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E:\AI Projects\RelayProtection\rza_calculator\data\input\"/>
    </mc:Choice>
  </mc:AlternateContent>
  <xr:revisionPtr revIDLastSave="0" documentId="8_{33F364A0-0E36-4979-8840-D1AEF4A15393}" xr6:coauthVersionLast="47" xr6:coauthVersionMax="47" xr10:uidLastSave="{00000000-0000-0000-0000-000000000000}"/>
  <bookViews>
    <workbookView xWindow="0" yWindow="780" windowWidth="38400" windowHeight="15345" tabRatio="881" activeTab="12" xr2:uid="{19650E00-1E6D-49C7-BB94-F9735AB3B21D}"/>
  </bookViews>
  <sheets>
    <sheet name="Мартыновская" sheetId="37" r:id="rId1"/>
    <sheet name="СР1" sheetId="1" r:id="rId2"/>
    <sheet name="СР1 (М=Черногор)" sheetId="36" r:id="rId3"/>
    <sheet name="СР2" sheetId="3" r:id="rId4"/>
    <sheet name="СР1(1)" sheetId="6" r:id="rId5"/>
    <sheet name="СР4" sheetId="2" r:id="rId6"/>
    <sheet name="СР5" sheetId="7" r:id="rId7"/>
    <sheet name="СР6 сущ.схема" sheetId="28" r:id="rId8"/>
    <sheet name="СР6 перевод на Баграс" sheetId="8" r:id="rId9"/>
    <sheet name="СР7" sheetId="9" r:id="rId10"/>
    <sheet name="СР8" sheetId="10" r:id="rId11"/>
    <sheet name="СР9 " sheetId="33" r:id="rId12"/>
    <sheet name="СР10" sheetId="34" r:id="rId13"/>
    <sheet name="СР3" sheetId="15" r:id="rId14"/>
    <sheet name="Аригольская" sheetId="5" r:id="rId15"/>
    <sheet name="Чистинное" sheetId="26" r:id="rId16"/>
    <sheet name="СР1(РУ)" sheetId="17" r:id="rId17"/>
    <sheet name="СР2(РУ)" sheetId="18" r:id="rId18"/>
    <sheet name="СР3(РУ)" sheetId="19" r:id="rId19"/>
    <sheet name="СР4(РУ)" sheetId="20" r:id="rId20"/>
    <sheet name="СР5(РУ)" sheetId="21" r:id="rId21"/>
    <sheet name="СР6(РУ) сущ.схема" sheetId="29" r:id="rId22"/>
    <sheet name="СР6(РУ) перевод на Баграс" sheetId="25" r:id="rId23"/>
    <sheet name="СР7(РУ)" sheetId="22" r:id="rId24"/>
    <sheet name="СР8(РУ)" sheetId="24" r:id="rId25"/>
    <sheet name="СР 9 (РУ)" sheetId="35" r:id="rId26"/>
    <sheet name="СР10(РУ)" sheetId="31" r:id="rId27"/>
    <sheet name="СР11(РУ)" sheetId="23" r:id="rId28"/>
    <sheet name="Чистинное(РУ)" sheetId="30" r:id="rId29"/>
  </sheets>
  <externalReferences>
    <externalReference r:id="rId3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26" l="1"/>
  <c r="P16" i="26"/>
  <c r="P17" i="26"/>
  <c r="O15" i="26"/>
  <c r="O16" i="26"/>
  <c r="O17" i="26"/>
  <c r="P14" i="26"/>
  <c r="O14" i="26"/>
  <c r="Q12" i="35"/>
  <c r="P12" i="35"/>
  <c r="Q11" i="35"/>
  <c r="P11" i="35"/>
  <c r="Q19" i="15"/>
  <c r="Q18" i="15"/>
  <c r="P19" i="15"/>
  <c r="P18" i="15"/>
  <c r="R18" i="15"/>
  <c r="T18" i="15"/>
  <c r="AD17" i="26"/>
  <c r="N17" i="26"/>
  <c r="M17" i="26"/>
  <c r="AD16" i="26"/>
  <c r="N16" i="26"/>
  <c r="M16" i="26"/>
  <c r="AD15" i="26"/>
  <c r="N15" i="26"/>
  <c r="M15" i="26"/>
  <c r="AD14" i="26"/>
  <c r="N14" i="26"/>
  <c r="M14" i="26"/>
  <c r="AE26" i="15"/>
  <c r="Q26" i="15"/>
  <c r="P26" i="15"/>
  <c r="AE25" i="15"/>
  <c r="Q25" i="15"/>
  <c r="P25" i="15"/>
  <c r="AE24" i="15"/>
  <c r="Q24" i="15"/>
  <c r="P24" i="15"/>
  <c r="AE23" i="15"/>
  <c r="Q23" i="15"/>
  <c r="P23" i="15"/>
  <c r="AE22" i="15"/>
  <c r="Q22" i="15"/>
  <c r="P22" i="15"/>
  <c r="AE21" i="15"/>
  <c r="Q21" i="15"/>
  <c r="P21" i="15"/>
  <c r="AE20" i="15"/>
  <c r="Q20" i="15"/>
  <c r="P20" i="15"/>
  <c r="AE19" i="15"/>
  <c r="AE18" i="15"/>
  <c r="P56" i="19"/>
  <c r="O56" i="19"/>
  <c r="P55" i="19"/>
  <c r="O55" i="19"/>
  <c r="H51" i="8"/>
  <c r="T51" i="8"/>
  <c r="H50" i="8"/>
  <c r="T50" i="8"/>
  <c r="H48" i="8"/>
  <c r="H17" i="8"/>
  <c r="G52" i="8"/>
  <c r="G51" i="8"/>
  <c r="G48" i="8"/>
  <c r="S48" i="8"/>
  <c r="G22" i="8"/>
  <c r="G11" i="8"/>
  <c r="G12" i="8"/>
  <c r="H57" i="28"/>
  <c r="H55" i="28"/>
  <c r="H21" i="28"/>
  <c r="G58" i="28"/>
  <c r="G22" i="28"/>
  <c r="G18" i="28"/>
  <c r="G21" i="28"/>
  <c r="G11" i="28"/>
  <c r="H21" i="6"/>
  <c r="G21" i="6"/>
  <c r="H16" i="6"/>
  <c r="H14" i="6"/>
  <c r="G16" i="6"/>
  <c r="G14" i="6"/>
  <c r="G12" i="6"/>
  <c r="G7" i="6"/>
  <c r="H49" i="3"/>
  <c r="H25" i="3"/>
  <c r="H20" i="3"/>
  <c r="H15" i="37"/>
  <c r="H21" i="8"/>
  <c r="G50" i="3"/>
  <c r="G26" i="3"/>
  <c r="H15" i="1"/>
  <c r="G37" i="1"/>
  <c r="H16" i="1"/>
  <c r="H38" i="37"/>
  <c r="H16" i="37"/>
  <c r="H12" i="6"/>
  <c r="G16" i="37"/>
  <c r="G18" i="8"/>
  <c r="G15" i="37"/>
  <c r="G19" i="3"/>
  <c r="H48" i="3"/>
  <c r="H40" i="3"/>
  <c r="H36" i="3"/>
  <c r="H34" i="3"/>
  <c r="H12" i="3"/>
  <c r="G48" i="3"/>
  <c r="G40" i="3"/>
  <c r="G36" i="3"/>
  <c r="G30" i="3"/>
  <c r="G35" i="3"/>
  <c r="G29" i="3"/>
  <c r="H18" i="3"/>
  <c r="H16" i="3"/>
  <c r="G15" i="3"/>
  <c r="G12" i="3"/>
  <c r="H6" i="3"/>
  <c r="H54" i="3"/>
  <c r="H5" i="3"/>
  <c r="G5" i="3"/>
  <c r="G47" i="3"/>
  <c r="H6" i="8"/>
  <c r="H26" i="28"/>
  <c r="H5" i="8"/>
  <c r="H25" i="6"/>
  <c r="G5" i="8"/>
  <c r="G6" i="8"/>
  <c r="G6" i="3"/>
  <c r="G16" i="3"/>
  <c r="H30" i="28"/>
  <c r="AH30" i="28"/>
  <c r="H18" i="29"/>
  <c r="G40" i="28"/>
  <c r="G38" i="28"/>
  <c r="G36" i="28"/>
  <c r="G34" i="28"/>
  <c r="G32" i="28"/>
  <c r="G30" i="28"/>
  <c r="G28" i="28"/>
  <c r="G26" i="28"/>
  <c r="G24" i="28"/>
  <c r="H39" i="28"/>
  <c r="H37" i="28"/>
  <c r="R37" i="28"/>
  <c r="H35" i="28"/>
  <c r="H33" i="28"/>
  <c r="H29" i="28"/>
  <c r="H27" i="28"/>
  <c r="H25" i="28"/>
  <c r="H23" i="28"/>
  <c r="G35" i="28"/>
  <c r="G31" i="28"/>
  <c r="G27" i="28"/>
  <c r="H27" i="6"/>
  <c r="H23" i="6"/>
  <c r="G28" i="6"/>
  <c r="G26" i="6"/>
  <c r="G24" i="6"/>
  <c r="G27" i="6"/>
  <c r="H47" i="1"/>
  <c r="G48" i="1"/>
  <c r="H47" i="37"/>
  <c r="G48" i="37"/>
  <c r="G47" i="37"/>
  <c r="H39" i="8"/>
  <c r="G40" i="8"/>
  <c r="H35" i="8"/>
  <c r="G36" i="8"/>
  <c r="G30" i="8"/>
  <c r="H30" i="8"/>
  <c r="H29" i="8"/>
  <c r="H27" i="8"/>
  <c r="G29" i="8"/>
  <c r="G28" i="8"/>
  <c r="H25" i="8"/>
  <c r="G26" i="8"/>
  <c r="H19" i="8"/>
  <c r="G20" i="8"/>
  <c r="G19" i="8"/>
  <c r="H15" i="8"/>
  <c r="G16" i="8"/>
  <c r="H13" i="8"/>
  <c r="G14" i="8"/>
  <c r="H21" i="7"/>
  <c r="G21" i="7"/>
  <c r="G47" i="7"/>
  <c r="G75" i="7"/>
  <c r="G73" i="7"/>
  <c r="G71" i="7"/>
  <c r="G63" i="7"/>
  <c r="H23" i="7"/>
  <c r="AG23" i="7"/>
  <c r="AM23" i="7"/>
  <c r="G55" i="7"/>
  <c r="G53" i="7"/>
  <c r="AH53" i="7"/>
  <c r="G49" i="7"/>
  <c r="G24" i="7"/>
  <c r="G23" i="7"/>
  <c r="G22" i="7"/>
  <c r="G50" i="7"/>
  <c r="G76" i="7"/>
  <c r="AD67" i="8"/>
  <c r="N67" i="8"/>
  <c r="M67" i="8"/>
  <c r="P67" i="8"/>
  <c r="R67" i="8"/>
  <c r="AD66" i="8"/>
  <c r="N66" i="8"/>
  <c r="M66" i="8"/>
  <c r="AD65" i="8"/>
  <c r="AD64" i="8"/>
  <c r="AD12" i="26"/>
  <c r="AD11" i="26"/>
  <c r="N11" i="26"/>
  <c r="N12" i="26"/>
  <c r="M11" i="26"/>
  <c r="M12" i="26"/>
  <c r="N12" i="30"/>
  <c r="N11" i="30"/>
  <c r="M11" i="30"/>
  <c r="M7" i="30"/>
  <c r="M8" i="30"/>
  <c r="M9" i="30"/>
  <c r="M10" i="30"/>
  <c r="M12" i="30"/>
  <c r="N10" i="30"/>
  <c r="AB10" i="34"/>
  <c r="AB13" i="34"/>
  <c r="AD10" i="26"/>
  <c r="AD9" i="26"/>
  <c r="AD8" i="26"/>
  <c r="AD7" i="26"/>
  <c r="AD6" i="26"/>
  <c r="AD5" i="26"/>
  <c r="N49" i="2"/>
  <c r="O48" i="2"/>
  <c r="O47" i="2"/>
  <c r="N48" i="2"/>
  <c r="N47" i="2"/>
  <c r="AC58" i="2"/>
  <c r="O58" i="2"/>
  <c r="N58" i="2"/>
  <c r="AC57" i="2"/>
  <c r="O57" i="2"/>
  <c r="N57" i="2"/>
  <c r="AC56" i="2"/>
  <c r="AD56" i="2"/>
  <c r="O56" i="2"/>
  <c r="N56" i="2"/>
  <c r="AC55" i="2"/>
  <c r="O55" i="2"/>
  <c r="N55" i="2"/>
  <c r="AC54" i="2"/>
  <c r="O54" i="2"/>
  <c r="N54" i="2"/>
  <c r="AC53" i="2"/>
  <c r="O53" i="2"/>
  <c r="N53" i="2"/>
  <c r="AC52" i="2"/>
  <c r="O52" i="2"/>
  <c r="N52" i="2"/>
  <c r="AC51" i="2"/>
  <c r="O51" i="2"/>
  <c r="N51" i="2"/>
  <c r="AC50" i="2"/>
  <c r="O50" i="2"/>
  <c r="N50" i="2"/>
  <c r="AC49" i="2"/>
  <c r="O49" i="2"/>
  <c r="AC48" i="2"/>
  <c r="AC47" i="2"/>
  <c r="P6" i="37"/>
  <c r="Q6" i="37"/>
  <c r="R6" i="37"/>
  <c r="T6" i="37"/>
  <c r="P5" i="37"/>
  <c r="AE48" i="37"/>
  <c r="Q48" i="37"/>
  <c r="P48" i="37"/>
  <c r="AE47" i="37"/>
  <c r="Q47" i="37"/>
  <c r="P47" i="37"/>
  <c r="AE46" i="37"/>
  <c r="Q46" i="37"/>
  <c r="P46" i="37"/>
  <c r="AE45" i="37"/>
  <c r="Q45" i="37"/>
  <c r="P45" i="37"/>
  <c r="AE44" i="37"/>
  <c r="Q44" i="37"/>
  <c r="P44" i="37"/>
  <c r="AE43" i="37"/>
  <c r="Q43" i="37"/>
  <c r="P43" i="37"/>
  <c r="AE42" i="37"/>
  <c r="Q42" i="37"/>
  <c r="P42" i="37"/>
  <c r="AG42" i="37"/>
  <c r="AE41" i="37"/>
  <c r="Q41" i="37"/>
  <c r="P41" i="37"/>
  <c r="AE40" i="37"/>
  <c r="Q40" i="37"/>
  <c r="P40" i="37"/>
  <c r="AE39" i="37"/>
  <c r="Q39" i="37"/>
  <c r="P39" i="37"/>
  <c r="AF39" i="37"/>
  <c r="AE38" i="37"/>
  <c r="Q38" i="37"/>
  <c r="P38" i="37"/>
  <c r="AE37" i="37"/>
  <c r="Q37" i="37"/>
  <c r="P37" i="37"/>
  <c r="AI36" i="37"/>
  <c r="AO36" i="37"/>
  <c r="AE36" i="37"/>
  <c r="AH36" i="37"/>
  <c r="AN36" i="37"/>
  <c r="Q36" i="37"/>
  <c r="P36" i="37"/>
  <c r="S36" i="37"/>
  <c r="AE35" i="37"/>
  <c r="Q35" i="37"/>
  <c r="P35" i="37"/>
  <c r="AE34" i="37"/>
  <c r="Q34" i="37"/>
  <c r="P34" i="37"/>
  <c r="R34" i="37"/>
  <c r="AE33" i="37"/>
  <c r="Q33" i="37"/>
  <c r="P33" i="37"/>
  <c r="AE32" i="37"/>
  <c r="Q32" i="37"/>
  <c r="AI32" i="37"/>
  <c r="AO32" i="37"/>
  <c r="P32" i="37"/>
  <c r="AE31" i="37"/>
  <c r="Q31" i="37"/>
  <c r="P31" i="37"/>
  <c r="AE30" i="37"/>
  <c r="Q30" i="37"/>
  <c r="P30" i="37"/>
  <c r="AE29" i="37"/>
  <c r="Q29" i="37"/>
  <c r="P29" i="37"/>
  <c r="AE28" i="37"/>
  <c r="Q28" i="37"/>
  <c r="P28" i="37"/>
  <c r="AH28" i="37"/>
  <c r="AN28" i="37"/>
  <c r="AE27" i="37"/>
  <c r="Q27" i="37"/>
  <c r="P27" i="37"/>
  <c r="AE26" i="37"/>
  <c r="Q26" i="37"/>
  <c r="AJ26" i="37"/>
  <c r="P26" i="37"/>
  <c r="AE25" i="37"/>
  <c r="Q25" i="37"/>
  <c r="P25" i="37"/>
  <c r="AE24" i="37"/>
  <c r="AG24" i="37"/>
  <c r="Q24" i="37"/>
  <c r="P24" i="37"/>
  <c r="AE23" i="37"/>
  <c r="AH23" i="37"/>
  <c r="Q23" i="37"/>
  <c r="P23" i="37"/>
  <c r="AN23" i="37"/>
  <c r="AE22" i="37"/>
  <c r="Q22" i="37"/>
  <c r="P22" i="37"/>
  <c r="AE21" i="37"/>
  <c r="Q21" i="37"/>
  <c r="P21" i="37"/>
  <c r="AE20" i="37"/>
  <c r="Q20" i="37"/>
  <c r="S20" i="37"/>
  <c r="P20" i="37"/>
  <c r="AE19" i="37"/>
  <c r="AH19" i="37"/>
  <c r="AN19" i="37"/>
  <c r="Q19" i="37"/>
  <c r="P19" i="37"/>
  <c r="AE18" i="37"/>
  <c r="Q18" i="37"/>
  <c r="P18" i="37"/>
  <c r="AE17" i="37"/>
  <c r="Q17" i="37"/>
  <c r="AH17" i="37"/>
  <c r="AN17" i="37"/>
  <c r="P17" i="37"/>
  <c r="AE16" i="37"/>
  <c r="Q16" i="37"/>
  <c r="P16" i="37"/>
  <c r="AE15" i="37"/>
  <c r="Q15" i="37"/>
  <c r="U15" i="37"/>
  <c r="P15" i="37"/>
  <c r="AE14" i="37"/>
  <c r="Q14" i="37"/>
  <c r="P14" i="37"/>
  <c r="AE13" i="37"/>
  <c r="Q13" i="37"/>
  <c r="P13" i="37"/>
  <c r="AE12" i="37"/>
  <c r="Q12" i="37"/>
  <c r="P12" i="37"/>
  <c r="T12" i="37"/>
  <c r="AE11" i="37"/>
  <c r="Q11" i="37"/>
  <c r="P11" i="37"/>
  <c r="U11" i="37"/>
  <c r="AE10" i="37"/>
  <c r="Q10" i="37"/>
  <c r="AJ10" i="37"/>
  <c r="P10" i="37"/>
  <c r="AE9" i="37"/>
  <c r="Q9" i="37"/>
  <c r="T9" i="37"/>
  <c r="P9" i="37"/>
  <c r="S9" i="37"/>
  <c r="AE8" i="37"/>
  <c r="Q8" i="37"/>
  <c r="P8" i="37"/>
  <c r="AE7" i="37"/>
  <c r="Q7" i="37"/>
  <c r="P7" i="37"/>
  <c r="AE6" i="37"/>
  <c r="AE5" i="37"/>
  <c r="Q5" i="37"/>
  <c r="AD9" i="33"/>
  <c r="P9" i="33"/>
  <c r="O9" i="33"/>
  <c r="AD8" i="33"/>
  <c r="P8" i="33"/>
  <c r="R8" i="33"/>
  <c r="T8" i="33"/>
  <c r="O8" i="33"/>
  <c r="AD48" i="28"/>
  <c r="P48" i="28"/>
  <c r="O48" i="28"/>
  <c r="AD47" i="28"/>
  <c r="P47" i="28"/>
  <c r="O47" i="28"/>
  <c r="AD46" i="28"/>
  <c r="P46" i="28"/>
  <c r="AG46" i="28"/>
  <c r="AM46" i="28"/>
  <c r="O46" i="28"/>
  <c r="R46" i="28"/>
  <c r="AD45" i="28"/>
  <c r="P45" i="28"/>
  <c r="O45" i="28"/>
  <c r="R45" i="28"/>
  <c r="AD44" i="28"/>
  <c r="P44" i="28"/>
  <c r="O44" i="28"/>
  <c r="AD43" i="28"/>
  <c r="P43" i="28"/>
  <c r="S43" i="28"/>
  <c r="O43" i="28"/>
  <c r="AD42" i="28"/>
  <c r="P42" i="28"/>
  <c r="O42" i="28"/>
  <c r="AD41" i="28"/>
  <c r="P41" i="28"/>
  <c r="O41" i="28"/>
  <c r="AD22" i="9"/>
  <c r="P22" i="9"/>
  <c r="AI22" i="9"/>
  <c r="O22" i="9"/>
  <c r="AD21" i="9"/>
  <c r="P21" i="9"/>
  <c r="O21" i="9"/>
  <c r="P54" i="19"/>
  <c r="O54" i="19"/>
  <c r="P53" i="19"/>
  <c r="O53" i="19"/>
  <c r="O10" i="19"/>
  <c r="AC76" i="3"/>
  <c r="O76" i="3"/>
  <c r="N76" i="3"/>
  <c r="AC75" i="3"/>
  <c r="O75" i="3"/>
  <c r="N75" i="3"/>
  <c r="AC74" i="3"/>
  <c r="O74" i="3"/>
  <c r="N74" i="3"/>
  <c r="AC73" i="3"/>
  <c r="O73" i="3"/>
  <c r="N73" i="3"/>
  <c r="AC72" i="3"/>
  <c r="O72" i="3"/>
  <c r="N72" i="3"/>
  <c r="AC71" i="3"/>
  <c r="O71" i="3"/>
  <c r="N71" i="3"/>
  <c r="AE71" i="3"/>
  <c r="AC70" i="3"/>
  <c r="O70" i="3"/>
  <c r="N70" i="3"/>
  <c r="AC69" i="3"/>
  <c r="O69" i="3"/>
  <c r="S69" i="3"/>
  <c r="N69" i="3"/>
  <c r="AC68" i="3"/>
  <c r="O68" i="3"/>
  <c r="N68" i="3"/>
  <c r="AC67" i="3"/>
  <c r="O67" i="3"/>
  <c r="N67" i="3"/>
  <c r="N60" i="3"/>
  <c r="AC63" i="3"/>
  <c r="O63" i="3"/>
  <c r="N63" i="3"/>
  <c r="AC62" i="3"/>
  <c r="O62" i="3"/>
  <c r="N62" i="3"/>
  <c r="AC61" i="3"/>
  <c r="O61" i="3"/>
  <c r="N61" i="3"/>
  <c r="AC60" i="3"/>
  <c r="O60" i="3"/>
  <c r="N28" i="17"/>
  <c r="M28" i="17"/>
  <c r="N27" i="17"/>
  <c r="M27" i="17"/>
  <c r="N26" i="17"/>
  <c r="M26" i="17"/>
  <c r="N25" i="17"/>
  <c r="O25" i="17"/>
  <c r="M25" i="17"/>
  <c r="AD8" i="36"/>
  <c r="S8" i="36"/>
  <c r="R8" i="36"/>
  <c r="Q8" i="36"/>
  <c r="AD7" i="36"/>
  <c r="S7" i="36"/>
  <c r="R7" i="36"/>
  <c r="Q7" i="36"/>
  <c r="P5" i="15"/>
  <c r="Q8" i="35"/>
  <c r="P8" i="35"/>
  <c r="Q7" i="35"/>
  <c r="P7" i="35"/>
  <c r="R7" i="35"/>
  <c r="T7" i="35"/>
  <c r="Q6" i="35"/>
  <c r="Q5" i="35"/>
  <c r="P6" i="35"/>
  <c r="P5" i="35"/>
  <c r="AD20" i="9"/>
  <c r="P20" i="9"/>
  <c r="O20" i="9"/>
  <c r="AD19" i="9"/>
  <c r="P19" i="9"/>
  <c r="O19" i="9"/>
  <c r="Q10" i="31"/>
  <c r="Q9" i="31"/>
  <c r="P10" i="31"/>
  <c r="P9" i="31"/>
  <c r="AS27" i="34"/>
  <c r="AR27" i="34"/>
  <c r="AS26" i="34"/>
  <c r="AR26" i="34"/>
  <c r="AS23" i="34"/>
  <c r="AR23" i="34"/>
  <c r="AS22" i="34"/>
  <c r="AR22" i="34"/>
  <c r="AP24" i="34"/>
  <c r="AQ27" i="34"/>
  <c r="AP27" i="34"/>
  <c r="AO27" i="34"/>
  <c r="AQ26" i="34"/>
  <c r="AP26" i="34"/>
  <c r="AO26" i="34"/>
  <c r="AQ25" i="34"/>
  <c r="AP25" i="34"/>
  <c r="AO25" i="34"/>
  <c r="AQ24" i="34"/>
  <c r="AO24" i="34"/>
  <c r="AQ23" i="34"/>
  <c r="AP23" i="34"/>
  <c r="AO23" i="34"/>
  <c r="AQ22" i="34"/>
  <c r="AP22" i="34"/>
  <c r="AO22" i="34"/>
  <c r="AQ21" i="34"/>
  <c r="AP21" i="34"/>
  <c r="AS21" i="34"/>
  <c r="AO21" i="34"/>
  <c r="AQ20" i="34"/>
  <c r="AP20" i="34"/>
  <c r="AO20" i="34"/>
  <c r="AQ19" i="34"/>
  <c r="AP19" i="34"/>
  <c r="AO19" i="34"/>
  <c r="AQ18" i="34"/>
  <c r="AP18" i="34"/>
  <c r="AO18" i="34"/>
  <c r="AQ17" i="34"/>
  <c r="AP17" i="34"/>
  <c r="AO17" i="34"/>
  <c r="AQ16" i="34"/>
  <c r="AP16" i="34"/>
  <c r="AO16" i="34"/>
  <c r="AQ14" i="34"/>
  <c r="AP14" i="34"/>
  <c r="AO14" i="34"/>
  <c r="AQ13" i="34"/>
  <c r="AP13" i="34"/>
  <c r="AO13" i="34"/>
  <c r="AQ11" i="34"/>
  <c r="AP11" i="34"/>
  <c r="AO11" i="34"/>
  <c r="AQ10" i="34"/>
  <c r="AP10" i="34"/>
  <c r="AO10" i="34"/>
  <c r="AD5" i="33"/>
  <c r="P5" i="33"/>
  <c r="O5" i="33"/>
  <c r="O20" i="34"/>
  <c r="M16" i="34"/>
  <c r="N16" i="34"/>
  <c r="O16" i="34"/>
  <c r="AB16" i="34"/>
  <c r="M17" i="34"/>
  <c r="N17" i="34"/>
  <c r="O17" i="34"/>
  <c r="AB17" i="34"/>
  <c r="M18" i="34"/>
  <c r="N18" i="34"/>
  <c r="T18" i="34"/>
  <c r="O18" i="34"/>
  <c r="AB18" i="34"/>
  <c r="M19" i="34"/>
  <c r="N19" i="34"/>
  <c r="T19" i="34"/>
  <c r="O19" i="34"/>
  <c r="AB19" i="34"/>
  <c r="M20" i="34"/>
  <c r="N20" i="34"/>
  <c r="T20" i="34"/>
  <c r="M21" i="34"/>
  <c r="N21" i="34"/>
  <c r="O21" i="34"/>
  <c r="AB27" i="34"/>
  <c r="O27" i="34"/>
  <c r="N27" i="34"/>
  <c r="T27" i="34"/>
  <c r="M27" i="34"/>
  <c r="AB26" i="34"/>
  <c r="O26" i="34"/>
  <c r="N26" i="34"/>
  <c r="M26" i="34"/>
  <c r="AB25" i="34"/>
  <c r="O25" i="34"/>
  <c r="N25" i="34"/>
  <c r="M25" i="34"/>
  <c r="AB24" i="34"/>
  <c r="O24" i="34"/>
  <c r="N24" i="34"/>
  <c r="M24" i="34"/>
  <c r="AB23" i="34"/>
  <c r="O23" i="34"/>
  <c r="N23" i="34"/>
  <c r="T23" i="34"/>
  <c r="M23" i="34"/>
  <c r="AB22" i="34"/>
  <c r="O22" i="34"/>
  <c r="T22" i="34"/>
  <c r="N22" i="34"/>
  <c r="M22" i="34"/>
  <c r="AB14" i="34"/>
  <c r="O14" i="34"/>
  <c r="N14" i="34"/>
  <c r="M14" i="34"/>
  <c r="F14" i="34"/>
  <c r="E14" i="34"/>
  <c r="O13" i="34"/>
  <c r="N13" i="34"/>
  <c r="M13" i="34"/>
  <c r="F13" i="34"/>
  <c r="E13" i="34"/>
  <c r="AB11" i="34"/>
  <c r="O11" i="34"/>
  <c r="N11" i="34"/>
  <c r="M11" i="34"/>
  <c r="F11" i="34"/>
  <c r="E11" i="34"/>
  <c r="O10" i="34"/>
  <c r="N10" i="34"/>
  <c r="M10" i="34"/>
  <c r="F10" i="34"/>
  <c r="E10" i="34"/>
  <c r="P7" i="33"/>
  <c r="P6" i="33"/>
  <c r="S6" i="33"/>
  <c r="O6" i="33"/>
  <c r="P4" i="33"/>
  <c r="O7" i="33"/>
  <c r="AD4" i="33"/>
  <c r="O4" i="33"/>
  <c r="R4" i="33"/>
  <c r="T4" i="33"/>
  <c r="Q6" i="31"/>
  <c r="Q7" i="31"/>
  <c r="Q8" i="31"/>
  <c r="Q5" i="31"/>
  <c r="P6" i="31"/>
  <c r="P7" i="31"/>
  <c r="P8" i="31"/>
  <c r="P5" i="31"/>
  <c r="O53" i="8"/>
  <c r="P53" i="8"/>
  <c r="AD53" i="8"/>
  <c r="O54" i="8"/>
  <c r="P54" i="8"/>
  <c r="AD54" i="8"/>
  <c r="AE36" i="1"/>
  <c r="Q36" i="1"/>
  <c r="P36" i="1"/>
  <c r="AE35" i="1"/>
  <c r="Q35" i="1"/>
  <c r="S35" i="1"/>
  <c r="P35" i="1"/>
  <c r="AE14" i="1"/>
  <c r="AK14" i="1"/>
  <c r="AL14" i="1"/>
  <c r="Q14" i="1"/>
  <c r="P14" i="1"/>
  <c r="AE13" i="1"/>
  <c r="Q13" i="1"/>
  <c r="P13" i="1"/>
  <c r="N25" i="3"/>
  <c r="N7" i="30"/>
  <c r="N8" i="30"/>
  <c r="M6" i="30"/>
  <c r="N6" i="30"/>
  <c r="N9" i="30"/>
  <c r="M5" i="30"/>
  <c r="N5" i="30"/>
  <c r="N10" i="26"/>
  <c r="M10" i="26"/>
  <c r="N9" i="26"/>
  <c r="M9" i="26"/>
  <c r="N40" i="10"/>
  <c r="O40" i="10"/>
  <c r="N39" i="10"/>
  <c r="O39" i="10"/>
  <c r="N26" i="10"/>
  <c r="O26" i="10"/>
  <c r="N25" i="10"/>
  <c r="O25" i="10"/>
  <c r="AC42" i="7"/>
  <c r="AC41" i="7"/>
  <c r="N41" i="7"/>
  <c r="O41" i="7"/>
  <c r="N42" i="7"/>
  <c r="O42" i="7"/>
  <c r="P48" i="8"/>
  <c r="R9" i="21"/>
  <c r="AQ13" i="3"/>
  <c r="AR13" i="3"/>
  <c r="I76" i="15"/>
  <c r="I58" i="15"/>
  <c r="Q58" i="15"/>
  <c r="Q59" i="15"/>
  <c r="Q34" i="29"/>
  <c r="P34" i="29"/>
  <c r="Q33" i="29"/>
  <c r="P33" i="29"/>
  <c r="Q32" i="29"/>
  <c r="P32" i="29"/>
  <c r="Q31" i="29"/>
  <c r="P31" i="29"/>
  <c r="Q30" i="29"/>
  <c r="P30" i="29"/>
  <c r="Q29" i="29"/>
  <c r="P29" i="29"/>
  <c r="Q28" i="29"/>
  <c r="P28" i="29"/>
  <c r="Q27" i="29"/>
  <c r="P27" i="29"/>
  <c r="Q26" i="29"/>
  <c r="P26" i="29"/>
  <c r="Q25" i="29"/>
  <c r="P25" i="29"/>
  <c r="Q24" i="29"/>
  <c r="P24" i="29"/>
  <c r="Q23" i="29"/>
  <c r="P23" i="29"/>
  <c r="Q22" i="29"/>
  <c r="P22" i="29"/>
  <c r="Q21" i="29"/>
  <c r="P21" i="29"/>
  <c r="Q20" i="29"/>
  <c r="P20" i="29"/>
  <c r="Q19" i="29"/>
  <c r="P19" i="29"/>
  <c r="Q18" i="29"/>
  <c r="P18" i="29"/>
  <c r="Q17" i="29"/>
  <c r="P17" i="29"/>
  <c r="Q16" i="29"/>
  <c r="P16" i="29"/>
  <c r="Q15" i="29"/>
  <c r="P15" i="29"/>
  <c r="Q14" i="29"/>
  <c r="P14" i="29"/>
  <c r="Q13" i="29"/>
  <c r="P13" i="29"/>
  <c r="Q12" i="29"/>
  <c r="P12" i="29"/>
  <c r="Q11" i="29"/>
  <c r="P11" i="29"/>
  <c r="Q10" i="29"/>
  <c r="P10" i="29"/>
  <c r="Q9" i="29"/>
  <c r="P9" i="29"/>
  <c r="Q8" i="29"/>
  <c r="P8" i="29"/>
  <c r="Q7" i="29"/>
  <c r="P7" i="29"/>
  <c r="Q6" i="29"/>
  <c r="P6" i="29"/>
  <c r="Q5" i="29"/>
  <c r="P5" i="29"/>
  <c r="AD60" i="28"/>
  <c r="P60" i="28"/>
  <c r="O60" i="28"/>
  <c r="AD59" i="28"/>
  <c r="P59" i="28"/>
  <c r="O59" i="28"/>
  <c r="AD58" i="28"/>
  <c r="P58" i="28"/>
  <c r="O58" i="28"/>
  <c r="AD57" i="28"/>
  <c r="P57" i="28"/>
  <c r="O57" i="28"/>
  <c r="AD56" i="28"/>
  <c r="P56" i="28"/>
  <c r="O56" i="28"/>
  <c r="AD55" i="28"/>
  <c r="P55" i="28"/>
  <c r="O55" i="28"/>
  <c r="AD54" i="28"/>
  <c r="P54" i="28"/>
  <c r="O54" i="28"/>
  <c r="AD53" i="28"/>
  <c r="P53" i="28"/>
  <c r="O53" i="28"/>
  <c r="AD52" i="28"/>
  <c r="P52" i="28"/>
  <c r="O52" i="28"/>
  <c r="AD51" i="28"/>
  <c r="P51" i="28"/>
  <c r="O51" i="28"/>
  <c r="AD50" i="28"/>
  <c r="P50" i="28"/>
  <c r="AH50" i="28"/>
  <c r="H28" i="29"/>
  <c r="O50" i="28"/>
  <c r="AD49" i="28"/>
  <c r="P49" i="28"/>
  <c r="AI49" i="28"/>
  <c r="O49" i="28"/>
  <c r="AD40" i="28"/>
  <c r="P40" i="28"/>
  <c r="O40" i="28"/>
  <c r="AD39" i="28"/>
  <c r="P39" i="28"/>
  <c r="O39" i="28"/>
  <c r="AD20" i="28"/>
  <c r="P20" i="28"/>
  <c r="O20" i="28"/>
  <c r="AD19" i="28"/>
  <c r="P19" i="28"/>
  <c r="S19" i="28"/>
  <c r="O19" i="28"/>
  <c r="AD36" i="28"/>
  <c r="P36" i="28"/>
  <c r="O36" i="28"/>
  <c r="AD35" i="28"/>
  <c r="P35" i="28"/>
  <c r="O35" i="28"/>
  <c r="AD16" i="28"/>
  <c r="P16" i="28"/>
  <c r="O16" i="28"/>
  <c r="AD15" i="28"/>
  <c r="P15" i="28"/>
  <c r="O15" i="28"/>
  <c r="AD14" i="28"/>
  <c r="P14" i="28"/>
  <c r="O14" i="28"/>
  <c r="AD13" i="28"/>
  <c r="P13" i="28"/>
  <c r="O13" i="28"/>
  <c r="AD30" i="28"/>
  <c r="P30" i="28"/>
  <c r="O30" i="28"/>
  <c r="AD29" i="28"/>
  <c r="P29" i="28"/>
  <c r="O29" i="28"/>
  <c r="AD28" i="28"/>
  <c r="P28" i="28"/>
  <c r="O28" i="28"/>
  <c r="AD27" i="28"/>
  <c r="P27" i="28"/>
  <c r="O27" i="28"/>
  <c r="AD26" i="28"/>
  <c r="P26" i="28"/>
  <c r="S26" i="28"/>
  <c r="O26" i="28"/>
  <c r="AD25" i="28"/>
  <c r="P25" i="28"/>
  <c r="O25" i="28"/>
  <c r="AD6" i="28"/>
  <c r="P6" i="28"/>
  <c r="O6" i="28"/>
  <c r="AD5" i="28"/>
  <c r="P5" i="28"/>
  <c r="O5" i="28"/>
  <c r="AD22" i="28"/>
  <c r="P22" i="28"/>
  <c r="O22" i="28"/>
  <c r="AD21" i="28"/>
  <c r="P21" i="28"/>
  <c r="O21" i="28"/>
  <c r="AD38" i="28"/>
  <c r="P38" i="28"/>
  <c r="O38" i="28"/>
  <c r="AD37" i="28"/>
  <c r="P37" i="28"/>
  <c r="O37" i="28"/>
  <c r="AD18" i="28"/>
  <c r="P18" i="28"/>
  <c r="O18" i="28"/>
  <c r="AD17" i="28"/>
  <c r="P17" i="28"/>
  <c r="O17" i="28"/>
  <c r="AD34" i="28"/>
  <c r="P34" i="28"/>
  <c r="O34" i="28"/>
  <c r="Q34" i="28"/>
  <c r="AD33" i="28"/>
  <c r="P33" i="28"/>
  <c r="O33" i="28"/>
  <c r="AD32" i="28"/>
  <c r="P32" i="28"/>
  <c r="O32" i="28"/>
  <c r="AD31" i="28"/>
  <c r="P31" i="28"/>
  <c r="O31" i="28"/>
  <c r="S31" i="28"/>
  <c r="AD12" i="28"/>
  <c r="P12" i="28"/>
  <c r="O12" i="28"/>
  <c r="AD11" i="28"/>
  <c r="P11" i="28"/>
  <c r="O11" i="28"/>
  <c r="AD10" i="28"/>
  <c r="P10" i="28"/>
  <c r="O10" i="28"/>
  <c r="AD9" i="28"/>
  <c r="P9" i="28"/>
  <c r="O9" i="28"/>
  <c r="AD8" i="28"/>
  <c r="P8" i="28"/>
  <c r="O8" i="28"/>
  <c r="AD7" i="28"/>
  <c r="P7" i="28"/>
  <c r="O7" i="28"/>
  <c r="AD24" i="28"/>
  <c r="P24" i="28"/>
  <c r="O24" i="28"/>
  <c r="AD23" i="28"/>
  <c r="P23" i="28"/>
  <c r="O23" i="28"/>
  <c r="Q34" i="25"/>
  <c r="P34" i="25"/>
  <c r="Q33" i="25"/>
  <c r="P33" i="25"/>
  <c r="Q32" i="25"/>
  <c r="P32" i="25"/>
  <c r="Q31" i="25"/>
  <c r="P31" i="25"/>
  <c r="Q30" i="25"/>
  <c r="P30" i="25"/>
  <c r="Q29" i="25"/>
  <c r="P29" i="25"/>
  <c r="Q28" i="25"/>
  <c r="P28" i="25"/>
  <c r="Q27" i="25"/>
  <c r="P27" i="25"/>
  <c r="Q6" i="25"/>
  <c r="Q7" i="25"/>
  <c r="Q8" i="25"/>
  <c r="Q9" i="25"/>
  <c r="Q10" i="25"/>
  <c r="Q11" i="25"/>
  <c r="Q12" i="25"/>
  <c r="Q13" i="25"/>
  <c r="Q14" i="25"/>
  <c r="Q15" i="25"/>
  <c r="Q16" i="25"/>
  <c r="Q17" i="25"/>
  <c r="Q18" i="25"/>
  <c r="Q19" i="25"/>
  <c r="Q20" i="25"/>
  <c r="Q21" i="25"/>
  <c r="Q22" i="25"/>
  <c r="Q23" i="25"/>
  <c r="Q24" i="25"/>
  <c r="Q25" i="25"/>
  <c r="Q26" i="25"/>
  <c r="P26" i="25"/>
  <c r="P6" i="25"/>
  <c r="P7" i="25"/>
  <c r="P8" i="25"/>
  <c r="P9" i="25"/>
  <c r="P10" i="25"/>
  <c r="P11" i="25"/>
  <c r="P12" i="25"/>
  <c r="P13" i="25"/>
  <c r="P14" i="25"/>
  <c r="P15" i="25"/>
  <c r="P16" i="25"/>
  <c r="P17" i="25"/>
  <c r="P18" i="25"/>
  <c r="P19" i="25"/>
  <c r="P20" i="25"/>
  <c r="P21" i="25"/>
  <c r="P22" i="25"/>
  <c r="P23" i="25"/>
  <c r="P24" i="25"/>
  <c r="P25" i="25"/>
  <c r="Q5" i="25"/>
  <c r="P5" i="25"/>
  <c r="R23" i="21"/>
  <c r="R24" i="21"/>
  <c r="R25" i="21"/>
  <c r="R26" i="21"/>
  <c r="R27" i="21"/>
  <c r="R5" i="21"/>
  <c r="R6" i="21"/>
  <c r="R7" i="21"/>
  <c r="R8" i="21"/>
  <c r="R10" i="21"/>
  <c r="R11" i="21"/>
  <c r="R12" i="21"/>
  <c r="R13" i="21"/>
  <c r="R14" i="21"/>
  <c r="R15" i="21"/>
  <c r="R16" i="21"/>
  <c r="R17" i="21"/>
  <c r="R18" i="21"/>
  <c r="R19" i="21"/>
  <c r="R20" i="21"/>
  <c r="R21" i="21"/>
  <c r="R22" i="21"/>
  <c r="R32" i="18"/>
  <c r="Q32" i="18"/>
  <c r="R31" i="18"/>
  <c r="Q31" i="18"/>
  <c r="R6" i="18"/>
  <c r="R7" i="18"/>
  <c r="R8" i="18"/>
  <c r="R9" i="18"/>
  <c r="R10" i="18"/>
  <c r="R11" i="18"/>
  <c r="R12" i="18"/>
  <c r="R13" i="18"/>
  <c r="R14" i="18"/>
  <c r="R15" i="18"/>
  <c r="R16" i="18"/>
  <c r="R17" i="18"/>
  <c r="R18" i="18"/>
  <c r="R19" i="18"/>
  <c r="R20" i="18"/>
  <c r="R21" i="18"/>
  <c r="R22" i="18"/>
  <c r="R23" i="18"/>
  <c r="R24" i="18"/>
  <c r="R25" i="18"/>
  <c r="R26" i="18"/>
  <c r="R27" i="18"/>
  <c r="R28" i="18"/>
  <c r="R29" i="18"/>
  <c r="R30" i="18"/>
  <c r="R33" i="18"/>
  <c r="R34" i="18"/>
  <c r="R35" i="18"/>
  <c r="R36" i="18"/>
  <c r="Q6" i="18"/>
  <c r="Q7" i="18"/>
  <c r="Q8" i="18"/>
  <c r="Q9" i="18"/>
  <c r="Q10" i="18"/>
  <c r="Q11" i="18"/>
  <c r="Q12" i="18"/>
  <c r="Q13" i="18"/>
  <c r="Q14" i="18"/>
  <c r="Q15" i="18"/>
  <c r="T15" i="18"/>
  <c r="V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3" i="18"/>
  <c r="Q34" i="18"/>
  <c r="Q35" i="18"/>
  <c r="Q36" i="18"/>
  <c r="R5" i="18"/>
  <c r="Q5" i="18"/>
  <c r="Q21" i="1"/>
  <c r="O49" i="8"/>
  <c r="AD52" i="8"/>
  <c r="P52" i="8"/>
  <c r="O52" i="8"/>
  <c r="AD51" i="8"/>
  <c r="P51" i="8"/>
  <c r="O51" i="8"/>
  <c r="AD50" i="8"/>
  <c r="AF50" i="8"/>
  <c r="P50" i="8"/>
  <c r="O50" i="8"/>
  <c r="AD49" i="8"/>
  <c r="P49" i="8"/>
  <c r="AD48" i="8"/>
  <c r="O48" i="8"/>
  <c r="AD47" i="8"/>
  <c r="P47" i="8"/>
  <c r="O47" i="8"/>
  <c r="P41" i="8"/>
  <c r="P42" i="8"/>
  <c r="P43" i="8"/>
  <c r="P44" i="8"/>
  <c r="AG44" i="8"/>
  <c r="O41" i="8"/>
  <c r="O42" i="8"/>
  <c r="O43" i="8"/>
  <c r="O44" i="8"/>
  <c r="R44" i="8"/>
  <c r="O45" i="8"/>
  <c r="AD42" i="8"/>
  <c r="AD41" i="8"/>
  <c r="AD44" i="8"/>
  <c r="AD43" i="8"/>
  <c r="AD36" i="8"/>
  <c r="P36" i="8"/>
  <c r="O36" i="8"/>
  <c r="AD35" i="8"/>
  <c r="P35" i="8"/>
  <c r="O35" i="8"/>
  <c r="AD30" i="8"/>
  <c r="P30" i="8"/>
  <c r="O30" i="8"/>
  <c r="AD29" i="8"/>
  <c r="P29" i="8"/>
  <c r="O29" i="8"/>
  <c r="O39" i="8"/>
  <c r="Q32" i="20"/>
  <c r="P32" i="20"/>
  <c r="Q31" i="20"/>
  <c r="P31" i="20"/>
  <c r="P48" i="19"/>
  <c r="O48" i="19"/>
  <c r="P47" i="19"/>
  <c r="O47" i="19"/>
  <c r="P46" i="19"/>
  <c r="O46" i="19"/>
  <c r="P45" i="19"/>
  <c r="O45" i="19"/>
  <c r="P44" i="19"/>
  <c r="O44" i="19"/>
  <c r="P43" i="19"/>
  <c r="O43" i="19"/>
  <c r="P42" i="19"/>
  <c r="O42" i="19"/>
  <c r="P41" i="19"/>
  <c r="O41" i="19"/>
  <c r="P40" i="19"/>
  <c r="O40" i="19"/>
  <c r="P39" i="19"/>
  <c r="O39" i="19"/>
  <c r="P38" i="19"/>
  <c r="O38" i="19"/>
  <c r="AD28" i="6"/>
  <c r="P28" i="6"/>
  <c r="O28" i="6"/>
  <c r="AD27" i="6"/>
  <c r="P27" i="6"/>
  <c r="Q27" i="6"/>
  <c r="O27" i="6"/>
  <c r="AD26" i="6"/>
  <c r="AG26" i="6"/>
  <c r="P26" i="6"/>
  <c r="O26" i="6"/>
  <c r="AE26" i="6"/>
  <c r="AD25" i="6"/>
  <c r="P25" i="6"/>
  <c r="O25" i="6"/>
  <c r="AD24" i="6"/>
  <c r="P24" i="6"/>
  <c r="O24" i="6"/>
  <c r="S24" i="6"/>
  <c r="AD23" i="6"/>
  <c r="P23" i="6"/>
  <c r="O23" i="6"/>
  <c r="AE48" i="1"/>
  <c r="Q48" i="1"/>
  <c r="P48" i="1"/>
  <c r="AE47" i="1"/>
  <c r="Q47" i="1"/>
  <c r="P47" i="1"/>
  <c r="O33" i="19"/>
  <c r="P33" i="19"/>
  <c r="O34" i="19"/>
  <c r="P34" i="19"/>
  <c r="O22" i="19"/>
  <c r="P22" i="19"/>
  <c r="O23" i="19"/>
  <c r="P23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4" i="19"/>
  <c r="P25" i="19"/>
  <c r="P26" i="19"/>
  <c r="P27" i="19"/>
  <c r="P28" i="19"/>
  <c r="P29" i="19"/>
  <c r="P30" i="19"/>
  <c r="P31" i="19"/>
  <c r="P32" i="19"/>
  <c r="P35" i="19"/>
  <c r="P36" i="19"/>
  <c r="P37" i="19"/>
  <c r="O6" i="19"/>
  <c r="O7" i="19"/>
  <c r="O8" i="19"/>
  <c r="O9" i="19"/>
  <c r="O11" i="19"/>
  <c r="O12" i="19"/>
  <c r="O13" i="19"/>
  <c r="O14" i="19"/>
  <c r="O15" i="19"/>
  <c r="O16" i="19"/>
  <c r="O17" i="19"/>
  <c r="O18" i="19"/>
  <c r="O19" i="19"/>
  <c r="O20" i="19"/>
  <c r="O21" i="19"/>
  <c r="O24" i="19"/>
  <c r="O25" i="19"/>
  <c r="O26" i="19"/>
  <c r="O27" i="19"/>
  <c r="O28" i="19"/>
  <c r="O29" i="19"/>
  <c r="O30" i="19"/>
  <c r="O31" i="19"/>
  <c r="O32" i="19"/>
  <c r="O35" i="19"/>
  <c r="O36" i="19"/>
  <c r="O37" i="19"/>
  <c r="P5" i="19"/>
  <c r="O5" i="19"/>
  <c r="M5" i="17"/>
  <c r="P17" i="9"/>
  <c r="O17" i="9"/>
  <c r="AC49" i="7"/>
  <c r="AF49" i="7"/>
  <c r="AL49" i="7"/>
  <c r="AC50" i="7"/>
  <c r="O36" i="2"/>
  <c r="AC76" i="2"/>
  <c r="O76" i="2"/>
  <c r="N76" i="2"/>
  <c r="P76" i="2"/>
  <c r="AC75" i="2"/>
  <c r="O75" i="2"/>
  <c r="N75" i="2"/>
  <c r="AC74" i="2"/>
  <c r="O74" i="2"/>
  <c r="N74" i="2"/>
  <c r="AD74" i="2"/>
  <c r="AC73" i="2"/>
  <c r="O73" i="2"/>
  <c r="N73" i="2"/>
  <c r="AC72" i="2"/>
  <c r="O72" i="2"/>
  <c r="N72" i="2"/>
  <c r="Q72" i="2"/>
  <c r="AC71" i="2"/>
  <c r="O71" i="2"/>
  <c r="N71" i="2"/>
  <c r="AC70" i="2"/>
  <c r="O70" i="2"/>
  <c r="N70" i="2"/>
  <c r="AC69" i="2"/>
  <c r="O69" i="2"/>
  <c r="N69" i="2"/>
  <c r="O18" i="6"/>
  <c r="O5" i="3"/>
  <c r="AC51" i="3"/>
  <c r="AC52" i="3"/>
  <c r="AC53" i="3"/>
  <c r="N53" i="3"/>
  <c r="O53" i="3"/>
  <c r="N51" i="3"/>
  <c r="O51" i="3"/>
  <c r="N52" i="3"/>
  <c r="O52" i="3"/>
  <c r="AF52" i="3"/>
  <c r="AL52" i="3"/>
  <c r="P24" i="1"/>
  <c r="U24" i="1"/>
  <c r="P28" i="1"/>
  <c r="P38" i="1"/>
  <c r="P45" i="1"/>
  <c r="AC5" i="5"/>
  <c r="N6" i="5"/>
  <c r="N5" i="5"/>
  <c r="N50" i="7"/>
  <c r="O50" i="7"/>
  <c r="N49" i="7"/>
  <c r="O49" i="7"/>
  <c r="AC53" i="7"/>
  <c r="AC54" i="7"/>
  <c r="O53" i="7"/>
  <c r="O54" i="7"/>
  <c r="N53" i="7"/>
  <c r="P53" i="7"/>
  <c r="N54" i="7"/>
  <c r="AD46" i="8"/>
  <c r="AD45" i="8"/>
  <c r="P46" i="8"/>
  <c r="O46" i="8"/>
  <c r="P45" i="8"/>
  <c r="AI45" i="8"/>
  <c r="P18" i="6"/>
  <c r="O40" i="8"/>
  <c r="AD40" i="8"/>
  <c r="AD39" i="8"/>
  <c r="P40" i="8"/>
  <c r="P39" i="8"/>
  <c r="AC64" i="7"/>
  <c r="O64" i="7"/>
  <c r="N64" i="7"/>
  <c r="AC63" i="7"/>
  <c r="O63" i="7"/>
  <c r="N63" i="7"/>
  <c r="AC84" i="7"/>
  <c r="O84" i="7"/>
  <c r="N84" i="7"/>
  <c r="Q84" i="7"/>
  <c r="AC83" i="7"/>
  <c r="O83" i="7"/>
  <c r="N83" i="7"/>
  <c r="AC82" i="7"/>
  <c r="O82" i="7"/>
  <c r="N82" i="7"/>
  <c r="AC81" i="7"/>
  <c r="O81" i="7"/>
  <c r="N81" i="7"/>
  <c r="AC80" i="7"/>
  <c r="O80" i="7"/>
  <c r="S80" i="7"/>
  <c r="N80" i="7"/>
  <c r="AC79" i="7"/>
  <c r="AH79" i="7"/>
  <c r="O79" i="7"/>
  <c r="N79" i="7"/>
  <c r="AC21" i="3"/>
  <c r="AC47" i="3"/>
  <c r="AC48" i="3"/>
  <c r="O47" i="3"/>
  <c r="O48" i="3"/>
  <c r="N47" i="3"/>
  <c r="N48" i="3"/>
  <c r="AC22" i="3"/>
  <c r="O21" i="3"/>
  <c r="O22" i="3"/>
  <c r="N21" i="3"/>
  <c r="N22" i="3"/>
  <c r="N27" i="3"/>
  <c r="P23" i="1"/>
  <c r="P34" i="1"/>
  <c r="U34" i="1"/>
  <c r="M5" i="26"/>
  <c r="N8" i="26"/>
  <c r="M8" i="26"/>
  <c r="N7" i="26"/>
  <c r="M7" i="26"/>
  <c r="N6" i="26"/>
  <c r="M6" i="26"/>
  <c r="N5" i="26"/>
  <c r="AC27" i="3"/>
  <c r="O19" i="2"/>
  <c r="AC54" i="3"/>
  <c r="N54" i="3"/>
  <c r="O54" i="3"/>
  <c r="AC28" i="3"/>
  <c r="N28" i="3"/>
  <c r="O28" i="3"/>
  <c r="O27" i="3"/>
  <c r="Q27" i="3"/>
  <c r="P12" i="23"/>
  <c r="O12" i="23"/>
  <c r="P11" i="15"/>
  <c r="AE14" i="15"/>
  <c r="Q14" i="15"/>
  <c r="P14" i="15"/>
  <c r="AF14" i="15"/>
  <c r="AE13" i="15"/>
  <c r="AH13" i="15"/>
  <c r="AN13" i="15"/>
  <c r="Q13" i="15"/>
  <c r="P13" i="15"/>
  <c r="AE12" i="15"/>
  <c r="Q12" i="15"/>
  <c r="P12" i="15"/>
  <c r="AE11" i="15"/>
  <c r="Q11" i="15"/>
  <c r="Q5" i="21"/>
  <c r="O25" i="8"/>
  <c r="Q46" i="1"/>
  <c r="Q45" i="1"/>
  <c r="P46" i="1"/>
  <c r="U46" i="1"/>
  <c r="P19" i="6"/>
  <c r="O19" i="6"/>
  <c r="AE46" i="1"/>
  <c r="AE45" i="1"/>
  <c r="AE38" i="1"/>
  <c r="AE37" i="1"/>
  <c r="Q37" i="1"/>
  <c r="Q38" i="1"/>
  <c r="P37" i="1"/>
  <c r="O13" i="6"/>
  <c r="O14" i="6"/>
  <c r="O12" i="6"/>
  <c r="AD15" i="6"/>
  <c r="AD11" i="6"/>
  <c r="AD12" i="6"/>
  <c r="AD13" i="6"/>
  <c r="AD14" i="6"/>
  <c r="AD21" i="6"/>
  <c r="AD22" i="6"/>
  <c r="P13" i="6"/>
  <c r="P14" i="6"/>
  <c r="P21" i="6"/>
  <c r="P22" i="6"/>
  <c r="O21" i="6"/>
  <c r="O22" i="6"/>
  <c r="O11" i="6"/>
  <c r="P12" i="6"/>
  <c r="P11" i="6"/>
  <c r="AE15" i="15"/>
  <c r="AE5" i="15"/>
  <c r="AE6" i="15"/>
  <c r="Q5" i="15"/>
  <c r="AG5" i="15"/>
  <c r="Q6" i="15"/>
  <c r="P6" i="15"/>
  <c r="P6" i="24"/>
  <c r="Q6" i="24"/>
  <c r="S6" i="24"/>
  <c r="P7" i="24"/>
  <c r="P8" i="24"/>
  <c r="P9" i="24"/>
  <c r="P10" i="24"/>
  <c r="P11" i="24"/>
  <c r="P12" i="24"/>
  <c r="P13" i="24"/>
  <c r="P14" i="24"/>
  <c r="P15" i="24"/>
  <c r="P16" i="24"/>
  <c r="P17" i="24"/>
  <c r="P18" i="24"/>
  <c r="O18" i="24"/>
  <c r="O6" i="24"/>
  <c r="O7" i="24"/>
  <c r="O8" i="24"/>
  <c r="O9" i="24"/>
  <c r="O10" i="24"/>
  <c r="O11" i="24"/>
  <c r="O12" i="24"/>
  <c r="O13" i="24"/>
  <c r="O14" i="24"/>
  <c r="O15" i="24"/>
  <c r="O16" i="24"/>
  <c r="O17" i="24"/>
  <c r="P5" i="24"/>
  <c r="O5" i="24"/>
  <c r="P6" i="23"/>
  <c r="P7" i="23"/>
  <c r="P8" i="23"/>
  <c r="P9" i="23"/>
  <c r="P10" i="23"/>
  <c r="P11" i="23"/>
  <c r="P14" i="23"/>
  <c r="P15" i="23"/>
  <c r="P16" i="23"/>
  <c r="P5" i="23"/>
  <c r="O6" i="23"/>
  <c r="O7" i="23"/>
  <c r="O8" i="23"/>
  <c r="O9" i="23"/>
  <c r="O10" i="23"/>
  <c r="O11" i="23"/>
  <c r="O14" i="23"/>
  <c r="O15" i="23"/>
  <c r="O16" i="23"/>
  <c r="O5" i="23"/>
  <c r="L6" i="22"/>
  <c r="L7" i="22"/>
  <c r="L8" i="22"/>
  <c r="K6" i="22"/>
  <c r="M6" i="22"/>
  <c r="O6" i="22"/>
  <c r="K7" i="22"/>
  <c r="K8" i="22"/>
  <c r="L5" i="22"/>
  <c r="K5" i="22"/>
  <c r="Q6" i="21"/>
  <c r="S6" i="21"/>
  <c r="Q7" i="21"/>
  <c r="Q8" i="21"/>
  <c r="Q9" i="21"/>
  <c r="Q10" i="21"/>
  <c r="Q11" i="21"/>
  <c r="Q12" i="21"/>
  <c r="Q13" i="21"/>
  <c r="S13" i="21"/>
  <c r="U13" i="21"/>
  <c r="Q14" i="21"/>
  <c r="Q15" i="21"/>
  <c r="Q16" i="21"/>
  <c r="Q17" i="21"/>
  <c r="Q18" i="21"/>
  <c r="Q19" i="21"/>
  <c r="Q20" i="21"/>
  <c r="Q21" i="21"/>
  <c r="Q22" i="21"/>
  <c r="T22" i="21"/>
  <c r="Q23" i="21"/>
  <c r="T23" i="21"/>
  <c r="V23" i="21"/>
  <c r="Q24" i="21"/>
  <c r="Q25" i="21"/>
  <c r="Q26" i="21"/>
  <c r="Q27" i="21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Q5" i="20"/>
  <c r="P5" i="20"/>
  <c r="Q7" i="15"/>
  <c r="Q8" i="15"/>
  <c r="AI8" i="15"/>
  <c r="AO8" i="15"/>
  <c r="Q9" i="15"/>
  <c r="AJ9" i="15"/>
  <c r="Q10" i="15"/>
  <c r="Q15" i="15"/>
  <c r="Q16" i="15"/>
  <c r="P15" i="15"/>
  <c r="P16" i="15"/>
  <c r="P7" i="15"/>
  <c r="AJ7" i="15"/>
  <c r="P8" i="15"/>
  <c r="P9" i="15"/>
  <c r="O45" i="3"/>
  <c r="P44" i="1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Q43" i="1"/>
  <c r="O33" i="10"/>
  <c r="O34" i="10"/>
  <c r="O35" i="10"/>
  <c r="O36" i="10"/>
  <c r="O31" i="10"/>
  <c r="O32" i="10"/>
  <c r="O29" i="10"/>
  <c r="O30" i="10"/>
  <c r="O37" i="10"/>
  <c r="O28" i="10"/>
  <c r="AG28" i="10"/>
  <c r="P20" i="6"/>
  <c r="P9" i="6"/>
  <c r="P10" i="6"/>
  <c r="P17" i="6"/>
  <c r="O20" i="6"/>
  <c r="O9" i="6"/>
  <c r="O10" i="6"/>
  <c r="O17" i="6"/>
  <c r="AD10" i="6"/>
  <c r="AD9" i="6"/>
  <c r="AD20" i="6"/>
  <c r="AD19" i="6"/>
  <c r="AD18" i="6"/>
  <c r="AD17" i="6"/>
  <c r="Q41" i="1"/>
  <c r="Q42" i="1"/>
  <c r="Q33" i="1"/>
  <c r="P41" i="1"/>
  <c r="AF41" i="1"/>
  <c r="P42" i="1"/>
  <c r="R42" i="1"/>
  <c r="P43" i="1"/>
  <c r="P5" i="1"/>
  <c r="Q23" i="1"/>
  <c r="S23" i="1"/>
  <c r="AC56" i="3"/>
  <c r="O56" i="3"/>
  <c r="N56" i="3"/>
  <c r="AC55" i="3"/>
  <c r="O55" i="3"/>
  <c r="N55" i="3"/>
  <c r="P55" i="3"/>
  <c r="AC30" i="3"/>
  <c r="AH30" i="3"/>
  <c r="O30" i="3"/>
  <c r="N30" i="3"/>
  <c r="AC29" i="3"/>
  <c r="O29" i="3"/>
  <c r="N29" i="3"/>
  <c r="AD18" i="9"/>
  <c r="P18" i="9"/>
  <c r="O18" i="9"/>
  <c r="AD17" i="9"/>
  <c r="AH17" i="9"/>
  <c r="AN17" i="9"/>
  <c r="P10" i="15"/>
  <c r="AE16" i="15"/>
  <c r="AI16" i="15"/>
  <c r="AE10" i="15"/>
  <c r="AH10" i="15"/>
  <c r="AE9" i="15"/>
  <c r="AE8" i="15"/>
  <c r="AH8" i="15"/>
  <c r="AN8" i="15"/>
  <c r="AE7" i="15"/>
  <c r="AC10" i="10"/>
  <c r="O10" i="10"/>
  <c r="N10" i="10"/>
  <c r="AC9" i="10"/>
  <c r="O9" i="10"/>
  <c r="N9" i="10"/>
  <c r="O5" i="5"/>
  <c r="O6" i="5"/>
  <c r="AC6" i="5"/>
  <c r="N7" i="5"/>
  <c r="O7" i="5"/>
  <c r="AC7" i="5"/>
  <c r="N8" i="5"/>
  <c r="O8" i="5"/>
  <c r="S8" i="5"/>
  <c r="AC8" i="5"/>
  <c r="N9" i="5"/>
  <c r="O9" i="5"/>
  <c r="AC9" i="5"/>
  <c r="N10" i="5"/>
  <c r="Q10" i="5"/>
  <c r="O10" i="5"/>
  <c r="P10" i="5"/>
  <c r="AC10" i="5"/>
  <c r="N5" i="10"/>
  <c r="O5" i="10"/>
  <c r="AC5" i="10"/>
  <c r="AG5" i="10"/>
  <c r="H7" i="24"/>
  <c r="N6" i="10"/>
  <c r="O6" i="10"/>
  <c r="AC6" i="10"/>
  <c r="N19" i="10"/>
  <c r="O19" i="10"/>
  <c r="AC19" i="10"/>
  <c r="AE19" i="10"/>
  <c r="N20" i="10"/>
  <c r="O20" i="10"/>
  <c r="R20" i="10"/>
  <c r="AC20" i="10"/>
  <c r="N15" i="10"/>
  <c r="O15" i="10"/>
  <c r="AC15" i="10"/>
  <c r="N16" i="10"/>
  <c r="O16" i="10"/>
  <c r="AC16" i="10"/>
  <c r="AF16" i="10"/>
  <c r="N21" i="10"/>
  <c r="O21" i="10"/>
  <c r="AC21" i="10"/>
  <c r="N22" i="10"/>
  <c r="O22" i="10"/>
  <c r="R22" i="10"/>
  <c r="AC22" i="10"/>
  <c r="N17" i="10"/>
  <c r="O17" i="10"/>
  <c r="AC17" i="10"/>
  <c r="N18" i="10"/>
  <c r="Q18" i="10"/>
  <c r="O18" i="10"/>
  <c r="R18" i="10"/>
  <c r="AC18" i="10"/>
  <c r="N11" i="10"/>
  <c r="O11" i="10"/>
  <c r="AE11" i="10"/>
  <c r="AC11" i="10"/>
  <c r="N12" i="10"/>
  <c r="O12" i="10"/>
  <c r="AC12" i="10"/>
  <c r="N7" i="10"/>
  <c r="O7" i="10"/>
  <c r="AC7" i="10"/>
  <c r="N8" i="10"/>
  <c r="O8" i="10"/>
  <c r="AC8" i="10"/>
  <c r="N13" i="10"/>
  <c r="O13" i="10"/>
  <c r="AC13" i="10"/>
  <c r="N14" i="10"/>
  <c r="O14" i="10"/>
  <c r="AC14" i="10"/>
  <c r="N23" i="10"/>
  <c r="O23" i="10"/>
  <c r="AC23" i="10"/>
  <c r="AH23" i="10"/>
  <c r="N24" i="10"/>
  <c r="O24" i="10"/>
  <c r="AC24" i="10"/>
  <c r="N27" i="10"/>
  <c r="O27" i="10"/>
  <c r="AC27" i="10"/>
  <c r="N28" i="10"/>
  <c r="AC28" i="10"/>
  <c r="N33" i="10"/>
  <c r="AC33" i="10"/>
  <c r="N34" i="10"/>
  <c r="AC34" i="10"/>
  <c r="N35" i="10"/>
  <c r="AC35" i="10"/>
  <c r="N36" i="10"/>
  <c r="AI36" i="10"/>
  <c r="AC36" i="10"/>
  <c r="N31" i="10"/>
  <c r="AC31" i="10"/>
  <c r="N32" i="10"/>
  <c r="AC32" i="10"/>
  <c r="N29" i="10"/>
  <c r="AC29" i="10"/>
  <c r="N30" i="10"/>
  <c r="AC30" i="10"/>
  <c r="AF30" i="10"/>
  <c r="AL30" i="10"/>
  <c r="N37" i="10"/>
  <c r="AC37" i="10"/>
  <c r="N38" i="10"/>
  <c r="Q38" i="10"/>
  <c r="O38" i="10"/>
  <c r="AC38" i="10"/>
  <c r="O5" i="9"/>
  <c r="P5" i="9"/>
  <c r="AD5" i="9"/>
  <c r="O6" i="9"/>
  <c r="P6" i="9"/>
  <c r="AD6" i="9"/>
  <c r="O9" i="9"/>
  <c r="P9" i="9"/>
  <c r="AD9" i="9"/>
  <c r="O10" i="9"/>
  <c r="P10" i="9"/>
  <c r="AD10" i="9"/>
  <c r="O11" i="9"/>
  <c r="P11" i="9"/>
  <c r="R11" i="9"/>
  <c r="AD11" i="9"/>
  <c r="O12" i="9"/>
  <c r="P12" i="9"/>
  <c r="AD12" i="9"/>
  <c r="O7" i="9"/>
  <c r="P7" i="9"/>
  <c r="AD7" i="9"/>
  <c r="O8" i="9"/>
  <c r="P8" i="9"/>
  <c r="AD8" i="9"/>
  <c r="O13" i="9"/>
  <c r="P13" i="9"/>
  <c r="AD13" i="9"/>
  <c r="O14" i="9"/>
  <c r="P14" i="9"/>
  <c r="AH14" i="9"/>
  <c r="AM14" i="9"/>
  <c r="AD14" i="9"/>
  <c r="O15" i="9"/>
  <c r="AI15" i="9"/>
  <c r="P15" i="9"/>
  <c r="AD15" i="9"/>
  <c r="O16" i="9"/>
  <c r="P16" i="9"/>
  <c r="AD16" i="9"/>
  <c r="O5" i="8"/>
  <c r="Q5" i="8"/>
  <c r="P5" i="8"/>
  <c r="AD5" i="8"/>
  <c r="O6" i="8"/>
  <c r="P6" i="8"/>
  <c r="AD6" i="8"/>
  <c r="O7" i="8"/>
  <c r="P7" i="8"/>
  <c r="AD7" i="8"/>
  <c r="O8" i="8"/>
  <c r="T8" i="8"/>
  <c r="P8" i="8"/>
  <c r="AD8" i="8"/>
  <c r="O9" i="8"/>
  <c r="T9" i="8"/>
  <c r="P9" i="8"/>
  <c r="AD9" i="8"/>
  <c r="O10" i="8"/>
  <c r="P10" i="8"/>
  <c r="AD10" i="8"/>
  <c r="O15" i="8"/>
  <c r="P15" i="8"/>
  <c r="AD15" i="8"/>
  <c r="O16" i="8"/>
  <c r="P16" i="8"/>
  <c r="AD16" i="8"/>
  <c r="O13" i="8"/>
  <c r="P13" i="8"/>
  <c r="AD13" i="8"/>
  <c r="O14" i="8"/>
  <c r="AI14" i="8"/>
  <c r="P14" i="8"/>
  <c r="AD14" i="8"/>
  <c r="O19" i="8"/>
  <c r="P19" i="8"/>
  <c r="AD19" i="8"/>
  <c r="O20" i="8"/>
  <c r="P20" i="8"/>
  <c r="AD20" i="8"/>
  <c r="O21" i="8"/>
  <c r="P21" i="8"/>
  <c r="AD21" i="8"/>
  <c r="O22" i="8"/>
  <c r="P22" i="8"/>
  <c r="AD22" i="8"/>
  <c r="O17" i="8"/>
  <c r="P17" i="8"/>
  <c r="AD17" i="8"/>
  <c r="O18" i="8"/>
  <c r="P18" i="8"/>
  <c r="AD18" i="8"/>
  <c r="O11" i="8"/>
  <c r="P11" i="8"/>
  <c r="AD11" i="8"/>
  <c r="O12" i="8"/>
  <c r="P12" i="8"/>
  <c r="S12" i="8"/>
  <c r="AD12" i="8"/>
  <c r="O23" i="8"/>
  <c r="P23" i="8"/>
  <c r="AD23" i="8"/>
  <c r="O24" i="8"/>
  <c r="P24" i="8"/>
  <c r="AD24" i="8"/>
  <c r="P25" i="8"/>
  <c r="AD25" i="8"/>
  <c r="O26" i="8"/>
  <c r="P26" i="8"/>
  <c r="AD26" i="8"/>
  <c r="O27" i="8"/>
  <c r="P27" i="8"/>
  <c r="AD27" i="8"/>
  <c r="O28" i="8"/>
  <c r="P28" i="8"/>
  <c r="AD28" i="8"/>
  <c r="O33" i="8"/>
  <c r="P33" i="8"/>
  <c r="AD33" i="8"/>
  <c r="O34" i="8"/>
  <c r="P34" i="8"/>
  <c r="AD34" i="8"/>
  <c r="O31" i="8"/>
  <c r="P31" i="8"/>
  <c r="AD31" i="8"/>
  <c r="O32" i="8"/>
  <c r="AG32" i="8"/>
  <c r="P32" i="8"/>
  <c r="T32" i="8"/>
  <c r="AD32" i="8"/>
  <c r="O37" i="8"/>
  <c r="P37" i="8"/>
  <c r="AD37" i="8"/>
  <c r="O38" i="8"/>
  <c r="P38" i="8"/>
  <c r="S38" i="8"/>
  <c r="AD38" i="8"/>
  <c r="N9" i="7"/>
  <c r="O9" i="7"/>
  <c r="Q9" i="7"/>
  <c r="AC9" i="7"/>
  <c r="N10" i="7"/>
  <c r="O10" i="7"/>
  <c r="S10" i="7"/>
  <c r="AC10" i="7"/>
  <c r="N13" i="7"/>
  <c r="O13" i="7"/>
  <c r="AC13" i="7"/>
  <c r="N14" i="7"/>
  <c r="O14" i="7"/>
  <c r="AC14" i="7"/>
  <c r="N15" i="7"/>
  <c r="O15" i="7"/>
  <c r="AC15" i="7"/>
  <c r="N16" i="7"/>
  <c r="O16" i="7"/>
  <c r="AC16" i="7"/>
  <c r="N17" i="7"/>
  <c r="O17" i="7"/>
  <c r="AI17" i="7"/>
  <c r="AC17" i="7"/>
  <c r="AF17" i="7"/>
  <c r="N18" i="7"/>
  <c r="O18" i="7"/>
  <c r="AI18" i="7"/>
  <c r="AC18" i="7"/>
  <c r="N19" i="7"/>
  <c r="O19" i="7"/>
  <c r="AC19" i="7"/>
  <c r="N20" i="7"/>
  <c r="O20" i="7"/>
  <c r="AC20" i="7"/>
  <c r="N21" i="7"/>
  <c r="O21" i="7"/>
  <c r="AC21" i="7"/>
  <c r="N22" i="7"/>
  <c r="O22" i="7"/>
  <c r="AC22" i="7"/>
  <c r="N35" i="7"/>
  <c r="O35" i="7"/>
  <c r="AC35" i="7"/>
  <c r="N36" i="7"/>
  <c r="O36" i="7"/>
  <c r="AC36" i="7"/>
  <c r="N37" i="7"/>
  <c r="O37" i="7"/>
  <c r="AC37" i="7"/>
  <c r="N38" i="7"/>
  <c r="O38" i="7"/>
  <c r="AC38" i="7"/>
  <c r="N25" i="7"/>
  <c r="O25" i="7"/>
  <c r="AC25" i="7"/>
  <c r="N26" i="7"/>
  <c r="AD26" i="7"/>
  <c r="O26" i="7"/>
  <c r="AC26" i="7"/>
  <c r="N39" i="7"/>
  <c r="O39" i="7"/>
  <c r="AC39" i="7"/>
  <c r="AF39" i="7"/>
  <c r="N40" i="7"/>
  <c r="O40" i="7"/>
  <c r="AH40" i="7"/>
  <c r="AC40" i="7"/>
  <c r="N43" i="7"/>
  <c r="O43" i="7"/>
  <c r="AC43" i="7"/>
  <c r="N44" i="7"/>
  <c r="AD44" i="7"/>
  <c r="O44" i="7"/>
  <c r="AC44" i="7"/>
  <c r="N45" i="7"/>
  <c r="O45" i="7"/>
  <c r="AC45" i="7"/>
  <c r="N46" i="7"/>
  <c r="O46" i="7"/>
  <c r="AC46" i="7"/>
  <c r="N27" i="7"/>
  <c r="O27" i="7"/>
  <c r="P27" i="7"/>
  <c r="AC27" i="7"/>
  <c r="N28" i="7"/>
  <c r="O28" i="7"/>
  <c r="AC28" i="7"/>
  <c r="N29" i="7"/>
  <c r="O29" i="7"/>
  <c r="AC29" i="7"/>
  <c r="N30" i="7"/>
  <c r="O30" i="7"/>
  <c r="AC30" i="7"/>
  <c r="N31" i="7"/>
  <c r="O31" i="7"/>
  <c r="AC31" i="7"/>
  <c r="N32" i="7"/>
  <c r="O32" i="7"/>
  <c r="AC32" i="7"/>
  <c r="N33" i="7"/>
  <c r="P33" i="7"/>
  <c r="O33" i="7"/>
  <c r="AC33" i="7"/>
  <c r="AH33" i="7"/>
  <c r="N34" i="7"/>
  <c r="AE34" i="7"/>
  <c r="O34" i="7"/>
  <c r="AC34" i="7"/>
  <c r="N23" i="7"/>
  <c r="O23" i="7"/>
  <c r="AC23" i="7"/>
  <c r="N24" i="7"/>
  <c r="O24" i="7"/>
  <c r="AC24" i="7"/>
  <c r="N11" i="7"/>
  <c r="O11" i="7"/>
  <c r="AC11" i="7"/>
  <c r="N12" i="7"/>
  <c r="Q12" i="7"/>
  <c r="O12" i="7"/>
  <c r="R12" i="7"/>
  <c r="AC12" i="7"/>
  <c r="N5" i="7"/>
  <c r="O5" i="7"/>
  <c r="AC5" i="7"/>
  <c r="N6" i="7"/>
  <c r="O6" i="7"/>
  <c r="AC6" i="7"/>
  <c r="N7" i="7"/>
  <c r="O7" i="7"/>
  <c r="AC7" i="7"/>
  <c r="N8" i="7"/>
  <c r="O8" i="7"/>
  <c r="AI8" i="7"/>
  <c r="AC8" i="7"/>
  <c r="N51" i="7"/>
  <c r="O51" i="7"/>
  <c r="AC51" i="7"/>
  <c r="N52" i="7"/>
  <c r="O52" i="7"/>
  <c r="AC52" i="7"/>
  <c r="N55" i="7"/>
  <c r="O55" i="7"/>
  <c r="AC55" i="7"/>
  <c r="AH55" i="7"/>
  <c r="N56" i="7"/>
  <c r="O56" i="7"/>
  <c r="AC56" i="7"/>
  <c r="N57" i="7"/>
  <c r="P57" i="7"/>
  <c r="O57" i="7"/>
  <c r="AC57" i="7"/>
  <c r="N58" i="7"/>
  <c r="O58" i="7"/>
  <c r="AC58" i="7"/>
  <c r="N71" i="7"/>
  <c r="O71" i="7"/>
  <c r="AC71" i="7"/>
  <c r="N72" i="7"/>
  <c r="O72" i="7"/>
  <c r="AC72" i="7"/>
  <c r="N73" i="7"/>
  <c r="P73" i="7"/>
  <c r="O73" i="7"/>
  <c r="R73" i="7"/>
  <c r="AC73" i="7"/>
  <c r="N74" i="7"/>
  <c r="O74" i="7"/>
  <c r="AC74" i="7"/>
  <c r="N61" i="7"/>
  <c r="O61" i="7"/>
  <c r="R61" i="7"/>
  <c r="AC61" i="7"/>
  <c r="N62" i="7"/>
  <c r="O62" i="7"/>
  <c r="AC62" i="7"/>
  <c r="N75" i="7"/>
  <c r="O75" i="7"/>
  <c r="R75" i="7"/>
  <c r="AC75" i="7"/>
  <c r="N76" i="7"/>
  <c r="O76" i="7"/>
  <c r="AC76" i="7"/>
  <c r="N77" i="7"/>
  <c r="O77" i="7"/>
  <c r="AC77" i="7"/>
  <c r="N78" i="7"/>
  <c r="O78" i="7"/>
  <c r="AC78" i="7"/>
  <c r="N65" i="7"/>
  <c r="Q65" i="7"/>
  <c r="O65" i="7"/>
  <c r="AC65" i="7"/>
  <c r="N66" i="7"/>
  <c r="O66" i="7"/>
  <c r="AC66" i="7"/>
  <c r="N67" i="7"/>
  <c r="S67" i="7"/>
  <c r="O67" i="7"/>
  <c r="AC67" i="7"/>
  <c r="N68" i="7"/>
  <c r="O68" i="7"/>
  <c r="AC68" i="7"/>
  <c r="N69" i="7"/>
  <c r="O69" i="7"/>
  <c r="AC69" i="7"/>
  <c r="N70" i="7"/>
  <c r="O70" i="7"/>
  <c r="S70" i="7"/>
  <c r="AC70" i="7"/>
  <c r="N59" i="7"/>
  <c r="O59" i="7"/>
  <c r="R59" i="7"/>
  <c r="AC59" i="7"/>
  <c r="N60" i="7"/>
  <c r="O60" i="7"/>
  <c r="AC60" i="7"/>
  <c r="AH60" i="7"/>
  <c r="N47" i="7"/>
  <c r="P47" i="7"/>
  <c r="O47" i="7"/>
  <c r="AC47" i="7"/>
  <c r="N48" i="7"/>
  <c r="O48" i="7"/>
  <c r="AC48" i="7"/>
  <c r="N19" i="2"/>
  <c r="AC19" i="2"/>
  <c r="N20" i="2"/>
  <c r="O20" i="2"/>
  <c r="AC20" i="2"/>
  <c r="N21" i="2"/>
  <c r="Q21" i="2"/>
  <c r="O21" i="2"/>
  <c r="AC21" i="2"/>
  <c r="N22" i="2"/>
  <c r="O22" i="2"/>
  <c r="AC22" i="2"/>
  <c r="N29" i="2"/>
  <c r="O29" i="2"/>
  <c r="AC29" i="2"/>
  <c r="N30" i="2"/>
  <c r="Q30" i="2"/>
  <c r="O30" i="2"/>
  <c r="AC30" i="2"/>
  <c r="N23" i="2"/>
  <c r="O23" i="2"/>
  <c r="AC23" i="2"/>
  <c r="N24" i="2"/>
  <c r="O24" i="2"/>
  <c r="R24" i="2"/>
  <c r="AC24" i="2"/>
  <c r="N25" i="2"/>
  <c r="O25" i="2"/>
  <c r="AC25" i="2"/>
  <c r="N26" i="2"/>
  <c r="O26" i="2"/>
  <c r="AC26" i="2"/>
  <c r="N27" i="2"/>
  <c r="O27" i="2"/>
  <c r="AC27" i="2"/>
  <c r="N28" i="2"/>
  <c r="P28" i="2"/>
  <c r="O28" i="2"/>
  <c r="AC28" i="2"/>
  <c r="N15" i="2"/>
  <c r="O15" i="2"/>
  <c r="AC15" i="2"/>
  <c r="N16" i="2"/>
  <c r="O16" i="2"/>
  <c r="Q16" i="2"/>
  <c r="AC16" i="2"/>
  <c r="N17" i="2"/>
  <c r="O17" i="2"/>
  <c r="AC17" i="2"/>
  <c r="N18" i="2"/>
  <c r="O18" i="2"/>
  <c r="AC18" i="2"/>
  <c r="N5" i="2"/>
  <c r="O5" i="2"/>
  <c r="AC5" i="2"/>
  <c r="N6" i="2"/>
  <c r="O6" i="2"/>
  <c r="AC6" i="2"/>
  <c r="N7" i="2"/>
  <c r="O7" i="2"/>
  <c r="AC7" i="2"/>
  <c r="N8" i="2"/>
  <c r="O8" i="2"/>
  <c r="AC8" i="2"/>
  <c r="N9" i="2"/>
  <c r="O9" i="2"/>
  <c r="AC9" i="2"/>
  <c r="N10" i="2"/>
  <c r="P10" i="2"/>
  <c r="O10" i="2"/>
  <c r="AC10" i="2"/>
  <c r="N11" i="2"/>
  <c r="O11" i="2"/>
  <c r="AC11" i="2"/>
  <c r="N12" i="2"/>
  <c r="S12" i="2"/>
  <c r="O12" i="2"/>
  <c r="AC12" i="2"/>
  <c r="N13" i="2"/>
  <c r="O13" i="2"/>
  <c r="AC13" i="2"/>
  <c r="N14" i="2"/>
  <c r="P14" i="2"/>
  <c r="O14" i="2"/>
  <c r="AC14" i="2"/>
  <c r="N45" i="2"/>
  <c r="O45" i="2"/>
  <c r="AC45" i="2"/>
  <c r="N46" i="2"/>
  <c r="O46" i="2"/>
  <c r="AC46" i="2"/>
  <c r="AF46" i="2"/>
  <c r="N59" i="2"/>
  <c r="O59" i="2"/>
  <c r="AC59" i="2"/>
  <c r="N60" i="2"/>
  <c r="O60" i="2"/>
  <c r="AC60" i="2"/>
  <c r="N61" i="2"/>
  <c r="O61" i="2"/>
  <c r="AC61" i="2"/>
  <c r="N62" i="2"/>
  <c r="O62" i="2"/>
  <c r="P62" i="2"/>
  <c r="AC62" i="2"/>
  <c r="N63" i="2"/>
  <c r="O63" i="2"/>
  <c r="AC63" i="2"/>
  <c r="N64" i="2"/>
  <c r="O64" i="2"/>
  <c r="AC64" i="2"/>
  <c r="N65" i="2"/>
  <c r="O65" i="2"/>
  <c r="AC65" i="2"/>
  <c r="N66" i="2"/>
  <c r="O66" i="2"/>
  <c r="R66" i="2"/>
  <c r="AC66" i="2"/>
  <c r="N41" i="2"/>
  <c r="P41" i="2"/>
  <c r="O41" i="2"/>
  <c r="AC41" i="2"/>
  <c r="N42" i="2"/>
  <c r="O42" i="2"/>
  <c r="AC42" i="2"/>
  <c r="N43" i="2"/>
  <c r="O43" i="2"/>
  <c r="P43" i="2"/>
  <c r="AC43" i="2"/>
  <c r="N44" i="2"/>
  <c r="R44" i="2"/>
  <c r="O44" i="2"/>
  <c r="AC44" i="2"/>
  <c r="N31" i="2"/>
  <c r="O31" i="2"/>
  <c r="AC31" i="2"/>
  <c r="N32" i="2"/>
  <c r="O32" i="2"/>
  <c r="AC32" i="2"/>
  <c r="N33" i="2"/>
  <c r="S33" i="2"/>
  <c r="O33" i="2"/>
  <c r="AC33" i="2"/>
  <c r="N34" i="2"/>
  <c r="AF34" i="2"/>
  <c r="AL34" i="2"/>
  <c r="O34" i="2"/>
  <c r="R34" i="2"/>
  <c r="AC34" i="2"/>
  <c r="N35" i="2"/>
  <c r="O35" i="2"/>
  <c r="Q35" i="2"/>
  <c r="AC35" i="2"/>
  <c r="N36" i="2"/>
  <c r="AC36" i="2"/>
  <c r="N37" i="2"/>
  <c r="O37" i="2"/>
  <c r="AC37" i="2"/>
  <c r="N38" i="2"/>
  <c r="O38" i="2"/>
  <c r="AC38" i="2"/>
  <c r="N39" i="2"/>
  <c r="O39" i="2"/>
  <c r="AC39" i="2"/>
  <c r="N40" i="2"/>
  <c r="O40" i="2"/>
  <c r="AC40" i="2"/>
  <c r="N67" i="2"/>
  <c r="O67" i="2"/>
  <c r="AC67" i="2"/>
  <c r="N68" i="2"/>
  <c r="O68" i="2"/>
  <c r="AC68" i="2"/>
  <c r="O5" i="6"/>
  <c r="P5" i="6"/>
  <c r="AD5" i="6"/>
  <c r="O6" i="6"/>
  <c r="P6" i="6"/>
  <c r="AD6" i="6"/>
  <c r="O7" i="6"/>
  <c r="P7" i="6"/>
  <c r="AD7" i="6"/>
  <c r="O8" i="6"/>
  <c r="P8" i="6"/>
  <c r="AD8" i="6"/>
  <c r="O15" i="6"/>
  <c r="P15" i="6"/>
  <c r="O16" i="6"/>
  <c r="R16" i="6"/>
  <c r="P16" i="6"/>
  <c r="AD16" i="6"/>
  <c r="N5" i="3"/>
  <c r="AC5" i="3"/>
  <c r="N6" i="3"/>
  <c r="AI6" i="3"/>
  <c r="O6" i="3"/>
  <c r="AC6" i="3"/>
  <c r="N7" i="3"/>
  <c r="O7" i="3"/>
  <c r="AH7" i="3"/>
  <c r="AC7" i="3"/>
  <c r="N8" i="3"/>
  <c r="O8" i="3"/>
  <c r="AC8" i="3"/>
  <c r="N9" i="3"/>
  <c r="O9" i="3"/>
  <c r="R9" i="3"/>
  <c r="AC9" i="3"/>
  <c r="N10" i="3"/>
  <c r="S10" i="3"/>
  <c r="O10" i="3"/>
  <c r="AC10" i="3"/>
  <c r="N11" i="3"/>
  <c r="O11" i="3"/>
  <c r="AC11" i="3"/>
  <c r="N12" i="3"/>
  <c r="O12" i="3"/>
  <c r="AC12" i="3"/>
  <c r="N13" i="3"/>
  <c r="O13" i="3"/>
  <c r="AC13" i="3"/>
  <c r="N14" i="3"/>
  <c r="O14" i="3"/>
  <c r="AC14" i="3"/>
  <c r="N15" i="3"/>
  <c r="O15" i="3"/>
  <c r="AC15" i="3"/>
  <c r="N16" i="3"/>
  <c r="O16" i="3"/>
  <c r="AC16" i="3"/>
  <c r="AF16" i="3"/>
  <c r="AL16" i="3"/>
  <c r="N17" i="3"/>
  <c r="O17" i="3"/>
  <c r="AC17" i="3"/>
  <c r="N18" i="3"/>
  <c r="O18" i="3"/>
  <c r="AC18" i="3"/>
  <c r="N19" i="3"/>
  <c r="O19" i="3"/>
  <c r="AC19" i="3"/>
  <c r="N20" i="3"/>
  <c r="O20" i="3"/>
  <c r="AC20" i="3"/>
  <c r="N23" i="3"/>
  <c r="AD23" i="3"/>
  <c r="O23" i="3"/>
  <c r="AC23" i="3"/>
  <c r="N24" i="3"/>
  <c r="O24" i="3"/>
  <c r="AF24" i="3"/>
  <c r="AL24" i="3"/>
  <c r="AC24" i="3"/>
  <c r="O25" i="3"/>
  <c r="AC25" i="3"/>
  <c r="N26" i="3"/>
  <c r="AH26" i="3"/>
  <c r="O26" i="3"/>
  <c r="AC26" i="3"/>
  <c r="N31" i="3"/>
  <c r="O31" i="3"/>
  <c r="AC31" i="3"/>
  <c r="N32" i="3"/>
  <c r="R32" i="3"/>
  <c r="O32" i="3"/>
  <c r="AC32" i="3"/>
  <c r="AG32" i="3"/>
  <c r="AM32" i="3"/>
  <c r="N33" i="3"/>
  <c r="O33" i="3"/>
  <c r="AC33" i="3"/>
  <c r="N34" i="3"/>
  <c r="O34" i="3"/>
  <c r="AC34" i="3"/>
  <c r="N35" i="3"/>
  <c r="P35" i="3"/>
  <c r="O35" i="3"/>
  <c r="AC35" i="3"/>
  <c r="N36" i="3"/>
  <c r="O36" i="3"/>
  <c r="AC36" i="3"/>
  <c r="N37" i="3"/>
  <c r="O37" i="3"/>
  <c r="AC37" i="3"/>
  <c r="N38" i="3"/>
  <c r="O38" i="3"/>
  <c r="R38" i="3"/>
  <c r="AC38" i="3"/>
  <c r="N39" i="3"/>
  <c r="O39" i="3"/>
  <c r="AC39" i="3"/>
  <c r="N40" i="3"/>
  <c r="O40" i="3"/>
  <c r="AC40" i="3"/>
  <c r="N41" i="3"/>
  <c r="O41" i="3"/>
  <c r="AC41" i="3"/>
  <c r="N42" i="3"/>
  <c r="P42" i="3"/>
  <c r="O42" i="3"/>
  <c r="AC42" i="3"/>
  <c r="N43" i="3"/>
  <c r="O43" i="3"/>
  <c r="AC43" i="3"/>
  <c r="N44" i="3"/>
  <c r="Q44" i="3"/>
  <c r="O44" i="3"/>
  <c r="AC44" i="3"/>
  <c r="N45" i="3"/>
  <c r="AC45" i="3"/>
  <c r="AI45" i="3"/>
  <c r="AK45" i="3"/>
  <c r="N46" i="3"/>
  <c r="O46" i="3"/>
  <c r="AC46" i="3"/>
  <c r="N49" i="3"/>
  <c r="O49" i="3"/>
  <c r="AC49" i="3"/>
  <c r="N50" i="3"/>
  <c r="O50" i="3"/>
  <c r="AC50" i="3"/>
  <c r="Q5" i="1"/>
  <c r="AK5" i="1"/>
  <c r="AE5" i="1"/>
  <c r="P6" i="1"/>
  <c r="Q6" i="1"/>
  <c r="AK6" i="1"/>
  <c r="AE6" i="1"/>
  <c r="P7" i="1"/>
  <c r="Q7" i="1"/>
  <c r="AE7" i="1"/>
  <c r="P8" i="1"/>
  <c r="Q8" i="1"/>
  <c r="AE8" i="1"/>
  <c r="P9" i="1"/>
  <c r="Q9" i="1"/>
  <c r="AE9" i="1"/>
  <c r="P10" i="1"/>
  <c r="Q10" i="1"/>
  <c r="AE10" i="1"/>
  <c r="P11" i="1"/>
  <c r="Q11" i="1"/>
  <c r="AE11" i="1"/>
  <c r="P12" i="1"/>
  <c r="Q12" i="1"/>
  <c r="AE12" i="1"/>
  <c r="P21" i="1"/>
  <c r="AE21" i="1"/>
  <c r="AI21" i="1"/>
  <c r="AO21" i="1"/>
  <c r="P22" i="1"/>
  <c r="Q22" i="1"/>
  <c r="AE22" i="1"/>
  <c r="P17" i="1"/>
  <c r="U17" i="1"/>
  <c r="Q17" i="1"/>
  <c r="AE17" i="1"/>
  <c r="P18" i="1"/>
  <c r="Q18" i="1"/>
  <c r="AE18" i="1"/>
  <c r="P19" i="1"/>
  <c r="R19" i="1"/>
  <c r="Q19" i="1"/>
  <c r="AE19" i="1"/>
  <c r="P20" i="1"/>
  <c r="Q20" i="1"/>
  <c r="AE20" i="1"/>
  <c r="AE23" i="1"/>
  <c r="Q24" i="1"/>
  <c r="AE24" i="1"/>
  <c r="P15" i="1"/>
  <c r="U15" i="1"/>
  <c r="Q15" i="1"/>
  <c r="AE15" i="1"/>
  <c r="P16" i="1"/>
  <c r="Q16" i="1"/>
  <c r="AE16" i="1"/>
  <c r="P25" i="1"/>
  <c r="Q25" i="1"/>
  <c r="AE25" i="1"/>
  <c r="P26" i="1"/>
  <c r="Q26" i="1"/>
  <c r="AE26" i="1"/>
  <c r="P27" i="1"/>
  <c r="Q27" i="1"/>
  <c r="AE27" i="1"/>
  <c r="Q28" i="1"/>
  <c r="AG28" i="1"/>
  <c r="AE28" i="1"/>
  <c r="P29" i="1"/>
  <c r="S29" i="1"/>
  <c r="Q29" i="1"/>
  <c r="AE29" i="1"/>
  <c r="P30" i="1"/>
  <c r="S30" i="1"/>
  <c r="Q30" i="1"/>
  <c r="AE30" i="1"/>
  <c r="P31" i="1"/>
  <c r="Q31" i="1"/>
  <c r="AE31" i="1"/>
  <c r="P32" i="1"/>
  <c r="Q32" i="1"/>
  <c r="AE32" i="1"/>
  <c r="P39" i="1"/>
  <c r="Q39" i="1"/>
  <c r="S39" i="1"/>
  <c r="AE39" i="1"/>
  <c r="P40" i="1"/>
  <c r="Q40" i="1"/>
  <c r="AH40" i="1"/>
  <c r="AN40" i="1"/>
  <c r="AE40" i="1"/>
  <c r="AE41" i="1"/>
  <c r="AE42" i="1"/>
  <c r="P33" i="1"/>
  <c r="AE33" i="1"/>
  <c r="Q34" i="1"/>
  <c r="AH34" i="1"/>
  <c r="AN34" i="1"/>
  <c r="AE34" i="1"/>
  <c r="AE43" i="1"/>
  <c r="Q44" i="1"/>
  <c r="T44" i="1"/>
  <c r="AE44" i="1"/>
  <c r="AE28" i="10"/>
  <c r="S37" i="7"/>
  <c r="R60" i="7"/>
  <c r="N6" i="22"/>
  <c r="P6" i="22"/>
  <c r="S14" i="9"/>
  <c r="S5" i="21"/>
  <c r="T5" i="21"/>
  <c r="T13" i="21"/>
  <c r="H15" i="21"/>
  <c r="T15" i="21"/>
  <c r="V15" i="21"/>
  <c r="V22" i="21"/>
  <c r="AH32" i="8"/>
  <c r="AN32" i="8"/>
  <c r="AJ25" i="8"/>
  <c r="AL25" i="8"/>
  <c r="AM32" i="8"/>
  <c r="R8" i="8"/>
  <c r="R17" i="8"/>
  <c r="Q8" i="8"/>
  <c r="Q12" i="8"/>
  <c r="P48" i="3"/>
  <c r="Q79" i="7"/>
  <c r="S79" i="7"/>
  <c r="R82" i="7"/>
  <c r="P79" i="7"/>
  <c r="R79" i="7"/>
  <c r="R32" i="8"/>
  <c r="AD53" i="7"/>
  <c r="S10" i="5"/>
  <c r="AE10" i="5"/>
  <c r="R8" i="5"/>
  <c r="AF10" i="5"/>
  <c r="AL10" i="5"/>
  <c r="AG10" i="5"/>
  <c r="AM10" i="5"/>
  <c r="Q6" i="3"/>
  <c r="AD36" i="10"/>
  <c r="R11" i="10"/>
  <c r="Q37" i="10"/>
  <c r="AE29" i="10"/>
  <c r="AG10" i="10"/>
  <c r="AM10" i="10"/>
  <c r="AH32" i="10"/>
  <c r="AJ36" i="10"/>
  <c r="AH37" i="10"/>
  <c r="AD38" i="10"/>
  <c r="S18" i="10"/>
  <c r="S16" i="10"/>
  <c r="AD37" i="10"/>
  <c r="AL16" i="10"/>
  <c r="Q22" i="10"/>
  <c r="Q24" i="10"/>
  <c r="P37" i="10"/>
  <c r="R12" i="10"/>
  <c r="AG37" i="10"/>
  <c r="AM37" i="10"/>
  <c r="AH50" i="7"/>
  <c r="AD10" i="7"/>
  <c r="Q26" i="7"/>
  <c r="AI43" i="7"/>
  <c r="AH22" i="7"/>
  <c r="S19" i="7"/>
  <c r="AH11" i="7"/>
  <c r="P12" i="7"/>
  <c r="AI11" i="7"/>
  <c r="R51" i="8"/>
  <c r="T48" i="8"/>
  <c r="AH51" i="8"/>
  <c r="AN51" i="8"/>
  <c r="AG6" i="8"/>
  <c r="AM44" i="8"/>
  <c r="R41" i="8"/>
  <c r="Q41" i="8"/>
  <c r="AH41" i="8"/>
  <c r="AN41" i="8"/>
  <c r="R43" i="8"/>
  <c r="T43" i="8"/>
  <c r="Q44" i="8"/>
  <c r="Q43" i="8"/>
  <c r="S43" i="8"/>
  <c r="Q30" i="8"/>
  <c r="AF30" i="8"/>
  <c r="AJ30" i="8"/>
  <c r="T30" i="8"/>
  <c r="S8" i="8"/>
  <c r="Q24" i="6"/>
  <c r="Q11" i="7"/>
  <c r="P11" i="7"/>
  <c r="S11" i="7"/>
  <c r="AI23" i="7"/>
  <c r="AK23" i="7"/>
  <c r="AE33" i="7"/>
  <c r="AH27" i="7"/>
  <c r="AI37" i="7"/>
  <c r="AG21" i="7"/>
  <c r="AM21" i="7"/>
  <c r="AD21" i="7"/>
  <c r="AK17" i="7"/>
  <c r="Q17" i="7"/>
  <c r="AF35" i="7"/>
  <c r="AL35" i="7"/>
  <c r="AF27" i="7"/>
  <c r="AL27" i="7"/>
  <c r="AF11" i="7"/>
  <c r="AL11" i="7"/>
  <c r="S12" i="7"/>
  <c r="AG25" i="7"/>
  <c r="AM25" i="7"/>
  <c r="AH36" i="7"/>
  <c r="R16" i="7"/>
  <c r="AE16" i="7"/>
  <c r="R15" i="7"/>
  <c r="AI10" i="7"/>
  <c r="AK10" i="7"/>
  <c r="AE10" i="7"/>
  <c r="R11" i="7"/>
  <c r="R21" i="7"/>
  <c r="AH17" i="7"/>
  <c r="P23" i="7"/>
  <c r="S35" i="7"/>
  <c r="AE27" i="7"/>
  <c r="R24" i="7"/>
  <c r="AE35" i="7"/>
  <c r="AG11" i="7"/>
  <c r="AM11" i="7"/>
  <c r="AG33" i="7"/>
  <c r="AM33" i="7"/>
  <c r="AF46" i="7"/>
  <c r="AL46" i="7"/>
  <c r="AG43" i="7"/>
  <c r="AM43" i="7"/>
  <c r="AG37" i="7"/>
  <c r="AM37" i="7"/>
  <c r="AF22" i="7"/>
  <c r="AL22" i="7"/>
  <c r="AF21" i="7"/>
  <c r="AL21" i="7"/>
  <c r="AL17" i="7"/>
  <c r="AG9" i="6"/>
  <c r="AM9" i="6"/>
  <c r="AG17" i="6"/>
  <c r="G33" i="19"/>
  <c r="Q33" i="19"/>
  <c r="S33" i="19"/>
  <c r="AH21" i="6"/>
  <c r="AN21" i="6"/>
  <c r="AH17" i="6"/>
  <c r="H30" i="19"/>
  <c r="R30" i="19"/>
  <c r="T30" i="19"/>
  <c r="AF25" i="6"/>
  <c r="R25" i="6"/>
  <c r="AF17" i="6"/>
  <c r="AF12" i="6"/>
  <c r="AE17" i="6"/>
  <c r="T9" i="6"/>
  <c r="AF9" i="6"/>
  <c r="R9" i="6"/>
  <c r="T12" i="6"/>
  <c r="S15" i="18"/>
  <c r="U15" i="18"/>
  <c r="R6" i="3"/>
  <c r="AH23" i="3"/>
  <c r="P44" i="3"/>
  <c r="AH16" i="3"/>
  <c r="AF14" i="3"/>
  <c r="AL14" i="3"/>
  <c r="AF29" i="3"/>
  <c r="G25" i="18"/>
  <c r="S25" i="18"/>
  <c r="U25" i="18"/>
  <c r="AD24" i="3"/>
  <c r="AG23" i="3"/>
  <c r="H19" i="18"/>
  <c r="T19" i="18"/>
  <c r="V19" i="18"/>
  <c r="AG7" i="3"/>
  <c r="AM7" i="3"/>
  <c r="S51" i="3"/>
  <c r="G30" i="19"/>
  <c r="Q30" i="19"/>
  <c r="S30" i="19"/>
  <c r="R5" i="28"/>
  <c r="T5" i="28"/>
  <c r="T35" i="28"/>
  <c r="R59" i="28"/>
  <c r="Q21" i="28"/>
  <c r="Q5" i="28"/>
  <c r="S5" i="28"/>
  <c r="AH29" i="28"/>
  <c r="AH35" i="28"/>
  <c r="AN35" i="28"/>
  <c r="Q59" i="28"/>
  <c r="Q35" i="28"/>
  <c r="R39" i="28"/>
  <c r="T19" i="28"/>
  <c r="R29" i="28"/>
  <c r="Q51" i="28"/>
  <c r="S49" i="28"/>
  <c r="S35" i="28"/>
  <c r="R6" i="28"/>
  <c r="AE51" i="28"/>
  <c r="AI5" i="28"/>
  <c r="AE21" i="28"/>
  <c r="AF35" i="28"/>
  <c r="AF19" i="28"/>
  <c r="AG51" i="28"/>
  <c r="AM51" i="28"/>
  <c r="AJ35" i="28"/>
  <c r="AI35" i="28"/>
  <c r="AI21" i="28"/>
  <c r="AG31" i="28"/>
  <c r="AM31" i="28"/>
  <c r="AH12" i="6"/>
  <c r="AN12" i="6"/>
  <c r="AE12" i="6"/>
  <c r="AJ5" i="8"/>
  <c r="AI21" i="6"/>
  <c r="AF21" i="6"/>
  <c r="AG21" i="6"/>
  <c r="AM21" i="6"/>
  <c r="AM5" i="10"/>
  <c r="AI52" i="8"/>
  <c r="AH41" i="7"/>
  <c r="AG41" i="7"/>
  <c r="AM41" i="7"/>
  <c r="AF41" i="7"/>
  <c r="AL41" i="7"/>
  <c r="S41" i="7"/>
  <c r="S39" i="10"/>
  <c r="R25" i="10"/>
  <c r="AG46" i="3"/>
  <c r="AM46" i="3"/>
  <c r="AF46" i="3"/>
  <c r="AL46" i="3"/>
  <c r="AD46" i="3"/>
  <c r="AG6" i="3"/>
  <c r="AM6" i="3"/>
  <c r="AJ27" i="6"/>
  <c r="AL27" i="6"/>
  <c r="AH27" i="6"/>
  <c r="AN27" i="6"/>
  <c r="AI27" i="6"/>
  <c r="AE27" i="6"/>
  <c r="S27" i="6"/>
  <c r="AG27" i="6"/>
  <c r="AM27" i="6"/>
  <c r="AE29" i="8"/>
  <c r="AE19" i="28"/>
  <c r="AG19" i="28"/>
  <c r="AM19" i="28"/>
  <c r="T49" i="28"/>
  <c r="G40" i="19"/>
  <c r="AJ18" i="7"/>
  <c r="AK18" i="7"/>
  <c r="AI32" i="3"/>
  <c r="AJ32" i="3"/>
  <c r="S32" i="3"/>
  <c r="S18" i="7"/>
  <c r="Q18" i="7"/>
  <c r="AE18" i="7"/>
  <c r="AH18" i="7"/>
  <c r="P18" i="7"/>
  <c r="AF18" i="7"/>
  <c r="AL18" i="7"/>
  <c r="AD18" i="7"/>
  <c r="AG18" i="7"/>
  <c r="AM18" i="7"/>
  <c r="T24" i="8"/>
  <c r="AJ24" i="8"/>
  <c r="AH24" i="8"/>
  <c r="AN24" i="8"/>
  <c r="S24" i="8"/>
  <c r="AI24" i="8"/>
  <c r="Q24" i="8"/>
  <c r="AE24" i="8"/>
  <c r="AG24" i="8"/>
  <c r="AM24" i="8"/>
  <c r="AF24" i="8"/>
  <c r="AI18" i="8"/>
  <c r="AE18" i="8"/>
  <c r="R7" i="9"/>
  <c r="S7" i="9"/>
  <c r="T7" i="9"/>
  <c r="R5" i="24"/>
  <c r="T5" i="24"/>
  <c r="Q5" i="24"/>
  <c r="S5" i="24"/>
  <c r="AF23" i="6"/>
  <c r="R23" i="6"/>
  <c r="AI24" i="6"/>
  <c r="AE24" i="6"/>
  <c r="AG24" i="6"/>
  <c r="G42" i="19"/>
  <c r="Q42" i="19"/>
  <c r="AM24" i="6"/>
  <c r="AI28" i="6"/>
  <c r="AE28" i="6"/>
  <c r="Q28" i="6"/>
  <c r="S28" i="6"/>
  <c r="T39" i="8"/>
  <c r="AH42" i="8"/>
  <c r="H28" i="25"/>
  <c r="AG42" i="8"/>
  <c r="AM42" i="8"/>
  <c r="AJ42" i="8"/>
  <c r="AE42" i="8"/>
  <c r="T42" i="8"/>
  <c r="AF42" i="8"/>
  <c r="R42" i="8"/>
  <c r="Q42" i="8"/>
  <c r="AJ17" i="7"/>
  <c r="H27" i="25"/>
  <c r="S27" i="25"/>
  <c r="U27" i="25"/>
  <c r="AJ19" i="8"/>
  <c r="AL19" i="8"/>
  <c r="S14" i="8"/>
  <c r="Q14" i="8"/>
  <c r="S11" i="9"/>
  <c r="AE5" i="9"/>
  <c r="AE16" i="10"/>
  <c r="AD16" i="10"/>
  <c r="AI16" i="10"/>
  <c r="Q40" i="8"/>
  <c r="AE40" i="8"/>
  <c r="AE46" i="3"/>
  <c r="AH29" i="8"/>
  <c r="AI42" i="8"/>
  <c r="AJ19" i="28"/>
  <c r="AI19" i="28"/>
  <c r="AH19" i="28"/>
  <c r="AN19" i="28"/>
  <c r="R18" i="7"/>
  <c r="R24" i="8"/>
  <c r="S42" i="8"/>
  <c r="AG18" i="8"/>
  <c r="AM18" i="8"/>
  <c r="P14" i="3"/>
  <c r="AI6" i="7"/>
  <c r="P6" i="7"/>
  <c r="P24" i="7"/>
  <c r="R6" i="10"/>
  <c r="P6" i="10"/>
  <c r="P21" i="3"/>
  <c r="S21" i="3"/>
  <c r="AJ25" i="6"/>
  <c r="AH25" i="6"/>
  <c r="Q48" i="8"/>
  <c r="AE48" i="8"/>
  <c r="AH48" i="8"/>
  <c r="AJ48" i="8"/>
  <c r="AK48" i="8"/>
  <c r="AH47" i="7"/>
  <c r="AF47" i="7"/>
  <c r="AL47" i="7"/>
  <c r="AD47" i="7"/>
  <c r="S33" i="7"/>
  <c r="AI33" i="7"/>
  <c r="Q33" i="7"/>
  <c r="AI45" i="7"/>
  <c r="R25" i="7"/>
  <c r="P25" i="7"/>
  <c r="AH25" i="7"/>
  <c r="AD25" i="7"/>
  <c r="AE25" i="7"/>
  <c r="Q25" i="7"/>
  <c r="AF25" i="7"/>
  <c r="AL25" i="7"/>
  <c r="AE37" i="7"/>
  <c r="AD37" i="7"/>
  <c r="AF37" i="7"/>
  <c r="AL37" i="7"/>
  <c r="R36" i="7"/>
  <c r="P36" i="7"/>
  <c r="AI36" i="7"/>
  <c r="Q36" i="7"/>
  <c r="AD36" i="7"/>
  <c r="AG36" i="7"/>
  <c r="AM36" i="7"/>
  <c r="AI35" i="7"/>
  <c r="AD35" i="7"/>
  <c r="AH35" i="7"/>
  <c r="R35" i="7"/>
  <c r="R20" i="7"/>
  <c r="AG20" i="7"/>
  <c r="AM20" i="7"/>
  <c r="P13" i="7"/>
  <c r="S13" i="7"/>
  <c r="AI13" i="7"/>
  <c r="AJ13" i="7"/>
  <c r="Q13" i="7"/>
  <c r="R13" i="7"/>
  <c r="T38" i="8"/>
  <c r="Q38" i="8"/>
  <c r="R38" i="8"/>
  <c r="AH38" i="8"/>
  <c r="AN38" i="8"/>
  <c r="R7" i="5"/>
  <c r="P7" i="5"/>
  <c r="AJ14" i="6"/>
  <c r="AH14" i="6"/>
  <c r="AN14" i="6"/>
  <c r="R14" i="6"/>
  <c r="T14" i="6"/>
  <c r="AF14" i="6"/>
  <c r="AE14" i="6"/>
  <c r="AF79" i="7"/>
  <c r="AL79" i="7"/>
  <c r="AE79" i="7"/>
  <c r="AI79" i="7"/>
  <c r="AJ79" i="7"/>
  <c r="AD79" i="7"/>
  <c r="P82" i="7"/>
  <c r="S82" i="7"/>
  <c r="Q82" i="7"/>
  <c r="AG83" i="7"/>
  <c r="AM83" i="7"/>
  <c r="AD83" i="7"/>
  <c r="AI83" i="7"/>
  <c r="AJ83" i="7"/>
  <c r="S83" i="7"/>
  <c r="R83" i="7"/>
  <c r="AG40" i="8"/>
  <c r="AM40" i="8"/>
  <c r="AI26" i="6"/>
  <c r="AE52" i="8"/>
  <c r="S52" i="8"/>
  <c r="R68" i="7"/>
  <c r="AE68" i="7"/>
  <c r="AG68" i="7"/>
  <c r="AM68" i="7"/>
  <c r="AH66" i="7"/>
  <c r="AI61" i="7"/>
  <c r="AK61" i="7"/>
  <c r="P61" i="7"/>
  <c r="Q61" i="7"/>
  <c r="T9" i="9"/>
  <c r="AF20" i="10"/>
  <c r="AL20" i="10"/>
  <c r="AE20" i="10"/>
  <c r="Q20" i="10"/>
  <c r="P20" i="10"/>
  <c r="AD20" i="10"/>
  <c r="AI20" i="10"/>
  <c r="R5" i="10"/>
  <c r="P5" i="10"/>
  <c r="AD5" i="10"/>
  <c r="R10" i="5"/>
  <c r="AH10" i="5"/>
  <c r="AI10" i="5"/>
  <c r="Q10" i="6"/>
  <c r="AJ19" i="6"/>
  <c r="AE19" i="6"/>
  <c r="AI41" i="7"/>
  <c r="R41" i="7"/>
  <c r="P41" i="7"/>
  <c r="Q25" i="10"/>
  <c r="P25" i="10"/>
  <c r="S25" i="10"/>
  <c r="R26" i="7"/>
  <c r="AE15" i="9"/>
  <c r="AH13" i="9"/>
  <c r="AN13" i="9"/>
  <c r="AG16" i="10"/>
  <c r="AM16" i="10"/>
  <c r="P16" i="10"/>
  <c r="AI9" i="5"/>
  <c r="P9" i="5"/>
  <c r="Q29" i="10"/>
  <c r="AF29" i="10"/>
  <c r="AL29" i="10"/>
  <c r="AG29" i="10"/>
  <c r="AM29" i="10"/>
  <c r="AD29" i="10"/>
  <c r="AG5" i="5"/>
  <c r="AM5" i="5"/>
  <c r="AJ51" i="8"/>
  <c r="AL51" i="8"/>
  <c r="AF51" i="8"/>
  <c r="AG61" i="7"/>
  <c r="AM61" i="7"/>
  <c r="Q45" i="7"/>
  <c r="AF37" i="10"/>
  <c r="AL37" i="10"/>
  <c r="AF5" i="10"/>
  <c r="AD10" i="5"/>
  <c r="AF83" i="7"/>
  <c r="AL83" i="7"/>
  <c r="AJ23" i="6"/>
  <c r="AL23" i="6"/>
  <c r="P34" i="10"/>
  <c r="Q34" i="10"/>
  <c r="AH56" i="3"/>
  <c r="AI9" i="6"/>
  <c r="S9" i="6"/>
  <c r="AH9" i="6"/>
  <c r="AN9" i="6"/>
  <c r="R12" i="24"/>
  <c r="H16" i="24"/>
  <c r="R16" i="24"/>
  <c r="T16" i="24"/>
  <c r="Q12" i="24"/>
  <c r="G16" i="24"/>
  <c r="Q16" i="24"/>
  <c r="S16" i="24"/>
  <c r="R50" i="7"/>
  <c r="P50" i="7"/>
  <c r="S12" i="18"/>
  <c r="G14" i="18"/>
  <c r="S14" i="18"/>
  <c r="U14" i="18"/>
  <c r="T12" i="18"/>
  <c r="AH16" i="6"/>
  <c r="AN16" i="6"/>
  <c r="AF61" i="7"/>
  <c r="AL61" i="7"/>
  <c r="AF71" i="7"/>
  <c r="AL71" i="7"/>
  <c r="AF52" i="7"/>
  <c r="Q7" i="9"/>
  <c r="S38" i="10"/>
  <c r="AF7" i="5"/>
  <c r="AL7" i="5"/>
  <c r="AE83" i="7"/>
  <c r="AF27" i="6"/>
  <c r="AH38" i="10"/>
  <c r="AF38" i="10"/>
  <c r="AL38" i="10"/>
  <c r="P28" i="10"/>
  <c r="Q28" i="10"/>
  <c r="Q12" i="6"/>
  <c r="AI12" i="6"/>
  <c r="AE45" i="8"/>
  <c r="S45" i="8"/>
  <c r="R45" i="8"/>
  <c r="AF7" i="3"/>
  <c r="AL7" i="3"/>
  <c r="P69" i="7"/>
  <c r="AF33" i="7"/>
  <c r="AL33" i="7"/>
  <c r="Q37" i="7"/>
  <c r="AG10" i="7"/>
  <c r="Q16" i="10"/>
  <c r="AF8" i="5"/>
  <c r="AL8" i="5"/>
  <c r="AG14" i="6"/>
  <c r="G18" i="19"/>
  <c r="Q18" i="19"/>
  <c r="S18" i="19"/>
  <c r="AG12" i="6"/>
  <c r="R12" i="6"/>
  <c r="AF53" i="7"/>
  <c r="AL53" i="7"/>
  <c r="R38" i="10"/>
  <c r="AG48" i="8"/>
  <c r="AF51" i="28"/>
  <c r="AJ9" i="6"/>
  <c r="AI48" i="8"/>
  <c r="AE41" i="7"/>
  <c r="S17" i="6"/>
  <c r="G28" i="25"/>
  <c r="R28" i="25"/>
  <c r="T28" i="25"/>
  <c r="AJ61" i="7"/>
  <c r="AE38" i="8"/>
  <c r="Q54" i="8"/>
  <c r="AJ54" i="8"/>
  <c r="AH54" i="8"/>
  <c r="AN54" i="8"/>
  <c r="AF54" i="8"/>
  <c r="S54" i="8"/>
  <c r="AI53" i="8"/>
  <c r="AE53" i="8"/>
  <c r="R5" i="31"/>
  <c r="T5" i="31"/>
  <c r="S6" i="31"/>
  <c r="U6" i="31"/>
  <c r="R7" i="31"/>
  <c r="T7" i="31"/>
  <c r="R6" i="31"/>
  <c r="T6" i="31"/>
  <c r="S7" i="31"/>
  <c r="U7" i="31"/>
  <c r="R8" i="31"/>
  <c r="T8" i="31"/>
  <c r="S5" i="31"/>
  <c r="U5" i="31"/>
  <c r="Q34" i="3"/>
  <c r="G10" i="21"/>
  <c r="S10" i="21"/>
  <c r="U10" i="21"/>
  <c r="G7" i="21"/>
  <c r="S7" i="21"/>
  <c r="U7" i="21"/>
  <c r="AD41" i="7"/>
  <c r="Q41" i="7"/>
  <c r="Q13" i="9"/>
  <c r="AF13" i="9"/>
  <c r="AJ13" i="9"/>
  <c r="AL13" i="9"/>
  <c r="T13" i="9"/>
  <c r="AF11" i="9"/>
  <c r="AD9" i="5"/>
  <c r="S9" i="5"/>
  <c r="AH9" i="5"/>
  <c r="AG36" i="10"/>
  <c r="AM36" i="10"/>
  <c r="P36" i="10"/>
  <c r="AE36" i="10"/>
  <c r="R36" i="10"/>
  <c r="AF36" i="10"/>
  <c r="AL36" i="10"/>
  <c r="S36" i="10"/>
  <c r="S57" i="7"/>
  <c r="AE57" i="7"/>
  <c r="Q57" i="7"/>
  <c r="AD57" i="7"/>
  <c r="AI57" i="7"/>
  <c r="AH57" i="7"/>
  <c r="Q36" i="10"/>
  <c r="AI14" i="10"/>
  <c r="P14" i="10"/>
  <c r="AD14" i="10"/>
  <c r="S14" i="10"/>
  <c r="AH12" i="10"/>
  <c r="AD12" i="10"/>
  <c r="AG12" i="10"/>
  <c r="H14" i="24"/>
  <c r="R14" i="24"/>
  <c r="T14" i="24"/>
  <c r="AH22" i="10"/>
  <c r="AD22" i="10"/>
  <c r="P22" i="10"/>
  <c r="Q9" i="5"/>
  <c r="AJ17" i="6"/>
  <c r="AL17" i="6"/>
  <c r="AI17" i="6"/>
  <c r="Q17" i="6"/>
  <c r="AI44" i="1"/>
  <c r="AO44" i="1"/>
  <c r="AD39" i="7"/>
  <c r="S53" i="8"/>
  <c r="R53" i="8"/>
  <c r="AH53" i="8"/>
  <c r="AN53" i="8"/>
  <c r="T53" i="8"/>
  <c r="AJ53" i="8"/>
  <c r="AK53" i="8"/>
  <c r="Q53" i="8"/>
  <c r="AJ21" i="6"/>
  <c r="AF53" i="8"/>
  <c r="AF57" i="7"/>
  <c r="AL57" i="7"/>
  <c r="R19" i="28"/>
  <c r="AG57" i="7"/>
  <c r="AM57" i="7"/>
  <c r="AG10" i="8"/>
  <c r="G12" i="25"/>
  <c r="R12" i="25"/>
  <c r="T12" i="25"/>
  <c r="T5" i="8"/>
  <c r="P38" i="10"/>
  <c r="Q39" i="10"/>
  <c r="P39" i="10"/>
  <c r="R39" i="10"/>
  <c r="R26" i="10"/>
  <c r="AH4" i="33"/>
  <c r="AL4" i="33"/>
  <c r="AI4" i="33"/>
  <c r="AJ4" i="33"/>
  <c r="AN4" i="33"/>
  <c r="AE4" i="33"/>
  <c r="AF4" i="33"/>
  <c r="AG4" i="33"/>
  <c r="AK4" i="33"/>
  <c r="Q9" i="28"/>
  <c r="AH7" i="28"/>
  <c r="AN7" i="28"/>
  <c r="AF16" i="9"/>
  <c r="AE28" i="3"/>
  <c r="AJ7" i="28"/>
  <c r="AF7" i="28"/>
  <c r="AG7" i="28"/>
  <c r="AM7" i="28"/>
  <c r="R7" i="28"/>
  <c r="AI7" i="28"/>
  <c r="S7" i="28"/>
  <c r="Q7" i="28"/>
  <c r="T7" i="28"/>
  <c r="S9" i="28"/>
  <c r="R9" i="28"/>
  <c r="T9" i="28"/>
  <c r="AF9" i="28"/>
  <c r="AI9" i="28"/>
  <c r="S16" i="21"/>
  <c r="U16" i="21"/>
  <c r="T16" i="21"/>
  <c r="V16" i="21"/>
  <c r="R28" i="3"/>
  <c r="Q28" i="3"/>
  <c r="P28" i="3"/>
  <c r="S28" i="3"/>
  <c r="AD28" i="3"/>
  <c r="AI28" i="3"/>
  <c r="AK28" i="3"/>
  <c r="AJ46" i="8"/>
  <c r="S46" i="8"/>
  <c r="AE46" i="8"/>
  <c r="R46" i="8"/>
  <c r="AI46" i="8"/>
  <c r="T46" i="8"/>
  <c r="Q46" i="8"/>
  <c r="AG7" i="6"/>
  <c r="AM7" i="6"/>
  <c r="AI7" i="6"/>
  <c r="G27" i="19"/>
  <c r="Q27" i="19"/>
  <c r="S27" i="19"/>
  <c r="AM17" i="6"/>
  <c r="G18" i="18"/>
  <c r="S18" i="18"/>
  <c r="U18" i="18"/>
  <c r="R47" i="7"/>
  <c r="AG12" i="8"/>
  <c r="AM12" i="8"/>
  <c r="AH14" i="3"/>
  <c r="R14" i="3"/>
  <c r="R31" i="8"/>
  <c r="T31" i="8"/>
  <c r="Q31" i="8"/>
  <c r="AE37" i="10"/>
  <c r="S37" i="10"/>
  <c r="R37" i="10"/>
  <c r="AI37" i="10"/>
  <c r="AG35" i="10"/>
  <c r="AM35" i="10"/>
  <c r="S24" i="10"/>
  <c r="P24" i="10"/>
  <c r="AD11" i="7"/>
  <c r="AE11" i="7"/>
  <c r="R5" i="5"/>
  <c r="AF5" i="5"/>
  <c r="AL5" i="5"/>
  <c r="Q5" i="5"/>
  <c r="AH38" i="7"/>
  <c r="AG38" i="7"/>
  <c r="AM38" i="7"/>
  <c r="AG32" i="10"/>
  <c r="AM32" i="10"/>
  <c r="S32" i="10"/>
  <c r="AD32" i="10"/>
  <c r="AE35" i="10"/>
  <c r="AG18" i="10"/>
  <c r="AM18" i="10"/>
  <c r="AE18" i="10"/>
  <c r="S17" i="9"/>
  <c r="AE54" i="8"/>
  <c r="AI54" i="8"/>
  <c r="AG54" i="8"/>
  <c r="AM54" i="8"/>
  <c r="S12" i="6"/>
  <c r="AG60" i="7"/>
  <c r="AM60" i="7"/>
  <c r="AJ28" i="3"/>
  <c r="T21" i="34"/>
  <c r="AC13" i="34"/>
  <c r="AE13" i="34"/>
  <c r="AR13" i="34"/>
  <c r="T10" i="34"/>
  <c r="AD10" i="34"/>
  <c r="AF10" i="34"/>
  <c r="D16" i="34"/>
  <c r="Q16" i="34"/>
  <c r="S16" i="34"/>
  <c r="P11" i="34"/>
  <c r="R11" i="34"/>
  <c r="T11" i="34"/>
  <c r="AD11" i="34"/>
  <c r="AF11" i="34"/>
  <c r="P13" i="34"/>
  <c r="R13" i="34"/>
  <c r="T13" i="34"/>
  <c r="P14" i="34"/>
  <c r="R14" i="34"/>
  <c r="T14" i="34"/>
  <c r="T24" i="34"/>
  <c r="T25" i="34"/>
  <c r="T26" i="34"/>
  <c r="Q10" i="34"/>
  <c r="S10" i="34"/>
  <c r="Q11" i="34"/>
  <c r="S11" i="34"/>
  <c r="Q13" i="34"/>
  <c r="S13" i="34"/>
  <c r="Q14" i="34"/>
  <c r="S14" i="34"/>
  <c r="Q4" i="33"/>
  <c r="S4" i="33"/>
  <c r="T6" i="33"/>
  <c r="AG6" i="33"/>
  <c r="AK6" i="33"/>
  <c r="AI6" i="33"/>
  <c r="AJ6" i="33"/>
  <c r="AM6" i="33"/>
  <c r="AH6" i="33"/>
  <c r="AL6" i="33"/>
  <c r="Q6" i="33"/>
  <c r="R6" i="33"/>
  <c r="G14" i="25"/>
  <c r="R14" i="25"/>
  <c r="T14" i="25"/>
  <c r="G39" i="19"/>
  <c r="Q39" i="19"/>
  <c r="S39" i="19"/>
  <c r="G45" i="19"/>
  <c r="Q45" i="19"/>
  <c r="S45" i="19"/>
  <c r="G20" i="19"/>
  <c r="AM23" i="3"/>
  <c r="H17" i="18"/>
  <c r="T17" i="18"/>
  <c r="V17" i="18"/>
  <c r="G9" i="21"/>
  <c r="S9" i="21"/>
  <c r="U9" i="21"/>
  <c r="U5" i="21"/>
  <c r="AK36" i="10"/>
  <c r="G15" i="21"/>
  <c r="S15" i="21"/>
  <c r="U15" i="21"/>
  <c r="M5" i="22"/>
  <c r="O5" i="22"/>
  <c r="N5" i="22"/>
  <c r="P5" i="22"/>
  <c r="AI14" i="6"/>
  <c r="S14" i="6"/>
  <c r="Q14" i="6"/>
  <c r="P80" i="7"/>
  <c r="R80" i="7"/>
  <c r="Q80" i="7"/>
  <c r="AJ27" i="8"/>
  <c r="AK27" i="8"/>
  <c r="AF27" i="8"/>
  <c r="AH27" i="8"/>
  <c r="AN27" i="8"/>
  <c r="Q20" i="8"/>
  <c r="AE14" i="8"/>
  <c r="AF34" i="10"/>
  <c r="AL34" i="10"/>
  <c r="AG34" i="10"/>
  <c r="AM34" i="10"/>
  <c r="AE34" i="10"/>
  <c r="AH34" i="10"/>
  <c r="AD34" i="10"/>
  <c r="AI34" i="10"/>
  <c r="AK34" i="10"/>
  <c r="AI22" i="10"/>
  <c r="AJ22" i="10"/>
  <c r="AE22" i="10"/>
  <c r="AI10" i="10"/>
  <c r="AE10" i="10"/>
  <c r="P10" i="10"/>
  <c r="AH10" i="10"/>
  <c r="AF73" i="7"/>
  <c r="AL73" i="7"/>
  <c r="AD73" i="7"/>
  <c r="AH73" i="7"/>
  <c r="AH71" i="7"/>
  <c r="AD71" i="7"/>
  <c r="S33" i="8"/>
  <c r="AE33" i="8"/>
  <c r="T21" i="8"/>
  <c r="P18" i="10"/>
  <c r="R31" i="10"/>
  <c r="AE7" i="6"/>
  <c r="AF60" i="7"/>
  <c r="AL60" i="7"/>
  <c r="AE7" i="7"/>
  <c r="AE7" i="8"/>
  <c r="S7" i="8"/>
  <c r="AH7" i="8"/>
  <c r="AN7" i="8"/>
  <c r="AJ15" i="9"/>
  <c r="AL15" i="9"/>
  <c r="AE60" i="7"/>
  <c r="Q60" i="7"/>
  <c r="S23" i="21"/>
  <c r="U23" i="21"/>
  <c r="AG79" i="7"/>
  <c r="AM79" i="7"/>
  <c r="AF63" i="7"/>
  <c r="AL63" i="7"/>
  <c r="S65" i="7"/>
  <c r="R21" i="10"/>
  <c r="AH31" i="10"/>
  <c r="AE31" i="10"/>
  <c r="AJ12" i="6"/>
  <c r="AL12" i="6"/>
  <c r="R54" i="8"/>
  <c r="T54" i="8"/>
  <c r="G10" i="25"/>
  <c r="R10" i="25"/>
  <c r="T10" i="25"/>
  <c r="AM10" i="8"/>
  <c r="AK13" i="9"/>
  <c r="G7" i="24"/>
  <c r="Q7" i="24"/>
  <c r="S7" i="24"/>
  <c r="AL5" i="10"/>
  <c r="H20" i="19"/>
  <c r="R20" i="19"/>
  <c r="T20" i="19"/>
  <c r="R27" i="3"/>
  <c r="P27" i="3"/>
  <c r="S27" i="3"/>
  <c r="AG5" i="3"/>
  <c r="AM5" i="3"/>
  <c r="S5" i="3"/>
  <c r="T11" i="18"/>
  <c r="S11" i="18"/>
  <c r="G13" i="18"/>
  <c r="S13" i="18"/>
  <c r="U13" i="18"/>
  <c r="S36" i="7"/>
  <c r="AF36" i="7"/>
  <c r="AL36" i="7"/>
  <c r="AE36" i="7"/>
  <c r="AK8" i="7"/>
  <c r="AJ8" i="7"/>
  <c r="AK37" i="7"/>
  <c r="AJ37" i="7"/>
  <c r="Q7" i="8"/>
  <c r="T7" i="8"/>
  <c r="AI7" i="8"/>
  <c r="R7" i="8"/>
  <c r="AJ7" i="8"/>
  <c r="AH36" i="10"/>
  <c r="Q46" i="3"/>
  <c r="P46" i="3"/>
  <c r="AI46" i="3"/>
  <c r="AK46" i="3"/>
  <c r="S46" i="3"/>
  <c r="P21" i="2"/>
  <c r="S68" i="7"/>
  <c r="AD68" i="7"/>
  <c r="Q68" i="7"/>
  <c r="AH68" i="7"/>
  <c r="P68" i="7"/>
  <c r="AF68" i="7"/>
  <c r="AL68" i="7"/>
  <c r="AI68" i="7"/>
  <c r="AJ68" i="7"/>
  <c r="AF10" i="8"/>
  <c r="AJ10" i="8"/>
  <c r="AK10" i="8"/>
  <c r="AH5" i="5"/>
  <c r="S5" i="5"/>
  <c r="AD5" i="5"/>
  <c r="P83" i="7"/>
  <c r="Q83" i="7"/>
  <c r="R63" i="7"/>
  <c r="AD63" i="7"/>
  <c r="AH63" i="7"/>
  <c r="P63" i="7"/>
  <c r="AE37" i="3"/>
  <c r="AE21" i="6"/>
  <c r="S21" i="6"/>
  <c r="T21" i="6"/>
  <c r="Q21" i="6"/>
  <c r="R21" i="6"/>
  <c r="R81" i="7"/>
  <c r="AF81" i="7"/>
  <c r="AL81" i="7"/>
  <c r="AI81" i="7"/>
  <c r="Q81" i="7"/>
  <c r="AD81" i="7"/>
  <c r="AH81" i="7"/>
  <c r="P81" i="7"/>
  <c r="R23" i="8"/>
  <c r="Q23" i="8"/>
  <c r="T23" i="8"/>
  <c r="S23" i="8"/>
  <c r="P32" i="10"/>
  <c r="Q32" i="10"/>
  <c r="R32" i="10"/>
  <c r="S33" i="10"/>
  <c r="AE33" i="10"/>
  <c r="R52" i="3"/>
  <c r="AD52" i="3"/>
  <c r="AD22" i="7"/>
  <c r="R22" i="7"/>
  <c r="V13" i="21"/>
  <c r="AI16" i="6"/>
  <c r="Q70" i="7"/>
  <c r="Q62" i="7"/>
  <c r="R28" i="10"/>
  <c r="AG48" i="3"/>
  <c r="AM48" i="3"/>
  <c r="AE9" i="28"/>
  <c r="Q26" i="10"/>
  <c r="P26" i="10"/>
  <c r="AJ32" i="8"/>
  <c r="AK32" i="8"/>
  <c r="AG7" i="8"/>
  <c r="AM7" i="8"/>
  <c r="AG28" i="3"/>
  <c r="H24" i="18"/>
  <c r="T24" i="18"/>
  <c r="V24" i="18"/>
  <c r="AE81" i="7"/>
  <c r="T6" i="18"/>
  <c r="V6" i="18"/>
  <c r="S6" i="18"/>
  <c r="G10" i="18"/>
  <c r="AD7" i="3"/>
  <c r="AF70" i="7"/>
  <c r="AL70" i="7"/>
  <c r="AH24" i="7"/>
  <c r="AF34" i="8"/>
  <c r="AJ34" i="8"/>
  <c r="T34" i="8"/>
  <c r="Q9" i="8"/>
  <c r="AI9" i="8"/>
  <c r="R6" i="5"/>
  <c r="AE6" i="5"/>
  <c r="S6" i="5"/>
  <c r="AG70" i="7"/>
  <c r="AM70" i="7"/>
  <c r="AI67" i="7"/>
  <c r="AK67" i="7"/>
  <c r="AD19" i="7"/>
  <c r="S11" i="8"/>
  <c r="AG11" i="8"/>
  <c r="AH10" i="8"/>
  <c r="H10" i="25"/>
  <c r="S10" i="25"/>
  <c r="U10" i="25"/>
  <c r="R13" i="9"/>
  <c r="Q30" i="10"/>
  <c r="S30" i="10"/>
  <c r="AI30" i="10"/>
  <c r="AG30" i="10"/>
  <c r="AM30" i="10"/>
  <c r="S34" i="10"/>
  <c r="R34" i="10"/>
  <c r="AF41" i="8"/>
  <c r="T16" i="34"/>
  <c r="S26" i="10"/>
  <c r="G8" i="18"/>
  <c r="S8" i="18"/>
  <c r="U8" i="18"/>
  <c r="S10" i="18"/>
  <c r="U10" i="18"/>
  <c r="AL32" i="8"/>
  <c r="S10" i="31"/>
  <c r="U10" i="31"/>
  <c r="S9" i="31"/>
  <c r="U9" i="31"/>
  <c r="R9" i="31"/>
  <c r="T9" i="31"/>
  <c r="R10" i="31"/>
  <c r="T10" i="31"/>
  <c r="AH20" i="9"/>
  <c r="Q20" i="9"/>
  <c r="R19" i="9"/>
  <c r="AG20" i="9"/>
  <c r="AF20" i="9"/>
  <c r="S19" i="9"/>
  <c r="T20" i="9"/>
  <c r="AI20" i="9"/>
  <c r="T19" i="9"/>
  <c r="AJ20" i="9"/>
  <c r="AE20" i="9"/>
  <c r="Q19" i="9"/>
  <c r="S20" i="9"/>
  <c r="AM13" i="9"/>
  <c r="S13" i="9"/>
  <c r="AF15" i="9"/>
  <c r="AH10" i="9"/>
  <c r="R15" i="9"/>
  <c r="AE13" i="9"/>
  <c r="AI13" i="9"/>
  <c r="AH15" i="9"/>
  <c r="AE10" i="9"/>
  <c r="AM12" i="10"/>
  <c r="AK51" i="8"/>
  <c r="AL52" i="7"/>
  <c r="G25" i="21"/>
  <c r="AJ10" i="7"/>
  <c r="P52" i="7"/>
  <c r="R52" i="7"/>
  <c r="AH52" i="7"/>
  <c r="AI52" i="7"/>
  <c r="S52" i="7"/>
  <c r="AD52" i="7"/>
  <c r="Q52" i="7"/>
  <c r="AE8" i="7"/>
  <c r="AD8" i="7"/>
  <c r="Q8" i="7"/>
  <c r="AF8" i="7"/>
  <c r="AL8" i="7"/>
  <c r="R8" i="7"/>
  <c r="S8" i="7"/>
  <c r="AG8" i="7"/>
  <c r="AM8" i="7"/>
  <c r="AH6" i="7"/>
  <c r="R6" i="7"/>
  <c r="S6" i="7"/>
  <c r="AG6" i="7"/>
  <c r="AM6" i="7"/>
  <c r="Q6" i="7"/>
  <c r="AI9" i="9"/>
  <c r="AE9" i="9"/>
  <c r="Q9" i="9"/>
  <c r="AJ9" i="9"/>
  <c r="AL9" i="9"/>
  <c r="R9" i="9"/>
  <c r="AN17" i="6"/>
  <c r="H33" i="19"/>
  <c r="R33" i="19"/>
  <c r="T33" i="19"/>
  <c r="Q12" i="3"/>
  <c r="S12" i="3"/>
  <c r="P12" i="3"/>
  <c r="R12" i="3"/>
  <c r="AD10" i="3"/>
  <c r="P10" i="3"/>
  <c r="AG10" i="3"/>
  <c r="AM10" i="3"/>
  <c r="R10" i="3"/>
  <c r="AE10" i="3"/>
  <c r="R17" i="6"/>
  <c r="T17" i="6"/>
  <c r="AE9" i="6"/>
  <c r="Q9" i="6"/>
  <c r="S59" i="7"/>
  <c r="Q7" i="6"/>
  <c r="S7" i="6"/>
  <c r="AG62" i="7"/>
  <c r="AM62" i="7"/>
  <c r="R62" i="7"/>
  <c r="S62" i="7"/>
  <c r="P62" i="7"/>
  <c r="AD62" i="7"/>
  <c r="AE58" i="7"/>
  <c r="AD58" i="7"/>
  <c r="AF15" i="8"/>
  <c r="R15" i="8"/>
  <c r="S9" i="8"/>
  <c r="AE9" i="8"/>
  <c r="AH9" i="8"/>
  <c r="H13" i="25"/>
  <c r="S13" i="25"/>
  <c r="U13" i="25"/>
  <c r="AF9" i="8"/>
  <c r="R16" i="10"/>
  <c r="AH16" i="10"/>
  <c r="Q59" i="7"/>
  <c r="Q69" i="7"/>
  <c r="S69" i="7"/>
  <c r="AH8" i="7"/>
  <c r="T45" i="8"/>
  <c r="Q45" i="8"/>
  <c r="AJ45" i="8"/>
  <c r="AH45" i="8"/>
  <c r="H29" i="25"/>
  <c r="S29" i="25"/>
  <c r="U29" i="25"/>
  <c r="AF45" i="8"/>
  <c r="AG38" i="10"/>
  <c r="AM38" i="10"/>
  <c r="AH58" i="7"/>
  <c r="R27" i="7"/>
  <c r="AI8" i="5"/>
  <c r="AJ8" i="5"/>
  <c r="S22" i="21"/>
  <c r="U22" i="21"/>
  <c r="AF35" i="8"/>
  <c r="AG53" i="8"/>
  <c r="AM53" i="8"/>
  <c r="AD43" i="7"/>
  <c r="AG28" i="6"/>
  <c r="AM28" i="6"/>
  <c r="AF43" i="8"/>
  <c r="AS20" i="34"/>
  <c r="AR20" i="34"/>
  <c r="Q66" i="7"/>
  <c r="AE66" i="7"/>
  <c r="Q20" i="3"/>
  <c r="AD70" i="7"/>
  <c r="AJ8" i="8"/>
  <c r="P11" i="10"/>
  <c r="AF50" i="7"/>
  <c r="AL50" i="7"/>
  <c r="AF62" i="7"/>
  <c r="AL62" i="7"/>
  <c r="Q23" i="7"/>
  <c r="AF31" i="10"/>
  <c r="AL31" i="10"/>
  <c r="AG52" i="8"/>
  <c r="AK9" i="9"/>
  <c r="S6" i="35"/>
  <c r="H12" i="35"/>
  <c r="U6" i="35"/>
  <c r="S5" i="35"/>
  <c r="H11" i="35"/>
  <c r="R5" i="35"/>
  <c r="G11" i="35"/>
  <c r="R6" i="35"/>
  <c r="G12" i="35"/>
  <c r="T58" i="15"/>
  <c r="S16" i="15"/>
  <c r="AJ14" i="15"/>
  <c r="S11" i="15"/>
  <c r="U14" i="15"/>
  <c r="Q60" i="15"/>
  <c r="S60" i="15"/>
  <c r="AK12" i="15"/>
  <c r="AM12" i="15"/>
  <c r="Q65" i="15"/>
  <c r="S65" i="15"/>
  <c r="T11" i="15"/>
  <c r="S12" i="15"/>
  <c r="R15" i="15"/>
  <c r="S13" i="15"/>
  <c r="AI14" i="15"/>
  <c r="AO14" i="15"/>
  <c r="R16" i="15"/>
  <c r="U16" i="15"/>
  <c r="AF12" i="15"/>
  <c r="Q61" i="15"/>
  <c r="U11" i="15"/>
  <c r="S9" i="15"/>
  <c r="AG14" i="15"/>
  <c r="AF16" i="15"/>
  <c r="AJ12" i="15"/>
  <c r="U15" i="15"/>
  <c r="AH14" i="15"/>
  <c r="AN14" i="15"/>
  <c r="T16" i="15"/>
  <c r="R13" i="15"/>
  <c r="AH15" i="15"/>
  <c r="G13" i="23"/>
  <c r="Q13" i="23"/>
  <c r="S13" i="23"/>
  <c r="S14" i="15"/>
  <c r="R9" i="15"/>
  <c r="T15" i="15"/>
  <c r="AG12" i="15"/>
  <c r="T14" i="15"/>
  <c r="R14" i="15"/>
  <c r="S58" i="15"/>
  <c r="Q62" i="15"/>
  <c r="T62" i="15"/>
  <c r="R11" i="15"/>
  <c r="S15" i="15"/>
  <c r="AK14" i="15"/>
  <c r="AL14" i="15"/>
  <c r="T9" i="15"/>
  <c r="Q64" i="15"/>
  <c r="Q63" i="15"/>
  <c r="S63" i="15"/>
  <c r="O28" i="17"/>
  <c r="Q28" i="17"/>
  <c r="O27" i="17"/>
  <c r="Q27" i="17"/>
  <c r="O26" i="17"/>
  <c r="Q26" i="17"/>
  <c r="Q25" i="17"/>
  <c r="P25" i="17"/>
  <c r="R25" i="17"/>
  <c r="P26" i="17"/>
  <c r="R26" i="17"/>
  <c r="P27" i="17"/>
  <c r="R27" i="17"/>
  <c r="P28" i="17"/>
  <c r="R28" i="17"/>
  <c r="AG7" i="36"/>
  <c r="AI7" i="36"/>
  <c r="AL7" i="36"/>
  <c r="AN7" i="36"/>
  <c r="AG8" i="36"/>
  <c r="AI8" i="36"/>
  <c r="AL8" i="36"/>
  <c r="AN8" i="36"/>
  <c r="U7" i="36"/>
  <c r="W7" i="36"/>
  <c r="AF7" i="36"/>
  <c r="AH7" i="36"/>
  <c r="U8" i="36"/>
  <c r="W8" i="36"/>
  <c r="AF8" i="36"/>
  <c r="AH8" i="36"/>
  <c r="U45" i="1"/>
  <c r="R10" i="1"/>
  <c r="AK43" i="1"/>
  <c r="AM43" i="1"/>
  <c r="R39" i="1"/>
  <c r="T26" i="1"/>
  <c r="U12" i="1"/>
  <c r="S26" i="1"/>
  <c r="AI16" i="1"/>
  <c r="AO16" i="1"/>
  <c r="AI23" i="1"/>
  <c r="AO23" i="1"/>
  <c r="R18" i="1"/>
  <c r="AF45" i="1"/>
  <c r="AI36" i="1"/>
  <c r="AO36" i="1"/>
  <c r="R26" i="1"/>
  <c r="U26" i="1"/>
  <c r="AH46" i="1"/>
  <c r="AN46" i="1"/>
  <c r="S18" i="1"/>
  <c r="T30" i="1"/>
  <c r="AI18" i="1"/>
  <c r="AO18" i="1"/>
  <c r="U14" i="1"/>
  <c r="AK44" i="1"/>
  <c r="AM44" i="1"/>
  <c r="AH45" i="1"/>
  <c r="AN45" i="1"/>
  <c r="S14" i="1"/>
  <c r="T14" i="1"/>
  <c r="R12" i="1"/>
  <c r="AF8" i="1"/>
  <c r="R14" i="1"/>
  <c r="AG44" i="1"/>
  <c r="AH43" i="1"/>
  <c r="AN43" i="1"/>
  <c r="AI43" i="1"/>
  <c r="AO43" i="1"/>
  <c r="AI26" i="1"/>
  <c r="AO26" i="1"/>
  <c r="S16" i="1"/>
  <c r="U16" i="1"/>
  <c r="AK16" i="1"/>
  <c r="AM16" i="1"/>
  <c r="AG16" i="1"/>
  <c r="AI8" i="1"/>
  <c r="AO8" i="1"/>
  <c r="S24" i="1"/>
  <c r="AJ43" i="1"/>
  <c r="T45" i="1"/>
  <c r="AH23" i="1"/>
  <c r="AN23" i="1"/>
  <c r="AK23" i="1"/>
  <c r="AJ23" i="1"/>
  <c r="R6" i="1"/>
  <c r="R36" i="1"/>
  <c r="U36" i="1"/>
  <c r="T36" i="1"/>
  <c r="S36" i="1"/>
  <c r="U30" i="1"/>
  <c r="AJ30" i="1"/>
  <c r="AI30" i="1"/>
  <c r="AO30" i="1"/>
  <c r="AG30" i="1"/>
  <c r="U20" i="1"/>
  <c r="R20" i="1"/>
  <c r="AJ18" i="1"/>
  <c r="AH18" i="1"/>
  <c r="AN18" i="1"/>
  <c r="AF18" i="1"/>
  <c r="AG18" i="1"/>
  <c r="AK18" i="1"/>
  <c r="AM18" i="1"/>
  <c r="U22" i="1"/>
  <c r="AI47" i="1"/>
  <c r="AO47" i="1"/>
  <c r="T21" i="1"/>
  <c r="R21" i="1"/>
  <c r="AF21" i="1"/>
  <c r="S21" i="1"/>
  <c r="AH13" i="1"/>
  <c r="AN13" i="1"/>
  <c r="AF9" i="1"/>
  <c r="U9" i="1"/>
  <c r="AG43" i="1"/>
  <c r="U43" i="1"/>
  <c r="AF43" i="1"/>
  <c r="S43" i="1"/>
  <c r="T43" i="1"/>
  <c r="AG42" i="1"/>
  <c r="R46" i="1"/>
  <c r="S46" i="1"/>
  <c r="AK46" i="1"/>
  <c r="AJ46" i="1"/>
  <c r="AG46" i="1"/>
  <c r="T46" i="1"/>
  <c r="AF46" i="1"/>
  <c r="AI46" i="1"/>
  <c r="AO46" i="1"/>
  <c r="T23" i="1"/>
  <c r="U23" i="1"/>
  <c r="R23" i="1"/>
  <c r="AF23" i="1"/>
  <c r="R45" i="1"/>
  <c r="S45" i="1"/>
  <c r="AI45" i="1"/>
  <c r="AO45" i="1"/>
  <c r="AG23" i="1"/>
  <c r="U21" i="1"/>
  <c r="AF22" i="1"/>
  <c r="AH30" i="1"/>
  <c r="AN30" i="1"/>
  <c r="R30" i="1"/>
  <c r="S28" i="1"/>
  <c r="AJ44" i="1"/>
  <c r="AK33" i="1"/>
  <c r="AL33" i="1"/>
  <c r="AJ45" i="1"/>
  <c r="AK45" i="1"/>
  <c r="AM45" i="1"/>
  <c r="U47" i="1"/>
  <c r="T20" i="1"/>
  <c r="R35" i="1"/>
  <c r="AI33" i="1"/>
  <c r="AO33" i="1"/>
  <c r="T19" i="1"/>
  <c r="T13" i="1"/>
  <c r="S47" i="1"/>
  <c r="AG40" i="1"/>
  <c r="S41" i="3"/>
  <c r="AF37" i="3"/>
  <c r="AL37" i="3"/>
  <c r="P56" i="3"/>
  <c r="AG45" i="3"/>
  <c r="AM45" i="3"/>
  <c r="Q51" i="3"/>
  <c r="AF41" i="3"/>
  <c r="AL41" i="3"/>
  <c r="P8" i="3"/>
  <c r="AD37" i="3"/>
  <c r="R56" i="3"/>
  <c r="AD8" i="3"/>
  <c r="P22" i="3"/>
  <c r="R22" i="3"/>
  <c r="Q45" i="3"/>
  <c r="AF51" i="3"/>
  <c r="G31" i="18"/>
  <c r="S31" i="18"/>
  <c r="U31" i="18"/>
  <c r="S62" i="3"/>
  <c r="Q60" i="3"/>
  <c r="AH41" i="3"/>
  <c r="AF5" i="3"/>
  <c r="AL5" i="3"/>
  <c r="AF47" i="3"/>
  <c r="AL47" i="3"/>
  <c r="AD56" i="3"/>
  <c r="AH8" i="3"/>
  <c r="AF8" i="3"/>
  <c r="AL8" i="3"/>
  <c r="AF35" i="3"/>
  <c r="AL35" i="3"/>
  <c r="AD41" i="3"/>
  <c r="P19" i="3"/>
  <c r="AI43" i="3"/>
  <c r="AK43" i="3"/>
  <c r="S31" i="3"/>
  <c r="R37" i="3"/>
  <c r="Q49" i="3"/>
  <c r="Q8" i="3"/>
  <c r="AI23" i="3"/>
  <c r="AJ23" i="3"/>
  <c r="P16" i="3"/>
  <c r="AI51" i="3"/>
  <c r="AK51" i="3"/>
  <c r="AG54" i="3"/>
  <c r="H34" i="18"/>
  <c r="T34" i="18"/>
  <c r="V34" i="18"/>
  <c r="AM54" i="3"/>
  <c r="AE51" i="3"/>
  <c r="R31" i="3"/>
  <c r="AG51" i="3"/>
  <c r="AH51" i="3"/>
  <c r="AE8" i="3"/>
  <c r="AG22" i="3"/>
  <c r="AM22" i="3"/>
  <c r="AE49" i="3"/>
  <c r="AD47" i="3"/>
  <c r="P47" i="3"/>
  <c r="S49" i="3"/>
  <c r="Q23" i="3"/>
  <c r="AI49" i="3"/>
  <c r="AJ49" i="3"/>
  <c r="AK49" i="3"/>
  <c r="AI22" i="3"/>
  <c r="AG8" i="3"/>
  <c r="AM8" i="3"/>
  <c r="AI61" i="3"/>
  <c r="AK61" i="3"/>
  <c r="AG63" i="3"/>
  <c r="AM63" i="3"/>
  <c r="S68" i="3"/>
  <c r="S70" i="3"/>
  <c r="Q72" i="3"/>
  <c r="S74" i="3"/>
  <c r="S76" i="3"/>
  <c r="P5" i="3"/>
  <c r="P45" i="3"/>
  <c r="R51" i="3"/>
  <c r="AD31" i="3"/>
  <c r="AG49" i="3"/>
  <c r="AM49" i="3"/>
  <c r="AD51" i="3"/>
  <c r="R41" i="3"/>
  <c r="AH43" i="3"/>
  <c r="P37" i="3"/>
  <c r="AH19" i="3"/>
  <c r="S23" i="3"/>
  <c r="Q22" i="3"/>
  <c r="AE56" i="3"/>
  <c r="AF71" i="3"/>
  <c r="AL71" i="3"/>
  <c r="Q5" i="3"/>
  <c r="AH31" i="3"/>
  <c r="AG37" i="3"/>
  <c r="AM37" i="3"/>
  <c r="AH37" i="3"/>
  <c r="AI8" i="3"/>
  <c r="AK8" i="3"/>
  <c r="AI31" i="3"/>
  <c r="Q37" i="3"/>
  <c r="AH22" i="3"/>
  <c r="AF60" i="3"/>
  <c r="AL60" i="3"/>
  <c r="AF62" i="3"/>
  <c r="AL62" i="3"/>
  <c r="AG75" i="3"/>
  <c r="AM75" i="3"/>
  <c r="AG73" i="3"/>
  <c r="AM73" i="3"/>
  <c r="AI60" i="3"/>
  <c r="AK60" i="3"/>
  <c r="R19" i="3"/>
  <c r="R63" i="3"/>
  <c r="AH61" i="3"/>
  <c r="AG69" i="3"/>
  <c r="AM69" i="3"/>
  <c r="AF72" i="3"/>
  <c r="AL72" i="3"/>
  <c r="AF76" i="3"/>
  <c r="AL76" i="3"/>
  <c r="R62" i="3"/>
  <c r="AH60" i="3"/>
  <c r="AG61" i="3"/>
  <c r="AM61" i="3"/>
  <c r="AG62" i="3"/>
  <c r="AM62" i="3"/>
  <c r="AG72" i="3"/>
  <c r="AM72" i="3"/>
  <c r="AH74" i="3"/>
  <c r="R61" i="3"/>
  <c r="AF61" i="3"/>
  <c r="AL61" i="3"/>
  <c r="AF68" i="3"/>
  <c r="AL68" i="3"/>
  <c r="R60" i="3"/>
  <c r="AH68" i="3"/>
  <c r="AH70" i="3"/>
  <c r="AH71" i="3"/>
  <c r="AF73" i="3"/>
  <c r="AL73" i="3"/>
  <c r="AI75" i="3"/>
  <c r="AJ75" i="3"/>
  <c r="AI42" i="3"/>
  <c r="AJ42" i="3"/>
  <c r="AG60" i="3"/>
  <c r="AM60" i="3"/>
  <c r="S60" i="3"/>
  <c r="AF69" i="3"/>
  <c r="AL69" i="3"/>
  <c r="S71" i="3"/>
  <c r="AD73" i="3"/>
  <c r="S75" i="3"/>
  <c r="Q75" i="3"/>
  <c r="AF75" i="3"/>
  <c r="AL75" i="3"/>
  <c r="R76" i="3"/>
  <c r="AG76" i="3"/>
  <c r="AM76" i="3"/>
  <c r="P75" i="3"/>
  <c r="AE75" i="3"/>
  <c r="Q76" i="3"/>
  <c r="AD75" i="3"/>
  <c r="P76" i="3"/>
  <c r="AE76" i="3"/>
  <c r="AD76" i="3"/>
  <c r="AH75" i="3"/>
  <c r="AI76" i="3"/>
  <c r="R75" i="3"/>
  <c r="AD71" i="3"/>
  <c r="P72" i="3"/>
  <c r="AE72" i="3"/>
  <c r="Q73" i="3"/>
  <c r="R74" i="3"/>
  <c r="AG74" i="3"/>
  <c r="AM74" i="3"/>
  <c r="AI71" i="3"/>
  <c r="AK71" i="3"/>
  <c r="AD72" i="3"/>
  <c r="P73" i="3"/>
  <c r="AE73" i="3"/>
  <c r="Q74" i="3"/>
  <c r="AF74" i="3"/>
  <c r="AL74" i="3"/>
  <c r="AI72" i="3"/>
  <c r="AJ72" i="3"/>
  <c r="P74" i="3"/>
  <c r="AE74" i="3"/>
  <c r="R71" i="3"/>
  <c r="AG71" i="3"/>
  <c r="AM71" i="3"/>
  <c r="S72" i="3"/>
  <c r="AH72" i="3"/>
  <c r="AI73" i="3"/>
  <c r="AK73" i="3"/>
  <c r="AD74" i="3"/>
  <c r="Q71" i="3"/>
  <c r="R72" i="3"/>
  <c r="S73" i="3"/>
  <c r="AH73" i="3"/>
  <c r="AI74" i="3"/>
  <c r="P71" i="3"/>
  <c r="R73" i="3"/>
  <c r="Q69" i="3"/>
  <c r="R70" i="3"/>
  <c r="AG70" i="3"/>
  <c r="AM70" i="3"/>
  <c r="P69" i="3"/>
  <c r="AE69" i="3"/>
  <c r="Q70" i="3"/>
  <c r="AF70" i="3"/>
  <c r="AL70" i="3"/>
  <c r="AD69" i="3"/>
  <c r="P70" i="3"/>
  <c r="AE70" i="3"/>
  <c r="AI69" i="3"/>
  <c r="AD70" i="3"/>
  <c r="AH69" i="3"/>
  <c r="AI70" i="3"/>
  <c r="AJ70" i="3"/>
  <c r="R69" i="3"/>
  <c r="Q67" i="3"/>
  <c r="AF67" i="3"/>
  <c r="AL67" i="3"/>
  <c r="R68" i="3"/>
  <c r="AG68" i="3"/>
  <c r="AM68" i="3"/>
  <c r="P67" i="3"/>
  <c r="AE67" i="3"/>
  <c r="Q68" i="3"/>
  <c r="AD67" i="3"/>
  <c r="P68" i="3"/>
  <c r="AE68" i="3"/>
  <c r="AD68" i="3"/>
  <c r="AH67" i="3"/>
  <c r="AI68" i="3"/>
  <c r="AJ68" i="3"/>
  <c r="R67" i="3"/>
  <c r="AI62" i="3"/>
  <c r="Q62" i="3"/>
  <c r="P62" i="3"/>
  <c r="AE62" i="3"/>
  <c r="AD62" i="3"/>
  <c r="P63" i="3"/>
  <c r="AE63" i="3"/>
  <c r="AH62" i="3"/>
  <c r="P60" i="3"/>
  <c r="AE60" i="3"/>
  <c r="Q61" i="3"/>
  <c r="AD60" i="3"/>
  <c r="P61" i="3"/>
  <c r="AE61" i="3"/>
  <c r="AD61" i="3"/>
  <c r="AK23" i="3"/>
  <c r="Q53" i="19"/>
  <c r="G55" i="19"/>
  <c r="Q54" i="19"/>
  <c r="G56" i="19"/>
  <c r="Q40" i="19"/>
  <c r="S40" i="19"/>
  <c r="R53" i="19"/>
  <c r="H55" i="19"/>
  <c r="R54" i="19"/>
  <c r="H56" i="19"/>
  <c r="T54" i="19"/>
  <c r="AH22" i="9"/>
  <c r="AH21" i="9"/>
  <c r="AN21" i="9"/>
  <c r="AM21" i="9"/>
  <c r="T10" i="9"/>
  <c r="AI8" i="9"/>
  <c r="R14" i="9"/>
  <c r="AJ14" i="9"/>
  <c r="AI17" i="9"/>
  <c r="AG16" i="9"/>
  <c r="AJ16" i="9"/>
  <c r="T16" i="9"/>
  <c r="AJ10" i="9"/>
  <c r="AK10" i="9"/>
  <c r="AF17" i="9"/>
  <c r="S10" i="9"/>
  <c r="S8" i="9"/>
  <c r="Q8" i="9"/>
  <c r="R20" i="9"/>
  <c r="T21" i="9"/>
  <c r="AJ22" i="9"/>
  <c r="AL22" i="9"/>
  <c r="R10" i="9"/>
  <c r="AE8" i="9"/>
  <c r="AG14" i="9"/>
  <c r="AE14" i="9"/>
  <c r="AF19" i="9"/>
  <c r="AF14" i="9"/>
  <c r="T17" i="9"/>
  <c r="AG10" i="9"/>
  <c r="AE17" i="9"/>
  <c r="Q10" i="9"/>
  <c r="R8" i="9"/>
  <c r="AJ21" i="9"/>
  <c r="AE22" i="9"/>
  <c r="AI14" i="9"/>
  <c r="AH19" i="9"/>
  <c r="AM19" i="9"/>
  <c r="R17" i="9"/>
  <c r="R16" i="9"/>
  <c r="AH16" i="9"/>
  <c r="AN16" i="9"/>
  <c r="AM16" i="9"/>
  <c r="AG17" i="9"/>
  <c r="T14" i="9"/>
  <c r="Q14" i="9"/>
  <c r="AE21" i="9"/>
  <c r="Q22" i="9"/>
  <c r="AF22" i="9"/>
  <c r="AG8" i="9"/>
  <c r="G8" i="22"/>
  <c r="M8" i="22"/>
  <c r="O8" i="22"/>
  <c r="AG19" i="9"/>
  <c r="AI16" i="9"/>
  <c r="AE16" i="9"/>
  <c r="Q17" i="9"/>
  <c r="T8" i="9"/>
  <c r="Q16" i="9"/>
  <c r="AJ8" i="9"/>
  <c r="AL8" i="9"/>
  <c r="Q21" i="9"/>
  <c r="AF21" i="9"/>
  <c r="R22" i="9"/>
  <c r="AG22" i="9"/>
  <c r="AF8" i="9"/>
  <c r="AM17" i="9"/>
  <c r="AF6" i="9"/>
  <c r="AI19" i="9"/>
  <c r="S22" i="9"/>
  <c r="H23" i="25"/>
  <c r="S23" i="25"/>
  <c r="U23" i="25"/>
  <c r="AF31" i="8"/>
  <c r="AG31" i="8"/>
  <c r="AM31" i="8"/>
  <c r="AI31" i="8"/>
  <c r="AH31" i="8"/>
  <c r="AN31" i="8"/>
  <c r="AE31" i="8"/>
  <c r="AJ31" i="8"/>
  <c r="AK31" i="8"/>
  <c r="AE22" i="8"/>
  <c r="Q22" i="8"/>
  <c r="AG22" i="8"/>
  <c r="S22" i="8"/>
  <c r="AI22" i="8"/>
  <c r="AG21" i="10"/>
  <c r="AM21" i="10"/>
  <c r="AD21" i="10"/>
  <c r="S21" i="10"/>
  <c r="Q21" i="10"/>
  <c r="AH21" i="10"/>
  <c r="AE21" i="10"/>
  <c r="P21" i="10"/>
  <c r="AF21" i="10"/>
  <c r="AL21" i="10"/>
  <c r="AI21" i="10"/>
  <c r="AJ21" i="10"/>
  <c r="R18" i="9"/>
  <c r="AF18" i="9"/>
  <c r="AH18" i="9"/>
  <c r="AN18" i="9"/>
  <c r="Q18" i="9"/>
  <c r="AJ18" i="9"/>
  <c r="AE18" i="9"/>
  <c r="S18" i="9"/>
  <c r="T18" i="9"/>
  <c r="AI18" i="9"/>
  <c r="AG18" i="9"/>
  <c r="S25" i="21"/>
  <c r="U25" i="21"/>
  <c r="AD82" i="7"/>
  <c r="AE82" i="7"/>
  <c r="AI82" i="7"/>
  <c r="AK82" i="7"/>
  <c r="AG82" i="7"/>
  <c r="AM82" i="7"/>
  <c r="AH82" i="7"/>
  <c r="AF82" i="7"/>
  <c r="AL82" i="7"/>
  <c r="T60" i="15"/>
  <c r="AF15" i="7"/>
  <c r="AL15" i="7"/>
  <c r="AH15" i="7"/>
  <c r="AG15" i="7"/>
  <c r="AM15" i="7"/>
  <c r="AI15" i="7"/>
  <c r="AE15" i="7"/>
  <c r="AD15" i="7"/>
  <c r="AD7" i="10"/>
  <c r="AG7" i="10"/>
  <c r="H9" i="24"/>
  <c r="R7" i="10"/>
  <c r="Q7" i="10"/>
  <c r="S7" i="10"/>
  <c r="AI7" i="10"/>
  <c r="P7" i="10"/>
  <c r="AH7" i="10"/>
  <c r="AE7" i="10"/>
  <c r="AF7" i="10"/>
  <c r="AL7" i="10"/>
  <c r="V11" i="18"/>
  <c r="H13" i="18"/>
  <c r="T13" i="18"/>
  <c r="V13" i="18"/>
  <c r="AG13" i="34"/>
  <c r="AJ23" i="8"/>
  <c r="AH23" i="8"/>
  <c r="AN23" i="8"/>
  <c r="AF23" i="8"/>
  <c r="AG23" i="8"/>
  <c r="AM23" i="8"/>
  <c r="AI23" i="8"/>
  <c r="AE23" i="8"/>
  <c r="AF23" i="10"/>
  <c r="AL23" i="10"/>
  <c r="R23" i="10"/>
  <c r="S23" i="10"/>
  <c r="Q23" i="10"/>
  <c r="AE23" i="10"/>
  <c r="AD23" i="10"/>
  <c r="AG23" i="10"/>
  <c r="AM23" i="10"/>
  <c r="AI23" i="10"/>
  <c r="AK23" i="10"/>
  <c r="P23" i="10"/>
  <c r="AI9" i="10"/>
  <c r="AH9" i="10"/>
  <c r="AE9" i="10"/>
  <c r="AF9" i="10"/>
  <c r="AL9" i="10"/>
  <c r="P9" i="10"/>
  <c r="Q9" i="10"/>
  <c r="AG9" i="10"/>
  <c r="AM9" i="10"/>
  <c r="AD9" i="10"/>
  <c r="S9" i="10"/>
  <c r="AI55" i="3"/>
  <c r="AJ55" i="3"/>
  <c r="AE55" i="3"/>
  <c r="AF55" i="3"/>
  <c r="AL55" i="3"/>
  <c r="AH55" i="3"/>
  <c r="AG55" i="3"/>
  <c r="AD55" i="3"/>
  <c r="AF10" i="6"/>
  <c r="AE10" i="6"/>
  <c r="AH10" i="6"/>
  <c r="AN10" i="6"/>
  <c r="AI10" i="6"/>
  <c r="AJ10" i="6"/>
  <c r="AG10" i="6"/>
  <c r="AM10" i="6"/>
  <c r="R11" i="24"/>
  <c r="Q11" i="24"/>
  <c r="S11" i="24"/>
  <c r="R6" i="15"/>
  <c r="AJ6" i="15"/>
  <c r="S6" i="15"/>
  <c r="T6" i="15"/>
  <c r="U6" i="15"/>
  <c r="AD27" i="3"/>
  <c r="AH27" i="3"/>
  <c r="AI27" i="3"/>
  <c r="AJ27" i="3"/>
  <c r="AG27" i="3"/>
  <c r="AM27" i="3"/>
  <c r="AE27" i="3"/>
  <c r="AF27" i="3"/>
  <c r="AL27" i="3"/>
  <c r="AH80" i="7"/>
  <c r="AF80" i="7"/>
  <c r="AL80" i="7"/>
  <c r="AI80" i="7"/>
  <c r="AK80" i="7"/>
  <c r="AG80" i="7"/>
  <c r="AM80" i="7"/>
  <c r="AE80" i="7"/>
  <c r="AD80" i="7"/>
  <c r="AE84" i="7"/>
  <c r="AH84" i="7"/>
  <c r="AI84" i="7"/>
  <c r="AF84" i="7"/>
  <c r="AL84" i="7"/>
  <c r="AG84" i="7"/>
  <c r="AM84" i="7"/>
  <c r="AM10" i="9"/>
  <c r="AN10" i="9"/>
  <c r="R9" i="10"/>
  <c r="AG37" i="8"/>
  <c r="AM37" i="8"/>
  <c r="AI37" i="8"/>
  <c r="AE37" i="8"/>
  <c r="AH37" i="8"/>
  <c r="AN37" i="8"/>
  <c r="AJ37" i="8"/>
  <c r="AF37" i="8"/>
  <c r="AI13" i="10"/>
  <c r="AJ13" i="10"/>
  <c r="S13" i="10"/>
  <c r="AG13" i="10"/>
  <c r="AM13" i="10"/>
  <c r="AH13" i="10"/>
  <c r="Q13" i="10"/>
  <c r="AE13" i="10"/>
  <c r="AF13" i="10"/>
  <c r="AL13" i="10"/>
  <c r="AD13" i="10"/>
  <c r="P13" i="10"/>
  <c r="R13" i="10"/>
  <c r="R19" i="10"/>
  <c r="AI19" i="10"/>
  <c r="AK19" i="10"/>
  <c r="AD19" i="10"/>
  <c r="AH19" i="10"/>
  <c r="AG19" i="10"/>
  <c r="AM19" i="10"/>
  <c r="Q19" i="10"/>
  <c r="S19" i="10"/>
  <c r="P19" i="10"/>
  <c r="AF19" i="10"/>
  <c r="AL19" i="10"/>
  <c r="S41" i="1"/>
  <c r="R41" i="1"/>
  <c r="T41" i="1"/>
  <c r="U41" i="1"/>
  <c r="S62" i="15"/>
  <c r="AG26" i="8"/>
  <c r="AM26" i="8"/>
  <c r="S26" i="8"/>
  <c r="AE26" i="8"/>
  <c r="Q26" i="8"/>
  <c r="P27" i="10"/>
  <c r="AF27" i="10"/>
  <c r="R27" i="10"/>
  <c r="AG27" i="10"/>
  <c r="H17" i="24"/>
  <c r="R17" i="24"/>
  <c r="T17" i="24"/>
  <c r="AE27" i="10"/>
  <c r="AD27" i="10"/>
  <c r="Q27" i="10"/>
  <c r="S27" i="10"/>
  <c r="AI27" i="10"/>
  <c r="AJ27" i="10"/>
  <c r="AH27" i="10"/>
  <c r="S17" i="10"/>
  <c r="AF17" i="10"/>
  <c r="AL17" i="10"/>
  <c r="R17" i="10"/>
  <c r="AE17" i="10"/>
  <c r="AG17" i="10"/>
  <c r="AM17" i="10"/>
  <c r="AI17" i="10"/>
  <c r="AH17" i="10"/>
  <c r="AD17" i="10"/>
  <c r="P17" i="10"/>
  <c r="Q17" i="10"/>
  <c r="AE21" i="3"/>
  <c r="AI21" i="3"/>
  <c r="AK21" i="3"/>
  <c r="AF21" i="3"/>
  <c r="AL21" i="3"/>
  <c r="AG21" i="3"/>
  <c r="AM21" i="3"/>
  <c r="AD21" i="3"/>
  <c r="AH21" i="3"/>
  <c r="G20" i="21"/>
  <c r="S20" i="21"/>
  <c r="U20" i="21"/>
  <c r="AL39" i="7"/>
  <c r="AN14" i="9"/>
  <c r="H7" i="21"/>
  <c r="T7" i="21"/>
  <c r="V7" i="21"/>
  <c r="V5" i="21"/>
  <c r="H10" i="21"/>
  <c r="T10" i="21"/>
  <c r="V10" i="21"/>
  <c r="H9" i="21"/>
  <c r="T9" i="21"/>
  <c r="V9" i="21"/>
  <c r="H32" i="25"/>
  <c r="S32" i="25"/>
  <c r="U32" i="25"/>
  <c r="AN48" i="8"/>
  <c r="G13" i="19"/>
  <c r="Q13" i="19"/>
  <c r="S13" i="19"/>
  <c r="AK19" i="8"/>
  <c r="AD60" i="7"/>
  <c r="AH42" i="3"/>
  <c r="AE62" i="7"/>
  <c r="AH62" i="7"/>
  <c r="AD17" i="7"/>
  <c r="R17" i="7"/>
  <c r="AE17" i="7"/>
  <c r="S17" i="7"/>
  <c r="P17" i="7"/>
  <c r="AG17" i="7"/>
  <c r="AM17" i="7"/>
  <c r="P9" i="7"/>
  <c r="S9" i="7"/>
  <c r="R9" i="7"/>
  <c r="AD9" i="7"/>
  <c r="AE9" i="7"/>
  <c r="Q33" i="10"/>
  <c r="AH33" i="10"/>
  <c r="AG33" i="10"/>
  <c r="AM33" i="10"/>
  <c r="AI33" i="10"/>
  <c r="AK33" i="10"/>
  <c r="R33" i="10"/>
  <c r="P33" i="10"/>
  <c r="AD18" i="10"/>
  <c r="AI18" i="10"/>
  <c r="AF18" i="10"/>
  <c r="AL18" i="10"/>
  <c r="AH18" i="10"/>
  <c r="AG20" i="10"/>
  <c r="AM20" i="10"/>
  <c r="AH20" i="10"/>
  <c r="AE8" i="5"/>
  <c r="AH8" i="5"/>
  <c r="AF50" i="3"/>
  <c r="G30" i="18"/>
  <c r="S30" i="18"/>
  <c r="U30" i="18"/>
  <c r="AD50" i="3"/>
  <c r="AE34" i="3"/>
  <c r="AG34" i="3"/>
  <c r="AM34" i="3"/>
  <c r="S25" i="3"/>
  <c r="R23" i="3"/>
  <c r="P23" i="3"/>
  <c r="AF23" i="3"/>
  <c r="AL23" i="3"/>
  <c r="AE23" i="3"/>
  <c r="R69" i="7"/>
  <c r="AE42" i="3"/>
  <c r="Q42" i="3"/>
  <c r="S42" i="3"/>
  <c r="R42" i="3"/>
  <c r="P59" i="7"/>
  <c r="R9" i="8"/>
  <c r="AJ9" i="8"/>
  <c r="AL9" i="8"/>
  <c r="AG9" i="8"/>
  <c r="AM9" i="8"/>
  <c r="AE5" i="8"/>
  <c r="AI62" i="7"/>
  <c r="AF32" i="8"/>
  <c r="AI32" i="8"/>
  <c r="S32" i="8"/>
  <c r="Q32" i="8"/>
  <c r="AH8" i="8"/>
  <c r="AN8" i="8"/>
  <c r="AE8" i="8"/>
  <c r="AH6" i="8"/>
  <c r="AN6" i="8"/>
  <c r="AF6" i="8"/>
  <c r="AI6" i="8"/>
  <c r="S5" i="8"/>
  <c r="AF5" i="8"/>
  <c r="AH5" i="8"/>
  <c r="AN5" i="8"/>
  <c r="AD35" i="10"/>
  <c r="P35" i="10"/>
  <c r="AG26" i="7"/>
  <c r="AM26" i="7"/>
  <c r="AF44" i="1"/>
  <c r="R70" i="7"/>
  <c r="AE16" i="6"/>
  <c r="S44" i="3"/>
  <c r="AF20" i="7"/>
  <c r="AL20" i="7"/>
  <c r="AD14" i="7"/>
  <c r="P10" i="7"/>
  <c r="T17" i="8"/>
  <c r="AG5" i="8"/>
  <c r="AM5" i="8"/>
  <c r="AI10" i="9"/>
  <c r="P28" i="7"/>
  <c r="AI7" i="9"/>
  <c r="R5" i="3"/>
  <c r="R67" i="7"/>
  <c r="AE23" i="7"/>
  <c r="AF8" i="8"/>
  <c r="AI28" i="10"/>
  <c r="AK28" i="10"/>
  <c r="S28" i="10"/>
  <c r="P8" i="5"/>
  <c r="Q8" i="5"/>
  <c r="AD31" i="10"/>
  <c r="S7" i="35"/>
  <c r="U7" i="35"/>
  <c r="AR21" i="34"/>
  <c r="AL10" i="9"/>
  <c r="AL21" i="9"/>
  <c r="AK21" i="9"/>
  <c r="AM7" i="10"/>
  <c r="R9" i="24"/>
  <c r="T9" i="24"/>
  <c r="AJ82" i="7"/>
  <c r="H23" i="18"/>
  <c r="T23" i="18"/>
  <c r="V23" i="18"/>
  <c r="AK27" i="10"/>
  <c r="AK13" i="10"/>
  <c r="AJ80" i="7"/>
  <c r="AJ19" i="10"/>
  <c r="AL10" i="6"/>
  <c r="AK10" i="6"/>
  <c r="AJ15" i="7"/>
  <c r="AK15" i="7"/>
  <c r="AJ45" i="3"/>
  <c r="AK9" i="10"/>
  <c r="AJ9" i="10"/>
  <c r="AK22" i="10"/>
  <c r="S38" i="28"/>
  <c r="AG60" i="28"/>
  <c r="AM60" i="28"/>
  <c r="R43" i="28"/>
  <c r="R44" i="28"/>
  <c r="T47" i="28"/>
  <c r="AE7" i="28"/>
  <c r="R35" i="28"/>
  <c r="T39" i="28"/>
  <c r="T41" i="28"/>
  <c r="AJ43" i="28"/>
  <c r="AK43" i="28"/>
  <c r="S44" i="28"/>
  <c r="Q45" i="28"/>
  <c r="S45" i="28"/>
  <c r="T45" i="28"/>
  <c r="Q47" i="28"/>
  <c r="T46" i="28"/>
  <c r="AL43" i="28"/>
  <c r="Q6" i="28"/>
  <c r="T6" i="28"/>
  <c r="Q58" i="28"/>
  <c r="AH43" i="28"/>
  <c r="AN43" i="28"/>
  <c r="T44" i="28"/>
  <c r="Q32" i="28"/>
  <c r="S32" i="28"/>
  <c r="AE38" i="28"/>
  <c r="AG6" i="28"/>
  <c r="AM6" i="28"/>
  <c r="R8" i="28"/>
  <c r="T43" i="28"/>
  <c r="AI43" i="28"/>
  <c r="Q46" i="28"/>
  <c r="AF54" i="28"/>
  <c r="Q38" i="28"/>
  <c r="Q8" i="28"/>
  <c r="S58" i="28"/>
  <c r="Q44" i="28"/>
  <c r="S46" i="28"/>
  <c r="AI6" i="28"/>
  <c r="AI8" i="28"/>
  <c r="AE50" i="28"/>
  <c r="T14" i="28"/>
  <c r="AE30" i="28"/>
  <c r="Q14" i="28"/>
  <c r="S50" i="28"/>
  <c r="T20" i="28"/>
  <c r="Q52" i="28"/>
  <c r="S54" i="28"/>
  <c r="R14" i="28"/>
  <c r="AG52" i="28"/>
  <c r="AM52" i="28"/>
  <c r="T52" i="28"/>
  <c r="AG58" i="28"/>
  <c r="AM58" i="28"/>
  <c r="S14" i="28"/>
  <c r="T30" i="28"/>
  <c r="AE6" i="28"/>
  <c r="S52" i="28"/>
  <c r="AJ60" i="28"/>
  <c r="AL60" i="28"/>
  <c r="AH54" i="28"/>
  <c r="H30" i="29"/>
  <c r="S30" i="29"/>
  <c r="U30" i="29"/>
  <c r="AJ30" i="28"/>
  <c r="AK30" i="28"/>
  <c r="AF6" i="28"/>
  <c r="AH52" i="28"/>
  <c r="AN52" i="28"/>
  <c r="AF8" i="28"/>
  <c r="AJ6" i="28"/>
  <c r="AK6" i="28"/>
  <c r="AH6" i="28"/>
  <c r="AN6" i="28"/>
  <c r="Q40" i="28"/>
  <c r="AI58" i="28"/>
  <c r="AJ52" i="28"/>
  <c r="AK52" i="28"/>
  <c r="Q41" i="28"/>
  <c r="AJ8" i="3"/>
  <c r="AM11" i="8"/>
  <c r="G7" i="25"/>
  <c r="R7" i="25"/>
  <c r="T7" i="25"/>
  <c r="G13" i="25"/>
  <c r="R13" i="25"/>
  <c r="T13" i="25"/>
  <c r="AK22" i="9"/>
  <c r="AK8" i="9"/>
  <c r="AK74" i="3"/>
  <c r="AJ74" i="3"/>
  <c r="H14" i="18"/>
  <c r="T14" i="18"/>
  <c r="V14" i="18"/>
  <c r="V12" i="18"/>
  <c r="AK33" i="7"/>
  <c r="AJ33" i="7"/>
  <c r="AK7" i="10"/>
  <c r="AJ7" i="10"/>
  <c r="D17" i="34"/>
  <c r="AS11" i="34"/>
  <c r="AM46" i="1"/>
  <c r="AL46" i="1"/>
  <c r="S61" i="15"/>
  <c r="AL45" i="8"/>
  <c r="AK45" i="8"/>
  <c r="AJ67" i="7"/>
  <c r="AK68" i="7"/>
  <c r="AK7" i="8"/>
  <c r="AL7" i="8"/>
  <c r="AK5" i="8"/>
  <c r="AL5" i="8"/>
  <c r="AL51" i="3"/>
  <c r="AJ30" i="10"/>
  <c r="AK30" i="10"/>
  <c r="AK37" i="10"/>
  <c r="AJ37" i="10"/>
  <c r="AJ46" i="3"/>
  <c r="AJ10" i="10"/>
  <c r="AK10" i="10"/>
  <c r="AK42" i="3"/>
  <c r="AK57" i="7"/>
  <c r="AJ57" i="7"/>
  <c r="T63" i="15"/>
  <c r="T61" i="15"/>
  <c r="F16" i="34"/>
  <c r="H17" i="25"/>
  <c r="S17" i="25"/>
  <c r="U17" i="25"/>
  <c r="AN29" i="8"/>
  <c r="AK17" i="6"/>
  <c r="AG12" i="3"/>
  <c r="AM12" i="3"/>
  <c r="AE12" i="3"/>
  <c r="AH12" i="3"/>
  <c r="AI12" i="3"/>
  <c r="AJ12" i="3"/>
  <c r="AD12" i="3"/>
  <c r="P66" i="7"/>
  <c r="S66" i="7"/>
  <c r="AD66" i="7"/>
  <c r="AI66" i="7"/>
  <c r="AJ66" i="7"/>
  <c r="AF66" i="7"/>
  <c r="AL66" i="7"/>
  <c r="AI34" i="7"/>
  <c r="AK34" i="7"/>
  <c r="Q39" i="7"/>
  <c r="R39" i="7"/>
  <c r="AG39" i="7"/>
  <c r="P39" i="7"/>
  <c r="S39" i="7"/>
  <c r="AE39" i="7"/>
  <c r="AH39" i="7"/>
  <c r="AI39" i="7"/>
  <c r="H46" i="19"/>
  <c r="R46" i="19"/>
  <c r="T46" i="19"/>
  <c r="AN25" i="6"/>
  <c r="R66" i="7"/>
  <c r="AK13" i="7"/>
  <c r="R26" i="28"/>
  <c r="T59" i="28"/>
  <c r="S59" i="28"/>
  <c r="AE59" i="28"/>
  <c r="AH59" i="28"/>
  <c r="H33" i="29"/>
  <c r="AH35" i="8"/>
  <c r="AN35" i="8"/>
  <c r="R10" i="28"/>
  <c r="AJ10" i="28"/>
  <c r="S10" i="28"/>
  <c r="AE10" i="28"/>
  <c r="AG10" i="28"/>
  <c r="G14" i="29"/>
  <c r="R14" i="29"/>
  <c r="T14" i="29"/>
  <c r="G12" i="29"/>
  <c r="R12" i="29"/>
  <c r="T12" i="29"/>
  <c r="Q10" i="28"/>
  <c r="AF10" i="28"/>
  <c r="R34" i="8"/>
  <c r="AH34" i="8"/>
  <c r="AN34" i="8"/>
  <c r="AI34" i="8"/>
  <c r="AE34" i="8"/>
  <c r="AG34" i="8"/>
  <c r="AM34" i="8"/>
  <c r="Q34" i="8"/>
  <c r="AH23" i="6"/>
  <c r="AN23" i="6"/>
  <c r="H44" i="19"/>
  <c r="R44" i="19"/>
  <c r="T44" i="19"/>
  <c r="T23" i="6"/>
  <c r="T25" i="6"/>
  <c r="R27" i="6"/>
  <c r="T27" i="6"/>
  <c r="S34" i="8"/>
  <c r="AD26" i="3"/>
  <c r="R26" i="3"/>
  <c r="P26" i="3"/>
  <c r="AF26" i="3"/>
  <c r="AL26" i="3"/>
  <c r="AI25" i="7"/>
  <c r="AK25" i="7"/>
  <c r="S25" i="7"/>
  <c r="AI11" i="8"/>
  <c r="H33" i="25"/>
  <c r="S33" i="25"/>
  <c r="U33" i="25"/>
  <c r="AF55" i="7"/>
  <c r="AL55" i="7"/>
  <c r="R25" i="8"/>
  <c r="AF25" i="8"/>
  <c r="T25" i="8"/>
  <c r="AE22" i="3"/>
  <c r="AH47" i="3"/>
  <c r="R47" i="3"/>
  <c r="AG21" i="9"/>
  <c r="AI21" i="9"/>
  <c r="R27" i="8"/>
  <c r="T27" i="8"/>
  <c r="AG15" i="9"/>
  <c r="S15" i="9"/>
  <c r="Q15" i="9"/>
  <c r="S24" i="3"/>
  <c r="AH24" i="3"/>
  <c r="P7" i="3"/>
  <c r="R7" i="3"/>
  <c r="AI58" i="7"/>
  <c r="AK58" i="7"/>
  <c r="R58" i="7"/>
  <c r="S58" i="7"/>
  <c r="P58" i="7"/>
  <c r="Q58" i="7"/>
  <c r="AE16" i="8"/>
  <c r="AG16" i="8"/>
  <c r="AM16" i="8"/>
  <c r="AG8" i="8"/>
  <c r="AM8" i="8"/>
  <c r="AI8" i="8"/>
  <c r="AJ6" i="8"/>
  <c r="AL6" i="8"/>
  <c r="AE6" i="8"/>
  <c r="R5" i="8"/>
  <c r="AI5" i="8"/>
  <c r="T15" i="9"/>
  <c r="AE12" i="10"/>
  <c r="S40" i="8"/>
  <c r="AI40" i="8"/>
  <c r="AJ17" i="9"/>
  <c r="AL17" i="9"/>
  <c r="AH76" i="3"/>
  <c r="P70" i="7"/>
  <c r="AE70" i="7"/>
  <c r="AI70" i="7"/>
  <c r="AK70" i="7"/>
  <c r="AH70" i="7"/>
  <c r="AG66" i="7"/>
  <c r="AM66" i="7"/>
  <c r="Q28" i="8"/>
  <c r="AG28" i="8"/>
  <c r="G22" i="25"/>
  <c r="R22" i="25"/>
  <c r="T22" i="25"/>
  <c r="AE28" i="8"/>
  <c r="S28" i="8"/>
  <c r="AI28" i="8"/>
  <c r="S18" i="8"/>
  <c r="S20" i="8"/>
  <c r="AG6" i="10"/>
  <c r="Q7" i="5"/>
  <c r="AD7" i="5"/>
  <c r="AH7" i="5"/>
  <c r="S7" i="5"/>
  <c r="AH28" i="10"/>
  <c r="AF28" i="10"/>
  <c r="AD28" i="10"/>
  <c r="AF59" i="28"/>
  <c r="AC14" i="34"/>
  <c r="AE14" i="34"/>
  <c r="AR14" i="34"/>
  <c r="AG14" i="34"/>
  <c r="T8" i="36"/>
  <c r="V8" i="36"/>
  <c r="AK8" i="36"/>
  <c r="AM8" i="36"/>
  <c r="S16" i="18"/>
  <c r="U16" i="18"/>
  <c r="T7" i="36"/>
  <c r="V7" i="36"/>
  <c r="T22" i="9"/>
  <c r="AL52" i="28"/>
  <c r="AJ58" i="7"/>
  <c r="D19" i="34"/>
  <c r="AN59" i="28"/>
  <c r="AM10" i="28"/>
  <c r="G10" i="29"/>
  <c r="R10" i="29"/>
  <c r="T10" i="29"/>
  <c r="S59" i="15"/>
  <c r="T59" i="15"/>
  <c r="AH5" i="15"/>
  <c r="AI10" i="15"/>
  <c r="H8" i="23"/>
  <c r="R8" i="23"/>
  <c r="T8" i="23"/>
  <c r="S5" i="15"/>
  <c r="AI5" i="15"/>
  <c r="H5" i="23"/>
  <c r="R5" i="23"/>
  <c r="T5" i="23"/>
  <c r="U5" i="15"/>
  <c r="AK13" i="15"/>
  <c r="AL13" i="15"/>
  <c r="K58" i="15"/>
  <c r="H14" i="23"/>
  <c r="R14" i="23"/>
  <c r="T14" i="23"/>
  <c r="AO16" i="15"/>
  <c r="AK10" i="15"/>
  <c r="T8" i="15"/>
  <c r="AI6" i="15"/>
  <c r="AF11" i="15"/>
  <c r="AF10" i="15"/>
  <c r="AK5" i="15"/>
  <c r="AM5" i="15"/>
  <c r="AL5" i="15"/>
  <c r="U13" i="15"/>
  <c r="T5" i="15"/>
  <c r="AJ8" i="15"/>
  <c r="T7" i="15"/>
  <c r="T12" i="15"/>
  <c r="AJ5" i="15"/>
  <c r="AF5" i="15"/>
  <c r="Q76" i="15"/>
  <c r="T76" i="15"/>
  <c r="AL12" i="15"/>
  <c r="AG6" i="15"/>
  <c r="AH16" i="15"/>
  <c r="G16" i="23"/>
  <c r="Q16" i="23"/>
  <c r="S16" i="23"/>
  <c r="AJ13" i="15"/>
  <c r="AK16" i="15"/>
  <c r="AM16" i="15"/>
  <c r="AI12" i="15"/>
  <c r="AO12" i="15"/>
  <c r="R10" i="15"/>
  <c r="AK11" i="15"/>
  <c r="AM11" i="15"/>
  <c r="U9" i="15"/>
  <c r="AJ11" i="15"/>
  <c r="U12" i="15"/>
  <c r="AH11" i="15"/>
  <c r="G11" i="23"/>
  <c r="Q11" i="23"/>
  <c r="S11" i="23"/>
  <c r="U10" i="15"/>
  <c r="R12" i="15"/>
  <c r="AJ16" i="15"/>
  <c r="T13" i="15"/>
  <c r="R5" i="15"/>
  <c r="AI11" i="15"/>
  <c r="H11" i="23"/>
  <c r="R11" i="23"/>
  <c r="T11" i="23"/>
  <c r="AK6" i="15"/>
  <c r="AM6" i="15"/>
  <c r="T65" i="15"/>
  <c r="AI13" i="15"/>
  <c r="AO13" i="15"/>
  <c r="AG13" i="15"/>
  <c r="S10" i="15"/>
  <c r="T10" i="15"/>
  <c r="AG16" i="15"/>
  <c r="Q81" i="15"/>
  <c r="T81" i="15"/>
  <c r="AH6" i="15"/>
  <c r="G6" i="23"/>
  <c r="Q6" i="23"/>
  <c r="S6" i="23"/>
  <c r="AG10" i="15"/>
  <c r="AF13" i="15"/>
  <c r="AJ10" i="15"/>
  <c r="G19" i="18"/>
  <c r="S19" i="18"/>
  <c r="U19" i="18"/>
  <c r="G23" i="18"/>
  <c r="S23" i="18"/>
  <c r="U23" i="18"/>
  <c r="H16" i="23"/>
  <c r="R16" i="23"/>
  <c r="T16" i="23"/>
  <c r="AG18" i="3"/>
  <c r="AM18" i="3"/>
  <c r="AF32" i="3"/>
  <c r="AL32" i="3"/>
  <c r="AD32" i="3"/>
  <c r="AD14" i="3"/>
  <c r="S14" i="3"/>
  <c r="AI14" i="3"/>
  <c r="AJ14" i="3"/>
  <c r="Q32" i="3"/>
  <c r="S37" i="3"/>
  <c r="Q10" i="3"/>
  <c r="S8" i="3"/>
  <c r="P41" i="3"/>
  <c r="AG16" i="3"/>
  <c r="AM16" i="3"/>
  <c r="S56" i="3"/>
  <c r="R21" i="3"/>
  <c r="AK70" i="3"/>
  <c r="AK75" i="3"/>
  <c r="AK55" i="3"/>
  <c r="G35" i="18"/>
  <c r="S35" i="18"/>
  <c r="U35" i="18"/>
  <c r="AJ21" i="3"/>
  <c r="G20" i="18"/>
  <c r="S20" i="18"/>
  <c r="U20" i="18"/>
  <c r="AI10" i="3"/>
  <c r="AK10" i="3"/>
  <c r="AE20" i="3"/>
  <c r="AH32" i="3"/>
  <c r="Q52" i="3"/>
  <c r="AE52" i="3"/>
  <c r="R35" i="3"/>
  <c r="G17" i="18"/>
  <c r="S17" i="18"/>
  <c r="U17" i="18"/>
  <c r="AK68" i="3"/>
  <c r="AM14" i="15"/>
  <c r="S20" i="3"/>
  <c r="AG20" i="3"/>
  <c r="AM20" i="3"/>
  <c r="P52" i="3"/>
  <c r="Q16" i="3"/>
  <c r="AI20" i="3"/>
  <c r="AK20" i="3"/>
  <c r="AG24" i="3"/>
  <c r="H18" i="18"/>
  <c r="T18" i="18"/>
  <c r="V18" i="18"/>
  <c r="AK32" i="3"/>
  <c r="AI24" i="3"/>
  <c r="AJ24" i="3"/>
  <c r="R24" i="3"/>
  <c r="P24" i="3"/>
  <c r="AJ71" i="3"/>
  <c r="AE24" i="3"/>
  <c r="M76" i="15"/>
  <c r="S76" i="15"/>
  <c r="AL6" i="15"/>
  <c r="AO6" i="15"/>
  <c r="H6" i="23"/>
  <c r="R6" i="23"/>
  <c r="T6" i="23"/>
  <c r="AL16" i="15"/>
  <c r="AK24" i="3"/>
  <c r="AK6" i="3"/>
  <c r="AJ6" i="3"/>
  <c r="AJ69" i="3"/>
  <c r="AK69" i="3"/>
  <c r="AJ76" i="3"/>
  <c r="AK76" i="3"/>
  <c r="AK72" i="3"/>
  <c r="AJ31" i="3"/>
  <c r="AK31" i="3"/>
  <c r="P43" i="3"/>
  <c r="R43" i="3"/>
  <c r="AE43" i="3"/>
  <c r="S38" i="3"/>
  <c r="Q38" i="3"/>
  <c r="P38" i="3"/>
  <c r="R45" i="3"/>
  <c r="AE54" i="3"/>
  <c r="AI9" i="3"/>
  <c r="AJ9" i="3"/>
  <c r="AE18" i="3"/>
  <c r="AE16" i="3"/>
  <c r="AI18" i="3"/>
  <c r="AH38" i="3"/>
  <c r="S18" i="3"/>
  <c r="Q36" i="3"/>
  <c r="G32" i="18"/>
  <c r="S32" i="18"/>
  <c r="U32" i="18"/>
  <c r="AM28" i="3"/>
  <c r="AE9" i="3"/>
  <c r="S54" i="3"/>
  <c r="AD5" i="3"/>
  <c r="AF45" i="3"/>
  <c r="AL45" i="3"/>
  <c r="AF9" i="3"/>
  <c r="AL9" i="3"/>
  <c r="AH40" i="3"/>
  <c r="Q13" i="3"/>
  <c r="AD30" i="3"/>
  <c r="AD16" i="3"/>
  <c r="S45" i="3"/>
  <c r="AF44" i="3"/>
  <c r="AL44" i="3"/>
  <c r="AF12" i="3"/>
  <c r="AL12" i="3"/>
  <c r="AD9" i="3"/>
  <c r="AG56" i="3"/>
  <c r="H36" i="18"/>
  <c r="T36" i="18"/>
  <c r="V36" i="18"/>
  <c r="AI56" i="3"/>
  <c r="AJ56" i="3"/>
  <c r="R15" i="3"/>
  <c r="P30" i="3"/>
  <c r="Q18" i="3"/>
  <c r="AH45" i="3"/>
  <c r="AI13" i="3"/>
  <c r="AJ13" i="3"/>
  <c r="AG36" i="3"/>
  <c r="AM36" i="3"/>
  <c r="S9" i="3"/>
  <c r="AH9" i="3"/>
  <c r="S40" i="3"/>
  <c r="AF38" i="3"/>
  <c r="AL38" i="3"/>
  <c r="AG44" i="3"/>
  <c r="AM44" i="3"/>
  <c r="AD44" i="3"/>
  <c r="AE14" i="3"/>
  <c r="AG14" i="3"/>
  <c r="AM14" i="3"/>
  <c r="AD36" i="3"/>
  <c r="P36" i="3"/>
  <c r="AK27" i="3"/>
  <c r="AJ61" i="3"/>
  <c r="R30" i="3"/>
  <c r="AI40" i="3"/>
  <c r="AK40" i="3"/>
  <c r="AE45" i="3"/>
  <c r="AD45" i="3"/>
  <c r="Q43" i="3"/>
  <c r="AG9" i="3"/>
  <c r="AM9" i="3"/>
  <c r="AE5" i="3"/>
  <c r="R40" i="3"/>
  <c r="AI44" i="3"/>
  <c r="AK44" i="3"/>
  <c r="AJ44" i="3"/>
  <c r="AE40" i="3"/>
  <c r="AH46" i="3"/>
  <c r="R46" i="3"/>
  <c r="AE32" i="3"/>
  <c r="AI25" i="3"/>
  <c r="AK25" i="3"/>
  <c r="Q25" i="3"/>
  <c r="Q14" i="3"/>
  <c r="AH10" i="3"/>
  <c r="AF10" i="3"/>
  <c r="AL10" i="3"/>
  <c r="AG13" i="3"/>
  <c r="AM13" i="3"/>
  <c r="P15" i="3"/>
  <c r="S36" i="3"/>
  <c r="AJ43" i="3"/>
  <c r="AF30" i="3"/>
  <c r="AH5" i="3"/>
  <c r="AI54" i="3"/>
  <c r="AJ54" i="3"/>
  <c r="AF13" i="3"/>
  <c r="AL13" i="3"/>
  <c r="AE13" i="3"/>
  <c r="Q54" i="3"/>
  <c r="AH13" i="3"/>
  <c r="AD15" i="3"/>
  <c r="AD40" i="3"/>
  <c r="AG38" i="3"/>
  <c r="AM38" i="3"/>
  <c r="P13" i="3"/>
  <c r="AD6" i="3"/>
  <c r="S6" i="3"/>
  <c r="AD22" i="3"/>
  <c r="S22" i="3"/>
  <c r="AF22" i="3"/>
  <c r="AL22" i="3"/>
  <c r="P9" i="3"/>
  <c r="AF43" i="3"/>
  <c r="AL43" i="3"/>
  <c r="AD43" i="3"/>
  <c r="AG43" i="3"/>
  <c r="AM43" i="3"/>
  <c r="S43" i="3"/>
  <c r="AD13" i="3"/>
  <c r="U11" i="18"/>
  <c r="AF40" i="3"/>
  <c r="AL40" i="3"/>
  <c r="S13" i="3"/>
  <c r="Q9" i="3"/>
  <c r="AG41" i="3"/>
  <c r="AM41" i="3"/>
  <c r="AE41" i="3"/>
  <c r="AG40" i="3"/>
  <c r="AM40" i="3"/>
  <c r="AD35" i="3"/>
  <c r="R13" i="3"/>
  <c r="P6" i="3"/>
  <c r="AF28" i="3"/>
  <c r="AL28" i="3"/>
  <c r="AH28" i="3"/>
  <c r="S52" i="3"/>
  <c r="AI52" i="3"/>
  <c r="AK52" i="3"/>
  <c r="AG52" i="3"/>
  <c r="R29" i="3"/>
  <c r="Q55" i="3"/>
  <c r="AD29" i="3"/>
  <c r="AH29" i="3"/>
  <c r="AD48" i="3"/>
  <c r="S55" i="3"/>
  <c r="G24" i="18"/>
  <c r="S24" i="18"/>
  <c r="U24" i="18"/>
  <c r="AJ25" i="3"/>
  <c r="AI9" i="33"/>
  <c r="AJ9" i="33"/>
  <c r="AN9" i="33"/>
  <c r="AE9" i="33"/>
  <c r="AG9" i="33"/>
  <c r="AK9" i="33"/>
  <c r="Q9" i="33"/>
  <c r="S9" i="33"/>
  <c r="AF9" i="33"/>
  <c r="AH9" i="33"/>
  <c r="AL9" i="33"/>
  <c r="R9" i="33"/>
  <c r="T9" i="33"/>
  <c r="Q8" i="33"/>
  <c r="S8" i="33"/>
  <c r="T60" i="28"/>
  <c r="S60" i="28"/>
  <c r="AF60" i="28"/>
  <c r="Q60" i="28"/>
  <c r="R60" i="28"/>
  <c r="AI60" i="28"/>
  <c r="AE60" i="28"/>
  <c r="G34" i="29"/>
  <c r="R34" i="29"/>
  <c r="T34" i="29"/>
  <c r="AJ53" i="28"/>
  <c r="AL53" i="28"/>
  <c r="AH53" i="28"/>
  <c r="T53" i="28"/>
  <c r="AG53" i="28"/>
  <c r="R55" i="28"/>
  <c r="T55" i="28"/>
  <c r="AF53" i="28"/>
  <c r="R53" i="28"/>
  <c r="S53" i="28"/>
  <c r="AN50" i="28"/>
  <c r="T48" i="28"/>
  <c r="AI50" i="28"/>
  <c r="S48" i="28"/>
  <c r="AJ37" i="28"/>
  <c r="AL37" i="28"/>
  <c r="AE43" i="28"/>
  <c r="R47" i="28"/>
  <c r="AG50" i="28"/>
  <c r="G28" i="29"/>
  <c r="R28" i="29"/>
  <c r="T28" i="29"/>
  <c r="AI42" i="28"/>
  <c r="AF46" i="28"/>
  <c r="AJ46" i="28"/>
  <c r="AL46" i="28"/>
  <c r="AE46" i="28"/>
  <c r="AJ48" i="28"/>
  <c r="AL48" i="28"/>
  <c r="AK48" i="28"/>
  <c r="AE44" i="28"/>
  <c r="AI46" i="28"/>
  <c r="AH48" i="28"/>
  <c r="AN48" i="28"/>
  <c r="AF48" i="28"/>
  <c r="AH37" i="28"/>
  <c r="AN37" i="28"/>
  <c r="R50" i="28"/>
  <c r="T50" i="28"/>
  <c r="AF50" i="28"/>
  <c r="AI44" i="28"/>
  <c r="AF37" i="28"/>
  <c r="Q48" i="28"/>
  <c r="AG48" i="28"/>
  <c r="AM48" i="28"/>
  <c r="AJ50" i="28"/>
  <c r="Q50" i="28"/>
  <c r="AH46" i="28"/>
  <c r="AN46" i="28"/>
  <c r="AE48" i="28"/>
  <c r="R48" i="28"/>
  <c r="AI26" i="28"/>
  <c r="AE22" i="28"/>
  <c r="Q24" i="28"/>
  <c r="T26" i="28"/>
  <c r="Q26" i="28"/>
  <c r="AH23" i="28"/>
  <c r="AN23" i="28"/>
  <c r="AJ29" i="28"/>
  <c r="AL29" i="28"/>
  <c r="AG24" i="28"/>
  <c r="AM24" i="28"/>
  <c r="AI22" i="28"/>
  <c r="AE20" i="28"/>
  <c r="Q22" i="28"/>
  <c r="AF23" i="28"/>
  <c r="T23" i="28"/>
  <c r="AI24" i="28"/>
  <c r="S22" i="28"/>
  <c r="AH27" i="28"/>
  <c r="H23" i="29"/>
  <c r="S23" i="29"/>
  <c r="U23" i="29"/>
  <c r="AN27" i="28"/>
  <c r="AH20" i="28"/>
  <c r="AN20" i="28"/>
  <c r="AF29" i="28"/>
  <c r="AJ23" i="28"/>
  <c r="AK23" i="28"/>
  <c r="AG27" i="28"/>
  <c r="G21" i="29"/>
  <c r="R21" i="29"/>
  <c r="T21" i="29"/>
  <c r="T29" i="28"/>
  <c r="AH13" i="28"/>
  <c r="AN13" i="28"/>
  <c r="AM53" i="28"/>
  <c r="G29" i="29"/>
  <c r="R29" i="29"/>
  <c r="T29" i="29"/>
  <c r="AK46" i="28"/>
  <c r="AE8" i="33"/>
  <c r="AG8" i="33"/>
  <c r="AK8" i="33"/>
  <c r="AJ5" i="33"/>
  <c r="AM5" i="33"/>
  <c r="AJ8" i="33"/>
  <c r="AN8" i="33"/>
  <c r="R5" i="33"/>
  <c r="AI5" i="33"/>
  <c r="S5" i="33"/>
  <c r="R7" i="33"/>
  <c r="AI8" i="33"/>
  <c r="AF5" i="33"/>
  <c r="AG7" i="33"/>
  <c r="AK7" i="33"/>
  <c r="AH7" i="33"/>
  <c r="AL7" i="33"/>
  <c r="Q5" i="33"/>
  <c r="AH5" i="33"/>
  <c r="AL5" i="33"/>
  <c r="S7" i="33"/>
  <c r="AJ7" i="33"/>
  <c r="AG5" i="33"/>
  <c r="AK5" i="33"/>
  <c r="AF8" i="33"/>
  <c r="AH8" i="33"/>
  <c r="AL8" i="33"/>
  <c r="AN6" i="33"/>
  <c r="AE5" i="33"/>
  <c r="AM8" i="33"/>
  <c r="AJ24" i="1"/>
  <c r="AI27" i="1"/>
  <c r="H15" i="17"/>
  <c r="P15" i="17"/>
  <c r="R15" i="17"/>
  <c r="S8" i="1"/>
  <c r="AH8" i="1"/>
  <c r="AN8" i="1"/>
  <c r="AK40" i="1"/>
  <c r="T33" i="1"/>
  <c r="AK27" i="1"/>
  <c r="AL27" i="1"/>
  <c r="T40" i="1"/>
  <c r="AF40" i="1"/>
  <c r="U5" i="1"/>
  <c r="AH20" i="1"/>
  <c r="AN20" i="1"/>
  <c r="T25" i="1"/>
  <c r="AH22" i="1"/>
  <c r="AN22" i="1"/>
  <c r="S40" i="1"/>
  <c r="U19" i="1"/>
  <c r="AI20" i="1"/>
  <c r="H12" i="17"/>
  <c r="P12" i="17"/>
  <c r="R12" i="17"/>
  <c r="AK22" i="1"/>
  <c r="AM22" i="1"/>
  <c r="AF20" i="1"/>
  <c r="AH24" i="1"/>
  <c r="AN24" i="1"/>
  <c r="R8" i="1"/>
  <c r="AG19" i="1"/>
  <c r="AH19" i="1"/>
  <c r="AN19" i="1"/>
  <c r="T10" i="1"/>
  <c r="AG8" i="1"/>
  <c r="AK24" i="1"/>
  <c r="AM24" i="1"/>
  <c r="AI40" i="1"/>
  <c r="AO40" i="1"/>
  <c r="S7" i="1"/>
  <c r="AJ33" i="1"/>
  <c r="AF19" i="1"/>
  <c r="U40" i="1"/>
  <c r="AF48" i="1"/>
  <c r="AG22" i="1"/>
  <c r="AK31" i="1"/>
  <c r="AL31" i="1"/>
  <c r="AF24" i="1"/>
  <c r="AJ40" i="1"/>
  <c r="AI24" i="1"/>
  <c r="AO24" i="1"/>
  <c r="R44" i="1"/>
  <c r="AF33" i="1"/>
  <c r="T24" i="1"/>
  <c r="S33" i="1"/>
  <c r="T8" i="1"/>
  <c r="AH10" i="1"/>
  <c r="AN10" i="1"/>
  <c r="AI19" i="1"/>
  <c r="H11" i="17"/>
  <c r="P11" i="17"/>
  <c r="R11" i="17"/>
  <c r="AI22" i="1"/>
  <c r="AO22" i="1"/>
  <c r="AJ22" i="1"/>
  <c r="R22" i="1"/>
  <c r="R24" i="1"/>
  <c r="AK8" i="1"/>
  <c r="AM8" i="1"/>
  <c r="AJ35" i="1"/>
  <c r="AK19" i="1"/>
  <c r="S27" i="1"/>
  <c r="S44" i="1"/>
  <c r="AH44" i="1"/>
  <c r="AN44" i="1"/>
  <c r="AJ19" i="1"/>
  <c r="U7" i="1"/>
  <c r="AH33" i="1"/>
  <c r="AN33" i="1"/>
  <c r="T7" i="1"/>
  <c r="R33" i="1"/>
  <c r="T48" i="1"/>
  <c r="AJ20" i="1"/>
  <c r="U44" i="1"/>
  <c r="T22" i="1"/>
  <c r="AG24" i="1"/>
  <c r="AH5" i="1"/>
  <c r="AN5" i="1"/>
  <c r="S5" i="1"/>
  <c r="AG33" i="1"/>
  <c r="G11" i="17"/>
  <c r="O11" i="17"/>
  <c r="Q11" i="17"/>
  <c r="G8" i="17"/>
  <c r="O8" i="17"/>
  <c r="Q8" i="17"/>
  <c r="G12" i="17"/>
  <c r="O12" i="17"/>
  <c r="Q12" i="17"/>
  <c r="AF9" i="37"/>
  <c r="U9" i="37"/>
  <c r="AH9" i="37"/>
  <c r="AN9" i="37"/>
  <c r="S6" i="37"/>
  <c r="U6" i="37"/>
  <c r="AH6" i="37"/>
  <c r="AN6" i="37"/>
  <c r="AI6" i="37"/>
  <c r="AO6" i="37"/>
  <c r="AK6" i="37"/>
  <c r="AL6" i="37"/>
  <c r="AF5" i="37"/>
  <c r="AK5" i="37"/>
  <c r="AM5" i="37"/>
  <c r="R5" i="37"/>
  <c r="T5" i="37"/>
  <c r="T7" i="37"/>
  <c r="AJ8" i="37"/>
  <c r="AI8" i="37"/>
  <c r="AO8" i="37"/>
  <c r="AG14" i="37"/>
  <c r="R14" i="37"/>
  <c r="S14" i="37"/>
  <c r="U14" i="37"/>
  <c r="AI16" i="37"/>
  <c r="AO16" i="37"/>
  <c r="T16" i="37"/>
  <c r="AK16" i="37"/>
  <c r="AM16" i="37"/>
  <c r="U16" i="37"/>
  <c r="AJ16" i="37"/>
  <c r="S16" i="37"/>
  <c r="S21" i="37"/>
  <c r="R21" i="37"/>
  <c r="AG21" i="37"/>
  <c r="U21" i="37"/>
  <c r="AJ23" i="37"/>
  <c r="AK23" i="37"/>
  <c r="T23" i="37"/>
  <c r="AI23" i="37"/>
  <c r="AO23" i="37"/>
  <c r="S23" i="37"/>
  <c r="AF25" i="37"/>
  <c r="S25" i="37"/>
  <c r="R25" i="37"/>
  <c r="U25" i="37"/>
  <c r="AK27" i="37"/>
  <c r="AL27" i="37"/>
  <c r="U27" i="37"/>
  <c r="AJ27" i="37"/>
  <c r="T27" i="37"/>
  <c r="AK31" i="37"/>
  <c r="AM31" i="37"/>
  <c r="AJ31" i="37"/>
  <c r="U35" i="37"/>
  <c r="R35" i="37"/>
  <c r="AG35" i="37"/>
  <c r="AK44" i="37"/>
  <c r="AL44" i="37"/>
  <c r="U44" i="37"/>
  <c r="AJ44" i="37"/>
  <c r="T44" i="37"/>
  <c r="AI44" i="37"/>
  <c r="AO44" i="37"/>
  <c r="AH7" i="37"/>
  <c r="AN7" i="37"/>
  <c r="S7" i="37"/>
  <c r="AK7" i="37"/>
  <c r="AG7" i="37"/>
  <c r="T8" i="37"/>
  <c r="AF8" i="37"/>
  <c r="AG8" i="37"/>
  <c r="AK9" i="37"/>
  <c r="AM9" i="37"/>
  <c r="AJ9" i="37"/>
  <c r="AI9" i="37"/>
  <c r="AO9" i="37"/>
  <c r="S12" i="37"/>
  <c r="AG12" i="37"/>
  <c r="R12" i="37"/>
  <c r="U12" i="37"/>
  <c r="AK13" i="37"/>
  <c r="AL13" i="37"/>
  <c r="AJ13" i="37"/>
  <c r="AI14" i="37"/>
  <c r="AO14" i="37"/>
  <c r="AG15" i="37"/>
  <c r="R16" i="37"/>
  <c r="U17" i="37"/>
  <c r="R17" i="37"/>
  <c r="AG17" i="37"/>
  <c r="AK21" i="37"/>
  <c r="AL21" i="37"/>
  <c r="AG22" i="37"/>
  <c r="R23" i="37"/>
  <c r="AH26" i="37"/>
  <c r="AN26" i="37"/>
  <c r="R27" i="37"/>
  <c r="R28" i="37"/>
  <c r="AG28" i="37"/>
  <c r="U28" i="37"/>
  <c r="AH29" i="37"/>
  <c r="AN29" i="37"/>
  <c r="AK30" i="37"/>
  <c r="AM30" i="37"/>
  <c r="AH30" i="37"/>
  <c r="AN30" i="37"/>
  <c r="S30" i="37"/>
  <c r="AG30" i="37"/>
  <c r="R30" i="37"/>
  <c r="AJ30" i="37"/>
  <c r="U30" i="37"/>
  <c r="AH31" i="37"/>
  <c r="AN31" i="37"/>
  <c r="T32" i="37"/>
  <c r="R33" i="37"/>
  <c r="AJ33" i="37"/>
  <c r="AK35" i="37"/>
  <c r="AM35" i="37"/>
  <c r="T39" i="37"/>
  <c r="AF40" i="37"/>
  <c r="AH45" i="37"/>
  <c r="AN45" i="37"/>
  <c r="AI45" i="37"/>
  <c r="AO45" i="37"/>
  <c r="AI5" i="37"/>
  <c r="AO5" i="37"/>
  <c r="AG5" i="37"/>
  <c r="AH8" i="37"/>
  <c r="AN8" i="37"/>
  <c r="AK12" i="37"/>
  <c r="AL12" i="37"/>
  <c r="AJ12" i="37"/>
  <c r="T14" i="37"/>
  <c r="AH20" i="37"/>
  <c r="AN20" i="37"/>
  <c r="T21" i="37"/>
  <c r="T25" i="37"/>
  <c r="AH27" i="37"/>
  <c r="AN27" i="37"/>
  <c r="AF31" i="37"/>
  <c r="U31" i="37"/>
  <c r="T31" i="37"/>
  <c r="AG31" i="37"/>
  <c r="AI31" i="37"/>
  <c r="AO31" i="37"/>
  <c r="AH32" i="37"/>
  <c r="AN32" i="37"/>
  <c r="AK33" i="37"/>
  <c r="AL33" i="37"/>
  <c r="AG34" i="37"/>
  <c r="S35" i="37"/>
  <c r="AH39" i="37"/>
  <c r="AN39" i="37"/>
  <c r="AI39" i="37"/>
  <c r="AO39" i="37"/>
  <c r="AI40" i="37"/>
  <c r="AO40" i="37"/>
  <c r="T40" i="37"/>
  <c r="AK40" i="37"/>
  <c r="AM40" i="37"/>
  <c r="AG41" i="37"/>
  <c r="AH44" i="37"/>
  <c r="AN44" i="37"/>
  <c r="R47" i="37"/>
  <c r="AH5" i="37"/>
  <c r="AN5" i="37"/>
  <c r="AF6" i="37"/>
  <c r="AK8" i="37"/>
  <c r="AM8" i="37"/>
  <c r="AF13" i="37"/>
  <c r="U13" i="37"/>
  <c r="T13" i="37"/>
  <c r="AG13" i="37"/>
  <c r="AI13" i="37"/>
  <c r="AO13" i="37"/>
  <c r="AH14" i="37"/>
  <c r="AN14" i="37"/>
  <c r="AK15" i="37"/>
  <c r="AM15" i="37"/>
  <c r="AL15" i="37"/>
  <c r="AG16" i="37"/>
  <c r="AH21" i="37"/>
  <c r="AN21" i="37"/>
  <c r="AI21" i="37"/>
  <c r="AO21" i="37"/>
  <c r="AI22" i="37"/>
  <c r="AO22" i="37"/>
  <c r="T22" i="37"/>
  <c r="AK22" i="37"/>
  <c r="AM22" i="37"/>
  <c r="AL22" i="37"/>
  <c r="AG23" i="37"/>
  <c r="AI25" i="37"/>
  <c r="AO25" i="37"/>
  <c r="AH25" i="37"/>
  <c r="AN25" i="37"/>
  <c r="AK25" i="37"/>
  <c r="AM25" i="37"/>
  <c r="AK26" i="37"/>
  <c r="AL26" i="37"/>
  <c r="AG27" i="37"/>
  <c r="AH35" i="37"/>
  <c r="AN35" i="37"/>
  <c r="S40" i="37"/>
  <c r="AJ47" i="37"/>
  <c r="AK47" i="37"/>
  <c r="AM47" i="37"/>
  <c r="T47" i="37"/>
  <c r="AI47" i="37"/>
  <c r="AO47" i="37"/>
  <c r="S47" i="37"/>
  <c r="S5" i="37"/>
  <c r="AJ5" i="37"/>
  <c r="AJ6" i="37"/>
  <c r="AG6" i="37"/>
  <c r="AG11" i="37"/>
  <c r="R11" i="37"/>
  <c r="AF11" i="37"/>
  <c r="AH12" i="37"/>
  <c r="AN12" i="37"/>
  <c r="AF14" i="37"/>
  <c r="T15" i="37"/>
  <c r="AF21" i="37"/>
  <c r="S22" i="37"/>
  <c r="AG25" i="37"/>
  <c r="T26" i="37"/>
  <c r="AI27" i="37"/>
  <c r="AO27" i="37"/>
  <c r="AK29" i="37"/>
  <c r="AM29" i="37"/>
  <c r="R31" i="37"/>
  <c r="AJ32" i="37"/>
  <c r="U33" i="37"/>
  <c r="AF34" i="37"/>
  <c r="AF35" i="37"/>
  <c r="AK38" i="37"/>
  <c r="AM38" i="37"/>
  <c r="U38" i="37"/>
  <c r="AJ39" i="37"/>
  <c r="U40" i="37"/>
  <c r="AH47" i="37"/>
  <c r="AN47" i="37"/>
  <c r="R13" i="37"/>
  <c r="AJ14" i="37"/>
  <c r="AF16" i="37"/>
  <c r="AK20" i="37"/>
  <c r="AL20" i="37"/>
  <c r="U20" i="37"/>
  <c r="AJ20" i="37"/>
  <c r="T20" i="37"/>
  <c r="AJ21" i="37"/>
  <c r="AJ25" i="37"/>
  <c r="AG32" i="37"/>
  <c r="R32" i="37"/>
  <c r="S32" i="37"/>
  <c r="U32" i="37"/>
  <c r="AI34" i="37"/>
  <c r="AO34" i="37"/>
  <c r="T34" i="37"/>
  <c r="AK34" i="37"/>
  <c r="U34" i="37"/>
  <c r="AJ34" i="37"/>
  <c r="S34" i="37"/>
  <c r="AI35" i="37"/>
  <c r="AO35" i="37"/>
  <c r="S39" i="37"/>
  <c r="R39" i="37"/>
  <c r="AG39" i="37"/>
  <c r="U39" i="37"/>
  <c r="AJ41" i="37"/>
  <c r="AK41" i="37"/>
  <c r="AL41" i="37"/>
  <c r="T41" i="37"/>
  <c r="AI41" i="37"/>
  <c r="AO41" i="37"/>
  <c r="S41" i="37"/>
  <c r="S44" i="37"/>
  <c r="R9" i="37"/>
  <c r="AG9" i="37"/>
  <c r="S10" i="37"/>
  <c r="T11" i="37"/>
  <c r="AK14" i="37"/>
  <c r="AM14" i="37"/>
  <c r="T17" i="37"/>
  <c r="AF18" i="37"/>
  <c r="S19" i="37"/>
  <c r="AG20" i="37"/>
  <c r="R20" i="37"/>
  <c r="AF20" i="37"/>
  <c r="R22" i="37"/>
  <c r="U23" i="37"/>
  <c r="AF23" i="37"/>
  <c r="S24" i="37"/>
  <c r="AH24" i="37"/>
  <c r="AN24" i="37"/>
  <c r="S27" i="37"/>
  <c r="AF27" i="37"/>
  <c r="AK32" i="37"/>
  <c r="AL32" i="37"/>
  <c r="T35" i="37"/>
  <c r="AF36" i="37"/>
  <c r="AG38" i="37"/>
  <c r="R40" i="37"/>
  <c r="U41" i="37"/>
  <c r="AF41" i="37"/>
  <c r="S42" i="37"/>
  <c r="AH42" i="37"/>
  <c r="AN42" i="37"/>
  <c r="U43" i="37"/>
  <c r="AK43" i="37"/>
  <c r="AM43" i="37"/>
  <c r="S45" i="37"/>
  <c r="AF45" i="37"/>
  <c r="U46" i="37"/>
  <c r="AJ48" i="37"/>
  <c r="AG45" i="37"/>
  <c r="AF46" i="37"/>
  <c r="AF48" i="37"/>
  <c r="AH15" i="37"/>
  <c r="AN15" i="37"/>
  <c r="AJ17" i="37"/>
  <c r="AI28" i="37"/>
  <c r="AO28" i="37"/>
  <c r="T28" i="37"/>
  <c r="AH33" i="37"/>
  <c r="AN33" i="37"/>
  <c r="AJ35" i="37"/>
  <c r="R43" i="37"/>
  <c r="AH43" i="37"/>
  <c r="AN43" i="37"/>
  <c r="T45" i="37"/>
  <c r="AJ45" i="37"/>
  <c r="AI46" i="37"/>
  <c r="AO46" i="37"/>
  <c r="T46" i="37"/>
  <c r="AG46" i="37"/>
  <c r="R48" i="37"/>
  <c r="S15" i="37"/>
  <c r="AF15" i="37"/>
  <c r="AF24" i="37"/>
  <c r="AG26" i="37"/>
  <c r="R26" i="37"/>
  <c r="AF26" i="37"/>
  <c r="U29" i="37"/>
  <c r="AF29" i="37"/>
  <c r="S33" i="37"/>
  <c r="AF33" i="37"/>
  <c r="AF42" i="37"/>
  <c r="S43" i="37"/>
  <c r="AG44" i="37"/>
  <c r="R44" i="37"/>
  <c r="AF44" i="37"/>
  <c r="U45" i="37"/>
  <c r="U47" i="37"/>
  <c r="AF47" i="37"/>
  <c r="AH48" i="37"/>
  <c r="AN48" i="37"/>
  <c r="AM6" i="37"/>
  <c r="AL5" i="37"/>
  <c r="AM41" i="37"/>
  <c r="AL29" i="37"/>
  <c r="AM26" i="37"/>
  <c r="AL8" i="37"/>
  <c r="AM27" i="37"/>
  <c r="AL25" i="37"/>
  <c r="AL9" i="37"/>
  <c r="AM33" i="37"/>
  <c r="AL31" i="37"/>
  <c r="AM32" i="37"/>
  <c r="AM20" i="37"/>
  <c r="AM12" i="37"/>
  <c r="AL30" i="37"/>
  <c r="AK10" i="28"/>
  <c r="AL10" i="28"/>
  <c r="AL7" i="28"/>
  <c r="AK7" i="28"/>
  <c r="AG28" i="28"/>
  <c r="AM28" i="28"/>
  <c r="Q28" i="28"/>
  <c r="AE28" i="28"/>
  <c r="S28" i="28"/>
  <c r="AI28" i="28"/>
  <c r="AJ16" i="28"/>
  <c r="Q16" i="28"/>
  <c r="S16" i="28"/>
  <c r="T16" i="28"/>
  <c r="R16" i="28"/>
  <c r="AI16" i="28"/>
  <c r="AF16" i="28"/>
  <c r="AH16" i="28"/>
  <c r="AN16" i="28"/>
  <c r="AE16" i="28"/>
  <c r="S20" i="28"/>
  <c r="AG20" i="28"/>
  <c r="AM20" i="28"/>
  <c r="Q20" i="28"/>
  <c r="AF20" i="28"/>
  <c r="AI20" i="28"/>
  <c r="AF39" i="28"/>
  <c r="AH39" i="28"/>
  <c r="H25" i="29"/>
  <c r="S25" i="29"/>
  <c r="U25" i="29"/>
  <c r="AJ39" i="28"/>
  <c r="AK39" i="28"/>
  <c r="AH49" i="28"/>
  <c r="AG49" i="28"/>
  <c r="AF55" i="28"/>
  <c r="AH55" i="28"/>
  <c r="AN55" i="28"/>
  <c r="AJ55" i="28"/>
  <c r="AK55" i="28"/>
  <c r="AJ57" i="28"/>
  <c r="AL57" i="28"/>
  <c r="AH57" i="28"/>
  <c r="AN57" i="28"/>
  <c r="S42" i="28"/>
  <c r="Q42" i="28"/>
  <c r="AH42" i="28"/>
  <c r="AN42" i="28"/>
  <c r="R42" i="28"/>
  <c r="AJ42" i="28"/>
  <c r="AL42" i="28"/>
  <c r="AF42" i="28"/>
  <c r="AG45" i="28"/>
  <c r="AM45" i="28"/>
  <c r="AH45" i="28"/>
  <c r="AN45" i="28"/>
  <c r="AJ45" i="28"/>
  <c r="AL45" i="28"/>
  <c r="AF45" i="28"/>
  <c r="AE45" i="28"/>
  <c r="R20" i="28"/>
  <c r="AL50" i="28"/>
  <c r="AK50" i="28"/>
  <c r="AN54" i="28"/>
  <c r="AE34" i="28"/>
  <c r="AE18" i="28"/>
  <c r="Q18" i="28"/>
  <c r="AE26" i="28"/>
  <c r="AF26" i="28"/>
  <c r="AH26" i="28"/>
  <c r="AN26" i="28"/>
  <c r="AJ26" i="28"/>
  <c r="AK26" i="28"/>
  <c r="AG26" i="28"/>
  <c r="AM26" i="28"/>
  <c r="AF14" i="28"/>
  <c r="AE14" i="28"/>
  <c r="AI14" i="28"/>
  <c r="AG14" i="28"/>
  <c r="AM14" i="28"/>
  <c r="AH14" i="28"/>
  <c r="AN14" i="28"/>
  <c r="AG16" i="28"/>
  <c r="AM16" i="28"/>
  <c r="AE36" i="28"/>
  <c r="S36" i="28"/>
  <c r="Q36" i="28"/>
  <c r="AG36" i="28"/>
  <c r="AM36" i="28"/>
  <c r="AI36" i="28"/>
  <c r="AJ20" i="28"/>
  <c r="AL20" i="28"/>
  <c r="AE40" i="28"/>
  <c r="AI40" i="28"/>
  <c r="AG40" i="28"/>
  <c r="G26" i="29"/>
  <c r="R26" i="29"/>
  <c r="T26" i="29"/>
  <c r="R54" i="28"/>
  <c r="AE54" i="28"/>
  <c r="T54" i="28"/>
  <c r="Q54" i="28"/>
  <c r="AG18" i="28"/>
  <c r="AM18" i="28"/>
  <c r="S18" i="28"/>
  <c r="AI18" i="28"/>
  <c r="T25" i="28"/>
  <c r="R25" i="28"/>
  <c r="AF25" i="28"/>
  <c r="AE27" i="28"/>
  <c r="R27" i="28"/>
  <c r="Q27" i="28"/>
  <c r="T27" i="28"/>
  <c r="AI27" i="28"/>
  <c r="AJ27" i="28"/>
  <c r="AL27" i="28"/>
  <c r="AE42" i="28"/>
  <c r="AJ25" i="28"/>
  <c r="AL25" i="28"/>
  <c r="AM27" i="28"/>
  <c r="G23" i="29"/>
  <c r="R23" i="29"/>
  <c r="T23" i="29"/>
  <c r="AI34" i="28"/>
  <c r="S34" i="28"/>
  <c r="AG34" i="28"/>
  <c r="AM34" i="28"/>
  <c r="S27" i="28"/>
  <c r="AJ44" i="28"/>
  <c r="AK44" i="28"/>
  <c r="AL44" i="28"/>
  <c r="AF44" i="28"/>
  <c r="AL6" i="28"/>
  <c r="AJ8" i="28"/>
  <c r="AK8" i="28"/>
  <c r="T8" i="28"/>
  <c r="AE8" i="28"/>
  <c r="AJ9" i="28"/>
  <c r="AK9" i="28"/>
  <c r="AG9" i="28"/>
  <c r="G13" i="29"/>
  <c r="R13" i="29"/>
  <c r="T13" i="29"/>
  <c r="AH9" i="28"/>
  <c r="H13" i="29"/>
  <c r="S13" i="29"/>
  <c r="U13" i="29"/>
  <c r="AI31" i="28"/>
  <c r="T37" i="28"/>
  <c r="AG21" i="28"/>
  <c r="AF21" i="28"/>
  <c r="T21" i="28"/>
  <c r="S21" i="28"/>
  <c r="AJ21" i="28"/>
  <c r="AH21" i="28"/>
  <c r="R21" i="28"/>
  <c r="T51" i="28"/>
  <c r="R51" i="28"/>
  <c r="AE53" i="28"/>
  <c r="Q53" i="28"/>
  <c r="AI53" i="28"/>
  <c r="AG41" i="28"/>
  <c r="AM41" i="28"/>
  <c r="AG32" i="28"/>
  <c r="AM32" i="28"/>
  <c r="AI32" i="28"/>
  <c r="AF5" i="28"/>
  <c r="AG5" i="28"/>
  <c r="AM5" i="28"/>
  <c r="AJ5" i="28"/>
  <c r="AL5" i="28"/>
  <c r="AH25" i="28"/>
  <c r="AN25" i="28"/>
  <c r="Q13" i="28"/>
  <c r="AE13" i="28"/>
  <c r="R13" i="28"/>
  <c r="AJ15" i="28"/>
  <c r="AE15" i="28"/>
  <c r="T15" i="28"/>
  <c r="AH15" i="28"/>
  <c r="AN15" i="28"/>
  <c r="S15" i="28"/>
  <c r="AG15" i="28"/>
  <c r="AM15" i="28"/>
  <c r="Q15" i="28"/>
  <c r="R15" i="28"/>
  <c r="AF15" i="28"/>
  <c r="S40" i="28"/>
  <c r="AI54" i="28"/>
  <c r="AG54" i="28"/>
  <c r="G30" i="29"/>
  <c r="R30" i="29"/>
  <c r="T30" i="29"/>
  <c r="AG42" i="28"/>
  <c r="AM42" i="28"/>
  <c r="AE5" i="28"/>
  <c r="AJ13" i="28"/>
  <c r="S11" i="28"/>
  <c r="Q11" i="28"/>
  <c r="AE11" i="28"/>
  <c r="Q31" i="28"/>
  <c r="AE31" i="28"/>
  <c r="AH33" i="28"/>
  <c r="AN33" i="28"/>
  <c r="AF33" i="28"/>
  <c r="T33" i="28"/>
  <c r="AJ33" i="28"/>
  <c r="AK33" i="28"/>
  <c r="R33" i="28"/>
  <c r="AI38" i="28"/>
  <c r="AG13" i="28"/>
  <c r="AM13" i="28"/>
  <c r="AF41" i="28"/>
  <c r="AH41" i="28"/>
  <c r="AN41" i="28"/>
  <c r="AI41" i="28"/>
  <c r="R41" i="28"/>
  <c r="S41" i="28"/>
  <c r="AJ41" i="28"/>
  <c r="AK41" i="28"/>
  <c r="AI47" i="28"/>
  <c r="AJ47" i="28"/>
  <c r="AE47" i="28"/>
  <c r="AF52" i="28"/>
  <c r="AE52" i="28"/>
  <c r="AF13" i="28"/>
  <c r="AI15" i="28"/>
  <c r="S24" i="28"/>
  <c r="AE24" i="28"/>
  <c r="AI10" i="28"/>
  <c r="T10" i="28"/>
  <c r="AH10" i="28"/>
  <c r="H14" i="29"/>
  <c r="S14" i="29"/>
  <c r="U14" i="29"/>
  <c r="R30" i="28"/>
  <c r="Q30" i="28"/>
  <c r="AG30" i="28"/>
  <c r="G18" i="29"/>
  <c r="R18" i="29"/>
  <c r="T18" i="29"/>
  <c r="AI30" i="28"/>
  <c r="S30" i="28"/>
  <c r="AF30" i="28"/>
  <c r="AF49" i="28"/>
  <c r="AE49" i="28"/>
  <c r="AJ49" i="28"/>
  <c r="AK49" i="28"/>
  <c r="R49" i="28"/>
  <c r="Q49" i="28"/>
  <c r="S51" i="28"/>
  <c r="AH51" i="28"/>
  <c r="AN51" i="28"/>
  <c r="AJ51" i="28"/>
  <c r="AK51" i="28"/>
  <c r="AI51" i="28"/>
  <c r="R57" i="28"/>
  <c r="AF57" i="28"/>
  <c r="T57" i="28"/>
  <c r="T42" i="28"/>
  <c r="AI45" i="28"/>
  <c r="AF47" i="28"/>
  <c r="AF43" i="28"/>
  <c r="AK57" i="28"/>
  <c r="AL49" i="28"/>
  <c r="AL51" i="28"/>
  <c r="H11" i="29"/>
  <c r="S11" i="29"/>
  <c r="U11" i="29"/>
  <c r="AL8" i="28"/>
  <c r="G9" i="29"/>
  <c r="R9" i="29"/>
  <c r="T9" i="29"/>
  <c r="AM9" i="28"/>
  <c r="G11" i="29"/>
  <c r="R11" i="29"/>
  <c r="T11" i="29"/>
  <c r="AL55" i="28"/>
  <c r="AL39" i="28"/>
  <c r="AN10" i="28"/>
  <c r="H12" i="29"/>
  <c r="S12" i="29"/>
  <c r="U12" i="29"/>
  <c r="AL21" i="28"/>
  <c r="AK21" i="28"/>
  <c r="AL9" i="28"/>
  <c r="AK20" i="28"/>
  <c r="AL41" i="28"/>
  <c r="AM40" i="28"/>
  <c r="AH56" i="2"/>
  <c r="R55" i="2"/>
  <c r="AF53" i="2"/>
  <c r="AL53" i="2"/>
  <c r="AH58" i="2"/>
  <c r="AF55" i="2"/>
  <c r="AL55" i="2"/>
  <c r="AI58" i="2"/>
  <c r="AK58" i="2"/>
  <c r="P68" i="2"/>
  <c r="R21" i="2"/>
  <c r="AG53" i="2"/>
  <c r="AM53" i="2"/>
  <c r="AH55" i="2"/>
  <c r="AG52" i="2"/>
  <c r="AM52" i="2"/>
  <c r="S55" i="2"/>
  <c r="AI65" i="2"/>
  <c r="AJ65" i="2"/>
  <c r="AF63" i="2"/>
  <c r="AL63" i="2"/>
  <c r="AG61" i="2"/>
  <c r="AM61" i="2"/>
  <c r="AF13" i="2"/>
  <c r="AL13" i="2"/>
  <c r="AE9" i="2"/>
  <c r="AF17" i="2"/>
  <c r="AL17" i="2"/>
  <c r="AE15" i="2"/>
  <c r="AI55" i="2"/>
  <c r="S70" i="2"/>
  <c r="Q53" i="2"/>
  <c r="AD55" i="2"/>
  <c r="AH53" i="2"/>
  <c r="AG54" i="2"/>
  <c r="AM54" i="2"/>
  <c r="P55" i="2"/>
  <c r="AE55" i="2"/>
  <c r="S68" i="2"/>
  <c r="R40" i="2"/>
  <c r="S38" i="2"/>
  <c r="R53" i="2"/>
  <c r="AG48" i="2"/>
  <c r="AM48" i="2"/>
  <c r="S53" i="2"/>
  <c r="AI54" i="2"/>
  <c r="S22" i="2"/>
  <c r="S50" i="2"/>
  <c r="AI53" i="2"/>
  <c r="AJ53" i="2"/>
  <c r="AD54" i="2"/>
  <c r="P60" i="2"/>
  <c r="AF50" i="2"/>
  <c r="AL50" i="2"/>
  <c r="AD53" i="2"/>
  <c r="P54" i="2"/>
  <c r="AE54" i="2"/>
  <c r="S16" i="2"/>
  <c r="AG26" i="2"/>
  <c r="AE24" i="2"/>
  <c r="AH30" i="2"/>
  <c r="AD52" i="2"/>
  <c r="P53" i="2"/>
  <c r="AE53" i="2"/>
  <c r="Q54" i="2"/>
  <c r="AF54" i="2"/>
  <c r="AL54" i="2"/>
  <c r="P8" i="2"/>
  <c r="R62" i="2"/>
  <c r="AD40" i="2"/>
  <c r="S66" i="2"/>
  <c r="R52" i="2"/>
  <c r="R54" i="2"/>
  <c r="R72" i="2"/>
  <c r="S52" i="2"/>
  <c r="AH52" i="2"/>
  <c r="AH26" i="2"/>
  <c r="S74" i="2"/>
  <c r="AE48" i="2"/>
  <c r="AF49" i="2"/>
  <c r="AL49" i="2"/>
  <c r="AH50" i="2"/>
  <c r="AH51" i="2"/>
  <c r="AI52" i="2"/>
  <c r="AG49" i="2"/>
  <c r="AM49" i="2"/>
  <c r="P52" i="2"/>
  <c r="AE52" i="2"/>
  <c r="AG50" i="2"/>
  <c r="AM50" i="2"/>
  <c r="AF48" i="2"/>
  <c r="AL48" i="2"/>
  <c r="P70" i="2"/>
  <c r="P48" i="2"/>
  <c r="AH48" i="2"/>
  <c r="AI50" i="2"/>
  <c r="AK50" i="2"/>
  <c r="AI30" i="2"/>
  <c r="AK30" i="2"/>
  <c r="Q74" i="2"/>
  <c r="AD28" i="2"/>
  <c r="AE70" i="2"/>
  <c r="Q48" i="2"/>
  <c r="AD50" i="2"/>
  <c r="S48" i="2"/>
  <c r="AD49" i="2"/>
  <c r="P50" i="2"/>
  <c r="AE50" i="2"/>
  <c r="Q76" i="2"/>
  <c r="P49" i="2"/>
  <c r="AG67" i="2"/>
  <c r="AM67" i="2"/>
  <c r="R19" i="2"/>
  <c r="AF73" i="2"/>
  <c r="G31" i="20"/>
  <c r="R31" i="20"/>
  <c r="T31" i="20"/>
  <c r="R50" i="2"/>
  <c r="R32" i="2"/>
  <c r="AD26" i="2"/>
  <c r="Q18" i="2"/>
  <c r="R8" i="2"/>
  <c r="S62" i="2"/>
  <c r="R68" i="2"/>
  <c r="AH28" i="2"/>
  <c r="Q10" i="2"/>
  <c r="R22" i="2"/>
  <c r="P24" i="2"/>
  <c r="P42" i="2"/>
  <c r="S60" i="2"/>
  <c r="AH40" i="2"/>
  <c r="S36" i="2"/>
  <c r="S47" i="2"/>
  <c r="AI48" i="2"/>
  <c r="Q68" i="2"/>
  <c r="Q24" i="2"/>
  <c r="S26" i="2"/>
  <c r="S18" i="2"/>
  <c r="Q8" i="2"/>
  <c r="AI26" i="2"/>
  <c r="AK26" i="2"/>
  <c r="Q38" i="2"/>
  <c r="S28" i="2"/>
  <c r="R10" i="2"/>
  <c r="S24" i="2"/>
  <c r="AF24" i="2"/>
  <c r="AH8" i="2"/>
  <c r="R14" i="2"/>
  <c r="S14" i="2"/>
  <c r="R64" i="2"/>
  <c r="P40" i="2"/>
  <c r="Q26" i="2"/>
  <c r="S42" i="2"/>
  <c r="Q27" i="2"/>
  <c r="AF25" i="2"/>
  <c r="AG29" i="2"/>
  <c r="AM29" i="2"/>
  <c r="AI21" i="2"/>
  <c r="AJ21" i="2"/>
  <c r="S19" i="2"/>
  <c r="AD75" i="2"/>
  <c r="AD48" i="2"/>
  <c r="S34" i="2"/>
  <c r="P32" i="2"/>
  <c r="S6" i="2"/>
  <c r="R12" i="2"/>
  <c r="AD24" i="2"/>
  <c r="P26" i="2"/>
  <c r="R18" i="2"/>
  <c r="AF26" i="2"/>
  <c r="AL26" i="2"/>
  <c r="Q60" i="2"/>
  <c r="P38" i="2"/>
  <c r="AI28" i="2"/>
  <c r="AK28" i="2"/>
  <c r="S10" i="2"/>
  <c r="AH24" i="2"/>
  <c r="R16" i="2"/>
  <c r="S46" i="2"/>
  <c r="AF22" i="2"/>
  <c r="AL22" i="2"/>
  <c r="Q14" i="2"/>
  <c r="S64" i="2"/>
  <c r="Q40" i="2"/>
  <c r="AI36" i="2"/>
  <c r="AK36" i="2"/>
  <c r="Q42" i="2"/>
  <c r="Q34" i="2"/>
  <c r="P66" i="2"/>
  <c r="P34" i="2"/>
  <c r="S32" i="2"/>
  <c r="Q12" i="2"/>
  <c r="P12" i="2"/>
  <c r="AE26" i="2"/>
  <c r="AE28" i="2"/>
  <c r="AH60" i="2"/>
  <c r="R38" i="2"/>
  <c r="R28" i="2"/>
  <c r="AI38" i="2"/>
  <c r="AJ38" i="2"/>
  <c r="P22" i="2"/>
  <c r="AI24" i="2"/>
  <c r="AK24" i="2"/>
  <c r="P16" i="2"/>
  <c r="AI22" i="2"/>
  <c r="AJ22" i="2"/>
  <c r="Q64" i="2"/>
  <c r="S40" i="2"/>
  <c r="AG20" i="2"/>
  <c r="H8" i="20"/>
  <c r="S8" i="20"/>
  <c r="U8" i="20"/>
  <c r="AF44" i="2"/>
  <c r="AL44" i="2"/>
  <c r="AG66" i="2"/>
  <c r="AM66" i="2"/>
  <c r="AF64" i="2"/>
  <c r="AL64" i="2"/>
  <c r="AI62" i="2"/>
  <c r="AJ62" i="2"/>
  <c r="AG60" i="2"/>
  <c r="H26" i="20"/>
  <c r="S26" i="20"/>
  <c r="U26" i="20"/>
  <c r="AH14" i="2"/>
  <c r="AI12" i="2"/>
  <c r="AK12" i="2"/>
  <c r="AH10" i="2"/>
  <c r="AF8" i="2"/>
  <c r="AL8" i="2"/>
  <c r="AI6" i="2"/>
  <c r="AJ6" i="2"/>
  <c r="AF18" i="2"/>
  <c r="AL18" i="2"/>
  <c r="AD16" i="2"/>
  <c r="AF20" i="2"/>
  <c r="G11" i="20"/>
  <c r="R11" i="20"/>
  <c r="T11" i="20"/>
  <c r="P30" i="2"/>
  <c r="Q28" i="2"/>
  <c r="Q62" i="2"/>
  <c r="AF28" i="2"/>
  <c r="AL28" i="2"/>
  <c r="AD22" i="2"/>
  <c r="R6" i="2"/>
  <c r="AH22" i="2"/>
  <c r="AG22" i="2"/>
  <c r="AM22" i="2"/>
  <c r="AE22" i="2"/>
  <c r="R48" i="2"/>
  <c r="P67" i="2"/>
  <c r="R25" i="2"/>
  <c r="AH63" i="2"/>
  <c r="AE21" i="2"/>
  <c r="Q17" i="2"/>
  <c r="AD14" i="2"/>
  <c r="R17" i="2"/>
  <c r="R27" i="2"/>
  <c r="P31" i="2"/>
  <c r="AH46" i="2"/>
  <c r="AD61" i="2"/>
  <c r="R69" i="2"/>
  <c r="AG24" i="2"/>
  <c r="AM24" i="2"/>
  <c r="S23" i="2"/>
  <c r="AI16" i="2"/>
  <c r="AK16" i="2"/>
  <c r="AI18" i="2"/>
  <c r="AJ18" i="2"/>
  <c r="AD12" i="2"/>
  <c r="AE62" i="2"/>
  <c r="AE25" i="2"/>
  <c r="AH29" i="2"/>
  <c r="AG73" i="2"/>
  <c r="AM73" i="2"/>
  <c r="AH76" i="2"/>
  <c r="AG21" i="2"/>
  <c r="H12" i="20"/>
  <c r="S12" i="20"/>
  <c r="U12" i="20"/>
  <c r="P15" i="2"/>
  <c r="S21" i="2"/>
  <c r="AH34" i="2"/>
  <c r="P23" i="2"/>
  <c r="AH59" i="2"/>
  <c r="AG13" i="2"/>
  <c r="H5" i="20"/>
  <c r="S5" i="20"/>
  <c r="U5" i="20"/>
  <c r="AG11" i="2"/>
  <c r="AM11" i="2"/>
  <c r="Q9" i="2"/>
  <c r="R7" i="2"/>
  <c r="AI5" i="2"/>
  <c r="AK5" i="2"/>
  <c r="AG17" i="2"/>
  <c r="AM17" i="2"/>
  <c r="AF21" i="2"/>
  <c r="G12" i="20"/>
  <c r="AK62" i="2"/>
  <c r="AF32" i="2"/>
  <c r="AL32" i="2"/>
  <c r="Q67" i="2"/>
  <c r="AH16" i="2"/>
  <c r="S27" i="2"/>
  <c r="R29" i="2"/>
  <c r="AG12" i="2"/>
  <c r="AM12" i="2"/>
  <c r="AH62" i="2"/>
  <c r="AG62" i="2"/>
  <c r="H28" i="20"/>
  <c r="Q25" i="2"/>
  <c r="AG10" i="2"/>
  <c r="AM10" i="2"/>
  <c r="AF60" i="2"/>
  <c r="AE8" i="2"/>
  <c r="AI29" i="2"/>
  <c r="AH64" i="2"/>
  <c r="AH67" i="2"/>
  <c r="AH66" i="2"/>
  <c r="AF68" i="2"/>
  <c r="AL68" i="2"/>
  <c r="AI40" i="2"/>
  <c r="AJ40" i="2"/>
  <c r="AE38" i="2"/>
  <c r="AF12" i="2"/>
  <c r="AL12" i="2"/>
  <c r="S67" i="2"/>
  <c r="AE16" i="2"/>
  <c r="AH18" i="2"/>
  <c r="AH21" i="2"/>
  <c r="AD27" i="2"/>
  <c r="Q29" i="2"/>
  <c r="AE12" i="2"/>
  <c r="S25" i="2"/>
  <c r="AF10" i="2"/>
  <c r="AL10" i="2"/>
  <c r="AE6" i="2"/>
  <c r="AE46" i="2"/>
  <c r="AG64" i="2"/>
  <c r="AE66" i="2"/>
  <c r="AD8" i="2"/>
  <c r="AI60" i="2"/>
  <c r="AF29" i="2"/>
  <c r="AL29" i="2"/>
  <c r="AI10" i="2"/>
  <c r="AJ10" i="2"/>
  <c r="AE60" i="2"/>
  <c r="AD67" i="2"/>
  <c r="AI72" i="2"/>
  <c r="AK72" i="2"/>
  <c r="S15" i="2"/>
  <c r="R20" i="2"/>
  <c r="AE14" i="2"/>
  <c r="AD20" i="2"/>
  <c r="AG18" i="2"/>
  <c r="AM18" i="2"/>
  <c r="AD21" i="2"/>
  <c r="R15" i="2"/>
  <c r="AI20" i="2"/>
  <c r="AK20" i="2"/>
  <c r="AF62" i="2"/>
  <c r="G28" i="20"/>
  <c r="R28" i="20"/>
  <c r="T28" i="20"/>
  <c r="S29" i="2"/>
  <c r="AH12" i="2"/>
  <c r="AE18" i="2"/>
  <c r="AE10" i="2"/>
  <c r="AD10" i="2"/>
  <c r="AF16" i="2"/>
  <c r="AL16" i="2"/>
  <c r="AH6" i="2"/>
  <c r="AD46" i="2"/>
  <c r="AF66" i="2"/>
  <c r="AL66" i="2"/>
  <c r="AI14" i="2"/>
  <c r="AJ14" i="2"/>
  <c r="AD64" i="2"/>
  <c r="AI23" i="2"/>
  <c r="AK23" i="2"/>
  <c r="AF14" i="2"/>
  <c r="AI64" i="2"/>
  <c r="AJ64" i="2"/>
  <c r="AI67" i="2"/>
  <c r="P27" i="2"/>
  <c r="AE20" i="2"/>
  <c r="Q23" i="2"/>
  <c r="AD18" i="2"/>
  <c r="AD25" i="2"/>
  <c r="Q15" i="2"/>
  <c r="AD60" i="2"/>
  <c r="AG76" i="2"/>
  <c r="AM76" i="2"/>
  <c r="AF6" i="2"/>
  <c r="AL6" i="2"/>
  <c r="AD6" i="2"/>
  <c r="AG8" i="2"/>
  <c r="AM8" i="2"/>
  <c r="AG14" i="2"/>
  <c r="AH72" i="2"/>
  <c r="AE29" i="2"/>
  <c r="R23" i="2"/>
  <c r="AE67" i="2"/>
  <c r="AH20" i="2"/>
  <c r="AG6" i="2"/>
  <c r="AM6" i="2"/>
  <c r="P25" i="2"/>
  <c r="AE76" i="2"/>
  <c r="S20" i="2"/>
  <c r="AD15" i="2"/>
  <c r="AE27" i="2"/>
  <c r="AG25" i="2"/>
  <c r="H16" i="20"/>
  <c r="S16" i="20"/>
  <c r="U16" i="20"/>
  <c r="AF23" i="2"/>
  <c r="AL23" i="2"/>
  <c r="AD29" i="2"/>
  <c r="AE42" i="2"/>
  <c r="AG16" i="2"/>
  <c r="AM16" i="2"/>
  <c r="P29" i="2"/>
  <c r="AE74" i="2"/>
  <c r="AE64" i="2"/>
  <c r="AF67" i="2"/>
  <c r="AL67" i="2"/>
  <c r="P20" i="2"/>
  <c r="AF65" i="2"/>
  <c r="AL65" i="2"/>
  <c r="AD63" i="2"/>
  <c r="AF61" i="2"/>
  <c r="G27" i="20"/>
  <c r="R27" i="20"/>
  <c r="T27" i="20"/>
  <c r="AD68" i="2"/>
  <c r="P19" i="2"/>
  <c r="P63" i="2"/>
  <c r="AH15" i="2"/>
  <c r="AI43" i="2"/>
  <c r="AJ43" i="2"/>
  <c r="AD7" i="2"/>
  <c r="AE68" i="2"/>
  <c r="AH25" i="2"/>
  <c r="AD38" i="2"/>
  <c r="Q41" i="2"/>
  <c r="AG68" i="2"/>
  <c r="AM68" i="2"/>
  <c r="AG59" i="2"/>
  <c r="R5" i="2"/>
  <c r="P13" i="2"/>
  <c r="Q59" i="2"/>
  <c r="AD23" i="2"/>
  <c r="AD5" i="2"/>
  <c r="S61" i="2"/>
  <c r="P65" i="2"/>
  <c r="AE40" i="2"/>
  <c r="P69" i="2"/>
  <c r="Q75" i="2"/>
  <c r="S9" i="2"/>
  <c r="R13" i="2"/>
  <c r="AE59" i="2"/>
  <c r="S63" i="2"/>
  <c r="AH38" i="2"/>
  <c r="S13" i="2"/>
  <c r="S11" i="2"/>
  <c r="R9" i="2"/>
  <c r="AH17" i="2"/>
  <c r="AG32" i="2"/>
  <c r="AM32" i="2"/>
  <c r="AG19" i="2"/>
  <c r="H7" i="20"/>
  <c r="S7" i="20"/>
  <c r="U7" i="20"/>
  <c r="AE65" i="2"/>
  <c r="Q63" i="2"/>
  <c r="AG63" i="2"/>
  <c r="AM63" i="2"/>
  <c r="AI27" i="2"/>
  <c r="AE19" i="2"/>
  <c r="P7" i="2"/>
  <c r="AG38" i="2"/>
  <c r="AM38" i="2"/>
  <c r="AE75" i="2"/>
  <c r="AF40" i="2"/>
  <c r="G19" i="20"/>
  <c r="R19" i="20"/>
  <c r="T19" i="20"/>
  <c r="AI13" i="2"/>
  <c r="AJ13" i="2"/>
  <c r="AD59" i="2"/>
  <c r="AH23" i="2"/>
  <c r="AF5" i="2"/>
  <c r="AL5" i="2"/>
  <c r="S5" i="2"/>
  <c r="P61" i="2"/>
  <c r="AD65" i="2"/>
  <c r="AG65" i="2"/>
  <c r="AM65" i="2"/>
  <c r="R59" i="2"/>
  <c r="AF27" i="2"/>
  <c r="AL27" i="2"/>
  <c r="AF7" i="2"/>
  <c r="AL7" i="2"/>
  <c r="AF59" i="2"/>
  <c r="AG40" i="2"/>
  <c r="AM40" i="2"/>
  <c r="P11" i="2"/>
  <c r="AE7" i="2"/>
  <c r="AE13" i="2"/>
  <c r="R61" i="2"/>
  <c r="AI7" i="2"/>
  <c r="AE11" i="2"/>
  <c r="AD17" i="2"/>
  <c r="AI17" i="2"/>
  <c r="Q19" i="2"/>
  <c r="S43" i="2"/>
  <c r="AH27" i="2"/>
  <c r="AH19" i="2"/>
  <c r="AG27" i="2"/>
  <c r="AM27" i="2"/>
  <c r="AH7" i="2"/>
  <c r="AE17" i="2"/>
  <c r="P9" i="2"/>
  <c r="AI25" i="2"/>
  <c r="AI68" i="2"/>
  <c r="AJ68" i="2"/>
  <c r="H27" i="20"/>
  <c r="S27" i="20"/>
  <c r="U27" i="20"/>
  <c r="AF71" i="2"/>
  <c r="AL71" i="2"/>
  <c r="AG23" i="2"/>
  <c r="AM23" i="2"/>
  <c r="AG5" i="2"/>
  <c r="AM5" i="2"/>
  <c r="S59" i="2"/>
  <c r="Q73" i="2"/>
  <c r="P5" i="2"/>
  <c r="AE61" i="2"/>
  <c r="Q65" i="2"/>
  <c r="R65" i="2"/>
  <c r="AG9" i="2"/>
  <c r="H9" i="20"/>
  <c r="Q13" i="2"/>
  <c r="AD43" i="2"/>
  <c r="AH11" i="2"/>
  <c r="AH9" i="2"/>
  <c r="AI8" i="2"/>
  <c r="AJ8" i="2"/>
  <c r="AG28" i="2"/>
  <c r="AM28" i="2"/>
  <c r="AE32" i="2"/>
  <c r="AH44" i="2"/>
  <c r="AI19" i="2"/>
  <c r="AJ19" i="2"/>
  <c r="AI15" i="2"/>
  <c r="AF19" i="2"/>
  <c r="AG7" i="2"/>
  <c r="AM7" i="2"/>
  <c r="S7" i="2"/>
  <c r="P17" i="2"/>
  <c r="AF9" i="2"/>
  <c r="AL9" i="2"/>
  <c r="AH13" i="2"/>
  <c r="AH68" i="2"/>
  <c r="AE71" i="2"/>
  <c r="AG15" i="2"/>
  <c r="AM15" i="2"/>
  <c r="AH5" i="2"/>
  <c r="Q61" i="2"/>
  <c r="AH61" i="2"/>
  <c r="AH65" i="2"/>
  <c r="S65" i="2"/>
  <c r="AF15" i="2"/>
  <c r="AL15" i="2"/>
  <c r="S17" i="2"/>
  <c r="R71" i="2"/>
  <c r="AH75" i="2"/>
  <c r="AE5" i="2"/>
  <c r="AE63" i="2"/>
  <c r="AD9" i="2"/>
  <c r="AD19" i="2"/>
  <c r="R63" i="2"/>
  <c r="AD13" i="2"/>
  <c r="AE23" i="2"/>
  <c r="AI61" i="2"/>
  <c r="AJ61" i="2"/>
  <c r="AF38" i="2"/>
  <c r="AL38" i="2"/>
  <c r="AI59" i="2"/>
  <c r="AJ59" i="2"/>
  <c r="S31" i="2"/>
  <c r="AI63" i="2"/>
  <c r="AF11" i="2"/>
  <c r="AL11" i="2"/>
  <c r="AI9" i="2"/>
  <c r="AK9" i="2"/>
  <c r="P6" i="2"/>
  <c r="R67" i="2"/>
  <c r="Q11" i="2"/>
  <c r="AD11" i="2"/>
  <c r="AD66" i="2"/>
  <c r="AD62" i="2"/>
  <c r="Q66" i="2"/>
  <c r="AI11" i="2"/>
  <c r="R11" i="2"/>
  <c r="P33" i="2"/>
  <c r="AI66" i="2"/>
  <c r="AK66" i="2"/>
  <c r="AJ26" i="2"/>
  <c r="G29" i="20"/>
  <c r="R29" i="20"/>
  <c r="T29" i="20"/>
  <c r="H15" i="20"/>
  <c r="S15" i="20"/>
  <c r="U15" i="20"/>
  <c r="H13" i="20"/>
  <c r="S13" i="20"/>
  <c r="U13" i="20"/>
  <c r="AK6" i="2"/>
  <c r="AJ12" i="2"/>
  <c r="AK54" i="2"/>
  <c r="AJ54" i="2"/>
  <c r="AM13" i="2"/>
  <c r="AK53" i="2"/>
  <c r="G30" i="20"/>
  <c r="R30" i="20"/>
  <c r="T30" i="20"/>
  <c r="AJ50" i="2"/>
  <c r="AL62" i="2"/>
  <c r="AM25" i="2"/>
  <c r="AM20" i="2"/>
  <c r="AJ28" i="2"/>
  <c r="AK22" i="2"/>
  <c r="G15" i="20"/>
  <c r="R15" i="20"/>
  <c r="T15" i="20"/>
  <c r="AL24" i="2"/>
  <c r="AK48" i="2"/>
  <c r="AJ48" i="2"/>
  <c r="AK38" i="2"/>
  <c r="G13" i="20"/>
  <c r="R13" i="20"/>
  <c r="T13" i="20"/>
  <c r="R12" i="20"/>
  <c r="T12" i="20"/>
  <c r="AK18" i="2"/>
  <c r="AJ29" i="2"/>
  <c r="AK29" i="2"/>
  <c r="G26" i="20"/>
  <c r="R26" i="20"/>
  <c r="T26" i="20"/>
  <c r="AL60" i="2"/>
  <c r="AL61" i="2"/>
  <c r="AK67" i="2"/>
  <c r="AJ67" i="2"/>
  <c r="AK64" i="2"/>
  <c r="AK14" i="2"/>
  <c r="AK8" i="2"/>
  <c r="AM62" i="2"/>
  <c r="S28" i="20"/>
  <c r="U28" i="20"/>
  <c r="AK10" i="2"/>
  <c r="AL59" i="2"/>
  <c r="G25" i="20"/>
  <c r="R25" i="20"/>
  <c r="T25" i="20"/>
  <c r="G9" i="20"/>
  <c r="R9" i="20"/>
  <c r="T9" i="20"/>
  <c r="S9" i="20"/>
  <c r="U9" i="20"/>
  <c r="AK13" i="2"/>
  <c r="AL40" i="2"/>
  <c r="H10" i="20"/>
  <c r="S10" i="20"/>
  <c r="U10" i="20"/>
  <c r="AM19" i="2"/>
  <c r="AM59" i="2"/>
  <c r="H25" i="20"/>
  <c r="S25" i="20"/>
  <c r="U25" i="20"/>
  <c r="AE47" i="2"/>
  <c r="P47" i="2"/>
  <c r="Q58" i="2"/>
  <c r="AD58" i="2"/>
  <c r="AE58" i="2"/>
  <c r="S58" i="2"/>
  <c r="AG58" i="2"/>
  <c r="AM58" i="2"/>
  <c r="R58" i="2"/>
  <c r="AD57" i="2"/>
  <c r="R57" i="2"/>
  <c r="Q55" i="2"/>
  <c r="P58" i="2"/>
  <c r="AH54" i="2"/>
  <c r="Q52" i="2"/>
  <c r="Q50" i="2"/>
  <c r="AH49" i="2"/>
  <c r="AG57" i="2"/>
  <c r="AM57" i="2"/>
  <c r="AG55" i="2"/>
  <c r="AM55" i="2"/>
  <c r="S51" i="2"/>
  <c r="AE51" i="2"/>
  <c r="AF51" i="2"/>
  <c r="AL51" i="2"/>
  <c r="P51" i="2"/>
  <c r="AD51" i="2"/>
  <c r="AI51" i="2"/>
  <c r="AG51" i="2"/>
  <c r="AM51" i="2"/>
  <c r="Q51" i="2"/>
  <c r="R56" i="2"/>
  <c r="AE57" i="2"/>
  <c r="AJ58" i="2"/>
  <c r="AF56" i="2"/>
  <c r="AL56" i="2"/>
  <c r="AF52" i="2"/>
  <c r="AL52" i="2"/>
  <c r="S56" i="2"/>
  <c r="AG56" i="2"/>
  <c r="AM56" i="2"/>
  <c r="S54" i="2"/>
  <c r="Q57" i="2"/>
  <c r="R49" i="2"/>
  <c r="Q56" i="2"/>
  <c r="AE56" i="2"/>
  <c r="AI56" i="2"/>
  <c r="AI57" i="2"/>
  <c r="AF58" i="2"/>
  <c r="AL58" i="2"/>
  <c r="S57" i="2"/>
  <c r="S49" i="2"/>
  <c r="P56" i="2"/>
  <c r="P57" i="2"/>
  <c r="AF57" i="2"/>
  <c r="AL57" i="2"/>
  <c r="AE49" i="2"/>
  <c r="AI49" i="2"/>
  <c r="AJ49" i="2"/>
  <c r="Q49" i="2"/>
  <c r="AK49" i="2"/>
  <c r="P75" i="2"/>
  <c r="AH73" i="2"/>
  <c r="R75" i="2"/>
  <c r="AI75" i="2"/>
  <c r="AD69" i="2"/>
  <c r="P73" i="2"/>
  <c r="AI76" i="2"/>
  <c r="AF70" i="2"/>
  <c r="AL70" i="2"/>
  <c r="AD72" i="2"/>
  <c r="S75" i="2"/>
  <c r="AH74" i="2"/>
  <c r="AI71" i="2"/>
  <c r="AJ71" i="2"/>
  <c r="AE72" i="2"/>
  <c r="AG70" i="2"/>
  <c r="AM70" i="2"/>
  <c r="AI74" i="2"/>
  <c r="AJ74" i="2"/>
  <c r="R70" i="2"/>
  <c r="S72" i="2"/>
  <c r="S76" i="2"/>
  <c r="Q71" i="2"/>
  <c r="Q69" i="2"/>
  <c r="R73" i="2"/>
  <c r="S69" i="2"/>
  <c r="AH71" i="2"/>
  <c r="AG69" i="2"/>
  <c r="AM69" i="2"/>
  <c r="AG72" i="2"/>
  <c r="AM72" i="2"/>
  <c r="AI70" i="2"/>
  <c r="AJ70" i="2"/>
  <c r="AE69" i="2"/>
  <c r="R76" i="2"/>
  <c r="Q70" i="2"/>
  <c r="P74" i="2"/>
  <c r="P71" i="2"/>
  <c r="S71" i="2"/>
  <c r="AG75" i="2"/>
  <c r="AM75" i="2"/>
  <c r="AD71" i="2"/>
  <c r="AI69" i="2"/>
  <c r="AD70" i="2"/>
  <c r="AD76" i="2"/>
  <c r="AF74" i="2"/>
  <c r="AL74" i="2"/>
  <c r="AG74" i="2"/>
  <c r="AM74" i="2"/>
  <c r="AL73" i="2"/>
  <c r="P72" i="2"/>
  <c r="AF72" i="2"/>
  <c r="AL72" i="2"/>
  <c r="R74" i="2"/>
  <c r="H31" i="20"/>
  <c r="S31" i="20"/>
  <c r="U31" i="20"/>
  <c r="AI73" i="2"/>
  <c r="S73" i="2"/>
  <c r="AE73" i="2"/>
  <c r="AH69" i="2"/>
  <c r="G24" i="20"/>
  <c r="R24" i="20"/>
  <c r="T24" i="20"/>
  <c r="G21" i="20"/>
  <c r="R21" i="20"/>
  <c r="T21" i="20"/>
  <c r="S41" i="2"/>
  <c r="AG46" i="2"/>
  <c r="H24" i="20"/>
  <c r="AM46" i="2"/>
  <c r="S24" i="20"/>
  <c r="U24" i="20"/>
  <c r="AI46" i="2"/>
  <c r="AJ46" i="2"/>
  <c r="AD32" i="2"/>
  <c r="AF36" i="2"/>
  <c r="AL36" i="2"/>
  <c r="AH36" i="2"/>
  <c r="P46" i="2"/>
  <c r="AG31" i="2"/>
  <c r="AM31" i="2"/>
  <c r="R36" i="2"/>
  <c r="AE36" i="2"/>
  <c r="Q46" i="2"/>
  <c r="R31" i="2"/>
  <c r="S39" i="2"/>
  <c r="AI34" i="2"/>
  <c r="AJ34" i="2"/>
  <c r="AG45" i="2"/>
  <c r="AM45" i="2"/>
  <c r="AE41" i="2"/>
  <c r="AH32" i="2"/>
  <c r="Q43" i="2"/>
  <c r="R43" i="2"/>
  <c r="R46" i="2"/>
  <c r="AG34" i="2"/>
  <c r="AM34" i="2"/>
  <c r="AD34" i="2"/>
  <c r="AE34" i="2"/>
  <c r="P36" i="2"/>
  <c r="AI31" i="2"/>
  <c r="AK31" i="2"/>
  <c r="AF43" i="2"/>
  <c r="AL43" i="2"/>
  <c r="AG41" i="2"/>
  <c r="AM41" i="2"/>
  <c r="H19" i="20"/>
  <c r="S19" i="20"/>
  <c r="U19" i="20"/>
  <c r="R41" i="2"/>
  <c r="AD36" i="2"/>
  <c r="AG36" i="2"/>
  <c r="AM36" i="2"/>
  <c r="AG39" i="2"/>
  <c r="H18" i="20"/>
  <c r="S18" i="20"/>
  <c r="U18" i="20"/>
  <c r="R37" i="2"/>
  <c r="AJ31" i="2"/>
  <c r="AE31" i="2"/>
  <c r="AD47" i="2"/>
  <c r="AD31" i="2"/>
  <c r="AE33" i="2"/>
  <c r="AE45" i="2"/>
  <c r="P37" i="2"/>
  <c r="AH31" i="2"/>
  <c r="Q39" i="2"/>
  <c r="AF41" i="2"/>
  <c r="AL41" i="2"/>
  <c r="P39" i="2"/>
  <c r="AE37" i="2"/>
  <c r="AL46" i="2"/>
  <c r="AF31" i="2"/>
  <c r="AL31" i="2"/>
  <c r="AJ30" i="2"/>
  <c r="S30" i="2"/>
  <c r="AG47" i="2"/>
  <c r="AM47" i="2"/>
  <c r="Q45" i="2"/>
  <c r="R33" i="2"/>
  <c r="AD45" i="2"/>
  <c r="AD30" i="2"/>
  <c r="AI47" i="2"/>
  <c r="AF30" i="2"/>
  <c r="AL30" i="2"/>
  <c r="AF42" i="2"/>
  <c r="AL42" i="2"/>
  <c r="S37" i="2"/>
  <c r="AG43" i="2"/>
  <c r="AM43" i="2"/>
  <c r="AH37" i="2"/>
  <c r="Q37" i="2"/>
  <c r="AI37" i="2"/>
  <c r="AK37" i="2"/>
  <c r="AI41" i="2"/>
  <c r="AJ41" i="2"/>
  <c r="Q33" i="2"/>
  <c r="AE43" i="2"/>
  <c r="AD41" i="2"/>
  <c r="R30" i="2"/>
  <c r="Q47" i="2"/>
  <c r="R47" i="2"/>
  <c r="AH43" i="2"/>
  <c r="R42" i="2"/>
  <c r="AH41" i="2"/>
  <c r="AE30" i="2"/>
  <c r="AG30" i="2"/>
  <c r="AM30" i="2"/>
  <c r="AD39" i="2"/>
  <c r="AF37" i="2"/>
  <c r="AL37" i="2"/>
  <c r="AE35" i="2"/>
  <c r="AI33" i="2"/>
  <c r="AK33" i="2"/>
  <c r="H21" i="20"/>
  <c r="S21" i="20"/>
  <c r="U21" i="20"/>
  <c r="AD33" i="2"/>
  <c r="AD37" i="2"/>
  <c r="R45" i="2"/>
  <c r="AF35" i="2"/>
  <c r="G22" i="20"/>
  <c r="R22" i="20"/>
  <c r="T22" i="20"/>
  <c r="AL35" i="2"/>
  <c r="S35" i="2"/>
  <c r="AI42" i="2"/>
  <c r="AK42" i="2"/>
  <c r="Q44" i="2"/>
  <c r="AG44" i="2"/>
  <c r="AM44" i="2"/>
  <c r="AH45" i="2"/>
  <c r="P45" i="2"/>
  <c r="AG42" i="2"/>
  <c r="AM42" i="2"/>
  <c r="AI39" i="2"/>
  <c r="AJ39" i="2"/>
  <c r="AF45" i="2"/>
  <c r="AG35" i="2"/>
  <c r="AM35" i="2"/>
  <c r="P35" i="2"/>
  <c r="R35" i="2"/>
  <c r="P44" i="2"/>
  <c r="AD35" i="2"/>
  <c r="AH39" i="2"/>
  <c r="AH33" i="2"/>
  <c r="AI44" i="2"/>
  <c r="AI45" i="2"/>
  <c r="AJ45" i="2"/>
  <c r="AH42" i="2"/>
  <c r="AE39" i="2"/>
  <c r="AF33" i="2"/>
  <c r="AL33" i="2"/>
  <c r="AG33" i="2"/>
  <c r="AM33" i="2"/>
  <c r="AG37" i="2"/>
  <c r="AM37" i="2"/>
  <c r="S45" i="2"/>
  <c r="AD42" i="2"/>
  <c r="AE44" i="2"/>
  <c r="AF39" i="2"/>
  <c r="AH35" i="2"/>
  <c r="AI35" i="2"/>
  <c r="S44" i="2"/>
  <c r="H32" i="20"/>
  <c r="S32" i="20"/>
  <c r="U32" i="20"/>
  <c r="AK71" i="2"/>
  <c r="AJ76" i="2"/>
  <c r="AK76" i="2"/>
  <c r="AK45" i="2"/>
  <c r="AK12" i="1"/>
  <c r="AM12" i="1"/>
  <c r="AK63" i="2"/>
  <c r="AJ63" i="2"/>
  <c r="AK11" i="2"/>
  <c r="AJ11" i="2"/>
  <c r="AK68" i="2"/>
  <c r="G14" i="20"/>
  <c r="R14" i="20"/>
  <c r="T14" i="20"/>
  <c r="AM21" i="2"/>
  <c r="AK21" i="2"/>
  <c r="AK29" i="28"/>
  <c r="AL30" i="3"/>
  <c r="G26" i="18"/>
  <c r="S26" i="18"/>
  <c r="U26" i="18"/>
  <c r="H29" i="29"/>
  <c r="S29" i="29"/>
  <c r="U29" i="29"/>
  <c r="AN53" i="28"/>
  <c r="AJ10" i="3"/>
  <c r="AN16" i="15"/>
  <c r="H20" i="18"/>
  <c r="T20" i="18"/>
  <c r="V20" i="18"/>
  <c r="Q83" i="15"/>
  <c r="T83" i="15"/>
  <c r="Q80" i="15"/>
  <c r="T80" i="15"/>
  <c r="AN6" i="15"/>
  <c r="Q78" i="15"/>
  <c r="T78" i="15"/>
  <c r="D21" i="34"/>
  <c r="Q21" i="34"/>
  <c r="S21" i="34"/>
  <c r="AJ25" i="7"/>
  <c r="AM18" i="9"/>
  <c r="AL37" i="8"/>
  <c r="AK37" i="8"/>
  <c r="H15" i="24"/>
  <c r="R15" i="24"/>
  <c r="T15" i="24"/>
  <c r="T11" i="24"/>
  <c r="Q79" i="15"/>
  <c r="T79" i="15"/>
  <c r="AO5" i="15"/>
  <c r="AK60" i="28"/>
  <c r="AJ84" i="7"/>
  <c r="AK84" i="7"/>
  <c r="G14" i="23"/>
  <c r="Q14" i="23"/>
  <c r="S14" i="23"/>
  <c r="M81" i="15"/>
  <c r="S81" i="15"/>
  <c r="AN5" i="15"/>
  <c r="M82" i="15"/>
  <c r="S82" i="15"/>
  <c r="G5" i="23"/>
  <c r="Q5" i="23"/>
  <c r="S5" i="23"/>
  <c r="M80" i="15"/>
  <c r="S80" i="15"/>
  <c r="M79" i="15"/>
  <c r="S79" i="15"/>
  <c r="H35" i="18"/>
  <c r="T35" i="18"/>
  <c r="V35" i="18"/>
  <c r="AM55" i="3"/>
  <c r="AD16" i="34"/>
  <c r="AF16" i="34"/>
  <c r="D18" i="34"/>
  <c r="AE31" i="3"/>
  <c r="Q31" i="3"/>
  <c r="P31" i="3"/>
  <c r="AE25" i="3"/>
  <c r="AG25" i="3"/>
  <c r="H21" i="18"/>
  <c r="T21" i="18"/>
  <c r="V21" i="18"/>
  <c r="H29" i="18"/>
  <c r="T29" i="18"/>
  <c r="V29" i="18"/>
  <c r="AS10" i="34"/>
  <c r="AK41" i="7"/>
  <c r="AJ41" i="7"/>
  <c r="AK6" i="7"/>
  <c r="AJ6" i="7"/>
  <c r="G20" i="25"/>
  <c r="R20" i="25"/>
  <c r="T20" i="25"/>
  <c r="AJ23" i="10"/>
  <c r="AJ51" i="3"/>
  <c r="AG31" i="3"/>
  <c r="AM31" i="3"/>
  <c r="AF31" i="3"/>
  <c r="AL31" i="3"/>
  <c r="H8" i="17"/>
  <c r="P8" i="17"/>
  <c r="R8" i="17"/>
  <c r="AN45" i="8"/>
  <c r="AK34" i="8"/>
  <c r="AL34" i="8"/>
  <c r="AK42" i="8"/>
  <c r="AL42" i="8"/>
  <c r="AM27" i="10"/>
  <c r="AJ60" i="3"/>
  <c r="AF19" i="3"/>
  <c r="AL19" i="3"/>
  <c r="AH35" i="3"/>
  <c r="AM48" i="8"/>
  <c r="G32" i="25"/>
  <c r="R32" i="25"/>
  <c r="T32" i="25"/>
  <c r="H27" i="18"/>
  <c r="T27" i="18"/>
  <c r="V27" i="18"/>
  <c r="AL21" i="6"/>
  <c r="AK21" i="6"/>
  <c r="AL9" i="6"/>
  <c r="AK9" i="6"/>
  <c r="AJ16" i="10"/>
  <c r="AK16" i="10"/>
  <c r="AG52" i="7"/>
  <c r="T12" i="24"/>
  <c r="AH9" i="7"/>
  <c r="AG16" i="6"/>
  <c r="AM16" i="6"/>
  <c r="AJ16" i="6"/>
  <c r="AF16" i="6"/>
  <c r="AJ10" i="5"/>
  <c r="AK10" i="5"/>
  <c r="AK20" i="10"/>
  <c r="AJ20" i="10"/>
  <c r="AN29" i="28"/>
  <c r="H17" i="29"/>
  <c r="S17" i="29"/>
  <c r="U17" i="29"/>
  <c r="H12" i="25"/>
  <c r="S12" i="25"/>
  <c r="U12" i="25"/>
  <c r="H19" i="21"/>
  <c r="T19" i="21"/>
  <c r="V19" i="21"/>
  <c r="AM10" i="7"/>
  <c r="AJ9" i="5"/>
  <c r="AK9" i="5"/>
  <c r="AK14" i="6"/>
  <c r="AL14" i="6"/>
  <c r="AF6" i="7"/>
  <c r="AL6" i="7"/>
  <c r="AD6" i="7"/>
  <c r="AF12" i="7"/>
  <c r="AL12" i="7"/>
  <c r="AH12" i="7"/>
  <c r="AI12" i="7"/>
  <c r="AD12" i="7"/>
  <c r="AG12" i="7"/>
  <c r="AM12" i="7"/>
  <c r="AD24" i="7"/>
  <c r="AF24" i="7"/>
  <c r="AL24" i="7"/>
  <c r="AD45" i="7"/>
  <c r="AE45" i="7"/>
  <c r="AH45" i="7"/>
  <c r="AF45" i="7"/>
  <c r="AL45" i="7"/>
  <c r="P45" i="7"/>
  <c r="R45" i="7"/>
  <c r="AG45" i="7"/>
  <c r="AM45" i="7"/>
  <c r="S45" i="7"/>
  <c r="AG13" i="7"/>
  <c r="AM13" i="7"/>
  <c r="AH13" i="7"/>
  <c r="AF13" i="7"/>
  <c r="AL13" i="7"/>
  <c r="AD13" i="7"/>
  <c r="AE13" i="7"/>
  <c r="AG9" i="7"/>
  <c r="AM9" i="7"/>
  <c r="AF9" i="7"/>
  <c r="Q11" i="8"/>
  <c r="AE11" i="8"/>
  <c r="AD6" i="10"/>
  <c r="AE6" i="10"/>
  <c r="AH6" i="10"/>
  <c r="Q6" i="10"/>
  <c r="AF6" i="10"/>
  <c r="S6" i="10"/>
  <c r="AG8" i="5"/>
  <c r="AM8" i="5"/>
  <c r="AD8" i="5"/>
  <c r="AH6" i="5"/>
  <c r="AG6" i="5"/>
  <c r="AM6" i="5"/>
  <c r="AF6" i="5"/>
  <c r="AL6" i="5"/>
  <c r="AD6" i="5"/>
  <c r="AD10" i="10"/>
  <c r="R10" i="10"/>
  <c r="Q10" i="10"/>
  <c r="S10" i="10"/>
  <c r="AF10" i="10"/>
  <c r="AL10" i="10"/>
  <c r="S28" i="25"/>
  <c r="U28" i="25"/>
  <c r="AM4" i="33"/>
  <c r="AL53" i="8"/>
  <c r="U12" i="18"/>
  <c r="S16" i="3"/>
  <c r="AG32" i="1"/>
  <c r="AD19" i="3"/>
  <c r="Q16" i="6"/>
  <c r="T16" i="6"/>
  <c r="P59" i="2"/>
  <c r="S8" i="2"/>
  <c r="Q6" i="2"/>
  <c r="P18" i="2"/>
  <c r="AI52" i="28"/>
  <c r="R52" i="28"/>
  <c r="AH44" i="28"/>
  <c r="AN44" i="28"/>
  <c r="AG44" i="28"/>
  <c r="AM44" i="28"/>
  <c r="AI7" i="37"/>
  <c r="AO7" i="37"/>
  <c r="AJ7" i="37"/>
  <c r="AF7" i="37"/>
  <c r="U7" i="37"/>
  <c r="U24" i="37"/>
  <c r="R24" i="37"/>
  <c r="AI24" i="37"/>
  <c r="AO24" i="37"/>
  <c r="AK24" i="37"/>
  <c r="U5" i="37"/>
  <c r="AE12" i="7"/>
  <c r="R40" i="1"/>
  <c r="AI37" i="3"/>
  <c r="AJ37" i="3"/>
  <c r="P32" i="3"/>
  <c r="Q24" i="3"/>
  <c r="P64" i="2"/>
  <c r="R60" i="2"/>
  <c r="AD67" i="7"/>
  <c r="Q67" i="7"/>
  <c r="P67" i="7"/>
  <c r="R40" i="7"/>
  <c r="S13" i="37"/>
  <c r="AH13" i="37"/>
  <c r="AN13" i="37"/>
  <c r="AH40" i="37"/>
  <c r="AN40" i="37"/>
  <c r="AJ40" i="37"/>
  <c r="T42" i="37"/>
  <c r="U42" i="37"/>
  <c r="R42" i="37"/>
  <c r="AI42" i="37"/>
  <c r="AO42" i="37"/>
  <c r="AK42" i="37"/>
  <c r="R39" i="2"/>
  <c r="Q32" i="2"/>
  <c r="AI32" i="2"/>
  <c r="AK32" i="2"/>
  <c r="AH8" i="9"/>
  <c r="T18" i="1"/>
  <c r="T5" i="1"/>
  <c r="R5" i="1"/>
  <c r="AD42" i="3"/>
  <c r="P71" i="7"/>
  <c r="R55" i="3"/>
  <c r="Q21" i="3"/>
  <c r="AD84" i="7"/>
  <c r="AE58" i="28"/>
  <c r="S67" i="3"/>
  <c r="AI48" i="28"/>
  <c r="AH10" i="37"/>
  <c r="AN10" i="37"/>
  <c r="S11" i="37"/>
  <c r="AH16" i="37"/>
  <c r="AN16" i="37"/>
  <c r="AH18" i="37"/>
  <c r="AN18" i="37"/>
  <c r="AJ18" i="37"/>
  <c r="AJ19" i="37"/>
  <c r="R19" i="37"/>
  <c r="AK19" i="37"/>
  <c r="AM19" i="37"/>
  <c r="AH22" i="37"/>
  <c r="AN22" i="37"/>
  <c r="AF32" i="37"/>
  <c r="T33" i="37"/>
  <c r="AI33" i="37"/>
  <c r="AO33" i="37"/>
  <c r="AJ36" i="37"/>
  <c r="T36" i="37"/>
  <c r="AK36" i="37"/>
  <c r="AM36" i="37"/>
  <c r="AI38" i="37"/>
  <c r="AO38" i="37"/>
  <c r="S38" i="37"/>
  <c r="R51" i="2"/>
  <c r="P10" i="34"/>
  <c r="R10" i="34"/>
  <c r="U10" i="34"/>
  <c r="AD14" i="34"/>
  <c r="AF14" i="34"/>
  <c r="AS14" i="34"/>
  <c r="AI15" i="37"/>
  <c r="AO15" i="37"/>
  <c r="AJ15" i="37"/>
  <c r="S18" i="37"/>
  <c r="AG18" i="37"/>
  <c r="U18" i="37"/>
  <c r="AJ24" i="37"/>
  <c r="AF28" i="37"/>
  <c r="AG40" i="37"/>
  <c r="Q56" i="3"/>
  <c r="AG47" i="28"/>
  <c r="AM47" i="28"/>
  <c r="AK11" i="37"/>
  <c r="AL11" i="37"/>
  <c r="AK18" i="37"/>
  <c r="AI18" i="37"/>
  <c r="AO18" i="37"/>
  <c r="AI20" i="37"/>
  <c r="AO20" i="37"/>
  <c r="AK28" i="37"/>
  <c r="AL28" i="37"/>
  <c r="AG43" i="37"/>
  <c r="AD73" i="2"/>
  <c r="AI44" i="8"/>
  <c r="AE32" i="28"/>
  <c r="AH47" i="28"/>
  <c r="AN47" i="28"/>
  <c r="R7" i="37"/>
  <c r="AK10" i="37"/>
  <c r="AM10" i="37"/>
  <c r="AL10" i="37"/>
  <c r="AI10" i="37"/>
  <c r="AO10" i="37"/>
  <c r="AI17" i="37"/>
  <c r="AO17" i="37"/>
  <c r="AK17" i="37"/>
  <c r="AM17" i="37"/>
  <c r="AF22" i="37"/>
  <c r="U22" i="37"/>
  <c r="AJ28" i="37"/>
  <c r="AG29" i="37"/>
  <c r="AI43" i="37"/>
  <c r="AO43" i="37"/>
  <c r="T43" i="37"/>
  <c r="T48" i="37"/>
  <c r="AG13" i="9"/>
  <c r="AF56" i="3"/>
  <c r="G36" i="18"/>
  <c r="S36" i="18"/>
  <c r="U36" i="18"/>
  <c r="AH83" i="7"/>
  <c r="AG71" i="2"/>
  <c r="AM71" i="2"/>
  <c r="R48" i="1"/>
  <c r="S6" i="28"/>
  <c r="AI13" i="28"/>
  <c r="S8" i="31"/>
  <c r="U8" i="31"/>
  <c r="AJ19" i="9"/>
  <c r="AK19" i="9"/>
  <c r="T10" i="37"/>
  <c r="AI11" i="37"/>
  <c r="AO11" i="37"/>
  <c r="R15" i="37"/>
  <c r="R18" i="37"/>
  <c r="AJ22" i="37"/>
  <c r="AG33" i="37"/>
  <c r="AK39" i="37"/>
  <c r="AM39" i="37"/>
  <c r="AJ42" i="37"/>
  <c r="U10" i="37"/>
  <c r="AI29" i="37"/>
  <c r="AO29" i="37"/>
  <c r="AC10" i="34"/>
  <c r="AE10" i="34"/>
  <c r="R8" i="37"/>
  <c r="AF17" i="37"/>
  <c r="T24" i="37"/>
  <c r="R10" i="37"/>
  <c r="AN8" i="9"/>
  <c r="AL19" i="9"/>
  <c r="AL56" i="3"/>
  <c r="H18" i="21"/>
  <c r="T18" i="21"/>
  <c r="V18" i="21"/>
  <c r="AJ12" i="7"/>
  <c r="AK12" i="7"/>
  <c r="AL16" i="6"/>
  <c r="AK16" i="6"/>
  <c r="AL6" i="10"/>
  <c r="G8" i="24"/>
  <c r="Q8" i="24"/>
  <c r="S8" i="24"/>
  <c r="AM11" i="37"/>
  <c r="AM25" i="3"/>
  <c r="AK37" i="3"/>
  <c r="AM42" i="37"/>
  <c r="AL42" i="37"/>
  <c r="AH16" i="34"/>
  <c r="AS16" i="34"/>
  <c r="AM28" i="37"/>
  <c r="AL19" i="37"/>
  <c r="G18" i="21"/>
  <c r="S18" i="21"/>
  <c r="U18" i="21"/>
  <c r="AL9" i="7"/>
  <c r="AL39" i="37"/>
  <c r="AJ37" i="2"/>
  <c r="G32" i="20"/>
  <c r="R32" i="20"/>
  <c r="T32" i="20"/>
  <c r="AM39" i="2"/>
  <c r="AK35" i="2"/>
  <c r="AJ35" i="2"/>
  <c r="H20" i="20"/>
  <c r="S20" i="20"/>
  <c r="U20" i="20"/>
  <c r="H23" i="20"/>
  <c r="S23" i="20"/>
  <c r="U23" i="20"/>
  <c r="AJ36" i="2"/>
  <c r="AK40" i="2"/>
  <c r="AJ9" i="2"/>
  <c r="AJ16" i="2"/>
  <c r="AK65" i="2"/>
  <c r="AK59" i="2"/>
  <c r="G5" i="20"/>
  <c r="R5" i="20"/>
  <c r="T5" i="20"/>
  <c r="H11" i="20"/>
  <c r="S11" i="20"/>
  <c r="U11" i="20"/>
  <c r="AM60" i="2"/>
  <c r="AM54" i="28"/>
  <c r="AM30" i="28"/>
  <c r="AL35" i="37"/>
  <c r="AL43" i="37"/>
  <c r="AL14" i="37"/>
  <c r="AJ66" i="2"/>
  <c r="H9" i="29"/>
  <c r="S9" i="29"/>
  <c r="U9" i="29"/>
  <c r="AN9" i="28"/>
  <c r="AK13" i="3"/>
  <c r="AJ39" i="7"/>
  <c r="AK39" i="7"/>
  <c r="AJ22" i="3"/>
  <c r="AK22" i="3"/>
  <c r="AJ81" i="7"/>
  <c r="AK81" i="7"/>
  <c r="AM50" i="28"/>
  <c r="AM6" i="10"/>
  <c r="H8" i="24"/>
  <c r="R8" i="24"/>
  <c r="T8" i="24"/>
  <c r="AM28" i="8"/>
  <c r="G24" i="25"/>
  <c r="R24" i="25"/>
  <c r="T24" i="25"/>
  <c r="AJ62" i="3"/>
  <c r="AK62" i="3"/>
  <c r="AL14" i="9"/>
  <c r="AK14" i="9"/>
  <c r="AL8" i="8"/>
  <c r="AK8" i="8"/>
  <c r="G34" i="25"/>
  <c r="R34" i="25"/>
  <c r="T34" i="25"/>
  <c r="AM52" i="8"/>
  <c r="AL10" i="15"/>
  <c r="AM10" i="15"/>
  <c r="M78" i="15"/>
  <c r="S78" i="15"/>
  <c r="AN15" i="9"/>
  <c r="AM15" i="9"/>
  <c r="AM52" i="3"/>
  <c r="H32" i="18"/>
  <c r="T32" i="18"/>
  <c r="V32" i="18"/>
  <c r="AK18" i="3"/>
  <c r="AJ18" i="3"/>
  <c r="AK23" i="8"/>
  <c r="AL23" i="8"/>
  <c r="AK24" i="8"/>
  <c r="AL24" i="8"/>
  <c r="P40" i="3"/>
  <c r="Q40" i="3"/>
  <c r="AH36" i="3"/>
  <c r="AI36" i="3"/>
  <c r="AF36" i="3"/>
  <c r="AL36" i="3"/>
  <c r="AD59" i="7"/>
  <c r="AF59" i="7"/>
  <c r="AL59" i="7"/>
  <c r="AI59" i="7"/>
  <c r="AE69" i="7"/>
  <c r="AH69" i="7"/>
  <c r="AD69" i="7"/>
  <c r="AI69" i="7"/>
  <c r="AJ69" i="7"/>
  <c r="AF69" i="7"/>
  <c r="AL69" i="7"/>
  <c r="AE67" i="7"/>
  <c r="AG67" i="7"/>
  <c r="AM67" i="7"/>
  <c r="AF67" i="7"/>
  <c r="AL67" i="7"/>
  <c r="AG65" i="7"/>
  <c r="AM65" i="7"/>
  <c r="AF65" i="7"/>
  <c r="AL65" i="7"/>
  <c r="AE65" i="7"/>
  <c r="AD28" i="7"/>
  <c r="AH28" i="7"/>
  <c r="AE28" i="7"/>
  <c r="AG28" i="7"/>
  <c r="AM28" i="7"/>
  <c r="AI28" i="7"/>
  <c r="R36" i="3"/>
  <c r="AK15" i="9"/>
  <c r="AL18" i="9"/>
  <c r="AK18" i="9"/>
  <c r="AK16" i="9"/>
  <c r="AL16" i="9"/>
  <c r="AG59" i="7"/>
  <c r="AM59" i="7"/>
  <c r="AG69" i="7"/>
  <c r="AM69" i="7"/>
  <c r="AM9" i="33"/>
  <c r="AE38" i="3"/>
  <c r="AE36" i="3"/>
  <c r="AI38" i="3"/>
  <c r="AD38" i="3"/>
  <c r="Q77" i="15"/>
  <c r="T77" i="15"/>
  <c r="AJ70" i="7"/>
  <c r="G9" i="25"/>
  <c r="R9" i="25"/>
  <c r="T9" i="25"/>
  <c r="G11" i="25"/>
  <c r="R11" i="25"/>
  <c r="T11" i="25"/>
  <c r="AD65" i="7"/>
  <c r="AM23" i="1"/>
  <c r="AL23" i="1"/>
  <c r="AH67" i="7"/>
  <c r="AN10" i="8"/>
  <c r="AE59" i="7"/>
  <c r="AI65" i="7"/>
  <c r="AK65" i="7"/>
  <c r="AK17" i="10"/>
  <c r="AJ17" i="10"/>
  <c r="H31" i="18"/>
  <c r="T31" i="18"/>
  <c r="V31" i="18"/>
  <c r="AM51" i="3"/>
  <c r="AH65" i="7"/>
  <c r="H21" i="25"/>
  <c r="S21" i="25"/>
  <c r="U21" i="25"/>
  <c r="H19" i="25"/>
  <c r="S19" i="25"/>
  <c r="U19" i="25"/>
  <c r="AF28" i="7"/>
  <c r="AL28" i="7"/>
  <c r="AK18" i="10"/>
  <c r="AJ18" i="10"/>
  <c r="G16" i="25"/>
  <c r="R16" i="25"/>
  <c r="T16" i="25"/>
  <c r="AM22" i="8"/>
  <c r="AH59" i="7"/>
  <c r="AM12" i="6"/>
  <c r="G23" i="19"/>
  <c r="Q23" i="19"/>
  <c r="S23" i="19"/>
  <c r="G17" i="19"/>
  <c r="Q17" i="19"/>
  <c r="S17" i="19"/>
  <c r="AL43" i="1"/>
  <c r="AK11" i="7"/>
  <c r="AJ11" i="7"/>
  <c r="AK30" i="1"/>
  <c r="AF30" i="1"/>
  <c r="AN9" i="8"/>
  <c r="AL10" i="8"/>
  <c r="S12" i="24"/>
  <c r="AK35" i="28"/>
  <c r="AL35" i="28"/>
  <c r="AJ45" i="7"/>
  <c r="AK45" i="7"/>
  <c r="AK83" i="7"/>
  <c r="AG14" i="8"/>
  <c r="AM14" i="8"/>
  <c r="Q19" i="28"/>
  <c r="H27" i="19"/>
  <c r="R27" i="19"/>
  <c r="T27" i="19"/>
  <c r="P84" i="7"/>
  <c r="S84" i="7"/>
  <c r="R84" i="7"/>
  <c r="Q18" i="8"/>
  <c r="Q16" i="8"/>
  <c r="AI16" i="8"/>
  <c r="S16" i="8"/>
  <c r="S10" i="8"/>
  <c r="Q10" i="8"/>
  <c r="AE10" i="8"/>
  <c r="T10" i="8"/>
  <c r="R10" i="8"/>
  <c r="AI10" i="8"/>
  <c r="T6" i="8"/>
  <c r="S6" i="8"/>
  <c r="R6" i="8"/>
  <c r="Q5" i="9"/>
  <c r="AF5" i="9"/>
  <c r="AG24" i="10"/>
  <c r="AM24" i="10"/>
  <c r="AF24" i="10"/>
  <c r="AL24" i="10"/>
  <c r="R24" i="10"/>
  <c r="AD24" i="10"/>
  <c r="AI24" i="10"/>
  <c r="AH24" i="10"/>
  <c r="AE35" i="28"/>
  <c r="AG35" i="28"/>
  <c r="AM35" i="28"/>
  <c r="S27" i="7"/>
  <c r="Q27" i="7"/>
  <c r="AI27" i="7"/>
  <c r="AD27" i="7"/>
  <c r="AG27" i="7"/>
  <c r="AM27" i="7"/>
  <c r="Q6" i="8"/>
  <c r="R30" i="10"/>
  <c r="P30" i="10"/>
  <c r="AD30" i="10"/>
  <c r="AH30" i="10"/>
  <c r="AG15" i="10"/>
  <c r="AM15" i="10"/>
  <c r="AE15" i="10"/>
  <c r="AH15" i="10"/>
  <c r="AD15" i="10"/>
  <c r="P29" i="10"/>
  <c r="AH29" i="10"/>
  <c r="S29" i="10"/>
  <c r="R29" i="10"/>
  <c r="AI29" i="10"/>
  <c r="G11" i="21"/>
  <c r="S11" i="21"/>
  <c r="U11" i="21"/>
  <c r="U6" i="21"/>
  <c r="G8" i="21"/>
  <c r="S8" i="21"/>
  <c r="U8" i="21"/>
  <c r="AE38" i="7"/>
  <c r="R53" i="7"/>
  <c r="AE32" i="8"/>
  <c r="AF10" i="9"/>
  <c r="AG11" i="15"/>
  <c r="AF76" i="2"/>
  <c r="AL76" i="2"/>
  <c r="AE41" i="28"/>
  <c r="S47" i="28"/>
  <c r="S17" i="37"/>
  <c r="Q11" i="10"/>
  <c r="AF11" i="10"/>
  <c r="AL11" i="10"/>
  <c r="AG11" i="10"/>
  <c r="AF69" i="2"/>
  <c r="AL69" i="2"/>
  <c r="T5" i="18"/>
  <c r="V5" i="18"/>
  <c r="S5" i="18"/>
  <c r="AD13" i="34"/>
  <c r="AF13" i="34"/>
  <c r="AH13" i="34"/>
  <c r="S61" i="3"/>
  <c r="AF6" i="15"/>
  <c r="AG45" i="1"/>
  <c r="S26" i="37"/>
  <c r="U26" i="37"/>
  <c r="R41" i="37"/>
  <c r="AH41" i="37"/>
  <c r="AN41" i="37"/>
  <c r="R45" i="37"/>
  <c r="AK45" i="37"/>
  <c r="AF15" i="3"/>
  <c r="AL15" i="3"/>
  <c r="Q20" i="2"/>
  <c r="P8" i="7"/>
  <c r="AI26" i="8"/>
  <c r="P51" i="3"/>
  <c r="AH60" i="28"/>
  <c r="AI26" i="37"/>
  <c r="AO26" i="37"/>
  <c r="S28" i="37"/>
  <c r="AJ43" i="37"/>
  <c r="AF43" i="37"/>
  <c r="AJ46" i="37"/>
  <c r="S48" i="3"/>
  <c r="AI12" i="37"/>
  <c r="AO12" i="37"/>
  <c r="AF19" i="37"/>
  <c r="AK46" i="37"/>
  <c r="AM46" i="37"/>
  <c r="AL46" i="37"/>
  <c r="AK69" i="7"/>
  <c r="H13" i="24"/>
  <c r="R13" i="24"/>
  <c r="T13" i="24"/>
  <c r="AM11" i="10"/>
  <c r="AK59" i="7"/>
  <c r="AJ59" i="7"/>
  <c r="AK38" i="3"/>
  <c r="AJ38" i="3"/>
  <c r="G9" i="18"/>
  <c r="S9" i="18"/>
  <c r="U9" i="18"/>
  <c r="G7" i="18"/>
  <c r="S7" i="18"/>
  <c r="U7" i="18"/>
  <c r="U5" i="18"/>
  <c r="AM45" i="37"/>
  <c r="AL45" i="37"/>
  <c r="H7" i="18"/>
  <c r="T7" i="18"/>
  <c r="V7" i="18"/>
  <c r="AL16" i="37"/>
  <c r="AK37" i="28"/>
  <c r="AL33" i="28"/>
  <c r="AL30" i="28"/>
  <c r="G24" i="29"/>
  <c r="R24" i="29"/>
  <c r="T24" i="29"/>
  <c r="G19" i="29"/>
  <c r="R19" i="29"/>
  <c r="T19" i="29"/>
  <c r="AL47" i="37"/>
  <c r="G8" i="25"/>
  <c r="R8" i="25"/>
  <c r="T8" i="25"/>
  <c r="AM14" i="6"/>
  <c r="H18" i="19"/>
  <c r="R18" i="19"/>
  <c r="T18" i="19"/>
  <c r="G25" i="19"/>
  <c r="Q25" i="19"/>
  <c r="H25" i="19"/>
  <c r="R25" i="19"/>
  <c r="H23" i="19"/>
  <c r="R23" i="19"/>
  <c r="T23" i="19"/>
  <c r="AK12" i="6"/>
  <c r="H17" i="19"/>
  <c r="R17" i="19"/>
  <c r="T17" i="19"/>
  <c r="AL5" i="1"/>
  <c r="AM5" i="1"/>
  <c r="AG5" i="1"/>
  <c r="T27" i="1"/>
  <c r="AJ5" i="1"/>
  <c r="AJ34" i="1"/>
  <c r="AF11" i="1"/>
  <c r="AH25" i="1"/>
  <c r="G13" i="17"/>
  <c r="O13" i="17"/>
  <c r="Q13" i="17"/>
  <c r="AN25" i="1"/>
  <c r="AG34" i="1"/>
  <c r="R34" i="1"/>
  <c r="AI31" i="1"/>
  <c r="AF5" i="1"/>
  <c r="AK41" i="1"/>
  <c r="AL41" i="1"/>
  <c r="AL45" i="1"/>
  <c r="AJ42" i="1"/>
  <c r="AF29" i="1"/>
  <c r="AF31" i="1"/>
  <c r="AF14" i="1"/>
  <c r="U25" i="1"/>
  <c r="T31" i="1"/>
  <c r="U31" i="1"/>
  <c r="AJ14" i="1"/>
  <c r="T34" i="1"/>
  <c r="AJ29" i="1"/>
  <c r="R25" i="1"/>
  <c r="AF17" i="1"/>
  <c r="AI14" i="1"/>
  <c r="AO14" i="1"/>
  <c r="U29" i="1"/>
  <c r="AH27" i="1"/>
  <c r="AN27" i="1"/>
  <c r="AK25" i="1"/>
  <c r="AL25" i="1"/>
  <c r="AI29" i="1"/>
  <c r="AO29" i="1"/>
  <c r="AF25" i="1"/>
  <c r="S34" i="1"/>
  <c r="R27" i="1"/>
  <c r="AJ31" i="1"/>
  <c r="AG29" i="1"/>
  <c r="AH41" i="1"/>
  <c r="AN41" i="1"/>
  <c r="G19" i="17"/>
  <c r="O19" i="17"/>
  <c r="Q19" i="17"/>
  <c r="T42" i="1"/>
  <c r="AG21" i="1"/>
  <c r="AK28" i="1"/>
  <c r="AL28" i="1"/>
  <c r="AM28" i="1"/>
  <c r="AF26" i="1"/>
  <c r="S25" i="1"/>
  <c r="AI9" i="1"/>
  <c r="AO9" i="1"/>
  <c r="R7" i="1"/>
  <c r="S13" i="1"/>
  <c r="AK35" i="1"/>
  <c r="AL35" i="1"/>
  <c r="AG27" i="1"/>
  <c r="T29" i="1"/>
  <c r="AG25" i="1"/>
  <c r="AH48" i="1"/>
  <c r="AN48" i="1"/>
  <c r="AG7" i="1"/>
  <c r="AJ27" i="1"/>
  <c r="AG11" i="1"/>
  <c r="R29" i="1"/>
  <c r="AJ25" i="1"/>
  <c r="AH21" i="1"/>
  <c r="AN21" i="1"/>
  <c r="AK21" i="1"/>
  <c r="AL21" i="1"/>
  <c r="AJ11" i="1"/>
  <c r="T17" i="1"/>
  <c r="AH14" i="1"/>
  <c r="AN14" i="1"/>
  <c r="T28" i="1"/>
  <c r="AK42" i="1"/>
  <c r="AM42" i="1"/>
  <c r="AL42" i="1"/>
  <c r="AF42" i="1"/>
  <c r="U39" i="1"/>
  <c r="U32" i="1"/>
  <c r="U28" i="1"/>
  <c r="S31" i="1"/>
  <c r="G5" i="17"/>
  <c r="O5" i="17"/>
  <c r="Q5" i="17"/>
  <c r="AM27" i="1"/>
  <c r="U27" i="1"/>
  <c r="AG31" i="1"/>
  <c r="AH29" i="1"/>
  <c r="AN29" i="1"/>
  <c r="AH11" i="1"/>
  <c r="G9" i="17"/>
  <c r="O9" i="17"/>
  <c r="AK34" i="1"/>
  <c r="AL34" i="1"/>
  <c r="AI5" i="1"/>
  <c r="H5" i="17"/>
  <c r="P5" i="17"/>
  <c r="R5" i="17"/>
  <c r="AH31" i="1"/>
  <c r="AI17" i="1"/>
  <c r="AO17" i="1"/>
  <c r="AK29" i="1"/>
  <c r="AM29" i="1"/>
  <c r="R28" i="1"/>
  <c r="S42" i="1"/>
  <c r="AI42" i="1"/>
  <c r="R17" i="1"/>
  <c r="AJ39" i="1"/>
  <c r="AG14" i="1"/>
  <c r="S17" i="1"/>
  <c r="AK39" i="1"/>
  <c r="AK10" i="1"/>
  <c r="AM10" i="1"/>
  <c r="AJ8" i="1"/>
  <c r="AL22" i="1"/>
  <c r="AI34" i="1"/>
  <c r="AO34" i="1"/>
  <c r="AF34" i="1"/>
  <c r="AF7" i="1"/>
  <c r="T39" i="1"/>
  <c r="AJ21" i="1"/>
  <c r="U42" i="1"/>
  <c r="AH42" i="1"/>
  <c r="G20" i="17"/>
  <c r="O20" i="17"/>
  <c r="Q20" i="17"/>
  <c r="AJ36" i="1"/>
  <c r="S19" i="1"/>
  <c r="AK17" i="1"/>
  <c r="AL17" i="1"/>
  <c r="R37" i="1"/>
  <c r="AJ48" i="1"/>
  <c r="AM17" i="1"/>
  <c r="AM6" i="1"/>
  <c r="AL6" i="1"/>
  <c r="AG12" i="1"/>
  <c r="AM31" i="1"/>
  <c r="U10" i="1"/>
  <c r="AG10" i="1"/>
  <c r="AK15" i="1"/>
  <c r="AL15" i="1"/>
  <c r="AG41" i="1"/>
  <c r="R13" i="1"/>
  <c r="AG13" i="1"/>
  <c r="AF13" i="1"/>
  <c r="AF6" i="1"/>
  <c r="AI15" i="1"/>
  <c r="AO15" i="1"/>
  <c r="AF28" i="1"/>
  <c r="AJ13" i="1"/>
  <c r="U13" i="1"/>
  <c r="AM14" i="1"/>
  <c r="S10" i="1"/>
  <c r="AK13" i="1"/>
  <c r="AL13" i="1"/>
  <c r="AM33" i="1"/>
  <c r="AF12" i="1"/>
  <c r="AI32" i="1"/>
  <c r="AO32" i="1"/>
  <c r="AH37" i="1"/>
  <c r="AN37" i="1"/>
  <c r="AF35" i="1"/>
  <c r="AH35" i="1"/>
  <c r="AN35" i="1"/>
  <c r="AJ32" i="1"/>
  <c r="AH7" i="1"/>
  <c r="AN7" i="1"/>
  <c r="G7" i="17"/>
  <c r="O7" i="17"/>
  <c r="Q7" i="17"/>
  <c r="AJ41" i="1"/>
  <c r="AI41" i="1"/>
  <c r="H19" i="17"/>
  <c r="P19" i="17"/>
  <c r="R19" i="17"/>
  <c r="U35" i="1"/>
  <c r="AF39" i="1"/>
  <c r="T35" i="1"/>
  <c r="AI13" i="1"/>
  <c r="AO13" i="1"/>
  <c r="AH9" i="1"/>
  <c r="AN9" i="1"/>
  <c r="AK9" i="1"/>
  <c r="AG17" i="1"/>
  <c r="T6" i="1"/>
  <c r="AH39" i="1"/>
  <c r="AN39" i="1"/>
  <c r="AJ12" i="1"/>
  <c r="AI28" i="1"/>
  <c r="AO28" i="1"/>
  <c r="T12" i="1"/>
  <c r="R9" i="1"/>
  <c r="AL12" i="1"/>
  <c r="AI12" i="1"/>
  <c r="AO12" i="1"/>
  <c r="AJ10" i="1"/>
  <c r="AF10" i="1"/>
  <c r="AJ7" i="1"/>
  <c r="AI7" i="1"/>
  <c r="AO7" i="1"/>
  <c r="H14" i="17"/>
  <c r="P14" i="17"/>
  <c r="R14" i="17"/>
  <c r="AG47" i="1"/>
  <c r="S15" i="1"/>
  <c r="AH6" i="1"/>
  <c r="G6" i="17"/>
  <c r="O6" i="17"/>
  <c r="Q6" i="17"/>
  <c r="AG9" i="1"/>
  <c r="S9" i="1"/>
  <c r="AL18" i="1"/>
  <c r="AH36" i="1"/>
  <c r="AN36" i="1"/>
  <c r="U6" i="1"/>
  <c r="AG26" i="1"/>
  <c r="S12" i="1"/>
  <c r="T37" i="1"/>
  <c r="S6" i="1"/>
  <c r="AG15" i="1"/>
  <c r="AI35" i="1"/>
  <c r="AO35" i="1"/>
  <c r="AH17" i="1"/>
  <c r="AN17" i="1"/>
  <c r="AK32" i="1"/>
  <c r="AL32" i="1"/>
  <c r="AF37" i="1"/>
  <c r="AL44" i="1"/>
  <c r="AI10" i="1"/>
  <c r="AO10" i="1"/>
  <c r="T32" i="1"/>
  <c r="AK47" i="1"/>
  <c r="AL47" i="1"/>
  <c r="AJ17" i="1"/>
  <c r="AK36" i="1"/>
  <c r="AF36" i="1"/>
  <c r="AI6" i="1"/>
  <c r="AO6" i="1"/>
  <c r="AG39" i="1"/>
  <c r="AK26" i="1"/>
  <c r="AH26" i="1"/>
  <c r="AI39" i="1"/>
  <c r="AO39" i="1"/>
  <c r="AJ6" i="1"/>
  <c r="AJ28" i="1"/>
  <c r="AJ26" i="1"/>
  <c r="T9" i="1"/>
  <c r="AJ37" i="1"/>
  <c r="AL24" i="1"/>
  <c r="AH32" i="1"/>
  <c r="G18" i="17"/>
  <c r="O18" i="17"/>
  <c r="Q18" i="17"/>
  <c r="AG35" i="1"/>
  <c r="AH28" i="1"/>
  <c r="G16" i="17"/>
  <c r="O16" i="17"/>
  <c r="Q16" i="17"/>
  <c r="S32" i="1"/>
  <c r="AJ9" i="1"/>
  <c r="AG6" i="1"/>
  <c r="AF32" i="1"/>
  <c r="R32" i="1"/>
  <c r="AL16" i="1"/>
  <c r="AL38" i="37"/>
  <c r="AM35" i="1"/>
  <c r="H20" i="17"/>
  <c r="P20" i="17"/>
  <c r="R20" i="17"/>
  <c r="AO42" i="1"/>
  <c r="AO5" i="1"/>
  <c r="AM34" i="1"/>
  <c r="AN42" i="1"/>
  <c r="G15" i="17"/>
  <c r="O15" i="17"/>
  <c r="Q15" i="17"/>
  <c r="H18" i="17"/>
  <c r="P18" i="17"/>
  <c r="R18" i="17"/>
  <c r="H16" i="17"/>
  <c r="P16" i="17"/>
  <c r="R16" i="17"/>
  <c r="AO41" i="1"/>
  <c r="AM13" i="1"/>
  <c r="H10" i="17"/>
  <c r="P10" i="17"/>
  <c r="R10" i="17"/>
  <c r="AN6" i="1"/>
  <c r="AE64" i="8"/>
  <c r="AG64" i="8"/>
  <c r="AF65" i="8"/>
  <c r="AH65" i="8"/>
  <c r="AF64" i="8"/>
  <c r="AH64" i="8"/>
  <c r="O67" i="8"/>
  <c r="Q67" i="8"/>
  <c r="AF67" i="8"/>
  <c r="AH67" i="8"/>
  <c r="AE65" i="8"/>
  <c r="AG65" i="8"/>
  <c r="AS13" i="34"/>
  <c r="Q9" i="17"/>
  <c r="AL17" i="37"/>
  <c r="AM14" i="2"/>
  <c r="H6" i="20"/>
  <c r="S6" i="20"/>
  <c r="U6" i="20"/>
  <c r="AN39" i="28"/>
  <c r="AM8" i="9"/>
  <c r="H8" i="22"/>
  <c r="N8" i="22"/>
  <c r="P8" i="22"/>
  <c r="AK44" i="2"/>
  <c r="AJ44" i="2"/>
  <c r="AJ69" i="2"/>
  <c r="AK69" i="2"/>
  <c r="AN32" i="1"/>
  <c r="AM21" i="1"/>
  <c r="H6" i="17"/>
  <c r="P6" i="17"/>
  <c r="R6" i="17"/>
  <c r="H7" i="17"/>
  <c r="P7" i="17"/>
  <c r="R7" i="17"/>
  <c r="AO27" i="1"/>
  <c r="AL36" i="37"/>
  <c r="AK75" i="2"/>
  <c r="AJ75" i="2"/>
  <c r="AK16" i="28"/>
  <c r="AL16" i="28"/>
  <c r="AM21" i="37"/>
  <c r="AL7" i="37"/>
  <c r="AM7" i="37"/>
  <c r="AL40" i="1"/>
  <c r="AM40" i="1"/>
  <c r="AJ65" i="7"/>
  <c r="AL45" i="2"/>
  <c r="G20" i="20"/>
  <c r="R20" i="20"/>
  <c r="T20" i="20"/>
  <c r="G23" i="20"/>
  <c r="R23" i="20"/>
  <c r="T23" i="20"/>
  <c r="AJ56" i="2"/>
  <c r="AK56" i="2"/>
  <c r="AK47" i="28"/>
  <c r="AL47" i="28"/>
  <c r="AL23" i="37"/>
  <c r="AM23" i="37"/>
  <c r="AL29" i="1"/>
  <c r="AM64" i="2"/>
  <c r="H30" i="20"/>
  <c r="S30" i="20"/>
  <c r="U30" i="20"/>
  <c r="H17" i="20"/>
  <c r="S17" i="20"/>
  <c r="U17" i="20"/>
  <c r="AM26" i="2"/>
  <c r="G27" i="29"/>
  <c r="R27" i="29"/>
  <c r="T27" i="29"/>
  <c r="AM49" i="28"/>
  <c r="AL23" i="28"/>
  <c r="AJ47" i="2"/>
  <c r="AK47" i="2"/>
  <c r="AK15" i="2"/>
  <c r="AJ15" i="2"/>
  <c r="AJ25" i="2"/>
  <c r="AK25" i="2"/>
  <c r="AJ27" i="2"/>
  <c r="AK27" i="2"/>
  <c r="AL20" i="2"/>
  <c r="G8" i="20"/>
  <c r="R8" i="20"/>
  <c r="T8" i="20"/>
  <c r="AK55" i="2"/>
  <c r="AJ55" i="2"/>
  <c r="H15" i="29"/>
  <c r="S15" i="29"/>
  <c r="U15" i="29"/>
  <c r="AN21" i="28"/>
  <c r="AL19" i="1"/>
  <c r="AM19" i="1"/>
  <c r="AJ32" i="2"/>
  <c r="AL14" i="2"/>
  <c r="G6" i="20"/>
  <c r="R6" i="20"/>
  <c r="T6" i="20"/>
  <c r="AL26" i="28"/>
  <c r="AM34" i="37"/>
  <c r="AL34" i="37"/>
  <c r="AN7" i="33"/>
  <c r="AM7" i="33"/>
  <c r="AM39" i="7"/>
  <c r="H20" i="21"/>
  <c r="T20" i="21"/>
  <c r="V20" i="21"/>
  <c r="AM24" i="3"/>
  <c r="AK39" i="2"/>
  <c r="AK46" i="2"/>
  <c r="AK19" i="2"/>
  <c r="AK43" i="2"/>
  <c r="AJ23" i="2"/>
  <c r="AJ72" i="2"/>
  <c r="AK25" i="28"/>
  <c r="AK5" i="28"/>
  <c r="AL40" i="37"/>
  <c r="AK9" i="3"/>
  <c r="AK53" i="28"/>
  <c r="H12" i="23"/>
  <c r="R12" i="23"/>
  <c r="T12" i="23"/>
  <c r="M83" i="15"/>
  <c r="S83" i="15"/>
  <c r="M77" i="15"/>
  <c r="S77" i="15"/>
  <c r="H22" i="20"/>
  <c r="S22" i="20"/>
  <c r="U22" i="20"/>
  <c r="AK61" i="2"/>
  <c r="AJ20" i="2"/>
  <c r="AN5" i="33"/>
  <c r="Q19" i="34"/>
  <c r="S19" i="34"/>
  <c r="AD19" i="34"/>
  <c r="AF19" i="34"/>
  <c r="AS19" i="34"/>
  <c r="AJ34" i="7"/>
  <c r="AJ52" i="3"/>
  <c r="AK14" i="3"/>
  <c r="AL46" i="8"/>
  <c r="AK46" i="8"/>
  <c r="AK54" i="8"/>
  <c r="AL54" i="8"/>
  <c r="AJ36" i="7"/>
  <c r="AK36" i="7"/>
  <c r="AG20" i="1"/>
  <c r="S20" i="1"/>
  <c r="AK20" i="1"/>
  <c r="AH44" i="3"/>
  <c r="AE44" i="3"/>
  <c r="AF42" i="3"/>
  <c r="AL42" i="3"/>
  <c r="AG42" i="3"/>
  <c r="AM42" i="3"/>
  <c r="AI34" i="3"/>
  <c r="S34" i="3"/>
  <c r="S63" i="3"/>
  <c r="AD63" i="3"/>
  <c r="Q63" i="3"/>
  <c r="AI63" i="3"/>
  <c r="AH63" i="3"/>
  <c r="AG67" i="3"/>
  <c r="AM67" i="3"/>
  <c r="AI67" i="3"/>
  <c r="S29" i="37"/>
  <c r="R29" i="37"/>
  <c r="F17" i="34"/>
  <c r="D27" i="34"/>
  <c r="AD27" i="34"/>
  <c r="AF27" i="34"/>
  <c r="AH27" i="34"/>
  <c r="D23" i="34"/>
  <c r="H38" i="19"/>
  <c r="R38" i="19"/>
  <c r="T38" i="19"/>
  <c r="AK9" i="8"/>
  <c r="AJ33" i="10"/>
  <c r="AN19" i="9"/>
  <c r="AJ28" i="10"/>
  <c r="H11" i="25"/>
  <c r="S11" i="25"/>
  <c r="U11" i="25"/>
  <c r="AK20" i="9"/>
  <c r="AL20" i="9"/>
  <c r="AJ35" i="7"/>
  <c r="AK35" i="7"/>
  <c r="G15" i="24"/>
  <c r="Q15" i="24"/>
  <c r="S15" i="24"/>
  <c r="AL31" i="8"/>
  <c r="AN22" i="9"/>
  <c r="AM22" i="9"/>
  <c r="H9" i="25"/>
  <c r="S9" i="25"/>
  <c r="U9" i="25"/>
  <c r="AJ34" i="10"/>
  <c r="U13" i="34"/>
  <c r="Q17" i="34"/>
  <c r="S17" i="34"/>
  <c r="AK8" i="5"/>
  <c r="H10" i="18"/>
  <c r="T10" i="18"/>
  <c r="V10" i="18"/>
  <c r="H8" i="18"/>
  <c r="T8" i="18"/>
  <c r="V8" i="18"/>
  <c r="AL25" i="6"/>
  <c r="AK25" i="6"/>
  <c r="H14" i="25"/>
  <c r="S14" i="25"/>
  <c r="U14" i="25"/>
  <c r="U6" i="18"/>
  <c r="U14" i="34"/>
  <c r="AN42" i="8"/>
  <c r="AK79" i="7"/>
  <c r="S7" i="7"/>
  <c r="AF9" i="5"/>
  <c r="AL9" i="5"/>
  <c r="AG9" i="5"/>
  <c r="AM9" i="5"/>
  <c r="AE9" i="5"/>
  <c r="AG7" i="5"/>
  <c r="AM7" i="5"/>
  <c r="AE7" i="5"/>
  <c r="AI7" i="5"/>
  <c r="AL19" i="28"/>
  <c r="AK19" i="28"/>
  <c r="AK27" i="6"/>
  <c r="R46" i="7"/>
  <c r="S46" i="7"/>
  <c r="AE46" i="7"/>
  <c r="AI46" i="7"/>
  <c r="AH46" i="7"/>
  <c r="AG46" i="7"/>
  <c r="AM46" i="7"/>
  <c r="Q46" i="7"/>
  <c r="AD46" i="7"/>
  <c r="P46" i="7"/>
  <c r="AH44" i="7"/>
  <c r="AE44" i="7"/>
  <c r="Q44" i="7"/>
  <c r="AI44" i="7"/>
  <c r="P44" i="7"/>
  <c r="AF44" i="7"/>
  <c r="AL44" i="7"/>
  <c r="AG44" i="7"/>
  <c r="AM44" i="7"/>
  <c r="R44" i="7"/>
  <c r="AI40" i="7"/>
  <c r="AF40" i="7"/>
  <c r="P40" i="7"/>
  <c r="S40" i="7"/>
  <c r="AD40" i="7"/>
  <c r="Q40" i="7"/>
  <c r="AE40" i="7"/>
  <c r="AG40" i="7"/>
  <c r="AH26" i="7"/>
  <c r="AI26" i="7"/>
  <c r="AE26" i="7"/>
  <c r="S26" i="7"/>
  <c r="AF26" i="7"/>
  <c r="AL26" i="7"/>
  <c r="P26" i="7"/>
  <c r="R38" i="7"/>
  <c r="P38" i="7"/>
  <c r="S38" i="7"/>
  <c r="AF38" i="7"/>
  <c r="AL38" i="7"/>
  <c r="AD38" i="7"/>
  <c r="Q38" i="7"/>
  <c r="AI38" i="7"/>
  <c r="AI12" i="8"/>
  <c r="AE12" i="8"/>
  <c r="Q19" i="8"/>
  <c r="S19" i="8"/>
  <c r="T19" i="8"/>
  <c r="R19" i="8"/>
  <c r="AH19" i="8"/>
  <c r="AN19" i="8"/>
  <c r="AE19" i="8"/>
  <c r="AI19" i="8"/>
  <c r="AF19" i="8"/>
  <c r="AG19" i="8"/>
  <c r="AM19" i="8"/>
  <c r="T13" i="8"/>
  <c r="R13" i="8"/>
  <c r="AJ13" i="8"/>
  <c r="AK13" i="8"/>
  <c r="AH13" i="8"/>
  <c r="AN13" i="8"/>
  <c r="T15" i="8"/>
  <c r="AH15" i="8"/>
  <c r="AN15" i="8"/>
  <c r="AJ15" i="8"/>
  <c r="AK15" i="8"/>
  <c r="T11" i="9"/>
  <c r="Q11" i="9"/>
  <c r="AJ11" i="9"/>
  <c r="AH11" i="9"/>
  <c r="AI11" i="9"/>
  <c r="AE11" i="9"/>
  <c r="AF9" i="9"/>
  <c r="AH9" i="9"/>
  <c r="S9" i="9"/>
  <c r="AG9" i="9"/>
  <c r="AI5" i="9"/>
  <c r="T5" i="9"/>
  <c r="S5" i="9"/>
  <c r="AH5" i="9"/>
  <c r="AJ5" i="9"/>
  <c r="R5" i="9"/>
  <c r="R55" i="7"/>
  <c r="AD55" i="7"/>
  <c r="P55" i="7"/>
  <c r="P7" i="7"/>
  <c r="R7" i="7"/>
  <c r="AH7" i="7"/>
  <c r="AF7" i="7"/>
  <c r="AL7" i="7"/>
  <c r="AG7" i="7"/>
  <c r="AM7" i="7"/>
  <c r="Q7" i="7"/>
  <c r="AL29" i="3"/>
  <c r="R44" i="3"/>
  <c r="Q12" i="10"/>
  <c r="R14" i="10"/>
  <c r="AH23" i="7"/>
  <c r="S23" i="7"/>
  <c r="AF23" i="7"/>
  <c r="AL23" i="7"/>
  <c r="R33" i="7"/>
  <c r="AD33" i="7"/>
  <c r="S16" i="7"/>
  <c r="AH16" i="7"/>
  <c r="AF16" i="7"/>
  <c r="AL16" i="7"/>
  <c r="AI16" i="7"/>
  <c r="AD16" i="7"/>
  <c r="P16" i="7"/>
  <c r="R14" i="7"/>
  <c r="AF14" i="7"/>
  <c r="AL14" i="7"/>
  <c r="Q14" i="7"/>
  <c r="AH11" i="10"/>
  <c r="S11" i="10"/>
  <c r="AI11" i="10"/>
  <c r="AD11" i="10"/>
  <c r="R15" i="10"/>
  <c r="Q15" i="10"/>
  <c r="P15" i="10"/>
  <c r="S15" i="10"/>
  <c r="R48" i="3"/>
  <c r="AE48" i="3"/>
  <c r="AH48" i="3"/>
  <c r="AI48" i="3"/>
  <c r="AF48" i="3"/>
  <c r="AL48" i="3"/>
  <c r="P49" i="7"/>
  <c r="AK43" i="7"/>
  <c r="AJ43" i="7"/>
  <c r="AK11" i="1"/>
  <c r="AL11" i="1"/>
  <c r="AI11" i="1"/>
  <c r="AH61" i="7"/>
  <c r="S61" i="7"/>
  <c r="AD61" i="7"/>
  <c r="AE61" i="7"/>
  <c r="AH14" i="10"/>
  <c r="AF14" i="10"/>
  <c r="AL14" i="10"/>
  <c r="AI12" i="10"/>
  <c r="AF12" i="10"/>
  <c r="S5" i="10"/>
  <c r="AH5" i="10"/>
  <c r="AI32" i="10"/>
  <c r="AE32" i="10"/>
  <c r="AF32" i="10"/>
  <c r="AL32" i="10"/>
  <c r="R16" i="3"/>
  <c r="AI16" i="3"/>
  <c r="AF22" i="10"/>
  <c r="AL22" i="10"/>
  <c r="AG22" i="10"/>
  <c r="AM22" i="10"/>
  <c r="AE43" i="7"/>
  <c r="S43" i="7"/>
  <c r="R43" i="7"/>
  <c r="P43" i="7"/>
  <c r="S8" i="10"/>
  <c r="R8" i="10"/>
  <c r="AE8" i="10"/>
  <c r="AF8" i="10"/>
  <c r="G10" i="24"/>
  <c r="Q10" i="24"/>
  <c r="S10" i="24"/>
  <c r="P8" i="10"/>
  <c r="Q8" i="10"/>
  <c r="AE36" i="8"/>
  <c r="Q36" i="8"/>
  <c r="S36" i="8"/>
  <c r="AG36" i="8"/>
  <c r="AM36" i="8"/>
  <c r="AJ44" i="8"/>
  <c r="T44" i="8"/>
  <c r="S44" i="8"/>
  <c r="AF44" i="8"/>
  <c r="AE44" i="8"/>
  <c r="AH44" i="8"/>
  <c r="AN44" i="8"/>
  <c r="AH50" i="8"/>
  <c r="AN50" i="8"/>
  <c r="AJ50" i="8"/>
  <c r="R50" i="8"/>
  <c r="Q52" i="8"/>
  <c r="U8" i="37"/>
  <c r="S8" i="37"/>
  <c r="S46" i="37"/>
  <c r="R46" i="37"/>
  <c r="AJ21" i="8"/>
  <c r="AH21" i="8"/>
  <c r="H15" i="25"/>
  <c r="S15" i="25"/>
  <c r="U15" i="25"/>
  <c r="AG22" i="28"/>
  <c r="Q7" i="33"/>
  <c r="T7" i="33"/>
  <c r="AG38" i="28"/>
  <c r="AM38" i="28"/>
  <c r="AF63" i="3"/>
  <c r="AL63" i="3"/>
  <c r="T29" i="37"/>
  <c r="U18" i="1"/>
  <c r="AH12" i="1"/>
  <c r="AK7" i="1"/>
  <c r="R71" i="7"/>
  <c r="R57" i="7"/>
  <c r="AE52" i="7"/>
  <c r="AE6" i="7"/>
  <c r="AD23" i="7"/>
  <c r="S44" i="7"/>
  <c r="AI9" i="7"/>
  <c r="AD33" i="10"/>
  <c r="AH12" i="15"/>
  <c r="AG45" i="8"/>
  <c r="AH70" i="2"/>
  <c r="P40" i="10"/>
  <c r="AG36" i="1"/>
  <c r="AE19" i="9"/>
  <c r="AF10" i="37"/>
  <c r="AH11" i="37"/>
  <c r="AN11" i="37"/>
  <c r="U19" i="37"/>
  <c r="AG19" i="37"/>
  <c r="T6" i="21"/>
  <c r="V6" i="21"/>
  <c r="R31" i="1"/>
  <c r="AI25" i="1"/>
  <c r="AH15" i="3"/>
  <c r="AD44" i="2"/>
  <c r="S31" i="8"/>
  <c r="AF35" i="10"/>
  <c r="AL35" i="10"/>
  <c r="AI6" i="10"/>
  <c r="AK6" i="10"/>
  <c r="R6" i="24"/>
  <c r="T6" i="24"/>
  <c r="T19" i="6"/>
  <c r="R23" i="28"/>
  <c r="AJ54" i="28"/>
  <c r="AI7" i="33"/>
  <c r="T17" i="34"/>
  <c r="S21" i="9"/>
  <c r="R21" i="9"/>
  <c r="AG43" i="28"/>
  <c r="AM43" i="28"/>
  <c r="Q43" i="28"/>
  <c r="AF12" i="37"/>
  <c r="AI19" i="37"/>
  <c r="AO19" i="37"/>
  <c r="T19" i="37"/>
  <c r="AH34" i="37"/>
  <c r="AN34" i="37"/>
  <c r="R26" i="2"/>
  <c r="R65" i="7"/>
  <c r="P65" i="7"/>
  <c r="AG38" i="8"/>
  <c r="AM38" i="8"/>
  <c r="S16" i="9"/>
  <c r="S10" i="6"/>
  <c r="S28" i="29"/>
  <c r="U28" i="29"/>
  <c r="T5" i="33"/>
  <c r="AK7" i="36"/>
  <c r="AM7" i="36"/>
  <c r="AF47" i="2"/>
  <c r="AL47" i="2"/>
  <c r="AH47" i="2"/>
  <c r="AI7" i="3"/>
  <c r="Q36" i="2"/>
  <c r="Q31" i="2"/>
  <c r="Q5" i="2"/>
  <c r="AG11" i="9"/>
  <c r="AG5" i="9"/>
  <c r="AE14" i="10"/>
  <c r="AI5" i="10"/>
  <c r="R9" i="5"/>
  <c r="AG31" i="10"/>
  <c r="AM31" i="10"/>
  <c r="T17" i="21"/>
  <c r="V17" i="21"/>
  <c r="S17" i="21"/>
  <c r="U17" i="21"/>
  <c r="AF39" i="8"/>
  <c r="T16" i="18"/>
  <c r="V16" i="18"/>
  <c r="T18" i="37"/>
  <c r="AH46" i="37"/>
  <c r="AN46" i="37"/>
  <c r="AJ29" i="37"/>
  <c r="R36" i="37"/>
  <c r="AL54" i="28"/>
  <c r="AK54" i="28"/>
  <c r="AL8" i="10"/>
  <c r="AK12" i="10"/>
  <c r="AJ12" i="10"/>
  <c r="H11" i="21"/>
  <c r="T11" i="21"/>
  <c r="V11" i="21"/>
  <c r="H8" i="21"/>
  <c r="T8" i="21"/>
  <c r="V8" i="21"/>
  <c r="H9" i="17"/>
  <c r="P9" i="17"/>
  <c r="R9" i="17"/>
  <c r="AO11" i="1"/>
  <c r="G29" i="25"/>
  <c r="R29" i="25"/>
  <c r="T29" i="25"/>
  <c r="AM45" i="8"/>
  <c r="AM7" i="1"/>
  <c r="AL7" i="1"/>
  <c r="AK32" i="10"/>
  <c r="AJ32" i="10"/>
  <c r="AM11" i="1"/>
  <c r="AK46" i="7"/>
  <c r="AJ46" i="7"/>
  <c r="AK7" i="5"/>
  <c r="AJ7" i="5"/>
  <c r="G12" i="23"/>
  <c r="Q12" i="23"/>
  <c r="S12" i="23"/>
  <c r="AN12" i="15"/>
  <c r="AN12" i="1"/>
  <c r="G10" i="17"/>
  <c r="O10" i="17"/>
  <c r="Q10" i="17"/>
  <c r="AN5" i="9"/>
  <c r="AM5" i="9"/>
  <c r="AN9" i="9"/>
  <c r="AM9" i="9"/>
  <c r="AJ26" i="7"/>
  <c r="AK26" i="7"/>
  <c r="AJ67" i="3"/>
  <c r="AK67" i="3"/>
  <c r="AJ16" i="3"/>
  <c r="AK16" i="3"/>
  <c r="AK16" i="7"/>
  <c r="AJ16" i="7"/>
  <c r="AJ38" i="7"/>
  <c r="AK38" i="7"/>
  <c r="Q23" i="34"/>
  <c r="AD23" i="34"/>
  <c r="AF23" i="34"/>
  <c r="AH23" i="34"/>
  <c r="H13" i="17"/>
  <c r="P13" i="17"/>
  <c r="R13" i="17"/>
  <c r="AO25" i="1"/>
  <c r="AK9" i="7"/>
  <c r="AJ9" i="7"/>
  <c r="AL50" i="8"/>
  <c r="AK50" i="8"/>
  <c r="AL15" i="8"/>
  <c r="AL13" i="8"/>
  <c r="H21" i="21"/>
  <c r="T21" i="21"/>
  <c r="V21" i="21"/>
  <c r="AM40" i="7"/>
  <c r="G21" i="21"/>
  <c r="S21" i="21"/>
  <c r="U21" i="21"/>
  <c r="AL40" i="7"/>
  <c r="AJ44" i="7"/>
  <c r="AK44" i="7"/>
  <c r="Q27" i="34"/>
  <c r="AL20" i="1"/>
  <c r="AM20" i="1"/>
  <c r="AJ5" i="10"/>
  <c r="AK5" i="10"/>
  <c r="AJ6" i="10"/>
  <c r="G16" i="29"/>
  <c r="R16" i="29"/>
  <c r="T16" i="29"/>
  <c r="AM22" i="28"/>
  <c r="AL12" i="10"/>
  <c r="G14" i="24"/>
  <c r="Q14" i="24"/>
  <c r="S14" i="24"/>
  <c r="AK48" i="3"/>
  <c r="AJ48" i="3"/>
  <c r="AK7" i="3"/>
  <c r="AJ7" i="3"/>
  <c r="AJ40" i="7"/>
  <c r="AK40" i="7"/>
  <c r="AK63" i="3"/>
  <c r="AJ63" i="3"/>
  <c r="AK34" i="3"/>
  <c r="AJ34" i="3"/>
  <c r="AH19" i="34"/>
  <c r="AH34" i="7"/>
  <c r="S34" i="7"/>
  <c r="Q34" i="7"/>
  <c r="AF34" i="7"/>
  <c r="AL34" i="7"/>
  <c r="AG34" i="7"/>
  <c r="AM34" i="7"/>
  <c r="R34" i="7"/>
  <c r="AD34" i="7"/>
  <c r="P34" i="7"/>
  <c r="AD75" i="7"/>
  <c r="AF75" i="7"/>
  <c r="G26" i="21"/>
  <c r="S26" i="21"/>
  <c r="U26" i="21"/>
  <c r="P75" i="7"/>
  <c r="AH75" i="7"/>
  <c r="AL48" i="8"/>
  <c r="AN21" i="8"/>
  <c r="T25" i="19"/>
  <c r="H21" i="19"/>
  <c r="R21" i="19"/>
  <c r="T21" i="19"/>
  <c r="H26" i="19"/>
  <c r="R26" i="19"/>
  <c r="T26" i="19"/>
  <c r="G21" i="19"/>
  <c r="Q21" i="19"/>
  <c r="S21" i="19"/>
  <c r="S25" i="19"/>
  <c r="AJ20" i="3"/>
  <c r="AL50" i="3"/>
  <c r="G28" i="18"/>
  <c r="S28" i="18"/>
  <c r="U28" i="18"/>
  <c r="AM15" i="1"/>
  <c r="AK54" i="3"/>
  <c r="AJ40" i="3"/>
  <c r="AN30" i="28"/>
  <c r="G22" i="29"/>
  <c r="R22" i="29"/>
  <c r="T22" i="29"/>
  <c r="G20" i="29"/>
  <c r="R20" i="29"/>
  <c r="T20" i="29"/>
  <c r="AK27" i="28"/>
  <c r="H19" i="29"/>
  <c r="S19" i="29"/>
  <c r="U19" i="29"/>
  <c r="H21" i="29"/>
  <c r="S21" i="29"/>
  <c r="U21" i="29"/>
  <c r="AK23" i="6"/>
  <c r="G48" i="19"/>
  <c r="Q48" i="19"/>
  <c r="S48" i="19"/>
  <c r="S42" i="19"/>
  <c r="AM47" i="1"/>
  <c r="G26" i="25"/>
  <c r="R26" i="25"/>
  <c r="T26" i="25"/>
  <c r="AL27" i="8"/>
  <c r="AK6" i="8"/>
  <c r="AJ23" i="7"/>
  <c r="AD76" i="7"/>
  <c r="AF76" i="7"/>
  <c r="AL76" i="7"/>
  <c r="R76" i="7"/>
  <c r="AH76" i="7"/>
  <c r="P76" i="7"/>
  <c r="G30" i="7"/>
  <c r="AH49" i="7"/>
  <c r="G32" i="7"/>
  <c r="G54" i="7"/>
  <c r="AF54" i="7"/>
  <c r="AL54" i="7"/>
  <c r="G64" i="7"/>
  <c r="AD64" i="7"/>
  <c r="G72" i="7"/>
  <c r="AH72" i="7"/>
  <c r="G78" i="7"/>
  <c r="AH78" i="7"/>
  <c r="AD49" i="7"/>
  <c r="R49" i="7"/>
  <c r="G48" i="7"/>
  <c r="P48" i="7"/>
  <c r="G56" i="7"/>
  <c r="G74" i="7"/>
  <c r="R54" i="7"/>
  <c r="AD54" i="7"/>
  <c r="AH54" i="7"/>
  <c r="P54" i="7"/>
  <c r="AF74" i="7"/>
  <c r="AL74" i="7"/>
  <c r="AH74" i="7"/>
  <c r="R74" i="7"/>
  <c r="P74" i="7"/>
  <c r="AD74" i="7"/>
  <c r="AH32" i="7"/>
  <c r="R32" i="7"/>
  <c r="P32" i="7"/>
  <c r="AD32" i="7"/>
  <c r="AF32" i="7"/>
  <c r="AL32" i="7"/>
  <c r="G27" i="21"/>
  <c r="S27" i="21"/>
  <c r="U27" i="21"/>
  <c r="AF56" i="7"/>
  <c r="AL56" i="7"/>
  <c r="AD56" i="7"/>
  <c r="R56" i="7"/>
  <c r="P56" i="7"/>
  <c r="AH56" i="7"/>
  <c r="R48" i="7"/>
  <c r="AH48" i="7"/>
  <c r="AD48" i="7"/>
  <c r="P78" i="7"/>
  <c r="AF78" i="7"/>
  <c r="AL78" i="7"/>
  <c r="AD72" i="7"/>
  <c r="P72" i="7"/>
  <c r="R72" i="7"/>
  <c r="P64" i="7"/>
  <c r="AF64" i="7"/>
  <c r="AL64" i="7"/>
  <c r="AH64" i="7"/>
  <c r="AF15" i="26"/>
  <c r="AH15" i="26"/>
  <c r="G10" i="26"/>
  <c r="AE14" i="26"/>
  <c r="AG14" i="26"/>
  <c r="AF16" i="26"/>
  <c r="AH16" i="26"/>
  <c r="H5" i="30"/>
  <c r="P5" i="30"/>
  <c r="AF14" i="26"/>
  <c r="AH14" i="26"/>
  <c r="G9" i="26"/>
  <c r="AE17" i="26"/>
  <c r="AG17" i="26"/>
  <c r="G6" i="30"/>
  <c r="O6" i="30"/>
  <c r="AE16" i="26"/>
  <c r="AG16" i="26"/>
  <c r="G5" i="30"/>
  <c r="O5" i="30"/>
  <c r="AF17" i="26"/>
  <c r="AH17" i="26"/>
  <c r="G8" i="23"/>
  <c r="Q8" i="23"/>
  <c r="S8" i="23"/>
  <c r="AN10" i="15"/>
  <c r="G10" i="23"/>
  <c r="Q10" i="23"/>
  <c r="S10" i="23"/>
  <c r="AO10" i="15"/>
  <c r="G15" i="23"/>
  <c r="Q15" i="23"/>
  <c r="S15" i="23"/>
  <c r="S7" i="15"/>
  <c r="AI15" i="15"/>
  <c r="AK9" i="15"/>
  <c r="AL9" i="15"/>
  <c r="AO11" i="15"/>
  <c r="R8" i="15"/>
  <c r="AH9" i="15"/>
  <c r="G7" i="23"/>
  <c r="Q7" i="23"/>
  <c r="S7" i="23"/>
  <c r="AK15" i="15"/>
  <c r="AK7" i="15"/>
  <c r="AF9" i="15"/>
  <c r="AG9" i="15"/>
  <c r="AI9" i="15"/>
  <c r="AO9" i="15"/>
  <c r="AL11" i="15"/>
  <c r="AM13" i="15"/>
  <c r="AF7" i="15"/>
  <c r="AK8" i="15"/>
  <c r="AL8" i="15"/>
  <c r="AF8" i="15"/>
  <c r="U8" i="15"/>
  <c r="AH7" i="15"/>
  <c r="AN7" i="15"/>
  <c r="H10" i="23"/>
  <c r="R10" i="23"/>
  <c r="T10" i="23"/>
  <c r="AG15" i="15"/>
  <c r="AG8" i="15"/>
  <c r="AJ15" i="15"/>
  <c r="R7" i="15"/>
  <c r="U7" i="15"/>
  <c r="AN15" i="15"/>
  <c r="S8" i="15"/>
  <c r="AG7" i="15"/>
  <c r="AI7" i="15"/>
  <c r="AO7" i="15"/>
  <c r="H6" i="30"/>
  <c r="P6" i="30"/>
  <c r="R6" i="30"/>
  <c r="AE15" i="26"/>
  <c r="AG15" i="26"/>
  <c r="G9" i="23"/>
  <c r="Q9" i="23"/>
  <c r="S9" i="23"/>
  <c r="AN9" i="15"/>
  <c r="AM9" i="15"/>
  <c r="AM15" i="15"/>
  <c r="AL15" i="15"/>
  <c r="H7" i="23"/>
  <c r="R7" i="23"/>
  <c r="T7" i="23"/>
  <c r="AM8" i="15"/>
  <c r="AM7" i="15"/>
  <c r="AL7" i="15"/>
  <c r="H13" i="23"/>
  <c r="R13" i="23"/>
  <c r="T13" i="23"/>
  <c r="AO15" i="15"/>
  <c r="H15" i="23"/>
  <c r="R15" i="23"/>
  <c r="T15" i="23"/>
  <c r="AF19" i="15"/>
  <c r="G21" i="15"/>
  <c r="G26" i="15"/>
  <c r="AG19" i="15"/>
  <c r="H21" i="15"/>
  <c r="H26" i="15"/>
  <c r="S19" i="15"/>
  <c r="U19" i="15"/>
  <c r="R19" i="15"/>
  <c r="T19" i="15"/>
  <c r="S18" i="15"/>
  <c r="U18" i="15"/>
  <c r="AG18" i="15"/>
  <c r="H20" i="15"/>
  <c r="AF18" i="15"/>
  <c r="G20" i="15"/>
  <c r="AI21" i="15"/>
  <c r="AO21" i="15"/>
  <c r="R21" i="15"/>
  <c r="T21" i="15"/>
  <c r="AF21" i="15"/>
  <c r="H23" i="15"/>
  <c r="AH26" i="15"/>
  <c r="AN26" i="15"/>
  <c r="S12" i="35"/>
  <c r="U12" i="35"/>
  <c r="R11" i="35"/>
  <c r="T11" i="35"/>
  <c r="R12" i="35"/>
  <c r="T12" i="35"/>
  <c r="G12" i="26"/>
  <c r="AF12" i="26"/>
  <c r="G6" i="26"/>
  <c r="AJ6" i="26"/>
  <c r="AK6" i="26"/>
  <c r="G8" i="26"/>
  <c r="F8" i="26"/>
  <c r="G7" i="26"/>
  <c r="AF7" i="26"/>
  <c r="R6" i="26"/>
  <c r="AF6" i="26"/>
  <c r="P6" i="26"/>
  <c r="AH6" i="26"/>
  <c r="AN6" i="26"/>
  <c r="AH12" i="26"/>
  <c r="AN12" i="26"/>
  <c r="R12" i="26"/>
  <c r="AJ12" i="26"/>
  <c r="AK12" i="26"/>
  <c r="AH7" i="26"/>
  <c r="AN7" i="26"/>
  <c r="P7" i="26"/>
  <c r="AL6" i="26"/>
  <c r="Q5" i="30"/>
  <c r="G9" i="30"/>
  <c r="O9" i="30"/>
  <c r="Q9" i="30"/>
  <c r="G7" i="30"/>
  <c r="O7" i="30"/>
  <c r="AL5" i="9"/>
  <c r="AK5" i="9"/>
  <c r="S20" i="15"/>
  <c r="U20" i="15"/>
  <c r="H25" i="15"/>
  <c r="AG20" i="15"/>
  <c r="AI20" i="15"/>
  <c r="AO20" i="15"/>
  <c r="H22" i="15"/>
  <c r="F6" i="26"/>
  <c r="F12" i="26"/>
  <c r="AH9" i="26"/>
  <c r="AN9" i="26"/>
  <c r="R9" i="26"/>
  <c r="P9" i="26"/>
  <c r="AF9" i="26"/>
  <c r="AM11" i="9"/>
  <c r="AN11" i="9"/>
  <c r="AL26" i="1"/>
  <c r="AM26" i="1"/>
  <c r="AJ27" i="7"/>
  <c r="AK27" i="7"/>
  <c r="R5" i="30"/>
  <c r="H7" i="30"/>
  <c r="P7" i="30"/>
  <c r="H9" i="30"/>
  <c r="P9" i="30"/>
  <c r="R9" i="30"/>
  <c r="AJ11" i="10"/>
  <c r="AK11" i="10"/>
  <c r="G17" i="17"/>
  <c r="O17" i="17"/>
  <c r="Q17" i="17"/>
  <c r="AN31" i="1"/>
  <c r="AK36" i="3"/>
  <c r="AJ36" i="3"/>
  <c r="AL11" i="9"/>
  <c r="AK11" i="9"/>
  <c r="S23" i="15"/>
  <c r="U23" i="15"/>
  <c r="AG23" i="15"/>
  <c r="AK21" i="8"/>
  <c r="AL21" i="8"/>
  <c r="AF10" i="26"/>
  <c r="P10" i="26"/>
  <c r="R10" i="26"/>
  <c r="AJ10" i="26"/>
  <c r="AH10" i="26"/>
  <c r="AN10" i="26"/>
  <c r="F5" i="26"/>
  <c r="F9" i="26"/>
  <c r="F7" i="26"/>
  <c r="F11" i="26"/>
  <c r="AG26" i="15"/>
  <c r="U26" i="15"/>
  <c r="S26" i="15"/>
  <c r="AJ9" i="26"/>
  <c r="H24" i="15"/>
  <c r="AG21" i="15"/>
  <c r="S21" i="15"/>
  <c r="U21" i="15"/>
  <c r="AH30" i="7"/>
  <c r="P30" i="7"/>
  <c r="AF30" i="7"/>
  <c r="AL30" i="7"/>
  <c r="AD30" i="7"/>
  <c r="R30" i="7"/>
  <c r="AN28" i="1"/>
  <c r="O8" i="26"/>
  <c r="AE8" i="26"/>
  <c r="Q8" i="26"/>
  <c r="AI8" i="26"/>
  <c r="F10" i="26"/>
  <c r="AL44" i="8"/>
  <c r="AK44" i="8"/>
  <c r="H10" i="30"/>
  <c r="P10" i="30"/>
  <c r="R10" i="30"/>
  <c r="H8" i="30"/>
  <c r="P8" i="30"/>
  <c r="AM39" i="1"/>
  <c r="AL39" i="1"/>
  <c r="AI23" i="15"/>
  <c r="AO23" i="15"/>
  <c r="AK26" i="15"/>
  <c r="AO31" i="1"/>
  <c r="H17" i="17"/>
  <c r="P17" i="17"/>
  <c r="R17" i="17"/>
  <c r="AF8" i="26"/>
  <c r="R8" i="26"/>
  <c r="AJ8" i="26"/>
  <c r="AH8" i="26"/>
  <c r="AN8" i="26"/>
  <c r="P8" i="26"/>
  <c r="AI26" i="15"/>
  <c r="AO26" i="15"/>
  <c r="AJ26" i="15"/>
  <c r="AF26" i="15"/>
  <c r="R26" i="15"/>
  <c r="T26" i="15"/>
  <c r="AG8" i="26"/>
  <c r="AM8" i="26"/>
  <c r="G22" i="15"/>
  <c r="AH20" i="15"/>
  <c r="AN20" i="15"/>
  <c r="G23" i="15"/>
  <c r="R20" i="15"/>
  <c r="T20" i="15"/>
  <c r="AF20" i="15"/>
  <c r="G25" i="15"/>
  <c r="G10" i="30"/>
  <c r="O10" i="30"/>
  <c r="Q10" i="30"/>
  <c r="G8" i="30"/>
  <c r="O8" i="30"/>
  <c r="Q6" i="30"/>
  <c r="AN26" i="1"/>
  <c r="G14" i="17"/>
  <c r="O14" i="17"/>
  <c r="Q14" i="17"/>
  <c r="AL75" i="7"/>
  <c r="AK73" i="2"/>
  <c r="AJ73" i="2"/>
  <c r="AJ7" i="26"/>
  <c r="AF72" i="7"/>
  <c r="AL72" i="7"/>
  <c r="R78" i="7"/>
  <c r="AE67" i="8"/>
  <c r="AG67" i="8"/>
  <c r="AN60" i="28"/>
  <c r="H34" i="29"/>
  <c r="S34" i="29"/>
  <c r="U34" i="29"/>
  <c r="AM30" i="1"/>
  <c r="AL30" i="1"/>
  <c r="R7" i="26"/>
  <c r="AD78" i="7"/>
  <c r="D20" i="34"/>
  <c r="Q20" i="34"/>
  <c r="S20" i="34"/>
  <c r="Q18" i="34"/>
  <c r="S18" i="34"/>
  <c r="D22" i="34"/>
  <c r="AR10" i="34"/>
  <c r="C16" i="34"/>
  <c r="AL18" i="37"/>
  <c r="AM18" i="37"/>
  <c r="AM32" i="1"/>
  <c r="AL36" i="1"/>
  <c r="AM36" i="1"/>
  <c r="AL10" i="1"/>
  <c r="AN11" i="1"/>
  <c r="AK29" i="10"/>
  <c r="AJ29" i="10"/>
  <c r="AM24" i="37"/>
  <c r="AL24" i="37"/>
  <c r="AJ24" i="10"/>
  <c r="AK24" i="10"/>
  <c r="AD18" i="34"/>
  <c r="AF18" i="34"/>
  <c r="P12" i="26"/>
  <c r="AL12" i="26"/>
  <c r="AH21" i="15"/>
  <c r="AN21" i="15"/>
  <c r="H9" i="23"/>
  <c r="R9" i="23"/>
  <c r="T9" i="23"/>
  <c r="R64" i="7"/>
  <c r="AF48" i="7"/>
  <c r="AL48" i="7"/>
  <c r="AL9" i="1"/>
  <c r="AM9" i="1"/>
  <c r="AK28" i="7"/>
  <c r="AJ28" i="7"/>
  <c r="AL39" i="2"/>
  <c r="G18" i="20"/>
  <c r="R18" i="20"/>
  <c r="T18" i="20"/>
  <c r="G24" i="15"/>
  <c r="G5" i="26"/>
  <c r="G11" i="26"/>
  <c r="AM25" i="1"/>
  <c r="AM41" i="1"/>
  <c r="H9" i="18"/>
  <c r="T9" i="18"/>
  <c r="V9" i="18"/>
  <c r="AM52" i="7"/>
  <c r="H25" i="21"/>
  <c r="T25" i="21"/>
  <c r="V25" i="21"/>
  <c r="AJ51" i="2"/>
  <c r="AK51" i="2"/>
  <c r="AL19" i="2"/>
  <c r="G10" i="20"/>
  <c r="R10" i="20"/>
  <c r="T10" i="20"/>
  <c r="AK52" i="2"/>
  <c r="AJ52" i="2"/>
  <c r="AM21" i="28"/>
  <c r="G15" i="29"/>
  <c r="R15" i="29"/>
  <c r="T15" i="29"/>
  <c r="AN49" i="28"/>
  <c r="H27" i="29"/>
  <c r="S27" i="29"/>
  <c r="U27" i="29"/>
  <c r="AK74" i="2"/>
  <c r="AJ17" i="2"/>
  <c r="AK17" i="2"/>
  <c r="AJ60" i="2"/>
  <c r="AK60" i="2"/>
  <c r="AJ52" i="7"/>
  <c r="AK52" i="7"/>
  <c r="AH14" i="34"/>
  <c r="AJ42" i="2"/>
  <c r="AK70" i="2"/>
  <c r="H29" i="20"/>
  <c r="S29" i="20"/>
  <c r="U29" i="20"/>
  <c r="G13" i="24"/>
  <c r="Q13" i="24"/>
  <c r="S13" i="24"/>
  <c r="AK41" i="2"/>
  <c r="AJ5" i="2"/>
  <c r="AK7" i="2"/>
  <c r="AJ7" i="2"/>
  <c r="AL27" i="10"/>
  <c r="G17" i="24"/>
  <c r="Q17" i="24"/>
  <c r="S17" i="24"/>
  <c r="AK57" i="2"/>
  <c r="AJ57" i="2"/>
  <c r="AK13" i="28"/>
  <c r="AL13" i="28"/>
  <c r="AL25" i="2"/>
  <c r="G16" i="20"/>
  <c r="R16" i="20"/>
  <c r="T16" i="20"/>
  <c r="G18" i="24"/>
  <c r="Q18" i="24"/>
  <c r="S18" i="24"/>
  <c r="AL28" i="10"/>
  <c r="AJ33" i="2"/>
  <c r="AK34" i="2"/>
  <c r="H14" i="20"/>
  <c r="S14" i="20"/>
  <c r="U14" i="20"/>
  <c r="AK12" i="3"/>
  <c r="G7" i="20"/>
  <c r="R7" i="20"/>
  <c r="T7" i="20"/>
  <c r="AL15" i="28"/>
  <c r="AK15" i="28"/>
  <c r="AJ62" i="7"/>
  <c r="AK62" i="7"/>
  <c r="AM9" i="2"/>
  <c r="H31" i="29"/>
  <c r="S31" i="29"/>
  <c r="U31" i="29"/>
  <c r="AK42" i="28"/>
  <c r="AO19" i="1"/>
  <c r="AO20" i="1"/>
  <c r="AM56" i="3"/>
  <c r="S11" i="1"/>
  <c r="U11" i="1"/>
  <c r="R11" i="1"/>
  <c r="T11" i="1"/>
  <c r="AN11" i="15"/>
  <c r="AM13" i="37"/>
  <c r="H41" i="19"/>
  <c r="R41" i="19"/>
  <c r="T41" i="19"/>
  <c r="G5" i="29"/>
  <c r="G5" i="25"/>
  <c r="R5" i="25"/>
  <c r="T5" i="25"/>
  <c r="AK66" i="7"/>
  <c r="AJ14" i="10"/>
  <c r="AK14" i="10"/>
  <c r="H10" i="29"/>
  <c r="S10" i="29"/>
  <c r="U10" i="29"/>
  <c r="AL8" i="1"/>
  <c r="AK56" i="3"/>
  <c r="G22" i="18"/>
  <c r="S22" i="18"/>
  <c r="U22" i="18"/>
  <c r="AD17" i="34"/>
  <c r="AF17" i="34"/>
  <c r="D25" i="34"/>
  <c r="AM20" i="9"/>
  <c r="AN20" i="9"/>
  <c r="S18" i="6"/>
  <c r="AJ18" i="6"/>
  <c r="AG18" i="6"/>
  <c r="Q18" i="6"/>
  <c r="AE18" i="6"/>
  <c r="AI18" i="6"/>
  <c r="T18" i="6"/>
  <c r="AH18" i="6"/>
  <c r="R18" i="6"/>
  <c r="AF18" i="6"/>
  <c r="AG59" i="28"/>
  <c r="AI59" i="28"/>
  <c r="S33" i="29"/>
  <c r="U33" i="29"/>
  <c r="R42" i="7"/>
  <c r="AD42" i="7"/>
  <c r="AG42" i="7"/>
  <c r="AM42" i="7"/>
  <c r="AE42" i="7"/>
  <c r="S42" i="7"/>
  <c r="AI42" i="7"/>
  <c r="AH42" i="7"/>
  <c r="P42" i="7"/>
  <c r="Q42" i="7"/>
  <c r="AF42" i="7"/>
  <c r="AL42" i="7"/>
  <c r="R40" i="10"/>
  <c r="Q40" i="10"/>
  <c r="S40" i="10"/>
  <c r="AL21" i="2"/>
  <c r="G17" i="20"/>
  <c r="R17" i="20"/>
  <c r="T17" i="20"/>
  <c r="AK45" i="28"/>
  <c r="AM44" i="37"/>
  <c r="AK17" i="9"/>
  <c r="AK21" i="10"/>
  <c r="U11" i="34"/>
  <c r="AJ24" i="2"/>
  <c r="AJ73" i="3"/>
  <c r="AG20" i="8"/>
  <c r="AM20" i="8"/>
  <c r="AE20" i="8"/>
  <c r="AI20" i="8"/>
  <c r="AF13" i="8"/>
  <c r="R12" i="9"/>
  <c r="AJ12" i="9"/>
  <c r="AG12" i="9"/>
  <c r="AI12" i="9"/>
  <c r="Q12" i="9"/>
  <c r="AH12" i="9"/>
  <c r="AE12" i="9"/>
  <c r="T12" i="9"/>
  <c r="S12" i="9"/>
  <c r="AF12" i="9"/>
  <c r="S6" i="9"/>
  <c r="AH6" i="9"/>
  <c r="AG6" i="9"/>
  <c r="AE6" i="9"/>
  <c r="AJ6" i="9"/>
  <c r="R6" i="9"/>
  <c r="AI6" i="9"/>
  <c r="Q6" i="9"/>
  <c r="AF15" i="10"/>
  <c r="AL15" i="10"/>
  <c r="AI15" i="10"/>
  <c r="AI51" i="7"/>
  <c r="P51" i="7"/>
  <c r="Q51" i="7"/>
  <c r="S51" i="7"/>
  <c r="AH51" i="7"/>
  <c r="AD51" i="7"/>
  <c r="AE51" i="7"/>
  <c r="R51" i="7"/>
  <c r="AF51" i="7"/>
  <c r="AG51" i="7"/>
  <c r="Q5" i="7"/>
  <c r="AE5" i="7"/>
  <c r="AF5" i="7"/>
  <c r="AL5" i="7"/>
  <c r="AG5" i="7"/>
  <c r="AM5" i="7"/>
  <c r="S5" i="7"/>
  <c r="AD5" i="7"/>
  <c r="AI5" i="7"/>
  <c r="P5" i="7"/>
  <c r="AH5" i="7"/>
  <c r="R5" i="7"/>
  <c r="Q82" i="15"/>
  <c r="T82" i="15"/>
  <c r="T64" i="15"/>
  <c r="S64" i="15"/>
  <c r="G9" i="24"/>
  <c r="Q9" i="24"/>
  <c r="S9" i="24"/>
  <c r="S53" i="19"/>
  <c r="AH20" i="7"/>
  <c r="AI20" i="7"/>
  <c r="Q20" i="7"/>
  <c r="P20" i="7"/>
  <c r="AD20" i="7"/>
  <c r="AE20" i="7"/>
  <c r="S20" i="7"/>
  <c r="S37" i="8"/>
  <c r="T37" i="8"/>
  <c r="Q37" i="8"/>
  <c r="R37" i="8"/>
  <c r="R33" i="8"/>
  <c r="T33" i="8"/>
  <c r="AF33" i="8"/>
  <c r="AH33" i="8"/>
  <c r="AN33" i="8"/>
  <c r="AI33" i="8"/>
  <c r="AJ33" i="8"/>
  <c r="AG33" i="8"/>
  <c r="AM33" i="8"/>
  <c r="Q33" i="8"/>
  <c r="T13" i="28"/>
  <c r="S13" i="28"/>
  <c r="AL30" i="8"/>
  <c r="AK30" i="8"/>
  <c r="R28" i="7"/>
  <c r="S28" i="7"/>
  <c r="Q28" i="7"/>
  <c r="AI20" i="6"/>
  <c r="T20" i="6"/>
  <c r="AG20" i="6"/>
  <c r="Q20" i="6"/>
  <c r="AJ20" i="6"/>
  <c r="AF20" i="6"/>
  <c r="R20" i="6"/>
  <c r="AI35" i="10"/>
  <c r="S35" i="10"/>
  <c r="Q35" i="10"/>
  <c r="R35" i="10"/>
  <c r="AH35" i="10"/>
  <c r="AG19" i="6"/>
  <c r="S19" i="6"/>
  <c r="AI19" i="6"/>
  <c r="Q19" i="6"/>
  <c r="R19" i="6"/>
  <c r="AF19" i="6"/>
  <c r="AH19" i="6"/>
  <c r="Q20" i="19"/>
  <c r="AJ35" i="8"/>
  <c r="T35" i="8"/>
  <c r="R35" i="8"/>
  <c r="O66" i="8"/>
  <c r="P66" i="8"/>
  <c r="H6" i="25"/>
  <c r="S6" i="25"/>
  <c r="U6" i="25"/>
  <c r="H6" i="29"/>
  <c r="S6" i="29"/>
  <c r="U6" i="29"/>
  <c r="AK19" i="6"/>
  <c r="AL19" i="6"/>
  <c r="S20" i="6"/>
  <c r="AG81" i="7"/>
  <c r="AM81" i="7"/>
  <c r="S81" i="7"/>
  <c r="T53" i="19"/>
  <c r="T6" i="35"/>
  <c r="AE20" i="6"/>
  <c r="Q15" i="7"/>
  <c r="S15" i="7"/>
  <c r="P15" i="7"/>
  <c r="AF6" i="3"/>
  <c r="AL6" i="3"/>
  <c r="AE6" i="3"/>
  <c r="AH6" i="3"/>
  <c r="AJ17" i="8"/>
  <c r="AH17" i="8"/>
  <c r="AN17" i="8"/>
  <c r="AF17" i="8"/>
  <c r="AM28" i="10"/>
  <c r="H18" i="24"/>
  <c r="R18" i="24"/>
  <c r="T18" i="24"/>
  <c r="H5" i="25"/>
  <c r="S5" i="25"/>
  <c r="U5" i="25"/>
  <c r="H5" i="29"/>
  <c r="S5" i="29"/>
  <c r="U5" i="29"/>
  <c r="T5" i="35"/>
  <c r="AI14" i="7"/>
  <c r="AG14" i="7"/>
  <c r="AM14" i="7"/>
  <c r="P14" i="7"/>
  <c r="S14" i="7"/>
  <c r="AH14" i="7"/>
  <c r="AE14" i="7"/>
  <c r="AI38" i="8"/>
  <c r="AJ38" i="8"/>
  <c r="AF38" i="8"/>
  <c r="AJ43" i="8"/>
  <c r="AH43" i="8"/>
  <c r="AN43" i="8"/>
  <c r="AG43" i="8"/>
  <c r="AM43" i="8"/>
  <c r="AI43" i="8"/>
  <c r="AE43" i="8"/>
  <c r="H47" i="3"/>
  <c r="H39" i="3"/>
  <c r="H35" i="3"/>
  <c r="H33" i="3"/>
  <c r="S33" i="3"/>
  <c r="H29" i="3"/>
  <c r="H15" i="3"/>
  <c r="H53" i="3"/>
  <c r="AI5" i="3"/>
  <c r="H11" i="3"/>
  <c r="AD7" i="7"/>
  <c r="AI7" i="7"/>
  <c r="Q6" i="5"/>
  <c r="AI6" i="5"/>
  <c r="P6" i="5"/>
  <c r="AH46" i="8"/>
  <c r="AG46" i="8"/>
  <c r="AF46" i="8"/>
  <c r="AE5" i="5"/>
  <c r="P5" i="5"/>
  <c r="AM26" i="6"/>
  <c r="G47" i="19"/>
  <c r="Q47" i="19"/>
  <c r="Q29" i="8"/>
  <c r="AI29" i="8"/>
  <c r="T29" i="8"/>
  <c r="AG29" i="8"/>
  <c r="AJ29" i="8"/>
  <c r="R29" i="8"/>
  <c r="S29" i="8"/>
  <c r="AF29" i="8"/>
  <c r="T30" i="37"/>
  <c r="AI30" i="37"/>
  <c r="AO30" i="37"/>
  <c r="AF30" i="37"/>
  <c r="S54" i="19"/>
  <c r="U5" i="35"/>
  <c r="AK25" i="8"/>
  <c r="H75" i="7"/>
  <c r="H63" i="7"/>
  <c r="H31" i="7"/>
  <c r="H73" i="7"/>
  <c r="H71" i="7"/>
  <c r="H55" i="7"/>
  <c r="H29" i="7"/>
  <c r="H22" i="7"/>
  <c r="AE22" i="7"/>
  <c r="H77" i="7"/>
  <c r="H49" i="7"/>
  <c r="H47" i="7"/>
  <c r="H53" i="7"/>
  <c r="AE21" i="7"/>
  <c r="AI21" i="7"/>
  <c r="AH20" i="6"/>
  <c r="AH50" i="3"/>
  <c r="R50" i="3"/>
  <c r="P50" i="3"/>
  <c r="AG58" i="7"/>
  <c r="AM58" i="7"/>
  <c r="AF58" i="7"/>
  <c r="AL58" i="7"/>
  <c r="AJ7" i="9"/>
  <c r="AE7" i="9"/>
  <c r="AG7" i="9"/>
  <c r="G7" i="22"/>
  <c r="M7" i="22"/>
  <c r="O7" i="22"/>
  <c r="AF7" i="9"/>
  <c r="AH7" i="9"/>
  <c r="AJ39" i="8"/>
  <c r="AH39" i="8"/>
  <c r="AI5" i="5"/>
  <c r="AI11" i="28"/>
  <c r="AG11" i="28"/>
  <c r="AI51" i="8"/>
  <c r="S51" i="8"/>
  <c r="AE51" i="8"/>
  <c r="Q51" i="8"/>
  <c r="AG51" i="8"/>
  <c r="T10" i="6"/>
  <c r="R10" i="6"/>
  <c r="S31" i="10"/>
  <c r="P31" i="10"/>
  <c r="AI31" i="10"/>
  <c r="Q31" i="10"/>
  <c r="H17" i="3"/>
  <c r="R39" i="8"/>
  <c r="G6" i="29"/>
  <c r="R6" i="29"/>
  <c r="T6" i="29"/>
  <c r="AM6" i="8"/>
  <c r="AF27" i="1"/>
  <c r="P22" i="7"/>
  <c r="T6" i="9"/>
  <c r="AE30" i="10"/>
  <c r="S12" i="21"/>
  <c r="T12" i="21"/>
  <c r="R7" i="24"/>
  <c r="T7" i="24"/>
  <c r="AG8" i="28"/>
  <c r="AM8" i="28"/>
  <c r="S18" i="29"/>
  <c r="U18" i="29"/>
  <c r="AG10" i="37"/>
  <c r="AG47" i="37"/>
  <c r="AH57" i="2"/>
  <c r="S11" i="35"/>
  <c r="U11" i="35"/>
  <c r="Q41" i="3"/>
  <c r="AI41" i="3"/>
  <c r="AS13" i="3"/>
  <c r="AT13" i="3"/>
  <c r="AI60" i="7"/>
  <c r="AH21" i="7"/>
  <c r="AE5" i="10"/>
  <c r="Q5" i="10"/>
  <c r="Q48" i="3"/>
  <c r="AC11" i="34"/>
  <c r="AE11" i="34"/>
  <c r="H28" i="8"/>
  <c r="G6" i="25"/>
  <c r="R6" i="25"/>
  <c r="T6" i="25"/>
  <c r="U8" i="1"/>
  <c r="P60" i="7"/>
  <c r="S60" i="7"/>
  <c r="P37" i="7"/>
  <c r="R37" i="7"/>
  <c r="AH37" i="7"/>
  <c r="Q29" i="3"/>
  <c r="P29" i="3"/>
  <c r="AF33" i="10"/>
  <c r="AL33" i="10"/>
  <c r="AH52" i="3"/>
  <c r="AG30" i="8"/>
  <c r="R30" i="8"/>
  <c r="AE30" i="8"/>
  <c r="AI30" i="8"/>
  <c r="S30" i="8"/>
  <c r="Q55" i="19"/>
  <c r="S55" i="19"/>
  <c r="AE6" i="6"/>
  <c r="P21" i="7"/>
  <c r="S21" i="7"/>
  <c r="Q21" i="7"/>
  <c r="AE38" i="10"/>
  <c r="AI38" i="10"/>
  <c r="Q14" i="10"/>
  <c r="AG14" i="10"/>
  <c r="AM14" i="10"/>
  <c r="AH30" i="8"/>
  <c r="AF49" i="3"/>
  <c r="R8" i="3"/>
  <c r="S16" i="6"/>
  <c r="AF7" i="8"/>
  <c r="S12" i="10"/>
  <c r="P12" i="10"/>
  <c r="S22" i="10"/>
  <c r="S20" i="10"/>
  <c r="R13" i="6"/>
  <c r="AE63" i="7"/>
  <c r="AF75" i="2"/>
  <c r="AL75" i="2"/>
  <c r="AJ14" i="28"/>
  <c r="AJ59" i="28"/>
  <c r="AJ11" i="37"/>
  <c r="R56" i="19"/>
  <c r="T56" i="19"/>
  <c r="Q56" i="19"/>
  <c r="S56" i="19"/>
  <c r="S26" i="6"/>
  <c r="T26" i="6"/>
  <c r="AE19" i="3"/>
  <c r="Q16" i="7"/>
  <c r="AG16" i="7"/>
  <c r="AM16" i="7"/>
  <c r="AF15" i="15"/>
  <c r="Q26" i="6"/>
  <c r="Q31" i="7"/>
  <c r="P31" i="7"/>
  <c r="AE31" i="7"/>
  <c r="AF43" i="7"/>
  <c r="AL43" i="7"/>
  <c r="Q43" i="7"/>
  <c r="AH43" i="7"/>
  <c r="AI19" i="7"/>
  <c r="AH19" i="7"/>
  <c r="AG19" i="7"/>
  <c r="AM19" i="7"/>
  <c r="AF19" i="7"/>
  <c r="AL19" i="7"/>
  <c r="AF21" i="8"/>
  <c r="R21" i="8"/>
  <c r="AD8" i="10"/>
  <c r="AI8" i="10"/>
  <c r="AH8" i="10"/>
  <c r="R43" i="1"/>
  <c r="S8" i="35"/>
  <c r="U8" i="35"/>
  <c r="R8" i="35"/>
  <c r="T8" i="35"/>
  <c r="R23" i="7"/>
  <c r="U33" i="1"/>
  <c r="S22" i="1"/>
  <c r="S7" i="3"/>
  <c r="AE7" i="3"/>
  <c r="Q7" i="3"/>
  <c r="R10" i="7"/>
  <c r="Q10" i="7"/>
  <c r="AF10" i="7"/>
  <c r="AH10" i="7"/>
  <c r="AD50" i="7"/>
  <c r="AE41" i="8"/>
  <c r="AI41" i="8"/>
  <c r="S41" i="8"/>
  <c r="AJ41" i="8"/>
  <c r="AG41" i="8"/>
  <c r="T41" i="8"/>
  <c r="S31" i="37"/>
  <c r="G23" i="28"/>
  <c r="G23" i="6"/>
  <c r="G39" i="8"/>
  <c r="G27" i="8"/>
  <c r="G15" i="8"/>
  <c r="G35" i="8"/>
  <c r="G39" i="28"/>
  <c r="G47" i="1"/>
  <c r="G25" i="8"/>
  <c r="G13" i="8"/>
  <c r="G37" i="28"/>
  <c r="G33" i="28"/>
  <c r="G29" i="28"/>
  <c r="G25" i="28"/>
  <c r="G25" i="6"/>
  <c r="AF48" i="8"/>
  <c r="R48" i="8"/>
  <c r="Q7" i="2"/>
  <c r="Q22" i="2"/>
  <c r="Q35" i="7"/>
  <c r="P35" i="7"/>
  <c r="AG35" i="7"/>
  <c r="AM35" i="7"/>
  <c r="R19" i="7"/>
  <c r="Q19" i="7"/>
  <c r="P19" i="7"/>
  <c r="AE19" i="7"/>
  <c r="AE24" i="10"/>
  <c r="AG8" i="10"/>
  <c r="R5" i="29"/>
  <c r="T5" i="29"/>
  <c r="AH25" i="8"/>
  <c r="AN25" i="8"/>
  <c r="AI36" i="8"/>
  <c r="AH8" i="28"/>
  <c r="AN8" i="28"/>
  <c r="S8" i="28"/>
  <c r="AH5" i="28"/>
  <c r="AN5" i="28"/>
  <c r="AF27" i="28"/>
  <c r="H40" i="28"/>
  <c r="H28" i="6"/>
  <c r="H48" i="1"/>
  <c r="AG48" i="1"/>
  <c r="H26" i="8"/>
  <c r="H14" i="8"/>
  <c r="H38" i="28"/>
  <c r="H26" i="6"/>
  <c r="H36" i="8"/>
  <c r="H36" i="28"/>
  <c r="AF36" i="28"/>
  <c r="H24" i="6"/>
  <c r="H34" i="28"/>
  <c r="H32" i="28"/>
  <c r="H48" i="37"/>
  <c r="H20" i="8"/>
  <c r="H28" i="28"/>
  <c r="H24" i="28"/>
  <c r="H40" i="8"/>
  <c r="H16" i="8"/>
  <c r="H31" i="28"/>
  <c r="G18" i="3"/>
  <c r="G53" i="3"/>
  <c r="H37" i="37"/>
  <c r="U37" i="37"/>
  <c r="G25" i="3"/>
  <c r="H6" i="6"/>
  <c r="H13" i="6"/>
  <c r="H12" i="28"/>
  <c r="H18" i="28"/>
  <c r="G21" i="8"/>
  <c r="H22" i="8"/>
  <c r="R55" i="19"/>
  <c r="T55" i="19"/>
  <c r="G34" i="3"/>
  <c r="G16" i="1"/>
  <c r="G49" i="3"/>
  <c r="G8" i="6"/>
  <c r="H15" i="6"/>
  <c r="T15" i="6"/>
  <c r="G17" i="28"/>
  <c r="H22" i="28"/>
  <c r="G47" i="8"/>
  <c r="H49" i="8"/>
  <c r="G15" i="1"/>
  <c r="G11" i="6"/>
  <c r="G5" i="6"/>
  <c r="H56" i="28"/>
  <c r="G49" i="8"/>
  <c r="H47" i="8"/>
  <c r="U36" i="37"/>
  <c r="G29" i="7"/>
  <c r="AF29" i="7"/>
  <c r="AL29" i="7"/>
  <c r="G77" i="7"/>
  <c r="P77" i="7"/>
  <c r="H30" i="3"/>
  <c r="G54" i="3"/>
  <c r="G38" i="1"/>
  <c r="H19" i="3"/>
  <c r="G13" i="6"/>
  <c r="G22" i="6"/>
  <c r="G55" i="28"/>
  <c r="H58" i="28"/>
  <c r="G50" i="8"/>
  <c r="H52" i="8"/>
  <c r="G57" i="28"/>
  <c r="AG36" i="37"/>
  <c r="G31" i="7"/>
  <c r="G11" i="3"/>
  <c r="G33" i="3"/>
  <c r="H37" i="1"/>
  <c r="H26" i="3"/>
  <c r="G15" i="6"/>
  <c r="H5" i="6"/>
  <c r="G56" i="28"/>
  <c r="H12" i="8"/>
  <c r="R12" i="8"/>
  <c r="H11" i="8"/>
  <c r="H38" i="1"/>
  <c r="G17" i="3"/>
  <c r="G39" i="3"/>
  <c r="G37" i="37"/>
  <c r="G20" i="3"/>
  <c r="AF20" i="3"/>
  <c r="AL20" i="3"/>
  <c r="H50" i="3"/>
  <c r="H11" i="6"/>
  <c r="R11" i="6"/>
  <c r="H22" i="6"/>
  <c r="H11" i="28"/>
  <c r="G17" i="8"/>
  <c r="AE17" i="8"/>
  <c r="H18" i="8"/>
  <c r="G38" i="37"/>
  <c r="G6" i="6"/>
  <c r="G12" i="28"/>
  <c r="H17" i="28"/>
  <c r="AE12" i="28"/>
  <c r="Q12" i="28"/>
  <c r="AG12" i="28"/>
  <c r="S12" i="28"/>
  <c r="AI12" i="28"/>
  <c r="AG38" i="1"/>
  <c r="S38" i="1"/>
  <c r="U38" i="1"/>
  <c r="AI38" i="1"/>
  <c r="AO38" i="1"/>
  <c r="AK38" i="1"/>
  <c r="AI39" i="8"/>
  <c r="S39" i="8"/>
  <c r="Q39" i="8"/>
  <c r="R11" i="8"/>
  <c r="AJ11" i="8"/>
  <c r="AF11" i="8"/>
  <c r="T11" i="8"/>
  <c r="AH11" i="8"/>
  <c r="Q50" i="8"/>
  <c r="AE50" i="8"/>
  <c r="AI50" i="8"/>
  <c r="AG50" i="8"/>
  <c r="AM50" i="8"/>
  <c r="S50" i="8"/>
  <c r="P49" i="3"/>
  <c r="R49" i="3"/>
  <c r="AH49" i="3"/>
  <c r="AD49" i="3"/>
  <c r="P34" i="3"/>
  <c r="R34" i="3"/>
  <c r="AH34" i="3"/>
  <c r="AF34" i="3"/>
  <c r="AL34" i="3"/>
  <c r="AD34" i="3"/>
  <c r="AH26" i="6"/>
  <c r="AJ26" i="6"/>
  <c r="AJ16" i="8"/>
  <c r="R16" i="8"/>
  <c r="AH16" i="8"/>
  <c r="AN16" i="8"/>
  <c r="T16" i="8"/>
  <c r="AF16" i="8"/>
  <c r="AH38" i="28"/>
  <c r="AN38" i="28"/>
  <c r="AJ38" i="28"/>
  <c r="AF38" i="28"/>
  <c r="R38" i="28"/>
  <c r="T38" i="28"/>
  <c r="Q13" i="8"/>
  <c r="S13" i="8"/>
  <c r="AI13" i="8"/>
  <c r="AG13" i="8"/>
  <c r="AM13" i="8"/>
  <c r="AM41" i="8"/>
  <c r="G27" i="25"/>
  <c r="R27" i="25"/>
  <c r="T27" i="25"/>
  <c r="G18" i="25"/>
  <c r="R18" i="25"/>
  <c r="T18" i="25"/>
  <c r="AM30" i="8"/>
  <c r="AN39" i="8"/>
  <c r="H25" i="25"/>
  <c r="S25" i="25"/>
  <c r="U25" i="25"/>
  <c r="H29" i="19"/>
  <c r="R29" i="19"/>
  <c r="T29" i="19"/>
  <c r="AN20" i="6"/>
  <c r="H36" i="19"/>
  <c r="R36" i="19"/>
  <c r="AG31" i="7"/>
  <c r="AM31" i="7"/>
  <c r="S31" i="7"/>
  <c r="AI31" i="7"/>
  <c r="AL29" i="8"/>
  <c r="AK29" i="8"/>
  <c r="AN46" i="8"/>
  <c r="H30" i="25"/>
  <c r="S30" i="25"/>
  <c r="U30" i="25"/>
  <c r="AI35" i="3"/>
  <c r="S35" i="3"/>
  <c r="Q35" i="3"/>
  <c r="AE35" i="3"/>
  <c r="AG35" i="3"/>
  <c r="AM35" i="3"/>
  <c r="G29" i="19"/>
  <c r="Q29" i="19"/>
  <c r="S29" i="19"/>
  <c r="AM20" i="6"/>
  <c r="G36" i="19"/>
  <c r="Q36" i="19"/>
  <c r="AK6" i="9"/>
  <c r="AL6" i="9"/>
  <c r="AN18" i="6"/>
  <c r="H28" i="19"/>
  <c r="R28" i="19"/>
  <c r="T28" i="19"/>
  <c r="H34" i="19"/>
  <c r="R34" i="19"/>
  <c r="T34" i="19"/>
  <c r="H31" i="19"/>
  <c r="R31" i="19"/>
  <c r="AH11" i="26"/>
  <c r="AN11" i="26"/>
  <c r="AF11" i="26"/>
  <c r="AJ11" i="26"/>
  <c r="R11" i="26"/>
  <c r="P11" i="26"/>
  <c r="AM26" i="15"/>
  <c r="AL26" i="15"/>
  <c r="R7" i="30"/>
  <c r="H11" i="30"/>
  <c r="P11" i="30"/>
  <c r="R11" i="30"/>
  <c r="Q12" i="26"/>
  <c r="AE12" i="26"/>
  <c r="AI12" i="26"/>
  <c r="O12" i="26"/>
  <c r="AG12" i="26"/>
  <c r="AM12" i="26"/>
  <c r="AE17" i="28"/>
  <c r="AI17" i="28"/>
  <c r="S17" i="28"/>
  <c r="Q17" i="28"/>
  <c r="AG17" i="28"/>
  <c r="AM17" i="28"/>
  <c r="AF38" i="37"/>
  <c r="AH38" i="37"/>
  <c r="AN38" i="37"/>
  <c r="AJ38" i="37"/>
  <c r="T38" i="37"/>
  <c r="R38" i="37"/>
  <c r="Q8" i="6"/>
  <c r="S8" i="6"/>
  <c r="AI8" i="6"/>
  <c r="AG8" i="6"/>
  <c r="R24" i="6"/>
  <c r="AJ24" i="6"/>
  <c r="T24" i="6"/>
  <c r="AF24" i="6"/>
  <c r="AH24" i="6"/>
  <c r="AG25" i="28"/>
  <c r="AM25" i="28"/>
  <c r="AE25" i="28"/>
  <c r="Q25" i="28"/>
  <c r="AI25" i="28"/>
  <c r="S25" i="28"/>
  <c r="AH5" i="6"/>
  <c r="H7" i="6"/>
  <c r="R5" i="6"/>
  <c r="AJ5" i="6"/>
  <c r="T5" i="6"/>
  <c r="AF5" i="6"/>
  <c r="AE15" i="6"/>
  <c r="AG15" i="6"/>
  <c r="AM15" i="6"/>
  <c r="AI15" i="6"/>
  <c r="Q15" i="6"/>
  <c r="S15" i="6"/>
  <c r="Q22" i="6"/>
  <c r="S22" i="6"/>
  <c r="AI22" i="6"/>
  <c r="AE22" i="6"/>
  <c r="AG22" i="6"/>
  <c r="AM22" i="6"/>
  <c r="AI5" i="6"/>
  <c r="S5" i="6"/>
  <c r="AE5" i="6"/>
  <c r="AG5" i="6"/>
  <c r="Q5" i="6"/>
  <c r="AH11" i="6"/>
  <c r="AJ11" i="6"/>
  <c r="Q13" i="6"/>
  <c r="AG13" i="6"/>
  <c r="AE13" i="6"/>
  <c r="AI13" i="6"/>
  <c r="S13" i="6"/>
  <c r="T22" i="8"/>
  <c r="R22" i="8"/>
  <c r="AF22" i="8"/>
  <c r="AH22" i="8"/>
  <c r="AJ22" i="8"/>
  <c r="AF40" i="8"/>
  <c r="T40" i="8"/>
  <c r="AH40" i="8"/>
  <c r="AJ40" i="8"/>
  <c r="R40" i="8"/>
  <c r="AF14" i="8"/>
  <c r="T14" i="8"/>
  <c r="AJ14" i="8"/>
  <c r="R14" i="8"/>
  <c r="AH14" i="8"/>
  <c r="AN14" i="8"/>
  <c r="Q25" i="8"/>
  <c r="AI25" i="8"/>
  <c r="AE25" i="8"/>
  <c r="S25" i="8"/>
  <c r="AL41" i="8"/>
  <c r="AK41" i="8"/>
  <c r="AK41" i="3"/>
  <c r="AJ41" i="3"/>
  <c r="AK39" i="8"/>
  <c r="AL39" i="8"/>
  <c r="AK21" i="7"/>
  <c r="AJ21" i="7"/>
  <c r="AI63" i="7"/>
  <c r="AG63" i="7"/>
  <c r="AM63" i="7"/>
  <c r="S63" i="7"/>
  <c r="Q63" i="7"/>
  <c r="G17" i="25"/>
  <c r="R17" i="25"/>
  <c r="T17" i="25"/>
  <c r="AM29" i="8"/>
  <c r="AI39" i="3"/>
  <c r="S39" i="3"/>
  <c r="AG39" i="3"/>
  <c r="AM39" i="3"/>
  <c r="Q39" i="3"/>
  <c r="AE39" i="3"/>
  <c r="AK35" i="8"/>
  <c r="AL35" i="8"/>
  <c r="T11" i="6"/>
  <c r="AL33" i="8"/>
  <c r="AK33" i="8"/>
  <c r="AK12" i="9"/>
  <c r="AL12" i="9"/>
  <c r="AJ42" i="7"/>
  <c r="AK42" i="7"/>
  <c r="AF5" i="26"/>
  <c r="AH5" i="26"/>
  <c r="AN5" i="26"/>
  <c r="P5" i="26"/>
  <c r="AJ5" i="26"/>
  <c r="R5" i="26"/>
  <c r="AI6" i="26"/>
  <c r="AE6" i="26"/>
  <c r="AG6" i="26"/>
  <c r="AM6" i="26"/>
  <c r="Q6" i="26"/>
  <c r="O6" i="26"/>
  <c r="H8" i="6"/>
  <c r="T6" i="6"/>
  <c r="R6" i="6"/>
  <c r="AH6" i="6"/>
  <c r="AJ6" i="6"/>
  <c r="AG27" i="8"/>
  <c r="AI27" i="8"/>
  <c r="AE27" i="8"/>
  <c r="Q27" i="8"/>
  <c r="S27" i="8"/>
  <c r="AJ19" i="7"/>
  <c r="AK19" i="7"/>
  <c r="AD25" i="3"/>
  <c r="P25" i="3"/>
  <c r="AF25" i="3"/>
  <c r="AH25" i="3"/>
  <c r="R25" i="3"/>
  <c r="AG23" i="6"/>
  <c r="AE23" i="6"/>
  <c r="Q23" i="6"/>
  <c r="S23" i="6"/>
  <c r="AI23" i="6"/>
  <c r="AF56" i="28"/>
  <c r="AH56" i="28"/>
  <c r="AJ56" i="28"/>
  <c r="R56" i="28"/>
  <c r="T56" i="28"/>
  <c r="AJ8" i="10"/>
  <c r="AK8" i="10"/>
  <c r="AF22" i="6"/>
  <c r="AH22" i="6"/>
  <c r="AN22" i="6"/>
  <c r="R22" i="6"/>
  <c r="T22" i="6"/>
  <c r="AJ22" i="6"/>
  <c r="S26" i="3"/>
  <c r="AG26" i="3"/>
  <c r="Q26" i="3"/>
  <c r="AE26" i="3"/>
  <c r="AI26" i="3"/>
  <c r="AI11" i="6"/>
  <c r="S11" i="6"/>
  <c r="AG11" i="6"/>
  <c r="AE50" i="3"/>
  <c r="AG50" i="3"/>
  <c r="AI50" i="3"/>
  <c r="S50" i="3"/>
  <c r="Q50" i="3"/>
  <c r="S37" i="1"/>
  <c r="U37" i="1"/>
  <c r="AK37" i="1"/>
  <c r="AG37" i="1"/>
  <c r="AI37" i="1"/>
  <c r="AO37" i="1"/>
  <c r="S19" i="3"/>
  <c r="AI19" i="3"/>
  <c r="Q19" i="3"/>
  <c r="AG19" i="3"/>
  <c r="AM19" i="3"/>
  <c r="T15" i="1"/>
  <c r="AH15" i="1"/>
  <c r="AN15" i="1"/>
  <c r="AF15" i="1"/>
  <c r="R15" i="1"/>
  <c r="AJ15" i="1"/>
  <c r="AE21" i="8"/>
  <c r="S21" i="8"/>
  <c r="Q21" i="8"/>
  <c r="AI21" i="8"/>
  <c r="AG21" i="8"/>
  <c r="R24" i="28"/>
  <c r="AF24" i="28"/>
  <c r="T24" i="28"/>
  <c r="AJ24" i="28"/>
  <c r="AH24" i="28"/>
  <c r="AN24" i="28"/>
  <c r="AH26" i="8"/>
  <c r="AN26" i="8"/>
  <c r="AF26" i="8"/>
  <c r="R26" i="8"/>
  <c r="T26" i="8"/>
  <c r="AJ26" i="8"/>
  <c r="T47" i="1"/>
  <c r="R47" i="1"/>
  <c r="AF47" i="1"/>
  <c r="AJ47" i="1"/>
  <c r="AH47" i="1"/>
  <c r="AN47" i="1"/>
  <c r="T28" i="8"/>
  <c r="AF28" i="8"/>
  <c r="AJ28" i="8"/>
  <c r="R28" i="8"/>
  <c r="AH28" i="8"/>
  <c r="AN7" i="9"/>
  <c r="AM7" i="9"/>
  <c r="H7" i="22"/>
  <c r="N7" i="22"/>
  <c r="P7" i="22"/>
  <c r="S75" i="7"/>
  <c r="AE75" i="7"/>
  <c r="AI75" i="7"/>
  <c r="Q75" i="7"/>
  <c r="AG75" i="7"/>
  <c r="AJ6" i="5"/>
  <c r="AK6" i="5"/>
  <c r="AE47" i="3"/>
  <c r="Q47" i="3"/>
  <c r="S47" i="3"/>
  <c r="AI47" i="3"/>
  <c r="AG47" i="3"/>
  <c r="AM47" i="3"/>
  <c r="G26" i="19"/>
  <c r="Q26" i="19"/>
  <c r="S26" i="19"/>
  <c r="S20" i="19"/>
  <c r="AE11" i="6"/>
  <c r="AJ5" i="7"/>
  <c r="AK5" i="7"/>
  <c r="R24" i="15"/>
  <c r="T24" i="15"/>
  <c r="AF24" i="15"/>
  <c r="AH24" i="15"/>
  <c r="AN24" i="15"/>
  <c r="AI11" i="26"/>
  <c r="Q11" i="26"/>
  <c r="AE11" i="26"/>
  <c r="AG11" i="26"/>
  <c r="AM11" i="26"/>
  <c r="O11" i="26"/>
  <c r="S22" i="15"/>
  <c r="U22" i="15"/>
  <c r="AG22" i="15"/>
  <c r="AI22" i="15"/>
  <c r="AO22" i="15"/>
  <c r="T49" i="8"/>
  <c r="AH49" i="8"/>
  <c r="AN49" i="8"/>
  <c r="AJ49" i="8"/>
  <c r="AF49" i="8"/>
  <c r="R49" i="8"/>
  <c r="T18" i="28"/>
  <c r="R18" i="28"/>
  <c r="AJ18" i="28"/>
  <c r="AH18" i="28"/>
  <c r="AN18" i="28"/>
  <c r="AF18" i="28"/>
  <c r="R28" i="28"/>
  <c r="T28" i="28"/>
  <c r="AF28" i="28"/>
  <c r="AJ28" i="28"/>
  <c r="AH28" i="28"/>
  <c r="U48" i="1"/>
  <c r="S48" i="1"/>
  <c r="AI48" i="1"/>
  <c r="AO48" i="1"/>
  <c r="AK48" i="1"/>
  <c r="S39" i="28"/>
  <c r="AG39" i="28"/>
  <c r="AE39" i="28"/>
  <c r="AI39" i="28"/>
  <c r="AL59" i="28"/>
  <c r="AK59" i="28"/>
  <c r="AG39" i="8"/>
  <c r="C17" i="34"/>
  <c r="AR11" i="34"/>
  <c r="AI53" i="7"/>
  <c r="S53" i="7"/>
  <c r="AE53" i="7"/>
  <c r="AG53" i="7"/>
  <c r="AM53" i="7"/>
  <c r="AK17" i="8"/>
  <c r="AL17" i="8"/>
  <c r="AN19" i="6"/>
  <c r="H35" i="19"/>
  <c r="R35" i="19"/>
  <c r="T35" i="19"/>
  <c r="AM6" i="9"/>
  <c r="AN6" i="9"/>
  <c r="AS18" i="34"/>
  <c r="AH18" i="34"/>
  <c r="Q8" i="30"/>
  <c r="G12" i="30"/>
  <c r="O12" i="30"/>
  <c r="Q12" i="30"/>
  <c r="Q7" i="26"/>
  <c r="O7" i="26"/>
  <c r="AE7" i="26"/>
  <c r="AG7" i="26"/>
  <c r="AM7" i="26"/>
  <c r="AI7" i="26"/>
  <c r="P17" i="3"/>
  <c r="AF17" i="3"/>
  <c r="AL17" i="3"/>
  <c r="R17" i="3"/>
  <c r="AH17" i="3"/>
  <c r="AD17" i="3"/>
  <c r="AJ32" i="28"/>
  <c r="AH32" i="28"/>
  <c r="AN32" i="28"/>
  <c r="R32" i="28"/>
  <c r="AF32" i="28"/>
  <c r="AI29" i="28"/>
  <c r="Q29" i="28"/>
  <c r="AE29" i="28"/>
  <c r="AG29" i="28"/>
  <c r="S29" i="28"/>
  <c r="AE23" i="28"/>
  <c r="AG23" i="28"/>
  <c r="AM23" i="28"/>
  <c r="S23" i="28"/>
  <c r="AI23" i="28"/>
  <c r="Q23" i="28"/>
  <c r="G19" i="21"/>
  <c r="S19" i="21"/>
  <c r="U19" i="21"/>
  <c r="AL10" i="7"/>
  <c r="R20" i="3"/>
  <c r="AH20" i="3"/>
  <c r="AD20" i="3"/>
  <c r="P20" i="3"/>
  <c r="AD33" i="3"/>
  <c r="P33" i="3"/>
  <c r="R33" i="3"/>
  <c r="AH33" i="3"/>
  <c r="AF33" i="3"/>
  <c r="AL33" i="3"/>
  <c r="Q39" i="28"/>
  <c r="G33" i="25"/>
  <c r="R33" i="25"/>
  <c r="T33" i="25"/>
  <c r="AM51" i="8"/>
  <c r="AG47" i="7"/>
  <c r="AM47" i="7"/>
  <c r="AI47" i="7"/>
  <c r="Q47" i="7"/>
  <c r="AE47" i="7"/>
  <c r="S47" i="7"/>
  <c r="AJ7" i="7"/>
  <c r="AK7" i="7"/>
  <c r="AK14" i="7"/>
  <c r="AJ14" i="7"/>
  <c r="AJ20" i="7"/>
  <c r="AK20" i="7"/>
  <c r="AE13" i="8"/>
  <c r="H12" i="30"/>
  <c r="P12" i="30"/>
  <c r="R12" i="30"/>
  <c r="R8" i="30"/>
  <c r="AI9" i="26"/>
  <c r="Q9" i="26"/>
  <c r="AG9" i="26"/>
  <c r="AM9" i="26"/>
  <c r="O9" i="26"/>
  <c r="AE9" i="26"/>
  <c r="AG77" i="7"/>
  <c r="AM77" i="7"/>
  <c r="Q77" i="7"/>
  <c r="S77" i="7"/>
  <c r="AI77" i="7"/>
  <c r="AE77" i="7"/>
  <c r="AJ18" i="8"/>
  <c r="T18" i="8"/>
  <c r="R18" i="8"/>
  <c r="AH18" i="8"/>
  <c r="AN18" i="8"/>
  <c r="AF18" i="8"/>
  <c r="T47" i="8"/>
  <c r="AJ47" i="8"/>
  <c r="AF47" i="8"/>
  <c r="R47" i="8"/>
  <c r="AH47" i="8"/>
  <c r="AH53" i="3"/>
  <c r="R53" i="3"/>
  <c r="AF53" i="3"/>
  <c r="AD53" i="3"/>
  <c r="P53" i="3"/>
  <c r="R38" i="1"/>
  <c r="AJ38" i="1"/>
  <c r="AF38" i="1"/>
  <c r="T38" i="1"/>
  <c r="AH38" i="1"/>
  <c r="AN38" i="1"/>
  <c r="AJ37" i="37"/>
  <c r="AH37" i="37"/>
  <c r="AN37" i="37"/>
  <c r="AF37" i="37"/>
  <c r="T37" i="37"/>
  <c r="R37" i="37"/>
  <c r="AD11" i="3"/>
  <c r="P11" i="3"/>
  <c r="AH11" i="3"/>
  <c r="AF11" i="3"/>
  <c r="AL11" i="3"/>
  <c r="R11" i="3"/>
  <c r="AF54" i="3"/>
  <c r="R54" i="3"/>
  <c r="AH54" i="3"/>
  <c r="AD54" i="3"/>
  <c r="P54" i="3"/>
  <c r="S47" i="8"/>
  <c r="Q47" i="8"/>
  <c r="AE47" i="8"/>
  <c r="AG47" i="8"/>
  <c r="AI47" i="8"/>
  <c r="R12" i="28"/>
  <c r="AF12" i="28"/>
  <c r="AJ12" i="28"/>
  <c r="AH12" i="28"/>
  <c r="AJ20" i="8"/>
  <c r="AH20" i="8"/>
  <c r="AN20" i="8"/>
  <c r="T20" i="8"/>
  <c r="R20" i="8"/>
  <c r="R28" i="6"/>
  <c r="AF28" i="6"/>
  <c r="AJ28" i="6"/>
  <c r="AH28" i="6"/>
  <c r="AN28" i="6"/>
  <c r="T28" i="6"/>
  <c r="T12" i="28"/>
  <c r="AE8" i="6"/>
  <c r="S35" i="8"/>
  <c r="Q35" i="8"/>
  <c r="AG35" i="8"/>
  <c r="AM35" i="8"/>
  <c r="AE35" i="8"/>
  <c r="AI35" i="8"/>
  <c r="R26" i="6"/>
  <c r="R17" i="28"/>
  <c r="AF17" i="28"/>
  <c r="T17" i="28"/>
  <c r="AJ17" i="28"/>
  <c r="AH17" i="28"/>
  <c r="AN17" i="28"/>
  <c r="AH39" i="3"/>
  <c r="R39" i="3"/>
  <c r="P39" i="3"/>
  <c r="AF39" i="3"/>
  <c r="AL39" i="3"/>
  <c r="AD39" i="3"/>
  <c r="R31" i="7"/>
  <c r="AF31" i="7"/>
  <c r="AL31" i="7"/>
  <c r="AH31" i="7"/>
  <c r="AD31" i="7"/>
  <c r="S30" i="3"/>
  <c r="AE30" i="3"/>
  <c r="Q30" i="3"/>
  <c r="AI30" i="3"/>
  <c r="AG30" i="3"/>
  <c r="T22" i="28"/>
  <c r="AF22" i="28"/>
  <c r="R22" i="28"/>
  <c r="AJ22" i="28"/>
  <c r="AH22" i="28"/>
  <c r="AJ13" i="6"/>
  <c r="T13" i="6"/>
  <c r="AF13" i="6"/>
  <c r="AH13" i="6"/>
  <c r="U48" i="37"/>
  <c r="AG48" i="37"/>
  <c r="S48" i="37"/>
  <c r="AI48" i="37"/>
  <c r="AO48" i="37"/>
  <c r="AK48" i="37"/>
  <c r="AJ40" i="28"/>
  <c r="AF40" i="28"/>
  <c r="AH40" i="28"/>
  <c r="T40" i="28"/>
  <c r="R40" i="28"/>
  <c r="H10" i="24"/>
  <c r="R10" i="24"/>
  <c r="T10" i="24"/>
  <c r="AM8" i="10"/>
  <c r="AI15" i="8"/>
  <c r="AE15" i="8"/>
  <c r="Q15" i="8"/>
  <c r="AG15" i="8"/>
  <c r="AM15" i="8"/>
  <c r="S15" i="8"/>
  <c r="AF26" i="6"/>
  <c r="AL14" i="28"/>
  <c r="AK14" i="28"/>
  <c r="AF6" i="6"/>
  <c r="Q53" i="7"/>
  <c r="AG49" i="7"/>
  <c r="AM49" i="7"/>
  <c r="S49" i="7"/>
  <c r="AE49" i="7"/>
  <c r="Q49" i="7"/>
  <c r="AI49" i="7"/>
  <c r="AM18" i="6"/>
  <c r="G31" i="19"/>
  <c r="Q31" i="19"/>
  <c r="G34" i="19"/>
  <c r="Q34" i="19"/>
  <c r="S34" i="19"/>
  <c r="G28" i="19"/>
  <c r="Q28" i="19"/>
  <c r="S28" i="19"/>
  <c r="E16" i="34"/>
  <c r="C18" i="34"/>
  <c r="AC16" i="34"/>
  <c r="AE16" i="34"/>
  <c r="P16" i="34"/>
  <c r="R16" i="34"/>
  <c r="U16" i="34"/>
  <c r="T25" i="15"/>
  <c r="AH25" i="15"/>
  <c r="AN25" i="15"/>
  <c r="AJ25" i="15"/>
  <c r="AF25" i="15"/>
  <c r="R25" i="15"/>
  <c r="AG5" i="26"/>
  <c r="AM5" i="26"/>
  <c r="AE5" i="26"/>
  <c r="O5" i="26"/>
  <c r="Q5" i="26"/>
  <c r="AI5" i="26"/>
  <c r="U25" i="15"/>
  <c r="AI25" i="15"/>
  <c r="AO25" i="15"/>
  <c r="S25" i="15"/>
  <c r="AK25" i="15"/>
  <c r="AG25" i="15"/>
  <c r="Q11" i="3"/>
  <c r="AI11" i="3"/>
  <c r="AE11" i="3"/>
  <c r="AG11" i="3"/>
  <c r="AM11" i="3"/>
  <c r="S11" i="3"/>
  <c r="AJ51" i="7"/>
  <c r="AK51" i="7"/>
  <c r="AF20" i="8"/>
  <c r="AK18" i="6"/>
  <c r="AL18" i="6"/>
  <c r="AN30" i="8"/>
  <c r="H18" i="25"/>
  <c r="S18" i="25"/>
  <c r="U18" i="25"/>
  <c r="H32" i="7"/>
  <c r="S22" i="7"/>
  <c r="H74" i="7"/>
  <c r="H72" i="7"/>
  <c r="H56" i="7"/>
  <c r="H30" i="7"/>
  <c r="AI22" i="7"/>
  <c r="H54" i="7"/>
  <c r="H24" i="7"/>
  <c r="H64" i="7"/>
  <c r="H78" i="7"/>
  <c r="H76" i="7"/>
  <c r="AG22" i="7"/>
  <c r="AM22" i="7"/>
  <c r="Q22" i="7"/>
  <c r="H50" i="7"/>
  <c r="H48" i="7"/>
  <c r="AJ5" i="3"/>
  <c r="AK5" i="3"/>
  <c r="AK43" i="8"/>
  <c r="AL43" i="8"/>
  <c r="AK35" i="10"/>
  <c r="AJ35" i="10"/>
  <c r="AJ15" i="10"/>
  <c r="AK15" i="10"/>
  <c r="AL8" i="26"/>
  <c r="AK8" i="26"/>
  <c r="AL10" i="26"/>
  <c r="AK10" i="26"/>
  <c r="AL7" i="9"/>
  <c r="AK7" i="9"/>
  <c r="AI6" i="6"/>
  <c r="AG6" i="6"/>
  <c r="Q6" i="6"/>
  <c r="S6" i="6"/>
  <c r="Q57" i="28"/>
  <c r="AE57" i="28"/>
  <c r="AG57" i="28"/>
  <c r="AM57" i="28"/>
  <c r="S57" i="28"/>
  <c r="AI57" i="28"/>
  <c r="S37" i="37"/>
  <c r="AG37" i="37"/>
  <c r="AK37" i="37"/>
  <c r="AI37" i="37"/>
  <c r="AO37" i="37"/>
  <c r="AG29" i="7"/>
  <c r="AM29" i="7"/>
  <c r="AI29" i="7"/>
  <c r="Q29" i="7"/>
  <c r="S29" i="7"/>
  <c r="AE29" i="7"/>
  <c r="AE53" i="3"/>
  <c r="AI53" i="3"/>
  <c r="Q53" i="3"/>
  <c r="AG53" i="3"/>
  <c r="S53" i="3"/>
  <c r="AE39" i="8"/>
  <c r="D24" i="34"/>
  <c r="AD22" i="34"/>
  <c r="AF22" i="34"/>
  <c r="AH22" i="34"/>
  <c r="Q22" i="34"/>
  <c r="AL7" i="26"/>
  <c r="AK7" i="26"/>
  <c r="AF23" i="15"/>
  <c r="R23" i="15"/>
  <c r="T23" i="15"/>
  <c r="AH23" i="15"/>
  <c r="AN23" i="15"/>
  <c r="AE10" i="26"/>
  <c r="AG10" i="26"/>
  <c r="AM10" i="26"/>
  <c r="AI10" i="26"/>
  <c r="O10" i="26"/>
  <c r="Q10" i="26"/>
  <c r="S17" i="3"/>
  <c r="AG17" i="3"/>
  <c r="AM17" i="3"/>
  <c r="Q17" i="3"/>
  <c r="AE17" i="3"/>
  <c r="AI17" i="3"/>
  <c r="AM11" i="28"/>
  <c r="G7" i="29"/>
  <c r="R7" i="29"/>
  <c r="T7" i="29"/>
  <c r="AI55" i="7"/>
  <c r="AG55" i="7"/>
  <c r="AM55" i="7"/>
  <c r="AE55" i="7"/>
  <c r="S55" i="7"/>
  <c r="Q55" i="7"/>
  <c r="AE15" i="3"/>
  <c r="AG15" i="3"/>
  <c r="AM15" i="3"/>
  <c r="AI15" i="3"/>
  <c r="S15" i="3"/>
  <c r="Q15" i="3"/>
  <c r="AK38" i="8"/>
  <c r="AL38" i="8"/>
  <c r="R66" i="8"/>
  <c r="AF66" i="8"/>
  <c r="AH66" i="8"/>
  <c r="G35" i="19"/>
  <c r="Q35" i="19"/>
  <c r="S35" i="19"/>
  <c r="AM19" i="6"/>
  <c r="AM51" i="7"/>
  <c r="H24" i="21"/>
  <c r="T24" i="21"/>
  <c r="V24" i="21"/>
  <c r="AN12" i="9"/>
  <c r="AM12" i="9"/>
  <c r="G33" i="29"/>
  <c r="R33" i="29"/>
  <c r="T33" i="29"/>
  <c r="AM59" i="28"/>
  <c r="AG24" i="15"/>
  <c r="AI24" i="15"/>
  <c r="AO24" i="15"/>
  <c r="S24" i="15"/>
  <c r="U24" i="15"/>
  <c r="G11" i="30"/>
  <c r="O11" i="30"/>
  <c r="Q11" i="30"/>
  <c r="Q7" i="30"/>
  <c r="R77" i="7"/>
  <c r="AF77" i="7"/>
  <c r="AL77" i="7"/>
  <c r="AD77" i="7"/>
  <c r="AH77" i="7"/>
  <c r="T32" i="28"/>
  <c r="R29" i="7"/>
  <c r="P29" i="7"/>
  <c r="AD29" i="7"/>
  <c r="AH29" i="7"/>
  <c r="R15" i="6"/>
  <c r="AF15" i="6"/>
  <c r="AH15" i="6"/>
  <c r="AN15" i="6"/>
  <c r="AJ15" i="6"/>
  <c r="AI25" i="6"/>
  <c r="AE25" i="6"/>
  <c r="S25" i="6"/>
  <c r="AG25" i="6"/>
  <c r="Q25" i="6"/>
  <c r="AJ36" i="28"/>
  <c r="T36" i="28"/>
  <c r="R36" i="28"/>
  <c r="AH36" i="28"/>
  <c r="AN36" i="28"/>
  <c r="AI17" i="8"/>
  <c r="AG17" i="8"/>
  <c r="AM17" i="8"/>
  <c r="Q17" i="8"/>
  <c r="S17" i="8"/>
  <c r="Q56" i="28"/>
  <c r="S56" i="28"/>
  <c r="AG56" i="28"/>
  <c r="AE56" i="28"/>
  <c r="AI56" i="28"/>
  <c r="AJ58" i="28"/>
  <c r="AH58" i="28"/>
  <c r="AN58" i="28"/>
  <c r="T58" i="28"/>
  <c r="AF58" i="28"/>
  <c r="R58" i="28"/>
  <c r="Q49" i="8"/>
  <c r="AE49" i="8"/>
  <c r="S49" i="8"/>
  <c r="AG49" i="8"/>
  <c r="AM49" i="8"/>
  <c r="AI49" i="8"/>
  <c r="R16" i="1"/>
  <c r="AF16" i="1"/>
  <c r="AJ16" i="1"/>
  <c r="T16" i="1"/>
  <c r="AH16" i="1"/>
  <c r="AN16" i="1"/>
  <c r="R18" i="3"/>
  <c r="AD18" i="3"/>
  <c r="P18" i="3"/>
  <c r="AH18" i="3"/>
  <c r="AF18" i="3"/>
  <c r="AL18" i="3"/>
  <c r="AH36" i="8"/>
  <c r="AN36" i="8"/>
  <c r="AJ36" i="8"/>
  <c r="T36" i="8"/>
  <c r="AF36" i="8"/>
  <c r="R36" i="8"/>
  <c r="AE33" i="28"/>
  <c r="AG33" i="28"/>
  <c r="AM33" i="28"/>
  <c r="AI33" i="28"/>
  <c r="S33" i="28"/>
  <c r="Q33" i="28"/>
  <c r="AK60" i="7"/>
  <c r="AJ60" i="7"/>
  <c r="V12" i="21"/>
  <c r="H14" i="21"/>
  <c r="T14" i="21"/>
  <c r="V14" i="21"/>
  <c r="AG71" i="7"/>
  <c r="AM71" i="7"/>
  <c r="AI71" i="7"/>
  <c r="AE71" i="7"/>
  <c r="Q71" i="7"/>
  <c r="S71" i="7"/>
  <c r="S29" i="3"/>
  <c r="AG29" i="3"/>
  <c r="AI29" i="3"/>
  <c r="AE29" i="3"/>
  <c r="Q66" i="8"/>
  <c r="AE66" i="8"/>
  <c r="AG66" i="8"/>
  <c r="AF11" i="6"/>
  <c r="AK20" i="6"/>
  <c r="AL20" i="6"/>
  <c r="AG25" i="8"/>
  <c r="AM25" i="8"/>
  <c r="G24" i="21"/>
  <c r="S24" i="21"/>
  <c r="U24" i="21"/>
  <c r="AL51" i="7"/>
  <c r="Q25" i="34"/>
  <c r="AD25" i="34"/>
  <c r="AF25" i="34"/>
  <c r="AH22" i="15"/>
  <c r="AN22" i="15"/>
  <c r="R22" i="15"/>
  <c r="T22" i="15"/>
  <c r="AF22" i="15"/>
  <c r="AK9" i="26"/>
  <c r="AL9" i="26"/>
  <c r="G29" i="18"/>
  <c r="S29" i="18"/>
  <c r="U29" i="18"/>
  <c r="AL49" i="3"/>
  <c r="G27" i="18"/>
  <c r="S27" i="18"/>
  <c r="U27" i="18"/>
  <c r="S47" i="19"/>
  <c r="G43" i="19"/>
  <c r="Q43" i="19"/>
  <c r="S43" i="19"/>
  <c r="R34" i="28"/>
  <c r="AF34" i="28"/>
  <c r="AJ34" i="28"/>
  <c r="T34" i="28"/>
  <c r="AH34" i="28"/>
  <c r="AN34" i="28"/>
  <c r="AJ52" i="8"/>
  <c r="AF52" i="8"/>
  <c r="R52" i="8"/>
  <c r="AH52" i="8"/>
  <c r="T52" i="8"/>
  <c r="T12" i="8"/>
  <c r="AF12" i="8"/>
  <c r="AH12" i="8"/>
  <c r="AJ12" i="8"/>
  <c r="AJ11" i="28"/>
  <c r="AH11" i="28"/>
  <c r="R11" i="28"/>
  <c r="AF11" i="28"/>
  <c r="T11" i="28"/>
  <c r="Q55" i="28"/>
  <c r="S55" i="28"/>
  <c r="AI55" i="28"/>
  <c r="AG55" i="28"/>
  <c r="AE55" i="28"/>
  <c r="AJ31" i="28"/>
  <c r="T31" i="28"/>
  <c r="AH31" i="28"/>
  <c r="AN31" i="28"/>
  <c r="AF31" i="28"/>
  <c r="R31" i="28"/>
  <c r="Q37" i="28"/>
  <c r="AG37" i="28"/>
  <c r="AM37" i="28"/>
  <c r="AE37" i="28"/>
  <c r="S37" i="28"/>
  <c r="AI37" i="28"/>
  <c r="AJ38" i="10"/>
  <c r="AK38" i="10"/>
  <c r="U12" i="21"/>
  <c r="G14" i="21"/>
  <c r="S14" i="21"/>
  <c r="U14" i="21"/>
  <c r="AJ31" i="10"/>
  <c r="AK31" i="10"/>
  <c r="AK5" i="5"/>
  <c r="AJ5" i="5"/>
  <c r="S73" i="7"/>
  <c r="AG73" i="7"/>
  <c r="AM73" i="7"/>
  <c r="AE73" i="7"/>
  <c r="Q73" i="7"/>
  <c r="AI73" i="7"/>
  <c r="G30" i="25"/>
  <c r="R30" i="25"/>
  <c r="T30" i="25"/>
  <c r="AM46" i="8"/>
  <c r="Q33" i="3"/>
  <c r="AE33" i="3"/>
  <c r="AI33" i="3"/>
  <c r="AG33" i="3"/>
  <c r="AM33" i="3"/>
  <c r="Q11" i="6"/>
  <c r="AH17" i="34"/>
  <c r="AS17" i="34"/>
  <c r="AK31" i="28"/>
  <c r="AL31" i="28"/>
  <c r="AN12" i="8"/>
  <c r="H8" i="25"/>
  <c r="S8" i="25"/>
  <c r="U8" i="25"/>
  <c r="AM53" i="3"/>
  <c r="H33" i="18"/>
  <c r="T33" i="18"/>
  <c r="V33" i="18"/>
  <c r="S48" i="7"/>
  <c r="AE48" i="7"/>
  <c r="AI48" i="7"/>
  <c r="AG48" i="7"/>
  <c r="AM48" i="7"/>
  <c r="Q48" i="7"/>
  <c r="AE72" i="7"/>
  <c r="AG72" i="7"/>
  <c r="AM72" i="7"/>
  <c r="AI72" i="7"/>
  <c r="Q72" i="7"/>
  <c r="S72" i="7"/>
  <c r="S31" i="19"/>
  <c r="G37" i="19"/>
  <c r="Q37" i="19"/>
  <c r="S37" i="19"/>
  <c r="AM48" i="37"/>
  <c r="AL48" i="37"/>
  <c r="AN47" i="8"/>
  <c r="H31" i="25"/>
  <c r="S31" i="25"/>
  <c r="U31" i="25"/>
  <c r="AJ26" i="3"/>
  <c r="AK26" i="3"/>
  <c r="AL25" i="3"/>
  <c r="G21" i="18"/>
  <c r="S21" i="18"/>
  <c r="U21" i="18"/>
  <c r="AL5" i="6"/>
  <c r="AK5" i="6"/>
  <c r="AL24" i="6"/>
  <c r="AK24" i="6"/>
  <c r="S36" i="19"/>
  <c r="G32" i="19"/>
  <c r="Q32" i="19"/>
  <c r="S32" i="19"/>
  <c r="AJ31" i="7"/>
  <c r="AK31" i="7"/>
  <c r="AI50" i="7"/>
  <c r="Q50" i="7"/>
  <c r="AG50" i="7"/>
  <c r="AM50" i="7"/>
  <c r="S50" i="7"/>
  <c r="AE50" i="7"/>
  <c r="AK53" i="7"/>
  <c r="AJ53" i="7"/>
  <c r="AJ73" i="7"/>
  <c r="AK73" i="7"/>
  <c r="AK53" i="3"/>
  <c r="AJ53" i="3"/>
  <c r="AJ11" i="3"/>
  <c r="AK11" i="3"/>
  <c r="AJ49" i="7"/>
  <c r="AK49" i="7"/>
  <c r="H26" i="18"/>
  <c r="T26" i="18"/>
  <c r="V26" i="18"/>
  <c r="AM30" i="3"/>
  <c r="H8" i="29"/>
  <c r="S8" i="29"/>
  <c r="U8" i="29"/>
  <c r="AN12" i="28"/>
  <c r="AL56" i="28"/>
  <c r="AK56" i="28"/>
  <c r="T8" i="6"/>
  <c r="AH8" i="6"/>
  <c r="AJ8" i="6"/>
  <c r="AF8" i="6"/>
  <c r="R8" i="6"/>
  <c r="AJ39" i="3"/>
  <c r="AK39" i="3"/>
  <c r="R7" i="6"/>
  <c r="AF7" i="6"/>
  <c r="AJ7" i="6"/>
  <c r="AH7" i="6"/>
  <c r="T7" i="6"/>
  <c r="AM8" i="6"/>
  <c r="G14" i="19"/>
  <c r="Q14" i="19"/>
  <c r="G7" i="19"/>
  <c r="Q7" i="19"/>
  <c r="S7" i="19"/>
  <c r="AK26" i="6"/>
  <c r="AL26" i="6"/>
  <c r="AM38" i="1"/>
  <c r="AL38" i="1"/>
  <c r="AK49" i="8"/>
  <c r="AL49" i="8"/>
  <c r="AK28" i="8"/>
  <c r="AL28" i="8"/>
  <c r="AM26" i="3"/>
  <c r="H22" i="18"/>
  <c r="T22" i="18"/>
  <c r="V22" i="18"/>
  <c r="H32" i="29"/>
  <c r="S32" i="29"/>
  <c r="U32" i="29"/>
  <c r="AN56" i="28"/>
  <c r="AL40" i="8"/>
  <c r="AK40" i="8"/>
  <c r="G24" i="19"/>
  <c r="Q24" i="19"/>
  <c r="S24" i="19"/>
  <c r="AM13" i="6"/>
  <c r="H11" i="19"/>
  <c r="R11" i="19"/>
  <c r="T11" i="19"/>
  <c r="H5" i="19"/>
  <c r="R5" i="19"/>
  <c r="T5" i="19"/>
  <c r="H8" i="19"/>
  <c r="R8" i="19"/>
  <c r="T8" i="19"/>
  <c r="AN5" i="6"/>
  <c r="AK11" i="26"/>
  <c r="AL11" i="26"/>
  <c r="H32" i="19"/>
  <c r="R32" i="19"/>
  <c r="T32" i="19"/>
  <c r="T36" i="19"/>
  <c r="H40" i="19"/>
  <c r="R40" i="19"/>
  <c r="T40" i="19"/>
  <c r="H47" i="19"/>
  <c r="R47" i="19"/>
  <c r="AN26" i="6"/>
  <c r="AK36" i="28"/>
  <c r="AL36" i="28"/>
  <c r="AJ17" i="3"/>
  <c r="AK17" i="3"/>
  <c r="AI76" i="7"/>
  <c r="AE76" i="7"/>
  <c r="Q76" i="7"/>
  <c r="S76" i="7"/>
  <c r="AG76" i="7"/>
  <c r="G25" i="25"/>
  <c r="R25" i="25"/>
  <c r="T25" i="25"/>
  <c r="AM39" i="8"/>
  <c r="AL28" i="28"/>
  <c r="AK28" i="28"/>
  <c r="H26" i="25"/>
  <c r="S26" i="25"/>
  <c r="U26" i="25"/>
  <c r="AN40" i="8"/>
  <c r="AK58" i="28"/>
  <c r="AL58" i="28"/>
  <c r="AG32" i="7"/>
  <c r="AM32" i="7"/>
  <c r="AE32" i="7"/>
  <c r="AI32" i="7"/>
  <c r="S32" i="7"/>
  <c r="Q32" i="7"/>
  <c r="AK30" i="3"/>
  <c r="AJ30" i="3"/>
  <c r="AL12" i="28"/>
  <c r="AK12" i="28"/>
  <c r="AN52" i="8"/>
  <c r="H34" i="25"/>
  <c r="S34" i="25"/>
  <c r="U34" i="25"/>
  <c r="AE78" i="7"/>
  <c r="Q78" i="7"/>
  <c r="AI78" i="7"/>
  <c r="S78" i="7"/>
  <c r="AG78" i="7"/>
  <c r="AM78" i="7"/>
  <c r="AM25" i="15"/>
  <c r="AL25" i="15"/>
  <c r="H24" i="19"/>
  <c r="R24" i="19"/>
  <c r="T24" i="19"/>
  <c r="AN13" i="6"/>
  <c r="AK17" i="28"/>
  <c r="AL17" i="28"/>
  <c r="H26" i="21"/>
  <c r="T26" i="21"/>
  <c r="V26" i="21"/>
  <c r="AM75" i="7"/>
  <c r="AK24" i="28"/>
  <c r="AL24" i="28"/>
  <c r="AK22" i="6"/>
  <c r="AL22" i="6"/>
  <c r="AK11" i="6"/>
  <c r="AL11" i="6"/>
  <c r="AK55" i="7"/>
  <c r="AJ55" i="7"/>
  <c r="AK36" i="8"/>
  <c r="AL36" i="8"/>
  <c r="AM56" i="28"/>
  <c r="G32" i="29"/>
  <c r="R32" i="29"/>
  <c r="T32" i="29"/>
  <c r="AM25" i="6"/>
  <c r="G46" i="19"/>
  <c r="Q46" i="19"/>
  <c r="S46" i="19"/>
  <c r="AK15" i="3"/>
  <c r="AJ15" i="3"/>
  <c r="AI64" i="7"/>
  <c r="Q64" i="7"/>
  <c r="AG64" i="7"/>
  <c r="AM64" i="7"/>
  <c r="S64" i="7"/>
  <c r="AE64" i="7"/>
  <c r="G17" i="29"/>
  <c r="R17" i="29"/>
  <c r="T17" i="29"/>
  <c r="AM29" i="28"/>
  <c r="AK50" i="3"/>
  <c r="AJ50" i="3"/>
  <c r="H22" i="19"/>
  <c r="R22" i="19"/>
  <c r="T22" i="19"/>
  <c r="H16" i="19"/>
  <c r="R16" i="19"/>
  <c r="T16" i="19"/>
  <c r="H19" i="19"/>
  <c r="R19" i="19"/>
  <c r="T19" i="19"/>
  <c r="AN11" i="6"/>
  <c r="T31" i="19"/>
  <c r="H37" i="19"/>
  <c r="R37" i="19"/>
  <c r="T37" i="19"/>
  <c r="AN11" i="8"/>
  <c r="H7" i="25"/>
  <c r="S7" i="25"/>
  <c r="U7" i="25"/>
  <c r="AM37" i="1"/>
  <c r="AL37" i="1"/>
  <c r="AK16" i="8"/>
  <c r="AL16" i="8"/>
  <c r="AK47" i="8"/>
  <c r="AL47" i="8"/>
  <c r="AK52" i="8"/>
  <c r="AL52" i="8"/>
  <c r="AJ29" i="7"/>
  <c r="AK29" i="7"/>
  <c r="AI24" i="7"/>
  <c r="S24" i="7"/>
  <c r="Q24" i="7"/>
  <c r="AG24" i="7"/>
  <c r="AM24" i="7"/>
  <c r="AE24" i="7"/>
  <c r="AG16" i="34"/>
  <c r="AR16" i="34"/>
  <c r="AL28" i="6"/>
  <c r="AK28" i="6"/>
  <c r="G31" i="25"/>
  <c r="R31" i="25"/>
  <c r="T31" i="25"/>
  <c r="AM47" i="8"/>
  <c r="AK75" i="7"/>
  <c r="AJ75" i="7"/>
  <c r="AM50" i="3"/>
  <c r="H28" i="18"/>
  <c r="T28" i="18"/>
  <c r="V28" i="18"/>
  <c r="H30" i="18"/>
  <c r="T30" i="18"/>
  <c r="V30" i="18"/>
  <c r="AL22" i="8"/>
  <c r="AK22" i="8"/>
  <c r="AK35" i="3"/>
  <c r="AJ35" i="3"/>
  <c r="AK38" i="28"/>
  <c r="AL38" i="28"/>
  <c r="AK20" i="8"/>
  <c r="AL20" i="8"/>
  <c r="H20" i="25"/>
  <c r="S20" i="25"/>
  <c r="U20" i="25"/>
  <c r="H22" i="25"/>
  <c r="S22" i="25"/>
  <c r="U22" i="25"/>
  <c r="H24" i="25"/>
  <c r="S24" i="25"/>
  <c r="U24" i="25"/>
  <c r="AN28" i="8"/>
  <c r="AL54" i="3"/>
  <c r="G34" i="18"/>
  <c r="S34" i="18"/>
  <c r="U34" i="18"/>
  <c r="H22" i="29"/>
  <c r="S22" i="29"/>
  <c r="U22" i="29"/>
  <c r="H20" i="29"/>
  <c r="S20" i="29"/>
  <c r="U20" i="29"/>
  <c r="H24" i="29"/>
  <c r="S24" i="29"/>
  <c r="U24" i="29"/>
  <c r="AN28" i="28"/>
  <c r="AJ47" i="7"/>
  <c r="AK47" i="7"/>
  <c r="AJ63" i="7"/>
  <c r="AK63" i="7"/>
  <c r="AN22" i="8"/>
  <c r="H16" i="25"/>
  <c r="S16" i="25"/>
  <c r="U16" i="25"/>
  <c r="AM5" i="6"/>
  <c r="G11" i="19"/>
  <c r="Q11" i="19"/>
  <c r="S11" i="19"/>
  <c r="G8" i="19"/>
  <c r="Q8" i="19"/>
  <c r="S8" i="19"/>
  <c r="G5" i="19"/>
  <c r="Q5" i="19"/>
  <c r="S5" i="19"/>
  <c r="AG74" i="7"/>
  <c r="AM74" i="7"/>
  <c r="S74" i="7"/>
  <c r="AI74" i="7"/>
  <c r="Q74" i="7"/>
  <c r="AE74" i="7"/>
  <c r="G31" i="29"/>
  <c r="R31" i="29"/>
  <c r="T31" i="29"/>
  <c r="AM55" i="28"/>
  <c r="G6" i="19"/>
  <c r="Q6" i="19"/>
  <c r="S6" i="19"/>
  <c r="AM6" i="6"/>
  <c r="G9" i="19"/>
  <c r="Q9" i="19"/>
  <c r="G12" i="19"/>
  <c r="Q12" i="19"/>
  <c r="S12" i="19"/>
  <c r="AK33" i="3"/>
  <c r="AJ33" i="3"/>
  <c r="AN11" i="28"/>
  <c r="H7" i="29"/>
  <c r="S7" i="29"/>
  <c r="U7" i="29"/>
  <c r="Q24" i="34"/>
  <c r="D26" i="34"/>
  <c r="AD24" i="34"/>
  <c r="AF24" i="34"/>
  <c r="AJ22" i="7"/>
  <c r="AK22" i="7"/>
  <c r="AN40" i="28"/>
  <c r="H26" i="29"/>
  <c r="S26" i="29"/>
  <c r="U26" i="29"/>
  <c r="AN22" i="28"/>
  <c r="H16" i="29"/>
  <c r="S16" i="29"/>
  <c r="U16" i="29"/>
  <c r="G33" i="18"/>
  <c r="S33" i="18"/>
  <c r="U33" i="18"/>
  <c r="AL53" i="3"/>
  <c r="AL18" i="8"/>
  <c r="AK18" i="8"/>
  <c r="G25" i="29"/>
  <c r="R25" i="29"/>
  <c r="T25" i="29"/>
  <c r="AM39" i="28"/>
  <c r="G15" i="25"/>
  <c r="R15" i="25"/>
  <c r="T15" i="25"/>
  <c r="AM21" i="8"/>
  <c r="AJ19" i="3"/>
  <c r="AK19" i="3"/>
  <c r="G22" i="19"/>
  <c r="Q22" i="19"/>
  <c r="S22" i="19"/>
  <c r="G19" i="19"/>
  <c r="Q19" i="19"/>
  <c r="S19" i="19"/>
  <c r="G16" i="19"/>
  <c r="Q16" i="19"/>
  <c r="S16" i="19"/>
  <c r="AM11" i="6"/>
  <c r="G44" i="19"/>
  <c r="Q44" i="19"/>
  <c r="S44" i="19"/>
  <c r="G38" i="19"/>
  <c r="Q38" i="19"/>
  <c r="S38" i="19"/>
  <c r="AM23" i="6"/>
  <c r="G41" i="19"/>
  <c r="Q41" i="19"/>
  <c r="S41" i="19"/>
  <c r="G23" i="25"/>
  <c r="R23" i="25"/>
  <c r="T23" i="25"/>
  <c r="G19" i="25"/>
  <c r="R19" i="25"/>
  <c r="T19" i="25"/>
  <c r="G21" i="25"/>
  <c r="R21" i="25"/>
  <c r="T21" i="25"/>
  <c r="AM27" i="8"/>
  <c r="AK5" i="26"/>
  <c r="AL5" i="26"/>
  <c r="H39" i="19"/>
  <c r="R39" i="19"/>
  <c r="T39" i="19"/>
  <c r="H42" i="19"/>
  <c r="R42" i="19"/>
  <c r="AN24" i="6"/>
  <c r="H45" i="19"/>
  <c r="R45" i="19"/>
  <c r="T45" i="19"/>
  <c r="AL11" i="8"/>
  <c r="AK11" i="8"/>
  <c r="AM12" i="28"/>
  <c r="G8" i="29"/>
  <c r="R8" i="29"/>
  <c r="T8" i="29"/>
  <c r="C25" i="34"/>
  <c r="C23" i="34"/>
  <c r="P17" i="34"/>
  <c r="R17" i="34"/>
  <c r="U17" i="34"/>
  <c r="E17" i="34"/>
  <c r="C27" i="34"/>
  <c r="AC17" i="34"/>
  <c r="AE17" i="34"/>
  <c r="C19" i="34"/>
  <c r="AJ71" i="7"/>
  <c r="AK71" i="7"/>
  <c r="S54" i="7"/>
  <c r="AI54" i="7"/>
  <c r="AE54" i="7"/>
  <c r="AG54" i="7"/>
  <c r="AM54" i="7"/>
  <c r="Q54" i="7"/>
  <c r="E18" i="34"/>
  <c r="C20" i="34"/>
  <c r="C22" i="34"/>
  <c r="P18" i="34"/>
  <c r="R18" i="34"/>
  <c r="U18" i="34"/>
  <c r="F18" i="34"/>
  <c r="AC18" i="34"/>
  <c r="AE18" i="34"/>
  <c r="AK13" i="6"/>
  <c r="AL13" i="6"/>
  <c r="AL11" i="28"/>
  <c r="AK11" i="28"/>
  <c r="AK34" i="28"/>
  <c r="AL34" i="28"/>
  <c r="AJ29" i="3"/>
  <c r="AK29" i="3"/>
  <c r="AL15" i="6"/>
  <c r="AK15" i="6"/>
  <c r="AM37" i="37"/>
  <c r="AL37" i="37"/>
  <c r="S30" i="7"/>
  <c r="AE30" i="7"/>
  <c r="AG30" i="7"/>
  <c r="AM30" i="7"/>
  <c r="AI30" i="7"/>
  <c r="Q30" i="7"/>
  <c r="AK22" i="28"/>
  <c r="AL22" i="28"/>
  <c r="AL18" i="28"/>
  <c r="AK18" i="28"/>
  <c r="AL6" i="6"/>
  <c r="AK6" i="6"/>
  <c r="AL32" i="28"/>
  <c r="AK32" i="28"/>
  <c r="AL12" i="8"/>
  <c r="AK12" i="8"/>
  <c r="AH25" i="34"/>
  <c r="AS25" i="34"/>
  <c r="AM29" i="3"/>
  <c r="H25" i="18"/>
  <c r="T25" i="18"/>
  <c r="V25" i="18"/>
  <c r="S56" i="7"/>
  <c r="AI56" i="7"/>
  <c r="AG56" i="7"/>
  <c r="AM56" i="7"/>
  <c r="AE56" i="7"/>
  <c r="Q56" i="7"/>
  <c r="AK40" i="28"/>
  <c r="AL40" i="28"/>
  <c r="AJ77" i="7"/>
  <c r="AK77" i="7"/>
  <c r="AL48" i="1"/>
  <c r="AM48" i="1"/>
  <c r="AK47" i="3"/>
  <c r="AJ47" i="3"/>
  <c r="AL26" i="8"/>
  <c r="AK26" i="8"/>
  <c r="H9" i="19"/>
  <c r="R9" i="19"/>
  <c r="H12" i="19"/>
  <c r="R12" i="19"/>
  <c r="T12" i="19"/>
  <c r="AN6" i="6"/>
  <c r="H6" i="19"/>
  <c r="R6" i="19"/>
  <c r="T6" i="19"/>
  <c r="AL14" i="8"/>
  <c r="AK14" i="8"/>
  <c r="H15" i="19"/>
  <c r="R15" i="19"/>
  <c r="T15" i="19"/>
  <c r="T9" i="19"/>
  <c r="E19" i="34"/>
  <c r="C21" i="34"/>
  <c r="AC19" i="34"/>
  <c r="AE19" i="34"/>
  <c r="P19" i="34"/>
  <c r="R19" i="34"/>
  <c r="U19" i="34"/>
  <c r="F19" i="34"/>
  <c r="AJ74" i="7"/>
  <c r="AK74" i="7"/>
  <c r="T47" i="19"/>
  <c r="H43" i="19"/>
  <c r="R43" i="19"/>
  <c r="T43" i="19"/>
  <c r="AK64" i="7"/>
  <c r="AJ64" i="7"/>
  <c r="AJ50" i="7"/>
  <c r="AK50" i="7"/>
  <c r="AK56" i="7"/>
  <c r="AJ56" i="7"/>
  <c r="E22" i="34"/>
  <c r="C24" i="34"/>
  <c r="AC22" i="34"/>
  <c r="AE22" i="34"/>
  <c r="AG22" i="34"/>
  <c r="P22" i="34"/>
  <c r="F22" i="34"/>
  <c r="AC27" i="34"/>
  <c r="AE27" i="34"/>
  <c r="AG27" i="34"/>
  <c r="P27" i="34"/>
  <c r="F27" i="34"/>
  <c r="E27" i="34"/>
  <c r="H27" i="21"/>
  <c r="T27" i="21"/>
  <c r="V27" i="21"/>
  <c r="AM76" i="7"/>
  <c r="AL8" i="6"/>
  <c r="AK8" i="6"/>
  <c r="F20" i="34"/>
  <c r="E20" i="34"/>
  <c r="P20" i="34"/>
  <c r="R20" i="34"/>
  <c r="U20" i="34"/>
  <c r="AJ32" i="7"/>
  <c r="AK32" i="7"/>
  <c r="G10" i="19"/>
  <c r="Q10" i="19"/>
  <c r="S10" i="19"/>
  <c r="S14" i="19"/>
  <c r="H14" i="19"/>
  <c r="R14" i="19"/>
  <c r="AN8" i="6"/>
  <c r="H7" i="19"/>
  <c r="R7" i="19"/>
  <c r="T7" i="19"/>
  <c r="AJ48" i="7"/>
  <c r="AK48" i="7"/>
  <c r="AK78" i="7"/>
  <c r="AJ78" i="7"/>
  <c r="P23" i="34"/>
  <c r="AC23" i="34"/>
  <c r="AE23" i="34"/>
  <c r="AG23" i="34"/>
  <c r="F23" i="34"/>
  <c r="E23" i="34"/>
  <c r="S9" i="19"/>
  <c r="G15" i="19"/>
  <c r="Q15" i="19"/>
  <c r="S15" i="19"/>
  <c r="AC25" i="34"/>
  <c r="AE25" i="34"/>
  <c r="E25" i="34"/>
  <c r="F25" i="34"/>
  <c r="P25" i="34"/>
  <c r="AK76" i="7"/>
  <c r="AJ76" i="7"/>
  <c r="AN7" i="6"/>
  <c r="H13" i="19"/>
  <c r="R13" i="19"/>
  <c r="T13" i="19"/>
  <c r="AG17" i="34"/>
  <c r="AR17" i="34"/>
  <c r="AL7" i="6"/>
  <c r="AK7" i="6"/>
  <c r="AJ54" i="7"/>
  <c r="AK54" i="7"/>
  <c r="H48" i="19"/>
  <c r="R48" i="19"/>
  <c r="T48" i="19"/>
  <c r="T42" i="19"/>
  <c r="AH24" i="34"/>
  <c r="AS24" i="34"/>
  <c r="AD26" i="34"/>
  <c r="AF26" i="34"/>
  <c r="AH26" i="34"/>
  <c r="Q26" i="34"/>
  <c r="AJ24" i="7"/>
  <c r="AK24" i="7"/>
  <c r="AJ72" i="7"/>
  <c r="AK72" i="7"/>
  <c r="AJ30" i="7"/>
  <c r="AK30" i="7"/>
  <c r="AG18" i="34"/>
  <c r="AR18" i="34"/>
  <c r="R27" i="34"/>
  <c r="U27" i="34"/>
  <c r="S27" i="34"/>
  <c r="AG19" i="34"/>
  <c r="AR19" i="34"/>
  <c r="S22" i="34"/>
  <c r="R22" i="34"/>
  <c r="U22" i="34"/>
  <c r="R25" i="34"/>
  <c r="U25" i="34"/>
  <c r="S25" i="34"/>
  <c r="F21" i="34"/>
  <c r="P21" i="34"/>
  <c r="R21" i="34"/>
  <c r="U21" i="34"/>
  <c r="E21" i="34"/>
  <c r="R23" i="34"/>
  <c r="U23" i="34"/>
  <c r="S23" i="34"/>
  <c r="F24" i="34"/>
  <c r="C26" i="34"/>
  <c r="E24" i="34"/>
  <c r="AC24" i="34"/>
  <c r="AE24" i="34"/>
  <c r="P24" i="34"/>
  <c r="H10" i="19"/>
  <c r="R10" i="19"/>
  <c r="T10" i="19"/>
  <c r="T14" i="19"/>
  <c r="AR25" i="34"/>
  <c r="AG25" i="34"/>
  <c r="AR24" i="34"/>
  <c r="AG24" i="34"/>
  <c r="F26" i="34"/>
  <c r="P26" i="34"/>
  <c r="E26" i="34"/>
  <c r="AC26" i="34"/>
  <c r="AE26" i="34"/>
  <c r="AG26" i="34"/>
  <c r="R24" i="34"/>
  <c r="U24" i="34"/>
  <c r="S24" i="34"/>
  <c r="R26" i="34"/>
  <c r="U26" i="34"/>
  <c r="S26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Анастасия Владимировна Нефёдова</author>
  </authors>
  <commentList>
    <comment ref="G15" authorId="0" shapeId="0" xr:uid="{80B1B288-0DE8-4E68-971D-D7E02F58ECA2}">
      <text>
        <r>
          <rPr>
            <b/>
            <sz val="9"/>
            <color indexed="81"/>
            <rFont val="Tahoma"/>
            <family val="2"/>
            <charset val="204"/>
          </rPr>
          <t xml:space="preserve">Анастасия:
</t>
        </r>
        <r>
          <rPr>
            <sz val="9"/>
            <color indexed="81"/>
            <rFont val="Tahoma"/>
            <family val="2"/>
            <charset val="204"/>
          </rPr>
          <t>расчет при Uпа=121,5кВ 
(по письму от АО"СОЕЭС" от 21.10.24)</t>
        </r>
      </text>
    </comment>
    <comment ref="H15" authorId="0" shapeId="0" xr:uid="{91764804-E69E-4B60-B6F0-6E54602DA079}">
      <text>
        <r>
          <rPr>
            <b/>
            <sz val="9"/>
            <color indexed="81"/>
            <rFont val="Tahoma"/>
            <family val="2"/>
            <charset val="204"/>
          </rPr>
          <t xml:space="preserve">Анастасия:
</t>
        </r>
        <r>
          <rPr>
            <sz val="9"/>
            <color indexed="81"/>
            <rFont val="Tahoma"/>
            <family val="2"/>
            <charset val="204"/>
          </rPr>
          <t>расчет при Uпа=121,5кВ 
(по письму от АО"СОЕЭС" от 21.10.24)</t>
        </r>
      </text>
    </comment>
    <comment ref="G16" authorId="0" shapeId="0" xr:uid="{186EF831-3406-4773-822D-DBD40F0C8FAE}">
      <text>
        <r>
          <rPr>
            <b/>
            <sz val="9"/>
            <color indexed="81"/>
            <rFont val="Tahoma"/>
            <family val="2"/>
            <charset val="204"/>
          </rPr>
          <t xml:space="preserve">Анастасия:
</t>
        </r>
        <r>
          <rPr>
            <sz val="9"/>
            <color indexed="81"/>
            <rFont val="Tahoma"/>
            <family val="2"/>
            <charset val="204"/>
          </rPr>
          <t>расчет при Uпа=121,5кВ 
(по письму от АО"СОЕЭС" от 21.10.24)</t>
        </r>
      </text>
    </comment>
    <comment ref="H16" authorId="0" shapeId="0" xr:uid="{960FF6DB-A0A4-4E63-B934-950013397D04}">
      <text>
        <r>
          <rPr>
            <b/>
            <sz val="9"/>
            <color indexed="81"/>
            <rFont val="Tahoma"/>
            <family val="2"/>
            <charset val="204"/>
          </rPr>
          <t xml:space="preserve">Анастасия:
</t>
        </r>
        <r>
          <rPr>
            <sz val="9"/>
            <color indexed="81"/>
            <rFont val="Tahoma"/>
            <family val="2"/>
            <charset val="204"/>
          </rPr>
          <t>расчет при Uпа=121,5кВ 
(по письму от АО"СОЕЭС" от 21.10.24)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Анастасия Владимировна Нефёдова</author>
  </authors>
  <commentList>
    <comment ref="G5" authorId="0" shapeId="0" xr:uid="{01A41BEA-9526-4F6E-97B3-EE8A5283AA40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расчет при Uпа=121,7кВ 
(по письму от АО"СОЕЭС" от 21.10.24)</t>
        </r>
      </text>
    </comment>
    <comment ref="H5" authorId="0" shapeId="0" xr:uid="{1FB1447B-B002-4A7D-A98F-F17AE403834C}">
      <text>
        <r>
          <rPr>
            <b/>
            <sz val="9"/>
            <color indexed="81"/>
            <rFont val="Tahoma"/>
            <family val="2"/>
            <charset val="204"/>
          </rPr>
          <t>Анастасия:
расчет при Uпа=121,7кВ 
(по письму от АО"СОЕЭС" от 21.10.24)</t>
        </r>
      </text>
    </comment>
    <comment ref="G6" authorId="0" shapeId="0" xr:uid="{BBAC00FE-2FBD-4A0D-A5B8-555884C431B9}">
      <text>
        <r>
          <rPr>
            <b/>
            <sz val="9"/>
            <color indexed="81"/>
            <rFont val="Tahoma"/>
            <family val="2"/>
            <charset val="204"/>
          </rPr>
          <t>Анастасия:
расчет при Uпа=121,7кВ 
(по письму от АО"СОЕЭС" от 21.10.24)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6" authorId="0" shapeId="0" xr:uid="{AE2E2CD8-4739-4246-AC0E-83800C73EFE9}">
      <text>
        <r>
          <rPr>
            <b/>
            <sz val="9"/>
            <color indexed="81"/>
            <rFont val="Tahoma"/>
            <family val="2"/>
            <charset val="204"/>
          </rPr>
          <t>Анастасия:
расчет при Uпа=121,7кВ 
(по письму от АО"СОЕЭС" от 21.10.24)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Анастасия Владимировна Нефёдова</author>
  </authors>
  <commentList>
    <comment ref="G21" authorId="0" shapeId="0" xr:uid="{7381B329-AD78-49D6-9F58-6897B0977620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
z=120,8/1,73/Iкз</t>
        </r>
      </text>
    </comment>
    <comment ref="H21" authorId="0" shapeId="0" xr:uid="{48E627B1-55B8-4E19-8927-D08103E6AF8E}">
      <text>
        <r>
          <rPr>
            <b/>
            <sz val="9"/>
            <color indexed="81"/>
            <rFont val="Tahoma"/>
            <family val="2"/>
            <charset val="204"/>
          </rPr>
          <t xml:space="preserve">Анастасия 
расчет реактансов при 
Uпа=120,8 кВ
</t>
        </r>
      </text>
    </comment>
    <comment ref="G22" authorId="0" shapeId="0" xr:uid="{766FE9E2-DFFF-4E06-AB7C-12EDD00306BE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H22" authorId="0" shapeId="0" xr:uid="{6F8F74B1-EDEB-4697-BE56-1C10C2ED90B4}">
      <text>
        <r>
          <rPr>
            <b/>
            <sz val="9"/>
            <color indexed="81"/>
            <rFont val="Tahoma"/>
            <family val="2"/>
            <charset val="204"/>
          </rPr>
          <t xml:space="preserve">Анастасия 
расчет реактансов при 
Uпа=120,8 кВ
</t>
        </r>
      </text>
    </comment>
    <comment ref="G23" authorId="0" shapeId="0" xr:uid="{C6511B5D-B826-4D85-BFD4-46642204F536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H23" authorId="0" shapeId="0" xr:uid="{97E675BC-B253-42F3-B2BD-F751E495EC87}">
      <text>
        <r>
          <rPr>
            <b/>
            <sz val="9"/>
            <color indexed="81"/>
            <rFont val="Tahoma"/>
            <family val="2"/>
            <charset val="204"/>
          </rPr>
          <t xml:space="preserve">Анастасия 
расчет реактансов при 
Uпа=120,8 кВ
</t>
        </r>
      </text>
    </comment>
    <comment ref="G24" authorId="0" shapeId="0" xr:uid="{9EDEA552-B4C6-44FD-B1A2-919CA92444D0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H24" authorId="0" shapeId="0" xr:uid="{98D8EBC7-84D4-49EF-B547-B131E5A2E2BC}">
      <text>
        <r>
          <rPr>
            <b/>
            <sz val="9"/>
            <color indexed="81"/>
            <rFont val="Tahoma"/>
            <family val="2"/>
            <charset val="204"/>
          </rPr>
          <t xml:space="preserve">Анастасия 
расчет реактансов при 
Uпа=120,8 кВ
</t>
        </r>
      </text>
    </comment>
    <comment ref="G29" authorId="0" shapeId="0" xr:uid="{9FB26BED-CCA7-44DB-857F-7EF465EF6325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H29" authorId="0" shapeId="0" xr:uid="{AE155F48-E4AF-407F-A83C-FBE024BF1715}">
      <text>
        <r>
          <rPr>
            <b/>
            <sz val="9"/>
            <color indexed="81"/>
            <rFont val="Tahoma"/>
            <family val="2"/>
            <charset val="204"/>
          </rPr>
          <t xml:space="preserve">Анастасия 
расчет реактансов при 
Uпа=120,8 кВ
</t>
        </r>
      </text>
    </comment>
    <comment ref="G30" authorId="0" shapeId="0" xr:uid="{4F1C9402-123D-4759-98D2-A8D0C742C01B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H30" authorId="0" shapeId="0" xr:uid="{A76D0B8F-9DAE-4539-9EE4-633ABF9B1AA1}">
      <text>
        <r>
          <rPr>
            <b/>
            <sz val="9"/>
            <color indexed="81"/>
            <rFont val="Tahoma"/>
            <family val="2"/>
            <charset val="204"/>
          </rPr>
          <t xml:space="preserve">Анастасия 
расчет реактансов при 
Uпа=120,8 кВ
</t>
        </r>
      </text>
    </comment>
    <comment ref="G31" authorId="0" shapeId="0" xr:uid="{5ED55A50-7FAB-4A48-A671-383C2A07795B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H31" authorId="0" shapeId="0" xr:uid="{0F4CB3A1-CE45-45AE-9BB7-3214CF000A98}">
      <text>
        <r>
          <rPr>
            <b/>
            <sz val="9"/>
            <color indexed="81"/>
            <rFont val="Tahoma"/>
            <family val="2"/>
            <charset val="204"/>
          </rPr>
          <t xml:space="preserve">Анастасия 
расчет реактансов при 
Uпа=120,8 кВ
</t>
        </r>
      </text>
    </comment>
    <comment ref="G32" authorId="0" shapeId="0" xr:uid="{DE69C27B-312C-46F1-B359-B5D6EB4AE0AA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H32" authorId="0" shapeId="0" xr:uid="{F9200B61-AE46-413C-939C-9A58CC6F6967}">
      <text>
        <r>
          <rPr>
            <b/>
            <sz val="9"/>
            <color indexed="81"/>
            <rFont val="Tahoma"/>
            <family val="2"/>
            <charset val="204"/>
          </rPr>
          <t xml:space="preserve">Анастасия 
расчет реактансов при 
Uпа=120,8 кВ
</t>
        </r>
      </text>
    </comment>
    <comment ref="G47" authorId="0" shapeId="0" xr:uid="{007E59E7-5C5C-403E-9D06-DE41CC816A45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G48" authorId="0" shapeId="0" xr:uid="{8D75B0B2-8380-4654-82CA-A7ECAF5BDB31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G49" authorId="0" shapeId="0" xr:uid="{72AEC630-D509-4FA9-B932-9ACE66E8EA3B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G50" authorId="0" shapeId="0" xr:uid="{F6790041-F8B0-41C8-89E5-1253B04F5418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G53" authorId="0" shapeId="0" xr:uid="{A91DD05C-2384-48E7-A85C-F85560DD39EC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G54" authorId="0" shapeId="0" xr:uid="{887B0C43-E467-497B-B7B6-A4036AE9E4A8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G55" authorId="0" shapeId="0" xr:uid="{64CE5A91-5736-4DDF-ADF3-B98E2BC14EEA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G56" authorId="0" shapeId="0" xr:uid="{57183851-A293-4847-8D60-36168FD2A40D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G63" authorId="0" shapeId="0" xr:uid="{65B4E468-8347-4423-A1A5-1CFE59CAC0C9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G64" authorId="0" shapeId="0" xr:uid="{BE4B3361-7F66-4DBE-A327-773F6002D7AD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G71" authorId="0" shapeId="0" xr:uid="{6A928AC9-69D0-4A3A-A361-740E2F868AF6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G72" authorId="0" shapeId="0" xr:uid="{8303C499-B0A9-4DA5-8396-C49D2DFC9D1D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G73" authorId="0" shapeId="0" xr:uid="{A9EECD6A-563B-4F3B-83B4-F933C034708C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G74" authorId="0" shapeId="0" xr:uid="{90C6CA21-1AEB-4148-B793-EEB6EFCE66BA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G75" authorId="0" shapeId="0" xr:uid="{17FF8201-D750-45A9-93FA-0A177348D232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G76" authorId="0" shapeId="0" xr:uid="{5148C78F-1E6C-4070-BAF4-4ABA5A2165C6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G77" authorId="0" shapeId="0" xr:uid="{92860A6B-72C3-497C-89BF-C199E559EE7D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  <comment ref="G78" authorId="0" shapeId="0" xr:uid="{1385E5FF-531E-4156-8F95-57254E0626E5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Uпа=120,8 кВ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Анастасия Владимировна Нефёдова</author>
  </authors>
  <commentList>
    <comment ref="G5" authorId="0" shapeId="0" xr:uid="{05CC6F7C-1DAE-49A4-9713-05253D5F1D4F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Uпа=121,2 кВ</t>
        </r>
      </text>
    </comment>
    <comment ref="G6" authorId="0" shapeId="0" xr:uid="{FFE56F96-A1BE-4EDF-819E-C354B498E2F7}">
      <text>
        <r>
          <rPr>
            <b/>
            <sz val="9"/>
            <color indexed="81"/>
            <rFont val="Tahoma"/>
            <family val="2"/>
            <charset val="204"/>
          </rPr>
          <t>Анастасия 
расчет реактансов при 
Uпа=121,2 кВ</t>
        </r>
      </text>
    </comment>
    <comment ref="G64" authorId="0" shapeId="0" xr:uid="{BC056AC7-4F3A-4FD7-9E18-04293B8BF02F}">
      <text>
        <r>
          <rPr>
            <b/>
            <sz val="8"/>
            <color indexed="81"/>
            <rFont val="Tahoma"/>
            <family val="2"/>
            <charset val="204"/>
          </rPr>
          <t>Анастасия :</t>
        </r>
        <r>
          <rPr>
            <sz val="8"/>
            <color indexed="81"/>
            <rFont val="Tahoma"/>
            <family val="2"/>
            <charset val="204"/>
          </rPr>
          <t xml:space="preserve">
по письму от 22.11.24 №РТ№211/1635
Россети Тюмень г.Когалым
8(34667)91385 -Дмитрий Геннадьевич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Анастасия Владимировна Нефёдова</author>
  </authors>
  <commentList>
    <comment ref="G18" authorId="0" shapeId="0" xr:uid="{17F8B417-981E-4F43-9064-CEC0EE578615}">
      <text>
        <r>
          <rPr>
            <b/>
            <sz val="9"/>
            <color indexed="81"/>
            <rFont val="Tahoma"/>
            <family val="2"/>
            <charset val="204"/>
          </rPr>
          <t>Анастасия :</t>
        </r>
        <r>
          <rPr>
            <sz val="9"/>
            <color indexed="81"/>
            <rFont val="Tahoma"/>
            <family val="2"/>
            <charset val="204"/>
          </rPr>
          <t xml:space="preserve">
по письму №М4/П6/2/227 от 18.02.2026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Анастасия Владимировна Нефёдова</author>
  </authors>
  <commentList>
    <comment ref="G14" authorId="0" shapeId="0" xr:uid="{C4BCF2FD-4C9B-47DC-9AF5-9D547692D8AF}">
      <text>
        <r>
          <rPr>
            <b/>
            <sz val="8"/>
            <color indexed="81"/>
            <rFont val="Tahoma"/>
            <family val="2"/>
            <charset val="204"/>
          </rPr>
          <t>Анастасия :</t>
        </r>
        <r>
          <rPr>
            <sz val="8"/>
            <color indexed="81"/>
            <rFont val="Tahoma"/>
            <family val="2"/>
            <charset val="204"/>
          </rPr>
          <t xml:space="preserve">
по письму от 22.11.24 №РТ№211/1635
Россети Тюмень г.Когалым
8(34667)91385 -Дмитрий Геннадьевич</t>
        </r>
      </text>
    </comment>
    <comment ref="Q14" authorId="0" shapeId="0" xr:uid="{1770E2B8-1175-4C4D-8FB2-43A6B374C2CA}">
      <text>
        <r>
          <rPr>
            <b/>
            <sz val="9"/>
            <color indexed="81"/>
            <rFont val="Tahoma"/>
            <family val="2"/>
            <charset val="204"/>
          </rPr>
          <t>Анастасия :</t>
        </r>
        <r>
          <rPr>
            <sz val="9"/>
            <color indexed="81"/>
            <rFont val="Tahoma"/>
            <family val="2"/>
            <charset val="204"/>
          </rPr>
          <t xml:space="preserve">
расчет при Uпа=121,5кВ 
(по письму от АО"СОЕЭС" от 21.10.24)</t>
        </r>
      </text>
    </comment>
  </commentList>
</comments>
</file>

<file path=xl/sharedStrings.xml><?xml version="1.0" encoding="utf-8"?>
<sst xmlns="http://schemas.openxmlformats.org/spreadsheetml/2006/main" count="5182" uniqueCount="645">
  <si>
    <t>СР</t>
  </si>
  <si>
    <t>Наименование ПС 35/6кВ</t>
  </si>
  <si>
    <t>Тип ПС</t>
  </si>
  <si>
    <t>Наименование ВЛ-35кВ</t>
  </si>
  <si>
    <t>Режим</t>
  </si>
  <si>
    <t>Головная ПС</t>
  </si>
  <si>
    <t>Реактансы на сш35кВ ПС110/35/6кВ</t>
  </si>
  <si>
    <t>Длина ВЛ-35кВ</t>
  </si>
  <si>
    <t>Хвл-35кВ</t>
  </si>
  <si>
    <t>№ тр-ра</t>
  </si>
  <si>
    <t>Тип</t>
  </si>
  <si>
    <t>Реактансы на ЛР 35кВ ПС35/6кВ</t>
  </si>
  <si>
    <t>S</t>
  </si>
  <si>
    <t>Груп Соед</t>
  </si>
  <si>
    <r>
      <t>U</t>
    </r>
    <r>
      <rPr>
        <b/>
        <sz val="8"/>
        <rFont val="Times New Roman"/>
        <family val="1"/>
      </rPr>
      <t xml:space="preserve"> ВН</t>
    </r>
  </si>
  <si>
    <r>
      <t>U</t>
    </r>
    <r>
      <rPr>
        <b/>
        <sz val="8"/>
        <rFont val="Times New Roman"/>
        <family val="1"/>
      </rPr>
      <t xml:space="preserve"> HН</t>
    </r>
  </si>
  <si>
    <t>Uкз</t>
  </si>
  <si>
    <t>Iвн/Iнн</t>
  </si>
  <si>
    <t xml:space="preserve">РПН </t>
  </si>
  <si>
    <t>Хтмак</t>
  </si>
  <si>
    <t>Кч=1.2</t>
  </si>
  <si>
    <t>Кч=1.5</t>
  </si>
  <si>
    <t>Хс мак</t>
  </si>
  <si>
    <t>Хс мин</t>
  </si>
  <si>
    <t>АС-95</t>
  </si>
  <si>
    <t>АС-120</t>
  </si>
  <si>
    <t>АС-150</t>
  </si>
  <si>
    <t>АС-185</t>
  </si>
  <si>
    <t>АС-500</t>
  </si>
  <si>
    <t>Хсмин</t>
  </si>
  <si>
    <t>Ом</t>
  </si>
  <si>
    <t>км</t>
  </si>
  <si>
    <t>МВА</t>
  </si>
  <si>
    <t>кВ</t>
  </si>
  <si>
    <t>%</t>
  </si>
  <si>
    <t>А</t>
  </si>
  <si>
    <t>Аригольская</t>
  </si>
  <si>
    <t>КТПБ</t>
  </si>
  <si>
    <t>16ЦЛ,17ЦЛ</t>
  </si>
  <si>
    <t>Н</t>
  </si>
  <si>
    <t>Вахская</t>
  </si>
  <si>
    <t>ТМН 6300/35</t>
  </si>
  <si>
    <t>ТМН 6300/36</t>
  </si>
  <si>
    <t>ST-7</t>
  </si>
  <si>
    <t>Таёжная</t>
  </si>
  <si>
    <t>Ю-Аганская</t>
  </si>
  <si>
    <t>Мартыновская</t>
  </si>
  <si>
    <t>Y/∆ -11</t>
  </si>
  <si>
    <t>ДНС-1</t>
  </si>
  <si>
    <t>Ватинская</t>
  </si>
  <si>
    <t>ТМН-6300/35</t>
  </si>
  <si>
    <t>103,92/577,33</t>
  </si>
  <si>
    <t>ДНС-2В</t>
  </si>
  <si>
    <t>Кирьяновская</t>
  </si>
  <si>
    <t>66/366</t>
  </si>
  <si>
    <t>ТМН 4000/35</t>
  </si>
  <si>
    <t>Западная</t>
  </si>
  <si>
    <t>Сев-Покурская</t>
  </si>
  <si>
    <t>ТДНС 10000/35</t>
  </si>
  <si>
    <t>КНС-2</t>
  </si>
  <si>
    <t>103/577</t>
  </si>
  <si>
    <t>КНС-2Б</t>
  </si>
  <si>
    <t>ТМН-6300/35-У1</t>
  </si>
  <si>
    <t>103,9/577,4</t>
  </si>
  <si>
    <t>КНС-3В</t>
  </si>
  <si>
    <t>Сев-Ватинская</t>
  </si>
  <si>
    <t>ТМН-6300/35-73У1</t>
  </si>
  <si>
    <t>104/577</t>
  </si>
  <si>
    <t>104/578</t>
  </si>
  <si>
    <t>КНС-4В</t>
  </si>
  <si>
    <t>КНС-5В</t>
  </si>
  <si>
    <t>КНС-6В</t>
  </si>
  <si>
    <t>КНС-7В</t>
  </si>
  <si>
    <t>ТДНС-10000/35-74У1</t>
  </si>
  <si>
    <t>157/916</t>
  </si>
  <si>
    <t>КНС-8В</t>
  </si>
  <si>
    <t>Кондратьевская</t>
  </si>
  <si>
    <t>103,9/577,5</t>
  </si>
  <si>
    <t>Мартовская</t>
  </si>
  <si>
    <t>Куст-120</t>
  </si>
  <si>
    <t>TONb 4000/35</t>
  </si>
  <si>
    <t>66/367</t>
  </si>
  <si>
    <t>Куст-124</t>
  </si>
  <si>
    <t>ТМН-6300/35-1000</t>
  </si>
  <si>
    <t>Куст-150</t>
  </si>
  <si>
    <t>ТОа-4000/35</t>
  </si>
  <si>
    <t>Куст-211</t>
  </si>
  <si>
    <t>Куст-25</t>
  </si>
  <si>
    <t>Куст-27</t>
  </si>
  <si>
    <t>Куст-28</t>
  </si>
  <si>
    <t>Куст-30</t>
  </si>
  <si>
    <t>Куст-37</t>
  </si>
  <si>
    <t>Куст-41</t>
  </si>
  <si>
    <t>Куст-43</t>
  </si>
  <si>
    <t>Куст-47</t>
  </si>
  <si>
    <t>Куст-50</t>
  </si>
  <si>
    <t>Куст-53</t>
  </si>
  <si>
    <t>Куст-64</t>
  </si>
  <si>
    <t>Куст-93</t>
  </si>
  <si>
    <t>ТОN6-4000/35</t>
  </si>
  <si>
    <t>Баграс</t>
  </si>
  <si>
    <t>В-Аганская</t>
  </si>
  <si>
    <t>ВЦТП</t>
  </si>
  <si>
    <t>162/916</t>
  </si>
  <si>
    <t>165/916</t>
  </si>
  <si>
    <t>З-Аганская</t>
  </si>
  <si>
    <t>Асомкинская</t>
  </si>
  <si>
    <t>157,1/916,4</t>
  </si>
  <si>
    <t>Кедровая</t>
  </si>
  <si>
    <t>Ново-Покурская</t>
  </si>
  <si>
    <t>Кетовская</t>
  </si>
  <si>
    <t>КНС-1А</t>
  </si>
  <si>
    <t>Аганская</t>
  </si>
  <si>
    <t>КНС-1Бис</t>
  </si>
  <si>
    <t>КНС-2А</t>
  </si>
  <si>
    <t>Январская</t>
  </si>
  <si>
    <t>КНС-3А</t>
  </si>
  <si>
    <t>Лысенковская</t>
  </si>
  <si>
    <t>ТМН-6300/35(ТМ)</t>
  </si>
  <si>
    <t>КРС</t>
  </si>
  <si>
    <t>Куст-1</t>
  </si>
  <si>
    <t>Куст-10</t>
  </si>
  <si>
    <t>ТМН-4000/35</t>
  </si>
  <si>
    <t>66/366,6</t>
  </si>
  <si>
    <t>Куст-103</t>
  </si>
  <si>
    <t>Куст-106</t>
  </si>
  <si>
    <t>Куст-109</t>
  </si>
  <si>
    <t>ST-7м</t>
  </si>
  <si>
    <t>Куст-11</t>
  </si>
  <si>
    <t>Куст-110</t>
  </si>
  <si>
    <t>Покамасовская</t>
  </si>
  <si>
    <t>Куст-111</t>
  </si>
  <si>
    <t>Куст-114</t>
  </si>
  <si>
    <t>Куст-115</t>
  </si>
  <si>
    <t>Куст-13</t>
  </si>
  <si>
    <t>Куст-224</t>
  </si>
  <si>
    <t>Куст-51</t>
  </si>
  <si>
    <t>ТМН-4000/35У1</t>
  </si>
  <si>
    <t>Куст-67</t>
  </si>
  <si>
    <t>Куст-69</t>
  </si>
  <si>
    <t>Куст-8</t>
  </si>
  <si>
    <t>Куст-86</t>
  </si>
  <si>
    <t>М-Аганская</t>
  </si>
  <si>
    <t>Максимкинская</t>
  </si>
  <si>
    <t>Надежда</t>
  </si>
  <si>
    <t>Насыровская</t>
  </si>
  <si>
    <t>Новая</t>
  </si>
  <si>
    <t>Пеньковская</t>
  </si>
  <si>
    <t>Промысловая-1</t>
  </si>
  <si>
    <t>Промысловая-2</t>
  </si>
  <si>
    <t>Сапарка</t>
  </si>
  <si>
    <t>УПН</t>
  </si>
  <si>
    <t>ЦПС-1</t>
  </si>
  <si>
    <t>ЦПС-2</t>
  </si>
  <si>
    <t>Южная</t>
  </si>
  <si>
    <t>Юкишевская</t>
  </si>
  <si>
    <t>Ю-Покамасовская</t>
  </si>
  <si>
    <t>Аригольская-2</t>
  </si>
  <si>
    <t>Дата расчета:</t>
  </si>
  <si>
    <t>Еловая</t>
  </si>
  <si>
    <t>Куст-4</t>
  </si>
  <si>
    <t>Заобье</t>
  </si>
  <si>
    <t>103,9/577,3</t>
  </si>
  <si>
    <t>БПТОиКО</t>
  </si>
  <si>
    <t>БПТО и КО</t>
  </si>
  <si>
    <t>Куст-78</t>
  </si>
  <si>
    <t>КНС-7</t>
  </si>
  <si>
    <t>Мыхпай</t>
  </si>
  <si>
    <t>ДНС-2М</t>
  </si>
  <si>
    <t>БКНС-2</t>
  </si>
  <si>
    <t>66/366,7</t>
  </si>
  <si>
    <t>Куст-220</t>
  </si>
  <si>
    <t>3ПвВнГ-ХЛ 1х50</t>
  </si>
  <si>
    <t>Токи на с.ш.35кВ ПС35кВ до трансф.</t>
  </si>
  <si>
    <t>№ 185</t>
  </si>
  <si>
    <t>Бекмеметьевская</t>
  </si>
  <si>
    <t>№ 186</t>
  </si>
  <si>
    <t>№ 187</t>
  </si>
  <si>
    <r>
      <t>I</t>
    </r>
    <r>
      <rPr>
        <b/>
        <vertAlign val="superscript"/>
        <sz val="10"/>
        <rFont val="Times New Roman"/>
        <family val="1"/>
        <charset val="204"/>
      </rPr>
      <t>3</t>
    </r>
    <r>
      <rPr>
        <b/>
        <sz val="10"/>
        <rFont val="Times New Roman"/>
        <family val="1"/>
      </rPr>
      <t>макс</t>
    </r>
  </si>
  <si>
    <r>
      <t>I</t>
    </r>
    <r>
      <rPr>
        <b/>
        <vertAlign val="superscript"/>
        <sz val="10"/>
        <rFont val="Times New Roman"/>
        <family val="1"/>
        <charset val="204"/>
      </rPr>
      <t>2</t>
    </r>
    <r>
      <rPr>
        <b/>
        <sz val="10"/>
        <rFont val="Times New Roman"/>
        <family val="1"/>
      </rPr>
      <t>мин</t>
    </r>
  </si>
  <si>
    <t>Расчет токов короткого замыкания на ПС 35/6кВ "Аригольская"</t>
  </si>
  <si>
    <t>16ЦЛ</t>
  </si>
  <si>
    <t>17ЦЛ</t>
  </si>
  <si>
    <t>И.о. начальника сл.РЗАиТ                                                                   Перемитин А.В.</t>
  </si>
  <si>
    <t>ТДНС-10000/35-УХЛ1</t>
  </si>
  <si>
    <t>Островная</t>
  </si>
  <si>
    <t>Широковская</t>
  </si>
  <si>
    <t>TМН-4000/35</t>
  </si>
  <si>
    <t>TМН-4000/35-73</t>
  </si>
  <si>
    <t>Шапран Н.О.</t>
  </si>
  <si>
    <t>ТОb-6300/35</t>
  </si>
  <si>
    <t>ТДНС-10000/35</t>
  </si>
  <si>
    <t>TON-4000/35</t>
  </si>
  <si>
    <t>TON-6300/35</t>
  </si>
  <si>
    <t>Тob-6300/35</t>
  </si>
  <si>
    <t>TМН-6300/35</t>
  </si>
  <si>
    <t>ТМН-10000/35</t>
  </si>
  <si>
    <t>Дельта</t>
  </si>
  <si>
    <t>АПвП 300</t>
  </si>
  <si>
    <t>Шапран Н.О</t>
  </si>
  <si>
    <t>ТОb-4000/35</t>
  </si>
  <si>
    <t>ТМН-4000/36</t>
  </si>
  <si>
    <t>TOb-6300/35</t>
  </si>
  <si>
    <t>ТНДС-6300/35</t>
  </si>
  <si>
    <t>ТМ-6300/35</t>
  </si>
  <si>
    <t>ТДНС-10000/35У1</t>
  </si>
  <si>
    <t>С-Островная</t>
  </si>
  <si>
    <t>ТOb-6300/35</t>
  </si>
  <si>
    <t>ПвВнг-LS(1х120)</t>
  </si>
  <si>
    <t>TОb-6300/35</t>
  </si>
  <si>
    <t>TONb-4000/35</t>
  </si>
  <si>
    <t>ТON-4000/35</t>
  </si>
  <si>
    <t>ТДНС-16000/35</t>
  </si>
  <si>
    <t>TОa-4000/35</t>
  </si>
  <si>
    <t>ТОа-6300/35</t>
  </si>
  <si>
    <t>Реактансы на с.ш.35кВ ПС110/35/6кВ</t>
  </si>
  <si>
    <t>Хмакс</t>
  </si>
  <si>
    <t>Хмин</t>
  </si>
  <si>
    <t>Iмакс</t>
  </si>
  <si>
    <t>Iмин</t>
  </si>
  <si>
    <t>Хсмакc</t>
  </si>
  <si>
    <t>Реактансы на с.ш.35кВ ПС35/6кВ</t>
  </si>
  <si>
    <t>Реактансы на с.ш.6кВ ПС35/6кВ</t>
  </si>
  <si>
    <t>Хмакc</t>
  </si>
  <si>
    <t>КНС-9</t>
  </si>
  <si>
    <t>с.ш.</t>
  </si>
  <si>
    <t>2Al 3х95</t>
  </si>
  <si>
    <t>2Al 3х70</t>
  </si>
  <si>
    <t>Cu 3х240</t>
  </si>
  <si>
    <t>А-120</t>
  </si>
  <si>
    <t>Длина ВЛ/КЛ-6кВ</t>
  </si>
  <si>
    <t xml:space="preserve">Токи КЗ на с.ш.6кВ РУ-6кВ </t>
  </si>
  <si>
    <t>Реактансы на с.ш.6кВ РУ-6кВ</t>
  </si>
  <si>
    <t>КНС-1б</t>
  </si>
  <si>
    <t>КНС-1а</t>
  </si>
  <si>
    <t>КНС-1</t>
  </si>
  <si>
    <t>БКНС</t>
  </si>
  <si>
    <t>Мартовская (ПС)</t>
  </si>
  <si>
    <t>Мартовская (ПС, КРУН)</t>
  </si>
  <si>
    <t>С-Покурская (ПС)</t>
  </si>
  <si>
    <t>С-Покурская (ПС, РУ)</t>
  </si>
  <si>
    <t>Еловая (ПС)</t>
  </si>
  <si>
    <t>КНС-2б</t>
  </si>
  <si>
    <t>2Cu 3x120</t>
  </si>
  <si>
    <t>Cu 3x185</t>
  </si>
  <si>
    <t>2Cu 3x150</t>
  </si>
  <si>
    <t>2Cu 3x240</t>
  </si>
  <si>
    <t>2Al 3x120</t>
  </si>
  <si>
    <t>2Al 3x240</t>
  </si>
  <si>
    <t>AC-300</t>
  </si>
  <si>
    <t>AC-240</t>
  </si>
  <si>
    <t>Реактансы ПС 35/6кВ</t>
  </si>
  <si>
    <t>Расчет произвел:</t>
  </si>
  <si>
    <t>№2</t>
  </si>
  <si>
    <t>№3</t>
  </si>
  <si>
    <t>№4</t>
  </si>
  <si>
    <t>№4 (РУ)</t>
  </si>
  <si>
    <t>№3 (РУ)</t>
  </si>
  <si>
    <t>ААБГ 3х240</t>
  </si>
  <si>
    <t>АСБ 3х240</t>
  </si>
  <si>
    <t>2ААБлГу 3х95</t>
  </si>
  <si>
    <t>2ААБ 3х185</t>
  </si>
  <si>
    <t>6ААШв 3х240</t>
  </si>
  <si>
    <t>КНС-10</t>
  </si>
  <si>
    <t>КНС-3</t>
  </si>
  <si>
    <t>БКНС-6</t>
  </si>
  <si>
    <t>ВВбШв 3х150</t>
  </si>
  <si>
    <t>2ВВбШв 3х150</t>
  </si>
  <si>
    <t>2ВВбШв 3х185</t>
  </si>
  <si>
    <t>2ААБ 3х70</t>
  </si>
  <si>
    <t>2АВВГ 3х95</t>
  </si>
  <si>
    <t>2ААБ 3х240</t>
  </si>
  <si>
    <t>2АСБ 3х240</t>
  </si>
  <si>
    <t>Аганское</t>
  </si>
  <si>
    <t>№1</t>
  </si>
  <si>
    <t>Южно-Аганское</t>
  </si>
  <si>
    <t>Январское</t>
  </si>
  <si>
    <t>ДНС-3</t>
  </si>
  <si>
    <t>Лысенковское</t>
  </si>
  <si>
    <t>Южно-Аганское (РУ)</t>
  </si>
  <si>
    <t xml:space="preserve">Южно-Аганская </t>
  </si>
  <si>
    <t>3ВВГ 3х180</t>
  </si>
  <si>
    <t>2ААБлГ 3х120</t>
  </si>
  <si>
    <t>2ААБлГ 3х240</t>
  </si>
  <si>
    <t>3ААБлГ 3х240</t>
  </si>
  <si>
    <t>7ААБлГ 3х240</t>
  </si>
  <si>
    <t>А-95</t>
  </si>
  <si>
    <t>2АС-500/27</t>
  </si>
  <si>
    <t>Аганское (КРУН)</t>
  </si>
  <si>
    <t>Ново-Покурское</t>
  </si>
  <si>
    <t>ВБбШв 3х240</t>
  </si>
  <si>
    <t>АСО-600</t>
  </si>
  <si>
    <t>№185</t>
  </si>
  <si>
    <t>№187</t>
  </si>
  <si>
    <t>ВБбШв 3х120</t>
  </si>
  <si>
    <t>ВБбШв 3х185</t>
  </si>
  <si>
    <t>2ВБбШв 3х185</t>
  </si>
  <si>
    <t>2АВВГ 3х120</t>
  </si>
  <si>
    <t>Покамасовское</t>
  </si>
  <si>
    <t>КНС Ю-Л</t>
  </si>
  <si>
    <t>КНС-1 Покамасовское</t>
  </si>
  <si>
    <t>Кетовское</t>
  </si>
  <si>
    <t>МДНС</t>
  </si>
  <si>
    <t>КНС Кетовское</t>
  </si>
  <si>
    <t>ААБЛ 3х240</t>
  </si>
  <si>
    <t>2ААБЛз 3х120</t>
  </si>
  <si>
    <t>3ААБЛГУ 3х240</t>
  </si>
  <si>
    <t>2ВВБШв 3х240</t>
  </si>
  <si>
    <t>ТДНС-10000/35-ХЛ1</t>
  </si>
  <si>
    <t>КНС-3Мр</t>
  </si>
  <si>
    <t>ГУ-4</t>
  </si>
  <si>
    <t>МБКНС-1</t>
  </si>
  <si>
    <t>АВВГ 3х120</t>
  </si>
  <si>
    <t>2АСБлУ 3х185</t>
  </si>
  <si>
    <t>2ААБлГУ 3х240</t>
  </si>
  <si>
    <t>Реактансы на с.ш. 35кВ ПС35/6кВ</t>
  </si>
  <si>
    <t>Реактансы на с.ш. 6кВ ПС35/6кВ</t>
  </si>
  <si>
    <t>157,1/916,3</t>
  </si>
  <si>
    <t>№Ф-35кВ</t>
  </si>
  <si>
    <t>Мегион-1</t>
  </si>
  <si>
    <t>Мегион-2</t>
  </si>
  <si>
    <t>Сигней-1</t>
  </si>
  <si>
    <t>Сигней-2</t>
  </si>
  <si>
    <t>(от ПС 110/35/6кВ "Юганская" подается напряжение на 1,2 с.ш. ПС 110/35/6кВ "Бекмеметьевская")</t>
  </si>
  <si>
    <t>Ачимовская-1</t>
  </si>
  <si>
    <t>Ачимовская-2</t>
  </si>
  <si>
    <t>Чистинная</t>
  </si>
  <si>
    <t>157,1/916,5</t>
  </si>
  <si>
    <t>Расчет провел:</t>
  </si>
  <si>
    <t>№тр-ра</t>
  </si>
  <si>
    <t>Токи на с.ш. 6кВ ПС 35кВ после трансф., А приведенные к стороне 6,3кВ</t>
  </si>
  <si>
    <t>Токи на с.ш. 6кВ ПС 35кВ после трансф., А приведенные к стороне 35кВ</t>
  </si>
  <si>
    <t>Токи на с.ш. 35кВ до трансф., А</t>
  </si>
  <si>
    <t>Восточная-1</t>
  </si>
  <si>
    <t>Восточная-2</t>
  </si>
  <si>
    <r>
      <t>U</t>
    </r>
    <r>
      <rPr>
        <b/>
        <sz val="8"/>
        <rFont val="Calibri"/>
        <family val="2"/>
        <charset val="204"/>
      </rPr>
      <t xml:space="preserve"> ВН</t>
    </r>
  </si>
  <si>
    <r>
      <t>U</t>
    </r>
    <r>
      <rPr>
        <b/>
        <sz val="8"/>
        <rFont val="Calibri"/>
        <family val="2"/>
        <charset val="204"/>
      </rPr>
      <t xml:space="preserve"> HН</t>
    </r>
  </si>
  <si>
    <t>Реактансы на с.ш.35кВ согласно письма исх.№Т4/1/3042 от 22.09.14, №Т4/1/2073 от 22.08.16 АО "ТюменьЭнерго" НВЭС</t>
  </si>
  <si>
    <t>Реактансы ПС 35/6кВ СР-1</t>
  </si>
  <si>
    <t>165/916А</t>
  </si>
  <si>
    <t>К-47</t>
  </si>
  <si>
    <t>К-59</t>
  </si>
  <si>
    <t>К-63</t>
  </si>
  <si>
    <t>Реактансы ПС 35/6кВ СР-2</t>
  </si>
  <si>
    <t>Реактансы ПС 35/6кВ СР-3</t>
  </si>
  <si>
    <t>К-37</t>
  </si>
  <si>
    <t>Реактансы ПС 35/6кВ СР-4</t>
  </si>
  <si>
    <t>ST-7М</t>
  </si>
  <si>
    <t>Реактансы ПС 35/6кВ СР-5</t>
  </si>
  <si>
    <t>Куст-9бис</t>
  </si>
  <si>
    <t>Куст-69бис</t>
  </si>
  <si>
    <t>Ч</t>
  </si>
  <si>
    <t>К-104</t>
  </si>
  <si>
    <t>К-26</t>
  </si>
  <si>
    <t>К-104М</t>
  </si>
  <si>
    <t>Реактансы ПС 35/6кВ СР-7</t>
  </si>
  <si>
    <t>Реактансы ПС 35/6кВ СР-11</t>
  </si>
  <si>
    <t>Реактансы ПС 35/6кВ СР-8</t>
  </si>
  <si>
    <t>К-49</t>
  </si>
  <si>
    <t>Реактансы РУ-6кВ СР-1</t>
  </si>
  <si>
    <t>Хл-6кВ</t>
  </si>
  <si>
    <t>К-12</t>
  </si>
  <si>
    <t>Реактансы РУ-6кВ СР-2</t>
  </si>
  <si>
    <t>Еловое</t>
  </si>
  <si>
    <t>С-Покурское</t>
  </si>
  <si>
    <t>Мартовское</t>
  </si>
  <si>
    <t>Реактансы РУ-6кВ СР-3</t>
  </si>
  <si>
    <t>2ВБбШв 3х240</t>
  </si>
  <si>
    <t>№3 новое</t>
  </si>
  <si>
    <t>Токи на с.ш.6кВ ПС 35кВ после трансф., приведенные к стороне 35кВ</t>
  </si>
  <si>
    <t>Токи на с.ш.6кВ ПС 35кВ после трансф., приведенные к стороне 6,3кВ</t>
  </si>
  <si>
    <t>Реактансы РУ-6кВ СР-4</t>
  </si>
  <si>
    <t>Реактансы РУ-6кВ СР-5</t>
  </si>
  <si>
    <t>Реактансы РУ-6кВ СР-7</t>
  </si>
  <si>
    <t>Реактансы РУ-6кВ СР-8</t>
  </si>
  <si>
    <t>К-63М</t>
  </si>
  <si>
    <t>Реактансы РУ-6кВ СР-11</t>
  </si>
  <si>
    <t>Кетовское (РУ)</t>
  </si>
  <si>
    <t>Реактансы ПС 35/6кВ СР-6</t>
  </si>
  <si>
    <t>КНС-3М</t>
  </si>
  <si>
    <t>Расчет провел :</t>
  </si>
  <si>
    <t>8BJ20</t>
  </si>
  <si>
    <t>Токи на с.ш.6кВ ПС 35/6кВ после трансф., приведенные к стороне 35кВ</t>
  </si>
  <si>
    <t>Токи на с.ш.6кВ ПС 35/6кВ после трансф., приведенные к стороне 6,3кВ</t>
  </si>
  <si>
    <t>Наименование                 ПС 35/6кВ</t>
  </si>
  <si>
    <t>Реактансы на ЛР 35кВ                        ПС 35/6кВ</t>
  </si>
  <si>
    <t>Реактансы на с.ш.35кВ                  ПС 35/6кВ</t>
  </si>
  <si>
    <t>Реактансы на с.ш.6кВ                     ПС 35/6кВ</t>
  </si>
  <si>
    <t>Токи на                  с.ш.35кВ                            ПС 35/6кВ до трансф.</t>
  </si>
  <si>
    <t>Реактансы на с.ш.35кВ                 ПС 110/35/6кВ</t>
  </si>
  <si>
    <t xml:space="preserve">Реактансы на с.ш.35кВ согласно письма исх. №71-02/03-2576 от 02.06.2014, №23/02/01/02-4490 от 14.10.2015 "ЮНГ-Энергонефть" </t>
  </si>
  <si>
    <t>Реактансы на с.ш.35кВ ПС 110/35/6кВ "Баграс" согласно письма исх.№297 от 05.07.15 ООО "Энергоремонт"</t>
  </si>
  <si>
    <t>Реактансы РУ-6кВ СР-6</t>
  </si>
  <si>
    <t>2АС-500</t>
  </si>
  <si>
    <t>Наименование               РУ-6кВ</t>
  </si>
  <si>
    <t>Питание от                     ПС 35/6кВ</t>
  </si>
  <si>
    <t>Реактансы на с.ш.6кВ                       ПС 35/6кВ</t>
  </si>
  <si>
    <t>Питание от                      ПС 110/35/6кВ,             ПС 35/6кВ</t>
  </si>
  <si>
    <t>Реактансы на с.ш.6кВ                      ПС 110/35/6кВ ПС 35/6кВ</t>
  </si>
  <si>
    <t>Наименование                     РУ-6кВ</t>
  </si>
  <si>
    <t>Питание от                                   ПС 35/6кВ</t>
  </si>
  <si>
    <t>Питание от                    ПС 35/6кВ</t>
  </si>
  <si>
    <t>Реактансы на с.ш.6кВ                         ПС 35/6кВ</t>
  </si>
  <si>
    <t>Наименование                      РУ-6кВ</t>
  </si>
  <si>
    <t>Питание от                      ПС 110/35/6кВ,                   ПС 35/6кВ</t>
  </si>
  <si>
    <t>Реактансы на с.ш.6кВ                      ПС 110/35/6кВ, ПС 35/6кВ</t>
  </si>
  <si>
    <t>Наименование                       РУ-6кВ</t>
  </si>
  <si>
    <t>Питание от           ПС 110/35/6кВ,            ПС 35/6кВ</t>
  </si>
  <si>
    <t>Питание от                     ПС 110/35/6кВ,                ПС 35/6кВ</t>
  </si>
  <si>
    <t>Наименование                        РУ-6кВ</t>
  </si>
  <si>
    <t>Питание от                         ПС 35/6кВ</t>
  </si>
  <si>
    <t>Реактансы на с.ш.6кВ                           ПС 35/6кВ</t>
  </si>
  <si>
    <t>Реактансы на с.ш.6кВ                                 ПС 35/6кВ</t>
  </si>
  <si>
    <t>Питание от              ПС 110/35/6кВ,                ПС 35/6кВ</t>
  </si>
  <si>
    <t>Реактансы на с.ш.6кВ                             ПС 110/35/6кВ,                              ПС 35/6кВ</t>
  </si>
  <si>
    <t>Реактансы на с.ш.6кВ                       ПС 110/35/6кВ,                    ПС 35/6кВ</t>
  </si>
  <si>
    <t>Реактансы на с.ш.6кВ                      ПС 110/35/6кВ,                       ПС 35/6кВ</t>
  </si>
  <si>
    <t>Мощность генератора</t>
  </si>
  <si>
    <t>кВА</t>
  </si>
  <si>
    <r>
      <t>S</t>
    </r>
    <r>
      <rPr>
        <b/>
        <vertAlign val="subscript"/>
        <sz val="10"/>
        <rFont val="Calibri"/>
        <family val="2"/>
        <charset val="204"/>
      </rPr>
      <t>Г</t>
    </r>
  </si>
  <si>
    <t>X"d</t>
  </si>
  <si>
    <t>о.е.</t>
  </si>
  <si>
    <t>Сверхпереходное реактивное сопротивление</t>
  </si>
  <si>
    <r>
      <t>cos</t>
    </r>
    <r>
      <rPr>
        <b/>
        <sz val="10"/>
        <rFont val="Calibri"/>
        <family val="2"/>
        <charset val="204"/>
      </rPr>
      <t>φ</t>
    </r>
  </si>
  <si>
    <r>
      <t>sin</t>
    </r>
    <r>
      <rPr>
        <b/>
        <sz val="10"/>
        <rFont val="Calibri"/>
        <family val="2"/>
        <charset val="204"/>
      </rPr>
      <t>φ</t>
    </r>
  </si>
  <si>
    <r>
      <t>X</t>
    </r>
    <r>
      <rPr>
        <b/>
        <vertAlign val="subscript"/>
        <sz val="10"/>
        <rFont val="Calibri"/>
        <family val="2"/>
        <charset val="204"/>
      </rPr>
      <t>Г</t>
    </r>
  </si>
  <si>
    <t>Объект</t>
  </si>
  <si>
    <t>ГПЭС ДНС-2</t>
  </si>
  <si>
    <t>Кол-во генераторов</t>
  </si>
  <si>
    <t>Токи к.з.</t>
  </si>
  <si>
    <t>Ток генератора</t>
  </si>
  <si>
    <t>ЭДС генератора</t>
  </si>
  <si>
    <r>
      <t>E</t>
    </r>
    <r>
      <rPr>
        <vertAlign val="subscript"/>
        <sz val="10"/>
        <rFont val="Calibri"/>
        <family val="2"/>
        <charset val="204"/>
      </rPr>
      <t>Г</t>
    </r>
  </si>
  <si>
    <r>
      <t>I</t>
    </r>
    <r>
      <rPr>
        <vertAlign val="subscript"/>
        <sz val="10"/>
        <rFont val="Calibri"/>
        <family val="2"/>
        <charset val="204"/>
      </rPr>
      <t>Г</t>
    </r>
  </si>
  <si>
    <t>кА</t>
  </si>
  <si>
    <t>Xмакс</t>
  </si>
  <si>
    <t>Реактансы на с.ш.6кВ КРУ-6кВ ГПЭС ДНС-2</t>
  </si>
  <si>
    <t>Xмин</t>
  </si>
  <si>
    <t>1. Автономная работа</t>
  </si>
  <si>
    <t>2. Параллельная работа с сетью</t>
  </si>
  <si>
    <t xml:space="preserve">Реактансы на с.ш.6кВ КРУ-6кВ ГПЭС ДНС-2 </t>
  </si>
  <si>
    <t>№Ф-110кВ</t>
  </si>
  <si>
    <t>ПП 110кВ Восточный</t>
  </si>
  <si>
    <t>ВЛ-110 Васильев-Урьевская 1</t>
  </si>
  <si>
    <t>ВЛ-110 Васильев-Урьевская 2</t>
  </si>
  <si>
    <t>Хвл-110кВ реоктансы перед трансформатором 110/35/6 Еловая</t>
  </si>
  <si>
    <t>Куст-113</t>
  </si>
  <si>
    <t>ПЛУ-35кВ</t>
  </si>
  <si>
    <t>Реактансы РУ-6кВ Чистинного м.р.</t>
  </si>
  <si>
    <t>Чистинное</t>
  </si>
  <si>
    <t>2ВБбШв 3х150</t>
  </si>
  <si>
    <t>МФНС</t>
  </si>
  <si>
    <t>Куст-47 новая</t>
  </si>
  <si>
    <t>6300/35</t>
  </si>
  <si>
    <t>АльянсЭлектро</t>
  </si>
  <si>
    <t>8BJ21</t>
  </si>
  <si>
    <t>ДНС Узунская</t>
  </si>
  <si>
    <t>Малочерногорская</t>
  </si>
  <si>
    <t>Реактансы РУ-6кВ СР-10</t>
  </si>
  <si>
    <t>Сиражетдинов Д.Д.</t>
  </si>
  <si>
    <t>Приложение №3</t>
  </si>
  <si>
    <t>к письму №_____________________</t>
  </si>
  <si>
    <t>от____ ___________________20____г.</t>
  </si>
  <si>
    <t>Расчет токов короткого замыкания</t>
  </si>
  <si>
    <t>Реактансы на с.ш.110кВ ПС 220/110/10кВ</t>
  </si>
  <si>
    <t>Ток К.З., А</t>
  </si>
  <si>
    <t>Точка К.З.</t>
  </si>
  <si>
    <t>Длина ВЛ-110кВ</t>
  </si>
  <si>
    <t>Длина линии до К.З.</t>
  </si>
  <si>
    <t>Хвл-110кВ</t>
  </si>
  <si>
    <t>Реактансы на ЛР 110кВ ПС 11035/6кВ</t>
  </si>
  <si>
    <t>Ток К.З. до трансф., А</t>
  </si>
  <si>
    <r>
      <t>Остаточное U на с.ш.110кВ ПС 110/35/6кВ при I</t>
    </r>
    <r>
      <rPr>
        <b/>
        <vertAlign val="superscript"/>
        <sz val="16"/>
        <rFont val="Calibri"/>
        <family val="2"/>
        <charset val="204"/>
      </rPr>
      <t>3</t>
    </r>
    <r>
      <rPr>
        <b/>
        <vertAlign val="subscript"/>
        <sz val="16"/>
        <rFont val="Calibri"/>
        <family val="2"/>
        <charset val="204"/>
      </rPr>
      <t>КЗ</t>
    </r>
    <r>
      <rPr>
        <b/>
        <sz val="16"/>
        <rFont val="Calibri"/>
        <family val="2"/>
        <charset val="204"/>
      </rPr>
      <t xml:space="preserve"> до тр-ра</t>
    </r>
  </si>
  <si>
    <t>Тип трансформатора</t>
  </si>
  <si>
    <r>
      <t>U</t>
    </r>
    <r>
      <rPr>
        <b/>
        <vertAlign val="subscript"/>
        <sz val="16"/>
        <rFont val="Calibri"/>
        <family val="2"/>
        <charset val="204"/>
      </rPr>
      <t>ВН</t>
    </r>
  </si>
  <si>
    <r>
      <t>U</t>
    </r>
    <r>
      <rPr>
        <b/>
        <vertAlign val="subscript"/>
        <sz val="16"/>
        <rFont val="Calibri"/>
        <family val="2"/>
        <charset val="204"/>
      </rPr>
      <t>КЗ</t>
    </r>
  </si>
  <si>
    <r>
      <t>Х</t>
    </r>
    <r>
      <rPr>
        <b/>
        <vertAlign val="subscript"/>
        <sz val="16"/>
        <rFont val="Calibri"/>
        <family val="2"/>
        <charset val="204"/>
      </rPr>
      <t>Т</t>
    </r>
  </si>
  <si>
    <t>Реактансы на стороне 110кВ ПС 110/35/6кВ</t>
  </si>
  <si>
    <t>Реактансы приведенные к стороне 35кВ ПС 110/35/6кВ</t>
  </si>
  <si>
    <t>Ток К.З., А на СШ-6кВ ПС 110/35/6кВ</t>
  </si>
  <si>
    <t>Хс.max</t>
  </si>
  <si>
    <t>Хс.min</t>
  </si>
  <si>
    <t>ПвВнг-ХЛ 3х(1x120/25)</t>
  </si>
  <si>
    <t>Хmax</t>
  </si>
  <si>
    <t>Хmin</t>
  </si>
  <si>
    <t>max</t>
  </si>
  <si>
    <t>min</t>
  </si>
  <si>
    <t>В</t>
  </si>
  <si>
    <t>ПС 220/110/10кВ "Лянтинская"</t>
  </si>
  <si>
    <t>К0.0</t>
  </si>
  <si>
    <t>К0</t>
  </si>
  <si>
    <t>ТДТН-63000/110</t>
  </si>
  <si>
    <t>Реактансы приведенные к стороне 6кВ ПС 110/35/6кВ</t>
  </si>
  <si>
    <t>Ток К.З. на СШ-6кВ ПС 110/35/6кВ, А</t>
  </si>
  <si>
    <t>К13</t>
  </si>
  <si>
    <t>Реактансы на с.ш.35кВ ПС 110/35/6кВ</t>
  </si>
  <si>
    <t>Реактансы на ЛР 35кВ ПС 35/6кВ</t>
  </si>
  <si>
    <t>Остаточное U на с.ш. 35кВ ПС 35/6кВ при I3КЗ до тр-ра</t>
  </si>
  <si>
    <t>Реактансы на стороне 35кВ ПС 35/6кВ</t>
  </si>
  <si>
    <t>Реактансы приведенные к стороне 6кВ ПС 35/6кВ</t>
  </si>
  <si>
    <t>Ток К.З. на СШ-6кВ ПС 35/6кВ, А</t>
  </si>
  <si>
    <t>К1</t>
  </si>
  <si>
    <t>К3</t>
  </si>
  <si>
    <t>К2</t>
  </si>
  <si>
    <t>К5</t>
  </si>
  <si>
    <t>К4</t>
  </si>
  <si>
    <r>
      <rPr>
        <b/>
        <i/>
        <sz val="18"/>
        <rFont val="Calibri"/>
        <family val="2"/>
        <charset val="204"/>
      </rPr>
      <t>Конец линии</t>
    </r>
    <r>
      <rPr>
        <i/>
        <sz val="18"/>
        <rFont val="Calibri"/>
        <family val="2"/>
        <charset val="204"/>
      </rPr>
      <t xml:space="preserve"> СШ-35 ПС 6/35 кВ ГТЭС "ДНС-2" 2х25МВА</t>
    </r>
  </si>
  <si>
    <t>К12</t>
  </si>
  <si>
    <t>К7</t>
  </si>
  <si>
    <t>К6</t>
  </si>
  <si>
    <t>К9</t>
  </si>
  <si>
    <t>К8</t>
  </si>
  <si>
    <t>К11</t>
  </si>
  <si>
    <t>К10</t>
  </si>
  <si>
    <t>ПС 110/35/6кВ "Жагрин"1, 2 СШ-35кВ.</t>
  </si>
  <si>
    <t>ПС 110/35/6кВ "Жагрин"1, 2 СШ-6кВ.</t>
  </si>
  <si>
    <t>ПС 35/6кВ "Рынковой"</t>
  </si>
  <si>
    <t>ПС 35/6кВ "Кузьмин"</t>
  </si>
  <si>
    <t>ПС 35/6кВ "Абазаров"</t>
  </si>
  <si>
    <t>ПС 110/35/6кВ "Жагрин" ф.35кВ № 13, 3.</t>
  </si>
  <si>
    <t>Реактансы на сш 35кВ ПС35/6кВ</t>
  </si>
  <si>
    <t>Реактансы на сш 6кВ ПС35/6кВ</t>
  </si>
  <si>
    <t>Токи на с.ш.6кВ ПС35кВ</t>
  </si>
  <si>
    <t>Токи на с.ш.6кВ ПС35кВ после трансф.,кА приведенный к стороне 6,3кВ</t>
  </si>
  <si>
    <t>макс</t>
  </si>
  <si>
    <t>мин</t>
  </si>
  <si>
    <t>5,6НР</t>
  </si>
  <si>
    <t>ПС 6/35кВ ГТЭС</t>
  </si>
  <si>
    <t>TМН -4000/35</t>
  </si>
  <si>
    <t>Расчет произвел :</t>
  </si>
  <si>
    <t>Перемитин А.В.</t>
  </si>
  <si>
    <t>ПС 35/6кВ"Норкин"</t>
  </si>
  <si>
    <t>14,6НР</t>
  </si>
  <si>
    <t>ПС 110/35/6 кВ Жагрин</t>
  </si>
  <si>
    <t>ПС 35/6кВ"Салманов"</t>
  </si>
  <si>
    <t>ПС 110/35/6кВ "Тайлаковская" ф.35кВ № 14, 6.</t>
  </si>
  <si>
    <t>ПС 35/6кВ "КП-69"</t>
  </si>
  <si>
    <t>ПС 35/6кВ "КП-41"</t>
  </si>
  <si>
    <t>ПС 110/35/6кВ "Жагрин" ф.35кВ № 1, 9.</t>
  </si>
  <si>
    <t>3НР</t>
  </si>
  <si>
    <t>Реактансы на ПЛУ-6кВ перед БАРН ПС 35/6кВ</t>
  </si>
  <si>
    <t>Хвл-6кВ</t>
  </si>
  <si>
    <t>Длина ВЛ-6кВ</t>
  </si>
  <si>
    <t>Кузьмин</t>
  </si>
  <si>
    <t>ВБбШв 3х95</t>
  </si>
  <si>
    <t>Куст-2</t>
  </si>
  <si>
    <t>Жагрин</t>
  </si>
  <si>
    <t>Питание от                     ПС 110/35/6кВ, РУ-6кВ,                ПС 35/6кВ</t>
  </si>
  <si>
    <t>Реактансы РУ-6кВ СР-9</t>
  </si>
  <si>
    <t>от сети КРУ-6кВ "ГТЭС ДНС-2"</t>
  </si>
  <si>
    <t>КРУН-6кВ "ДНС-2"</t>
  </si>
  <si>
    <t>2ПвВнг 3х400</t>
  </si>
  <si>
    <t xml:space="preserve"> ПС 220/110/10кВ "Лянтинская" ПС 110/35/6кВ "Тайлаковская" .</t>
  </si>
  <si>
    <t>ТМН--6300/35</t>
  </si>
  <si>
    <t>39 (3 с.ш.)</t>
  </si>
  <si>
    <t>40 (4 с.ш.)</t>
  </si>
  <si>
    <t>2АС-240</t>
  </si>
  <si>
    <t>3ПвВнг-1х500</t>
  </si>
  <si>
    <t>ПС 35/6 кВ Куст-1 1С-6</t>
  </si>
  <si>
    <t>ПС 35/6 Касаев</t>
  </si>
  <si>
    <t>ПС 35/6 кВ Куст-7 1С-6</t>
  </si>
  <si>
    <t>ПС 35/6 Касаев 1С-6</t>
  </si>
  <si>
    <t>ПС 35/6 Касаев 2С-6</t>
  </si>
  <si>
    <t>Расчёт токов короткого замыкания</t>
  </si>
  <si>
    <t>Реактансы на сш 35кВ ПС110/35/6кВ "М-Черногорская"</t>
  </si>
  <si>
    <t>Ток К.З.,А</t>
  </si>
  <si>
    <t>Реактансы на сш 35кВ ПС6/35кВ</t>
  </si>
  <si>
    <t>Ток К.З. до трансф. ,А</t>
  </si>
  <si>
    <r>
      <t>U</t>
    </r>
    <r>
      <rPr>
        <b/>
        <sz val="8"/>
        <rFont val="Times New Roman"/>
        <family val="1"/>
        <charset val="204"/>
      </rPr>
      <t xml:space="preserve"> ВН</t>
    </r>
  </si>
  <si>
    <t>Хтмак на 6кВ</t>
  </si>
  <si>
    <t>Реактансы на сш 35кВ ПС 35/6 кВ</t>
  </si>
  <si>
    <t>Ток К.З. после трансф.,А приведенный к стороне 35</t>
  </si>
  <si>
    <t>Ток К.З. после трансф.,А приведенный к стороне 6</t>
  </si>
  <si>
    <t>АС-400</t>
  </si>
  <si>
    <t>3ПвВнг-1х150</t>
  </si>
  <si>
    <t>ПС 35/6кВ ДНС Узунская 1С-6</t>
  </si>
  <si>
    <t>ПС 35/6кВ ДНС Узунская 2С-6</t>
  </si>
  <si>
    <t>Начальник РЗА                                         Перемитин А.В.</t>
  </si>
  <si>
    <t>Приложение: № ________________</t>
  </si>
  <si>
    <t>К письму № ________________ от _______</t>
  </si>
  <si>
    <t>ПС 110/35/6кВ "М-Черногорская" ф.6кВ №2 (1 с.ш. 6кВ)</t>
  </si>
  <si>
    <t>ПС 110/35/6кВ "М-Черногорская" ф.6кВ №3 (2 с.ш. 6кВ)</t>
  </si>
  <si>
    <t>ЗРУ-6 кВ "ДНС"</t>
  </si>
  <si>
    <t>ЗРУ-6 кВ "БКНС"</t>
  </si>
  <si>
    <t>ДНС-Узунская</t>
  </si>
  <si>
    <t>ПС 110/35/6 кВ "Еловая"</t>
  </si>
  <si>
    <t>ПС 220 кВ Урьевская</t>
  </si>
  <si>
    <t>ПС 110 кВ Васильев</t>
  </si>
  <si>
    <t>Реактансы на ЛР 110кВ                        ПС 110/35/6кВ</t>
  </si>
  <si>
    <t>Токи на                  с.ш.110кВ                            ПС 110/35/6кВ до трансф.</t>
  </si>
  <si>
    <t>Реактансы на с.ш.110кВ                  ПС 110/35/6кВ</t>
  </si>
  <si>
    <t>Реактансы на с.ш.35кВ                     ПС 110/35/6кВ</t>
  </si>
  <si>
    <t>Токи на с.ш.35кВ ПС 110/35/6кВ после трансф., приведенные к стороне 110кВ</t>
  </si>
  <si>
    <t>Токи на с.ш.35кВ ПС 110/35/6кВ после трансф., приведенные к стороне 35кВ</t>
  </si>
  <si>
    <t>ТДТН-25000/110-УХЛ1</t>
  </si>
  <si>
    <t>U ВН</t>
  </si>
  <si>
    <t>U HН</t>
  </si>
  <si>
    <t>РАСЧЕТ от 10.06.2021 года</t>
  </si>
  <si>
    <t>ЗРУ-6 кВ ДНС</t>
  </si>
  <si>
    <t>2ВБбШВ 3х150</t>
  </si>
  <si>
    <t>ПС 220/10/6 кВ "Каркатеевы"</t>
  </si>
  <si>
    <t>Куст-2 новая</t>
  </si>
  <si>
    <t>А от Мартыновской</t>
  </si>
  <si>
    <t>Мартвновская через Баграс</t>
  </si>
  <si>
    <t>ПС 35/6 кВ Куст-9 1С-6</t>
  </si>
  <si>
    <t>ПС 35/6 кВ Куст-9 2С-6</t>
  </si>
  <si>
    <t>ПС 35/6 кВ Куст-1 2С-6</t>
  </si>
  <si>
    <t>КТП 35/0,4 кВ Куст-7 1600 КВА</t>
  </si>
  <si>
    <t>5НР</t>
  </si>
  <si>
    <t>Реактансы на 110 ПС Мартыновская</t>
  </si>
  <si>
    <t>К9РВПМнг(А)</t>
  </si>
  <si>
    <t xml:space="preserve">Токи на с.ш.110кВ </t>
  </si>
  <si>
    <t>Iвн/Iнн/Iсн</t>
  </si>
  <si>
    <t>Uкз
ВН-СН</t>
  </si>
  <si>
    <t>Uкз
ВН-НН</t>
  </si>
  <si>
    <t>Реактансы на с.ш.35кВ</t>
  </si>
  <si>
    <t xml:space="preserve">Реактансы на с.ш.6кВ </t>
  </si>
  <si>
    <t>Реактансы на с.ш.110кВ ПП 110кВ Восточный</t>
  </si>
  <si>
    <t>Реактансы перед трансформатором ПС 110/35/6 Чистинная</t>
  </si>
  <si>
    <t>Чистинная по стороне 35кВ</t>
  </si>
  <si>
    <t>Чистинная по стороне 6кВ</t>
  </si>
  <si>
    <t>Реактансы на с.ш.110кВ перед тр. ПС 110/35/6кВ</t>
  </si>
  <si>
    <t xml:space="preserve">Реактансы приведённые </t>
  </si>
  <si>
    <t>Y/Y/∆ -0-11</t>
  </si>
  <si>
    <t>ТДТН-25000/110 зав.№23382</t>
  </si>
  <si>
    <t>ТДТН-25000/110 зав.№23383</t>
  </si>
  <si>
    <t>125,5/2187/375</t>
  </si>
  <si>
    <r>
      <t>U</t>
    </r>
    <r>
      <rPr>
        <b/>
        <sz val="8"/>
        <rFont val="Times New Roman"/>
        <family val="1"/>
        <charset val="204"/>
      </rPr>
      <t xml:space="preserve"> СН</t>
    </r>
  </si>
  <si>
    <r>
      <t>U</t>
    </r>
    <r>
      <rPr>
        <b/>
        <sz val="8"/>
        <rFont val="Times New Roman"/>
        <family val="1"/>
        <charset val="204"/>
      </rPr>
      <t xml:space="preserve"> HН</t>
    </r>
  </si>
  <si>
    <t>ST7</t>
  </si>
  <si>
    <t>2 АБбШВ 3х120</t>
  </si>
  <si>
    <t>Куст-24</t>
  </si>
  <si>
    <t>ПС 110/35/6кВ Баграс</t>
  </si>
  <si>
    <t>Реактансы на с.ш.110кВ ПС 110/35/6кВ Баграс</t>
  </si>
  <si>
    <t>Баграс по стороне 35кВ</t>
  </si>
  <si>
    <t>Баграс по стороне 6кВ</t>
  </si>
  <si>
    <t>ЗРУ-6 кВ КНС-1</t>
  </si>
  <si>
    <t>Реактансы на с.ш.6кВ ПС 220/10/6кВ</t>
  </si>
  <si>
    <t>Реактансы на СШ-6 кВ</t>
  </si>
  <si>
    <t>Токи на СШ-6кВ</t>
  </si>
  <si>
    <t>ПС 6/35 кВ Касаев 1С-6</t>
  </si>
  <si>
    <t>ПС 220/10/6 Каркатеевы</t>
  </si>
  <si>
    <t>ПС 6/35 кВ Касаев 2С-6</t>
  </si>
  <si>
    <t>РУ-6кВ "КНС-2"</t>
  </si>
  <si>
    <t>ДНС-2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</si>
</sst>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2" formatCode="0.0"/>
    <numFmt numFmtId="183" formatCode="0.000"/>
    <numFmt numFmtId="187" formatCode="0.000000"/>
    <numFmt numFmtId="194" formatCode="0.0_ ;[Red]\-0.0\ "/>
  </numFmts>
  <fonts count="82" x14ac:knownFonts="1">
    <font>
      <sz val="10"/>
      <name val="Arial Cyr"/>
      <charset val="204"/>
    </font>
    <font>
      <b/>
      <sz val="10"/>
      <name val="Times New Roman"/>
      <family val="1"/>
    </font>
    <font>
      <sz val="10"/>
      <color indexed="8"/>
      <name val="Arial"/>
      <family val="2"/>
      <charset val="204"/>
    </font>
    <font>
      <b/>
      <sz val="9"/>
      <name val="Times New Roman"/>
      <family val="1"/>
    </font>
    <font>
      <b/>
      <sz val="8"/>
      <name val="Times New Roman"/>
      <family val="1"/>
    </font>
    <font>
      <b/>
      <sz val="8"/>
      <color indexed="10"/>
      <name val="Times New Roman"/>
      <family val="1"/>
    </font>
    <font>
      <b/>
      <sz val="10"/>
      <color indexed="10"/>
      <name val="Times New Roman"/>
      <family val="1"/>
    </font>
    <font>
      <sz val="10"/>
      <name val="Times New Roman"/>
      <family val="1"/>
    </font>
    <font>
      <sz val="10"/>
      <color indexed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8"/>
      <name val="Calibri"/>
      <family val="2"/>
      <charset val="204"/>
    </font>
    <font>
      <b/>
      <sz val="10"/>
      <name val="Calibri"/>
      <family val="2"/>
      <charset val="204"/>
    </font>
    <font>
      <vertAlign val="subscript"/>
      <sz val="10"/>
      <name val="Calibri"/>
      <family val="2"/>
      <charset val="204"/>
    </font>
    <font>
      <b/>
      <vertAlign val="subscript"/>
      <sz val="10"/>
      <name val="Calibri"/>
      <family val="2"/>
      <charset val="204"/>
    </font>
    <font>
      <i/>
      <sz val="18"/>
      <name val="Calibri"/>
      <family val="2"/>
      <charset val="204"/>
    </font>
    <font>
      <b/>
      <i/>
      <sz val="18"/>
      <name val="Calibri"/>
      <family val="2"/>
      <charset val="204"/>
    </font>
    <font>
      <b/>
      <vertAlign val="superscript"/>
      <sz val="16"/>
      <name val="Calibri"/>
      <family val="2"/>
      <charset val="204"/>
    </font>
    <font>
      <b/>
      <vertAlign val="subscript"/>
      <sz val="16"/>
      <name val="Calibri"/>
      <family val="2"/>
      <charset val="204"/>
    </font>
    <font>
      <b/>
      <sz val="16"/>
      <name val="Calibri"/>
      <family val="2"/>
      <charset val="204"/>
    </font>
    <font>
      <sz val="9"/>
      <name val="Times New Roman"/>
      <family val="1"/>
    </font>
    <font>
      <b/>
      <sz val="10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sz val="20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8"/>
      <name val="Times New Roman"/>
      <family val="1"/>
      <charset val="204"/>
    </font>
    <font>
      <sz val="11"/>
      <name val="Times New Roman"/>
      <family val="1"/>
      <charset val="204"/>
    </font>
    <font>
      <sz val="14"/>
      <name val="Times New Roman"/>
      <family val="1"/>
      <charset val="204"/>
    </font>
    <font>
      <i/>
      <sz val="18"/>
      <name val="Times New Roman"/>
      <family val="1"/>
      <charset val="204"/>
    </font>
    <font>
      <b/>
      <sz val="3"/>
      <name val="Times New Roman"/>
      <family val="1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0"/>
      <color indexed="1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sz val="10"/>
      <color indexed="8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28"/>
      <name val="Calibri"/>
      <family val="2"/>
      <charset val="204"/>
      <scheme val="minor"/>
    </font>
    <font>
      <b/>
      <sz val="36"/>
      <name val="Calibri"/>
      <family val="2"/>
      <charset val="204"/>
      <scheme val="minor"/>
    </font>
    <font>
      <b/>
      <sz val="28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16"/>
      <color indexed="8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44"/>
      <name val="Calibri"/>
      <family val="2"/>
      <charset val="204"/>
      <scheme val="minor"/>
    </font>
    <font>
      <b/>
      <sz val="32"/>
      <name val="Calibri"/>
      <family val="2"/>
      <charset val="204"/>
      <scheme val="minor"/>
    </font>
    <font>
      <sz val="18"/>
      <color rgb="FFFF0000"/>
      <name val="Calibri"/>
      <family val="2"/>
      <charset val="204"/>
      <scheme val="minor"/>
    </font>
    <font>
      <b/>
      <sz val="3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b/>
      <sz val="10"/>
      <color indexed="10"/>
      <name val="Calibri"/>
      <family val="2"/>
      <charset val="204"/>
      <scheme val="minor"/>
    </font>
    <font>
      <sz val="10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10"/>
      <color rgb="FFFF0000"/>
      <name val="Calibri"/>
      <family val="2"/>
      <charset val="204"/>
      <scheme val="minor"/>
    </font>
    <font>
      <b/>
      <i/>
      <sz val="18"/>
      <name val="Calibri"/>
      <family val="2"/>
      <charset val="204"/>
      <scheme val="minor"/>
    </font>
    <font>
      <b/>
      <i/>
      <sz val="18"/>
      <color rgb="FFFF00FF"/>
      <name val="Calibri"/>
      <family val="2"/>
      <charset val="204"/>
      <scheme val="minor"/>
    </font>
    <font>
      <b/>
      <u/>
      <sz val="10"/>
      <name val="Calibri"/>
      <family val="2"/>
      <charset val="204"/>
      <scheme val="minor"/>
    </font>
    <font>
      <sz val="36"/>
      <name val="Calibri"/>
      <family val="2"/>
      <charset val="204"/>
      <scheme val="minor"/>
    </font>
    <font>
      <b/>
      <sz val="9"/>
      <color rgb="FF000000"/>
      <name val="Calibri"/>
      <family val="2"/>
      <charset val="204"/>
      <scheme val="minor"/>
    </font>
    <font>
      <sz val="10"/>
      <color rgb="FFFF0000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indexed="43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4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FF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269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 textRotation="90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2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" fontId="7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2" fontId="7" fillId="0" borderId="3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1" fontId="7" fillId="0" borderId="3" xfId="0" applyNumberFormat="1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 wrapText="1"/>
    </xf>
    <xf numFmtId="2" fontId="7" fillId="0" borderId="3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2" fontId="7" fillId="0" borderId="2" xfId="0" applyNumberFormat="1" applyFont="1" applyFill="1" applyBorder="1" applyAlignment="1">
      <alignment horizontal="center" vertical="center" wrapText="1"/>
    </xf>
    <xf numFmtId="2" fontId="7" fillId="0" borderId="2" xfId="0" applyNumberFormat="1" applyFont="1" applyFill="1" applyBorder="1" applyAlignment="1">
      <alignment horizontal="center" vertical="center"/>
    </xf>
    <xf numFmtId="1" fontId="7" fillId="0" borderId="2" xfId="0" applyNumberFormat="1" applyFont="1" applyFill="1" applyBorder="1" applyAlignment="1">
      <alignment horizontal="center" vertical="center"/>
    </xf>
    <xf numFmtId="2" fontId="7" fillId="0" borderId="4" xfId="0" applyNumberFormat="1" applyFont="1" applyFill="1" applyBorder="1" applyAlignment="1">
      <alignment horizontal="center" vertical="center"/>
    </xf>
    <xf numFmtId="2" fontId="7" fillId="0" borderId="5" xfId="0" applyNumberFormat="1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" fillId="0" borderId="3" xfId="1" applyFont="1" applyFill="1" applyBorder="1" applyAlignment="1">
      <alignment horizontal="center" vertical="center" wrapText="1"/>
    </xf>
    <xf numFmtId="2" fontId="6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1" fontId="1" fillId="0" borderId="6" xfId="0" applyNumberFormat="1" applyFont="1" applyFill="1" applyBorder="1" applyAlignment="1">
      <alignment horizontal="center" vertical="center" wrapText="1"/>
    </xf>
    <xf numFmtId="1" fontId="1" fillId="0" borderId="7" xfId="0" applyNumberFormat="1" applyFont="1" applyFill="1" applyBorder="1" applyAlignment="1">
      <alignment horizontal="center" vertical="center" wrapText="1"/>
    </xf>
    <xf numFmtId="0" fontId="1" fillId="0" borderId="8" xfId="1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1" fontId="7" fillId="0" borderId="9" xfId="0" applyNumberFormat="1" applyFont="1" applyFill="1" applyBorder="1" applyAlignment="1">
      <alignment horizontal="center" vertical="center"/>
    </xf>
    <xf numFmtId="1" fontId="7" fillId="0" borderId="4" xfId="0" applyNumberFormat="1" applyFont="1" applyFill="1" applyBorder="1" applyAlignment="1">
      <alignment horizontal="center" vertical="center"/>
    </xf>
    <xf numFmtId="1" fontId="7" fillId="0" borderId="5" xfId="0" applyNumberFormat="1" applyFont="1" applyFill="1" applyBorder="1" applyAlignment="1">
      <alignment horizontal="center" vertical="center"/>
    </xf>
    <xf numFmtId="183" fontId="7" fillId="3" borderId="10" xfId="0" applyNumberFormat="1" applyFont="1" applyFill="1" applyBorder="1" applyAlignment="1">
      <alignment horizontal="center" vertical="center"/>
    </xf>
    <xf numFmtId="183" fontId="7" fillId="3" borderId="6" xfId="0" applyNumberFormat="1" applyFont="1" applyFill="1" applyBorder="1" applyAlignment="1">
      <alignment horizontal="center" vertical="center"/>
    </xf>
    <xf numFmtId="183" fontId="7" fillId="3" borderId="11" xfId="0" applyNumberFormat="1" applyFont="1" applyFill="1" applyBorder="1" applyAlignment="1">
      <alignment horizontal="center" vertical="center"/>
    </xf>
    <xf numFmtId="183" fontId="7" fillId="3" borderId="7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183" fontId="7" fillId="3" borderId="12" xfId="0" applyNumberFormat="1" applyFont="1" applyFill="1" applyBorder="1" applyAlignment="1">
      <alignment horizontal="center" vertical="center"/>
    </xf>
    <xf numFmtId="183" fontId="7" fillId="3" borderId="13" xfId="0" applyNumberFormat="1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1" fontId="1" fillId="0" borderId="5" xfId="0" applyNumberFormat="1" applyFont="1" applyFill="1" applyBorder="1" applyAlignment="1">
      <alignment horizontal="center" vertical="center" wrapText="1"/>
    </xf>
    <xf numFmtId="0" fontId="1" fillId="0" borderId="14" xfId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2" fontId="4" fillId="0" borderId="10" xfId="1" applyNumberFormat="1" applyFont="1" applyFill="1" applyBorder="1" applyAlignment="1">
      <alignment horizontal="center" vertical="center" textRotation="90" wrapText="1"/>
    </xf>
    <xf numFmtId="0" fontId="4" fillId="0" borderId="6" xfId="0" applyFont="1" applyFill="1" applyBorder="1" applyAlignment="1">
      <alignment horizontal="center" vertical="center" textRotation="90" wrapText="1"/>
    </xf>
    <xf numFmtId="2" fontId="1" fillId="0" borderId="11" xfId="1" applyNumberFormat="1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/>
    </xf>
    <xf numFmtId="2" fontId="7" fillId="0" borderId="9" xfId="0" applyNumberFormat="1" applyFont="1" applyFill="1" applyBorder="1" applyAlignment="1">
      <alignment horizontal="center" vertical="center"/>
    </xf>
    <xf numFmtId="1" fontId="7" fillId="0" borderId="13" xfId="0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1" fontId="7" fillId="0" borderId="6" xfId="0" applyNumberFormat="1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1" fontId="7" fillId="0" borderId="7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2" fontId="7" fillId="0" borderId="0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1" fontId="7" fillId="0" borderId="0" xfId="0" applyNumberFormat="1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2" fontId="7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183" fontId="7" fillId="0" borderId="2" xfId="0" applyNumberFormat="1" applyFont="1" applyFill="1" applyBorder="1" applyAlignment="1">
      <alignment horizontal="center" vertical="center"/>
    </xf>
    <xf numFmtId="2" fontId="7" fillId="0" borderId="10" xfId="0" applyNumberFormat="1" applyFont="1" applyFill="1" applyBorder="1" applyAlignment="1">
      <alignment horizontal="center" vertical="center"/>
    </xf>
    <xf numFmtId="183" fontId="7" fillId="0" borderId="1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2" fontId="7" fillId="0" borderId="11" xfId="0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" fontId="11" fillId="0" borderId="3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11" fillId="0" borderId="2" xfId="0" applyNumberFormat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2" fontId="8" fillId="0" borderId="2" xfId="0" applyNumberFormat="1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2" fontId="8" fillId="0" borderId="3" xfId="0" applyNumberFormat="1" applyFont="1" applyFill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42" fillId="0" borderId="0" xfId="0" applyFont="1" applyFill="1" applyBorder="1" applyAlignment="1">
      <alignment vertical="center"/>
    </xf>
    <xf numFmtId="0" fontId="43" fillId="0" borderId="0" xfId="0" applyFont="1" applyFill="1" applyBorder="1" applyAlignment="1">
      <alignment horizontal="center" vertical="center" wrapText="1"/>
    </xf>
    <xf numFmtId="0" fontId="43" fillId="0" borderId="1" xfId="1" applyFont="1" applyFill="1" applyBorder="1" applyAlignment="1">
      <alignment horizontal="center" vertical="center" wrapText="1"/>
    </xf>
    <xf numFmtId="0" fontId="43" fillId="0" borderId="8" xfId="1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  <xf numFmtId="1" fontId="43" fillId="0" borderId="1" xfId="0" applyNumberFormat="1" applyFont="1" applyFill="1" applyBorder="1" applyAlignment="1">
      <alignment horizontal="center" vertical="center" wrapText="1"/>
    </xf>
    <xf numFmtId="0" fontId="43" fillId="0" borderId="8" xfId="0" applyFont="1" applyFill="1" applyBorder="1" applyAlignment="1">
      <alignment horizontal="center" vertical="center" wrapText="1"/>
    </xf>
    <xf numFmtId="0" fontId="43" fillId="3" borderId="10" xfId="0" applyFont="1" applyFill="1" applyBorder="1" applyAlignment="1">
      <alignment horizontal="center" vertical="center" wrapText="1"/>
    </xf>
    <xf numFmtId="0" fontId="43" fillId="3" borderId="6" xfId="0" applyFont="1" applyFill="1" applyBorder="1" applyAlignment="1">
      <alignment horizontal="center" vertical="center" wrapText="1"/>
    </xf>
    <xf numFmtId="1" fontId="43" fillId="0" borderId="4" xfId="0" applyNumberFormat="1" applyFont="1" applyFill="1" applyBorder="1" applyAlignment="1">
      <alignment horizontal="center" vertical="center" wrapText="1"/>
    </xf>
    <xf numFmtId="1" fontId="43" fillId="0" borderId="8" xfId="0" applyNumberFormat="1" applyFont="1" applyFill="1" applyBorder="1" applyAlignment="1">
      <alignment horizontal="center" vertical="center" wrapText="1"/>
    </xf>
    <xf numFmtId="1" fontId="43" fillId="0" borderId="6" xfId="0" applyNumberFormat="1" applyFont="1" applyFill="1" applyBorder="1" applyAlignment="1">
      <alignment horizontal="center" vertical="center" wrapText="1"/>
    </xf>
    <xf numFmtId="0" fontId="43" fillId="0" borderId="3" xfId="1" applyFont="1" applyFill="1" applyBorder="1" applyAlignment="1">
      <alignment horizontal="center" vertical="center" wrapText="1"/>
    </xf>
    <xf numFmtId="0" fontId="43" fillId="0" borderId="14" xfId="1" applyFont="1" applyFill="1" applyBorder="1" applyAlignment="1">
      <alignment horizontal="center" vertical="center" wrapText="1"/>
    </xf>
    <xf numFmtId="2" fontId="43" fillId="0" borderId="11" xfId="1" applyNumberFormat="1" applyFont="1" applyFill="1" applyBorder="1" applyAlignment="1">
      <alignment horizontal="center" vertical="center" wrapText="1"/>
    </xf>
    <xf numFmtId="2" fontId="43" fillId="0" borderId="3" xfId="0" applyNumberFormat="1" applyFont="1" applyFill="1" applyBorder="1" applyAlignment="1">
      <alignment horizontal="center" vertical="center" wrapText="1"/>
    </xf>
    <xf numFmtId="0" fontId="43" fillId="0" borderId="3" xfId="0" applyFont="1" applyFill="1" applyBorder="1" applyAlignment="1">
      <alignment horizontal="center" vertical="center" wrapText="1"/>
    </xf>
    <xf numFmtId="0" fontId="43" fillId="0" borderId="7" xfId="0" applyFont="1" applyFill="1" applyBorder="1" applyAlignment="1">
      <alignment horizontal="center" vertical="center" wrapText="1"/>
    </xf>
    <xf numFmtId="0" fontId="43" fillId="0" borderId="5" xfId="0" applyFont="1" applyFill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1" fontId="43" fillId="0" borderId="3" xfId="0" applyNumberFormat="1" applyFont="1" applyFill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/>
    </xf>
    <xf numFmtId="2" fontId="43" fillId="0" borderId="3" xfId="0" applyNumberFormat="1" applyFont="1" applyBorder="1" applyAlignment="1">
      <alignment horizontal="center" vertical="center"/>
    </xf>
    <xf numFmtId="0" fontId="43" fillId="0" borderId="3" xfId="0" applyFont="1" applyFill="1" applyBorder="1" applyAlignment="1">
      <alignment horizontal="center" vertical="center"/>
    </xf>
    <xf numFmtId="0" fontId="43" fillId="0" borderId="14" xfId="0" applyFont="1" applyFill="1" applyBorder="1" applyAlignment="1">
      <alignment horizontal="center" vertical="center" wrapText="1"/>
    </xf>
    <xf numFmtId="0" fontId="43" fillId="3" borderId="11" xfId="0" applyFont="1" applyFill="1" applyBorder="1" applyAlignment="1">
      <alignment horizontal="center" vertical="center" wrapText="1"/>
    </xf>
    <xf numFmtId="0" fontId="43" fillId="3" borderId="7" xfId="0" applyFont="1" applyFill="1" applyBorder="1" applyAlignment="1">
      <alignment horizontal="center" vertical="center" wrapText="1"/>
    </xf>
    <xf numFmtId="1" fontId="43" fillId="0" borderId="5" xfId="0" applyNumberFormat="1" applyFont="1" applyFill="1" applyBorder="1" applyAlignment="1">
      <alignment horizontal="center" vertical="center" wrapText="1"/>
    </xf>
    <xf numFmtId="1" fontId="43" fillId="0" borderId="7" xfId="0" applyNumberFormat="1" applyFont="1" applyFill="1" applyBorder="1" applyAlignment="1">
      <alignment horizontal="center" vertical="center" wrapText="1"/>
    </xf>
    <xf numFmtId="0" fontId="43" fillId="0" borderId="18" xfId="0" applyFont="1" applyFill="1" applyBorder="1" applyAlignment="1">
      <alignment horizontal="center" vertical="center"/>
    </xf>
    <xf numFmtId="0" fontId="42" fillId="0" borderId="9" xfId="1" applyFont="1" applyFill="1" applyBorder="1" applyAlignment="1">
      <alignment horizontal="center" vertical="center" wrapText="1"/>
    </xf>
    <xf numFmtId="0" fontId="42" fillId="0" borderId="2" xfId="0" applyFont="1" applyFill="1" applyBorder="1" applyAlignment="1">
      <alignment horizontal="center" vertical="center"/>
    </xf>
    <xf numFmtId="0" fontId="42" fillId="0" borderId="15" xfId="0" applyFont="1" applyFill="1" applyBorder="1" applyAlignment="1">
      <alignment horizontal="center" vertical="center"/>
    </xf>
    <xf numFmtId="2" fontId="44" fillId="0" borderId="12" xfId="1" applyNumberFormat="1" applyFont="1" applyFill="1" applyBorder="1" applyAlignment="1">
      <alignment horizontal="center" vertical="center" wrapText="1"/>
    </xf>
    <xf numFmtId="2" fontId="44" fillId="0" borderId="2" xfId="0" applyNumberFormat="1" applyFont="1" applyFill="1" applyBorder="1" applyAlignment="1">
      <alignment horizontal="center" vertical="center"/>
    </xf>
    <xf numFmtId="0" fontId="44" fillId="0" borderId="2" xfId="0" applyFont="1" applyFill="1" applyBorder="1" applyAlignment="1">
      <alignment horizontal="center" vertical="center"/>
    </xf>
    <xf numFmtId="0" fontId="44" fillId="0" borderId="13" xfId="0" applyFont="1" applyFill="1" applyBorder="1" applyAlignment="1">
      <alignment horizontal="center" vertical="center"/>
    </xf>
    <xf numFmtId="2" fontId="42" fillId="0" borderId="2" xfId="0" applyNumberFormat="1" applyFont="1" applyFill="1" applyBorder="1" applyAlignment="1">
      <alignment horizontal="center" vertical="center" wrapText="1"/>
    </xf>
    <xf numFmtId="2" fontId="42" fillId="0" borderId="2" xfId="0" applyNumberFormat="1" applyFont="1" applyFill="1" applyBorder="1" applyAlignment="1">
      <alignment horizontal="center" vertical="center"/>
    </xf>
    <xf numFmtId="1" fontId="42" fillId="0" borderId="2" xfId="0" applyNumberFormat="1" applyFont="1" applyFill="1" applyBorder="1" applyAlignment="1">
      <alignment horizontal="center" vertical="center"/>
    </xf>
    <xf numFmtId="2" fontId="42" fillId="0" borderId="15" xfId="0" applyNumberFormat="1" applyFont="1" applyFill="1" applyBorder="1" applyAlignment="1">
      <alignment horizontal="center" vertical="center"/>
    </xf>
    <xf numFmtId="183" fontId="42" fillId="3" borderId="19" xfId="0" applyNumberFormat="1" applyFont="1" applyFill="1" applyBorder="1" applyAlignment="1">
      <alignment horizontal="center" vertical="center"/>
    </xf>
    <xf numFmtId="183" fontId="42" fillId="3" borderId="20" xfId="0" applyNumberFormat="1" applyFont="1" applyFill="1" applyBorder="1" applyAlignment="1">
      <alignment horizontal="center" vertical="center"/>
    </xf>
    <xf numFmtId="1" fontId="42" fillId="0" borderId="9" xfId="0" applyNumberFormat="1" applyFont="1" applyFill="1" applyBorder="1" applyAlignment="1">
      <alignment horizontal="center" vertical="center"/>
    </xf>
    <xf numFmtId="1" fontId="42" fillId="0" borderId="15" xfId="0" applyNumberFormat="1" applyFont="1" applyFill="1" applyBorder="1" applyAlignment="1">
      <alignment horizontal="center" vertical="center"/>
    </xf>
    <xf numFmtId="1" fontId="42" fillId="0" borderId="13" xfId="0" applyNumberFormat="1" applyFont="1" applyFill="1" applyBorder="1" applyAlignment="1">
      <alignment horizontal="center" vertical="center"/>
    </xf>
    <xf numFmtId="0" fontId="43" fillId="0" borderId="21" xfId="0" applyFont="1" applyFill="1" applyBorder="1" applyAlignment="1">
      <alignment horizontal="center" vertical="center"/>
    </xf>
    <xf numFmtId="0" fontId="42" fillId="0" borderId="4" xfId="1" applyFont="1" applyFill="1" applyBorder="1" applyAlignment="1">
      <alignment horizontal="center" vertical="center" wrapText="1"/>
    </xf>
    <xf numFmtId="0" fontId="42" fillId="0" borderId="1" xfId="1" applyFont="1" applyFill="1" applyBorder="1" applyAlignment="1">
      <alignment horizontal="center" vertical="center" wrapText="1"/>
    </xf>
    <xf numFmtId="2" fontId="44" fillId="0" borderId="10" xfId="1" applyNumberFormat="1" applyFont="1" applyFill="1" applyBorder="1" applyAlignment="1">
      <alignment horizontal="center" vertical="center" wrapText="1"/>
    </xf>
    <xf numFmtId="2" fontId="44" fillId="0" borderId="1" xfId="0" applyNumberFormat="1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/>
    </xf>
    <xf numFmtId="0" fontId="44" fillId="0" borderId="6" xfId="0" applyFont="1" applyFill="1" applyBorder="1" applyAlignment="1">
      <alignment horizontal="center" vertical="center"/>
    </xf>
    <xf numFmtId="2" fontId="42" fillId="0" borderId="4" xfId="0" applyNumberFormat="1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2" fontId="42" fillId="0" borderId="1" xfId="0" applyNumberFormat="1" applyFont="1" applyFill="1" applyBorder="1" applyAlignment="1">
      <alignment horizontal="center" vertical="center" wrapText="1"/>
    </xf>
    <xf numFmtId="2" fontId="42" fillId="0" borderId="1" xfId="0" applyNumberFormat="1" applyFont="1" applyFill="1" applyBorder="1" applyAlignment="1">
      <alignment horizontal="center" vertical="center"/>
    </xf>
    <xf numFmtId="1" fontId="42" fillId="0" borderId="1" xfId="0" applyNumberFormat="1" applyFont="1" applyFill="1" applyBorder="1" applyAlignment="1">
      <alignment horizontal="center" vertical="center"/>
    </xf>
    <xf numFmtId="2" fontId="42" fillId="0" borderId="8" xfId="0" applyNumberFormat="1" applyFont="1" applyFill="1" applyBorder="1" applyAlignment="1">
      <alignment horizontal="center" vertical="center"/>
    </xf>
    <xf numFmtId="183" fontId="42" fillId="3" borderId="10" xfId="0" applyNumberFormat="1" applyFont="1" applyFill="1" applyBorder="1" applyAlignment="1">
      <alignment horizontal="center" vertical="center"/>
    </xf>
    <xf numFmtId="183" fontId="42" fillId="3" borderId="6" xfId="0" applyNumberFormat="1" applyFont="1" applyFill="1" applyBorder="1" applyAlignment="1">
      <alignment horizontal="center" vertical="center"/>
    </xf>
    <xf numFmtId="1" fontId="42" fillId="0" borderId="4" xfId="0" applyNumberFormat="1" applyFont="1" applyFill="1" applyBorder="1" applyAlignment="1">
      <alignment horizontal="center" vertical="center"/>
    </xf>
    <xf numFmtId="1" fontId="42" fillId="0" borderId="6" xfId="0" applyNumberFormat="1" applyFont="1" applyFill="1" applyBorder="1" applyAlignment="1">
      <alignment horizontal="center" vertical="center"/>
    </xf>
    <xf numFmtId="0" fontId="43" fillId="0" borderId="22" xfId="0" applyFont="1" applyFill="1" applyBorder="1" applyAlignment="1">
      <alignment horizontal="center" vertical="center"/>
    </xf>
    <xf numFmtId="0" fontId="42" fillId="0" borderId="8" xfId="0" applyFont="1" applyFill="1" applyBorder="1" applyAlignment="1">
      <alignment horizontal="center" vertical="center"/>
    </xf>
    <xf numFmtId="1" fontId="42" fillId="4" borderId="1" xfId="0" applyNumberFormat="1" applyFont="1" applyFill="1" applyBorder="1" applyAlignment="1">
      <alignment horizontal="center" vertical="center"/>
    </xf>
    <xf numFmtId="0" fontId="42" fillId="0" borderId="5" xfId="1" applyFont="1" applyFill="1" applyBorder="1" applyAlignment="1">
      <alignment horizontal="center" vertical="center" wrapText="1"/>
    </xf>
    <xf numFmtId="0" fontId="42" fillId="0" borderId="3" xfId="1" applyFont="1" applyFill="1" applyBorder="1" applyAlignment="1">
      <alignment horizontal="center" vertical="center" wrapText="1"/>
    </xf>
    <xf numFmtId="0" fontId="42" fillId="0" borderId="3" xfId="0" applyFont="1" applyFill="1" applyBorder="1" applyAlignment="1">
      <alignment horizontal="center" vertical="center"/>
    </xf>
    <xf numFmtId="2" fontId="44" fillId="0" borderId="11" xfId="1" applyNumberFormat="1" applyFont="1" applyFill="1" applyBorder="1" applyAlignment="1">
      <alignment horizontal="center" vertical="center" wrapText="1"/>
    </xf>
    <xf numFmtId="2" fontId="44" fillId="0" borderId="3" xfId="0" applyNumberFormat="1" applyFont="1" applyFill="1" applyBorder="1" applyAlignment="1">
      <alignment horizontal="center" vertical="center"/>
    </xf>
    <xf numFmtId="0" fontId="44" fillId="0" borderId="3" xfId="0" applyFont="1" applyFill="1" applyBorder="1" applyAlignment="1">
      <alignment horizontal="center" vertical="center"/>
    </xf>
    <xf numFmtId="0" fontId="44" fillId="0" borderId="7" xfId="0" applyFont="1" applyFill="1" applyBorder="1" applyAlignment="1">
      <alignment horizontal="center" vertical="center"/>
    </xf>
    <xf numFmtId="2" fontId="42" fillId="0" borderId="5" xfId="0" applyNumberFormat="1" applyFont="1" applyFill="1" applyBorder="1" applyAlignment="1">
      <alignment horizontal="center" vertical="center"/>
    </xf>
    <xf numFmtId="2" fontId="42" fillId="0" borderId="3" xfId="0" applyNumberFormat="1" applyFont="1" applyFill="1" applyBorder="1" applyAlignment="1">
      <alignment horizontal="center" vertical="center" wrapText="1"/>
    </xf>
    <xf numFmtId="2" fontId="42" fillId="0" borderId="3" xfId="0" applyNumberFormat="1" applyFont="1" applyFill="1" applyBorder="1" applyAlignment="1">
      <alignment horizontal="center" vertical="center"/>
    </xf>
    <xf numFmtId="1" fontId="42" fillId="0" borderId="3" xfId="0" applyNumberFormat="1" applyFont="1" applyFill="1" applyBorder="1" applyAlignment="1">
      <alignment horizontal="center" vertical="center"/>
    </xf>
    <xf numFmtId="183" fontId="42" fillId="3" borderId="11" xfId="0" applyNumberFormat="1" applyFont="1" applyFill="1" applyBorder="1" applyAlignment="1">
      <alignment horizontal="center" vertical="center"/>
    </xf>
    <xf numFmtId="183" fontId="42" fillId="3" borderId="7" xfId="0" applyNumberFormat="1" applyFont="1" applyFill="1" applyBorder="1" applyAlignment="1">
      <alignment horizontal="center" vertical="center"/>
    </xf>
    <xf numFmtId="1" fontId="42" fillId="0" borderId="5" xfId="0" applyNumberFormat="1" applyFont="1" applyFill="1" applyBorder="1" applyAlignment="1">
      <alignment horizontal="center" vertical="center"/>
    </xf>
    <xf numFmtId="1" fontId="42" fillId="0" borderId="7" xfId="0" applyNumberFormat="1" applyFont="1" applyFill="1" applyBorder="1" applyAlignment="1">
      <alignment horizontal="center" vertical="center"/>
    </xf>
    <xf numFmtId="183" fontId="42" fillId="3" borderId="12" xfId="0" applyNumberFormat="1" applyFont="1" applyFill="1" applyBorder="1" applyAlignment="1">
      <alignment horizontal="center" vertical="center"/>
    </xf>
    <xf numFmtId="183" fontId="42" fillId="3" borderId="13" xfId="0" applyNumberFormat="1" applyFont="1" applyFill="1" applyBorder="1" applyAlignment="1">
      <alignment horizontal="center" vertical="center"/>
    </xf>
    <xf numFmtId="183" fontId="42" fillId="3" borderId="16" xfId="0" applyNumberFormat="1" applyFont="1" applyFill="1" applyBorder="1" applyAlignment="1">
      <alignment horizontal="center" vertical="center"/>
    </xf>
    <xf numFmtId="183" fontId="42" fillId="3" borderId="23" xfId="0" applyNumberFormat="1" applyFont="1" applyFill="1" applyBorder="1" applyAlignment="1">
      <alignment horizontal="center" vertical="center"/>
    </xf>
    <xf numFmtId="183" fontId="42" fillId="3" borderId="24" xfId="0" applyNumberFormat="1" applyFont="1" applyFill="1" applyBorder="1" applyAlignment="1">
      <alignment horizontal="center" vertical="center"/>
    </xf>
    <xf numFmtId="183" fontId="42" fillId="3" borderId="25" xfId="0" applyNumberFormat="1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vertical="center"/>
    </xf>
    <xf numFmtId="0" fontId="42" fillId="0" borderId="0" xfId="0" applyFont="1" applyFill="1" applyBorder="1" applyAlignment="1">
      <alignment horizontal="center" vertical="center"/>
    </xf>
    <xf numFmtId="0" fontId="42" fillId="0" borderId="0" xfId="1" applyFont="1" applyFill="1" applyBorder="1" applyAlignment="1">
      <alignment horizontal="center" vertical="center" wrapText="1"/>
    </xf>
    <xf numFmtId="2" fontId="42" fillId="0" borderId="0" xfId="0" applyNumberFormat="1" applyFont="1" applyFill="1" applyBorder="1" applyAlignment="1">
      <alignment vertical="center"/>
    </xf>
    <xf numFmtId="0" fontId="45" fillId="0" borderId="0" xfId="0" applyFont="1" applyFill="1" applyBorder="1" applyAlignment="1">
      <alignment horizontal="center" vertical="center"/>
    </xf>
    <xf numFmtId="1" fontId="42" fillId="0" borderId="0" xfId="0" applyNumberFormat="1" applyFont="1" applyFill="1" applyBorder="1" applyAlignment="1">
      <alignment horizontal="center" vertical="center"/>
    </xf>
    <xf numFmtId="1" fontId="42" fillId="0" borderId="0" xfId="0" applyNumberFormat="1" applyFont="1" applyFill="1" applyBorder="1" applyAlignment="1">
      <alignment vertical="center"/>
    </xf>
    <xf numFmtId="0" fontId="46" fillId="0" borderId="0" xfId="0" applyFont="1" applyFill="1" applyBorder="1" applyAlignment="1">
      <alignment vertical="center"/>
    </xf>
    <xf numFmtId="0" fontId="47" fillId="0" borderId="0" xfId="0" applyFont="1" applyFill="1" applyBorder="1" applyAlignment="1">
      <alignment vertical="center"/>
    </xf>
    <xf numFmtId="0" fontId="47" fillId="0" borderId="0" xfId="0" applyFont="1" applyFill="1" applyBorder="1" applyAlignment="1">
      <alignment horizontal="left" vertical="center"/>
    </xf>
    <xf numFmtId="0" fontId="42" fillId="0" borderId="0" xfId="0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0" fontId="43" fillId="0" borderId="0" xfId="0" applyFont="1" applyFill="1" applyBorder="1" applyAlignment="1">
      <alignment horizontal="center" vertical="center"/>
    </xf>
    <xf numFmtId="0" fontId="43" fillId="0" borderId="0" xfId="0" applyFont="1" applyBorder="1" applyAlignment="1">
      <alignment vertical="center"/>
    </xf>
    <xf numFmtId="2" fontId="42" fillId="0" borderId="0" xfId="0" applyNumberFormat="1" applyFont="1" applyBorder="1" applyAlignment="1">
      <alignment vertical="center"/>
    </xf>
    <xf numFmtId="0" fontId="45" fillId="0" borderId="0" xfId="0" applyFont="1" applyBorder="1" applyAlignment="1">
      <alignment horizontal="center" vertical="center"/>
    </xf>
    <xf numFmtId="0" fontId="43" fillId="0" borderId="26" xfId="0" applyFont="1" applyFill="1" applyBorder="1" applyAlignment="1">
      <alignment horizontal="center" vertical="center"/>
    </xf>
    <xf numFmtId="0" fontId="45" fillId="5" borderId="9" xfId="1" applyFont="1" applyFill="1" applyBorder="1" applyAlignment="1">
      <alignment horizontal="center" vertical="center" wrapText="1"/>
    </xf>
    <xf numFmtId="0" fontId="42" fillId="5" borderId="2" xfId="0" applyFont="1" applyFill="1" applyBorder="1" applyAlignment="1">
      <alignment horizontal="center" vertical="center"/>
    </xf>
    <xf numFmtId="0" fontId="42" fillId="5" borderId="15" xfId="0" applyFont="1" applyFill="1" applyBorder="1" applyAlignment="1">
      <alignment horizontal="center" vertical="center"/>
    </xf>
    <xf numFmtId="2" fontId="44" fillId="5" borderId="12" xfId="1" applyNumberFormat="1" applyFont="1" applyFill="1" applyBorder="1" applyAlignment="1">
      <alignment horizontal="center" vertical="center" wrapText="1"/>
    </xf>
    <xf numFmtId="2" fontId="44" fillId="5" borderId="2" xfId="0" applyNumberFormat="1" applyFont="1" applyFill="1" applyBorder="1" applyAlignment="1">
      <alignment horizontal="center" vertical="center"/>
    </xf>
    <xf numFmtId="0" fontId="44" fillId="5" borderId="2" xfId="0" applyFont="1" applyFill="1" applyBorder="1" applyAlignment="1">
      <alignment horizontal="center" vertical="center"/>
    </xf>
    <xf numFmtId="0" fontId="44" fillId="5" borderId="13" xfId="0" applyFont="1" applyFill="1" applyBorder="1" applyAlignment="1">
      <alignment horizontal="center" vertical="center"/>
    </xf>
    <xf numFmtId="2" fontId="42" fillId="5" borderId="9" xfId="0" applyNumberFormat="1" applyFont="1" applyFill="1" applyBorder="1" applyAlignment="1">
      <alignment horizontal="center" vertical="center"/>
    </xf>
    <xf numFmtId="2" fontId="42" fillId="5" borderId="2" xfId="0" applyNumberFormat="1" applyFont="1" applyFill="1" applyBorder="1" applyAlignment="1">
      <alignment horizontal="center" vertical="center" wrapText="1"/>
    </xf>
    <xf numFmtId="2" fontId="42" fillId="5" borderId="2" xfId="0" applyNumberFormat="1" applyFont="1" applyFill="1" applyBorder="1" applyAlignment="1">
      <alignment horizontal="center" vertical="center"/>
    </xf>
    <xf numFmtId="1" fontId="42" fillId="5" borderId="2" xfId="0" applyNumberFormat="1" applyFont="1" applyFill="1" applyBorder="1" applyAlignment="1">
      <alignment horizontal="center" vertical="center"/>
    </xf>
    <xf numFmtId="2" fontId="42" fillId="5" borderId="15" xfId="0" applyNumberFormat="1" applyFont="1" applyFill="1" applyBorder="1" applyAlignment="1">
      <alignment horizontal="center" vertical="center"/>
    </xf>
    <xf numFmtId="0" fontId="45" fillId="5" borderId="4" xfId="1" applyFont="1" applyFill="1" applyBorder="1" applyAlignment="1">
      <alignment horizontal="center" vertical="center" wrapText="1"/>
    </xf>
    <xf numFmtId="0" fontId="42" fillId="5" borderId="1" xfId="1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vertical="center"/>
    </xf>
    <xf numFmtId="0" fontId="42" fillId="5" borderId="8" xfId="0" applyFont="1" applyFill="1" applyBorder="1" applyAlignment="1">
      <alignment horizontal="center" vertical="center"/>
    </xf>
    <xf numFmtId="2" fontId="44" fillId="5" borderId="10" xfId="1" applyNumberFormat="1" applyFont="1" applyFill="1" applyBorder="1" applyAlignment="1">
      <alignment horizontal="center" vertical="center" wrapText="1"/>
    </xf>
    <xf numFmtId="2" fontId="44" fillId="5" borderId="1" xfId="0" applyNumberFormat="1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4" fillId="5" borderId="6" xfId="0" applyFont="1" applyFill="1" applyBorder="1" applyAlignment="1">
      <alignment horizontal="center" vertical="center"/>
    </xf>
    <xf numFmtId="2" fontId="42" fillId="5" borderId="4" xfId="0" applyNumberFormat="1" applyFont="1" applyFill="1" applyBorder="1" applyAlignment="1">
      <alignment horizontal="center" vertical="center"/>
    </xf>
    <xf numFmtId="2" fontId="42" fillId="5" borderId="1" xfId="0" applyNumberFormat="1" applyFont="1" applyFill="1" applyBorder="1" applyAlignment="1">
      <alignment horizontal="center" vertical="center" wrapText="1"/>
    </xf>
    <xf numFmtId="2" fontId="42" fillId="5" borderId="1" xfId="0" applyNumberFormat="1" applyFont="1" applyFill="1" applyBorder="1" applyAlignment="1">
      <alignment horizontal="center" vertical="center"/>
    </xf>
    <xf numFmtId="1" fontId="42" fillId="5" borderId="1" xfId="0" applyNumberFormat="1" applyFont="1" applyFill="1" applyBorder="1" applyAlignment="1">
      <alignment horizontal="center" vertical="center"/>
    </xf>
    <xf numFmtId="2" fontId="42" fillId="5" borderId="8" xfId="0" applyNumberFormat="1" applyFont="1" applyFill="1" applyBorder="1" applyAlignment="1">
      <alignment horizontal="center" vertical="center"/>
    </xf>
    <xf numFmtId="0" fontId="45" fillId="5" borderId="27" xfId="1" applyFont="1" applyFill="1" applyBorder="1" applyAlignment="1">
      <alignment horizontal="center" vertical="center" wrapText="1"/>
    </xf>
    <xf numFmtId="0" fontId="42" fillId="5" borderId="28" xfId="0" applyFont="1" applyFill="1" applyBorder="1" applyAlignment="1">
      <alignment horizontal="center" vertical="center"/>
    </xf>
    <xf numFmtId="0" fontId="42" fillId="5" borderId="29" xfId="0" applyFont="1" applyFill="1" applyBorder="1" applyAlignment="1">
      <alignment horizontal="center" vertical="center"/>
    </xf>
    <xf numFmtId="2" fontId="44" fillId="5" borderId="16" xfId="1" applyNumberFormat="1" applyFont="1" applyFill="1" applyBorder="1" applyAlignment="1">
      <alignment horizontal="center" vertical="center" wrapText="1"/>
    </xf>
    <xf numFmtId="2" fontId="44" fillId="5" borderId="28" xfId="0" applyNumberFormat="1" applyFont="1" applyFill="1" applyBorder="1" applyAlignment="1">
      <alignment horizontal="center" vertical="center"/>
    </xf>
    <xf numFmtId="2" fontId="42" fillId="5" borderId="28" xfId="0" applyNumberFormat="1" applyFont="1" applyFill="1" applyBorder="1" applyAlignment="1">
      <alignment horizontal="center" vertical="center" wrapText="1"/>
    </xf>
    <xf numFmtId="2" fontId="42" fillId="5" borderId="28" xfId="0" applyNumberFormat="1" applyFont="1" applyFill="1" applyBorder="1" applyAlignment="1">
      <alignment horizontal="center" vertical="center"/>
    </xf>
    <xf numFmtId="1" fontId="42" fillId="5" borderId="28" xfId="0" applyNumberFormat="1" applyFont="1" applyFill="1" applyBorder="1" applyAlignment="1">
      <alignment horizontal="center" vertical="center"/>
    </xf>
    <xf numFmtId="0" fontId="45" fillId="5" borderId="30" xfId="1" applyFont="1" applyFill="1" applyBorder="1" applyAlignment="1">
      <alignment horizontal="center" vertical="center" wrapText="1"/>
    </xf>
    <xf numFmtId="0" fontId="42" fillId="5" borderId="31" xfId="1" applyFont="1" applyFill="1" applyBorder="1" applyAlignment="1">
      <alignment horizontal="center" vertical="center" wrapText="1"/>
    </xf>
    <xf numFmtId="0" fontId="42" fillId="5" borderId="31" xfId="0" applyFont="1" applyFill="1" applyBorder="1" applyAlignment="1">
      <alignment horizontal="center" vertical="center"/>
    </xf>
    <xf numFmtId="0" fontId="42" fillId="5" borderId="32" xfId="0" applyFont="1" applyFill="1" applyBorder="1" applyAlignment="1">
      <alignment horizontal="center" vertical="center"/>
    </xf>
    <xf numFmtId="2" fontId="44" fillId="5" borderId="19" xfId="1" applyNumberFormat="1" applyFont="1" applyFill="1" applyBorder="1" applyAlignment="1">
      <alignment horizontal="center" vertical="center" wrapText="1"/>
    </xf>
    <xf numFmtId="2" fontId="44" fillId="5" borderId="31" xfId="0" applyNumberFormat="1" applyFont="1" applyFill="1" applyBorder="1" applyAlignment="1">
      <alignment horizontal="center" vertical="center"/>
    </xf>
    <xf numFmtId="0" fontId="44" fillId="5" borderId="31" xfId="0" applyFont="1" applyFill="1" applyBorder="1" applyAlignment="1">
      <alignment horizontal="center" vertical="center"/>
    </xf>
    <xf numFmtId="1" fontId="42" fillId="5" borderId="33" xfId="0" applyNumberFormat="1" applyFont="1" applyFill="1" applyBorder="1" applyAlignment="1">
      <alignment horizontal="center" vertical="center"/>
    </xf>
    <xf numFmtId="2" fontId="42" fillId="5" borderId="31" xfId="0" applyNumberFormat="1" applyFont="1" applyFill="1" applyBorder="1" applyAlignment="1">
      <alignment horizontal="center" vertical="center"/>
    </xf>
    <xf numFmtId="0" fontId="45" fillId="5" borderId="5" xfId="1" applyFont="1" applyFill="1" applyBorder="1" applyAlignment="1">
      <alignment horizontal="center" vertical="center" wrapText="1"/>
    </xf>
    <xf numFmtId="0" fontId="42" fillId="5" borderId="3" xfId="1" applyFont="1" applyFill="1" applyBorder="1" applyAlignment="1">
      <alignment horizontal="center" vertical="center" wrapText="1"/>
    </xf>
    <xf numFmtId="0" fontId="42" fillId="5" borderId="3" xfId="0" applyFont="1" applyFill="1" applyBorder="1" applyAlignment="1">
      <alignment horizontal="center" vertical="center"/>
    </xf>
    <xf numFmtId="2" fontId="44" fillId="5" borderId="11" xfId="1" applyNumberFormat="1" applyFont="1" applyFill="1" applyBorder="1" applyAlignment="1">
      <alignment horizontal="center" vertical="center" wrapText="1"/>
    </xf>
    <xf numFmtId="2" fontId="44" fillId="5" borderId="3" xfId="0" applyNumberFormat="1" applyFont="1" applyFill="1" applyBorder="1" applyAlignment="1">
      <alignment horizontal="center" vertical="center"/>
    </xf>
    <xf numFmtId="0" fontId="44" fillId="5" borderId="3" xfId="0" applyFont="1" applyFill="1" applyBorder="1" applyAlignment="1">
      <alignment horizontal="center" vertical="center"/>
    </xf>
    <xf numFmtId="2" fontId="42" fillId="5" borderId="11" xfId="0" applyNumberFormat="1" applyFont="1" applyFill="1" applyBorder="1" applyAlignment="1">
      <alignment horizontal="center" vertical="center"/>
    </xf>
    <xf numFmtId="2" fontId="42" fillId="5" borderId="3" xfId="0" applyNumberFormat="1" applyFont="1" applyFill="1" applyBorder="1" applyAlignment="1">
      <alignment horizontal="center" vertical="center" wrapText="1"/>
    </xf>
    <xf numFmtId="2" fontId="42" fillId="5" borderId="3" xfId="0" applyNumberFormat="1" applyFont="1" applyFill="1" applyBorder="1" applyAlignment="1">
      <alignment horizontal="center" vertical="center"/>
    </xf>
    <xf numFmtId="1" fontId="42" fillId="5" borderId="3" xfId="0" applyNumberFormat="1" applyFont="1" applyFill="1" applyBorder="1" applyAlignment="1">
      <alignment horizontal="center" vertical="center"/>
    </xf>
    <xf numFmtId="0" fontId="44" fillId="5" borderId="7" xfId="0" applyFont="1" applyFill="1" applyBorder="1" applyAlignment="1">
      <alignment horizontal="center" vertical="center"/>
    </xf>
    <xf numFmtId="2" fontId="42" fillId="5" borderId="5" xfId="0" applyNumberFormat="1" applyFont="1" applyFill="1" applyBorder="1" applyAlignment="1">
      <alignment horizontal="center" vertical="center"/>
    </xf>
    <xf numFmtId="0" fontId="44" fillId="5" borderId="20" xfId="0" applyFont="1" applyFill="1" applyBorder="1" applyAlignment="1">
      <alignment horizontal="center" vertical="center"/>
    </xf>
    <xf numFmtId="2" fontId="42" fillId="5" borderId="31" xfId="0" applyNumberFormat="1" applyFont="1" applyFill="1" applyBorder="1" applyAlignment="1">
      <alignment horizontal="center" vertical="center" wrapText="1"/>
    </xf>
    <xf numFmtId="1" fontId="42" fillId="5" borderId="31" xfId="0" applyNumberFormat="1" applyFont="1" applyFill="1" applyBorder="1" applyAlignment="1">
      <alignment horizontal="center" vertical="center"/>
    </xf>
    <xf numFmtId="0" fontId="43" fillId="5" borderId="34" xfId="0" applyFont="1" applyFill="1" applyBorder="1" applyAlignment="1">
      <alignment horizontal="center" vertical="center"/>
    </xf>
    <xf numFmtId="0" fontId="43" fillId="5" borderId="22" xfId="0" applyFont="1" applyFill="1" applyBorder="1" applyAlignment="1">
      <alignment horizontal="center" vertical="center"/>
    </xf>
    <xf numFmtId="0" fontId="43" fillId="5" borderId="21" xfId="0" applyFont="1" applyFill="1" applyBorder="1" applyAlignment="1">
      <alignment horizontal="center" vertical="center"/>
    </xf>
    <xf numFmtId="0" fontId="43" fillId="5" borderId="35" xfId="0" applyFont="1" applyFill="1" applyBorder="1" applyAlignment="1">
      <alignment horizontal="center" vertical="center"/>
    </xf>
    <xf numFmtId="0" fontId="43" fillId="5" borderId="26" xfId="0" applyFont="1" applyFill="1" applyBorder="1" applyAlignment="1">
      <alignment horizontal="center" vertical="center"/>
    </xf>
    <xf numFmtId="1" fontId="42" fillId="5" borderId="9" xfId="0" applyNumberFormat="1" applyFont="1" applyFill="1" applyBorder="1" applyAlignment="1">
      <alignment horizontal="center" vertical="center"/>
    </xf>
    <xf numFmtId="1" fontId="42" fillId="5" borderId="13" xfId="0" applyNumberFormat="1" applyFont="1" applyFill="1" applyBorder="1" applyAlignment="1">
      <alignment horizontal="center" vertical="center"/>
    </xf>
    <xf numFmtId="1" fontId="42" fillId="5" borderId="4" xfId="0" applyNumberFormat="1" applyFont="1" applyFill="1" applyBorder="1" applyAlignment="1">
      <alignment horizontal="center" vertical="center"/>
    </xf>
    <xf numFmtId="1" fontId="42" fillId="5" borderId="6" xfId="0" applyNumberFormat="1" applyFont="1" applyFill="1" applyBorder="1" applyAlignment="1">
      <alignment horizontal="center" vertical="center"/>
    </xf>
    <xf numFmtId="1" fontId="42" fillId="5" borderId="27" xfId="0" applyNumberFormat="1" applyFont="1" applyFill="1" applyBorder="1" applyAlignment="1">
      <alignment horizontal="center" vertical="center"/>
    </xf>
    <xf numFmtId="1" fontId="42" fillId="5" borderId="23" xfId="0" applyNumberFormat="1" applyFont="1" applyFill="1" applyBorder="1" applyAlignment="1">
      <alignment horizontal="center" vertical="center"/>
    </xf>
    <xf numFmtId="1" fontId="42" fillId="5" borderId="30" xfId="0" applyNumberFormat="1" applyFont="1" applyFill="1" applyBorder="1" applyAlignment="1">
      <alignment horizontal="center" vertical="center"/>
    </xf>
    <xf numFmtId="1" fontId="42" fillId="5" borderId="20" xfId="0" applyNumberFormat="1" applyFont="1" applyFill="1" applyBorder="1" applyAlignment="1">
      <alignment horizontal="center" vertical="center"/>
    </xf>
    <xf numFmtId="1" fontId="42" fillId="5" borderId="5" xfId="0" applyNumberFormat="1" applyFont="1" applyFill="1" applyBorder="1" applyAlignment="1">
      <alignment horizontal="center" vertical="center"/>
    </xf>
    <xf numFmtId="1" fontId="42" fillId="5" borderId="7" xfId="0" applyNumberFormat="1" applyFont="1" applyFill="1" applyBorder="1" applyAlignment="1">
      <alignment horizontal="center" vertical="center"/>
    </xf>
    <xf numFmtId="0" fontId="48" fillId="0" borderId="0" xfId="0" applyFont="1" applyBorder="1" applyAlignment="1">
      <alignment vertical="center"/>
    </xf>
    <xf numFmtId="2" fontId="42" fillId="0" borderId="10" xfId="1" applyNumberFormat="1" applyFont="1" applyFill="1" applyBorder="1" applyAlignment="1">
      <alignment horizontal="center" vertical="center" wrapText="1"/>
    </xf>
    <xf numFmtId="2" fontId="45" fillId="0" borderId="1" xfId="0" applyNumberFormat="1" applyFont="1" applyFill="1" applyBorder="1" applyAlignment="1">
      <alignment horizontal="center" vertical="center"/>
    </xf>
    <xf numFmtId="0" fontId="42" fillId="0" borderId="6" xfId="0" applyFont="1" applyFill="1" applyBorder="1" applyAlignment="1">
      <alignment horizontal="center" vertical="center"/>
    </xf>
    <xf numFmtId="2" fontId="42" fillId="0" borderId="10" xfId="0" applyNumberFormat="1" applyFont="1" applyFill="1" applyBorder="1" applyAlignment="1">
      <alignment horizontal="center" vertical="center"/>
    </xf>
    <xf numFmtId="2" fontId="42" fillId="0" borderId="6" xfId="0" applyNumberFormat="1" applyFont="1" applyFill="1" applyBorder="1" applyAlignment="1">
      <alignment horizontal="center" vertical="center"/>
    </xf>
    <xf numFmtId="183" fontId="42" fillId="0" borderId="1" xfId="0" applyNumberFormat="1" applyFont="1" applyFill="1" applyBorder="1" applyAlignment="1">
      <alignment horizontal="center" vertical="center"/>
    </xf>
    <xf numFmtId="0" fontId="42" fillId="0" borderId="28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left" vertical="center"/>
    </xf>
    <xf numFmtId="183" fontId="42" fillId="0" borderId="8" xfId="0" applyNumberFormat="1" applyFont="1" applyFill="1" applyBorder="1" applyAlignment="1">
      <alignment horizontal="center" vertical="center"/>
    </xf>
    <xf numFmtId="0" fontId="49" fillId="0" borderId="4" xfId="1" applyFont="1" applyFill="1" applyBorder="1" applyAlignment="1">
      <alignment horizontal="center" vertical="center" wrapText="1"/>
    </xf>
    <xf numFmtId="2" fontId="44" fillId="0" borderId="6" xfId="0" applyNumberFormat="1" applyFont="1" applyFill="1" applyBorder="1" applyAlignment="1">
      <alignment horizontal="center" vertical="center"/>
    </xf>
    <xf numFmtId="0" fontId="42" fillId="0" borderId="27" xfId="1" applyFont="1" applyFill="1" applyBorder="1" applyAlignment="1">
      <alignment horizontal="center" vertical="center" wrapText="1"/>
    </xf>
    <xf numFmtId="0" fontId="42" fillId="0" borderId="29" xfId="0" applyFont="1" applyFill="1" applyBorder="1" applyAlignment="1">
      <alignment horizontal="center" vertical="center"/>
    </xf>
    <xf numFmtId="2" fontId="42" fillId="0" borderId="16" xfId="1" applyNumberFormat="1" applyFont="1" applyFill="1" applyBorder="1" applyAlignment="1">
      <alignment horizontal="center" vertical="center" wrapText="1"/>
    </xf>
    <xf numFmtId="2" fontId="45" fillId="0" borderId="28" xfId="0" applyNumberFormat="1" applyFont="1" applyFill="1" applyBorder="1" applyAlignment="1">
      <alignment horizontal="center" vertical="center"/>
    </xf>
    <xf numFmtId="2" fontId="44" fillId="0" borderId="23" xfId="0" applyNumberFormat="1" applyFont="1" applyFill="1" applyBorder="1" applyAlignment="1">
      <alignment horizontal="center" vertical="center"/>
    </xf>
    <xf numFmtId="2" fontId="42" fillId="0" borderId="16" xfId="0" applyNumberFormat="1" applyFont="1" applyFill="1" applyBorder="1" applyAlignment="1">
      <alignment horizontal="center" vertical="center"/>
    </xf>
    <xf numFmtId="2" fontId="42" fillId="0" borderId="28" xfId="0" applyNumberFormat="1" applyFont="1" applyFill="1" applyBorder="1" applyAlignment="1">
      <alignment horizontal="center" vertical="center" wrapText="1"/>
    </xf>
    <xf numFmtId="2" fontId="42" fillId="0" borderId="28" xfId="0" applyNumberFormat="1" applyFont="1" applyFill="1" applyBorder="1" applyAlignment="1">
      <alignment horizontal="center" vertical="center"/>
    </xf>
    <xf numFmtId="1" fontId="42" fillId="0" borderId="36" xfId="0" applyNumberFormat="1" applyFont="1" applyFill="1" applyBorder="1" applyAlignment="1">
      <alignment horizontal="center" vertical="center"/>
    </xf>
    <xf numFmtId="2" fontId="42" fillId="0" borderId="23" xfId="0" applyNumberFormat="1" applyFont="1" applyFill="1" applyBorder="1" applyAlignment="1">
      <alignment horizontal="center" vertical="center"/>
    </xf>
    <xf numFmtId="1" fontId="42" fillId="0" borderId="27" xfId="0" applyNumberFormat="1" applyFont="1" applyFill="1" applyBorder="1" applyAlignment="1">
      <alignment horizontal="center" vertical="center"/>
    </xf>
    <xf numFmtId="1" fontId="42" fillId="0" borderId="28" xfId="0" applyNumberFormat="1" applyFont="1" applyFill="1" applyBorder="1" applyAlignment="1">
      <alignment horizontal="center" vertical="center"/>
    </xf>
    <xf numFmtId="0" fontId="43" fillId="5" borderId="37" xfId="0" applyFont="1" applyFill="1" applyBorder="1" applyAlignment="1">
      <alignment horizontal="center" vertical="center"/>
    </xf>
    <xf numFmtId="0" fontId="45" fillId="5" borderId="19" xfId="1" applyFont="1" applyFill="1" applyBorder="1" applyAlignment="1">
      <alignment horizontal="center" vertical="center" wrapText="1"/>
    </xf>
    <xf numFmtId="0" fontId="42" fillId="5" borderId="20" xfId="0" applyFont="1" applyFill="1" applyBorder="1" applyAlignment="1">
      <alignment horizontal="center" vertical="center"/>
    </xf>
    <xf numFmtId="2" fontId="42" fillId="5" borderId="19" xfId="1" applyNumberFormat="1" applyFont="1" applyFill="1" applyBorder="1" applyAlignment="1">
      <alignment horizontal="center" vertical="center" wrapText="1"/>
    </xf>
    <xf numFmtId="2" fontId="45" fillId="5" borderId="31" xfId="0" applyNumberFormat="1" applyFont="1" applyFill="1" applyBorder="1" applyAlignment="1">
      <alignment horizontal="center" vertical="center"/>
    </xf>
    <xf numFmtId="2" fontId="42" fillId="5" borderId="19" xfId="0" applyNumberFormat="1" applyFont="1" applyFill="1" applyBorder="1" applyAlignment="1">
      <alignment horizontal="center" vertical="center"/>
    </xf>
    <xf numFmtId="182" fontId="42" fillId="5" borderId="31" xfId="0" applyNumberFormat="1" applyFont="1" applyFill="1" applyBorder="1" applyAlignment="1">
      <alignment horizontal="center" vertical="center"/>
    </xf>
    <xf numFmtId="2" fontId="42" fillId="5" borderId="20" xfId="0" applyNumberFormat="1" applyFont="1" applyFill="1" applyBorder="1" applyAlignment="1">
      <alignment horizontal="center" vertical="center"/>
    </xf>
    <xf numFmtId="0" fontId="45" fillId="5" borderId="10" xfId="1" applyFont="1" applyFill="1" applyBorder="1" applyAlignment="1">
      <alignment horizontal="center" vertical="center" wrapText="1"/>
    </xf>
    <xf numFmtId="0" fontId="42" fillId="5" borderId="6" xfId="0" applyFont="1" applyFill="1" applyBorder="1" applyAlignment="1">
      <alignment horizontal="center" vertical="center"/>
    </xf>
    <xf numFmtId="2" fontId="42" fillId="5" borderId="10" xfId="1" applyNumberFormat="1" applyFont="1" applyFill="1" applyBorder="1" applyAlignment="1">
      <alignment horizontal="center" vertical="center" wrapText="1"/>
    </xf>
    <xf numFmtId="2" fontId="45" fillId="5" borderId="1" xfId="0" applyNumberFormat="1" applyFont="1" applyFill="1" applyBorder="1" applyAlignment="1">
      <alignment horizontal="center" vertical="center"/>
    </xf>
    <xf numFmtId="2" fontId="42" fillId="5" borderId="10" xfId="0" applyNumberFormat="1" applyFont="1" applyFill="1" applyBorder="1" applyAlignment="1">
      <alignment horizontal="center" vertical="center"/>
    </xf>
    <xf numFmtId="182" fontId="42" fillId="5" borderId="1" xfId="0" applyNumberFormat="1" applyFont="1" applyFill="1" applyBorder="1" applyAlignment="1">
      <alignment horizontal="center" vertical="center"/>
    </xf>
    <xf numFmtId="2" fontId="42" fillId="5" borderId="6" xfId="0" applyNumberFormat="1" applyFont="1" applyFill="1" applyBorder="1" applyAlignment="1">
      <alignment horizontal="center" vertical="center"/>
    </xf>
    <xf numFmtId="183" fontId="42" fillId="5" borderId="1" xfId="0" applyNumberFormat="1" applyFont="1" applyFill="1" applyBorder="1" applyAlignment="1">
      <alignment horizontal="center" vertical="center"/>
    </xf>
    <xf numFmtId="183" fontId="42" fillId="5" borderId="6" xfId="0" applyNumberFormat="1" applyFont="1" applyFill="1" applyBorder="1" applyAlignment="1">
      <alignment horizontal="center" vertical="center"/>
    </xf>
    <xf numFmtId="0" fontId="42" fillId="5" borderId="1" xfId="0" applyFont="1" applyFill="1" applyBorder="1" applyAlignment="1">
      <alignment horizontal="left" vertical="center"/>
    </xf>
    <xf numFmtId="2" fontId="44" fillId="5" borderId="6" xfId="0" applyNumberFormat="1" applyFont="1" applyFill="1" applyBorder="1" applyAlignment="1">
      <alignment horizontal="center" vertical="center"/>
    </xf>
    <xf numFmtId="0" fontId="45" fillId="5" borderId="11" xfId="1" applyFont="1" applyFill="1" applyBorder="1" applyAlignment="1">
      <alignment horizontal="center" vertical="center" wrapText="1"/>
    </xf>
    <xf numFmtId="0" fontId="42" fillId="5" borderId="7" xfId="0" applyFont="1" applyFill="1" applyBorder="1" applyAlignment="1">
      <alignment horizontal="center" vertical="center"/>
    </xf>
    <xf numFmtId="2" fontId="42" fillId="5" borderId="11" xfId="1" applyNumberFormat="1" applyFont="1" applyFill="1" applyBorder="1" applyAlignment="1">
      <alignment horizontal="center" vertical="center" wrapText="1"/>
    </xf>
    <xf numFmtId="2" fontId="45" fillId="5" borderId="3" xfId="0" applyNumberFormat="1" applyFont="1" applyFill="1" applyBorder="1" applyAlignment="1">
      <alignment horizontal="center" vertical="center"/>
    </xf>
    <xf numFmtId="1" fontId="42" fillId="5" borderId="38" xfId="0" applyNumberFormat="1" applyFont="1" applyFill="1" applyBorder="1" applyAlignment="1">
      <alignment horizontal="center" vertical="center"/>
    </xf>
    <xf numFmtId="2" fontId="42" fillId="5" borderId="7" xfId="0" applyNumberFormat="1" applyFont="1" applyFill="1" applyBorder="1" applyAlignment="1">
      <alignment horizontal="center" vertical="center"/>
    </xf>
    <xf numFmtId="1" fontId="42" fillId="0" borderId="23" xfId="0" applyNumberFormat="1" applyFont="1" applyFill="1" applyBorder="1" applyAlignment="1">
      <alignment horizontal="center" vertical="center"/>
    </xf>
    <xf numFmtId="1" fontId="42" fillId="5" borderId="19" xfId="0" applyNumberFormat="1" applyFont="1" applyFill="1" applyBorder="1" applyAlignment="1">
      <alignment horizontal="center" vertical="center"/>
    </xf>
    <xf numFmtId="1" fontId="42" fillId="5" borderId="10" xfId="0" applyNumberFormat="1" applyFont="1" applyFill="1" applyBorder="1" applyAlignment="1">
      <alignment horizontal="center" vertical="center"/>
    </xf>
    <xf numFmtId="1" fontId="42" fillId="5" borderId="11" xfId="0" applyNumberFormat="1" applyFont="1" applyFill="1" applyBorder="1" applyAlignment="1">
      <alignment horizontal="center" vertical="center"/>
    </xf>
    <xf numFmtId="2" fontId="50" fillId="0" borderId="10" xfId="1" applyNumberFormat="1" applyFont="1" applyFill="1" applyBorder="1" applyAlignment="1">
      <alignment horizontal="center" vertical="center" textRotation="90" wrapText="1"/>
    </xf>
    <xf numFmtId="2" fontId="50" fillId="0" borderId="1" xfId="0" applyNumberFormat="1" applyFont="1" applyFill="1" applyBorder="1" applyAlignment="1">
      <alignment horizontal="center" vertical="center" textRotation="90" wrapText="1"/>
    </xf>
    <xf numFmtId="0" fontId="50" fillId="0" borderId="1" xfId="0" applyFont="1" applyFill="1" applyBorder="1" applyAlignment="1">
      <alignment horizontal="center" vertical="center" textRotation="90" wrapText="1"/>
    </xf>
    <xf numFmtId="0" fontId="50" fillId="0" borderId="6" xfId="0" applyFont="1" applyFill="1" applyBorder="1" applyAlignment="1">
      <alignment horizontal="center" vertical="center" textRotation="90" wrapText="1"/>
    </xf>
    <xf numFmtId="0" fontId="45" fillId="5" borderId="16" xfId="1" applyFont="1" applyFill="1" applyBorder="1" applyAlignment="1">
      <alignment horizontal="center" vertical="center" wrapText="1"/>
    </xf>
    <xf numFmtId="0" fontId="42" fillId="5" borderId="23" xfId="0" applyFont="1" applyFill="1" applyBorder="1" applyAlignment="1">
      <alignment horizontal="center" vertical="center"/>
    </xf>
    <xf numFmtId="2" fontId="42" fillId="5" borderId="16" xfId="1" applyNumberFormat="1" applyFont="1" applyFill="1" applyBorder="1" applyAlignment="1">
      <alignment horizontal="center" vertical="center" wrapText="1"/>
    </xf>
    <xf numFmtId="2" fontId="45" fillId="5" borderId="28" xfId="0" applyNumberFormat="1" applyFont="1" applyFill="1" applyBorder="1" applyAlignment="1">
      <alignment horizontal="center" vertical="center"/>
    </xf>
    <xf numFmtId="2" fontId="44" fillId="5" borderId="23" xfId="0" applyNumberFormat="1" applyFont="1" applyFill="1" applyBorder="1" applyAlignment="1">
      <alignment horizontal="center" vertical="center"/>
    </xf>
    <xf numFmtId="2" fontId="42" fillId="5" borderId="16" xfId="0" applyNumberFormat="1" applyFont="1" applyFill="1" applyBorder="1" applyAlignment="1">
      <alignment horizontal="center" vertical="center"/>
    </xf>
    <xf numFmtId="1" fontId="42" fillId="5" borderId="36" xfId="0" applyNumberFormat="1" applyFont="1" applyFill="1" applyBorder="1" applyAlignment="1">
      <alignment horizontal="center" vertical="center"/>
    </xf>
    <xf numFmtId="2" fontId="42" fillId="5" borderId="23" xfId="0" applyNumberFormat="1" applyFont="1" applyFill="1" applyBorder="1" applyAlignment="1">
      <alignment horizontal="center" vertical="center"/>
    </xf>
    <xf numFmtId="1" fontId="42" fillId="5" borderId="16" xfId="0" applyNumberFormat="1" applyFont="1" applyFill="1" applyBorder="1" applyAlignment="1">
      <alignment horizontal="center" vertical="center"/>
    </xf>
    <xf numFmtId="0" fontId="45" fillId="5" borderId="12" xfId="1" applyFont="1" applyFill="1" applyBorder="1" applyAlignment="1">
      <alignment horizontal="center" vertical="center" wrapText="1"/>
    </xf>
    <xf numFmtId="2" fontId="42" fillId="5" borderId="12" xfId="1" applyNumberFormat="1" applyFont="1" applyFill="1" applyBorder="1" applyAlignment="1">
      <alignment horizontal="center" vertical="center" wrapText="1"/>
    </xf>
    <xf numFmtId="2" fontId="45" fillId="5" borderId="2" xfId="0" applyNumberFormat="1" applyFont="1" applyFill="1" applyBorder="1" applyAlignment="1">
      <alignment horizontal="center" vertical="center"/>
    </xf>
    <xf numFmtId="2" fontId="42" fillId="5" borderId="12" xfId="0" applyNumberFormat="1" applyFont="1" applyFill="1" applyBorder="1" applyAlignment="1">
      <alignment horizontal="center" vertical="center"/>
    </xf>
    <xf numFmtId="182" fontId="42" fillId="5" borderId="2" xfId="0" applyNumberFormat="1" applyFont="1" applyFill="1" applyBorder="1" applyAlignment="1">
      <alignment horizontal="center" vertical="center"/>
    </xf>
    <xf numFmtId="2" fontId="42" fillId="5" borderId="13" xfId="0" applyNumberFormat="1" applyFont="1" applyFill="1" applyBorder="1" applyAlignment="1">
      <alignment horizontal="center" vertical="center"/>
    </xf>
    <xf numFmtId="1" fontId="42" fillId="5" borderId="12" xfId="0" applyNumberFormat="1" applyFont="1" applyFill="1" applyBorder="1" applyAlignment="1">
      <alignment horizontal="center" vertical="center"/>
    </xf>
    <xf numFmtId="0" fontId="42" fillId="0" borderId="23" xfId="0" applyFont="1" applyFill="1" applyBorder="1" applyAlignment="1">
      <alignment horizontal="center" vertical="center"/>
    </xf>
    <xf numFmtId="0" fontId="42" fillId="0" borderId="28" xfId="0" applyFont="1" applyFill="1" applyBorder="1" applyAlignment="1">
      <alignment horizontal="left" vertical="center"/>
    </xf>
    <xf numFmtId="0" fontId="42" fillId="5" borderId="3" xfId="0" applyFont="1" applyFill="1" applyBorder="1" applyAlignment="1">
      <alignment horizontal="left" vertical="center"/>
    </xf>
    <xf numFmtId="0" fontId="48" fillId="0" borderId="39" xfId="0" applyFont="1" applyBorder="1" applyAlignment="1">
      <alignment vertical="center"/>
    </xf>
    <xf numFmtId="0" fontId="43" fillId="0" borderId="40" xfId="0" applyFont="1" applyFill="1" applyBorder="1" applyAlignment="1">
      <alignment horizontal="center" vertical="center"/>
    </xf>
    <xf numFmtId="2" fontId="42" fillId="0" borderId="19" xfId="1" applyNumberFormat="1" applyFont="1" applyFill="1" applyBorder="1" applyAlignment="1">
      <alignment horizontal="center" vertical="center" wrapText="1"/>
    </xf>
    <xf numFmtId="2" fontId="44" fillId="0" borderId="31" xfId="0" applyNumberFormat="1" applyFont="1" applyFill="1" applyBorder="1" applyAlignment="1">
      <alignment horizontal="center" vertical="center"/>
    </xf>
    <xf numFmtId="0" fontId="42" fillId="0" borderId="31" xfId="0" applyFont="1" applyFill="1" applyBorder="1" applyAlignment="1">
      <alignment horizontal="center" vertical="center"/>
    </xf>
    <xf numFmtId="0" fontId="42" fillId="0" borderId="20" xfId="0" applyFont="1" applyFill="1" applyBorder="1" applyAlignment="1">
      <alignment horizontal="center" vertical="center"/>
    </xf>
    <xf numFmtId="2" fontId="42" fillId="0" borderId="30" xfId="0" applyNumberFormat="1" applyFont="1" applyFill="1" applyBorder="1" applyAlignment="1">
      <alignment horizontal="center" vertical="center"/>
    </xf>
    <xf numFmtId="2" fontId="42" fillId="0" borderId="31" xfId="0" applyNumberFormat="1" applyFont="1" applyFill="1" applyBorder="1" applyAlignment="1">
      <alignment horizontal="center" vertical="center" wrapText="1"/>
    </xf>
    <xf numFmtId="2" fontId="42" fillId="0" borderId="31" xfId="0" applyNumberFormat="1" applyFont="1" applyFill="1" applyBorder="1" applyAlignment="1">
      <alignment horizontal="center" vertical="center"/>
    </xf>
    <xf numFmtId="1" fontId="42" fillId="0" borderId="31" xfId="0" applyNumberFormat="1" applyFont="1" applyFill="1" applyBorder="1" applyAlignment="1">
      <alignment horizontal="center" vertical="center"/>
    </xf>
    <xf numFmtId="2" fontId="42" fillId="0" borderId="32" xfId="0" applyNumberFormat="1" applyFont="1" applyFill="1" applyBorder="1" applyAlignment="1">
      <alignment horizontal="center" vertical="center"/>
    </xf>
    <xf numFmtId="1" fontId="42" fillId="0" borderId="19" xfId="0" applyNumberFormat="1" applyFont="1" applyFill="1" applyBorder="1" applyAlignment="1">
      <alignment horizontal="center" vertical="center"/>
    </xf>
    <xf numFmtId="1" fontId="42" fillId="0" borderId="32" xfId="0" applyNumberFormat="1" applyFont="1" applyFill="1" applyBorder="1" applyAlignment="1">
      <alignment horizontal="center" vertical="center"/>
    </xf>
    <xf numFmtId="1" fontId="42" fillId="0" borderId="20" xfId="0" applyNumberFormat="1" applyFont="1" applyFill="1" applyBorder="1" applyAlignment="1">
      <alignment horizontal="center" vertical="center"/>
    </xf>
    <xf numFmtId="0" fontId="43" fillId="0" borderId="41" xfId="0" applyFont="1" applyFill="1" applyBorder="1" applyAlignment="1">
      <alignment horizontal="center" vertical="center"/>
    </xf>
    <xf numFmtId="1" fontId="42" fillId="0" borderId="10" xfId="0" applyNumberFormat="1" applyFont="1" applyFill="1" applyBorder="1" applyAlignment="1">
      <alignment horizontal="center" vertical="center"/>
    </xf>
    <xf numFmtId="1" fontId="42" fillId="0" borderId="8" xfId="0" applyNumberFormat="1" applyFont="1" applyFill="1" applyBorder="1" applyAlignment="1">
      <alignment horizontal="center" vertical="center"/>
    </xf>
    <xf numFmtId="2" fontId="42" fillId="0" borderId="10" xfId="0" applyNumberFormat="1" applyFont="1" applyFill="1" applyBorder="1" applyAlignment="1">
      <alignment vertical="center"/>
    </xf>
    <xf numFmtId="0" fontId="45" fillId="0" borderId="1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vertical="center"/>
    </xf>
    <xf numFmtId="0" fontId="43" fillId="0" borderId="42" xfId="0" applyFont="1" applyFill="1" applyBorder="1" applyAlignment="1">
      <alignment horizontal="center" vertical="center"/>
    </xf>
    <xf numFmtId="0" fontId="42" fillId="0" borderId="14" xfId="0" applyFont="1" applyFill="1" applyBorder="1" applyAlignment="1">
      <alignment horizontal="center" vertical="center"/>
    </xf>
    <xf numFmtId="2" fontId="42" fillId="0" borderId="11" xfId="0" applyNumberFormat="1" applyFont="1" applyFill="1" applyBorder="1" applyAlignment="1">
      <alignment vertical="center"/>
    </xf>
    <xf numFmtId="0" fontId="45" fillId="0" borderId="3" xfId="0" applyFont="1" applyFill="1" applyBorder="1" applyAlignment="1">
      <alignment horizontal="center" vertical="center"/>
    </xf>
    <xf numFmtId="0" fontId="42" fillId="0" borderId="7" xfId="0" applyFont="1" applyFill="1" applyBorder="1" applyAlignment="1">
      <alignment horizontal="center" vertical="center"/>
    </xf>
    <xf numFmtId="1" fontId="42" fillId="0" borderId="38" xfId="0" applyNumberFormat="1" applyFont="1" applyFill="1" applyBorder="1" applyAlignment="1">
      <alignment horizontal="center" vertical="center"/>
    </xf>
    <xf numFmtId="1" fontId="42" fillId="0" borderId="11" xfId="0" applyNumberFormat="1" applyFont="1" applyFill="1" applyBorder="1" applyAlignment="1">
      <alignment horizontal="center" vertical="center"/>
    </xf>
    <xf numFmtId="1" fontId="42" fillId="0" borderId="14" xfId="0" applyNumberFormat="1" applyFont="1" applyFill="1" applyBorder="1" applyAlignment="1">
      <alignment horizontal="center" vertical="center"/>
    </xf>
    <xf numFmtId="0" fontId="43" fillId="5" borderId="40" xfId="0" applyFont="1" applyFill="1" applyBorder="1" applyAlignment="1">
      <alignment horizontal="center" vertical="center"/>
    </xf>
    <xf numFmtId="0" fontId="42" fillId="5" borderId="40" xfId="1" applyFont="1" applyFill="1" applyBorder="1" applyAlignment="1">
      <alignment horizontal="center" vertical="center" wrapText="1"/>
    </xf>
    <xf numFmtId="0" fontId="42" fillId="5" borderId="30" xfId="1" applyFont="1" applyFill="1" applyBorder="1" applyAlignment="1">
      <alignment horizontal="center" vertical="center" wrapText="1"/>
    </xf>
    <xf numFmtId="2" fontId="42" fillId="5" borderId="19" xfId="0" applyNumberFormat="1" applyFont="1" applyFill="1" applyBorder="1" applyAlignment="1">
      <alignment vertical="center"/>
    </xf>
    <xf numFmtId="2" fontId="44" fillId="5" borderId="31" xfId="0" applyNumberFormat="1" applyFont="1" applyFill="1" applyBorder="1" applyAlignment="1">
      <alignment vertical="center"/>
    </xf>
    <xf numFmtId="0" fontId="45" fillId="5" borderId="31" xfId="0" applyFont="1" applyFill="1" applyBorder="1" applyAlignment="1">
      <alignment horizontal="center" vertical="center"/>
    </xf>
    <xf numFmtId="0" fontId="42" fillId="5" borderId="31" xfId="0" applyFont="1" applyFill="1" applyBorder="1" applyAlignment="1">
      <alignment vertical="center"/>
    </xf>
    <xf numFmtId="1" fontId="42" fillId="5" borderId="43" xfId="0" applyNumberFormat="1" applyFont="1" applyFill="1" applyBorder="1" applyAlignment="1">
      <alignment horizontal="center" vertical="center"/>
    </xf>
    <xf numFmtId="0" fontId="43" fillId="5" borderId="41" xfId="0" applyFont="1" applyFill="1" applyBorder="1" applyAlignment="1">
      <alignment horizontal="center" vertical="center"/>
    </xf>
    <xf numFmtId="0" fontId="42" fillId="5" borderId="41" xfId="1" applyFont="1" applyFill="1" applyBorder="1" applyAlignment="1">
      <alignment horizontal="center" vertical="center" wrapText="1"/>
    </xf>
    <xf numFmtId="0" fontId="42" fillId="5" borderId="4" xfId="1" applyFont="1" applyFill="1" applyBorder="1" applyAlignment="1">
      <alignment horizontal="center" vertical="center" wrapText="1"/>
    </xf>
    <xf numFmtId="2" fontId="42" fillId="5" borderId="10" xfId="0" applyNumberFormat="1" applyFont="1" applyFill="1" applyBorder="1" applyAlignment="1">
      <alignment vertical="center"/>
    </xf>
    <xf numFmtId="2" fontId="44" fillId="5" borderId="1" xfId="0" applyNumberFormat="1" applyFont="1" applyFill="1" applyBorder="1" applyAlignment="1">
      <alignment vertical="center"/>
    </xf>
    <xf numFmtId="0" fontId="45" fillId="5" borderId="1" xfId="0" applyFont="1" applyFill="1" applyBorder="1" applyAlignment="1">
      <alignment horizontal="center" vertical="center"/>
    </xf>
    <xf numFmtId="0" fontId="42" fillId="5" borderId="1" xfId="0" applyFont="1" applyFill="1" applyBorder="1" applyAlignment="1">
      <alignment vertical="center"/>
    </xf>
    <xf numFmtId="1" fontId="42" fillId="5" borderId="29" xfId="0" applyNumberFormat="1" applyFont="1" applyFill="1" applyBorder="1" applyAlignment="1">
      <alignment horizontal="center" vertical="center"/>
    </xf>
    <xf numFmtId="2" fontId="42" fillId="5" borderId="16" xfId="0" applyNumberFormat="1" applyFont="1" applyFill="1" applyBorder="1" applyAlignment="1">
      <alignment vertical="center"/>
    </xf>
    <xf numFmtId="2" fontId="44" fillId="5" borderId="28" xfId="0" applyNumberFormat="1" applyFont="1" applyFill="1" applyBorder="1" applyAlignment="1">
      <alignment vertical="center"/>
    </xf>
    <xf numFmtId="0" fontId="45" fillId="5" borderId="28" xfId="0" applyFont="1" applyFill="1" applyBorder="1" applyAlignment="1">
      <alignment horizontal="center" vertical="center"/>
    </xf>
    <xf numFmtId="0" fontId="42" fillId="5" borderId="0" xfId="0" applyFont="1" applyFill="1" applyBorder="1" applyAlignment="1">
      <alignment vertical="center"/>
    </xf>
    <xf numFmtId="0" fontId="43" fillId="5" borderId="44" xfId="0" applyFont="1" applyFill="1" applyBorder="1" applyAlignment="1">
      <alignment horizontal="center" vertical="center"/>
    </xf>
    <xf numFmtId="0" fontId="42" fillId="5" borderId="5" xfId="1" applyFont="1" applyFill="1" applyBorder="1" applyAlignment="1">
      <alignment horizontal="center" vertical="center" wrapText="1"/>
    </xf>
    <xf numFmtId="2" fontId="42" fillId="5" borderId="11" xfId="0" applyNumberFormat="1" applyFont="1" applyFill="1" applyBorder="1" applyAlignment="1">
      <alignment vertical="center"/>
    </xf>
    <xf numFmtId="2" fontId="44" fillId="5" borderId="3" xfId="0" applyNumberFormat="1" applyFont="1" applyFill="1" applyBorder="1" applyAlignment="1">
      <alignment vertical="center"/>
    </xf>
    <xf numFmtId="0" fontId="45" fillId="5" borderId="3" xfId="0" applyFont="1" applyFill="1" applyBorder="1" applyAlignment="1">
      <alignment horizontal="center" vertical="center"/>
    </xf>
    <xf numFmtId="0" fontId="42" fillId="5" borderId="3" xfId="0" applyFont="1" applyFill="1" applyBorder="1" applyAlignment="1">
      <alignment vertical="center"/>
    </xf>
    <xf numFmtId="1" fontId="42" fillId="5" borderId="14" xfId="0" applyNumberFormat="1" applyFont="1" applyFill="1" applyBorder="1" applyAlignment="1">
      <alignment horizontal="center" vertical="center"/>
    </xf>
    <xf numFmtId="2" fontId="51" fillId="0" borderId="10" xfId="1" applyNumberFormat="1" applyFont="1" applyFill="1" applyBorder="1" applyAlignment="1">
      <alignment horizontal="center" vertical="center" textRotation="90" wrapText="1"/>
    </xf>
    <xf numFmtId="2" fontId="51" fillId="0" borderId="1" xfId="0" applyNumberFormat="1" applyFont="1" applyFill="1" applyBorder="1" applyAlignment="1">
      <alignment horizontal="center" vertical="center" textRotation="90" wrapText="1"/>
    </xf>
    <xf numFmtId="0" fontId="51" fillId="0" borderId="1" xfId="0" applyFont="1" applyFill="1" applyBorder="1" applyAlignment="1">
      <alignment horizontal="center" vertical="center" textRotation="90" wrapText="1"/>
    </xf>
    <xf numFmtId="0" fontId="51" fillId="0" borderId="6" xfId="0" applyFont="1" applyFill="1" applyBorder="1" applyAlignment="1">
      <alignment horizontal="center" vertical="center" textRotation="90" wrapText="1"/>
    </xf>
    <xf numFmtId="0" fontId="42" fillId="6" borderId="1" xfId="0" applyFont="1" applyFill="1" applyBorder="1" applyAlignment="1">
      <alignment horizontal="center" vertical="center"/>
    </xf>
    <xf numFmtId="183" fontId="42" fillId="3" borderId="17" xfId="0" applyNumberFormat="1" applyFont="1" applyFill="1" applyBorder="1" applyAlignment="1">
      <alignment horizontal="center" vertical="center"/>
    </xf>
    <xf numFmtId="183" fontId="42" fillId="3" borderId="45" xfId="0" applyNumberFormat="1" applyFont="1" applyFill="1" applyBorder="1" applyAlignment="1">
      <alignment horizontal="center" vertical="center"/>
    </xf>
    <xf numFmtId="183" fontId="42" fillId="3" borderId="46" xfId="0" applyNumberFormat="1" applyFont="1" applyFill="1" applyBorder="1" applyAlignment="1">
      <alignment horizontal="center" vertical="center"/>
    </xf>
    <xf numFmtId="183" fontId="42" fillId="3" borderId="47" xfId="0" applyNumberFormat="1" applyFont="1" applyFill="1" applyBorder="1" applyAlignment="1">
      <alignment horizontal="center" vertical="center"/>
    </xf>
    <xf numFmtId="0" fontId="43" fillId="5" borderId="18" xfId="0" applyFont="1" applyFill="1" applyBorder="1" applyAlignment="1">
      <alignment horizontal="center" vertical="center"/>
    </xf>
    <xf numFmtId="2" fontId="44" fillId="0" borderId="16" xfId="1" applyNumberFormat="1" applyFont="1" applyFill="1" applyBorder="1" applyAlignment="1">
      <alignment horizontal="center" vertical="center" wrapText="1"/>
    </xf>
    <xf numFmtId="2" fontId="42" fillId="0" borderId="29" xfId="0" applyNumberFormat="1" applyFont="1" applyFill="1" applyBorder="1" applyAlignment="1">
      <alignment horizontal="center" vertical="center"/>
    </xf>
    <xf numFmtId="0" fontId="43" fillId="7" borderId="21" xfId="0" applyFont="1" applyFill="1" applyBorder="1" applyAlignment="1">
      <alignment horizontal="center" vertical="center"/>
    </xf>
    <xf numFmtId="0" fontId="42" fillId="7" borderId="1" xfId="1" applyFont="1" applyFill="1" applyBorder="1" applyAlignment="1">
      <alignment horizontal="center" vertical="center" wrapText="1"/>
    </xf>
    <xf numFmtId="2" fontId="42" fillId="7" borderId="1" xfId="0" applyNumberFormat="1" applyFont="1" applyFill="1" applyBorder="1" applyAlignment="1">
      <alignment horizontal="center" vertical="center" wrapText="1"/>
    </xf>
    <xf numFmtId="1" fontId="42" fillId="7" borderId="1" xfId="0" applyNumberFormat="1" applyFont="1" applyFill="1" applyBorder="1" applyAlignment="1">
      <alignment horizontal="center" vertical="center"/>
    </xf>
    <xf numFmtId="0" fontId="42" fillId="7" borderId="1" xfId="0" applyFont="1" applyFill="1" applyBorder="1" applyAlignment="1">
      <alignment horizontal="center" vertical="center"/>
    </xf>
    <xf numFmtId="2" fontId="42" fillId="7" borderId="1" xfId="0" applyNumberFormat="1" applyFont="1" applyFill="1" applyBorder="1" applyAlignment="1">
      <alignment horizontal="center" vertical="center"/>
    </xf>
    <xf numFmtId="0" fontId="43" fillId="7" borderId="35" xfId="0" applyFont="1" applyFill="1" applyBorder="1" applyAlignment="1">
      <alignment horizontal="center" vertical="center"/>
    </xf>
    <xf numFmtId="0" fontId="45" fillId="7" borderId="30" xfId="1" applyFont="1" applyFill="1" applyBorder="1" applyAlignment="1">
      <alignment horizontal="center" vertical="center" wrapText="1"/>
    </xf>
    <xf numFmtId="0" fontId="42" fillId="7" borderId="31" xfId="1" applyFont="1" applyFill="1" applyBorder="1" applyAlignment="1">
      <alignment horizontal="center" vertical="center" wrapText="1"/>
    </xf>
    <xf numFmtId="0" fontId="42" fillId="7" borderId="31" xfId="0" applyFont="1" applyFill="1" applyBorder="1" applyAlignment="1">
      <alignment horizontal="center" vertical="center"/>
    </xf>
    <xf numFmtId="0" fontId="42" fillId="7" borderId="32" xfId="0" applyFont="1" applyFill="1" applyBorder="1" applyAlignment="1">
      <alignment horizontal="center" vertical="center"/>
    </xf>
    <xf numFmtId="2" fontId="44" fillId="7" borderId="19" xfId="1" applyNumberFormat="1" applyFont="1" applyFill="1" applyBorder="1" applyAlignment="1">
      <alignment horizontal="center" vertical="center" wrapText="1"/>
    </xf>
    <xf numFmtId="2" fontId="44" fillId="7" borderId="31" xfId="0" applyNumberFormat="1" applyFont="1" applyFill="1" applyBorder="1" applyAlignment="1">
      <alignment horizontal="center" vertical="center"/>
    </xf>
    <xf numFmtId="0" fontId="44" fillId="7" borderId="31" xfId="0" applyFont="1" applyFill="1" applyBorder="1" applyAlignment="1">
      <alignment horizontal="center" vertical="center"/>
    </xf>
    <xf numFmtId="0" fontId="44" fillId="7" borderId="32" xfId="0" applyFont="1" applyFill="1" applyBorder="1" applyAlignment="1">
      <alignment horizontal="center" vertical="center"/>
    </xf>
    <xf numFmtId="2" fontId="42" fillId="7" borderId="24" xfId="0" applyNumberFormat="1" applyFont="1" applyFill="1" applyBorder="1" applyAlignment="1">
      <alignment horizontal="center" vertical="center"/>
    </xf>
    <xf numFmtId="2" fontId="42" fillId="7" borderId="33" xfId="0" applyNumberFormat="1" applyFont="1" applyFill="1" applyBorder="1" applyAlignment="1">
      <alignment horizontal="center" vertical="center" wrapText="1"/>
    </xf>
    <xf numFmtId="2" fontId="42" fillId="7" borderId="33" xfId="0" applyNumberFormat="1" applyFont="1" applyFill="1" applyBorder="1" applyAlignment="1">
      <alignment horizontal="center" vertical="center"/>
    </xf>
    <xf numFmtId="1" fontId="42" fillId="7" borderId="33" xfId="0" applyNumberFormat="1" applyFont="1" applyFill="1" applyBorder="1" applyAlignment="1">
      <alignment horizontal="center" vertical="center"/>
    </xf>
    <xf numFmtId="2" fontId="42" fillId="7" borderId="31" xfId="0" applyNumberFormat="1" applyFont="1" applyFill="1" applyBorder="1" applyAlignment="1">
      <alignment horizontal="center" vertical="center"/>
    </xf>
    <xf numFmtId="0" fontId="43" fillId="7" borderId="26" xfId="0" applyFont="1" applyFill="1" applyBorder="1" applyAlignment="1">
      <alignment horizontal="center" vertical="center"/>
    </xf>
    <xf numFmtId="0" fontId="42" fillId="7" borderId="26" xfId="1" applyFont="1" applyFill="1" applyBorder="1" applyAlignment="1">
      <alignment horizontal="center" vertical="center" wrapText="1"/>
    </xf>
    <xf numFmtId="0" fontId="45" fillId="7" borderId="5" xfId="1" applyFont="1" applyFill="1" applyBorder="1" applyAlignment="1">
      <alignment horizontal="center" vertical="center" wrapText="1"/>
    </xf>
    <xf numFmtId="0" fontId="42" fillId="7" borderId="3" xfId="1" applyFont="1" applyFill="1" applyBorder="1" applyAlignment="1">
      <alignment horizontal="center" vertical="center" wrapText="1"/>
    </xf>
    <xf numFmtId="0" fontId="42" fillId="7" borderId="3" xfId="0" applyFont="1" applyFill="1" applyBorder="1" applyAlignment="1">
      <alignment horizontal="center" vertical="center"/>
    </xf>
    <xf numFmtId="0" fontId="42" fillId="7" borderId="14" xfId="0" applyFont="1" applyFill="1" applyBorder="1" applyAlignment="1">
      <alignment horizontal="center" vertical="center"/>
    </xf>
    <xf numFmtId="2" fontId="44" fillId="7" borderId="11" xfId="1" applyNumberFormat="1" applyFont="1" applyFill="1" applyBorder="1" applyAlignment="1">
      <alignment horizontal="center" vertical="center" wrapText="1"/>
    </xf>
    <xf numFmtId="2" fontId="44" fillId="7" borderId="3" xfId="0" applyNumberFormat="1" applyFont="1" applyFill="1" applyBorder="1" applyAlignment="1">
      <alignment horizontal="center" vertical="center"/>
    </xf>
    <xf numFmtId="0" fontId="44" fillId="7" borderId="3" xfId="0" applyFont="1" applyFill="1" applyBorder="1" applyAlignment="1">
      <alignment horizontal="center" vertical="center"/>
    </xf>
    <xf numFmtId="0" fontId="44" fillId="7" borderId="14" xfId="0" applyFont="1" applyFill="1" applyBorder="1" applyAlignment="1">
      <alignment horizontal="center" vertical="center"/>
    </xf>
    <xf numFmtId="2" fontId="42" fillId="7" borderId="11" xfId="0" applyNumberFormat="1" applyFont="1" applyFill="1" applyBorder="1" applyAlignment="1">
      <alignment horizontal="center" vertical="center"/>
    </xf>
    <xf numFmtId="2" fontId="42" fillId="7" borderId="3" xfId="0" applyNumberFormat="1" applyFont="1" applyFill="1" applyBorder="1" applyAlignment="1">
      <alignment horizontal="center" vertical="center" wrapText="1"/>
    </xf>
    <xf numFmtId="2" fontId="42" fillId="7" borderId="3" xfId="0" applyNumberFormat="1" applyFont="1" applyFill="1" applyBorder="1" applyAlignment="1">
      <alignment horizontal="center" vertical="center"/>
    </xf>
    <xf numFmtId="1" fontId="42" fillId="7" borderId="3" xfId="0" applyNumberFormat="1" applyFont="1" applyFill="1" applyBorder="1" applyAlignment="1">
      <alignment horizontal="center" vertical="center"/>
    </xf>
    <xf numFmtId="1" fontId="42" fillId="7" borderId="2" xfId="0" applyNumberFormat="1" applyFont="1" applyFill="1" applyBorder="1" applyAlignment="1">
      <alignment horizontal="center" vertical="center"/>
    </xf>
    <xf numFmtId="1" fontId="42" fillId="7" borderId="30" xfId="0" applyNumberFormat="1" applyFont="1" applyFill="1" applyBorder="1" applyAlignment="1">
      <alignment horizontal="center" vertical="center"/>
    </xf>
    <xf numFmtId="1" fontId="42" fillId="7" borderId="31" xfId="0" applyNumberFormat="1" applyFont="1" applyFill="1" applyBorder="1" applyAlignment="1">
      <alignment horizontal="center" vertical="center"/>
    </xf>
    <xf numFmtId="1" fontId="42" fillId="7" borderId="20" xfId="0" applyNumberFormat="1" applyFont="1" applyFill="1" applyBorder="1" applyAlignment="1">
      <alignment horizontal="center" vertical="center"/>
    </xf>
    <xf numFmtId="1" fontId="42" fillId="7" borderId="5" xfId="0" applyNumberFormat="1" applyFont="1" applyFill="1" applyBorder="1" applyAlignment="1">
      <alignment horizontal="center" vertical="center"/>
    </xf>
    <xf numFmtId="1" fontId="42" fillId="7" borderId="7" xfId="0" applyNumberFormat="1" applyFont="1" applyFill="1" applyBorder="1" applyAlignment="1">
      <alignment horizontal="center" vertical="center"/>
    </xf>
    <xf numFmtId="1" fontId="42" fillId="7" borderId="13" xfId="0" applyNumberFormat="1" applyFont="1" applyFill="1" applyBorder="1" applyAlignment="1">
      <alignment horizontal="center" vertical="center"/>
    </xf>
    <xf numFmtId="0" fontId="43" fillId="7" borderId="40" xfId="0" applyFont="1" applyFill="1" applyBorder="1" applyAlignment="1">
      <alignment horizontal="center" vertical="center"/>
    </xf>
    <xf numFmtId="0" fontId="42" fillId="7" borderId="37" xfId="1" applyFont="1" applyFill="1" applyBorder="1" applyAlignment="1">
      <alignment horizontal="center" vertical="center" wrapText="1"/>
    </xf>
    <xf numFmtId="0" fontId="42" fillId="7" borderId="30" xfId="1" applyFont="1" applyFill="1" applyBorder="1" applyAlignment="1">
      <alignment horizontal="center" vertical="center" wrapText="1"/>
    </xf>
    <xf numFmtId="2" fontId="42" fillId="7" borderId="19" xfId="1" applyNumberFormat="1" applyFont="1" applyFill="1" applyBorder="1" applyAlignment="1">
      <alignment horizontal="center" vertical="center" wrapText="1"/>
    </xf>
    <xf numFmtId="0" fontId="42" fillId="7" borderId="20" xfId="0" applyFont="1" applyFill="1" applyBorder="1" applyAlignment="1">
      <alignment horizontal="center" vertical="center"/>
    </xf>
    <xf numFmtId="2" fontId="42" fillId="7" borderId="31" xfId="0" applyNumberFormat="1" applyFont="1" applyFill="1" applyBorder="1" applyAlignment="1">
      <alignment horizontal="center" vertical="center" wrapText="1"/>
    </xf>
    <xf numFmtId="0" fontId="43" fillId="7" borderId="41" xfId="0" applyFont="1" applyFill="1" applyBorder="1" applyAlignment="1">
      <alignment horizontal="center" vertical="center"/>
    </xf>
    <xf numFmtId="0" fontId="42" fillId="7" borderId="22" xfId="1" applyFont="1" applyFill="1" applyBorder="1" applyAlignment="1">
      <alignment horizontal="center" vertical="center" wrapText="1"/>
    </xf>
    <xf numFmtId="0" fontId="42" fillId="7" borderId="4" xfId="1" applyFont="1" applyFill="1" applyBorder="1" applyAlignment="1">
      <alignment horizontal="center" vertical="center" wrapText="1"/>
    </xf>
    <xf numFmtId="0" fontId="42" fillId="7" borderId="8" xfId="0" applyFont="1" applyFill="1" applyBorder="1" applyAlignment="1">
      <alignment horizontal="center" vertical="center"/>
    </xf>
    <xf numFmtId="2" fontId="42" fillId="7" borderId="10" xfId="1" applyNumberFormat="1" applyFont="1" applyFill="1" applyBorder="1" applyAlignment="1">
      <alignment horizontal="center" vertical="center" wrapText="1"/>
    </xf>
    <xf numFmtId="2" fontId="44" fillId="7" borderId="1" xfId="0" applyNumberFormat="1" applyFont="1" applyFill="1" applyBorder="1" applyAlignment="1">
      <alignment horizontal="center" vertical="center"/>
    </xf>
    <xf numFmtId="0" fontId="42" fillId="7" borderId="6" xfId="0" applyFont="1" applyFill="1" applyBorder="1" applyAlignment="1">
      <alignment horizontal="center" vertical="center"/>
    </xf>
    <xf numFmtId="0" fontId="42" fillId="7" borderId="41" xfId="1" applyFont="1" applyFill="1" applyBorder="1" applyAlignment="1">
      <alignment horizontal="center" vertical="center" wrapText="1"/>
    </xf>
    <xf numFmtId="2" fontId="42" fillId="7" borderId="10" xfId="0" applyNumberFormat="1" applyFont="1" applyFill="1" applyBorder="1" applyAlignment="1">
      <alignment vertical="center"/>
    </xf>
    <xf numFmtId="2" fontId="44" fillId="7" borderId="1" xfId="0" applyNumberFormat="1" applyFont="1" applyFill="1" applyBorder="1" applyAlignment="1">
      <alignment vertical="center"/>
    </xf>
    <xf numFmtId="0" fontId="45" fillId="7" borderId="1" xfId="0" applyFont="1" applyFill="1" applyBorder="1" applyAlignment="1">
      <alignment horizontal="center" vertical="center"/>
    </xf>
    <xf numFmtId="2" fontId="42" fillId="7" borderId="10" xfId="0" applyNumberFormat="1" applyFont="1" applyFill="1" applyBorder="1" applyAlignment="1">
      <alignment horizontal="center" vertical="center"/>
    </xf>
    <xf numFmtId="0" fontId="42" fillId="7" borderId="1" xfId="0" applyFont="1" applyFill="1" applyBorder="1" applyAlignment="1">
      <alignment vertical="center"/>
    </xf>
    <xf numFmtId="0" fontId="43" fillId="7" borderId="44" xfId="0" applyFont="1" applyFill="1" applyBorder="1" applyAlignment="1">
      <alignment horizontal="center" vertical="center"/>
    </xf>
    <xf numFmtId="0" fontId="42" fillId="7" borderId="44" xfId="1" applyFont="1" applyFill="1" applyBorder="1" applyAlignment="1">
      <alignment horizontal="center" vertical="center" wrapText="1"/>
    </xf>
    <xf numFmtId="0" fontId="42" fillId="7" borderId="7" xfId="0" applyFont="1" applyFill="1" applyBorder="1" applyAlignment="1">
      <alignment horizontal="center" vertical="center"/>
    </xf>
    <xf numFmtId="2" fontId="42" fillId="7" borderId="11" xfId="0" applyNumberFormat="1" applyFont="1" applyFill="1" applyBorder="1" applyAlignment="1">
      <alignment vertical="center"/>
    </xf>
    <xf numFmtId="2" fontId="44" fillId="7" borderId="3" xfId="0" applyNumberFormat="1" applyFont="1" applyFill="1" applyBorder="1" applyAlignment="1">
      <alignment vertical="center"/>
    </xf>
    <xf numFmtId="0" fontId="45" fillId="7" borderId="3" xfId="0" applyFont="1" applyFill="1" applyBorder="1" applyAlignment="1">
      <alignment horizontal="center" vertical="center"/>
    </xf>
    <xf numFmtId="0" fontId="42" fillId="7" borderId="3" xfId="0" applyFont="1" applyFill="1" applyBorder="1" applyAlignment="1">
      <alignment vertical="center"/>
    </xf>
    <xf numFmtId="1" fontId="42" fillId="7" borderId="4" xfId="0" applyNumberFormat="1" applyFont="1" applyFill="1" applyBorder="1" applyAlignment="1">
      <alignment horizontal="center" vertical="center"/>
    </xf>
    <xf numFmtId="1" fontId="42" fillId="7" borderId="8" xfId="0" applyNumberFormat="1" applyFont="1" applyFill="1" applyBorder="1" applyAlignment="1">
      <alignment horizontal="center" vertical="center"/>
    </xf>
    <xf numFmtId="1" fontId="42" fillId="7" borderId="6" xfId="0" applyNumberFormat="1" applyFont="1" applyFill="1" applyBorder="1" applyAlignment="1">
      <alignment horizontal="center" vertical="center"/>
    </xf>
    <xf numFmtId="1" fontId="42" fillId="7" borderId="28" xfId="0" applyNumberFormat="1" applyFont="1" applyFill="1" applyBorder="1" applyAlignment="1">
      <alignment horizontal="center" vertical="center"/>
    </xf>
    <xf numFmtId="1" fontId="42" fillId="7" borderId="29" xfId="0" applyNumberFormat="1" applyFont="1" applyFill="1" applyBorder="1" applyAlignment="1">
      <alignment horizontal="center" vertical="center"/>
    </xf>
    <xf numFmtId="1" fontId="42" fillId="7" borderId="14" xfId="0" applyNumberFormat="1" applyFont="1" applyFill="1" applyBorder="1" applyAlignment="1">
      <alignment horizontal="center" vertical="center"/>
    </xf>
    <xf numFmtId="2" fontId="44" fillId="7" borderId="10" xfId="1" applyNumberFormat="1" applyFont="1" applyFill="1" applyBorder="1" applyAlignment="1">
      <alignment horizontal="center" vertical="center" wrapText="1"/>
    </xf>
    <xf numFmtId="1" fontId="42" fillId="7" borderId="38" xfId="0" applyNumberFormat="1" applyFont="1" applyFill="1" applyBorder="1" applyAlignment="1">
      <alignment horizontal="center" vertical="center"/>
    </xf>
    <xf numFmtId="0" fontId="44" fillId="7" borderId="19" xfId="1" applyFont="1" applyFill="1" applyBorder="1" applyAlignment="1">
      <alignment horizontal="center" vertical="center" wrapText="1"/>
    </xf>
    <xf numFmtId="0" fontId="44" fillId="7" borderId="10" xfId="1" applyFont="1" applyFill="1" applyBorder="1" applyAlignment="1">
      <alignment horizontal="center" vertical="center" wrapText="1"/>
    </xf>
    <xf numFmtId="0" fontId="44" fillId="7" borderId="11" xfId="1" applyFont="1" applyFill="1" applyBorder="1" applyAlignment="1">
      <alignment horizontal="center" vertical="center" wrapText="1"/>
    </xf>
    <xf numFmtId="0" fontId="42" fillId="0" borderId="30" xfId="1" applyFont="1" applyFill="1" applyBorder="1" applyAlignment="1">
      <alignment horizontal="center" vertical="center" wrapText="1"/>
    </xf>
    <xf numFmtId="0" fontId="42" fillId="0" borderId="31" xfId="1" applyFont="1" applyFill="1" applyBorder="1" applyAlignment="1">
      <alignment horizontal="center" vertical="center" wrapText="1"/>
    </xf>
    <xf numFmtId="2" fontId="44" fillId="0" borderId="19" xfId="1" applyNumberFormat="1" applyFont="1" applyFill="1" applyBorder="1" applyAlignment="1">
      <alignment horizontal="center" vertical="center" wrapText="1"/>
    </xf>
    <xf numFmtId="0" fontId="42" fillId="0" borderId="31" xfId="0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center" vertical="center" wrapText="1"/>
    </xf>
    <xf numFmtId="0" fontId="42" fillId="0" borderId="2" xfId="0" applyFont="1" applyFill="1" applyBorder="1" applyAlignment="1">
      <alignment horizontal="center" vertical="center" wrapText="1"/>
    </xf>
    <xf numFmtId="0" fontId="44" fillId="0" borderId="6" xfId="1" applyFont="1" applyFill="1" applyBorder="1" applyAlignment="1">
      <alignment horizontal="center" vertical="center" wrapText="1"/>
    </xf>
    <xf numFmtId="0" fontId="42" fillId="5" borderId="31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vertical="center" wrapText="1"/>
    </xf>
    <xf numFmtId="0" fontId="42" fillId="5" borderId="28" xfId="0" applyFont="1" applyFill="1" applyBorder="1" applyAlignment="1">
      <alignment horizontal="center" vertical="center" wrapText="1"/>
    </xf>
    <xf numFmtId="0" fontId="44" fillId="5" borderId="4" xfId="1" applyFont="1" applyFill="1" applyBorder="1" applyAlignment="1">
      <alignment horizontal="center" vertical="center" wrapText="1"/>
    </xf>
    <xf numFmtId="0" fontId="44" fillId="5" borderId="6" xfId="1" applyFont="1" applyFill="1" applyBorder="1" applyAlignment="1">
      <alignment horizontal="center" vertical="center" wrapText="1"/>
    </xf>
    <xf numFmtId="1" fontId="42" fillId="5" borderId="45" xfId="0" applyNumberFormat="1" applyFont="1" applyFill="1" applyBorder="1" applyAlignment="1">
      <alignment horizontal="center" vertical="center"/>
    </xf>
    <xf numFmtId="2" fontId="42" fillId="0" borderId="0" xfId="0" applyNumberFormat="1" applyFont="1" applyFill="1" applyBorder="1" applyAlignment="1">
      <alignment horizontal="center" vertical="center"/>
    </xf>
    <xf numFmtId="1" fontId="42" fillId="0" borderId="1" xfId="0" applyNumberFormat="1" applyFont="1" applyFill="1" applyBorder="1" applyAlignment="1">
      <alignment horizontal="center" vertical="center" wrapText="1"/>
    </xf>
    <xf numFmtId="1" fontId="42" fillId="5" borderId="1" xfId="0" applyNumberFormat="1" applyFont="1" applyFill="1" applyBorder="1" applyAlignment="1">
      <alignment horizontal="center" vertical="center" wrapText="1"/>
    </xf>
    <xf numFmtId="0" fontId="44" fillId="7" borderId="20" xfId="1" applyFont="1" applyFill="1" applyBorder="1" applyAlignment="1">
      <alignment horizontal="center" vertical="center" wrapText="1"/>
    </xf>
    <xf numFmtId="0" fontId="42" fillId="7" borderId="31" xfId="0" applyFont="1" applyFill="1" applyBorder="1" applyAlignment="1">
      <alignment horizontal="center" vertical="center" wrapText="1"/>
    </xf>
    <xf numFmtId="0" fontId="45" fillId="7" borderId="27" xfId="1" applyFont="1" applyFill="1" applyBorder="1" applyAlignment="1">
      <alignment horizontal="center" vertical="center" wrapText="1"/>
    </xf>
    <xf numFmtId="0" fontId="44" fillId="7" borderId="6" xfId="1" applyFont="1" applyFill="1" applyBorder="1" applyAlignment="1">
      <alignment horizontal="center" vertical="center" wrapText="1"/>
    </xf>
    <xf numFmtId="0" fontId="42" fillId="7" borderId="1" xfId="0" applyFont="1" applyFill="1" applyBorder="1" applyAlignment="1">
      <alignment horizontal="center" vertical="center" wrapText="1"/>
    </xf>
    <xf numFmtId="0" fontId="45" fillId="7" borderId="4" xfId="1" applyFont="1" applyFill="1" applyBorder="1" applyAlignment="1">
      <alignment horizontal="center" vertical="center" wrapText="1"/>
    </xf>
    <xf numFmtId="0" fontId="44" fillId="7" borderId="7" xfId="1" applyFont="1" applyFill="1" applyBorder="1" applyAlignment="1">
      <alignment horizontal="center" vertical="center" wrapText="1"/>
    </xf>
    <xf numFmtId="0" fontId="42" fillId="7" borderId="3" xfId="0" applyFont="1" applyFill="1" applyBorder="1" applyAlignment="1">
      <alignment horizontal="center" vertical="center" wrapText="1"/>
    </xf>
    <xf numFmtId="1" fontId="42" fillId="7" borderId="19" xfId="0" applyNumberFormat="1" applyFont="1" applyFill="1" applyBorder="1" applyAlignment="1">
      <alignment horizontal="center" vertical="center"/>
    </xf>
    <xf numFmtId="1" fontId="42" fillId="7" borderId="10" xfId="0" applyNumberFormat="1" applyFont="1" applyFill="1" applyBorder="1" applyAlignment="1">
      <alignment horizontal="center" vertical="center"/>
    </xf>
    <xf numFmtId="1" fontId="42" fillId="7" borderId="47" xfId="0" applyNumberFormat="1" applyFont="1" applyFill="1" applyBorder="1" applyAlignment="1">
      <alignment horizontal="center" vertical="center"/>
    </xf>
    <xf numFmtId="0" fontId="42" fillId="5" borderId="2" xfId="0" applyFont="1" applyFill="1" applyBorder="1" applyAlignment="1">
      <alignment horizontal="center" vertical="center" wrapText="1"/>
    </xf>
    <xf numFmtId="0" fontId="44" fillId="0" borderId="20" xfId="1" applyFont="1" applyFill="1" applyBorder="1" applyAlignment="1">
      <alignment horizontal="center" vertical="center" wrapText="1"/>
    </xf>
    <xf numFmtId="1" fontId="42" fillId="0" borderId="30" xfId="0" applyNumberFormat="1" applyFont="1" applyFill="1" applyBorder="1" applyAlignment="1">
      <alignment horizontal="center" vertical="center"/>
    </xf>
    <xf numFmtId="0" fontId="44" fillId="0" borderId="7" xfId="1" applyFont="1" applyFill="1" applyBorder="1" applyAlignment="1">
      <alignment horizontal="center" vertical="center" wrapText="1"/>
    </xf>
    <xf numFmtId="1" fontId="42" fillId="0" borderId="47" xfId="0" applyNumberFormat="1" applyFont="1" applyFill="1" applyBorder="1" applyAlignment="1">
      <alignment horizontal="center" vertical="center"/>
    </xf>
    <xf numFmtId="0" fontId="42" fillId="5" borderId="3" xfId="0" applyFont="1" applyFill="1" applyBorder="1" applyAlignment="1">
      <alignment horizontal="center" vertical="center" wrapText="1"/>
    </xf>
    <xf numFmtId="1" fontId="42" fillId="5" borderId="3" xfId="0" applyNumberFormat="1" applyFont="1" applyFill="1" applyBorder="1" applyAlignment="1">
      <alignment horizontal="center" vertical="center" wrapText="1"/>
    </xf>
    <xf numFmtId="1" fontId="42" fillId="5" borderId="47" xfId="0" applyNumberFormat="1" applyFont="1" applyFill="1" applyBorder="1" applyAlignment="1">
      <alignment horizontal="center" vertical="center"/>
    </xf>
    <xf numFmtId="2" fontId="42" fillId="7" borderId="20" xfId="0" applyNumberFormat="1" applyFont="1" applyFill="1" applyBorder="1" applyAlignment="1">
      <alignment horizontal="center" vertical="center"/>
    </xf>
    <xf numFmtId="2" fontId="42" fillId="7" borderId="6" xfId="0" applyNumberFormat="1" applyFont="1" applyFill="1" applyBorder="1" applyAlignment="1">
      <alignment horizontal="center" vertical="center"/>
    </xf>
    <xf numFmtId="2" fontId="42" fillId="7" borderId="7" xfId="0" applyNumberFormat="1" applyFont="1" applyFill="1" applyBorder="1" applyAlignment="1">
      <alignment horizontal="center" vertical="center"/>
    </xf>
    <xf numFmtId="2" fontId="42" fillId="0" borderId="20" xfId="0" applyNumberFormat="1" applyFont="1" applyFill="1" applyBorder="1" applyAlignment="1">
      <alignment horizontal="center" vertical="center"/>
    </xf>
    <xf numFmtId="2" fontId="42" fillId="0" borderId="13" xfId="0" applyNumberFormat="1" applyFont="1" applyFill="1" applyBorder="1" applyAlignment="1">
      <alignment horizontal="center" vertical="center"/>
    </xf>
    <xf numFmtId="0" fontId="42" fillId="6" borderId="3" xfId="0" applyFont="1" applyFill="1" applyBorder="1" applyAlignment="1">
      <alignment horizontal="center" vertical="center"/>
    </xf>
    <xf numFmtId="2" fontId="42" fillId="0" borderId="7" xfId="0" applyNumberFormat="1" applyFont="1" applyFill="1" applyBorder="1" applyAlignment="1">
      <alignment horizontal="center" vertical="center"/>
    </xf>
    <xf numFmtId="2" fontId="42" fillId="7" borderId="25" xfId="0" applyNumberFormat="1" applyFont="1" applyFill="1" applyBorder="1" applyAlignment="1">
      <alignment horizontal="center" vertical="center"/>
    </xf>
    <xf numFmtId="2" fontId="42" fillId="7" borderId="19" xfId="0" applyNumberFormat="1" applyFont="1" applyFill="1" applyBorder="1" applyAlignment="1">
      <alignment horizontal="center" vertical="center"/>
    </xf>
    <xf numFmtId="2" fontId="42" fillId="0" borderId="19" xfId="0" applyNumberFormat="1" applyFont="1" applyFill="1" applyBorder="1" applyAlignment="1">
      <alignment horizontal="center" vertical="center"/>
    </xf>
    <xf numFmtId="2" fontId="42" fillId="0" borderId="12" xfId="0" applyNumberFormat="1" applyFont="1" applyFill="1" applyBorder="1" applyAlignment="1">
      <alignment horizontal="center" vertical="center"/>
    </xf>
    <xf numFmtId="2" fontId="42" fillId="0" borderId="11" xfId="0" applyNumberFormat="1" applyFont="1" applyFill="1" applyBorder="1" applyAlignment="1">
      <alignment horizontal="center" vertical="center"/>
    </xf>
    <xf numFmtId="2" fontId="42" fillId="7" borderId="23" xfId="0" applyNumberFormat="1" applyFont="1" applyFill="1" applyBorder="1" applyAlignment="1">
      <alignment horizontal="center" vertical="center"/>
    </xf>
    <xf numFmtId="2" fontId="42" fillId="0" borderId="27" xfId="0" applyNumberFormat="1" applyFont="1" applyFill="1" applyBorder="1" applyAlignment="1">
      <alignment horizontal="center" vertical="center"/>
    </xf>
    <xf numFmtId="0" fontId="42" fillId="0" borderId="28" xfId="0" applyFont="1" applyFill="1" applyBorder="1" applyAlignment="1">
      <alignment vertical="center"/>
    </xf>
    <xf numFmtId="2" fontId="42" fillId="5" borderId="25" xfId="0" applyNumberFormat="1" applyFont="1" applyFill="1" applyBorder="1" applyAlignment="1">
      <alignment horizontal="center" vertical="center"/>
    </xf>
    <xf numFmtId="2" fontId="42" fillId="0" borderId="12" xfId="1" applyNumberFormat="1" applyFont="1" applyFill="1" applyBorder="1" applyAlignment="1">
      <alignment horizontal="center" vertical="center" wrapText="1"/>
    </xf>
    <xf numFmtId="1" fontId="42" fillId="0" borderId="12" xfId="0" applyNumberFormat="1" applyFont="1" applyFill="1" applyBorder="1" applyAlignment="1">
      <alignment horizontal="center" vertical="center"/>
    </xf>
    <xf numFmtId="2" fontId="42" fillId="0" borderId="11" xfId="1" applyNumberFormat="1" applyFont="1" applyFill="1" applyBorder="1" applyAlignment="1">
      <alignment horizontal="center" vertical="center" wrapText="1"/>
    </xf>
    <xf numFmtId="0" fontId="42" fillId="0" borderId="19" xfId="1" applyFont="1" applyFill="1" applyBorder="1" applyAlignment="1">
      <alignment horizontal="center" vertical="center" wrapText="1"/>
    </xf>
    <xf numFmtId="0" fontId="42" fillId="0" borderId="12" xfId="1" applyFont="1" applyFill="1" applyBorder="1" applyAlignment="1">
      <alignment horizontal="center" vertical="center" wrapText="1"/>
    </xf>
    <xf numFmtId="0" fontId="42" fillId="0" borderId="10" xfId="1" applyFont="1" applyFill="1" applyBorder="1" applyAlignment="1">
      <alignment horizontal="center" vertical="center" wrapText="1"/>
    </xf>
    <xf numFmtId="0" fontId="42" fillId="0" borderId="11" xfId="1" applyFont="1" applyFill="1" applyBorder="1" applyAlignment="1">
      <alignment horizontal="center" vertical="center" wrapText="1"/>
    </xf>
    <xf numFmtId="0" fontId="52" fillId="5" borderId="19" xfId="1" applyFont="1" applyFill="1" applyBorder="1" applyAlignment="1">
      <alignment horizontal="center" vertical="center" wrapText="1"/>
    </xf>
    <xf numFmtId="0" fontId="53" fillId="5" borderId="31" xfId="1" applyFont="1" applyFill="1" applyBorder="1" applyAlignment="1">
      <alignment horizontal="center" vertical="center" wrapText="1"/>
    </xf>
    <xf numFmtId="0" fontId="52" fillId="5" borderId="12" xfId="1" applyFont="1" applyFill="1" applyBorder="1" applyAlignment="1">
      <alignment horizontal="center" vertical="center" wrapText="1"/>
    </xf>
    <xf numFmtId="0" fontId="53" fillId="5" borderId="1" xfId="1" applyFont="1" applyFill="1" applyBorder="1" applyAlignment="1">
      <alignment horizontal="center" vertical="center" wrapText="1"/>
    </xf>
    <xf numFmtId="0" fontId="53" fillId="5" borderId="2" xfId="1" applyFont="1" applyFill="1" applyBorder="1" applyAlignment="1">
      <alignment horizontal="center" vertical="center" wrapText="1"/>
    </xf>
    <xf numFmtId="0" fontId="54" fillId="5" borderId="34" xfId="0" applyFont="1" applyFill="1" applyBorder="1" applyAlignment="1">
      <alignment horizontal="center" vertical="center"/>
    </xf>
    <xf numFmtId="0" fontId="52" fillId="5" borderId="2" xfId="1" applyFont="1" applyFill="1" applyBorder="1" applyAlignment="1">
      <alignment horizontal="center" vertical="center" wrapText="1"/>
    </xf>
    <xf numFmtId="2" fontId="52" fillId="5" borderId="2" xfId="0" applyNumberFormat="1" applyFont="1" applyFill="1" applyBorder="1" applyAlignment="1">
      <alignment horizontal="center" vertical="center" wrapText="1"/>
    </xf>
    <xf numFmtId="1" fontId="52" fillId="5" borderId="2" xfId="0" applyNumberFormat="1" applyFont="1" applyFill="1" applyBorder="1" applyAlignment="1">
      <alignment horizontal="center" vertical="center"/>
    </xf>
    <xf numFmtId="0" fontId="52" fillId="5" borderId="2" xfId="0" applyFont="1" applyFill="1" applyBorder="1" applyAlignment="1">
      <alignment horizontal="center" vertical="center"/>
    </xf>
    <xf numFmtId="2" fontId="52" fillId="5" borderId="2" xfId="0" applyNumberFormat="1" applyFont="1" applyFill="1" applyBorder="1" applyAlignment="1">
      <alignment horizontal="center" vertical="center"/>
    </xf>
    <xf numFmtId="183" fontId="52" fillId="3" borderId="12" xfId="0" applyNumberFormat="1" applyFont="1" applyFill="1" applyBorder="1" applyAlignment="1">
      <alignment horizontal="center" vertical="center"/>
    </xf>
    <xf numFmtId="183" fontId="52" fillId="3" borderId="13" xfId="0" applyNumberFormat="1" applyFont="1" applyFill="1" applyBorder="1" applyAlignment="1">
      <alignment horizontal="center" vertical="center"/>
    </xf>
    <xf numFmtId="1" fontId="52" fillId="5" borderId="9" xfId="0" applyNumberFormat="1" applyFont="1" applyFill="1" applyBorder="1" applyAlignment="1">
      <alignment horizontal="center" vertical="center"/>
    </xf>
    <xf numFmtId="0" fontId="54" fillId="5" borderId="26" xfId="0" applyFont="1" applyFill="1" applyBorder="1" applyAlignment="1">
      <alignment horizontal="center" vertical="center"/>
    </xf>
    <xf numFmtId="0" fontId="52" fillId="5" borderId="11" xfId="1" applyFont="1" applyFill="1" applyBorder="1" applyAlignment="1">
      <alignment horizontal="center" vertical="center" wrapText="1"/>
    </xf>
    <xf numFmtId="1" fontId="52" fillId="5" borderId="3" xfId="0" applyNumberFormat="1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2" fontId="52" fillId="5" borderId="3" xfId="0" applyNumberFormat="1" applyFont="1" applyFill="1" applyBorder="1" applyAlignment="1">
      <alignment horizontal="center" vertical="center"/>
    </xf>
    <xf numFmtId="183" fontId="42" fillId="5" borderId="19" xfId="0" applyNumberFormat="1" applyFont="1" applyFill="1" applyBorder="1" applyAlignment="1">
      <alignment horizontal="center" vertical="center"/>
    </xf>
    <xf numFmtId="183" fontId="42" fillId="5" borderId="10" xfId="0" applyNumberFormat="1" applyFont="1" applyFill="1" applyBorder="1" applyAlignment="1">
      <alignment horizontal="center" vertical="center"/>
    </xf>
    <xf numFmtId="2" fontId="52" fillId="5" borderId="13" xfId="0" applyNumberFormat="1" applyFont="1" applyFill="1" applyBorder="1" applyAlignment="1">
      <alignment horizontal="center" vertical="center"/>
    </xf>
    <xf numFmtId="2" fontId="52" fillId="5" borderId="7" xfId="0" applyNumberFormat="1" applyFont="1" applyFill="1" applyBorder="1" applyAlignment="1">
      <alignment horizontal="center" vertical="center"/>
    </xf>
    <xf numFmtId="0" fontId="43" fillId="8" borderId="34" xfId="0" applyFont="1" applyFill="1" applyBorder="1" applyAlignment="1">
      <alignment horizontal="center" vertical="center"/>
    </xf>
    <xf numFmtId="0" fontId="45" fillId="8" borderId="9" xfId="1" applyFont="1" applyFill="1" applyBorder="1" applyAlignment="1">
      <alignment horizontal="center" vertical="center" wrapText="1"/>
    </xf>
    <xf numFmtId="0" fontId="42" fillId="8" borderId="2" xfId="0" applyFont="1" applyFill="1" applyBorder="1" applyAlignment="1">
      <alignment horizontal="center" vertical="center"/>
    </xf>
    <xf numFmtId="2" fontId="44" fillId="8" borderId="12" xfId="1" applyNumberFormat="1" applyFont="1" applyFill="1" applyBorder="1" applyAlignment="1" applyProtection="1">
      <alignment horizontal="center" vertical="center" wrapText="1"/>
    </xf>
    <xf numFmtId="2" fontId="44" fillId="8" borderId="2" xfId="0" applyNumberFormat="1" applyFont="1" applyFill="1" applyBorder="1" applyAlignment="1" applyProtection="1">
      <alignment horizontal="center" vertical="center"/>
    </xf>
    <xf numFmtId="0" fontId="44" fillId="8" borderId="2" xfId="0" applyFont="1" applyFill="1" applyBorder="1" applyAlignment="1" applyProtection="1">
      <alignment horizontal="center" vertical="center"/>
    </xf>
    <xf numFmtId="0" fontId="44" fillId="8" borderId="13" xfId="0" applyFont="1" applyFill="1" applyBorder="1" applyAlignment="1">
      <alignment horizontal="center" vertical="center"/>
    </xf>
    <xf numFmtId="2" fontId="42" fillId="8" borderId="19" xfId="0" applyNumberFormat="1" applyFont="1" applyFill="1" applyBorder="1" applyAlignment="1">
      <alignment horizontal="center" vertical="center"/>
    </xf>
    <xf numFmtId="0" fontId="42" fillId="8" borderId="31" xfId="0" applyFont="1" applyFill="1" applyBorder="1" applyAlignment="1">
      <alignment horizontal="center" vertical="center"/>
    </xf>
    <xf numFmtId="2" fontId="42" fillId="8" borderId="31" xfId="0" applyNumberFormat="1" applyFont="1" applyFill="1" applyBorder="1" applyAlignment="1">
      <alignment horizontal="center" vertical="center" wrapText="1"/>
    </xf>
    <xf numFmtId="2" fontId="42" fillId="8" borderId="31" xfId="0" applyNumberFormat="1" applyFont="1" applyFill="1" applyBorder="1" applyAlignment="1">
      <alignment horizontal="center" vertical="center"/>
    </xf>
    <xf numFmtId="1" fontId="42" fillId="8" borderId="31" xfId="0" applyNumberFormat="1" applyFont="1" applyFill="1" applyBorder="1" applyAlignment="1">
      <alignment horizontal="center" vertical="center"/>
    </xf>
    <xf numFmtId="2" fontId="42" fillId="8" borderId="20" xfId="0" applyNumberFormat="1" applyFont="1" applyFill="1" applyBorder="1" applyAlignment="1">
      <alignment horizontal="center" vertical="center"/>
    </xf>
    <xf numFmtId="0" fontId="43" fillId="8" borderId="26" xfId="0" applyFont="1" applyFill="1" applyBorder="1" applyAlignment="1">
      <alignment horizontal="center" vertical="center"/>
    </xf>
    <xf numFmtId="0" fontId="42" fillId="8" borderId="26" xfId="1" applyFont="1" applyFill="1" applyBorder="1" applyAlignment="1">
      <alignment horizontal="center" vertical="center" wrapText="1"/>
    </xf>
    <xf numFmtId="0" fontId="45" fillId="8" borderId="5" xfId="1" applyFont="1" applyFill="1" applyBorder="1" applyAlignment="1">
      <alignment horizontal="center" vertical="center" wrapText="1"/>
    </xf>
    <xf numFmtId="0" fontId="42" fillId="8" borderId="3" xfId="1" applyFont="1" applyFill="1" applyBorder="1" applyAlignment="1">
      <alignment horizontal="center" vertical="center" wrapText="1"/>
    </xf>
    <xf numFmtId="0" fontId="42" fillId="8" borderId="3" xfId="0" applyFont="1" applyFill="1" applyBorder="1" applyAlignment="1">
      <alignment horizontal="center" vertical="center"/>
    </xf>
    <xf numFmtId="2" fontId="44" fillId="8" borderId="11" xfId="1" applyNumberFormat="1" applyFont="1" applyFill="1" applyBorder="1" applyAlignment="1" applyProtection="1">
      <alignment horizontal="center" vertical="center" wrapText="1"/>
    </xf>
    <xf numFmtId="2" fontId="44" fillId="8" borderId="3" xfId="0" applyNumberFormat="1" applyFont="1" applyFill="1" applyBorder="1" applyAlignment="1" applyProtection="1">
      <alignment horizontal="center" vertical="center"/>
    </xf>
    <xf numFmtId="0" fontId="44" fillId="8" borderId="3" xfId="0" applyFont="1" applyFill="1" applyBorder="1" applyAlignment="1" applyProtection="1">
      <alignment horizontal="center" vertical="center"/>
    </xf>
    <xf numFmtId="0" fontId="44" fillId="8" borderId="7" xfId="0" applyFont="1" applyFill="1" applyBorder="1" applyAlignment="1">
      <alignment horizontal="center" vertical="center"/>
    </xf>
    <xf numFmtId="2" fontId="42" fillId="8" borderId="11" xfId="0" applyNumberFormat="1" applyFont="1" applyFill="1" applyBorder="1" applyAlignment="1">
      <alignment horizontal="center" vertical="center"/>
    </xf>
    <xf numFmtId="2" fontId="42" fillId="8" borderId="3" xfId="0" applyNumberFormat="1" applyFont="1" applyFill="1" applyBorder="1" applyAlignment="1">
      <alignment horizontal="center" vertical="center" wrapText="1"/>
    </xf>
    <xf numFmtId="2" fontId="42" fillId="8" borderId="3" xfId="0" applyNumberFormat="1" applyFont="1" applyFill="1" applyBorder="1" applyAlignment="1">
      <alignment horizontal="center" vertical="center"/>
    </xf>
    <xf numFmtId="1" fontId="42" fillId="8" borderId="3" xfId="0" applyNumberFormat="1" applyFont="1" applyFill="1" applyBorder="1" applyAlignment="1">
      <alignment horizontal="center" vertical="center"/>
    </xf>
    <xf numFmtId="2" fontId="42" fillId="8" borderId="7" xfId="0" applyNumberFormat="1" applyFont="1" applyFill="1" applyBorder="1" applyAlignment="1">
      <alignment horizontal="center" vertical="center"/>
    </xf>
    <xf numFmtId="1" fontId="42" fillId="8" borderId="9" xfId="0" applyNumberFormat="1" applyFont="1" applyFill="1" applyBorder="1" applyAlignment="1">
      <alignment horizontal="center" vertical="center"/>
    </xf>
    <xf numFmtId="1" fontId="42" fillId="8" borderId="2" xfId="0" applyNumberFormat="1" applyFont="1" applyFill="1" applyBorder="1" applyAlignment="1">
      <alignment horizontal="center" vertical="center"/>
    </xf>
    <xf numFmtId="1" fontId="42" fillId="8" borderId="13" xfId="0" applyNumberFormat="1" applyFont="1" applyFill="1" applyBorder="1" applyAlignment="1">
      <alignment horizontal="center" vertical="center"/>
    </xf>
    <xf numFmtId="1" fontId="42" fillId="8" borderId="5" xfId="0" applyNumberFormat="1" applyFont="1" applyFill="1" applyBorder="1" applyAlignment="1">
      <alignment horizontal="center" vertical="center"/>
    </xf>
    <xf numFmtId="1" fontId="42" fillId="8" borderId="7" xfId="0" applyNumberFormat="1" applyFont="1" applyFill="1" applyBorder="1" applyAlignment="1">
      <alignment horizontal="center" vertical="center"/>
    </xf>
    <xf numFmtId="1" fontId="42" fillId="0" borderId="16" xfId="0" applyNumberFormat="1" applyFont="1" applyFill="1" applyBorder="1" applyAlignment="1">
      <alignment horizontal="center" vertical="center"/>
    </xf>
    <xf numFmtId="0" fontId="42" fillId="5" borderId="19" xfId="1" applyFont="1" applyFill="1" applyBorder="1" applyAlignment="1">
      <alignment horizontal="center" vertical="center" wrapText="1"/>
    </xf>
    <xf numFmtId="0" fontId="42" fillId="5" borderId="10" xfId="1" applyFont="1" applyFill="1" applyBorder="1" applyAlignment="1">
      <alignment horizontal="center" vertical="center" wrapText="1"/>
    </xf>
    <xf numFmtId="0" fontId="42" fillId="5" borderId="16" xfId="1" applyFont="1" applyFill="1" applyBorder="1" applyAlignment="1">
      <alignment horizontal="center" vertical="center" wrapText="1"/>
    </xf>
    <xf numFmtId="0" fontId="42" fillId="5" borderId="11" xfId="1" applyFont="1" applyFill="1" applyBorder="1" applyAlignment="1">
      <alignment horizontal="center" vertical="center" wrapText="1"/>
    </xf>
    <xf numFmtId="0" fontId="42" fillId="7" borderId="19" xfId="1" applyFont="1" applyFill="1" applyBorder="1" applyAlignment="1">
      <alignment horizontal="center" vertical="center" wrapText="1"/>
    </xf>
    <xf numFmtId="0" fontId="42" fillId="7" borderId="10" xfId="1" applyFont="1" applyFill="1" applyBorder="1" applyAlignment="1">
      <alignment horizontal="center" vertical="center" wrapText="1"/>
    </xf>
    <xf numFmtId="0" fontId="42" fillId="7" borderId="11" xfId="1" applyFont="1" applyFill="1" applyBorder="1" applyAlignment="1">
      <alignment horizontal="center" vertical="center" wrapText="1"/>
    </xf>
    <xf numFmtId="2" fontId="51" fillId="0" borderId="41" xfId="1" applyNumberFormat="1" applyFont="1" applyFill="1" applyBorder="1" applyAlignment="1">
      <alignment horizontal="center" vertical="center" textRotation="90" wrapText="1"/>
    </xf>
    <xf numFmtId="2" fontId="51" fillId="0" borderId="1" xfId="1" applyNumberFormat="1" applyFont="1" applyFill="1" applyBorder="1" applyAlignment="1">
      <alignment horizontal="center" vertical="center" textRotation="90" wrapText="1"/>
    </xf>
    <xf numFmtId="0" fontId="43" fillId="3" borderId="16" xfId="0" applyFont="1" applyFill="1" applyBorder="1" applyAlignment="1">
      <alignment horizontal="center" vertical="center" wrapText="1"/>
    </xf>
    <xf numFmtId="0" fontId="43" fillId="3" borderId="23" xfId="0" applyFont="1" applyFill="1" applyBorder="1" applyAlignment="1">
      <alignment horizontal="center" vertical="center" wrapText="1"/>
    </xf>
    <xf numFmtId="183" fontId="42" fillId="0" borderId="2" xfId="0" applyNumberFormat="1" applyFont="1" applyFill="1" applyBorder="1" applyAlignment="1">
      <alignment horizontal="center" vertical="center"/>
    </xf>
    <xf numFmtId="183" fontId="42" fillId="0" borderId="15" xfId="0" applyNumberFormat="1" applyFont="1" applyFill="1" applyBorder="1" applyAlignment="1">
      <alignment horizontal="center" vertical="center"/>
    </xf>
    <xf numFmtId="183" fontId="42" fillId="3" borderId="40" xfId="0" applyNumberFormat="1" applyFont="1" applyFill="1" applyBorder="1" applyAlignment="1">
      <alignment horizontal="center" vertical="center"/>
    </xf>
    <xf numFmtId="1" fontId="42" fillId="0" borderId="48" xfId="0" applyNumberFormat="1" applyFont="1" applyFill="1" applyBorder="1" applyAlignment="1">
      <alignment horizontal="center" vertical="center"/>
    </xf>
    <xf numFmtId="1" fontId="42" fillId="0" borderId="49" xfId="0" applyNumberFormat="1" applyFont="1" applyFill="1" applyBorder="1" applyAlignment="1">
      <alignment horizontal="center" vertical="center"/>
    </xf>
    <xf numFmtId="183" fontId="42" fillId="0" borderId="9" xfId="0" applyNumberFormat="1" applyFont="1" applyFill="1" applyBorder="1" applyAlignment="1">
      <alignment horizontal="center" vertical="center"/>
    </xf>
    <xf numFmtId="183" fontId="42" fillId="0" borderId="28" xfId="0" applyNumberFormat="1" applyFont="1" applyFill="1" applyBorder="1" applyAlignment="1">
      <alignment horizontal="center" vertical="center"/>
    </xf>
    <xf numFmtId="183" fontId="42" fillId="0" borderId="29" xfId="0" applyNumberFormat="1" applyFont="1" applyFill="1" applyBorder="1" applyAlignment="1">
      <alignment horizontal="center" vertical="center"/>
    </xf>
    <xf numFmtId="2" fontId="44" fillId="0" borderId="28" xfId="0" applyNumberFormat="1" applyFont="1" applyFill="1" applyBorder="1" applyAlignment="1">
      <alignment horizontal="center" vertical="center"/>
    </xf>
    <xf numFmtId="0" fontId="44" fillId="0" borderId="28" xfId="0" applyFont="1" applyFill="1" applyBorder="1" applyAlignment="1">
      <alignment horizontal="center" vertical="center"/>
    </xf>
    <xf numFmtId="0" fontId="44" fillId="0" borderId="23" xfId="0" applyFont="1" applyFill="1" applyBorder="1" applyAlignment="1">
      <alignment horizontal="center" vertical="center"/>
    </xf>
    <xf numFmtId="183" fontId="42" fillId="0" borderId="50" xfId="0" applyNumberFormat="1" applyFont="1" applyFill="1" applyBorder="1" applyAlignment="1">
      <alignment horizontal="center" vertical="center"/>
    </xf>
    <xf numFmtId="183" fontId="42" fillId="0" borderId="51" xfId="0" applyNumberFormat="1" applyFont="1" applyFill="1" applyBorder="1" applyAlignment="1">
      <alignment horizontal="center" vertical="center"/>
    </xf>
    <xf numFmtId="1" fontId="42" fillId="0" borderId="46" xfId="0" applyNumberFormat="1" applyFont="1" applyFill="1" applyBorder="1" applyAlignment="1">
      <alignment horizontal="center" vertical="center"/>
    </xf>
    <xf numFmtId="1" fontId="42" fillId="0" borderId="52" xfId="0" applyNumberFormat="1" applyFont="1" applyFill="1" applyBorder="1" applyAlignment="1">
      <alignment horizontal="center" vertical="center"/>
    </xf>
    <xf numFmtId="183" fontId="42" fillId="5" borderId="31" xfId="0" applyNumberFormat="1" applyFont="1" applyFill="1" applyBorder="1" applyAlignment="1">
      <alignment horizontal="center" vertical="center"/>
    </xf>
    <xf numFmtId="183" fontId="42" fillId="5" borderId="32" xfId="0" applyNumberFormat="1" applyFont="1" applyFill="1" applyBorder="1" applyAlignment="1">
      <alignment horizontal="center" vertical="center"/>
    </xf>
    <xf numFmtId="183" fontId="42" fillId="5" borderId="30" xfId="0" applyNumberFormat="1" applyFont="1" applyFill="1" applyBorder="1" applyAlignment="1">
      <alignment horizontal="center" vertical="center"/>
    </xf>
    <xf numFmtId="183" fontId="42" fillId="3" borderId="32" xfId="0" applyNumberFormat="1" applyFont="1" applyFill="1" applyBorder="1" applyAlignment="1">
      <alignment horizontal="center" vertical="center"/>
    </xf>
    <xf numFmtId="183" fontId="42" fillId="5" borderId="8" xfId="0" applyNumberFormat="1" applyFont="1" applyFill="1" applyBorder="1" applyAlignment="1">
      <alignment horizontal="center" vertical="center"/>
    </xf>
    <xf numFmtId="183" fontId="42" fillId="5" borderId="9" xfId="0" applyNumberFormat="1" applyFont="1" applyFill="1" applyBorder="1" applyAlignment="1">
      <alignment horizontal="center" vertical="center"/>
    </xf>
    <xf numFmtId="183" fontId="42" fillId="5" borderId="15" xfId="0" applyNumberFormat="1" applyFont="1" applyFill="1" applyBorder="1" applyAlignment="1">
      <alignment horizontal="center" vertical="center"/>
    </xf>
    <xf numFmtId="183" fontId="42" fillId="3" borderId="8" xfId="0" applyNumberFormat="1" applyFont="1" applyFill="1" applyBorder="1" applyAlignment="1">
      <alignment horizontal="center" vertical="center"/>
    </xf>
    <xf numFmtId="183" fontId="42" fillId="5" borderId="3" xfId="0" applyNumberFormat="1" applyFont="1" applyFill="1" applyBorder="1" applyAlignment="1">
      <alignment horizontal="center" vertical="center"/>
    </xf>
    <xf numFmtId="183" fontId="42" fillId="5" borderId="14" xfId="0" applyNumberFormat="1" applyFont="1" applyFill="1" applyBorder="1" applyAlignment="1">
      <alignment horizontal="center" vertical="center"/>
    </xf>
    <xf numFmtId="183" fontId="42" fillId="5" borderId="53" xfId="0" applyNumberFormat="1" applyFont="1" applyFill="1" applyBorder="1" applyAlignment="1">
      <alignment horizontal="center" vertical="center"/>
    </xf>
    <xf numFmtId="183" fontId="42" fillId="5" borderId="54" xfId="0" applyNumberFormat="1" applyFont="1" applyFill="1" applyBorder="1" applyAlignment="1">
      <alignment horizontal="center" vertical="center"/>
    </xf>
    <xf numFmtId="183" fontId="42" fillId="3" borderId="14" xfId="0" applyNumberFormat="1" applyFont="1" applyFill="1" applyBorder="1" applyAlignment="1">
      <alignment horizontal="center" vertical="center"/>
    </xf>
    <xf numFmtId="0" fontId="44" fillId="5" borderId="30" xfId="1" applyFont="1" applyFill="1" applyBorder="1" applyAlignment="1">
      <alignment horizontal="center" vertical="center" wrapText="1"/>
    </xf>
    <xf numFmtId="0" fontId="44" fillId="5" borderId="9" xfId="1" applyFont="1" applyFill="1" applyBorder="1" applyAlignment="1">
      <alignment horizontal="center" vertical="center" wrapText="1"/>
    </xf>
    <xf numFmtId="0" fontId="44" fillId="5" borderId="53" xfId="1" applyFont="1" applyFill="1" applyBorder="1" applyAlignment="1">
      <alignment horizontal="center" vertical="center" wrapText="1"/>
    </xf>
    <xf numFmtId="0" fontId="42" fillId="5" borderId="21" xfId="1" applyFont="1" applyFill="1" applyBorder="1" applyAlignment="1">
      <alignment horizontal="center" vertical="center" wrapText="1"/>
    </xf>
    <xf numFmtId="0" fontId="42" fillId="5" borderId="34" xfId="1" applyFont="1" applyFill="1" applyBorder="1" applyAlignment="1">
      <alignment horizontal="center" vertical="center" wrapText="1"/>
    </xf>
    <xf numFmtId="0" fontId="42" fillId="0" borderId="21" xfId="1" applyFont="1" applyFill="1" applyBorder="1" applyAlignment="1">
      <alignment horizontal="center" vertical="center" wrapText="1"/>
    </xf>
    <xf numFmtId="0" fontId="42" fillId="0" borderId="34" xfId="1" applyFont="1" applyFill="1" applyBorder="1" applyAlignment="1">
      <alignment horizontal="center" vertical="center" wrapText="1"/>
    </xf>
    <xf numFmtId="14" fontId="46" fillId="0" borderId="0" xfId="0" applyNumberFormat="1" applyFont="1" applyFill="1" applyBorder="1" applyAlignment="1">
      <alignment horizontal="left" vertical="center"/>
    </xf>
    <xf numFmtId="0" fontId="42" fillId="7" borderId="21" xfId="1" applyFont="1" applyFill="1" applyBorder="1" applyAlignment="1">
      <alignment horizontal="center" vertical="center" wrapText="1"/>
    </xf>
    <xf numFmtId="0" fontId="42" fillId="7" borderId="34" xfId="1" applyFont="1" applyFill="1" applyBorder="1" applyAlignment="1">
      <alignment horizontal="center" vertical="center" wrapText="1"/>
    </xf>
    <xf numFmtId="0" fontId="42" fillId="5" borderId="28" xfId="1" applyFont="1" applyFill="1" applyBorder="1" applyAlignment="1">
      <alignment horizontal="center" vertical="center" wrapText="1"/>
    </xf>
    <xf numFmtId="0" fontId="42" fillId="0" borderId="28" xfId="1" applyFont="1" applyFill="1" applyBorder="1" applyAlignment="1">
      <alignment horizontal="center" vertical="center" wrapText="1"/>
    </xf>
    <xf numFmtId="0" fontId="42" fillId="0" borderId="2" xfId="1" applyFont="1" applyFill="1" applyBorder="1" applyAlignment="1">
      <alignment horizontal="center" vertical="center" wrapText="1"/>
    </xf>
    <xf numFmtId="0" fontId="42" fillId="5" borderId="2" xfId="1" applyFont="1" applyFill="1" applyBorder="1" applyAlignment="1">
      <alignment horizontal="center" vertical="center" wrapText="1"/>
    </xf>
    <xf numFmtId="2" fontId="43" fillId="0" borderId="5" xfId="1" applyNumberFormat="1" applyFont="1" applyFill="1" applyBorder="1" applyAlignment="1">
      <alignment horizontal="center" vertical="center" wrapText="1"/>
    </xf>
    <xf numFmtId="0" fontId="43" fillId="0" borderId="35" xfId="0" applyFont="1" applyFill="1" applyBorder="1" applyAlignment="1">
      <alignment horizontal="center" vertical="center"/>
    </xf>
    <xf numFmtId="2" fontId="44" fillId="0" borderId="9" xfId="1" applyNumberFormat="1" applyFont="1" applyFill="1" applyBorder="1" applyAlignment="1">
      <alignment horizontal="center" vertical="center" wrapText="1"/>
    </xf>
    <xf numFmtId="2" fontId="44" fillId="0" borderId="4" xfId="1" applyNumberFormat="1" applyFont="1" applyFill="1" applyBorder="1" applyAlignment="1">
      <alignment horizontal="center" vertical="center" wrapText="1"/>
    </xf>
    <xf numFmtId="2" fontId="44" fillId="0" borderId="27" xfId="1" applyNumberFormat="1" applyFont="1" applyFill="1" applyBorder="1" applyAlignment="1">
      <alignment horizontal="center" vertical="center" wrapText="1"/>
    </xf>
    <xf numFmtId="1" fontId="42" fillId="0" borderId="17" xfId="0" applyNumberFormat="1" applyFont="1" applyFill="1" applyBorder="1" applyAlignment="1">
      <alignment horizontal="center" vertical="center"/>
    </xf>
    <xf numFmtId="1" fontId="42" fillId="0" borderId="55" xfId="0" applyNumberFormat="1" applyFont="1" applyFill="1" applyBorder="1" applyAlignment="1">
      <alignment horizontal="center" vertical="center"/>
    </xf>
    <xf numFmtId="2" fontId="44" fillId="5" borderId="30" xfId="1" applyNumberFormat="1" applyFont="1" applyFill="1" applyBorder="1" applyAlignment="1">
      <alignment horizontal="center" vertical="center" wrapText="1"/>
    </xf>
    <xf numFmtId="1" fontId="42" fillId="5" borderId="48" xfId="0" applyNumberFormat="1" applyFont="1" applyFill="1" applyBorder="1" applyAlignment="1">
      <alignment horizontal="center" vertical="center"/>
    </xf>
    <xf numFmtId="2" fontId="44" fillId="5" borderId="4" xfId="1" applyNumberFormat="1" applyFont="1" applyFill="1" applyBorder="1" applyAlignment="1">
      <alignment horizontal="center" vertical="center" wrapText="1"/>
    </xf>
    <xf numFmtId="1" fontId="42" fillId="5" borderId="49" xfId="0" applyNumberFormat="1" applyFont="1" applyFill="1" applyBorder="1" applyAlignment="1">
      <alignment horizontal="center" vertical="center"/>
    </xf>
    <xf numFmtId="2" fontId="44" fillId="5" borderId="5" xfId="1" applyNumberFormat="1" applyFont="1" applyFill="1" applyBorder="1" applyAlignment="1">
      <alignment horizontal="center" vertical="center" wrapText="1"/>
    </xf>
    <xf numFmtId="1" fontId="42" fillId="5" borderId="46" xfId="0" applyNumberFormat="1" applyFont="1" applyFill="1" applyBorder="1" applyAlignment="1">
      <alignment horizontal="center" vertical="center"/>
    </xf>
    <xf numFmtId="1" fontId="42" fillId="5" borderId="52" xfId="0" applyNumberFormat="1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left" vertical="center"/>
    </xf>
    <xf numFmtId="0" fontId="42" fillId="0" borderId="37" xfId="1" applyFont="1" applyFill="1" applyBorder="1" applyAlignment="1">
      <alignment horizontal="center" vertical="center" wrapText="1"/>
    </xf>
    <xf numFmtId="0" fontId="42" fillId="0" borderId="22" xfId="1" applyFont="1" applyFill="1" applyBorder="1" applyAlignment="1">
      <alignment horizontal="center" vertical="center" wrapText="1"/>
    </xf>
    <xf numFmtId="0" fontId="42" fillId="5" borderId="37" xfId="1" applyFont="1" applyFill="1" applyBorder="1" applyAlignment="1">
      <alignment horizontal="center" vertical="center" wrapText="1"/>
    </xf>
    <xf numFmtId="0" fontId="42" fillId="5" borderId="22" xfId="1" applyFont="1" applyFill="1" applyBorder="1" applyAlignment="1">
      <alignment horizontal="center" vertical="center" wrapText="1"/>
    </xf>
    <xf numFmtId="0" fontId="42" fillId="5" borderId="26" xfId="1" applyFont="1" applyFill="1" applyBorder="1" applyAlignment="1">
      <alignment horizontal="center" vertical="center" wrapText="1"/>
    </xf>
    <xf numFmtId="183" fontId="42" fillId="5" borderId="48" xfId="0" applyNumberFormat="1" applyFont="1" applyFill="1" applyBorder="1" applyAlignment="1">
      <alignment horizontal="center" vertical="center"/>
    </xf>
    <xf numFmtId="183" fontId="42" fillId="5" borderId="12" xfId="0" applyNumberFormat="1" applyFont="1" applyFill="1" applyBorder="1" applyAlignment="1">
      <alignment horizontal="center" vertical="center"/>
    </xf>
    <xf numFmtId="183" fontId="42" fillId="5" borderId="49" xfId="0" applyNumberFormat="1" applyFont="1" applyFill="1" applyBorder="1" applyAlignment="1">
      <alignment horizontal="center" vertical="center"/>
    </xf>
    <xf numFmtId="183" fontId="42" fillId="5" borderId="46" xfId="0" applyNumberFormat="1" applyFont="1" applyFill="1" applyBorder="1" applyAlignment="1">
      <alignment horizontal="center" vertical="center"/>
    </xf>
    <xf numFmtId="183" fontId="42" fillId="5" borderId="52" xfId="0" applyNumberFormat="1" applyFont="1" applyFill="1" applyBorder="1" applyAlignment="1">
      <alignment horizontal="center" vertical="center"/>
    </xf>
    <xf numFmtId="183" fontId="42" fillId="5" borderId="20" xfId="0" applyNumberFormat="1" applyFont="1" applyFill="1" applyBorder="1" applyAlignment="1">
      <alignment horizontal="center" vertical="center"/>
    </xf>
    <xf numFmtId="183" fontId="42" fillId="5" borderId="7" xfId="0" applyNumberFormat="1" applyFont="1" applyFill="1" applyBorder="1" applyAlignment="1">
      <alignment horizontal="center" vertical="center"/>
    </xf>
    <xf numFmtId="0" fontId="42" fillId="0" borderId="56" xfId="1" applyFont="1" applyFill="1" applyBorder="1" applyAlignment="1">
      <alignment horizontal="center" vertical="center" wrapText="1"/>
    </xf>
    <xf numFmtId="0" fontId="51" fillId="0" borderId="8" xfId="0" applyFont="1" applyFill="1" applyBorder="1" applyAlignment="1">
      <alignment horizontal="center" vertical="center" textRotation="90" wrapText="1"/>
    </xf>
    <xf numFmtId="0" fontId="44" fillId="0" borderId="15" xfId="0" applyFont="1" applyFill="1" applyBorder="1" applyAlignment="1">
      <alignment horizontal="center" vertical="center"/>
    </xf>
    <xf numFmtId="0" fontId="44" fillId="0" borderId="8" xfId="0" applyFont="1" applyFill="1" applyBorder="1" applyAlignment="1">
      <alignment horizontal="center" vertical="center"/>
    </xf>
    <xf numFmtId="0" fontId="44" fillId="5" borderId="32" xfId="0" applyFont="1" applyFill="1" applyBorder="1" applyAlignment="1">
      <alignment horizontal="center" vertical="center"/>
    </xf>
    <xf numFmtId="0" fontId="44" fillId="5" borderId="8" xfId="0" applyFont="1" applyFill="1" applyBorder="1" applyAlignment="1">
      <alignment horizontal="center" vertical="center"/>
    </xf>
    <xf numFmtId="0" fontId="44" fillId="5" borderId="14" xfId="0" applyFont="1" applyFill="1" applyBorder="1" applyAlignment="1">
      <alignment horizontal="center" vertical="center"/>
    </xf>
    <xf numFmtId="0" fontId="44" fillId="5" borderId="15" xfId="0" applyFont="1" applyFill="1" applyBorder="1" applyAlignment="1">
      <alignment horizontal="center" vertical="center"/>
    </xf>
    <xf numFmtId="0" fontId="44" fillId="0" borderId="45" xfId="0" applyFont="1" applyFill="1" applyBorder="1" applyAlignment="1">
      <alignment horizontal="center" vertical="center"/>
    </xf>
    <xf numFmtId="0" fontId="44" fillId="5" borderId="47" xfId="0" applyFont="1" applyFill="1" applyBorder="1" applyAlignment="1">
      <alignment horizontal="center" vertical="center"/>
    </xf>
    <xf numFmtId="0" fontId="43" fillId="8" borderId="40" xfId="0" applyFont="1" applyFill="1" applyBorder="1" applyAlignment="1">
      <alignment horizontal="center" vertical="center"/>
    </xf>
    <xf numFmtId="0" fontId="42" fillId="8" borderId="37" xfId="1" applyFont="1" applyFill="1" applyBorder="1" applyAlignment="1">
      <alignment horizontal="center" vertical="center" wrapText="1"/>
    </xf>
    <xf numFmtId="0" fontId="42" fillId="8" borderId="19" xfId="1" applyFont="1" applyFill="1" applyBorder="1" applyAlignment="1">
      <alignment horizontal="center" vertical="center" wrapText="1"/>
    </xf>
    <xf numFmtId="0" fontId="42" fillId="8" borderId="30" xfId="1" applyFont="1" applyFill="1" applyBorder="1" applyAlignment="1">
      <alignment horizontal="center" vertical="center" wrapText="1"/>
    </xf>
    <xf numFmtId="2" fontId="44" fillId="8" borderId="31" xfId="0" applyNumberFormat="1" applyFont="1" applyFill="1" applyBorder="1" applyAlignment="1">
      <alignment horizontal="center" vertical="center"/>
    </xf>
    <xf numFmtId="0" fontId="42" fillId="8" borderId="20" xfId="0" applyFont="1" applyFill="1" applyBorder="1" applyAlignment="1">
      <alignment horizontal="center" vertical="center"/>
    </xf>
    <xf numFmtId="2" fontId="42" fillId="8" borderId="25" xfId="0" applyNumberFormat="1" applyFont="1" applyFill="1" applyBorder="1" applyAlignment="1">
      <alignment horizontal="center" vertical="center"/>
    </xf>
    <xf numFmtId="0" fontId="43" fillId="8" borderId="41" xfId="0" applyFont="1" applyFill="1" applyBorder="1" applyAlignment="1">
      <alignment horizontal="center" vertical="center"/>
    </xf>
    <xf numFmtId="0" fontId="42" fillId="8" borderId="22" xfId="1" applyFont="1" applyFill="1" applyBorder="1" applyAlignment="1">
      <alignment horizontal="center" vertical="center" wrapText="1"/>
    </xf>
    <xf numFmtId="0" fontId="42" fillId="8" borderId="10" xfId="1" applyFont="1" applyFill="1" applyBorder="1" applyAlignment="1">
      <alignment horizontal="center" vertical="center" wrapText="1"/>
    </xf>
    <xf numFmtId="0" fontId="42" fillId="8" borderId="4" xfId="1" applyFont="1" applyFill="1" applyBorder="1" applyAlignment="1">
      <alignment horizontal="center" vertical="center" wrapText="1"/>
    </xf>
    <xf numFmtId="0" fontId="42" fillId="8" borderId="1" xfId="0" applyFont="1" applyFill="1" applyBorder="1" applyAlignment="1">
      <alignment horizontal="center" vertical="center"/>
    </xf>
    <xf numFmtId="2" fontId="44" fillId="8" borderId="1" xfId="0" applyNumberFormat="1" applyFont="1" applyFill="1" applyBorder="1" applyAlignment="1">
      <alignment horizontal="center" vertical="center"/>
    </xf>
    <xf numFmtId="0" fontId="42" fillId="8" borderId="6" xfId="0" applyFont="1" applyFill="1" applyBorder="1" applyAlignment="1">
      <alignment horizontal="center" vertical="center"/>
    </xf>
    <xf numFmtId="2" fontId="42" fillId="8" borderId="10" xfId="0" applyNumberFormat="1" applyFont="1" applyFill="1" applyBorder="1" applyAlignment="1">
      <alignment horizontal="center" vertical="center"/>
    </xf>
    <xf numFmtId="2" fontId="42" fillId="8" borderId="1" xfId="0" applyNumberFormat="1" applyFont="1" applyFill="1" applyBorder="1" applyAlignment="1">
      <alignment horizontal="center" vertical="center" wrapText="1"/>
    </xf>
    <xf numFmtId="2" fontId="42" fillId="8" borderId="1" xfId="0" applyNumberFormat="1" applyFont="1" applyFill="1" applyBorder="1" applyAlignment="1">
      <alignment horizontal="center" vertical="center"/>
    </xf>
    <xf numFmtId="2" fontId="42" fillId="8" borderId="6" xfId="0" applyNumberFormat="1" applyFont="1" applyFill="1" applyBorder="1" applyAlignment="1">
      <alignment horizontal="center" vertical="center"/>
    </xf>
    <xf numFmtId="0" fontId="42" fillId="8" borderId="34" xfId="1" applyFont="1" applyFill="1" applyBorder="1" applyAlignment="1">
      <alignment horizontal="center" vertical="center" wrapText="1"/>
    </xf>
    <xf numFmtId="0" fontId="42" fillId="8" borderId="41" xfId="1" applyFont="1" applyFill="1" applyBorder="1" applyAlignment="1">
      <alignment horizontal="center" vertical="center" wrapText="1"/>
    </xf>
    <xf numFmtId="2" fontId="44" fillId="8" borderId="1" xfId="0" applyNumberFormat="1" applyFont="1" applyFill="1" applyBorder="1" applyAlignment="1">
      <alignment vertical="center"/>
    </xf>
    <xf numFmtId="0" fontId="45" fillId="8" borderId="1" xfId="0" applyFont="1" applyFill="1" applyBorder="1" applyAlignment="1">
      <alignment horizontal="center" vertical="center"/>
    </xf>
    <xf numFmtId="1" fontId="42" fillId="8" borderId="1" xfId="0" applyNumberFormat="1" applyFont="1" applyFill="1" applyBorder="1" applyAlignment="1">
      <alignment horizontal="center" vertical="center"/>
    </xf>
    <xf numFmtId="0" fontId="42" fillId="8" borderId="1" xfId="0" applyFont="1" applyFill="1" applyBorder="1" applyAlignment="1">
      <alignment vertical="center"/>
    </xf>
    <xf numFmtId="2" fontId="42" fillId="8" borderId="23" xfId="0" applyNumberFormat="1" applyFont="1" applyFill="1" applyBorder="1" applyAlignment="1">
      <alignment horizontal="center" vertical="center"/>
    </xf>
    <xf numFmtId="0" fontId="43" fillId="8" borderId="44" xfId="0" applyFont="1" applyFill="1" applyBorder="1" applyAlignment="1">
      <alignment horizontal="center" vertical="center"/>
    </xf>
    <xf numFmtId="0" fontId="42" fillId="8" borderId="44" xfId="1" applyFont="1" applyFill="1" applyBorder="1" applyAlignment="1">
      <alignment horizontal="center" vertical="center" wrapText="1"/>
    </xf>
    <xf numFmtId="0" fontId="42" fillId="8" borderId="11" xfId="1" applyFont="1" applyFill="1" applyBorder="1" applyAlignment="1">
      <alignment horizontal="center" vertical="center" wrapText="1"/>
    </xf>
    <xf numFmtId="0" fontId="42" fillId="8" borderId="5" xfId="1" applyFont="1" applyFill="1" applyBorder="1" applyAlignment="1">
      <alignment horizontal="center" vertical="center" wrapText="1"/>
    </xf>
    <xf numFmtId="0" fontId="42" fillId="8" borderId="7" xfId="0" applyFont="1" applyFill="1" applyBorder="1" applyAlignment="1">
      <alignment horizontal="center" vertical="center"/>
    </xf>
    <xf numFmtId="2" fontId="44" fillId="8" borderId="3" xfId="0" applyNumberFormat="1" applyFont="1" applyFill="1" applyBorder="1" applyAlignment="1">
      <alignment horizontal="center" vertical="center"/>
    </xf>
    <xf numFmtId="2" fontId="44" fillId="8" borderId="3" xfId="0" applyNumberFormat="1" applyFont="1" applyFill="1" applyBorder="1" applyAlignment="1">
      <alignment vertical="center"/>
    </xf>
    <xf numFmtId="0" fontId="45" fillId="8" borderId="3" xfId="0" applyFont="1" applyFill="1" applyBorder="1" applyAlignment="1">
      <alignment horizontal="center" vertical="center"/>
    </xf>
    <xf numFmtId="0" fontId="42" fillId="8" borderId="3" xfId="0" applyFont="1" applyFill="1" applyBorder="1" applyAlignment="1">
      <alignment vertical="center"/>
    </xf>
    <xf numFmtId="1" fontId="42" fillId="8" borderId="33" xfId="0" applyNumberFormat="1" applyFont="1" applyFill="1" applyBorder="1" applyAlignment="1">
      <alignment horizontal="center" vertical="center"/>
    </xf>
    <xf numFmtId="1" fontId="42" fillId="8" borderId="20" xfId="0" applyNumberFormat="1" applyFont="1" applyFill="1" applyBorder="1" applyAlignment="1">
      <alignment horizontal="center" vertical="center"/>
    </xf>
    <xf numFmtId="1" fontId="42" fillId="8" borderId="8" xfId="0" applyNumberFormat="1" applyFont="1" applyFill="1" applyBorder="1" applyAlignment="1">
      <alignment horizontal="center" vertical="center"/>
    </xf>
    <xf numFmtId="1" fontId="42" fillId="8" borderId="6" xfId="0" applyNumberFormat="1" applyFont="1" applyFill="1" applyBorder="1" applyAlignment="1">
      <alignment horizontal="center" vertical="center"/>
    </xf>
    <xf numFmtId="1" fontId="42" fillId="8" borderId="28" xfId="0" applyNumberFormat="1" applyFont="1" applyFill="1" applyBorder="1" applyAlignment="1">
      <alignment horizontal="center" vertical="center"/>
    </xf>
    <xf numFmtId="1" fontId="42" fillId="8" borderId="29" xfId="0" applyNumberFormat="1" applyFont="1" applyFill="1" applyBorder="1" applyAlignment="1">
      <alignment horizontal="center" vertical="center"/>
    </xf>
    <xf numFmtId="1" fontId="42" fillId="8" borderId="14" xfId="0" applyNumberFormat="1" applyFont="1" applyFill="1" applyBorder="1" applyAlignment="1">
      <alignment horizontal="center" vertical="center"/>
    </xf>
    <xf numFmtId="2" fontId="42" fillId="8" borderId="30" xfId="1" applyNumberFormat="1" applyFont="1" applyFill="1" applyBorder="1" applyAlignment="1">
      <alignment horizontal="center" vertical="center" wrapText="1"/>
    </xf>
    <xf numFmtId="2" fontId="42" fillId="8" borderId="4" xfId="1" applyNumberFormat="1" applyFont="1" applyFill="1" applyBorder="1" applyAlignment="1">
      <alignment horizontal="center" vertical="center" wrapText="1"/>
    </xf>
    <xf numFmtId="2" fontId="42" fillId="8" borderId="4" xfId="0" applyNumberFormat="1" applyFont="1" applyFill="1" applyBorder="1" applyAlignment="1">
      <alignment vertical="center"/>
    </xf>
    <xf numFmtId="2" fontId="42" fillId="8" borderId="5" xfId="0" applyNumberFormat="1" applyFont="1" applyFill="1" applyBorder="1" applyAlignment="1">
      <alignment vertical="center"/>
    </xf>
    <xf numFmtId="0" fontId="43" fillId="8" borderId="35" xfId="0" applyFont="1" applyFill="1" applyBorder="1" applyAlignment="1">
      <alignment horizontal="center" vertical="center"/>
    </xf>
    <xf numFmtId="0" fontId="44" fillId="8" borderId="30" xfId="1" applyFont="1" applyFill="1" applyBorder="1" applyAlignment="1">
      <alignment horizontal="center" vertical="center" wrapText="1"/>
    </xf>
    <xf numFmtId="0" fontId="42" fillId="8" borderId="31" xfId="1" applyFont="1" applyFill="1" applyBorder="1" applyAlignment="1">
      <alignment horizontal="center" vertical="center" wrapText="1"/>
    </xf>
    <xf numFmtId="183" fontId="42" fillId="8" borderId="31" xfId="0" applyNumberFormat="1" applyFont="1" applyFill="1" applyBorder="1" applyAlignment="1">
      <alignment horizontal="center" vertical="center"/>
    </xf>
    <xf numFmtId="183" fontId="42" fillId="8" borderId="20" xfId="0" applyNumberFormat="1" applyFont="1" applyFill="1" applyBorder="1" applyAlignment="1">
      <alignment horizontal="center" vertical="center"/>
    </xf>
    <xf numFmtId="2" fontId="44" fillId="8" borderId="19" xfId="1" applyNumberFormat="1" applyFont="1" applyFill="1" applyBorder="1" applyAlignment="1">
      <alignment horizontal="center" vertical="center" wrapText="1"/>
    </xf>
    <xf numFmtId="2" fontId="44" fillId="8" borderId="30" xfId="1" applyNumberFormat="1" applyFont="1" applyFill="1" applyBorder="1" applyAlignment="1">
      <alignment horizontal="center" vertical="center" wrapText="1"/>
    </xf>
    <xf numFmtId="0" fontId="44" fillId="8" borderId="31" xfId="0" applyFont="1" applyFill="1" applyBorder="1" applyAlignment="1">
      <alignment horizontal="center" vertical="center"/>
    </xf>
    <xf numFmtId="0" fontId="44" fillId="8" borderId="32" xfId="0" applyFont="1" applyFill="1" applyBorder="1" applyAlignment="1">
      <alignment horizontal="center" vertical="center"/>
    </xf>
    <xf numFmtId="0" fontId="44" fillId="8" borderId="20" xfId="0" applyFont="1" applyFill="1" applyBorder="1" applyAlignment="1">
      <alignment horizontal="center" vertical="center"/>
    </xf>
    <xf numFmtId="183" fontId="42" fillId="8" borderId="19" xfId="0" applyNumberFormat="1" applyFont="1" applyFill="1" applyBorder="1" applyAlignment="1">
      <alignment horizontal="center" vertical="center"/>
    </xf>
    <xf numFmtId="183" fontId="42" fillId="8" borderId="48" xfId="0" applyNumberFormat="1" applyFont="1" applyFill="1" applyBorder="1" applyAlignment="1">
      <alignment horizontal="center" vertical="center"/>
    </xf>
    <xf numFmtId="0" fontId="43" fillId="8" borderId="21" xfId="0" applyFont="1" applyFill="1" applyBorder="1" applyAlignment="1">
      <alignment horizontal="center" vertical="center"/>
    </xf>
    <xf numFmtId="0" fontId="44" fillId="8" borderId="9" xfId="1" applyFont="1" applyFill="1" applyBorder="1" applyAlignment="1">
      <alignment horizontal="center" vertical="center" wrapText="1"/>
    </xf>
    <xf numFmtId="0" fontId="42" fillId="8" borderId="2" xfId="1" applyFont="1" applyFill="1" applyBorder="1" applyAlignment="1">
      <alignment horizontal="center" vertical="center" wrapText="1"/>
    </xf>
    <xf numFmtId="0" fontId="42" fillId="8" borderId="1" xfId="1" applyFont="1" applyFill="1" applyBorder="1" applyAlignment="1">
      <alignment horizontal="center" vertical="center" wrapText="1"/>
    </xf>
    <xf numFmtId="183" fontId="42" fillId="8" borderId="1" xfId="0" applyNumberFormat="1" applyFont="1" applyFill="1" applyBorder="1" applyAlignment="1">
      <alignment horizontal="center" vertical="center"/>
    </xf>
    <xf numFmtId="183" fontId="42" fillId="8" borderId="6" xfId="0" applyNumberFormat="1" applyFont="1" applyFill="1" applyBorder="1" applyAlignment="1">
      <alignment horizontal="center" vertical="center"/>
    </xf>
    <xf numFmtId="2" fontId="44" fillId="8" borderId="10" xfId="1" applyNumberFormat="1" applyFont="1" applyFill="1" applyBorder="1" applyAlignment="1">
      <alignment horizontal="center" vertical="center" wrapText="1"/>
    </xf>
    <xf numFmtId="2" fontId="44" fillId="8" borderId="4" xfId="1" applyNumberFormat="1" applyFont="1" applyFill="1" applyBorder="1" applyAlignment="1">
      <alignment horizontal="center" vertical="center" wrapText="1"/>
    </xf>
    <xf numFmtId="0" fontId="44" fillId="8" borderId="1" xfId="0" applyFont="1" applyFill="1" applyBorder="1" applyAlignment="1">
      <alignment horizontal="center" vertical="center"/>
    </xf>
    <xf numFmtId="0" fontId="44" fillId="8" borderId="8" xfId="0" applyFont="1" applyFill="1" applyBorder="1" applyAlignment="1">
      <alignment horizontal="center" vertical="center"/>
    </xf>
    <xf numFmtId="183" fontId="42" fillId="8" borderId="12" xfId="0" applyNumberFormat="1" applyFont="1" applyFill="1" applyBorder="1" applyAlignment="1">
      <alignment horizontal="center" vertical="center"/>
    </xf>
    <xf numFmtId="183" fontId="42" fillId="8" borderId="49" xfId="0" applyNumberFormat="1" applyFont="1" applyFill="1" applyBorder="1" applyAlignment="1">
      <alignment horizontal="center" vertical="center"/>
    </xf>
    <xf numFmtId="0" fontId="44" fillId="8" borderId="53" xfId="1" applyFont="1" applyFill="1" applyBorder="1" applyAlignment="1">
      <alignment horizontal="center" vertical="center" wrapText="1"/>
    </xf>
    <xf numFmtId="183" fontId="42" fillId="8" borderId="3" xfId="0" applyNumberFormat="1" applyFont="1" applyFill="1" applyBorder="1" applyAlignment="1">
      <alignment horizontal="center" vertical="center"/>
    </xf>
    <xf numFmtId="183" fontId="42" fillId="8" borderId="7" xfId="0" applyNumberFormat="1" applyFont="1" applyFill="1" applyBorder="1" applyAlignment="1">
      <alignment horizontal="center" vertical="center"/>
    </xf>
    <xf numFmtId="2" fontId="44" fillId="8" borderId="11" xfId="1" applyNumberFormat="1" applyFont="1" applyFill="1" applyBorder="1" applyAlignment="1">
      <alignment horizontal="center" vertical="center" wrapText="1"/>
    </xf>
    <xf numFmtId="2" fontId="44" fillId="8" borderId="5" xfId="1" applyNumberFormat="1" applyFont="1" applyFill="1" applyBorder="1" applyAlignment="1">
      <alignment horizontal="center" vertical="center" wrapText="1"/>
    </xf>
    <xf numFmtId="0" fontId="44" fillId="8" borderId="3" xfId="0" applyFont="1" applyFill="1" applyBorder="1" applyAlignment="1">
      <alignment horizontal="center" vertical="center"/>
    </xf>
    <xf numFmtId="0" fontId="44" fillId="8" borderId="14" xfId="0" applyFont="1" applyFill="1" applyBorder="1" applyAlignment="1">
      <alignment horizontal="center" vertical="center"/>
    </xf>
    <xf numFmtId="0" fontId="44" fillId="8" borderId="47" xfId="0" applyFont="1" applyFill="1" applyBorder="1" applyAlignment="1">
      <alignment horizontal="center" vertical="center"/>
    </xf>
    <xf numFmtId="183" fontId="42" fillId="8" borderId="46" xfId="0" applyNumberFormat="1" applyFont="1" applyFill="1" applyBorder="1" applyAlignment="1">
      <alignment horizontal="center" vertical="center"/>
    </xf>
    <xf numFmtId="183" fontId="42" fillId="8" borderId="52" xfId="0" applyNumberFormat="1" applyFont="1" applyFill="1" applyBorder="1" applyAlignment="1">
      <alignment horizontal="center" vertical="center"/>
    </xf>
    <xf numFmtId="0" fontId="44" fillId="7" borderId="30" xfId="1" applyFont="1" applyFill="1" applyBorder="1" applyAlignment="1">
      <alignment horizontal="center" vertical="center" wrapText="1"/>
    </xf>
    <xf numFmtId="183" fontId="42" fillId="7" borderId="31" xfId="0" applyNumberFormat="1" applyFont="1" applyFill="1" applyBorder="1" applyAlignment="1">
      <alignment horizontal="center" vertical="center"/>
    </xf>
    <xf numFmtId="183" fontId="42" fillId="7" borderId="20" xfId="0" applyNumberFormat="1" applyFont="1" applyFill="1" applyBorder="1" applyAlignment="1">
      <alignment horizontal="center" vertical="center"/>
    </xf>
    <xf numFmtId="2" fontId="44" fillId="7" borderId="30" xfId="1" applyNumberFormat="1" applyFont="1" applyFill="1" applyBorder="1" applyAlignment="1">
      <alignment horizontal="center" vertical="center" wrapText="1"/>
    </xf>
    <xf numFmtId="0" fontId="44" fillId="7" borderId="20" xfId="0" applyFont="1" applyFill="1" applyBorder="1" applyAlignment="1">
      <alignment horizontal="center" vertical="center"/>
    </xf>
    <xf numFmtId="183" fontId="42" fillId="7" borderId="19" xfId="0" applyNumberFormat="1" applyFont="1" applyFill="1" applyBorder="1" applyAlignment="1">
      <alignment horizontal="center" vertical="center"/>
    </xf>
    <xf numFmtId="183" fontId="42" fillId="7" borderId="48" xfId="0" applyNumberFormat="1" applyFont="1" applyFill="1" applyBorder="1" applyAlignment="1">
      <alignment horizontal="center" vertical="center"/>
    </xf>
    <xf numFmtId="0" fontId="44" fillId="7" borderId="9" xfId="1" applyFont="1" applyFill="1" applyBorder="1" applyAlignment="1">
      <alignment horizontal="center" vertical="center" wrapText="1"/>
    </xf>
    <xf numFmtId="183" fontId="42" fillId="7" borderId="1" xfId="0" applyNumberFormat="1" applyFont="1" applyFill="1" applyBorder="1" applyAlignment="1">
      <alignment horizontal="center" vertical="center"/>
    </xf>
    <xf numFmtId="183" fontId="42" fillId="7" borderId="6" xfId="0" applyNumberFormat="1" applyFont="1" applyFill="1" applyBorder="1" applyAlignment="1">
      <alignment horizontal="center" vertical="center"/>
    </xf>
    <xf numFmtId="2" fontId="44" fillId="7" borderId="4" xfId="1" applyNumberFormat="1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center" vertical="center"/>
    </xf>
    <xf numFmtId="0" fontId="44" fillId="7" borderId="8" xfId="0" applyFont="1" applyFill="1" applyBorder="1" applyAlignment="1">
      <alignment horizontal="center" vertical="center"/>
    </xf>
    <xf numFmtId="0" fontId="44" fillId="7" borderId="13" xfId="0" applyFont="1" applyFill="1" applyBorder="1" applyAlignment="1">
      <alignment horizontal="center" vertical="center"/>
    </xf>
    <xf numFmtId="183" fontId="42" fillId="7" borderId="12" xfId="0" applyNumberFormat="1" applyFont="1" applyFill="1" applyBorder="1" applyAlignment="1">
      <alignment horizontal="center" vertical="center"/>
    </xf>
    <xf numFmtId="183" fontId="42" fillId="7" borderId="49" xfId="0" applyNumberFormat="1" applyFont="1" applyFill="1" applyBorder="1" applyAlignment="1">
      <alignment horizontal="center" vertical="center"/>
    </xf>
    <xf numFmtId="0" fontId="42" fillId="7" borderId="28" xfId="1" applyFont="1" applyFill="1" applyBorder="1" applyAlignment="1">
      <alignment horizontal="center" vertical="center" wrapText="1"/>
    </xf>
    <xf numFmtId="0" fontId="44" fillId="7" borderId="53" xfId="1" applyFont="1" applyFill="1" applyBorder="1" applyAlignment="1">
      <alignment horizontal="center" vertical="center" wrapText="1"/>
    </xf>
    <xf numFmtId="183" fontId="42" fillId="7" borderId="3" xfId="0" applyNumberFormat="1" applyFont="1" applyFill="1" applyBorder="1" applyAlignment="1">
      <alignment horizontal="center" vertical="center"/>
    </xf>
    <xf numFmtId="183" fontId="42" fillId="7" borderId="7" xfId="0" applyNumberFormat="1" applyFont="1" applyFill="1" applyBorder="1" applyAlignment="1">
      <alignment horizontal="center" vertical="center"/>
    </xf>
    <xf numFmtId="2" fontId="44" fillId="7" borderId="5" xfId="1" applyNumberFormat="1" applyFont="1" applyFill="1" applyBorder="1" applyAlignment="1">
      <alignment horizontal="center" vertical="center" wrapText="1"/>
    </xf>
    <xf numFmtId="0" fontId="44" fillId="7" borderId="47" xfId="0" applyFont="1" applyFill="1" applyBorder="1" applyAlignment="1">
      <alignment horizontal="center" vertical="center"/>
    </xf>
    <xf numFmtId="183" fontId="42" fillId="7" borderId="46" xfId="0" applyNumberFormat="1" applyFont="1" applyFill="1" applyBorder="1" applyAlignment="1">
      <alignment horizontal="center" vertical="center"/>
    </xf>
    <xf numFmtId="183" fontId="42" fillId="7" borderId="52" xfId="0" applyNumberFormat="1" applyFont="1" applyFill="1" applyBorder="1" applyAlignment="1">
      <alignment horizontal="center" vertical="center"/>
    </xf>
    <xf numFmtId="1" fontId="42" fillId="7" borderId="48" xfId="0" applyNumberFormat="1" applyFont="1" applyFill="1" applyBorder="1" applyAlignment="1">
      <alignment horizontal="center" vertical="center"/>
    </xf>
    <xf numFmtId="1" fontId="42" fillId="7" borderId="12" xfId="0" applyNumberFormat="1" applyFont="1" applyFill="1" applyBorder="1" applyAlignment="1">
      <alignment horizontal="center" vertical="center"/>
    </xf>
    <xf numFmtId="1" fontId="42" fillId="7" borderId="49" xfId="0" applyNumberFormat="1" applyFont="1" applyFill="1" applyBorder="1" applyAlignment="1">
      <alignment horizontal="center" vertical="center"/>
    </xf>
    <xf numFmtId="1" fontId="42" fillId="7" borderId="46" xfId="0" applyNumberFormat="1" applyFont="1" applyFill="1" applyBorder="1" applyAlignment="1">
      <alignment horizontal="center" vertical="center"/>
    </xf>
    <xf numFmtId="1" fontId="42" fillId="7" borderId="52" xfId="0" applyNumberFormat="1" applyFont="1" applyFill="1" applyBorder="1" applyAlignment="1">
      <alignment horizontal="center" vertical="center"/>
    </xf>
    <xf numFmtId="183" fontId="42" fillId="0" borderId="31" xfId="0" applyNumberFormat="1" applyFont="1" applyFill="1" applyBorder="1" applyAlignment="1">
      <alignment horizontal="center" vertical="center"/>
    </xf>
    <xf numFmtId="183" fontId="42" fillId="0" borderId="20" xfId="0" applyNumberFormat="1" applyFont="1" applyFill="1" applyBorder="1" applyAlignment="1">
      <alignment horizontal="center" vertical="center"/>
    </xf>
    <xf numFmtId="0" fontId="44" fillId="0" borderId="32" xfId="0" applyFont="1" applyFill="1" applyBorder="1" applyAlignment="1">
      <alignment horizontal="center" vertical="center"/>
    </xf>
    <xf numFmtId="183" fontId="42" fillId="0" borderId="19" xfId="0" applyNumberFormat="1" applyFont="1" applyFill="1" applyBorder="1" applyAlignment="1">
      <alignment horizontal="center" vertical="center"/>
    </xf>
    <xf numFmtId="183" fontId="42" fillId="0" borderId="6" xfId="0" applyNumberFormat="1" applyFont="1" applyFill="1" applyBorder="1" applyAlignment="1">
      <alignment horizontal="center" vertical="center"/>
    </xf>
    <xf numFmtId="183" fontId="42" fillId="0" borderId="12" xfId="0" applyNumberFormat="1" applyFont="1" applyFill="1" applyBorder="1" applyAlignment="1">
      <alignment horizontal="center" vertical="center"/>
    </xf>
    <xf numFmtId="183" fontId="42" fillId="0" borderId="3" xfId="0" applyNumberFormat="1" applyFont="1" applyFill="1" applyBorder="1" applyAlignment="1">
      <alignment horizontal="center" vertical="center"/>
    </xf>
    <xf numFmtId="183" fontId="42" fillId="0" borderId="7" xfId="0" applyNumberFormat="1" applyFont="1" applyFill="1" applyBorder="1" applyAlignment="1">
      <alignment horizontal="center" vertical="center"/>
    </xf>
    <xf numFmtId="0" fontId="44" fillId="0" borderId="14" xfId="0" applyFont="1" applyFill="1" applyBorder="1" applyAlignment="1">
      <alignment horizontal="center" vertical="center"/>
    </xf>
    <xf numFmtId="1" fontId="42" fillId="8" borderId="19" xfId="0" applyNumberFormat="1" applyFont="1" applyFill="1" applyBorder="1" applyAlignment="1">
      <alignment horizontal="center" vertical="center"/>
    </xf>
    <xf numFmtId="1" fontId="42" fillId="8" borderId="48" xfId="0" applyNumberFormat="1" applyFont="1" applyFill="1" applyBorder="1" applyAlignment="1">
      <alignment horizontal="center" vertical="center"/>
    </xf>
    <xf numFmtId="1" fontId="42" fillId="8" borderId="12" xfId="0" applyNumberFormat="1" applyFont="1" applyFill="1" applyBorder="1" applyAlignment="1">
      <alignment horizontal="center" vertical="center"/>
    </xf>
    <xf numFmtId="1" fontId="42" fillId="8" borderId="49" xfId="0" applyNumberFormat="1" applyFont="1" applyFill="1" applyBorder="1" applyAlignment="1">
      <alignment horizontal="center" vertical="center"/>
    </xf>
    <xf numFmtId="1" fontId="42" fillId="8" borderId="46" xfId="0" applyNumberFormat="1" applyFont="1" applyFill="1" applyBorder="1" applyAlignment="1">
      <alignment horizontal="center" vertical="center"/>
    </xf>
    <xf numFmtId="1" fontId="42" fillId="8" borderId="52" xfId="0" applyNumberFormat="1" applyFont="1" applyFill="1" applyBorder="1" applyAlignment="1">
      <alignment horizontal="center" vertical="center"/>
    </xf>
    <xf numFmtId="183" fontId="42" fillId="5" borderId="13" xfId="0" applyNumberFormat="1" applyFont="1" applyFill="1" applyBorder="1" applyAlignment="1">
      <alignment horizontal="center" vertical="center"/>
    </xf>
    <xf numFmtId="183" fontId="42" fillId="5" borderId="47" xfId="0" applyNumberFormat="1" applyFont="1" applyFill="1" applyBorder="1" applyAlignment="1">
      <alignment horizontal="center" vertical="center"/>
    </xf>
    <xf numFmtId="0" fontId="43" fillId="7" borderId="37" xfId="0" applyFont="1" applyFill="1" applyBorder="1" applyAlignment="1">
      <alignment horizontal="center" vertical="center"/>
    </xf>
    <xf numFmtId="183" fontId="42" fillId="7" borderId="32" xfId="0" applyNumberFormat="1" applyFont="1" applyFill="1" applyBorder="1" applyAlignment="1">
      <alignment horizontal="center" vertical="center"/>
    </xf>
    <xf numFmtId="183" fontId="42" fillId="7" borderId="14" xfId="0" applyNumberFormat="1" applyFont="1" applyFill="1" applyBorder="1" applyAlignment="1">
      <alignment horizontal="center" vertical="center"/>
    </xf>
    <xf numFmtId="0" fontId="44" fillId="7" borderId="7" xfId="0" applyFont="1" applyFill="1" applyBorder="1" applyAlignment="1">
      <alignment horizontal="center" vertical="center"/>
    </xf>
    <xf numFmtId="183" fontId="42" fillId="7" borderId="47" xfId="0" applyNumberFormat="1" applyFont="1" applyFill="1" applyBorder="1" applyAlignment="1">
      <alignment horizontal="center" vertical="center"/>
    </xf>
    <xf numFmtId="0" fontId="43" fillId="0" borderId="27" xfId="0" applyFont="1" applyFill="1" applyBorder="1" applyAlignment="1">
      <alignment horizontal="center" vertical="center" wrapText="1"/>
    </xf>
    <xf numFmtId="0" fontId="43" fillId="0" borderId="28" xfId="0" applyFont="1" applyBorder="1" applyAlignment="1">
      <alignment horizontal="center" vertical="center" wrapText="1"/>
    </xf>
    <xf numFmtId="183" fontId="42" fillId="0" borderId="32" xfId="0" applyNumberFormat="1" applyFont="1" applyFill="1" applyBorder="1" applyAlignment="1">
      <alignment horizontal="center" vertical="center"/>
    </xf>
    <xf numFmtId="183" fontId="42" fillId="3" borderId="57" xfId="0" applyNumberFormat="1" applyFont="1" applyFill="1" applyBorder="1" applyAlignment="1">
      <alignment horizontal="center" vertical="center"/>
    </xf>
    <xf numFmtId="183" fontId="42" fillId="0" borderId="10" xfId="0" applyNumberFormat="1" applyFont="1" applyFill="1" applyBorder="1" applyAlignment="1">
      <alignment horizontal="center" vertical="center"/>
    </xf>
    <xf numFmtId="183" fontId="42" fillId="3" borderId="4" xfId="0" applyNumberFormat="1" applyFont="1" applyFill="1" applyBorder="1" applyAlignment="1">
      <alignment horizontal="center" vertical="center"/>
    </xf>
    <xf numFmtId="183" fontId="42" fillId="0" borderId="14" xfId="0" applyNumberFormat="1" applyFont="1" applyFill="1" applyBorder="1" applyAlignment="1">
      <alignment horizontal="center" vertical="center"/>
    </xf>
    <xf numFmtId="183" fontId="42" fillId="0" borderId="11" xfId="0" applyNumberFormat="1" applyFont="1" applyFill="1" applyBorder="1" applyAlignment="1">
      <alignment horizontal="center" vertical="center"/>
    </xf>
    <xf numFmtId="183" fontId="42" fillId="3" borderId="5" xfId="0" applyNumberFormat="1" applyFont="1" applyFill="1" applyBorder="1" applyAlignment="1">
      <alignment horizontal="center" vertical="center"/>
    </xf>
    <xf numFmtId="0" fontId="42" fillId="0" borderId="26" xfId="1" applyFont="1" applyFill="1" applyBorder="1" applyAlignment="1">
      <alignment horizontal="center" vertical="center" wrapText="1"/>
    </xf>
    <xf numFmtId="0" fontId="43" fillId="0" borderId="10" xfId="1" applyFont="1" applyFill="1" applyBorder="1" applyAlignment="1">
      <alignment horizontal="center" vertical="center" wrapText="1"/>
    </xf>
    <xf numFmtId="0" fontId="43" fillId="0" borderId="6" xfId="1" applyFont="1" applyFill="1" applyBorder="1" applyAlignment="1">
      <alignment horizontal="center" vertical="center" wrapText="1"/>
    </xf>
    <xf numFmtId="0" fontId="43" fillId="0" borderId="11" xfId="1" applyFont="1" applyFill="1" applyBorder="1" applyAlignment="1">
      <alignment horizontal="center" vertical="center" wrapText="1"/>
    </xf>
    <xf numFmtId="0" fontId="43" fillId="0" borderId="7" xfId="1" applyFont="1" applyFill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43" fillId="0" borderId="58" xfId="0" applyFont="1" applyFill="1" applyBorder="1" applyAlignment="1">
      <alignment horizontal="center" vertical="center"/>
    </xf>
    <xf numFmtId="0" fontId="42" fillId="0" borderId="59" xfId="1" applyFont="1" applyFill="1" applyBorder="1" applyAlignment="1">
      <alignment horizontal="center" vertical="center" wrapText="1"/>
    </xf>
    <xf numFmtId="183" fontId="42" fillId="0" borderId="13" xfId="0" applyNumberFormat="1" applyFont="1" applyFill="1" applyBorder="1" applyAlignment="1">
      <alignment horizontal="center" vertical="center"/>
    </xf>
    <xf numFmtId="0" fontId="42" fillId="0" borderId="16" xfId="1" applyFont="1" applyFill="1" applyBorder="1" applyAlignment="1">
      <alignment horizontal="center" vertical="center" wrapText="1"/>
    </xf>
    <xf numFmtId="0" fontId="42" fillId="0" borderId="60" xfId="1" applyFont="1" applyFill="1" applyBorder="1" applyAlignment="1">
      <alignment horizontal="center" vertical="center" wrapText="1"/>
    </xf>
    <xf numFmtId="183" fontId="42" fillId="0" borderId="16" xfId="0" applyNumberFormat="1" applyFont="1" applyFill="1" applyBorder="1" applyAlignment="1">
      <alignment horizontal="center" vertical="center"/>
    </xf>
    <xf numFmtId="183" fontId="42" fillId="0" borderId="23" xfId="0" applyNumberFormat="1" applyFont="1" applyFill="1" applyBorder="1" applyAlignment="1">
      <alignment horizontal="center" vertical="center"/>
    </xf>
    <xf numFmtId="1" fontId="42" fillId="0" borderId="50" xfId="0" applyNumberFormat="1" applyFont="1" applyFill="1" applyBorder="1" applyAlignment="1">
      <alignment horizontal="center" vertical="center"/>
    </xf>
    <xf numFmtId="0" fontId="43" fillId="5" borderId="61" xfId="0" applyFont="1" applyFill="1" applyBorder="1" applyAlignment="1">
      <alignment horizontal="center" vertical="center"/>
    </xf>
    <xf numFmtId="0" fontId="42" fillId="5" borderId="62" xfId="1" applyFont="1" applyFill="1" applyBorder="1" applyAlignment="1">
      <alignment horizontal="center" vertical="center" wrapText="1"/>
    </xf>
    <xf numFmtId="183" fontId="42" fillId="5" borderId="24" xfId="0" applyNumberFormat="1" applyFont="1" applyFill="1" applyBorder="1" applyAlignment="1">
      <alignment horizontal="center" vertical="center"/>
    </xf>
    <xf numFmtId="183" fontId="42" fillId="5" borderId="25" xfId="0" applyNumberFormat="1" applyFont="1" applyFill="1" applyBorder="1" applyAlignment="1">
      <alignment horizontal="center" vertical="center"/>
    </xf>
    <xf numFmtId="2" fontId="44" fillId="5" borderId="24" xfId="1" applyNumberFormat="1" applyFont="1" applyFill="1" applyBorder="1" applyAlignment="1">
      <alignment horizontal="center" vertical="center" wrapText="1"/>
    </xf>
    <xf numFmtId="2" fontId="44" fillId="5" borderId="63" xfId="1" applyNumberFormat="1" applyFont="1" applyFill="1" applyBorder="1" applyAlignment="1">
      <alignment horizontal="center" vertical="center" wrapText="1"/>
    </xf>
    <xf numFmtId="0" fontId="44" fillId="5" borderId="33" xfId="0" applyFont="1" applyFill="1" applyBorder="1" applyAlignment="1">
      <alignment horizontal="center" vertical="center"/>
    </xf>
    <xf numFmtId="0" fontId="44" fillId="5" borderId="43" xfId="0" applyFont="1" applyFill="1" applyBorder="1" applyAlignment="1">
      <alignment horizontal="center" vertical="center"/>
    </xf>
    <xf numFmtId="0" fontId="44" fillId="5" borderId="10" xfId="1" applyFont="1" applyFill="1" applyBorder="1" applyAlignment="1">
      <alignment horizontal="center" vertical="center" wrapText="1"/>
    </xf>
    <xf numFmtId="0" fontId="42" fillId="5" borderId="56" xfId="1" applyFont="1" applyFill="1" applyBorder="1" applyAlignment="1">
      <alignment horizontal="center" vertical="center" wrapText="1"/>
    </xf>
    <xf numFmtId="2" fontId="44" fillId="5" borderId="1" xfId="1" applyNumberFormat="1" applyFont="1" applyFill="1" applyBorder="1" applyAlignment="1">
      <alignment horizontal="center" vertical="center" wrapText="1"/>
    </xf>
    <xf numFmtId="0" fontId="43" fillId="5" borderId="58" xfId="0" applyFont="1" applyFill="1" applyBorder="1" applyAlignment="1">
      <alignment horizontal="center" vertical="center"/>
    </xf>
    <xf numFmtId="0" fontId="42" fillId="5" borderId="59" xfId="1" applyFont="1" applyFill="1" applyBorder="1" applyAlignment="1">
      <alignment horizontal="center" vertical="center" wrapText="1"/>
    </xf>
    <xf numFmtId="2" fontId="44" fillId="5" borderId="9" xfId="1" applyNumberFormat="1" applyFont="1" applyFill="1" applyBorder="1" applyAlignment="1">
      <alignment horizontal="center" vertical="center" wrapText="1"/>
    </xf>
    <xf numFmtId="0" fontId="43" fillId="5" borderId="42" xfId="0" applyFont="1" applyFill="1" applyBorder="1" applyAlignment="1">
      <alignment horizontal="center" vertical="center"/>
    </xf>
    <xf numFmtId="0" fontId="42" fillId="5" borderId="64" xfId="1" applyFont="1" applyFill="1" applyBorder="1" applyAlignment="1">
      <alignment horizontal="center" vertical="center" wrapText="1"/>
    </xf>
    <xf numFmtId="183" fontId="42" fillId="5" borderId="11" xfId="0" applyNumberFormat="1" applyFont="1" applyFill="1" applyBorder="1" applyAlignment="1">
      <alignment horizontal="center" vertical="center"/>
    </xf>
    <xf numFmtId="0" fontId="44" fillId="5" borderId="63" xfId="1" applyFont="1" applyFill="1" applyBorder="1" applyAlignment="1">
      <alignment horizontal="center" vertical="center" wrapText="1"/>
    </xf>
    <xf numFmtId="0" fontId="51" fillId="0" borderId="4" xfId="0" applyFont="1" applyFill="1" applyBorder="1" applyAlignment="1">
      <alignment horizontal="center" vertical="center" textRotation="90" wrapText="1"/>
    </xf>
    <xf numFmtId="2" fontId="51" fillId="0" borderId="6" xfId="0" applyNumberFormat="1" applyFont="1" applyFill="1" applyBorder="1" applyAlignment="1">
      <alignment horizontal="center" vertical="center" textRotation="90" wrapText="1"/>
    </xf>
    <xf numFmtId="2" fontId="43" fillId="0" borderId="44" xfId="1" applyNumberFormat="1" applyFont="1" applyFill="1" applyBorder="1" applyAlignment="1">
      <alignment horizontal="center" vertical="center" wrapText="1"/>
    </xf>
    <xf numFmtId="2" fontId="44" fillId="0" borderId="19" xfId="1" applyNumberFormat="1" applyFont="1" applyFill="1" applyBorder="1" applyAlignment="1" applyProtection="1">
      <alignment horizontal="center" vertical="center" wrapText="1"/>
    </xf>
    <xf numFmtId="2" fontId="44" fillId="0" borderId="10" xfId="1" applyNumberFormat="1" applyFont="1" applyFill="1" applyBorder="1" applyAlignment="1" applyProtection="1">
      <alignment horizontal="center" vertical="center" wrapText="1"/>
    </xf>
    <xf numFmtId="0" fontId="55" fillId="0" borderId="1" xfId="0" applyFont="1" applyFill="1" applyBorder="1" applyAlignment="1">
      <alignment horizontal="center" vertical="center"/>
    </xf>
    <xf numFmtId="0" fontId="55" fillId="0" borderId="1" xfId="0" applyFont="1" applyFill="1" applyBorder="1" applyAlignment="1">
      <alignment horizontal="center" vertical="center" wrapText="1"/>
    </xf>
    <xf numFmtId="2" fontId="44" fillId="0" borderId="12" xfId="1" applyNumberFormat="1" applyFont="1" applyFill="1" applyBorder="1" applyAlignment="1" applyProtection="1">
      <alignment horizontal="center" vertical="center" wrapText="1"/>
    </xf>
    <xf numFmtId="0" fontId="55" fillId="0" borderId="1" xfId="1" applyFont="1" applyFill="1" applyBorder="1" applyAlignment="1">
      <alignment horizontal="center" vertical="center" wrapText="1"/>
    </xf>
    <xf numFmtId="1" fontId="42" fillId="0" borderId="29" xfId="0" applyNumberFormat="1" applyFont="1" applyFill="1" applyBorder="1" applyAlignment="1">
      <alignment horizontal="center" vertical="center"/>
    </xf>
    <xf numFmtId="0" fontId="55" fillId="0" borderId="28" xfId="0" applyFont="1" applyFill="1" applyBorder="1" applyAlignment="1">
      <alignment horizontal="center" vertical="center"/>
    </xf>
    <xf numFmtId="0" fontId="55" fillId="0" borderId="28" xfId="0" applyFont="1" applyFill="1" applyBorder="1" applyAlignment="1">
      <alignment horizontal="center" vertical="center" wrapText="1"/>
    </xf>
    <xf numFmtId="1" fontId="42" fillId="5" borderId="32" xfId="0" applyNumberFormat="1" applyFont="1" applyFill="1" applyBorder="1" applyAlignment="1">
      <alignment horizontal="center" vertical="center"/>
    </xf>
    <xf numFmtId="1" fontId="42" fillId="5" borderId="8" xfId="0" applyNumberFormat="1" applyFont="1" applyFill="1" applyBorder="1" applyAlignment="1">
      <alignment horizontal="center" vertical="center"/>
    </xf>
    <xf numFmtId="0" fontId="42" fillId="5" borderId="9" xfId="1" applyFont="1" applyFill="1" applyBorder="1" applyAlignment="1">
      <alignment horizontal="center" vertical="center" wrapText="1"/>
    </xf>
    <xf numFmtId="183" fontId="42" fillId="3" borderId="9" xfId="0" applyNumberFormat="1" applyFont="1" applyFill="1" applyBorder="1" applyAlignment="1">
      <alignment horizontal="center" vertical="center"/>
    </xf>
    <xf numFmtId="183" fontId="42" fillId="3" borderId="15" xfId="0" applyNumberFormat="1" applyFont="1" applyFill="1" applyBorder="1" applyAlignment="1">
      <alignment horizontal="center" vertical="center"/>
    </xf>
    <xf numFmtId="0" fontId="42" fillId="5" borderId="27" xfId="1" applyFont="1" applyFill="1" applyBorder="1" applyAlignment="1">
      <alignment horizontal="center" vertical="center" wrapText="1"/>
    </xf>
    <xf numFmtId="183" fontId="42" fillId="3" borderId="27" xfId="0" applyNumberFormat="1" applyFont="1" applyFill="1" applyBorder="1" applyAlignment="1">
      <alignment horizontal="center" vertical="center"/>
    </xf>
    <xf numFmtId="183" fontId="42" fillId="3" borderId="29" xfId="0" applyNumberFormat="1" applyFont="1" applyFill="1" applyBorder="1" applyAlignment="1">
      <alignment horizontal="center" vertical="center"/>
    </xf>
    <xf numFmtId="2" fontId="42" fillId="0" borderId="9" xfId="0" applyNumberFormat="1" applyFont="1" applyFill="1" applyBorder="1" applyAlignment="1">
      <alignment horizontal="center" vertical="center"/>
    </xf>
    <xf numFmtId="2" fontId="42" fillId="5" borderId="30" xfId="0" applyNumberFormat="1" applyFont="1" applyFill="1" applyBorder="1" applyAlignment="1">
      <alignment horizontal="center" vertical="center"/>
    </xf>
    <xf numFmtId="2" fontId="42" fillId="5" borderId="32" xfId="0" applyNumberFormat="1" applyFont="1" applyFill="1" applyBorder="1" applyAlignment="1">
      <alignment horizontal="center" vertical="center"/>
    </xf>
    <xf numFmtId="0" fontId="55" fillId="5" borderId="1" xfId="0" applyFont="1" applyFill="1" applyBorder="1" applyAlignment="1">
      <alignment horizontal="center" vertical="center"/>
    </xf>
    <xf numFmtId="0" fontId="55" fillId="5" borderId="1" xfId="0" applyFont="1" applyFill="1" applyBorder="1" applyAlignment="1">
      <alignment horizontal="center" vertical="center" wrapText="1"/>
    </xf>
    <xf numFmtId="0" fontId="45" fillId="7" borderId="11" xfId="1" applyFont="1" applyFill="1" applyBorder="1" applyAlignment="1">
      <alignment horizontal="center" vertical="center" wrapText="1"/>
    </xf>
    <xf numFmtId="0" fontId="55" fillId="5" borderId="1" xfId="1" applyFont="1" applyFill="1" applyBorder="1" applyAlignment="1">
      <alignment horizontal="center" vertical="center" wrapText="1"/>
    </xf>
    <xf numFmtId="0" fontId="45" fillId="7" borderId="12" xfId="1" applyFont="1" applyFill="1" applyBorder="1" applyAlignment="1">
      <alignment horizontal="center" vertical="center" wrapText="1"/>
    </xf>
    <xf numFmtId="0" fontId="42" fillId="7" borderId="2" xfId="1" applyFont="1" applyFill="1" applyBorder="1" applyAlignment="1">
      <alignment horizontal="center" vertical="center" wrapText="1"/>
    </xf>
    <xf numFmtId="2" fontId="44" fillId="7" borderId="9" xfId="1" applyNumberFormat="1" applyFont="1" applyFill="1" applyBorder="1" applyAlignment="1">
      <alignment horizontal="center" vertical="center" wrapText="1"/>
    </xf>
    <xf numFmtId="2" fontId="42" fillId="7" borderId="2" xfId="0" applyNumberFormat="1" applyFont="1" applyFill="1" applyBorder="1" applyAlignment="1">
      <alignment horizontal="center" vertical="center" wrapText="1"/>
    </xf>
    <xf numFmtId="0" fontId="42" fillId="7" borderId="12" xfId="1" applyFont="1" applyFill="1" applyBorder="1" applyAlignment="1">
      <alignment horizontal="center" vertical="center" wrapText="1"/>
    </xf>
    <xf numFmtId="0" fontId="42" fillId="7" borderId="2" xfId="0" applyFont="1" applyFill="1" applyBorder="1" applyAlignment="1">
      <alignment horizontal="center" vertical="center"/>
    </xf>
    <xf numFmtId="0" fontId="42" fillId="7" borderId="2" xfId="0" applyFont="1" applyFill="1" applyBorder="1" applyAlignment="1">
      <alignment horizontal="center" vertical="center" wrapText="1"/>
    </xf>
    <xf numFmtId="2" fontId="42" fillId="7" borderId="12" xfId="0" applyNumberFormat="1" applyFont="1" applyFill="1" applyBorder="1" applyAlignment="1">
      <alignment horizontal="center" vertical="center"/>
    </xf>
    <xf numFmtId="2" fontId="42" fillId="7" borderId="13" xfId="0" applyNumberFormat="1" applyFont="1" applyFill="1" applyBorder="1" applyAlignment="1">
      <alignment horizontal="center" vertical="center"/>
    </xf>
    <xf numFmtId="1" fontId="42" fillId="7" borderId="9" xfId="0" applyNumberFormat="1" applyFont="1" applyFill="1" applyBorder="1" applyAlignment="1">
      <alignment horizontal="center" vertical="center"/>
    </xf>
    <xf numFmtId="0" fontId="55" fillId="7" borderId="1" xfId="0" applyFont="1" applyFill="1" applyBorder="1" applyAlignment="1">
      <alignment horizontal="center" vertical="center"/>
    </xf>
    <xf numFmtId="0" fontId="55" fillId="7" borderId="1" xfId="0" applyFont="1" applyFill="1" applyBorder="1" applyAlignment="1">
      <alignment horizontal="center" vertical="center" wrapText="1"/>
    </xf>
    <xf numFmtId="2" fontId="42" fillId="7" borderId="4" xfId="0" applyNumberFormat="1" applyFont="1" applyFill="1" applyBorder="1" applyAlignment="1">
      <alignment horizontal="center" vertical="center"/>
    </xf>
    <xf numFmtId="2" fontId="42" fillId="7" borderId="8" xfId="0" applyNumberFormat="1" applyFont="1" applyFill="1" applyBorder="1" applyAlignment="1">
      <alignment horizontal="center" vertical="center"/>
    </xf>
    <xf numFmtId="0" fontId="55" fillId="7" borderId="1" xfId="1" applyFont="1" applyFill="1" applyBorder="1" applyAlignment="1">
      <alignment horizontal="center" vertical="center" wrapText="1"/>
    </xf>
    <xf numFmtId="0" fontId="55" fillId="7" borderId="31" xfId="0" applyFont="1" applyFill="1" applyBorder="1" applyAlignment="1">
      <alignment horizontal="center" vertical="center"/>
    </xf>
    <xf numFmtId="0" fontId="55" fillId="7" borderId="31" xfId="0" applyFont="1" applyFill="1" applyBorder="1" applyAlignment="1">
      <alignment horizontal="center" vertical="center" wrapText="1"/>
    </xf>
    <xf numFmtId="2" fontId="42" fillId="7" borderId="30" xfId="0" applyNumberFormat="1" applyFont="1" applyFill="1" applyBorder="1" applyAlignment="1">
      <alignment horizontal="center" vertical="center"/>
    </xf>
    <xf numFmtId="2" fontId="42" fillId="7" borderId="32" xfId="0" applyNumberFormat="1" applyFont="1" applyFill="1" applyBorder="1" applyAlignment="1">
      <alignment horizontal="center" vertical="center"/>
    </xf>
    <xf numFmtId="0" fontId="44" fillId="8" borderId="19" xfId="1" applyFont="1" applyFill="1" applyBorder="1" applyAlignment="1">
      <alignment horizontal="center" vertical="center" wrapText="1"/>
    </xf>
    <xf numFmtId="0" fontId="55" fillId="8" borderId="31" xfId="0" applyFont="1" applyFill="1" applyBorder="1" applyAlignment="1">
      <alignment horizontal="center" vertical="center"/>
    </xf>
    <xf numFmtId="0" fontId="55" fillId="8" borderId="31" xfId="0" applyFont="1" applyFill="1" applyBorder="1" applyAlignment="1">
      <alignment horizontal="center" vertical="center" wrapText="1"/>
    </xf>
    <xf numFmtId="2" fontId="42" fillId="8" borderId="30" xfId="0" applyNumberFormat="1" applyFont="1" applyFill="1" applyBorder="1" applyAlignment="1">
      <alignment horizontal="center" vertical="center"/>
    </xf>
    <xf numFmtId="2" fontId="42" fillId="8" borderId="32" xfId="0" applyNumberFormat="1" applyFont="1" applyFill="1" applyBorder="1" applyAlignment="1">
      <alignment horizontal="center" vertical="center"/>
    </xf>
    <xf numFmtId="0" fontId="44" fillId="8" borderId="10" xfId="1" applyFont="1" applyFill="1" applyBorder="1" applyAlignment="1">
      <alignment horizontal="center" vertical="center" wrapText="1"/>
    </xf>
    <xf numFmtId="0" fontId="55" fillId="8" borderId="1" xfId="0" applyFont="1" applyFill="1" applyBorder="1" applyAlignment="1">
      <alignment horizontal="center" vertical="center"/>
    </xf>
    <xf numFmtId="0" fontId="55" fillId="8" borderId="1" xfId="0" applyFont="1" applyFill="1" applyBorder="1" applyAlignment="1">
      <alignment horizontal="center" vertical="center" wrapText="1"/>
    </xf>
    <xf numFmtId="2" fontId="42" fillId="8" borderId="4" xfId="0" applyNumberFormat="1" applyFont="1" applyFill="1" applyBorder="1" applyAlignment="1">
      <alignment horizontal="center" vertical="center"/>
    </xf>
    <xf numFmtId="2" fontId="42" fillId="8" borderId="8" xfId="0" applyNumberFormat="1" applyFont="1" applyFill="1" applyBorder="1" applyAlignment="1">
      <alignment horizontal="center" vertical="center"/>
    </xf>
    <xf numFmtId="0" fontId="55" fillId="8" borderId="1" xfId="1" applyFont="1" applyFill="1" applyBorder="1" applyAlignment="1">
      <alignment horizontal="center" vertical="center" wrapText="1"/>
    </xf>
    <xf numFmtId="0" fontId="45" fillId="8" borderId="12" xfId="1" applyFont="1" applyFill="1" applyBorder="1" applyAlignment="1">
      <alignment horizontal="center" vertical="center" wrapText="1"/>
    </xf>
    <xf numFmtId="2" fontId="44" fillId="8" borderId="9" xfId="1" applyNumberFormat="1" applyFont="1" applyFill="1" applyBorder="1" applyAlignment="1">
      <alignment horizontal="center" vertical="center" wrapText="1"/>
    </xf>
    <xf numFmtId="2" fontId="42" fillId="8" borderId="2" xfId="0" applyNumberFormat="1" applyFont="1" applyFill="1" applyBorder="1" applyAlignment="1">
      <alignment horizontal="center" vertical="center" wrapText="1"/>
    </xf>
    <xf numFmtId="0" fontId="42" fillId="8" borderId="12" xfId="1" applyFont="1" applyFill="1" applyBorder="1" applyAlignment="1">
      <alignment horizontal="center" vertical="center" wrapText="1"/>
    </xf>
    <xf numFmtId="0" fontId="42" fillId="8" borderId="2" xfId="0" applyFont="1" applyFill="1" applyBorder="1" applyAlignment="1">
      <alignment horizontal="center" vertical="center" wrapText="1"/>
    </xf>
    <xf numFmtId="2" fontId="42" fillId="8" borderId="12" xfId="0" applyNumberFormat="1" applyFont="1" applyFill="1" applyBorder="1" applyAlignment="1">
      <alignment horizontal="center" vertical="center"/>
    </xf>
    <xf numFmtId="2" fontId="42" fillId="8" borderId="13" xfId="0" applyNumberFormat="1" applyFont="1" applyFill="1" applyBorder="1" applyAlignment="1">
      <alignment horizontal="center" vertical="center"/>
    </xf>
    <xf numFmtId="0" fontId="45" fillId="8" borderId="11" xfId="1" applyFont="1" applyFill="1" applyBorder="1" applyAlignment="1">
      <alignment horizontal="center" vertical="center" wrapText="1"/>
    </xf>
    <xf numFmtId="0" fontId="42" fillId="8" borderId="3" xfId="0" applyFont="1" applyFill="1" applyBorder="1" applyAlignment="1">
      <alignment horizontal="center" vertical="center" wrapText="1"/>
    </xf>
    <xf numFmtId="1" fontId="42" fillId="8" borderId="10" xfId="0" applyNumberFormat="1" applyFont="1" applyFill="1" applyBorder="1" applyAlignment="1">
      <alignment horizontal="center" vertical="center"/>
    </xf>
    <xf numFmtId="0" fontId="42" fillId="0" borderId="31" xfId="0" applyNumberFormat="1" applyFont="1" applyFill="1" applyBorder="1" applyAlignment="1">
      <alignment horizontal="center" vertical="center"/>
    </xf>
    <xf numFmtId="0" fontId="42" fillId="0" borderId="1" xfId="0" applyNumberFormat="1" applyFont="1" applyFill="1" applyBorder="1" applyAlignment="1">
      <alignment horizontal="center" vertical="center"/>
    </xf>
    <xf numFmtId="0" fontId="55" fillId="0" borderId="1" xfId="0" applyNumberFormat="1" applyFont="1" applyFill="1" applyBorder="1" applyAlignment="1">
      <alignment horizontal="center" vertical="center"/>
    </xf>
    <xf numFmtId="0" fontId="42" fillId="0" borderId="2" xfId="0" applyNumberFormat="1" applyFont="1" applyFill="1" applyBorder="1" applyAlignment="1">
      <alignment horizontal="center" vertical="center"/>
    </xf>
    <xf numFmtId="0" fontId="42" fillId="0" borderId="28" xfId="0" applyNumberFormat="1" applyFont="1" applyFill="1" applyBorder="1" applyAlignment="1">
      <alignment horizontal="center" vertical="center"/>
    </xf>
    <xf numFmtId="0" fontId="42" fillId="5" borderId="31" xfId="0" applyNumberFormat="1" applyFont="1" applyFill="1" applyBorder="1" applyAlignment="1">
      <alignment horizontal="center" vertical="center"/>
    </xf>
    <xf numFmtId="0" fontId="42" fillId="5" borderId="1" xfId="0" applyNumberFormat="1" applyFont="1" applyFill="1" applyBorder="1" applyAlignment="1">
      <alignment horizontal="center" vertical="center"/>
    </xf>
    <xf numFmtId="0" fontId="55" fillId="5" borderId="1" xfId="0" applyNumberFormat="1" applyFont="1" applyFill="1" applyBorder="1" applyAlignment="1">
      <alignment horizontal="center" vertical="center"/>
    </xf>
    <xf numFmtId="0" fontId="42" fillId="5" borderId="2" xfId="0" applyNumberFormat="1" applyFont="1" applyFill="1" applyBorder="1" applyAlignment="1">
      <alignment horizontal="center" vertical="center"/>
    </xf>
    <xf numFmtId="0" fontId="42" fillId="5" borderId="28" xfId="0" applyNumberFormat="1" applyFont="1" applyFill="1" applyBorder="1" applyAlignment="1">
      <alignment horizontal="center" vertical="center"/>
    </xf>
    <xf numFmtId="0" fontId="55" fillId="7" borderId="31" xfId="0" applyNumberFormat="1" applyFont="1" applyFill="1" applyBorder="1" applyAlignment="1">
      <alignment horizontal="center" vertical="center"/>
    </xf>
    <xf numFmtId="0" fontId="55" fillId="7" borderId="1" xfId="0" applyNumberFormat="1" applyFont="1" applyFill="1" applyBorder="1" applyAlignment="1">
      <alignment horizontal="center" vertical="center"/>
    </xf>
    <xf numFmtId="0" fontId="42" fillId="7" borderId="2" xfId="0" applyNumberFormat="1" applyFont="1" applyFill="1" applyBorder="1" applyAlignment="1">
      <alignment horizontal="center" vertical="center"/>
    </xf>
    <xf numFmtId="0" fontId="42" fillId="7" borderId="3" xfId="0" applyNumberFormat="1" applyFont="1" applyFill="1" applyBorder="1" applyAlignment="1">
      <alignment horizontal="center" vertical="center"/>
    </xf>
    <xf numFmtId="0" fontId="55" fillId="8" borderId="31" xfId="0" applyNumberFormat="1" applyFont="1" applyFill="1" applyBorder="1" applyAlignment="1">
      <alignment horizontal="center" vertical="center"/>
    </xf>
    <xf numFmtId="0" fontId="55" fillId="8" borderId="1" xfId="0" applyNumberFormat="1" applyFont="1" applyFill="1" applyBorder="1" applyAlignment="1">
      <alignment horizontal="center" vertical="center"/>
    </xf>
    <xf numFmtId="0" fontId="42" fillId="8" borderId="2" xfId="0" applyNumberFormat="1" applyFont="1" applyFill="1" applyBorder="1" applyAlignment="1">
      <alignment horizontal="center" vertical="center"/>
    </xf>
    <xf numFmtId="0" fontId="42" fillId="8" borderId="3" xfId="0" applyNumberFormat="1" applyFont="1" applyFill="1" applyBorder="1" applyAlignment="1">
      <alignment horizontal="center" vertical="center"/>
    </xf>
    <xf numFmtId="0" fontId="42" fillId="0" borderId="34" xfId="1" applyFont="1" applyFill="1" applyBorder="1" applyAlignment="1">
      <alignment horizontal="center" vertical="center" wrapText="1"/>
    </xf>
    <xf numFmtId="0" fontId="42" fillId="5" borderId="21" xfId="0" applyFont="1" applyFill="1" applyBorder="1" applyAlignment="1">
      <alignment horizontal="center" vertical="center"/>
    </xf>
    <xf numFmtId="0" fontId="42" fillId="5" borderId="21" xfId="1" applyFont="1" applyFill="1" applyBorder="1" applyAlignment="1">
      <alignment horizontal="center" vertical="center" wrapText="1"/>
    </xf>
    <xf numFmtId="0" fontId="42" fillId="5" borderId="34" xfId="1" applyFont="1" applyFill="1" applyBorder="1" applyAlignment="1">
      <alignment horizontal="center" vertical="center" wrapText="1"/>
    </xf>
    <xf numFmtId="0" fontId="42" fillId="0" borderId="2" xfId="1" applyFont="1" applyFill="1" applyBorder="1" applyAlignment="1">
      <alignment horizontal="center" vertical="center" wrapText="1"/>
    </xf>
    <xf numFmtId="0" fontId="42" fillId="0" borderId="28" xfId="1" applyFont="1" applyFill="1" applyBorder="1" applyAlignment="1">
      <alignment horizontal="center" vertical="center" wrapText="1"/>
    </xf>
    <xf numFmtId="0" fontId="42" fillId="5" borderId="2" xfId="1" applyFont="1" applyFill="1" applyBorder="1" applyAlignment="1">
      <alignment horizontal="center" vertical="center" wrapText="1"/>
    </xf>
    <xf numFmtId="0" fontId="42" fillId="5" borderId="28" xfId="1" applyFont="1" applyFill="1" applyBorder="1" applyAlignment="1">
      <alignment horizontal="center" vertical="center" wrapText="1"/>
    </xf>
    <xf numFmtId="0" fontId="42" fillId="5" borderId="22" xfId="1" applyFont="1" applyFill="1" applyBorder="1" applyAlignment="1">
      <alignment horizontal="center" vertical="center" wrapText="1"/>
    </xf>
    <xf numFmtId="0" fontId="42" fillId="5" borderId="26" xfId="1" applyFont="1" applyFill="1" applyBorder="1" applyAlignment="1">
      <alignment horizontal="center" vertical="center" wrapText="1"/>
    </xf>
    <xf numFmtId="0" fontId="42" fillId="0" borderId="22" xfId="1" applyFont="1" applyFill="1" applyBorder="1" applyAlignment="1">
      <alignment horizontal="center" vertical="center" wrapText="1"/>
    </xf>
    <xf numFmtId="0" fontId="42" fillId="0" borderId="37" xfId="1" applyFont="1" applyFill="1" applyBorder="1" applyAlignment="1">
      <alignment horizontal="center" vertical="center" wrapText="1"/>
    </xf>
    <xf numFmtId="0" fontId="42" fillId="0" borderId="26" xfId="1" applyFont="1" applyFill="1" applyBorder="1" applyAlignment="1">
      <alignment horizontal="center" vertical="center" wrapText="1"/>
    </xf>
    <xf numFmtId="0" fontId="44" fillId="5" borderId="28" xfId="0" applyFont="1" applyFill="1" applyBorder="1" applyAlignment="1">
      <alignment horizontal="center" vertical="center"/>
    </xf>
    <xf numFmtId="0" fontId="44" fillId="5" borderId="23" xfId="0" applyFont="1" applyFill="1" applyBorder="1" applyAlignment="1">
      <alignment horizontal="center" vertical="center"/>
    </xf>
    <xf numFmtId="0" fontId="44" fillId="7" borderId="6" xfId="0" applyFont="1" applyFill="1" applyBorder="1" applyAlignment="1">
      <alignment horizontal="center" vertical="center"/>
    </xf>
    <xf numFmtId="0" fontId="43" fillId="0" borderId="37" xfId="0" applyFont="1" applyFill="1" applyBorder="1" applyAlignment="1">
      <alignment horizontal="center" vertical="center"/>
    </xf>
    <xf numFmtId="0" fontId="42" fillId="0" borderId="32" xfId="0" applyFont="1" applyFill="1" applyBorder="1" applyAlignment="1">
      <alignment horizontal="center" vertical="center"/>
    </xf>
    <xf numFmtId="0" fontId="44" fillId="0" borderId="31" xfId="0" applyFont="1" applyFill="1" applyBorder="1" applyAlignment="1">
      <alignment horizontal="center" vertical="center"/>
    </xf>
    <xf numFmtId="0" fontId="43" fillId="0" borderId="34" xfId="0" applyFont="1" applyFill="1" applyBorder="1" applyAlignment="1">
      <alignment horizontal="center" vertical="center"/>
    </xf>
    <xf numFmtId="0" fontId="42" fillId="0" borderId="22" xfId="0" applyFont="1" applyFill="1" applyBorder="1" applyAlignment="1">
      <alignment horizontal="center" vertical="center"/>
    </xf>
    <xf numFmtId="0" fontId="42" fillId="5" borderId="37" xfId="0" applyFont="1" applyFill="1" applyBorder="1" applyAlignment="1">
      <alignment horizontal="center" vertical="center"/>
    </xf>
    <xf numFmtId="0" fontId="45" fillId="5" borderId="30" xfId="0" applyFont="1" applyFill="1" applyBorder="1" applyAlignment="1">
      <alignment horizontal="center" vertical="center"/>
    </xf>
    <xf numFmtId="0" fontId="45" fillId="5" borderId="27" xfId="0" applyFont="1" applyFill="1" applyBorder="1" applyAlignment="1">
      <alignment horizontal="center" vertical="center"/>
    </xf>
    <xf numFmtId="0" fontId="42" fillId="5" borderId="22" xfId="0" applyFont="1" applyFill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5" fillId="5" borderId="5" xfId="0" applyFont="1" applyFill="1" applyBorder="1" applyAlignment="1">
      <alignment horizontal="center" vertical="center"/>
    </xf>
    <xf numFmtId="0" fontId="43" fillId="7" borderId="22" xfId="0" applyFont="1" applyFill="1" applyBorder="1" applyAlignment="1">
      <alignment horizontal="center" vertical="center"/>
    </xf>
    <xf numFmtId="2" fontId="44" fillId="0" borderId="0" xfId="0" applyNumberFormat="1" applyFont="1" applyFill="1" applyBorder="1" applyAlignment="1">
      <alignment vertical="center"/>
    </xf>
    <xf numFmtId="0" fontId="44" fillId="0" borderId="0" xfId="0" applyFont="1" applyFill="1" applyBorder="1" applyAlignment="1">
      <alignment horizontal="center" vertical="center"/>
    </xf>
    <xf numFmtId="2" fontId="44" fillId="0" borderId="0" xfId="0" applyNumberFormat="1" applyFont="1" applyBorder="1" applyAlignment="1">
      <alignment vertical="center"/>
    </xf>
    <xf numFmtId="0" fontId="44" fillId="0" borderId="0" xfId="0" applyFont="1" applyBorder="1" applyAlignment="1">
      <alignment horizontal="center" vertical="center"/>
    </xf>
    <xf numFmtId="2" fontId="44" fillId="0" borderId="31" xfId="0" applyNumberFormat="1" applyFont="1" applyFill="1" applyBorder="1" applyAlignment="1" applyProtection="1">
      <alignment horizontal="center" vertical="center"/>
    </xf>
    <xf numFmtId="0" fontId="44" fillId="0" borderId="31" xfId="0" applyFont="1" applyFill="1" applyBorder="1" applyAlignment="1" applyProtection="1">
      <alignment horizontal="center" vertical="center"/>
    </xf>
    <xf numFmtId="0" fontId="44" fillId="0" borderId="20" xfId="0" applyFont="1" applyFill="1" applyBorder="1" applyAlignment="1">
      <alignment horizontal="center" vertical="center"/>
    </xf>
    <xf numFmtId="2" fontId="44" fillId="0" borderId="1" xfId="0" applyNumberFormat="1" applyFont="1" applyFill="1" applyBorder="1" applyAlignment="1" applyProtection="1">
      <alignment horizontal="center" vertical="center"/>
    </xf>
    <xf numFmtId="0" fontId="44" fillId="0" borderId="1" xfId="0" applyFont="1" applyFill="1" applyBorder="1" applyAlignment="1" applyProtection="1">
      <alignment horizontal="center" vertical="center"/>
    </xf>
    <xf numFmtId="2" fontId="44" fillId="0" borderId="2" xfId="0" applyNumberFormat="1" applyFont="1" applyFill="1" applyBorder="1" applyAlignment="1" applyProtection="1">
      <alignment horizontal="center" vertical="center"/>
    </xf>
    <xf numFmtId="0" fontId="44" fillId="0" borderId="2" xfId="0" applyFont="1" applyFill="1" applyBorder="1" applyAlignment="1" applyProtection="1">
      <alignment horizontal="center" vertical="center"/>
    </xf>
    <xf numFmtId="0" fontId="44" fillId="0" borderId="29" xfId="0" applyFont="1" applyFill="1" applyBorder="1" applyAlignment="1">
      <alignment horizontal="center" vertical="center"/>
    </xf>
    <xf numFmtId="0" fontId="44" fillId="5" borderId="29" xfId="0" applyFont="1" applyFill="1" applyBorder="1" applyAlignment="1">
      <alignment horizontal="center" vertical="center"/>
    </xf>
    <xf numFmtId="2" fontId="42" fillId="5" borderId="27" xfId="0" applyNumberFormat="1" applyFont="1" applyFill="1" applyBorder="1" applyAlignment="1">
      <alignment horizontal="center" vertical="center"/>
    </xf>
    <xf numFmtId="2" fontId="42" fillId="5" borderId="29" xfId="0" applyNumberFormat="1" applyFont="1" applyFill="1" applyBorder="1" applyAlignment="1">
      <alignment horizontal="center" vertical="center"/>
    </xf>
    <xf numFmtId="0" fontId="42" fillId="7" borderId="13" xfId="0" applyFont="1" applyFill="1" applyBorder="1" applyAlignment="1">
      <alignment horizontal="center" vertical="center"/>
    </xf>
    <xf numFmtId="0" fontId="43" fillId="7" borderId="65" xfId="0" applyFont="1" applyFill="1" applyBorder="1" applyAlignment="1">
      <alignment horizontal="center" vertical="center"/>
    </xf>
    <xf numFmtId="2" fontId="44" fillId="7" borderId="2" xfId="0" applyNumberFormat="1" applyFont="1" applyFill="1" applyBorder="1" applyAlignment="1">
      <alignment horizontal="center" vertical="center"/>
    </xf>
    <xf numFmtId="0" fontId="44" fillId="7" borderId="2" xfId="0" applyFont="1" applyFill="1" applyBorder="1" applyAlignment="1">
      <alignment horizontal="center" vertical="center"/>
    </xf>
    <xf numFmtId="0" fontId="44" fillId="7" borderId="15" xfId="0" applyFont="1" applyFill="1" applyBorder="1" applyAlignment="1">
      <alignment horizontal="center" vertical="center"/>
    </xf>
    <xf numFmtId="2" fontId="42" fillId="7" borderId="2" xfId="0" applyNumberFormat="1" applyFont="1" applyFill="1" applyBorder="1" applyAlignment="1">
      <alignment horizontal="center" vertical="center"/>
    </xf>
    <xf numFmtId="0" fontId="43" fillId="8" borderId="37" xfId="0" applyFont="1" applyFill="1" applyBorder="1" applyAlignment="1">
      <alignment horizontal="center" vertical="center"/>
    </xf>
    <xf numFmtId="0" fontId="43" fillId="8" borderId="22" xfId="0" applyFont="1" applyFill="1" applyBorder="1" applyAlignment="1">
      <alignment horizontal="center" vertical="center"/>
    </xf>
    <xf numFmtId="0" fontId="44" fillId="8" borderId="6" xfId="0" applyFont="1" applyFill="1" applyBorder="1" applyAlignment="1">
      <alignment horizontal="center" vertical="center"/>
    </xf>
    <xf numFmtId="0" fontId="43" fillId="8" borderId="65" xfId="0" applyFont="1" applyFill="1" applyBorder="1" applyAlignment="1">
      <alignment horizontal="center" vertical="center"/>
    </xf>
    <xf numFmtId="2" fontId="44" fillId="8" borderId="2" xfId="0" applyNumberFormat="1" applyFont="1" applyFill="1" applyBorder="1" applyAlignment="1">
      <alignment horizontal="center" vertical="center"/>
    </xf>
    <xf numFmtId="0" fontId="44" fillId="8" borderId="2" xfId="0" applyFont="1" applyFill="1" applyBorder="1" applyAlignment="1">
      <alignment horizontal="center" vertical="center"/>
    </xf>
    <xf numFmtId="0" fontId="44" fillId="8" borderId="15" xfId="0" applyFont="1" applyFill="1" applyBorder="1" applyAlignment="1">
      <alignment horizontal="center" vertical="center"/>
    </xf>
    <xf numFmtId="2" fontId="42" fillId="8" borderId="2" xfId="0" applyNumberFormat="1" applyFont="1" applyFill="1" applyBorder="1" applyAlignment="1">
      <alignment horizontal="center" vertical="center"/>
    </xf>
    <xf numFmtId="0" fontId="42" fillId="0" borderId="13" xfId="0" applyFont="1" applyFill="1" applyBorder="1" applyAlignment="1">
      <alignment horizontal="center" vertical="center"/>
    </xf>
    <xf numFmtId="0" fontId="42" fillId="0" borderId="4" xfId="0" applyFont="1" applyFill="1" applyBorder="1" applyAlignment="1">
      <alignment horizontal="center" vertical="center"/>
    </xf>
    <xf numFmtId="2" fontId="44" fillId="0" borderId="10" xfId="0" applyNumberFormat="1" applyFont="1" applyFill="1" applyBorder="1" applyAlignment="1">
      <alignment vertical="center"/>
    </xf>
    <xf numFmtId="0" fontId="42" fillId="0" borderId="27" xfId="0" applyFont="1" applyFill="1" applyBorder="1" applyAlignment="1">
      <alignment horizontal="center" vertical="center"/>
    </xf>
    <xf numFmtId="2" fontId="44" fillId="0" borderId="16" xfId="0" applyNumberFormat="1" applyFont="1" applyFill="1" applyBorder="1" applyAlignment="1">
      <alignment vertical="center"/>
    </xf>
    <xf numFmtId="0" fontId="45" fillId="0" borderId="28" xfId="0" applyFont="1" applyFill="1" applyBorder="1" applyAlignment="1">
      <alignment horizontal="center" vertical="center"/>
    </xf>
    <xf numFmtId="0" fontId="42" fillId="5" borderId="28" xfId="0" applyFont="1" applyFill="1" applyBorder="1" applyAlignment="1">
      <alignment vertical="center"/>
    </xf>
    <xf numFmtId="183" fontId="42" fillId="0" borderId="4" xfId="0" applyNumberFormat="1" applyFont="1" applyFill="1" applyBorder="1" applyAlignment="1">
      <alignment horizontal="center" vertical="center"/>
    </xf>
    <xf numFmtId="14" fontId="42" fillId="0" borderId="0" xfId="0" applyNumberFormat="1" applyFont="1" applyFill="1" applyBorder="1" applyAlignment="1">
      <alignment vertical="center"/>
    </xf>
    <xf numFmtId="183" fontId="42" fillId="0" borderId="27" xfId="0" applyNumberFormat="1" applyFont="1" applyFill="1" applyBorder="1" applyAlignment="1">
      <alignment horizontal="center" vertical="center"/>
    </xf>
    <xf numFmtId="0" fontId="42" fillId="0" borderId="36" xfId="0" applyFont="1" applyFill="1" applyBorder="1" applyAlignment="1">
      <alignment horizontal="center" vertical="center"/>
    </xf>
    <xf numFmtId="0" fontId="52" fillId="5" borderId="15" xfId="0" applyFont="1" applyFill="1" applyBorder="1" applyAlignment="1">
      <alignment horizontal="center" vertical="center"/>
    </xf>
    <xf numFmtId="0" fontId="52" fillId="0" borderId="0" xfId="0" applyFont="1" applyFill="1" applyBorder="1" applyAlignment="1">
      <alignment vertical="center"/>
    </xf>
    <xf numFmtId="2" fontId="44" fillId="0" borderId="13" xfId="0" applyNumberFormat="1" applyFont="1" applyFill="1" applyBorder="1" applyAlignment="1">
      <alignment horizontal="center" vertical="center"/>
    </xf>
    <xf numFmtId="2" fontId="44" fillId="5" borderId="20" xfId="0" applyNumberFormat="1" applyFont="1" applyFill="1" applyBorder="1" applyAlignment="1">
      <alignment horizontal="center" vertical="center"/>
    </xf>
    <xf numFmtId="2" fontId="44" fillId="5" borderId="7" xfId="0" applyNumberFormat="1" applyFont="1" applyFill="1" applyBorder="1" applyAlignment="1">
      <alignment horizontal="center" vertical="center"/>
    </xf>
    <xf numFmtId="183" fontId="42" fillId="5" borderId="2" xfId="0" applyNumberFormat="1" applyFont="1" applyFill="1" applyBorder="1" applyAlignment="1">
      <alignment horizontal="center" vertical="center"/>
    </xf>
    <xf numFmtId="2" fontId="43" fillId="0" borderId="1" xfId="0" applyNumberFormat="1" applyFont="1" applyFill="1" applyBorder="1" applyAlignment="1">
      <alignment horizontal="center" vertical="center" wrapText="1"/>
    </xf>
    <xf numFmtId="2" fontId="43" fillId="0" borderId="4" xfId="1" applyNumberFormat="1" applyFont="1" applyFill="1" applyBorder="1" applyAlignment="1">
      <alignment horizontal="center" vertical="center" wrapText="1"/>
    </xf>
    <xf numFmtId="2" fontId="44" fillId="0" borderId="15" xfId="0" applyNumberFormat="1" applyFont="1" applyFill="1" applyBorder="1" applyAlignment="1">
      <alignment horizontal="center" vertical="center"/>
    </xf>
    <xf numFmtId="2" fontId="44" fillId="0" borderId="8" xfId="0" applyNumberFormat="1" applyFont="1" applyFill="1" applyBorder="1" applyAlignment="1">
      <alignment horizontal="center" vertical="center"/>
    </xf>
    <xf numFmtId="2" fontId="44" fillId="0" borderId="29" xfId="0" applyNumberFormat="1" applyFont="1" applyFill="1" applyBorder="1" applyAlignment="1">
      <alignment horizontal="center" vertical="center"/>
    </xf>
    <xf numFmtId="0" fontId="43" fillId="3" borderId="4" xfId="0" applyFont="1" applyFill="1" applyBorder="1" applyAlignment="1">
      <alignment horizontal="center" vertical="center" wrapText="1"/>
    </xf>
    <xf numFmtId="183" fontId="42" fillId="3" borderId="59" xfId="0" applyNumberFormat="1" applyFont="1" applyFill="1" applyBorder="1" applyAlignment="1">
      <alignment horizontal="center" vertical="center"/>
    </xf>
    <xf numFmtId="0" fontId="43" fillId="3" borderId="8" xfId="0" applyFont="1" applyFill="1" applyBorder="1" applyAlignment="1">
      <alignment horizontal="center" vertical="center" wrapText="1"/>
    </xf>
    <xf numFmtId="1" fontId="43" fillId="0" borderId="10" xfId="0" applyNumberFormat="1" applyFont="1" applyFill="1" applyBorder="1" applyAlignment="1">
      <alignment horizontal="center" vertical="center" wrapText="1"/>
    </xf>
    <xf numFmtId="2" fontId="43" fillId="0" borderId="9" xfId="1" applyNumberFormat="1" applyFont="1" applyFill="1" applyBorder="1" applyAlignment="1">
      <alignment horizontal="center" vertical="center" wrapText="1"/>
    </xf>
    <xf numFmtId="2" fontId="43" fillId="0" borderId="2" xfId="0" applyNumberFormat="1" applyFont="1" applyFill="1" applyBorder="1" applyAlignment="1">
      <alignment horizontal="center" vertical="center" wrapText="1"/>
    </xf>
    <xf numFmtId="0" fontId="43" fillId="0" borderId="15" xfId="0" applyFont="1" applyFill="1" applyBorder="1" applyAlignment="1">
      <alignment horizontal="center" vertical="center" wrapText="1"/>
    </xf>
    <xf numFmtId="0" fontId="43" fillId="0" borderId="7" xfId="0" applyFont="1" applyBorder="1" applyAlignment="1">
      <alignment horizontal="center" vertical="center" wrapText="1"/>
    </xf>
    <xf numFmtId="0" fontId="43" fillId="3" borderId="5" xfId="0" applyFont="1" applyFill="1" applyBorder="1" applyAlignment="1">
      <alignment horizontal="center" vertical="center" wrapText="1"/>
    </xf>
    <xf numFmtId="0" fontId="43" fillId="3" borderId="14" xfId="0" applyFont="1" applyFill="1" applyBorder="1" applyAlignment="1">
      <alignment horizontal="center" vertical="center" wrapText="1"/>
    </xf>
    <xf numFmtId="1" fontId="43" fillId="0" borderId="11" xfId="0" applyNumberFormat="1" applyFont="1" applyFill="1" applyBorder="1" applyAlignment="1">
      <alignment horizontal="center" vertical="center" wrapText="1"/>
    </xf>
    <xf numFmtId="0" fontId="43" fillId="0" borderId="34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center" vertical="center" wrapText="1"/>
    </xf>
    <xf numFmtId="2" fontId="44" fillId="0" borderId="47" xfId="0" applyNumberFormat="1" applyFont="1" applyFill="1" applyBorder="1" applyAlignment="1">
      <alignment horizontal="center" vertical="center"/>
    </xf>
    <xf numFmtId="0" fontId="44" fillId="0" borderId="20" xfId="0" applyFont="1" applyFill="1" applyBorder="1" applyAlignment="1">
      <alignment horizontal="center" vertical="center" wrapText="1"/>
    </xf>
    <xf numFmtId="0" fontId="44" fillId="0" borderId="13" xfId="0" applyFont="1" applyFill="1" applyBorder="1" applyAlignment="1">
      <alignment horizontal="center" vertical="center" wrapText="1"/>
    </xf>
    <xf numFmtId="183" fontId="42" fillId="0" borderId="17" xfId="0" applyNumberFormat="1" applyFont="1" applyFill="1" applyBorder="1" applyAlignment="1">
      <alignment horizontal="center" vertical="center"/>
    </xf>
    <xf numFmtId="183" fontId="42" fillId="0" borderId="45" xfId="0" applyNumberFormat="1" applyFont="1" applyFill="1" applyBorder="1" applyAlignment="1">
      <alignment horizontal="center" vertical="center"/>
    </xf>
    <xf numFmtId="0" fontId="42" fillId="7" borderId="37" xfId="1" applyFont="1" applyFill="1" applyBorder="1" applyAlignment="1">
      <alignment horizontal="center" vertical="center" wrapText="1"/>
    </xf>
    <xf numFmtId="2" fontId="44" fillId="7" borderId="20" xfId="0" applyNumberFormat="1" applyFont="1" applyFill="1" applyBorder="1" applyAlignment="1">
      <alignment horizontal="center" vertical="center"/>
    </xf>
    <xf numFmtId="0" fontId="42" fillId="7" borderId="22" xfId="1" applyFont="1" applyFill="1" applyBorder="1" applyAlignment="1">
      <alignment horizontal="center" vertical="center" wrapText="1"/>
    </xf>
    <xf numFmtId="0" fontId="44" fillId="7" borderId="4" xfId="1" applyFont="1" applyFill="1" applyBorder="1" applyAlignment="1">
      <alignment horizontal="center" vertical="center" wrapText="1"/>
    </xf>
    <xf numFmtId="183" fontId="42" fillId="7" borderId="8" xfId="0" applyNumberFormat="1" applyFont="1" applyFill="1" applyBorder="1" applyAlignment="1">
      <alignment horizontal="center" vertical="center"/>
    </xf>
    <xf numFmtId="2" fontId="44" fillId="7" borderId="6" xfId="0" applyNumberFormat="1" applyFont="1" applyFill="1" applyBorder="1" applyAlignment="1">
      <alignment horizontal="center" vertical="center"/>
    </xf>
    <xf numFmtId="183" fontId="42" fillId="7" borderId="13" xfId="0" applyNumberFormat="1" applyFont="1" applyFill="1" applyBorder="1" applyAlignment="1">
      <alignment horizontal="center" vertical="center"/>
    </xf>
    <xf numFmtId="0" fontId="42" fillId="7" borderId="26" xfId="1" applyFont="1" applyFill="1" applyBorder="1" applyAlignment="1">
      <alignment horizontal="center" vertical="center" wrapText="1"/>
    </xf>
    <xf numFmtId="2" fontId="44" fillId="7" borderId="7" xfId="0" applyNumberFormat="1" applyFont="1" applyFill="1" applyBorder="1" applyAlignment="1">
      <alignment horizontal="center" vertical="center"/>
    </xf>
    <xf numFmtId="183" fontId="42" fillId="8" borderId="32" xfId="0" applyNumberFormat="1" applyFont="1" applyFill="1" applyBorder="1" applyAlignment="1">
      <alignment horizontal="center" vertical="center"/>
    </xf>
    <xf numFmtId="2" fontId="44" fillId="8" borderId="20" xfId="0" applyNumberFormat="1" applyFont="1" applyFill="1" applyBorder="1" applyAlignment="1">
      <alignment horizontal="center" vertical="center"/>
    </xf>
    <xf numFmtId="0" fontId="44" fillId="8" borderId="4" xfId="1" applyFont="1" applyFill="1" applyBorder="1" applyAlignment="1">
      <alignment horizontal="center" vertical="center" wrapText="1"/>
    </xf>
    <xf numFmtId="183" fontId="42" fillId="8" borderId="8" xfId="0" applyNumberFormat="1" applyFont="1" applyFill="1" applyBorder="1" applyAlignment="1">
      <alignment horizontal="center" vertical="center"/>
    </xf>
    <xf numFmtId="2" fontId="44" fillId="8" borderId="6" xfId="0" applyNumberFormat="1" applyFont="1" applyFill="1" applyBorder="1" applyAlignment="1">
      <alignment horizontal="center" vertical="center"/>
    </xf>
    <xf numFmtId="183" fontId="42" fillId="8" borderId="13" xfId="0" applyNumberFormat="1" applyFont="1" applyFill="1" applyBorder="1" applyAlignment="1">
      <alignment horizontal="center" vertical="center"/>
    </xf>
    <xf numFmtId="183" fontId="42" fillId="8" borderId="14" xfId="0" applyNumberFormat="1" applyFont="1" applyFill="1" applyBorder="1" applyAlignment="1">
      <alignment horizontal="center" vertical="center"/>
    </xf>
    <xf numFmtId="2" fontId="44" fillId="8" borderId="7" xfId="0" applyNumberFormat="1" applyFont="1" applyFill="1" applyBorder="1" applyAlignment="1">
      <alignment horizontal="center" vertical="center"/>
    </xf>
    <xf numFmtId="183" fontId="42" fillId="8" borderId="47" xfId="0" applyNumberFormat="1" applyFont="1" applyFill="1" applyBorder="1" applyAlignment="1">
      <alignment horizontal="center" vertical="center"/>
    </xf>
    <xf numFmtId="0" fontId="42" fillId="0" borderId="21" xfId="1" applyFont="1" applyFill="1" applyBorder="1" applyAlignment="1">
      <alignment horizontal="center" vertical="center" wrapText="1"/>
    </xf>
    <xf numFmtId="0" fontId="46" fillId="0" borderId="0" xfId="0" applyFont="1" applyFill="1" applyBorder="1" applyAlignment="1">
      <alignment horizontal="left" vertical="center"/>
    </xf>
    <xf numFmtId="0" fontId="42" fillId="7" borderId="34" xfId="1" applyFont="1" applyFill="1" applyBorder="1" applyAlignment="1">
      <alignment horizontal="center" vertical="center" wrapText="1"/>
    </xf>
    <xf numFmtId="0" fontId="42" fillId="8" borderId="34" xfId="1" applyFont="1" applyFill="1" applyBorder="1" applyAlignment="1">
      <alignment horizontal="center" vertical="center" wrapText="1"/>
    </xf>
    <xf numFmtId="0" fontId="42" fillId="0" borderId="2" xfId="1" applyFont="1" applyFill="1" applyBorder="1" applyAlignment="1">
      <alignment horizontal="center" vertical="center" wrapText="1"/>
    </xf>
    <xf numFmtId="0" fontId="42" fillId="5" borderId="2" xfId="1" applyFont="1" applyFill="1" applyBorder="1" applyAlignment="1">
      <alignment horizontal="center" vertical="center" wrapText="1"/>
    </xf>
    <xf numFmtId="0" fontId="42" fillId="0" borderId="22" xfId="1" applyFont="1" applyFill="1" applyBorder="1" applyAlignment="1">
      <alignment horizontal="center" vertical="center" wrapText="1"/>
    </xf>
    <xf numFmtId="0" fontId="42" fillId="7" borderId="2" xfId="1" applyFont="1" applyFill="1" applyBorder="1" applyAlignment="1">
      <alignment horizontal="center" vertical="center" wrapText="1"/>
    </xf>
    <xf numFmtId="0" fontId="42" fillId="8" borderId="2" xfId="1" applyFont="1" applyFill="1" applyBorder="1" applyAlignment="1">
      <alignment horizontal="center" vertical="center" wrapText="1"/>
    </xf>
    <xf numFmtId="0" fontId="42" fillId="8" borderId="37" xfId="1" applyFont="1" applyFill="1" applyBorder="1" applyAlignment="1">
      <alignment horizontal="center" vertical="center" wrapText="1"/>
    </xf>
    <xf numFmtId="0" fontId="42" fillId="8" borderId="22" xfId="1" applyFont="1" applyFill="1" applyBorder="1" applyAlignment="1">
      <alignment horizontal="center" vertical="center" wrapText="1"/>
    </xf>
    <xf numFmtId="0" fontId="42" fillId="8" borderId="26" xfId="1" applyFont="1" applyFill="1" applyBorder="1" applyAlignment="1">
      <alignment horizontal="center" vertical="center" wrapText="1"/>
    </xf>
    <xf numFmtId="0" fontId="42" fillId="7" borderId="37" xfId="1" applyFont="1" applyFill="1" applyBorder="1" applyAlignment="1">
      <alignment horizontal="center" vertical="center" wrapText="1"/>
    </xf>
    <xf numFmtId="0" fontId="42" fillId="7" borderId="22" xfId="1" applyFont="1" applyFill="1" applyBorder="1" applyAlignment="1">
      <alignment horizontal="center" vertical="center" wrapText="1"/>
    </xf>
    <xf numFmtId="0" fontId="42" fillId="7" borderId="26" xfId="1" applyFont="1" applyFill="1" applyBorder="1" applyAlignment="1">
      <alignment horizontal="center" vertical="center" wrapText="1"/>
    </xf>
    <xf numFmtId="183" fontId="42" fillId="0" borderId="38" xfId="0" applyNumberFormat="1" applyFont="1" applyFill="1" applyBorder="1" applyAlignment="1">
      <alignment horizontal="center" vertical="center"/>
    </xf>
    <xf numFmtId="183" fontId="42" fillId="0" borderId="54" xfId="0" applyNumberFormat="1" applyFont="1" applyFill="1" applyBorder="1" applyAlignment="1">
      <alignment horizontal="center" vertical="center"/>
    </xf>
    <xf numFmtId="1" fontId="43" fillId="0" borderId="14" xfId="0" applyNumberFormat="1" applyFont="1" applyFill="1" applyBorder="1" applyAlignment="1">
      <alignment horizontal="center" vertical="center" wrapText="1"/>
    </xf>
    <xf numFmtId="1" fontId="42" fillId="5" borderId="15" xfId="0" applyNumberFormat="1" applyFont="1" applyFill="1" applyBorder="1" applyAlignment="1">
      <alignment horizontal="center" vertical="center"/>
    </xf>
    <xf numFmtId="1" fontId="42" fillId="7" borderId="43" xfId="0" applyNumberFormat="1" applyFont="1" applyFill="1" applyBorder="1" applyAlignment="1">
      <alignment horizontal="center" vertical="center"/>
    </xf>
    <xf numFmtId="1" fontId="42" fillId="8" borderId="32" xfId="0" applyNumberFormat="1" applyFont="1" applyFill="1" applyBorder="1" applyAlignment="1">
      <alignment horizontal="center" vertical="center"/>
    </xf>
    <xf numFmtId="0" fontId="43" fillId="0" borderId="4" xfId="0" applyFont="1" applyFill="1" applyBorder="1" applyAlignment="1">
      <alignment horizontal="center" vertical="center" wrapText="1"/>
    </xf>
    <xf numFmtId="2" fontId="42" fillId="7" borderId="63" xfId="0" applyNumberFormat="1" applyFont="1" applyFill="1" applyBorder="1" applyAlignment="1">
      <alignment horizontal="center" vertical="center"/>
    </xf>
    <xf numFmtId="2" fontId="42" fillId="7" borderId="5" xfId="0" applyNumberFormat="1" applyFont="1" applyFill="1" applyBorder="1" applyAlignment="1">
      <alignment horizontal="center" vertical="center"/>
    </xf>
    <xf numFmtId="2" fontId="42" fillId="8" borderId="5" xfId="0" applyNumberFormat="1" applyFont="1" applyFill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42" fillId="0" borderId="19" xfId="0" applyFont="1" applyFill="1" applyBorder="1" applyAlignment="1">
      <alignment horizontal="center" vertical="center"/>
    </xf>
    <xf numFmtId="0" fontId="42" fillId="0" borderId="10" xfId="0" applyFont="1" applyFill="1" applyBorder="1" applyAlignment="1">
      <alignment horizontal="center" vertical="center"/>
    </xf>
    <xf numFmtId="0" fontId="42" fillId="0" borderId="12" xfId="0" applyFont="1" applyFill="1" applyBorder="1" applyAlignment="1">
      <alignment horizontal="center" vertical="center"/>
    </xf>
    <xf numFmtId="0" fontId="42" fillId="0" borderId="11" xfId="0" applyFont="1" applyFill="1" applyBorder="1" applyAlignment="1">
      <alignment horizontal="center" vertical="center"/>
    </xf>
    <xf numFmtId="0" fontId="42" fillId="5" borderId="12" xfId="0" applyFont="1" applyFill="1" applyBorder="1" applyAlignment="1">
      <alignment horizontal="center" vertical="center"/>
    </xf>
    <xf numFmtId="0" fontId="42" fillId="5" borderId="10" xfId="0" applyFont="1" applyFill="1" applyBorder="1" applyAlignment="1">
      <alignment horizontal="center" vertical="center"/>
    </xf>
    <xf numFmtId="0" fontId="42" fillId="5" borderId="11" xfId="0" applyFont="1" applyFill="1" applyBorder="1" applyAlignment="1">
      <alignment horizontal="center" vertical="center"/>
    </xf>
    <xf numFmtId="0" fontId="42" fillId="7" borderId="19" xfId="0" applyFont="1" applyFill="1" applyBorder="1" applyAlignment="1">
      <alignment horizontal="center" vertical="center"/>
    </xf>
    <xf numFmtId="0" fontId="42" fillId="7" borderId="11" xfId="0" applyFont="1" applyFill="1" applyBorder="1" applyAlignment="1">
      <alignment horizontal="center" vertical="center"/>
    </xf>
    <xf numFmtId="0" fontId="42" fillId="8" borderId="19" xfId="0" applyFont="1" applyFill="1" applyBorder="1" applyAlignment="1">
      <alignment horizontal="center" vertical="center"/>
    </xf>
    <xf numFmtId="0" fontId="42" fillId="8" borderId="11" xfId="0" applyFont="1" applyFill="1" applyBorder="1" applyAlignment="1">
      <alignment horizontal="center" vertical="center"/>
    </xf>
    <xf numFmtId="1" fontId="42" fillId="0" borderId="54" xfId="0" applyNumberFormat="1" applyFont="1" applyFill="1" applyBorder="1" applyAlignment="1">
      <alignment horizontal="center" vertical="center"/>
    </xf>
    <xf numFmtId="1" fontId="42" fillId="5" borderId="51" xfId="0" applyNumberFormat="1" applyFont="1" applyFill="1" applyBorder="1" applyAlignment="1">
      <alignment horizontal="center" vertical="center"/>
    </xf>
    <xf numFmtId="1" fontId="42" fillId="7" borderId="32" xfId="0" applyNumberFormat="1" applyFont="1" applyFill="1" applyBorder="1" applyAlignment="1">
      <alignment horizontal="center" vertical="center"/>
    </xf>
    <xf numFmtId="1" fontId="42" fillId="7" borderId="15" xfId="0" applyNumberFormat="1" applyFont="1" applyFill="1" applyBorder="1" applyAlignment="1">
      <alignment horizontal="center" vertical="center"/>
    </xf>
    <xf numFmtId="1" fontId="42" fillId="7" borderId="54" xfId="0" applyNumberFormat="1" applyFont="1" applyFill="1" applyBorder="1" applyAlignment="1">
      <alignment horizontal="center" vertical="center"/>
    </xf>
    <xf numFmtId="0" fontId="42" fillId="5" borderId="16" xfId="0" applyFont="1" applyFill="1" applyBorder="1" applyAlignment="1">
      <alignment horizontal="center" vertical="center"/>
    </xf>
    <xf numFmtId="0" fontId="42" fillId="7" borderId="10" xfId="0" applyFont="1" applyFill="1" applyBorder="1" applyAlignment="1">
      <alignment horizontal="center" vertical="center"/>
    </xf>
    <xf numFmtId="0" fontId="43" fillId="0" borderId="14" xfId="0" applyFont="1" applyFill="1" applyBorder="1" applyAlignment="1">
      <alignment horizontal="center" vertical="center"/>
    </xf>
    <xf numFmtId="1" fontId="42" fillId="0" borderId="51" xfId="0" applyNumberFormat="1" applyFont="1" applyFill="1" applyBorder="1" applyAlignment="1">
      <alignment horizontal="center" vertical="center"/>
    </xf>
    <xf numFmtId="1" fontId="42" fillId="5" borderId="54" xfId="0" applyNumberFormat="1" applyFont="1" applyFill="1" applyBorder="1" applyAlignment="1">
      <alignment horizontal="center" vertical="center"/>
    </xf>
    <xf numFmtId="0" fontId="42" fillId="0" borderId="16" xfId="0" applyFont="1" applyFill="1" applyBorder="1" applyAlignment="1">
      <alignment horizontal="center" vertical="center"/>
    </xf>
    <xf numFmtId="0" fontId="42" fillId="5" borderId="19" xfId="0" applyFont="1" applyFill="1" applyBorder="1" applyAlignment="1">
      <alignment horizontal="center" vertical="center"/>
    </xf>
    <xf numFmtId="1" fontId="42" fillId="0" borderId="66" xfId="0" applyNumberFormat="1" applyFont="1" applyFill="1" applyBorder="1" applyAlignment="1">
      <alignment horizontal="center" vertical="center"/>
    </xf>
    <xf numFmtId="183" fontId="42" fillId="5" borderId="66" xfId="0" applyNumberFormat="1" applyFont="1" applyFill="1" applyBorder="1" applyAlignment="1">
      <alignment horizontal="center" vertical="center"/>
    </xf>
    <xf numFmtId="1" fontId="42" fillId="5" borderId="66" xfId="0" applyNumberFormat="1" applyFont="1" applyFill="1" applyBorder="1" applyAlignment="1">
      <alignment horizontal="center" vertical="center"/>
    </xf>
    <xf numFmtId="1" fontId="42" fillId="8" borderId="15" xfId="0" applyNumberFormat="1" applyFont="1" applyFill="1" applyBorder="1" applyAlignment="1">
      <alignment horizontal="center" vertical="center"/>
    </xf>
    <xf numFmtId="2" fontId="42" fillId="5" borderId="63" xfId="0" applyNumberFormat="1" applyFont="1" applyFill="1" applyBorder="1" applyAlignment="1">
      <alignment horizontal="center" vertical="center"/>
    </xf>
    <xf numFmtId="2" fontId="42" fillId="7" borderId="27" xfId="0" applyNumberFormat="1" applyFont="1" applyFill="1" applyBorder="1" applyAlignment="1">
      <alignment horizontal="center" vertical="center"/>
    </xf>
    <xf numFmtId="2" fontId="42" fillId="8" borderId="63" xfId="0" applyNumberFormat="1" applyFont="1" applyFill="1" applyBorder="1" applyAlignment="1">
      <alignment horizontal="center" vertical="center"/>
    </xf>
    <xf numFmtId="2" fontId="42" fillId="8" borderId="27" xfId="0" applyNumberFormat="1" applyFont="1" applyFill="1" applyBorder="1" applyAlignment="1">
      <alignment horizontal="center" vertical="center"/>
    </xf>
    <xf numFmtId="0" fontId="42" fillId="8" borderId="10" xfId="0" applyFont="1" applyFill="1" applyBorder="1" applyAlignment="1">
      <alignment horizontal="center" vertical="center"/>
    </xf>
    <xf numFmtId="183" fontId="42" fillId="7" borderId="10" xfId="0" applyNumberFormat="1" applyFont="1" applyFill="1" applyBorder="1" applyAlignment="1">
      <alignment horizontal="center" vertical="center"/>
    </xf>
    <xf numFmtId="183" fontId="42" fillId="7" borderId="66" xfId="0" applyNumberFormat="1" applyFont="1" applyFill="1" applyBorder="1" applyAlignment="1">
      <alignment horizontal="center" vertical="center"/>
    </xf>
    <xf numFmtId="1" fontId="42" fillId="7" borderId="66" xfId="0" applyNumberFormat="1" applyFont="1" applyFill="1" applyBorder="1" applyAlignment="1">
      <alignment horizontal="center" vertical="center"/>
    </xf>
    <xf numFmtId="0" fontId="42" fillId="0" borderId="19" xfId="0" applyFont="1" applyFill="1" applyBorder="1" applyAlignment="1">
      <alignment horizontal="center" vertical="center" wrapText="1"/>
    </xf>
    <xf numFmtId="0" fontId="42" fillId="0" borderId="10" xfId="0" applyFont="1" applyFill="1" applyBorder="1" applyAlignment="1">
      <alignment horizontal="center" vertical="center" wrapText="1"/>
    </xf>
    <xf numFmtId="0" fontId="42" fillId="0" borderId="12" xfId="0" applyFont="1" applyFill="1" applyBorder="1" applyAlignment="1">
      <alignment horizontal="center" vertical="center" wrapText="1"/>
    </xf>
    <xf numFmtId="0" fontId="42" fillId="5" borderId="19" xfId="0" applyFont="1" applyFill="1" applyBorder="1" applyAlignment="1">
      <alignment horizontal="center" vertical="center" wrapText="1"/>
    </xf>
    <xf numFmtId="0" fontId="42" fillId="5" borderId="16" xfId="0" applyFont="1" applyFill="1" applyBorder="1" applyAlignment="1">
      <alignment horizontal="center" vertical="center" wrapText="1"/>
    </xf>
    <xf numFmtId="0" fontId="42" fillId="5" borderId="10" xfId="0" applyFont="1" applyFill="1" applyBorder="1" applyAlignment="1">
      <alignment horizontal="center" vertical="center" wrapText="1"/>
    </xf>
    <xf numFmtId="0" fontId="42" fillId="5" borderId="12" xfId="0" applyFont="1" applyFill="1" applyBorder="1" applyAlignment="1">
      <alignment horizontal="center" vertical="center" wrapText="1"/>
    </xf>
    <xf numFmtId="0" fontId="42" fillId="5" borderId="11" xfId="0" applyFont="1" applyFill="1" applyBorder="1" applyAlignment="1">
      <alignment horizontal="center" vertical="center" wrapText="1"/>
    </xf>
    <xf numFmtId="0" fontId="42" fillId="7" borderId="19" xfId="0" applyFont="1" applyFill="1" applyBorder="1" applyAlignment="1">
      <alignment horizontal="center" vertical="center" wrapText="1"/>
    </xf>
    <xf numFmtId="0" fontId="42" fillId="7" borderId="10" xfId="0" applyFont="1" applyFill="1" applyBorder="1" applyAlignment="1">
      <alignment horizontal="center" vertical="center" wrapText="1"/>
    </xf>
    <xf numFmtId="0" fontId="42" fillId="7" borderId="11" xfId="0" applyFont="1" applyFill="1" applyBorder="1" applyAlignment="1">
      <alignment horizontal="center" vertical="center" wrapText="1"/>
    </xf>
    <xf numFmtId="0" fontId="42" fillId="0" borderId="11" xfId="0" applyFont="1" applyFill="1" applyBorder="1" applyAlignment="1">
      <alignment horizontal="center" vertical="center" wrapText="1"/>
    </xf>
    <xf numFmtId="0" fontId="42" fillId="0" borderId="3" xfId="0" applyFont="1" applyFill="1" applyBorder="1" applyAlignment="1">
      <alignment horizontal="center" vertical="center" wrapText="1"/>
    </xf>
    <xf numFmtId="2" fontId="42" fillId="0" borderId="14" xfId="0" applyNumberFormat="1" applyFont="1" applyFill="1" applyBorder="1" applyAlignment="1">
      <alignment horizontal="center" vertical="center"/>
    </xf>
    <xf numFmtId="2" fontId="42" fillId="5" borderId="14" xfId="0" applyNumberFormat="1" applyFont="1" applyFill="1" applyBorder="1" applyAlignment="1">
      <alignment horizontal="center" vertical="center"/>
    </xf>
    <xf numFmtId="2" fontId="42" fillId="7" borderId="14" xfId="0" applyNumberFormat="1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left" vertical="center"/>
    </xf>
    <xf numFmtId="1" fontId="52" fillId="5" borderId="15" xfId="0" applyNumberFormat="1" applyFont="1" applyFill="1" applyBorder="1" applyAlignment="1">
      <alignment horizontal="center" vertical="center"/>
    </xf>
    <xf numFmtId="2" fontId="52" fillId="5" borderId="9" xfId="0" applyNumberFormat="1" applyFont="1" applyFill="1" applyBorder="1" applyAlignment="1">
      <alignment horizontal="center" vertical="center"/>
    </xf>
    <xf numFmtId="0" fontId="52" fillId="5" borderId="12" xfId="0" applyFont="1" applyFill="1" applyBorder="1" applyAlignment="1">
      <alignment horizontal="center" vertical="center"/>
    </xf>
    <xf numFmtId="0" fontId="52" fillId="5" borderId="11" xfId="0" applyFont="1" applyFill="1" applyBorder="1" applyAlignment="1">
      <alignment horizontal="center" vertical="center"/>
    </xf>
    <xf numFmtId="0" fontId="42" fillId="0" borderId="22" xfId="1" applyFont="1" applyFill="1" applyBorder="1" applyAlignment="1">
      <alignment horizontal="center" vertical="center" wrapText="1"/>
    </xf>
    <xf numFmtId="0" fontId="42" fillId="0" borderId="37" xfId="1" applyFont="1" applyFill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1" fontId="42" fillId="0" borderId="1" xfId="0" applyNumberFormat="1" applyFont="1" applyFill="1" applyBorder="1" applyAlignment="1">
      <alignment horizontal="center" vertical="center"/>
    </xf>
    <xf numFmtId="0" fontId="43" fillId="0" borderId="16" xfId="0" applyFont="1" applyFill="1" applyBorder="1" applyAlignment="1">
      <alignment horizontal="center" vertical="center"/>
    </xf>
    <xf numFmtId="0" fontId="42" fillId="0" borderId="31" xfId="0" applyFont="1" applyFill="1" applyBorder="1" applyAlignment="1">
      <alignment horizontal="center" vertical="center"/>
    </xf>
    <xf numFmtId="0" fontId="43" fillId="0" borderId="37" xfId="0" applyFont="1" applyFill="1" applyBorder="1" applyAlignment="1">
      <alignment horizontal="center" vertical="center"/>
    </xf>
    <xf numFmtId="0" fontId="43" fillId="0" borderId="22" xfId="0" applyFont="1" applyFill="1" applyBorder="1" applyAlignment="1">
      <alignment horizontal="center" vertical="center"/>
    </xf>
    <xf numFmtId="0" fontId="43" fillId="0" borderId="7" xfId="0" applyFont="1" applyFill="1" applyBorder="1" applyAlignment="1">
      <alignment horizontal="center" vertical="center"/>
    </xf>
    <xf numFmtId="0" fontId="43" fillId="0" borderId="23" xfId="0" applyFont="1" applyFill="1" applyBorder="1" applyAlignment="1">
      <alignment horizontal="center" vertical="center"/>
    </xf>
    <xf numFmtId="1" fontId="42" fillId="0" borderId="8" xfId="0" applyNumberFormat="1" applyFont="1" applyFill="1" applyBorder="1" applyAlignment="1">
      <alignment horizontal="center" vertical="center"/>
    </xf>
    <xf numFmtId="0" fontId="43" fillId="0" borderId="4" xfId="0" applyFont="1" applyFill="1" applyBorder="1" applyAlignment="1">
      <alignment horizontal="center" vertical="center" wrapText="1"/>
    </xf>
    <xf numFmtId="0" fontId="43" fillId="0" borderId="27" xfId="0" applyFont="1" applyFill="1" applyBorder="1" applyAlignment="1">
      <alignment horizontal="center" vertical="center"/>
    </xf>
    <xf numFmtId="1" fontId="42" fillId="0" borderId="10" xfId="0" applyNumberFormat="1" applyFont="1" applyFill="1" applyBorder="1" applyAlignment="1">
      <alignment horizontal="center" vertical="center"/>
    </xf>
    <xf numFmtId="0" fontId="43" fillId="0" borderId="5" xfId="0" applyFont="1" applyFill="1" applyBorder="1" applyAlignment="1">
      <alignment horizontal="center" vertical="center"/>
    </xf>
    <xf numFmtId="2" fontId="42" fillId="7" borderId="9" xfId="0" applyNumberFormat="1" applyFont="1" applyFill="1" applyBorder="1" applyAlignment="1">
      <alignment horizontal="center" vertical="center"/>
    </xf>
    <xf numFmtId="2" fontId="42" fillId="8" borderId="9" xfId="0" applyNumberFormat="1" applyFont="1" applyFill="1" applyBorder="1" applyAlignment="1">
      <alignment horizontal="center" vertical="center"/>
    </xf>
    <xf numFmtId="1" fontId="43" fillId="0" borderId="28" xfId="0" applyNumberFormat="1" applyFont="1" applyFill="1" applyBorder="1" applyAlignment="1">
      <alignment horizontal="center" vertical="center" wrapText="1"/>
    </xf>
    <xf numFmtId="1" fontId="43" fillId="0" borderId="23" xfId="0" applyNumberFormat="1" applyFont="1" applyFill="1" applyBorder="1" applyAlignment="1">
      <alignment horizontal="center" vertical="center" wrapText="1"/>
    </xf>
    <xf numFmtId="1" fontId="43" fillId="0" borderId="27" xfId="0" applyNumberFormat="1" applyFont="1" applyFill="1" applyBorder="1" applyAlignment="1">
      <alignment horizontal="center" vertical="center" wrapText="1"/>
    </xf>
    <xf numFmtId="1" fontId="42" fillId="8" borderId="11" xfId="0" applyNumberFormat="1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0" fontId="42" fillId="0" borderId="31" xfId="0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center" vertical="center" wrapText="1"/>
    </xf>
    <xf numFmtId="2" fontId="42" fillId="0" borderId="56" xfId="0" applyNumberFormat="1" applyFont="1" applyFill="1" applyBorder="1" applyAlignment="1">
      <alignment horizontal="center" vertical="center"/>
    </xf>
    <xf numFmtId="1" fontId="42" fillId="0" borderId="1" xfId="0" applyNumberFormat="1" applyFont="1" applyFill="1" applyBorder="1" applyAlignment="1">
      <alignment horizontal="center" vertical="center"/>
    </xf>
    <xf numFmtId="1" fontId="42" fillId="0" borderId="8" xfId="0" applyNumberFormat="1" applyFont="1" applyFill="1" applyBorder="1" applyAlignment="1">
      <alignment horizontal="center" vertical="center"/>
    </xf>
    <xf numFmtId="1" fontId="42" fillId="0" borderId="3" xfId="0" applyNumberFormat="1" applyFont="1" applyFill="1" applyBorder="1" applyAlignment="1">
      <alignment horizontal="center" vertical="center"/>
    </xf>
    <xf numFmtId="1" fontId="42" fillId="0" borderId="14" xfId="0" applyNumberFormat="1" applyFont="1" applyFill="1" applyBorder="1" applyAlignment="1">
      <alignment horizontal="center" vertical="center"/>
    </xf>
    <xf numFmtId="1" fontId="42" fillId="0" borderId="10" xfId="0" applyNumberFormat="1" applyFont="1" applyFill="1" applyBorder="1" applyAlignment="1">
      <alignment horizontal="center" vertical="center"/>
    </xf>
    <xf numFmtId="1" fontId="42" fillId="0" borderId="11" xfId="0" applyNumberFormat="1" applyFont="1" applyFill="1" applyBorder="1" applyAlignment="1">
      <alignment horizontal="center" vertical="center"/>
    </xf>
    <xf numFmtId="1" fontId="42" fillId="9" borderId="19" xfId="0" applyNumberFormat="1" applyFont="1" applyFill="1" applyBorder="1" applyAlignment="1">
      <alignment horizontal="center" vertical="center"/>
    </xf>
    <xf numFmtId="1" fontId="42" fillId="9" borderId="31" xfId="0" applyNumberFormat="1" applyFont="1" applyFill="1" applyBorder="1" applyAlignment="1">
      <alignment horizontal="center" vertical="center"/>
    </xf>
    <xf numFmtId="1" fontId="42" fillId="9" borderId="10" xfId="0" applyNumberFormat="1" applyFont="1" applyFill="1" applyBorder="1" applyAlignment="1">
      <alignment horizontal="center" vertical="center"/>
    </xf>
    <xf numFmtId="1" fontId="42" fillId="9" borderId="1" xfId="0" applyNumberFormat="1" applyFont="1" applyFill="1" applyBorder="1" applyAlignment="1">
      <alignment horizontal="center" vertical="center"/>
    </xf>
    <xf numFmtId="1" fontId="42" fillId="9" borderId="11" xfId="0" applyNumberFormat="1" applyFont="1" applyFill="1" applyBorder="1" applyAlignment="1">
      <alignment horizontal="center" vertical="center"/>
    </xf>
    <xf numFmtId="1" fontId="42" fillId="9" borderId="3" xfId="0" applyNumberFormat="1" applyFont="1" applyFill="1" applyBorder="1" applyAlignment="1">
      <alignment horizontal="center" vertical="center"/>
    </xf>
    <xf numFmtId="0" fontId="43" fillId="0" borderId="22" xfId="0" applyFont="1" applyFill="1" applyBorder="1" applyAlignment="1">
      <alignment horizontal="center" vertical="center"/>
    </xf>
    <xf numFmtId="1" fontId="42" fillId="0" borderId="8" xfId="0" applyNumberFormat="1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1" fontId="42" fillId="0" borderId="1" xfId="0" applyNumberFormat="1" applyFont="1" applyFill="1" applyBorder="1" applyAlignment="1">
      <alignment horizontal="center" vertical="center"/>
    </xf>
    <xf numFmtId="0" fontId="42" fillId="0" borderId="22" xfId="1" applyFont="1" applyFill="1" applyBorder="1" applyAlignment="1">
      <alignment horizontal="center" vertical="center" wrapText="1"/>
    </xf>
    <xf numFmtId="0" fontId="42" fillId="0" borderId="34" xfId="0" applyFont="1" applyFill="1" applyBorder="1" applyAlignment="1">
      <alignment horizontal="center" vertical="center"/>
    </xf>
    <xf numFmtId="0" fontId="42" fillId="0" borderId="21" xfId="0" applyFont="1" applyFill="1" applyBorder="1" applyAlignment="1">
      <alignment horizontal="center" vertical="center"/>
    </xf>
    <xf numFmtId="0" fontId="42" fillId="5" borderId="21" xfId="1" applyFont="1" applyFill="1" applyBorder="1" applyAlignment="1">
      <alignment horizontal="center" vertical="center" wrapText="1"/>
    </xf>
    <xf numFmtId="0" fontId="42" fillId="0" borderId="4" xfId="0" applyFont="1" applyFill="1" applyBorder="1" applyAlignment="1">
      <alignment horizontal="center" vertical="center"/>
    </xf>
    <xf numFmtId="0" fontId="43" fillId="0" borderId="22" xfId="0" applyFont="1" applyFill="1" applyBorder="1" applyAlignment="1">
      <alignment horizontal="center" vertical="center"/>
    </xf>
    <xf numFmtId="183" fontId="42" fillId="3" borderId="10" xfId="0" applyNumberFormat="1" applyFont="1" applyFill="1" applyBorder="1" applyAlignment="1">
      <alignment horizontal="center" vertical="center"/>
    </xf>
    <xf numFmtId="183" fontId="42" fillId="3" borderId="6" xfId="0" applyNumberFormat="1" applyFont="1" applyFill="1" applyBorder="1" applyAlignment="1">
      <alignment horizontal="center" vertical="center"/>
    </xf>
    <xf numFmtId="183" fontId="42" fillId="3" borderId="11" xfId="0" applyNumberFormat="1" applyFont="1" applyFill="1" applyBorder="1" applyAlignment="1">
      <alignment horizontal="center" vertical="center"/>
    </xf>
    <xf numFmtId="183" fontId="42" fillId="3" borderId="7" xfId="0" applyNumberFormat="1" applyFont="1" applyFill="1" applyBorder="1" applyAlignment="1">
      <alignment horizontal="center" vertical="center"/>
    </xf>
    <xf numFmtId="1" fontId="42" fillId="0" borderId="1" xfId="0" applyNumberFormat="1" applyFont="1" applyFill="1" applyBorder="1" applyAlignment="1">
      <alignment horizontal="center" vertical="center"/>
    </xf>
    <xf numFmtId="1" fontId="42" fillId="0" borderId="8" xfId="0" applyNumberFormat="1" applyFont="1" applyFill="1" applyBorder="1" applyAlignment="1">
      <alignment horizontal="center" vertical="center"/>
    </xf>
    <xf numFmtId="0" fontId="43" fillId="0" borderId="34" xfId="0" applyFont="1" applyFill="1" applyBorder="1" applyAlignment="1">
      <alignment horizontal="center" vertical="center"/>
    </xf>
    <xf numFmtId="0" fontId="43" fillId="0" borderId="21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183" fontId="42" fillId="3" borderId="19" xfId="0" applyNumberFormat="1" applyFont="1" applyFill="1" applyBorder="1" applyAlignment="1">
      <alignment horizontal="center" vertical="center"/>
    </xf>
    <xf numFmtId="183" fontId="42" fillId="3" borderId="20" xfId="0" applyNumberFormat="1" applyFont="1" applyFill="1" applyBorder="1" applyAlignment="1">
      <alignment horizontal="center" vertical="center"/>
    </xf>
    <xf numFmtId="183" fontId="42" fillId="3" borderId="12" xfId="0" applyNumberFormat="1" applyFont="1" applyFill="1" applyBorder="1" applyAlignment="1">
      <alignment horizontal="center" vertical="center"/>
    </xf>
    <xf numFmtId="1" fontId="42" fillId="0" borderId="10" xfId="0" applyNumberFormat="1" applyFont="1" applyFill="1" applyBorder="1" applyAlignment="1">
      <alignment horizontal="center" vertical="center"/>
    </xf>
    <xf numFmtId="183" fontId="42" fillId="3" borderId="1" xfId="0" applyNumberFormat="1" applyFont="1" applyFill="1" applyBorder="1" applyAlignment="1">
      <alignment horizontal="center" vertical="center"/>
    </xf>
    <xf numFmtId="183" fontId="42" fillId="3" borderId="3" xfId="0" applyNumberFormat="1" applyFont="1" applyFill="1" applyBorder="1" applyAlignment="1">
      <alignment horizontal="center" vertical="center"/>
    </xf>
    <xf numFmtId="0" fontId="42" fillId="0" borderId="10" xfId="0" applyFont="1" applyFill="1" applyBorder="1" applyAlignment="1">
      <alignment horizontal="center" vertical="center"/>
    </xf>
    <xf numFmtId="183" fontId="42" fillId="3" borderId="13" xfId="0" applyNumberFormat="1" applyFont="1" applyFill="1" applyBorder="1" applyAlignment="1">
      <alignment horizontal="center" vertical="center"/>
    </xf>
    <xf numFmtId="0" fontId="42" fillId="0" borderId="2" xfId="1" applyFont="1" applyFill="1" applyBorder="1" applyAlignment="1">
      <alignment horizontal="center" vertical="center" wrapText="1"/>
    </xf>
    <xf numFmtId="0" fontId="42" fillId="0" borderId="28" xfId="1" applyFont="1" applyFill="1" applyBorder="1" applyAlignment="1">
      <alignment horizontal="center" vertical="center" wrapText="1"/>
    </xf>
    <xf numFmtId="0" fontId="42" fillId="5" borderId="28" xfId="1" applyFont="1" applyFill="1" applyBorder="1" applyAlignment="1">
      <alignment horizontal="center" vertical="center" wrapText="1"/>
    </xf>
    <xf numFmtId="0" fontId="42" fillId="5" borderId="22" xfId="1" applyFont="1" applyFill="1" applyBorder="1" applyAlignment="1">
      <alignment horizontal="center" vertical="center" wrapText="1"/>
    </xf>
    <xf numFmtId="0" fontId="42" fillId="5" borderId="26" xfId="1" applyFont="1" applyFill="1" applyBorder="1" applyAlignment="1">
      <alignment horizontal="center" vertical="center" wrapText="1"/>
    </xf>
    <xf numFmtId="0" fontId="42" fillId="5" borderId="37" xfId="1" applyFont="1" applyFill="1" applyBorder="1" applyAlignment="1">
      <alignment horizontal="center" vertical="center" wrapText="1"/>
    </xf>
    <xf numFmtId="0" fontId="42" fillId="0" borderId="18" xfId="0" applyFont="1" applyFill="1" applyBorder="1" applyAlignment="1">
      <alignment horizontal="center" vertical="center"/>
    </xf>
    <xf numFmtId="0" fontId="42" fillId="0" borderId="9" xfId="0" applyFont="1" applyFill="1" applyBorder="1" applyAlignment="1">
      <alignment horizontal="center" vertical="center"/>
    </xf>
    <xf numFmtId="2" fontId="44" fillId="0" borderId="12" xfId="0" applyNumberFormat="1" applyFont="1" applyFill="1" applyBorder="1" applyAlignment="1">
      <alignment vertical="center"/>
    </xf>
    <xf numFmtId="0" fontId="45" fillId="0" borderId="2" xfId="0" applyFont="1" applyFill="1" applyBorder="1" applyAlignment="1">
      <alignment horizontal="center" vertical="center"/>
    </xf>
    <xf numFmtId="2" fontId="42" fillId="0" borderId="50" xfId="0" applyNumberFormat="1" applyFont="1" applyFill="1" applyBorder="1" applyAlignment="1">
      <alignment horizontal="center" vertical="center"/>
    </xf>
    <xf numFmtId="0" fontId="42" fillId="0" borderId="17" xfId="0" applyFont="1" applyFill="1" applyBorder="1" applyAlignment="1">
      <alignment horizontal="center" vertical="center"/>
    </xf>
    <xf numFmtId="2" fontId="42" fillId="0" borderId="45" xfId="0" applyNumberFormat="1" applyFont="1" applyFill="1" applyBorder="1" applyAlignment="1">
      <alignment horizontal="center" vertical="center"/>
    </xf>
    <xf numFmtId="2" fontId="42" fillId="0" borderId="51" xfId="0" applyNumberFormat="1" applyFont="1" applyFill="1" applyBorder="1" applyAlignment="1">
      <alignment horizontal="center" vertical="center"/>
    </xf>
    <xf numFmtId="0" fontId="42" fillId="5" borderId="56" xfId="0" applyFont="1" applyFill="1" applyBorder="1" applyAlignment="1">
      <alignment horizontal="center" vertical="center"/>
    </xf>
    <xf numFmtId="0" fontId="44" fillId="5" borderId="10" xfId="0" applyFont="1" applyFill="1" applyBorder="1" applyAlignment="1">
      <alignment horizontal="center" vertical="center"/>
    </xf>
    <xf numFmtId="0" fontId="44" fillId="5" borderId="16" xfId="0" applyFont="1" applyFill="1" applyBorder="1" applyAlignment="1">
      <alignment horizontal="center" vertical="center"/>
    </xf>
    <xf numFmtId="0" fontId="44" fillId="5" borderId="11" xfId="0" applyFont="1" applyFill="1" applyBorder="1" applyAlignment="1">
      <alignment horizontal="center" vertical="center"/>
    </xf>
    <xf numFmtId="183" fontId="42" fillId="3" borderId="1" xfId="0" applyNumberFormat="1" applyFont="1" applyFill="1" applyBorder="1" applyAlignment="1">
      <alignment horizontal="center" vertical="center" wrapText="1"/>
    </xf>
    <xf numFmtId="183" fontId="42" fillId="3" borderId="36" xfId="0" applyNumberFormat="1" applyFont="1" applyFill="1" applyBorder="1" applyAlignment="1">
      <alignment horizontal="center" vertical="center" wrapText="1"/>
    </xf>
    <xf numFmtId="183" fontId="42" fillId="3" borderId="36" xfId="0" applyNumberFormat="1" applyFont="1" applyFill="1" applyBorder="1" applyAlignment="1">
      <alignment horizontal="center" vertical="center"/>
    </xf>
    <xf numFmtId="183" fontId="42" fillId="3" borderId="3" xfId="0" applyNumberFormat="1" applyFont="1" applyFill="1" applyBorder="1" applyAlignment="1">
      <alignment horizontal="center" vertical="center" wrapText="1"/>
    </xf>
    <xf numFmtId="0" fontId="42" fillId="0" borderId="31" xfId="0" applyFont="1" applyFill="1" applyBorder="1" applyAlignment="1">
      <alignment horizontal="center" vertical="center"/>
    </xf>
    <xf numFmtId="0" fontId="43" fillId="0" borderId="16" xfId="1" applyFont="1" applyFill="1" applyBorder="1" applyAlignment="1">
      <alignment horizontal="center" vertical="center" wrapText="1"/>
    </xf>
    <xf numFmtId="0" fontId="43" fillId="0" borderId="23" xfId="1" applyFont="1" applyFill="1" applyBorder="1" applyAlignment="1">
      <alignment horizontal="center" vertical="center" wrapText="1"/>
    </xf>
    <xf numFmtId="0" fontId="43" fillId="0" borderId="22" xfId="1" applyFont="1" applyFill="1" applyBorder="1" applyAlignment="1">
      <alignment horizontal="center" vertical="center" wrapText="1"/>
    </xf>
    <xf numFmtId="0" fontId="43" fillId="0" borderId="26" xfId="1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horizontal="center" vertical="center" wrapText="1"/>
    </xf>
    <xf numFmtId="0" fontId="43" fillId="0" borderId="21" xfId="0" applyFont="1" applyFill="1" applyBorder="1" applyAlignment="1">
      <alignment horizontal="center" vertical="center"/>
    </xf>
    <xf numFmtId="1" fontId="42" fillId="0" borderId="8" xfId="0" applyNumberFormat="1" applyFont="1" applyFill="1" applyBorder="1" applyAlignment="1">
      <alignment horizontal="center" vertical="center"/>
    </xf>
    <xf numFmtId="0" fontId="42" fillId="0" borderId="10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1" fontId="42" fillId="0" borderId="1" xfId="0" applyNumberFormat="1" applyFont="1" applyFill="1" applyBorder="1" applyAlignment="1">
      <alignment horizontal="center" vertical="center"/>
    </xf>
    <xf numFmtId="0" fontId="42" fillId="0" borderId="22" xfId="1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center" vertical="center"/>
    </xf>
    <xf numFmtId="0" fontId="42" fillId="5" borderId="22" xfId="1" applyFont="1" applyFill="1" applyBorder="1" applyAlignment="1">
      <alignment horizontal="center" vertical="center" wrapText="1"/>
    </xf>
    <xf numFmtId="183" fontId="42" fillId="10" borderId="12" xfId="0" applyNumberFormat="1" applyFont="1" applyFill="1" applyBorder="1" applyAlignment="1">
      <alignment horizontal="center" vertical="center"/>
    </xf>
    <xf numFmtId="183" fontId="42" fillId="10" borderId="13" xfId="0" applyNumberFormat="1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183" fontId="42" fillId="10" borderId="10" xfId="0" applyNumberFormat="1" applyFont="1" applyFill="1" applyBorder="1" applyAlignment="1">
      <alignment horizontal="center" vertical="center"/>
    </xf>
    <xf numFmtId="183" fontId="42" fillId="10" borderId="6" xfId="0" applyNumberFormat="1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0" fontId="42" fillId="8" borderId="34" xfId="1" applyFont="1" applyFill="1" applyBorder="1" applyAlignment="1">
      <alignment horizontal="center" vertical="center" wrapText="1"/>
    </xf>
    <xf numFmtId="183" fontId="42" fillId="3" borderId="11" xfId="0" applyNumberFormat="1" applyFont="1" applyFill="1" applyBorder="1" applyAlignment="1">
      <alignment horizontal="center" vertical="center"/>
    </xf>
    <xf numFmtId="183" fontId="42" fillId="3" borderId="7" xfId="0" applyNumberFormat="1" applyFont="1" applyFill="1" applyBorder="1" applyAlignment="1">
      <alignment horizontal="center" vertical="center"/>
    </xf>
    <xf numFmtId="183" fontId="42" fillId="3" borderId="12" xfId="0" applyNumberFormat="1" applyFont="1" applyFill="1" applyBorder="1" applyAlignment="1">
      <alignment horizontal="center" vertical="center"/>
    </xf>
    <xf numFmtId="183" fontId="42" fillId="3" borderId="13" xfId="0" applyNumberFormat="1" applyFont="1" applyFill="1" applyBorder="1" applyAlignment="1">
      <alignment horizontal="center" vertical="center"/>
    </xf>
    <xf numFmtId="0" fontId="42" fillId="8" borderId="2" xfId="1" applyFont="1" applyFill="1" applyBorder="1" applyAlignment="1">
      <alignment horizontal="center" vertical="center" wrapText="1"/>
    </xf>
    <xf numFmtId="0" fontId="42" fillId="8" borderId="26" xfId="1" applyFont="1" applyFill="1" applyBorder="1" applyAlignment="1">
      <alignment horizontal="center" vertical="center" wrapText="1"/>
    </xf>
    <xf numFmtId="0" fontId="43" fillId="0" borderId="0" xfId="1" applyFont="1" applyFill="1" applyBorder="1" applyAlignment="1">
      <alignment horizontal="center" vertical="center" wrapText="1"/>
    </xf>
    <xf numFmtId="183" fontId="42" fillId="0" borderId="0" xfId="0" applyNumberFormat="1" applyFont="1" applyFill="1" applyBorder="1" applyAlignment="1">
      <alignment horizontal="center" vertical="center"/>
    </xf>
    <xf numFmtId="2" fontId="44" fillId="0" borderId="0" xfId="1" applyNumberFormat="1" applyFont="1" applyFill="1" applyBorder="1" applyAlignment="1">
      <alignment horizontal="center" vertical="center" wrapText="1"/>
    </xf>
    <xf numFmtId="0" fontId="56" fillId="0" borderId="0" xfId="0" applyFont="1" applyFill="1" applyBorder="1" applyAlignment="1">
      <alignment vertical="center"/>
    </xf>
    <xf numFmtId="0" fontId="56" fillId="0" borderId="0" xfId="0" applyFont="1" applyFill="1" applyBorder="1" applyAlignment="1">
      <alignment horizontal="left" vertical="center"/>
    </xf>
    <xf numFmtId="0" fontId="57" fillId="0" borderId="0" xfId="0" applyFont="1" applyFill="1" applyBorder="1" applyAlignment="1">
      <alignment vertical="center"/>
    </xf>
    <xf numFmtId="0" fontId="58" fillId="0" borderId="0" xfId="0" applyFont="1" applyFill="1" applyBorder="1" applyAlignment="1">
      <alignment horizontal="center" vertical="center"/>
    </xf>
    <xf numFmtId="183" fontId="59" fillId="11" borderId="0" xfId="0" applyNumberFormat="1" applyFont="1" applyFill="1" applyBorder="1" applyAlignment="1">
      <alignment horizontal="center" vertical="center"/>
    </xf>
    <xf numFmtId="1" fontId="59" fillId="11" borderId="0" xfId="0" applyNumberFormat="1" applyFont="1" applyFill="1" applyBorder="1" applyAlignment="1">
      <alignment horizontal="center" vertical="center"/>
    </xf>
    <xf numFmtId="0" fontId="59" fillId="0" borderId="0" xfId="0" applyFont="1" applyFill="1" applyBorder="1" applyAlignment="1">
      <alignment horizontal="center" vertical="center"/>
    </xf>
    <xf numFmtId="2" fontId="60" fillId="0" borderId="1" xfId="1" applyNumberFormat="1" applyFont="1" applyFill="1" applyBorder="1" applyAlignment="1">
      <alignment horizontal="center" vertical="center" textRotation="90" wrapText="1"/>
    </xf>
    <xf numFmtId="2" fontId="61" fillId="0" borderId="1" xfId="0" applyNumberFormat="1" applyFont="1" applyFill="1" applyBorder="1" applyAlignment="1">
      <alignment horizontal="center" vertical="center" textRotation="90" wrapText="1"/>
    </xf>
    <xf numFmtId="2" fontId="60" fillId="0" borderId="1" xfId="1" applyNumberFormat="1" applyFont="1" applyFill="1" applyBorder="1" applyAlignment="1">
      <alignment horizontal="center" vertical="center" wrapText="1"/>
    </xf>
    <xf numFmtId="2" fontId="61" fillId="0" borderId="1" xfId="0" applyNumberFormat="1" applyFont="1" applyFill="1" applyBorder="1" applyAlignment="1">
      <alignment horizontal="center" vertical="center" wrapText="1"/>
    </xf>
    <xf numFmtId="0" fontId="60" fillId="12" borderId="1" xfId="0" applyFont="1" applyFill="1" applyBorder="1" applyAlignment="1">
      <alignment horizontal="center" vertical="center" wrapText="1"/>
    </xf>
    <xf numFmtId="183" fontId="59" fillId="0" borderId="1" xfId="0" applyNumberFormat="1" applyFont="1" applyFill="1" applyBorder="1" applyAlignment="1">
      <alignment horizontal="center" vertical="center"/>
    </xf>
    <xf numFmtId="0" fontId="59" fillId="0" borderId="1" xfId="0" applyFont="1" applyFill="1" applyBorder="1" applyAlignment="1">
      <alignment horizontal="center" vertical="center"/>
    </xf>
    <xf numFmtId="0" fontId="62" fillId="0" borderId="1" xfId="0" applyFont="1" applyFill="1" applyBorder="1" applyAlignment="1">
      <alignment horizontal="center" vertical="center"/>
    </xf>
    <xf numFmtId="2" fontId="59" fillId="0" borderId="1" xfId="1" applyNumberFormat="1" applyFont="1" applyFill="1" applyBorder="1" applyAlignment="1">
      <alignment horizontal="center" vertical="center" wrapText="1"/>
    </xf>
    <xf numFmtId="2" fontId="59" fillId="10" borderId="1" xfId="0" applyNumberFormat="1" applyFont="1" applyFill="1" applyBorder="1" applyAlignment="1">
      <alignment horizontal="center" vertical="center"/>
    </xf>
    <xf numFmtId="1" fontId="59" fillId="0" borderId="1" xfId="0" applyNumberFormat="1" applyFont="1" applyFill="1" applyBorder="1" applyAlignment="1">
      <alignment horizontal="center" vertical="center"/>
    </xf>
    <xf numFmtId="0" fontId="59" fillId="12" borderId="1" xfId="0" applyFont="1" applyFill="1" applyBorder="1" applyAlignment="1">
      <alignment horizontal="center" vertical="center"/>
    </xf>
    <xf numFmtId="0" fontId="62" fillId="0" borderId="1" xfId="0" applyFont="1" applyFill="1" applyBorder="1" applyAlignment="1">
      <alignment horizontal="center" vertical="center" wrapText="1"/>
    </xf>
    <xf numFmtId="0" fontId="59" fillId="0" borderId="1" xfId="0" applyFont="1" applyFill="1" applyBorder="1" applyAlignment="1">
      <alignment horizontal="center" vertical="center" wrapText="1"/>
    </xf>
    <xf numFmtId="183" fontId="59" fillId="13" borderId="1" xfId="0" applyNumberFormat="1" applyFont="1" applyFill="1" applyBorder="1" applyAlignment="1">
      <alignment horizontal="center" vertical="center"/>
    </xf>
    <xf numFmtId="0" fontId="62" fillId="0" borderId="1" xfId="1" applyFont="1" applyFill="1" applyBorder="1" applyAlignment="1">
      <alignment horizontal="left" vertical="center" wrapText="1"/>
    </xf>
    <xf numFmtId="0" fontId="60" fillId="0" borderId="1" xfId="1" applyFont="1" applyFill="1" applyBorder="1" applyAlignment="1">
      <alignment vertical="center" wrapText="1"/>
    </xf>
    <xf numFmtId="2" fontId="59" fillId="0" borderId="1" xfId="0" applyNumberFormat="1" applyFont="1" applyFill="1" applyBorder="1" applyAlignment="1">
      <alignment vertical="center"/>
    </xf>
    <xf numFmtId="2" fontId="59" fillId="0" borderId="1" xfId="0" applyNumberFormat="1" applyFont="1" applyFill="1" applyBorder="1" applyAlignment="1">
      <alignment vertical="center" wrapText="1"/>
    </xf>
    <xf numFmtId="2" fontId="59" fillId="12" borderId="1" xfId="0" applyNumberFormat="1" applyFont="1" applyFill="1" applyBorder="1" applyAlignment="1">
      <alignment horizontal="center" vertical="center"/>
    </xf>
    <xf numFmtId="183" fontId="59" fillId="14" borderId="1" xfId="0" applyNumberFormat="1" applyFont="1" applyFill="1" applyBorder="1" applyAlignment="1">
      <alignment horizontal="center" vertical="center"/>
    </xf>
    <xf numFmtId="2" fontId="60" fillId="13" borderId="1" xfId="1" applyNumberFormat="1" applyFont="1" applyFill="1" applyBorder="1" applyAlignment="1">
      <alignment horizontal="center" vertical="center" wrapText="1"/>
    </xf>
    <xf numFmtId="183" fontId="60" fillId="13" borderId="1" xfId="1" applyNumberFormat="1" applyFont="1" applyFill="1" applyBorder="1" applyAlignment="1">
      <alignment horizontal="center" vertical="center" wrapText="1"/>
    </xf>
    <xf numFmtId="183" fontId="59" fillId="0" borderId="1" xfId="1" applyNumberFormat="1" applyFont="1" applyFill="1" applyBorder="1" applyAlignment="1">
      <alignment horizontal="center" vertical="center" wrapText="1"/>
    </xf>
    <xf numFmtId="0" fontId="59" fillId="0" borderId="1" xfId="0" applyFont="1" applyFill="1" applyBorder="1" applyAlignment="1">
      <alignment horizontal="left" vertical="center"/>
    </xf>
    <xf numFmtId="1" fontId="59" fillId="15" borderId="1" xfId="0" applyNumberFormat="1" applyFont="1" applyFill="1" applyBorder="1" applyAlignment="1">
      <alignment horizontal="center" vertical="center"/>
    </xf>
    <xf numFmtId="183" fontId="59" fillId="0" borderId="0" xfId="0" applyNumberFormat="1" applyFont="1" applyFill="1" applyBorder="1" applyAlignment="1">
      <alignment horizontal="center" vertical="center"/>
    </xf>
    <xf numFmtId="1" fontId="59" fillId="0" borderId="0" xfId="0" applyNumberFormat="1" applyFont="1" applyFill="1" applyBorder="1" applyAlignment="1">
      <alignment horizontal="center" vertical="center"/>
    </xf>
    <xf numFmtId="0" fontId="63" fillId="0" borderId="0" xfId="1" applyFont="1" applyFill="1" applyBorder="1" applyAlignment="1">
      <alignment horizontal="center" vertical="center" textRotation="90" wrapText="1"/>
    </xf>
    <xf numFmtId="0" fontId="62" fillId="0" borderId="0" xfId="1" applyFont="1" applyFill="1" applyBorder="1" applyAlignment="1">
      <alignment horizontal="left" vertical="center" wrapText="1"/>
    </xf>
    <xf numFmtId="2" fontId="59" fillId="0" borderId="0" xfId="0" applyNumberFormat="1" applyFont="1" applyFill="1" applyBorder="1" applyAlignment="1">
      <alignment horizontal="center" vertical="center"/>
    </xf>
    <xf numFmtId="182" fontId="53" fillId="0" borderId="0" xfId="0" applyNumberFormat="1" applyFont="1" applyFill="1" applyBorder="1" applyAlignment="1">
      <alignment vertical="center"/>
    </xf>
    <xf numFmtId="182" fontId="42" fillId="0" borderId="0" xfId="0" applyNumberFormat="1" applyFont="1" applyFill="1" applyBorder="1" applyAlignment="1">
      <alignment vertical="center"/>
    </xf>
    <xf numFmtId="0" fontId="59" fillId="0" borderId="0" xfId="0" applyFont="1" applyFill="1" applyBorder="1" applyAlignment="1">
      <alignment vertical="center"/>
    </xf>
    <xf numFmtId="0" fontId="64" fillId="0" borderId="0" xfId="0" applyFont="1" applyFill="1" applyBorder="1" applyAlignment="1">
      <alignment horizontal="center" vertical="center"/>
    </xf>
    <xf numFmtId="0" fontId="1" fillId="0" borderId="36" xfId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60" fillId="0" borderId="1" xfId="1" applyFont="1" applyFill="1" applyBorder="1" applyAlignment="1">
      <alignment horizontal="center" vertical="center" wrapText="1"/>
    </xf>
    <xf numFmtId="0" fontId="60" fillId="0" borderId="1" xfId="0" applyFont="1" applyFill="1" applyBorder="1" applyAlignment="1">
      <alignment horizontal="center" vertical="center" wrapText="1"/>
    </xf>
    <xf numFmtId="0" fontId="60" fillId="0" borderId="1" xfId="0" applyFont="1" applyFill="1" applyBorder="1" applyAlignment="1">
      <alignment horizontal="center" vertical="center" textRotation="90" wrapText="1"/>
    </xf>
    <xf numFmtId="2" fontId="60" fillId="0" borderId="1" xfId="0" applyNumberFormat="1" applyFont="1" applyFill="1" applyBorder="1" applyAlignment="1">
      <alignment horizontal="center" vertical="center"/>
    </xf>
    <xf numFmtId="0" fontId="60" fillId="0" borderId="1" xfId="0" applyFont="1" applyFill="1" applyBorder="1" applyAlignment="1">
      <alignment horizontal="center" vertical="center"/>
    </xf>
    <xf numFmtId="0" fontId="60" fillId="0" borderId="1" xfId="1" applyFont="1" applyFill="1" applyBorder="1" applyAlignment="1">
      <alignment horizontal="center" vertical="center" textRotation="90" wrapText="1"/>
    </xf>
    <xf numFmtId="2" fontId="59" fillId="0" borderId="1" xfId="0" applyNumberFormat="1" applyFont="1" applyFill="1" applyBorder="1" applyAlignment="1">
      <alignment horizontal="center" vertical="center" wrapText="1"/>
    </xf>
    <xf numFmtId="2" fontId="59" fillId="0" borderId="1" xfId="0" applyNumberFormat="1" applyFont="1" applyFill="1" applyBorder="1" applyAlignment="1">
      <alignment horizontal="center" vertical="center"/>
    </xf>
    <xf numFmtId="0" fontId="1" fillId="0" borderId="28" xfId="1" applyFont="1" applyFill="1" applyBorder="1" applyAlignment="1">
      <alignment horizontal="center" vertical="center" wrapText="1"/>
    </xf>
    <xf numFmtId="2" fontId="4" fillId="0" borderId="1" xfId="1" applyNumberFormat="1" applyFont="1" applyFill="1" applyBorder="1" applyAlignment="1">
      <alignment horizontal="center" vertical="center" textRotation="90" wrapText="1"/>
    </xf>
    <xf numFmtId="2" fontId="4" fillId="0" borderId="1" xfId="0" applyNumberFormat="1" applyFont="1" applyFill="1" applyBorder="1" applyAlignment="1">
      <alignment horizontal="center" vertical="center" textRotation="90" wrapText="1"/>
    </xf>
    <xf numFmtId="0" fontId="1" fillId="16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2" fontId="1" fillId="0" borderId="28" xfId="1" applyNumberFormat="1" applyFont="1" applyFill="1" applyBorder="1" applyAlignment="1">
      <alignment horizontal="center" vertical="center" wrapText="1"/>
    </xf>
    <xf numFmtId="2" fontId="1" fillId="0" borderId="28" xfId="0" applyNumberFormat="1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28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2" fontId="7" fillId="0" borderId="4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center"/>
    </xf>
    <xf numFmtId="2" fontId="7" fillId="16" borderId="1" xfId="0" applyNumberFormat="1" applyFont="1" applyFill="1" applyBorder="1" applyAlignment="1">
      <alignment horizontal="center" vertical="center"/>
    </xf>
    <xf numFmtId="1" fontId="7" fillId="0" borderId="8" xfId="0" applyNumberFormat="1" applyFont="1" applyFill="1" applyBorder="1" applyAlignment="1">
      <alignment horizontal="center"/>
    </xf>
    <xf numFmtId="1" fontId="11" fillId="2" borderId="1" xfId="0" applyNumberFormat="1" applyFont="1" applyFill="1" applyBorder="1" applyAlignment="1">
      <alignment horizontal="center" vertical="center"/>
    </xf>
    <xf numFmtId="0" fontId="7" fillId="0" borderId="0" xfId="0" applyFont="1" applyFill="1" applyBorder="1"/>
    <xf numFmtId="0" fontId="1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 vertical="center" wrapText="1"/>
    </xf>
    <xf numFmtId="2" fontId="7" fillId="0" borderId="0" xfId="0" applyNumberFormat="1" applyFont="1" applyFill="1" applyBorder="1"/>
    <xf numFmtId="0" fontId="8" fillId="0" borderId="0" xfId="0" applyFont="1" applyFill="1" applyBorder="1" applyAlignment="1">
      <alignment horizontal="center"/>
    </xf>
    <xf numFmtId="1" fontId="7" fillId="0" borderId="0" xfId="0" applyNumberFormat="1" applyFont="1" applyFill="1" applyBorder="1"/>
    <xf numFmtId="1" fontId="7" fillId="0" borderId="0" xfId="0" applyNumberFormat="1" applyFont="1" applyFill="1" applyBorder="1" applyAlignment="1">
      <alignment horizontal="center"/>
    </xf>
    <xf numFmtId="0" fontId="9" fillId="0" borderId="0" xfId="0" applyFont="1" applyFill="1" applyBorder="1"/>
    <xf numFmtId="14" fontId="7" fillId="0" borderId="0" xfId="0" applyNumberFormat="1" applyFont="1" applyFill="1" applyBorder="1" applyAlignment="1"/>
    <xf numFmtId="0" fontId="7" fillId="0" borderId="0" xfId="0" applyFont="1" applyFill="1" applyBorder="1" applyAlignment="1"/>
    <xf numFmtId="0" fontId="7" fillId="0" borderId="0" xfId="0" applyFont="1" applyBorder="1"/>
    <xf numFmtId="0" fontId="1" fillId="0" borderId="0" xfId="0" applyFont="1" applyBorder="1"/>
    <xf numFmtId="0" fontId="7" fillId="0" borderId="0" xfId="0" applyFont="1" applyBorder="1" applyAlignment="1">
      <alignment horizontal="center"/>
    </xf>
    <xf numFmtId="2" fontId="7" fillId="0" borderId="0" xfId="0" applyNumberFormat="1" applyFont="1" applyBorder="1"/>
    <xf numFmtId="0" fontId="8" fillId="0" borderId="0" xfId="0" applyFont="1" applyBorder="1" applyAlignment="1">
      <alignment horizontal="center"/>
    </xf>
    <xf numFmtId="0" fontId="1" fillId="0" borderId="0" xfId="1" applyFont="1" applyFill="1" applyBorder="1" applyAlignment="1">
      <alignment horizontal="center" vertical="center" wrapText="1"/>
    </xf>
    <xf numFmtId="2" fontId="7" fillId="0" borderId="0" xfId="1" applyNumberFormat="1" applyFont="1" applyFill="1" applyBorder="1" applyAlignment="1">
      <alignment horizontal="center" vertical="center" wrapText="1"/>
    </xf>
    <xf numFmtId="2" fontId="7" fillId="0" borderId="0" xfId="0" applyNumberFormat="1" applyFont="1" applyFill="1" applyBorder="1" applyAlignment="1">
      <alignment horizontal="center"/>
    </xf>
    <xf numFmtId="2" fontId="7" fillId="0" borderId="0" xfId="0" applyNumberFormat="1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/>
    </xf>
    <xf numFmtId="2" fontId="7" fillId="0" borderId="0" xfId="0" applyNumberFormat="1" applyFont="1" applyFill="1" applyBorder="1" applyAlignment="1">
      <alignment horizontal="center" vertical="center"/>
    </xf>
    <xf numFmtId="2" fontId="7" fillId="16" borderId="0" xfId="0" applyNumberFormat="1" applyFont="1" applyFill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0" fontId="62" fillId="0" borderId="0" xfId="0" applyFont="1" applyFill="1" applyBorder="1" applyAlignment="1">
      <alignment horizontal="center" vertical="center"/>
    </xf>
    <xf numFmtId="2" fontId="59" fillId="0" borderId="0" xfId="1" applyNumberFormat="1" applyFont="1" applyFill="1" applyBorder="1" applyAlignment="1">
      <alignment horizontal="center" vertical="center" wrapText="1"/>
    </xf>
    <xf numFmtId="2" fontId="59" fillId="0" borderId="0" xfId="0" applyNumberFormat="1" applyFont="1" applyFill="1" applyBorder="1" applyAlignment="1">
      <alignment horizontal="center" vertical="center" wrapText="1"/>
    </xf>
    <xf numFmtId="0" fontId="62" fillId="0" borderId="0" xfId="0" applyFont="1" applyFill="1" applyBorder="1" applyAlignment="1">
      <alignment horizontal="center" vertical="center" wrapText="1"/>
    </xf>
    <xf numFmtId="0" fontId="59" fillId="0" borderId="0" xfId="0" applyFont="1" applyFill="1" applyBorder="1" applyAlignment="1">
      <alignment horizontal="left" vertical="center"/>
    </xf>
    <xf numFmtId="0" fontId="60" fillId="17" borderId="1" xfId="1" applyFont="1" applyFill="1" applyBorder="1" applyAlignment="1">
      <alignment horizontal="center" vertical="center" textRotation="90" wrapText="1"/>
    </xf>
    <xf numFmtId="0" fontId="62" fillId="17" borderId="1" xfId="1" applyFont="1" applyFill="1" applyBorder="1" applyAlignment="1">
      <alignment horizontal="left" vertical="center" wrapText="1"/>
    </xf>
    <xf numFmtId="0" fontId="59" fillId="17" borderId="1" xfId="0" applyFont="1" applyFill="1" applyBorder="1" applyAlignment="1">
      <alignment horizontal="center" vertical="center"/>
    </xf>
    <xf numFmtId="0" fontId="62" fillId="17" borderId="1" xfId="0" applyFont="1" applyFill="1" applyBorder="1" applyAlignment="1">
      <alignment horizontal="center" vertical="center"/>
    </xf>
    <xf numFmtId="2" fontId="59" fillId="17" borderId="1" xfId="1" applyNumberFormat="1" applyFont="1" applyFill="1" applyBorder="1" applyAlignment="1">
      <alignment horizontal="center" vertical="center" wrapText="1"/>
    </xf>
    <xf numFmtId="2" fontId="59" fillId="17" borderId="1" xfId="0" applyNumberFormat="1" applyFont="1" applyFill="1" applyBorder="1" applyAlignment="1">
      <alignment horizontal="center" vertical="center"/>
    </xf>
    <xf numFmtId="0" fontId="62" fillId="17" borderId="1" xfId="0" applyFont="1" applyFill="1" applyBorder="1" applyAlignment="1">
      <alignment horizontal="center" vertical="center" wrapText="1"/>
    </xf>
    <xf numFmtId="0" fontId="59" fillId="17" borderId="1" xfId="0" applyFont="1" applyFill="1" applyBorder="1" applyAlignment="1">
      <alignment horizontal="center" vertical="center" wrapText="1"/>
    </xf>
    <xf numFmtId="183" fontId="59" fillId="18" borderId="0" xfId="0" applyNumberFormat="1" applyFont="1" applyFill="1" applyBorder="1" applyAlignment="1">
      <alignment horizontal="center" vertical="center"/>
    </xf>
    <xf numFmtId="1" fontId="59" fillId="18" borderId="0" xfId="0" applyNumberFormat="1" applyFont="1" applyFill="1" applyBorder="1" applyAlignment="1">
      <alignment horizontal="center" vertical="center"/>
    </xf>
    <xf numFmtId="0" fontId="59" fillId="17" borderId="0" xfId="0" applyFont="1" applyFill="1" applyBorder="1" applyAlignment="1">
      <alignment horizontal="center" vertical="center"/>
    </xf>
    <xf numFmtId="0" fontId="42" fillId="17" borderId="0" xfId="0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 wrapText="1"/>
    </xf>
    <xf numFmtId="2" fontId="7" fillId="0" borderId="1" xfId="1" applyNumberFormat="1" applyFont="1" applyFill="1" applyBorder="1" applyAlignment="1">
      <alignment horizontal="center" vertical="center" wrapText="1"/>
    </xf>
    <xf numFmtId="183" fontId="42" fillId="15" borderId="12" xfId="0" applyNumberFormat="1" applyFont="1" applyFill="1" applyBorder="1" applyAlignment="1">
      <alignment horizontal="center" vertical="center"/>
    </xf>
    <xf numFmtId="183" fontId="42" fillId="15" borderId="13" xfId="0" applyNumberFormat="1" applyFont="1" applyFill="1" applyBorder="1" applyAlignment="1">
      <alignment horizontal="center" vertical="center"/>
    </xf>
    <xf numFmtId="183" fontId="42" fillId="15" borderId="19" xfId="0" applyNumberFormat="1" applyFont="1" applyFill="1" applyBorder="1" applyAlignment="1">
      <alignment horizontal="center" vertical="center"/>
    </xf>
    <xf numFmtId="183" fontId="42" fillId="15" borderId="20" xfId="0" applyNumberFormat="1" applyFont="1" applyFill="1" applyBorder="1" applyAlignment="1">
      <alignment horizontal="center" vertical="center"/>
    </xf>
    <xf numFmtId="2" fontId="43" fillId="19" borderId="3" xfId="0" applyNumberFormat="1" applyFont="1" applyFill="1" applyBorder="1" applyAlignment="1">
      <alignment horizontal="center" vertical="center"/>
    </xf>
    <xf numFmtId="2" fontId="42" fillId="19" borderId="31" xfId="0" applyNumberFormat="1" applyFont="1" applyFill="1" applyBorder="1" applyAlignment="1">
      <alignment horizontal="center" vertical="center"/>
    </xf>
    <xf numFmtId="2" fontId="42" fillId="19" borderId="1" xfId="0" applyNumberFormat="1" applyFont="1" applyFill="1" applyBorder="1" applyAlignment="1">
      <alignment horizontal="center" vertical="center"/>
    </xf>
    <xf numFmtId="2" fontId="42" fillId="19" borderId="2" xfId="0" applyNumberFormat="1" applyFont="1" applyFill="1" applyBorder="1" applyAlignment="1">
      <alignment horizontal="center" vertical="center"/>
    </xf>
    <xf numFmtId="2" fontId="42" fillId="19" borderId="3" xfId="0" applyNumberFormat="1" applyFont="1" applyFill="1" applyBorder="1" applyAlignment="1">
      <alignment horizontal="center" vertical="center"/>
    </xf>
    <xf numFmtId="0" fontId="42" fillId="19" borderId="0" xfId="0" applyFont="1" applyFill="1" applyBorder="1" applyAlignment="1">
      <alignment vertical="center"/>
    </xf>
    <xf numFmtId="0" fontId="47" fillId="19" borderId="0" xfId="0" applyFont="1" applyFill="1" applyBorder="1" applyAlignment="1">
      <alignment vertical="center"/>
    </xf>
    <xf numFmtId="0" fontId="47" fillId="19" borderId="0" xfId="0" applyFont="1" applyFill="1" applyBorder="1" applyAlignment="1">
      <alignment horizontal="left" vertical="center"/>
    </xf>
    <xf numFmtId="0" fontId="43" fillId="19" borderId="3" xfId="0" applyFont="1" applyFill="1" applyBorder="1" applyAlignment="1">
      <alignment horizontal="center" vertical="center"/>
    </xf>
    <xf numFmtId="0" fontId="42" fillId="19" borderId="31" xfId="0" applyFont="1" applyFill="1" applyBorder="1" applyAlignment="1">
      <alignment horizontal="center" vertical="center"/>
    </xf>
    <xf numFmtId="0" fontId="42" fillId="19" borderId="1" xfId="0" applyFont="1" applyFill="1" applyBorder="1" applyAlignment="1">
      <alignment horizontal="center" vertical="center"/>
    </xf>
    <xf numFmtId="0" fontId="42" fillId="19" borderId="2" xfId="0" applyFont="1" applyFill="1" applyBorder="1" applyAlignment="1">
      <alignment horizontal="center" vertical="center"/>
    </xf>
    <xf numFmtId="0" fontId="42" fillId="19" borderId="3" xfId="0" applyFont="1" applyFill="1" applyBorder="1" applyAlignment="1">
      <alignment horizontal="center" vertical="center"/>
    </xf>
    <xf numFmtId="183" fontId="42" fillId="15" borderId="17" xfId="0" applyNumberFormat="1" applyFont="1" applyFill="1" applyBorder="1" applyAlignment="1">
      <alignment horizontal="center" vertical="center"/>
    </xf>
    <xf numFmtId="183" fontId="42" fillId="15" borderId="45" xfId="0" applyNumberFormat="1" applyFont="1" applyFill="1" applyBorder="1" applyAlignment="1">
      <alignment horizontal="center" vertical="center"/>
    </xf>
    <xf numFmtId="183" fontId="42" fillId="17" borderId="12" xfId="0" applyNumberFormat="1" applyFont="1" applyFill="1" applyBorder="1" applyAlignment="1">
      <alignment horizontal="center" vertical="center"/>
    </xf>
    <xf numFmtId="183" fontId="42" fillId="17" borderId="13" xfId="0" applyNumberFormat="1" applyFont="1" applyFill="1" applyBorder="1" applyAlignment="1">
      <alignment horizontal="center" vertical="center"/>
    </xf>
    <xf numFmtId="2" fontId="42" fillId="20" borderId="0" xfId="0" applyNumberFormat="1" applyFont="1" applyFill="1" applyBorder="1" applyAlignment="1">
      <alignment vertical="center"/>
    </xf>
    <xf numFmtId="0" fontId="45" fillId="20" borderId="0" xfId="0" applyFont="1" applyFill="1" applyBorder="1" applyAlignment="1">
      <alignment horizontal="center" vertical="center"/>
    </xf>
    <xf numFmtId="0" fontId="42" fillId="20" borderId="0" xfId="0" applyFont="1" applyFill="1" applyBorder="1" applyAlignment="1">
      <alignment horizontal="center" vertical="center"/>
    </xf>
    <xf numFmtId="0" fontId="42" fillId="20" borderId="0" xfId="0" applyFont="1" applyFill="1" applyBorder="1" applyAlignment="1">
      <alignment vertical="center"/>
    </xf>
    <xf numFmtId="0" fontId="65" fillId="20" borderId="0" xfId="0" applyFont="1" applyFill="1" applyBorder="1" applyAlignment="1">
      <alignment horizontal="center" vertical="center"/>
    </xf>
    <xf numFmtId="0" fontId="66" fillId="20" borderId="0" xfId="0" applyFont="1" applyFill="1" applyBorder="1" applyAlignment="1">
      <alignment horizontal="left"/>
    </xf>
    <xf numFmtId="2" fontId="60" fillId="20" borderId="1" xfId="1" applyNumberFormat="1" applyFont="1" applyFill="1" applyBorder="1" applyAlignment="1">
      <alignment horizontal="center" vertical="center" textRotation="90" wrapText="1"/>
    </xf>
    <xf numFmtId="2" fontId="61" fillId="20" borderId="1" xfId="0" applyNumberFormat="1" applyFont="1" applyFill="1" applyBorder="1" applyAlignment="1">
      <alignment horizontal="center" vertical="center" textRotation="90" wrapText="1"/>
    </xf>
    <xf numFmtId="0" fontId="60" fillId="20" borderId="1" xfId="0" applyFont="1" applyFill="1" applyBorder="1" applyAlignment="1">
      <alignment horizontal="center" vertical="center" textRotation="90" wrapText="1"/>
    </xf>
    <xf numFmtId="0" fontId="60" fillId="20" borderId="1" xfId="1" applyFont="1" applyFill="1" applyBorder="1" applyAlignment="1">
      <alignment horizontal="center" vertical="center" wrapText="1"/>
    </xf>
    <xf numFmtId="2" fontId="60" fillId="20" borderId="1" xfId="1" applyNumberFormat="1" applyFont="1" applyFill="1" applyBorder="1" applyAlignment="1">
      <alignment horizontal="center" vertical="center" wrapText="1"/>
    </xf>
    <xf numFmtId="2" fontId="61" fillId="20" borderId="1" xfId="0" applyNumberFormat="1" applyFont="1" applyFill="1" applyBorder="1" applyAlignment="1">
      <alignment horizontal="center" vertical="center" wrapText="1"/>
    </xf>
    <xf numFmtId="0" fontId="60" fillId="20" borderId="1" xfId="0" applyFont="1" applyFill="1" applyBorder="1" applyAlignment="1">
      <alignment horizontal="center" vertical="center" wrapText="1"/>
    </xf>
    <xf numFmtId="2" fontId="59" fillId="20" borderId="1" xfId="1" applyNumberFormat="1" applyFont="1" applyFill="1" applyBorder="1" applyAlignment="1">
      <alignment horizontal="center" vertical="center" wrapText="1"/>
    </xf>
    <xf numFmtId="2" fontId="59" fillId="20" borderId="1" xfId="0" applyNumberFormat="1" applyFont="1" applyFill="1" applyBorder="1" applyAlignment="1">
      <alignment horizontal="center" vertical="center"/>
    </xf>
    <xf numFmtId="2" fontId="59" fillId="20" borderId="1" xfId="0" applyNumberFormat="1" applyFont="1" applyFill="1" applyBorder="1" applyAlignment="1">
      <alignment horizontal="center" vertical="center" wrapText="1"/>
    </xf>
    <xf numFmtId="2" fontId="59" fillId="20" borderId="1" xfId="0" applyNumberFormat="1" applyFont="1" applyFill="1" applyBorder="1" applyAlignment="1">
      <alignment vertical="center"/>
    </xf>
    <xf numFmtId="2" fontId="59" fillId="20" borderId="1" xfId="0" applyNumberFormat="1" applyFont="1" applyFill="1" applyBorder="1" applyAlignment="1">
      <alignment vertical="center" wrapText="1"/>
    </xf>
    <xf numFmtId="183" fontId="59" fillId="20" borderId="1" xfId="1" applyNumberFormat="1" applyFont="1" applyFill="1" applyBorder="1" applyAlignment="1">
      <alignment horizontal="center" vertical="center" wrapText="1"/>
    </xf>
    <xf numFmtId="2" fontId="59" fillId="20" borderId="0" xfId="1" applyNumberFormat="1" applyFont="1" applyFill="1" applyBorder="1" applyAlignment="1">
      <alignment horizontal="center" vertical="center" wrapText="1"/>
    </xf>
    <xf numFmtId="2" fontId="59" fillId="20" borderId="0" xfId="0" applyNumberFormat="1" applyFont="1" applyFill="1" applyBorder="1" applyAlignment="1">
      <alignment horizontal="center" vertical="center"/>
    </xf>
    <xf numFmtId="2" fontId="59" fillId="20" borderId="0" xfId="0" applyNumberFormat="1" applyFont="1" applyFill="1" applyBorder="1" applyAlignment="1">
      <alignment horizontal="center" vertical="center" wrapText="1"/>
    </xf>
    <xf numFmtId="1" fontId="59" fillId="20" borderId="0" xfId="0" applyNumberFormat="1" applyFont="1" applyFill="1" applyBorder="1" applyAlignment="1">
      <alignment horizontal="center" vertical="center"/>
    </xf>
    <xf numFmtId="182" fontId="53" fillId="20" borderId="0" xfId="0" applyNumberFormat="1" applyFont="1" applyFill="1" applyBorder="1" applyAlignment="1">
      <alignment vertical="center"/>
    </xf>
    <xf numFmtId="182" fontId="42" fillId="20" borderId="0" xfId="0" applyNumberFormat="1" applyFont="1" applyFill="1" applyBorder="1" applyAlignment="1">
      <alignment vertical="center"/>
    </xf>
    <xf numFmtId="0" fontId="64" fillId="20" borderId="0" xfId="0" applyFont="1" applyFill="1" applyBorder="1" applyAlignment="1">
      <alignment horizontal="center" vertical="center"/>
    </xf>
    <xf numFmtId="2" fontId="42" fillId="20" borderId="0" xfId="0" applyNumberFormat="1" applyFont="1" applyFill="1" applyBorder="1" applyAlignment="1">
      <alignment horizontal="center" vertical="center"/>
    </xf>
    <xf numFmtId="2" fontId="67" fillId="20" borderId="1" xfId="0" applyNumberFormat="1" applyFont="1" applyFill="1" applyBorder="1" applyAlignment="1">
      <alignment horizontal="center" vertical="center" wrapText="1"/>
    </xf>
    <xf numFmtId="2" fontId="67" fillId="20" borderId="1" xfId="0" applyNumberFormat="1" applyFont="1" applyFill="1" applyBorder="1" applyAlignment="1">
      <alignment horizontal="center" vertical="center"/>
    </xf>
    <xf numFmtId="1" fontId="42" fillId="0" borderId="3" xfId="0" applyNumberFormat="1" applyFont="1" applyFill="1" applyBorder="1" applyAlignment="1">
      <alignment horizontal="center" vertical="center"/>
    </xf>
    <xf numFmtId="0" fontId="43" fillId="0" borderId="4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43" fillId="0" borderId="8" xfId="0" applyFont="1" applyFill="1" applyBorder="1" applyAlignment="1">
      <alignment horizontal="center" vertical="center" wrapText="1"/>
    </xf>
    <xf numFmtId="0" fontId="43" fillId="0" borderId="14" xfId="0" applyFont="1" applyFill="1" applyBorder="1" applyAlignment="1">
      <alignment horizontal="center" vertical="center" wrapText="1"/>
    </xf>
    <xf numFmtId="183" fontId="42" fillId="3" borderId="10" xfId="0" applyNumberFormat="1" applyFont="1" applyFill="1" applyBorder="1" applyAlignment="1">
      <alignment horizontal="center" vertical="center"/>
    </xf>
    <xf numFmtId="183" fontId="42" fillId="3" borderId="11" xfId="0" applyNumberFormat="1" applyFont="1" applyFill="1" applyBorder="1" applyAlignment="1">
      <alignment horizontal="center" vertical="center"/>
    </xf>
    <xf numFmtId="1" fontId="42" fillId="0" borderId="10" xfId="0" applyNumberFormat="1" applyFont="1" applyFill="1" applyBorder="1" applyAlignment="1">
      <alignment horizontal="center" vertical="center"/>
    </xf>
    <xf numFmtId="1" fontId="42" fillId="0" borderId="11" xfId="0" applyNumberFormat="1" applyFont="1" applyFill="1" applyBorder="1" applyAlignment="1">
      <alignment horizontal="center" vertical="center"/>
    </xf>
    <xf numFmtId="0" fontId="42" fillId="0" borderId="22" xfId="1" applyFont="1" applyFill="1" applyBorder="1" applyAlignment="1">
      <alignment horizontal="center" vertical="center" wrapText="1"/>
    </xf>
    <xf numFmtId="0" fontId="42" fillId="0" borderId="26" xfId="1" applyFont="1" applyFill="1" applyBorder="1" applyAlignment="1">
      <alignment horizontal="center" vertical="center" wrapText="1"/>
    </xf>
    <xf numFmtId="1" fontId="42" fillId="0" borderId="10" xfId="0" applyNumberFormat="1" applyFont="1" applyFill="1" applyBorder="1" applyAlignment="1">
      <alignment horizontal="center" vertical="center"/>
    </xf>
    <xf numFmtId="183" fontId="42" fillId="3" borderId="10" xfId="0" applyNumberFormat="1" applyFont="1" applyFill="1" applyBorder="1" applyAlignment="1">
      <alignment horizontal="center" vertical="center"/>
    </xf>
    <xf numFmtId="0" fontId="42" fillId="0" borderId="22" xfId="1" applyFont="1" applyFill="1" applyBorder="1" applyAlignment="1">
      <alignment horizontal="center" vertical="center" wrapText="1"/>
    </xf>
    <xf numFmtId="0" fontId="43" fillId="0" borderId="0" xfId="1" applyFont="1" applyFill="1" applyBorder="1" applyAlignment="1">
      <alignment horizontal="center" vertical="center" wrapText="1"/>
    </xf>
    <xf numFmtId="2" fontId="43" fillId="0" borderId="16" xfId="1" applyNumberFormat="1" applyFont="1" applyFill="1" applyBorder="1" applyAlignment="1">
      <alignment horizontal="center" vertical="center" wrapText="1"/>
    </xf>
    <xf numFmtId="2" fontId="43" fillId="0" borderId="28" xfId="0" applyNumberFormat="1" applyFont="1" applyFill="1" applyBorder="1" applyAlignment="1">
      <alignment horizontal="center" vertical="center" wrapText="1"/>
    </xf>
    <xf numFmtId="0" fontId="43" fillId="0" borderId="28" xfId="0" applyFont="1" applyFill="1" applyBorder="1" applyAlignment="1">
      <alignment horizontal="center" vertical="center" wrapText="1"/>
    </xf>
    <xf numFmtId="0" fontId="43" fillId="0" borderId="23" xfId="0" applyFont="1" applyFill="1" applyBorder="1" applyAlignment="1">
      <alignment horizontal="center" vertical="center" wrapText="1"/>
    </xf>
    <xf numFmtId="2" fontId="44" fillId="0" borderId="1" xfId="1" applyNumberFormat="1" applyFont="1" applyFill="1" applyBorder="1" applyAlignment="1">
      <alignment horizontal="center" vertical="center" wrapText="1"/>
    </xf>
    <xf numFmtId="0" fontId="43" fillId="0" borderId="22" xfId="1" applyFont="1" applyFill="1" applyBorder="1" applyAlignment="1">
      <alignment horizontal="center" vertical="center" wrapText="1"/>
    </xf>
    <xf numFmtId="2" fontId="44" fillId="0" borderId="3" xfId="1" applyNumberFormat="1" applyFont="1" applyFill="1" applyBorder="1" applyAlignment="1">
      <alignment horizontal="center" vertical="center" wrapText="1"/>
    </xf>
    <xf numFmtId="0" fontId="43" fillId="0" borderId="16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center" vertical="center" wrapText="1"/>
    </xf>
    <xf numFmtId="0" fontId="43" fillId="3" borderId="29" xfId="0" applyFont="1" applyFill="1" applyBorder="1" applyAlignment="1">
      <alignment horizontal="center" vertical="center" wrapText="1"/>
    </xf>
    <xf numFmtId="183" fontId="42" fillId="10" borderId="8" xfId="0" applyNumberFormat="1" applyFont="1" applyFill="1" applyBorder="1" applyAlignment="1">
      <alignment horizontal="center" vertical="center"/>
    </xf>
    <xf numFmtId="183" fontId="42" fillId="10" borderId="14" xfId="0" applyNumberFormat="1" applyFont="1" applyFill="1" applyBorder="1" applyAlignment="1">
      <alignment horizontal="center" vertical="center"/>
    </xf>
    <xf numFmtId="1" fontId="43" fillId="0" borderId="16" xfId="0" applyNumberFormat="1" applyFont="1" applyFill="1" applyBorder="1" applyAlignment="1">
      <alignment horizontal="center" vertical="center" wrapText="1"/>
    </xf>
    <xf numFmtId="183" fontId="44" fillId="0" borderId="10" xfId="1" applyNumberFormat="1" applyFont="1" applyFill="1" applyBorder="1" applyAlignment="1">
      <alignment horizontal="center" vertical="center" wrapText="1"/>
    </xf>
    <xf numFmtId="183" fontId="44" fillId="0" borderId="1" xfId="1" applyNumberFormat="1" applyFont="1" applyFill="1" applyBorder="1" applyAlignment="1">
      <alignment horizontal="center" vertical="center" wrapText="1"/>
    </xf>
    <xf numFmtId="183" fontId="44" fillId="0" borderId="1" xfId="0" applyNumberFormat="1" applyFont="1" applyFill="1" applyBorder="1" applyAlignment="1">
      <alignment horizontal="center" vertical="center"/>
    </xf>
    <xf numFmtId="183" fontId="44" fillId="0" borderId="6" xfId="0" applyNumberFormat="1" applyFont="1" applyFill="1" applyBorder="1" applyAlignment="1">
      <alignment horizontal="center" vertical="center"/>
    </xf>
    <xf numFmtId="183" fontId="59" fillId="0" borderId="1" xfId="0" applyNumberFormat="1" applyFont="1" applyBorder="1" applyAlignment="1">
      <alignment horizontal="center" vertical="center"/>
    </xf>
    <xf numFmtId="0" fontId="43" fillId="15" borderId="22" xfId="1" applyFont="1" applyFill="1" applyBorder="1" applyAlignment="1">
      <alignment horizontal="center" vertical="center" wrapText="1"/>
    </xf>
    <xf numFmtId="0" fontId="42" fillId="15" borderId="22" xfId="1" applyFont="1" applyFill="1" applyBorder="1" applyAlignment="1">
      <alignment horizontal="center" vertical="center" wrapText="1"/>
    </xf>
    <xf numFmtId="183" fontId="42" fillId="15" borderId="10" xfId="0" applyNumberFormat="1" applyFont="1" applyFill="1" applyBorder="1" applyAlignment="1">
      <alignment horizontal="center" vertical="center"/>
    </xf>
    <xf numFmtId="183" fontId="42" fillId="15" borderId="6" xfId="0" applyNumberFormat="1" applyFont="1" applyFill="1" applyBorder="1" applyAlignment="1">
      <alignment horizontal="center" vertical="center"/>
    </xf>
    <xf numFmtId="2" fontId="44" fillId="15" borderId="10" xfId="1" applyNumberFormat="1" applyFont="1" applyFill="1" applyBorder="1" applyAlignment="1">
      <alignment horizontal="center" vertical="center" wrapText="1"/>
    </xf>
    <xf numFmtId="2" fontId="44" fillId="15" borderId="1" xfId="1" applyNumberFormat="1" applyFont="1" applyFill="1" applyBorder="1" applyAlignment="1">
      <alignment horizontal="center" vertical="center" wrapText="1"/>
    </xf>
    <xf numFmtId="0" fontId="44" fillId="15" borderId="1" xfId="0" applyFont="1" applyFill="1" applyBorder="1" applyAlignment="1">
      <alignment horizontal="center" vertical="center"/>
    </xf>
    <xf numFmtId="0" fontId="44" fillId="15" borderId="6" xfId="0" applyFont="1" applyFill="1" applyBorder="1" applyAlignment="1">
      <alignment horizontal="center" vertical="center"/>
    </xf>
    <xf numFmtId="183" fontId="42" fillId="15" borderId="8" xfId="0" applyNumberFormat="1" applyFont="1" applyFill="1" applyBorder="1" applyAlignment="1">
      <alignment horizontal="center" vertical="center"/>
    </xf>
    <xf numFmtId="1" fontId="42" fillId="15" borderId="10" xfId="0" applyNumberFormat="1" applyFont="1" applyFill="1" applyBorder="1" applyAlignment="1">
      <alignment horizontal="center" vertical="center"/>
    </xf>
    <xf numFmtId="1" fontId="42" fillId="15" borderId="6" xfId="0" applyNumberFormat="1" applyFont="1" applyFill="1" applyBorder="1" applyAlignment="1">
      <alignment horizontal="center" vertical="center"/>
    </xf>
    <xf numFmtId="0" fontId="0" fillId="15" borderId="0" xfId="0" applyFill="1"/>
    <xf numFmtId="0" fontId="42" fillId="0" borderId="34" xfId="1" applyFont="1" applyFill="1" applyBorder="1" applyAlignment="1">
      <alignment horizontal="center" vertical="center" wrapText="1"/>
    </xf>
    <xf numFmtId="0" fontId="43" fillId="0" borderId="22" xfId="0" applyFont="1" applyFill="1" applyBorder="1" applyAlignment="1">
      <alignment horizontal="center" vertical="center"/>
    </xf>
    <xf numFmtId="183" fontId="42" fillId="3" borderId="10" xfId="0" applyNumberFormat="1" applyFont="1" applyFill="1" applyBorder="1" applyAlignment="1">
      <alignment horizontal="center" vertical="center"/>
    </xf>
    <xf numFmtId="183" fontId="42" fillId="3" borderId="6" xfId="0" applyNumberFormat="1" applyFont="1" applyFill="1" applyBorder="1" applyAlignment="1">
      <alignment horizontal="center" vertical="center"/>
    </xf>
    <xf numFmtId="1" fontId="42" fillId="0" borderId="1" xfId="0" applyNumberFormat="1" applyFont="1" applyFill="1" applyBorder="1" applyAlignment="1">
      <alignment horizontal="center" vertical="center"/>
    </xf>
    <xf numFmtId="1" fontId="42" fillId="0" borderId="8" xfId="0" applyNumberFormat="1" applyFont="1" applyFill="1" applyBorder="1" applyAlignment="1">
      <alignment horizontal="center" vertical="center"/>
    </xf>
    <xf numFmtId="0" fontId="43" fillId="0" borderId="34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0" fontId="42" fillId="0" borderId="12" xfId="0" applyFont="1" applyFill="1" applyBorder="1" applyAlignment="1">
      <alignment horizontal="center" vertical="center"/>
    </xf>
    <xf numFmtId="183" fontId="42" fillId="3" borderId="12" xfId="0" applyNumberFormat="1" applyFont="1" applyFill="1" applyBorder="1" applyAlignment="1">
      <alignment horizontal="center" vertical="center"/>
    </xf>
    <xf numFmtId="0" fontId="42" fillId="0" borderId="10" xfId="0" applyFont="1" applyFill="1" applyBorder="1" applyAlignment="1">
      <alignment horizontal="center" vertical="center"/>
    </xf>
    <xf numFmtId="183" fontId="42" fillId="3" borderId="13" xfId="0" applyNumberFormat="1" applyFont="1" applyFill="1" applyBorder="1" applyAlignment="1">
      <alignment horizontal="center" vertical="center"/>
    </xf>
    <xf numFmtId="0" fontId="42" fillId="0" borderId="2" xfId="1" applyFont="1" applyFill="1" applyBorder="1" applyAlignment="1">
      <alignment horizontal="center" vertical="center" wrapText="1"/>
    </xf>
    <xf numFmtId="0" fontId="42" fillId="0" borderId="22" xfId="1" applyFont="1" applyFill="1" applyBorder="1" applyAlignment="1">
      <alignment horizontal="center" vertical="center" wrapText="1"/>
    </xf>
    <xf numFmtId="0" fontId="42" fillId="5" borderId="22" xfId="1" applyFont="1" applyFill="1" applyBorder="1" applyAlignment="1">
      <alignment horizontal="center" vertical="center" wrapText="1"/>
    </xf>
    <xf numFmtId="0" fontId="43" fillId="0" borderId="14" xfId="0" applyFont="1" applyFill="1" applyBorder="1" applyAlignment="1">
      <alignment horizontal="center" vertical="center" wrapText="1"/>
    </xf>
    <xf numFmtId="187" fontId="42" fillId="0" borderId="12" xfId="0" applyNumberFormat="1" applyFont="1" applyFill="1" applyBorder="1" applyAlignment="1">
      <alignment horizontal="center" vertical="center"/>
    </xf>
    <xf numFmtId="187" fontId="42" fillId="0" borderId="2" xfId="0" applyNumberFormat="1" applyFont="1" applyFill="1" applyBorder="1" applyAlignment="1">
      <alignment horizontal="center" vertical="center"/>
    </xf>
    <xf numFmtId="187" fontId="42" fillId="0" borderId="10" xfId="0" applyNumberFormat="1" applyFont="1" applyFill="1" applyBorder="1" applyAlignment="1">
      <alignment horizontal="center" vertical="center"/>
    </xf>
    <xf numFmtId="187" fontId="42" fillId="0" borderId="1" xfId="0" applyNumberFormat="1" applyFont="1" applyFill="1" applyBorder="1" applyAlignment="1">
      <alignment horizontal="center" vertical="center"/>
    </xf>
    <xf numFmtId="187" fontId="42" fillId="5" borderId="12" xfId="0" applyNumberFormat="1" applyFont="1" applyFill="1" applyBorder="1" applyAlignment="1">
      <alignment horizontal="center" vertical="center"/>
    </xf>
    <xf numFmtId="187" fontId="42" fillId="5" borderId="2" xfId="0" applyNumberFormat="1" applyFont="1" applyFill="1" applyBorder="1" applyAlignment="1">
      <alignment horizontal="center" vertical="center"/>
    </xf>
    <xf numFmtId="187" fontId="42" fillId="5" borderId="10" xfId="0" applyNumberFormat="1" applyFont="1" applyFill="1" applyBorder="1" applyAlignment="1">
      <alignment horizontal="center" vertical="center"/>
    </xf>
    <xf numFmtId="187" fontId="42" fillId="5" borderId="1" xfId="0" applyNumberFormat="1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horizontal="center" vertical="center"/>
    </xf>
    <xf numFmtId="0" fontId="54" fillId="0" borderId="0" xfId="1" applyFont="1" applyFill="1" applyBorder="1" applyAlignment="1">
      <alignment horizontal="center" vertical="center" wrapText="1"/>
    </xf>
    <xf numFmtId="0" fontId="52" fillId="0" borderId="0" xfId="1" applyFont="1" applyFill="1" applyBorder="1" applyAlignment="1">
      <alignment horizontal="center" vertical="center" wrapText="1"/>
    </xf>
    <xf numFmtId="0" fontId="52" fillId="0" borderId="0" xfId="0" applyFont="1" applyFill="1" applyBorder="1" applyAlignment="1">
      <alignment horizontal="center" vertical="center"/>
    </xf>
    <xf numFmtId="2" fontId="44" fillId="0" borderId="0" xfId="0" applyNumberFormat="1" applyFont="1" applyFill="1" applyBorder="1" applyAlignment="1">
      <alignment horizontal="center" vertical="center"/>
    </xf>
    <xf numFmtId="2" fontId="52" fillId="0" borderId="0" xfId="0" applyNumberFormat="1" applyFont="1" applyFill="1" applyBorder="1" applyAlignment="1">
      <alignment horizontal="center" vertical="center" wrapText="1"/>
    </xf>
    <xf numFmtId="2" fontId="52" fillId="0" borderId="0" xfId="0" applyNumberFormat="1" applyFont="1" applyFill="1" applyBorder="1" applyAlignment="1">
      <alignment horizontal="center" vertical="center"/>
    </xf>
    <xf numFmtId="1" fontId="52" fillId="0" borderId="0" xfId="0" applyNumberFormat="1" applyFont="1" applyFill="1" applyBorder="1" applyAlignment="1">
      <alignment horizontal="center" vertical="center"/>
    </xf>
    <xf numFmtId="183" fontId="52" fillId="0" borderId="0" xfId="0" applyNumberFormat="1" applyFont="1" applyFill="1" applyBorder="1" applyAlignment="1">
      <alignment horizontal="center" vertical="center"/>
    </xf>
    <xf numFmtId="0" fontId="54" fillId="5" borderId="67" xfId="1" applyFont="1" applyFill="1" applyBorder="1" applyAlignment="1">
      <alignment vertical="center" wrapText="1"/>
    </xf>
    <xf numFmtId="0" fontId="54" fillId="5" borderId="37" xfId="1" applyFont="1" applyFill="1" applyBorder="1" applyAlignment="1">
      <alignment vertical="center" wrapText="1"/>
    </xf>
    <xf numFmtId="183" fontId="42" fillId="5" borderId="4" xfId="0" applyNumberFormat="1" applyFont="1" applyFill="1" applyBorder="1" applyAlignment="1">
      <alignment horizontal="center" vertical="center"/>
    </xf>
    <xf numFmtId="0" fontId="44" fillId="0" borderId="66" xfId="0" applyFont="1" applyFill="1" applyBorder="1" applyAlignment="1">
      <alignment horizontal="center" vertical="center"/>
    </xf>
    <xf numFmtId="0" fontId="44" fillId="0" borderId="68" xfId="0" applyFont="1" applyFill="1" applyBorder="1" applyAlignment="1">
      <alignment horizontal="center" vertical="center"/>
    </xf>
    <xf numFmtId="0" fontId="44" fillId="5" borderId="48" xfId="0" applyFont="1" applyFill="1" applyBorder="1" applyAlignment="1">
      <alignment horizontal="center" vertical="center"/>
    </xf>
    <xf numFmtId="0" fontId="44" fillId="5" borderId="66" xfId="0" applyFont="1" applyFill="1" applyBorder="1" applyAlignment="1">
      <alignment horizontal="center" vertical="center"/>
    </xf>
    <xf numFmtId="0" fontId="44" fillId="5" borderId="49" xfId="0" applyFont="1" applyFill="1" applyBorder="1" applyAlignment="1">
      <alignment horizontal="center" vertical="center"/>
    </xf>
    <xf numFmtId="0" fontId="44" fillId="5" borderId="69" xfId="0" applyFont="1" applyFill="1" applyBorder="1" applyAlignment="1">
      <alignment horizontal="center" vertical="center"/>
    </xf>
    <xf numFmtId="183" fontId="52" fillId="5" borderId="3" xfId="0" applyNumberFormat="1" applyFont="1" applyFill="1" applyBorder="1" applyAlignment="1">
      <alignment horizontal="center" vertical="center" wrapText="1"/>
    </xf>
    <xf numFmtId="183" fontId="52" fillId="5" borderId="3" xfId="0" applyNumberFormat="1" applyFont="1" applyFill="1" applyBorder="1" applyAlignment="1">
      <alignment horizontal="center" vertical="center"/>
    </xf>
    <xf numFmtId="2" fontId="52" fillId="5" borderId="19" xfId="0" applyNumberFormat="1" applyFont="1" applyFill="1" applyBorder="1" applyAlignment="1">
      <alignment horizontal="center" vertical="center"/>
    </xf>
    <xf numFmtId="2" fontId="52" fillId="5" borderId="20" xfId="0" applyNumberFormat="1" applyFont="1" applyFill="1" applyBorder="1" applyAlignment="1">
      <alignment horizontal="center" vertical="center"/>
    </xf>
    <xf numFmtId="1" fontId="52" fillId="5" borderId="31" xfId="0" applyNumberFormat="1" applyFont="1" applyFill="1" applyBorder="1" applyAlignment="1">
      <alignment horizontal="center" vertical="center"/>
    </xf>
    <xf numFmtId="183" fontId="52" fillId="3" borderId="16" xfId="0" applyNumberFormat="1" applyFont="1" applyFill="1" applyBorder="1" applyAlignment="1">
      <alignment horizontal="center" vertical="center"/>
    </xf>
    <xf numFmtId="183" fontId="52" fillId="3" borderId="23" xfId="0" applyNumberFormat="1" applyFont="1" applyFill="1" applyBorder="1" applyAlignment="1">
      <alignment horizontal="center" vertical="center"/>
    </xf>
    <xf numFmtId="194" fontId="42" fillId="5" borderId="19" xfId="0" applyNumberFormat="1" applyFont="1" applyFill="1" applyBorder="1" applyAlignment="1">
      <alignment horizontal="center" vertical="center"/>
    </xf>
    <xf numFmtId="194" fontId="42" fillId="5" borderId="20" xfId="0" applyNumberFormat="1" applyFont="1" applyFill="1" applyBorder="1" applyAlignment="1">
      <alignment horizontal="center" vertical="center"/>
    </xf>
    <xf numFmtId="194" fontId="42" fillId="5" borderId="46" xfId="0" applyNumberFormat="1" applyFont="1" applyFill="1" applyBorder="1" applyAlignment="1">
      <alignment horizontal="center" vertical="center"/>
    </xf>
    <xf numFmtId="194" fontId="42" fillId="5" borderId="47" xfId="0" applyNumberFormat="1" applyFont="1" applyFill="1" applyBorder="1" applyAlignment="1">
      <alignment horizontal="center" vertical="center"/>
    </xf>
    <xf numFmtId="0" fontId="54" fillId="5" borderId="37" xfId="0" applyFont="1" applyFill="1" applyBorder="1" applyAlignment="1">
      <alignment horizontal="center" vertical="center"/>
    </xf>
    <xf numFmtId="0" fontId="52" fillId="5" borderId="31" xfId="1" applyFont="1" applyFill="1" applyBorder="1" applyAlignment="1">
      <alignment horizontal="center" vertical="center" wrapText="1"/>
    </xf>
    <xf numFmtId="0" fontId="52" fillId="5" borderId="31" xfId="0" applyFont="1" applyFill="1" applyBorder="1" applyAlignment="1">
      <alignment horizontal="center" vertical="center"/>
    </xf>
    <xf numFmtId="183" fontId="52" fillId="5" borderId="31" xfId="0" applyNumberFormat="1" applyFont="1" applyFill="1" applyBorder="1" applyAlignment="1">
      <alignment horizontal="center" vertical="center" wrapText="1"/>
    </xf>
    <xf numFmtId="183" fontId="52" fillId="5" borderId="31" xfId="0" applyNumberFormat="1" applyFont="1" applyFill="1" applyBorder="1" applyAlignment="1">
      <alignment horizontal="center" vertical="center"/>
    </xf>
    <xf numFmtId="0" fontId="52" fillId="5" borderId="19" xfId="0" applyFont="1" applyFill="1" applyBorder="1" applyAlignment="1">
      <alignment horizontal="center" vertical="center"/>
    </xf>
    <xf numFmtId="2" fontId="52" fillId="5" borderId="31" xfId="0" applyNumberFormat="1" applyFont="1" applyFill="1" applyBorder="1" applyAlignment="1">
      <alignment horizontal="center" vertical="center"/>
    </xf>
    <xf numFmtId="0" fontId="52" fillId="5" borderId="38" xfId="1" applyFont="1" applyFill="1" applyBorder="1" applyAlignment="1">
      <alignment horizontal="center" vertical="center" wrapText="1"/>
    </xf>
    <xf numFmtId="183" fontId="42" fillId="5" borderId="38" xfId="0" applyNumberFormat="1" applyFont="1" applyFill="1" applyBorder="1" applyAlignment="1">
      <alignment horizontal="center" vertical="center"/>
    </xf>
    <xf numFmtId="1" fontId="52" fillId="5" borderId="38" xfId="0" applyNumberFormat="1" applyFont="1" applyFill="1" applyBorder="1" applyAlignment="1">
      <alignment horizontal="center" vertical="center"/>
    </xf>
    <xf numFmtId="1" fontId="52" fillId="5" borderId="54" xfId="0" applyNumberFormat="1" applyFont="1" applyFill="1" applyBorder="1" applyAlignment="1">
      <alignment horizontal="center" vertical="center"/>
    </xf>
    <xf numFmtId="183" fontId="42" fillId="3" borderId="10" xfId="0" applyNumberFormat="1" applyFont="1" applyFill="1" applyBorder="1" applyAlignment="1">
      <alignment horizontal="center" vertical="center"/>
    </xf>
    <xf numFmtId="183" fontId="42" fillId="3" borderId="19" xfId="0" applyNumberFormat="1" applyFont="1" applyFill="1" applyBorder="1" applyAlignment="1">
      <alignment horizontal="center" vertical="center"/>
    </xf>
    <xf numFmtId="183" fontId="52" fillId="5" borderId="38" xfId="0" applyNumberFormat="1" applyFont="1" applyFill="1" applyBorder="1" applyAlignment="1">
      <alignment horizontal="center" vertical="center"/>
    </xf>
    <xf numFmtId="1" fontId="52" fillId="5" borderId="20" xfId="0" applyNumberFormat="1" applyFont="1" applyFill="1" applyBorder="1" applyAlignment="1">
      <alignment horizontal="center" vertical="center"/>
    </xf>
    <xf numFmtId="1" fontId="52" fillId="5" borderId="47" xfId="0" applyNumberFormat="1" applyFont="1" applyFill="1" applyBorder="1" applyAlignment="1">
      <alignment horizontal="center" vertical="center"/>
    </xf>
    <xf numFmtId="2" fontId="52" fillId="5" borderId="11" xfId="0" applyNumberFormat="1" applyFont="1" applyFill="1" applyBorder="1" applyAlignment="1">
      <alignment horizontal="center" vertical="center"/>
    </xf>
    <xf numFmtId="1" fontId="52" fillId="5" borderId="53" xfId="0" applyNumberFormat="1" applyFont="1" applyFill="1" applyBorder="1" applyAlignment="1">
      <alignment horizontal="center" vertical="center"/>
    </xf>
    <xf numFmtId="0" fontId="54" fillId="12" borderId="26" xfId="0" applyFont="1" applyFill="1" applyBorder="1" applyAlignment="1">
      <alignment horizontal="center" vertical="center"/>
    </xf>
    <xf numFmtId="0" fontId="54" fillId="12" borderId="67" xfId="1" applyFont="1" applyFill="1" applyBorder="1" applyAlignment="1">
      <alignment vertical="center" wrapText="1"/>
    </xf>
    <xf numFmtId="0" fontId="42" fillId="12" borderId="26" xfId="1" applyFont="1" applyFill="1" applyBorder="1" applyAlignment="1">
      <alignment horizontal="center" vertical="center" wrapText="1"/>
    </xf>
    <xf numFmtId="0" fontId="52" fillId="12" borderId="11" xfId="1" applyFont="1" applyFill="1" applyBorder="1" applyAlignment="1">
      <alignment horizontal="center" vertical="center" wrapText="1"/>
    </xf>
    <xf numFmtId="0" fontId="52" fillId="12" borderId="38" xfId="1" applyFont="1" applyFill="1" applyBorder="1" applyAlignment="1">
      <alignment horizontal="center" vertical="center" wrapText="1"/>
    </xf>
    <xf numFmtId="0" fontId="52" fillId="12" borderId="3" xfId="0" applyFont="1" applyFill="1" applyBorder="1" applyAlignment="1">
      <alignment horizontal="center" vertical="center"/>
    </xf>
    <xf numFmtId="2" fontId="44" fillId="12" borderId="11" xfId="1" applyNumberFormat="1" applyFont="1" applyFill="1" applyBorder="1" applyAlignment="1">
      <alignment horizontal="center" vertical="center" wrapText="1"/>
    </xf>
    <xf numFmtId="2" fontId="44" fillId="12" borderId="3" xfId="0" applyNumberFormat="1" applyFont="1" applyFill="1" applyBorder="1" applyAlignment="1">
      <alignment horizontal="center" vertical="center"/>
    </xf>
    <xf numFmtId="0" fontId="44" fillId="12" borderId="3" xfId="0" applyFont="1" applyFill="1" applyBorder="1" applyAlignment="1">
      <alignment horizontal="center" vertical="center"/>
    </xf>
    <xf numFmtId="0" fontId="44" fillId="12" borderId="14" xfId="0" applyFont="1" applyFill="1" applyBorder="1" applyAlignment="1">
      <alignment horizontal="center" vertical="center"/>
    </xf>
    <xf numFmtId="0" fontId="44" fillId="12" borderId="69" xfId="0" applyFont="1" applyFill="1" applyBorder="1" applyAlignment="1">
      <alignment horizontal="center" vertical="center"/>
    </xf>
    <xf numFmtId="183" fontId="42" fillId="12" borderId="46" xfId="0" applyNumberFormat="1" applyFont="1" applyFill="1" applyBorder="1" applyAlignment="1">
      <alignment horizontal="center" vertical="center"/>
    </xf>
    <xf numFmtId="183" fontId="42" fillId="12" borderId="38" xfId="0" applyNumberFormat="1" applyFont="1" applyFill="1" applyBorder="1" applyAlignment="1">
      <alignment horizontal="center" vertical="center"/>
    </xf>
    <xf numFmtId="183" fontId="52" fillId="12" borderId="3" xfId="0" applyNumberFormat="1" applyFont="1" applyFill="1" applyBorder="1" applyAlignment="1">
      <alignment horizontal="center" vertical="center" wrapText="1"/>
    </xf>
    <xf numFmtId="183" fontId="52" fillId="12" borderId="38" xfId="0" applyNumberFormat="1" applyFont="1" applyFill="1" applyBorder="1" applyAlignment="1">
      <alignment horizontal="center" vertical="center"/>
    </xf>
    <xf numFmtId="1" fontId="52" fillId="12" borderId="38" xfId="0" applyNumberFormat="1" applyFont="1" applyFill="1" applyBorder="1" applyAlignment="1">
      <alignment horizontal="center" vertical="center"/>
    </xf>
    <xf numFmtId="1" fontId="52" fillId="12" borderId="47" xfId="0" applyNumberFormat="1" applyFont="1" applyFill="1" applyBorder="1" applyAlignment="1">
      <alignment horizontal="center" vertical="center"/>
    </xf>
    <xf numFmtId="0" fontId="52" fillId="12" borderId="11" xfId="0" applyFont="1" applyFill="1" applyBorder="1" applyAlignment="1">
      <alignment horizontal="center" vertical="center"/>
    </xf>
    <xf numFmtId="0" fontId="42" fillId="12" borderId="3" xfId="0" applyFont="1" applyFill="1" applyBorder="1" applyAlignment="1">
      <alignment horizontal="center" vertical="center"/>
    </xf>
    <xf numFmtId="2" fontId="52" fillId="12" borderId="3" xfId="0" applyNumberFormat="1" applyFont="1" applyFill="1" applyBorder="1" applyAlignment="1">
      <alignment horizontal="center" vertical="center"/>
    </xf>
    <xf numFmtId="2" fontId="52" fillId="12" borderId="7" xfId="0" applyNumberFormat="1" applyFont="1" applyFill="1" applyBorder="1" applyAlignment="1">
      <alignment horizontal="center" vertical="center"/>
    </xf>
    <xf numFmtId="2" fontId="52" fillId="12" borderId="11" xfId="0" applyNumberFormat="1" applyFont="1" applyFill="1" applyBorder="1" applyAlignment="1">
      <alignment horizontal="center" vertical="center"/>
    </xf>
    <xf numFmtId="1" fontId="52" fillId="12" borderId="53" xfId="0" applyNumberFormat="1" applyFont="1" applyFill="1" applyBorder="1" applyAlignment="1">
      <alignment horizontal="center" vertical="center"/>
    </xf>
    <xf numFmtId="1" fontId="52" fillId="12" borderId="54" xfId="0" applyNumberFormat="1" applyFont="1" applyFill="1" applyBorder="1" applyAlignment="1">
      <alignment horizontal="center" vertical="center"/>
    </xf>
    <xf numFmtId="194" fontId="42" fillId="12" borderId="46" xfId="0" applyNumberFormat="1" applyFont="1" applyFill="1" applyBorder="1" applyAlignment="1">
      <alignment horizontal="center" vertical="center"/>
    </xf>
    <xf numFmtId="194" fontId="42" fillId="12" borderId="47" xfId="0" applyNumberFormat="1" applyFont="1" applyFill="1" applyBorder="1" applyAlignment="1">
      <alignment horizontal="center" vertical="center"/>
    </xf>
    <xf numFmtId="0" fontId="42" fillId="5" borderId="21" xfId="1" applyFont="1" applyFill="1" applyBorder="1" applyAlignment="1">
      <alignment horizontal="center" vertical="center" wrapText="1"/>
    </xf>
    <xf numFmtId="0" fontId="42" fillId="5" borderId="34" xfId="1" applyFont="1" applyFill="1" applyBorder="1" applyAlignment="1">
      <alignment horizontal="center" vertical="center" wrapText="1"/>
    </xf>
    <xf numFmtId="0" fontId="42" fillId="0" borderId="21" xfId="1" applyFont="1" applyFill="1" applyBorder="1" applyAlignment="1">
      <alignment horizontal="center" vertical="center" wrapText="1"/>
    </xf>
    <xf numFmtId="0" fontId="42" fillId="0" borderId="0" xfId="0" applyFont="1" applyFill="1" applyBorder="1" applyAlignment="1">
      <alignment horizontal="left" vertical="center"/>
    </xf>
    <xf numFmtId="0" fontId="43" fillId="0" borderId="0" xfId="0" applyFont="1" applyFill="1" applyBorder="1" applyAlignment="1">
      <alignment horizontal="center" vertical="center" wrapText="1"/>
    </xf>
    <xf numFmtId="0" fontId="42" fillId="0" borderId="8" xfId="0" applyFont="1" applyFill="1" applyBorder="1" applyAlignment="1">
      <alignment horizontal="center" vertical="center"/>
    </xf>
    <xf numFmtId="0" fontId="42" fillId="0" borderId="10" xfId="0" applyFont="1" applyFill="1" applyBorder="1" applyAlignment="1">
      <alignment horizontal="center" vertical="center"/>
    </xf>
    <xf numFmtId="0" fontId="43" fillId="0" borderId="22" xfId="0" applyFont="1" applyFill="1" applyBorder="1" applyAlignment="1">
      <alignment horizontal="center" vertical="center"/>
    </xf>
    <xf numFmtId="0" fontId="43" fillId="0" borderId="21" xfId="0" applyFont="1" applyFill="1" applyBorder="1" applyAlignment="1">
      <alignment horizontal="center" vertical="center"/>
    </xf>
    <xf numFmtId="0" fontId="43" fillId="0" borderId="4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  <xf numFmtId="183" fontId="42" fillId="3" borderId="7" xfId="0" applyNumberFormat="1" applyFont="1" applyFill="1" applyBorder="1" applyAlignment="1">
      <alignment horizontal="center" vertical="center"/>
    </xf>
    <xf numFmtId="183" fontId="42" fillId="3" borderId="6" xfId="0" applyNumberFormat="1" applyFont="1" applyFill="1" applyBorder="1" applyAlignment="1">
      <alignment horizontal="center" vertical="center"/>
    </xf>
    <xf numFmtId="0" fontId="43" fillId="0" borderId="8" xfId="0" applyFont="1" applyFill="1" applyBorder="1" applyAlignment="1">
      <alignment horizontal="center" vertical="center" wrapText="1"/>
    </xf>
    <xf numFmtId="0" fontId="43" fillId="0" borderId="14" xfId="0" applyFont="1" applyFill="1" applyBorder="1" applyAlignment="1">
      <alignment horizontal="center" vertical="center" wrapText="1"/>
    </xf>
    <xf numFmtId="183" fontId="42" fillId="3" borderId="10" xfId="0" applyNumberFormat="1" applyFont="1" applyFill="1" applyBorder="1" applyAlignment="1">
      <alignment horizontal="center" vertical="center"/>
    </xf>
    <xf numFmtId="183" fontId="42" fillId="3" borderId="11" xfId="0" applyNumberFormat="1" applyFont="1" applyFill="1" applyBorder="1" applyAlignment="1">
      <alignment horizontal="center" vertical="center"/>
    </xf>
    <xf numFmtId="0" fontId="42" fillId="5" borderId="28" xfId="1" applyFont="1" applyFill="1" applyBorder="1" applyAlignment="1">
      <alignment horizontal="center" vertical="center" wrapText="1"/>
    </xf>
    <xf numFmtId="0" fontId="42" fillId="0" borderId="28" xfId="1" applyFont="1" applyFill="1" applyBorder="1" applyAlignment="1">
      <alignment horizontal="center" vertical="center" wrapText="1"/>
    </xf>
    <xf numFmtId="0" fontId="42" fillId="5" borderId="2" xfId="1" applyFont="1" applyFill="1" applyBorder="1" applyAlignment="1">
      <alignment horizontal="center" vertical="center" wrapText="1"/>
    </xf>
    <xf numFmtId="0" fontId="42" fillId="0" borderId="22" xfId="1" applyFont="1" applyFill="1" applyBorder="1" applyAlignment="1">
      <alignment horizontal="center" vertical="center" wrapText="1"/>
    </xf>
    <xf numFmtId="0" fontId="42" fillId="5" borderId="22" xfId="1" applyFont="1" applyFill="1" applyBorder="1" applyAlignment="1">
      <alignment horizontal="center" vertical="center" wrapText="1"/>
    </xf>
    <xf numFmtId="0" fontId="42" fillId="5" borderId="26" xfId="1" applyFont="1" applyFill="1" applyBorder="1" applyAlignment="1">
      <alignment horizontal="center" vertical="center" wrapText="1"/>
    </xf>
    <xf numFmtId="0" fontId="42" fillId="5" borderId="37" xfId="1" applyFont="1" applyFill="1" applyBorder="1" applyAlignment="1">
      <alignment horizontal="center" vertical="center" wrapText="1"/>
    </xf>
    <xf numFmtId="0" fontId="43" fillId="0" borderId="0" xfId="1" applyFont="1" applyFill="1" applyBorder="1" applyAlignment="1">
      <alignment horizontal="center" vertical="center" wrapText="1"/>
    </xf>
    <xf numFmtId="0" fontId="23" fillId="0" borderId="0" xfId="0" applyFont="1" applyFill="1" applyBorder="1"/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/>
    </xf>
    <xf numFmtId="2" fontId="10" fillId="0" borderId="0" xfId="0" applyNumberFormat="1" applyFont="1" applyFill="1" applyBorder="1"/>
    <xf numFmtId="0" fontId="24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3" fillId="0" borderId="1" xfId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textRotation="90" wrapText="1"/>
    </xf>
    <xf numFmtId="0" fontId="23" fillId="0" borderId="1" xfId="0" applyFont="1" applyFill="1" applyBorder="1" applyAlignment="1">
      <alignment horizontal="center" vertical="center"/>
    </xf>
    <xf numFmtId="2" fontId="23" fillId="0" borderId="1" xfId="0" applyNumberFormat="1" applyFont="1" applyFill="1" applyBorder="1" applyAlignment="1">
      <alignment horizontal="center" vertical="center"/>
    </xf>
    <xf numFmtId="2" fontId="27" fillId="0" borderId="1" xfId="1" applyNumberFormat="1" applyFont="1" applyFill="1" applyBorder="1" applyAlignment="1">
      <alignment horizontal="center" vertical="center" textRotation="90" wrapText="1"/>
    </xf>
    <xf numFmtId="2" fontId="28" fillId="0" borderId="1" xfId="0" applyNumberFormat="1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2" fontId="23" fillId="0" borderId="1" xfId="1" applyNumberFormat="1" applyFont="1" applyFill="1" applyBorder="1" applyAlignment="1">
      <alignment horizontal="center" vertical="center" wrapText="1"/>
    </xf>
    <xf numFmtId="2" fontId="29" fillId="0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30" fillId="0" borderId="1" xfId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 wrapText="1"/>
    </xf>
    <xf numFmtId="183" fontId="0" fillId="0" borderId="1" xfId="0" applyNumberFormat="1" applyFill="1" applyBorder="1" applyAlignment="1">
      <alignment horizontal="center" vertical="center"/>
    </xf>
    <xf numFmtId="1" fontId="10" fillId="0" borderId="1" xfId="0" applyNumberFormat="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2" fontId="10" fillId="0" borderId="1" xfId="1" applyNumberFormat="1" applyFont="1" applyFill="1" applyBorder="1" applyAlignment="1">
      <alignment horizontal="center" vertical="center" wrapText="1"/>
    </xf>
    <xf numFmtId="2" fontId="10" fillId="0" borderId="1" xfId="0" applyNumberFormat="1" applyFont="1" applyFill="1" applyBorder="1" applyAlignment="1">
      <alignment horizontal="center" vertical="center"/>
    </xf>
    <xf numFmtId="183" fontId="10" fillId="0" borderId="1" xfId="0" applyNumberFormat="1" applyFont="1" applyFill="1" applyBorder="1" applyAlignment="1">
      <alignment horizontal="center" vertical="center"/>
    </xf>
    <xf numFmtId="183" fontId="10" fillId="0" borderId="1" xfId="0" applyNumberFormat="1" applyFont="1" applyFill="1" applyBorder="1" applyAlignment="1">
      <alignment horizontal="center" vertical="center" wrapText="1"/>
    </xf>
    <xf numFmtId="1" fontId="32" fillId="0" borderId="1" xfId="0" applyNumberFormat="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 wrapText="1"/>
    </xf>
    <xf numFmtId="182" fontId="1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23" fillId="0" borderId="0" xfId="0" applyFont="1" applyBorder="1" applyAlignment="1">
      <alignment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31" fillId="0" borderId="1" xfId="1" applyFont="1" applyFill="1" applyBorder="1" applyAlignment="1">
      <alignment vertical="center" textRotation="90" wrapText="1"/>
    </xf>
    <xf numFmtId="0" fontId="10" fillId="0" borderId="0" xfId="0" applyFont="1" applyAlignment="1">
      <alignment horizontal="right"/>
    </xf>
    <xf numFmtId="2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Border="1"/>
    <xf numFmtId="0" fontId="23" fillId="0" borderId="0" xfId="0" applyFont="1" applyBorder="1"/>
    <xf numFmtId="0" fontId="10" fillId="0" borderId="0" xfId="0" applyFont="1" applyBorder="1" applyAlignment="1">
      <alignment horizontal="center"/>
    </xf>
    <xf numFmtId="2" fontId="10" fillId="0" borderId="0" xfId="0" applyNumberFormat="1" applyFont="1" applyBorder="1"/>
    <xf numFmtId="0" fontId="24" fillId="0" borderId="0" xfId="0" applyFont="1" applyBorder="1" applyAlignment="1">
      <alignment horizontal="center"/>
    </xf>
    <xf numFmtId="2" fontId="10" fillId="15" borderId="1" xfId="0" applyNumberFormat="1" applyFont="1" applyFill="1" applyBorder="1" applyAlignment="1">
      <alignment horizontal="center" vertical="center"/>
    </xf>
    <xf numFmtId="0" fontId="43" fillId="0" borderId="26" xfId="0" applyFont="1" applyFill="1" applyBorder="1" applyAlignment="1">
      <alignment horizontal="center" vertical="center"/>
    </xf>
    <xf numFmtId="183" fontId="42" fillId="3" borderId="11" xfId="0" applyNumberFormat="1" applyFont="1" applyFill="1" applyBorder="1" applyAlignment="1">
      <alignment horizontal="center" vertical="center"/>
    </xf>
    <xf numFmtId="183" fontId="42" fillId="3" borderId="7" xfId="0" applyNumberFormat="1" applyFont="1" applyFill="1" applyBorder="1" applyAlignment="1">
      <alignment horizontal="center" vertical="center"/>
    </xf>
    <xf numFmtId="183" fontId="42" fillId="3" borderId="19" xfId="0" applyNumberFormat="1" applyFont="1" applyFill="1" applyBorder="1" applyAlignment="1">
      <alignment horizontal="center" vertical="center"/>
    </xf>
    <xf numFmtId="183" fontId="42" fillId="3" borderId="20" xfId="0" applyNumberFormat="1" applyFont="1" applyFill="1" applyBorder="1" applyAlignment="1">
      <alignment horizontal="center" vertical="center"/>
    </xf>
    <xf numFmtId="0" fontId="45" fillId="0" borderId="0" xfId="1" applyFont="1" applyFill="1" applyBorder="1" applyAlignment="1">
      <alignment horizontal="center" vertical="center" wrapText="1"/>
    </xf>
    <xf numFmtId="2" fontId="42" fillId="0" borderId="0" xfId="1" applyNumberFormat="1" applyFont="1" applyFill="1" applyBorder="1" applyAlignment="1">
      <alignment horizontal="center" vertical="center" wrapText="1"/>
    </xf>
    <xf numFmtId="2" fontId="45" fillId="0" borderId="0" xfId="0" applyNumberFormat="1" applyFont="1" applyFill="1" applyBorder="1" applyAlignment="1">
      <alignment horizontal="center" vertical="center"/>
    </xf>
    <xf numFmtId="2" fontId="42" fillId="0" borderId="0" xfId="0" applyNumberFormat="1" applyFont="1" applyFill="1" applyBorder="1" applyAlignment="1">
      <alignment horizontal="center" vertical="center" wrapText="1"/>
    </xf>
    <xf numFmtId="0" fontId="42" fillId="21" borderId="70" xfId="0" applyFont="1" applyFill="1" applyBorder="1" applyAlignment="1">
      <alignment vertical="center"/>
    </xf>
    <xf numFmtId="0" fontId="68" fillId="21" borderId="71" xfId="0" applyFont="1" applyFill="1" applyBorder="1" applyAlignment="1">
      <alignment vertical="center"/>
    </xf>
    <xf numFmtId="0" fontId="42" fillId="21" borderId="71" xfId="0" applyFont="1" applyFill="1" applyBorder="1" applyAlignment="1">
      <alignment vertical="center"/>
    </xf>
    <xf numFmtId="0" fontId="51" fillId="21" borderId="72" xfId="0" applyFont="1" applyFill="1" applyBorder="1" applyAlignment="1">
      <alignment horizontal="center" vertical="center" wrapText="1"/>
    </xf>
    <xf numFmtId="0" fontId="43" fillId="21" borderId="71" xfId="0" applyFont="1" applyFill="1" applyBorder="1" applyAlignment="1">
      <alignment horizontal="center" vertical="center"/>
    </xf>
    <xf numFmtId="0" fontId="43" fillId="21" borderId="71" xfId="1" applyFont="1" applyFill="1" applyBorder="1" applyAlignment="1">
      <alignment horizontal="center" vertical="center" wrapText="1"/>
    </xf>
    <xf numFmtId="2" fontId="42" fillId="21" borderId="71" xfId="0" applyNumberFormat="1" applyFont="1" applyFill="1" applyBorder="1" applyAlignment="1">
      <alignment vertical="center"/>
    </xf>
    <xf numFmtId="0" fontId="45" fillId="21" borderId="71" xfId="0" applyFont="1" applyFill="1" applyBorder="1" applyAlignment="1">
      <alignment horizontal="center" vertical="center"/>
    </xf>
    <xf numFmtId="0" fontId="42" fillId="21" borderId="71" xfId="0" applyFont="1" applyFill="1" applyBorder="1" applyAlignment="1">
      <alignment horizontal="center" vertical="center"/>
    </xf>
    <xf numFmtId="0" fontId="43" fillId="21" borderId="72" xfId="0" applyFont="1" applyFill="1" applyBorder="1" applyAlignment="1">
      <alignment horizontal="center" vertical="center" wrapText="1"/>
    </xf>
    <xf numFmtId="0" fontId="69" fillId="21" borderId="72" xfId="0" applyFont="1" applyFill="1" applyBorder="1" applyAlignment="1">
      <alignment horizontal="center" vertical="center"/>
    </xf>
    <xf numFmtId="0" fontId="70" fillId="21" borderId="71" xfId="0" applyFont="1" applyFill="1" applyBorder="1" applyAlignment="1">
      <alignment vertical="center"/>
    </xf>
    <xf numFmtId="0" fontId="70" fillId="21" borderId="70" xfId="0" applyFont="1" applyFill="1" applyBorder="1" applyAlignment="1">
      <alignment horizontal="center" vertical="center"/>
    </xf>
    <xf numFmtId="0" fontId="70" fillId="21" borderId="72" xfId="0" applyFont="1" applyFill="1" applyBorder="1" applyAlignment="1">
      <alignment horizontal="center" vertical="center"/>
    </xf>
    <xf numFmtId="0" fontId="70" fillId="21" borderId="73" xfId="0" applyFont="1" applyFill="1" applyBorder="1" applyAlignment="1">
      <alignment horizontal="center" vertical="center"/>
    </xf>
    <xf numFmtId="1" fontId="42" fillId="21" borderId="71" xfId="0" applyNumberFormat="1" applyFont="1" applyFill="1" applyBorder="1" applyAlignment="1">
      <alignment vertical="center"/>
    </xf>
    <xf numFmtId="1" fontId="42" fillId="21" borderId="71" xfId="0" applyNumberFormat="1" applyFont="1" applyFill="1" applyBorder="1" applyAlignment="1">
      <alignment horizontal="center" vertical="center"/>
    </xf>
    <xf numFmtId="0" fontId="43" fillId="21" borderId="1" xfId="1" applyFont="1" applyFill="1" applyBorder="1" applyAlignment="1">
      <alignment horizontal="center" vertical="center" wrapText="1"/>
    </xf>
    <xf numFmtId="0" fontId="43" fillId="21" borderId="8" xfId="1" applyFont="1" applyFill="1" applyBorder="1" applyAlignment="1">
      <alignment horizontal="center" vertical="center" wrapText="1"/>
    </xf>
    <xf numFmtId="2" fontId="50" fillId="21" borderId="10" xfId="1" applyNumberFormat="1" applyFont="1" applyFill="1" applyBorder="1" applyAlignment="1">
      <alignment horizontal="center" vertical="center" textRotation="90" wrapText="1"/>
    </xf>
    <xf numFmtId="2" fontId="50" fillId="21" borderId="1" xfId="0" applyNumberFormat="1" applyFont="1" applyFill="1" applyBorder="1" applyAlignment="1">
      <alignment horizontal="center" vertical="center" textRotation="90" wrapText="1"/>
    </xf>
    <xf numFmtId="0" fontId="50" fillId="21" borderId="1" xfId="0" applyFont="1" applyFill="1" applyBorder="1" applyAlignment="1">
      <alignment horizontal="center" vertical="center" textRotation="90" wrapText="1"/>
    </xf>
    <xf numFmtId="0" fontId="50" fillId="21" borderId="6" xfId="0" applyFont="1" applyFill="1" applyBorder="1" applyAlignment="1">
      <alignment horizontal="center" vertical="center" textRotation="90" wrapText="1"/>
    </xf>
    <xf numFmtId="0" fontId="43" fillId="21" borderId="1" xfId="0" applyFont="1" applyFill="1" applyBorder="1" applyAlignment="1">
      <alignment horizontal="center" vertical="center" wrapText="1"/>
    </xf>
    <xf numFmtId="1" fontId="43" fillId="21" borderId="1" xfId="0" applyNumberFormat="1" applyFont="1" applyFill="1" applyBorder="1" applyAlignment="1">
      <alignment horizontal="center" vertical="center" wrapText="1"/>
    </xf>
    <xf numFmtId="1" fontId="43" fillId="21" borderId="8" xfId="0" applyNumberFormat="1" applyFont="1" applyFill="1" applyBorder="1" applyAlignment="1">
      <alignment horizontal="center" vertical="center" wrapText="1"/>
    </xf>
    <xf numFmtId="0" fontId="43" fillId="21" borderId="4" xfId="0" applyFont="1" applyFill="1" applyBorder="1" applyAlignment="1">
      <alignment horizontal="center" vertical="center" wrapText="1"/>
    </xf>
    <xf numFmtId="0" fontId="43" fillId="21" borderId="8" xfId="0" applyFont="1" applyFill="1" applyBorder="1" applyAlignment="1">
      <alignment horizontal="center" vertical="center" wrapText="1"/>
    </xf>
    <xf numFmtId="0" fontId="43" fillId="21" borderId="10" xfId="0" applyFont="1" applyFill="1" applyBorder="1" applyAlignment="1">
      <alignment horizontal="center" vertical="center" wrapText="1"/>
    </xf>
    <xf numFmtId="0" fontId="43" fillId="21" borderId="6" xfId="0" applyFont="1" applyFill="1" applyBorder="1" applyAlignment="1">
      <alignment horizontal="center" vertical="center" wrapText="1"/>
    </xf>
    <xf numFmtId="1" fontId="43" fillId="21" borderId="4" xfId="0" applyNumberFormat="1" applyFont="1" applyFill="1" applyBorder="1" applyAlignment="1">
      <alignment horizontal="center" vertical="center" wrapText="1"/>
    </xf>
    <xf numFmtId="1" fontId="43" fillId="21" borderId="6" xfId="0" applyNumberFormat="1" applyFont="1" applyFill="1" applyBorder="1" applyAlignment="1">
      <alignment horizontal="center" vertical="center" wrapText="1"/>
    </xf>
    <xf numFmtId="0" fontId="43" fillId="21" borderId="3" xfId="1" applyFont="1" applyFill="1" applyBorder="1" applyAlignment="1">
      <alignment horizontal="center" vertical="center" wrapText="1"/>
    </xf>
    <xf numFmtId="0" fontId="43" fillId="21" borderId="14" xfId="1" applyFont="1" applyFill="1" applyBorder="1" applyAlignment="1">
      <alignment horizontal="center" vertical="center" wrapText="1"/>
    </xf>
    <xf numFmtId="2" fontId="43" fillId="21" borderId="11" xfId="1" applyNumberFormat="1" applyFont="1" applyFill="1" applyBorder="1" applyAlignment="1">
      <alignment horizontal="center" vertical="center" wrapText="1"/>
    </xf>
    <xf numFmtId="2" fontId="43" fillId="21" borderId="3" xfId="0" applyNumberFormat="1" applyFont="1" applyFill="1" applyBorder="1" applyAlignment="1">
      <alignment horizontal="center" vertical="center" wrapText="1"/>
    </xf>
    <xf numFmtId="0" fontId="43" fillId="21" borderId="3" xfId="0" applyFont="1" applyFill="1" applyBorder="1" applyAlignment="1">
      <alignment horizontal="center" vertical="center" wrapText="1"/>
    </xf>
    <xf numFmtId="0" fontId="43" fillId="21" borderId="7" xfId="0" applyFont="1" applyFill="1" applyBorder="1" applyAlignment="1">
      <alignment horizontal="center" vertical="center" wrapText="1"/>
    </xf>
    <xf numFmtId="0" fontId="43" fillId="21" borderId="5" xfId="0" applyFont="1" applyFill="1" applyBorder="1" applyAlignment="1">
      <alignment horizontal="center" vertical="center" wrapText="1"/>
    </xf>
    <xf numFmtId="1" fontId="43" fillId="21" borderId="3" xfId="0" applyNumberFormat="1" applyFont="1" applyFill="1" applyBorder="1" applyAlignment="1">
      <alignment horizontal="center" vertical="center" wrapText="1"/>
    </xf>
    <xf numFmtId="1" fontId="43" fillId="21" borderId="14" xfId="0" applyNumberFormat="1" applyFont="1" applyFill="1" applyBorder="1" applyAlignment="1">
      <alignment horizontal="center" vertical="center" wrapText="1"/>
    </xf>
    <xf numFmtId="0" fontId="43" fillId="21" borderId="3" xfId="0" applyFont="1" applyFill="1" applyBorder="1" applyAlignment="1">
      <alignment horizontal="center" vertical="center"/>
    </xf>
    <xf numFmtId="2" fontId="43" fillId="21" borderId="3" xfId="0" applyNumberFormat="1" applyFont="1" applyFill="1" applyBorder="1" applyAlignment="1">
      <alignment horizontal="center" vertical="center"/>
    </xf>
    <xf numFmtId="0" fontId="43" fillId="21" borderId="7" xfId="0" applyFont="1" applyFill="1" applyBorder="1" applyAlignment="1">
      <alignment horizontal="center" vertical="center"/>
    </xf>
    <xf numFmtId="0" fontId="43" fillId="21" borderId="14" xfId="0" applyFont="1" applyFill="1" applyBorder="1" applyAlignment="1">
      <alignment horizontal="center" vertical="center" wrapText="1"/>
    </xf>
    <xf numFmtId="0" fontId="43" fillId="21" borderId="11" xfId="0" applyFont="1" applyFill="1" applyBorder="1" applyAlignment="1">
      <alignment horizontal="center" vertical="center" wrapText="1"/>
    </xf>
    <xf numFmtId="1" fontId="43" fillId="21" borderId="5" xfId="0" applyNumberFormat="1" applyFont="1" applyFill="1" applyBorder="1" applyAlignment="1">
      <alignment horizontal="center" vertical="center" wrapText="1"/>
    </xf>
    <xf numFmtId="1" fontId="43" fillId="21" borderId="7" xfId="0" applyNumberFormat="1" applyFont="1" applyFill="1" applyBorder="1" applyAlignment="1">
      <alignment horizontal="center" vertical="center" wrapText="1"/>
    </xf>
    <xf numFmtId="0" fontId="43" fillId="22" borderId="34" xfId="0" applyFont="1" applyFill="1" applyBorder="1" applyAlignment="1">
      <alignment horizontal="center" vertical="center"/>
    </xf>
    <xf numFmtId="0" fontId="51" fillId="22" borderId="37" xfId="1" applyFont="1" applyFill="1" applyBorder="1" applyAlignment="1">
      <alignment horizontal="center" vertical="center" wrapText="1"/>
    </xf>
    <xf numFmtId="0" fontId="45" fillId="22" borderId="19" xfId="1" applyFont="1" applyFill="1" applyBorder="1" applyAlignment="1">
      <alignment horizontal="center" vertical="center" wrapText="1"/>
    </xf>
    <xf numFmtId="0" fontId="71" fillId="22" borderId="31" xfId="0" applyFont="1" applyFill="1" applyBorder="1" applyAlignment="1">
      <alignment horizontal="center" vertical="center" wrapText="1"/>
    </xf>
    <xf numFmtId="0" fontId="71" fillId="22" borderId="20" xfId="0" applyFont="1" applyFill="1" applyBorder="1" applyAlignment="1">
      <alignment horizontal="center" vertical="center" wrapText="1"/>
    </xf>
    <xf numFmtId="2" fontId="42" fillId="22" borderId="10" xfId="1" applyNumberFormat="1" applyFont="1" applyFill="1" applyBorder="1" applyAlignment="1">
      <alignment horizontal="center" vertical="center" wrapText="1"/>
    </xf>
    <xf numFmtId="2" fontId="45" fillId="22" borderId="1" xfId="0" applyNumberFormat="1" applyFont="1" applyFill="1" applyBorder="1" applyAlignment="1">
      <alignment horizontal="center" vertical="center"/>
    </xf>
    <xf numFmtId="0" fontId="42" fillId="22" borderId="1" xfId="0" applyFont="1" applyFill="1" applyBorder="1" applyAlignment="1">
      <alignment horizontal="center" vertical="center"/>
    </xf>
    <xf numFmtId="0" fontId="44" fillId="22" borderId="6" xfId="0" applyFont="1" applyFill="1" applyBorder="1" applyAlignment="1">
      <alignment horizontal="center" vertical="center"/>
    </xf>
    <xf numFmtId="2" fontId="42" fillId="22" borderId="10" xfId="0" applyNumberFormat="1" applyFont="1" applyFill="1" applyBorder="1" applyAlignment="1">
      <alignment horizontal="center" vertical="center"/>
    </xf>
    <xf numFmtId="0" fontId="42" fillId="22" borderId="6" xfId="0" applyFont="1" applyFill="1" applyBorder="1" applyAlignment="1">
      <alignment horizontal="center" vertical="center"/>
    </xf>
    <xf numFmtId="2" fontId="42" fillId="22" borderId="4" xfId="0" applyNumberFormat="1" applyFont="1" applyFill="1" applyBorder="1" applyAlignment="1">
      <alignment horizontal="center" vertical="center" wrapText="1"/>
    </xf>
    <xf numFmtId="2" fontId="42" fillId="22" borderId="8" xfId="0" applyNumberFormat="1" applyFont="1" applyFill="1" applyBorder="1" applyAlignment="1">
      <alignment horizontal="center" vertical="center"/>
    </xf>
    <xf numFmtId="1" fontId="42" fillId="22" borderId="12" xfId="0" applyNumberFormat="1" applyFont="1" applyFill="1" applyBorder="1" applyAlignment="1">
      <alignment horizontal="center" vertical="center"/>
    </xf>
    <xf numFmtId="1" fontId="42" fillId="22" borderId="13" xfId="0" applyNumberFormat="1" applyFont="1" applyFill="1" applyBorder="1" applyAlignment="1">
      <alignment horizontal="center" vertical="center"/>
    </xf>
    <xf numFmtId="0" fontId="42" fillId="22" borderId="10" xfId="0" applyFont="1" applyFill="1" applyBorder="1" applyAlignment="1">
      <alignment horizontal="center" vertical="center"/>
    </xf>
    <xf numFmtId="0" fontId="43" fillId="22" borderId="1" xfId="0" applyFont="1" applyFill="1" applyBorder="1" applyAlignment="1">
      <alignment horizontal="left" vertical="center"/>
    </xf>
    <xf numFmtId="2" fontId="42" fillId="22" borderId="1" xfId="0" applyNumberFormat="1" applyFont="1" applyFill="1" applyBorder="1" applyAlignment="1">
      <alignment horizontal="center" vertical="center"/>
    </xf>
    <xf numFmtId="2" fontId="42" fillId="22" borderId="6" xfId="0" applyNumberFormat="1" applyFont="1" applyFill="1" applyBorder="1" applyAlignment="1">
      <alignment horizontal="center" vertical="center"/>
    </xf>
    <xf numFmtId="2" fontId="42" fillId="22" borderId="4" xfId="0" applyNumberFormat="1" applyFont="1" applyFill="1" applyBorder="1" applyAlignment="1">
      <alignment horizontal="center" vertical="center"/>
    </xf>
    <xf numFmtId="183" fontId="42" fillId="22" borderId="16" xfId="0" applyNumberFormat="1" applyFont="1" applyFill="1" applyBorder="1" applyAlignment="1">
      <alignment horizontal="center" vertical="center"/>
    </xf>
    <xf numFmtId="183" fontId="42" fillId="22" borderId="23" xfId="0" applyNumberFormat="1" applyFont="1" applyFill="1" applyBorder="1" applyAlignment="1">
      <alignment horizontal="center" vertical="center"/>
    </xf>
    <xf numFmtId="1" fontId="42" fillId="22" borderId="10" xfId="0" applyNumberFormat="1" applyFont="1" applyFill="1" applyBorder="1" applyAlignment="1">
      <alignment horizontal="center" vertical="center"/>
    </xf>
    <xf numFmtId="1" fontId="42" fillId="22" borderId="1" xfId="0" applyNumberFormat="1" applyFont="1" applyFill="1" applyBorder="1" applyAlignment="1">
      <alignment horizontal="center" vertical="center"/>
    </xf>
    <xf numFmtId="1" fontId="42" fillId="22" borderId="6" xfId="0" applyNumberFormat="1" applyFont="1" applyFill="1" applyBorder="1" applyAlignment="1">
      <alignment horizontal="center" vertical="center"/>
    </xf>
    <xf numFmtId="0" fontId="42" fillId="22" borderId="0" xfId="0" applyFont="1" applyFill="1" applyBorder="1" applyAlignment="1">
      <alignment vertical="center"/>
    </xf>
    <xf numFmtId="0" fontId="43" fillId="22" borderId="26" xfId="0" applyFont="1" applyFill="1" applyBorder="1" applyAlignment="1">
      <alignment horizontal="center" vertical="center"/>
    </xf>
    <xf numFmtId="0" fontId="51" fillId="22" borderId="26" xfId="1" applyFont="1" applyFill="1" applyBorder="1" applyAlignment="1">
      <alignment horizontal="center" vertical="center" wrapText="1"/>
    </xf>
    <xf numFmtId="0" fontId="45" fillId="22" borderId="11" xfId="1" applyFont="1" applyFill="1" applyBorder="1" applyAlignment="1">
      <alignment horizontal="center" vertical="center" wrapText="1"/>
    </xf>
    <xf numFmtId="0" fontId="43" fillId="22" borderId="3" xfId="1" applyFont="1" applyFill="1" applyBorder="1" applyAlignment="1">
      <alignment horizontal="center" vertical="center" wrapText="1"/>
    </xf>
    <xf numFmtId="0" fontId="71" fillId="22" borderId="3" xfId="0" applyFont="1" applyFill="1" applyBorder="1" applyAlignment="1">
      <alignment horizontal="center" vertical="center" wrapText="1"/>
    </xf>
    <xf numFmtId="0" fontId="71" fillId="22" borderId="7" xfId="0" applyFont="1" applyFill="1" applyBorder="1" applyAlignment="1">
      <alignment horizontal="center" vertical="center" wrapText="1"/>
    </xf>
    <xf numFmtId="2" fontId="42" fillId="22" borderId="11" xfId="1" applyNumberFormat="1" applyFont="1" applyFill="1" applyBorder="1" applyAlignment="1">
      <alignment horizontal="center" vertical="center" wrapText="1"/>
    </xf>
    <xf numFmtId="2" fontId="45" fillId="22" borderId="3" xfId="0" applyNumberFormat="1" applyFont="1" applyFill="1" applyBorder="1" applyAlignment="1">
      <alignment horizontal="center" vertical="center"/>
    </xf>
    <xf numFmtId="0" fontId="42" fillId="22" borderId="3" xfId="0" applyFont="1" applyFill="1" applyBorder="1" applyAlignment="1">
      <alignment horizontal="center" vertical="center"/>
    </xf>
    <xf numFmtId="0" fontId="44" fillId="22" borderId="7" xfId="0" applyFont="1" applyFill="1" applyBorder="1" applyAlignment="1">
      <alignment horizontal="center" vertical="center"/>
    </xf>
    <xf numFmtId="2" fontId="42" fillId="22" borderId="11" xfId="0" applyNumberFormat="1" applyFont="1" applyFill="1" applyBorder="1" applyAlignment="1">
      <alignment horizontal="center" vertical="center"/>
    </xf>
    <xf numFmtId="0" fontId="42" fillId="22" borderId="7" xfId="0" applyFont="1" applyFill="1" applyBorder="1" applyAlignment="1">
      <alignment horizontal="center" vertical="center"/>
    </xf>
    <xf numFmtId="2" fontId="42" fillId="22" borderId="5" xfId="0" applyNumberFormat="1" applyFont="1" applyFill="1" applyBorder="1" applyAlignment="1">
      <alignment horizontal="center" vertical="center" wrapText="1"/>
    </xf>
    <xf numFmtId="2" fontId="42" fillId="22" borderId="14" xfId="0" applyNumberFormat="1" applyFont="1" applyFill="1" applyBorder="1" applyAlignment="1">
      <alignment horizontal="center" vertical="center"/>
    </xf>
    <xf numFmtId="1" fontId="42" fillId="22" borderId="46" xfId="0" applyNumberFormat="1" applyFont="1" applyFill="1" applyBorder="1" applyAlignment="1">
      <alignment horizontal="center" vertical="center"/>
    </xf>
    <xf numFmtId="1" fontId="42" fillId="22" borderId="47" xfId="0" applyNumberFormat="1" applyFont="1" applyFill="1" applyBorder="1" applyAlignment="1">
      <alignment horizontal="center" vertical="center"/>
    </xf>
    <xf numFmtId="0" fontId="42" fillId="22" borderId="11" xfId="0" applyFont="1" applyFill="1" applyBorder="1" applyAlignment="1">
      <alignment horizontal="center" vertical="center"/>
    </xf>
    <xf numFmtId="0" fontId="43" fillId="22" borderId="3" xfId="0" applyFont="1" applyFill="1" applyBorder="1" applyAlignment="1">
      <alignment horizontal="left" vertical="center"/>
    </xf>
    <xf numFmtId="2" fontId="42" fillId="22" borderId="3" xfId="0" applyNumberFormat="1" applyFont="1" applyFill="1" applyBorder="1" applyAlignment="1">
      <alignment horizontal="center" vertical="center"/>
    </xf>
    <xf numFmtId="2" fontId="42" fillId="22" borderId="7" xfId="0" applyNumberFormat="1" applyFont="1" applyFill="1" applyBorder="1" applyAlignment="1">
      <alignment horizontal="center" vertical="center"/>
    </xf>
    <xf numFmtId="2" fontId="42" fillId="22" borderId="5" xfId="0" applyNumberFormat="1" applyFont="1" applyFill="1" applyBorder="1" applyAlignment="1">
      <alignment horizontal="center" vertical="center"/>
    </xf>
    <xf numFmtId="183" fontId="42" fillId="22" borderId="11" xfId="0" applyNumberFormat="1" applyFont="1" applyFill="1" applyBorder="1" applyAlignment="1">
      <alignment horizontal="center" vertical="center"/>
    </xf>
    <xf numFmtId="183" fontId="42" fillId="22" borderId="7" xfId="0" applyNumberFormat="1" applyFont="1" applyFill="1" applyBorder="1" applyAlignment="1">
      <alignment horizontal="center" vertical="center"/>
    </xf>
    <xf numFmtId="1" fontId="42" fillId="22" borderId="11" xfId="0" applyNumberFormat="1" applyFont="1" applyFill="1" applyBorder="1" applyAlignment="1">
      <alignment horizontal="center" vertical="center"/>
    </xf>
    <xf numFmtId="1" fontId="42" fillId="22" borderId="3" xfId="0" applyNumberFormat="1" applyFont="1" applyFill="1" applyBorder="1" applyAlignment="1">
      <alignment horizontal="center" vertical="center"/>
    </xf>
    <xf numFmtId="1" fontId="42" fillId="22" borderId="7" xfId="0" applyNumberFormat="1" applyFont="1" applyFill="1" applyBorder="1" applyAlignment="1">
      <alignment horizontal="center" vertical="center"/>
    </xf>
    <xf numFmtId="183" fontId="42" fillId="23" borderId="24" xfId="0" applyNumberFormat="1" applyFont="1" applyFill="1" applyBorder="1" applyAlignment="1">
      <alignment horizontal="center" vertical="center"/>
    </xf>
    <xf numFmtId="183" fontId="42" fillId="23" borderId="25" xfId="0" applyNumberFormat="1" applyFont="1" applyFill="1" applyBorder="1" applyAlignment="1">
      <alignment horizontal="center" vertical="center"/>
    </xf>
    <xf numFmtId="0" fontId="42" fillId="23" borderId="3" xfId="0" applyFont="1" applyFill="1" applyBorder="1" applyAlignment="1">
      <alignment horizontal="center" vertical="center"/>
    </xf>
    <xf numFmtId="183" fontId="42" fillId="23" borderId="11" xfId="0" applyNumberFormat="1" applyFont="1" applyFill="1" applyBorder="1" applyAlignment="1">
      <alignment horizontal="center" vertical="center"/>
    </xf>
    <xf numFmtId="183" fontId="42" fillId="23" borderId="7" xfId="0" applyNumberFormat="1" applyFont="1" applyFill="1" applyBorder="1" applyAlignment="1">
      <alignment horizontal="center" vertical="center"/>
    </xf>
    <xf numFmtId="0" fontId="43" fillId="24" borderId="37" xfId="0" applyFont="1" applyFill="1" applyBorder="1" applyAlignment="1">
      <alignment horizontal="center" vertical="center"/>
    </xf>
    <xf numFmtId="0" fontId="51" fillId="24" borderId="37" xfId="1" applyFont="1" applyFill="1" applyBorder="1" applyAlignment="1">
      <alignment horizontal="center" vertical="center" wrapText="1"/>
    </xf>
    <xf numFmtId="0" fontId="45" fillId="24" borderId="19" xfId="1" applyFont="1" applyFill="1" applyBorder="1" applyAlignment="1">
      <alignment horizontal="center" vertical="center" wrapText="1"/>
    </xf>
    <xf numFmtId="0" fontId="71" fillId="24" borderId="31" xfId="0" applyFont="1" applyFill="1" applyBorder="1" applyAlignment="1">
      <alignment horizontal="center" vertical="center" wrapText="1"/>
    </xf>
    <xf numFmtId="0" fontId="71" fillId="24" borderId="20" xfId="0" applyFont="1" applyFill="1" applyBorder="1" applyAlignment="1">
      <alignment horizontal="center" vertical="center" wrapText="1"/>
    </xf>
    <xf numFmtId="2" fontId="42" fillId="24" borderId="19" xfId="1" applyNumberFormat="1" applyFont="1" applyFill="1" applyBorder="1" applyAlignment="1">
      <alignment horizontal="center" vertical="center" wrapText="1"/>
    </xf>
    <xf numFmtId="2" fontId="45" fillId="24" borderId="31" xfId="0" applyNumberFormat="1" applyFont="1" applyFill="1" applyBorder="1" applyAlignment="1">
      <alignment horizontal="center" vertical="center"/>
    </xf>
    <xf numFmtId="0" fontId="42" fillId="24" borderId="31" xfId="0" applyFont="1" applyFill="1" applyBorder="1" applyAlignment="1">
      <alignment horizontal="center" vertical="center"/>
    </xf>
    <xf numFmtId="0" fontId="44" fillId="24" borderId="20" xfId="0" applyFont="1" applyFill="1" applyBorder="1" applyAlignment="1">
      <alignment horizontal="center" vertical="center"/>
    </xf>
    <xf numFmtId="2" fontId="42" fillId="24" borderId="19" xfId="0" applyNumberFormat="1" applyFont="1" applyFill="1" applyBorder="1" applyAlignment="1">
      <alignment horizontal="center" vertical="center"/>
    </xf>
    <xf numFmtId="0" fontId="42" fillId="24" borderId="20" xfId="0" applyFont="1" applyFill="1" applyBorder="1" applyAlignment="1">
      <alignment horizontal="center" vertical="center"/>
    </xf>
    <xf numFmtId="2" fontId="42" fillId="24" borderId="30" xfId="0" applyNumberFormat="1" applyFont="1" applyFill="1" applyBorder="1" applyAlignment="1">
      <alignment horizontal="center" vertical="center" wrapText="1"/>
    </xf>
    <xf numFmtId="2" fontId="42" fillId="24" borderId="32" xfId="0" applyNumberFormat="1" applyFont="1" applyFill="1" applyBorder="1" applyAlignment="1">
      <alignment horizontal="center" vertical="center"/>
    </xf>
    <xf numFmtId="1" fontId="42" fillId="24" borderId="19" xfId="0" applyNumberFormat="1" applyFont="1" applyFill="1" applyBorder="1" applyAlignment="1">
      <alignment horizontal="center" vertical="center"/>
    </xf>
    <xf numFmtId="1" fontId="42" fillId="24" borderId="20" xfId="0" applyNumberFormat="1" applyFont="1" applyFill="1" applyBorder="1" applyAlignment="1">
      <alignment horizontal="center" vertical="center"/>
    </xf>
    <xf numFmtId="0" fontId="42" fillId="24" borderId="19" xfId="0" applyFont="1" applyFill="1" applyBorder="1" applyAlignment="1">
      <alignment horizontal="center" vertical="center"/>
    </xf>
    <xf numFmtId="0" fontId="43" fillId="24" borderId="31" xfId="0" applyFont="1" applyFill="1" applyBorder="1" applyAlignment="1">
      <alignment horizontal="left" vertical="center"/>
    </xf>
    <xf numFmtId="2" fontId="42" fillId="24" borderId="31" xfId="0" applyNumberFormat="1" applyFont="1" applyFill="1" applyBorder="1" applyAlignment="1">
      <alignment horizontal="center" vertical="center"/>
    </xf>
    <xf numFmtId="2" fontId="42" fillId="24" borderId="20" xfId="0" applyNumberFormat="1" applyFont="1" applyFill="1" applyBorder="1" applyAlignment="1">
      <alignment horizontal="center" vertical="center"/>
    </xf>
    <xf numFmtId="2" fontId="42" fillId="24" borderId="30" xfId="0" applyNumberFormat="1" applyFont="1" applyFill="1" applyBorder="1" applyAlignment="1">
      <alignment horizontal="center" vertical="center"/>
    </xf>
    <xf numFmtId="1" fontId="42" fillId="24" borderId="31" xfId="0" applyNumberFormat="1" applyFont="1" applyFill="1" applyBorder="1" applyAlignment="1">
      <alignment horizontal="center" vertical="center"/>
    </xf>
    <xf numFmtId="0" fontId="42" fillId="24" borderId="0" xfId="0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1" fillId="24" borderId="26" xfId="1" applyFont="1" applyFill="1" applyBorder="1" applyAlignment="1">
      <alignment horizontal="center" vertical="center" wrapText="1"/>
    </xf>
    <xf numFmtId="0" fontId="45" fillId="24" borderId="11" xfId="1" applyFont="1" applyFill="1" applyBorder="1" applyAlignment="1">
      <alignment horizontal="center" vertical="center" wrapText="1"/>
    </xf>
    <xf numFmtId="0" fontId="43" fillId="24" borderId="3" xfId="1" applyFont="1" applyFill="1" applyBorder="1" applyAlignment="1">
      <alignment horizontal="center" vertical="center" wrapText="1"/>
    </xf>
    <xf numFmtId="0" fontId="71" fillId="24" borderId="3" xfId="0" applyFont="1" applyFill="1" applyBorder="1" applyAlignment="1">
      <alignment horizontal="center" vertical="center" wrapText="1"/>
    </xf>
    <xf numFmtId="0" fontId="71" fillId="24" borderId="7" xfId="0" applyFont="1" applyFill="1" applyBorder="1" applyAlignment="1">
      <alignment horizontal="center" vertical="center" wrapText="1"/>
    </xf>
    <xf numFmtId="2" fontId="42" fillId="24" borderId="11" xfId="1" applyNumberFormat="1" applyFont="1" applyFill="1" applyBorder="1" applyAlignment="1">
      <alignment horizontal="center" vertical="center" wrapText="1"/>
    </xf>
    <xf numFmtId="2" fontId="45" fillId="24" borderId="3" xfId="0" applyNumberFormat="1" applyFont="1" applyFill="1" applyBorder="1" applyAlignment="1">
      <alignment horizontal="center" vertical="center"/>
    </xf>
    <xf numFmtId="0" fontId="42" fillId="24" borderId="3" xfId="0" applyFont="1" applyFill="1" applyBorder="1" applyAlignment="1">
      <alignment horizontal="center" vertical="center"/>
    </xf>
    <xf numFmtId="0" fontId="44" fillId="24" borderId="7" xfId="0" applyFont="1" applyFill="1" applyBorder="1" applyAlignment="1">
      <alignment horizontal="center" vertical="center"/>
    </xf>
    <xf numFmtId="2" fontId="42" fillId="24" borderId="11" xfId="0" applyNumberFormat="1" applyFont="1" applyFill="1" applyBorder="1" applyAlignment="1">
      <alignment horizontal="center" vertical="center"/>
    </xf>
    <xf numFmtId="0" fontId="42" fillId="24" borderId="7" xfId="0" applyFont="1" applyFill="1" applyBorder="1" applyAlignment="1">
      <alignment horizontal="center" vertical="center"/>
    </xf>
    <xf numFmtId="2" fontId="42" fillId="24" borderId="5" xfId="0" applyNumberFormat="1" applyFont="1" applyFill="1" applyBorder="1" applyAlignment="1">
      <alignment horizontal="center" vertical="center" wrapText="1"/>
    </xf>
    <xf numFmtId="2" fontId="42" fillId="24" borderId="14" xfId="0" applyNumberFormat="1" applyFont="1" applyFill="1" applyBorder="1" applyAlignment="1">
      <alignment horizontal="center" vertical="center"/>
    </xf>
    <xf numFmtId="1" fontId="42" fillId="24" borderId="46" xfId="0" applyNumberFormat="1" applyFont="1" applyFill="1" applyBorder="1" applyAlignment="1">
      <alignment horizontal="center" vertical="center"/>
    </xf>
    <xf numFmtId="1" fontId="42" fillId="24" borderId="47" xfId="0" applyNumberFormat="1" applyFont="1" applyFill="1" applyBorder="1" applyAlignment="1">
      <alignment horizontal="center" vertical="center"/>
    </xf>
    <xf numFmtId="0" fontId="42" fillId="24" borderId="11" xfId="0" applyFont="1" applyFill="1" applyBorder="1" applyAlignment="1">
      <alignment horizontal="center" vertical="center"/>
    </xf>
    <xf numFmtId="0" fontId="43" fillId="24" borderId="3" xfId="0" applyFont="1" applyFill="1" applyBorder="1" applyAlignment="1">
      <alignment horizontal="left" vertical="center"/>
    </xf>
    <xf numFmtId="2" fontId="42" fillId="24" borderId="3" xfId="0" applyNumberFormat="1" applyFont="1" applyFill="1" applyBorder="1" applyAlignment="1">
      <alignment horizontal="center" vertical="center"/>
    </xf>
    <xf numFmtId="2" fontId="42" fillId="24" borderId="7" xfId="0" applyNumberFormat="1" applyFont="1" applyFill="1" applyBorder="1" applyAlignment="1">
      <alignment horizontal="center" vertical="center"/>
    </xf>
    <xf numFmtId="2" fontId="42" fillId="24" borderId="5" xfId="0" applyNumberFormat="1" applyFont="1" applyFill="1" applyBorder="1" applyAlignment="1">
      <alignment horizontal="center" vertical="center"/>
    </xf>
    <xf numFmtId="1" fontId="42" fillId="24" borderId="11" xfId="0" applyNumberFormat="1" applyFont="1" applyFill="1" applyBorder="1" applyAlignment="1">
      <alignment horizontal="center" vertical="center"/>
    </xf>
    <xf numFmtId="1" fontId="42" fillId="24" borderId="3" xfId="0" applyNumberFormat="1" applyFont="1" applyFill="1" applyBorder="1" applyAlignment="1">
      <alignment horizontal="center" vertical="center"/>
    </xf>
    <xf numFmtId="1" fontId="42" fillId="24" borderId="7" xfId="0" applyNumberFormat="1" applyFont="1" applyFill="1" applyBorder="1" applyAlignment="1">
      <alignment horizontal="center" vertical="center"/>
    </xf>
    <xf numFmtId="0" fontId="43" fillId="15" borderId="31" xfId="1" applyFont="1" applyFill="1" applyBorder="1" applyAlignment="1">
      <alignment horizontal="center" vertical="center" wrapText="1"/>
    </xf>
    <xf numFmtId="0" fontId="43" fillId="25" borderId="22" xfId="0" applyFont="1" applyFill="1" applyBorder="1" applyAlignment="1">
      <alignment horizontal="center" vertical="center"/>
    </xf>
    <xf numFmtId="0" fontId="42" fillId="25" borderId="22" xfId="1" applyFont="1" applyFill="1" applyBorder="1" applyAlignment="1">
      <alignment horizontal="center" vertical="center" wrapText="1"/>
    </xf>
    <xf numFmtId="0" fontId="42" fillId="25" borderId="4" xfId="1" applyFont="1" applyFill="1" applyBorder="1" applyAlignment="1">
      <alignment horizontal="center" vertical="center" wrapText="1"/>
    </xf>
    <xf numFmtId="0" fontId="42" fillId="25" borderId="1" xfId="1" applyFont="1" applyFill="1" applyBorder="1" applyAlignment="1">
      <alignment horizontal="center" vertical="center" wrapText="1"/>
    </xf>
    <xf numFmtId="0" fontId="42" fillId="25" borderId="1" xfId="0" applyFont="1" applyFill="1" applyBorder="1" applyAlignment="1">
      <alignment horizontal="center" vertical="center"/>
    </xf>
    <xf numFmtId="2" fontId="42" fillId="25" borderId="10" xfId="1" applyNumberFormat="1" applyFont="1" applyFill="1" applyBorder="1" applyAlignment="1">
      <alignment horizontal="center" vertical="center" wrapText="1"/>
    </xf>
    <xf numFmtId="0" fontId="42" fillId="25" borderId="6" xfId="0" applyFont="1" applyFill="1" applyBorder="1" applyAlignment="1">
      <alignment horizontal="center" vertical="center"/>
    </xf>
    <xf numFmtId="2" fontId="42" fillId="25" borderId="10" xfId="0" applyNumberFormat="1" applyFont="1" applyFill="1" applyBorder="1" applyAlignment="1">
      <alignment horizontal="center" vertical="center"/>
    </xf>
    <xf numFmtId="2" fontId="42" fillId="25" borderId="1" xfId="0" applyNumberFormat="1" applyFont="1" applyFill="1" applyBorder="1" applyAlignment="1">
      <alignment horizontal="center" vertical="center" wrapText="1"/>
    </xf>
    <xf numFmtId="2" fontId="42" fillId="25" borderId="1" xfId="0" applyNumberFormat="1" applyFont="1" applyFill="1" applyBorder="1" applyAlignment="1">
      <alignment horizontal="center" vertical="center"/>
    </xf>
    <xf numFmtId="1" fontId="42" fillId="25" borderId="2" xfId="0" applyNumberFormat="1" applyFont="1" applyFill="1" applyBorder="1" applyAlignment="1">
      <alignment horizontal="center" vertical="center"/>
    </xf>
    <xf numFmtId="1" fontId="42" fillId="25" borderId="15" xfId="0" applyNumberFormat="1" applyFont="1" applyFill="1" applyBorder="1" applyAlignment="1">
      <alignment horizontal="center" vertical="center"/>
    </xf>
    <xf numFmtId="0" fontId="42" fillId="25" borderId="10" xfId="0" applyFont="1" applyFill="1" applyBorder="1" applyAlignment="1">
      <alignment horizontal="center" vertical="center"/>
    </xf>
    <xf numFmtId="2" fontId="42" fillId="25" borderId="6" xfId="0" applyNumberFormat="1" applyFont="1" applyFill="1" applyBorder="1" applyAlignment="1">
      <alignment horizontal="center" vertical="center"/>
    </xf>
    <xf numFmtId="2" fontId="42" fillId="25" borderId="4" xfId="0" applyNumberFormat="1" applyFont="1" applyFill="1" applyBorder="1" applyAlignment="1">
      <alignment horizontal="center" vertical="center"/>
    </xf>
    <xf numFmtId="1" fontId="42" fillId="25" borderId="4" xfId="0" applyNumberFormat="1" applyFont="1" applyFill="1" applyBorder="1" applyAlignment="1">
      <alignment horizontal="center" vertical="center"/>
    </xf>
    <xf numFmtId="1" fontId="42" fillId="25" borderId="1" xfId="0" applyNumberFormat="1" applyFont="1" applyFill="1" applyBorder="1" applyAlignment="1">
      <alignment horizontal="center" vertical="center"/>
    </xf>
    <xf numFmtId="1" fontId="42" fillId="25" borderId="6" xfId="0" applyNumberFormat="1" applyFont="1" applyFill="1" applyBorder="1" applyAlignment="1">
      <alignment horizontal="center" vertical="center"/>
    </xf>
    <xf numFmtId="0" fontId="49" fillId="5" borderId="4" xfId="1" applyFont="1" applyFill="1" applyBorder="1" applyAlignment="1">
      <alignment horizontal="center" vertical="center" wrapText="1"/>
    </xf>
    <xf numFmtId="183" fontId="43" fillId="5" borderId="10" xfId="0" applyNumberFormat="1" applyFont="1" applyFill="1" applyBorder="1" applyAlignment="1">
      <alignment horizontal="center" vertical="center"/>
    </xf>
    <xf numFmtId="183" fontId="43" fillId="5" borderId="6" xfId="0" applyNumberFormat="1" applyFont="1" applyFill="1" applyBorder="1" applyAlignment="1">
      <alignment horizontal="center" vertical="center"/>
    </xf>
    <xf numFmtId="183" fontId="43" fillId="25" borderId="10" xfId="0" applyNumberFormat="1" applyFont="1" applyFill="1" applyBorder="1" applyAlignment="1">
      <alignment horizontal="center" vertical="center"/>
    </xf>
    <xf numFmtId="183" fontId="43" fillId="25" borderId="6" xfId="0" applyNumberFormat="1" applyFont="1" applyFill="1" applyBorder="1" applyAlignment="1">
      <alignment horizontal="center" vertical="center"/>
    </xf>
    <xf numFmtId="183" fontId="43" fillId="5" borderId="11" xfId="0" applyNumberFormat="1" applyFont="1" applyFill="1" applyBorder="1" applyAlignment="1">
      <alignment horizontal="center" vertical="center"/>
    </xf>
    <xf numFmtId="183" fontId="43" fillId="5" borderId="7" xfId="0" applyNumberFormat="1" applyFont="1" applyFill="1" applyBorder="1" applyAlignment="1">
      <alignment horizontal="center" vertical="center"/>
    </xf>
    <xf numFmtId="2" fontId="72" fillId="5" borderId="1" xfId="0" applyNumberFormat="1" applyFont="1" applyFill="1" applyBorder="1" applyAlignment="1">
      <alignment horizontal="center" vertical="center"/>
    </xf>
    <xf numFmtId="2" fontId="72" fillId="2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2" fontId="72" fillId="5" borderId="3" xfId="0" applyNumberFormat="1" applyFont="1" applyFill="1" applyBorder="1" applyAlignment="1">
      <alignment horizontal="center" vertical="center"/>
    </xf>
    <xf numFmtId="0" fontId="43" fillId="5" borderId="3" xfId="0" applyFont="1" applyFill="1" applyBorder="1" applyAlignment="1">
      <alignment horizontal="center" vertical="center"/>
    </xf>
    <xf numFmtId="0" fontId="42" fillId="23" borderId="1" xfId="0" applyFont="1" applyFill="1" applyBorder="1" applyAlignment="1">
      <alignment horizontal="center" vertical="center"/>
    </xf>
    <xf numFmtId="0" fontId="42" fillId="23" borderId="8" xfId="0" applyFont="1" applyFill="1" applyBorder="1" applyAlignment="1">
      <alignment horizontal="center" vertical="center"/>
    </xf>
    <xf numFmtId="0" fontId="42" fillId="23" borderId="14" xfId="0" applyFont="1" applyFill="1" applyBorder="1" applyAlignment="1">
      <alignment horizontal="center" vertical="center"/>
    </xf>
    <xf numFmtId="0" fontId="42" fillId="0" borderId="21" xfId="1" applyFont="1" applyFill="1" applyBorder="1" applyAlignment="1">
      <alignment horizontal="center" vertical="center" wrapText="1"/>
    </xf>
    <xf numFmtId="0" fontId="42" fillId="0" borderId="34" xfId="1" applyFont="1" applyFill="1" applyBorder="1" applyAlignment="1">
      <alignment horizontal="center" vertical="center" wrapText="1"/>
    </xf>
    <xf numFmtId="0" fontId="42" fillId="0" borderId="10" xfId="0" applyFont="1" applyFill="1" applyBorder="1" applyAlignment="1">
      <alignment horizontal="center" vertical="center"/>
    </xf>
    <xf numFmtId="1" fontId="42" fillId="0" borderId="10" xfId="0" applyNumberFormat="1" applyFont="1" applyFill="1" applyBorder="1" applyAlignment="1">
      <alignment horizontal="center" vertical="center"/>
    </xf>
    <xf numFmtId="0" fontId="43" fillId="0" borderId="37" xfId="0" applyFont="1" applyFill="1" applyBorder="1" applyAlignment="1">
      <alignment horizontal="center" vertical="center"/>
    </xf>
    <xf numFmtId="0" fontId="43" fillId="0" borderId="22" xfId="0" applyFont="1" applyFill="1" applyBorder="1" applyAlignment="1">
      <alignment horizontal="center" vertical="center"/>
    </xf>
    <xf numFmtId="0" fontId="43" fillId="0" borderId="26" xfId="0" applyFont="1" applyFill="1" applyBorder="1" applyAlignment="1">
      <alignment horizontal="center" vertical="center"/>
    </xf>
    <xf numFmtId="0" fontId="43" fillId="0" borderId="21" xfId="0" applyFont="1" applyFill="1" applyBorder="1" applyAlignment="1">
      <alignment horizontal="center" vertical="center"/>
    </xf>
    <xf numFmtId="183" fontId="42" fillId="3" borderId="7" xfId="0" applyNumberFormat="1" applyFont="1" applyFill="1" applyBorder="1" applyAlignment="1">
      <alignment horizontal="center" vertical="center"/>
    </xf>
    <xf numFmtId="183" fontId="42" fillId="3" borderId="6" xfId="0" applyNumberFormat="1" applyFont="1" applyFill="1" applyBorder="1" applyAlignment="1">
      <alignment horizontal="center" vertical="center"/>
    </xf>
    <xf numFmtId="183" fontId="42" fillId="3" borderId="10" xfId="0" applyNumberFormat="1" applyFont="1" applyFill="1" applyBorder="1" applyAlignment="1">
      <alignment horizontal="center" vertical="center"/>
    </xf>
    <xf numFmtId="183" fontId="42" fillId="3" borderId="19" xfId="0" applyNumberFormat="1" applyFont="1" applyFill="1" applyBorder="1" applyAlignment="1">
      <alignment horizontal="center" vertical="center"/>
    </xf>
    <xf numFmtId="183" fontId="42" fillId="3" borderId="20" xfId="0" applyNumberFormat="1" applyFont="1" applyFill="1" applyBorder="1" applyAlignment="1">
      <alignment horizontal="center" vertical="center"/>
    </xf>
    <xf numFmtId="183" fontId="42" fillId="3" borderId="11" xfId="0" applyNumberFormat="1" applyFont="1" applyFill="1" applyBorder="1" applyAlignment="1">
      <alignment horizontal="center" vertical="center"/>
    </xf>
    <xf numFmtId="0" fontId="42" fillId="0" borderId="37" xfId="1" applyFont="1" applyFill="1" applyBorder="1" applyAlignment="1">
      <alignment horizontal="center" vertical="center" wrapText="1"/>
    </xf>
    <xf numFmtId="0" fontId="42" fillId="0" borderId="22" xfId="1" applyFont="1" applyFill="1" applyBorder="1" applyAlignment="1">
      <alignment horizontal="center" vertical="center" wrapText="1"/>
    </xf>
    <xf numFmtId="0" fontId="42" fillId="0" borderId="26" xfId="1" applyFont="1" applyFill="1" applyBorder="1" applyAlignment="1">
      <alignment horizontal="center" vertical="center" wrapText="1"/>
    </xf>
    <xf numFmtId="2" fontId="44" fillId="0" borderId="30" xfId="1" applyNumberFormat="1" applyFont="1" applyFill="1" applyBorder="1" applyAlignment="1">
      <alignment horizontal="center" vertical="center" wrapText="1"/>
    </xf>
    <xf numFmtId="183" fontId="42" fillId="0" borderId="30" xfId="0" applyNumberFormat="1" applyFont="1" applyFill="1" applyBorder="1" applyAlignment="1">
      <alignment horizontal="center" vertical="center"/>
    </xf>
    <xf numFmtId="2" fontId="44" fillId="0" borderId="5" xfId="1" applyNumberFormat="1" applyFont="1" applyFill="1" applyBorder="1" applyAlignment="1">
      <alignment horizontal="center" vertical="center" wrapText="1"/>
    </xf>
    <xf numFmtId="0" fontId="44" fillId="0" borderId="47" xfId="0" applyFont="1" applyFill="1" applyBorder="1" applyAlignment="1">
      <alignment horizontal="center" vertical="center"/>
    </xf>
    <xf numFmtId="183" fontId="42" fillId="0" borderId="53" xfId="0" applyNumberFormat="1" applyFont="1" applyFill="1" applyBorder="1" applyAlignment="1">
      <alignment horizontal="center" vertical="center"/>
    </xf>
    <xf numFmtId="2" fontId="42" fillId="14" borderId="10" xfId="0" applyNumberFormat="1" applyFont="1" applyFill="1" applyBorder="1" applyAlignment="1">
      <alignment horizontal="center" vertical="center"/>
    </xf>
    <xf numFmtId="2" fontId="42" fillId="14" borderId="1" xfId="0" applyNumberFormat="1" applyFont="1" applyFill="1" applyBorder="1" applyAlignment="1">
      <alignment horizontal="center" vertical="center"/>
    </xf>
    <xf numFmtId="1" fontId="42" fillId="14" borderId="1" xfId="0" applyNumberFormat="1" applyFont="1" applyFill="1" applyBorder="1" applyAlignment="1">
      <alignment horizontal="center" vertical="center"/>
    </xf>
    <xf numFmtId="1" fontId="42" fillId="14" borderId="6" xfId="0" applyNumberFormat="1" applyFont="1" applyFill="1" applyBorder="1" applyAlignment="1">
      <alignment horizontal="center" vertical="center"/>
    </xf>
    <xf numFmtId="1" fontId="42" fillId="14" borderId="10" xfId="0" applyNumberFormat="1" applyFont="1" applyFill="1" applyBorder="1" applyAlignment="1">
      <alignment horizontal="center" vertical="center"/>
    </xf>
    <xf numFmtId="2" fontId="42" fillId="14" borderId="11" xfId="0" applyNumberFormat="1" applyFont="1" applyFill="1" applyBorder="1" applyAlignment="1">
      <alignment horizontal="center" vertical="center"/>
    </xf>
    <xf numFmtId="2" fontId="42" fillId="14" borderId="3" xfId="0" applyNumberFormat="1" applyFont="1" applyFill="1" applyBorder="1" applyAlignment="1">
      <alignment horizontal="center" vertical="center"/>
    </xf>
    <xf numFmtId="1" fontId="42" fillId="14" borderId="3" xfId="0" applyNumberFormat="1" applyFont="1" applyFill="1" applyBorder="1" applyAlignment="1">
      <alignment horizontal="center" vertical="center"/>
    </xf>
    <xf numFmtId="1" fontId="42" fillId="14" borderId="7" xfId="0" applyNumberFormat="1" applyFont="1" applyFill="1" applyBorder="1" applyAlignment="1">
      <alignment horizontal="center" vertical="center"/>
    </xf>
    <xf numFmtId="1" fontId="42" fillId="14" borderId="11" xfId="0" applyNumberFormat="1" applyFont="1" applyFill="1" applyBorder="1" applyAlignment="1">
      <alignment horizontal="center" vertical="center"/>
    </xf>
    <xf numFmtId="2" fontId="42" fillId="26" borderId="1" xfId="0" applyNumberFormat="1" applyFont="1" applyFill="1" applyBorder="1" applyAlignment="1">
      <alignment horizontal="center" vertical="center"/>
    </xf>
    <xf numFmtId="0" fontId="42" fillId="15" borderId="22" xfId="1" applyFont="1" applyFill="1" applyBorder="1" applyAlignment="1">
      <alignment horizontal="center" vertical="center" wrapText="1"/>
    </xf>
    <xf numFmtId="0" fontId="43" fillId="15" borderId="22" xfId="0" applyFont="1" applyFill="1" applyBorder="1" applyAlignment="1">
      <alignment horizontal="center" vertical="center"/>
    </xf>
    <xf numFmtId="0" fontId="43" fillId="15" borderId="37" xfId="0" applyFont="1" applyFill="1" applyBorder="1" applyAlignment="1">
      <alignment horizontal="center" vertical="center"/>
    </xf>
    <xf numFmtId="0" fontId="42" fillId="15" borderId="37" xfId="1" applyFont="1" applyFill="1" applyBorder="1" applyAlignment="1">
      <alignment horizontal="center" vertical="center" wrapText="1"/>
    </xf>
    <xf numFmtId="0" fontId="42" fillId="15" borderId="31" xfId="1" applyFont="1" applyFill="1" applyBorder="1" applyAlignment="1">
      <alignment horizontal="center" vertical="center" wrapText="1"/>
    </xf>
    <xf numFmtId="0" fontId="42" fillId="15" borderId="31" xfId="0" applyFont="1" applyFill="1" applyBorder="1" applyAlignment="1">
      <alignment horizontal="center" vertical="center"/>
    </xf>
    <xf numFmtId="2" fontId="44" fillId="15" borderId="31" xfId="0" applyNumberFormat="1" applyFont="1" applyFill="1" applyBorder="1" applyAlignment="1" applyProtection="1">
      <alignment horizontal="center" vertical="center"/>
    </xf>
    <xf numFmtId="0" fontId="44" fillId="15" borderId="31" xfId="0" applyFont="1" applyFill="1" applyBorder="1" applyAlignment="1" applyProtection="1">
      <alignment horizontal="center" vertical="center"/>
    </xf>
    <xf numFmtId="0" fontId="44" fillId="15" borderId="32" xfId="0" applyFont="1" applyFill="1" applyBorder="1" applyAlignment="1">
      <alignment horizontal="center" vertical="center"/>
    </xf>
    <xf numFmtId="0" fontId="44" fillId="15" borderId="20" xfId="0" applyFont="1" applyFill="1" applyBorder="1" applyAlignment="1">
      <alignment horizontal="center" vertical="center"/>
    </xf>
    <xf numFmtId="2" fontId="42" fillId="15" borderId="30" xfId="0" applyNumberFormat="1" applyFont="1" applyFill="1" applyBorder="1" applyAlignment="1">
      <alignment horizontal="center" vertical="center"/>
    </xf>
    <xf numFmtId="2" fontId="42" fillId="15" borderId="31" xfId="0" applyNumberFormat="1" applyFont="1" applyFill="1" applyBorder="1" applyAlignment="1">
      <alignment horizontal="center" vertical="center" wrapText="1"/>
    </xf>
    <xf numFmtId="2" fontId="42" fillId="15" borderId="31" xfId="0" applyNumberFormat="1" applyFont="1" applyFill="1" applyBorder="1" applyAlignment="1">
      <alignment horizontal="center" vertical="center"/>
    </xf>
    <xf numFmtId="1" fontId="42" fillId="15" borderId="31" xfId="0" applyNumberFormat="1" applyFont="1" applyFill="1" applyBorder="1" applyAlignment="1">
      <alignment horizontal="center" vertical="center"/>
    </xf>
    <xf numFmtId="1" fontId="42" fillId="15" borderId="32" xfId="0" applyNumberFormat="1" applyFont="1" applyFill="1" applyBorder="1" applyAlignment="1">
      <alignment horizontal="center" vertical="center"/>
    </xf>
    <xf numFmtId="0" fontId="42" fillId="15" borderId="19" xfId="1" applyFont="1" applyFill="1" applyBorder="1" applyAlignment="1">
      <alignment horizontal="center" vertical="center" wrapText="1"/>
    </xf>
    <xf numFmtId="0" fontId="42" fillId="15" borderId="31" xfId="0" applyNumberFormat="1" applyFont="1" applyFill="1" applyBorder="1" applyAlignment="1">
      <alignment horizontal="center" vertical="center"/>
    </xf>
    <xf numFmtId="0" fontId="42" fillId="15" borderId="31" xfId="0" applyFont="1" applyFill="1" applyBorder="1" applyAlignment="1">
      <alignment horizontal="center" vertical="center" wrapText="1"/>
    </xf>
    <xf numFmtId="2" fontId="42" fillId="15" borderId="20" xfId="0" applyNumberFormat="1" applyFont="1" applyFill="1" applyBorder="1" applyAlignment="1">
      <alignment horizontal="center" vertical="center"/>
    </xf>
    <xf numFmtId="2" fontId="42" fillId="15" borderId="32" xfId="0" applyNumberFormat="1" applyFont="1" applyFill="1" applyBorder="1" applyAlignment="1">
      <alignment horizontal="center" vertical="center"/>
    </xf>
    <xf numFmtId="1" fontId="42" fillId="15" borderId="19" xfId="0" applyNumberFormat="1" applyFont="1" applyFill="1" applyBorder="1" applyAlignment="1">
      <alignment horizontal="center" vertical="center"/>
    </xf>
    <xf numFmtId="1" fontId="42" fillId="15" borderId="20" xfId="0" applyNumberFormat="1" applyFont="1" applyFill="1" applyBorder="1" applyAlignment="1">
      <alignment horizontal="center" vertical="center"/>
    </xf>
    <xf numFmtId="0" fontId="42" fillId="15" borderId="1" xfId="1" applyFont="1" applyFill="1" applyBorder="1" applyAlignment="1">
      <alignment horizontal="center" vertical="center" wrapText="1"/>
    </xf>
    <xf numFmtId="0" fontId="42" fillId="15" borderId="1" xfId="0" applyFont="1" applyFill="1" applyBorder="1" applyAlignment="1">
      <alignment horizontal="center" vertical="center"/>
    </xf>
    <xf numFmtId="2" fontId="44" fillId="15" borderId="1" xfId="0" applyNumberFormat="1" applyFont="1" applyFill="1" applyBorder="1" applyAlignment="1" applyProtection="1">
      <alignment horizontal="center" vertical="center"/>
    </xf>
    <xf numFmtId="0" fontId="44" fillId="15" borderId="1" xfId="0" applyFont="1" applyFill="1" applyBorder="1" applyAlignment="1" applyProtection="1">
      <alignment horizontal="center" vertical="center"/>
    </xf>
    <xf numFmtId="0" fontId="44" fillId="15" borderId="8" xfId="0" applyFont="1" applyFill="1" applyBorder="1" applyAlignment="1">
      <alignment horizontal="center" vertical="center"/>
    </xf>
    <xf numFmtId="2" fontId="42" fillId="15" borderId="4" xfId="0" applyNumberFormat="1" applyFont="1" applyFill="1" applyBorder="1" applyAlignment="1">
      <alignment horizontal="center" vertical="center"/>
    </xf>
    <xf numFmtId="2" fontId="42" fillId="15" borderId="1" xfId="0" applyNumberFormat="1" applyFont="1" applyFill="1" applyBorder="1" applyAlignment="1">
      <alignment horizontal="center" vertical="center" wrapText="1"/>
    </xf>
    <xf numFmtId="2" fontId="42" fillId="15" borderId="1" xfId="0" applyNumberFormat="1" applyFont="1" applyFill="1" applyBorder="1" applyAlignment="1">
      <alignment horizontal="center" vertical="center"/>
    </xf>
    <xf numFmtId="1" fontId="42" fillId="15" borderId="1" xfId="0" applyNumberFormat="1" applyFont="1" applyFill="1" applyBorder="1" applyAlignment="1">
      <alignment horizontal="center" vertical="center"/>
    </xf>
    <xf numFmtId="1" fontId="42" fillId="15" borderId="8" xfId="0" applyNumberFormat="1" applyFont="1" applyFill="1" applyBorder="1" applyAlignment="1">
      <alignment horizontal="center" vertical="center"/>
    </xf>
    <xf numFmtId="0" fontId="42" fillId="15" borderId="10" xfId="1" applyFont="1" applyFill="1" applyBorder="1" applyAlignment="1">
      <alignment horizontal="center" vertical="center" wrapText="1"/>
    </xf>
    <xf numFmtId="0" fontId="42" fillId="15" borderId="1" xfId="0" applyNumberFormat="1" applyFont="1" applyFill="1" applyBorder="1" applyAlignment="1">
      <alignment horizontal="center" vertical="center"/>
    </xf>
    <xf numFmtId="0" fontId="42" fillId="15" borderId="1" xfId="0" applyFont="1" applyFill="1" applyBorder="1" applyAlignment="1">
      <alignment horizontal="center" vertical="center" wrapText="1"/>
    </xf>
    <xf numFmtId="2" fontId="42" fillId="15" borderId="6" xfId="0" applyNumberFormat="1" applyFont="1" applyFill="1" applyBorder="1" applyAlignment="1">
      <alignment horizontal="center" vertical="center"/>
    </xf>
    <xf numFmtId="2" fontId="42" fillId="15" borderId="8" xfId="0" applyNumberFormat="1" applyFont="1" applyFill="1" applyBorder="1" applyAlignment="1">
      <alignment horizontal="center" vertical="center"/>
    </xf>
    <xf numFmtId="1" fontId="42" fillId="15" borderId="2" xfId="0" applyNumberFormat="1" applyFont="1" applyFill="1" applyBorder="1" applyAlignment="1">
      <alignment horizontal="center" vertical="center"/>
    </xf>
    <xf numFmtId="0" fontId="45" fillId="15" borderId="10" xfId="1" applyFont="1" applyFill="1" applyBorder="1" applyAlignment="1">
      <alignment horizontal="center" vertical="center" wrapText="1"/>
    </xf>
    <xf numFmtId="0" fontId="42" fillId="15" borderId="2" xfId="0" applyFont="1" applyFill="1" applyBorder="1" applyAlignment="1">
      <alignment horizontal="center" vertical="center"/>
    </xf>
    <xf numFmtId="2" fontId="44" fillId="15" borderId="1" xfId="0" applyNumberFormat="1" applyFont="1" applyFill="1" applyBorder="1" applyAlignment="1">
      <alignment horizontal="center" vertical="center"/>
    </xf>
    <xf numFmtId="0" fontId="44" fillId="15" borderId="10" xfId="1" applyFont="1" applyFill="1" applyBorder="1" applyAlignment="1">
      <alignment horizontal="center" vertical="center" wrapText="1"/>
    </xf>
    <xf numFmtId="0" fontId="55" fillId="15" borderId="1" xfId="0" applyNumberFormat="1" applyFont="1" applyFill="1" applyBorder="1" applyAlignment="1">
      <alignment horizontal="center" vertical="center"/>
    </xf>
    <xf numFmtId="0" fontId="55" fillId="15" borderId="1" xfId="0" applyFont="1" applyFill="1" applyBorder="1" applyAlignment="1">
      <alignment horizontal="center" vertical="center"/>
    </xf>
    <xf numFmtId="0" fontId="55" fillId="15" borderId="1" xfId="0" applyFont="1" applyFill="1" applyBorder="1" applyAlignment="1">
      <alignment horizontal="center" vertical="center" wrapText="1"/>
    </xf>
    <xf numFmtId="0" fontId="43" fillId="15" borderId="34" xfId="0" applyFont="1" applyFill="1" applyBorder="1" applyAlignment="1">
      <alignment horizontal="center" vertical="center"/>
    </xf>
    <xf numFmtId="0" fontId="42" fillId="15" borderId="34" xfId="1" applyFont="1" applyFill="1" applyBorder="1" applyAlignment="1">
      <alignment horizontal="center" vertical="center" wrapText="1"/>
    </xf>
    <xf numFmtId="0" fontId="42" fillId="15" borderId="2" xfId="1" applyFont="1" applyFill="1" applyBorder="1" applyAlignment="1">
      <alignment horizontal="center" vertical="center" wrapText="1"/>
    </xf>
    <xf numFmtId="2" fontId="44" fillId="15" borderId="2" xfId="0" applyNumberFormat="1" applyFont="1" applyFill="1" applyBorder="1" applyAlignment="1" applyProtection="1">
      <alignment horizontal="center" vertical="center"/>
    </xf>
    <xf numFmtId="0" fontId="44" fillId="15" borderId="2" xfId="0" applyFont="1" applyFill="1" applyBorder="1" applyAlignment="1" applyProtection="1">
      <alignment horizontal="center" vertical="center"/>
    </xf>
    <xf numFmtId="0" fontId="44" fillId="15" borderId="15" xfId="0" applyFont="1" applyFill="1" applyBorder="1" applyAlignment="1">
      <alignment horizontal="center" vertical="center"/>
    </xf>
    <xf numFmtId="0" fontId="44" fillId="15" borderId="13" xfId="0" applyFont="1" applyFill="1" applyBorder="1" applyAlignment="1">
      <alignment horizontal="center" vertical="center"/>
    </xf>
    <xf numFmtId="2" fontId="42" fillId="15" borderId="9" xfId="0" applyNumberFormat="1" applyFont="1" applyFill="1" applyBorder="1" applyAlignment="1">
      <alignment horizontal="center" vertical="center"/>
    </xf>
    <xf numFmtId="2" fontId="42" fillId="15" borderId="2" xfId="0" applyNumberFormat="1" applyFont="1" applyFill="1" applyBorder="1" applyAlignment="1">
      <alignment horizontal="center" vertical="center" wrapText="1"/>
    </xf>
    <xf numFmtId="2" fontId="42" fillId="15" borderId="2" xfId="0" applyNumberFormat="1" applyFont="1" applyFill="1" applyBorder="1" applyAlignment="1">
      <alignment horizontal="center" vertical="center"/>
    </xf>
    <xf numFmtId="1" fontId="42" fillId="15" borderId="15" xfId="0" applyNumberFormat="1" applyFont="1" applyFill="1" applyBorder="1" applyAlignment="1">
      <alignment horizontal="center" vertical="center"/>
    </xf>
    <xf numFmtId="0" fontId="42" fillId="15" borderId="12" xfId="1" applyFont="1" applyFill="1" applyBorder="1" applyAlignment="1">
      <alignment horizontal="center" vertical="center" wrapText="1"/>
    </xf>
    <xf numFmtId="0" fontId="42" fillId="15" borderId="2" xfId="0" applyNumberFormat="1" applyFont="1" applyFill="1" applyBorder="1" applyAlignment="1">
      <alignment horizontal="center" vertical="center"/>
    </xf>
    <xf numFmtId="0" fontId="42" fillId="15" borderId="2" xfId="0" applyFont="1" applyFill="1" applyBorder="1" applyAlignment="1">
      <alignment horizontal="center" vertical="center" wrapText="1"/>
    </xf>
    <xf numFmtId="2" fontId="42" fillId="15" borderId="13" xfId="0" applyNumberFormat="1" applyFont="1" applyFill="1" applyBorder="1" applyAlignment="1">
      <alignment horizontal="center" vertical="center"/>
    </xf>
    <xf numFmtId="2" fontId="42" fillId="15" borderId="15" xfId="0" applyNumberFormat="1" applyFont="1" applyFill="1" applyBorder="1" applyAlignment="1">
      <alignment horizontal="center" vertical="center"/>
    </xf>
    <xf numFmtId="1" fontId="42" fillId="15" borderId="12" xfId="0" applyNumberFormat="1" applyFont="1" applyFill="1" applyBorder="1" applyAlignment="1">
      <alignment horizontal="center" vertical="center"/>
    </xf>
    <xf numFmtId="1" fontId="42" fillId="15" borderId="13" xfId="0" applyNumberFormat="1" applyFont="1" applyFill="1" applyBorder="1" applyAlignment="1">
      <alignment horizontal="center" vertical="center"/>
    </xf>
    <xf numFmtId="0" fontId="55" fillId="15" borderId="1" xfId="1" applyFont="1" applyFill="1" applyBorder="1" applyAlignment="1">
      <alignment horizontal="center" vertical="center" wrapText="1"/>
    </xf>
    <xf numFmtId="0" fontId="44" fillId="15" borderId="12" xfId="1" applyFont="1" applyFill="1" applyBorder="1" applyAlignment="1">
      <alignment horizontal="center" vertical="center" wrapText="1"/>
    </xf>
    <xf numFmtId="2" fontId="44" fillId="15" borderId="2" xfId="0" applyNumberFormat="1" applyFont="1" applyFill="1" applyBorder="1" applyAlignment="1">
      <alignment horizontal="center" vertical="center"/>
    </xf>
    <xf numFmtId="0" fontId="44" fillId="15" borderId="2" xfId="0" applyFont="1" applyFill="1" applyBorder="1" applyAlignment="1">
      <alignment horizontal="center" vertical="center"/>
    </xf>
    <xf numFmtId="0" fontId="43" fillId="15" borderId="21" xfId="0" applyFont="1" applyFill="1" applyBorder="1" applyAlignment="1">
      <alignment horizontal="center" vertical="center"/>
    </xf>
    <xf numFmtId="0" fontId="42" fillId="15" borderId="21" xfId="1" applyFont="1" applyFill="1" applyBorder="1" applyAlignment="1">
      <alignment horizontal="center" vertical="center" wrapText="1"/>
    </xf>
    <xf numFmtId="0" fontId="42" fillId="15" borderId="28" xfId="0" applyFont="1" applyFill="1" applyBorder="1" applyAlignment="1">
      <alignment horizontal="center" vertical="center"/>
    </xf>
    <xf numFmtId="2" fontId="44" fillId="15" borderId="28" xfId="0" applyNumberFormat="1" applyFont="1" applyFill="1" applyBorder="1" applyAlignment="1">
      <alignment horizontal="center" vertical="center"/>
    </xf>
    <xf numFmtId="0" fontId="44" fillId="15" borderId="28" xfId="0" applyFont="1" applyFill="1" applyBorder="1" applyAlignment="1">
      <alignment horizontal="center" vertical="center"/>
    </xf>
    <xf numFmtId="0" fontId="44" fillId="15" borderId="29" xfId="0" applyFont="1" applyFill="1" applyBorder="1" applyAlignment="1">
      <alignment horizontal="center" vertical="center"/>
    </xf>
    <xf numFmtId="0" fontId="44" fillId="15" borderId="23" xfId="0" applyFont="1" applyFill="1" applyBorder="1" applyAlignment="1">
      <alignment horizontal="center" vertical="center"/>
    </xf>
    <xf numFmtId="2" fontId="42" fillId="15" borderId="27" xfId="0" applyNumberFormat="1" applyFont="1" applyFill="1" applyBorder="1" applyAlignment="1">
      <alignment horizontal="center" vertical="center"/>
    </xf>
    <xf numFmtId="2" fontId="42" fillId="15" borderId="28" xfId="0" applyNumberFormat="1" applyFont="1" applyFill="1" applyBorder="1" applyAlignment="1">
      <alignment horizontal="center" vertical="center" wrapText="1"/>
    </xf>
    <xf numFmtId="2" fontId="42" fillId="15" borderId="29" xfId="0" applyNumberFormat="1" applyFont="1" applyFill="1" applyBorder="1" applyAlignment="1">
      <alignment horizontal="center" vertical="center"/>
    </xf>
    <xf numFmtId="1" fontId="42" fillId="15" borderId="28" xfId="0" applyNumberFormat="1" applyFont="1" applyFill="1" applyBorder="1" applyAlignment="1">
      <alignment horizontal="center" vertical="center"/>
    </xf>
    <xf numFmtId="1" fontId="42" fillId="15" borderId="29" xfId="0" applyNumberFormat="1" applyFont="1" applyFill="1" applyBorder="1" applyAlignment="1">
      <alignment horizontal="center" vertical="center"/>
    </xf>
    <xf numFmtId="0" fontId="42" fillId="15" borderId="16" xfId="1" applyFont="1" applyFill="1" applyBorder="1" applyAlignment="1">
      <alignment horizontal="center" vertical="center" wrapText="1"/>
    </xf>
    <xf numFmtId="0" fontId="42" fillId="15" borderId="28" xfId="0" applyNumberFormat="1" applyFont="1" applyFill="1" applyBorder="1" applyAlignment="1">
      <alignment horizontal="center" vertical="center"/>
    </xf>
    <xf numFmtId="0" fontId="42" fillId="15" borderId="28" xfId="0" applyFont="1" applyFill="1" applyBorder="1" applyAlignment="1">
      <alignment horizontal="center" vertical="center" wrapText="1"/>
    </xf>
    <xf numFmtId="2" fontId="42" fillId="15" borderId="23" xfId="0" applyNumberFormat="1" applyFont="1" applyFill="1" applyBorder="1" applyAlignment="1">
      <alignment horizontal="center" vertical="center"/>
    </xf>
    <xf numFmtId="183" fontId="42" fillId="15" borderId="11" xfId="0" applyNumberFormat="1" applyFont="1" applyFill="1" applyBorder="1" applyAlignment="1">
      <alignment horizontal="center" vertical="center"/>
    </xf>
    <xf numFmtId="183" fontId="42" fillId="15" borderId="7" xfId="0" applyNumberFormat="1" applyFont="1" applyFill="1" applyBorder="1" applyAlignment="1">
      <alignment horizontal="center" vertical="center"/>
    </xf>
    <xf numFmtId="1" fontId="42" fillId="15" borderId="16" xfId="0" applyNumberFormat="1" applyFont="1" applyFill="1" applyBorder="1" applyAlignment="1">
      <alignment horizontal="center" vertical="center"/>
    </xf>
    <xf numFmtId="1" fontId="42" fillId="15" borderId="23" xfId="0" applyNumberFormat="1" applyFont="1" applyFill="1" applyBorder="1" applyAlignment="1">
      <alignment horizontal="center" vertical="center"/>
    </xf>
    <xf numFmtId="0" fontId="42" fillId="26" borderId="37" xfId="1" applyFont="1" applyFill="1" applyBorder="1" applyAlignment="1">
      <alignment horizontal="center" vertical="center" wrapText="1"/>
    </xf>
    <xf numFmtId="0" fontId="42" fillId="26" borderId="31" xfId="0" applyFont="1" applyFill="1" applyBorder="1" applyAlignment="1">
      <alignment horizontal="center" vertical="center"/>
    </xf>
    <xf numFmtId="2" fontId="44" fillId="26" borderId="19" xfId="1" applyNumberFormat="1" applyFont="1" applyFill="1" applyBorder="1" applyAlignment="1" applyProtection="1">
      <alignment horizontal="center" vertical="center" wrapText="1"/>
    </xf>
    <xf numFmtId="2" fontId="44" fillId="26" borderId="31" xfId="0" applyNumberFormat="1" applyFont="1" applyFill="1" applyBorder="1" applyAlignment="1" applyProtection="1">
      <alignment horizontal="center" vertical="center"/>
    </xf>
    <xf numFmtId="0" fontId="44" fillId="26" borderId="31" xfId="0" applyFont="1" applyFill="1" applyBorder="1" applyAlignment="1" applyProtection="1">
      <alignment horizontal="center" vertical="center"/>
    </xf>
    <xf numFmtId="0" fontId="44" fillId="26" borderId="32" xfId="0" applyFont="1" applyFill="1" applyBorder="1" applyAlignment="1">
      <alignment horizontal="center" vertical="center"/>
    </xf>
    <xf numFmtId="0" fontId="44" fillId="26" borderId="20" xfId="0" applyFont="1" applyFill="1" applyBorder="1" applyAlignment="1">
      <alignment horizontal="center" vertical="center"/>
    </xf>
    <xf numFmtId="2" fontId="42" fillId="26" borderId="30" xfId="0" applyNumberFormat="1" applyFont="1" applyFill="1" applyBorder="1" applyAlignment="1">
      <alignment horizontal="center" vertical="center"/>
    </xf>
    <xf numFmtId="2" fontId="42" fillId="26" borderId="31" xfId="0" applyNumberFormat="1" applyFont="1" applyFill="1" applyBorder="1" applyAlignment="1">
      <alignment horizontal="center" vertical="center" wrapText="1"/>
    </xf>
    <xf numFmtId="2" fontId="42" fillId="26" borderId="31" xfId="0" applyNumberFormat="1" applyFont="1" applyFill="1" applyBorder="1" applyAlignment="1">
      <alignment horizontal="center" vertical="center"/>
    </xf>
    <xf numFmtId="1" fontId="42" fillId="26" borderId="31" xfId="0" applyNumberFormat="1" applyFont="1" applyFill="1" applyBorder="1" applyAlignment="1">
      <alignment horizontal="center" vertical="center"/>
    </xf>
    <xf numFmtId="1" fontId="42" fillId="26" borderId="32" xfId="0" applyNumberFormat="1" applyFont="1" applyFill="1" applyBorder="1" applyAlignment="1">
      <alignment horizontal="center" vertical="center"/>
    </xf>
    <xf numFmtId="0" fontId="42" fillId="26" borderId="19" xfId="1" applyFont="1" applyFill="1" applyBorder="1" applyAlignment="1">
      <alignment horizontal="center" vertical="center" wrapText="1"/>
    </xf>
    <xf numFmtId="0" fontId="42" fillId="26" borderId="31" xfId="0" applyNumberFormat="1" applyFont="1" applyFill="1" applyBorder="1" applyAlignment="1">
      <alignment horizontal="center" vertical="center"/>
    </xf>
    <xf numFmtId="0" fontId="42" fillId="26" borderId="31" xfId="0" applyFont="1" applyFill="1" applyBorder="1" applyAlignment="1">
      <alignment horizontal="center" vertical="center" wrapText="1"/>
    </xf>
    <xf numFmtId="2" fontId="42" fillId="26" borderId="20" xfId="0" applyNumberFormat="1" applyFont="1" applyFill="1" applyBorder="1" applyAlignment="1">
      <alignment horizontal="center" vertical="center"/>
    </xf>
    <xf numFmtId="2" fontId="42" fillId="26" borderId="32" xfId="0" applyNumberFormat="1" applyFont="1" applyFill="1" applyBorder="1" applyAlignment="1">
      <alignment horizontal="center" vertical="center"/>
    </xf>
    <xf numFmtId="183" fontId="42" fillId="26" borderId="19" xfId="0" applyNumberFormat="1" applyFont="1" applyFill="1" applyBorder="1" applyAlignment="1">
      <alignment horizontal="center" vertical="center"/>
    </xf>
    <xf numFmtId="183" fontId="42" fillId="26" borderId="20" xfId="0" applyNumberFormat="1" applyFont="1" applyFill="1" applyBorder="1" applyAlignment="1">
      <alignment horizontal="center" vertical="center"/>
    </xf>
    <xf numFmtId="1" fontId="42" fillId="26" borderId="19" xfId="0" applyNumberFormat="1" applyFont="1" applyFill="1" applyBorder="1" applyAlignment="1">
      <alignment horizontal="center" vertical="center"/>
    </xf>
    <xf numFmtId="1" fontId="42" fillId="26" borderId="20" xfId="0" applyNumberFormat="1" applyFont="1" applyFill="1" applyBorder="1" applyAlignment="1">
      <alignment horizontal="center" vertical="center"/>
    </xf>
    <xf numFmtId="0" fontId="42" fillId="26" borderId="22" xfId="1" applyFont="1" applyFill="1" applyBorder="1" applyAlignment="1">
      <alignment horizontal="center" vertical="center" wrapText="1"/>
    </xf>
    <xf numFmtId="0" fontId="44" fillId="26" borderId="4" xfId="1" applyFont="1" applyFill="1" applyBorder="1" applyAlignment="1">
      <alignment horizontal="center" vertical="center" wrapText="1"/>
    </xf>
    <xf numFmtId="0" fontId="42" fillId="26" borderId="1" xfId="1" applyFont="1" applyFill="1" applyBorder="1" applyAlignment="1">
      <alignment horizontal="center" vertical="center" wrapText="1"/>
    </xf>
    <xf numFmtId="0" fontId="42" fillId="26" borderId="1" xfId="0" applyFont="1" applyFill="1" applyBorder="1" applyAlignment="1">
      <alignment horizontal="center" vertical="center"/>
    </xf>
    <xf numFmtId="0" fontId="42" fillId="26" borderId="8" xfId="0" applyFont="1" applyFill="1" applyBorder="1" applyAlignment="1">
      <alignment horizontal="center" vertical="center"/>
    </xf>
    <xf numFmtId="2" fontId="44" fillId="26" borderId="10" xfId="1" applyNumberFormat="1" applyFont="1" applyFill="1" applyBorder="1" applyAlignment="1" applyProtection="1">
      <alignment horizontal="center" vertical="center" wrapText="1"/>
    </xf>
    <xf numFmtId="2" fontId="44" fillId="26" borderId="1" xfId="0" applyNumberFormat="1" applyFont="1" applyFill="1" applyBorder="1" applyAlignment="1" applyProtection="1">
      <alignment horizontal="center" vertical="center"/>
    </xf>
    <xf numFmtId="0" fontId="44" fillId="26" borderId="1" xfId="0" applyFont="1" applyFill="1" applyBorder="1" applyAlignment="1" applyProtection="1">
      <alignment horizontal="center" vertical="center"/>
    </xf>
    <xf numFmtId="0" fontId="44" fillId="26" borderId="8" xfId="0" applyFont="1" applyFill="1" applyBorder="1" applyAlignment="1">
      <alignment horizontal="center" vertical="center"/>
    </xf>
    <xf numFmtId="0" fontId="44" fillId="26" borderId="6" xfId="0" applyFont="1" applyFill="1" applyBorder="1" applyAlignment="1">
      <alignment horizontal="center" vertical="center"/>
    </xf>
    <xf numFmtId="2" fontId="42" fillId="26" borderId="4" xfId="0" applyNumberFormat="1" applyFont="1" applyFill="1" applyBorder="1" applyAlignment="1">
      <alignment horizontal="center" vertical="center"/>
    </xf>
    <xf numFmtId="2" fontId="42" fillId="26" borderId="1" xfId="0" applyNumberFormat="1" applyFont="1" applyFill="1" applyBorder="1" applyAlignment="1">
      <alignment horizontal="center" vertical="center" wrapText="1"/>
    </xf>
    <xf numFmtId="1" fontId="42" fillId="26" borderId="1" xfId="0" applyNumberFormat="1" applyFont="1" applyFill="1" applyBorder="1" applyAlignment="1">
      <alignment horizontal="center" vertical="center"/>
    </xf>
    <xf numFmtId="1" fontId="42" fillId="26" borderId="8" xfId="0" applyNumberFormat="1" applyFont="1" applyFill="1" applyBorder="1" applyAlignment="1">
      <alignment horizontal="center" vertical="center"/>
    </xf>
    <xf numFmtId="0" fontId="42" fillId="26" borderId="10" xfId="1" applyFont="1" applyFill="1" applyBorder="1" applyAlignment="1">
      <alignment horizontal="center" vertical="center" wrapText="1"/>
    </xf>
    <xf numFmtId="0" fontId="42" fillId="26" borderId="1" xfId="0" applyNumberFormat="1" applyFont="1" applyFill="1" applyBorder="1" applyAlignment="1">
      <alignment horizontal="center" vertical="center"/>
    </xf>
    <xf numFmtId="0" fontId="42" fillId="26" borderId="1" xfId="0" applyFont="1" applyFill="1" applyBorder="1" applyAlignment="1">
      <alignment horizontal="center" vertical="center" wrapText="1"/>
    </xf>
    <xf numFmtId="2" fontId="42" fillId="26" borderId="6" xfId="0" applyNumberFormat="1" applyFont="1" applyFill="1" applyBorder="1" applyAlignment="1">
      <alignment horizontal="center" vertical="center"/>
    </xf>
    <xf numFmtId="2" fontId="42" fillId="26" borderId="8" xfId="0" applyNumberFormat="1" applyFont="1" applyFill="1" applyBorder="1" applyAlignment="1">
      <alignment horizontal="center" vertical="center"/>
    </xf>
    <xf numFmtId="183" fontId="42" fillId="26" borderId="10" xfId="0" applyNumberFormat="1" applyFont="1" applyFill="1" applyBorder="1" applyAlignment="1">
      <alignment horizontal="center" vertical="center"/>
    </xf>
    <xf numFmtId="183" fontId="42" fillId="26" borderId="6" xfId="0" applyNumberFormat="1" applyFont="1" applyFill="1" applyBorder="1" applyAlignment="1">
      <alignment horizontal="center" vertical="center"/>
    </xf>
    <xf numFmtId="1" fontId="42" fillId="26" borderId="10" xfId="0" applyNumberFormat="1" applyFont="1" applyFill="1" applyBorder="1" applyAlignment="1">
      <alignment horizontal="center" vertical="center"/>
    </xf>
    <xf numFmtId="1" fontId="42" fillId="26" borderId="2" xfId="0" applyNumberFormat="1" applyFont="1" applyFill="1" applyBorder="1" applyAlignment="1">
      <alignment horizontal="center" vertical="center"/>
    </xf>
    <xf numFmtId="1" fontId="42" fillId="26" borderId="6" xfId="0" applyNumberFormat="1" applyFont="1" applyFill="1" applyBorder="1" applyAlignment="1">
      <alignment horizontal="center" vertical="center"/>
    </xf>
    <xf numFmtId="0" fontId="42" fillId="26" borderId="34" xfId="1" applyFont="1" applyFill="1" applyBorder="1" applyAlignment="1">
      <alignment horizontal="center" vertical="center" wrapText="1"/>
    </xf>
    <xf numFmtId="0" fontId="44" fillId="26" borderId="9" xfId="1" applyFont="1" applyFill="1" applyBorder="1" applyAlignment="1">
      <alignment horizontal="center" vertical="center" wrapText="1"/>
    </xf>
    <xf numFmtId="0" fontId="42" fillId="26" borderId="2" xfId="1" applyFont="1" applyFill="1" applyBorder="1" applyAlignment="1">
      <alignment horizontal="center" vertical="center" wrapText="1"/>
    </xf>
    <xf numFmtId="0" fontId="42" fillId="26" borderId="2" xfId="0" applyFont="1" applyFill="1" applyBorder="1" applyAlignment="1">
      <alignment horizontal="center" vertical="center"/>
    </xf>
    <xf numFmtId="0" fontId="42" fillId="26" borderId="15" xfId="0" applyFont="1" applyFill="1" applyBorder="1" applyAlignment="1">
      <alignment horizontal="center" vertical="center"/>
    </xf>
    <xf numFmtId="2" fontId="44" fillId="26" borderId="12" xfId="1" applyNumberFormat="1" applyFont="1" applyFill="1" applyBorder="1" applyAlignment="1" applyProtection="1">
      <alignment horizontal="center" vertical="center" wrapText="1"/>
    </xf>
    <xf numFmtId="2" fontId="44" fillId="26" borderId="2" xfId="0" applyNumberFormat="1" applyFont="1" applyFill="1" applyBorder="1" applyAlignment="1" applyProtection="1">
      <alignment horizontal="center" vertical="center"/>
    </xf>
    <xf numFmtId="0" fontId="44" fillId="26" borderId="2" xfId="0" applyFont="1" applyFill="1" applyBorder="1" applyAlignment="1" applyProtection="1">
      <alignment horizontal="center" vertical="center"/>
    </xf>
    <xf numFmtId="0" fontId="44" fillId="26" borderId="15" xfId="0" applyFont="1" applyFill="1" applyBorder="1" applyAlignment="1">
      <alignment horizontal="center" vertical="center"/>
    </xf>
    <xf numFmtId="0" fontId="44" fillId="26" borderId="13" xfId="0" applyFont="1" applyFill="1" applyBorder="1" applyAlignment="1">
      <alignment horizontal="center" vertical="center"/>
    </xf>
    <xf numFmtId="2" fontId="42" fillId="26" borderId="9" xfId="0" applyNumberFormat="1" applyFont="1" applyFill="1" applyBorder="1" applyAlignment="1">
      <alignment horizontal="center" vertical="center"/>
    </xf>
    <xf numFmtId="2" fontId="42" fillId="26" borderId="2" xfId="0" applyNumberFormat="1" applyFont="1" applyFill="1" applyBorder="1" applyAlignment="1">
      <alignment horizontal="center" vertical="center" wrapText="1"/>
    </xf>
    <xf numFmtId="2" fontId="42" fillId="26" borderId="2" xfId="0" applyNumberFormat="1" applyFont="1" applyFill="1" applyBorder="1" applyAlignment="1">
      <alignment horizontal="center" vertical="center"/>
    </xf>
    <xf numFmtId="1" fontId="42" fillId="26" borderId="15" xfId="0" applyNumberFormat="1" applyFont="1" applyFill="1" applyBorder="1" applyAlignment="1">
      <alignment horizontal="center" vertical="center"/>
    </xf>
    <xf numFmtId="0" fontId="42" fillId="26" borderId="12" xfId="1" applyFont="1" applyFill="1" applyBorder="1" applyAlignment="1">
      <alignment horizontal="center" vertical="center" wrapText="1"/>
    </xf>
    <xf numFmtId="0" fontId="42" fillId="26" borderId="2" xfId="0" applyNumberFormat="1" applyFont="1" applyFill="1" applyBorder="1" applyAlignment="1">
      <alignment horizontal="center" vertical="center"/>
    </xf>
    <xf numFmtId="0" fontId="42" fillId="26" borderId="2" xfId="0" applyFont="1" applyFill="1" applyBorder="1" applyAlignment="1">
      <alignment horizontal="center" vertical="center" wrapText="1"/>
    </xf>
    <xf numFmtId="2" fontId="42" fillId="26" borderId="13" xfId="0" applyNumberFormat="1" applyFont="1" applyFill="1" applyBorder="1" applyAlignment="1">
      <alignment horizontal="center" vertical="center"/>
    </xf>
    <xf numFmtId="2" fontId="42" fillId="26" borderId="15" xfId="0" applyNumberFormat="1" applyFont="1" applyFill="1" applyBorder="1" applyAlignment="1">
      <alignment horizontal="center" vertical="center"/>
    </xf>
    <xf numFmtId="183" fontId="42" fillId="26" borderId="12" xfId="0" applyNumberFormat="1" applyFont="1" applyFill="1" applyBorder="1" applyAlignment="1">
      <alignment horizontal="center" vertical="center"/>
    </xf>
    <xf numFmtId="183" fontId="42" fillId="26" borderId="13" xfId="0" applyNumberFormat="1" applyFont="1" applyFill="1" applyBorder="1" applyAlignment="1">
      <alignment horizontal="center" vertical="center"/>
    </xf>
    <xf numFmtId="1" fontId="42" fillId="26" borderId="12" xfId="0" applyNumberFormat="1" applyFont="1" applyFill="1" applyBorder="1" applyAlignment="1">
      <alignment horizontal="center" vertical="center"/>
    </xf>
    <xf numFmtId="1" fontId="42" fillId="26" borderId="13" xfId="0" applyNumberFormat="1" applyFont="1" applyFill="1" applyBorder="1" applyAlignment="1">
      <alignment horizontal="center" vertical="center"/>
    </xf>
    <xf numFmtId="0" fontId="42" fillId="26" borderId="6" xfId="0" applyFont="1" applyFill="1" applyBorder="1" applyAlignment="1">
      <alignment horizontal="center" vertical="center"/>
    </xf>
    <xf numFmtId="0" fontId="54" fillId="5" borderId="21" xfId="0" applyFont="1" applyFill="1" applyBorder="1" applyAlignment="1">
      <alignment horizontal="center" vertical="center"/>
    </xf>
    <xf numFmtId="0" fontId="54" fillId="5" borderId="18" xfId="1" applyFont="1" applyFill="1" applyBorder="1" applyAlignment="1">
      <alignment vertical="center" wrapText="1"/>
    </xf>
    <xf numFmtId="0" fontId="52" fillId="5" borderId="16" xfId="1" applyFont="1" applyFill="1" applyBorder="1" applyAlignment="1">
      <alignment horizontal="center" vertical="center" wrapText="1"/>
    </xf>
    <xf numFmtId="0" fontId="52" fillId="5" borderId="36" xfId="1" applyFont="1" applyFill="1" applyBorder="1" applyAlignment="1">
      <alignment horizontal="center" vertical="center" wrapText="1"/>
    </xf>
    <xf numFmtId="0" fontId="52" fillId="5" borderId="28" xfId="0" applyFont="1" applyFill="1" applyBorder="1" applyAlignment="1">
      <alignment horizontal="center" vertical="center"/>
    </xf>
    <xf numFmtId="0" fontId="52" fillId="5" borderId="29" xfId="0" applyFont="1" applyFill="1" applyBorder="1" applyAlignment="1">
      <alignment horizontal="center" vertical="center"/>
    </xf>
    <xf numFmtId="0" fontId="44" fillId="5" borderId="68" xfId="0" applyFont="1" applyFill="1" applyBorder="1" applyAlignment="1">
      <alignment horizontal="center" vertical="center"/>
    </xf>
    <xf numFmtId="183" fontId="42" fillId="5" borderId="17" xfId="0" applyNumberFormat="1" applyFont="1" applyFill="1" applyBorder="1" applyAlignment="1">
      <alignment horizontal="center" vertical="center"/>
    </xf>
    <xf numFmtId="183" fontId="42" fillId="5" borderId="36" xfId="0" applyNumberFormat="1" applyFont="1" applyFill="1" applyBorder="1" applyAlignment="1">
      <alignment horizontal="center" vertical="center"/>
    </xf>
    <xf numFmtId="183" fontId="52" fillId="5" borderId="28" xfId="0" applyNumberFormat="1" applyFont="1" applyFill="1" applyBorder="1" applyAlignment="1">
      <alignment horizontal="center" vertical="center" wrapText="1"/>
    </xf>
    <xf numFmtId="183" fontId="52" fillId="5" borderId="36" xfId="0" applyNumberFormat="1" applyFont="1" applyFill="1" applyBorder="1" applyAlignment="1">
      <alignment horizontal="center" vertical="center"/>
    </xf>
    <xf numFmtId="1" fontId="52" fillId="5" borderId="36" xfId="0" applyNumberFormat="1" applyFont="1" applyFill="1" applyBorder="1" applyAlignment="1">
      <alignment horizontal="center" vertical="center"/>
    </xf>
    <xf numFmtId="1" fontId="52" fillId="5" borderId="45" xfId="0" applyNumberFormat="1" applyFont="1" applyFill="1" applyBorder="1" applyAlignment="1">
      <alignment horizontal="center" vertical="center"/>
    </xf>
    <xf numFmtId="0" fontId="52" fillId="5" borderId="16" xfId="0" applyFont="1" applyFill="1" applyBorder="1" applyAlignment="1">
      <alignment horizontal="center" vertical="center"/>
    </xf>
    <xf numFmtId="2" fontId="52" fillId="5" borderId="28" xfId="0" applyNumberFormat="1" applyFont="1" applyFill="1" applyBorder="1" applyAlignment="1">
      <alignment horizontal="center" vertical="center"/>
    </xf>
    <xf numFmtId="2" fontId="52" fillId="5" borderId="23" xfId="0" applyNumberFormat="1" applyFont="1" applyFill="1" applyBorder="1" applyAlignment="1">
      <alignment horizontal="center" vertical="center"/>
    </xf>
    <xf numFmtId="2" fontId="52" fillId="5" borderId="16" xfId="0" applyNumberFormat="1" applyFont="1" applyFill="1" applyBorder="1" applyAlignment="1">
      <alignment horizontal="center" vertical="center"/>
    </xf>
    <xf numFmtId="194" fontId="42" fillId="5" borderId="17" xfId="0" applyNumberFormat="1" applyFont="1" applyFill="1" applyBorder="1" applyAlignment="1">
      <alignment horizontal="center" vertical="center"/>
    </xf>
    <xf numFmtId="194" fontId="42" fillId="5" borderId="45" xfId="0" applyNumberFormat="1" applyFont="1" applyFill="1" applyBorder="1" applyAlignment="1">
      <alignment horizontal="center" vertical="center"/>
    </xf>
    <xf numFmtId="0" fontId="52" fillId="5" borderId="1" xfId="1" applyFont="1" applyFill="1" applyBorder="1" applyAlignment="1">
      <alignment horizontal="center" vertical="center" wrapText="1"/>
    </xf>
    <xf numFmtId="0" fontId="54" fillId="5" borderId="1" xfId="1" applyFont="1" applyFill="1" applyBorder="1" applyAlignment="1">
      <alignment vertical="center" wrapText="1"/>
    </xf>
    <xf numFmtId="0" fontId="42" fillId="5" borderId="21" xfId="1" applyFont="1" applyFill="1" applyBorder="1" applyAlignment="1">
      <alignment horizontal="center" vertical="center" wrapText="1"/>
    </xf>
    <xf numFmtId="2" fontId="52" fillId="5" borderId="27" xfId="0" applyNumberFormat="1" applyFont="1" applyFill="1" applyBorder="1" applyAlignment="1">
      <alignment horizontal="center" vertical="center"/>
    </xf>
    <xf numFmtId="0" fontId="52" fillId="5" borderId="28" xfId="1" applyFont="1" applyFill="1" applyBorder="1" applyAlignment="1">
      <alignment horizontal="center" vertical="center" wrapText="1"/>
    </xf>
    <xf numFmtId="2" fontId="42" fillId="5" borderId="36" xfId="0" applyNumberFormat="1" applyFont="1" applyFill="1" applyBorder="1" applyAlignment="1">
      <alignment horizontal="center" vertical="center"/>
    </xf>
    <xf numFmtId="2" fontId="52" fillId="5" borderId="28" xfId="0" applyNumberFormat="1" applyFont="1" applyFill="1" applyBorder="1" applyAlignment="1">
      <alignment horizontal="center" vertical="center" wrapText="1"/>
    </xf>
    <xf numFmtId="1" fontId="52" fillId="5" borderId="28" xfId="0" applyNumberFormat="1" applyFont="1" applyFill="1" applyBorder="1" applyAlignment="1">
      <alignment horizontal="center" vertical="center"/>
    </xf>
    <xf numFmtId="1" fontId="52" fillId="5" borderId="29" xfId="0" applyNumberFormat="1" applyFont="1" applyFill="1" applyBorder="1" applyAlignment="1">
      <alignment horizontal="center" vertical="center"/>
    </xf>
    <xf numFmtId="1" fontId="52" fillId="5" borderId="27" xfId="0" applyNumberFormat="1" applyFont="1" applyFill="1" applyBorder="1" applyAlignment="1">
      <alignment horizontal="center" vertical="center"/>
    </xf>
    <xf numFmtId="194" fontId="42" fillId="5" borderId="12" xfId="0" applyNumberFormat="1" applyFont="1" applyFill="1" applyBorder="1" applyAlignment="1">
      <alignment horizontal="center" vertical="center"/>
    </xf>
    <xf numFmtId="194" fontId="42" fillId="5" borderId="13" xfId="0" applyNumberFormat="1" applyFont="1" applyFill="1" applyBorder="1" applyAlignment="1">
      <alignment horizontal="center" vertical="center"/>
    </xf>
    <xf numFmtId="183" fontId="7" fillId="16" borderId="1" xfId="0" applyNumberFormat="1" applyFont="1" applyFill="1" applyBorder="1" applyAlignment="1">
      <alignment horizontal="center" vertical="center"/>
    </xf>
    <xf numFmtId="0" fontId="55" fillId="10" borderId="1" xfId="0" applyNumberFormat="1" applyFont="1" applyFill="1" applyBorder="1" applyAlignment="1">
      <alignment horizontal="center" vertical="center"/>
    </xf>
    <xf numFmtId="0" fontId="42" fillId="10" borderId="1" xfId="0" applyFont="1" applyFill="1" applyBorder="1" applyAlignment="1">
      <alignment horizontal="center" vertical="center"/>
    </xf>
    <xf numFmtId="0" fontId="55" fillId="10" borderId="1" xfId="0" applyFont="1" applyFill="1" applyBorder="1" applyAlignment="1">
      <alignment horizontal="center" vertical="center"/>
    </xf>
    <xf numFmtId="0" fontId="55" fillId="10" borderId="1" xfId="0" applyFont="1" applyFill="1" applyBorder="1" applyAlignment="1">
      <alignment horizontal="center" vertical="center" wrapText="1"/>
    </xf>
    <xf numFmtId="183" fontId="7" fillId="0" borderId="1" xfId="0" applyNumberFormat="1" applyFont="1" applyFill="1" applyBorder="1" applyAlignment="1">
      <alignment horizontal="center"/>
    </xf>
    <xf numFmtId="183" fontId="7" fillId="0" borderId="8" xfId="0" applyNumberFormat="1" applyFont="1" applyFill="1" applyBorder="1" applyAlignment="1">
      <alignment horizontal="center"/>
    </xf>
    <xf numFmtId="0" fontId="42" fillId="0" borderId="34" xfId="1" applyFont="1" applyFill="1" applyBorder="1" applyAlignment="1">
      <alignment horizontal="center" vertical="center" wrapText="1"/>
    </xf>
    <xf numFmtId="0" fontId="42" fillId="5" borderId="34" xfId="1" applyFont="1" applyFill="1" applyBorder="1" applyAlignment="1">
      <alignment horizontal="center" vertical="center" wrapText="1"/>
    </xf>
    <xf numFmtId="0" fontId="42" fillId="8" borderId="34" xfId="1" applyFont="1" applyFill="1" applyBorder="1" applyAlignment="1">
      <alignment horizontal="center" vertical="center" wrapText="1"/>
    </xf>
    <xf numFmtId="0" fontId="42" fillId="7" borderId="34" xfId="1" applyFont="1" applyFill="1" applyBorder="1" applyAlignment="1">
      <alignment horizontal="center" vertical="center" wrapText="1"/>
    </xf>
    <xf numFmtId="0" fontId="42" fillId="0" borderId="0" xfId="1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43" fillId="0" borderId="22" xfId="0" applyFont="1" applyFill="1" applyBorder="1" applyAlignment="1">
      <alignment horizontal="center" vertical="center"/>
    </xf>
    <xf numFmtId="0" fontId="43" fillId="0" borderId="21" xfId="0" applyFont="1" applyFill="1" applyBorder="1" applyAlignment="1">
      <alignment horizontal="center" vertical="center"/>
    </xf>
    <xf numFmtId="0" fontId="43" fillId="0" borderId="26" xfId="0" applyFont="1" applyFill="1" applyBorder="1" applyAlignment="1">
      <alignment horizontal="center" vertical="center"/>
    </xf>
    <xf numFmtId="183" fontId="42" fillId="3" borderId="19" xfId="0" applyNumberFormat="1" applyFont="1" applyFill="1" applyBorder="1" applyAlignment="1">
      <alignment horizontal="center" vertical="center"/>
    </xf>
    <xf numFmtId="183" fontId="42" fillId="3" borderId="20" xfId="0" applyNumberFormat="1" applyFont="1" applyFill="1" applyBorder="1" applyAlignment="1">
      <alignment horizontal="center" vertical="center"/>
    </xf>
    <xf numFmtId="0" fontId="43" fillId="0" borderId="4" xfId="0" applyFont="1" applyFill="1" applyBorder="1" applyAlignment="1">
      <alignment horizontal="center" vertical="center" wrapText="1"/>
    </xf>
    <xf numFmtId="1" fontId="42" fillId="0" borderId="14" xfId="0" applyNumberFormat="1" applyFont="1" applyFill="1" applyBorder="1" applyAlignment="1">
      <alignment horizontal="center" vertical="center"/>
    </xf>
    <xf numFmtId="1" fontId="42" fillId="0" borderId="8" xfId="0" applyNumberFormat="1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center" vertical="center" wrapText="1"/>
    </xf>
    <xf numFmtId="183" fontId="42" fillId="3" borderId="10" xfId="0" applyNumberFormat="1" applyFont="1" applyFill="1" applyBorder="1" applyAlignment="1">
      <alignment horizontal="center" vertical="center"/>
    </xf>
    <xf numFmtId="183" fontId="42" fillId="3" borderId="6" xfId="0" applyNumberFormat="1" applyFont="1" applyFill="1" applyBorder="1" applyAlignment="1">
      <alignment horizontal="center" vertical="center"/>
    </xf>
    <xf numFmtId="0" fontId="42" fillId="0" borderId="12" xfId="0" applyFont="1" applyFill="1" applyBorder="1" applyAlignment="1">
      <alignment horizontal="center" vertical="center"/>
    </xf>
    <xf numFmtId="183" fontId="42" fillId="3" borderId="13" xfId="0" applyNumberFormat="1" applyFont="1" applyFill="1" applyBorder="1" applyAlignment="1">
      <alignment horizontal="center" vertical="center"/>
    </xf>
    <xf numFmtId="0" fontId="43" fillId="0" borderId="8" xfId="0" applyFont="1" applyFill="1" applyBorder="1" applyAlignment="1">
      <alignment horizontal="center" vertical="center" wrapText="1"/>
    </xf>
    <xf numFmtId="0" fontId="43" fillId="0" borderId="14" xfId="0" applyFont="1" applyFill="1" applyBorder="1" applyAlignment="1">
      <alignment horizontal="center" vertical="center" wrapText="1"/>
    </xf>
    <xf numFmtId="0" fontId="42" fillId="0" borderId="10" xfId="0" applyFont="1" applyFill="1" applyBorder="1" applyAlignment="1">
      <alignment horizontal="center" vertical="center"/>
    </xf>
    <xf numFmtId="0" fontId="42" fillId="5" borderId="2" xfId="1" applyFont="1" applyFill="1" applyBorder="1" applyAlignment="1">
      <alignment horizontal="center" vertical="center" wrapText="1"/>
    </xf>
    <xf numFmtId="0" fontId="42" fillId="0" borderId="2" xfId="1" applyFont="1" applyFill="1" applyBorder="1" applyAlignment="1">
      <alignment horizontal="center" vertical="center" wrapText="1"/>
    </xf>
    <xf numFmtId="0" fontId="42" fillId="0" borderId="22" xfId="1" applyFont="1" applyFill="1" applyBorder="1" applyAlignment="1">
      <alignment horizontal="center" vertical="center" wrapText="1"/>
    </xf>
    <xf numFmtId="0" fontId="42" fillId="5" borderId="22" xfId="1" applyFont="1" applyFill="1" applyBorder="1" applyAlignment="1">
      <alignment horizontal="center" vertical="center" wrapText="1"/>
    </xf>
    <xf numFmtId="0" fontId="42" fillId="5" borderId="26" xfId="1" applyFont="1" applyFill="1" applyBorder="1" applyAlignment="1">
      <alignment horizontal="center" vertical="center" wrapText="1"/>
    </xf>
    <xf numFmtId="0" fontId="42" fillId="8" borderId="2" xfId="1" applyFont="1" applyFill="1" applyBorder="1" applyAlignment="1">
      <alignment horizontal="center" vertical="center" wrapText="1"/>
    </xf>
    <xf numFmtId="0" fontId="42" fillId="0" borderId="26" xfId="1" applyFont="1" applyFill="1" applyBorder="1" applyAlignment="1">
      <alignment horizontal="center" vertical="center" wrapText="1"/>
    </xf>
    <xf numFmtId="0" fontId="42" fillId="8" borderId="26" xfId="1" applyFont="1" applyFill="1" applyBorder="1" applyAlignment="1">
      <alignment horizontal="center" vertical="center" wrapText="1"/>
    </xf>
    <xf numFmtId="0" fontId="42" fillId="7" borderId="26" xfId="1" applyFont="1" applyFill="1" applyBorder="1" applyAlignment="1">
      <alignment horizontal="center" vertical="center" wrapText="1"/>
    </xf>
    <xf numFmtId="0" fontId="43" fillId="14" borderId="18" xfId="0" applyFont="1" applyFill="1" applyBorder="1" applyAlignment="1">
      <alignment horizontal="center" vertical="center"/>
    </xf>
    <xf numFmtId="0" fontId="42" fillId="14" borderId="37" xfId="1" applyFont="1" applyFill="1" applyBorder="1" applyAlignment="1">
      <alignment horizontal="center" vertical="center" wrapText="1"/>
    </xf>
    <xf numFmtId="0" fontId="42" fillId="14" borderId="9" xfId="1" applyFont="1" applyFill="1" applyBorder="1" applyAlignment="1">
      <alignment horizontal="center" vertical="center" wrapText="1"/>
    </xf>
    <xf numFmtId="0" fontId="42" fillId="14" borderId="2" xfId="1" applyFont="1" applyFill="1" applyBorder="1" applyAlignment="1">
      <alignment horizontal="center" vertical="center" wrapText="1"/>
    </xf>
    <xf numFmtId="183" fontId="42" fillId="14" borderId="2" xfId="0" applyNumberFormat="1" applyFont="1" applyFill="1" applyBorder="1" applyAlignment="1">
      <alignment horizontal="center" vertical="center"/>
    </xf>
    <xf numFmtId="183" fontId="42" fillId="14" borderId="15" xfId="0" applyNumberFormat="1" applyFont="1" applyFill="1" applyBorder="1" applyAlignment="1">
      <alignment horizontal="center" vertical="center"/>
    </xf>
    <xf numFmtId="2" fontId="44" fillId="14" borderId="12" xfId="1" applyNumberFormat="1" applyFont="1" applyFill="1" applyBorder="1" applyAlignment="1">
      <alignment horizontal="center" vertical="center" wrapText="1"/>
    </xf>
    <xf numFmtId="2" fontId="44" fillId="14" borderId="2" xfId="0" applyNumberFormat="1" applyFont="1" applyFill="1" applyBorder="1" applyAlignment="1">
      <alignment horizontal="center" vertical="center"/>
    </xf>
    <xf numFmtId="0" fontId="44" fillId="14" borderId="2" xfId="0" applyFont="1" applyFill="1" applyBorder="1" applyAlignment="1">
      <alignment horizontal="center" vertical="center"/>
    </xf>
    <xf numFmtId="0" fontId="44" fillId="14" borderId="13" xfId="0" applyFont="1" applyFill="1" applyBorder="1" applyAlignment="1">
      <alignment horizontal="center" vertical="center"/>
    </xf>
    <xf numFmtId="2" fontId="42" fillId="14" borderId="19" xfId="0" applyNumberFormat="1" applyFont="1" applyFill="1" applyBorder="1" applyAlignment="1">
      <alignment horizontal="center" vertical="center"/>
    </xf>
    <xf numFmtId="2" fontId="42" fillId="14" borderId="31" xfId="0" applyNumberFormat="1" applyFont="1" applyFill="1" applyBorder="1" applyAlignment="1">
      <alignment horizontal="center" vertical="center"/>
    </xf>
    <xf numFmtId="2" fontId="42" fillId="14" borderId="31" xfId="0" applyNumberFormat="1" applyFont="1" applyFill="1" applyBorder="1" applyAlignment="1">
      <alignment horizontal="center" vertical="center" wrapText="1"/>
    </xf>
    <xf numFmtId="1" fontId="42" fillId="14" borderId="31" xfId="0" applyNumberFormat="1" applyFont="1" applyFill="1" applyBorder="1" applyAlignment="1">
      <alignment horizontal="center" vertical="center"/>
    </xf>
    <xf numFmtId="1" fontId="42" fillId="14" borderId="32" xfId="0" applyNumberFormat="1" applyFont="1" applyFill="1" applyBorder="1" applyAlignment="1">
      <alignment horizontal="center" vertical="center"/>
    </xf>
    <xf numFmtId="0" fontId="42" fillId="14" borderId="19" xfId="0" applyFont="1" applyFill="1" applyBorder="1" applyAlignment="1">
      <alignment horizontal="center" vertical="center"/>
    </xf>
    <xf numFmtId="0" fontId="42" fillId="14" borderId="31" xfId="0" applyFont="1" applyFill="1" applyBorder="1" applyAlignment="1">
      <alignment horizontal="center" vertical="center"/>
    </xf>
    <xf numFmtId="2" fontId="42" fillId="14" borderId="20" xfId="0" applyNumberFormat="1" applyFont="1" applyFill="1" applyBorder="1" applyAlignment="1">
      <alignment horizontal="center" vertical="center"/>
    </xf>
    <xf numFmtId="2" fontId="42" fillId="14" borderId="30" xfId="0" applyNumberFormat="1" applyFont="1" applyFill="1" applyBorder="1" applyAlignment="1">
      <alignment horizontal="center" vertical="center"/>
    </xf>
    <xf numFmtId="183" fontId="42" fillId="14" borderId="12" xfId="0" applyNumberFormat="1" applyFont="1" applyFill="1" applyBorder="1" applyAlignment="1">
      <alignment horizontal="center" vertical="center"/>
    </xf>
    <xf numFmtId="183" fontId="42" fillId="14" borderId="13" xfId="0" applyNumberFormat="1" applyFont="1" applyFill="1" applyBorder="1" applyAlignment="1">
      <alignment horizontal="center" vertical="center"/>
    </xf>
    <xf numFmtId="1" fontId="42" fillId="14" borderId="4" xfId="0" applyNumberFormat="1" applyFont="1" applyFill="1" applyBorder="1" applyAlignment="1">
      <alignment horizontal="center" vertical="center"/>
    </xf>
    <xf numFmtId="1" fontId="42" fillId="14" borderId="2" xfId="0" applyNumberFormat="1" applyFont="1" applyFill="1" applyBorder="1" applyAlignment="1">
      <alignment horizontal="center" vertical="center"/>
    </xf>
    <xf numFmtId="1" fontId="42" fillId="14" borderId="15" xfId="0" applyNumberFormat="1" applyFont="1" applyFill="1" applyBorder="1" applyAlignment="1">
      <alignment horizontal="center" vertical="center"/>
    </xf>
    <xf numFmtId="1" fontId="42" fillId="14" borderId="13" xfId="0" applyNumberFormat="1" applyFont="1" applyFill="1" applyBorder="1" applyAlignment="1">
      <alignment horizontal="center" vertical="center"/>
    </xf>
    <xf numFmtId="0" fontId="42" fillId="14" borderId="0" xfId="0" applyFont="1" applyFill="1" applyBorder="1" applyAlignment="1">
      <alignment vertical="center"/>
    </xf>
    <xf numFmtId="0" fontId="43" fillId="14" borderId="21" xfId="0" applyFont="1" applyFill="1" applyBorder="1" applyAlignment="1">
      <alignment horizontal="center" vertical="center"/>
    </xf>
    <xf numFmtId="0" fontId="42" fillId="14" borderId="22" xfId="1" applyFont="1" applyFill="1" applyBorder="1" applyAlignment="1">
      <alignment horizontal="center" vertical="center" wrapText="1"/>
    </xf>
    <xf numFmtId="0" fontId="42" fillId="14" borderId="4" xfId="1" applyFont="1" applyFill="1" applyBorder="1" applyAlignment="1">
      <alignment horizontal="center" vertical="center" wrapText="1"/>
    </xf>
    <xf numFmtId="0" fontId="42" fillId="14" borderId="1" xfId="1" applyFont="1" applyFill="1" applyBorder="1" applyAlignment="1">
      <alignment horizontal="center" vertical="center" wrapText="1"/>
    </xf>
    <xf numFmtId="2" fontId="44" fillId="14" borderId="10" xfId="1" applyNumberFormat="1" applyFont="1" applyFill="1" applyBorder="1" applyAlignment="1">
      <alignment horizontal="center" vertical="center" wrapText="1"/>
    </xf>
    <xf numFmtId="2" fontId="44" fillId="14" borderId="1" xfId="0" applyNumberFormat="1" applyFont="1" applyFill="1" applyBorder="1" applyAlignment="1">
      <alignment horizontal="center" vertical="center"/>
    </xf>
    <xf numFmtId="0" fontId="44" fillId="14" borderId="1" xfId="0" applyFont="1" applyFill="1" applyBorder="1" applyAlignment="1">
      <alignment horizontal="center" vertical="center"/>
    </xf>
    <xf numFmtId="0" fontId="44" fillId="14" borderId="6" xfId="0" applyFont="1" applyFill="1" applyBorder="1" applyAlignment="1">
      <alignment horizontal="center" vertical="center"/>
    </xf>
    <xf numFmtId="0" fontId="42" fillId="14" borderId="10" xfId="0" applyFont="1" applyFill="1" applyBorder="1" applyAlignment="1">
      <alignment horizontal="center" vertical="center"/>
    </xf>
    <xf numFmtId="0" fontId="42" fillId="14" borderId="1" xfId="0" applyFont="1" applyFill="1" applyBorder="1" applyAlignment="1">
      <alignment horizontal="center" vertical="center"/>
    </xf>
    <xf numFmtId="2" fontId="42" fillId="14" borderId="6" xfId="0" applyNumberFormat="1" applyFont="1" applyFill="1" applyBorder="1" applyAlignment="1">
      <alignment horizontal="center" vertical="center"/>
    </xf>
    <xf numFmtId="2" fontId="42" fillId="14" borderId="4" xfId="0" applyNumberFormat="1" applyFont="1" applyFill="1" applyBorder="1" applyAlignment="1">
      <alignment horizontal="center" vertical="center"/>
    </xf>
    <xf numFmtId="0" fontId="42" fillId="14" borderId="8" xfId="0" applyFont="1" applyFill="1" applyBorder="1" applyAlignment="1">
      <alignment horizontal="center" vertical="center"/>
    </xf>
    <xf numFmtId="2" fontId="42" fillId="14" borderId="12" xfId="1" applyNumberFormat="1" applyFont="1" applyFill="1" applyBorder="1" applyAlignment="1">
      <alignment horizontal="center" vertical="center" wrapText="1"/>
    </xf>
    <xf numFmtId="2" fontId="42" fillId="14" borderId="2" xfId="0" applyNumberFormat="1" applyFont="1" applyFill="1" applyBorder="1" applyAlignment="1">
      <alignment horizontal="center" vertical="center"/>
    </xf>
    <xf numFmtId="0" fontId="42" fillId="14" borderId="2" xfId="0" applyFont="1" applyFill="1" applyBorder="1" applyAlignment="1">
      <alignment horizontal="center" vertical="center"/>
    </xf>
    <xf numFmtId="0" fontId="42" fillId="14" borderId="13" xfId="0" applyFont="1" applyFill="1" applyBorder="1" applyAlignment="1">
      <alignment horizontal="center" vertical="center"/>
    </xf>
    <xf numFmtId="2" fontId="42" fillId="14" borderId="12" xfId="0" applyNumberFormat="1" applyFont="1" applyFill="1" applyBorder="1" applyAlignment="1">
      <alignment horizontal="center" vertical="center"/>
    </xf>
    <xf numFmtId="0" fontId="42" fillId="14" borderId="12" xfId="0" applyFont="1" applyFill="1" applyBorder="1" applyAlignment="1">
      <alignment horizontal="center" vertical="center"/>
    </xf>
    <xf numFmtId="0" fontId="42" fillId="14" borderId="15" xfId="0" applyFont="1" applyFill="1" applyBorder="1" applyAlignment="1">
      <alignment horizontal="center" vertical="center"/>
    </xf>
    <xf numFmtId="183" fontId="42" fillId="14" borderId="10" xfId="0" applyNumberFormat="1" applyFont="1" applyFill="1" applyBorder="1" applyAlignment="1">
      <alignment horizontal="center" vertical="center"/>
    </xf>
    <xf numFmtId="183" fontId="42" fillId="14" borderId="6" xfId="0" applyNumberFormat="1" applyFont="1" applyFill="1" applyBorder="1" applyAlignment="1">
      <alignment horizontal="center" vertical="center"/>
    </xf>
    <xf numFmtId="0" fontId="45" fillId="14" borderId="4" xfId="1" applyFont="1" applyFill="1" applyBorder="1" applyAlignment="1">
      <alignment horizontal="center" vertical="center" wrapText="1"/>
    </xf>
    <xf numFmtId="2" fontId="42" fillId="14" borderId="10" xfId="1" applyNumberFormat="1" applyFont="1" applyFill="1" applyBorder="1" applyAlignment="1">
      <alignment horizontal="center" vertical="center" wrapText="1"/>
    </xf>
    <xf numFmtId="0" fontId="42" fillId="14" borderId="6" xfId="0" applyFont="1" applyFill="1" applyBorder="1" applyAlignment="1">
      <alignment horizontal="center" vertical="center"/>
    </xf>
    <xf numFmtId="2" fontId="42" fillId="14" borderId="1" xfId="0" applyNumberFormat="1" applyFont="1" applyFill="1" applyBorder="1" applyAlignment="1">
      <alignment horizontal="center" vertical="center" wrapText="1"/>
    </xf>
    <xf numFmtId="1" fontId="42" fillId="15" borderId="4" xfId="0" applyNumberFormat="1" applyFont="1" applyFill="1" applyBorder="1" applyAlignment="1">
      <alignment horizontal="center" vertical="center"/>
    </xf>
    <xf numFmtId="1" fontId="42" fillId="6" borderId="4" xfId="0" applyNumberFormat="1" applyFont="1" applyFill="1" applyBorder="1" applyAlignment="1">
      <alignment horizontal="center" vertical="center"/>
    </xf>
    <xf numFmtId="1" fontId="42" fillId="6" borderId="1" xfId="0" applyNumberFormat="1" applyFont="1" applyFill="1" applyBorder="1" applyAlignment="1">
      <alignment horizontal="center" vertical="center"/>
    </xf>
    <xf numFmtId="0" fontId="34" fillId="0" borderId="39" xfId="0" applyFont="1" applyBorder="1" applyAlignment="1">
      <alignment vertical="center"/>
    </xf>
    <xf numFmtId="0" fontId="34" fillId="0" borderId="0" xfId="0" applyFont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23" fillId="0" borderId="10" xfId="1" applyFont="1" applyFill="1" applyBorder="1" applyAlignment="1">
      <alignment horizontal="center" vertical="center" wrapText="1"/>
    </xf>
    <xf numFmtId="0" fontId="23" fillId="0" borderId="6" xfId="1" applyFont="1" applyFill="1" applyBorder="1" applyAlignment="1">
      <alignment horizontal="center" vertical="center" wrapText="1"/>
    </xf>
    <xf numFmtId="2" fontId="27" fillId="0" borderId="10" xfId="1" applyNumberFormat="1" applyFont="1" applyFill="1" applyBorder="1" applyAlignment="1">
      <alignment horizontal="center" vertical="center" textRotation="90" wrapText="1"/>
    </xf>
    <xf numFmtId="2" fontId="27" fillId="0" borderId="1" xfId="0" applyNumberFormat="1" applyFont="1" applyFill="1" applyBorder="1" applyAlignment="1">
      <alignment horizontal="center" vertical="center" textRotation="90" wrapText="1"/>
    </xf>
    <xf numFmtId="0" fontId="27" fillId="0" borderId="6" xfId="0" applyFont="1" applyFill="1" applyBorder="1" applyAlignment="1">
      <alignment horizontal="center" vertical="center" textRotation="90" wrapText="1"/>
    </xf>
    <xf numFmtId="1" fontId="23" fillId="0" borderId="1" xfId="0" applyNumberFormat="1" applyFont="1" applyFill="1" applyBorder="1" applyAlignment="1">
      <alignment horizontal="center" vertical="center" wrapText="1"/>
    </xf>
    <xf numFmtId="0" fontId="23" fillId="0" borderId="8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1" fontId="23" fillId="0" borderId="10" xfId="0" applyNumberFormat="1" applyFont="1" applyFill="1" applyBorder="1" applyAlignment="1">
      <alignment horizontal="center" vertical="center" wrapText="1"/>
    </xf>
    <xf numFmtId="1" fontId="23" fillId="0" borderId="6" xfId="0" applyNumberFormat="1" applyFont="1" applyFill="1" applyBorder="1" applyAlignment="1">
      <alignment horizontal="center" vertical="center" wrapText="1"/>
    </xf>
    <xf numFmtId="0" fontId="23" fillId="0" borderId="16" xfId="1" applyFont="1" applyFill="1" applyBorder="1" applyAlignment="1">
      <alignment horizontal="center" vertical="center" wrapText="1"/>
    </xf>
    <xf numFmtId="0" fontId="23" fillId="0" borderId="23" xfId="1" applyFont="1" applyFill="1" applyBorder="1" applyAlignment="1">
      <alignment horizontal="center" vertical="center" wrapText="1"/>
    </xf>
    <xf numFmtId="2" fontId="23" fillId="0" borderId="11" xfId="1" applyNumberFormat="1" applyFont="1" applyFill="1" applyBorder="1" applyAlignment="1">
      <alignment horizontal="center" vertical="center" wrapText="1"/>
    </xf>
    <xf numFmtId="2" fontId="23" fillId="0" borderId="3" xfId="0" applyNumberFormat="1" applyFont="1" applyFill="1" applyBorder="1" applyAlignment="1">
      <alignment horizontal="center" vertical="center" wrapText="1"/>
    </xf>
    <xf numFmtId="0" fontId="23" fillId="0" borderId="3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23" fillId="0" borderId="5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2" fontId="23" fillId="0" borderId="3" xfId="0" applyNumberFormat="1" applyFont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23" fillId="0" borderId="14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1" fontId="23" fillId="0" borderId="11" xfId="0" applyNumberFormat="1" applyFont="1" applyFill="1" applyBorder="1" applyAlignment="1">
      <alignment horizontal="center" vertical="center" wrapText="1"/>
    </xf>
    <xf numFmtId="1" fontId="23" fillId="0" borderId="3" xfId="0" applyNumberFormat="1" applyFont="1" applyFill="1" applyBorder="1" applyAlignment="1">
      <alignment horizontal="center" vertical="center" wrapText="1"/>
    </xf>
    <xf numFmtId="1" fontId="23" fillId="0" borderId="14" xfId="0" applyNumberFormat="1" applyFont="1" applyFill="1" applyBorder="1" applyAlignment="1">
      <alignment horizontal="center" vertical="center" wrapText="1"/>
    </xf>
    <xf numFmtId="1" fontId="23" fillId="0" borderId="7" xfId="0" applyNumberFormat="1" applyFont="1" applyFill="1" applyBorder="1" applyAlignment="1">
      <alignment horizontal="center" vertical="center" wrapText="1"/>
    </xf>
    <xf numFmtId="0" fontId="23" fillId="0" borderId="37" xfId="1" applyFont="1" applyFill="1" applyBorder="1" applyAlignment="1">
      <alignment horizontal="center" vertical="center" wrapText="1"/>
    </xf>
    <xf numFmtId="0" fontId="10" fillId="0" borderId="40" xfId="1" applyFont="1" applyFill="1" applyBorder="1" applyAlignment="1">
      <alignment horizontal="center" vertical="center" wrapText="1"/>
    </xf>
    <xf numFmtId="2" fontId="73" fillId="0" borderId="31" xfId="0" applyNumberFormat="1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2" fontId="10" fillId="0" borderId="31" xfId="0" applyNumberFormat="1" applyFont="1" applyFill="1" applyBorder="1" applyAlignment="1">
      <alignment horizontal="center" vertical="center" wrapText="1"/>
    </xf>
    <xf numFmtId="2" fontId="10" fillId="0" borderId="31" xfId="0" applyNumberFormat="1" applyFont="1" applyFill="1" applyBorder="1" applyAlignment="1">
      <alignment horizontal="center" vertical="center"/>
    </xf>
    <xf numFmtId="1" fontId="10" fillId="0" borderId="31" xfId="0" applyNumberFormat="1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horizontal="center" vertical="center"/>
    </xf>
    <xf numFmtId="2" fontId="10" fillId="0" borderId="32" xfId="0" applyNumberFormat="1" applyFont="1" applyFill="1" applyBorder="1" applyAlignment="1">
      <alignment horizontal="center" vertical="center"/>
    </xf>
    <xf numFmtId="1" fontId="10" fillId="0" borderId="2" xfId="0" applyNumberFormat="1" applyFont="1" applyFill="1" applyBorder="1" applyAlignment="1">
      <alignment horizontal="center" vertical="center"/>
    </xf>
    <xf numFmtId="1" fontId="10" fillId="0" borderId="15" xfId="0" applyNumberFormat="1" applyFont="1" applyFill="1" applyBorder="1" applyAlignment="1">
      <alignment horizontal="center" vertical="center"/>
    </xf>
    <xf numFmtId="1" fontId="10" fillId="0" borderId="13" xfId="0" applyNumberFormat="1" applyFont="1" applyFill="1" applyBorder="1" applyAlignment="1">
      <alignment horizontal="center" vertical="center"/>
    </xf>
    <xf numFmtId="0" fontId="23" fillId="0" borderId="22" xfId="1" applyFont="1" applyFill="1" applyBorder="1" applyAlignment="1">
      <alignment horizontal="center" vertical="center" wrapText="1"/>
    </xf>
    <xf numFmtId="0" fontId="10" fillId="0" borderId="41" xfId="1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/>
    </xf>
    <xf numFmtId="2" fontId="73" fillId="0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Fill="1" applyBorder="1" applyAlignment="1">
      <alignment horizontal="center" vertical="center" wrapText="1"/>
    </xf>
    <xf numFmtId="2" fontId="10" fillId="0" borderId="8" xfId="0" applyNumberFormat="1" applyFont="1" applyFill="1" applyBorder="1" applyAlignment="1">
      <alignment horizontal="center" vertical="center"/>
    </xf>
    <xf numFmtId="183" fontId="10" fillId="3" borderId="10" xfId="0" applyNumberFormat="1" applyFont="1" applyFill="1" applyBorder="1" applyAlignment="1">
      <alignment horizontal="center" vertical="center"/>
    </xf>
    <xf numFmtId="183" fontId="10" fillId="3" borderId="6" xfId="0" applyNumberFormat="1" applyFont="1" applyFill="1" applyBorder="1" applyAlignment="1">
      <alignment horizontal="center" vertical="center"/>
    </xf>
    <xf numFmtId="1" fontId="10" fillId="0" borderId="8" xfId="0" applyNumberFormat="1" applyFont="1" applyFill="1" applyBorder="1" applyAlignment="1">
      <alignment horizontal="center" vertical="center"/>
    </xf>
    <xf numFmtId="1" fontId="10" fillId="0" borderId="6" xfId="0" applyNumberFormat="1" applyFont="1" applyFill="1" applyBorder="1" applyAlignment="1">
      <alignment horizontal="center" vertical="center"/>
    </xf>
    <xf numFmtId="0" fontId="23" fillId="0" borderId="34" xfId="1" applyFont="1" applyFill="1" applyBorder="1" applyAlignment="1">
      <alignment horizontal="center" vertical="center" wrapText="1"/>
    </xf>
    <xf numFmtId="0" fontId="10" fillId="0" borderId="65" xfId="1" applyFont="1" applyFill="1" applyBorder="1" applyAlignment="1">
      <alignment horizontal="center" vertical="center" wrapText="1"/>
    </xf>
    <xf numFmtId="2" fontId="10" fillId="0" borderId="2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2" fontId="10" fillId="0" borderId="2" xfId="0" applyNumberFormat="1" applyFont="1" applyFill="1" applyBorder="1" applyAlignment="1">
      <alignment horizontal="center" vertical="center" wrapText="1"/>
    </xf>
    <xf numFmtId="2" fontId="10" fillId="0" borderId="15" xfId="0" applyNumberFormat="1" applyFont="1" applyFill="1" applyBorder="1" applyAlignment="1">
      <alignment horizontal="center" vertical="center"/>
    </xf>
    <xf numFmtId="0" fontId="23" fillId="0" borderId="26" xfId="1" applyFont="1" applyFill="1" applyBorder="1" applyAlignment="1">
      <alignment horizontal="center" vertical="center" wrapText="1"/>
    </xf>
    <xf numFmtId="2" fontId="10" fillId="0" borderId="28" xfId="0" applyNumberFormat="1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center" vertical="center"/>
    </xf>
    <xf numFmtId="2" fontId="10" fillId="0" borderId="28" xfId="0" applyNumberFormat="1" applyFont="1" applyFill="1" applyBorder="1" applyAlignment="1">
      <alignment horizontal="center" vertical="center" wrapText="1"/>
    </xf>
    <xf numFmtId="1" fontId="10" fillId="0" borderId="36" xfId="0" applyNumberFormat="1" applyFont="1" applyFill="1" applyBorder="1" applyAlignment="1">
      <alignment horizontal="center" vertical="center"/>
    </xf>
    <xf numFmtId="2" fontId="10" fillId="0" borderId="29" xfId="0" applyNumberFormat="1" applyFont="1" applyFill="1" applyBorder="1" applyAlignment="1">
      <alignment horizontal="center" vertical="center"/>
    </xf>
    <xf numFmtId="1" fontId="10" fillId="0" borderId="28" xfId="0" applyNumberFormat="1" applyFont="1" applyFill="1" applyBorder="1" applyAlignment="1">
      <alignment horizontal="center" vertical="center"/>
    </xf>
    <xf numFmtId="1" fontId="10" fillId="0" borderId="29" xfId="0" applyNumberFormat="1" applyFont="1" applyFill="1" applyBorder="1" applyAlignment="1">
      <alignment horizontal="center" vertical="center"/>
    </xf>
    <xf numFmtId="1" fontId="10" fillId="0" borderId="45" xfId="0" applyNumberFormat="1" applyFont="1" applyFill="1" applyBorder="1" applyAlignment="1">
      <alignment horizontal="center" vertical="center"/>
    </xf>
    <xf numFmtId="0" fontId="10" fillId="0" borderId="58" xfId="0" applyFont="1" applyFill="1" applyBorder="1" applyAlignment="1">
      <alignment vertical="center"/>
    </xf>
    <xf numFmtId="0" fontId="35" fillId="0" borderId="55" xfId="0" applyFont="1" applyFill="1" applyBorder="1" applyAlignment="1">
      <alignment vertical="center"/>
    </xf>
    <xf numFmtId="0" fontId="23" fillId="0" borderId="19" xfId="0" applyFont="1" applyFill="1" applyBorder="1" applyAlignment="1">
      <alignment horizontal="center" vertical="center"/>
    </xf>
    <xf numFmtId="0" fontId="10" fillId="0" borderId="30" xfId="1" applyFont="1" applyFill="1" applyBorder="1" applyAlignment="1">
      <alignment horizontal="center" vertical="center" wrapText="1"/>
    </xf>
    <xf numFmtId="0" fontId="10" fillId="0" borderId="31" xfId="1" applyFont="1" applyFill="1" applyBorder="1" applyAlignment="1">
      <alignment horizontal="center" vertical="center" wrapText="1"/>
    </xf>
    <xf numFmtId="2" fontId="10" fillId="0" borderId="31" xfId="1" applyNumberFormat="1" applyFont="1" applyFill="1" applyBorder="1" applyAlignment="1">
      <alignment horizontal="center" vertical="center" wrapText="1"/>
    </xf>
    <xf numFmtId="2" fontId="10" fillId="27" borderId="31" xfId="0" applyNumberFormat="1" applyFont="1" applyFill="1" applyBorder="1" applyAlignment="1">
      <alignment horizontal="center" vertical="center" wrapText="1"/>
    </xf>
    <xf numFmtId="2" fontId="10" fillId="27" borderId="31" xfId="0" applyNumberFormat="1" applyFont="1" applyFill="1" applyBorder="1" applyAlignment="1">
      <alignment horizontal="center" vertical="center"/>
    </xf>
    <xf numFmtId="1" fontId="10" fillId="0" borderId="33" xfId="0" applyNumberFormat="1" applyFont="1" applyFill="1" applyBorder="1" applyAlignment="1">
      <alignment horizontal="center" vertical="center"/>
    </xf>
    <xf numFmtId="183" fontId="10" fillId="3" borderId="24" xfId="0" applyNumberFormat="1" applyFont="1" applyFill="1" applyBorder="1" applyAlignment="1">
      <alignment horizontal="center" vertical="center"/>
    </xf>
    <xf numFmtId="183" fontId="10" fillId="3" borderId="25" xfId="0" applyNumberFormat="1" applyFont="1" applyFill="1" applyBorder="1" applyAlignment="1">
      <alignment horizontal="center" vertical="center"/>
    </xf>
    <xf numFmtId="0" fontId="10" fillId="0" borderId="3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20" xfId="0" applyFont="1" applyFill="1" applyBorder="1" applyAlignment="1">
      <alignment vertical="center"/>
    </xf>
    <xf numFmtId="0" fontId="23" fillId="0" borderId="10" xfId="0" applyFont="1" applyFill="1" applyBorder="1" applyAlignment="1">
      <alignment horizontal="center" vertical="center"/>
    </xf>
    <xf numFmtId="0" fontId="10" fillId="0" borderId="4" xfId="1" applyFont="1" applyFill="1" applyBorder="1" applyAlignment="1">
      <alignment horizontal="center" vertical="center" wrapText="1"/>
    </xf>
    <xf numFmtId="2" fontId="10" fillId="27" borderId="1" xfId="0" applyNumberFormat="1" applyFont="1" applyFill="1" applyBorder="1" applyAlignment="1">
      <alignment horizontal="center" vertical="center" wrapText="1"/>
    </xf>
    <xf numFmtId="2" fontId="10" fillId="27" borderId="1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10" fillId="0" borderId="6" xfId="0" applyFont="1" applyFill="1" applyBorder="1" applyAlignment="1">
      <alignment vertical="center"/>
    </xf>
    <xf numFmtId="0" fontId="23" fillId="0" borderId="11" xfId="0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2" fontId="10" fillId="0" borderId="3" xfId="1" applyNumberFormat="1" applyFont="1" applyFill="1" applyBorder="1" applyAlignment="1">
      <alignment horizontal="center" vertical="center" wrapText="1"/>
    </xf>
    <xf numFmtId="2" fontId="73" fillId="0" borderId="3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2" fontId="10" fillId="0" borderId="3" xfId="0" applyNumberFormat="1" applyFont="1" applyFill="1" applyBorder="1" applyAlignment="1">
      <alignment horizontal="center" vertical="center"/>
    </xf>
    <xf numFmtId="2" fontId="10" fillId="27" borderId="3" xfId="0" applyNumberFormat="1" applyFont="1" applyFill="1" applyBorder="1" applyAlignment="1">
      <alignment horizontal="center" vertical="center" wrapText="1"/>
    </xf>
    <xf numFmtId="2" fontId="10" fillId="27" borderId="3" xfId="0" applyNumberFormat="1" applyFont="1" applyFill="1" applyBorder="1" applyAlignment="1">
      <alignment horizontal="center" vertical="center"/>
    </xf>
    <xf numFmtId="1" fontId="10" fillId="0" borderId="3" xfId="0" applyNumberFormat="1" applyFont="1" applyFill="1" applyBorder="1" applyAlignment="1">
      <alignment horizontal="center" vertical="center"/>
    </xf>
    <xf numFmtId="0" fontId="10" fillId="0" borderId="38" xfId="0" applyFont="1" applyFill="1" applyBorder="1" applyAlignment="1">
      <alignment horizontal="center" vertical="center"/>
    </xf>
    <xf numFmtId="1" fontId="10" fillId="0" borderId="38" xfId="0" applyNumberFormat="1" applyFont="1" applyFill="1" applyBorder="1" applyAlignment="1">
      <alignment horizontal="center" vertical="center"/>
    </xf>
    <xf numFmtId="2" fontId="10" fillId="0" borderId="14" xfId="0" applyNumberFormat="1" applyFont="1" applyFill="1" applyBorder="1" applyAlignment="1">
      <alignment horizontal="center" vertical="center"/>
    </xf>
    <xf numFmtId="183" fontId="10" fillId="3" borderId="11" xfId="0" applyNumberFormat="1" applyFont="1" applyFill="1" applyBorder="1" applyAlignment="1">
      <alignment horizontal="center" vertical="center"/>
    </xf>
    <xf numFmtId="183" fontId="10" fillId="3" borderId="7" xfId="0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vertical="center"/>
    </xf>
    <xf numFmtId="0" fontId="10" fillId="0" borderId="3" xfId="0" applyFont="1" applyFill="1" applyBorder="1" applyAlignment="1">
      <alignment vertical="center"/>
    </xf>
    <xf numFmtId="0" fontId="10" fillId="0" borderId="7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2" fontId="10" fillId="0" borderId="0" xfId="0" applyNumberFormat="1" applyFont="1" applyFill="1" applyBorder="1" applyAlignment="1">
      <alignment vertical="center"/>
    </xf>
    <xf numFmtId="0" fontId="24" fillId="0" borderId="0" xfId="0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2" fontId="10" fillId="0" borderId="0" xfId="0" applyNumberFormat="1" applyFont="1" applyBorder="1" applyAlignment="1">
      <alignment vertical="center"/>
    </xf>
    <xf numFmtId="0" fontId="24" fillId="0" borderId="0" xfId="0" applyFont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 wrapText="1"/>
    </xf>
    <xf numFmtId="183" fontId="42" fillId="3" borderId="1" xfId="0" applyNumberFormat="1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center" vertical="center" wrapText="1"/>
    </xf>
    <xf numFmtId="2" fontId="43" fillId="0" borderId="1" xfId="1" applyNumberFormat="1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183" fontId="74" fillId="0" borderId="31" xfId="0" applyNumberFormat="1" applyFont="1" applyFill="1" applyBorder="1" applyAlignment="1">
      <alignment horizontal="center" vertical="center"/>
    </xf>
    <xf numFmtId="183" fontId="74" fillId="0" borderId="1" xfId="0" applyNumberFormat="1" applyFont="1" applyFill="1" applyBorder="1" applyAlignment="1">
      <alignment horizontal="center" vertical="center"/>
    </xf>
    <xf numFmtId="183" fontId="74" fillId="0" borderId="3" xfId="0" applyNumberFormat="1" applyFont="1" applyFill="1" applyBorder="1" applyAlignment="1">
      <alignment horizontal="center" vertical="center"/>
    </xf>
    <xf numFmtId="183" fontId="74" fillId="0" borderId="19" xfId="0" applyNumberFormat="1" applyFont="1" applyFill="1" applyBorder="1" applyAlignment="1">
      <alignment horizontal="center" vertical="center"/>
    </xf>
    <xf numFmtId="183" fontId="74" fillId="0" borderId="20" xfId="0" applyNumberFormat="1" applyFont="1" applyFill="1" applyBorder="1" applyAlignment="1">
      <alignment horizontal="center" vertical="center"/>
    </xf>
    <xf numFmtId="183" fontId="74" fillId="0" borderId="10" xfId="0" applyNumberFormat="1" applyFont="1" applyFill="1" applyBorder="1" applyAlignment="1">
      <alignment horizontal="center" vertical="center"/>
    </xf>
    <xf numFmtId="183" fontId="74" fillId="0" borderId="6" xfId="0" applyNumberFormat="1" applyFont="1" applyFill="1" applyBorder="1" applyAlignment="1">
      <alignment horizontal="center" vertical="center"/>
    </xf>
    <xf numFmtId="183" fontId="74" fillId="0" borderId="11" xfId="0" applyNumberFormat="1" applyFont="1" applyFill="1" applyBorder="1" applyAlignment="1">
      <alignment horizontal="center" vertical="center"/>
    </xf>
    <xf numFmtId="183" fontId="74" fillId="0" borderId="7" xfId="0" applyNumberFormat="1" applyFont="1" applyFill="1" applyBorder="1" applyAlignment="1">
      <alignment horizontal="center" vertical="center"/>
    </xf>
    <xf numFmtId="0" fontId="23" fillId="0" borderId="0" xfId="1" applyFont="1" applyFill="1" applyBorder="1" applyAlignment="1">
      <alignment horizontal="center" vertical="center" wrapText="1"/>
    </xf>
    <xf numFmtId="0" fontId="23" fillId="0" borderId="18" xfId="1" applyFont="1" applyFill="1" applyBorder="1" applyAlignment="1">
      <alignment horizontal="center" vertical="center" wrapText="1"/>
    </xf>
    <xf numFmtId="0" fontId="10" fillId="0" borderId="22" xfId="1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/>
    </xf>
    <xf numFmtId="0" fontId="10" fillId="0" borderId="20" xfId="1" applyFont="1" applyFill="1" applyBorder="1" applyAlignment="1">
      <alignment horizontal="center" vertical="center" wrapText="1"/>
    </xf>
    <xf numFmtId="0" fontId="10" fillId="0" borderId="6" xfId="1" applyFont="1" applyFill="1" applyBorder="1" applyAlignment="1">
      <alignment horizontal="center" vertical="center" wrapText="1"/>
    </xf>
    <xf numFmtId="0" fontId="10" fillId="0" borderId="13" xfId="1" applyFont="1" applyFill="1" applyBorder="1" applyAlignment="1">
      <alignment horizontal="center" vertical="center" wrapText="1"/>
    </xf>
    <xf numFmtId="0" fontId="10" fillId="0" borderId="16" xfId="1" applyFont="1" applyFill="1" applyBorder="1" applyAlignment="1">
      <alignment horizontal="center" vertical="center" wrapText="1"/>
    </xf>
    <xf numFmtId="0" fontId="10" fillId="0" borderId="45" xfId="1" applyFont="1" applyFill="1" applyBorder="1" applyAlignment="1">
      <alignment horizontal="center" vertical="center" wrapText="1"/>
    </xf>
    <xf numFmtId="183" fontId="74" fillId="0" borderId="16" xfId="0" applyNumberFormat="1" applyFont="1" applyFill="1" applyBorder="1" applyAlignment="1">
      <alignment horizontal="center" vertical="center"/>
    </xf>
    <xf numFmtId="0" fontId="10" fillId="0" borderId="55" xfId="0" applyFont="1" applyFill="1" applyBorder="1" applyAlignment="1">
      <alignment vertical="center"/>
    </xf>
    <xf numFmtId="0" fontId="23" fillId="0" borderId="37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23" fillId="0" borderId="21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/>
    </xf>
    <xf numFmtId="0" fontId="10" fillId="0" borderId="11" xfId="1" applyFont="1" applyFill="1" applyBorder="1" applyAlignment="1">
      <alignment horizontal="center" vertical="center" wrapText="1"/>
    </xf>
    <xf numFmtId="0" fontId="10" fillId="0" borderId="7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>
      <alignment horizontal="center" vertical="center" wrapText="1"/>
    </xf>
    <xf numFmtId="0" fontId="10" fillId="0" borderId="34" xfId="1" applyFont="1" applyFill="1" applyBorder="1" applyAlignment="1">
      <alignment horizontal="center" vertical="center" wrapText="1"/>
    </xf>
    <xf numFmtId="0" fontId="10" fillId="0" borderId="21" xfId="1" applyFont="1" applyFill="1" applyBorder="1" applyAlignment="1">
      <alignment horizontal="center" vertical="center" wrapText="1"/>
    </xf>
    <xf numFmtId="0" fontId="10" fillId="0" borderId="26" xfId="1" applyFont="1" applyFill="1" applyBorder="1" applyAlignment="1">
      <alignment horizontal="center" vertical="center" wrapText="1"/>
    </xf>
    <xf numFmtId="183" fontId="74" fillId="0" borderId="23" xfId="0" applyNumberFormat="1" applyFont="1" applyFill="1" applyBorder="1" applyAlignment="1">
      <alignment horizontal="center" vertical="center"/>
    </xf>
    <xf numFmtId="2" fontId="10" fillId="0" borderId="19" xfId="1" applyNumberFormat="1" applyFont="1" applyFill="1" applyBorder="1" applyAlignment="1">
      <alignment horizontal="center" vertical="center" wrapText="1"/>
    </xf>
    <xf numFmtId="2" fontId="10" fillId="0" borderId="10" xfId="1" applyNumberFormat="1" applyFont="1" applyFill="1" applyBorder="1" applyAlignment="1">
      <alignment horizontal="center" vertical="center" wrapText="1"/>
    </xf>
    <xf numFmtId="2" fontId="10" fillId="0" borderId="12" xfId="1" applyNumberFormat="1" applyFont="1" applyFill="1" applyBorder="1" applyAlignment="1">
      <alignment horizontal="center" vertical="center" wrapText="1"/>
    </xf>
    <xf numFmtId="2" fontId="10" fillId="0" borderId="16" xfId="1" applyNumberFormat="1" applyFont="1" applyFill="1" applyBorder="1" applyAlignment="1">
      <alignment horizontal="center" vertical="center" wrapText="1"/>
    </xf>
    <xf numFmtId="1" fontId="10" fillId="0" borderId="32" xfId="0" applyNumberFormat="1" applyFont="1" applyFill="1" applyBorder="1" applyAlignment="1">
      <alignment horizontal="center" vertical="center"/>
    </xf>
    <xf numFmtId="1" fontId="10" fillId="0" borderId="20" xfId="0" applyNumberFormat="1" applyFont="1" applyFill="1" applyBorder="1" applyAlignment="1">
      <alignment horizontal="center" vertical="center"/>
    </xf>
    <xf numFmtId="2" fontId="10" fillId="0" borderId="3" xfId="0" applyNumberFormat="1" applyFont="1" applyFill="1" applyBorder="1" applyAlignment="1">
      <alignment horizontal="center" vertical="center" wrapText="1"/>
    </xf>
    <xf numFmtId="1" fontId="10" fillId="0" borderId="7" xfId="0" applyNumberFormat="1" applyFont="1" applyFill="1" applyBorder="1" applyAlignment="1">
      <alignment horizontal="center" vertical="center"/>
    </xf>
    <xf numFmtId="1" fontId="10" fillId="0" borderId="30" xfId="0" applyNumberFormat="1" applyFont="1" applyFill="1" applyBorder="1" applyAlignment="1">
      <alignment horizontal="center" vertical="center"/>
    </xf>
    <xf numFmtId="1" fontId="10" fillId="0" borderId="4" xfId="0" applyNumberFormat="1" applyFont="1" applyFill="1" applyBorder="1" applyAlignment="1">
      <alignment horizontal="center" vertical="center"/>
    </xf>
    <xf numFmtId="1" fontId="10" fillId="0" borderId="9" xfId="0" applyNumberFormat="1" applyFont="1" applyFill="1" applyBorder="1" applyAlignment="1">
      <alignment horizontal="center" vertical="center"/>
    </xf>
    <xf numFmtId="1" fontId="10" fillId="0" borderId="27" xfId="0" applyNumberFormat="1" applyFont="1" applyFill="1" applyBorder="1" applyAlignment="1">
      <alignment horizontal="center" vertical="center"/>
    </xf>
    <xf numFmtId="1" fontId="10" fillId="0" borderId="5" xfId="0" applyNumberFormat="1" applyFont="1" applyFill="1" applyBorder="1" applyAlignment="1">
      <alignment horizontal="center" vertical="center"/>
    </xf>
    <xf numFmtId="0" fontId="10" fillId="0" borderId="19" xfId="1" applyFont="1" applyFill="1" applyBorder="1" applyAlignment="1">
      <alignment horizontal="center" vertical="center" wrapText="1"/>
    </xf>
    <xf numFmtId="2" fontId="10" fillId="15" borderId="31" xfId="0" applyNumberFormat="1" applyFont="1" applyFill="1" applyBorder="1" applyAlignment="1">
      <alignment horizontal="center" vertical="center"/>
    </xf>
    <xf numFmtId="2" fontId="10" fillId="0" borderId="30" xfId="0" applyNumberFormat="1" applyFont="1" applyFill="1" applyBorder="1" applyAlignment="1">
      <alignment horizontal="center" vertical="center"/>
    </xf>
    <xf numFmtId="2" fontId="10" fillId="0" borderId="4" xfId="0" applyNumberFormat="1" applyFont="1" applyFill="1" applyBorder="1" applyAlignment="1">
      <alignment horizontal="center" vertical="center"/>
    </xf>
    <xf numFmtId="2" fontId="10" fillId="0" borderId="9" xfId="0" applyNumberFormat="1" applyFont="1" applyFill="1" applyBorder="1" applyAlignment="1">
      <alignment horizontal="center" vertical="center"/>
    </xf>
    <xf numFmtId="2" fontId="10" fillId="0" borderId="27" xfId="0" applyNumberFormat="1" applyFont="1" applyFill="1" applyBorder="1" applyAlignment="1">
      <alignment horizontal="center" vertical="center"/>
    </xf>
    <xf numFmtId="2" fontId="10" fillId="0" borderId="5" xfId="0" applyNumberFormat="1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43" fillId="20" borderId="22" xfId="0" applyFont="1" applyFill="1" applyBorder="1" applyAlignment="1">
      <alignment horizontal="center" vertical="center"/>
    </xf>
    <xf numFmtId="0" fontId="42" fillId="20" borderId="22" xfId="1" applyFont="1" applyFill="1" applyBorder="1" applyAlignment="1">
      <alignment horizontal="center" vertical="center" wrapText="1"/>
    </xf>
    <xf numFmtId="0" fontId="45" fillId="20" borderId="4" xfId="1" applyFont="1" applyFill="1" applyBorder="1" applyAlignment="1">
      <alignment horizontal="center" vertical="center" wrapText="1"/>
    </xf>
    <xf numFmtId="0" fontId="42" fillId="20" borderId="1" xfId="1" applyFont="1" applyFill="1" applyBorder="1" applyAlignment="1">
      <alignment horizontal="center" vertical="center" wrapText="1"/>
    </xf>
    <xf numFmtId="183" fontId="42" fillId="20" borderId="1" xfId="0" applyNumberFormat="1" applyFont="1" applyFill="1" applyBorder="1" applyAlignment="1">
      <alignment horizontal="center" vertical="center"/>
    </xf>
    <xf numFmtId="183" fontId="42" fillId="20" borderId="8" xfId="0" applyNumberFormat="1" applyFont="1" applyFill="1" applyBorder="1" applyAlignment="1">
      <alignment horizontal="center" vertical="center"/>
    </xf>
    <xf numFmtId="2" fontId="44" fillId="20" borderId="10" xfId="1" applyNumberFormat="1" applyFont="1" applyFill="1" applyBorder="1" applyAlignment="1">
      <alignment horizontal="center" vertical="center" wrapText="1"/>
    </xf>
    <xf numFmtId="2" fontId="44" fillId="20" borderId="1" xfId="0" applyNumberFormat="1" applyFont="1" applyFill="1" applyBorder="1" applyAlignment="1">
      <alignment horizontal="center" vertical="center"/>
    </xf>
    <xf numFmtId="0" fontId="44" fillId="20" borderId="1" xfId="0" applyFont="1" applyFill="1" applyBorder="1" applyAlignment="1">
      <alignment horizontal="center" vertical="center"/>
    </xf>
    <xf numFmtId="0" fontId="44" fillId="20" borderId="6" xfId="1" applyFont="1" applyFill="1" applyBorder="1" applyAlignment="1">
      <alignment horizontal="center" vertical="center" wrapText="1"/>
    </xf>
    <xf numFmtId="2" fontId="42" fillId="20" borderId="10" xfId="0" applyNumberFormat="1" applyFont="1" applyFill="1" applyBorder="1" applyAlignment="1">
      <alignment horizontal="center" vertical="center"/>
    </xf>
    <xf numFmtId="2" fontId="42" fillId="20" borderId="1" xfId="0" applyNumberFormat="1" applyFont="1" applyFill="1" applyBorder="1" applyAlignment="1">
      <alignment horizontal="center" vertical="center"/>
    </xf>
    <xf numFmtId="2" fontId="42" fillId="20" borderId="1" xfId="0" applyNumberFormat="1" applyFont="1" applyFill="1" applyBorder="1" applyAlignment="1">
      <alignment horizontal="center" vertical="center" wrapText="1"/>
    </xf>
    <xf numFmtId="1" fontId="42" fillId="20" borderId="1" xfId="0" applyNumberFormat="1" applyFont="1" applyFill="1" applyBorder="1" applyAlignment="1">
      <alignment horizontal="center" vertical="center"/>
    </xf>
    <xf numFmtId="1" fontId="42" fillId="20" borderId="8" xfId="0" applyNumberFormat="1" applyFont="1" applyFill="1" applyBorder="1" applyAlignment="1">
      <alignment horizontal="center" vertical="center"/>
    </xf>
    <xf numFmtId="0" fontId="42" fillId="20" borderId="10" xfId="0" applyFont="1" applyFill="1" applyBorder="1" applyAlignment="1">
      <alignment horizontal="center" vertical="center" wrapText="1"/>
    </xf>
    <xf numFmtId="0" fontId="42" fillId="20" borderId="1" xfId="0" applyFont="1" applyFill="1" applyBorder="1" applyAlignment="1">
      <alignment horizontal="center" vertical="center" wrapText="1"/>
    </xf>
    <xf numFmtId="0" fontId="42" fillId="20" borderId="1" xfId="0" applyFont="1" applyFill="1" applyBorder="1" applyAlignment="1">
      <alignment horizontal="center" vertical="center"/>
    </xf>
    <xf numFmtId="2" fontId="42" fillId="20" borderId="6" xfId="0" applyNumberFormat="1" applyFont="1" applyFill="1" applyBorder="1" applyAlignment="1">
      <alignment horizontal="center" vertical="center"/>
    </xf>
    <xf numFmtId="2" fontId="42" fillId="20" borderId="4" xfId="0" applyNumberFormat="1" applyFont="1" applyFill="1" applyBorder="1" applyAlignment="1">
      <alignment horizontal="center" vertical="center"/>
    </xf>
    <xf numFmtId="2" fontId="42" fillId="20" borderId="8" xfId="0" applyNumberFormat="1" applyFont="1" applyFill="1" applyBorder="1" applyAlignment="1">
      <alignment horizontal="center" vertical="center"/>
    </xf>
    <xf numFmtId="183" fontId="42" fillId="20" borderId="10" xfId="0" applyNumberFormat="1" applyFont="1" applyFill="1" applyBorder="1" applyAlignment="1">
      <alignment horizontal="center" vertical="center"/>
    </xf>
    <xf numFmtId="183" fontId="42" fillId="20" borderId="6" xfId="0" applyNumberFormat="1" applyFont="1" applyFill="1" applyBorder="1" applyAlignment="1">
      <alignment horizontal="center" vertical="center"/>
    </xf>
    <xf numFmtId="1" fontId="42" fillId="20" borderId="4" xfId="0" applyNumberFormat="1" applyFont="1" applyFill="1" applyBorder="1" applyAlignment="1">
      <alignment horizontal="center" vertical="center"/>
    </xf>
    <xf numFmtId="1" fontId="42" fillId="20" borderId="13" xfId="0" applyNumberFormat="1" applyFont="1" applyFill="1" applyBorder="1" applyAlignment="1">
      <alignment horizontal="center" vertical="center"/>
    </xf>
    <xf numFmtId="0" fontId="42" fillId="20" borderId="22" xfId="0" applyFont="1" applyFill="1" applyBorder="1" applyAlignment="1">
      <alignment horizontal="center" vertical="center"/>
    </xf>
    <xf numFmtId="0" fontId="42" fillId="20" borderId="4" xfId="1" applyFont="1" applyFill="1" applyBorder="1" applyAlignment="1">
      <alignment horizontal="center" vertical="center" wrapText="1"/>
    </xf>
    <xf numFmtId="0" fontId="42" fillId="20" borderId="8" xfId="0" applyFont="1" applyFill="1" applyBorder="1" applyAlignment="1">
      <alignment horizontal="center" vertical="center"/>
    </xf>
    <xf numFmtId="0" fontId="44" fillId="20" borderId="6" xfId="0" applyFont="1" applyFill="1" applyBorder="1" applyAlignment="1">
      <alignment horizontal="center" vertical="center"/>
    </xf>
    <xf numFmtId="0" fontId="42" fillId="8" borderId="2" xfId="1" applyFont="1" applyFill="1" applyBorder="1" applyAlignment="1">
      <alignment horizontal="center" vertical="center" wrapText="1"/>
    </xf>
    <xf numFmtId="2" fontId="44" fillId="15" borderId="4" xfId="1" applyNumberFormat="1" applyFont="1" applyFill="1" applyBorder="1" applyAlignment="1" applyProtection="1">
      <alignment horizontal="center" vertical="center" wrapText="1"/>
    </xf>
    <xf numFmtId="2" fontId="44" fillId="15" borderId="4" xfId="1" applyNumberFormat="1" applyFont="1" applyFill="1" applyBorder="1" applyAlignment="1">
      <alignment horizontal="center" vertical="center" wrapText="1"/>
    </xf>
    <xf numFmtId="2" fontId="44" fillId="15" borderId="9" xfId="1" applyNumberFormat="1" applyFont="1" applyFill="1" applyBorder="1" applyAlignment="1" applyProtection="1">
      <alignment horizontal="center" vertical="center" wrapText="1"/>
    </xf>
    <xf numFmtId="2" fontId="44" fillId="15" borderId="9" xfId="1" applyNumberFormat="1" applyFont="1" applyFill="1" applyBorder="1" applyAlignment="1">
      <alignment horizontal="center" vertical="center" wrapText="1"/>
    </xf>
    <xf numFmtId="2" fontId="44" fillId="15" borderId="27" xfId="1" applyNumberFormat="1" applyFont="1" applyFill="1" applyBorder="1" applyAlignment="1">
      <alignment horizontal="center" vertical="center" wrapText="1"/>
    </xf>
    <xf numFmtId="183" fontId="42" fillId="15" borderId="1" xfId="0" applyNumberFormat="1" applyFont="1" applyFill="1" applyBorder="1" applyAlignment="1">
      <alignment horizontal="center" vertical="center"/>
    </xf>
    <xf numFmtId="0" fontId="44" fillId="15" borderId="19" xfId="1" applyFont="1" applyFill="1" applyBorder="1" applyAlignment="1">
      <alignment horizontal="center" vertical="center" wrapText="1"/>
    </xf>
    <xf numFmtId="0" fontId="45" fillId="15" borderId="11" xfId="1" applyFont="1" applyFill="1" applyBorder="1" applyAlignment="1">
      <alignment horizontal="center" vertical="center" wrapText="1"/>
    </xf>
    <xf numFmtId="0" fontId="42" fillId="15" borderId="3" xfId="1" applyFont="1" applyFill="1" applyBorder="1" applyAlignment="1">
      <alignment horizontal="center" vertical="center" wrapText="1"/>
    </xf>
    <xf numFmtId="183" fontId="42" fillId="15" borderId="16" xfId="0" applyNumberFormat="1" applyFont="1" applyFill="1" applyBorder="1" applyAlignment="1">
      <alignment horizontal="center" vertical="center"/>
    </xf>
    <xf numFmtId="183" fontId="42" fillId="15" borderId="23" xfId="0" applyNumberFormat="1" applyFont="1" applyFill="1" applyBorder="1" applyAlignment="1">
      <alignment horizontal="center" vertical="center"/>
    </xf>
    <xf numFmtId="183" fontId="42" fillId="3" borderId="19" xfId="0" applyNumberFormat="1" applyFont="1" applyFill="1" applyBorder="1" applyAlignment="1">
      <alignment horizontal="center" vertical="center"/>
    </xf>
    <xf numFmtId="183" fontId="42" fillId="3" borderId="20" xfId="0" applyNumberFormat="1" applyFont="1" applyFill="1" applyBorder="1" applyAlignment="1">
      <alignment horizontal="center" vertical="center"/>
    </xf>
    <xf numFmtId="183" fontId="42" fillId="3" borderId="11" xfId="0" applyNumberFormat="1" applyFont="1" applyFill="1" applyBorder="1" applyAlignment="1">
      <alignment horizontal="center" vertical="center"/>
    </xf>
    <xf numFmtId="183" fontId="42" fillId="3" borderId="7" xfId="0" applyNumberFormat="1" applyFont="1" applyFill="1" applyBorder="1" applyAlignment="1">
      <alignment horizontal="center" vertical="center"/>
    </xf>
    <xf numFmtId="183" fontId="42" fillId="3" borderId="10" xfId="0" applyNumberFormat="1" applyFont="1" applyFill="1" applyBorder="1" applyAlignment="1">
      <alignment horizontal="center" vertical="center"/>
    </xf>
    <xf numFmtId="183" fontId="42" fillId="3" borderId="6" xfId="0" applyNumberFormat="1" applyFont="1" applyFill="1" applyBorder="1" applyAlignment="1">
      <alignment horizontal="center" vertical="center"/>
    </xf>
    <xf numFmtId="183" fontId="42" fillId="28" borderId="12" xfId="0" applyNumberFormat="1" applyFont="1" applyFill="1" applyBorder="1" applyAlignment="1">
      <alignment horizontal="center" vertical="center"/>
    </xf>
    <xf numFmtId="183" fontId="42" fillId="28" borderId="13" xfId="0" applyNumberFormat="1" applyFont="1" applyFill="1" applyBorder="1" applyAlignment="1">
      <alignment horizontal="center" vertical="center"/>
    </xf>
    <xf numFmtId="183" fontId="42" fillId="28" borderId="10" xfId="0" applyNumberFormat="1" applyFont="1" applyFill="1" applyBorder="1" applyAlignment="1">
      <alignment horizontal="center" vertical="center"/>
    </xf>
    <xf numFmtId="183" fontId="42" fillId="28" borderId="6" xfId="0" applyNumberFormat="1" applyFont="1" applyFill="1" applyBorder="1" applyAlignment="1">
      <alignment horizontal="center" vertical="center"/>
    </xf>
    <xf numFmtId="0" fontId="42" fillId="7" borderId="5" xfId="1" applyFont="1" applyFill="1" applyBorder="1" applyAlignment="1">
      <alignment horizontal="center" vertical="center" wrapText="1"/>
    </xf>
    <xf numFmtId="0" fontId="42" fillId="12" borderId="8" xfId="0" applyFont="1" applyFill="1" applyBorder="1" applyAlignment="1">
      <alignment horizontal="center" vertical="center"/>
    </xf>
    <xf numFmtId="1" fontId="42" fillId="29" borderId="4" xfId="0" applyNumberFormat="1" applyFont="1" applyFill="1" applyBorder="1" applyAlignment="1">
      <alignment horizontal="center" vertical="center"/>
    </xf>
    <xf numFmtId="1" fontId="42" fillId="29" borderId="1" xfId="0" applyNumberFormat="1" applyFont="1" applyFill="1" applyBorder="1" applyAlignment="1">
      <alignment horizontal="center" vertical="center"/>
    </xf>
    <xf numFmtId="1" fontId="42" fillId="29" borderId="6" xfId="0" applyNumberFormat="1" applyFont="1" applyFill="1" applyBorder="1" applyAlignment="1">
      <alignment horizontal="center" vertical="center"/>
    </xf>
    <xf numFmtId="1" fontId="42" fillId="30" borderId="1" xfId="0" applyNumberFormat="1" applyFont="1" applyFill="1" applyBorder="1" applyAlignment="1">
      <alignment horizontal="center" vertical="center"/>
    </xf>
    <xf numFmtId="1" fontId="42" fillId="30" borderId="6" xfId="0" applyNumberFormat="1" applyFont="1" applyFill="1" applyBorder="1" applyAlignment="1">
      <alignment horizontal="center" vertical="center"/>
    </xf>
    <xf numFmtId="1" fontId="42" fillId="29" borderId="9" xfId="0" applyNumberFormat="1" applyFont="1" applyFill="1" applyBorder="1" applyAlignment="1">
      <alignment horizontal="center" vertical="center"/>
    </xf>
    <xf numFmtId="1" fontId="42" fillId="29" borderId="2" xfId="0" applyNumberFormat="1" applyFont="1" applyFill="1" applyBorder="1" applyAlignment="1">
      <alignment horizontal="center" vertical="center"/>
    </xf>
    <xf numFmtId="1" fontId="42" fillId="29" borderId="13" xfId="0" applyNumberFormat="1" applyFont="1" applyFill="1" applyBorder="1" applyAlignment="1">
      <alignment horizontal="center" vertical="center"/>
    </xf>
    <xf numFmtId="0" fontId="42" fillId="29" borderId="0" xfId="0" applyFont="1" applyFill="1" applyBorder="1" applyAlignment="1">
      <alignment vertical="center"/>
    </xf>
    <xf numFmtId="187" fontId="42" fillId="30" borderId="4" xfId="0" applyNumberFormat="1" applyFont="1" applyFill="1" applyBorder="1" applyAlignment="1">
      <alignment horizontal="center" vertical="center"/>
    </xf>
    <xf numFmtId="187" fontId="42" fillId="30" borderId="1" xfId="0" applyNumberFormat="1" applyFont="1" applyFill="1" applyBorder="1" applyAlignment="1">
      <alignment horizontal="center" vertical="center"/>
    </xf>
    <xf numFmtId="0" fontId="42" fillId="5" borderId="21" xfId="1" applyFont="1" applyFill="1" applyBorder="1" applyAlignment="1">
      <alignment horizontal="center" vertical="center" wrapText="1"/>
    </xf>
    <xf numFmtId="0" fontId="42" fillId="5" borderId="34" xfId="1" applyFont="1" applyFill="1" applyBorder="1" applyAlignment="1">
      <alignment horizontal="center" vertical="center" wrapText="1"/>
    </xf>
    <xf numFmtId="0" fontId="42" fillId="14" borderId="34" xfId="1" applyFont="1" applyFill="1" applyBorder="1" applyAlignment="1">
      <alignment horizontal="center" vertical="center" wrapText="1"/>
    </xf>
    <xf numFmtId="183" fontId="42" fillId="3" borderId="13" xfId="0" applyNumberFormat="1" applyFont="1" applyFill="1" applyBorder="1" applyAlignment="1">
      <alignment horizontal="center" vertical="center"/>
    </xf>
    <xf numFmtId="0" fontId="42" fillId="5" borderId="2" xfId="1" applyFont="1" applyFill="1" applyBorder="1" applyAlignment="1">
      <alignment horizontal="center" vertical="center" wrapText="1"/>
    </xf>
    <xf numFmtId="0" fontId="42" fillId="5" borderId="28" xfId="1" applyFont="1" applyFill="1" applyBorder="1" applyAlignment="1">
      <alignment horizontal="center" vertical="center" wrapText="1"/>
    </xf>
    <xf numFmtId="0" fontId="43" fillId="14" borderId="35" xfId="0" applyFont="1" applyFill="1" applyBorder="1" applyAlignment="1">
      <alignment horizontal="center" vertical="center"/>
    </xf>
    <xf numFmtId="0" fontId="45" fillId="14" borderId="30" xfId="1" applyFont="1" applyFill="1" applyBorder="1" applyAlignment="1">
      <alignment horizontal="center" vertical="center" wrapText="1"/>
    </xf>
    <xf numFmtId="0" fontId="42" fillId="14" borderId="31" xfId="1" applyFont="1" applyFill="1" applyBorder="1" applyAlignment="1">
      <alignment horizontal="center" vertical="center" wrapText="1"/>
    </xf>
    <xf numFmtId="0" fontId="42" fillId="14" borderId="32" xfId="0" applyFont="1" applyFill="1" applyBorder="1" applyAlignment="1">
      <alignment horizontal="center" vertical="center"/>
    </xf>
    <xf numFmtId="2" fontId="42" fillId="14" borderId="19" xfId="1" applyNumberFormat="1" applyFont="1" applyFill="1" applyBorder="1" applyAlignment="1">
      <alignment horizontal="center" vertical="center" wrapText="1"/>
    </xf>
    <xf numFmtId="0" fontId="42" fillId="14" borderId="20" xfId="0" applyFont="1" applyFill="1" applyBorder="1" applyAlignment="1">
      <alignment horizontal="center" vertical="center"/>
    </xf>
    <xf numFmtId="183" fontId="42" fillId="14" borderId="19" xfId="0" applyNumberFormat="1" applyFont="1" applyFill="1" applyBorder="1" applyAlignment="1">
      <alignment horizontal="center" vertical="center"/>
    </xf>
    <xf numFmtId="183" fontId="42" fillId="14" borderId="20" xfId="0" applyNumberFormat="1" applyFont="1" applyFill="1" applyBorder="1" applyAlignment="1">
      <alignment horizontal="center" vertical="center"/>
    </xf>
    <xf numFmtId="1" fontId="42" fillId="29" borderId="30" xfId="0" applyNumberFormat="1" applyFont="1" applyFill="1" applyBorder="1" applyAlignment="1">
      <alignment horizontal="center" vertical="center"/>
    </xf>
    <xf numFmtId="1" fontId="42" fillId="29" borderId="31" xfId="0" applyNumberFormat="1" applyFont="1" applyFill="1" applyBorder="1" applyAlignment="1">
      <alignment horizontal="center" vertical="center"/>
    </xf>
    <xf numFmtId="1" fontId="42" fillId="29" borderId="20" xfId="0" applyNumberFormat="1" applyFont="1" applyFill="1" applyBorder="1" applyAlignment="1">
      <alignment horizontal="center" vertical="center"/>
    </xf>
    <xf numFmtId="0" fontId="43" fillId="14" borderId="26" xfId="0" applyFont="1" applyFill="1" applyBorder="1" applyAlignment="1">
      <alignment horizontal="center" vertical="center"/>
    </xf>
    <xf numFmtId="0" fontId="42" fillId="14" borderId="67" xfId="1" applyFont="1" applyFill="1" applyBorder="1" applyAlignment="1">
      <alignment horizontal="center" vertical="center" wrapText="1"/>
    </xf>
    <xf numFmtId="0" fontId="45" fillId="14" borderId="5" xfId="1" applyFont="1" applyFill="1" applyBorder="1" applyAlignment="1">
      <alignment horizontal="center" vertical="center" wrapText="1"/>
    </xf>
    <xf numFmtId="0" fontId="42" fillId="14" borderId="3" xfId="1" applyFont="1" applyFill="1" applyBorder="1" applyAlignment="1">
      <alignment horizontal="center" vertical="center" wrapText="1"/>
    </xf>
    <xf numFmtId="0" fontId="42" fillId="14" borderId="38" xfId="0" applyFont="1" applyFill="1" applyBorder="1" applyAlignment="1">
      <alignment horizontal="center" vertical="center"/>
    </xf>
    <xf numFmtId="0" fontId="42" fillId="14" borderId="54" xfId="0" applyFont="1" applyFill="1" applyBorder="1" applyAlignment="1">
      <alignment horizontal="center" vertical="center"/>
    </xf>
    <xf numFmtId="2" fontId="42" fillId="14" borderId="46" xfId="1" applyNumberFormat="1" applyFont="1" applyFill="1" applyBorder="1" applyAlignment="1">
      <alignment horizontal="center" vertical="center" wrapText="1"/>
    </xf>
    <xf numFmtId="0" fontId="42" fillId="14" borderId="3" xfId="0" applyFont="1" applyFill="1" applyBorder="1" applyAlignment="1">
      <alignment horizontal="center" vertical="center"/>
    </xf>
    <xf numFmtId="0" fontId="42" fillId="14" borderId="7" xfId="0" applyFont="1" applyFill="1" applyBorder="1" applyAlignment="1">
      <alignment horizontal="center" vertical="center"/>
    </xf>
    <xf numFmtId="2" fontId="42" fillId="14" borderId="3" xfId="0" applyNumberFormat="1" applyFont="1" applyFill="1" applyBorder="1" applyAlignment="1">
      <alignment horizontal="center" vertical="center" wrapText="1"/>
    </xf>
    <xf numFmtId="1" fontId="42" fillId="14" borderId="38" xfId="0" applyNumberFormat="1" applyFont="1" applyFill="1" applyBorder="1" applyAlignment="1">
      <alignment horizontal="center" vertical="center"/>
    </xf>
    <xf numFmtId="1" fontId="42" fillId="14" borderId="54" xfId="0" applyNumberFormat="1" applyFont="1" applyFill="1" applyBorder="1" applyAlignment="1">
      <alignment horizontal="center" vertical="center"/>
    </xf>
    <xf numFmtId="0" fontId="42" fillId="14" borderId="11" xfId="0" applyFont="1" applyFill="1" applyBorder="1" applyAlignment="1">
      <alignment horizontal="center" vertical="center"/>
    </xf>
    <xf numFmtId="0" fontId="42" fillId="14" borderId="14" xfId="0" applyFont="1" applyFill="1" applyBorder="1" applyAlignment="1">
      <alignment horizontal="center" vertical="center"/>
    </xf>
    <xf numFmtId="2" fontId="42" fillId="14" borderId="7" xfId="0" applyNumberFormat="1" applyFont="1" applyFill="1" applyBorder="1" applyAlignment="1">
      <alignment horizontal="center" vertical="center"/>
    </xf>
    <xf numFmtId="2" fontId="42" fillId="14" borderId="5" xfId="0" applyNumberFormat="1" applyFont="1" applyFill="1" applyBorder="1" applyAlignment="1">
      <alignment horizontal="center" vertical="center"/>
    </xf>
    <xf numFmtId="183" fontId="42" fillId="14" borderId="11" xfId="0" applyNumberFormat="1" applyFont="1" applyFill="1" applyBorder="1" applyAlignment="1">
      <alignment horizontal="center" vertical="center"/>
    </xf>
    <xf numFmtId="183" fontId="42" fillId="14" borderId="7" xfId="0" applyNumberFormat="1" applyFont="1" applyFill="1" applyBorder="1" applyAlignment="1">
      <alignment horizontal="center" vertical="center"/>
    </xf>
    <xf numFmtId="187" fontId="42" fillId="30" borderId="5" xfId="0" applyNumberFormat="1" applyFont="1" applyFill="1" applyBorder="1" applyAlignment="1">
      <alignment horizontal="center" vertical="center"/>
    </xf>
    <xf numFmtId="187" fontId="42" fillId="30" borderId="3" xfId="0" applyNumberFormat="1" applyFont="1" applyFill="1" applyBorder="1" applyAlignment="1">
      <alignment horizontal="center" vertical="center"/>
    </xf>
    <xf numFmtId="1" fontId="42" fillId="30" borderId="3" xfId="0" applyNumberFormat="1" applyFont="1" applyFill="1" applyBorder="1" applyAlignment="1">
      <alignment horizontal="center" vertical="center"/>
    </xf>
    <xf numFmtId="1" fontId="42" fillId="30" borderId="7" xfId="0" applyNumberFormat="1" applyFont="1" applyFill="1" applyBorder="1" applyAlignment="1">
      <alignment horizontal="center" vertical="center"/>
    </xf>
    <xf numFmtId="183" fontId="42" fillId="19" borderId="10" xfId="0" applyNumberFormat="1" applyFont="1" applyFill="1" applyBorder="1" applyAlignment="1">
      <alignment horizontal="center" vertical="center"/>
    </xf>
    <xf numFmtId="183" fontId="42" fillId="19" borderId="6" xfId="0" applyNumberFormat="1" applyFont="1" applyFill="1" applyBorder="1" applyAlignment="1">
      <alignment horizontal="center" vertical="center"/>
    </xf>
    <xf numFmtId="183" fontId="42" fillId="12" borderId="1" xfId="0" applyNumberFormat="1" applyFont="1" applyFill="1" applyBorder="1" applyAlignment="1">
      <alignment horizontal="center" vertical="center"/>
    </xf>
    <xf numFmtId="2" fontId="44" fillId="0" borderId="4" xfId="1" applyNumberFormat="1" applyFont="1" applyFill="1" applyBorder="1" applyAlignment="1" applyProtection="1">
      <alignment horizontal="center" vertical="center" wrapText="1"/>
    </xf>
    <xf numFmtId="0" fontId="42" fillId="31" borderId="1" xfId="0" applyFont="1" applyFill="1" applyBorder="1" applyAlignment="1">
      <alignment horizontal="center" vertical="center"/>
    </xf>
    <xf numFmtId="183" fontId="42" fillId="31" borderId="6" xfId="0" applyNumberFormat="1" applyFont="1" applyFill="1" applyBorder="1" applyAlignment="1">
      <alignment horizontal="center" vertical="center"/>
    </xf>
    <xf numFmtId="183" fontId="42" fillId="31" borderId="2" xfId="0" applyNumberFormat="1" applyFont="1" applyFill="1" applyBorder="1" applyAlignment="1">
      <alignment horizontal="center" vertical="center"/>
    </xf>
    <xf numFmtId="183" fontId="42" fillId="31" borderId="15" xfId="0" applyNumberFormat="1" applyFont="1" applyFill="1" applyBorder="1" applyAlignment="1">
      <alignment horizontal="center" vertical="center"/>
    </xf>
    <xf numFmtId="183" fontId="42" fillId="31" borderId="3" xfId="0" applyNumberFormat="1" applyFont="1" applyFill="1" applyBorder="1" applyAlignment="1">
      <alignment horizontal="center" vertical="center"/>
    </xf>
    <xf numFmtId="183" fontId="42" fillId="31" borderId="14" xfId="0" applyNumberFormat="1" applyFont="1" applyFill="1" applyBorder="1" applyAlignment="1">
      <alignment horizontal="center" vertical="center"/>
    </xf>
    <xf numFmtId="183" fontId="42" fillId="31" borderId="31" xfId="0" applyNumberFormat="1" applyFont="1" applyFill="1" applyBorder="1" applyAlignment="1">
      <alignment horizontal="center" vertical="center"/>
    </xf>
    <xf numFmtId="183" fontId="42" fillId="31" borderId="20" xfId="0" applyNumberFormat="1" applyFont="1" applyFill="1" applyBorder="1" applyAlignment="1">
      <alignment horizontal="center" vertical="center"/>
    </xf>
    <xf numFmtId="183" fontId="42" fillId="31" borderId="28" xfId="0" applyNumberFormat="1" applyFont="1" applyFill="1" applyBorder="1" applyAlignment="1">
      <alignment horizontal="center" vertical="center"/>
    </xf>
    <xf numFmtId="183" fontId="42" fillId="31" borderId="23" xfId="0" applyNumberFormat="1" applyFont="1" applyFill="1" applyBorder="1" applyAlignment="1">
      <alignment horizontal="center" vertical="center"/>
    </xf>
    <xf numFmtId="183" fontId="42" fillId="31" borderId="1" xfId="0" applyNumberFormat="1" applyFont="1" applyFill="1" applyBorder="1" applyAlignment="1">
      <alignment horizontal="center" vertical="center"/>
    </xf>
    <xf numFmtId="183" fontId="42" fillId="31" borderId="7" xfId="0" applyNumberFormat="1" applyFont="1" applyFill="1" applyBorder="1" applyAlignment="1">
      <alignment horizontal="center" vertical="center"/>
    </xf>
    <xf numFmtId="0" fontId="42" fillId="32" borderId="1" xfId="0" applyFont="1" applyFill="1" applyBorder="1" applyAlignment="1">
      <alignment horizontal="center" vertical="center"/>
    </xf>
    <xf numFmtId="0" fontId="42" fillId="32" borderId="8" xfId="0" applyFont="1" applyFill="1" applyBorder="1" applyAlignment="1">
      <alignment horizontal="center" vertical="center"/>
    </xf>
    <xf numFmtId="0" fontId="42" fillId="31" borderId="8" xfId="0" applyFont="1" applyFill="1" applyBorder="1" applyAlignment="1">
      <alignment horizontal="center" vertical="center"/>
    </xf>
    <xf numFmtId="183" fontId="42" fillId="32" borderId="1" xfId="0" applyNumberFormat="1" applyFont="1" applyFill="1" applyBorder="1" applyAlignment="1">
      <alignment horizontal="center" vertical="center"/>
    </xf>
    <xf numFmtId="183" fontId="42" fillId="32" borderId="8" xfId="0" applyNumberFormat="1" applyFont="1" applyFill="1" applyBorder="1" applyAlignment="1">
      <alignment horizontal="center" vertical="center"/>
    </xf>
    <xf numFmtId="183" fontId="42" fillId="31" borderId="8" xfId="0" applyNumberFormat="1" applyFont="1" applyFill="1" applyBorder="1" applyAlignment="1">
      <alignment horizontal="center" vertical="center"/>
    </xf>
    <xf numFmtId="0" fontId="42" fillId="7" borderId="23" xfId="0" applyFont="1" applyFill="1" applyBorder="1" applyAlignment="1">
      <alignment horizontal="center" vertical="center"/>
    </xf>
    <xf numFmtId="183" fontId="42" fillId="33" borderId="1" xfId="0" applyNumberFormat="1" applyFont="1" applyFill="1" applyBorder="1" applyAlignment="1">
      <alignment horizontal="center" vertical="center"/>
    </xf>
    <xf numFmtId="0" fontId="42" fillId="16" borderId="2" xfId="1" applyFont="1" applyFill="1" applyBorder="1" applyAlignment="1">
      <alignment horizontal="center" vertical="center" wrapText="1"/>
    </xf>
    <xf numFmtId="0" fontId="42" fillId="16" borderId="13" xfId="1" applyFont="1" applyFill="1" applyBorder="1" applyAlignment="1">
      <alignment horizontal="center" vertical="center" wrapText="1"/>
    </xf>
    <xf numFmtId="0" fontId="42" fillId="16" borderId="1" xfId="1" applyFont="1" applyFill="1" applyBorder="1" applyAlignment="1">
      <alignment horizontal="center" vertical="center" wrapText="1"/>
    </xf>
    <xf numFmtId="0" fontId="42" fillId="16" borderId="6" xfId="1" applyFont="1" applyFill="1" applyBorder="1" applyAlignment="1">
      <alignment horizontal="center" vertical="center" wrapText="1"/>
    </xf>
    <xf numFmtId="183" fontId="42" fillId="16" borderId="59" xfId="0" applyNumberFormat="1" applyFont="1" applyFill="1" applyBorder="1" applyAlignment="1">
      <alignment horizontal="center" vertical="center"/>
    </xf>
    <xf numFmtId="183" fontId="42" fillId="16" borderId="15" xfId="0" applyNumberFormat="1" applyFont="1" applyFill="1" applyBorder="1" applyAlignment="1">
      <alignment horizontal="center" vertical="center"/>
    </xf>
    <xf numFmtId="183" fontId="42" fillId="31" borderId="59" xfId="0" applyNumberFormat="1" applyFont="1" applyFill="1" applyBorder="1" applyAlignment="1">
      <alignment horizontal="center" vertical="center"/>
    </xf>
    <xf numFmtId="0" fontId="43" fillId="0" borderId="26" xfId="0" applyFont="1" applyFill="1" applyBorder="1" applyAlignment="1">
      <alignment horizontal="center" vertical="center"/>
    </xf>
    <xf numFmtId="2" fontId="52" fillId="15" borderId="31" xfId="0" applyNumberFormat="1" applyFont="1" applyFill="1" applyBorder="1" applyAlignment="1">
      <alignment horizontal="center" vertical="center"/>
    </xf>
    <xf numFmtId="2" fontId="52" fillId="15" borderId="3" xfId="0" applyNumberFormat="1" applyFont="1" applyFill="1" applyBorder="1" applyAlignment="1">
      <alignment horizontal="center" vertical="center"/>
    </xf>
    <xf numFmtId="0" fontId="42" fillId="15" borderId="3" xfId="0" applyFont="1" applyFill="1" applyBorder="1" applyAlignment="1">
      <alignment horizontal="center" vertical="center"/>
    </xf>
    <xf numFmtId="183" fontId="75" fillId="0" borderId="19" xfId="0" applyNumberFormat="1" applyFont="1" applyFill="1" applyBorder="1" applyAlignment="1">
      <alignment horizontal="center" vertical="center"/>
    </xf>
    <xf numFmtId="183" fontId="75" fillId="0" borderId="20" xfId="0" applyNumberFormat="1" applyFont="1" applyFill="1" applyBorder="1" applyAlignment="1">
      <alignment horizontal="center" vertical="center"/>
    </xf>
    <xf numFmtId="183" fontId="75" fillId="0" borderId="11" xfId="0" applyNumberFormat="1" applyFont="1" applyFill="1" applyBorder="1" applyAlignment="1">
      <alignment horizontal="center" vertical="center"/>
    </xf>
    <xf numFmtId="183" fontId="75" fillId="0" borderId="7" xfId="0" applyNumberFormat="1" applyFont="1" applyFill="1" applyBorder="1" applyAlignment="1">
      <alignment horizontal="center" vertical="center"/>
    </xf>
    <xf numFmtId="0" fontId="42" fillId="5" borderId="21" xfId="1" applyFont="1" applyFill="1" applyBorder="1" applyAlignment="1">
      <alignment horizontal="center" vertical="center" wrapText="1"/>
    </xf>
    <xf numFmtId="0" fontId="42" fillId="5" borderId="22" xfId="1" applyFont="1" applyFill="1" applyBorder="1" applyAlignment="1">
      <alignment horizontal="center" vertical="center" wrapText="1"/>
    </xf>
    <xf numFmtId="0" fontId="42" fillId="5" borderId="26" xfId="1" applyFont="1" applyFill="1" applyBorder="1" applyAlignment="1">
      <alignment horizontal="center" vertical="center" wrapText="1"/>
    </xf>
    <xf numFmtId="0" fontId="42" fillId="5" borderId="37" xfId="1" applyFont="1" applyFill="1" applyBorder="1" applyAlignment="1">
      <alignment horizontal="center" vertical="center" wrapText="1"/>
    </xf>
    <xf numFmtId="0" fontId="54" fillId="34" borderId="19" xfId="0" applyFont="1" applyFill="1" applyBorder="1" applyAlignment="1">
      <alignment horizontal="center" vertical="center"/>
    </xf>
    <xf numFmtId="0" fontId="54" fillId="34" borderId="31" xfId="1" applyFont="1" applyFill="1" applyBorder="1" applyAlignment="1">
      <alignment horizontal="center" vertical="center" wrapText="1"/>
    </xf>
    <xf numFmtId="0" fontId="52" fillId="34" borderId="31" xfId="1" applyFont="1" applyFill="1" applyBorder="1" applyAlignment="1">
      <alignment horizontal="center" vertical="center" wrapText="1"/>
    </xf>
    <xf numFmtId="0" fontId="42" fillId="34" borderId="31" xfId="1" applyFont="1" applyFill="1" applyBorder="1" applyAlignment="1">
      <alignment horizontal="center" vertical="center" wrapText="1"/>
    </xf>
    <xf numFmtId="2" fontId="44" fillId="34" borderId="31" xfId="1" applyNumberFormat="1" applyFont="1" applyFill="1" applyBorder="1" applyAlignment="1">
      <alignment horizontal="center" vertical="center" wrapText="1"/>
    </xf>
    <xf numFmtId="2" fontId="44" fillId="34" borderId="31" xfId="0" applyNumberFormat="1" applyFont="1" applyFill="1" applyBorder="1" applyAlignment="1">
      <alignment horizontal="center" vertical="center"/>
    </xf>
    <xf numFmtId="0" fontId="44" fillId="34" borderId="31" xfId="0" applyFont="1" applyFill="1" applyBorder="1" applyAlignment="1">
      <alignment horizontal="center" vertical="center"/>
    </xf>
    <xf numFmtId="0" fontId="52" fillId="34" borderId="31" xfId="0" applyFont="1" applyFill="1" applyBorder="1" applyAlignment="1">
      <alignment horizontal="center" vertical="center"/>
    </xf>
    <xf numFmtId="0" fontId="42" fillId="34" borderId="31" xfId="0" applyFont="1" applyFill="1" applyBorder="1" applyAlignment="1">
      <alignment horizontal="center" vertical="center"/>
    </xf>
    <xf numFmtId="2" fontId="52" fillId="34" borderId="31" xfId="0" applyNumberFormat="1" applyFont="1" applyFill="1" applyBorder="1" applyAlignment="1">
      <alignment horizontal="center" vertical="center"/>
    </xf>
    <xf numFmtId="183" fontId="52" fillId="34" borderId="31" xfId="0" applyNumberFormat="1" applyFont="1" applyFill="1" applyBorder="1" applyAlignment="1">
      <alignment horizontal="center" vertical="center"/>
    </xf>
    <xf numFmtId="1" fontId="52" fillId="34" borderId="31" xfId="0" applyNumberFormat="1" applyFont="1" applyFill="1" applyBorder="1" applyAlignment="1">
      <alignment horizontal="center" vertical="center"/>
    </xf>
    <xf numFmtId="1" fontId="42" fillId="34" borderId="31" xfId="0" applyNumberFormat="1" applyFont="1" applyFill="1" applyBorder="1" applyAlignment="1">
      <alignment horizontal="center" vertical="center"/>
    </xf>
    <xf numFmtId="1" fontId="42" fillId="34" borderId="20" xfId="0" applyNumberFormat="1" applyFont="1" applyFill="1" applyBorder="1" applyAlignment="1">
      <alignment horizontal="center" vertical="center"/>
    </xf>
    <xf numFmtId="0" fontId="54" fillId="5" borderId="10" xfId="0" applyFont="1" applyFill="1" applyBorder="1" applyAlignment="1">
      <alignment horizontal="center" vertical="center"/>
    </xf>
    <xf numFmtId="183" fontId="52" fillId="0" borderId="1" xfId="0" applyNumberFormat="1" applyFont="1" applyFill="1" applyBorder="1" applyAlignment="1">
      <alignment horizontal="center" vertical="center" wrapText="1"/>
    </xf>
    <xf numFmtId="183" fontId="52" fillId="0" borderId="1" xfId="0" applyNumberFormat="1" applyFont="1" applyFill="1" applyBorder="1" applyAlignment="1">
      <alignment horizontal="center" vertical="center"/>
    </xf>
    <xf numFmtId="1" fontId="52" fillId="5" borderId="1" xfId="0" applyNumberFormat="1" applyFont="1" applyFill="1" applyBorder="1" applyAlignment="1">
      <alignment horizontal="center" vertical="center"/>
    </xf>
    <xf numFmtId="0" fontId="52" fillId="5" borderId="1" xfId="0" applyFont="1" applyFill="1" applyBorder="1" applyAlignment="1">
      <alignment horizontal="center" vertical="center"/>
    </xf>
    <xf numFmtId="0" fontId="52" fillId="15" borderId="1" xfId="0" applyFont="1" applyFill="1" applyBorder="1" applyAlignment="1">
      <alignment horizontal="center" vertical="center"/>
    </xf>
    <xf numFmtId="2" fontId="52" fillId="5" borderId="1" xfId="0" applyNumberFormat="1" applyFont="1" applyFill="1" applyBorder="1" applyAlignment="1">
      <alignment horizontal="center" vertical="center"/>
    </xf>
    <xf numFmtId="2" fontId="52" fillId="15" borderId="1" xfId="0" applyNumberFormat="1" applyFont="1" applyFill="1" applyBorder="1" applyAlignment="1">
      <alignment horizontal="center" vertical="center"/>
    </xf>
    <xf numFmtId="183" fontId="52" fillId="5" borderId="1" xfId="0" applyNumberFormat="1" applyFont="1" applyFill="1" applyBorder="1" applyAlignment="1">
      <alignment horizontal="center" vertical="center"/>
    </xf>
    <xf numFmtId="194" fontId="42" fillId="5" borderId="1" xfId="0" applyNumberFormat="1" applyFont="1" applyFill="1" applyBorder="1" applyAlignment="1">
      <alignment horizontal="center" vertical="center"/>
    </xf>
    <xf numFmtId="194" fontId="42" fillId="5" borderId="6" xfId="0" applyNumberFormat="1" applyFont="1" applyFill="1" applyBorder="1" applyAlignment="1">
      <alignment horizontal="center" vertical="center"/>
    </xf>
    <xf numFmtId="0" fontId="54" fillId="5" borderId="11" xfId="0" applyFont="1" applyFill="1" applyBorder="1" applyAlignment="1">
      <alignment horizontal="center" vertical="center"/>
    </xf>
    <xf numFmtId="0" fontId="54" fillId="5" borderId="3" xfId="1" applyFont="1" applyFill="1" applyBorder="1" applyAlignment="1">
      <alignment vertical="center" wrapText="1"/>
    </xf>
    <xf numFmtId="0" fontId="52" fillId="5" borderId="3" xfId="1" applyFont="1" applyFill="1" applyBorder="1" applyAlignment="1">
      <alignment horizontal="center" vertical="center" wrapText="1"/>
    </xf>
    <xf numFmtId="2" fontId="44" fillId="5" borderId="3" xfId="1" applyNumberFormat="1" applyFont="1" applyFill="1" applyBorder="1" applyAlignment="1">
      <alignment horizontal="center" vertical="center" wrapText="1"/>
    </xf>
    <xf numFmtId="183" fontId="52" fillId="0" borderId="3" xfId="0" applyNumberFormat="1" applyFont="1" applyFill="1" applyBorder="1" applyAlignment="1">
      <alignment horizontal="center" vertical="center" wrapText="1"/>
    </xf>
    <xf numFmtId="183" fontId="52" fillId="0" borderId="3" xfId="0" applyNumberFormat="1" applyFont="1" applyFill="1" applyBorder="1" applyAlignment="1">
      <alignment horizontal="center" vertical="center"/>
    </xf>
    <xf numFmtId="0" fontId="52" fillId="15" borderId="3" xfId="0" applyFont="1" applyFill="1" applyBorder="1" applyAlignment="1">
      <alignment horizontal="center" vertical="center"/>
    </xf>
    <xf numFmtId="194" fontId="42" fillId="5" borderId="3" xfId="0" applyNumberFormat="1" applyFont="1" applyFill="1" applyBorder="1" applyAlignment="1">
      <alignment horizontal="center" vertical="center"/>
    </xf>
    <xf numFmtId="194" fontId="42" fillId="5" borderId="7" xfId="0" applyNumberFormat="1" applyFont="1" applyFill="1" applyBorder="1" applyAlignment="1">
      <alignment horizontal="center" vertical="center"/>
    </xf>
    <xf numFmtId="2" fontId="52" fillId="15" borderId="20" xfId="0" applyNumberFormat="1" applyFont="1" applyFill="1" applyBorder="1" applyAlignment="1">
      <alignment horizontal="center" vertical="center"/>
    </xf>
    <xf numFmtId="183" fontId="52" fillId="15" borderId="9" xfId="0" applyNumberFormat="1" applyFont="1" applyFill="1" applyBorder="1" applyAlignment="1">
      <alignment horizontal="center" vertical="center"/>
    </xf>
    <xf numFmtId="183" fontId="52" fillId="15" borderId="13" xfId="0" applyNumberFormat="1" applyFont="1" applyFill="1" applyBorder="1" applyAlignment="1">
      <alignment horizontal="center" vertical="center"/>
    </xf>
    <xf numFmtId="2" fontId="52" fillId="15" borderId="7" xfId="0" applyNumberFormat="1" applyFont="1" applyFill="1" applyBorder="1" applyAlignment="1">
      <alignment horizontal="center" vertical="center"/>
    </xf>
    <xf numFmtId="183" fontId="52" fillId="15" borderId="53" xfId="0" applyNumberFormat="1" applyFont="1" applyFill="1" applyBorder="1" applyAlignment="1">
      <alignment horizontal="center" vertical="center"/>
    </xf>
    <xf numFmtId="183" fontId="52" fillId="15" borderId="47" xfId="0" applyNumberFormat="1" applyFont="1" applyFill="1" applyBorder="1" applyAlignment="1">
      <alignment horizontal="center" vertical="center"/>
    </xf>
    <xf numFmtId="0" fontId="52" fillId="12" borderId="18" xfId="1" applyFont="1" applyFill="1" applyBorder="1" applyAlignment="1">
      <alignment horizontal="center" vertical="center" wrapText="1"/>
    </xf>
    <xf numFmtId="183" fontId="52" fillId="15" borderId="19" xfId="0" applyNumberFormat="1" applyFont="1" applyFill="1" applyBorder="1" applyAlignment="1">
      <alignment horizontal="center" vertical="center"/>
    </xf>
    <xf numFmtId="183" fontId="52" fillId="15" borderId="20" xfId="0" applyNumberFormat="1" applyFont="1" applyFill="1" applyBorder="1" applyAlignment="1">
      <alignment horizontal="center" vertical="center"/>
    </xf>
    <xf numFmtId="1" fontId="52" fillId="5" borderId="19" xfId="0" applyNumberFormat="1" applyFont="1" applyFill="1" applyBorder="1" applyAlignment="1">
      <alignment horizontal="center" vertical="center"/>
    </xf>
    <xf numFmtId="2" fontId="52" fillId="15" borderId="28" xfId="0" applyNumberFormat="1" applyFont="1" applyFill="1" applyBorder="1" applyAlignment="1">
      <alignment horizontal="center" vertical="center"/>
    </xf>
    <xf numFmtId="2" fontId="52" fillId="15" borderId="23" xfId="0" applyNumberFormat="1" applyFont="1" applyFill="1" applyBorder="1" applyAlignment="1">
      <alignment horizontal="center" vertical="center"/>
    </xf>
    <xf numFmtId="183" fontId="52" fillId="15" borderId="17" xfId="0" applyNumberFormat="1" applyFont="1" applyFill="1" applyBorder="1" applyAlignment="1">
      <alignment horizontal="center" vertical="center"/>
    </xf>
    <xf numFmtId="183" fontId="52" fillId="15" borderId="45" xfId="0" applyNumberFormat="1" applyFont="1" applyFill="1" applyBorder="1" applyAlignment="1">
      <alignment horizontal="center" vertical="center"/>
    </xf>
    <xf numFmtId="1" fontId="52" fillId="5" borderId="17" xfId="0" applyNumberFormat="1" applyFont="1" applyFill="1" applyBorder="1" applyAlignment="1">
      <alignment horizontal="center" vertical="center"/>
    </xf>
    <xf numFmtId="0" fontId="54" fillId="5" borderId="22" xfId="0" applyFont="1" applyFill="1" applyBorder="1" applyAlignment="1">
      <alignment horizontal="center" vertical="center"/>
    </xf>
    <xf numFmtId="0" fontId="54" fillId="5" borderId="22" xfId="1" applyFont="1" applyFill="1" applyBorder="1" applyAlignment="1">
      <alignment vertical="center" wrapText="1"/>
    </xf>
    <xf numFmtId="2" fontId="10" fillId="15" borderId="6" xfId="0" applyNumberFormat="1" applyFont="1" applyFill="1" applyBorder="1" applyAlignment="1">
      <alignment horizontal="center" vertical="center"/>
    </xf>
    <xf numFmtId="0" fontId="54" fillId="5" borderId="26" xfId="1" applyFont="1" applyFill="1" applyBorder="1" applyAlignment="1">
      <alignment vertical="center" wrapText="1"/>
    </xf>
    <xf numFmtId="2" fontId="10" fillId="15" borderId="3" xfId="0" applyNumberFormat="1" applyFont="1" applyFill="1" applyBorder="1" applyAlignment="1">
      <alignment horizontal="center" vertical="center"/>
    </xf>
    <xf numFmtId="2" fontId="10" fillId="15" borderId="7" xfId="0" applyNumberFormat="1" applyFont="1" applyFill="1" applyBorder="1" applyAlignment="1">
      <alignment horizontal="center" vertical="center"/>
    </xf>
    <xf numFmtId="2" fontId="42" fillId="15" borderId="3" xfId="0" applyNumberFormat="1" applyFont="1" applyFill="1" applyBorder="1" applyAlignment="1">
      <alignment horizontal="center" vertical="center"/>
    </xf>
    <xf numFmtId="0" fontId="43" fillId="0" borderId="22" xfId="1" applyFont="1" applyFill="1" applyBorder="1" applyAlignment="1">
      <alignment horizontal="center" vertical="center" wrapText="1"/>
    </xf>
    <xf numFmtId="0" fontId="42" fillId="0" borderId="0" xfId="1" applyFont="1" applyFill="1" applyBorder="1" applyAlignment="1">
      <alignment horizontal="center" vertical="center" wrapText="1"/>
    </xf>
    <xf numFmtId="1" fontId="42" fillId="0" borderId="10" xfId="0" applyNumberFormat="1" applyFont="1" applyFill="1" applyBorder="1" applyAlignment="1">
      <alignment horizontal="center" vertical="center"/>
    </xf>
    <xf numFmtId="0" fontId="42" fillId="0" borderId="22" xfId="1" applyFont="1" applyFill="1" applyBorder="1" applyAlignment="1">
      <alignment horizontal="center" vertical="center" wrapText="1"/>
    </xf>
    <xf numFmtId="0" fontId="43" fillId="0" borderId="0" xfId="1" applyFont="1" applyFill="1" applyBorder="1" applyAlignment="1">
      <alignment horizontal="center" vertical="center" wrapText="1"/>
    </xf>
    <xf numFmtId="0" fontId="0" fillId="35" borderId="1" xfId="0" applyFill="1" applyBorder="1" applyAlignment="1">
      <alignment horizontal="center" vertical="center"/>
    </xf>
    <xf numFmtId="0" fontId="0" fillId="35" borderId="3" xfId="0" applyFill="1" applyBorder="1" applyAlignment="1">
      <alignment horizontal="center" vertical="center"/>
    </xf>
    <xf numFmtId="0" fontId="42" fillId="36" borderId="31" xfId="0" applyFont="1" applyFill="1" applyBorder="1" applyAlignment="1">
      <alignment horizontal="center" vertical="center"/>
    </xf>
    <xf numFmtId="0" fontId="42" fillId="36" borderId="3" xfId="0" applyFont="1" applyFill="1" applyBorder="1" applyAlignment="1">
      <alignment horizontal="center" vertical="center"/>
    </xf>
    <xf numFmtId="2" fontId="52" fillId="36" borderId="31" xfId="0" applyNumberFormat="1" applyFont="1" applyFill="1" applyBorder="1" applyAlignment="1">
      <alignment horizontal="center" vertical="center"/>
    </xf>
    <xf numFmtId="2" fontId="52" fillId="36" borderId="3" xfId="0" applyNumberFormat="1" applyFont="1" applyFill="1" applyBorder="1" applyAlignment="1">
      <alignment horizontal="center" vertical="center"/>
    </xf>
    <xf numFmtId="183" fontId="42" fillId="25" borderId="10" xfId="0" applyNumberFormat="1" applyFont="1" applyFill="1" applyBorder="1" applyAlignment="1">
      <alignment horizontal="center" vertical="center"/>
    </xf>
    <xf numFmtId="183" fontId="42" fillId="25" borderId="8" xfId="0" applyNumberFormat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2" fontId="10" fillId="0" borderId="20" xfId="0" applyNumberFormat="1" applyFont="1" applyFill="1" applyBorder="1" applyAlignment="1">
      <alignment horizontal="center" vertical="center"/>
    </xf>
    <xf numFmtId="2" fontId="10" fillId="0" borderId="6" xfId="0" applyNumberFormat="1" applyFont="1" applyFill="1" applyBorder="1" applyAlignment="1">
      <alignment horizontal="center" vertical="center"/>
    </xf>
    <xf numFmtId="2" fontId="10" fillId="0" borderId="7" xfId="0" applyNumberFormat="1" applyFont="1" applyFill="1" applyBorder="1" applyAlignment="1">
      <alignment horizontal="center" vertical="center"/>
    </xf>
    <xf numFmtId="1" fontId="10" fillId="19" borderId="31" xfId="0" applyNumberFormat="1" applyFont="1" applyFill="1" applyBorder="1" applyAlignment="1">
      <alignment horizontal="center" vertical="center"/>
    </xf>
    <xf numFmtId="1" fontId="10" fillId="19" borderId="4" xfId="0" applyNumberFormat="1" applyFont="1" applyFill="1" applyBorder="1" applyAlignment="1">
      <alignment horizontal="center" vertical="center"/>
    </xf>
    <xf numFmtId="1" fontId="10" fillId="19" borderId="1" xfId="0" applyNumberFormat="1" applyFont="1" applyFill="1" applyBorder="1" applyAlignment="1">
      <alignment horizontal="center" vertical="center"/>
    </xf>
    <xf numFmtId="1" fontId="10" fillId="19" borderId="3" xfId="0" applyNumberFormat="1" applyFont="1" applyFill="1" applyBorder="1" applyAlignment="1">
      <alignment horizontal="center" vertical="center"/>
    </xf>
    <xf numFmtId="183" fontId="42" fillId="37" borderId="1" xfId="0" applyNumberFormat="1" applyFont="1" applyFill="1" applyBorder="1" applyAlignment="1">
      <alignment horizontal="center" vertical="center"/>
    </xf>
    <xf numFmtId="2" fontId="42" fillId="36" borderId="33" xfId="0" applyNumberFormat="1" applyFont="1" applyFill="1" applyBorder="1" applyAlignment="1">
      <alignment horizontal="center" vertical="center"/>
    </xf>
    <xf numFmtId="2" fontId="42" fillId="36" borderId="43" xfId="0" applyNumberFormat="1" applyFont="1" applyFill="1" applyBorder="1" applyAlignment="1">
      <alignment horizontal="center" vertical="center"/>
    </xf>
    <xf numFmtId="2" fontId="42" fillId="36" borderId="1" xfId="0" applyNumberFormat="1" applyFont="1" applyFill="1" applyBorder="1" applyAlignment="1">
      <alignment horizontal="center" vertical="center"/>
    </xf>
    <xf numFmtId="2" fontId="42" fillId="31" borderId="1" xfId="0" applyNumberFormat="1" applyFont="1" applyFill="1" applyBorder="1" applyAlignment="1">
      <alignment horizontal="center" vertical="center"/>
    </xf>
    <xf numFmtId="2" fontId="42" fillId="31" borderId="8" xfId="0" applyNumberFormat="1" applyFont="1" applyFill="1" applyBorder="1" applyAlignment="1">
      <alignment horizontal="center" vertical="center"/>
    </xf>
    <xf numFmtId="2" fontId="42" fillId="31" borderId="2" xfId="0" applyNumberFormat="1" applyFont="1" applyFill="1" applyBorder="1" applyAlignment="1">
      <alignment horizontal="center" vertical="center"/>
    </xf>
    <xf numFmtId="2" fontId="42" fillId="31" borderId="15" xfId="0" applyNumberFormat="1" applyFont="1" applyFill="1" applyBorder="1" applyAlignment="1">
      <alignment horizontal="center" vertical="center"/>
    </xf>
    <xf numFmtId="2" fontId="42" fillId="31" borderId="6" xfId="0" applyNumberFormat="1" applyFont="1" applyFill="1" applyBorder="1" applyAlignment="1">
      <alignment horizontal="center" vertical="center"/>
    </xf>
    <xf numFmtId="2" fontId="42" fillId="31" borderId="33" xfId="0" applyNumberFormat="1" applyFont="1" applyFill="1" applyBorder="1" applyAlignment="1">
      <alignment horizontal="center" vertical="center"/>
    </xf>
    <xf numFmtId="2" fontId="42" fillId="31" borderId="25" xfId="0" applyNumberFormat="1" applyFont="1" applyFill="1" applyBorder="1" applyAlignment="1">
      <alignment horizontal="center" vertical="center"/>
    </xf>
    <xf numFmtId="2" fontId="42" fillId="31" borderId="3" xfId="0" applyNumberFormat="1" applyFont="1" applyFill="1" applyBorder="1" applyAlignment="1">
      <alignment horizontal="center" vertical="center"/>
    </xf>
    <xf numFmtId="2" fontId="42" fillId="31" borderId="7" xfId="0" applyNumberFormat="1" applyFont="1" applyFill="1" applyBorder="1" applyAlignment="1">
      <alignment horizontal="center" vertical="center"/>
    </xf>
    <xf numFmtId="183" fontId="10" fillId="35" borderId="24" xfId="0" applyNumberFormat="1" applyFont="1" applyFill="1" applyBorder="1" applyAlignment="1">
      <alignment horizontal="center" vertical="center"/>
    </xf>
    <xf numFmtId="183" fontId="10" fillId="35" borderId="25" xfId="0" applyNumberFormat="1" applyFont="1" applyFill="1" applyBorder="1" applyAlignment="1">
      <alignment horizontal="center" vertical="center"/>
    </xf>
    <xf numFmtId="183" fontId="10" fillId="35" borderId="10" xfId="0" applyNumberFormat="1" applyFont="1" applyFill="1" applyBorder="1" applyAlignment="1">
      <alignment horizontal="center" vertical="center"/>
    </xf>
    <xf numFmtId="183" fontId="10" fillId="35" borderId="6" xfId="0" applyNumberFormat="1" applyFont="1" applyFill="1" applyBorder="1" applyAlignment="1">
      <alignment horizontal="center" vertical="center"/>
    </xf>
    <xf numFmtId="183" fontId="10" fillId="35" borderId="11" xfId="0" applyNumberFormat="1" applyFont="1" applyFill="1" applyBorder="1" applyAlignment="1">
      <alignment horizontal="center" vertical="center"/>
    </xf>
    <xf numFmtId="183" fontId="10" fillId="35" borderId="7" xfId="0" applyNumberFormat="1" applyFont="1" applyFill="1" applyBorder="1" applyAlignment="1">
      <alignment horizontal="center" vertical="center"/>
    </xf>
    <xf numFmtId="2" fontId="10" fillId="35" borderId="33" xfId="0" applyNumberFormat="1" applyFont="1" applyFill="1" applyBorder="1" applyAlignment="1">
      <alignment horizontal="center" vertical="center" wrapText="1"/>
    </xf>
    <xf numFmtId="2" fontId="10" fillId="35" borderId="33" xfId="0" applyNumberFormat="1" applyFont="1" applyFill="1" applyBorder="1" applyAlignment="1">
      <alignment horizontal="center" vertical="center"/>
    </xf>
    <xf numFmtId="2" fontId="10" fillId="35" borderId="1" xfId="0" applyNumberFormat="1" applyFont="1" applyFill="1" applyBorder="1" applyAlignment="1">
      <alignment horizontal="center" vertical="center" wrapText="1"/>
    </xf>
    <xf numFmtId="2" fontId="10" fillId="35" borderId="1" xfId="0" applyNumberFormat="1" applyFont="1" applyFill="1" applyBorder="1" applyAlignment="1">
      <alignment horizontal="center" vertical="center"/>
    </xf>
    <xf numFmtId="2" fontId="10" fillId="35" borderId="38" xfId="0" applyNumberFormat="1" applyFont="1" applyFill="1" applyBorder="1" applyAlignment="1">
      <alignment horizontal="center" vertical="center" wrapText="1"/>
    </xf>
    <xf numFmtId="2" fontId="10" fillId="35" borderId="38" xfId="0" applyNumberFormat="1" applyFont="1" applyFill="1" applyBorder="1" applyAlignment="1">
      <alignment horizontal="center" vertical="center"/>
    </xf>
    <xf numFmtId="183" fontId="10" fillId="35" borderId="19" xfId="0" applyNumberFormat="1" applyFont="1" applyFill="1" applyBorder="1" applyAlignment="1">
      <alignment horizontal="center" vertical="center"/>
    </xf>
    <xf numFmtId="183" fontId="10" fillId="35" borderId="20" xfId="0" applyNumberFormat="1" applyFont="1" applyFill="1" applyBorder="1" applyAlignment="1">
      <alignment horizontal="center" vertical="center"/>
    </xf>
    <xf numFmtId="183" fontId="10" fillId="35" borderId="12" xfId="0" applyNumberFormat="1" applyFont="1" applyFill="1" applyBorder="1" applyAlignment="1">
      <alignment horizontal="center" vertical="center"/>
    </xf>
    <xf numFmtId="183" fontId="10" fillId="35" borderId="13" xfId="0" applyNumberFormat="1" applyFont="1" applyFill="1" applyBorder="1" applyAlignment="1">
      <alignment horizontal="center" vertical="center"/>
    </xf>
    <xf numFmtId="183" fontId="10" fillId="35" borderId="16" xfId="0" applyNumberFormat="1" applyFont="1" applyFill="1" applyBorder="1" applyAlignment="1">
      <alignment horizontal="center" vertical="center"/>
    </xf>
    <xf numFmtId="183" fontId="10" fillId="35" borderId="23" xfId="0" applyNumberFormat="1" applyFont="1" applyFill="1" applyBorder="1" applyAlignment="1">
      <alignment horizontal="center" vertical="center"/>
    </xf>
    <xf numFmtId="0" fontId="43" fillId="8" borderId="35" xfId="1" applyFont="1" applyFill="1" applyBorder="1" applyAlignment="1">
      <alignment horizontal="center" vertical="center" wrapText="1"/>
    </xf>
    <xf numFmtId="0" fontId="43" fillId="8" borderId="67" xfId="1" applyFont="1" applyFill="1" applyBorder="1" applyAlignment="1">
      <alignment horizontal="center" vertical="center" wrapText="1"/>
    </xf>
    <xf numFmtId="0" fontId="42" fillId="8" borderId="18" xfId="0" applyFont="1" applyFill="1" applyBorder="1" applyAlignment="1">
      <alignment horizontal="center" vertical="center"/>
    </xf>
    <xf numFmtId="0" fontId="42" fillId="8" borderId="67" xfId="0" applyFont="1" applyFill="1" applyBorder="1" applyAlignment="1">
      <alignment horizontal="center" vertical="center"/>
    </xf>
    <xf numFmtId="14" fontId="46" fillId="0" borderId="0" xfId="0" applyNumberFormat="1" applyFont="1" applyFill="1" applyBorder="1" applyAlignment="1">
      <alignment horizontal="left" vertical="center"/>
    </xf>
    <xf numFmtId="0" fontId="46" fillId="0" borderId="0" xfId="0" applyFont="1" applyFill="1" applyBorder="1" applyAlignment="1">
      <alignment horizontal="left" vertical="center"/>
    </xf>
    <xf numFmtId="0" fontId="42" fillId="0" borderId="0" xfId="0" applyFont="1" applyFill="1" applyBorder="1" applyAlignment="1">
      <alignment horizontal="left" vertical="center"/>
    </xf>
    <xf numFmtId="0" fontId="43" fillId="5" borderId="21" xfId="1" applyFont="1" applyFill="1" applyBorder="1" applyAlignment="1">
      <alignment horizontal="center" vertical="center" wrapText="1"/>
    </xf>
    <xf numFmtId="0" fontId="43" fillId="5" borderId="34" xfId="1" applyFont="1" applyFill="1" applyBorder="1" applyAlignment="1">
      <alignment horizontal="center" vertical="center" wrapText="1"/>
    </xf>
    <xf numFmtId="0" fontId="42" fillId="5" borderId="21" xfId="1" applyFont="1" applyFill="1" applyBorder="1" applyAlignment="1">
      <alignment horizontal="center" vertical="center" wrapText="1"/>
    </xf>
    <xf numFmtId="0" fontId="42" fillId="5" borderId="34" xfId="1" applyFont="1" applyFill="1" applyBorder="1" applyAlignment="1">
      <alignment horizontal="center" vertical="center" wrapText="1"/>
    </xf>
    <xf numFmtId="0" fontId="43" fillId="5" borderId="67" xfId="1" applyFont="1" applyFill="1" applyBorder="1" applyAlignment="1">
      <alignment horizontal="center" vertical="center" wrapText="1"/>
    </xf>
    <xf numFmtId="0" fontId="42" fillId="5" borderId="67" xfId="1" applyFont="1" applyFill="1" applyBorder="1" applyAlignment="1">
      <alignment horizontal="center" vertical="center" wrapText="1"/>
    </xf>
    <xf numFmtId="0" fontId="43" fillId="7" borderId="35" xfId="1" applyFont="1" applyFill="1" applyBorder="1" applyAlignment="1">
      <alignment horizontal="center" vertical="center" wrapText="1"/>
    </xf>
    <xf numFmtId="0" fontId="43" fillId="7" borderId="67" xfId="1" applyFont="1" applyFill="1" applyBorder="1" applyAlignment="1">
      <alignment horizontal="center" vertical="center" wrapText="1"/>
    </xf>
    <xf numFmtId="0" fontId="42" fillId="7" borderId="35" xfId="0" applyFont="1" applyFill="1" applyBorder="1" applyAlignment="1">
      <alignment horizontal="center" vertical="center"/>
    </xf>
    <xf numFmtId="0" fontId="42" fillId="7" borderId="67" xfId="0" applyFont="1" applyFill="1" applyBorder="1" applyAlignment="1">
      <alignment horizontal="center" vertical="center"/>
    </xf>
    <xf numFmtId="0" fontId="43" fillId="0" borderId="21" xfId="1" applyFont="1" applyFill="1" applyBorder="1" applyAlignment="1">
      <alignment horizontal="center" vertical="center" wrapText="1"/>
    </xf>
    <xf numFmtId="0" fontId="43" fillId="0" borderId="34" xfId="1" applyFont="1" applyFill="1" applyBorder="1" applyAlignment="1">
      <alignment horizontal="center" vertical="center" wrapText="1"/>
    </xf>
    <xf numFmtId="0" fontId="42" fillId="0" borderId="21" xfId="1" applyFont="1" applyFill="1" applyBorder="1" applyAlignment="1">
      <alignment horizontal="center" vertical="center" wrapText="1"/>
    </xf>
    <xf numFmtId="0" fontId="42" fillId="0" borderId="34" xfId="1" applyFont="1" applyFill="1" applyBorder="1" applyAlignment="1">
      <alignment horizontal="center" vertical="center" wrapText="1"/>
    </xf>
    <xf numFmtId="0" fontId="42" fillId="5" borderId="21" xfId="0" applyFont="1" applyFill="1" applyBorder="1" applyAlignment="1">
      <alignment horizontal="center" vertical="center"/>
    </xf>
    <xf numFmtId="0" fontId="42" fillId="5" borderId="34" xfId="0" applyFont="1" applyFill="1" applyBorder="1" applyAlignment="1">
      <alignment horizontal="center" vertical="center"/>
    </xf>
    <xf numFmtId="0" fontId="43" fillId="5" borderId="18" xfId="1" applyFont="1" applyFill="1" applyBorder="1" applyAlignment="1">
      <alignment horizontal="center" vertical="center" wrapText="1"/>
    </xf>
    <xf numFmtId="0" fontId="42" fillId="5" borderId="18" xfId="1" applyFont="1" applyFill="1" applyBorder="1" applyAlignment="1">
      <alignment horizontal="center" vertical="center" wrapText="1"/>
    </xf>
    <xf numFmtId="0" fontId="43" fillId="0" borderId="67" xfId="1" applyFont="1" applyFill="1" applyBorder="1" applyAlignment="1">
      <alignment horizontal="center" vertical="center" wrapText="1"/>
    </xf>
    <xf numFmtId="0" fontId="42" fillId="0" borderId="67" xfId="1" applyFont="1" applyFill="1" applyBorder="1" applyAlignment="1">
      <alignment horizontal="center" vertical="center" wrapText="1"/>
    </xf>
    <xf numFmtId="0" fontId="42" fillId="5" borderId="35" xfId="0" applyFont="1" applyFill="1" applyBorder="1" applyAlignment="1">
      <alignment horizontal="center" vertical="center"/>
    </xf>
    <xf numFmtId="0" fontId="43" fillId="0" borderId="18" xfId="1" applyFont="1" applyFill="1" applyBorder="1" applyAlignment="1">
      <alignment horizontal="center" vertical="center" wrapText="1"/>
    </xf>
    <xf numFmtId="0" fontId="42" fillId="0" borderId="21" xfId="0" applyFont="1" applyFill="1" applyBorder="1" applyAlignment="1">
      <alignment horizontal="center" vertical="center"/>
    </xf>
    <xf numFmtId="0" fontId="42" fillId="0" borderId="34" xfId="0" applyFont="1" applyFill="1" applyBorder="1" applyAlignment="1">
      <alignment horizontal="center" vertical="center"/>
    </xf>
    <xf numFmtId="0" fontId="43" fillId="14" borderId="35" xfId="1" applyFont="1" applyFill="1" applyBorder="1" applyAlignment="1">
      <alignment horizontal="center" vertical="center" wrapText="1"/>
    </xf>
    <xf numFmtId="0" fontId="43" fillId="14" borderId="34" xfId="1" applyFont="1" applyFill="1" applyBorder="1" applyAlignment="1">
      <alignment horizontal="center" vertical="center" wrapText="1"/>
    </xf>
    <xf numFmtId="0" fontId="42" fillId="14" borderId="35" xfId="0" applyFont="1" applyFill="1" applyBorder="1" applyAlignment="1">
      <alignment horizontal="center" vertical="center"/>
    </xf>
    <xf numFmtId="0" fontId="42" fillId="14" borderId="34" xfId="0" applyFont="1" applyFill="1" applyBorder="1" applyAlignment="1">
      <alignment horizontal="center" vertical="center"/>
    </xf>
    <xf numFmtId="0" fontId="43" fillId="0" borderId="57" xfId="0" applyFont="1" applyBorder="1" applyAlignment="1">
      <alignment horizontal="center" vertical="center" wrapText="1"/>
    </xf>
    <xf numFmtId="0" fontId="43" fillId="3" borderId="19" xfId="0" applyFont="1" applyFill="1" applyBorder="1" applyAlignment="1">
      <alignment horizontal="center" vertical="center" wrapText="1"/>
    </xf>
    <xf numFmtId="0" fontId="43" fillId="3" borderId="20" xfId="0" applyFont="1" applyFill="1" applyBorder="1" applyAlignment="1">
      <alignment horizontal="center" vertical="center" wrapText="1"/>
    </xf>
    <xf numFmtId="1" fontId="50" fillId="0" borderId="31" xfId="0" applyNumberFormat="1" applyFont="1" applyFill="1" applyBorder="1" applyAlignment="1">
      <alignment horizontal="center" vertical="center" wrapText="1"/>
    </xf>
    <xf numFmtId="1" fontId="50" fillId="0" borderId="32" xfId="0" applyNumberFormat="1" applyFont="1" applyFill="1" applyBorder="1" applyAlignment="1">
      <alignment horizontal="center" vertical="center" wrapText="1"/>
    </xf>
    <xf numFmtId="1" fontId="43" fillId="0" borderId="31" xfId="0" applyNumberFormat="1" applyFont="1" applyFill="1" applyBorder="1" applyAlignment="1">
      <alignment horizontal="center" vertical="center" textRotation="90" wrapText="1"/>
    </xf>
    <xf numFmtId="1" fontId="43" fillId="0" borderId="1" xfId="0" applyNumberFormat="1" applyFont="1" applyFill="1" applyBorder="1" applyAlignment="1">
      <alignment horizontal="center" vertical="center" textRotation="90" wrapText="1"/>
    </xf>
    <xf numFmtId="1" fontId="50" fillId="0" borderId="20" xfId="0" applyNumberFormat="1" applyFont="1" applyFill="1" applyBorder="1" applyAlignment="1">
      <alignment horizontal="center" vertical="center" wrapText="1"/>
    </xf>
    <xf numFmtId="0" fontId="43" fillId="0" borderId="3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2" fontId="43" fillId="19" borderId="31" xfId="0" applyNumberFormat="1" applyFont="1" applyFill="1" applyBorder="1" applyAlignment="1">
      <alignment horizontal="center" vertical="center"/>
    </xf>
    <xf numFmtId="2" fontId="43" fillId="19" borderId="1" xfId="0" applyNumberFormat="1" applyFont="1" applyFill="1" applyBorder="1" applyAlignment="1">
      <alignment horizontal="center" vertical="center"/>
    </xf>
    <xf numFmtId="0" fontId="43" fillId="0" borderId="31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0" fontId="43" fillId="0" borderId="25" xfId="0" applyFont="1" applyBorder="1" applyAlignment="1">
      <alignment horizontal="center" vertical="center" textRotation="90"/>
    </xf>
    <xf numFmtId="0" fontId="43" fillId="0" borderId="13" xfId="0" applyFont="1" applyBorder="1" applyAlignment="1">
      <alignment horizontal="center" vertical="center" textRotation="90"/>
    </xf>
    <xf numFmtId="0" fontId="43" fillId="0" borderId="31" xfId="0" applyFont="1" applyFill="1" applyBorder="1" applyAlignment="1">
      <alignment horizontal="center" vertical="center" wrapText="1"/>
    </xf>
    <xf numFmtId="1" fontId="43" fillId="0" borderId="31" xfId="0" applyNumberFormat="1" applyFont="1" applyFill="1" applyBorder="1" applyAlignment="1">
      <alignment horizontal="center" vertical="center" wrapText="1"/>
    </xf>
    <xf numFmtId="1" fontId="43" fillId="0" borderId="32" xfId="0" applyNumberFormat="1" applyFont="1" applyFill="1" applyBorder="1" applyAlignment="1">
      <alignment horizontal="center" vertical="center" wrapText="1"/>
    </xf>
    <xf numFmtId="0" fontId="43" fillId="0" borderId="24" xfId="0" applyFont="1" applyBorder="1" applyAlignment="1">
      <alignment horizontal="center" vertical="center" textRotation="90" wrapText="1"/>
    </xf>
    <xf numFmtId="0" fontId="43" fillId="0" borderId="17" xfId="0" applyFont="1" applyBorder="1" applyAlignment="1">
      <alignment horizontal="center" vertical="center" textRotation="90" wrapText="1"/>
    </xf>
    <xf numFmtId="0" fontId="43" fillId="0" borderId="46" xfId="0" applyFont="1" applyBorder="1" applyAlignment="1">
      <alignment horizontal="center" vertical="center" textRotation="90" wrapText="1"/>
    </xf>
    <xf numFmtId="0" fontId="50" fillId="0" borderId="3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43" fillId="19" borderId="31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0" borderId="33" xfId="0" applyFont="1" applyBorder="1" applyAlignment="1">
      <alignment horizontal="center" vertical="center" wrapText="1"/>
    </xf>
    <xf numFmtId="0" fontId="43" fillId="0" borderId="36" xfId="0" applyFont="1" applyBorder="1" applyAlignment="1">
      <alignment horizontal="center" vertical="center" wrapText="1"/>
    </xf>
    <xf numFmtId="0" fontId="43" fillId="0" borderId="38" xfId="0" applyFont="1" applyBorder="1" applyAlignment="1">
      <alignment horizontal="center" vertical="center" wrapText="1"/>
    </xf>
    <xf numFmtId="0" fontId="76" fillId="0" borderId="39" xfId="0" applyFont="1" applyBorder="1" applyAlignment="1">
      <alignment horizontal="center" vertical="center"/>
    </xf>
    <xf numFmtId="0" fontId="43" fillId="0" borderId="35" xfId="0" applyFont="1" applyBorder="1" applyAlignment="1">
      <alignment horizontal="center" vertical="center" textRotation="90" wrapText="1"/>
    </xf>
    <xf numFmtId="0" fontId="43" fillId="0" borderId="18" xfId="0" applyFont="1" applyBorder="1" applyAlignment="1">
      <alignment horizontal="center" vertical="center" textRotation="90" wrapText="1"/>
    </xf>
    <xf numFmtId="0" fontId="43" fillId="0" borderId="67" xfId="0" applyFont="1" applyBorder="1" applyAlignment="1">
      <alignment horizontal="center" vertical="center" textRotation="90" wrapText="1"/>
    </xf>
    <xf numFmtId="0" fontId="43" fillId="0" borderId="35" xfId="1" applyFont="1" applyFill="1" applyBorder="1" applyAlignment="1">
      <alignment horizontal="center" vertical="center" wrapText="1"/>
    </xf>
    <xf numFmtId="0" fontId="43" fillId="0" borderId="61" xfId="1" applyFont="1" applyFill="1" applyBorder="1" applyAlignment="1">
      <alignment horizontal="center" vertical="center" wrapText="1"/>
    </xf>
    <xf numFmtId="0" fontId="43" fillId="0" borderId="58" xfId="1" applyFont="1" applyFill="1" applyBorder="1" applyAlignment="1">
      <alignment horizontal="center" vertical="center" wrapText="1"/>
    </xf>
    <xf numFmtId="0" fontId="43" fillId="0" borderId="74" xfId="1" applyFont="1" applyFill="1" applyBorder="1" applyAlignment="1">
      <alignment horizontal="center" vertical="center" wrapText="1"/>
    </xf>
    <xf numFmtId="0" fontId="43" fillId="0" borderId="63" xfId="1" applyFont="1" applyFill="1" applyBorder="1" applyAlignment="1">
      <alignment horizontal="center" vertical="center" textRotation="90" wrapText="1"/>
    </xf>
    <xf numFmtId="0" fontId="43" fillId="0" borderId="50" xfId="1" applyFont="1" applyFill="1" applyBorder="1" applyAlignment="1">
      <alignment horizontal="center" vertical="center" textRotation="90" wrapText="1"/>
    </xf>
    <xf numFmtId="0" fontId="43" fillId="0" borderId="53" xfId="1" applyFont="1" applyFill="1" applyBorder="1" applyAlignment="1">
      <alignment horizontal="center" vertical="center" textRotation="90" wrapText="1"/>
    </xf>
    <xf numFmtId="0" fontId="43" fillId="0" borderId="33" xfId="1" applyFont="1" applyFill="1" applyBorder="1" applyAlignment="1">
      <alignment horizontal="center" vertical="center" wrapText="1"/>
    </xf>
    <xf numFmtId="0" fontId="43" fillId="0" borderId="36" xfId="1" applyFont="1" applyFill="1" applyBorder="1" applyAlignment="1">
      <alignment horizontal="center" vertical="center" wrapText="1"/>
    </xf>
    <xf numFmtId="0" fontId="43" fillId="0" borderId="38" xfId="1" applyFont="1" applyFill="1" applyBorder="1" applyAlignment="1">
      <alignment horizontal="center" vertical="center" wrapText="1"/>
    </xf>
    <xf numFmtId="0" fontId="43" fillId="0" borderId="32" xfId="1" applyFont="1" applyFill="1" applyBorder="1" applyAlignment="1">
      <alignment horizontal="center" vertical="center" wrapText="1"/>
    </xf>
    <xf numFmtId="0" fontId="43" fillId="0" borderId="57" xfId="1" applyFont="1" applyFill="1" applyBorder="1" applyAlignment="1">
      <alignment horizontal="center" vertical="center" wrapText="1"/>
    </xf>
    <xf numFmtId="0" fontId="43" fillId="0" borderId="40" xfId="0" applyFont="1" applyBorder="1" applyAlignment="1">
      <alignment horizontal="center" vertical="center" wrapText="1"/>
    </xf>
    <xf numFmtId="0" fontId="43" fillId="0" borderId="48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3" xfId="0" applyFont="1" applyBorder="1" applyAlignment="1">
      <alignment horizontal="center" vertical="center" wrapText="1"/>
    </xf>
    <xf numFmtId="0" fontId="43" fillId="0" borderId="59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42" fillId="0" borderId="35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 textRotation="90"/>
    </xf>
    <xf numFmtId="0" fontId="23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2" fontId="23" fillId="0" borderId="1" xfId="0" applyNumberFormat="1" applyFont="1" applyFill="1" applyBorder="1" applyAlignment="1">
      <alignment horizontal="center" vertical="center"/>
    </xf>
    <xf numFmtId="0" fontId="23" fillId="0" borderId="1" xfId="1" applyFont="1" applyFill="1" applyBorder="1" applyAlignment="1">
      <alignment horizontal="center" vertical="center" wrapText="1"/>
    </xf>
    <xf numFmtId="0" fontId="27" fillId="0" borderId="1" xfId="1" applyFont="1" applyFill="1" applyBorder="1" applyAlignment="1">
      <alignment horizontal="center" vertical="center" wrapText="1"/>
    </xf>
    <xf numFmtId="0" fontId="42" fillId="5" borderId="67" xfId="0" applyFont="1" applyFill="1" applyBorder="1" applyAlignment="1">
      <alignment horizontal="center" vertical="center"/>
    </xf>
    <xf numFmtId="0" fontId="42" fillId="0" borderId="67" xfId="0" applyFont="1" applyFill="1" applyBorder="1" applyAlignment="1">
      <alignment horizontal="center" vertical="center"/>
    </xf>
    <xf numFmtId="0" fontId="43" fillId="5" borderId="35" xfId="1" applyFont="1" applyFill="1" applyBorder="1" applyAlignment="1">
      <alignment horizontal="center" vertical="center" wrapText="1"/>
    </xf>
    <xf numFmtId="0" fontId="43" fillId="21" borderId="35" xfId="0" applyFont="1" applyFill="1" applyBorder="1" applyAlignment="1">
      <alignment horizontal="center" vertical="center" textRotation="90" wrapText="1"/>
    </xf>
    <xf numFmtId="0" fontId="43" fillId="21" borderId="18" xfId="0" applyFont="1" applyFill="1" applyBorder="1" applyAlignment="1">
      <alignment horizontal="center" vertical="center" textRotation="90" wrapText="1"/>
    </xf>
    <xf numFmtId="0" fontId="43" fillId="21" borderId="67" xfId="0" applyFont="1" applyFill="1" applyBorder="1" applyAlignment="1">
      <alignment horizontal="center" vertical="center" textRotation="90" wrapText="1"/>
    </xf>
    <xf numFmtId="0" fontId="43" fillId="21" borderId="33" xfId="1" applyFont="1" applyFill="1" applyBorder="1" applyAlignment="1">
      <alignment horizontal="center" vertical="center" wrapText="1"/>
    </xf>
    <xf numFmtId="0" fontId="43" fillId="21" borderId="36" xfId="1" applyFont="1" applyFill="1" applyBorder="1" applyAlignment="1">
      <alignment horizontal="center" vertical="center" wrapText="1"/>
    </xf>
    <xf numFmtId="0" fontId="43" fillId="21" borderId="38" xfId="1" applyFont="1" applyFill="1" applyBorder="1" applyAlignment="1">
      <alignment horizontal="center" vertical="center" wrapText="1"/>
    </xf>
    <xf numFmtId="0" fontId="43" fillId="21" borderId="32" xfId="1" applyFont="1" applyFill="1" applyBorder="1" applyAlignment="1">
      <alignment horizontal="center" vertical="center" wrapText="1"/>
    </xf>
    <xf numFmtId="0" fontId="43" fillId="21" borderId="57" xfId="1" applyFont="1" applyFill="1" applyBorder="1" applyAlignment="1">
      <alignment horizontal="center" vertical="center" wrapText="1"/>
    </xf>
    <xf numFmtId="0" fontId="43" fillId="21" borderId="40" xfId="0" applyFont="1" applyFill="1" applyBorder="1" applyAlignment="1">
      <alignment horizontal="center" vertical="center" wrapText="1"/>
    </xf>
    <xf numFmtId="0" fontId="43" fillId="21" borderId="57" xfId="0" applyFont="1" applyFill="1" applyBorder="1" applyAlignment="1">
      <alignment horizontal="center" vertical="center" wrapText="1"/>
    </xf>
    <xf numFmtId="0" fontId="43" fillId="21" borderId="48" xfId="0" applyFont="1" applyFill="1" applyBorder="1" applyAlignment="1">
      <alignment horizontal="center" vertical="center" wrapText="1"/>
    </xf>
    <xf numFmtId="0" fontId="43" fillId="21" borderId="62" xfId="0" applyFont="1" applyFill="1" applyBorder="1" applyAlignment="1">
      <alignment horizontal="center" vertical="center" wrapText="1"/>
    </xf>
    <xf numFmtId="0" fontId="43" fillId="21" borderId="63" xfId="0" applyFont="1" applyFill="1" applyBorder="1" applyAlignment="1">
      <alignment horizontal="center" vertical="center" wrapText="1"/>
    </xf>
    <xf numFmtId="0" fontId="43" fillId="21" borderId="59" xfId="0" applyFont="1" applyFill="1" applyBorder="1" applyAlignment="1">
      <alignment horizontal="center" vertical="center" wrapText="1"/>
    </xf>
    <xf numFmtId="0" fontId="43" fillId="21" borderId="9" xfId="0" applyFont="1" applyFill="1" applyBorder="1" applyAlignment="1">
      <alignment horizontal="center" vertical="center" wrapText="1"/>
    </xf>
    <xf numFmtId="0" fontId="43" fillId="22" borderId="18" xfId="1" applyFont="1" applyFill="1" applyBorder="1" applyAlignment="1">
      <alignment horizontal="center" vertical="center" wrapText="1"/>
    </xf>
    <xf numFmtId="0" fontId="43" fillId="22" borderId="67" xfId="1" applyFont="1" applyFill="1" applyBorder="1" applyAlignment="1">
      <alignment horizontal="center" vertical="center" wrapText="1"/>
    </xf>
    <xf numFmtId="2" fontId="43" fillId="0" borderId="3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0" fontId="42" fillId="22" borderId="18" xfId="0" applyFont="1" applyFill="1" applyBorder="1" applyAlignment="1">
      <alignment horizontal="center" vertical="center"/>
    </xf>
    <xf numFmtId="0" fontId="42" fillId="22" borderId="67" xfId="0" applyFont="1" applyFill="1" applyBorder="1" applyAlignment="1">
      <alignment horizontal="center" vertical="center"/>
    </xf>
    <xf numFmtId="0" fontId="43" fillId="21" borderId="70" xfId="0" applyNumberFormat="1" applyFont="1" applyFill="1" applyBorder="1" applyAlignment="1">
      <alignment horizontal="center" vertical="center" wrapText="1"/>
    </xf>
    <xf numFmtId="0" fontId="43" fillId="21" borderId="73" xfId="0" applyNumberFormat="1" applyFont="1" applyFill="1" applyBorder="1" applyAlignment="1">
      <alignment horizontal="center" vertical="center" wrapText="1"/>
    </xf>
    <xf numFmtId="0" fontId="43" fillId="21" borderId="70" xfId="0" applyFont="1" applyFill="1" applyBorder="1" applyAlignment="1">
      <alignment horizontal="center" vertical="center" wrapText="1"/>
    </xf>
    <xf numFmtId="0" fontId="43" fillId="21" borderId="73" xfId="0" applyFont="1" applyFill="1" applyBorder="1" applyAlignment="1">
      <alignment horizontal="center" vertical="center" wrapText="1"/>
    </xf>
    <xf numFmtId="0" fontId="43" fillId="21" borderId="75" xfId="0" applyFont="1" applyFill="1" applyBorder="1" applyAlignment="1">
      <alignment horizontal="center" vertical="center" wrapText="1"/>
    </xf>
    <xf numFmtId="0" fontId="43" fillId="21" borderId="76" xfId="0" applyFont="1" applyFill="1" applyBorder="1" applyAlignment="1">
      <alignment horizontal="center" vertical="center" wrapText="1"/>
    </xf>
    <xf numFmtId="0" fontId="43" fillId="24" borderId="35" xfId="1" applyFont="1" applyFill="1" applyBorder="1" applyAlignment="1">
      <alignment horizontal="center" vertical="center" wrapText="1"/>
    </xf>
    <xf numFmtId="0" fontId="43" fillId="24" borderId="67" xfId="1" applyFont="1" applyFill="1" applyBorder="1" applyAlignment="1">
      <alignment horizontal="center" vertical="center" wrapText="1"/>
    </xf>
    <xf numFmtId="0" fontId="42" fillId="24" borderId="35" xfId="0" applyFont="1" applyFill="1" applyBorder="1" applyAlignment="1">
      <alignment horizontal="center" vertical="center"/>
    </xf>
    <xf numFmtId="0" fontId="42" fillId="24" borderId="67" xfId="0" applyFont="1" applyFill="1" applyBorder="1" applyAlignment="1">
      <alignment horizontal="center" vertical="center"/>
    </xf>
    <xf numFmtId="0" fontId="43" fillId="21" borderId="70" xfId="0" applyFont="1" applyFill="1" applyBorder="1" applyAlignment="1">
      <alignment horizontal="center" vertical="center"/>
    </xf>
    <xf numFmtId="0" fontId="43" fillId="21" borderId="73" xfId="0" applyFont="1" applyFill="1" applyBorder="1" applyAlignment="1">
      <alignment horizontal="center" vertical="center"/>
    </xf>
    <xf numFmtId="0" fontId="51" fillId="21" borderId="70" xfId="0" applyFont="1" applyFill="1" applyBorder="1" applyAlignment="1">
      <alignment horizontal="center" vertical="center" wrapText="1"/>
    </xf>
    <xf numFmtId="0" fontId="51" fillId="21" borderId="73" xfId="0" applyFont="1" applyFill="1" applyBorder="1" applyAlignment="1">
      <alignment horizontal="center" vertical="center" wrapText="1"/>
    </xf>
    <xf numFmtId="0" fontId="78" fillId="5" borderId="21" xfId="1" applyFont="1" applyFill="1" applyBorder="1" applyAlignment="1">
      <alignment horizontal="center" vertical="center" wrapText="1"/>
    </xf>
    <xf numFmtId="0" fontId="78" fillId="5" borderId="67" xfId="1" applyFont="1" applyFill="1" applyBorder="1" applyAlignment="1">
      <alignment horizontal="center" vertical="center" wrapText="1"/>
    </xf>
    <xf numFmtId="1" fontId="43" fillId="21" borderId="70" xfId="0" applyNumberFormat="1" applyFont="1" applyFill="1" applyBorder="1" applyAlignment="1">
      <alignment horizontal="center" vertical="center" wrapText="1"/>
    </xf>
    <xf numFmtId="1" fontId="43" fillId="21" borderId="73" xfId="0" applyNumberFormat="1" applyFont="1" applyFill="1" applyBorder="1" applyAlignment="1">
      <alignment horizontal="center" vertical="center" wrapText="1"/>
    </xf>
    <xf numFmtId="0" fontId="78" fillId="5" borderId="35" xfId="1" applyFont="1" applyFill="1" applyBorder="1" applyAlignment="1">
      <alignment horizontal="center" vertical="center" wrapText="1"/>
    </xf>
    <xf numFmtId="0" fontId="78" fillId="5" borderId="34" xfId="1" applyFont="1" applyFill="1" applyBorder="1" applyAlignment="1">
      <alignment horizontal="center" vertical="center" wrapText="1"/>
    </xf>
    <xf numFmtId="0" fontId="78" fillId="25" borderId="21" xfId="1" applyFont="1" applyFill="1" applyBorder="1" applyAlignment="1">
      <alignment horizontal="center" vertical="center" wrapText="1"/>
    </xf>
    <xf numFmtId="0" fontId="78" fillId="25" borderId="34" xfId="1" applyFont="1" applyFill="1" applyBorder="1" applyAlignment="1">
      <alignment horizontal="center" vertical="center" wrapText="1"/>
    </xf>
    <xf numFmtId="0" fontId="42" fillId="25" borderId="21" xfId="1" applyFont="1" applyFill="1" applyBorder="1" applyAlignment="1">
      <alignment horizontal="center" vertical="center" wrapText="1"/>
    </xf>
    <xf numFmtId="0" fontId="42" fillId="25" borderId="34" xfId="1" applyFont="1" applyFill="1" applyBorder="1" applyAlignment="1">
      <alignment horizontal="center" vertical="center" wrapText="1"/>
    </xf>
    <xf numFmtId="0" fontId="43" fillId="21" borderId="35" xfId="1" applyFont="1" applyFill="1" applyBorder="1" applyAlignment="1">
      <alignment horizontal="center" vertical="center" wrapText="1"/>
    </xf>
    <xf numFmtId="0" fontId="43" fillId="21" borderId="18" xfId="1" applyFont="1" applyFill="1" applyBorder="1" applyAlignment="1">
      <alignment horizontal="center" vertical="center" wrapText="1"/>
    </xf>
    <xf numFmtId="0" fontId="43" fillId="21" borderId="67" xfId="1" applyFont="1" applyFill="1" applyBorder="1" applyAlignment="1">
      <alignment horizontal="center" vertical="center" wrapText="1"/>
    </xf>
    <xf numFmtId="0" fontId="43" fillId="21" borderId="61" xfId="1" applyFont="1" applyFill="1" applyBorder="1" applyAlignment="1">
      <alignment horizontal="center" vertical="center" wrapText="1"/>
    </xf>
    <xf numFmtId="0" fontId="43" fillId="21" borderId="58" xfId="1" applyFont="1" applyFill="1" applyBorder="1" applyAlignment="1">
      <alignment horizontal="center" vertical="center" wrapText="1"/>
    </xf>
    <xf numFmtId="0" fontId="43" fillId="21" borderId="74" xfId="1" applyFont="1" applyFill="1" applyBorder="1" applyAlignment="1">
      <alignment horizontal="center" vertical="center" wrapText="1"/>
    </xf>
    <xf numFmtId="0" fontId="43" fillId="21" borderId="31" xfId="0" applyFont="1" applyFill="1" applyBorder="1" applyAlignment="1">
      <alignment horizontal="center" vertical="center"/>
    </xf>
    <xf numFmtId="0" fontId="43" fillId="21" borderId="1" xfId="0" applyFont="1" applyFill="1" applyBorder="1" applyAlignment="1">
      <alignment horizontal="center" vertical="center"/>
    </xf>
    <xf numFmtId="0" fontId="43" fillId="21" borderId="33" xfId="0" applyFont="1" applyFill="1" applyBorder="1" applyAlignment="1">
      <alignment horizontal="center" vertical="center" wrapText="1"/>
    </xf>
    <xf numFmtId="0" fontId="43" fillId="21" borderId="36" xfId="0" applyFont="1" applyFill="1" applyBorder="1" applyAlignment="1">
      <alignment horizontal="center" vertical="center" wrapText="1"/>
    </xf>
    <xf numFmtId="0" fontId="43" fillId="21" borderId="38" xfId="0" applyFont="1" applyFill="1" applyBorder="1" applyAlignment="1">
      <alignment horizontal="center" vertical="center" wrapText="1"/>
    </xf>
    <xf numFmtId="0" fontId="42" fillId="25" borderId="21" xfId="0" applyFont="1" applyFill="1" applyBorder="1" applyAlignment="1">
      <alignment horizontal="center" vertical="center"/>
    </xf>
    <xf numFmtId="0" fontId="42" fillId="25" borderId="34" xfId="0" applyFont="1" applyFill="1" applyBorder="1" applyAlignment="1">
      <alignment horizontal="center" vertical="center"/>
    </xf>
    <xf numFmtId="0" fontId="43" fillId="21" borderId="63" xfId="1" applyFont="1" applyFill="1" applyBorder="1" applyAlignment="1">
      <alignment horizontal="center" vertical="center" textRotation="90" wrapText="1"/>
    </xf>
    <xf numFmtId="0" fontId="43" fillId="21" borderId="50" xfId="1" applyFont="1" applyFill="1" applyBorder="1" applyAlignment="1">
      <alignment horizontal="center" vertical="center" textRotation="90" wrapText="1"/>
    </xf>
    <xf numFmtId="0" fontId="43" fillId="21" borderId="53" xfId="1" applyFont="1" applyFill="1" applyBorder="1" applyAlignment="1">
      <alignment horizontal="center" vertical="center" textRotation="90" wrapText="1"/>
    </xf>
    <xf numFmtId="1" fontId="50" fillId="21" borderId="31" xfId="0" applyNumberFormat="1" applyFont="1" applyFill="1" applyBorder="1" applyAlignment="1">
      <alignment horizontal="center" vertical="center" wrapText="1"/>
    </xf>
    <xf numFmtId="1" fontId="50" fillId="21" borderId="20" xfId="0" applyNumberFormat="1" applyFont="1" applyFill="1" applyBorder="1" applyAlignment="1">
      <alignment horizontal="center" vertical="center" wrapText="1"/>
    </xf>
    <xf numFmtId="2" fontId="43" fillId="21" borderId="31" xfId="0" applyNumberFormat="1" applyFont="1" applyFill="1" applyBorder="1" applyAlignment="1">
      <alignment horizontal="center" vertical="center"/>
    </xf>
    <xf numFmtId="2" fontId="43" fillId="21" borderId="1" xfId="0" applyNumberFormat="1" applyFont="1" applyFill="1" applyBorder="1" applyAlignment="1">
      <alignment horizontal="center" vertical="center"/>
    </xf>
    <xf numFmtId="0" fontId="43" fillId="21" borderId="25" xfId="0" applyFont="1" applyFill="1" applyBorder="1" applyAlignment="1">
      <alignment horizontal="center" vertical="center" textRotation="90"/>
    </xf>
    <xf numFmtId="0" fontId="43" fillId="21" borderId="13" xfId="0" applyFont="1" applyFill="1" applyBorder="1" applyAlignment="1">
      <alignment horizontal="center" vertical="center" textRotation="90"/>
    </xf>
    <xf numFmtId="0" fontId="76" fillId="38" borderId="39" xfId="0" applyFont="1" applyFill="1" applyBorder="1" applyAlignment="1">
      <alignment horizontal="center" vertical="center"/>
    </xf>
    <xf numFmtId="0" fontId="77" fillId="38" borderId="39" xfId="0" applyFont="1" applyFill="1" applyBorder="1" applyAlignment="1">
      <alignment horizontal="center" vertical="center"/>
    </xf>
    <xf numFmtId="0" fontId="43" fillId="21" borderId="19" xfId="0" applyFont="1" applyFill="1" applyBorder="1" applyAlignment="1">
      <alignment horizontal="center" vertical="center" wrapText="1"/>
    </xf>
    <xf numFmtId="0" fontId="43" fillId="21" borderId="20" xfId="0" applyFont="1" applyFill="1" applyBorder="1" applyAlignment="1">
      <alignment horizontal="center" vertical="center" wrapText="1"/>
    </xf>
    <xf numFmtId="1" fontId="50" fillId="21" borderId="32" xfId="0" applyNumberFormat="1" applyFont="1" applyFill="1" applyBorder="1" applyAlignment="1">
      <alignment horizontal="center" vertical="center" wrapText="1"/>
    </xf>
    <xf numFmtId="1" fontId="43" fillId="21" borderId="31" xfId="0" applyNumberFormat="1" applyFont="1" applyFill="1" applyBorder="1" applyAlignment="1">
      <alignment horizontal="center" vertical="center" textRotation="90" wrapText="1"/>
    </xf>
    <xf numFmtId="1" fontId="43" fillId="21" borderId="1" xfId="0" applyNumberFormat="1" applyFont="1" applyFill="1" applyBorder="1" applyAlignment="1">
      <alignment horizontal="center" vertical="center" textRotation="90" wrapText="1"/>
    </xf>
    <xf numFmtId="0" fontId="43" fillId="21" borderId="31" xfId="0" applyFont="1" applyFill="1" applyBorder="1" applyAlignment="1">
      <alignment horizontal="center" vertical="center" wrapText="1"/>
    </xf>
    <xf numFmtId="1" fontId="43" fillId="21" borderId="31" xfId="0" applyNumberFormat="1" applyFont="1" applyFill="1" applyBorder="1" applyAlignment="1">
      <alignment horizontal="center" vertical="center" wrapText="1"/>
    </xf>
    <xf numFmtId="1" fontId="43" fillId="21" borderId="32" xfId="0" applyNumberFormat="1" applyFont="1" applyFill="1" applyBorder="1" applyAlignment="1">
      <alignment horizontal="center" vertical="center" wrapText="1"/>
    </xf>
    <xf numFmtId="0" fontId="43" fillId="21" borderId="24" xfId="0" applyFont="1" applyFill="1" applyBorder="1" applyAlignment="1">
      <alignment horizontal="center" vertical="center" textRotation="90" wrapText="1"/>
    </xf>
    <xf numFmtId="0" fontId="43" fillId="21" borderId="17" xfId="0" applyFont="1" applyFill="1" applyBorder="1" applyAlignment="1">
      <alignment horizontal="center" vertical="center" textRotation="90" wrapText="1"/>
    </xf>
    <xf numFmtId="0" fontId="43" fillId="21" borderId="46" xfId="0" applyFont="1" applyFill="1" applyBorder="1" applyAlignment="1">
      <alignment horizontal="center" vertical="center" textRotation="90" wrapText="1"/>
    </xf>
    <xf numFmtId="0" fontId="50" fillId="21" borderId="31" xfId="0" applyFont="1" applyFill="1" applyBorder="1" applyAlignment="1">
      <alignment horizontal="center" vertical="center"/>
    </xf>
    <xf numFmtId="0" fontId="50" fillId="21" borderId="1" xfId="0" applyFont="1" applyFill="1" applyBorder="1" applyAlignment="1">
      <alignment horizontal="center" vertical="center"/>
    </xf>
    <xf numFmtId="0" fontId="50" fillId="21" borderId="3" xfId="0" applyFont="1" applyFill="1" applyBorder="1" applyAlignment="1">
      <alignment horizontal="center" vertical="center"/>
    </xf>
    <xf numFmtId="0" fontId="43" fillId="8" borderId="34" xfId="1" applyFont="1" applyFill="1" applyBorder="1" applyAlignment="1">
      <alignment horizontal="center" vertical="center" wrapText="1"/>
    </xf>
    <xf numFmtId="0" fontId="42" fillId="8" borderId="35" xfId="1" applyFont="1" applyFill="1" applyBorder="1" applyAlignment="1">
      <alignment horizontal="center" vertical="center" wrapText="1"/>
    </xf>
    <xf numFmtId="0" fontId="42" fillId="8" borderId="18" xfId="1" applyFont="1" applyFill="1" applyBorder="1" applyAlignment="1">
      <alignment horizontal="center" vertical="center" wrapText="1"/>
    </xf>
    <xf numFmtId="0" fontId="43" fillId="8" borderId="21" xfId="1" applyFont="1" applyFill="1" applyBorder="1" applyAlignment="1">
      <alignment horizontal="center" vertical="center" wrapText="1"/>
    </xf>
    <xf numFmtId="0" fontId="42" fillId="8" borderId="21" xfId="1" applyFont="1" applyFill="1" applyBorder="1" applyAlignment="1">
      <alignment horizontal="center" vertical="center" wrapText="1"/>
    </xf>
    <xf numFmtId="0" fontId="42" fillId="8" borderId="34" xfId="1" applyFont="1" applyFill="1" applyBorder="1" applyAlignment="1">
      <alignment horizontal="center" vertical="center" wrapText="1"/>
    </xf>
    <xf numFmtId="0" fontId="42" fillId="8" borderId="67" xfId="1" applyFont="1" applyFill="1" applyBorder="1" applyAlignment="1">
      <alignment horizontal="center" vertical="center" wrapText="1"/>
    </xf>
    <xf numFmtId="0" fontId="42" fillId="7" borderId="35" xfId="1" applyFont="1" applyFill="1" applyBorder="1" applyAlignment="1">
      <alignment horizontal="center" vertical="center" wrapText="1"/>
    </xf>
    <xf numFmtId="0" fontId="42" fillId="7" borderId="18" xfId="1" applyFont="1" applyFill="1" applyBorder="1" applyAlignment="1">
      <alignment horizontal="center" vertical="center" wrapText="1"/>
    </xf>
    <xf numFmtId="0" fontId="42" fillId="7" borderId="21" xfId="1" applyFont="1" applyFill="1" applyBorder="1" applyAlignment="1">
      <alignment horizontal="center" vertical="center" wrapText="1"/>
    </xf>
    <xf numFmtId="0" fontId="42" fillId="7" borderId="34" xfId="1" applyFont="1" applyFill="1" applyBorder="1" applyAlignment="1">
      <alignment horizontal="center" vertical="center" wrapText="1"/>
    </xf>
    <xf numFmtId="0" fontId="42" fillId="7" borderId="67" xfId="1" applyFont="1" applyFill="1" applyBorder="1" applyAlignment="1">
      <alignment horizontal="center" vertical="center" wrapText="1"/>
    </xf>
    <xf numFmtId="0" fontId="43" fillId="7" borderId="34" xfId="1" applyFont="1" applyFill="1" applyBorder="1" applyAlignment="1">
      <alignment horizontal="center" vertical="center" wrapText="1"/>
    </xf>
    <xf numFmtId="0" fontId="43" fillId="7" borderId="21" xfId="1" applyFont="1" applyFill="1" applyBorder="1" applyAlignment="1">
      <alignment horizontal="center" vertical="center" wrapText="1"/>
    </xf>
    <xf numFmtId="0" fontId="42" fillId="0" borderId="35" xfId="1" applyFont="1" applyFill="1" applyBorder="1" applyAlignment="1">
      <alignment horizontal="center" vertical="center" wrapText="1"/>
    </xf>
    <xf numFmtId="0" fontId="42" fillId="0" borderId="18" xfId="1" applyFont="1" applyFill="1" applyBorder="1" applyAlignment="1">
      <alignment horizontal="center" vertical="center" wrapText="1"/>
    </xf>
    <xf numFmtId="0" fontId="42" fillId="5" borderId="35" xfId="1" applyFont="1" applyFill="1" applyBorder="1" applyAlignment="1">
      <alignment horizontal="center" vertical="center" wrapText="1"/>
    </xf>
    <xf numFmtId="0" fontId="43" fillId="0" borderId="32" xfId="0" applyFont="1" applyFill="1" applyBorder="1" applyAlignment="1">
      <alignment horizontal="center" vertical="center"/>
    </xf>
    <xf numFmtId="0" fontId="43" fillId="0" borderId="8" xfId="0" applyFont="1" applyFill="1" applyBorder="1" applyAlignment="1">
      <alignment horizontal="center" vertical="center"/>
    </xf>
    <xf numFmtId="0" fontId="43" fillId="14" borderId="21" xfId="1" applyFont="1" applyFill="1" applyBorder="1" applyAlignment="1">
      <alignment horizontal="center" vertical="center" wrapText="1"/>
    </xf>
    <xf numFmtId="0" fontId="43" fillId="14" borderId="67" xfId="1" applyFont="1" applyFill="1" applyBorder="1" applyAlignment="1">
      <alignment horizontal="center" vertical="center" wrapText="1"/>
    </xf>
    <xf numFmtId="0" fontId="42" fillId="7" borderId="21" xfId="0" applyFont="1" applyFill="1" applyBorder="1" applyAlignment="1">
      <alignment horizontal="center" vertical="center"/>
    </xf>
    <xf numFmtId="0" fontId="42" fillId="7" borderId="34" xfId="0" applyFont="1" applyFill="1" applyBorder="1" applyAlignment="1">
      <alignment horizontal="center" vertical="center"/>
    </xf>
    <xf numFmtId="0" fontId="42" fillId="5" borderId="18" xfId="0" applyFont="1" applyFill="1" applyBorder="1" applyAlignment="1">
      <alignment horizontal="center" vertical="center"/>
    </xf>
    <xf numFmtId="0" fontId="42" fillId="14" borderId="21" xfId="0" applyFont="1" applyFill="1" applyBorder="1" applyAlignment="1">
      <alignment horizontal="center" vertical="center"/>
    </xf>
    <xf numFmtId="0" fontId="42" fillId="14" borderId="21" xfId="1" applyFont="1" applyFill="1" applyBorder="1" applyAlignment="1">
      <alignment horizontal="center" vertical="center" wrapText="1"/>
    </xf>
    <xf numFmtId="0" fontId="42" fillId="14" borderId="34" xfId="1" applyFont="1" applyFill="1" applyBorder="1" applyAlignment="1">
      <alignment horizontal="center" vertical="center" wrapText="1"/>
    </xf>
    <xf numFmtId="0" fontId="42" fillId="14" borderId="67" xfId="0" applyFont="1" applyFill="1" applyBorder="1" applyAlignment="1">
      <alignment horizontal="center" vertical="center"/>
    </xf>
    <xf numFmtId="0" fontId="42" fillId="20" borderId="21" xfId="1" applyFont="1" applyFill="1" applyBorder="1" applyAlignment="1">
      <alignment horizontal="center" vertical="center" wrapText="1"/>
    </xf>
    <xf numFmtId="0" fontId="42" fillId="20" borderId="34" xfId="1" applyFont="1" applyFill="1" applyBorder="1" applyAlignment="1">
      <alignment horizontal="center" vertical="center" wrapText="1"/>
    </xf>
    <xf numFmtId="0" fontId="43" fillId="20" borderId="21" xfId="1" applyFont="1" applyFill="1" applyBorder="1" applyAlignment="1">
      <alignment horizontal="center" vertical="center" wrapText="1"/>
    </xf>
    <xf numFmtId="0" fontId="43" fillId="20" borderId="34" xfId="1" applyFont="1" applyFill="1" applyBorder="1" applyAlignment="1">
      <alignment horizontal="center" vertical="center" wrapText="1"/>
    </xf>
    <xf numFmtId="0" fontId="43" fillId="0" borderId="21" xfId="0" applyFont="1" applyFill="1" applyBorder="1" applyAlignment="1">
      <alignment horizontal="center" vertical="center" wrapText="1"/>
    </xf>
    <xf numFmtId="0" fontId="43" fillId="0" borderId="34" xfId="0" applyFont="1" applyFill="1" applyBorder="1" applyAlignment="1">
      <alignment horizontal="center" vertical="center" wrapText="1"/>
    </xf>
    <xf numFmtId="1" fontId="50" fillId="0" borderId="30" xfId="0" applyNumberFormat="1" applyFont="1" applyFill="1" applyBorder="1" applyAlignment="1">
      <alignment horizontal="center" vertical="center" wrapText="1"/>
    </xf>
    <xf numFmtId="0" fontId="43" fillId="0" borderId="37" xfId="0" applyFont="1" applyFill="1" applyBorder="1" applyAlignment="1">
      <alignment horizontal="center" vertical="center" textRotation="90" wrapText="1"/>
    </xf>
    <xf numFmtId="0" fontId="43" fillId="0" borderId="22" xfId="0" applyFont="1" applyFill="1" applyBorder="1" applyAlignment="1">
      <alignment horizontal="center" vertical="center" textRotation="90" wrapText="1"/>
    </xf>
    <xf numFmtId="0" fontId="43" fillId="0" borderId="26" xfId="0" applyFont="1" applyFill="1" applyBorder="1" applyAlignment="1">
      <alignment horizontal="center" vertical="center" textRotation="90" wrapText="1"/>
    </xf>
    <xf numFmtId="0" fontId="43" fillId="0" borderId="61" xfId="0" applyFont="1" applyBorder="1" applyAlignment="1">
      <alignment horizontal="center" vertical="center" wrapText="1"/>
    </xf>
    <xf numFmtId="0" fontId="43" fillId="0" borderId="77" xfId="0" applyFont="1" applyBorder="1" applyAlignment="1">
      <alignment horizontal="center" vertical="center" wrapText="1"/>
    </xf>
    <xf numFmtId="0" fontId="43" fillId="15" borderId="21" xfId="1" applyFont="1" applyFill="1" applyBorder="1" applyAlignment="1">
      <alignment horizontal="center" vertical="center" wrapText="1"/>
    </xf>
    <xf numFmtId="0" fontId="43" fillId="15" borderId="34" xfId="1" applyFont="1" applyFill="1" applyBorder="1" applyAlignment="1">
      <alignment horizontal="center" vertical="center" wrapText="1"/>
    </xf>
    <xf numFmtId="0" fontId="42" fillId="15" borderId="21" xfId="1" applyFont="1" applyFill="1" applyBorder="1" applyAlignment="1">
      <alignment horizontal="center" vertical="center" wrapText="1"/>
    </xf>
    <xf numFmtId="0" fontId="42" fillId="15" borderId="34" xfId="1" applyFont="1" applyFill="1" applyBorder="1" applyAlignment="1">
      <alignment horizontal="center" vertical="center" wrapText="1"/>
    </xf>
    <xf numFmtId="0" fontId="43" fillId="15" borderId="35" xfId="1" applyFont="1" applyFill="1" applyBorder="1" applyAlignment="1">
      <alignment horizontal="center" vertical="center" wrapText="1"/>
    </xf>
    <xf numFmtId="0" fontId="42" fillId="15" borderId="35" xfId="1" applyFont="1" applyFill="1" applyBorder="1" applyAlignment="1">
      <alignment horizontal="center" vertical="center" wrapText="1"/>
    </xf>
    <xf numFmtId="0" fontId="42" fillId="15" borderId="21" xfId="0" applyFont="1" applyFill="1" applyBorder="1" applyAlignment="1">
      <alignment horizontal="center" vertical="center"/>
    </xf>
    <xf numFmtId="0" fontId="42" fillId="15" borderId="34" xfId="0" applyFont="1" applyFill="1" applyBorder="1" applyAlignment="1">
      <alignment horizontal="center" vertical="center"/>
    </xf>
    <xf numFmtId="0" fontId="43" fillId="15" borderId="18" xfId="1" applyFont="1" applyFill="1" applyBorder="1" applyAlignment="1">
      <alignment horizontal="center" vertical="center" wrapText="1"/>
    </xf>
    <xf numFmtId="0" fontId="42" fillId="15" borderId="67" xfId="1" applyFont="1" applyFill="1" applyBorder="1" applyAlignment="1">
      <alignment horizontal="center" vertical="center" wrapText="1"/>
    </xf>
    <xf numFmtId="0" fontId="43" fillId="26" borderId="35" xfId="1" applyFont="1" applyFill="1" applyBorder="1" applyAlignment="1">
      <alignment horizontal="center" vertical="center" wrapText="1"/>
    </xf>
    <xf numFmtId="0" fontId="43" fillId="26" borderId="34" xfId="1" applyFont="1" applyFill="1" applyBorder="1" applyAlignment="1">
      <alignment horizontal="center" vertical="center" wrapText="1"/>
    </xf>
    <xf numFmtId="0" fontId="42" fillId="26" borderId="35" xfId="1" applyFont="1" applyFill="1" applyBorder="1" applyAlignment="1">
      <alignment horizontal="center" vertical="center" wrapText="1"/>
    </xf>
    <xf numFmtId="0" fontId="42" fillId="26" borderId="34" xfId="1" applyFont="1" applyFill="1" applyBorder="1" applyAlignment="1">
      <alignment horizontal="center" vertical="center" wrapText="1"/>
    </xf>
    <xf numFmtId="0" fontId="43" fillId="26" borderId="21" xfId="1" applyFont="1" applyFill="1" applyBorder="1" applyAlignment="1">
      <alignment horizontal="center" vertical="center" wrapText="1"/>
    </xf>
    <xf numFmtId="0" fontId="42" fillId="26" borderId="21" xfId="1" applyFont="1" applyFill="1" applyBorder="1" applyAlignment="1">
      <alignment horizontal="center" vertical="center" wrapText="1"/>
    </xf>
    <xf numFmtId="0" fontId="43" fillId="8" borderId="18" xfId="1" applyFont="1" applyFill="1" applyBorder="1" applyAlignment="1">
      <alignment horizontal="center" vertical="center" wrapText="1"/>
    </xf>
    <xf numFmtId="0" fontId="43" fillId="7" borderId="18" xfId="1" applyFont="1" applyFill="1" applyBorder="1" applyAlignment="1">
      <alignment horizontal="center" vertical="center" wrapText="1"/>
    </xf>
    <xf numFmtId="0" fontId="23" fillId="5" borderId="20" xfId="1" applyFont="1" applyFill="1" applyBorder="1" applyAlignment="1">
      <alignment horizontal="center" vertical="center" wrapText="1"/>
    </xf>
    <xf numFmtId="0" fontId="23" fillId="5" borderId="6" xfId="1" applyFont="1" applyFill="1" applyBorder="1" applyAlignment="1">
      <alignment horizontal="center" vertical="center" wrapText="1"/>
    </xf>
    <xf numFmtId="0" fontId="11" fillId="5" borderId="31" xfId="1" applyFont="1" applyFill="1" applyBorder="1" applyAlignment="1">
      <alignment horizontal="center" vertical="center" wrapText="1"/>
    </xf>
    <xf numFmtId="0" fontId="11" fillId="5" borderId="1" xfId="1" applyFont="1" applyFill="1" applyBorder="1" applyAlignment="1">
      <alignment horizontal="center" vertical="center" wrapText="1"/>
    </xf>
    <xf numFmtId="0" fontId="23" fillId="5" borderId="7" xfId="1" applyFont="1" applyFill="1" applyBorder="1" applyAlignment="1">
      <alignment horizontal="center" vertical="center" wrapText="1"/>
    </xf>
    <xf numFmtId="0" fontId="11" fillId="5" borderId="3" xfId="1" applyFont="1" applyFill="1" applyBorder="1" applyAlignment="1">
      <alignment horizontal="center" vertical="center" wrapText="1"/>
    </xf>
    <xf numFmtId="0" fontId="23" fillId="0" borderId="0" xfId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1" fontId="23" fillId="0" borderId="0" xfId="0" applyNumberFormat="1" applyFont="1" applyFill="1" applyBorder="1" applyAlignment="1">
      <alignment horizontal="center" vertical="center" wrapText="1"/>
    </xf>
    <xf numFmtId="0" fontId="43" fillId="0" borderId="33" xfId="0" applyFont="1" applyBorder="1" applyAlignment="1">
      <alignment horizontal="center" vertical="center" textRotation="90"/>
    </xf>
    <xf numFmtId="0" fontId="43" fillId="0" borderId="2" xfId="0" applyFont="1" applyBorder="1" applyAlignment="1">
      <alignment horizontal="center" vertical="center" textRotation="90"/>
    </xf>
    <xf numFmtId="0" fontId="43" fillId="0" borderId="33" xfId="0" applyFont="1" applyBorder="1" applyAlignment="1">
      <alignment horizontal="center" vertical="center" textRotation="90" wrapText="1"/>
    </xf>
    <xf numFmtId="0" fontId="43" fillId="0" borderId="36" xfId="0" applyFont="1" applyBorder="1" applyAlignment="1">
      <alignment horizontal="center" vertical="center" textRotation="90" wrapText="1"/>
    </xf>
    <xf numFmtId="0" fontId="43" fillId="0" borderId="38" xfId="0" applyFont="1" applyBorder="1" applyAlignment="1">
      <alignment horizontal="center" vertical="center" textRotation="90" wrapText="1"/>
    </xf>
    <xf numFmtId="0" fontId="43" fillId="0" borderId="32" xfId="0" applyFont="1" applyBorder="1" applyAlignment="1">
      <alignment horizontal="center" vertical="center" wrapText="1"/>
    </xf>
    <xf numFmtId="0" fontId="42" fillId="0" borderId="60" xfId="1" applyFont="1" applyFill="1" applyBorder="1" applyAlignment="1">
      <alignment horizontal="center" vertical="center" wrapText="1"/>
    </xf>
    <xf numFmtId="0" fontId="42" fillId="0" borderId="59" xfId="1" applyFont="1" applyFill="1" applyBorder="1" applyAlignment="1">
      <alignment horizontal="center" vertical="center" wrapText="1"/>
    </xf>
    <xf numFmtId="0" fontId="42" fillId="0" borderId="60" xfId="0" applyFont="1" applyFill="1" applyBorder="1" applyAlignment="1">
      <alignment horizontal="center" vertical="center"/>
    </xf>
    <xf numFmtId="0" fontId="42" fillId="0" borderId="59" xfId="0" applyFont="1" applyFill="1" applyBorder="1" applyAlignment="1">
      <alignment horizontal="center" vertical="center"/>
    </xf>
    <xf numFmtId="0" fontId="42" fillId="0" borderId="0" xfId="1" applyFont="1" applyFill="1" applyBorder="1" applyAlignment="1">
      <alignment horizontal="center" vertical="center" wrapText="1"/>
    </xf>
    <xf numFmtId="0" fontId="43" fillId="0" borderId="22" xfId="1" applyFont="1" applyFill="1" applyBorder="1" applyAlignment="1">
      <alignment horizontal="center" vertical="center" wrapText="1"/>
    </xf>
    <xf numFmtId="0" fontId="42" fillId="0" borderId="56" xfId="1" applyFont="1" applyFill="1" applyBorder="1" applyAlignment="1">
      <alignment horizontal="center" vertical="center" wrapText="1"/>
    </xf>
    <xf numFmtId="0" fontId="42" fillId="0" borderId="62" xfId="0" applyFont="1" applyFill="1" applyBorder="1" applyAlignment="1">
      <alignment horizontal="center" vertical="center"/>
    </xf>
    <xf numFmtId="0" fontId="43" fillId="0" borderId="26" xfId="1" applyFont="1" applyFill="1" applyBorder="1" applyAlignment="1">
      <alignment horizontal="center" vertical="center" wrapText="1"/>
    </xf>
    <xf numFmtId="0" fontId="42" fillId="5" borderId="60" xfId="1" applyFont="1" applyFill="1" applyBorder="1" applyAlignment="1">
      <alignment horizontal="center" vertical="center" wrapText="1"/>
    </xf>
    <xf numFmtId="0" fontId="42" fillId="5" borderId="59" xfId="1" applyFont="1" applyFill="1" applyBorder="1" applyAlignment="1">
      <alignment horizontal="center" vertical="center" wrapText="1"/>
    </xf>
    <xf numFmtId="0" fontId="42" fillId="5" borderId="60" xfId="0" applyFont="1" applyFill="1" applyBorder="1" applyAlignment="1">
      <alignment horizontal="center" vertical="center"/>
    </xf>
    <xf numFmtId="0" fontId="42" fillId="5" borderId="0" xfId="0" applyFont="1" applyFill="1" applyBorder="1" applyAlignment="1">
      <alignment horizontal="center" vertical="center"/>
    </xf>
    <xf numFmtId="0" fontId="42" fillId="0" borderId="18" xfId="0" applyFont="1" applyFill="1" applyBorder="1" applyAlignment="1">
      <alignment horizontal="center" vertical="center"/>
    </xf>
    <xf numFmtId="0" fontId="42" fillId="5" borderId="62" xfId="0" applyFont="1" applyFill="1" applyBorder="1" applyAlignment="1">
      <alignment horizontal="center" vertical="center"/>
    </xf>
    <xf numFmtId="0" fontId="42" fillId="5" borderId="59" xfId="0" applyFont="1" applyFill="1" applyBorder="1" applyAlignment="1">
      <alignment horizontal="center" vertical="center"/>
    </xf>
    <xf numFmtId="0" fontId="43" fillId="0" borderId="21" xfId="1" applyFont="1" applyFill="1" applyBorder="1" applyAlignment="1">
      <alignment horizontal="center" vertical="center"/>
    </xf>
    <xf numFmtId="0" fontId="43" fillId="0" borderId="67" xfId="1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 textRotation="90" wrapText="1"/>
    </xf>
    <xf numFmtId="0" fontId="1" fillId="0" borderId="36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28" xfId="1" applyFont="1" applyFill="1" applyBorder="1" applyAlignment="1">
      <alignment horizontal="center" vertical="center" wrapText="1"/>
    </xf>
    <xf numFmtId="0" fontId="1" fillId="0" borderId="36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28" xfId="1" applyFont="1" applyFill="1" applyBorder="1" applyAlignment="1">
      <alignment horizontal="center" vertical="center" textRotation="90" wrapText="1"/>
    </xf>
    <xf numFmtId="0" fontId="1" fillId="0" borderId="36" xfId="1" applyFont="1" applyFill="1" applyBorder="1" applyAlignment="1">
      <alignment horizontal="center" vertical="center" textRotation="90" wrapText="1"/>
    </xf>
    <xf numFmtId="0" fontId="1" fillId="0" borderId="2" xfId="1" applyFont="1" applyFill="1" applyBorder="1" applyAlignment="1">
      <alignment horizontal="center" vertical="center" textRotation="90" wrapText="1"/>
    </xf>
    <xf numFmtId="0" fontId="1" fillId="0" borderId="8" xfId="1" applyFont="1" applyFill="1" applyBorder="1" applyAlignment="1">
      <alignment horizontal="center" vertical="center" wrapText="1"/>
    </xf>
    <xf numFmtId="0" fontId="1" fillId="0" borderId="4" xfId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 textRotation="90" wrapText="1"/>
    </xf>
    <xf numFmtId="1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textRotation="90"/>
    </xf>
    <xf numFmtId="0" fontId="1" fillId="16" borderId="1" xfId="0" applyFont="1" applyFill="1" applyBorder="1" applyAlignment="1">
      <alignment horizontal="center" vertical="center" wrapText="1"/>
    </xf>
    <xf numFmtId="0" fontId="60" fillId="20" borderId="1" xfId="0" applyFont="1" applyFill="1" applyBorder="1" applyAlignment="1">
      <alignment horizontal="center" vertical="center" wrapText="1"/>
    </xf>
    <xf numFmtId="0" fontId="60" fillId="20" borderId="1" xfId="0" applyFont="1" applyFill="1" applyBorder="1" applyAlignment="1">
      <alignment horizontal="center" vertical="center" textRotation="90" wrapText="1"/>
    </xf>
    <xf numFmtId="2" fontId="59" fillId="20" borderId="1" xfId="0" applyNumberFormat="1" applyFont="1" applyFill="1" applyBorder="1" applyAlignment="1">
      <alignment horizontal="center" vertical="center"/>
    </xf>
    <xf numFmtId="2" fontId="59" fillId="20" borderId="1" xfId="0" applyNumberFormat="1" applyFont="1" applyFill="1" applyBorder="1" applyAlignment="1">
      <alignment horizontal="center" vertical="center" wrapText="1"/>
    </xf>
    <xf numFmtId="0" fontId="76" fillId="0" borderId="28" xfId="1" applyFont="1" applyFill="1" applyBorder="1" applyAlignment="1">
      <alignment horizontal="center" vertical="center" wrapText="1"/>
    </xf>
    <xf numFmtId="0" fontId="76" fillId="0" borderId="2" xfId="1" applyFont="1" applyFill="1" applyBorder="1" applyAlignment="1">
      <alignment horizontal="center" vertical="center" wrapText="1"/>
    </xf>
    <xf numFmtId="0" fontId="63" fillId="0" borderId="28" xfId="1" applyFont="1" applyFill="1" applyBorder="1" applyAlignment="1">
      <alignment horizontal="center" vertical="center" textRotation="90" wrapText="1"/>
    </xf>
    <xf numFmtId="0" fontId="63" fillId="0" borderId="2" xfId="1" applyFont="1" applyFill="1" applyBorder="1" applyAlignment="1">
      <alignment horizontal="center" vertical="center" textRotation="90" wrapText="1"/>
    </xf>
    <xf numFmtId="0" fontId="62" fillId="0" borderId="28" xfId="1" applyFont="1" applyFill="1" applyBorder="1" applyAlignment="1">
      <alignment horizontal="center" vertical="center" wrapText="1"/>
    </xf>
    <xf numFmtId="0" fontId="62" fillId="0" borderId="2" xfId="1" applyFont="1" applyFill="1" applyBorder="1" applyAlignment="1">
      <alignment horizontal="center" vertical="center" wrapText="1"/>
    </xf>
    <xf numFmtId="0" fontId="63" fillId="0" borderId="36" xfId="1" applyFont="1" applyFill="1" applyBorder="1" applyAlignment="1">
      <alignment horizontal="center" vertical="center" textRotation="90" wrapText="1"/>
    </xf>
    <xf numFmtId="0" fontId="63" fillId="0" borderId="1" xfId="1" applyFont="1" applyFill="1" applyBorder="1" applyAlignment="1">
      <alignment horizontal="center" vertical="center" textRotation="90" wrapText="1"/>
    </xf>
    <xf numFmtId="0" fontId="62" fillId="0" borderId="1" xfId="1" applyFont="1" applyFill="1" applyBorder="1" applyAlignment="1">
      <alignment horizontal="center" vertical="center" wrapText="1"/>
    </xf>
    <xf numFmtId="2" fontId="79" fillId="0" borderId="0" xfId="0" applyNumberFormat="1" applyFont="1" applyFill="1" applyBorder="1" applyAlignment="1">
      <alignment horizontal="center" vertical="center"/>
    </xf>
    <xf numFmtId="2" fontId="59" fillId="17" borderId="1" xfId="0" applyNumberFormat="1" applyFont="1" applyFill="1" applyBorder="1" applyAlignment="1">
      <alignment horizontal="center" vertical="center" wrapText="1"/>
    </xf>
    <xf numFmtId="2" fontId="59" fillId="0" borderId="1" xfId="0" applyNumberFormat="1" applyFont="1" applyFill="1" applyBorder="1" applyAlignment="1">
      <alignment horizontal="center" vertical="center" wrapText="1"/>
    </xf>
    <xf numFmtId="0" fontId="60" fillId="0" borderId="1" xfId="1" applyFont="1" applyFill="1" applyBorder="1" applyAlignment="1">
      <alignment horizontal="center" vertical="center" textRotation="90" wrapText="1"/>
    </xf>
    <xf numFmtId="0" fontId="60" fillId="17" borderId="1" xfId="1" applyFont="1" applyFill="1" applyBorder="1" applyAlignment="1">
      <alignment horizontal="center" vertical="center" wrapText="1"/>
    </xf>
    <xf numFmtId="2" fontId="59" fillId="17" borderId="1" xfId="0" applyNumberFormat="1" applyFont="1" applyFill="1" applyBorder="1" applyAlignment="1">
      <alignment horizontal="center" vertical="center"/>
    </xf>
    <xf numFmtId="2" fontId="59" fillId="17" borderId="8" xfId="0" applyNumberFormat="1" applyFont="1" applyFill="1" applyBorder="1" applyAlignment="1">
      <alignment horizontal="center" vertical="center" wrapText="1"/>
    </xf>
    <xf numFmtId="2" fontId="59" fillId="17" borderId="4" xfId="0" applyNumberFormat="1" applyFont="1" applyFill="1" applyBorder="1" applyAlignment="1">
      <alignment horizontal="center" vertical="center" wrapText="1"/>
    </xf>
    <xf numFmtId="0" fontId="60" fillId="0" borderId="1" xfId="0" applyFont="1" applyFill="1" applyBorder="1" applyAlignment="1">
      <alignment horizontal="center" vertical="center"/>
    </xf>
    <xf numFmtId="0" fontId="60" fillId="0" borderId="1" xfId="0" applyFont="1" applyFill="1" applyBorder="1" applyAlignment="1">
      <alignment horizontal="center" vertical="center" wrapText="1"/>
    </xf>
    <xf numFmtId="2" fontId="60" fillId="0" borderId="1" xfId="0" applyNumberFormat="1" applyFont="1" applyFill="1" applyBorder="1" applyAlignment="1">
      <alignment horizontal="center" vertical="center"/>
    </xf>
    <xf numFmtId="0" fontId="60" fillId="0" borderId="1" xfId="0" applyFont="1" applyFill="1" applyBorder="1" applyAlignment="1">
      <alignment horizontal="center" vertical="center" textRotation="90" wrapText="1"/>
    </xf>
    <xf numFmtId="0" fontId="60" fillId="15" borderId="1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left" vertical="center"/>
    </xf>
    <xf numFmtId="0" fontId="65" fillId="0" borderId="0" xfId="0" applyFont="1" applyFill="1" applyBorder="1" applyAlignment="1">
      <alignment horizontal="center" vertical="center"/>
    </xf>
    <xf numFmtId="0" fontId="66" fillId="0" borderId="0" xfId="0" applyFont="1" applyFill="1" applyBorder="1" applyAlignment="1">
      <alignment horizontal="left"/>
    </xf>
    <xf numFmtId="0" fontId="60" fillId="0" borderId="1" xfId="1" applyFont="1" applyFill="1" applyBorder="1" applyAlignment="1">
      <alignment horizontal="center" vertical="center" wrapText="1"/>
    </xf>
    <xf numFmtId="0" fontId="80" fillId="34" borderId="31" xfId="0" applyFont="1" applyFill="1" applyBorder="1" applyAlignment="1">
      <alignment horizontal="center" vertical="center" wrapText="1"/>
    </xf>
    <xf numFmtId="2" fontId="43" fillId="34" borderId="31" xfId="0" applyNumberFormat="1" applyFont="1" applyFill="1" applyBorder="1" applyAlignment="1">
      <alignment horizontal="center" vertical="center"/>
    </xf>
    <xf numFmtId="2" fontId="54" fillId="34" borderId="31" xfId="0" applyNumberFormat="1" applyFont="1" applyFill="1" applyBorder="1" applyAlignment="1">
      <alignment horizontal="center" vertical="center" wrapText="1"/>
    </xf>
    <xf numFmtId="1" fontId="54" fillId="34" borderId="31" xfId="0" applyNumberFormat="1" applyFont="1" applyFill="1" applyBorder="1" applyAlignment="1">
      <alignment horizontal="center" vertical="center"/>
    </xf>
    <xf numFmtId="0" fontId="43" fillId="0" borderId="10" xfId="0" applyFont="1" applyFill="1" applyBorder="1" applyAlignment="1">
      <alignment horizontal="center" vertical="center"/>
    </xf>
    <xf numFmtId="0" fontId="43" fillId="0" borderId="43" xfId="0" applyFont="1" applyFill="1" applyBorder="1" applyAlignment="1">
      <alignment horizontal="center" vertical="center" wrapText="1"/>
    </xf>
    <xf numFmtId="0" fontId="43" fillId="0" borderId="62" xfId="0" applyFont="1" applyFill="1" applyBorder="1" applyAlignment="1">
      <alignment horizontal="center" vertical="center" wrapText="1"/>
    </xf>
    <xf numFmtId="0" fontId="43" fillId="0" borderId="77" xfId="0" applyFont="1" applyFill="1" applyBorder="1" applyAlignment="1">
      <alignment horizontal="center" vertical="center" wrapText="1"/>
    </xf>
    <xf numFmtId="0" fontId="43" fillId="0" borderId="51" xfId="0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horizontal="center" vertical="center" wrapText="1"/>
    </xf>
    <xf numFmtId="0" fontId="43" fillId="0" borderId="55" xfId="0" applyFont="1" applyFill="1" applyBorder="1" applyAlignment="1">
      <alignment horizontal="center" vertical="center" wrapText="1"/>
    </xf>
    <xf numFmtId="0" fontId="43" fillId="0" borderId="54" xfId="0" applyFont="1" applyFill="1" applyBorder="1" applyAlignment="1">
      <alignment horizontal="center" vertical="center" wrapText="1"/>
    </xf>
    <xf numFmtId="0" fontId="43" fillId="0" borderId="39" xfId="0" applyFont="1" applyFill="1" applyBorder="1" applyAlignment="1">
      <alignment horizontal="center" vertical="center" wrapText="1"/>
    </xf>
    <xf numFmtId="0" fontId="43" fillId="0" borderId="52" xfId="0" applyFont="1" applyFill="1" applyBorder="1" applyAlignment="1">
      <alignment horizontal="center" vertical="center" wrapText="1"/>
    </xf>
    <xf numFmtId="2" fontId="42" fillId="0" borderId="1" xfId="0" applyNumberFormat="1" applyFont="1" applyBorder="1" applyAlignment="1">
      <alignment horizontal="center" vertical="center"/>
    </xf>
    <xf numFmtId="0" fontId="43" fillId="0" borderId="28" xfId="0" applyFont="1" applyBorder="1" applyAlignment="1">
      <alignment horizontal="center" vertical="center"/>
    </xf>
    <xf numFmtId="0" fontId="43" fillId="0" borderId="2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  <xf numFmtId="183" fontId="42" fillId="0" borderId="31" xfId="0" applyNumberFormat="1" applyFont="1" applyBorder="1" applyAlignment="1">
      <alignment horizontal="center" vertical="center"/>
    </xf>
    <xf numFmtId="183" fontId="42" fillId="0" borderId="1" xfId="0" applyNumberFormat="1" applyFont="1" applyBorder="1" applyAlignment="1">
      <alignment horizontal="center" vertical="center"/>
    </xf>
    <xf numFmtId="183" fontId="42" fillId="0" borderId="3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2" fontId="43" fillId="0" borderId="31" xfId="0" applyNumberFormat="1" applyFont="1" applyBorder="1" applyAlignment="1">
      <alignment horizontal="center" vertical="center" wrapText="1"/>
    </xf>
    <xf numFmtId="2" fontId="43" fillId="0" borderId="1" xfId="0" applyNumberFormat="1" applyFont="1" applyBorder="1" applyAlignment="1">
      <alignment horizontal="center" vertical="center" wrapText="1"/>
    </xf>
    <xf numFmtId="2" fontId="42" fillId="0" borderId="28" xfId="0" applyNumberFormat="1" applyFont="1" applyBorder="1" applyAlignment="1">
      <alignment horizontal="center" vertical="center"/>
    </xf>
    <xf numFmtId="0" fontId="43" fillId="0" borderId="37" xfId="0" applyFont="1" applyFill="1" applyBorder="1" applyAlignment="1">
      <alignment horizontal="center" vertical="center"/>
    </xf>
    <xf numFmtId="0" fontId="43" fillId="0" borderId="34" xfId="0" applyFont="1" applyFill="1" applyBorder="1" applyAlignment="1">
      <alignment horizontal="center" vertical="center"/>
    </xf>
    <xf numFmtId="0" fontId="43" fillId="0" borderId="22" xfId="0" applyFont="1" applyFill="1" applyBorder="1" applyAlignment="1">
      <alignment horizontal="center" vertical="center"/>
    </xf>
    <xf numFmtId="0" fontId="43" fillId="0" borderId="21" xfId="0" applyFont="1" applyFill="1" applyBorder="1" applyAlignment="1">
      <alignment horizontal="center" vertical="center"/>
    </xf>
    <xf numFmtId="0" fontId="43" fillId="0" borderId="26" xfId="0" applyFont="1" applyFill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2" fillId="5" borderId="22" xfId="0" applyFont="1" applyFill="1" applyBorder="1" applyAlignment="1">
      <alignment horizontal="center" vertical="center"/>
    </xf>
    <xf numFmtId="0" fontId="42" fillId="5" borderId="26" xfId="0" applyFont="1" applyFill="1" applyBorder="1" applyAlignment="1">
      <alignment horizontal="center" vertical="center"/>
    </xf>
    <xf numFmtId="0" fontId="52" fillId="5" borderId="21" xfId="1" applyFont="1" applyFill="1" applyBorder="1" applyAlignment="1">
      <alignment horizontal="center" vertical="center" wrapText="1"/>
    </xf>
    <xf numFmtId="0" fontId="52" fillId="5" borderId="18" xfId="1" applyFont="1" applyFill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/>
    </xf>
    <xf numFmtId="0" fontId="43" fillId="0" borderId="67" xfId="0" applyFont="1" applyBorder="1" applyAlignment="1">
      <alignment horizontal="center" vertical="center"/>
    </xf>
    <xf numFmtId="0" fontId="42" fillId="0" borderId="30" xfId="0" applyFont="1" applyFill="1" applyBorder="1" applyAlignment="1">
      <alignment horizontal="center" vertical="center"/>
    </xf>
    <xf numFmtId="0" fontId="42" fillId="0" borderId="4" xfId="0" applyFont="1" applyFill="1" applyBorder="1" applyAlignment="1">
      <alignment horizontal="center" vertical="center"/>
    </xf>
    <xf numFmtId="0" fontId="42" fillId="0" borderId="5" xfId="0" applyFont="1" applyFill="1" applyBorder="1" applyAlignment="1">
      <alignment horizontal="center" vertical="center"/>
    </xf>
    <xf numFmtId="0" fontId="70" fillId="0" borderId="0" xfId="0" applyFont="1" applyFill="1" applyBorder="1" applyAlignment="1">
      <alignment horizontal="left" vertical="center"/>
    </xf>
    <xf numFmtId="0" fontId="70" fillId="0" borderId="39" xfId="0" applyFont="1" applyFill="1" applyBorder="1" applyAlignment="1">
      <alignment horizontal="left" vertical="center"/>
    </xf>
    <xf numFmtId="0" fontId="43" fillId="0" borderId="6" xfId="0" applyFont="1" applyFill="1" applyBorder="1" applyAlignment="1">
      <alignment horizontal="center" vertical="center"/>
    </xf>
    <xf numFmtId="183" fontId="42" fillId="3" borderId="19" xfId="0" applyNumberFormat="1" applyFont="1" applyFill="1" applyBorder="1" applyAlignment="1">
      <alignment horizontal="center" vertical="center"/>
    </xf>
    <xf numFmtId="183" fontId="42" fillId="3" borderId="20" xfId="0" applyNumberFormat="1" applyFont="1" applyFill="1" applyBorder="1" applyAlignment="1">
      <alignment horizontal="center" vertical="center"/>
    </xf>
    <xf numFmtId="0" fontId="54" fillId="5" borderId="21" xfId="1" applyFont="1" applyFill="1" applyBorder="1" applyAlignment="1">
      <alignment horizontal="center" vertical="center" wrapText="1"/>
    </xf>
    <xf numFmtId="0" fontId="54" fillId="5" borderId="18" xfId="1" applyFont="1" applyFill="1" applyBorder="1" applyAlignment="1">
      <alignment horizontal="center" vertical="center" wrapText="1"/>
    </xf>
    <xf numFmtId="0" fontId="43" fillId="0" borderId="4" xfId="0" applyFont="1" applyFill="1" applyBorder="1" applyAlignment="1">
      <alignment horizontal="center" vertical="center"/>
    </xf>
    <xf numFmtId="0" fontId="42" fillId="0" borderId="35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2" fillId="0" borderId="67" xfId="0" applyFont="1" applyBorder="1" applyAlignment="1">
      <alignment horizontal="center" vertical="center"/>
    </xf>
    <xf numFmtId="0" fontId="43" fillId="0" borderId="30" xfId="0" applyFont="1" applyFill="1" applyBorder="1" applyAlignment="1">
      <alignment horizontal="center" vertical="center" wrapText="1"/>
    </xf>
    <xf numFmtId="0" fontId="43" fillId="0" borderId="9" xfId="0" applyFont="1" applyFill="1" applyBorder="1" applyAlignment="1">
      <alignment horizontal="center" vertical="center" wrapText="1"/>
    </xf>
    <xf numFmtId="0" fontId="43" fillId="0" borderId="4" xfId="0" applyFont="1" applyFill="1" applyBorder="1" applyAlignment="1">
      <alignment horizontal="center" vertical="center" wrapText="1"/>
    </xf>
    <xf numFmtId="0" fontId="43" fillId="0" borderId="19" xfId="0" applyFont="1" applyFill="1" applyBorder="1" applyAlignment="1">
      <alignment horizontal="center" vertical="center"/>
    </xf>
    <xf numFmtId="0" fontId="43" fillId="0" borderId="20" xfId="0" applyFont="1" applyFill="1" applyBorder="1" applyAlignment="1">
      <alignment horizontal="center" vertical="center"/>
    </xf>
    <xf numFmtId="0" fontId="43" fillId="0" borderId="37" xfId="0" applyFont="1" applyFill="1" applyBorder="1" applyAlignment="1">
      <alignment horizontal="center" vertical="center" textRotation="90"/>
    </xf>
    <xf numFmtId="0" fontId="43" fillId="0" borderId="34" xfId="0" applyFont="1" applyFill="1" applyBorder="1" applyAlignment="1">
      <alignment horizontal="center" vertical="center" textRotation="90"/>
    </xf>
    <xf numFmtId="0" fontId="43" fillId="0" borderId="22" xfId="0" applyFont="1" applyFill="1" applyBorder="1" applyAlignment="1">
      <alignment horizontal="center" vertical="center" textRotation="90"/>
    </xf>
    <xf numFmtId="0" fontId="43" fillId="0" borderId="21" xfId="0" applyFont="1" applyFill="1" applyBorder="1" applyAlignment="1">
      <alignment horizontal="center" vertical="center" textRotation="90"/>
    </xf>
    <xf numFmtId="183" fontId="42" fillId="3" borderId="11" xfId="0" applyNumberFormat="1" applyFont="1" applyFill="1" applyBorder="1" applyAlignment="1">
      <alignment horizontal="center" vertical="center"/>
    </xf>
    <xf numFmtId="183" fontId="42" fillId="3" borderId="7" xfId="0" applyNumberFormat="1" applyFont="1" applyFill="1" applyBorder="1" applyAlignment="1">
      <alignment horizontal="center" vertical="center"/>
    </xf>
    <xf numFmtId="0" fontId="42" fillId="0" borderId="8" xfId="0" applyFont="1" applyFill="1" applyBorder="1" applyAlignment="1">
      <alignment horizontal="center" vertical="center"/>
    </xf>
    <xf numFmtId="0" fontId="42" fillId="0" borderId="56" xfId="0" applyFont="1" applyFill="1" applyBorder="1" applyAlignment="1">
      <alignment horizontal="center" vertical="center"/>
    </xf>
    <xf numFmtId="0" fontId="42" fillId="0" borderId="66" xfId="0" applyFont="1" applyFill="1" applyBorder="1" applyAlignment="1">
      <alignment horizontal="center" vertical="center"/>
    </xf>
    <xf numFmtId="1" fontId="42" fillId="0" borderId="14" xfId="0" applyNumberFormat="1" applyFont="1" applyFill="1" applyBorder="1" applyAlignment="1">
      <alignment horizontal="center" vertical="center"/>
    </xf>
    <xf numFmtId="1" fontId="42" fillId="0" borderId="64" xfId="0" applyNumberFormat="1" applyFont="1" applyFill="1" applyBorder="1" applyAlignment="1">
      <alignment horizontal="center" vertical="center"/>
    </xf>
    <xf numFmtId="1" fontId="42" fillId="0" borderId="69" xfId="0" applyNumberFormat="1" applyFont="1" applyFill="1" applyBorder="1" applyAlignment="1">
      <alignment horizontal="center" vertical="center"/>
    </xf>
    <xf numFmtId="1" fontId="42" fillId="0" borderId="8" xfId="0" applyNumberFormat="1" applyFont="1" applyFill="1" applyBorder="1" applyAlignment="1">
      <alignment horizontal="center" vertical="center"/>
    </xf>
    <xf numFmtId="1" fontId="42" fillId="0" borderId="56" xfId="0" applyNumberFormat="1" applyFont="1" applyFill="1" applyBorder="1" applyAlignment="1">
      <alignment horizontal="center" vertical="center"/>
    </xf>
    <xf numFmtId="1" fontId="42" fillId="0" borderId="66" xfId="0" applyNumberFormat="1" applyFont="1" applyFill="1" applyBorder="1" applyAlignment="1">
      <alignment horizontal="center" vertical="center"/>
    </xf>
    <xf numFmtId="2" fontId="43" fillId="3" borderId="19" xfId="0" applyNumberFormat="1" applyFont="1" applyFill="1" applyBorder="1" applyAlignment="1">
      <alignment horizontal="center" vertical="center" wrapText="1"/>
    </xf>
    <xf numFmtId="2" fontId="43" fillId="3" borderId="20" xfId="0" applyNumberFormat="1" applyFont="1" applyFill="1" applyBorder="1" applyAlignment="1">
      <alignment horizontal="center" vertical="center" wrapText="1"/>
    </xf>
    <xf numFmtId="2" fontId="43" fillId="3" borderId="12" xfId="0" applyNumberFormat="1" applyFont="1" applyFill="1" applyBorder="1" applyAlignment="1">
      <alignment horizontal="center" vertical="center" wrapText="1"/>
    </xf>
    <xf numFmtId="2" fontId="43" fillId="3" borderId="13" xfId="0" applyNumberFormat="1" applyFont="1" applyFill="1" applyBorder="1" applyAlignment="1">
      <alignment horizontal="center" vertical="center" wrapText="1"/>
    </xf>
    <xf numFmtId="2" fontId="43" fillId="3" borderId="10" xfId="0" applyNumberFormat="1" applyFont="1" applyFill="1" applyBorder="1" applyAlignment="1">
      <alignment horizontal="center" vertical="center" wrapText="1"/>
    </xf>
    <xf numFmtId="2" fontId="43" fillId="3" borderId="6" xfId="0" applyNumberFormat="1" applyFont="1" applyFill="1" applyBorder="1" applyAlignment="1">
      <alignment horizontal="center" vertical="center" wrapText="1"/>
    </xf>
    <xf numFmtId="2" fontId="43" fillId="3" borderId="10" xfId="0" applyNumberFormat="1" applyFont="1" applyFill="1" applyBorder="1" applyAlignment="1">
      <alignment horizontal="center" vertical="center"/>
    </xf>
    <xf numFmtId="2" fontId="43" fillId="3" borderId="6" xfId="0" applyNumberFormat="1" applyFont="1" applyFill="1" applyBorder="1" applyAlignment="1">
      <alignment horizontal="center" vertical="center"/>
    </xf>
    <xf numFmtId="183" fontId="42" fillId="3" borderId="10" xfId="0" applyNumberFormat="1" applyFont="1" applyFill="1" applyBorder="1" applyAlignment="1">
      <alignment horizontal="center" vertical="center"/>
    </xf>
    <xf numFmtId="183" fontId="42" fillId="3" borderId="6" xfId="0" applyNumberFormat="1" applyFont="1" applyFill="1" applyBorder="1" applyAlignment="1">
      <alignment horizontal="center" vertical="center"/>
    </xf>
    <xf numFmtId="0" fontId="42" fillId="0" borderId="32" xfId="0" applyFont="1" applyFill="1" applyBorder="1" applyAlignment="1">
      <alignment horizontal="center" vertical="center"/>
    </xf>
    <xf numFmtId="0" fontId="42" fillId="0" borderId="57" xfId="0" applyFont="1" applyFill="1" applyBorder="1" applyAlignment="1">
      <alignment horizontal="center" vertical="center"/>
    </xf>
    <xf numFmtId="0" fontId="42" fillId="0" borderId="48" xfId="0" applyFont="1" applyFill="1" applyBorder="1" applyAlignment="1">
      <alignment horizontal="center" vertical="center"/>
    </xf>
    <xf numFmtId="2" fontId="43" fillId="3" borderId="16" xfId="0" applyNumberFormat="1" applyFont="1" applyFill="1" applyBorder="1" applyAlignment="1">
      <alignment horizontal="center" vertical="center"/>
    </xf>
    <xf numFmtId="2" fontId="43" fillId="3" borderId="23" xfId="0" applyNumberFormat="1" applyFont="1" applyFill="1" applyBorder="1" applyAlignment="1">
      <alignment horizontal="center" vertical="center"/>
    </xf>
    <xf numFmtId="183" fontId="42" fillId="3" borderId="1" xfId="0" applyNumberFormat="1" applyFont="1" applyFill="1" applyBorder="1" applyAlignment="1">
      <alignment horizontal="center" vertical="center"/>
    </xf>
    <xf numFmtId="2" fontId="43" fillId="3" borderId="42" xfId="0" applyNumberFormat="1" applyFont="1" applyFill="1" applyBorder="1" applyAlignment="1">
      <alignment horizontal="center" vertical="center"/>
    </xf>
    <xf numFmtId="2" fontId="43" fillId="3" borderId="60" xfId="0" applyNumberFormat="1" applyFont="1" applyFill="1" applyBorder="1" applyAlignment="1">
      <alignment horizontal="center" vertical="center"/>
    </xf>
    <xf numFmtId="2" fontId="43" fillId="3" borderId="27" xfId="0" applyNumberFormat="1" applyFont="1" applyFill="1" applyBorder="1" applyAlignment="1">
      <alignment horizontal="center" vertical="center"/>
    </xf>
    <xf numFmtId="2" fontId="43" fillId="3" borderId="65" xfId="0" applyNumberFormat="1" applyFont="1" applyFill="1" applyBorder="1" applyAlignment="1">
      <alignment horizontal="center" vertical="center"/>
    </xf>
    <xf numFmtId="2" fontId="43" fillId="3" borderId="59" xfId="0" applyNumberFormat="1" applyFont="1" applyFill="1" applyBorder="1" applyAlignment="1">
      <alignment horizontal="center" vertical="center"/>
    </xf>
    <xf numFmtId="2" fontId="43" fillId="3" borderId="9" xfId="0" applyNumberFormat="1" applyFont="1" applyFill="1" applyBorder="1" applyAlignment="1">
      <alignment horizontal="center" vertical="center"/>
    </xf>
    <xf numFmtId="2" fontId="43" fillId="3" borderId="44" xfId="0" applyNumberFormat="1" applyFont="1" applyFill="1" applyBorder="1" applyAlignment="1">
      <alignment horizontal="center" vertical="center"/>
    </xf>
    <xf numFmtId="2" fontId="43" fillId="3" borderId="64" xfId="0" applyNumberFormat="1" applyFont="1" applyFill="1" applyBorder="1" applyAlignment="1">
      <alignment horizontal="center" vertical="center"/>
    </xf>
    <xf numFmtId="2" fontId="43" fillId="3" borderId="5" xfId="0" applyNumberFormat="1" applyFont="1" applyFill="1" applyBorder="1" applyAlignment="1">
      <alignment horizontal="center" vertical="center"/>
    </xf>
    <xf numFmtId="183" fontId="42" fillId="3" borderId="40" xfId="0" applyNumberFormat="1" applyFont="1" applyFill="1" applyBorder="1" applyAlignment="1">
      <alignment horizontal="center" vertical="center"/>
    </xf>
    <xf numFmtId="183" fontId="42" fillId="3" borderId="57" xfId="0" applyNumberFormat="1" applyFont="1" applyFill="1" applyBorder="1" applyAlignment="1">
      <alignment horizontal="center" vertical="center"/>
    </xf>
    <xf numFmtId="183" fontId="42" fillId="3" borderId="30" xfId="0" applyNumberFormat="1" applyFont="1" applyFill="1" applyBorder="1" applyAlignment="1">
      <alignment horizontal="center" vertical="center"/>
    </xf>
    <xf numFmtId="183" fontId="42" fillId="3" borderId="41" xfId="0" applyNumberFormat="1" applyFont="1" applyFill="1" applyBorder="1" applyAlignment="1">
      <alignment horizontal="center" vertical="center"/>
    </xf>
    <xf numFmtId="183" fontId="42" fillId="3" borderId="56" xfId="0" applyNumberFormat="1" applyFont="1" applyFill="1" applyBorder="1" applyAlignment="1">
      <alignment horizontal="center" vertical="center"/>
    </xf>
    <xf numFmtId="183" fontId="42" fillId="3" borderId="4" xfId="0" applyNumberFormat="1" applyFont="1" applyFill="1" applyBorder="1" applyAlignment="1">
      <alignment horizontal="center" vertical="center"/>
    </xf>
    <xf numFmtId="0" fontId="42" fillId="0" borderId="10" xfId="0" applyFont="1" applyFill="1" applyBorder="1" applyAlignment="1">
      <alignment horizontal="center" vertical="center"/>
    </xf>
    <xf numFmtId="0" fontId="0" fillId="0" borderId="8" xfId="0" applyBorder="1"/>
    <xf numFmtId="0" fontId="43" fillId="0" borderId="30" xfId="0" applyFont="1" applyFill="1" applyBorder="1" applyAlignment="1">
      <alignment horizontal="center" vertical="center"/>
    </xf>
    <xf numFmtId="0" fontId="43" fillId="3" borderId="3" xfId="0" applyFont="1" applyFill="1" applyBorder="1" applyAlignment="1">
      <alignment horizontal="center" vertical="center"/>
    </xf>
    <xf numFmtId="0" fontId="43" fillId="3" borderId="7" xfId="0" applyFont="1" applyFill="1" applyBorder="1" applyAlignment="1">
      <alignment horizontal="center" vertical="center"/>
    </xf>
    <xf numFmtId="183" fontId="42" fillId="3" borderId="2" xfId="0" applyNumberFormat="1" applyFont="1" applyFill="1" applyBorder="1" applyAlignment="1">
      <alignment horizontal="center" vertical="center"/>
    </xf>
    <xf numFmtId="183" fontId="42" fillId="3" borderId="13" xfId="0" applyNumberFormat="1" applyFont="1" applyFill="1" applyBorder="1" applyAlignment="1">
      <alignment horizontal="center" vertical="center"/>
    </xf>
    <xf numFmtId="2" fontId="43" fillId="3" borderId="1" xfId="0" applyNumberFormat="1" applyFont="1" applyFill="1" applyBorder="1" applyAlignment="1">
      <alignment horizontal="center" vertical="center"/>
    </xf>
    <xf numFmtId="2" fontId="43" fillId="3" borderId="61" xfId="0" applyNumberFormat="1" applyFont="1" applyFill="1" applyBorder="1" applyAlignment="1">
      <alignment horizontal="center" vertical="center" wrapText="1"/>
    </xf>
    <xf numFmtId="2" fontId="43" fillId="3" borderId="62" xfId="0" applyNumberFormat="1" applyFont="1" applyFill="1" applyBorder="1" applyAlignment="1">
      <alignment horizontal="center" vertical="center" wrapText="1"/>
    </xf>
    <xf numFmtId="2" fontId="43" fillId="3" borderId="77" xfId="0" applyNumberFormat="1" applyFont="1" applyFill="1" applyBorder="1" applyAlignment="1">
      <alignment horizontal="center" vertical="center" wrapText="1"/>
    </xf>
    <xf numFmtId="2" fontId="43" fillId="3" borderId="58" xfId="0" applyNumberFormat="1" applyFont="1" applyFill="1" applyBorder="1" applyAlignment="1">
      <alignment horizontal="center" vertical="center" wrapText="1"/>
    </xf>
    <xf numFmtId="2" fontId="43" fillId="3" borderId="0" xfId="0" applyNumberFormat="1" applyFont="1" applyFill="1" applyBorder="1" applyAlignment="1">
      <alignment horizontal="center" vertical="center" wrapText="1"/>
    </xf>
    <xf numFmtId="2" fontId="43" fillId="3" borderId="55" xfId="0" applyNumberFormat="1" applyFont="1" applyFill="1" applyBorder="1" applyAlignment="1">
      <alignment horizontal="center" vertical="center" wrapText="1"/>
    </xf>
    <xf numFmtId="2" fontId="43" fillId="3" borderId="65" xfId="0" applyNumberFormat="1" applyFont="1" applyFill="1" applyBorder="1" applyAlignment="1">
      <alignment horizontal="center" vertical="center" wrapText="1"/>
    </xf>
    <xf numFmtId="2" fontId="43" fillId="3" borderId="59" xfId="0" applyNumberFormat="1" applyFont="1" applyFill="1" applyBorder="1" applyAlignment="1">
      <alignment horizontal="center" vertical="center" wrapText="1"/>
    </xf>
    <xf numFmtId="2" fontId="43" fillId="3" borderId="49" xfId="0" applyNumberFormat="1" applyFont="1" applyFill="1" applyBorder="1" applyAlignment="1">
      <alignment horizontal="center" vertical="center" wrapText="1"/>
    </xf>
    <xf numFmtId="1" fontId="42" fillId="0" borderId="10" xfId="0" applyNumberFormat="1" applyFont="1" applyFill="1" applyBorder="1" applyAlignment="1">
      <alignment horizontal="center" vertical="center"/>
    </xf>
    <xf numFmtId="1" fontId="42" fillId="0" borderId="11" xfId="0" applyNumberFormat="1" applyFont="1" applyFill="1" applyBorder="1" applyAlignment="1">
      <alignment horizontal="center" vertical="center"/>
    </xf>
    <xf numFmtId="183" fontId="42" fillId="3" borderId="3" xfId="0" applyNumberFormat="1" applyFont="1" applyFill="1" applyBorder="1" applyAlignment="1">
      <alignment horizontal="center" vertical="center"/>
    </xf>
    <xf numFmtId="0" fontId="42" fillId="0" borderId="12" xfId="0" applyFont="1" applyFill="1" applyBorder="1" applyAlignment="1">
      <alignment horizontal="center" vertical="center"/>
    </xf>
    <xf numFmtId="0" fontId="0" fillId="0" borderId="15" xfId="0" applyBorder="1"/>
    <xf numFmtId="0" fontId="52" fillId="5" borderId="1" xfId="1" applyFont="1" applyFill="1" applyBorder="1" applyAlignment="1">
      <alignment horizontal="center" vertical="center" wrapText="1"/>
    </xf>
    <xf numFmtId="0" fontId="52" fillId="5" borderId="3" xfId="1" applyFont="1" applyFill="1" applyBorder="1" applyAlignment="1">
      <alignment horizontal="center" vertical="center" wrapText="1"/>
    </xf>
    <xf numFmtId="0" fontId="52" fillId="5" borderId="35" xfId="1" applyFont="1" applyFill="1" applyBorder="1" applyAlignment="1">
      <alignment horizontal="center" vertical="center" wrapText="1"/>
    </xf>
    <xf numFmtId="0" fontId="52" fillId="5" borderId="67" xfId="1" applyFont="1" applyFill="1" applyBorder="1" applyAlignment="1">
      <alignment horizontal="center" vertical="center" wrapText="1"/>
    </xf>
    <xf numFmtId="183" fontId="42" fillId="3" borderId="44" xfId="0" applyNumberFormat="1" applyFont="1" applyFill="1" applyBorder="1" applyAlignment="1">
      <alignment horizontal="center" vertical="center"/>
    </xf>
    <xf numFmtId="183" fontId="42" fillId="3" borderId="64" xfId="0" applyNumberFormat="1" applyFont="1" applyFill="1" applyBorder="1" applyAlignment="1">
      <alignment horizontal="center" vertical="center"/>
    </xf>
    <xf numFmtId="183" fontId="42" fillId="3" borderId="5" xfId="0" applyNumberFormat="1" applyFont="1" applyFill="1" applyBorder="1" applyAlignment="1">
      <alignment horizontal="center" vertical="center"/>
    </xf>
    <xf numFmtId="0" fontId="43" fillId="0" borderId="19" xfId="0" applyFont="1" applyFill="1" applyBorder="1" applyAlignment="1">
      <alignment horizontal="center" vertical="center" wrapText="1"/>
    </xf>
    <xf numFmtId="0" fontId="43" fillId="0" borderId="32" xfId="0" applyFont="1" applyFill="1" applyBorder="1" applyAlignment="1">
      <alignment horizontal="center" vertical="center" wrapText="1"/>
    </xf>
    <xf numFmtId="0" fontId="43" fillId="0" borderId="10" xfId="0" applyFont="1" applyFill="1" applyBorder="1" applyAlignment="1">
      <alignment horizontal="center" vertical="center" wrapText="1"/>
    </xf>
    <xf numFmtId="0" fontId="43" fillId="0" borderId="8" xfId="0" applyFont="1" applyFill="1" applyBorder="1" applyAlignment="1">
      <alignment horizontal="center" vertical="center" wrapText="1"/>
    </xf>
    <xf numFmtId="0" fontId="43" fillId="0" borderId="11" xfId="0" applyFont="1" applyFill="1" applyBorder="1" applyAlignment="1">
      <alignment horizontal="center" vertical="center" wrapText="1"/>
    </xf>
    <xf numFmtId="0" fontId="43" fillId="0" borderId="14" xfId="0" applyFont="1" applyFill="1" applyBorder="1" applyAlignment="1">
      <alignment horizontal="center" vertical="center" wrapText="1"/>
    </xf>
    <xf numFmtId="0" fontId="1" fillId="0" borderId="63" xfId="1" applyFont="1" applyFill="1" applyBorder="1" applyAlignment="1">
      <alignment horizontal="center" vertical="center" wrapText="1"/>
    </xf>
    <xf numFmtId="0" fontId="1" fillId="0" borderId="50" xfId="1" applyFont="1" applyFill="1" applyBorder="1" applyAlignment="1">
      <alignment horizontal="center" vertical="center" wrapText="1"/>
    </xf>
    <xf numFmtId="0" fontId="1" fillId="0" borderId="53" xfId="1" applyFont="1" applyFill="1" applyBorder="1" applyAlignment="1">
      <alignment horizontal="center" vertical="center" wrapText="1"/>
    </xf>
    <xf numFmtId="14" fontId="81" fillId="0" borderId="0" xfId="0" applyNumberFormat="1" applyFont="1" applyFill="1" applyBorder="1" applyAlignment="1">
      <alignment horizontal="center" vertical="center"/>
    </xf>
    <xf numFmtId="1" fontId="1" fillId="0" borderId="31" xfId="0" applyNumberFormat="1" applyFont="1" applyFill="1" applyBorder="1" applyAlignment="1">
      <alignment horizontal="center" vertical="center" wrapText="1"/>
    </xf>
    <xf numFmtId="1" fontId="1" fillId="0" borderId="31" xfId="0" applyNumberFormat="1" applyFont="1" applyFill="1" applyBorder="1" applyAlignment="1">
      <alignment horizontal="center" vertical="center" textRotation="90" wrapText="1"/>
    </xf>
    <xf numFmtId="0" fontId="1" fillId="0" borderId="32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 textRotation="90"/>
    </xf>
    <xf numFmtId="0" fontId="1" fillId="0" borderId="62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textRotation="90" wrapText="1"/>
    </xf>
    <xf numFmtId="0" fontId="1" fillId="0" borderId="38" xfId="0" applyFont="1" applyBorder="1" applyAlignment="1">
      <alignment horizontal="center" vertical="center" textRotation="90" wrapText="1"/>
    </xf>
    <xf numFmtId="0" fontId="3" fillId="0" borderId="3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1" fontId="1" fillId="0" borderId="20" xfId="0" applyNumberFormat="1" applyFont="1" applyFill="1" applyBorder="1" applyAlignment="1">
      <alignment horizontal="center" vertical="center" wrapText="1"/>
    </xf>
    <xf numFmtId="1" fontId="1" fillId="0" borderId="57" xfId="0" applyNumberFormat="1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textRotation="90" wrapText="1"/>
    </xf>
    <xf numFmtId="0" fontId="1" fillId="0" borderId="17" xfId="0" applyFont="1" applyBorder="1" applyAlignment="1">
      <alignment horizontal="center" vertical="center" textRotation="90" wrapText="1"/>
    </xf>
    <xf numFmtId="0" fontId="1" fillId="0" borderId="46" xfId="0" applyFont="1" applyBorder="1" applyAlignment="1">
      <alignment horizontal="center" vertical="center" textRotation="90" wrapText="1"/>
    </xf>
    <xf numFmtId="0" fontId="1" fillId="0" borderId="25" xfId="1" applyFont="1" applyFill="1" applyBorder="1" applyAlignment="1">
      <alignment horizontal="center" vertical="center" wrapText="1"/>
    </xf>
    <xf numFmtId="0" fontId="1" fillId="0" borderId="45" xfId="1" applyFont="1" applyFill="1" applyBorder="1" applyAlignment="1">
      <alignment horizontal="center" vertical="center" wrapText="1"/>
    </xf>
    <xf numFmtId="0" fontId="1" fillId="0" borderId="47" xfId="1" applyFont="1" applyFill="1" applyBorder="1" applyAlignment="1">
      <alignment horizontal="center" vertical="center" wrapText="1"/>
    </xf>
    <xf numFmtId="0" fontId="1" fillId="0" borderId="33" xfId="1" applyFont="1" applyFill="1" applyBorder="1" applyAlignment="1">
      <alignment horizontal="center" vertical="center" wrapText="1"/>
    </xf>
    <xf numFmtId="0" fontId="1" fillId="0" borderId="38" xfId="1" applyFont="1" applyFill="1" applyBorder="1" applyAlignment="1">
      <alignment horizontal="center" vertical="center" wrapText="1"/>
    </xf>
    <xf numFmtId="0" fontId="1" fillId="0" borderId="33" xfId="1" applyFont="1" applyFill="1" applyBorder="1" applyAlignment="1">
      <alignment horizontal="center" vertical="center" textRotation="90" wrapText="1"/>
    </xf>
    <xf numFmtId="0" fontId="1" fillId="0" borderId="38" xfId="1" applyFont="1" applyFill="1" applyBorder="1" applyAlignment="1">
      <alignment horizontal="center" vertical="center" textRotation="90" wrapText="1"/>
    </xf>
    <xf numFmtId="0" fontId="1" fillId="0" borderId="32" xfId="1" applyFont="1" applyFill="1" applyBorder="1" applyAlignment="1">
      <alignment horizontal="center" vertical="center" wrapText="1"/>
    </xf>
    <xf numFmtId="0" fontId="1" fillId="0" borderId="57" xfId="1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textRotation="90"/>
    </xf>
    <xf numFmtId="0" fontId="23" fillId="0" borderId="2" xfId="0" applyFont="1" applyBorder="1" applyAlignment="1">
      <alignment horizontal="center" vertical="center" textRotation="90"/>
    </xf>
    <xf numFmtId="0" fontId="23" fillId="0" borderId="40" xfId="1" applyFont="1" applyFill="1" applyBorder="1" applyAlignment="1">
      <alignment horizontal="center" vertical="center" wrapText="1"/>
    </xf>
    <xf numFmtId="0" fontId="23" fillId="0" borderId="48" xfId="1" applyFont="1" applyFill="1" applyBorder="1" applyAlignment="1">
      <alignment horizontal="center" vertical="center" wrapText="1"/>
    </xf>
    <xf numFmtId="1" fontId="23" fillId="0" borderId="31" xfId="0" applyNumberFormat="1" applyFont="1" applyFill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textRotation="90" wrapText="1"/>
    </xf>
    <xf numFmtId="0" fontId="23" fillId="0" borderId="36" xfId="0" applyFont="1" applyBorder="1" applyAlignment="1">
      <alignment horizontal="center" vertical="center" textRotation="90" wrapText="1"/>
    </xf>
    <xf numFmtId="0" fontId="23" fillId="0" borderId="38" xfId="0" applyFont="1" applyBorder="1" applyAlignment="1">
      <alignment horizontal="center" vertical="center" textRotation="90" wrapText="1"/>
    </xf>
    <xf numFmtId="0" fontId="26" fillId="0" borderId="3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1" fontId="23" fillId="0" borderId="31" xfId="0" applyNumberFormat="1" applyFont="1" applyFill="1" applyBorder="1" applyAlignment="1">
      <alignment horizontal="center" vertical="center" textRotation="90" wrapText="1"/>
    </xf>
    <xf numFmtId="1" fontId="23" fillId="0" borderId="1" xfId="0" applyNumberFormat="1" applyFont="1" applyFill="1" applyBorder="1" applyAlignment="1">
      <alignment horizontal="center" vertical="center" textRotation="90" wrapText="1"/>
    </xf>
    <xf numFmtId="0" fontId="23" fillId="0" borderId="40" xfId="0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31" xfId="0" applyFont="1" applyFill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1" fontId="26" fillId="0" borderId="31" xfId="0" applyNumberFormat="1" applyFont="1" applyFill="1" applyBorder="1" applyAlignment="1">
      <alignment horizontal="center" vertical="center" wrapText="1"/>
    </xf>
    <xf numFmtId="1" fontId="26" fillId="0" borderId="20" xfId="0" applyNumberFormat="1" applyFont="1" applyFill="1" applyBorder="1" applyAlignment="1">
      <alignment horizontal="center" vertical="center" wrapText="1"/>
    </xf>
    <xf numFmtId="0" fontId="23" fillId="0" borderId="31" xfId="0" applyFont="1" applyFill="1" applyBorder="1" applyAlignment="1">
      <alignment horizontal="center" vertical="center"/>
    </xf>
    <xf numFmtId="1" fontId="26" fillId="0" borderId="19" xfId="0" applyNumberFormat="1" applyFont="1" applyFill="1" applyBorder="1" applyAlignment="1">
      <alignment horizontal="center" vertical="center" wrapText="1"/>
    </xf>
    <xf numFmtId="1" fontId="26" fillId="0" borderId="32" xfId="0" applyNumberFormat="1" applyFont="1" applyFill="1" applyBorder="1" applyAlignment="1">
      <alignment horizontal="center" vertical="center" wrapText="1"/>
    </xf>
    <xf numFmtId="2" fontId="23" fillId="0" borderId="31" xfId="0" applyNumberFormat="1" applyFont="1" applyBorder="1" applyAlignment="1">
      <alignment horizontal="center" vertical="center" wrapText="1"/>
    </xf>
    <xf numFmtId="2" fontId="23" fillId="0" borderId="1" xfId="0" applyNumberFormat="1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 wrapText="1"/>
    </xf>
    <xf numFmtId="1" fontId="23" fillId="0" borderId="32" xfId="0" applyNumberFormat="1" applyFont="1" applyFill="1" applyBorder="1" applyAlignment="1">
      <alignment horizontal="center" vertical="center" textRotation="90" wrapText="1"/>
    </xf>
    <xf numFmtId="1" fontId="23" fillId="0" borderId="8" xfId="0" applyNumberFormat="1" applyFont="1" applyFill="1" applyBorder="1" applyAlignment="1">
      <alignment horizontal="center" vertical="center" textRotation="90" wrapText="1"/>
    </xf>
    <xf numFmtId="0" fontId="34" fillId="0" borderId="39" xfId="0" applyFont="1" applyBorder="1" applyAlignment="1">
      <alignment horizontal="center" vertical="center"/>
    </xf>
    <xf numFmtId="0" fontId="23" fillId="0" borderId="35" xfId="0" applyFont="1" applyFill="1" applyBorder="1" applyAlignment="1">
      <alignment horizontal="center" vertical="center" textRotation="90" wrapText="1"/>
    </xf>
    <xf numFmtId="0" fontId="23" fillId="0" borderId="18" xfId="0" applyFont="1" applyFill="1" applyBorder="1" applyAlignment="1">
      <alignment horizontal="center" vertical="center" textRotation="90" wrapText="1"/>
    </xf>
    <xf numFmtId="0" fontId="23" fillId="0" borderId="67" xfId="0" applyFont="1" applyFill="1" applyBorder="1" applyAlignment="1">
      <alignment horizontal="center" vertical="center" textRotation="90" wrapText="1"/>
    </xf>
    <xf numFmtId="0" fontId="23" fillId="0" borderId="35" xfId="1" applyFont="1" applyFill="1" applyBorder="1" applyAlignment="1">
      <alignment horizontal="center" vertical="center" wrapText="1"/>
    </xf>
    <xf numFmtId="0" fontId="23" fillId="0" borderId="18" xfId="1" applyFont="1" applyFill="1" applyBorder="1" applyAlignment="1">
      <alignment horizontal="center" vertical="center" wrapText="1"/>
    </xf>
    <xf numFmtId="0" fontId="23" fillId="0" borderId="67" xfId="1" applyFont="1" applyFill="1" applyBorder="1" applyAlignment="1">
      <alignment horizontal="center" vertical="center" wrapText="1"/>
    </xf>
    <xf numFmtId="0" fontId="23" fillId="0" borderId="63" xfId="1" applyFont="1" applyFill="1" applyBorder="1" applyAlignment="1">
      <alignment horizontal="center" vertical="center" wrapText="1"/>
    </xf>
    <xf numFmtId="0" fontId="23" fillId="0" borderId="50" xfId="1" applyFont="1" applyFill="1" applyBorder="1" applyAlignment="1">
      <alignment horizontal="center" vertical="center" wrapText="1"/>
    </xf>
    <xf numFmtId="0" fontId="23" fillId="0" borderId="43" xfId="1" applyFont="1" applyFill="1" applyBorder="1" applyAlignment="1">
      <alignment horizontal="center" vertical="center" textRotation="90" wrapText="1"/>
    </xf>
    <xf numFmtId="0" fontId="23" fillId="0" borderId="51" xfId="1" applyFont="1" applyFill="1" applyBorder="1" applyAlignment="1">
      <alignment horizontal="center" vertical="center" textRotation="90" wrapText="1"/>
    </xf>
    <xf numFmtId="0" fontId="23" fillId="3" borderId="19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 wrapText="1"/>
    </xf>
    <xf numFmtId="0" fontId="42" fillId="5" borderId="33" xfId="1" applyFont="1" applyFill="1" applyBorder="1" applyAlignment="1">
      <alignment horizontal="center" vertical="center" wrapText="1"/>
    </xf>
    <xf numFmtId="0" fontId="42" fillId="5" borderId="2" xfId="1" applyFont="1" applyFill="1" applyBorder="1" applyAlignment="1">
      <alignment horizontal="center" vertical="center" wrapText="1"/>
    </xf>
    <xf numFmtId="0" fontId="42" fillId="5" borderId="28" xfId="1" applyFont="1" applyFill="1" applyBorder="1" applyAlignment="1">
      <alignment horizontal="center" vertical="center" wrapText="1"/>
    </xf>
    <xf numFmtId="1" fontId="43" fillId="0" borderId="20" xfId="0" applyNumberFormat="1" applyFont="1" applyFill="1" applyBorder="1" applyAlignment="1">
      <alignment horizontal="center" vertical="center" wrapText="1"/>
    </xf>
    <xf numFmtId="0" fontId="42" fillId="0" borderId="33" xfId="1" applyFont="1" applyFill="1" applyBorder="1" applyAlignment="1">
      <alignment horizontal="center" vertical="center" wrapText="1"/>
    </xf>
    <xf numFmtId="0" fontId="42" fillId="0" borderId="2" xfId="1" applyFont="1" applyFill="1" applyBorder="1" applyAlignment="1">
      <alignment horizontal="center" vertical="center" wrapText="1"/>
    </xf>
    <xf numFmtId="0" fontId="42" fillId="0" borderId="28" xfId="1" applyFont="1" applyFill="1" applyBorder="1" applyAlignment="1">
      <alignment horizontal="center" vertical="center" wrapText="1"/>
    </xf>
    <xf numFmtId="0" fontId="42" fillId="0" borderId="38" xfId="1" applyFont="1" applyFill="1" applyBorder="1" applyAlignment="1">
      <alignment horizontal="center" vertical="center" wrapText="1"/>
    </xf>
    <xf numFmtId="0" fontId="42" fillId="5" borderId="38" xfId="1" applyFont="1" applyFill="1" applyBorder="1" applyAlignment="1">
      <alignment horizontal="center" vertical="center" wrapText="1"/>
    </xf>
    <xf numFmtId="0" fontId="42" fillId="0" borderId="22" xfId="1" applyFont="1" applyFill="1" applyBorder="1" applyAlignment="1">
      <alignment horizontal="center" vertical="center" wrapText="1"/>
    </xf>
    <xf numFmtId="0" fontId="42" fillId="5" borderId="22" xfId="1" applyFont="1" applyFill="1" applyBorder="1" applyAlignment="1">
      <alignment horizontal="center" vertical="center" wrapText="1"/>
    </xf>
    <xf numFmtId="0" fontId="42" fillId="5" borderId="26" xfId="1" applyFont="1" applyFill="1" applyBorder="1" applyAlignment="1">
      <alignment horizontal="center" vertical="center" wrapText="1"/>
    </xf>
    <xf numFmtId="0" fontId="42" fillId="5" borderId="37" xfId="1" applyFont="1" applyFill="1" applyBorder="1" applyAlignment="1">
      <alignment horizontal="center" vertical="center" wrapText="1"/>
    </xf>
    <xf numFmtId="0" fontId="42" fillId="0" borderId="37" xfId="1" applyFont="1" applyFill="1" applyBorder="1" applyAlignment="1">
      <alignment horizontal="center" vertical="center" wrapText="1"/>
    </xf>
    <xf numFmtId="0" fontId="42" fillId="0" borderId="21" xfId="1" applyFont="1" applyFill="1" applyBorder="1" applyAlignment="1">
      <alignment horizontal="center" vertical="center"/>
    </xf>
    <xf numFmtId="0" fontId="42" fillId="0" borderId="34" xfId="1" applyFont="1" applyFill="1" applyBorder="1" applyAlignment="1">
      <alignment horizontal="center" vertical="center"/>
    </xf>
    <xf numFmtId="0" fontId="43" fillId="5" borderId="61" xfId="1" applyFont="1" applyFill="1" applyBorder="1" applyAlignment="1">
      <alignment horizontal="center" vertical="center" wrapText="1"/>
    </xf>
    <xf numFmtId="0" fontId="43" fillId="5" borderId="65" xfId="1" applyFont="1" applyFill="1" applyBorder="1" applyAlignment="1">
      <alignment horizontal="center" vertical="center" wrapText="1"/>
    </xf>
    <xf numFmtId="0" fontId="43" fillId="5" borderId="42" xfId="1" applyFont="1" applyFill="1" applyBorder="1" applyAlignment="1">
      <alignment horizontal="center" vertical="center" wrapText="1"/>
    </xf>
    <xf numFmtId="0" fontId="43" fillId="5" borderId="74" xfId="1" applyFont="1" applyFill="1" applyBorder="1" applyAlignment="1">
      <alignment horizontal="center" vertical="center" wrapText="1"/>
    </xf>
    <xf numFmtId="0" fontId="43" fillId="0" borderId="42" xfId="1" applyFont="1" applyFill="1" applyBorder="1" applyAlignment="1">
      <alignment horizontal="center" vertical="center" wrapText="1"/>
    </xf>
    <xf numFmtId="0" fontId="43" fillId="0" borderId="65" xfId="1" applyFont="1" applyFill="1" applyBorder="1" applyAlignment="1">
      <alignment horizontal="center" vertical="center" wrapText="1"/>
    </xf>
    <xf numFmtId="0" fontId="42" fillId="8" borderId="28" xfId="1" applyFont="1" applyFill="1" applyBorder="1" applyAlignment="1">
      <alignment horizontal="center" vertical="center" wrapText="1"/>
    </xf>
    <xf numFmtId="0" fontId="42" fillId="8" borderId="2" xfId="1" applyFont="1" applyFill="1" applyBorder="1" applyAlignment="1">
      <alignment horizontal="center" vertical="center" wrapText="1"/>
    </xf>
    <xf numFmtId="0" fontId="42" fillId="8" borderId="33" xfId="1" applyFont="1" applyFill="1" applyBorder="1" applyAlignment="1">
      <alignment horizontal="center" vertical="center" wrapText="1"/>
    </xf>
    <xf numFmtId="0" fontId="42" fillId="7" borderId="33" xfId="1" applyFont="1" applyFill="1" applyBorder="1" applyAlignment="1">
      <alignment horizontal="center" vertical="center" wrapText="1"/>
    </xf>
    <xf numFmtId="0" fontId="42" fillId="7" borderId="2" xfId="1" applyFont="1" applyFill="1" applyBorder="1" applyAlignment="1">
      <alignment horizontal="center" vertical="center" wrapText="1"/>
    </xf>
    <xf numFmtId="0" fontId="42" fillId="7" borderId="28" xfId="1" applyFont="1" applyFill="1" applyBorder="1" applyAlignment="1">
      <alignment horizontal="center" vertical="center" wrapText="1"/>
    </xf>
    <xf numFmtId="0" fontId="42" fillId="7" borderId="38" xfId="1" applyFont="1" applyFill="1" applyBorder="1" applyAlignment="1">
      <alignment horizontal="center" vertical="center" wrapText="1"/>
    </xf>
    <xf numFmtId="0" fontId="42" fillId="0" borderId="67" xfId="1" applyFont="1" applyFill="1" applyBorder="1" applyAlignment="1">
      <alignment horizontal="center" vertical="center"/>
    </xf>
    <xf numFmtId="0" fontId="42" fillId="0" borderId="36" xfId="1" applyFont="1" applyFill="1" applyBorder="1" applyAlignment="1">
      <alignment horizontal="center" vertical="center" wrapText="1"/>
    </xf>
    <xf numFmtId="0" fontId="43" fillId="0" borderId="62" xfId="1" applyFont="1" applyFill="1" applyBorder="1" applyAlignment="1">
      <alignment horizontal="center" vertical="center" wrapText="1"/>
    </xf>
    <xf numFmtId="0" fontId="43" fillId="0" borderId="0" xfId="1" applyFont="1" applyFill="1" applyBorder="1" applyAlignment="1">
      <alignment horizontal="center" vertical="center" wrapText="1"/>
    </xf>
    <xf numFmtId="0" fontId="43" fillId="0" borderId="39" xfId="1" applyFont="1" applyFill="1" applyBorder="1" applyAlignment="1">
      <alignment horizontal="center" vertical="center" wrapText="1"/>
    </xf>
    <xf numFmtId="0" fontId="43" fillId="0" borderId="48" xfId="1" applyFont="1" applyFill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3" fillId="3" borderId="30" xfId="0" applyFont="1" applyFill="1" applyBorder="1" applyAlignment="1">
      <alignment horizontal="center" vertical="center" wrapText="1"/>
    </xf>
    <xf numFmtId="0" fontId="43" fillId="3" borderId="32" xfId="0" applyFont="1" applyFill="1" applyBorder="1" applyAlignment="1">
      <alignment horizontal="center" vertical="center" wrapText="1"/>
    </xf>
    <xf numFmtId="1" fontId="43" fillId="0" borderId="19" xfId="0" applyNumberFormat="1" applyFont="1" applyFill="1" applyBorder="1" applyAlignment="1">
      <alignment horizontal="center" vertical="center" wrapText="1"/>
    </xf>
    <xf numFmtId="0" fontId="43" fillId="0" borderId="59" xfId="1" applyFont="1" applyFill="1" applyBorder="1" applyAlignment="1">
      <alignment horizontal="center" vertical="center" wrapText="1"/>
    </xf>
    <xf numFmtId="0" fontId="43" fillId="0" borderId="60" xfId="1" applyFont="1" applyFill="1" applyBorder="1" applyAlignment="1">
      <alignment horizontal="center" vertical="center" wrapText="1"/>
    </xf>
    <xf numFmtId="0" fontId="42" fillId="0" borderId="26" xfId="1" applyFont="1" applyFill="1" applyBorder="1" applyAlignment="1">
      <alignment horizontal="center" vertical="center" wrapText="1"/>
    </xf>
    <xf numFmtId="0" fontId="43" fillId="7" borderId="61" xfId="1" applyFont="1" applyFill="1" applyBorder="1" applyAlignment="1">
      <alignment horizontal="center" vertical="center" wrapText="1"/>
    </xf>
    <xf numFmtId="0" fontId="43" fillId="7" borderId="65" xfId="1" applyFont="1" applyFill="1" applyBorder="1" applyAlignment="1">
      <alignment horizontal="center" vertical="center" wrapText="1"/>
    </xf>
    <xf numFmtId="0" fontId="42" fillId="7" borderId="37" xfId="1" applyFont="1" applyFill="1" applyBorder="1" applyAlignment="1">
      <alignment horizontal="center" vertical="center" wrapText="1"/>
    </xf>
    <xf numFmtId="0" fontId="42" fillId="7" borderId="22" xfId="1" applyFont="1" applyFill="1" applyBorder="1" applyAlignment="1">
      <alignment horizontal="center" vertical="center" wrapText="1"/>
    </xf>
    <xf numFmtId="0" fontId="43" fillId="8" borderId="42" xfId="1" applyFont="1" applyFill="1" applyBorder="1" applyAlignment="1">
      <alignment horizontal="center" vertical="center" wrapText="1"/>
    </xf>
    <xf numFmtId="0" fontId="43" fillId="8" borderId="74" xfId="1" applyFont="1" applyFill="1" applyBorder="1" applyAlignment="1">
      <alignment horizontal="center" vertical="center" wrapText="1"/>
    </xf>
    <xf numFmtId="0" fontId="42" fillId="8" borderId="22" xfId="1" applyFont="1" applyFill="1" applyBorder="1" applyAlignment="1">
      <alignment horizontal="center" vertical="center" wrapText="1"/>
    </xf>
    <xf numFmtId="0" fontId="42" fillId="8" borderId="26" xfId="1" applyFont="1" applyFill="1" applyBorder="1" applyAlignment="1">
      <alignment horizontal="center" vertical="center" wrapText="1"/>
    </xf>
    <xf numFmtId="0" fontId="42" fillId="8" borderId="38" xfId="1" applyFont="1" applyFill="1" applyBorder="1" applyAlignment="1">
      <alignment horizontal="center" vertical="center" wrapText="1"/>
    </xf>
    <xf numFmtId="0" fontId="43" fillId="7" borderId="42" xfId="1" applyFont="1" applyFill="1" applyBorder="1" applyAlignment="1">
      <alignment horizontal="center" vertical="center" wrapText="1"/>
    </xf>
    <xf numFmtId="0" fontId="43" fillId="7" borderId="74" xfId="1" applyFont="1" applyFill="1" applyBorder="1" applyAlignment="1">
      <alignment horizontal="center" vertical="center" wrapText="1"/>
    </xf>
    <xf numFmtId="0" fontId="42" fillId="7" borderId="26" xfId="1" applyFont="1" applyFill="1" applyBorder="1" applyAlignment="1">
      <alignment horizontal="center" vertical="center" wrapText="1"/>
    </xf>
    <xf numFmtId="0" fontId="43" fillId="8" borderId="61" xfId="1" applyFont="1" applyFill="1" applyBorder="1" applyAlignment="1">
      <alignment horizontal="center" vertical="center" wrapText="1"/>
    </xf>
    <xf numFmtId="0" fontId="43" fillId="8" borderId="65" xfId="1" applyFont="1" applyFill="1" applyBorder="1" applyAlignment="1">
      <alignment horizontal="center" vertical="center" wrapText="1"/>
    </xf>
    <xf numFmtId="0" fontId="42" fillId="8" borderId="37" xfId="1" applyFont="1" applyFill="1" applyBorder="1" applyAlignment="1">
      <alignment horizontal="center" vertical="center" wrapText="1"/>
    </xf>
    <xf numFmtId="0" fontId="43" fillId="0" borderId="35" xfId="1" applyFont="1" applyFill="1" applyBorder="1" applyAlignment="1">
      <alignment horizontal="center" vertical="center" textRotation="90" wrapText="1"/>
    </xf>
    <xf numFmtId="0" fontId="43" fillId="0" borderId="18" xfId="1" applyFont="1" applyFill="1" applyBorder="1" applyAlignment="1">
      <alignment horizontal="center" vertical="center" textRotation="90" wrapText="1"/>
    </xf>
    <xf numFmtId="0" fontId="43" fillId="0" borderId="40" xfId="1" applyFont="1" applyFill="1" applyBorder="1" applyAlignment="1">
      <alignment horizontal="center" vertical="center" wrapText="1"/>
    </xf>
    <xf numFmtId="0" fontId="43" fillId="0" borderId="65" xfId="0" applyFont="1" applyBorder="1" applyAlignment="1">
      <alignment horizontal="center" vertical="center" wrapText="1"/>
    </xf>
    <xf numFmtId="0" fontId="42" fillId="0" borderId="49" xfId="1" applyFont="1" applyFill="1" applyBorder="1" applyAlignment="1">
      <alignment horizontal="center" vertical="center" wrapText="1"/>
    </xf>
    <xf numFmtId="0" fontId="42" fillId="0" borderId="66" xfId="1" applyFont="1" applyFill="1" applyBorder="1" applyAlignment="1">
      <alignment horizontal="center" vertical="center" wrapText="1"/>
    </xf>
    <xf numFmtId="0" fontId="78" fillId="25" borderId="22" xfId="1" applyFont="1" applyFill="1" applyBorder="1" applyAlignment="1">
      <alignment horizontal="center" vertical="center" wrapText="1"/>
    </xf>
    <xf numFmtId="0" fontId="43" fillId="0" borderId="77" xfId="1" applyFont="1" applyFill="1" applyBorder="1" applyAlignment="1">
      <alignment horizontal="center" vertical="center" wrapText="1"/>
    </xf>
    <xf numFmtId="0" fontId="43" fillId="0" borderId="55" xfId="1" applyFont="1" applyFill="1" applyBorder="1" applyAlignment="1">
      <alignment horizontal="center" vertical="center" wrapText="1"/>
    </xf>
    <xf numFmtId="0" fontId="42" fillId="0" borderId="48" xfId="1" applyFont="1" applyFill="1" applyBorder="1" applyAlignment="1">
      <alignment horizontal="center" vertical="center" wrapText="1"/>
    </xf>
    <xf numFmtId="0" fontId="43" fillId="15" borderId="22" xfId="1" applyFont="1" applyFill="1" applyBorder="1" applyAlignment="1">
      <alignment horizontal="center" vertical="center" wrapText="1"/>
    </xf>
    <xf numFmtId="0" fontId="42" fillId="15" borderId="22" xfId="1" applyFont="1" applyFill="1" applyBorder="1" applyAlignment="1">
      <alignment horizontal="center" vertical="center" wrapText="1"/>
    </xf>
    <xf numFmtId="0" fontId="42" fillId="15" borderId="66" xfId="1" applyFont="1" applyFill="1" applyBorder="1" applyAlignment="1">
      <alignment horizontal="center" vertical="center" wrapText="1"/>
    </xf>
    <xf numFmtId="0" fontId="42" fillId="0" borderId="69" xfId="1" applyFont="1" applyFill="1" applyBorder="1" applyAlignment="1">
      <alignment horizontal="center" vertical="center" wrapText="1"/>
    </xf>
    <xf numFmtId="0" fontId="43" fillId="15" borderId="22" xfId="0" applyFont="1" applyFill="1" applyBorder="1" applyAlignment="1">
      <alignment horizontal="center" vertical="center"/>
    </xf>
    <xf numFmtId="0" fontId="42" fillId="0" borderId="23" xfId="1" applyFont="1" applyFill="1" applyBorder="1" applyAlignment="1">
      <alignment horizontal="center" vertical="center" wrapText="1"/>
    </xf>
    <xf numFmtId="0" fontId="42" fillId="0" borderId="47" xfId="1" applyFont="1" applyFill="1" applyBorder="1" applyAlignment="1">
      <alignment horizontal="center" vertical="center" wrapText="1"/>
    </xf>
    <xf numFmtId="0" fontId="42" fillId="5" borderId="25" xfId="1" applyFont="1" applyFill="1" applyBorder="1" applyAlignment="1">
      <alignment horizontal="center" vertical="center" wrapText="1"/>
    </xf>
    <xf numFmtId="0" fontId="42" fillId="5" borderId="13" xfId="1" applyFont="1" applyFill="1" applyBorder="1" applyAlignment="1">
      <alignment horizontal="center" vertical="center" wrapText="1"/>
    </xf>
    <xf numFmtId="0" fontId="42" fillId="5" borderId="23" xfId="1" applyFont="1" applyFill="1" applyBorder="1" applyAlignment="1">
      <alignment horizontal="center" vertical="center" wrapText="1"/>
    </xf>
    <xf numFmtId="0" fontId="42" fillId="5" borderId="47" xfId="1" applyFont="1" applyFill="1" applyBorder="1" applyAlignment="1">
      <alignment horizontal="center" vertical="center" wrapText="1"/>
    </xf>
    <xf numFmtId="0" fontId="42" fillId="0" borderId="25" xfId="1" applyFont="1" applyFill="1" applyBorder="1" applyAlignment="1">
      <alignment horizontal="center" vertical="center" wrapText="1"/>
    </xf>
    <xf numFmtId="0" fontId="42" fillId="0" borderId="13" xfId="1" applyFont="1" applyFill="1" applyBorder="1" applyAlignment="1">
      <alignment horizontal="center" vertical="center" wrapText="1"/>
    </xf>
    <xf numFmtId="1" fontId="43" fillId="0" borderId="30" xfId="0" applyNumberFormat="1" applyFont="1" applyFill="1" applyBorder="1" applyAlignment="1">
      <alignment horizontal="center" vertical="center" wrapText="1"/>
    </xf>
    <xf numFmtId="0" fontId="43" fillId="0" borderId="61" xfId="0" applyFont="1" applyBorder="1" applyAlignment="1">
      <alignment horizontal="center" vertical="center" textRotation="90" wrapText="1"/>
    </xf>
    <xf numFmtId="0" fontId="43" fillId="0" borderId="58" xfId="0" applyFont="1" applyBorder="1" applyAlignment="1">
      <alignment horizontal="center" vertical="center" textRotation="90" wrapText="1"/>
    </xf>
    <xf numFmtId="0" fontId="43" fillId="0" borderId="74" xfId="0" applyFont="1" applyBorder="1" applyAlignment="1">
      <alignment horizontal="center" vertical="center" textRotation="90" wrapText="1"/>
    </xf>
    <xf numFmtId="0" fontId="43" fillId="0" borderId="24" xfId="1" applyFont="1" applyFill="1" applyBorder="1" applyAlignment="1">
      <alignment horizontal="center" vertical="center" textRotation="90" wrapText="1"/>
    </xf>
    <xf numFmtId="0" fontId="43" fillId="0" borderId="17" xfId="1" applyFont="1" applyFill="1" applyBorder="1" applyAlignment="1">
      <alignment horizontal="center" vertical="center" textRotation="90" wrapText="1"/>
    </xf>
    <xf numFmtId="0" fontId="43" fillId="0" borderId="46" xfId="1" applyFont="1" applyFill="1" applyBorder="1" applyAlignment="1">
      <alignment horizontal="center" vertical="center" textRotation="90" wrapText="1"/>
    </xf>
    <xf numFmtId="0" fontId="43" fillId="0" borderId="25" xfId="1" applyFont="1" applyFill="1" applyBorder="1" applyAlignment="1">
      <alignment horizontal="center" vertical="center" wrapText="1"/>
    </xf>
    <xf numFmtId="0" fontId="43" fillId="0" borderId="45" xfId="1" applyFont="1" applyFill="1" applyBorder="1" applyAlignment="1">
      <alignment horizontal="center" vertical="center" wrapText="1"/>
    </xf>
    <xf numFmtId="0" fontId="43" fillId="0" borderId="47" xfId="1" applyFont="1" applyFill="1" applyBorder="1" applyAlignment="1">
      <alignment horizontal="center" vertical="center" wrapText="1"/>
    </xf>
    <xf numFmtId="0" fontId="76" fillId="0" borderId="0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textRotation="90" wrapText="1"/>
    </xf>
    <xf numFmtId="0" fontId="43" fillId="0" borderId="1" xfId="1" applyFont="1" applyFill="1" applyBorder="1" applyAlignment="1">
      <alignment horizontal="center" vertical="center" wrapText="1"/>
    </xf>
    <xf numFmtId="0" fontId="43" fillId="0" borderId="1" xfId="1" applyFont="1" applyFill="1" applyBorder="1" applyAlignment="1">
      <alignment horizontal="center" vertical="center" textRotation="90" wrapText="1"/>
    </xf>
    <xf numFmtId="0" fontId="43" fillId="0" borderId="1" xfId="0" applyFont="1" applyBorder="1" applyAlignment="1">
      <alignment horizontal="center" vertical="center" wrapText="1"/>
    </xf>
    <xf numFmtId="1" fontId="43" fillId="0" borderId="1" xfId="0" applyNumberFormat="1" applyFont="1" applyFill="1" applyBorder="1" applyAlignment="1">
      <alignment horizontal="center" vertical="center" wrapText="1"/>
    </xf>
    <xf numFmtId="0" fontId="42" fillId="0" borderId="1" xfId="1" applyFont="1" applyFill="1" applyBorder="1" applyAlignment="1">
      <alignment horizontal="center" vertical="center" wrapText="1"/>
    </xf>
    <xf numFmtId="0" fontId="42" fillId="33" borderId="1" xfId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_Лист2" xfId="1" xr:uid="{BE280710-2870-4020-BB84-37C05846C76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262357414448694E-2"/>
          <c:y val="9.0403337969401955E-3"/>
          <c:w val="0.88973384030418301"/>
          <c:h val="0.96662030598052862"/>
        </c:manualLayout>
      </c:layout>
      <c:scatterChart>
        <c:scatterStyle val="smoothMarker"/>
        <c:varyColors val="0"/>
        <c:ser>
          <c:idx val="0"/>
          <c:order val="0"/>
          <c:xVal>
            <c:numRef>
              <c:f>'[1]Тайлаковская (2)'!$AO$18:$AO$26</c:f>
              <c:numCache>
                <c:formatCode>General</c:formatCode>
                <c:ptCount val="9"/>
                <c:pt idx="0">
                  <c:v>0</c:v>
                </c:pt>
                <c:pt idx="1">
                  <c:v>4.25</c:v>
                </c:pt>
                <c:pt idx="2">
                  <c:v>9.94</c:v>
                </c:pt>
                <c:pt idx="3">
                  <c:v>23.41</c:v>
                </c:pt>
                <c:pt idx="4">
                  <c:v>25.89</c:v>
                </c:pt>
                <c:pt idx="5">
                  <c:v>38.97</c:v>
                </c:pt>
                <c:pt idx="6">
                  <c:v>43.27</c:v>
                </c:pt>
              </c:numCache>
            </c:numRef>
          </c:xVal>
          <c:yVal>
            <c:numRef>
              <c:f>'[1]Тайлаковская (2)'!$AP$18:$AP$26</c:f>
              <c:numCache>
                <c:formatCode>General</c:formatCode>
                <c:ptCount val="9"/>
                <c:pt idx="0">
                  <c:v>3107</c:v>
                </c:pt>
                <c:pt idx="1">
                  <c:v>2478</c:v>
                </c:pt>
                <c:pt idx="2">
                  <c:v>1478</c:v>
                </c:pt>
                <c:pt idx="3">
                  <c:v>1149</c:v>
                </c:pt>
                <c:pt idx="4">
                  <c:v>936</c:v>
                </c:pt>
                <c:pt idx="5">
                  <c:v>828</c:v>
                </c:pt>
                <c:pt idx="6">
                  <c:v>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3-4DE2-9F92-F663B6A24E47}"/>
            </c:ext>
          </c:extLst>
        </c:ser>
        <c:ser>
          <c:idx val="1"/>
          <c:order val="1"/>
          <c:xVal>
            <c:numRef>
              <c:f>'[1]Тайлаковская (2)'!$AO$18:$AO$26</c:f>
              <c:numCache>
                <c:formatCode>General</c:formatCode>
                <c:ptCount val="9"/>
                <c:pt idx="0">
                  <c:v>0</c:v>
                </c:pt>
                <c:pt idx="1">
                  <c:v>4.25</c:v>
                </c:pt>
                <c:pt idx="2">
                  <c:v>9.94</c:v>
                </c:pt>
                <c:pt idx="3">
                  <c:v>23.41</c:v>
                </c:pt>
                <c:pt idx="4">
                  <c:v>25.89</c:v>
                </c:pt>
                <c:pt idx="5">
                  <c:v>38.97</c:v>
                </c:pt>
                <c:pt idx="6">
                  <c:v>43.27</c:v>
                </c:pt>
              </c:numCache>
            </c:numRef>
          </c:xVal>
          <c:yVal>
            <c:numRef>
              <c:f>'[1]Тайлаковская (2)'!$AQ$18:$AQ$26</c:f>
              <c:numCache>
                <c:formatCode>General</c:formatCode>
                <c:ptCount val="9"/>
                <c:pt idx="0">
                  <c:v>0</c:v>
                </c:pt>
                <c:pt idx="2">
                  <c:v>3179.7868683396359</c:v>
                </c:pt>
                <c:pt idx="3">
                  <c:v>3179.7868683396359</c:v>
                </c:pt>
                <c:pt idx="4">
                  <c:v>2871.3634020794193</c:v>
                </c:pt>
                <c:pt idx="5">
                  <c:v>2871.3634020794193</c:v>
                </c:pt>
                <c:pt idx="6">
                  <c:v>2772.512958485634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63-4DE2-9F92-F663B6A24E47}"/>
            </c:ext>
          </c:extLst>
        </c:ser>
        <c:ser>
          <c:idx val="2"/>
          <c:order val="2"/>
          <c:xVal>
            <c:numRef>
              <c:f>'[1]Тайлаковская (2)'!$AO$18:$AO$26</c:f>
              <c:numCache>
                <c:formatCode>General</c:formatCode>
                <c:ptCount val="9"/>
                <c:pt idx="0">
                  <c:v>0</c:v>
                </c:pt>
                <c:pt idx="1">
                  <c:v>4.25</c:v>
                </c:pt>
                <c:pt idx="2">
                  <c:v>9.94</c:v>
                </c:pt>
                <c:pt idx="3">
                  <c:v>23.41</c:v>
                </c:pt>
                <c:pt idx="4">
                  <c:v>25.89</c:v>
                </c:pt>
                <c:pt idx="5">
                  <c:v>38.97</c:v>
                </c:pt>
                <c:pt idx="6">
                  <c:v>43.27</c:v>
                </c:pt>
              </c:numCache>
            </c:numRef>
          </c:xVal>
          <c:yVal>
            <c:numRef>
              <c:f>'[1]Тайлаковская (2)'!$AR$18:$AR$26</c:f>
              <c:numCache>
                <c:formatCode>General</c:formatCode>
                <c:ptCount val="9"/>
                <c:pt idx="0">
                  <c:v>0</c:v>
                </c:pt>
                <c:pt idx="1">
                  <c:v>2478</c:v>
                </c:pt>
                <c:pt idx="2">
                  <c:v>1900</c:v>
                </c:pt>
                <c:pt idx="3">
                  <c:v>1900</c:v>
                </c:pt>
                <c:pt idx="4">
                  <c:v>1900</c:v>
                </c:pt>
                <c:pt idx="5">
                  <c:v>1900</c:v>
                </c:pt>
                <c:pt idx="6">
                  <c:v>1900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63-4DE2-9F92-F663B6A24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986240"/>
        <c:axId val="1"/>
      </c:scatterChart>
      <c:valAx>
        <c:axId val="1686986240"/>
        <c:scaling>
          <c:orientation val="minMax"/>
        </c:scaling>
        <c:delete val="0"/>
        <c:axPos val="b"/>
        <c:majorGridlines/>
        <c:min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68698624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381000</xdr:colOff>
      <xdr:row>8</xdr:row>
      <xdr:rowOff>333375</xdr:rowOff>
    </xdr:from>
    <xdr:to>
      <xdr:col>75</xdr:col>
      <xdr:colOff>495300</xdr:colOff>
      <xdr:row>27</xdr:row>
      <xdr:rowOff>0</xdr:rowOff>
    </xdr:to>
    <xdr:graphicFrame macro="">
      <xdr:nvGraphicFramePr>
        <xdr:cNvPr id="33126" name="Диаграмма 6">
          <a:extLst>
            <a:ext uri="{FF2B5EF4-FFF2-40B4-BE49-F238E27FC236}">
              <a16:creationId xmlns:a16="http://schemas.microsoft.com/office/drawing/2014/main" id="{FCEEE974-36B7-9FBA-DF35-152F6060A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1056;&#1047;&#1040;&#1080;&#1058;/0%20&#1059;&#1057;&#1058;&#1040;&#1042;&#1050;&#1048;%20&#1085;&#1077;%20&#1090;&#1088;&#1086;&#1075;&#1072;&#1090;&#1100;/&#1085;&#1072;&#1089;&#1090;&#1103;/1%20&#1056;&#1040;&#1057;&#1063;&#1045;&#1058;%20&#1059;&#1057;&#1058;&#1040;&#1042;&#1054;&#1050;/35%20&#1082;&#1042;/&#1051;&#1080;&#1085;&#1080;&#1080;%2035&#1082;&#1042;/110%20&#1058;&#1072;&#1081;&#1083;&#1072;&#1082;&#1086;&#1074;&#1089;&#1082;&#1072;&#1103;/&#1058;&#1086;&#1082;&#1080;%20&#1050;&#1047;%20&#1055;&#1057;%20110&#1082;&#1042;%20&#1058;&#1072;&#1081;&#1083;&#1072;&#1082;&#1086;&#1074;&#1089;&#1082;&#1072;&#1103;1.xls" TargetMode="External"/><Relationship Id="rId1" Type="http://schemas.openxmlformats.org/officeDocument/2006/relationships/externalLinkPath" Target="/&#1056;&#1047;&#1040;&#1080;&#1058;/0%20&#1059;&#1057;&#1058;&#1040;&#1042;&#1050;&#1048;%20&#1085;&#1077;%20&#1090;&#1088;&#1086;&#1075;&#1072;&#1090;&#1100;/&#1085;&#1072;&#1089;&#1090;&#1103;/1%20&#1056;&#1040;&#1057;&#1063;&#1045;&#1058;%20&#1059;&#1057;&#1058;&#1040;&#1042;&#1054;&#1050;/35%20&#1082;&#1042;/&#1051;&#1080;&#1085;&#1080;&#1080;%2035&#1082;&#1042;/110%20&#1058;&#1072;&#1081;&#1083;&#1072;&#1082;&#1086;&#1074;&#1089;&#1082;&#1072;&#1103;/&#1058;&#1086;&#1082;&#1080;%20&#1050;&#1047;%20&#1055;&#1057;%20110&#1082;&#1042;%20&#1058;&#1072;&#1081;&#1083;&#1072;&#1082;&#1086;&#1074;&#1089;&#1082;&#1072;&#1103;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Тайлаковская"/>
      <sheetName val="Тайлаковская (2)"/>
    </sheetNames>
    <sheetDataSet>
      <sheetData sheetId="0"/>
      <sheetData sheetId="1">
        <row r="18">
          <cell r="AO18">
            <v>0</v>
          </cell>
          <cell r="AP18">
            <v>3107</v>
          </cell>
          <cell r="AQ18">
            <v>0</v>
          </cell>
          <cell r="AR18">
            <v>0</v>
          </cell>
        </row>
        <row r="19">
          <cell r="AO19">
            <v>4.25</v>
          </cell>
          <cell r="AP19">
            <v>2478</v>
          </cell>
          <cell r="AR19">
            <v>2478</v>
          </cell>
        </row>
        <row r="20">
          <cell r="AO20">
            <v>9.94</v>
          </cell>
          <cell r="AP20">
            <v>1478</v>
          </cell>
          <cell r="AQ20">
            <v>3179.7868683396359</v>
          </cell>
          <cell r="AR20">
            <v>1900</v>
          </cell>
        </row>
        <row r="21">
          <cell r="AO21">
            <v>23.41</v>
          </cell>
          <cell r="AP21">
            <v>1149</v>
          </cell>
          <cell r="AQ21">
            <v>3179.7868683396359</v>
          </cell>
          <cell r="AR21">
            <v>1900</v>
          </cell>
        </row>
        <row r="22">
          <cell r="AO22">
            <v>25.89</v>
          </cell>
          <cell r="AP22">
            <v>936</v>
          </cell>
          <cell r="AQ22">
            <v>2871.3634020794193</v>
          </cell>
          <cell r="AR22">
            <v>1900</v>
          </cell>
        </row>
        <row r="23">
          <cell r="AO23">
            <v>38.97</v>
          </cell>
          <cell r="AP23">
            <v>828</v>
          </cell>
          <cell r="AQ23">
            <v>2871.3634020794193</v>
          </cell>
          <cell r="AR23">
            <v>1900</v>
          </cell>
        </row>
        <row r="24">
          <cell r="AO24">
            <v>43.27</v>
          </cell>
          <cell r="AP24">
            <v>769</v>
          </cell>
          <cell r="AQ24">
            <v>2772.512958485634</v>
          </cell>
          <cell r="AR24">
            <v>1900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6C58-71F8-45BA-A3DD-368209473FBC}">
  <sheetPr codeName="Лист1"/>
  <dimension ref="A1:AO1172"/>
  <sheetViews>
    <sheetView zoomScaleNormal="100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H15" sqref="H15"/>
    </sheetView>
  </sheetViews>
  <sheetFormatPr defaultRowHeight="12.75" x14ac:dyDescent="0.2"/>
  <cols>
    <col min="1" max="1" width="10.85546875" style="211" customWidth="1"/>
    <col min="2" max="2" width="16.140625" style="213" customWidth="1"/>
    <col min="3" max="3" width="6.42578125" style="211" customWidth="1"/>
    <col min="4" max="4" width="5.140625" style="210" customWidth="1"/>
    <col min="5" max="5" width="3.140625" style="210" customWidth="1"/>
    <col min="6" max="6" width="15.85546875" style="211" customWidth="1"/>
    <col min="7" max="8" width="7" style="211" customWidth="1"/>
    <col min="9" max="10" width="5.5703125" style="214" customWidth="1"/>
    <col min="11" max="12" width="5.5703125" style="215" customWidth="1"/>
    <col min="13" max="13" width="5.5703125" style="215" hidden="1" customWidth="1"/>
    <col min="14" max="17" width="5.5703125" style="210" customWidth="1"/>
    <col min="18" max="19" width="6.7109375" style="211" customWidth="1"/>
    <col min="20" max="21" width="6.7109375" style="205" customWidth="1"/>
    <col min="22" max="22" width="3.5703125" style="210" customWidth="1"/>
    <col min="23" max="23" width="16" style="211" customWidth="1"/>
    <col min="24" max="24" width="5.7109375" style="1408" customWidth="1"/>
    <col min="25" max="25" width="7.42578125" style="211" customWidth="1"/>
    <col min="26" max="27" width="5.85546875" style="211" customWidth="1"/>
    <col min="28" max="28" width="6" style="1408" customWidth="1"/>
    <col min="29" max="29" width="11.42578125" style="211" hidden="1" customWidth="1"/>
    <col min="30" max="30" width="6" style="210" hidden="1" customWidth="1"/>
    <col min="31" max="31" width="6" style="211" customWidth="1"/>
    <col min="32" max="33" width="6.7109375" style="211" customWidth="1"/>
    <col min="34" max="35" width="6.7109375" style="113" customWidth="1"/>
    <col min="36" max="37" width="6.7109375" style="205" customWidth="1"/>
    <col min="38" max="38" width="6.7109375" style="206" customWidth="1"/>
    <col min="39" max="41" width="6.7109375" style="205" customWidth="1"/>
    <col min="42" max="16384" width="9.140625" style="113"/>
  </cols>
  <sheetData>
    <row r="1" spans="1:41" ht="36.75" customHeight="1" thickBot="1" x14ac:dyDescent="0.25">
      <c r="A1" s="2669" t="s">
        <v>338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669"/>
      <c r="V1" s="2669"/>
      <c r="W1" s="2669"/>
      <c r="X1" s="2669"/>
      <c r="Y1" s="2669"/>
      <c r="Z1" s="2669"/>
      <c r="AA1" s="2669"/>
      <c r="AB1" s="2669"/>
      <c r="AC1" s="2669"/>
      <c r="AD1" s="2669"/>
      <c r="AE1" s="2669"/>
      <c r="AF1" s="2669"/>
      <c r="AG1" s="2669"/>
      <c r="AH1" s="2669"/>
      <c r="AI1" s="2669"/>
      <c r="AJ1" s="2669"/>
      <c r="AK1" s="2669"/>
      <c r="AL1" s="2669"/>
      <c r="AM1" s="2669"/>
      <c r="AN1" s="2669"/>
      <c r="AO1" s="2669"/>
    </row>
    <row r="2" spans="1:41" s="2097" customFormat="1" ht="69.75" customHeight="1" x14ac:dyDescent="0.2">
      <c r="A2" s="2670" t="s">
        <v>0</v>
      </c>
      <c r="B2" s="2673" t="s">
        <v>384</v>
      </c>
      <c r="C2" s="2674" t="s">
        <v>2</v>
      </c>
      <c r="D2" s="2673" t="s">
        <v>318</v>
      </c>
      <c r="E2" s="2677" t="s">
        <v>4</v>
      </c>
      <c r="F2" s="2680" t="s">
        <v>5</v>
      </c>
      <c r="G2" s="2683" t="s">
        <v>389</v>
      </c>
      <c r="H2" s="2684"/>
      <c r="I2" s="2685" t="s">
        <v>7</v>
      </c>
      <c r="J2" s="2639"/>
      <c r="K2" s="2639"/>
      <c r="L2" s="2639"/>
      <c r="M2" s="2639"/>
      <c r="N2" s="2639"/>
      <c r="O2" s="2686"/>
      <c r="P2" s="2687" t="s">
        <v>8</v>
      </c>
      <c r="Q2" s="2688"/>
      <c r="R2" s="2655" t="s">
        <v>609</v>
      </c>
      <c r="S2" s="2655"/>
      <c r="T2" s="2656" t="s">
        <v>388</v>
      </c>
      <c r="U2" s="2657"/>
      <c r="V2" s="2658" t="s">
        <v>9</v>
      </c>
      <c r="W2" s="2661" t="s">
        <v>10</v>
      </c>
      <c r="X2" s="2664" t="s">
        <v>12</v>
      </c>
      <c r="Y2" s="2666" t="s">
        <v>13</v>
      </c>
      <c r="Z2" s="2647" t="s">
        <v>335</v>
      </c>
      <c r="AA2" s="2647" t="s">
        <v>336</v>
      </c>
      <c r="AB2" s="2649" t="s">
        <v>16</v>
      </c>
      <c r="AC2" s="2647" t="s">
        <v>17</v>
      </c>
      <c r="AD2" s="2651" t="s">
        <v>18</v>
      </c>
      <c r="AE2" s="2653" t="s">
        <v>19</v>
      </c>
      <c r="AF2" s="2639" t="s">
        <v>386</v>
      </c>
      <c r="AG2" s="2639"/>
      <c r="AH2" s="2640" t="s">
        <v>387</v>
      </c>
      <c r="AI2" s="2641"/>
      <c r="AJ2" s="2642" t="s">
        <v>382</v>
      </c>
      <c r="AK2" s="2643"/>
      <c r="AL2" s="2644" t="s">
        <v>20</v>
      </c>
      <c r="AM2" s="2644" t="s">
        <v>21</v>
      </c>
      <c r="AN2" s="2642" t="s">
        <v>383</v>
      </c>
      <c r="AO2" s="2646"/>
    </row>
    <row r="3" spans="1:41" s="2097" customFormat="1" ht="36" customHeight="1" x14ac:dyDescent="0.2">
      <c r="A3" s="2671"/>
      <c r="B3" s="2632"/>
      <c r="C3" s="2675"/>
      <c r="D3" s="2632"/>
      <c r="E3" s="2678"/>
      <c r="F3" s="2681"/>
      <c r="G3" s="115" t="s">
        <v>220</v>
      </c>
      <c r="H3" s="116" t="s">
        <v>29</v>
      </c>
      <c r="I3" s="342" t="s">
        <v>24</v>
      </c>
      <c r="J3" s="343" t="s">
        <v>25</v>
      </c>
      <c r="K3" s="344" t="s">
        <v>26</v>
      </c>
      <c r="L3" s="343" t="s">
        <v>198</v>
      </c>
      <c r="M3" s="344" t="s">
        <v>26</v>
      </c>
      <c r="N3" s="344" t="s">
        <v>27</v>
      </c>
      <c r="O3" s="345" t="s">
        <v>28</v>
      </c>
      <c r="P3" s="2689"/>
      <c r="Q3" s="2690"/>
      <c r="R3" s="2088" t="s">
        <v>216</v>
      </c>
      <c r="S3" s="2088" t="s">
        <v>217</v>
      </c>
      <c r="T3" s="118" t="s">
        <v>218</v>
      </c>
      <c r="U3" s="123" t="s">
        <v>219</v>
      </c>
      <c r="V3" s="2659"/>
      <c r="W3" s="2662"/>
      <c r="X3" s="2665"/>
      <c r="Y3" s="2667"/>
      <c r="Z3" s="2648"/>
      <c r="AA3" s="2648"/>
      <c r="AB3" s="2650"/>
      <c r="AC3" s="2648"/>
      <c r="AD3" s="2652"/>
      <c r="AE3" s="2654"/>
      <c r="AF3" s="2094" t="s">
        <v>216</v>
      </c>
      <c r="AG3" s="2102" t="s">
        <v>217</v>
      </c>
      <c r="AH3" s="120" t="s">
        <v>216</v>
      </c>
      <c r="AI3" s="121" t="s">
        <v>217</v>
      </c>
      <c r="AJ3" s="122" t="s">
        <v>218</v>
      </c>
      <c r="AK3" s="123" t="s">
        <v>219</v>
      </c>
      <c r="AL3" s="2645"/>
      <c r="AM3" s="2645"/>
      <c r="AN3" s="118" t="s">
        <v>218</v>
      </c>
      <c r="AO3" s="124" t="s">
        <v>219</v>
      </c>
    </row>
    <row r="4" spans="1:41" s="2097" customFormat="1" ht="13.5" thickBot="1" x14ac:dyDescent="0.25">
      <c r="A4" s="2672"/>
      <c r="B4" s="2629"/>
      <c r="C4" s="2676"/>
      <c r="D4" s="2629"/>
      <c r="E4" s="2679"/>
      <c r="F4" s="2682"/>
      <c r="G4" s="125" t="s">
        <v>30</v>
      </c>
      <c r="H4" s="126" t="s">
        <v>30</v>
      </c>
      <c r="I4" s="127" t="s">
        <v>31</v>
      </c>
      <c r="J4" s="128" t="s">
        <v>31</v>
      </c>
      <c r="K4" s="129" t="s">
        <v>31</v>
      </c>
      <c r="L4" s="129" t="s">
        <v>31</v>
      </c>
      <c r="M4" s="129" t="s">
        <v>31</v>
      </c>
      <c r="N4" s="129" t="s">
        <v>31</v>
      </c>
      <c r="O4" s="130" t="s">
        <v>31</v>
      </c>
      <c r="P4" s="131" t="s">
        <v>30</v>
      </c>
      <c r="Q4" s="132" t="s">
        <v>30</v>
      </c>
      <c r="R4" s="129" t="s">
        <v>30</v>
      </c>
      <c r="S4" s="129" t="s">
        <v>30</v>
      </c>
      <c r="T4" s="133" t="s">
        <v>35</v>
      </c>
      <c r="U4" s="1102" t="s">
        <v>35</v>
      </c>
      <c r="V4" s="2660"/>
      <c r="W4" s="2663"/>
      <c r="X4" s="1411" t="s">
        <v>32</v>
      </c>
      <c r="Y4" s="2668"/>
      <c r="Z4" s="134" t="s">
        <v>33</v>
      </c>
      <c r="AA4" s="134" t="s">
        <v>33</v>
      </c>
      <c r="AB4" s="1403" t="s">
        <v>34</v>
      </c>
      <c r="AC4" s="134" t="s">
        <v>35</v>
      </c>
      <c r="AD4" s="136" t="s">
        <v>34</v>
      </c>
      <c r="AE4" s="1110" t="s">
        <v>30</v>
      </c>
      <c r="AF4" s="131" t="s">
        <v>30</v>
      </c>
      <c r="AG4" s="2103" t="s">
        <v>30</v>
      </c>
      <c r="AH4" s="138" t="s">
        <v>30</v>
      </c>
      <c r="AI4" s="139" t="s">
        <v>30</v>
      </c>
      <c r="AJ4" s="140" t="s">
        <v>35</v>
      </c>
      <c r="AK4" s="133" t="s">
        <v>35</v>
      </c>
      <c r="AL4" s="133" t="s">
        <v>35</v>
      </c>
      <c r="AM4" s="133" t="s">
        <v>35</v>
      </c>
      <c r="AN4" s="133" t="s">
        <v>35</v>
      </c>
      <c r="AO4" s="141" t="s">
        <v>35</v>
      </c>
    </row>
    <row r="5" spans="1:41" s="2139" customFormat="1" ht="12.75" customHeight="1" thickBot="1" x14ac:dyDescent="0.25">
      <c r="A5" s="2114">
        <v>1</v>
      </c>
      <c r="B5" s="2635" t="s">
        <v>52</v>
      </c>
      <c r="C5" s="2637" t="s">
        <v>340</v>
      </c>
      <c r="D5" s="2115">
        <v>5.6</v>
      </c>
      <c r="E5" s="2116" t="s">
        <v>39</v>
      </c>
      <c r="F5" s="2117" t="s">
        <v>53</v>
      </c>
      <c r="G5" s="2118">
        <v>2.7549999999999999</v>
      </c>
      <c r="H5" s="2119">
        <v>7.0730000000000004</v>
      </c>
      <c r="I5" s="2120"/>
      <c r="J5" s="2121">
        <v>0.83</v>
      </c>
      <c r="K5" s="2122">
        <v>5.13</v>
      </c>
      <c r="L5" s="2122"/>
      <c r="M5" s="2122"/>
      <c r="N5" s="2122"/>
      <c r="O5" s="2123"/>
      <c r="P5" s="2124">
        <f>0.314*I5+0.249*J5+0.204*M5+0.159*N5+0.06*O5</f>
        <v>0.20666999999999999</v>
      </c>
      <c r="Q5" s="2125">
        <f>0.4*SUM(I5:O5)</f>
        <v>2.3839999999999999</v>
      </c>
      <c r="R5" s="2126">
        <f>SQRT(POWER(P5,2)+POWER(Q5+G5,2))</f>
        <v>5.1431540409460803</v>
      </c>
      <c r="S5" s="2125">
        <f t="shared" ref="S5:S44" si="0">SQRT(POWER(P5,2)+POWER(Q5+H5,2))</f>
        <v>9.4592579777115713</v>
      </c>
      <c r="T5" s="2127">
        <f>115000/1.73/SQRT(POWER((R5+Q5),2)+P5*P5)</f>
        <v>8827.8977747594217</v>
      </c>
      <c r="U5" s="2128">
        <f>115000/2/SQRT(P5*P5+POWER((S5+Q5),2))</f>
        <v>4854.3438996390378</v>
      </c>
      <c r="V5" s="2129">
        <v>1</v>
      </c>
      <c r="W5" s="2130" t="s">
        <v>187</v>
      </c>
      <c r="X5" s="2130">
        <v>4</v>
      </c>
      <c r="Y5" s="2130">
        <v>11</v>
      </c>
      <c r="Z5" s="2130">
        <v>35</v>
      </c>
      <c r="AA5" s="2130">
        <v>6.3</v>
      </c>
      <c r="AB5" s="2125">
        <v>7.67</v>
      </c>
      <c r="AC5" s="2130" t="s">
        <v>54</v>
      </c>
      <c r="AD5" s="2130">
        <v>9</v>
      </c>
      <c r="AE5" s="2131">
        <f>AB5/100*Z5*Z5/X5</f>
        <v>23.489375000000003</v>
      </c>
      <c r="AF5" s="2132">
        <f t="shared" ref="AF5:AF44" si="1">SQRT(POWER(P5,2)+POWER(Q5+AE5+G5,2))</f>
        <v>28.629120972002006</v>
      </c>
      <c r="AG5" s="2131">
        <f t="shared" ref="AG5:AG44" si="2">SQRT(POWER(P5,2)+POWER(Q5+AE5+H5,2))</f>
        <v>32.947023205891078</v>
      </c>
      <c r="AH5" s="2133">
        <f t="shared" ref="AH5:AH19" si="3">SQRT(POWER((AE5+Q5+G5),2)+POWER(P5,2))*POWER(6.3/Z5,2)</f>
        <v>0.92758351949286499</v>
      </c>
      <c r="AI5" s="2134">
        <f t="shared" ref="AI5:AI12" si="4">SQRT(POWER((H5+Q5+AE5),2)+POWER(P5,2))*POWER(6.3/Z5,2)</f>
        <v>1.067483551870871</v>
      </c>
      <c r="AJ5" s="2135">
        <f>37000/1.73/SQRT(POWER((G5+Q5+AE5),2)+P5*P5)</f>
        <v>747.04645168498257</v>
      </c>
      <c r="AK5" s="2136">
        <f>37000/2/SQRT(POWER((H5+Q5+AE5),2)+P5*P5)</f>
        <v>561.50748079395885</v>
      </c>
      <c r="AL5" s="2136">
        <f>AK5/1.2</f>
        <v>467.92290066163241</v>
      </c>
      <c r="AM5" s="2137">
        <f>AK5/1.5</f>
        <v>374.33832052930592</v>
      </c>
      <c r="AN5" s="2136">
        <f>6300/(1.73*AH5)</f>
        <v>3925.9197911372962</v>
      </c>
      <c r="AO5" s="2138">
        <f>SUM(6300/(2*AI5))</f>
        <v>2950.8651393075911</v>
      </c>
    </row>
    <row r="6" spans="1:41" s="2139" customFormat="1" ht="12.75" customHeight="1" x14ac:dyDescent="0.2">
      <c r="A6" s="2140">
        <v>1</v>
      </c>
      <c r="B6" s="2636"/>
      <c r="C6" s="2638"/>
      <c r="D6" s="2141">
        <v>5.6</v>
      </c>
      <c r="E6" s="2142" t="s">
        <v>39</v>
      </c>
      <c r="F6" s="2143" t="s">
        <v>53</v>
      </c>
      <c r="G6" s="2118">
        <v>2.7549999999999999</v>
      </c>
      <c r="H6" s="2119">
        <v>7.0730000000000004</v>
      </c>
      <c r="I6" s="2144"/>
      <c r="J6" s="2145">
        <v>0.83</v>
      </c>
      <c r="K6" s="2122">
        <v>5.13</v>
      </c>
      <c r="L6" s="2146"/>
      <c r="M6" s="2146"/>
      <c r="N6" s="2146"/>
      <c r="O6" s="2147"/>
      <c r="P6" s="2124">
        <f>0.314*I6+0.249*J6+0.204*M6+0.159*N6+0.06*O6</f>
        <v>0.20666999999999999</v>
      </c>
      <c r="Q6" s="2125">
        <f>0.4*SUM(I6:O6)</f>
        <v>2.3839999999999999</v>
      </c>
      <c r="R6" s="2126">
        <f>SQRT(POWER(P6,2)+POWER(Q6+G6,2))</f>
        <v>5.1431540409460803</v>
      </c>
      <c r="S6" s="2125">
        <f>SQRT(POWER(P6,2)+POWER(Q6+H6,2))</f>
        <v>9.4592579777115713</v>
      </c>
      <c r="T6" s="2127">
        <f>115000/1.73/SQRT(POWER((R6+Q6),2)+P6*P6)</f>
        <v>8827.8977747594217</v>
      </c>
      <c r="U6" s="2128">
        <f>115000/2/SQRT(P6*P6+POWER((S6+Q6),2))</f>
        <v>4854.3438996390378</v>
      </c>
      <c r="V6" s="2148">
        <v>2</v>
      </c>
      <c r="W6" s="2149" t="s">
        <v>187</v>
      </c>
      <c r="X6" s="2149">
        <v>4</v>
      </c>
      <c r="Y6" s="2149">
        <v>11</v>
      </c>
      <c r="Z6" s="2149">
        <v>35</v>
      </c>
      <c r="AA6" s="2149">
        <v>6.3</v>
      </c>
      <c r="AB6" s="1879">
        <v>7.6</v>
      </c>
      <c r="AC6" s="2149" t="s">
        <v>54</v>
      </c>
      <c r="AD6" s="2149">
        <v>12</v>
      </c>
      <c r="AE6" s="2150">
        <f>AB6/100*Z6*Z6/X6</f>
        <v>23.275000000000002</v>
      </c>
      <c r="AF6" s="2151">
        <f t="shared" si="1"/>
        <v>28.414751599985877</v>
      </c>
      <c r="AG6" s="2150">
        <f t="shared" si="2"/>
        <v>32.732652451167169</v>
      </c>
      <c r="AH6" s="2133">
        <f t="shared" si="3"/>
        <v>0.92063795183954233</v>
      </c>
      <c r="AI6" s="2134">
        <f t="shared" si="4"/>
        <v>1.0605379394178163</v>
      </c>
      <c r="AJ6" s="2135">
        <f t="shared" ref="AJ6:AJ44" si="5">37000/1.73/SQRT(POWER((G6+Q6+AE6),2)+P6*P6)</f>
        <v>752.68239321876911</v>
      </c>
      <c r="AK6" s="1880">
        <f t="shared" ref="AK6:AK44" si="6">37000/2/SQRT(POWER((H6+Q6+AE6),2)+P6*P6)</f>
        <v>565.18487243279708</v>
      </c>
      <c r="AL6" s="1880">
        <f>AK6/1.2</f>
        <v>470.9873936939976</v>
      </c>
      <c r="AM6" s="1880">
        <f>AK6/1.5</f>
        <v>376.78991495519807</v>
      </c>
      <c r="AN6" s="1880">
        <f t="shared" ref="AN6:AN44" si="7">6300/(1.73*AH6)</f>
        <v>3955.5381025010397</v>
      </c>
      <c r="AO6" s="1881">
        <f t="shared" ref="AO6:AO44" si="8">SUM(6300/(2*AI6))</f>
        <v>2970.1907710432279</v>
      </c>
    </row>
    <row r="7" spans="1:41" ht="12.75" customHeight="1" x14ac:dyDescent="0.2">
      <c r="A7" s="2089">
        <v>1</v>
      </c>
      <c r="B7" s="2621" t="s">
        <v>69</v>
      </c>
      <c r="C7" s="2633" t="s">
        <v>340</v>
      </c>
      <c r="D7" s="2107">
        <v>5.6</v>
      </c>
      <c r="E7" s="160" t="s">
        <v>39</v>
      </c>
      <c r="F7" s="161" t="s">
        <v>53</v>
      </c>
      <c r="G7" s="635">
        <v>2.5499999999999998</v>
      </c>
      <c r="H7" s="636">
        <v>5.42</v>
      </c>
      <c r="I7" s="162"/>
      <c r="J7" s="163">
        <v>0.35</v>
      </c>
      <c r="K7" s="164"/>
      <c r="L7" s="164"/>
      <c r="M7" s="164"/>
      <c r="N7" s="164"/>
      <c r="O7" s="165"/>
      <c r="P7" s="293">
        <f t="shared" ref="P7:P12" si="9">0.314*I7+0.249*J7+0.195*M7+0.159*N7+0.06*O7</f>
        <v>8.7149999999999991E-2</v>
      </c>
      <c r="Q7" s="169">
        <f t="shared" ref="Q7:Q12" si="10">0.4*SUM(I7:O7)</f>
        <v>0.13999999999999999</v>
      </c>
      <c r="R7" s="168">
        <f t="shared" ref="R7:R44" si="11">SQRT(POWER(P7,2)+POWER(Q7+G7,2))</f>
        <v>2.6914113625568277</v>
      </c>
      <c r="S7" s="169">
        <f t="shared" si="0"/>
        <v>5.5606829726662168</v>
      </c>
      <c r="T7" s="1498">
        <f t="shared" ref="T7:T43" si="12">37000/1.73/SQRT(POWER((G7+Q7),2)+P7*P7)</f>
        <v>7946.4936258114049</v>
      </c>
      <c r="U7" s="2096">
        <f t="shared" ref="U7:U43" si="13">37000/2/SQRT(P7*P7+POWER((H7+Q7),2))</f>
        <v>3326.9294600928642</v>
      </c>
      <c r="V7" s="2104">
        <v>1</v>
      </c>
      <c r="W7" s="1501" t="s">
        <v>41</v>
      </c>
      <c r="X7" s="1413">
        <v>6.3</v>
      </c>
      <c r="Y7" s="1501">
        <v>11</v>
      </c>
      <c r="Z7" s="1501">
        <v>35</v>
      </c>
      <c r="AA7" s="1501">
        <v>6.3</v>
      </c>
      <c r="AB7" s="1405">
        <v>7.82</v>
      </c>
      <c r="AC7" s="1501" t="s">
        <v>162</v>
      </c>
      <c r="AD7" s="1501"/>
      <c r="AE7" s="294">
        <f t="shared" ref="AE7:AE12" si="14">AB7/100*Z7*Z7/X7</f>
        <v>15.205555555555556</v>
      </c>
      <c r="AF7" s="166">
        <f t="shared" si="1"/>
        <v>17.89576776124666</v>
      </c>
      <c r="AG7" s="294">
        <f t="shared" si="2"/>
        <v>20.765738432653059</v>
      </c>
      <c r="AH7" s="1399">
        <f t="shared" si="3"/>
        <v>0.57982287546439171</v>
      </c>
      <c r="AI7" s="1400">
        <f t="shared" si="4"/>
        <v>0.6728099252179589</v>
      </c>
      <c r="AJ7" s="174">
        <f t="shared" si="5"/>
        <v>1195.102860202983</v>
      </c>
      <c r="AK7" s="1498">
        <f t="shared" si="6"/>
        <v>890.89054357487726</v>
      </c>
      <c r="AL7" s="1498">
        <f t="shared" ref="AL7:AL12" si="15">AK7/1.2</f>
        <v>742.40878631239775</v>
      </c>
      <c r="AM7" s="1498">
        <f t="shared" ref="AM7:AM12" si="16">AK7/1.5</f>
        <v>593.92702904991813</v>
      </c>
      <c r="AN7" s="1498">
        <f t="shared" si="7"/>
        <v>6280.5705866523158</v>
      </c>
      <c r="AO7" s="175">
        <f t="shared" si="8"/>
        <v>4681.8572109790848</v>
      </c>
    </row>
    <row r="8" spans="1:41" ht="12.75" customHeight="1" x14ac:dyDescent="0.2">
      <c r="A8" s="2089">
        <v>1</v>
      </c>
      <c r="B8" s="2622"/>
      <c r="C8" s="2634"/>
      <c r="D8" s="2107">
        <v>5.6</v>
      </c>
      <c r="E8" s="160" t="s">
        <v>39</v>
      </c>
      <c r="F8" s="161" t="s">
        <v>53</v>
      </c>
      <c r="G8" s="635">
        <v>2.5499999999999998</v>
      </c>
      <c r="H8" s="636">
        <v>5.42</v>
      </c>
      <c r="I8" s="162"/>
      <c r="J8" s="163">
        <v>0.35</v>
      </c>
      <c r="K8" s="164"/>
      <c r="L8" s="164"/>
      <c r="M8" s="164"/>
      <c r="N8" s="164"/>
      <c r="O8" s="165"/>
      <c r="P8" s="293">
        <f t="shared" si="9"/>
        <v>8.7149999999999991E-2</v>
      </c>
      <c r="Q8" s="169">
        <f t="shared" si="10"/>
        <v>0.13999999999999999</v>
      </c>
      <c r="R8" s="168">
        <f t="shared" si="11"/>
        <v>2.6914113625568277</v>
      </c>
      <c r="S8" s="169">
        <f t="shared" si="0"/>
        <v>5.5606829726662168</v>
      </c>
      <c r="T8" s="1498">
        <f t="shared" si="12"/>
        <v>7946.4936258114049</v>
      </c>
      <c r="U8" s="2096">
        <f t="shared" si="13"/>
        <v>3326.9294600928642</v>
      </c>
      <c r="V8" s="2104">
        <v>2</v>
      </c>
      <c r="W8" s="1501" t="s">
        <v>41</v>
      </c>
      <c r="X8" s="1413">
        <v>6.3</v>
      </c>
      <c r="Y8" s="1501">
        <v>11</v>
      </c>
      <c r="Z8" s="1501">
        <v>35</v>
      </c>
      <c r="AA8" s="1501">
        <v>6.3</v>
      </c>
      <c r="AB8" s="1405">
        <v>7.94</v>
      </c>
      <c r="AC8" s="1501" t="s">
        <v>162</v>
      </c>
      <c r="AD8" s="1501"/>
      <c r="AE8" s="294">
        <f t="shared" si="14"/>
        <v>15.43888888888889</v>
      </c>
      <c r="AF8" s="166">
        <f t="shared" si="1"/>
        <v>18.129098363354398</v>
      </c>
      <c r="AG8" s="294">
        <f t="shared" si="2"/>
        <v>20.999069733928724</v>
      </c>
      <c r="AH8" s="1399">
        <f t="shared" si="3"/>
        <v>0.58738278697268242</v>
      </c>
      <c r="AI8" s="1400">
        <f t="shared" si="4"/>
        <v>0.68036985937929051</v>
      </c>
      <c r="AJ8" s="174">
        <f t="shared" si="5"/>
        <v>1179.7212860969312</v>
      </c>
      <c r="AK8" s="1498">
        <f t="shared" si="6"/>
        <v>880.99140744835415</v>
      </c>
      <c r="AL8" s="1498">
        <f t="shared" si="15"/>
        <v>734.15950620696185</v>
      </c>
      <c r="AM8" s="1498">
        <f t="shared" si="16"/>
        <v>587.32760496556944</v>
      </c>
      <c r="AN8" s="1498">
        <f t="shared" si="7"/>
        <v>6199.7364884973858</v>
      </c>
      <c r="AO8" s="175">
        <f t="shared" si="8"/>
        <v>4629.8347238276874</v>
      </c>
    </row>
    <row r="9" spans="1:41" x14ac:dyDescent="0.2">
      <c r="A9" s="2089">
        <v>1</v>
      </c>
      <c r="B9" s="2621" t="s">
        <v>70</v>
      </c>
      <c r="C9" s="2633" t="s">
        <v>340</v>
      </c>
      <c r="D9" s="2107">
        <v>4.5999999999999996</v>
      </c>
      <c r="E9" s="160" t="s">
        <v>39</v>
      </c>
      <c r="F9" s="161" t="s">
        <v>49</v>
      </c>
      <c r="G9" s="295">
        <v>4.13</v>
      </c>
      <c r="H9" s="298">
        <v>6.96</v>
      </c>
      <c r="I9" s="162"/>
      <c r="J9" s="163">
        <v>8.1999999999999993</v>
      </c>
      <c r="K9" s="164"/>
      <c r="L9" s="164"/>
      <c r="M9" s="164"/>
      <c r="N9" s="164"/>
      <c r="O9" s="165"/>
      <c r="P9" s="293">
        <f t="shared" si="9"/>
        <v>2.0417999999999998</v>
      </c>
      <c r="Q9" s="169">
        <f t="shared" si="10"/>
        <v>3.28</v>
      </c>
      <c r="R9" s="168">
        <f t="shared" si="11"/>
        <v>7.6861594597041769</v>
      </c>
      <c r="S9" s="169">
        <f t="shared" si="0"/>
        <v>10.44157781372145</v>
      </c>
      <c r="T9" s="1498">
        <f t="shared" si="12"/>
        <v>2782.5708468735525</v>
      </c>
      <c r="U9" s="2096">
        <f t="shared" si="13"/>
        <v>1771.7628820127975</v>
      </c>
      <c r="V9" s="2104">
        <v>1</v>
      </c>
      <c r="W9" s="1501" t="s">
        <v>41</v>
      </c>
      <c r="X9" s="1413">
        <v>6.3</v>
      </c>
      <c r="Y9" s="1501">
        <v>11</v>
      </c>
      <c r="Z9" s="1501">
        <v>35</v>
      </c>
      <c r="AA9" s="1501">
        <v>6.3</v>
      </c>
      <c r="AB9" s="1405">
        <v>7.94</v>
      </c>
      <c r="AC9" s="1501" t="s">
        <v>162</v>
      </c>
      <c r="AD9" s="1501">
        <v>5</v>
      </c>
      <c r="AE9" s="294">
        <f t="shared" si="14"/>
        <v>15.43888888888889</v>
      </c>
      <c r="AF9" s="166">
        <f t="shared" si="1"/>
        <v>22.939936152849036</v>
      </c>
      <c r="AG9" s="294">
        <f t="shared" si="2"/>
        <v>25.759935594016948</v>
      </c>
      <c r="AH9" s="1268">
        <f t="shared" si="3"/>
        <v>0.74325393135230877</v>
      </c>
      <c r="AI9" s="1269">
        <f t="shared" si="4"/>
        <v>0.83462191324614909</v>
      </c>
      <c r="AJ9" s="174">
        <f t="shared" si="5"/>
        <v>932.31659820195341</v>
      </c>
      <c r="AK9" s="1498">
        <f>37000/2/SQRT(POWER((H9+Q9+AE9),2)+P9*P9)</f>
        <v>718.1694974539007</v>
      </c>
      <c r="AL9" s="1498">
        <f t="shared" si="15"/>
        <v>598.474581211584</v>
      </c>
      <c r="AM9" s="1498">
        <f t="shared" si="16"/>
        <v>478.77966496926712</v>
      </c>
      <c r="AN9" s="1498">
        <f t="shared" si="7"/>
        <v>4899.5617022625183</v>
      </c>
      <c r="AO9" s="175">
        <f t="shared" si="8"/>
        <v>3774.1640256586375</v>
      </c>
    </row>
    <row r="10" spans="1:41" ht="12.75" customHeight="1" x14ac:dyDescent="0.2">
      <c r="A10" s="2089">
        <v>1</v>
      </c>
      <c r="B10" s="2622"/>
      <c r="C10" s="2634"/>
      <c r="D10" s="2107">
        <v>4.5999999999999996</v>
      </c>
      <c r="E10" s="160" t="s">
        <v>39</v>
      </c>
      <c r="F10" s="161" t="s">
        <v>49</v>
      </c>
      <c r="G10" s="295">
        <v>4.13</v>
      </c>
      <c r="H10" s="298">
        <v>6.96</v>
      </c>
      <c r="I10" s="162"/>
      <c r="J10" s="163">
        <v>8.1999999999999993</v>
      </c>
      <c r="K10" s="164"/>
      <c r="L10" s="164"/>
      <c r="M10" s="164"/>
      <c r="N10" s="164"/>
      <c r="O10" s="165"/>
      <c r="P10" s="293">
        <f t="shared" si="9"/>
        <v>2.0417999999999998</v>
      </c>
      <c r="Q10" s="169">
        <f t="shared" si="10"/>
        <v>3.28</v>
      </c>
      <c r="R10" s="168">
        <f t="shared" si="11"/>
        <v>7.6861594597041769</v>
      </c>
      <c r="S10" s="169">
        <f t="shared" si="0"/>
        <v>10.44157781372145</v>
      </c>
      <c r="T10" s="1498">
        <f t="shared" si="12"/>
        <v>2782.5708468735525</v>
      </c>
      <c r="U10" s="2096">
        <f t="shared" si="13"/>
        <v>1771.7628820127975</v>
      </c>
      <c r="V10" s="2104">
        <v>2</v>
      </c>
      <c r="W10" s="1501" t="s">
        <v>41</v>
      </c>
      <c r="X10" s="1413">
        <v>6.3</v>
      </c>
      <c r="Y10" s="1501">
        <v>11</v>
      </c>
      <c r="Z10" s="1501">
        <v>35</v>
      </c>
      <c r="AA10" s="1501">
        <v>6.3</v>
      </c>
      <c r="AB10" s="1405">
        <v>7.96</v>
      </c>
      <c r="AC10" s="1501" t="s">
        <v>162</v>
      </c>
      <c r="AD10" s="1501">
        <v>5</v>
      </c>
      <c r="AE10" s="294">
        <f t="shared" si="14"/>
        <v>15.47777777777778</v>
      </c>
      <c r="AF10" s="166">
        <f t="shared" si="1"/>
        <v>22.978670954712289</v>
      </c>
      <c r="AG10" s="294">
        <f t="shared" si="2"/>
        <v>25.798702313627338</v>
      </c>
      <c r="AH10" s="1399">
        <f t="shared" si="3"/>
        <v>0.74450893893267811</v>
      </c>
      <c r="AI10" s="1400">
        <f t="shared" si="4"/>
        <v>0.83587795496152573</v>
      </c>
      <c r="AJ10" s="174">
        <f t="shared" si="5"/>
        <v>930.7450060599906</v>
      </c>
      <c r="AK10" s="1498">
        <f t="shared" si="6"/>
        <v>717.09033171904809</v>
      </c>
      <c r="AL10" s="1498">
        <f t="shared" si="15"/>
        <v>597.57527643254014</v>
      </c>
      <c r="AM10" s="1498">
        <f t="shared" si="16"/>
        <v>478.06022114603206</v>
      </c>
      <c r="AN10" s="1498">
        <f>6300/(1.73*AH10)</f>
        <v>4891.3025843993501</v>
      </c>
      <c r="AO10" s="175">
        <f t="shared" si="8"/>
        <v>3768.4927342592614</v>
      </c>
    </row>
    <row r="11" spans="1:41" ht="12.75" customHeight="1" x14ac:dyDescent="0.2">
      <c r="A11" s="2089">
        <v>1</v>
      </c>
      <c r="B11" s="2621" t="s">
        <v>75</v>
      </c>
      <c r="C11" s="2633" t="s">
        <v>340</v>
      </c>
      <c r="D11" s="2107">
        <v>5.6</v>
      </c>
      <c r="E11" s="160" t="s">
        <v>39</v>
      </c>
      <c r="F11" s="161" t="s">
        <v>53</v>
      </c>
      <c r="G11" s="635">
        <v>2.5499999999999998</v>
      </c>
      <c r="H11" s="636">
        <v>5.42</v>
      </c>
      <c r="I11" s="162"/>
      <c r="J11" s="163">
        <v>4</v>
      </c>
      <c r="K11" s="164"/>
      <c r="L11" s="164"/>
      <c r="M11" s="164"/>
      <c r="N11" s="164"/>
      <c r="O11" s="165"/>
      <c r="P11" s="293">
        <f t="shared" si="9"/>
        <v>0.996</v>
      </c>
      <c r="Q11" s="169">
        <f t="shared" si="10"/>
        <v>1.6</v>
      </c>
      <c r="R11" s="168">
        <f t="shared" si="11"/>
        <v>4.2678467638845712</v>
      </c>
      <c r="S11" s="169">
        <f t="shared" si="0"/>
        <v>7.0903043658223863</v>
      </c>
      <c r="T11" s="1498">
        <f t="shared" si="12"/>
        <v>5011.2584683166151</v>
      </c>
      <c r="U11" s="2096">
        <f t="shared" si="13"/>
        <v>2609.1968758317516</v>
      </c>
      <c r="V11" s="2104">
        <v>1</v>
      </c>
      <c r="W11" s="1501" t="s">
        <v>41</v>
      </c>
      <c r="X11" s="1413">
        <v>6.3</v>
      </c>
      <c r="Y11" s="1501">
        <v>11</v>
      </c>
      <c r="Z11" s="1501">
        <v>35</v>
      </c>
      <c r="AA11" s="1501">
        <v>6.3</v>
      </c>
      <c r="AB11" s="1405">
        <v>7.41</v>
      </c>
      <c r="AC11" s="1501" t="s">
        <v>67</v>
      </c>
      <c r="AD11" s="1501">
        <v>12</v>
      </c>
      <c r="AE11" s="294">
        <f t="shared" si="14"/>
        <v>14.408333333333335</v>
      </c>
      <c r="AF11" s="166">
        <f t="shared" si="1"/>
        <v>18.585041084461214</v>
      </c>
      <c r="AG11" s="294">
        <f t="shared" si="2"/>
        <v>21.451468141934818</v>
      </c>
      <c r="AH11" s="1268">
        <f t="shared" si="3"/>
        <v>0.60215533113654329</v>
      </c>
      <c r="AI11" s="1269">
        <f t="shared" si="4"/>
        <v>0.69502756779868802</v>
      </c>
      <c r="AJ11" s="174">
        <f t="shared" si="5"/>
        <v>1150.7794435211626</v>
      </c>
      <c r="AK11" s="1498">
        <f t="shared" si="6"/>
        <v>862.411834826117</v>
      </c>
      <c r="AL11" s="1498">
        <f t="shared" si="15"/>
        <v>718.67652902176417</v>
      </c>
      <c r="AM11" s="1498">
        <f t="shared" si="16"/>
        <v>574.94122321741133</v>
      </c>
      <c r="AN11" s="1498">
        <f t="shared" si="7"/>
        <v>6047.6397182043074</v>
      </c>
      <c r="AO11" s="175">
        <f>SUM(6300/(2*AI11))</f>
        <v>4532.1943271642785</v>
      </c>
    </row>
    <row r="12" spans="1:41" ht="12.75" customHeight="1" x14ac:dyDescent="0.2">
      <c r="A12" s="2089">
        <v>1</v>
      </c>
      <c r="B12" s="2622"/>
      <c r="C12" s="2634"/>
      <c r="D12" s="2107">
        <v>5.6</v>
      </c>
      <c r="E12" s="160" t="s">
        <v>39</v>
      </c>
      <c r="F12" s="161" t="s">
        <v>53</v>
      </c>
      <c r="G12" s="635">
        <v>2.5499999999999998</v>
      </c>
      <c r="H12" s="636">
        <v>5.42</v>
      </c>
      <c r="I12" s="162"/>
      <c r="J12" s="163">
        <v>4</v>
      </c>
      <c r="K12" s="164"/>
      <c r="L12" s="164"/>
      <c r="M12" s="164"/>
      <c r="N12" s="164"/>
      <c r="O12" s="165"/>
      <c r="P12" s="293">
        <f t="shared" si="9"/>
        <v>0.996</v>
      </c>
      <c r="Q12" s="169">
        <f t="shared" si="10"/>
        <v>1.6</v>
      </c>
      <c r="R12" s="168">
        <f t="shared" si="11"/>
        <v>4.2678467638845712</v>
      </c>
      <c r="S12" s="169">
        <f t="shared" si="0"/>
        <v>7.0903043658223863</v>
      </c>
      <c r="T12" s="1498">
        <f t="shared" si="12"/>
        <v>5011.2584683166151</v>
      </c>
      <c r="U12" s="2096">
        <f t="shared" si="13"/>
        <v>2609.1968758317516</v>
      </c>
      <c r="V12" s="2104">
        <v>2</v>
      </c>
      <c r="W12" s="1501" t="s">
        <v>41</v>
      </c>
      <c r="X12" s="1413">
        <v>6.3</v>
      </c>
      <c r="Y12" s="1501">
        <v>11</v>
      </c>
      <c r="Z12" s="1501">
        <v>35</v>
      </c>
      <c r="AA12" s="1501">
        <v>6.3</v>
      </c>
      <c r="AB12" s="1405">
        <v>7.43</v>
      </c>
      <c r="AC12" s="1501" t="s">
        <v>67</v>
      </c>
      <c r="AD12" s="1501">
        <v>12</v>
      </c>
      <c r="AE12" s="294">
        <f t="shared" si="14"/>
        <v>14.447222222222223</v>
      </c>
      <c r="AF12" s="166">
        <f t="shared" si="1"/>
        <v>18.623874204437598</v>
      </c>
      <c r="AG12" s="294">
        <f t="shared" si="2"/>
        <v>21.490315166099165</v>
      </c>
      <c r="AH12" s="1399">
        <f t="shared" si="3"/>
        <v>0.60341352422377814</v>
      </c>
      <c r="AI12" s="1400">
        <f t="shared" si="4"/>
        <v>0.69628621138161284</v>
      </c>
      <c r="AJ12" s="174">
        <f t="shared" si="5"/>
        <v>1148.3799236518778</v>
      </c>
      <c r="AK12" s="1498">
        <f t="shared" si="6"/>
        <v>860.85289382743133</v>
      </c>
      <c r="AL12" s="1498">
        <f t="shared" si="15"/>
        <v>717.37741152285946</v>
      </c>
      <c r="AM12" s="1498">
        <f t="shared" si="16"/>
        <v>573.90192921828759</v>
      </c>
      <c r="AN12" s="1498">
        <f t="shared" si="7"/>
        <v>6035.0296288011587</v>
      </c>
      <c r="AO12" s="175">
        <f t="shared" si="8"/>
        <v>4524.001694288303</v>
      </c>
    </row>
    <row r="13" spans="1:41" ht="12.75" customHeight="1" x14ac:dyDescent="0.2">
      <c r="A13" s="2090">
        <v>1</v>
      </c>
      <c r="B13" s="2621" t="s">
        <v>452</v>
      </c>
      <c r="C13" s="2623" t="s">
        <v>454</v>
      </c>
      <c r="D13" s="2107">
        <v>4.5999999999999996</v>
      </c>
      <c r="E13" s="160" t="s">
        <v>39</v>
      </c>
      <c r="F13" s="161" t="s">
        <v>49</v>
      </c>
      <c r="G13" s="295">
        <v>4.13</v>
      </c>
      <c r="H13" s="298">
        <v>6.96</v>
      </c>
      <c r="I13" s="162"/>
      <c r="J13" s="163">
        <v>8.1</v>
      </c>
      <c r="K13" s="164"/>
      <c r="L13" s="164"/>
      <c r="M13" s="164"/>
      <c r="N13" s="164"/>
      <c r="O13" s="165"/>
      <c r="P13" s="293">
        <f>0.314*I13+0.249*J13+0.195*M13+0.159*N13+0.06*O13</f>
        <v>2.0168999999999997</v>
      </c>
      <c r="Q13" s="169">
        <f>0.4*SUM(I13:O13)</f>
        <v>3.24</v>
      </c>
      <c r="R13" s="168">
        <f>SQRT(POWER(P13,2)+POWER(Q13+G13,2))</f>
        <v>7.6409937580134173</v>
      </c>
      <c r="S13" s="169">
        <f>SQRT(POWER(P13,2)+POWER(Q13+H13,2))</f>
        <v>10.397494198603816</v>
      </c>
      <c r="T13" s="1498">
        <f>37000/1.73/SQRT(POWER((G13+Q13),2)+P13*P13)</f>
        <v>2799.0185457964176</v>
      </c>
      <c r="U13" s="2096">
        <f>37000/2/SQRT(P13*P13+POWER((H13+Q13),2))</f>
        <v>1779.2748566750049</v>
      </c>
      <c r="V13" s="2104">
        <v>1</v>
      </c>
      <c r="W13" s="1501" t="s">
        <v>453</v>
      </c>
      <c r="X13" s="1413">
        <v>6.3</v>
      </c>
      <c r="Y13" s="1501">
        <v>11</v>
      </c>
      <c r="Z13" s="1501">
        <v>35</v>
      </c>
      <c r="AA13" s="1501">
        <v>6.3</v>
      </c>
      <c r="AB13" s="1405">
        <v>7.92</v>
      </c>
      <c r="AC13" s="1501" t="s">
        <v>81</v>
      </c>
      <c r="AD13" s="1501">
        <v>5</v>
      </c>
      <c r="AE13" s="294">
        <f>AB13/100*Z13*Z13/X13</f>
        <v>15.4</v>
      </c>
      <c r="AF13" s="166">
        <f>SQRT(POWER(P13,2)+POWER(Q13+AE13+G13,2))</f>
        <v>22.859151025573979</v>
      </c>
      <c r="AG13" s="294">
        <f>SQRT(POWER(P13,2)+POWER(Q13+AE13+H13,2))</f>
        <v>25.67932798205592</v>
      </c>
      <c r="AH13" s="1268">
        <f>SQRT(POWER((AE13+Q13+G13),2)+POWER(P13,2))*POWER(6.3/Z13,2)</f>
        <v>0.74063649322859693</v>
      </c>
      <c r="AI13" s="1269">
        <f>SQRT(POWER((H13+Q13+AE13),2)+POWER(P13,2))*POWER(6.3/Z13,2)</f>
        <v>0.83201022661861179</v>
      </c>
      <c r="AJ13" s="174">
        <f>37000/1.73/SQRT(POWER((G13+Q13+AE13),2)+P13*P13)</f>
        <v>935.61144125899125</v>
      </c>
      <c r="AK13" s="1498">
        <f>37000/2/SQRT(POWER((H13+Q13+AE13),2)+P13*P13)</f>
        <v>720.42383713963784</v>
      </c>
      <c r="AL13" s="1498">
        <f>AK13/1.2</f>
        <v>600.35319761636492</v>
      </c>
      <c r="AM13" s="1498">
        <f>AK13/1.5</f>
        <v>480.28255809309189</v>
      </c>
      <c r="AN13" s="1498">
        <f>6300/(1.73*AH13)</f>
        <v>4916.8769435532577</v>
      </c>
      <c r="AO13" s="175">
        <f>SUM(6300/(2*AI13))</f>
        <v>3786.0111561392382</v>
      </c>
    </row>
    <row r="14" spans="1:41" ht="12.75" customHeight="1" x14ac:dyDescent="0.2">
      <c r="A14" s="2090">
        <v>1</v>
      </c>
      <c r="B14" s="2622"/>
      <c r="C14" s="2624"/>
      <c r="D14" s="2107">
        <v>4.5999999999999996</v>
      </c>
      <c r="E14" s="160" t="s">
        <v>39</v>
      </c>
      <c r="F14" s="161" t="s">
        <v>49</v>
      </c>
      <c r="G14" s="295">
        <v>4.13</v>
      </c>
      <c r="H14" s="298">
        <v>6.96</v>
      </c>
      <c r="I14" s="162"/>
      <c r="J14" s="163">
        <v>8.1</v>
      </c>
      <c r="K14" s="164"/>
      <c r="L14" s="164"/>
      <c r="M14" s="164"/>
      <c r="N14" s="164"/>
      <c r="O14" s="165"/>
      <c r="P14" s="293">
        <f>0.314*I14+0.249*J14+0.195*M14+0.159*N14+0.06*O14</f>
        <v>2.0168999999999997</v>
      </c>
      <c r="Q14" s="169">
        <f>0.4*SUM(I14:O14)</f>
        <v>3.24</v>
      </c>
      <c r="R14" s="168">
        <f>SQRT(POWER(P14,2)+POWER(Q14+G14,2))</f>
        <v>7.6409937580134173</v>
      </c>
      <c r="S14" s="169">
        <f>SQRT(POWER(P14,2)+POWER(Q14+H14,2))</f>
        <v>10.397494198603816</v>
      </c>
      <c r="T14" s="1498">
        <f>37000/1.73/SQRT(POWER((G14+Q14),2)+P14*P14)</f>
        <v>2799.0185457964176</v>
      </c>
      <c r="U14" s="2096">
        <f>37000/2/SQRT(P14*P14+POWER((H14+Q14),2))</f>
        <v>1779.2748566750049</v>
      </c>
      <c r="V14" s="2104">
        <v>2</v>
      </c>
      <c r="W14" s="1501" t="s">
        <v>453</v>
      </c>
      <c r="X14" s="1413">
        <v>6.3</v>
      </c>
      <c r="Y14" s="1501">
        <v>11</v>
      </c>
      <c r="Z14" s="1501">
        <v>35</v>
      </c>
      <c r="AA14" s="1501">
        <v>6.3</v>
      </c>
      <c r="AB14" s="1405">
        <v>8.1</v>
      </c>
      <c r="AC14" s="1501" t="s">
        <v>81</v>
      </c>
      <c r="AD14" s="1501">
        <v>5</v>
      </c>
      <c r="AE14" s="294">
        <f>AB14/100*Z14*Z14/X14</f>
        <v>15.75</v>
      </c>
      <c r="AF14" s="166">
        <f>SQRT(POWER(P14,2)+POWER(Q14+AE14+G14,2))</f>
        <v>23.207806566110463</v>
      </c>
      <c r="AG14" s="294">
        <f>SQRT(POWER(P14,2)+POWER(Q14+AE14+H14,2))</f>
        <v>26.028261286724476</v>
      </c>
      <c r="AH14" s="1268">
        <f>SQRT(POWER((AE14+Q14+G14),2)+POWER(P14,2))*POWER(6.3/Z14,2)</f>
        <v>0.75193293274197892</v>
      </c>
      <c r="AI14" s="1269">
        <f>SQRT(POWER((H14+Q14+AE14),2)+POWER(P14,2))*POWER(6.3/Z14,2)</f>
        <v>0.84331566568987282</v>
      </c>
      <c r="AJ14" s="174">
        <f>37000/1.73/SQRT(POWER((G14+Q14+AE14),2)+P14*P14)</f>
        <v>921.55556261078584</v>
      </c>
      <c r="AK14" s="1498">
        <f>37000/2/SQRT(POWER((H14+Q14+AE14),2)+P14*P14)</f>
        <v>710.76587852742171</v>
      </c>
      <c r="AL14" s="1498">
        <f>AK14/1.2</f>
        <v>592.3048987728514</v>
      </c>
      <c r="AM14" s="1498">
        <f>AK14/1.5</f>
        <v>473.84391901828116</v>
      </c>
      <c r="AN14" s="1498">
        <f>6300/(1.73*AH14)</f>
        <v>4843.0097134200469</v>
      </c>
      <c r="AO14" s="175">
        <f>SUM(6300/(2*AI14))</f>
        <v>3735.2561183873518</v>
      </c>
    </row>
    <row r="15" spans="1:41" ht="12.75" customHeight="1" x14ac:dyDescent="0.2">
      <c r="A15" s="2090">
        <v>1</v>
      </c>
      <c r="B15" s="2621" t="s">
        <v>96</v>
      </c>
      <c r="C15" s="2633" t="s">
        <v>341</v>
      </c>
      <c r="D15" s="2107">
        <v>1.2</v>
      </c>
      <c r="E15" s="160" t="s">
        <v>39</v>
      </c>
      <c r="F15" s="161" t="s">
        <v>46</v>
      </c>
      <c r="G15" s="2472">
        <f>121.5/1.73/14.327</f>
        <v>4.9020181386774881</v>
      </c>
      <c r="H15" s="2473">
        <f>121.5/(2*11.492)</f>
        <v>5.2862861120779669</v>
      </c>
      <c r="I15" s="162"/>
      <c r="J15" s="163">
        <v>6.21</v>
      </c>
      <c r="K15" s="164"/>
      <c r="L15" s="164"/>
      <c r="M15" s="164"/>
      <c r="N15" s="164"/>
      <c r="O15" s="165"/>
      <c r="P15" s="293">
        <f t="shared" ref="P15:P22" si="17">0.314*I15+0.249*J15+0.195*M15+0.159*N15+0.06*O15</f>
        <v>1.5462899999999999</v>
      </c>
      <c r="Q15" s="169">
        <f t="shared" ref="Q15:Q22" si="18">0.4*SUM(I15:O15)</f>
        <v>2.484</v>
      </c>
      <c r="R15" s="168">
        <f>SQRT(POWER(P15,2)+POWER(Q15+G15,2))</f>
        <v>7.5461431678025344</v>
      </c>
      <c r="S15" s="169">
        <f>SQRT(POWER(P15,2)+POWER(Q15+H15,2))</f>
        <v>7.922648485680261</v>
      </c>
      <c r="T15" s="1498">
        <f>37000/1.73/SQRT(POWER((G15+Q15),2)+P15*P15)</f>
        <v>2834.2005659590841</v>
      </c>
      <c r="U15" s="2096">
        <f>37000/2/SQRT(P15*P15+POWER((H15+Q15),2))</f>
        <v>2335.0777247580409</v>
      </c>
      <c r="V15" s="2104">
        <v>1</v>
      </c>
      <c r="W15" s="1501" t="s">
        <v>41</v>
      </c>
      <c r="X15" s="1413">
        <v>6.3</v>
      </c>
      <c r="Y15" s="1501">
        <v>11</v>
      </c>
      <c r="Z15" s="1501">
        <v>35</v>
      </c>
      <c r="AA15" s="1501">
        <v>6.3</v>
      </c>
      <c r="AB15" s="1405">
        <v>8.01</v>
      </c>
      <c r="AC15" s="1501" t="s">
        <v>162</v>
      </c>
      <c r="AD15" s="1501"/>
      <c r="AE15" s="294">
        <f t="shared" ref="AE15:AE48" si="19">AB15/100*Z15*Z15/X15</f>
        <v>15.575000000000001</v>
      </c>
      <c r="AF15" s="166">
        <f>SQRT(POWER(P15,2)+POWER(Q15+AE15+G15,2))</f>
        <v>23.013026022858806</v>
      </c>
      <c r="AG15" s="294">
        <f>SQRT(POWER(P15,2)+POWER(Q15+AE15+H15,2))</f>
        <v>23.396439823590264</v>
      </c>
      <c r="AH15" s="807">
        <f t="shared" si="3"/>
        <v>0.7456220431406253</v>
      </c>
      <c r="AI15" s="1073">
        <f t="shared" ref="AI15:AI20" si="20">SQRT(POWER((H15+Q15+AE15),2)+POWER(P15,2))*POWER(6.3/Z15,2)</f>
        <v>0.75804465028432455</v>
      </c>
      <c r="AJ15" s="174">
        <f>37000/1.73/SQRT(POWER((G15+Q15+AE15),2)+P15*P15)</f>
        <v>929.3555404556646</v>
      </c>
      <c r="AK15" s="1498">
        <f>37000/2/SQRT(POWER((H15+Q15+AE15),2)+P15*P15)</f>
        <v>790.71859391815417</v>
      </c>
      <c r="AL15" s="1498">
        <f t="shared" ref="AL15:AL48" si="21">AK15/1.2</f>
        <v>658.93216159846179</v>
      </c>
      <c r="AM15" s="1498">
        <f t="shared" ref="AM15:AM48" si="22">AK15/1.5</f>
        <v>527.14572927876941</v>
      </c>
      <c r="AN15" s="178">
        <f>6300/(1.73*AH15)</f>
        <v>4884.0005879802193</v>
      </c>
      <c r="AO15" s="175">
        <f>SUM(6300/(2*AI15))</f>
        <v>4155.4280461164253</v>
      </c>
    </row>
    <row r="16" spans="1:41" ht="12.75" customHeight="1" x14ac:dyDescent="0.2">
      <c r="A16" s="2090">
        <v>1</v>
      </c>
      <c r="B16" s="2622"/>
      <c r="C16" s="2634"/>
      <c r="D16" s="2107">
        <v>1.2</v>
      </c>
      <c r="E16" s="160" t="s">
        <v>39</v>
      </c>
      <c r="F16" s="161" t="s">
        <v>46</v>
      </c>
      <c r="G16" s="2472">
        <f>121.5/1.73/14.338</f>
        <v>4.8982573492001933</v>
      </c>
      <c r="H16" s="2473">
        <f>121.5/(2*11.613)</f>
        <v>5.2312064066132784</v>
      </c>
      <c r="I16" s="162"/>
      <c r="J16" s="163">
        <v>6.21</v>
      </c>
      <c r="K16" s="164"/>
      <c r="L16" s="164"/>
      <c r="M16" s="164"/>
      <c r="N16" s="164"/>
      <c r="O16" s="165"/>
      <c r="P16" s="293">
        <f t="shared" si="17"/>
        <v>1.5462899999999999</v>
      </c>
      <c r="Q16" s="169">
        <f t="shared" si="18"/>
        <v>2.484</v>
      </c>
      <c r="R16" s="168">
        <f>SQRT(POWER(P16,2)+POWER(Q16+G16,2))</f>
        <v>7.5424622195885256</v>
      </c>
      <c r="S16" s="169">
        <f>SQRT(POWER(P16,2)+POWER(Q16+H16,2))</f>
        <v>7.8686353747486972</v>
      </c>
      <c r="T16" s="1498">
        <f>37000/1.73/SQRT(POWER((G16+Q16),2)+P16*P16)</f>
        <v>2835.5837410029467</v>
      </c>
      <c r="U16" s="2096">
        <f>37000/2/SQRT(P16*P16+POWER((H16+Q16),2))</f>
        <v>2351.1065285053751</v>
      </c>
      <c r="V16" s="2104">
        <v>2</v>
      </c>
      <c r="W16" s="1501" t="s">
        <v>41</v>
      </c>
      <c r="X16" s="1413">
        <v>6.3</v>
      </c>
      <c r="Y16" s="1501">
        <v>11</v>
      </c>
      <c r="Z16" s="1501">
        <v>35</v>
      </c>
      <c r="AA16" s="1501">
        <v>6.3</v>
      </c>
      <c r="AB16" s="1405">
        <v>8.01</v>
      </c>
      <c r="AC16" s="1501" t="s">
        <v>162</v>
      </c>
      <c r="AD16" s="1501"/>
      <c r="AE16" s="294">
        <f t="shared" si="19"/>
        <v>15.575000000000001</v>
      </c>
      <c r="AF16" s="166">
        <f>SQRT(POWER(P16,2)+POWER(Q16+AE16+G16,2))</f>
        <v>23.00927373389926</v>
      </c>
      <c r="AG16" s="294">
        <f>SQRT(POWER(P16,2)+POWER(Q16+AE16+H16,2))</f>
        <v>23.341480827632815</v>
      </c>
      <c r="AH16" s="807">
        <f t="shared" si="3"/>
        <v>0.745500468978336</v>
      </c>
      <c r="AI16" s="1073">
        <f t="shared" si="20"/>
        <v>0.75626397881530316</v>
      </c>
      <c r="AJ16" s="174">
        <f>37000/1.73/SQRT(POWER((G16+Q16+AE16),2)+P16*P16)</f>
        <v>929.50709719640633</v>
      </c>
      <c r="AK16" s="1498">
        <f>37000/2/SQRT(POWER((H16+Q16+AE16),2)+P16*P16)</f>
        <v>792.58039096211814</v>
      </c>
      <c r="AL16" s="1498">
        <f t="shared" si="21"/>
        <v>660.48365913509849</v>
      </c>
      <c r="AM16" s="1498">
        <f t="shared" si="22"/>
        <v>528.38692730807873</v>
      </c>
      <c r="AN16" s="1498">
        <f>6300/(1.73*AH16)</f>
        <v>4884.7970573384719</v>
      </c>
      <c r="AO16" s="175">
        <f>SUM(6300/(2*AI16))</f>
        <v>4165.2122648159357</v>
      </c>
    </row>
    <row r="17" spans="1:41" ht="12.75" customHeight="1" x14ac:dyDescent="0.2">
      <c r="A17" s="2089">
        <v>1</v>
      </c>
      <c r="B17" s="2621" t="s">
        <v>79</v>
      </c>
      <c r="C17" s="2623" t="s">
        <v>43</v>
      </c>
      <c r="D17" s="2107">
        <v>4.5999999999999996</v>
      </c>
      <c r="E17" s="160" t="s">
        <v>39</v>
      </c>
      <c r="F17" s="161" t="s">
        <v>49</v>
      </c>
      <c r="G17" s="295">
        <v>4.13</v>
      </c>
      <c r="H17" s="298">
        <v>6.96</v>
      </c>
      <c r="I17" s="162"/>
      <c r="J17" s="163">
        <v>12.9</v>
      </c>
      <c r="K17" s="164"/>
      <c r="L17" s="164"/>
      <c r="M17" s="164"/>
      <c r="N17" s="164"/>
      <c r="O17" s="165"/>
      <c r="P17" s="293">
        <f t="shared" si="17"/>
        <v>3.2121</v>
      </c>
      <c r="Q17" s="169">
        <f t="shared" si="18"/>
        <v>5.16</v>
      </c>
      <c r="R17" s="168">
        <f t="shared" si="11"/>
        <v>9.8296330760613841</v>
      </c>
      <c r="S17" s="169">
        <f t="shared" si="0"/>
        <v>12.538420411279883</v>
      </c>
      <c r="T17" s="1498">
        <f t="shared" si="12"/>
        <v>2175.7967028372382</v>
      </c>
      <c r="U17" s="2096">
        <f t="shared" si="13"/>
        <v>1475.4649623454106</v>
      </c>
      <c r="V17" s="2104">
        <v>1</v>
      </c>
      <c r="W17" s="1501" t="s">
        <v>80</v>
      </c>
      <c r="X17" s="1413">
        <v>4</v>
      </c>
      <c r="Y17" s="1501">
        <v>11</v>
      </c>
      <c r="Z17" s="1501">
        <v>35</v>
      </c>
      <c r="AA17" s="1501">
        <v>6.3</v>
      </c>
      <c r="AB17" s="1405">
        <v>6.23</v>
      </c>
      <c r="AC17" s="1501" t="s">
        <v>81</v>
      </c>
      <c r="AD17" s="1501">
        <v>5</v>
      </c>
      <c r="AE17" s="294">
        <f t="shared" si="19"/>
        <v>19.079374999999999</v>
      </c>
      <c r="AF17" s="166">
        <f t="shared" si="1"/>
        <v>28.5506396478367</v>
      </c>
      <c r="AG17" s="294">
        <f t="shared" si="2"/>
        <v>31.364288399398209</v>
      </c>
      <c r="AH17" s="1399">
        <f t="shared" si="3"/>
        <v>0.92504072458990905</v>
      </c>
      <c r="AI17" s="1400">
        <f t="shared" si="20"/>
        <v>1.0162029441405018</v>
      </c>
      <c r="AJ17" s="174">
        <f>37000/1.73/SQRT(POWER((G17+Q17+AE17),2)+P17*P17)</f>
        <v>749.09996766446341</v>
      </c>
      <c r="AK17" s="1498">
        <f t="shared" si="6"/>
        <v>589.84280989952128</v>
      </c>
      <c r="AL17" s="1498">
        <f t="shared" si="21"/>
        <v>491.53567491626774</v>
      </c>
      <c r="AM17" s="1498">
        <f t="shared" si="22"/>
        <v>393.22853993301419</v>
      </c>
      <c r="AN17" s="1498">
        <f t="shared" si="7"/>
        <v>3936.7115417802133</v>
      </c>
      <c r="AO17" s="175">
        <f t="shared" si="8"/>
        <v>3099.7745264989862</v>
      </c>
    </row>
    <row r="18" spans="1:41" ht="12.75" customHeight="1" x14ac:dyDescent="0.2">
      <c r="A18" s="2089">
        <v>1</v>
      </c>
      <c r="B18" s="2622"/>
      <c r="C18" s="2624"/>
      <c r="D18" s="2107">
        <v>4.5999999999999996</v>
      </c>
      <c r="E18" s="160" t="s">
        <v>39</v>
      </c>
      <c r="F18" s="161" t="s">
        <v>49</v>
      </c>
      <c r="G18" s="295">
        <v>4.13</v>
      </c>
      <c r="H18" s="298">
        <v>6.96</v>
      </c>
      <c r="I18" s="162"/>
      <c r="J18" s="163">
        <v>12.9</v>
      </c>
      <c r="K18" s="164"/>
      <c r="L18" s="164"/>
      <c r="M18" s="164"/>
      <c r="N18" s="164"/>
      <c r="O18" s="165"/>
      <c r="P18" s="293">
        <f t="shared" si="17"/>
        <v>3.2121</v>
      </c>
      <c r="Q18" s="169">
        <f t="shared" si="18"/>
        <v>5.16</v>
      </c>
      <c r="R18" s="168">
        <f t="shared" si="11"/>
        <v>9.8296330760613841</v>
      </c>
      <c r="S18" s="169">
        <f t="shared" si="0"/>
        <v>12.538420411279883</v>
      </c>
      <c r="T18" s="1498">
        <f t="shared" si="12"/>
        <v>2175.7967028372382</v>
      </c>
      <c r="U18" s="2096">
        <f t="shared" si="13"/>
        <v>1475.4649623454106</v>
      </c>
      <c r="V18" s="2104">
        <v>2</v>
      </c>
      <c r="W18" s="1501" t="s">
        <v>80</v>
      </c>
      <c r="X18" s="1413">
        <v>4</v>
      </c>
      <c r="Y18" s="1501">
        <v>11</v>
      </c>
      <c r="Z18" s="1501">
        <v>35</v>
      </c>
      <c r="AA18" s="1501">
        <v>6.3</v>
      </c>
      <c r="AB18" s="1405">
        <v>6.23</v>
      </c>
      <c r="AC18" s="1501" t="s">
        <v>81</v>
      </c>
      <c r="AD18" s="1501">
        <v>5</v>
      </c>
      <c r="AE18" s="294">
        <f t="shared" si="19"/>
        <v>19.079374999999999</v>
      </c>
      <c r="AF18" s="166">
        <f t="shared" si="1"/>
        <v>28.5506396478367</v>
      </c>
      <c r="AG18" s="294">
        <f t="shared" si="2"/>
        <v>31.364288399398209</v>
      </c>
      <c r="AH18" s="1399">
        <f t="shared" si="3"/>
        <v>0.92504072458990905</v>
      </c>
      <c r="AI18" s="1400">
        <f t="shared" si="20"/>
        <v>1.0162029441405018</v>
      </c>
      <c r="AJ18" s="174">
        <f t="shared" si="5"/>
        <v>749.09996766446341</v>
      </c>
      <c r="AK18" s="1498">
        <f t="shared" si="6"/>
        <v>589.84280989952128</v>
      </c>
      <c r="AL18" s="1498">
        <f t="shared" si="21"/>
        <v>491.53567491626774</v>
      </c>
      <c r="AM18" s="1498">
        <f t="shared" si="22"/>
        <v>393.22853993301419</v>
      </c>
      <c r="AN18" s="1498">
        <f t="shared" si="7"/>
        <v>3936.7115417802133</v>
      </c>
      <c r="AO18" s="175">
        <f t="shared" si="8"/>
        <v>3099.7745264989862</v>
      </c>
    </row>
    <row r="19" spans="1:41" ht="12.75" customHeight="1" x14ac:dyDescent="0.2">
      <c r="A19" s="2089">
        <v>1</v>
      </c>
      <c r="B19" s="2621" t="s">
        <v>86</v>
      </c>
      <c r="C19" s="2623" t="s">
        <v>43</v>
      </c>
      <c r="D19" s="2107">
        <v>4.5999999999999996</v>
      </c>
      <c r="E19" s="160" t="s">
        <v>39</v>
      </c>
      <c r="F19" s="161" t="s">
        <v>49</v>
      </c>
      <c r="G19" s="295">
        <v>4.13</v>
      </c>
      <c r="H19" s="298">
        <v>6.96</v>
      </c>
      <c r="I19" s="162"/>
      <c r="J19" s="163">
        <v>20.399999999999999</v>
      </c>
      <c r="K19" s="164"/>
      <c r="L19" s="164"/>
      <c r="M19" s="164"/>
      <c r="N19" s="164"/>
      <c r="O19" s="165"/>
      <c r="P19" s="293">
        <f t="shared" si="17"/>
        <v>5.0795999999999992</v>
      </c>
      <c r="Q19" s="169">
        <f t="shared" si="18"/>
        <v>8.16</v>
      </c>
      <c r="R19" s="168">
        <f t="shared" si="11"/>
        <v>13.298362160807622</v>
      </c>
      <c r="S19" s="169">
        <f t="shared" si="0"/>
        <v>15.950446268365033</v>
      </c>
      <c r="T19" s="1498">
        <f t="shared" si="12"/>
        <v>1608.264459816407</v>
      </c>
      <c r="U19" s="2096">
        <f t="shared" si="13"/>
        <v>1159.8421566857078</v>
      </c>
      <c r="V19" s="2104">
        <v>1</v>
      </c>
      <c r="W19" s="1501" t="s">
        <v>41</v>
      </c>
      <c r="X19" s="1413">
        <v>6.3</v>
      </c>
      <c r="Y19" s="1501">
        <v>11</v>
      </c>
      <c r="Z19" s="1501">
        <v>35</v>
      </c>
      <c r="AA19" s="1501">
        <v>6.3</v>
      </c>
      <c r="AB19" s="1405">
        <v>7.66</v>
      </c>
      <c r="AC19" s="1501" t="s">
        <v>162</v>
      </c>
      <c r="AD19" s="1501">
        <v>5</v>
      </c>
      <c r="AE19" s="294">
        <f t="shared" si="19"/>
        <v>14.894444444444446</v>
      </c>
      <c r="AF19" s="166">
        <f t="shared" si="1"/>
        <v>27.654951743098135</v>
      </c>
      <c r="AG19" s="294">
        <f t="shared" si="2"/>
        <v>30.441241950167573</v>
      </c>
      <c r="AH19" s="1399">
        <f t="shared" si="3"/>
        <v>0.89602043647637952</v>
      </c>
      <c r="AI19" s="1400">
        <f t="shared" si="20"/>
        <v>0.9862962391854293</v>
      </c>
      <c r="AJ19" s="174">
        <f t="shared" si="5"/>
        <v>773.36179920588211</v>
      </c>
      <c r="AK19" s="1498">
        <f t="shared" si="6"/>
        <v>607.72816136360564</v>
      </c>
      <c r="AL19" s="1498">
        <f t="shared" si="21"/>
        <v>506.44013446967136</v>
      </c>
      <c r="AM19" s="1498">
        <f t="shared" si="22"/>
        <v>405.15210757573709</v>
      </c>
      <c r="AN19" s="1498">
        <f t="shared" si="7"/>
        <v>4064.2136594903723</v>
      </c>
      <c r="AO19" s="175">
        <f t="shared" si="8"/>
        <v>3193.7666137727024</v>
      </c>
    </row>
    <row r="20" spans="1:41" ht="12.75" customHeight="1" x14ac:dyDescent="0.2">
      <c r="A20" s="2089">
        <v>1</v>
      </c>
      <c r="B20" s="2622"/>
      <c r="C20" s="2624"/>
      <c r="D20" s="2107">
        <v>4.5999999999999996</v>
      </c>
      <c r="E20" s="160" t="s">
        <v>39</v>
      </c>
      <c r="F20" s="161" t="s">
        <v>49</v>
      </c>
      <c r="G20" s="295">
        <v>4.13</v>
      </c>
      <c r="H20" s="298">
        <v>6.96</v>
      </c>
      <c r="I20" s="162"/>
      <c r="J20" s="163">
        <v>20.399999999999999</v>
      </c>
      <c r="K20" s="164"/>
      <c r="L20" s="164"/>
      <c r="M20" s="164"/>
      <c r="N20" s="164"/>
      <c r="O20" s="165"/>
      <c r="P20" s="293">
        <f t="shared" si="17"/>
        <v>5.0795999999999992</v>
      </c>
      <c r="Q20" s="169">
        <f t="shared" si="18"/>
        <v>8.16</v>
      </c>
      <c r="R20" s="168">
        <f t="shared" si="11"/>
        <v>13.298362160807622</v>
      </c>
      <c r="S20" s="169">
        <f t="shared" si="0"/>
        <v>15.950446268365033</v>
      </c>
      <c r="T20" s="1498">
        <f t="shared" si="12"/>
        <v>1608.264459816407</v>
      </c>
      <c r="U20" s="2096">
        <f t="shared" si="13"/>
        <v>1159.8421566857078</v>
      </c>
      <c r="V20" s="2104">
        <v>2</v>
      </c>
      <c r="W20" s="1501" t="s">
        <v>41</v>
      </c>
      <c r="X20" s="1413">
        <v>6.3</v>
      </c>
      <c r="Y20" s="1501">
        <v>11</v>
      </c>
      <c r="Z20" s="1501">
        <v>35</v>
      </c>
      <c r="AA20" s="1501">
        <v>6.3</v>
      </c>
      <c r="AB20" s="1405">
        <v>7.61</v>
      </c>
      <c r="AC20" s="1501" t="s">
        <v>162</v>
      </c>
      <c r="AD20" s="1501">
        <v>5</v>
      </c>
      <c r="AE20" s="294">
        <f t="shared" si="19"/>
        <v>14.797222222222222</v>
      </c>
      <c r="AF20" s="166">
        <f t="shared" si="1"/>
        <v>27.559389395921841</v>
      </c>
      <c r="AG20" s="294">
        <f t="shared" si="2"/>
        <v>30.345387156103762</v>
      </c>
      <c r="AH20" s="1399">
        <f>SQRT(POWER((AE20+Q20+G20),2)+POWER(P20,2))*POWER(6.3/Z20,2)</f>
        <v>0.89292421642786757</v>
      </c>
      <c r="AI20" s="1400">
        <f t="shared" si="20"/>
        <v>0.98319054385776183</v>
      </c>
      <c r="AJ20" s="174">
        <f t="shared" si="5"/>
        <v>776.04343585925187</v>
      </c>
      <c r="AK20" s="1498">
        <f t="shared" si="6"/>
        <v>609.64784877621355</v>
      </c>
      <c r="AL20" s="1498">
        <f t="shared" si="21"/>
        <v>508.03987398017796</v>
      </c>
      <c r="AM20" s="1498">
        <f t="shared" si="22"/>
        <v>406.43189918414237</v>
      </c>
      <c r="AN20" s="1498">
        <f t="shared" si="7"/>
        <v>4078.306344605679</v>
      </c>
      <c r="AO20" s="175">
        <f t="shared" si="8"/>
        <v>3203.8550611362575</v>
      </c>
    </row>
    <row r="21" spans="1:41" ht="12.75" customHeight="1" x14ac:dyDescent="0.2">
      <c r="A21" s="2089">
        <v>1</v>
      </c>
      <c r="B21" s="2632" t="s">
        <v>119</v>
      </c>
      <c r="C21" s="2623" t="s">
        <v>43</v>
      </c>
      <c r="D21" s="2083">
        <v>3.4</v>
      </c>
      <c r="E21" s="143" t="s">
        <v>39</v>
      </c>
      <c r="F21" s="2106" t="s">
        <v>53</v>
      </c>
      <c r="G21" s="635">
        <v>2.5499999999999998</v>
      </c>
      <c r="H21" s="636">
        <v>5.42</v>
      </c>
      <c r="I21" s="146">
        <v>5.3</v>
      </c>
      <c r="J21" s="147"/>
      <c r="K21" s="148"/>
      <c r="L21" s="148"/>
      <c r="M21" s="148"/>
      <c r="N21" s="148"/>
      <c r="O21" s="149"/>
      <c r="P21" s="555">
        <f t="shared" si="17"/>
        <v>1.6641999999999999</v>
      </c>
      <c r="Q21" s="151">
        <f>0.4*SUM(I21:O21)</f>
        <v>2.12</v>
      </c>
      <c r="R21" s="150">
        <f>SQRT(POWER(P21,2)+POWER(Q21+G21,2))</f>
        <v>4.9576669553329209</v>
      </c>
      <c r="S21" s="151">
        <f>SQRT(POWER(P21,2)+POWER(Q21+H21,2))</f>
        <v>7.7214740587532891</v>
      </c>
      <c r="T21" s="152">
        <f>37000/1.73/SQRT(POWER((G21+Q21),2)+P21*P21)</f>
        <v>4313.9814412075621</v>
      </c>
      <c r="U21" s="157">
        <f>37000/2/SQRT(P21*P21+POWER((H21+Q21),2))</f>
        <v>2395.9155802677155</v>
      </c>
      <c r="V21" s="2100">
        <v>1</v>
      </c>
      <c r="W21" s="144" t="s">
        <v>55</v>
      </c>
      <c r="X21" s="1414">
        <v>4</v>
      </c>
      <c r="Y21" s="1501">
        <v>11</v>
      </c>
      <c r="Z21" s="144">
        <v>35</v>
      </c>
      <c r="AA21" s="144">
        <v>6.3</v>
      </c>
      <c r="AB21" s="1406">
        <v>7.2</v>
      </c>
      <c r="AC21" s="144" t="s">
        <v>81</v>
      </c>
      <c r="AD21" s="144"/>
      <c r="AE21" s="549">
        <f t="shared" si="19"/>
        <v>22.050000000000004</v>
      </c>
      <c r="AF21" s="905">
        <f>SQRT(POWER(P21,2)+POWER(Q21+AE21+G21,2))</f>
        <v>26.771775466711212</v>
      </c>
      <c r="AG21" s="549">
        <f>SQRT(POWER(P21,2)+POWER(Q21+AE21+H21,2))</f>
        <v>29.636761996547467</v>
      </c>
      <c r="AH21" s="1399">
        <f>SQRT(POWER((AE21+Q21+G21),2)+POWER(P21,2))*POWER(6.3/Z21,2)</f>
        <v>0.8674055251214432</v>
      </c>
      <c r="AI21" s="1400">
        <f>SQRT(POWER((H21+Q21+AE21),2)+POWER(P21,2))*POWER(6.3/Z21,2)</f>
        <v>0.96023108868813789</v>
      </c>
      <c r="AJ21" s="156">
        <f>37000/1.73/SQRT(POWER((G21+Q21+AE21),2)+P21*P21)</f>
        <v>798.8742944444524</v>
      </c>
      <c r="AK21" s="152">
        <f>37000/2/SQRT(POWER((H21+Q21+AE21),2)+P21*P21)</f>
        <v>624.22473825430586</v>
      </c>
      <c r="AL21" s="152">
        <f t="shared" si="21"/>
        <v>520.18728187858824</v>
      </c>
      <c r="AM21" s="152">
        <f t="shared" si="22"/>
        <v>416.14982550287056</v>
      </c>
      <c r="AN21" s="152">
        <f>6300/(1.73*AH21)</f>
        <v>4198.2883341675433</v>
      </c>
      <c r="AO21" s="158">
        <f>SUM(6300/(2*AI21))</f>
        <v>3280.460336171277</v>
      </c>
    </row>
    <row r="22" spans="1:41" ht="12.75" customHeight="1" x14ac:dyDescent="0.2">
      <c r="A22" s="2089">
        <v>1</v>
      </c>
      <c r="B22" s="2622"/>
      <c r="C22" s="2624"/>
      <c r="D22" s="2107">
        <v>3.4</v>
      </c>
      <c r="E22" s="160" t="s">
        <v>39</v>
      </c>
      <c r="F22" s="161" t="s">
        <v>53</v>
      </c>
      <c r="G22" s="635">
        <v>2.5499999999999998</v>
      </c>
      <c r="H22" s="636">
        <v>5.42</v>
      </c>
      <c r="I22" s="162">
        <v>5.3</v>
      </c>
      <c r="J22" s="163"/>
      <c r="K22" s="164"/>
      <c r="L22" s="164"/>
      <c r="M22" s="164"/>
      <c r="N22" s="164"/>
      <c r="O22" s="165"/>
      <c r="P22" s="293">
        <f t="shared" si="17"/>
        <v>1.6641999999999999</v>
      </c>
      <c r="Q22" s="169">
        <f t="shared" si="18"/>
        <v>2.12</v>
      </c>
      <c r="R22" s="168">
        <f>SQRT(POWER(P22,2)+POWER(Q22+G22,2))</f>
        <v>4.9576669553329209</v>
      </c>
      <c r="S22" s="169">
        <f>SQRT(POWER(P22,2)+POWER(Q22+H22,2))</f>
        <v>7.7214740587532891</v>
      </c>
      <c r="T22" s="1498">
        <f>37000/1.73/SQRT(POWER((G22+Q22),2)+P22*P22)</f>
        <v>4313.9814412075621</v>
      </c>
      <c r="U22" s="2096">
        <f>37000/2/SQRT(P22*P22+POWER((H22+Q22),2))</f>
        <v>2395.9155802677155</v>
      </c>
      <c r="V22" s="2104">
        <v>2</v>
      </c>
      <c r="W22" s="1501" t="s">
        <v>55</v>
      </c>
      <c r="X22" s="1413">
        <v>4</v>
      </c>
      <c r="Y22" s="1501">
        <v>11</v>
      </c>
      <c r="Z22" s="1501">
        <v>35</v>
      </c>
      <c r="AA22" s="1501">
        <v>6.3</v>
      </c>
      <c r="AB22" s="1405">
        <v>7.2</v>
      </c>
      <c r="AC22" s="1501" t="s">
        <v>81</v>
      </c>
      <c r="AD22" s="1501"/>
      <c r="AE22" s="294">
        <f t="shared" si="19"/>
        <v>22.050000000000004</v>
      </c>
      <c r="AF22" s="166">
        <f>SQRT(POWER(P22,2)+POWER(Q22+AE22+G22,2))</f>
        <v>26.771775466711212</v>
      </c>
      <c r="AG22" s="294">
        <f>SQRT(POWER(P22,2)+POWER(Q22+AE22+H22,2))</f>
        <v>29.636761996547467</v>
      </c>
      <c r="AH22" s="1399">
        <f t="shared" ref="AH22:AH44" si="23">SQRT(POWER((AE22+Q22+G22),2)+POWER(P22,2))*POWER(6.3/Z22,2)</f>
        <v>0.8674055251214432</v>
      </c>
      <c r="AI22" s="1400">
        <f t="shared" ref="AI22:AI44" si="24">SQRT(POWER((H22+Q22+AE22),2)+POWER(P22,2))*POWER(6.3/Z22,2)</f>
        <v>0.96023108868813789</v>
      </c>
      <c r="AJ22" s="174">
        <f>37000/1.73/SQRT(POWER((G22+Q22+AE22),2)+P22*P22)</f>
        <v>798.8742944444524</v>
      </c>
      <c r="AK22" s="1498">
        <f>37000/2/SQRT(POWER((H22+Q22+AE22),2)+P22*P22)</f>
        <v>624.22473825430586</v>
      </c>
      <c r="AL22" s="1498">
        <f t="shared" si="21"/>
        <v>520.18728187858824</v>
      </c>
      <c r="AM22" s="1498">
        <f t="shared" si="22"/>
        <v>416.14982550287056</v>
      </c>
      <c r="AN22" s="1498">
        <f>6300/(1.73*AH22)</f>
        <v>4198.2883341675433</v>
      </c>
      <c r="AO22" s="175">
        <f>SUM(6300/(2*AI22))</f>
        <v>3280.460336171277</v>
      </c>
    </row>
    <row r="23" spans="1:41" ht="12.75" customHeight="1" x14ac:dyDescent="0.2">
      <c r="A23" s="2090">
        <v>1</v>
      </c>
      <c r="B23" s="2621" t="s">
        <v>171</v>
      </c>
      <c r="C23" s="2623" t="s">
        <v>342</v>
      </c>
      <c r="D23" s="2107">
        <v>5.6</v>
      </c>
      <c r="E23" s="160" t="s">
        <v>39</v>
      </c>
      <c r="F23" s="161" t="s">
        <v>53</v>
      </c>
      <c r="G23" s="635">
        <v>2.5499999999999998</v>
      </c>
      <c r="H23" s="636">
        <v>5.42</v>
      </c>
      <c r="I23" s="162"/>
      <c r="J23" s="163">
        <v>10.92</v>
      </c>
      <c r="K23" s="164">
        <v>0.08</v>
      </c>
      <c r="L23" s="164"/>
      <c r="M23" s="164"/>
      <c r="N23" s="164"/>
      <c r="O23" s="165"/>
      <c r="P23" s="293">
        <f>0.314*I23+0.249*J23+0.37*K23+0.195*M23+0.159*N23+0.06*O23</f>
        <v>2.7486799999999998</v>
      </c>
      <c r="Q23" s="166">
        <f>0.4*I23+0.4*J23+0.083*K23+0.4*M23+0.4*N23+0.4*O23</f>
        <v>4.3746400000000003</v>
      </c>
      <c r="R23" s="168">
        <f t="shared" si="11"/>
        <v>7.4502269007057764</v>
      </c>
      <c r="S23" s="169">
        <f t="shared" si="0"/>
        <v>10.173014030856343</v>
      </c>
      <c r="T23" s="1498">
        <f t="shared" si="12"/>
        <v>2870.6888423717878</v>
      </c>
      <c r="U23" s="2096">
        <f t="shared" si="13"/>
        <v>1818.5367624468624</v>
      </c>
      <c r="V23" s="2104">
        <v>1</v>
      </c>
      <c r="W23" s="1501" t="s">
        <v>188</v>
      </c>
      <c r="X23" s="1413">
        <v>4</v>
      </c>
      <c r="Y23" s="1501">
        <v>11</v>
      </c>
      <c r="Z23" s="1501">
        <v>35</v>
      </c>
      <c r="AA23" s="1501">
        <v>6.3</v>
      </c>
      <c r="AB23" s="1405">
        <v>7.6</v>
      </c>
      <c r="AC23" s="1501" t="s">
        <v>81</v>
      </c>
      <c r="AD23" s="1501">
        <v>10</v>
      </c>
      <c r="AE23" s="294">
        <f t="shared" si="19"/>
        <v>23.275000000000002</v>
      </c>
      <c r="AF23" s="166">
        <f t="shared" si="1"/>
        <v>30.324470281803769</v>
      </c>
      <c r="AG23" s="294">
        <f t="shared" si="2"/>
        <v>33.183675677537593</v>
      </c>
      <c r="AH23" s="1399">
        <f t="shared" si="23"/>
        <v>0.98251283713044213</v>
      </c>
      <c r="AI23" s="1400">
        <f t="shared" si="24"/>
        <v>1.0751510919522183</v>
      </c>
      <c r="AJ23" s="174">
        <f t="shared" si="5"/>
        <v>705.28134665645518</v>
      </c>
      <c r="AK23" s="1498">
        <f t="shared" si="6"/>
        <v>557.50303793268017</v>
      </c>
      <c r="AL23" s="1498">
        <f t="shared" si="21"/>
        <v>464.58586494390016</v>
      </c>
      <c r="AM23" s="1498">
        <f t="shared" si="22"/>
        <v>371.6686919551201</v>
      </c>
      <c r="AN23" s="1498">
        <f t="shared" si="7"/>
        <v>3706.4335034498399</v>
      </c>
      <c r="AO23" s="175">
        <f t="shared" si="8"/>
        <v>2929.8207699164873</v>
      </c>
    </row>
    <row r="24" spans="1:41" ht="12.75" customHeight="1" thickBot="1" x14ac:dyDescent="0.25">
      <c r="A24" s="2091">
        <v>1</v>
      </c>
      <c r="B24" s="2629"/>
      <c r="C24" s="2630"/>
      <c r="D24" s="2111">
        <v>5.6</v>
      </c>
      <c r="E24" s="179" t="s">
        <v>39</v>
      </c>
      <c r="F24" s="180" t="s">
        <v>53</v>
      </c>
      <c r="G24" s="1100">
        <v>2.5499999999999998</v>
      </c>
      <c r="H24" s="1101">
        <v>5.42</v>
      </c>
      <c r="I24" s="182"/>
      <c r="J24" s="183">
        <v>10.92</v>
      </c>
      <c r="K24" s="184">
        <v>0.08</v>
      </c>
      <c r="L24" s="184"/>
      <c r="M24" s="184"/>
      <c r="N24" s="184"/>
      <c r="O24" s="185"/>
      <c r="P24" s="556">
        <f>0.314*I24+0.249*J24+0.37*K24+0.195*M24+0.159*N24+0.06*O24</f>
        <v>2.7486799999999998</v>
      </c>
      <c r="Q24" s="186">
        <f>0.4*I24+0.4*J24+0.083*K24+0.4*M24+0.4*N24+0.4*O24</f>
        <v>4.3746400000000003</v>
      </c>
      <c r="R24" s="187">
        <f t="shared" si="11"/>
        <v>7.4502269007057764</v>
      </c>
      <c r="S24" s="188">
        <f t="shared" si="0"/>
        <v>10.173014030856343</v>
      </c>
      <c r="T24" s="1449">
        <f t="shared" si="12"/>
        <v>2870.6888423717878</v>
      </c>
      <c r="U24" s="2095">
        <f t="shared" si="13"/>
        <v>1818.5367624468624</v>
      </c>
      <c r="V24" s="1114">
        <v>2</v>
      </c>
      <c r="W24" s="181" t="s">
        <v>188</v>
      </c>
      <c r="X24" s="1415">
        <v>4</v>
      </c>
      <c r="Y24" s="181">
        <v>11</v>
      </c>
      <c r="Z24" s="181">
        <v>35</v>
      </c>
      <c r="AA24" s="181">
        <v>6.3</v>
      </c>
      <c r="AB24" s="1407">
        <v>7.69</v>
      </c>
      <c r="AC24" s="181" t="s">
        <v>81</v>
      </c>
      <c r="AD24" s="181">
        <v>10</v>
      </c>
      <c r="AE24" s="551">
        <f t="shared" si="19"/>
        <v>23.550625000000004</v>
      </c>
      <c r="AF24" s="186">
        <f t="shared" si="1"/>
        <v>30.59897087424061</v>
      </c>
      <c r="AG24" s="551">
        <f t="shared" si="2"/>
        <v>33.458361281787624</v>
      </c>
      <c r="AH24" s="1416">
        <f t="shared" si="23"/>
        <v>0.99140665632539571</v>
      </c>
      <c r="AI24" s="1417">
        <f t="shared" si="24"/>
        <v>1.084050905529919</v>
      </c>
      <c r="AJ24" s="192">
        <f t="shared" si="5"/>
        <v>698.95433166345003</v>
      </c>
      <c r="AK24" s="1449">
        <f t="shared" si="6"/>
        <v>552.92606365841641</v>
      </c>
      <c r="AL24" s="1449">
        <f t="shared" si="21"/>
        <v>460.77171971534705</v>
      </c>
      <c r="AM24" s="1449">
        <f t="shared" si="22"/>
        <v>368.61737577227763</v>
      </c>
      <c r="AN24" s="1449">
        <f t="shared" si="7"/>
        <v>3673.183424657771</v>
      </c>
      <c r="AO24" s="193">
        <f t="shared" si="8"/>
        <v>2905.7676018084949</v>
      </c>
    </row>
    <row r="25" spans="1:41" ht="12.75" customHeight="1" x14ac:dyDescent="0.2">
      <c r="A25" s="274">
        <v>1</v>
      </c>
      <c r="B25" s="2627" t="s">
        <v>52</v>
      </c>
      <c r="C25" s="2631" t="s">
        <v>340</v>
      </c>
      <c r="D25" s="2084">
        <v>4.5999999999999996</v>
      </c>
      <c r="E25" s="217" t="s">
        <v>35</v>
      </c>
      <c r="F25" s="2105" t="s">
        <v>49</v>
      </c>
      <c r="G25" s="1043">
        <v>4.13</v>
      </c>
      <c r="H25" s="656">
        <v>6.96</v>
      </c>
      <c r="I25" s="220"/>
      <c r="J25" s="221">
        <v>6.1</v>
      </c>
      <c r="K25" s="222"/>
      <c r="L25" s="222"/>
      <c r="M25" s="222"/>
      <c r="N25" s="222"/>
      <c r="O25" s="223"/>
      <c r="P25" s="224">
        <f>0.314*I25+0.249*J25+0.195*M25+0.159*N25+0.06*O25</f>
        <v>1.5188999999999999</v>
      </c>
      <c r="Q25" s="226">
        <f>0.4*SUM(I25:O25)</f>
        <v>2.44</v>
      </c>
      <c r="R25" s="225">
        <f t="shared" si="11"/>
        <v>6.7432897913407217</v>
      </c>
      <c r="S25" s="226">
        <f t="shared" si="0"/>
        <v>9.5219250789953183</v>
      </c>
      <c r="T25" s="227">
        <f t="shared" si="12"/>
        <v>3171.6393479720132</v>
      </c>
      <c r="U25" s="1103">
        <f t="shared" si="13"/>
        <v>1942.8844321417387</v>
      </c>
      <c r="V25" s="1115">
        <v>1</v>
      </c>
      <c r="W25" s="218" t="s">
        <v>187</v>
      </c>
      <c r="X25" s="1414">
        <v>4</v>
      </c>
      <c r="Y25" s="218">
        <v>11</v>
      </c>
      <c r="Z25" s="218">
        <v>35</v>
      </c>
      <c r="AA25" s="218">
        <v>6.3</v>
      </c>
      <c r="AB25" s="1406">
        <v>7.67</v>
      </c>
      <c r="AC25" s="218" t="s">
        <v>81</v>
      </c>
      <c r="AD25" s="218">
        <v>9</v>
      </c>
      <c r="AE25" s="360">
        <f t="shared" si="19"/>
        <v>23.489375000000003</v>
      </c>
      <c r="AF25" s="224">
        <f t="shared" si="1"/>
        <v>30.097725538661976</v>
      </c>
      <c r="AG25" s="228">
        <f t="shared" si="2"/>
        <v>32.924429305617814</v>
      </c>
      <c r="AH25" s="1401">
        <f t="shared" si="23"/>
        <v>0.97516630745264798</v>
      </c>
      <c r="AI25" s="1402">
        <f t="shared" si="24"/>
        <v>1.066751509502017</v>
      </c>
      <c r="AJ25" s="279">
        <f t="shared" si="5"/>
        <v>710.59466634849946</v>
      </c>
      <c r="AK25" s="227">
        <f t="shared" si="6"/>
        <v>561.89280695727632</v>
      </c>
      <c r="AL25" s="227">
        <f t="shared" si="21"/>
        <v>468.24400579773027</v>
      </c>
      <c r="AM25" s="227">
        <f t="shared" si="22"/>
        <v>374.59520463818421</v>
      </c>
      <c r="AN25" s="227">
        <f t="shared" si="7"/>
        <v>3734.356354684307</v>
      </c>
      <c r="AO25" s="280">
        <f t="shared" si="8"/>
        <v>2952.890126652353</v>
      </c>
    </row>
    <row r="26" spans="1:41" ht="12.75" customHeight="1" x14ac:dyDescent="0.2">
      <c r="A26" s="275">
        <v>1</v>
      </c>
      <c r="B26" s="2612"/>
      <c r="C26" s="2626"/>
      <c r="D26" s="2108">
        <v>4.5999999999999996</v>
      </c>
      <c r="E26" s="229" t="s">
        <v>35</v>
      </c>
      <c r="F26" s="230" t="s">
        <v>49</v>
      </c>
      <c r="G26" s="328">
        <v>4.13</v>
      </c>
      <c r="H26" s="654">
        <v>6.96</v>
      </c>
      <c r="I26" s="233"/>
      <c r="J26" s="234">
        <v>6.1</v>
      </c>
      <c r="K26" s="235"/>
      <c r="L26" s="235"/>
      <c r="M26" s="235"/>
      <c r="N26" s="235"/>
      <c r="O26" s="236"/>
      <c r="P26" s="237">
        <f>0.314*I26+0.249*J26+0.195*M26+0.159*N26+0.06*O26</f>
        <v>1.5188999999999999</v>
      </c>
      <c r="Q26" s="239">
        <f>0.4*SUM(I26:O26)</f>
        <v>2.44</v>
      </c>
      <c r="R26" s="238">
        <f t="shared" si="11"/>
        <v>6.7432897913407217</v>
      </c>
      <c r="S26" s="239">
        <f t="shared" si="0"/>
        <v>9.5219250789953183</v>
      </c>
      <c r="T26" s="240">
        <f t="shared" si="12"/>
        <v>3171.6393479720132</v>
      </c>
      <c r="U26" s="898">
        <f t="shared" si="13"/>
        <v>1942.8844321417387</v>
      </c>
      <c r="V26" s="1116">
        <v>2</v>
      </c>
      <c r="W26" s="231" t="s">
        <v>187</v>
      </c>
      <c r="X26" s="1413">
        <v>4</v>
      </c>
      <c r="Y26" s="231">
        <v>11</v>
      </c>
      <c r="Z26" s="231">
        <v>35</v>
      </c>
      <c r="AA26" s="231">
        <v>6.3</v>
      </c>
      <c r="AB26" s="1405">
        <v>7.6</v>
      </c>
      <c r="AC26" s="231" t="s">
        <v>81</v>
      </c>
      <c r="AD26" s="231">
        <v>12</v>
      </c>
      <c r="AE26" s="327">
        <f t="shared" si="19"/>
        <v>23.275000000000002</v>
      </c>
      <c r="AF26" s="237">
        <f t="shared" si="1"/>
        <v>29.883625653692025</v>
      </c>
      <c r="AG26" s="241">
        <f t="shared" si="2"/>
        <v>32.71028404355426</v>
      </c>
      <c r="AH26" s="1399">
        <f t="shared" si="23"/>
        <v>0.96822947117962155</v>
      </c>
      <c r="AI26" s="1400">
        <f t="shared" si="24"/>
        <v>1.059813203011158</v>
      </c>
      <c r="AJ26" s="281">
        <f t="shared" si="5"/>
        <v>715.68568970987258</v>
      </c>
      <c r="AK26" s="240">
        <f t="shared" si="6"/>
        <v>565.57136512073566</v>
      </c>
      <c r="AL26" s="240">
        <f t="shared" si="21"/>
        <v>471.30947093394639</v>
      </c>
      <c r="AM26" s="240">
        <f t="shared" si="22"/>
        <v>377.04757674715711</v>
      </c>
      <c r="AN26" s="240">
        <f t="shared" si="7"/>
        <v>3761.1109819587905</v>
      </c>
      <c r="AO26" s="282">
        <f t="shared" si="8"/>
        <v>2972.2218887726349</v>
      </c>
    </row>
    <row r="27" spans="1:41" ht="12.75" customHeight="1" x14ac:dyDescent="0.2">
      <c r="A27" s="276">
        <v>1</v>
      </c>
      <c r="B27" s="2611" t="s">
        <v>69</v>
      </c>
      <c r="C27" s="2625" t="s">
        <v>340</v>
      </c>
      <c r="D27" s="2108">
        <v>4.5999999999999996</v>
      </c>
      <c r="E27" s="229" t="s">
        <v>35</v>
      </c>
      <c r="F27" s="230" t="s">
        <v>49</v>
      </c>
      <c r="G27" s="328">
        <v>4.13</v>
      </c>
      <c r="H27" s="654">
        <v>6.96</v>
      </c>
      <c r="I27" s="233"/>
      <c r="J27" s="234">
        <v>10.58</v>
      </c>
      <c r="K27" s="235"/>
      <c r="L27" s="235"/>
      <c r="M27" s="235"/>
      <c r="N27" s="235"/>
      <c r="O27" s="236"/>
      <c r="P27" s="237">
        <f t="shared" ref="P27:P42" si="25">0.314*I27+0.249*J27+0.195*M27+0.159*N27+0.06*O27</f>
        <v>2.63442</v>
      </c>
      <c r="Q27" s="239">
        <f t="shared" ref="Q27:Q42" si="26">0.4*SUM(I27:O27)</f>
        <v>4.2320000000000002</v>
      </c>
      <c r="R27" s="238">
        <f t="shared" si="11"/>
        <v>8.767166745100722</v>
      </c>
      <c r="S27" s="239">
        <f t="shared" si="0"/>
        <v>11.497870791429168</v>
      </c>
      <c r="T27" s="240">
        <f t="shared" si="12"/>
        <v>2439.4749020766467</v>
      </c>
      <c r="U27" s="898">
        <f t="shared" si="13"/>
        <v>1608.9935550319815</v>
      </c>
      <c r="V27" s="1116">
        <v>1</v>
      </c>
      <c r="W27" s="231" t="s">
        <v>41</v>
      </c>
      <c r="X27" s="1413">
        <v>6.3</v>
      </c>
      <c r="Y27" s="231">
        <v>11</v>
      </c>
      <c r="Z27" s="231">
        <v>35</v>
      </c>
      <c r="AA27" s="231">
        <v>6.3</v>
      </c>
      <c r="AB27" s="1405">
        <v>7.82</v>
      </c>
      <c r="AC27" s="231" t="s">
        <v>162</v>
      </c>
      <c r="AD27" s="231"/>
      <c r="AE27" s="327">
        <f t="shared" si="19"/>
        <v>15.205555555555556</v>
      </c>
      <c r="AF27" s="237">
        <f t="shared" si="1"/>
        <v>23.714338354687388</v>
      </c>
      <c r="AG27" s="241">
        <f t="shared" si="2"/>
        <v>26.528684627117151</v>
      </c>
      <c r="AH27" s="1399">
        <f t="shared" si="23"/>
        <v>0.76834456269187135</v>
      </c>
      <c r="AI27" s="1400">
        <f t="shared" si="24"/>
        <v>0.85952938191859563</v>
      </c>
      <c r="AJ27" s="281">
        <f t="shared" si="5"/>
        <v>901.87138755936621</v>
      </c>
      <c r="AK27" s="240">
        <f t="shared" si="6"/>
        <v>697.35835982948163</v>
      </c>
      <c r="AL27" s="240">
        <f t="shared" si="21"/>
        <v>581.13196652456804</v>
      </c>
      <c r="AM27" s="240">
        <f t="shared" si="22"/>
        <v>464.9055732196544</v>
      </c>
      <c r="AN27" s="240">
        <f t="shared" si="7"/>
        <v>4739.5643490357106</v>
      </c>
      <c r="AO27" s="282">
        <f t="shared" si="8"/>
        <v>3664.7961852900689</v>
      </c>
    </row>
    <row r="28" spans="1:41" ht="12.75" customHeight="1" x14ac:dyDescent="0.2">
      <c r="A28" s="276">
        <v>1</v>
      </c>
      <c r="B28" s="2612"/>
      <c r="C28" s="2626"/>
      <c r="D28" s="2108">
        <v>4.5999999999999996</v>
      </c>
      <c r="E28" s="229" t="s">
        <v>35</v>
      </c>
      <c r="F28" s="230" t="s">
        <v>49</v>
      </c>
      <c r="G28" s="328">
        <v>4.13</v>
      </c>
      <c r="H28" s="654">
        <v>6.96</v>
      </c>
      <c r="I28" s="233"/>
      <c r="J28" s="234">
        <v>10.58</v>
      </c>
      <c r="K28" s="235"/>
      <c r="L28" s="235"/>
      <c r="M28" s="235"/>
      <c r="N28" s="235"/>
      <c r="O28" s="236"/>
      <c r="P28" s="237">
        <f>0.314*I28+0.249*J28+0.195*M28+0.159*N28+0.06*O28</f>
        <v>2.63442</v>
      </c>
      <c r="Q28" s="239">
        <f t="shared" si="26"/>
        <v>4.2320000000000002</v>
      </c>
      <c r="R28" s="238">
        <f t="shared" si="11"/>
        <v>8.767166745100722</v>
      </c>
      <c r="S28" s="239">
        <f t="shared" si="0"/>
        <v>11.497870791429168</v>
      </c>
      <c r="T28" s="240">
        <f t="shared" si="12"/>
        <v>2439.4749020766467</v>
      </c>
      <c r="U28" s="898">
        <f t="shared" si="13"/>
        <v>1608.9935550319815</v>
      </c>
      <c r="V28" s="1116">
        <v>2</v>
      </c>
      <c r="W28" s="231" t="s">
        <v>41</v>
      </c>
      <c r="X28" s="1413">
        <v>6.3</v>
      </c>
      <c r="Y28" s="231">
        <v>11</v>
      </c>
      <c r="Z28" s="231">
        <v>35</v>
      </c>
      <c r="AA28" s="231">
        <v>6.3</v>
      </c>
      <c r="AB28" s="1405">
        <v>7.94</v>
      </c>
      <c r="AC28" s="231" t="s">
        <v>162</v>
      </c>
      <c r="AD28" s="231"/>
      <c r="AE28" s="327">
        <f t="shared" si="19"/>
        <v>15.43888888888889</v>
      </c>
      <c r="AF28" s="237">
        <f t="shared" si="1"/>
        <v>23.946241472048062</v>
      </c>
      <c r="AG28" s="241">
        <f t="shared" si="2"/>
        <v>26.760874644688759</v>
      </c>
      <c r="AH28" s="1399">
        <f t="shared" si="23"/>
        <v>0.7758582236943572</v>
      </c>
      <c r="AI28" s="1400">
        <f t="shared" si="24"/>
        <v>0.86705233848791574</v>
      </c>
      <c r="AJ28" s="281">
        <f t="shared" si="5"/>
        <v>893.13737447937865</v>
      </c>
      <c r="AK28" s="240">
        <f t="shared" si="6"/>
        <v>691.3077485556588</v>
      </c>
      <c r="AL28" s="240">
        <f t="shared" si="21"/>
        <v>576.08979046304898</v>
      </c>
      <c r="AM28" s="240">
        <f t="shared" si="22"/>
        <v>460.87183237043922</v>
      </c>
      <c r="AN28" s="240">
        <f t="shared" si="7"/>
        <v>4693.6648808976361</v>
      </c>
      <c r="AO28" s="282">
        <f t="shared" si="8"/>
        <v>3632.9986785958044</v>
      </c>
    </row>
    <row r="29" spans="1:41" ht="12.75" customHeight="1" x14ac:dyDescent="0.2">
      <c r="A29" s="276">
        <v>1</v>
      </c>
      <c r="B29" s="2611" t="s">
        <v>70</v>
      </c>
      <c r="C29" s="2625" t="s">
        <v>340</v>
      </c>
      <c r="D29" s="2108">
        <v>5.6</v>
      </c>
      <c r="E29" s="229" t="s">
        <v>35</v>
      </c>
      <c r="F29" s="230" t="s">
        <v>53</v>
      </c>
      <c r="G29" s="328">
        <v>2.5499999999999998</v>
      </c>
      <c r="H29" s="654">
        <v>5.42</v>
      </c>
      <c r="I29" s="233"/>
      <c r="J29" s="234">
        <v>10.63</v>
      </c>
      <c r="K29" s="235"/>
      <c r="L29" s="235"/>
      <c r="M29" s="235"/>
      <c r="N29" s="235"/>
      <c r="O29" s="236"/>
      <c r="P29" s="237">
        <f t="shared" si="25"/>
        <v>2.6468700000000003</v>
      </c>
      <c r="Q29" s="239">
        <f t="shared" si="26"/>
        <v>4.2520000000000007</v>
      </c>
      <c r="R29" s="238">
        <f t="shared" si="11"/>
        <v>7.2988440726528747</v>
      </c>
      <c r="S29" s="239">
        <f t="shared" si="0"/>
        <v>10.027637049519694</v>
      </c>
      <c r="T29" s="240">
        <f t="shared" si="12"/>
        <v>2930.2288176188822</v>
      </c>
      <c r="U29" s="898">
        <f t="shared" si="13"/>
        <v>1844.9012373145395</v>
      </c>
      <c r="V29" s="1116">
        <v>1</v>
      </c>
      <c r="W29" s="231" t="s">
        <v>41</v>
      </c>
      <c r="X29" s="1413">
        <v>6.3</v>
      </c>
      <c r="Y29" s="231">
        <v>11</v>
      </c>
      <c r="Z29" s="231">
        <v>35</v>
      </c>
      <c r="AA29" s="231">
        <v>6.3</v>
      </c>
      <c r="AB29" s="1405">
        <v>7.94</v>
      </c>
      <c r="AC29" s="231" t="s">
        <v>162</v>
      </c>
      <c r="AD29" s="231">
        <v>5</v>
      </c>
      <c r="AE29" s="327">
        <f t="shared" si="19"/>
        <v>15.43888888888889</v>
      </c>
      <c r="AF29" s="237">
        <f t="shared" si="1"/>
        <v>22.397836042010876</v>
      </c>
      <c r="AG29" s="241">
        <f t="shared" si="2"/>
        <v>25.250003199742842</v>
      </c>
      <c r="AH29" s="1418">
        <f t="shared" si="23"/>
        <v>0.7256898877611524</v>
      </c>
      <c r="AI29" s="1419">
        <f t="shared" si="24"/>
        <v>0.81810010367166797</v>
      </c>
      <c r="AJ29" s="281">
        <f t="shared" si="5"/>
        <v>954.88167682265407</v>
      </c>
      <c r="AK29" s="240">
        <f t="shared" si="6"/>
        <v>732.67317448056463</v>
      </c>
      <c r="AL29" s="240">
        <f t="shared" si="21"/>
        <v>610.56097873380384</v>
      </c>
      <c r="AM29" s="240">
        <f t="shared" si="22"/>
        <v>488.4487829870431</v>
      </c>
      <c r="AN29" s="240">
        <f t="shared" si="7"/>
        <v>5018.1469502692025</v>
      </c>
      <c r="AO29" s="282">
        <f t="shared" si="8"/>
        <v>3850.384550573538</v>
      </c>
    </row>
    <row r="30" spans="1:41" ht="12.75" customHeight="1" x14ac:dyDescent="0.2">
      <c r="A30" s="276">
        <v>1</v>
      </c>
      <c r="B30" s="2612"/>
      <c r="C30" s="2626"/>
      <c r="D30" s="2108">
        <v>5.6</v>
      </c>
      <c r="E30" s="229" t="s">
        <v>35</v>
      </c>
      <c r="F30" s="230" t="s">
        <v>53</v>
      </c>
      <c r="G30" s="328">
        <v>2.5499999999999998</v>
      </c>
      <c r="H30" s="654">
        <v>5.42</v>
      </c>
      <c r="I30" s="233"/>
      <c r="J30" s="234">
        <v>10.63</v>
      </c>
      <c r="K30" s="235"/>
      <c r="L30" s="235"/>
      <c r="M30" s="235"/>
      <c r="N30" s="235"/>
      <c r="O30" s="236"/>
      <c r="P30" s="237">
        <f t="shared" si="25"/>
        <v>2.6468700000000003</v>
      </c>
      <c r="Q30" s="239">
        <f t="shared" si="26"/>
        <v>4.2520000000000007</v>
      </c>
      <c r="R30" s="238">
        <f t="shared" si="11"/>
        <v>7.2988440726528747</v>
      </c>
      <c r="S30" s="239">
        <f t="shared" si="0"/>
        <v>10.027637049519694</v>
      </c>
      <c r="T30" s="240">
        <f t="shared" si="12"/>
        <v>2930.2288176188822</v>
      </c>
      <c r="U30" s="898">
        <f t="shared" si="13"/>
        <v>1844.9012373145395</v>
      </c>
      <c r="V30" s="1116">
        <v>2</v>
      </c>
      <c r="W30" s="231" t="s">
        <v>41</v>
      </c>
      <c r="X30" s="1413">
        <v>6.3</v>
      </c>
      <c r="Y30" s="231">
        <v>11</v>
      </c>
      <c r="Z30" s="231">
        <v>35</v>
      </c>
      <c r="AA30" s="231">
        <v>6.3</v>
      </c>
      <c r="AB30" s="1405">
        <v>7.96</v>
      </c>
      <c r="AC30" s="231" t="s">
        <v>162</v>
      </c>
      <c r="AD30" s="231">
        <v>5</v>
      </c>
      <c r="AE30" s="327">
        <f t="shared" si="19"/>
        <v>15.47777777777778</v>
      </c>
      <c r="AF30" s="237">
        <f t="shared" si="1"/>
        <v>22.436452897551803</v>
      </c>
      <c r="AG30" s="241">
        <f t="shared" si="2"/>
        <v>25.288678159771518</v>
      </c>
      <c r="AH30" s="1418">
        <f t="shared" si="23"/>
        <v>0.72694107388067841</v>
      </c>
      <c r="AI30" s="1419">
        <f t="shared" si="24"/>
        <v>0.81935317237659711</v>
      </c>
      <c r="AJ30" s="281">
        <f t="shared" si="5"/>
        <v>953.23816713148688</v>
      </c>
      <c r="AK30" s="240">
        <f t="shared" si="6"/>
        <v>731.55266887097537</v>
      </c>
      <c r="AL30" s="240">
        <f t="shared" si="21"/>
        <v>609.62722405914622</v>
      </c>
      <c r="AM30" s="240">
        <f t="shared" si="22"/>
        <v>487.70177924731689</v>
      </c>
      <c r="AN30" s="240">
        <f t="shared" si="7"/>
        <v>5009.5098873276347</v>
      </c>
      <c r="AO30" s="282">
        <f t="shared" si="8"/>
        <v>3844.4960075802014</v>
      </c>
    </row>
    <row r="31" spans="1:41" ht="12.75" customHeight="1" x14ac:dyDescent="0.2">
      <c r="A31" s="276">
        <v>1</v>
      </c>
      <c r="B31" s="2611" t="s">
        <v>75</v>
      </c>
      <c r="C31" s="2625" t="s">
        <v>340</v>
      </c>
      <c r="D31" s="2108">
        <v>4.5999999999999996</v>
      </c>
      <c r="E31" s="229" t="s">
        <v>35</v>
      </c>
      <c r="F31" s="230" t="s">
        <v>49</v>
      </c>
      <c r="G31" s="328">
        <v>4.13</v>
      </c>
      <c r="H31" s="654">
        <v>6.96</v>
      </c>
      <c r="I31" s="233"/>
      <c r="J31" s="234">
        <v>6.83</v>
      </c>
      <c r="K31" s="235"/>
      <c r="L31" s="235"/>
      <c r="M31" s="235"/>
      <c r="N31" s="235"/>
      <c r="O31" s="236"/>
      <c r="P31" s="237">
        <f t="shared" si="25"/>
        <v>1.7006699999999999</v>
      </c>
      <c r="Q31" s="239">
        <f t="shared" si="26"/>
        <v>2.7320000000000002</v>
      </c>
      <c r="R31" s="238">
        <f t="shared" si="11"/>
        <v>7.0696055370084121</v>
      </c>
      <c r="S31" s="239">
        <f t="shared" si="0"/>
        <v>9.8400783761563613</v>
      </c>
      <c r="T31" s="240">
        <f t="shared" si="12"/>
        <v>3025.2442127123973</v>
      </c>
      <c r="U31" s="898">
        <f t="shared" si="13"/>
        <v>1880.0663259784212</v>
      </c>
      <c r="V31" s="1116">
        <v>1</v>
      </c>
      <c r="W31" s="231" t="s">
        <v>41</v>
      </c>
      <c r="X31" s="1413">
        <v>6.3</v>
      </c>
      <c r="Y31" s="231">
        <v>11</v>
      </c>
      <c r="Z31" s="231">
        <v>35</v>
      </c>
      <c r="AA31" s="231">
        <v>6.3</v>
      </c>
      <c r="AB31" s="1405">
        <v>7.41</v>
      </c>
      <c r="AC31" s="231" t="s">
        <v>162</v>
      </c>
      <c r="AD31" s="231">
        <v>12</v>
      </c>
      <c r="AE31" s="327">
        <f t="shared" si="19"/>
        <v>14.408333333333335</v>
      </c>
      <c r="AF31" s="237">
        <f t="shared" si="1"/>
        <v>21.338213574711713</v>
      </c>
      <c r="AG31" s="241">
        <f t="shared" si="2"/>
        <v>24.160263765668574</v>
      </c>
      <c r="AH31" s="1503">
        <f t="shared" si="23"/>
        <v>0.69135811982065942</v>
      </c>
      <c r="AI31" s="2101">
        <f t="shared" si="24"/>
        <v>0.78279254600766179</v>
      </c>
      <c r="AJ31" s="281">
        <f t="shared" si="5"/>
        <v>1002.2996143566892</v>
      </c>
      <c r="AK31" s="240">
        <f t="shared" si="6"/>
        <v>765.72011710767265</v>
      </c>
      <c r="AL31" s="240">
        <f t="shared" si="21"/>
        <v>638.10009758972728</v>
      </c>
      <c r="AM31" s="240">
        <f t="shared" si="22"/>
        <v>510.48007807178175</v>
      </c>
      <c r="AN31" s="240">
        <f t="shared" si="7"/>
        <v>5267.3403156883069</v>
      </c>
      <c r="AO31" s="282">
        <f t="shared" si="8"/>
        <v>4024.0546694847662</v>
      </c>
    </row>
    <row r="32" spans="1:41" ht="12.75" customHeight="1" x14ac:dyDescent="0.2">
      <c r="A32" s="276">
        <v>1</v>
      </c>
      <c r="B32" s="2612"/>
      <c r="C32" s="2626"/>
      <c r="D32" s="2108">
        <v>4.5999999999999996</v>
      </c>
      <c r="E32" s="229" t="s">
        <v>35</v>
      </c>
      <c r="F32" s="230" t="s">
        <v>49</v>
      </c>
      <c r="G32" s="328">
        <v>4.13</v>
      </c>
      <c r="H32" s="654">
        <v>6.96</v>
      </c>
      <c r="I32" s="233"/>
      <c r="J32" s="234">
        <v>6.83</v>
      </c>
      <c r="K32" s="235"/>
      <c r="L32" s="235"/>
      <c r="M32" s="235"/>
      <c r="N32" s="235"/>
      <c r="O32" s="236"/>
      <c r="P32" s="237">
        <f t="shared" si="25"/>
        <v>1.7006699999999999</v>
      </c>
      <c r="Q32" s="239">
        <f t="shared" si="26"/>
        <v>2.7320000000000002</v>
      </c>
      <c r="R32" s="238">
        <f t="shared" si="11"/>
        <v>7.0696055370084121</v>
      </c>
      <c r="S32" s="239">
        <f t="shared" si="0"/>
        <v>9.8400783761563613</v>
      </c>
      <c r="T32" s="240">
        <f t="shared" si="12"/>
        <v>3025.2442127123973</v>
      </c>
      <c r="U32" s="898">
        <f t="shared" si="13"/>
        <v>1880.0663259784212</v>
      </c>
      <c r="V32" s="1116">
        <v>2</v>
      </c>
      <c r="W32" s="231" t="s">
        <v>41</v>
      </c>
      <c r="X32" s="1413">
        <v>6.3</v>
      </c>
      <c r="Y32" s="231">
        <v>11</v>
      </c>
      <c r="Z32" s="231">
        <v>35</v>
      </c>
      <c r="AA32" s="231">
        <v>6.3</v>
      </c>
      <c r="AB32" s="1405">
        <v>7.43</v>
      </c>
      <c r="AC32" s="231" t="s">
        <v>162</v>
      </c>
      <c r="AD32" s="231">
        <v>12</v>
      </c>
      <c r="AE32" s="327">
        <f t="shared" si="19"/>
        <v>14.447222222222223</v>
      </c>
      <c r="AF32" s="237">
        <f t="shared" si="1"/>
        <v>21.376978976575465</v>
      </c>
      <c r="AG32" s="241">
        <f t="shared" si="2"/>
        <v>24.199056344054558</v>
      </c>
      <c r="AH32" s="1503">
        <f t="shared" si="23"/>
        <v>0.69261411884104507</v>
      </c>
      <c r="AI32" s="2101">
        <f t="shared" si="24"/>
        <v>0.78404942554736767</v>
      </c>
      <c r="AJ32" s="281">
        <f t="shared" si="5"/>
        <v>1000.4820260351121</v>
      </c>
      <c r="AK32" s="240">
        <f t="shared" si="6"/>
        <v>764.49262057878741</v>
      </c>
      <c r="AL32" s="240">
        <f t="shared" si="21"/>
        <v>637.07718381565621</v>
      </c>
      <c r="AM32" s="240">
        <f t="shared" si="22"/>
        <v>509.66174705252496</v>
      </c>
      <c r="AN32" s="240">
        <f t="shared" si="7"/>
        <v>5257.7884251094483</v>
      </c>
      <c r="AO32" s="282">
        <f t="shared" si="8"/>
        <v>4017.6038619005344</v>
      </c>
    </row>
    <row r="33" spans="1:41" ht="12.75" customHeight="1" x14ac:dyDescent="0.2">
      <c r="A33" s="276">
        <v>1</v>
      </c>
      <c r="B33" s="2611" t="s">
        <v>94</v>
      </c>
      <c r="C33" s="2613" t="s">
        <v>43</v>
      </c>
      <c r="D33" s="2108">
        <v>5.6</v>
      </c>
      <c r="E33" s="229" t="s">
        <v>35</v>
      </c>
      <c r="F33" s="230" t="s">
        <v>53</v>
      </c>
      <c r="G33" s="328">
        <v>2.5499999999999998</v>
      </c>
      <c r="H33" s="654">
        <v>5.42</v>
      </c>
      <c r="I33" s="233"/>
      <c r="J33" s="234">
        <v>10.53</v>
      </c>
      <c r="K33" s="235"/>
      <c r="L33" s="235"/>
      <c r="M33" s="235"/>
      <c r="N33" s="235"/>
      <c r="O33" s="236"/>
      <c r="P33" s="237">
        <f t="shared" si="25"/>
        <v>2.6219699999999997</v>
      </c>
      <c r="Q33" s="239">
        <f t="shared" si="26"/>
        <v>4.2119999999999997</v>
      </c>
      <c r="R33" s="238">
        <f t="shared" si="11"/>
        <v>7.252542359814246</v>
      </c>
      <c r="S33" s="239">
        <f t="shared" si="0"/>
        <v>9.9824922079057981</v>
      </c>
      <c r="T33" s="240">
        <f t="shared" si="12"/>
        <v>2948.9359973268733</v>
      </c>
      <c r="U33" s="898">
        <f t="shared" si="13"/>
        <v>1853.2446221544378</v>
      </c>
      <c r="V33" s="1116">
        <v>1</v>
      </c>
      <c r="W33" s="231" t="s">
        <v>80</v>
      </c>
      <c r="X33" s="1413">
        <v>4</v>
      </c>
      <c r="Y33" s="231">
        <v>11</v>
      </c>
      <c r="Z33" s="231">
        <v>35</v>
      </c>
      <c r="AA33" s="231">
        <v>6.3</v>
      </c>
      <c r="AB33" s="1405">
        <v>6.14</v>
      </c>
      <c r="AC33" s="231" t="s">
        <v>81</v>
      </c>
      <c r="AD33" s="231">
        <v>5</v>
      </c>
      <c r="AE33" s="327">
        <f t="shared" si="19"/>
        <v>18.803750000000001</v>
      </c>
      <c r="AF33" s="237">
        <f t="shared" si="1"/>
        <v>25.699850189123673</v>
      </c>
      <c r="AG33" s="241">
        <f t="shared" si="2"/>
        <v>28.556375903524593</v>
      </c>
      <c r="AH33" s="2098">
        <f t="shared" si="23"/>
        <v>0.83267514612760696</v>
      </c>
      <c r="AI33" s="2099">
        <f t="shared" si="24"/>
        <v>0.92522657927419671</v>
      </c>
      <c r="AJ33" s="281">
        <f t="shared" si="5"/>
        <v>832.19486026597315</v>
      </c>
      <c r="AK33" s="240">
        <f t="shared" si="6"/>
        <v>647.84131090376297</v>
      </c>
      <c r="AL33" s="240">
        <f t="shared" si="21"/>
        <v>539.86775908646916</v>
      </c>
      <c r="AM33" s="240">
        <f t="shared" si="22"/>
        <v>431.8942072691753</v>
      </c>
      <c r="AN33" s="240">
        <f t="shared" si="7"/>
        <v>4373.3964128091684</v>
      </c>
      <c r="AO33" s="282">
        <f t="shared" si="8"/>
        <v>3404.5714536984542</v>
      </c>
    </row>
    <row r="34" spans="1:41" ht="12.75" customHeight="1" x14ac:dyDescent="0.2">
      <c r="A34" s="276">
        <v>1</v>
      </c>
      <c r="B34" s="2612"/>
      <c r="C34" s="2614"/>
      <c r="D34" s="2108">
        <v>5.6</v>
      </c>
      <c r="E34" s="229" t="s">
        <v>35</v>
      </c>
      <c r="F34" s="230" t="s">
        <v>53</v>
      </c>
      <c r="G34" s="328">
        <v>2.5499999999999998</v>
      </c>
      <c r="H34" s="654">
        <v>5.42</v>
      </c>
      <c r="I34" s="233"/>
      <c r="J34" s="234">
        <v>10.53</v>
      </c>
      <c r="K34" s="235"/>
      <c r="L34" s="235"/>
      <c r="M34" s="235"/>
      <c r="N34" s="235"/>
      <c r="O34" s="236"/>
      <c r="P34" s="237">
        <f t="shared" si="25"/>
        <v>2.6219699999999997</v>
      </c>
      <c r="Q34" s="239">
        <f t="shared" si="26"/>
        <v>4.2119999999999997</v>
      </c>
      <c r="R34" s="238">
        <f t="shared" si="11"/>
        <v>7.252542359814246</v>
      </c>
      <c r="S34" s="239">
        <f t="shared" si="0"/>
        <v>9.9824922079057981</v>
      </c>
      <c r="T34" s="240">
        <f t="shared" si="12"/>
        <v>2948.9359973268733</v>
      </c>
      <c r="U34" s="898">
        <f t="shared" si="13"/>
        <v>1853.2446221544378</v>
      </c>
      <c r="V34" s="1116">
        <v>2</v>
      </c>
      <c r="W34" s="231" t="s">
        <v>80</v>
      </c>
      <c r="X34" s="1413">
        <v>4</v>
      </c>
      <c r="Y34" s="231">
        <v>11</v>
      </c>
      <c r="Z34" s="231">
        <v>35</v>
      </c>
      <c r="AA34" s="231">
        <v>6.3</v>
      </c>
      <c r="AB34" s="1405">
        <v>6.26</v>
      </c>
      <c r="AC34" s="231" t="s">
        <v>81</v>
      </c>
      <c r="AD34" s="231">
        <v>5</v>
      </c>
      <c r="AE34" s="327">
        <f t="shared" si="19"/>
        <v>19.171250000000004</v>
      </c>
      <c r="AF34" s="237">
        <f t="shared" si="1"/>
        <v>26.065459563249604</v>
      </c>
      <c r="AG34" s="241">
        <f t="shared" si="2"/>
        <v>28.922343218408159</v>
      </c>
      <c r="AH34" s="1503">
        <f t="shared" si="23"/>
        <v>0.84452088984928708</v>
      </c>
      <c r="AI34" s="2101">
        <f t="shared" si="24"/>
        <v>0.93708392027642429</v>
      </c>
      <c r="AJ34" s="281">
        <f t="shared" si="5"/>
        <v>820.52200864122597</v>
      </c>
      <c r="AK34" s="240">
        <f t="shared" si="6"/>
        <v>639.64388570789572</v>
      </c>
      <c r="AL34" s="240">
        <f t="shared" si="21"/>
        <v>533.03657142324641</v>
      </c>
      <c r="AM34" s="240">
        <f t="shared" si="22"/>
        <v>426.42925713859717</v>
      </c>
      <c r="AN34" s="240">
        <f t="shared" si="7"/>
        <v>4312.0525979644017</v>
      </c>
      <c r="AO34" s="282">
        <f t="shared" si="8"/>
        <v>3361.4918918583107</v>
      </c>
    </row>
    <row r="35" spans="1:41" ht="12.75" customHeight="1" x14ac:dyDescent="0.2">
      <c r="A35" s="276">
        <v>1</v>
      </c>
      <c r="B35" s="2621" t="s">
        <v>452</v>
      </c>
      <c r="C35" s="2623" t="s">
        <v>454</v>
      </c>
      <c r="D35" s="2108">
        <v>5.6</v>
      </c>
      <c r="E35" s="229" t="s">
        <v>35</v>
      </c>
      <c r="F35" s="230" t="s">
        <v>53</v>
      </c>
      <c r="G35" s="328">
        <v>2.5499999999999998</v>
      </c>
      <c r="H35" s="654">
        <v>5.42</v>
      </c>
      <c r="I35" s="233"/>
      <c r="J35" s="234">
        <v>10.53</v>
      </c>
      <c r="K35" s="235"/>
      <c r="L35" s="235"/>
      <c r="M35" s="235"/>
      <c r="N35" s="235"/>
      <c r="O35" s="236"/>
      <c r="P35" s="237">
        <f t="shared" si="25"/>
        <v>2.6219699999999997</v>
      </c>
      <c r="Q35" s="239">
        <f t="shared" si="26"/>
        <v>4.2119999999999997</v>
      </c>
      <c r="R35" s="238">
        <f t="shared" si="11"/>
        <v>7.252542359814246</v>
      </c>
      <c r="S35" s="239">
        <f t="shared" si="0"/>
        <v>9.9824922079057981</v>
      </c>
      <c r="T35" s="240">
        <f t="shared" si="12"/>
        <v>2948.9359973268733</v>
      </c>
      <c r="U35" s="898">
        <f t="shared" si="13"/>
        <v>1853.2446221544378</v>
      </c>
      <c r="V35" s="1116">
        <v>1</v>
      </c>
      <c r="W35" s="1501" t="s">
        <v>453</v>
      </c>
      <c r="X35" s="1413">
        <v>6.3</v>
      </c>
      <c r="Y35" s="1501">
        <v>11</v>
      </c>
      <c r="Z35" s="1501">
        <v>35</v>
      </c>
      <c r="AA35" s="1501">
        <v>6.3</v>
      </c>
      <c r="AB35" s="1405">
        <v>7.92</v>
      </c>
      <c r="AC35" s="231" t="s">
        <v>81</v>
      </c>
      <c r="AD35" s="231">
        <v>5</v>
      </c>
      <c r="AE35" s="327">
        <f t="shared" si="19"/>
        <v>15.4</v>
      </c>
      <c r="AF35" s="237">
        <f t="shared" si="1"/>
        <v>22.316562698607957</v>
      </c>
      <c r="AG35" s="241">
        <f t="shared" si="2"/>
        <v>25.168944170959978</v>
      </c>
      <c r="AH35" s="1271">
        <f>SQRT(POWER((AE35+Q35+G35),2)+POWER(P35,2))*POWER(6.3/Z35,2)</f>
        <v>0.72305663143489773</v>
      </c>
      <c r="AI35" s="1272">
        <f>SQRT(POWER((H35+Q35+AE35),2)+POWER(P35,2))*POWER(6.3/Z35,2)</f>
        <v>0.81547379113910312</v>
      </c>
      <c r="AJ35" s="281">
        <f t="shared" si="5"/>
        <v>958.35920279641903</v>
      </c>
      <c r="AK35" s="240">
        <f t="shared" si="6"/>
        <v>735.0328195866623</v>
      </c>
      <c r="AL35" s="240">
        <f t="shared" si="21"/>
        <v>612.52734965555192</v>
      </c>
      <c r="AM35" s="240">
        <f t="shared" si="22"/>
        <v>490.02187972444153</v>
      </c>
      <c r="AN35" s="240">
        <f t="shared" si="7"/>
        <v>5036.4222369181171</v>
      </c>
      <c r="AO35" s="282">
        <f t="shared" si="8"/>
        <v>3862.7850879178955</v>
      </c>
    </row>
    <row r="36" spans="1:41" ht="12.75" customHeight="1" x14ac:dyDescent="0.2">
      <c r="A36" s="276">
        <v>1</v>
      </c>
      <c r="B36" s="2622"/>
      <c r="C36" s="2624"/>
      <c r="D36" s="2108">
        <v>5.6</v>
      </c>
      <c r="E36" s="229" t="s">
        <v>35</v>
      </c>
      <c r="F36" s="230" t="s">
        <v>53</v>
      </c>
      <c r="G36" s="328">
        <v>2.5499999999999998</v>
      </c>
      <c r="H36" s="654">
        <v>5.42</v>
      </c>
      <c r="I36" s="233"/>
      <c r="J36" s="234">
        <v>10.53</v>
      </c>
      <c r="K36" s="235"/>
      <c r="L36" s="235"/>
      <c r="M36" s="235"/>
      <c r="N36" s="235"/>
      <c r="O36" s="236"/>
      <c r="P36" s="237">
        <f t="shared" si="25"/>
        <v>2.6219699999999997</v>
      </c>
      <c r="Q36" s="239">
        <f t="shared" si="26"/>
        <v>4.2119999999999997</v>
      </c>
      <c r="R36" s="238">
        <f t="shared" si="11"/>
        <v>7.252542359814246</v>
      </c>
      <c r="S36" s="239">
        <f t="shared" si="0"/>
        <v>9.9824922079057981</v>
      </c>
      <c r="T36" s="240">
        <f t="shared" si="12"/>
        <v>2948.9359973268733</v>
      </c>
      <c r="U36" s="898">
        <f t="shared" si="13"/>
        <v>1853.2446221544378</v>
      </c>
      <c r="V36" s="1116">
        <v>2</v>
      </c>
      <c r="W36" s="1501" t="s">
        <v>453</v>
      </c>
      <c r="X36" s="1413">
        <v>6.3</v>
      </c>
      <c r="Y36" s="1501">
        <v>11</v>
      </c>
      <c r="Z36" s="1501">
        <v>35</v>
      </c>
      <c r="AA36" s="1501">
        <v>6.3</v>
      </c>
      <c r="AB36" s="1405">
        <v>8.1</v>
      </c>
      <c r="AC36" s="231" t="s">
        <v>81</v>
      </c>
      <c r="AD36" s="231">
        <v>5</v>
      </c>
      <c r="AE36" s="327">
        <f t="shared" si="19"/>
        <v>15.75</v>
      </c>
      <c r="AF36" s="237">
        <f t="shared" si="1"/>
        <v>22.664175932093801</v>
      </c>
      <c r="AG36" s="241">
        <f t="shared" si="2"/>
        <v>25.517065871312479</v>
      </c>
      <c r="AH36" s="1268">
        <f>SQRT(POWER((AE36+Q36+G36),2)+POWER(P36,2))*POWER(6.3/Z36,2)</f>
        <v>0.73431930019983915</v>
      </c>
      <c r="AI36" s="1269">
        <f>SQRT(POWER((H36+Q36+AE36),2)+POWER(P36,2))*POWER(6.3/Z36,2)</f>
        <v>0.82675293423052432</v>
      </c>
      <c r="AJ36" s="281">
        <f t="shared" si="5"/>
        <v>943.66030783888209</v>
      </c>
      <c r="AK36" s="240">
        <f t="shared" si="6"/>
        <v>725.00498659599407</v>
      </c>
      <c r="AL36" s="240">
        <f t="shared" si="21"/>
        <v>604.17082216332847</v>
      </c>
      <c r="AM36" s="240">
        <f t="shared" si="22"/>
        <v>483.33665773066269</v>
      </c>
      <c r="AN36" s="240">
        <f t="shared" si="7"/>
        <v>4959.175791946077</v>
      </c>
      <c r="AO36" s="282">
        <f t="shared" si="8"/>
        <v>3810.0862658948636</v>
      </c>
    </row>
    <row r="37" spans="1:41" ht="12.75" customHeight="1" x14ac:dyDescent="0.2">
      <c r="A37" s="276">
        <v>1</v>
      </c>
      <c r="B37" s="2611" t="s">
        <v>96</v>
      </c>
      <c r="C37" s="2625" t="s">
        <v>341</v>
      </c>
      <c r="D37" s="2084">
        <v>3.4</v>
      </c>
      <c r="E37" s="229" t="s">
        <v>35</v>
      </c>
      <c r="F37" s="230" t="s">
        <v>46</v>
      </c>
      <c r="G37" s="2467">
        <f>G15</f>
        <v>4.9020181386774881</v>
      </c>
      <c r="H37" s="2474">
        <f>H15</f>
        <v>5.2862861120779669</v>
      </c>
      <c r="I37" s="233"/>
      <c r="J37" s="234">
        <v>8.99</v>
      </c>
      <c r="K37" s="235"/>
      <c r="L37" s="235"/>
      <c r="M37" s="235"/>
      <c r="N37" s="235"/>
      <c r="O37" s="236"/>
      <c r="P37" s="237">
        <f t="shared" si="25"/>
        <v>2.2385100000000002</v>
      </c>
      <c r="Q37" s="239">
        <f t="shared" si="26"/>
        <v>3.5960000000000001</v>
      </c>
      <c r="R37" s="238">
        <f t="shared" si="11"/>
        <v>8.7879030095576045</v>
      </c>
      <c r="S37" s="239">
        <f t="shared" si="0"/>
        <v>9.1600182094203895</v>
      </c>
      <c r="T37" s="240">
        <f t="shared" si="12"/>
        <v>2433.7186259035516</v>
      </c>
      <c r="U37" s="898">
        <f t="shared" si="13"/>
        <v>2019.646640109748</v>
      </c>
      <c r="V37" s="1116">
        <v>1</v>
      </c>
      <c r="W37" s="218" t="s">
        <v>41</v>
      </c>
      <c r="X37" s="1413">
        <v>6.3</v>
      </c>
      <c r="Y37" s="231">
        <v>11</v>
      </c>
      <c r="Z37" s="231">
        <v>35</v>
      </c>
      <c r="AA37" s="231">
        <v>6.3</v>
      </c>
      <c r="AB37" s="1405">
        <v>8.01</v>
      </c>
      <c r="AC37" s="218" t="s">
        <v>162</v>
      </c>
      <c r="AD37" s="231"/>
      <c r="AE37" s="327">
        <f t="shared" si="19"/>
        <v>15.575000000000001</v>
      </c>
      <c r="AF37" s="237">
        <f t="shared" si="1"/>
        <v>24.176871785348808</v>
      </c>
      <c r="AG37" s="241">
        <f t="shared" si="2"/>
        <v>24.559514876889196</v>
      </c>
      <c r="AH37" s="1503">
        <f t="shared" si="23"/>
        <v>0.78333064584530132</v>
      </c>
      <c r="AI37" s="2101">
        <f t="shared" si="24"/>
        <v>0.79572828201120993</v>
      </c>
      <c r="AJ37" s="281">
        <f t="shared" si="5"/>
        <v>884.61747354572628</v>
      </c>
      <c r="AK37" s="240">
        <f t="shared" si="6"/>
        <v>753.27220805198908</v>
      </c>
      <c r="AL37" s="240">
        <f t="shared" si="21"/>
        <v>627.72684004332427</v>
      </c>
      <c r="AM37" s="240">
        <f t="shared" si="22"/>
        <v>502.18147203465941</v>
      </c>
      <c r="AN37" s="240">
        <f t="shared" si="7"/>
        <v>4648.890626741806</v>
      </c>
      <c r="AO37" s="282">
        <f t="shared" si="8"/>
        <v>3958.6377300029458</v>
      </c>
    </row>
    <row r="38" spans="1:41" ht="12.75" customHeight="1" x14ac:dyDescent="0.2">
      <c r="A38" s="275">
        <v>1</v>
      </c>
      <c r="B38" s="2612"/>
      <c r="C38" s="2626"/>
      <c r="D38" s="2108">
        <v>3.4</v>
      </c>
      <c r="E38" s="229" t="s">
        <v>35</v>
      </c>
      <c r="F38" s="230" t="s">
        <v>46</v>
      </c>
      <c r="G38" s="2467">
        <f>G16</f>
        <v>4.8982573492001933</v>
      </c>
      <c r="H38" s="2474">
        <f>H16</f>
        <v>5.2312064066132784</v>
      </c>
      <c r="I38" s="233"/>
      <c r="J38" s="234">
        <v>8.99</v>
      </c>
      <c r="K38" s="235"/>
      <c r="L38" s="235"/>
      <c r="M38" s="235"/>
      <c r="N38" s="235"/>
      <c r="O38" s="236"/>
      <c r="P38" s="237">
        <f t="shared" si="25"/>
        <v>2.2385100000000002</v>
      </c>
      <c r="Q38" s="239">
        <f t="shared" si="26"/>
        <v>3.5960000000000001</v>
      </c>
      <c r="R38" s="238">
        <f t="shared" si="11"/>
        <v>8.7842663287574272</v>
      </c>
      <c r="S38" s="239">
        <f t="shared" si="0"/>
        <v>9.1066184703793596</v>
      </c>
      <c r="T38" s="240">
        <f t="shared" si="12"/>
        <v>2434.7261839019793</v>
      </c>
      <c r="U38" s="898">
        <f t="shared" si="13"/>
        <v>2031.4895216236434</v>
      </c>
      <c r="V38" s="1116">
        <v>2</v>
      </c>
      <c r="W38" s="231" t="s">
        <v>41</v>
      </c>
      <c r="X38" s="1413">
        <v>6.3</v>
      </c>
      <c r="Y38" s="231">
        <v>11</v>
      </c>
      <c r="Z38" s="231">
        <v>35</v>
      </c>
      <c r="AA38" s="231">
        <v>6.3</v>
      </c>
      <c r="AB38" s="1405">
        <v>8.01</v>
      </c>
      <c r="AC38" s="231" t="s">
        <v>162</v>
      </c>
      <c r="AD38" s="231"/>
      <c r="AE38" s="327">
        <f t="shared" si="19"/>
        <v>15.575000000000001</v>
      </c>
      <c r="AF38" s="237">
        <f t="shared" si="1"/>
        <v>24.173127153145234</v>
      </c>
      <c r="AG38" s="241">
        <f t="shared" si="2"/>
        <v>24.504664954474649</v>
      </c>
      <c r="AH38" s="1503">
        <f t="shared" si="23"/>
        <v>0.78320931976190555</v>
      </c>
      <c r="AI38" s="2101">
        <f t="shared" si="24"/>
        <v>0.79395114452497872</v>
      </c>
      <c r="AJ38" s="281">
        <f t="shared" si="5"/>
        <v>884.75450865327775</v>
      </c>
      <c r="AK38" s="240">
        <f t="shared" si="6"/>
        <v>754.95829199745185</v>
      </c>
      <c r="AL38" s="240">
        <f t="shared" si="21"/>
        <v>629.13190999787662</v>
      </c>
      <c r="AM38" s="240">
        <f t="shared" si="22"/>
        <v>503.30552799830122</v>
      </c>
      <c r="AN38" s="240">
        <f t="shared" si="7"/>
        <v>4649.6107812109194</v>
      </c>
      <c r="AO38" s="282">
        <f t="shared" si="8"/>
        <v>3967.4985315181407</v>
      </c>
    </row>
    <row r="39" spans="1:41" ht="12.75" customHeight="1" x14ac:dyDescent="0.2">
      <c r="A39" s="429">
        <v>1</v>
      </c>
      <c r="B39" s="2627" t="s">
        <v>79</v>
      </c>
      <c r="C39" s="2628" t="s">
        <v>43</v>
      </c>
      <c r="D39" s="2084">
        <v>5.6</v>
      </c>
      <c r="E39" s="217" t="s">
        <v>35</v>
      </c>
      <c r="F39" s="2105" t="s">
        <v>53</v>
      </c>
      <c r="G39" s="1043">
        <v>2.5499999999999998</v>
      </c>
      <c r="H39" s="656">
        <v>5.42</v>
      </c>
      <c r="I39" s="220"/>
      <c r="J39" s="221">
        <v>15.33</v>
      </c>
      <c r="K39" s="222"/>
      <c r="L39" s="222"/>
      <c r="M39" s="222"/>
      <c r="N39" s="222"/>
      <c r="O39" s="223"/>
      <c r="P39" s="358">
        <f t="shared" si="25"/>
        <v>3.81717</v>
      </c>
      <c r="Q39" s="226">
        <f t="shared" si="26"/>
        <v>6.1320000000000006</v>
      </c>
      <c r="R39" s="225">
        <f t="shared" si="11"/>
        <v>9.4840872417381323</v>
      </c>
      <c r="S39" s="226">
        <f t="shared" si="0"/>
        <v>12.166326101535336</v>
      </c>
      <c r="T39" s="227">
        <f t="shared" si="12"/>
        <v>2255.070276333161</v>
      </c>
      <c r="U39" s="1103">
        <f t="shared" si="13"/>
        <v>1520.5905090498422</v>
      </c>
      <c r="V39" s="1115">
        <v>1</v>
      </c>
      <c r="W39" s="218" t="s">
        <v>80</v>
      </c>
      <c r="X39" s="1414">
        <v>4</v>
      </c>
      <c r="Y39" s="218">
        <v>11</v>
      </c>
      <c r="Z39" s="218">
        <v>35</v>
      </c>
      <c r="AA39" s="218">
        <v>6.3</v>
      </c>
      <c r="AB39" s="1406">
        <v>6.23</v>
      </c>
      <c r="AC39" s="218" t="s">
        <v>81</v>
      </c>
      <c r="AD39" s="218">
        <v>5</v>
      </c>
      <c r="AE39" s="360">
        <f t="shared" si="19"/>
        <v>19.079374999999999</v>
      </c>
      <c r="AF39" s="224">
        <f t="shared" si="1"/>
        <v>28.022575340241751</v>
      </c>
      <c r="AG39" s="360">
        <f t="shared" si="2"/>
        <v>30.868299616265308</v>
      </c>
      <c r="AH39" s="1503">
        <f t="shared" si="23"/>
        <v>0.90793144102383272</v>
      </c>
      <c r="AI39" s="2101">
        <f t="shared" si="24"/>
        <v>1.000132907566996</v>
      </c>
      <c r="AJ39" s="279">
        <f t="shared" si="5"/>
        <v>763.21619184947156</v>
      </c>
      <c r="AK39" s="227">
        <f t="shared" si="6"/>
        <v>599.32034579098979</v>
      </c>
      <c r="AL39" s="227">
        <f t="shared" si="21"/>
        <v>499.43362149249151</v>
      </c>
      <c r="AM39" s="227">
        <f t="shared" si="22"/>
        <v>399.54689719399317</v>
      </c>
      <c r="AN39" s="227">
        <f t="shared" si="7"/>
        <v>4010.8959031128388</v>
      </c>
      <c r="AO39" s="280">
        <f t="shared" si="8"/>
        <v>3149.5813967994955</v>
      </c>
    </row>
    <row r="40" spans="1:41" ht="12.75" customHeight="1" x14ac:dyDescent="0.2">
      <c r="A40" s="276">
        <v>1</v>
      </c>
      <c r="B40" s="2612"/>
      <c r="C40" s="2614"/>
      <c r="D40" s="2108">
        <v>5.6</v>
      </c>
      <c r="E40" s="229" t="s">
        <v>35</v>
      </c>
      <c r="F40" s="230" t="s">
        <v>53</v>
      </c>
      <c r="G40" s="328">
        <v>2.5499999999999998</v>
      </c>
      <c r="H40" s="654">
        <v>5.42</v>
      </c>
      <c r="I40" s="233"/>
      <c r="J40" s="234">
        <v>15.33</v>
      </c>
      <c r="K40" s="235"/>
      <c r="L40" s="235"/>
      <c r="M40" s="235"/>
      <c r="N40" s="235"/>
      <c r="O40" s="236"/>
      <c r="P40" s="325">
        <f t="shared" si="25"/>
        <v>3.81717</v>
      </c>
      <c r="Q40" s="239">
        <f t="shared" si="26"/>
        <v>6.1320000000000006</v>
      </c>
      <c r="R40" s="238">
        <f t="shared" si="11"/>
        <v>9.4840872417381323</v>
      </c>
      <c r="S40" s="239">
        <f t="shared" si="0"/>
        <v>12.166326101535336</v>
      </c>
      <c r="T40" s="240">
        <f t="shared" si="12"/>
        <v>2255.070276333161</v>
      </c>
      <c r="U40" s="898">
        <f t="shared" si="13"/>
        <v>1520.5905090498422</v>
      </c>
      <c r="V40" s="1116">
        <v>2</v>
      </c>
      <c r="W40" s="231" t="s">
        <v>80</v>
      </c>
      <c r="X40" s="1413">
        <v>4</v>
      </c>
      <c r="Y40" s="231">
        <v>11</v>
      </c>
      <c r="Z40" s="231">
        <v>35</v>
      </c>
      <c r="AA40" s="231">
        <v>6.3</v>
      </c>
      <c r="AB40" s="1405">
        <v>6.23</v>
      </c>
      <c r="AC40" s="231" t="s">
        <v>81</v>
      </c>
      <c r="AD40" s="231">
        <v>5</v>
      </c>
      <c r="AE40" s="327">
        <f t="shared" si="19"/>
        <v>19.079374999999999</v>
      </c>
      <c r="AF40" s="237">
        <f t="shared" si="1"/>
        <v>28.022575340241751</v>
      </c>
      <c r="AG40" s="327">
        <f t="shared" si="2"/>
        <v>30.868299616265308</v>
      </c>
      <c r="AH40" s="1503">
        <f t="shared" si="23"/>
        <v>0.90793144102383272</v>
      </c>
      <c r="AI40" s="2101">
        <f t="shared" si="24"/>
        <v>1.000132907566996</v>
      </c>
      <c r="AJ40" s="281">
        <f t="shared" si="5"/>
        <v>763.21619184947156</v>
      </c>
      <c r="AK40" s="240">
        <f t="shared" si="6"/>
        <v>599.32034579098979</v>
      </c>
      <c r="AL40" s="240">
        <f t="shared" si="21"/>
        <v>499.43362149249151</v>
      </c>
      <c r="AM40" s="240">
        <f t="shared" si="22"/>
        <v>399.54689719399317</v>
      </c>
      <c r="AN40" s="240">
        <f t="shared" si="7"/>
        <v>4010.8959031128388</v>
      </c>
      <c r="AO40" s="282">
        <f t="shared" si="8"/>
        <v>3149.5813967994955</v>
      </c>
    </row>
    <row r="41" spans="1:41" ht="12.75" customHeight="1" x14ac:dyDescent="0.2">
      <c r="A41" s="276">
        <v>1</v>
      </c>
      <c r="B41" s="2611" t="s">
        <v>86</v>
      </c>
      <c r="C41" s="2613" t="s">
        <v>43</v>
      </c>
      <c r="D41" s="2108">
        <v>5.6</v>
      </c>
      <c r="E41" s="229" t="s">
        <v>35</v>
      </c>
      <c r="F41" s="230" t="s">
        <v>53</v>
      </c>
      <c r="G41" s="328">
        <v>2.5499999999999998</v>
      </c>
      <c r="H41" s="654">
        <v>5.42</v>
      </c>
      <c r="I41" s="233"/>
      <c r="J41" s="234">
        <v>22.83</v>
      </c>
      <c r="K41" s="235"/>
      <c r="L41" s="235"/>
      <c r="M41" s="235"/>
      <c r="N41" s="235"/>
      <c r="O41" s="236"/>
      <c r="P41" s="325">
        <f t="shared" si="25"/>
        <v>5.6846699999999997</v>
      </c>
      <c r="Q41" s="239">
        <f t="shared" si="26"/>
        <v>9.1319999999999997</v>
      </c>
      <c r="R41" s="238">
        <f t="shared" si="11"/>
        <v>12.991712628014058</v>
      </c>
      <c r="S41" s="239">
        <f t="shared" si="0"/>
        <v>15.622937528163517</v>
      </c>
      <c r="T41" s="240">
        <f t="shared" si="12"/>
        <v>1646.2250858964333</v>
      </c>
      <c r="U41" s="898">
        <f t="shared" si="13"/>
        <v>1184.1563064980573</v>
      </c>
      <c r="V41" s="1116">
        <v>1</v>
      </c>
      <c r="W41" s="231" t="s">
        <v>41</v>
      </c>
      <c r="X41" s="1413">
        <v>6.3</v>
      </c>
      <c r="Y41" s="231">
        <v>11</v>
      </c>
      <c r="Z41" s="231">
        <v>35</v>
      </c>
      <c r="AA41" s="231">
        <v>6.3</v>
      </c>
      <c r="AB41" s="1405">
        <v>7.66</v>
      </c>
      <c r="AC41" s="231" t="s">
        <v>162</v>
      </c>
      <c r="AD41" s="231">
        <v>5</v>
      </c>
      <c r="AE41" s="327">
        <f t="shared" si="19"/>
        <v>14.894444444444446</v>
      </c>
      <c r="AF41" s="237">
        <f t="shared" si="1"/>
        <v>27.177617119930545</v>
      </c>
      <c r="AG41" s="327">
        <f t="shared" si="2"/>
        <v>29.990141103846994</v>
      </c>
      <c r="AH41" s="1503">
        <f t="shared" si="23"/>
        <v>0.8805547946857496</v>
      </c>
      <c r="AI41" s="2101">
        <f t="shared" si="24"/>
        <v>0.97168057176464262</v>
      </c>
      <c r="AJ41" s="281">
        <f t="shared" si="5"/>
        <v>786.94475467129826</v>
      </c>
      <c r="AK41" s="240">
        <f t="shared" si="6"/>
        <v>616.86938837466516</v>
      </c>
      <c r="AL41" s="240">
        <f t="shared" si="21"/>
        <v>514.05782364555432</v>
      </c>
      <c r="AM41" s="240">
        <f t="shared" si="22"/>
        <v>411.24625891644342</v>
      </c>
      <c r="AN41" s="240">
        <f t="shared" si="7"/>
        <v>4135.595557581898</v>
      </c>
      <c r="AO41" s="282">
        <f t="shared" si="8"/>
        <v>3241.8060950620538</v>
      </c>
    </row>
    <row r="42" spans="1:41" ht="12.75" customHeight="1" x14ac:dyDescent="0.2">
      <c r="A42" s="276">
        <v>1</v>
      </c>
      <c r="B42" s="2612"/>
      <c r="C42" s="2614"/>
      <c r="D42" s="2108">
        <v>5.6</v>
      </c>
      <c r="E42" s="229" t="s">
        <v>35</v>
      </c>
      <c r="F42" s="230" t="s">
        <v>53</v>
      </c>
      <c r="G42" s="328">
        <v>2.5499999999999998</v>
      </c>
      <c r="H42" s="654">
        <v>5.42</v>
      </c>
      <c r="I42" s="233"/>
      <c r="J42" s="234">
        <v>22.83</v>
      </c>
      <c r="K42" s="235"/>
      <c r="L42" s="235"/>
      <c r="M42" s="235"/>
      <c r="N42" s="235"/>
      <c r="O42" s="236"/>
      <c r="P42" s="325">
        <f t="shared" si="25"/>
        <v>5.6846699999999997</v>
      </c>
      <c r="Q42" s="239">
        <f t="shared" si="26"/>
        <v>9.1319999999999997</v>
      </c>
      <c r="R42" s="238">
        <f t="shared" si="11"/>
        <v>12.991712628014058</v>
      </c>
      <c r="S42" s="239">
        <f t="shared" si="0"/>
        <v>15.622937528163517</v>
      </c>
      <c r="T42" s="240">
        <f t="shared" si="12"/>
        <v>1646.2250858964333</v>
      </c>
      <c r="U42" s="898">
        <f t="shared" si="13"/>
        <v>1184.1563064980573</v>
      </c>
      <c r="V42" s="1116">
        <v>2</v>
      </c>
      <c r="W42" s="231" t="s">
        <v>41</v>
      </c>
      <c r="X42" s="1413">
        <v>6.3</v>
      </c>
      <c r="Y42" s="231">
        <v>11</v>
      </c>
      <c r="Z42" s="231">
        <v>35</v>
      </c>
      <c r="AA42" s="231">
        <v>6.3</v>
      </c>
      <c r="AB42" s="1405">
        <v>7.61</v>
      </c>
      <c r="AC42" s="231" t="s">
        <v>162</v>
      </c>
      <c r="AD42" s="231">
        <v>5</v>
      </c>
      <c r="AE42" s="327">
        <f t="shared" si="19"/>
        <v>14.797222222222222</v>
      </c>
      <c r="AF42" s="237">
        <f t="shared" si="1"/>
        <v>27.082553101632186</v>
      </c>
      <c r="AG42" s="327">
        <f t="shared" si="2"/>
        <v>29.894687120929746</v>
      </c>
      <c r="AH42" s="1503">
        <f t="shared" si="23"/>
        <v>0.87747472049288278</v>
      </c>
      <c r="AI42" s="2101">
        <f t="shared" si="24"/>
        <v>0.96858786271812369</v>
      </c>
      <c r="AJ42" s="281">
        <f t="shared" si="5"/>
        <v>789.70705445437761</v>
      </c>
      <c r="AK42" s="240">
        <f t="shared" si="6"/>
        <v>618.83905742729303</v>
      </c>
      <c r="AL42" s="240">
        <f t="shared" si="21"/>
        <v>515.69921452274423</v>
      </c>
      <c r="AM42" s="240">
        <f t="shared" si="22"/>
        <v>412.55937161819537</v>
      </c>
      <c r="AN42" s="240">
        <f t="shared" si="7"/>
        <v>4150.112148033516</v>
      </c>
      <c r="AO42" s="282">
        <f t="shared" si="8"/>
        <v>3252.1572087019904</v>
      </c>
    </row>
    <row r="43" spans="1:41" ht="12.75" customHeight="1" x14ac:dyDescent="0.2">
      <c r="A43" s="276">
        <v>1</v>
      </c>
      <c r="B43" s="2611" t="s">
        <v>171</v>
      </c>
      <c r="C43" s="2613" t="s">
        <v>342</v>
      </c>
      <c r="D43" s="2108">
        <v>4.5999999999999996</v>
      </c>
      <c r="E43" s="229" t="s">
        <v>35</v>
      </c>
      <c r="F43" s="230" t="s">
        <v>49</v>
      </c>
      <c r="G43" s="328">
        <v>4.13</v>
      </c>
      <c r="H43" s="654">
        <v>6.96</v>
      </c>
      <c r="I43" s="233"/>
      <c r="J43" s="234">
        <v>15.75</v>
      </c>
      <c r="K43" s="235">
        <v>0.08</v>
      </c>
      <c r="L43" s="235"/>
      <c r="M43" s="235"/>
      <c r="N43" s="235"/>
      <c r="O43" s="236"/>
      <c r="P43" s="325">
        <f>0.314*I43+0.249*J43+0.37*K43+0.195*M43+0.159*N43+0.06*O43</f>
        <v>3.9513499999999997</v>
      </c>
      <c r="Q43" s="237">
        <f>0.4*I43+0.4*J43+0.083*K43+0.4*M43+0.4*N43+0.4*O43</f>
        <v>6.3066400000000007</v>
      </c>
      <c r="R43" s="238">
        <f t="shared" si="11"/>
        <v>11.15959772178639</v>
      </c>
      <c r="S43" s="239">
        <f t="shared" si="0"/>
        <v>13.842575761472286</v>
      </c>
      <c r="T43" s="240">
        <f t="shared" si="12"/>
        <v>1916.4923118367224</v>
      </c>
      <c r="U43" s="898">
        <f t="shared" si="13"/>
        <v>1336.4564744872564</v>
      </c>
      <c r="V43" s="1116">
        <v>1</v>
      </c>
      <c r="W43" s="231" t="s">
        <v>188</v>
      </c>
      <c r="X43" s="1413">
        <v>4</v>
      </c>
      <c r="Y43" s="231">
        <v>11</v>
      </c>
      <c r="Z43" s="231">
        <v>35</v>
      </c>
      <c r="AA43" s="231">
        <v>6.3</v>
      </c>
      <c r="AB43" s="1405">
        <v>7.6</v>
      </c>
      <c r="AC43" s="231" t="s">
        <v>81</v>
      </c>
      <c r="AD43" s="231">
        <v>10</v>
      </c>
      <c r="AE43" s="327">
        <f t="shared" si="19"/>
        <v>23.275000000000002</v>
      </c>
      <c r="AF43" s="237">
        <f t="shared" si="1"/>
        <v>33.942419452833654</v>
      </c>
      <c r="AG43" s="327">
        <f t="shared" si="2"/>
        <v>36.754654408824194</v>
      </c>
      <c r="AH43" s="1503">
        <f t="shared" si="23"/>
        <v>1.0997343902718104</v>
      </c>
      <c r="AI43" s="2101">
        <f t="shared" si="24"/>
        <v>1.1908508028459039</v>
      </c>
      <c r="AJ43" s="281">
        <f t="shared" si="5"/>
        <v>630.10485350680324</v>
      </c>
      <c r="AK43" s="240">
        <f t="shared" si="6"/>
        <v>503.33761254352731</v>
      </c>
      <c r="AL43" s="240">
        <f t="shared" si="21"/>
        <v>419.44801045293946</v>
      </c>
      <c r="AM43" s="240">
        <f t="shared" si="22"/>
        <v>335.55840836235154</v>
      </c>
      <c r="AN43" s="240">
        <f t="shared" si="7"/>
        <v>3311.3618427534707</v>
      </c>
      <c r="AO43" s="282">
        <f t="shared" si="8"/>
        <v>2645.1676334870053</v>
      </c>
    </row>
    <row r="44" spans="1:41" ht="12.75" customHeight="1" thickBot="1" x14ac:dyDescent="0.25">
      <c r="A44" s="278">
        <v>1</v>
      </c>
      <c r="B44" s="2615"/>
      <c r="C44" s="2616"/>
      <c r="D44" s="2109">
        <v>4.5999999999999996</v>
      </c>
      <c r="E44" s="259" t="s">
        <v>35</v>
      </c>
      <c r="F44" s="260" t="s">
        <v>49</v>
      </c>
      <c r="G44" s="658">
        <v>4.13</v>
      </c>
      <c r="H44" s="659">
        <v>6.96</v>
      </c>
      <c r="I44" s="262"/>
      <c r="J44" s="263">
        <v>15.75</v>
      </c>
      <c r="K44" s="264">
        <v>0.08</v>
      </c>
      <c r="L44" s="264"/>
      <c r="M44" s="264"/>
      <c r="N44" s="264"/>
      <c r="O44" s="269"/>
      <c r="P44" s="265">
        <f>0.314*I44+0.249*J44+0.37*K44+0.195*M44+0.159*N44+0.06*O44</f>
        <v>3.9513499999999997</v>
      </c>
      <c r="Q44" s="270">
        <f>0.4*I44+0.4*J44+0.083*K44+0.4*M44+0.4*N44+0.4*O44</f>
        <v>6.3066400000000007</v>
      </c>
      <c r="R44" s="266">
        <f t="shared" si="11"/>
        <v>11.15959772178639</v>
      </c>
      <c r="S44" s="267">
        <f t="shared" si="0"/>
        <v>13.842575761472286</v>
      </c>
      <c r="T44" s="268">
        <f>37000/1.73/SQRT(POWER((G44+Q44),2)+P44*P44)</f>
        <v>1916.4923118367224</v>
      </c>
      <c r="U44" s="419">
        <f>37000/2/SQRT(P44*P44+POWER((H44+Q44),2))</f>
        <v>1336.4564744872564</v>
      </c>
      <c r="V44" s="1117">
        <v>2</v>
      </c>
      <c r="W44" s="261" t="s">
        <v>188</v>
      </c>
      <c r="X44" s="1415">
        <v>4</v>
      </c>
      <c r="Y44" s="261">
        <v>11</v>
      </c>
      <c r="Z44" s="261">
        <v>35</v>
      </c>
      <c r="AA44" s="261">
        <v>6.3</v>
      </c>
      <c r="AB44" s="1407">
        <v>7.69</v>
      </c>
      <c r="AC44" s="261" t="s">
        <v>81</v>
      </c>
      <c r="AD44" s="261">
        <v>10</v>
      </c>
      <c r="AE44" s="337">
        <f t="shared" si="19"/>
        <v>23.550625000000004</v>
      </c>
      <c r="AF44" s="270">
        <f t="shared" si="1"/>
        <v>34.216185482936659</v>
      </c>
      <c r="AG44" s="337">
        <f t="shared" si="2"/>
        <v>37.028693858988944</v>
      </c>
      <c r="AH44" s="427">
        <f t="shared" si="23"/>
        <v>1.1086044096471477</v>
      </c>
      <c r="AI44" s="428">
        <f t="shared" si="24"/>
        <v>1.1997296810312417</v>
      </c>
      <c r="AJ44" s="287">
        <f t="shared" si="5"/>
        <v>625.06334166501074</v>
      </c>
      <c r="AK44" s="268">
        <f t="shared" si="6"/>
        <v>499.61254562342634</v>
      </c>
      <c r="AL44" s="268">
        <f t="shared" si="21"/>
        <v>416.34378801952198</v>
      </c>
      <c r="AM44" s="268">
        <f t="shared" si="22"/>
        <v>333.07503041561756</v>
      </c>
      <c r="AN44" s="268">
        <f t="shared" si="7"/>
        <v>3284.8674111524592</v>
      </c>
      <c r="AO44" s="288">
        <f t="shared" si="8"/>
        <v>2625.5914559789676</v>
      </c>
    </row>
    <row r="45" spans="1:41" ht="12.75" customHeight="1" x14ac:dyDescent="0.2">
      <c r="A45" s="438">
        <v>1</v>
      </c>
      <c r="B45" s="2617" t="s">
        <v>96</v>
      </c>
      <c r="C45" s="2619" t="s">
        <v>341</v>
      </c>
      <c r="D45" s="2086">
        <v>2.2999999999999998</v>
      </c>
      <c r="E45" s="439" t="s">
        <v>35</v>
      </c>
      <c r="F45" s="440" t="s">
        <v>197</v>
      </c>
      <c r="G45" s="794">
        <v>6.3479999999999999</v>
      </c>
      <c r="H45" s="840">
        <v>6.79</v>
      </c>
      <c r="I45" s="443"/>
      <c r="J45" s="444">
        <v>6.19</v>
      </c>
      <c r="K45" s="445"/>
      <c r="L45" s="445">
        <v>0.6</v>
      </c>
      <c r="M45" s="445"/>
      <c r="N45" s="445"/>
      <c r="O45" s="446"/>
      <c r="P45" s="447">
        <f>0.314*I45+0.249*J45+0.025*L45+0.195*M45+0.159*N45+0.06*O45</f>
        <v>1.5563100000000001</v>
      </c>
      <c r="Q45" s="449">
        <f>0.4*J45+0.04725*L45</f>
        <v>2.5043500000000005</v>
      </c>
      <c r="R45" s="448">
        <f>SQRT(POWER(P45,2)+POWER(Q45+G45,2))</f>
        <v>8.9881144484591449</v>
      </c>
      <c r="S45" s="449">
        <f>SQRT(POWER(P45,2)+POWER(Q45+H45,2))</f>
        <v>9.4237488686085022</v>
      </c>
      <c r="T45" s="450">
        <f>37000/1.73/SQRT(POWER((G45+Q45),2)+P45*P45)</f>
        <v>2379.5072214129063</v>
      </c>
      <c r="U45" s="1104">
        <f>37000/2/SQRT(P45*P45+POWER((H45+Q45),2))</f>
        <v>1963.125318590083</v>
      </c>
      <c r="V45" s="1118">
        <v>1</v>
      </c>
      <c r="W45" s="441" t="s">
        <v>41</v>
      </c>
      <c r="X45" s="1412">
        <v>6.3</v>
      </c>
      <c r="Y45" s="441">
        <v>11</v>
      </c>
      <c r="Z45" s="441">
        <v>35</v>
      </c>
      <c r="AA45" s="441">
        <v>6.3</v>
      </c>
      <c r="AB45" s="1404">
        <v>8.01</v>
      </c>
      <c r="AC45" s="441" t="s">
        <v>162</v>
      </c>
      <c r="AD45" s="441"/>
      <c r="AE45" s="545">
        <f t="shared" si="19"/>
        <v>15.575000000000001</v>
      </c>
      <c r="AF45" s="1107">
        <f>SQRT(POWER(P45,2)+POWER(Q45+AE45+G45,2))</f>
        <v>24.476877432356442</v>
      </c>
      <c r="AG45" s="552">
        <f>SQRT(POWER(P45,2)+POWER(Q45+AE45+H45,2))</f>
        <v>24.917998921233625</v>
      </c>
      <c r="AH45" s="1503">
        <f>SQRT(POWER((AE45+Q45+G45),2)+POWER(P45,2))*POWER(6.3/Z45,2)</f>
        <v>0.79305082880834865</v>
      </c>
      <c r="AI45" s="2101">
        <f>SQRT(POWER((H45+Q45+AE45),2)+POWER(P45,2))*POWER(6.3/Z45,2)</f>
        <v>0.80734316504796955</v>
      </c>
      <c r="AJ45" s="467">
        <f>37000/1.73/SQRT(POWER((G45+Q45+AE45),2)+P45*P45)</f>
        <v>873.77498604956713</v>
      </c>
      <c r="AK45" s="468">
        <f>37000/2/SQRT(POWER((H45+Q45+AE45),2)+P45*P45)</f>
        <v>742.4352195567119</v>
      </c>
      <c r="AL45" s="468">
        <f t="shared" si="21"/>
        <v>618.69601629725992</v>
      </c>
      <c r="AM45" s="468">
        <f t="shared" si="22"/>
        <v>494.95681303780793</v>
      </c>
      <c r="AN45" s="468">
        <f>6300/(1.73*AH45)</f>
        <v>4591.9105873475764</v>
      </c>
      <c r="AO45" s="469">
        <f>SUM(6300/(2*AI45))</f>
        <v>3901.6865892619999</v>
      </c>
    </row>
    <row r="46" spans="1:41" ht="12.75" customHeight="1" thickBot="1" x14ac:dyDescent="0.25">
      <c r="A46" s="452">
        <v>1</v>
      </c>
      <c r="B46" s="2618"/>
      <c r="C46" s="2620"/>
      <c r="D46" s="2113">
        <v>2.2999999999999998</v>
      </c>
      <c r="E46" s="454" t="s">
        <v>35</v>
      </c>
      <c r="F46" s="455" t="s">
        <v>197</v>
      </c>
      <c r="G46" s="811">
        <v>6.3479999999999999</v>
      </c>
      <c r="H46" s="841">
        <v>6.79</v>
      </c>
      <c r="I46" s="458"/>
      <c r="J46" s="459">
        <v>6.19</v>
      </c>
      <c r="K46" s="460"/>
      <c r="L46" s="460">
        <v>0.6</v>
      </c>
      <c r="M46" s="460"/>
      <c r="N46" s="460"/>
      <c r="O46" s="461"/>
      <c r="P46" s="462">
        <f>0.314*I46+0.249*J46+0.025*L46+0.195*M46+0.159*N46+0.06*O46</f>
        <v>1.5563100000000001</v>
      </c>
      <c r="Q46" s="464">
        <f>0.4*J46+0.04725*L46</f>
        <v>2.5043500000000005</v>
      </c>
      <c r="R46" s="463">
        <f>SQRT(POWER(P46,2)+POWER(Q46+G46,2))</f>
        <v>8.9881144484591449</v>
      </c>
      <c r="S46" s="464">
        <f>SQRT(POWER(P46,2)+POWER(Q46+H46,2))</f>
        <v>9.4237488686085022</v>
      </c>
      <c r="T46" s="465">
        <f>37000/1.73/SQRT(POWER((G46+Q46),2)+P46*P46)</f>
        <v>2379.5072214129063</v>
      </c>
      <c r="U46" s="504">
        <f>37000/2/SQRT(P46*P46+POWER((H46+Q46),2))</f>
        <v>1963.125318590083</v>
      </c>
      <c r="V46" s="1119">
        <v>2</v>
      </c>
      <c r="W46" s="456" t="s">
        <v>41</v>
      </c>
      <c r="X46" s="1415">
        <v>6.3</v>
      </c>
      <c r="Y46" s="456">
        <v>11</v>
      </c>
      <c r="Z46" s="456">
        <v>35</v>
      </c>
      <c r="AA46" s="456">
        <v>6.3</v>
      </c>
      <c r="AB46" s="1407">
        <v>8.01</v>
      </c>
      <c r="AC46" s="456" t="s">
        <v>162</v>
      </c>
      <c r="AD46" s="456"/>
      <c r="AE46" s="547">
        <f t="shared" si="19"/>
        <v>15.575000000000001</v>
      </c>
      <c r="AF46" s="1108">
        <f>SQRT(POWER(P46,2)+POWER(Q46+AE46+G46,2))</f>
        <v>24.476877432356442</v>
      </c>
      <c r="AG46" s="547">
        <f>SQRT(POWER(P46,2)+POWER(Q46+AE46+H46,2))</f>
        <v>24.917998921233625</v>
      </c>
      <c r="AH46" s="425">
        <f>SQRT(POWER((AE46+Q46+G46),2)+POWER(P46,2))*POWER(6.3/Z46,2)</f>
        <v>0.79305082880834865</v>
      </c>
      <c r="AI46" s="426">
        <f>SQRT(POWER((H46+Q46+AE46),2)+POWER(P46,2))*POWER(6.3/Z46,2)</f>
        <v>0.80734316504796955</v>
      </c>
      <c r="AJ46" s="470">
        <f>37000/1.73/SQRT(POWER((G46+Q46+AE46),2)+P46*P46)</f>
        <v>873.77498604956713</v>
      </c>
      <c r="AK46" s="465">
        <f>37000/2/SQRT(POWER((H46+Q46+AE46),2)+P46*P46)</f>
        <v>742.4352195567119</v>
      </c>
      <c r="AL46" s="465">
        <f t="shared" si="21"/>
        <v>618.69601629725992</v>
      </c>
      <c r="AM46" s="465">
        <f t="shared" si="22"/>
        <v>494.95681303780793</v>
      </c>
      <c r="AN46" s="465">
        <f>6300/(1.73*AH46)</f>
        <v>4591.9105873475764</v>
      </c>
      <c r="AO46" s="471">
        <f>SUM(6300/(2*AI46))</f>
        <v>3901.6865892619999</v>
      </c>
    </row>
    <row r="47" spans="1:41" ht="12.75" customHeight="1" x14ac:dyDescent="0.2">
      <c r="A47" s="591">
        <v>1</v>
      </c>
      <c r="B47" s="2604" t="s">
        <v>96</v>
      </c>
      <c r="C47" s="2606" t="s">
        <v>341</v>
      </c>
      <c r="D47" s="2085">
        <v>2.2999999999999998</v>
      </c>
      <c r="E47" s="592" t="s">
        <v>35</v>
      </c>
      <c r="F47" s="2110" t="s">
        <v>100</v>
      </c>
      <c r="G47" s="2459">
        <f>'СР6 перевод на Баграс'!G5</f>
        <v>8.2869415032183689</v>
      </c>
      <c r="H47" s="2460">
        <f>'СР6 перевод на Баграс'!H5</f>
        <v>9.0895455227238635</v>
      </c>
      <c r="I47" s="594"/>
      <c r="J47" s="595">
        <v>13.95</v>
      </c>
      <c r="K47" s="596"/>
      <c r="L47" s="596"/>
      <c r="M47" s="596"/>
      <c r="N47" s="596"/>
      <c r="O47" s="597"/>
      <c r="P47" s="598">
        <f>0.314*I47+0.249*J47+0.195*M47+0.159*N47+0.06*O47</f>
        <v>3.4735499999999999</v>
      </c>
      <c r="Q47" s="601">
        <f>0.4*SUM(I47:O47)</f>
        <v>5.58</v>
      </c>
      <c r="R47" s="600">
        <f>SQRT(POWER(P47,2)+POWER(Q47+G47,2))</f>
        <v>14.295370448371742</v>
      </c>
      <c r="S47" s="601">
        <f>SQRT(POWER(P47,2)+POWER(Q47+H47,2))</f>
        <v>15.075182103237353</v>
      </c>
      <c r="T47" s="602">
        <f>37000/1.73/SQRT(POWER((G47+Q47),2)+P47*P47)</f>
        <v>1496.0985666118399</v>
      </c>
      <c r="U47" s="1105">
        <f>37000/2/SQRT(P47*P47+POWER((H47+Q47),2))</f>
        <v>1227.182522460354</v>
      </c>
      <c r="V47" s="1120">
        <v>1</v>
      </c>
      <c r="W47" s="599" t="s">
        <v>41</v>
      </c>
      <c r="X47" s="1412">
        <v>6.3</v>
      </c>
      <c r="Y47" s="599">
        <v>11</v>
      </c>
      <c r="Z47" s="599">
        <v>35</v>
      </c>
      <c r="AA47" s="599">
        <v>6.3</v>
      </c>
      <c r="AB47" s="1404">
        <v>8.01</v>
      </c>
      <c r="AC47" s="599" t="s">
        <v>162</v>
      </c>
      <c r="AD47" s="599"/>
      <c r="AE47" s="603">
        <f t="shared" si="19"/>
        <v>15.575000000000001</v>
      </c>
      <c r="AF47" s="934">
        <f>SQRT(POWER(P47,2)+POWER(Q47+AE47+G47,2))</f>
        <v>29.646137506957501</v>
      </c>
      <c r="AG47" s="603">
        <f>SQRT(POWER(P47,2)+POWER(Q47+AE47+H47,2))</f>
        <v>30.443358610354018</v>
      </c>
      <c r="AH47" s="2092">
        <f>SQRT(POWER((AE47+Q47+G47),2)+POWER(P47,2))*POWER(6.3/Z47,2)</f>
        <v>0.96053485522542303</v>
      </c>
      <c r="AI47" s="2093">
        <f>SQRT(POWER((H47+Q47+AE47),2)+POWER(P47,2))*POWER(6.3/Z47,2)</f>
        <v>0.98636481897547013</v>
      </c>
      <c r="AJ47" s="618">
        <f>37000/1.73/SQRT(POWER((G47+Q47+AE47),2)+P47*P47)</f>
        <v>721.41887731496035</v>
      </c>
      <c r="AK47" s="619">
        <f>37000/2/SQRT(POWER((H47+Q47+AE47),2)+P47*P47)</f>
        <v>607.68590735281123</v>
      </c>
      <c r="AL47" s="619">
        <f t="shared" si="21"/>
        <v>506.40492279400939</v>
      </c>
      <c r="AM47" s="619">
        <f t="shared" si="22"/>
        <v>405.1239382352075</v>
      </c>
      <c r="AN47" s="619">
        <f>6300/(1.73*AH47)</f>
        <v>3791.2403462497919</v>
      </c>
      <c r="AO47" s="620">
        <f>SUM(6300/(2*AI47))</f>
        <v>3193.5445581604195</v>
      </c>
    </row>
    <row r="48" spans="1:41" ht="12.75" customHeight="1" thickBot="1" x14ac:dyDescent="0.25">
      <c r="A48" s="604">
        <v>1</v>
      </c>
      <c r="B48" s="2605"/>
      <c r="C48" s="2607"/>
      <c r="D48" s="2112">
        <v>2.2999999999999998</v>
      </c>
      <c r="E48" s="606" t="s">
        <v>35</v>
      </c>
      <c r="F48" s="607" t="s">
        <v>100</v>
      </c>
      <c r="G48" s="2461">
        <f>'СР6 перевод на Баграс'!G6</f>
        <v>8.2967555031037516</v>
      </c>
      <c r="H48" s="2462">
        <f>'СР6 перевод на Баграс'!H6</f>
        <v>9.1031996394772428</v>
      </c>
      <c r="I48" s="609"/>
      <c r="J48" s="610">
        <v>13.95</v>
      </c>
      <c r="K48" s="611"/>
      <c r="L48" s="611"/>
      <c r="M48" s="611"/>
      <c r="N48" s="611"/>
      <c r="O48" s="612"/>
      <c r="P48" s="613">
        <f>0.314*I48+0.249*J48+0.195*M48+0.159*N48+0.06*O48</f>
        <v>3.4735499999999999</v>
      </c>
      <c r="Q48" s="615">
        <f>0.4*SUM(I48:O48)</f>
        <v>5.58</v>
      </c>
      <c r="R48" s="614">
        <f>SQRT(POWER(P48,2)+POWER(Q48+G48,2))</f>
        <v>14.304890523713219</v>
      </c>
      <c r="S48" s="615">
        <f>SQRT(POWER(P48,2)+POWER(Q48+H48,2))</f>
        <v>15.088469148831654</v>
      </c>
      <c r="T48" s="616">
        <f>37000/1.73/SQRT(POWER((G48+Q48),2)+P48*P48)</f>
        <v>1495.1028951630574</v>
      </c>
      <c r="U48" s="754">
        <f>37000/2/SQRT(P48*P48+POWER((H48+Q48),2))</f>
        <v>1226.1018541720325</v>
      </c>
      <c r="V48" s="1121">
        <v>2</v>
      </c>
      <c r="W48" s="608" t="s">
        <v>41</v>
      </c>
      <c r="X48" s="1415">
        <v>6.3</v>
      </c>
      <c r="Y48" s="608">
        <v>11</v>
      </c>
      <c r="Z48" s="608">
        <v>35</v>
      </c>
      <c r="AA48" s="608">
        <v>6.3</v>
      </c>
      <c r="AB48" s="1407">
        <v>8.01</v>
      </c>
      <c r="AC48" s="608" t="s">
        <v>162</v>
      </c>
      <c r="AD48" s="608"/>
      <c r="AE48" s="617">
        <f t="shared" si="19"/>
        <v>15.575000000000001</v>
      </c>
      <c r="AF48" s="1109">
        <f>SQRT(POWER(P48,2)+POWER(Q48+AE48+G48,2))</f>
        <v>29.655883932486354</v>
      </c>
      <c r="AG48" s="617">
        <f>SQRT(POWER(P48,2)+POWER(Q48+AE48+H48,2))</f>
        <v>30.456923597516557</v>
      </c>
      <c r="AH48" s="427">
        <f>SQRT(POWER((AE48+Q48+G48),2)+POWER(P48,2))*POWER(6.3/Z48,2)</f>
        <v>0.96085063941255777</v>
      </c>
      <c r="AI48" s="428">
        <f>SQRT(POWER((H48+Q48+AE48),2)+POWER(P48,2))*POWER(6.3/Z48,2)</f>
        <v>0.98680432455953637</v>
      </c>
      <c r="AJ48" s="621">
        <f>37000/1.73/SQRT(POWER((G48+Q48+AE48),2)+P48*P48)</f>
        <v>721.1817825320544</v>
      </c>
      <c r="AK48" s="616">
        <f>37000/2/SQRT(POWER((H48+Q48+AE48),2)+P48*P48)</f>
        <v>607.41525455671695</v>
      </c>
      <c r="AL48" s="616">
        <f t="shared" si="21"/>
        <v>506.17937879726412</v>
      </c>
      <c r="AM48" s="616">
        <f t="shared" si="22"/>
        <v>404.9435030378113</v>
      </c>
      <c r="AN48" s="616">
        <f>6300/(1.73*AH48)</f>
        <v>3789.9943526459319</v>
      </c>
      <c r="AO48" s="622">
        <f>SUM(6300/(2*AI48))</f>
        <v>3192.122208631396</v>
      </c>
    </row>
    <row r="49" spans="1:33" x14ac:dyDescent="0.2">
      <c r="A49" s="113"/>
      <c r="B49" s="200"/>
      <c r="C49" s="113"/>
      <c r="D49" s="201"/>
      <c r="E49" s="201"/>
      <c r="F49" s="2087"/>
      <c r="H49" s="113"/>
      <c r="I49" s="203"/>
      <c r="J49" s="203"/>
      <c r="K49" s="204"/>
      <c r="L49" s="204"/>
      <c r="M49" s="204"/>
      <c r="N49" s="201"/>
      <c r="O49" s="201"/>
      <c r="P49" s="113"/>
      <c r="Q49" s="201"/>
      <c r="R49" s="113"/>
      <c r="S49" s="113"/>
      <c r="V49" s="201"/>
      <c r="W49" s="113"/>
      <c r="Y49" s="113"/>
      <c r="Z49" s="113"/>
      <c r="AA49" s="113"/>
      <c r="AC49" s="113"/>
      <c r="AD49" s="201"/>
      <c r="AE49" s="113"/>
      <c r="AF49" s="113"/>
      <c r="AG49" s="113"/>
    </row>
    <row r="50" spans="1:33" ht="15.75" x14ac:dyDescent="0.2">
      <c r="A50" s="113"/>
      <c r="B50" s="207" t="s">
        <v>158</v>
      </c>
      <c r="C50" s="113"/>
      <c r="D50" s="201"/>
      <c r="E50" s="2608">
        <v>42647</v>
      </c>
      <c r="F50" s="2609"/>
      <c r="G50" s="203" t="s">
        <v>337</v>
      </c>
      <c r="H50" s="113"/>
      <c r="I50" s="203"/>
      <c r="J50" s="203"/>
      <c r="K50" s="204"/>
      <c r="L50" s="204"/>
      <c r="M50" s="204"/>
      <c r="N50" s="201"/>
      <c r="O50" s="201"/>
      <c r="P50" s="208"/>
      <c r="Q50" s="208"/>
      <c r="R50" s="208"/>
      <c r="S50" s="208"/>
      <c r="T50" s="208"/>
      <c r="U50" s="208"/>
      <c r="V50" s="208"/>
      <c r="W50" s="208"/>
      <c r="X50" s="1409"/>
      <c r="Y50" s="208"/>
      <c r="Z50" s="208"/>
      <c r="AA50" s="208"/>
      <c r="AB50" s="1409"/>
      <c r="AC50" s="208"/>
      <c r="AD50" s="208"/>
      <c r="AE50" s="208"/>
      <c r="AF50" s="208"/>
      <c r="AG50" s="113"/>
    </row>
    <row r="51" spans="1:33" ht="15" customHeight="1" x14ac:dyDescent="0.2">
      <c r="A51" s="113"/>
      <c r="B51" s="200" t="s">
        <v>328</v>
      </c>
      <c r="C51" s="113"/>
      <c r="D51" s="201"/>
      <c r="E51" s="2610" t="s">
        <v>189</v>
      </c>
      <c r="F51" s="2610"/>
      <c r="G51" s="203" t="s">
        <v>391</v>
      </c>
      <c r="H51" s="113"/>
      <c r="I51" s="203"/>
      <c r="J51" s="203"/>
      <c r="K51" s="204"/>
      <c r="L51" s="204"/>
      <c r="M51" s="204"/>
      <c r="N51" s="201"/>
      <c r="O51" s="201"/>
      <c r="P51" s="208"/>
      <c r="Q51" s="209"/>
      <c r="R51" s="209"/>
      <c r="S51" s="209"/>
      <c r="T51" s="209"/>
      <c r="U51" s="209"/>
      <c r="V51" s="209"/>
      <c r="W51" s="209"/>
      <c r="X51" s="1410"/>
      <c r="Y51" s="209"/>
      <c r="Z51" s="209"/>
      <c r="AA51" s="209"/>
      <c r="AB51" s="1410"/>
      <c r="AC51" s="209"/>
      <c r="AD51" s="209"/>
      <c r="AE51" s="209"/>
      <c r="AF51" s="209"/>
      <c r="AG51" s="113"/>
    </row>
    <row r="52" spans="1:33" x14ac:dyDescent="0.2">
      <c r="A52" s="113"/>
      <c r="B52" s="113"/>
      <c r="C52" s="113"/>
      <c r="D52" s="113"/>
      <c r="E52" s="113"/>
      <c r="F52" s="113"/>
      <c r="G52" s="113"/>
      <c r="H52" s="113"/>
      <c r="I52" s="203"/>
      <c r="J52" s="203"/>
      <c r="K52" s="204"/>
      <c r="L52" s="204"/>
      <c r="M52" s="204"/>
      <c r="N52" s="201"/>
      <c r="O52" s="201"/>
      <c r="AG52" s="113"/>
    </row>
    <row r="53" spans="1:33" x14ac:dyDescent="0.2">
      <c r="A53" s="113"/>
      <c r="B53" s="113"/>
      <c r="C53" s="113"/>
      <c r="D53" s="113"/>
      <c r="E53" s="113"/>
      <c r="F53" s="113"/>
      <c r="G53" s="113"/>
      <c r="H53" s="113"/>
      <c r="I53" s="203"/>
      <c r="J53" s="203"/>
      <c r="K53" s="204"/>
      <c r="L53" s="204"/>
      <c r="M53" s="204"/>
      <c r="N53" s="201"/>
      <c r="O53" s="201"/>
      <c r="P53" s="201"/>
      <c r="Q53" s="201"/>
      <c r="R53" s="113"/>
      <c r="S53" s="113"/>
      <c r="V53" s="201"/>
      <c r="W53" s="113"/>
      <c r="Y53" s="113"/>
      <c r="Z53" s="113"/>
      <c r="AA53" s="113"/>
      <c r="AC53" s="113"/>
      <c r="AD53" s="201"/>
      <c r="AE53" s="113"/>
      <c r="AF53" s="113"/>
      <c r="AG53" s="113"/>
    </row>
    <row r="54" spans="1:33" ht="12.75" customHeight="1" x14ac:dyDescent="0.2">
      <c r="A54" s="113"/>
      <c r="B54" s="200"/>
      <c r="C54" s="113"/>
      <c r="D54" s="201"/>
      <c r="E54" s="201"/>
      <c r="F54" s="113"/>
      <c r="G54" s="113"/>
      <c r="H54" s="113"/>
      <c r="I54" s="203"/>
      <c r="J54" s="203"/>
      <c r="K54" s="204"/>
      <c r="L54" s="204"/>
      <c r="M54" s="204"/>
      <c r="N54" s="201"/>
      <c r="O54" s="201"/>
      <c r="P54" s="201"/>
      <c r="Q54" s="201"/>
      <c r="R54" s="113"/>
      <c r="S54" s="113"/>
      <c r="V54" s="201"/>
      <c r="W54" s="113"/>
      <c r="Y54" s="113"/>
      <c r="Z54" s="113"/>
      <c r="AA54" s="113"/>
      <c r="AC54" s="113"/>
      <c r="AD54" s="201"/>
      <c r="AE54" s="113"/>
      <c r="AF54" s="113"/>
      <c r="AG54" s="113"/>
    </row>
    <row r="55" spans="1:33" x14ac:dyDescent="0.2">
      <c r="A55" s="113"/>
      <c r="B55" s="200"/>
      <c r="C55" s="113"/>
      <c r="D55" s="201"/>
      <c r="E55" s="201"/>
      <c r="F55" s="113"/>
      <c r="G55" s="113"/>
      <c r="H55" s="113"/>
      <c r="I55" s="203"/>
      <c r="J55" s="203"/>
      <c r="K55" s="204"/>
      <c r="L55" s="204"/>
      <c r="M55" s="204"/>
      <c r="N55" s="201"/>
      <c r="O55" s="201"/>
      <c r="P55" s="201"/>
      <c r="Q55" s="201"/>
      <c r="R55" s="113"/>
      <c r="S55" s="113"/>
      <c r="V55" s="201"/>
      <c r="W55" s="113"/>
      <c r="Y55" s="113"/>
      <c r="Z55" s="113"/>
      <c r="AA55" s="113"/>
      <c r="AC55" s="113"/>
      <c r="AD55" s="201"/>
      <c r="AE55" s="113"/>
      <c r="AF55" s="113"/>
      <c r="AG55" s="113"/>
    </row>
    <row r="56" spans="1:33" x14ac:dyDescent="0.2">
      <c r="A56" s="113"/>
      <c r="B56" s="200"/>
      <c r="C56" s="113"/>
      <c r="D56" s="201"/>
      <c r="E56" s="201"/>
      <c r="F56" s="113"/>
      <c r="G56" s="113"/>
      <c r="H56" s="113"/>
      <c r="I56" s="203"/>
      <c r="J56" s="203"/>
      <c r="K56" s="204"/>
      <c r="L56" s="204"/>
      <c r="M56" s="204"/>
      <c r="N56" s="201"/>
      <c r="O56" s="201"/>
      <c r="P56" s="201"/>
      <c r="Q56" s="201"/>
      <c r="R56" s="113"/>
      <c r="S56" s="113"/>
      <c r="V56" s="201"/>
      <c r="W56" s="113"/>
      <c r="Y56" s="113"/>
      <c r="Z56" s="113"/>
      <c r="AA56" s="113"/>
      <c r="AC56" s="113"/>
      <c r="AD56" s="201"/>
      <c r="AE56" s="113"/>
      <c r="AF56" s="113"/>
      <c r="AG56" s="113"/>
    </row>
    <row r="57" spans="1:33" x14ac:dyDescent="0.2">
      <c r="A57" s="113"/>
      <c r="B57" s="200"/>
      <c r="C57" s="113"/>
      <c r="D57" s="201"/>
      <c r="E57" s="201"/>
      <c r="F57" s="113"/>
      <c r="G57" s="113"/>
      <c r="H57" s="113"/>
      <c r="I57" s="203"/>
      <c r="J57" s="203"/>
      <c r="K57" s="204"/>
      <c r="L57" s="204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Y57" s="113"/>
      <c r="Z57" s="113"/>
      <c r="AA57" s="113"/>
      <c r="AC57" s="113"/>
      <c r="AD57" s="201"/>
      <c r="AE57" s="113"/>
      <c r="AF57" s="113"/>
      <c r="AG57" s="113"/>
    </row>
    <row r="58" spans="1:33" x14ac:dyDescent="0.2">
      <c r="A58" s="113"/>
      <c r="B58" s="200"/>
      <c r="C58" s="113"/>
      <c r="D58" s="201"/>
      <c r="E58" s="201"/>
      <c r="F58" s="113"/>
      <c r="G58" s="113"/>
      <c r="H58" s="113"/>
      <c r="I58" s="203"/>
      <c r="J58" s="203"/>
      <c r="K58" s="204"/>
      <c r="L58" s="204"/>
      <c r="M58" s="204"/>
      <c r="N58" s="201"/>
      <c r="O58" s="201"/>
      <c r="P58" s="201"/>
      <c r="Q58" s="201"/>
      <c r="R58" s="113"/>
      <c r="S58" s="113"/>
      <c r="V58" s="201"/>
      <c r="W58" s="113"/>
      <c r="Y58" s="113"/>
      <c r="Z58" s="113"/>
      <c r="AA58" s="113"/>
      <c r="AC58" s="113"/>
      <c r="AD58" s="201"/>
      <c r="AE58" s="113"/>
      <c r="AF58" s="113"/>
      <c r="AG58" s="113"/>
    </row>
    <row r="59" spans="1:33" x14ac:dyDescent="0.2">
      <c r="A59" s="113"/>
      <c r="B59" s="200"/>
      <c r="C59" s="113"/>
      <c r="D59" s="201"/>
      <c r="E59" s="201"/>
      <c r="F59" s="113"/>
      <c r="G59" s="113"/>
      <c r="H59" s="113"/>
      <c r="I59" s="203"/>
      <c r="J59" s="203"/>
      <c r="K59" s="204"/>
      <c r="L59" s="204"/>
      <c r="M59" s="204"/>
      <c r="N59" s="201"/>
      <c r="O59" s="201"/>
      <c r="P59" s="201"/>
      <c r="Q59" s="201"/>
      <c r="R59" s="113"/>
      <c r="S59" s="113"/>
      <c r="V59" s="201"/>
      <c r="W59" s="113"/>
      <c r="Y59" s="113"/>
      <c r="Z59" s="113"/>
      <c r="AA59" s="113"/>
      <c r="AC59" s="113"/>
      <c r="AD59" s="201"/>
      <c r="AE59" s="113"/>
      <c r="AF59" s="113"/>
      <c r="AG59" s="113"/>
    </row>
    <row r="60" spans="1:33" x14ac:dyDescent="0.2">
      <c r="A60" s="113"/>
      <c r="B60" s="200"/>
      <c r="C60" s="113"/>
      <c r="D60" s="201"/>
      <c r="E60" s="201"/>
      <c r="F60" s="113"/>
      <c r="G60" s="113"/>
      <c r="H60" s="113"/>
      <c r="I60" s="203"/>
      <c r="J60" s="203"/>
      <c r="K60" s="204"/>
      <c r="L60" s="204"/>
      <c r="M60" s="204"/>
      <c r="N60" s="201"/>
      <c r="O60" s="201"/>
      <c r="P60" s="201"/>
      <c r="Q60" s="201"/>
      <c r="R60" s="113"/>
      <c r="S60" s="113"/>
      <c r="V60" s="201"/>
      <c r="W60" s="113"/>
      <c r="Y60" s="113"/>
      <c r="Z60" s="113"/>
      <c r="AA60" s="113"/>
      <c r="AC60" s="113"/>
      <c r="AD60" s="201"/>
      <c r="AE60" s="113"/>
      <c r="AF60" s="113"/>
      <c r="AG60" s="113"/>
    </row>
    <row r="61" spans="1:33" x14ac:dyDescent="0.2">
      <c r="A61" s="113"/>
      <c r="B61" s="200"/>
      <c r="C61" s="113"/>
      <c r="D61" s="201"/>
      <c r="E61" s="201"/>
      <c r="F61" s="113"/>
      <c r="G61" s="113"/>
      <c r="H61" s="113"/>
      <c r="I61" s="203"/>
      <c r="J61" s="203"/>
      <c r="K61" s="204"/>
      <c r="L61" s="204"/>
      <c r="M61" s="204"/>
      <c r="N61" s="201"/>
      <c r="O61" s="201"/>
      <c r="P61" s="201"/>
      <c r="Q61" s="201"/>
      <c r="R61" s="113"/>
      <c r="S61" s="113"/>
      <c r="V61" s="201"/>
      <c r="W61" s="113"/>
      <c r="Y61" s="113"/>
      <c r="Z61" s="113"/>
      <c r="AA61" s="113"/>
      <c r="AC61" s="113"/>
      <c r="AD61" s="201"/>
      <c r="AE61" s="113"/>
      <c r="AF61" s="113"/>
      <c r="AG61" s="113"/>
    </row>
    <row r="62" spans="1:33" x14ac:dyDescent="0.2">
      <c r="A62" s="113"/>
      <c r="B62" s="200"/>
      <c r="C62" s="113"/>
      <c r="D62" s="201"/>
      <c r="E62" s="201"/>
      <c r="F62" s="113"/>
      <c r="G62" s="113"/>
      <c r="H62" s="113"/>
      <c r="I62" s="203"/>
      <c r="J62" s="203"/>
      <c r="K62" s="204"/>
      <c r="L62" s="204"/>
      <c r="M62" s="204"/>
      <c r="N62" s="201"/>
      <c r="O62" s="201"/>
      <c r="P62" s="201"/>
      <c r="Q62" s="201"/>
      <c r="R62" s="113"/>
      <c r="S62" s="113"/>
      <c r="V62" s="201"/>
      <c r="W62" s="113"/>
      <c r="Y62" s="113"/>
      <c r="Z62" s="113"/>
      <c r="AA62" s="113"/>
      <c r="AC62" s="113"/>
      <c r="AD62" s="201"/>
      <c r="AE62" s="113"/>
      <c r="AF62" s="113"/>
      <c r="AG62" s="113"/>
    </row>
    <row r="63" spans="1:33" x14ac:dyDescent="0.2">
      <c r="A63" s="113"/>
      <c r="B63" s="200"/>
      <c r="C63" s="113"/>
      <c r="D63" s="201"/>
      <c r="E63" s="201"/>
      <c r="F63" s="113"/>
      <c r="G63" s="113"/>
      <c r="H63" s="113"/>
      <c r="I63" s="203"/>
      <c r="J63" s="203"/>
      <c r="K63" s="204"/>
      <c r="L63" s="204"/>
      <c r="M63" s="204"/>
      <c r="N63" s="201"/>
      <c r="O63" s="201"/>
      <c r="P63" s="201"/>
      <c r="Q63" s="201"/>
      <c r="R63" s="113"/>
      <c r="S63" s="113"/>
      <c r="V63" s="201"/>
      <c r="W63" s="113"/>
      <c r="Y63" s="113"/>
      <c r="Z63" s="113"/>
      <c r="AA63" s="113"/>
      <c r="AC63" s="113"/>
      <c r="AD63" s="201"/>
      <c r="AE63" s="113"/>
      <c r="AF63" s="113"/>
      <c r="AG63" s="113"/>
    </row>
    <row r="64" spans="1:33" x14ac:dyDescent="0.2">
      <c r="A64" s="113"/>
      <c r="B64" s="200"/>
      <c r="C64" s="113"/>
      <c r="D64" s="201"/>
      <c r="E64" s="201"/>
      <c r="F64" s="113"/>
      <c r="G64" s="113"/>
      <c r="H64" s="113"/>
      <c r="I64" s="203"/>
      <c r="J64" s="203"/>
      <c r="K64" s="204"/>
      <c r="L64" s="204"/>
      <c r="M64" s="204"/>
      <c r="N64" s="201"/>
      <c r="O64" s="201"/>
      <c r="P64" s="201"/>
      <c r="Q64" s="201"/>
      <c r="R64" s="113"/>
      <c r="S64" s="113"/>
      <c r="V64" s="201"/>
      <c r="W64" s="113"/>
      <c r="Y64" s="113"/>
      <c r="Z64" s="113"/>
      <c r="AA64" s="113"/>
      <c r="AC64" s="113"/>
      <c r="AD64" s="201"/>
      <c r="AE64" s="113"/>
      <c r="AF64" s="113"/>
      <c r="AG64" s="113"/>
    </row>
    <row r="65" spans="1:33" x14ac:dyDescent="0.2">
      <c r="A65" s="113"/>
      <c r="B65" s="200"/>
      <c r="C65" s="113"/>
      <c r="D65" s="201"/>
      <c r="E65" s="201"/>
      <c r="F65" s="113"/>
      <c r="G65" s="113"/>
      <c r="H65" s="113"/>
      <c r="I65" s="203"/>
      <c r="J65" s="203"/>
      <c r="K65" s="204"/>
      <c r="L65" s="204"/>
      <c r="M65" s="204"/>
      <c r="N65" s="201"/>
      <c r="O65" s="201"/>
      <c r="P65" s="201"/>
      <c r="Q65" s="201"/>
      <c r="R65" s="113"/>
      <c r="S65" s="113"/>
      <c r="V65" s="201"/>
      <c r="W65" s="113"/>
      <c r="Y65" s="113"/>
      <c r="Z65" s="113"/>
      <c r="AA65" s="113"/>
      <c r="AC65" s="113"/>
      <c r="AD65" s="201"/>
      <c r="AE65" s="113"/>
      <c r="AF65" s="113"/>
      <c r="AG65" s="113"/>
    </row>
    <row r="66" spans="1:33" x14ac:dyDescent="0.2">
      <c r="A66" s="113"/>
      <c r="B66" s="200"/>
      <c r="C66" s="113"/>
      <c r="D66" s="201"/>
      <c r="E66" s="201"/>
      <c r="F66" s="113"/>
      <c r="G66" s="113"/>
      <c r="H66" s="113"/>
      <c r="I66" s="203"/>
      <c r="J66" s="203"/>
      <c r="K66" s="204"/>
      <c r="L66" s="204"/>
      <c r="M66" s="204"/>
      <c r="N66" s="201"/>
      <c r="O66" s="201"/>
      <c r="P66" s="201"/>
      <c r="Q66" s="201"/>
      <c r="R66" s="113"/>
      <c r="S66" s="113"/>
      <c r="V66" s="201"/>
      <c r="W66" s="113"/>
      <c r="Y66" s="113"/>
      <c r="Z66" s="113"/>
      <c r="AA66" s="113"/>
      <c r="AC66" s="113"/>
      <c r="AD66" s="201"/>
      <c r="AE66" s="113"/>
      <c r="AF66" s="113"/>
      <c r="AG66" s="113"/>
    </row>
    <row r="67" spans="1:33" x14ac:dyDescent="0.2">
      <c r="A67" s="113"/>
      <c r="B67" s="200"/>
      <c r="C67" s="113"/>
      <c r="D67" s="201"/>
      <c r="E67" s="201"/>
      <c r="F67" s="113"/>
      <c r="G67" s="113"/>
      <c r="H67" s="113"/>
      <c r="I67" s="203"/>
      <c r="J67" s="203"/>
      <c r="K67" s="204"/>
      <c r="L67" s="204"/>
      <c r="M67" s="204"/>
      <c r="N67" s="201"/>
      <c r="O67" s="201"/>
      <c r="P67" s="201"/>
      <c r="Q67" s="201"/>
      <c r="R67" s="113"/>
      <c r="S67" s="113"/>
      <c r="V67" s="201"/>
      <c r="W67" s="113"/>
      <c r="Y67" s="113"/>
      <c r="Z67" s="113"/>
      <c r="AA67" s="113"/>
      <c r="AC67" s="113"/>
      <c r="AD67" s="201"/>
      <c r="AE67" s="113"/>
      <c r="AF67" s="113"/>
      <c r="AG67" s="113"/>
    </row>
    <row r="68" spans="1:33" x14ac:dyDescent="0.2">
      <c r="A68" s="113"/>
      <c r="B68" s="200"/>
      <c r="C68" s="113"/>
      <c r="D68" s="201"/>
      <c r="E68" s="201"/>
      <c r="F68" s="113"/>
      <c r="G68" s="113"/>
      <c r="H68" s="113"/>
      <c r="I68" s="203"/>
      <c r="J68" s="203"/>
      <c r="K68" s="204"/>
      <c r="L68" s="204"/>
      <c r="M68" s="204"/>
      <c r="N68" s="201"/>
      <c r="O68" s="201"/>
      <c r="P68" s="201"/>
      <c r="Q68" s="201"/>
      <c r="R68" s="113"/>
      <c r="S68" s="113"/>
      <c r="V68" s="201"/>
      <c r="W68" s="113"/>
      <c r="Y68" s="113"/>
      <c r="Z68" s="113"/>
      <c r="AA68" s="113"/>
      <c r="AC68" s="113"/>
      <c r="AD68" s="201"/>
      <c r="AE68" s="113"/>
      <c r="AF68" s="113"/>
      <c r="AG68" s="113"/>
    </row>
    <row r="69" spans="1:33" x14ac:dyDescent="0.2">
      <c r="A69" s="113"/>
      <c r="B69" s="200"/>
      <c r="C69" s="113"/>
      <c r="D69" s="201"/>
      <c r="E69" s="201"/>
      <c r="F69" s="113"/>
      <c r="G69" s="113"/>
      <c r="H69" s="113"/>
      <c r="I69" s="203"/>
      <c r="J69" s="203"/>
      <c r="K69" s="204"/>
      <c r="L69" s="204"/>
      <c r="M69" s="204"/>
      <c r="N69" s="201"/>
      <c r="O69" s="201"/>
      <c r="P69" s="201"/>
      <c r="Q69" s="201"/>
      <c r="R69" s="113"/>
      <c r="S69" s="113"/>
      <c r="V69" s="201"/>
      <c r="W69" s="113"/>
      <c r="Y69" s="113"/>
      <c r="Z69" s="113"/>
      <c r="AA69" s="113"/>
      <c r="AC69" s="113"/>
      <c r="AD69" s="201"/>
      <c r="AE69" s="113"/>
      <c r="AF69" s="113"/>
      <c r="AG69" s="113"/>
    </row>
    <row r="70" spans="1:33" x14ac:dyDescent="0.2">
      <c r="A70" s="113"/>
      <c r="B70" s="200"/>
      <c r="C70" s="113"/>
      <c r="D70" s="201"/>
      <c r="E70" s="201"/>
      <c r="F70" s="113"/>
      <c r="G70" s="113"/>
      <c r="H70" s="113"/>
      <c r="I70" s="203"/>
      <c r="J70" s="203"/>
      <c r="K70" s="204"/>
      <c r="L70" s="204"/>
      <c r="M70" s="204"/>
      <c r="N70" s="201"/>
      <c r="O70" s="201"/>
      <c r="P70" s="201"/>
      <c r="Q70" s="201"/>
      <c r="R70" s="113"/>
      <c r="S70" s="113"/>
      <c r="V70" s="201"/>
      <c r="W70" s="113"/>
      <c r="Y70" s="113"/>
      <c r="Z70" s="113"/>
      <c r="AA70" s="113"/>
      <c r="AC70" s="113"/>
      <c r="AD70" s="201"/>
      <c r="AE70" s="113"/>
      <c r="AF70" s="113"/>
      <c r="AG70" s="113"/>
    </row>
    <row r="71" spans="1:33" x14ac:dyDescent="0.2">
      <c r="A71" s="113"/>
      <c r="B71" s="200"/>
      <c r="C71" s="113"/>
      <c r="D71" s="201"/>
      <c r="E71" s="201"/>
      <c r="F71" s="113"/>
      <c r="G71" s="113"/>
      <c r="H71" s="113"/>
      <c r="I71" s="203"/>
      <c r="J71" s="203"/>
      <c r="K71" s="204"/>
      <c r="L71" s="204"/>
      <c r="M71" s="204"/>
      <c r="N71" s="201"/>
      <c r="O71" s="201"/>
      <c r="P71" s="201"/>
      <c r="Q71" s="201"/>
      <c r="R71" s="113"/>
      <c r="S71" s="113"/>
      <c r="V71" s="201"/>
      <c r="W71" s="113"/>
      <c r="Y71" s="113"/>
      <c r="Z71" s="113"/>
      <c r="AA71" s="113"/>
      <c r="AC71" s="113"/>
      <c r="AD71" s="201"/>
      <c r="AE71" s="113"/>
      <c r="AF71" s="113"/>
      <c r="AG71" s="113"/>
    </row>
    <row r="72" spans="1:33" x14ac:dyDescent="0.2">
      <c r="A72" s="113"/>
      <c r="B72" s="200"/>
      <c r="C72" s="113"/>
      <c r="D72" s="201"/>
      <c r="E72" s="201"/>
      <c r="F72" s="113"/>
      <c r="G72" s="113"/>
      <c r="H72" s="113"/>
      <c r="I72" s="203"/>
      <c r="J72" s="203"/>
      <c r="K72" s="204"/>
      <c r="L72" s="204"/>
      <c r="M72" s="204"/>
      <c r="N72" s="201"/>
      <c r="O72" s="201"/>
      <c r="P72" s="201"/>
      <c r="Q72" s="201"/>
      <c r="R72" s="113"/>
      <c r="S72" s="113"/>
      <c r="V72" s="201"/>
      <c r="W72" s="113"/>
      <c r="Y72" s="113"/>
      <c r="Z72" s="113"/>
      <c r="AA72" s="113"/>
      <c r="AC72" s="113"/>
      <c r="AD72" s="201"/>
      <c r="AE72" s="113"/>
      <c r="AF72" s="113"/>
      <c r="AG72" s="113"/>
    </row>
    <row r="73" spans="1:33" x14ac:dyDescent="0.2">
      <c r="A73" s="113"/>
      <c r="B73" s="200"/>
      <c r="C73" s="113"/>
      <c r="D73" s="201"/>
      <c r="E73" s="201"/>
      <c r="F73" s="113"/>
      <c r="G73" s="113"/>
      <c r="H73" s="113"/>
      <c r="I73" s="203"/>
      <c r="J73" s="203"/>
      <c r="K73" s="204"/>
      <c r="L73" s="204"/>
      <c r="M73" s="204"/>
      <c r="N73" s="201"/>
      <c r="O73" s="201"/>
      <c r="P73" s="201"/>
      <c r="Q73" s="201"/>
      <c r="R73" s="113"/>
      <c r="S73" s="113"/>
      <c r="V73" s="201"/>
      <c r="W73" s="113"/>
      <c r="Y73" s="113"/>
      <c r="Z73" s="113"/>
      <c r="AA73" s="113"/>
      <c r="AC73" s="113"/>
      <c r="AD73" s="201"/>
      <c r="AE73" s="113"/>
      <c r="AF73" s="113"/>
      <c r="AG73" s="113"/>
    </row>
    <row r="74" spans="1:33" x14ac:dyDescent="0.2">
      <c r="A74" s="113"/>
      <c r="B74" s="200"/>
      <c r="C74" s="113"/>
      <c r="D74" s="201"/>
      <c r="E74" s="201"/>
      <c r="F74" s="113"/>
      <c r="G74" s="113"/>
      <c r="H74" s="113"/>
      <c r="I74" s="203"/>
      <c r="J74" s="203"/>
      <c r="K74" s="204"/>
      <c r="L74" s="204"/>
      <c r="M74" s="204"/>
      <c r="N74" s="201"/>
      <c r="O74" s="201"/>
      <c r="P74" s="201"/>
      <c r="Q74" s="201"/>
      <c r="R74" s="113"/>
      <c r="S74" s="113"/>
      <c r="V74" s="201"/>
      <c r="W74" s="113"/>
      <c r="Y74" s="113"/>
      <c r="Z74" s="113"/>
      <c r="AA74" s="113"/>
      <c r="AC74" s="113"/>
      <c r="AD74" s="201"/>
      <c r="AE74" s="113"/>
      <c r="AF74" s="113"/>
      <c r="AG74" s="113"/>
    </row>
    <row r="75" spans="1:33" x14ac:dyDescent="0.2">
      <c r="A75" s="113"/>
      <c r="B75" s="200"/>
      <c r="C75" s="113"/>
      <c r="D75" s="201"/>
      <c r="E75" s="201"/>
      <c r="F75" s="113"/>
      <c r="G75" s="113"/>
      <c r="H75" s="113"/>
      <c r="I75" s="203"/>
      <c r="J75" s="203"/>
      <c r="K75" s="204"/>
      <c r="L75" s="204"/>
      <c r="M75" s="204"/>
      <c r="N75" s="201"/>
      <c r="O75" s="201"/>
      <c r="P75" s="201"/>
      <c r="Q75" s="201"/>
      <c r="R75" s="113"/>
      <c r="S75" s="113"/>
      <c r="V75" s="201"/>
      <c r="W75" s="113"/>
      <c r="Y75" s="113"/>
      <c r="Z75" s="113"/>
      <c r="AA75" s="113"/>
      <c r="AC75" s="113"/>
      <c r="AD75" s="201"/>
      <c r="AE75" s="113"/>
      <c r="AF75" s="113"/>
      <c r="AG75" s="113"/>
    </row>
    <row r="76" spans="1:33" x14ac:dyDescent="0.2">
      <c r="A76" s="113"/>
      <c r="B76" s="200"/>
      <c r="C76" s="113"/>
      <c r="D76" s="201"/>
      <c r="E76" s="201"/>
      <c r="F76" s="113"/>
      <c r="G76" s="113"/>
      <c r="H76" s="113"/>
      <c r="I76" s="203"/>
      <c r="J76" s="203"/>
      <c r="K76" s="204"/>
      <c r="L76" s="204"/>
      <c r="M76" s="204"/>
      <c r="N76" s="201"/>
      <c r="O76" s="201"/>
      <c r="P76" s="201"/>
      <c r="Q76" s="201"/>
      <c r="R76" s="113"/>
      <c r="S76" s="113"/>
      <c r="V76" s="201"/>
      <c r="W76" s="113"/>
      <c r="Y76" s="113"/>
      <c r="Z76" s="113"/>
      <c r="AA76" s="113"/>
      <c r="AC76" s="113"/>
      <c r="AD76" s="201"/>
      <c r="AE76" s="113"/>
      <c r="AF76" s="113"/>
      <c r="AG76" s="113"/>
    </row>
    <row r="77" spans="1:33" x14ac:dyDescent="0.2">
      <c r="A77" s="113"/>
      <c r="B77" s="200"/>
      <c r="C77" s="113"/>
      <c r="D77" s="201"/>
      <c r="E77" s="201"/>
      <c r="F77" s="113"/>
      <c r="G77" s="113"/>
      <c r="H77" s="113"/>
      <c r="I77" s="203"/>
      <c r="J77" s="203"/>
      <c r="K77" s="204"/>
      <c r="L77" s="204"/>
      <c r="M77" s="204"/>
      <c r="N77" s="201"/>
      <c r="O77" s="201"/>
      <c r="P77" s="201"/>
      <c r="Q77" s="201"/>
      <c r="R77" s="113"/>
      <c r="S77" s="113"/>
      <c r="V77" s="201"/>
      <c r="W77" s="113"/>
      <c r="Y77" s="113"/>
      <c r="Z77" s="113"/>
      <c r="AA77" s="113"/>
      <c r="AC77" s="113"/>
      <c r="AD77" s="201"/>
      <c r="AE77" s="113"/>
      <c r="AF77" s="113"/>
      <c r="AG77" s="113"/>
    </row>
    <row r="78" spans="1:33" x14ac:dyDescent="0.2">
      <c r="A78" s="113"/>
      <c r="B78" s="200"/>
      <c r="C78" s="113"/>
      <c r="D78" s="201"/>
      <c r="E78" s="201"/>
      <c r="F78" s="113"/>
      <c r="G78" s="113"/>
      <c r="H78" s="113"/>
      <c r="I78" s="203"/>
      <c r="J78" s="203"/>
      <c r="K78" s="204"/>
      <c r="L78" s="204"/>
      <c r="M78" s="204"/>
      <c r="N78" s="201"/>
      <c r="O78" s="201"/>
      <c r="P78" s="201"/>
      <c r="Q78" s="201"/>
      <c r="R78" s="113"/>
      <c r="S78" s="113"/>
      <c r="V78" s="201"/>
      <c r="W78" s="113"/>
      <c r="Y78" s="113"/>
      <c r="Z78" s="113"/>
      <c r="AA78" s="113"/>
      <c r="AC78" s="113"/>
      <c r="AD78" s="201"/>
      <c r="AE78" s="113"/>
      <c r="AF78" s="113"/>
      <c r="AG78" s="113"/>
    </row>
    <row r="79" spans="1:33" x14ac:dyDescent="0.2">
      <c r="A79" s="113"/>
      <c r="B79" s="200"/>
      <c r="C79" s="113"/>
      <c r="D79" s="201"/>
      <c r="E79" s="201"/>
      <c r="F79" s="113"/>
      <c r="G79" s="113"/>
      <c r="H79" s="113"/>
      <c r="I79" s="203"/>
      <c r="J79" s="203"/>
      <c r="K79" s="204"/>
      <c r="L79" s="204"/>
      <c r="M79" s="204"/>
      <c r="N79" s="201"/>
      <c r="O79" s="201"/>
      <c r="P79" s="201"/>
      <c r="Q79" s="201"/>
      <c r="R79" s="113"/>
      <c r="S79" s="113"/>
      <c r="V79" s="201"/>
      <c r="W79" s="113"/>
      <c r="Y79" s="113"/>
      <c r="Z79" s="113"/>
      <c r="AA79" s="113"/>
      <c r="AC79" s="113"/>
      <c r="AD79" s="201"/>
      <c r="AE79" s="113"/>
      <c r="AF79" s="113"/>
      <c r="AG79" s="113"/>
    </row>
    <row r="80" spans="1:33" x14ac:dyDescent="0.2">
      <c r="A80" s="113"/>
      <c r="B80" s="200"/>
      <c r="C80" s="113"/>
      <c r="D80" s="201"/>
      <c r="E80" s="201"/>
      <c r="F80" s="113"/>
      <c r="G80" s="113"/>
      <c r="H80" s="113"/>
      <c r="I80" s="203"/>
      <c r="J80" s="203"/>
      <c r="K80" s="204"/>
      <c r="L80" s="204"/>
      <c r="M80" s="204"/>
      <c r="N80" s="201"/>
      <c r="O80" s="201"/>
      <c r="P80" s="201"/>
      <c r="Q80" s="201"/>
      <c r="R80" s="113"/>
      <c r="S80" s="113"/>
      <c r="V80" s="201"/>
      <c r="W80" s="113"/>
      <c r="Y80" s="113"/>
      <c r="Z80" s="113"/>
      <c r="AA80" s="113"/>
      <c r="AC80" s="113"/>
      <c r="AD80" s="201"/>
      <c r="AE80" s="113"/>
      <c r="AF80" s="113"/>
      <c r="AG80" s="113"/>
    </row>
    <row r="81" spans="1:33" x14ac:dyDescent="0.2">
      <c r="A81" s="113"/>
      <c r="B81" s="200"/>
      <c r="C81" s="113"/>
      <c r="D81" s="201"/>
      <c r="E81" s="201"/>
      <c r="F81" s="113"/>
      <c r="G81" s="113"/>
      <c r="H81" s="113"/>
      <c r="I81" s="203"/>
      <c r="J81" s="203"/>
      <c r="K81" s="204"/>
      <c r="L81" s="204"/>
      <c r="M81" s="204"/>
      <c r="N81" s="201"/>
      <c r="O81" s="201"/>
      <c r="P81" s="201"/>
      <c r="Q81" s="201"/>
      <c r="R81" s="113"/>
      <c r="S81" s="113"/>
      <c r="V81" s="201"/>
      <c r="W81" s="113"/>
      <c r="Y81" s="113"/>
      <c r="Z81" s="113"/>
      <c r="AA81" s="113"/>
      <c r="AC81" s="113"/>
      <c r="AD81" s="201"/>
      <c r="AE81" s="113"/>
      <c r="AF81" s="113"/>
      <c r="AG81" s="113"/>
    </row>
    <row r="82" spans="1:33" x14ac:dyDescent="0.2">
      <c r="A82" s="113"/>
      <c r="B82" s="200"/>
      <c r="C82" s="113"/>
      <c r="D82" s="201"/>
      <c r="E82" s="201"/>
      <c r="F82" s="113"/>
      <c r="G82" s="113"/>
      <c r="H82" s="113"/>
      <c r="I82" s="203"/>
      <c r="J82" s="203"/>
      <c r="K82" s="204"/>
      <c r="L82" s="204"/>
      <c r="M82" s="204"/>
      <c r="N82" s="201"/>
      <c r="O82" s="201"/>
      <c r="P82" s="201"/>
      <c r="Q82" s="201"/>
      <c r="R82" s="113"/>
      <c r="S82" s="113"/>
      <c r="V82" s="201"/>
      <c r="W82" s="113"/>
      <c r="Y82" s="113"/>
      <c r="Z82" s="113"/>
      <c r="AA82" s="113"/>
      <c r="AC82" s="113"/>
      <c r="AD82" s="201"/>
      <c r="AE82" s="113"/>
      <c r="AF82" s="113"/>
      <c r="AG82" s="113"/>
    </row>
    <row r="83" spans="1:33" x14ac:dyDescent="0.2">
      <c r="A83" s="113"/>
      <c r="B83" s="200"/>
      <c r="C83" s="113"/>
      <c r="D83" s="201"/>
      <c r="E83" s="201"/>
      <c r="F83" s="113"/>
      <c r="G83" s="113"/>
      <c r="H83" s="113"/>
      <c r="I83" s="203"/>
      <c r="J83" s="203"/>
      <c r="K83" s="204"/>
      <c r="L83" s="204"/>
      <c r="M83" s="204"/>
      <c r="N83" s="201"/>
      <c r="O83" s="201"/>
      <c r="P83" s="201"/>
      <c r="Q83" s="201"/>
      <c r="R83" s="113"/>
      <c r="S83" s="113"/>
      <c r="V83" s="201"/>
      <c r="W83" s="113"/>
      <c r="Y83" s="113"/>
      <c r="Z83" s="113"/>
      <c r="AA83" s="113"/>
      <c r="AC83" s="113"/>
      <c r="AD83" s="201"/>
      <c r="AE83" s="113"/>
      <c r="AF83" s="113"/>
      <c r="AG83" s="113"/>
    </row>
    <row r="84" spans="1:33" x14ac:dyDescent="0.2">
      <c r="A84" s="113"/>
      <c r="B84" s="200"/>
      <c r="C84" s="113"/>
      <c r="D84" s="201"/>
      <c r="E84" s="201"/>
      <c r="F84" s="113"/>
      <c r="G84" s="113"/>
      <c r="H84" s="113"/>
      <c r="I84" s="203"/>
      <c r="J84" s="203"/>
      <c r="K84" s="204"/>
      <c r="L84" s="204"/>
      <c r="M84" s="204"/>
      <c r="N84" s="201"/>
      <c r="O84" s="201"/>
      <c r="P84" s="201"/>
      <c r="Q84" s="201"/>
      <c r="R84" s="113"/>
      <c r="S84" s="113"/>
      <c r="V84" s="201"/>
      <c r="W84" s="113"/>
      <c r="Y84" s="113"/>
      <c r="Z84" s="113"/>
      <c r="AA84" s="113"/>
      <c r="AC84" s="113"/>
      <c r="AD84" s="201"/>
      <c r="AE84" s="113"/>
      <c r="AF84" s="113"/>
      <c r="AG84" s="113"/>
    </row>
    <row r="85" spans="1:33" x14ac:dyDescent="0.2">
      <c r="A85" s="113"/>
      <c r="B85" s="200"/>
      <c r="C85" s="113"/>
      <c r="D85" s="201"/>
      <c r="E85" s="201"/>
      <c r="F85" s="113"/>
      <c r="G85" s="113"/>
      <c r="H85" s="113"/>
      <c r="I85" s="203"/>
      <c r="J85" s="203"/>
      <c r="K85" s="204"/>
      <c r="L85" s="204"/>
      <c r="M85" s="204"/>
      <c r="N85" s="201"/>
      <c r="O85" s="201"/>
      <c r="P85" s="201"/>
      <c r="Q85" s="201"/>
      <c r="R85" s="113"/>
      <c r="S85" s="113"/>
      <c r="V85" s="201"/>
      <c r="W85" s="113"/>
      <c r="Y85" s="113"/>
      <c r="Z85" s="113"/>
      <c r="AA85" s="113"/>
      <c r="AC85" s="113"/>
      <c r="AD85" s="201"/>
      <c r="AE85" s="113"/>
      <c r="AF85" s="113"/>
      <c r="AG85" s="113"/>
    </row>
    <row r="86" spans="1:33" x14ac:dyDescent="0.2">
      <c r="A86" s="113"/>
      <c r="B86" s="200"/>
      <c r="C86" s="113"/>
      <c r="D86" s="201"/>
      <c r="E86" s="201"/>
      <c r="F86" s="113"/>
      <c r="G86" s="113"/>
      <c r="H86" s="113"/>
      <c r="I86" s="203"/>
      <c r="J86" s="203"/>
      <c r="K86" s="204"/>
      <c r="L86" s="204"/>
      <c r="M86" s="204"/>
      <c r="N86" s="201"/>
      <c r="O86" s="201"/>
      <c r="P86" s="201"/>
      <c r="Q86" s="201"/>
      <c r="R86" s="113"/>
      <c r="S86" s="113"/>
      <c r="V86" s="201"/>
      <c r="W86" s="113"/>
      <c r="Y86" s="113"/>
      <c r="Z86" s="113"/>
      <c r="AA86" s="113"/>
      <c r="AC86" s="113"/>
      <c r="AD86" s="201"/>
      <c r="AE86" s="113"/>
      <c r="AF86" s="113"/>
      <c r="AG86" s="113"/>
    </row>
    <row r="87" spans="1:33" x14ac:dyDescent="0.2">
      <c r="A87" s="113"/>
      <c r="B87" s="200"/>
      <c r="C87" s="113"/>
      <c r="D87" s="201"/>
      <c r="E87" s="201"/>
      <c r="F87" s="113"/>
      <c r="G87" s="113"/>
      <c r="H87" s="113"/>
      <c r="I87" s="203"/>
      <c r="J87" s="203"/>
      <c r="K87" s="204"/>
      <c r="L87" s="204"/>
      <c r="M87" s="204"/>
      <c r="N87" s="201"/>
      <c r="O87" s="201"/>
      <c r="P87" s="201"/>
      <c r="Q87" s="201"/>
      <c r="R87" s="113"/>
      <c r="S87" s="113"/>
      <c r="V87" s="201"/>
      <c r="W87" s="113"/>
      <c r="Y87" s="113"/>
      <c r="Z87" s="113"/>
      <c r="AA87" s="113"/>
      <c r="AC87" s="113"/>
      <c r="AD87" s="201"/>
      <c r="AE87" s="113"/>
      <c r="AF87" s="113"/>
      <c r="AG87" s="113"/>
    </row>
    <row r="88" spans="1:33" x14ac:dyDescent="0.2">
      <c r="A88" s="113"/>
      <c r="B88" s="200"/>
      <c r="C88" s="113"/>
      <c r="D88" s="201"/>
      <c r="E88" s="201"/>
      <c r="F88" s="113"/>
      <c r="G88" s="113"/>
      <c r="H88" s="113"/>
      <c r="I88" s="203"/>
      <c r="J88" s="203"/>
      <c r="K88" s="204"/>
      <c r="L88" s="204"/>
      <c r="M88" s="204"/>
      <c r="N88" s="201"/>
      <c r="O88" s="201"/>
      <c r="P88" s="201"/>
      <c r="Q88" s="201"/>
      <c r="R88" s="113"/>
      <c r="S88" s="113"/>
      <c r="V88" s="201"/>
      <c r="W88" s="113"/>
      <c r="Y88" s="113"/>
      <c r="Z88" s="113"/>
      <c r="AA88" s="113"/>
      <c r="AC88" s="113"/>
      <c r="AD88" s="201"/>
      <c r="AE88" s="113"/>
      <c r="AF88" s="113"/>
      <c r="AG88" s="113"/>
    </row>
    <row r="89" spans="1:33" x14ac:dyDescent="0.2">
      <c r="A89" s="113"/>
      <c r="B89" s="200"/>
      <c r="C89" s="113"/>
      <c r="D89" s="201"/>
      <c r="E89" s="201"/>
      <c r="F89" s="113"/>
      <c r="G89" s="113"/>
      <c r="H89" s="113"/>
      <c r="I89" s="203"/>
      <c r="J89" s="203"/>
      <c r="K89" s="204"/>
      <c r="L89" s="204"/>
      <c r="M89" s="204"/>
      <c r="N89" s="201"/>
      <c r="O89" s="201"/>
      <c r="P89" s="201"/>
      <c r="Q89" s="201"/>
      <c r="R89" s="113"/>
      <c r="S89" s="113"/>
      <c r="V89" s="201"/>
      <c r="W89" s="113"/>
      <c r="Y89" s="113"/>
      <c r="Z89" s="113"/>
      <c r="AA89" s="113"/>
      <c r="AC89" s="113"/>
      <c r="AD89" s="201"/>
      <c r="AE89" s="113"/>
      <c r="AF89" s="113"/>
      <c r="AG89" s="113"/>
    </row>
    <row r="90" spans="1:33" x14ac:dyDescent="0.2">
      <c r="A90" s="113"/>
      <c r="B90" s="200"/>
      <c r="C90" s="113"/>
      <c r="D90" s="201"/>
      <c r="E90" s="201"/>
      <c r="F90" s="113"/>
      <c r="G90" s="113"/>
      <c r="H90" s="113"/>
      <c r="I90" s="203"/>
      <c r="J90" s="203"/>
      <c r="K90" s="204"/>
      <c r="L90" s="204"/>
      <c r="M90" s="204"/>
      <c r="N90" s="201"/>
      <c r="O90" s="201"/>
      <c r="P90" s="201"/>
      <c r="Q90" s="201"/>
      <c r="R90" s="113"/>
      <c r="S90" s="113"/>
      <c r="V90" s="201"/>
      <c r="W90" s="113"/>
      <c r="Y90" s="113"/>
      <c r="Z90" s="113"/>
      <c r="AA90" s="113"/>
      <c r="AC90" s="113"/>
      <c r="AD90" s="201"/>
      <c r="AE90" s="113"/>
      <c r="AF90" s="113"/>
      <c r="AG90" s="113"/>
    </row>
    <row r="91" spans="1:33" x14ac:dyDescent="0.2">
      <c r="A91" s="113"/>
      <c r="B91" s="200"/>
      <c r="C91" s="113"/>
      <c r="D91" s="201"/>
      <c r="E91" s="201"/>
      <c r="F91" s="113"/>
      <c r="G91" s="113"/>
      <c r="H91" s="113"/>
      <c r="I91" s="203"/>
      <c r="J91" s="203"/>
      <c r="K91" s="204"/>
      <c r="L91" s="204"/>
      <c r="M91" s="204"/>
      <c r="N91" s="201"/>
      <c r="O91" s="201"/>
      <c r="P91" s="201"/>
      <c r="Q91" s="201"/>
      <c r="R91" s="113"/>
      <c r="S91" s="113"/>
      <c r="V91" s="201"/>
      <c r="W91" s="113"/>
      <c r="Y91" s="113"/>
      <c r="Z91" s="113"/>
      <c r="AA91" s="113"/>
      <c r="AC91" s="113"/>
      <c r="AD91" s="201"/>
      <c r="AE91" s="113"/>
      <c r="AF91" s="113"/>
      <c r="AG91" s="113"/>
    </row>
    <row r="92" spans="1:33" x14ac:dyDescent="0.2">
      <c r="A92" s="113"/>
      <c r="B92" s="200"/>
      <c r="C92" s="113"/>
      <c r="D92" s="201"/>
      <c r="E92" s="201"/>
      <c r="F92" s="113"/>
      <c r="G92" s="113"/>
      <c r="H92" s="113"/>
      <c r="I92" s="203"/>
      <c r="J92" s="203"/>
      <c r="K92" s="204"/>
      <c r="L92" s="204"/>
      <c r="M92" s="204"/>
      <c r="N92" s="201"/>
      <c r="O92" s="201"/>
      <c r="P92" s="201"/>
      <c r="Q92" s="201"/>
      <c r="R92" s="113"/>
      <c r="S92" s="113"/>
      <c r="V92" s="201"/>
      <c r="W92" s="113"/>
      <c r="Y92" s="113"/>
      <c r="Z92" s="113"/>
      <c r="AA92" s="113"/>
      <c r="AC92" s="113"/>
      <c r="AD92" s="201"/>
      <c r="AE92" s="113"/>
      <c r="AF92" s="113"/>
      <c r="AG92" s="113"/>
    </row>
    <row r="93" spans="1:33" x14ac:dyDescent="0.2">
      <c r="A93" s="113"/>
      <c r="B93" s="200"/>
      <c r="C93" s="113"/>
      <c r="D93" s="201"/>
      <c r="E93" s="201"/>
      <c r="F93" s="113"/>
      <c r="G93" s="113"/>
      <c r="H93" s="113"/>
      <c r="I93" s="203"/>
      <c r="J93" s="203"/>
      <c r="K93" s="204"/>
      <c r="L93" s="204"/>
      <c r="M93" s="204"/>
      <c r="N93" s="201"/>
      <c r="O93" s="201"/>
      <c r="P93" s="201"/>
      <c r="Q93" s="201"/>
      <c r="R93" s="113"/>
      <c r="S93" s="113"/>
      <c r="V93" s="201"/>
      <c r="W93" s="113"/>
      <c r="Y93" s="113"/>
      <c r="Z93" s="113"/>
      <c r="AA93" s="113"/>
      <c r="AC93" s="113"/>
      <c r="AD93" s="201"/>
      <c r="AE93" s="113"/>
      <c r="AF93" s="113"/>
      <c r="AG93" s="113"/>
    </row>
    <row r="94" spans="1:33" x14ac:dyDescent="0.2">
      <c r="A94" s="113"/>
      <c r="B94" s="200"/>
      <c r="C94" s="113"/>
      <c r="D94" s="201"/>
      <c r="E94" s="201"/>
      <c r="F94" s="113"/>
      <c r="G94" s="113"/>
      <c r="H94" s="113"/>
      <c r="I94" s="203"/>
      <c r="J94" s="203"/>
      <c r="K94" s="204"/>
      <c r="L94" s="204"/>
      <c r="M94" s="204"/>
      <c r="N94" s="201"/>
      <c r="O94" s="201"/>
      <c r="P94" s="201"/>
      <c r="Q94" s="201"/>
      <c r="R94" s="113"/>
      <c r="S94" s="113"/>
      <c r="V94" s="201"/>
      <c r="W94" s="113"/>
      <c r="Y94" s="113"/>
      <c r="Z94" s="113"/>
      <c r="AA94" s="113"/>
      <c r="AC94" s="113"/>
      <c r="AD94" s="201"/>
      <c r="AE94" s="113"/>
      <c r="AF94" s="113"/>
      <c r="AG94" s="113"/>
    </row>
    <row r="95" spans="1:33" x14ac:dyDescent="0.2">
      <c r="A95" s="113"/>
      <c r="B95" s="200"/>
      <c r="C95" s="113"/>
      <c r="D95" s="201"/>
      <c r="E95" s="201"/>
      <c r="F95" s="113"/>
      <c r="G95" s="113"/>
      <c r="H95" s="113"/>
      <c r="I95" s="203"/>
      <c r="J95" s="203"/>
      <c r="K95" s="204"/>
      <c r="L95" s="204"/>
      <c r="M95" s="204"/>
      <c r="N95" s="201"/>
      <c r="O95" s="201"/>
      <c r="P95" s="201"/>
      <c r="Q95" s="201"/>
      <c r="R95" s="113"/>
      <c r="S95" s="113"/>
      <c r="V95" s="201"/>
      <c r="W95" s="113"/>
      <c r="Y95" s="113"/>
      <c r="Z95" s="113"/>
      <c r="AA95" s="113"/>
      <c r="AC95" s="113"/>
      <c r="AD95" s="201"/>
      <c r="AE95" s="113"/>
      <c r="AF95" s="113"/>
      <c r="AG95" s="113"/>
    </row>
    <row r="96" spans="1:33" x14ac:dyDescent="0.2">
      <c r="A96" s="113"/>
      <c r="B96" s="200"/>
      <c r="C96" s="113"/>
      <c r="D96" s="201"/>
      <c r="E96" s="201"/>
      <c r="F96" s="113"/>
      <c r="G96" s="113"/>
      <c r="H96" s="113"/>
      <c r="I96" s="203"/>
      <c r="J96" s="203"/>
      <c r="K96" s="204"/>
      <c r="L96" s="204"/>
      <c r="M96" s="204"/>
      <c r="N96" s="201"/>
      <c r="O96" s="201"/>
      <c r="P96" s="201"/>
      <c r="Q96" s="201"/>
      <c r="R96" s="113"/>
      <c r="S96" s="113"/>
      <c r="V96" s="201"/>
      <c r="W96" s="113"/>
      <c r="Y96" s="113"/>
      <c r="Z96" s="113"/>
      <c r="AA96" s="113"/>
      <c r="AC96" s="113"/>
      <c r="AD96" s="201"/>
      <c r="AE96" s="113"/>
      <c r="AF96" s="113"/>
      <c r="AG96" s="113"/>
    </row>
    <row r="97" spans="1:33" x14ac:dyDescent="0.2">
      <c r="A97" s="113"/>
      <c r="B97" s="200"/>
      <c r="C97" s="113"/>
      <c r="D97" s="201"/>
      <c r="E97" s="201"/>
      <c r="F97" s="113"/>
      <c r="G97" s="113"/>
      <c r="H97" s="113"/>
      <c r="I97" s="203"/>
      <c r="J97" s="203"/>
      <c r="K97" s="204"/>
      <c r="L97" s="204"/>
      <c r="M97" s="204"/>
      <c r="N97" s="201"/>
      <c r="O97" s="201"/>
      <c r="P97" s="201"/>
      <c r="Q97" s="201"/>
      <c r="R97" s="113"/>
      <c r="S97" s="113"/>
      <c r="V97" s="201"/>
      <c r="W97" s="113"/>
      <c r="Y97" s="113"/>
      <c r="Z97" s="113"/>
      <c r="AA97" s="113"/>
      <c r="AC97" s="113"/>
      <c r="AD97" s="201"/>
      <c r="AE97" s="113"/>
      <c r="AF97" s="113"/>
      <c r="AG97" s="113"/>
    </row>
    <row r="98" spans="1:33" x14ac:dyDescent="0.2">
      <c r="A98" s="113"/>
      <c r="B98" s="200"/>
      <c r="C98" s="113"/>
      <c r="D98" s="201"/>
      <c r="E98" s="201"/>
      <c r="F98" s="113"/>
      <c r="G98" s="113"/>
      <c r="H98" s="113"/>
      <c r="I98" s="203"/>
      <c r="J98" s="203"/>
      <c r="K98" s="204"/>
      <c r="L98" s="204"/>
      <c r="M98" s="204"/>
      <c r="N98" s="201"/>
      <c r="O98" s="201"/>
      <c r="P98" s="201"/>
      <c r="Q98" s="201"/>
      <c r="R98" s="113"/>
      <c r="S98" s="113"/>
      <c r="V98" s="201"/>
      <c r="W98" s="113"/>
      <c r="Y98" s="113"/>
      <c r="Z98" s="113"/>
      <c r="AA98" s="113"/>
      <c r="AC98" s="113"/>
      <c r="AD98" s="201"/>
      <c r="AE98" s="113"/>
      <c r="AF98" s="113"/>
      <c r="AG98" s="113"/>
    </row>
    <row r="99" spans="1:33" x14ac:dyDescent="0.2">
      <c r="A99" s="113"/>
      <c r="B99" s="200"/>
      <c r="C99" s="113"/>
      <c r="D99" s="201"/>
      <c r="E99" s="201"/>
      <c r="F99" s="113"/>
      <c r="G99" s="113"/>
      <c r="H99" s="113"/>
      <c r="I99" s="203"/>
      <c r="J99" s="203"/>
      <c r="K99" s="204"/>
      <c r="L99" s="204"/>
      <c r="M99" s="204"/>
      <c r="N99" s="201"/>
      <c r="O99" s="201"/>
      <c r="P99" s="201"/>
      <c r="Q99" s="201"/>
      <c r="R99" s="113"/>
      <c r="S99" s="113"/>
      <c r="V99" s="201"/>
      <c r="W99" s="113"/>
      <c r="Y99" s="113"/>
      <c r="Z99" s="113"/>
      <c r="AA99" s="113"/>
      <c r="AC99" s="113"/>
      <c r="AD99" s="201"/>
      <c r="AE99" s="113"/>
      <c r="AF99" s="113"/>
      <c r="AG99" s="113"/>
    </row>
    <row r="100" spans="1:33" x14ac:dyDescent="0.2">
      <c r="A100" s="113"/>
      <c r="B100" s="200"/>
      <c r="C100" s="113"/>
      <c r="D100" s="201"/>
      <c r="E100" s="201"/>
      <c r="F100" s="113"/>
      <c r="G100" s="113"/>
      <c r="H100" s="113"/>
      <c r="I100" s="203"/>
      <c r="J100" s="203"/>
      <c r="K100" s="204"/>
      <c r="L100" s="204"/>
      <c r="M100" s="204"/>
      <c r="N100" s="201"/>
      <c r="O100" s="201"/>
      <c r="P100" s="201"/>
      <c r="Q100" s="201"/>
      <c r="R100" s="113"/>
      <c r="S100" s="113"/>
      <c r="V100" s="201"/>
      <c r="W100" s="113"/>
      <c r="Y100" s="113"/>
      <c r="Z100" s="113"/>
      <c r="AA100" s="113"/>
      <c r="AC100" s="113"/>
      <c r="AD100" s="201"/>
      <c r="AE100" s="113"/>
      <c r="AF100" s="113"/>
      <c r="AG100" s="113"/>
    </row>
    <row r="101" spans="1:33" x14ac:dyDescent="0.2">
      <c r="A101" s="113"/>
      <c r="B101" s="200"/>
      <c r="C101" s="113"/>
      <c r="D101" s="201"/>
      <c r="E101" s="201"/>
      <c r="F101" s="113"/>
      <c r="G101" s="113"/>
      <c r="H101" s="113"/>
      <c r="I101" s="203"/>
      <c r="J101" s="203"/>
      <c r="K101" s="204"/>
      <c r="L101" s="204"/>
      <c r="M101" s="204"/>
      <c r="N101" s="201"/>
      <c r="O101" s="201"/>
      <c r="P101" s="201"/>
      <c r="Q101" s="201"/>
      <c r="R101" s="113"/>
      <c r="S101" s="113"/>
      <c r="V101" s="201"/>
      <c r="W101" s="113"/>
      <c r="Y101" s="113"/>
      <c r="Z101" s="113"/>
      <c r="AA101" s="113"/>
      <c r="AC101" s="113"/>
      <c r="AD101" s="201"/>
      <c r="AE101" s="113"/>
      <c r="AF101" s="113"/>
      <c r="AG101" s="113"/>
    </row>
    <row r="102" spans="1:33" x14ac:dyDescent="0.2">
      <c r="A102" s="113"/>
      <c r="B102" s="200"/>
      <c r="C102" s="113"/>
      <c r="D102" s="201"/>
      <c r="E102" s="201"/>
      <c r="F102" s="113"/>
      <c r="G102" s="113"/>
      <c r="H102" s="113"/>
      <c r="I102" s="203"/>
      <c r="J102" s="203"/>
      <c r="K102" s="204"/>
      <c r="L102" s="204"/>
      <c r="M102" s="204"/>
      <c r="N102" s="201"/>
      <c r="O102" s="201"/>
      <c r="P102" s="201"/>
      <c r="Q102" s="201"/>
      <c r="R102" s="113"/>
      <c r="S102" s="113"/>
      <c r="V102" s="201"/>
      <c r="W102" s="113"/>
      <c r="Y102" s="113"/>
      <c r="Z102" s="113"/>
      <c r="AA102" s="113"/>
      <c r="AC102" s="113"/>
      <c r="AD102" s="201"/>
      <c r="AE102" s="113"/>
      <c r="AF102" s="113"/>
      <c r="AG102" s="113"/>
    </row>
    <row r="103" spans="1:33" x14ac:dyDescent="0.2">
      <c r="A103" s="113"/>
      <c r="B103" s="200"/>
      <c r="C103" s="113"/>
      <c r="D103" s="201"/>
      <c r="E103" s="201"/>
      <c r="F103" s="113"/>
      <c r="G103" s="113"/>
      <c r="H103" s="113"/>
      <c r="I103" s="203"/>
      <c r="J103" s="203"/>
      <c r="K103" s="204"/>
      <c r="L103" s="204"/>
      <c r="M103" s="204"/>
      <c r="N103" s="201"/>
      <c r="O103" s="201"/>
      <c r="P103" s="201"/>
      <c r="Q103" s="201"/>
      <c r="R103" s="113"/>
      <c r="S103" s="113"/>
      <c r="V103" s="201"/>
      <c r="W103" s="113"/>
      <c r="Y103" s="113"/>
      <c r="Z103" s="113"/>
      <c r="AA103" s="113"/>
      <c r="AC103" s="113"/>
      <c r="AD103" s="201"/>
      <c r="AE103" s="113"/>
      <c r="AF103" s="113"/>
      <c r="AG103" s="113"/>
    </row>
    <row r="104" spans="1:33" x14ac:dyDescent="0.2">
      <c r="A104" s="113"/>
      <c r="B104" s="200"/>
      <c r="C104" s="113"/>
      <c r="D104" s="201"/>
      <c r="E104" s="201"/>
      <c r="F104" s="113"/>
      <c r="G104" s="113"/>
      <c r="H104" s="113"/>
      <c r="I104" s="203"/>
      <c r="J104" s="203"/>
      <c r="K104" s="204"/>
      <c r="L104" s="204"/>
      <c r="M104" s="204"/>
      <c r="N104" s="201"/>
      <c r="O104" s="201"/>
      <c r="P104" s="201"/>
      <c r="Q104" s="201"/>
      <c r="R104" s="113"/>
      <c r="S104" s="113"/>
      <c r="V104" s="201"/>
      <c r="W104" s="113"/>
      <c r="Y104" s="113"/>
      <c r="Z104" s="113"/>
      <c r="AA104" s="113"/>
      <c r="AC104" s="113"/>
      <c r="AD104" s="201"/>
      <c r="AE104" s="113"/>
      <c r="AF104" s="113"/>
      <c r="AG104" s="113"/>
    </row>
    <row r="105" spans="1:33" x14ac:dyDescent="0.2">
      <c r="A105" s="113"/>
      <c r="B105" s="200"/>
      <c r="C105" s="113"/>
      <c r="D105" s="201"/>
      <c r="E105" s="201"/>
      <c r="F105" s="113"/>
      <c r="G105" s="113"/>
      <c r="H105" s="113"/>
      <c r="I105" s="203"/>
      <c r="J105" s="203"/>
      <c r="K105" s="204"/>
      <c r="L105" s="204"/>
      <c r="M105" s="204"/>
      <c r="N105" s="201"/>
      <c r="O105" s="201"/>
      <c r="P105" s="201"/>
      <c r="Q105" s="201"/>
      <c r="R105" s="113"/>
      <c r="S105" s="113"/>
      <c r="V105" s="201"/>
      <c r="W105" s="113"/>
      <c r="Y105" s="113"/>
      <c r="Z105" s="113"/>
      <c r="AA105" s="113"/>
      <c r="AC105" s="113"/>
      <c r="AD105" s="201"/>
      <c r="AE105" s="113"/>
      <c r="AF105" s="113"/>
      <c r="AG105" s="113"/>
    </row>
    <row r="106" spans="1:33" x14ac:dyDescent="0.2">
      <c r="A106" s="113"/>
      <c r="B106" s="200"/>
      <c r="C106" s="113"/>
      <c r="D106" s="201"/>
      <c r="E106" s="201"/>
      <c r="F106" s="113"/>
      <c r="G106" s="113"/>
      <c r="H106" s="113"/>
      <c r="I106" s="203"/>
      <c r="J106" s="203"/>
      <c r="K106" s="204"/>
      <c r="L106" s="204"/>
      <c r="M106" s="204"/>
      <c r="N106" s="201"/>
      <c r="O106" s="201"/>
      <c r="P106" s="201"/>
      <c r="Q106" s="201"/>
      <c r="R106" s="113"/>
      <c r="S106" s="113"/>
      <c r="V106" s="201"/>
      <c r="W106" s="113"/>
      <c r="Y106" s="113"/>
      <c r="Z106" s="113"/>
      <c r="AA106" s="113"/>
      <c r="AC106" s="113"/>
      <c r="AD106" s="201"/>
      <c r="AE106" s="113"/>
      <c r="AF106" s="113"/>
      <c r="AG106" s="113"/>
    </row>
    <row r="107" spans="1:33" x14ac:dyDescent="0.2">
      <c r="A107" s="113"/>
      <c r="B107" s="200"/>
      <c r="C107" s="113"/>
      <c r="D107" s="201"/>
      <c r="E107" s="201"/>
      <c r="F107" s="113"/>
      <c r="G107" s="113"/>
      <c r="H107" s="113"/>
      <c r="I107" s="203"/>
      <c r="J107" s="203"/>
      <c r="K107" s="204"/>
      <c r="L107" s="204"/>
      <c r="M107" s="204"/>
      <c r="N107" s="201"/>
      <c r="O107" s="201"/>
      <c r="P107" s="201"/>
      <c r="Q107" s="201"/>
      <c r="R107" s="113"/>
      <c r="S107" s="113"/>
      <c r="V107" s="201"/>
      <c r="W107" s="113"/>
      <c r="Y107" s="113"/>
      <c r="Z107" s="113"/>
      <c r="AA107" s="113"/>
      <c r="AC107" s="113"/>
      <c r="AD107" s="201"/>
      <c r="AE107" s="113"/>
      <c r="AF107" s="113"/>
      <c r="AG107" s="113"/>
    </row>
    <row r="108" spans="1:33" x14ac:dyDescent="0.2">
      <c r="A108" s="113"/>
      <c r="B108" s="200"/>
      <c r="C108" s="113"/>
      <c r="D108" s="201"/>
      <c r="E108" s="201"/>
      <c r="F108" s="113"/>
      <c r="G108" s="113"/>
      <c r="H108" s="113"/>
      <c r="I108" s="203"/>
      <c r="J108" s="203"/>
      <c r="K108" s="204"/>
      <c r="L108" s="204"/>
      <c r="M108" s="204"/>
      <c r="N108" s="201"/>
      <c r="O108" s="201"/>
      <c r="P108" s="201"/>
      <c r="Q108" s="201"/>
      <c r="R108" s="113"/>
      <c r="S108" s="113"/>
      <c r="V108" s="201"/>
      <c r="W108" s="113"/>
      <c r="Y108" s="113"/>
      <c r="Z108" s="113"/>
      <c r="AA108" s="113"/>
      <c r="AC108" s="113"/>
      <c r="AD108" s="201"/>
      <c r="AE108" s="113"/>
      <c r="AF108" s="113"/>
      <c r="AG108" s="113"/>
    </row>
    <row r="109" spans="1:33" x14ac:dyDescent="0.2">
      <c r="A109" s="113"/>
      <c r="B109" s="200"/>
      <c r="C109" s="113"/>
      <c r="D109" s="201"/>
      <c r="E109" s="201"/>
      <c r="F109" s="113"/>
      <c r="G109" s="113"/>
      <c r="H109" s="113"/>
      <c r="I109" s="203"/>
      <c r="J109" s="203"/>
      <c r="K109" s="204"/>
      <c r="L109" s="204"/>
      <c r="M109" s="204"/>
      <c r="N109" s="201"/>
      <c r="O109" s="201"/>
      <c r="P109" s="201"/>
      <c r="Q109" s="201"/>
      <c r="R109" s="113"/>
      <c r="S109" s="113"/>
      <c r="V109" s="201"/>
      <c r="W109" s="113"/>
      <c r="Y109" s="113"/>
      <c r="Z109" s="113"/>
      <c r="AA109" s="113"/>
      <c r="AC109" s="113"/>
      <c r="AD109" s="201"/>
      <c r="AE109" s="113"/>
      <c r="AF109" s="113"/>
      <c r="AG109" s="113"/>
    </row>
    <row r="110" spans="1:33" x14ac:dyDescent="0.2">
      <c r="A110" s="113"/>
      <c r="B110" s="200"/>
      <c r="C110" s="113"/>
      <c r="D110" s="201"/>
      <c r="E110" s="201"/>
      <c r="F110" s="113"/>
      <c r="G110" s="113"/>
      <c r="H110" s="113"/>
      <c r="I110" s="203"/>
      <c r="J110" s="203"/>
      <c r="K110" s="204"/>
      <c r="L110" s="204"/>
      <c r="M110" s="204"/>
      <c r="N110" s="201"/>
      <c r="O110" s="201"/>
      <c r="P110" s="201"/>
      <c r="Q110" s="201"/>
      <c r="R110" s="113"/>
      <c r="S110" s="113"/>
      <c r="V110" s="201"/>
      <c r="W110" s="113"/>
      <c r="Y110" s="113"/>
      <c r="Z110" s="113"/>
      <c r="AA110" s="113"/>
      <c r="AC110" s="113"/>
      <c r="AD110" s="201"/>
      <c r="AE110" s="113"/>
      <c r="AF110" s="113"/>
      <c r="AG110" s="113"/>
    </row>
    <row r="111" spans="1:33" x14ac:dyDescent="0.2">
      <c r="A111" s="113"/>
      <c r="B111" s="200"/>
      <c r="C111" s="113"/>
      <c r="D111" s="201"/>
      <c r="E111" s="201"/>
      <c r="F111" s="113"/>
      <c r="G111" s="113"/>
      <c r="H111" s="113"/>
      <c r="I111" s="203"/>
      <c r="J111" s="203"/>
      <c r="K111" s="204"/>
      <c r="L111" s="204"/>
      <c r="M111" s="204"/>
      <c r="N111" s="201"/>
      <c r="O111" s="201"/>
      <c r="P111" s="201"/>
      <c r="Q111" s="201"/>
      <c r="R111" s="113"/>
      <c r="S111" s="113"/>
      <c r="V111" s="201"/>
      <c r="W111" s="113"/>
      <c r="Y111" s="113"/>
      <c r="Z111" s="113"/>
      <c r="AA111" s="113"/>
      <c r="AC111" s="113"/>
      <c r="AD111" s="201"/>
      <c r="AE111" s="113"/>
      <c r="AF111" s="113"/>
      <c r="AG111" s="113"/>
    </row>
    <row r="112" spans="1:33" x14ac:dyDescent="0.2">
      <c r="A112" s="113"/>
      <c r="B112" s="200"/>
      <c r="C112" s="113"/>
      <c r="D112" s="201"/>
      <c r="E112" s="201"/>
      <c r="F112" s="113"/>
      <c r="G112" s="113"/>
      <c r="H112" s="113"/>
      <c r="I112" s="203"/>
      <c r="J112" s="203"/>
      <c r="K112" s="204"/>
      <c r="L112" s="204"/>
      <c r="M112" s="204"/>
      <c r="N112" s="201"/>
      <c r="O112" s="201"/>
      <c r="P112" s="201"/>
      <c r="Q112" s="201"/>
      <c r="R112" s="113"/>
      <c r="S112" s="113"/>
      <c r="V112" s="201"/>
      <c r="W112" s="113"/>
      <c r="Y112" s="113"/>
      <c r="Z112" s="113"/>
      <c r="AA112" s="113"/>
      <c r="AC112" s="113"/>
      <c r="AD112" s="201"/>
      <c r="AE112" s="113"/>
      <c r="AF112" s="113"/>
      <c r="AG112" s="113"/>
    </row>
    <row r="113" spans="1:33" x14ac:dyDescent="0.2">
      <c r="A113" s="113"/>
      <c r="B113" s="200"/>
      <c r="C113" s="113"/>
      <c r="D113" s="201"/>
      <c r="E113" s="201"/>
      <c r="F113" s="113"/>
      <c r="G113" s="113"/>
      <c r="H113" s="113"/>
      <c r="I113" s="203"/>
      <c r="J113" s="203"/>
      <c r="K113" s="204"/>
      <c r="L113" s="204"/>
      <c r="M113" s="204"/>
      <c r="N113" s="201"/>
      <c r="O113" s="201"/>
      <c r="P113" s="201"/>
      <c r="Q113" s="201"/>
      <c r="R113" s="113"/>
      <c r="S113" s="113"/>
      <c r="V113" s="201"/>
      <c r="W113" s="113"/>
      <c r="Y113" s="113"/>
      <c r="Z113" s="113"/>
      <c r="AA113" s="113"/>
      <c r="AC113" s="113"/>
      <c r="AD113" s="201"/>
      <c r="AE113" s="113"/>
      <c r="AF113" s="113"/>
      <c r="AG113" s="113"/>
    </row>
    <row r="114" spans="1:33" x14ac:dyDescent="0.2">
      <c r="A114" s="113"/>
      <c r="B114" s="200"/>
      <c r="C114" s="113"/>
      <c r="D114" s="201"/>
      <c r="E114" s="201"/>
      <c r="F114" s="113"/>
      <c r="G114" s="113"/>
      <c r="H114" s="113"/>
      <c r="I114" s="203"/>
      <c r="J114" s="203"/>
      <c r="K114" s="204"/>
      <c r="L114" s="204"/>
      <c r="M114" s="204"/>
      <c r="N114" s="201"/>
      <c r="O114" s="201"/>
      <c r="P114" s="201"/>
      <c r="Q114" s="201"/>
      <c r="R114" s="113"/>
      <c r="S114" s="113"/>
      <c r="V114" s="201"/>
      <c r="W114" s="113"/>
      <c r="Y114" s="113"/>
      <c r="Z114" s="113"/>
      <c r="AA114" s="113"/>
      <c r="AC114" s="113"/>
      <c r="AD114" s="201"/>
      <c r="AE114" s="113"/>
      <c r="AF114" s="113"/>
      <c r="AG114" s="113"/>
    </row>
    <row r="115" spans="1:33" x14ac:dyDescent="0.2">
      <c r="A115" s="113"/>
      <c r="B115" s="200"/>
      <c r="C115" s="113"/>
      <c r="D115" s="201"/>
      <c r="E115" s="201"/>
      <c r="F115" s="113"/>
      <c r="G115" s="113"/>
      <c r="H115" s="113"/>
      <c r="I115" s="203"/>
      <c r="J115" s="203"/>
      <c r="K115" s="204"/>
      <c r="L115" s="204"/>
      <c r="M115" s="204"/>
      <c r="N115" s="201"/>
      <c r="O115" s="201"/>
      <c r="P115" s="201"/>
      <c r="Q115" s="201"/>
      <c r="R115" s="113"/>
      <c r="S115" s="113"/>
      <c r="V115" s="201"/>
      <c r="W115" s="113"/>
      <c r="Y115" s="113"/>
      <c r="Z115" s="113"/>
      <c r="AA115" s="113"/>
      <c r="AC115" s="113"/>
      <c r="AD115" s="201"/>
      <c r="AE115" s="113"/>
      <c r="AF115" s="113"/>
      <c r="AG115" s="113"/>
    </row>
    <row r="116" spans="1:33" x14ac:dyDescent="0.2">
      <c r="A116" s="113"/>
      <c r="B116" s="200"/>
      <c r="C116" s="113"/>
      <c r="D116" s="201"/>
      <c r="E116" s="201"/>
      <c r="F116" s="113"/>
      <c r="G116" s="113"/>
      <c r="H116" s="113"/>
      <c r="I116" s="203"/>
      <c r="J116" s="203"/>
      <c r="K116" s="204"/>
      <c r="L116" s="204"/>
      <c r="M116" s="204"/>
      <c r="N116" s="201"/>
      <c r="O116" s="201"/>
      <c r="P116" s="201"/>
      <c r="Q116" s="201"/>
      <c r="R116" s="113"/>
      <c r="S116" s="113"/>
      <c r="V116" s="201"/>
      <c r="W116" s="113"/>
      <c r="Y116" s="113"/>
      <c r="Z116" s="113"/>
      <c r="AA116" s="113"/>
      <c r="AC116" s="113"/>
      <c r="AD116" s="201"/>
      <c r="AE116" s="113"/>
      <c r="AF116" s="113"/>
      <c r="AG116" s="113"/>
    </row>
    <row r="117" spans="1:33" x14ac:dyDescent="0.2">
      <c r="A117" s="113"/>
      <c r="B117" s="200"/>
      <c r="C117" s="113"/>
      <c r="D117" s="201"/>
      <c r="E117" s="201"/>
      <c r="F117" s="113"/>
      <c r="G117" s="113"/>
      <c r="H117" s="113"/>
      <c r="I117" s="203"/>
      <c r="J117" s="203"/>
      <c r="K117" s="204"/>
      <c r="L117" s="204"/>
      <c r="M117" s="204"/>
      <c r="N117" s="201"/>
      <c r="O117" s="201"/>
      <c r="P117" s="201"/>
      <c r="Q117" s="201"/>
      <c r="R117" s="113"/>
      <c r="S117" s="113"/>
      <c r="V117" s="201"/>
      <c r="W117" s="113"/>
      <c r="Y117" s="113"/>
      <c r="Z117" s="113"/>
      <c r="AA117" s="113"/>
      <c r="AC117" s="113"/>
      <c r="AD117" s="201"/>
      <c r="AE117" s="113"/>
      <c r="AF117" s="113"/>
      <c r="AG117" s="113"/>
    </row>
    <row r="118" spans="1:33" x14ac:dyDescent="0.2">
      <c r="A118" s="113"/>
      <c r="B118" s="200"/>
      <c r="C118" s="113"/>
      <c r="D118" s="201"/>
      <c r="E118" s="201"/>
      <c r="F118" s="113"/>
      <c r="G118" s="113"/>
      <c r="H118" s="113"/>
      <c r="I118" s="203"/>
      <c r="J118" s="203"/>
      <c r="K118" s="204"/>
      <c r="L118" s="204"/>
      <c r="M118" s="204"/>
      <c r="N118" s="201"/>
      <c r="O118" s="201"/>
      <c r="P118" s="201"/>
      <c r="Q118" s="201"/>
      <c r="R118" s="113"/>
      <c r="S118" s="113"/>
      <c r="V118" s="201"/>
      <c r="W118" s="113"/>
      <c r="Y118" s="113"/>
      <c r="Z118" s="113"/>
      <c r="AA118" s="113"/>
      <c r="AC118" s="113"/>
      <c r="AD118" s="201"/>
      <c r="AE118" s="113"/>
      <c r="AF118" s="113"/>
      <c r="AG118" s="113"/>
    </row>
    <row r="119" spans="1:33" x14ac:dyDescent="0.2">
      <c r="A119" s="113"/>
      <c r="B119" s="200"/>
      <c r="C119" s="113"/>
      <c r="D119" s="201"/>
      <c r="E119" s="201"/>
      <c r="F119" s="113"/>
      <c r="G119" s="113"/>
      <c r="H119" s="113"/>
      <c r="I119" s="203"/>
      <c r="J119" s="203"/>
      <c r="K119" s="204"/>
      <c r="L119" s="204"/>
      <c r="M119" s="204"/>
      <c r="N119" s="201"/>
      <c r="O119" s="201"/>
      <c r="P119" s="201"/>
      <c r="Q119" s="201"/>
      <c r="R119" s="113"/>
      <c r="S119" s="113"/>
      <c r="V119" s="201"/>
      <c r="W119" s="113"/>
      <c r="Y119" s="113"/>
      <c r="Z119" s="113"/>
      <c r="AA119" s="113"/>
      <c r="AC119" s="113"/>
      <c r="AD119" s="201"/>
      <c r="AE119" s="113"/>
      <c r="AF119" s="113"/>
      <c r="AG119" s="113"/>
    </row>
    <row r="120" spans="1:33" x14ac:dyDescent="0.2">
      <c r="A120" s="113"/>
      <c r="B120" s="200"/>
      <c r="C120" s="113"/>
      <c r="D120" s="201"/>
      <c r="E120" s="201"/>
      <c r="F120" s="113"/>
      <c r="G120" s="113"/>
      <c r="H120" s="113"/>
      <c r="I120" s="203"/>
      <c r="J120" s="203"/>
      <c r="K120" s="204"/>
      <c r="L120" s="204"/>
      <c r="M120" s="204"/>
      <c r="N120" s="201"/>
      <c r="O120" s="201"/>
      <c r="P120" s="201"/>
      <c r="Q120" s="201"/>
      <c r="R120" s="113"/>
      <c r="S120" s="113"/>
      <c r="V120" s="201"/>
      <c r="W120" s="113"/>
      <c r="Y120" s="113"/>
      <c r="Z120" s="113"/>
      <c r="AA120" s="113"/>
      <c r="AC120" s="113"/>
      <c r="AD120" s="201"/>
      <c r="AE120" s="113"/>
      <c r="AF120" s="113"/>
      <c r="AG120" s="113"/>
    </row>
    <row r="121" spans="1:33" x14ac:dyDescent="0.2">
      <c r="A121" s="113"/>
      <c r="B121" s="200"/>
      <c r="C121" s="113"/>
      <c r="D121" s="201"/>
      <c r="E121" s="201"/>
      <c r="F121" s="113"/>
      <c r="G121" s="113"/>
      <c r="H121" s="113"/>
      <c r="I121" s="203"/>
      <c r="J121" s="203"/>
      <c r="K121" s="204"/>
      <c r="L121" s="204"/>
      <c r="M121" s="204"/>
      <c r="N121" s="201"/>
      <c r="O121" s="201"/>
      <c r="P121" s="201"/>
      <c r="Q121" s="201"/>
      <c r="R121" s="113"/>
      <c r="S121" s="113"/>
      <c r="V121" s="201"/>
      <c r="W121" s="113"/>
      <c r="Y121" s="113"/>
      <c r="Z121" s="113"/>
      <c r="AA121" s="113"/>
      <c r="AC121" s="113"/>
      <c r="AD121" s="201"/>
      <c r="AE121" s="113"/>
      <c r="AF121" s="113"/>
      <c r="AG121" s="113"/>
    </row>
    <row r="122" spans="1:33" x14ac:dyDescent="0.2">
      <c r="A122" s="113"/>
      <c r="B122" s="200"/>
      <c r="C122" s="113"/>
      <c r="D122" s="201"/>
      <c r="E122" s="201"/>
      <c r="F122" s="113"/>
      <c r="G122" s="113"/>
      <c r="H122" s="113"/>
      <c r="I122" s="203"/>
      <c r="J122" s="203"/>
      <c r="K122" s="204"/>
      <c r="L122" s="204"/>
      <c r="M122" s="204"/>
      <c r="N122" s="201"/>
      <c r="O122" s="201"/>
      <c r="P122" s="201"/>
      <c r="Q122" s="201"/>
      <c r="R122" s="113"/>
      <c r="S122" s="113"/>
      <c r="V122" s="201"/>
      <c r="W122" s="113"/>
      <c r="Y122" s="113"/>
      <c r="Z122" s="113"/>
      <c r="AA122" s="113"/>
      <c r="AC122" s="113"/>
      <c r="AD122" s="201"/>
      <c r="AE122" s="113"/>
      <c r="AF122" s="113"/>
      <c r="AG122" s="113"/>
    </row>
    <row r="123" spans="1:33" x14ac:dyDescent="0.2">
      <c r="A123" s="113"/>
      <c r="B123" s="200"/>
      <c r="C123" s="113"/>
      <c r="D123" s="201"/>
      <c r="E123" s="201"/>
      <c r="F123" s="113"/>
      <c r="G123" s="113"/>
      <c r="H123" s="113"/>
      <c r="I123" s="203"/>
      <c r="J123" s="203"/>
      <c r="K123" s="204"/>
      <c r="L123" s="204"/>
      <c r="M123" s="204"/>
      <c r="N123" s="201"/>
      <c r="O123" s="201"/>
      <c r="P123" s="201"/>
      <c r="Q123" s="201"/>
      <c r="R123" s="113"/>
      <c r="S123" s="113"/>
      <c r="V123" s="201"/>
      <c r="W123" s="113"/>
      <c r="Y123" s="113"/>
      <c r="Z123" s="113"/>
      <c r="AA123" s="113"/>
      <c r="AC123" s="113"/>
      <c r="AD123" s="201"/>
      <c r="AE123" s="113"/>
      <c r="AF123" s="113"/>
      <c r="AG123" s="113"/>
    </row>
    <row r="124" spans="1:33" x14ac:dyDescent="0.2">
      <c r="A124" s="113"/>
      <c r="B124" s="200"/>
      <c r="C124" s="113"/>
      <c r="D124" s="201"/>
      <c r="E124" s="201"/>
      <c r="F124" s="113"/>
      <c r="G124" s="113"/>
      <c r="H124" s="113"/>
      <c r="I124" s="203"/>
      <c r="J124" s="203"/>
      <c r="K124" s="204"/>
      <c r="L124" s="204"/>
      <c r="M124" s="204"/>
      <c r="N124" s="201"/>
      <c r="O124" s="201"/>
      <c r="P124" s="201"/>
      <c r="Q124" s="201"/>
      <c r="R124" s="113"/>
      <c r="S124" s="113"/>
      <c r="V124" s="201"/>
      <c r="W124" s="113"/>
      <c r="Y124" s="113"/>
      <c r="Z124" s="113"/>
      <c r="AA124" s="113"/>
      <c r="AC124" s="113"/>
      <c r="AD124" s="201"/>
    </row>
    <row r="125" spans="1:33" x14ac:dyDescent="0.2">
      <c r="A125" s="212"/>
      <c r="B125" s="200"/>
      <c r="C125" s="113"/>
      <c r="D125" s="201"/>
      <c r="E125" s="201"/>
      <c r="F125" s="113"/>
      <c r="G125" s="113"/>
      <c r="H125" s="113"/>
      <c r="I125" s="203"/>
      <c r="J125" s="203"/>
      <c r="K125" s="204"/>
      <c r="L125" s="204"/>
      <c r="M125" s="204"/>
      <c r="N125" s="201"/>
      <c r="O125" s="201"/>
      <c r="P125" s="201"/>
      <c r="Q125" s="201"/>
      <c r="R125" s="113"/>
      <c r="S125" s="113"/>
      <c r="V125" s="201"/>
      <c r="W125" s="113"/>
      <c r="Y125" s="113"/>
      <c r="Z125" s="113"/>
      <c r="AA125" s="113"/>
      <c r="AC125" s="113"/>
      <c r="AD125" s="201"/>
    </row>
    <row r="126" spans="1:33" x14ac:dyDescent="0.2">
      <c r="A126" s="212"/>
      <c r="B126" s="200"/>
      <c r="C126" s="113"/>
      <c r="D126" s="201"/>
      <c r="E126" s="201"/>
      <c r="F126" s="113"/>
      <c r="G126" s="113"/>
      <c r="H126" s="113"/>
      <c r="I126" s="203"/>
      <c r="J126" s="203"/>
      <c r="K126" s="204"/>
      <c r="L126" s="204"/>
      <c r="M126" s="204"/>
      <c r="N126" s="201"/>
      <c r="O126" s="201"/>
      <c r="P126" s="201"/>
      <c r="Q126" s="201"/>
      <c r="R126" s="113"/>
      <c r="S126" s="113"/>
      <c r="V126" s="201"/>
      <c r="W126" s="113"/>
      <c r="Y126" s="113"/>
      <c r="Z126" s="113"/>
      <c r="AA126" s="113"/>
      <c r="AC126" s="113"/>
      <c r="AD126" s="201"/>
    </row>
    <row r="127" spans="1:33" x14ac:dyDescent="0.2">
      <c r="A127" s="212"/>
      <c r="B127" s="200"/>
      <c r="C127" s="113"/>
      <c r="D127" s="201"/>
      <c r="E127" s="201"/>
      <c r="F127" s="113"/>
      <c r="G127" s="113"/>
      <c r="H127" s="113"/>
      <c r="I127" s="203"/>
      <c r="J127" s="203"/>
      <c r="K127" s="204"/>
      <c r="L127" s="204"/>
      <c r="M127" s="204"/>
      <c r="N127" s="201"/>
      <c r="O127" s="201"/>
      <c r="P127" s="201"/>
      <c r="Q127" s="201"/>
      <c r="R127" s="113"/>
      <c r="S127" s="113"/>
      <c r="V127" s="201"/>
      <c r="W127" s="113"/>
      <c r="Y127" s="113"/>
      <c r="Z127" s="113"/>
      <c r="AA127" s="113"/>
      <c r="AC127" s="113"/>
      <c r="AD127" s="201"/>
    </row>
    <row r="128" spans="1:33" x14ac:dyDescent="0.2">
      <c r="A128" s="212"/>
      <c r="B128" s="200"/>
      <c r="C128" s="113"/>
      <c r="D128" s="201"/>
      <c r="E128" s="201"/>
      <c r="F128" s="113"/>
      <c r="G128" s="113"/>
      <c r="H128" s="113"/>
      <c r="I128" s="203"/>
      <c r="J128" s="203"/>
      <c r="K128" s="204"/>
      <c r="L128" s="204"/>
      <c r="M128" s="204"/>
      <c r="N128" s="201"/>
      <c r="O128" s="201"/>
      <c r="P128" s="201"/>
      <c r="Q128" s="201"/>
      <c r="R128" s="113"/>
      <c r="S128" s="113"/>
      <c r="V128" s="201"/>
      <c r="W128" s="113"/>
      <c r="Y128" s="113"/>
      <c r="Z128" s="113"/>
      <c r="AA128" s="113"/>
      <c r="AC128" s="113"/>
      <c r="AD128" s="201"/>
    </row>
    <row r="129" spans="1:33" x14ac:dyDescent="0.2">
      <c r="A129" s="113"/>
      <c r="B129" s="200"/>
      <c r="C129" s="113"/>
      <c r="D129" s="201"/>
      <c r="E129" s="201"/>
      <c r="F129" s="113"/>
      <c r="G129" s="113"/>
      <c r="H129" s="113"/>
      <c r="I129" s="203"/>
      <c r="J129" s="203"/>
      <c r="K129" s="204"/>
      <c r="L129" s="204"/>
      <c r="M129" s="204"/>
      <c r="N129" s="201"/>
      <c r="O129" s="201"/>
      <c r="P129" s="201"/>
      <c r="Q129" s="201"/>
      <c r="R129" s="113"/>
      <c r="S129" s="113"/>
      <c r="V129" s="201"/>
      <c r="W129" s="113"/>
      <c r="Y129" s="113"/>
      <c r="Z129" s="113"/>
      <c r="AA129" s="113"/>
      <c r="AC129" s="113"/>
      <c r="AD129" s="201"/>
    </row>
    <row r="130" spans="1:33" x14ac:dyDescent="0.2">
      <c r="A130" s="113"/>
      <c r="B130" s="200"/>
      <c r="C130" s="113"/>
      <c r="D130" s="201"/>
      <c r="E130" s="201"/>
      <c r="F130" s="113"/>
      <c r="G130" s="113"/>
      <c r="H130" s="113"/>
      <c r="I130" s="203"/>
      <c r="J130" s="203"/>
      <c r="K130" s="204"/>
      <c r="L130" s="204"/>
      <c r="M130" s="204"/>
      <c r="N130" s="201"/>
      <c r="O130" s="201"/>
      <c r="P130" s="201"/>
      <c r="Q130" s="201"/>
      <c r="R130" s="113"/>
      <c r="S130" s="113"/>
      <c r="V130" s="201"/>
      <c r="W130" s="113"/>
      <c r="Y130" s="113"/>
      <c r="Z130" s="113"/>
      <c r="AA130" s="113"/>
      <c r="AC130" s="113"/>
      <c r="AD130" s="201"/>
    </row>
    <row r="131" spans="1:33" x14ac:dyDescent="0.2">
      <c r="A131" s="113"/>
      <c r="B131" s="200"/>
      <c r="C131" s="113"/>
      <c r="D131" s="201"/>
      <c r="E131" s="201"/>
      <c r="F131" s="113"/>
      <c r="G131" s="113"/>
      <c r="H131" s="113"/>
      <c r="I131" s="203"/>
      <c r="J131" s="203"/>
      <c r="K131" s="204"/>
      <c r="L131" s="204"/>
      <c r="M131" s="204"/>
      <c r="N131" s="201"/>
      <c r="O131" s="201"/>
      <c r="P131" s="201"/>
      <c r="Q131" s="201"/>
      <c r="R131" s="113"/>
      <c r="S131" s="113"/>
      <c r="V131" s="201"/>
      <c r="W131" s="113"/>
      <c r="Y131" s="113"/>
      <c r="Z131" s="113"/>
      <c r="AA131" s="113"/>
      <c r="AC131" s="113"/>
      <c r="AD131" s="201"/>
    </row>
    <row r="132" spans="1:33" x14ac:dyDescent="0.2">
      <c r="A132" s="113"/>
      <c r="B132" s="200"/>
      <c r="C132" s="113"/>
      <c r="D132" s="201"/>
      <c r="E132" s="201"/>
      <c r="F132" s="113"/>
      <c r="G132" s="113"/>
      <c r="H132" s="113"/>
      <c r="I132" s="203"/>
      <c r="J132" s="203"/>
      <c r="K132" s="204"/>
      <c r="L132" s="204"/>
      <c r="M132" s="204"/>
      <c r="N132" s="201"/>
      <c r="O132" s="201"/>
      <c r="P132" s="201"/>
      <c r="Q132" s="201"/>
      <c r="R132" s="113"/>
      <c r="S132" s="113"/>
      <c r="V132" s="201"/>
      <c r="W132" s="113"/>
      <c r="Y132" s="113"/>
      <c r="Z132" s="113"/>
      <c r="AA132" s="113"/>
      <c r="AC132" s="113"/>
      <c r="AD132" s="201"/>
    </row>
    <row r="133" spans="1:33" x14ac:dyDescent="0.2">
      <c r="A133" s="113"/>
      <c r="B133" s="200"/>
      <c r="C133" s="113"/>
      <c r="D133" s="201"/>
      <c r="E133" s="201"/>
      <c r="F133" s="113"/>
      <c r="G133" s="113"/>
      <c r="H133" s="113"/>
      <c r="I133" s="203"/>
      <c r="J133" s="203"/>
      <c r="K133" s="204"/>
      <c r="L133" s="204"/>
      <c r="M133" s="204"/>
      <c r="N133" s="201"/>
      <c r="O133" s="201"/>
      <c r="P133" s="201"/>
      <c r="Q133" s="201"/>
      <c r="R133" s="113"/>
      <c r="S133" s="113"/>
      <c r="V133" s="201"/>
      <c r="W133" s="113"/>
      <c r="Y133" s="113"/>
      <c r="Z133" s="113"/>
      <c r="AA133" s="113"/>
      <c r="AC133" s="113"/>
      <c r="AD133" s="201"/>
    </row>
    <row r="134" spans="1:33" x14ac:dyDescent="0.2">
      <c r="A134" s="113"/>
      <c r="B134" s="200"/>
      <c r="C134" s="113"/>
      <c r="D134" s="201"/>
      <c r="E134" s="201"/>
      <c r="F134" s="113"/>
      <c r="G134" s="113"/>
      <c r="H134" s="113"/>
      <c r="I134" s="203"/>
      <c r="J134" s="203"/>
      <c r="K134" s="204"/>
      <c r="L134" s="204"/>
      <c r="M134" s="204"/>
      <c r="N134" s="201"/>
      <c r="O134" s="201"/>
      <c r="P134" s="201"/>
      <c r="Q134" s="201"/>
      <c r="R134" s="113"/>
      <c r="S134" s="113"/>
      <c r="V134" s="201"/>
      <c r="W134" s="113"/>
      <c r="Y134" s="113"/>
      <c r="Z134" s="113"/>
      <c r="AA134" s="113"/>
      <c r="AC134" s="113"/>
      <c r="AD134" s="201"/>
    </row>
    <row r="135" spans="1:33" x14ac:dyDescent="0.2">
      <c r="A135" s="113"/>
      <c r="B135" s="200"/>
      <c r="C135" s="113"/>
      <c r="D135" s="201"/>
      <c r="E135" s="201"/>
      <c r="F135" s="113"/>
      <c r="G135" s="113"/>
      <c r="H135" s="113"/>
      <c r="I135" s="203"/>
      <c r="J135" s="203"/>
      <c r="K135" s="204"/>
      <c r="L135" s="204"/>
      <c r="M135" s="204"/>
      <c r="N135" s="201"/>
      <c r="O135" s="201"/>
      <c r="P135" s="201"/>
      <c r="Q135" s="201"/>
      <c r="R135" s="113"/>
      <c r="S135" s="113"/>
      <c r="V135" s="201"/>
      <c r="W135" s="113"/>
      <c r="Y135" s="113"/>
      <c r="Z135" s="113"/>
      <c r="AA135" s="113"/>
      <c r="AC135" s="113"/>
      <c r="AD135" s="201"/>
    </row>
    <row r="136" spans="1:33" x14ac:dyDescent="0.2">
      <c r="A136" s="113"/>
      <c r="B136" s="200"/>
      <c r="C136" s="113"/>
      <c r="D136" s="201"/>
      <c r="E136" s="201"/>
      <c r="F136" s="113"/>
      <c r="G136" s="113"/>
      <c r="H136" s="113"/>
      <c r="I136" s="203"/>
      <c r="J136" s="203"/>
      <c r="K136" s="204"/>
      <c r="L136" s="204"/>
      <c r="M136" s="204"/>
      <c r="N136" s="201"/>
      <c r="O136" s="201"/>
      <c r="P136" s="201"/>
      <c r="Q136" s="201"/>
      <c r="R136" s="113"/>
      <c r="S136" s="113"/>
      <c r="V136" s="201"/>
      <c r="W136" s="113"/>
      <c r="Y136" s="113"/>
      <c r="Z136" s="113"/>
      <c r="AA136" s="113"/>
      <c r="AC136" s="113"/>
      <c r="AD136" s="201"/>
    </row>
    <row r="137" spans="1:33" x14ac:dyDescent="0.2">
      <c r="A137" s="113"/>
      <c r="B137" s="200"/>
      <c r="C137" s="113"/>
      <c r="D137" s="201"/>
      <c r="E137" s="201"/>
      <c r="F137" s="113"/>
      <c r="G137" s="113"/>
      <c r="H137" s="113"/>
      <c r="I137" s="203"/>
      <c r="J137" s="203"/>
      <c r="K137" s="204"/>
      <c r="L137" s="204"/>
      <c r="M137" s="204"/>
      <c r="N137" s="201"/>
      <c r="O137" s="201"/>
      <c r="P137" s="201"/>
      <c r="Q137" s="201"/>
      <c r="R137" s="113"/>
      <c r="S137" s="113"/>
      <c r="V137" s="201"/>
      <c r="W137" s="113"/>
      <c r="Y137" s="113"/>
      <c r="Z137" s="113"/>
      <c r="AA137" s="113"/>
      <c r="AC137" s="113"/>
      <c r="AD137" s="201"/>
    </row>
    <row r="138" spans="1:33" x14ac:dyDescent="0.2">
      <c r="A138" s="113"/>
      <c r="B138" s="200"/>
      <c r="C138" s="113"/>
      <c r="D138" s="201"/>
      <c r="E138" s="201"/>
      <c r="F138" s="113"/>
      <c r="G138" s="113"/>
      <c r="H138" s="113"/>
      <c r="I138" s="203"/>
      <c r="J138" s="203"/>
      <c r="K138" s="204"/>
      <c r="L138" s="204"/>
      <c r="M138" s="204"/>
      <c r="N138" s="201"/>
      <c r="O138" s="201"/>
      <c r="P138" s="201"/>
      <c r="Q138" s="201"/>
      <c r="R138" s="113"/>
      <c r="S138" s="113"/>
      <c r="V138" s="201"/>
      <c r="W138" s="113"/>
      <c r="Y138" s="113"/>
      <c r="Z138" s="113"/>
      <c r="AA138" s="113"/>
      <c r="AC138" s="113"/>
      <c r="AD138" s="201"/>
    </row>
    <row r="139" spans="1:33" x14ac:dyDescent="0.2">
      <c r="A139" s="113"/>
      <c r="B139" s="200"/>
      <c r="C139" s="113"/>
      <c r="D139" s="201"/>
      <c r="E139" s="201"/>
      <c r="F139" s="113"/>
      <c r="G139" s="113"/>
      <c r="H139" s="113"/>
      <c r="I139" s="203"/>
      <c r="J139" s="203"/>
      <c r="K139" s="204"/>
      <c r="L139" s="204"/>
      <c r="M139" s="204"/>
      <c r="N139" s="201"/>
      <c r="O139" s="201"/>
      <c r="P139" s="201"/>
      <c r="Q139" s="201"/>
      <c r="R139" s="113"/>
      <c r="S139" s="113"/>
      <c r="V139" s="201"/>
      <c r="W139" s="113"/>
      <c r="Y139" s="113"/>
      <c r="Z139" s="113"/>
      <c r="AA139" s="113"/>
      <c r="AC139" s="113"/>
      <c r="AD139" s="201"/>
    </row>
    <row r="140" spans="1:33" x14ac:dyDescent="0.2">
      <c r="A140" s="113"/>
      <c r="B140" s="200"/>
      <c r="C140" s="113"/>
      <c r="D140" s="201"/>
      <c r="E140" s="201"/>
      <c r="F140" s="113"/>
      <c r="G140" s="113"/>
      <c r="H140" s="113"/>
      <c r="I140" s="203"/>
      <c r="J140" s="203"/>
      <c r="K140" s="204"/>
      <c r="L140" s="204"/>
      <c r="M140" s="204"/>
      <c r="N140" s="201"/>
      <c r="O140" s="201"/>
      <c r="P140" s="201"/>
      <c r="Q140" s="201"/>
      <c r="R140" s="113"/>
      <c r="S140" s="113"/>
      <c r="V140" s="201"/>
      <c r="W140" s="113"/>
      <c r="Y140" s="113"/>
      <c r="Z140" s="113"/>
      <c r="AA140" s="113"/>
      <c r="AC140" s="113"/>
      <c r="AD140" s="201"/>
      <c r="AE140" s="113"/>
      <c r="AF140" s="113"/>
      <c r="AG140" s="113"/>
    </row>
    <row r="141" spans="1:33" x14ac:dyDescent="0.2">
      <c r="A141" s="113"/>
      <c r="B141" s="200"/>
      <c r="C141" s="113"/>
      <c r="D141" s="201"/>
      <c r="E141" s="201"/>
      <c r="F141" s="113"/>
      <c r="G141" s="113"/>
      <c r="H141" s="113"/>
      <c r="I141" s="203"/>
      <c r="J141" s="203"/>
      <c r="K141" s="204"/>
      <c r="L141" s="204"/>
      <c r="M141" s="204"/>
      <c r="N141" s="201"/>
      <c r="O141" s="201"/>
      <c r="P141" s="201"/>
      <c r="Q141" s="201"/>
      <c r="R141" s="113"/>
      <c r="S141" s="113"/>
      <c r="V141" s="201"/>
      <c r="W141" s="113"/>
      <c r="Y141" s="113"/>
      <c r="Z141" s="113"/>
      <c r="AA141" s="113"/>
      <c r="AC141" s="113"/>
      <c r="AD141" s="201"/>
      <c r="AE141" s="113"/>
      <c r="AF141" s="113"/>
      <c r="AG141" s="113"/>
    </row>
    <row r="142" spans="1:33" x14ac:dyDescent="0.2">
      <c r="A142" s="113"/>
      <c r="B142" s="200"/>
      <c r="C142" s="113"/>
      <c r="D142" s="201"/>
      <c r="E142" s="201"/>
      <c r="F142" s="113"/>
      <c r="G142" s="113"/>
      <c r="H142" s="113"/>
      <c r="I142" s="203"/>
      <c r="J142" s="203"/>
      <c r="K142" s="204"/>
      <c r="L142" s="204"/>
      <c r="M142" s="204"/>
      <c r="N142" s="201"/>
      <c r="O142" s="201"/>
      <c r="P142" s="201"/>
      <c r="Q142" s="201"/>
      <c r="R142" s="113"/>
      <c r="S142" s="113"/>
      <c r="V142" s="201"/>
      <c r="W142" s="113"/>
      <c r="Y142" s="113"/>
      <c r="Z142" s="113"/>
      <c r="AA142" s="113"/>
      <c r="AC142" s="113"/>
      <c r="AD142" s="201"/>
      <c r="AE142" s="113"/>
      <c r="AF142" s="113"/>
      <c r="AG142" s="113"/>
    </row>
    <row r="143" spans="1:33" x14ac:dyDescent="0.2">
      <c r="A143" s="113"/>
      <c r="B143" s="200"/>
      <c r="C143" s="113"/>
      <c r="D143" s="201"/>
      <c r="E143" s="201"/>
      <c r="F143" s="113"/>
      <c r="G143" s="113"/>
      <c r="H143" s="113"/>
      <c r="I143" s="203"/>
      <c r="J143" s="203"/>
      <c r="K143" s="204"/>
      <c r="L143" s="204"/>
      <c r="M143" s="204"/>
      <c r="N143" s="201"/>
      <c r="O143" s="201"/>
      <c r="P143" s="201"/>
      <c r="Q143" s="201"/>
      <c r="R143" s="113"/>
      <c r="S143" s="113"/>
      <c r="V143" s="201"/>
      <c r="W143" s="113"/>
      <c r="Y143" s="113"/>
      <c r="Z143" s="113"/>
      <c r="AA143" s="113"/>
      <c r="AC143" s="113"/>
      <c r="AD143" s="201"/>
      <c r="AE143" s="113"/>
      <c r="AF143" s="113"/>
      <c r="AG143" s="113"/>
    </row>
    <row r="144" spans="1:33" x14ac:dyDescent="0.2">
      <c r="A144" s="113"/>
      <c r="B144" s="200"/>
      <c r="C144" s="113"/>
      <c r="D144" s="201"/>
      <c r="E144" s="201"/>
      <c r="F144" s="113"/>
      <c r="G144" s="113"/>
      <c r="H144" s="113"/>
      <c r="I144" s="203"/>
      <c r="J144" s="203"/>
      <c r="K144" s="204"/>
      <c r="L144" s="204"/>
      <c r="M144" s="204"/>
      <c r="N144" s="201"/>
      <c r="O144" s="201"/>
      <c r="P144" s="201"/>
      <c r="Q144" s="201"/>
      <c r="R144" s="113"/>
      <c r="S144" s="113"/>
      <c r="V144" s="201"/>
      <c r="W144" s="113"/>
      <c r="Y144" s="113"/>
      <c r="Z144" s="113"/>
      <c r="AA144" s="113"/>
      <c r="AC144" s="113"/>
      <c r="AD144" s="201"/>
      <c r="AE144" s="113"/>
      <c r="AF144" s="113"/>
      <c r="AG144" s="113"/>
    </row>
    <row r="145" spans="1:33" x14ac:dyDescent="0.2">
      <c r="A145" s="113"/>
      <c r="B145" s="200"/>
      <c r="C145" s="113"/>
      <c r="D145" s="201"/>
      <c r="E145" s="201"/>
      <c r="F145" s="113"/>
      <c r="G145" s="113"/>
      <c r="H145" s="113"/>
      <c r="I145" s="203"/>
      <c r="J145" s="203"/>
      <c r="K145" s="204"/>
      <c r="L145" s="204"/>
      <c r="M145" s="204"/>
      <c r="N145" s="201"/>
      <c r="O145" s="201"/>
      <c r="P145" s="201"/>
      <c r="Q145" s="201"/>
      <c r="R145" s="113"/>
      <c r="S145" s="113"/>
      <c r="V145" s="201"/>
      <c r="W145" s="113"/>
      <c r="Y145" s="113"/>
      <c r="Z145" s="113"/>
      <c r="AA145" s="113"/>
      <c r="AC145" s="113"/>
      <c r="AD145" s="201"/>
      <c r="AE145" s="113"/>
      <c r="AF145" s="113"/>
      <c r="AG145" s="113"/>
    </row>
    <row r="146" spans="1:33" x14ac:dyDescent="0.2">
      <c r="A146" s="113"/>
      <c r="B146" s="200"/>
      <c r="C146" s="113"/>
      <c r="D146" s="201"/>
      <c r="E146" s="201"/>
      <c r="F146" s="113"/>
      <c r="G146" s="113"/>
      <c r="H146" s="113"/>
      <c r="I146" s="203"/>
      <c r="J146" s="203"/>
      <c r="K146" s="204"/>
      <c r="L146" s="204"/>
      <c r="M146" s="204"/>
      <c r="N146" s="201"/>
      <c r="O146" s="201"/>
      <c r="P146" s="201"/>
      <c r="Q146" s="201"/>
      <c r="R146" s="113"/>
      <c r="S146" s="113"/>
      <c r="V146" s="201"/>
      <c r="W146" s="113"/>
      <c r="Y146" s="113"/>
      <c r="Z146" s="113"/>
      <c r="AA146" s="113"/>
      <c r="AC146" s="113"/>
      <c r="AD146" s="201"/>
      <c r="AE146" s="113"/>
      <c r="AF146" s="113"/>
      <c r="AG146" s="113"/>
    </row>
    <row r="147" spans="1:33" x14ac:dyDescent="0.2">
      <c r="A147" s="113"/>
      <c r="B147" s="200"/>
      <c r="C147" s="113"/>
      <c r="D147" s="201"/>
      <c r="E147" s="201"/>
      <c r="F147" s="113"/>
      <c r="G147" s="113"/>
      <c r="H147" s="113"/>
      <c r="I147" s="203"/>
      <c r="J147" s="203"/>
      <c r="K147" s="204"/>
      <c r="L147" s="204"/>
      <c r="M147" s="204"/>
      <c r="N147" s="201"/>
      <c r="O147" s="201"/>
      <c r="P147" s="201"/>
      <c r="Q147" s="201"/>
      <c r="R147" s="113"/>
      <c r="S147" s="113"/>
      <c r="V147" s="201"/>
      <c r="W147" s="113"/>
      <c r="Y147" s="113"/>
      <c r="Z147" s="113"/>
      <c r="AA147" s="113"/>
      <c r="AC147" s="113"/>
      <c r="AD147" s="201"/>
      <c r="AE147" s="113"/>
      <c r="AF147" s="113"/>
      <c r="AG147" s="113"/>
    </row>
    <row r="148" spans="1:33" x14ac:dyDescent="0.2">
      <c r="A148" s="113"/>
      <c r="B148" s="200"/>
      <c r="C148" s="113"/>
      <c r="D148" s="201"/>
      <c r="E148" s="201"/>
      <c r="F148" s="113"/>
      <c r="G148" s="113"/>
      <c r="H148" s="113"/>
      <c r="I148" s="203"/>
      <c r="J148" s="203"/>
      <c r="K148" s="204"/>
      <c r="L148" s="204"/>
      <c r="M148" s="204"/>
      <c r="N148" s="201"/>
      <c r="O148" s="201"/>
      <c r="P148" s="201"/>
      <c r="Q148" s="201"/>
      <c r="R148" s="113"/>
      <c r="S148" s="113"/>
      <c r="V148" s="201"/>
      <c r="W148" s="113"/>
      <c r="Y148" s="113"/>
      <c r="Z148" s="113"/>
      <c r="AA148" s="113"/>
      <c r="AC148" s="113"/>
      <c r="AD148" s="201"/>
      <c r="AE148" s="113"/>
      <c r="AF148" s="113"/>
      <c r="AG148" s="113"/>
    </row>
    <row r="149" spans="1:33" x14ac:dyDescent="0.2">
      <c r="A149" s="113"/>
      <c r="B149" s="200"/>
      <c r="C149" s="113"/>
      <c r="D149" s="201"/>
      <c r="E149" s="201"/>
      <c r="F149" s="113"/>
      <c r="G149" s="113"/>
      <c r="H149" s="113"/>
      <c r="I149" s="203"/>
      <c r="J149" s="203"/>
      <c r="K149" s="204"/>
      <c r="L149" s="204"/>
      <c r="M149" s="204"/>
      <c r="N149" s="201"/>
      <c r="O149" s="201"/>
      <c r="P149" s="201"/>
      <c r="Q149" s="201"/>
      <c r="R149" s="113"/>
      <c r="S149" s="113"/>
      <c r="V149" s="201"/>
      <c r="W149" s="113"/>
      <c r="Y149" s="113"/>
      <c r="Z149" s="113"/>
      <c r="AA149" s="113"/>
      <c r="AC149" s="113"/>
      <c r="AD149" s="201"/>
      <c r="AE149" s="113"/>
      <c r="AF149" s="113"/>
      <c r="AG149" s="113"/>
    </row>
    <row r="150" spans="1:33" x14ac:dyDescent="0.2">
      <c r="A150" s="113"/>
      <c r="B150" s="200"/>
      <c r="C150" s="113"/>
      <c r="D150" s="201"/>
      <c r="E150" s="201"/>
      <c r="F150" s="113"/>
      <c r="G150" s="113"/>
      <c r="H150" s="113"/>
      <c r="I150" s="203"/>
      <c r="J150" s="203"/>
      <c r="K150" s="204"/>
      <c r="L150" s="204"/>
      <c r="M150" s="204"/>
      <c r="N150" s="201"/>
      <c r="O150" s="201"/>
      <c r="P150" s="201"/>
      <c r="Q150" s="201"/>
      <c r="R150" s="113"/>
      <c r="S150" s="113"/>
      <c r="V150" s="201"/>
      <c r="W150" s="113"/>
      <c r="Y150" s="113"/>
      <c r="Z150" s="113"/>
      <c r="AA150" s="113"/>
      <c r="AC150" s="113"/>
      <c r="AD150" s="201"/>
      <c r="AE150" s="113"/>
      <c r="AF150" s="113"/>
      <c r="AG150" s="113"/>
    </row>
    <row r="151" spans="1:33" x14ac:dyDescent="0.2">
      <c r="A151" s="113"/>
      <c r="B151" s="200"/>
      <c r="C151" s="113"/>
      <c r="D151" s="201"/>
      <c r="E151" s="201"/>
      <c r="F151" s="113"/>
      <c r="G151" s="113"/>
      <c r="H151" s="113"/>
      <c r="I151" s="203"/>
      <c r="J151" s="203"/>
      <c r="K151" s="204"/>
      <c r="L151" s="204"/>
      <c r="M151" s="204"/>
      <c r="N151" s="201"/>
      <c r="O151" s="201"/>
      <c r="P151" s="201"/>
      <c r="Q151" s="201"/>
      <c r="R151" s="113"/>
      <c r="S151" s="113"/>
      <c r="V151" s="201"/>
      <c r="W151" s="113"/>
      <c r="Y151" s="113"/>
      <c r="Z151" s="113"/>
      <c r="AA151" s="113"/>
      <c r="AC151" s="113"/>
      <c r="AD151" s="201"/>
      <c r="AE151" s="113"/>
      <c r="AF151" s="113"/>
      <c r="AG151" s="113"/>
    </row>
    <row r="152" spans="1:33" x14ac:dyDescent="0.2">
      <c r="A152" s="113"/>
      <c r="B152" s="200"/>
      <c r="C152" s="113"/>
      <c r="D152" s="201"/>
      <c r="E152" s="201"/>
      <c r="F152" s="113"/>
      <c r="G152" s="113"/>
      <c r="H152" s="113"/>
      <c r="I152" s="203"/>
      <c r="J152" s="203"/>
      <c r="K152" s="204"/>
      <c r="L152" s="204"/>
      <c r="M152" s="204"/>
      <c r="N152" s="201"/>
      <c r="O152" s="201"/>
      <c r="P152" s="201"/>
      <c r="Q152" s="201"/>
      <c r="R152" s="113"/>
      <c r="S152" s="113"/>
      <c r="V152" s="201"/>
      <c r="W152" s="113"/>
      <c r="Y152" s="113"/>
      <c r="Z152" s="113"/>
      <c r="AA152" s="113"/>
      <c r="AC152" s="113"/>
      <c r="AD152" s="201"/>
      <c r="AE152" s="113"/>
      <c r="AF152" s="113"/>
      <c r="AG152" s="113"/>
    </row>
    <row r="153" spans="1:33" x14ac:dyDescent="0.2">
      <c r="A153" s="113"/>
      <c r="B153" s="200"/>
      <c r="C153" s="113"/>
      <c r="D153" s="201"/>
      <c r="E153" s="201"/>
      <c r="F153" s="113"/>
      <c r="G153" s="113"/>
      <c r="H153" s="113"/>
      <c r="I153" s="203"/>
      <c r="J153" s="203"/>
      <c r="K153" s="204"/>
      <c r="L153" s="204"/>
      <c r="M153" s="204"/>
      <c r="N153" s="201"/>
      <c r="O153" s="201"/>
      <c r="P153" s="201"/>
      <c r="Q153" s="201"/>
      <c r="R153" s="113"/>
      <c r="S153" s="113"/>
      <c r="V153" s="201"/>
      <c r="W153" s="113"/>
      <c r="Y153" s="113"/>
      <c r="Z153" s="113"/>
      <c r="AA153" s="113"/>
      <c r="AC153" s="113"/>
      <c r="AD153" s="201"/>
      <c r="AE153" s="113"/>
      <c r="AF153" s="113"/>
      <c r="AG153" s="113"/>
    </row>
    <row r="154" spans="1:33" x14ac:dyDescent="0.2">
      <c r="A154" s="113"/>
      <c r="B154" s="200"/>
      <c r="C154" s="113"/>
      <c r="D154" s="201"/>
      <c r="E154" s="201"/>
      <c r="F154" s="113"/>
      <c r="G154" s="113"/>
      <c r="H154" s="113"/>
      <c r="I154" s="203"/>
      <c r="J154" s="203"/>
      <c r="K154" s="204"/>
      <c r="L154" s="204"/>
      <c r="M154" s="204"/>
      <c r="N154" s="201"/>
      <c r="O154" s="201"/>
      <c r="P154" s="201"/>
      <c r="Q154" s="201"/>
      <c r="R154" s="113"/>
      <c r="S154" s="113"/>
      <c r="V154" s="201"/>
      <c r="W154" s="113"/>
      <c r="Y154" s="113"/>
      <c r="Z154" s="113"/>
      <c r="AA154" s="113"/>
      <c r="AC154" s="113"/>
      <c r="AD154" s="201"/>
      <c r="AE154" s="113"/>
      <c r="AF154" s="113"/>
      <c r="AG154" s="113"/>
    </row>
    <row r="155" spans="1:33" x14ac:dyDescent="0.2">
      <c r="A155" s="113"/>
      <c r="B155" s="200"/>
      <c r="C155" s="113"/>
      <c r="D155" s="201"/>
      <c r="E155" s="201"/>
      <c r="F155" s="113"/>
      <c r="G155" s="113"/>
      <c r="H155" s="113"/>
      <c r="I155" s="203"/>
      <c r="J155" s="203"/>
      <c r="K155" s="204"/>
      <c r="L155" s="204"/>
      <c r="M155" s="204"/>
      <c r="N155" s="201"/>
      <c r="O155" s="201"/>
      <c r="P155" s="201"/>
      <c r="Q155" s="201"/>
      <c r="R155" s="113"/>
      <c r="S155" s="113"/>
      <c r="V155" s="201"/>
      <c r="W155" s="113"/>
      <c r="Y155" s="113"/>
      <c r="Z155" s="113"/>
      <c r="AA155" s="113"/>
      <c r="AC155" s="113"/>
      <c r="AD155" s="201"/>
      <c r="AE155" s="113"/>
      <c r="AF155" s="113"/>
      <c r="AG155" s="113"/>
    </row>
    <row r="156" spans="1:33" x14ac:dyDescent="0.2">
      <c r="A156" s="113"/>
      <c r="B156" s="200"/>
      <c r="C156" s="113"/>
      <c r="D156" s="201"/>
      <c r="E156" s="201"/>
      <c r="F156" s="113"/>
      <c r="G156" s="113"/>
      <c r="H156" s="113"/>
      <c r="I156" s="203"/>
      <c r="J156" s="203"/>
      <c r="K156" s="204"/>
      <c r="L156" s="204"/>
      <c r="M156" s="204"/>
      <c r="N156" s="201"/>
      <c r="O156" s="201"/>
      <c r="P156" s="201"/>
      <c r="Q156" s="201"/>
      <c r="R156" s="113"/>
      <c r="S156" s="113"/>
      <c r="V156" s="201"/>
      <c r="W156" s="113"/>
      <c r="Y156" s="113"/>
      <c r="Z156" s="113"/>
      <c r="AA156" s="113"/>
      <c r="AC156" s="113"/>
      <c r="AD156" s="201"/>
      <c r="AE156" s="113"/>
      <c r="AF156" s="113"/>
      <c r="AG156" s="113"/>
    </row>
    <row r="157" spans="1:33" x14ac:dyDescent="0.2">
      <c r="A157" s="113"/>
      <c r="B157" s="200"/>
      <c r="C157" s="113"/>
      <c r="D157" s="201"/>
      <c r="E157" s="201"/>
      <c r="F157" s="113"/>
      <c r="G157" s="113"/>
      <c r="H157" s="113"/>
      <c r="I157" s="203"/>
      <c r="J157" s="203"/>
      <c r="K157" s="204"/>
      <c r="L157" s="204"/>
      <c r="M157" s="204"/>
      <c r="N157" s="201"/>
      <c r="O157" s="201"/>
      <c r="P157" s="201"/>
      <c r="Q157" s="201"/>
      <c r="R157" s="113"/>
      <c r="S157" s="113"/>
      <c r="V157" s="201"/>
      <c r="W157" s="113"/>
      <c r="Y157" s="113"/>
      <c r="Z157" s="113"/>
      <c r="AA157" s="113"/>
      <c r="AC157" s="113"/>
      <c r="AD157" s="201"/>
      <c r="AE157" s="113"/>
      <c r="AF157" s="113"/>
      <c r="AG157" s="113"/>
    </row>
    <row r="158" spans="1:33" x14ac:dyDescent="0.2">
      <c r="A158" s="113"/>
      <c r="B158" s="200"/>
      <c r="C158" s="113"/>
      <c r="D158" s="201"/>
      <c r="E158" s="201"/>
      <c r="F158" s="113"/>
      <c r="G158" s="113"/>
      <c r="H158" s="113"/>
      <c r="I158" s="203"/>
      <c r="J158" s="203"/>
      <c r="K158" s="204"/>
      <c r="L158" s="204"/>
      <c r="M158" s="204"/>
      <c r="N158" s="201"/>
      <c r="O158" s="201"/>
      <c r="P158" s="201"/>
      <c r="Q158" s="201"/>
      <c r="R158" s="113"/>
      <c r="S158" s="113"/>
      <c r="V158" s="201"/>
      <c r="W158" s="113"/>
      <c r="Y158" s="113"/>
      <c r="Z158" s="113"/>
      <c r="AA158" s="113"/>
      <c r="AC158" s="113"/>
      <c r="AD158" s="201"/>
      <c r="AE158" s="113"/>
      <c r="AF158" s="113"/>
      <c r="AG158" s="113"/>
    </row>
    <row r="159" spans="1:33" x14ac:dyDescent="0.2">
      <c r="A159" s="113"/>
      <c r="B159" s="200"/>
      <c r="C159" s="113"/>
      <c r="D159" s="201"/>
      <c r="E159" s="201"/>
      <c r="F159" s="113"/>
      <c r="G159" s="113"/>
      <c r="H159" s="113"/>
      <c r="I159" s="203"/>
      <c r="J159" s="203"/>
      <c r="K159" s="204"/>
      <c r="L159" s="204"/>
      <c r="M159" s="204"/>
      <c r="N159" s="201"/>
      <c r="O159" s="201"/>
      <c r="P159" s="201"/>
      <c r="Q159" s="201"/>
      <c r="R159" s="113"/>
      <c r="S159" s="113"/>
      <c r="V159" s="201"/>
      <c r="W159" s="113"/>
      <c r="Y159" s="113"/>
      <c r="Z159" s="113"/>
      <c r="AA159" s="113"/>
      <c r="AC159" s="113"/>
      <c r="AD159" s="201"/>
      <c r="AE159" s="113"/>
      <c r="AF159" s="113"/>
      <c r="AG159" s="113"/>
    </row>
    <row r="160" spans="1:33" x14ac:dyDescent="0.2">
      <c r="A160" s="113"/>
      <c r="B160" s="200"/>
      <c r="C160" s="113"/>
      <c r="D160" s="201"/>
      <c r="E160" s="201"/>
      <c r="F160" s="113"/>
      <c r="G160" s="113"/>
      <c r="H160" s="113"/>
      <c r="I160" s="203"/>
      <c r="J160" s="203"/>
      <c r="K160" s="204"/>
      <c r="L160" s="204"/>
      <c r="M160" s="204"/>
      <c r="N160" s="201"/>
      <c r="O160" s="201"/>
      <c r="P160" s="201"/>
      <c r="Q160" s="201"/>
      <c r="R160" s="113"/>
      <c r="S160" s="113"/>
      <c r="V160" s="201"/>
      <c r="W160" s="113"/>
      <c r="Y160" s="113"/>
      <c r="Z160" s="113"/>
      <c r="AA160" s="113"/>
      <c r="AC160" s="113"/>
      <c r="AD160" s="201"/>
      <c r="AE160" s="113"/>
      <c r="AF160" s="113"/>
      <c r="AG160" s="113"/>
    </row>
    <row r="161" spans="1:33" x14ac:dyDescent="0.2">
      <c r="A161" s="113"/>
      <c r="B161" s="200"/>
      <c r="C161" s="113"/>
      <c r="D161" s="201"/>
      <c r="E161" s="201"/>
      <c r="F161" s="113"/>
      <c r="G161" s="113"/>
      <c r="H161" s="113"/>
      <c r="I161" s="203"/>
      <c r="J161" s="203"/>
      <c r="K161" s="204"/>
      <c r="L161" s="204"/>
      <c r="M161" s="204"/>
      <c r="N161" s="201"/>
      <c r="O161" s="201"/>
      <c r="P161" s="201"/>
      <c r="Q161" s="201"/>
      <c r="R161" s="113"/>
      <c r="S161" s="113"/>
      <c r="V161" s="201"/>
      <c r="W161" s="113"/>
      <c r="Y161" s="113"/>
      <c r="Z161" s="113"/>
      <c r="AA161" s="113"/>
      <c r="AC161" s="113"/>
      <c r="AD161" s="201"/>
      <c r="AE161" s="113"/>
      <c r="AF161" s="113"/>
      <c r="AG161" s="113"/>
    </row>
    <row r="162" spans="1:33" x14ac:dyDescent="0.2">
      <c r="A162" s="113"/>
      <c r="B162" s="200"/>
      <c r="C162" s="113"/>
      <c r="D162" s="201"/>
      <c r="E162" s="201"/>
      <c r="F162" s="113"/>
      <c r="G162" s="113"/>
      <c r="H162" s="113"/>
      <c r="I162" s="203"/>
      <c r="J162" s="203"/>
      <c r="K162" s="204"/>
      <c r="L162" s="204"/>
      <c r="M162" s="204"/>
      <c r="N162" s="201"/>
      <c r="O162" s="201"/>
      <c r="P162" s="201"/>
      <c r="Q162" s="201"/>
      <c r="R162" s="113"/>
      <c r="S162" s="113"/>
      <c r="V162" s="201"/>
      <c r="W162" s="113"/>
      <c r="Y162" s="113"/>
      <c r="Z162" s="113"/>
      <c r="AA162" s="113"/>
      <c r="AC162" s="113"/>
      <c r="AD162" s="201"/>
      <c r="AE162" s="113"/>
      <c r="AF162" s="113"/>
      <c r="AG162" s="113"/>
    </row>
    <row r="163" spans="1:33" x14ac:dyDescent="0.2">
      <c r="A163" s="113"/>
      <c r="B163" s="200"/>
      <c r="C163" s="113"/>
      <c r="D163" s="201"/>
      <c r="E163" s="201"/>
      <c r="F163" s="113"/>
      <c r="G163" s="113"/>
      <c r="H163" s="113"/>
      <c r="I163" s="203"/>
      <c r="J163" s="203"/>
      <c r="K163" s="204"/>
      <c r="L163" s="204"/>
      <c r="M163" s="204"/>
      <c r="N163" s="201"/>
      <c r="O163" s="201"/>
      <c r="P163" s="201"/>
      <c r="Q163" s="201"/>
      <c r="R163" s="113"/>
      <c r="S163" s="113"/>
      <c r="V163" s="201"/>
      <c r="W163" s="113"/>
      <c r="Y163" s="113"/>
      <c r="Z163" s="113"/>
      <c r="AA163" s="113"/>
      <c r="AC163" s="113"/>
      <c r="AD163" s="201"/>
      <c r="AE163" s="113"/>
      <c r="AF163" s="113"/>
      <c r="AG163" s="113"/>
    </row>
    <row r="164" spans="1:33" x14ac:dyDescent="0.2">
      <c r="A164" s="113"/>
      <c r="B164" s="200"/>
      <c r="C164" s="113"/>
      <c r="D164" s="201"/>
      <c r="E164" s="201"/>
      <c r="F164" s="113"/>
      <c r="G164" s="113"/>
      <c r="H164" s="113"/>
      <c r="I164" s="203"/>
      <c r="J164" s="203"/>
      <c r="K164" s="204"/>
      <c r="L164" s="204"/>
      <c r="M164" s="204"/>
      <c r="N164" s="201"/>
      <c r="O164" s="201"/>
      <c r="P164" s="201"/>
      <c r="Q164" s="201"/>
      <c r="R164" s="113"/>
      <c r="S164" s="113"/>
      <c r="V164" s="201"/>
      <c r="W164" s="113"/>
      <c r="Y164" s="113"/>
      <c r="Z164" s="113"/>
      <c r="AA164" s="113"/>
      <c r="AC164" s="113"/>
      <c r="AD164" s="201"/>
      <c r="AE164" s="113"/>
      <c r="AF164" s="113"/>
      <c r="AG164" s="113"/>
    </row>
    <row r="165" spans="1:33" x14ac:dyDescent="0.2">
      <c r="A165" s="113"/>
      <c r="B165" s="200"/>
      <c r="C165" s="113"/>
      <c r="D165" s="201"/>
      <c r="E165" s="201"/>
      <c r="F165" s="113"/>
      <c r="G165" s="113"/>
      <c r="H165" s="113"/>
      <c r="I165" s="203"/>
      <c r="J165" s="203"/>
      <c r="K165" s="204"/>
      <c r="L165" s="204"/>
      <c r="M165" s="204"/>
      <c r="N165" s="201"/>
      <c r="O165" s="201"/>
      <c r="P165" s="201"/>
      <c r="Q165" s="201"/>
      <c r="R165" s="113"/>
      <c r="S165" s="113"/>
      <c r="V165" s="201"/>
      <c r="W165" s="113"/>
      <c r="Y165" s="113"/>
      <c r="Z165" s="113"/>
      <c r="AA165" s="113"/>
      <c r="AC165" s="113"/>
      <c r="AD165" s="201"/>
      <c r="AE165" s="113"/>
      <c r="AF165" s="113"/>
      <c r="AG165" s="113"/>
    </row>
    <row r="166" spans="1:33" x14ac:dyDescent="0.2">
      <c r="A166" s="113"/>
      <c r="B166" s="200"/>
      <c r="C166" s="113"/>
      <c r="D166" s="201"/>
      <c r="E166" s="201"/>
      <c r="F166" s="113"/>
      <c r="G166" s="113"/>
      <c r="H166" s="113"/>
      <c r="I166" s="203"/>
      <c r="J166" s="203"/>
      <c r="K166" s="204"/>
      <c r="L166" s="204"/>
      <c r="M166" s="204"/>
      <c r="N166" s="201"/>
      <c r="O166" s="201"/>
      <c r="P166" s="201"/>
      <c r="Q166" s="201"/>
      <c r="R166" s="113"/>
      <c r="S166" s="113"/>
      <c r="V166" s="201"/>
      <c r="W166" s="113"/>
      <c r="Y166" s="113"/>
      <c r="Z166" s="113"/>
      <c r="AA166" s="113"/>
      <c r="AC166" s="113"/>
      <c r="AD166" s="201"/>
      <c r="AE166" s="113"/>
      <c r="AF166" s="113"/>
      <c r="AG166" s="113"/>
    </row>
    <row r="167" spans="1:33" x14ac:dyDescent="0.2">
      <c r="A167" s="113"/>
      <c r="B167" s="200"/>
      <c r="C167" s="113"/>
      <c r="D167" s="201"/>
      <c r="E167" s="201"/>
      <c r="F167" s="113"/>
      <c r="G167" s="113"/>
      <c r="H167" s="113"/>
      <c r="I167" s="203"/>
      <c r="J167" s="203"/>
      <c r="K167" s="204"/>
      <c r="L167" s="204"/>
      <c r="M167" s="204"/>
      <c r="N167" s="201"/>
      <c r="O167" s="201"/>
      <c r="P167" s="201"/>
      <c r="Q167" s="201"/>
      <c r="R167" s="113"/>
      <c r="S167" s="113"/>
      <c r="V167" s="201"/>
      <c r="W167" s="113"/>
      <c r="Y167" s="113"/>
      <c r="Z167" s="113"/>
      <c r="AA167" s="113"/>
      <c r="AC167" s="113"/>
      <c r="AD167" s="201"/>
      <c r="AE167" s="113"/>
      <c r="AF167" s="113"/>
      <c r="AG167" s="113"/>
    </row>
    <row r="168" spans="1:33" x14ac:dyDescent="0.2">
      <c r="A168" s="113"/>
      <c r="B168" s="200"/>
      <c r="C168" s="113"/>
      <c r="D168" s="201"/>
      <c r="E168" s="201"/>
      <c r="F168" s="113"/>
      <c r="G168" s="113"/>
      <c r="H168" s="113"/>
      <c r="I168" s="203"/>
      <c r="J168" s="203"/>
      <c r="K168" s="204"/>
      <c r="L168" s="204"/>
      <c r="M168" s="204"/>
      <c r="N168" s="201"/>
      <c r="O168" s="201"/>
      <c r="P168" s="201"/>
      <c r="Q168" s="201"/>
      <c r="R168" s="113"/>
      <c r="S168" s="113"/>
      <c r="V168" s="201"/>
      <c r="W168" s="113"/>
      <c r="Y168" s="113"/>
      <c r="Z168" s="113"/>
      <c r="AA168" s="113"/>
      <c r="AC168" s="113"/>
      <c r="AD168" s="201"/>
      <c r="AE168" s="113"/>
      <c r="AF168" s="113"/>
      <c r="AG168" s="113"/>
    </row>
    <row r="169" spans="1:33" x14ac:dyDescent="0.2">
      <c r="A169" s="113"/>
      <c r="B169" s="200"/>
      <c r="C169" s="113"/>
      <c r="D169" s="201"/>
      <c r="E169" s="201"/>
      <c r="F169" s="113"/>
      <c r="G169" s="113"/>
      <c r="H169" s="113"/>
      <c r="I169" s="203"/>
      <c r="J169" s="203"/>
      <c r="K169" s="204"/>
      <c r="L169" s="204"/>
      <c r="M169" s="204"/>
      <c r="N169" s="201"/>
      <c r="O169" s="201"/>
      <c r="P169" s="201"/>
      <c r="Q169" s="201"/>
      <c r="R169" s="113"/>
      <c r="S169" s="113"/>
      <c r="V169" s="201"/>
      <c r="W169" s="113"/>
      <c r="Y169" s="113"/>
      <c r="Z169" s="113"/>
      <c r="AA169" s="113"/>
      <c r="AC169" s="113"/>
      <c r="AD169" s="201"/>
      <c r="AE169" s="113"/>
      <c r="AF169" s="113"/>
      <c r="AG169" s="113"/>
    </row>
    <row r="170" spans="1:33" x14ac:dyDescent="0.2">
      <c r="A170" s="113"/>
      <c r="B170" s="200"/>
      <c r="C170" s="113"/>
      <c r="D170" s="201"/>
      <c r="E170" s="201"/>
      <c r="F170" s="113"/>
      <c r="G170" s="113"/>
      <c r="H170" s="113"/>
      <c r="I170" s="203"/>
      <c r="J170" s="203"/>
      <c r="K170" s="204"/>
      <c r="L170" s="204"/>
      <c r="M170" s="204"/>
      <c r="N170" s="201"/>
      <c r="O170" s="201"/>
      <c r="P170" s="201"/>
      <c r="Q170" s="201"/>
      <c r="R170" s="113"/>
      <c r="S170" s="113"/>
      <c r="V170" s="201"/>
      <c r="W170" s="113"/>
      <c r="Y170" s="113"/>
      <c r="Z170" s="113"/>
      <c r="AA170" s="113"/>
      <c r="AC170" s="113"/>
      <c r="AD170" s="201"/>
      <c r="AE170" s="113"/>
      <c r="AF170" s="113"/>
      <c r="AG170" s="113"/>
    </row>
    <row r="171" spans="1:33" x14ac:dyDescent="0.2">
      <c r="A171" s="113"/>
      <c r="B171" s="200"/>
      <c r="C171" s="113"/>
      <c r="D171" s="201"/>
      <c r="E171" s="201"/>
      <c r="F171" s="113"/>
      <c r="G171" s="113"/>
      <c r="H171" s="113"/>
      <c r="I171" s="203"/>
      <c r="J171" s="203"/>
      <c r="K171" s="204"/>
      <c r="L171" s="204"/>
      <c r="M171" s="204"/>
      <c r="N171" s="201"/>
      <c r="O171" s="201"/>
      <c r="P171" s="201"/>
      <c r="Q171" s="201"/>
      <c r="R171" s="113"/>
      <c r="S171" s="113"/>
      <c r="V171" s="201"/>
      <c r="W171" s="113"/>
      <c r="Y171" s="113"/>
      <c r="Z171" s="113"/>
      <c r="AA171" s="113"/>
      <c r="AC171" s="113"/>
      <c r="AD171" s="201"/>
      <c r="AE171" s="113"/>
      <c r="AF171" s="113"/>
      <c r="AG171" s="113"/>
    </row>
    <row r="172" spans="1:33" x14ac:dyDescent="0.2">
      <c r="A172" s="113"/>
      <c r="B172" s="200"/>
      <c r="C172" s="113"/>
      <c r="D172" s="201"/>
      <c r="E172" s="201"/>
      <c r="F172" s="113"/>
      <c r="G172" s="113"/>
      <c r="H172" s="113"/>
      <c r="I172" s="203"/>
      <c r="J172" s="203"/>
      <c r="K172" s="204"/>
      <c r="L172" s="204"/>
      <c r="M172" s="204"/>
      <c r="N172" s="201"/>
      <c r="O172" s="201"/>
      <c r="P172" s="201"/>
      <c r="Q172" s="201"/>
      <c r="R172" s="113"/>
      <c r="S172" s="113"/>
      <c r="V172" s="201"/>
      <c r="W172" s="113"/>
      <c r="Y172" s="113"/>
      <c r="Z172" s="113"/>
      <c r="AA172" s="113"/>
      <c r="AC172" s="113"/>
      <c r="AD172" s="201"/>
      <c r="AE172" s="113"/>
      <c r="AF172" s="113"/>
      <c r="AG172" s="113"/>
    </row>
    <row r="173" spans="1:33" x14ac:dyDescent="0.2">
      <c r="A173" s="113"/>
      <c r="B173" s="200"/>
      <c r="C173" s="113"/>
      <c r="D173" s="201"/>
      <c r="E173" s="201"/>
      <c r="F173" s="113"/>
      <c r="G173" s="113"/>
      <c r="H173" s="113"/>
      <c r="I173" s="203"/>
      <c r="J173" s="203"/>
      <c r="K173" s="204"/>
      <c r="L173" s="204"/>
      <c r="M173" s="204"/>
      <c r="N173" s="201"/>
      <c r="O173" s="201"/>
      <c r="P173" s="201"/>
      <c r="Q173" s="201"/>
      <c r="R173" s="113"/>
      <c r="S173" s="113"/>
      <c r="V173" s="201"/>
      <c r="W173" s="113"/>
      <c r="Y173" s="113"/>
      <c r="Z173" s="113"/>
      <c r="AA173" s="113"/>
      <c r="AC173" s="113"/>
      <c r="AD173" s="201"/>
      <c r="AE173" s="113"/>
      <c r="AF173" s="113"/>
      <c r="AG173" s="113"/>
    </row>
    <row r="174" spans="1:33" x14ac:dyDescent="0.2">
      <c r="A174" s="113"/>
      <c r="B174" s="200"/>
      <c r="C174" s="113"/>
      <c r="D174" s="201"/>
      <c r="E174" s="201"/>
      <c r="F174" s="113"/>
      <c r="G174" s="113"/>
      <c r="H174" s="113"/>
      <c r="I174" s="203"/>
      <c r="J174" s="203"/>
      <c r="K174" s="204"/>
      <c r="L174" s="204"/>
      <c r="M174" s="204"/>
      <c r="N174" s="201"/>
      <c r="O174" s="201"/>
      <c r="P174" s="201"/>
      <c r="Q174" s="201"/>
      <c r="R174" s="113"/>
      <c r="S174" s="113"/>
      <c r="V174" s="201"/>
      <c r="W174" s="113"/>
      <c r="Y174" s="113"/>
      <c r="Z174" s="113"/>
      <c r="AA174" s="113"/>
      <c r="AC174" s="113"/>
      <c r="AD174" s="201"/>
      <c r="AE174" s="113"/>
      <c r="AF174" s="113"/>
      <c r="AG174" s="113"/>
    </row>
    <row r="175" spans="1:33" x14ac:dyDescent="0.2">
      <c r="A175" s="113"/>
      <c r="B175" s="200"/>
      <c r="C175" s="113"/>
      <c r="D175" s="201"/>
      <c r="E175" s="201"/>
      <c r="F175" s="113"/>
      <c r="G175" s="113"/>
      <c r="H175" s="113"/>
      <c r="I175" s="203"/>
      <c r="J175" s="203"/>
      <c r="K175" s="204"/>
      <c r="L175" s="204"/>
      <c r="M175" s="204"/>
      <c r="N175" s="201"/>
      <c r="O175" s="201"/>
      <c r="P175" s="201"/>
      <c r="Q175" s="201"/>
      <c r="R175" s="113"/>
      <c r="S175" s="113"/>
      <c r="V175" s="201"/>
      <c r="W175" s="113"/>
      <c r="Y175" s="113"/>
      <c r="Z175" s="113"/>
      <c r="AA175" s="113"/>
      <c r="AC175" s="113"/>
      <c r="AD175" s="201"/>
      <c r="AE175" s="113"/>
      <c r="AF175" s="113"/>
      <c r="AG175" s="113"/>
    </row>
    <row r="176" spans="1:33" x14ac:dyDescent="0.2">
      <c r="A176" s="113"/>
      <c r="B176" s="200"/>
      <c r="C176" s="113"/>
      <c r="D176" s="201"/>
      <c r="E176" s="201"/>
      <c r="F176" s="113"/>
      <c r="G176" s="113"/>
      <c r="H176" s="113"/>
      <c r="I176" s="203"/>
      <c r="J176" s="203"/>
      <c r="K176" s="204"/>
      <c r="L176" s="204"/>
      <c r="M176" s="204"/>
      <c r="N176" s="201"/>
      <c r="O176" s="201"/>
      <c r="P176" s="201"/>
      <c r="Q176" s="201"/>
      <c r="R176" s="113"/>
      <c r="S176" s="113"/>
      <c r="V176" s="201"/>
      <c r="W176" s="113"/>
      <c r="Y176" s="113"/>
      <c r="Z176" s="113"/>
      <c r="AA176" s="113"/>
      <c r="AC176" s="113"/>
      <c r="AD176" s="201"/>
      <c r="AE176" s="113"/>
      <c r="AF176" s="113"/>
      <c r="AG176" s="113"/>
    </row>
    <row r="177" spans="1:33" x14ac:dyDescent="0.2">
      <c r="A177" s="113"/>
      <c r="B177" s="200"/>
      <c r="C177" s="113"/>
      <c r="D177" s="201"/>
      <c r="E177" s="201"/>
      <c r="F177" s="113"/>
      <c r="G177" s="113"/>
      <c r="H177" s="113"/>
      <c r="I177" s="203"/>
      <c r="J177" s="203"/>
      <c r="K177" s="204"/>
      <c r="L177" s="204"/>
      <c r="M177" s="204"/>
      <c r="N177" s="201"/>
      <c r="O177" s="201"/>
      <c r="P177" s="201"/>
      <c r="Q177" s="201"/>
      <c r="R177" s="113"/>
      <c r="S177" s="113"/>
      <c r="V177" s="201"/>
      <c r="W177" s="113"/>
      <c r="Y177" s="113"/>
      <c r="Z177" s="113"/>
      <c r="AA177" s="113"/>
      <c r="AC177" s="113"/>
      <c r="AD177" s="201"/>
      <c r="AE177" s="113"/>
      <c r="AF177" s="113"/>
      <c r="AG177" s="113"/>
    </row>
    <row r="178" spans="1:33" x14ac:dyDescent="0.2">
      <c r="A178" s="113"/>
      <c r="B178" s="200"/>
      <c r="C178" s="113"/>
      <c r="D178" s="201"/>
      <c r="E178" s="201"/>
      <c r="F178" s="113"/>
      <c r="G178" s="113"/>
      <c r="H178" s="113"/>
      <c r="I178" s="203"/>
      <c r="J178" s="203"/>
      <c r="K178" s="204"/>
      <c r="L178" s="204"/>
      <c r="M178" s="204"/>
      <c r="N178" s="201"/>
      <c r="O178" s="201"/>
      <c r="P178" s="201"/>
      <c r="Q178" s="201"/>
      <c r="R178" s="113"/>
      <c r="S178" s="113"/>
      <c r="V178" s="201"/>
      <c r="W178" s="113"/>
      <c r="Y178" s="113"/>
      <c r="Z178" s="113"/>
      <c r="AA178" s="113"/>
      <c r="AC178" s="113"/>
      <c r="AD178" s="201"/>
      <c r="AE178" s="113"/>
      <c r="AF178" s="113"/>
      <c r="AG178" s="113"/>
    </row>
    <row r="179" spans="1:33" x14ac:dyDescent="0.2">
      <c r="A179" s="113"/>
      <c r="B179" s="200"/>
      <c r="C179" s="113"/>
      <c r="D179" s="201"/>
      <c r="E179" s="201"/>
      <c r="F179" s="113"/>
      <c r="G179" s="113"/>
      <c r="H179" s="113"/>
      <c r="I179" s="203"/>
      <c r="J179" s="203"/>
      <c r="K179" s="204"/>
      <c r="L179" s="204"/>
      <c r="M179" s="204"/>
      <c r="N179" s="201"/>
      <c r="O179" s="201"/>
      <c r="P179" s="201"/>
      <c r="Q179" s="201"/>
      <c r="R179" s="113"/>
      <c r="S179" s="113"/>
      <c r="V179" s="201"/>
      <c r="W179" s="113"/>
      <c r="Y179" s="113"/>
      <c r="Z179" s="113"/>
      <c r="AA179" s="113"/>
      <c r="AC179" s="113"/>
      <c r="AD179" s="201"/>
      <c r="AE179" s="113"/>
      <c r="AF179" s="113"/>
      <c r="AG179" s="113"/>
    </row>
    <row r="180" spans="1:33" x14ac:dyDescent="0.2">
      <c r="A180" s="113"/>
      <c r="B180" s="200"/>
      <c r="C180" s="113"/>
      <c r="D180" s="201"/>
      <c r="E180" s="201"/>
      <c r="F180" s="113"/>
      <c r="G180" s="113"/>
      <c r="H180" s="113"/>
      <c r="I180" s="203"/>
      <c r="J180" s="203"/>
      <c r="K180" s="204"/>
      <c r="L180" s="204"/>
      <c r="M180" s="204"/>
      <c r="N180" s="201"/>
      <c r="O180" s="201"/>
      <c r="P180" s="201"/>
      <c r="Q180" s="201"/>
      <c r="R180" s="113"/>
      <c r="S180" s="113"/>
      <c r="V180" s="201"/>
      <c r="W180" s="113"/>
      <c r="Y180" s="113"/>
      <c r="Z180" s="113"/>
      <c r="AA180" s="113"/>
      <c r="AC180" s="113"/>
      <c r="AD180" s="201"/>
      <c r="AE180" s="113"/>
      <c r="AF180" s="113"/>
      <c r="AG180" s="113"/>
    </row>
    <row r="181" spans="1:33" x14ac:dyDescent="0.2">
      <c r="A181" s="113"/>
      <c r="B181" s="200"/>
      <c r="C181" s="113"/>
      <c r="D181" s="201"/>
      <c r="E181" s="201"/>
      <c r="F181" s="113"/>
      <c r="G181" s="113"/>
      <c r="H181" s="113"/>
      <c r="I181" s="203"/>
      <c r="J181" s="203"/>
      <c r="K181" s="204"/>
      <c r="L181" s="204"/>
      <c r="M181" s="204"/>
      <c r="N181" s="201"/>
      <c r="O181" s="201"/>
      <c r="P181" s="201"/>
      <c r="Q181" s="201"/>
      <c r="R181" s="113"/>
      <c r="S181" s="113"/>
      <c r="V181" s="201"/>
      <c r="W181" s="113"/>
      <c r="Y181" s="113"/>
      <c r="Z181" s="113"/>
      <c r="AA181" s="113"/>
      <c r="AC181" s="113"/>
      <c r="AD181" s="201"/>
      <c r="AE181" s="113"/>
      <c r="AF181" s="113"/>
      <c r="AG181" s="113"/>
    </row>
    <row r="182" spans="1:33" x14ac:dyDescent="0.2">
      <c r="A182" s="113"/>
      <c r="B182" s="200"/>
      <c r="C182" s="113"/>
      <c r="D182" s="201"/>
      <c r="E182" s="201"/>
      <c r="F182" s="113"/>
      <c r="G182" s="113"/>
      <c r="H182" s="113"/>
      <c r="I182" s="203"/>
      <c r="J182" s="203"/>
      <c r="K182" s="204"/>
      <c r="L182" s="204"/>
      <c r="M182" s="204"/>
      <c r="N182" s="201"/>
      <c r="O182" s="201"/>
      <c r="P182" s="201"/>
      <c r="Q182" s="201"/>
      <c r="R182" s="113"/>
      <c r="S182" s="113"/>
      <c r="V182" s="201"/>
      <c r="W182" s="113"/>
      <c r="Y182" s="113"/>
      <c r="Z182" s="113"/>
      <c r="AA182" s="113"/>
      <c r="AC182" s="113"/>
      <c r="AD182" s="201"/>
      <c r="AE182" s="113"/>
      <c r="AF182" s="113"/>
      <c r="AG182" s="113"/>
    </row>
    <row r="183" spans="1:33" x14ac:dyDescent="0.2">
      <c r="A183" s="113"/>
      <c r="B183" s="200"/>
      <c r="C183" s="113"/>
      <c r="D183" s="201"/>
      <c r="E183" s="201"/>
      <c r="F183" s="113"/>
      <c r="G183" s="113"/>
      <c r="H183" s="113"/>
      <c r="I183" s="203"/>
      <c r="J183" s="203"/>
      <c r="K183" s="204"/>
      <c r="L183" s="204"/>
      <c r="M183" s="204"/>
      <c r="N183" s="201"/>
      <c r="O183" s="201"/>
      <c r="P183" s="201"/>
      <c r="Q183" s="201"/>
      <c r="R183" s="113"/>
      <c r="S183" s="113"/>
      <c r="V183" s="201"/>
      <c r="W183" s="113"/>
      <c r="Y183" s="113"/>
      <c r="Z183" s="113"/>
      <c r="AA183" s="113"/>
      <c r="AC183" s="113"/>
      <c r="AD183" s="201"/>
      <c r="AE183" s="113"/>
      <c r="AF183" s="113"/>
      <c r="AG183" s="113"/>
    </row>
    <row r="184" spans="1:33" x14ac:dyDescent="0.2">
      <c r="A184" s="113"/>
      <c r="B184" s="200"/>
      <c r="C184" s="113"/>
      <c r="D184" s="201"/>
      <c r="E184" s="201"/>
      <c r="F184" s="113"/>
      <c r="G184" s="113"/>
      <c r="H184" s="113"/>
      <c r="I184" s="203"/>
      <c r="J184" s="203"/>
      <c r="K184" s="204"/>
      <c r="L184" s="204"/>
      <c r="M184" s="204"/>
      <c r="N184" s="201"/>
      <c r="O184" s="201"/>
      <c r="P184" s="201"/>
      <c r="Q184" s="201"/>
      <c r="R184" s="113"/>
      <c r="S184" s="113"/>
      <c r="V184" s="201"/>
      <c r="W184" s="113"/>
      <c r="Y184" s="113"/>
      <c r="Z184" s="113"/>
      <c r="AA184" s="113"/>
      <c r="AC184" s="113"/>
      <c r="AD184" s="201"/>
      <c r="AE184" s="113"/>
      <c r="AF184" s="113"/>
      <c r="AG184" s="113"/>
    </row>
    <row r="185" spans="1:33" x14ac:dyDescent="0.2">
      <c r="A185" s="113"/>
      <c r="B185" s="200"/>
      <c r="C185" s="113"/>
      <c r="D185" s="201"/>
      <c r="E185" s="201"/>
      <c r="F185" s="113"/>
      <c r="G185" s="113"/>
      <c r="H185" s="113"/>
      <c r="I185" s="203"/>
      <c r="J185" s="203"/>
      <c r="K185" s="204"/>
      <c r="L185" s="204"/>
      <c r="M185" s="204"/>
      <c r="N185" s="201"/>
      <c r="O185" s="201"/>
      <c r="P185" s="201"/>
      <c r="Q185" s="201"/>
      <c r="R185" s="113"/>
      <c r="S185" s="113"/>
      <c r="V185" s="201"/>
      <c r="W185" s="113"/>
      <c r="Y185" s="113"/>
      <c r="Z185" s="113"/>
      <c r="AA185" s="113"/>
      <c r="AC185" s="113"/>
      <c r="AD185" s="201"/>
      <c r="AE185" s="113"/>
      <c r="AF185" s="113"/>
      <c r="AG185" s="113"/>
    </row>
    <row r="186" spans="1:33" x14ac:dyDescent="0.2">
      <c r="A186" s="113"/>
      <c r="B186" s="200"/>
      <c r="C186" s="113"/>
      <c r="D186" s="201"/>
      <c r="E186" s="201"/>
      <c r="F186" s="113"/>
      <c r="G186" s="113"/>
      <c r="H186" s="113"/>
      <c r="I186" s="203"/>
      <c r="J186" s="203"/>
      <c r="K186" s="204"/>
      <c r="L186" s="204"/>
      <c r="M186" s="204"/>
      <c r="N186" s="201"/>
      <c r="O186" s="201"/>
      <c r="P186" s="201"/>
      <c r="Q186" s="201"/>
      <c r="R186" s="113"/>
      <c r="S186" s="113"/>
      <c r="V186" s="201"/>
      <c r="W186" s="113"/>
      <c r="Y186" s="113"/>
      <c r="Z186" s="113"/>
      <c r="AA186" s="113"/>
      <c r="AC186" s="113"/>
      <c r="AD186" s="201"/>
      <c r="AE186" s="113"/>
      <c r="AF186" s="113"/>
      <c r="AG186" s="113"/>
    </row>
    <row r="187" spans="1:33" x14ac:dyDescent="0.2">
      <c r="A187" s="113"/>
      <c r="B187" s="200"/>
      <c r="C187" s="113"/>
      <c r="D187" s="201"/>
      <c r="E187" s="201"/>
      <c r="F187" s="113"/>
      <c r="G187" s="113"/>
      <c r="H187" s="113"/>
      <c r="I187" s="203"/>
      <c r="J187" s="203"/>
      <c r="K187" s="204"/>
      <c r="L187" s="204"/>
      <c r="M187" s="204"/>
      <c r="N187" s="201"/>
      <c r="O187" s="201"/>
      <c r="P187" s="201"/>
      <c r="Q187" s="201"/>
      <c r="R187" s="113"/>
      <c r="S187" s="113"/>
      <c r="V187" s="201"/>
      <c r="W187" s="113"/>
      <c r="Y187" s="113"/>
      <c r="Z187" s="113"/>
      <c r="AA187" s="113"/>
      <c r="AC187" s="113"/>
      <c r="AD187" s="201"/>
      <c r="AE187" s="113"/>
      <c r="AF187" s="113"/>
      <c r="AG187" s="113"/>
    </row>
    <row r="188" spans="1:33" x14ac:dyDescent="0.2">
      <c r="A188" s="113"/>
      <c r="B188" s="200"/>
      <c r="C188" s="113"/>
      <c r="D188" s="201"/>
      <c r="E188" s="201"/>
      <c r="F188" s="113"/>
      <c r="G188" s="113"/>
      <c r="H188" s="113"/>
      <c r="I188" s="203"/>
      <c r="J188" s="203"/>
      <c r="K188" s="204"/>
      <c r="L188" s="204"/>
      <c r="M188" s="204"/>
      <c r="N188" s="201"/>
      <c r="O188" s="201"/>
      <c r="P188" s="201"/>
      <c r="Q188" s="201"/>
      <c r="R188" s="113"/>
      <c r="S188" s="113"/>
      <c r="V188" s="201"/>
      <c r="W188" s="113"/>
      <c r="Y188" s="113"/>
      <c r="Z188" s="113"/>
      <c r="AA188" s="113"/>
      <c r="AC188" s="113"/>
      <c r="AD188" s="201"/>
      <c r="AE188" s="113"/>
      <c r="AF188" s="113"/>
      <c r="AG188" s="113"/>
    </row>
    <row r="189" spans="1:33" x14ac:dyDescent="0.2">
      <c r="A189" s="113"/>
      <c r="B189" s="200"/>
      <c r="C189" s="113"/>
      <c r="D189" s="201"/>
      <c r="E189" s="201"/>
      <c r="F189" s="113"/>
      <c r="G189" s="113"/>
      <c r="H189" s="113"/>
      <c r="I189" s="203"/>
      <c r="J189" s="203"/>
      <c r="K189" s="204"/>
      <c r="L189" s="204"/>
      <c r="M189" s="204"/>
      <c r="N189" s="201"/>
      <c r="O189" s="201"/>
      <c r="P189" s="201"/>
      <c r="Q189" s="201"/>
      <c r="R189" s="113"/>
      <c r="S189" s="113"/>
      <c r="V189" s="201"/>
      <c r="W189" s="113"/>
      <c r="Y189" s="113"/>
      <c r="Z189" s="113"/>
      <c r="AA189" s="113"/>
      <c r="AC189" s="113"/>
      <c r="AD189" s="201"/>
      <c r="AE189" s="113"/>
      <c r="AF189" s="113"/>
      <c r="AG189" s="113"/>
    </row>
    <row r="190" spans="1:33" x14ac:dyDescent="0.2">
      <c r="A190" s="113"/>
      <c r="B190" s="200"/>
      <c r="C190" s="113"/>
      <c r="D190" s="201"/>
      <c r="E190" s="201"/>
      <c r="F190" s="113"/>
      <c r="G190" s="113"/>
      <c r="H190" s="113"/>
      <c r="I190" s="203"/>
      <c r="J190" s="203"/>
      <c r="K190" s="204"/>
      <c r="L190" s="204"/>
      <c r="M190" s="204"/>
      <c r="N190" s="201"/>
      <c r="O190" s="201"/>
      <c r="P190" s="201"/>
      <c r="Q190" s="201"/>
      <c r="R190" s="113"/>
      <c r="S190" s="113"/>
      <c r="V190" s="201"/>
      <c r="W190" s="113"/>
      <c r="Y190" s="113"/>
      <c r="Z190" s="113"/>
      <c r="AA190" s="113"/>
      <c r="AC190" s="113"/>
      <c r="AD190" s="201"/>
      <c r="AE190" s="113"/>
      <c r="AF190" s="113"/>
      <c r="AG190" s="113"/>
    </row>
    <row r="191" spans="1:33" x14ac:dyDescent="0.2">
      <c r="A191" s="113"/>
      <c r="B191" s="200"/>
      <c r="C191" s="113"/>
      <c r="D191" s="201"/>
      <c r="E191" s="201"/>
      <c r="F191" s="113"/>
      <c r="G191" s="113"/>
      <c r="H191" s="113"/>
      <c r="I191" s="203"/>
      <c r="J191" s="203"/>
      <c r="K191" s="204"/>
      <c r="L191" s="204"/>
      <c r="M191" s="204"/>
      <c r="N191" s="201"/>
      <c r="O191" s="201"/>
      <c r="P191" s="201"/>
      <c r="Q191" s="201"/>
      <c r="R191" s="113"/>
      <c r="S191" s="113"/>
      <c r="V191" s="201"/>
      <c r="W191" s="113"/>
      <c r="Y191" s="113"/>
      <c r="Z191" s="113"/>
      <c r="AA191" s="113"/>
      <c r="AC191" s="113"/>
      <c r="AD191" s="201"/>
      <c r="AE191" s="113"/>
      <c r="AF191" s="113"/>
      <c r="AG191" s="113"/>
    </row>
    <row r="192" spans="1:33" x14ac:dyDescent="0.2">
      <c r="A192" s="113"/>
      <c r="B192" s="200"/>
      <c r="C192" s="113"/>
      <c r="D192" s="201"/>
      <c r="E192" s="201"/>
      <c r="F192" s="113"/>
      <c r="G192" s="113"/>
      <c r="H192" s="113"/>
      <c r="I192" s="203"/>
      <c r="J192" s="203"/>
      <c r="K192" s="204"/>
      <c r="L192" s="204"/>
      <c r="M192" s="204"/>
      <c r="N192" s="201"/>
      <c r="O192" s="201"/>
      <c r="P192" s="201"/>
      <c r="Q192" s="201"/>
      <c r="R192" s="113"/>
      <c r="S192" s="113"/>
      <c r="V192" s="201"/>
      <c r="W192" s="113"/>
      <c r="Y192" s="113"/>
      <c r="Z192" s="113"/>
      <c r="AA192" s="113"/>
      <c r="AC192" s="113"/>
      <c r="AD192" s="201"/>
      <c r="AE192" s="113"/>
      <c r="AF192" s="113"/>
      <c r="AG192" s="113"/>
    </row>
    <row r="193" spans="1:33" x14ac:dyDescent="0.2">
      <c r="A193" s="113"/>
      <c r="B193" s="200"/>
      <c r="C193" s="113"/>
      <c r="D193" s="201"/>
      <c r="E193" s="201"/>
      <c r="F193" s="113"/>
      <c r="G193" s="113"/>
      <c r="H193" s="113"/>
      <c r="I193" s="203"/>
      <c r="J193" s="203"/>
      <c r="K193" s="204"/>
      <c r="L193" s="204"/>
      <c r="M193" s="204"/>
      <c r="N193" s="201"/>
      <c r="O193" s="201"/>
      <c r="P193" s="201"/>
      <c r="Q193" s="201"/>
      <c r="R193" s="113"/>
      <c r="S193" s="113"/>
      <c r="V193" s="201"/>
      <c r="W193" s="113"/>
      <c r="Y193" s="113"/>
      <c r="Z193" s="113"/>
      <c r="AA193" s="113"/>
      <c r="AC193" s="113"/>
      <c r="AD193" s="201"/>
      <c r="AE193" s="113"/>
      <c r="AF193" s="113"/>
      <c r="AG193" s="113"/>
    </row>
    <row r="194" spans="1:33" x14ac:dyDescent="0.2">
      <c r="A194" s="113"/>
      <c r="B194" s="200"/>
      <c r="C194" s="113"/>
      <c r="D194" s="201"/>
      <c r="E194" s="201"/>
      <c r="F194" s="113"/>
      <c r="G194" s="113"/>
      <c r="H194" s="113"/>
      <c r="I194" s="203"/>
      <c r="J194" s="203"/>
      <c r="K194" s="204"/>
      <c r="L194" s="204"/>
      <c r="M194" s="204"/>
      <c r="N194" s="201"/>
      <c r="O194" s="201"/>
      <c r="P194" s="201"/>
      <c r="Q194" s="201"/>
      <c r="R194" s="113"/>
      <c r="S194" s="113"/>
      <c r="V194" s="201"/>
      <c r="W194" s="113"/>
      <c r="Y194" s="113"/>
      <c r="Z194" s="113"/>
      <c r="AA194" s="113"/>
      <c r="AC194" s="113"/>
      <c r="AD194" s="201"/>
      <c r="AE194" s="113"/>
      <c r="AF194" s="113"/>
      <c r="AG194" s="113"/>
    </row>
    <row r="195" spans="1:33" x14ac:dyDescent="0.2">
      <c r="A195" s="113"/>
      <c r="B195" s="200"/>
      <c r="C195" s="113"/>
      <c r="D195" s="201"/>
      <c r="E195" s="201"/>
      <c r="F195" s="113"/>
      <c r="G195" s="113"/>
      <c r="H195" s="113"/>
      <c r="I195" s="203"/>
      <c r="J195" s="203"/>
      <c r="K195" s="204"/>
      <c r="L195" s="204"/>
      <c r="M195" s="204"/>
      <c r="N195" s="201"/>
      <c r="O195" s="201"/>
      <c r="P195" s="201"/>
      <c r="Q195" s="201"/>
      <c r="R195" s="113"/>
      <c r="S195" s="113"/>
      <c r="V195" s="201"/>
      <c r="W195" s="113"/>
      <c r="Y195" s="113"/>
      <c r="Z195" s="113"/>
      <c r="AA195" s="113"/>
      <c r="AC195" s="113"/>
      <c r="AD195" s="201"/>
      <c r="AE195" s="113"/>
      <c r="AF195" s="113"/>
      <c r="AG195" s="113"/>
    </row>
    <row r="196" spans="1:33" x14ac:dyDescent="0.2">
      <c r="A196" s="113"/>
      <c r="B196" s="200"/>
      <c r="C196" s="113"/>
      <c r="D196" s="201"/>
      <c r="E196" s="201"/>
      <c r="F196" s="113"/>
      <c r="G196" s="113"/>
      <c r="H196" s="113"/>
      <c r="I196" s="203"/>
      <c r="J196" s="203"/>
      <c r="K196" s="204"/>
      <c r="L196" s="204"/>
      <c r="M196" s="204"/>
      <c r="N196" s="201"/>
      <c r="O196" s="201"/>
      <c r="P196" s="201"/>
      <c r="Q196" s="201"/>
      <c r="R196" s="113"/>
      <c r="S196" s="113"/>
      <c r="V196" s="201"/>
      <c r="W196" s="113"/>
      <c r="Y196" s="113"/>
      <c r="Z196" s="113"/>
      <c r="AA196" s="113"/>
      <c r="AC196" s="113"/>
      <c r="AD196" s="201"/>
      <c r="AE196" s="113"/>
      <c r="AF196" s="113"/>
      <c r="AG196" s="113"/>
    </row>
    <row r="197" spans="1:33" x14ac:dyDescent="0.2">
      <c r="A197" s="113"/>
      <c r="B197" s="200"/>
      <c r="C197" s="113"/>
      <c r="D197" s="201"/>
      <c r="E197" s="201"/>
      <c r="F197" s="113"/>
      <c r="G197" s="113"/>
      <c r="H197" s="113"/>
      <c r="I197" s="203"/>
      <c r="J197" s="203"/>
      <c r="K197" s="204"/>
      <c r="L197" s="204"/>
      <c r="M197" s="204"/>
      <c r="N197" s="201"/>
      <c r="O197" s="201"/>
      <c r="P197" s="201"/>
      <c r="Q197" s="201"/>
      <c r="R197" s="113"/>
      <c r="S197" s="113"/>
      <c r="V197" s="201"/>
      <c r="W197" s="113"/>
      <c r="Y197" s="113"/>
      <c r="Z197" s="113"/>
      <c r="AA197" s="113"/>
      <c r="AC197" s="113"/>
      <c r="AD197" s="201"/>
      <c r="AE197" s="113"/>
      <c r="AF197" s="113"/>
      <c r="AG197" s="113"/>
    </row>
    <row r="198" spans="1:33" x14ac:dyDescent="0.2">
      <c r="A198" s="113"/>
      <c r="B198" s="200"/>
      <c r="C198" s="113"/>
      <c r="D198" s="201"/>
      <c r="E198" s="201"/>
      <c r="F198" s="113"/>
      <c r="G198" s="113"/>
      <c r="H198" s="113"/>
      <c r="I198" s="203"/>
      <c r="J198" s="203"/>
      <c r="K198" s="204"/>
      <c r="L198" s="204"/>
      <c r="M198" s="204"/>
      <c r="N198" s="201"/>
      <c r="O198" s="201"/>
      <c r="P198" s="201"/>
      <c r="Q198" s="201"/>
      <c r="R198" s="113"/>
      <c r="S198" s="113"/>
      <c r="V198" s="201"/>
      <c r="W198" s="113"/>
      <c r="Y198" s="113"/>
      <c r="Z198" s="113"/>
      <c r="AA198" s="113"/>
      <c r="AC198" s="113"/>
      <c r="AD198" s="201"/>
      <c r="AE198" s="113"/>
      <c r="AF198" s="113"/>
      <c r="AG198" s="113"/>
    </row>
    <row r="199" spans="1:33" x14ac:dyDescent="0.2">
      <c r="A199" s="113"/>
      <c r="B199" s="200"/>
      <c r="C199" s="113"/>
      <c r="D199" s="201"/>
      <c r="E199" s="201"/>
      <c r="F199" s="113"/>
      <c r="G199" s="113"/>
      <c r="H199" s="113"/>
      <c r="I199" s="203"/>
      <c r="J199" s="203"/>
      <c r="K199" s="204"/>
      <c r="L199" s="204"/>
      <c r="M199" s="204"/>
      <c r="N199" s="201"/>
      <c r="O199" s="201"/>
      <c r="P199" s="201"/>
      <c r="Q199" s="201"/>
      <c r="R199" s="113"/>
      <c r="S199" s="113"/>
      <c r="V199" s="201"/>
      <c r="W199" s="113"/>
      <c r="Y199" s="113"/>
      <c r="Z199" s="113"/>
      <c r="AA199" s="113"/>
      <c r="AC199" s="113"/>
      <c r="AD199" s="201"/>
      <c r="AE199" s="113"/>
      <c r="AF199" s="113"/>
      <c r="AG199" s="113"/>
    </row>
    <row r="200" spans="1:33" x14ac:dyDescent="0.2">
      <c r="A200" s="113"/>
      <c r="B200" s="200"/>
      <c r="C200" s="113"/>
      <c r="D200" s="201"/>
      <c r="E200" s="201"/>
      <c r="F200" s="113"/>
      <c r="G200" s="113"/>
      <c r="H200" s="113"/>
      <c r="I200" s="203"/>
      <c r="J200" s="203"/>
      <c r="K200" s="204"/>
      <c r="L200" s="204"/>
      <c r="M200" s="204"/>
      <c r="N200" s="201"/>
      <c r="O200" s="201"/>
      <c r="P200" s="201"/>
      <c r="Q200" s="201"/>
      <c r="R200" s="113"/>
      <c r="S200" s="113"/>
      <c r="V200" s="201"/>
      <c r="W200" s="113"/>
      <c r="Y200" s="113"/>
      <c r="Z200" s="113"/>
      <c r="AA200" s="113"/>
      <c r="AC200" s="113"/>
      <c r="AD200" s="201"/>
      <c r="AE200" s="113"/>
      <c r="AF200" s="113"/>
      <c r="AG200" s="113"/>
    </row>
    <row r="201" spans="1:33" x14ac:dyDescent="0.2">
      <c r="A201" s="113"/>
      <c r="B201" s="200"/>
      <c r="C201" s="113"/>
      <c r="D201" s="201"/>
      <c r="E201" s="201"/>
      <c r="F201" s="113"/>
      <c r="G201" s="113"/>
      <c r="H201" s="113"/>
      <c r="I201" s="203"/>
      <c r="J201" s="203"/>
      <c r="K201" s="204"/>
      <c r="L201" s="204"/>
      <c r="M201" s="204"/>
      <c r="N201" s="201"/>
      <c r="O201" s="201"/>
      <c r="P201" s="201"/>
      <c r="Q201" s="201"/>
      <c r="R201" s="113"/>
      <c r="S201" s="113"/>
      <c r="V201" s="201"/>
      <c r="W201" s="113"/>
      <c r="Y201" s="113"/>
      <c r="Z201" s="113"/>
      <c r="AA201" s="113"/>
      <c r="AC201" s="113"/>
      <c r="AD201" s="201"/>
      <c r="AE201" s="113"/>
      <c r="AF201" s="113"/>
      <c r="AG201" s="113"/>
    </row>
    <row r="202" spans="1:33" x14ac:dyDescent="0.2">
      <c r="A202" s="113"/>
      <c r="B202" s="200"/>
      <c r="C202" s="113"/>
      <c r="D202" s="201"/>
      <c r="E202" s="201"/>
      <c r="F202" s="113"/>
      <c r="G202" s="113"/>
      <c r="H202" s="113"/>
      <c r="I202" s="203"/>
      <c r="J202" s="203"/>
      <c r="K202" s="204"/>
      <c r="L202" s="204"/>
      <c r="M202" s="204"/>
      <c r="N202" s="201"/>
      <c r="O202" s="201"/>
      <c r="P202" s="201"/>
      <c r="Q202" s="201"/>
      <c r="R202" s="113"/>
      <c r="S202" s="113"/>
      <c r="V202" s="201"/>
      <c r="W202" s="113"/>
      <c r="Y202" s="113"/>
      <c r="Z202" s="113"/>
      <c r="AA202" s="113"/>
      <c r="AC202" s="113"/>
      <c r="AD202" s="201"/>
      <c r="AE202" s="113"/>
      <c r="AF202" s="113"/>
      <c r="AG202" s="113"/>
    </row>
    <row r="203" spans="1:33" x14ac:dyDescent="0.2">
      <c r="A203" s="113"/>
      <c r="B203" s="200"/>
      <c r="C203" s="113"/>
      <c r="D203" s="201"/>
      <c r="E203" s="201"/>
      <c r="F203" s="113"/>
      <c r="G203" s="113"/>
      <c r="H203" s="113"/>
      <c r="I203" s="203"/>
      <c r="J203" s="203"/>
      <c r="K203" s="204"/>
      <c r="L203" s="204"/>
      <c r="M203" s="204"/>
      <c r="N203" s="201"/>
      <c r="O203" s="201"/>
      <c r="P203" s="201"/>
      <c r="Q203" s="201"/>
      <c r="R203" s="113"/>
      <c r="S203" s="113"/>
      <c r="V203" s="201"/>
      <c r="W203" s="113"/>
      <c r="Y203" s="113"/>
      <c r="Z203" s="113"/>
      <c r="AA203" s="113"/>
      <c r="AC203" s="113"/>
      <c r="AD203" s="201"/>
      <c r="AE203" s="113"/>
      <c r="AF203" s="113"/>
      <c r="AG203" s="113"/>
    </row>
    <row r="204" spans="1:33" x14ac:dyDescent="0.2">
      <c r="A204" s="113"/>
      <c r="B204" s="200"/>
      <c r="C204" s="113"/>
      <c r="D204" s="201"/>
      <c r="E204" s="201"/>
      <c r="F204" s="113"/>
      <c r="G204" s="113"/>
      <c r="H204" s="113"/>
      <c r="I204" s="203"/>
      <c r="J204" s="203"/>
      <c r="K204" s="204"/>
      <c r="L204" s="204"/>
      <c r="M204" s="204"/>
      <c r="N204" s="201"/>
      <c r="O204" s="201"/>
      <c r="P204" s="201"/>
      <c r="Q204" s="201"/>
      <c r="R204" s="113"/>
      <c r="S204" s="113"/>
      <c r="V204" s="201"/>
      <c r="W204" s="113"/>
      <c r="Y204" s="113"/>
      <c r="Z204" s="113"/>
      <c r="AA204" s="113"/>
      <c r="AC204" s="113"/>
      <c r="AD204" s="201"/>
      <c r="AE204" s="113"/>
      <c r="AF204" s="113"/>
      <c r="AG204" s="113"/>
    </row>
    <row r="205" spans="1:33" x14ac:dyDescent="0.2">
      <c r="A205" s="113"/>
      <c r="B205" s="200"/>
      <c r="C205" s="113"/>
      <c r="D205" s="201"/>
      <c r="E205" s="201"/>
      <c r="F205" s="113"/>
      <c r="G205" s="113"/>
      <c r="H205" s="113"/>
      <c r="I205" s="203"/>
      <c r="J205" s="203"/>
      <c r="K205" s="204"/>
      <c r="L205" s="204"/>
      <c r="M205" s="204"/>
      <c r="N205" s="201"/>
      <c r="O205" s="201"/>
      <c r="P205" s="201"/>
      <c r="Q205" s="201"/>
      <c r="R205" s="113"/>
      <c r="S205" s="113"/>
      <c r="V205" s="201"/>
      <c r="W205" s="113"/>
      <c r="Y205" s="113"/>
      <c r="Z205" s="113"/>
      <c r="AA205" s="113"/>
      <c r="AC205" s="113"/>
      <c r="AD205" s="201"/>
      <c r="AE205" s="113"/>
      <c r="AF205" s="113"/>
      <c r="AG205" s="113"/>
    </row>
    <row r="206" spans="1:33" x14ac:dyDescent="0.2">
      <c r="A206" s="113"/>
      <c r="B206" s="200"/>
      <c r="C206" s="113"/>
      <c r="D206" s="201"/>
      <c r="E206" s="201"/>
      <c r="F206" s="113"/>
      <c r="G206" s="113"/>
      <c r="H206" s="113"/>
      <c r="I206" s="203"/>
      <c r="J206" s="203"/>
      <c r="K206" s="204"/>
      <c r="L206" s="204"/>
      <c r="M206" s="204"/>
      <c r="N206" s="201"/>
      <c r="O206" s="201"/>
      <c r="P206" s="201"/>
      <c r="Q206" s="201"/>
      <c r="R206" s="113"/>
      <c r="S206" s="113"/>
      <c r="V206" s="201"/>
      <c r="W206" s="113"/>
      <c r="Y206" s="113"/>
      <c r="Z206" s="113"/>
      <c r="AA206" s="113"/>
      <c r="AC206" s="113"/>
      <c r="AD206" s="201"/>
      <c r="AE206" s="113"/>
      <c r="AF206" s="113"/>
      <c r="AG206" s="113"/>
    </row>
    <row r="207" spans="1:33" x14ac:dyDescent="0.2">
      <c r="A207" s="113"/>
      <c r="B207" s="200"/>
      <c r="C207" s="113"/>
      <c r="D207" s="201"/>
      <c r="E207" s="201"/>
      <c r="F207" s="113"/>
      <c r="G207" s="113"/>
      <c r="H207" s="113"/>
      <c r="I207" s="203"/>
      <c r="J207" s="203"/>
      <c r="K207" s="204"/>
      <c r="L207" s="204"/>
      <c r="M207" s="204"/>
      <c r="N207" s="201"/>
      <c r="O207" s="201"/>
      <c r="P207" s="201"/>
      <c r="Q207" s="201"/>
      <c r="R207" s="113"/>
      <c r="S207" s="113"/>
      <c r="V207" s="201"/>
      <c r="W207" s="113"/>
      <c r="Y207" s="113"/>
      <c r="Z207" s="113"/>
      <c r="AA207" s="113"/>
      <c r="AC207" s="113"/>
      <c r="AD207" s="201"/>
      <c r="AE207" s="113"/>
      <c r="AF207" s="113"/>
      <c r="AG207" s="113"/>
    </row>
    <row r="208" spans="1:33" x14ac:dyDescent="0.2">
      <c r="A208" s="113"/>
      <c r="B208" s="200"/>
      <c r="C208" s="113"/>
      <c r="D208" s="201"/>
      <c r="E208" s="201"/>
      <c r="F208" s="113"/>
      <c r="G208" s="113"/>
      <c r="H208" s="113"/>
      <c r="I208" s="203"/>
      <c r="J208" s="203"/>
      <c r="K208" s="204"/>
      <c r="L208" s="204"/>
      <c r="M208" s="204"/>
      <c r="N208" s="201"/>
      <c r="O208" s="201"/>
      <c r="P208" s="201"/>
      <c r="Q208" s="201"/>
      <c r="R208" s="113"/>
      <c r="S208" s="113"/>
      <c r="V208" s="201"/>
      <c r="W208" s="113"/>
      <c r="Y208" s="113"/>
      <c r="Z208" s="113"/>
      <c r="AA208" s="113"/>
      <c r="AC208" s="113"/>
      <c r="AD208" s="201"/>
      <c r="AE208" s="113"/>
      <c r="AF208" s="113"/>
      <c r="AG208" s="113"/>
    </row>
    <row r="209" spans="1:33" x14ac:dyDescent="0.2">
      <c r="A209" s="113"/>
      <c r="B209" s="200"/>
      <c r="C209" s="113"/>
      <c r="D209" s="201"/>
      <c r="E209" s="201"/>
      <c r="F209" s="113"/>
      <c r="G209" s="113"/>
      <c r="H209" s="113"/>
      <c r="I209" s="203"/>
      <c r="J209" s="203"/>
      <c r="K209" s="204"/>
      <c r="L209" s="204"/>
      <c r="M209" s="204"/>
      <c r="N209" s="201"/>
      <c r="O209" s="201"/>
      <c r="P209" s="201"/>
      <c r="Q209" s="201"/>
      <c r="R209" s="113"/>
      <c r="S209" s="113"/>
      <c r="V209" s="201"/>
      <c r="W209" s="113"/>
      <c r="Y209" s="113"/>
      <c r="Z209" s="113"/>
      <c r="AA209" s="113"/>
      <c r="AC209" s="113"/>
      <c r="AD209" s="201"/>
      <c r="AE209" s="113"/>
      <c r="AF209" s="113"/>
      <c r="AG209" s="113"/>
    </row>
    <row r="210" spans="1:33" x14ac:dyDescent="0.2">
      <c r="A210" s="113"/>
      <c r="B210" s="200"/>
      <c r="C210" s="113"/>
      <c r="D210" s="201"/>
      <c r="E210" s="201"/>
      <c r="F210" s="113"/>
      <c r="G210" s="113"/>
      <c r="H210" s="113"/>
      <c r="I210" s="203"/>
      <c r="J210" s="203"/>
      <c r="K210" s="204"/>
      <c r="L210" s="204"/>
      <c r="M210" s="204"/>
      <c r="N210" s="201"/>
      <c r="O210" s="201"/>
      <c r="P210" s="201"/>
      <c r="Q210" s="201"/>
      <c r="R210" s="113"/>
      <c r="S210" s="113"/>
      <c r="V210" s="201"/>
      <c r="W210" s="113"/>
      <c r="Y210" s="113"/>
      <c r="Z210" s="113"/>
      <c r="AA210" s="113"/>
      <c r="AC210" s="113"/>
      <c r="AD210" s="201"/>
      <c r="AE210" s="113"/>
      <c r="AF210" s="113"/>
      <c r="AG210" s="113"/>
    </row>
    <row r="211" spans="1:33" x14ac:dyDescent="0.2">
      <c r="A211" s="113"/>
      <c r="B211" s="200"/>
      <c r="C211" s="113"/>
      <c r="D211" s="201"/>
      <c r="E211" s="201"/>
      <c r="F211" s="113"/>
      <c r="G211" s="113"/>
      <c r="H211" s="113"/>
      <c r="I211" s="203"/>
      <c r="J211" s="203"/>
      <c r="K211" s="204"/>
      <c r="L211" s="204"/>
      <c r="M211" s="204"/>
      <c r="N211" s="201"/>
      <c r="O211" s="201"/>
      <c r="P211" s="201"/>
      <c r="Q211" s="201"/>
      <c r="R211" s="113"/>
      <c r="S211" s="113"/>
      <c r="V211" s="201"/>
      <c r="W211" s="113"/>
      <c r="Y211" s="113"/>
      <c r="Z211" s="113"/>
      <c r="AA211" s="113"/>
      <c r="AC211" s="113"/>
      <c r="AD211" s="201"/>
      <c r="AE211" s="113"/>
      <c r="AF211" s="113"/>
      <c r="AG211" s="113"/>
    </row>
    <row r="212" spans="1:33" x14ac:dyDescent="0.2">
      <c r="A212" s="113"/>
      <c r="B212" s="200"/>
      <c r="C212" s="113"/>
      <c r="D212" s="201"/>
      <c r="E212" s="201"/>
      <c r="F212" s="113"/>
      <c r="G212" s="113"/>
      <c r="H212" s="113"/>
      <c r="I212" s="203"/>
      <c r="J212" s="203"/>
      <c r="K212" s="204"/>
      <c r="L212" s="204"/>
      <c r="M212" s="204"/>
      <c r="N212" s="201"/>
      <c r="O212" s="201"/>
      <c r="P212" s="201"/>
      <c r="Q212" s="201"/>
      <c r="R212" s="113"/>
      <c r="S212" s="113"/>
      <c r="V212" s="201"/>
      <c r="W212" s="113"/>
      <c r="Y212" s="113"/>
      <c r="Z212" s="113"/>
      <c r="AA212" s="113"/>
      <c r="AC212" s="113"/>
      <c r="AD212" s="201"/>
      <c r="AE212" s="113"/>
      <c r="AF212" s="113"/>
      <c r="AG212" s="113"/>
    </row>
    <row r="213" spans="1:33" x14ac:dyDescent="0.2">
      <c r="A213" s="113"/>
      <c r="B213" s="200"/>
      <c r="C213" s="113"/>
      <c r="D213" s="201"/>
      <c r="E213" s="201"/>
      <c r="F213" s="113"/>
      <c r="G213" s="113"/>
      <c r="H213" s="113"/>
      <c r="I213" s="203"/>
      <c r="J213" s="203"/>
      <c r="K213" s="204"/>
      <c r="L213" s="204"/>
      <c r="M213" s="204"/>
      <c r="N213" s="201"/>
      <c r="O213" s="201"/>
      <c r="P213" s="201"/>
      <c r="Q213" s="201"/>
      <c r="R213" s="113"/>
      <c r="S213" s="113"/>
      <c r="V213" s="201"/>
      <c r="W213" s="113"/>
      <c r="Y213" s="113"/>
      <c r="Z213" s="113"/>
      <c r="AA213" s="113"/>
      <c r="AC213" s="113"/>
      <c r="AD213" s="201"/>
      <c r="AE213" s="113"/>
      <c r="AF213" s="113"/>
      <c r="AG213" s="113"/>
    </row>
    <row r="214" spans="1:33" x14ac:dyDescent="0.2">
      <c r="A214" s="113"/>
      <c r="B214" s="200"/>
      <c r="C214" s="113"/>
      <c r="D214" s="201"/>
      <c r="E214" s="201"/>
      <c r="F214" s="113"/>
      <c r="G214" s="113"/>
      <c r="H214" s="113"/>
      <c r="I214" s="203"/>
      <c r="J214" s="203"/>
      <c r="K214" s="204"/>
      <c r="L214" s="204"/>
      <c r="M214" s="204"/>
      <c r="N214" s="201"/>
      <c r="O214" s="201"/>
      <c r="P214" s="201"/>
      <c r="Q214" s="201"/>
      <c r="R214" s="113"/>
      <c r="S214" s="113"/>
      <c r="V214" s="201"/>
      <c r="W214" s="113"/>
      <c r="Y214" s="113"/>
      <c r="Z214" s="113"/>
      <c r="AA214" s="113"/>
      <c r="AC214" s="113"/>
      <c r="AD214" s="201"/>
      <c r="AE214" s="113"/>
      <c r="AF214" s="113"/>
      <c r="AG214" s="113"/>
    </row>
    <row r="215" spans="1:33" x14ac:dyDescent="0.2">
      <c r="A215" s="113"/>
      <c r="B215" s="200"/>
      <c r="C215" s="113"/>
      <c r="D215" s="201"/>
      <c r="E215" s="201"/>
      <c r="F215" s="113"/>
      <c r="G215" s="113"/>
      <c r="H215" s="113"/>
      <c r="I215" s="203"/>
      <c r="J215" s="203"/>
      <c r="K215" s="204"/>
      <c r="L215" s="204"/>
      <c r="M215" s="204"/>
      <c r="N215" s="201"/>
      <c r="O215" s="201"/>
      <c r="P215" s="201"/>
      <c r="Q215" s="201"/>
      <c r="R215" s="113"/>
      <c r="S215" s="113"/>
      <c r="V215" s="201"/>
      <c r="W215" s="113"/>
      <c r="Y215" s="113"/>
      <c r="Z215" s="113"/>
      <c r="AA215" s="113"/>
      <c r="AC215" s="113"/>
      <c r="AD215" s="201"/>
      <c r="AE215" s="113"/>
      <c r="AF215" s="113"/>
      <c r="AG215" s="113"/>
    </row>
    <row r="216" spans="1:33" x14ac:dyDescent="0.2">
      <c r="A216" s="113"/>
      <c r="B216" s="200"/>
      <c r="C216" s="113"/>
      <c r="D216" s="201"/>
      <c r="E216" s="201"/>
      <c r="F216" s="113"/>
      <c r="G216" s="113"/>
      <c r="H216" s="113"/>
      <c r="I216" s="203"/>
      <c r="J216" s="203"/>
      <c r="K216" s="204"/>
      <c r="L216" s="204"/>
      <c r="M216" s="204"/>
      <c r="N216" s="201"/>
      <c r="O216" s="201"/>
      <c r="P216" s="201"/>
      <c r="Q216" s="201"/>
      <c r="R216" s="113"/>
      <c r="S216" s="113"/>
      <c r="V216" s="201"/>
      <c r="W216" s="113"/>
      <c r="Y216" s="113"/>
      <c r="Z216" s="113"/>
      <c r="AA216" s="113"/>
      <c r="AC216" s="113"/>
      <c r="AD216" s="201"/>
      <c r="AE216" s="113"/>
      <c r="AF216" s="113"/>
      <c r="AG216" s="113"/>
    </row>
    <row r="217" spans="1:33" x14ac:dyDescent="0.2">
      <c r="A217" s="113"/>
      <c r="B217" s="200"/>
      <c r="C217" s="113"/>
      <c r="D217" s="201"/>
      <c r="E217" s="201"/>
      <c r="F217" s="113"/>
      <c r="G217" s="113"/>
      <c r="H217" s="113"/>
      <c r="I217" s="203"/>
      <c r="J217" s="203"/>
      <c r="K217" s="204"/>
      <c r="L217" s="204"/>
      <c r="M217" s="204"/>
      <c r="N217" s="201"/>
      <c r="O217" s="201"/>
      <c r="P217" s="201"/>
      <c r="Q217" s="201"/>
      <c r="R217" s="113"/>
      <c r="S217" s="113"/>
      <c r="V217" s="201"/>
      <c r="W217" s="113"/>
      <c r="Y217" s="113"/>
      <c r="Z217" s="113"/>
      <c r="AA217" s="113"/>
      <c r="AC217" s="113"/>
      <c r="AD217" s="201"/>
      <c r="AE217" s="113"/>
      <c r="AF217" s="113"/>
      <c r="AG217" s="113"/>
    </row>
    <row r="218" spans="1:33" x14ac:dyDescent="0.2">
      <c r="A218" s="113"/>
      <c r="B218" s="200"/>
      <c r="C218" s="113"/>
      <c r="D218" s="201"/>
      <c r="E218" s="201"/>
      <c r="F218" s="113"/>
      <c r="G218" s="113"/>
      <c r="H218" s="113"/>
      <c r="I218" s="203"/>
      <c r="J218" s="203"/>
      <c r="K218" s="204"/>
      <c r="L218" s="204"/>
      <c r="M218" s="204"/>
      <c r="N218" s="201"/>
      <c r="O218" s="201"/>
      <c r="P218" s="201"/>
      <c r="Q218" s="201"/>
      <c r="R218" s="113"/>
      <c r="S218" s="113"/>
      <c r="V218" s="201"/>
      <c r="W218" s="113"/>
      <c r="Y218" s="113"/>
      <c r="Z218" s="113"/>
      <c r="AA218" s="113"/>
      <c r="AC218" s="113"/>
      <c r="AD218" s="201"/>
      <c r="AE218" s="113"/>
      <c r="AF218" s="113"/>
      <c r="AG218" s="113"/>
    </row>
    <row r="219" spans="1:33" x14ac:dyDescent="0.2">
      <c r="A219" s="113"/>
      <c r="B219" s="200"/>
      <c r="C219" s="113"/>
      <c r="D219" s="201"/>
      <c r="E219" s="201"/>
      <c r="F219" s="113"/>
      <c r="G219" s="113"/>
      <c r="H219" s="113"/>
      <c r="I219" s="203"/>
      <c r="J219" s="203"/>
      <c r="K219" s="204"/>
      <c r="L219" s="204"/>
      <c r="M219" s="204"/>
      <c r="N219" s="201"/>
      <c r="O219" s="201"/>
      <c r="P219" s="201"/>
      <c r="Q219" s="201"/>
      <c r="R219" s="113"/>
      <c r="S219" s="113"/>
      <c r="V219" s="201"/>
      <c r="W219" s="113"/>
      <c r="Y219" s="113"/>
      <c r="Z219" s="113"/>
      <c r="AA219" s="113"/>
      <c r="AC219" s="113"/>
      <c r="AD219" s="201"/>
      <c r="AE219" s="113"/>
      <c r="AF219" s="113"/>
      <c r="AG219" s="113"/>
    </row>
    <row r="220" spans="1:33" x14ac:dyDescent="0.2">
      <c r="A220" s="113"/>
      <c r="B220" s="200"/>
      <c r="C220" s="113"/>
      <c r="D220" s="201"/>
      <c r="E220" s="201"/>
      <c r="F220" s="113"/>
      <c r="G220" s="113"/>
      <c r="H220" s="113"/>
      <c r="I220" s="203"/>
      <c r="J220" s="203"/>
      <c r="K220" s="204"/>
      <c r="L220" s="204"/>
      <c r="M220" s="204"/>
      <c r="N220" s="201"/>
      <c r="O220" s="201"/>
      <c r="P220" s="201"/>
      <c r="Q220" s="201"/>
      <c r="R220" s="113"/>
      <c r="S220" s="113"/>
      <c r="V220" s="201"/>
      <c r="W220" s="113"/>
      <c r="Y220" s="113"/>
      <c r="Z220" s="113"/>
      <c r="AA220" s="113"/>
      <c r="AC220" s="113"/>
      <c r="AD220" s="201"/>
      <c r="AE220" s="113"/>
      <c r="AF220" s="113"/>
      <c r="AG220" s="113"/>
    </row>
    <row r="221" spans="1:33" x14ac:dyDescent="0.2">
      <c r="A221" s="113"/>
      <c r="B221" s="200"/>
      <c r="C221" s="113"/>
      <c r="D221" s="201"/>
      <c r="E221" s="201"/>
      <c r="F221" s="113"/>
      <c r="G221" s="113"/>
      <c r="H221" s="113"/>
      <c r="I221" s="203"/>
      <c r="J221" s="203"/>
      <c r="K221" s="204"/>
      <c r="L221" s="204"/>
      <c r="M221" s="204"/>
      <c r="N221" s="201"/>
      <c r="O221" s="201"/>
      <c r="P221" s="201"/>
      <c r="Q221" s="201"/>
      <c r="R221" s="113"/>
      <c r="S221" s="113"/>
      <c r="V221" s="201"/>
      <c r="W221" s="113"/>
      <c r="Y221" s="113"/>
      <c r="Z221" s="113"/>
      <c r="AA221" s="113"/>
      <c r="AC221" s="113"/>
      <c r="AD221" s="201"/>
      <c r="AE221" s="113"/>
      <c r="AF221" s="113"/>
      <c r="AG221" s="113"/>
    </row>
    <row r="222" spans="1:33" x14ac:dyDescent="0.2">
      <c r="A222" s="113"/>
      <c r="B222" s="200"/>
      <c r="C222" s="113"/>
      <c r="D222" s="201"/>
      <c r="E222" s="201"/>
      <c r="F222" s="113"/>
      <c r="G222" s="113"/>
      <c r="H222" s="113"/>
      <c r="I222" s="203"/>
      <c r="J222" s="203"/>
      <c r="K222" s="204"/>
      <c r="L222" s="204"/>
      <c r="M222" s="204"/>
      <c r="N222" s="201"/>
      <c r="O222" s="201"/>
      <c r="P222" s="201"/>
      <c r="Q222" s="201"/>
      <c r="R222" s="113"/>
      <c r="S222" s="113"/>
      <c r="V222" s="201"/>
      <c r="W222" s="113"/>
      <c r="Y222" s="113"/>
      <c r="Z222" s="113"/>
      <c r="AA222" s="113"/>
      <c r="AC222" s="113"/>
      <c r="AD222" s="201"/>
      <c r="AE222" s="113"/>
      <c r="AF222" s="113"/>
      <c r="AG222" s="113"/>
    </row>
    <row r="223" spans="1:33" x14ac:dyDescent="0.2">
      <c r="A223" s="113"/>
      <c r="B223" s="200"/>
      <c r="C223" s="113"/>
      <c r="D223" s="201"/>
      <c r="E223" s="201"/>
      <c r="F223" s="113"/>
      <c r="G223" s="113"/>
      <c r="H223" s="113"/>
      <c r="I223" s="203"/>
      <c r="J223" s="203"/>
      <c r="K223" s="204"/>
      <c r="L223" s="204"/>
      <c r="M223" s="204"/>
      <c r="N223" s="201"/>
      <c r="O223" s="201"/>
      <c r="P223" s="201"/>
      <c r="Q223" s="201"/>
      <c r="R223" s="113"/>
      <c r="S223" s="113"/>
      <c r="V223" s="201"/>
      <c r="W223" s="113"/>
      <c r="Y223" s="113"/>
      <c r="Z223" s="113"/>
      <c r="AA223" s="113"/>
      <c r="AC223" s="113"/>
      <c r="AD223" s="201"/>
      <c r="AE223" s="113"/>
      <c r="AF223" s="113"/>
      <c r="AG223" s="113"/>
    </row>
    <row r="224" spans="1:33" x14ac:dyDescent="0.2">
      <c r="A224" s="113"/>
      <c r="B224" s="200"/>
      <c r="C224" s="113"/>
      <c r="D224" s="201"/>
      <c r="E224" s="201"/>
      <c r="F224" s="113"/>
      <c r="G224" s="113"/>
      <c r="H224" s="113"/>
      <c r="I224" s="203"/>
      <c r="J224" s="203"/>
      <c r="K224" s="204"/>
      <c r="L224" s="204"/>
      <c r="M224" s="204"/>
      <c r="N224" s="201"/>
      <c r="O224" s="201"/>
      <c r="P224" s="201"/>
      <c r="Q224" s="201"/>
      <c r="R224" s="113"/>
      <c r="S224" s="113"/>
      <c r="V224" s="201"/>
      <c r="W224" s="113"/>
      <c r="Y224" s="113"/>
      <c r="Z224" s="113"/>
      <c r="AA224" s="113"/>
      <c r="AC224" s="113"/>
      <c r="AD224" s="201"/>
      <c r="AE224" s="113"/>
      <c r="AF224" s="113"/>
      <c r="AG224" s="113"/>
    </row>
    <row r="225" spans="1:33" x14ac:dyDescent="0.2">
      <c r="A225" s="113"/>
      <c r="B225" s="200"/>
      <c r="C225" s="113"/>
      <c r="D225" s="201"/>
      <c r="E225" s="201"/>
      <c r="F225" s="113"/>
      <c r="G225" s="113"/>
      <c r="H225" s="113"/>
      <c r="I225" s="203"/>
      <c r="J225" s="203"/>
      <c r="K225" s="204"/>
      <c r="L225" s="204"/>
      <c r="M225" s="204"/>
      <c r="N225" s="201"/>
      <c r="O225" s="201"/>
      <c r="P225" s="201"/>
      <c r="Q225" s="201"/>
      <c r="R225" s="113"/>
      <c r="S225" s="113"/>
      <c r="V225" s="201"/>
      <c r="W225" s="113"/>
      <c r="Y225" s="113"/>
      <c r="Z225" s="113"/>
      <c r="AA225" s="113"/>
      <c r="AC225" s="113"/>
      <c r="AD225" s="201"/>
      <c r="AE225" s="113"/>
      <c r="AF225" s="113"/>
      <c r="AG225" s="113"/>
    </row>
    <row r="226" spans="1:33" x14ac:dyDescent="0.2">
      <c r="A226" s="113"/>
      <c r="B226" s="200"/>
      <c r="C226" s="113"/>
      <c r="D226" s="201"/>
      <c r="E226" s="201"/>
      <c r="F226" s="113"/>
      <c r="G226" s="113"/>
      <c r="H226" s="113"/>
      <c r="I226" s="203"/>
      <c r="J226" s="203"/>
      <c r="K226" s="204"/>
      <c r="L226" s="204"/>
      <c r="M226" s="204"/>
      <c r="N226" s="201"/>
      <c r="O226" s="201"/>
      <c r="P226" s="201"/>
      <c r="Q226" s="201"/>
      <c r="R226" s="113"/>
      <c r="S226" s="113"/>
      <c r="V226" s="201"/>
      <c r="W226" s="113"/>
      <c r="Y226" s="113"/>
      <c r="Z226" s="113"/>
      <c r="AA226" s="113"/>
      <c r="AC226" s="113"/>
      <c r="AD226" s="201"/>
      <c r="AE226" s="113"/>
      <c r="AF226" s="113"/>
      <c r="AG226" s="113"/>
    </row>
    <row r="227" spans="1:33" x14ac:dyDescent="0.2">
      <c r="A227" s="113"/>
      <c r="B227" s="200"/>
      <c r="C227" s="113"/>
      <c r="D227" s="201"/>
      <c r="E227" s="201"/>
      <c r="F227" s="113"/>
      <c r="G227" s="113"/>
      <c r="H227" s="113"/>
      <c r="I227" s="203"/>
      <c r="J227" s="203"/>
      <c r="K227" s="204"/>
      <c r="L227" s="204"/>
      <c r="M227" s="204"/>
      <c r="N227" s="201"/>
      <c r="O227" s="201"/>
      <c r="P227" s="201"/>
      <c r="Q227" s="201"/>
      <c r="R227" s="113"/>
      <c r="S227" s="113"/>
      <c r="V227" s="201"/>
      <c r="W227" s="113"/>
      <c r="Y227" s="113"/>
      <c r="Z227" s="113"/>
      <c r="AA227" s="113"/>
      <c r="AC227" s="113"/>
      <c r="AD227" s="201"/>
      <c r="AE227" s="113"/>
      <c r="AF227" s="113"/>
      <c r="AG227" s="113"/>
    </row>
    <row r="228" spans="1:33" x14ac:dyDescent="0.2">
      <c r="A228" s="113"/>
      <c r="B228" s="200"/>
      <c r="C228" s="113"/>
      <c r="D228" s="201"/>
      <c r="E228" s="201"/>
      <c r="F228" s="113"/>
      <c r="G228" s="113"/>
      <c r="H228" s="113"/>
      <c r="I228" s="203"/>
      <c r="J228" s="203"/>
      <c r="K228" s="204"/>
      <c r="L228" s="204"/>
      <c r="M228" s="204"/>
      <c r="N228" s="201"/>
      <c r="O228" s="201"/>
      <c r="P228" s="201"/>
      <c r="Q228" s="201"/>
      <c r="R228" s="113"/>
      <c r="S228" s="113"/>
      <c r="V228" s="201"/>
      <c r="W228" s="113"/>
      <c r="Y228" s="113"/>
      <c r="Z228" s="113"/>
      <c r="AA228" s="113"/>
      <c r="AC228" s="113"/>
      <c r="AD228" s="201"/>
      <c r="AE228" s="113"/>
      <c r="AF228" s="113"/>
      <c r="AG228" s="113"/>
    </row>
    <row r="229" spans="1:33" x14ac:dyDescent="0.2">
      <c r="A229" s="113"/>
      <c r="B229" s="200"/>
      <c r="C229" s="113"/>
      <c r="D229" s="201"/>
      <c r="E229" s="201"/>
      <c r="F229" s="113"/>
      <c r="G229" s="113"/>
      <c r="H229" s="113"/>
      <c r="I229" s="203"/>
      <c r="J229" s="203"/>
      <c r="K229" s="204"/>
      <c r="L229" s="204"/>
      <c r="M229" s="204"/>
      <c r="N229" s="201"/>
      <c r="O229" s="201"/>
      <c r="P229" s="201"/>
      <c r="Q229" s="201"/>
      <c r="R229" s="113"/>
      <c r="S229" s="113"/>
      <c r="V229" s="201"/>
      <c r="W229" s="113"/>
      <c r="Y229" s="113"/>
      <c r="Z229" s="113"/>
      <c r="AA229" s="113"/>
      <c r="AC229" s="113"/>
      <c r="AD229" s="201"/>
      <c r="AE229" s="113"/>
      <c r="AF229" s="113"/>
      <c r="AG229" s="113"/>
    </row>
    <row r="230" spans="1:33" x14ac:dyDescent="0.2">
      <c r="A230" s="113"/>
      <c r="B230" s="200"/>
      <c r="C230" s="113"/>
      <c r="D230" s="201"/>
      <c r="E230" s="201"/>
      <c r="F230" s="113"/>
      <c r="G230" s="113"/>
      <c r="H230" s="113"/>
      <c r="I230" s="203"/>
      <c r="J230" s="203"/>
      <c r="K230" s="204"/>
      <c r="L230" s="204"/>
      <c r="M230" s="204"/>
      <c r="N230" s="201"/>
      <c r="O230" s="201"/>
      <c r="P230" s="201"/>
      <c r="Q230" s="201"/>
      <c r="R230" s="113"/>
      <c r="S230" s="113"/>
      <c r="V230" s="201"/>
      <c r="W230" s="113"/>
      <c r="Y230" s="113"/>
      <c r="Z230" s="113"/>
      <c r="AA230" s="113"/>
      <c r="AC230" s="113"/>
      <c r="AD230" s="201"/>
      <c r="AE230" s="113"/>
      <c r="AF230" s="113"/>
      <c r="AG230" s="113"/>
    </row>
    <row r="231" spans="1:33" x14ac:dyDescent="0.2">
      <c r="A231" s="113"/>
      <c r="B231" s="200"/>
      <c r="C231" s="113"/>
      <c r="D231" s="201"/>
      <c r="E231" s="201"/>
      <c r="F231" s="113"/>
      <c r="G231" s="113"/>
      <c r="H231" s="113"/>
      <c r="I231" s="203"/>
      <c r="J231" s="203"/>
      <c r="K231" s="204"/>
      <c r="L231" s="204"/>
      <c r="M231" s="204"/>
      <c r="N231" s="201"/>
      <c r="O231" s="201"/>
      <c r="P231" s="201"/>
      <c r="Q231" s="201"/>
      <c r="R231" s="113"/>
      <c r="S231" s="113"/>
      <c r="V231" s="201"/>
      <c r="W231" s="113"/>
      <c r="Y231" s="113"/>
      <c r="Z231" s="113"/>
      <c r="AA231" s="113"/>
      <c r="AC231" s="113"/>
      <c r="AD231" s="201"/>
      <c r="AE231" s="113"/>
      <c r="AF231" s="113"/>
      <c r="AG231" s="113"/>
    </row>
    <row r="232" spans="1:33" x14ac:dyDescent="0.2">
      <c r="A232" s="113"/>
      <c r="B232" s="200"/>
      <c r="C232" s="113"/>
      <c r="D232" s="201"/>
      <c r="E232" s="201"/>
      <c r="F232" s="113"/>
      <c r="G232" s="113"/>
      <c r="H232" s="113"/>
      <c r="I232" s="203"/>
      <c r="J232" s="203"/>
      <c r="K232" s="204"/>
      <c r="L232" s="204"/>
      <c r="M232" s="204"/>
      <c r="N232" s="201"/>
      <c r="O232" s="201"/>
      <c r="P232" s="201"/>
      <c r="Q232" s="201"/>
      <c r="R232" s="113"/>
      <c r="S232" s="113"/>
      <c r="V232" s="201"/>
      <c r="W232" s="113"/>
      <c r="Y232" s="113"/>
      <c r="Z232" s="113"/>
      <c r="AA232" s="113"/>
      <c r="AC232" s="113"/>
      <c r="AD232" s="201"/>
      <c r="AE232" s="113"/>
      <c r="AF232" s="113"/>
      <c r="AG232" s="113"/>
    </row>
    <row r="233" spans="1:33" x14ac:dyDescent="0.2">
      <c r="A233" s="113"/>
      <c r="B233" s="200"/>
      <c r="C233" s="113"/>
      <c r="D233" s="201"/>
      <c r="E233" s="201"/>
      <c r="F233" s="113"/>
      <c r="G233" s="113"/>
      <c r="H233" s="113"/>
      <c r="I233" s="203"/>
      <c r="J233" s="203"/>
      <c r="K233" s="204"/>
      <c r="L233" s="204"/>
      <c r="M233" s="204"/>
      <c r="N233" s="201"/>
      <c r="O233" s="201"/>
      <c r="P233" s="201"/>
      <c r="Q233" s="201"/>
      <c r="R233" s="113"/>
      <c r="S233" s="113"/>
      <c r="V233" s="201"/>
      <c r="W233" s="113"/>
      <c r="Y233" s="113"/>
      <c r="Z233" s="113"/>
      <c r="AA233" s="113"/>
      <c r="AC233" s="113"/>
      <c r="AD233" s="201"/>
      <c r="AE233" s="113"/>
      <c r="AF233" s="113"/>
      <c r="AG233" s="113"/>
    </row>
    <row r="234" spans="1:33" x14ac:dyDescent="0.2">
      <c r="A234" s="113"/>
      <c r="B234" s="200"/>
      <c r="C234" s="113"/>
      <c r="D234" s="201"/>
      <c r="E234" s="201"/>
      <c r="F234" s="113"/>
      <c r="G234" s="113"/>
      <c r="H234" s="113"/>
      <c r="I234" s="203"/>
      <c r="J234" s="203"/>
      <c r="K234" s="204"/>
      <c r="L234" s="204"/>
      <c r="M234" s="204"/>
      <c r="N234" s="201"/>
      <c r="O234" s="201"/>
      <c r="P234" s="201"/>
      <c r="Q234" s="201"/>
      <c r="R234" s="113"/>
      <c r="S234" s="113"/>
      <c r="V234" s="201"/>
      <c r="W234" s="113"/>
      <c r="Y234" s="113"/>
      <c r="Z234" s="113"/>
      <c r="AA234" s="113"/>
      <c r="AC234" s="113"/>
      <c r="AD234" s="201"/>
      <c r="AE234" s="113"/>
      <c r="AF234" s="113"/>
      <c r="AG234" s="113"/>
    </row>
    <row r="235" spans="1:33" x14ac:dyDescent="0.2">
      <c r="A235" s="113"/>
      <c r="B235" s="200"/>
      <c r="C235" s="113"/>
      <c r="D235" s="201"/>
      <c r="E235" s="201"/>
      <c r="F235" s="113"/>
      <c r="G235" s="113"/>
      <c r="H235" s="113"/>
      <c r="I235" s="203"/>
      <c r="J235" s="203"/>
      <c r="K235" s="204"/>
      <c r="L235" s="204"/>
      <c r="M235" s="204"/>
      <c r="N235" s="201"/>
      <c r="O235" s="201"/>
      <c r="P235" s="201"/>
      <c r="Q235" s="201"/>
      <c r="R235" s="113"/>
      <c r="S235" s="113"/>
      <c r="V235" s="201"/>
      <c r="W235" s="113"/>
      <c r="Y235" s="113"/>
      <c r="Z235" s="113"/>
      <c r="AA235" s="113"/>
      <c r="AC235" s="113"/>
      <c r="AD235" s="201"/>
      <c r="AE235" s="113"/>
      <c r="AF235" s="113"/>
      <c r="AG235" s="113"/>
    </row>
    <row r="236" spans="1:33" x14ac:dyDescent="0.2">
      <c r="A236" s="113"/>
      <c r="B236" s="200"/>
      <c r="C236" s="113"/>
      <c r="D236" s="201"/>
      <c r="E236" s="201"/>
      <c r="F236" s="113"/>
      <c r="G236" s="113"/>
      <c r="H236" s="113"/>
      <c r="I236" s="203"/>
      <c r="J236" s="203"/>
      <c r="K236" s="204"/>
      <c r="L236" s="204"/>
      <c r="M236" s="204"/>
      <c r="N236" s="201"/>
      <c r="O236" s="201"/>
      <c r="P236" s="201"/>
      <c r="Q236" s="201"/>
      <c r="R236" s="113"/>
      <c r="S236" s="113"/>
      <c r="V236" s="201"/>
      <c r="W236" s="113"/>
      <c r="Y236" s="113"/>
      <c r="Z236" s="113"/>
      <c r="AA236" s="113"/>
      <c r="AC236" s="113"/>
      <c r="AD236" s="201"/>
      <c r="AE236" s="113"/>
      <c r="AF236" s="113"/>
      <c r="AG236" s="113"/>
    </row>
    <row r="237" spans="1:33" x14ac:dyDescent="0.2">
      <c r="A237" s="113"/>
      <c r="B237" s="200"/>
      <c r="C237" s="113"/>
      <c r="D237" s="201"/>
      <c r="E237" s="201"/>
      <c r="F237" s="113"/>
      <c r="G237" s="113"/>
      <c r="H237" s="113"/>
      <c r="I237" s="203"/>
      <c r="J237" s="203"/>
      <c r="K237" s="204"/>
      <c r="L237" s="204"/>
      <c r="M237" s="204"/>
      <c r="N237" s="201"/>
      <c r="O237" s="201"/>
      <c r="P237" s="201"/>
      <c r="Q237" s="201"/>
      <c r="R237" s="113"/>
      <c r="S237" s="113"/>
      <c r="V237" s="201"/>
      <c r="W237" s="113"/>
      <c r="Y237" s="113"/>
      <c r="Z237" s="113"/>
      <c r="AA237" s="113"/>
      <c r="AC237" s="113"/>
      <c r="AD237" s="201"/>
      <c r="AE237" s="113"/>
      <c r="AF237" s="113"/>
      <c r="AG237" s="113"/>
    </row>
    <row r="238" spans="1:33" x14ac:dyDescent="0.2">
      <c r="A238" s="113"/>
      <c r="B238" s="200"/>
      <c r="C238" s="113"/>
      <c r="D238" s="201"/>
      <c r="E238" s="201"/>
      <c r="F238" s="113"/>
      <c r="G238" s="113"/>
      <c r="H238" s="113"/>
      <c r="I238" s="203"/>
      <c r="J238" s="203"/>
      <c r="K238" s="204"/>
      <c r="L238" s="204"/>
      <c r="M238" s="204"/>
      <c r="N238" s="201"/>
      <c r="O238" s="201"/>
      <c r="P238" s="201"/>
      <c r="Q238" s="201"/>
      <c r="R238" s="113"/>
      <c r="S238" s="113"/>
      <c r="V238" s="201"/>
      <c r="W238" s="113"/>
      <c r="Y238" s="113"/>
      <c r="Z238" s="113"/>
      <c r="AA238" s="113"/>
      <c r="AC238" s="113"/>
      <c r="AD238" s="201"/>
      <c r="AE238" s="113"/>
      <c r="AF238" s="113"/>
      <c r="AG238" s="113"/>
    </row>
    <row r="239" spans="1:33" x14ac:dyDescent="0.2">
      <c r="A239" s="113"/>
      <c r="B239" s="200"/>
      <c r="C239" s="113"/>
      <c r="D239" s="201"/>
      <c r="E239" s="201"/>
      <c r="F239" s="113"/>
      <c r="G239" s="113"/>
      <c r="H239" s="113"/>
      <c r="I239" s="203"/>
      <c r="J239" s="203"/>
      <c r="K239" s="204"/>
      <c r="L239" s="204"/>
      <c r="M239" s="204"/>
      <c r="N239" s="201"/>
      <c r="O239" s="201"/>
      <c r="P239" s="201"/>
      <c r="Q239" s="201"/>
      <c r="R239" s="113"/>
      <c r="S239" s="113"/>
      <c r="V239" s="201"/>
      <c r="W239" s="113"/>
      <c r="Y239" s="113"/>
      <c r="Z239" s="113"/>
      <c r="AA239" s="113"/>
      <c r="AC239" s="113"/>
      <c r="AD239" s="201"/>
      <c r="AE239" s="113"/>
      <c r="AF239" s="113"/>
      <c r="AG239" s="113"/>
    </row>
    <row r="240" spans="1:33" x14ac:dyDescent="0.2">
      <c r="A240" s="113"/>
      <c r="B240" s="200"/>
      <c r="C240" s="113"/>
      <c r="D240" s="201"/>
      <c r="E240" s="201"/>
      <c r="F240" s="113"/>
      <c r="G240" s="113"/>
      <c r="H240" s="113"/>
      <c r="I240" s="203"/>
      <c r="J240" s="203"/>
      <c r="K240" s="204"/>
      <c r="L240" s="204"/>
      <c r="M240" s="204"/>
      <c r="N240" s="201"/>
      <c r="O240" s="201"/>
      <c r="P240" s="201"/>
      <c r="Q240" s="201"/>
      <c r="R240" s="113"/>
      <c r="S240" s="113"/>
      <c r="V240" s="201"/>
      <c r="W240" s="113"/>
      <c r="Y240" s="113"/>
      <c r="Z240" s="113"/>
      <c r="AA240" s="113"/>
      <c r="AC240" s="113"/>
      <c r="AD240" s="201"/>
      <c r="AE240" s="113"/>
      <c r="AF240" s="113"/>
      <c r="AG240" s="113"/>
    </row>
    <row r="241" spans="1:33" x14ac:dyDescent="0.2">
      <c r="A241" s="113"/>
      <c r="B241" s="200"/>
      <c r="C241" s="113"/>
      <c r="D241" s="201"/>
      <c r="E241" s="201"/>
      <c r="F241" s="113"/>
      <c r="G241" s="113"/>
      <c r="H241" s="113"/>
      <c r="I241" s="203"/>
      <c r="J241" s="203"/>
      <c r="K241" s="204"/>
      <c r="L241" s="204"/>
      <c r="M241" s="204"/>
      <c r="N241" s="201"/>
      <c r="O241" s="201"/>
      <c r="P241" s="201"/>
      <c r="Q241" s="201"/>
      <c r="R241" s="113"/>
      <c r="S241" s="113"/>
      <c r="V241" s="201"/>
      <c r="W241" s="113"/>
      <c r="Y241" s="113"/>
      <c r="Z241" s="113"/>
      <c r="AA241" s="113"/>
      <c r="AC241" s="113"/>
      <c r="AD241" s="201"/>
      <c r="AE241" s="113"/>
      <c r="AF241" s="113"/>
      <c r="AG241" s="113"/>
    </row>
    <row r="242" spans="1:33" x14ac:dyDescent="0.2">
      <c r="A242" s="113"/>
      <c r="B242" s="200"/>
      <c r="C242" s="113"/>
      <c r="D242" s="201"/>
      <c r="E242" s="201"/>
      <c r="F242" s="113"/>
      <c r="G242" s="113"/>
      <c r="H242" s="113"/>
      <c r="I242" s="203"/>
      <c r="J242" s="203"/>
      <c r="K242" s="204"/>
      <c r="L242" s="204"/>
      <c r="M242" s="204"/>
      <c r="N242" s="201"/>
      <c r="O242" s="201"/>
      <c r="P242" s="201"/>
      <c r="Q242" s="201"/>
      <c r="R242" s="113"/>
      <c r="S242" s="113"/>
      <c r="V242" s="201"/>
      <c r="W242" s="113"/>
      <c r="Y242" s="113"/>
      <c r="Z242" s="113"/>
      <c r="AA242" s="113"/>
      <c r="AC242" s="113"/>
      <c r="AD242" s="201"/>
      <c r="AE242" s="113"/>
      <c r="AF242" s="113"/>
      <c r="AG242" s="113"/>
    </row>
    <row r="243" spans="1:33" x14ac:dyDescent="0.2">
      <c r="A243" s="113"/>
      <c r="B243" s="200"/>
      <c r="C243" s="113"/>
      <c r="D243" s="201"/>
      <c r="E243" s="201"/>
      <c r="F243" s="113"/>
      <c r="G243" s="113"/>
      <c r="H243" s="113"/>
      <c r="I243" s="203"/>
      <c r="J243" s="203"/>
      <c r="K243" s="204"/>
      <c r="L243" s="204"/>
      <c r="M243" s="204"/>
      <c r="N243" s="201"/>
      <c r="O243" s="201"/>
      <c r="P243" s="201"/>
      <c r="Q243" s="201"/>
      <c r="R243" s="113"/>
      <c r="S243" s="113"/>
      <c r="V243" s="201"/>
      <c r="W243" s="113"/>
      <c r="Y243" s="113"/>
      <c r="Z243" s="113"/>
      <c r="AA243" s="113"/>
      <c r="AC243" s="113"/>
      <c r="AD243" s="201"/>
      <c r="AE243" s="113"/>
      <c r="AF243" s="113"/>
      <c r="AG243" s="113"/>
    </row>
    <row r="244" spans="1:33" x14ac:dyDescent="0.2">
      <c r="A244" s="113"/>
      <c r="B244" s="200"/>
      <c r="C244" s="113"/>
      <c r="D244" s="201"/>
      <c r="E244" s="201"/>
      <c r="F244" s="113"/>
      <c r="G244" s="113"/>
      <c r="H244" s="113"/>
      <c r="I244" s="203"/>
      <c r="J244" s="203"/>
      <c r="K244" s="204"/>
      <c r="L244" s="204"/>
      <c r="M244" s="204"/>
      <c r="N244" s="201"/>
      <c r="O244" s="201"/>
      <c r="P244" s="201"/>
      <c r="Q244" s="201"/>
      <c r="R244" s="113"/>
      <c r="S244" s="113"/>
      <c r="V244" s="201"/>
      <c r="W244" s="113"/>
      <c r="Y244" s="113"/>
      <c r="Z244" s="113"/>
      <c r="AA244" s="113"/>
      <c r="AC244" s="113"/>
      <c r="AD244" s="201"/>
      <c r="AE244" s="113"/>
      <c r="AF244" s="113"/>
      <c r="AG244" s="113"/>
    </row>
    <row r="245" spans="1:33" x14ac:dyDescent="0.2">
      <c r="A245" s="113"/>
      <c r="B245" s="200"/>
      <c r="C245" s="113"/>
      <c r="D245" s="201"/>
      <c r="E245" s="201"/>
      <c r="F245" s="113"/>
      <c r="G245" s="113"/>
      <c r="H245" s="113"/>
      <c r="I245" s="203"/>
      <c r="J245" s="203"/>
      <c r="K245" s="204"/>
      <c r="L245" s="204"/>
      <c r="M245" s="204"/>
      <c r="N245" s="201"/>
      <c r="O245" s="201"/>
      <c r="P245" s="201"/>
      <c r="Q245" s="201"/>
      <c r="R245" s="113"/>
      <c r="S245" s="113"/>
      <c r="V245" s="201"/>
      <c r="W245" s="113"/>
      <c r="Y245" s="113"/>
      <c r="Z245" s="113"/>
      <c r="AA245" s="113"/>
      <c r="AC245" s="113"/>
      <c r="AD245" s="201"/>
      <c r="AE245" s="113"/>
      <c r="AF245" s="113"/>
      <c r="AG245" s="113"/>
    </row>
    <row r="246" spans="1:33" x14ac:dyDescent="0.2">
      <c r="A246" s="113"/>
      <c r="B246" s="200"/>
      <c r="C246" s="113"/>
      <c r="D246" s="201"/>
      <c r="E246" s="201"/>
      <c r="F246" s="113"/>
      <c r="G246" s="113"/>
      <c r="H246" s="113"/>
      <c r="I246" s="203"/>
      <c r="J246" s="203"/>
      <c r="K246" s="204"/>
      <c r="L246" s="204"/>
      <c r="M246" s="204"/>
      <c r="N246" s="201"/>
      <c r="O246" s="201"/>
      <c r="P246" s="201"/>
      <c r="Q246" s="201"/>
      <c r="R246" s="113"/>
      <c r="S246" s="113"/>
      <c r="V246" s="201"/>
      <c r="W246" s="113"/>
      <c r="Y246" s="113"/>
      <c r="Z246" s="113"/>
      <c r="AA246" s="113"/>
      <c r="AC246" s="113"/>
      <c r="AD246" s="201"/>
      <c r="AE246" s="113"/>
      <c r="AF246" s="113"/>
      <c r="AG246" s="113"/>
    </row>
    <row r="247" spans="1:33" x14ac:dyDescent="0.2">
      <c r="A247" s="113"/>
      <c r="B247" s="200"/>
      <c r="C247" s="113"/>
      <c r="D247" s="201"/>
      <c r="E247" s="201"/>
      <c r="F247" s="113"/>
      <c r="G247" s="113"/>
      <c r="H247" s="113"/>
      <c r="I247" s="203"/>
      <c r="J247" s="203"/>
      <c r="K247" s="204"/>
      <c r="L247" s="204"/>
      <c r="M247" s="204"/>
      <c r="N247" s="201"/>
      <c r="O247" s="201"/>
      <c r="P247" s="201"/>
      <c r="Q247" s="201"/>
      <c r="R247" s="113"/>
      <c r="S247" s="113"/>
      <c r="V247" s="201"/>
      <c r="W247" s="113"/>
      <c r="Y247" s="113"/>
      <c r="Z247" s="113"/>
      <c r="AA247" s="113"/>
      <c r="AC247" s="113"/>
      <c r="AD247" s="201"/>
      <c r="AE247" s="113"/>
      <c r="AF247" s="113"/>
      <c r="AG247" s="113"/>
    </row>
    <row r="248" spans="1:33" x14ac:dyDescent="0.2">
      <c r="A248" s="113"/>
      <c r="B248" s="200"/>
      <c r="C248" s="113"/>
      <c r="D248" s="201"/>
      <c r="E248" s="201"/>
      <c r="F248" s="113"/>
      <c r="G248" s="113"/>
      <c r="H248" s="113"/>
      <c r="I248" s="203"/>
      <c r="J248" s="203"/>
      <c r="K248" s="204"/>
      <c r="L248" s="204"/>
      <c r="M248" s="204"/>
      <c r="N248" s="201"/>
      <c r="O248" s="201"/>
      <c r="P248" s="201"/>
      <c r="Q248" s="201"/>
      <c r="R248" s="113"/>
      <c r="S248" s="113"/>
      <c r="V248" s="201"/>
      <c r="W248" s="113"/>
      <c r="Y248" s="113"/>
      <c r="Z248" s="113"/>
      <c r="AA248" s="113"/>
      <c r="AC248" s="113"/>
      <c r="AD248" s="201"/>
      <c r="AE248" s="113"/>
      <c r="AF248" s="113"/>
      <c r="AG248" s="113"/>
    </row>
    <row r="249" spans="1:33" x14ac:dyDescent="0.2">
      <c r="A249" s="113"/>
      <c r="B249" s="200"/>
      <c r="C249" s="113"/>
      <c r="D249" s="201"/>
      <c r="E249" s="201"/>
      <c r="F249" s="113"/>
      <c r="G249" s="113"/>
      <c r="H249" s="113"/>
      <c r="I249" s="203"/>
      <c r="J249" s="203"/>
      <c r="K249" s="204"/>
      <c r="L249" s="204"/>
      <c r="M249" s="204"/>
      <c r="N249" s="201"/>
      <c r="O249" s="201"/>
      <c r="P249" s="201"/>
      <c r="Q249" s="201"/>
      <c r="R249" s="113"/>
      <c r="S249" s="113"/>
      <c r="V249" s="201"/>
      <c r="W249" s="113"/>
      <c r="Y249" s="113"/>
      <c r="Z249" s="113"/>
      <c r="AA249" s="113"/>
      <c r="AC249" s="113"/>
      <c r="AD249" s="201"/>
      <c r="AE249" s="113"/>
      <c r="AF249" s="113"/>
      <c r="AG249" s="113"/>
    </row>
    <row r="250" spans="1:33" x14ac:dyDescent="0.2">
      <c r="A250" s="113"/>
      <c r="B250" s="200"/>
      <c r="C250" s="113"/>
      <c r="D250" s="201"/>
      <c r="E250" s="201"/>
      <c r="F250" s="113"/>
      <c r="G250" s="113"/>
      <c r="H250" s="113"/>
      <c r="I250" s="203"/>
      <c r="J250" s="203"/>
      <c r="K250" s="204"/>
      <c r="L250" s="204"/>
      <c r="M250" s="204"/>
      <c r="N250" s="201"/>
      <c r="O250" s="201"/>
      <c r="P250" s="201"/>
      <c r="Q250" s="201"/>
      <c r="R250" s="113"/>
      <c r="S250" s="113"/>
      <c r="V250" s="201"/>
      <c r="W250" s="113"/>
      <c r="Y250" s="113"/>
      <c r="Z250" s="113"/>
      <c r="AA250" s="113"/>
      <c r="AC250" s="113"/>
      <c r="AD250" s="201"/>
      <c r="AE250" s="113"/>
      <c r="AF250" s="113"/>
      <c r="AG250" s="113"/>
    </row>
    <row r="251" spans="1:33" x14ac:dyDescent="0.2">
      <c r="A251" s="113"/>
      <c r="B251" s="200"/>
      <c r="C251" s="113"/>
      <c r="D251" s="201"/>
      <c r="E251" s="201"/>
      <c r="F251" s="113"/>
      <c r="G251" s="113"/>
      <c r="H251" s="113"/>
      <c r="I251" s="203"/>
      <c r="J251" s="203"/>
      <c r="K251" s="204"/>
      <c r="L251" s="204"/>
      <c r="M251" s="204"/>
      <c r="N251" s="201"/>
      <c r="O251" s="201"/>
      <c r="P251" s="201"/>
      <c r="Q251" s="201"/>
      <c r="R251" s="113"/>
      <c r="S251" s="113"/>
      <c r="V251" s="201"/>
      <c r="W251" s="113"/>
      <c r="Y251" s="113"/>
      <c r="Z251" s="113"/>
      <c r="AA251" s="113"/>
      <c r="AC251" s="113"/>
      <c r="AD251" s="201"/>
      <c r="AE251" s="113"/>
      <c r="AF251" s="113"/>
      <c r="AG251" s="113"/>
    </row>
    <row r="252" spans="1:33" x14ac:dyDescent="0.2">
      <c r="A252" s="113"/>
      <c r="B252" s="200"/>
      <c r="C252" s="113"/>
      <c r="D252" s="201"/>
      <c r="E252" s="201"/>
      <c r="F252" s="113"/>
      <c r="G252" s="113"/>
      <c r="H252" s="113"/>
      <c r="I252" s="203"/>
      <c r="J252" s="203"/>
      <c r="K252" s="204"/>
      <c r="L252" s="204"/>
      <c r="M252" s="204"/>
      <c r="N252" s="201"/>
      <c r="O252" s="201"/>
      <c r="P252" s="201"/>
      <c r="Q252" s="201"/>
      <c r="R252" s="113"/>
      <c r="S252" s="113"/>
      <c r="V252" s="201"/>
      <c r="W252" s="113"/>
      <c r="Y252" s="113"/>
      <c r="Z252" s="113"/>
      <c r="AA252" s="113"/>
      <c r="AC252" s="113"/>
      <c r="AD252" s="201"/>
      <c r="AE252" s="113"/>
      <c r="AF252" s="113"/>
      <c r="AG252" s="113"/>
    </row>
    <row r="253" spans="1:33" x14ac:dyDescent="0.2">
      <c r="A253" s="113"/>
      <c r="B253" s="200"/>
      <c r="C253" s="113"/>
      <c r="D253" s="201"/>
      <c r="E253" s="201"/>
      <c r="F253" s="113"/>
      <c r="G253" s="113"/>
      <c r="H253" s="113"/>
      <c r="I253" s="203"/>
      <c r="J253" s="203"/>
      <c r="K253" s="204"/>
      <c r="L253" s="204"/>
      <c r="M253" s="204"/>
      <c r="N253" s="201"/>
      <c r="O253" s="201"/>
      <c r="P253" s="201"/>
      <c r="Q253" s="201"/>
      <c r="R253" s="113"/>
      <c r="S253" s="113"/>
      <c r="V253" s="201"/>
      <c r="W253" s="113"/>
      <c r="Y253" s="113"/>
      <c r="Z253" s="113"/>
      <c r="AA253" s="113"/>
      <c r="AC253" s="113"/>
      <c r="AD253" s="201"/>
      <c r="AE253" s="113"/>
      <c r="AF253" s="113"/>
      <c r="AG253" s="113"/>
    </row>
    <row r="254" spans="1:33" x14ac:dyDescent="0.2">
      <c r="A254" s="113"/>
      <c r="B254" s="200"/>
      <c r="C254" s="113"/>
      <c r="D254" s="201"/>
      <c r="E254" s="201"/>
      <c r="F254" s="113"/>
      <c r="G254" s="113"/>
      <c r="H254" s="113"/>
      <c r="I254" s="203"/>
      <c r="J254" s="203"/>
      <c r="K254" s="204"/>
      <c r="L254" s="204"/>
      <c r="M254" s="204"/>
      <c r="N254" s="201"/>
      <c r="O254" s="201"/>
      <c r="P254" s="201"/>
      <c r="Q254" s="201"/>
      <c r="R254" s="113"/>
      <c r="S254" s="113"/>
      <c r="V254" s="201"/>
      <c r="W254" s="113"/>
      <c r="Y254" s="113"/>
      <c r="Z254" s="113"/>
      <c r="AA254" s="113"/>
      <c r="AC254" s="113"/>
      <c r="AD254" s="201"/>
      <c r="AE254" s="113"/>
      <c r="AF254" s="113"/>
      <c r="AG254" s="113"/>
    </row>
    <row r="255" spans="1:33" x14ac:dyDescent="0.2">
      <c r="A255" s="113"/>
      <c r="B255" s="200"/>
      <c r="C255" s="113"/>
      <c r="D255" s="201"/>
      <c r="E255" s="201"/>
      <c r="F255" s="113"/>
      <c r="G255" s="113"/>
      <c r="H255" s="113"/>
      <c r="I255" s="203"/>
      <c r="J255" s="203"/>
      <c r="K255" s="204"/>
      <c r="L255" s="204"/>
      <c r="M255" s="204"/>
      <c r="N255" s="201"/>
      <c r="O255" s="201"/>
      <c r="P255" s="201"/>
      <c r="Q255" s="201"/>
      <c r="R255" s="113"/>
      <c r="S255" s="113"/>
      <c r="V255" s="201"/>
      <c r="W255" s="113"/>
      <c r="Y255" s="113"/>
      <c r="Z255" s="113"/>
      <c r="AA255" s="113"/>
      <c r="AC255" s="113"/>
      <c r="AD255" s="201"/>
      <c r="AE255" s="113"/>
      <c r="AF255" s="113"/>
      <c r="AG255" s="113"/>
    </row>
    <row r="256" spans="1:33" x14ac:dyDescent="0.2">
      <c r="A256" s="113"/>
      <c r="B256" s="200"/>
      <c r="C256" s="113"/>
      <c r="D256" s="201"/>
      <c r="E256" s="201"/>
      <c r="F256" s="113"/>
      <c r="G256" s="113"/>
      <c r="H256" s="113"/>
      <c r="I256" s="203"/>
      <c r="J256" s="203"/>
      <c r="K256" s="204"/>
      <c r="L256" s="204"/>
      <c r="M256" s="204"/>
      <c r="N256" s="201"/>
      <c r="O256" s="201"/>
      <c r="P256" s="201"/>
      <c r="Q256" s="201"/>
      <c r="R256" s="113"/>
      <c r="S256" s="113"/>
      <c r="V256" s="201"/>
      <c r="W256" s="113"/>
      <c r="Y256" s="113"/>
      <c r="Z256" s="113"/>
      <c r="AA256" s="113"/>
      <c r="AC256" s="113"/>
      <c r="AD256" s="201"/>
      <c r="AE256" s="113"/>
      <c r="AF256" s="113"/>
      <c r="AG256" s="113"/>
    </row>
    <row r="257" spans="1:33" x14ac:dyDescent="0.2">
      <c r="A257" s="113"/>
      <c r="B257" s="200"/>
      <c r="C257" s="113"/>
      <c r="D257" s="201"/>
      <c r="E257" s="201"/>
      <c r="F257" s="113"/>
      <c r="G257" s="113"/>
      <c r="H257" s="113"/>
      <c r="I257" s="203"/>
      <c r="J257" s="203"/>
      <c r="K257" s="204"/>
      <c r="L257" s="204"/>
      <c r="M257" s="204"/>
      <c r="N257" s="201"/>
      <c r="O257" s="201"/>
      <c r="P257" s="201"/>
      <c r="Q257" s="201"/>
      <c r="R257" s="113"/>
      <c r="S257" s="113"/>
      <c r="V257" s="201"/>
      <c r="W257" s="113"/>
      <c r="Y257" s="113"/>
      <c r="Z257" s="113"/>
      <c r="AA257" s="113"/>
      <c r="AC257" s="113"/>
      <c r="AD257" s="201"/>
      <c r="AE257" s="113"/>
      <c r="AF257" s="113"/>
      <c r="AG257" s="113"/>
    </row>
    <row r="258" spans="1:33" x14ac:dyDescent="0.2">
      <c r="A258" s="113"/>
      <c r="B258" s="200"/>
      <c r="C258" s="113"/>
      <c r="D258" s="201"/>
      <c r="E258" s="201"/>
      <c r="F258" s="113"/>
      <c r="G258" s="113"/>
      <c r="H258" s="113"/>
      <c r="I258" s="203"/>
      <c r="J258" s="203"/>
      <c r="K258" s="204"/>
      <c r="L258" s="204"/>
      <c r="M258" s="204"/>
      <c r="N258" s="201"/>
      <c r="O258" s="201"/>
      <c r="P258" s="201"/>
      <c r="Q258" s="201"/>
      <c r="R258" s="113"/>
      <c r="S258" s="113"/>
      <c r="V258" s="201"/>
      <c r="W258" s="113"/>
      <c r="Y258" s="113"/>
      <c r="Z258" s="113"/>
      <c r="AA258" s="113"/>
      <c r="AC258" s="113"/>
      <c r="AD258" s="201"/>
      <c r="AE258" s="113"/>
      <c r="AF258" s="113"/>
      <c r="AG258" s="113"/>
    </row>
    <row r="259" spans="1:33" x14ac:dyDescent="0.2">
      <c r="A259" s="113"/>
      <c r="B259" s="200"/>
      <c r="C259" s="113"/>
      <c r="D259" s="201"/>
      <c r="E259" s="201"/>
      <c r="F259" s="113"/>
      <c r="G259" s="113"/>
      <c r="H259" s="113"/>
      <c r="I259" s="203"/>
      <c r="J259" s="203"/>
      <c r="K259" s="204"/>
      <c r="L259" s="204"/>
      <c r="M259" s="204"/>
      <c r="N259" s="201"/>
      <c r="O259" s="201"/>
      <c r="P259" s="201"/>
      <c r="Q259" s="201"/>
      <c r="R259" s="113"/>
      <c r="S259" s="113"/>
      <c r="V259" s="201"/>
      <c r="W259" s="113"/>
      <c r="Y259" s="113"/>
      <c r="Z259" s="113"/>
      <c r="AA259" s="113"/>
      <c r="AC259" s="113"/>
      <c r="AD259" s="201"/>
      <c r="AE259" s="113"/>
      <c r="AF259" s="113"/>
      <c r="AG259" s="113"/>
    </row>
    <row r="260" spans="1:33" x14ac:dyDescent="0.2">
      <c r="A260" s="113"/>
      <c r="B260" s="200"/>
      <c r="C260" s="113"/>
      <c r="D260" s="201"/>
      <c r="E260" s="201"/>
      <c r="F260" s="113"/>
      <c r="G260" s="113"/>
      <c r="H260" s="113"/>
      <c r="I260" s="203"/>
      <c r="J260" s="203"/>
      <c r="K260" s="204"/>
      <c r="L260" s="204"/>
      <c r="M260" s="204"/>
      <c r="N260" s="201"/>
      <c r="O260" s="201"/>
      <c r="P260" s="201"/>
      <c r="Q260" s="201"/>
      <c r="R260" s="113"/>
      <c r="S260" s="113"/>
      <c r="V260" s="201"/>
      <c r="W260" s="113"/>
      <c r="Y260" s="113"/>
      <c r="Z260" s="113"/>
      <c r="AA260" s="113"/>
      <c r="AC260" s="113"/>
      <c r="AD260" s="201"/>
      <c r="AE260" s="113"/>
      <c r="AF260" s="113"/>
      <c r="AG260" s="113"/>
    </row>
    <row r="261" spans="1:33" x14ac:dyDescent="0.2">
      <c r="A261" s="113"/>
      <c r="B261" s="200"/>
      <c r="C261" s="113"/>
      <c r="D261" s="201"/>
      <c r="E261" s="201"/>
      <c r="F261" s="113"/>
      <c r="G261" s="113"/>
      <c r="H261" s="113"/>
      <c r="I261" s="203"/>
      <c r="J261" s="203"/>
      <c r="K261" s="204"/>
      <c r="L261" s="204"/>
      <c r="M261" s="204"/>
      <c r="N261" s="201"/>
      <c r="O261" s="201"/>
      <c r="P261" s="201"/>
      <c r="Q261" s="201"/>
      <c r="R261" s="113"/>
      <c r="S261" s="113"/>
      <c r="V261" s="201"/>
      <c r="W261" s="113"/>
      <c r="Y261" s="113"/>
      <c r="Z261" s="113"/>
      <c r="AA261" s="113"/>
      <c r="AC261" s="113"/>
      <c r="AD261" s="201"/>
      <c r="AE261" s="113"/>
      <c r="AF261" s="113"/>
      <c r="AG261" s="113"/>
    </row>
    <row r="262" spans="1:33" x14ac:dyDescent="0.2">
      <c r="A262" s="113"/>
      <c r="B262" s="200"/>
      <c r="C262" s="113"/>
      <c r="D262" s="201"/>
      <c r="E262" s="201"/>
      <c r="F262" s="113"/>
      <c r="G262" s="113"/>
      <c r="H262" s="113"/>
      <c r="I262" s="203"/>
      <c r="J262" s="203"/>
      <c r="K262" s="204"/>
      <c r="L262" s="204"/>
      <c r="M262" s="204"/>
      <c r="N262" s="201"/>
      <c r="O262" s="201"/>
      <c r="P262" s="201"/>
      <c r="Q262" s="201"/>
      <c r="R262" s="113"/>
      <c r="S262" s="113"/>
      <c r="V262" s="201"/>
      <c r="W262" s="113"/>
      <c r="Y262" s="113"/>
      <c r="Z262" s="113"/>
      <c r="AA262" s="113"/>
      <c r="AC262" s="113"/>
      <c r="AD262" s="201"/>
      <c r="AE262" s="113"/>
      <c r="AF262" s="113"/>
      <c r="AG262" s="113"/>
    </row>
    <row r="263" spans="1:33" x14ac:dyDescent="0.2">
      <c r="A263" s="113"/>
      <c r="B263" s="200"/>
      <c r="C263" s="113"/>
      <c r="D263" s="201"/>
      <c r="E263" s="201"/>
      <c r="F263" s="113"/>
      <c r="G263" s="113"/>
      <c r="H263" s="113"/>
      <c r="I263" s="203"/>
      <c r="J263" s="203"/>
      <c r="K263" s="204"/>
      <c r="L263" s="204"/>
      <c r="M263" s="204"/>
      <c r="N263" s="201"/>
      <c r="O263" s="201"/>
      <c r="P263" s="201"/>
      <c r="Q263" s="201"/>
      <c r="R263" s="113"/>
      <c r="S263" s="113"/>
      <c r="V263" s="201"/>
      <c r="W263" s="113"/>
      <c r="Y263" s="113"/>
      <c r="Z263" s="113"/>
      <c r="AA263" s="113"/>
      <c r="AC263" s="113"/>
      <c r="AD263" s="201"/>
      <c r="AE263" s="113"/>
      <c r="AF263" s="113"/>
      <c r="AG263" s="113"/>
    </row>
    <row r="264" spans="1:33" x14ac:dyDescent="0.2">
      <c r="A264" s="113"/>
      <c r="B264" s="200"/>
      <c r="C264" s="113"/>
      <c r="D264" s="201"/>
      <c r="E264" s="201"/>
      <c r="F264" s="113"/>
      <c r="G264" s="113"/>
      <c r="H264" s="113"/>
      <c r="I264" s="203"/>
      <c r="J264" s="203"/>
      <c r="K264" s="204"/>
      <c r="L264" s="204"/>
      <c r="M264" s="204"/>
      <c r="N264" s="201"/>
      <c r="O264" s="201"/>
      <c r="P264" s="201"/>
      <c r="Q264" s="201"/>
      <c r="R264" s="113"/>
      <c r="S264" s="113"/>
      <c r="V264" s="201"/>
      <c r="W264" s="113"/>
      <c r="Y264" s="113"/>
      <c r="Z264" s="113"/>
      <c r="AA264" s="113"/>
      <c r="AC264" s="113"/>
      <c r="AD264" s="201"/>
      <c r="AE264" s="113"/>
      <c r="AF264" s="113"/>
      <c r="AG264" s="113"/>
    </row>
    <row r="265" spans="1:33" x14ac:dyDescent="0.2">
      <c r="A265" s="113"/>
      <c r="B265" s="200"/>
      <c r="C265" s="113"/>
      <c r="D265" s="201"/>
      <c r="E265" s="201"/>
      <c r="F265" s="113"/>
      <c r="G265" s="113"/>
      <c r="H265" s="113"/>
      <c r="I265" s="203"/>
      <c r="J265" s="203"/>
      <c r="K265" s="204"/>
      <c r="L265" s="204"/>
      <c r="M265" s="204"/>
      <c r="N265" s="201"/>
      <c r="O265" s="201"/>
      <c r="P265" s="201"/>
      <c r="Q265" s="201"/>
      <c r="R265" s="113"/>
      <c r="S265" s="113"/>
      <c r="V265" s="201"/>
      <c r="W265" s="113"/>
      <c r="Y265" s="113"/>
      <c r="Z265" s="113"/>
      <c r="AA265" s="113"/>
      <c r="AC265" s="113"/>
      <c r="AD265" s="201"/>
      <c r="AE265" s="113"/>
      <c r="AF265" s="113"/>
      <c r="AG265" s="113"/>
    </row>
    <row r="266" spans="1:33" x14ac:dyDescent="0.2">
      <c r="A266" s="113"/>
      <c r="B266" s="200"/>
      <c r="C266" s="113"/>
      <c r="D266" s="201"/>
      <c r="E266" s="201"/>
      <c r="F266" s="113"/>
      <c r="G266" s="113"/>
      <c r="H266" s="113"/>
      <c r="I266" s="203"/>
      <c r="J266" s="203"/>
      <c r="K266" s="204"/>
      <c r="L266" s="204"/>
      <c r="M266" s="204"/>
      <c r="N266" s="201"/>
      <c r="O266" s="201"/>
      <c r="P266" s="201"/>
      <c r="Q266" s="201"/>
      <c r="R266" s="113"/>
      <c r="S266" s="113"/>
      <c r="V266" s="201"/>
      <c r="W266" s="113"/>
      <c r="Y266" s="113"/>
      <c r="Z266" s="113"/>
      <c r="AA266" s="113"/>
      <c r="AC266" s="113"/>
      <c r="AD266" s="201"/>
      <c r="AE266" s="113"/>
      <c r="AF266" s="113"/>
      <c r="AG266" s="113"/>
    </row>
    <row r="267" spans="1:33" x14ac:dyDescent="0.2">
      <c r="A267" s="113"/>
      <c r="B267" s="200"/>
      <c r="C267" s="113"/>
      <c r="D267" s="201"/>
      <c r="E267" s="201"/>
      <c r="F267" s="113"/>
      <c r="G267" s="113"/>
      <c r="H267" s="113"/>
      <c r="I267" s="203"/>
      <c r="J267" s="203"/>
      <c r="K267" s="204"/>
      <c r="L267" s="204"/>
      <c r="M267" s="204"/>
      <c r="N267" s="201"/>
      <c r="O267" s="201"/>
      <c r="P267" s="201"/>
      <c r="Q267" s="201"/>
      <c r="R267" s="113"/>
      <c r="S267" s="113"/>
      <c r="V267" s="201"/>
      <c r="W267" s="113"/>
      <c r="Y267" s="113"/>
      <c r="Z267" s="113"/>
      <c r="AA267" s="113"/>
      <c r="AC267" s="113"/>
      <c r="AD267" s="201"/>
      <c r="AE267" s="113"/>
      <c r="AF267" s="113"/>
      <c r="AG267" s="113"/>
    </row>
    <row r="268" spans="1:33" x14ac:dyDescent="0.2">
      <c r="A268" s="113"/>
      <c r="B268" s="200"/>
      <c r="C268" s="113"/>
      <c r="D268" s="201"/>
      <c r="E268" s="201"/>
      <c r="F268" s="113"/>
      <c r="G268" s="113"/>
      <c r="H268" s="113"/>
      <c r="I268" s="203"/>
      <c r="J268" s="203"/>
      <c r="K268" s="204"/>
      <c r="L268" s="204"/>
      <c r="M268" s="204"/>
      <c r="N268" s="201"/>
      <c r="O268" s="201"/>
      <c r="P268" s="201"/>
      <c r="Q268" s="201"/>
      <c r="R268" s="113"/>
      <c r="S268" s="113"/>
      <c r="V268" s="201"/>
      <c r="W268" s="113"/>
      <c r="Y268" s="113"/>
      <c r="Z268" s="113"/>
      <c r="AA268" s="113"/>
      <c r="AC268" s="113"/>
      <c r="AD268" s="201"/>
      <c r="AE268" s="113"/>
      <c r="AF268" s="113"/>
      <c r="AG268" s="113"/>
    </row>
    <row r="269" spans="1:33" x14ac:dyDescent="0.2">
      <c r="A269" s="113"/>
      <c r="B269" s="200"/>
      <c r="C269" s="113"/>
      <c r="D269" s="201"/>
      <c r="E269" s="201"/>
      <c r="F269" s="113"/>
      <c r="G269" s="113"/>
      <c r="H269" s="113"/>
      <c r="I269" s="203"/>
      <c r="J269" s="203"/>
      <c r="K269" s="204"/>
      <c r="L269" s="204"/>
      <c r="M269" s="204"/>
      <c r="N269" s="201"/>
      <c r="O269" s="201"/>
      <c r="P269" s="201"/>
      <c r="Q269" s="201"/>
      <c r="R269" s="113"/>
      <c r="S269" s="113"/>
      <c r="V269" s="201"/>
      <c r="W269" s="113"/>
      <c r="Y269" s="113"/>
      <c r="Z269" s="113"/>
      <c r="AA269" s="113"/>
      <c r="AC269" s="113"/>
      <c r="AD269" s="201"/>
      <c r="AE269" s="113"/>
      <c r="AF269" s="113"/>
      <c r="AG269" s="113"/>
    </row>
    <row r="270" spans="1:33" x14ac:dyDescent="0.2">
      <c r="A270" s="113"/>
      <c r="B270" s="200"/>
      <c r="C270" s="113"/>
      <c r="D270" s="201"/>
      <c r="E270" s="201"/>
      <c r="F270" s="113"/>
      <c r="G270" s="113"/>
      <c r="H270" s="113"/>
      <c r="I270" s="203"/>
      <c r="J270" s="203"/>
      <c r="K270" s="204"/>
      <c r="L270" s="204"/>
      <c r="M270" s="204"/>
      <c r="N270" s="201"/>
      <c r="O270" s="201"/>
      <c r="P270" s="201"/>
      <c r="Q270" s="201"/>
      <c r="R270" s="113"/>
      <c r="S270" s="113"/>
      <c r="V270" s="201"/>
      <c r="W270" s="113"/>
      <c r="Y270" s="113"/>
      <c r="Z270" s="113"/>
      <c r="AA270" s="113"/>
      <c r="AC270" s="113"/>
      <c r="AD270" s="201"/>
      <c r="AE270" s="113"/>
      <c r="AF270" s="113"/>
      <c r="AG270" s="113"/>
    </row>
    <row r="271" spans="1:33" x14ac:dyDescent="0.2">
      <c r="A271" s="113"/>
      <c r="B271" s="200"/>
      <c r="C271" s="113"/>
      <c r="D271" s="201"/>
      <c r="E271" s="201"/>
      <c r="F271" s="113"/>
      <c r="G271" s="113"/>
      <c r="H271" s="113"/>
      <c r="I271" s="203"/>
      <c r="J271" s="203"/>
      <c r="K271" s="204"/>
      <c r="L271" s="204"/>
      <c r="M271" s="204"/>
      <c r="N271" s="201"/>
      <c r="O271" s="201"/>
      <c r="P271" s="201"/>
      <c r="Q271" s="201"/>
      <c r="R271" s="113"/>
      <c r="S271" s="113"/>
      <c r="V271" s="201"/>
      <c r="W271" s="113"/>
      <c r="Y271" s="113"/>
      <c r="Z271" s="113"/>
      <c r="AA271" s="113"/>
      <c r="AC271" s="113"/>
      <c r="AD271" s="201"/>
      <c r="AE271" s="113"/>
      <c r="AF271" s="113"/>
      <c r="AG271" s="113"/>
    </row>
    <row r="272" spans="1:33" x14ac:dyDescent="0.2">
      <c r="A272" s="113"/>
      <c r="B272" s="200"/>
      <c r="C272" s="113"/>
      <c r="D272" s="201"/>
      <c r="E272" s="201"/>
      <c r="F272" s="113"/>
      <c r="G272" s="113"/>
      <c r="H272" s="113"/>
      <c r="I272" s="203"/>
      <c r="J272" s="203"/>
      <c r="K272" s="204"/>
      <c r="L272" s="204"/>
      <c r="M272" s="204"/>
      <c r="N272" s="201"/>
      <c r="O272" s="201"/>
      <c r="P272" s="201"/>
      <c r="Q272" s="201"/>
      <c r="R272" s="113"/>
      <c r="S272" s="113"/>
      <c r="V272" s="201"/>
      <c r="W272" s="113"/>
      <c r="Y272" s="113"/>
      <c r="Z272" s="113"/>
      <c r="AA272" s="113"/>
      <c r="AC272" s="113"/>
      <c r="AD272" s="201"/>
      <c r="AE272" s="113"/>
      <c r="AF272" s="113"/>
      <c r="AG272" s="113"/>
    </row>
    <row r="273" spans="1:33" x14ac:dyDescent="0.2">
      <c r="A273" s="113"/>
      <c r="B273" s="200"/>
      <c r="C273" s="113"/>
      <c r="D273" s="201"/>
      <c r="E273" s="201"/>
      <c r="F273" s="113"/>
      <c r="G273" s="113"/>
      <c r="H273" s="113"/>
      <c r="I273" s="203"/>
      <c r="J273" s="203"/>
      <c r="K273" s="204"/>
      <c r="L273" s="204"/>
      <c r="M273" s="204"/>
      <c r="N273" s="201"/>
      <c r="O273" s="201"/>
      <c r="P273" s="201"/>
      <c r="Q273" s="201"/>
      <c r="R273" s="113"/>
      <c r="S273" s="113"/>
      <c r="V273" s="201"/>
      <c r="W273" s="113"/>
      <c r="Y273" s="113"/>
      <c r="Z273" s="113"/>
      <c r="AA273" s="113"/>
      <c r="AC273" s="113"/>
      <c r="AD273" s="201"/>
      <c r="AE273" s="113"/>
      <c r="AF273" s="113"/>
      <c r="AG273" s="113"/>
    </row>
    <row r="274" spans="1:33" x14ac:dyDescent="0.2">
      <c r="A274" s="113"/>
      <c r="B274" s="200"/>
      <c r="C274" s="113"/>
      <c r="D274" s="201"/>
      <c r="E274" s="201"/>
      <c r="F274" s="113"/>
      <c r="G274" s="113"/>
      <c r="H274" s="113"/>
      <c r="I274" s="203"/>
      <c r="J274" s="203"/>
      <c r="K274" s="204"/>
      <c r="L274" s="204"/>
      <c r="M274" s="204"/>
      <c r="N274" s="201"/>
      <c r="O274" s="201"/>
      <c r="P274" s="201"/>
      <c r="Q274" s="201"/>
      <c r="R274" s="113"/>
      <c r="S274" s="113"/>
      <c r="V274" s="201"/>
      <c r="W274" s="113"/>
      <c r="Y274" s="113"/>
      <c r="Z274" s="113"/>
      <c r="AA274" s="113"/>
      <c r="AC274" s="113"/>
      <c r="AD274" s="201"/>
      <c r="AE274" s="113"/>
      <c r="AF274" s="113"/>
      <c r="AG274" s="113"/>
    </row>
    <row r="275" spans="1:33" x14ac:dyDescent="0.2">
      <c r="A275" s="113"/>
      <c r="B275" s="200"/>
      <c r="C275" s="113"/>
      <c r="D275" s="201"/>
      <c r="E275" s="201"/>
      <c r="F275" s="113"/>
      <c r="G275" s="113"/>
      <c r="H275" s="113"/>
      <c r="I275" s="203"/>
      <c r="J275" s="203"/>
      <c r="K275" s="204"/>
      <c r="L275" s="204"/>
      <c r="M275" s="204"/>
      <c r="N275" s="201"/>
      <c r="O275" s="201"/>
      <c r="P275" s="201"/>
      <c r="Q275" s="201"/>
      <c r="R275" s="113"/>
      <c r="S275" s="113"/>
      <c r="V275" s="201"/>
      <c r="W275" s="113"/>
      <c r="Y275" s="113"/>
      <c r="Z275" s="113"/>
      <c r="AA275" s="113"/>
      <c r="AC275" s="113"/>
      <c r="AD275" s="201"/>
      <c r="AE275" s="113"/>
      <c r="AF275" s="113"/>
      <c r="AG275" s="113"/>
    </row>
    <row r="276" spans="1:33" x14ac:dyDescent="0.2">
      <c r="A276" s="113"/>
      <c r="B276" s="200"/>
      <c r="C276" s="113"/>
      <c r="D276" s="201"/>
      <c r="E276" s="201"/>
      <c r="F276" s="113"/>
      <c r="G276" s="113"/>
      <c r="H276" s="113"/>
      <c r="I276" s="203"/>
      <c r="J276" s="203"/>
      <c r="K276" s="204"/>
      <c r="L276" s="204"/>
      <c r="M276" s="204"/>
      <c r="N276" s="201"/>
      <c r="O276" s="201"/>
      <c r="P276" s="201"/>
      <c r="Q276" s="201"/>
      <c r="R276" s="113"/>
      <c r="S276" s="113"/>
      <c r="V276" s="201"/>
      <c r="W276" s="113"/>
      <c r="Y276" s="113"/>
      <c r="Z276" s="113"/>
      <c r="AA276" s="113"/>
      <c r="AC276" s="113"/>
      <c r="AD276" s="201"/>
      <c r="AE276" s="113"/>
      <c r="AF276" s="113"/>
      <c r="AG276" s="113"/>
    </row>
    <row r="277" spans="1:33" x14ac:dyDescent="0.2">
      <c r="A277" s="113"/>
      <c r="B277" s="200"/>
      <c r="C277" s="113"/>
      <c r="D277" s="201"/>
      <c r="E277" s="201"/>
      <c r="F277" s="113"/>
      <c r="G277" s="113"/>
      <c r="H277" s="113"/>
      <c r="I277" s="203"/>
      <c r="J277" s="203"/>
      <c r="K277" s="204"/>
      <c r="L277" s="204"/>
      <c r="M277" s="204"/>
      <c r="N277" s="201"/>
      <c r="O277" s="201"/>
      <c r="P277" s="201"/>
      <c r="Q277" s="201"/>
      <c r="R277" s="113"/>
      <c r="S277" s="113"/>
      <c r="V277" s="201"/>
      <c r="W277" s="113"/>
      <c r="Y277" s="113"/>
      <c r="Z277" s="113"/>
      <c r="AA277" s="113"/>
      <c r="AC277" s="113"/>
      <c r="AD277" s="201"/>
      <c r="AE277" s="113"/>
      <c r="AF277" s="113"/>
      <c r="AG277" s="113"/>
    </row>
    <row r="278" spans="1:33" x14ac:dyDescent="0.2">
      <c r="A278" s="113"/>
      <c r="B278" s="200"/>
      <c r="C278" s="113"/>
      <c r="D278" s="201"/>
      <c r="E278" s="201"/>
      <c r="F278" s="113"/>
      <c r="G278" s="113"/>
      <c r="H278" s="113"/>
      <c r="I278" s="203"/>
      <c r="J278" s="203"/>
      <c r="K278" s="204"/>
      <c r="L278" s="204"/>
      <c r="M278" s="204"/>
      <c r="N278" s="201"/>
      <c r="O278" s="201"/>
      <c r="P278" s="201"/>
      <c r="Q278" s="201"/>
      <c r="R278" s="113"/>
      <c r="S278" s="113"/>
      <c r="V278" s="201"/>
      <c r="W278" s="113"/>
      <c r="Y278" s="113"/>
      <c r="Z278" s="113"/>
      <c r="AA278" s="113"/>
      <c r="AC278" s="113"/>
      <c r="AD278" s="201"/>
      <c r="AE278" s="113"/>
      <c r="AF278" s="113"/>
      <c r="AG278" s="113"/>
    </row>
    <row r="279" spans="1:33" x14ac:dyDescent="0.2">
      <c r="A279" s="113"/>
      <c r="B279" s="200"/>
      <c r="C279" s="113"/>
      <c r="D279" s="201"/>
      <c r="E279" s="201"/>
      <c r="F279" s="113"/>
      <c r="G279" s="113"/>
      <c r="H279" s="113"/>
      <c r="I279" s="203"/>
      <c r="J279" s="203"/>
      <c r="K279" s="204"/>
      <c r="L279" s="204"/>
      <c r="M279" s="204"/>
      <c r="N279" s="201"/>
      <c r="O279" s="201"/>
      <c r="P279" s="201"/>
      <c r="Q279" s="201"/>
      <c r="R279" s="113"/>
      <c r="S279" s="113"/>
      <c r="V279" s="201"/>
      <c r="W279" s="113"/>
      <c r="Y279" s="113"/>
      <c r="Z279" s="113"/>
      <c r="AA279" s="113"/>
      <c r="AC279" s="113"/>
      <c r="AD279" s="201"/>
      <c r="AE279" s="113"/>
      <c r="AF279" s="113"/>
      <c r="AG279" s="113"/>
    </row>
    <row r="280" spans="1:33" x14ac:dyDescent="0.2">
      <c r="A280" s="113"/>
      <c r="B280" s="200"/>
      <c r="C280" s="113"/>
      <c r="D280" s="201"/>
      <c r="E280" s="201"/>
      <c r="F280" s="113"/>
      <c r="G280" s="113"/>
      <c r="H280" s="113"/>
      <c r="I280" s="203"/>
      <c r="J280" s="203"/>
      <c r="K280" s="204"/>
      <c r="L280" s="204"/>
      <c r="M280" s="204"/>
      <c r="N280" s="201"/>
      <c r="O280" s="201"/>
      <c r="P280" s="201"/>
      <c r="Q280" s="201"/>
      <c r="R280" s="113"/>
      <c r="S280" s="113"/>
      <c r="V280" s="201"/>
      <c r="W280" s="113"/>
      <c r="Y280" s="113"/>
      <c r="Z280" s="113"/>
      <c r="AA280" s="113"/>
      <c r="AC280" s="113"/>
      <c r="AD280" s="201"/>
      <c r="AE280" s="113"/>
      <c r="AF280" s="113"/>
      <c r="AG280" s="113"/>
    </row>
    <row r="281" spans="1:33" x14ac:dyDescent="0.2">
      <c r="A281" s="113"/>
      <c r="B281" s="200"/>
      <c r="C281" s="113"/>
      <c r="D281" s="201"/>
      <c r="E281" s="201"/>
      <c r="F281" s="113"/>
      <c r="G281" s="113"/>
      <c r="H281" s="113"/>
      <c r="I281" s="203"/>
      <c r="J281" s="203"/>
      <c r="K281" s="204"/>
      <c r="L281" s="204"/>
      <c r="M281" s="204"/>
      <c r="N281" s="201"/>
      <c r="O281" s="201"/>
      <c r="P281" s="201"/>
      <c r="Q281" s="201"/>
      <c r="R281" s="113"/>
      <c r="S281" s="113"/>
      <c r="V281" s="201"/>
      <c r="W281" s="113"/>
      <c r="Y281" s="113"/>
      <c r="Z281" s="113"/>
      <c r="AA281" s="113"/>
      <c r="AC281" s="113"/>
      <c r="AD281" s="201"/>
      <c r="AE281" s="113"/>
      <c r="AF281" s="113"/>
      <c r="AG281" s="113"/>
    </row>
    <row r="282" spans="1:33" x14ac:dyDescent="0.2">
      <c r="A282" s="113"/>
      <c r="B282" s="200"/>
      <c r="C282" s="113"/>
      <c r="D282" s="201"/>
      <c r="E282" s="201"/>
      <c r="F282" s="113"/>
      <c r="G282" s="113"/>
      <c r="H282" s="113"/>
      <c r="I282" s="203"/>
      <c r="J282" s="203"/>
      <c r="K282" s="204"/>
      <c r="L282" s="204"/>
      <c r="M282" s="204"/>
      <c r="N282" s="201"/>
      <c r="O282" s="201"/>
      <c r="P282" s="201"/>
      <c r="Q282" s="201"/>
      <c r="R282" s="113"/>
      <c r="S282" s="113"/>
      <c r="V282" s="201"/>
      <c r="W282" s="113"/>
      <c r="Y282" s="113"/>
      <c r="Z282" s="113"/>
      <c r="AA282" s="113"/>
      <c r="AC282" s="113"/>
      <c r="AD282" s="201"/>
      <c r="AE282" s="113"/>
      <c r="AF282" s="113"/>
      <c r="AG282" s="113"/>
    </row>
    <row r="283" spans="1:33" x14ac:dyDescent="0.2">
      <c r="A283" s="113"/>
      <c r="B283" s="200"/>
      <c r="C283" s="113"/>
      <c r="D283" s="201"/>
      <c r="E283" s="201"/>
      <c r="F283" s="113"/>
      <c r="G283" s="113"/>
      <c r="H283" s="113"/>
      <c r="I283" s="203"/>
      <c r="J283" s="203"/>
      <c r="K283" s="204"/>
      <c r="L283" s="204"/>
      <c r="M283" s="204"/>
      <c r="N283" s="201"/>
      <c r="O283" s="201"/>
      <c r="P283" s="201"/>
      <c r="Q283" s="201"/>
      <c r="R283" s="113"/>
      <c r="S283" s="113"/>
      <c r="V283" s="201"/>
      <c r="W283" s="113"/>
      <c r="Y283" s="113"/>
      <c r="Z283" s="113"/>
      <c r="AA283" s="113"/>
      <c r="AC283" s="113"/>
      <c r="AD283" s="201"/>
      <c r="AE283" s="113"/>
      <c r="AF283" s="113"/>
      <c r="AG283" s="113"/>
    </row>
    <row r="284" spans="1:33" x14ac:dyDescent="0.2">
      <c r="A284" s="113"/>
      <c r="B284" s="200"/>
      <c r="C284" s="113"/>
      <c r="D284" s="201"/>
      <c r="E284" s="201"/>
      <c r="F284" s="113"/>
      <c r="G284" s="113"/>
      <c r="H284" s="113"/>
      <c r="I284" s="203"/>
      <c r="J284" s="203"/>
      <c r="K284" s="204"/>
      <c r="L284" s="204"/>
      <c r="M284" s="204"/>
      <c r="N284" s="201"/>
      <c r="O284" s="201"/>
      <c r="P284" s="201"/>
      <c r="Q284" s="201"/>
      <c r="R284" s="113"/>
      <c r="S284" s="113"/>
      <c r="V284" s="201"/>
      <c r="W284" s="113"/>
      <c r="Y284" s="113"/>
      <c r="Z284" s="113"/>
      <c r="AA284" s="113"/>
      <c r="AC284" s="113"/>
      <c r="AD284" s="201"/>
      <c r="AE284" s="113"/>
      <c r="AF284" s="113"/>
      <c r="AG284" s="113"/>
    </row>
    <row r="285" spans="1:33" x14ac:dyDescent="0.2">
      <c r="A285" s="113"/>
      <c r="B285" s="200"/>
      <c r="C285" s="113"/>
      <c r="D285" s="201"/>
      <c r="E285" s="201"/>
      <c r="F285" s="113"/>
      <c r="G285" s="113"/>
      <c r="H285" s="113"/>
      <c r="I285" s="203"/>
      <c r="J285" s="203"/>
      <c r="K285" s="204"/>
      <c r="L285" s="204"/>
      <c r="M285" s="204"/>
      <c r="N285" s="201"/>
      <c r="O285" s="201"/>
      <c r="P285" s="201"/>
      <c r="Q285" s="201"/>
      <c r="R285" s="113"/>
      <c r="S285" s="113"/>
      <c r="V285" s="201"/>
      <c r="W285" s="113"/>
      <c r="Y285" s="113"/>
      <c r="Z285" s="113"/>
      <c r="AA285" s="113"/>
      <c r="AC285" s="113"/>
      <c r="AD285" s="201"/>
      <c r="AE285" s="113"/>
      <c r="AF285" s="113"/>
      <c r="AG285" s="113"/>
    </row>
    <row r="286" spans="1:33" x14ac:dyDescent="0.2">
      <c r="A286" s="113"/>
      <c r="B286" s="200"/>
      <c r="C286" s="113"/>
      <c r="D286" s="201"/>
      <c r="E286" s="201"/>
      <c r="F286" s="113"/>
      <c r="G286" s="113"/>
      <c r="H286" s="113"/>
      <c r="I286" s="203"/>
      <c r="J286" s="203"/>
      <c r="K286" s="204"/>
      <c r="L286" s="204"/>
      <c r="M286" s="204"/>
      <c r="N286" s="201"/>
      <c r="O286" s="201"/>
      <c r="P286" s="201"/>
      <c r="Q286" s="201"/>
      <c r="R286" s="113"/>
      <c r="S286" s="113"/>
      <c r="V286" s="201"/>
      <c r="W286" s="113"/>
      <c r="Y286" s="113"/>
      <c r="Z286" s="113"/>
      <c r="AA286" s="113"/>
      <c r="AC286" s="113"/>
      <c r="AD286" s="201"/>
      <c r="AE286" s="113"/>
      <c r="AF286" s="113"/>
      <c r="AG286" s="113"/>
    </row>
    <row r="287" spans="1:33" x14ac:dyDescent="0.2">
      <c r="A287" s="113"/>
      <c r="B287" s="200"/>
      <c r="C287" s="113"/>
      <c r="D287" s="201"/>
      <c r="E287" s="201"/>
      <c r="F287" s="113"/>
      <c r="G287" s="113"/>
      <c r="H287" s="113"/>
      <c r="I287" s="203"/>
      <c r="J287" s="203"/>
      <c r="K287" s="204"/>
      <c r="L287" s="204"/>
      <c r="M287" s="204"/>
      <c r="N287" s="201"/>
      <c r="O287" s="201"/>
      <c r="P287" s="201"/>
      <c r="Q287" s="201"/>
      <c r="R287" s="113"/>
      <c r="S287" s="113"/>
      <c r="V287" s="201"/>
      <c r="W287" s="113"/>
      <c r="Y287" s="113"/>
      <c r="Z287" s="113"/>
      <c r="AA287" s="113"/>
      <c r="AC287" s="113"/>
      <c r="AD287" s="201"/>
      <c r="AE287" s="113"/>
      <c r="AF287" s="113"/>
      <c r="AG287" s="113"/>
    </row>
    <row r="288" spans="1:33" x14ac:dyDescent="0.2">
      <c r="A288" s="113"/>
      <c r="B288" s="200"/>
      <c r="C288" s="113"/>
      <c r="D288" s="201"/>
      <c r="E288" s="201"/>
      <c r="F288" s="113"/>
      <c r="G288" s="113"/>
      <c r="H288" s="113"/>
      <c r="I288" s="203"/>
      <c r="J288" s="203"/>
      <c r="K288" s="204"/>
      <c r="L288" s="204"/>
      <c r="M288" s="204"/>
      <c r="N288" s="201"/>
      <c r="O288" s="201"/>
      <c r="P288" s="201"/>
      <c r="Q288" s="201"/>
      <c r="R288" s="113"/>
      <c r="S288" s="113"/>
      <c r="V288" s="201"/>
      <c r="W288" s="113"/>
      <c r="Y288" s="113"/>
      <c r="Z288" s="113"/>
      <c r="AA288" s="113"/>
      <c r="AC288" s="113"/>
      <c r="AD288" s="201"/>
      <c r="AE288" s="113"/>
      <c r="AF288" s="113"/>
      <c r="AG288" s="113"/>
    </row>
    <row r="289" spans="1:33" x14ac:dyDescent="0.2">
      <c r="A289" s="113"/>
      <c r="B289" s="200"/>
      <c r="C289" s="113"/>
      <c r="D289" s="201"/>
      <c r="E289" s="201"/>
      <c r="F289" s="113"/>
      <c r="G289" s="113"/>
      <c r="H289" s="113"/>
      <c r="I289" s="203"/>
      <c r="J289" s="203"/>
      <c r="K289" s="204"/>
      <c r="L289" s="204"/>
      <c r="M289" s="204"/>
      <c r="N289" s="201"/>
      <c r="O289" s="201"/>
      <c r="P289" s="201"/>
      <c r="Q289" s="201"/>
      <c r="R289" s="113"/>
      <c r="S289" s="113"/>
      <c r="V289" s="201"/>
      <c r="W289" s="113"/>
      <c r="Y289" s="113"/>
      <c r="Z289" s="113"/>
      <c r="AA289" s="113"/>
      <c r="AC289" s="113"/>
      <c r="AD289" s="201"/>
      <c r="AE289" s="113"/>
      <c r="AF289" s="113"/>
      <c r="AG289" s="113"/>
    </row>
    <row r="290" spans="1:33" x14ac:dyDescent="0.2">
      <c r="A290" s="113"/>
      <c r="B290" s="200"/>
      <c r="C290" s="113"/>
      <c r="D290" s="201"/>
      <c r="E290" s="201"/>
      <c r="F290" s="113"/>
      <c r="G290" s="113"/>
      <c r="H290" s="113"/>
      <c r="I290" s="203"/>
      <c r="J290" s="203"/>
      <c r="K290" s="204"/>
      <c r="L290" s="204"/>
      <c r="M290" s="204"/>
      <c r="N290" s="201"/>
      <c r="O290" s="201"/>
      <c r="P290" s="201"/>
      <c r="Q290" s="201"/>
      <c r="R290" s="113"/>
      <c r="S290" s="113"/>
      <c r="V290" s="201"/>
      <c r="W290" s="113"/>
      <c r="Y290" s="113"/>
      <c r="Z290" s="113"/>
      <c r="AA290" s="113"/>
      <c r="AC290" s="113"/>
      <c r="AD290" s="201"/>
      <c r="AE290" s="113"/>
      <c r="AF290" s="113"/>
      <c r="AG290" s="113"/>
    </row>
    <row r="291" spans="1:33" x14ac:dyDescent="0.2">
      <c r="A291" s="113"/>
      <c r="B291" s="200"/>
      <c r="C291" s="113"/>
      <c r="D291" s="201"/>
      <c r="E291" s="201"/>
      <c r="F291" s="113"/>
      <c r="G291" s="113"/>
      <c r="H291" s="113"/>
      <c r="I291" s="203"/>
      <c r="J291" s="203"/>
      <c r="K291" s="204"/>
      <c r="L291" s="204"/>
      <c r="M291" s="204"/>
      <c r="N291" s="201"/>
      <c r="O291" s="201"/>
      <c r="P291" s="201"/>
      <c r="Q291" s="201"/>
      <c r="R291" s="113"/>
      <c r="S291" s="113"/>
      <c r="V291" s="201"/>
      <c r="W291" s="113"/>
      <c r="Y291" s="113"/>
      <c r="Z291" s="113"/>
      <c r="AA291" s="113"/>
      <c r="AC291" s="113"/>
      <c r="AD291" s="201"/>
      <c r="AE291" s="113"/>
      <c r="AF291" s="113"/>
      <c r="AG291" s="113"/>
    </row>
    <row r="292" spans="1:33" x14ac:dyDescent="0.2">
      <c r="A292" s="113"/>
      <c r="B292" s="200"/>
      <c r="C292" s="113"/>
      <c r="D292" s="201"/>
      <c r="E292" s="201"/>
      <c r="F292" s="113"/>
      <c r="G292" s="113"/>
      <c r="H292" s="113"/>
      <c r="I292" s="203"/>
      <c r="J292" s="203"/>
      <c r="K292" s="204"/>
      <c r="L292" s="204"/>
      <c r="M292" s="204"/>
      <c r="N292" s="201"/>
      <c r="O292" s="201"/>
      <c r="P292" s="201"/>
      <c r="Q292" s="201"/>
      <c r="R292" s="113"/>
      <c r="S292" s="113"/>
      <c r="V292" s="201"/>
      <c r="W292" s="113"/>
      <c r="Y292" s="113"/>
      <c r="Z292" s="113"/>
      <c r="AA292" s="113"/>
      <c r="AC292" s="113"/>
      <c r="AD292" s="201"/>
      <c r="AE292" s="113"/>
      <c r="AF292" s="113"/>
      <c r="AG292" s="113"/>
    </row>
    <row r="293" spans="1:33" x14ac:dyDescent="0.2">
      <c r="A293" s="113"/>
      <c r="B293" s="200"/>
      <c r="C293" s="113"/>
      <c r="D293" s="201"/>
      <c r="E293" s="201"/>
      <c r="F293" s="113"/>
      <c r="G293" s="113"/>
      <c r="H293" s="113"/>
      <c r="I293" s="203"/>
      <c r="J293" s="203"/>
      <c r="K293" s="204"/>
      <c r="L293" s="204"/>
      <c r="M293" s="204"/>
      <c r="N293" s="201"/>
      <c r="O293" s="201"/>
      <c r="P293" s="201"/>
      <c r="Q293" s="201"/>
      <c r="R293" s="113"/>
      <c r="S293" s="113"/>
      <c r="V293" s="201"/>
      <c r="W293" s="113"/>
      <c r="Y293" s="113"/>
      <c r="Z293" s="113"/>
      <c r="AA293" s="113"/>
      <c r="AC293" s="113"/>
      <c r="AD293" s="201"/>
      <c r="AE293" s="113"/>
      <c r="AF293" s="113"/>
      <c r="AG293" s="113"/>
    </row>
    <row r="294" spans="1:33" x14ac:dyDescent="0.2">
      <c r="A294" s="113"/>
      <c r="B294" s="200"/>
      <c r="C294" s="113"/>
      <c r="D294" s="201"/>
      <c r="E294" s="201"/>
      <c r="F294" s="113"/>
      <c r="G294" s="113"/>
      <c r="H294" s="113"/>
      <c r="I294" s="203"/>
      <c r="J294" s="203"/>
      <c r="K294" s="204"/>
      <c r="L294" s="204"/>
      <c r="M294" s="204"/>
      <c r="N294" s="201"/>
      <c r="O294" s="201"/>
      <c r="P294" s="201"/>
      <c r="Q294" s="201"/>
      <c r="R294" s="113"/>
      <c r="S294" s="113"/>
      <c r="V294" s="201"/>
      <c r="W294" s="113"/>
      <c r="Y294" s="113"/>
      <c r="Z294" s="113"/>
      <c r="AA294" s="113"/>
      <c r="AC294" s="113"/>
      <c r="AD294" s="201"/>
      <c r="AE294" s="113"/>
      <c r="AF294" s="113"/>
      <c r="AG294" s="113"/>
    </row>
    <row r="295" spans="1:33" x14ac:dyDescent="0.2">
      <c r="A295" s="113"/>
      <c r="B295" s="200"/>
      <c r="C295" s="113"/>
      <c r="D295" s="201"/>
      <c r="E295" s="201"/>
      <c r="F295" s="113"/>
      <c r="G295" s="113"/>
      <c r="H295" s="113"/>
      <c r="I295" s="203"/>
      <c r="J295" s="203"/>
      <c r="K295" s="204"/>
      <c r="L295" s="204"/>
      <c r="M295" s="204"/>
      <c r="N295" s="201"/>
      <c r="O295" s="201"/>
      <c r="P295" s="201"/>
      <c r="Q295" s="201"/>
      <c r="R295" s="113"/>
      <c r="S295" s="113"/>
      <c r="V295" s="201"/>
      <c r="W295" s="113"/>
      <c r="Y295" s="113"/>
      <c r="Z295" s="113"/>
      <c r="AA295" s="113"/>
      <c r="AC295" s="113"/>
      <c r="AD295" s="201"/>
      <c r="AE295" s="113"/>
      <c r="AF295" s="113"/>
      <c r="AG295" s="113"/>
    </row>
    <row r="296" spans="1:33" x14ac:dyDescent="0.2">
      <c r="A296" s="113"/>
      <c r="B296" s="200"/>
      <c r="C296" s="113"/>
      <c r="D296" s="201"/>
      <c r="E296" s="201"/>
      <c r="F296" s="113"/>
      <c r="G296" s="113"/>
      <c r="H296" s="113"/>
      <c r="I296" s="203"/>
      <c r="J296" s="203"/>
      <c r="K296" s="204"/>
      <c r="L296" s="204"/>
      <c r="M296" s="204"/>
      <c r="N296" s="201"/>
      <c r="O296" s="201"/>
      <c r="P296" s="201"/>
      <c r="Q296" s="201"/>
      <c r="R296" s="113"/>
      <c r="S296" s="113"/>
      <c r="V296" s="201"/>
      <c r="W296" s="113"/>
      <c r="Y296" s="113"/>
      <c r="Z296" s="113"/>
      <c r="AA296" s="113"/>
      <c r="AC296" s="113"/>
      <c r="AD296" s="201"/>
      <c r="AE296" s="113"/>
      <c r="AF296" s="113"/>
      <c r="AG296" s="113"/>
    </row>
    <row r="297" spans="1:33" x14ac:dyDescent="0.2">
      <c r="A297" s="113"/>
      <c r="B297" s="200"/>
      <c r="C297" s="113"/>
      <c r="D297" s="201"/>
      <c r="E297" s="201"/>
      <c r="F297" s="113"/>
      <c r="G297" s="113"/>
      <c r="H297" s="113"/>
      <c r="I297" s="203"/>
      <c r="J297" s="203"/>
      <c r="K297" s="204"/>
      <c r="L297" s="204"/>
      <c r="M297" s="204"/>
      <c r="N297" s="201"/>
      <c r="O297" s="201"/>
      <c r="P297" s="201"/>
      <c r="Q297" s="201"/>
      <c r="R297" s="113"/>
      <c r="S297" s="113"/>
      <c r="V297" s="201"/>
      <c r="W297" s="113"/>
      <c r="Y297" s="113"/>
      <c r="Z297" s="113"/>
      <c r="AA297" s="113"/>
      <c r="AC297" s="113"/>
      <c r="AD297" s="201"/>
      <c r="AE297" s="113"/>
      <c r="AF297" s="113"/>
      <c r="AG297" s="113"/>
    </row>
    <row r="298" spans="1:33" x14ac:dyDescent="0.2">
      <c r="A298" s="113"/>
      <c r="B298" s="200"/>
      <c r="C298" s="113"/>
      <c r="D298" s="201"/>
      <c r="E298" s="201"/>
      <c r="F298" s="113"/>
      <c r="G298" s="113"/>
      <c r="H298" s="113"/>
      <c r="I298" s="203"/>
      <c r="J298" s="203"/>
      <c r="K298" s="204"/>
      <c r="L298" s="204"/>
      <c r="M298" s="204"/>
      <c r="N298" s="201"/>
      <c r="O298" s="201"/>
      <c r="P298" s="201"/>
      <c r="Q298" s="201"/>
      <c r="R298" s="113"/>
      <c r="S298" s="113"/>
      <c r="V298" s="201"/>
      <c r="W298" s="113"/>
      <c r="Y298" s="113"/>
      <c r="Z298" s="113"/>
      <c r="AA298" s="113"/>
      <c r="AC298" s="113"/>
      <c r="AD298" s="201"/>
      <c r="AE298" s="113"/>
      <c r="AF298" s="113"/>
      <c r="AG298" s="113"/>
    </row>
    <row r="299" spans="1:33" x14ac:dyDescent="0.2">
      <c r="A299" s="113"/>
      <c r="B299" s="200"/>
      <c r="C299" s="113"/>
      <c r="D299" s="201"/>
      <c r="E299" s="201"/>
      <c r="F299" s="113"/>
      <c r="G299" s="113"/>
      <c r="H299" s="113"/>
      <c r="I299" s="203"/>
      <c r="J299" s="203"/>
      <c r="K299" s="204"/>
      <c r="L299" s="204"/>
      <c r="M299" s="204"/>
      <c r="N299" s="201"/>
      <c r="O299" s="201"/>
      <c r="P299" s="201"/>
      <c r="Q299" s="201"/>
      <c r="R299" s="113"/>
      <c r="S299" s="113"/>
      <c r="V299" s="201"/>
      <c r="W299" s="113"/>
      <c r="Y299" s="113"/>
      <c r="Z299" s="113"/>
      <c r="AA299" s="113"/>
      <c r="AC299" s="113"/>
      <c r="AD299" s="201"/>
      <c r="AE299" s="113"/>
      <c r="AF299" s="113"/>
      <c r="AG299" s="113"/>
    </row>
    <row r="300" spans="1:33" x14ac:dyDescent="0.2">
      <c r="A300" s="113"/>
      <c r="B300" s="200"/>
      <c r="C300" s="113"/>
      <c r="D300" s="201"/>
      <c r="E300" s="201"/>
      <c r="F300" s="113"/>
      <c r="G300" s="113"/>
      <c r="H300" s="113"/>
      <c r="I300" s="203"/>
      <c r="J300" s="203"/>
      <c r="K300" s="204"/>
      <c r="L300" s="204"/>
      <c r="M300" s="204"/>
      <c r="N300" s="201"/>
      <c r="O300" s="201"/>
      <c r="P300" s="201"/>
      <c r="Q300" s="201"/>
      <c r="R300" s="113"/>
      <c r="S300" s="113"/>
      <c r="V300" s="201"/>
      <c r="W300" s="113"/>
      <c r="Y300" s="113"/>
      <c r="Z300" s="113"/>
      <c r="AA300" s="113"/>
      <c r="AC300" s="113"/>
      <c r="AD300" s="201"/>
      <c r="AE300" s="113"/>
      <c r="AF300" s="113"/>
      <c r="AG300" s="113"/>
    </row>
    <row r="301" spans="1:33" x14ac:dyDescent="0.2">
      <c r="A301" s="113"/>
      <c r="B301" s="200"/>
      <c r="C301" s="113"/>
      <c r="D301" s="201"/>
      <c r="E301" s="201"/>
      <c r="F301" s="113"/>
      <c r="G301" s="113"/>
      <c r="H301" s="113"/>
      <c r="I301" s="203"/>
      <c r="J301" s="203"/>
      <c r="K301" s="204"/>
      <c r="L301" s="204"/>
      <c r="M301" s="204"/>
      <c r="N301" s="201"/>
      <c r="O301" s="201"/>
      <c r="P301" s="201"/>
      <c r="Q301" s="201"/>
      <c r="R301" s="113"/>
      <c r="S301" s="113"/>
      <c r="V301" s="201"/>
      <c r="W301" s="113"/>
      <c r="Y301" s="113"/>
      <c r="Z301" s="113"/>
      <c r="AA301" s="113"/>
      <c r="AC301" s="113"/>
      <c r="AD301" s="201"/>
      <c r="AE301" s="113"/>
      <c r="AF301" s="113"/>
      <c r="AG301" s="113"/>
    </row>
    <row r="302" spans="1:33" x14ac:dyDescent="0.2">
      <c r="A302" s="113"/>
      <c r="B302" s="200"/>
      <c r="C302" s="113"/>
      <c r="D302" s="201"/>
      <c r="E302" s="201"/>
      <c r="F302" s="113"/>
      <c r="G302" s="113"/>
      <c r="H302" s="113"/>
      <c r="I302" s="203"/>
      <c r="J302" s="203"/>
      <c r="K302" s="204"/>
      <c r="L302" s="204"/>
      <c r="M302" s="204"/>
      <c r="N302" s="201"/>
      <c r="O302" s="201"/>
      <c r="P302" s="201"/>
      <c r="Q302" s="201"/>
      <c r="R302" s="113"/>
      <c r="S302" s="113"/>
      <c r="V302" s="201"/>
      <c r="W302" s="113"/>
      <c r="Y302" s="113"/>
      <c r="Z302" s="113"/>
      <c r="AA302" s="113"/>
      <c r="AC302" s="113"/>
      <c r="AD302" s="201"/>
      <c r="AE302" s="113"/>
      <c r="AF302" s="113"/>
      <c r="AG302" s="113"/>
    </row>
    <row r="303" spans="1:33" x14ac:dyDescent="0.2">
      <c r="A303" s="113"/>
      <c r="B303" s="200"/>
      <c r="C303" s="113"/>
      <c r="D303" s="201"/>
      <c r="E303" s="201"/>
      <c r="F303" s="113"/>
      <c r="G303" s="113"/>
      <c r="H303" s="113"/>
      <c r="I303" s="203"/>
      <c r="J303" s="203"/>
      <c r="K303" s="204"/>
      <c r="L303" s="204"/>
      <c r="M303" s="204"/>
      <c r="N303" s="201"/>
      <c r="O303" s="201"/>
      <c r="P303" s="201"/>
      <c r="Q303" s="201"/>
      <c r="R303" s="113"/>
      <c r="S303" s="113"/>
      <c r="V303" s="201"/>
      <c r="W303" s="113"/>
      <c r="Y303" s="113"/>
      <c r="Z303" s="113"/>
      <c r="AA303" s="113"/>
      <c r="AC303" s="113"/>
      <c r="AD303" s="201"/>
      <c r="AE303" s="113"/>
      <c r="AF303" s="113"/>
      <c r="AG303" s="113"/>
    </row>
    <row r="304" spans="1:33" x14ac:dyDescent="0.2">
      <c r="A304" s="113"/>
      <c r="B304" s="200"/>
      <c r="C304" s="113"/>
      <c r="D304" s="201"/>
      <c r="E304" s="201"/>
      <c r="F304" s="113"/>
      <c r="G304" s="113"/>
      <c r="H304" s="113"/>
      <c r="I304" s="203"/>
      <c r="J304" s="203"/>
      <c r="K304" s="204"/>
      <c r="L304" s="204"/>
      <c r="M304" s="204"/>
      <c r="N304" s="201"/>
      <c r="O304" s="201"/>
      <c r="P304" s="201"/>
      <c r="Q304" s="201"/>
      <c r="R304" s="113"/>
      <c r="S304" s="113"/>
      <c r="V304" s="201"/>
      <c r="W304" s="113"/>
      <c r="Y304" s="113"/>
      <c r="Z304" s="113"/>
      <c r="AA304" s="113"/>
      <c r="AC304" s="113"/>
      <c r="AD304" s="201"/>
      <c r="AE304" s="113"/>
      <c r="AF304" s="113"/>
      <c r="AG304" s="113"/>
    </row>
    <row r="305" spans="1:33" x14ac:dyDescent="0.2">
      <c r="A305" s="113"/>
      <c r="B305" s="200"/>
      <c r="C305" s="113"/>
      <c r="D305" s="201"/>
      <c r="E305" s="201"/>
      <c r="F305" s="113"/>
      <c r="G305" s="113"/>
      <c r="H305" s="113"/>
      <c r="I305" s="203"/>
      <c r="J305" s="203"/>
      <c r="K305" s="204"/>
      <c r="L305" s="204"/>
      <c r="M305" s="204"/>
      <c r="N305" s="201"/>
      <c r="O305" s="201"/>
      <c r="P305" s="201"/>
      <c r="Q305" s="201"/>
      <c r="R305" s="113"/>
      <c r="S305" s="113"/>
      <c r="V305" s="201"/>
      <c r="W305" s="113"/>
      <c r="Y305" s="113"/>
      <c r="Z305" s="113"/>
      <c r="AA305" s="113"/>
      <c r="AC305" s="113"/>
      <c r="AD305" s="201"/>
      <c r="AE305" s="113"/>
      <c r="AF305" s="113"/>
      <c r="AG305" s="113"/>
    </row>
    <row r="306" spans="1:33" x14ac:dyDescent="0.2">
      <c r="A306" s="113"/>
      <c r="B306" s="200"/>
      <c r="C306" s="113"/>
      <c r="D306" s="201"/>
      <c r="E306" s="201"/>
      <c r="F306" s="113"/>
      <c r="G306" s="113"/>
      <c r="H306" s="113"/>
      <c r="I306" s="203"/>
      <c r="J306" s="203"/>
      <c r="K306" s="204"/>
      <c r="L306" s="204"/>
      <c r="M306" s="204"/>
      <c r="N306" s="201"/>
      <c r="O306" s="201"/>
      <c r="P306" s="201"/>
      <c r="Q306" s="201"/>
      <c r="R306" s="113"/>
      <c r="S306" s="113"/>
      <c r="V306" s="201"/>
      <c r="W306" s="113"/>
      <c r="Y306" s="113"/>
      <c r="Z306" s="113"/>
      <c r="AA306" s="113"/>
      <c r="AC306" s="113"/>
      <c r="AD306" s="201"/>
      <c r="AE306" s="113"/>
      <c r="AF306" s="113"/>
      <c r="AG306" s="113"/>
    </row>
    <row r="307" spans="1:33" x14ac:dyDescent="0.2">
      <c r="A307" s="113"/>
      <c r="B307" s="200"/>
      <c r="C307" s="113"/>
      <c r="D307" s="201"/>
      <c r="E307" s="201"/>
      <c r="F307" s="113"/>
      <c r="G307" s="113"/>
      <c r="H307" s="113"/>
      <c r="I307" s="203"/>
      <c r="J307" s="203"/>
      <c r="K307" s="204"/>
      <c r="L307" s="204"/>
      <c r="M307" s="204"/>
      <c r="N307" s="201"/>
      <c r="O307" s="201"/>
      <c r="P307" s="201"/>
      <c r="Q307" s="201"/>
      <c r="R307" s="113"/>
      <c r="S307" s="113"/>
      <c r="V307" s="201"/>
      <c r="W307" s="113"/>
      <c r="Y307" s="113"/>
      <c r="Z307" s="113"/>
      <c r="AA307" s="113"/>
      <c r="AC307" s="113"/>
      <c r="AD307" s="201"/>
      <c r="AE307" s="113"/>
      <c r="AF307" s="113"/>
      <c r="AG307" s="113"/>
    </row>
    <row r="308" spans="1:33" x14ac:dyDescent="0.2">
      <c r="A308" s="113"/>
      <c r="B308" s="200"/>
      <c r="C308" s="113"/>
      <c r="D308" s="201"/>
      <c r="E308" s="201"/>
      <c r="F308" s="113"/>
      <c r="G308" s="113"/>
      <c r="H308" s="113"/>
      <c r="I308" s="203"/>
      <c r="J308" s="203"/>
      <c r="K308" s="204"/>
      <c r="L308" s="204"/>
      <c r="M308" s="204"/>
      <c r="N308" s="201"/>
      <c r="O308" s="201"/>
      <c r="P308" s="201"/>
      <c r="Q308" s="201"/>
      <c r="R308" s="113"/>
      <c r="S308" s="113"/>
      <c r="V308" s="201"/>
      <c r="W308" s="113"/>
      <c r="Y308" s="113"/>
      <c r="Z308" s="113"/>
      <c r="AA308" s="113"/>
      <c r="AC308" s="113"/>
      <c r="AD308" s="201"/>
      <c r="AE308" s="113"/>
      <c r="AF308" s="113"/>
      <c r="AG308" s="113"/>
    </row>
    <row r="309" spans="1:33" x14ac:dyDescent="0.2">
      <c r="A309" s="113"/>
      <c r="B309" s="200"/>
      <c r="C309" s="113"/>
      <c r="D309" s="201"/>
      <c r="E309" s="201"/>
      <c r="F309" s="113"/>
      <c r="G309" s="113"/>
      <c r="H309" s="113"/>
      <c r="I309" s="203"/>
      <c r="J309" s="203"/>
      <c r="K309" s="204"/>
      <c r="L309" s="204"/>
      <c r="M309" s="204"/>
      <c r="N309" s="201"/>
      <c r="O309" s="201"/>
      <c r="P309" s="201"/>
      <c r="Q309" s="201"/>
      <c r="R309" s="113"/>
      <c r="S309" s="113"/>
      <c r="V309" s="201"/>
      <c r="W309" s="113"/>
      <c r="Y309" s="113"/>
      <c r="Z309" s="113"/>
      <c r="AA309" s="113"/>
      <c r="AC309" s="113"/>
      <c r="AD309" s="201"/>
      <c r="AE309" s="113"/>
      <c r="AF309" s="113"/>
      <c r="AG309" s="113"/>
    </row>
    <row r="310" spans="1:33" x14ac:dyDescent="0.2">
      <c r="A310" s="113"/>
      <c r="B310" s="200"/>
      <c r="C310" s="113"/>
      <c r="D310" s="201"/>
      <c r="E310" s="201"/>
      <c r="F310" s="113"/>
      <c r="G310" s="113"/>
      <c r="H310" s="113"/>
      <c r="I310" s="203"/>
      <c r="J310" s="203"/>
      <c r="K310" s="204"/>
      <c r="L310" s="204"/>
      <c r="M310" s="204"/>
      <c r="N310" s="201"/>
      <c r="O310" s="201"/>
      <c r="P310" s="201"/>
      <c r="Q310" s="201"/>
      <c r="R310" s="113"/>
      <c r="S310" s="113"/>
      <c r="V310" s="201"/>
      <c r="W310" s="113"/>
      <c r="Y310" s="113"/>
      <c r="Z310" s="113"/>
      <c r="AA310" s="113"/>
      <c r="AC310" s="113"/>
      <c r="AD310" s="201"/>
      <c r="AE310" s="113"/>
      <c r="AF310" s="113"/>
      <c r="AG310" s="113"/>
    </row>
    <row r="311" spans="1:33" x14ac:dyDescent="0.2">
      <c r="A311" s="113"/>
      <c r="B311" s="200"/>
      <c r="C311" s="113"/>
      <c r="D311" s="201"/>
      <c r="E311" s="201"/>
      <c r="F311" s="113"/>
      <c r="G311" s="113"/>
      <c r="H311" s="113"/>
      <c r="I311" s="203"/>
      <c r="J311" s="203"/>
      <c r="K311" s="204"/>
      <c r="L311" s="204"/>
      <c r="M311" s="204"/>
      <c r="N311" s="201"/>
      <c r="O311" s="201"/>
      <c r="P311" s="201"/>
      <c r="Q311" s="201"/>
      <c r="R311" s="113"/>
      <c r="S311" s="113"/>
      <c r="V311" s="201"/>
      <c r="W311" s="113"/>
      <c r="Y311" s="113"/>
      <c r="Z311" s="113"/>
      <c r="AA311" s="113"/>
      <c r="AC311" s="113"/>
      <c r="AD311" s="201"/>
      <c r="AE311" s="113"/>
      <c r="AF311" s="113"/>
      <c r="AG311" s="113"/>
    </row>
    <row r="312" spans="1:33" x14ac:dyDescent="0.2">
      <c r="A312" s="113"/>
      <c r="B312" s="200"/>
      <c r="C312" s="113"/>
      <c r="D312" s="201"/>
      <c r="E312" s="201"/>
      <c r="F312" s="113"/>
      <c r="G312" s="113"/>
      <c r="H312" s="113"/>
      <c r="I312" s="203"/>
      <c r="J312" s="203"/>
      <c r="K312" s="204"/>
      <c r="L312" s="204"/>
      <c r="M312" s="204"/>
      <c r="N312" s="201"/>
      <c r="O312" s="201"/>
      <c r="P312" s="201"/>
      <c r="Q312" s="201"/>
      <c r="R312" s="113"/>
      <c r="S312" s="113"/>
      <c r="V312" s="201"/>
      <c r="W312" s="113"/>
      <c r="Y312" s="113"/>
      <c r="Z312" s="113"/>
      <c r="AA312" s="113"/>
      <c r="AC312" s="113"/>
      <c r="AD312" s="201"/>
      <c r="AE312" s="113"/>
      <c r="AF312" s="113"/>
      <c r="AG312" s="113"/>
    </row>
    <row r="313" spans="1:33" x14ac:dyDescent="0.2">
      <c r="A313" s="113"/>
      <c r="B313" s="200"/>
      <c r="C313" s="113"/>
      <c r="D313" s="201"/>
      <c r="E313" s="201"/>
      <c r="F313" s="113"/>
      <c r="G313" s="113"/>
      <c r="H313" s="113"/>
      <c r="I313" s="203"/>
      <c r="J313" s="203"/>
      <c r="K313" s="204"/>
      <c r="L313" s="204"/>
      <c r="M313" s="204"/>
      <c r="N313" s="201"/>
      <c r="O313" s="201"/>
      <c r="P313" s="201"/>
      <c r="Q313" s="201"/>
      <c r="R313" s="113"/>
      <c r="S313" s="113"/>
      <c r="V313" s="201"/>
      <c r="W313" s="113"/>
      <c r="Y313" s="113"/>
      <c r="Z313" s="113"/>
      <c r="AA313" s="113"/>
      <c r="AC313" s="113"/>
      <c r="AD313" s="201"/>
      <c r="AE313" s="113"/>
      <c r="AF313" s="113"/>
      <c r="AG313" s="113"/>
    </row>
    <row r="314" spans="1:33" x14ac:dyDescent="0.2">
      <c r="A314" s="113"/>
      <c r="B314" s="200"/>
      <c r="C314" s="113"/>
      <c r="D314" s="201"/>
      <c r="E314" s="201"/>
      <c r="F314" s="113"/>
      <c r="G314" s="113"/>
      <c r="H314" s="113"/>
      <c r="I314" s="203"/>
      <c r="J314" s="203"/>
      <c r="K314" s="204"/>
      <c r="L314" s="204"/>
      <c r="M314" s="204"/>
      <c r="N314" s="201"/>
      <c r="O314" s="201"/>
      <c r="P314" s="201"/>
      <c r="Q314" s="201"/>
      <c r="R314" s="113"/>
      <c r="S314" s="113"/>
      <c r="V314" s="201"/>
      <c r="W314" s="113"/>
      <c r="Y314" s="113"/>
      <c r="Z314" s="113"/>
      <c r="AA314" s="113"/>
      <c r="AC314" s="113"/>
      <c r="AD314" s="201"/>
      <c r="AE314" s="113"/>
      <c r="AF314" s="113"/>
      <c r="AG314" s="113"/>
    </row>
    <row r="315" spans="1:33" x14ac:dyDescent="0.2">
      <c r="A315" s="113"/>
      <c r="B315" s="200"/>
      <c r="C315" s="113"/>
      <c r="D315" s="201"/>
      <c r="E315" s="201"/>
      <c r="F315" s="113"/>
      <c r="G315" s="113"/>
      <c r="H315" s="113"/>
      <c r="I315" s="203"/>
      <c r="J315" s="203"/>
      <c r="K315" s="204"/>
      <c r="L315" s="204"/>
      <c r="M315" s="204"/>
      <c r="N315" s="201"/>
      <c r="O315" s="201"/>
      <c r="P315" s="201"/>
      <c r="Q315" s="201"/>
      <c r="R315" s="113"/>
      <c r="S315" s="113"/>
      <c r="V315" s="201"/>
      <c r="W315" s="113"/>
      <c r="Y315" s="113"/>
      <c r="Z315" s="113"/>
      <c r="AA315" s="113"/>
      <c r="AC315" s="113"/>
      <c r="AD315" s="201"/>
      <c r="AE315" s="113"/>
      <c r="AF315" s="113"/>
      <c r="AG315" s="113"/>
    </row>
    <row r="316" spans="1:33" x14ac:dyDescent="0.2">
      <c r="A316" s="113"/>
      <c r="B316" s="200"/>
      <c r="C316" s="113"/>
      <c r="D316" s="201"/>
      <c r="E316" s="201"/>
      <c r="F316" s="113"/>
      <c r="G316" s="113"/>
      <c r="H316" s="113"/>
      <c r="I316" s="203"/>
      <c r="J316" s="203"/>
      <c r="K316" s="204"/>
      <c r="L316" s="204"/>
      <c r="M316" s="204"/>
      <c r="N316" s="201"/>
      <c r="O316" s="201"/>
      <c r="P316" s="201"/>
      <c r="Q316" s="201"/>
      <c r="R316" s="113"/>
      <c r="S316" s="113"/>
      <c r="V316" s="201"/>
      <c r="W316" s="113"/>
      <c r="Y316" s="113"/>
      <c r="Z316" s="113"/>
      <c r="AA316" s="113"/>
      <c r="AC316" s="113"/>
      <c r="AD316" s="201"/>
      <c r="AE316" s="113"/>
      <c r="AF316" s="113"/>
      <c r="AG316" s="113"/>
    </row>
    <row r="317" spans="1:33" x14ac:dyDescent="0.2">
      <c r="A317" s="113"/>
      <c r="B317" s="200"/>
      <c r="C317" s="113"/>
      <c r="D317" s="201"/>
      <c r="E317" s="201"/>
      <c r="F317" s="113"/>
      <c r="G317" s="113"/>
      <c r="H317" s="113"/>
      <c r="I317" s="203"/>
      <c r="J317" s="203"/>
      <c r="K317" s="204"/>
      <c r="L317" s="204"/>
      <c r="M317" s="204"/>
      <c r="N317" s="201"/>
      <c r="O317" s="201"/>
      <c r="P317" s="201"/>
      <c r="Q317" s="201"/>
      <c r="R317" s="113"/>
      <c r="S317" s="113"/>
      <c r="V317" s="201"/>
      <c r="W317" s="113"/>
      <c r="Y317" s="113"/>
      <c r="Z317" s="113"/>
      <c r="AA317" s="113"/>
      <c r="AC317" s="113"/>
      <c r="AD317" s="201"/>
      <c r="AE317" s="113"/>
      <c r="AF317" s="113"/>
      <c r="AG317" s="113"/>
    </row>
    <row r="318" spans="1:33" x14ac:dyDescent="0.2">
      <c r="A318" s="113"/>
      <c r="B318" s="200"/>
      <c r="C318" s="113"/>
      <c r="D318" s="201"/>
      <c r="E318" s="201"/>
      <c r="F318" s="113"/>
      <c r="G318" s="113"/>
      <c r="H318" s="113"/>
      <c r="I318" s="203"/>
      <c r="J318" s="203"/>
      <c r="K318" s="204"/>
      <c r="L318" s="204"/>
      <c r="M318" s="204"/>
      <c r="N318" s="201"/>
      <c r="O318" s="201"/>
      <c r="P318" s="201"/>
      <c r="Q318" s="201"/>
      <c r="R318" s="113"/>
      <c r="S318" s="113"/>
      <c r="V318" s="201"/>
      <c r="W318" s="113"/>
      <c r="Y318" s="113"/>
      <c r="Z318" s="113"/>
      <c r="AA318" s="113"/>
      <c r="AC318" s="113"/>
      <c r="AD318" s="201"/>
      <c r="AE318" s="113"/>
      <c r="AF318" s="113"/>
      <c r="AG318" s="113"/>
    </row>
    <row r="319" spans="1:33" x14ac:dyDescent="0.2">
      <c r="A319" s="113"/>
      <c r="B319" s="200"/>
      <c r="C319" s="113"/>
      <c r="D319" s="201"/>
      <c r="E319" s="201"/>
      <c r="F319" s="113"/>
      <c r="G319" s="113"/>
      <c r="H319" s="113"/>
      <c r="I319" s="203"/>
      <c r="J319" s="203"/>
      <c r="K319" s="204"/>
      <c r="L319" s="204"/>
      <c r="M319" s="204"/>
      <c r="N319" s="201"/>
      <c r="O319" s="201"/>
      <c r="P319" s="201"/>
      <c r="Q319" s="201"/>
      <c r="R319" s="113"/>
      <c r="S319" s="113"/>
      <c r="V319" s="201"/>
      <c r="W319" s="113"/>
      <c r="Y319" s="113"/>
      <c r="Z319" s="113"/>
      <c r="AA319" s="113"/>
      <c r="AC319" s="113"/>
      <c r="AD319" s="201"/>
      <c r="AE319" s="113"/>
      <c r="AF319" s="113"/>
      <c r="AG319" s="113"/>
    </row>
    <row r="320" spans="1:33" x14ac:dyDescent="0.2">
      <c r="A320" s="113"/>
      <c r="B320" s="200"/>
      <c r="C320" s="113"/>
      <c r="D320" s="201"/>
      <c r="E320" s="201"/>
      <c r="F320" s="113"/>
      <c r="G320" s="113"/>
      <c r="H320" s="113"/>
      <c r="I320" s="203"/>
      <c r="J320" s="203"/>
      <c r="K320" s="204"/>
      <c r="L320" s="204"/>
      <c r="M320" s="204"/>
      <c r="N320" s="201"/>
      <c r="O320" s="201"/>
      <c r="P320" s="201"/>
      <c r="Q320" s="201"/>
      <c r="R320" s="113"/>
      <c r="S320" s="113"/>
      <c r="V320" s="201"/>
      <c r="W320" s="113"/>
      <c r="Y320" s="113"/>
      <c r="Z320" s="113"/>
      <c r="AA320" s="113"/>
      <c r="AC320" s="113"/>
      <c r="AD320" s="201"/>
      <c r="AE320" s="113"/>
      <c r="AF320" s="113"/>
      <c r="AG320" s="113"/>
    </row>
    <row r="321" spans="1:33" x14ac:dyDescent="0.2">
      <c r="A321" s="113"/>
      <c r="B321" s="200"/>
      <c r="C321" s="113"/>
      <c r="D321" s="201"/>
      <c r="E321" s="201"/>
      <c r="F321" s="113"/>
      <c r="G321" s="113"/>
      <c r="H321" s="113"/>
      <c r="I321" s="203"/>
      <c r="J321" s="203"/>
      <c r="K321" s="204"/>
      <c r="L321" s="204"/>
      <c r="M321" s="204"/>
      <c r="N321" s="201"/>
      <c r="O321" s="201"/>
      <c r="P321" s="201"/>
      <c r="Q321" s="201"/>
      <c r="R321" s="113"/>
      <c r="S321" s="113"/>
      <c r="V321" s="201"/>
      <c r="W321" s="113"/>
      <c r="Y321" s="113"/>
      <c r="Z321" s="113"/>
      <c r="AA321" s="113"/>
      <c r="AC321" s="113"/>
      <c r="AD321" s="201"/>
      <c r="AE321" s="113"/>
      <c r="AF321" s="113"/>
      <c r="AG321" s="113"/>
    </row>
    <row r="322" spans="1:33" x14ac:dyDescent="0.2">
      <c r="A322" s="113"/>
      <c r="B322" s="200"/>
      <c r="C322" s="113"/>
      <c r="D322" s="201"/>
      <c r="E322" s="201"/>
      <c r="F322" s="113"/>
      <c r="G322" s="113"/>
      <c r="H322" s="113"/>
      <c r="I322" s="203"/>
      <c r="J322" s="203"/>
      <c r="K322" s="204"/>
      <c r="L322" s="204"/>
      <c r="M322" s="204"/>
      <c r="N322" s="201"/>
      <c r="O322" s="201"/>
      <c r="P322" s="201"/>
      <c r="Q322" s="201"/>
      <c r="R322" s="113"/>
      <c r="S322" s="113"/>
      <c r="V322" s="201"/>
      <c r="W322" s="113"/>
      <c r="Y322" s="113"/>
      <c r="Z322" s="113"/>
      <c r="AA322" s="113"/>
      <c r="AC322" s="113"/>
      <c r="AD322" s="201"/>
      <c r="AE322" s="113"/>
      <c r="AF322" s="113"/>
      <c r="AG322" s="113"/>
    </row>
    <row r="323" spans="1:33" x14ac:dyDescent="0.2">
      <c r="A323" s="113"/>
      <c r="B323" s="200"/>
      <c r="C323" s="113"/>
      <c r="D323" s="201"/>
      <c r="E323" s="201"/>
      <c r="F323" s="113"/>
      <c r="G323" s="113"/>
      <c r="H323" s="113"/>
      <c r="I323" s="203"/>
      <c r="J323" s="203"/>
      <c r="K323" s="204"/>
      <c r="L323" s="204"/>
      <c r="M323" s="204"/>
      <c r="N323" s="201"/>
      <c r="O323" s="201"/>
      <c r="P323" s="201"/>
      <c r="Q323" s="201"/>
      <c r="R323" s="113"/>
      <c r="S323" s="113"/>
      <c r="V323" s="201"/>
      <c r="W323" s="113"/>
      <c r="Y323" s="113"/>
      <c r="Z323" s="113"/>
      <c r="AA323" s="113"/>
      <c r="AC323" s="113"/>
      <c r="AD323" s="201"/>
      <c r="AE323" s="113"/>
      <c r="AF323" s="113"/>
      <c r="AG323" s="113"/>
    </row>
    <row r="324" spans="1:33" x14ac:dyDescent="0.2">
      <c r="A324" s="113"/>
      <c r="B324" s="200"/>
      <c r="C324" s="113"/>
      <c r="D324" s="201"/>
      <c r="E324" s="201"/>
      <c r="F324" s="113"/>
      <c r="G324" s="113"/>
      <c r="H324" s="113"/>
      <c r="I324" s="203"/>
      <c r="J324" s="203"/>
      <c r="K324" s="204"/>
      <c r="L324" s="204"/>
      <c r="M324" s="204"/>
      <c r="N324" s="201"/>
      <c r="O324" s="201"/>
      <c r="P324" s="201"/>
      <c r="Q324" s="201"/>
      <c r="R324" s="113"/>
      <c r="S324" s="113"/>
      <c r="V324" s="201"/>
      <c r="W324" s="113"/>
      <c r="Y324" s="113"/>
      <c r="Z324" s="113"/>
      <c r="AA324" s="113"/>
      <c r="AC324" s="113"/>
      <c r="AD324" s="201"/>
      <c r="AE324" s="113"/>
      <c r="AF324" s="113"/>
      <c r="AG324" s="113"/>
    </row>
    <row r="325" spans="1:33" x14ac:dyDescent="0.2">
      <c r="A325" s="113"/>
      <c r="B325" s="200"/>
      <c r="C325" s="113"/>
      <c r="D325" s="201"/>
      <c r="E325" s="201"/>
      <c r="F325" s="113"/>
      <c r="G325" s="113"/>
      <c r="H325" s="113"/>
      <c r="I325" s="203"/>
      <c r="J325" s="203"/>
      <c r="K325" s="204"/>
      <c r="L325" s="204"/>
      <c r="M325" s="204"/>
      <c r="N325" s="201"/>
      <c r="O325" s="201"/>
      <c r="P325" s="201"/>
      <c r="Q325" s="201"/>
      <c r="R325" s="113"/>
      <c r="S325" s="113"/>
      <c r="V325" s="201"/>
      <c r="W325" s="113"/>
      <c r="Y325" s="113"/>
      <c r="Z325" s="113"/>
      <c r="AA325" s="113"/>
      <c r="AC325" s="113"/>
      <c r="AD325" s="201"/>
      <c r="AE325" s="113"/>
      <c r="AF325" s="113"/>
      <c r="AG325" s="113"/>
    </row>
    <row r="326" spans="1:33" x14ac:dyDescent="0.2">
      <c r="A326" s="113"/>
      <c r="B326" s="200"/>
      <c r="C326" s="113"/>
      <c r="D326" s="201"/>
      <c r="E326" s="201"/>
      <c r="F326" s="113"/>
      <c r="G326" s="113"/>
      <c r="H326" s="113"/>
      <c r="I326" s="203"/>
      <c r="J326" s="203"/>
      <c r="K326" s="204"/>
      <c r="L326" s="204"/>
      <c r="M326" s="204"/>
      <c r="N326" s="201"/>
      <c r="O326" s="201"/>
      <c r="P326" s="201"/>
      <c r="Q326" s="201"/>
      <c r="R326" s="113"/>
      <c r="S326" s="113"/>
      <c r="V326" s="201"/>
      <c r="W326" s="113"/>
      <c r="Y326" s="113"/>
      <c r="Z326" s="113"/>
      <c r="AA326" s="113"/>
      <c r="AC326" s="113"/>
      <c r="AD326" s="201"/>
      <c r="AE326" s="113"/>
      <c r="AF326" s="113"/>
      <c r="AG326" s="113"/>
    </row>
    <row r="327" spans="1:33" x14ac:dyDescent="0.2">
      <c r="A327" s="113"/>
      <c r="B327" s="200"/>
      <c r="C327" s="113"/>
      <c r="D327" s="201"/>
      <c r="E327" s="201"/>
      <c r="F327" s="113"/>
      <c r="G327" s="113"/>
      <c r="H327" s="113"/>
      <c r="I327" s="203"/>
      <c r="J327" s="203"/>
      <c r="K327" s="204"/>
      <c r="L327" s="204"/>
      <c r="M327" s="204"/>
      <c r="N327" s="201"/>
      <c r="O327" s="201"/>
      <c r="P327" s="201"/>
      <c r="Q327" s="201"/>
      <c r="R327" s="113"/>
      <c r="S327" s="113"/>
      <c r="V327" s="201"/>
      <c r="W327" s="113"/>
      <c r="Y327" s="113"/>
      <c r="Z327" s="113"/>
      <c r="AA327" s="113"/>
      <c r="AC327" s="113"/>
      <c r="AD327" s="201"/>
      <c r="AE327" s="113"/>
      <c r="AF327" s="113"/>
      <c r="AG327" s="113"/>
    </row>
    <row r="328" spans="1:33" x14ac:dyDescent="0.2">
      <c r="A328" s="113"/>
      <c r="B328" s="200"/>
      <c r="C328" s="113"/>
      <c r="D328" s="201"/>
      <c r="E328" s="201"/>
      <c r="F328" s="113"/>
      <c r="G328" s="113"/>
      <c r="H328" s="113"/>
      <c r="I328" s="203"/>
      <c r="J328" s="203"/>
      <c r="K328" s="204"/>
      <c r="L328" s="204"/>
      <c r="M328" s="204"/>
      <c r="N328" s="201"/>
      <c r="O328" s="201"/>
      <c r="P328" s="201"/>
      <c r="Q328" s="201"/>
      <c r="R328" s="113"/>
      <c r="S328" s="113"/>
      <c r="V328" s="201"/>
      <c r="W328" s="113"/>
      <c r="Y328" s="113"/>
      <c r="Z328" s="113"/>
      <c r="AA328" s="113"/>
      <c r="AC328" s="113"/>
      <c r="AD328" s="201"/>
      <c r="AE328" s="113"/>
      <c r="AF328" s="113"/>
      <c r="AG328" s="113"/>
    </row>
    <row r="329" spans="1:33" x14ac:dyDescent="0.2">
      <c r="A329" s="113"/>
      <c r="B329" s="200"/>
      <c r="C329" s="113"/>
      <c r="D329" s="201"/>
      <c r="E329" s="201"/>
      <c r="F329" s="113"/>
      <c r="G329" s="113"/>
      <c r="H329" s="113"/>
      <c r="I329" s="203"/>
      <c r="J329" s="203"/>
      <c r="K329" s="204"/>
      <c r="L329" s="204"/>
      <c r="M329" s="204"/>
      <c r="N329" s="201"/>
      <c r="O329" s="201"/>
      <c r="P329" s="201"/>
      <c r="Q329" s="201"/>
      <c r="R329" s="113"/>
      <c r="S329" s="113"/>
      <c r="V329" s="201"/>
      <c r="W329" s="113"/>
      <c r="Y329" s="113"/>
      <c r="Z329" s="113"/>
      <c r="AA329" s="113"/>
      <c r="AC329" s="113"/>
      <c r="AD329" s="201"/>
      <c r="AE329" s="113"/>
      <c r="AF329" s="113"/>
      <c r="AG329" s="113"/>
    </row>
    <row r="330" spans="1:33" x14ac:dyDescent="0.2">
      <c r="A330" s="113"/>
      <c r="B330" s="200"/>
      <c r="C330" s="113"/>
      <c r="D330" s="201"/>
      <c r="E330" s="201"/>
      <c r="F330" s="113"/>
      <c r="G330" s="113"/>
      <c r="H330" s="113"/>
      <c r="I330" s="203"/>
      <c r="J330" s="203"/>
      <c r="K330" s="204"/>
      <c r="L330" s="204"/>
      <c r="M330" s="204"/>
      <c r="N330" s="201"/>
      <c r="O330" s="201"/>
      <c r="P330" s="201"/>
      <c r="Q330" s="201"/>
      <c r="R330" s="113"/>
      <c r="S330" s="113"/>
      <c r="V330" s="201"/>
      <c r="W330" s="113"/>
      <c r="Y330" s="113"/>
      <c r="Z330" s="113"/>
      <c r="AA330" s="113"/>
      <c r="AC330" s="113"/>
      <c r="AD330" s="201"/>
      <c r="AE330" s="113"/>
      <c r="AF330" s="113"/>
      <c r="AG330" s="113"/>
    </row>
    <row r="331" spans="1:33" x14ac:dyDescent="0.2">
      <c r="A331" s="113"/>
      <c r="B331" s="200"/>
      <c r="C331" s="113"/>
      <c r="D331" s="201"/>
      <c r="E331" s="201"/>
      <c r="F331" s="113"/>
      <c r="G331" s="113"/>
      <c r="H331" s="113"/>
      <c r="I331" s="203"/>
      <c r="J331" s="203"/>
      <c r="K331" s="204"/>
      <c r="L331" s="204"/>
      <c r="M331" s="204"/>
      <c r="N331" s="201"/>
      <c r="O331" s="201"/>
      <c r="P331" s="201"/>
      <c r="Q331" s="201"/>
      <c r="R331" s="113"/>
      <c r="S331" s="113"/>
      <c r="V331" s="201"/>
      <c r="W331" s="113"/>
      <c r="Y331" s="113"/>
      <c r="Z331" s="113"/>
      <c r="AA331" s="113"/>
      <c r="AC331" s="113"/>
      <c r="AD331" s="201"/>
      <c r="AE331" s="113"/>
      <c r="AF331" s="113"/>
      <c r="AG331" s="113"/>
    </row>
    <row r="332" spans="1:33" x14ac:dyDescent="0.2">
      <c r="A332" s="113"/>
      <c r="B332" s="200"/>
      <c r="C332" s="113"/>
      <c r="D332" s="201"/>
      <c r="E332" s="201"/>
      <c r="F332" s="113"/>
      <c r="G332" s="113"/>
      <c r="H332" s="113"/>
      <c r="I332" s="203"/>
      <c r="J332" s="203"/>
      <c r="K332" s="204"/>
      <c r="L332" s="204"/>
      <c r="M332" s="204"/>
      <c r="N332" s="201"/>
      <c r="O332" s="201"/>
      <c r="P332" s="201"/>
      <c r="Q332" s="201"/>
      <c r="R332" s="113"/>
      <c r="S332" s="113"/>
      <c r="V332" s="201"/>
      <c r="W332" s="113"/>
      <c r="Y332" s="113"/>
      <c r="Z332" s="113"/>
      <c r="AA332" s="113"/>
      <c r="AC332" s="113"/>
      <c r="AD332" s="201"/>
      <c r="AE332" s="113"/>
      <c r="AF332" s="113"/>
      <c r="AG332" s="113"/>
    </row>
    <row r="333" spans="1:33" x14ac:dyDescent="0.2">
      <c r="A333" s="113"/>
      <c r="B333" s="200"/>
      <c r="C333" s="113"/>
      <c r="D333" s="201"/>
      <c r="E333" s="201"/>
      <c r="F333" s="113"/>
      <c r="G333" s="113"/>
      <c r="H333" s="113"/>
      <c r="I333" s="203"/>
      <c r="J333" s="203"/>
      <c r="K333" s="204"/>
      <c r="L333" s="204"/>
      <c r="M333" s="204"/>
      <c r="N333" s="201"/>
      <c r="O333" s="201"/>
      <c r="P333" s="201"/>
      <c r="Q333" s="201"/>
      <c r="R333" s="113"/>
      <c r="S333" s="113"/>
      <c r="V333" s="201"/>
      <c r="W333" s="113"/>
      <c r="Y333" s="113"/>
      <c r="Z333" s="113"/>
      <c r="AA333" s="113"/>
      <c r="AC333" s="113"/>
      <c r="AD333" s="201"/>
      <c r="AE333" s="113"/>
      <c r="AF333" s="113"/>
      <c r="AG333" s="113"/>
    </row>
    <row r="334" spans="1:33" x14ac:dyDescent="0.2">
      <c r="A334" s="113"/>
      <c r="B334" s="200"/>
      <c r="C334" s="113"/>
      <c r="D334" s="201"/>
      <c r="E334" s="201"/>
      <c r="F334" s="113"/>
      <c r="G334" s="113"/>
      <c r="H334" s="113"/>
      <c r="I334" s="203"/>
      <c r="J334" s="203"/>
      <c r="K334" s="204"/>
      <c r="L334" s="204"/>
      <c r="M334" s="204"/>
      <c r="N334" s="201"/>
      <c r="O334" s="201"/>
      <c r="P334" s="201"/>
      <c r="Q334" s="201"/>
      <c r="R334" s="113"/>
      <c r="S334" s="113"/>
      <c r="V334" s="201"/>
      <c r="W334" s="113"/>
      <c r="Y334" s="113"/>
      <c r="Z334" s="113"/>
      <c r="AA334" s="113"/>
      <c r="AC334" s="113"/>
      <c r="AD334" s="201"/>
      <c r="AE334" s="113"/>
      <c r="AF334" s="113"/>
      <c r="AG334" s="113"/>
    </row>
    <row r="335" spans="1:33" x14ac:dyDescent="0.2">
      <c r="A335" s="113"/>
      <c r="B335" s="200"/>
      <c r="C335" s="113"/>
      <c r="D335" s="201"/>
      <c r="E335" s="201"/>
      <c r="F335" s="113"/>
      <c r="G335" s="113"/>
      <c r="H335" s="113"/>
      <c r="I335" s="203"/>
      <c r="J335" s="203"/>
      <c r="K335" s="204"/>
      <c r="L335" s="204"/>
      <c r="M335" s="204"/>
      <c r="N335" s="201"/>
      <c r="O335" s="201"/>
      <c r="P335" s="201"/>
      <c r="Q335" s="201"/>
      <c r="R335" s="113"/>
      <c r="S335" s="113"/>
      <c r="V335" s="201"/>
      <c r="W335" s="113"/>
      <c r="Y335" s="113"/>
      <c r="Z335" s="113"/>
      <c r="AA335" s="113"/>
      <c r="AC335" s="113"/>
      <c r="AD335" s="201"/>
      <c r="AE335" s="113"/>
      <c r="AF335" s="113"/>
      <c r="AG335" s="113"/>
    </row>
    <row r="336" spans="1:33" x14ac:dyDescent="0.2">
      <c r="A336" s="113"/>
      <c r="B336" s="200"/>
      <c r="C336" s="113"/>
      <c r="D336" s="201"/>
      <c r="E336" s="201"/>
      <c r="F336" s="113"/>
      <c r="G336" s="113"/>
      <c r="H336" s="113"/>
      <c r="I336" s="203"/>
      <c r="J336" s="203"/>
      <c r="K336" s="204"/>
      <c r="L336" s="204"/>
      <c r="M336" s="204"/>
      <c r="N336" s="201"/>
      <c r="O336" s="201"/>
      <c r="P336" s="201"/>
      <c r="Q336" s="201"/>
      <c r="R336" s="113"/>
      <c r="S336" s="113"/>
      <c r="V336" s="201"/>
      <c r="W336" s="113"/>
      <c r="Y336" s="113"/>
      <c r="Z336" s="113"/>
      <c r="AA336" s="113"/>
      <c r="AC336" s="113"/>
      <c r="AD336" s="201"/>
      <c r="AE336" s="113"/>
      <c r="AF336" s="113"/>
      <c r="AG336" s="113"/>
    </row>
    <row r="337" spans="1:33" x14ac:dyDescent="0.2">
      <c r="A337" s="113"/>
      <c r="B337" s="200"/>
      <c r="C337" s="113"/>
      <c r="D337" s="201"/>
      <c r="E337" s="201"/>
      <c r="F337" s="113"/>
      <c r="G337" s="113"/>
      <c r="H337" s="113"/>
      <c r="I337" s="203"/>
      <c r="J337" s="203"/>
      <c r="K337" s="204"/>
      <c r="L337" s="204"/>
      <c r="M337" s="204"/>
      <c r="N337" s="201"/>
      <c r="O337" s="201"/>
      <c r="P337" s="201"/>
      <c r="Q337" s="201"/>
      <c r="R337" s="113"/>
      <c r="S337" s="113"/>
      <c r="V337" s="201"/>
      <c r="W337" s="113"/>
      <c r="Y337" s="113"/>
      <c r="Z337" s="113"/>
      <c r="AA337" s="113"/>
      <c r="AC337" s="113"/>
      <c r="AD337" s="201"/>
      <c r="AE337" s="113"/>
      <c r="AF337" s="113"/>
      <c r="AG337" s="113"/>
    </row>
    <row r="338" spans="1:33" x14ac:dyDescent="0.2">
      <c r="A338" s="113"/>
      <c r="B338" s="200"/>
      <c r="C338" s="113"/>
      <c r="D338" s="201"/>
      <c r="E338" s="201"/>
      <c r="F338" s="113"/>
      <c r="G338" s="113"/>
      <c r="H338" s="113"/>
      <c r="I338" s="203"/>
      <c r="J338" s="203"/>
      <c r="K338" s="204"/>
      <c r="L338" s="204"/>
      <c r="M338" s="204"/>
      <c r="N338" s="201"/>
      <c r="O338" s="201"/>
      <c r="P338" s="201"/>
      <c r="Q338" s="201"/>
      <c r="R338" s="113"/>
      <c r="S338" s="113"/>
      <c r="V338" s="201"/>
      <c r="W338" s="113"/>
      <c r="Y338" s="113"/>
      <c r="Z338" s="113"/>
      <c r="AA338" s="113"/>
      <c r="AC338" s="113"/>
      <c r="AD338" s="201"/>
      <c r="AE338" s="113"/>
      <c r="AF338" s="113"/>
      <c r="AG338" s="113"/>
    </row>
    <row r="339" spans="1:33" x14ac:dyDescent="0.2">
      <c r="A339" s="113"/>
      <c r="B339" s="200"/>
      <c r="C339" s="113"/>
      <c r="D339" s="201"/>
      <c r="E339" s="201"/>
      <c r="F339" s="113"/>
      <c r="G339" s="113"/>
      <c r="H339" s="113"/>
      <c r="I339" s="203"/>
      <c r="J339" s="203"/>
      <c r="K339" s="204"/>
      <c r="L339" s="204"/>
      <c r="M339" s="204"/>
      <c r="N339" s="201"/>
      <c r="O339" s="201"/>
      <c r="P339" s="201"/>
      <c r="Q339" s="201"/>
      <c r="R339" s="113"/>
      <c r="S339" s="113"/>
      <c r="V339" s="201"/>
      <c r="W339" s="113"/>
      <c r="Y339" s="113"/>
      <c r="Z339" s="113"/>
      <c r="AA339" s="113"/>
      <c r="AC339" s="113"/>
      <c r="AD339" s="201"/>
      <c r="AE339" s="113"/>
      <c r="AF339" s="113"/>
      <c r="AG339" s="113"/>
    </row>
    <row r="340" spans="1:33" x14ac:dyDescent="0.2">
      <c r="A340" s="113"/>
      <c r="B340" s="200"/>
      <c r="C340" s="113"/>
      <c r="D340" s="201"/>
      <c r="E340" s="201"/>
      <c r="F340" s="113"/>
      <c r="G340" s="113"/>
      <c r="H340" s="113"/>
      <c r="I340" s="203"/>
      <c r="J340" s="203"/>
      <c r="K340" s="204"/>
      <c r="L340" s="204"/>
      <c r="M340" s="204"/>
      <c r="N340" s="201"/>
      <c r="O340" s="201"/>
      <c r="P340" s="201"/>
      <c r="Q340" s="201"/>
      <c r="R340" s="113"/>
      <c r="S340" s="113"/>
      <c r="V340" s="201"/>
      <c r="W340" s="113"/>
      <c r="Y340" s="113"/>
      <c r="Z340" s="113"/>
      <c r="AA340" s="113"/>
      <c r="AC340" s="113"/>
      <c r="AD340" s="201"/>
      <c r="AE340" s="113"/>
      <c r="AF340" s="113"/>
      <c r="AG340" s="113"/>
    </row>
    <row r="341" spans="1:33" x14ac:dyDescent="0.2">
      <c r="A341" s="113"/>
      <c r="B341" s="200"/>
      <c r="C341" s="113"/>
      <c r="D341" s="201"/>
      <c r="E341" s="201"/>
      <c r="F341" s="113"/>
      <c r="G341" s="113"/>
      <c r="H341" s="113"/>
      <c r="I341" s="203"/>
      <c r="J341" s="203"/>
      <c r="K341" s="204"/>
      <c r="L341" s="204"/>
      <c r="M341" s="204"/>
      <c r="N341" s="201"/>
      <c r="O341" s="201"/>
      <c r="P341" s="201"/>
      <c r="Q341" s="201"/>
      <c r="R341" s="113"/>
      <c r="S341" s="113"/>
      <c r="V341" s="201"/>
      <c r="W341" s="113"/>
      <c r="Y341" s="113"/>
      <c r="Z341" s="113"/>
      <c r="AA341" s="113"/>
      <c r="AC341" s="113"/>
      <c r="AD341" s="201"/>
      <c r="AE341" s="113"/>
      <c r="AF341" s="113"/>
      <c r="AG341" s="113"/>
    </row>
    <row r="342" spans="1:33" x14ac:dyDescent="0.2">
      <c r="A342" s="113"/>
      <c r="B342" s="200"/>
      <c r="C342" s="113"/>
      <c r="D342" s="201"/>
      <c r="E342" s="201"/>
      <c r="F342" s="113"/>
      <c r="G342" s="113"/>
      <c r="H342" s="113"/>
      <c r="I342" s="203"/>
      <c r="J342" s="203"/>
      <c r="K342" s="204"/>
      <c r="L342" s="204"/>
      <c r="M342" s="204"/>
      <c r="N342" s="201"/>
      <c r="O342" s="201"/>
      <c r="P342" s="201"/>
      <c r="Q342" s="201"/>
      <c r="R342" s="113"/>
      <c r="S342" s="113"/>
      <c r="V342" s="201"/>
      <c r="W342" s="113"/>
      <c r="Y342" s="113"/>
      <c r="Z342" s="113"/>
      <c r="AA342" s="113"/>
      <c r="AC342" s="113"/>
      <c r="AD342" s="201"/>
      <c r="AE342" s="113"/>
      <c r="AF342" s="113"/>
      <c r="AG342" s="113"/>
    </row>
    <row r="343" spans="1:33" x14ac:dyDescent="0.2">
      <c r="A343" s="113"/>
      <c r="B343" s="200"/>
      <c r="C343" s="113"/>
      <c r="D343" s="201"/>
      <c r="E343" s="201"/>
      <c r="F343" s="113"/>
      <c r="G343" s="113"/>
      <c r="H343" s="113"/>
      <c r="I343" s="203"/>
      <c r="J343" s="203"/>
      <c r="K343" s="204"/>
      <c r="L343" s="204"/>
      <c r="M343" s="204"/>
      <c r="N343" s="201"/>
      <c r="O343" s="201"/>
      <c r="P343" s="201"/>
      <c r="Q343" s="201"/>
      <c r="R343" s="113"/>
      <c r="S343" s="113"/>
      <c r="V343" s="201"/>
      <c r="W343" s="113"/>
      <c r="Y343" s="113"/>
      <c r="Z343" s="113"/>
      <c r="AA343" s="113"/>
      <c r="AC343" s="113"/>
      <c r="AD343" s="201"/>
      <c r="AE343" s="113"/>
      <c r="AF343" s="113"/>
      <c r="AG343" s="113"/>
    </row>
    <row r="344" spans="1:33" x14ac:dyDescent="0.2">
      <c r="A344" s="113"/>
      <c r="B344" s="200"/>
      <c r="C344" s="113"/>
      <c r="D344" s="201"/>
      <c r="E344" s="201"/>
      <c r="F344" s="113"/>
      <c r="G344" s="113"/>
      <c r="H344" s="113"/>
      <c r="I344" s="203"/>
      <c r="J344" s="203"/>
      <c r="K344" s="204"/>
      <c r="L344" s="204"/>
      <c r="M344" s="204"/>
      <c r="N344" s="201"/>
      <c r="O344" s="201"/>
      <c r="P344" s="201"/>
      <c r="Q344" s="201"/>
      <c r="R344" s="113"/>
      <c r="S344" s="113"/>
      <c r="V344" s="201"/>
      <c r="W344" s="113"/>
      <c r="Y344" s="113"/>
      <c r="Z344" s="113"/>
      <c r="AA344" s="113"/>
      <c r="AC344" s="113"/>
      <c r="AD344" s="201"/>
      <c r="AE344" s="113"/>
      <c r="AF344" s="113"/>
      <c r="AG344" s="113"/>
    </row>
    <row r="345" spans="1:33" x14ac:dyDescent="0.2">
      <c r="A345" s="113"/>
      <c r="B345" s="200"/>
      <c r="C345" s="113"/>
      <c r="D345" s="201"/>
      <c r="E345" s="201"/>
      <c r="F345" s="113"/>
      <c r="G345" s="113"/>
      <c r="H345" s="113"/>
      <c r="I345" s="203"/>
      <c r="J345" s="203"/>
      <c r="K345" s="204"/>
      <c r="L345" s="204"/>
      <c r="M345" s="204"/>
      <c r="N345" s="201"/>
      <c r="O345" s="201"/>
      <c r="P345" s="201"/>
      <c r="Q345" s="201"/>
      <c r="R345" s="113"/>
      <c r="S345" s="113"/>
      <c r="V345" s="201"/>
      <c r="W345" s="113"/>
      <c r="Y345" s="113"/>
      <c r="Z345" s="113"/>
      <c r="AA345" s="113"/>
      <c r="AC345" s="113"/>
      <c r="AD345" s="201"/>
      <c r="AE345" s="113"/>
      <c r="AF345" s="113"/>
      <c r="AG345" s="113"/>
    </row>
    <row r="346" spans="1:33" x14ac:dyDescent="0.2">
      <c r="A346" s="113"/>
      <c r="B346" s="200"/>
      <c r="C346" s="113"/>
      <c r="D346" s="201"/>
      <c r="E346" s="201"/>
      <c r="F346" s="113"/>
      <c r="G346" s="113"/>
      <c r="H346" s="113"/>
      <c r="I346" s="203"/>
      <c r="J346" s="203"/>
      <c r="K346" s="204"/>
      <c r="L346" s="204"/>
      <c r="M346" s="204"/>
      <c r="N346" s="201"/>
      <c r="O346" s="201"/>
      <c r="P346" s="201"/>
      <c r="Q346" s="201"/>
      <c r="R346" s="113"/>
      <c r="S346" s="113"/>
      <c r="V346" s="201"/>
      <c r="W346" s="113"/>
      <c r="Y346" s="113"/>
      <c r="Z346" s="113"/>
      <c r="AA346" s="113"/>
      <c r="AC346" s="113"/>
      <c r="AD346" s="201"/>
      <c r="AE346" s="113"/>
      <c r="AF346" s="113"/>
      <c r="AG346" s="113"/>
    </row>
    <row r="347" spans="1:33" x14ac:dyDescent="0.2">
      <c r="A347" s="113"/>
      <c r="B347" s="200"/>
      <c r="C347" s="113"/>
      <c r="D347" s="201"/>
      <c r="E347" s="201"/>
      <c r="F347" s="113"/>
      <c r="G347" s="113"/>
      <c r="H347" s="113"/>
      <c r="I347" s="203"/>
      <c r="J347" s="203"/>
      <c r="K347" s="204"/>
      <c r="L347" s="204"/>
      <c r="M347" s="204"/>
      <c r="N347" s="201"/>
      <c r="O347" s="201"/>
      <c r="P347" s="201"/>
      <c r="Q347" s="201"/>
      <c r="R347" s="113"/>
      <c r="S347" s="113"/>
      <c r="V347" s="201"/>
      <c r="W347" s="113"/>
      <c r="Y347" s="113"/>
      <c r="Z347" s="113"/>
      <c r="AA347" s="113"/>
      <c r="AC347" s="113"/>
      <c r="AD347" s="201"/>
      <c r="AE347" s="113"/>
      <c r="AF347" s="113"/>
      <c r="AG347" s="113"/>
    </row>
    <row r="348" spans="1:33" x14ac:dyDescent="0.2">
      <c r="A348" s="113"/>
      <c r="B348" s="200"/>
      <c r="C348" s="113"/>
      <c r="D348" s="201"/>
      <c r="E348" s="201"/>
      <c r="F348" s="113"/>
      <c r="G348" s="113"/>
      <c r="H348" s="113"/>
      <c r="I348" s="203"/>
      <c r="J348" s="203"/>
      <c r="K348" s="204"/>
      <c r="L348" s="204"/>
      <c r="M348" s="204"/>
      <c r="N348" s="201"/>
      <c r="O348" s="201"/>
      <c r="P348" s="201"/>
      <c r="Q348" s="201"/>
      <c r="R348" s="113"/>
      <c r="S348" s="113"/>
      <c r="V348" s="201"/>
      <c r="W348" s="113"/>
      <c r="Y348" s="113"/>
      <c r="Z348" s="113"/>
      <c r="AA348" s="113"/>
      <c r="AC348" s="113"/>
      <c r="AD348" s="201"/>
      <c r="AE348" s="113"/>
      <c r="AF348" s="113"/>
      <c r="AG348" s="113"/>
    </row>
    <row r="349" spans="1:33" x14ac:dyDescent="0.2">
      <c r="A349" s="113"/>
      <c r="B349" s="200"/>
      <c r="C349" s="113"/>
      <c r="D349" s="201"/>
      <c r="E349" s="201"/>
      <c r="F349" s="113"/>
      <c r="G349" s="113"/>
      <c r="H349" s="113"/>
      <c r="I349" s="203"/>
      <c r="J349" s="203"/>
      <c r="K349" s="204"/>
      <c r="L349" s="204"/>
      <c r="M349" s="204"/>
      <c r="N349" s="201"/>
      <c r="O349" s="201"/>
      <c r="P349" s="201"/>
      <c r="Q349" s="201"/>
      <c r="R349" s="113"/>
      <c r="S349" s="113"/>
      <c r="V349" s="201"/>
      <c r="W349" s="113"/>
      <c r="Y349" s="113"/>
      <c r="Z349" s="113"/>
      <c r="AA349" s="113"/>
      <c r="AC349" s="113"/>
      <c r="AD349" s="201"/>
      <c r="AE349" s="113"/>
      <c r="AF349" s="113"/>
      <c r="AG349" s="113"/>
    </row>
    <row r="350" spans="1:33" x14ac:dyDescent="0.2">
      <c r="A350" s="113"/>
      <c r="B350" s="200"/>
      <c r="C350" s="113"/>
      <c r="D350" s="201"/>
      <c r="E350" s="201"/>
      <c r="F350" s="113"/>
      <c r="G350" s="113"/>
      <c r="H350" s="113"/>
      <c r="I350" s="203"/>
      <c r="J350" s="203"/>
      <c r="K350" s="204"/>
      <c r="L350" s="204"/>
      <c r="M350" s="204"/>
      <c r="N350" s="201"/>
      <c r="O350" s="201"/>
      <c r="P350" s="201"/>
      <c r="Q350" s="201"/>
      <c r="R350" s="113"/>
      <c r="S350" s="113"/>
      <c r="V350" s="201"/>
      <c r="W350" s="113"/>
      <c r="Y350" s="113"/>
      <c r="Z350" s="113"/>
      <c r="AA350" s="113"/>
      <c r="AC350" s="113"/>
      <c r="AD350" s="201"/>
      <c r="AE350" s="113"/>
      <c r="AF350" s="113"/>
      <c r="AG350" s="113"/>
    </row>
    <row r="351" spans="1:33" x14ac:dyDescent="0.2">
      <c r="A351" s="113"/>
      <c r="B351" s="200"/>
      <c r="C351" s="113"/>
      <c r="D351" s="201"/>
      <c r="E351" s="201"/>
      <c r="F351" s="113"/>
      <c r="G351" s="113"/>
      <c r="H351" s="113"/>
      <c r="I351" s="203"/>
      <c r="J351" s="203"/>
      <c r="K351" s="204"/>
      <c r="L351" s="204"/>
      <c r="M351" s="204"/>
      <c r="N351" s="201"/>
      <c r="O351" s="201"/>
      <c r="P351" s="201"/>
      <c r="Q351" s="201"/>
      <c r="R351" s="113"/>
      <c r="S351" s="113"/>
      <c r="V351" s="201"/>
      <c r="W351" s="113"/>
      <c r="Y351" s="113"/>
      <c r="Z351" s="113"/>
      <c r="AA351" s="113"/>
      <c r="AC351" s="113"/>
      <c r="AD351" s="201"/>
      <c r="AE351" s="113"/>
      <c r="AF351" s="113"/>
      <c r="AG351" s="113"/>
    </row>
    <row r="352" spans="1:33" x14ac:dyDescent="0.2">
      <c r="A352" s="113"/>
      <c r="B352" s="200"/>
      <c r="C352" s="113"/>
      <c r="D352" s="201"/>
      <c r="E352" s="201"/>
      <c r="F352" s="113"/>
      <c r="G352" s="113"/>
      <c r="H352" s="113"/>
      <c r="I352" s="203"/>
      <c r="J352" s="203"/>
      <c r="K352" s="204"/>
      <c r="L352" s="204"/>
      <c r="M352" s="204"/>
      <c r="N352" s="201"/>
      <c r="O352" s="201"/>
      <c r="P352" s="201"/>
      <c r="Q352" s="201"/>
      <c r="R352" s="113"/>
      <c r="S352" s="113"/>
      <c r="V352" s="201"/>
      <c r="W352" s="113"/>
      <c r="Y352" s="113"/>
      <c r="Z352" s="113"/>
      <c r="AA352" s="113"/>
      <c r="AC352" s="113"/>
      <c r="AD352" s="201"/>
      <c r="AE352" s="113"/>
      <c r="AF352" s="113"/>
      <c r="AG352" s="113"/>
    </row>
    <row r="353" spans="1:33" x14ac:dyDescent="0.2">
      <c r="A353" s="113"/>
      <c r="B353" s="200"/>
      <c r="C353" s="113"/>
      <c r="D353" s="201"/>
      <c r="E353" s="201"/>
      <c r="F353" s="113"/>
      <c r="G353" s="113"/>
      <c r="H353" s="113"/>
      <c r="I353" s="203"/>
      <c r="J353" s="203"/>
      <c r="K353" s="204"/>
      <c r="L353" s="204"/>
      <c r="M353" s="204"/>
      <c r="N353" s="201"/>
      <c r="O353" s="201"/>
      <c r="P353" s="201"/>
      <c r="Q353" s="201"/>
      <c r="R353" s="113"/>
      <c r="S353" s="113"/>
      <c r="V353" s="201"/>
      <c r="W353" s="113"/>
      <c r="Y353" s="113"/>
      <c r="Z353" s="113"/>
      <c r="AA353" s="113"/>
      <c r="AC353" s="113"/>
      <c r="AD353" s="201"/>
      <c r="AE353" s="113"/>
      <c r="AF353" s="113"/>
      <c r="AG353" s="113"/>
    </row>
    <row r="354" spans="1:33" x14ac:dyDescent="0.2">
      <c r="A354" s="113"/>
      <c r="B354" s="200"/>
      <c r="C354" s="113"/>
      <c r="D354" s="201"/>
      <c r="E354" s="201"/>
      <c r="F354" s="113"/>
      <c r="G354" s="113"/>
      <c r="H354" s="113"/>
      <c r="I354" s="203"/>
      <c r="J354" s="203"/>
      <c r="K354" s="204"/>
      <c r="L354" s="204"/>
      <c r="M354" s="204"/>
      <c r="N354" s="201"/>
      <c r="O354" s="201"/>
      <c r="P354" s="201"/>
      <c r="Q354" s="201"/>
      <c r="R354" s="113"/>
      <c r="S354" s="113"/>
      <c r="V354" s="201"/>
      <c r="W354" s="113"/>
      <c r="Y354" s="113"/>
      <c r="Z354" s="113"/>
      <c r="AA354" s="113"/>
      <c r="AC354" s="113"/>
      <c r="AD354" s="201"/>
      <c r="AE354" s="113"/>
      <c r="AF354" s="113"/>
      <c r="AG354" s="113"/>
    </row>
    <row r="355" spans="1:33" x14ac:dyDescent="0.2">
      <c r="A355" s="113"/>
      <c r="B355" s="200"/>
      <c r="C355" s="113"/>
      <c r="D355" s="201"/>
      <c r="E355" s="201"/>
      <c r="F355" s="113"/>
      <c r="G355" s="113"/>
      <c r="H355" s="113"/>
      <c r="I355" s="203"/>
      <c r="J355" s="203"/>
      <c r="K355" s="204"/>
      <c r="L355" s="204"/>
      <c r="M355" s="204"/>
      <c r="N355" s="201"/>
      <c r="O355" s="201"/>
      <c r="P355" s="201"/>
      <c r="Q355" s="201"/>
      <c r="R355" s="113"/>
      <c r="S355" s="113"/>
      <c r="V355" s="201"/>
      <c r="W355" s="113"/>
      <c r="Y355" s="113"/>
      <c r="Z355" s="113"/>
      <c r="AA355" s="113"/>
      <c r="AC355" s="113"/>
      <c r="AD355" s="201"/>
      <c r="AE355" s="113"/>
      <c r="AF355" s="113"/>
      <c r="AG355" s="113"/>
    </row>
    <row r="356" spans="1:33" x14ac:dyDescent="0.2">
      <c r="A356" s="113"/>
      <c r="B356" s="200"/>
      <c r="C356" s="113"/>
      <c r="D356" s="201"/>
      <c r="E356" s="201"/>
      <c r="F356" s="113"/>
      <c r="G356" s="113"/>
      <c r="H356" s="113"/>
      <c r="I356" s="203"/>
      <c r="J356" s="203"/>
      <c r="K356" s="204"/>
      <c r="L356" s="204"/>
      <c r="M356" s="204"/>
      <c r="N356" s="201"/>
      <c r="O356" s="201"/>
      <c r="P356" s="201"/>
      <c r="Q356" s="201"/>
      <c r="R356" s="113"/>
      <c r="S356" s="113"/>
      <c r="V356" s="201"/>
      <c r="W356" s="113"/>
      <c r="Y356" s="113"/>
      <c r="Z356" s="113"/>
      <c r="AA356" s="113"/>
      <c r="AC356" s="113"/>
      <c r="AD356" s="201"/>
      <c r="AE356" s="113"/>
      <c r="AF356" s="113"/>
      <c r="AG356" s="113"/>
    </row>
    <row r="357" spans="1:33" x14ac:dyDescent="0.2">
      <c r="A357" s="113"/>
      <c r="B357" s="200"/>
      <c r="C357" s="113"/>
      <c r="D357" s="201"/>
      <c r="E357" s="201"/>
      <c r="F357" s="113"/>
      <c r="G357" s="113"/>
      <c r="H357" s="113"/>
      <c r="I357" s="203"/>
      <c r="J357" s="203"/>
      <c r="K357" s="204"/>
      <c r="L357" s="204"/>
      <c r="M357" s="204"/>
      <c r="N357" s="201"/>
      <c r="O357" s="201"/>
      <c r="P357" s="201"/>
      <c r="Q357" s="201"/>
      <c r="R357" s="113"/>
      <c r="S357" s="113"/>
      <c r="V357" s="201"/>
      <c r="W357" s="113"/>
      <c r="Y357" s="113"/>
      <c r="Z357" s="113"/>
      <c r="AA357" s="113"/>
      <c r="AC357" s="113"/>
      <c r="AD357" s="201"/>
      <c r="AE357" s="113"/>
      <c r="AF357" s="113"/>
      <c r="AG357" s="113"/>
    </row>
    <row r="358" spans="1:33" x14ac:dyDescent="0.2">
      <c r="A358" s="113"/>
      <c r="B358" s="200"/>
      <c r="C358" s="113"/>
      <c r="D358" s="201"/>
      <c r="E358" s="201"/>
      <c r="F358" s="113"/>
      <c r="G358" s="113"/>
      <c r="H358" s="113"/>
      <c r="I358" s="203"/>
      <c r="J358" s="203"/>
      <c r="K358" s="204"/>
      <c r="L358" s="204"/>
      <c r="M358" s="204"/>
      <c r="N358" s="201"/>
      <c r="O358" s="201"/>
      <c r="P358" s="201"/>
      <c r="Q358" s="201"/>
      <c r="R358" s="113"/>
      <c r="S358" s="113"/>
      <c r="V358" s="201"/>
      <c r="W358" s="113"/>
      <c r="Y358" s="113"/>
      <c r="Z358" s="113"/>
      <c r="AA358" s="113"/>
      <c r="AC358" s="113"/>
      <c r="AD358" s="201"/>
      <c r="AE358" s="113"/>
      <c r="AF358" s="113"/>
      <c r="AG358" s="113"/>
    </row>
    <row r="359" spans="1:33" x14ac:dyDescent="0.2">
      <c r="A359" s="113"/>
      <c r="B359" s="200"/>
      <c r="C359" s="113"/>
      <c r="D359" s="201"/>
      <c r="E359" s="201"/>
      <c r="F359" s="113"/>
      <c r="G359" s="113"/>
      <c r="H359" s="113"/>
      <c r="I359" s="203"/>
      <c r="J359" s="203"/>
      <c r="K359" s="204"/>
      <c r="L359" s="204"/>
      <c r="M359" s="204"/>
      <c r="N359" s="201"/>
      <c r="O359" s="201"/>
      <c r="P359" s="201"/>
      <c r="Q359" s="201"/>
      <c r="R359" s="113"/>
      <c r="S359" s="113"/>
      <c r="V359" s="201"/>
      <c r="W359" s="113"/>
      <c r="Y359" s="113"/>
      <c r="Z359" s="113"/>
      <c r="AA359" s="113"/>
      <c r="AC359" s="113"/>
      <c r="AD359" s="201"/>
      <c r="AE359" s="113"/>
      <c r="AF359" s="113"/>
      <c r="AG359" s="113"/>
    </row>
    <row r="360" spans="1:33" x14ac:dyDescent="0.2">
      <c r="A360" s="113"/>
      <c r="B360" s="200"/>
      <c r="C360" s="113"/>
      <c r="D360" s="201"/>
      <c r="E360" s="201"/>
      <c r="F360" s="113"/>
      <c r="G360" s="113"/>
      <c r="H360" s="113"/>
      <c r="I360" s="203"/>
      <c r="J360" s="203"/>
      <c r="K360" s="204"/>
      <c r="L360" s="204"/>
      <c r="M360" s="204"/>
      <c r="N360" s="201"/>
      <c r="O360" s="201"/>
      <c r="P360" s="201"/>
      <c r="Q360" s="201"/>
      <c r="R360" s="113"/>
      <c r="S360" s="113"/>
      <c r="V360" s="201"/>
      <c r="W360" s="113"/>
      <c r="Y360" s="113"/>
      <c r="Z360" s="113"/>
      <c r="AA360" s="113"/>
      <c r="AC360" s="113"/>
      <c r="AD360" s="201"/>
      <c r="AE360" s="113"/>
      <c r="AF360" s="113"/>
      <c r="AG360" s="113"/>
    </row>
    <row r="361" spans="1:33" x14ac:dyDescent="0.2">
      <c r="A361" s="113"/>
      <c r="B361" s="200"/>
      <c r="C361" s="113"/>
      <c r="D361" s="201"/>
      <c r="E361" s="201"/>
      <c r="F361" s="113"/>
      <c r="G361" s="113"/>
      <c r="H361" s="113"/>
      <c r="I361" s="203"/>
      <c r="J361" s="203"/>
      <c r="K361" s="204"/>
      <c r="L361" s="204"/>
      <c r="M361" s="204"/>
      <c r="N361" s="201"/>
      <c r="O361" s="201"/>
      <c r="P361" s="201"/>
      <c r="Q361" s="201"/>
      <c r="R361" s="113"/>
      <c r="S361" s="113"/>
      <c r="V361" s="201"/>
      <c r="W361" s="113"/>
      <c r="Y361" s="113"/>
      <c r="Z361" s="113"/>
      <c r="AA361" s="113"/>
      <c r="AC361" s="113"/>
      <c r="AD361" s="201"/>
      <c r="AE361" s="113"/>
      <c r="AF361" s="113"/>
      <c r="AG361" s="113"/>
    </row>
    <row r="362" spans="1:33" x14ac:dyDescent="0.2">
      <c r="A362" s="113"/>
      <c r="B362" s="200"/>
      <c r="C362" s="113"/>
      <c r="D362" s="201"/>
      <c r="E362" s="201"/>
      <c r="F362" s="113"/>
      <c r="G362" s="113"/>
      <c r="H362" s="113"/>
      <c r="I362" s="203"/>
      <c r="J362" s="203"/>
      <c r="K362" s="204"/>
      <c r="L362" s="204"/>
      <c r="M362" s="204"/>
      <c r="N362" s="201"/>
      <c r="O362" s="201"/>
      <c r="P362" s="201"/>
      <c r="Q362" s="201"/>
      <c r="R362" s="113"/>
      <c r="S362" s="113"/>
      <c r="V362" s="201"/>
      <c r="W362" s="113"/>
      <c r="Y362" s="113"/>
      <c r="Z362" s="113"/>
      <c r="AA362" s="113"/>
      <c r="AC362" s="113"/>
      <c r="AD362" s="201"/>
      <c r="AE362" s="113"/>
      <c r="AF362" s="113"/>
      <c r="AG362" s="113"/>
    </row>
    <row r="363" spans="1:33" x14ac:dyDescent="0.2">
      <c r="A363" s="113"/>
      <c r="B363" s="200"/>
      <c r="C363" s="113"/>
      <c r="D363" s="201"/>
      <c r="E363" s="201"/>
      <c r="F363" s="113"/>
      <c r="G363" s="113"/>
      <c r="H363" s="113"/>
      <c r="I363" s="203"/>
      <c r="J363" s="203"/>
      <c r="K363" s="204"/>
      <c r="L363" s="204"/>
      <c r="M363" s="204"/>
      <c r="N363" s="201"/>
      <c r="O363" s="201"/>
      <c r="P363" s="201"/>
      <c r="Q363" s="201"/>
      <c r="R363" s="113"/>
      <c r="S363" s="113"/>
      <c r="V363" s="201"/>
      <c r="W363" s="113"/>
      <c r="Y363" s="113"/>
      <c r="Z363" s="113"/>
      <c r="AA363" s="113"/>
      <c r="AC363" s="113"/>
      <c r="AD363" s="201"/>
      <c r="AE363" s="113"/>
      <c r="AF363" s="113"/>
      <c r="AG363" s="113"/>
    </row>
    <row r="364" spans="1:33" x14ac:dyDescent="0.2">
      <c r="A364" s="113"/>
      <c r="B364" s="200"/>
      <c r="C364" s="113"/>
      <c r="D364" s="201"/>
      <c r="E364" s="201"/>
      <c r="F364" s="113"/>
      <c r="G364" s="113"/>
      <c r="H364" s="113"/>
      <c r="I364" s="203"/>
      <c r="J364" s="203"/>
      <c r="K364" s="204"/>
      <c r="L364" s="204"/>
      <c r="M364" s="204"/>
      <c r="N364" s="201"/>
      <c r="O364" s="201"/>
      <c r="P364" s="201"/>
      <c r="Q364" s="201"/>
      <c r="R364" s="113"/>
      <c r="S364" s="113"/>
      <c r="V364" s="201"/>
      <c r="W364" s="113"/>
      <c r="Y364" s="113"/>
      <c r="Z364" s="113"/>
      <c r="AA364" s="113"/>
      <c r="AC364" s="113"/>
      <c r="AD364" s="201"/>
      <c r="AE364" s="113"/>
      <c r="AF364" s="113"/>
      <c r="AG364" s="113"/>
    </row>
    <row r="365" spans="1:33" x14ac:dyDescent="0.2">
      <c r="A365" s="113"/>
      <c r="B365" s="200"/>
      <c r="C365" s="113"/>
      <c r="D365" s="201"/>
      <c r="E365" s="201"/>
      <c r="F365" s="113"/>
      <c r="G365" s="113"/>
      <c r="H365" s="113"/>
      <c r="I365" s="203"/>
      <c r="J365" s="203"/>
      <c r="K365" s="204"/>
      <c r="L365" s="204"/>
      <c r="M365" s="204"/>
      <c r="N365" s="201"/>
      <c r="O365" s="201"/>
      <c r="P365" s="201"/>
      <c r="Q365" s="201"/>
      <c r="R365" s="113"/>
      <c r="S365" s="113"/>
      <c r="V365" s="201"/>
      <c r="W365" s="113"/>
      <c r="Y365" s="113"/>
      <c r="Z365" s="113"/>
      <c r="AA365" s="113"/>
      <c r="AC365" s="113"/>
      <c r="AD365" s="201"/>
      <c r="AE365" s="113"/>
      <c r="AF365" s="113"/>
      <c r="AG365" s="113"/>
    </row>
    <row r="366" spans="1:33" x14ac:dyDescent="0.2">
      <c r="A366" s="113"/>
      <c r="B366" s="200"/>
      <c r="C366" s="113"/>
      <c r="D366" s="201"/>
      <c r="E366" s="201"/>
      <c r="F366" s="113"/>
      <c r="G366" s="113"/>
      <c r="H366" s="113"/>
      <c r="I366" s="203"/>
      <c r="J366" s="203"/>
      <c r="K366" s="204"/>
      <c r="L366" s="204"/>
      <c r="M366" s="204"/>
      <c r="N366" s="201"/>
      <c r="O366" s="201"/>
      <c r="P366" s="201"/>
      <c r="Q366" s="201"/>
      <c r="R366" s="113"/>
      <c r="S366" s="113"/>
      <c r="V366" s="201"/>
      <c r="W366" s="113"/>
      <c r="Y366" s="113"/>
      <c r="Z366" s="113"/>
      <c r="AA366" s="113"/>
      <c r="AC366" s="113"/>
      <c r="AD366" s="201"/>
      <c r="AE366" s="113"/>
      <c r="AF366" s="113"/>
      <c r="AG366" s="113"/>
    </row>
    <row r="367" spans="1:33" x14ac:dyDescent="0.2">
      <c r="A367" s="113"/>
      <c r="B367" s="200"/>
      <c r="C367" s="113"/>
      <c r="D367" s="201"/>
      <c r="E367" s="201"/>
      <c r="F367" s="113"/>
      <c r="G367" s="113"/>
      <c r="H367" s="113"/>
      <c r="I367" s="203"/>
      <c r="J367" s="203"/>
      <c r="K367" s="204"/>
      <c r="L367" s="204"/>
      <c r="M367" s="204"/>
      <c r="N367" s="201"/>
      <c r="O367" s="201"/>
      <c r="P367" s="201"/>
      <c r="Q367" s="201"/>
      <c r="R367" s="113"/>
      <c r="S367" s="113"/>
      <c r="V367" s="201"/>
      <c r="W367" s="113"/>
      <c r="Y367" s="113"/>
      <c r="Z367" s="113"/>
      <c r="AA367" s="113"/>
      <c r="AC367" s="113"/>
      <c r="AD367" s="201"/>
      <c r="AE367" s="113"/>
      <c r="AF367" s="113"/>
      <c r="AG367" s="113"/>
    </row>
    <row r="368" spans="1:33" x14ac:dyDescent="0.2">
      <c r="A368" s="113"/>
      <c r="B368" s="200"/>
      <c r="C368" s="113"/>
      <c r="D368" s="201"/>
      <c r="E368" s="201"/>
      <c r="F368" s="113"/>
      <c r="G368" s="113"/>
      <c r="H368" s="113"/>
      <c r="I368" s="203"/>
      <c r="J368" s="203"/>
      <c r="K368" s="204"/>
      <c r="L368" s="204"/>
      <c r="M368" s="204"/>
      <c r="N368" s="201"/>
      <c r="O368" s="201"/>
      <c r="P368" s="201"/>
      <c r="Q368" s="201"/>
      <c r="R368" s="113"/>
      <c r="S368" s="113"/>
      <c r="V368" s="201"/>
      <c r="W368" s="113"/>
      <c r="Y368" s="113"/>
      <c r="Z368" s="113"/>
      <c r="AA368" s="113"/>
      <c r="AC368" s="113"/>
      <c r="AD368" s="201"/>
      <c r="AE368" s="113"/>
      <c r="AF368" s="113"/>
      <c r="AG368" s="113"/>
    </row>
    <row r="369" spans="1:33" x14ac:dyDescent="0.2">
      <c r="A369" s="113"/>
      <c r="B369" s="200"/>
      <c r="C369" s="113"/>
      <c r="D369" s="201"/>
      <c r="E369" s="201"/>
      <c r="F369" s="113"/>
      <c r="G369" s="113"/>
      <c r="H369" s="113"/>
      <c r="I369" s="203"/>
      <c r="J369" s="203"/>
      <c r="K369" s="204"/>
      <c r="L369" s="204"/>
      <c r="M369" s="204"/>
      <c r="N369" s="201"/>
      <c r="O369" s="201"/>
      <c r="P369" s="201"/>
      <c r="Q369" s="201"/>
      <c r="R369" s="113"/>
      <c r="S369" s="113"/>
      <c r="V369" s="201"/>
      <c r="W369" s="113"/>
      <c r="Y369" s="113"/>
      <c r="Z369" s="113"/>
      <c r="AA369" s="113"/>
      <c r="AC369" s="113"/>
      <c r="AD369" s="201"/>
      <c r="AE369" s="113"/>
      <c r="AF369" s="113"/>
      <c r="AG369" s="113"/>
    </row>
    <row r="370" spans="1:33" x14ac:dyDescent="0.2">
      <c r="A370" s="113"/>
      <c r="B370" s="200"/>
      <c r="C370" s="113"/>
      <c r="D370" s="201"/>
      <c r="E370" s="201"/>
      <c r="F370" s="113"/>
      <c r="G370" s="113"/>
      <c r="H370" s="113"/>
      <c r="I370" s="203"/>
      <c r="J370" s="203"/>
      <c r="K370" s="204"/>
      <c r="L370" s="204"/>
      <c r="M370" s="204"/>
      <c r="N370" s="201"/>
      <c r="O370" s="201"/>
      <c r="P370" s="201"/>
      <c r="Q370" s="201"/>
      <c r="R370" s="113"/>
      <c r="S370" s="113"/>
      <c r="V370" s="201"/>
      <c r="W370" s="113"/>
      <c r="Y370" s="113"/>
      <c r="Z370" s="113"/>
      <c r="AA370" s="113"/>
      <c r="AC370" s="113"/>
      <c r="AD370" s="201"/>
      <c r="AE370" s="113"/>
      <c r="AF370" s="113"/>
      <c r="AG370" s="113"/>
    </row>
    <row r="371" spans="1:33" x14ac:dyDescent="0.2">
      <c r="A371" s="113"/>
      <c r="B371" s="200"/>
      <c r="C371" s="113"/>
      <c r="D371" s="201"/>
      <c r="E371" s="201"/>
      <c r="F371" s="113"/>
      <c r="G371" s="113"/>
      <c r="H371" s="113"/>
      <c r="I371" s="203"/>
      <c r="J371" s="203"/>
      <c r="K371" s="204"/>
      <c r="L371" s="204"/>
      <c r="M371" s="204"/>
      <c r="N371" s="201"/>
      <c r="O371" s="201"/>
      <c r="P371" s="201"/>
      <c r="Q371" s="201"/>
      <c r="R371" s="113"/>
      <c r="S371" s="113"/>
      <c r="V371" s="201"/>
      <c r="W371" s="113"/>
      <c r="Y371" s="113"/>
      <c r="Z371" s="113"/>
      <c r="AA371" s="113"/>
      <c r="AC371" s="113"/>
      <c r="AD371" s="201"/>
      <c r="AE371" s="113"/>
      <c r="AF371" s="113"/>
      <c r="AG371" s="113"/>
    </row>
    <row r="372" spans="1:33" x14ac:dyDescent="0.2">
      <c r="A372" s="113"/>
      <c r="B372" s="200"/>
      <c r="C372" s="113"/>
      <c r="D372" s="201"/>
      <c r="E372" s="201"/>
      <c r="F372" s="113"/>
      <c r="G372" s="113"/>
      <c r="H372" s="113"/>
      <c r="I372" s="203"/>
      <c r="J372" s="203"/>
      <c r="K372" s="204"/>
      <c r="L372" s="204"/>
      <c r="M372" s="204"/>
      <c r="N372" s="201"/>
      <c r="O372" s="201"/>
      <c r="P372" s="201"/>
      <c r="Q372" s="201"/>
      <c r="R372" s="113"/>
      <c r="S372" s="113"/>
      <c r="V372" s="201"/>
      <c r="W372" s="113"/>
      <c r="Y372" s="113"/>
      <c r="Z372" s="113"/>
      <c r="AA372" s="113"/>
      <c r="AC372" s="113"/>
      <c r="AD372" s="201"/>
      <c r="AE372" s="113"/>
      <c r="AF372" s="113"/>
      <c r="AG372" s="113"/>
    </row>
    <row r="373" spans="1:33" x14ac:dyDescent="0.2">
      <c r="A373" s="113"/>
      <c r="B373" s="200"/>
      <c r="C373" s="113"/>
      <c r="D373" s="201"/>
      <c r="E373" s="201"/>
      <c r="F373" s="113"/>
      <c r="G373" s="113"/>
      <c r="H373" s="113"/>
      <c r="I373" s="203"/>
      <c r="J373" s="203"/>
      <c r="K373" s="204"/>
      <c r="L373" s="204"/>
      <c r="M373" s="204"/>
      <c r="N373" s="201"/>
      <c r="O373" s="201"/>
      <c r="P373" s="201"/>
      <c r="Q373" s="201"/>
      <c r="R373" s="113"/>
      <c r="S373" s="113"/>
      <c r="V373" s="201"/>
      <c r="W373" s="113"/>
      <c r="Y373" s="113"/>
      <c r="Z373" s="113"/>
      <c r="AA373" s="113"/>
      <c r="AC373" s="113"/>
      <c r="AD373" s="201"/>
      <c r="AE373" s="113"/>
      <c r="AF373" s="113"/>
      <c r="AG373" s="113"/>
    </row>
    <row r="374" spans="1:33" x14ac:dyDescent="0.2">
      <c r="A374" s="113"/>
      <c r="B374" s="200"/>
      <c r="C374" s="113"/>
      <c r="D374" s="201"/>
      <c r="E374" s="201"/>
      <c r="F374" s="113"/>
      <c r="G374" s="113"/>
      <c r="H374" s="113"/>
      <c r="I374" s="203"/>
      <c r="J374" s="203"/>
      <c r="K374" s="204"/>
      <c r="L374" s="204"/>
      <c r="M374" s="204"/>
      <c r="N374" s="201"/>
      <c r="O374" s="201"/>
      <c r="P374" s="201"/>
      <c r="Q374" s="201"/>
      <c r="R374" s="113"/>
      <c r="S374" s="113"/>
      <c r="V374" s="201"/>
      <c r="W374" s="113"/>
      <c r="Y374" s="113"/>
      <c r="Z374" s="113"/>
      <c r="AA374" s="113"/>
      <c r="AC374" s="113"/>
      <c r="AD374" s="201"/>
      <c r="AE374" s="113"/>
      <c r="AF374" s="113"/>
      <c r="AG374" s="113"/>
    </row>
    <row r="375" spans="1:33" x14ac:dyDescent="0.2">
      <c r="A375" s="113"/>
      <c r="B375" s="200"/>
      <c r="C375" s="113"/>
      <c r="D375" s="201"/>
      <c r="E375" s="201"/>
      <c r="F375" s="113"/>
      <c r="G375" s="113"/>
      <c r="H375" s="113"/>
      <c r="I375" s="203"/>
      <c r="J375" s="203"/>
      <c r="K375" s="204"/>
      <c r="L375" s="204"/>
      <c r="M375" s="204"/>
      <c r="N375" s="201"/>
      <c r="O375" s="201"/>
      <c r="P375" s="201"/>
      <c r="Q375" s="201"/>
      <c r="R375" s="113"/>
      <c r="S375" s="113"/>
      <c r="V375" s="201"/>
      <c r="W375" s="113"/>
      <c r="Y375" s="113"/>
      <c r="Z375" s="113"/>
      <c r="AA375" s="113"/>
      <c r="AC375" s="113"/>
      <c r="AD375" s="201"/>
      <c r="AE375" s="113"/>
      <c r="AF375" s="113"/>
      <c r="AG375" s="113"/>
    </row>
    <row r="376" spans="1:33" x14ac:dyDescent="0.2">
      <c r="A376" s="113"/>
      <c r="B376" s="200"/>
      <c r="C376" s="113"/>
      <c r="D376" s="201"/>
      <c r="E376" s="201"/>
      <c r="F376" s="113"/>
      <c r="G376" s="113"/>
      <c r="H376" s="113"/>
      <c r="I376" s="203"/>
      <c r="J376" s="203"/>
      <c r="K376" s="204"/>
      <c r="L376" s="204"/>
      <c r="M376" s="204"/>
      <c r="N376" s="201"/>
      <c r="O376" s="201"/>
      <c r="P376" s="201"/>
      <c r="Q376" s="201"/>
      <c r="R376" s="113"/>
      <c r="S376" s="113"/>
      <c r="V376" s="201"/>
      <c r="W376" s="113"/>
      <c r="Y376" s="113"/>
      <c r="Z376" s="113"/>
      <c r="AA376" s="113"/>
      <c r="AC376" s="113"/>
      <c r="AD376" s="201"/>
      <c r="AE376" s="113"/>
      <c r="AF376" s="113"/>
      <c r="AG376" s="113"/>
    </row>
    <row r="377" spans="1:33" x14ac:dyDescent="0.2">
      <c r="A377" s="113"/>
      <c r="B377" s="200"/>
      <c r="C377" s="113"/>
      <c r="D377" s="201"/>
      <c r="E377" s="201"/>
      <c r="F377" s="113"/>
      <c r="G377" s="113"/>
      <c r="H377" s="113"/>
      <c r="I377" s="203"/>
      <c r="J377" s="203"/>
      <c r="K377" s="204"/>
      <c r="L377" s="204"/>
      <c r="M377" s="204"/>
      <c r="N377" s="201"/>
      <c r="O377" s="201"/>
      <c r="P377" s="201"/>
      <c r="Q377" s="201"/>
      <c r="R377" s="113"/>
      <c r="S377" s="113"/>
      <c r="V377" s="201"/>
      <c r="W377" s="113"/>
      <c r="Y377" s="113"/>
      <c r="Z377" s="113"/>
      <c r="AA377" s="113"/>
      <c r="AC377" s="113"/>
      <c r="AD377" s="201"/>
      <c r="AE377" s="113"/>
      <c r="AF377" s="113"/>
      <c r="AG377" s="113"/>
    </row>
    <row r="378" spans="1:33" x14ac:dyDescent="0.2">
      <c r="A378" s="113"/>
      <c r="B378" s="200"/>
      <c r="C378" s="113"/>
      <c r="D378" s="201"/>
      <c r="E378" s="201"/>
      <c r="F378" s="113"/>
      <c r="G378" s="113"/>
      <c r="H378" s="113"/>
      <c r="I378" s="203"/>
      <c r="J378" s="203"/>
      <c r="K378" s="204"/>
      <c r="L378" s="204"/>
      <c r="M378" s="204"/>
      <c r="N378" s="201"/>
      <c r="O378" s="201"/>
      <c r="P378" s="201"/>
      <c r="Q378" s="201"/>
      <c r="R378" s="113"/>
      <c r="S378" s="113"/>
      <c r="V378" s="201"/>
      <c r="W378" s="113"/>
      <c r="Y378" s="113"/>
      <c r="Z378" s="113"/>
      <c r="AA378" s="113"/>
      <c r="AC378" s="113"/>
      <c r="AD378" s="201"/>
      <c r="AE378" s="113"/>
      <c r="AF378" s="113"/>
      <c r="AG378" s="113"/>
    </row>
    <row r="379" spans="1:33" x14ac:dyDescent="0.2">
      <c r="A379" s="113"/>
      <c r="B379" s="200"/>
      <c r="C379" s="113"/>
      <c r="D379" s="201"/>
      <c r="E379" s="201"/>
      <c r="F379" s="113"/>
      <c r="G379" s="113"/>
      <c r="H379" s="113"/>
      <c r="I379" s="203"/>
      <c r="J379" s="203"/>
      <c r="K379" s="204"/>
      <c r="L379" s="204"/>
      <c r="M379" s="204"/>
      <c r="N379" s="201"/>
      <c r="O379" s="201"/>
      <c r="P379" s="201"/>
      <c r="Q379" s="201"/>
      <c r="R379" s="113"/>
      <c r="S379" s="113"/>
      <c r="V379" s="201"/>
      <c r="W379" s="113"/>
      <c r="Y379" s="113"/>
      <c r="Z379" s="113"/>
      <c r="AA379" s="113"/>
      <c r="AC379" s="113"/>
      <c r="AD379" s="201"/>
      <c r="AE379" s="113"/>
      <c r="AF379" s="113"/>
      <c r="AG379" s="113"/>
    </row>
    <row r="380" spans="1:33" x14ac:dyDescent="0.2">
      <c r="A380" s="113"/>
      <c r="B380" s="200"/>
      <c r="C380" s="113"/>
      <c r="D380" s="201"/>
      <c r="E380" s="201"/>
      <c r="F380" s="113"/>
      <c r="G380" s="113"/>
      <c r="H380" s="113"/>
      <c r="I380" s="203"/>
      <c r="J380" s="203"/>
      <c r="K380" s="204"/>
      <c r="L380" s="204"/>
      <c r="M380" s="204"/>
      <c r="N380" s="201"/>
      <c r="O380" s="201"/>
      <c r="P380" s="201"/>
      <c r="Q380" s="201"/>
      <c r="R380" s="113"/>
      <c r="S380" s="113"/>
      <c r="V380" s="201"/>
      <c r="W380" s="113"/>
      <c r="Y380" s="113"/>
      <c r="Z380" s="113"/>
      <c r="AA380" s="113"/>
      <c r="AC380" s="113"/>
      <c r="AD380" s="201"/>
      <c r="AE380" s="113"/>
      <c r="AF380" s="113"/>
      <c r="AG380" s="113"/>
    </row>
    <row r="381" spans="1:33" x14ac:dyDescent="0.2">
      <c r="A381" s="113"/>
      <c r="B381" s="200"/>
      <c r="C381" s="113"/>
      <c r="D381" s="201"/>
      <c r="E381" s="201"/>
      <c r="F381" s="113"/>
      <c r="G381" s="113"/>
      <c r="H381" s="113"/>
      <c r="I381" s="203"/>
      <c r="J381" s="203"/>
      <c r="K381" s="204"/>
      <c r="L381" s="204"/>
      <c r="M381" s="204"/>
      <c r="N381" s="201"/>
      <c r="O381" s="201"/>
      <c r="P381" s="201"/>
      <c r="Q381" s="201"/>
      <c r="R381" s="113"/>
      <c r="S381" s="113"/>
      <c r="V381" s="201"/>
      <c r="W381" s="113"/>
      <c r="Y381" s="113"/>
      <c r="Z381" s="113"/>
      <c r="AA381" s="113"/>
      <c r="AC381" s="113"/>
      <c r="AD381" s="201"/>
      <c r="AE381" s="113"/>
      <c r="AF381" s="113"/>
      <c r="AG381" s="113"/>
    </row>
    <row r="382" spans="1:33" x14ac:dyDescent="0.2">
      <c r="A382" s="113"/>
      <c r="B382" s="200"/>
      <c r="C382" s="113"/>
      <c r="D382" s="201"/>
      <c r="E382" s="201"/>
      <c r="F382" s="113"/>
      <c r="G382" s="113"/>
      <c r="H382" s="113"/>
      <c r="I382" s="203"/>
      <c r="J382" s="203"/>
      <c r="K382" s="204"/>
      <c r="L382" s="204"/>
      <c r="M382" s="204"/>
      <c r="N382" s="201"/>
      <c r="O382" s="201"/>
      <c r="P382" s="201"/>
      <c r="Q382" s="201"/>
      <c r="R382" s="113"/>
      <c r="S382" s="113"/>
      <c r="V382" s="201"/>
      <c r="W382" s="113"/>
      <c r="Y382" s="113"/>
      <c r="Z382" s="113"/>
      <c r="AA382" s="113"/>
      <c r="AC382" s="113"/>
      <c r="AD382" s="201"/>
      <c r="AE382" s="113"/>
      <c r="AF382" s="113"/>
      <c r="AG382" s="113"/>
    </row>
    <row r="383" spans="1:33" x14ac:dyDescent="0.2">
      <c r="A383" s="113"/>
      <c r="B383" s="200"/>
      <c r="C383" s="113"/>
      <c r="D383" s="201"/>
      <c r="E383" s="201"/>
      <c r="F383" s="113"/>
      <c r="G383" s="113"/>
      <c r="H383" s="113"/>
      <c r="I383" s="203"/>
      <c r="J383" s="203"/>
      <c r="K383" s="204"/>
      <c r="L383" s="204"/>
      <c r="M383" s="204"/>
      <c r="N383" s="201"/>
      <c r="O383" s="201"/>
      <c r="P383" s="201"/>
      <c r="Q383" s="201"/>
      <c r="R383" s="113"/>
      <c r="S383" s="113"/>
      <c r="V383" s="201"/>
      <c r="W383" s="113"/>
      <c r="Y383" s="113"/>
      <c r="Z383" s="113"/>
      <c r="AA383" s="113"/>
      <c r="AC383" s="113"/>
      <c r="AD383" s="201"/>
      <c r="AE383" s="113"/>
      <c r="AF383" s="113"/>
      <c r="AG383" s="113"/>
    </row>
    <row r="384" spans="1:33" x14ac:dyDescent="0.2">
      <c r="A384" s="113"/>
      <c r="B384" s="200"/>
      <c r="C384" s="113"/>
      <c r="D384" s="201"/>
      <c r="E384" s="201"/>
      <c r="F384" s="113"/>
      <c r="G384" s="113"/>
      <c r="H384" s="113"/>
      <c r="I384" s="203"/>
      <c r="J384" s="203"/>
      <c r="K384" s="204"/>
      <c r="L384" s="204"/>
      <c r="M384" s="204"/>
      <c r="N384" s="201"/>
      <c r="O384" s="201"/>
      <c r="P384" s="201"/>
      <c r="Q384" s="201"/>
      <c r="R384" s="113"/>
      <c r="S384" s="113"/>
      <c r="V384" s="201"/>
      <c r="W384" s="113"/>
      <c r="Y384" s="113"/>
      <c r="Z384" s="113"/>
      <c r="AA384" s="113"/>
      <c r="AC384" s="113"/>
      <c r="AD384" s="201"/>
      <c r="AE384" s="113"/>
      <c r="AF384" s="113"/>
      <c r="AG384" s="113"/>
    </row>
    <row r="385" spans="1:33" x14ac:dyDescent="0.2">
      <c r="A385" s="113"/>
      <c r="B385" s="200"/>
      <c r="C385" s="113"/>
      <c r="D385" s="201"/>
      <c r="E385" s="201"/>
      <c r="F385" s="113"/>
      <c r="G385" s="113"/>
      <c r="H385" s="113"/>
      <c r="I385" s="203"/>
      <c r="J385" s="203"/>
      <c r="K385" s="204"/>
      <c r="L385" s="204"/>
      <c r="M385" s="204"/>
      <c r="N385" s="201"/>
      <c r="O385" s="201"/>
      <c r="P385" s="201"/>
      <c r="Q385" s="201"/>
      <c r="R385" s="113"/>
      <c r="S385" s="113"/>
      <c r="V385" s="201"/>
      <c r="W385" s="113"/>
      <c r="Y385" s="113"/>
      <c r="Z385" s="113"/>
      <c r="AA385" s="113"/>
      <c r="AC385" s="113"/>
      <c r="AD385" s="201"/>
      <c r="AE385" s="113"/>
      <c r="AF385" s="113"/>
      <c r="AG385" s="113"/>
    </row>
    <row r="386" spans="1:33" x14ac:dyDescent="0.2">
      <c r="A386" s="113"/>
      <c r="B386" s="200"/>
      <c r="C386" s="113"/>
      <c r="D386" s="201"/>
      <c r="E386" s="201"/>
      <c r="F386" s="113"/>
      <c r="G386" s="113"/>
      <c r="H386" s="113"/>
      <c r="I386" s="203"/>
      <c r="J386" s="203"/>
      <c r="K386" s="204"/>
      <c r="L386" s="204"/>
      <c r="M386" s="204"/>
      <c r="N386" s="201"/>
      <c r="O386" s="201"/>
      <c r="P386" s="201"/>
      <c r="Q386" s="201"/>
      <c r="R386" s="113"/>
      <c r="S386" s="113"/>
      <c r="V386" s="201"/>
      <c r="W386" s="113"/>
      <c r="Y386" s="113"/>
      <c r="Z386" s="113"/>
      <c r="AA386" s="113"/>
      <c r="AC386" s="113"/>
      <c r="AD386" s="201"/>
      <c r="AE386" s="113"/>
      <c r="AF386" s="113"/>
      <c r="AG386" s="113"/>
    </row>
    <row r="387" spans="1:33" x14ac:dyDescent="0.2">
      <c r="A387" s="113"/>
      <c r="B387" s="200"/>
      <c r="C387" s="113"/>
      <c r="D387" s="201"/>
      <c r="E387" s="201"/>
      <c r="F387" s="113"/>
      <c r="G387" s="113"/>
      <c r="H387" s="113"/>
      <c r="I387" s="203"/>
      <c r="J387" s="203"/>
      <c r="K387" s="204"/>
      <c r="L387" s="204"/>
      <c r="M387" s="204"/>
      <c r="N387" s="201"/>
      <c r="O387" s="201"/>
      <c r="P387" s="201"/>
      <c r="Q387" s="201"/>
      <c r="R387" s="113"/>
      <c r="S387" s="113"/>
      <c r="V387" s="201"/>
      <c r="W387" s="113"/>
      <c r="Y387" s="113"/>
      <c r="Z387" s="113"/>
      <c r="AA387" s="113"/>
      <c r="AC387" s="113"/>
      <c r="AD387" s="201"/>
      <c r="AE387" s="113"/>
      <c r="AF387" s="113"/>
      <c r="AG387" s="113"/>
    </row>
    <row r="388" spans="1:33" x14ac:dyDescent="0.2">
      <c r="A388" s="113"/>
      <c r="B388" s="200"/>
      <c r="C388" s="113"/>
      <c r="D388" s="201"/>
      <c r="E388" s="201"/>
      <c r="F388" s="113"/>
      <c r="G388" s="113"/>
      <c r="H388" s="113"/>
      <c r="I388" s="203"/>
      <c r="J388" s="203"/>
      <c r="K388" s="204"/>
      <c r="L388" s="204"/>
      <c r="M388" s="204"/>
      <c r="N388" s="201"/>
      <c r="O388" s="201"/>
      <c r="P388" s="201"/>
      <c r="Q388" s="201"/>
      <c r="R388" s="113"/>
      <c r="S388" s="113"/>
      <c r="V388" s="201"/>
      <c r="W388" s="113"/>
      <c r="Y388" s="113"/>
      <c r="Z388" s="113"/>
      <c r="AA388" s="113"/>
      <c r="AC388" s="113"/>
      <c r="AD388" s="201"/>
      <c r="AE388" s="113"/>
      <c r="AF388" s="113"/>
      <c r="AG388" s="113"/>
    </row>
    <row r="389" spans="1:33" x14ac:dyDescent="0.2">
      <c r="A389" s="113"/>
      <c r="B389" s="200"/>
      <c r="C389" s="113"/>
      <c r="D389" s="201"/>
      <c r="E389" s="201"/>
      <c r="F389" s="113"/>
      <c r="G389" s="113"/>
      <c r="H389" s="113"/>
      <c r="I389" s="203"/>
      <c r="J389" s="203"/>
      <c r="K389" s="204"/>
      <c r="L389" s="204"/>
      <c r="M389" s="204"/>
      <c r="N389" s="201"/>
      <c r="O389" s="201"/>
      <c r="P389" s="201"/>
      <c r="Q389" s="201"/>
      <c r="R389" s="113"/>
      <c r="S389" s="113"/>
      <c r="V389" s="201"/>
      <c r="W389" s="113"/>
      <c r="Y389" s="113"/>
      <c r="Z389" s="113"/>
      <c r="AA389" s="113"/>
      <c r="AC389" s="113"/>
      <c r="AD389" s="201"/>
      <c r="AE389" s="113"/>
      <c r="AF389" s="113"/>
      <c r="AG389" s="113"/>
    </row>
    <row r="390" spans="1:33" x14ac:dyDescent="0.2">
      <c r="A390" s="113"/>
      <c r="B390" s="200"/>
      <c r="C390" s="113"/>
      <c r="D390" s="201"/>
      <c r="E390" s="201"/>
      <c r="F390" s="113"/>
      <c r="G390" s="113"/>
      <c r="H390" s="113"/>
      <c r="I390" s="203"/>
      <c r="J390" s="203"/>
      <c r="K390" s="204"/>
      <c r="L390" s="204"/>
      <c r="M390" s="204"/>
      <c r="N390" s="201"/>
      <c r="O390" s="201"/>
      <c r="P390" s="201"/>
      <c r="Q390" s="201"/>
      <c r="R390" s="113"/>
      <c r="S390" s="113"/>
      <c r="V390" s="201"/>
      <c r="W390" s="113"/>
      <c r="Y390" s="113"/>
      <c r="Z390" s="113"/>
      <c r="AA390" s="113"/>
      <c r="AC390" s="113"/>
      <c r="AD390" s="201"/>
      <c r="AE390" s="113"/>
      <c r="AF390" s="113"/>
      <c r="AG390" s="113"/>
    </row>
    <row r="391" spans="1:33" x14ac:dyDescent="0.2">
      <c r="A391" s="113"/>
      <c r="B391" s="200"/>
      <c r="C391" s="113"/>
      <c r="D391" s="201"/>
      <c r="E391" s="201"/>
      <c r="F391" s="113"/>
      <c r="G391" s="113"/>
      <c r="H391" s="113"/>
      <c r="I391" s="203"/>
      <c r="J391" s="203"/>
      <c r="K391" s="204"/>
      <c r="L391" s="204"/>
      <c r="M391" s="204"/>
      <c r="N391" s="201"/>
      <c r="O391" s="201"/>
      <c r="P391" s="201"/>
      <c r="Q391" s="201"/>
      <c r="R391" s="113"/>
      <c r="S391" s="113"/>
      <c r="V391" s="201"/>
      <c r="W391" s="113"/>
      <c r="Y391" s="113"/>
      <c r="Z391" s="113"/>
      <c r="AA391" s="113"/>
      <c r="AC391" s="113"/>
      <c r="AD391" s="201"/>
      <c r="AE391" s="113"/>
      <c r="AF391" s="113"/>
      <c r="AG391" s="113"/>
    </row>
    <row r="392" spans="1:33" x14ac:dyDescent="0.2">
      <c r="A392" s="113"/>
      <c r="B392" s="200"/>
      <c r="C392" s="113"/>
      <c r="D392" s="201"/>
      <c r="E392" s="201"/>
      <c r="F392" s="113"/>
      <c r="G392" s="113"/>
      <c r="H392" s="113"/>
      <c r="I392" s="203"/>
      <c r="J392" s="203"/>
      <c r="K392" s="204"/>
      <c r="L392" s="204"/>
      <c r="M392" s="204"/>
      <c r="N392" s="201"/>
      <c r="O392" s="201"/>
      <c r="P392" s="201"/>
      <c r="Q392" s="201"/>
      <c r="R392" s="113"/>
      <c r="S392" s="113"/>
      <c r="V392" s="201"/>
      <c r="W392" s="113"/>
      <c r="Y392" s="113"/>
      <c r="Z392" s="113"/>
      <c r="AA392" s="113"/>
      <c r="AC392" s="113"/>
      <c r="AD392" s="201"/>
      <c r="AE392" s="113"/>
      <c r="AF392" s="113"/>
      <c r="AG392" s="113"/>
    </row>
    <row r="393" spans="1:33" x14ac:dyDescent="0.2">
      <c r="A393" s="113"/>
      <c r="B393" s="200"/>
      <c r="C393" s="113"/>
      <c r="D393" s="201"/>
      <c r="E393" s="201"/>
      <c r="F393" s="113"/>
      <c r="G393" s="113"/>
      <c r="H393" s="113"/>
      <c r="I393" s="203"/>
      <c r="J393" s="203"/>
      <c r="K393" s="204"/>
      <c r="L393" s="204"/>
      <c r="M393" s="204"/>
      <c r="N393" s="201"/>
      <c r="O393" s="201"/>
      <c r="P393" s="201"/>
      <c r="Q393" s="201"/>
      <c r="R393" s="113"/>
      <c r="S393" s="113"/>
      <c r="V393" s="201"/>
      <c r="W393" s="113"/>
      <c r="Y393" s="113"/>
      <c r="Z393" s="113"/>
      <c r="AA393" s="113"/>
      <c r="AC393" s="113"/>
      <c r="AD393" s="201"/>
      <c r="AE393" s="113"/>
      <c r="AF393" s="113"/>
      <c r="AG393" s="113"/>
    </row>
    <row r="394" spans="1:33" x14ac:dyDescent="0.2">
      <c r="A394" s="113"/>
      <c r="B394" s="200"/>
      <c r="C394" s="113"/>
      <c r="D394" s="201"/>
      <c r="E394" s="201"/>
      <c r="F394" s="113"/>
      <c r="G394" s="113"/>
      <c r="H394" s="113"/>
      <c r="I394" s="203"/>
      <c r="J394" s="203"/>
      <c r="K394" s="204"/>
      <c r="L394" s="204"/>
      <c r="M394" s="204"/>
      <c r="N394" s="201"/>
      <c r="O394" s="201"/>
      <c r="P394" s="201"/>
      <c r="Q394" s="201"/>
      <c r="R394" s="113"/>
      <c r="S394" s="113"/>
      <c r="V394" s="201"/>
      <c r="W394" s="113"/>
      <c r="Y394" s="113"/>
      <c r="Z394" s="113"/>
      <c r="AA394" s="113"/>
      <c r="AC394" s="113"/>
      <c r="AD394" s="201"/>
      <c r="AE394" s="113"/>
      <c r="AF394" s="113"/>
      <c r="AG394" s="113"/>
    </row>
    <row r="395" spans="1:33" x14ac:dyDescent="0.2">
      <c r="A395" s="113"/>
      <c r="B395" s="200"/>
      <c r="C395" s="113"/>
      <c r="D395" s="201"/>
      <c r="E395" s="201"/>
      <c r="F395" s="113"/>
      <c r="G395" s="113"/>
      <c r="H395" s="113"/>
      <c r="I395" s="203"/>
      <c r="J395" s="203"/>
      <c r="K395" s="204"/>
      <c r="L395" s="204"/>
      <c r="M395" s="204"/>
      <c r="N395" s="201"/>
      <c r="O395" s="201"/>
      <c r="P395" s="201"/>
      <c r="Q395" s="201"/>
      <c r="R395" s="113"/>
      <c r="S395" s="113"/>
      <c r="V395" s="201"/>
      <c r="W395" s="113"/>
      <c r="Y395" s="113"/>
      <c r="Z395" s="113"/>
      <c r="AA395" s="113"/>
      <c r="AC395" s="113"/>
      <c r="AD395" s="201"/>
      <c r="AE395" s="113"/>
      <c r="AF395" s="113"/>
      <c r="AG395" s="113"/>
    </row>
    <row r="396" spans="1:33" x14ac:dyDescent="0.2">
      <c r="A396" s="113"/>
      <c r="B396" s="200"/>
      <c r="C396" s="113"/>
      <c r="D396" s="201"/>
      <c r="E396" s="201"/>
      <c r="F396" s="113"/>
      <c r="G396" s="113"/>
      <c r="H396" s="113"/>
      <c r="I396" s="203"/>
      <c r="J396" s="203"/>
      <c r="K396" s="204"/>
      <c r="L396" s="204"/>
      <c r="M396" s="204"/>
      <c r="N396" s="201"/>
      <c r="O396" s="201"/>
      <c r="P396" s="201"/>
      <c r="Q396" s="201"/>
      <c r="R396" s="113"/>
      <c r="S396" s="113"/>
      <c r="V396" s="201"/>
      <c r="W396" s="113"/>
      <c r="Y396" s="113"/>
      <c r="Z396" s="113"/>
      <c r="AA396" s="113"/>
      <c r="AC396" s="113"/>
      <c r="AD396" s="201"/>
      <c r="AE396" s="113"/>
      <c r="AF396" s="113"/>
      <c r="AG396" s="113"/>
    </row>
    <row r="397" spans="1:33" x14ac:dyDescent="0.2">
      <c r="A397" s="113"/>
      <c r="B397" s="200"/>
      <c r="C397" s="113"/>
      <c r="D397" s="201"/>
      <c r="E397" s="201"/>
      <c r="F397" s="113"/>
      <c r="G397" s="113"/>
      <c r="H397" s="113"/>
      <c r="I397" s="203"/>
      <c r="J397" s="203"/>
      <c r="K397" s="204"/>
      <c r="L397" s="204"/>
      <c r="M397" s="204"/>
      <c r="N397" s="201"/>
      <c r="O397" s="201"/>
      <c r="P397" s="201"/>
      <c r="Q397" s="201"/>
      <c r="R397" s="113"/>
      <c r="S397" s="113"/>
      <c r="V397" s="201"/>
      <c r="W397" s="113"/>
      <c r="Y397" s="113"/>
      <c r="Z397" s="113"/>
      <c r="AA397" s="113"/>
      <c r="AC397" s="113"/>
      <c r="AD397" s="201"/>
      <c r="AE397" s="113"/>
      <c r="AF397" s="113"/>
      <c r="AG397" s="113"/>
    </row>
    <row r="398" spans="1:33" x14ac:dyDescent="0.2">
      <c r="A398" s="113"/>
      <c r="B398" s="200"/>
      <c r="C398" s="113"/>
      <c r="D398" s="201"/>
      <c r="E398" s="201"/>
      <c r="F398" s="113"/>
      <c r="G398" s="113"/>
      <c r="H398" s="113"/>
      <c r="I398" s="203"/>
      <c r="J398" s="203"/>
      <c r="K398" s="204"/>
      <c r="L398" s="204"/>
      <c r="M398" s="204"/>
      <c r="N398" s="201"/>
      <c r="O398" s="201"/>
      <c r="P398" s="201"/>
      <c r="Q398" s="201"/>
      <c r="R398" s="113"/>
      <c r="S398" s="113"/>
      <c r="V398" s="201"/>
      <c r="W398" s="113"/>
      <c r="Y398" s="113"/>
      <c r="Z398" s="113"/>
      <c r="AA398" s="113"/>
      <c r="AC398" s="113"/>
      <c r="AD398" s="201"/>
      <c r="AE398" s="113"/>
      <c r="AF398" s="113"/>
      <c r="AG398" s="113"/>
    </row>
    <row r="399" spans="1:33" x14ac:dyDescent="0.2">
      <c r="A399" s="113"/>
      <c r="B399" s="200"/>
      <c r="C399" s="113"/>
      <c r="D399" s="201"/>
      <c r="E399" s="201"/>
      <c r="F399" s="113"/>
      <c r="G399" s="113"/>
      <c r="H399" s="113"/>
      <c r="I399" s="203"/>
      <c r="J399" s="203"/>
      <c r="K399" s="204"/>
      <c r="L399" s="204"/>
      <c r="M399" s="204"/>
      <c r="N399" s="201"/>
      <c r="O399" s="201"/>
      <c r="P399" s="201"/>
      <c r="Q399" s="201"/>
      <c r="R399" s="113"/>
      <c r="S399" s="113"/>
      <c r="V399" s="201"/>
      <c r="W399" s="113"/>
      <c r="Y399" s="113"/>
      <c r="Z399" s="113"/>
      <c r="AA399" s="113"/>
      <c r="AC399" s="113"/>
      <c r="AD399" s="201"/>
      <c r="AE399" s="113"/>
      <c r="AF399" s="113"/>
      <c r="AG399" s="113"/>
    </row>
    <row r="400" spans="1:33" x14ac:dyDescent="0.2">
      <c r="A400" s="113"/>
      <c r="B400" s="200"/>
      <c r="C400" s="113"/>
      <c r="D400" s="201"/>
      <c r="E400" s="201"/>
      <c r="F400" s="113"/>
      <c r="G400" s="113"/>
      <c r="H400" s="113"/>
      <c r="I400" s="203"/>
      <c r="J400" s="203"/>
      <c r="K400" s="204"/>
      <c r="L400" s="204"/>
      <c r="M400" s="204"/>
      <c r="N400" s="201"/>
      <c r="O400" s="201"/>
      <c r="P400" s="201"/>
      <c r="Q400" s="201"/>
      <c r="R400" s="113"/>
      <c r="S400" s="113"/>
      <c r="V400" s="201"/>
      <c r="W400" s="113"/>
      <c r="Y400" s="113"/>
      <c r="Z400" s="113"/>
      <c r="AA400" s="113"/>
      <c r="AC400" s="113"/>
      <c r="AD400" s="201"/>
      <c r="AE400" s="113"/>
      <c r="AF400" s="113"/>
      <c r="AG400" s="113"/>
    </row>
    <row r="401" spans="1:33" x14ac:dyDescent="0.2">
      <c r="A401" s="113"/>
      <c r="B401" s="200"/>
      <c r="C401" s="113"/>
      <c r="D401" s="201"/>
      <c r="E401" s="201"/>
      <c r="F401" s="113"/>
      <c r="G401" s="113"/>
      <c r="H401" s="113"/>
      <c r="I401" s="203"/>
      <c r="J401" s="203"/>
      <c r="K401" s="204"/>
      <c r="L401" s="204"/>
      <c r="M401" s="204"/>
      <c r="N401" s="201"/>
      <c r="O401" s="201"/>
      <c r="P401" s="201"/>
      <c r="Q401" s="201"/>
      <c r="R401" s="113"/>
      <c r="S401" s="113"/>
      <c r="V401" s="201"/>
      <c r="W401" s="113"/>
      <c r="Y401" s="113"/>
      <c r="Z401" s="113"/>
      <c r="AA401" s="113"/>
      <c r="AC401" s="113"/>
      <c r="AD401" s="201"/>
      <c r="AE401" s="113"/>
      <c r="AF401" s="113"/>
      <c r="AG401" s="113"/>
    </row>
    <row r="402" spans="1:33" x14ac:dyDescent="0.2">
      <c r="A402" s="113"/>
      <c r="B402" s="200"/>
      <c r="C402" s="113"/>
      <c r="D402" s="201"/>
      <c r="E402" s="201"/>
      <c r="F402" s="113"/>
      <c r="G402" s="113"/>
      <c r="H402" s="113"/>
      <c r="I402" s="203"/>
      <c r="J402" s="203"/>
      <c r="K402" s="204"/>
      <c r="L402" s="204"/>
      <c r="M402" s="204"/>
      <c r="N402" s="201"/>
      <c r="O402" s="201"/>
      <c r="P402" s="201"/>
      <c r="Q402" s="201"/>
      <c r="R402" s="113"/>
      <c r="S402" s="113"/>
      <c r="V402" s="201"/>
      <c r="W402" s="113"/>
      <c r="Y402" s="113"/>
      <c r="Z402" s="113"/>
      <c r="AA402" s="113"/>
      <c r="AC402" s="113"/>
      <c r="AD402" s="201"/>
      <c r="AE402" s="113"/>
      <c r="AF402" s="113"/>
      <c r="AG402" s="113"/>
    </row>
    <row r="403" spans="1:33" x14ac:dyDescent="0.2">
      <c r="A403" s="113"/>
      <c r="B403" s="200"/>
      <c r="C403" s="113"/>
      <c r="D403" s="201"/>
      <c r="E403" s="201"/>
      <c r="F403" s="113"/>
      <c r="G403" s="113"/>
      <c r="H403" s="113"/>
      <c r="I403" s="203"/>
      <c r="J403" s="203"/>
      <c r="K403" s="204"/>
      <c r="L403" s="204"/>
      <c r="M403" s="204"/>
      <c r="N403" s="201"/>
      <c r="O403" s="201"/>
      <c r="P403" s="201"/>
      <c r="Q403" s="201"/>
      <c r="R403" s="113"/>
      <c r="S403" s="113"/>
      <c r="V403" s="201"/>
      <c r="W403" s="113"/>
      <c r="Y403" s="113"/>
      <c r="Z403" s="113"/>
      <c r="AA403" s="113"/>
      <c r="AC403" s="113"/>
      <c r="AD403" s="201"/>
      <c r="AE403" s="113"/>
      <c r="AF403" s="113"/>
      <c r="AG403" s="113"/>
    </row>
    <row r="404" spans="1:33" x14ac:dyDescent="0.2">
      <c r="A404" s="113"/>
      <c r="B404" s="200"/>
      <c r="C404" s="113"/>
      <c r="D404" s="201"/>
      <c r="E404" s="201"/>
      <c r="F404" s="113"/>
      <c r="G404" s="113"/>
      <c r="H404" s="113"/>
      <c r="I404" s="203"/>
      <c r="J404" s="203"/>
      <c r="K404" s="204"/>
      <c r="L404" s="204"/>
      <c r="M404" s="204"/>
      <c r="N404" s="201"/>
      <c r="O404" s="201"/>
      <c r="P404" s="201"/>
      <c r="Q404" s="201"/>
      <c r="R404" s="113"/>
      <c r="S404" s="113"/>
      <c r="V404" s="201"/>
      <c r="W404" s="113"/>
      <c r="Y404" s="113"/>
      <c r="Z404" s="113"/>
      <c r="AA404" s="113"/>
      <c r="AC404" s="113"/>
      <c r="AD404" s="201"/>
      <c r="AE404" s="113"/>
      <c r="AF404" s="113"/>
      <c r="AG404" s="113"/>
    </row>
    <row r="405" spans="1:33" x14ac:dyDescent="0.2">
      <c r="A405" s="113"/>
      <c r="B405" s="200"/>
      <c r="C405" s="113"/>
      <c r="D405" s="201"/>
      <c r="E405" s="201"/>
      <c r="F405" s="113"/>
      <c r="G405" s="113"/>
      <c r="H405" s="113"/>
      <c r="I405" s="203"/>
      <c r="J405" s="203"/>
      <c r="K405" s="204"/>
      <c r="L405" s="204"/>
      <c r="M405" s="204"/>
      <c r="N405" s="201"/>
      <c r="O405" s="201"/>
      <c r="P405" s="201"/>
      <c r="Q405" s="201"/>
      <c r="R405" s="113"/>
      <c r="S405" s="113"/>
      <c r="V405" s="201"/>
      <c r="W405" s="113"/>
      <c r="Y405" s="113"/>
      <c r="Z405" s="113"/>
      <c r="AA405" s="113"/>
      <c r="AC405" s="113"/>
      <c r="AD405" s="201"/>
      <c r="AE405" s="113"/>
      <c r="AF405" s="113"/>
      <c r="AG405" s="113"/>
    </row>
    <row r="406" spans="1:33" x14ac:dyDescent="0.2">
      <c r="A406" s="113"/>
      <c r="B406" s="200"/>
      <c r="C406" s="113"/>
      <c r="D406" s="201"/>
      <c r="E406" s="201"/>
      <c r="F406" s="113"/>
      <c r="G406" s="113"/>
      <c r="H406" s="113"/>
      <c r="I406" s="203"/>
      <c r="J406" s="203"/>
      <c r="K406" s="204"/>
      <c r="L406" s="204"/>
      <c r="M406" s="204"/>
      <c r="N406" s="201"/>
      <c r="O406" s="201"/>
      <c r="P406" s="201"/>
      <c r="Q406" s="201"/>
      <c r="R406" s="113"/>
      <c r="S406" s="113"/>
      <c r="V406" s="201"/>
      <c r="W406" s="113"/>
      <c r="Y406" s="113"/>
      <c r="Z406" s="113"/>
      <c r="AA406" s="113"/>
      <c r="AC406" s="113"/>
      <c r="AD406" s="201"/>
      <c r="AE406" s="113"/>
      <c r="AF406" s="113"/>
      <c r="AG406" s="113"/>
    </row>
    <row r="407" spans="1:33" x14ac:dyDescent="0.2">
      <c r="A407" s="113"/>
      <c r="B407" s="200"/>
      <c r="C407" s="113"/>
      <c r="D407" s="201"/>
      <c r="E407" s="201"/>
      <c r="F407" s="113"/>
      <c r="G407" s="113"/>
      <c r="H407" s="113"/>
      <c r="I407" s="203"/>
      <c r="J407" s="203"/>
      <c r="K407" s="204"/>
      <c r="L407" s="204"/>
      <c r="M407" s="204"/>
      <c r="N407" s="201"/>
      <c r="O407" s="201"/>
      <c r="P407" s="201"/>
      <c r="Q407" s="201"/>
      <c r="R407" s="113"/>
      <c r="S407" s="113"/>
      <c r="V407" s="201"/>
      <c r="W407" s="113"/>
      <c r="Y407" s="113"/>
      <c r="Z407" s="113"/>
      <c r="AA407" s="113"/>
      <c r="AC407" s="113"/>
      <c r="AD407" s="201"/>
      <c r="AE407" s="113"/>
      <c r="AF407" s="113"/>
      <c r="AG407" s="113"/>
    </row>
    <row r="408" spans="1:33" x14ac:dyDescent="0.2">
      <c r="A408" s="113"/>
      <c r="B408" s="200"/>
      <c r="C408" s="113"/>
      <c r="D408" s="201"/>
      <c r="E408" s="201"/>
      <c r="F408" s="113"/>
      <c r="G408" s="113"/>
      <c r="H408" s="113"/>
      <c r="I408" s="203"/>
      <c r="J408" s="203"/>
      <c r="K408" s="204"/>
      <c r="L408" s="204"/>
      <c r="M408" s="204"/>
      <c r="N408" s="201"/>
      <c r="O408" s="201"/>
      <c r="P408" s="201"/>
      <c r="Q408" s="201"/>
      <c r="R408" s="113"/>
      <c r="S408" s="113"/>
      <c r="V408" s="201"/>
      <c r="W408" s="113"/>
      <c r="Y408" s="113"/>
      <c r="Z408" s="113"/>
      <c r="AA408" s="113"/>
      <c r="AC408" s="113"/>
      <c r="AD408" s="201"/>
      <c r="AE408" s="113"/>
      <c r="AF408" s="113"/>
      <c r="AG408" s="113"/>
    </row>
    <row r="409" spans="1:33" x14ac:dyDescent="0.2">
      <c r="A409" s="113"/>
      <c r="B409" s="200"/>
      <c r="C409" s="113"/>
      <c r="D409" s="201"/>
      <c r="E409" s="201"/>
      <c r="F409" s="113"/>
      <c r="G409" s="113"/>
      <c r="H409" s="113"/>
      <c r="I409" s="203"/>
      <c r="J409" s="203"/>
      <c r="K409" s="204"/>
      <c r="L409" s="204"/>
      <c r="M409" s="204"/>
      <c r="N409" s="201"/>
      <c r="O409" s="201"/>
      <c r="P409" s="201"/>
      <c r="Q409" s="201"/>
      <c r="R409" s="113"/>
      <c r="S409" s="113"/>
      <c r="V409" s="201"/>
      <c r="W409" s="113"/>
      <c r="Y409" s="113"/>
      <c r="Z409" s="113"/>
      <c r="AA409" s="113"/>
      <c r="AC409" s="113"/>
      <c r="AD409" s="201"/>
      <c r="AE409" s="113"/>
      <c r="AF409" s="113"/>
      <c r="AG409" s="113"/>
    </row>
    <row r="410" spans="1:33" x14ac:dyDescent="0.2">
      <c r="A410" s="113"/>
      <c r="B410" s="200"/>
      <c r="C410" s="113"/>
      <c r="D410" s="201"/>
      <c r="E410" s="201"/>
      <c r="F410" s="113"/>
      <c r="G410" s="113"/>
      <c r="H410" s="113"/>
      <c r="I410" s="203"/>
      <c r="J410" s="203"/>
      <c r="K410" s="204"/>
      <c r="L410" s="204"/>
      <c r="M410" s="204"/>
      <c r="N410" s="201"/>
      <c r="O410" s="201"/>
      <c r="P410" s="201"/>
      <c r="Q410" s="201"/>
      <c r="R410" s="113"/>
      <c r="S410" s="113"/>
      <c r="V410" s="201"/>
      <c r="W410" s="113"/>
      <c r="Y410" s="113"/>
      <c r="Z410" s="113"/>
      <c r="AA410" s="113"/>
      <c r="AC410" s="113"/>
      <c r="AD410" s="201"/>
      <c r="AE410" s="113"/>
      <c r="AF410" s="113"/>
      <c r="AG410" s="113"/>
    </row>
    <row r="411" spans="1:33" x14ac:dyDescent="0.2">
      <c r="A411" s="113"/>
      <c r="B411" s="200"/>
      <c r="C411" s="113"/>
      <c r="D411" s="201"/>
      <c r="E411" s="201"/>
      <c r="F411" s="113"/>
      <c r="G411" s="113"/>
      <c r="H411" s="113"/>
      <c r="I411" s="203"/>
      <c r="J411" s="203"/>
      <c r="K411" s="204"/>
      <c r="L411" s="204"/>
      <c r="M411" s="204"/>
      <c r="N411" s="201"/>
      <c r="O411" s="201"/>
      <c r="P411" s="201"/>
      <c r="Q411" s="201"/>
      <c r="R411" s="113"/>
      <c r="S411" s="113"/>
      <c r="V411" s="201"/>
      <c r="W411" s="113"/>
      <c r="Y411" s="113"/>
      <c r="Z411" s="113"/>
      <c r="AA411" s="113"/>
      <c r="AC411" s="113"/>
      <c r="AD411" s="201"/>
      <c r="AE411" s="113"/>
      <c r="AF411" s="113"/>
      <c r="AG411" s="113"/>
    </row>
    <row r="412" spans="1:33" x14ac:dyDescent="0.2">
      <c r="A412" s="113"/>
      <c r="B412" s="200"/>
      <c r="C412" s="113"/>
      <c r="D412" s="201"/>
      <c r="E412" s="201"/>
      <c r="F412" s="113"/>
      <c r="G412" s="113"/>
      <c r="H412" s="113"/>
      <c r="I412" s="203"/>
      <c r="J412" s="203"/>
      <c r="K412" s="204"/>
      <c r="L412" s="204"/>
      <c r="M412" s="204"/>
      <c r="N412" s="201"/>
      <c r="O412" s="201"/>
      <c r="P412" s="201"/>
      <c r="Q412" s="201"/>
      <c r="R412" s="113"/>
      <c r="S412" s="113"/>
      <c r="V412" s="201"/>
      <c r="W412" s="113"/>
      <c r="Y412" s="113"/>
      <c r="Z412" s="113"/>
      <c r="AA412" s="113"/>
      <c r="AC412" s="113"/>
      <c r="AD412" s="201"/>
      <c r="AE412" s="113"/>
      <c r="AF412" s="113"/>
      <c r="AG412" s="113"/>
    </row>
    <row r="413" spans="1:33" x14ac:dyDescent="0.2">
      <c r="A413" s="113"/>
      <c r="B413" s="200"/>
      <c r="C413" s="113"/>
      <c r="D413" s="201"/>
      <c r="E413" s="201"/>
      <c r="F413" s="113"/>
      <c r="G413" s="113"/>
      <c r="H413" s="113"/>
      <c r="I413" s="203"/>
      <c r="J413" s="203"/>
      <c r="K413" s="204"/>
      <c r="L413" s="204"/>
      <c r="M413" s="204"/>
      <c r="N413" s="201"/>
      <c r="O413" s="201"/>
      <c r="P413" s="201"/>
      <c r="Q413" s="201"/>
      <c r="R413" s="113"/>
      <c r="S413" s="113"/>
      <c r="V413" s="201"/>
      <c r="W413" s="113"/>
      <c r="Y413" s="113"/>
      <c r="Z413" s="113"/>
      <c r="AA413" s="113"/>
      <c r="AC413" s="113"/>
      <c r="AD413" s="201"/>
      <c r="AE413" s="113"/>
      <c r="AF413" s="113"/>
      <c r="AG413" s="113"/>
    </row>
    <row r="414" spans="1:33" x14ac:dyDescent="0.2">
      <c r="A414" s="113"/>
      <c r="B414" s="200"/>
      <c r="C414" s="113"/>
      <c r="D414" s="201"/>
      <c r="E414" s="201"/>
      <c r="F414" s="113"/>
      <c r="G414" s="113"/>
      <c r="H414" s="113"/>
      <c r="I414" s="203"/>
      <c r="J414" s="203"/>
      <c r="K414" s="204"/>
      <c r="L414" s="204"/>
      <c r="M414" s="204"/>
      <c r="N414" s="201"/>
      <c r="O414" s="201"/>
      <c r="P414" s="201"/>
      <c r="Q414" s="201"/>
      <c r="R414" s="113"/>
      <c r="S414" s="113"/>
      <c r="V414" s="201"/>
      <c r="W414" s="113"/>
      <c r="Y414" s="113"/>
      <c r="Z414" s="113"/>
      <c r="AA414" s="113"/>
      <c r="AC414" s="113"/>
      <c r="AD414" s="201"/>
      <c r="AE414" s="113"/>
      <c r="AF414" s="113"/>
      <c r="AG414" s="113"/>
    </row>
    <row r="415" spans="1:33" x14ac:dyDescent="0.2">
      <c r="A415" s="113"/>
      <c r="B415" s="200"/>
      <c r="C415" s="113"/>
      <c r="D415" s="201"/>
      <c r="E415" s="201"/>
      <c r="F415" s="113"/>
      <c r="G415" s="113"/>
      <c r="H415" s="113"/>
      <c r="I415" s="203"/>
      <c r="J415" s="203"/>
      <c r="K415" s="204"/>
      <c r="L415" s="204"/>
      <c r="M415" s="204"/>
      <c r="N415" s="201"/>
      <c r="O415" s="201"/>
      <c r="P415" s="201"/>
      <c r="Q415" s="201"/>
      <c r="R415" s="113"/>
      <c r="S415" s="113"/>
      <c r="V415" s="201"/>
      <c r="W415" s="113"/>
      <c r="Y415" s="113"/>
      <c r="Z415" s="113"/>
      <c r="AA415" s="113"/>
      <c r="AC415" s="113"/>
      <c r="AD415" s="201"/>
      <c r="AE415" s="113"/>
      <c r="AF415" s="113"/>
      <c r="AG415" s="113"/>
    </row>
    <row r="416" spans="1:33" x14ac:dyDescent="0.2">
      <c r="A416" s="113"/>
      <c r="B416" s="200"/>
      <c r="C416" s="113"/>
      <c r="D416" s="201"/>
      <c r="E416" s="201"/>
      <c r="F416" s="113"/>
      <c r="G416" s="113"/>
      <c r="H416" s="113"/>
      <c r="I416" s="203"/>
      <c r="J416" s="203"/>
      <c r="K416" s="204"/>
      <c r="L416" s="204"/>
      <c r="M416" s="204"/>
      <c r="N416" s="201"/>
      <c r="O416" s="201"/>
      <c r="P416" s="201"/>
      <c r="Q416" s="201"/>
      <c r="R416" s="113"/>
      <c r="S416" s="113"/>
      <c r="V416" s="201"/>
      <c r="W416" s="113"/>
      <c r="Y416" s="113"/>
      <c r="Z416" s="113"/>
      <c r="AA416" s="113"/>
      <c r="AC416" s="113"/>
      <c r="AD416" s="201"/>
      <c r="AE416" s="113"/>
      <c r="AF416" s="113"/>
      <c r="AG416" s="113"/>
    </row>
    <row r="417" spans="1:33" x14ac:dyDescent="0.2">
      <c r="A417" s="113"/>
      <c r="B417" s="200"/>
      <c r="C417" s="113"/>
      <c r="D417" s="201"/>
      <c r="E417" s="201"/>
      <c r="F417" s="113"/>
      <c r="G417" s="113"/>
      <c r="H417" s="113"/>
      <c r="I417" s="203"/>
      <c r="J417" s="203"/>
      <c r="K417" s="204"/>
      <c r="L417" s="204"/>
      <c r="M417" s="204"/>
      <c r="N417" s="201"/>
      <c r="O417" s="201"/>
      <c r="P417" s="201"/>
      <c r="Q417" s="201"/>
      <c r="R417" s="113"/>
      <c r="S417" s="113"/>
      <c r="V417" s="201"/>
      <c r="W417" s="113"/>
      <c r="Y417" s="113"/>
      <c r="Z417" s="113"/>
      <c r="AA417" s="113"/>
      <c r="AC417" s="113"/>
      <c r="AD417" s="201"/>
      <c r="AE417" s="113"/>
      <c r="AF417" s="113"/>
      <c r="AG417" s="113"/>
    </row>
    <row r="418" spans="1:33" x14ac:dyDescent="0.2">
      <c r="A418" s="113"/>
      <c r="B418" s="200"/>
      <c r="C418" s="113"/>
      <c r="D418" s="201"/>
      <c r="E418" s="201"/>
      <c r="F418" s="113"/>
      <c r="G418" s="113"/>
      <c r="H418" s="113"/>
      <c r="I418" s="203"/>
      <c r="J418" s="203"/>
      <c r="K418" s="204"/>
      <c r="L418" s="204"/>
      <c r="M418" s="204"/>
      <c r="N418" s="201"/>
      <c r="O418" s="201"/>
      <c r="P418" s="201"/>
      <c r="Q418" s="201"/>
      <c r="R418" s="113"/>
      <c r="S418" s="113"/>
      <c r="V418" s="201"/>
      <c r="W418" s="113"/>
      <c r="Y418" s="113"/>
      <c r="Z418" s="113"/>
      <c r="AA418" s="113"/>
      <c r="AC418" s="113"/>
      <c r="AD418" s="201"/>
      <c r="AE418" s="113"/>
      <c r="AF418" s="113"/>
      <c r="AG418" s="113"/>
    </row>
    <row r="419" spans="1:33" x14ac:dyDescent="0.2">
      <c r="A419" s="113"/>
      <c r="B419" s="200"/>
      <c r="C419" s="113"/>
      <c r="D419" s="201"/>
      <c r="E419" s="201"/>
      <c r="F419" s="113"/>
      <c r="G419" s="113"/>
      <c r="H419" s="113"/>
      <c r="I419" s="203"/>
      <c r="J419" s="203"/>
      <c r="K419" s="204"/>
      <c r="L419" s="204"/>
      <c r="M419" s="204"/>
      <c r="N419" s="201"/>
      <c r="O419" s="201"/>
      <c r="P419" s="201"/>
      <c r="Q419" s="201"/>
      <c r="R419" s="113"/>
      <c r="S419" s="113"/>
      <c r="V419" s="201"/>
      <c r="W419" s="113"/>
      <c r="Y419" s="113"/>
      <c r="Z419" s="113"/>
      <c r="AA419" s="113"/>
      <c r="AC419" s="113"/>
      <c r="AD419" s="201"/>
      <c r="AE419" s="113"/>
      <c r="AF419" s="113"/>
      <c r="AG419" s="113"/>
    </row>
    <row r="420" spans="1:33" x14ac:dyDescent="0.2">
      <c r="A420" s="113"/>
      <c r="B420" s="200"/>
      <c r="C420" s="113"/>
      <c r="D420" s="201"/>
      <c r="E420" s="201"/>
      <c r="F420" s="113"/>
      <c r="G420" s="113"/>
      <c r="H420" s="113"/>
      <c r="I420" s="203"/>
      <c r="J420" s="203"/>
      <c r="K420" s="204"/>
      <c r="L420" s="204"/>
      <c r="M420" s="204"/>
      <c r="N420" s="201"/>
      <c r="O420" s="201"/>
      <c r="P420" s="201"/>
      <c r="Q420" s="201"/>
      <c r="R420" s="113"/>
      <c r="S420" s="113"/>
      <c r="V420" s="201"/>
      <c r="W420" s="113"/>
      <c r="Y420" s="113"/>
      <c r="Z420" s="113"/>
      <c r="AA420" s="113"/>
      <c r="AC420" s="113"/>
      <c r="AD420" s="201"/>
      <c r="AE420" s="113"/>
      <c r="AF420" s="113"/>
      <c r="AG420" s="113"/>
    </row>
    <row r="421" spans="1:33" x14ac:dyDescent="0.2">
      <c r="A421" s="113"/>
      <c r="B421" s="200"/>
      <c r="C421" s="113"/>
      <c r="D421" s="201"/>
      <c r="E421" s="201"/>
      <c r="F421" s="113"/>
      <c r="G421" s="113"/>
      <c r="H421" s="113"/>
      <c r="I421" s="203"/>
      <c r="J421" s="203"/>
      <c r="K421" s="204"/>
      <c r="L421" s="204"/>
      <c r="M421" s="204"/>
      <c r="N421" s="201"/>
      <c r="O421" s="201"/>
      <c r="P421" s="201"/>
      <c r="Q421" s="201"/>
      <c r="R421" s="113"/>
      <c r="S421" s="113"/>
      <c r="V421" s="201"/>
      <c r="W421" s="113"/>
      <c r="Y421" s="113"/>
      <c r="Z421" s="113"/>
      <c r="AA421" s="113"/>
      <c r="AC421" s="113"/>
      <c r="AD421" s="201"/>
      <c r="AE421" s="113"/>
      <c r="AF421" s="113"/>
      <c r="AG421" s="113"/>
    </row>
    <row r="422" spans="1:33" x14ac:dyDescent="0.2">
      <c r="A422" s="113"/>
      <c r="B422" s="200"/>
      <c r="C422" s="113"/>
      <c r="D422" s="201"/>
      <c r="E422" s="201"/>
      <c r="F422" s="113"/>
      <c r="G422" s="113"/>
      <c r="H422" s="113"/>
      <c r="I422" s="203"/>
      <c r="J422" s="203"/>
      <c r="K422" s="204"/>
      <c r="L422" s="204"/>
      <c r="M422" s="204"/>
      <c r="N422" s="201"/>
      <c r="O422" s="201"/>
      <c r="P422" s="201"/>
      <c r="Q422" s="201"/>
      <c r="R422" s="113"/>
      <c r="S422" s="113"/>
      <c r="V422" s="201"/>
      <c r="W422" s="113"/>
      <c r="Y422" s="113"/>
      <c r="Z422" s="113"/>
      <c r="AA422" s="113"/>
      <c r="AC422" s="113"/>
      <c r="AD422" s="201"/>
      <c r="AE422" s="113"/>
      <c r="AF422" s="113"/>
      <c r="AG422" s="113"/>
    </row>
    <row r="423" spans="1:33" x14ac:dyDescent="0.2">
      <c r="A423" s="113"/>
      <c r="B423" s="200"/>
      <c r="C423" s="113"/>
      <c r="D423" s="201"/>
      <c r="E423" s="201"/>
      <c r="F423" s="113"/>
      <c r="G423" s="113"/>
      <c r="H423" s="113"/>
      <c r="I423" s="203"/>
      <c r="J423" s="203"/>
      <c r="K423" s="204"/>
      <c r="L423" s="204"/>
      <c r="M423" s="204"/>
      <c r="N423" s="201"/>
      <c r="O423" s="201"/>
      <c r="P423" s="201"/>
      <c r="Q423" s="201"/>
      <c r="R423" s="113"/>
      <c r="S423" s="113"/>
      <c r="V423" s="201"/>
      <c r="W423" s="113"/>
      <c r="Y423" s="113"/>
      <c r="Z423" s="113"/>
      <c r="AA423" s="113"/>
      <c r="AC423" s="113"/>
      <c r="AD423" s="201"/>
      <c r="AE423" s="113"/>
      <c r="AF423" s="113"/>
      <c r="AG423" s="113"/>
    </row>
    <row r="424" spans="1:33" x14ac:dyDescent="0.2">
      <c r="A424" s="113"/>
      <c r="B424" s="200"/>
      <c r="C424" s="113"/>
      <c r="D424" s="201"/>
      <c r="E424" s="201"/>
      <c r="F424" s="113"/>
      <c r="G424" s="113"/>
      <c r="H424" s="113"/>
      <c r="I424" s="203"/>
      <c r="J424" s="203"/>
      <c r="K424" s="204"/>
      <c r="L424" s="204"/>
      <c r="M424" s="204"/>
      <c r="N424" s="201"/>
      <c r="O424" s="201"/>
      <c r="P424" s="201"/>
      <c r="Q424" s="201"/>
      <c r="R424" s="113"/>
      <c r="S424" s="113"/>
      <c r="V424" s="201"/>
      <c r="W424" s="113"/>
      <c r="Y424" s="113"/>
      <c r="Z424" s="113"/>
      <c r="AA424" s="113"/>
      <c r="AC424" s="113"/>
      <c r="AD424" s="201"/>
      <c r="AE424" s="113"/>
      <c r="AF424" s="113"/>
      <c r="AG424" s="113"/>
    </row>
    <row r="425" spans="1:33" x14ac:dyDescent="0.2">
      <c r="A425" s="113"/>
      <c r="B425" s="200"/>
      <c r="C425" s="113"/>
      <c r="D425" s="201"/>
      <c r="E425" s="201"/>
      <c r="F425" s="113"/>
      <c r="G425" s="113"/>
      <c r="H425" s="113"/>
      <c r="I425" s="203"/>
      <c r="J425" s="203"/>
      <c r="K425" s="204"/>
      <c r="L425" s="204"/>
      <c r="M425" s="204"/>
      <c r="N425" s="201"/>
      <c r="O425" s="201"/>
      <c r="P425" s="201"/>
      <c r="Q425" s="201"/>
      <c r="R425" s="113"/>
      <c r="S425" s="113"/>
      <c r="V425" s="201"/>
      <c r="W425" s="113"/>
      <c r="Y425" s="113"/>
      <c r="Z425" s="113"/>
      <c r="AA425" s="113"/>
      <c r="AC425" s="113"/>
      <c r="AD425" s="201"/>
      <c r="AE425" s="113"/>
      <c r="AF425" s="113"/>
      <c r="AG425" s="113"/>
    </row>
    <row r="426" spans="1:33" x14ac:dyDescent="0.2">
      <c r="A426" s="113"/>
      <c r="B426" s="200"/>
      <c r="C426" s="113"/>
      <c r="D426" s="201"/>
      <c r="E426" s="201"/>
      <c r="F426" s="113"/>
      <c r="G426" s="113"/>
      <c r="H426" s="113"/>
      <c r="I426" s="203"/>
      <c r="J426" s="203"/>
      <c r="K426" s="204"/>
      <c r="L426" s="204"/>
      <c r="M426" s="204"/>
      <c r="N426" s="201"/>
      <c r="O426" s="201"/>
      <c r="P426" s="201"/>
      <c r="Q426" s="201"/>
      <c r="R426" s="113"/>
      <c r="S426" s="113"/>
      <c r="V426" s="201"/>
      <c r="W426" s="113"/>
      <c r="Y426" s="113"/>
      <c r="Z426" s="113"/>
      <c r="AA426" s="113"/>
      <c r="AC426" s="113"/>
      <c r="AD426" s="201"/>
      <c r="AE426" s="113"/>
      <c r="AF426" s="113"/>
      <c r="AG426" s="113"/>
    </row>
    <row r="427" spans="1:33" x14ac:dyDescent="0.2">
      <c r="A427" s="113"/>
      <c r="B427" s="200"/>
      <c r="C427" s="113"/>
      <c r="D427" s="201"/>
      <c r="E427" s="201"/>
      <c r="F427" s="113"/>
      <c r="G427" s="113"/>
      <c r="H427" s="113"/>
      <c r="I427" s="203"/>
      <c r="J427" s="203"/>
      <c r="K427" s="204"/>
      <c r="L427" s="204"/>
      <c r="M427" s="204"/>
      <c r="N427" s="201"/>
      <c r="O427" s="201"/>
      <c r="P427" s="201"/>
      <c r="Q427" s="201"/>
      <c r="R427" s="113"/>
      <c r="S427" s="113"/>
      <c r="V427" s="201"/>
      <c r="W427" s="113"/>
      <c r="Y427" s="113"/>
      <c r="Z427" s="113"/>
      <c r="AA427" s="113"/>
      <c r="AC427" s="113"/>
      <c r="AD427" s="201"/>
      <c r="AE427" s="113"/>
      <c r="AF427" s="113"/>
      <c r="AG427" s="113"/>
    </row>
    <row r="428" spans="1:33" x14ac:dyDescent="0.2">
      <c r="A428" s="113"/>
      <c r="B428" s="200"/>
      <c r="C428" s="113"/>
      <c r="D428" s="201"/>
      <c r="E428" s="201"/>
      <c r="F428" s="113"/>
      <c r="G428" s="113"/>
      <c r="H428" s="113"/>
      <c r="I428" s="203"/>
      <c r="J428" s="203"/>
      <c r="K428" s="204"/>
      <c r="L428" s="204"/>
      <c r="M428" s="204"/>
      <c r="N428" s="201"/>
      <c r="O428" s="201"/>
      <c r="P428" s="201"/>
      <c r="Q428" s="201"/>
      <c r="R428" s="113"/>
      <c r="S428" s="113"/>
      <c r="V428" s="201"/>
      <c r="W428" s="113"/>
      <c r="Y428" s="113"/>
      <c r="Z428" s="113"/>
      <c r="AA428" s="113"/>
      <c r="AC428" s="113"/>
      <c r="AD428" s="201"/>
      <c r="AE428" s="113"/>
      <c r="AF428" s="113"/>
      <c r="AG428" s="113"/>
    </row>
    <row r="429" spans="1:33" x14ac:dyDescent="0.2">
      <c r="A429" s="113"/>
      <c r="B429" s="200"/>
      <c r="C429" s="113"/>
      <c r="D429" s="201"/>
      <c r="E429" s="201"/>
      <c r="F429" s="113"/>
      <c r="G429" s="113"/>
      <c r="H429" s="113"/>
      <c r="I429" s="203"/>
      <c r="J429" s="203"/>
      <c r="K429" s="204"/>
      <c r="L429" s="204"/>
      <c r="M429" s="204"/>
      <c r="N429" s="201"/>
      <c r="O429" s="201"/>
      <c r="P429" s="201"/>
      <c r="Q429" s="201"/>
      <c r="R429" s="113"/>
      <c r="S429" s="113"/>
      <c r="V429" s="201"/>
      <c r="W429" s="113"/>
      <c r="Y429" s="113"/>
      <c r="Z429" s="113"/>
      <c r="AA429" s="113"/>
      <c r="AC429" s="113"/>
      <c r="AD429" s="201"/>
      <c r="AE429" s="113"/>
      <c r="AF429" s="113"/>
      <c r="AG429" s="113"/>
    </row>
    <row r="430" spans="1:33" x14ac:dyDescent="0.2">
      <c r="A430" s="113"/>
      <c r="B430" s="200"/>
      <c r="C430" s="113"/>
      <c r="D430" s="201"/>
      <c r="E430" s="201"/>
      <c r="F430" s="113"/>
      <c r="G430" s="113"/>
      <c r="H430" s="113"/>
      <c r="I430" s="203"/>
      <c r="J430" s="203"/>
      <c r="K430" s="204"/>
      <c r="L430" s="204"/>
      <c r="M430" s="204"/>
      <c r="N430" s="201"/>
      <c r="O430" s="201"/>
      <c r="P430" s="201"/>
      <c r="Q430" s="201"/>
      <c r="R430" s="113"/>
      <c r="S430" s="113"/>
      <c r="V430" s="201"/>
      <c r="W430" s="113"/>
      <c r="Y430" s="113"/>
      <c r="Z430" s="113"/>
      <c r="AA430" s="113"/>
      <c r="AC430" s="113"/>
      <c r="AD430" s="201"/>
      <c r="AE430" s="113"/>
      <c r="AF430" s="113"/>
      <c r="AG430" s="113"/>
    </row>
    <row r="431" spans="1:33" x14ac:dyDescent="0.2">
      <c r="A431" s="113"/>
      <c r="B431" s="200"/>
      <c r="C431" s="113"/>
      <c r="D431" s="201"/>
      <c r="E431" s="201"/>
      <c r="F431" s="113"/>
      <c r="G431" s="113"/>
      <c r="H431" s="113"/>
      <c r="I431" s="203"/>
      <c r="J431" s="203"/>
      <c r="K431" s="204"/>
      <c r="L431" s="204"/>
      <c r="M431" s="204"/>
      <c r="N431" s="201"/>
      <c r="O431" s="201"/>
      <c r="P431" s="201"/>
      <c r="Q431" s="201"/>
      <c r="R431" s="113"/>
      <c r="S431" s="113"/>
      <c r="V431" s="201"/>
      <c r="W431" s="113"/>
      <c r="Y431" s="113"/>
      <c r="Z431" s="113"/>
      <c r="AA431" s="113"/>
      <c r="AC431" s="113"/>
      <c r="AD431" s="201"/>
      <c r="AE431" s="113"/>
      <c r="AF431" s="113"/>
      <c r="AG431" s="113"/>
    </row>
    <row r="432" spans="1:33" x14ac:dyDescent="0.2">
      <c r="A432" s="113"/>
      <c r="B432" s="200"/>
      <c r="C432" s="113"/>
      <c r="D432" s="201"/>
      <c r="E432" s="201"/>
      <c r="F432" s="113"/>
      <c r="G432" s="113"/>
      <c r="H432" s="113"/>
      <c r="I432" s="203"/>
      <c r="J432" s="203"/>
      <c r="K432" s="204"/>
      <c r="L432" s="204"/>
      <c r="M432" s="204"/>
      <c r="N432" s="201"/>
      <c r="O432" s="201"/>
      <c r="P432" s="201"/>
      <c r="Q432" s="201"/>
      <c r="R432" s="113"/>
      <c r="S432" s="113"/>
      <c r="V432" s="201"/>
      <c r="W432" s="113"/>
      <c r="Y432" s="113"/>
      <c r="Z432" s="113"/>
      <c r="AA432" s="113"/>
      <c r="AC432" s="113"/>
      <c r="AD432" s="201"/>
      <c r="AE432" s="113"/>
      <c r="AF432" s="113"/>
      <c r="AG432" s="113"/>
    </row>
    <row r="433" spans="1:33" x14ac:dyDescent="0.2">
      <c r="A433" s="113"/>
      <c r="B433" s="200"/>
      <c r="C433" s="113"/>
      <c r="D433" s="201"/>
      <c r="E433" s="201"/>
      <c r="F433" s="113"/>
      <c r="G433" s="113"/>
      <c r="H433" s="113"/>
      <c r="I433" s="203"/>
      <c r="J433" s="203"/>
      <c r="K433" s="204"/>
      <c r="L433" s="204"/>
      <c r="M433" s="204"/>
      <c r="N433" s="201"/>
      <c r="O433" s="201"/>
      <c r="P433" s="201"/>
      <c r="Q433" s="201"/>
      <c r="R433" s="113"/>
      <c r="S433" s="113"/>
      <c r="V433" s="201"/>
      <c r="W433" s="113"/>
      <c r="Y433" s="113"/>
      <c r="Z433" s="113"/>
      <c r="AA433" s="113"/>
      <c r="AC433" s="113"/>
      <c r="AD433" s="201"/>
      <c r="AE433" s="113"/>
      <c r="AF433" s="113"/>
      <c r="AG433" s="113"/>
    </row>
    <row r="434" spans="1:33" x14ac:dyDescent="0.2">
      <c r="A434" s="113"/>
      <c r="B434" s="200"/>
      <c r="C434" s="113"/>
      <c r="D434" s="201"/>
      <c r="E434" s="201"/>
      <c r="F434" s="113"/>
      <c r="G434" s="113"/>
      <c r="H434" s="113"/>
      <c r="I434" s="203"/>
      <c r="J434" s="203"/>
      <c r="K434" s="204"/>
      <c r="L434" s="204"/>
      <c r="M434" s="204"/>
      <c r="N434" s="201"/>
      <c r="O434" s="201"/>
      <c r="P434" s="201"/>
      <c r="Q434" s="201"/>
      <c r="R434" s="113"/>
      <c r="S434" s="113"/>
      <c r="V434" s="201"/>
      <c r="W434" s="113"/>
      <c r="Y434" s="113"/>
      <c r="Z434" s="113"/>
      <c r="AA434" s="113"/>
      <c r="AC434" s="113"/>
      <c r="AD434" s="201"/>
      <c r="AE434" s="113"/>
      <c r="AF434" s="113"/>
      <c r="AG434" s="113"/>
    </row>
    <row r="435" spans="1:33" x14ac:dyDescent="0.2">
      <c r="A435" s="113"/>
      <c r="B435" s="200"/>
      <c r="C435" s="113"/>
      <c r="D435" s="201"/>
      <c r="E435" s="201"/>
      <c r="F435" s="113"/>
      <c r="G435" s="113"/>
      <c r="H435" s="113"/>
      <c r="I435" s="203"/>
      <c r="J435" s="203"/>
      <c r="K435" s="204"/>
      <c r="L435" s="204"/>
      <c r="M435" s="204"/>
      <c r="N435" s="201"/>
      <c r="O435" s="201"/>
      <c r="P435" s="201"/>
      <c r="Q435" s="201"/>
      <c r="R435" s="113"/>
      <c r="S435" s="113"/>
      <c r="V435" s="201"/>
      <c r="W435" s="113"/>
      <c r="Y435" s="113"/>
      <c r="Z435" s="113"/>
      <c r="AA435" s="113"/>
      <c r="AC435" s="113"/>
      <c r="AD435" s="201"/>
      <c r="AE435" s="113"/>
      <c r="AF435" s="113"/>
      <c r="AG435" s="113"/>
    </row>
    <row r="436" spans="1:33" x14ac:dyDescent="0.2">
      <c r="A436" s="113"/>
      <c r="B436" s="200"/>
      <c r="C436" s="113"/>
      <c r="D436" s="201"/>
      <c r="E436" s="201"/>
      <c r="F436" s="113"/>
      <c r="G436" s="113"/>
      <c r="H436" s="113"/>
      <c r="I436" s="203"/>
      <c r="J436" s="203"/>
      <c r="K436" s="204"/>
      <c r="L436" s="204"/>
      <c r="M436" s="204"/>
      <c r="N436" s="201"/>
      <c r="O436" s="201"/>
      <c r="P436" s="201"/>
      <c r="Q436" s="201"/>
      <c r="R436" s="113"/>
      <c r="S436" s="113"/>
      <c r="V436" s="201"/>
      <c r="W436" s="113"/>
      <c r="Y436" s="113"/>
      <c r="Z436" s="113"/>
      <c r="AA436" s="113"/>
      <c r="AC436" s="113"/>
      <c r="AD436" s="201"/>
      <c r="AE436" s="113"/>
      <c r="AF436" s="113"/>
      <c r="AG436" s="113"/>
    </row>
    <row r="437" spans="1:33" x14ac:dyDescent="0.2">
      <c r="A437" s="113"/>
      <c r="B437" s="200"/>
      <c r="C437" s="113"/>
      <c r="D437" s="201"/>
      <c r="E437" s="201"/>
      <c r="F437" s="113"/>
      <c r="G437" s="113"/>
      <c r="H437" s="113"/>
      <c r="I437" s="203"/>
      <c r="J437" s="203"/>
      <c r="K437" s="204"/>
      <c r="L437" s="204"/>
      <c r="M437" s="204"/>
      <c r="N437" s="201"/>
      <c r="O437" s="201"/>
      <c r="P437" s="201"/>
      <c r="Q437" s="201"/>
      <c r="R437" s="113"/>
      <c r="S437" s="113"/>
      <c r="V437" s="201"/>
      <c r="W437" s="113"/>
      <c r="Y437" s="113"/>
      <c r="Z437" s="113"/>
      <c r="AA437" s="113"/>
      <c r="AC437" s="113"/>
      <c r="AD437" s="201"/>
      <c r="AE437" s="113"/>
      <c r="AF437" s="113"/>
      <c r="AG437" s="113"/>
    </row>
    <row r="438" spans="1:33" x14ac:dyDescent="0.2">
      <c r="A438" s="113"/>
      <c r="B438" s="200"/>
      <c r="C438" s="113"/>
      <c r="D438" s="201"/>
      <c r="E438" s="201"/>
      <c r="F438" s="113"/>
      <c r="G438" s="113"/>
      <c r="H438" s="113"/>
      <c r="I438" s="203"/>
      <c r="J438" s="203"/>
      <c r="K438" s="204"/>
      <c r="L438" s="204"/>
      <c r="M438" s="204"/>
      <c r="N438" s="201"/>
      <c r="O438" s="201"/>
      <c r="P438" s="201"/>
      <c r="Q438" s="201"/>
      <c r="R438" s="113"/>
      <c r="S438" s="113"/>
      <c r="V438" s="201"/>
      <c r="W438" s="113"/>
      <c r="Y438" s="113"/>
      <c r="Z438" s="113"/>
      <c r="AA438" s="113"/>
      <c r="AC438" s="113"/>
      <c r="AD438" s="201"/>
      <c r="AE438" s="113"/>
      <c r="AF438" s="113"/>
      <c r="AG438" s="113"/>
    </row>
    <row r="439" spans="1:33" x14ac:dyDescent="0.2">
      <c r="A439" s="113"/>
      <c r="B439" s="200"/>
      <c r="C439" s="113"/>
      <c r="D439" s="201"/>
      <c r="E439" s="201"/>
      <c r="F439" s="113"/>
      <c r="G439" s="113"/>
      <c r="H439" s="113"/>
      <c r="I439" s="203"/>
      <c r="J439" s="203"/>
      <c r="K439" s="204"/>
      <c r="L439" s="204"/>
      <c r="M439" s="204"/>
      <c r="N439" s="201"/>
      <c r="O439" s="201"/>
      <c r="P439" s="201"/>
      <c r="Q439" s="201"/>
      <c r="R439" s="113"/>
      <c r="S439" s="113"/>
      <c r="V439" s="201"/>
      <c r="W439" s="113"/>
      <c r="Y439" s="113"/>
      <c r="Z439" s="113"/>
      <c r="AA439" s="113"/>
      <c r="AC439" s="113"/>
      <c r="AD439" s="201"/>
      <c r="AE439" s="113"/>
      <c r="AF439" s="113"/>
      <c r="AG439" s="113"/>
    </row>
    <row r="440" spans="1:33" x14ac:dyDescent="0.2">
      <c r="A440" s="113"/>
      <c r="B440" s="200"/>
      <c r="C440" s="113"/>
      <c r="D440" s="201"/>
      <c r="E440" s="201"/>
      <c r="F440" s="113"/>
      <c r="G440" s="113"/>
      <c r="H440" s="113"/>
      <c r="I440" s="203"/>
      <c r="J440" s="203"/>
      <c r="K440" s="204"/>
      <c r="L440" s="204"/>
      <c r="M440" s="204"/>
      <c r="N440" s="201"/>
      <c r="O440" s="201"/>
      <c r="P440" s="201"/>
      <c r="Q440" s="201"/>
      <c r="R440" s="113"/>
      <c r="S440" s="113"/>
      <c r="V440" s="201"/>
      <c r="W440" s="113"/>
      <c r="Y440" s="113"/>
      <c r="Z440" s="113"/>
      <c r="AA440" s="113"/>
      <c r="AC440" s="113"/>
      <c r="AD440" s="201"/>
      <c r="AE440" s="113"/>
      <c r="AF440" s="113"/>
      <c r="AG440" s="113"/>
    </row>
    <row r="441" spans="1:33" x14ac:dyDescent="0.2">
      <c r="A441" s="113"/>
      <c r="B441" s="200"/>
      <c r="C441" s="113"/>
      <c r="D441" s="201"/>
      <c r="E441" s="201"/>
      <c r="F441" s="113"/>
      <c r="G441" s="113"/>
      <c r="H441" s="113"/>
      <c r="I441" s="203"/>
      <c r="J441" s="203"/>
      <c r="K441" s="204"/>
      <c r="L441" s="204"/>
      <c r="M441" s="204"/>
      <c r="N441" s="201"/>
      <c r="O441" s="201"/>
      <c r="P441" s="201"/>
      <c r="Q441" s="201"/>
      <c r="R441" s="113"/>
      <c r="S441" s="113"/>
      <c r="V441" s="201"/>
      <c r="W441" s="113"/>
      <c r="Y441" s="113"/>
      <c r="Z441" s="113"/>
      <c r="AA441" s="113"/>
      <c r="AC441" s="113"/>
      <c r="AD441" s="201"/>
      <c r="AE441" s="113"/>
      <c r="AF441" s="113"/>
      <c r="AG441" s="113"/>
    </row>
    <row r="442" spans="1:33" x14ac:dyDescent="0.2">
      <c r="A442" s="113"/>
      <c r="B442" s="200"/>
      <c r="C442" s="113"/>
      <c r="D442" s="201"/>
      <c r="E442" s="201"/>
      <c r="F442" s="113"/>
      <c r="G442" s="113"/>
      <c r="H442" s="113"/>
      <c r="I442" s="203"/>
      <c r="J442" s="203"/>
      <c r="K442" s="204"/>
      <c r="L442" s="204"/>
      <c r="M442" s="204"/>
      <c r="N442" s="201"/>
      <c r="O442" s="201"/>
      <c r="P442" s="201"/>
      <c r="Q442" s="201"/>
      <c r="R442" s="113"/>
      <c r="S442" s="113"/>
      <c r="V442" s="201"/>
      <c r="W442" s="113"/>
      <c r="Y442" s="113"/>
      <c r="Z442" s="113"/>
      <c r="AA442" s="113"/>
      <c r="AC442" s="113"/>
      <c r="AD442" s="201"/>
      <c r="AE442" s="113"/>
      <c r="AF442" s="113"/>
      <c r="AG442" s="113"/>
    </row>
    <row r="443" spans="1:33" x14ac:dyDescent="0.2">
      <c r="A443" s="113"/>
      <c r="B443" s="200"/>
      <c r="C443" s="113"/>
      <c r="D443" s="201"/>
      <c r="E443" s="201"/>
      <c r="F443" s="113"/>
      <c r="G443" s="113"/>
      <c r="H443" s="113"/>
      <c r="I443" s="203"/>
      <c r="J443" s="203"/>
      <c r="K443" s="204"/>
      <c r="L443" s="204"/>
      <c r="M443" s="204"/>
      <c r="N443" s="201"/>
      <c r="O443" s="201"/>
      <c r="P443" s="201"/>
      <c r="Q443" s="201"/>
      <c r="R443" s="113"/>
      <c r="S443" s="113"/>
      <c r="V443" s="201"/>
      <c r="W443" s="113"/>
      <c r="Y443" s="113"/>
      <c r="Z443" s="113"/>
      <c r="AA443" s="113"/>
      <c r="AC443" s="113"/>
      <c r="AD443" s="201"/>
      <c r="AE443" s="113"/>
      <c r="AF443" s="113"/>
      <c r="AG443" s="113"/>
    </row>
    <row r="444" spans="1:33" x14ac:dyDescent="0.2">
      <c r="A444" s="113"/>
      <c r="B444" s="200"/>
      <c r="C444" s="113"/>
      <c r="D444" s="201"/>
      <c r="E444" s="201"/>
      <c r="F444" s="113"/>
      <c r="G444" s="113"/>
      <c r="H444" s="113"/>
      <c r="I444" s="203"/>
      <c r="J444" s="203"/>
      <c r="K444" s="204"/>
      <c r="L444" s="204"/>
      <c r="M444" s="204"/>
      <c r="N444" s="201"/>
      <c r="O444" s="201"/>
      <c r="P444" s="201"/>
      <c r="Q444" s="201"/>
      <c r="R444" s="113"/>
      <c r="S444" s="113"/>
      <c r="V444" s="201"/>
      <c r="W444" s="113"/>
      <c r="Y444" s="113"/>
      <c r="Z444" s="113"/>
      <c r="AA444" s="113"/>
      <c r="AC444" s="113"/>
      <c r="AD444" s="201"/>
      <c r="AE444" s="113"/>
      <c r="AF444" s="113"/>
      <c r="AG444" s="113"/>
    </row>
    <row r="445" spans="1:33" x14ac:dyDescent="0.2">
      <c r="A445" s="113"/>
      <c r="B445" s="200"/>
      <c r="C445" s="113"/>
      <c r="D445" s="201"/>
      <c r="E445" s="201"/>
      <c r="F445" s="113"/>
      <c r="G445" s="113"/>
      <c r="H445" s="113"/>
      <c r="I445" s="203"/>
      <c r="J445" s="203"/>
      <c r="K445" s="204"/>
      <c r="L445" s="204"/>
      <c r="M445" s="204"/>
      <c r="N445" s="201"/>
      <c r="O445" s="201"/>
      <c r="P445" s="201"/>
      <c r="Q445" s="201"/>
      <c r="R445" s="113"/>
      <c r="S445" s="113"/>
      <c r="V445" s="201"/>
      <c r="W445" s="113"/>
      <c r="Y445" s="113"/>
      <c r="Z445" s="113"/>
      <c r="AA445" s="113"/>
      <c r="AC445" s="113"/>
      <c r="AD445" s="201"/>
      <c r="AE445" s="113"/>
      <c r="AF445" s="113"/>
      <c r="AG445" s="113"/>
    </row>
    <row r="446" spans="1:33" x14ac:dyDescent="0.2">
      <c r="A446" s="113"/>
      <c r="B446" s="200"/>
      <c r="C446" s="113"/>
      <c r="D446" s="201"/>
      <c r="E446" s="201"/>
      <c r="F446" s="113"/>
      <c r="G446" s="113"/>
      <c r="H446" s="113"/>
      <c r="I446" s="203"/>
      <c r="J446" s="203"/>
      <c r="K446" s="204"/>
      <c r="L446" s="204"/>
      <c r="M446" s="204"/>
      <c r="N446" s="201"/>
      <c r="O446" s="201"/>
      <c r="P446" s="201"/>
      <c r="Q446" s="201"/>
      <c r="R446" s="113"/>
      <c r="S446" s="113"/>
      <c r="V446" s="201"/>
      <c r="W446" s="113"/>
      <c r="Y446" s="113"/>
      <c r="Z446" s="113"/>
      <c r="AA446" s="113"/>
      <c r="AC446" s="113"/>
      <c r="AD446" s="201"/>
      <c r="AE446" s="113"/>
      <c r="AF446" s="113"/>
      <c r="AG446" s="113"/>
    </row>
    <row r="447" spans="1:33" x14ac:dyDescent="0.2">
      <c r="A447" s="113"/>
      <c r="B447" s="200"/>
      <c r="C447" s="113"/>
      <c r="D447" s="201"/>
      <c r="E447" s="201"/>
      <c r="F447" s="113"/>
      <c r="G447" s="113"/>
      <c r="H447" s="113"/>
      <c r="I447" s="203"/>
      <c r="J447" s="203"/>
      <c r="K447" s="204"/>
      <c r="L447" s="204"/>
      <c r="M447" s="204"/>
      <c r="N447" s="201"/>
      <c r="O447" s="201"/>
      <c r="P447" s="201"/>
      <c r="Q447" s="201"/>
      <c r="R447" s="113"/>
      <c r="S447" s="113"/>
      <c r="V447" s="201"/>
      <c r="W447" s="113"/>
      <c r="Y447" s="113"/>
      <c r="Z447" s="113"/>
      <c r="AA447" s="113"/>
      <c r="AC447" s="113"/>
      <c r="AD447" s="201"/>
      <c r="AE447" s="113"/>
      <c r="AF447" s="113"/>
      <c r="AG447" s="113"/>
    </row>
    <row r="448" spans="1:33" x14ac:dyDescent="0.2">
      <c r="A448" s="113"/>
      <c r="B448" s="200"/>
      <c r="C448" s="113"/>
      <c r="D448" s="201"/>
      <c r="E448" s="201"/>
      <c r="F448" s="113"/>
      <c r="G448" s="113"/>
      <c r="H448" s="113"/>
      <c r="I448" s="203"/>
      <c r="J448" s="203"/>
      <c r="K448" s="204"/>
      <c r="L448" s="204"/>
      <c r="M448" s="204"/>
      <c r="N448" s="201"/>
      <c r="O448" s="201"/>
      <c r="P448" s="201"/>
      <c r="Q448" s="201"/>
      <c r="R448" s="113"/>
      <c r="S448" s="113"/>
      <c r="V448" s="201"/>
      <c r="W448" s="113"/>
      <c r="Y448" s="113"/>
      <c r="Z448" s="113"/>
      <c r="AA448" s="113"/>
      <c r="AC448" s="113"/>
      <c r="AD448" s="201"/>
      <c r="AE448" s="113"/>
      <c r="AF448" s="113"/>
      <c r="AG448" s="113"/>
    </row>
    <row r="449" spans="1:33" x14ac:dyDescent="0.2">
      <c r="A449" s="113"/>
      <c r="B449" s="200"/>
      <c r="C449" s="113"/>
      <c r="D449" s="201"/>
      <c r="E449" s="201"/>
      <c r="F449" s="113"/>
      <c r="G449" s="113"/>
      <c r="H449" s="113"/>
      <c r="I449" s="203"/>
      <c r="J449" s="203"/>
      <c r="K449" s="204"/>
      <c r="L449" s="204"/>
      <c r="M449" s="204"/>
      <c r="N449" s="201"/>
      <c r="O449" s="201"/>
      <c r="P449" s="201"/>
      <c r="Q449" s="201"/>
      <c r="R449" s="113"/>
      <c r="S449" s="113"/>
      <c r="V449" s="201"/>
      <c r="W449" s="113"/>
      <c r="Y449" s="113"/>
      <c r="Z449" s="113"/>
      <c r="AA449" s="113"/>
      <c r="AC449" s="113"/>
      <c r="AD449" s="201"/>
      <c r="AE449" s="113"/>
      <c r="AF449" s="113"/>
      <c r="AG449" s="113"/>
    </row>
    <row r="450" spans="1:33" x14ac:dyDescent="0.2">
      <c r="A450" s="113"/>
      <c r="B450" s="200"/>
      <c r="C450" s="113"/>
      <c r="D450" s="201"/>
      <c r="E450" s="201"/>
      <c r="F450" s="113"/>
      <c r="G450" s="113"/>
      <c r="H450" s="113"/>
      <c r="I450" s="203"/>
      <c r="J450" s="203"/>
      <c r="K450" s="204"/>
      <c r="L450" s="204"/>
      <c r="M450" s="204"/>
      <c r="N450" s="201"/>
      <c r="O450" s="201"/>
      <c r="P450" s="201"/>
      <c r="Q450" s="201"/>
      <c r="R450" s="113"/>
      <c r="S450" s="113"/>
      <c r="V450" s="201"/>
      <c r="W450" s="113"/>
      <c r="Y450" s="113"/>
      <c r="Z450" s="113"/>
      <c r="AA450" s="113"/>
      <c r="AC450" s="113"/>
      <c r="AD450" s="201"/>
      <c r="AE450" s="113"/>
      <c r="AF450" s="113"/>
      <c r="AG450" s="113"/>
    </row>
    <row r="451" spans="1:33" x14ac:dyDescent="0.2">
      <c r="A451" s="113"/>
      <c r="B451" s="200"/>
      <c r="C451" s="113"/>
      <c r="D451" s="201"/>
      <c r="E451" s="201"/>
      <c r="F451" s="113"/>
      <c r="G451" s="113"/>
      <c r="H451" s="113"/>
      <c r="I451" s="203"/>
      <c r="J451" s="203"/>
      <c r="K451" s="204"/>
      <c r="L451" s="204"/>
      <c r="M451" s="204"/>
      <c r="N451" s="201"/>
      <c r="O451" s="201"/>
      <c r="P451" s="201"/>
      <c r="Q451" s="201"/>
      <c r="R451" s="113"/>
      <c r="S451" s="113"/>
      <c r="V451" s="201"/>
      <c r="W451" s="113"/>
      <c r="Y451" s="113"/>
      <c r="Z451" s="113"/>
      <c r="AA451" s="113"/>
      <c r="AC451" s="113"/>
      <c r="AD451" s="201"/>
      <c r="AE451" s="113"/>
      <c r="AF451" s="113"/>
      <c r="AG451" s="113"/>
    </row>
    <row r="452" spans="1:33" x14ac:dyDescent="0.2">
      <c r="A452" s="113"/>
      <c r="B452" s="200"/>
      <c r="C452" s="113"/>
      <c r="D452" s="201"/>
      <c r="E452" s="201"/>
      <c r="F452" s="113"/>
      <c r="G452" s="113"/>
      <c r="H452" s="113"/>
      <c r="I452" s="203"/>
      <c r="J452" s="203"/>
      <c r="K452" s="204"/>
      <c r="L452" s="204"/>
      <c r="M452" s="204"/>
      <c r="N452" s="201"/>
      <c r="O452" s="201"/>
      <c r="P452" s="201"/>
      <c r="Q452" s="201"/>
      <c r="R452" s="113"/>
      <c r="S452" s="113"/>
      <c r="V452" s="201"/>
      <c r="W452" s="113"/>
      <c r="Y452" s="113"/>
      <c r="Z452" s="113"/>
      <c r="AA452" s="113"/>
      <c r="AC452" s="113"/>
      <c r="AD452" s="201"/>
      <c r="AE452" s="113"/>
      <c r="AF452" s="113"/>
      <c r="AG452" s="113"/>
    </row>
    <row r="453" spans="1:33" x14ac:dyDescent="0.2">
      <c r="A453" s="113"/>
      <c r="B453" s="200"/>
      <c r="C453" s="113"/>
      <c r="D453" s="201"/>
      <c r="E453" s="201"/>
      <c r="F453" s="113"/>
      <c r="G453" s="113"/>
      <c r="H453" s="113"/>
      <c r="I453" s="203"/>
      <c r="J453" s="203"/>
      <c r="K453" s="204"/>
      <c r="L453" s="204"/>
      <c r="M453" s="204"/>
      <c r="N453" s="201"/>
      <c r="O453" s="201"/>
      <c r="P453" s="201"/>
      <c r="Q453" s="201"/>
      <c r="R453" s="113"/>
      <c r="S453" s="113"/>
      <c r="V453" s="201"/>
      <c r="W453" s="113"/>
      <c r="Y453" s="113"/>
      <c r="Z453" s="113"/>
      <c r="AA453" s="113"/>
      <c r="AC453" s="113"/>
      <c r="AD453" s="201"/>
      <c r="AE453" s="113"/>
      <c r="AF453" s="113"/>
      <c r="AG453" s="113"/>
    </row>
    <row r="454" spans="1:33" x14ac:dyDescent="0.2">
      <c r="A454" s="113"/>
      <c r="B454" s="200"/>
      <c r="C454" s="113"/>
      <c r="D454" s="201"/>
      <c r="E454" s="201"/>
      <c r="F454" s="113"/>
      <c r="G454" s="113"/>
      <c r="H454" s="113"/>
      <c r="I454" s="203"/>
      <c r="J454" s="203"/>
      <c r="K454" s="204"/>
      <c r="L454" s="204"/>
      <c r="M454" s="204"/>
      <c r="N454" s="201"/>
      <c r="O454" s="201"/>
      <c r="P454" s="201"/>
      <c r="Q454" s="201"/>
      <c r="R454" s="113"/>
      <c r="S454" s="113"/>
      <c r="V454" s="201"/>
      <c r="W454" s="113"/>
      <c r="Y454" s="113"/>
      <c r="Z454" s="113"/>
      <c r="AA454" s="113"/>
      <c r="AC454" s="113"/>
      <c r="AD454" s="201"/>
      <c r="AE454" s="113"/>
      <c r="AF454" s="113"/>
      <c r="AG454" s="113"/>
    </row>
    <row r="455" spans="1:33" x14ac:dyDescent="0.2">
      <c r="A455" s="113"/>
      <c r="B455" s="200"/>
      <c r="C455" s="113"/>
      <c r="D455" s="201"/>
      <c r="E455" s="201"/>
      <c r="F455" s="113"/>
      <c r="G455" s="113"/>
      <c r="H455" s="113"/>
      <c r="I455" s="203"/>
      <c r="J455" s="203"/>
      <c r="K455" s="204"/>
      <c r="L455" s="204"/>
      <c r="M455" s="204"/>
      <c r="N455" s="201"/>
      <c r="O455" s="201"/>
      <c r="P455" s="201"/>
      <c r="Q455" s="201"/>
      <c r="R455" s="113"/>
      <c r="S455" s="113"/>
      <c r="V455" s="201"/>
      <c r="W455" s="113"/>
      <c r="Y455" s="113"/>
      <c r="Z455" s="113"/>
      <c r="AA455" s="113"/>
      <c r="AC455" s="113"/>
      <c r="AD455" s="201"/>
      <c r="AE455" s="113"/>
      <c r="AF455" s="113"/>
      <c r="AG455" s="113"/>
    </row>
    <row r="456" spans="1:33" x14ac:dyDescent="0.2">
      <c r="A456" s="113"/>
      <c r="B456" s="200"/>
      <c r="C456" s="113"/>
      <c r="D456" s="201"/>
      <c r="E456" s="201"/>
      <c r="F456" s="113"/>
      <c r="G456" s="113"/>
      <c r="H456" s="113"/>
      <c r="I456" s="203"/>
      <c r="J456" s="203"/>
      <c r="K456" s="204"/>
      <c r="L456" s="204"/>
      <c r="M456" s="204"/>
      <c r="N456" s="201"/>
      <c r="O456" s="201"/>
      <c r="P456" s="201"/>
      <c r="Q456" s="201"/>
      <c r="R456" s="113"/>
      <c r="S456" s="113"/>
      <c r="V456" s="201"/>
      <c r="W456" s="113"/>
      <c r="Y456" s="113"/>
      <c r="Z456" s="113"/>
      <c r="AA456" s="113"/>
      <c r="AC456" s="113"/>
      <c r="AD456" s="201"/>
      <c r="AE456" s="113"/>
      <c r="AF456" s="113"/>
      <c r="AG456" s="113"/>
    </row>
    <row r="457" spans="1:33" x14ac:dyDescent="0.2">
      <c r="A457" s="113"/>
      <c r="B457" s="200"/>
      <c r="C457" s="113"/>
      <c r="D457" s="201"/>
      <c r="E457" s="201"/>
      <c r="F457" s="113"/>
      <c r="G457" s="113"/>
      <c r="H457" s="113"/>
      <c r="I457" s="203"/>
      <c r="J457" s="203"/>
      <c r="K457" s="204"/>
      <c r="L457" s="204"/>
      <c r="M457" s="204"/>
      <c r="N457" s="201"/>
      <c r="O457" s="201"/>
      <c r="P457" s="201"/>
      <c r="Q457" s="201"/>
      <c r="R457" s="113"/>
      <c r="S457" s="113"/>
      <c r="V457" s="201"/>
      <c r="W457" s="113"/>
      <c r="Y457" s="113"/>
      <c r="Z457" s="113"/>
      <c r="AA457" s="113"/>
      <c r="AC457" s="113"/>
      <c r="AD457" s="201"/>
      <c r="AE457" s="113"/>
      <c r="AF457" s="113"/>
      <c r="AG457" s="113"/>
    </row>
    <row r="458" spans="1:33" x14ac:dyDescent="0.2">
      <c r="A458" s="113"/>
      <c r="B458" s="200"/>
      <c r="C458" s="113"/>
      <c r="D458" s="201"/>
      <c r="E458" s="201"/>
      <c r="F458" s="113"/>
      <c r="G458" s="113"/>
      <c r="H458" s="113"/>
      <c r="I458" s="203"/>
      <c r="J458" s="203"/>
      <c r="K458" s="204"/>
      <c r="L458" s="204"/>
      <c r="M458" s="204"/>
      <c r="N458" s="201"/>
      <c r="O458" s="201"/>
      <c r="P458" s="201"/>
      <c r="Q458" s="201"/>
      <c r="R458" s="113"/>
      <c r="S458" s="113"/>
      <c r="V458" s="201"/>
      <c r="W458" s="113"/>
      <c r="Y458" s="113"/>
      <c r="Z458" s="113"/>
      <c r="AA458" s="113"/>
      <c r="AC458" s="113"/>
      <c r="AD458" s="201"/>
      <c r="AE458" s="113"/>
      <c r="AF458" s="113"/>
      <c r="AG458" s="113"/>
    </row>
    <row r="459" spans="1:33" x14ac:dyDescent="0.2">
      <c r="A459" s="113"/>
      <c r="B459" s="200"/>
      <c r="C459" s="113"/>
      <c r="D459" s="201"/>
      <c r="E459" s="201"/>
      <c r="F459" s="113"/>
      <c r="G459" s="113"/>
      <c r="H459" s="113"/>
      <c r="I459" s="203"/>
      <c r="J459" s="203"/>
      <c r="K459" s="204"/>
      <c r="L459" s="204"/>
      <c r="M459" s="204"/>
      <c r="N459" s="201"/>
      <c r="O459" s="201"/>
      <c r="P459" s="201"/>
      <c r="Q459" s="201"/>
      <c r="R459" s="113"/>
      <c r="S459" s="113"/>
      <c r="V459" s="201"/>
      <c r="W459" s="113"/>
      <c r="Y459" s="113"/>
      <c r="Z459" s="113"/>
      <c r="AA459" s="113"/>
      <c r="AC459" s="113"/>
      <c r="AD459" s="201"/>
      <c r="AE459" s="113"/>
      <c r="AF459" s="113"/>
      <c r="AG459" s="113"/>
    </row>
    <row r="460" spans="1:33" x14ac:dyDescent="0.2">
      <c r="A460" s="113"/>
      <c r="B460" s="200"/>
      <c r="C460" s="113"/>
      <c r="D460" s="201"/>
      <c r="E460" s="201"/>
      <c r="F460" s="113"/>
      <c r="G460" s="113"/>
      <c r="H460" s="113"/>
      <c r="I460" s="203"/>
      <c r="J460" s="203"/>
      <c r="K460" s="204"/>
      <c r="L460" s="204"/>
      <c r="M460" s="204"/>
      <c r="N460" s="201"/>
      <c r="O460" s="201"/>
      <c r="P460" s="201"/>
      <c r="Q460" s="201"/>
      <c r="R460" s="113"/>
      <c r="S460" s="113"/>
      <c r="V460" s="201"/>
      <c r="W460" s="113"/>
      <c r="Y460" s="113"/>
      <c r="Z460" s="113"/>
      <c r="AA460" s="113"/>
      <c r="AC460" s="113"/>
      <c r="AD460" s="201"/>
      <c r="AE460" s="113"/>
      <c r="AF460" s="113"/>
      <c r="AG460" s="113"/>
    </row>
    <row r="461" spans="1:33" x14ac:dyDescent="0.2">
      <c r="A461" s="113"/>
      <c r="B461" s="200"/>
      <c r="C461" s="113"/>
      <c r="D461" s="201"/>
      <c r="E461" s="201"/>
      <c r="F461" s="113"/>
      <c r="G461" s="113"/>
      <c r="H461" s="113"/>
      <c r="I461" s="203"/>
      <c r="J461" s="203"/>
      <c r="K461" s="204"/>
      <c r="L461" s="204"/>
      <c r="M461" s="204"/>
      <c r="N461" s="201"/>
      <c r="O461" s="201"/>
      <c r="P461" s="201"/>
      <c r="Q461" s="201"/>
      <c r="R461" s="113"/>
      <c r="S461" s="113"/>
      <c r="V461" s="201"/>
      <c r="W461" s="113"/>
      <c r="Y461" s="113"/>
      <c r="Z461" s="113"/>
      <c r="AA461" s="113"/>
      <c r="AC461" s="113"/>
      <c r="AD461" s="201"/>
      <c r="AE461" s="113"/>
      <c r="AF461" s="113"/>
      <c r="AG461" s="113"/>
    </row>
    <row r="462" spans="1:33" x14ac:dyDescent="0.2">
      <c r="A462" s="113"/>
      <c r="B462" s="200"/>
      <c r="C462" s="113"/>
      <c r="D462" s="201"/>
      <c r="E462" s="201"/>
      <c r="F462" s="113"/>
      <c r="G462" s="113"/>
      <c r="H462" s="113"/>
      <c r="I462" s="203"/>
      <c r="J462" s="203"/>
      <c r="K462" s="204"/>
      <c r="L462" s="204"/>
      <c r="M462" s="204"/>
      <c r="N462" s="201"/>
      <c r="O462" s="201"/>
      <c r="P462" s="201"/>
      <c r="Q462" s="201"/>
      <c r="R462" s="113"/>
      <c r="S462" s="113"/>
      <c r="V462" s="201"/>
      <c r="W462" s="113"/>
      <c r="Y462" s="113"/>
      <c r="Z462" s="113"/>
      <c r="AA462" s="113"/>
      <c r="AC462" s="113"/>
      <c r="AD462" s="201"/>
      <c r="AE462" s="113"/>
      <c r="AF462" s="113"/>
      <c r="AG462" s="113"/>
    </row>
    <row r="463" spans="1:33" x14ac:dyDescent="0.2">
      <c r="A463" s="113"/>
      <c r="B463" s="200"/>
      <c r="C463" s="113"/>
      <c r="D463" s="201"/>
      <c r="E463" s="201"/>
      <c r="F463" s="113"/>
      <c r="G463" s="113"/>
      <c r="H463" s="113"/>
      <c r="I463" s="203"/>
      <c r="J463" s="203"/>
      <c r="K463" s="204"/>
      <c r="L463" s="204"/>
      <c r="M463" s="204"/>
      <c r="N463" s="201"/>
      <c r="O463" s="201"/>
      <c r="P463" s="201"/>
      <c r="Q463" s="201"/>
      <c r="R463" s="113"/>
      <c r="S463" s="113"/>
      <c r="V463" s="201"/>
      <c r="W463" s="113"/>
      <c r="Y463" s="113"/>
      <c r="Z463" s="113"/>
      <c r="AA463" s="113"/>
      <c r="AC463" s="113"/>
      <c r="AD463" s="201"/>
      <c r="AE463" s="113"/>
      <c r="AF463" s="113"/>
      <c r="AG463" s="113"/>
    </row>
    <row r="464" spans="1:33" x14ac:dyDescent="0.2">
      <c r="A464" s="113"/>
      <c r="B464" s="200"/>
      <c r="C464" s="113"/>
      <c r="D464" s="201"/>
      <c r="E464" s="201"/>
      <c r="F464" s="113"/>
      <c r="G464" s="113"/>
      <c r="H464" s="113"/>
      <c r="I464" s="203"/>
      <c r="J464" s="203"/>
      <c r="K464" s="204"/>
      <c r="L464" s="204"/>
      <c r="M464" s="204"/>
      <c r="N464" s="201"/>
      <c r="O464" s="201"/>
      <c r="P464" s="201"/>
      <c r="Q464" s="201"/>
      <c r="R464" s="113"/>
      <c r="S464" s="113"/>
      <c r="V464" s="201"/>
      <c r="W464" s="113"/>
      <c r="Y464" s="113"/>
      <c r="Z464" s="113"/>
      <c r="AA464" s="113"/>
      <c r="AC464" s="113"/>
      <c r="AD464" s="201"/>
      <c r="AE464" s="113"/>
      <c r="AF464" s="113"/>
      <c r="AG464" s="113"/>
    </row>
    <row r="465" spans="1:33" x14ac:dyDescent="0.2">
      <c r="A465" s="113"/>
      <c r="B465" s="200"/>
      <c r="C465" s="113"/>
      <c r="D465" s="201"/>
      <c r="E465" s="201"/>
      <c r="F465" s="113"/>
      <c r="G465" s="113"/>
      <c r="H465" s="113"/>
      <c r="I465" s="203"/>
      <c r="J465" s="203"/>
      <c r="K465" s="204"/>
      <c r="L465" s="204"/>
      <c r="M465" s="204"/>
      <c r="N465" s="201"/>
      <c r="O465" s="201"/>
      <c r="P465" s="201"/>
      <c r="Q465" s="201"/>
      <c r="R465" s="113"/>
      <c r="S465" s="113"/>
      <c r="V465" s="201"/>
      <c r="W465" s="113"/>
      <c r="Y465" s="113"/>
      <c r="Z465" s="113"/>
      <c r="AA465" s="113"/>
      <c r="AC465" s="113"/>
      <c r="AD465" s="201"/>
      <c r="AE465" s="113"/>
      <c r="AF465" s="113"/>
      <c r="AG465" s="113"/>
    </row>
    <row r="466" spans="1:33" x14ac:dyDescent="0.2">
      <c r="A466" s="113"/>
      <c r="B466" s="200"/>
      <c r="C466" s="113"/>
      <c r="D466" s="201"/>
      <c r="E466" s="201"/>
      <c r="F466" s="113"/>
      <c r="G466" s="113"/>
      <c r="H466" s="113"/>
      <c r="I466" s="203"/>
      <c r="J466" s="203"/>
      <c r="K466" s="204"/>
      <c r="L466" s="204"/>
      <c r="M466" s="204"/>
      <c r="N466" s="201"/>
      <c r="O466" s="201"/>
      <c r="P466" s="201"/>
      <c r="Q466" s="201"/>
      <c r="R466" s="113"/>
      <c r="S466" s="113"/>
      <c r="V466" s="201"/>
      <c r="W466" s="113"/>
      <c r="Y466" s="113"/>
      <c r="Z466" s="113"/>
      <c r="AA466" s="113"/>
      <c r="AC466" s="113"/>
      <c r="AD466" s="201"/>
      <c r="AE466" s="113"/>
      <c r="AF466" s="113"/>
      <c r="AG466" s="113"/>
    </row>
    <row r="467" spans="1:33" x14ac:dyDescent="0.2">
      <c r="A467" s="113"/>
      <c r="B467" s="200"/>
      <c r="C467" s="113"/>
      <c r="D467" s="201"/>
      <c r="E467" s="201"/>
      <c r="F467" s="113"/>
      <c r="G467" s="113"/>
      <c r="H467" s="113"/>
      <c r="I467" s="203"/>
      <c r="J467" s="203"/>
      <c r="K467" s="204"/>
      <c r="L467" s="204"/>
      <c r="M467" s="204"/>
      <c r="N467" s="201"/>
      <c r="O467" s="201"/>
      <c r="P467" s="201"/>
      <c r="Q467" s="201"/>
      <c r="R467" s="113"/>
      <c r="S467" s="113"/>
      <c r="V467" s="201"/>
      <c r="W467" s="113"/>
      <c r="Y467" s="113"/>
      <c r="Z467" s="113"/>
      <c r="AA467" s="113"/>
      <c r="AC467" s="113"/>
      <c r="AD467" s="201"/>
      <c r="AE467" s="113"/>
      <c r="AF467" s="113"/>
      <c r="AG467" s="113"/>
    </row>
    <row r="468" spans="1:33" x14ac:dyDescent="0.2">
      <c r="A468" s="113"/>
      <c r="B468" s="200"/>
      <c r="C468" s="113"/>
      <c r="D468" s="201"/>
      <c r="E468" s="201"/>
      <c r="F468" s="113"/>
      <c r="G468" s="113"/>
      <c r="H468" s="113"/>
      <c r="I468" s="203"/>
      <c r="J468" s="203"/>
      <c r="K468" s="204"/>
      <c r="L468" s="204"/>
      <c r="M468" s="204"/>
      <c r="N468" s="201"/>
      <c r="O468" s="201"/>
      <c r="P468" s="201"/>
      <c r="Q468" s="201"/>
      <c r="R468" s="113"/>
      <c r="S468" s="113"/>
      <c r="V468" s="201"/>
      <c r="W468" s="113"/>
      <c r="Y468" s="113"/>
      <c r="Z468" s="113"/>
      <c r="AA468" s="113"/>
      <c r="AC468" s="113"/>
      <c r="AD468" s="201"/>
      <c r="AE468" s="113"/>
      <c r="AF468" s="113"/>
      <c r="AG468" s="113"/>
    </row>
    <row r="469" spans="1:33" x14ac:dyDescent="0.2">
      <c r="A469" s="113"/>
      <c r="B469" s="200"/>
      <c r="C469" s="113"/>
      <c r="D469" s="201"/>
      <c r="E469" s="201"/>
      <c r="F469" s="113"/>
      <c r="G469" s="113"/>
      <c r="H469" s="113"/>
      <c r="I469" s="203"/>
      <c r="J469" s="203"/>
      <c r="K469" s="204"/>
      <c r="L469" s="204"/>
      <c r="M469" s="204"/>
      <c r="N469" s="201"/>
      <c r="O469" s="201"/>
      <c r="P469" s="201"/>
      <c r="Q469" s="201"/>
      <c r="R469" s="113"/>
      <c r="S469" s="113"/>
      <c r="V469" s="201"/>
      <c r="W469" s="113"/>
      <c r="Y469" s="113"/>
      <c r="Z469" s="113"/>
      <c r="AA469" s="113"/>
      <c r="AC469" s="113"/>
      <c r="AD469" s="201"/>
      <c r="AE469" s="113"/>
      <c r="AF469" s="113"/>
      <c r="AG469" s="113"/>
    </row>
    <row r="470" spans="1:33" x14ac:dyDescent="0.2">
      <c r="A470" s="113"/>
      <c r="B470" s="200"/>
      <c r="C470" s="113"/>
      <c r="D470" s="201"/>
      <c r="E470" s="201"/>
      <c r="F470" s="113"/>
      <c r="G470" s="113"/>
      <c r="H470" s="113"/>
      <c r="I470" s="203"/>
      <c r="J470" s="203"/>
      <c r="K470" s="204"/>
      <c r="L470" s="204"/>
      <c r="M470" s="204"/>
      <c r="N470" s="201"/>
      <c r="O470" s="201"/>
      <c r="P470" s="201"/>
      <c r="Q470" s="201"/>
      <c r="R470" s="113"/>
      <c r="S470" s="113"/>
      <c r="V470" s="201"/>
      <c r="W470" s="113"/>
      <c r="Y470" s="113"/>
      <c r="Z470" s="113"/>
      <c r="AA470" s="113"/>
      <c r="AC470" s="113"/>
      <c r="AD470" s="201"/>
      <c r="AE470" s="113"/>
      <c r="AF470" s="113"/>
      <c r="AG470" s="113"/>
    </row>
    <row r="471" spans="1:33" x14ac:dyDescent="0.2">
      <c r="A471" s="113"/>
      <c r="B471" s="200"/>
      <c r="C471" s="113"/>
      <c r="D471" s="201"/>
      <c r="E471" s="201"/>
      <c r="F471" s="113"/>
      <c r="G471" s="113"/>
      <c r="H471" s="113"/>
      <c r="I471" s="203"/>
      <c r="J471" s="203"/>
      <c r="K471" s="204"/>
      <c r="L471" s="204"/>
      <c r="M471" s="204"/>
      <c r="N471" s="201"/>
      <c r="O471" s="201"/>
      <c r="P471" s="201"/>
      <c r="Q471" s="201"/>
      <c r="R471" s="113"/>
      <c r="S471" s="113"/>
      <c r="V471" s="201"/>
      <c r="W471" s="113"/>
      <c r="Y471" s="113"/>
      <c r="Z471" s="113"/>
      <c r="AA471" s="113"/>
      <c r="AC471" s="113"/>
      <c r="AD471" s="201"/>
      <c r="AE471" s="113"/>
      <c r="AF471" s="113"/>
      <c r="AG471" s="113"/>
    </row>
    <row r="472" spans="1:33" x14ac:dyDescent="0.2">
      <c r="A472" s="113"/>
      <c r="B472" s="200"/>
      <c r="C472" s="113"/>
      <c r="D472" s="201"/>
      <c r="E472" s="201"/>
      <c r="F472" s="113"/>
      <c r="G472" s="113"/>
      <c r="H472" s="113"/>
      <c r="I472" s="203"/>
      <c r="J472" s="203"/>
      <c r="K472" s="204"/>
      <c r="L472" s="204"/>
      <c r="M472" s="204"/>
      <c r="N472" s="201"/>
      <c r="O472" s="201"/>
      <c r="P472" s="201"/>
      <c r="Q472" s="201"/>
      <c r="R472" s="113"/>
      <c r="S472" s="113"/>
      <c r="V472" s="201"/>
      <c r="W472" s="113"/>
      <c r="Y472" s="113"/>
      <c r="Z472" s="113"/>
      <c r="AA472" s="113"/>
      <c r="AC472" s="113"/>
      <c r="AD472" s="201"/>
      <c r="AE472" s="113"/>
      <c r="AF472" s="113"/>
      <c r="AG472" s="113"/>
    </row>
    <row r="473" spans="1:33" x14ac:dyDescent="0.2">
      <c r="A473" s="113"/>
      <c r="B473" s="200"/>
      <c r="C473" s="113"/>
      <c r="D473" s="201"/>
      <c r="E473" s="201"/>
      <c r="F473" s="113"/>
      <c r="G473" s="113"/>
      <c r="H473" s="113"/>
      <c r="I473" s="203"/>
      <c r="J473" s="203"/>
      <c r="K473" s="204"/>
      <c r="L473" s="204"/>
      <c r="M473" s="204"/>
      <c r="N473" s="201"/>
      <c r="O473" s="201"/>
      <c r="P473" s="201"/>
      <c r="Q473" s="201"/>
      <c r="R473" s="113"/>
      <c r="S473" s="113"/>
      <c r="V473" s="201"/>
      <c r="W473" s="113"/>
      <c r="Y473" s="113"/>
      <c r="Z473" s="113"/>
      <c r="AA473" s="113"/>
      <c r="AC473" s="113"/>
      <c r="AD473" s="201"/>
      <c r="AE473" s="113"/>
      <c r="AF473" s="113"/>
      <c r="AG473" s="113"/>
    </row>
    <row r="474" spans="1:33" x14ac:dyDescent="0.2">
      <c r="A474" s="113"/>
      <c r="B474" s="200"/>
      <c r="C474" s="113"/>
      <c r="D474" s="201"/>
      <c r="E474" s="201"/>
      <c r="F474" s="113"/>
      <c r="G474" s="113"/>
      <c r="H474" s="113"/>
      <c r="I474" s="203"/>
      <c r="J474" s="203"/>
      <c r="K474" s="204"/>
      <c r="L474" s="204"/>
      <c r="M474" s="204"/>
      <c r="N474" s="201"/>
      <c r="O474" s="201"/>
      <c r="P474" s="201"/>
      <c r="Q474" s="201"/>
      <c r="R474" s="113"/>
      <c r="S474" s="113"/>
      <c r="V474" s="201"/>
      <c r="W474" s="113"/>
      <c r="Y474" s="113"/>
      <c r="Z474" s="113"/>
      <c r="AA474" s="113"/>
      <c r="AC474" s="113"/>
      <c r="AD474" s="201"/>
      <c r="AE474" s="113"/>
      <c r="AF474" s="113"/>
      <c r="AG474" s="113"/>
    </row>
    <row r="475" spans="1:33" x14ac:dyDescent="0.2">
      <c r="A475" s="113"/>
      <c r="B475" s="200"/>
      <c r="C475" s="113"/>
      <c r="D475" s="201"/>
      <c r="E475" s="201"/>
      <c r="F475" s="113"/>
      <c r="G475" s="113"/>
      <c r="H475" s="113"/>
      <c r="I475" s="203"/>
      <c r="J475" s="203"/>
      <c r="K475" s="204"/>
      <c r="L475" s="204"/>
      <c r="M475" s="204"/>
      <c r="N475" s="201"/>
      <c r="O475" s="201"/>
      <c r="P475" s="201"/>
      <c r="Q475" s="201"/>
      <c r="R475" s="113"/>
      <c r="S475" s="113"/>
      <c r="V475" s="201"/>
      <c r="W475" s="113"/>
      <c r="Y475" s="113"/>
      <c r="Z475" s="113"/>
      <c r="AA475" s="113"/>
      <c r="AC475" s="113"/>
      <c r="AD475" s="201"/>
      <c r="AE475" s="113"/>
      <c r="AF475" s="113"/>
      <c r="AG475" s="113"/>
    </row>
    <row r="476" spans="1:33" x14ac:dyDescent="0.2">
      <c r="A476" s="113"/>
      <c r="B476" s="200"/>
      <c r="C476" s="113"/>
      <c r="D476" s="201"/>
      <c r="E476" s="201"/>
      <c r="F476" s="113"/>
      <c r="G476" s="113"/>
      <c r="H476" s="113"/>
      <c r="I476" s="203"/>
      <c r="J476" s="203"/>
      <c r="K476" s="204"/>
      <c r="L476" s="204"/>
      <c r="M476" s="204"/>
      <c r="N476" s="201"/>
      <c r="O476" s="201"/>
      <c r="P476" s="201"/>
      <c r="Q476" s="201"/>
      <c r="R476" s="113"/>
      <c r="S476" s="113"/>
      <c r="V476" s="201"/>
      <c r="W476" s="113"/>
      <c r="Y476" s="113"/>
      <c r="Z476" s="113"/>
      <c r="AA476" s="113"/>
      <c r="AC476" s="113"/>
      <c r="AD476" s="201"/>
      <c r="AE476" s="113"/>
      <c r="AF476" s="113"/>
      <c r="AG476" s="113"/>
    </row>
    <row r="477" spans="1:33" x14ac:dyDescent="0.2">
      <c r="A477" s="113"/>
      <c r="B477" s="200"/>
      <c r="C477" s="113"/>
      <c r="D477" s="201"/>
      <c r="E477" s="201"/>
      <c r="F477" s="113"/>
      <c r="G477" s="113"/>
      <c r="H477" s="113"/>
      <c r="I477" s="203"/>
      <c r="J477" s="203"/>
      <c r="K477" s="204"/>
      <c r="L477" s="204"/>
      <c r="M477" s="204"/>
      <c r="N477" s="201"/>
      <c r="O477" s="201"/>
      <c r="P477" s="201"/>
      <c r="Q477" s="201"/>
      <c r="R477" s="113"/>
      <c r="S477" s="113"/>
      <c r="V477" s="201"/>
      <c r="W477" s="113"/>
      <c r="Y477" s="113"/>
      <c r="Z477" s="113"/>
      <c r="AA477" s="113"/>
      <c r="AC477" s="113"/>
      <c r="AD477" s="201"/>
      <c r="AE477" s="113"/>
      <c r="AF477" s="113"/>
      <c r="AG477" s="113"/>
    </row>
    <row r="478" spans="1:33" x14ac:dyDescent="0.2">
      <c r="A478" s="113"/>
      <c r="B478" s="200"/>
      <c r="C478" s="113"/>
      <c r="D478" s="201"/>
      <c r="E478" s="201"/>
      <c r="F478" s="113"/>
      <c r="G478" s="113"/>
      <c r="H478" s="113"/>
      <c r="I478" s="203"/>
      <c r="J478" s="203"/>
      <c r="K478" s="204"/>
      <c r="L478" s="204"/>
      <c r="M478" s="204"/>
      <c r="N478" s="201"/>
      <c r="O478" s="201"/>
      <c r="P478" s="201"/>
      <c r="Q478" s="201"/>
      <c r="R478" s="113"/>
      <c r="S478" s="113"/>
      <c r="V478" s="201"/>
      <c r="W478" s="113"/>
      <c r="Y478" s="113"/>
      <c r="Z478" s="113"/>
      <c r="AA478" s="113"/>
      <c r="AC478" s="113"/>
      <c r="AD478" s="201"/>
      <c r="AE478" s="113"/>
      <c r="AF478" s="113"/>
      <c r="AG478" s="113"/>
    </row>
    <row r="479" spans="1:33" x14ac:dyDescent="0.2">
      <c r="A479" s="113"/>
      <c r="B479" s="200"/>
      <c r="C479" s="113"/>
      <c r="D479" s="201"/>
      <c r="E479" s="201"/>
      <c r="F479" s="113"/>
      <c r="G479" s="113"/>
      <c r="H479" s="113"/>
      <c r="I479" s="203"/>
      <c r="J479" s="203"/>
      <c r="K479" s="204"/>
      <c r="L479" s="204"/>
      <c r="M479" s="204"/>
      <c r="N479" s="201"/>
      <c r="O479" s="201"/>
      <c r="P479" s="201"/>
      <c r="Q479" s="201"/>
      <c r="R479" s="113"/>
      <c r="S479" s="113"/>
      <c r="V479" s="201"/>
      <c r="W479" s="113"/>
      <c r="Y479" s="113"/>
      <c r="Z479" s="113"/>
      <c r="AA479" s="113"/>
      <c r="AC479" s="113"/>
      <c r="AD479" s="201"/>
      <c r="AE479" s="113"/>
      <c r="AF479" s="113"/>
      <c r="AG479" s="113"/>
    </row>
    <row r="480" spans="1:33" x14ac:dyDescent="0.2">
      <c r="A480" s="113"/>
      <c r="B480" s="200"/>
      <c r="C480" s="113"/>
      <c r="D480" s="201"/>
      <c r="E480" s="201"/>
      <c r="F480" s="113"/>
      <c r="G480" s="113"/>
      <c r="H480" s="113"/>
      <c r="I480" s="203"/>
      <c r="J480" s="203"/>
      <c r="K480" s="204"/>
      <c r="L480" s="204"/>
      <c r="M480" s="204"/>
      <c r="N480" s="201"/>
      <c r="O480" s="201"/>
      <c r="P480" s="201"/>
      <c r="Q480" s="201"/>
      <c r="R480" s="113"/>
      <c r="S480" s="113"/>
      <c r="V480" s="201"/>
      <c r="W480" s="113"/>
      <c r="Y480" s="113"/>
      <c r="Z480" s="113"/>
      <c r="AA480" s="113"/>
      <c r="AC480" s="113"/>
      <c r="AD480" s="201"/>
      <c r="AE480" s="113"/>
      <c r="AF480" s="113"/>
      <c r="AG480" s="113"/>
    </row>
    <row r="481" spans="1:33" x14ac:dyDescent="0.2">
      <c r="A481" s="113"/>
      <c r="B481" s="200"/>
      <c r="C481" s="113"/>
      <c r="D481" s="201"/>
      <c r="E481" s="201"/>
      <c r="F481" s="113"/>
      <c r="G481" s="113"/>
      <c r="H481" s="113"/>
      <c r="I481" s="203"/>
      <c r="J481" s="203"/>
      <c r="K481" s="204"/>
      <c r="L481" s="204"/>
      <c r="M481" s="204"/>
      <c r="N481" s="201"/>
      <c r="O481" s="201"/>
      <c r="P481" s="201"/>
      <c r="Q481" s="201"/>
      <c r="R481" s="113"/>
      <c r="S481" s="113"/>
      <c r="V481" s="201"/>
      <c r="W481" s="113"/>
      <c r="Y481" s="113"/>
      <c r="Z481" s="113"/>
      <c r="AA481" s="113"/>
      <c r="AC481" s="113"/>
      <c r="AD481" s="201"/>
      <c r="AE481" s="113"/>
      <c r="AF481" s="113"/>
      <c r="AG481" s="113"/>
    </row>
    <row r="482" spans="1:33" x14ac:dyDescent="0.2">
      <c r="A482" s="113"/>
      <c r="B482" s="200"/>
      <c r="C482" s="113"/>
      <c r="D482" s="201"/>
      <c r="E482" s="201"/>
      <c r="F482" s="113"/>
      <c r="G482" s="113"/>
      <c r="H482" s="113"/>
      <c r="I482" s="203"/>
      <c r="J482" s="203"/>
      <c r="K482" s="204"/>
      <c r="L482" s="204"/>
      <c r="M482" s="204"/>
      <c r="N482" s="201"/>
      <c r="O482" s="201"/>
      <c r="P482" s="201"/>
      <c r="Q482" s="201"/>
      <c r="R482" s="113"/>
      <c r="S482" s="113"/>
      <c r="V482" s="201"/>
      <c r="W482" s="113"/>
      <c r="Y482" s="113"/>
      <c r="Z482" s="113"/>
      <c r="AA482" s="113"/>
      <c r="AC482" s="113"/>
      <c r="AD482" s="201"/>
      <c r="AE482" s="113"/>
      <c r="AF482" s="113"/>
      <c r="AG482" s="113"/>
    </row>
    <row r="483" spans="1:33" x14ac:dyDescent="0.2">
      <c r="A483" s="113"/>
      <c r="B483" s="200"/>
      <c r="C483" s="113"/>
      <c r="D483" s="201"/>
      <c r="E483" s="201"/>
      <c r="F483" s="113"/>
      <c r="G483" s="113"/>
      <c r="H483" s="113"/>
      <c r="I483" s="203"/>
      <c r="J483" s="203"/>
      <c r="K483" s="204"/>
      <c r="L483" s="204"/>
      <c r="M483" s="204"/>
      <c r="N483" s="201"/>
      <c r="O483" s="201"/>
      <c r="P483" s="201"/>
      <c r="Q483" s="201"/>
      <c r="R483" s="113"/>
      <c r="S483" s="113"/>
      <c r="V483" s="201"/>
      <c r="W483" s="113"/>
      <c r="Y483" s="113"/>
      <c r="Z483" s="113"/>
      <c r="AA483" s="113"/>
      <c r="AC483" s="113"/>
      <c r="AD483" s="201"/>
      <c r="AE483" s="113"/>
      <c r="AF483" s="113"/>
      <c r="AG483" s="113"/>
    </row>
    <row r="484" spans="1:33" x14ac:dyDescent="0.2">
      <c r="A484" s="113"/>
      <c r="B484" s="200"/>
      <c r="C484" s="113"/>
      <c r="D484" s="201"/>
      <c r="E484" s="201"/>
      <c r="F484" s="113"/>
      <c r="G484" s="113"/>
      <c r="H484" s="113"/>
      <c r="I484" s="203"/>
      <c r="J484" s="203"/>
      <c r="K484" s="204"/>
      <c r="L484" s="204"/>
      <c r="M484" s="204"/>
      <c r="N484" s="201"/>
      <c r="O484" s="201"/>
      <c r="P484" s="201"/>
      <c r="Q484" s="201"/>
      <c r="R484" s="113"/>
      <c r="S484" s="113"/>
      <c r="V484" s="201"/>
      <c r="W484" s="113"/>
      <c r="Y484" s="113"/>
      <c r="Z484" s="113"/>
      <c r="AA484" s="113"/>
      <c r="AC484" s="113"/>
      <c r="AD484" s="201"/>
      <c r="AE484" s="113"/>
      <c r="AF484" s="113"/>
      <c r="AG484" s="113"/>
    </row>
    <row r="485" spans="1:33" x14ac:dyDescent="0.2">
      <c r="A485" s="113"/>
      <c r="B485" s="200"/>
      <c r="C485" s="113"/>
      <c r="D485" s="201"/>
      <c r="E485" s="201"/>
      <c r="F485" s="113"/>
      <c r="G485" s="113"/>
      <c r="H485" s="113"/>
      <c r="I485" s="203"/>
      <c r="J485" s="203"/>
      <c r="K485" s="204"/>
      <c r="L485" s="204"/>
      <c r="M485" s="204"/>
      <c r="N485" s="201"/>
      <c r="O485" s="201"/>
      <c r="P485" s="201"/>
      <c r="Q485" s="201"/>
      <c r="R485" s="113"/>
      <c r="S485" s="113"/>
      <c r="V485" s="201"/>
      <c r="W485" s="113"/>
      <c r="Y485" s="113"/>
      <c r="Z485" s="113"/>
      <c r="AA485" s="113"/>
      <c r="AC485" s="113"/>
      <c r="AD485" s="201"/>
      <c r="AE485" s="113"/>
      <c r="AF485" s="113"/>
      <c r="AG485" s="113"/>
    </row>
    <row r="486" spans="1:33" x14ac:dyDescent="0.2">
      <c r="A486" s="113"/>
      <c r="B486" s="200"/>
      <c r="C486" s="113"/>
      <c r="D486" s="201"/>
      <c r="E486" s="201"/>
      <c r="F486" s="113"/>
      <c r="G486" s="113"/>
      <c r="H486" s="113"/>
      <c r="I486" s="203"/>
      <c r="J486" s="203"/>
      <c r="K486" s="204"/>
      <c r="L486" s="204"/>
      <c r="M486" s="204"/>
      <c r="N486" s="201"/>
      <c r="O486" s="201"/>
      <c r="P486" s="201"/>
      <c r="Q486" s="201"/>
      <c r="R486" s="113"/>
      <c r="S486" s="113"/>
      <c r="V486" s="201"/>
      <c r="W486" s="113"/>
      <c r="Y486" s="113"/>
      <c r="Z486" s="113"/>
      <c r="AA486" s="113"/>
      <c r="AC486" s="113"/>
      <c r="AD486" s="201"/>
      <c r="AE486" s="113"/>
      <c r="AF486" s="113"/>
      <c r="AG486" s="113"/>
    </row>
    <row r="487" spans="1:33" x14ac:dyDescent="0.2">
      <c r="A487" s="113"/>
      <c r="B487" s="200"/>
      <c r="C487" s="113"/>
      <c r="D487" s="201"/>
      <c r="E487" s="201"/>
      <c r="F487" s="113"/>
      <c r="G487" s="113"/>
      <c r="H487" s="113"/>
      <c r="I487" s="203"/>
      <c r="J487" s="203"/>
      <c r="K487" s="204"/>
      <c r="L487" s="204"/>
      <c r="M487" s="204"/>
      <c r="N487" s="201"/>
      <c r="O487" s="201"/>
      <c r="P487" s="201"/>
      <c r="Q487" s="201"/>
      <c r="R487" s="113"/>
      <c r="S487" s="113"/>
      <c r="V487" s="201"/>
      <c r="W487" s="113"/>
      <c r="Y487" s="113"/>
      <c r="Z487" s="113"/>
      <c r="AA487" s="113"/>
      <c r="AC487" s="113"/>
      <c r="AD487" s="201"/>
      <c r="AE487" s="113"/>
      <c r="AF487" s="113"/>
      <c r="AG487" s="113"/>
    </row>
    <row r="488" spans="1:33" x14ac:dyDescent="0.2">
      <c r="A488" s="113"/>
      <c r="B488" s="200"/>
      <c r="C488" s="113"/>
      <c r="D488" s="201"/>
      <c r="E488" s="201"/>
      <c r="F488" s="113"/>
      <c r="G488" s="113"/>
      <c r="H488" s="113"/>
      <c r="I488" s="203"/>
      <c r="J488" s="203"/>
      <c r="K488" s="204"/>
      <c r="L488" s="204"/>
      <c r="M488" s="204"/>
      <c r="N488" s="201"/>
      <c r="O488" s="201"/>
      <c r="P488" s="201"/>
      <c r="Q488" s="201"/>
      <c r="R488" s="113"/>
      <c r="S488" s="113"/>
      <c r="V488" s="201"/>
      <c r="W488" s="113"/>
      <c r="Y488" s="113"/>
      <c r="Z488" s="113"/>
      <c r="AA488" s="113"/>
      <c r="AC488" s="113"/>
      <c r="AD488" s="201"/>
      <c r="AE488" s="113"/>
      <c r="AF488" s="113"/>
      <c r="AG488" s="113"/>
    </row>
    <row r="489" spans="1:33" x14ac:dyDescent="0.2">
      <c r="A489" s="113"/>
      <c r="B489" s="200"/>
      <c r="C489" s="113"/>
      <c r="D489" s="201"/>
      <c r="E489" s="201"/>
      <c r="F489" s="113"/>
      <c r="G489" s="113"/>
      <c r="H489" s="113"/>
      <c r="I489" s="203"/>
      <c r="J489" s="203"/>
      <c r="K489" s="204"/>
      <c r="L489" s="204"/>
      <c r="M489" s="204"/>
      <c r="N489" s="201"/>
      <c r="O489" s="201"/>
      <c r="P489" s="201"/>
      <c r="Q489" s="201"/>
      <c r="R489" s="113"/>
      <c r="S489" s="113"/>
      <c r="V489" s="201"/>
      <c r="W489" s="113"/>
      <c r="Y489" s="113"/>
      <c r="Z489" s="113"/>
      <c r="AA489" s="113"/>
      <c r="AC489" s="113"/>
      <c r="AD489" s="201"/>
      <c r="AE489" s="113"/>
      <c r="AF489" s="113"/>
      <c r="AG489" s="113"/>
    </row>
    <row r="490" spans="1:33" x14ac:dyDescent="0.2">
      <c r="A490" s="113"/>
      <c r="B490" s="200"/>
      <c r="C490" s="113"/>
      <c r="D490" s="201"/>
      <c r="E490" s="201"/>
      <c r="F490" s="113"/>
      <c r="G490" s="113"/>
      <c r="H490" s="113"/>
      <c r="I490" s="203"/>
      <c r="J490" s="203"/>
      <c r="K490" s="204"/>
      <c r="L490" s="204"/>
      <c r="M490" s="204"/>
      <c r="N490" s="201"/>
      <c r="O490" s="201"/>
      <c r="P490" s="201"/>
      <c r="Q490" s="201"/>
      <c r="R490" s="113"/>
      <c r="S490" s="113"/>
      <c r="V490" s="201"/>
      <c r="W490" s="113"/>
      <c r="Y490" s="113"/>
      <c r="Z490" s="113"/>
      <c r="AA490" s="113"/>
      <c r="AC490" s="113"/>
      <c r="AD490" s="201"/>
      <c r="AE490" s="113"/>
      <c r="AF490" s="113"/>
      <c r="AG490" s="113"/>
    </row>
    <row r="491" spans="1:33" x14ac:dyDescent="0.2">
      <c r="A491" s="113"/>
      <c r="B491" s="200"/>
      <c r="C491" s="113"/>
      <c r="D491" s="201"/>
      <c r="E491" s="201"/>
      <c r="F491" s="113"/>
      <c r="G491" s="113"/>
      <c r="H491" s="113"/>
      <c r="I491" s="203"/>
      <c r="J491" s="203"/>
      <c r="K491" s="204"/>
      <c r="L491" s="204"/>
      <c r="M491" s="204"/>
      <c r="N491" s="201"/>
      <c r="O491" s="201"/>
      <c r="P491" s="201"/>
      <c r="Q491" s="201"/>
      <c r="R491" s="113"/>
      <c r="S491" s="113"/>
      <c r="V491" s="201"/>
      <c r="W491" s="113"/>
      <c r="Y491" s="113"/>
      <c r="Z491" s="113"/>
      <c r="AA491" s="113"/>
      <c r="AC491" s="113"/>
      <c r="AD491" s="201"/>
      <c r="AE491" s="113"/>
      <c r="AF491" s="113"/>
      <c r="AG491" s="113"/>
    </row>
    <row r="492" spans="1:33" x14ac:dyDescent="0.2">
      <c r="A492" s="113"/>
      <c r="B492" s="200"/>
      <c r="C492" s="113"/>
      <c r="D492" s="201"/>
      <c r="E492" s="201"/>
      <c r="F492" s="113"/>
      <c r="G492" s="113"/>
      <c r="H492" s="113"/>
      <c r="I492" s="203"/>
      <c r="J492" s="203"/>
      <c r="K492" s="204"/>
      <c r="L492" s="204"/>
      <c r="M492" s="204"/>
      <c r="N492" s="201"/>
      <c r="O492" s="201"/>
      <c r="P492" s="201"/>
      <c r="Q492" s="201"/>
      <c r="R492" s="113"/>
      <c r="S492" s="113"/>
      <c r="V492" s="201"/>
      <c r="W492" s="113"/>
      <c r="Y492" s="113"/>
      <c r="Z492" s="113"/>
      <c r="AA492" s="113"/>
      <c r="AC492" s="113"/>
      <c r="AD492" s="201"/>
      <c r="AE492" s="113"/>
      <c r="AF492" s="113"/>
      <c r="AG492" s="113"/>
    </row>
    <row r="493" spans="1:33" x14ac:dyDescent="0.2">
      <c r="A493" s="113"/>
      <c r="B493" s="200"/>
      <c r="C493" s="113"/>
      <c r="D493" s="201"/>
      <c r="E493" s="201"/>
      <c r="F493" s="113"/>
      <c r="G493" s="113"/>
      <c r="H493" s="113"/>
      <c r="I493" s="203"/>
      <c r="J493" s="203"/>
      <c r="K493" s="204"/>
      <c r="L493" s="204"/>
      <c r="M493" s="204"/>
      <c r="N493" s="201"/>
      <c r="O493" s="201"/>
      <c r="P493" s="201"/>
      <c r="Q493" s="201"/>
      <c r="R493" s="113"/>
      <c r="S493" s="113"/>
      <c r="V493" s="201"/>
      <c r="W493" s="113"/>
      <c r="Y493" s="113"/>
      <c r="Z493" s="113"/>
      <c r="AA493" s="113"/>
      <c r="AC493" s="113"/>
      <c r="AD493" s="201"/>
      <c r="AE493" s="113"/>
      <c r="AF493" s="113"/>
      <c r="AG493" s="113"/>
    </row>
    <row r="494" spans="1:33" x14ac:dyDescent="0.2">
      <c r="A494" s="113"/>
      <c r="B494" s="200"/>
      <c r="C494" s="113"/>
      <c r="D494" s="201"/>
      <c r="E494" s="201"/>
      <c r="F494" s="113"/>
      <c r="G494" s="113"/>
      <c r="H494" s="113"/>
      <c r="I494" s="203"/>
      <c r="J494" s="203"/>
      <c r="K494" s="204"/>
      <c r="L494" s="204"/>
      <c r="M494" s="204"/>
      <c r="N494" s="201"/>
      <c r="O494" s="201"/>
      <c r="P494" s="201"/>
      <c r="Q494" s="201"/>
      <c r="R494" s="113"/>
      <c r="S494" s="113"/>
      <c r="V494" s="201"/>
      <c r="W494" s="113"/>
      <c r="Y494" s="113"/>
      <c r="Z494" s="113"/>
      <c r="AA494" s="113"/>
      <c r="AC494" s="113"/>
      <c r="AD494" s="201"/>
      <c r="AE494" s="113"/>
      <c r="AF494" s="113"/>
      <c r="AG494" s="113"/>
    </row>
    <row r="495" spans="1:33" x14ac:dyDescent="0.2">
      <c r="A495" s="113"/>
      <c r="B495" s="200"/>
      <c r="C495" s="113"/>
      <c r="D495" s="201"/>
      <c r="E495" s="201"/>
      <c r="F495" s="113"/>
      <c r="G495" s="113"/>
      <c r="H495" s="113"/>
      <c r="I495" s="203"/>
      <c r="J495" s="203"/>
      <c r="K495" s="204"/>
      <c r="L495" s="204"/>
      <c r="M495" s="204"/>
      <c r="N495" s="201"/>
      <c r="O495" s="201"/>
      <c r="P495" s="201"/>
      <c r="Q495" s="201"/>
      <c r="R495" s="113"/>
      <c r="S495" s="113"/>
      <c r="V495" s="201"/>
      <c r="W495" s="113"/>
      <c r="Y495" s="113"/>
      <c r="Z495" s="113"/>
      <c r="AA495" s="113"/>
      <c r="AC495" s="113"/>
      <c r="AD495" s="201"/>
      <c r="AE495" s="113"/>
      <c r="AF495" s="113"/>
      <c r="AG495" s="113"/>
    </row>
    <row r="496" spans="1:33" x14ac:dyDescent="0.2">
      <c r="A496" s="113"/>
      <c r="B496" s="200"/>
      <c r="C496" s="113"/>
      <c r="D496" s="201"/>
      <c r="E496" s="201"/>
      <c r="F496" s="113"/>
      <c r="G496" s="113"/>
      <c r="H496" s="113"/>
      <c r="I496" s="203"/>
      <c r="J496" s="203"/>
      <c r="K496" s="204"/>
      <c r="L496" s="204"/>
      <c r="M496" s="204"/>
      <c r="N496" s="201"/>
      <c r="O496" s="201"/>
      <c r="P496" s="201"/>
      <c r="Q496" s="201"/>
      <c r="R496" s="113"/>
      <c r="S496" s="113"/>
      <c r="V496" s="201"/>
      <c r="W496" s="113"/>
      <c r="Y496" s="113"/>
      <c r="Z496" s="113"/>
      <c r="AA496" s="113"/>
      <c r="AC496" s="113"/>
      <c r="AD496" s="201"/>
      <c r="AE496" s="113"/>
      <c r="AF496" s="113"/>
      <c r="AG496" s="113"/>
    </row>
    <row r="497" spans="1:33" x14ac:dyDescent="0.2">
      <c r="A497" s="113"/>
      <c r="B497" s="200"/>
      <c r="C497" s="113"/>
      <c r="D497" s="201"/>
      <c r="E497" s="201"/>
      <c r="F497" s="113"/>
      <c r="G497" s="113"/>
      <c r="H497" s="113"/>
      <c r="I497" s="203"/>
      <c r="J497" s="203"/>
      <c r="K497" s="204"/>
      <c r="L497" s="204"/>
      <c r="M497" s="204"/>
      <c r="N497" s="201"/>
      <c r="O497" s="201"/>
      <c r="P497" s="201"/>
      <c r="Q497" s="201"/>
      <c r="R497" s="113"/>
      <c r="S497" s="113"/>
      <c r="V497" s="201"/>
      <c r="W497" s="113"/>
      <c r="Y497" s="113"/>
      <c r="Z497" s="113"/>
      <c r="AA497" s="113"/>
      <c r="AC497" s="113"/>
      <c r="AD497" s="201"/>
      <c r="AE497" s="113"/>
      <c r="AF497" s="113"/>
      <c r="AG497" s="113"/>
    </row>
    <row r="498" spans="1:33" x14ac:dyDescent="0.2">
      <c r="A498" s="113"/>
      <c r="B498" s="200"/>
      <c r="C498" s="113"/>
      <c r="D498" s="201"/>
      <c r="E498" s="201"/>
      <c r="F498" s="113"/>
      <c r="G498" s="113"/>
      <c r="H498" s="113"/>
      <c r="I498" s="203"/>
      <c r="J498" s="203"/>
      <c r="K498" s="204"/>
      <c r="L498" s="204"/>
      <c r="M498" s="204"/>
      <c r="N498" s="201"/>
      <c r="O498" s="201"/>
      <c r="P498" s="201"/>
      <c r="Q498" s="201"/>
      <c r="R498" s="113"/>
      <c r="S498" s="113"/>
      <c r="V498" s="201"/>
      <c r="W498" s="113"/>
      <c r="Y498" s="113"/>
      <c r="Z498" s="113"/>
      <c r="AA498" s="113"/>
      <c r="AC498" s="113"/>
      <c r="AD498" s="201"/>
      <c r="AE498" s="113"/>
      <c r="AF498" s="113"/>
      <c r="AG498" s="113"/>
    </row>
    <row r="499" spans="1:33" x14ac:dyDescent="0.2">
      <c r="A499" s="113"/>
      <c r="B499" s="200"/>
      <c r="C499" s="113"/>
      <c r="D499" s="201"/>
      <c r="E499" s="201"/>
      <c r="F499" s="113"/>
      <c r="G499" s="113"/>
      <c r="H499" s="113"/>
      <c r="I499" s="203"/>
      <c r="J499" s="203"/>
      <c r="K499" s="204"/>
      <c r="L499" s="204"/>
      <c r="M499" s="204"/>
      <c r="N499" s="201"/>
      <c r="O499" s="201"/>
      <c r="P499" s="201"/>
      <c r="Q499" s="201"/>
      <c r="R499" s="113"/>
      <c r="S499" s="113"/>
      <c r="V499" s="201"/>
      <c r="W499" s="113"/>
      <c r="Y499" s="113"/>
      <c r="Z499" s="113"/>
      <c r="AA499" s="113"/>
      <c r="AC499" s="113"/>
      <c r="AD499" s="201"/>
      <c r="AE499" s="113"/>
      <c r="AF499" s="113"/>
      <c r="AG499" s="113"/>
    </row>
    <row r="500" spans="1:33" x14ac:dyDescent="0.2">
      <c r="A500" s="113"/>
      <c r="B500" s="200"/>
      <c r="C500" s="113"/>
      <c r="D500" s="201"/>
      <c r="E500" s="201"/>
      <c r="F500" s="113"/>
      <c r="G500" s="113"/>
      <c r="H500" s="113"/>
      <c r="I500" s="203"/>
      <c r="J500" s="203"/>
      <c r="K500" s="204"/>
      <c r="L500" s="204"/>
      <c r="M500" s="204"/>
      <c r="N500" s="201"/>
      <c r="O500" s="201"/>
      <c r="P500" s="201"/>
      <c r="Q500" s="201"/>
      <c r="R500" s="113"/>
      <c r="S500" s="113"/>
      <c r="V500" s="201"/>
      <c r="W500" s="113"/>
      <c r="Y500" s="113"/>
      <c r="Z500" s="113"/>
      <c r="AA500" s="113"/>
      <c r="AC500" s="113"/>
      <c r="AD500" s="201"/>
      <c r="AE500" s="113"/>
      <c r="AF500" s="113"/>
      <c r="AG500" s="113"/>
    </row>
    <row r="501" spans="1:33" x14ac:dyDescent="0.2">
      <c r="A501" s="113"/>
      <c r="B501" s="200"/>
      <c r="C501" s="113"/>
      <c r="D501" s="201"/>
      <c r="E501" s="201"/>
      <c r="F501" s="113"/>
      <c r="G501" s="113"/>
      <c r="H501" s="113"/>
      <c r="I501" s="203"/>
      <c r="J501" s="203"/>
      <c r="K501" s="204"/>
      <c r="L501" s="204"/>
      <c r="M501" s="204"/>
      <c r="N501" s="201"/>
      <c r="O501" s="201"/>
      <c r="P501" s="201"/>
      <c r="Q501" s="201"/>
      <c r="R501" s="113"/>
      <c r="S501" s="113"/>
      <c r="V501" s="201"/>
      <c r="W501" s="113"/>
      <c r="Y501" s="113"/>
      <c r="Z501" s="113"/>
      <c r="AA501" s="113"/>
      <c r="AC501" s="113"/>
      <c r="AD501" s="201"/>
      <c r="AE501" s="113"/>
      <c r="AF501" s="113"/>
      <c r="AG501" s="113"/>
    </row>
    <row r="502" spans="1:33" x14ac:dyDescent="0.2">
      <c r="A502" s="113"/>
      <c r="B502" s="200"/>
      <c r="C502" s="113"/>
      <c r="D502" s="201"/>
      <c r="E502" s="201"/>
      <c r="F502" s="113"/>
      <c r="G502" s="113"/>
      <c r="H502" s="113"/>
      <c r="I502" s="203"/>
      <c r="J502" s="203"/>
      <c r="K502" s="204"/>
      <c r="L502" s="204"/>
      <c r="M502" s="204"/>
      <c r="N502" s="201"/>
      <c r="O502" s="201"/>
      <c r="P502" s="201"/>
      <c r="Q502" s="201"/>
      <c r="R502" s="113"/>
      <c r="S502" s="113"/>
      <c r="V502" s="201"/>
      <c r="W502" s="113"/>
      <c r="Y502" s="113"/>
      <c r="Z502" s="113"/>
      <c r="AA502" s="113"/>
      <c r="AC502" s="113"/>
      <c r="AD502" s="201"/>
      <c r="AE502" s="113"/>
      <c r="AF502" s="113"/>
      <c r="AG502" s="113"/>
    </row>
    <row r="503" spans="1:33" x14ac:dyDescent="0.2">
      <c r="A503" s="113"/>
      <c r="B503" s="200"/>
      <c r="C503" s="113"/>
      <c r="D503" s="201"/>
      <c r="E503" s="201"/>
      <c r="F503" s="113"/>
      <c r="G503" s="113"/>
      <c r="H503" s="113"/>
      <c r="I503" s="203"/>
      <c r="J503" s="203"/>
      <c r="K503" s="204"/>
      <c r="L503" s="204"/>
      <c r="M503" s="204"/>
      <c r="N503" s="201"/>
      <c r="O503" s="201"/>
      <c r="P503" s="201"/>
      <c r="Q503" s="201"/>
      <c r="R503" s="113"/>
      <c r="S503" s="113"/>
      <c r="V503" s="201"/>
      <c r="W503" s="113"/>
      <c r="Y503" s="113"/>
      <c r="Z503" s="113"/>
      <c r="AA503" s="113"/>
      <c r="AC503" s="113"/>
      <c r="AD503" s="201"/>
      <c r="AE503" s="113"/>
      <c r="AF503" s="113"/>
      <c r="AG503" s="113"/>
    </row>
    <row r="504" spans="1:33" x14ac:dyDescent="0.2">
      <c r="A504" s="113"/>
      <c r="B504" s="200"/>
      <c r="C504" s="113"/>
      <c r="D504" s="201"/>
      <c r="E504" s="201"/>
      <c r="F504" s="113"/>
      <c r="G504" s="113"/>
      <c r="H504" s="113"/>
      <c r="I504" s="203"/>
      <c r="J504" s="203"/>
      <c r="K504" s="204"/>
      <c r="L504" s="204"/>
      <c r="M504" s="204"/>
      <c r="N504" s="201"/>
      <c r="O504" s="201"/>
      <c r="P504" s="201"/>
      <c r="Q504" s="201"/>
      <c r="R504" s="113"/>
      <c r="S504" s="113"/>
      <c r="V504" s="201"/>
      <c r="W504" s="113"/>
      <c r="Y504" s="113"/>
      <c r="Z504" s="113"/>
      <c r="AA504" s="113"/>
      <c r="AC504" s="113"/>
      <c r="AD504" s="201"/>
      <c r="AE504" s="113"/>
      <c r="AF504" s="113"/>
      <c r="AG504" s="113"/>
    </row>
    <row r="505" spans="1:33" x14ac:dyDescent="0.2">
      <c r="A505" s="113"/>
      <c r="B505" s="200"/>
      <c r="C505" s="113"/>
      <c r="D505" s="201"/>
      <c r="E505" s="201"/>
      <c r="F505" s="113"/>
      <c r="G505" s="113"/>
      <c r="H505" s="113"/>
      <c r="I505" s="203"/>
      <c r="J505" s="203"/>
      <c r="K505" s="204"/>
      <c r="L505" s="204"/>
      <c r="M505" s="204"/>
      <c r="N505" s="201"/>
      <c r="O505" s="201"/>
      <c r="P505" s="201"/>
      <c r="Q505" s="201"/>
      <c r="R505" s="113"/>
      <c r="S505" s="113"/>
      <c r="V505" s="201"/>
      <c r="W505" s="113"/>
      <c r="Y505" s="113"/>
      <c r="Z505" s="113"/>
      <c r="AA505" s="113"/>
      <c r="AC505" s="113"/>
      <c r="AD505" s="201"/>
      <c r="AE505" s="113"/>
      <c r="AF505" s="113"/>
      <c r="AG505" s="113"/>
    </row>
    <row r="506" spans="1:33" x14ac:dyDescent="0.2">
      <c r="A506" s="113"/>
      <c r="B506" s="200"/>
      <c r="C506" s="113"/>
      <c r="D506" s="201"/>
      <c r="E506" s="201"/>
      <c r="F506" s="113"/>
      <c r="G506" s="113"/>
      <c r="H506" s="113"/>
      <c r="I506" s="203"/>
      <c r="J506" s="203"/>
      <c r="K506" s="204"/>
      <c r="L506" s="204"/>
      <c r="M506" s="204"/>
      <c r="N506" s="201"/>
      <c r="O506" s="201"/>
      <c r="P506" s="201"/>
      <c r="Q506" s="201"/>
      <c r="R506" s="113"/>
      <c r="S506" s="113"/>
      <c r="V506" s="201"/>
      <c r="W506" s="113"/>
      <c r="Y506" s="113"/>
      <c r="Z506" s="113"/>
      <c r="AA506" s="113"/>
      <c r="AC506" s="113"/>
      <c r="AD506" s="201"/>
      <c r="AE506" s="113"/>
      <c r="AF506" s="113"/>
      <c r="AG506" s="113"/>
    </row>
    <row r="507" spans="1:33" x14ac:dyDescent="0.2">
      <c r="A507" s="113"/>
      <c r="B507" s="200"/>
      <c r="C507" s="113"/>
      <c r="D507" s="201"/>
      <c r="E507" s="201"/>
      <c r="F507" s="113"/>
      <c r="G507" s="113"/>
      <c r="H507" s="113"/>
      <c r="I507" s="203"/>
      <c r="J507" s="203"/>
      <c r="K507" s="204"/>
      <c r="L507" s="204"/>
      <c r="M507" s="204"/>
      <c r="N507" s="201"/>
      <c r="O507" s="201"/>
      <c r="P507" s="201"/>
      <c r="Q507" s="201"/>
      <c r="R507" s="113"/>
      <c r="S507" s="113"/>
      <c r="V507" s="201"/>
      <c r="W507" s="113"/>
      <c r="Y507" s="113"/>
      <c r="Z507" s="113"/>
      <c r="AA507" s="113"/>
      <c r="AC507" s="113"/>
      <c r="AD507" s="201"/>
      <c r="AE507" s="113"/>
      <c r="AF507" s="113"/>
      <c r="AG507" s="113"/>
    </row>
    <row r="508" spans="1:33" x14ac:dyDescent="0.2">
      <c r="A508" s="113"/>
      <c r="B508" s="200"/>
      <c r="C508" s="113"/>
      <c r="D508" s="201"/>
      <c r="E508" s="201"/>
      <c r="F508" s="113"/>
      <c r="G508" s="113"/>
      <c r="H508" s="113"/>
      <c r="I508" s="203"/>
      <c r="J508" s="203"/>
      <c r="K508" s="204"/>
      <c r="L508" s="204"/>
      <c r="M508" s="204"/>
      <c r="N508" s="201"/>
      <c r="O508" s="201"/>
      <c r="P508" s="201"/>
      <c r="Q508" s="201"/>
      <c r="R508" s="113"/>
      <c r="S508" s="113"/>
      <c r="V508" s="201"/>
      <c r="W508" s="113"/>
      <c r="Y508" s="113"/>
      <c r="Z508" s="113"/>
      <c r="AA508" s="113"/>
      <c r="AC508" s="113"/>
      <c r="AD508" s="201"/>
      <c r="AE508" s="113"/>
      <c r="AF508" s="113"/>
      <c r="AG508" s="113"/>
    </row>
    <row r="509" spans="1:33" x14ac:dyDescent="0.2">
      <c r="A509" s="113"/>
      <c r="B509" s="200"/>
      <c r="C509" s="113"/>
      <c r="D509" s="201"/>
      <c r="E509" s="201"/>
      <c r="F509" s="113"/>
      <c r="G509" s="113"/>
      <c r="H509" s="113"/>
      <c r="I509" s="203"/>
      <c r="J509" s="203"/>
      <c r="K509" s="204"/>
      <c r="L509" s="204"/>
      <c r="M509" s="204"/>
      <c r="N509" s="201"/>
      <c r="O509" s="201"/>
      <c r="P509" s="201"/>
      <c r="Q509" s="201"/>
      <c r="R509" s="113"/>
      <c r="S509" s="113"/>
      <c r="V509" s="201"/>
      <c r="W509" s="113"/>
      <c r="Y509" s="113"/>
      <c r="Z509" s="113"/>
      <c r="AA509" s="113"/>
      <c r="AC509" s="113"/>
      <c r="AD509" s="201"/>
      <c r="AE509" s="113"/>
      <c r="AF509" s="113"/>
      <c r="AG509" s="113"/>
    </row>
    <row r="510" spans="1:33" x14ac:dyDescent="0.2">
      <c r="A510" s="113"/>
      <c r="B510" s="200"/>
      <c r="C510" s="113"/>
      <c r="D510" s="201"/>
      <c r="E510" s="201"/>
      <c r="F510" s="113"/>
      <c r="G510" s="113"/>
      <c r="H510" s="113"/>
      <c r="I510" s="203"/>
      <c r="J510" s="203"/>
      <c r="K510" s="204"/>
      <c r="L510" s="204"/>
      <c r="M510" s="204"/>
      <c r="N510" s="201"/>
      <c r="O510" s="201"/>
      <c r="P510" s="201"/>
      <c r="Q510" s="201"/>
      <c r="R510" s="113"/>
      <c r="S510" s="113"/>
      <c r="V510" s="201"/>
      <c r="W510" s="113"/>
      <c r="Y510" s="113"/>
      <c r="Z510" s="113"/>
      <c r="AA510" s="113"/>
      <c r="AC510" s="113"/>
      <c r="AD510" s="201"/>
      <c r="AE510" s="113"/>
      <c r="AF510" s="113"/>
      <c r="AG510" s="113"/>
    </row>
    <row r="511" spans="1:33" x14ac:dyDescent="0.2">
      <c r="A511" s="113"/>
      <c r="B511" s="200"/>
      <c r="C511" s="113"/>
      <c r="D511" s="201"/>
      <c r="E511" s="201"/>
      <c r="F511" s="113"/>
      <c r="G511" s="113"/>
      <c r="H511" s="113"/>
      <c r="I511" s="203"/>
      <c r="J511" s="203"/>
      <c r="K511" s="204"/>
      <c r="L511" s="204"/>
      <c r="M511" s="204"/>
      <c r="N511" s="201"/>
      <c r="O511" s="201"/>
      <c r="P511" s="201"/>
      <c r="Q511" s="201"/>
      <c r="R511" s="113"/>
      <c r="S511" s="113"/>
      <c r="V511" s="201"/>
      <c r="W511" s="113"/>
      <c r="Y511" s="113"/>
      <c r="Z511" s="113"/>
      <c r="AA511" s="113"/>
      <c r="AC511" s="113"/>
      <c r="AD511" s="201"/>
      <c r="AE511" s="113"/>
      <c r="AF511" s="113"/>
      <c r="AG511" s="113"/>
    </row>
    <row r="512" spans="1:33" x14ac:dyDescent="0.2">
      <c r="A512" s="113"/>
      <c r="B512" s="200"/>
      <c r="C512" s="113"/>
      <c r="D512" s="201"/>
      <c r="E512" s="201"/>
      <c r="F512" s="113"/>
      <c r="G512" s="113"/>
      <c r="H512" s="113"/>
      <c r="I512" s="203"/>
      <c r="J512" s="203"/>
      <c r="K512" s="204"/>
      <c r="L512" s="204"/>
      <c r="M512" s="204"/>
      <c r="N512" s="201"/>
      <c r="O512" s="201"/>
      <c r="P512" s="201"/>
      <c r="Q512" s="201"/>
      <c r="R512" s="113"/>
      <c r="S512" s="113"/>
      <c r="V512" s="201"/>
      <c r="W512" s="113"/>
      <c r="Y512" s="113"/>
      <c r="Z512" s="113"/>
      <c r="AA512" s="113"/>
      <c r="AC512" s="113"/>
      <c r="AD512" s="201"/>
      <c r="AE512" s="113"/>
      <c r="AF512" s="113"/>
      <c r="AG512" s="113"/>
    </row>
    <row r="513" spans="1:33" x14ac:dyDescent="0.2">
      <c r="A513" s="113"/>
      <c r="B513" s="200"/>
      <c r="C513" s="113"/>
      <c r="D513" s="201"/>
      <c r="E513" s="201"/>
      <c r="F513" s="113"/>
      <c r="G513" s="113"/>
      <c r="H513" s="113"/>
      <c r="I513" s="203"/>
      <c r="J513" s="203"/>
      <c r="K513" s="204"/>
      <c r="L513" s="204"/>
      <c r="M513" s="204"/>
      <c r="N513" s="201"/>
      <c r="O513" s="201"/>
      <c r="P513" s="201"/>
      <c r="Q513" s="201"/>
      <c r="R513" s="113"/>
      <c r="S513" s="113"/>
      <c r="V513" s="201"/>
      <c r="W513" s="113"/>
      <c r="Y513" s="113"/>
      <c r="Z513" s="113"/>
      <c r="AA513" s="113"/>
      <c r="AC513" s="113"/>
      <c r="AD513" s="201"/>
      <c r="AE513" s="113"/>
      <c r="AF513" s="113"/>
      <c r="AG513" s="113"/>
    </row>
    <row r="514" spans="1:33" x14ac:dyDescent="0.2">
      <c r="A514" s="113"/>
      <c r="B514" s="200"/>
      <c r="C514" s="113"/>
      <c r="D514" s="201"/>
      <c r="E514" s="201"/>
      <c r="F514" s="113"/>
      <c r="G514" s="113"/>
      <c r="H514" s="113"/>
      <c r="I514" s="203"/>
      <c r="J514" s="203"/>
      <c r="K514" s="204"/>
      <c r="L514" s="204"/>
      <c r="M514" s="204"/>
      <c r="N514" s="201"/>
      <c r="O514" s="201"/>
      <c r="P514" s="201"/>
      <c r="Q514" s="201"/>
      <c r="R514" s="113"/>
      <c r="S514" s="113"/>
      <c r="V514" s="201"/>
      <c r="W514" s="113"/>
      <c r="Y514" s="113"/>
      <c r="Z514" s="113"/>
      <c r="AA514" s="113"/>
      <c r="AC514" s="113"/>
      <c r="AD514" s="201"/>
      <c r="AE514" s="113"/>
      <c r="AF514" s="113"/>
      <c r="AG514" s="113"/>
    </row>
    <row r="515" spans="1:33" x14ac:dyDescent="0.2">
      <c r="A515" s="113"/>
      <c r="B515" s="200"/>
      <c r="C515" s="113"/>
      <c r="D515" s="201"/>
      <c r="E515" s="201"/>
      <c r="F515" s="113"/>
      <c r="G515" s="113"/>
      <c r="H515" s="113"/>
      <c r="I515" s="203"/>
      <c r="J515" s="203"/>
      <c r="K515" s="204"/>
      <c r="L515" s="204"/>
      <c r="M515" s="204"/>
      <c r="N515" s="201"/>
      <c r="O515" s="201"/>
      <c r="P515" s="201"/>
      <c r="Q515" s="201"/>
      <c r="R515" s="113"/>
      <c r="S515" s="113"/>
      <c r="V515" s="201"/>
      <c r="W515" s="113"/>
      <c r="Y515" s="113"/>
      <c r="Z515" s="113"/>
      <c r="AA515" s="113"/>
      <c r="AC515" s="113"/>
      <c r="AD515" s="201"/>
      <c r="AE515" s="113"/>
      <c r="AF515" s="113"/>
      <c r="AG515" s="113"/>
    </row>
    <row r="516" spans="1:33" x14ac:dyDescent="0.2">
      <c r="A516" s="113"/>
      <c r="B516" s="200"/>
      <c r="C516" s="113"/>
      <c r="D516" s="201"/>
      <c r="E516" s="201"/>
      <c r="F516" s="113"/>
      <c r="G516" s="113"/>
      <c r="H516" s="113"/>
      <c r="I516" s="203"/>
      <c r="J516" s="203"/>
      <c r="K516" s="204"/>
      <c r="L516" s="204"/>
      <c r="M516" s="204"/>
      <c r="N516" s="201"/>
      <c r="O516" s="201"/>
      <c r="P516" s="201"/>
      <c r="Q516" s="201"/>
      <c r="R516" s="113"/>
      <c r="S516" s="113"/>
      <c r="V516" s="201"/>
      <c r="W516" s="113"/>
      <c r="Y516" s="113"/>
      <c r="Z516" s="113"/>
      <c r="AA516" s="113"/>
      <c r="AC516" s="113"/>
      <c r="AD516" s="201"/>
      <c r="AE516" s="113"/>
      <c r="AF516" s="113"/>
      <c r="AG516" s="113"/>
    </row>
    <row r="517" spans="1:33" x14ac:dyDescent="0.2">
      <c r="A517" s="113"/>
      <c r="B517" s="200"/>
      <c r="C517" s="113"/>
      <c r="D517" s="201"/>
      <c r="E517" s="201"/>
      <c r="F517" s="113"/>
      <c r="G517" s="113"/>
      <c r="H517" s="113"/>
      <c r="I517" s="203"/>
      <c r="J517" s="203"/>
      <c r="K517" s="204"/>
      <c r="L517" s="204"/>
      <c r="M517" s="204"/>
      <c r="N517" s="201"/>
      <c r="O517" s="201"/>
      <c r="P517" s="201"/>
      <c r="Q517" s="201"/>
      <c r="R517" s="113"/>
      <c r="S517" s="113"/>
      <c r="V517" s="201"/>
      <c r="W517" s="113"/>
      <c r="Y517" s="113"/>
      <c r="Z517" s="113"/>
      <c r="AA517" s="113"/>
      <c r="AC517" s="113"/>
      <c r="AD517" s="201"/>
      <c r="AE517" s="113"/>
      <c r="AF517" s="113"/>
      <c r="AG517" s="113"/>
    </row>
    <row r="518" spans="1:33" x14ac:dyDescent="0.2">
      <c r="A518" s="113"/>
      <c r="B518" s="200"/>
      <c r="C518" s="113"/>
      <c r="D518" s="201"/>
      <c r="E518" s="201"/>
      <c r="F518" s="113"/>
      <c r="G518" s="113"/>
      <c r="H518" s="113"/>
      <c r="I518" s="203"/>
      <c r="J518" s="203"/>
      <c r="K518" s="204"/>
      <c r="L518" s="204"/>
      <c r="M518" s="204"/>
      <c r="N518" s="201"/>
      <c r="O518" s="201"/>
      <c r="P518" s="201"/>
      <c r="Q518" s="201"/>
      <c r="R518" s="113"/>
      <c r="S518" s="113"/>
      <c r="V518" s="201"/>
      <c r="W518" s="113"/>
      <c r="Y518" s="113"/>
      <c r="Z518" s="113"/>
      <c r="AA518" s="113"/>
      <c r="AC518" s="113"/>
      <c r="AD518" s="201"/>
      <c r="AE518" s="113"/>
      <c r="AF518" s="113"/>
      <c r="AG518" s="113"/>
    </row>
    <row r="519" spans="1:33" x14ac:dyDescent="0.2">
      <c r="A519" s="113"/>
      <c r="B519" s="200"/>
      <c r="C519" s="113"/>
      <c r="D519" s="201"/>
      <c r="E519" s="201"/>
      <c r="F519" s="113"/>
      <c r="G519" s="113"/>
      <c r="H519" s="113"/>
      <c r="I519" s="203"/>
      <c r="J519" s="203"/>
      <c r="K519" s="204"/>
      <c r="L519" s="204"/>
      <c r="M519" s="204"/>
      <c r="N519" s="201"/>
      <c r="O519" s="201"/>
      <c r="P519" s="201"/>
      <c r="Q519" s="201"/>
      <c r="R519" s="113"/>
      <c r="S519" s="113"/>
      <c r="V519" s="201"/>
      <c r="W519" s="113"/>
      <c r="Y519" s="113"/>
      <c r="Z519" s="113"/>
      <c r="AA519" s="113"/>
      <c r="AC519" s="113"/>
      <c r="AD519" s="201"/>
      <c r="AE519" s="113"/>
      <c r="AF519" s="113"/>
      <c r="AG519" s="113"/>
    </row>
    <row r="520" spans="1:33" x14ac:dyDescent="0.2">
      <c r="A520" s="113"/>
      <c r="B520" s="200"/>
      <c r="C520" s="113"/>
      <c r="D520" s="201"/>
      <c r="E520" s="201"/>
      <c r="F520" s="113"/>
      <c r="G520" s="113"/>
      <c r="H520" s="113"/>
      <c r="I520" s="203"/>
      <c r="J520" s="203"/>
      <c r="K520" s="204"/>
      <c r="L520" s="204"/>
      <c r="M520" s="204"/>
      <c r="N520" s="201"/>
      <c r="O520" s="201"/>
      <c r="P520" s="201"/>
      <c r="Q520" s="201"/>
      <c r="R520" s="113"/>
      <c r="S520" s="113"/>
      <c r="V520" s="201"/>
      <c r="W520" s="113"/>
      <c r="Y520" s="113"/>
      <c r="Z520" s="113"/>
      <c r="AA520" s="113"/>
      <c r="AC520" s="113"/>
      <c r="AD520" s="201"/>
      <c r="AE520" s="113"/>
      <c r="AF520" s="113"/>
      <c r="AG520" s="113"/>
    </row>
    <row r="521" spans="1:33" x14ac:dyDescent="0.2">
      <c r="A521" s="113"/>
      <c r="B521" s="200"/>
      <c r="C521" s="113"/>
      <c r="D521" s="201"/>
      <c r="E521" s="201"/>
      <c r="F521" s="113"/>
      <c r="G521" s="113"/>
      <c r="H521" s="113"/>
      <c r="I521" s="203"/>
      <c r="J521" s="203"/>
      <c r="K521" s="204"/>
      <c r="L521" s="204"/>
      <c r="M521" s="204"/>
      <c r="N521" s="201"/>
      <c r="O521" s="201"/>
      <c r="P521" s="201"/>
      <c r="Q521" s="201"/>
      <c r="R521" s="113"/>
      <c r="S521" s="113"/>
      <c r="V521" s="201"/>
      <c r="W521" s="113"/>
      <c r="Y521" s="113"/>
      <c r="Z521" s="113"/>
      <c r="AA521" s="113"/>
      <c r="AC521" s="113"/>
      <c r="AD521" s="201"/>
      <c r="AE521" s="113"/>
      <c r="AF521" s="113"/>
      <c r="AG521" s="113"/>
    </row>
    <row r="522" spans="1:33" x14ac:dyDescent="0.2">
      <c r="A522" s="113"/>
      <c r="B522" s="200"/>
      <c r="C522" s="113"/>
      <c r="D522" s="201"/>
      <c r="E522" s="201"/>
      <c r="F522" s="113"/>
      <c r="G522" s="113"/>
      <c r="H522" s="113"/>
      <c r="I522" s="203"/>
      <c r="J522" s="203"/>
      <c r="K522" s="204"/>
      <c r="L522" s="204"/>
      <c r="M522" s="204"/>
      <c r="N522" s="201"/>
      <c r="O522" s="201"/>
      <c r="P522" s="201"/>
      <c r="Q522" s="201"/>
      <c r="R522" s="113"/>
      <c r="S522" s="113"/>
      <c r="V522" s="201"/>
      <c r="W522" s="113"/>
      <c r="Y522" s="113"/>
      <c r="Z522" s="113"/>
      <c r="AA522" s="113"/>
      <c r="AC522" s="113"/>
      <c r="AD522" s="201"/>
      <c r="AE522" s="113"/>
      <c r="AF522" s="113"/>
      <c r="AG522" s="113"/>
    </row>
    <row r="523" spans="1:33" x14ac:dyDescent="0.2">
      <c r="A523" s="113"/>
      <c r="B523" s="200"/>
      <c r="C523" s="113"/>
      <c r="D523" s="201"/>
      <c r="E523" s="201"/>
      <c r="F523" s="113"/>
      <c r="G523" s="113"/>
      <c r="H523" s="113"/>
      <c r="I523" s="203"/>
      <c r="J523" s="203"/>
      <c r="K523" s="204"/>
      <c r="L523" s="204"/>
      <c r="M523" s="204"/>
      <c r="N523" s="201"/>
      <c r="O523" s="201"/>
      <c r="P523" s="201"/>
      <c r="Q523" s="201"/>
      <c r="R523" s="113"/>
      <c r="S523" s="113"/>
      <c r="V523" s="201"/>
      <c r="W523" s="113"/>
      <c r="Y523" s="113"/>
      <c r="Z523" s="113"/>
      <c r="AA523" s="113"/>
      <c r="AC523" s="113"/>
      <c r="AD523" s="201"/>
      <c r="AE523" s="113"/>
      <c r="AF523" s="113"/>
      <c r="AG523" s="113"/>
    </row>
    <row r="524" spans="1:33" x14ac:dyDescent="0.2">
      <c r="A524" s="113"/>
      <c r="B524" s="200"/>
      <c r="C524" s="113"/>
      <c r="D524" s="201"/>
      <c r="E524" s="201"/>
      <c r="F524" s="113"/>
      <c r="G524" s="113"/>
      <c r="H524" s="113"/>
      <c r="I524" s="203"/>
      <c r="J524" s="203"/>
      <c r="K524" s="204"/>
      <c r="L524" s="204"/>
      <c r="M524" s="204"/>
      <c r="N524" s="201"/>
      <c r="O524" s="201"/>
      <c r="P524" s="201"/>
      <c r="Q524" s="201"/>
      <c r="R524" s="113"/>
      <c r="S524" s="113"/>
      <c r="V524" s="201"/>
      <c r="W524" s="113"/>
      <c r="Y524" s="113"/>
      <c r="Z524" s="113"/>
      <c r="AA524" s="113"/>
      <c r="AC524" s="113"/>
      <c r="AD524" s="201"/>
      <c r="AE524" s="113"/>
      <c r="AF524" s="113"/>
      <c r="AG524" s="113"/>
    </row>
    <row r="525" spans="1:33" x14ac:dyDescent="0.2">
      <c r="A525" s="113"/>
      <c r="B525" s="200"/>
      <c r="C525" s="113"/>
      <c r="D525" s="201"/>
      <c r="E525" s="201"/>
      <c r="F525" s="113"/>
      <c r="G525" s="113"/>
      <c r="H525" s="113"/>
      <c r="I525" s="203"/>
      <c r="J525" s="203"/>
      <c r="K525" s="204"/>
      <c r="L525" s="204"/>
      <c r="M525" s="204"/>
      <c r="N525" s="201"/>
      <c r="O525" s="201"/>
      <c r="P525" s="201"/>
      <c r="Q525" s="201"/>
      <c r="R525" s="113"/>
      <c r="S525" s="113"/>
      <c r="V525" s="201"/>
      <c r="W525" s="113"/>
      <c r="Y525" s="113"/>
      <c r="Z525" s="113"/>
      <c r="AA525" s="113"/>
      <c r="AC525" s="113"/>
      <c r="AD525" s="201"/>
      <c r="AE525" s="113"/>
      <c r="AF525" s="113"/>
      <c r="AG525" s="113"/>
    </row>
    <row r="526" spans="1:33" x14ac:dyDescent="0.2">
      <c r="A526" s="113"/>
      <c r="B526" s="200"/>
      <c r="C526" s="113"/>
      <c r="D526" s="201"/>
      <c r="E526" s="201"/>
      <c r="F526" s="113"/>
      <c r="G526" s="113"/>
      <c r="H526" s="113"/>
      <c r="I526" s="203"/>
      <c r="J526" s="203"/>
      <c r="K526" s="204"/>
      <c r="L526" s="204"/>
      <c r="M526" s="204"/>
      <c r="N526" s="201"/>
      <c r="O526" s="201"/>
      <c r="P526" s="201"/>
      <c r="Q526" s="201"/>
      <c r="R526" s="113"/>
      <c r="S526" s="113"/>
      <c r="V526" s="201"/>
      <c r="W526" s="113"/>
      <c r="Y526" s="113"/>
      <c r="Z526" s="113"/>
      <c r="AA526" s="113"/>
      <c r="AC526" s="113"/>
      <c r="AD526" s="201"/>
      <c r="AE526" s="113"/>
      <c r="AF526" s="113"/>
      <c r="AG526" s="113"/>
    </row>
    <row r="527" spans="1:33" x14ac:dyDescent="0.2">
      <c r="A527" s="113"/>
      <c r="B527" s="200"/>
      <c r="C527" s="113"/>
      <c r="D527" s="201"/>
      <c r="E527" s="201"/>
      <c r="F527" s="113"/>
      <c r="G527" s="113"/>
      <c r="H527" s="113"/>
      <c r="I527" s="203"/>
      <c r="J527" s="203"/>
      <c r="K527" s="204"/>
      <c r="L527" s="204"/>
      <c r="M527" s="204"/>
      <c r="N527" s="201"/>
      <c r="O527" s="201"/>
      <c r="P527" s="201"/>
      <c r="Q527" s="201"/>
      <c r="R527" s="113"/>
      <c r="S527" s="113"/>
      <c r="V527" s="201"/>
      <c r="W527" s="113"/>
      <c r="Y527" s="113"/>
      <c r="Z527" s="113"/>
      <c r="AA527" s="113"/>
      <c r="AC527" s="113"/>
      <c r="AD527" s="201"/>
      <c r="AE527" s="113"/>
      <c r="AF527" s="113"/>
      <c r="AG527" s="113"/>
    </row>
    <row r="528" spans="1:33" x14ac:dyDescent="0.2">
      <c r="A528" s="113"/>
      <c r="B528" s="200"/>
      <c r="C528" s="113"/>
      <c r="D528" s="201"/>
      <c r="E528" s="201"/>
      <c r="F528" s="113"/>
      <c r="G528" s="113"/>
      <c r="H528" s="113"/>
      <c r="I528" s="203"/>
      <c r="J528" s="203"/>
      <c r="K528" s="204"/>
      <c r="L528" s="204"/>
      <c r="M528" s="204"/>
      <c r="N528" s="201"/>
      <c r="O528" s="201"/>
      <c r="P528" s="201"/>
      <c r="Q528" s="201"/>
      <c r="R528" s="113"/>
      <c r="S528" s="113"/>
      <c r="V528" s="201"/>
      <c r="W528" s="113"/>
      <c r="Y528" s="113"/>
      <c r="Z528" s="113"/>
      <c r="AA528" s="113"/>
      <c r="AC528" s="113"/>
      <c r="AD528" s="201"/>
      <c r="AE528" s="113"/>
      <c r="AF528" s="113"/>
      <c r="AG528" s="113"/>
    </row>
    <row r="529" spans="1:33" x14ac:dyDescent="0.2">
      <c r="A529" s="113"/>
      <c r="B529" s="200"/>
      <c r="C529" s="113"/>
      <c r="D529" s="201"/>
      <c r="E529" s="201"/>
      <c r="F529" s="113"/>
      <c r="G529" s="113"/>
      <c r="H529" s="113"/>
      <c r="I529" s="203"/>
      <c r="J529" s="203"/>
      <c r="K529" s="204"/>
      <c r="L529" s="204"/>
      <c r="M529" s="204"/>
      <c r="N529" s="201"/>
      <c r="O529" s="201"/>
      <c r="P529" s="201"/>
      <c r="Q529" s="201"/>
      <c r="R529" s="113"/>
      <c r="S529" s="113"/>
      <c r="V529" s="201"/>
      <c r="W529" s="113"/>
      <c r="Y529" s="113"/>
      <c r="Z529" s="113"/>
      <c r="AA529" s="113"/>
      <c r="AC529" s="113"/>
      <c r="AD529" s="201"/>
      <c r="AE529" s="113"/>
      <c r="AF529" s="113"/>
      <c r="AG529" s="113"/>
    </row>
    <row r="530" spans="1:33" x14ac:dyDescent="0.2">
      <c r="A530" s="113"/>
      <c r="B530" s="200"/>
      <c r="C530" s="113"/>
      <c r="D530" s="201"/>
      <c r="E530" s="201"/>
      <c r="F530" s="113"/>
      <c r="G530" s="113"/>
      <c r="H530" s="113"/>
      <c r="I530" s="203"/>
      <c r="J530" s="203"/>
      <c r="K530" s="204"/>
      <c r="L530" s="204"/>
      <c r="M530" s="204"/>
      <c r="N530" s="201"/>
      <c r="O530" s="201"/>
      <c r="P530" s="201"/>
      <c r="Q530" s="201"/>
      <c r="R530" s="113"/>
      <c r="S530" s="113"/>
      <c r="V530" s="201"/>
      <c r="W530" s="113"/>
      <c r="Y530" s="113"/>
      <c r="Z530" s="113"/>
      <c r="AA530" s="113"/>
      <c r="AC530" s="113"/>
      <c r="AD530" s="201"/>
      <c r="AE530" s="113"/>
      <c r="AF530" s="113"/>
      <c r="AG530" s="113"/>
    </row>
    <row r="531" spans="1:33" x14ac:dyDescent="0.2">
      <c r="A531" s="113"/>
      <c r="B531" s="200"/>
      <c r="C531" s="113"/>
      <c r="D531" s="201"/>
      <c r="E531" s="201"/>
      <c r="F531" s="113"/>
      <c r="G531" s="113"/>
      <c r="H531" s="113"/>
      <c r="I531" s="203"/>
      <c r="J531" s="203"/>
      <c r="K531" s="204"/>
      <c r="L531" s="204"/>
      <c r="M531" s="204"/>
      <c r="N531" s="201"/>
      <c r="O531" s="201"/>
      <c r="P531" s="201"/>
      <c r="Q531" s="201"/>
      <c r="R531" s="113"/>
      <c r="S531" s="113"/>
      <c r="V531" s="201"/>
      <c r="W531" s="113"/>
      <c r="Y531" s="113"/>
      <c r="Z531" s="113"/>
      <c r="AA531" s="113"/>
      <c r="AC531" s="113"/>
      <c r="AD531" s="201"/>
      <c r="AE531" s="113"/>
      <c r="AF531" s="113"/>
      <c r="AG531" s="113"/>
    </row>
    <row r="532" spans="1:33" x14ac:dyDescent="0.2">
      <c r="A532" s="113"/>
      <c r="B532" s="200"/>
      <c r="C532" s="113"/>
      <c r="D532" s="201"/>
      <c r="E532" s="201"/>
      <c r="F532" s="113"/>
      <c r="G532" s="113"/>
      <c r="H532" s="113"/>
      <c r="I532" s="203"/>
      <c r="J532" s="203"/>
      <c r="K532" s="204"/>
      <c r="L532" s="204"/>
      <c r="M532" s="204"/>
      <c r="N532" s="201"/>
      <c r="O532" s="201"/>
      <c r="P532" s="201"/>
      <c r="Q532" s="201"/>
      <c r="R532" s="113"/>
      <c r="S532" s="113"/>
      <c r="V532" s="201"/>
      <c r="W532" s="113"/>
      <c r="Y532" s="113"/>
      <c r="Z532" s="113"/>
      <c r="AA532" s="113"/>
      <c r="AC532" s="113"/>
      <c r="AD532" s="201"/>
      <c r="AE532" s="113"/>
      <c r="AF532" s="113"/>
      <c r="AG532" s="113"/>
    </row>
    <row r="533" spans="1:33" x14ac:dyDescent="0.2">
      <c r="A533" s="113"/>
      <c r="B533" s="200"/>
      <c r="C533" s="113"/>
      <c r="D533" s="201"/>
      <c r="E533" s="201"/>
      <c r="F533" s="113"/>
      <c r="G533" s="113"/>
      <c r="H533" s="113"/>
      <c r="I533" s="203"/>
      <c r="J533" s="203"/>
      <c r="K533" s="204"/>
      <c r="L533" s="204"/>
      <c r="M533" s="204"/>
      <c r="N533" s="201"/>
      <c r="O533" s="201"/>
      <c r="P533" s="201"/>
      <c r="Q533" s="201"/>
      <c r="R533" s="113"/>
      <c r="S533" s="113"/>
      <c r="V533" s="201"/>
      <c r="W533" s="113"/>
      <c r="Y533" s="113"/>
      <c r="Z533" s="113"/>
      <c r="AA533" s="113"/>
      <c r="AC533" s="113"/>
      <c r="AD533" s="201"/>
      <c r="AE533" s="113"/>
      <c r="AF533" s="113"/>
      <c r="AG533" s="113"/>
    </row>
    <row r="534" spans="1:33" x14ac:dyDescent="0.2">
      <c r="A534" s="113"/>
      <c r="B534" s="200"/>
      <c r="C534" s="113"/>
      <c r="D534" s="201"/>
      <c r="E534" s="201"/>
      <c r="F534" s="113"/>
      <c r="G534" s="113"/>
      <c r="H534" s="113"/>
      <c r="I534" s="203"/>
      <c r="J534" s="203"/>
      <c r="K534" s="204"/>
      <c r="L534" s="204"/>
      <c r="M534" s="204"/>
      <c r="N534" s="201"/>
      <c r="O534" s="201"/>
      <c r="P534" s="201"/>
      <c r="Q534" s="201"/>
      <c r="R534" s="113"/>
      <c r="S534" s="113"/>
      <c r="V534" s="201"/>
      <c r="W534" s="113"/>
      <c r="Y534" s="113"/>
      <c r="Z534" s="113"/>
      <c r="AA534" s="113"/>
      <c r="AC534" s="113"/>
      <c r="AD534" s="201"/>
      <c r="AE534" s="113"/>
      <c r="AF534" s="113"/>
      <c r="AG534" s="113"/>
    </row>
    <row r="535" spans="1:33" x14ac:dyDescent="0.2">
      <c r="A535" s="113"/>
      <c r="B535" s="200"/>
      <c r="C535" s="113"/>
      <c r="D535" s="201"/>
      <c r="E535" s="201"/>
      <c r="F535" s="113"/>
      <c r="G535" s="113"/>
      <c r="H535" s="113"/>
      <c r="I535" s="203"/>
      <c r="J535" s="203"/>
      <c r="K535" s="204"/>
      <c r="L535" s="204"/>
      <c r="M535" s="204"/>
      <c r="N535" s="201"/>
      <c r="O535" s="201"/>
      <c r="P535" s="201"/>
      <c r="Q535" s="201"/>
      <c r="R535" s="113"/>
      <c r="S535" s="113"/>
      <c r="V535" s="201"/>
      <c r="W535" s="113"/>
      <c r="Y535" s="113"/>
      <c r="Z535" s="113"/>
      <c r="AA535" s="113"/>
      <c r="AC535" s="113"/>
      <c r="AD535" s="201"/>
      <c r="AE535" s="113"/>
      <c r="AF535" s="113"/>
      <c r="AG535" s="113"/>
    </row>
    <row r="536" spans="1:33" x14ac:dyDescent="0.2">
      <c r="A536" s="113"/>
      <c r="B536" s="200"/>
      <c r="C536" s="113"/>
      <c r="D536" s="201"/>
      <c r="E536" s="201"/>
      <c r="F536" s="113"/>
      <c r="G536" s="113"/>
      <c r="H536" s="113"/>
      <c r="I536" s="203"/>
      <c r="J536" s="203"/>
      <c r="K536" s="204"/>
      <c r="L536" s="204"/>
      <c r="M536" s="204"/>
      <c r="N536" s="201"/>
      <c r="O536" s="201"/>
      <c r="P536" s="201"/>
      <c r="Q536" s="201"/>
      <c r="R536" s="113"/>
      <c r="S536" s="113"/>
      <c r="V536" s="201"/>
      <c r="W536" s="113"/>
      <c r="Y536" s="113"/>
      <c r="Z536" s="113"/>
      <c r="AA536" s="113"/>
      <c r="AC536" s="113"/>
      <c r="AD536" s="201"/>
      <c r="AE536" s="113"/>
      <c r="AF536" s="113"/>
      <c r="AG536" s="113"/>
    </row>
    <row r="537" spans="1:33" x14ac:dyDescent="0.2">
      <c r="A537" s="113"/>
      <c r="B537" s="200"/>
      <c r="C537" s="113"/>
      <c r="D537" s="201"/>
      <c r="E537" s="201"/>
      <c r="F537" s="113"/>
      <c r="G537" s="113"/>
      <c r="H537" s="113"/>
      <c r="I537" s="203"/>
      <c r="J537" s="203"/>
      <c r="K537" s="204"/>
      <c r="L537" s="204"/>
      <c r="M537" s="204"/>
      <c r="N537" s="201"/>
      <c r="O537" s="201"/>
      <c r="P537" s="201"/>
      <c r="Q537" s="201"/>
      <c r="R537" s="113"/>
      <c r="S537" s="113"/>
      <c r="V537" s="201"/>
      <c r="W537" s="113"/>
      <c r="Y537" s="113"/>
      <c r="Z537" s="113"/>
      <c r="AA537" s="113"/>
      <c r="AC537" s="113"/>
      <c r="AD537" s="201"/>
      <c r="AE537" s="113"/>
      <c r="AF537" s="113"/>
      <c r="AG537" s="113"/>
    </row>
    <row r="538" spans="1:33" x14ac:dyDescent="0.2">
      <c r="A538" s="113"/>
      <c r="B538" s="200"/>
      <c r="C538" s="113"/>
      <c r="D538" s="201"/>
      <c r="E538" s="201"/>
      <c r="F538" s="113"/>
      <c r="G538" s="113"/>
      <c r="H538" s="113"/>
      <c r="I538" s="203"/>
      <c r="J538" s="203"/>
      <c r="K538" s="204"/>
      <c r="L538" s="204"/>
      <c r="M538" s="204"/>
      <c r="N538" s="201"/>
      <c r="O538" s="201"/>
      <c r="P538" s="201"/>
      <c r="Q538" s="201"/>
      <c r="R538" s="113"/>
      <c r="S538" s="113"/>
      <c r="V538" s="201"/>
      <c r="W538" s="113"/>
      <c r="Y538" s="113"/>
      <c r="Z538" s="113"/>
      <c r="AA538" s="113"/>
      <c r="AC538" s="113"/>
      <c r="AD538" s="201"/>
      <c r="AE538" s="113"/>
      <c r="AF538" s="113"/>
      <c r="AG538" s="113"/>
    </row>
    <row r="539" spans="1:33" x14ac:dyDescent="0.2">
      <c r="A539" s="113"/>
      <c r="B539" s="200"/>
      <c r="C539" s="113"/>
      <c r="D539" s="201"/>
      <c r="E539" s="201"/>
      <c r="F539" s="113"/>
      <c r="G539" s="113"/>
      <c r="H539" s="113"/>
      <c r="I539" s="203"/>
      <c r="J539" s="203"/>
      <c r="K539" s="204"/>
      <c r="L539" s="204"/>
      <c r="M539" s="204"/>
      <c r="N539" s="201"/>
      <c r="O539" s="201"/>
      <c r="P539" s="201"/>
      <c r="Q539" s="201"/>
      <c r="R539" s="113"/>
      <c r="S539" s="113"/>
      <c r="V539" s="201"/>
      <c r="W539" s="113"/>
      <c r="Y539" s="113"/>
      <c r="Z539" s="113"/>
      <c r="AA539" s="113"/>
      <c r="AC539" s="113"/>
      <c r="AD539" s="201"/>
      <c r="AE539" s="113"/>
      <c r="AF539" s="113"/>
      <c r="AG539" s="113"/>
    </row>
    <row r="540" spans="1:33" x14ac:dyDescent="0.2">
      <c r="A540" s="113"/>
      <c r="B540" s="200"/>
      <c r="C540" s="113"/>
      <c r="D540" s="201"/>
      <c r="E540" s="201"/>
      <c r="F540" s="113"/>
      <c r="G540" s="113"/>
      <c r="H540" s="113"/>
      <c r="I540" s="203"/>
      <c r="J540" s="203"/>
      <c r="K540" s="204"/>
      <c r="L540" s="204"/>
      <c r="M540" s="204"/>
      <c r="N540" s="201"/>
      <c r="O540" s="201"/>
      <c r="P540" s="201"/>
      <c r="Q540" s="201"/>
      <c r="R540" s="113"/>
      <c r="S540" s="113"/>
      <c r="V540" s="201"/>
      <c r="W540" s="113"/>
      <c r="Y540" s="113"/>
      <c r="Z540" s="113"/>
      <c r="AA540" s="113"/>
      <c r="AC540" s="113"/>
      <c r="AD540" s="201"/>
      <c r="AE540" s="113"/>
      <c r="AF540" s="113"/>
      <c r="AG540" s="113"/>
    </row>
    <row r="541" spans="1:33" x14ac:dyDescent="0.2">
      <c r="A541" s="113"/>
      <c r="B541" s="200"/>
      <c r="C541" s="113"/>
      <c r="D541" s="201"/>
      <c r="E541" s="201"/>
      <c r="F541" s="113"/>
      <c r="G541" s="113"/>
      <c r="H541" s="113"/>
      <c r="I541" s="203"/>
      <c r="J541" s="203"/>
      <c r="K541" s="204"/>
      <c r="L541" s="204"/>
      <c r="M541" s="204"/>
      <c r="N541" s="201"/>
      <c r="O541" s="201"/>
      <c r="P541" s="201"/>
      <c r="Q541" s="201"/>
      <c r="R541" s="113"/>
      <c r="S541" s="113"/>
      <c r="V541" s="201"/>
      <c r="W541" s="113"/>
      <c r="Y541" s="113"/>
      <c r="Z541" s="113"/>
      <c r="AA541" s="113"/>
      <c r="AC541" s="113"/>
      <c r="AD541" s="201"/>
      <c r="AE541" s="113"/>
      <c r="AF541" s="113"/>
      <c r="AG541" s="113"/>
    </row>
    <row r="542" spans="1:33" x14ac:dyDescent="0.2">
      <c r="A542" s="113"/>
      <c r="B542" s="200"/>
      <c r="C542" s="113"/>
      <c r="D542" s="201"/>
      <c r="E542" s="201"/>
      <c r="F542" s="113"/>
      <c r="G542" s="113"/>
      <c r="H542" s="113"/>
      <c r="I542" s="203"/>
      <c r="J542" s="203"/>
      <c r="K542" s="204"/>
      <c r="L542" s="204"/>
      <c r="M542" s="204"/>
      <c r="N542" s="201"/>
      <c r="O542" s="201"/>
      <c r="P542" s="201"/>
      <c r="Q542" s="201"/>
      <c r="R542" s="113"/>
      <c r="S542" s="113"/>
      <c r="V542" s="201"/>
      <c r="W542" s="113"/>
      <c r="Y542" s="113"/>
      <c r="Z542" s="113"/>
      <c r="AA542" s="113"/>
      <c r="AC542" s="113"/>
      <c r="AD542" s="201"/>
      <c r="AE542" s="113"/>
      <c r="AF542" s="113"/>
      <c r="AG542" s="113"/>
    </row>
    <row r="543" spans="1:33" x14ac:dyDescent="0.2">
      <c r="A543" s="113"/>
      <c r="B543" s="200"/>
      <c r="C543" s="113"/>
      <c r="D543" s="201"/>
      <c r="E543" s="201"/>
      <c r="F543" s="113"/>
      <c r="G543" s="113"/>
      <c r="H543" s="113"/>
      <c r="I543" s="203"/>
      <c r="J543" s="203"/>
      <c r="K543" s="204"/>
      <c r="L543" s="204"/>
      <c r="M543" s="204"/>
      <c r="N543" s="201"/>
      <c r="O543" s="201"/>
      <c r="P543" s="201"/>
      <c r="Q543" s="201"/>
      <c r="R543" s="113"/>
      <c r="S543" s="113"/>
      <c r="V543" s="201"/>
      <c r="W543" s="113"/>
      <c r="Y543" s="113"/>
      <c r="Z543" s="113"/>
      <c r="AA543" s="113"/>
      <c r="AC543" s="113"/>
      <c r="AD543" s="201"/>
      <c r="AE543" s="113"/>
      <c r="AF543" s="113"/>
      <c r="AG543" s="113"/>
    </row>
    <row r="544" spans="1:33" x14ac:dyDescent="0.2">
      <c r="A544" s="113"/>
      <c r="B544" s="200"/>
      <c r="C544" s="113"/>
      <c r="D544" s="201"/>
      <c r="E544" s="201"/>
      <c r="F544" s="113"/>
      <c r="G544" s="113"/>
      <c r="H544" s="113"/>
      <c r="I544" s="203"/>
      <c r="J544" s="203"/>
      <c r="K544" s="204"/>
      <c r="L544" s="204"/>
      <c r="M544" s="204"/>
      <c r="N544" s="201"/>
      <c r="O544" s="201"/>
      <c r="P544" s="201"/>
      <c r="Q544" s="201"/>
      <c r="R544" s="113"/>
      <c r="S544" s="113"/>
      <c r="V544" s="201"/>
      <c r="W544" s="113"/>
      <c r="Y544" s="113"/>
      <c r="Z544" s="113"/>
      <c r="AA544" s="113"/>
      <c r="AC544" s="113"/>
      <c r="AD544" s="201"/>
      <c r="AE544" s="113"/>
      <c r="AF544" s="113"/>
      <c r="AG544" s="113"/>
    </row>
    <row r="545" spans="1:33" x14ac:dyDescent="0.2">
      <c r="A545" s="113"/>
      <c r="B545" s="200"/>
      <c r="C545" s="113"/>
      <c r="D545" s="201"/>
      <c r="E545" s="201"/>
      <c r="F545" s="113"/>
      <c r="G545" s="113"/>
      <c r="H545" s="113"/>
      <c r="I545" s="203"/>
      <c r="J545" s="203"/>
      <c r="K545" s="204"/>
      <c r="L545" s="204"/>
      <c r="M545" s="204"/>
      <c r="N545" s="201"/>
      <c r="O545" s="201"/>
      <c r="P545" s="201"/>
      <c r="Q545" s="201"/>
      <c r="R545" s="113"/>
      <c r="S545" s="113"/>
      <c r="V545" s="201"/>
      <c r="W545" s="113"/>
      <c r="Y545" s="113"/>
      <c r="Z545" s="113"/>
      <c r="AA545" s="113"/>
      <c r="AC545" s="113"/>
      <c r="AD545" s="201"/>
      <c r="AE545" s="113"/>
      <c r="AF545" s="113"/>
      <c r="AG545" s="113"/>
    </row>
    <row r="546" spans="1:33" x14ac:dyDescent="0.2">
      <c r="A546" s="113"/>
      <c r="B546" s="200"/>
      <c r="C546" s="113"/>
      <c r="D546" s="201"/>
      <c r="E546" s="201"/>
      <c r="F546" s="113"/>
      <c r="G546" s="113"/>
      <c r="H546" s="113"/>
      <c r="I546" s="203"/>
      <c r="J546" s="203"/>
      <c r="K546" s="204"/>
      <c r="L546" s="204"/>
      <c r="M546" s="204"/>
      <c r="N546" s="201"/>
      <c r="O546" s="201"/>
      <c r="P546" s="201"/>
      <c r="Q546" s="201"/>
      <c r="R546" s="113"/>
      <c r="S546" s="113"/>
      <c r="V546" s="201"/>
      <c r="W546" s="113"/>
      <c r="Y546" s="113"/>
      <c r="Z546" s="113"/>
      <c r="AA546" s="113"/>
      <c r="AC546" s="113"/>
      <c r="AD546" s="201"/>
      <c r="AE546" s="113"/>
      <c r="AF546" s="113"/>
      <c r="AG546" s="113"/>
    </row>
    <row r="547" spans="1:33" x14ac:dyDescent="0.2">
      <c r="A547" s="113"/>
      <c r="B547" s="200"/>
      <c r="C547" s="113"/>
      <c r="D547" s="201"/>
      <c r="E547" s="201"/>
      <c r="F547" s="113"/>
      <c r="G547" s="113"/>
      <c r="H547" s="113"/>
      <c r="I547" s="203"/>
      <c r="J547" s="203"/>
      <c r="K547" s="204"/>
      <c r="L547" s="204"/>
      <c r="M547" s="204"/>
      <c r="N547" s="201"/>
      <c r="O547" s="201"/>
      <c r="P547" s="201"/>
      <c r="Q547" s="201"/>
      <c r="R547" s="113"/>
      <c r="S547" s="113"/>
      <c r="V547" s="201"/>
      <c r="W547" s="113"/>
      <c r="Y547" s="113"/>
      <c r="Z547" s="113"/>
      <c r="AA547" s="113"/>
      <c r="AC547" s="113"/>
      <c r="AD547" s="201"/>
      <c r="AE547" s="113"/>
      <c r="AF547" s="113"/>
      <c r="AG547" s="113"/>
    </row>
    <row r="548" spans="1:33" x14ac:dyDescent="0.2">
      <c r="A548" s="113"/>
      <c r="B548" s="200"/>
      <c r="C548" s="113"/>
      <c r="D548" s="201"/>
      <c r="E548" s="201"/>
      <c r="F548" s="113"/>
      <c r="G548" s="113"/>
      <c r="H548" s="113"/>
      <c r="I548" s="203"/>
      <c r="J548" s="203"/>
      <c r="K548" s="204"/>
      <c r="L548" s="204"/>
      <c r="M548" s="204"/>
      <c r="N548" s="201"/>
      <c r="O548" s="201"/>
      <c r="P548" s="201"/>
      <c r="Q548" s="201"/>
      <c r="R548" s="113"/>
      <c r="S548" s="113"/>
      <c r="V548" s="201"/>
      <c r="W548" s="113"/>
      <c r="Y548" s="113"/>
      <c r="Z548" s="113"/>
      <c r="AA548" s="113"/>
      <c r="AC548" s="113"/>
      <c r="AD548" s="201"/>
      <c r="AE548" s="113"/>
      <c r="AF548" s="113"/>
      <c r="AG548" s="113"/>
    </row>
    <row r="549" spans="1:33" x14ac:dyDescent="0.2">
      <c r="A549" s="113"/>
      <c r="B549" s="200"/>
      <c r="C549" s="113"/>
      <c r="D549" s="201"/>
      <c r="E549" s="201"/>
      <c r="F549" s="113"/>
      <c r="G549" s="113"/>
      <c r="H549" s="113"/>
      <c r="I549" s="203"/>
      <c r="J549" s="203"/>
      <c r="K549" s="204"/>
      <c r="L549" s="204"/>
      <c r="M549" s="204"/>
      <c r="N549" s="201"/>
      <c r="O549" s="201"/>
      <c r="P549" s="201"/>
      <c r="Q549" s="201"/>
      <c r="R549" s="113"/>
      <c r="S549" s="113"/>
      <c r="V549" s="201"/>
      <c r="W549" s="113"/>
      <c r="Y549" s="113"/>
      <c r="Z549" s="113"/>
      <c r="AA549" s="113"/>
      <c r="AC549" s="113"/>
      <c r="AD549" s="201"/>
      <c r="AE549" s="113"/>
      <c r="AF549" s="113"/>
      <c r="AG549" s="113"/>
    </row>
    <row r="550" spans="1:33" x14ac:dyDescent="0.2">
      <c r="A550" s="113"/>
      <c r="B550" s="200"/>
      <c r="C550" s="113"/>
      <c r="D550" s="201"/>
      <c r="E550" s="201"/>
      <c r="F550" s="113"/>
      <c r="G550" s="113"/>
      <c r="H550" s="113"/>
      <c r="I550" s="203"/>
      <c r="J550" s="203"/>
      <c r="K550" s="204"/>
      <c r="L550" s="204"/>
      <c r="M550" s="204"/>
      <c r="N550" s="201"/>
      <c r="O550" s="201"/>
      <c r="P550" s="201"/>
      <c r="Q550" s="201"/>
      <c r="R550" s="113"/>
      <c r="S550" s="113"/>
      <c r="V550" s="201"/>
      <c r="W550" s="113"/>
      <c r="Y550" s="113"/>
      <c r="Z550" s="113"/>
      <c r="AA550" s="113"/>
      <c r="AC550" s="113"/>
      <c r="AD550" s="201"/>
      <c r="AE550" s="113"/>
      <c r="AF550" s="113"/>
      <c r="AG550" s="113"/>
    </row>
    <row r="551" spans="1:33" x14ac:dyDescent="0.2">
      <c r="A551" s="113"/>
      <c r="B551" s="200"/>
      <c r="C551" s="113"/>
      <c r="D551" s="201"/>
      <c r="E551" s="201"/>
      <c r="F551" s="113"/>
      <c r="G551" s="113"/>
      <c r="H551" s="113"/>
      <c r="I551" s="203"/>
      <c r="J551" s="203"/>
      <c r="K551" s="204"/>
      <c r="L551" s="204"/>
      <c r="M551" s="204"/>
      <c r="N551" s="201"/>
      <c r="O551" s="201"/>
      <c r="P551" s="201"/>
      <c r="Q551" s="201"/>
      <c r="R551" s="113"/>
      <c r="S551" s="113"/>
      <c r="V551" s="201"/>
      <c r="W551" s="113"/>
      <c r="Y551" s="113"/>
      <c r="Z551" s="113"/>
      <c r="AA551" s="113"/>
      <c r="AC551" s="113"/>
      <c r="AD551" s="201"/>
      <c r="AE551" s="113"/>
      <c r="AF551" s="113"/>
      <c r="AG551" s="113"/>
    </row>
    <row r="552" spans="1:33" x14ac:dyDescent="0.2">
      <c r="A552" s="113"/>
      <c r="B552" s="200"/>
      <c r="C552" s="113"/>
      <c r="D552" s="201"/>
      <c r="E552" s="201"/>
      <c r="F552" s="113"/>
      <c r="G552" s="113"/>
      <c r="H552" s="113"/>
      <c r="I552" s="203"/>
      <c r="J552" s="203"/>
      <c r="K552" s="204"/>
      <c r="L552" s="204"/>
      <c r="M552" s="204"/>
      <c r="N552" s="201"/>
      <c r="O552" s="201"/>
      <c r="P552" s="201"/>
      <c r="Q552" s="201"/>
      <c r="R552" s="113"/>
      <c r="S552" s="113"/>
      <c r="V552" s="201"/>
      <c r="W552" s="113"/>
      <c r="Y552" s="113"/>
      <c r="Z552" s="113"/>
      <c r="AA552" s="113"/>
      <c r="AC552" s="113"/>
      <c r="AD552" s="201"/>
      <c r="AE552" s="113"/>
      <c r="AF552" s="113"/>
      <c r="AG552" s="113"/>
    </row>
    <row r="553" spans="1:33" x14ac:dyDescent="0.2">
      <c r="A553" s="113"/>
      <c r="B553" s="200"/>
      <c r="C553" s="113"/>
      <c r="D553" s="201"/>
      <c r="E553" s="201"/>
      <c r="F553" s="113"/>
      <c r="G553" s="113"/>
      <c r="H553" s="113"/>
      <c r="I553" s="203"/>
      <c r="J553" s="203"/>
      <c r="K553" s="204"/>
      <c r="L553" s="204"/>
      <c r="M553" s="204"/>
      <c r="N553" s="201"/>
      <c r="O553" s="201"/>
      <c r="P553" s="201"/>
      <c r="Q553" s="201"/>
      <c r="R553" s="113"/>
      <c r="S553" s="113"/>
      <c r="V553" s="201"/>
      <c r="W553" s="113"/>
      <c r="Y553" s="113"/>
      <c r="Z553" s="113"/>
      <c r="AA553" s="113"/>
      <c r="AC553" s="113"/>
      <c r="AD553" s="201"/>
      <c r="AE553" s="113"/>
      <c r="AF553" s="113"/>
      <c r="AG553" s="113"/>
    </row>
    <row r="554" spans="1:33" x14ac:dyDescent="0.2">
      <c r="A554" s="113"/>
      <c r="B554" s="200"/>
      <c r="C554" s="113"/>
      <c r="D554" s="201"/>
      <c r="E554" s="201"/>
      <c r="F554" s="113"/>
      <c r="G554" s="113"/>
      <c r="H554" s="113"/>
      <c r="I554" s="203"/>
      <c r="J554" s="203"/>
      <c r="K554" s="204"/>
      <c r="L554" s="204"/>
      <c r="M554" s="204"/>
      <c r="N554" s="201"/>
      <c r="O554" s="201"/>
      <c r="P554" s="201"/>
      <c r="Q554" s="201"/>
      <c r="R554" s="113"/>
      <c r="S554" s="113"/>
      <c r="V554" s="201"/>
      <c r="W554" s="113"/>
      <c r="Y554" s="113"/>
      <c r="Z554" s="113"/>
      <c r="AA554" s="113"/>
      <c r="AC554" s="113"/>
      <c r="AD554" s="201"/>
      <c r="AE554" s="113"/>
      <c r="AF554" s="113"/>
      <c r="AG554" s="113"/>
    </row>
    <row r="555" spans="1:33" x14ac:dyDescent="0.2">
      <c r="A555" s="113"/>
      <c r="B555" s="200"/>
      <c r="C555" s="113"/>
      <c r="D555" s="201"/>
      <c r="E555" s="201"/>
      <c r="F555" s="113"/>
      <c r="G555" s="113"/>
      <c r="H555" s="113"/>
      <c r="I555" s="203"/>
      <c r="J555" s="203"/>
      <c r="K555" s="204"/>
      <c r="L555" s="204"/>
      <c r="M555" s="204"/>
      <c r="N555" s="201"/>
      <c r="O555" s="201"/>
      <c r="P555" s="201"/>
      <c r="Q555" s="201"/>
      <c r="R555" s="113"/>
      <c r="S555" s="113"/>
      <c r="V555" s="201"/>
      <c r="W555" s="113"/>
      <c r="Y555" s="113"/>
      <c r="Z555" s="113"/>
      <c r="AA555" s="113"/>
      <c r="AC555" s="113"/>
      <c r="AD555" s="201"/>
      <c r="AE555" s="113"/>
      <c r="AF555" s="113"/>
      <c r="AG555" s="113"/>
    </row>
    <row r="556" spans="1:33" x14ac:dyDescent="0.2">
      <c r="A556" s="113"/>
      <c r="B556" s="200"/>
      <c r="C556" s="113"/>
      <c r="D556" s="201"/>
      <c r="E556" s="201"/>
      <c r="F556" s="113"/>
      <c r="G556" s="113"/>
      <c r="H556" s="113"/>
      <c r="I556" s="203"/>
      <c r="J556" s="203"/>
      <c r="K556" s="204"/>
      <c r="L556" s="204"/>
      <c r="M556" s="204"/>
      <c r="N556" s="201"/>
      <c r="O556" s="201"/>
      <c r="P556" s="201"/>
      <c r="Q556" s="201"/>
      <c r="R556" s="113"/>
      <c r="S556" s="113"/>
      <c r="V556" s="201"/>
      <c r="W556" s="113"/>
      <c r="Y556" s="113"/>
      <c r="Z556" s="113"/>
      <c r="AA556" s="113"/>
      <c r="AC556" s="113"/>
      <c r="AD556" s="201"/>
      <c r="AE556" s="113"/>
      <c r="AF556" s="113"/>
      <c r="AG556" s="113"/>
    </row>
    <row r="557" spans="1:33" x14ac:dyDescent="0.2">
      <c r="A557" s="113"/>
      <c r="B557" s="200"/>
      <c r="C557" s="113"/>
      <c r="D557" s="201"/>
      <c r="E557" s="201"/>
      <c r="F557" s="113"/>
      <c r="G557" s="113"/>
      <c r="H557" s="113"/>
      <c r="I557" s="203"/>
      <c r="J557" s="203"/>
      <c r="K557" s="204"/>
      <c r="L557" s="204"/>
      <c r="M557" s="204"/>
      <c r="N557" s="201"/>
      <c r="O557" s="201"/>
      <c r="P557" s="201"/>
      <c r="Q557" s="201"/>
      <c r="R557" s="113"/>
      <c r="S557" s="113"/>
      <c r="V557" s="201"/>
      <c r="W557" s="113"/>
      <c r="Y557" s="113"/>
      <c r="Z557" s="113"/>
      <c r="AA557" s="113"/>
      <c r="AC557" s="113"/>
      <c r="AD557" s="201"/>
      <c r="AE557" s="113"/>
      <c r="AF557" s="113"/>
      <c r="AG557" s="113"/>
    </row>
    <row r="558" spans="1:33" x14ac:dyDescent="0.2">
      <c r="A558" s="113"/>
      <c r="B558" s="200"/>
      <c r="C558" s="113"/>
      <c r="D558" s="201"/>
      <c r="E558" s="201"/>
      <c r="F558" s="113"/>
      <c r="G558" s="113"/>
      <c r="H558" s="113"/>
      <c r="I558" s="203"/>
      <c r="J558" s="203"/>
      <c r="K558" s="204"/>
      <c r="L558" s="204"/>
      <c r="M558" s="204"/>
      <c r="N558" s="201"/>
      <c r="O558" s="201"/>
      <c r="P558" s="201"/>
      <c r="Q558" s="201"/>
      <c r="R558" s="113"/>
      <c r="S558" s="113"/>
      <c r="V558" s="201"/>
      <c r="W558" s="113"/>
      <c r="Y558" s="113"/>
      <c r="Z558" s="113"/>
      <c r="AA558" s="113"/>
      <c r="AC558" s="113"/>
      <c r="AD558" s="201"/>
      <c r="AE558" s="113"/>
      <c r="AF558" s="113"/>
      <c r="AG558" s="113"/>
    </row>
    <row r="559" spans="1:33" x14ac:dyDescent="0.2">
      <c r="A559" s="113"/>
      <c r="B559" s="200"/>
      <c r="C559" s="113"/>
      <c r="D559" s="201"/>
      <c r="E559" s="201"/>
      <c r="F559" s="113"/>
      <c r="G559" s="113"/>
      <c r="H559" s="113"/>
      <c r="I559" s="203"/>
      <c r="J559" s="203"/>
      <c r="K559" s="204"/>
      <c r="L559" s="204"/>
      <c r="M559" s="204"/>
      <c r="N559" s="201"/>
      <c r="O559" s="201"/>
      <c r="P559" s="201"/>
      <c r="Q559" s="201"/>
      <c r="R559" s="113"/>
      <c r="S559" s="113"/>
      <c r="V559" s="201"/>
      <c r="W559" s="113"/>
      <c r="Y559" s="113"/>
      <c r="Z559" s="113"/>
      <c r="AA559" s="113"/>
      <c r="AC559" s="113"/>
      <c r="AD559" s="201"/>
      <c r="AE559" s="113"/>
      <c r="AF559" s="113"/>
      <c r="AG559" s="113"/>
    </row>
    <row r="560" spans="1:33" x14ac:dyDescent="0.2">
      <c r="A560" s="113"/>
      <c r="B560" s="200"/>
      <c r="C560" s="113"/>
      <c r="D560" s="201"/>
      <c r="E560" s="201"/>
      <c r="F560" s="113"/>
      <c r="G560" s="113"/>
      <c r="H560" s="113"/>
      <c r="I560" s="203"/>
      <c r="J560" s="203"/>
      <c r="K560" s="204"/>
      <c r="L560" s="204"/>
      <c r="M560" s="204"/>
      <c r="N560" s="201"/>
      <c r="O560" s="201"/>
      <c r="P560" s="201"/>
      <c r="Q560" s="201"/>
      <c r="R560" s="113"/>
      <c r="S560" s="113"/>
      <c r="V560" s="201"/>
      <c r="W560" s="113"/>
      <c r="Y560" s="113"/>
      <c r="Z560" s="113"/>
      <c r="AA560" s="113"/>
      <c r="AC560" s="113"/>
      <c r="AD560" s="201"/>
      <c r="AE560" s="113"/>
      <c r="AF560" s="113"/>
      <c r="AG560" s="113"/>
    </row>
    <row r="561" spans="1:33" x14ac:dyDescent="0.2">
      <c r="A561" s="113"/>
      <c r="B561" s="200"/>
      <c r="C561" s="113"/>
      <c r="D561" s="201"/>
      <c r="E561" s="201"/>
      <c r="F561" s="113"/>
      <c r="G561" s="113"/>
      <c r="H561" s="113"/>
      <c r="I561" s="203"/>
      <c r="J561" s="203"/>
      <c r="K561" s="204"/>
      <c r="L561" s="204"/>
      <c r="M561" s="204"/>
      <c r="N561" s="201"/>
      <c r="O561" s="201"/>
      <c r="P561" s="201"/>
      <c r="Q561" s="201"/>
      <c r="R561" s="113"/>
      <c r="S561" s="113"/>
      <c r="V561" s="201"/>
      <c r="W561" s="113"/>
      <c r="Y561" s="113"/>
      <c r="Z561" s="113"/>
      <c r="AA561" s="113"/>
      <c r="AC561" s="113"/>
      <c r="AD561" s="201"/>
      <c r="AE561" s="113"/>
      <c r="AF561" s="113"/>
      <c r="AG561" s="113"/>
    </row>
    <row r="562" spans="1:33" x14ac:dyDescent="0.2">
      <c r="A562" s="113"/>
      <c r="B562" s="200"/>
      <c r="C562" s="113"/>
      <c r="D562" s="201"/>
      <c r="E562" s="201"/>
      <c r="F562" s="113"/>
      <c r="G562" s="113"/>
      <c r="H562" s="113"/>
      <c r="I562" s="203"/>
      <c r="J562" s="203"/>
      <c r="K562" s="204"/>
      <c r="L562" s="204"/>
      <c r="M562" s="204"/>
      <c r="N562" s="201"/>
      <c r="O562" s="201"/>
      <c r="P562" s="201"/>
      <c r="Q562" s="201"/>
      <c r="R562" s="113"/>
      <c r="S562" s="113"/>
      <c r="V562" s="201"/>
      <c r="W562" s="113"/>
      <c r="Y562" s="113"/>
      <c r="Z562" s="113"/>
      <c r="AA562" s="113"/>
      <c r="AC562" s="113"/>
      <c r="AD562" s="201"/>
      <c r="AE562" s="113"/>
      <c r="AF562" s="113"/>
      <c r="AG562" s="113"/>
    </row>
    <row r="563" spans="1:33" x14ac:dyDescent="0.2">
      <c r="A563" s="113"/>
      <c r="B563" s="200"/>
      <c r="C563" s="113"/>
      <c r="D563" s="201"/>
      <c r="E563" s="201"/>
      <c r="F563" s="113"/>
      <c r="G563" s="113"/>
      <c r="H563" s="113"/>
      <c r="I563" s="203"/>
      <c r="J563" s="203"/>
      <c r="K563" s="204"/>
      <c r="L563" s="204"/>
      <c r="M563" s="204"/>
      <c r="N563" s="201"/>
      <c r="O563" s="201"/>
      <c r="P563" s="201"/>
      <c r="Q563" s="201"/>
      <c r="R563" s="113"/>
      <c r="S563" s="113"/>
      <c r="V563" s="201"/>
      <c r="W563" s="113"/>
      <c r="Y563" s="113"/>
      <c r="Z563" s="113"/>
      <c r="AA563" s="113"/>
      <c r="AC563" s="113"/>
      <c r="AD563" s="201"/>
      <c r="AE563" s="113"/>
      <c r="AF563" s="113"/>
      <c r="AG563" s="113"/>
    </row>
    <row r="564" spans="1:33" x14ac:dyDescent="0.2">
      <c r="A564" s="113"/>
      <c r="B564" s="200"/>
      <c r="C564" s="113"/>
      <c r="D564" s="201"/>
      <c r="E564" s="201"/>
      <c r="F564" s="113"/>
      <c r="G564" s="113"/>
      <c r="H564" s="113"/>
      <c r="I564" s="203"/>
      <c r="J564" s="203"/>
      <c r="K564" s="204"/>
      <c r="L564" s="204"/>
      <c r="M564" s="204"/>
      <c r="N564" s="201"/>
      <c r="O564" s="201"/>
      <c r="P564" s="201"/>
      <c r="Q564" s="201"/>
      <c r="R564" s="113"/>
      <c r="S564" s="113"/>
      <c r="V564" s="201"/>
      <c r="W564" s="113"/>
      <c r="Y564" s="113"/>
      <c r="Z564" s="113"/>
      <c r="AA564" s="113"/>
      <c r="AC564" s="113"/>
      <c r="AD564" s="201"/>
      <c r="AE564" s="113"/>
      <c r="AF564" s="113"/>
      <c r="AG564" s="113"/>
    </row>
    <row r="565" spans="1:33" x14ac:dyDescent="0.2">
      <c r="A565" s="113"/>
      <c r="B565" s="200"/>
      <c r="C565" s="113"/>
      <c r="D565" s="201"/>
      <c r="E565" s="201"/>
      <c r="F565" s="113"/>
      <c r="G565" s="113"/>
      <c r="H565" s="113"/>
      <c r="I565" s="203"/>
      <c r="J565" s="203"/>
      <c r="K565" s="204"/>
      <c r="L565" s="204"/>
      <c r="M565" s="204"/>
      <c r="N565" s="201"/>
      <c r="O565" s="201"/>
      <c r="P565" s="201"/>
      <c r="Q565" s="201"/>
      <c r="R565" s="113"/>
      <c r="S565" s="113"/>
      <c r="V565" s="201"/>
      <c r="W565" s="113"/>
      <c r="Y565" s="113"/>
      <c r="Z565" s="113"/>
      <c r="AA565" s="113"/>
      <c r="AC565" s="113"/>
      <c r="AD565" s="201"/>
      <c r="AE565" s="113"/>
      <c r="AF565" s="113"/>
      <c r="AG565" s="113"/>
    </row>
    <row r="566" spans="1:33" x14ac:dyDescent="0.2">
      <c r="A566" s="113"/>
      <c r="B566" s="200"/>
      <c r="C566" s="113"/>
      <c r="D566" s="201"/>
      <c r="E566" s="201"/>
      <c r="F566" s="113"/>
      <c r="G566" s="113"/>
      <c r="H566" s="113"/>
      <c r="I566" s="203"/>
      <c r="J566" s="203"/>
      <c r="K566" s="204"/>
      <c r="L566" s="204"/>
      <c r="M566" s="204"/>
      <c r="N566" s="201"/>
      <c r="O566" s="201"/>
      <c r="P566" s="201"/>
      <c r="Q566" s="201"/>
      <c r="R566" s="113"/>
      <c r="S566" s="113"/>
      <c r="V566" s="201"/>
      <c r="W566" s="113"/>
      <c r="Y566" s="113"/>
      <c r="Z566" s="113"/>
      <c r="AA566" s="113"/>
      <c r="AC566" s="113"/>
      <c r="AD566" s="201"/>
      <c r="AE566" s="113"/>
      <c r="AF566" s="113"/>
      <c r="AG566" s="113"/>
    </row>
    <row r="567" spans="1:33" x14ac:dyDescent="0.2">
      <c r="A567" s="113"/>
      <c r="B567" s="200"/>
      <c r="C567" s="113"/>
      <c r="D567" s="201"/>
      <c r="E567" s="201"/>
      <c r="F567" s="113"/>
      <c r="G567" s="113"/>
      <c r="H567" s="113"/>
      <c r="I567" s="203"/>
      <c r="J567" s="203"/>
      <c r="K567" s="204"/>
      <c r="L567" s="204"/>
      <c r="M567" s="204"/>
      <c r="N567" s="201"/>
      <c r="O567" s="201"/>
      <c r="P567" s="201"/>
      <c r="Q567" s="201"/>
      <c r="R567" s="113"/>
      <c r="S567" s="113"/>
      <c r="V567" s="201"/>
      <c r="W567" s="113"/>
      <c r="Y567" s="113"/>
      <c r="Z567" s="113"/>
      <c r="AA567" s="113"/>
      <c r="AC567" s="113"/>
      <c r="AD567" s="201"/>
      <c r="AE567" s="113"/>
      <c r="AF567" s="113"/>
      <c r="AG567" s="113"/>
    </row>
    <row r="568" spans="1:33" x14ac:dyDescent="0.2">
      <c r="A568" s="113"/>
      <c r="B568" s="200"/>
      <c r="C568" s="113"/>
      <c r="D568" s="201"/>
      <c r="E568" s="201"/>
      <c r="F568" s="113"/>
      <c r="G568" s="113"/>
      <c r="H568" s="113"/>
      <c r="I568" s="203"/>
      <c r="J568" s="203"/>
      <c r="K568" s="204"/>
      <c r="L568" s="204"/>
      <c r="M568" s="204"/>
      <c r="N568" s="201"/>
      <c r="O568" s="201"/>
      <c r="P568" s="201"/>
      <c r="Q568" s="201"/>
      <c r="R568" s="113"/>
      <c r="S568" s="113"/>
      <c r="V568" s="201"/>
      <c r="W568" s="113"/>
      <c r="Y568" s="113"/>
      <c r="Z568" s="113"/>
      <c r="AA568" s="113"/>
      <c r="AC568" s="113"/>
      <c r="AD568" s="201"/>
      <c r="AE568" s="113"/>
      <c r="AF568" s="113"/>
      <c r="AG568" s="113"/>
    </row>
    <row r="569" spans="1:33" x14ac:dyDescent="0.2">
      <c r="A569" s="113"/>
      <c r="B569" s="200"/>
      <c r="C569" s="113"/>
      <c r="D569" s="201"/>
      <c r="E569" s="201"/>
      <c r="F569" s="113"/>
      <c r="G569" s="113"/>
      <c r="H569" s="113"/>
      <c r="I569" s="203"/>
      <c r="J569" s="203"/>
      <c r="K569" s="204"/>
      <c r="L569" s="204"/>
      <c r="M569" s="204"/>
      <c r="N569" s="201"/>
      <c r="O569" s="201"/>
      <c r="P569" s="201"/>
      <c r="Q569" s="201"/>
      <c r="R569" s="113"/>
      <c r="S569" s="113"/>
      <c r="V569" s="201"/>
      <c r="W569" s="113"/>
      <c r="Y569" s="113"/>
      <c r="Z569" s="113"/>
      <c r="AA569" s="113"/>
      <c r="AC569" s="113"/>
      <c r="AD569" s="201"/>
      <c r="AE569" s="113"/>
      <c r="AF569" s="113"/>
      <c r="AG569" s="113"/>
    </row>
    <row r="570" spans="1:33" x14ac:dyDescent="0.2">
      <c r="A570" s="113"/>
      <c r="B570" s="200"/>
      <c r="C570" s="113"/>
      <c r="D570" s="201"/>
      <c r="E570" s="201"/>
      <c r="F570" s="113"/>
      <c r="G570" s="113"/>
      <c r="H570" s="113"/>
      <c r="I570" s="203"/>
      <c r="J570" s="203"/>
      <c r="K570" s="204"/>
      <c r="L570" s="204"/>
      <c r="M570" s="204"/>
      <c r="N570" s="201"/>
      <c r="O570" s="201"/>
      <c r="P570" s="201"/>
      <c r="Q570" s="201"/>
      <c r="R570" s="113"/>
      <c r="S570" s="113"/>
      <c r="V570" s="201"/>
      <c r="W570" s="113"/>
      <c r="Y570" s="113"/>
      <c r="Z570" s="113"/>
      <c r="AA570" s="113"/>
      <c r="AC570" s="113"/>
      <c r="AD570" s="201"/>
      <c r="AE570" s="113"/>
      <c r="AF570" s="113"/>
      <c r="AG570" s="113"/>
    </row>
    <row r="571" spans="1:33" x14ac:dyDescent="0.2">
      <c r="A571" s="113"/>
      <c r="B571" s="200"/>
      <c r="C571" s="113"/>
      <c r="D571" s="201"/>
      <c r="E571" s="201"/>
      <c r="F571" s="113"/>
      <c r="G571" s="113"/>
      <c r="H571" s="113"/>
      <c r="I571" s="203"/>
      <c r="J571" s="203"/>
      <c r="K571" s="204"/>
      <c r="L571" s="204"/>
      <c r="M571" s="204"/>
      <c r="N571" s="201"/>
      <c r="O571" s="201"/>
      <c r="P571" s="201"/>
      <c r="Q571" s="201"/>
      <c r="R571" s="113"/>
      <c r="S571" s="113"/>
      <c r="V571" s="201"/>
      <c r="W571" s="113"/>
      <c r="Y571" s="113"/>
      <c r="Z571" s="113"/>
      <c r="AA571" s="113"/>
      <c r="AC571" s="113"/>
      <c r="AD571" s="201"/>
      <c r="AE571" s="113"/>
      <c r="AF571" s="113"/>
      <c r="AG571" s="113"/>
    </row>
    <row r="572" spans="1:33" x14ac:dyDescent="0.2">
      <c r="A572" s="113"/>
      <c r="B572" s="200"/>
      <c r="C572" s="113"/>
      <c r="D572" s="201"/>
      <c r="E572" s="201"/>
      <c r="F572" s="113"/>
      <c r="G572" s="113"/>
      <c r="H572" s="113"/>
      <c r="I572" s="203"/>
      <c r="J572" s="203"/>
      <c r="K572" s="204"/>
      <c r="L572" s="204"/>
      <c r="M572" s="204"/>
      <c r="N572" s="201"/>
      <c r="O572" s="201"/>
      <c r="P572" s="201"/>
      <c r="Q572" s="201"/>
      <c r="R572" s="113"/>
      <c r="S572" s="113"/>
      <c r="V572" s="201"/>
      <c r="W572" s="113"/>
      <c r="Y572" s="113"/>
      <c r="Z572" s="113"/>
      <c r="AA572" s="113"/>
      <c r="AC572" s="113"/>
      <c r="AD572" s="201"/>
      <c r="AE572" s="113"/>
      <c r="AF572" s="113"/>
      <c r="AG572" s="113"/>
    </row>
    <row r="573" spans="1:33" x14ac:dyDescent="0.2">
      <c r="A573" s="113"/>
      <c r="B573" s="200"/>
      <c r="C573" s="113"/>
      <c r="D573" s="201"/>
      <c r="E573" s="201"/>
      <c r="F573" s="113"/>
      <c r="G573" s="113"/>
      <c r="H573" s="113"/>
      <c r="I573" s="203"/>
      <c r="J573" s="203"/>
      <c r="K573" s="204"/>
      <c r="L573" s="204"/>
      <c r="M573" s="204"/>
      <c r="N573" s="201"/>
      <c r="O573" s="201"/>
      <c r="P573" s="201"/>
      <c r="Q573" s="201"/>
      <c r="R573" s="113"/>
      <c r="S573" s="113"/>
      <c r="V573" s="201"/>
      <c r="W573" s="113"/>
      <c r="Y573" s="113"/>
      <c r="Z573" s="113"/>
      <c r="AA573" s="113"/>
      <c r="AC573" s="113"/>
      <c r="AD573" s="201"/>
      <c r="AE573" s="113"/>
      <c r="AF573" s="113"/>
      <c r="AG573" s="113"/>
    </row>
    <row r="574" spans="1:33" x14ac:dyDescent="0.2">
      <c r="A574" s="113"/>
      <c r="B574" s="200"/>
      <c r="C574" s="113"/>
      <c r="D574" s="201"/>
      <c r="E574" s="201"/>
      <c r="F574" s="113"/>
      <c r="G574" s="113"/>
      <c r="H574" s="113"/>
      <c r="I574" s="203"/>
      <c r="J574" s="203"/>
      <c r="K574" s="204"/>
      <c r="L574" s="204"/>
      <c r="M574" s="204"/>
      <c r="N574" s="201"/>
      <c r="O574" s="201"/>
      <c r="P574" s="201"/>
      <c r="Q574" s="201"/>
      <c r="R574" s="113"/>
      <c r="S574" s="113"/>
      <c r="V574" s="201"/>
      <c r="W574" s="113"/>
      <c r="Y574" s="113"/>
      <c r="Z574" s="113"/>
      <c r="AA574" s="113"/>
      <c r="AC574" s="113"/>
      <c r="AD574" s="201"/>
      <c r="AE574" s="113"/>
      <c r="AF574" s="113"/>
      <c r="AG574" s="113"/>
    </row>
    <row r="575" spans="1:33" x14ac:dyDescent="0.2">
      <c r="A575" s="113"/>
      <c r="B575" s="200"/>
      <c r="C575" s="113"/>
      <c r="D575" s="201"/>
      <c r="E575" s="201"/>
      <c r="F575" s="113"/>
      <c r="G575" s="113"/>
      <c r="H575" s="113"/>
      <c r="I575" s="203"/>
      <c r="J575" s="203"/>
      <c r="K575" s="204"/>
      <c r="L575" s="204"/>
      <c r="M575" s="204"/>
      <c r="N575" s="201"/>
      <c r="O575" s="201"/>
      <c r="P575" s="201"/>
      <c r="Q575" s="201"/>
      <c r="R575" s="113"/>
      <c r="S575" s="113"/>
      <c r="V575" s="201"/>
      <c r="W575" s="113"/>
      <c r="Y575" s="113"/>
      <c r="Z575" s="113"/>
      <c r="AA575" s="113"/>
      <c r="AC575" s="113"/>
      <c r="AD575" s="201"/>
      <c r="AE575" s="113"/>
      <c r="AF575" s="113"/>
      <c r="AG575" s="113"/>
    </row>
    <row r="576" spans="1:33" x14ac:dyDescent="0.2">
      <c r="A576" s="113"/>
      <c r="B576" s="200"/>
      <c r="C576" s="113"/>
      <c r="D576" s="201"/>
      <c r="E576" s="201"/>
      <c r="F576" s="113"/>
      <c r="G576" s="113"/>
      <c r="H576" s="113"/>
      <c r="I576" s="203"/>
      <c r="J576" s="203"/>
      <c r="K576" s="204"/>
      <c r="L576" s="204"/>
      <c r="M576" s="204"/>
      <c r="N576" s="201"/>
      <c r="O576" s="201"/>
      <c r="P576" s="201"/>
      <c r="Q576" s="201"/>
      <c r="R576" s="113"/>
      <c r="S576" s="113"/>
      <c r="V576" s="201"/>
      <c r="W576" s="113"/>
      <c r="Y576" s="113"/>
      <c r="Z576" s="113"/>
      <c r="AA576" s="113"/>
      <c r="AC576" s="113"/>
      <c r="AD576" s="201"/>
      <c r="AE576" s="113"/>
      <c r="AF576" s="113"/>
      <c r="AG576" s="113"/>
    </row>
    <row r="577" spans="1:33" x14ac:dyDescent="0.2">
      <c r="A577" s="113"/>
      <c r="B577" s="200"/>
      <c r="C577" s="113"/>
      <c r="D577" s="201"/>
      <c r="E577" s="201"/>
      <c r="F577" s="113"/>
      <c r="G577" s="113"/>
      <c r="H577" s="113"/>
      <c r="I577" s="203"/>
      <c r="J577" s="203"/>
      <c r="K577" s="204"/>
      <c r="L577" s="204"/>
      <c r="M577" s="204"/>
      <c r="N577" s="201"/>
      <c r="O577" s="201"/>
      <c r="P577" s="201"/>
      <c r="Q577" s="201"/>
      <c r="R577" s="113"/>
      <c r="S577" s="113"/>
      <c r="V577" s="201"/>
      <c r="W577" s="113"/>
      <c r="Y577" s="113"/>
      <c r="Z577" s="113"/>
      <c r="AA577" s="113"/>
      <c r="AC577" s="113"/>
      <c r="AD577" s="201"/>
      <c r="AE577" s="113"/>
      <c r="AF577" s="113"/>
      <c r="AG577" s="113"/>
    </row>
    <row r="578" spans="1:33" x14ac:dyDescent="0.2">
      <c r="A578" s="113"/>
      <c r="B578" s="200"/>
      <c r="C578" s="113"/>
      <c r="D578" s="201"/>
      <c r="E578" s="201"/>
      <c r="F578" s="113"/>
      <c r="G578" s="113"/>
      <c r="H578" s="113"/>
      <c r="I578" s="203"/>
      <c r="J578" s="203"/>
      <c r="K578" s="204"/>
      <c r="L578" s="204"/>
      <c r="M578" s="204"/>
      <c r="N578" s="201"/>
      <c r="O578" s="201"/>
      <c r="P578" s="201"/>
      <c r="Q578" s="201"/>
      <c r="R578" s="113"/>
      <c r="S578" s="113"/>
      <c r="V578" s="201"/>
      <c r="W578" s="113"/>
      <c r="Y578" s="113"/>
      <c r="Z578" s="113"/>
      <c r="AA578" s="113"/>
      <c r="AC578" s="113"/>
      <c r="AD578" s="201"/>
      <c r="AE578" s="113"/>
      <c r="AF578" s="113"/>
      <c r="AG578" s="113"/>
    </row>
    <row r="579" spans="1:33" x14ac:dyDescent="0.2">
      <c r="A579" s="113"/>
      <c r="B579" s="200"/>
      <c r="C579" s="113"/>
      <c r="D579" s="201"/>
      <c r="E579" s="201"/>
      <c r="F579" s="113"/>
      <c r="G579" s="113"/>
      <c r="H579" s="113"/>
      <c r="I579" s="203"/>
      <c r="J579" s="203"/>
      <c r="K579" s="204"/>
      <c r="L579" s="204"/>
      <c r="M579" s="204"/>
      <c r="N579" s="201"/>
      <c r="O579" s="201"/>
      <c r="P579" s="201"/>
      <c r="Q579" s="201"/>
      <c r="R579" s="113"/>
      <c r="S579" s="113"/>
      <c r="V579" s="201"/>
      <c r="W579" s="113"/>
      <c r="Y579" s="113"/>
      <c r="Z579" s="113"/>
      <c r="AA579" s="113"/>
      <c r="AC579" s="113"/>
      <c r="AD579" s="201"/>
      <c r="AE579" s="113"/>
      <c r="AF579" s="113"/>
      <c r="AG579" s="113"/>
    </row>
    <row r="580" spans="1:33" x14ac:dyDescent="0.2">
      <c r="A580" s="113"/>
      <c r="B580" s="200"/>
      <c r="C580" s="113"/>
      <c r="D580" s="201"/>
      <c r="E580" s="201"/>
      <c r="F580" s="113"/>
      <c r="G580" s="113"/>
      <c r="H580" s="113"/>
      <c r="I580" s="203"/>
      <c r="J580" s="203"/>
      <c r="K580" s="204"/>
      <c r="L580" s="204"/>
      <c r="M580" s="204"/>
      <c r="N580" s="201"/>
      <c r="O580" s="201"/>
      <c r="P580" s="201"/>
      <c r="Q580" s="201"/>
      <c r="R580" s="113"/>
      <c r="S580" s="113"/>
      <c r="V580" s="201"/>
      <c r="W580" s="113"/>
      <c r="Y580" s="113"/>
      <c r="Z580" s="113"/>
      <c r="AA580" s="113"/>
      <c r="AC580" s="113"/>
      <c r="AD580" s="201"/>
      <c r="AE580" s="113"/>
      <c r="AF580" s="113"/>
      <c r="AG580" s="113"/>
    </row>
    <row r="581" spans="1:33" x14ac:dyDescent="0.2">
      <c r="A581" s="113"/>
      <c r="B581" s="200"/>
      <c r="C581" s="113"/>
      <c r="D581" s="201"/>
      <c r="E581" s="201"/>
      <c r="F581" s="113"/>
      <c r="G581" s="113"/>
      <c r="H581" s="113"/>
      <c r="I581" s="203"/>
      <c r="J581" s="203"/>
      <c r="K581" s="204"/>
      <c r="L581" s="204"/>
      <c r="M581" s="204"/>
      <c r="N581" s="201"/>
      <c r="O581" s="201"/>
      <c r="P581" s="201"/>
      <c r="Q581" s="201"/>
      <c r="R581" s="113"/>
      <c r="S581" s="113"/>
      <c r="V581" s="201"/>
      <c r="W581" s="113"/>
      <c r="Y581" s="113"/>
      <c r="Z581" s="113"/>
      <c r="AA581" s="113"/>
      <c r="AC581" s="113"/>
      <c r="AD581" s="201"/>
      <c r="AE581" s="113"/>
      <c r="AF581" s="113"/>
      <c r="AG581" s="113"/>
    </row>
    <row r="582" spans="1:33" x14ac:dyDescent="0.2">
      <c r="A582" s="113"/>
      <c r="B582" s="200"/>
      <c r="C582" s="113"/>
      <c r="D582" s="201"/>
      <c r="E582" s="201"/>
      <c r="F582" s="113"/>
      <c r="G582" s="113"/>
      <c r="H582" s="113"/>
      <c r="I582" s="203"/>
      <c r="J582" s="203"/>
      <c r="K582" s="204"/>
      <c r="L582" s="204"/>
      <c r="M582" s="204"/>
      <c r="N582" s="201"/>
      <c r="O582" s="201"/>
      <c r="P582" s="201"/>
      <c r="Q582" s="201"/>
      <c r="R582" s="113"/>
      <c r="S582" s="113"/>
      <c r="V582" s="201"/>
      <c r="W582" s="113"/>
      <c r="Y582" s="113"/>
      <c r="Z582" s="113"/>
      <c r="AA582" s="113"/>
      <c r="AC582" s="113"/>
      <c r="AD582" s="201"/>
      <c r="AE582" s="113"/>
      <c r="AF582" s="113"/>
      <c r="AG582" s="113"/>
    </row>
    <row r="583" spans="1:33" x14ac:dyDescent="0.2">
      <c r="A583" s="113"/>
      <c r="B583" s="200"/>
      <c r="C583" s="113"/>
      <c r="D583" s="201"/>
      <c r="E583" s="201"/>
      <c r="F583" s="113"/>
      <c r="G583" s="113"/>
      <c r="H583" s="113"/>
      <c r="I583" s="203"/>
      <c r="J583" s="203"/>
      <c r="K583" s="204"/>
      <c r="L583" s="204"/>
      <c r="M583" s="204"/>
      <c r="N583" s="201"/>
      <c r="O583" s="201"/>
      <c r="P583" s="201"/>
      <c r="Q583" s="201"/>
      <c r="R583" s="113"/>
      <c r="S583" s="113"/>
      <c r="V583" s="201"/>
      <c r="W583" s="113"/>
      <c r="Y583" s="113"/>
      <c r="Z583" s="113"/>
      <c r="AA583" s="113"/>
      <c r="AC583" s="113"/>
      <c r="AD583" s="201"/>
      <c r="AE583" s="113"/>
      <c r="AF583" s="113"/>
      <c r="AG583" s="113"/>
    </row>
    <row r="584" spans="1:33" x14ac:dyDescent="0.2">
      <c r="A584" s="113"/>
      <c r="B584" s="200"/>
      <c r="C584" s="113"/>
      <c r="D584" s="201"/>
      <c r="E584" s="201"/>
      <c r="F584" s="113"/>
      <c r="G584" s="113"/>
      <c r="H584" s="113"/>
      <c r="I584" s="203"/>
      <c r="J584" s="203"/>
      <c r="K584" s="204"/>
      <c r="L584" s="204"/>
      <c r="M584" s="204"/>
      <c r="N584" s="201"/>
      <c r="O584" s="201"/>
      <c r="P584" s="201"/>
      <c r="Q584" s="201"/>
      <c r="R584" s="113"/>
      <c r="S584" s="113"/>
      <c r="V584" s="201"/>
      <c r="W584" s="113"/>
      <c r="Y584" s="113"/>
      <c r="Z584" s="113"/>
      <c r="AA584" s="113"/>
      <c r="AC584" s="113"/>
      <c r="AD584" s="201"/>
      <c r="AE584" s="113"/>
      <c r="AF584" s="113"/>
      <c r="AG584" s="113"/>
    </row>
    <row r="585" spans="1:33" x14ac:dyDescent="0.2">
      <c r="A585" s="113"/>
      <c r="B585" s="200"/>
      <c r="C585" s="113"/>
      <c r="D585" s="201"/>
      <c r="E585" s="201"/>
      <c r="F585" s="113"/>
      <c r="G585" s="113"/>
      <c r="H585" s="113"/>
      <c r="I585" s="203"/>
      <c r="J585" s="203"/>
      <c r="K585" s="204"/>
      <c r="L585" s="204"/>
      <c r="M585" s="204"/>
      <c r="N585" s="201"/>
      <c r="O585" s="201"/>
      <c r="P585" s="201"/>
      <c r="Q585" s="201"/>
      <c r="R585" s="113"/>
      <c r="S585" s="113"/>
      <c r="V585" s="201"/>
      <c r="W585" s="113"/>
      <c r="Y585" s="113"/>
      <c r="Z585" s="113"/>
      <c r="AA585" s="113"/>
      <c r="AC585" s="113"/>
      <c r="AD585" s="201"/>
      <c r="AE585" s="113"/>
      <c r="AF585" s="113"/>
      <c r="AG585" s="113"/>
    </row>
    <row r="586" spans="1:33" x14ac:dyDescent="0.2">
      <c r="A586" s="113"/>
      <c r="B586" s="200"/>
      <c r="C586" s="113"/>
      <c r="D586" s="201"/>
      <c r="E586" s="201"/>
      <c r="F586" s="113"/>
      <c r="G586" s="113"/>
      <c r="H586" s="113"/>
      <c r="I586" s="203"/>
      <c r="J586" s="203"/>
      <c r="K586" s="204"/>
      <c r="L586" s="204"/>
      <c r="M586" s="204"/>
      <c r="N586" s="201"/>
      <c r="O586" s="201"/>
      <c r="P586" s="201"/>
      <c r="Q586" s="201"/>
      <c r="R586" s="113"/>
      <c r="S586" s="113"/>
      <c r="V586" s="201"/>
      <c r="W586" s="113"/>
      <c r="Y586" s="113"/>
      <c r="Z586" s="113"/>
      <c r="AA586" s="113"/>
      <c r="AC586" s="113"/>
      <c r="AD586" s="201"/>
      <c r="AE586" s="113"/>
      <c r="AF586" s="113"/>
      <c r="AG586" s="113"/>
    </row>
    <row r="587" spans="1:33" x14ac:dyDescent="0.2">
      <c r="A587" s="113"/>
      <c r="B587" s="200"/>
      <c r="C587" s="113"/>
      <c r="D587" s="201"/>
      <c r="E587" s="201"/>
      <c r="F587" s="113"/>
      <c r="G587" s="113"/>
      <c r="H587" s="113"/>
      <c r="I587" s="203"/>
      <c r="J587" s="203"/>
      <c r="K587" s="204"/>
      <c r="L587" s="204"/>
      <c r="M587" s="204"/>
      <c r="N587" s="201"/>
      <c r="O587" s="201"/>
      <c r="P587" s="201"/>
      <c r="Q587" s="201"/>
      <c r="R587" s="113"/>
      <c r="S587" s="113"/>
      <c r="V587" s="201"/>
      <c r="W587" s="113"/>
      <c r="Y587" s="113"/>
      <c r="Z587" s="113"/>
      <c r="AA587" s="113"/>
      <c r="AC587" s="113"/>
      <c r="AD587" s="201"/>
      <c r="AE587" s="113"/>
      <c r="AF587" s="113"/>
      <c r="AG587" s="113"/>
    </row>
    <row r="588" spans="1:33" x14ac:dyDescent="0.2">
      <c r="A588" s="113"/>
      <c r="B588" s="200"/>
      <c r="C588" s="113"/>
      <c r="D588" s="201"/>
      <c r="E588" s="201"/>
      <c r="F588" s="113"/>
      <c r="G588" s="113"/>
      <c r="H588" s="113"/>
      <c r="I588" s="203"/>
      <c r="J588" s="203"/>
      <c r="K588" s="204"/>
      <c r="L588" s="204"/>
      <c r="M588" s="204"/>
      <c r="N588" s="201"/>
      <c r="O588" s="201"/>
      <c r="P588" s="201"/>
      <c r="Q588" s="201"/>
      <c r="R588" s="113"/>
      <c r="S588" s="113"/>
      <c r="V588" s="201"/>
      <c r="W588" s="113"/>
      <c r="Y588" s="113"/>
      <c r="Z588" s="113"/>
      <c r="AA588" s="113"/>
      <c r="AC588" s="113"/>
      <c r="AD588" s="201"/>
      <c r="AE588" s="113"/>
      <c r="AF588" s="113"/>
      <c r="AG588" s="113"/>
    </row>
    <row r="589" spans="1:33" x14ac:dyDescent="0.2">
      <c r="A589" s="113"/>
      <c r="B589" s="200"/>
      <c r="C589" s="113"/>
      <c r="D589" s="201"/>
      <c r="E589" s="201"/>
      <c r="F589" s="113"/>
      <c r="G589" s="113"/>
      <c r="H589" s="113"/>
      <c r="I589" s="203"/>
      <c r="J589" s="203"/>
      <c r="K589" s="204"/>
      <c r="L589" s="204"/>
      <c r="M589" s="204"/>
      <c r="N589" s="201"/>
      <c r="O589" s="201"/>
      <c r="P589" s="201"/>
      <c r="Q589" s="201"/>
      <c r="R589" s="113"/>
      <c r="S589" s="113"/>
      <c r="V589" s="201"/>
      <c r="W589" s="113"/>
      <c r="Y589" s="113"/>
      <c r="Z589" s="113"/>
      <c r="AA589" s="113"/>
      <c r="AC589" s="113"/>
      <c r="AD589" s="201"/>
      <c r="AE589" s="113"/>
      <c r="AF589" s="113"/>
      <c r="AG589" s="113"/>
    </row>
    <row r="590" spans="1:33" x14ac:dyDescent="0.2">
      <c r="A590" s="113"/>
      <c r="B590" s="200"/>
      <c r="C590" s="113"/>
      <c r="D590" s="201"/>
      <c r="E590" s="201"/>
      <c r="F590" s="113"/>
      <c r="G590" s="113"/>
      <c r="H590" s="113"/>
      <c r="I590" s="203"/>
      <c r="J590" s="203"/>
      <c r="K590" s="204"/>
      <c r="L590" s="204"/>
      <c r="M590" s="204"/>
      <c r="N590" s="201"/>
      <c r="O590" s="201"/>
      <c r="P590" s="201"/>
      <c r="Q590" s="201"/>
      <c r="R590" s="113"/>
      <c r="S590" s="113"/>
      <c r="V590" s="201"/>
      <c r="W590" s="113"/>
      <c r="Y590" s="113"/>
      <c r="Z590" s="113"/>
      <c r="AA590" s="113"/>
      <c r="AC590" s="113"/>
      <c r="AD590" s="201"/>
      <c r="AE590" s="113"/>
      <c r="AF590" s="113"/>
      <c r="AG590" s="113"/>
    </row>
    <row r="591" spans="1:33" x14ac:dyDescent="0.2">
      <c r="A591" s="113"/>
      <c r="B591" s="200"/>
      <c r="C591" s="113"/>
      <c r="D591" s="201"/>
      <c r="E591" s="201"/>
      <c r="F591" s="113"/>
      <c r="G591" s="113"/>
      <c r="H591" s="113"/>
      <c r="I591" s="203"/>
      <c r="J591" s="203"/>
      <c r="K591" s="204"/>
      <c r="L591" s="204"/>
      <c r="M591" s="204"/>
      <c r="N591" s="201"/>
      <c r="O591" s="201"/>
      <c r="P591" s="201"/>
      <c r="Q591" s="201"/>
      <c r="R591" s="113"/>
      <c r="S591" s="113"/>
      <c r="V591" s="201"/>
      <c r="W591" s="113"/>
      <c r="Y591" s="113"/>
      <c r="Z591" s="113"/>
      <c r="AA591" s="113"/>
      <c r="AC591" s="113"/>
      <c r="AD591" s="201"/>
      <c r="AE591" s="113"/>
      <c r="AF591" s="113"/>
      <c r="AG591" s="113"/>
    </row>
    <row r="592" spans="1:33" x14ac:dyDescent="0.2">
      <c r="A592" s="113"/>
      <c r="B592" s="200"/>
      <c r="C592" s="113"/>
      <c r="D592" s="201"/>
      <c r="E592" s="201"/>
      <c r="F592" s="113"/>
      <c r="G592" s="113"/>
      <c r="H592" s="113"/>
      <c r="I592" s="203"/>
      <c r="J592" s="203"/>
      <c r="K592" s="204"/>
      <c r="L592" s="204"/>
      <c r="M592" s="204"/>
      <c r="N592" s="201"/>
      <c r="O592" s="201"/>
      <c r="P592" s="201"/>
      <c r="Q592" s="201"/>
      <c r="R592" s="113"/>
      <c r="S592" s="113"/>
      <c r="V592" s="201"/>
      <c r="W592" s="113"/>
      <c r="Y592" s="113"/>
      <c r="Z592" s="113"/>
      <c r="AA592" s="113"/>
      <c r="AC592" s="113"/>
      <c r="AD592" s="201"/>
      <c r="AE592" s="113"/>
      <c r="AF592" s="113"/>
      <c r="AG592" s="113"/>
    </row>
    <row r="593" spans="1:33" x14ac:dyDescent="0.2">
      <c r="A593" s="113"/>
      <c r="B593" s="200"/>
      <c r="C593" s="113"/>
      <c r="D593" s="201"/>
      <c r="E593" s="201"/>
      <c r="F593" s="113"/>
      <c r="G593" s="113"/>
      <c r="H593" s="113"/>
      <c r="I593" s="203"/>
      <c r="J593" s="203"/>
      <c r="K593" s="204"/>
      <c r="L593" s="204"/>
      <c r="M593" s="204"/>
      <c r="N593" s="201"/>
      <c r="O593" s="201"/>
      <c r="P593" s="201"/>
      <c r="Q593" s="201"/>
      <c r="R593" s="113"/>
      <c r="S593" s="113"/>
      <c r="V593" s="201"/>
      <c r="W593" s="113"/>
      <c r="Y593" s="113"/>
      <c r="Z593" s="113"/>
      <c r="AA593" s="113"/>
      <c r="AC593" s="113"/>
      <c r="AD593" s="201"/>
      <c r="AE593" s="113"/>
      <c r="AF593" s="113"/>
      <c r="AG593" s="113"/>
    </row>
    <row r="594" spans="1:33" x14ac:dyDescent="0.2">
      <c r="A594" s="113"/>
      <c r="B594" s="200"/>
      <c r="C594" s="113"/>
      <c r="D594" s="201"/>
      <c r="E594" s="201"/>
      <c r="F594" s="113"/>
      <c r="G594" s="113"/>
      <c r="H594" s="113"/>
      <c r="I594" s="203"/>
      <c r="J594" s="203"/>
      <c r="K594" s="204"/>
      <c r="L594" s="204"/>
      <c r="M594" s="204"/>
      <c r="N594" s="201"/>
      <c r="O594" s="201"/>
      <c r="P594" s="201"/>
      <c r="Q594" s="201"/>
      <c r="R594" s="113"/>
      <c r="S594" s="113"/>
      <c r="V594" s="201"/>
      <c r="W594" s="113"/>
      <c r="Y594" s="113"/>
      <c r="Z594" s="113"/>
      <c r="AA594" s="113"/>
      <c r="AC594" s="113"/>
      <c r="AD594" s="201"/>
      <c r="AE594" s="113"/>
      <c r="AF594" s="113"/>
      <c r="AG594" s="113"/>
    </row>
    <row r="595" spans="1:33" x14ac:dyDescent="0.2">
      <c r="A595" s="113"/>
      <c r="B595" s="200"/>
      <c r="C595" s="113"/>
      <c r="D595" s="201"/>
      <c r="E595" s="201"/>
      <c r="F595" s="113"/>
      <c r="G595" s="113"/>
      <c r="H595" s="113"/>
      <c r="I595" s="203"/>
      <c r="J595" s="203"/>
      <c r="K595" s="204"/>
      <c r="L595" s="204"/>
      <c r="M595" s="204"/>
      <c r="N595" s="201"/>
      <c r="O595" s="201"/>
      <c r="P595" s="201"/>
      <c r="Q595" s="201"/>
      <c r="R595" s="113"/>
      <c r="S595" s="113"/>
      <c r="V595" s="201"/>
      <c r="W595" s="113"/>
      <c r="Y595" s="113"/>
      <c r="Z595" s="113"/>
      <c r="AA595" s="113"/>
      <c r="AC595" s="113"/>
      <c r="AD595" s="201"/>
      <c r="AE595" s="113"/>
      <c r="AF595" s="113"/>
      <c r="AG595" s="113"/>
    </row>
    <row r="596" spans="1:33" x14ac:dyDescent="0.2">
      <c r="A596" s="113"/>
      <c r="B596" s="200"/>
      <c r="C596" s="113"/>
      <c r="D596" s="201"/>
      <c r="E596" s="201"/>
      <c r="F596" s="113"/>
      <c r="G596" s="113"/>
      <c r="H596" s="113"/>
      <c r="I596" s="203"/>
      <c r="J596" s="203"/>
      <c r="K596" s="204"/>
      <c r="L596" s="204"/>
      <c r="M596" s="204"/>
      <c r="N596" s="201"/>
      <c r="O596" s="201"/>
      <c r="P596" s="201"/>
      <c r="Q596" s="201"/>
      <c r="R596" s="113"/>
      <c r="S596" s="113"/>
      <c r="V596" s="201"/>
      <c r="W596" s="113"/>
      <c r="Y596" s="113"/>
      <c r="Z596" s="113"/>
      <c r="AA596" s="113"/>
      <c r="AC596" s="113"/>
      <c r="AD596" s="201"/>
      <c r="AE596" s="113"/>
      <c r="AF596" s="113"/>
      <c r="AG596" s="113"/>
    </row>
    <row r="597" spans="1:33" x14ac:dyDescent="0.2">
      <c r="A597" s="113"/>
      <c r="B597" s="200"/>
      <c r="C597" s="113"/>
      <c r="D597" s="201"/>
      <c r="E597" s="201"/>
      <c r="F597" s="113"/>
      <c r="G597" s="113"/>
      <c r="H597" s="113"/>
      <c r="I597" s="203"/>
      <c r="J597" s="203"/>
      <c r="K597" s="204"/>
      <c r="L597" s="204"/>
      <c r="M597" s="204"/>
      <c r="N597" s="201"/>
      <c r="O597" s="201"/>
      <c r="P597" s="201"/>
      <c r="Q597" s="201"/>
      <c r="R597" s="113"/>
      <c r="S597" s="113"/>
      <c r="V597" s="201"/>
      <c r="W597" s="113"/>
      <c r="Y597" s="113"/>
      <c r="Z597" s="113"/>
      <c r="AA597" s="113"/>
      <c r="AC597" s="113"/>
      <c r="AD597" s="201"/>
      <c r="AE597" s="113"/>
      <c r="AF597" s="113"/>
      <c r="AG597" s="113"/>
    </row>
    <row r="598" spans="1:33" x14ac:dyDescent="0.2">
      <c r="A598" s="113"/>
      <c r="B598" s="200"/>
      <c r="C598" s="113"/>
      <c r="D598" s="201"/>
      <c r="E598" s="201"/>
      <c r="F598" s="113"/>
      <c r="G598" s="113"/>
      <c r="H598" s="113"/>
      <c r="I598" s="203"/>
      <c r="J598" s="203"/>
      <c r="K598" s="204"/>
      <c r="L598" s="204"/>
      <c r="M598" s="204"/>
      <c r="N598" s="201"/>
      <c r="O598" s="201"/>
      <c r="P598" s="201"/>
      <c r="Q598" s="201"/>
      <c r="R598" s="113"/>
      <c r="S598" s="113"/>
      <c r="V598" s="201"/>
      <c r="W598" s="113"/>
      <c r="Y598" s="113"/>
      <c r="Z598" s="113"/>
      <c r="AA598" s="113"/>
      <c r="AC598" s="113"/>
      <c r="AD598" s="201"/>
      <c r="AE598" s="113"/>
      <c r="AF598" s="113"/>
      <c r="AG598" s="113"/>
    </row>
    <row r="599" spans="1:33" x14ac:dyDescent="0.2">
      <c r="A599" s="113"/>
      <c r="B599" s="200"/>
      <c r="C599" s="113"/>
      <c r="D599" s="201"/>
      <c r="E599" s="201"/>
      <c r="F599" s="113"/>
      <c r="G599" s="113"/>
      <c r="H599" s="113"/>
      <c r="I599" s="203"/>
      <c r="J599" s="203"/>
      <c r="K599" s="204"/>
      <c r="L599" s="204"/>
      <c r="M599" s="204"/>
      <c r="N599" s="201"/>
      <c r="O599" s="201"/>
      <c r="P599" s="201"/>
      <c r="Q599" s="201"/>
      <c r="R599" s="113"/>
      <c r="S599" s="113"/>
      <c r="V599" s="201"/>
      <c r="W599" s="113"/>
      <c r="Y599" s="113"/>
      <c r="Z599" s="113"/>
      <c r="AA599" s="113"/>
      <c r="AC599" s="113"/>
      <c r="AD599" s="201"/>
      <c r="AE599" s="113"/>
      <c r="AF599" s="113"/>
      <c r="AG599" s="113"/>
    </row>
    <row r="600" spans="1:33" x14ac:dyDescent="0.2">
      <c r="A600" s="113"/>
      <c r="B600" s="200"/>
      <c r="C600" s="113"/>
      <c r="D600" s="201"/>
      <c r="E600" s="201"/>
      <c r="F600" s="113"/>
      <c r="G600" s="113"/>
      <c r="H600" s="113"/>
      <c r="I600" s="203"/>
      <c r="J600" s="203"/>
      <c r="K600" s="204"/>
      <c r="L600" s="204"/>
      <c r="M600" s="204"/>
      <c r="N600" s="201"/>
      <c r="O600" s="201"/>
      <c r="P600" s="201"/>
      <c r="Q600" s="201"/>
      <c r="R600" s="113"/>
      <c r="S600" s="113"/>
      <c r="V600" s="201"/>
      <c r="W600" s="113"/>
      <c r="Y600" s="113"/>
      <c r="Z600" s="113"/>
      <c r="AA600" s="113"/>
      <c r="AC600" s="113"/>
      <c r="AD600" s="201"/>
      <c r="AE600" s="113"/>
      <c r="AF600" s="113"/>
      <c r="AG600" s="113"/>
    </row>
    <row r="601" spans="1:33" x14ac:dyDescent="0.2">
      <c r="A601" s="113"/>
      <c r="B601" s="200"/>
      <c r="C601" s="113"/>
      <c r="D601" s="201"/>
      <c r="E601" s="201"/>
      <c r="F601" s="113"/>
      <c r="G601" s="113"/>
      <c r="H601" s="113"/>
      <c r="I601" s="203"/>
      <c r="J601" s="203"/>
      <c r="K601" s="204"/>
      <c r="L601" s="204"/>
      <c r="M601" s="204"/>
      <c r="N601" s="201"/>
      <c r="O601" s="201"/>
      <c r="P601" s="201"/>
      <c r="Q601" s="201"/>
      <c r="R601" s="113"/>
      <c r="S601" s="113"/>
      <c r="V601" s="201"/>
      <c r="W601" s="113"/>
      <c r="Y601" s="113"/>
      <c r="Z601" s="113"/>
      <c r="AA601" s="113"/>
      <c r="AC601" s="113"/>
      <c r="AD601" s="201"/>
      <c r="AE601" s="113"/>
      <c r="AF601" s="113"/>
      <c r="AG601" s="113"/>
    </row>
    <row r="602" spans="1:33" x14ac:dyDescent="0.2">
      <c r="A602" s="113"/>
      <c r="B602" s="200"/>
      <c r="C602" s="113"/>
      <c r="D602" s="201"/>
      <c r="E602" s="201"/>
      <c r="F602" s="113"/>
      <c r="G602" s="113"/>
      <c r="H602" s="113"/>
      <c r="I602" s="203"/>
      <c r="J602" s="203"/>
      <c r="K602" s="204"/>
      <c r="L602" s="204"/>
      <c r="M602" s="204"/>
      <c r="N602" s="201"/>
      <c r="O602" s="201"/>
      <c r="P602" s="201"/>
      <c r="Q602" s="201"/>
      <c r="R602" s="113"/>
      <c r="S602" s="113"/>
      <c r="V602" s="201"/>
      <c r="W602" s="113"/>
      <c r="Y602" s="113"/>
      <c r="Z602" s="113"/>
      <c r="AA602" s="113"/>
      <c r="AC602" s="113"/>
      <c r="AD602" s="201"/>
      <c r="AE602" s="113"/>
      <c r="AF602" s="113"/>
      <c r="AG602" s="113"/>
    </row>
    <row r="603" spans="1:33" x14ac:dyDescent="0.2">
      <c r="A603" s="113"/>
      <c r="B603" s="200"/>
      <c r="C603" s="113"/>
      <c r="D603" s="201"/>
      <c r="E603" s="201"/>
      <c r="F603" s="113"/>
      <c r="G603" s="113"/>
      <c r="H603" s="113"/>
      <c r="I603" s="203"/>
      <c r="J603" s="203"/>
      <c r="K603" s="204"/>
      <c r="L603" s="204"/>
      <c r="M603" s="204"/>
      <c r="N603" s="201"/>
      <c r="O603" s="201"/>
      <c r="P603" s="201"/>
      <c r="Q603" s="201"/>
      <c r="R603" s="113"/>
      <c r="S603" s="113"/>
      <c r="V603" s="201"/>
      <c r="W603" s="113"/>
      <c r="Y603" s="113"/>
      <c r="Z603" s="113"/>
      <c r="AA603" s="113"/>
      <c r="AC603" s="113"/>
      <c r="AD603" s="201"/>
      <c r="AE603" s="113"/>
      <c r="AF603" s="113"/>
      <c r="AG603" s="113"/>
    </row>
    <row r="604" spans="1:33" x14ac:dyDescent="0.2">
      <c r="A604" s="113"/>
      <c r="B604" s="200"/>
      <c r="C604" s="113"/>
      <c r="D604" s="201"/>
      <c r="E604" s="201"/>
      <c r="F604" s="113"/>
      <c r="G604" s="113"/>
      <c r="H604" s="113"/>
      <c r="I604" s="203"/>
      <c r="J604" s="203"/>
      <c r="K604" s="204"/>
      <c r="L604" s="204"/>
      <c r="M604" s="204"/>
      <c r="N604" s="201"/>
      <c r="O604" s="201"/>
      <c r="P604" s="201"/>
      <c r="Q604" s="201"/>
      <c r="R604" s="113"/>
      <c r="S604" s="113"/>
      <c r="V604" s="201"/>
      <c r="W604" s="113"/>
      <c r="Y604" s="113"/>
      <c r="Z604" s="113"/>
      <c r="AA604" s="113"/>
      <c r="AC604" s="113"/>
      <c r="AD604" s="201"/>
      <c r="AE604" s="113"/>
      <c r="AF604" s="113"/>
      <c r="AG604" s="113"/>
    </row>
    <row r="605" spans="1:33" x14ac:dyDescent="0.2">
      <c r="A605" s="113"/>
      <c r="B605" s="200"/>
      <c r="C605" s="113"/>
      <c r="D605" s="201"/>
      <c r="E605" s="201"/>
      <c r="F605" s="113"/>
      <c r="G605" s="113"/>
      <c r="H605" s="113"/>
      <c r="I605" s="203"/>
      <c r="J605" s="203"/>
      <c r="K605" s="204"/>
      <c r="L605" s="204"/>
      <c r="M605" s="204"/>
      <c r="N605" s="201"/>
      <c r="O605" s="201"/>
      <c r="P605" s="201"/>
      <c r="Q605" s="201"/>
      <c r="R605" s="113"/>
      <c r="S605" s="113"/>
      <c r="V605" s="201"/>
      <c r="W605" s="113"/>
      <c r="Y605" s="113"/>
      <c r="Z605" s="113"/>
      <c r="AA605" s="113"/>
      <c r="AC605" s="113"/>
      <c r="AD605" s="201"/>
      <c r="AE605" s="113"/>
      <c r="AF605" s="113"/>
      <c r="AG605" s="113"/>
    </row>
    <row r="606" spans="1:33" x14ac:dyDescent="0.2">
      <c r="A606" s="113"/>
      <c r="B606" s="200"/>
      <c r="C606" s="113"/>
      <c r="D606" s="201"/>
      <c r="E606" s="201"/>
      <c r="F606" s="113"/>
      <c r="G606" s="113"/>
      <c r="H606" s="113"/>
      <c r="I606" s="203"/>
      <c r="J606" s="203"/>
      <c r="K606" s="204"/>
      <c r="L606" s="204"/>
      <c r="M606" s="204"/>
      <c r="N606" s="201"/>
      <c r="O606" s="201"/>
      <c r="P606" s="201"/>
      <c r="Q606" s="201"/>
      <c r="R606" s="113"/>
      <c r="S606" s="113"/>
      <c r="V606" s="201"/>
      <c r="W606" s="113"/>
      <c r="Y606" s="113"/>
      <c r="Z606" s="113"/>
      <c r="AA606" s="113"/>
      <c r="AC606" s="113"/>
      <c r="AD606" s="201"/>
      <c r="AE606" s="113"/>
      <c r="AF606" s="113"/>
      <c r="AG606" s="113"/>
    </row>
    <row r="607" spans="1:33" x14ac:dyDescent="0.2">
      <c r="A607" s="113"/>
      <c r="B607" s="200"/>
      <c r="C607" s="113"/>
      <c r="D607" s="201"/>
      <c r="E607" s="201"/>
      <c r="F607" s="113"/>
      <c r="G607" s="113"/>
      <c r="H607" s="113"/>
      <c r="I607" s="203"/>
      <c r="J607" s="203"/>
      <c r="K607" s="204"/>
      <c r="L607" s="204"/>
      <c r="M607" s="204"/>
      <c r="N607" s="201"/>
      <c r="O607" s="201"/>
      <c r="P607" s="201"/>
      <c r="Q607" s="201"/>
      <c r="R607" s="113"/>
      <c r="S607" s="113"/>
      <c r="V607" s="201"/>
      <c r="W607" s="113"/>
      <c r="Y607" s="113"/>
      <c r="Z607" s="113"/>
      <c r="AA607" s="113"/>
      <c r="AC607" s="113"/>
      <c r="AD607" s="201"/>
      <c r="AE607" s="113"/>
      <c r="AF607" s="113"/>
      <c r="AG607" s="113"/>
    </row>
    <row r="608" spans="1:33" x14ac:dyDescent="0.2">
      <c r="A608" s="113"/>
      <c r="B608" s="200"/>
      <c r="C608" s="113"/>
      <c r="D608" s="201"/>
      <c r="E608" s="201"/>
      <c r="F608" s="113"/>
      <c r="G608" s="113"/>
      <c r="H608" s="113"/>
      <c r="I608" s="203"/>
      <c r="J608" s="203"/>
      <c r="K608" s="204"/>
      <c r="L608" s="204"/>
      <c r="M608" s="204"/>
      <c r="N608" s="201"/>
      <c r="O608" s="201"/>
      <c r="P608" s="201"/>
      <c r="Q608" s="201"/>
      <c r="R608" s="113"/>
      <c r="S608" s="113"/>
      <c r="V608" s="201"/>
      <c r="W608" s="113"/>
      <c r="Y608" s="113"/>
      <c r="Z608" s="113"/>
      <c r="AA608" s="113"/>
      <c r="AC608" s="113"/>
      <c r="AD608" s="201"/>
      <c r="AE608" s="113"/>
      <c r="AF608" s="113"/>
      <c r="AG608" s="113"/>
    </row>
    <row r="609" spans="1:33" x14ac:dyDescent="0.2">
      <c r="A609" s="113"/>
      <c r="B609" s="200"/>
      <c r="C609" s="113"/>
      <c r="D609" s="201"/>
      <c r="E609" s="201"/>
      <c r="F609" s="113"/>
      <c r="G609" s="113"/>
      <c r="H609" s="113"/>
      <c r="I609" s="203"/>
      <c r="J609" s="203"/>
      <c r="K609" s="204"/>
      <c r="L609" s="204"/>
      <c r="M609" s="204"/>
      <c r="N609" s="201"/>
      <c r="O609" s="201"/>
      <c r="P609" s="201"/>
      <c r="Q609" s="201"/>
      <c r="R609" s="113"/>
      <c r="S609" s="113"/>
      <c r="V609" s="201"/>
      <c r="W609" s="113"/>
      <c r="Y609" s="113"/>
      <c r="Z609" s="113"/>
      <c r="AA609" s="113"/>
      <c r="AC609" s="113"/>
      <c r="AD609" s="201"/>
      <c r="AE609" s="113"/>
      <c r="AF609" s="113"/>
      <c r="AG609" s="113"/>
    </row>
    <row r="610" spans="1:33" x14ac:dyDescent="0.2">
      <c r="A610" s="113"/>
      <c r="B610" s="200"/>
      <c r="C610" s="113"/>
      <c r="D610" s="201"/>
      <c r="E610" s="201"/>
      <c r="F610" s="113"/>
      <c r="G610" s="113"/>
      <c r="H610" s="113"/>
      <c r="I610" s="203"/>
      <c r="J610" s="203"/>
      <c r="K610" s="204"/>
      <c r="L610" s="204"/>
      <c r="M610" s="204"/>
      <c r="N610" s="201"/>
      <c r="O610" s="201"/>
      <c r="P610" s="201"/>
      <c r="Q610" s="201"/>
      <c r="R610" s="113"/>
      <c r="S610" s="113"/>
      <c r="V610" s="201"/>
      <c r="W610" s="113"/>
      <c r="Y610" s="113"/>
      <c r="Z610" s="113"/>
      <c r="AA610" s="113"/>
      <c r="AC610" s="113"/>
      <c r="AD610" s="201"/>
      <c r="AE610" s="113"/>
      <c r="AF610" s="113"/>
      <c r="AG610" s="113"/>
    </row>
    <row r="611" spans="1:33" x14ac:dyDescent="0.2">
      <c r="A611" s="113"/>
      <c r="B611" s="200"/>
      <c r="C611" s="113"/>
      <c r="D611" s="201"/>
      <c r="E611" s="201"/>
      <c r="F611" s="113"/>
      <c r="G611" s="113"/>
      <c r="H611" s="113"/>
      <c r="I611" s="203"/>
      <c r="J611" s="203"/>
      <c r="K611" s="204"/>
      <c r="L611" s="204"/>
      <c r="M611" s="204"/>
      <c r="N611" s="201"/>
      <c r="O611" s="201"/>
      <c r="P611" s="201"/>
      <c r="Q611" s="201"/>
      <c r="R611" s="113"/>
      <c r="S611" s="113"/>
      <c r="V611" s="201"/>
      <c r="W611" s="113"/>
      <c r="Y611" s="113"/>
      <c r="Z611" s="113"/>
      <c r="AA611" s="113"/>
      <c r="AC611" s="113"/>
      <c r="AD611" s="201"/>
      <c r="AE611" s="113"/>
      <c r="AF611" s="113"/>
      <c r="AG611" s="113"/>
    </row>
    <row r="612" spans="1:33" x14ac:dyDescent="0.2">
      <c r="A612" s="113"/>
      <c r="B612" s="200"/>
      <c r="C612" s="113"/>
      <c r="D612" s="201"/>
      <c r="E612" s="201"/>
      <c r="F612" s="113"/>
      <c r="G612" s="113"/>
      <c r="H612" s="113"/>
      <c r="I612" s="203"/>
      <c r="J612" s="203"/>
      <c r="K612" s="204"/>
      <c r="L612" s="204"/>
      <c r="M612" s="204"/>
      <c r="N612" s="201"/>
      <c r="O612" s="201"/>
      <c r="P612" s="201"/>
      <c r="Q612" s="201"/>
      <c r="R612" s="113"/>
      <c r="S612" s="113"/>
      <c r="V612" s="201"/>
      <c r="W612" s="113"/>
      <c r="Y612" s="113"/>
      <c r="Z612" s="113"/>
      <c r="AA612" s="113"/>
      <c r="AC612" s="113"/>
      <c r="AD612" s="201"/>
      <c r="AE612" s="113"/>
      <c r="AF612" s="113"/>
      <c r="AG612" s="113"/>
    </row>
    <row r="613" spans="1:33" x14ac:dyDescent="0.2">
      <c r="A613" s="113"/>
      <c r="B613" s="200"/>
      <c r="C613" s="113"/>
      <c r="D613" s="201"/>
      <c r="E613" s="201"/>
      <c r="F613" s="113"/>
      <c r="G613" s="113"/>
      <c r="H613" s="113"/>
      <c r="I613" s="203"/>
      <c r="J613" s="203"/>
      <c r="K613" s="204"/>
      <c r="L613" s="204"/>
      <c r="M613" s="204"/>
      <c r="N613" s="201"/>
      <c r="O613" s="201"/>
      <c r="P613" s="201"/>
      <c r="Q613" s="201"/>
      <c r="R613" s="113"/>
      <c r="S613" s="113"/>
      <c r="V613" s="201"/>
      <c r="W613" s="113"/>
      <c r="Y613" s="113"/>
      <c r="Z613" s="113"/>
      <c r="AA613" s="113"/>
      <c r="AC613" s="113"/>
      <c r="AD613" s="201"/>
      <c r="AE613" s="113"/>
      <c r="AF613" s="113"/>
      <c r="AG613" s="113"/>
    </row>
    <row r="614" spans="1:33" x14ac:dyDescent="0.2">
      <c r="A614" s="113"/>
      <c r="B614" s="200"/>
      <c r="C614" s="113"/>
      <c r="D614" s="201"/>
      <c r="E614" s="201"/>
      <c r="F614" s="113"/>
      <c r="G614" s="113"/>
      <c r="H614" s="113"/>
      <c r="I614" s="203"/>
      <c r="J614" s="203"/>
      <c r="K614" s="204"/>
      <c r="L614" s="204"/>
      <c r="M614" s="204"/>
      <c r="N614" s="201"/>
      <c r="O614" s="201"/>
      <c r="P614" s="201"/>
      <c r="Q614" s="201"/>
      <c r="R614" s="113"/>
      <c r="S614" s="113"/>
      <c r="V614" s="201"/>
      <c r="W614" s="113"/>
      <c r="Y614" s="113"/>
      <c r="Z614" s="113"/>
      <c r="AA614" s="113"/>
      <c r="AC614" s="113"/>
      <c r="AD614" s="201"/>
      <c r="AE614" s="113"/>
      <c r="AF614" s="113"/>
      <c r="AG614" s="113"/>
    </row>
    <row r="615" spans="1:33" x14ac:dyDescent="0.2">
      <c r="A615" s="113"/>
      <c r="B615" s="200"/>
      <c r="C615" s="113"/>
      <c r="D615" s="201"/>
      <c r="E615" s="201"/>
      <c r="F615" s="113"/>
      <c r="G615" s="113"/>
      <c r="H615" s="113"/>
      <c r="I615" s="203"/>
      <c r="J615" s="203"/>
      <c r="K615" s="204"/>
      <c r="L615" s="204"/>
      <c r="M615" s="204"/>
      <c r="N615" s="201"/>
      <c r="O615" s="201"/>
      <c r="P615" s="201"/>
      <c r="Q615" s="201"/>
      <c r="R615" s="113"/>
      <c r="S615" s="113"/>
      <c r="V615" s="201"/>
      <c r="W615" s="113"/>
      <c r="Y615" s="113"/>
      <c r="Z615" s="113"/>
      <c r="AA615" s="113"/>
      <c r="AC615" s="113"/>
      <c r="AD615" s="201"/>
      <c r="AE615" s="113"/>
      <c r="AF615" s="113"/>
      <c r="AG615" s="113"/>
    </row>
    <row r="616" spans="1:33" x14ac:dyDescent="0.2">
      <c r="A616" s="113"/>
      <c r="B616" s="200"/>
      <c r="C616" s="113"/>
      <c r="D616" s="201"/>
      <c r="E616" s="201"/>
      <c r="F616" s="113"/>
      <c r="G616" s="113"/>
      <c r="H616" s="113"/>
      <c r="I616" s="203"/>
      <c r="J616" s="203"/>
      <c r="K616" s="204"/>
      <c r="L616" s="204"/>
      <c r="M616" s="204"/>
      <c r="N616" s="201"/>
      <c r="O616" s="201"/>
      <c r="P616" s="201"/>
      <c r="Q616" s="201"/>
      <c r="R616" s="113"/>
      <c r="S616" s="113"/>
      <c r="V616" s="201"/>
      <c r="W616" s="113"/>
      <c r="Y616" s="113"/>
      <c r="Z616" s="113"/>
      <c r="AA616" s="113"/>
      <c r="AC616" s="113"/>
      <c r="AD616" s="201"/>
      <c r="AE616" s="113"/>
      <c r="AF616" s="113"/>
      <c r="AG616" s="113"/>
    </row>
    <row r="617" spans="1:33" x14ac:dyDescent="0.2">
      <c r="A617" s="113"/>
      <c r="B617" s="200"/>
      <c r="C617" s="113"/>
      <c r="D617" s="201"/>
      <c r="E617" s="201"/>
      <c r="F617" s="113"/>
      <c r="G617" s="113"/>
      <c r="H617" s="113"/>
      <c r="I617" s="203"/>
      <c r="J617" s="203"/>
      <c r="K617" s="204"/>
      <c r="L617" s="204"/>
      <c r="M617" s="204"/>
      <c r="N617" s="201"/>
      <c r="O617" s="201"/>
      <c r="P617" s="201"/>
      <c r="Q617" s="201"/>
      <c r="R617" s="113"/>
      <c r="S617" s="113"/>
      <c r="V617" s="201"/>
      <c r="W617" s="113"/>
      <c r="Y617" s="113"/>
      <c r="Z617" s="113"/>
      <c r="AA617" s="113"/>
      <c r="AC617" s="113"/>
      <c r="AD617" s="201"/>
      <c r="AE617" s="113"/>
      <c r="AF617" s="113"/>
      <c r="AG617" s="113"/>
    </row>
    <row r="618" spans="1:33" x14ac:dyDescent="0.2">
      <c r="A618" s="113"/>
      <c r="B618" s="200"/>
      <c r="C618" s="113"/>
      <c r="D618" s="201"/>
      <c r="E618" s="201"/>
      <c r="F618" s="113"/>
      <c r="G618" s="113"/>
      <c r="H618" s="113"/>
      <c r="I618" s="203"/>
      <c r="J618" s="203"/>
      <c r="K618" s="204"/>
      <c r="L618" s="204"/>
      <c r="M618" s="204"/>
      <c r="N618" s="201"/>
      <c r="O618" s="201"/>
      <c r="P618" s="201"/>
      <c r="Q618" s="201"/>
      <c r="R618" s="113"/>
      <c r="S618" s="113"/>
      <c r="V618" s="201"/>
      <c r="W618" s="113"/>
      <c r="Y618" s="113"/>
      <c r="Z618" s="113"/>
      <c r="AA618" s="113"/>
      <c r="AC618" s="113"/>
      <c r="AD618" s="201"/>
      <c r="AE618" s="113"/>
      <c r="AF618" s="113"/>
      <c r="AG618" s="113"/>
    </row>
    <row r="619" spans="1:33" x14ac:dyDescent="0.2">
      <c r="A619" s="113"/>
      <c r="B619" s="200"/>
      <c r="C619" s="113"/>
      <c r="D619" s="201"/>
      <c r="E619" s="201"/>
      <c r="F619" s="113"/>
      <c r="G619" s="113"/>
      <c r="H619" s="113"/>
      <c r="I619" s="203"/>
      <c r="J619" s="203"/>
      <c r="K619" s="204"/>
      <c r="L619" s="204"/>
      <c r="M619" s="204"/>
      <c r="N619" s="201"/>
      <c r="O619" s="201"/>
      <c r="P619" s="201"/>
      <c r="Q619" s="201"/>
      <c r="R619" s="113"/>
      <c r="S619" s="113"/>
      <c r="V619" s="201"/>
      <c r="W619" s="113"/>
      <c r="Y619" s="113"/>
      <c r="Z619" s="113"/>
      <c r="AA619" s="113"/>
      <c r="AC619" s="113"/>
      <c r="AD619" s="201"/>
      <c r="AE619" s="113"/>
      <c r="AF619" s="113"/>
      <c r="AG619" s="113"/>
    </row>
    <row r="620" spans="1:33" x14ac:dyDescent="0.2">
      <c r="A620" s="113"/>
      <c r="B620" s="200"/>
      <c r="C620" s="113"/>
      <c r="D620" s="201"/>
      <c r="E620" s="201"/>
      <c r="F620" s="113"/>
      <c r="G620" s="113"/>
      <c r="H620" s="113"/>
      <c r="I620" s="203"/>
      <c r="J620" s="203"/>
      <c r="K620" s="204"/>
      <c r="L620" s="204"/>
      <c r="M620" s="204"/>
      <c r="N620" s="201"/>
      <c r="O620" s="201"/>
      <c r="P620" s="201"/>
      <c r="Q620" s="201"/>
      <c r="R620" s="113"/>
      <c r="S620" s="113"/>
      <c r="V620" s="201"/>
      <c r="W620" s="113"/>
      <c r="Y620" s="113"/>
      <c r="Z620" s="113"/>
      <c r="AA620" s="113"/>
      <c r="AC620" s="113"/>
      <c r="AD620" s="201"/>
      <c r="AE620" s="113"/>
      <c r="AF620" s="113"/>
      <c r="AG620" s="113"/>
    </row>
    <row r="621" spans="1:33" x14ac:dyDescent="0.2">
      <c r="A621" s="113"/>
      <c r="B621" s="200"/>
      <c r="C621" s="113"/>
      <c r="D621" s="201"/>
      <c r="E621" s="201"/>
      <c r="F621" s="113"/>
      <c r="G621" s="113"/>
      <c r="H621" s="113"/>
      <c r="I621" s="203"/>
      <c r="J621" s="203"/>
      <c r="K621" s="204"/>
      <c r="L621" s="204"/>
      <c r="M621" s="204"/>
      <c r="N621" s="201"/>
      <c r="O621" s="201"/>
      <c r="P621" s="201"/>
      <c r="Q621" s="201"/>
      <c r="R621" s="113"/>
      <c r="S621" s="113"/>
      <c r="V621" s="201"/>
      <c r="W621" s="113"/>
      <c r="Y621" s="113"/>
      <c r="Z621" s="113"/>
      <c r="AA621" s="113"/>
      <c r="AC621" s="113"/>
      <c r="AD621" s="201"/>
      <c r="AE621" s="113"/>
      <c r="AF621" s="113"/>
      <c r="AG621" s="113"/>
    </row>
    <row r="622" spans="1:33" x14ac:dyDescent="0.2">
      <c r="A622" s="113"/>
      <c r="B622" s="200"/>
      <c r="C622" s="113"/>
      <c r="D622" s="201"/>
      <c r="E622" s="201"/>
      <c r="F622" s="113"/>
      <c r="G622" s="113"/>
      <c r="H622" s="113"/>
      <c r="I622" s="203"/>
      <c r="J622" s="203"/>
      <c r="K622" s="204"/>
      <c r="L622" s="204"/>
      <c r="M622" s="204"/>
      <c r="N622" s="201"/>
      <c r="O622" s="201"/>
      <c r="P622" s="201"/>
      <c r="Q622" s="201"/>
      <c r="R622" s="113"/>
      <c r="S622" s="113"/>
      <c r="V622" s="201"/>
      <c r="W622" s="113"/>
      <c r="Y622" s="113"/>
      <c r="Z622" s="113"/>
      <c r="AA622" s="113"/>
      <c r="AC622" s="113"/>
      <c r="AD622" s="201"/>
      <c r="AE622" s="113"/>
      <c r="AF622" s="113"/>
      <c r="AG622" s="113"/>
    </row>
    <row r="623" spans="1:33" x14ac:dyDescent="0.2">
      <c r="A623" s="113"/>
      <c r="B623" s="200"/>
      <c r="C623" s="113"/>
      <c r="D623" s="201"/>
      <c r="E623" s="201"/>
      <c r="F623" s="113"/>
      <c r="G623" s="113"/>
      <c r="H623" s="113"/>
      <c r="I623" s="203"/>
      <c r="J623" s="203"/>
      <c r="K623" s="204"/>
      <c r="L623" s="204"/>
      <c r="M623" s="204"/>
      <c r="N623" s="201"/>
      <c r="O623" s="201"/>
      <c r="P623" s="201"/>
      <c r="Q623" s="201"/>
      <c r="R623" s="113"/>
      <c r="S623" s="113"/>
      <c r="V623" s="201"/>
      <c r="W623" s="113"/>
      <c r="Y623" s="113"/>
      <c r="Z623" s="113"/>
      <c r="AA623" s="113"/>
      <c r="AC623" s="113"/>
      <c r="AD623" s="201"/>
      <c r="AE623" s="113"/>
      <c r="AF623" s="113"/>
      <c r="AG623" s="113"/>
    </row>
    <row r="624" spans="1:33" x14ac:dyDescent="0.2">
      <c r="A624" s="113"/>
      <c r="B624" s="200"/>
      <c r="C624" s="113"/>
      <c r="D624" s="201"/>
      <c r="E624" s="201"/>
      <c r="F624" s="113"/>
      <c r="G624" s="113"/>
      <c r="H624" s="113"/>
      <c r="I624" s="203"/>
      <c r="J624" s="203"/>
      <c r="K624" s="204"/>
      <c r="L624" s="204"/>
      <c r="M624" s="204"/>
      <c r="N624" s="201"/>
      <c r="O624" s="201"/>
      <c r="P624" s="201"/>
      <c r="Q624" s="201"/>
      <c r="R624" s="113"/>
      <c r="S624" s="113"/>
      <c r="V624" s="201"/>
      <c r="W624" s="113"/>
      <c r="Y624" s="113"/>
      <c r="Z624" s="113"/>
      <c r="AA624" s="113"/>
      <c r="AC624" s="113"/>
      <c r="AD624" s="201"/>
      <c r="AE624" s="113"/>
      <c r="AF624" s="113"/>
      <c r="AG624" s="113"/>
    </row>
    <row r="625" spans="1:33" x14ac:dyDescent="0.2">
      <c r="A625" s="113"/>
      <c r="B625" s="200"/>
      <c r="C625" s="113"/>
      <c r="D625" s="201"/>
      <c r="E625" s="201"/>
      <c r="F625" s="113"/>
      <c r="G625" s="113"/>
      <c r="H625" s="113"/>
      <c r="I625" s="203"/>
      <c r="J625" s="203"/>
      <c r="K625" s="204"/>
      <c r="L625" s="204"/>
      <c r="M625" s="204"/>
      <c r="N625" s="201"/>
      <c r="O625" s="201"/>
      <c r="P625" s="201"/>
      <c r="Q625" s="201"/>
      <c r="R625" s="113"/>
      <c r="S625" s="113"/>
      <c r="V625" s="201"/>
      <c r="W625" s="113"/>
      <c r="Y625" s="113"/>
      <c r="Z625" s="113"/>
      <c r="AA625" s="113"/>
      <c r="AC625" s="113"/>
      <c r="AD625" s="201"/>
      <c r="AE625" s="113"/>
      <c r="AF625" s="113"/>
      <c r="AG625" s="113"/>
    </row>
    <row r="626" spans="1:33" x14ac:dyDescent="0.2">
      <c r="A626" s="113"/>
      <c r="B626" s="200"/>
      <c r="C626" s="113"/>
      <c r="D626" s="201"/>
      <c r="E626" s="201"/>
      <c r="F626" s="113"/>
      <c r="G626" s="113"/>
      <c r="H626" s="113"/>
      <c r="I626" s="203"/>
      <c r="J626" s="203"/>
      <c r="K626" s="204"/>
      <c r="L626" s="204"/>
      <c r="M626" s="204"/>
      <c r="N626" s="201"/>
      <c r="O626" s="201"/>
      <c r="P626" s="201"/>
      <c r="Q626" s="201"/>
      <c r="R626" s="113"/>
      <c r="S626" s="113"/>
      <c r="V626" s="201"/>
      <c r="W626" s="113"/>
      <c r="Y626" s="113"/>
      <c r="Z626" s="113"/>
      <c r="AA626" s="113"/>
      <c r="AC626" s="113"/>
      <c r="AD626" s="201"/>
      <c r="AE626" s="113"/>
      <c r="AF626" s="113"/>
      <c r="AG626" s="113"/>
    </row>
    <row r="627" spans="1:33" x14ac:dyDescent="0.2">
      <c r="A627" s="113"/>
      <c r="B627" s="200"/>
      <c r="C627" s="113"/>
      <c r="D627" s="201"/>
      <c r="E627" s="201"/>
      <c r="F627" s="113"/>
      <c r="G627" s="113"/>
      <c r="H627" s="113"/>
      <c r="I627" s="203"/>
      <c r="J627" s="203"/>
      <c r="K627" s="204"/>
      <c r="L627" s="204"/>
      <c r="M627" s="204"/>
      <c r="N627" s="201"/>
      <c r="O627" s="201"/>
      <c r="P627" s="201"/>
      <c r="Q627" s="201"/>
      <c r="R627" s="113"/>
      <c r="S627" s="113"/>
      <c r="V627" s="201"/>
      <c r="W627" s="113"/>
      <c r="Y627" s="113"/>
      <c r="Z627" s="113"/>
      <c r="AA627" s="113"/>
      <c r="AC627" s="113"/>
      <c r="AD627" s="201"/>
      <c r="AE627" s="113"/>
      <c r="AF627" s="113"/>
      <c r="AG627" s="113"/>
    </row>
    <row r="628" spans="1:33" x14ac:dyDescent="0.2">
      <c r="A628" s="113"/>
      <c r="B628" s="200"/>
      <c r="C628" s="113"/>
      <c r="D628" s="201"/>
      <c r="E628" s="201"/>
      <c r="F628" s="113"/>
      <c r="G628" s="113"/>
      <c r="H628" s="113"/>
      <c r="I628" s="203"/>
      <c r="J628" s="203"/>
      <c r="K628" s="204"/>
      <c r="L628" s="204"/>
      <c r="M628" s="204"/>
      <c r="N628" s="201"/>
      <c r="O628" s="201"/>
      <c r="P628" s="201"/>
      <c r="Q628" s="201"/>
      <c r="R628" s="113"/>
      <c r="S628" s="113"/>
      <c r="V628" s="201"/>
      <c r="W628" s="113"/>
      <c r="Y628" s="113"/>
      <c r="Z628" s="113"/>
      <c r="AA628" s="113"/>
      <c r="AC628" s="113"/>
      <c r="AD628" s="201"/>
      <c r="AE628" s="113"/>
      <c r="AF628" s="113"/>
      <c r="AG628" s="113"/>
    </row>
    <row r="629" spans="1:33" x14ac:dyDescent="0.2">
      <c r="A629" s="113"/>
      <c r="B629" s="200"/>
      <c r="C629" s="113"/>
      <c r="D629" s="201"/>
      <c r="E629" s="201"/>
      <c r="F629" s="113"/>
      <c r="G629" s="113"/>
      <c r="H629" s="113"/>
      <c r="I629" s="203"/>
      <c r="J629" s="203"/>
      <c r="K629" s="204"/>
      <c r="L629" s="204"/>
      <c r="M629" s="204"/>
      <c r="N629" s="201"/>
      <c r="O629" s="201"/>
      <c r="P629" s="201"/>
      <c r="Q629" s="201"/>
      <c r="R629" s="113"/>
      <c r="S629" s="113"/>
      <c r="V629" s="201"/>
      <c r="W629" s="113"/>
      <c r="Y629" s="113"/>
      <c r="Z629" s="113"/>
      <c r="AA629" s="113"/>
      <c r="AC629" s="113"/>
      <c r="AD629" s="201"/>
      <c r="AE629" s="113"/>
      <c r="AF629" s="113"/>
      <c r="AG629" s="113"/>
    </row>
    <row r="630" spans="1:33" x14ac:dyDescent="0.2">
      <c r="A630" s="113"/>
      <c r="B630" s="200"/>
      <c r="C630" s="113"/>
      <c r="D630" s="201"/>
      <c r="E630" s="201"/>
      <c r="F630" s="113"/>
      <c r="G630" s="113"/>
      <c r="H630" s="113"/>
      <c r="I630" s="203"/>
      <c r="J630" s="203"/>
      <c r="K630" s="204"/>
      <c r="L630" s="204"/>
      <c r="M630" s="204"/>
      <c r="N630" s="201"/>
      <c r="O630" s="201"/>
      <c r="P630" s="201"/>
      <c r="Q630" s="201"/>
      <c r="R630" s="113"/>
      <c r="S630" s="113"/>
      <c r="V630" s="201"/>
      <c r="W630" s="113"/>
      <c r="Y630" s="113"/>
      <c r="Z630" s="113"/>
      <c r="AA630" s="113"/>
      <c r="AC630" s="113"/>
      <c r="AD630" s="201"/>
      <c r="AE630" s="113"/>
      <c r="AF630" s="113"/>
      <c r="AG630" s="113"/>
    </row>
    <row r="631" spans="1:33" x14ac:dyDescent="0.2">
      <c r="A631" s="113"/>
      <c r="B631" s="200"/>
      <c r="C631" s="113"/>
      <c r="D631" s="201"/>
      <c r="E631" s="201"/>
      <c r="F631" s="113"/>
      <c r="G631" s="113"/>
      <c r="H631" s="113"/>
      <c r="I631" s="203"/>
      <c r="J631" s="203"/>
      <c r="K631" s="204"/>
      <c r="L631" s="204"/>
      <c r="M631" s="204"/>
      <c r="N631" s="201"/>
      <c r="O631" s="201"/>
      <c r="P631" s="201"/>
      <c r="Q631" s="201"/>
      <c r="R631" s="113"/>
      <c r="S631" s="113"/>
      <c r="V631" s="201"/>
      <c r="W631" s="113"/>
      <c r="Y631" s="113"/>
      <c r="Z631" s="113"/>
      <c r="AA631" s="113"/>
      <c r="AC631" s="113"/>
      <c r="AD631" s="201"/>
      <c r="AE631" s="113"/>
      <c r="AF631" s="113"/>
      <c r="AG631" s="113"/>
    </row>
    <row r="632" spans="1:33" x14ac:dyDescent="0.2">
      <c r="A632" s="113"/>
      <c r="B632" s="200"/>
      <c r="C632" s="113"/>
      <c r="D632" s="201"/>
      <c r="E632" s="201"/>
      <c r="F632" s="113"/>
      <c r="G632" s="113"/>
      <c r="H632" s="113"/>
      <c r="I632" s="203"/>
      <c r="J632" s="203"/>
      <c r="K632" s="204"/>
      <c r="L632" s="204"/>
      <c r="M632" s="204"/>
      <c r="N632" s="201"/>
      <c r="O632" s="201"/>
      <c r="P632" s="201"/>
      <c r="Q632" s="201"/>
      <c r="R632" s="113"/>
      <c r="S632" s="113"/>
      <c r="V632" s="201"/>
      <c r="W632" s="113"/>
      <c r="Y632" s="113"/>
      <c r="Z632" s="113"/>
      <c r="AA632" s="113"/>
      <c r="AC632" s="113"/>
      <c r="AD632" s="201"/>
      <c r="AE632" s="113"/>
      <c r="AF632" s="113"/>
      <c r="AG632" s="113"/>
    </row>
    <row r="633" spans="1:33" x14ac:dyDescent="0.2">
      <c r="A633" s="113"/>
      <c r="B633" s="200"/>
      <c r="C633" s="113"/>
      <c r="D633" s="201"/>
      <c r="E633" s="201"/>
      <c r="F633" s="113"/>
      <c r="G633" s="113"/>
      <c r="H633" s="113"/>
      <c r="I633" s="203"/>
      <c r="J633" s="203"/>
      <c r="K633" s="204"/>
      <c r="L633" s="204"/>
      <c r="M633" s="204"/>
      <c r="N633" s="201"/>
      <c r="O633" s="201"/>
      <c r="P633" s="201"/>
      <c r="Q633" s="201"/>
      <c r="R633" s="113"/>
      <c r="S633" s="113"/>
      <c r="V633" s="201"/>
      <c r="W633" s="113"/>
      <c r="Y633" s="113"/>
      <c r="Z633" s="113"/>
      <c r="AA633" s="113"/>
      <c r="AC633" s="113"/>
      <c r="AD633" s="201"/>
      <c r="AE633" s="113"/>
      <c r="AF633" s="113"/>
      <c r="AG633" s="113"/>
    </row>
    <row r="634" spans="1:33" x14ac:dyDescent="0.2">
      <c r="A634" s="113"/>
      <c r="B634" s="200"/>
      <c r="C634" s="113"/>
      <c r="D634" s="201"/>
      <c r="E634" s="201"/>
      <c r="F634" s="113"/>
      <c r="G634" s="113"/>
      <c r="H634" s="113"/>
      <c r="I634" s="203"/>
      <c r="J634" s="203"/>
      <c r="K634" s="204"/>
      <c r="L634" s="204"/>
      <c r="M634" s="204"/>
      <c r="N634" s="201"/>
      <c r="O634" s="201"/>
      <c r="P634" s="201"/>
      <c r="Q634" s="201"/>
      <c r="R634" s="113"/>
      <c r="S634" s="113"/>
      <c r="V634" s="201"/>
      <c r="W634" s="113"/>
      <c r="Y634" s="113"/>
      <c r="Z634" s="113"/>
      <c r="AA634" s="113"/>
      <c r="AC634" s="113"/>
      <c r="AD634" s="201"/>
      <c r="AE634" s="113"/>
      <c r="AF634" s="113"/>
      <c r="AG634" s="113"/>
    </row>
    <row r="635" spans="1:33" x14ac:dyDescent="0.2">
      <c r="A635" s="113"/>
      <c r="B635" s="200"/>
      <c r="C635" s="113"/>
      <c r="D635" s="201"/>
      <c r="E635" s="201"/>
      <c r="F635" s="113"/>
      <c r="G635" s="113"/>
      <c r="H635" s="113"/>
      <c r="I635" s="203"/>
      <c r="J635" s="203"/>
      <c r="K635" s="204"/>
      <c r="L635" s="204"/>
      <c r="M635" s="204"/>
      <c r="N635" s="201"/>
      <c r="O635" s="201"/>
      <c r="P635" s="201"/>
      <c r="Q635" s="201"/>
      <c r="R635" s="113"/>
      <c r="S635" s="113"/>
      <c r="V635" s="201"/>
      <c r="W635" s="113"/>
      <c r="Y635" s="113"/>
      <c r="Z635" s="113"/>
      <c r="AA635" s="113"/>
      <c r="AC635" s="113"/>
      <c r="AD635" s="201"/>
      <c r="AE635" s="113"/>
      <c r="AF635" s="113"/>
      <c r="AG635" s="113"/>
    </row>
    <row r="636" spans="1:33" x14ac:dyDescent="0.2">
      <c r="A636" s="113"/>
      <c r="B636" s="200"/>
      <c r="C636" s="113"/>
      <c r="D636" s="201"/>
      <c r="E636" s="201"/>
      <c r="F636" s="113"/>
      <c r="G636" s="113"/>
      <c r="H636" s="113"/>
      <c r="I636" s="203"/>
      <c r="J636" s="203"/>
      <c r="K636" s="204"/>
      <c r="L636" s="204"/>
      <c r="M636" s="204"/>
      <c r="N636" s="201"/>
      <c r="O636" s="201"/>
      <c r="P636" s="201"/>
      <c r="Q636" s="201"/>
      <c r="R636" s="113"/>
      <c r="S636" s="113"/>
      <c r="V636" s="201"/>
      <c r="W636" s="113"/>
      <c r="Y636" s="113"/>
      <c r="Z636" s="113"/>
      <c r="AA636" s="113"/>
      <c r="AC636" s="113"/>
      <c r="AD636" s="201"/>
      <c r="AE636" s="113"/>
      <c r="AF636" s="113"/>
      <c r="AG636" s="113"/>
    </row>
    <row r="637" spans="1:33" x14ac:dyDescent="0.2">
      <c r="A637" s="113"/>
      <c r="B637" s="200"/>
      <c r="C637" s="113"/>
      <c r="D637" s="201"/>
      <c r="E637" s="201"/>
      <c r="F637" s="113"/>
      <c r="G637" s="113"/>
      <c r="H637" s="113"/>
      <c r="I637" s="203"/>
      <c r="J637" s="203"/>
      <c r="K637" s="204"/>
      <c r="L637" s="204"/>
      <c r="M637" s="204"/>
      <c r="N637" s="201"/>
      <c r="O637" s="201"/>
      <c r="P637" s="201"/>
      <c r="Q637" s="201"/>
      <c r="R637" s="113"/>
      <c r="S637" s="113"/>
      <c r="V637" s="201"/>
      <c r="W637" s="113"/>
      <c r="Y637" s="113"/>
      <c r="Z637" s="113"/>
      <c r="AA637" s="113"/>
      <c r="AC637" s="113"/>
      <c r="AD637" s="201"/>
      <c r="AE637" s="113"/>
      <c r="AF637" s="113"/>
      <c r="AG637" s="113"/>
    </row>
    <row r="638" spans="1:33" x14ac:dyDescent="0.2">
      <c r="A638" s="113"/>
      <c r="B638" s="200"/>
      <c r="C638" s="113"/>
      <c r="D638" s="201"/>
      <c r="E638" s="201"/>
      <c r="F638" s="113"/>
      <c r="G638" s="113"/>
      <c r="H638" s="113"/>
      <c r="I638" s="203"/>
      <c r="J638" s="203"/>
      <c r="K638" s="204"/>
      <c r="L638" s="204"/>
      <c r="M638" s="204"/>
      <c r="N638" s="201"/>
      <c r="O638" s="201"/>
      <c r="P638" s="201"/>
      <c r="Q638" s="201"/>
      <c r="R638" s="113"/>
      <c r="S638" s="113"/>
      <c r="V638" s="201"/>
      <c r="W638" s="113"/>
      <c r="Y638" s="113"/>
      <c r="Z638" s="113"/>
      <c r="AA638" s="113"/>
      <c r="AC638" s="113"/>
      <c r="AD638" s="201"/>
      <c r="AE638" s="113"/>
      <c r="AF638" s="113"/>
      <c r="AG638" s="113"/>
    </row>
    <row r="639" spans="1:33" x14ac:dyDescent="0.2">
      <c r="A639" s="113"/>
      <c r="B639" s="200"/>
      <c r="C639" s="113"/>
      <c r="D639" s="201"/>
      <c r="E639" s="201"/>
      <c r="F639" s="113"/>
      <c r="G639" s="113"/>
      <c r="H639" s="113"/>
      <c r="I639" s="203"/>
      <c r="J639" s="203"/>
      <c r="K639" s="204"/>
      <c r="L639" s="204"/>
      <c r="M639" s="204"/>
      <c r="N639" s="201"/>
      <c r="O639" s="201"/>
      <c r="P639" s="201"/>
      <c r="Q639" s="201"/>
      <c r="R639" s="113"/>
      <c r="S639" s="113"/>
      <c r="V639" s="201"/>
      <c r="W639" s="113"/>
      <c r="Y639" s="113"/>
      <c r="Z639" s="113"/>
      <c r="AA639" s="113"/>
      <c r="AC639" s="113"/>
      <c r="AD639" s="201"/>
      <c r="AE639" s="113"/>
      <c r="AF639" s="113"/>
      <c r="AG639" s="113"/>
    </row>
    <row r="640" spans="1:33" x14ac:dyDescent="0.2">
      <c r="A640" s="113"/>
      <c r="B640" s="200"/>
      <c r="C640" s="113"/>
      <c r="D640" s="201"/>
      <c r="E640" s="201"/>
      <c r="F640" s="113"/>
      <c r="G640" s="113"/>
      <c r="H640" s="113"/>
      <c r="I640" s="203"/>
      <c r="J640" s="203"/>
      <c r="K640" s="204"/>
      <c r="L640" s="204"/>
      <c r="M640" s="204"/>
      <c r="N640" s="201"/>
      <c r="O640" s="201"/>
      <c r="P640" s="201"/>
      <c r="Q640" s="201"/>
      <c r="R640" s="113"/>
      <c r="S640" s="113"/>
      <c r="V640" s="201"/>
      <c r="W640" s="113"/>
      <c r="Y640" s="113"/>
      <c r="Z640" s="113"/>
      <c r="AA640" s="113"/>
      <c r="AC640" s="113"/>
      <c r="AD640" s="201"/>
      <c r="AE640" s="113"/>
      <c r="AF640" s="113"/>
      <c r="AG640" s="113"/>
    </row>
    <row r="641" spans="1:33" x14ac:dyDescent="0.2">
      <c r="A641" s="113"/>
      <c r="B641" s="200"/>
      <c r="C641" s="113"/>
      <c r="D641" s="201"/>
      <c r="E641" s="201"/>
      <c r="F641" s="113"/>
      <c r="G641" s="113"/>
      <c r="H641" s="113"/>
      <c r="I641" s="203"/>
      <c r="J641" s="203"/>
      <c r="K641" s="204"/>
      <c r="L641" s="204"/>
      <c r="M641" s="204"/>
      <c r="N641" s="201"/>
      <c r="O641" s="201"/>
      <c r="P641" s="201"/>
      <c r="Q641" s="201"/>
      <c r="R641" s="113"/>
      <c r="S641" s="113"/>
      <c r="V641" s="201"/>
      <c r="W641" s="113"/>
      <c r="Y641" s="113"/>
      <c r="Z641" s="113"/>
      <c r="AA641" s="113"/>
      <c r="AC641" s="113"/>
      <c r="AD641" s="201"/>
      <c r="AE641" s="113"/>
      <c r="AF641" s="113"/>
      <c r="AG641" s="113"/>
    </row>
    <row r="642" spans="1:33" x14ac:dyDescent="0.2">
      <c r="A642" s="113"/>
      <c r="B642" s="200"/>
      <c r="C642" s="113"/>
      <c r="D642" s="201"/>
      <c r="E642" s="201"/>
      <c r="F642" s="113"/>
      <c r="G642" s="113"/>
      <c r="H642" s="113"/>
      <c r="I642" s="203"/>
      <c r="J642" s="203"/>
      <c r="K642" s="204"/>
      <c r="L642" s="204"/>
      <c r="M642" s="204"/>
      <c r="N642" s="201"/>
      <c r="O642" s="201"/>
      <c r="P642" s="201"/>
      <c r="Q642" s="201"/>
      <c r="R642" s="113"/>
      <c r="S642" s="113"/>
      <c r="V642" s="201"/>
      <c r="W642" s="113"/>
      <c r="Y642" s="113"/>
      <c r="Z642" s="113"/>
      <c r="AA642" s="113"/>
      <c r="AC642" s="113"/>
      <c r="AD642" s="201"/>
      <c r="AE642" s="113"/>
      <c r="AF642" s="113"/>
      <c r="AG642" s="113"/>
    </row>
    <row r="643" spans="1:33" x14ac:dyDescent="0.2">
      <c r="A643" s="113"/>
      <c r="B643" s="200"/>
      <c r="C643" s="113"/>
      <c r="D643" s="201"/>
      <c r="E643" s="201"/>
      <c r="F643" s="113"/>
      <c r="G643" s="113"/>
      <c r="H643" s="113"/>
      <c r="I643" s="203"/>
      <c r="J643" s="203"/>
      <c r="K643" s="204"/>
      <c r="L643" s="204"/>
      <c r="M643" s="204"/>
      <c r="N643" s="201"/>
      <c r="O643" s="201"/>
      <c r="P643" s="201"/>
      <c r="Q643" s="201"/>
      <c r="R643" s="113"/>
      <c r="S643" s="113"/>
      <c r="V643" s="201"/>
      <c r="W643" s="113"/>
      <c r="Y643" s="113"/>
      <c r="Z643" s="113"/>
      <c r="AA643" s="113"/>
      <c r="AC643" s="113"/>
      <c r="AD643" s="201"/>
      <c r="AE643" s="113"/>
      <c r="AF643" s="113"/>
      <c r="AG643" s="113"/>
    </row>
    <row r="644" spans="1:33" x14ac:dyDescent="0.2">
      <c r="A644" s="113"/>
      <c r="B644" s="200"/>
      <c r="C644" s="113"/>
      <c r="D644" s="201"/>
      <c r="E644" s="201"/>
      <c r="F644" s="113"/>
      <c r="G644" s="113"/>
      <c r="H644" s="113"/>
      <c r="I644" s="203"/>
      <c r="J644" s="203"/>
      <c r="K644" s="204"/>
      <c r="L644" s="204"/>
      <c r="M644" s="204"/>
      <c r="N644" s="201"/>
      <c r="O644" s="201"/>
      <c r="P644" s="201"/>
      <c r="Q644" s="201"/>
      <c r="R644" s="113"/>
      <c r="S644" s="113"/>
      <c r="V644" s="201"/>
      <c r="W644" s="113"/>
      <c r="Y644" s="113"/>
      <c r="Z644" s="113"/>
      <c r="AA644" s="113"/>
      <c r="AC644" s="113"/>
      <c r="AD644" s="201"/>
      <c r="AE644" s="113"/>
      <c r="AF644" s="113"/>
      <c r="AG644" s="113"/>
    </row>
    <row r="645" spans="1:33" x14ac:dyDescent="0.2">
      <c r="A645" s="113"/>
      <c r="B645" s="200"/>
      <c r="C645" s="113"/>
      <c r="D645" s="201"/>
      <c r="E645" s="201"/>
      <c r="F645" s="113"/>
      <c r="G645" s="113"/>
      <c r="H645" s="113"/>
      <c r="I645" s="203"/>
      <c r="J645" s="203"/>
      <c r="K645" s="204"/>
      <c r="L645" s="204"/>
      <c r="M645" s="204"/>
      <c r="N645" s="201"/>
      <c r="O645" s="201"/>
      <c r="P645" s="201"/>
      <c r="Q645" s="201"/>
      <c r="R645" s="113"/>
      <c r="S645" s="113"/>
      <c r="V645" s="201"/>
      <c r="W645" s="113"/>
      <c r="Y645" s="113"/>
      <c r="Z645" s="113"/>
      <c r="AA645" s="113"/>
      <c r="AC645" s="113"/>
      <c r="AD645" s="201"/>
      <c r="AE645" s="113"/>
      <c r="AF645" s="113"/>
      <c r="AG645" s="113"/>
    </row>
    <row r="646" spans="1:33" x14ac:dyDescent="0.2">
      <c r="A646" s="113"/>
      <c r="B646" s="200"/>
      <c r="C646" s="113"/>
      <c r="D646" s="201"/>
      <c r="E646" s="201"/>
      <c r="F646" s="113"/>
      <c r="G646" s="113"/>
      <c r="H646" s="113"/>
      <c r="I646" s="203"/>
      <c r="J646" s="203"/>
      <c r="K646" s="204"/>
      <c r="L646" s="204"/>
      <c r="M646" s="204"/>
      <c r="N646" s="201"/>
      <c r="O646" s="201"/>
      <c r="P646" s="201"/>
      <c r="Q646" s="201"/>
      <c r="R646" s="113"/>
      <c r="S646" s="113"/>
      <c r="V646" s="201"/>
      <c r="W646" s="113"/>
      <c r="Y646" s="113"/>
      <c r="Z646" s="113"/>
      <c r="AA646" s="113"/>
      <c r="AC646" s="113"/>
      <c r="AD646" s="201"/>
      <c r="AE646" s="113"/>
      <c r="AF646" s="113"/>
      <c r="AG646" s="113"/>
    </row>
    <row r="647" spans="1:33" x14ac:dyDescent="0.2">
      <c r="A647" s="113"/>
      <c r="B647" s="200"/>
      <c r="C647" s="113"/>
      <c r="D647" s="201"/>
      <c r="E647" s="201"/>
      <c r="F647" s="113"/>
      <c r="G647" s="113"/>
      <c r="H647" s="113"/>
      <c r="I647" s="203"/>
      <c r="J647" s="203"/>
      <c r="K647" s="204"/>
      <c r="L647" s="204"/>
      <c r="M647" s="204"/>
      <c r="N647" s="201"/>
      <c r="O647" s="201"/>
      <c r="P647" s="201"/>
      <c r="Q647" s="201"/>
      <c r="R647" s="113"/>
      <c r="S647" s="113"/>
      <c r="V647" s="201"/>
      <c r="W647" s="113"/>
      <c r="Y647" s="113"/>
      <c r="Z647" s="113"/>
      <c r="AA647" s="113"/>
      <c r="AC647" s="113"/>
      <c r="AD647" s="201"/>
      <c r="AE647" s="113"/>
      <c r="AF647" s="113"/>
      <c r="AG647" s="113"/>
    </row>
    <row r="648" spans="1:33" x14ac:dyDescent="0.2">
      <c r="A648" s="113"/>
      <c r="B648" s="200"/>
      <c r="C648" s="113"/>
      <c r="D648" s="201"/>
      <c r="E648" s="201"/>
      <c r="F648" s="113"/>
      <c r="G648" s="113"/>
      <c r="H648" s="113"/>
      <c r="I648" s="203"/>
      <c r="J648" s="203"/>
      <c r="K648" s="204"/>
      <c r="L648" s="204"/>
      <c r="M648" s="204"/>
      <c r="N648" s="201"/>
      <c r="O648" s="201"/>
      <c r="P648" s="201"/>
      <c r="Q648" s="201"/>
      <c r="R648" s="113"/>
      <c r="S648" s="113"/>
      <c r="V648" s="201"/>
      <c r="W648" s="113"/>
      <c r="Y648" s="113"/>
      <c r="Z648" s="113"/>
      <c r="AA648" s="113"/>
      <c r="AC648" s="113"/>
      <c r="AD648" s="201"/>
      <c r="AE648" s="113"/>
      <c r="AF648" s="113"/>
      <c r="AG648" s="113"/>
    </row>
    <row r="649" spans="1:33" x14ac:dyDescent="0.2">
      <c r="A649" s="113"/>
      <c r="B649" s="200"/>
      <c r="C649" s="113"/>
      <c r="D649" s="201"/>
      <c r="E649" s="201"/>
      <c r="F649" s="113"/>
      <c r="G649" s="113"/>
      <c r="H649" s="113"/>
      <c r="I649" s="203"/>
      <c r="J649" s="203"/>
      <c r="K649" s="204"/>
      <c r="L649" s="204"/>
      <c r="M649" s="204"/>
      <c r="N649" s="201"/>
      <c r="O649" s="201"/>
      <c r="P649" s="201"/>
      <c r="Q649" s="201"/>
      <c r="R649" s="113"/>
      <c r="S649" s="113"/>
      <c r="V649" s="201"/>
      <c r="W649" s="113"/>
      <c r="Y649" s="113"/>
      <c r="Z649" s="113"/>
      <c r="AA649" s="113"/>
      <c r="AC649" s="113"/>
      <c r="AD649" s="201"/>
      <c r="AE649" s="113"/>
      <c r="AF649" s="113"/>
      <c r="AG649" s="113"/>
    </row>
    <row r="650" spans="1:33" x14ac:dyDescent="0.2">
      <c r="A650" s="113"/>
      <c r="B650" s="200"/>
      <c r="C650" s="113"/>
      <c r="D650" s="201"/>
      <c r="E650" s="201"/>
      <c r="F650" s="113"/>
      <c r="G650" s="113"/>
      <c r="H650" s="113"/>
      <c r="I650" s="203"/>
      <c r="J650" s="203"/>
      <c r="K650" s="204"/>
      <c r="L650" s="204"/>
      <c r="M650" s="204"/>
      <c r="N650" s="201"/>
      <c r="O650" s="201"/>
      <c r="P650" s="201"/>
      <c r="Q650" s="201"/>
      <c r="R650" s="113"/>
      <c r="S650" s="113"/>
      <c r="V650" s="201"/>
      <c r="W650" s="113"/>
      <c r="Y650" s="113"/>
      <c r="Z650" s="113"/>
      <c r="AA650" s="113"/>
      <c r="AC650" s="113"/>
      <c r="AD650" s="201"/>
      <c r="AE650" s="113"/>
      <c r="AF650" s="113"/>
      <c r="AG650" s="113"/>
    </row>
    <row r="651" spans="1:33" x14ac:dyDescent="0.2">
      <c r="A651" s="113"/>
      <c r="B651" s="200"/>
      <c r="C651" s="113"/>
      <c r="D651" s="201"/>
      <c r="E651" s="201"/>
      <c r="F651" s="113"/>
      <c r="G651" s="113"/>
      <c r="H651" s="113"/>
      <c r="I651" s="203"/>
      <c r="J651" s="203"/>
      <c r="K651" s="204"/>
      <c r="L651" s="204"/>
      <c r="M651" s="204"/>
      <c r="N651" s="201"/>
      <c r="O651" s="201"/>
      <c r="P651" s="201"/>
      <c r="Q651" s="201"/>
      <c r="R651" s="113"/>
      <c r="S651" s="113"/>
      <c r="V651" s="201"/>
      <c r="W651" s="113"/>
      <c r="Y651" s="113"/>
      <c r="Z651" s="113"/>
      <c r="AA651" s="113"/>
      <c r="AC651" s="113"/>
      <c r="AD651" s="201"/>
      <c r="AE651" s="113"/>
      <c r="AF651" s="113"/>
      <c r="AG651" s="113"/>
    </row>
    <row r="652" spans="1:33" x14ac:dyDescent="0.2">
      <c r="A652" s="113"/>
      <c r="B652" s="200"/>
      <c r="C652" s="113"/>
      <c r="D652" s="201"/>
      <c r="E652" s="201"/>
      <c r="F652" s="113"/>
      <c r="G652" s="113"/>
      <c r="H652" s="113"/>
      <c r="I652" s="203"/>
      <c r="J652" s="203"/>
      <c r="K652" s="204"/>
      <c r="L652" s="204"/>
      <c r="M652" s="204"/>
      <c r="N652" s="201"/>
      <c r="O652" s="201"/>
      <c r="P652" s="201"/>
      <c r="Q652" s="201"/>
      <c r="R652" s="113"/>
      <c r="S652" s="113"/>
      <c r="V652" s="201"/>
      <c r="W652" s="113"/>
      <c r="Y652" s="113"/>
      <c r="Z652" s="113"/>
      <c r="AA652" s="113"/>
      <c r="AC652" s="113"/>
      <c r="AD652" s="201"/>
      <c r="AE652" s="113"/>
      <c r="AF652" s="113"/>
      <c r="AG652" s="113"/>
    </row>
    <row r="653" spans="1:33" x14ac:dyDescent="0.2">
      <c r="A653" s="113"/>
      <c r="B653" s="200"/>
      <c r="C653" s="113"/>
      <c r="D653" s="201"/>
      <c r="E653" s="201"/>
      <c r="F653" s="113"/>
      <c r="G653" s="113"/>
      <c r="H653" s="113"/>
      <c r="I653" s="203"/>
      <c r="J653" s="203"/>
      <c r="K653" s="204"/>
      <c r="L653" s="204"/>
      <c r="M653" s="204"/>
      <c r="N653" s="201"/>
      <c r="O653" s="201"/>
      <c r="P653" s="201"/>
      <c r="Q653" s="201"/>
      <c r="R653" s="113"/>
      <c r="S653" s="113"/>
      <c r="V653" s="201"/>
      <c r="W653" s="113"/>
      <c r="Y653" s="113"/>
      <c r="Z653" s="113"/>
      <c r="AA653" s="113"/>
      <c r="AC653" s="113"/>
      <c r="AD653" s="201"/>
      <c r="AE653" s="113"/>
      <c r="AF653" s="113"/>
      <c r="AG653" s="113"/>
    </row>
    <row r="654" spans="1:33" x14ac:dyDescent="0.2">
      <c r="A654" s="113"/>
      <c r="B654" s="200"/>
      <c r="C654" s="113"/>
      <c r="D654" s="201"/>
      <c r="E654" s="201"/>
      <c r="F654" s="113"/>
      <c r="G654" s="113"/>
      <c r="H654" s="113"/>
      <c r="I654" s="203"/>
      <c r="J654" s="203"/>
      <c r="K654" s="204"/>
      <c r="L654" s="204"/>
      <c r="M654" s="204"/>
      <c r="N654" s="201"/>
      <c r="O654" s="201"/>
      <c r="P654" s="201"/>
      <c r="Q654" s="201"/>
      <c r="R654" s="113"/>
      <c r="S654" s="113"/>
      <c r="V654" s="201"/>
      <c r="W654" s="113"/>
      <c r="Y654" s="113"/>
      <c r="Z654" s="113"/>
      <c r="AA654" s="113"/>
      <c r="AC654" s="113"/>
      <c r="AD654" s="201"/>
      <c r="AE654" s="113"/>
      <c r="AF654" s="113"/>
      <c r="AG654" s="113"/>
    </row>
    <row r="655" spans="1:33" x14ac:dyDescent="0.2">
      <c r="A655" s="113"/>
      <c r="B655" s="200"/>
      <c r="C655" s="113"/>
      <c r="D655" s="201"/>
      <c r="E655" s="201"/>
      <c r="F655" s="113"/>
      <c r="G655" s="113"/>
      <c r="H655" s="113"/>
      <c r="I655" s="203"/>
      <c r="J655" s="203"/>
      <c r="K655" s="204"/>
      <c r="L655" s="204"/>
      <c r="M655" s="204"/>
      <c r="N655" s="201"/>
      <c r="O655" s="201"/>
      <c r="P655" s="201"/>
      <c r="Q655" s="201"/>
      <c r="R655" s="113"/>
      <c r="S655" s="113"/>
      <c r="V655" s="201"/>
      <c r="W655" s="113"/>
      <c r="Y655" s="113"/>
      <c r="Z655" s="113"/>
      <c r="AA655" s="113"/>
      <c r="AC655" s="113"/>
      <c r="AD655" s="201"/>
      <c r="AE655" s="113"/>
      <c r="AF655" s="113"/>
      <c r="AG655" s="113"/>
    </row>
    <row r="656" spans="1:33" x14ac:dyDescent="0.2">
      <c r="A656" s="113"/>
      <c r="B656" s="200"/>
      <c r="C656" s="113"/>
      <c r="D656" s="201"/>
      <c r="E656" s="201"/>
      <c r="F656" s="113"/>
      <c r="G656" s="113"/>
      <c r="H656" s="113"/>
      <c r="I656" s="203"/>
      <c r="J656" s="203"/>
      <c r="K656" s="204"/>
      <c r="L656" s="204"/>
      <c r="M656" s="204"/>
      <c r="N656" s="201"/>
      <c r="O656" s="201"/>
      <c r="P656" s="201"/>
      <c r="Q656" s="201"/>
      <c r="R656" s="113"/>
      <c r="S656" s="113"/>
      <c r="V656" s="201"/>
      <c r="W656" s="113"/>
      <c r="Y656" s="113"/>
      <c r="Z656" s="113"/>
      <c r="AA656" s="113"/>
      <c r="AC656" s="113"/>
      <c r="AD656" s="201"/>
      <c r="AE656" s="113"/>
      <c r="AF656" s="113"/>
      <c r="AG656" s="113"/>
    </row>
    <row r="657" spans="1:33" x14ac:dyDescent="0.2">
      <c r="A657" s="113"/>
      <c r="B657" s="200"/>
      <c r="C657" s="113"/>
      <c r="D657" s="201"/>
      <c r="E657" s="201"/>
      <c r="F657" s="113"/>
      <c r="G657" s="113"/>
      <c r="H657" s="113"/>
      <c r="I657" s="203"/>
      <c r="J657" s="203"/>
      <c r="K657" s="204"/>
      <c r="L657" s="204"/>
      <c r="M657" s="204"/>
      <c r="N657" s="201"/>
      <c r="O657" s="201"/>
      <c r="P657" s="201"/>
      <c r="Q657" s="201"/>
      <c r="R657" s="113"/>
      <c r="S657" s="113"/>
      <c r="V657" s="201"/>
      <c r="W657" s="113"/>
      <c r="Y657" s="113"/>
      <c r="Z657" s="113"/>
      <c r="AA657" s="113"/>
      <c r="AC657" s="113"/>
      <c r="AD657" s="201"/>
      <c r="AE657" s="113"/>
      <c r="AF657" s="113"/>
      <c r="AG657" s="113"/>
    </row>
    <row r="658" spans="1:33" x14ac:dyDescent="0.2">
      <c r="A658" s="113"/>
      <c r="B658" s="200"/>
      <c r="C658" s="113"/>
      <c r="D658" s="201"/>
      <c r="E658" s="201"/>
      <c r="F658" s="113"/>
      <c r="G658" s="113"/>
      <c r="H658" s="113"/>
      <c r="I658" s="203"/>
      <c r="J658" s="203"/>
      <c r="K658" s="204"/>
      <c r="L658" s="204"/>
      <c r="M658" s="204"/>
      <c r="N658" s="201"/>
      <c r="O658" s="201"/>
      <c r="P658" s="201"/>
      <c r="Q658" s="201"/>
      <c r="R658" s="113"/>
      <c r="S658" s="113"/>
      <c r="V658" s="201"/>
      <c r="W658" s="113"/>
      <c r="Y658" s="113"/>
      <c r="Z658" s="113"/>
      <c r="AA658" s="113"/>
      <c r="AC658" s="113"/>
      <c r="AD658" s="201"/>
      <c r="AE658" s="113"/>
      <c r="AF658" s="113"/>
      <c r="AG658" s="113"/>
    </row>
    <row r="659" spans="1:33" x14ac:dyDescent="0.2">
      <c r="A659" s="113"/>
      <c r="B659" s="200"/>
      <c r="C659" s="113"/>
      <c r="D659" s="201"/>
      <c r="E659" s="201"/>
      <c r="F659" s="113"/>
      <c r="G659" s="113"/>
      <c r="H659" s="113"/>
      <c r="I659" s="203"/>
      <c r="J659" s="203"/>
      <c r="K659" s="204"/>
      <c r="L659" s="204"/>
      <c r="M659" s="204"/>
      <c r="N659" s="201"/>
      <c r="O659" s="201"/>
      <c r="P659" s="201"/>
      <c r="Q659" s="201"/>
      <c r="R659" s="113"/>
      <c r="S659" s="113"/>
      <c r="V659" s="201"/>
      <c r="W659" s="113"/>
      <c r="Y659" s="113"/>
      <c r="Z659" s="113"/>
      <c r="AA659" s="113"/>
      <c r="AC659" s="113"/>
      <c r="AD659" s="201"/>
      <c r="AE659" s="113"/>
      <c r="AF659" s="113"/>
      <c r="AG659" s="113"/>
    </row>
    <row r="660" spans="1:33" x14ac:dyDescent="0.2">
      <c r="A660" s="113"/>
      <c r="B660" s="200"/>
      <c r="C660" s="113"/>
      <c r="D660" s="201"/>
      <c r="E660" s="201"/>
      <c r="F660" s="113"/>
      <c r="G660" s="113"/>
      <c r="H660" s="113"/>
      <c r="I660" s="203"/>
      <c r="J660" s="203"/>
      <c r="K660" s="204"/>
      <c r="L660" s="204"/>
      <c r="M660" s="204"/>
      <c r="N660" s="201"/>
      <c r="O660" s="201"/>
      <c r="P660" s="201"/>
      <c r="Q660" s="201"/>
      <c r="R660" s="113"/>
      <c r="S660" s="113"/>
      <c r="V660" s="201"/>
      <c r="W660" s="113"/>
      <c r="Y660" s="113"/>
      <c r="Z660" s="113"/>
      <c r="AA660" s="113"/>
      <c r="AC660" s="113"/>
      <c r="AD660" s="201"/>
      <c r="AE660" s="113"/>
      <c r="AF660" s="113"/>
      <c r="AG660" s="113"/>
    </row>
    <row r="661" spans="1:33" x14ac:dyDescent="0.2">
      <c r="A661" s="113"/>
      <c r="B661" s="200"/>
      <c r="C661" s="113"/>
      <c r="D661" s="201"/>
      <c r="E661" s="201"/>
      <c r="F661" s="113"/>
      <c r="G661" s="113"/>
      <c r="H661" s="113"/>
      <c r="I661" s="203"/>
      <c r="J661" s="203"/>
      <c r="K661" s="204"/>
      <c r="L661" s="204"/>
      <c r="M661" s="204"/>
      <c r="N661" s="201"/>
      <c r="O661" s="201"/>
      <c r="P661" s="201"/>
      <c r="Q661" s="201"/>
      <c r="R661" s="113"/>
      <c r="S661" s="113"/>
      <c r="V661" s="201"/>
      <c r="W661" s="113"/>
      <c r="Y661" s="113"/>
      <c r="Z661" s="113"/>
      <c r="AA661" s="113"/>
      <c r="AC661" s="113"/>
      <c r="AD661" s="201"/>
      <c r="AE661" s="113"/>
      <c r="AF661" s="113"/>
      <c r="AG661" s="113"/>
    </row>
    <row r="662" spans="1:33" x14ac:dyDescent="0.2">
      <c r="A662" s="113"/>
      <c r="B662" s="200"/>
      <c r="C662" s="113"/>
      <c r="D662" s="201"/>
      <c r="E662" s="201"/>
      <c r="F662" s="113"/>
      <c r="G662" s="113"/>
      <c r="H662" s="113"/>
      <c r="I662" s="203"/>
      <c r="J662" s="203"/>
      <c r="K662" s="204"/>
      <c r="L662" s="204"/>
      <c r="M662" s="204"/>
      <c r="N662" s="201"/>
      <c r="O662" s="201"/>
      <c r="P662" s="201"/>
      <c r="Q662" s="201"/>
      <c r="R662" s="113"/>
      <c r="S662" s="113"/>
      <c r="V662" s="201"/>
      <c r="W662" s="113"/>
      <c r="Y662" s="113"/>
      <c r="Z662" s="113"/>
      <c r="AA662" s="113"/>
      <c r="AC662" s="113"/>
      <c r="AD662" s="201"/>
      <c r="AE662" s="113"/>
      <c r="AF662" s="113"/>
      <c r="AG662" s="113"/>
    </row>
    <row r="663" spans="1:33" x14ac:dyDescent="0.2">
      <c r="A663" s="113"/>
      <c r="B663" s="200"/>
      <c r="C663" s="113"/>
      <c r="D663" s="201"/>
      <c r="E663" s="201"/>
      <c r="F663" s="113"/>
      <c r="G663" s="113"/>
      <c r="H663" s="113"/>
      <c r="I663" s="203"/>
      <c r="J663" s="203"/>
      <c r="K663" s="204"/>
      <c r="L663" s="204"/>
      <c r="M663" s="204"/>
      <c r="N663" s="201"/>
      <c r="O663" s="201"/>
      <c r="P663" s="201"/>
      <c r="Q663" s="201"/>
      <c r="R663" s="113"/>
      <c r="S663" s="113"/>
      <c r="V663" s="201"/>
      <c r="W663" s="113"/>
      <c r="Y663" s="113"/>
      <c r="Z663" s="113"/>
      <c r="AA663" s="113"/>
      <c r="AC663" s="113"/>
      <c r="AD663" s="201"/>
      <c r="AE663" s="113"/>
      <c r="AF663" s="113"/>
      <c r="AG663" s="113"/>
    </row>
    <row r="664" spans="1:33" x14ac:dyDescent="0.2">
      <c r="A664" s="113"/>
      <c r="B664" s="200"/>
      <c r="C664" s="113"/>
      <c r="D664" s="201"/>
      <c r="E664" s="201"/>
      <c r="F664" s="113"/>
      <c r="G664" s="113"/>
      <c r="H664" s="113"/>
      <c r="I664" s="203"/>
      <c r="J664" s="203"/>
      <c r="K664" s="204"/>
      <c r="L664" s="204"/>
      <c r="M664" s="204"/>
      <c r="N664" s="201"/>
      <c r="O664" s="201"/>
      <c r="P664" s="201"/>
      <c r="Q664" s="201"/>
      <c r="R664" s="113"/>
      <c r="S664" s="113"/>
      <c r="V664" s="201"/>
      <c r="W664" s="113"/>
      <c r="Y664" s="113"/>
      <c r="Z664" s="113"/>
      <c r="AA664" s="113"/>
      <c r="AC664" s="113"/>
      <c r="AD664" s="201"/>
      <c r="AE664" s="113"/>
      <c r="AF664" s="113"/>
      <c r="AG664" s="113"/>
    </row>
    <row r="665" spans="1:33" x14ac:dyDescent="0.2">
      <c r="A665" s="113"/>
      <c r="B665" s="200"/>
      <c r="C665" s="113"/>
      <c r="D665" s="201"/>
      <c r="E665" s="201"/>
      <c r="F665" s="113"/>
      <c r="G665" s="113"/>
      <c r="H665" s="113"/>
      <c r="I665" s="203"/>
      <c r="J665" s="203"/>
      <c r="K665" s="204"/>
      <c r="L665" s="204"/>
      <c r="M665" s="204"/>
      <c r="N665" s="201"/>
      <c r="O665" s="201"/>
      <c r="P665" s="201"/>
      <c r="Q665" s="201"/>
      <c r="R665" s="113"/>
      <c r="S665" s="113"/>
      <c r="V665" s="201"/>
      <c r="W665" s="113"/>
      <c r="Y665" s="113"/>
      <c r="Z665" s="113"/>
      <c r="AA665" s="113"/>
      <c r="AC665" s="113"/>
      <c r="AD665" s="201"/>
      <c r="AE665" s="113"/>
      <c r="AF665" s="113"/>
      <c r="AG665" s="113"/>
    </row>
    <row r="666" spans="1:33" x14ac:dyDescent="0.2">
      <c r="A666" s="113"/>
      <c r="B666" s="200"/>
      <c r="C666" s="113"/>
      <c r="D666" s="201"/>
      <c r="E666" s="201"/>
      <c r="F666" s="113"/>
      <c r="G666" s="113"/>
      <c r="H666" s="113"/>
      <c r="I666" s="203"/>
      <c r="J666" s="203"/>
      <c r="K666" s="204"/>
      <c r="L666" s="204"/>
      <c r="M666" s="204"/>
      <c r="N666" s="201"/>
      <c r="O666" s="201"/>
      <c r="P666" s="201"/>
      <c r="Q666" s="201"/>
      <c r="R666" s="113"/>
      <c r="S666" s="113"/>
      <c r="V666" s="201"/>
      <c r="W666" s="113"/>
      <c r="Y666" s="113"/>
      <c r="Z666" s="113"/>
      <c r="AA666" s="113"/>
      <c r="AC666" s="113"/>
      <c r="AD666" s="201"/>
      <c r="AE666" s="113"/>
      <c r="AF666" s="113"/>
      <c r="AG666" s="113"/>
    </row>
    <row r="667" spans="1:33" x14ac:dyDescent="0.2">
      <c r="A667" s="113"/>
      <c r="B667" s="200"/>
      <c r="C667" s="113"/>
      <c r="D667" s="201"/>
      <c r="E667" s="201"/>
      <c r="F667" s="113"/>
      <c r="G667" s="113"/>
      <c r="H667" s="113"/>
      <c r="I667" s="203"/>
      <c r="J667" s="203"/>
      <c r="K667" s="204"/>
      <c r="L667" s="204"/>
      <c r="M667" s="204"/>
      <c r="N667" s="201"/>
      <c r="O667" s="201"/>
      <c r="P667" s="201"/>
      <c r="Q667" s="201"/>
      <c r="R667" s="113"/>
      <c r="S667" s="113"/>
      <c r="V667" s="201"/>
      <c r="W667" s="113"/>
      <c r="Y667" s="113"/>
      <c r="Z667" s="113"/>
      <c r="AA667" s="113"/>
      <c r="AC667" s="113"/>
      <c r="AD667" s="201"/>
      <c r="AE667" s="113"/>
      <c r="AF667" s="113"/>
      <c r="AG667" s="113"/>
    </row>
    <row r="668" spans="1:33" x14ac:dyDescent="0.2">
      <c r="A668" s="113"/>
      <c r="B668" s="200"/>
      <c r="C668" s="113"/>
      <c r="D668" s="201"/>
      <c r="E668" s="201"/>
      <c r="F668" s="113"/>
      <c r="G668" s="113"/>
      <c r="H668" s="113"/>
      <c r="I668" s="203"/>
      <c r="J668" s="203"/>
      <c r="K668" s="204"/>
      <c r="L668" s="204"/>
      <c r="M668" s="204"/>
      <c r="N668" s="201"/>
      <c r="O668" s="201"/>
      <c r="P668" s="201"/>
      <c r="Q668" s="201"/>
      <c r="R668" s="113"/>
      <c r="S668" s="113"/>
      <c r="V668" s="201"/>
      <c r="W668" s="113"/>
      <c r="Y668" s="113"/>
      <c r="Z668" s="113"/>
      <c r="AA668" s="113"/>
      <c r="AC668" s="113"/>
      <c r="AD668" s="201"/>
      <c r="AE668" s="113"/>
      <c r="AF668" s="113"/>
      <c r="AG668" s="113"/>
    </row>
    <row r="669" spans="1:33" x14ac:dyDescent="0.2">
      <c r="A669" s="113"/>
      <c r="B669" s="200"/>
      <c r="C669" s="113"/>
      <c r="D669" s="201"/>
      <c r="E669" s="201"/>
      <c r="F669" s="113"/>
      <c r="G669" s="113"/>
      <c r="H669" s="113"/>
      <c r="I669" s="203"/>
      <c r="J669" s="203"/>
      <c r="K669" s="204"/>
      <c r="L669" s="204"/>
      <c r="M669" s="204"/>
      <c r="N669" s="201"/>
      <c r="O669" s="201"/>
      <c r="P669" s="201"/>
      <c r="Q669" s="201"/>
      <c r="R669" s="113"/>
      <c r="S669" s="113"/>
      <c r="V669" s="201"/>
      <c r="W669" s="113"/>
      <c r="Y669" s="113"/>
      <c r="Z669" s="113"/>
      <c r="AA669" s="113"/>
      <c r="AC669" s="113"/>
      <c r="AD669" s="201"/>
      <c r="AE669" s="113"/>
      <c r="AF669" s="113"/>
      <c r="AG669" s="113"/>
    </row>
    <row r="670" spans="1:33" x14ac:dyDescent="0.2">
      <c r="A670" s="113"/>
      <c r="B670" s="200"/>
      <c r="C670" s="113"/>
      <c r="D670" s="201"/>
      <c r="E670" s="201"/>
      <c r="F670" s="113"/>
      <c r="G670" s="113"/>
      <c r="H670" s="113"/>
      <c r="I670" s="203"/>
      <c r="J670" s="203"/>
      <c r="K670" s="204"/>
      <c r="L670" s="204"/>
      <c r="M670" s="204"/>
      <c r="N670" s="201"/>
      <c r="O670" s="201"/>
      <c r="P670" s="201"/>
      <c r="Q670" s="201"/>
      <c r="R670" s="113"/>
      <c r="S670" s="113"/>
      <c r="V670" s="201"/>
      <c r="W670" s="113"/>
      <c r="Y670" s="113"/>
      <c r="Z670" s="113"/>
      <c r="AA670" s="113"/>
      <c r="AC670" s="113"/>
      <c r="AD670" s="201"/>
      <c r="AE670" s="113"/>
      <c r="AF670" s="113"/>
      <c r="AG670" s="113"/>
    </row>
    <row r="671" spans="1:33" x14ac:dyDescent="0.2">
      <c r="A671" s="113"/>
      <c r="B671" s="200"/>
      <c r="C671" s="113"/>
      <c r="D671" s="201"/>
      <c r="E671" s="201"/>
      <c r="F671" s="113"/>
      <c r="G671" s="113"/>
      <c r="H671" s="113"/>
      <c r="I671" s="203"/>
      <c r="J671" s="203"/>
      <c r="K671" s="204"/>
      <c r="L671" s="204"/>
      <c r="M671" s="204"/>
      <c r="N671" s="201"/>
      <c r="O671" s="201"/>
      <c r="P671" s="201"/>
      <c r="Q671" s="201"/>
      <c r="R671" s="113"/>
      <c r="S671" s="113"/>
      <c r="V671" s="201"/>
      <c r="W671" s="113"/>
      <c r="Y671" s="113"/>
      <c r="Z671" s="113"/>
      <c r="AA671" s="113"/>
      <c r="AC671" s="113"/>
      <c r="AD671" s="201"/>
      <c r="AE671" s="113"/>
      <c r="AF671" s="113"/>
      <c r="AG671" s="113"/>
    </row>
    <row r="672" spans="1:33" x14ac:dyDescent="0.2">
      <c r="A672" s="113"/>
      <c r="B672" s="200"/>
      <c r="C672" s="113"/>
      <c r="D672" s="201"/>
      <c r="E672" s="201"/>
      <c r="F672" s="113"/>
      <c r="G672" s="113"/>
      <c r="H672" s="113"/>
      <c r="I672" s="203"/>
      <c r="J672" s="203"/>
      <c r="K672" s="204"/>
      <c r="L672" s="204"/>
      <c r="M672" s="204"/>
      <c r="N672" s="201"/>
      <c r="O672" s="201"/>
      <c r="P672" s="201"/>
      <c r="Q672" s="201"/>
      <c r="R672" s="113"/>
      <c r="S672" s="113"/>
      <c r="V672" s="201"/>
      <c r="W672" s="113"/>
      <c r="Y672" s="113"/>
      <c r="Z672" s="113"/>
      <c r="AA672" s="113"/>
      <c r="AC672" s="113"/>
      <c r="AD672" s="201"/>
      <c r="AE672" s="113"/>
      <c r="AF672" s="113"/>
      <c r="AG672" s="113"/>
    </row>
    <row r="673" spans="1:33" x14ac:dyDescent="0.2">
      <c r="A673" s="113"/>
      <c r="B673" s="200"/>
      <c r="C673" s="113"/>
      <c r="D673" s="201"/>
      <c r="E673" s="201"/>
      <c r="F673" s="113"/>
      <c r="G673" s="113"/>
      <c r="H673" s="113"/>
      <c r="I673" s="203"/>
      <c r="J673" s="203"/>
      <c r="K673" s="204"/>
      <c r="L673" s="204"/>
      <c r="M673" s="204"/>
      <c r="N673" s="201"/>
      <c r="O673" s="201"/>
      <c r="P673" s="201"/>
      <c r="Q673" s="201"/>
      <c r="R673" s="113"/>
      <c r="S673" s="113"/>
      <c r="V673" s="201"/>
      <c r="W673" s="113"/>
      <c r="Y673" s="113"/>
      <c r="Z673" s="113"/>
      <c r="AA673" s="113"/>
      <c r="AC673" s="113"/>
      <c r="AD673" s="201"/>
      <c r="AE673" s="113"/>
      <c r="AF673" s="113"/>
      <c r="AG673" s="113"/>
    </row>
    <row r="674" spans="1:33" x14ac:dyDescent="0.2">
      <c r="A674" s="113"/>
      <c r="B674" s="200"/>
      <c r="C674" s="113"/>
      <c r="D674" s="201"/>
      <c r="E674" s="201"/>
      <c r="F674" s="113"/>
      <c r="G674" s="113"/>
      <c r="H674" s="113"/>
      <c r="I674" s="203"/>
      <c r="J674" s="203"/>
      <c r="K674" s="204"/>
      <c r="L674" s="204"/>
      <c r="M674" s="204"/>
      <c r="N674" s="201"/>
      <c r="O674" s="201"/>
      <c r="P674" s="201"/>
      <c r="Q674" s="201"/>
      <c r="R674" s="113"/>
      <c r="S674" s="113"/>
      <c r="V674" s="201"/>
      <c r="W674" s="113"/>
      <c r="Y674" s="113"/>
      <c r="Z674" s="113"/>
      <c r="AA674" s="113"/>
      <c r="AC674" s="113"/>
      <c r="AD674" s="201"/>
      <c r="AE674" s="113"/>
      <c r="AF674" s="113"/>
      <c r="AG674" s="113"/>
    </row>
    <row r="675" spans="1:33" x14ac:dyDescent="0.2">
      <c r="A675" s="113"/>
      <c r="B675" s="200"/>
      <c r="C675" s="113"/>
      <c r="D675" s="201"/>
      <c r="E675" s="201"/>
      <c r="F675" s="113"/>
      <c r="G675" s="113"/>
      <c r="H675" s="113"/>
      <c r="I675" s="203"/>
      <c r="J675" s="203"/>
      <c r="K675" s="204"/>
      <c r="L675" s="204"/>
      <c r="M675" s="204"/>
      <c r="N675" s="201"/>
      <c r="O675" s="201"/>
      <c r="P675" s="201"/>
      <c r="Q675" s="201"/>
      <c r="R675" s="113"/>
      <c r="S675" s="113"/>
      <c r="V675" s="201"/>
      <c r="W675" s="113"/>
      <c r="Y675" s="113"/>
      <c r="Z675" s="113"/>
      <c r="AA675" s="113"/>
      <c r="AC675" s="113"/>
      <c r="AD675" s="201"/>
      <c r="AE675" s="113"/>
      <c r="AF675" s="113"/>
      <c r="AG675" s="113"/>
    </row>
    <row r="676" spans="1:33" x14ac:dyDescent="0.2">
      <c r="A676" s="113"/>
      <c r="B676" s="200"/>
      <c r="C676" s="113"/>
      <c r="D676" s="201"/>
      <c r="E676" s="201"/>
      <c r="F676" s="113"/>
      <c r="G676" s="113"/>
      <c r="H676" s="113"/>
      <c r="I676" s="203"/>
      <c r="J676" s="203"/>
      <c r="K676" s="204"/>
      <c r="L676" s="204"/>
      <c r="M676" s="204"/>
      <c r="N676" s="201"/>
      <c r="O676" s="201"/>
      <c r="P676" s="201"/>
      <c r="Q676" s="201"/>
      <c r="R676" s="113"/>
      <c r="S676" s="113"/>
      <c r="V676" s="201"/>
      <c r="W676" s="113"/>
      <c r="Y676" s="113"/>
      <c r="Z676" s="113"/>
      <c r="AA676" s="113"/>
      <c r="AC676" s="113"/>
      <c r="AD676" s="201"/>
      <c r="AE676" s="113"/>
      <c r="AF676" s="113"/>
      <c r="AG676" s="113"/>
    </row>
    <row r="677" spans="1:33" x14ac:dyDescent="0.2">
      <c r="A677" s="113"/>
      <c r="B677" s="200"/>
      <c r="C677" s="113"/>
      <c r="D677" s="201"/>
      <c r="E677" s="201"/>
      <c r="F677" s="113"/>
      <c r="G677" s="113"/>
      <c r="H677" s="113"/>
      <c r="I677" s="203"/>
      <c r="J677" s="203"/>
      <c r="K677" s="204"/>
      <c r="L677" s="204"/>
      <c r="M677" s="204"/>
      <c r="N677" s="201"/>
      <c r="O677" s="201"/>
      <c r="P677" s="201"/>
      <c r="Q677" s="201"/>
      <c r="R677" s="113"/>
      <c r="S677" s="113"/>
      <c r="V677" s="201"/>
      <c r="W677" s="113"/>
      <c r="Y677" s="113"/>
      <c r="Z677" s="113"/>
      <c r="AA677" s="113"/>
      <c r="AC677" s="113"/>
      <c r="AD677" s="201"/>
      <c r="AE677" s="113"/>
      <c r="AF677" s="113"/>
      <c r="AG677" s="113"/>
    </row>
    <row r="678" spans="1:33" x14ac:dyDescent="0.2">
      <c r="A678" s="113"/>
      <c r="B678" s="200"/>
      <c r="C678" s="113"/>
      <c r="D678" s="201"/>
      <c r="E678" s="201"/>
      <c r="F678" s="113"/>
      <c r="G678" s="113"/>
      <c r="H678" s="113"/>
      <c r="I678" s="203"/>
      <c r="J678" s="203"/>
      <c r="K678" s="204"/>
      <c r="L678" s="204"/>
      <c r="M678" s="204"/>
      <c r="N678" s="201"/>
      <c r="O678" s="201"/>
      <c r="P678" s="201"/>
      <c r="Q678" s="201"/>
      <c r="R678" s="113"/>
      <c r="S678" s="113"/>
      <c r="V678" s="201"/>
      <c r="W678" s="113"/>
      <c r="Y678" s="113"/>
      <c r="Z678" s="113"/>
      <c r="AA678" s="113"/>
      <c r="AC678" s="113"/>
      <c r="AD678" s="201"/>
      <c r="AE678" s="113"/>
      <c r="AF678" s="113"/>
      <c r="AG678" s="113"/>
    </row>
    <row r="679" spans="1:33" x14ac:dyDescent="0.2">
      <c r="A679" s="113"/>
      <c r="B679" s="200"/>
      <c r="C679" s="113"/>
      <c r="D679" s="201"/>
      <c r="E679" s="201"/>
      <c r="F679" s="113"/>
      <c r="G679" s="113"/>
      <c r="H679" s="113"/>
      <c r="I679" s="203"/>
      <c r="J679" s="203"/>
      <c r="K679" s="204"/>
      <c r="L679" s="204"/>
      <c r="M679" s="204"/>
      <c r="N679" s="201"/>
      <c r="O679" s="201"/>
      <c r="P679" s="201"/>
      <c r="Q679" s="201"/>
      <c r="R679" s="113"/>
      <c r="S679" s="113"/>
      <c r="V679" s="201"/>
      <c r="W679" s="113"/>
      <c r="Y679" s="113"/>
      <c r="Z679" s="113"/>
      <c r="AA679" s="113"/>
      <c r="AC679" s="113"/>
      <c r="AD679" s="201"/>
      <c r="AE679" s="113"/>
      <c r="AF679" s="113"/>
      <c r="AG679" s="113"/>
    </row>
    <row r="680" spans="1:33" x14ac:dyDescent="0.2">
      <c r="A680" s="113"/>
      <c r="B680" s="200"/>
      <c r="C680" s="113"/>
      <c r="D680" s="201"/>
      <c r="E680" s="201"/>
      <c r="F680" s="113"/>
      <c r="G680" s="113"/>
      <c r="H680" s="113"/>
      <c r="I680" s="203"/>
      <c r="J680" s="203"/>
      <c r="K680" s="204"/>
      <c r="L680" s="204"/>
      <c r="M680" s="204"/>
      <c r="N680" s="201"/>
      <c r="O680" s="201"/>
      <c r="P680" s="201"/>
      <c r="Q680" s="201"/>
      <c r="R680" s="113"/>
      <c r="S680" s="113"/>
      <c r="V680" s="201"/>
      <c r="W680" s="113"/>
      <c r="Y680" s="113"/>
      <c r="Z680" s="113"/>
      <c r="AA680" s="113"/>
      <c r="AC680" s="113"/>
      <c r="AD680" s="201"/>
      <c r="AE680" s="113"/>
      <c r="AF680" s="113"/>
      <c r="AG680" s="113"/>
    </row>
    <row r="681" spans="1:33" x14ac:dyDescent="0.2">
      <c r="A681" s="113"/>
      <c r="B681" s="200"/>
      <c r="C681" s="113"/>
      <c r="D681" s="201"/>
      <c r="E681" s="201"/>
      <c r="F681" s="113"/>
      <c r="G681" s="113"/>
      <c r="H681" s="113"/>
      <c r="I681" s="203"/>
      <c r="J681" s="203"/>
      <c r="K681" s="204"/>
      <c r="L681" s="204"/>
      <c r="M681" s="204"/>
      <c r="N681" s="201"/>
      <c r="O681" s="201"/>
      <c r="P681" s="201"/>
      <c r="Q681" s="201"/>
      <c r="R681" s="113"/>
      <c r="S681" s="113"/>
      <c r="V681" s="201"/>
      <c r="W681" s="113"/>
      <c r="Y681" s="113"/>
      <c r="Z681" s="113"/>
      <c r="AA681" s="113"/>
      <c r="AC681" s="113"/>
      <c r="AD681" s="201"/>
      <c r="AE681" s="113"/>
      <c r="AF681" s="113"/>
      <c r="AG681" s="113"/>
    </row>
    <row r="682" spans="1:33" x14ac:dyDescent="0.2">
      <c r="A682" s="113"/>
      <c r="B682" s="200"/>
      <c r="C682" s="113"/>
      <c r="D682" s="201"/>
      <c r="E682" s="201"/>
      <c r="F682" s="113"/>
      <c r="G682" s="113"/>
      <c r="H682" s="113"/>
      <c r="I682" s="203"/>
      <c r="J682" s="203"/>
      <c r="K682" s="204"/>
      <c r="L682" s="204"/>
      <c r="M682" s="204"/>
      <c r="N682" s="201"/>
      <c r="O682" s="201"/>
      <c r="P682" s="201"/>
      <c r="Q682" s="201"/>
      <c r="R682" s="113"/>
      <c r="S682" s="113"/>
      <c r="V682" s="201"/>
      <c r="W682" s="113"/>
      <c r="Y682" s="113"/>
      <c r="Z682" s="113"/>
      <c r="AA682" s="113"/>
      <c r="AC682" s="113"/>
      <c r="AD682" s="201"/>
      <c r="AE682" s="113"/>
      <c r="AF682" s="113"/>
      <c r="AG682" s="113"/>
    </row>
    <row r="683" spans="1:33" x14ac:dyDescent="0.2">
      <c r="A683" s="113"/>
      <c r="B683" s="200"/>
      <c r="C683" s="113"/>
      <c r="D683" s="201"/>
      <c r="E683" s="201"/>
      <c r="F683" s="113"/>
      <c r="G683" s="113"/>
      <c r="H683" s="113"/>
      <c r="I683" s="203"/>
      <c r="J683" s="203"/>
      <c r="K683" s="204"/>
      <c r="L683" s="204"/>
      <c r="M683" s="204"/>
      <c r="N683" s="201"/>
      <c r="O683" s="201"/>
      <c r="P683" s="201"/>
      <c r="Q683" s="201"/>
      <c r="R683" s="113"/>
      <c r="S683" s="113"/>
      <c r="V683" s="201"/>
      <c r="W683" s="113"/>
      <c r="Y683" s="113"/>
      <c r="Z683" s="113"/>
      <c r="AA683" s="113"/>
      <c r="AC683" s="113"/>
      <c r="AD683" s="201"/>
      <c r="AE683" s="113"/>
      <c r="AF683" s="113"/>
      <c r="AG683" s="113"/>
    </row>
    <row r="684" spans="1:33" x14ac:dyDescent="0.2">
      <c r="A684" s="113"/>
      <c r="B684" s="200"/>
      <c r="C684" s="113"/>
      <c r="D684" s="201"/>
      <c r="E684" s="201"/>
      <c r="F684" s="113"/>
      <c r="G684" s="113"/>
      <c r="H684" s="113"/>
      <c r="I684" s="203"/>
      <c r="J684" s="203"/>
      <c r="K684" s="204"/>
      <c r="L684" s="204"/>
      <c r="M684" s="204"/>
      <c r="N684" s="201"/>
      <c r="O684" s="201"/>
      <c r="P684" s="201"/>
      <c r="Q684" s="201"/>
      <c r="R684" s="113"/>
      <c r="S684" s="113"/>
      <c r="V684" s="201"/>
      <c r="W684" s="113"/>
      <c r="Y684" s="113"/>
      <c r="Z684" s="113"/>
      <c r="AA684" s="113"/>
      <c r="AC684" s="113"/>
      <c r="AD684" s="201"/>
      <c r="AE684" s="113"/>
      <c r="AF684" s="113"/>
      <c r="AG684" s="113"/>
    </row>
    <row r="685" spans="1:33" x14ac:dyDescent="0.2">
      <c r="A685" s="113"/>
      <c r="B685" s="200"/>
      <c r="C685" s="113"/>
      <c r="D685" s="201"/>
      <c r="E685" s="201"/>
      <c r="F685" s="113"/>
      <c r="G685" s="113"/>
      <c r="H685" s="113"/>
      <c r="I685" s="203"/>
      <c r="J685" s="203"/>
      <c r="K685" s="204"/>
      <c r="L685" s="204"/>
      <c r="M685" s="204"/>
      <c r="N685" s="201"/>
      <c r="O685" s="201"/>
      <c r="P685" s="201"/>
      <c r="Q685" s="201"/>
      <c r="R685" s="113"/>
      <c r="S685" s="113"/>
      <c r="V685" s="201"/>
      <c r="W685" s="113"/>
      <c r="Y685" s="113"/>
      <c r="Z685" s="113"/>
      <c r="AA685" s="113"/>
      <c r="AC685" s="113"/>
      <c r="AD685" s="201"/>
      <c r="AE685" s="113"/>
      <c r="AF685" s="113"/>
      <c r="AG685" s="113"/>
    </row>
    <row r="686" spans="1:33" x14ac:dyDescent="0.2">
      <c r="A686" s="113"/>
      <c r="B686" s="200"/>
      <c r="C686" s="113"/>
      <c r="D686" s="201"/>
      <c r="E686" s="201"/>
      <c r="F686" s="113"/>
      <c r="G686" s="113"/>
      <c r="H686" s="113"/>
      <c r="I686" s="203"/>
      <c r="J686" s="203"/>
      <c r="K686" s="204"/>
      <c r="L686" s="204"/>
      <c r="M686" s="204"/>
      <c r="N686" s="201"/>
      <c r="O686" s="201"/>
      <c r="P686" s="201"/>
      <c r="Q686" s="201"/>
      <c r="R686" s="113"/>
      <c r="S686" s="113"/>
      <c r="V686" s="201"/>
      <c r="W686" s="113"/>
      <c r="Y686" s="113"/>
      <c r="Z686" s="113"/>
      <c r="AA686" s="113"/>
      <c r="AC686" s="113"/>
      <c r="AD686" s="201"/>
      <c r="AE686" s="113"/>
      <c r="AF686" s="113"/>
      <c r="AG686" s="113"/>
    </row>
    <row r="687" spans="1:33" x14ac:dyDescent="0.2">
      <c r="A687" s="113"/>
      <c r="B687" s="200"/>
      <c r="C687" s="113"/>
      <c r="D687" s="201"/>
      <c r="E687" s="201"/>
      <c r="F687" s="113"/>
      <c r="G687" s="113"/>
      <c r="H687" s="113"/>
      <c r="I687" s="203"/>
      <c r="J687" s="203"/>
      <c r="K687" s="204"/>
      <c r="L687" s="204"/>
      <c r="M687" s="204"/>
      <c r="N687" s="201"/>
      <c r="O687" s="201"/>
      <c r="P687" s="201"/>
      <c r="Q687" s="201"/>
      <c r="R687" s="113"/>
      <c r="S687" s="113"/>
      <c r="V687" s="201"/>
      <c r="W687" s="113"/>
      <c r="Y687" s="113"/>
      <c r="Z687" s="113"/>
      <c r="AA687" s="113"/>
      <c r="AC687" s="113"/>
      <c r="AD687" s="201"/>
      <c r="AE687" s="113"/>
      <c r="AF687" s="113"/>
      <c r="AG687" s="113"/>
    </row>
    <row r="688" spans="1:33" x14ac:dyDescent="0.2">
      <c r="A688" s="113"/>
      <c r="B688" s="200"/>
      <c r="C688" s="113"/>
      <c r="D688" s="201"/>
      <c r="E688" s="201"/>
      <c r="F688" s="113"/>
      <c r="G688" s="113"/>
      <c r="H688" s="113"/>
      <c r="I688" s="203"/>
      <c r="J688" s="203"/>
      <c r="K688" s="204"/>
      <c r="L688" s="204"/>
      <c r="M688" s="204"/>
      <c r="N688" s="201"/>
      <c r="O688" s="201"/>
      <c r="P688" s="201"/>
      <c r="Q688" s="201"/>
      <c r="R688" s="113"/>
      <c r="S688" s="113"/>
      <c r="V688" s="201"/>
      <c r="W688" s="113"/>
      <c r="Y688" s="113"/>
      <c r="Z688" s="113"/>
      <c r="AA688" s="113"/>
      <c r="AC688" s="113"/>
      <c r="AD688" s="201"/>
      <c r="AE688" s="113"/>
      <c r="AF688" s="113"/>
      <c r="AG688" s="113"/>
    </row>
    <row r="689" spans="1:33" x14ac:dyDescent="0.2">
      <c r="A689" s="113"/>
      <c r="B689" s="200"/>
      <c r="C689" s="113"/>
      <c r="D689" s="201"/>
      <c r="E689" s="201"/>
      <c r="F689" s="113"/>
      <c r="G689" s="113"/>
      <c r="H689" s="113"/>
      <c r="I689" s="203"/>
      <c r="J689" s="203"/>
      <c r="K689" s="204"/>
      <c r="L689" s="204"/>
      <c r="M689" s="204"/>
      <c r="N689" s="201"/>
      <c r="O689" s="201"/>
      <c r="P689" s="201"/>
      <c r="Q689" s="201"/>
      <c r="R689" s="113"/>
      <c r="S689" s="113"/>
      <c r="V689" s="201"/>
      <c r="W689" s="113"/>
      <c r="Y689" s="113"/>
      <c r="Z689" s="113"/>
      <c r="AA689" s="113"/>
      <c r="AC689" s="113"/>
      <c r="AD689" s="201"/>
      <c r="AE689" s="113"/>
      <c r="AF689" s="113"/>
      <c r="AG689" s="113"/>
    </row>
    <row r="690" spans="1:33" x14ac:dyDescent="0.2">
      <c r="A690" s="113"/>
      <c r="B690" s="200"/>
      <c r="C690" s="113"/>
      <c r="D690" s="201"/>
      <c r="E690" s="201"/>
      <c r="F690" s="113"/>
      <c r="G690" s="113"/>
      <c r="H690" s="113"/>
      <c r="I690" s="203"/>
      <c r="J690" s="203"/>
      <c r="K690" s="204"/>
      <c r="L690" s="204"/>
      <c r="M690" s="204"/>
      <c r="N690" s="201"/>
      <c r="O690" s="201"/>
      <c r="P690" s="201"/>
      <c r="Q690" s="201"/>
      <c r="R690" s="113"/>
      <c r="S690" s="113"/>
      <c r="V690" s="201"/>
      <c r="W690" s="113"/>
      <c r="Y690" s="113"/>
      <c r="Z690" s="113"/>
      <c r="AA690" s="113"/>
      <c r="AC690" s="113"/>
      <c r="AD690" s="201"/>
      <c r="AE690" s="113"/>
      <c r="AF690" s="113"/>
      <c r="AG690" s="113"/>
    </row>
    <row r="691" spans="1:33" x14ac:dyDescent="0.2">
      <c r="A691" s="113"/>
      <c r="B691" s="200"/>
      <c r="C691" s="113"/>
      <c r="D691" s="201"/>
      <c r="E691" s="201"/>
      <c r="F691" s="113"/>
      <c r="G691" s="113"/>
      <c r="H691" s="113"/>
      <c r="I691" s="203"/>
      <c r="J691" s="203"/>
      <c r="K691" s="204"/>
      <c r="L691" s="204"/>
      <c r="M691" s="204"/>
      <c r="N691" s="201"/>
      <c r="O691" s="201"/>
      <c r="P691" s="201"/>
      <c r="Q691" s="201"/>
      <c r="R691" s="113"/>
      <c r="S691" s="113"/>
      <c r="V691" s="201"/>
      <c r="W691" s="113"/>
      <c r="Y691" s="113"/>
      <c r="Z691" s="113"/>
      <c r="AA691" s="113"/>
      <c r="AC691" s="113"/>
      <c r="AD691" s="201"/>
      <c r="AE691" s="113"/>
      <c r="AF691" s="113"/>
      <c r="AG691" s="113"/>
    </row>
    <row r="692" spans="1:33" x14ac:dyDescent="0.2">
      <c r="A692" s="113"/>
      <c r="B692" s="200"/>
      <c r="C692" s="113"/>
      <c r="D692" s="201"/>
      <c r="E692" s="201"/>
      <c r="F692" s="113"/>
      <c r="G692" s="113"/>
      <c r="H692" s="113"/>
      <c r="I692" s="203"/>
      <c r="J692" s="203"/>
      <c r="K692" s="204"/>
      <c r="L692" s="204"/>
      <c r="M692" s="204"/>
      <c r="N692" s="201"/>
      <c r="O692" s="201"/>
      <c r="P692" s="201"/>
      <c r="Q692" s="201"/>
      <c r="R692" s="113"/>
      <c r="S692" s="113"/>
      <c r="V692" s="201"/>
      <c r="W692" s="113"/>
      <c r="Y692" s="113"/>
      <c r="Z692" s="113"/>
      <c r="AA692" s="113"/>
      <c r="AC692" s="113"/>
      <c r="AD692" s="201"/>
      <c r="AE692" s="113"/>
      <c r="AF692" s="113"/>
      <c r="AG692" s="113"/>
    </row>
    <row r="693" spans="1:33" x14ac:dyDescent="0.2">
      <c r="A693" s="113"/>
      <c r="B693" s="200"/>
      <c r="C693" s="113"/>
      <c r="D693" s="201"/>
      <c r="E693" s="201"/>
      <c r="F693" s="113"/>
      <c r="G693" s="113"/>
      <c r="H693" s="113"/>
      <c r="I693" s="203"/>
      <c r="J693" s="203"/>
      <c r="K693" s="204"/>
      <c r="L693" s="204"/>
      <c r="M693" s="204"/>
      <c r="N693" s="201"/>
      <c r="O693" s="201"/>
      <c r="P693" s="201"/>
      <c r="Q693" s="201"/>
      <c r="R693" s="113"/>
      <c r="S693" s="113"/>
      <c r="V693" s="201"/>
      <c r="W693" s="113"/>
      <c r="Y693" s="113"/>
      <c r="Z693" s="113"/>
      <c r="AA693" s="113"/>
      <c r="AC693" s="113"/>
      <c r="AD693" s="201"/>
      <c r="AE693" s="113"/>
      <c r="AF693" s="113"/>
      <c r="AG693" s="113"/>
    </row>
    <row r="694" spans="1:33" x14ac:dyDescent="0.2">
      <c r="A694" s="113"/>
      <c r="B694" s="200"/>
      <c r="C694" s="113"/>
      <c r="D694" s="201"/>
      <c r="E694" s="201"/>
      <c r="F694" s="113"/>
      <c r="G694" s="113"/>
      <c r="H694" s="113"/>
      <c r="I694" s="203"/>
      <c r="J694" s="203"/>
      <c r="K694" s="204"/>
      <c r="L694" s="204"/>
      <c r="M694" s="204"/>
      <c r="N694" s="201"/>
      <c r="O694" s="201"/>
      <c r="P694" s="201"/>
      <c r="Q694" s="201"/>
      <c r="R694" s="113"/>
      <c r="S694" s="113"/>
      <c r="V694" s="201"/>
      <c r="W694" s="113"/>
      <c r="Y694" s="113"/>
      <c r="Z694" s="113"/>
      <c r="AA694" s="113"/>
      <c r="AC694" s="113"/>
      <c r="AD694" s="201"/>
      <c r="AE694" s="113"/>
      <c r="AF694" s="113"/>
      <c r="AG694" s="113"/>
    </row>
    <row r="695" spans="1:33" x14ac:dyDescent="0.2">
      <c r="A695" s="113"/>
      <c r="B695" s="200"/>
      <c r="C695" s="113"/>
      <c r="D695" s="201"/>
      <c r="E695" s="201"/>
      <c r="F695" s="113"/>
      <c r="G695" s="113"/>
      <c r="H695" s="113"/>
      <c r="I695" s="203"/>
      <c r="J695" s="203"/>
      <c r="K695" s="204"/>
      <c r="L695" s="204"/>
      <c r="M695" s="204"/>
      <c r="N695" s="201"/>
      <c r="O695" s="201"/>
      <c r="P695" s="201"/>
      <c r="Q695" s="201"/>
      <c r="R695" s="113"/>
      <c r="S695" s="113"/>
      <c r="V695" s="201"/>
      <c r="W695" s="113"/>
      <c r="Y695" s="113"/>
      <c r="Z695" s="113"/>
      <c r="AA695" s="113"/>
      <c r="AC695" s="113"/>
      <c r="AD695" s="201"/>
      <c r="AE695" s="113"/>
      <c r="AF695" s="113"/>
      <c r="AG695" s="113"/>
    </row>
    <row r="696" spans="1:33" x14ac:dyDescent="0.2">
      <c r="A696" s="113"/>
      <c r="B696" s="200"/>
      <c r="C696" s="113"/>
      <c r="D696" s="201"/>
      <c r="E696" s="201"/>
      <c r="F696" s="113"/>
      <c r="G696" s="113"/>
      <c r="H696" s="113"/>
      <c r="I696" s="203"/>
      <c r="J696" s="203"/>
      <c r="K696" s="204"/>
      <c r="L696" s="204"/>
      <c r="M696" s="204"/>
      <c r="N696" s="201"/>
      <c r="O696" s="201"/>
      <c r="P696" s="201"/>
      <c r="Q696" s="201"/>
      <c r="R696" s="113"/>
      <c r="S696" s="113"/>
      <c r="V696" s="201"/>
      <c r="W696" s="113"/>
      <c r="Y696" s="113"/>
      <c r="Z696" s="113"/>
      <c r="AA696" s="113"/>
      <c r="AC696" s="113"/>
      <c r="AD696" s="201"/>
      <c r="AE696" s="113"/>
      <c r="AF696" s="113"/>
      <c r="AG696" s="113"/>
    </row>
    <row r="697" spans="1:33" x14ac:dyDescent="0.2">
      <c r="A697" s="113"/>
      <c r="B697" s="200"/>
      <c r="C697" s="113"/>
      <c r="D697" s="201"/>
      <c r="E697" s="201"/>
      <c r="F697" s="113"/>
      <c r="G697" s="113"/>
      <c r="H697" s="113"/>
      <c r="I697" s="203"/>
      <c r="J697" s="203"/>
      <c r="K697" s="204"/>
      <c r="L697" s="204"/>
      <c r="M697" s="204"/>
      <c r="N697" s="201"/>
      <c r="O697" s="201"/>
      <c r="P697" s="201"/>
      <c r="Q697" s="201"/>
      <c r="R697" s="113"/>
      <c r="S697" s="113"/>
      <c r="V697" s="201"/>
      <c r="W697" s="113"/>
      <c r="Y697" s="113"/>
      <c r="Z697" s="113"/>
      <c r="AA697" s="113"/>
      <c r="AC697" s="113"/>
      <c r="AD697" s="201"/>
      <c r="AE697" s="113"/>
      <c r="AF697" s="113"/>
      <c r="AG697" s="113"/>
    </row>
    <row r="698" spans="1:33" x14ac:dyDescent="0.2">
      <c r="A698" s="113"/>
      <c r="B698" s="200"/>
      <c r="C698" s="113"/>
      <c r="D698" s="201"/>
      <c r="E698" s="201"/>
      <c r="F698" s="113"/>
      <c r="G698" s="113"/>
      <c r="H698" s="113"/>
      <c r="I698" s="203"/>
      <c r="J698" s="203"/>
      <c r="K698" s="204"/>
      <c r="L698" s="204"/>
      <c r="M698" s="204"/>
      <c r="N698" s="201"/>
      <c r="O698" s="201"/>
      <c r="P698" s="201"/>
      <c r="Q698" s="201"/>
      <c r="R698" s="113"/>
      <c r="S698" s="113"/>
      <c r="V698" s="201"/>
      <c r="W698" s="113"/>
      <c r="Y698" s="113"/>
      <c r="Z698" s="113"/>
      <c r="AA698" s="113"/>
      <c r="AC698" s="113"/>
      <c r="AD698" s="201"/>
      <c r="AE698" s="113"/>
      <c r="AF698" s="113"/>
      <c r="AG698" s="113"/>
    </row>
    <row r="699" spans="1:33" x14ac:dyDescent="0.2">
      <c r="A699" s="113"/>
      <c r="B699" s="200"/>
      <c r="C699" s="113"/>
      <c r="D699" s="201"/>
      <c r="E699" s="201"/>
      <c r="F699" s="113"/>
      <c r="G699" s="113"/>
      <c r="H699" s="113"/>
      <c r="I699" s="203"/>
      <c r="J699" s="203"/>
      <c r="K699" s="204"/>
      <c r="L699" s="204"/>
      <c r="M699" s="204"/>
      <c r="N699" s="201"/>
      <c r="O699" s="201"/>
      <c r="P699" s="201"/>
      <c r="Q699" s="201"/>
      <c r="R699" s="113"/>
      <c r="S699" s="113"/>
      <c r="V699" s="201"/>
      <c r="W699" s="113"/>
      <c r="Y699" s="113"/>
      <c r="Z699" s="113"/>
      <c r="AA699" s="113"/>
      <c r="AC699" s="113"/>
      <c r="AD699" s="201"/>
      <c r="AE699" s="113"/>
      <c r="AF699" s="113"/>
      <c r="AG699" s="113"/>
    </row>
    <row r="700" spans="1:33" x14ac:dyDescent="0.2">
      <c r="A700" s="113"/>
      <c r="B700" s="200"/>
      <c r="C700" s="113"/>
      <c r="D700" s="201"/>
      <c r="E700" s="201"/>
      <c r="F700" s="113"/>
      <c r="G700" s="113"/>
      <c r="H700" s="113"/>
      <c r="I700" s="203"/>
      <c r="J700" s="203"/>
      <c r="K700" s="204"/>
      <c r="L700" s="204"/>
      <c r="M700" s="204"/>
      <c r="N700" s="201"/>
      <c r="O700" s="201"/>
      <c r="P700" s="201"/>
      <c r="Q700" s="201"/>
      <c r="R700" s="113"/>
      <c r="S700" s="113"/>
      <c r="V700" s="201"/>
      <c r="W700" s="113"/>
      <c r="Y700" s="113"/>
      <c r="Z700" s="113"/>
      <c r="AA700" s="113"/>
      <c r="AC700" s="113"/>
      <c r="AD700" s="201"/>
      <c r="AE700" s="113"/>
      <c r="AF700" s="113"/>
      <c r="AG700" s="113"/>
    </row>
    <row r="701" spans="1:33" x14ac:dyDescent="0.2">
      <c r="A701" s="113"/>
      <c r="B701" s="200"/>
      <c r="C701" s="113"/>
      <c r="D701" s="201"/>
      <c r="E701" s="201"/>
      <c r="F701" s="113"/>
      <c r="G701" s="113"/>
      <c r="H701" s="113"/>
      <c r="I701" s="203"/>
      <c r="J701" s="203"/>
      <c r="K701" s="204"/>
      <c r="L701" s="204"/>
      <c r="M701" s="204"/>
      <c r="N701" s="201"/>
      <c r="O701" s="201"/>
      <c r="P701" s="201"/>
      <c r="Q701" s="201"/>
      <c r="R701" s="113"/>
      <c r="S701" s="113"/>
      <c r="V701" s="201"/>
      <c r="W701" s="113"/>
      <c r="Y701" s="113"/>
      <c r="Z701" s="113"/>
      <c r="AA701" s="113"/>
      <c r="AC701" s="113"/>
      <c r="AD701" s="201"/>
      <c r="AE701" s="113"/>
      <c r="AF701" s="113"/>
      <c r="AG701" s="113"/>
    </row>
    <row r="702" spans="1:33" x14ac:dyDescent="0.2">
      <c r="A702" s="113"/>
      <c r="B702" s="200"/>
      <c r="C702" s="113"/>
      <c r="D702" s="201"/>
      <c r="E702" s="201"/>
      <c r="F702" s="113"/>
      <c r="G702" s="113"/>
      <c r="H702" s="113"/>
      <c r="I702" s="203"/>
      <c r="J702" s="203"/>
      <c r="K702" s="204"/>
      <c r="L702" s="204"/>
      <c r="M702" s="204"/>
      <c r="N702" s="201"/>
      <c r="O702" s="201"/>
      <c r="P702" s="201"/>
      <c r="Q702" s="201"/>
      <c r="R702" s="113"/>
      <c r="S702" s="113"/>
      <c r="V702" s="201"/>
      <c r="W702" s="113"/>
      <c r="Y702" s="113"/>
      <c r="Z702" s="113"/>
      <c r="AA702" s="113"/>
      <c r="AC702" s="113"/>
      <c r="AD702" s="201"/>
      <c r="AE702" s="113"/>
      <c r="AF702" s="113"/>
      <c r="AG702" s="113"/>
    </row>
    <row r="703" spans="1:33" x14ac:dyDescent="0.2">
      <c r="A703" s="113"/>
      <c r="B703" s="200"/>
      <c r="C703" s="113"/>
      <c r="D703" s="201"/>
      <c r="E703" s="201"/>
      <c r="F703" s="113"/>
      <c r="G703" s="113"/>
      <c r="H703" s="113"/>
      <c r="I703" s="203"/>
      <c r="J703" s="203"/>
      <c r="K703" s="204"/>
      <c r="L703" s="204"/>
      <c r="M703" s="204"/>
      <c r="N703" s="201"/>
      <c r="O703" s="201"/>
      <c r="P703" s="201"/>
      <c r="Q703" s="201"/>
      <c r="R703" s="113"/>
      <c r="S703" s="113"/>
      <c r="V703" s="201"/>
      <c r="W703" s="113"/>
      <c r="Y703" s="113"/>
      <c r="Z703" s="113"/>
      <c r="AA703" s="113"/>
      <c r="AC703" s="113"/>
      <c r="AD703" s="201"/>
      <c r="AE703" s="113"/>
      <c r="AF703" s="113"/>
      <c r="AG703" s="113"/>
    </row>
    <row r="704" spans="1:33" x14ac:dyDescent="0.2">
      <c r="A704" s="113"/>
      <c r="B704" s="200"/>
      <c r="C704" s="113"/>
      <c r="D704" s="201"/>
      <c r="E704" s="201"/>
      <c r="F704" s="113"/>
      <c r="G704" s="113"/>
      <c r="H704" s="113"/>
      <c r="I704" s="203"/>
      <c r="J704" s="203"/>
      <c r="K704" s="204"/>
      <c r="L704" s="204"/>
      <c r="M704" s="204"/>
      <c r="N704" s="201"/>
      <c r="O704" s="201"/>
      <c r="P704" s="201"/>
      <c r="Q704" s="201"/>
      <c r="R704" s="113"/>
      <c r="S704" s="113"/>
      <c r="V704" s="201"/>
      <c r="W704" s="113"/>
      <c r="Y704" s="113"/>
      <c r="Z704" s="113"/>
      <c r="AA704" s="113"/>
      <c r="AC704" s="113"/>
      <c r="AD704" s="201"/>
      <c r="AE704" s="113"/>
      <c r="AF704" s="113"/>
      <c r="AG704" s="113"/>
    </row>
    <row r="705" spans="1:33" x14ac:dyDescent="0.2">
      <c r="A705" s="113"/>
      <c r="B705" s="200"/>
      <c r="C705" s="113"/>
      <c r="D705" s="201"/>
      <c r="E705" s="201"/>
      <c r="F705" s="113"/>
      <c r="G705" s="113"/>
      <c r="H705" s="113"/>
      <c r="I705" s="203"/>
      <c r="J705" s="203"/>
      <c r="K705" s="204"/>
      <c r="L705" s="204"/>
      <c r="M705" s="204"/>
      <c r="N705" s="201"/>
      <c r="O705" s="201"/>
      <c r="P705" s="201"/>
      <c r="Q705" s="201"/>
      <c r="R705" s="113"/>
      <c r="S705" s="113"/>
      <c r="V705" s="201"/>
      <c r="W705" s="113"/>
      <c r="Y705" s="113"/>
      <c r="Z705" s="113"/>
      <c r="AA705" s="113"/>
      <c r="AC705" s="113"/>
      <c r="AD705" s="201"/>
      <c r="AE705" s="113"/>
      <c r="AF705" s="113"/>
      <c r="AG705" s="113"/>
    </row>
    <row r="706" spans="1:33" x14ac:dyDescent="0.2">
      <c r="A706" s="113"/>
      <c r="B706" s="200"/>
      <c r="C706" s="113"/>
      <c r="D706" s="201"/>
      <c r="E706" s="201"/>
      <c r="F706" s="113"/>
      <c r="G706" s="113"/>
      <c r="H706" s="113"/>
      <c r="I706" s="203"/>
      <c r="J706" s="203"/>
      <c r="K706" s="204"/>
      <c r="L706" s="204"/>
      <c r="M706" s="204"/>
      <c r="N706" s="201"/>
      <c r="O706" s="201"/>
      <c r="P706" s="201"/>
      <c r="Q706" s="201"/>
      <c r="R706" s="113"/>
      <c r="S706" s="113"/>
      <c r="V706" s="201"/>
      <c r="W706" s="113"/>
      <c r="Y706" s="113"/>
      <c r="Z706" s="113"/>
      <c r="AA706" s="113"/>
      <c r="AC706" s="113"/>
      <c r="AD706" s="201"/>
      <c r="AE706" s="113"/>
      <c r="AF706" s="113"/>
      <c r="AG706" s="113"/>
    </row>
    <row r="707" spans="1:33" x14ac:dyDescent="0.2">
      <c r="A707" s="113"/>
      <c r="B707" s="200"/>
      <c r="C707" s="113"/>
      <c r="D707" s="201"/>
      <c r="E707" s="201"/>
      <c r="F707" s="113"/>
      <c r="G707" s="113"/>
      <c r="H707" s="113"/>
      <c r="I707" s="203"/>
      <c r="J707" s="203"/>
      <c r="K707" s="204"/>
      <c r="L707" s="204"/>
      <c r="M707" s="204"/>
      <c r="N707" s="201"/>
      <c r="O707" s="201"/>
      <c r="P707" s="201"/>
      <c r="Q707" s="201"/>
      <c r="R707" s="113"/>
      <c r="S707" s="113"/>
      <c r="V707" s="201"/>
      <c r="W707" s="113"/>
      <c r="Y707" s="113"/>
      <c r="Z707" s="113"/>
      <c r="AA707" s="113"/>
      <c r="AC707" s="113"/>
      <c r="AD707" s="201"/>
      <c r="AE707" s="113"/>
      <c r="AF707" s="113"/>
      <c r="AG707" s="113"/>
    </row>
    <row r="708" spans="1:33" x14ac:dyDescent="0.2">
      <c r="A708" s="113"/>
      <c r="B708" s="200"/>
      <c r="C708" s="113"/>
      <c r="D708" s="201"/>
      <c r="E708" s="201"/>
      <c r="F708" s="113"/>
      <c r="G708" s="113"/>
      <c r="H708" s="113"/>
      <c r="I708" s="203"/>
      <c r="J708" s="203"/>
      <c r="K708" s="204"/>
      <c r="L708" s="204"/>
      <c r="M708" s="204"/>
      <c r="N708" s="201"/>
      <c r="O708" s="201"/>
      <c r="P708" s="201"/>
      <c r="Q708" s="201"/>
      <c r="R708" s="113"/>
      <c r="S708" s="113"/>
      <c r="V708" s="201"/>
      <c r="W708" s="113"/>
      <c r="Y708" s="113"/>
      <c r="Z708" s="113"/>
      <c r="AA708" s="113"/>
      <c r="AC708" s="113"/>
      <c r="AD708" s="201"/>
      <c r="AE708" s="113"/>
      <c r="AF708" s="113"/>
      <c r="AG708" s="113"/>
    </row>
    <row r="709" spans="1:33" x14ac:dyDescent="0.2">
      <c r="A709" s="113"/>
      <c r="B709" s="200"/>
      <c r="C709" s="113"/>
      <c r="D709" s="201"/>
      <c r="E709" s="201"/>
      <c r="F709" s="113"/>
      <c r="G709" s="113"/>
      <c r="H709" s="113"/>
      <c r="I709" s="203"/>
      <c r="J709" s="203"/>
      <c r="K709" s="204"/>
      <c r="L709" s="204"/>
      <c r="M709" s="204"/>
      <c r="N709" s="201"/>
      <c r="O709" s="201"/>
      <c r="P709" s="201"/>
      <c r="Q709" s="201"/>
      <c r="R709" s="113"/>
      <c r="S709" s="113"/>
      <c r="V709" s="201"/>
      <c r="W709" s="113"/>
      <c r="Y709" s="113"/>
      <c r="Z709" s="113"/>
      <c r="AA709" s="113"/>
      <c r="AC709" s="113"/>
      <c r="AD709" s="201"/>
      <c r="AE709" s="113"/>
      <c r="AF709" s="113"/>
      <c r="AG709" s="113"/>
    </row>
    <row r="710" spans="1:33" x14ac:dyDescent="0.2">
      <c r="A710" s="113"/>
      <c r="B710" s="200"/>
      <c r="C710" s="113"/>
      <c r="D710" s="201"/>
      <c r="E710" s="201"/>
      <c r="F710" s="113"/>
      <c r="G710" s="113"/>
      <c r="H710" s="113"/>
      <c r="I710" s="203"/>
      <c r="J710" s="203"/>
      <c r="K710" s="204"/>
      <c r="L710" s="204"/>
      <c r="M710" s="204"/>
      <c r="N710" s="201"/>
      <c r="O710" s="201"/>
      <c r="P710" s="201"/>
      <c r="Q710" s="201"/>
      <c r="R710" s="113"/>
      <c r="S710" s="113"/>
      <c r="V710" s="201"/>
      <c r="W710" s="113"/>
      <c r="Y710" s="113"/>
      <c r="Z710" s="113"/>
      <c r="AA710" s="113"/>
      <c r="AC710" s="113"/>
      <c r="AD710" s="201"/>
      <c r="AE710" s="113"/>
      <c r="AF710" s="113"/>
      <c r="AG710" s="113"/>
    </row>
    <row r="711" spans="1:33" x14ac:dyDescent="0.2">
      <c r="A711" s="113"/>
      <c r="B711" s="200"/>
      <c r="C711" s="113"/>
      <c r="D711" s="201"/>
      <c r="E711" s="201"/>
      <c r="F711" s="113"/>
      <c r="G711" s="113"/>
      <c r="H711" s="113"/>
      <c r="I711" s="203"/>
      <c r="J711" s="203"/>
      <c r="K711" s="204"/>
      <c r="L711" s="204"/>
      <c r="M711" s="204"/>
      <c r="N711" s="201"/>
      <c r="O711" s="201"/>
      <c r="P711" s="201"/>
      <c r="Q711" s="201"/>
      <c r="R711" s="113"/>
      <c r="S711" s="113"/>
      <c r="V711" s="201"/>
      <c r="W711" s="113"/>
      <c r="Y711" s="113"/>
      <c r="Z711" s="113"/>
      <c r="AA711" s="113"/>
      <c r="AC711" s="113"/>
      <c r="AD711" s="201"/>
      <c r="AE711" s="113"/>
      <c r="AF711" s="113"/>
      <c r="AG711" s="113"/>
    </row>
    <row r="712" spans="1:33" x14ac:dyDescent="0.2">
      <c r="A712" s="113"/>
      <c r="B712" s="200"/>
      <c r="C712" s="113"/>
      <c r="D712" s="201"/>
      <c r="E712" s="201"/>
      <c r="F712" s="113"/>
      <c r="G712" s="113"/>
      <c r="H712" s="113"/>
      <c r="I712" s="203"/>
      <c r="J712" s="203"/>
      <c r="K712" s="204"/>
      <c r="L712" s="204"/>
      <c r="M712" s="204"/>
      <c r="N712" s="201"/>
      <c r="O712" s="201"/>
      <c r="P712" s="201"/>
      <c r="Q712" s="201"/>
      <c r="R712" s="113"/>
      <c r="S712" s="113"/>
      <c r="V712" s="201"/>
      <c r="W712" s="113"/>
      <c r="Y712" s="113"/>
      <c r="Z712" s="113"/>
      <c r="AA712" s="113"/>
      <c r="AC712" s="113"/>
      <c r="AD712" s="201"/>
      <c r="AE712" s="113"/>
      <c r="AF712" s="113"/>
      <c r="AG712" s="113"/>
    </row>
    <row r="713" spans="1:33" x14ac:dyDescent="0.2">
      <c r="A713" s="113"/>
      <c r="B713" s="200"/>
      <c r="C713" s="113"/>
      <c r="D713" s="201"/>
      <c r="E713" s="201"/>
      <c r="F713" s="113"/>
      <c r="G713" s="113"/>
      <c r="H713" s="113"/>
      <c r="I713" s="203"/>
      <c r="J713" s="203"/>
      <c r="K713" s="204"/>
      <c r="L713" s="204"/>
      <c r="M713" s="204"/>
      <c r="N713" s="201"/>
      <c r="O713" s="201"/>
      <c r="P713" s="201"/>
      <c r="Q713" s="201"/>
      <c r="R713" s="113"/>
      <c r="S713" s="113"/>
      <c r="V713" s="201"/>
      <c r="W713" s="113"/>
      <c r="Y713" s="113"/>
      <c r="Z713" s="113"/>
      <c r="AA713" s="113"/>
      <c r="AC713" s="113"/>
      <c r="AD713" s="201"/>
      <c r="AE713" s="113"/>
      <c r="AF713" s="113"/>
      <c r="AG713" s="113"/>
    </row>
    <row r="714" spans="1:33" x14ac:dyDescent="0.2">
      <c r="A714" s="113"/>
      <c r="B714" s="200"/>
      <c r="C714" s="113"/>
      <c r="D714" s="201"/>
      <c r="E714" s="201"/>
      <c r="F714" s="113"/>
      <c r="G714" s="113"/>
      <c r="H714" s="113"/>
      <c r="I714" s="203"/>
      <c r="J714" s="203"/>
      <c r="K714" s="204"/>
      <c r="L714" s="204"/>
      <c r="M714" s="204"/>
      <c r="N714" s="201"/>
      <c r="O714" s="201"/>
      <c r="P714" s="201"/>
      <c r="Q714" s="201"/>
      <c r="R714" s="113"/>
      <c r="S714" s="113"/>
      <c r="V714" s="201"/>
      <c r="W714" s="113"/>
      <c r="Y714" s="113"/>
      <c r="Z714" s="113"/>
      <c r="AA714" s="113"/>
      <c r="AC714" s="113"/>
      <c r="AD714" s="201"/>
      <c r="AE714" s="113"/>
      <c r="AF714" s="113"/>
      <c r="AG714" s="113"/>
    </row>
    <row r="715" spans="1:33" x14ac:dyDescent="0.2">
      <c r="A715" s="113"/>
      <c r="B715" s="200"/>
      <c r="C715" s="113"/>
      <c r="D715" s="201"/>
      <c r="E715" s="201"/>
      <c r="F715" s="113"/>
      <c r="G715" s="113"/>
      <c r="H715" s="113"/>
      <c r="I715" s="203"/>
      <c r="J715" s="203"/>
      <c r="K715" s="204"/>
      <c r="L715" s="204"/>
      <c r="M715" s="204"/>
      <c r="N715" s="201"/>
      <c r="O715" s="201"/>
      <c r="P715" s="201"/>
      <c r="Q715" s="201"/>
      <c r="R715" s="113"/>
      <c r="S715" s="113"/>
      <c r="V715" s="201"/>
      <c r="W715" s="113"/>
      <c r="Y715" s="113"/>
      <c r="Z715" s="113"/>
      <c r="AA715" s="113"/>
      <c r="AC715" s="113"/>
      <c r="AD715" s="201"/>
      <c r="AE715" s="113"/>
      <c r="AF715" s="113"/>
      <c r="AG715" s="113"/>
    </row>
    <row r="716" spans="1:33" x14ac:dyDescent="0.2">
      <c r="A716" s="113"/>
      <c r="B716" s="200"/>
      <c r="C716" s="113"/>
      <c r="D716" s="201"/>
      <c r="E716" s="201"/>
      <c r="F716" s="113"/>
      <c r="G716" s="113"/>
      <c r="H716" s="113"/>
      <c r="I716" s="203"/>
      <c r="J716" s="203"/>
      <c r="K716" s="204"/>
      <c r="L716" s="204"/>
      <c r="M716" s="204"/>
      <c r="N716" s="201"/>
      <c r="O716" s="201"/>
      <c r="P716" s="201"/>
      <c r="Q716" s="201"/>
      <c r="R716" s="113"/>
      <c r="S716" s="113"/>
      <c r="V716" s="201"/>
      <c r="W716" s="113"/>
      <c r="Y716" s="113"/>
      <c r="Z716" s="113"/>
      <c r="AA716" s="113"/>
      <c r="AC716" s="113"/>
      <c r="AD716" s="201"/>
      <c r="AE716" s="113"/>
      <c r="AF716" s="113"/>
      <c r="AG716" s="113"/>
    </row>
    <row r="717" spans="1:33" x14ac:dyDescent="0.2">
      <c r="A717" s="113"/>
      <c r="B717" s="200"/>
      <c r="C717" s="113"/>
      <c r="D717" s="201"/>
      <c r="E717" s="201"/>
      <c r="F717" s="113"/>
      <c r="G717" s="113"/>
      <c r="H717" s="113"/>
      <c r="I717" s="203"/>
      <c r="J717" s="203"/>
      <c r="K717" s="204"/>
      <c r="L717" s="204"/>
      <c r="M717" s="204"/>
      <c r="N717" s="201"/>
      <c r="O717" s="201"/>
      <c r="P717" s="201"/>
      <c r="Q717" s="201"/>
      <c r="R717" s="113"/>
      <c r="S717" s="113"/>
      <c r="V717" s="201"/>
      <c r="W717" s="113"/>
      <c r="Y717" s="113"/>
      <c r="Z717" s="113"/>
      <c r="AA717" s="113"/>
      <c r="AC717" s="113"/>
      <c r="AD717" s="201"/>
      <c r="AE717" s="113"/>
      <c r="AF717" s="113"/>
      <c r="AG717" s="113"/>
    </row>
    <row r="718" spans="1:33" x14ac:dyDescent="0.2">
      <c r="A718" s="113"/>
      <c r="B718" s="200"/>
      <c r="C718" s="113"/>
      <c r="D718" s="201"/>
      <c r="E718" s="201"/>
      <c r="F718" s="113"/>
      <c r="G718" s="113"/>
      <c r="H718" s="113"/>
      <c r="I718" s="203"/>
      <c r="J718" s="203"/>
      <c r="K718" s="204"/>
      <c r="L718" s="204"/>
      <c r="M718" s="204"/>
      <c r="N718" s="201"/>
      <c r="O718" s="201"/>
      <c r="P718" s="201"/>
      <c r="Q718" s="201"/>
      <c r="R718" s="113"/>
      <c r="S718" s="113"/>
      <c r="V718" s="201"/>
      <c r="W718" s="113"/>
      <c r="Y718" s="113"/>
      <c r="Z718" s="113"/>
      <c r="AA718" s="113"/>
      <c r="AC718" s="113"/>
      <c r="AD718" s="201"/>
      <c r="AE718" s="113"/>
      <c r="AF718" s="113"/>
      <c r="AG718" s="113"/>
    </row>
    <row r="719" spans="1:33" x14ac:dyDescent="0.2">
      <c r="A719" s="113"/>
      <c r="B719" s="200"/>
      <c r="C719" s="113"/>
      <c r="D719" s="201"/>
      <c r="E719" s="201"/>
      <c r="F719" s="113"/>
      <c r="G719" s="113"/>
      <c r="H719" s="113"/>
      <c r="I719" s="203"/>
      <c r="J719" s="203"/>
      <c r="K719" s="204"/>
      <c r="L719" s="204"/>
      <c r="M719" s="204"/>
      <c r="N719" s="201"/>
      <c r="O719" s="201"/>
      <c r="P719" s="201"/>
      <c r="Q719" s="201"/>
      <c r="R719" s="113"/>
      <c r="S719" s="113"/>
      <c r="V719" s="201"/>
      <c r="W719" s="113"/>
      <c r="Y719" s="113"/>
      <c r="Z719" s="113"/>
      <c r="AA719" s="113"/>
      <c r="AC719" s="113"/>
      <c r="AD719" s="201"/>
      <c r="AE719" s="113"/>
      <c r="AF719" s="113"/>
      <c r="AG719" s="113"/>
    </row>
    <row r="720" spans="1:33" x14ac:dyDescent="0.2">
      <c r="A720" s="113"/>
      <c r="B720" s="200"/>
      <c r="C720" s="113"/>
      <c r="D720" s="201"/>
      <c r="E720" s="201"/>
      <c r="F720" s="113"/>
      <c r="G720" s="113"/>
      <c r="H720" s="113"/>
      <c r="I720" s="203"/>
      <c r="J720" s="203"/>
      <c r="K720" s="204"/>
      <c r="L720" s="204"/>
      <c r="M720" s="204"/>
      <c r="N720" s="201"/>
      <c r="O720" s="201"/>
      <c r="P720" s="201"/>
      <c r="Q720" s="201"/>
      <c r="R720" s="113"/>
      <c r="S720" s="113"/>
      <c r="V720" s="201"/>
      <c r="W720" s="113"/>
      <c r="Y720" s="113"/>
      <c r="Z720" s="113"/>
      <c r="AA720" s="113"/>
      <c r="AC720" s="113"/>
      <c r="AD720" s="201"/>
      <c r="AE720" s="113"/>
      <c r="AF720" s="113"/>
      <c r="AG720" s="113"/>
    </row>
    <row r="721" spans="1:33" x14ac:dyDescent="0.2">
      <c r="A721" s="113"/>
      <c r="B721" s="200"/>
      <c r="C721" s="113"/>
      <c r="D721" s="201"/>
      <c r="E721" s="201"/>
      <c r="F721" s="113"/>
      <c r="G721" s="113"/>
      <c r="H721" s="113"/>
      <c r="I721" s="203"/>
      <c r="J721" s="203"/>
      <c r="K721" s="204"/>
      <c r="L721" s="204"/>
      <c r="M721" s="204"/>
      <c r="N721" s="201"/>
      <c r="O721" s="201"/>
      <c r="P721" s="201"/>
      <c r="Q721" s="201"/>
      <c r="R721" s="113"/>
      <c r="S721" s="113"/>
      <c r="V721" s="201"/>
      <c r="W721" s="113"/>
      <c r="Y721" s="113"/>
      <c r="Z721" s="113"/>
      <c r="AA721" s="113"/>
      <c r="AC721" s="113"/>
      <c r="AD721" s="201"/>
      <c r="AE721" s="113"/>
      <c r="AF721" s="113"/>
      <c r="AG721" s="113"/>
    </row>
    <row r="722" spans="1:33" x14ac:dyDescent="0.2">
      <c r="A722" s="113"/>
      <c r="B722" s="200"/>
      <c r="C722" s="113"/>
      <c r="D722" s="201"/>
      <c r="E722" s="201"/>
      <c r="F722" s="113"/>
      <c r="G722" s="113"/>
      <c r="H722" s="113"/>
      <c r="I722" s="203"/>
      <c r="J722" s="203"/>
      <c r="K722" s="204"/>
      <c r="L722" s="204"/>
      <c r="M722" s="204"/>
      <c r="N722" s="201"/>
      <c r="O722" s="201"/>
      <c r="P722" s="201"/>
      <c r="Q722" s="201"/>
      <c r="R722" s="113"/>
      <c r="S722" s="113"/>
      <c r="V722" s="201"/>
      <c r="W722" s="113"/>
      <c r="Y722" s="113"/>
      <c r="Z722" s="113"/>
      <c r="AA722" s="113"/>
      <c r="AC722" s="113"/>
      <c r="AD722" s="201"/>
      <c r="AE722" s="113"/>
      <c r="AF722" s="113"/>
      <c r="AG722" s="113"/>
    </row>
    <row r="723" spans="1:33" x14ac:dyDescent="0.2">
      <c r="A723" s="113"/>
      <c r="B723" s="200"/>
      <c r="C723" s="113"/>
      <c r="D723" s="201"/>
      <c r="E723" s="201"/>
      <c r="F723" s="113"/>
      <c r="G723" s="113"/>
      <c r="H723" s="113"/>
      <c r="I723" s="203"/>
      <c r="J723" s="203"/>
      <c r="K723" s="204"/>
      <c r="L723" s="204"/>
      <c r="M723" s="204"/>
      <c r="N723" s="201"/>
      <c r="O723" s="201"/>
      <c r="P723" s="201"/>
      <c r="Q723" s="201"/>
      <c r="R723" s="113"/>
      <c r="S723" s="113"/>
      <c r="V723" s="201"/>
      <c r="W723" s="113"/>
      <c r="Y723" s="113"/>
      <c r="Z723" s="113"/>
      <c r="AA723" s="113"/>
      <c r="AC723" s="113"/>
      <c r="AD723" s="201"/>
      <c r="AE723" s="113"/>
      <c r="AF723" s="113"/>
      <c r="AG723" s="113"/>
    </row>
    <row r="724" spans="1:33" x14ac:dyDescent="0.2">
      <c r="A724" s="113"/>
      <c r="B724" s="200"/>
      <c r="C724" s="113"/>
      <c r="D724" s="201"/>
      <c r="E724" s="201"/>
      <c r="F724" s="113"/>
      <c r="G724" s="113"/>
      <c r="H724" s="113"/>
      <c r="I724" s="203"/>
      <c r="J724" s="203"/>
      <c r="K724" s="204"/>
      <c r="L724" s="204"/>
      <c r="M724" s="204"/>
      <c r="N724" s="201"/>
      <c r="O724" s="201"/>
      <c r="P724" s="201"/>
      <c r="Q724" s="201"/>
      <c r="R724" s="113"/>
      <c r="S724" s="113"/>
      <c r="V724" s="201"/>
      <c r="W724" s="113"/>
      <c r="Y724" s="113"/>
      <c r="Z724" s="113"/>
      <c r="AA724" s="113"/>
      <c r="AC724" s="113"/>
      <c r="AD724" s="201"/>
      <c r="AE724" s="113"/>
      <c r="AF724" s="113"/>
      <c r="AG724" s="113"/>
    </row>
    <row r="725" spans="1:33" x14ac:dyDescent="0.2">
      <c r="A725" s="113"/>
      <c r="B725" s="200"/>
      <c r="C725" s="113"/>
      <c r="D725" s="201"/>
      <c r="E725" s="201"/>
      <c r="F725" s="113"/>
      <c r="G725" s="113"/>
      <c r="H725" s="113"/>
      <c r="I725" s="203"/>
      <c r="J725" s="203"/>
      <c r="K725" s="204"/>
      <c r="L725" s="204"/>
      <c r="M725" s="204"/>
      <c r="N725" s="201"/>
      <c r="O725" s="201"/>
      <c r="P725" s="201"/>
      <c r="Q725" s="201"/>
      <c r="R725" s="113"/>
      <c r="S725" s="113"/>
      <c r="V725" s="201"/>
      <c r="W725" s="113"/>
      <c r="Y725" s="113"/>
      <c r="Z725" s="113"/>
      <c r="AA725" s="113"/>
      <c r="AC725" s="113"/>
      <c r="AD725" s="201"/>
      <c r="AE725" s="113"/>
      <c r="AF725" s="113"/>
      <c r="AG725" s="113"/>
    </row>
    <row r="726" spans="1:33" x14ac:dyDescent="0.2">
      <c r="A726" s="113"/>
      <c r="B726" s="200"/>
      <c r="C726" s="113"/>
      <c r="D726" s="201"/>
      <c r="E726" s="201"/>
      <c r="F726" s="113"/>
      <c r="G726" s="113"/>
      <c r="H726" s="113"/>
      <c r="I726" s="203"/>
      <c r="J726" s="203"/>
      <c r="K726" s="204"/>
      <c r="L726" s="204"/>
      <c r="M726" s="204"/>
      <c r="N726" s="201"/>
      <c r="O726" s="201"/>
      <c r="P726" s="201"/>
      <c r="Q726" s="201"/>
      <c r="R726" s="113"/>
      <c r="S726" s="113"/>
      <c r="V726" s="201"/>
      <c r="W726" s="113"/>
      <c r="Y726" s="113"/>
      <c r="Z726" s="113"/>
      <c r="AA726" s="113"/>
      <c r="AC726" s="113"/>
      <c r="AD726" s="201"/>
      <c r="AE726" s="113"/>
      <c r="AF726" s="113"/>
      <c r="AG726" s="113"/>
    </row>
    <row r="727" spans="1:33" x14ac:dyDescent="0.2">
      <c r="A727" s="113"/>
      <c r="B727" s="200"/>
      <c r="C727" s="113"/>
      <c r="D727" s="201"/>
      <c r="E727" s="201"/>
      <c r="F727" s="113"/>
      <c r="G727" s="113"/>
      <c r="H727" s="113"/>
      <c r="I727" s="203"/>
      <c r="J727" s="203"/>
      <c r="K727" s="204"/>
      <c r="L727" s="204"/>
      <c r="M727" s="204"/>
      <c r="N727" s="201"/>
      <c r="O727" s="201"/>
      <c r="P727" s="201"/>
      <c r="Q727" s="201"/>
      <c r="R727" s="113"/>
      <c r="S727" s="113"/>
      <c r="V727" s="201"/>
      <c r="W727" s="113"/>
      <c r="Y727" s="113"/>
      <c r="Z727" s="113"/>
      <c r="AA727" s="113"/>
      <c r="AC727" s="113"/>
      <c r="AD727" s="201"/>
      <c r="AE727" s="113"/>
      <c r="AF727" s="113"/>
      <c r="AG727" s="113"/>
    </row>
    <row r="728" spans="1:33" x14ac:dyDescent="0.2">
      <c r="A728" s="113"/>
      <c r="B728" s="200"/>
      <c r="C728" s="113"/>
      <c r="D728" s="201"/>
      <c r="E728" s="201"/>
      <c r="F728" s="113"/>
      <c r="G728" s="113"/>
      <c r="H728" s="113"/>
      <c r="I728" s="203"/>
      <c r="J728" s="203"/>
      <c r="K728" s="204"/>
      <c r="L728" s="204"/>
      <c r="M728" s="204"/>
      <c r="N728" s="201"/>
      <c r="O728" s="201"/>
      <c r="P728" s="201"/>
      <c r="Q728" s="201"/>
      <c r="R728" s="113"/>
      <c r="S728" s="113"/>
      <c r="V728" s="201"/>
      <c r="W728" s="113"/>
      <c r="Y728" s="113"/>
      <c r="Z728" s="113"/>
      <c r="AA728" s="113"/>
      <c r="AC728" s="113"/>
      <c r="AD728" s="201"/>
      <c r="AE728" s="113"/>
      <c r="AF728" s="113"/>
      <c r="AG728" s="113"/>
    </row>
    <row r="729" spans="1:33" x14ac:dyDescent="0.2">
      <c r="A729" s="113"/>
      <c r="B729" s="200"/>
      <c r="C729" s="113"/>
      <c r="D729" s="201"/>
      <c r="E729" s="201"/>
      <c r="F729" s="113"/>
      <c r="G729" s="113"/>
      <c r="H729" s="113"/>
      <c r="I729" s="203"/>
      <c r="J729" s="203"/>
      <c r="K729" s="204"/>
      <c r="L729" s="204"/>
      <c r="M729" s="204"/>
      <c r="N729" s="201"/>
      <c r="O729" s="201"/>
      <c r="P729" s="201"/>
      <c r="Q729" s="201"/>
      <c r="R729" s="113"/>
      <c r="S729" s="113"/>
      <c r="V729" s="201"/>
      <c r="W729" s="113"/>
      <c r="Y729" s="113"/>
      <c r="Z729" s="113"/>
      <c r="AA729" s="113"/>
      <c r="AC729" s="113"/>
      <c r="AD729" s="201"/>
      <c r="AE729" s="113"/>
      <c r="AF729" s="113"/>
      <c r="AG729" s="113"/>
    </row>
    <row r="730" spans="1:33" x14ac:dyDescent="0.2">
      <c r="A730" s="113"/>
      <c r="B730" s="200"/>
      <c r="C730" s="113"/>
      <c r="D730" s="201"/>
      <c r="E730" s="201"/>
      <c r="F730" s="113"/>
      <c r="G730" s="113"/>
      <c r="H730" s="113"/>
      <c r="I730" s="203"/>
      <c r="J730" s="203"/>
      <c r="K730" s="204"/>
      <c r="L730" s="204"/>
      <c r="M730" s="204"/>
      <c r="N730" s="201"/>
      <c r="O730" s="201"/>
      <c r="P730" s="201"/>
      <c r="Q730" s="201"/>
      <c r="R730" s="113"/>
      <c r="S730" s="113"/>
      <c r="V730" s="201"/>
      <c r="W730" s="113"/>
      <c r="Y730" s="113"/>
      <c r="Z730" s="113"/>
      <c r="AA730" s="113"/>
      <c r="AC730" s="113"/>
      <c r="AD730" s="201"/>
      <c r="AE730" s="113"/>
      <c r="AF730" s="113"/>
      <c r="AG730" s="113"/>
    </row>
    <row r="731" spans="1:33" x14ac:dyDescent="0.2">
      <c r="A731" s="113"/>
      <c r="B731" s="200"/>
      <c r="C731" s="113"/>
      <c r="D731" s="201"/>
      <c r="E731" s="201"/>
      <c r="F731" s="113"/>
      <c r="G731" s="113"/>
      <c r="H731" s="113"/>
      <c r="I731" s="203"/>
      <c r="J731" s="203"/>
      <c r="K731" s="204"/>
      <c r="L731" s="204"/>
      <c r="M731" s="204"/>
      <c r="N731" s="201"/>
      <c r="O731" s="201"/>
      <c r="P731" s="201"/>
      <c r="Q731" s="201"/>
      <c r="R731" s="113"/>
      <c r="S731" s="113"/>
      <c r="V731" s="201"/>
      <c r="W731" s="113"/>
      <c r="Y731" s="113"/>
      <c r="Z731" s="113"/>
      <c r="AA731" s="113"/>
      <c r="AC731" s="113"/>
      <c r="AD731" s="201"/>
      <c r="AE731" s="113"/>
      <c r="AF731" s="113"/>
      <c r="AG731" s="113"/>
    </row>
    <row r="732" spans="1:33" x14ac:dyDescent="0.2">
      <c r="A732" s="113"/>
      <c r="B732" s="200"/>
      <c r="C732" s="113"/>
      <c r="D732" s="201"/>
      <c r="E732" s="201"/>
      <c r="F732" s="113"/>
      <c r="G732" s="113"/>
      <c r="H732" s="113"/>
      <c r="I732" s="203"/>
      <c r="J732" s="203"/>
      <c r="K732" s="204"/>
      <c r="L732" s="204"/>
      <c r="M732" s="204"/>
      <c r="N732" s="201"/>
      <c r="O732" s="201"/>
      <c r="P732" s="201"/>
      <c r="Q732" s="201"/>
      <c r="R732" s="113"/>
      <c r="S732" s="113"/>
      <c r="V732" s="201"/>
      <c r="W732" s="113"/>
      <c r="Y732" s="113"/>
      <c r="Z732" s="113"/>
      <c r="AA732" s="113"/>
      <c r="AC732" s="113"/>
      <c r="AD732" s="201"/>
      <c r="AE732" s="113"/>
      <c r="AF732" s="113"/>
      <c r="AG732" s="113"/>
    </row>
    <row r="733" spans="1:33" x14ac:dyDescent="0.2">
      <c r="A733" s="113"/>
      <c r="B733" s="200"/>
      <c r="C733" s="113"/>
      <c r="D733" s="201"/>
      <c r="E733" s="201"/>
      <c r="F733" s="113"/>
      <c r="G733" s="113"/>
      <c r="H733" s="113"/>
      <c r="I733" s="203"/>
      <c r="J733" s="203"/>
      <c r="K733" s="204"/>
      <c r="L733" s="204"/>
      <c r="M733" s="204"/>
      <c r="N733" s="201"/>
      <c r="O733" s="201"/>
      <c r="P733" s="201"/>
      <c r="Q733" s="201"/>
      <c r="R733" s="113"/>
      <c r="S733" s="113"/>
      <c r="V733" s="201"/>
      <c r="W733" s="113"/>
      <c r="Y733" s="113"/>
      <c r="Z733" s="113"/>
      <c r="AA733" s="113"/>
      <c r="AC733" s="113"/>
      <c r="AD733" s="201"/>
      <c r="AE733" s="113"/>
      <c r="AF733" s="113"/>
      <c r="AG733" s="113"/>
    </row>
    <row r="734" spans="1:33" x14ac:dyDescent="0.2">
      <c r="A734" s="113"/>
      <c r="B734" s="200"/>
      <c r="C734" s="113"/>
      <c r="D734" s="201"/>
      <c r="E734" s="201"/>
      <c r="F734" s="113"/>
      <c r="G734" s="113"/>
      <c r="H734" s="113"/>
      <c r="I734" s="203"/>
      <c r="J734" s="203"/>
      <c r="K734" s="204"/>
      <c r="L734" s="204"/>
      <c r="M734" s="204"/>
      <c r="N734" s="201"/>
      <c r="O734" s="201"/>
      <c r="P734" s="201"/>
      <c r="Q734" s="201"/>
      <c r="R734" s="113"/>
      <c r="S734" s="113"/>
      <c r="V734" s="201"/>
      <c r="W734" s="113"/>
      <c r="Y734" s="113"/>
      <c r="Z734" s="113"/>
      <c r="AA734" s="113"/>
      <c r="AC734" s="113"/>
      <c r="AD734" s="201"/>
      <c r="AE734" s="113"/>
      <c r="AF734" s="113"/>
      <c r="AG734" s="113"/>
    </row>
    <row r="735" spans="1:33" x14ac:dyDescent="0.2">
      <c r="A735" s="113"/>
      <c r="B735" s="200"/>
      <c r="C735" s="113"/>
      <c r="D735" s="201"/>
      <c r="E735" s="201"/>
      <c r="F735" s="113"/>
      <c r="G735" s="113"/>
      <c r="H735" s="113"/>
      <c r="I735" s="203"/>
      <c r="J735" s="203"/>
      <c r="K735" s="204"/>
      <c r="L735" s="204"/>
      <c r="M735" s="204"/>
      <c r="N735" s="201"/>
      <c r="O735" s="201"/>
      <c r="P735" s="201"/>
      <c r="Q735" s="201"/>
      <c r="R735" s="113"/>
      <c r="S735" s="113"/>
      <c r="V735" s="201"/>
      <c r="W735" s="113"/>
      <c r="Y735" s="113"/>
      <c r="Z735" s="113"/>
      <c r="AA735" s="113"/>
      <c r="AC735" s="113"/>
      <c r="AD735" s="201"/>
      <c r="AE735" s="113"/>
      <c r="AF735" s="113"/>
      <c r="AG735" s="113"/>
    </row>
    <row r="736" spans="1:33" x14ac:dyDescent="0.2">
      <c r="A736" s="113"/>
      <c r="B736" s="200"/>
      <c r="C736" s="113"/>
      <c r="D736" s="201"/>
      <c r="E736" s="201"/>
      <c r="F736" s="113"/>
      <c r="G736" s="113"/>
      <c r="H736" s="113"/>
      <c r="I736" s="203"/>
      <c r="J736" s="203"/>
      <c r="K736" s="204"/>
      <c r="L736" s="204"/>
      <c r="M736" s="204"/>
      <c r="N736" s="201"/>
      <c r="O736" s="201"/>
      <c r="P736" s="201"/>
      <c r="Q736" s="201"/>
      <c r="R736" s="113"/>
      <c r="S736" s="113"/>
      <c r="V736" s="201"/>
      <c r="W736" s="113"/>
      <c r="Y736" s="113"/>
      <c r="Z736" s="113"/>
      <c r="AA736" s="113"/>
      <c r="AC736" s="113"/>
      <c r="AD736" s="201"/>
      <c r="AE736" s="113"/>
      <c r="AF736" s="113"/>
      <c r="AG736" s="113"/>
    </row>
    <row r="737" spans="1:33" x14ac:dyDescent="0.2">
      <c r="A737" s="113"/>
      <c r="B737" s="200"/>
      <c r="C737" s="113"/>
      <c r="D737" s="201"/>
      <c r="E737" s="201"/>
      <c r="F737" s="113"/>
      <c r="G737" s="113"/>
      <c r="H737" s="113"/>
      <c r="I737" s="203"/>
      <c r="J737" s="203"/>
      <c r="K737" s="204"/>
      <c r="L737" s="204"/>
      <c r="M737" s="204"/>
      <c r="N737" s="201"/>
      <c r="O737" s="201"/>
      <c r="P737" s="201"/>
      <c r="Q737" s="201"/>
      <c r="R737" s="113"/>
      <c r="S737" s="113"/>
      <c r="V737" s="201"/>
      <c r="W737" s="113"/>
      <c r="Y737" s="113"/>
      <c r="Z737" s="113"/>
      <c r="AA737" s="113"/>
      <c r="AC737" s="113"/>
      <c r="AD737" s="201"/>
      <c r="AE737" s="113"/>
      <c r="AF737" s="113"/>
      <c r="AG737" s="113"/>
    </row>
    <row r="738" spans="1:33" x14ac:dyDescent="0.2">
      <c r="A738" s="113"/>
      <c r="B738" s="200"/>
      <c r="C738" s="113"/>
      <c r="D738" s="201"/>
      <c r="E738" s="201"/>
      <c r="F738" s="113"/>
      <c r="G738" s="113"/>
      <c r="H738" s="113"/>
      <c r="I738" s="203"/>
      <c r="J738" s="203"/>
      <c r="K738" s="204"/>
      <c r="L738" s="204"/>
      <c r="M738" s="204"/>
      <c r="N738" s="201"/>
      <c r="O738" s="201"/>
      <c r="P738" s="201"/>
      <c r="Q738" s="201"/>
      <c r="R738" s="113"/>
      <c r="S738" s="113"/>
      <c r="V738" s="201"/>
      <c r="W738" s="113"/>
      <c r="Y738" s="113"/>
      <c r="Z738" s="113"/>
      <c r="AA738" s="113"/>
      <c r="AC738" s="113"/>
      <c r="AD738" s="201"/>
      <c r="AE738" s="113"/>
      <c r="AF738" s="113"/>
      <c r="AG738" s="113"/>
    </row>
    <row r="739" spans="1:33" x14ac:dyDescent="0.2">
      <c r="A739" s="113"/>
      <c r="B739" s="200"/>
      <c r="C739" s="113"/>
      <c r="D739" s="201"/>
      <c r="E739" s="201"/>
      <c r="F739" s="113"/>
      <c r="G739" s="113"/>
      <c r="H739" s="113"/>
      <c r="I739" s="203"/>
      <c r="J739" s="203"/>
      <c r="K739" s="204"/>
      <c r="L739" s="204"/>
      <c r="M739" s="204"/>
      <c r="N739" s="201"/>
      <c r="O739" s="201"/>
      <c r="P739" s="201"/>
      <c r="Q739" s="201"/>
      <c r="R739" s="113"/>
      <c r="S739" s="113"/>
      <c r="V739" s="201"/>
      <c r="W739" s="113"/>
      <c r="Y739" s="113"/>
      <c r="Z739" s="113"/>
      <c r="AA739" s="113"/>
      <c r="AC739" s="113"/>
      <c r="AD739" s="201"/>
      <c r="AE739" s="113"/>
      <c r="AF739" s="113"/>
      <c r="AG739" s="113"/>
    </row>
    <row r="740" spans="1:33" x14ac:dyDescent="0.2">
      <c r="A740" s="113"/>
      <c r="B740" s="200"/>
      <c r="C740" s="113"/>
      <c r="D740" s="201"/>
      <c r="E740" s="201"/>
      <c r="F740" s="113"/>
      <c r="G740" s="113"/>
      <c r="H740" s="113"/>
      <c r="I740" s="203"/>
      <c r="J740" s="203"/>
      <c r="K740" s="204"/>
      <c r="L740" s="204"/>
      <c r="M740" s="204"/>
      <c r="N740" s="201"/>
      <c r="O740" s="201"/>
      <c r="P740" s="201"/>
      <c r="Q740" s="201"/>
      <c r="R740" s="113"/>
      <c r="S740" s="113"/>
      <c r="V740" s="201"/>
      <c r="W740" s="113"/>
      <c r="Y740" s="113"/>
      <c r="Z740" s="113"/>
      <c r="AA740" s="113"/>
      <c r="AC740" s="113"/>
      <c r="AD740" s="201"/>
      <c r="AE740" s="113"/>
      <c r="AF740" s="113"/>
      <c r="AG740" s="113"/>
    </row>
    <row r="741" spans="1:33" x14ac:dyDescent="0.2">
      <c r="A741" s="113"/>
      <c r="B741" s="200"/>
      <c r="C741" s="113"/>
      <c r="D741" s="201"/>
      <c r="E741" s="201"/>
      <c r="F741" s="113"/>
      <c r="G741" s="113"/>
      <c r="H741" s="113"/>
      <c r="I741" s="203"/>
      <c r="J741" s="203"/>
      <c r="K741" s="204"/>
      <c r="L741" s="204"/>
      <c r="M741" s="204"/>
      <c r="N741" s="201"/>
      <c r="O741" s="201"/>
      <c r="P741" s="201"/>
      <c r="Q741" s="201"/>
      <c r="R741" s="113"/>
      <c r="S741" s="113"/>
      <c r="V741" s="201"/>
      <c r="W741" s="113"/>
      <c r="Y741" s="113"/>
      <c r="Z741" s="113"/>
      <c r="AA741" s="113"/>
      <c r="AC741" s="113"/>
      <c r="AD741" s="201"/>
      <c r="AE741" s="113"/>
      <c r="AF741" s="113"/>
      <c r="AG741" s="113"/>
    </row>
    <row r="742" spans="1:33" x14ac:dyDescent="0.2">
      <c r="A742" s="113"/>
      <c r="B742" s="200"/>
      <c r="C742" s="113"/>
      <c r="D742" s="201"/>
      <c r="E742" s="201"/>
      <c r="F742" s="113"/>
      <c r="G742" s="113"/>
      <c r="H742" s="113"/>
      <c r="I742" s="203"/>
      <c r="J742" s="203"/>
      <c r="K742" s="204"/>
      <c r="L742" s="204"/>
      <c r="M742" s="204"/>
      <c r="N742" s="201"/>
      <c r="O742" s="201"/>
      <c r="P742" s="201"/>
      <c r="Q742" s="201"/>
      <c r="R742" s="113"/>
      <c r="S742" s="113"/>
      <c r="V742" s="201"/>
      <c r="W742" s="113"/>
      <c r="Y742" s="113"/>
      <c r="Z742" s="113"/>
      <c r="AA742" s="113"/>
      <c r="AC742" s="113"/>
      <c r="AD742" s="201"/>
      <c r="AE742" s="113"/>
      <c r="AF742" s="113"/>
      <c r="AG742" s="113"/>
    </row>
    <row r="743" spans="1:33" x14ac:dyDescent="0.2">
      <c r="A743" s="113"/>
      <c r="B743" s="200"/>
      <c r="C743" s="113"/>
      <c r="D743" s="201"/>
      <c r="E743" s="201"/>
      <c r="F743" s="113"/>
      <c r="G743" s="113"/>
      <c r="H743" s="113"/>
      <c r="I743" s="203"/>
      <c r="J743" s="203"/>
      <c r="K743" s="204"/>
      <c r="L743" s="204"/>
      <c r="M743" s="204"/>
      <c r="N743" s="201"/>
      <c r="O743" s="201"/>
      <c r="P743" s="201"/>
      <c r="Q743" s="201"/>
      <c r="R743" s="113"/>
      <c r="S743" s="113"/>
      <c r="V743" s="201"/>
      <c r="W743" s="113"/>
      <c r="Y743" s="113"/>
      <c r="Z743" s="113"/>
      <c r="AA743" s="113"/>
      <c r="AC743" s="113"/>
      <c r="AD743" s="201"/>
      <c r="AE743" s="113"/>
      <c r="AF743" s="113"/>
      <c r="AG743" s="113"/>
    </row>
    <row r="744" spans="1:33" x14ac:dyDescent="0.2">
      <c r="A744" s="113"/>
      <c r="B744" s="200"/>
      <c r="C744" s="113"/>
      <c r="D744" s="201"/>
      <c r="E744" s="201"/>
      <c r="F744" s="113"/>
      <c r="G744" s="113"/>
      <c r="H744" s="113"/>
      <c r="I744" s="203"/>
      <c r="J744" s="203"/>
      <c r="K744" s="204"/>
      <c r="L744" s="204"/>
      <c r="M744" s="204"/>
      <c r="N744" s="201"/>
      <c r="O744" s="201"/>
      <c r="P744" s="201"/>
      <c r="Q744" s="201"/>
      <c r="R744" s="113"/>
      <c r="S744" s="113"/>
      <c r="V744" s="201"/>
      <c r="W744" s="113"/>
      <c r="Y744" s="113"/>
      <c r="Z744" s="113"/>
      <c r="AA744" s="113"/>
      <c r="AC744" s="113"/>
      <c r="AD744" s="201"/>
      <c r="AE744" s="113"/>
      <c r="AF744" s="113"/>
      <c r="AG744" s="113"/>
    </row>
    <row r="745" spans="1:33" x14ac:dyDescent="0.2">
      <c r="A745" s="113"/>
      <c r="B745" s="200"/>
      <c r="C745" s="113"/>
      <c r="D745" s="201"/>
      <c r="E745" s="201"/>
      <c r="F745" s="113"/>
      <c r="G745" s="113"/>
      <c r="H745" s="113"/>
      <c r="I745" s="203"/>
      <c r="J745" s="203"/>
      <c r="K745" s="204"/>
      <c r="L745" s="204"/>
      <c r="M745" s="204"/>
      <c r="N745" s="201"/>
      <c r="O745" s="201"/>
      <c r="P745" s="201"/>
      <c r="Q745" s="201"/>
      <c r="R745" s="113"/>
      <c r="S745" s="113"/>
      <c r="V745" s="201"/>
      <c r="W745" s="113"/>
      <c r="Y745" s="113"/>
      <c r="Z745" s="113"/>
      <c r="AA745" s="113"/>
      <c r="AC745" s="113"/>
      <c r="AD745" s="201"/>
      <c r="AE745" s="113"/>
      <c r="AF745" s="113"/>
      <c r="AG745" s="113"/>
    </row>
    <row r="746" spans="1:33" x14ac:dyDescent="0.2">
      <c r="A746" s="113"/>
      <c r="B746" s="200"/>
      <c r="C746" s="113"/>
      <c r="D746" s="201"/>
      <c r="E746" s="201"/>
      <c r="F746" s="113"/>
      <c r="G746" s="113"/>
      <c r="H746" s="113"/>
      <c r="I746" s="203"/>
      <c r="J746" s="203"/>
      <c r="K746" s="204"/>
      <c r="L746" s="204"/>
      <c r="M746" s="204"/>
      <c r="N746" s="201"/>
      <c r="O746" s="201"/>
      <c r="P746" s="201"/>
      <c r="Q746" s="201"/>
      <c r="R746" s="113"/>
      <c r="S746" s="113"/>
      <c r="V746" s="201"/>
      <c r="W746" s="113"/>
      <c r="Y746" s="113"/>
      <c r="Z746" s="113"/>
      <c r="AA746" s="113"/>
      <c r="AC746" s="113"/>
      <c r="AD746" s="201"/>
      <c r="AE746" s="113"/>
      <c r="AF746" s="113"/>
      <c r="AG746" s="113"/>
    </row>
    <row r="747" spans="1:33" x14ac:dyDescent="0.2">
      <c r="A747" s="113"/>
      <c r="B747" s="200"/>
      <c r="C747" s="113"/>
      <c r="D747" s="201"/>
      <c r="E747" s="201"/>
      <c r="F747" s="113"/>
      <c r="G747" s="113"/>
      <c r="H747" s="113"/>
      <c r="I747" s="203"/>
      <c r="J747" s="203"/>
      <c r="K747" s="204"/>
      <c r="L747" s="204"/>
      <c r="M747" s="204"/>
      <c r="N747" s="201"/>
      <c r="O747" s="201"/>
      <c r="P747" s="201"/>
      <c r="Q747" s="201"/>
      <c r="R747" s="113"/>
      <c r="S747" s="113"/>
      <c r="V747" s="201"/>
      <c r="W747" s="113"/>
      <c r="Y747" s="113"/>
      <c r="Z747" s="113"/>
      <c r="AA747" s="113"/>
      <c r="AC747" s="113"/>
      <c r="AD747" s="201"/>
      <c r="AE747" s="113"/>
      <c r="AF747" s="113"/>
      <c r="AG747" s="113"/>
    </row>
    <row r="748" spans="1:33" x14ac:dyDescent="0.2">
      <c r="A748" s="113"/>
      <c r="B748" s="200"/>
      <c r="C748" s="113"/>
      <c r="D748" s="201"/>
      <c r="E748" s="201"/>
      <c r="F748" s="113"/>
      <c r="G748" s="113"/>
      <c r="H748" s="113"/>
      <c r="I748" s="203"/>
      <c r="J748" s="203"/>
      <c r="K748" s="204"/>
      <c r="L748" s="204"/>
      <c r="M748" s="204"/>
      <c r="N748" s="201"/>
      <c r="O748" s="201"/>
      <c r="P748" s="201"/>
      <c r="Q748" s="201"/>
      <c r="R748" s="113"/>
      <c r="S748" s="113"/>
      <c r="V748" s="201"/>
      <c r="W748" s="113"/>
      <c r="Y748" s="113"/>
      <c r="Z748" s="113"/>
      <c r="AA748" s="113"/>
      <c r="AC748" s="113"/>
      <c r="AD748" s="201"/>
      <c r="AE748" s="113"/>
      <c r="AF748" s="113"/>
      <c r="AG748" s="113"/>
    </row>
    <row r="749" spans="1:33" x14ac:dyDescent="0.2">
      <c r="A749" s="113"/>
      <c r="B749" s="200"/>
      <c r="C749" s="113"/>
      <c r="D749" s="201"/>
      <c r="E749" s="201"/>
      <c r="F749" s="113"/>
      <c r="G749" s="113"/>
      <c r="H749" s="113"/>
      <c r="I749" s="203"/>
      <c r="J749" s="203"/>
      <c r="K749" s="204"/>
      <c r="L749" s="204"/>
      <c r="M749" s="204"/>
      <c r="N749" s="201"/>
      <c r="O749" s="201"/>
      <c r="P749" s="201"/>
      <c r="Q749" s="201"/>
      <c r="R749" s="113"/>
      <c r="S749" s="113"/>
      <c r="V749" s="201"/>
      <c r="W749" s="113"/>
      <c r="Y749" s="113"/>
      <c r="Z749" s="113"/>
      <c r="AA749" s="113"/>
      <c r="AC749" s="113"/>
      <c r="AD749" s="201"/>
      <c r="AE749" s="113"/>
      <c r="AF749" s="113"/>
      <c r="AG749" s="113"/>
    </row>
    <row r="750" spans="1:33" x14ac:dyDescent="0.2">
      <c r="A750" s="113"/>
      <c r="B750" s="200"/>
      <c r="C750" s="113"/>
      <c r="D750" s="201"/>
      <c r="E750" s="201"/>
      <c r="F750" s="113"/>
      <c r="G750" s="113"/>
      <c r="H750" s="113"/>
      <c r="I750" s="203"/>
      <c r="J750" s="203"/>
      <c r="K750" s="204"/>
      <c r="L750" s="204"/>
      <c r="M750" s="204"/>
      <c r="N750" s="201"/>
      <c r="O750" s="201"/>
      <c r="P750" s="201"/>
      <c r="Q750" s="201"/>
      <c r="R750" s="113"/>
      <c r="S750" s="113"/>
      <c r="V750" s="201"/>
      <c r="W750" s="113"/>
      <c r="Y750" s="113"/>
      <c r="Z750" s="113"/>
      <c r="AA750" s="113"/>
      <c r="AC750" s="113"/>
      <c r="AD750" s="201"/>
      <c r="AE750" s="113"/>
      <c r="AF750" s="113"/>
      <c r="AG750" s="113"/>
    </row>
    <row r="751" spans="1:33" x14ac:dyDescent="0.2">
      <c r="A751" s="113"/>
      <c r="B751" s="200"/>
      <c r="C751" s="113"/>
      <c r="D751" s="201"/>
      <c r="E751" s="201"/>
      <c r="F751" s="113"/>
      <c r="G751" s="113"/>
      <c r="H751" s="113"/>
      <c r="I751" s="203"/>
      <c r="J751" s="203"/>
      <c r="K751" s="204"/>
      <c r="L751" s="204"/>
      <c r="M751" s="204"/>
      <c r="N751" s="201"/>
      <c r="O751" s="201"/>
      <c r="P751" s="201"/>
      <c r="Q751" s="201"/>
      <c r="R751" s="113"/>
      <c r="S751" s="113"/>
      <c r="V751" s="201"/>
      <c r="W751" s="113"/>
      <c r="Y751" s="113"/>
      <c r="Z751" s="113"/>
      <c r="AA751" s="113"/>
      <c r="AC751" s="113"/>
      <c r="AD751" s="201"/>
      <c r="AE751" s="113"/>
      <c r="AF751" s="113"/>
      <c r="AG751" s="113"/>
    </row>
    <row r="752" spans="1:33" x14ac:dyDescent="0.2">
      <c r="A752" s="113"/>
      <c r="B752" s="200"/>
      <c r="C752" s="113"/>
      <c r="D752" s="201"/>
      <c r="E752" s="201"/>
      <c r="F752" s="113"/>
      <c r="G752" s="113"/>
      <c r="H752" s="113"/>
      <c r="I752" s="203"/>
      <c r="J752" s="203"/>
      <c r="K752" s="204"/>
      <c r="L752" s="204"/>
      <c r="M752" s="204"/>
      <c r="N752" s="201"/>
      <c r="O752" s="201"/>
      <c r="P752" s="201"/>
      <c r="Q752" s="201"/>
      <c r="R752" s="113"/>
      <c r="S752" s="113"/>
      <c r="V752" s="201"/>
      <c r="W752" s="113"/>
      <c r="Y752" s="113"/>
      <c r="Z752" s="113"/>
      <c r="AA752" s="113"/>
      <c r="AC752" s="113"/>
      <c r="AD752" s="201"/>
      <c r="AE752" s="113"/>
      <c r="AF752" s="113"/>
      <c r="AG752" s="113"/>
    </row>
    <row r="753" spans="1:33" x14ac:dyDescent="0.2">
      <c r="A753" s="113"/>
      <c r="B753" s="200"/>
      <c r="C753" s="113"/>
      <c r="D753" s="201"/>
      <c r="E753" s="201"/>
      <c r="F753" s="113"/>
      <c r="G753" s="113"/>
      <c r="H753" s="113"/>
      <c r="I753" s="203"/>
      <c r="J753" s="203"/>
      <c r="K753" s="204"/>
      <c r="L753" s="204"/>
      <c r="M753" s="204"/>
      <c r="N753" s="201"/>
      <c r="O753" s="201"/>
      <c r="P753" s="201"/>
      <c r="Q753" s="201"/>
      <c r="R753" s="113"/>
      <c r="S753" s="113"/>
      <c r="V753" s="201"/>
      <c r="W753" s="113"/>
      <c r="Y753" s="113"/>
      <c r="Z753" s="113"/>
      <c r="AA753" s="113"/>
      <c r="AC753" s="113"/>
      <c r="AD753" s="201"/>
      <c r="AE753" s="113"/>
      <c r="AF753" s="113"/>
      <c r="AG753" s="113"/>
    </row>
    <row r="754" spans="1:33" x14ac:dyDescent="0.2">
      <c r="A754" s="113"/>
      <c r="B754" s="200"/>
      <c r="C754" s="113"/>
      <c r="D754" s="201"/>
      <c r="E754" s="201"/>
      <c r="F754" s="113"/>
      <c r="G754" s="113"/>
      <c r="H754" s="113"/>
      <c r="I754" s="203"/>
      <c r="J754" s="203"/>
      <c r="K754" s="204"/>
      <c r="L754" s="204"/>
      <c r="M754" s="204"/>
      <c r="N754" s="201"/>
      <c r="O754" s="201"/>
      <c r="P754" s="201"/>
      <c r="Q754" s="201"/>
      <c r="R754" s="113"/>
      <c r="S754" s="113"/>
      <c r="V754" s="201"/>
      <c r="W754" s="113"/>
      <c r="Y754" s="113"/>
      <c r="Z754" s="113"/>
      <c r="AA754" s="113"/>
      <c r="AC754" s="113"/>
      <c r="AD754" s="201"/>
      <c r="AE754" s="113"/>
      <c r="AF754" s="113"/>
      <c r="AG754" s="113"/>
    </row>
    <row r="755" spans="1:33" x14ac:dyDescent="0.2">
      <c r="A755" s="113"/>
      <c r="B755" s="200"/>
      <c r="C755" s="113"/>
      <c r="D755" s="201"/>
      <c r="E755" s="201"/>
      <c r="F755" s="113"/>
      <c r="G755" s="113"/>
      <c r="H755" s="113"/>
      <c r="I755" s="203"/>
      <c r="J755" s="203"/>
      <c r="K755" s="204"/>
      <c r="L755" s="204"/>
      <c r="M755" s="204"/>
      <c r="N755" s="201"/>
      <c r="O755" s="201"/>
      <c r="P755" s="201"/>
      <c r="Q755" s="201"/>
      <c r="R755" s="113"/>
      <c r="S755" s="113"/>
      <c r="V755" s="201"/>
      <c r="W755" s="113"/>
      <c r="Y755" s="113"/>
      <c r="Z755" s="113"/>
      <c r="AA755" s="113"/>
      <c r="AC755" s="113"/>
      <c r="AD755" s="201"/>
      <c r="AE755" s="113"/>
      <c r="AF755" s="113"/>
      <c r="AG755" s="113"/>
    </row>
    <row r="756" spans="1:33" x14ac:dyDescent="0.2">
      <c r="A756" s="113"/>
      <c r="B756" s="200"/>
      <c r="C756" s="113"/>
      <c r="D756" s="201"/>
      <c r="E756" s="201"/>
      <c r="F756" s="113"/>
      <c r="G756" s="113"/>
      <c r="H756" s="113"/>
      <c r="I756" s="203"/>
      <c r="J756" s="203"/>
      <c r="K756" s="204"/>
      <c r="L756" s="204"/>
      <c r="M756" s="204"/>
      <c r="N756" s="201"/>
      <c r="O756" s="201"/>
      <c r="P756" s="201"/>
      <c r="Q756" s="201"/>
      <c r="R756" s="113"/>
      <c r="S756" s="113"/>
      <c r="V756" s="201"/>
      <c r="W756" s="113"/>
      <c r="Y756" s="113"/>
      <c r="Z756" s="113"/>
      <c r="AA756" s="113"/>
      <c r="AC756" s="113"/>
      <c r="AD756" s="201"/>
      <c r="AE756" s="113"/>
      <c r="AF756" s="113"/>
      <c r="AG756" s="113"/>
    </row>
    <row r="757" spans="1:33" x14ac:dyDescent="0.2">
      <c r="A757" s="113"/>
      <c r="B757" s="200"/>
      <c r="C757" s="113"/>
      <c r="D757" s="201"/>
      <c r="E757" s="201"/>
      <c r="F757" s="113"/>
      <c r="G757" s="113"/>
      <c r="H757" s="113"/>
      <c r="I757" s="203"/>
      <c r="J757" s="203"/>
      <c r="K757" s="204"/>
      <c r="L757" s="204"/>
      <c r="M757" s="204"/>
      <c r="N757" s="201"/>
      <c r="O757" s="201"/>
      <c r="P757" s="201"/>
      <c r="Q757" s="201"/>
      <c r="R757" s="113"/>
      <c r="S757" s="113"/>
      <c r="V757" s="201"/>
      <c r="W757" s="113"/>
      <c r="Y757" s="113"/>
      <c r="Z757" s="113"/>
      <c r="AA757" s="113"/>
      <c r="AC757" s="113"/>
      <c r="AD757" s="201"/>
      <c r="AE757" s="113"/>
      <c r="AF757" s="113"/>
      <c r="AG757" s="113"/>
    </row>
    <row r="758" spans="1:33" x14ac:dyDescent="0.2">
      <c r="A758" s="113"/>
      <c r="B758" s="200"/>
      <c r="C758" s="113"/>
      <c r="D758" s="201"/>
      <c r="E758" s="201"/>
      <c r="F758" s="113"/>
      <c r="G758" s="113"/>
      <c r="H758" s="113"/>
      <c r="I758" s="203"/>
      <c r="J758" s="203"/>
      <c r="K758" s="204"/>
      <c r="L758" s="204"/>
      <c r="M758" s="204"/>
      <c r="N758" s="201"/>
      <c r="O758" s="201"/>
      <c r="P758" s="201"/>
      <c r="Q758" s="201"/>
      <c r="R758" s="113"/>
      <c r="S758" s="113"/>
      <c r="V758" s="201"/>
      <c r="W758" s="113"/>
      <c r="Y758" s="113"/>
      <c r="Z758" s="113"/>
      <c r="AA758" s="113"/>
      <c r="AC758" s="113"/>
      <c r="AD758" s="201"/>
      <c r="AE758" s="113"/>
      <c r="AF758" s="113"/>
      <c r="AG758" s="113"/>
    </row>
    <row r="759" spans="1:33" x14ac:dyDescent="0.2">
      <c r="A759" s="113"/>
      <c r="B759" s="200"/>
      <c r="C759" s="113"/>
      <c r="D759" s="201"/>
      <c r="E759" s="201"/>
      <c r="F759" s="113"/>
      <c r="G759" s="113"/>
      <c r="H759" s="113"/>
      <c r="I759" s="203"/>
      <c r="J759" s="203"/>
      <c r="K759" s="204"/>
      <c r="L759" s="204"/>
      <c r="M759" s="204"/>
      <c r="N759" s="201"/>
      <c r="O759" s="201"/>
      <c r="P759" s="201"/>
      <c r="Q759" s="201"/>
      <c r="R759" s="113"/>
      <c r="S759" s="113"/>
      <c r="V759" s="201"/>
      <c r="W759" s="113"/>
      <c r="Y759" s="113"/>
      <c r="Z759" s="113"/>
      <c r="AA759" s="113"/>
      <c r="AC759" s="113"/>
      <c r="AD759" s="201"/>
      <c r="AE759" s="113"/>
      <c r="AF759" s="113"/>
      <c r="AG759" s="113"/>
    </row>
    <row r="760" spans="1:33" x14ac:dyDescent="0.2">
      <c r="A760" s="113"/>
      <c r="B760" s="200"/>
      <c r="C760" s="113"/>
      <c r="D760" s="201"/>
      <c r="E760" s="201"/>
      <c r="F760" s="113"/>
      <c r="G760" s="113"/>
      <c r="H760" s="113"/>
      <c r="I760" s="203"/>
      <c r="J760" s="203"/>
      <c r="K760" s="204"/>
      <c r="L760" s="204"/>
      <c r="M760" s="204"/>
      <c r="N760" s="201"/>
      <c r="O760" s="201"/>
      <c r="P760" s="201"/>
      <c r="Q760" s="201"/>
      <c r="R760" s="113"/>
      <c r="S760" s="113"/>
      <c r="V760" s="201"/>
      <c r="W760" s="113"/>
      <c r="Y760" s="113"/>
      <c r="Z760" s="113"/>
      <c r="AA760" s="113"/>
      <c r="AC760" s="113"/>
      <c r="AD760" s="201"/>
      <c r="AE760" s="113"/>
      <c r="AF760" s="113"/>
      <c r="AG760" s="113"/>
    </row>
    <row r="761" spans="1:33" x14ac:dyDescent="0.2">
      <c r="A761" s="113"/>
      <c r="B761" s="200"/>
      <c r="C761" s="113"/>
      <c r="D761" s="201"/>
      <c r="E761" s="201"/>
      <c r="F761" s="113"/>
      <c r="G761" s="113"/>
      <c r="H761" s="113"/>
      <c r="I761" s="203"/>
      <c r="J761" s="203"/>
      <c r="K761" s="204"/>
      <c r="L761" s="204"/>
      <c r="M761" s="204"/>
      <c r="N761" s="201"/>
      <c r="O761" s="201"/>
      <c r="P761" s="201"/>
      <c r="Q761" s="201"/>
      <c r="R761" s="113"/>
      <c r="S761" s="113"/>
      <c r="V761" s="201"/>
      <c r="W761" s="113"/>
      <c r="Y761" s="113"/>
      <c r="Z761" s="113"/>
      <c r="AA761" s="113"/>
      <c r="AC761" s="113"/>
      <c r="AD761" s="201"/>
      <c r="AE761" s="113"/>
      <c r="AF761" s="113"/>
      <c r="AG761" s="113"/>
    </row>
    <row r="762" spans="1:33" x14ac:dyDescent="0.2">
      <c r="A762" s="113"/>
      <c r="B762" s="200"/>
      <c r="C762" s="113"/>
      <c r="D762" s="201"/>
      <c r="E762" s="201"/>
      <c r="F762" s="113"/>
      <c r="G762" s="113"/>
      <c r="H762" s="113"/>
      <c r="I762" s="203"/>
      <c r="J762" s="203"/>
      <c r="K762" s="204"/>
      <c r="L762" s="204"/>
      <c r="M762" s="204"/>
      <c r="N762" s="201"/>
      <c r="O762" s="201"/>
      <c r="P762" s="201"/>
      <c r="Q762" s="201"/>
      <c r="R762" s="113"/>
      <c r="S762" s="113"/>
      <c r="V762" s="201"/>
      <c r="W762" s="113"/>
      <c r="Y762" s="113"/>
      <c r="Z762" s="113"/>
      <c r="AA762" s="113"/>
      <c r="AC762" s="113"/>
      <c r="AD762" s="201"/>
      <c r="AE762" s="113"/>
      <c r="AF762" s="113"/>
      <c r="AG762" s="113"/>
    </row>
    <row r="763" spans="1:33" x14ac:dyDescent="0.2">
      <c r="A763" s="113"/>
      <c r="B763" s="200"/>
      <c r="C763" s="113"/>
      <c r="D763" s="201"/>
      <c r="E763" s="201"/>
      <c r="F763" s="113"/>
      <c r="G763" s="113"/>
      <c r="H763" s="113"/>
      <c r="I763" s="203"/>
      <c r="J763" s="203"/>
      <c r="K763" s="204"/>
      <c r="L763" s="204"/>
      <c r="M763" s="204"/>
      <c r="N763" s="201"/>
      <c r="O763" s="201"/>
      <c r="P763" s="201"/>
      <c r="Q763" s="201"/>
      <c r="R763" s="113"/>
      <c r="S763" s="113"/>
      <c r="V763" s="201"/>
      <c r="W763" s="113"/>
      <c r="Y763" s="113"/>
      <c r="Z763" s="113"/>
      <c r="AA763" s="113"/>
      <c r="AC763" s="113"/>
      <c r="AD763" s="201"/>
      <c r="AE763" s="113"/>
      <c r="AF763" s="113"/>
      <c r="AG763" s="113"/>
    </row>
    <row r="764" spans="1:33" x14ac:dyDescent="0.2">
      <c r="A764" s="113"/>
      <c r="B764" s="200"/>
      <c r="C764" s="113"/>
      <c r="D764" s="201"/>
      <c r="E764" s="201"/>
      <c r="F764" s="113"/>
      <c r="G764" s="113"/>
      <c r="H764" s="113"/>
      <c r="I764" s="203"/>
      <c r="J764" s="203"/>
      <c r="K764" s="204"/>
      <c r="L764" s="204"/>
      <c r="M764" s="204"/>
      <c r="N764" s="201"/>
      <c r="O764" s="201"/>
      <c r="P764" s="201"/>
      <c r="Q764" s="201"/>
      <c r="R764" s="113"/>
      <c r="S764" s="113"/>
      <c r="V764" s="201"/>
      <c r="W764" s="113"/>
      <c r="Y764" s="113"/>
      <c r="Z764" s="113"/>
      <c r="AA764" s="113"/>
      <c r="AC764" s="113"/>
      <c r="AD764" s="201"/>
      <c r="AE764" s="113"/>
      <c r="AF764" s="113"/>
      <c r="AG764" s="113"/>
    </row>
    <row r="765" spans="1:33" x14ac:dyDescent="0.2">
      <c r="A765" s="113"/>
      <c r="B765" s="200"/>
      <c r="C765" s="113"/>
      <c r="D765" s="201"/>
      <c r="E765" s="201"/>
      <c r="F765" s="113"/>
      <c r="G765" s="113"/>
      <c r="H765" s="113"/>
      <c r="I765" s="203"/>
      <c r="J765" s="203"/>
      <c r="K765" s="204"/>
      <c r="L765" s="204"/>
      <c r="M765" s="204"/>
      <c r="N765" s="201"/>
      <c r="O765" s="201"/>
      <c r="P765" s="201"/>
      <c r="Q765" s="201"/>
      <c r="R765" s="113"/>
      <c r="S765" s="113"/>
      <c r="V765" s="201"/>
      <c r="W765" s="113"/>
      <c r="Y765" s="113"/>
      <c r="Z765" s="113"/>
      <c r="AA765" s="113"/>
      <c r="AC765" s="113"/>
      <c r="AD765" s="201"/>
      <c r="AE765" s="113"/>
      <c r="AF765" s="113"/>
      <c r="AG765" s="113"/>
    </row>
    <row r="766" spans="1:33" x14ac:dyDescent="0.2">
      <c r="A766" s="113"/>
      <c r="B766" s="200"/>
      <c r="C766" s="113"/>
      <c r="D766" s="201"/>
      <c r="E766" s="201"/>
      <c r="F766" s="113"/>
      <c r="G766" s="113"/>
      <c r="H766" s="113"/>
      <c r="I766" s="203"/>
      <c r="J766" s="203"/>
      <c r="K766" s="204"/>
      <c r="L766" s="204"/>
      <c r="M766" s="204"/>
      <c r="N766" s="201"/>
      <c r="O766" s="201"/>
      <c r="P766" s="201"/>
      <c r="Q766" s="201"/>
      <c r="R766" s="113"/>
      <c r="S766" s="113"/>
      <c r="V766" s="201"/>
      <c r="W766" s="113"/>
      <c r="Y766" s="113"/>
      <c r="Z766" s="113"/>
      <c r="AA766" s="113"/>
      <c r="AC766" s="113"/>
      <c r="AD766" s="201"/>
      <c r="AE766" s="113"/>
      <c r="AF766" s="113"/>
      <c r="AG766" s="113"/>
    </row>
    <row r="767" spans="1:33" x14ac:dyDescent="0.2">
      <c r="A767" s="113"/>
      <c r="B767" s="200"/>
      <c r="C767" s="113"/>
      <c r="D767" s="201"/>
      <c r="E767" s="201"/>
      <c r="F767" s="113"/>
      <c r="G767" s="113"/>
      <c r="H767" s="113"/>
      <c r="I767" s="203"/>
      <c r="J767" s="203"/>
      <c r="K767" s="204"/>
      <c r="L767" s="204"/>
      <c r="M767" s="204"/>
      <c r="N767" s="201"/>
      <c r="O767" s="201"/>
      <c r="P767" s="201"/>
      <c r="Q767" s="201"/>
      <c r="R767" s="113"/>
      <c r="S767" s="113"/>
      <c r="V767" s="201"/>
      <c r="W767" s="113"/>
      <c r="Y767" s="113"/>
      <c r="Z767" s="113"/>
      <c r="AA767" s="113"/>
      <c r="AC767" s="113"/>
      <c r="AD767" s="201"/>
      <c r="AE767" s="113"/>
      <c r="AF767" s="113"/>
      <c r="AG767" s="113"/>
    </row>
    <row r="768" spans="1:33" x14ac:dyDescent="0.2">
      <c r="A768" s="113"/>
      <c r="B768" s="200"/>
      <c r="C768" s="113"/>
      <c r="D768" s="201"/>
      <c r="E768" s="201"/>
      <c r="F768" s="113"/>
      <c r="G768" s="113"/>
      <c r="H768" s="113"/>
      <c r="I768" s="203"/>
      <c r="J768" s="203"/>
      <c r="K768" s="204"/>
      <c r="L768" s="204"/>
      <c r="M768" s="204"/>
      <c r="N768" s="201"/>
      <c r="O768" s="201"/>
      <c r="P768" s="201"/>
      <c r="Q768" s="201"/>
      <c r="R768" s="113"/>
      <c r="S768" s="113"/>
      <c r="V768" s="201"/>
      <c r="W768" s="113"/>
      <c r="Y768" s="113"/>
      <c r="Z768" s="113"/>
      <c r="AA768" s="113"/>
      <c r="AC768" s="113"/>
      <c r="AD768" s="201"/>
      <c r="AE768" s="113"/>
      <c r="AF768" s="113"/>
      <c r="AG768" s="113"/>
    </row>
    <row r="769" spans="1:33" x14ac:dyDescent="0.2">
      <c r="A769" s="113"/>
      <c r="B769" s="200"/>
      <c r="C769" s="113"/>
      <c r="D769" s="201"/>
      <c r="E769" s="201"/>
      <c r="F769" s="113"/>
      <c r="G769" s="113"/>
      <c r="H769" s="113"/>
      <c r="I769" s="203"/>
      <c r="J769" s="203"/>
      <c r="K769" s="204"/>
      <c r="L769" s="204"/>
      <c r="M769" s="204"/>
      <c r="N769" s="201"/>
      <c r="O769" s="201"/>
      <c r="P769" s="201"/>
      <c r="Q769" s="201"/>
      <c r="R769" s="113"/>
      <c r="S769" s="113"/>
      <c r="V769" s="201"/>
      <c r="W769" s="113"/>
      <c r="Y769" s="113"/>
      <c r="Z769" s="113"/>
      <c r="AA769" s="113"/>
      <c r="AC769" s="113"/>
      <c r="AD769" s="201"/>
      <c r="AE769" s="113"/>
      <c r="AF769" s="113"/>
      <c r="AG769" s="113"/>
    </row>
    <row r="770" spans="1:33" x14ac:dyDescent="0.2">
      <c r="A770" s="113"/>
      <c r="B770" s="200"/>
      <c r="C770" s="113"/>
      <c r="D770" s="201"/>
      <c r="E770" s="201"/>
      <c r="F770" s="113"/>
      <c r="G770" s="113"/>
      <c r="H770" s="113"/>
      <c r="I770" s="203"/>
      <c r="J770" s="203"/>
      <c r="K770" s="204"/>
      <c r="L770" s="204"/>
      <c r="M770" s="204"/>
      <c r="N770" s="201"/>
      <c r="O770" s="201"/>
      <c r="P770" s="201"/>
      <c r="Q770" s="201"/>
      <c r="R770" s="113"/>
      <c r="S770" s="113"/>
      <c r="V770" s="201"/>
      <c r="W770" s="113"/>
      <c r="Y770" s="113"/>
      <c r="Z770" s="113"/>
      <c r="AA770" s="113"/>
      <c r="AC770" s="113"/>
      <c r="AD770" s="201"/>
      <c r="AE770" s="113"/>
      <c r="AF770" s="113"/>
      <c r="AG770" s="113"/>
    </row>
    <row r="771" spans="1:33" x14ac:dyDescent="0.2">
      <c r="A771" s="113"/>
      <c r="B771" s="200"/>
      <c r="C771" s="113"/>
      <c r="D771" s="201"/>
      <c r="E771" s="201"/>
      <c r="F771" s="113"/>
      <c r="G771" s="113"/>
      <c r="H771" s="113"/>
      <c r="I771" s="203"/>
      <c r="J771" s="203"/>
      <c r="K771" s="204"/>
      <c r="L771" s="204"/>
      <c r="M771" s="204"/>
      <c r="N771" s="201"/>
      <c r="O771" s="201"/>
      <c r="P771" s="201"/>
      <c r="Q771" s="201"/>
      <c r="R771" s="113"/>
      <c r="S771" s="113"/>
      <c r="V771" s="201"/>
      <c r="W771" s="113"/>
      <c r="Y771" s="113"/>
      <c r="Z771" s="113"/>
      <c r="AA771" s="113"/>
      <c r="AC771" s="113"/>
      <c r="AD771" s="201"/>
      <c r="AE771" s="113"/>
      <c r="AF771" s="113"/>
      <c r="AG771" s="113"/>
    </row>
    <row r="772" spans="1:33" x14ac:dyDescent="0.2">
      <c r="A772" s="113"/>
      <c r="B772" s="200"/>
      <c r="C772" s="113"/>
      <c r="D772" s="201"/>
      <c r="E772" s="201"/>
      <c r="F772" s="113"/>
      <c r="G772" s="113"/>
      <c r="H772" s="113"/>
      <c r="I772" s="203"/>
      <c r="J772" s="203"/>
      <c r="K772" s="204"/>
      <c r="L772" s="204"/>
      <c r="M772" s="204"/>
      <c r="N772" s="201"/>
      <c r="O772" s="201"/>
      <c r="P772" s="201"/>
      <c r="Q772" s="201"/>
      <c r="R772" s="113"/>
      <c r="S772" s="113"/>
      <c r="V772" s="201"/>
      <c r="W772" s="113"/>
      <c r="Y772" s="113"/>
      <c r="Z772" s="113"/>
      <c r="AA772" s="113"/>
      <c r="AC772" s="113"/>
      <c r="AD772" s="201"/>
      <c r="AE772" s="113"/>
      <c r="AF772" s="113"/>
      <c r="AG772" s="113"/>
    </row>
    <row r="773" spans="1:33" x14ac:dyDescent="0.2">
      <c r="A773" s="113"/>
      <c r="B773" s="200"/>
      <c r="C773" s="113"/>
      <c r="D773" s="201"/>
      <c r="E773" s="201"/>
      <c r="F773" s="113"/>
      <c r="G773" s="113"/>
      <c r="H773" s="113"/>
      <c r="I773" s="203"/>
      <c r="J773" s="203"/>
      <c r="K773" s="204"/>
      <c r="L773" s="204"/>
      <c r="M773" s="204"/>
      <c r="N773" s="201"/>
      <c r="O773" s="201"/>
      <c r="P773" s="201"/>
      <c r="Q773" s="201"/>
      <c r="R773" s="113"/>
      <c r="S773" s="113"/>
      <c r="V773" s="201"/>
      <c r="W773" s="113"/>
      <c r="Y773" s="113"/>
      <c r="Z773" s="113"/>
      <c r="AA773" s="113"/>
      <c r="AC773" s="113"/>
      <c r="AD773" s="201"/>
      <c r="AE773" s="113"/>
      <c r="AF773" s="113"/>
      <c r="AG773" s="113"/>
    </row>
    <row r="774" spans="1:33" x14ac:dyDescent="0.2">
      <c r="A774" s="113"/>
      <c r="B774" s="200"/>
      <c r="C774" s="113"/>
      <c r="D774" s="201"/>
      <c r="E774" s="201"/>
      <c r="F774" s="113"/>
      <c r="G774" s="113"/>
      <c r="H774" s="113"/>
      <c r="I774" s="203"/>
      <c r="J774" s="203"/>
      <c r="K774" s="204"/>
      <c r="L774" s="204"/>
      <c r="M774" s="204"/>
      <c r="N774" s="201"/>
      <c r="O774" s="201"/>
      <c r="P774" s="201"/>
      <c r="Q774" s="201"/>
      <c r="R774" s="113"/>
      <c r="S774" s="113"/>
      <c r="V774" s="201"/>
      <c r="W774" s="113"/>
      <c r="Y774" s="113"/>
      <c r="Z774" s="113"/>
      <c r="AA774" s="113"/>
      <c r="AC774" s="113"/>
      <c r="AD774" s="201"/>
      <c r="AE774" s="113"/>
      <c r="AF774" s="113"/>
      <c r="AG774" s="113"/>
    </row>
    <row r="775" spans="1:33" x14ac:dyDescent="0.2">
      <c r="A775" s="113"/>
      <c r="B775" s="200"/>
      <c r="C775" s="113"/>
      <c r="D775" s="201"/>
      <c r="E775" s="201"/>
      <c r="F775" s="113"/>
      <c r="G775" s="113"/>
      <c r="H775" s="113"/>
      <c r="I775" s="203"/>
      <c r="J775" s="203"/>
      <c r="K775" s="204"/>
      <c r="L775" s="204"/>
      <c r="M775" s="204"/>
      <c r="N775" s="201"/>
      <c r="O775" s="201"/>
      <c r="P775" s="201"/>
      <c r="Q775" s="201"/>
      <c r="R775" s="113"/>
      <c r="S775" s="113"/>
      <c r="V775" s="201"/>
      <c r="W775" s="113"/>
      <c r="Y775" s="113"/>
      <c r="Z775" s="113"/>
      <c r="AA775" s="113"/>
      <c r="AC775" s="113"/>
      <c r="AD775" s="201"/>
      <c r="AE775" s="113"/>
      <c r="AF775" s="113"/>
      <c r="AG775" s="113"/>
    </row>
    <row r="776" spans="1:33" x14ac:dyDescent="0.2">
      <c r="A776" s="113"/>
      <c r="B776" s="200"/>
      <c r="C776" s="113"/>
      <c r="D776" s="201"/>
      <c r="E776" s="201"/>
      <c r="F776" s="113"/>
      <c r="G776" s="113"/>
      <c r="H776" s="113"/>
      <c r="I776" s="203"/>
      <c r="J776" s="203"/>
      <c r="K776" s="204"/>
      <c r="L776" s="204"/>
      <c r="M776" s="204"/>
      <c r="N776" s="201"/>
      <c r="O776" s="201"/>
      <c r="P776" s="201"/>
      <c r="Q776" s="201"/>
      <c r="R776" s="113"/>
      <c r="S776" s="113"/>
      <c r="V776" s="201"/>
      <c r="W776" s="113"/>
      <c r="Y776" s="113"/>
      <c r="Z776" s="113"/>
      <c r="AA776" s="113"/>
      <c r="AC776" s="113"/>
      <c r="AD776" s="201"/>
      <c r="AE776" s="113"/>
      <c r="AF776" s="113"/>
      <c r="AG776" s="113"/>
    </row>
    <row r="777" spans="1:33" x14ac:dyDescent="0.2">
      <c r="A777" s="113"/>
      <c r="B777" s="200"/>
      <c r="C777" s="113"/>
      <c r="D777" s="201"/>
      <c r="E777" s="201"/>
      <c r="F777" s="113"/>
      <c r="G777" s="113"/>
      <c r="H777" s="113"/>
      <c r="I777" s="203"/>
      <c r="J777" s="203"/>
      <c r="K777" s="204"/>
      <c r="L777" s="204"/>
      <c r="M777" s="204"/>
      <c r="N777" s="201"/>
      <c r="O777" s="201"/>
      <c r="P777" s="201"/>
      <c r="Q777" s="201"/>
      <c r="R777" s="113"/>
      <c r="S777" s="113"/>
      <c r="V777" s="201"/>
      <c r="W777" s="113"/>
      <c r="Y777" s="113"/>
      <c r="Z777" s="113"/>
      <c r="AA777" s="113"/>
      <c r="AC777" s="113"/>
      <c r="AD777" s="201"/>
      <c r="AE777" s="113"/>
      <c r="AF777" s="113"/>
      <c r="AG777" s="113"/>
    </row>
    <row r="778" spans="1:33" x14ac:dyDescent="0.2">
      <c r="A778" s="113"/>
      <c r="B778" s="200"/>
      <c r="C778" s="113"/>
      <c r="D778" s="201"/>
      <c r="E778" s="201"/>
      <c r="F778" s="113"/>
      <c r="G778" s="113"/>
      <c r="H778" s="113"/>
      <c r="I778" s="203"/>
      <c r="J778" s="203"/>
      <c r="K778" s="204"/>
      <c r="L778" s="204"/>
      <c r="M778" s="204"/>
      <c r="N778" s="201"/>
      <c r="O778" s="201"/>
      <c r="P778" s="201"/>
      <c r="Q778" s="201"/>
      <c r="R778" s="113"/>
      <c r="S778" s="113"/>
      <c r="V778" s="201"/>
      <c r="W778" s="113"/>
      <c r="Y778" s="113"/>
      <c r="Z778" s="113"/>
      <c r="AA778" s="113"/>
      <c r="AC778" s="113"/>
      <c r="AD778" s="201"/>
      <c r="AE778" s="113"/>
      <c r="AF778" s="113"/>
      <c r="AG778" s="113"/>
    </row>
    <row r="779" spans="1:33" x14ac:dyDescent="0.2">
      <c r="A779" s="113"/>
      <c r="B779" s="200"/>
      <c r="C779" s="113"/>
      <c r="D779" s="201"/>
      <c r="E779" s="201"/>
      <c r="F779" s="113"/>
      <c r="G779" s="113"/>
      <c r="H779" s="113"/>
      <c r="I779" s="203"/>
      <c r="J779" s="203"/>
      <c r="K779" s="204"/>
      <c r="L779" s="204"/>
      <c r="M779" s="204"/>
      <c r="N779" s="201"/>
      <c r="O779" s="201"/>
      <c r="P779" s="201"/>
      <c r="Q779" s="201"/>
      <c r="R779" s="113"/>
      <c r="S779" s="113"/>
      <c r="V779" s="201"/>
      <c r="W779" s="113"/>
      <c r="Y779" s="113"/>
      <c r="Z779" s="113"/>
      <c r="AA779" s="113"/>
      <c r="AC779" s="113"/>
      <c r="AD779" s="201"/>
      <c r="AE779" s="113"/>
      <c r="AF779" s="113"/>
      <c r="AG779" s="113"/>
    </row>
    <row r="780" spans="1:33" x14ac:dyDescent="0.2">
      <c r="A780" s="113"/>
      <c r="B780" s="200"/>
      <c r="C780" s="113"/>
      <c r="D780" s="201"/>
      <c r="E780" s="201"/>
      <c r="F780" s="113"/>
      <c r="G780" s="113"/>
      <c r="H780" s="113"/>
      <c r="I780" s="203"/>
      <c r="J780" s="203"/>
      <c r="K780" s="204"/>
      <c r="L780" s="204"/>
      <c r="M780" s="204"/>
      <c r="N780" s="201"/>
      <c r="O780" s="201"/>
      <c r="P780" s="201"/>
      <c r="Q780" s="201"/>
      <c r="R780" s="113"/>
      <c r="S780" s="113"/>
      <c r="V780" s="201"/>
      <c r="W780" s="113"/>
      <c r="Y780" s="113"/>
      <c r="Z780" s="113"/>
      <c r="AA780" s="113"/>
      <c r="AC780" s="113"/>
      <c r="AD780" s="201"/>
      <c r="AE780" s="113"/>
      <c r="AF780" s="113"/>
      <c r="AG780" s="113"/>
    </row>
    <row r="781" spans="1:33" x14ac:dyDescent="0.2">
      <c r="A781" s="113"/>
      <c r="B781" s="200"/>
      <c r="C781" s="113"/>
      <c r="D781" s="201"/>
      <c r="E781" s="201"/>
      <c r="F781" s="113"/>
      <c r="G781" s="113"/>
      <c r="H781" s="113"/>
      <c r="I781" s="203"/>
      <c r="J781" s="203"/>
      <c r="K781" s="204"/>
      <c r="L781" s="204"/>
      <c r="M781" s="204"/>
      <c r="N781" s="201"/>
      <c r="O781" s="201"/>
      <c r="P781" s="201"/>
      <c r="Q781" s="201"/>
      <c r="R781" s="113"/>
      <c r="S781" s="113"/>
      <c r="V781" s="201"/>
      <c r="W781" s="113"/>
      <c r="Y781" s="113"/>
      <c r="Z781" s="113"/>
      <c r="AA781" s="113"/>
      <c r="AC781" s="113"/>
      <c r="AD781" s="201"/>
      <c r="AE781" s="113"/>
      <c r="AF781" s="113"/>
      <c r="AG781" s="113"/>
    </row>
    <row r="782" spans="1:33" x14ac:dyDescent="0.2">
      <c r="A782" s="113"/>
      <c r="B782" s="200"/>
      <c r="C782" s="113"/>
      <c r="D782" s="201"/>
      <c r="E782" s="201"/>
      <c r="F782" s="113"/>
      <c r="G782" s="113"/>
      <c r="H782" s="113"/>
      <c r="I782" s="203"/>
      <c r="J782" s="203"/>
      <c r="K782" s="204"/>
      <c r="L782" s="204"/>
      <c r="M782" s="204"/>
      <c r="N782" s="201"/>
      <c r="O782" s="201"/>
      <c r="P782" s="201"/>
      <c r="Q782" s="201"/>
      <c r="R782" s="113"/>
      <c r="S782" s="113"/>
      <c r="V782" s="201"/>
      <c r="W782" s="113"/>
      <c r="Y782" s="113"/>
      <c r="Z782" s="113"/>
      <c r="AA782" s="113"/>
      <c r="AC782" s="113"/>
      <c r="AD782" s="201"/>
      <c r="AE782" s="113"/>
      <c r="AF782" s="113"/>
      <c r="AG782" s="113"/>
    </row>
    <row r="783" spans="1:33" x14ac:dyDescent="0.2">
      <c r="A783" s="113"/>
      <c r="B783" s="200"/>
      <c r="C783" s="113"/>
      <c r="D783" s="201"/>
      <c r="E783" s="201"/>
      <c r="F783" s="113"/>
      <c r="G783" s="113"/>
      <c r="H783" s="113"/>
      <c r="I783" s="203"/>
      <c r="J783" s="203"/>
      <c r="K783" s="204"/>
      <c r="L783" s="204"/>
      <c r="M783" s="204"/>
      <c r="N783" s="201"/>
      <c r="O783" s="201"/>
      <c r="P783" s="201"/>
      <c r="Q783" s="201"/>
      <c r="R783" s="113"/>
      <c r="S783" s="113"/>
      <c r="V783" s="201"/>
      <c r="W783" s="113"/>
      <c r="Y783" s="113"/>
      <c r="Z783" s="113"/>
      <c r="AA783" s="113"/>
      <c r="AC783" s="113"/>
      <c r="AD783" s="201"/>
      <c r="AE783" s="113"/>
      <c r="AF783" s="113"/>
      <c r="AG783" s="113"/>
    </row>
    <row r="784" spans="1:33" x14ac:dyDescent="0.2">
      <c r="A784" s="113"/>
      <c r="B784" s="200"/>
      <c r="C784" s="113"/>
      <c r="D784" s="201"/>
      <c r="E784" s="201"/>
      <c r="F784" s="113"/>
      <c r="G784" s="113"/>
      <c r="H784" s="113"/>
      <c r="I784" s="203"/>
      <c r="J784" s="203"/>
      <c r="K784" s="204"/>
      <c r="L784" s="204"/>
      <c r="M784" s="204"/>
      <c r="N784" s="201"/>
      <c r="O784" s="201"/>
      <c r="P784" s="201"/>
      <c r="Q784" s="201"/>
      <c r="R784" s="113"/>
      <c r="S784" s="113"/>
      <c r="V784" s="201"/>
      <c r="W784" s="113"/>
      <c r="Y784" s="113"/>
      <c r="Z784" s="113"/>
      <c r="AA784" s="113"/>
      <c r="AC784" s="113"/>
      <c r="AD784" s="201"/>
      <c r="AE784" s="113"/>
      <c r="AF784" s="113"/>
      <c r="AG784" s="113"/>
    </row>
    <row r="785" spans="1:33" x14ac:dyDescent="0.2">
      <c r="A785" s="113"/>
      <c r="B785" s="200"/>
      <c r="C785" s="113"/>
      <c r="D785" s="201"/>
      <c r="E785" s="201"/>
      <c r="F785" s="113"/>
      <c r="G785" s="113"/>
      <c r="H785" s="113"/>
      <c r="I785" s="203"/>
      <c r="J785" s="203"/>
      <c r="K785" s="204"/>
      <c r="L785" s="204"/>
      <c r="M785" s="204"/>
      <c r="N785" s="201"/>
      <c r="O785" s="201"/>
      <c r="P785" s="201"/>
      <c r="Q785" s="201"/>
      <c r="R785" s="113"/>
      <c r="S785" s="113"/>
      <c r="V785" s="201"/>
      <c r="W785" s="113"/>
      <c r="Y785" s="113"/>
      <c r="Z785" s="113"/>
      <c r="AA785" s="113"/>
      <c r="AC785" s="113"/>
      <c r="AD785" s="201"/>
      <c r="AE785" s="113"/>
      <c r="AF785" s="113"/>
      <c r="AG785" s="113"/>
    </row>
    <row r="786" spans="1:33" x14ac:dyDescent="0.2">
      <c r="A786" s="113"/>
      <c r="B786" s="200"/>
      <c r="C786" s="113"/>
      <c r="D786" s="201"/>
      <c r="E786" s="201"/>
      <c r="F786" s="113"/>
      <c r="G786" s="113"/>
      <c r="H786" s="113"/>
      <c r="I786" s="203"/>
      <c r="J786" s="203"/>
      <c r="K786" s="204"/>
      <c r="L786" s="204"/>
      <c r="M786" s="204"/>
      <c r="N786" s="201"/>
      <c r="O786" s="201"/>
      <c r="P786" s="201"/>
      <c r="Q786" s="201"/>
      <c r="R786" s="113"/>
      <c r="S786" s="113"/>
      <c r="V786" s="201"/>
      <c r="W786" s="113"/>
      <c r="Y786" s="113"/>
      <c r="Z786" s="113"/>
      <c r="AA786" s="113"/>
      <c r="AC786" s="113"/>
      <c r="AD786" s="201"/>
      <c r="AE786" s="113"/>
      <c r="AF786" s="113"/>
      <c r="AG786" s="113"/>
    </row>
    <row r="787" spans="1:33" x14ac:dyDescent="0.2">
      <c r="A787" s="113"/>
      <c r="B787" s="200"/>
      <c r="C787" s="113"/>
      <c r="D787" s="201"/>
      <c r="E787" s="201"/>
      <c r="F787" s="113"/>
      <c r="G787" s="113"/>
      <c r="H787" s="113"/>
      <c r="I787" s="203"/>
      <c r="J787" s="203"/>
      <c r="K787" s="204"/>
      <c r="L787" s="204"/>
      <c r="M787" s="204"/>
      <c r="N787" s="201"/>
      <c r="O787" s="201"/>
      <c r="P787" s="201"/>
      <c r="Q787" s="201"/>
      <c r="R787" s="113"/>
      <c r="S787" s="113"/>
      <c r="V787" s="201"/>
      <c r="W787" s="113"/>
      <c r="Y787" s="113"/>
      <c r="Z787" s="113"/>
      <c r="AA787" s="113"/>
      <c r="AC787" s="113"/>
      <c r="AD787" s="201"/>
      <c r="AE787" s="113"/>
      <c r="AF787" s="113"/>
      <c r="AG787" s="113"/>
    </row>
    <row r="788" spans="1:33" x14ac:dyDescent="0.2">
      <c r="A788" s="113"/>
      <c r="B788" s="200"/>
      <c r="C788" s="113"/>
      <c r="D788" s="201"/>
      <c r="E788" s="201"/>
      <c r="F788" s="113"/>
      <c r="G788" s="113"/>
      <c r="H788" s="113"/>
      <c r="I788" s="203"/>
      <c r="J788" s="203"/>
      <c r="K788" s="204"/>
      <c r="L788" s="204"/>
      <c r="M788" s="204"/>
      <c r="N788" s="201"/>
      <c r="O788" s="201"/>
      <c r="P788" s="201"/>
      <c r="Q788" s="201"/>
      <c r="R788" s="113"/>
      <c r="S788" s="113"/>
      <c r="V788" s="201"/>
      <c r="W788" s="113"/>
      <c r="Y788" s="113"/>
      <c r="Z788" s="113"/>
      <c r="AA788" s="113"/>
      <c r="AC788" s="113"/>
      <c r="AD788" s="201"/>
      <c r="AE788" s="113"/>
      <c r="AF788" s="113"/>
      <c r="AG788" s="113"/>
    </row>
    <row r="789" spans="1:33" x14ac:dyDescent="0.2">
      <c r="A789" s="113"/>
      <c r="B789" s="200"/>
      <c r="C789" s="113"/>
      <c r="D789" s="201"/>
      <c r="E789" s="201"/>
      <c r="F789" s="113"/>
      <c r="G789" s="113"/>
      <c r="H789" s="113"/>
      <c r="I789" s="203"/>
      <c r="J789" s="203"/>
      <c r="K789" s="204"/>
      <c r="L789" s="204"/>
      <c r="M789" s="204"/>
      <c r="N789" s="201"/>
      <c r="O789" s="201"/>
      <c r="P789" s="201"/>
      <c r="Q789" s="201"/>
      <c r="R789" s="113"/>
      <c r="S789" s="113"/>
      <c r="V789" s="201"/>
      <c r="W789" s="113"/>
      <c r="Y789" s="113"/>
      <c r="Z789" s="113"/>
      <c r="AA789" s="113"/>
      <c r="AC789" s="113"/>
      <c r="AD789" s="201"/>
      <c r="AE789" s="113"/>
      <c r="AF789" s="113"/>
      <c r="AG789" s="113"/>
    </row>
    <row r="790" spans="1:33" x14ac:dyDescent="0.2">
      <c r="A790" s="113"/>
      <c r="B790" s="200"/>
      <c r="C790" s="113"/>
      <c r="D790" s="201"/>
      <c r="E790" s="201"/>
      <c r="F790" s="113"/>
      <c r="G790" s="113"/>
      <c r="H790" s="113"/>
      <c r="I790" s="203"/>
      <c r="J790" s="203"/>
      <c r="K790" s="204"/>
      <c r="L790" s="204"/>
      <c r="M790" s="204"/>
      <c r="N790" s="201"/>
      <c r="O790" s="201"/>
      <c r="P790" s="201"/>
      <c r="Q790" s="201"/>
      <c r="R790" s="113"/>
      <c r="S790" s="113"/>
      <c r="V790" s="201"/>
      <c r="W790" s="113"/>
      <c r="Y790" s="113"/>
      <c r="Z790" s="113"/>
      <c r="AA790" s="113"/>
      <c r="AC790" s="113"/>
      <c r="AD790" s="201"/>
      <c r="AE790" s="113"/>
      <c r="AF790" s="113"/>
      <c r="AG790" s="113"/>
    </row>
    <row r="791" spans="1:33" x14ac:dyDescent="0.2">
      <c r="A791" s="113"/>
      <c r="B791" s="200"/>
      <c r="C791" s="113"/>
      <c r="D791" s="201"/>
      <c r="E791" s="201"/>
      <c r="F791" s="113"/>
      <c r="G791" s="113"/>
      <c r="H791" s="113"/>
      <c r="I791" s="203"/>
      <c r="J791" s="203"/>
      <c r="K791" s="204"/>
      <c r="L791" s="204"/>
      <c r="M791" s="204"/>
      <c r="N791" s="201"/>
      <c r="O791" s="201"/>
      <c r="P791" s="201"/>
      <c r="Q791" s="201"/>
      <c r="R791" s="113"/>
      <c r="S791" s="113"/>
      <c r="V791" s="201"/>
      <c r="W791" s="113"/>
      <c r="Y791" s="113"/>
      <c r="Z791" s="113"/>
      <c r="AA791" s="113"/>
      <c r="AC791" s="113"/>
      <c r="AD791" s="201"/>
      <c r="AE791" s="113"/>
      <c r="AF791" s="113"/>
      <c r="AG791" s="113"/>
    </row>
    <row r="792" spans="1:33" x14ac:dyDescent="0.2">
      <c r="A792" s="113"/>
      <c r="B792" s="200"/>
      <c r="C792" s="113"/>
      <c r="D792" s="201"/>
      <c r="E792" s="201"/>
      <c r="F792" s="113"/>
      <c r="G792" s="113"/>
      <c r="H792" s="113"/>
      <c r="I792" s="203"/>
      <c r="J792" s="203"/>
      <c r="K792" s="204"/>
      <c r="L792" s="204"/>
      <c r="M792" s="204"/>
      <c r="N792" s="201"/>
      <c r="O792" s="201"/>
      <c r="P792" s="201"/>
      <c r="Q792" s="201"/>
      <c r="R792" s="113"/>
      <c r="S792" s="113"/>
      <c r="V792" s="201"/>
      <c r="W792" s="113"/>
      <c r="Y792" s="113"/>
      <c r="Z792" s="113"/>
      <c r="AA792" s="113"/>
      <c r="AC792" s="113"/>
      <c r="AD792" s="201"/>
      <c r="AE792" s="113"/>
      <c r="AF792" s="113"/>
      <c r="AG792" s="113"/>
    </row>
    <row r="793" spans="1:33" x14ac:dyDescent="0.2">
      <c r="A793" s="113"/>
      <c r="B793" s="200"/>
      <c r="C793" s="113"/>
      <c r="D793" s="201"/>
      <c r="E793" s="201"/>
      <c r="F793" s="113"/>
      <c r="G793" s="113"/>
      <c r="H793" s="113"/>
      <c r="I793" s="203"/>
      <c r="J793" s="203"/>
      <c r="K793" s="204"/>
      <c r="L793" s="204"/>
      <c r="M793" s="204"/>
      <c r="N793" s="201"/>
      <c r="O793" s="201"/>
      <c r="P793" s="201"/>
      <c r="Q793" s="201"/>
      <c r="R793" s="113"/>
      <c r="S793" s="113"/>
      <c r="V793" s="201"/>
      <c r="W793" s="113"/>
      <c r="Y793" s="113"/>
      <c r="Z793" s="113"/>
      <c r="AA793" s="113"/>
      <c r="AC793" s="113"/>
      <c r="AD793" s="201"/>
      <c r="AE793" s="113"/>
      <c r="AF793" s="113"/>
      <c r="AG793" s="113"/>
    </row>
    <row r="794" spans="1:33" x14ac:dyDescent="0.2">
      <c r="A794" s="113"/>
      <c r="B794" s="200"/>
      <c r="C794" s="113"/>
      <c r="D794" s="201"/>
      <c r="E794" s="201"/>
      <c r="F794" s="113"/>
      <c r="G794" s="113"/>
      <c r="H794" s="113"/>
      <c r="I794" s="203"/>
      <c r="J794" s="203"/>
      <c r="K794" s="204"/>
      <c r="L794" s="204"/>
      <c r="M794" s="204"/>
      <c r="N794" s="201"/>
      <c r="O794" s="201"/>
      <c r="P794" s="201"/>
      <c r="Q794" s="201"/>
      <c r="R794" s="113"/>
      <c r="S794" s="113"/>
      <c r="V794" s="201"/>
      <c r="W794" s="113"/>
      <c r="Y794" s="113"/>
      <c r="Z794" s="113"/>
      <c r="AA794" s="113"/>
      <c r="AC794" s="113"/>
      <c r="AD794" s="201"/>
      <c r="AE794" s="113"/>
      <c r="AF794" s="113"/>
      <c r="AG794" s="113"/>
    </row>
    <row r="795" spans="1:33" x14ac:dyDescent="0.2">
      <c r="A795" s="113"/>
      <c r="B795" s="200"/>
      <c r="C795" s="113"/>
      <c r="D795" s="201"/>
      <c r="E795" s="201"/>
      <c r="F795" s="113"/>
      <c r="G795" s="113"/>
      <c r="H795" s="113"/>
      <c r="I795" s="203"/>
      <c r="J795" s="203"/>
      <c r="K795" s="204"/>
      <c r="L795" s="204"/>
      <c r="M795" s="204"/>
      <c r="N795" s="201"/>
      <c r="O795" s="201"/>
      <c r="P795" s="201"/>
      <c r="Q795" s="201"/>
      <c r="R795" s="113"/>
      <c r="S795" s="113"/>
      <c r="V795" s="201"/>
      <c r="W795" s="113"/>
      <c r="Y795" s="113"/>
      <c r="Z795" s="113"/>
      <c r="AA795" s="113"/>
      <c r="AC795" s="113"/>
      <c r="AD795" s="201"/>
      <c r="AE795" s="113"/>
      <c r="AF795" s="113"/>
      <c r="AG795" s="113"/>
    </row>
    <row r="796" spans="1:33" x14ac:dyDescent="0.2">
      <c r="A796" s="113"/>
      <c r="B796" s="200"/>
      <c r="C796" s="113"/>
      <c r="D796" s="201"/>
      <c r="E796" s="201"/>
      <c r="F796" s="113"/>
      <c r="G796" s="113"/>
      <c r="H796" s="113"/>
      <c r="I796" s="203"/>
      <c r="J796" s="203"/>
      <c r="K796" s="204"/>
      <c r="L796" s="204"/>
      <c r="M796" s="204"/>
      <c r="N796" s="201"/>
      <c r="O796" s="201"/>
      <c r="P796" s="201"/>
      <c r="Q796" s="201"/>
      <c r="R796" s="113"/>
      <c r="S796" s="113"/>
      <c r="V796" s="201"/>
      <c r="W796" s="113"/>
      <c r="Y796" s="113"/>
      <c r="Z796" s="113"/>
      <c r="AA796" s="113"/>
      <c r="AC796" s="113"/>
      <c r="AD796" s="201"/>
      <c r="AE796" s="113"/>
      <c r="AF796" s="113"/>
      <c r="AG796" s="113"/>
    </row>
    <row r="797" spans="1:33" x14ac:dyDescent="0.2">
      <c r="A797" s="113"/>
      <c r="B797" s="200"/>
      <c r="C797" s="113"/>
      <c r="D797" s="201"/>
      <c r="E797" s="201"/>
      <c r="F797" s="113"/>
      <c r="G797" s="113"/>
      <c r="H797" s="113"/>
      <c r="I797" s="203"/>
      <c r="J797" s="203"/>
      <c r="K797" s="204"/>
      <c r="L797" s="204"/>
      <c r="M797" s="204"/>
      <c r="N797" s="201"/>
      <c r="O797" s="201"/>
      <c r="P797" s="201"/>
      <c r="Q797" s="201"/>
      <c r="R797" s="113"/>
      <c r="S797" s="113"/>
      <c r="V797" s="201"/>
      <c r="W797" s="113"/>
      <c r="Y797" s="113"/>
      <c r="Z797" s="113"/>
      <c r="AA797" s="113"/>
      <c r="AC797" s="113"/>
      <c r="AD797" s="201"/>
      <c r="AE797" s="113"/>
      <c r="AF797" s="113"/>
      <c r="AG797" s="113"/>
    </row>
    <row r="798" spans="1:33" x14ac:dyDescent="0.2">
      <c r="A798" s="113"/>
      <c r="B798" s="200"/>
      <c r="C798" s="113"/>
      <c r="D798" s="201"/>
      <c r="E798" s="201"/>
      <c r="F798" s="113"/>
      <c r="G798" s="113"/>
      <c r="H798" s="113"/>
      <c r="I798" s="203"/>
      <c r="J798" s="203"/>
      <c r="K798" s="204"/>
      <c r="L798" s="204"/>
      <c r="M798" s="204"/>
      <c r="N798" s="201"/>
      <c r="O798" s="201"/>
      <c r="P798" s="201"/>
      <c r="Q798" s="201"/>
      <c r="R798" s="113"/>
      <c r="S798" s="113"/>
      <c r="V798" s="201"/>
      <c r="W798" s="113"/>
      <c r="Y798" s="113"/>
      <c r="Z798" s="113"/>
      <c r="AA798" s="113"/>
      <c r="AC798" s="113"/>
      <c r="AD798" s="201"/>
      <c r="AE798" s="113"/>
      <c r="AF798" s="113"/>
      <c r="AG798" s="113"/>
    </row>
    <row r="799" spans="1:33" x14ac:dyDescent="0.2">
      <c r="A799" s="113"/>
      <c r="B799" s="200"/>
      <c r="C799" s="113"/>
      <c r="D799" s="201"/>
      <c r="E799" s="201"/>
      <c r="F799" s="113"/>
      <c r="G799" s="113"/>
      <c r="H799" s="113"/>
      <c r="I799" s="203"/>
      <c r="J799" s="203"/>
      <c r="K799" s="204"/>
      <c r="L799" s="204"/>
      <c r="M799" s="204"/>
      <c r="N799" s="201"/>
      <c r="O799" s="201"/>
      <c r="P799" s="201"/>
      <c r="Q799" s="201"/>
      <c r="R799" s="113"/>
      <c r="S799" s="113"/>
      <c r="V799" s="201"/>
      <c r="W799" s="113"/>
      <c r="Y799" s="113"/>
      <c r="Z799" s="113"/>
      <c r="AA799" s="113"/>
      <c r="AC799" s="113"/>
      <c r="AD799" s="201"/>
      <c r="AE799" s="113"/>
      <c r="AF799" s="113"/>
      <c r="AG799" s="113"/>
    </row>
    <row r="800" spans="1:33" x14ac:dyDescent="0.2">
      <c r="A800" s="113"/>
      <c r="B800" s="200"/>
      <c r="C800" s="113"/>
      <c r="D800" s="201"/>
      <c r="E800" s="201"/>
      <c r="F800" s="113"/>
      <c r="G800" s="113"/>
      <c r="H800" s="113"/>
      <c r="I800" s="203"/>
      <c r="J800" s="203"/>
      <c r="K800" s="204"/>
      <c r="L800" s="204"/>
      <c r="M800" s="204"/>
      <c r="N800" s="201"/>
      <c r="O800" s="201"/>
      <c r="P800" s="201"/>
      <c r="Q800" s="201"/>
      <c r="R800" s="113"/>
      <c r="S800" s="113"/>
      <c r="V800" s="201"/>
      <c r="W800" s="113"/>
      <c r="Y800" s="113"/>
      <c r="Z800" s="113"/>
      <c r="AA800" s="113"/>
      <c r="AC800" s="113"/>
      <c r="AD800" s="201"/>
      <c r="AE800" s="113"/>
      <c r="AF800" s="113"/>
      <c r="AG800" s="113"/>
    </row>
    <row r="801" spans="1:33" x14ac:dyDescent="0.2">
      <c r="A801" s="113"/>
      <c r="B801" s="200"/>
      <c r="C801" s="113"/>
      <c r="D801" s="201"/>
      <c r="E801" s="201"/>
      <c r="F801" s="113"/>
      <c r="G801" s="113"/>
      <c r="H801" s="113"/>
      <c r="I801" s="203"/>
      <c r="J801" s="203"/>
      <c r="K801" s="204"/>
      <c r="L801" s="204"/>
      <c r="M801" s="204"/>
      <c r="N801" s="201"/>
      <c r="O801" s="201"/>
      <c r="P801" s="201"/>
      <c r="Q801" s="201"/>
      <c r="R801" s="113"/>
      <c r="S801" s="113"/>
      <c r="V801" s="201"/>
      <c r="W801" s="113"/>
      <c r="Y801" s="113"/>
      <c r="Z801" s="113"/>
      <c r="AA801" s="113"/>
      <c r="AC801" s="113"/>
      <c r="AD801" s="201"/>
      <c r="AE801" s="113"/>
      <c r="AF801" s="113"/>
      <c r="AG801" s="113"/>
    </row>
    <row r="802" spans="1:33" x14ac:dyDescent="0.2">
      <c r="A802" s="113"/>
      <c r="B802" s="200"/>
      <c r="C802" s="113"/>
      <c r="D802" s="201"/>
      <c r="E802" s="201"/>
      <c r="F802" s="113"/>
      <c r="G802" s="113"/>
      <c r="H802" s="113"/>
      <c r="I802" s="203"/>
      <c r="J802" s="203"/>
      <c r="K802" s="204"/>
      <c r="L802" s="204"/>
      <c r="M802" s="204"/>
      <c r="N802" s="201"/>
      <c r="O802" s="201"/>
      <c r="P802" s="201"/>
      <c r="Q802" s="201"/>
      <c r="R802" s="113"/>
      <c r="S802" s="113"/>
      <c r="V802" s="201"/>
      <c r="W802" s="113"/>
      <c r="Y802" s="113"/>
      <c r="Z802" s="113"/>
      <c r="AA802" s="113"/>
      <c r="AC802" s="113"/>
      <c r="AD802" s="201"/>
      <c r="AE802" s="113"/>
      <c r="AF802" s="113"/>
      <c r="AG802" s="113"/>
    </row>
    <row r="803" spans="1:33" x14ac:dyDescent="0.2">
      <c r="A803" s="113"/>
      <c r="B803" s="200"/>
      <c r="C803" s="113"/>
      <c r="D803" s="201"/>
      <c r="E803" s="201"/>
      <c r="F803" s="113"/>
      <c r="G803" s="113"/>
      <c r="H803" s="113"/>
      <c r="I803" s="203"/>
      <c r="J803" s="203"/>
      <c r="K803" s="204"/>
      <c r="L803" s="204"/>
      <c r="M803" s="204"/>
      <c r="N803" s="201"/>
      <c r="O803" s="201"/>
      <c r="P803" s="201"/>
      <c r="Q803" s="201"/>
      <c r="R803" s="113"/>
      <c r="S803" s="113"/>
      <c r="V803" s="201"/>
      <c r="W803" s="113"/>
      <c r="Y803" s="113"/>
      <c r="Z803" s="113"/>
      <c r="AA803" s="113"/>
      <c r="AC803" s="113"/>
      <c r="AD803" s="201"/>
      <c r="AE803" s="113"/>
      <c r="AF803" s="113"/>
      <c r="AG803" s="113"/>
    </row>
    <row r="804" spans="1:33" x14ac:dyDescent="0.2">
      <c r="A804" s="113"/>
      <c r="B804" s="200"/>
      <c r="C804" s="113"/>
      <c r="D804" s="201"/>
      <c r="E804" s="201"/>
      <c r="F804" s="113"/>
      <c r="G804" s="113"/>
      <c r="H804" s="113"/>
      <c r="I804" s="203"/>
      <c r="J804" s="203"/>
      <c r="K804" s="204"/>
      <c r="L804" s="204"/>
      <c r="M804" s="204"/>
      <c r="N804" s="201"/>
      <c r="O804" s="201"/>
      <c r="P804" s="201"/>
      <c r="Q804" s="201"/>
      <c r="R804" s="113"/>
      <c r="S804" s="113"/>
      <c r="V804" s="201"/>
      <c r="W804" s="113"/>
      <c r="Y804" s="113"/>
      <c r="Z804" s="113"/>
      <c r="AA804" s="113"/>
      <c r="AC804" s="113"/>
      <c r="AD804" s="201"/>
      <c r="AE804" s="113"/>
      <c r="AF804" s="113"/>
      <c r="AG804" s="113"/>
    </row>
    <row r="805" spans="1:33" x14ac:dyDescent="0.2">
      <c r="A805" s="113"/>
      <c r="B805" s="200"/>
      <c r="C805" s="113"/>
      <c r="D805" s="201"/>
      <c r="E805" s="201"/>
      <c r="F805" s="113"/>
      <c r="G805" s="113"/>
      <c r="H805" s="113"/>
      <c r="I805" s="203"/>
      <c r="J805" s="203"/>
      <c r="K805" s="204"/>
      <c r="L805" s="204"/>
      <c r="M805" s="204"/>
      <c r="N805" s="201"/>
      <c r="O805" s="201"/>
      <c r="P805" s="201"/>
      <c r="Q805" s="201"/>
      <c r="R805" s="113"/>
      <c r="S805" s="113"/>
      <c r="V805" s="201"/>
      <c r="W805" s="113"/>
      <c r="Y805" s="113"/>
      <c r="Z805" s="113"/>
      <c r="AA805" s="113"/>
      <c r="AC805" s="113"/>
      <c r="AD805" s="201"/>
      <c r="AE805" s="113"/>
      <c r="AF805" s="113"/>
      <c r="AG805" s="113"/>
    </row>
    <row r="806" spans="1:33" x14ac:dyDescent="0.2">
      <c r="A806" s="113"/>
      <c r="B806" s="200"/>
      <c r="C806" s="113"/>
      <c r="D806" s="201"/>
      <c r="E806" s="201"/>
      <c r="F806" s="113"/>
      <c r="G806" s="113"/>
      <c r="H806" s="113"/>
      <c r="I806" s="203"/>
      <c r="J806" s="203"/>
      <c r="K806" s="204"/>
      <c r="L806" s="204"/>
      <c r="M806" s="204"/>
      <c r="N806" s="201"/>
      <c r="O806" s="201"/>
      <c r="P806" s="201"/>
      <c r="Q806" s="201"/>
      <c r="R806" s="113"/>
      <c r="S806" s="113"/>
      <c r="V806" s="201"/>
      <c r="W806" s="113"/>
      <c r="Y806" s="113"/>
      <c r="Z806" s="113"/>
      <c r="AA806" s="113"/>
      <c r="AC806" s="113"/>
      <c r="AD806" s="201"/>
      <c r="AE806" s="113"/>
      <c r="AF806" s="113"/>
      <c r="AG806" s="113"/>
    </row>
    <row r="807" spans="1:33" x14ac:dyDescent="0.2">
      <c r="A807" s="113"/>
      <c r="B807" s="200"/>
      <c r="C807" s="113"/>
      <c r="D807" s="201"/>
      <c r="E807" s="201"/>
      <c r="F807" s="113"/>
      <c r="G807" s="113"/>
      <c r="H807" s="113"/>
      <c r="I807" s="203"/>
      <c r="J807" s="203"/>
      <c r="K807" s="204"/>
      <c r="L807" s="204"/>
      <c r="M807" s="204"/>
      <c r="N807" s="201"/>
      <c r="O807" s="201"/>
      <c r="P807" s="201"/>
      <c r="Q807" s="201"/>
      <c r="R807" s="113"/>
      <c r="S807" s="113"/>
      <c r="V807" s="201"/>
      <c r="W807" s="113"/>
      <c r="Y807" s="113"/>
      <c r="Z807" s="113"/>
      <c r="AA807" s="113"/>
      <c r="AC807" s="113"/>
      <c r="AD807" s="201"/>
      <c r="AE807" s="113"/>
      <c r="AF807" s="113"/>
      <c r="AG807" s="113"/>
    </row>
    <row r="808" spans="1:33" x14ac:dyDescent="0.2">
      <c r="A808" s="113"/>
      <c r="B808" s="200"/>
      <c r="C808" s="113"/>
      <c r="D808" s="201"/>
      <c r="E808" s="201"/>
      <c r="F808" s="113"/>
      <c r="G808" s="113"/>
      <c r="H808" s="113"/>
      <c r="I808" s="203"/>
      <c r="J808" s="203"/>
      <c r="K808" s="204"/>
      <c r="L808" s="204"/>
      <c r="M808" s="204"/>
      <c r="N808" s="201"/>
      <c r="O808" s="201"/>
      <c r="P808" s="201"/>
      <c r="Q808" s="201"/>
      <c r="R808" s="113"/>
      <c r="S808" s="113"/>
      <c r="V808" s="201"/>
      <c r="W808" s="113"/>
      <c r="Y808" s="113"/>
      <c r="Z808" s="113"/>
      <c r="AA808" s="113"/>
      <c r="AC808" s="113"/>
      <c r="AD808" s="201"/>
      <c r="AE808" s="113"/>
      <c r="AF808" s="113"/>
      <c r="AG808" s="113"/>
    </row>
    <row r="809" spans="1:33" x14ac:dyDescent="0.2">
      <c r="A809" s="113"/>
      <c r="B809" s="200"/>
      <c r="C809" s="113"/>
      <c r="D809" s="201"/>
      <c r="E809" s="201"/>
      <c r="F809" s="113"/>
      <c r="G809" s="113"/>
      <c r="H809" s="113"/>
      <c r="I809" s="203"/>
      <c r="J809" s="203"/>
      <c r="K809" s="204"/>
      <c r="L809" s="204"/>
      <c r="M809" s="204"/>
      <c r="N809" s="201"/>
      <c r="O809" s="201"/>
      <c r="P809" s="201"/>
      <c r="Q809" s="201"/>
      <c r="R809" s="113"/>
      <c r="S809" s="113"/>
      <c r="V809" s="201"/>
      <c r="W809" s="113"/>
      <c r="Y809" s="113"/>
      <c r="Z809" s="113"/>
      <c r="AA809" s="113"/>
      <c r="AC809" s="113"/>
      <c r="AD809" s="201"/>
      <c r="AE809" s="113"/>
      <c r="AF809" s="113"/>
      <c r="AG809" s="113"/>
    </row>
    <row r="810" spans="1:33" x14ac:dyDescent="0.2">
      <c r="A810" s="113"/>
      <c r="B810" s="200"/>
      <c r="C810" s="113"/>
      <c r="D810" s="201"/>
      <c r="E810" s="201"/>
      <c r="F810" s="113"/>
      <c r="G810" s="113"/>
      <c r="H810" s="113"/>
      <c r="I810" s="203"/>
      <c r="J810" s="203"/>
      <c r="K810" s="204"/>
      <c r="L810" s="204"/>
      <c r="M810" s="204"/>
      <c r="N810" s="201"/>
      <c r="O810" s="201"/>
      <c r="P810" s="201"/>
      <c r="Q810" s="201"/>
      <c r="R810" s="113"/>
      <c r="S810" s="113"/>
      <c r="V810" s="201"/>
      <c r="W810" s="113"/>
      <c r="Y810" s="113"/>
      <c r="Z810" s="113"/>
      <c r="AA810" s="113"/>
      <c r="AC810" s="113"/>
      <c r="AD810" s="201"/>
      <c r="AE810" s="113"/>
      <c r="AF810" s="113"/>
      <c r="AG810" s="113"/>
    </row>
    <row r="811" spans="1:33" x14ac:dyDescent="0.2">
      <c r="A811" s="113"/>
      <c r="B811" s="200"/>
      <c r="C811" s="113"/>
      <c r="D811" s="201"/>
      <c r="E811" s="201"/>
      <c r="F811" s="113"/>
      <c r="G811" s="113"/>
      <c r="H811" s="113"/>
      <c r="I811" s="203"/>
      <c r="J811" s="203"/>
      <c r="K811" s="204"/>
      <c r="L811" s="204"/>
      <c r="M811" s="204"/>
      <c r="N811" s="201"/>
      <c r="O811" s="201"/>
      <c r="P811" s="201"/>
      <c r="Q811" s="201"/>
      <c r="R811" s="113"/>
      <c r="S811" s="113"/>
      <c r="V811" s="201"/>
      <c r="W811" s="113"/>
      <c r="Y811" s="113"/>
      <c r="Z811" s="113"/>
      <c r="AA811" s="113"/>
      <c r="AC811" s="113"/>
      <c r="AD811" s="201"/>
      <c r="AE811" s="113"/>
      <c r="AF811" s="113"/>
      <c r="AG811" s="113"/>
    </row>
    <row r="812" spans="1:33" x14ac:dyDescent="0.2">
      <c r="A812" s="113"/>
      <c r="B812" s="200"/>
      <c r="C812" s="113"/>
      <c r="D812" s="201"/>
      <c r="E812" s="201"/>
      <c r="F812" s="113"/>
      <c r="G812" s="113"/>
      <c r="H812" s="113"/>
      <c r="I812" s="203"/>
      <c r="J812" s="203"/>
      <c r="K812" s="204"/>
      <c r="L812" s="204"/>
      <c r="M812" s="204"/>
      <c r="N812" s="201"/>
      <c r="O812" s="201"/>
      <c r="P812" s="201"/>
      <c r="Q812" s="201"/>
      <c r="R812" s="113"/>
      <c r="S812" s="113"/>
      <c r="V812" s="201"/>
      <c r="W812" s="113"/>
      <c r="Y812" s="113"/>
      <c r="Z812" s="113"/>
      <c r="AA812" s="113"/>
      <c r="AC812" s="113"/>
      <c r="AD812" s="201"/>
      <c r="AE812" s="113"/>
      <c r="AF812" s="113"/>
      <c r="AG812" s="113"/>
    </row>
    <row r="813" spans="1:33" x14ac:dyDescent="0.2">
      <c r="A813" s="113"/>
      <c r="B813" s="200"/>
      <c r="C813" s="113"/>
      <c r="D813" s="201"/>
      <c r="E813" s="201"/>
      <c r="F813" s="113"/>
      <c r="G813" s="113"/>
      <c r="H813" s="113"/>
      <c r="I813" s="203"/>
      <c r="J813" s="203"/>
      <c r="K813" s="204"/>
      <c r="L813" s="204"/>
      <c r="M813" s="204"/>
      <c r="N813" s="201"/>
      <c r="O813" s="201"/>
      <c r="P813" s="201"/>
      <c r="Q813" s="201"/>
      <c r="R813" s="113"/>
      <c r="S813" s="113"/>
      <c r="V813" s="201"/>
      <c r="W813" s="113"/>
      <c r="Y813" s="113"/>
      <c r="Z813" s="113"/>
      <c r="AA813" s="113"/>
      <c r="AC813" s="113"/>
      <c r="AD813" s="201"/>
      <c r="AE813" s="113"/>
      <c r="AF813" s="113"/>
      <c r="AG813" s="113"/>
    </row>
    <row r="814" spans="1:33" x14ac:dyDescent="0.2">
      <c r="A814" s="113"/>
      <c r="B814" s="200"/>
      <c r="C814" s="113"/>
      <c r="D814" s="201"/>
      <c r="E814" s="201"/>
      <c r="F814" s="113"/>
      <c r="G814" s="113"/>
      <c r="H814" s="113"/>
      <c r="I814" s="203"/>
      <c r="J814" s="203"/>
      <c r="K814" s="204"/>
      <c r="L814" s="204"/>
      <c r="M814" s="204"/>
      <c r="N814" s="201"/>
      <c r="O814" s="201"/>
      <c r="P814" s="201"/>
      <c r="Q814" s="201"/>
      <c r="R814" s="113"/>
      <c r="S814" s="113"/>
      <c r="V814" s="201"/>
      <c r="W814" s="113"/>
      <c r="Y814" s="113"/>
      <c r="Z814" s="113"/>
      <c r="AA814" s="113"/>
      <c r="AC814" s="113"/>
      <c r="AD814" s="201"/>
      <c r="AE814" s="113"/>
      <c r="AF814" s="113"/>
      <c r="AG814" s="113"/>
    </row>
    <row r="815" spans="1:33" x14ac:dyDescent="0.2">
      <c r="A815" s="113"/>
      <c r="B815" s="200"/>
      <c r="C815" s="113"/>
      <c r="D815" s="201"/>
      <c r="E815" s="201"/>
      <c r="F815" s="113"/>
      <c r="G815" s="113"/>
      <c r="H815" s="113"/>
      <c r="I815" s="203"/>
      <c r="J815" s="203"/>
      <c r="K815" s="204"/>
      <c r="L815" s="204"/>
      <c r="M815" s="204"/>
      <c r="N815" s="201"/>
      <c r="O815" s="201"/>
      <c r="P815" s="201"/>
      <c r="Q815" s="201"/>
      <c r="R815" s="113"/>
      <c r="S815" s="113"/>
      <c r="V815" s="201"/>
      <c r="W815" s="113"/>
      <c r="Y815" s="113"/>
      <c r="Z815" s="113"/>
      <c r="AA815" s="113"/>
      <c r="AC815" s="113"/>
      <c r="AD815" s="201"/>
      <c r="AE815" s="113"/>
      <c r="AF815" s="113"/>
      <c r="AG815" s="113"/>
    </row>
    <row r="816" spans="1:33" x14ac:dyDescent="0.2">
      <c r="A816" s="113"/>
      <c r="B816" s="200"/>
      <c r="C816" s="113"/>
      <c r="D816" s="201"/>
      <c r="E816" s="201"/>
      <c r="F816" s="113"/>
      <c r="G816" s="113"/>
      <c r="H816" s="113"/>
      <c r="I816" s="203"/>
      <c r="J816" s="203"/>
      <c r="K816" s="204"/>
      <c r="L816" s="204"/>
      <c r="M816" s="204"/>
      <c r="N816" s="201"/>
      <c r="O816" s="201"/>
      <c r="P816" s="201"/>
      <c r="Q816" s="201"/>
      <c r="R816" s="113"/>
      <c r="S816" s="113"/>
      <c r="V816" s="201"/>
      <c r="W816" s="113"/>
      <c r="Y816" s="113"/>
      <c r="Z816" s="113"/>
      <c r="AA816" s="113"/>
      <c r="AC816" s="113"/>
      <c r="AD816" s="201"/>
      <c r="AE816" s="113"/>
      <c r="AF816" s="113"/>
      <c r="AG816" s="113"/>
    </row>
    <row r="817" spans="1:33" x14ac:dyDescent="0.2">
      <c r="A817" s="113"/>
      <c r="B817" s="200"/>
      <c r="C817" s="113"/>
      <c r="D817" s="201"/>
      <c r="E817" s="201"/>
      <c r="F817" s="113"/>
      <c r="G817" s="113"/>
      <c r="H817" s="113"/>
      <c r="I817" s="203"/>
      <c r="J817" s="203"/>
      <c r="K817" s="204"/>
      <c r="L817" s="204"/>
      <c r="M817" s="204"/>
      <c r="N817" s="201"/>
      <c r="O817" s="201"/>
      <c r="P817" s="201"/>
      <c r="Q817" s="201"/>
      <c r="R817" s="113"/>
      <c r="S817" s="113"/>
      <c r="V817" s="201"/>
      <c r="W817" s="113"/>
      <c r="Y817" s="113"/>
      <c r="Z817" s="113"/>
      <c r="AA817" s="113"/>
      <c r="AC817" s="113"/>
      <c r="AD817" s="201"/>
      <c r="AE817" s="113"/>
      <c r="AF817" s="113"/>
      <c r="AG817" s="113"/>
    </row>
    <row r="818" spans="1:33" x14ac:dyDescent="0.2">
      <c r="A818" s="113"/>
      <c r="B818" s="200"/>
      <c r="C818" s="113"/>
      <c r="D818" s="201"/>
      <c r="E818" s="201"/>
      <c r="F818" s="113"/>
      <c r="G818" s="113"/>
      <c r="H818" s="113"/>
      <c r="I818" s="203"/>
      <c r="J818" s="203"/>
      <c r="K818" s="204"/>
      <c r="L818" s="204"/>
      <c r="M818" s="204"/>
      <c r="N818" s="201"/>
      <c r="O818" s="201"/>
      <c r="P818" s="201"/>
      <c r="Q818" s="201"/>
      <c r="R818" s="113"/>
      <c r="S818" s="113"/>
      <c r="V818" s="201"/>
      <c r="W818" s="113"/>
      <c r="Y818" s="113"/>
      <c r="Z818" s="113"/>
      <c r="AA818" s="113"/>
      <c r="AC818" s="113"/>
      <c r="AD818" s="201"/>
      <c r="AE818" s="113"/>
      <c r="AF818" s="113"/>
      <c r="AG818" s="113"/>
    </row>
    <row r="819" spans="1:33" x14ac:dyDescent="0.2">
      <c r="A819" s="113"/>
      <c r="B819" s="200"/>
      <c r="C819" s="113"/>
      <c r="D819" s="201"/>
      <c r="E819" s="201"/>
      <c r="F819" s="113"/>
      <c r="G819" s="113"/>
      <c r="H819" s="113"/>
      <c r="I819" s="203"/>
      <c r="J819" s="203"/>
      <c r="K819" s="204"/>
      <c r="L819" s="204"/>
      <c r="M819" s="204"/>
      <c r="N819" s="201"/>
      <c r="O819" s="201"/>
      <c r="P819" s="201"/>
      <c r="Q819" s="201"/>
      <c r="R819" s="113"/>
      <c r="S819" s="113"/>
      <c r="V819" s="201"/>
      <c r="W819" s="113"/>
      <c r="Y819" s="113"/>
      <c r="Z819" s="113"/>
      <c r="AA819" s="113"/>
      <c r="AC819" s="113"/>
      <c r="AD819" s="201"/>
      <c r="AE819" s="113"/>
      <c r="AF819" s="113"/>
      <c r="AG819" s="113"/>
    </row>
    <row r="820" spans="1:33" x14ac:dyDescent="0.2">
      <c r="A820" s="113"/>
      <c r="B820" s="200"/>
      <c r="C820" s="113"/>
      <c r="D820" s="201"/>
      <c r="E820" s="201"/>
      <c r="F820" s="113"/>
      <c r="G820" s="113"/>
      <c r="H820" s="113"/>
      <c r="I820" s="203"/>
      <c r="J820" s="203"/>
      <c r="K820" s="204"/>
      <c r="L820" s="204"/>
      <c r="M820" s="204"/>
      <c r="N820" s="201"/>
      <c r="O820" s="201"/>
      <c r="P820" s="201"/>
      <c r="Q820" s="201"/>
      <c r="R820" s="113"/>
      <c r="S820" s="113"/>
      <c r="V820" s="201"/>
      <c r="W820" s="113"/>
      <c r="Y820" s="113"/>
      <c r="Z820" s="113"/>
      <c r="AA820" s="113"/>
      <c r="AC820" s="113"/>
      <c r="AD820" s="201"/>
      <c r="AE820" s="113"/>
      <c r="AF820" s="113"/>
      <c r="AG820" s="113"/>
    </row>
    <row r="821" spans="1:33" x14ac:dyDescent="0.2">
      <c r="A821" s="113"/>
      <c r="B821" s="200"/>
      <c r="C821" s="113"/>
      <c r="D821" s="201"/>
      <c r="E821" s="201"/>
      <c r="F821" s="113"/>
      <c r="G821" s="113"/>
      <c r="H821" s="113"/>
      <c r="I821" s="203"/>
      <c r="J821" s="203"/>
      <c r="K821" s="204"/>
      <c r="L821" s="204"/>
      <c r="M821" s="204"/>
      <c r="N821" s="201"/>
      <c r="O821" s="201"/>
      <c r="P821" s="201"/>
      <c r="Q821" s="201"/>
      <c r="R821" s="113"/>
      <c r="S821" s="113"/>
      <c r="V821" s="201"/>
      <c r="W821" s="113"/>
      <c r="Y821" s="113"/>
      <c r="Z821" s="113"/>
      <c r="AA821" s="113"/>
      <c r="AC821" s="113"/>
      <c r="AD821" s="201"/>
      <c r="AE821" s="113"/>
      <c r="AF821" s="113"/>
      <c r="AG821" s="113"/>
    </row>
    <row r="822" spans="1:33" x14ac:dyDescent="0.2">
      <c r="A822" s="113"/>
      <c r="B822" s="200"/>
      <c r="C822" s="113"/>
      <c r="D822" s="201"/>
      <c r="E822" s="201"/>
      <c r="F822" s="113"/>
      <c r="G822" s="113"/>
      <c r="H822" s="113"/>
      <c r="I822" s="203"/>
      <c r="J822" s="203"/>
      <c r="K822" s="204"/>
      <c r="L822" s="204"/>
      <c r="M822" s="204"/>
      <c r="N822" s="201"/>
      <c r="O822" s="201"/>
      <c r="P822" s="201"/>
      <c r="Q822" s="201"/>
      <c r="R822" s="113"/>
      <c r="S822" s="113"/>
      <c r="V822" s="201"/>
      <c r="W822" s="113"/>
      <c r="Y822" s="113"/>
      <c r="Z822" s="113"/>
      <c r="AA822" s="113"/>
      <c r="AC822" s="113"/>
      <c r="AD822" s="201"/>
      <c r="AE822" s="113"/>
      <c r="AF822" s="113"/>
      <c r="AG822" s="113"/>
    </row>
    <row r="823" spans="1:33" x14ac:dyDescent="0.2">
      <c r="A823" s="113"/>
      <c r="B823" s="200"/>
      <c r="C823" s="113"/>
      <c r="D823" s="201"/>
      <c r="E823" s="201"/>
      <c r="F823" s="113"/>
      <c r="G823" s="113"/>
      <c r="H823" s="113"/>
      <c r="I823" s="203"/>
      <c r="J823" s="203"/>
      <c r="K823" s="204"/>
      <c r="L823" s="204"/>
      <c r="M823" s="204"/>
      <c r="N823" s="201"/>
      <c r="O823" s="201"/>
      <c r="P823" s="201"/>
      <c r="Q823" s="201"/>
      <c r="R823" s="113"/>
      <c r="S823" s="113"/>
      <c r="V823" s="201"/>
      <c r="W823" s="113"/>
      <c r="Y823" s="113"/>
      <c r="Z823" s="113"/>
      <c r="AA823" s="113"/>
      <c r="AC823" s="113"/>
      <c r="AD823" s="201"/>
      <c r="AE823" s="113"/>
      <c r="AF823" s="113"/>
      <c r="AG823" s="113"/>
    </row>
    <row r="824" spans="1:33" x14ac:dyDescent="0.2">
      <c r="A824" s="113"/>
      <c r="B824" s="200"/>
      <c r="C824" s="113"/>
      <c r="D824" s="201"/>
      <c r="E824" s="201"/>
      <c r="F824" s="113"/>
      <c r="G824" s="113"/>
      <c r="H824" s="113"/>
      <c r="I824" s="203"/>
      <c r="J824" s="203"/>
      <c r="K824" s="204"/>
      <c r="L824" s="204"/>
      <c r="M824" s="204"/>
      <c r="N824" s="201"/>
      <c r="O824" s="201"/>
      <c r="P824" s="201"/>
      <c r="Q824" s="201"/>
      <c r="R824" s="113"/>
      <c r="S824" s="113"/>
      <c r="V824" s="201"/>
      <c r="W824" s="113"/>
      <c r="Y824" s="113"/>
      <c r="Z824" s="113"/>
      <c r="AA824" s="113"/>
      <c r="AC824" s="113"/>
      <c r="AD824" s="201"/>
      <c r="AE824" s="113"/>
      <c r="AF824" s="113"/>
      <c r="AG824" s="113"/>
    </row>
    <row r="825" spans="1:33" x14ac:dyDescent="0.2">
      <c r="A825" s="113"/>
      <c r="B825" s="200"/>
      <c r="C825" s="113"/>
      <c r="D825" s="201"/>
      <c r="E825" s="201"/>
      <c r="F825" s="113"/>
      <c r="G825" s="113"/>
      <c r="H825" s="113"/>
      <c r="I825" s="203"/>
      <c r="J825" s="203"/>
      <c r="K825" s="204"/>
      <c r="L825" s="204"/>
      <c r="M825" s="204"/>
      <c r="N825" s="201"/>
      <c r="O825" s="201"/>
      <c r="P825" s="201"/>
      <c r="Q825" s="201"/>
      <c r="R825" s="113"/>
      <c r="S825" s="113"/>
      <c r="V825" s="201"/>
      <c r="W825" s="113"/>
      <c r="Y825" s="113"/>
      <c r="Z825" s="113"/>
      <c r="AA825" s="113"/>
      <c r="AC825" s="113"/>
      <c r="AD825" s="201"/>
      <c r="AE825" s="113"/>
      <c r="AF825" s="113"/>
      <c r="AG825" s="113"/>
    </row>
    <row r="826" spans="1:33" x14ac:dyDescent="0.2">
      <c r="A826" s="113"/>
      <c r="B826" s="200"/>
      <c r="C826" s="113"/>
      <c r="D826" s="201"/>
      <c r="E826" s="201"/>
      <c r="F826" s="113"/>
      <c r="G826" s="113"/>
      <c r="H826" s="113"/>
      <c r="I826" s="203"/>
      <c r="J826" s="203"/>
      <c r="K826" s="204"/>
      <c r="L826" s="204"/>
      <c r="M826" s="204"/>
      <c r="N826" s="201"/>
      <c r="O826" s="201"/>
      <c r="P826" s="201"/>
      <c r="Q826" s="201"/>
      <c r="R826" s="113"/>
      <c r="S826" s="113"/>
      <c r="V826" s="201"/>
      <c r="W826" s="113"/>
      <c r="Y826" s="113"/>
      <c r="Z826" s="113"/>
      <c r="AA826" s="113"/>
      <c r="AC826" s="113"/>
      <c r="AD826" s="201"/>
      <c r="AE826" s="113"/>
      <c r="AF826" s="113"/>
      <c r="AG826" s="113"/>
    </row>
    <row r="827" spans="1:33" x14ac:dyDescent="0.2">
      <c r="A827" s="113"/>
      <c r="B827" s="200"/>
      <c r="C827" s="113"/>
      <c r="D827" s="201"/>
      <c r="E827" s="201"/>
      <c r="F827" s="113"/>
      <c r="G827" s="113"/>
      <c r="H827" s="113"/>
      <c r="I827" s="203"/>
      <c r="J827" s="203"/>
      <c r="K827" s="204"/>
      <c r="L827" s="204"/>
      <c r="M827" s="204"/>
      <c r="N827" s="201"/>
      <c r="O827" s="201"/>
      <c r="P827" s="201"/>
      <c r="Q827" s="201"/>
      <c r="R827" s="113"/>
      <c r="S827" s="113"/>
      <c r="V827" s="201"/>
      <c r="W827" s="113"/>
      <c r="Y827" s="113"/>
      <c r="Z827" s="113"/>
      <c r="AA827" s="113"/>
      <c r="AC827" s="113"/>
      <c r="AD827" s="201"/>
      <c r="AE827" s="113"/>
      <c r="AF827" s="113"/>
      <c r="AG827" s="113"/>
    </row>
    <row r="828" spans="1:33" x14ac:dyDescent="0.2">
      <c r="A828" s="113"/>
      <c r="B828" s="200"/>
      <c r="C828" s="113"/>
      <c r="D828" s="201"/>
      <c r="E828" s="201"/>
      <c r="F828" s="113"/>
      <c r="G828" s="113"/>
      <c r="H828" s="113"/>
      <c r="I828" s="203"/>
      <c r="J828" s="203"/>
      <c r="K828" s="204"/>
      <c r="L828" s="204"/>
      <c r="M828" s="204"/>
      <c r="N828" s="201"/>
      <c r="O828" s="201"/>
      <c r="P828" s="201"/>
      <c r="Q828" s="201"/>
      <c r="R828" s="113"/>
      <c r="S828" s="113"/>
      <c r="V828" s="201"/>
      <c r="W828" s="113"/>
      <c r="Y828" s="113"/>
      <c r="Z828" s="113"/>
      <c r="AA828" s="113"/>
      <c r="AC828" s="113"/>
      <c r="AD828" s="201"/>
      <c r="AE828" s="113"/>
      <c r="AF828" s="113"/>
      <c r="AG828" s="113"/>
    </row>
    <row r="829" spans="1:33" x14ac:dyDescent="0.2">
      <c r="A829" s="113"/>
      <c r="B829" s="200"/>
      <c r="C829" s="113"/>
      <c r="D829" s="201"/>
      <c r="E829" s="201"/>
      <c r="F829" s="113"/>
      <c r="G829" s="113"/>
      <c r="H829" s="113"/>
      <c r="I829" s="203"/>
      <c r="J829" s="203"/>
      <c r="K829" s="204"/>
      <c r="L829" s="204"/>
      <c r="M829" s="204"/>
      <c r="N829" s="201"/>
      <c r="O829" s="201"/>
      <c r="P829" s="201"/>
      <c r="Q829" s="201"/>
      <c r="R829" s="113"/>
      <c r="S829" s="113"/>
      <c r="V829" s="201"/>
      <c r="W829" s="113"/>
      <c r="Y829" s="113"/>
      <c r="Z829" s="113"/>
      <c r="AA829" s="113"/>
      <c r="AC829" s="113"/>
      <c r="AD829" s="201"/>
      <c r="AE829" s="113"/>
      <c r="AF829" s="113"/>
      <c r="AG829" s="113"/>
    </row>
    <row r="830" spans="1:33" x14ac:dyDescent="0.2">
      <c r="A830" s="113"/>
      <c r="B830" s="200"/>
      <c r="C830" s="113"/>
      <c r="D830" s="201"/>
      <c r="E830" s="201"/>
      <c r="F830" s="113"/>
      <c r="G830" s="113"/>
      <c r="H830" s="113"/>
      <c r="I830" s="203"/>
      <c r="J830" s="203"/>
      <c r="K830" s="204"/>
      <c r="L830" s="204"/>
      <c r="M830" s="204"/>
      <c r="N830" s="201"/>
      <c r="O830" s="201"/>
      <c r="P830" s="201"/>
      <c r="Q830" s="201"/>
      <c r="R830" s="113"/>
      <c r="S830" s="113"/>
      <c r="V830" s="201"/>
      <c r="W830" s="113"/>
      <c r="Y830" s="113"/>
      <c r="Z830" s="113"/>
      <c r="AA830" s="113"/>
      <c r="AC830" s="113"/>
      <c r="AD830" s="201"/>
      <c r="AE830" s="113"/>
      <c r="AF830" s="113"/>
      <c r="AG830" s="113"/>
    </row>
    <row r="831" spans="1:33" x14ac:dyDescent="0.2">
      <c r="A831" s="113"/>
      <c r="B831" s="200"/>
      <c r="C831" s="113"/>
      <c r="D831" s="201"/>
      <c r="E831" s="201"/>
      <c r="F831" s="113"/>
      <c r="G831" s="113"/>
      <c r="H831" s="113"/>
      <c r="I831" s="203"/>
      <c r="J831" s="203"/>
      <c r="K831" s="204"/>
      <c r="L831" s="204"/>
      <c r="M831" s="204"/>
      <c r="N831" s="201"/>
      <c r="O831" s="201"/>
      <c r="P831" s="201"/>
      <c r="Q831" s="201"/>
      <c r="R831" s="113"/>
      <c r="S831" s="113"/>
      <c r="V831" s="201"/>
      <c r="W831" s="113"/>
      <c r="Y831" s="113"/>
      <c r="Z831" s="113"/>
      <c r="AA831" s="113"/>
      <c r="AC831" s="113"/>
      <c r="AD831" s="201"/>
      <c r="AE831" s="113"/>
      <c r="AF831" s="113"/>
      <c r="AG831" s="113"/>
    </row>
    <row r="832" spans="1:33" x14ac:dyDescent="0.2">
      <c r="A832" s="113"/>
      <c r="B832" s="200"/>
      <c r="C832" s="113"/>
      <c r="D832" s="201"/>
      <c r="E832" s="201"/>
      <c r="F832" s="113"/>
      <c r="G832" s="113"/>
      <c r="H832" s="113"/>
      <c r="I832" s="203"/>
      <c r="J832" s="203"/>
      <c r="K832" s="204"/>
      <c r="L832" s="204"/>
      <c r="M832" s="204"/>
      <c r="N832" s="201"/>
      <c r="O832" s="201"/>
      <c r="P832" s="201"/>
      <c r="Q832" s="201"/>
      <c r="R832" s="113"/>
      <c r="S832" s="113"/>
      <c r="V832" s="201"/>
      <c r="W832" s="113"/>
      <c r="Y832" s="113"/>
      <c r="Z832" s="113"/>
      <c r="AA832" s="113"/>
      <c r="AC832" s="113"/>
      <c r="AD832" s="201"/>
      <c r="AE832" s="113"/>
      <c r="AF832" s="113"/>
      <c r="AG832" s="113"/>
    </row>
    <row r="833" spans="1:33" x14ac:dyDescent="0.2">
      <c r="A833" s="113"/>
      <c r="B833" s="200"/>
      <c r="C833" s="113"/>
      <c r="D833" s="201"/>
      <c r="E833" s="201"/>
      <c r="F833" s="113"/>
      <c r="G833" s="113"/>
      <c r="H833" s="113"/>
      <c r="I833" s="203"/>
      <c r="J833" s="203"/>
      <c r="K833" s="204"/>
      <c r="L833" s="204"/>
      <c r="M833" s="204"/>
      <c r="N833" s="201"/>
      <c r="O833" s="201"/>
      <c r="P833" s="201"/>
      <c r="Q833" s="201"/>
      <c r="R833" s="113"/>
      <c r="S833" s="113"/>
      <c r="V833" s="201"/>
      <c r="W833" s="113"/>
      <c r="Y833" s="113"/>
      <c r="Z833" s="113"/>
      <c r="AA833" s="113"/>
      <c r="AC833" s="113"/>
      <c r="AD833" s="201"/>
      <c r="AE833" s="113"/>
      <c r="AF833" s="113"/>
      <c r="AG833" s="113"/>
    </row>
    <row r="834" spans="1:33" x14ac:dyDescent="0.2">
      <c r="A834" s="113"/>
      <c r="B834" s="200"/>
      <c r="C834" s="113"/>
      <c r="D834" s="201"/>
      <c r="E834" s="201"/>
      <c r="F834" s="113"/>
      <c r="G834" s="113"/>
      <c r="H834" s="113"/>
      <c r="I834" s="203"/>
      <c r="J834" s="203"/>
      <c r="K834" s="204"/>
      <c r="L834" s="204"/>
      <c r="M834" s="204"/>
      <c r="N834" s="201"/>
      <c r="O834" s="201"/>
      <c r="P834" s="201"/>
      <c r="Q834" s="201"/>
      <c r="R834" s="113"/>
      <c r="S834" s="113"/>
      <c r="V834" s="201"/>
      <c r="W834" s="113"/>
      <c r="Y834" s="113"/>
      <c r="Z834" s="113"/>
      <c r="AA834" s="113"/>
      <c r="AC834" s="113"/>
      <c r="AD834" s="201"/>
      <c r="AE834" s="113"/>
      <c r="AF834" s="113"/>
      <c r="AG834" s="113"/>
    </row>
    <row r="835" spans="1:33" x14ac:dyDescent="0.2">
      <c r="A835" s="113"/>
      <c r="B835" s="200"/>
      <c r="C835" s="113"/>
      <c r="D835" s="201"/>
      <c r="E835" s="201"/>
      <c r="F835" s="113"/>
      <c r="G835" s="113"/>
      <c r="H835" s="113"/>
      <c r="I835" s="203"/>
      <c r="J835" s="203"/>
      <c r="K835" s="204"/>
      <c r="L835" s="204"/>
      <c r="M835" s="204"/>
      <c r="N835" s="201"/>
      <c r="O835" s="201"/>
      <c r="P835" s="201"/>
      <c r="Q835" s="201"/>
      <c r="R835" s="113"/>
      <c r="S835" s="113"/>
      <c r="V835" s="201"/>
      <c r="W835" s="113"/>
      <c r="Y835" s="113"/>
      <c r="Z835" s="113"/>
      <c r="AA835" s="113"/>
      <c r="AC835" s="113"/>
      <c r="AD835" s="201"/>
      <c r="AE835" s="113"/>
      <c r="AF835" s="113"/>
      <c r="AG835" s="113"/>
    </row>
    <row r="836" spans="1:33" x14ac:dyDescent="0.2">
      <c r="A836" s="113"/>
      <c r="B836" s="200"/>
      <c r="C836" s="113"/>
      <c r="D836" s="201"/>
      <c r="E836" s="201"/>
      <c r="F836" s="113"/>
      <c r="G836" s="113"/>
      <c r="H836" s="113"/>
      <c r="I836" s="203"/>
      <c r="J836" s="203"/>
      <c r="K836" s="204"/>
      <c r="L836" s="204"/>
      <c r="M836" s="204"/>
      <c r="N836" s="201"/>
      <c r="O836" s="201"/>
      <c r="P836" s="201"/>
      <c r="Q836" s="201"/>
      <c r="R836" s="113"/>
      <c r="S836" s="113"/>
      <c r="V836" s="201"/>
      <c r="W836" s="113"/>
      <c r="Y836" s="113"/>
      <c r="Z836" s="113"/>
      <c r="AA836" s="113"/>
      <c r="AC836" s="113"/>
      <c r="AD836" s="201"/>
      <c r="AE836" s="113"/>
      <c r="AF836" s="113"/>
      <c r="AG836" s="113"/>
    </row>
    <row r="837" spans="1:33" x14ac:dyDescent="0.2">
      <c r="A837" s="113"/>
      <c r="B837" s="200"/>
      <c r="C837" s="113"/>
      <c r="D837" s="201"/>
      <c r="E837" s="201"/>
      <c r="F837" s="113"/>
      <c r="G837" s="113"/>
      <c r="H837" s="113"/>
      <c r="I837" s="203"/>
      <c r="J837" s="203"/>
      <c r="K837" s="204"/>
      <c r="L837" s="204"/>
      <c r="M837" s="204"/>
      <c r="N837" s="201"/>
      <c r="O837" s="201"/>
      <c r="P837" s="201"/>
      <c r="Q837" s="201"/>
      <c r="R837" s="113"/>
      <c r="S837" s="113"/>
      <c r="V837" s="201"/>
      <c r="W837" s="113"/>
      <c r="Y837" s="113"/>
      <c r="Z837" s="113"/>
      <c r="AA837" s="113"/>
      <c r="AC837" s="113"/>
      <c r="AD837" s="201"/>
      <c r="AE837" s="113"/>
      <c r="AF837" s="113"/>
      <c r="AG837" s="113"/>
    </row>
    <row r="838" spans="1:33" x14ac:dyDescent="0.2">
      <c r="A838" s="113"/>
      <c r="B838" s="200"/>
      <c r="C838" s="113"/>
      <c r="D838" s="201"/>
      <c r="E838" s="201"/>
      <c r="F838" s="113"/>
      <c r="G838" s="113"/>
      <c r="H838" s="113"/>
      <c r="I838" s="203"/>
      <c r="J838" s="203"/>
      <c r="K838" s="204"/>
      <c r="L838" s="204"/>
      <c r="M838" s="204"/>
      <c r="N838" s="201"/>
      <c r="O838" s="201"/>
      <c r="P838" s="201"/>
      <c r="Q838" s="201"/>
      <c r="R838" s="113"/>
      <c r="S838" s="113"/>
      <c r="V838" s="201"/>
      <c r="W838" s="113"/>
      <c r="Y838" s="113"/>
      <c r="Z838" s="113"/>
      <c r="AA838" s="113"/>
      <c r="AC838" s="113"/>
      <c r="AD838" s="201"/>
      <c r="AE838" s="113"/>
      <c r="AF838" s="113"/>
      <c r="AG838" s="113"/>
    </row>
    <row r="839" spans="1:33" x14ac:dyDescent="0.2">
      <c r="A839" s="113"/>
      <c r="B839" s="200"/>
      <c r="C839" s="113"/>
      <c r="D839" s="201"/>
      <c r="E839" s="201"/>
      <c r="F839" s="113"/>
      <c r="G839" s="113"/>
      <c r="H839" s="113"/>
      <c r="I839" s="203"/>
      <c r="J839" s="203"/>
      <c r="K839" s="204"/>
      <c r="L839" s="204"/>
      <c r="M839" s="204"/>
      <c r="N839" s="201"/>
      <c r="O839" s="201"/>
      <c r="P839" s="201"/>
      <c r="Q839" s="201"/>
      <c r="R839" s="113"/>
      <c r="S839" s="113"/>
      <c r="V839" s="201"/>
      <c r="W839" s="113"/>
      <c r="Y839" s="113"/>
      <c r="Z839" s="113"/>
      <c r="AA839" s="113"/>
      <c r="AC839" s="113"/>
      <c r="AD839" s="201"/>
      <c r="AE839" s="113"/>
      <c r="AF839" s="113"/>
      <c r="AG839" s="113"/>
    </row>
    <row r="840" spans="1:33" x14ac:dyDescent="0.2">
      <c r="A840" s="113"/>
      <c r="B840" s="200"/>
      <c r="C840" s="113"/>
      <c r="D840" s="201"/>
      <c r="E840" s="201"/>
      <c r="F840" s="113"/>
      <c r="G840" s="113"/>
      <c r="H840" s="113"/>
      <c r="I840" s="203"/>
      <c r="J840" s="203"/>
      <c r="K840" s="204"/>
      <c r="L840" s="204"/>
      <c r="M840" s="204"/>
      <c r="N840" s="201"/>
      <c r="O840" s="201"/>
      <c r="P840" s="201"/>
      <c r="Q840" s="201"/>
      <c r="R840" s="113"/>
      <c r="S840" s="113"/>
      <c r="V840" s="201"/>
      <c r="W840" s="113"/>
      <c r="Y840" s="113"/>
      <c r="Z840" s="113"/>
      <c r="AA840" s="113"/>
      <c r="AC840" s="113"/>
      <c r="AD840" s="201"/>
      <c r="AE840" s="113"/>
      <c r="AF840" s="113"/>
      <c r="AG840" s="113"/>
    </row>
    <row r="841" spans="1:33" x14ac:dyDescent="0.2">
      <c r="A841" s="113"/>
      <c r="B841" s="200"/>
      <c r="C841" s="113"/>
      <c r="D841" s="201"/>
      <c r="E841" s="201"/>
      <c r="F841" s="113"/>
      <c r="G841" s="113"/>
      <c r="H841" s="113"/>
      <c r="I841" s="203"/>
      <c r="J841" s="203"/>
      <c r="K841" s="204"/>
      <c r="L841" s="204"/>
      <c r="M841" s="204"/>
      <c r="N841" s="201"/>
      <c r="O841" s="201"/>
      <c r="P841" s="201"/>
      <c r="Q841" s="201"/>
      <c r="R841" s="113"/>
      <c r="S841" s="113"/>
      <c r="V841" s="201"/>
      <c r="W841" s="113"/>
      <c r="Y841" s="113"/>
      <c r="Z841" s="113"/>
      <c r="AA841" s="113"/>
      <c r="AC841" s="113"/>
      <c r="AD841" s="201"/>
      <c r="AE841" s="113"/>
      <c r="AF841" s="113"/>
      <c r="AG841" s="113"/>
    </row>
    <row r="842" spans="1:33" x14ac:dyDescent="0.2">
      <c r="A842" s="113"/>
      <c r="B842" s="200"/>
      <c r="C842" s="113"/>
      <c r="D842" s="201"/>
      <c r="E842" s="201"/>
      <c r="F842" s="113"/>
      <c r="G842" s="113"/>
      <c r="H842" s="113"/>
      <c r="I842" s="203"/>
      <c r="J842" s="203"/>
      <c r="K842" s="204"/>
      <c r="L842" s="204"/>
      <c r="M842" s="204"/>
      <c r="N842" s="201"/>
      <c r="O842" s="201"/>
      <c r="P842" s="201"/>
      <c r="Q842" s="201"/>
      <c r="R842" s="113"/>
      <c r="S842" s="113"/>
      <c r="V842" s="201"/>
      <c r="W842" s="113"/>
      <c r="Y842" s="113"/>
      <c r="Z842" s="113"/>
      <c r="AA842" s="113"/>
      <c r="AC842" s="113"/>
      <c r="AD842" s="201"/>
      <c r="AE842" s="113"/>
      <c r="AF842" s="113"/>
      <c r="AG842" s="113"/>
    </row>
    <row r="843" spans="1:33" x14ac:dyDescent="0.2">
      <c r="A843" s="113"/>
      <c r="B843" s="200"/>
      <c r="C843" s="113"/>
      <c r="D843" s="201"/>
      <c r="E843" s="201"/>
      <c r="F843" s="113"/>
      <c r="G843" s="113"/>
      <c r="H843" s="113"/>
      <c r="I843" s="203"/>
      <c r="J843" s="203"/>
      <c r="K843" s="204"/>
      <c r="L843" s="204"/>
      <c r="M843" s="204"/>
      <c r="N843" s="201"/>
      <c r="O843" s="201"/>
      <c r="P843" s="201"/>
      <c r="Q843" s="201"/>
      <c r="R843" s="113"/>
      <c r="S843" s="113"/>
      <c r="V843" s="201"/>
      <c r="W843" s="113"/>
      <c r="Y843" s="113"/>
      <c r="Z843" s="113"/>
      <c r="AA843" s="113"/>
      <c r="AC843" s="113"/>
      <c r="AD843" s="201"/>
      <c r="AE843" s="113"/>
      <c r="AF843" s="113"/>
      <c r="AG843" s="113"/>
    </row>
    <row r="844" spans="1:33" x14ac:dyDescent="0.2">
      <c r="A844" s="113"/>
      <c r="B844" s="200"/>
      <c r="C844" s="113"/>
      <c r="D844" s="201"/>
      <c r="E844" s="201"/>
      <c r="F844" s="113"/>
      <c r="G844" s="113"/>
      <c r="H844" s="113"/>
      <c r="I844" s="203"/>
      <c r="J844" s="203"/>
      <c r="K844" s="204"/>
      <c r="L844" s="204"/>
      <c r="M844" s="204"/>
      <c r="N844" s="201"/>
      <c r="O844" s="201"/>
      <c r="P844" s="201"/>
      <c r="Q844" s="201"/>
      <c r="R844" s="113"/>
      <c r="S844" s="113"/>
      <c r="V844" s="201"/>
      <c r="W844" s="113"/>
      <c r="Y844" s="113"/>
      <c r="Z844" s="113"/>
      <c r="AA844" s="113"/>
      <c r="AC844" s="113"/>
      <c r="AD844" s="201"/>
      <c r="AE844" s="113"/>
      <c r="AF844" s="113"/>
      <c r="AG844" s="113"/>
    </row>
    <row r="845" spans="1:33" x14ac:dyDescent="0.2">
      <c r="A845" s="113"/>
      <c r="B845" s="200"/>
      <c r="C845" s="113"/>
      <c r="D845" s="201"/>
      <c r="E845" s="201"/>
      <c r="F845" s="113"/>
      <c r="G845" s="113"/>
      <c r="H845" s="113"/>
      <c r="I845" s="203"/>
      <c r="J845" s="203"/>
      <c r="K845" s="204"/>
      <c r="L845" s="204"/>
      <c r="M845" s="204"/>
      <c r="N845" s="201"/>
      <c r="O845" s="201"/>
      <c r="P845" s="201"/>
      <c r="Q845" s="201"/>
      <c r="R845" s="113"/>
      <c r="S845" s="113"/>
      <c r="V845" s="201"/>
      <c r="W845" s="113"/>
      <c r="Y845" s="113"/>
      <c r="Z845" s="113"/>
      <c r="AA845" s="113"/>
      <c r="AC845" s="113"/>
      <c r="AD845" s="201"/>
      <c r="AE845" s="113"/>
      <c r="AF845" s="113"/>
      <c r="AG845" s="113"/>
    </row>
    <row r="846" spans="1:33" x14ac:dyDescent="0.2">
      <c r="A846" s="113"/>
      <c r="B846" s="200"/>
      <c r="C846" s="113"/>
      <c r="D846" s="201"/>
      <c r="E846" s="201"/>
      <c r="F846" s="113"/>
      <c r="G846" s="113"/>
      <c r="H846" s="113"/>
      <c r="I846" s="203"/>
      <c r="J846" s="203"/>
      <c r="K846" s="204"/>
      <c r="L846" s="204"/>
      <c r="M846" s="204"/>
      <c r="N846" s="201"/>
      <c r="O846" s="201"/>
      <c r="P846" s="201"/>
      <c r="Q846" s="201"/>
      <c r="R846" s="113"/>
      <c r="S846" s="113"/>
      <c r="V846" s="201"/>
      <c r="W846" s="113"/>
      <c r="Y846" s="113"/>
      <c r="Z846" s="113"/>
      <c r="AA846" s="113"/>
      <c r="AC846" s="113"/>
      <c r="AD846" s="201"/>
      <c r="AE846" s="113"/>
      <c r="AF846" s="113"/>
      <c r="AG846" s="113"/>
    </row>
    <row r="847" spans="1:33" x14ac:dyDescent="0.2">
      <c r="A847" s="113"/>
      <c r="B847" s="200"/>
      <c r="C847" s="113"/>
      <c r="D847" s="201"/>
      <c r="E847" s="201"/>
      <c r="F847" s="113"/>
      <c r="G847" s="113"/>
      <c r="H847" s="113"/>
      <c r="I847" s="203"/>
      <c r="J847" s="203"/>
      <c r="K847" s="204"/>
      <c r="L847" s="204"/>
      <c r="M847" s="204"/>
      <c r="N847" s="201"/>
      <c r="O847" s="201"/>
      <c r="P847" s="201"/>
      <c r="Q847" s="201"/>
      <c r="R847" s="113"/>
      <c r="S847" s="113"/>
      <c r="V847" s="201"/>
      <c r="W847" s="113"/>
      <c r="Y847" s="113"/>
      <c r="Z847" s="113"/>
      <c r="AA847" s="113"/>
      <c r="AC847" s="113"/>
      <c r="AD847" s="201"/>
      <c r="AE847" s="113"/>
      <c r="AF847" s="113"/>
      <c r="AG847" s="113"/>
    </row>
    <row r="848" spans="1:33" x14ac:dyDescent="0.2">
      <c r="A848" s="113"/>
      <c r="B848" s="200"/>
      <c r="C848" s="113"/>
      <c r="D848" s="201"/>
      <c r="E848" s="201"/>
      <c r="F848" s="113"/>
      <c r="G848" s="113"/>
      <c r="H848" s="113"/>
      <c r="I848" s="203"/>
      <c r="J848" s="203"/>
      <c r="K848" s="204"/>
      <c r="L848" s="204"/>
      <c r="M848" s="204"/>
      <c r="N848" s="201"/>
      <c r="O848" s="201"/>
      <c r="P848" s="201"/>
      <c r="Q848" s="201"/>
      <c r="R848" s="113"/>
      <c r="S848" s="113"/>
      <c r="V848" s="201"/>
      <c r="W848" s="113"/>
      <c r="Y848" s="113"/>
      <c r="Z848" s="113"/>
      <c r="AA848" s="113"/>
      <c r="AC848" s="113"/>
      <c r="AD848" s="201"/>
      <c r="AE848" s="113"/>
      <c r="AF848" s="113"/>
      <c r="AG848" s="113"/>
    </row>
    <row r="849" spans="1:33" x14ac:dyDescent="0.2">
      <c r="A849" s="113"/>
      <c r="B849" s="200"/>
      <c r="C849" s="113"/>
      <c r="D849" s="201"/>
      <c r="E849" s="201"/>
      <c r="F849" s="113"/>
      <c r="G849" s="113"/>
      <c r="H849" s="113"/>
      <c r="I849" s="203"/>
      <c r="J849" s="203"/>
      <c r="K849" s="204"/>
      <c r="L849" s="204"/>
      <c r="M849" s="204"/>
      <c r="N849" s="201"/>
      <c r="O849" s="201"/>
      <c r="P849" s="201"/>
      <c r="Q849" s="201"/>
      <c r="R849" s="113"/>
      <c r="S849" s="113"/>
      <c r="V849" s="201"/>
      <c r="W849" s="113"/>
      <c r="Y849" s="113"/>
      <c r="Z849" s="113"/>
      <c r="AA849" s="113"/>
      <c r="AC849" s="113"/>
      <c r="AD849" s="201"/>
      <c r="AE849" s="113"/>
      <c r="AF849" s="113"/>
      <c r="AG849" s="113"/>
    </row>
    <row r="850" spans="1:33" x14ac:dyDescent="0.2">
      <c r="A850" s="113"/>
      <c r="B850" s="200"/>
      <c r="C850" s="113"/>
      <c r="D850" s="201"/>
      <c r="E850" s="201"/>
      <c r="F850" s="113"/>
      <c r="G850" s="113"/>
      <c r="H850" s="113"/>
      <c r="I850" s="203"/>
      <c r="J850" s="203"/>
      <c r="K850" s="204"/>
      <c r="L850" s="204"/>
      <c r="M850" s="204"/>
      <c r="N850" s="201"/>
      <c r="O850" s="201"/>
      <c r="P850" s="201"/>
      <c r="Q850" s="201"/>
      <c r="R850" s="113"/>
      <c r="S850" s="113"/>
      <c r="V850" s="201"/>
      <c r="W850" s="113"/>
      <c r="Y850" s="113"/>
      <c r="Z850" s="113"/>
      <c r="AA850" s="113"/>
      <c r="AC850" s="113"/>
      <c r="AD850" s="201"/>
      <c r="AE850" s="113"/>
      <c r="AF850" s="113"/>
      <c r="AG850" s="113"/>
    </row>
    <row r="851" spans="1:33" x14ac:dyDescent="0.2">
      <c r="A851" s="113"/>
      <c r="B851" s="200"/>
      <c r="C851" s="113"/>
      <c r="D851" s="201"/>
      <c r="E851" s="201"/>
      <c r="F851" s="113"/>
      <c r="G851" s="113"/>
      <c r="H851" s="113"/>
      <c r="I851" s="203"/>
      <c r="J851" s="203"/>
      <c r="K851" s="204"/>
      <c r="L851" s="204"/>
      <c r="M851" s="204"/>
      <c r="N851" s="201"/>
      <c r="O851" s="201"/>
      <c r="P851" s="201"/>
      <c r="Q851" s="201"/>
      <c r="R851" s="113"/>
      <c r="S851" s="113"/>
      <c r="V851" s="201"/>
      <c r="W851" s="113"/>
      <c r="Y851" s="113"/>
      <c r="Z851" s="113"/>
      <c r="AA851" s="113"/>
      <c r="AC851" s="113"/>
      <c r="AD851" s="201"/>
      <c r="AE851" s="113"/>
      <c r="AF851" s="113"/>
      <c r="AG851" s="113"/>
    </row>
    <row r="852" spans="1:33" x14ac:dyDescent="0.2">
      <c r="A852" s="113"/>
      <c r="B852" s="200"/>
      <c r="C852" s="113"/>
      <c r="D852" s="201"/>
      <c r="E852" s="201"/>
      <c r="F852" s="113"/>
      <c r="G852" s="113"/>
      <c r="H852" s="113"/>
      <c r="I852" s="203"/>
      <c r="J852" s="203"/>
      <c r="K852" s="204"/>
      <c r="L852" s="204"/>
      <c r="M852" s="204"/>
      <c r="N852" s="201"/>
      <c r="O852" s="201"/>
      <c r="P852" s="201"/>
      <c r="Q852" s="201"/>
      <c r="R852" s="113"/>
      <c r="S852" s="113"/>
      <c r="V852" s="201"/>
      <c r="W852" s="113"/>
      <c r="Y852" s="113"/>
      <c r="Z852" s="113"/>
      <c r="AA852" s="113"/>
      <c r="AC852" s="113"/>
      <c r="AD852" s="201"/>
      <c r="AE852" s="113"/>
      <c r="AF852" s="113"/>
      <c r="AG852" s="113"/>
    </row>
    <row r="853" spans="1:33" x14ac:dyDescent="0.2">
      <c r="A853" s="113"/>
      <c r="B853" s="200"/>
      <c r="C853" s="113"/>
      <c r="D853" s="201"/>
      <c r="E853" s="201"/>
      <c r="F853" s="113"/>
      <c r="G853" s="113"/>
      <c r="H853" s="113"/>
      <c r="I853" s="203"/>
      <c r="J853" s="203"/>
      <c r="K853" s="204"/>
      <c r="L853" s="204"/>
      <c r="M853" s="204"/>
      <c r="N853" s="201"/>
      <c r="O853" s="201"/>
      <c r="P853" s="201"/>
      <c r="Q853" s="201"/>
      <c r="R853" s="113"/>
      <c r="S853" s="113"/>
      <c r="V853" s="201"/>
      <c r="W853" s="113"/>
      <c r="Y853" s="113"/>
      <c r="Z853" s="113"/>
      <c r="AA853" s="113"/>
      <c r="AC853" s="113"/>
      <c r="AD853" s="201"/>
      <c r="AE853" s="113"/>
      <c r="AF853" s="113"/>
      <c r="AG853" s="113"/>
    </row>
    <row r="854" spans="1:33" x14ac:dyDescent="0.2">
      <c r="A854" s="113"/>
      <c r="B854" s="200"/>
      <c r="C854" s="113"/>
      <c r="D854" s="201"/>
      <c r="E854" s="201"/>
      <c r="F854" s="113"/>
      <c r="G854" s="113"/>
      <c r="H854" s="113"/>
      <c r="I854" s="203"/>
      <c r="J854" s="203"/>
      <c r="K854" s="204"/>
      <c r="L854" s="204"/>
      <c r="M854" s="204"/>
      <c r="N854" s="201"/>
      <c r="O854" s="201"/>
      <c r="P854" s="201"/>
      <c r="Q854" s="201"/>
      <c r="R854" s="113"/>
      <c r="S854" s="113"/>
      <c r="V854" s="201"/>
      <c r="W854" s="113"/>
      <c r="Y854" s="113"/>
      <c r="Z854" s="113"/>
      <c r="AA854" s="113"/>
      <c r="AC854" s="113"/>
      <c r="AD854" s="201"/>
      <c r="AE854" s="113"/>
      <c r="AF854" s="113"/>
      <c r="AG854" s="113"/>
    </row>
    <row r="855" spans="1:33" x14ac:dyDescent="0.2">
      <c r="A855" s="113"/>
      <c r="B855" s="200"/>
      <c r="C855" s="113"/>
      <c r="D855" s="201"/>
      <c r="E855" s="201"/>
      <c r="F855" s="113"/>
      <c r="G855" s="113"/>
      <c r="H855" s="113"/>
      <c r="I855" s="203"/>
      <c r="J855" s="203"/>
      <c r="K855" s="204"/>
      <c r="L855" s="204"/>
      <c r="M855" s="204"/>
      <c r="N855" s="201"/>
      <c r="O855" s="201"/>
      <c r="P855" s="201"/>
      <c r="Q855" s="201"/>
      <c r="R855" s="113"/>
      <c r="S855" s="113"/>
      <c r="V855" s="201"/>
      <c r="W855" s="113"/>
      <c r="Y855" s="113"/>
      <c r="Z855" s="113"/>
      <c r="AA855" s="113"/>
      <c r="AC855" s="113"/>
      <c r="AD855" s="201"/>
      <c r="AE855" s="113"/>
      <c r="AF855" s="113"/>
      <c r="AG855" s="113"/>
    </row>
    <row r="856" spans="1:33" x14ac:dyDescent="0.2">
      <c r="A856" s="113"/>
      <c r="B856" s="200"/>
      <c r="C856" s="113"/>
      <c r="D856" s="201"/>
      <c r="E856" s="201"/>
      <c r="F856" s="113"/>
      <c r="G856" s="113"/>
      <c r="H856" s="113"/>
      <c r="I856" s="203"/>
      <c r="J856" s="203"/>
      <c r="K856" s="204"/>
      <c r="L856" s="204"/>
      <c r="M856" s="204"/>
      <c r="N856" s="201"/>
      <c r="O856" s="201"/>
      <c r="P856" s="201"/>
      <c r="Q856" s="201"/>
      <c r="R856" s="113"/>
      <c r="S856" s="113"/>
      <c r="V856" s="201"/>
      <c r="W856" s="113"/>
      <c r="Y856" s="113"/>
      <c r="Z856" s="113"/>
      <c r="AA856" s="113"/>
      <c r="AC856" s="113"/>
      <c r="AD856" s="201"/>
      <c r="AE856" s="113"/>
      <c r="AF856" s="113"/>
      <c r="AG856" s="113"/>
    </row>
    <row r="857" spans="1:33" x14ac:dyDescent="0.2">
      <c r="A857" s="113"/>
      <c r="B857" s="200"/>
      <c r="C857" s="113"/>
      <c r="D857" s="201"/>
      <c r="E857" s="201"/>
      <c r="F857" s="113"/>
      <c r="G857" s="113"/>
      <c r="H857" s="113"/>
      <c r="I857" s="203"/>
      <c r="J857" s="203"/>
      <c r="K857" s="204"/>
      <c r="L857" s="204"/>
      <c r="M857" s="204"/>
      <c r="N857" s="201"/>
      <c r="O857" s="201"/>
      <c r="P857" s="201"/>
      <c r="Q857" s="201"/>
      <c r="R857" s="113"/>
      <c r="S857" s="113"/>
      <c r="V857" s="201"/>
      <c r="W857" s="113"/>
      <c r="Y857" s="113"/>
      <c r="Z857" s="113"/>
      <c r="AA857" s="113"/>
      <c r="AC857" s="113"/>
      <c r="AD857" s="201"/>
      <c r="AE857" s="113"/>
      <c r="AF857" s="113"/>
      <c r="AG857" s="113"/>
    </row>
    <row r="858" spans="1:33" x14ac:dyDescent="0.2">
      <c r="A858" s="113"/>
      <c r="B858" s="200"/>
      <c r="C858" s="113"/>
      <c r="D858" s="201"/>
      <c r="E858" s="201"/>
      <c r="F858" s="113"/>
      <c r="G858" s="113"/>
      <c r="H858" s="113"/>
      <c r="I858" s="203"/>
      <c r="J858" s="203"/>
      <c r="K858" s="204"/>
      <c r="L858" s="204"/>
      <c r="M858" s="204"/>
      <c r="N858" s="201"/>
      <c r="O858" s="201"/>
      <c r="P858" s="201"/>
      <c r="Q858" s="201"/>
      <c r="R858" s="113"/>
      <c r="S858" s="113"/>
      <c r="V858" s="201"/>
      <c r="W858" s="113"/>
      <c r="Y858" s="113"/>
      <c r="Z858" s="113"/>
      <c r="AA858" s="113"/>
      <c r="AC858" s="113"/>
      <c r="AD858" s="201"/>
      <c r="AE858" s="113"/>
      <c r="AF858" s="113"/>
      <c r="AG858" s="113"/>
    </row>
    <row r="859" spans="1:33" x14ac:dyDescent="0.2">
      <c r="A859" s="113"/>
      <c r="B859" s="200"/>
      <c r="C859" s="113"/>
      <c r="D859" s="201"/>
      <c r="E859" s="201"/>
      <c r="F859" s="113"/>
      <c r="G859" s="113"/>
      <c r="H859" s="113"/>
      <c r="I859" s="203"/>
      <c r="J859" s="203"/>
      <c r="K859" s="204"/>
      <c r="L859" s="204"/>
      <c r="M859" s="204"/>
      <c r="N859" s="201"/>
      <c r="O859" s="201"/>
      <c r="P859" s="201"/>
      <c r="Q859" s="201"/>
      <c r="R859" s="113"/>
      <c r="S859" s="113"/>
      <c r="V859" s="201"/>
      <c r="W859" s="113"/>
      <c r="Y859" s="113"/>
      <c r="Z859" s="113"/>
      <c r="AA859" s="113"/>
      <c r="AC859" s="113"/>
      <c r="AD859" s="201"/>
      <c r="AE859" s="113"/>
      <c r="AF859" s="113"/>
      <c r="AG859" s="113"/>
    </row>
    <row r="860" spans="1:33" x14ac:dyDescent="0.2">
      <c r="A860" s="113"/>
      <c r="B860" s="200"/>
      <c r="C860" s="113"/>
      <c r="D860" s="201"/>
      <c r="E860" s="201"/>
      <c r="F860" s="113"/>
      <c r="G860" s="113"/>
      <c r="H860" s="113"/>
      <c r="I860" s="203"/>
      <c r="J860" s="203"/>
      <c r="K860" s="204"/>
      <c r="L860" s="204"/>
      <c r="M860" s="204"/>
      <c r="N860" s="201"/>
      <c r="O860" s="201"/>
      <c r="P860" s="201"/>
      <c r="Q860" s="201"/>
      <c r="R860" s="113"/>
      <c r="S860" s="113"/>
      <c r="V860" s="201"/>
      <c r="W860" s="113"/>
      <c r="Y860" s="113"/>
      <c r="Z860" s="113"/>
      <c r="AA860" s="113"/>
      <c r="AC860" s="113"/>
      <c r="AD860" s="201"/>
      <c r="AE860" s="113"/>
      <c r="AF860" s="113"/>
      <c r="AG860" s="113"/>
    </row>
    <row r="861" spans="1:33" x14ac:dyDescent="0.2">
      <c r="A861" s="113"/>
      <c r="B861" s="200"/>
      <c r="C861" s="113"/>
      <c r="D861" s="201"/>
      <c r="E861" s="201"/>
      <c r="F861" s="113"/>
      <c r="G861" s="113"/>
      <c r="H861" s="113"/>
      <c r="I861" s="203"/>
      <c r="J861" s="203"/>
      <c r="K861" s="204"/>
      <c r="L861" s="204"/>
      <c r="M861" s="204"/>
      <c r="N861" s="201"/>
      <c r="O861" s="201"/>
      <c r="P861" s="201"/>
      <c r="Q861" s="201"/>
      <c r="R861" s="113"/>
      <c r="S861" s="113"/>
      <c r="V861" s="201"/>
      <c r="W861" s="113"/>
      <c r="Y861" s="113"/>
      <c r="Z861" s="113"/>
      <c r="AA861" s="113"/>
      <c r="AC861" s="113"/>
      <c r="AD861" s="201"/>
      <c r="AE861" s="113"/>
      <c r="AF861" s="113"/>
      <c r="AG861" s="113"/>
    </row>
    <row r="862" spans="1:33" x14ac:dyDescent="0.2">
      <c r="A862" s="113"/>
      <c r="B862" s="200"/>
      <c r="C862" s="113"/>
      <c r="D862" s="201"/>
      <c r="E862" s="201"/>
      <c r="F862" s="113"/>
      <c r="G862" s="113"/>
      <c r="H862" s="113"/>
      <c r="I862" s="203"/>
      <c r="J862" s="203"/>
      <c r="K862" s="204"/>
      <c r="L862" s="204"/>
      <c r="M862" s="204"/>
      <c r="N862" s="201"/>
      <c r="O862" s="201"/>
      <c r="P862" s="201"/>
      <c r="Q862" s="201"/>
      <c r="R862" s="113"/>
      <c r="S862" s="113"/>
      <c r="V862" s="201"/>
      <c r="W862" s="113"/>
      <c r="Y862" s="113"/>
      <c r="Z862" s="113"/>
      <c r="AA862" s="113"/>
      <c r="AC862" s="113"/>
      <c r="AD862" s="201"/>
      <c r="AE862" s="113"/>
      <c r="AF862" s="113"/>
      <c r="AG862" s="113"/>
    </row>
    <row r="863" spans="1:33" x14ac:dyDescent="0.2">
      <c r="A863" s="113"/>
      <c r="B863" s="200"/>
      <c r="C863" s="113"/>
      <c r="D863" s="201"/>
      <c r="E863" s="201"/>
      <c r="F863" s="113"/>
      <c r="G863" s="113"/>
      <c r="H863" s="113"/>
      <c r="I863" s="203"/>
      <c r="J863" s="203"/>
      <c r="K863" s="204"/>
      <c r="L863" s="204"/>
      <c r="M863" s="204"/>
      <c r="N863" s="201"/>
      <c r="O863" s="201"/>
      <c r="P863" s="201"/>
      <c r="Q863" s="201"/>
      <c r="R863" s="113"/>
      <c r="S863" s="113"/>
      <c r="V863" s="201"/>
      <c r="W863" s="113"/>
      <c r="Y863" s="113"/>
      <c r="Z863" s="113"/>
      <c r="AA863" s="113"/>
      <c r="AC863" s="113"/>
      <c r="AD863" s="201"/>
      <c r="AE863" s="113"/>
      <c r="AF863" s="113"/>
      <c r="AG863" s="113"/>
    </row>
    <row r="864" spans="1:33" x14ac:dyDescent="0.2">
      <c r="A864" s="113"/>
      <c r="B864" s="200"/>
      <c r="C864" s="113"/>
      <c r="D864" s="201"/>
      <c r="E864" s="201"/>
      <c r="F864" s="113"/>
      <c r="G864" s="113"/>
      <c r="H864" s="113"/>
      <c r="I864" s="203"/>
      <c r="J864" s="203"/>
      <c r="K864" s="204"/>
      <c r="L864" s="204"/>
      <c r="M864" s="204"/>
      <c r="N864" s="201"/>
      <c r="O864" s="201"/>
      <c r="P864" s="201"/>
      <c r="Q864" s="201"/>
      <c r="R864" s="113"/>
      <c r="S864" s="113"/>
      <c r="V864" s="201"/>
      <c r="W864" s="113"/>
      <c r="Y864" s="113"/>
      <c r="Z864" s="113"/>
      <c r="AA864" s="113"/>
      <c r="AC864" s="113"/>
      <c r="AD864" s="201"/>
      <c r="AE864" s="113"/>
      <c r="AF864" s="113"/>
      <c r="AG864" s="113"/>
    </row>
    <row r="865" spans="1:33" x14ac:dyDescent="0.2">
      <c r="A865" s="113"/>
      <c r="B865" s="200"/>
      <c r="C865" s="113"/>
      <c r="D865" s="201"/>
      <c r="E865" s="201"/>
      <c r="F865" s="113"/>
      <c r="G865" s="113"/>
      <c r="H865" s="113"/>
      <c r="I865" s="203"/>
      <c r="J865" s="203"/>
      <c r="K865" s="204"/>
      <c r="L865" s="204"/>
      <c r="M865" s="204"/>
      <c r="N865" s="201"/>
      <c r="O865" s="201"/>
      <c r="P865" s="201"/>
      <c r="Q865" s="201"/>
      <c r="R865" s="113"/>
      <c r="S865" s="113"/>
      <c r="V865" s="201"/>
      <c r="W865" s="113"/>
      <c r="Y865" s="113"/>
      <c r="Z865" s="113"/>
      <c r="AA865" s="113"/>
      <c r="AC865" s="113"/>
      <c r="AD865" s="201"/>
      <c r="AE865" s="113"/>
      <c r="AF865" s="113"/>
      <c r="AG865" s="113"/>
    </row>
    <row r="866" spans="1:33" x14ac:dyDescent="0.2">
      <c r="A866" s="113"/>
      <c r="B866" s="200"/>
      <c r="C866" s="113"/>
      <c r="D866" s="201"/>
      <c r="E866" s="201"/>
      <c r="F866" s="113"/>
      <c r="G866" s="113"/>
      <c r="H866" s="113"/>
      <c r="I866" s="203"/>
      <c r="J866" s="203"/>
      <c r="K866" s="204"/>
      <c r="L866" s="204"/>
      <c r="M866" s="204"/>
      <c r="N866" s="201"/>
      <c r="O866" s="201"/>
      <c r="P866" s="201"/>
      <c r="Q866" s="201"/>
      <c r="R866" s="113"/>
      <c r="S866" s="113"/>
      <c r="V866" s="201"/>
      <c r="W866" s="113"/>
      <c r="Y866" s="113"/>
      <c r="Z866" s="113"/>
      <c r="AA866" s="113"/>
      <c r="AC866" s="113"/>
      <c r="AD866" s="201"/>
      <c r="AE866" s="113"/>
      <c r="AF866" s="113"/>
      <c r="AG866" s="113"/>
    </row>
    <row r="867" spans="1:33" x14ac:dyDescent="0.2">
      <c r="A867" s="113"/>
      <c r="B867" s="200"/>
      <c r="C867" s="113"/>
      <c r="D867" s="201"/>
      <c r="E867" s="201"/>
      <c r="F867" s="113"/>
      <c r="G867" s="113"/>
      <c r="H867" s="113"/>
      <c r="I867" s="203"/>
      <c r="J867" s="203"/>
      <c r="K867" s="204"/>
      <c r="L867" s="204"/>
      <c r="M867" s="204"/>
      <c r="N867" s="201"/>
      <c r="O867" s="201"/>
      <c r="P867" s="201"/>
      <c r="Q867" s="201"/>
      <c r="R867" s="113"/>
      <c r="S867" s="113"/>
      <c r="V867" s="201"/>
      <c r="W867" s="113"/>
      <c r="Y867" s="113"/>
      <c r="Z867" s="113"/>
      <c r="AA867" s="113"/>
      <c r="AC867" s="113"/>
      <c r="AD867" s="201"/>
      <c r="AE867" s="113"/>
      <c r="AF867" s="113"/>
      <c r="AG867" s="113"/>
    </row>
    <row r="868" spans="1:33" x14ac:dyDescent="0.2">
      <c r="A868" s="113"/>
      <c r="B868" s="200"/>
      <c r="C868" s="113"/>
      <c r="D868" s="201"/>
      <c r="E868" s="201"/>
      <c r="F868" s="113"/>
      <c r="G868" s="113"/>
      <c r="H868" s="113"/>
      <c r="I868" s="203"/>
      <c r="J868" s="203"/>
      <c r="K868" s="204"/>
      <c r="L868" s="204"/>
      <c r="M868" s="204"/>
      <c r="N868" s="201"/>
      <c r="O868" s="201"/>
      <c r="P868" s="201"/>
      <c r="Q868" s="201"/>
      <c r="R868" s="113"/>
      <c r="S868" s="113"/>
      <c r="V868" s="201"/>
      <c r="W868" s="113"/>
      <c r="Y868" s="113"/>
      <c r="Z868" s="113"/>
      <c r="AA868" s="113"/>
      <c r="AC868" s="113"/>
      <c r="AD868" s="201"/>
      <c r="AE868" s="113"/>
      <c r="AF868" s="113"/>
      <c r="AG868" s="113"/>
    </row>
    <row r="869" spans="1:33" x14ac:dyDescent="0.2">
      <c r="A869" s="113"/>
      <c r="B869" s="200"/>
      <c r="C869" s="113"/>
      <c r="D869" s="201"/>
      <c r="E869" s="201"/>
      <c r="F869" s="113"/>
      <c r="G869" s="113"/>
      <c r="H869" s="113"/>
      <c r="I869" s="203"/>
      <c r="J869" s="203"/>
      <c r="K869" s="204"/>
      <c r="L869" s="204"/>
      <c r="M869" s="204"/>
      <c r="N869" s="201"/>
      <c r="O869" s="201"/>
      <c r="P869" s="201"/>
      <c r="Q869" s="201"/>
      <c r="R869" s="113"/>
      <c r="S869" s="113"/>
      <c r="V869" s="201"/>
      <c r="W869" s="113"/>
      <c r="Y869" s="113"/>
      <c r="Z869" s="113"/>
      <c r="AA869" s="113"/>
      <c r="AC869" s="113"/>
      <c r="AD869" s="201"/>
      <c r="AE869" s="113"/>
      <c r="AF869" s="113"/>
      <c r="AG869" s="113"/>
    </row>
    <row r="870" spans="1:33" x14ac:dyDescent="0.2">
      <c r="A870" s="113"/>
      <c r="B870" s="200"/>
      <c r="C870" s="113"/>
      <c r="D870" s="201"/>
      <c r="E870" s="201"/>
      <c r="F870" s="113"/>
      <c r="G870" s="113"/>
      <c r="H870" s="113"/>
      <c r="I870" s="203"/>
      <c r="J870" s="203"/>
      <c r="K870" s="204"/>
      <c r="L870" s="204"/>
      <c r="M870" s="204"/>
      <c r="N870" s="201"/>
      <c r="O870" s="201"/>
      <c r="P870" s="201"/>
      <c r="Q870" s="201"/>
      <c r="R870" s="113"/>
      <c r="S870" s="113"/>
      <c r="V870" s="201"/>
      <c r="W870" s="113"/>
      <c r="Y870" s="113"/>
      <c r="Z870" s="113"/>
      <c r="AA870" s="113"/>
      <c r="AC870" s="113"/>
      <c r="AD870" s="201"/>
      <c r="AE870" s="113"/>
      <c r="AF870" s="113"/>
      <c r="AG870" s="113"/>
    </row>
    <row r="871" spans="1:33" x14ac:dyDescent="0.2">
      <c r="A871" s="113"/>
      <c r="B871" s="200"/>
      <c r="C871" s="113"/>
      <c r="D871" s="201"/>
      <c r="E871" s="201"/>
      <c r="F871" s="113"/>
      <c r="G871" s="113"/>
      <c r="H871" s="113"/>
      <c r="I871" s="203"/>
      <c r="J871" s="203"/>
      <c r="K871" s="204"/>
      <c r="L871" s="204"/>
      <c r="M871" s="204"/>
      <c r="N871" s="201"/>
      <c r="O871" s="201"/>
      <c r="P871" s="201"/>
      <c r="Q871" s="201"/>
      <c r="R871" s="113"/>
      <c r="S871" s="113"/>
      <c r="V871" s="201"/>
      <c r="W871" s="113"/>
      <c r="Y871" s="113"/>
      <c r="Z871" s="113"/>
      <c r="AA871" s="113"/>
      <c r="AC871" s="113"/>
      <c r="AD871" s="201"/>
      <c r="AE871" s="113"/>
      <c r="AF871" s="113"/>
      <c r="AG871" s="113"/>
    </row>
    <row r="872" spans="1:33" x14ac:dyDescent="0.2">
      <c r="A872" s="113"/>
      <c r="B872" s="200"/>
      <c r="C872" s="113"/>
      <c r="D872" s="201"/>
      <c r="E872" s="201"/>
      <c r="F872" s="113"/>
      <c r="G872" s="113"/>
      <c r="H872" s="113"/>
      <c r="I872" s="203"/>
      <c r="J872" s="203"/>
      <c r="K872" s="204"/>
      <c r="L872" s="204"/>
      <c r="M872" s="204"/>
      <c r="N872" s="201"/>
      <c r="O872" s="201"/>
      <c r="P872" s="201"/>
      <c r="Q872" s="201"/>
      <c r="R872" s="113"/>
      <c r="S872" s="113"/>
      <c r="V872" s="201"/>
      <c r="W872" s="113"/>
      <c r="Y872" s="113"/>
      <c r="Z872" s="113"/>
      <c r="AA872" s="113"/>
      <c r="AC872" s="113"/>
      <c r="AD872" s="201"/>
      <c r="AE872" s="113"/>
      <c r="AF872" s="113"/>
      <c r="AG872" s="113"/>
    </row>
    <row r="873" spans="1:33" x14ac:dyDescent="0.2">
      <c r="A873" s="113"/>
      <c r="B873" s="200"/>
      <c r="C873" s="113"/>
      <c r="D873" s="201"/>
      <c r="E873" s="201"/>
      <c r="F873" s="113"/>
      <c r="G873" s="113"/>
      <c r="H873" s="113"/>
      <c r="I873" s="203"/>
      <c r="J873" s="203"/>
      <c r="K873" s="204"/>
      <c r="L873" s="204"/>
      <c r="M873" s="204"/>
      <c r="N873" s="201"/>
      <c r="O873" s="201"/>
      <c r="P873" s="201"/>
      <c r="Q873" s="201"/>
      <c r="R873" s="113"/>
      <c r="S873" s="113"/>
      <c r="V873" s="201"/>
      <c r="W873" s="113"/>
      <c r="Y873" s="113"/>
      <c r="Z873" s="113"/>
      <c r="AA873" s="113"/>
      <c r="AC873" s="113"/>
      <c r="AD873" s="201"/>
      <c r="AE873" s="113"/>
      <c r="AF873" s="113"/>
      <c r="AG873" s="113"/>
    </row>
    <row r="874" spans="1:33" x14ac:dyDescent="0.2">
      <c r="A874" s="113"/>
      <c r="B874" s="200"/>
      <c r="C874" s="113"/>
      <c r="D874" s="201"/>
      <c r="E874" s="201"/>
      <c r="F874" s="113"/>
      <c r="G874" s="113"/>
      <c r="H874" s="113"/>
      <c r="I874" s="203"/>
      <c r="J874" s="203"/>
      <c r="K874" s="204"/>
      <c r="L874" s="204"/>
      <c r="M874" s="204"/>
      <c r="N874" s="201"/>
      <c r="O874" s="201"/>
      <c r="P874" s="201"/>
      <c r="Q874" s="201"/>
      <c r="R874" s="113"/>
      <c r="S874" s="113"/>
      <c r="V874" s="201"/>
      <c r="W874" s="113"/>
      <c r="Y874" s="113"/>
      <c r="Z874" s="113"/>
      <c r="AA874" s="113"/>
      <c r="AC874" s="113"/>
      <c r="AD874" s="201"/>
      <c r="AE874" s="113"/>
      <c r="AF874" s="113"/>
      <c r="AG874" s="113"/>
    </row>
    <row r="875" spans="1:33" x14ac:dyDescent="0.2">
      <c r="A875" s="113"/>
      <c r="B875" s="200"/>
      <c r="C875" s="113"/>
      <c r="D875" s="201"/>
      <c r="E875" s="201"/>
      <c r="F875" s="113"/>
      <c r="G875" s="113"/>
      <c r="H875" s="113"/>
      <c r="I875" s="203"/>
      <c r="J875" s="203"/>
      <c r="K875" s="204"/>
      <c r="L875" s="204"/>
      <c r="M875" s="204"/>
      <c r="N875" s="201"/>
      <c r="O875" s="201"/>
      <c r="P875" s="201"/>
      <c r="Q875" s="201"/>
      <c r="R875" s="113"/>
      <c r="S875" s="113"/>
      <c r="V875" s="201"/>
      <c r="W875" s="113"/>
      <c r="Y875" s="113"/>
      <c r="Z875" s="113"/>
      <c r="AA875" s="113"/>
      <c r="AC875" s="113"/>
      <c r="AD875" s="201"/>
      <c r="AE875" s="113"/>
      <c r="AF875" s="113"/>
      <c r="AG875" s="113"/>
    </row>
    <row r="876" spans="1:33" x14ac:dyDescent="0.2">
      <c r="A876" s="113"/>
      <c r="B876" s="200"/>
      <c r="C876" s="113"/>
      <c r="D876" s="201"/>
      <c r="E876" s="201"/>
      <c r="F876" s="113"/>
      <c r="G876" s="113"/>
      <c r="H876" s="113"/>
      <c r="I876" s="203"/>
      <c r="J876" s="203"/>
      <c r="K876" s="204"/>
      <c r="L876" s="204"/>
      <c r="M876" s="204"/>
      <c r="N876" s="201"/>
      <c r="O876" s="201"/>
      <c r="P876" s="201"/>
      <c r="Q876" s="201"/>
      <c r="R876" s="113"/>
      <c r="S876" s="113"/>
      <c r="V876" s="201"/>
      <c r="W876" s="113"/>
      <c r="Y876" s="113"/>
      <c r="Z876" s="113"/>
      <c r="AA876" s="113"/>
      <c r="AC876" s="113"/>
      <c r="AD876" s="201"/>
      <c r="AE876" s="113"/>
      <c r="AF876" s="113"/>
      <c r="AG876" s="113"/>
    </row>
    <row r="877" spans="1:33" x14ac:dyDescent="0.2">
      <c r="A877" s="113"/>
      <c r="B877" s="200"/>
      <c r="C877" s="113"/>
      <c r="D877" s="201"/>
      <c r="E877" s="201"/>
      <c r="F877" s="113"/>
      <c r="G877" s="113"/>
      <c r="H877" s="113"/>
      <c r="I877" s="203"/>
      <c r="J877" s="203"/>
      <c r="K877" s="204"/>
      <c r="L877" s="204"/>
      <c r="M877" s="204"/>
      <c r="N877" s="201"/>
      <c r="O877" s="201"/>
      <c r="P877" s="201"/>
      <c r="Q877" s="201"/>
      <c r="R877" s="113"/>
      <c r="S877" s="113"/>
      <c r="V877" s="201"/>
      <c r="W877" s="113"/>
      <c r="Y877" s="113"/>
      <c r="Z877" s="113"/>
      <c r="AA877" s="113"/>
      <c r="AC877" s="113"/>
      <c r="AD877" s="201"/>
      <c r="AE877" s="113"/>
      <c r="AF877" s="113"/>
      <c r="AG877" s="113"/>
    </row>
    <row r="878" spans="1:33" x14ac:dyDescent="0.2">
      <c r="A878" s="113"/>
      <c r="B878" s="200"/>
      <c r="C878" s="113"/>
      <c r="D878" s="201"/>
      <c r="E878" s="201"/>
      <c r="F878" s="113"/>
      <c r="G878" s="113"/>
      <c r="H878" s="113"/>
      <c r="I878" s="203"/>
      <c r="J878" s="203"/>
      <c r="K878" s="204"/>
      <c r="L878" s="204"/>
      <c r="M878" s="204"/>
      <c r="N878" s="201"/>
      <c r="O878" s="201"/>
      <c r="P878" s="201"/>
      <c r="Q878" s="201"/>
      <c r="R878" s="113"/>
      <c r="S878" s="113"/>
      <c r="V878" s="201"/>
      <c r="W878" s="113"/>
      <c r="Y878" s="113"/>
      <c r="Z878" s="113"/>
      <c r="AA878" s="113"/>
      <c r="AC878" s="113"/>
      <c r="AD878" s="201"/>
      <c r="AE878" s="113"/>
      <c r="AF878" s="113"/>
      <c r="AG878" s="113"/>
    </row>
    <row r="879" spans="1:33" x14ac:dyDescent="0.2">
      <c r="A879" s="113"/>
      <c r="B879" s="200"/>
      <c r="C879" s="113"/>
      <c r="D879" s="201"/>
      <c r="E879" s="201"/>
      <c r="F879" s="113"/>
      <c r="G879" s="113"/>
      <c r="H879" s="113"/>
      <c r="I879" s="203"/>
      <c r="J879" s="203"/>
      <c r="K879" s="204"/>
      <c r="L879" s="204"/>
      <c r="M879" s="204"/>
      <c r="N879" s="201"/>
      <c r="O879" s="201"/>
      <c r="P879" s="201"/>
      <c r="Q879" s="201"/>
      <c r="R879" s="113"/>
      <c r="S879" s="113"/>
      <c r="V879" s="201"/>
      <c r="W879" s="113"/>
      <c r="Y879" s="113"/>
      <c r="Z879" s="113"/>
      <c r="AA879" s="113"/>
      <c r="AC879" s="113"/>
      <c r="AD879" s="201"/>
      <c r="AE879" s="113"/>
      <c r="AF879" s="113"/>
      <c r="AG879" s="113"/>
    </row>
    <row r="880" spans="1:33" x14ac:dyDescent="0.2">
      <c r="A880" s="113"/>
      <c r="B880" s="200"/>
      <c r="C880" s="113"/>
      <c r="D880" s="201"/>
      <c r="E880" s="201"/>
      <c r="F880" s="113"/>
      <c r="G880" s="113"/>
      <c r="H880" s="113"/>
      <c r="I880" s="203"/>
      <c r="J880" s="203"/>
      <c r="K880" s="204"/>
      <c r="L880" s="204"/>
      <c r="M880" s="204"/>
      <c r="N880" s="201"/>
      <c r="O880" s="201"/>
      <c r="P880" s="201"/>
      <c r="Q880" s="201"/>
      <c r="R880" s="113"/>
      <c r="S880" s="113"/>
      <c r="V880" s="201"/>
      <c r="W880" s="113"/>
      <c r="Y880" s="113"/>
      <c r="Z880" s="113"/>
      <c r="AA880" s="113"/>
      <c r="AC880" s="113"/>
      <c r="AD880" s="201"/>
      <c r="AE880" s="113"/>
      <c r="AF880" s="113"/>
      <c r="AG880" s="113"/>
    </row>
    <row r="881" spans="1:33" x14ac:dyDescent="0.2">
      <c r="A881" s="113"/>
      <c r="B881" s="200"/>
      <c r="C881" s="113"/>
      <c r="D881" s="201"/>
      <c r="E881" s="201"/>
      <c r="F881" s="113"/>
      <c r="G881" s="113"/>
      <c r="H881" s="113"/>
      <c r="I881" s="203"/>
      <c r="J881" s="203"/>
      <c r="K881" s="204"/>
      <c r="L881" s="204"/>
      <c r="M881" s="204"/>
      <c r="N881" s="201"/>
      <c r="O881" s="201"/>
      <c r="P881" s="201"/>
      <c r="Q881" s="201"/>
      <c r="R881" s="113"/>
      <c r="S881" s="113"/>
      <c r="V881" s="201"/>
      <c r="W881" s="113"/>
      <c r="Y881" s="113"/>
      <c r="Z881" s="113"/>
      <c r="AA881" s="113"/>
      <c r="AC881" s="113"/>
      <c r="AD881" s="201"/>
      <c r="AE881" s="113"/>
      <c r="AF881" s="113"/>
      <c r="AG881" s="113"/>
    </row>
    <row r="882" spans="1:33" x14ac:dyDescent="0.2">
      <c r="A882" s="113"/>
      <c r="B882" s="200"/>
      <c r="C882" s="113"/>
      <c r="D882" s="201"/>
      <c r="E882" s="201"/>
      <c r="F882" s="113"/>
      <c r="G882" s="113"/>
      <c r="H882" s="113"/>
      <c r="I882" s="203"/>
      <c r="J882" s="203"/>
      <c r="K882" s="204"/>
      <c r="L882" s="204"/>
      <c r="M882" s="204"/>
      <c r="N882" s="201"/>
      <c r="O882" s="201"/>
      <c r="P882" s="201"/>
      <c r="Q882" s="201"/>
      <c r="R882" s="113"/>
      <c r="S882" s="113"/>
      <c r="V882" s="201"/>
      <c r="W882" s="113"/>
      <c r="Y882" s="113"/>
      <c r="Z882" s="113"/>
      <c r="AA882" s="113"/>
      <c r="AC882" s="113"/>
      <c r="AD882" s="201"/>
      <c r="AE882" s="113"/>
      <c r="AF882" s="113"/>
      <c r="AG882" s="113"/>
    </row>
    <row r="883" spans="1:33" x14ac:dyDescent="0.2">
      <c r="A883" s="113"/>
      <c r="B883" s="200"/>
      <c r="C883" s="113"/>
      <c r="D883" s="201"/>
      <c r="E883" s="201"/>
      <c r="F883" s="113"/>
      <c r="G883" s="113"/>
      <c r="H883" s="113"/>
      <c r="I883" s="203"/>
      <c r="J883" s="203"/>
      <c r="K883" s="204"/>
      <c r="L883" s="204"/>
      <c r="M883" s="204"/>
      <c r="N883" s="201"/>
      <c r="O883" s="201"/>
      <c r="P883" s="201"/>
      <c r="Q883" s="201"/>
      <c r="R883" s="113"/>
      <c r="S883" s="113"/>
      <c r="V883" s="201"/>
      <c r="W883" s="113"/>
      <c r="Y883" s="113"/>
      <c r="Z883" s="113"/>
      <c r="AA883" s="113"/>
      <c r="AC883" s="113"/>
      <c r="AD883" s="201"/>
      <c r="AE883" s="113"/>
      <c r="AF883" s="113"/>
      <c r="AG883" s="113"/>
    </row>
    <row r="884" spans="1:33" x14ac:dyDescent="0.2">
      <c r="A884" s="113"/>
      <c r="B884" s="200"/>
      <c r="C884" s="113"/>
      <c r="D884" s="201"/>
      <c r="E884" s="201"/>
      <c r="F884" s="113"/>
      <c r="G884" s="113"/>
      <c r="H884" s="113"/>
      <c r="I884" s="203"/>
      <c r="J884" s="203"/>
      <c r="K884" s="204"/>
      <c r="L884" s="204"/>
      <c r="M884" s="204"/>
      <c r="N884" s="201"/>
      <c r="O884" s="201"/>
      <c r="P884" s="201"/>
      <c r="Q884" s="201"/>
      <c r="R884" s="113"/>
      <c r="S884" s="113"/>
      <c r="V884" s="201"/>
      <c r="W884" s="113"/>
      <c r="Y884" s="113"/>
      <c r="Z884" s="113"/>
      <c r="AA884" s="113"/>
      <c r="AC884" s="113"/>
      <c r="AD884" s="201"/>
      <c r="AE884" s="113"/>
      <c r="AF884" s="113"/>
      <c r="AG884" s="113"/>
    </row>
    <row r="885" spans="1:33" x14ac:dyDescent="0.2">
      <c r="A885" s="113"/>
      <c r="B885" s="200"/>
      <c r="C885" s="113"/>
      <c r="D885" s="201"/>
      <c r="E885" s="201"/>
      <c r="F885" s="113"/>
      <c r="G885" s="113"/>
      <c r="H885" s="113"/>
      <c r="I885" s="203"/>
      <c r="J885" s="203"/>
      <c r="K885" s="204"/>
      <c r="L885" s="204"/>
      <c r="M885" s="204"/>
      <c r="N885" s="201"/>
      <c r="O885" s="201"/>
      <c r="P885" s="201"/>
      <c r="Q885" s="201"/>
      <c r="R885" s="113"/>
      <c r="S885" s="113"/>
      <c r="V885" s="201"/>
      <c r="W885" s="113"/>
      <c r="Y885" s="113"/>
      <c r="Z885" s="113"/>
      <c r="AA885" s="113"/>
      <c r="AC885" s="113"/>
      <c r="AD885" s="201"/>
      <c r="AE885" s="113"/>
      <c r="AF885" s="113"/>
      <c r="AG885" s="113"/>
    </row>
    <row r="886" spans="1:33" x14ac:dyDescent="0.2">
      <c r="A886" s="113"/>
      <c r="B886" s="200"/>
      <c r="C886" s="113"/>
      <c r="D886" s="201"/>
      <c r="E886" s="201"/>
      <c r="F886" s="113"/>
      <c r="G886" s="113"/>
      <c r="H886" s="113"/>
      <c r="I886" s="203"/>
      <c r="J886" s="203"/>
      <c r="K886" s="204"/>
      <c r="L886" s="204"/>
      <c r="M886" s="204"/>
      <c r="N886" s="201"/>
      <c r="O886" s="201"/>
      <c r="P886" s="201"/>
      <c r="Q886" s="201"/>
      <c r="R886" s="113"/>
      <c r="S886" s="113"/>
      <c r="V886" s="201"/>
      <c r="W886" s="113"/>
      <c r="Y886" s="113"/>
      <c r="Z886" s="113"/>
      <c r="AA886" s="113"/>
      <c r="AC886" s="113"/>
      <c r="AD886" s="201"/>
      <c r="AE886" s="113"/>
      <c r="AF886" s="113"/>
      <c r="AG886" s="113"/>
    </row>
    <row r="887" spans="1:33" x14ac:dyDescent="0.2">
      <c r="A887" s="113"/>
      <c r="B887" s="200"/>
      <c r="C887" s="113"/>
      <c r="D887" s="201"/>
      <c r="E887" s="201"/>
      <c r="F887" s="113"/>
      <c r="G887" s="113"/>
      <c r="H887" s="113"/>
      <c r="I887" s="203"/>
      <c r="J887" s="203"/>
      <c r="K887" s="204"/>
      <c r="L887" s="204"/>
      <c r="M887" s="204"/>
      <c r="N887" s="201"/>
      <c r="O887" s="201"/>
      <c r="P887" s="201"/>
      <c r="Q887" s="201"/>
      <c r="R887" s="113"/>
      <c r="S887" s="113"/>
      <c r="V887" s="201"/>
      <c r="W887" s="113"/>
      <c r="Y887" s="113"/>
      <c r="Z887" s="113"/>
      <c r="AA887" s="113"/>
      <c r="AC887" s="113"/>
      <c r="AD887" s="201"/>
      <c r="AE887" s="113"/>
      <c r="AF887" s="113"/>
      <c r="AG887" s="113"/>
    </row>
    <row r="888" spans="1:33" x14ac:dyDescent="0.2">
      <c r="A888" s="113"/>
      <c r="B888" s="200"/>
      <c r="C888" s="113"/>
      <c r="D888" s="201"/>
      <c r="E888" s="201"/>
      <c r="F888" s="113"/>
      <c r="G888" s="113"/>
      <c r="H888" s="113"/>
      <c r="I888" s="203"/>
      <c r="J888" s="203"/>
      <c r="K888" s="204"/>
      <c r="L888" s="204"/>
      <c r="M888" s="204"/>
      <c r="N888" s="201"/>
      <c r="O888" s="201"/>
      <c r="P888" s="201"/>
      <c r="Q888" s="201"/>
      <c r="R888" s="113"/>
      <c r="S888" s="113"/>
      <c r="V888" s="201"/>
      <c r="W888" s="113"/>
      <c r="Y888" s="113"/>
      <c r="Z888" s="113"/>
      <c r="AA888" s="113"/>
      <c r="AC888" s="113"/>
      <c r="AD888" s="201"/>
      <c r="AE888" s="113"/>
      <c r="AF888" s="113"/>
      <c r="AG888" s="113"/>
    </row>
    <row r="889" spans="1:33" x14ac:dyDescent="0.2">
      <c r="A889" s="113"/>
      <c r="B889" s="200"/>
      <c r="C889" s="113"/>
      <c r="D889" s="201"/>
      <c r="E889" s="201"/>
      <c r="F889" s="113"/>
      <c r="G889" s="113"/>
      <c r="H889" s="113"/>
      <c r="I889" s="203"/>
      <c r="J889" s="203"/>
      <c r="K889" s="204"/>
      <c r="L889" s="204"/>
      <c r="M889" s="204"/>
      <c r="N889" s="201"/>
      <c r="O889" s="201"/>
      <c r="P889" s="201"/>
      <c r="Q889" s="201"/>
      <c r="R889" s="113"/>
      <c r="S889" s="113"/>
      <c r="V889" s="201"/>
      <c r="W889" s="113"/>
      <c r="Y889" s="113"/>
      <c r="Z889" s="113"/>
      <c r="AA889" s="113"/>
      <c r="AC889" s="113"/>
      <c r="AD889" s="201"/>
      <c r="AE889" s="113"/>
      <c r="AF889" s="113"/>
      <c r="AG889" s="113"/>
    </row>
    <row r="890" spans="1:33" x14ac:dyDescent="0.2">
      <c r="A890" s="113"/>
      <c r="B890" s="200"/>
      <c r="C890" s="113"/>
      <c r="D890" s="201"/>
      <c r="E890" s="201"/>
      <c r="F890" s="113"/>
      <c r="G890" s="113"/>
      <c r="H890" s="113"/>
      <c r="I890" s="203"/>
      <c r="J890" s="203"/>
      <c r="K890" s="204"/>
      <c r="L890" s="204"/>
      <c r="M890" s="204"/>
      <c r="N890" s="201"/>
      <c r="O890" s="201"/>
      <c r="P890" s="201"/>
      <c r="Q890" s="201"/>
      <c r="R890" s="113"/>
      <c r="S890" s="113"/>
      <c r="V890" s="201"/>
      <c r="W890" s="113"/>
      <c r="Y890" s="113"/>
      <c r="Z890" s="113"/>
      <c r="AA890" s="113"/>
      <c r="AC890" s="113"/>
      <c r="AD890" s="201"/>
      <c r="AE890" s="113"/>
      <c r="AF890" s="113"/>
      <c r="AG890" s="113"/>
    </row>
    <row r="891" spans="1:33" x14ac:dyDescent="0.2">
      <c r="A891" s="113"/>
      <c r="B891" s="200"/>
      <c r="C891" s="113"/>
      <c r="D891" s="201"/>
      <c r="E891" s="201"/>
      <c r="F891" s="113"/>
      <c r="G891" s="113"/>
      <c r="H891" s="113"/>
      <c r="I891" s="203"/>
      <c r="J891" s="203"/>
      <c r="K891" s="204"/>
      <c r="L891" s="204"/>
      <c r="M891" s="204"/>
      <c r="N891" s="201"/>
      <c r="O891" s="201"/>
      <c r="P891" s="201"/>
      <c r="Q891" s="201"/>
      <c r="R891" s="113"/>
      <c r="S891" s="113"/>
      <c r="V891" s="201"/>
      <c r="W891" s="113"/>
      <c r="Y891" s="113"/>
      <c r="Z891" s="113"/>
      <c r="AA891" s="113"/>
      <c r="AC891" s="113"/>
      <c r="AD891" s="201"/>
      <c r="AE891" s="113"/>
      <c r="AF891" s="113"/>
      <c r="AG891" s="113"/>
    </row>
    <row r="892" spans="1:33" x14ac:dyDescent="0.2">
      <c r="A892" s="113"/>
      <c r="B892" s="200"/>
      <c r="C892" s="113"/>
      <c r="D892" s="201"/>
      <c r="E892" s="201"/>
      <c r="F892" s="113"/>
      <c r="G892" s="113"/>
      <c r="H892" s="113"/>
      <c r="I892" s="203"/>
      <c r="J892" s="203"/>
      <c r="K892" s="204"/>
      <c r="L892" s="204"/>
      <c r="M892" s="204"/>
      <c r="N892" s="201"/>
      <c r="O892" s="201"/>
      <c r="P892" s="201"/>
      <c r="Q892" s="201"/>
      <c r="R892" s="113"/>
      <c r="S892" s="113"/>
      <c r="V892" s="201"/>
      <c r="W892" s="113"/>
      <c r="Y892" s="113"/>
      <c r="Z892" s="113"/>
      <c r="AA892" s="113"/>
      <c r="AC892" s="113"/>
      <c r="AD892" s="201"/>
      <c r="AE892" s="113"/>
      <c r="AF892" s="113"/>
      <c r="AG892" s="113"/>
    </row>
    <row r="893" spans="1:33" x14ac:dyDescent="0.2">
      <c r="A893" s="113"/>
      <c r="B893" s="200"/>
      <c r="C893" s="113"/>
      <c r="D893" s="201"/>
      <c r="E893" s="201"/>
      <c r="F893" s="113"/>
      <c r="G893" s="113"/>
      <c r="H893" s="113"/>
      <c r="I893" s="203"/>
      <c r="J893" s="203"/>
      <c r="K893" s="204"/>
      <c r="L893" s="204"/>
      <c r="M893" s="204"/>
      <c r="N893" s="201"/>
      <c r="O893" s="201"/>
      <c r="P893" s="201"/>
      <c r="Q893" s="201"/>
      <c r="R893" s="113"/>
      <c r="S893" s="113"/>
      <c r="V893" s="201"/>
      <c r="W893" s="113"/>
      <c r="Y893" s="113"/>
      <c r="Z893" s="113"/>
      <c r="AA893" s="113"/>
      <c r="AC893" s="113"/>
      <c r="AD893" s="201"/>
      <c r="AE893" s="113"/>
      <c r="AF893" s="113"/>
      <c r="AG893" s="113"/>
    </row>
    <row r="894" spans="1:33" x14ac:dyDescent="0.2">
      <c r="A894" s="113"/>
      <c r="B894" s="200"/>
      <c r="C894" s="113"/>
      <c r="D894" s="201"/>
      <c r="E894" s="201"/>
      <c r="F894" s="113"/>
      <c r="G894" s="113"/>
      <c r="H894" s="113"/>
      <c r="I894" s="203"/>
      <c r="J894" s="203"/>
      <c r="K894" s="204"/>
      <c r="L894" s="204"/>
      <c r="M894" s="204"/>
      <c r="N894" s="201"/>
      <c r="O894" s="201"/>
      <c r="P894" s="201"/>
      <c r="Q894" s="201"/>
      <c r="R894" s="113"/>
      <c r="S894" s="113"/>
      <c r="V894" s="201"/>
      <c r="W894" s="113"/>
      <c r="Y894" s="113"/>
      <c r="Z894" s="113"/>
      <c r="AA894" s="113"/>
      <c r="AC894" s="113"/>
      <c r="AD894" s="201"/>
      <c r="AE894" s="113"/>
      <c r="AF894" s="113"/>
      <c r="AG894" s="113"/>
    </row>
    <row r="895" spans="1:33" x14ac:dyDescent="0.2">
      <c r="A895" s="113"/>
      <c r="B895" s="200"/>
      <c r="C895" s="113"/>
      <c r="D895" s="201"/>
      <c r="E895" s="201"/>
      <c r="F895" s="113"/>
      <c r="G895" s="113"/>
      <c r="H895" s="113"/>
      <c r="I895" s="203"/>
      <c r="J895" s="203"/>
      <c r="K895" s="204"/>
      <c r="L895" s="204"/>
      <c r="M895" s="204"/>
      <c r="N895" s="201"/>
      <c r="O895" s="201"/>
      <c r="P895" s="201"/>
      <c r="Q895" s="201"/>
      <c r="R895" s="113"/>
      <c r="S895" s="113"/>
      <c r="V895" s="201"/>
      <c r="W895" s="113"/>
      <c r="Y895" s="113"/>
      <c r="Z895" s="113"/>
      <c r="AA895" s="113"/>
      <c r="AC895" s="113"/>
      <c r="AD895" s="201"/>
      <c r="AE895" s="113"/>
      <c r="AF895" s="113"/>
      <c r="AG895" s="113"/>
    </row>
    <row r="896" spans="1:33" x14ac:dyDescent="0.2">
      <c r="A896" s="113"/>
      <c r="B896" s="200"/>
      <c r="C896" s="113"/>
      <c r="D896" s="201"/>
      <c r="E896" s="201"/>
      <c r="F896" s="113"/>
      <c r="G896" s="113"/>
      <c r="H896" s="113"/>
      <c r="I896" s="203"/>
      <c r="J896" s="203"/>
      <c r="K896" s="204"/>
      <c r="L896" s="204"/>
      <c r="M896" s="204"/>
      <c r="N896" s="201"/>
      <c r="O896" s="201"/>
      <c r="P896" s="201"/>
      <c r="Q896" s="201"/>
      <c r="R896" s="113"/>
      <c r="S896" s="113"/>
      <c r="V896" s="201"/>
      <c r="W896" s="113"/>
      <c r="Y896" s="113"/>
      <c r="Z896" s="113"/>
      <c r="AA896" s="113"/>
      <c r="AC896" s="113"/>
      <c r="AD896" s="201"/>
      <c r="AE896" s="113"/>
      <c r="AF896" s="113"/>
      <c r="AG896" s="113"/>
    </row>
    <row r="897" spans="1:33" x14ac:dyDescent="0.2">
      <c r="A897" s="113"/>
      <c r="B897" s="200"/>
      <c r="C897" s="113"/>
      <c r="D897" s="201"/>
      <c r="E897" s="201"/>
      <c r="F897" s="113"/>
      <c r="G897" s="113"/>
      <c r="H897" s="113"/>
      <c r="I897" s="203"/>
      <c r="J897" s="203"/>
      <c r="K897" s="204"/>
      <c r="L897" s="204"/>
      <c r="M897" s="204"/>
      <c r="N897" s="201"/>
      <c r="O897" s="201"/>
      <c r="P897" s="201"/>
      <c r="Q897" s="201"/>
      <c r="R897" s="113"/>
      <c r="S897" s="113"/>
      <c r="V897" s="201"/>
      <c r="W897" s="113"/>
      <c r="Y897" s="113"/>
      <c r="Z897" s="113"/>
      <c r="AA897" s="113"/>
      <c r="AC897" s="113"/>
      <c r="AD897" s="201"/>
      <c r="AE897" s="113"/>
      <c r="AF897" s="113"/>
      <c r="AG897" s="113"/>
    </row>
    <row r="898" spans="1:33" x14ac:dyDescent="0.2">
      <c r="A898" s="113"/>
      <c r="B898" s="200"/>
      <c r="C898" s="113"/>
      <c r="D898" s="201"/>
      <c r="E898" s="201"/>
      <c r="F898" s="113"/>
      <c r="G898" s="113"/>
      <c r="H898" s="113"/>
      <c r="I898" s="203"/>
      <c r="J898" s="203"/>
      <c r="K898" s="204"/>
      <c r="L898" s="204"/>
      <c r="M898" s="204"/>
      <c r="N898" s="201"/>
      <c r="O898" s="201"/>
      <c r="P898" s="201"/>
      <c r="Q898" s="201"/>
      <c r="R898" s="113"/>
      <c r="S898" s="113"/>
      <c r="V898" s="201"/>
      <c r="W898" s="113"/>
      <c r="Y898" s="113"/>
      <c r="Z898" s="113"/>
      <c r="AA898" s="113"/>
      <c r="AC898" s="113"/>
      <c r="AD898" s="201"/>
      <c r="AE898" s="113"/>
      <c r="AF898" s="113"/>
      <c r="AG898" s="113"/>
    </row>
    <row r="899" spans="1:33" x14ac:dyDescent="0.2">
      <c r="A899" s="113"/>
      <c r="B899" s="200"/>
      <c r="C899" s="113"/>
      <c r="D899" s="201"/>
      <c r="E899" s="201"/>
      <c r="F899" s="113"/>
      <c r="G899" s="113"/>
      <c r="H899" s="113"/>
      <c r="I899" s="203"/>
      <c r="J899" s="203"/>
      <c r="K899" s="204"/>
      <c r="L899" s="204"/>
      <c r="M899" s="204"/>
      <c r="N899" s="201"/>
      <c r="O899" s="201"/>
      <c r="P899" s="201"/>
      <c r="Q899" s="201"/>
      <c r="R899" s="113"/>
      <c r="S899" s="113"/>
      <c r="V899" s="201"/>
      <c r="W899" s="113"/>
      <c r="Y899" s="113"/>
      <c r="Z899" s="113"/>
      <c r="AA899" s="113"/>
      <c r="AC899" s="113"/>
      <c r="AD899" s="201"/>
      <c r="AE899" s="113"/>
      <c r="AF899" s="113"/>
      <c r="AG899" s="113"/>
    </row>
    <row r="900" spans="1:33" x14ac:dyDescent="0.2">
      <c r="A900" s="113"/>
      <c r="B900" s="200"/>
      <c r="C900" s="113"/>
      <c r="D900" s="201"/>
      <c r="E900" s="201"/>
      <c r="F900" s="113"/>
      <c r="G900" s="113"/>
      <c r="H900" s="113"/>
      <c r="I900" s="203"/>
      <c r="J900" s="203"/>
      <c r="K900" s="204"/>
      <c r="L900" s="204"/>
      <c r="M900" s="204"/>
      <c r="N900" s="201"/>
      <c r="O900" s="201"/>
      <c r="P900" s="201"/>
      <c r="Q900" s="201"/>
      <c r="R900" s="113"/>
      <c r="S900" s="113"/>
      <c r="V900" s="201"/>
      <c r="W900" s="113"/>
      <c r="Y900" s="113"/>
      <c r="Z900" s="113"/>
      <c r="AA900" s="113"/>
      <c r="AC900" s="113"/>
      <c r="AD900" s="201"/>
      <c r="AE900" s="113"/>
      <c r="AF900" s="113"/>
      <c r="AG900" s="113"/>
    </row>
    <row r="901" spans="1:33" x14ac:dyDescent="0.2">
      <c r="A901" s="113"/>
      <c r="B901" s="200"/>
      <c r="C901" s="113"/>
      <c r="D901" s="201"/>
      <c r="E901" s="201"/>
      <c r="F901" s="113"/>
      <c r="G901" s="113"/>
      <c r="H901" s="113"/>
      <c r="I901" s="203"/>
      <c r="J901" s="203"/>
      <c r="K901" s="204"/>
      <c r="L901" s="204"/>
      <c r="M901" s="204"/>
      <c r="N901" s="201"/>
      <c r="O901" s="201"/>
      <c r="P901" s="201"/>
      <c r="Q901" s="201"/>
      <c r="R901" s="113"/>
      <c r="S901" s="113"/>
      <c r="V901" s="201"/>
      <c r="W901" s="113"/>
      <c r="Y901" s="113"/>
      <c r="Z901" s="113"/>
      <c r="AA901" s="113"/>
      <c r="AC901" s="113"/>
      <c r="AD901" s="201"/>
      <c r="AE901" s="113"/>
      <c r="AF901" s="113"/>
      <c r="AG901" s="113"/>
    </row>
    <row r="902" spans="1:33" x14ac:dyDescent="0.2">
      <c r="A902" s="113"/>
      <c r="B902" s="200"/>
      <c r="C902" s="113"/>
      <c r="D902" s="201"/>
      <c r="E902" s="201"/>
      <c r="F902" s="113"/>
      <c r="G902" s="113"/>
      <c r="H902" s="113"/>
      <c r="I902" s="203"/>
      <c r="J902" s="203"/>
      <c r="K902" s="204"/>
      <c r="L902" s="204"/>
      <c r="M902" s="204"/>
      <c r="N902" s="201"/>
      <c r="O902" s="201"/>
      <c r="P902" s="201"/>
      <c r="Q902" s="201"/>
      <c r="R902" s="113"/>
      <c r="S902" s="113"/>
      <c r="V902" s="201"/>
      <c r="W902" s="113"/>
      <c r="Y902" s="113"/>
      <c r="Z902" s="113"/>
      <c r="AA902" s="113"/>
      <c r="AC902" s="113"/>
      <c r="AD902" s="201"/>
      <c r="AE902" s="113"/>
      <c r="AF902" s="113"/>
      <c r="AG902" s="113"/>
    </row>
    <row r="903" spans="1:33" x14ac:dyDescent="0.2">
      <c r="A903" s="113"/>
      <c r="B903" s="200"/>
      <c r="C903" s="113"/>
      <c r="D903" s="201"/>
      <c r="E903" s="201"/>
      <c r="F903" s="113"/>
      <c r="G903" s="113"/>
      <c r="H903" s="113"/>
      <c r="I903" s="203"/>
      <c r="J903" s="203"/>
      <c r="K903" s="204"/>
      <c r="L903" s="204"/>
      <c r="M903" s="204"/>
      <c r="N903" s="201"/>
      <c r="O903" s="201"/>
      <c r="P903" s="201"/>
      <c r="Q903" s="201"/>
      <c r="R903" s="113"/>
      <c r="S903" s="113"/>
      <c r="V903" s="201"/>
      <c r="W903" s="113"/>
      <c r="Y903" s="113"/>
      <c r="Z903" s="113"/>
      <c r="AA903" s="113"/>
      <c r="AC903" s="113"/>
      <c r="AD903" s="201"/>
      <c r="AE903" s="113"/>
      <c r="AF903" s="113"/>
      <c r="AG903" s="113"/>
    </row>
    <row r="904" spans="1:33" x14ac:dyDescent="0.2">
      <c r="A904" s="113"/>
      <c r="B904" s="200"/>
      <c r="C904" s="113"/>
      <c r="D904" s="201"/>
      <c r="E904" s="201"/>
      <c r="F904" s="113"/>
      <c r="G904" s="113"/>
      <c r="H904" s="113"/>
      <c r="I904" s="203"/>
      <c r="J904" s="203"/>
      <c r="K904" s="204"/>
      <c r="L904" s="204"/>
      <c r="M904" s="204"/>
      <c r="N904" s="201"/>
      <c r="O904" s="201"/>
      <c r="P904" s="201"/>
      <c r="Q904" s="201"/>
      <c r="R904" s="113"/>
      <c r="S904" s="113"/>
      <c r="V904" s="201"/>
      <c r="W904" s="113"/>
      <c r="Y904" s="113"/>
      <c r="Z904" s="113"/>
      <c r="AA904" s="113"/>
      <c r="AC904" s="113"/>
      <c r="AD904" s="201"/>
      <c r="AE904" s="113"/>
      <c r="AF904" s="113"/>
      <c r="AG904" s="113"/>
    </row>
    <row r="905" spans="1:33" x14ac:dyDescent="0.2">
      <c r="A905" s="113"/>
      <c r="B905" s="200"/>
      <c r="C905" s="113"/>
      <c r="D905" s="201"/>
      <c r="E905" s="201"/>
      <c r="F905" s="113"/>
      <c r="G905" s="113"/>
      <c r="H905" s="113"/>
      <c r="I905" s="203"/>
      <c r="J905" s="203"/>
      <c r="K905" s="204"/>
      <c r="L905" s="204"/>
      <c r="M905" s="204"/>
      <c r="N905" s="201"/>
      <c r="O905" s="201"/>
      <c r="P905" s="201"/>
      <c r="Q905" s="201"/>
      <c r="R905" s="113"/>
      <c r="S905" s="113"/>
      <c r="V905" s="201"/>
      <c r="W905" s="113"/>
      <c r="Y905" s="113"/>
      <c r="Z905" s="113"/>
      <c r="AA905" s="113"/>
      <c r="AC905" s="113"/>
      <c r="AD905" s="201"/>
      <c r="AE905" s="113"/>
      <c r="AF905" s="113"/>
      <c r="AG905" s="113"/>
    </row>
    <row r="906" spans="1:33" x14ac:dyDescent="0.2">
      <c r="A906" s="113"/>
      <c r="B906" s="200"/>
      <c r="C906" s="113"/>
      <c r="D906" s="201"/>
      <c r="E906" s="201"/>
      <c r="F906" s="113"/>
      <c r="G906" s="113"/>
      <c r="H906" s="113"/>
      <c r="I906" s="203"/>
      <c r="J906" s="203"/>
      <c r="K906" s="204"/>
      <c r="L906" s="204"/>
      <c r="M906" s="204"/>
      <c r="N906" s="201"/>
      <c r="O906" s="201"/>
      <c r="P906" s="201"/>
      <c r="Q906" s="201"/>
      <c r="R906" s="113"/>
      <c r="S906" s="113"/>
      <c r="V906" s="201"/>
      <c r="W906" s="113"/>
      <c r="Y906" s="113"/>
      <c r="Z906" s="113"/>
      <c r="AA906" s="113"/>
      <c r="AC906" s="113"/>
      <c r="AD906" s="201"/>
      <c r="AE906" s="113"/>
      <c r="AF906" s="113"/>
      <c r="AG906" s="113"/>
    </row>
    <row r="907" spans="1:33" x14ac:dyDescent="0.2">
      <c r="A907" s="113"/>
      <c r="B907" s="200"/>
      <c r="C907" s="113"/>
      <c r="D907" s="201"/>
      <c r="E907" s="201"/>
      <c r="F907" s="113"/>
      <c r="G907" s="113"/>
      <c r="H907" s="113"/>
      <c r="I907" s="203"/>
      <c r="J907" s="203"/>
      <c r="K907" s="204"/>
      <c r="L907" s="204"/>
      <c r="M907" s="204"/>
      <c r="N907" s="201"/>
      <c r="O907" s="201"/>
      <c r="P907" s="201"/>
      <c r="Q907" s="201"/>
      <c r="R907" s="113"/>
      <c r="S907" s="113"/>
      <c r="V907" s="201"/>
      <c r="W907" s="113"/>
      <c r="Y907" s="113"/>
      <c r="Z907" s="113"/>
      <c r="AA907" s="113"/>
      <c r="AC907" s="113"/>
      <c r="AD907" s="201"/>
      <c r="AE907" s="113"/>
      <c r="AF907" s="113"/>
      <c r="AG907" s="113"/>
    </row>
    <row r="908" spans="1:33" x14ac:dyDescent="0.2">
      <c r="A908" s="113"/>
      <c r="B908" s="200"/>
      <c r="C908" s="113"/>
      <c r="D908" s="201"/>
      <c r="E908" s="201"/>
      <c r="F908" s="113"/>
      <c r="G908" s="113"/>
      <c r="H908" s="113"/>
      <c r="I908" s="203"/>
      <c r="J908" s="203"/>
      <c r="K908" s="204"/>
      <c r="L908" s="204"/>
      <c r="M908" s="204"/>
      <c r="N908" s="201"/>
      <c r="O908" s="201"/>
      <c r="P908" s="201"/>
      <c r="Q908" s="201"/>
      <c r="R908" s="113"/>
      <c r="S908" s="113"/>
      <c r="V908" s="201"/>
      <c r="W908" s="113"/>
      <c r="Y908" s="113"/>
      <c r="Z908" s="113"/>
      <c r="AA908" s="113"/>
      <c r="AC908" s="113"/>
      <c r="AD908" s="201"/>
      <c r="AE908" s="113"/>
      <c r="AF908" s="113"/>
      <c r="AG908" s="113"/>
    </row>
    <row r="909" spans="1:33" x14ac:dyDescent="0.2">
      <c r="A909" s="113"/>
      <c r="B909" s="200"/>
      <c r="C909" s="113"/>
      <c r="D909" s="201"/>
      <c r="E909" s="201"/>
      <c r="F909" s="113"/>
      <c r="G909" s="113"/>
      <c r="H909" s="113"/>
      <c r="I909" s="203"/>
      <c r="J909" s="203"/>
      <c r="K909" s="204"/>
      <c r="L909" s="204"/>
      <c r="M909" s="204"/>
      <c r="N909" s="201"/>
      <c r="O909" s="201"/>
      <c r="P909" s="201"/>
      <c r="Q909" s="201"/>
      <c r="R909" s="113"/>
      <c r="S909" s="113"/>
      <c r="V909" s="201"/>
      <c r="W909" s="113"/>
      <c r="Y909" s="113"/>
      <c r="Z909" s="113"/>
      <c r="AA909" s="113"/>
      <c r="AC909" s="113"/>
      <c r="AD909" s="201"/>
      <c r="AE909" s="113"/>
      <c r="AF909" s="113"/>
      <c r="AG909" s="113"/>
    </row>
    <row r="910" spans="1:33" x14ac:dyDescent="0.2">
      <c r="A910" s="113"/>
      <c r="B910" s="200"/>
      <c r="C910" s="113"/>
      <c r="D910" s="201"/>
      <c r="E910" s="201"/>
      <c r="F910" s="113"/>
      <c r="G910" s="113"/>
      <c r="H910" s="113"/>
      <c r="I910" s="203"/>
      <c r="J910" s="203"/>
      <c r="K910" s="204"/>
      <c r="L910" s="204"/>
      <c r="M910" s="204"/>
      <c r="N910" s="201"/>
      <c r="O910" s="201"/>
      <c r="P910" s="201"/>
      <c r="Q910" s="201"/>
      <c r="R910" s="113"/>
      <c r="S910" s="113"/>
      <c r="V910" s="201"/>
      <c r="W910" s="113"/>
      <c r="Y910" s="113"/>
      <c r="Z910" s="113"/>
      <c r="AA910" s="113"/>
      <c r="AC910" s="113"/>
      <c r="AD910" s="201"/>
      <c r="AE910" s="113"/>
      <c r="AF910" s="113"/>
      <c r="AG910" s="113"/>
    </row>
    <row r="911" spans="1:33" x14ac:dyDescent="0.2">
      <c r="A911" s="113"/>
      <c r="B911" s="200"/>
      <c r="C911" s="113"/>
      <c r="D911" s="201"/>
      <c r="E911" s="201"/>
      <c r="F911" s="113"/>
      <c r="G911" s="113"/>
      <c r="H911" s="113"/>
      <c r="I911" s="203"/>
      <c r="J911" s="203"/>
      <c r="K911" s="204"/>
      <c r="L911" s="204"/>
      <c r="M911" s="204"/>
      <c r="N911" s="201"/>
      <c r="O911" s="201"/>
      <c r="P911" s="201"/>
      <c r="Q911" s="201"/>
      <c r="R911" s="113"/>
      <c r="S911" s="113"/>
      <c r="V911" s="201"/>
      <c r="W911" s="113"/>
      <c r="Y911" s="113"/>
      <c r="Z911" s="113"/>
      <c r="AA911" s="113"/>
      <c r="AC911" s="113"/>
      <c r="AD911" s="201"/>
      <c r="AE911" s="113"/>
      <c r="AF911" s="113"/>
      <c r="AG911" s="113"/>
    </row>
    <row r="912" spans="1:33" x14ac:dyDescent="0.2">
      <c r="A912" s="113"/>
      <c r="B912" s="200"/>
      <c r="C912" s="113"/>
      <c r="D912" s="201"/>
      <c r="E912" s="201"/>
      <c r="F912" s="113"/>
      <c r="G912" s="113"/>
      <c r="H912" s="113"/>
      <c r="I912" s="203"/>
      <c r="J912" s="203"/>
      <c r="K912" s="204"/>
      <c r="L912" s="204"/>
      <c r="M912" s="204"/>
      <c r="N912" s="201"/>
      <c r="O912" s="201"/>
      <c r="P912" s="201"/>
      <c r="Q912" s="201"/>
      <c r="R912" s="113"/>
      <c r="S912" s="113"/>
      <c r="V912" s="201"/>
      <c r="W912" s="113"/>
      <c r="Y912" s="113"/>
      <c r="Z912" s="113"/>
      <c r="AA912" s="113"/>
      <c r="AC912" s="113"/>
      <c r="AD912" s="201"/>
      <c r="AE912" s="113"/>
      <c r="AF912" s="113"/>
      <c r="AG912" s="113"/>
    </row>
    <row r="913" spans="1:33" x14ac:dyDescent="0.2">
      <c r="A913" s="113"/>
      <c r="B913" s="200"/>
      <c r="C913" s="113"/>
      <c r="D913" s="201"/>
      <c r="E913" s="201"/>
      <c r="F913" s="113"/>
      <c r="G913" s="113"/>
      <c r="H913" s="113"/>
      <c r="I913" s="203"/>
      <c r="J913" s="203"/>
      <c r="K913" s="204"/>
      <c r="L913" s="204"/>
      <c r="M913" s="204"/>
      <c r="N913" s="201"/>
      <c r="O913" s="201"/>
      <c r="P913" s="201"/>
      <c r="Q913" s="201"/>
      <c r="R913" s="113"/>
      <c r="S913" s="113"/>
      <c r="V913" s="201"/>
      <c r="W913" s="113"/>
      <c r="Y913" s="113"/>
      <c r="Z913" s="113"/>
      <c r="AA913" s="113"/>
      <c r="AC913" s="113"/>
      <c r="AD913" s="201"/>
      <c r="AE913" s="113"/>
      <c r="AF913" s="113"/>
      <c r="AG913" s="113"/>
    </row>
    <row r="914" spans="1:33" x14ac:dyDescent="0.2">
      <c r="A914" s="113"/>
      <c r="B914" s="200"/>
      <c r="C914" s="113"/>
      <c r="D914" s="201"/>
      <c r="E914" s="201"/>
      <c r="F914" s="113"/>
      <c r="G914" s="113"/>
      <c r="H914" s="113"/>
      <c r="I914" s="203"/>
      <c r="J914" s="203"/>
      <c r="K914" s="204"/>
      <c r="L914" s="204"/>
      <c r="M914" s="204"/>
      <c r="N914" s="201"/>
      <c r="O914" s="201"/>
      <c r="P914" s="201"/>
      <c r="Q914" s="201"/>
      <c r="R914" s="113"/>
      <c r="S914" s="113"/>
      <c r="V914" s="201"/>
      <c r="W914" s="113"/>
      <c r="Y914" s="113"/>
      <c r="Z914" s="113"/>
      <c r="AA914" s="113"/>
      <c r="AC914" s="113"/>
      <c r="AD914" s="201"/>
      <c r="AE914" s="113"/>
      <c r="AF914" s="113"/>
      <c r="AG914" s="113"/>
    </row>
    <row r="915" spans="1:33" x14ac:dyDescent="0.2">
      <c r="A915" s="113"/>
      <c r="B915" s="200"/>
      <c r="C915" s="113"/>
      <c r="D915" s="201"/>
      <c r="E915" s="201"/>
      <c r="F915" s="113"/>
      <c r="G915" s="113"/>
      <c r="H915" s="113"/>
      <c r="I915" s="203"/>
      <c r="J915" s="203"/>
      <c r="K915" s="204"/>
      <c r="L915" s="204"/>
      <c r="M915" s="204"/>
      <c r="N915" s="201"/>
      <c r="O915" s="201"/>
      <c r="P915" s="201"/>
      <c r="Q915" s="201"/>
      <c r="R915" s="113"/>
      <c r="S915" s="113"/>
      <c r="V915" s="201"/>
      <c r="W915" s="113"/>
      <c r="Y915" s="113"/>
      <c r="Z915" s="113"/>
      <c r="AA915" s="113"/>
      <c r="AC915" s="113"/>
      <c r="AD915" s="201"/>
      <c r="AE915" s="113"/>
      <c r="AF915" s="113"/>
      <c r="AG915" s="113"/>
    </row>
    <row r="916" spans="1:33" x14ac:dyDescent="0.2">
      <c r="A916" s="113"/>
      <c r="B916" s="200"/>
      <c r="C916" s="113"/>
      <c r="D916" s="201"/>
      <c r="E916" s="201"/>
      <c r="F916" s="113"/>
      <c r="G916" s="113"/>
      <c r="H916" s="113"/>
      <c r="I916" s="203"/>
      <c r="J916" s="203"/>
      <c r="K916" s="204"/>
      <c r="L916" s="204"/>
      <c r="M916" s="204"/>
      <c r="N916" s="201"/>
      <c r="O916" s="201"/>
      <c r="P916" s="201"/>
      <c r="Q916" s="201"/>
      <c r="R916" s="113"/>
      <c r="S916" s="113"/>
      <c r="V916" s="201"/>
      <c r="W916" s="113"/>
      <c r="Y916" s="113"/>
      <c r="Z916" s="113"/>
      <c r="AA916" s="113"/>
      <c r="AC916" s="113"/>
      <c r="AD916" s="201"/>
      <c r="AE916" s="113"/>
      <c r="AF916" s="113"/>
      <c r="AG916" s="113"/>
    </row>
    <row r="917" spans="1:33" x14ac:dyDescent="0.2">
      <c r="A917" s="113"/>
      <c r="B917" s="200"/>
      <c r="C917" s="113"/>
      <c r="D917" s="201"/>
      <c r="E917" s="201"/>
      <c r="F917" s="113"/>
      <c r="G917" s="113"/>
      <c r="H917" s="113"/>
      <c r="I917" s="203"/>
      <c r="J917" s="203"/>
      <c r="K917" s="204"/>
      <c r="L917" s="204"/>
      <c r="M917" s="204"/>
      <c r="N917" s="201"/>
      <c r="O917" s="201"/>
      <c r="P917" s="201"/>
      <c r="Q917" s="201"/>
      <c r="R917" s="113"/>
      <c r="S917" s="113"/>
      <c r="V917" s="201"/>
      <c r="W917" s="113"/>
      <c r="Y917" s="113"/>
      <c r="Z917" s="113"/>
      <c r="AA917" s="113"/>
      <c r="AC917" s="113"/>
      <c r="AD917" s="201"/>
      <c r="AE917" s="113"/>
      <c r="AF917" s="113"/>
      <c r="AG917" s="113"/>
    </row>
    <row r="918" spans="1:33" x14ac:dyDescent="0.2">
      <c r="A918" s="113"/>
      <c r="B918" s="200"/>
      <c r="C918" s="113"/>
      <c r="D918" s="201"/>
      <c r="E918" s="201"/>
      <c r="F918" s="113"/>
      <c r="G918" s="113"/>
      <c r="H918" s="113"/>
      <c r="I918" s="203"/>
      <c r="J918" s="203"/>
      <c r="K918" s="204"/>
      <c r="L918" s="204"/>
      <c r="M918" s="204"/>
      <c r="N918" s="201"/>
      <c r="O918" s="201"/>
      <c r="P918" s="201"/>
      <c r="Q918" s="201"/>
      <c r="R918" s="113"/>
      <c r="S918" s="113"/>
      <c r="V918" s="201"/>
      <c r="W918" s="113"/>
      <c r="Y918" s="113"/>
      <c r="Z918" s="113"/>
      <c r="AA918" s="113"/>
      <c r="AC918" s="113"/>
      <c r="AD918" s="201"/>
      <c r="AE918" s="113"/>
      <c r="AF918" s="113"/>
      <c r="AG918" s="113"/>
    </row>
    <row r="919" spans="1:33" x14ac:dyDescent="0.2">
      <c r="A919" s="113"/>
      <c r="B919" s="200"/>
      <c r="C919" s="113"/>
      <c r="D919" s="201"/>
      <c r="E919" s="201"/>
      <c r="F919" s="113"/>
      <c r="G919" s="113"/>
      <c r="H919" s="113"/>
      <c r="I919" s="203"/>
      <c r="J919" s="203"/>
      <c r="K919" s="204"/>
      <c r="L919" s="204"/>
      <c r="M919" s="204"/>
      <c r="N919" s="201"/>
      <c r="O919" s="201"/>
      <c r="P919" s="201"/>
      <c r="Q919" s="201"/>
      <c r="R919" s="113"/>
      <c r="S919" s="113"/>
      <c r="V919" s="201"/>
      <c r="W919" s="113"/>
      <c r="Y919" s="113"/>
      <c r="Z919" s="113"/>
      <c r="AA919" s="113"/>
      <c r="AC919" s="113"/>
      <c r="AD919" s="201"/>
      <c r="AE919" s="113"/>
      <c r="AF919" s="113"/>
      <c r="AG919" s="113"/>
    </row>
    <row r="920" spans="1:33" x14ac:dyDescent="0.2">
      <c r="A920" s="113"/>
      <c r="B920" s="200"/>
      <c r="C920" s="113"/>
      <c r="D920" s="201"/>
      <c r="E920" s="201"/>
      <c r="F920" s="113"/>
      <c r="G920" s="113"/>
      <c r="H920" s="113"/>
      <c r="I920" s="203"/>
      <c r="J920" s="203"/>
      <c r="K920" s="204"/>
      <c r="L920" s="204"/>
      <c r="M920" s="204"/>
      <c r="N920" s="201"/>
      <c r="O920" s="201"/>
      <c r="P920" s="201"/>
      <c r="Q920" s="201"/>
      <c r="R920" s="113"/>
      <c r="S920" s="113"/>
      <c r="V920" s="201"/>
      <c r="W920" s="113"/>
      <c r="Y920" s="113"/>
      <c r="Z920" s="113"/>
      <c r="AA920" s="113"/>
      <c r="AC920" s="113"/>
      <c r="AD920" s="201"/>
      <c r="AE920" s="113"/>
      <c r="AF920" s="113"/>
      <c r="AG920" s="113"/>
    </row>
    <row r="921" spans="1:33" x14ac:dyDescent="0.2">
      <c r="A921" s="113"/>
      <c r="B921" s="200"/>
      <c r="C921" s="113"/>
      <c r="D921" s="201"/>
      <c r="E921" s="201"/>
      <c r="F921" s="113"/>
      <c r="G921" s="113"/>
      <c r="H921" s="113"/>
      <c r="I921" s="203"/>
      <c r="J921" s="203"/>
      <c r="K921" s="204"/>
      <c r="L921" s="204"/>
      <c r="M921" s="204"/>
      <c r="N921" s="201"/>
      <c r="O921" s="201"/>
      <c r="P921" s="201"/>
      <c r="Q921" s="201"/>
      <c r="R921" s="113"/>
      <c r="S921" s="113"/>
      <c r="V921" s="201"/>
      <c r="W921" s="113"/>
      <c r="Y921" s="113"/>
      <c r="Z921" s="113"/>
      <c r="AA921" s="113"/>
      <c r="AC921" s="113"/>
      <c r="AD921" s="201"/>
      <c r="AE921" s="113"/>
      <c r="AF921" s="113"/>
      <c r="AG921" s="113"/>
    </row>
    <row r="922" spans="1:33" x14ac:dyDescent="0.2">
      <c r="A922" s="113"/>
      <c r="B922" s="200"/>
      <c r="C922" s="113"/>
      <c r="D922" s="201"/>
      <c r="E922" s="201"/>
      <c r="F922" s="113"/>
      <c r="G922" s="113"/>
      <c r="H922" s="113"/>
      <c r="I922" s="203"/>
      <c r="J922" s="203"/>
      <c r="K922" s="204"/>
      <c r="L922" s="204"/>
      <c r="M922" s="204"/>
      <c r="N922" s="201"/>
      <c r="O922" s="201"/>
      <c r="P922" s="201"/>
      <c r="Q922" s="201"/>
      <c r="R922" s="113"/>
      <c r="S922" s="113"/>
      <c r="V922" s="201"/>
      <c r="W922" s="113"/>
      <c r="Y922" s="113"/>
      <c r="Z922" s="113"/>
      <c r="AA922" s="113"/>
      <c r="AC922" s="113"/>
      <c r="AD922" s="201"/>
      <c r="AE922" s="113"/>
      <c r="AF922" s="113"/>
      <c r="AG922" s="113"/>
    </row>
    <row r="923" spans="1:33" x14ac:dyDescent="0.2">
      <c r="A923" s="113"/>
      <c r="B923" s="200"/>
      <c r="C923" s="113"/>
      <c r="D923" s="201"/>
      <c r="E923" s="201"/>
      <c r="F923" s="113"/>
      <c r="G923" s="113"/>
      <c r="H923" s="113"/>
      <c r="I923" s="203"/>
      <c r="J923" s="203"/>
      <c r="K923" s="204"/>
      <c r="L923" s="204"/>
      <c r="M923" s="204"/>
      <c r="N923" s="201"/>
      <c r="O923" s="201"/>
      <c r="P923" s="201"/>
      <c r="Q923" s="201"/>
      <c r="R923" s="113"/>
      <c r="S923" s="113"/>
      <c r="V923" s="201"/>
      <c r="W923" s="113"/>
      <c r="Y923" s="113"/>
      <c r="Z923" s="113"/>
      <c r="AA923" s="113"/>
      <c r="AC923" s="113"/>
      <c r="AD923" s="201"/>
      <c r="AE923" s="113"/>
      <c r="AF923" s="113"/>
      <c r="AG923" s="113"/>
    </row>
    <row r="924" spans="1:33" x14ac:dyDescent="0.2">
      <c r="A924" s="113"/>
      <c r="B924" s="200"/>
      <c r="C924" s="113"/>
      <c r="D924" s="201"/>
      <c r="E924" s="201"/>
      <c r="F924" s="113"/>
      <c r="G924" s="113"/>
      <c r="H924" s="113"/>
      <c r="I924" s="203"/>
      <c r="J924" s="203"/>
      <c r="K924" s="204"/>
      <c r="L924" s="204"/>
      <c r="M924" s="204"/>
      <c r="N924" s="201"/>
      <c r="O924" s="201"/>
      <c r="P924" s="201"/>
      <c r="Q924" s="201"/>
      <c r="R924" s="113"/>
      <c r="S924" s="113"/>
      <c r="V924" s="201"/>
      <c r="W924" s="113"/>
      <c r="Y924" s="113"/>
      <c r="Z924" s="113"/>
      <c r="AA924" s="113"/>
      <c r="AC924" s="113"/>
      <c r="AD924" s="201"/>
      <c r="AE924" s="113"/>
      <c r="AF924" s="113"/>
      <c r="AG924" s="113"/>
    </row>
    <row r="925" spans="1:33" x14ac:dyDescent="0.2">
      <c r="A925" s="113"/>
      <c r="B925" s="200"/>
      <c r="C925" s="113"/>
      <c r="D925" s="201"/>
      <c r="E925" s="201"/>
      <c r="F925" s="113"/>
      <c r="G925" s="113"/>
      <c r="H925" s="113"/>
      <c r="I925" s="203"/>
      <c r="J925" s="203"/>
      <c r="K925" s="204"/>
      <c r="L925" s="204"/>
      <c r="M925" s="204"/>
      <c r="N925" s="201"/>
      <c r="O925" s="201"/>
      <c r="P925" s="201"/>
      <c r="Q925" s="201"/>
      <c r="R925" s="113"/>
      <c r="S925" s="113"/>
      <c r="V925" s="201"/>
      <c r="W925" s="113"/>
      <c r="Y925" s="113"/>
      <c r="Z925" s="113"/>
      <c r="AA925" s="113"/>
      <c r="AC925" s="113"/>
      <c r="AD925" s="201"/>
      <c r="AE925" s="113"/>
      <c r="AF925" s="113"/>
      <c r="AG925" s="113"/>
    </row>
    <row r="926" spans="1:33" x14ac:dyDescent="0.2">
      <c r="A926" s="113"/>
      <c r="B926" s="200"/>
      <c r="C926" s="113"/>
      <c r="D926" s="201"/>
      <c r="E926" s="201"/>
      <c r="F926" s="113"/>
      <c r="G926" s="113"/>
      <c r="H926" s="113"/>
      <c r="I926" s="203"/>
      <c r="J926" s="203"/>
      <c r="K926" s="204"/>
      <c r="L926" s="204"/>
      <c r="M926" s="204"/>
      <c r="N926" s="201"/>
      <c r="O926" s="201"/>
      <c r="P926" s="201"/>
      <c r="Q926" s="201"/>
      <c r="R926" s="113"/>
      <c r="S926" s="113"/>
      <c r="V926" s="201"/>
      <c r="W926" s="113"/>
      <c r="Y926" s="113"/>
      <c r="Z926" s="113"/>
      <c r="AA926" s="113"/>
      <c r="AC926" s="113"/>
      <c r="AD926" s="201"/>
      <c r="AE926" s="113"/>
      <c r="AF926" s="113"/>
      <c r="AG926" s="113"/>
    </row>
    <row r="927" spans="1:33" x14ac:dyDescent="0.2">
      <c r="A927" s="113"/>
      <c r="B927" s="200"/>
      <c r="C927" s="113"/>
      <c r="D927" s="201"/>
      <c r="E927" s="201"/>
      <c r="F927" s="113"/>
      <c r="G927" s="113"/>
      <c r="H927" s="113"/>
      <c r="I927" s="203"/>
      <c r="J927" s="203"/>
      <c r="K927" s="204"/>
      <c r="L927" s="204"/>
      <c r="M927" s="204"/>
      <c r="N927" s="201"/>
      <c r="O927" s="201"/>
      <c r="P927" s="201"/>
      <c r="Q927" s="201"/>
      <c r="R927" s="113"/>
      <c r="S927" s="113"/>
      <c r="V927" s="201"/>
      <c r="W927" s="113"/>
      <c r="Y927" s="113"/>
      <c r="Z927" s="113"/>
      <c r="AA927" s="113"/>
      <c r="AC927" s="113"/>
      <c r="AD927" s="201"/>
      <c r="AE927" s="113"/>
      <c r="AF927" s="113"/>
      <c r="AG927" s="113"/>
    </row>
    <row r="928" spans="1:33" x14ac:dyDescent="0.2">
      <c r="A928" s="113"/>
      <c r="B928" s="200"/>
      <c r="C928" s="113"/>
      <c r="D928" s="201"/>
      <c r="E928" s="201"/>
      <c r="F928" s="113"/>
      <c r="G928" s="113"/>
      <c r="H928" s="113"/>
      <c r="I928" s="203"/>
      <c r="J928" s="203"/>
      <c r="K928" s="204"/>
      <c r="L928" s="204"/>
      <c r="M928" s="204"/>
      <c r="N928" s="201"/>
      <c r="O928" s="201"/>
      <c r="P928" s="201"/>
      <c r="Q928" s="201"/>
      <c r="R928" s="113"/>
      <c r="S928" s="113"/>
      <c r="V928" s="201"/>
      <c r="W928" s="113"/>
      <c r="Y928" s="113"/>
      <c r="Z928" s="113"/>
      <c r="AA928" s="113"/>
      <c r="AC928" s="113"/>
      <c r="AD928" s="201"/>
      <c r="AE928" s="113"/>
      <c r="AF928" s="113"/>
      <c r="AG928" s="113"/>
    </row>
    <row r="929" spans="1:33" x14ac:dyDescent="0.2">
      <c r="A929" s="113"/>
      <c r="B929" s="200"/>
      <c r="C929" s="113"/>
      <c r="D929" s="201"/>
      <c r="E929" s="201"/>
      <c r="F929" s="113"/>
      <c r="G929" s="113"/>
      <c r="H929" s="113"/>
      <c r="I929" s="203"/>
      <c r="J929" s="203"/>
      <c r="K929" s="204"/>
      <c r="L929" s="204"/>
      <c r="M929" s="204"/>
      <c r="N929" s="201"/>
      <c r="O929" s="201"/>
      <c r="P929" s="201"/>
      <c r="Q929" s="201"/>
      <c r="R929" s="113"/>
      <c r="S929" s="113"/>
      <c r="V929" s="201"/>
      <c r="W929" s="113"/>
      <c r="Y929" s="113"/>
      <c r="Z929" s="113"/>
      <c r="AA929" s="113"/>
      <c r="AC929" s="113"/>
      <c r="AD929" s="201"/>
      <c r="AE929" s="113"/>
      <c r="AF929" s="113"/>
      <c r="AG929" s="113"/>
    </row>
    <row r="930" spans="1:33" x14ac:dyDescent="0.2">
      <c r="A930" s="113"/>
      <c r="B930" s="200"/>
      <c r="C930" s="113"/>
      <c r="D930" s="201"/>
      <c r="E930" s="201"/>
      <c r="F930" s="113"/>
      <c r="G930" s="113"/>
      <c r="H930" s="113"/>
      <c r="I930" s="203"/>
      <c r="J930" s="203"/>
      <c r="K930" s="204"/>
      <c r="L930" s="204"/>
      <c r="M930" s="204"/>
      <c r="N930" s="201"/>
      <c r="O930" s="201"/>
      <c r="P930" s="201"/>
      <c r="Q930" s="201"/>
      <c r="R930" s="113"/>
      <c r="S930" s="113"/>
      <c r="V930" s="201"/>
      <c r="W930" s="113"/>
      <c r="Y930" s="113"/>
      <c r="Z930" s="113"/>
      <c r="AA930" s="113"/>
      <c r="AC930" s="113"/>
      <c r="AD930" s="201"/>
      <c r="AE930" s="113"/>
      <c r="AF930" s="113"/>
      <c r="AG930" s="113"/>
    </row>
    <row r="931" spans="1:33" x14ac:dyDescent="0.2">
      <c r="A931" s="113"/>
      <c r="B931" s="200"/>
      <c r="C931" s="113"/>
      <c r="D931" s="201"/>
      <c r="E931" s="201"/>
      <c r="F931" s="113"/>
      <c r="G931" s="113"/>
      <c r="H931" s="113"/>
      <c r="I931" s="203"/>
      <c r="J931" s="203"/>
      <c r="K931" s="204"/>
      <c r="L931" s="204"/>
      <c r="M931" s="204"/>
      <c r="N931" s="201"/>
      <c r="O931" s="201"/>
      <c r="P931" s="201"/>
      <c r="Q931" s="201"/>
      <c r="R931" s="113"/>
      <c r="S931" s="113"/>
      <c r="V931" s="201"/>
      <c r="W931" s="113"/>
      <c r="Y931" s="113"/>
      <c r="Z931" s="113"/>
      <c r="AA931" s="113"/>
      <c r="AC931" s="113"/>
      <c r="AD931" s="201"/>
      <c r="AE931" s="113"/>
      <c r="AF931" s="113"/>
      <c r="AG931" s="113"/>
    </row>
    <row r="932" spans="1:33" x14ac:dyDescent="0.2">
      <c r="A932" s="113"/>
      <c r="B932" s="200"/>
      <c r="C932" s="113"/>
      <c r="D932" s="201"/>
      <c r="E932" s="201"/>
      <c r="F932" s="113"/>
      <c r="G932" s="113"/>
      <c r="H932" s="113"/>
      <c r="I932" s="203"/>
      <c r="J932" s="203"/>
      <c r="K932" s="204"/>
      <c r="L932" s="204"/>
      <c r="M932" s="204"/>
      <c r="N932" s="201"/>
      <c r="O932" s="201"/>
      <c r="P932" s="201"/>
      <c r="Q932" s="201"/>
      <c r="R932" s="113"/>
      <c r="S932" s="113"/>
      <c r="V932" s="201"/>
      <c r="W932" s="113"/>
      <c r="Y932" s="113"/>
      <c r="Z932" s="113"/>
      <c r="AA932" s="113"/>
      <c r="AC932" s="113"/>
      <c r="AD932" s="201"/>
      <c r="AE932" s="113"/>
      <c r="AF932" s="113"/>
      <c r="AG932" s="113"/>
    </row>
    <row r="933" spans="1:33" x14ac:dyDescent="0.2">
      <c r="A933" s="113"/>
      <c r="B933" s="200"/>
      <c r="C933" s="113"/>
      <c r="D933" s="201"/>
      <c r="E933" s="201"/>
      <c r="F933" s="113"/>
      <c r="G933" s="113"/>
      <c r="H933" s="113"/>
      <c r="I933" s="203"/>
      <c r="J933" s="203"/>
      <c r="K933" s="204"/>
      <c r="L933" s="204"/>
      <c r="M933" s="204"/>
      <c r="N933" s="201"/>
      <c r="O933" s="201"/>
      <c r="P933" s="201"/>
      <c r="Q933" s="201"/>
      <c r="R933" s="113"/>
      <c r="S933" s="113"/>
      <c r="V933" s="201"/>
      <c r="W933" s="113"/>
      <c r="Y933" s="113"/>
      <c r="Z933" s="113"/>
      <c r="AA933" s="113"/>
      <c r="AC933" s="113"/>
      <c r="AD933" s="201"/>
      <c r="AE933" s="113"/>
      <c r="AF933" s="113"/>
      <c r="AG933" s="113"/>
    </row>
    <row r="934" spans="1:33" x14ac:dyDescent="0.2">
      <c r="A934" s="113"/>
      <c r="B934" s="200"/>
      <c r="C934" s="113"/>
      <c r="D934" s="201"/>
      <c r="E934" s="201"/>
      <c r="F934" s="113"/>
      <c r="G934" s="113"/>
      <c r="H934" s="113"/>
      <c r="I934" s="203"/>
      <c r="J934" s="203"/>
      <c r="K934" s="204"/>
      <c r="L934" s="204"/>
      <c r="M934" s="204"/>
      <c r="N934" s="201"/>
      <c r="O934" s="201"/>
      <c r="P934" s="201"/>
      <c r="Q934" s="201"/>
      <c r="R934" s="113"/>
      <c r="S934" s="113"/>
      <c r="V934" s="201"/>
      <c r="W934" s="113"/>
      <c r="Y934" s="113"/>
      <c r="Z934" s="113"/>
      <c r="AA934" s="113"/>
      <c r="AC934" s="113"/>
      <c r="AD934" s="201"/>
      <c r="AE934" s="113"/>
      <c r="AF934" s="113"/>
      <c r="AG934" s="113"/>
    </row>
    <row r="935" spans="1:33" x14ac:dyDescent="0.2">
      <c r="A935" s="113"/>
      <c r="B935" s="200"/>
      <c r="C935" s="113"/>
      <c r="D935" s="201"/>
      <c r="E935" s="201"/>
      <c r="F935" s="113"/>
      <c r="G935" s="113"/>
      <c r="H935" s="113"/>
      <c r="I935" s="203"/>
      <c r="J935" s="203"/>
      <c r="K935" s="204"/>
      <c r="L935" s="204"/>
      <c r="M935" s="204"/>
      <c r="N935" s="201"/>
      <c r="O935" s="201"/>
      <c r="P935" s="201"/>
      <c r="Q935" s="201"/>
      <c r="R935" s="113"/>
      <c r="S935" s="113"/>
      <c r="V935" s="201"/>
      <c r="W935" s="113"/>
      <c r="Y935" s="113"/>
      <c r="Z935" s="113"/>
      <c r="AA935" s="113"/>
      <c r="AC935" s="113"/>
      <c r="AD935" s="201"/>
      <c r="AE935" s="113"/>
      <c r="AF935" s="113"/>
      <c r="AG935" s="113"/>
    </row>
    <row r="936" spans="1:33" x14ac:dyDescent="0.2">
      <c r="A936" s="113"/>
      <c r="B936" s="200"/>
      <c r="C936" s="113"/>
      <c r="D936" s="201"/>
      <c r="E936" s="201"/>
      <c r="F936" s="113"/>
      <c r="G936" s="113"/>
      <c r="H936" s="113"/>
      <c r="I936" s="203"/>
      <c r="J936" s="203"/>
      <c r="K936" s="204"/>
      <c r="L936" s="204"/>
      <c r="M936" s="204"/>
      <c r="N936" s="201"/>
      <c r="O936" s="201"/>
      <c r="P936" s="201"/>
      <c r="Q936" s="201"/>
      <c r="R936" s="113"/>
      <c r="S936" s="113"/>
      <c r="V936" s="201"/>
      <c r="W936" s="113"/>
      <c r="Y936" s="113"/>
      <c r="Z936" s="113"/>
      <c r="AA936" s="113"/>
      <c r="AC936" s="113"/>
      <c r="AD936" s="201"/>
      <c r="AE936" s="113"/>
      <c r="AF936" s="113"/>
      <c r="AG936" s="113"/>
    </row>
    <row r="937" spans="1:33" x14ac:dyDescent="0.2">
      <c r="A937" s="113"/>
      <c r="B937" s="200"/>
      <c r="C937" s="113"/>
      <c r="D937" s="201"/>
      <c r="E937" s="201"/>
      <c r="F937" s="113"/>
      <c r="G937" s="113"/>
      <c r="H937" s="113"/>
      <c r="I937" s="203"/>
      <c r="J937" s="203"/>
      <c r="K937" s="204"/>
      <c r="L937" s="204"/>
      <c r="M937" s="204"/>
      <c r="N937" s="201"/>
      <c r="O937" s="201"/>
      <c r="P937" s="201"/>
      <c r="Q937" s="201"/>
      <c r="R937" s="113"/>
      <c r="S937" s="113"/>
      <c r="V937" s="201"/>
      <c r="W937" s="113"/>
      <c r="Y937" s="113"/>
      <c r="Z937" s="113"/>
      <c r="AA937" s="113"/>
      <c r="AC937" s="113"/>
      <c r="AD937" s="201"/>
      <c r="AE937" s="113"/>
      <c r="AF937" s="113"/>
      <c r="AG937" s="113"/>
    </row>
    <row r="938" spans="1:33" x14ac:dyDescent="0.2">
      <c r="A938" s="113"/>
      <c r="B938" s="200"/>
      <c r="C938" s="113"/>
      <c r="D938" s="201"/>
      <c r="E938" s="201"/>
      <c r="F938" s="113"/>
      <c r="G938" s="113"/>
      <c r="H938" s="113"/>
      <c r="I938" s="203"/>
      <c r="J938" s="203"/>
      <c r="K938" s="204"/>
      <c r="L938" s="204"/>
      <c r="M938" s="204"/>
      <c r="N938" s="201"/>
      <c r="O938" s="201"/>
      <c r="P938" s="201"/>
      <c r="Q938" s="201"/>
      <c r="R938" s="113"/>
      <c r="S938" s="113"/>
      <c r="V938" s="201"/>
      <c r="W938" s="113"/>
      <c r="Y938" s="113"/>
      <c r="Z938" s="113"/>
      <c r="AA938" s="113"/>
      <c r="AC938" s="113"/>
      <c r="AD938" s="201"/>
      <c r="AE938" s="113"/>
      <c r="AF938" s="113"/>
      <c r="AG938" s="113"/>
    </row>
    <row r="939" spans="1:33" x14ac:dyDescent="0.2">
      <c r="A939" s="113"/>
      <c r="B939" s="200"/>
      <c r="C939" s="113"/>
      <c r="D939" s="201"/>
      <c r="E939" s="201"/>
      <c r="F939" s="113"/>
      <c r="G939" s="113"/>
      <c r="H939" s="113"/>
      <c r="I939" s="203"/>
      <c r="J939" s="203"/>
      <c r="K939" s="204"/>
      <c r="L939" s="204"/>
      <c r="M939" s="204"/>
      <c r="N939" s="201"/>
      <c r="O939" s="201"/>
      <c r="P939" s="201"/>
      <c r="Q939" s="201"/>
      <c r="R939" s="113"/>
      <c r="S939" s="113"/>
      <c r="V939" s="201"/>
      <c r="W939" s="113"/>
      <c r="Y939" s="113"/>
      <c r="Z939" s="113"/>
      <c r="AA939" s="113"/>
      <c r="AC939" s="113"/>
      <c r="AD939" s="201"/>
      <c r="AE939" s="113"/>
      <c r="AF939" s="113"/>
      <c r="AG939" s="113"/>
    </row>
    <row r="940" spans="1:33" x14ac:dyDescent="0.2">
      <c r="A940" s="113"/>
      <c r="B940" s="200"/>
      <c r="C940" s="113"/>
      <c r="D940" s="201"/>
      <c r="E940" s="201"/>
      <c r="F940" s="113"/>
      <c r="G940" s="113"/>
      <c r="H940" s="113"/>
      <c r="I940" s="203"/>
      <c r="J940" s="203"/>
      <c r="K940" s="204"/>
      <c r="L940" s="204"/>
      <c r="M940" s="204"/>
      <c r="N940" s="201"/>
      <c r="O940" s="201"/>
      <c r="P940" s="201"/>
      <c r="Q940" s="201"/>
      <c r="R940" s="113"/>
      <c r="S940" s="113"/>
      <c r="V940" s="201"/>
      <c r="W940" s="113"/>
      <c r="Y940" s="113"/>
      <c r="Z940" s="113"/>
      <c r="AA940" s="113"/>
      <c r="AC940" s="113"/>
      <c r="AD940" s="201"/>
      <c r="AE940" s="113"/>
      <c r="AF940" s="113"/>
      <c r="AG940" s="113"/>
    </row>
    <row r="941" spans="1:33" x14ac:dyDescent="0.2">
      <c r="A941" s="113"/>
      <c r="B941" s="200"/>
      <c r="C941" s="113"/>
      <c r="D941" s="201"/>
      <c r="E941" s="201"/>
      <c r="F941" s="113"/>
      <c r="G941" s="113"/>
      <c r="H941" s="113"/>
      <c r="I941" s="203"/>
      <c r="J941" s="203"/>
      <c r="K941" s="204"/>
      <c r="L941" s="204"/>
      <c r="M941" s="204"/>
      <c r="N941" s="201"/>
      <c r="O941" s="201"/>
      <c r="P941" s="201"/>
      <c r="Q941" s="201"/>
      <c r="R941" s="113"/>
      <c r="S941" s="113"/>
      <c r="V941" s="201"/>
      <c r="W941" s="113"/>
      <c r="Y941" s="113"/>
      <c r="Z941" s="113"/>
      <c r="AA941" s="113"/>
      <c r="AC941" s="113"/>
      <c r="AD941" s="201"/>
      <c r="AE941" s="113"/>
      <c r="AF941" s="113"/>
      <c r="AG941" s="113"/>
    </row>
    <row r="942" spans="1:33" x14ac:dyDescent="0.2">
      <c r="A942" s="113"/>
      <c r="B942" s="200"/>
      <c r="C942" s="113"/>
      <c r="D942" s="201"/>
      <c r="E942" s="201"/>
      <c r="F942" s="113"/>
      <c r="G942" s="113"/>
      <c r="H942" s="113"/>
      <c r="I942" s="203"/>
      <c r="J942" s="203"/>
      <c r="K942" s="204"/>
      <c r="L942" s="204"/>
      <c r="M942" s="204"/>
      <c r="N942" s="201"/>
      <c r="O942" s="201"/>
      <c r="P942" s="201"/>
      <c r="Q942" s="201"/>
      <c r="R942" s="113"/>
      <c r="S942" s="113"/>
      <c r="V942" s="201"/>
      <c r="W942" s="113"/>
      <c r="Y942" s="113"/>
      <c r="Z942" s="113"/>
      <c r="AA942" s="113"/>
      <c r="AC942" s="113"/>
      <c r="AD942" s="201"/>
      <c r="AE942" s="113"/>
      <c r="AF942" s="113"/>
      <c r="AG942" s="113"/>
    </row>
    <row r="943" spans="1:33" x14ac:dyDescent="0.2">
      <c r="A943" s="113"/>
      <c r="B943" s="200"/>
      <c r="C943" s="113"/>
      <c r="D943" s="201"/>
      <c r="E943" s="201"/>
      <c r="F943" s="113"/>
      <c r="G943" s="113"/>
      <c r="H943" s="113"/>
      <c r="I943" s="203"/>
      <c r="J943" s="203"/>
      <c r="K943" s="204"/>
      <c r="L943" s="204"/>
      <c r="M943" s="204"/>
      <c r="N943" s="201"/>
      <c r="O943" s="201"/>
      <c r="P943" s="201"/>
      <c r="Q943" s="201"/>
      <c r="R943" s="113"/>
      <c r="S943" s="113"/>
      <c r="V943" s="201"/>
      <c r="W943" s="113"/>
      <c r="Y943" s="113"/>
      <c r="Z943" s="113"/>
      <c r="AA943" s="113"/>
      <c r="AC943" s="113"/>
      <c r="AD943" s="201"/>
      <c r="AE943" s="113"/>
      <c r="AF943" s="113"/>
      <c r="AG943" s="113"/>
    </row>
    <row r="944" spans="1:33" x14ac:dyDescent="0.2">
      <c r="A944" s="113"/>
      <c r="B944" s="200"/>
      <c r="C944" s="113"/>
      <c r="D944" s="201"/>
      <c r="E944" s="201"/>
      <c r="F944" s="113"/>
      <c r="G944" s="113"/>
      <c r="H944" s="113"/>
      <c r="I944" s="203"/>
      <c r="J944" s="203"/>
      <c r="K944" s="204"/>
      <c r="L944" s="204"/>
      <c r="M944" s="204"/>
      <c r="N944" s="201"/>
      <c r="O944" s="201"/>
      <c r="P944" s="201"/>
      <c r="Q944" s="201"/>
      <c r="R944" s="113"/>
      <c r="S944" s="113"/>
      <c r="V944" s="201"/>
      <c r="W944" s="113"/>
      <c r="Y944" s="113"/>
      <c r="Z944" s="113"/>
      <c r="AA944" s="113"/>
      <c r="AC944" s="113"/>
      <c r="AD944" s="201"/>
      <c r="AE944" s="113"/>
      <c r="AF944" s="113"/>
      <c r="AG944" s="113"/>
    </row>
    <row r="945" spans="1:33" x14ac:dyDescent="0.2">
      <c r="A945" s="113"/>
      <c r="B945" s="200"/>
      <c r="C945" s="113"/>
      <c r="D945" s="201"/>
      <c r="E945" s="201"/>
      <c r="F945" s="113"/>
      <c r="G945" s="113"/>
      <c r="H945" s="113"/>
      <c r="I945" s="203"/>
      <c r="J945" s="203"/>
      <c r="K945" s="204"/>
      <c r="L945" s="204"/>
      <c r="M945" s="204"/>
      <c r="N945" s="201"/>
      <c r="O945" s="201"/>
      <c r="P945" s="201"/>
      <c r="Q945" s="201"/>
      <c r="R945" s="113"/>
      <c r="S945" s="113"/>
      <c r="V945" s="201"/>
      <c r="W945" s="113"/>
      <c r="Y945" s="113"/>
      <c r="Z945" s="113"/>
      <c r="AA945" s="113"/>
      <c r="AC945" s="113"/>
      <c r="AD945" s="201"/>
      <c r="AE945" s="113"/>
      <c r="AF945" s="113"/>
      <c r="AG945" s="113"/>
    </row>
    <row r="946" spans="1:33" x14ac:dyDescent="0.2">
      <c r="A946" s="113"/>
      <c r="B946" s="200"/>
      <c r="C946" s="113"/>
      <c r="D946" s="201"/>
      <c r="E946" s="201"/>
      <c r="F946" s="113"/>
      <c r="G946" s="113"/>
      <c r="H946" s="113"/>
      <c r="I946" s="203"/>
      <c r="J946" s="203"/>
      <c r="K946" s="204"/>
      <c r="L946" s="204"/>
      <c r="M946" s="204"/>
      <c r="N946" s="201"/>
      <c r="O946" s="201"/>
      <c r="P946" s="201"/>
      <c r="Q946" s="201"/>
      <c r="R946" s="113"/>
      <c r="S946" s="113"/>
      <c r="V946" s="201"/>
      <c r="W946" s="113"/>
      <c r="Y946" s="113"/>
      <c r="Z946" s="113"/>
      <c r="AA946" s="113"/>
      <c r="AC946" s="113"/>
      <c r="AD946" s="201"/>
      <c r="AE946" s="113"/>
      <c r="AF946" s="113"/>
      <c r="AG946" s="113"/>
    </row>
    <row r="947" spans="1:33" x14ac:dyDescent="0.2">
      <c r="A947" s="113"/>
      <c r="B947" s="200"/>
      <c r="C947" s="113"/>
      <c r="D947" s="201"/>
      <c r="E947" s="201"/>
      <c r="F947" s="113"/>
      <c r="G947" s="113"/>
      <c r="H947" s="113"/>
      <c r="I947" s="203"/>
      <c r="J947" s="203"/>
      <c r="K947" s="204"/>
      <c r="L947" s="204"/>
      <c r="M947" s="204"/>
      <c r="N947" s="201"/>
      <c r="O947" s="201"/>
      <c r="P947" s="201"/>
      <c r="Q947" s="201"/>
      <c r="R947" s="113"/>
      <c r="S947" s="113"/>
      <c r="V947" s="201"/>
      <c r="W947" s="113"/>
      <c r="Y947" s="113"/>
      <c r="Z947" s="113"/>
      <c r="AA947" s="113"/>
      <c r="AC947" s="113"/>
      <c r="AD947" s="201"/>
      <c r="AE947" s="113"/>
      <c r="AF947" s="113"/>
      <c r="AG947" s="113"/>
    </row>
    <row r="948" spans="1:33" x14ac:dyDescent="0.2">
      <c r="A948" s="113"/>
      <c r="B948" s="200"/>
      <c r="C948" s="113"/>
      <c r="D948" s="201"/>
      <c r="E948" s="201"/>
      <c r="F948" s="113"/>
      <c r="G948" s="113"/>
      <c r="H948" s="113"/>
      <c r="I948" s="203"/>
      <c r="J948" s="203"/>
      <c r="K948" s="204"/>
      <c r="L948" s="204"/>
      <c r="M948" s="204"/>
      <c r="N948" s="201"/>
      <c r="O948" s="201"/>
      <c r="P948" s="201"/>
      <c r="Q948" s="201"/>
      <c r="R948" s="113"/>
      <c r="S948" s="113"/>
      <c r="V948" s="201"/>
      <c r="W948" s="113"/>
      <c r="Y948" s="113"/>
      <c r="Z948" s="113"/>
      <c r="AA948" s="113"/>
      <c r="AC948" s="113"/>
      <c r="AD948" s="201"/>
      <c r="AE948" s="113"/>
      <c r="AF948" s="113"/>
      <c r="AG948" s="113"/>
    </row>
    <row r="949" spans="1:33" x14ac:dyDescent="0.2">
      <c r="A949" s="113"/>
      <c r="B949" s="200"/>
      <c r="C949" s="113"/>
      <c r="D949" s="201"/>
      <c r="E949" s="201"/>
      <c r="F949" s="113"/>
      <c r="G949" s="113"/>
      <c r="H949" s="113"/>
      <c r="I949" s="203"/>
      <c r="J949" s="203"/>
      <c r="K949" s="204"/>
      <c r="L949" s="204"/>
      <c r="M949" s="204"/>
      <c r="N949" s="201"/>
      <c r="O949" s="201"/>
      <c r="P949" s="201"/>
      <c r="Q949" s="201"/>
      <c r="R949" s="113"/>
      <c r="S949" s="113"/>
      <c r="V949" s="201"/>
      <c r="W949" s="113"/>
      <c r="Y949" s="113"/>
      <c r="Z949" s="113"/>
      <c r="AA949" s="113"/>
      <c r="AC949" s="113"/>
      <c r="AD949" s="201"/>
      <c r="AE949" s="113"/>
      <c r="AF949" s="113"/>
      <c r="AG949" s="113"/>
    </row>
    <row r="950" spans="1:33" x14ac:dyDescent="0.2">
      <c r="A950" s="113"/>
      <c r="B950" s="200"/>
      <c r="C950" s="113"/>
      <c r="D950" s="201"/>
      <c r="E950" s="201"/>
      <c r="F950" s="113"/>
      <c r="G950" s="113"/>
      <c r="H950" s="113"/>
      <c r="I950" s="203"/>
      <c r="J950" s="203"/>
      <c r="K950" s="204"/>
      <c r="L950" s="204"/>
      <c r="M950" s="204"/>
      <c r="N950" s="201"/>
      <c r="O950" s="201"/>
      <c r="P950" s="201"/>
      <c r="Q950" s="201"/>
      <c r="R950" s="113"/>
      <c r="S950" s="113"/>
      <c r="V950" s="201"/>
      <c r="W950" s="113"/>
      <c r="Y950" s="113"/>
      <c r="Z950" s="113"/>
      <c r="AA950" s="113"/>
      <c r="AC950" s="113"/>
      <c r="AD950" s="201"/>
      <c r="AE950" s="113"/>
      <c r="AF950" s="113"/>
      <c r="AG950" s="113"/>
    </row>
    <row r="951" spans="1:33" x14ac:dyDescent="0.2">
      <c r="A951" s="113"/>
      <c r="B951" s="200"/>
      <c r="C951" s="113"/>
      <c r="D951" s="201"/>
      <c r="E951" s="201"/>
      <c r="F951" s="113"/>
      <c r="G951" s="113"/>
      <c r="H951" s="113"/>
      <c r="I951" s="203"/>
      <c r="J951" s="203"/>
      <c r="K951" s="204"/>
      <c r="L951" s="204"/>
      <c r="M951" s="204"/>
      <c r="N951" s="201"/>
      <c r="O951" s="201"/>
      <c r="P951" s="201"/>
      <c r="Q951" s="201"/>
      <c r="R951" s="113"/>
      <c r="S951" s="113"/>
      <c r="V951" s="201"/>
      <c r="W951" s="113"/>
      <c r="Y951" s="113"/>
      <c r="Z951" s="113"/>
      <c r="AA951" s="113"/>
      <c r="AC951" s="113"/>
      <c r="AD951" s="201"/>
      <c r="AE951" s="113"/>
      <c r="AF951" s="113"/>
      <c r="AG951" s="113"/>
    </row>
    <row r="952" spans="1:33" x14ac:dyDescent="0.2">
      <c r="A952" s="113"/>
      <c r="B952" s="200"/>
      <c r="C952" s="113"/>
      <c r="D952" s="201"/>
      <c r="E952" s="201"/>
      <c r="F952" s="113"/>
      <c r="G952" s="113"/>
      <c r="H952" s="113"/>
      <c r="I952" s="203"/>
      <c r="J952" s="203"/>
      <c r="K952" s="204"/>
      <c r="L952" s="204"/>
      <c r="M952" s="204"/>
      <c r="N952" s="201"/>
      <c r="O952" s="201"/>
      <c r="P952" s="201"/>
      <c r="Q952" s="201"/>
      <c r="R952" s="113"/>
      <c r="S952" s="113"/>
      <c r="V952" s="201"/>
      <c r="W952" s="113"/>
      <c r="Y952" s="113"/>
      <c r="Z952" s="113"/>
      <c r="AA952" s="113"/>
      <c r="AC952" s="113"/>
      <c r="AD952" s="201"/>
      <c r="AE952" s="113"/>
      <c r="AF952" s="113"/>
      <c r="AG952" s="113"/>
    </row>
    <row r="953" spans="1:33" x14ac:dyDescent="0.2">
      <c r="A953" s="113"/>
      <c r="B953" s="200"/>
      <c r="C953" s="113"/>
      <c r="D953" s="201"/>
      <c r="E953" s="201"/>
      <c r="F953" s="113"/>
      <c r="G953" s="113"/>
      <c r="H953" s="113"/>
      <c r="I953" s="203"/>
      <c r="J953" s="203"/>
      <c r="K953" s="204"/>
      <c r="L953" s="204"/>
      <c r="M953" s="204"/>
      <c r="N953" s="201"/>
      <c r="O953" s="201"/>
      <c r="P953" s="201"/>
      <c r="Q953" s="201"/>
      <c r="R953" s="113"/>
      <c r="S953" s="113"/>
      <c r="V953" s="201"/>
      <c r="W953" s="113"/>
      <c r="Y953" s="113"/>
      <c r="Z953" s="113"/>
      <c r="AA953" s="113"/>
      <c r="AC953" s="113"/>
      <c r="AD953" s="201"/>
      <c r="AE953" s="113"/>
      <c r="AF953" s="113"/>
      <c r="AG953" s="113"/>
    </row>
    <row r="954" spans="1:33" x14ac:dyDescent="0.2">
      <c r="A954" s="113"/>
      <c r="B954" s="200"/>
      <c r="C954" s="113"/>
      <c r="D954" s="201"/>
      <c r="E954" s="201"/>
      <c r="F954" s="113"/>
      <c r="G954" s="113"/>
      <c r="H954" s="113"/>
      <c r="I954" s="203"/>
      <c r="J954" s="203"/>
      <c r="K954" s="204"/>
      <c r="L954" s="204"/>
      <c r="M954" s="204"/>
      <c r="N954" s="201"/>
      <c r="O954" s="201"/>
      <c r="P954" s="201"/>
      <c r="Q954" s="201"/>
      <c r="R954" s="113"/>
      <c r="S954" s="113"/>
      <c r="V954" s="201"/>
      <c r="W954" s="113"/>
      <c r="Y954" s="113"/>
      <c r="Z954" s="113"/>
      <c r="AA954" s="113"/>
      <c r="AC954" s="113"/>
      <c r="AD954" s="201"/>
      <c r="AE954" s="113"/>
      <c r="AF954" s="113"/>
      <c r="AG954" s="113"/>
    </row>
    <row r="955" spans="1:33" x14ac:dyDescent="0.2">
      <c r="A955" s="113"/>
      <c r="B955" s="200"/>
      <c r="C955" s="113"/>
      <c r="D955" s="201"/>
      <c r="E955" s="201"/>
      <c r="F955" s="113"/>
      <c r="G955" s="113"/>
      <c r="H955" s="113"/>
      <c r="I955" s="203"/>
      <c r="J955" s="203"/>
      <c r="K955" s="204"/>
      <c r="L955" s="204"/>
      <c r="M955" s="204"/>
      <c r="N955" s="201"/>
      <c r="O955" s="201"/>
      <c r="P955" s="201"/>
      <c r="Q955" s="201"/>
      <c r="R955" s="113"/>
      <c r="S955" s="113"/>
      <c r="V955" s="201"/>
      <c r="W955" s="113"/>
      <c r="Y955" s="113"/>
      <c r="Z955" s="113"/>
      <c r="AA955" s="113"/>
      <c r="AC955" s="113"/>
      <c r="AD955" s="201"/>
      <c r="AE955" s="113"/>
      <c r="AF955" s="113"/>
      <c r="AG955" s="113"/>
    </row>
    <row r="956" spans="1:33" x14ac:dyDescent="0.2">
      <c r="A956" s="113"/>
      <c r="B956" s="200"/>
      <c r="C956" s="113"/>
      <c r="D956" s="201"/>
      <c r="E956" s="201"/>
      <c r="F956" s="113"/>
      <c r="G956" s="113"/>
      <c r="H956" s="113"/>
      <c r="I956" s="203"/>
      <c r="J956" s="203"/>
      <c r="K956" s="204"/>
      <c r="L956" s="204"/>
      <c r="M956" s="204"/>
      <c r="N956" s="201"/>
      <c r="O956" s="201"/>
      <c r="P956" s="201"/>
      <c r="Q956" s="201"/>
      <c r="R956" s="113"/>
      <c r="S956" s="113"/>
      <c r="V956" s="201"/>
      <c r="W956" s="113"/>
      <c r="Y956" s="113"/>
      <c r="Z956" s="113"/>
      <c r="AA956" s="113"/>
      <c r="AC956" s="113"/>
      <c r="AD956" s="201"/>
      <c r="AE956" s="113"/>
      <c r="AF956" s="113"/>
      <c r="AG956" s="113"/>
    </row>
    <row r="957" spans="1:33" x14ac:dyDescent="0.2">
      <c r="A957" s="113"/>
      <c r="B957" s="200"/>
      <c r="C957" s="113"/>
      <c r="D957" s="201"/>
      <c r="E957" s="201"/>
      <c r="F957" s="113"/>
      <c r="G957" s="113"/>
      <c r="H957" s="113"/>
      <c r="I957" s="203"/>
      <c r="J957" s="203"/>
      <c r="K957" s="204"/>
      <c r="L957" s="204"/>
      <c r="M957" s="204"/>
      <c r="N957" s="201"/>
      <c r="O957" s="201"/>
      <c r="P957" s="201"/>
      <c r="Q957" s="201"/>
      <c r="R957" s="113"/>
      <c r="S957" s="113"/>
      <c r="V957" s="201"/>
      <c r="W957" s="113"/>
      <c r="Y957" s="113"/>
      <c r="Z957" s="113"/>
      <c r="AA957" s="113"/>
      <c r="AC957" s="113"/>
      <c r="AD957" s="201"/>
      <c r="AE957" s="113"/>
      <c r="AF957" s="113"/>
      <c r="AG957" s="113"/>
    </row>
    <row r="958" spans="1:33" x14ac:dyDescent="0.2">
      <c r="A958" s="113"/>
      <c r="B958" s="200"/>
      <c r="C958" s="113"/>
      <c r="D958" s="201"/>
      <c r="E958" s="201"/>
      <c r="F958" s="113"/>
      <c r="G958" s="113"/>
      <c r="H958" s="113"/>
      <c r="I958" s="203"/>
      <c r="J958" s="203"/>
      <c r="K958" s="204"/>
      <c r="L958" s="204"/>
      <c r="M958" s="204"/>
      <c r="N958" s="201"/>
      <c r="O958" s="201"/>
      <c r="P958" s="201"/>
      <c r="Q958" s="201"/>
      <c r="R958" s="113"/>
      <c r="S958" s="113"/>
      <c r="V958" s="201"/>
      <c r="W958" s="113"/>
      <c r="Y958" s="113"/>
      <c r="Z958" s="113"/>
      <c r="AA958" s="113"/>
      <c r="AC958" s="113"/>
      <c r="AD958" s="201"/>
      <c r="AE958" s="113"/>
      <c r="AF958" s="113"/>
      <c r="AG958" s="113"/>
    </row>
    <row r="959" spans="1:33" x14ac:dyDescent="0.2">
      <c r="A959" s="113"/>
      <c r="B959" s="200"/>
      <c r="C959" s="113"/>
      <c r="D959" s="201"/>
      <c r="E959" s="201"/>
      <c r="F959" s="113"/>
      <c r="G959" s="113"/>
      <c r="H959" s="113"/>
      <c r="I959" s="203"/>
      <c r="J959" s="203"/>
      <c r="K959" s="204"/>
      <c r="L959" s="204"/>
      <c r="M959" s="204"/>
      <c r="N959" s="201"/>
      <c r="O959" s="201"/>
      <c r="P959" s="201"/>
      <c r="Q959" s="201"/>
      <c r="R959" s="113"/>
      <c r="S959" s="113"/>
      <c r="V959" s="201"/>
      <c r="W959" s="113"/>
      <c r="Y959" s="113"/>
      <c r="Z959" s="113"/>
      <c r="AA959" s="113"/>
      <c r="AC959" s="113"/>
      <c r="AD959" s="201"/>
      <c r="AE959" s="113"/>
      <c r="AF959" s="113"/>
      <c r="AG959" s="113"/>
    </row>
    <row r="960" spans="1:33" x14ac:dyDescent="0.2">
      <c r="A960" s="113"/>
      <c r="B960" s="200"/>
      <c r="C960" s="113"/>
      <c r="D960" s="201"/>
      <c r="E960" s="201"/>
      <c r="F960" s="113"/>
      <c r="G960" s="113"/>
      <c r="H960" s="113"/>
      <c r="I960" s="203"/>
      <c r="J960" s="203"/>
      <c r="K960" s="204"/>
      <c r="L960" s="204"/>
      <c r="M960" s="204"/>
      <c r="N960" s="201"/>
      <c r="O960" s="201"/>
      <c r="P960" s="201"/>
      <c r="Q960" s="201"/>
      <c r="R960" s="113"/>
      <c r="S960" s="113"/>
      <c r="V960" s="201"/>
      <c r="W960" s="113"/>
      <c r="Y960" s="113"/>
      <c r="Z960" s="113"/>
      <c r="AA960" s="113"/>
      <c r="AC960" s="113"/>
      <c r="AD960" s="201"/>
      <c r="AE960" s="113"/>
      <c r="AF960" s="113"/>
      <c r="AG960" s="113"/>
    </row>
    <row r="961" spans="1:33" x14ac:dyDescent="0.2">
      <c r="A961" s="113"/>
      <c r="B961" s="200"/>
      <c r="C961" s="113"/>
      <c r="D961" s="201"/>
      <c r="E961" s="201"/>
      <c r="F961" s="113"/>
      <c r="G961" s="113"/>
      <c r="H961" s="113"/>
      <c r="I961" s="203"/>
      <c r="J961" s="203"/>
      <c r="K961" s="204"/>
      <c r="L961" s="204"/>
      <c r="M961" s="204"/>
      <c r="N961" s="201"/>
      <c r="O961" s="201"/>
      <c r="P961" s="201"/>
      <c r="Q961" s="201"/>
      <c r="R961" s="113"/>
      <c r="S961" s="113"/>
      <c r="V961" s="201"/>
      <c r="W961" s="113"/>
      <c r="Y961" s="113"/>
      <c r="Z961" s="113"/>
      <c r="AA961" s="113"/>
      <c r="AC961" s="113"/>
      <c r="AD961" s="201"/>
      <c r="AE961" s="113"/>
      <c r="AF961" s="113"/>
      <c r="AG961" s="113"/>
    </row>
    <row r="962" spans="1:33" x14ac:dyDescent="0.2">
      <c r="A962" s="113"/>
      <c r="B962" s="200"/>
      <c r="C962" s="113"/>
      <c r="D962" s="201"/>
      <c r="E962" s="201"/>
      <c r="F962" s="113"/>
      <c r="G962" s="113"/>
      <c r="H962" s="113"/>
      <c r="I962" s="203"/>
      <c r="J962" s="203"/>
      <c r="K962" s="204"/>
      <c r="L962" s="204"/>
      <c r="M962" s="204"/>
      <c r="N962" s="201"/>
      <c r="O962" s="201"/>
      <c r="P962" s="201"/>
      <c r="Q962" s="201"/>
      <c r="R962" s="113"/>
      <c r="S962" s="113"/>
      <c r="V962" s="201"/>
      <c r="W962" s="113"/>
      <c r="Y962" s="113"/>
      <c r="Z962" s="113"/>
      <c r="AA962" s="113"/>
      <c r="AC962" s="113"/>
      <c r="AD962" s="201"/>
      <c r="AE962" s="113"/>
      <c r="AF962" s="113"/>
      <c r="AG962" s="113"/>
    </row>
    <row r="963" spans="1:33" x14ac:dyDescent="0.2">
      <c r="A963" s="113"/>
      <c r="B963" s="200"/>
      <c r="C963" s="113"/>
      <c r="D963" s="201"/>
      <c r="E963" s="201"/>
      <c r="F963" s="113"/>
      <c r="G963" s="113"/>
      <c r="H963" s="113"/>
      <c r="I963" s="203"/>
      <c r="J963" s="203"/>
      <c r="K963" s="204"/>
      <c r="L963" s="204"/>
      <c r="M963" s="204"/>
      <c r="N963" s="201"/>
      <c r="O963" s="201"/>
      <c r="P963" s="201"/>
      <c r="Q963" s="201"/>
      <c r="R963" s="113"/>
      <c r="S963" s="113"/>
      <c r="V963" s="201"/>
      <c r="W963" s="113"/>
      <c r="Y963" s="113"/>
      <c r="Z963" s="113"/>
      <c r="AA963" s="113"/>
      <c r="AC963" s="113"/>
      <c r="AD963" s="201"/>
      <c r="AE963" s="113"/>
      <c r="AF963" s="113"/>
      <c r="AG963" s="113"/>
    </row>
    <row r="964" spans="1:33" x14ac:dyDescent="0.2">
      <c r="A964" s="113"/>
      <c r="B964" s="200"/>
      <c r="C964" s="113"/>
      <c r="D964" s="201"/>
      <c r="E964" s="201"/>
      <c r="F964" s="113"/>
      <c r="G964" s="113"/>
      <c r="H964" s="113"/>
      <c r="I964" s="203"/>
      <c r="J964" s="203"/>
      <c r="K964" s="204"/>
      <c r="L964" s="204"/>
      <c r="M964" s="204"/>
      <c r="N964" s="201"/>
      <c r="O964" s="201"/>
      <c r="P964" s="201"/>
      <c r="Q964" s="201"/>
      <c r="R964" s="113"/>
      <c r="S964" s="113"/>
      <c r="V964" s="201"/>
      <c r="W964" s="113"/>
      <c r="Y964" s="113"/>
      <c r="Z964" s="113"/>
      <c r="AA964" s="113"/>
      <c r="AC964" s="113"/>
      <c r="AD964" s="201"/>
      <c r="AE964" s="113"/>
      <c r="AF964" s="113"/>
      <c r="AG964" s="113"/>
    </row>
    <row r="965" spans="1:33" x14ac:dyDescent="0.2">
      <c r="A965" s="113"/>
      <c r="B965" s="200"/>
      <c r="C965" s="113"/>
      <c r="D965" s="201"/>
      <c r="E965" s="201"/>
      <c r="F965" s="113"/>
      <c r="G965" s="113"/>
      <c r="H965" s="113"/>
      <c r="I965" s="203"/>
      <c r="J965" s="203"/>
      <c r="K965" s="204"/>
      <c r="L965" s="204"/>
      <c r="M965" s="204"/>
      <c r="N965" s="201"/>
      <c r="O965" s="201"/>
      <c r="P965" s="201"/>
      <c r="Q965" s="201"/>
      <c r="R965" s="113"/>
      <c r="S965" s="113"/>
      <c r="V965" s="201"/>
      <c r="W965" s="113"/>
      <c r="Y965" s="113"/>
      <c r="Z965" s="113"/>
      <c r="AA965" s="113"/>
      <c r="AC965" s="113"/>
      <c r="AD965" s="201"/>
      <c r="AE965" s="113"/>
      <c r="AF965" s="113"/>
      <c r="AG965" s="113"/>
    </row>
    <row r="966" spans="1:33" x14ac:dyDescent="0.2">
      <c r="A966" s="113"/>
      <c r="B966" s="200"/>
      <c r="C966" s="113"/>
      <c r="D966" s="201"/>
      <c r="E966" s="201"/>
      <c r="F966" s="113"/>
      <c r="G966" s="113"/>
      <c r="H966" s="113"/>
      <c r="I966" s="203"/>
      <c r="J966" s="203"/>
      <c r="K966" s="204"/>
      <c r="L966" s="204"/>
      <c r="M966" s="204"/>
      <c r="N966" s="201"/>
      <c r="O966" s="201"/>
      <c r="P966" s="201"/>
      <c r="Q966" s="201"/>
      <c r="R966" s="113"/>
      <c r="S966" s="113"/>
      <c r="V966" s="201"/>
      <c r="W966" s="113"/>
      <c r="Y966" s="113"/>
      <c r="Z966" s="113"/>
      <c r="AA966" s="113"/>
      <c r="AC966" s="113"/>
      <c r="AD966" s="201"/>
      <c r="AE966" s="113"/>
      <c r="AF966" s="113"/>
      <c r="AG966" s="113"/>
    </row>
    <row r="967" spans="1:33" x14ac:dyDescent="0.2">
      <c r="A967" s="113"/>
      <c r="B967" s="200"/>
      <c r="C967" s="113"/>
      <c r="D967" s="201"/>
      <c r="E967" s="201"/>
      <c r="F967" s="113"/>
      <c r="G967" s="113"/>
      <c r="H967" s="113"/>
      <c r="I967" s="203"/>
      <c r="J967" s="203"/>
      <c r="K967" s="204"/>
      <c r="L967" s="204"/>
      <c r="M967" s="204"/>
      <c r="N967" s="201"/>
      <c r="O967" s="201"/>
      <c r="P967" s="201"/>
      <c r="Q967" s="201"/>
      <c r="R967" s="113"/>
      <c r="S967" s="113"/>
      <c r="V967" s="201"/>
      <c r="W967" s="113"/>
      <c r="Y967" s="113"/>
      <c r="Z967" s="113"/>
      <c r="AA967" s="113"/>
      <c r="AC967" s="113"/>
      <c r="AD967" s="201"/>
      <c r="AE967" s="113"/>
      <c r="AF967" s="113"/>
      <c r="AG967" s="113"/>
    </row>
    <row r="968" spans="1:33" x14ac:dyDescent="0.2">
      <c r="A968" s="113"/>
      <c r="B968" s="200"/>
      <c r="C968" s="113"/>
      <c r="D968" s="201"/>
      <c r="E968" s="201"/>
      <c r="F968" s="113"/>
      <c r="G968" s="113"/>
      <c r="H968" s="113"/>
      <c r="I968" s="203"/>
      <c r="J968" s="203"/>
      <c r="K968" s="204"/>
      <c r="L968" s="204"/>
      <c r="M968" s="204"/>
      <c r="N968" s="201"/>
      <c r="O968" s="201"/>
      <c r="P968" s="201"/>
      <c r="Q968" s="201"/>
      <c r="R968" s="113"/>
      <c r="S968" s="113"/>
      <c r="V968" s="201"/>
      <c r="W968" s="113"/>
      <c r="Y968" s="113"/>
      <c r="Z968" s="113"/>
      <c r="AA968" s="113"/>
      <c r="AC968" s="113"/>
      <c r="AD968" s="201"/>
      <c r="AE968" s="113"/>
      <c r="AF968" s="113"/>
      <c r="AG968" s="113"/>
    </row>
    <row r="969" spans="1:33" x14ac:dyDescent="0.2">
      <c r="A969" s="113"/>
      <c r="B969" s="200"/>
      <c r="C969" s="113"/>
      <c r="D969" s="201"/>
      <c r="E969" s="201"/>
      <c r="F969" s="113"/>
      <c r="G969" s="113"/>
      <c r="H969" s="113"/>
      <c r="I969" s="203"/>
      <c r="J969" s="203"/>
      <c r="K969" s="204"/>
      <c r="L969" s="204"/>
      <c r="M969" s="204"/>
      <c r="N969" s="201"/>
      <c r="O969" s="201"/>
      <c r="P969" s="201"/>
      <c r="Q969" s="201"/>
      <c r="R969" s="113"/>
      <c r="S969" s="113"/>
      <c r="V969" s="201"/>
      <c r="W969" s="113"/>
      <c r="Y969" s="113"/>
      <c r="Z969" s="113"/>
      <c r="AA969" s="113"/>
      <c r="AC969" s="113"/>
      <c r="AD969" s="201"/>
      <c r="AE969" s="113"/>
      <c r="AF969" s="113"/>
      <c r="AG969" s="113"/>
    </row>
    <row r="970" spans="1:33" x14ac:dyDescent="0.2">
      <c r="A970" s="113"/>
      <c r="B970" s="200"/>
      <c r="C970" s="113"/>
      <c r="D970" s="201"/>
      <c r="E970" s="201"/>
      <c r="F970" s="113"/>
      <c r="G970" s="113"/>
      <c r="H970" s="113"/>
      <c r="I970" s="203"/>
      <c r="J970" s="203"/>
      <c r="K970" s="204"/>
      <c r="L970" s="204"/>
      <c r="M970" s="204"/>
      <c r="N970" s="201"/>
      <c r="O970" s="201"/>
      <c r="P970" s="201"/>
      <c r="Q970" s="201"/>
      <c r="R970" s="113"/>
      <c r="S970" s="113"/>
      <c r="V970" s="201"/>
      <c r="W970" s="113"/>
      <c r="Y970" s="113"/>
      <c r="Z970" s="113"/>
      <c r="AA970" s="113"/>
      <c r="AC970" s="113"/>
      <c r="AD970" s="201"/>
      <c r="AE970" s="113"/>
      <c r="AF970" s="113"/>
      <c r="AG970" s="113"/>
    </row>
    <row r="971" spans="1:33" x14ac:dyDescent="0.2">
      <c r="A971" s="113"/>
      <c r="B971" s="200"/>
      <c r="C971" s="113"/>
      <c r="D971" s="201"/>
      <c r="E971" s="201"/>
      <c r="F971" s="113"/>
      <c r="G971" s="113"/>
      <c r="H971" s="113"/>
      <c r="I971" s="203"/>
      <c r="J971" s="203"/>
      <c r="K971" s="204"/>
      <c r="L971" s="204"/>
      <c r="M971" s="204"/>
      <c r="N971" s="201"/>
      <c r="O971" s="201"/>
      <c r="P971" s="201"/>
      <c r="Q971" s="201"/>
      <c r="R971" s="113"/>
      <c r="S971" s="113"/>
      <c r="V971" s="201"/>
      <c r="W971" s="113"/>
      <c r="Y971" s="113"/>
      <c r="Z971" s="113"/>
      <c r="AA971" s="113"/>
      <c r="AC971" s="113"/>
      <c r="AD971" s="201"/>
      <c r="AE971" s="113"/>
      <c r="AF971" s="113"/>
      <c r="AG971" s="113"/>
    </row>
    <row r="972" spans="1:33" x14ac:dyDescent="0.2">
      <c r="A972" s="113"/>
      <c r="B972" s="200"/>
      <c r="C972" s="113"/>
      <c r="D972" s="201"/>
      <c r="E972" s="201"/>
      <c r="F972" s="113"/>
      <c r="G972" s="113"/>
      <c r="H972" s="113"/>
      <c r="I972" s="203"/>
      <c r="J972" s="203"/>
      <c r="K972" s="204"/>
      <c r="L972" s="204"/>
      <c r="M972" s="204"/>
      <c r="N972" s="201"/>
      <c r="O972" s="201"/>
      <c r="P972" s="201"/>
      <c r="Q972" s="201"/>
      <c r="R972" s="113"/>
      <c r="S972" s="113"/>
      <c r="V972" s="201"/>
      <c r="W972" s="113"/>
      <c r="Y972" s="113"/>
      <c r="Z972" s="113"/>
      <c r="AA972" s="113"/>
      <c r="AC972" s="113"/>
      <c r="AD972" s="201"/>
      <c r="AE972" s="113"/>
      <c r="AF972" s="113"/>
      <c r="AG972" s="113"/>
    </row>
    <row r="973" spans="1:33" x14ac:dyDescent="0.2">
      <c r="A973" s="113"/>
      <c r="B973" s="200"/>
      <c r="C973" s="113"/>
      <c r="D973" s="201"/>
      <c r="E973" s="201"/>
      <c r="F973" s="113"/>
      <c r="G973" s="113"/>
      <c r="H973" s="113"/>
      <c r="I973" s="203"/>
      <c r="J973" s="203"/>
      <c r="K973" s="204"/>
      <c r="L973" s="204"/>
      <c r="M973" s="204"/>
      <c r="N973" s="201"/>
      <c r="O973" s="201"/>
      <c r="P973" s="201"/>
      <c r="Q973" s="201"/>
      <c r="R973" s="113"/>
      <c r="S973" s="113"/>
      <c r="V973" s="201"/>
      <c r="W973" s="113"/>
      <c r="Y973" s="113"/>
      <c r="Z973" s="113"/>
      <c r="AA973" s="113"/>
      <c r="AC973" s="113"/>
      <c r="AD973" s="201"/>
      <c r="AE973" s="113"/>
      <c r="AF973" s="113"/>
      <c r="AG973" s="113"/>
    </row>
    <row r="974" spans="1:33" x14ac:dyDescent="0.2">
      <c r="A974" s="113"/>
      <c r="B974" s="200"/>
      <c r="C974" s="113"/>
      <c r="D974" s="201"/>
      <c r="E974" s="201"/>
      <c r="F974" s="113"/>
      <c r="G974" s="113"/>
      <c r="H974" s="113"/>
      <c r="I974" s="203"/>
      <c r="J974" s="203"/>
      <c r="K974" s="204"/>
      <c r="L974" s="204"/>
      <c r="M974" s="204"/>
      <c r="N974" s="201"/>
      <c r="O974" s="201"/>
      <c r="P974" s="201"/>
      <c r="Q974" s="201"/>
      <c r="R974" s="113"/>
      <c r="S974" s="113"/>
      <c r="V974" s="201"/>
      <c r="W974" s="113"/>
      <c r="Y974" s="113"/>
      <c r="Z974" s="113"/>
      <c r="AA974" s="113"/>
      <c r="AC974" s="113"/>
      <c r="AD974" s="201"/>
      <c r="AE974" s="113"/>
      <c r="AF974" s="113"/>
      <c r="AG974" s="113"/>
    </row>
    <row r="975" spans="1:33" x14ac:dyDescent="0.2">
      <c r="A975" s="113"/>
      <c r="B975" s="200"/>
      <c r="C975" s="113"/>
      <c r="D975" s="201"/>
      <c r="E975" s="201"/>
      <c r="F975" s="113"/>
      <c r="G975" s="113"/>
      <c r="H975" s="113"/>
      <c r="I975" s="203"/>
      <c r="J975" s="203"/>
      <c r="K975" s="204"/>
      <c r="L975" s="204"/>
      <c r="M975" s="204"/>
      <c r="N975" s="201"/>
      <c r="O975" s="201"/>
      <c r="P975" s="201"/>
      <c r="Q975" s="201"/>
      <c r="R975" s="113"/>
      <c r="S975" s="113"/>
      <c r="V975" s="201"/>
      <c r="W975" s="113"/>
      <c r="Y975" s="113"/>
      <c r="Z975" s="113"/>
      <c r="AA975" s="113"/>
      <c r="AC975" s="113"/>
      <c r="AD975" s="201"/>
      <c r="AE975" s="113"/>
      <c r="AF975" s="113"/>
      <c r="AG975" s="113"/>
    </row>
    <row r="976" spans="1:33" x14ac:dyDescent="0.2">
      <c r="A976" s="113"/>
      <c r="B976" s="200"/>
      <c r="C976" s="113"/>
      <c r="D976" s="201"/>
      <c r="E976" s="201"/>
      <c r="F976" s="113"/>
      <c r="G976" s="113"/>
      <c r="H976" s="113"/>
      <c r="I976" s="203"/>
      <c r="J976" s="203"/>
      <c r="K976" s="204"/>
      <c r="L976" s="204"/>
      <c r="M976" s="204"/>
      <c r="N976" s="201"/>
      <c r="O976" s="201"/>
      <c r="P976" s="201"/>
      <c r="Q976" s="201"/>
      <c r="R976" s="113"/>
      <c r="S976" s="113"/>
      <c r="V976" s="201"/>
      <c r="W976" s="113"/>
      <c r="Y976" s="113"/>
      <c r="Z976" s="113"/>
      <c r="AA976" s="113"/>
      <c r="AC976" s="113"/>
      <c r="AD976" s="201"/>
      <c r="AE976" s="113"/>
      <c r="AF976" s="113"/>
      <c r="AG976" s="113"/>
    </row>
    <row r="977" spans="1:33" x14ac:dyDescent="0.2">
      <c r="A977" s="113"/>
      <c r="B977" s="200"/>
      <c r="C977" s="113"/>
      <c r="D977" s="201"/>
      <c r="E977" s="201"/>
      <c r="F977" s="113"/>
      <c r="G977" s="113"/>
      <c r="H977" s="113"/>
      <c r="I977" s="203"/>
      <c r="J977" s="203"/>
      <c r="K977" s="204"/>
      <c r="L977" s="204"/>
      <c r="M977" s="204"/>
      <c r="N977" s="201"/>
      <c r="O977" s="201"/>
      <c r="P977" s="201"/>
      <c r="Q977" s="201"/>
      <c r="R977" s="113"/>
      <c r="S977" s="113"/>
      <c r="V977" s="201"/>
      <c r="W977" s="113"/>
      <c r="Y977" s="113"/>
      <c r="Z977" s="113"/>
      <c r="AA977" s="113"/>
      <c r="AC977" s="113"/>
      <c r="AD977" s="201"/>
      <c r="AE977" s="113"/>
      <c r="AF977" s="113"/>
      <c r="AG977" s="113"/>
    </row>
    <row r="978" spans="1:33" x14ac:dyDescent="0.2">
      <c r="A978" s="113"/>
      <c r="B978" s="200"/>
      <c r="C978" s="113"/>
      <c r="D978" s="201"/>
      <c r="E978" s="201"/>
      <c r="F978" s="113"/>
      <c r="G978" s="113"/>
      <c r="H978" s="113"/>
      <c r="I978" s="203"/>
      <c r="J978" s="203"/>
      <c r="K978" s="204"/>
      <c r="L978" s="204"/>
      <c r="M978" s="204"/>
      <c r="N978" s="201"/>
      <c r="O978" s="201"/>
      <c r="P978" s="201"/>
      <c r="Q978" s="201"/>
      <c r="R978" s="113"/>
      <c r="S978" s="113"/>
      <c r="V978" s="201"/>
      <c r="W978" s="113"/>
      <c r="Y978" s="113"/>
      <c r="Z978" s="113"/>
      <c r="AA978" s="113"/>
      <c r="AC978" s="113"/>
      <c r="AD978" s="201"/>
      <c r="AE978" s="113"/>
      <c r="AF978" s="113"/>
      <c r="AG978" s="113"/>
    </row>
    <row r="979" spans="1:33" x14ac:dyDescent="0.2">
      <c r="A979" s="113"/>
      <c r="B979" s="200"/>
      <c r="C979" s="113"/>
      <c r="D979" s="201"/>
      <c r="E979" s="201"/>
      <c r="F979" s="113"/>
      <c r="G979" s="113"/>
      <c r="H979" s="113"/>
      <c r="I979" s="203"/>
      <c r="J979" s="203"/>
      <c r="K979" s="204"/>
      <c r="L979" s="204"/>
      <c r="M979" s="204"/>
      <c r="N979" s="201"/>
      <c r="O979" s="201"/>
      <c r="P979" s="201"/>
      <c r="Q979" s="201"/>
      <c r="R979" s="113"/>
      <c r="S979" s="113"/>
      <c r="V979" s="201"/>
      <c r="W979" s="113"/>
      <c r="Y979" s="113"/>
      <c r="Z979" s="113"/>
      <c r="AA979" s="113"/>
      <c r="AC979" s="113"/>
      <c r="AD979" s="201"/>
      <c r="AE979" s="113"/>
      <c r="AF979" s="113"/>
      <c r="AG979" s="113"/>
    </row>
    <row r="980" spans="1:33" x14ac:dyDescent="0.2">
      <c r="A980" s="113"/>
      <c r="B980" s="200"/>
      <c r="C980" s="113"/>
      <c r="D980" s="201"/>
      <c r="E980" s="201"/>
      <c r="F980" s="113"/>
      <c r="G980" s="113"/>
      <c r="H980" s="113"/>
      <c r="I980" s="203"/>
      <c r="J980" s="203"/>
      <c r="K980" s="204"/>
      <c r="L980" s="204"/>
      <c r="M980" s="204"/>
      <c r="N980" s="201"/>
      <c r="O980" s="201"/>
      <c r="P980" s="201"/>
      <c r="Q980" s="201"/>
      <c r="R980" s="113"/>
      <c r="S980" s="113"/>
      <c r="V980" s="201"/>
      <c r="W980" s="113"/>
      <c r="Y980" s="113"/>
      <c r="Z980" s="113"/>
      <c r="AA980" s="113"/>
      <c r="AC980" s="113"/>
      <c r="AD980" s="201"/>
      <c r="AE980" s="113"/>
      <c r="AF980" s="113"/>
      <c r="AG980" s="113"/>
    </row>
    <row r="981" spans="1:33" x14ac:dyDescent="0.2">
      <c r="A981" s="113"/>
      <c r="B981" s="200"/>
      <c r="C981" s="113"/>
      <c r="D981" s="201"/>
      <c r="E981" s="201"/>
      <c r="F981" s="113"/>
      <c r="G981" s="113"/>
      <c r="H981" s="113"/>
      <c r="I981" s="203"/>
      <c r="J981" s="203"/>
      <c r="K981" s="204"/>
      <c r="L981" s="204"/>
      <c r="M981" s="204"/>
      <c r="N981" s="201"/>
      <c r="O981" s="201"/>
      <c r="P981" s="201"/>
      <c r="Q981" s="201"/>
      <c r="R981" s="113"/>
      <c r="S981" s="113"/>
      <c r="V981" s="201"/>
      <c r="W981" s="113"/>
      <c r="Y981" s="113"/>
      <c r="Z981" s="113"/>
      <c r="AA981" s="113"/>
      <c r="AC981" s="113"/>
      <c r="AD981" s="201"/>
      <c r="AE981" s="113"/>
      <c r="AF981" s="113"/>
      <c r="AG981" s="113"/>
    </row>
    <row r="982" spans="1:33" x14ac:dyDescent="0.2">
      <c r="A982" s="113"/>
      <c r="B982" s="200"/>
      <c r="C982" s="113"/>
      <c r="D982" s="201"/>
      <c r="E982" s="201"/>
      <c r="F982" s="113"/>
      <c r="G982" s="113"/>
      <c r="H982" s="113"/>
      <c r="I982" s="203"/>
      <c r="J982" s="203"/>
      <c r="K982" s="204"/>
      <c r="L982" s="204"/>
      <c r="M982" s="204"/>
      <c r="N982" s="201"/>
      <c r="O982" s="201"/>
      <c r="P982" s="201"/>
      <c r="Q982" s="201"/>
      <c r="R982" s="113"/>
      <c r="S982" s="113"/>
      <c r="V982" s="201"/>
      <c r="W982" s="113"/>
      <c r="Y982" s="113"/>
      <c r="Z982" s="113"/>
      <c r="AA982" s="113"/>
      <c r="AC982" s="113"/>
      <c r="AD982" s="201"/>
      <c r="AE982" s="113"/>
      <c r="AF982" s="113"/>
      <c r="AG982" s="113"/>
    </row>
    <row r="983" spans="1:33" x14ac:dyDescent="0.2">
      <c r="A983" s="113"/>
      <c r="B983" s="200"/>
      <c r="C983" s="113"/>
      <c r="D983" s="201"/>
      <c r="E983" s="201"/>
      <c r="F983" s="113"/>
      <c r="G983" s="113"/>
      <c r="H983" s="113"/>
      <c r="I983" s="203"/>
      <c r="J983" s="203"/>
      <c r="K983" s="204"/>
      <c r="L983" s="204"/>
      <c r="M983" s="204"/>
      <c r="N983" s="201"/>
      <c r="O983" s="201"/>
      <c r="P983" s="201"/>
      <c r="Q983" s="201"/>
      <c r="R983" s="113"/>
      <c r="S983" s="113"/>
      <c r="V983" s="201"/>
      <c r="W983" s="113"/>
      <c r="Y983" s="113"/>
      <c r="Z983" s="113"/>
      <c r="AA983" s="113"/>
      <c r="AC983" s="113"/>
      <c r="AD983" s="201"/>
      <c r="AE983" s="113"/>
      <c r="AF983" s="113"/>
      <c r="AG983" s="113"/>
    </row>
    <row r="984" spans="1:33" x14ac:dyDescent="0.2">
      <c r="A984" s="113"/>
      <c r="B984" s="200"/>
      <c r="C984" s="113"/>
      <c r="D984" s="201"/>
      <c r="E984" s="201"/>
      <c r="F984" s="113"/>
      <c r="G984" s="113"/>
      <c r="H984" s="113"/>
      <c r="I984" s="203"/>
      <c r="J984" s="203"/>
      <c r="K984" s="204"/>
      <c r="L984" s="204"/>
      <c r="M984" s="204"/>
      <c r="N984" s="201"/>
      <c r="O984" s="201"/>
      <c r="P984" s="201"/>
      <c r="Q984" s="201"/>
      <c r="R984" s="113"/>
      <c r="S984" s="113"/>
      <c r="V984" s="201"/>
      <c r="W984" s="113"/>
      <c r="Y984" s="113"/>
      <c r="Z984" s="113"/>
      <c r="AA984" s="113"/>
      <c r="AC984" s="113"/>
      <c r="AD984" s="201"/>
      <c r="AE984" s="113"/>
      <c r="AF984" s="113"/>
      <c r="AG984" s="113"/>
    </row>
    <row r="985" spans="1:33" x14ac:dyDescent="0.2">
      <c r="A985" s="113"/>
      <c r="B985" s="200"/>
      <c r="C985" s="113"/>
      <c r="D985" s="201"/>
      <c r="E985" s="201"/>
      <c r="F985" s="113"/>
      <c r="G985" s="113"/>
      <c r="H985" s="113"/>
      <c r="I985" s="203"/>
      <c r="J985" s="203"/>
      <c r="K985" s="204"/>
      <c r="L985" s="204"/>
      <c r="M985" s="204"/>
      <c r="N985" s="201"/>
      <c r="O985" s="201"/>
      <c r="P985" s="201"/>
      <c r="Q985" s="201"/>
      <c r="R985" s="113"/>
      <c r="S985" s="113"/>
      <c r="V985" s="201"/>
      <c r="W985" s="113"/>
      <c r="Y985" s="113"/>
      <c r="Z985" s="113"/>
      <c r="AA985" s="113"/>
      <c r="AC985" s="113"/>
      <c r="AD985" s="201"/>
      <c r="AE985" s="113"/>
      <c r="AF985" s="113"/>
      <c r="AG985" s="113"/>
    </row>
    <row r="986" spans="1:33" x14ac:dyDescent="0.2">
      <c r="A986" s="113"/>
      <c r="B986" s="200"/>
      <c r="C986" s="113"/>
      <c r="D986" s="201"/>
      <c r="E986" s="201"/>
      <c r="F986" s="113"/>
      <c r="G986" s="113"/>
      <c r="H986" s="113"/>
      <c r="I986" s="203"/>
      <c r="J986" s="203"/>
      <c r="K986" s="204"/>
      <c r="L986" s="204"/>
      <c r="M986" s="204"/>
      <c r="N986" s="201"/>
      <c r="O986" s="201"/>
      <c r="P986" s="201"/>
      <c r="Q986" s="201"/>
      <c r="R986" s="113"/>
      <c r="S986" s="113"/>
      <c r="V986" s="201"/>
      <c r="W986" s="113"/>
      <c r="Y986" s="113"/>
      <c r="Z986" s="113"/>
      <c r="AA986" s="113"/>
      <c r="AC986" s="113"/>
      <c r="AD986" s="201"/>
      <c r="AE986" s="113"/>
      <c r="AF986" s="113"/>
      <c r="AG986" s="113"/>
    </row>
    <row r="987" spans="1:33" x14ac:dyDescent="0.2">
      <c r="A987" s="113"/>
      <c r="B987" s="200"/>
      <c r="C987" s="113"/>
      <c r="D987" s="201"/>
      <c r="E987" s="201"/>
      <c r="F987" s="113"/>
      <c r="G987" s="113"/>
      <c r="H987" s="113"/>
      <c r="I987" s="203"/>
      <c r="J987" s="203"/>
      <c r="K987" s="204"/>
      <c r="L987" s="204"/>
      <c r="M987" s="204"/>
      <c r="N987" s="201"/>
      <c r="O987" s="201"/>
      <c r="P987" s="201"/>
      <c r="Q987" s="201"/>
      <c r="R987" s="113"/>
      <c r="S987" s="113"/>
      <c r="V987" s="201"/>
      <c r="W987" s="113"/>
      <c r="Y987" s="113"/>
      <c r="Z987" s="113"/>
      <c r="AA987" s="113"/>
      <c r="AC987" s="113"/>
      <c r="AD987" s="201"/>
      <c r="AE987" s="113"/>
      <c r="AF987" s="113"/>
      <c r="AG987" s="113"/>
    </row>
    <row r="988" spans="1:33" x14ac:dyDescent="0.2">
      <c r="A988" s="113"/>
      <c r="B988" s="200"/>
      <c r="C988" s="113"/>
      <c r="D988" s="201"/>
      <c r="E988" s="201"/>
      <c r="F988" s="113"/>
      <c r="G988" s="113"/>
      <c r="H988" s="113"/>
      <c r="I988" s="203"/>
      <c r="J988" s="203"/>
      <c r="K988" s="204"/>
      <c r="L988" s="204"/>
      <c r="M988" s="204"/>
      <c r="N988" s="201"/>
      <c r="O988" s="201"/>
      <c r="P988" s="201"/>
      <c r="Q988" s="201"/>
      <c r="R988" s="113"/>
      <c r="S988" s="113"/>
      <c r="V988" s="201"/>
      <c r="W988" s="113"/>
      <c r="Y988" s="113"/>
      <c r="Z988" s="113"/>
      <c r="AA988" s="113"/>
      <c r="AC988" s="113"/>
      <c r="AD988" s="201"/>
      <c r="AE988" s="113"/>
      <c r="AF988" s="113"/>
      <c r="AG988" s="113"/>
    </row>
    <row r="989" spans="1:33" x14ac:dyDescent="0.2">
      <c r="A989" s="113"/>
      <c r="B989" s="200"/>
      <c r="C989" s="113"/>
      <c r="D989" s="201"/>
      <c r="E989" s="201"/>
      <c r="F989" s="113"/>
      <c r="G989" s="113"/>
      <c r="H989" s="113"/>
      <c r="I989" s="203"/>
      <c r="J989" s="203"/>
      <c r="K989" s="204"/>
      <c r="L989" s="204"/>
      <c r="M989" s="204"/>
      <c r="N989" s="201"/>
      <c r="O989" s="201"/>
      <c r="P989" s="201"/>
      <c r="Q989" s="201"/>
      <c r="R989" s="113"/>
      <c r="S989" s="113"/>
      <c r="V989" s="201"/>
      <c r="W989" s="113"/>
      <c r="Y989" s="113"/>
      <c r="Z989" s="113"/>
      <c r="AA989" s="113"/>
      <c r="AC989" s="113"/>
      <c r="AD989" s="201"/>
      <c r="AE989" s="113"/>
      <c r="AF989" s="113"/>
      <c r="AG989" s="113"/>
    </row>
    <row r="990" spans="1:33" x14ac:dyDescent="0.2">
      <c r="A990" s="113"/>
      <c r="B990" s="200"/>
      <c r="C990" s="113"/>
      <c r="D990" s="201"/>
      <c r="E990" s="201"/>
      <c r="F990" s="113"/>
      <c r="G990" s="113"/>
      <c r="H990" s="113"/>
      <c r="I990" s="203"/>
      <c r="J990" s="203"/>
      <c r="K990" s="204"/>
      <c r="L990" s="204"/>
      <c r="M990" s="204"/>
      <c r="N990" s="201"/>
      <c r="O990" s="201"/>
      <c r="P990" s="201"/>
      <c r="Q990" s="201"/>
      <c r="R990" s="113"/>
      <c r="S990" s="113"/>
      <c r="V990" s="201"/>
      <c r="W990" s="113"/>
      <c r="Y990" s="113"/>
      <c r="Z990" s="113"/>
      <c r="AA990" s="113"/>
      <c r="AC990" s="113"/>
      <c r="AD990" s="201"/>
      <c r="AE990" s="113"/>
      <c r="AF990" s="113"/>
      <c r="AG990" s="113"/>
    </row>
    <row r="991" spans="1:33" x14ac:dyDescent="0.2">
      <c r="A991" s="113"/>
      <c r="B991" s="200"/>
      <c r="C991" s="113"/>
      <c r="D991" s="201"/>
      <c r="E991" s="201"/>
      <c r="F991" s="113"/>
      <c r="G991" s="113"/>
      <c r="H991" s="113"/>
      <c r="I991" s="203"/>
      <c r="J991" s="203"/>
      <c r="K991" s="204"/>
      <c r="L991" s="204"/>
      <c r="M991" s="204"/>
      <c r="N991" s="201"/>
      <c r="O991" s="201"/>
      <c r="P991" s="201"/>
      <c r="Q991" s="201"/>
      <c r="R991" s="113"/>
      <c r="S991" s="113"/>
      <c r="V991" s="201"/>
      <c r="W991" s="113"/>
      <c r="Y991" s="113"/>
      <c r="Z991" s="113"/>
      <c r="AA991" s="113"/>
      <c r="AC991" s="113"/>
      <c r="AD991" s="201"/>
      <c r="AE991" s="113"/>
      <c r="AF991" s="113"/>
      <c r="AG991" s="113"/>
    </row>
    <row r="992" spans="1:33" x14ac:dyDescent="0.2">
      <c r="A992" s="113"/>
      <c r="B992" s="200"/>
      <c r="C992" s="113"/>
      <c r="D992" s="201"/>
      <c r="E992" s="201"/>
      <c r="F992" s="113"/>
      <c r="G992" s="113"/>
      <c r="H992" s="113"/>
      <c r="I992" s="203"/>
      <c r="J992" s="203"/>
      <c r="K992" s="204"/>
      <c r="L992" s="204"/>
      <c r="M992" s="204"/>
      <c r="N992" s="201"/>
      <c r="O992" s="201"/>
      <c r="P992" s="201"/>
      <c r="Q992" s="201"/>
      <c r="R992" s="113"/>
      <c r="S992" s="113"/>
      <c r="V992" s="201"/>
      <c r="W992" s="113"/>
      <c r="Y992" s="113"/>
      <c r="Z992" s="113"/>
      <c r="AA992" s="113"/>
      <c r="AC992" s="113"/>
      <c r="AD992" s="201"/>
      <c r="AE992" s="113"/>
      <c r="AF992" s="113"/>
      <c r="AG992" s="113"/>
    </row>
    <row r="993" spans="1:33" x14ac:dyDescent="0.2">
      <c r="A993" s="113"/>
      <c r="B993" s="200"/>
      <c r="C993" s="113"/>
      <c r="D993" s="201"/>
      <c r="E993" s="201"/>
      <c r="F993" s="113"/>
      <c r="G993" s="113"/>
      <c r="H993" s="113"/>
      <c r="I993" s="203"/>
      <c r="J993" s="203"/>
      <c r="K993" s="204"/>
      <c r="L993" s="204"/>
      <c r="M993" s="204"/>
      <c r="N993" s="201"/>
      <c r="O993" s="201"/>
      <c r="P993" s="201"/>
      <c r="Q993" s="201"/>
      <c r="R993" s="113"/>
      <c r="S993" s="113"/>
      <c r="V993" s="201"/>
      <c r="W993" s="113"/>
      <c r="Y993" s="113"/>
      <c r="Z993" s="113"/>
      <c r="AA993" s="113"/>
      <c r="AC993" s="113"/>
      <c r="AD993" s="201"/>
      <c r="AE993" s="113"/>
      <c r="AF993" s="113"/>
      <c r="AG993" s="113"/>
    </row>
    <row r="994" spans="1:33" x14ac:dyDescent="0.2">
      <c r="A994" s="113"/>
      <c r="B994" s="200"/>
      <c r="C994" s="113"/>
      <c r="D994" s="201"/>
      <c r="E994" s="201"/>
      <c r="F994" s="113"/>
      <c r="G994" s="113"/>
      <c r="H994" s="113"/>
      <c r="I994" s="203"/>
      <c r="J994" s="203"/>
      <c r="K994" s="204"/>
      <c r="L994" s="204"/>
      <c r="M994" s="204"/>
      <c r="N994" s="201"/>
      <c r="O994" s="201"/>
      <c r="P994" s="201"/>
      <c r="Q994" s="201"/>
      <c r="R994" s="113"/>
      <c r="S994" s="113"/>
      <c r="V994" s="201"/>
      <c r="W994" s="113"/>
      <c r="Y994" s="113"/>
      <c r="Z994" s="113"/>
      <c r="AA994" s="113"/>
      <c r="AC994" s="113"/>
      <c r="AD994" s="201"/>
      <c r="AE994" s="113"/>
      <c r="AF994" s="113"/>
      <c r="AG994" s="113"/>
    </row>
    <row r="995" spans="1:33" x14ac:dyDescent="0.2">
      <c r="A995" s="113"/>
      <c r="B995" s="200"/>
      <c r="C995" s="113"/>
      <c r="D995" s="201"/>
      <c r="E995" s="201"/>
      <c r="F995" s="113"/>
      <c r="G995" s="113"/>
      <c r="H995" s="113"/>
      <c r="I995" s="203"/>
      <c r="J995" s="203"/>
      <c r="K995" s="204"/>
      <c r="L995" s="204"/>
      <c r="M995" s="204"/>
      <c r="N995" s="201"/>
      <c r="O995" s="201"/>
      <c r="P995" s="201"/>
      <c r="Q995" s="201"/>
      <c r="R995" s="113"/>
      <c r="S995" s="113"/>
      <c r="V995" s="201"/>
      <c r="W995" s="113"/>
      <c r="Y995" s="113"/>
      <c r="Z995" s="113"/>
      <c r="AA995" s="113"/>
      <c r="AC995" s="113"/>
      <c r="AD995" s="201"/>
      <c r="AE995" s="113"/>
      <c r="AF995" s="113"/>
      <c r="AG995" s="113"/>
    </row>
    <row r="996" spans="1:33" x14ac:dyDescent="0.2">
      <c r="A996" s="113"/>
      <c r="B996" s="200"/>
      <c r="C996" s="113"/>
      <c r="D996" s="201"/>
      <c r="E996" s="201"/>
      <c r="F996" s="113"/>
      <c r="G996" s="113"/>
      <c r="H996" s="113"/>
      <c r="I996" s="203"/>
      <c r="J996" s="203"/>
      <c r="K996" s="204"/>
      <c r="L996" s="204"/>
      <c r="M996" s="204"/>
      <c r="N996" s="201"/>
      <c r="O996" s="201"/>
      <c r="P996" s="201"/>
      <c r="Q996" s="201"/>
      <c r="R996" s="113"/>
      <c r="S996" s="113"/>
      <c r="V996" s="201"/>
      <c r="W996" s="113"/>
      <c r="Y996" s="113"/>
      <c r="Z996" s="113"/>
      <c r="AA996" s="113"/>
      <c r="AC996" s="113"/>
      <c r="AD996" s="201"/>
      <c r="AE996" s="113"/>
      <c r="AF996" s="113"/>
      <c r="AG996" s="113"/>
    </row>
    <row r="997" spans="1:33" x14ac:dyDescent="0.2">
      <c r="A997" s="113"/>
      <c r="B997" s="200"/>
      <c r="C997" s="113"/>
      <c r="D997" s="201"/>
      <c r="E997" s="201"/>
      <c r="F997" s="113"/>
      <c r="G997" s="113"/>
      <c r="H997" s="113"/>
      <c r="I997" s="203"/>
      <c r="J997" s="203"/>
      <c r="K997" s="204"/>
      <c r="L997" s="204"/>
      <c r="M997" s="204"/>
      <c r="N997" s="201"/>
      <c r="O997" s="201"/>
      <c r="P997" s="201"/>
      <c r="Q997" s="201"/>
      <c r="R997" s="113"/>
      <c r="S997" s="113"/>
      <c r="V997" s="201"/>
      <c r="W997" s="113"/>
      <c r="Y997" s="113"/>
      <c r="Z997" s="113"/>
      <c r="AA997" s="113"/>
      <c r="AC997" s="113"/>
      <c r="AD997" s="201"/>
      <c r="AE997" s="113"/>
      <c r="AF997" s="113"/>
      <c r="AG997" s="113"/>
    </row>
    <row r="998" spans="1:33" x14ac:dyDescent="0.2">
      <c r="A998" s="113"/>
      <c r="B998" s="200"/>
      <c r="C998" s="113"/>
      <c r="D998" s="201"/>
      <c r="E998" s="201"/>
      <c r="F998" s="113"/>
      <c r="G998" s="113"/>
      <c r="H998" s="113"/>
      <c r="I998" s="203"/>
      <c r="J998" s="203"/>
      <c r="K998" s="204"/>
      <c r="L998" s="204"/>
      <c r="M998" s="204"/>
      <c r="N998" s="201"/>
      <c r="O998" s="201"/>
      <c r="P998" s="201"/>
      <c r="Q998" s="201"/>
      <c r="R998" s="113"/>
      <c r="S998" s="113"/>
      <c r="V998" s="201"/>
      <c r="W998" s="113"/>
      <c r="Y998" s="113"/>
      <c r="Z998" s="113"/>
      <c r="AA998" s="113"/>
      <c r="AC998" s="113"/>
      <c r="AD998" s="201"/>
      <c r="AE998" s="113"/>
      <c r="AF998" s="113"/>
      <c r="AG998" s="113"/>
    </row>
    <row r="999" spans="1:33" x14ac:dyDescent="0.2">
      <c r="A999" s="113"/>
      <c r="B999" s="200"/>
      <c r="C999" s="113"/>
      <c r="D999" s="201"/>
      <c r="E999" s="201"/>
      <c r="F999" s="113"/>
      <c r="G999" s="113"/>
      <c r="H999" s="113"/>
      <c r="I999" s="203"/>
      <c r="J999" s="203"/>
      <c r="K999" s="204"/>
      <c r="L999" s="204"/>
      <c r="M999" s="204"/>
      <c r="N999" s="201"/>
      <c r="O999" s="201"/>
      <c r="P999" s="201"/>
      <c r="Q999" s="201"/>
      <c r="R999" s="113"/>
      <c r="S999" s="113"/>
      <c r="V999" s="201"/>
      <c r="W999" s="113"/>
      <c r="Y999" s="113"/>
      <c r="Z999" s="113"/>
      <c r="AA999" s="113"/>
      <c r="AC999" s="113"/>
      <c r="AD999" s="201"/>
      <c r="AE999" s="113"/>
      <c r="AF999" s="113"/>
      <c r="AG999" s="113"/>
    </row>
    <row r="1000" spans="1:33" x14ac:dyDescent="0.2">
      <c r="A1000" s="113"/>
      <c r="B1000" s="200"/>
      <c r="C1000" s="113"/>
      <c r="D1000" s="201"/>
      <c r="E1000" s="201"/>
      <c r="F1000" s="113"/>
      <c r="G1000" s="113"/>
      <c r="H1000" s="113"/>
      <c r="I1000" s="203"/>
      <c r="J1000" s="203"/>
      <c r="K1000" s="204"/>
      <c r="L1000" s="204"/>
      <c r="M1000" s="204"/>
      <c r="N1000" s="201"/>
      <c r="O1000" s="201"/>
      <c r="P1000" s="201"/>
      <c r="Q1000" s="201"/>
      <c r="R1000" s="113"/>
      <c r="S1000" s="113"/>
      <c r="V1000" s="201"/>
      <c r="W1000" s="113"/>
      <c r="Y1000" s="113"/>
      <c r="Z1000" s="113"/>
      <c r="AA1000" s="113"/>
      <c r="AC1000" s="113"/>
      <c r="AD1000" s="201"/>
      <c r="AE1000" s="113"/>
      <c r="AF1000" s="113"/>
      <c r="AG1000" s="113"/>
    </row>
    <row r="1001" spans="1:33" x14ac:dyDescent="0.2">
      <c r="A1001" s="113"/>
      <c r="B1001" s="200"/>
      <c r="C1001" s="113"/>
      <c r="D1001" s="201"/>
      <c r="E1001" s="201"/>
      <c r="F1001" s="113"/>
      <c r="G1001" s="113"/>
      <c r="H1001" s="113"/>
      <c r="I1001" s="203"/>
      <c r="J1001" s="203"/>
      <c r="K1001" s="204"/>
      <c r="L1001" s="204"/>
      <c r="M1001" s="204"/>
      <c r="N1001" s="201"/>
      <c r="O1001" s="201"/>
      <c r="P1001" s="201"/>
      <c r="Q1001" s="201"/>
      <c r="R1001" s="113"/>
      <c r="S1001" s="113"/>
      <c r="V1001" s="201"/>
      <c r="W1001" s="113"/>
      <c r="Y1001" s="113"/>
      <c r="Z1001" s="113"/>
      <c r="AA1001" s="113"/>
      <c r="AC1001" s="113"/>
      <c r="AD1001" s="201"/>
      <c r="AE1001" s="113"/>
      <c r="AF1001" s="113"/>
      <c r="AG1001" s="113"/>
    </row>
    <row r="1002" spans="1:33" x14ac:dyDescent="0.2">
      <c r="A1002" s="113"/>
      <c r="B1002" s="200"/>
      <c r="C1002" s="113"/>
      <c r="D1002" s="201"/>
      <c r="E1002" s="201"/>
      <c r="F1002" s="113"/>
      <c r="G1002" s="113"/>
      <c r="H1002" s="113"/>
      <c r="I1002" s="203"/>
      <c r="J1002" s="203"/>
      <c r="K1002" s="204"/>
      <c r="L1002" s="204"/>
      <c r="M1002" s="204"/>
      <c r="N1002" s="201"/>
      <c r="O1002" s="201"/>
      <c r="P1002" s="201"/>
      <c r="Q1002" s="201"/>
      <c r="R1002" s="113"/>
      <c r="S1002" s="113"/>
      <c r="V1002" s="201"/>
      <c r="W1002" s="113"/>
      <c r="Y1002" s="113"/>
      <c r="Z1002" s="113"/>
      <c r="AA1002" s="113"/>
      <c r="AC1002" s="113"/>
      <c r="AD1002" s="201"/>
      <c r="AE1002" s="113"/>
      <c r="AF1002" s="113"/>
      <c r="AG1002" s="113"/>
    </row>
    <row r="1003" spans="1:33" x14ac:dyDescent="0.2">
      <c r="A1003" s="113"/>
      <c r="B1003" s="200"/>
      <c r="C1003" s="113"/>
      <c r="D1003" s="201"/>
      <c r="E1003" s="201"/>
      <c r="F1003" s="113"/>
      <c r="G1003" s="113"/>
      <c r="H1003" s="113"/>
      <c r="I1003" s="203"/>
      <c r="J1003" s="203"/>
      <c r="K1003" s="204"/>
      <c r="L1003" s="204"/>
      <c r="M1003" s="204"/>
      <c r="N1003" s="201"/>
      <c r="O1003" s="201"/>
      <c r="P1003" s="201"/>
      <c r="Q1003" s="201"/>
      <c r="R1003" s="113"/>
      <c r="S1003" s="113"/>
      <c r="V1003" s="201"/>
      <c r="W1003" s="113"/>
      <c r="Y1003" s="113"/>
      <c r="Z1003" s="113"/>
      <c r="AA1003" s="113"/>
      <c r="AC1003" s="113"/>
      <c r="AD1003" s="201"/>
      <c r="AE1003" s="113"/>
      <c r="AF1003" s="113"/>
      <c r="AG1003" s="113"/>
    </row>
    <row r="1004" spans="1:33" x14ac:dyDescent="0.2">
      <c r="A1004" s="113"/>
      <c r="B1004" s="200"/>
      <c r="C1004" s="113"/>
      <c r="D1004" s="201"/>
      <c r="E1004" s="201"/>
      <c r="F1004" s="113"/>
      <c r="G1004" s="113"/>
      <c r="H1004" s="113"/>
      <c r="I1004" s="203"/>
      <c r="J1004" s="203"/>
      <c r="K1004" s="204"/>
      <c r="L1004" s="204"/>
      <c r="M1004" s="204"/>
      <c r="N1004" s="201"/>
      <c r="O1004" s="201"/>
      <c r="P1004" s="201"/>
      <c r="Q1004" s="201"/>
      <c r="R1004" s="113"/>
      <c r="S1004" s="113"/>
      <c r="V1004" s="201"/>
      <c r="W1004" s="113"/>
      <c r="Y1004" s="113"/>
      <c r="Z1004" s="113"/>
      <c r="AA1004" s="113"/>
      <c r="AC1004" s="113"/>
      <c r="AD1004" s="201"/>
      <c r="AE1004" s="113"/>
      <c r="AF1004" s="113"/>
      <c r="AG1004" s="113"/>
    </row>
    <row r="1005" spans="1:33" x14ac:dyDescent="0.2">
      <c r="A1005" s="113"/>
      <c r="B1005" s="200"/>
      <c r="C1005" s="113"/>
      <c r="D1005" s="201"/>
      <c r="E1005" s="201"/>
      <c r="F1005" s="113"/>
      <c r="G1005" s="113"/>
      <c r="H1005" s="113"/>
      <c r="I1005" s="203"/>
      <c r="J1005" s="203"/>
      <c r="K1005" s="204"/>
      <c r="L1005" s="204"/>
      <c r="M1005" s="204"/>
      <c r="N1005" s="201"/>
      <c r="O1005" s="201"/>
      <c r="P1005" s="201"/>
      <c r="Q1005" s="201"/>
      <c r="R1005" s="113"/>
      <c r="S1005" s="113"/>
      <c r="V1005" s="201"/>
      <c r="W1005" s="113"/>
      <c r="Y1005" s="113"/>
      <c r="Z1005" s="113"/>
      <c r="AA1005" s="113"/>
      <c r="AC1005" s="113"/>
      <c r="AD1005" s="201"/>
      <c r="AE1005" s="113"/>
      <c r="AF1005" s="113"/>
      <c r="AG1005" s="113"/>
    </row>
    <row r="1006" spans="1:33" x14ac:dyDescent="0.2">
      <c r="A1006" s="113"/>
      <c r="B1006" s="200"/>
      <c r="C1006" s="113"/>
      <c r="D1006" s="201"/>
      <c r="E1006" s="201"/>
      <c r="F1006" s="113"/>
      <c r="G1006" s="113"/>
      <c r="H1006" s="113"/>
      <c r="I1006" s="203"/>
      <c r="J1006" s="203"/>
      <c r="K1006" s="204"/>
      <c r="L1006" s="204"/>
      <c r="M1006" s="204"/>
      <c r="N1006" s="201"/>
      <c r="O1006" s="201"/>
      <c r="P1006" s="201"/>
      <c r="Q1006" s="201"/>
      <c r="R1006" s="113"/>
      <c r="S1006" s="113"/>
      <c r="V1006" s="201"/>
      <c r="W1006" s="113"/>
      <c r="Y1006" s="113"/>
      <c r="Z1006" s="113"/>
      <c r="AA1006" s="113"/>
      <c r="AC1006" s="113"/>
      <c r="AD1006" s="201"/>
      <c r="AE1006" s="113"/>
      <c r="AF1006" s="113"/>
      <c r="AG1006" s="113"/>
    </row>
    <row r="1007" spans="1:33" x14ac:dyDescent="0.2">
      <c r="A1007" s="113"/>
      <c r="B1007" s="200"/>
      <c r="C1007" s="113"/>
      <c r="D1007" s="201"/>
      <c r="E1007" s="201"/>
      <c r="F1007" s="113"/>
      <c r="G1007" s="113"/>
      <c r="H1007" s="113"/>
      <c r="I1007" s="203"/>
      <c r="J1007" s="203"/>
      <c r="K1007" s="204"/>
      <c r="L1007" s="204"/>
      <c r="M1007" s="204"/>
      <c r="N1007" s="201"/>
      <c r="O1007" s="201"/>
      <c r="P1007" s="201"/>
      <c r="Q1007" s="201"/>
      <c r="R1007" s="113"/>
      <c r="S1007" s="113"/>
      <c r="V1007" s="201"/>
      <c r="W1007" s="113"/>
      <c r="Y1007" s="113"/>
      <c r="Z1007" s="113"/>
      <c r="AA1007" s="113"/>
      <c r="AC1007" s="113"/>
      <c r="AD1007" s="201"/>
      <c r="AE1007" s="113"/>
      <c r="AF1007" s="113"/>
      <c r="AG1007" s="113"/>
    </row>
    <row r="1008" spans="1:33" x14ac:dyDescent="0.2">
      <c r="A1008" s="113"/>
      <c r="B1008" s="200"/>
      <c r="C1008" s="113"/>
      <c r="D1008" s="201"/>
      <c r="E1008" s="201"/>
      <c r="F1008" s="113"/>
      <c r="G1008" s="113"/>
      <c r="H1008" s="113"/>
      <c r="I1008" s="203"/>
      <c r="J1008" s="203"/>
      <c r="K1008" s="204"/>
      <c r="L1008" s="204"/>
      <c r="M1008" s="204"/>
      <c r="N1008" s="201"/>
      <c r="O1008" s="201"/>
      <c r="P1008" s="201"/>
      <c r="Q1008" s="201"/>
      <c r="R1008" s="113"/>
      <c r="S1008" s="113"/>
      <c r="V1008" s="201"/>
      <c r="W1008" s="113"/>
      <c r="Y1008" s="113"/>
      <c r="Z1008" s="113"/>
      <c r="AA1008" s="113"/>
      <c r="AC1008" s="113"/>
      <c r="AD1008" s="201"/>
      <c r="AE1008" s="113"/>
      <c r="AF1008" s="113"/>
      <c r="AG1008" s="113"/>
    </row>
    <row r="1009" spans="1:33" x14ac:dyDescent="0.2">
      <c r="A1009" s="113"/>
      <c r="B1009" s="200"/>
      <c r="C1009" s="113"/>
      <c r="D1009" s="201"/>
      <c r="E1009" s="201"/>
      <c r="F1009" s="113"/>
      <c r="G1009" s="113"/>
      <c r="H1009" s="113"/>
      <c r="I1009" s="203"/>
      <c r="J1009" s="203"/>
      <c r="K1009" s="204"/>
      <c r="L1009" s="204"/>
      <c r="M1009" s="204"/>
      <c r="N1009" s="201"/>
      <c r="O1009" s="201"/>
      <c r="P1009" s="201"/>
      <c r="Q1009" s="201"/>
      <c r="R1009" s="113"/>
      <c r="S1009" s="113"/>
      <c r="V1009" s="201"/>
      <c r="W1009" s="113"/>
      <c r="Y1009" s="113"/>
      <c r="Z1009" s="113"/>
      <c r="AA1009" s="113"/>
      <c r="AC1009" s="113"/>
      <c r="AD1009" s="201"/>
      <c r="AE1009" s="113"/>
      <c r="AF1009" s="113"/>
      <c r="AG1009" s="113"/>
    </row>
    <row r="1010" spans="1:33" x14ac:dyDescent="0.2">
      <c r="A1010" s="113"/>
      <c r="B1010" s="200"/>
      <c r="C1010" s="113"/>
      <c r="D1010" s="201"/>
      <c r="E1010" s="201"/>
      <c r="F1010" s="113"/>
      <c r="G1010" s="113"/>
      <c r="H1010" s="113"/>
      <c r="I1010" s="203"/>
      <c r="J1010" s="203"/>
      <c r="K1010" s="204"/>
      <c r="L1010" s="204"/>
      <c r="M1010" s="204"/>
      <c r="N1010" s="201"/>
      <c r="O1010" s="201"/>
      <c r="P1010" s="201"/>
      <c r="Q1010" s="201"/>
      <c r="R1010" s="113"/>
      <c r="S1010" s="113"/>
      <c r="V1010" s="201"/>
      <c r="W1010" s="113"/>
      <c r="Y1010" s="113"/>
      <c r="Z1010" s="113"/>
      <c r="AA1010" s="113"/>
      <c r="AC1010" s="113"/>
      <c r="AD1010" s="201"/>
      <c r="AE1010" s="113"/>
      <c r="AF1010" s="113"/>
      <c r="AG1010" s="113"/>
    </row>
    <row r="1011" spans="1:33" x14ac:dyDescent="0.2">
      <c r="A1011" s="113"/>
      <c r="B1011" s="200"/>
      <c r="C1011" s="113"/>
      <c r="D1011" s="201"/>
      <c r="E1011" s="201"/>
      <c r="F1011" s="113"/>
      <c r="G1011" s="113"/>
      <c r="H1011" s="113"/>
      <c r="I1011" s="203"/>
      <c r="J1011" s="203"/>
      <c r="K1011" s="204"/>
      <c r="L1011" s="204"/>
      <c r="M1011" s="204"/>
      <c r="N1011" s="201"/>
      <c r="O1011" s="201"/>
      <c r="P1011" s="201"/>
      <c r="Q1011" s="201"/>
      <c r="R1011" s="113"/>
      <c r="S1011" s="113"/>
      <c r="V1011" s="201"/>
      <c r="W1011" s="113"/>
      <c r="Y1011" s="113"/>
      <c r="Z1011" s="113"/>
      <c r="AA1011" s="113"/>
      <c r="AC1011" s="113"/>
      <c r="AD1011" s="201"/>
      <c r="AE1011" s="113"/>
      <c r="AF1011" s="113"/>
      <c r="AG1011" s="113"/>
    </row>
    <row r="1012" spans="1:33" x14ac:dyDescent="0.2">
      <c r="A1012" s="113"/>
      <c r="B1012" s="200"/>
      <c r="C1012" s="113"/>
      <c r="D1012" s="201"/>
      <c r="E1012" s="201"/>
      <c r="F1012" s="113"/>
      <c r="G1012" s="113"/>
      <c r="H1012" s="113"/>
      <c r="I1012" s="203"/>
      <c r="J1012" s="203"/>
      <c r="K1012" s="204"/>
      <c r="L1012" s="204"/>
      <c r="M1012" s="204"/>
      <c r="N1012" s="201"/>
      <c r="O1012" s="201"/>
      <c r="P1012" s="201"/>
      <c r="Q1012" s="201"/>
      <c r="R1012" s="113"/>
      <c r="S1012" s="113"/>
      <c r="V1012" s="201"/>
      <c r="W1012" s="113"/>
      <c r="Y1012" s="113"/>
      <c r="Z1012" s="113"/>
      <c r="AA1012" s="113"/>
      <c r="AC1012" s="113"/>
      <c r="AD1012" s="201"/>
      <c r="AE1012" s="113"/>
      <c r="AF1012" s="113"/>
      <c r="AG1012" s="113"/>
    </row>
    <row r="1013" spans="1:33" x14ac:dyDescent="0.2">
      <c r="A1013" s="113"/>
      <c r="B1013" s="200"/>
      <c r="C1013" s="113"/>
      <c r="D1013" s="201"/>
      <c r="E1013" s="201"/>
      <c r="F1013" s="113"/>
      <c r="G1013" s="113"/>
      <c r="H1013" s="113"/>
      <c r="I1013" s="203"/>
      <c r="J1013" s="203"/>
      <c r="K1013" s="204"/>
      <c r="L1013" s="204"/>
      <c r="M1013" s="204"/>
      <c r="N1013" s="201"/>
      <c r="O1013" s="201"/>
      <c r="P1013" s="201"/>
      <c r="Q1013" s="201"/>
      <c r="R1013" s="113"/>
      <c r="S1013" s="113"/>
      <c r="V1013" s="201"/>
      <c r="W1013" s="113"/>
      <c r="Y1013" s="113"/>
      <c r="Z1013" s="113"/>
      <c r="AA1013" s="113"/>
      <c r="AC1013" s="113"/>
      <c r="AD1013" s="201"/>
      <c r="AE1013" s="113"/>
      <c r="AF1013" s="113"/>
      <c r="AG1013" s="113"/>
    </row>
    <row r="1014" spans="1:33" x14ac:dyDescent="0.2">
      <c r="A1014" s="113"/>
      <c r="B1014" s="200"/>
      <c r="C1014" s="113"/>
      <c r="D1014" s="201"/>
      <c r="E1014" s="201"/>
      <c r="F1014" s="113"/>
      <c r="G1014" s="113"/>
      <c r="H1014" s="113"/>
      <c r="I1014" s="203"/>
      <c r="J1014" s="203"/>
      <c r="K1014" s="204"/>
      <c r="L1014" s="204"/>
      <c r="M1014" s="204"/>
      <c r="N1014" s="201"/>
      <c r="O1014" s="201"/>
      <c r="P1014" s="201"/>
      <c r="Q1014" s="201"/>
      <c r="R1014" s="113"/>
      <c r="S1014" s="113"/>
      <c r="V1014" s="201"/>
      <c r="W1014" s="113"/>
      <c r="Y1014" s="113"/>
      <c r="Z1014" s="113"/>
      <c r="AA1014" s="113"/>
      <c r="AC1014" s="113"/>
      <c r="AD1014" s="201"/>
      <c r="AE1014" s="113"/>
      <c r="AF1014" s="113"/>
      <c r="AG1014" s="113"/>
    </row>
    <row r="1015" spans="1:33" x14ac:dyDescent="0.2">
      <c r="A1015" s="113"/>
      <c r="B1015" s="200"/>
      <c r="C1015" s="113"/>
      <c r="D1015" s="201"/>
      <c r="E1015" s="201"/>
      <c r="F1015" s="113"/>
      <c r="G1015" s="113"/>
      <c r="H1015" s="113"/>
      <c r="I1015" s="203"/>
      <c r="J1015" s="203"/>
      <c r="K1015" s="204"/>
      <c r="L1015" s="204"/>
      <c r="M1015" s="204"/>
      <c r="N1015" s="201"/>
      <c r="O1015" s="201"/>
      <c r="P1015" s="201"/>
      <c r="Q1015" s="201"/>
      <c r="R1015" s="113"/>
      <c r="S1015" s="113"/>
      <c r="V1015" s="201"/>
      <c r="W1015" s="113"/>
      <c r="Y1015" s="113"/>
      <c r="Z1015" s="113"/>
      <c r="AA1015" s="113"/>
      <c r="AC1015" s="113"/>
      <c r="AD1015" s="201"/>
      <c r="AE1015" s="113"/>
      <c r="AF1015" s="113"/>
      <c r="AG1015" s="113"/>
    </row>
    <row r="1016" spans="1:33" x14ac:dyDescent="0.2">
      <c r="A1016" s="113"/>
      <c r="B1016" s="200"/>
      <c r="C1016" s="113"/>
      <c r="D1016" s="201"/>
      <c r="E1016" s="201"/>
      <c r="F1016" s="113"/>
      <c r="G1016" s="113"/>
      <c r="H1016" s="113"/>
      <c r="I1016" s="203"/>
      <c r="J1016" s="203"/>
      <c r="K1016" s="204"/>
      <c r="L1016" s="204"/>
      <c r="M1016" s="204"/>
      <c r="N1016" s="201"/>
      <c r="O1016" s="201"/>
      <c r="P1016" s="201"/>
      <c r="Q1016" s="201"/>
      <c r="R1016" s="113"/>
      <c r="S1016" s="113"/>
      <c r="V1016" s="201"/>
      <c r="W1016" s="113"/>
      <c r="Y1016" s="113"/>
      <c r="Z1016" s="113"/>
      <c r="AA1016" s="113"/>
      <c r="AC1016" s="113"/>
      <c r="AD1016" s="201"/>
      <c r="AE1016" s="113"/>
      <c r="AF1016" s="113"/>
      <c r="AG1016" s="113"/>
    </row>
    <row r="1017" spans="1:33" x14ac:dyDescent="0.2">
      <c r="A1017" s="113"/>
      <c r="B1017" s="200"/>
      <c r="C1017" s="113"/>
      <c r="D1017" s="201"/>
      <c r="E1017" s="201"/>
      <c r="F1017" s="113"/>
      <c r="G1017" s="113"/>
      <c r="H1017" s="113"/>
      <c r="I1017" s="203"/>
      <c r="J1017" s="203"/>
      <c r="K1017" s="204"/>
      <c r="L1017" s="204"/>
      <c r="M1017" s="204"/>
      <c r="N1017" s="201"/>
      <c r="O1017" s="201"/>
      <c r="P1017" s="201"/>
      <c r="Q1017" s="201"/>
      <c r="R1017" s="113"/>
      <c r="S1017" s="113"/>
      <c r="V1017" s="201"/>
      <c r="W1017" s="113"/>
      <c r="Y1017" s="113"/>
      <c r="Z1017" s="113"/>
      <c r="AA1017" s="113"/>
      <c r="AC1017" s="113"/>
      <c r="AD1017" s="201"/>
      <c r="AE1017" s="113"/>
      <c r="AF1017" s="113"/>
      <c r="AG1017" s="113"/>
    </row>
    <row r="1018" spans="1:33" x14ac:dyDescent="0.2">
      <c r="A1018" s="113"/>
      <c r="B1018" s="200"/>
      <c r="C1018" s="113"/>
      <c r="D1018" s="201"/>
      <c r="E1018" s="201"/>
      <c r="F1018" s="113"/>
      <c r="G1018" s="113"/>
      <c r="H1018" s="113"/>
      <c r="I1018" s="203"/>
      <c r="J1018" s="203"/>
      <c r="K1018" s="204"/>
      <c r="L1018" s="204"/>
      <c r="M1018" s="204"/>
      <c r="N1018" s="201"/>
      <c r="O1018" s="201"/>
      <c r="P1018" s="201"/>
      <c r="Q1018" s="201"/>
      <c r="R1018" s="113"/>
      <c r="S1018" s="113"/>
      <c r="V1018" s="201"/>
      <c r="W1018" s="113"/>
      <c r="Y1018" s="113"/>
      <c r="Z1018" s="113"/>
      <c r="AA1018" s="113"/>
      <c r="AC1018" s="113"/>
      <c r="AD1018" s="201"/>
      <c r="AE1018" s="113"/>
      <c r="AF1018" s="113"/>
      <c r="AG1018" s="113"/>
    </row>
    <row r="1019" spans="1:33" x14ac:dyDescent="0.2">
      <c r="A1019" s="113"/>
      <c r="B1019" s="200"/>
      <c r="C1019" s="113"/>
      <c r="D1019" s="201"/>
      <c r="E1019" s="201"/>
      <c r="F1019" s="113"/>
      <c r="G1019" s="113"/>
      <c r="H1019" s="113"/>
      <c r="I1019" s="203"/>
      <c r="J1019" s="203"/>
      <c r="K1019" s="204"/>
      <c r="L1019" s="204"/>
      <c r="M1019" s="204"/>
      <c r="N1019" s="201"/>
      <c r="O1019" s="201"/>
      <c r="P1019" s="201"/>
      <c r="Q1019" s="201"/>
      <c r="R1019" s="113"/>
      <c r="S1019" s="113"/>
      <c r="V1019" s="201"/>
      <c r="W1019" s="113"/>
      <c r="Y1019" s="113"/>
      <c r="Z1019" s="113"/>
      <c r="AA1019" s="113"/>
      <c r="AC1019" s="113"/>
      <c r="AD1019" s="201"/>
      <c r="AE1019" s="113"/>
      <c r="AF1019" s="113"/>
      <c r="AG1019" s="113"/>
    </row>
    <row r="1020" spans="1:33" x14ac:dyDescent="0.2">
      <c r="A1020" s="113"/>
      <c r="B1020" s="200"/>
      <c r="C1020" s="113"/>
      <c r="D1020" s="201"/>
      <c r="E1020" s="201"/>
      <c r="F1020" s="113"/>
      <c r="G1020" s="113"/>
      <c r="H1020" s="113"/>
      <c r="I1020" s="203"/>
      <c r="J1020" s="203"/>
      <c r="K1020" s="204"/>
      <c r="L1020" s="204"/>
      <c r="M1020" s="204"/>
      <c r="N1020" s="201"/>
      <c r="O1020" s="201"/>
      <c r="P1020" s="201"/>
      <c r="Q1020" s="201"/>
      <c r="R1020" s="113"/>
      <c r="S1020" s="113"/>
      <c r="V1020" s="201"/>
      <c r="W1020" s="113"/>
      <c r="Y1020" s="113"/>
      <c r="Z1020" s="113"/>
      <c r="AA1020" s="113"/>
      <c r="AC1020" s="113"/>
      <c r="AD1020" s="201"/>
      <c r="AE1020" s="113"/>
      <c r="AF1020" s="113"/>
      <c r="AG1020" s="113"/>
    </row>
    <row r="1021" spans="1:33" x14ac:dyDescent="0.2">
      <c r="A1021" s="113"/>
      <c r="B1021" s="200"/>
      <c r="C1021" s="113"/>
      <c r="D1021" s="201"/>
      <c r="E1021" s="201"/>
      <c r="F1021" s="113"/>
      <c r="G1021" s="113"/>
      <c r="H1021" s="113"/>
      <c r="I1021" s="203"/>
      <c r="J1021" s="203"/>
      <c r="K1021" s="204"/>
      <c r="L1021" s="204"/>
      <c r="M1021" s="204"/>
      <c r="N1021" s="201"/>
      <c r="O1021" s="201"/>
      <c r="P1021" s="201"/>
      <c r="Q1021" s="201"/>
      <c r="R1021" s="113"/>
      <c r="S1021" s="113"/>
      <c r="V1021" s="201"/>
      <c r="W1021" s="113"/>
      <c r="Y1021" s="113"/>
      <c r="Z1021" s="113"/>
      <c r="AA1021" s="113"/>
      <c r="AC1021" s="113"/>
      <c r="AD1021" s="201"/>
      <c r="AE1021" s="113"/>
      <c r="AF1021" s="113"/>
      <c r="AG1021" s="113"/>
    </row>
    <row r="1022" spans="1:33" x14ac:dyDescent="0.2">
      <c r="A1022" s="113"/>
      <c r="B1022" s="200"/>
      <c r="C1022" s="113"/>
      <c r="D1022" s="201"/>
      <c r="E1022" s="201"/>
      <c r="F1022" s="113"/>
      <c r="G1022" s="113"/>
      <c r="H1022" s="113"/>
      <c r="I1022" s="203"/>
      <c r="J1022" s="203"/>
      <c r="K1022" s="204"/>
      <c r="L1022" s="204"/>
      <c r="M1022" s="204"/>
      <c r="N1022" s="201"/>
      <c r="O1022" s="201"/>
      <c r="P1022" s="201"/>
      <c r="Q1022" s="201"/>
      <c r="R1022" s="113"/>
      <c r="S1022" s="113"/>
      <c r="V1022" s="201"/>
      <c r="W1022" s="113"/>
      <c r="Y1022" s="113"/>
      <c r="Z1022" s="113"/>
      <c r="AA1022" s="113"/>
      <c r="AC1022" s="113"/>
      <c r="AD1022" s="201"/>
      <c r="AE1022" s="113"/>
      <c r="AF1022" s="113"/>
      <c r="AG1022" s="113"/>
    </row>
    <row r="1023" spans="1:33" x14ac:dyDescent="0.2">
      <c r="A1023" s="113"/>
      <c r="B1023" s="200"/>
      <c r="C1023" s="113"/>
      <c r="D1023" s="201"/>
      <c r="E1023" s="201"/>
      <c r="F1023" s="113"/>
      <c r="G1023" s="113"/>
      <c r="H1023" s="113"/>
      <c r="I1023" s="203"/>
      <c r="J1023" s="203"/>
      <c r="K1023" s="204"/>
      <c r="L1023" s="204"/>
      <c r="M1023" s="204"/>
      <c r="N1023" s="201"/>
      <c r="O1023" s="201"/>
      <c r="P1023" s="201"/>
      <c r="Q1023" s="201"/>
      <c r="R1023" s="113"/>
      <c r="S1023" s="113"/>
      <c r="V1023" s="201"/>
      <c r="W1023" s="113"/>
      <c r="Y1023" s="113"/>
      <c r="Z1023" s="113"/>
      <c r="AA1023" s="113"/>
      <c r="AC1023" s="113"/>
      <c r="AD1023" s="201"/>
      <c r="AE1023" s="113"/>
      <c r="AF1023" s="113"/>
      <c r="AG1023" s="113"/>
    </row>
    <row r="1024" spans="1:33" x14ac:dyDescent="0.2">
      <c r="A1024" s="113"/>
      <c r="B1024" s="200"/>
      <c r="C1024" s="113"/>
      <c r="D1024" s="201"/>
      <c r="E1024" s="201"/>
      <c r="F1024" s="113"/>
      <c r="G1024" s="113"/>
      <c r="H1024" s="113"/>
      <c r="I1024" s="203"/>
      <c r="J1024" s="203"/>
      <c r="K1024" s="204"/>
      <c r="L1024" s="204"/>
      <c r="M1024" s="204"/>
      <c r="N1024" s="201"/>
      <c r="O1024" s="201"/>
      <c r="P1024" s="201"/>
      <c r="Q1024" s="201"/>
      <c r="R1024" s="113"/>
      <c r="S1024" s="113"/>
      <c r="V1024" s="201"/>
      <c r="W1024" s="113"/>
      <c r="Y1024" s="113"/>
      <c r="Z1024" s="113"/>
      <c r="AA1024" s="113"/>
      <c r="AC1024" s="113"/>
      <c r="AD1024" s="201"/>
      <c r="AE1024" s="113"/>
      <c r="AF1024" s="113"/>
      <c r="AG1024" s="113"/>
    </row>
    <row r="1025" spans="1:33" x14ac:dyDescent="0.2">
      <c r="A1025" s="113"/>
      <c r="B1025" s="200"/>
      <c r="C1025" s="113"/>
      <c r="D1025" s="201"/>
      <c r="E1025" s="201"/>
      <c r="F1025" s="113"/>
      <c r="G1025" s="113"/>
      <c r="H1025" s="113"/>
      <c r="I1025" s="203"/>
      <c r="J1025" s="203"/>
      <c r="K1025" s="204"/>
      <c r="L1025" s="204"/>
      <c r="M1025" s="204"/>
      <c r="N1025" s="201"/>
      <c r="O1025" s="201"/>
      <c r="P1025" s="201"/>
      <c r="Q1025" s="201"/>
      <c r="R1025" s="113"/>
      <c r="S1025" s="113"/>
      <c r="V1025" s="201"/>
      <c r="W1025" s="113"/>
      <c r="Y1025" s="113"/>
      <c r="Z1025" s="113"/>
      <c r="AA1025" s="113"/>
      <c r="AC1025" s="113"/>
      <c r="AD1025" s="201"/>
      <c r="AE1025" s="113"/>
      <c r="AF1025" s="113"/>
      <c r="AG1025" s="113"/>
    </row>
    <row r="1026" spans="1:33" x14ac:dyDescent="0.2">
      <c r="A1026" s="113"/>
      <c r="B1026" s="200"/>
      <c r="C1026" s="113"/>
      <c r="D1026" s="201"/>
      <c r="E1026" s="201"/>
      <c r="F1026" s="113"/>
      <c r="G1026" s="113"/>
      <c r="H1026" s="113"/>
      <c r="I1026" s="203"/>
      <c r="J1026" s="203"/>
      <c r="K1026" s="204"/>
      <c r="L1026" s="204"/>
      <c r="M1026" s="204"/>
      <c r="N1026" s="201"/>
      <c r="O1026" s="201"/>
      <c r="P1026" s="201"/>
      <c r="Q1026" s="201"/>
      <c r="R1026" s="113"/>
      <c r="S1026" s="113"/>
      <c r="V1026" s="201"/>
      <c r="W1026" s="113"/>
      <c r="Y1026" s="113"/>
      <c r="Z1026" s="113"/>
      <c r="AA1026" s="113"/>
      <c r="AC1026" s="113"/>
      <c r="AD1026" s="201"/>
      <c r="AE1026" s="113"/>
      <c r="AF1026" s="113"/>
      <c r="AG1026" s="113"/>
    </row>
    <row r="1027" spans="1:33" x14ac:dyDescent="0.2">
      <c r="A1027" s="113"/>
      <c r="B1027" s="200"/>
      <c r="C1027" s="113"/>
      <c r="D1027" s="201"/>
      <c r="E1027" s="201"/>
      <c r="F1027" s="113"/>
      <c r="G1027" s="113"/>
      <c r="H1027" s="113"/>
      <c r="I1027" s="203"/>
      <c r="J1027" s="203"/>
      <c r="K1027" s="204"/>
      <c r="L1027" s="204"/>
      <c r="M1027" s="204"/>
      <c r="N1027" s="201"/>
      <c r="O1027" s="201"/>
      <c r="P1027" s="201"/>
      <c r="Q1027" s="201"/>
      <c r="R1027" s="113"/>
      <c r="S1027" s="113"/>
      <c r="V1027" s="201"/>
      <c r="W1027" s="113"/>
      <c r="Y1027" s="113"/>
      <c r="Z1027" s="113"/>
      <c r="AA1027" s="113"/>
      <c r="AC1027" s="113"/>
      <c r="AD1027" s="201"/>
      <c r="AE1027" s="113"/>
      <c r="AF1027" s="113"/>
      <c r="AG1027" s="113"/>
    </row>
    <row r="1028" spans="1:33" x14ac:dyDescent="0.2">
      <c r="A1028" s="113"/>
      <c r="B1028" s="200"/>
      <c r="C1028" s="113"/>
      <c r="D1028" s="201"/>
      <c r="E1028" s="201"/>
      <c r="F1028" s="113"/>
      <c r="G1028" s="113"/>
      <c r="H1028" s="113"/>
      <c r="I1028" s="203"/>
      <c r="J1028" s="203"/>
      <c r="K1028" s="204"/>
      <c r="L1028" s="204"/>
      <c r="M1028" s="204"/>
      <c r="N1028" s="201"/>
      <c r="O1028" s="201"/>
      <c r="P1028" s="201"/>
      <c r="Q1028" s="201"/>
      <c r="R1028" s="113"/>
      <c r="S1028" s="113"/>
      <c r="V1028" s="201"/>
      <c r="W1028" s="113"/>
      <c r="Y1028" s="113"/>
      <c r="Z1028" s="113"/>
      <c r="AA1028" s="113"/>
      <c r="AC1028" s="113"/>
      <c r="AD1028" s="201"/>
      <c r="AE1028" s="113"/>
      <c r="AF1028" s="113"/>
      <c r="AG1028" s="113"/>
    </row>
    <row r="1029" spans="1:33" x14ac:dyDescent="0.2">
      <c r="A1029" s="113"/>
      <c r="B1029" s="200"/>
      <c r="C1029" s="113"/>
      <c r="D1029" s="201"/>
      <c r="E1029" s="201"/>
      <c r="F1029" s="113"/>
      <c r="G1029" s="113"/>
      <c r="H1029" s="113"/>
      <c r="I1029" s="203"/>
      <c r="J1029" s="203"/>
      <c r="K1029" s="204"/>
      <c r="L1029" s="204"/>
      <c r="M1029" s="204"/>
      <c r="N1029" s="201"/>
      <c r="O1029" s="201"/>
      <c r="P1029" s="201"/>
      <c r="Q1029" s="201"/>
      <c r="R1029" s="113"/>
      <c r="S1029" s="113"/>
      <c r="V1029" s="201"/>
      <c r="W1029" s="113"/>
      <c r="Y1029" s="113"/>
      <c r="Z1029" s="113"/>
      <c r="AA1029" s="113"/>
      <c r="AC1029" s="113"/>
      <c r="AD1029" s="201"/>
      <c r="AE1029" s="113"/>
      <c r="AF1029" s="113"/>
      <c r="AG1029" s="113"/>
    </row>
    <row r="1030" spans="1:33" x14ac:dyDescent="0.2">
      <c r="A1030" s="113"/>
      <c r="B1030" s="200"/>
      <c r="C1030" s="113"/>
      <c r="D1030" s="201"/>
      <c r="E1030" s="201"/>
      <c r="F1030" s="113"/>
      <c r="G1030" s="113"/>
      <c r="H1030" s="113"/>
      <c r="I1030" s="203"/>
      <c r="J1030" s="203"/>
      <c r="K1030" s="204"/>
      <c r="L1030" s="204"/>
      <c r="M1030" s="204"/>
      <c r="N1030" s="201"/>
      <c r="O1030" s="201"/>
      <c r="P1030" s="201"/>
      <c r="Q1030" s="201"/>
      <c r="R1030" s="113"/>
      <c r="S1030" s="113"/>
      <c r="V1030" s="201"/>
      <c r="W1030" s="113"/>
      <c r="Y1030" s="113"/>
      <c r="Z1030" s="113"/>
      <c r="AA1030" s="113"/>
      <c r="AC1030" s="113"/>
      <c r="AD1030" s="201"/>
      <c r="AE1030" s="113"/>
      <c r="AF1030" s="113"/>
      <c r="AG1030" s="113"/>
    </row>
    <row r="1031" spans="1:33" x14ac:dyDescent="0.2">
      <c r="A1031" s="113"/>
      <c r="B1031" s="200"/>
      <c r="C1031" s="113"/>
      <c r="D1031" s="201"/>
      <c r="E1031" s="201"/>
      <c r="F1031" s="113"/>
      <c r="G1031" s="113"/>
      <c r="H1031" s="113"/>
      <c r="I1031" s="203"/>
      <c r="J1031" s="203"/>
      <c r="K1031" s="204"/>
      <c r="L1031" s="204"/>
      <c r="M1031" s="204"/>
      <c r="N1031" s="201"/>
      <c r="O1031" s="201"/>
      <c r="P1031" s="201"/>
      <c r="Q1031" s="201"/>
      <c r="R1031" s="113"/>
      <c r="S1031" s="113"/>
      <c r="V1031" s="201"/>
      <c r="W1031" s="113"/>
      <c r="Y1031" s="113"/>
      <c r="Z1031" s="113"/>
      <c r="AA1031" s="113"/>
      <c r="AC1031" s="113"/>
      <c r="AD1031" s="201"/>
      <c r="AE1031" s="113"/>
      <c r="AF1031" s="113"/>
      <c r="AG1031" s="113"/>
    </row>
    <row r="1032" spans="1:33" x14ac:dyDescent="0.2">
      <c r="A1032" s="113"/>
      <c r="B1032" s="200"/>
      <c r="C1032" s="113"/>
      <c r="D1032" s="201"/>
      <c r="E1032" s="201"/>
      <c r="F1032" s="113"/>
      <c r="G1032" s="113"/>
      <c r="H1032" s="113"/>
      <c r="I1032" s="203"/>
      <c r="J1032" s="203"/>
      <c r="K1032" s="204"/>
      <c r="L1032" s="204"/>
      <c r="M1032" s="204"/>
      <c r="N1032" s="201"/>
      <c r="O1032" s="201"/>
      <c r="P1032" s="201"/>
      <c r="Q1032" s="201"/>
      <c r="R1032" s="113"/>
      <c r="S1032" s="113"/>
      <c r="V1032" s="201"/>
      <c r="W1032" s="113"/>
      <c r="Y1032" s="113"/>
      <c r="Z1032" s="113"/>
      <c r="AA1032" s="113"/>
      <c r="AC1032" s="113"/>
      <c r="AD1032" s="201"/>
      <c r="AE1032" s="113"/>
      <c r="AF1032" s="113"/>
      <c r="AG1032" s="113"/>
    </row>
    <row r="1033" spans="1:33" x14ac:dyDescent="0.2">
      <c r="A1033" s="113"/>
      <c r="B1033" s="200"/>
      <c r="C1033" s="113"/>
      <c r="D1033" s="201"/>
      <c r="E1033" s="201"/>
      <c r="F1033" s="113"/>
      <c r="G1033" s="113"/>
      <c r="H1033" s="113"/>
      <c r="I1033" s="203"/>
      <c r="J1033" s="203"/>
      <c r="K1033" s="204"/>
      <c r="L1033" s="204"/>
      <c r="M1033" s="204"/>
      <c r="N1033" s="201"/>
      <c r="O1033" s="201"/>
      <c r="P1033" s="201"/>
      <c r="Q1033" s="201"/>
      <c r="R1033" s="113"/>
      <c r="S1033" s="113"/>
      <c r="V1033" s="201"/>
      <c r="W1033" s="113"/>
      <c r="Y1033" s="113"/>
      <c r="Z1033" s="113"/>
      <c r="AA1033" s="113"/>
      <c r="AC1033" s="113"/>
      <c r="AD1033" s="201"/>
      <c r="AE1033" s="113"/>
      <c r="AF1033" s="113"/>
      <c r="AG1033" s="113"/>
    </row>
    <row r="1034" spans="1:33" x14ac:dyDescent="0.2">
      <c r="A1034" s="113"/>
      <c r="B1034" s="200"/>
      <c r="C1034" s="113"/>
      <c r="D1034" s="201"/>
      <c r="E1034" s="201"/>
      <c r="F1034" s="113"/>
      <c r="G1034" s="113"/>
      <c r="H1034" s="113"/>
      <c r="I1034" s="203"/>
      <c r="J1034" s="203"/>
      <c r="K1034" s="204"/>
      <c r="L1034" s="204"/>
      <c r="M1034" s="204"/>
      <c r="N1034" s="201"/>
      <c r="O1034" s="201"/>
      <c r="P1034" s="201"/>
      <c r="Q1034" s="201"/>
      <c r="R1034" s="113"/>
      <c r="S1034" s="113"/>
      <c r="V1034" s="201"/>
      <c r="W1034" s="113"/>
      <c r="Y1034" s="113"/>
      <c r="Z1034" s="113"/>
      <c r="AA1034" s="113"/>
      <c r="AC1034" s="113"/>
      <c r="AD1034" s="201"/>
      <c r="AE1034" s="113"/>
      <c r="AF1034" s="113"/>
      <c r="AG1034" s="113"/>
    </row>
    <row r="1035" spans="1:33" x14ac:dyDescent="0.2">
      <c r="A1035" s="113"/>
      <c r="B1035" s="200"/>
      <c r="C1035" s="113"/>
      <c r="D1035" s="201"/>
      <c r="E1035" s="201"/>
      <c r="F1035" s="113"/>
      <c r="G1035" s="113"/>
      <c r="H1035" s="113"/>
      <c r="I1035" s="203"/>
      <c r="J1035" s="203"/>
      <c r="K1035" s="204"/>
      <c r="L1035" s="204"/>
      <c r="M1035" s="204"/>
      <c r="N1035" s="201"/>
      <c r="O1035" s="201"/>
      <c r="P1035" s="201"/>
      <c r="Q1035" s="201"/>
      <c r="R1035" s="113"/>
      <c r="S1035" s="113"/>
      <c r="V1035" s="201"/>
      <c r="W1035" s="113"/>
      <c r="Y1035" s="113"/>
      <c r="Z1035" s="113"/>
      <c r="AA1035" s="113"/>
      <c r="AC1035" s="113"/>
      <c r="AD1035" s="201"/>
      <c r="AE1035" s="113"/>
      <c r="AF1035" s="113"/>
      <c r="AG1035" s="113"/>
    </row>
    <row r="1036" spans="1:33" x14ac:dyDescent="0.2">
      <c r="A1036" s="113"/>
      <c r="B1036" s="200"/>
      <c r="C1036" s="113"/>
      <c r="D1036" s="201"/>
      <c r="E1036" s="201"/>
      <c r="F1036" s="113"/>
      <c r="G1036" s="113"/>
      <c r="H1036" s="113"/>
      <c r="I1036" s="203"/>
      <c r="J1036" s="203"/>
      <c r="K1036" s="204"/>
      <c r="L1036" s="204"/>
      <c r="M1036" s="204"/>
      <c r="N1036" s="201"/>
      <c r="O1036" s="201"/>
      <c r="P1036" s="201"/>
      <c r="Q1036" s="201"/>
      <c r="R1036" s="113"/>
      <c r="S1036" s="113"/>
      <c r="V1036" s="201"/>
      <c r="W1036" s="113"/>
      <c r="Y1036" s="113"/>
      <c r="Z1036" s="113"/>
      <c r="AA1036" s="113"/>
      <c r="AC1036" s="113"/>
      <c r="AD1036" s="201"/>
      <c r="AE1036" s="113"/>
      <c r="AF1036" s="113"/>
      <c r="AG1036" s="113"/>
    </row>
    <row r="1037" spans="1:33" x14ac:dyDescent="0.2">
      <c r="A1037" s="113"/>
      <c r="B1037" s="200"/>
      <c r="C1037" s="113"/>
      <c r="D1037" s="201"/>
      <c r="E1037" s="201"/>
      <c r="F1037" s="113"/>
      <c r="G1037" s="113"/>
      <c r="H1037" s="113"/>
      <c r="I1037" s="203"/>
      <c r="J1037" s="203"/>
      <c r="K1037" s="204"/>
      <c r="L1037" s="204"/>
      <c r="M1037" s="204"/>
      <c r="N1037" s="201"/>
      <c r="O1037" s="201"/>
      <c r="P1037" s="201"/>
      <c r="Q1037" s="201"/>
      <c r="R1037" s="113"/>
      <c r="S1037" s="113"/>
      <c r="V1037" s="201"/>
      <c r="W1037" s="113"/>
      <c r="Y1037" s="113"/>
      <c r="Z1037" s="113"/>
      <c r="AA1037" s="113"/>
      <c r="AC1037" s="113"/>
      <c r="AD1037" s="201"/>
      <c r="AE1037" s="113"/>
      <c r="AF1037" s="113"/>
      <c r="AG1037" s="113"/>
    </row>
    <row r="1038" spans="1:33" x14ac:dyDescent="0.2">
      <c r="A1038" s="113"/>
      <c r="B1038" s="200"/>
      <c r="C1038" s="113"/>
      <c r="D1038" s="201"/>
      <c r="E1038" s="201"/>
      <c r="F1038" s="113"/>
      <c r="G1038" s="113"/>
      <c r="H1038" s="113"/>
      <c r="I1038" s="203"/>
      <c r="J1038" s="203"/>
      <c r="K1038" s="204"/>
      <c r="L1038" s="204"/>
      <c r="M1038" s="204"/>
      <c r="N1038" s="201"/>
      <c r="O1038" s="201"/>
      <c r="P1038" s="201"/>
      <c r="Q1038" s="201"/>
      <c r="R1038" s="113"/>
      <c r="S1038" s="113"/>
      <c r="V1038" s="201"/>
      <c r="W1038" s="113"/>
      <c r="Y1038" s="113"/>
      <c r="Z1038" s="113"/>
      <c r="AA1038" s="113"/>
      <c r="AC1038" s="113"/>
      <c r="AD1038" s="201"/>
      <c r="AE1038" s="113"/>
      <c r="AF1038" s="113"/>
      <c r="AG1038" s="113"/>
    </row>
    <row r="1039" spans="1:33" x14ac:dyDescent="0.2">
      <c r="A1039" s="113"/>
      <c r="B1039" s="200"/>
      <c r="C1039" s="113"/>
      <c r="D1039" s="201"/>
      <c r="E1039" s="201"/>
      <c r="F1039" s="113"/>
      <c r="G1039" s="113"/>
      <c r="H1039" s="113"/>
      <c r="I1039" s="203"/>
      <c r="J1039" s="203"/>
      <c r="K1039" s="204"/>
      <c r="L1039" s="204"/>
      <c r="M1039" s="204"/>
      <c r="N1039" s="201"/>
      <c r="O1039" s="201"/>
      <c r="P1039" s="201"/>
      <c r="Q1039" s="201"/>
      <c r="R1039" s="113"/>
      <c r="S1039" s="113"/>
      <c r="V1039" s="201"/>
      <c r="W1039" s="113"/>
      <c r="Y1039" s="113"/>
      <c r="Z1039" s="113"/>
      <c r="AA1039" s="113"/>
      <c r="AC1039" s="113"/>
      <c r="AD1039" s="201"/>
      <c r="AE1039" s="113"/>
      <c r="AF1039" s="113"/>
      <c r="AG1039" s="113"/>
    </row>
    <row r="1040" spans="1:33" x14ac:dyDescent="0.2">
      <c r="A1040" s="113"/>
      <c r="B1040" s="200"/>
      <c r="C1040" s="113"/>
      <c r="D1040" s="201"/>
      <c r="E1040" s="201"/>
      <c r="F1040" s="113"/>
      <c r="G1040" s="113"/>
      <c r="H1040" s="113"/>
      <c r="I1040" s="203"/>
      <c r="J1040" s="203"/>
      <c r="K1040" s="204"/>
      <c r="L1040" s="204"/>
      <c r="M1040" s="204"/>
      <c r="N1040" s="201"/>
      <c r="O1040" s="201"/>
      <c r="P1040" s="201"/>
      <c r="Q1040" s="201"/>
      <c r="R1040" s="113"/>
      <c r="S1040" s="113"/>
      <c r="V1040" s="201"/>
      <c r="W1040" s="113"/>
      <c r="Y1040" s="113"/>
      <c r="Z1040" s="113"/>
      <c r="AA1040" s="113"/>
      <c r="AC1040" s="113"/>
      <c r="AD1040" s="201"/>
      <c r="AE1040" s="113"/>
      <c r="AF1040" s="113"/>
      <c r="AG1040" s="113"/>
    </row>
    <row r="1041" spans="1:33" x14ac:dyDescent="0.2">
      <c r="A1041" s="113"/>
      <c r="B1041" s="200"/>
      <c r="C1041" s="113"/>
      <c r="D1041" s="201"/>
      <c r="E1041" s="201"/>
      <c r="F1041" s="113"/>
      <c r="G1041" s="113"/>
      <c r="H1041" s="113"/>
      <c r="I1041" s="203"/>
      <c r="J1041" s="203"/>
      <c r="K1041" s="204"/>
      <c r="L1041" s="204"/>
      <c r="M1041" s="204"/>
      <c r="N1041" s="201"/>
      <c r="O1041" s="201"/>
      <c r="P1041" s="201"/>
      <c r="Q1041" s="201"/>
      <c r="R1041" s="113"/>
      <c r="S1041" s="113"/>
      <c r="V1041" s="201"/>
      <c r="W1041" s="113"/>
      <c r="Y1041" s="113"/>
      <c r="Z1041" s="113"/>
      <c r="AA1041" s="113"/>
      <c r="AC1041" s="113"/>
      <c r="AD1041" s="201"/>
      <c r="AE1041" s="113"/>
      <c r="AF1041" s="113"/>
      <c r="AG1041" s="113"/>
    </row>
    <row r="1042" spans="1:33" x14ac:dyDescent="0.2">
      <c r="A1042" s="113"/>
      <c r="B1042" s="200"/>
      <c r="C1042" s="113"/>
      <c r="D1042" s="201"/>
      <c r="E1042" s="201"/>
      <c r="F1042" s="113"/>
      <c r="G1042" s="113"/>
      <c r="H1042" s="113"/>
      <c r="I1042" s="203"/>
      <c r="J1042" s="203"/>
      <c r="K1042" s="204"/>
      <c r="L1042" s="204"/>
      <c r="M1042" s="204"/>
      <c r="N1042" s="201"/>
      <c r="O1042" s="201"/>
      <c r="P1042" s="201"/>
      <c r="Q1042" s="201"/>
      <c r="R1042" s="113"/>
      <c r="S1042" s="113"/>
      <c r="V1042" s="201"/>
      <c r="W1042" s="113"/>
      <c r="Y1042" s="113"/>
      <c r="Z1042" s="113"/>
      <c r="AA1042" s="113"/>
      <c r="AC1042" s="113"/>
      <c r="AD1042" s="201"/>
      <c r="AE1042" s="113"/>
      <c r="AF1042" s="113"/>
      <c r="AG1042" s="113"/>
    </row>
    <row r="1043" spans="1:33" x14ac:dyDescent="0.2">
      <c r="A1043" s="113"/>
      <c r="B1043" s="200"/>
      <c r="C1043" s="113"/>
      <c r="D1043" s="201"/>
      <c r="E1043" s="201"/>
      <c r="F1043" s="113"/>
      <c r="G1043" s="113"/>
      <c r="H1043" s="113"/>
      <c r="I1043" s="203"/>
      <c r="J1043" s="203"/>
      <c r="K1043" s="204"/>
      <c r="L1043" s="204"/>
      <c r="M1043" s="204"/>
      <c r="N1043" s="201"/>
      <c r="O1043" s="201"/>
      <c r="P1043" s="201"/>
      <c r="Q1043" s="201"/>
      <c r="R1043" s="113"/>
      <c r="S1043" s="113"/>
      <c r="V1043" s="201"/>
      <c r="W1043" s="113"/>
      <c r="Y1043" s="113"/>
      <c r="Z1043" s="113"/>
      <c r="AA1043" s="113"/>
      <c r="AC1043" s="113"/>
      <c r="AD1043" s="201"/>
      <c r="AE1043" s="113"/>
      <c r="AF1043" s="113"/>
      <c r="AG1043" s="113"/>
    </row>
    <row r="1044" spans="1:33" x14ac:dyDescent="0.2">
      <c r="A1044" s="113"/>
      <c r="B1044" s="200"/>
      <c r="C1044" s="113"/>
      <c r="D1044" s="201"/>
      <c r="E1044" s="201"/>
      <c r="F1044" s="113"/>
      <c r="G1044" s="113"/>
      <c r="H1044" s="113"/>
      <c r="I1044" s="203"/>
      <c r="J1044" s="203"/>
      <c r="K1044" s="204"/>
      <c r="L1044" s="204"/>
      <c r="M1044" s="204"/>
      <c r="N1044" s="201"/>
      <c r="O1044" s="201"/>
      <c r="P1044" s="201"/>
      <c r="Q1044" s="201"/>
      <c r="R1044" s="113"/>
      <c r="S1044" s="113"/>
      <c r="V1044" s="201"/>
      <c r="W1044" s="113"/>
      <c r="Y1044" s="113"/>
      <c r="Z1044" s="113"/>
      <c r="AA1044" s="113"/>
      <c r="AC1044" s="113"/>
      <c r="AD1044" s="201"/>
      <c r="AE1044" s="113"/>
      <c r="AF1044" s="113"/>
      <c r="AG1044" s="113"/>
    </row>
    <row r="1045" spans="1:33" x14ac:dyDescent="0.2">
      <c r="A1045" s="113"/>
      <c r="B1045" s="200"/>
      <c r="C1045" s="113"/>
      <c r="D1045" s="201"/>
      <c r="E1045" s="201"/>
      <c r="F1045" s="113"/>
      <c r="G1045" s="113"/>
      <c r="H1045" s="113"/>
      <c r="I1045" s="203"/>
      <c r="J1045" s="203"/>
      <c r="K1045" s="204"/>
      <c r="L1045" s="204"/>
      <c r="M1045" s="204"/>
      <c r="N1045" s="201"/>
      <c r="O1045" s="201"/>
      <c r="P1045" s="201"/>
      <c r="Q1045" s="201"/>
      <c r="R1045" s="113"/>
      <c r="S1045" s="113"/>
      <c r="V1045" s="201"/>
      <c r="W1045" s="113"/>
      <c r="Y1045" s="113"/>
      <c r="Z1045" s="113"/>
      <c r="AA1045" s="113"/>
      <c r="AC1045" s="113"/>
      <c r="AD1045" s="201"/>
      <c r="AE1045" s="113"/>
      <c r="AF1045" s="113"/>
      <c r="AG1045" s="113"/>
    </row>
    <row r="1046" spans="1:33" x14ac:dyDescent="0.2">
      <c r="A1046" s="113"/>
      <c r="B1046" s="200"/>
      <c r="C1046" s="113"/>
      <c r="D1046" s="201"/>
      <c r="E1046" s="201"/>
      <c r="F1046" s="113"/>
      <c r="G1046" s="113"/>
      <c r="H1046" s="113"/>
      <c r="I1046" s="203"/>
      <c r="J1046" s="203"/>
      <c r="K1046" s="204"/>
      <c r="L1046" s="204"/>
      <c r="M1046" s="204"/>
      <c r="N1046" s="201"/>
      <c r="O1046" s="201"/>
      <c r="P1046" s="201"/>
      <c r="Q1046" s="201"/>
      <c r="R1046" s="113"/>
      <c r="S1046" s="113"/>
      <c r="V1046" s="201"/>
      <c r="W1046" s="113"/>
      <c r="Y1046" s="113"/>
      <c r="Z1046" s="113"/>
      <c r="AA1046" s="113"/>
      <c r="AC1046" s="113"/>
      <c r="AD1046" s="201"/>
      <c r="AE1046" s="113"/>
      <c r="AF1046" s="113"/>
      <c r="AG1046" s="113"/>
    </row>
    <row r="1047" spans="1:33" x14ac:dyDescent="0.2">
      <c r="A1047" s="113"/>
      <c r="B1047" s="200"/>
      <c r="C1047" s="113"/>
      <c r="D1047" s="201"/>
      <c r="E1047" s="201"/>
      <c r="F1047" s="113"/>
      <c r="G1047" s="113"/>
      <c r="H1047" s="113"/>
      <c r="I1047" s="203"/>
      <c r="J1047" s="203"/>
      <c r="K1047" s="204"/>
      <c r="L1047" s="204"/>
      <c r="M1047" s="204"/>
      <c r="N1047" s="201"/>
      <c r="O1047" s="201"/>
      <c r="P1047" s="201"/>
      <c r="Q1047" s="201"/>
      <c r="R1047" s="113"/>
      <c r="S1047" s="113"/>
      <c r="V1047" s="201"/>
      <c r="W1047" s="113"/>
      <c r="Y1047" s="113"/>
      <c r="Z1047" s="113"/>
      <c r="AA1047" s="113"/>
      <c r="AC1047" s="113"/>
      <c r="AD1047" s="201"/>
      <c r="AE1047" s="113"/>
      <c r="AF1047" s="113"/>
      <c r="AG1047" s="113"/>
    </row>
    <row r="1048" spans="1:33" x14ac:dyDescent="0.2">
      <c r="A1048" s="113"/>
      <c r="B1048" s="200"/>
      <c r="C1048" s="113"/>
      <c r="D1048" s="201"/>
      <c r="E1048" s="201"/>
      <c r="F1048" s="113"/>
      <c r="G1048" s="113"/>
      <c r="H1048" s="113"/>
      <c r="I1048" s="203"/>
      <c r="J1048" s="203"/>
      <c r="K1048" s="204"/>
      <c r="L1048" s="204"/>
      <c r="M1048" s="204"/>
      <c r="N1048" s="201"/>
      <c r="O1048" s="201"/>
      <c r="P1048" s="201"/>
      <c r="Q1048" s="201"/>
      <c r="R1048" s="113"/>
      <c r="S1048" s="113"/>
      <c r="V1048" s="201"/>
      <c r="W1048" s="113"/>
      <c r="Y1048" s="113"/>
      <c r="Z1048" s="113"/>
      <c r="AA1048" s="113"/>
      <c r="AC1048" s="113"/>
      <c r="AD1048" s="201"/>
      <c r="AE1048" s="113"/>
      <c r="AF1048" s="113"/>
      <c r="AG1048" s="113"/>
    </row>
    <row r="1049" spans="1:33" x14ac:dyDescent="0.2">
      <c r="A1049" s="113"/>
      <c r="B1049" s="200"/>
      <c r="C1049" s="113"/>
      <c r="D1049" s="201"/>
      <c r="E1049" s="201"/>
      <c r="F1049" s="113"/>
      <c r="G1049" s="113"/>
      <c r="H1049" s="113"/>
      <c r="I1049" s="203"/>
      <c r="J1049" s="203"/>
      <c r="K1049" s="204"/>
      <c r="L1049" s="204"/>
      <c r="M1049" s="204"/>
      <c r="N1049" s="201"/>
      <c r="O1049" s="201"/>
      <c r="P1049" s="201"/>
      <c r="Q1049" s="201"/>
      <c r="R1049" s="113"/>
      <c r="S1049" s="113"/>
      <c r="V1049" s="201"/>
      <c r="W1049" s="113"/>
      <c r="Y1049" s="113"/>
      <c r="Z1049" s="113"/>
      <c r="AA1049" s="113"/>
      <c r="AC1049" s="113"/>
      <c r="AD1049" s="201"/>
      <c r="AE1049" s="113"/>
      <c r="AF1049" s="113"/>
      <c r="AG1049" s="113"/>
    </row>
    <row r="1050" spans="1:33" x14ac:dyDescent="0.2">
      <c r="A1050" s="113"/>
      <c r="B1050" s="200"/>
      <c r="C1050" s="113"/>
      <c r="D1050" s="201"/>
      <c r="E1050" s="201"/>
      <c r="F1050" s="113"/>
      <c r="G1050" s="113"/>
      <c r="H1050" s="113"/>
      <c r="I1050" s="203"/>
      <c r="J1050" s="203"/>
      <c r="K1050" s="204"/>
      <c r="L1050" s="204"/>
      <c r="M1050" s="204"/>
      <c r="N1050" s="201"/>
      <c r="O1050" s="201"/>
      <c r="P1050" s="201"/>
      <c r="Q1050" s="201"/>
      <c r="R1050" s="113"/>
      <c r="S1050" s="113"/>
      <c r="V1050" s="201"/>
      <c r="W1050" s="113"/>
      <c r="Y1050" s="113"/>
      <c r="Z1050" s="113"/>
      <c r="AA1050" s="113"/>
      <c r="AC1050" s="113"/>
      <c r="AD1050" s="201"/>
      <c r="AE1050" s="113"/>
      <c r="AF1050" s="113"/>
      <c r="AG1050" s="113"/>
    </row>
    <row r="1051" spans="1:33" x14ac:dyDescent="0.2">
      <c r="A1051" s="113"/>
      <c r="B1051" s="200"/>
      <c r="C1051" s="113"/>
      <c r="D1051" s="201"/>
      <c r="E1051" s="201"/>
      <c r="F1051" s="113"/>
      <c r="G1051" s="113"/>
      <c r="H1051" s="113"/>
      <c r="I1051" s="203"/>
      <c r="J1051" s="203"/>
      <c r="K1051" s="204"/>
      <c r="L1051" s="204"/>
      <c r="M1051" s="204"/>
      <c r="N1051" s="201"/>
      <c r="O1051" s="201"/>
      <c r="P1051" s="201"/>
      <c r="Q1051" s="201"/>
      <c r="R1051" s="113"/>
      <c r="S1051" s="113"/>
      <c r="V1051" s="201"/>
      <c r="W1051" s="113"/>
      <c r="Y1051" s="113"/>
      <c r="Z1051" s="113"/>
      <c r="AA1051" s="113"/>
      <c r="AC1051" s="113"/>
      <c r="AD1051" s="201"/>
      <c r="AE1051" s="113"/>
      <c r="AF1051" s="113"/>
      <c r="AG1051" s="113"/>
    </row>
    <row r="1052" spans="1:33" x14ac:dyDescent="0.2">
      <c r="A1052" s="113"/>
      <c r="B1052" s="200"/>
      <c r="C1052" s="113"/>
      <c r="D1052" s="201"/>
      <c r="E1052" s="201"/>
      <c r="F1052" s="113"/>
      <c r="G1052" s="113"/>
      <c r="H1052" s="113"/>
      <c r="I1052" s="203"/>
      <c r="J1052" s="203"/>
      <c r="K1052" s="204"/>
      <c r="L1052" s="204"/>
      <c r="M1052" s="204"/>
      <c r="N1052" s="201"/>
      <c r="O1052" s="201"/>
      <c r="P1052" s="201"/>
      <c r="Q1052" s="201"/>
      <c r="R1052" s="113"/>
      <c r="S1052" s="113"/>
      <c r="V1052" s="201"/>
      <c r="W1052" s="113"/>
      <c r="Y1052" s="113"/>
      <c r="Z1052" s="113"/>
      <c r="AA1052" s="113"/>
      <c r="AC1052" s="113"/>
      <c r="AD1052" s="201"/>
      <c r="AE1052" s="113"/>
      <c r="AF1052" s="113"/>
      <c r="AG1052" s="113"/>
    </row>
    <row r="1053" spans="1:33" x14ac:dyDescent="0.2">
      <c r="A1053" s="113"/>
      <c r="B1053" s="200"/>
      <c r="C1053" s="113"/>
      <c r="D1053" s="201"/>
      <c r="E1053" s="201"/>
      <c r="F1053" s="113"/>
      <c r="G1053" s="113"/>
      <c r="H1053" s="113"/>
      <c r="I1053" s="203"/>
      <c r="J1053" s="203"/>
      <c r="K1053" s="204"/>
      <c r="L1053" s="204"/>
      <c r="M1053" s="204"/>
      <c r="N1053" s="201"/>
      <c r="O1053" s="201"/>
      <c r="P1053" s="201"/>
      <c r="Q1053" s="201"/>
      <c r="R1053" s="113"/>
      <c r="S1053" s="113"/>
      <c r="V1053" s="201"/>
      <c r="W1053" s="113"/>
      <c r="Y1053" s="113"/>
      <c r="Z1053" s="113"/>
      <c r="AA1053" s="113"/>
      <c r="AC1053" s="113"/>
      <c r="AD1053" s="201"/>
      <c r="AE1053" s="113"/>
      <c r="AF1053" s="113"/>
      <c r="AG1053" s="113"/>
    </row>
    <row r="1054" spans="1:33" x14ac:dyDescent="0.2">
      <c r="A1054" s="113"/>
      <c r="B1054" s="200"/>
      <c r="C1054" s="113"/>
      <c r="D1054" s="201"/>
      <c r="E1054" s="201"/>
      <c r="F1054" s="113"/>
      <c r="G1054" s="113"/>
      <c r="H1054" s="113"/>
      <c r="I1054" s="203"/>
      <c r="J1054" s="203"/>
      <c r="K1054" s="204"/>
      <c r="L1054" s="204"/>
      <c r="M1054" s="204"/>
      <c r="N1054" s="201"/>
      <c r="O1054" s="201"/>
      <c r="P1054" s="201"/>
      <c r="Q1054" s="201"/>
      <c r="R1054" s="113"/>
      <c r="S1054" s="113"/>
      <c r="V1054" s="201"/>
      <c r="W1054" s="113"/>
      <c r="Y1054" s="113"/>
      <c r="Z1054" s="113"/>
      <c r="AA1054" s="113"/>
      <c r="AC1054" s="113"/>
      <c r="AD1054" s="201"/>
      <c r="AE1054" s="113"/>
      <c r="AF1054" s="113"/>
      <c r="AG1054" s="113"/>
    </row>
    <row r="1055" spans="1:33" x14ac:dyDescent="0.2">
      <c r="A1055" s="113"/>
      <c r="B1055" s="200"/>
      <c r="C1055" s="113"/>
      <c r="D1055" s="201"/>
      <c r="E1055" s="201"/>
      <c r="F1055" s="113"/>
      <c r="G1055" s="113"/>
      <c r="H1055" s="113"/>
      <c r="I1055" s="203"/>
      <c r="J1055" s="203"/>
      <c r="K1055" s="204"/>
      <c r="L1055" s="204"/>
      <c r="M1055" s="204"/>
      <c r="N1055" s="201"/>
      <c r="O1055" s="201"/>
      <c r="P1055" s="201"/>
      <c r="Q1055" s="201"/>
      <c r="R1055" s="113"/>
      <c r="S1055" s="113"/>
      <c r="V1055" s="201"/>
      <c r="W1055" s="113"/>
      <c r="Y1055" s="113"/>
      <c r="Z1055" s="113"/>
      <c r="AA1055" s="113"/>
      <c r="AC1055" s="113"/>
      <c r="AD1055" s="201"/>
      <c r="AE1055" s="113"/>
      <c r="AF1055" s="113"/>
      <c r="AG1055" s="113"/>
    </row>
    <row r="1056" spans="1:33" x14ac:dyDescent="0.2">
      <c r="A1056" s="113"/>
      <c r="B1056" s="200"/>
      <c r="C1056" s="113"/>
      <c r="D1056" s="201"/>
      <c r="E1056" s="201"/>
      <c r="F1056" s="113"/>
      <c r="G1056" s="113"/>
      <c r="H1056" s="113"/>
      <c r="I1056" s="203"/>
      <c r="J1056" s="203"/>
      <c r="K1056" s="204"/>
      <c r="L1056" s="204"/>
      <c r="M1056" s="204"/>
      <c r="N1056" s="201"/>
      <c r="O1056" s="201"/>
      <c r="P1056" s="201"/>
      <c r="Q1056" s="201"/>
      <c r="R1056" s="113"/>
      <c r="S1056" s="113"/>
      <c r="V1056" s="201"/>
      <c r="W1056" s="113"/>
      <c r="Y1056" s="113"/>
      <c r="Z1056" s="113"/>
      <c r="AA1056" s="113"/>
      <c r="AC1056" s="113"/>
      <c r="AD1056" s="201"/>
      <c r="AE1056" s="113"/>
      <c r="AF1056" s="113"/>
      <c r="AG1056" s="113"/>
    </row>
    <row r="1057" spans="1:33" x14ac:dyDescent="0.2">
      <c r="A1057" s="113"/>
      <c r="B1057" s="200"/>
      <c r="C1057" s="113"/>
      <c r="D1057" s="201"/>
      <c r="E1057" s="201"/>
      <c r="F1057" s="113"/>
      <c r="G1057" s="113"/>
      <c r="H1057" s="113"/>
      <c r="I1057" s="203"/>
      <c r="J1057" s="203"/>
      <c r="K1057" s="204"/>
      <c r="L1057" s="204"/>
      <c r="M1057" s="204"/>
      <c r="N1057" s="201"/>
      <c r="O1057" s="201"/>
      <c r="P1057" s="201"/>
      <c r="Q1057" s="201"/>
      <c r="R1057" s="113"/>
      <c r="S1057" s="113"/>
      <c r="V1057" s="201"/>
      <c r="W1057" s="113"/>
      <c r="Y1057" s="113"/>
      <c r="Z1057" s="113"/>
      <c r="AA1057" s="113"/>
      <c r="AC1057" s="113"/>
      <c r="AD1057" s="201"/>
      <c r="AE1057" s="113"/>
      <c r="AF1057" s="113"/>
      <c r="AG1057" s="113"/>
    </row>
    <row r="1058" spans="1:33" x14ac:dyDescent="0.2">
      <c r="A1058" s="113"/>
      <c r="B1058" s="200"/>
      <c r="C1058" s="113"/>
      <c r="D1058" s="201"/>
      <c r="E1058" s="201"/>
      <c r="F1058" s="113"/>
      <c r="G1058" s="113"/>
      <c r="H1058" s="113"/>
      <c r="I1058" s="203"/>
      <c r="J1058" s="203"/>
      <c r="K1058" s="204"/>
      <c r="L1058" s="204"/>
      <c r="M1058" s="204"/>
      <c r="N1058" s="201"/>
      <c r="O1058" s="201"/>
      <c r="P1058" s="201"/>
      <c r="Q1058" s="201"/>
      <c r="R1058" s="113"/>
      <c r="S1058" s="113"/>
      <c r="V1058" s="201"/>
      <c r="W1058" s="113"/>
      <c r="Y1058" s="113"/>
      <c r="Z1058" s="113"/>
      <c r="AA1058" s="113"/>
      <c r="AC1058" s="113"/>
      <c r="AD1058" s="201"/>
      <c r="AE1058" s="113"/>
      <c r="AF1058" s="113"/>
      <c r="AG1058" s="113"/>
    </row>
    <row r="1059" spans="1:33" x14ac:dyDescent="0.2">
      <c r="A1059" s="113"/>
      <c r="B1059" s="200"/>
      <c r="C1059" s="113"/>
      <c r="D1059" s="201"/>
      <c r="E1059" s="201"/>
      <c r="F1059" s="113"/>
      <c r="G1059" s="113"/>
      <c r="H1059" s="113"/>
      <c r="I1059" s="203"/>
      <c r="J1059" s="203"/>
      <c r="K1059" s="204"/>
      <c r="L1059" s="204"/>
      <c r="M1059" s="204"/>
      <c r="N1059" s="201"/>
      <c r="O1059" s="201"/>
      <c r="P1059" s="201"/>
      <c r="Q1059" s="201"/>
      <c r="R1059" s="113"/>
      <c r="S1059" s="113"/>
      <c r="V1059" s="201"/>
      <c r="W1059" s="113"/>
      <c r="Y1059" s="113"/>
      <c r="Z1059" s="113"/>
      <c r="AA1059" s="113"/>
      <c r="AC1059" s="113"/>
      <c r="AD1059" s="201"/>
      <c r="AE1059" s="113"/>
      <c r="AF1059" s="113"/>
      <c r="AG1059" s="113"/>
    </row>
    <row r="1060" spans="1:33" x14ac:dyDescent="0.2">
      <c r="A1060" s="113"/>
      <c r="B1060" s="200"/>
      <c r="C1060" s="113"/>
      <c r="D1060" s="201"/>
      <c r="E1060" s="201"/>
      <c r="F1060" s="113"/>
      <c r="G1060" s="113"/>
      <c r="H1060" s="113"/>
      <c r="I1060" s="203"/>
      <c r="J1060" s="203"/>
      <c r="K1060" s="204"/>
      <c r="L1060" s="204"/>
      <c r="M1060" s="204"/>
      <c r="N1060" s="201"/>
      <c r="O1060" s="201"/>
      <c r="P1060" s="201"/>
      <c r="Q1060" s="201"/>
      <c r="R1060" s="113"/>
      <c r="S1060" s="113"/>
      <c r="V1060" s="201"/>
      <c r="W1060" s="113"/>
      <c r="Y1060" s="113"/>
      <c r="Z1060" s="113"/>
      <c r="AA1060" s="113"/>
      <c r="AC1060" s="113"/>
      <c r="AD1060" s="201"/>
      <c r="AE1060" s="113"/>
      <c r="AF1060" s="113"/>
      <c r="AG1060" s="113"/>
    </row>
    <row r="1061" spans="1:33" x14ac:dyDescent="0.2">
      <c r="A1061" s="113"/>
      <c r="B1061" s="200"/>
      <c r="C1061" s="113"/>
      <c r="D1061" s="201"/>
      <c r="E1061" s="201"/>
      <c r="F1061" s="113"/>
      <c r="G1061" s="113"/>
      <c r="H1061" s="113"/>
      <c r="I1061" s="203"/>
      <c r="J1061" s="203"/>
      <c r="K1061" s="204"/>
      <c r="L1061" s="204"/>
      <c r="M1061" s="204"/>
      <c r="N1061" s="201"/>
      <c r="O1061" s="201"/>
      <c r="P1061" s="201"/>
      <c r="Q1061" s="201"/>
      <c r="R1061" s="113"/>
      <c r="S1061" s="113"/>
      <c r="V1061" s="201"/>
      <c r="W1061" s="113"/>
      <c r="Y1061" s="113"/>
      <c r="Z1061" s="113"/>
      <c r="AA1061" s="113"/>
      <c r="AC1061" s="113"/>
      <c r="AD1061" s="201"/>
      <c r="AE1061" s="113"/>
      <c r="AF1061" s="113"/>
      <c r="AG1061" s="113"/>
    </row>
    <row r="1062" spans="1:33" x14ac:dyDescent="0.2">
      <c r="A1062" s="113"/>
      <c r="B1062" s="200"/>
      <c r="C1062" s="113"/>
      <c r="D1062" s="201"/>
      <c r="E1062" s="201"/>
      <c r="F1062" s="113"/>
      <c r="G1062" s="113"/>
      <c r="H1062" s="113"/>
      <c r="I1062" s="203"/>
      <c r="J1062" s="203"/>
      <c r="K1062" s="204"/>
      <c r="L1062" s="204"/>
      <c r="M1062" s="204"/>
      <c r="N1062" s="201"/>
      <c r="O1062" s="201"/>
      <c r="P1062" s="201"/>
      <c r="Q1062" s="201"/>
      <c r="R1062" s="113"/>
      <c r="S1062" s="113"/>
      <c r="V1062" s="201"/>
      <c r="W1062" s="113"/>
      <c r="Y1062" s="113"/>
      <c r="Z1062" s="113"/>
      <c r="AA1062" s="113"/>
      <c r="AC1062" s="113"/>
      <c r="AD1062" s="201"/>
      <c r="AE1062" s="113"/>
      <c r="AF1062" s="113"/>
      <c r="AG1062" s="113"/>
    </row>
    <row r="1063" spans="1:33" x14ac:dyDescent="0.2">
      <c r="A1063" s="113"/>
      <c r="B1063" s="200"/>
      <c r="C1063" s="113"/>
      <c r="D1063" s="201"/>
      <c r="E1063" s="201"/>
      <c r="F1063" s="113"/>
      <c r="G1063" s="113"/>
      <c r="H1063" s="113"/>
      <c r="I1063" s="203"/>
      <c r="J1063" s="203"/>
      <c r="K1063" s="204"/>
      <c r="L1063" s="204"/>
      <c r="M1063" s="204"/>
      <c r="N1063" s="201"/>
      <c r="O1063" s="201"/>
      <c r="P1063" s="201"/>
      <c r="Q1063" s="201"/>
      <c r="R1063" s="113"/>
      <c r="S1063" s="113"/>
      <c r="V1063" s="201"/>
      <c r="W1063" s="113"/>
      <c r="Y1063" s="113"/>
      <c r="Z1063" s="113"/>
      <c r="AA1063" s="113"/>
      <c r="AC1063" s="113"/>
      <c r="AD1063" s="201"/>
      <c r="AE1063" s="113"/>
      <c r="AF1063" s="113"/>
      <c r="AG1063" s="113"/>
    </row>
    <row r="1064" spans="1:33" x14ac:dyDescent="0.2">
      <c r="A1064" s="113"/>
      <c r="B1064" s="200"/>
      <c r="C1064" s="113"/>
      <c r="D1064" s="201"/>
      <c r="E1064" s="201"/>
      <c r="F1064" s="113"/>
      <c r="G1064" s="113"/>
      <c r="H1064" s="113"/>
      <c r="I1064" s="203"/>
      <c r="J1064" s="203"/>
      <c r="K1064" s="204"/>
      <c r="L1064" s="204"/>
      <c r="M1064" s="204"/>
      <c r="N1064" s="201"/>
      <c r="O1064" s="201"/>
      <c r="P1064" s="201"/>
      <c r="Q1064" s="201"/>
      <c r="R1064" s="113"/>
      <c r="S1064" s="113"/>
      <c r="V1064" s="201"/>
      <c r="W1064" s="113"/>
      <c r="Y1064" s="113"/>
      <c r="Z1064" s="113"/>
      <c r="AA1064" s="113"/>
      <c r="AC1064" s="113"/>
      <c r="AD1064" s="201"/>
      <c r="AE1064" s="113"/>
      <c r="AF1064" s="113"/>
      <c r="AG1064" s="113"/>
    </row>
    <row r="1065" spans="1:33" x14ac:dyDescent="0.2">
      <c r="A1065" s="113"/>
      <c r="B1065" s="200"/>
      <c r="C1065" s="113"/>
      <c r="D1065" s="201"/>
      <c r="E1065" s="201"/>
      <c r="F1065" s="113"/>
      <c r="G1065" s="113"/>
      <c r="H1065" s="113"/>
      <c r="I1065" s="203"/>
      <c r="J1065" s="203"/>
      <c r="K1065" s="204"/>
      <c r="L1065" s="204"/>
      <c r="M1065" s="204"/>
      <c r="N1065" s="201"/>
      <c r="O1065" s="201"/>
      <c r="P1065" s="201"/>
      <c r="Q1065" s="201"/>
      <c r="R1065" s="113"/>
      <c r="S1065" s="113"/>
      <c r="V1065" s="201"/>
      <c r="W1065" s="113"/>
      <c r="Y1065" s="113"/>
      <c r="Z1065" s="113"/>
      <c r="AA1065" s="113"/>
      <c r="AC1065" s="113"/>
      <c r="AD1065" s="201"/>
      <c r="AE1065" s="113"/>
      <c r="AF1065" s="113"/>
      <c r="AG1065" s="113"/>
    </row>
    <row r="1066" spans="1:33" x14ac:dyDescent="0.2">
      <c r="A1066" s="113"/>
      <c r="B1066" s="200"/>
      <c r="C1066" s="113"/>
      <c r="D1066" s="201"/>
      <c r="E1066" s="201"/>
      <c r="F1066" s="113"/>
      <c r="G1066" s="113"/>
      <c r="H1066" s="113"/>
      <c r="I1066" s="203"/>
      <c r="J1066" s="203"/>
      <c r="K1066" s="204"/>
      <c r="L1066" s="204"/>
      <c r="M1066" s="204"/>
      <c r="N1066" s="201"/>
      <c r="O1066" s="201"/>
      <c r="P1066" s="201"/>
      <c r="Q1066" s="201"/>
      <c r="R1066" s="113"/>
      <c r="S1066" s="113"/>
      <c r="V1066" s="201"/>
      <c r="W1066" s="113"/>
      <c r="Y1066" s="113"/>
      <c r="Z1066" s="113"/>
      <c r="AA1066" s="113"/>
      <c r="AC1066" s="113"/>
      <c r="AD1066" s="201"/>
      <c r="AE1066" s="113"/>
      <c r="AF1066" s="113"/>
      <c r="AG1066" s="113"/>
    </row>
    <row r="1067" spans="1:33" x14ac:dyDescent="0.2">
      <c r="A1067" s="113"/>
      <c r="B1067" s="200"/>
      <c r="C1067" s="113"/>
      <c r="D1067" s="201"/>
      <c r="E1067" s="201"/>
      <c r="F1067" s="113"/>
      <c r="G1067" s="113"/>
      <c r="H1067" s="113"/>
      <c r="I1067" s="203"/>
      <c r="J1067" s="203"/>
      <c r="K1067" s="204"/>
      <c r="L1067" s="204"/>
      <c r="M1067" s="204"/>
      <c r="N1067" s="201"/>
      <c r="O1067" s="201"/>
      <c r="P1067" s="201"/>
      <c r="Q1067" s="201"/>
      <c r="R1067" s="113"/>
      <c r="S1067" s="113"/>
      <c r="V1067" s="201"/>
      <c r="W1067" s="113"/>
      <c r="Y1067" s="113"/>
      <c r="Z1067" s="113"/>
      <c r="AA1067" s="113"/>
      <c r="AC1067" s="113"/>
      <c r="AD1067" s="201"/>
      <c r="AE1067" s="113"/>
      <c r="AF1067" s="113"/>
      <c r="AG1067" s="113"/>
    </row>
    <row r="1068" spans="1:33" x14ac:dyDescent="0.2">
      <c r="A1068" s="113"/>
      <c r="B1068" s="200"/>
      <c r="C1068" s="113"/>
      <c r="D1068" s="201"/>
      <c r="E1068" s="201"/>
      <c r="F1068" s="113"/>
      <c r="G1068" s="113"/>
      <c r="H1068" s="113"/>
      <c r="I1068" s="203"/>
      <c r="J1068" s="203"/>
      <c r="K1068" s="204"/>
      <c r="L1068" s="204"/>
      <c r="M1068" s="204"/>
      <c r="N1068" s="201"/>
      <c r="O1068" s="201"/>
      <c r="P1068" s="201"/>
      <c r="Q1068" s="201"/>
      <c r="R1068" s="113"/>
      <c r="S1068" s="113"/>
      <c r="V1068" s="201"/>
      <c r="W1068" s="113"/>
      <c r="Y1068" s="113"/>
      <c r="Z1068" s="113"/>
      <c r="AA1068" s="113"/>
      <c r="AC1068" s="113"/>
      <c r="AD1068" s="201"/>
      <c r="AE1068" s="113"/>
      <c r="AF1068" s="113"/>
      <c r="AG1068" s="113"/>
    </row>
    <row r="1069" spans="1:33" x14ac:dyDescent="0.2">
      <c r="A1069" s="113"/>
      <c r="B1069" s="200"/>
      <c r="C1069" s="113"/>
      <c r="D1069" s="201"/>
      <c r="E1069" s="201"/>
      <c r="F1069" s="113"/>
      <c r="G1069" s="113"/>
      <c r="H1069" s="113"/>
      <c r="I1069" s="203"/>
      <c r="J1069" s="203"/>
      <c r="K1069" s="204"/>
      <c r="L1069" s="204"/>
      <c r="M1069" s="204"/>
      <c r="N1069" s="201"/>
      <c r="O1069" s="201"/>
      <c r="P1069" s="201"/>
      <c r="Q1069" s="201"/>
      <c r="R1069" s="113"/>
      <c r="S1069" s="113"/>
      <c r="V1069" s="201"/>
      <c r="W1069" s="113"/>
      <c r="Y1069" s="113"/>
      <c r="Z1069" s="113"/>
      <c r="AA1069" s="113"/>
      <c r="AC1069" s="113"/>
      <c r="AD1069" s="201"/>
      <c r="AE1069" s="113"/>
      <c r="AF1069" s="113"/>
      <c r="AG1069" s="113"/>
    </row>
    <row r="1070" spans="1:33" x14ac:dyDescent="0.2">
      <c r="A1070" s="113"/>
      <c r="B1070" s="200"/>
      <c r="C1070" s="113"/>
      <c r="D1070" s="201"/>
      <c r="E1070" s="201"/>
      <c r="F1070" s="113"/>
      <c r="G1070" s="113"/>
      <c r="H1070" s="113"/>
      <c r="I1070" s="203"/>
      <c r="J1070" s="203"/>
      <c r="K1070" s="204"/>
      <c r="L1070" s="204"/>
      <c r="M1070" s="204"/>
      <c r="N1070" s="201"/>
      <c r="O1070" s="201"/>
      <c r="P1070" s="201"/>
      <c r="Q1070" s="201"/>
      <c r="R1070" s="113"/>
      <c r="S1070" s="113"/>
      <c r="V1070" s="201"/>
      <c r="W1070" s="113"/>
      <c r="Y1070" s="113"/>
      <c r="Z1070" s="113"/>
      <c r="AA1070" s="113"/>
      <c r="AC1070" s="113"/>
      <c r="AD1070" s="201"/>
      <c r="AE1070" s="113"/>
      <c r="AF1070" s="113"/>
      <c r="AG1070" s="113"/>
    </row>
    <row r="1071" spans="1:33" x14ac:dyDescent="0.2">
      <c r="A1071" s="113"/>
      <c r="B1071" s="200"/>
      <c r="C1071" s="113"/>
      <c r="D1071" s="201"/>
      <c r="E1071" s="201"/>
      <c r="F1071" s="113"/>
      <c r="G1071" s="113"/>
      <c r="H1071" s="113"/>
      <c r="I1071" s="203"/>
      <c r="J1071" s="203"/>
      <c r="K1071" s="204"/>
      <c r="L1071" s="204"/>
      <c r="M1071" s="204"/>
      <c r="N1071" s="201"/>
      <c r="O1071" s="201"/>
      <c r="P1071" s="201"/>
      <c r="Q1071" s="201"/>
      <c r="R1071" s="113"/>
      <c r="S1071" s="113"/>
      <c r="V1071" s="201"/>
      <c r="W1071" s="113"/>
      <c r="Y1071" s="113"/>
      <c r="Z1071" s="113"/>
      <c r="AA1071" s="113"/>
      <c r="AC1071" s="113"/>
      <c r="AD1071" s="201"/>
      <c r="AE1071" s="113"/>
      <c r="AF1071" s="113"/>
      <c r="AG1071" s="113"/>
    </row>
    <row r="1072" spans="1:33" x14ac:dyDescent="0.2">
      <c r="A1072" s="113"/>
      <c r="B1072" s="200"/>
      <c r="C1072" s="113"/>
      <c r="D1072" s="201"/>
      <c r="E1072" s="201"/>
      <c r="F1072" s="113"/>
      <c r="G1072" s="113"/>
      <c r="H1072" s="113"/>
      <c r="I1072" s="203"/>
      <c r="J1072" s="203"/>
      <c r="K1072" s="204"/>
      <c r="L1072" s="204"/>
      <c r="M1072" s="204"/>
      <c r="N1072" s="201"/>
      <c r="O1072" s="201"/>
      <c r="P1072" s="201"/>
      <c r="Q1072" s="201"/>
      <c r="R1072" s="113"/>
      <c r="S1072" s="113"/>
      <c r="V1072" s="201"/>
      <c r="W1072" s="113"/>
      <c r="Y1072" s="113"/>
      <c r="Z1072" s="113"/>
      <c r="AA1072" s="113"/>
      <c r="AC1072" s="113"/>
      <c r="AD1072" s="201"/>
      <c r="AE1072" s="113"/>
      <c r="AF1072" s="113"/>
      <c r="AG1072" s="113"/>
    </row>
    <row r="1073" spans="1:33" x14ac:dyDescent="0.2">
      <c r="A1073" s="113"/>
      <c r="B1073" s="200"/>
      <c r="C1073" s="113"/>
      <c r="D1073" s="201"/>
      <c r="E1073" s="201"/>
      <c r="F1073" s="113"/>
      <c r="G1073" s="113"/>
      <c r="H1073" s="113"/>
      <c r="I1073" s="203"/>
      <c r="J1073" s="203"/>
      <c r="K1073" s="204"/>
      <c r="L1073" s="204"/>
      <c r="M1073" s="204"/>
      <c r="N1073" s="201"/>
      <c r="O1073" s="201"/>
      <c r="P1073" s="201"/>
      <c r="Q1073" s="201"/>
      <c r="R1073" s="113"/>
      <c r="S1073" s="113"/>
      <c r="V1073" s="201"/>
      <c r="W1073" s="113"/>
      <c r="Y1073" s="113"/>
      <c r="Z1073" s="113"/>
      <c r="AA1073" s="113"/>
      <c r="AC1073" s="113"/>
      <c r="AD1073" s="201"/>
      <c r="AE1073" s="113"/>
      <c r="AF1073" s="113"/>
      <c r="AG1073" s="113"/>
    </row>
    <row r="1074" spans="1:33" x14ac:dyDescent="0.2">
      <c r="A1074" s="113"/>
      <c r="B1074" s="200"/>
      <c r="C1074" s="113"/>
      <c r="D1074" s="201"/>
      <c r="E1074" s="201"/>
      <c r="F1074" s="113"/>
      <c r="G1074" s="113"/>
      <c r="H1074" s="113"/>
      <c r="I1074" s="203"/>
      <c r="J1074" s="203"/>
      <c r="K1074" s="204"/>
      <c r="L1074" s="204"/>
      <c r="M1074" s="204"/>
      <c r="N1074" s="201"/>
      <c r="O1074" s="201"/>
      <c r="P1074" s="201"/>
      <c r="Q1074" s="201"/>
      <c r="R1074" s="113"/>
      <c r="S1074" s="113"/>
      <c r="V1074" s="201"/>
      <c r="W1074" s="113"/>
      <c r="Y1074" s="113"/>
      <c r="Z1074" s="113"/>
      <c r="AA1074" s="113"/>
      <c r="AC1074" s="113"/>
      <c r="AD1074" s="201"/>
      <c r="AE1074" s="113"/>
      <c r="AF1074" s="113"/>
      <c r="AG1074" s="113"/>
    </row>
    <row r="1075" spans="1:33" x14ac:dyDescent="0.2">
      <c r="A1075" s="113"/>
      <c r="B1075" s="200"/>
      <c r="C1075" s="113"/>
      <c r="D1075" s="201"/>
      <c r="E1075" s="201"/>
      <c r="F1075" s="113"/>
      <c r="G1075" s="113"/>
      <c r="H1075" s="113"/>
      <c r="I1075" s="203"/>
      <c r="J1075" s="203"/>
      <c r="K1075" s="204"/>
      <c r="L1075" s="204"/>
      <c r="M1075" s="204"/>
      <c r="N1075" s="201"/>
      <c r="O1075" s="201"/>
      <c r="P1075" s="201"/>
      <c r="Q1075" s="201"/>
      <c r="R1075" s="113"/>
      <c r="S1075" s="113"/>
      <c r="V1075" s="201"/>
      <c r="W1075" s="113"/>
      <c r="Y1075" s="113"/>
      <c r="Z1075" s="113"/>
      <c r="AA1075" s="113"/>
      <c r="AC1075" s="113"/>
      <c r="AD1075" s="201"/>
      <c r="AE1075" s="113"/>
      <c r="AF1075" s="113"/>
      <c r="AG1075" s="113"/>
    </row>
    <row r="1076" spans="1:33" x14ac:dyDescent="0.2">
      <c r="A1076" s="113"/>
      <c r="B1076" s="200"/>
      <c r="C1076" s="113"/>
      <c r="D1076" s="201"/>
      <c r="E1076" s="201"/>
      <c r="F1076" s="113"/>
      <c r="G1076" s="113"/>
      <c r="H1076" s="113"/>
      <c r="I1076" s="203"/>
      <c r="J1076" s="203"/>
      <c r="K1076" s="204"/>
      <c r="L1076" s="204"/>
      <c r="M1076" s="204"/>
      <c r="N1076" s="201"/>
      <c r="O1076" s="201"/>
      <c r="P1076" s="201"/>
      <c r="Q1076" s="201"/>
      <c r="R1076" s="113"/>
      <c r="S1076" s="113"/>
      <c r="V1076" s="201"/>
      <c r="W1076" s="113"/>
      <c r="Y1076" s="113"/>
      <c r="Z1076" s="113"/>
      <c r="AA1076" s="113"/>
      <c r="AC1076" s="113"/>
      <c r="AD1076" s="201"/>
      <c r="AE1076" s="113"/>
      <c r="AF1076" s="113"/>
      <c r="AG1076" s="113"/>
    </row>
    <row r="1077" spans="1:33" x14ac:dyDescent="0.2">
      <c r="A1077" s="113"/>
      <c r="B1077" s="200"/>
      <c r="C1077" s="113"/>
      <c r="D1077" s="201"/>
      <c r="E1077" s="201"/>
      <c r="F1077" s="113"/>
      <c r="G1077" s="113"/>
      <c r="H1077" s="113"/>
      <c r="I1077" s="203"/>
      <c r="J1077" s="203"/>
      <c r="K1077" s="204"/>
      <c r="L1077" s="204"/>
      <c r="M1077" s="204"/>
      <c r="N1077" s="201"/>
      <c r="O1077" s="201"/>
      <c r="P1077" s="201"/>
      <c r="Q1077" s="201"/>
      <c r="R1077" s="113"/>
      <c r="S1077" s="113"/>
      <c r="V1077" s="201"/>
      <c r="W1077" s="113"/>
      <c r="Y1077" s="113"/>
      <c r="Z1077" s="113"/>
      <c r="AA1077" s="113"/>
      <c r="AC1077" s="113"/>
      <c r="AD1077" s="201"/>
      <c r="AE1077" s="113"/>
      <c r="AF1077" s="113"/>
      <c r="AG1077" s="113"/>
    </row>
    <row r="1078" spans="1:33" x14ac:dyDescent="0.2">
      <c r="A1078" s="113"/>
      <c r="B1078" s="200"/>
      <c r="C1078" s="113"/>
      <c r="D1078" s="201"/>
      <c r="E1078" s="201"/>
      <c r="F1078" s="113"/>
      <c r="G1078" s="113"/>
      <c r="H1078" s="113"/>
      <c r="I1078" s="203"/>
      <c r="J1078" s="203"/>
      <c r="K1078" s="204"/>
      <c r="L1078" s="204"/>
      <c r="M1078" s="204"/>
      <c r="N1078" s="201"/>
      <c r="O1078" s="201"/>
      <c r="P1078" s="201"/>
      <c r="Q1078" s="201"/>
      <c r="R1078" s="113"/>
      <c r="S1078" s="113"/>
      <c r="V1078" s="201"/>
      <c r="W1078" s="113"/>
      <c r="Y1078" s="113"/>
      <c r="Z1078" s="113"/>
      <c r="AA1078" s="113"/>
      <c r="AC1078" s="113"/>
      <c r="AD1078" s="201"/>
      <c r="AE1078" s="113"/>
      <c r="AF1078" s="113"/>
      <c r="AG1078" s="113"/>
    </row>
    <row r="1079" spans="1:33" x14ac:dyDescent="0.2">
      <c r="A1079" s="113"/>
      <c r="B1079" s="200"/>
      <c r="C1079" s="113"/>
      <c r="D1079" s="201"/>
      <c r="E1079" s="201"/>
      <c r="F1079" s="113"/>
      <c r="G1079" s="113"/>
      <c r="H1079" s="113"/>
      <c r="I1079" s="203"/>
      <c r="J1079" s="203"/>
      <c r="K1079" s="204"/>
      <c r="L1079" s="204"/>
      <c r="M1079" s="204"/>
      <c r="N1079" s="201"/>
      <c r="O1079" s="201"/>
      <c r="P1079" s="201"/>
      <c r="Q1079" s="201"/>
      <c r="R1079" s="113"/>
      <c r="S1079" s="113"/>
      <c r="V1079" s="201"/>
      <c r="W1079" s="113"/>
      <c r="Y1079" s="113"/>
      <c r="Z1079" s="113"/>
      <c r="AA1079" s="113"/>
      <c r="AC1079" s="113"/>
      <c r="AD1079" s="201"/>
      <c r="AE1079" s="113"/>
      <c r="AF1079" s="113"/>
      <c r="AG1079" s="113"/>
    </row>
    <row r="1080" spans="1:33" x14ac:dyDescent="0.2">
      <c r="A1080" s="113"/>
      <c r="B1080" s="200"/>
      <c r="C1080" s="113"/>
      <c r="D1080" s="201"/>
      <c r="E1080" s="201"/>
      <c r="F1080" s="113"/>
      <c r="G1080" s="113"/>
      <c r="H1080" s="113"/>
      <c r="I1080" s="203"/>
      <c r="J1080" s="203"/>
      <c r="K1080" s="204"/>
      <c r="L1080" s="204"/>
      <c r="M1080" s="204"/>
      <c r="N1080" s="201"/>
      <c r="O1080" s="201"/>
      <c r="P1080" s="201"/>
      <c r="Q1080" s="201"/>
      <c r="R1080" s="113"/>
      <c r="S1080" s="113"/>
      <c r="V1080" s="201"/>
      <c r="W1080" s="113"/>
      <c r="Y1080" s="113"/>
      <c r="Z1080" s="113"/>
      <c r="AA1080" s="113"/>
      <c r="AC1080" s="113"/>
      <c r="AD1080" s="201"/>
      <c r="AE1080" s="113"/>
      <c r="AF1080" s="113"/>
      <c r="AG1080" s="113"/>
    </row>
    <row r="1081" spans="1:33" x14ac:dyDescent="0.2">
      <c r="A1081" s="113"/>
      <c r="B1081" s="200"/>
      <c r="C1081" s="113"/>
      <c r="D1081" s="201"/>
      <c r="E1081" s="201"/>
      <c r="F1081" s="113"/>
      <c r="G1081" s="113"/>
      <c r="H1081" s="113"/>
      <c r="I1081" s="203"/>
      <c r="J1081" s="203"/>
      <c r="K1081" s="204"/>
      <c r="L1081" s="204"/>
      <c r="M1081" s="204"/>
      <c r="N1081" s="201"/>
      <c r="O1081" s="201"/>
      <c r="P1081" s="201"/>
      <c r="Q1081" s="201"/>
      <c r="R1081" s="113"/>
      <c r="S1081" s="113"/>
      <c r="V1081" s="201"/>
      <c r="W1081" s="113"/>
      <c r="Y1081" s="113"/>
      <c r="Z1081" s="113"/>
      <c r="AA1081" s="113"/>
      <c r="AC1081" s="113"/>
      <c r="AD1081" s="201"/>
      <c r="AE1081" s="113"/>
      <c r="AF1081" s="113"/>
      <c r="AG1081" s="113"/>
    </row>
    <row r="1082" spans="1:33" x14ac:dyDescent="0.2">
      <c r="A1082" s="113"/>
      <c r="B1082" s="200"/>
      <c r="C1082" s="113"/>
      <c r="D1082" s="201"/>
      <c r="E1082" s="201"/>
      <c r="F1082" s="113"/>
      <c r="G1082" s="113"/>
      <c r="H1082" s="113"/>
      <c r="I1082" s="203"/>
      <c r="J1082" s="203"/>
      <c r="K1082" s="204"/>
      <c r="L1082" s="204"/>
      <c r="M1082" s="204"/>
      <c r="N1082" s="201"/>
      <c r="O1082" s="201"/>
      <c r="P1082" s="201"/>
      <c r="Q1082" s="201"/>
      <c r="R1082" s="113"/>
      <c r="S1082" s="113"/>
      <c r="V1082" s="201"/>
      <c r="W1082" s="113"/>
      <c r="Y1082" s="113"/>
      <c r="Z1082" s="113"/>
      <c r="AA1082" s="113"/>
      <c r="AC1082" s="113"/>
      <c r="AD1082" s="201"/>
      <c r="AE1082" s="113"/>
      <c r="AF1082" s="113"/>
      <c r="AG1082" s="113"/>
    </row>
    <row r="1083" spans="1:33" x14ac:dyDescent="0.2">
      <c r="A1083" s="113"/>
      <c r="B1083" s="200"/>
      <c r="C1083" s="113"/>
      <c r="D1083" s="201"/>
      <c r="E1083" s="201"/>
      <c r="F1083" s="113"/>
      <c r="G1083" s="113"/>
      <c r="H1083" s="113"/>
      <c r="I1083" s="203"/>
      <c r="J1083" s="203"/>
      <c r="K1083" s="204"/>
      <c r="L1083" s="204"/>
      <c r="M1083" s="204"/>
      <c r="N1083" s="201"/>
      <c r="O1083" s="201"/>
      <c r="P1083" s="201"/>
      <c r="Q1083" s="201"/>
      <c r="R1083" s="113"/>
      <c r="S1083" s="113"/>
      <c r="V1083" s="201"/>
      <c r="W1083" s="113"/>
      <c r="Y1083" s="113"/>
      <c r="Z1083" s="113"/>
      <c r="AA1083" s="113"/>
      <c r="AC1083" s="113"/>
      <c r="AD1083" s="201"/>
      <c r="AE1083" s="113"/>
      <c r="AF1083" s="113"/>
      <c r="AG1083" s="113"/>
    </row>
    <row r="1084" spans="1:33" x14ac:dyDescent="0.2">
      <c r="A1084" s="113"/>
      <c r="B1084" s="200"/>
      <c r="C1084" s="113"/>
      <c r="D1084" s="201"/>
      <c r="E1084" s="201"/>
      <c r="F1084" s="113"/>
      <c r="G1084" s="113"/>
      <c r="H1084" s="113"/>
      <c r="I1084" s="203"/>
      <c r="J1084" s="203"/>
      <c r="K1084" s="204"/>
      <c r="L1084" s="204"/>
      <c r="M1084" s="204"/>
      <c r="N1084" s="201"/>
      <c r="O1084" s="201"/>
      <c r="P1084" s="201"/>
      <c r="Q1084" s="201"/>
      <c r="R1084" s="113"/>
      <c r="S1084" s="113"/>
      <c r="V1084" s="201"/>
      <c r="W1084" s="113"/>
      <c r="Y1084" s="113"/>
      <c r="Z1084" s="113"/>
      <c r="AA1084" s="113"/>
      <c r="AC1084" s="113"/>
      <c r="AD1084" s="201"/>
      <c r="AE1084" s="113"/>
      <c r="AF1084" s="113"/>
      <c r="AG1084" s="113"/>
    </row>
    <row r="1085" spans="1:33" x14ac:dyDescent="0.2">
      <c r="A1085" s="113"/>
      <c r="B1085" s="200"/>
      <c r="C1085" s="113"/>
      <c r="D1085" s="201"/>
      <c r="E1085" s="201"/>
      <c r="F1085" s="113"/>
      <c r="G1085" s="113"/>
      <c r="H1085" s="113"/>
      <c r="I1085" s="203"/>
      <c r="J1085" s="203"/>
      <c r="K1085" s="204"/>
      <c r="L1085" s="204"/>
      <c r="M1085" s="204"/>
      <c r="N1085" s="201"/>
      <c r="O1085" s="201"/>
      <c r="P1085" s="201"/>
      <c r="Q1085" s="201"/>
      <c r="R1085" s="113"/>
      <c r="S1085" s="113"/>
      <c r="V1085" s="201"/>
      <c r="W1085" s="113"/>
      <c r="Y1085" s="113"/>
      <c r="Z1085" s="113"/>
      <c r="AA1085" s="113"/>
      <c r="AC1085" s="113"/>
      <c r="AD1085" s="201"/>
      <c r="AE1085" s="113"/>
      <c r="AF1085" s="113"/>
      <c r="AG1085" s="113"/>
    </row>
    <row r="1086" spans="1:33" x14ac:dyDescent="0.2">
      <c r="A1086" s="113"/>
      <c r="B1086" s="200"/>
      <c r="C1086" s="113"/>
      <c r="D1086" s="201"/>
      <c r="E1086" s="201"/>
      <c r="F1086" s="113"/>
      <c r="G1086" s="113"/>
      <c r="H1086" s="113"/>
      <c r="I1086" s="203"/>
      <c r="J1086" s="203"/>
      <c r="K1086" s="204"/>
      <c r="L1086" s="204"/>
      <c r="M1086" s="204"/>
      <c r="N1086" s="201"/>
      <c r="O1086" s="201"/>
      <c r="P1086" s="201"/>
      <c r="Q1086" s="201"/>
      <c r="R1086" s="113"/>
      <c r="S1086" s="113"/>
      <c r="V1086" s="201"/>
      <c r="W1086" s="113"/>
      <c r="Y1086" s="113"/>
      <c r="Z1086" s="113"/>
      <c r="AA1086" s="113"/>
      <c r="AC1086" s="113"/>
      <c r="AD1086" s="201"/>
      <c r="AE1086" s="113"/>
      <c r="AF1086" s="113"/>
      <c r="AG1086" s="113"/>
    </row>
    <row r="1087" spans="1:33" x14ac:dyDescent="0.2">
      <c r="A1087" s="113"/>
      <c r="B1087" s="200"/>
      <c r="C1087" s="113"/>
      <c r="D1087" s="201"/>
      <c r="E1087" s="201"/>
      <c r="F1087" s="113"/>
      <c r="G1087" s="113"/>
      <c r="H1087" s="113"/>
      <c r="I1087" s="203"/>
      <c r="J1087" s="203"/>
      <c r="K1087" s="204"/>
      <c r="L1087" s="204"/>
      <c r="M1087" s="204"/>
      <c r="N1087" s="201"/>
      <c r="O1087" s="201"/>
      <c r="P1087" s="201"/>
      <c r="Q1087" s="201"/>
      <c r="R1087" s="113"/>
      <c r="S1087" s="113"/>
      <c r="V1087" s="201"/>
      <c r="W1087" s="113"/>
      <c r="Y1087" s="113"/>
      <c r="Z1087" s="113"/>
      <c r="AA1087" s="113"/>
      <c r="AC1087" s="113"/>
      <c r="AD1087" s="201"/>
      <c r="AE1087" s="113"/>
      <c r="AF1087" s="113"/>
      <c r="AG1087" s="113"/>
    </row>
    <row r="1088" spans="1:33" x14ac:dyDescent="0.2">
      <c r="A1088" s="113"/>
      <c r="B1088" s="200"/>
      <c r="C1088" s="113"/>
      <c r="D1088" s="201"/>
      <c r="E1088" s="201"/>
      <c r="F1088" s="113"/>
      <c r="G1088" s="113"/>
      <c r="H1088" s="113"/>
      <c r="I1088" s="203"/>
      <c r="J1088" s="203"/>
      <c r="K1088" s="204"/>
      <c r="L1088" s="204"/>
      <c r="M1088" s="204"/>
      <c r="N1088" s="201"/>
      <c r="O1088" s="201"/>
      <c r="P1088" s="201"/>
      <c r="Q1088" s="201"/>
      <c r="R1088" s="113"/>
      <c r="S1088" s="113"/>
      <c r="V1088" s="201"/>
      <c r="W1088" s="113"/>
      <c r="Y1088" s="113"/>
      <c r="Z1088" s="113"/>
      <c r="AA1088" s="113"/>
      <c r="AC1088" s="113"/>
      <c r="AD1088" s="201"/>
      <c r="AE1088" s="113"/>
      <c r="AF1088" s="113"/>
      <c r="AG1088" s="113"/>
    </row>
    <row r="1089" spans="1:33" x14ac:dyDescent="0.2">
      <c r="A1089" s="113"/>
      <c r="B1089" s="200"/>
      <c r="C1089" s="113"/>
      <c r="D1089" s="201"/>
      <c r="E1089" s="201"/>
      <c r="F1089" s="113"/>
      <c r="G1089" s="113"/>
      <c r="H1089" s="113"/>
      <c r="I1089" s="203"/>
      <c r="J1089" s="203"/>
      <c r="K1089" s="204"/>
      <c r="L1089" s="204"/>
      <c r="M1089" s="204"/>
      <c r="N1089" s="201"/>
      <c r="O1089" s="201"/>
      <c r="P1089" s="201"/>
      <c r="Q1089" s="201"/>
      <c r="R1089" s="113"/>
      <c r="S1089" s="113"/>
      <c r="V1089" s="201"/>
      <c r="W1089" s="113"/>
      <c r="Y1089" s="113"/>
      <c r="Z1089" s="113"/>
      <c r="AA1089" s="113"/>
      <c r="AC1089" s="113"/>
      <c r="AD1089" s="201"/>
      <c r="AE1089" s="113"/>
      <c r="AF1089" s="113"/>
      <c r="AG1089" s="113"/>
    </row>
    <row r="1090" spans="1:33" x14ac:dyDescent="0.2">
      <c r="A1090" s="113"/>
      <c r="B1090" s="200"/>
      <c r="C1090" s="113"/>
      <c r="D1090" s="201"/>
      <c r="E1090" s="201"/>
      <c r="F1090" s="113"/>
      <c r="G1090" s="113"/>
      <c r="H1090" s="113"/>
      <c r="I1090" s="203"/>
      <c r="J1090" s="203"/>
      <c r="K1090" s="204"/>
      <c r="L1090" s="204"/>
      <c r="M1090" s="204"/>
      <c r="N1090" s="201"/>
      <c r="O1090" s="201"/>
      <c r="P1090" s="201"/>
      <c r="Q1090" s="201"/>
      <c r="R1090" s="113"/>
      <c r="S1090" s="113"/>
      <c r="V1090" s="201"/>
      <c r="W1090" s="113"/>
      <c r="Y1090" s="113"/>
      <c r="Z1090" s="113"/>
      <c r="AA1090" s="113"/>
      <c r="AC1090" s="113"/>
      <c r="AD1090" s="201"/>
      <c r="AE1090" s="113"/>
      <c r="AF1090" s="113"/>
      <c r="AG1090" s="113"/>
    </row>
    <row r="1091" spans="1:33" x14ac:dyDescent="0.2">
      <c r="A1091" s="113"/>
      <c r="B1091" s="200"/>
      <c r="C1091" s="113"/>
      <c r="D1091" s="201"/>
      <c r="E1091" s="201"/>
      <c r="F1091" s="113"/>
      <c r="G1091" s="113"/>
      <c r="H1091" s="113"/>
      <c r="I1091" s="203"/>
      <c r="J1091" s="203"/>
      <c r="K1091" s="204"/>
      <c r="L1091" s="204"/>
      <c r="M1091" s="204"/>
      <c r="N1091" s="201"/>
      <c r="O1091" s="201"/>
      <c r="P1091" s="201"/>
      <c r="Q1091" s="201"/>
      <c r="R1091" s="113"/>
      <c r="S1091" s="113"/>
      <c r="V1091" s="201"/>
      <c r="W1091" s="113"/>
      <c r="Y1091" s="113"/>
      <c r="Z1091" s="113"/>
      <c r="AA1091" s="113"/>
      <c r="AC1091" s="113"/>
      <c r="AD1091" s="201"/>
      <c r="AE1091" s="113"/>
      <c r="AF1091" s="113"/>
      <c r="AG1091" s="113"/>
    </row>
    <row r="1092" spans="1:33" x14ac:dyDescent="0.2">
      <c r="A1092" s="113"/>
      <c r="B1092" s="200"/>
      <c r="C1092" s="113"/>
      <c r="D1092" s="201"/>
      <c r="E1092" s="201"/>
      <c r="F1092" s="113"/>
      <c r="G1092" s="113"/>
      <c r="H1092" s="113"/>
      <c r="I1092" s="203"/>
      <c r="J1092" s="203"/>
      <c r="K1092" s="204"/>
      <c r="L1092" s="204"/>
      <c r="M1092" s="204"/>
      <c r="N1092" s="201"/>
      <c r="O1092" s="201"/>
      <c r="P1092" s="201"/>
      <c r="Q1092" s="201"/>
      <c r="R1092" s="113"/>
      <c r="S1092" s="113"/>
      <c r="V1092" s="201"/>
      <c r="W1092" s="113"/>
      <c r="Y1092" s="113"/>
      <c r="Z1092" s="113"/>
      <c r="AA1092" s="113"/>
      <c r="AC1092" s="113"/>
      <c r="AD1092" s="201"/>
      <c r="AE1092" s="113"/>
      <c r="AF1092" s="113"/>
      <c r="AG1092" s="113"/>
    </row>
    <row r="1093" spans="1:33" x14ac:dyDescent="0.2">
      <c r="A1093" s="113"/>
      <c r="B1093" s="200"/>
      <c r="C1093" s="113"/>
      <c r="D1093" s="201"/>
      <c r="E1093" s="201"/>
      <c r="F1093" s="113"/>
      <c r="G1093" s="113"/>
      <c r="H1093" s="113"/>
      <c r="I1093" s="203"/>
      <c r="J1093" s="203"/>
      <c r="K1093" s="204"/>
      <c r="L1093" s="204"/>
      <c r="M1093" s="204"/>
      <c r="N1093" s="201"/>
      <c r="O1093" s="201"/>
      <c r="P1093" s="201"/>
      <c r="Q1093" s="201"/>
      <c r="R1093" s="113"/>
      <c r="S1093" s="113"/>
      <c r="V1093" s="201"/>
      <c r="W1093" s="113"/>
      <c r="Y1093" s="113"/>
      <c r="Z1093" s="113"/>
      <c r="AA1093" s="113"/>
      <c r="AC1093" s="113"/>
      <c r="AD1093" s="201"/>
      <c r="AE1093" s="113"/>
      <c r="AF1093" s="113"/>
      <c r="AG1093" s="113"/>
    </row>
    <row r="1094" spans="1:33" x14ac:dyDescent="0.2">
      <c r="A1094" s="113"/>
      <c r="B1094" s="200"/>
      <c r="C1094" s="113"/>
      <c r="D1094" s="201"/>
      <c r="E1094" s="201"/>
      <c r="F1094" s="113"/>
      <c r="G1094" s="113"/>
      <c r="H1094" s="113"/>
      <c r="I1094" s="203"/>
      <c r="J1094" s="203"/>
      <c r="K1094" s="204"/>
      <c r="L1094" s="204"/>
      <c r="M1094" s="204"/>
      <c r="N1094" s="201"/>
      <c r="O1094" s="201"/>
      <c r="P1094" s="201"/>
      <c r="Q1094" s="201"/>
      <c r="R1094" s="113"/>
      <c r="S1094" s="113"/>
      <c r="V1094" s="201"/>
      <c r="W1094" s="113"/>
      <c r="Y1094" s="113"/>
      <c r="Z1094" s="113"/>
      <c r="AA1094" s="113"/>
      <c r="AC1094" s="113"/>
      <c r="AD1094" s="201"/>
      <c r="AE1094" s="113"/>
      <c r="AF1094" s="113"/>
      <c r="AG1094" s="113"/>
    </row>
    <row r="1095" spans="1:33" x14ac:dyDescent="0.2">
      <c r="A1095" s="113"/>
      <c r="B1095" s="200"/>
      <c r="C1095" s="113"/>
      <c r="D1095" s="201"/>
      <c r="E1095" s="201"/>
      <c r="F1095" s="113"/>
      <c r="G1095" s="113"/>
      <c r="H1095" s="113"/>
      <c r="I1095" s="203"/>
      <c r="J1095" s="203"/>
      <c r="K1095" s="204"/>
      <c r="L1095" s="204"/>
      <c r="M1095" s="204"/>
      <c r="N1095" s="201"/>
      <c r="O1095" s="201"/>
      <c r="P1095" s="201"/>
      <c r="Q1095" s="201"/>
      <c r="R1095" s="113"/>
      <c r="S1095" s="113"/>
      <c r="V1095" s="201"/>
      <c r="W1095" s="113"/>
      <c r="Y1095" s="113"/>
      <c r="Z1095" s="113"/>
      <c r="AA1095" s="113"/>
      <c r="AC1095" s="113"/>
      <c r="AD1095" s="201"/>
      <c r="AE1095" s="113"/>
      <c r="AF1095" s="113"/>
      <c r="AG1095" s="113"/>
    </row>
    <row r="1096" spans="1:33" x14ac:dyDescent="0.2">
      <c r="A1096" s="113"/>
      <c r="B1096" s="200"/>
      <c r="C1096" s="113"/>
      <c r="D1096" s="201"/>
      <c r="E1096" s="201"/>
      <c r="F1096" s="113"/>
      <c r="G1096" s="113"/>
      <c r="H1096" s="113"/>
      <c r="I1096" s="203"/>
      <c r="J1096" s="203"/>
      <c r="K1096" s="204"/>
      <c r="L1096" s="204"/>
      <c r="M1096" s="204"/>
      <c r="N1096" s="201"/>
      <c r="O1096" s="201"/>
      <c r="P1096" s="201"/>
      <c r="Q1096" s="201"/>
      <c r="R1096" s="113"/>
      <c r="S1096" s="113"/>
      <c r="V1096" s="201"/>
      <c r="W1096" s="113"/>
      <c r="Y1096" s="113"/>
      <c r="Z1096" s="113"/>
      <c r="AA1096" s="113"/>
      <c r="AC1096" s="113"/>
      <c r="AD1096" s="201"/>
      <c r="AE1096" s="113"/>
      <c r="AF1096" s="113"/>
      <c r="AG1096" s="113"/>
    </row>
    <row r="1097" spans="1:33" x14ac:dyDescent="0.2">
      <c r="A1097" s="113"/>
      <c r="B1097" s="200"/>
      <c r="C1097" s="113"/>
      <c r="D1097" s="201"/>
      <c r="E1097" s="201"/>
      <c r="F1097" s="113"/>
      <c r="G1097" s="113"/>
      <c r="H1097" s="113"/>
      <c r="I1097" s="203"/>
      <c r="J1097" s="203"/>
      <c r="K1097" s="204"/>
      <c r="L1097" s="204"/>
      <c r="M1097" s="204"/>
      <c r="N1097" s="201"/>
      <c r="O1097" s="201"/>
      <c r="P1097" s="201"/>
      <c r="Q1097" s="201"/>
      <c r="R1097" s="113"/>
      <c r="S1097" s="113"/>
      <c r="V1097" s="201"/>
      <c r="W1097" s="113"/>
      <c r="Y1097" s="113"/>
      <c r="Z1097" s="113"/>
      <c r="AA1097" s="113"/>
      <c r="AC1097" s="113"/>
      <c r="AD1097" s="201"/>
      <c r="AE1097" s="113"/>
      <c r="AF1097" s="113"/>
      <c r="AG1097" s="113"/>
    </row>
    <row r="1098" spans="1:33" x14ac:dyDescent="0.2">
      <c r="A1098" s="113"/>
      <c r="B1098" s="200"/>
      <c r="C1098" s="113"/>
      <c r="D1098" s="201"/>
      <c r="E1098" s="201"/>
      <c r="F1098" s="113"/>
      <c r="G1098" s="113"/>
      <c r="H1098" s="113"/>
      <c r="I1098" s="203"/>
      <c r="J1098" s="203"/>
      <c r="K1098" s="204"/>
      <c r="L1098" s="204"/>
      <c r="M1098" s="204"/>
      <c r="N1098" s="201"/>
      <c r="O1098" s="201"/>
      <c r="P1098" s="201"/>
      <c r="Q1098" s="201"/>
      <c r="R1098" s="113"/>
      <c r="S1098" s="113"/>
      <c r="V1098" s="201"/>
      <c r="W1098" s="113"/>
      <c r="Y1098" s="113"/>
      <c r="Z1098" s="113"/>
      <c r="AA1098" s="113"/>
      <c r="AC1098" s="113"/>
      <c r="AD1098" s="201"/>
      <c r="AE1098" s="113"/>
      <c r="AF1098" s="113"/>
      <c r="AG1098" s="113"/>
    </row>
    <row r="1099" spans="1:33" x14ac:dyDescent="0.2">
      <c r="A1099" s="113"/>
      <c r="B1099" s="200"/>
      <c r="C1099" s="113"/>
      <c r="D1099" s="201"/>
      <c r="E1099" s="201"/>
      <c r="F1099" s="113"/>
      <c r="G1099" s="113"/>
      <c r="H1099" s="113"/>
      <c r="I1099" s="203"/>
      <c r="J1099" s="203"/>
      <c r="K1099" s="204"/>
      <c r="L1099" s="204"/>
      <c r="M1099" s="204"/>
      <c r="N1099" s="201"/>
      <c r="O1099" s="201"/>
      <c r="P1099" s="201"/>
      <c r="Q1099" s="201"/>
      <c r="R1099" s="113"/>
      <c r="S1099" s="113"/>
      <c r="V1099" s="201"/>
      <c r="W1099" s="113"/>
      <c r="Y1099" s="113"/>
      <c r="Z1099" s="113"/>
      <c r="AA1099" s="113"/>
      <c r="AC1099" s="113"/>
      <c r="AD1099" s="201"/>
      <c r="AE1099" s="113"/>
      <c r="AF1099" s="113"/>
      <c r="AG1099" s="113"/>
    </row>
    <row r="1100" spans="1:33" x14ac:dyDescent="0.2">
      <c r="A1100" s="113"/>
      <c r="B1100" s="200"/>
      <c r="C1100" s="113"/>
      <c r="D1100" s="201"/>
      <c r="E1100" s="201"/>
      <c r="F1100" s="113"/>
      <c r="G1100" s="113"/>
      <c r="H1100" s="113"/>
      <c r="I1100" s="203"/>
      <c r="J1100" s="203"/>
      <c r="K1100" s="204"/>
      <c r="L1100" s="204"/>
      <c r="M1100" s="204"/>
      <c r="N1100" s="201"/>
      <c r="O1100" s="201"/>
      <c r="P1100" s="201"/>
      <c r="Q1100" s="201"/>
      <c r="R1100" s="113"/>
      <c r="S1100" s="113"/>
      <c r="V1100" s="201"/>
      <c r="W1100" s="113"/>
      <c r="Y1100" s="113"/>
      <c r="Z1100" s="113"/>
      <c r="AA1100" s="113"/>
      <c r="AC1100" s="113"/>
      <c r="AD1100" s="201"/>
      <c r="AE1100" s="113"/>
      <c r="AF1100" s="113"/>
      <c r="AG1100" s="113"/>
    </row>
    <row r="1101" spans="1:33" x14ac:dyDescent="0.2">
      <c r="A1101" s="113"/>
      <c r="B1101" s="200"/>
      <c r="C1101" s="113"/>
      <c r="D1101" s="201"/>
      <c r="E1101" s="201"/>
      <c r="F1101" s="113"/>
      <c r="G1101" s="113"/>
      <c r="H1101" s="113"/>
      <c r="I1101" s="203"/>
      <c r="J1101" s="203"/>
      <c r="K1101" s="204"/>
      <c r="L1101" s="204"/>
      <c r="M1101" s="204"/>
      <c r="N1101" s="201"/>
      <c r="O1101" s="201"/>
      <c r="P1101" s="201"/>
      <c r="Q1101" s="201"/>
      <c r="R1101" s="113"/>
      <c r="S1101" s="113"/>
      <c r="V1101" s="201"/>
      <c r="W1101" s="113"/>
      <c r="Y1101" s="113"/>
      <c r="Z1101" s="113"/>
      <c r="AA1101" s="113"/>
      <c r="AC1101" s="113"/>
      <c r="AD1101" s="201"/>
      <c r="AE1101" s="113"/>
      <c r="AF1101" s="113"/>
      <c r="AG1101" s="113"/>
    </row>
    <row r="1102" spans="1:33" x14ac:dyDescent="0.2">
      <c r="A1102" s="113"/>
      <c r="B1102" s="200"/>
      <c r="C1102" s="113"/>
      <c r="D1102" s="201"/>
      <c r="E1102" s="201"/>
      <c r="F1102" s="113"/>
      <c r="G1102" s="113"/>
      <c r="H1102" s="113"/>
      <c r="I1102" s="203"/>
      <c r="J1102" s="203"/>
      <c r="K1102" s="204"/>
      <c r="L1102" s="204"/>
      <c r="M1102" s="204"/>
      <c r="N1102" s="201"/>
      <c r="O1102" s="201"/>
      <c r="P1102" s="201"/>
      <c r="Q1102" s="201"/>
      <c r="R1102" s="113"/>
      <c r="S1102" s="113"/>
      <c r="V1102" s="201"/>
      <c r="W1102" s="113"/>
      <c r="Y1102" s="113"/>
      <c r="Z1102" s="113"/>
      <c r="AA1102" s="113"/>
      <c r="AC1102" s="113"/>
      <c r="AD1102" s="201"/>
      <c r="AE1102" s="113"/>
      <c r="AF1102" s="113"/>
      <c r="AG1102" s="113"/>
    </row>
    <row r="1103" spans="1:33" x14ac:dyDescent="0.2">
      <c r="A1103" s="113"/>
      <c r="B1103" s="200"/>
      <c r="C1103" s="113"/>
      <c r="D1103" s="201"/>
      <c r="E1103" s="201"/>
      <c r="F1103" s="113"/>
      <c r="G1103" s="113"/>
      <c r="H1103" s="113"/>
      <c r="I1103" s="203"/>
      <c r="J1103" s="203"/>
      <c r="K1103" s="204"/>
      <c r="L1103" s="204"/>
      <c r="M1103" s="204"/>
      <c r="N1103" s="201"/>
      <c r="O1103" s="201"/>
      <c r="P1103" s="201"/>
      <c r="Q1103" s="201"/>
      <c r="R1103" s="113"/>
      <c r="S1103" s="113"/>
      <c r="V1103" s="201"/>
      <c r="W1103" s="113"/>
      <c r="Y1103" s="113"/>
      <c r="Z1103" s="113"/>
      <c r="AA1103" s="113"/>
      <c r="AC1103" s="113"/>
      <c r="AD1103" s="201"/>
      <c r="AE1103" s="113"/>
      <c r="AF1103" s="113"/>
      <c r="AG1103" s="113"/>
    </row>
    <row r="1104" spans="1:33" x14ac:dyDescent="0.2">
      <c r="A1104" s="113"/>
      <c r="B1104" s="200"/>
      <c r="C1104" s="113"/>
      <c r="D1104" s="201"/>
      <c r="E1104" s="201"/>
      <c r="F1104" s="113"/>
      <c r="G1104" s="113"/>
      <c r="H1104" s="113"/>
      <c r="I1104" s="203"/>
      <c r="J1104" s="203"/>
      <c r="K1104" s="204"/>
      <c r="L1104" s="204"/>
      <c r="M1104" s="204"/>
      <c r="N1104" s="201"/>
      <c r="O1104" s="201"/>
      <c r="P1104" s="201"/>
      <c r="Q1104" s="201"/>
      <c r="R1104" s="113"/>
      <c r="S1104" s="113"/>
      <c r="V1104" s="201"/>
      <c r="W1104" s="113"/>
      <c r="Y1104" s="113"/>
      <c r="Z1104" s="113"/>
      <c r="AA1104" s="113"/>
      <c r="AC1104" s="113"/>
      <c r="AD1104" s="201"/>
      <c r="AE1104" s="113"/>
      <c r="AF1104" s="113"/>
      <c r="AG1104" s="113"/>
    </row>
    <row r="1105" spans="1:33" x14ac:dyDescent="0.2">
      <c r="A1105" s="113"/>
      <c r="B1105" s="200"/>
      <c r="C1105" s="113"/>
      <c r="D1105" s="201"/>
      <c r="E1105" s="201"/>
      <c r="F1105" s="113"/>
      <c r="G1105" s="113"/>
      <c r="H1105" s="113"/>
      <c r="I1105" s="203"/>
      <c r="J1105" s="203"/>
      <c r="K1105" s="204"/>
      <c r="L1105" s="204"/>
      <c r="M1105" s="204"/>
      <c r="N1105" s="201"/>
      <c r="O1105" s="201"/>
      <c r="P1105" s="201"/>
      <c r="Q1105" s="201"/>
      <c r="R1105" s="113"/>
      <c r="S1105" s="113"/>
      <c r="V1105" s="201"/>
      <c r="W1105" s="113"/>
      <c r="Y1105" s="113"/>
      <c r="Z1105" s="113"/>
      <c r="AA1105" s="113"/>
      <c r="AC1105" s="113"/>
      <c r="AD1105" s="201"/>
      <c r="AE1105" s="113"/>
      <c r="AF1105" s="113"/>
      <c r="AG1105" s="113"/>
    </row>
    <row r="1106" spans="1:33" x14ac:dyDescent="0.2">
      <c r="A1106" s="113"/>
      <c r="B1106" s="200"/>
      <c r="C1106" s="113"/>
      <c r="D1106" s="201"/>
      <c r="E1106" s="201"/>
      <c r="F1106" s="113"/>
      <c r="G1106" s="113"/>
      <c r="H1106" s="113"/>
      <c r="I1106" s="203"/>
      <c r="J1106" s="203"/>
      <c r="K1106" s="204"/>
      <c r="L1106" s="204"/>
      <c r="M1106" s="204"/>
      <c r="N1106" s="201"/>
      <c r="O1106" s="201"/>
      <c r="P1106" s="201"/>
      <c r="Q1106" s="201"/>
      <c r="R1106" s="113"/>
      <c r="S1106" s="113"/>
      <c r="V1106" s="201"/>
      <c r="W1106" s="113"/>
      <c r="Y1106" s="113"/>
      <c r="Z1106" s="113"/>
      <c r="AA1106" s="113"/>
      <c r="AC1106" s="113"/>
      <c r="AD1106" s="201"/>
      <c r="AE1106" s="113"/>
      <c r="AF1106" s="113"/>
      <c r="AG1106" s="113"/>
    </row>
    <row r="1107" spans="1:33" x14ac:dyDescent="0.2">
      <c r="A1107" s="113"/>
      <c r="B1107" s="200"/>
      <c r="C1107" s="113"/>
      <c r="D1107" s="201"/>
      <c r="E1107" s="201"/>
      <c r="F1107" s="113"/>
      <c r="G1107" s="113"/>
      <c r="H1107" s="113"/>
      <c r="I1107" s="203"/>
      <c r="J1107" s="203"/>
      <c r="K1107" s="204"/>
      <c r="L1107" s="204"/>
      <c r="M1107" s="204"/>
      <c r="N1107" s="201"/>
      <c r="O1107" s="201"/>
      <c r="P1107" s="201"/>
      <c r="Q1107" s="201"/>
      <c r="R1107" s="113"/>
      <c r="S1107" s="113"/>
      <c r="V1107" s="201"/>
      <c r="W1107" s="113"/>
      <c r="Y1107" s="113"/>
      <c r="Z1107" s="113"/>
      <c r="AA1107" s="113"/>
      <c r="AC1107" s="113"/>
      <c r="AD1107" s="201"/>
      <c r="AE1107" s="113"/>
      <c r="AF1107" s="113"/>
      <c r="AG1107" s="113"/>
    </row>
    <row r="1108" spans="1:33" x14ac:dyDescent="0.2">
      <c r="A1108" s="113"/>
      <c r="B1108" s="200"/>
      <c r="C1108" s="113"/>
      <c r="D1108" s="201"/>
      <c r="E1108" s="201"/>
      <c r="F1108" s="113"/>
      <c r="G1108" s="113"/>
      <c r="H1108" s="113"/>
      <c r="I1108" s="203"/>
      <c r="J1108" s="203"/>
      <c r="K1108" s="204"/>
      <c r="L1108" s="204"/>
      <c r="M1108" s="204"/>
      <c r="N1108" s="201"/>
      <c r="O1108" s="201"/>
      <c r="P1108" s="201"/>
      <c r="Q1108" s="201"/>
      <c r="R1108" s="113"/>
      <c r="S1108" s="113"/>
      <c r="V1108" s="201"/>
      <c r="W1108" s="113"/>
      <c r="Y1108" s="113"/>
      <c r="Z1108" s="113"/>
      <c r="AA1108" s="113"/>
      <c r="AC1108" s="113"/>
      <c r="AD1108" s="201"/>
      <c r="AE1108" s="113"/>
      <c r="AF1108" s="113"/>
      <c r="AG1108" s="113"/>
    </row>
    <row r="1109" spans="1:33" x14ac:dyDescent="0.2">
      <c r="A1109" s="113"/>
      <c r="B1109" s="200"/>
      <c r="C1109" s="113"/>
      <c r="D1109" s="201"/>
      <c r="E1109" s="201"/>
      <c r="F1109" s="113"/>
      <c r="G1109" s="113"/>
      <c r="H1109" s="113"/>
      <c r="I1109" s="203"/>
      <c r="J1109" s="203"/>
      <c r="K1109" s="204"/>
      <c r="L1109" s="204"/>
      <c r="M1109" s="204"/>
      <c r="N1109" s="201"/>
      <c r="O1109" s="201"/>
      <c r="P1109" s="201"/>
      <c r="Q1109" s="201"/>
      <c r="R1109" s="113"/>
      <c r="S1109" s="113"/>
      <c r="V1109" s="201"/>
      <c r="W1109" s="113"/>
      <c r="Y1109" s="113"/>
      <c r="Z1109" s="113"/>
      <c r="AA1109" s="113"/>
      <c r="AC1109" s="113"/>
      <c r="AD1109" s="201"/>
      <c r="AE1109" s="113"/>
      <c r="AF1109" s="113"/>
      <c r="AG1109" s="113"/>
    </row>
    <row r="1110" spans="1:33" x14ac:dyDescent="0.2">
      <c r="A1110" s="113"/>
      <c r="B1110" s="200"/>
      <c r="C1110" s="113"/>
      <c r="D1110" s="201"/>
      <c r="E1110" s="201"/>
      <c r="F1110" s="113"/>
      <c r="G1110" s="113"/>
      <c r="H1110" s="113"/>
      <c r="I1110" s="203"/>
      <c r="J1110" s="203"/>
      <c r="K1110" s="204"/>
      <c r="L1110" s="204"/>
      <c r="M1110" s="204"/>
      <c r="N1110" s="201"/>
      <c r="O1110" s="201"/>
      <c r="P1110" s="201"/>
      <c r="Q1110" s="201"/>
      <c r="R1110" s="113"/>
      <c r="S1110" s="113"/>
      <c r="V1110" s="201"/>
      <c r="W1110" s="113"/>
      <c r="Y1110" s="113"/>
      <c r="Z1110" s="113"/>
      <c r="AA1110" s="113"/>
      <c r="AC1110" s="113"/>
      <c r="AD1110" s="201"/>
      <c r="AE1110" s="113"/>
      <c r="AF1110" s="113"/>
      <c r="AG1110" s="113"/>
    </row>
    <row r="1111" spans="1:33" x14ac:dyDescent="0.2">
      <c r="A1111" s="113"/>
      <c r="B1111" s="200"/>
      <c r="C1111" s="113"/>
      <c r="D1111" s="201"/>
      <c r="E1111" s="201"/>
      <c r="F1111" s="113"/>
      <c r="G1111" s="113"/>
      <c r="H1111" s="113"/>
      <c r="I1111" s="203"/>
      <c r="J1111" s="203"/>
      <c r="K1111" s="204"/>
      <c r="L1111" s="204"/>
      <c r="M1111" s="204"/>
      <c r="N1111" s="201"/>
      <c r="O1111" s="201"/>
      <c r="P1111" s="201"/>
      <c r="Q1111" s="201"/>
      <c r="R1111" s="113"/>
      <c r="S1111" s="113"/>
      <c r="V1111" s="201"/>
      <c r="W1111" s="113"/>
      <c r="Y1111" s="113"/>
      <c r="Z1111" s="113"/>
      <c r="AA1111" s="113"/>
      <c r="AC1111" s="113"/>
      <c r="AD1111" s="201"/>
      <c r="AE1111" s="113"/>
      <c r="AF1111" s="113"/>
      <c r="AG1111" s="113"/>
    </row>
    <row r="1112" spans="1:33" x14ac:dyDescent="0.2">
      <c r="A1112" s="113"/>
      <c r="B1112" s="200"/>
      <c r="C1112" s="113"/>
      <c r="D1112" s="201"/>
      <c r="E1112" s="201"/>
      <c r="F1112" s="113"/>
      <c r="G1112" s="113"/>
      <c r="H1112" s="113"/>
      <c r="I1112" s="203"/>
      <c r="J1112" s="203"/>
      <c r="K1112" s="204"/>
      <c r="L1112" s="204"/>
      <c r="M1112" s="204"/>
      <c r="N1112" s="201"/>
      <c r="O1112" s="201"/>
      <c r="P1112" s="201"/>
      <c r="Q1112" s="201"/>
      <c r="R1112" s="113"/>
      <c r="S1112" s="113"/>
      <c r="V1112" s="201"/>
      <c r="W1112" s="113"/>
      <c r="Y1112" s="113"/>
      <c r="Z1112" s="113"/>
      <c r="AA1112" s="113"/>
      <c r="AC1112" s="113"/>
      <c r="AD1112" s="201"/>
      <c r="AE1112" s="113"/>
      <c r="AF1112" s="113"/>
      <c r="AG1112" s="113"/>
    </row>
    <row r="1113" spans="1:33" x14ac:dyDescent="0.2">
      <c r="A1113" s="113"/>
      <c r="B1113" s="200"/>
      <c r="C1113" s="113"/>
      <c r="D1113" s="201"/>
      <c r="E1113" s="201"/>
      <c r="F1113" s="113"/>
      <c r="G1113" s="113"/>
      <c r="H1113" s="113"/>
      <c r="I1113" s="203"/>
      <c r="J1113" s="203"/>
      <c r="K1113" s="204"/>
      <c r="L1113" s="204"/>
      <c r="M1113" s="204"/>
      <c r="N1113" s="201"/>
      <c r="O1113" s="201"/>
      <c r="P1113" s="201"/>
      <c r="Q1113" s="201"/>
      <c r="R1113" s="113"/>
      <c r="S1113" s="113"/>
      <c r="V1113" s="201"/>
      <c r="W1113" s="113"/>
      <c r="Y1113" s="113"/>
      <c r="Z1113" s="113"/>
      <c r="AA1113" s="113"/>
      <c r="AC1113" s="113"/>
      <c r="AD1113" s="201"/>
      <c r="AE1113" s="113"/>
      <c r="AF1113" s="113"/>
      <c r="AG1113" s="113"/>
    </row>
    <row r="1114" spans="1:33" x14ac:dyDescent="0.2">
      <c r="A1114" s="113"/>
      <c r="B1114" s="200"/>
      <c r="C1114" s="113"/>
      <c r="D1114" s="201"/>
      <c r="E1114" s="201"/>
      <c r="F1114" s="113"/>
      <c r="G1114" s="113"/>
      <c r="H1114" s="113"/>
      <c r="I1114" s="203"/>
      <c r="J1114" s="203"/>
      <c r="K1114" s="204"/>
      <c r="L1114" s="204"/>
      <c r="M1114" s="204"/>
      <c r="N1114" s="201"/>
      <c r="O1114" s="201"/>
      <c r="P1114" s="201"/>
      <c r="Q1114" s="201"/>
      <c r="R1114" s="113"/>
      <c r="S1114" s="113"/>
      <c r="V1114" s="201"/>
      <c r="W1114" s="113"/>
      <c r="Y1114" s="113"/>
      <c r="Z1114" s="113"/>
      <c r="AA1114" s="113"/>
      <c r="AC1114" s="113"/>
      <c r="AD1114" s="201"/>
      <c r="AE1114" s="113"/>
      <c r="AF1114" s="113"/>
      <c r="AG1114" s="113"/>
    </row>
    <row r="1115" spans="1:33" x14ac:dyDescent="0.2">
      <c r="A1115" s="113"/>
      <c r="B1115" s="200"/>
      <c r="C1115" s="113"/>
      <c r="D1115" s="201"/>
      <c r="E1115" s="201"/>
      <c r="F1115" s="113"/>
      <c r="G1115" s="113"/>
      <c r="H1115" s="113"/>
      <c r="I1115" s="203"/>
      <c r="J1115" s="203"/>
      <c r="K1115" s="204"/>
      <c r="L1115" s="204"/>
      <c r="M1115" s="204"/>
      <c r="N1115" s="201"/>
      <c r="O1115" s="201"/>
      <c r="P1115" s="201"/>
      <c r="Q1115" s="201"/>
      <c r="R1115" s="113"/>
      <c r="S1115" s="113"/>
      <c r="V1115" s="201"/>
      <c r="W1115" s="113"/>
      <c r="Y1115" s="113"/>
      <c r="Z1115" s="113"/>
      <c r="AA1115" s="113"/>
      <c r="AC1115" s="113"/>
      <c r="AD1115" s="201"/>
      <c r="AE1115" s="113"/>
      <c r="AF1115" s="113"/>
      <c r="AG1115" s="113"/>
    </row>
    <row r="1116" spans="1:33" x14ac:dyDescent="0.2">
      <c r="A1116" s="113"/>
      <c r="B1116" s="200"/>
      <c r="C1116" s="113"/>
      <c r="D1116" s="201"/>
      <c r="E1116" s="201"/>
      <c r="F1116" s="113"/>
      <c r="G1116" s="113"/>
      <c r="H1116" s="113"/>
      <c r="I1116" s="203"/>
      <c r="J1116" s="203"/>
      <c r="K1116" s="204"/>
      <c r="L1116" s="204"/>
      <c r="M1116" s="204"/>
      <c r="N1116" s="201"/>
      <c r="O1116" s="201"/>
      <c r="P1116" s="201"/>
      <c r="Q1116" s="201"/>
      <c r="R1116" s="113"/>
      <c r="S1116" s="113"/>
      <c r="V1116" s="201"/>
      <c r="W1116" s="113"/>
      <c r="Y1116" s="113"/>
      <c r="Z1116" s="113"/>
      <c r="AA1116" s="113"/>
      <c r="AC1116" s="113"/>
      <c r="AD1116" s="201"/>
      <c r="AE1116" s="113"/>
      <c r="AF1116" s="113"/>
      <c r="AG1116" s="113"/>
    </row>
    <row r="1117" spans="1:33" x14ac:dyDescent="0.2">
      <c r="A1117" s="113"/>
      <c r="B1117" s="200"/>
      <c r="C1117" s="113"/>
      <c r="D1117" s="201"/>
      <c r="E1117" s="201"/>
      <c r="F1117" s="113"/>
      <c r="G1117" s="113"/>
      <c r="H1117" s="113"/>
      <c r="I1117" s="203"/>
      <c r="J1117" s="203"/>
      <c r="K1117" s="204"/>
      <c r="L1117" s="204"/>
      <c r="M1117" s="204"/>
      <c r="N1117" s="201"/>
      <c r="O1117" s="201"/>
      <c r="P1117" s="201"/>
      <c r="Q1117" s="201"/>
      <c r="R1117" s="113"/>
      <c r="S1117" s="113"/>
      <c r="V1117" s="201"/>
      <c r="W1117" s="113"/>
      <c r="Y1117" s="113"/>
      <c r="Z1117" s="113"/>
      <c r="AA1117" s="113"/>
      <c r="AC1117" s="113"/>
      <c r="AD1117" s="201"/>
      <c r="AE1117" s="113"/>
      <c r="AF1117" s="113"/>
      <c r="AG1117" s="113"/>
    </row>
    <row r="1118" spans="1:33" x14ac:dyDescent="0.2">
      <c r="A1118" s="113"/>
      <c r="B1118" s="200"/>
      <c r="C1118" s="113"/>
      <c r="D1118" s="201"/>
      <c r="E1118" s="201"/>
      <c r="F1118" s="113"/>
      <c r="G1118" s="113"/>
      <c r="H1118" s="113"/>
      <c r="I1118" s="203"/>
      <c r="J1118" s="203"/>
      <c r="K1118" s="204"/>
      <c r="L1118" s="204"/>
      <c r="M1118" s="204"/>
      <c r="N1118" s="201"/>
      <c r="O1118" s="201"/>
      <c r="P1118" s="201"/>
      <c r="Q1118" s="201"/>
      <c r="R1118" s="113"/>
      <c r="S1118" s="113"/>
      <c r="V1118" s="201"/>
      <c r="W1118" s="113"/>
      <c r="Y1118" s="113"/>
      <c r="Z1118" s="113"/>
      <c r="AA1118" s="113"/>
      <c r="AC1118" s="113"/>
      <c r="AD1118" s="201"/>
      <c r="AE1118" s="113"/>
      <c r="AF1118" s="113"/>
      <c r="AG1118" s="113"/>
    </row>
    <row r="1119" spans="1:33" x14ac:dyDescent="0.2">
      <c r="A1119" s="113"/>
      <c r="B1119" s="200"/>
      <c r="C1119" s="113"/>
      <c r="D1119" s="201"/>
      <c r="E1119" s="201"/>
      <c r="F1119" s="113"/>
      <c r="G1119" s="113"/>
      <c r="H1119" s="113"/>
      <c r="I1119" s="203"/>
      <c r="J1119" s="203"/>
      <c r="K1119" s="204"/>
      <c r="L1119" s="204"/>
      <c r="M1119" s="204"/>
      <c r="N1119" s="201"/>
      <c r="O1119" s="201"/>
      <c r="P1119" s="201"/>
      <c r="Q1119" s="201"/>
      <c r="R1119" s="113"/>
      <c r="S1119" s="113"/>
      <c r="V1119" s="201"/>
      <c r="W1119" s="113"/>
      <c r="Y1119" s="113"/>
      <c r="Z1119" s="113"/>
      <c r="AA1119" s="113"/>
      <c r="AC1119" s="113"/>
      <c r="AD1119" s="201"/>
      <c r="AE1119" s="113"/>
      <c r="AF1119" s="113"/>
      <c r="AG1119" s="113"/>
    </row>
    <row r="1120" spans="1:33" x14ac:dyDescent="0.2">
      <c r="A1120" s="113"/>
      <c r="B1120" s="200"/>
      <c r="C1120" s="113"/>
      <c r="D1120" s="201"/>
      <c r="E1120" s="201"/>
      <c r="F1120" s="113"/>
      <c r="G1120" s="113"/>
      <c r="H1120" s="113"/>
      <c r="I1120" s="203"/>
      <c r="J1120" s="203"/>
      <c r="K1120" s="204"/>
      <c r="L1120" s="204"/>
      <c r="M1120" s="204"/>
      <c r="N1120" s="201"/>
      <c r="O1120" s="201"/>
      <c r="P1120" s="201"/>
      <c r="Q1120" s="201"/>
      <c r="R1120" s="113"/>
      <c r="S1120" s="113"/>
      <c r="V1120" s="201"/>
      <c r="W1120" s="113"/>
      <c r="Y1120" s="113"/>
      <c r="Z1120" s="113"/>
      <c r="AA1120" s="113"/>
      <c r="AC1120" s="113"/>
      <c r="AD1120" s="201"/>
      <c r="AE1120" s="113"/>
      <c r="AF1120" s="113"/>
      <c r="AG1120" s="113"/>
    </row>
    <row r="1121" spans="1:33" x14ac:dyDescent="0.2">
      <c r="A1121" s="113"/>
      <c r="B1121" s="200"/>
      <c r="C1121" s="113"/>
      <c r="D1121" s="201"/>
      <c r="E1121" s="201"/>
      <c r="F1121" s="113"/>
      <c r="G1121" s="113"/>
      <c r="H1121" s="113"/>
      <c r="I1121" s="203"/>
      <c r="J1121" s="203"/>
      <c r="K1121" s="204"/>
      <c r="L1121" s="204"/>
      <c r="M1121" s="204"/>
      <c r="N1121" s="201"/>
      <c r="O1121" s="201"/>
      <c r="P1121" s="201"/>
      <c r="Q1121" s="201"/>
      <c r="R1121" s="113"/>
      <c r="S1121" s="113"/>
      <c r="V1121" s="201"/>
      <c r="W1121" s="113"/>
      <c r="Y1121" s="113"/>
      <c r="Z1121" s="113"/>
      <c r="AA1121" s="113"/>
      <c r="AC1121" s="113"/>
      <c r="AD1121" s="201"/>
      <c r="AE1121" s="113"/>
      <c r="AF1121" s="113"/>
      <c r="AG1121" s="113"/>
    </row>
    <row r="1122" spans="1:33" x14ac:dyDescent="0.2">
      <c r="A1122" s="113"/>
      <c r="B1122" s="200"/>
      <c r="C1122" s="113"/>
      <c r="D1122" s="201"/>
      <c r="E1122" s="201"/>
      <c r="F1122" s="113"/>
      <c r="G1122" s="113"/>
      <c r="H1122" s="113"/>
      <c r="I1122" s="203"/>
      <c r="J1122" s="203"/>
      <c r="K1122" s="204"/>
      <c r="L1122" s="204"/>
      <c r="M1122" s="204"/>
      <c r="N1122" s="201"/>
      <c r="O1122" s="201"/>
      <c r="P1122" s="201"/>
      <c r="Q1122" s="201"/>
      <c r="R1122" s="113"/>
      <c r="S1122" s="113"/>
      <c r="V1122" s="201"/>
      <c r="W1122" s="113"/>
      <c r="Y1122" s="113"/>
      <c r="Z1122" s="113"/>
      <c r="AA1122" s="113"/>
      <c r="AC1122" s="113"/>
      <c r="AD1122" s="201"/>
      <c r="AE1122" s="113"/>
      <c r="AF1122" s="113"/>
      <c r="AG1122" s="113"/>
    </row>
    <row r="1123" spans="1:33" x14ac:dyDescent="0.2">
      <c r="A1123" s="113"/>
      <c r="B1123" s="200"/>
      <c r="C1123" s="113"/>
      <c r="D1123" s="201"/>
      <c r="E1123" s="201"/>
      <c r="F1123" s="113"/>
      <c r="G1123" s="113"/>
      <c r="H1123" s="113"/>
      <c r="I1123" s="203"/>
      <c r="J1123" s="203"/>
      <c r="K1123" s="204"/>
      <c r="L1123" s="204"/>
      <c r="M1123" s="204"/>
      <c r="N1123" s="201"/>
      <c r="O1123" s="201"/>
      <c r="P1123" s="201"/>
      <c r="Q1123" s="201"/>
      <c r="R1123" s="113"/>
      <c r="S1123" s="113"/>
      <c r="V1123" s="201"/>
      <c r="W1123" s="113"/>
      <c r="Y1123" s="113"/>
      <c r="Z1123" s="113"/>
      <c r="AA1123" s="113"/>
      <c r="AC1123" s="113"/>
      <c r="AD1123" s="201"/>
      <c r="AE1123" s="113"/>
      <c r="AF1123" s="113"/>
      <c r="AG1123" s="113"/>
    </row>
    <row r="1124" spans="1:33" x14ac:dyDescent="0.2">
      <c r="A1124" s="113"/>
      <c r="B1124" s="200"/>
      <c r="C1124" s="113"/>
      <c r="D1124" s="201"/>
      <c r="E1124" s="201"/>
      <c r="F1124" s="113"/>
      <c r="G1124" s="113"/>
      <c r="H1124" s="113"/>
      <c r="I1124" s="203"/>
      <c r="J1124" s="203"/>
      <c r="K1124" s="204"/>
      <c r="L1124" s="204"/>
      <c r="M1124" s="204"/>
      <c r="N1124" s="201"/>
      <c r="O1124" s="201"/>
      <c r="P1124" s="201"/>
      <c r="Q1124" s="201"/>
      <c r="R1124" s="113"/>
      <c r="S1124" s="113"/>
      <c r="V1124" s="201"/>
      <c r="W1124" s="113"/>
      <c r="Y1124" s="113"/>
      <c r="Z1124" s="113"/>
      <c r="AA1124" s="113"/>
      <c r="AC1124" s="113"/>
      <c r="AD1124" s="201"/>
      <c r="AE1124" s="113"/>
      <c r="AF1124" s="113"/>
      <c r="AG1124" s="113"/>
    </row>
    <row r="1125" spans="1:33" x14ac:dyDescent="0.2">
      <c r="A1125" s="113"/>
      <c r="B1125" s="200"/>
      <c r="C1125" s="113"/>
      <c r="D1125" s="201"/>
      <c r="E1125" s="201"/>
      <c r="F1125" s="113"/>
      <c r="G1125" s="113"/>
      <c r="H1125" s="113"/>
      <c r="I1125" s="203"/>
      <c r="J1125" s="203"/>
      <c r="K1125" s="204"/>
      <c r="L1125" s="204"/>
      <c r="M1125" s="204"/>
      <c r="N1125" s="201"/>
      <c r="O1125" s="201"/>
      <c r="P1125" s="201"/>
      <c r="Q1125" s="201"/>
      <c r="R1125" s="113"/>
      <c r="S1125" s="113"/>
      <c r="V1125" s="201"/>
      <c r="W1125" s="113"/>
      <c r="Y1125" s="113"/>
      <c r="Z1125" s="113"/>
      <c r="AA1125" s="113"/>
      <c r="AC1125" s="113"/>
      <c r="AD1125" s="201"/>
      <c r="AE1125" s="113"/>
      <c r="AF1125" s="113"/>
      <c r="AG1125" s="113"/>
    </row>
    <row r="1126" spans="1:33" x14ac:dyDescent="0.2">
      <c r="A1126" s="113"/>
      <c r="B1126" s="200"/>
      <c r="C1126" s="113"/>
      <c r="D1126" s="201"/>
      <c r="E1126" s="201"/>
      <c r="F1126" s="113"/>
      <c r="G1126" s="113"/>
      <c r="H1126" s="113"/>
      <c r="I1126" s="203"/>
      <c r="J1126" s="203"/>
      <c r="K1126" s="204"/>
      <c r="L1126" s="204"/>
      <c r="M1126" s="204"/>
      <c r="N1126" s="201"/>
      <c r="O1126" s="201"/>
      <c r="P1126" s="201"/>
      <c r="Q1126" s="201"/>
      <c r="R1126" s="113"/>
      <c r="S1126" s="113"/>
      <c r="V1126" s="201"/>
      <c r="W1126" s="113"/>
      <c r="Y1126" s="113"/>
      <c r="Z1126" s="113"/>
      <c r="AA1126" s="113"/>
      <c r="AC1126" s="113"/>
      <c r="AD1126" s="201"/>
      <c r="AE1126" s="113"/>
      <c r="AF1126" s="113"/>
      <c r="AG1126" s="113"/>
    </row>
    <row r="1127" spans="1:33" x14ac:dyDescent="0.2">
      <c r="A1127" s="113"/>
      <c r="B1127" s="200"/>
      <c r="C1127" s="113"/>
      <c r="D1127" s="201"/>
      <c r="E1127" s="201"/>
      <c r="F1127" s="113"/>
      <c r="G1127" s="113"/>
      <c r="H1127" s="113"/>
      <c r="I1127" s="203"/>
      <c r="J1127" s="203"/>
      <c r="K1127" s="204"/>
      <c r="L1127" s="204"/>
      <c r="M1127" s="204"/>
      <c r="N1127" s="201"/>
      <c r="O1127" s="201"/>
      <c r="P1127" s="201"/>
      <c r="Q1127" s="201"/>
      <c r="R1127" s="113"/>
      <c r="S1127" s="113"/>
      <c r="V1127" s="201"/>
      <c r="W1127" s="113"/>
      <c r="Y1127" s="113"/>
      <c r="Z1127" s="113"/>
      <c r="AA1127" s="113"/>
      <c r="AC1127" s="113"/>
      <c r="AD1127" s="201"/>
      <c r="AE1127" s="113"/>
      <c r="AF1127" s="113"/>
      <c r="AG1127" s="113"/>
    </row>
    <row r="1128" spans="1:33" x14ac:dyDescent="0.2">
      <c r="A1128" s="113"/>
      <c r="B1128" s="200"/>
      <c r="C1128" s="113"/>
      <c r="D1128" s="201"/>
      <c r="E1128" s="201"/>
      <c r="F1128" s="113"/>
      <c r="G1128" s="113"/>
      <c r="H1128" s="113"/>
      <c r="I1128" s="203"/>
      <c r="J1128" s="203"/>
      <c r="K1128" s="204"/>
      <c r="L1128" s="204"/>
      <c r="M1128" s="204"/>
      <c r="N1128" s="201"/>
      <c r="O1128" s="201"/>
      <c r="P1128" s="201"/>
      <c r="Q1128" s="201"/>
      <c r="R1128" s="113"/>
      <c r="S1128" s="113"/>
      <c r="V1128" s="201"/>
      <c r="W1128" s="113"/>
      <c r="Y1128" s="113"/>
      <c r="Z1128" s="113"/>
      <c r="AA1128" s="113"/>
      <c r="AC1128" s="113"/>
      <c r="AD1128" s="201"/>
      <c r="AE1128" s="113"/>
      <c r="AF1128" s="113"/>
      <c r="AG1128" s="113"/>
    </row>
    <row r="1129" spans="1:33" x14ac:dyDescent="0.2">
      <c r="A1129" s="113"/>
      <c r="B1129" s="200"/>
      <c r="C1129" s="113"/>
      <c r="D1129" s="201"/>
      <c r="E1129" s="201"/>
      <c r="F1129" s="113"/>
      <c r="G1129" s="113"/>
      <c r="H1129" s="113"/>
      <c r="I1129" s="203"/>
      <c r="J1129" s="203"/>
      <c r="K1129" s="204"/>
      <c r="L1129" s="204"/>
      <c r="M1129" s="204"/>
      <c r="N1129" s="201"/>
      <c r="O1129" s="201"/>
      <c r="P1129" s="201"/>
      <c r="Q1129" s="201"/>
      <c r="R1129" s="113"/>
      <c r="S1129" s="113"/>
      <c r="V1129" s="201"/>
      <c r="W1129" s="113"/>
      <c r="Y1129" s="113"/>
      <c r="Z1129" s="113"/>
      <c r="AA1129" s="113"/>
      <c r="AC1129" s="113"/>
      <c r="AD1129" s="201"/>
      <c r="AE1129" s="113"/>
      <c r="AF1129" s="113"/>
      <c r="AG1129" s="113"/>
    </row>
    <row r="1130" spans="1:33" x14ac:dyDescent="0.2">
      <c r="A1130" s="113"/>
      <c r="B1130" s="200"/>
      <c r="C1130" s="113"/>
      <c r="D1130" s="201"/>
      <c r="E1130" s="201"/>
      <c r="F1130" s="113"/>
      <c r="G1130" s="113"/>
      <c r="H1130" s="113"/>
      <c r="I1130" s="203"/>
      <c r="J1130" s="203"/>
      <c r="K1130" s="204"/>
      <c r="L1130" s="204"/>
      <c r="M1130" s="204"/>
      <c r="N1130" s="201"/>
      <c r="O1130" s="201"/>
      <c r="P1130" s="201"/>
      <c r="Q1130" s="201"/>
      <c r="R1130" s="113"/>
      <c r="S1130" s="113"/>
      <c r="V1130" s="201"/>
      <c r="W1130" s="113"/>
      <c r="Y1130" s="113"/>
      <c r="Z1130" s="113"/>
      <c r="AA1130" s="113"/>
      <c r="AC1130" s="113"/>
      <c r="AD1130" s="201"/>
      <c r="AE1130" s="113"/>
      <c r="AF1130" s="113"/>
      <c r="AG1130" s="113"/>
    </row>
    <row r="1131" spans="1:33" x14ac:dyDescent="0.2">
      <c r="A1131" s="113"/>
      <c r="B1131" s="200"/>
      <c r="C1131" s="113"/>
      <c r="D1131" s="201"/>
      <c r="E1131" s="201"/>
      <c r="F1131" s="113"/>
      <c r="G1131" s="113"/>
      <c r="H1131" s="113"/>
      <c r="I1131" s="203"/>
      <c r="J1131" s="203"/>
      <c r="K1131" s="204"/>
      <c r="L1131" s="204"/>
      <c r="M1131" s="204"/>
      <c r="N1131" s="201"/>
      <c r="O1131" s="201"/>
      <c r="P1131" s="201"/>
      <c r="Q1131" s="201"/>
      <c r="R1131" s="113"/>
      <c r="S1131" s="113"/>
      <c r="V1131" s="201"/>
      <c r="W1131" s="113"/>
      <c r="Y1131" s="113"/>
      <c r="Z1131" s="113"/>
      <c r="AA1131" s="113"/>
      <c r="AC1131" s="113"/>
      <c r="AD1131" s="201"/>
      <c r="AE1131" s="113"/>
      <c r="AF1131" s="113"/>
      <c r="AG1131" s="113"/>
    </row>
    <row r="1132" spans="1:33" x14ac:dyDescent="0.2">
      <c r="A1132" s="113"/>
      <c r="B1132" s="200"/>
      <c r="C1132" s="113"/>
      <c r="D1132" s="201"/>
      <c r="E1132" s="201"/>
      <c r="F1132" s="113"/>
      <c r="G1132" s="113"/>
      <c r="H1132" s="113"/>
      <c r="I1132" s="203"/>
      <c r="J1132" s="203"/>
      <c r="K1132" s="204"/>
      <c r="L1132" s="204"/>
      <c r="M1132" s="204"/>
      <c r="N1132" s="201"/>
      <c r="O1132" s="201"/>
      <c r="P1132" s="201"/>
      <c r="Q1132" s="201"/>
      <c r="R1132" s="113"/>
      <c r="S1132" s="113"/>
      <c r="V1132" s="201"/>
      <c r="W1132" s="113"/>
      <c r="Y1132" s="113"/>
      <c r="Z1132" s="113"/>
      <c r="AA1132" s="113"/>
      <c r="AC1132" s="113"/>
      <c r="AD1132" s="201"/>
      <c r="AE1132" s="113"/>
      <c r="AF1132" s="113"/>
      <c r="AG1132" s="113"/>
    </row>
    <row r="1133" spans="1:33" x14ac:dyDescent="0.2">
      <c r="A1133" s="113"/>
      <c r="B1133" s="200"/>
      <c r="C1133" s="113"/>
      <c r="D1133" s="201"/>
      <c r="E1133" s="201"/>
      <c r="F1133" s="113"/>
      <c r="G1133" s="113"/>
      <c r="H1133" s="113"/>
      <c r="I1133" s="203"/>
      <c r="J1133" s="203"/>
      <c r="K1133" s="204"/>
      <c r="L1133" s="204"/>
      <c r="M1133" s="204"/>
      <c r="N1133" s="201"/>
      <c r="O1133" s="201"/>
      <c r="P1133" s="201"/>
      <c r="Q1133" s="201"/>
      <c r="R1133" s="113"/>
      <c r="S1133" s="113"/>
      <c r="V1133" s="201"/>
      <c r="W1133" s="113"/>
      <c r="Y1133" s="113"/>
      <c r="Z1133" s="113"/>
      <c r="AA1133" s="113"/>
      <c r="AC1133" s="113"/>
      <c r="AD1133" s="201"/>
      <c r="AE1133" s="113"/>
      <c r="AF1133" s="113"/>
      <c r="AG1133" s="113"/>
    </row>
    <row r="1134" spans="1:33" x14ac:dyDescent="0.2">
      <c r="A1134" s="113"/>
      <c r="B1134" s="200"/>
      <c r="C1134" s="113"/>
      <c r="D1134" s="201"/>
      <c r="E1134" s="201"/>
      <c r="F1134" s="113"/>
      <c r="G1134" s="113"/>
      <c r="H1134" s="113"/>
      <c r="I1134" s="203"/>
      <c r="J1134" s="203"/>
      <c r="K1134" s="204"/>
      <c r="L1134" s="204"/>
      <c r="M1134" s="204"/>
      <c r="N1134" s="201"/>
      <c r="O1134" s="201"/>
      <c r="P1134" s="201"/>
      <c r="Q1134" s="201"/>
      <c r="R1134" s="113"/>
      <c r="S1134" s="113"/>
      <c r="V1134" s="201"/>
      <c r="W1134" s="113"/>
      <c r="Y1134" s="113"/>
      <c r="Z1134" s="113"/>
      <c r="AA1134" s="113"/>
      <c r="AC1134" s="113"/>
      <c r="AD1134" s="201"/>
      <c r="AE1134" s="113"/>
      <c r="AF1134" s="113"/>
      <c r="AG1134" s="113"/>
    </row>
    <row r="1135" spans="1:33" x14ac:dyDescent="0.2">
      <c r="A1135" s="113"/>
      <c r="B1135" s="200"/>
      <c r="C1135" s="113"/>
      <c r="D1135" s="201"/>
      <c r="E1135" s="201"/>
      <c r="F1135" s="113"/>
      <c r="G1135" s="113"/>
      <c r="H1135" s="113"/>
      <c r="I1135" s="203"/>
      <c r="J1135" s="203"/>
      <c r="K1135" s="204"/>
      <c r="L1135" s="204"/>
      <c r="M1135" s="204"/>
      <c r="N1135" s="201"/>
      <c r="O1135" s="201"/>
      <c r="P1135" s="201"/>
      <c r="Q1135" s="201"/>
      <c r="R1135" s="113"/>
      <c r="S1135" s="113"/>
      <c r="V1135" s="201"/>
      <c r="W1135" s="113"/>
      <c r="Y1135" s="113"/>
      <c r="Z1135" s="113"/>
      <c r="AA1135" s="113"/>
      <c r="AC1135" s="113"/>
      <c r="AD1135" s="201"/>
      <c r="AE1135" s="113"/>
      <c r="AF1135" s="113"/>
      <c r="AG1135" s="113"/>
    </row>
    <row r="1136" spans="1:33" x14ac:dyDescent="0.2">
      <c r="A1136" s="113"/>
      <c r="B1136" s="200"/>
      <c r="C1136" s="113"/>
      <c r="D1136" s="201"/>
      <c r="E1136" s="201"/>
      <c r="F1136" s="113"/>
      <c r="G1136" s="113"/>
      <c r="H1136" s="113"/>
      <c r="I1136" s="203"/>
      <c r="J1136" s="203"/>
      <c r="K1136" s="204"/>
      <c r="L1136" s="204"/>
      <c r="M1136" s="204"/>
      <c r="N1136" s="201"/>
      <c r="O1136" s="201"/>
      <c r="P1136" s="201"/>
      <c r="Q1136" s="201"/>
      <c r="R1136" s="113"/>
      <c r="S1136" s="113"/>
      <c r="V1136" s="201"/>
      <c r="W1136" s="113"/>
      <c r="Y1136" s="113"/>
      <c r="Z1136" s="113"/>
      <c r="AA1136" s="113"/>
      <c r="AC1136" s="113"/>
      <c r="AD1136" s="201"/>
      <c r="AE1136" s="113"/>
      <c r="AF1136" s="113"/>
      <c r="AG1136" s="113"/>
    </row>
    <row r="1137" spans="1:33" x14ac:dyDescent="0.2">
      <c r="A1137" s="113"/>
      <c r="B1137" s="200"/>
      <c r="C1137" s="113"/>
      <c r="D1137" s="201"/>
      <c r="E1137" s="201"/>
      <c r="F1137" s="113"/>
      <c r="G1137" s="113"/>
      <c r="H1137" s="113"/>
      <c r="I1137" s="203"/>
      <c r="J1137" s="203"/>
      <c r="K1137" s="204"/>
      <c r="L1137" s="204"/>
      <c r="M1137" s="204"/>
      <c r="N1137" s="201"/>
      <c r="O1137" s="201"/>
      <c r="P1137" s="201"/>
      <c r="Q1137" s="201"/>
      <c r="R1137" s="113"/>
      <c r="S1137" s="113"/>
      <c r="V1137" s="201"/>
      <c r="W1137" s="113"/>
      <c r="Y1137" s="113"/>
      <c r="Z1137" s="113"/>
      <c r="AA1137" s="113"/>
      <c r="AC1137" s="113"/>
      <c r="AD1137" s="201"/>
      <c r="AE1137" s="113"/>
      <c r="AF1137" s="113"/>
      <c r="AG1137" s="113"/>
    </row>
    <row r="1138" spans="1:33" x14ac:dyDescent="0.2">
      <c r="A1138" s="113"/>
      <c r="B1138" s="200"/>
      <c r="C1138" s="113"/>
      <c r="D1138" s="201"/>
      <c r="E1138" s="201"/>
      <c r="F1138" s="113"/>
      <c r="G1138" s="113"/>
      <c r="H1138" s="113"/>
      <c r="I1138" s="203"/>
      <c r="J1138" s="203"/>
      <c r="K1138" s="204"/>
      <c r="L1138" s="204"/>
      <c r="M1138" s="204"/>
      <c r="N1138" s="201"/>
      <c r="O1138" s="201"/>
      <c r="P1138" s="201"/>
      <c r="Q1138" s="201"/>
      <c r="R1138" s="113"/>
      <c r="S1138" s="113"/>
      <c r="V1138" s="201"/>
      <c r="W1138" s="113"/>
      <c r="Y1138" s="113"/>
      <c r="Z1138" s="113"/>
      <c r="AA1138" s="113"/>
      <c r="AC1138" s="113"/>
      <c r="AD1138" s="201"/>
      <c r="AE1138" s="113"/>
      <c r="AF1138" s="113"/>
      <c r="AG1138" s="113"/>
    </row>
    <row r="1139" spans="1:33" x14ac:dyDescent="0.2">
      <c r="A1139" s="113"/>
      <c r="B1139" s="200"/>
      <c r="C1139" s="113"/>
      <c r="D1139" s="201"/>
      <c r="E1139" s="201"/>
      <c r="F1139" s="113"/>
      <c r="G1139" s="113"/>
      <c r="H1139" s="113"/>
      <c r="I1139" s="203"/>
      <c r="J1139" s="203"/>
      <c r="K1139" s="204"/>
      <c r="L1139" s="204"/>
      <c r="M1139" s="204"/>
      <c r="N1139" s="201"/>
      <c r="O1139" s="201"/>
      <c r="P1139" s="201"/>
      <c r="Q1139" s="201"/>
      <c r="R1139" s="113"/>
      <c r="S1139" s="113"/>
      <c r="V1139" s="201"/>
      <c r="W1139" s="113"/>
      <c r="Y1139" s="113"/>
      <c r="Z1139" s="113"/>
      <c r="AA1139" s="113"/>
      <c r="AC1139" s="113"/>
      <c r="AD1139" s="201"/>
      <c r="AE1139" s="113"/>
      <c r="AF1139" s="113"/>
      <c r="AG1139" s="113"/>
    </row>
    <row r="1140" spans="1:33" x14ac:dyDescent="0.2">
      <c r="A1140" s="113"/>
      <c r="B1140" s="200"/>
      <c r="C1140" s="113"/>
      <c r="D1140" s="201"/>
      <c r="E1140" s="201"/>
      <c r="F1140" s="113"/>
      <c r="G1140" s="113"/>
      <c r="H1140" s="113"/>
      <c r="I1140" s="203"/>
      <c r="J1140" s="203"/>
      <c r="K1140" s="204"/>
      <c r="L1140" s="204"/>
      <c r="M1140" s="204"/>
      <c r="N1140" s="201"/>
      <c r="O1140" s="201"/>
      <c r="P1140" s="201"/>
      <c r="Q1140" s="201"/>
      <c r="R1140" s="113"/>
      <c r="S1140" s="113"/>
      <c r="V1140" s="201"/>
      <c r="W1140" s="113"/>
      <c r="Y1140" s="113"/>
      <c r="Z1140" s="113"/>
      <c r="AA1140" s="113"/>
      <c r="AC1140" s="113"/>
      <c r="AD1140" s="201"/>
      <c r="AE1140" s="113"/>
      <c r="AF1140" s="113"/>
      <c r="AG1140" s="113"/>
    </row>
    <row r="1141" spans="1:33" x14ac:dyDescent="0.2">
      <c r="A1141" s="113"/>
      <c r="B1141" s="200"/>
      <c r="C1141" s="113"/>
      <c r="D1141" s="201"/>
      <c r="E1141" s="201"/>
      <c r="F1141" s="113"/>
      <c r="G1141" s="113"/>
      <c r="H1141" s="113"/>
      <c r="I1141" s="203"/>
      <c r="J1141" s="203"/>
      <c r="K1141" s="204"/>
      <c r="L1141" s="204"/>
      <c r="M1141" s="204"/>
      <c r="N1141" s="201"/>
      <c r="O1141" s="201"/>
      <c r="P1141" s="201"/>
      <c r="Q1141" s="201"/>
      <c r="R1141" s="113"/>
      <c r="S1141" s="113"/>
      <c r="V1141" s="201"/>
      <c r="W1141" s="113"/>
      <c r="Y1141" s="113"/>
      <c r="Z1141" s="113"/>
      <c r="AA1141" s="113"/>
      <c r="AC1141" s="113"/>
      <c r="AD1141" s="201"/>
      <c r="AE1141" s="113"/>
      <c r="AF1141" s="113"/>
      <c r="AG1141" s="113"/>
    </row>
    <row r="1142" spans="1:33" x14ac:dyDescent="0.2">
      <c r="A1142" s="113"/>
      <c r="B1142" s="200"/>
      <c r="C1142" s="113"/>
      <c r="D1142" s="201"/>
      <c r="E1142" s="201"/>
      <c r="F1142" s="113"/>
      <c r="G1142" s="113"/>
      <c r="H1142" s="113"/>
      <c r="I1142" s="203"/>
      <c r="J1142" s="203"/>
      <c r="K1142" s="204"/>
      <c r="L1142" s="204"/>
      <c r="M1142" s="204"/>
      <c r="N1142" s="201"/>
      <c r="O1142" s="201"/>
      <c r="P1142" s="201"/>
      <c r="Q1142" s="201"/>
      <c r="R1142" s="113"/>
      <c r="S1142" s="113"/>
      <c r="V1142" s="201"/>
      <c r="W1142" s="113"/>
      <c r="Y1142" s="113"/>
      <c r="Z1142" s="113"/>
      <c r="AA1142" s="113"/>
      <c r="AC1142" s="113"/>
      <c r="AD1142" s="201"/>
      <c r="AE1142" s="113"/>
      <c r="AF1142" s="113"/>
      <c r="AG1142" s="113"/>
    </row>
    <row r="1143" spans="1:33" x14ac:dyDescent="0.2">
      <c r="A1143" s="113"/>
      <c r="B1143" s="200"/>
      <c r="C1143" s="113"/>
      <c r="D1143" s="201"/>
      <c r="E1143" s="201"/>
      <c r="F1143" s="113"/>
      <c r="G1143" s="113"/>
      <c r="H1143" s="113"/>
      <c r="I1143" s="203"/>
      <c r="J1143" s="203"/>
      <c r="K1143" s="204"/>
      <c r="L1143" s="204"/>
      <c r="M1143" s="204"/>
      <c r="N1143" s="201"/>
      <c r="O1143" s="201"/>
      <c r="P1143" s="201"/>
      <c r="Q1143" s="201"/>
      <c r="R1143" s="113"/>
      <c r="S1143" s="113"/>
      <c r="V1143" s="201"/>
      <c r="W1143" s="113"/>
      <c r="Y1143" s="113"/>
      <c r="Z1143" s="113"/>
      <c r="AA1143" s="113"/>
      <c r="AC1143" s="113"/>
      <c r="AD1143" s="201"/>
      <c r="AE1143" s="113"/>
      <c r="AF1143" s="113"/>
      <c r="AG1143" s="113"/>
    </row>
    <row r="1144" spans="1:33" x14ac:dyDescent="0.2">
      <c r="A1144" s="113"/>
      <c r="B1144" s="200"/>
      <c r="C1144" s="113"/>
      <c r="D1144" s="201"/>
      <c r="E1144" s="201"/>
      <c r="F1144" s="113"/>
      <c r="G1144" s="113"/>
      <c r="H1144" s="113"/>
      <c r="I1144" s="203"/>
      <c r="J1144" s="203"/>
      <c r="K1144" s="204"/>
      <c r="L1144" s="204"/>
      <c r="M1144" s="204"/>
      <c r="N1144" s="201"/>
      <c r="O1144" s="201"/>
      <c r="P1144" s="201"/>
      <c r="Q1144" s="201"/>
      <c r="R1144" s="113"/>
      <c r="S1144" s="113"/>
      <c r="V1144" s="201"/>
      <c r="W1144" s="113"/>
      <c r="Y1144" s="113"/>
      <c r="Z1144" s="113"/>
      <c r="AA1144" s="113"/>
      <c r="AC1144" s="113"/>
      <c r="AD1144" s="201"/>
      <c r="AE1144" s="113"/>
      <c r="AF1144" s="113"/>
      <c r="AG1144" s="113"/>
    </row>
    <row r="1145" spans="1:33" x14ac:dyDescent="0.2">
      <c r="A1145" s="113"/>
      <c r="B1145" s="200"/>
      <c r="C1145" s="113"/>
      <c r="D1145" s="201"/>
      <c r="E1145" s="201"/>
      <c r="F1145" s="113"/>
      <c r="G1145" s="113"/>
      <c r="H1145" s="113"/>
      <c r="I1145" s="203"/>
      <c r="J1145" s="203"/>
      <c r="K1145" s="204"/>
      <c r="L1145" s="204"/>
      <c r="M1145" s="204"/>
      <c r="N1145" s="201"/>
      <c r="O1145" s="201"/>
      <c r="P1145" s="201"/>
      <c r="Q1145" s="201"/>
      <c r="R1145" s="113"/>
      <c r="S1145" s="113"/>
      <c r="V1145" s="201"/>
      <c r="W1145" s="113"/>
      <c r="Y1145" s="113"/>
      <c r="Z1145" s="113"/>
      <c r="AA1145" s="113"/>
      <c r="AC1145" s="113"/>
      <c r="AD1145" s="201"/>
      <c r="AE1145" s="113"/>
      <c r="AF1145" s="113"/>
      <c r="AG1145" s="113"/>
    </row>
    <row r="1146" spans="1:33" x14ac:dyDescent="0.2">
      <c r="A1146" s="113"/>
      <c r="B1146" s="200"/>
      <c r="C1146" s="113"/>
      <c r="D1146" s="201"/>
      <c r="E1146" s="201"/>
      <c r="F1146" s="113"/>
      <c r="G1146" s="113"/>
      <c r="H1146" s="113"/>
      <c r="I1146" s="203"/>
      <c r="J1146" s="203"/>
      <c r="K1146" s="204"/>
      <c r="L1146" s="204"/>
      <c r="M1146" s="204"/>
      <c r="N1146" s="201"/>
      <c r="O1146" s="201"/>
      <c r="P1146" s="201"/>
      <c r="Q1146" s="201"/>
      <c r="R1146" s="113"/>
      <c r="S1146" s="113"/>
      <c r="V1146" s="201"/>
      <c r="W1146" s="113"/>
      <c r="Y1146" s="113"/>
      <c r="Z1146" s="113"/>
      <c r="AA1146" s="113"/>
      <c r="AC1146" s="113"/>
      <c r="AD1146" s="201"/>
      <c r="AE1146" s="113"/>
      <c r="AF1146" s="113"/>
      <c r="AG1146" s="113"/>
    </row>
    <row r="1147" spans="1:33" x14ac:dyDescent="0.2">
      <c r="A1147" s="113"/>
      <c r="B1147" s="200"/>
      <c r="C1147" s="113"/>
      <c r="D1147" s="201"/>
      <c r="E1147" s="201"/>
      <c r="F1147" s="113"/>
      <c r="G1147" s="113"/>
      <c r="H1147" s="113"/>
      <c r="I1147" s="203"/>
      <c r="J1147" s="203"/>
      <c r="K1147" s="204"/>
      <c r="L1147" s="204"/>
      <c r="M1147" s="204"/>
      <c r="N1147" s="201"/>
      <c r="O1147" s="201"/>
      <c r="P1147" s="201"/>
      <c r="Q1147" s="201"/>
      <c r="R1147" s="113"/>
      <c r="S1147" s="113"/>
      <c r="V1147" s="201"/>
      <c r="W1147" s="113"/>
      <c r="Y1147" s="113"/>
      <c r="Z1147" s="113"/>
      <c r="AA1147" s="113"/>
      <c r="AC1147" s="113"/>
      <c r="AD1147" s="201"/>
      <c r="AE1147" s="113"/>
      <c r="AF1147" s="113"/>
      <c r="AG1147" s="113"/>
    </row>
    <row r="1148" spans="1:33" x14ac:dyDescent="0.2">
      <c r="A1148" s="113"/>
      <c r="B1148" s="200"/>
      <c r="C1148" s="113"/>
      <c r="D1148" s="201"/>
      <c r="E1148" s="201"/>
      <c r="F1148" s="113"/>
      <c r="G1148" s="113"/>
      <c r="H1148" s="113"/>
      <c r="I1148" s="203"/>
      <c r="J1148" s="203"/>
      <c r="K1148" s="204"/>
      <c r="L1148" s="204"/>
      <c r="M1148" s="204"/>
      <c r="N1148" s="201"/>
      <c r="O1148" s="201"/>
      <c r="P1148" s="201"/>
      <c r="Q1148" s="201"/>
      <c r="R1148" s="113"/>
      <c r="S1148" s="113"/>
      <c r="V1148" s="201"/>
      <c r="W1148" s="113"/>
      <c r="Y1148" s="113"/>
      <c r="Z1148" s="113"/>
      <c r="AA1148" s="113"/>
      <c r="AC1148" s="113"/>
      <c r="AD1148" s="201"/>
      <c r="AE1148" s="113"/>
      <c r="AF1148" s="113"/>
      <c r="AG1148" s="113"/>
    </row>
    <row r="1149" spans="1:33" x14ac:dyDescent="0.2">
      <c r="A1149" s="113"/>
      <c r="B1149" s="200"/>
      <c r="C1149" s="113"/>
      <c r="D1149" s="201"/>
      <c r="E1149" s="201"/>
      <c r="F1149" s="113"/>
      <c r="G1149" s="113"/>
      <c r="H1149" s="113"/>
      <c r="I1149" s="203"/>
      <c r="J1149" s="203"/>
      <c r="K1149" s="204"/>
      <c r="L1149" s="204"/>
      <c r="M1149" s="204"/>
      <c r="N1149" s="201"/>
      <c r="O1149" s="201"/>
      <c r="P1149" s="201"/>
      <c r="Q1149" s="201"/>
      <c r="R1149" s="113"/>
      <c r="S1149" s="113"/>
      <c r="V1149" s="201"/>
      <c r="W1149" s="113"/>
      <c r="Y1149" s="113"/>
      <c r="Z1149" s="113"/>
      <c r="AA1149" s="113"/>
      <c r="AC1149" s="113"/>
      <c r="AD1149" s="201"/>
      <c r="AE1149" s="113"/>
      <c r="AF1149" s="113"/>
      <c r="AG1149" s="113"/>
    </row>
    <row r="1150" spans="1:33" x14ac:dyDescent="0.2">
      <c r="A1150" s="113"/>
      <c r="B1150" s="200"/>
      <c r="C1150" s="113"/>
      <c r="D1150" s="201"/>
      <c r="E1150" s="201"/>
      <c r="F1150" s="113"/>
      <c r="G1150" s="113"/>
      <c r="H1150" s="113"/>
      <c r="I1150" s="203"/>
      <c r="J1150" s="203"/>
      <c r="K1150" s="204"/>
      <c r="L1150" s="204"/>
      <c r="M1150" s="204"/>
      <c r="N1150" s="201"/>
      <c r="O1150" s="201"/>
      <c r="P1150" s="201"/>
      <c r="Q1150" s="201"/>
      <c r="R1150" s="113"/>
      <c r="S1150" s="113"/>
      <c r="V1150" s="201"/>
      <c r="W1150" s="113"/>
      <c r="Y1150" s="113"/>
      <c r="Z1150" s="113"/>
      <c r="AA1150" s="113"/>
      <c r="AC1150" s="113"/>
      <c r="AD1150" s="201"/>
      <c r="AE1150" s="113"/>
      <c r="AF1150" s="113"/>
      <c r="AG1150" s="113"/>
    </row>
    <row r="1151" spans="1:33" x14ac:dyDescent="0.2">
      <c r="A1151" s="113"/>
      <c r="B1151" s="200"/>
      <c r="C1151" s="113"/>
      <c r="D1151" s="201"/>
      <c r="E1151" s="201"/>
      <c r="F1151" s="113"/>
      <c r="G1151" s="113"/>
      <c r="H1151" s="113"/>
      <c r="I1151" s="203"/>
      <c r="J1151" s="203"/>
      <c r="K1151" s="204"/>
      <c r="L1151" s="204"/>
      <c r="M1151" s="204"/>
      <c r="N1151" s="201"/>
      <c r="O1151" s="201"/>
      <c r="P1151" s="201"/>
      <c r="Q1151" s="201"/>
      <c r="R1151" s="113"/>
      <c r="S1151" s="113"/>
      <c r="V1151" s="201"/>
      <c r="W1151" s="113"/>
      <c r="Y1151" s="113"/>
      <c r="Z1151" s="113"/>
      <c r="AA1151" s="113"/>
      <c r="AC1151" s="113"/>
      <c r="AD1151" s="201"/>
      <c r="AE1151" s="113"/>
      <c r="AF1151" s="113"/>
      <c r="AG1151" s="113"/>
    </row>
    <row r="1152" spans="1:33" x14ac:dyDescent="0.2">
      <c r="A1152" s="113"/>
      <c r="B1152" s="200"/>
      <c r="C1152" s="113"/>
      <c r="D1152" s="201"/>
      <c r="E1152" s="201"/>
      <c r="F1152" s="113"/>
      <c r="G1152" s="113"/>
      <c r="H1152" s="113"/>
      <c r="I1152" s="203"/>
      <c r="J1152" s="203"/>
      <c r="K1152" s="204"/>
      <c r="L1152" s="204"/>
      <c r="M1152" s="204"/>
      <c r="N1152" s="201"/>
      <c r="O1152" s="201"/>
      <c r="P1152" s="201"/>
      <c r="Q1152" s="201"/>
      <c r="R1152" s="113"/>
      <c r="S1152" s="113"/>
      <c r="V1152" s="201"/>
      <c r="W1152" s="113"/>
      <c r="Y1152" s="113"/>
      <c r="Z1152" s="113"/>
      <c r="AA1152" s="113"/>
      <c r="AC1152" s="113"/>
      <c r="AD1152" s="201"/>
      <c r="AE1152" s="113"/>
      <c r="AF1152" s="113"/>
      <c r="AG1152" s="113"/>
    </row>
    <row r="1153" spans="1:33" x14ac:dyDescent="0.2">
      <c r="A1153" s="113"/>
      <c r="B1153" s="200"/>
      <c r="C1153" s="113"/>
      <c r="D1153" s="201"/>
      <c r="E1153" s="201"/>
      <c r="F1153" s="113"/>
      <c r="G1153" s="113"/>
      <c r="H1153" s="113"/>
      <c r="I1153" s="203"/>
      <c r="J1153" s="203"/>
      <c r="K1153" s="204"/>
      <c r="L1153" s="204"/>
      <c r="M1153" s="204"/>
      <c r="N1153" s="201"/>
      <c r="O1153" s="201"/>
      <c r="P1153" s="201"/>
      <c r="Q1153" s="201"/>
      <c r="R1153" s="113"/>
      <c r="S1153" s="113"/>
      <c r="V1153" s="201"/>
      <c r="W1153" s="113"/>
      <c r="Y1153" s="113"/>
      <c r="Z1153" s="113"/>
      <c r="AA1153" s="113"/>
      <c r="AC1153" s="113"/>
      <c r="AD1153" s="201"/>
      <c r="AE1153" s="113"/>
      <c r="AF1153" s="113"/>
      <c r="AG1153" s="113"/>
    </row>
    <row r="1154" spans="1:33" x14ac:dyDescent="0.2">
      <c r="A1154" s="113"/>
      <c r="B1154" s="200"/>
      <c r="C1154" s="113"/>
      <c r="D1154" s="201"/>
      <c r="E1154" s="201"/>
      <c r="F1154" s="113"/>
      <c r="G1154" s="113"/>
      <c r="H1154" s="113"/>
      <c r="I1154" s="203"/>
      <c r="J1154" s="203"/>
      <c r="K1154" s="204"/>
      <c r="L1154" s="204"/>
      <c r="M1154" s="204"/>
      <c r="N1154" s="201"/>
      <c r="O1154" s="201"/>
      <c r="P1154" s="201"/>
      <c r="Q1154" s="201"/>
      <c r="R1154" s="113"/>
      <c r="S1154" s="113"/>
      <c r="V1154" s="201"/>
      <c r="W1154" s="113"/>
      <c r="Y1154" s="113"/>
      <c r="Z1154" s="113"/>
      <c r="AA1154" s="113"/>
      <c r="AC1154" s="113"/>
      <c r="AD1154" s="201"/>
      <c r="AE1154" s="113"/>
      <c r="AF1154" s="113"/>
      <c r="AG1154" s="113"/>
    </row>
    <row r="1155" spans="1:33" x14ac:dyDescent="0.2">
      <c r="A1155" s="113"/>
      <c r="B1155" s="200"/>
      <c r="C1155" s="113"/>
      <c r="D1155" s="201"/>
      <c r="E1155" s="201"/>
      <c r="F1155" s="113"/>
      <c r="G1155" s="113"/>
      <c r="H1155" s="113"/>
      <c r="I1155" s="203"/>
      <c r="J1155" s="203"/>
      <c r="K1155" s="204"/>
      <c r="L1155" s="204"/>
      <c r="M1155" s="204"/>
      <c r="N1155" s="201"/>
      <c r="O1155" s="201"/>
      <c r="P1155" s="201"/>
      <c r="Q1155" s="201"/>
      <c r="R1155" s="113"/>
      <c r="S1155" s="113"/>
      <c r="V1155" s="201"/>
      <c r="W1155" s="113"/>
      <c r="Y1155" s="113"/>
      <c r="Z1155" s="113"/>
      <c r="AA1155" s="113"/>
      <c r="AC1155" s="113"/>
      <c r="AD1155" s="201"/>
      <c r="AE1155" s="113"/>
      <c r="AF1155" s="113"/>
      <c r="AG1155" s="113"/>
    </row>
    <row r="1156" spans="1:33" x14ac:dyDescent="0.2">
      <c r="A1156" s="113"/>
      <c r="B1156" s="200"/>
      <c r="C1156" s="113"/>
      <c r="D1156" s="201"/>
      <c r="E1156" s="201"/>
      <c r="F1156" s="113"/>
      <c r="G1156" s="113"/>
      <c r="H1156" s="113"/>
      <c r="I1156" s="203"/>
      <c r="J1156" s="203"/>
      <c r="K1156" s="204"/>
      <c r="L1156" s="204"/>
      <c r="M1156" s="204"/>
      <c r="N1156" s="201"/>
      <c r="O1156" s="201"/>
      <c r="P1156" s="201"/>
      <c r="Q1156" s="201"/>
      <c r="R1156" s="113"/>
      <c r="S1156" s="113"/>
      <c r="V1156" s="201"/>
      <c r="W1156" s="113"/>
      <c r="Y1156" s="113"/>
      <c r="Z1156" s="113"/>
      <c r="AA1156" s="113"/>
      <c r="AC1156" s="113"/>
      <c r="AD1156" s="201"/>
      <c r="AE1156" s="113"/>
      <c r="AF1156" s="113"/>
      <c r="AG1156" s="113"/>
    </row>
    <row r="1157" spans="1:33" x14ac:dyDescent="0.2">
      <c r="A1157" s="113"/>
      <c r="B1157" s="200"/>
      <c r="C1157" s="113"/>
      <c r="D1157" s="201"/>
      <c r="E1157" s="201"/>
      <c r="F1157" s="113"/>
      <c r="G1157" s="113"/>
      <c r="H1157" s="113"/>
      <c r="I1157" s="203"/>
      <c r="J1157" s="203"/>
      <c r="K1157" s="204"/>
      <c r="L1157" s="204"/>
      <c r="M1157" s="204"/>
      <c r="N1157" s="201"/>
      <c r="O1157" s="201"/>
      <c r="P1157" s="201"/>
      <c r="Q1157" s="201"/>
      <c r="R1157" s="113"/>
      <c r="S1157" s="113"/>
      <c r="V1157" s="201"/>
      <c r="W1157" s="113"/>
      <c r="Y1157" s="113"/>
      <c r="Z1157" s="113"/>
      <c r="AA1157" s="113"/>
      <c r="AC1157" s="113"/>
      <c r="AD1157" s="201"/>
      <c r="AE1157" s="113"/>
      <c r="AF1157" s="113"/>
      <c r="AG1157" s="113"/>
    </row>
    <row r="1158" spans="1:33" x14ac:dyDescent="0.2">
      <c r="A1158" s="113"/>
      <c r="B1158" s="200"/>
      <c r="C1158" s="113"/>
      <c r="D1158" s="201"/>
      <c r="E1158" s="201"/>
      <c r="F1158" s="113"/>
      <c r="G1158" s="113"/>
      <c r="H1158" s="113"/>
      <c r="I1158" s="203"/>
      <c r="J1158" s="203"/>
      <c r="K1158" s="204"/>
      <c r="L1158" s="204"/>
      <c r="M1158" s="204"/>
      <c r="N1158" s="201"/>
      <c r="O1158" s="201"/>
      <c r="P1158" s="201"/>
      <c r="Q1158" s="201"/>
      <c r="R1158" s="113"/>
      <c r="S1158" s="113"/>
      <c r="V1158" s="201"/>
      <c r="W1158" s="113"/>
      <c r="Y1158" s="113"/>
      <c r="Z1158" s="113"/>
      <c r="AA1158" s="113"/>
      <c r="AC1158" s="113"/>
      <c r="AD1158" s="201"/>
      <c r="AE1158" s="113"/>
      <c r="AF1158" s="113"/>
      <c r="AG1158" s="113"/>
    </row>
    <row r="1159" spans="1:33" x14ac:dyDescent="0.2">
      <c r="A1159" s="113"/>
      <c r="B1159" s="200"/>
      <c r="C1159" s="113"/>
      <c r="D1159" s="201"/>
      <c r="E1159" s="201"/>
      <c r="F1159" s="113"/>
      <c r="G1159" s="113"/>
      <c r="H1159" s="113"/>
      <c r="I1159" s="203"/>
      <c r="J1159" s="203"/>
      <c r="K1159" s="204"/>
      <c r="L1159" s="204"/>
      <c r="M1159" s="204"/>
      <c r="N1159" s="201"/>
      <c r="O1159" s="201"/>
      <c r="P1159" s="201"/>
      <c r="Q1159" s="201"/>
      <c r="R1159" s="113"/>
      <c r="S1159" s="113"/>
      <c r="V1159" s="201"/>
      <c r="W1159" s="113"/>
      <c r="Y1159" s="113"/>
      <c r="Z1159" s="113"/>
      <c r="AA1159" s="113"/>
      <c r="AC1159" s="113"/>
      <c r="AD1159" s="201"/>
      <c r="AE1159" s="113"/>
      <c r="AF1159" s="113"/>
      <c r="AG1159" s="113"/>
    </row>
    <row r="1160" spans="1:33" x14ac:dyDescent="0.2">
      <c r="A1160" s="113"/>
      <c r="B1160" s="200"/>
      <c r="C1160" s="113"/>
      <c r="D1160" s="201"/>
      <c r="E1160" s="201"/>
      <c r="F1160" s="113"/>
      <c r="G1160" s="113"/>
      <c r="H1160" s="113"/>
      <c r="I1160" s="203"/>
      <c r="J1160" s="203"/>
      <c r="K1160" s="204"/>
      <c r="L1160" s="204"/>
      <c r="M1160" s="204"/>
      <c r="N1160" s="201"/>
      <c r="O1160" s="201"/>
      <c r="P1160" s="201"/>
      <c r="Q1160" s="201"/>
      <c r="R1160" s="113"/>
      <c r="S1160" s="113"/>
      <c r="V1160" s="201"/>
      <c r="W1160" s="113"/>
      <c r="Y1160" s="113"/>
      <c r="Z1160" s="113"/>
      <c r="AA1160" s="113"/>
      <c r="AC1160" s="113"/>
      <c r="AD1160" s="201"/>
      <c r="AE1160" s="113"/>
      <c r="AF1160" s="113"/>
      <c r="AG1160" s="113"/>
    </row>
    <row r="1161" spans="1:33" x14ac:dyDescent="0.2">
      <c r="A1161" s="113"/>
      <c r="B1161" s="200"/>
      <c r="C1161" s="113"/>
      <c r="D1161" s="201"/>
      <c r="E1161" s="201"/>
      <c r="F1161" s="113"/>
      <c r="G1161" s="113"/>
      <c r="H1161" s="113"/>
      <c r="I1161" s="203"/>
      <c r="J1161" s="203"/>
      <c r="K1161" s="204"/>
      <c r="L1161" s="204"/>
      <c r="M1161" s="204"/>
      <c r="N1161" s="201"/>
      <c r="O1161" s="201"/>
      <c r="P1161" s="201"/>
      <c r="Q1161" s="201"/>
      <c r="R1161" s="113"/>
      <c r="S1161" s="113"/>
      <c r="V1161" s="201"/>
      <c r="W1161" s="113"/>
      <c r="Y1161" s="113"/>
      <c r="Z1161" s="113"/>
      <c r="AA1161" s="113"/>
      <c r="AC1161" s="113"/>
      <c r="AD1161" s="201"/>
      <c r="AE1161" s="113"/>
      <c r="AF1161" s="113"/>
      <c r="AG1161" s="113"/>
    </row>
    <row r="1162" spans="1:33" x14ac:dyDescent="0.2">
      <c r="A1162" s="113"/>
      <c r="B1162" s="200"/>
      <c r="C1162" s="113"/>
      <c r="D1162" s="201"/>
      <c r="E1162" s="201"/>
      <c r="F1162" s="113"/>
      <c r="G1162" s="113"/>
      <c r="H1162" s="113"/>
      <c r="I1162" s="203"/>
      <c r="J1162" s="203"/>
      <c r="K1162" s="204"/>
      <c r="L1162" s="204"/>
      <c r="M1162" s="204"/>
      <c r="N1162" s="201"/>
      <c r="O1162" s="201"/>
      <c r="P1162" s="201"/>
      <c r="Q1162" s="201"/>
      <c r="R1162" s="113"/>
      <c r="S1162" s="113"/>
      <c r="V1162" s="201"/>
      <c r="W1162" s="113"/>
      <c r="Y1162" s="113"/>
      <c r="Z1162" s="113"/>
      <c r="AA1162" s="113"/>
      <c r="AC1162" s="113"/>
      <c r="AD1162" s="201"/>
      <c r="AE1162" s="113"/>
      <c r="AF1162" s="113"/>
      <c r="AG1162" s="113"/>
    </row>
    <row r="1163" spans="1:33" x14ac:dyDescent="0.2">
      <c r="A1163" s="113"/>
      <c r="B1163" s="200"/>
      <c r="C1163" s="113"/>
      <c r="D1163" s="201"/>
      <c r="E1163" s="201"/>
      <c r="F1163" s="113"/>
      <c r="G1163" s="113"/>
      <c r="H1163" s="113"/>
      <c r="I1163" s="203"/>
      <c r="J1163" s="203"/>
      <c r="K1163" s="204"/>
      <c r="L1163" s="204"/>
      <c r="M1163" s="204"/>
      <c r="N1163" s="201"/>
      <c r="O1163" s="201"/>
      <c r="P1163" s="201"/>
      <c r="Q1163" s="201"/>
      <c r="R1163" s="113"/>
      <c r="S1163" s="113"/>
      <c r="V1163" s="201"/>
      <c r="W1163" s="113"/>
      <c r="Y1163" s="113"/>
      <c r="Z1163" s="113"/>
      <c r="AA1163" s="113"/>
      <c r="AC1163" s="113"/>
      <c r="AD1163" s="201"/>
      <c r="AE1163" s="113"/>
      <c r="AF1163" s="113"/>
      <c r="AG1163" s="113"/>
    </row>
    <row r="1164" spans="1:33" x14ac:dyDescent="0.2">
      <c r="A1164" s="113"/>
      <c r="B1164" s="200"/>
      <c r="C1164" s="113"/>
      <c r="D1164" s="201"/>
      <c r="E1164" s="201"/>
      <c r="F1164" s="113"/>
      <c r="G1164" s="113"/>
      <c r="H1164" s="113"/>
      <c r="I1164" s="203"/>
      <c r="J1164" s="203"/>
      <c r="K1164" s="204"/>
      <c r="L1164" s="204"/>
      <c r="M1164" s="204"/>
      <c r="N1164" s="201"/>
      <c r="O1164" s="201"/>
      <c r="P1164" s="201"/>
      <c r="Q1164" s="201"/>
      <c r="R1164" s="113"/>
      <c r="S1164" s="113"/>
      <c r="V1164" s="201"/>
      <c r="W1164" s="113"/>
      <c r="Y1164" s="113"/>
      <c r="Z1164" s="113"/>
      <c r="AA1164" s="113"/>
      <c r="AC1164" s="113"/>
      <c r="AD1164" s="201"/>
      <c r="AE1164" s="113"/>
      <c r="AF1164" s="113"/>
      <c r="AG1164" s="113"/>
    </row>
    <row r="1165" spans="1:33" x14ac:dyDescent="0.2">
      <c r="A1165" s="113"/>
      <c r="B1165" s="200"/>
      <c r="C1165" s="113"/>
      <c r="D1165" s="201"/>
      <c r="E1165" s="201"/>
      <c r="F1165" s="113"/>
      <c r="G1165" s="113"/>
      <c r="H1165" s="113"/>
      <c r="I1165" s="203"/>
      <c r="J1165" s="203"/>
      <c r="K1165" s="204"/>
      <c r="L1165" s="204"/>
      <c r="M1165" s="204"/>
      <c r="N1165" s="201"/>
      <c r="O1165" s="201"/>
      <c r="P1165" s="201"/>
      <c r="Q1165" s="201"/>
      <c r="R1165" s="113"/>
      <c r="S1165" s="113"/>
      <c r="V1165" s="201"/>
      <c r="W1165" s="113"/>
      <c r="Y1165" s="113"/>
      <c r="Z1165" s="113"/>
      <c r="AA1165" s="113"/>
      <c r="AC1165" s="113"/>
      <c r="AD1165" s="201"/>
      <c r="AE1165" s="113"/>
      <c r="AF1165" s="113"/>
      <c r="AG1165" s="113"/>
    </row>
    <row r="1166" spans="1:33" x14ac:dyDescent="0.2">
      <c r="A1166" s="113"/>
      <c r="B1166" s="200"/>
      <c r="C1166" s="113"/>
      <c r="D1166" s="201"/>
      <c r="E1166" s="201"/>
      <c r="F1166" s="113"/>
      <c r="G1166" s="113"/>
      <c r="H1166" s="113"/>
      <c r="I1166" s="203"/>
      <c r="J1166" s="203"/>
      <c r="K1166" s="204"/>
      <c r="L1166" s="204"/>
      <c r="M1166" s="204"/>
      <c r="N1166" s="201"/>
      <c r="O1166" s="201"/>
      <c r="P1166" s="201"/>
      <c r="Q1166" s="201"/>
      <c r="R1166" s="113"/>
      <c r="S1166" s="113"/>
      <c r="V1166" s="201"/>
      <c r="W1166" s="113"/>
      <c r="Y1166" s="113"/>
      <c r="Z1166" s="113"/>
      <c r="AA1166" s="113"/>
      <c r="AC1166" s="113"/>
      <c r="AD1166" s="201"/>
      <c r="AE1166" s="113"/>
      <c r="AF1166" s="113"/>
      <c r="AG1166" s="113"/>
    </row>
    <row r="1167" spans="1:33" x14ac:dyDescent="0.2">
      <c r="A1167" s="113"/>
      <c r="B1167" s="200"/>
      <c r="C1167" s="113"/>
      <c r="D1167" s="201"/>
      <c r="E1167" s="201"/>
      <c r="F1167" s="113"/>
      <c r="G1167" s="113"/>
      <c r="H1167" s="113"/>
      <c r="I1167" s="203"/>
      <c r="J1167" s="203"/>
      <c r="K1167" s="204"/>
      <c r="L1167" s="204"/>
      <c r="M1167" s="204"/>
      <c r="N1167" s="201"/>
      <c r="O1167" s="201"/>
      <c r="P1167" s="201"/>
      <c r="Q1167" s="201"/>
      <c r="R1167" s="113"/>
      <c r="S1167" s="113"/>
      <c r="V1167" s="201"/>
      <c r="W1167" s="113"/>
      <c r="Y1167" s="113"/>
      <c r="Z1167" s="113"/>
      <c r="AA1167" s="113"/>
      <c r="AC1167" s="113"/>
      <c r="AD1167" s="201"/>
      <c r="AE1167" s="113"/>
      <c r="AF1167" s="113"/>
      <c r="AG1167" s="113"/>
    </row>
    <row r="1168" spans="1:33" x14ac:dyDescent="0.2">
      <c r="A1168" s="113"/>
      <c r="B1168" s="200"/>
      <c r="C1168" s="113"/>
      <c r="D1168" s="201"/>
      <c r="E1168" s="201"/>
      <c r="F1168" s="113"/>
      <c r="G1168" s="113"/>
      <c r="H1168" s="113"/>
      <c r="I1168" s="203"/>
      <c r="J1168" s="203"/>
      <c r="K1168" s="204"/>
      <c r="L1168" s="204"/>
      <c r="M1168" s="204"/>
      <c r="N1168" s="201"/>
      <c r="O1168" s="201"/>
      <c r="P1168" s="201"/>
      <c r="Q1168" s="201"/>
      <c r="R1168" s="113"/>
      <c r="S1168" s="113"/>
      <c r="V1168" s="201"/>
      <c r="W1168" s="113"/>
      <c r="Y1168" s="113"/>
      <c r="Z1168" s="113"/>
      <c r="AA1168" s="113"/>
      <c r="AC1168" s="113"/>
      <c r="AD1168" s="201"/>
      <c r="AE1168" s="113"/>
      <c r="AF1168" s="113"/>
      <c r="AG1168" s="113"/>
    </row>
    <row r="1169" spans="1:33" x14ac:dyDescent="0.2">
      <c r="A1169" s="113"/>
      <c r="B1169" s="200"/>
      <c r="C1169" s="113"/>
      <c r="D1169" s="201"/>
      <c r="E1169" s="201"/>
      <c r="F1169" s="113"/>
      <c r="G1169" s="113"/>
      <c r="H1169" s="113"/>
      <c r="I1169" s="203"/>
      <c r="J1169" s="203"/>
      <c r="K1169" s="204"/>
      <c r="L1169" s="204"/>
      <c r="M1169" s="204"/>
      <c r="N1169" s="201"/>
      <c r="O1169" s="201"/>
      <c r="P1169" s="201"/>
      <c r="Q1169" s="201"/>
      <c r="R1169" s="113"/>
      <c r="S1169" s="113"/>
      <c r="V1169" s="201"/>
      <c r="W1169" s="113"/>
      <c r="Y1169" s="113"/>
      <c r="Z1169" s="113"/>
      <c r="AA1169" s="113"/>
      <c r="AC1169" s="113"/>
      <c r="AD1169" s="201"/>
      <c r="AE1169" s="113"/>
      <c r="AF1169" s="113"/>
      <c r="AG1169" s="113"/>
    </row>
    <row r="1170" spans="1:33" x14ac:dyDescent="0.2">
      <c r="A1170" s="113"/>
      <c r="B1170" s="200"/>
      <c r="C1170" s="113"/>
      <c r="D1170" s="201"/>
      <c r="E1170" s="201"/>
      <c r="F1170" s="113"/>
      <c r="G1170" s="113"/>
      <c r="H1170" s="113"/>
      <c r="I1170" s="203"/>
      <c r="J1170" s="203"/>
      <c r="K1170" s="204"/>
      <c r="L1170" s="204"/>
      <c r="M1170" s="204"/>
      <c r="N1170" s="201"/>
      <c r="O1170" s="201"/>
      <c r="P1170" s="201"/>
      <c r="Q1170" s="201"/>
      <c r="R1170" s="113"/>
      <c r="S1170" s="113"/>
      <c r="V1170" s="201"/>
      <c r="W1170" s="113"/>
      <c r="Y1170" s="113"/>
      <c r="Z1170" s="113"/>
      <c r="AA1170" s="113"/>
      <c r="AC1170" s="113"/>
      <c r="AD1170" s="201"/>
      <c r="AE1170" s="113"/>
      <c r="AF1170" s="113"/>
      <c r="AG1170" s="113"/>
    </row>
    <row r="1171" spans="1:33" x14ac:dyDescent="0.2">
      <c r="A1171" s="113"/>
      <c r="B1171" s="200"/>
      <c r="C1171" s="113"/>
      <c r="D1171" s="201"/>
      <c r="E1171" s="201"/>
      <c r="F1171" s="113"/>
      <c r="G1171" s="113"/>
      <c r="H1171" s="113"/>
      <c r="I1171" s="203"/>
      <c r="J1171" s="203"/>
      <c r="K1171" s="204"/>
      <c r="L1171" s="204"/>
      <c r="M1171" s="204"/>
      <c r="N1171" s="201"/>
      <c r="O1171" s="201"/>
      <c r="P1171" s="201"/>
      <c r="Q1171" s="201"/>
      <c r="R1171" s="113"/>
      <c r="S1171" s="113"/>
      <c r="V1171" s="201"/>
      <c r="W1171" s="113"/>
      <c r="Y1171" s="113"/>
      <c r="Z1171" s="113"/>
      <c r="AA1171" s="113"/>
      <c r="AC1171" s="113"/>
      <c r="AD1171" s="201"/>
      <c r="AE1171" s="113"/>
      <c r="AF1171" s="113"/>
      <c r="AG1171" s="113"/>
    </row>
    <row r="1172" spans="1:33" x14ac:dyDescent="0.2">
      <c r="A1172" s="113"/>
      <c r="B1172" s="200"/>
      <c r="C1172" s="113"/>
      <c r="D1172" s="201"/>
      <c r="E1172" s="201"/>
      <c r="F1172" s="113"/>
      <c r="G1172" s="113"/>
      <c r="H1172" s="113"/>
      <c r="I1172" s="203"/>
      <c r="J1172" s="203"/>
      <c r="K1172" s="204"/>
      <c r="L1172" s="204"/>
      <c r="M1172" s="204"/>
      <c r="N1172" s="201"/>
      <c r="O1172" s="201"/>
      <c r="P1172" s="201"/>
      <c r="Q1172" s="201"/>
      <c r="R1172" s="113"/>
      <c r="S1172" s="113"/>
      <c r="V1172" s="201"/>
      <c r="W1172" s="113"/>
      <c r="Y1172" s="113"/>
      <c r="Z1172" s="113"/>
      <c r="AA1172" s="113"/>
      <c r="AC1172" s="113"/>
      <c r="AD1172" s="201"/>
      <c r="AE1172" s="113"/>
      <c r="AF1172" s="113"/>
      <c r="AG1172" s="113"/>
    </row>
  </sheetData>
  <mergeCells count="74">
    <mergeCell ref="A1:AO1"/>
    <mergeCell ref="A2:A4"/>
    <mergeCell ref="B2:B4"/>
    <mergeCell ref="C2:C4"/>
    <mergeCell ref="D2:D4"/>
    <mergeCell ref="E2:E4"/>
    <mergeCell ref="F2:F4"/>
    <mergeCell ref="G2:H2"/>
    <mergeCell ref="I2:O2"/>
    <mergeCell ref="P2:Q3"/>
    <mergeCell ref="R2:S2"/>
    <mergeCell ref="T2:U2"/>
    <mergeCell ref="V2:V4"/>
    <mergeCell ref="W2:W4"/>
    <mergeCell ref="X2:X3"/>
    <mergeCell ref="Y2:Y4"/>
    <mergeCell ref="Z2:Z3"/>
    <mergeCell ref="AA2:AA3"/>
    <mergeCell ref="AB2:AB3"/>
    <mergeCell ref="AC2:AC3"/>
    <mergeCell ref="AD2:AD3"/>
    <mergeCell ref="AE2:AE3"/>
    <mergeCell ref="AF2:AG2"/>
    <mergeCell ref="AH2:AI2"/>
    <mergeCell ref="AJ2:AK2"/>
    <mergeCell ref="AL2:AL3"/>
    <mergeCell ref="AM2:AM3"/>
    <mergeCell ref="AN2:AO2"/>
    <mergeCell ref="B5:B6"/>
    <mergeCell ref="C5:C6"/>
    <mergeCell ref="B7:B8"/>
    <mergeCell ref="C7:C8"/>
    <mergeCell ref="B9:B10"/>
    <mergeCell ref="C9:C10"/>
    <mergeCell ref="B11:B12"/>
    <mergeCell ref="C11:C12"/>
    <mergeCell ref="B13:B14"/>
    <mergeCell ref="C13:C14"/>
    <mergeCell ref="B15:B16"/>
    <mergeCell ref="C15:C16"/>
    <mergeCell ref="B17:B18"/>
    <mergeCell ref="C17:C18"/>
    <mergeCell ref="B19:B20"/>
    <mergeCell ref="C19:C20"/>
    <mergeCell ref="B21:B22"/>
    <mergeCell ref="C21:C22"/>
    <mergeCell ref="B23:B24"/>
    <mergeCell ref="C23:C24"/>
    <mergeCell ref="B25:B26"/>
    <mergeCell ref="C25:C26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B37:B38"/>
    <mergeCell ref="C37:C38"/>
    <mergeCell ref="B39:B40"/>
    <mergeCell ref="C39:C40"/>
    <mergeCell ref="B47:B48"/>
    <mergeCell ref="C47:C48"/>
    <mergeCell ref="E50:F50"/>
    <mergeCell ref="E51:F51"/>
    <mergeCell ref="B41:B42"/>
    <mergeCell ref="C41:C42"/>
    <mergeCell ref="B43:B44"/>
    <mergeCell ref="C43:C44"/>
    <mergeCell ref="B45:B46"/>
    <mergeCell ref="C45:C46"/>
  </mergeCells>
  <pageMargins left="0.27559055118110237" right="0.27559055118110237" top="0.39370078740157483" bottom="0.31496062992125984" header="0.35433070866141736" footer="0.15748031496062992"/>
  <pageSetup paperSize="9" scale="76" orientation="landscape" r:id="rId1"/>
  <headerFooter>
    <oddFooter>&amp;L&amp;Z&amp;F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C176-3DE2-4138-BFB9-62790D14EED1}">
  <sheetPr codeName="Лист2"/>
  <dimension ref="A1:AO1172"/>
  <sheetViews>
    <sheetView zoomScaleNormal="100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G15" sqref="G15"/>
    </sheetView>
  </sheetViews>
  <sheetFormatPr defaultRowHeight="12.75" x14ac:dyDescent="0.2"/>
  <cols>
    <col min="1" max="1" width="10.85546875" style="211" customWidth="1"/>
    <col min="2" max="2" width="16.140625" style="213" customWidth="1"/>
    <col min="3" max="3" width="6.42578125" style="211" customWidth="1"/>
    <col min="4" max="4" width="5.140625" style="210" customWidth="1"/>
    <col min="5" max="5" width="3.140625" style="210" customWidth="1"/>
    <col min="6" max="6" width="15.85546875" style="211" customWidth="1"/>
    <col min="7" max="8" width="7" style="211" customWidth="1"/>
    <col min="9" max="10" width="5.5703125" style="214" customWidth="1"/>
    <col min="11" max="13" width="5.5703125" style="215" customWidth="1"/>
    <col min="14" max="17" width="5.5703125" style="210" customWidth="1"/>
    <col min="18" max="19" width="6.7109375" style="211" customWidth="1"/>
    <col min="20" max="21" width="6.7109375" style="205" customWidth="1"/>
    <col min="22" max="22" width="3.5703125" style="210" customWidth="1"/>
    <col min="23" max="23" width="16" style="211" customWidth="1"/>
    <col min="24" max="24" width="5.7109375" style="1408" customWidth="1"/>
    <col min="25" max="25" width="7.42578125" style="211" customWidth="1"/>
    <col min="26" max="27" width="5.85546875" style="211" customWidth="1"/>
    <col min="28" max="28" width="6" style="1408" customWidth="1"/>
    <col min="29" max="29" width="11.42578125" style="211" hidden="1" customWidth="1"/>
    <col min="30" max="30" width="6" style="210" hidden="1" customWidth="1"/>
    <col min="31" max="31" width="6" style="211" customWidth="1"/>
    <col min="32" max="33" width="6.7109375" style="211" customWidth="1"/>
    <col min="34" max="35" width="6.7109375" style="113" customWidth="1"/>
    <col min="36" max="37" width="6.7109375" style="205" customWidth="1"/>
    <col min="38" max="38" width="6.7109375" style="206" customWidth="1"/>
    <col min="39" max="41" width="6.7109375" style="205" customWidth="1"/>
    <col min="42" max="16384" width="9.140625" style="113"/>
  </cols>
  <sheetData>
    <row r="1" spans="1:41" ht="36.75" customHeight="1" thickBot="1" x14ac:dyDescent="0.25">
      <c r="A1" s="2669" t="s">
        <v>338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669"/>
      <c r="V1" s="2669"/>
      <c r="W1" s="2669"/>
      <c r="X1" s="2669"/>
      <c r="Y1" s="2669"/>
      <c r="Z1" s="2669"/>
      <c r="AA1" s="2669"/>
      <c r="AB1" s="2669"/>
      <c r="AC1" s="2669"/>
      <c r="AD1" s="2669"/>
      <c r="AE1" s="2669"/>
      <c r="AF1" s="2669"/>
      <c r="AG1" s="2669"/>
      <c r="AH1" s="2669"/>
      <c r="AI1" s="2669"/>
      <c r="AJ1" s="2669"/>
      <c r="AK1" s="2669"/>
      <c r="AL1" s="2669"/>
      <c r="AM1" s="2669"/>
      <c r="AN1" s="2669"/>
      <c r="AO1" s="2669"/>
    </row>
    <row r="2" spans="1:41" s="114" customFormat="1" ht="69.75" customHeight="1" x14ac:dyDescent="0.2">
      <c r="A2" s="2670" t="s">
        <v>0</v>
      </c>
      <c r="B2" s="2673" t="s">
        <v>384</v>
      </c>
      <c r="C2" s="2674" t="s">
        <v>2</v>
      </c>
      <c r="D2" s="2673" t="s">
        <v>318</v>
      </c>
      <c r="E2" s="2677" t="s">
        <v>4</v>
      </c>
      <c r="F2" s="2680" t="s">
        <v>5</v>
      </c>
      <c r="G2" s="2683" t="s">
        <v>389</v>
      </c>
      <c r="H2" s="2684"/>
      <c r="I2" s="2685" t="s">
        <v>7</v>
      </c>
      <c r="J2" s="2639"/>
      <c r="K2" s="2639"/>
      <c r="L2" s="2639"/>
      <c r="M2" s="2639"/>
      <c r="N2" s="2639"/>
      <c r="O2" s="2686"/>
      <c r="P2" s="2687" t="s">
        <v>8</v>
      </c>
      <c r="Q2" s="2688"/>
      <c r="R2" s="2655" t="s">
        <v>385</v>
      </c>
      <c r="S2" s="2655"/>
      <c r="T2" s="2656" t="s">
        <v>388</v>
      </c>
      <c r="U2" s="2657"/>
      <c r="V2" s="2658" t="s">
        <v>9</v>
      </c>
      <c r="W2" s="2661" t="s">
        <v>10</v>
      </c>
      <c r="X2" s="2664" t="s">
        <v>12</v>
      </c>
      <c r="Y2" s="2666" t="s">
        <v>13</v>
      </c>
      <c r="Z2" s="2647" t="s">
        <v>335</v>
      </c>
      <c r="AA2" s="2647" t="s">
        <v>336</v>
      </c>
      <c r="AB2" s="2649" t="s">
        <v>16</v>
      </c>
      <c r="AC2" s="2647" t="s">
        <v>17</v>
      </c>
      <c r="AD2" s="2651" t="s">
        <v>18</v>
      </c>
      <c r="AE2" s="2653" t="s">
        <v>19</v>
      </c>
      <c r="AF2" s="2639" t="s">
        <v>386</v>
      </c>
      <c r="AG2" s="2639"/>
      <c r="AH2" s="2640" t="s">
        <v>387</v>
      </c>
      <c r="AI2" s="2641"/>
      <c r="AJ2" s="2642" t="s">
        <v>382</v>
      </c>
      <c r="AK2" s="2643"/>
      <c r="AL2" s="2644" t="s">
        <v>20</v>
      </c>
      <c r="AM2" s="2644" t="s">
        <v>21</v>
      </c>
      <c r="AN2" s="2642" t="s">
        <v>383</v>
      </c>
      <c r="AO2" s="2646"/>
    </row>
    <row r="3" spans="1:41" s="114" customFormat="1" ht="36" customHeight="1" x14ac:dyDescent="0.2">
      <c r="A3" s="2671"/>
      <c r="B3" s="2632"/>
      <c r="C3" s="2675"/>
      <c r="D3" s="2632"/>
      <c r="E3" s="2678"/>
      <c r="F3" s="2681"/>
      <c r="G3" s="115" t="s">
        <v>220</v>
      </c>
      <c r="H3" s="116" t="s">
        <v>29</v>
      </c>
      <c r="I3" s="342" t="s">
        <v>24</v>
      </c>
      <c r="J3" s="343" t="s">
        <v>25</v>
      </c>
      <c r="K3" s="344" t="s">
        <v>172</v>
      </c>
      <c r="L3" s="343" t="s">
        <v>198</v>
      </c>
      <c r="M3" s="344" t="s">
        <v>26</v>
      </c>
      <c r="N3" s="344" t="s">
        <v>27</v>
      </c>
      <c r="O3" s="345" t="s">
        <v>28</v>
      </c>
      <c r="P3" s="2689"/>
      <c r="Q3" s="2690"/>
      <c r="R3" s="117" t="s">
        <v>216</v>
      </c>
      <c r="S3" s="117" t="s">
        <v>217</v>
      </c>
      <c r="T3" s="118" t="s">
        <v>218</v>
      </c>
      <c r="U3" s="123" t="s">
        <v>219</v>
      </c>
      <c r="V3" s="2659"/>
      <c r="W3" s="2662"/>
      <c r="X3" s="2665"/>
      <c r="Y3" s="2667"/>
      <c r="Z3" s="2648"/>
      <c r="AA3" s="2648"/>
      <c r="AB3" s="2650"/>
      <c r="AC3" s="2648"/>
      <c r="AD3" s="2652"/>
      <c r="AE3" s="2654"/>
      <c r="AF3" s="1106" t="s">
        <v>216</v>
      </c>
      <c r="AG3" s="119" t="s">
        <v>217</v>
      </c>
      <c r="AH3" s="120" t="s">
        <v>216</v>
      </c>
      <c r="AI3" s="121" t="s">
        <v>217</v>
      </c>
      <c r="AJ3" s="122" t="s">
        <v>218</v>
      </c>
      <c r="AK3" s="123" t="s">
        <v>219</v>
      </c>
      <c r="AL3" s="2645"/>
      <c r="AM3" s="2645"/>
      <c r="AN3" s="118" t="s">
        <v>218</v>
      </c>
      <c r="AO3" s="124" t="s">
        <v>219</v>
      </c>
    </row>
    <row r="4" spans="1:41" s="114" customFormat="1" ht="13.5" thickBot="1" x14ac:dyDescent="0.25">
      <c r="A4" s="2672"/>
      <c r="B4" s="2629"/>
      <c r="C4" s="2676"/>
      <c r="D4" s="2629"/>
      <c r="E4" s="2679"/>
      <c r="F4" s="2682"/>
      <c r="G4" s="125" t="s">
        <v>30</v>
      </c>
      <c r="H4" s="126" t="s">
        <v>30</v>
      </c>
      <c r="I4" s="127" t="s">
        <v>31</v>
      </c>
      <c r="J4" s="128" t="s">
        <v>31</v>
      </c>
      <c r="K4" s="129" t="s">
        <v>31</v>
      </c>
      <c r="L4" s="129" t="s">
        <v>31</v>
      </c>
      <c r="M4" s="129" t="s">
        <v>31</v>
      </c>
      <c r="N4" s="129" t="s">
        <v>31</v>
      </c>
      <c r="O4" s="130" t="s">
        <v>31</v>
      </c>
      <c r="P4" s="131" t="s">
        <v>30</v>
      </c>
      <c r="Q4" s="132" t="s">
        <v>30</v>
      </c>
      <c r="R4" s="129" t="s">
        <v>30</v>
      </c>
      <c r="S4" s="129" t="s">
        <v>30</v>
      </c>
      <c r="T4" s="133" t="s">
        <v>35</v>
      </c>
      <c r="U4" s="1102" t="s">
        <v>35</v>
      </c>
      <c r="V4" s="2660"/>
      <c r="W4" s="2663"/>
      <c r="X4" s="1411" t="s">
        <v>32</v>
      </c>
      <c r="Y4" s="2668"/>
      <c r="Z4" s="134" t="s">
        <v>33</v>
      </c>
      <c r="AA4" s="134" t="s">
        <v>33</v>
      </c>
      <c r="AB4" s="1403" t="s">
        <v>34</v>
      </c>
      <c r="AC4" s="134" t="s">
        <v>35</v>
      </c>
      <c r="AD4" s="136" t="s">
        <v>34</v>
      </c>
      <c r="AE4" s="1110" t="s">
        <v>30</v>
      </c>
      <c r="AF4" s="131" t="s">
        <v>30</v>
      </c>
      <c r="AG4" s="137" t="s">
        <v>30</v>
      </c>
      <c r="AH4" s="138" t="s">
        <v>30</v>
      </c>
      <c r="AI4" s="139" t="s">
        <v>30</v>
      </c>
      <c r="AJ4" s="140" t="s">
        <v>35</v>
      </c>
      <c r="AK4" s="133" t="s">
        <v>35</v>
      </c>
      <c r="AL4" s="133" t="s">
        <v>35</v>
      </c>
      <c r="AM4" s="133" t="s">
        <v>35</v>
      </c>
      <c r="AN4" s="133" t="s">
        <v>35</v>
      </c>
      <c r="AO4" s="141" t="s">
        <v>35</v>
      </c>
    </row>
    <row r="5" spans="1:41" ht="12.75" customHeight="1" x14ac:dyDescent="0.2">
      <c r="A5" s="142">
        <v>1</v>
      </c>
      <c r="B5" s="2673" t="s">
        <v>52</v>
      </c>
      <c r="C5" s="2691" t="s">
        <v>340</v>
      </c>
      <c r="D5" s="692">
        <v>5.6</v>
      </c>
      <c r="E5" s="143" t="s">
        <v>39</v>
      </c>
      <c r="F5" s="675" t="s">
        <v>53</v>
      </c>
      <c r="G5" s="635">
        <v>2.5499999999999998</v>
      </c>
      <c r="H5" s="636">
        <v>5.42</v>
      </c>
      <c r="I5" s="146"/>
      <c r="J5" s="147">
        <v>4.53</v>
      </c>
      <c r="K5" s="148"/>
      <c r="L5" s="148"/>
      <c r="M5" s="148"/>
      <c r="N5" s="148"/>
      <c r="O5" s="149"/>
      <c r="P5" s="554">
        <f>0.314*I5+0.249*J5+0.195*M5+0.159*N5+0.06*O5</f>
        <v>1.1279700000000001</v>
      </c>
      <c r="Q5" s="373">
        <f>0.4*SUM(I5:O5)</f>
        <v>1.8120000000000003</v>
      </c>
      <c r="R5" s="372">
        <f t="shared" ref="R5:R32" si="0">SQRT(POWER(P5,2)+POWER(Q5+G5,2))</f>
        <v>4.5054811419980441</v>
      </c>
      <c r="S5" s="373">
        <f t="shared" ref="S5:S44" si="1">SQRT(POWER(P5,2)+POWER(Q5+H5,2))</f>
        <v>7.3194357925252689</v>
      </c>
      <c r="T5" s="374">
        <f>37000/1.73/SQRT(POWER((G5+Q5),2)+P5*P5)</f>
        <v>4746.9476761608657</v>
      </c>
      <c r="U5" s="377">
        <f>37000/2/SQRT(P5*P5+POWER((H5+Q5),2))</f>
        <v>2527.5172191403758</v>
      </c>
      <c r="V5" s="1111">
        <v>1</v>
      </c>
      <c r="W5" s="369" t="s">
        <v>187</v>
      </c>
      <c r="X5" s="1412">
        <v>4</v>
      </c>
      <c r="Y5" s="369">
        <v>11</v>
      </c>
      <c r="Z5" s="369">
        <v>35</v>
      </c>
      <c r="AA5" s="369">
        <v>6.3</v>
      </c>
      <c r="AB5" s="1404">
        <v>7.67</v>
      </c>
      <c r="AC5" s="369" t="s">
        <v>54</v>
      </c>
      <c r="AD5" s="369">
        <v>9</v>
      </c>
      <c r="AE5" s="548">
        <f>AB5/100*Z5*Z5/X5</f>
        <v>23.489375000000003</v>
      </c>
      <c r="AF5" s="371">
        <f t="shared" ref="AF5:AF32" si="2">SQRT(POWER(P5,2)+POWER(Q5+AE5+G5,2))</f>
        <v>27.874206817621289</v>
      </c>
      <c r="AG5" s="548">
        <f t="shared" ref="AG5:AG44" si="3">SQRT(POWER(P5,2)+POWER(Q5+AE5+H5,2))</f>
        <v>30.742075372549674</v>
      </c>
      <c r="AH5" s="1399">
        <f t="shared" ref="AH5:AH11" si="4">SQRT(POWER((AE5+Q5+G5),2)+POWER(P5,2))*POWER(6.3/Z5,2)</f>
        <v>0.90312430089092977</v>
      </c>
      <c r="AI5" s="1400">
        <f t="shared" ref="AI5:AI12" si="5">SQRT(POWER((H5+Q5+AE5),2)+POWER(P5,2))*POWER(6.3/Z5,2)</f>
        <v>0.99604324207060935</v>
      </c>
      <c r="AJ5" s="174">
        <f>37000/1.73/SQRT(POWER((G5+Q5+AE5),2)+P5*P5)</f>
        <v>767.27863063259542</v>
      </c>
      <c r="AK5" s="152">
        <f>37000/2/SQRT(POWER((H5+Q5+AE5),2)+P5*P5)</f>
        <v>601.78110214768026</v>
      </c>
      <c r="AL5" s="152">
        <f>AK5/1.2</f>
        <v>501.48425178973355</v>
      </c>
      <c r="AM5" s="157">
        <f>AK5/1.5</f>
        <v>401.18740143178684</v>
      </c>
      <c r="AN5" s="152">
        <f>6300/(1.73*AH5)</f>
        <v>4032.2450558770029</v>
      </c>
      <c r="AO5" s="158">
        <f>SUM(6300/(2*AI5))</f>
        <v>3162.5132995748963</v>
      </c>
    </row>
    <row r="6" spans="1:41" ht="12.75" customHeight="1" x14ac:dyDescent="0.2">
      <c r="A6" s="159">
        <v>1</v>
      </c>
      <c r="B6" s="2622"/>
      <c r="C6" s="2634"/>
      <c r="D6" s="693">
        <v>5.6</v>
      </c>
      <c r="E6" s="160" t="s">
        <v>39</v>
      </c>
      <c r="F6" s="161" t="s">
        <v>53</v>
      </c>
      <c r="G6" s="635">
        <v>2.5499999999999998</v>
      </c>
      <c r="H6" s="636">
        <v>5.42</v>
      </c>
      <c r="I6" s="162"/>
      <c r="J6" s="163">
        <v>4.53</v>
      </c>
      <c r="K6" s="164"/>
      <c r="L6" s="164"/>
      <c r="M6" s="164"/>
      <c r="N6" s="164"/>
      <c r="O6" s="165"/>
      <c r="P6" s="293">
        <f>0.314*I6+0.249*J6+0.195*M6+0.159*N6+0.06*O6</f>
        <v>1.1279700000000001</v>
      </c>
      <c r="Q6" s="169">
        <f>0.4*SUM(I6:O6)</f>
        <v>1.8120000000000003</v>
      </c>
      <c r="R6" s="168">
        <f t="shared" si="0"/>
        <v>4.5054811419980441</v>
      </c>
      <c r="S6" s="169">
        <f t="shared" si="1"/>
        <v>7.3194357925252689</v>
      </c>
      <c r="T6" s="170">
        <f t="shared" ref="T6:T32" si="6">37000/1.73/SQRT(POWER((G6+Q6),2)+P6*P6)</f>
        <v>4746.9476761608657</v>
      </c>
      <c r="U6" s="381">
        <f t="shared" ref="U6:U43" si="7">37000/2/SQRT(P6*P6+POWER((H6+Q6),2))</f>
        <v>2527.5172191403758</v>
      </c>
      <c r="V6" s="1112">
        <v>2</v>
      </c>
      <c r="W6" s="167" t="s">
        <v>187</v>
      </c>
      <c r="X6" s="1413">
        <v>4</v>
      </c>
      <c r="Y6" s="167">
        <v>11</v>
      </c>
      <c r="Z6" s="167">
        <v>35</v>
      </c>
      <c r="AA6" s="167">
        <v>6.3</v>
      </c>
      <c r="AB6" s="1405">
        <v>7.6</v>
      </c>
      <c r="AC6" s="167" t="s">
        <v>54</v>
      </c>
      <c r="AD6" s="167">
        <v>12</v>
      </c>
      <c r="AE6" s="294">
        <f>AB6/100*Z6*Z6/X6</f>
        <v>23.275000000000002</v>
      </c>
      <c r="AF6" s="166">
        <f t="shared" si="2"/>
        <v>27.660008772972223</v>
      </c>
      <c r="AG6" s="294">
        <f t="shared" si="3"/>
        <v>30.527845736653287</v>
      </c>
      <c r="AH6" s="1399">
        <f t="shared" si="4"/>
        <v>0.89618428424429997</v>
      </c>
      <c r="AI6" s="1400">
        <f t="shared" si="5"/>
        <v>0.98910220186756637</v>
      </c>
      <c r="AJ6" s="174">
        <f t="shared" ref="AJ6:AJ32" si="8">37000/1.73/SQRT(POWER((G6+Q6+AE6),2)+P6*P6)</f>
        <v>773.22040685296724</v>
      </c>
      <c r="AK6" s="170">
        <f t="shared" ref="AK6:AK44" si="9">37000/2/SQRT(POWER((H6+Q6+AE6),2)+P6*P6)</f>
        <v>606.0041104632536</v>
      </c>
      <c r="AL6" s="170">
        <f>AK6/1.2</f>
        <v>505.00342538604468</v>
      </c>
      <c r="AM6" s="170">
        <f>AK6/1.5</f>
        <v>404.00274030883571</v>
      </c>
      <c r="AN6" s="170">
        <f>6300/(1.73*AH6)</f>
        <v>4063.4706065846622</v>
      </c>
      <c r="AO6" s="175">
        <f t="shared" ref="AO6:AO44" si="10">SUM(6300/(2*AI6))</f>
        <v>3184.7062862182993</v>
      </c>
    </row>
    <row r="7" spans="1:41" ht="12.75" customHeight="1" x14ac:dyDescent="0.2">
      <c r="A7" s="176">
        <v>1</v>
      </c>
      <c r="B7" s="2621" t="s">
        <v>69</v>
      </c>
      <c r="C7" s="2633" t="s">
        <v>340</v>
      </c>
      <c r="D7" s="693">
        <v>5.6</v>
      </c>
      <c r="E7" s="160" t="s">
        <v>39</v>
      </c>
      <c r="F7" s="161" t="s">
        <v>53</v>
      </c>
      <c r="G7" s="635">
        <v>2.5499999999999998</v>
      </c>
      <c r="H7" s="636">
        <v>5.42</v>
      </c>
      <c r="I7" s="162"/>
      <c r="J7" s="163">
        <v>0.35</v>
      </c>
      <c r="K7" s="164"/>
      <c r="L7" s="164"/>
      <c r="M7" s="164"/>
      <c r="N7" s="164"/>
      <c r="O7" s="165"/>
      <c r="P7" s="293">
        <f t="shared" ref="P7:P12" si="11">0.314*I7+0.249*J7+0.195*M7+0.159*N7+0.06*O7</f>
        <v>8.7149999999999991E-2</v>
      </c>
      <c r="Q7" s="169">
        <f t="shared" ref="Q7:Q12" si="12">0.4*SUM(I7:O7)</f>
        <v>0.13999999999999999</v>
      </c>
      <c r="R7" s="168">
        <f t="shared" si="0"/>
        <v>2.6914113625568277</v>
      </c>
      <c r="S7" s="169">
        <f t="shared" si="1"/>
        <v>5.5606829726662168</v>
      </c>
      <c r="T7" s="170">
        <f t="shared" si="6"/>
        <v>7946.4936258114049</v>
      </c>
      <c r="U7" s="381">
        <f t="shared" si="7"/>
        <v>3326.9294600928642</v>
      </c>
      <c r="V7" s="1112">
        <v>1</v>
      </c>
      <c r="W7" s="167" t="s">
        <v>41</v>
      </c>
      <c r="X7" s="1413">
        <v>6.3</v>
      </c>
      <c r="Y7" s="167">
        <v>11</v>
      </c>
      <c r="Z7" s="167">
        <v>35</v>
      </c>
      <c r="AA7" s="167">
        <v>6.3</v>
      </c>
      <c r="AB7" s="1405">
        <v>7.82</v>
      </c>
      <c r="AC7" s="167" t="s">
        <v>162</v>
      </c>
      <c r="AD7" s="167"/>
      <c r="AE7" s="294">
        <f t="shared" ref="AE7:AE12" si="13">AB7/100*Z7*Z7/X7</f>
        <v>15.205555555555556</v>
      </c>
      <c r="AF7" s="166">
        <f t="shared" si="2"/>
        <v>17.89576776124666</v>
      </c>
      <c r="AG7" s="294">
        <f t="shared" si="3"/>
        <v>20.765738432653059</v>
      </c>
      <c r="AH7" s="1399">
        <f t="shared" si="4"/>
        <v>0.57982287546439171</v>
      </c>
      <c r="AI7" s="1400">
        <f t="shared" si="5"/>
        <v>0.6728099252179589</v>
      </c>
      <c r="AJ7" s="174">
        <f t="shared" si="8"/>
        <v>1195.102860202983</v>
      </c>
      <c r="AK7" s="170">
        <f t="shared" si="9"/>
        <v>890.89054357487726</v>
      </c>
      <c r="AL7" s="170">
        <f t="shared" ref="AL7:AL12" si="14">AK7/1.2</f>
        <v>742.40878631239775</v>
      </c>
      <c r="AM7" s="170">
        <f t="shared" ref="AM7:AM12" si="15">AK7/1.5</f>
        <v>593.92702904991813</v>
      </c>
      <c r="AN7" s="170">
        <f t="shared" ref="AN7:AN24" si="16">6300/(1.73*AH7)</f>
        <v>6280.5705866523158</v>
      </c>
      <c r="AO7" s="175">
        <f t="shared" si="10"/>
        <v>4681.8572109790848</v>
      </c>
    </row>
    <row r="8" spans="1:41" ht="12.75" customHeight="1" x14ac:dyDescent="0.2">
      <c r="A8" s="176">
        <v>1</v>
      </c>
      <c r="B8" s="2622"/>
      <c r="C8" s="2634"/>
      <c r="D8" s="693">
        <v>5.6</v>
      </c>
      <c r="E8" s="160" t="s">
        <v>39</v>
      </c>
      <c r="F8" s="161" t="s">
        <v>53</v>
      </c>
      <c r="G8" s="635">
        <v>2.5499999999999998</v>
      </c>
      <c r="H8" s="636">
        <v>5.42</v>
      </c>
      <c r="I8" s="162"/>
      <c r="J8" s="163">
        <v>0.35</v>
      </c>
      <c r="K8" s="164"/>
      <c r="L8" s="164"/>
      <c r="M8" s="164"/>
      <c r="N8" s="164"/>
      <c r="O8" s="165"/>
      <c r="P8" s="293">
        <f t="shared" si="11"/>
        <v>8.7149999999999991E-2</v>
      </c>
      <c r="Q8" s="169">
        <f t="shared" si="12"/>
        <v>0.13999999999999999</v>
      </c>
      <c r="R8" s="168">
        <f t="shared" si="0"/>
        <v>2.6914113625568277</v>
      </c>
      <c r="S8" s="169">
        <f t="shared" si="1"/>
        <v>5.5606829726662168</v>
      </c>
      <c r="T8" s="170">
        <f t="shared" si="6"/>
        <v>7946.4936258114049</v>
      </c>
      <c r="U8" s="381">
        <f t="shared" si="7"/>
        <v>3326.9294600928642</v>
      </c>
      <c r="V8" s="1112">
        <v>2</v>
      </c>
      <c r="W8" s="167" t="s">
        <v>41</v>
      </c>
      <c r="X8" s="1413">
        <v>6.3</v>
      </c>
      <c r="Y8" s="167">
        <v>11</v>
      </c>
      <c r="Z8" s="167">
        <v>35</v>
      </c>
      <c r="AA8" s="167">
        <v>6.3</v>
      </c>
      <c r="AB8" s="1405">
        <v>7.94</v>
      </c>
      <c r="AC8" s="167" t="s">
        <v>162</v>
      </c>
      <c r="AD8" s="167"/>
      <c r="AE8" s="294">
        <f t="shared" si="13"/>
        <v>15.43888888888889</v>
      </c>
      <c r="AF8" s="166">
        <f t="shared" si="2"/>
        <v>18.129098363354398</v>
      </c>
      <c r="AG8" s="294">
        <f t="shared" si="3"/>
        <v>20.999069733928724</v>
      </c>
      <c r="AH8" s="1399">
        <f t="shared" si="4"/>
        <v>0.58738278697268242</v>
      </c>
      <c r="AI8" s="1400">
        <f t="shared" si="5"/>
        <v>0.68036985937929051</v>
      </c>
      <c r="AJ8" s="174">
        <f t="shared" si="8"/>
        <v>1179.7212860969312</v>
      </c>
      <c r="AK8" s="170">
        <f t="shared" si="9"/>
        <v>880.99140744835415</v>
      </c>
      <c r="AL8" s="170">
        <f t="shared" si="14"/>
        <v>734.15950620696185</v>
      </c>
      <c r="AM8" s="170">
        <f t="shared" si="15"/>
        <v>587.32760496556944</v>
      </c>
      <c r="AN8" s="170">
        <f t="shared" si="16"/>
        <v>6199.7364884973858</v>
      </c>
      <c r="AO8" s="175">
        <f t="shared" si="10"/>
        <v>4629.8347238276874</v>
      </c>
    </row>
    <row r="9" spans="1:41" x14ac:dyDescent="0.2">
      <c r="A9" s="176">
        <v>1</v>
      </c>
      <c r="B9" s="2621" t="s">
        <v>70</v>
      </c>
      <c r="C9" s="2633" t="s">
        <v>340</v>
      </c>
      <c r="D9" s="693">
        <v>4.5999999999999996</v>
      </c>
      <c r="E9" s="160" t="s">
        <v>39</v>
      </c>
      <c r="F9" s="161" t="s">
        <v>49</v>
      </c>
      <c r="G9" s="295">
        <v>4.13</v>
      </c>
      <c r="H9" s="298">
        <v>6.96</v>
      </c>
      <c r="I9" s="162"/>
      <c r="J9" s="163">
        <v>8.1999999999999993</v>
      </c>
      <c r="K9" s="164"/>
      <c r="L9" s="164"/>
      <c r="M9" s="164"/>
      <c r="N9" s="164"/>
      <c r="O9" s="165"/>
      <c r="P9" s="293">
        <f t="shared" si="11"/>
        <v>2.0417999999999998</v>
      </c>
      <c r="Q9" s="169">
        <f t="shared" si="12"/>
        <v>3.28</v>
      </c>
      <c r="R9" s="168">
        <f t="shared" si="0"/>
        <v>7.6861594597041769</v>
      </c>
      <c r="S9" s="169">
        <f t="shared" si="1"/>
        <v>10.44157781372145</v>
      </c>
      <c r="T9" s="170">
        <f t="shared" si="6"/>
        <v>2782.5708468735525</v>
      </c>
      <c r="U9" s="381">
        <f t="shared" si="7"/>
        <v>1771.7628820127975</v>
      </c>
      <c r="V9" s="1112">
        <v>1</v>
      </c>
      <c r="W9" s="167" t="s">
        <v>41</v>
      </c>
      <c r="X9" s="1413">
        <v>6.3</v>
      </c>
      <c r="Y9" s="167">
        <v>11</v>
      </c>
      <c r="Z9" s="167">
        <v>35</v>
      </c>
      <c r="AA9" s="167">
        <v>6.3</v>
      </c>
      <c r="AB9" s="1405">
        <v>7.94</v>
      </c>
      <c r="AC9" s="167" t="s">
        <v>162</v>
      </c>
      <c r="AD9" s="167">
        <v>5</v>
      </c>
      <c r="AE9" s="294">
        <f t="shared" si="13"/>
        <v>15.43888888888889</v>
      </c>
      <c r="AF9" s="166">
        <f t="shared" si="2"/>
        <v>22.939936152849036</v>
      </c>
      <c r="AG9" s="294">
        <f t="shared" si="3"/>
        <v>25.759935594016948</v>
      </c>
      <c r="AH9" s="1268">
        <f t="shared" si="4"/>
        <v>0.74325393135230877</v>
      </c>
      <c r="AI9" s="1269">
        <f t="shared" si="5"/>
        <v>0.83462191324614909</v>
      </c>
      <c r="AJ9" s="174">
        <f t="shared" si="8"/>
        <v>932.31659820195341</v>
      </c>
      <c r="AK9" s="170">
        <f>37000/2/SQRT(POWER((H9+Q9+AE9),2)+P9*P9)</f>
        <v>718.1694974539007</v>
      </c>
      <c r="AL9" s="170">
        <f t="shared" si="14"/>
        <v>598.474581211584</v>
      </c>
      <c r="AM9" s="170">
        <f t="shared" si="15"/>
        <v>478.77966496926712</v>
      </c>
      <c r="AN9" s="170">
        <f t="shared" si="16"/>
        <v>4899.5617022625183</v>
      </c>
      <c r="AO9" s="175">
        <f t="shared" si="10"/>
        <v>3774.1640256586375</v>
      </c>
    </row>
    <row r="10" spans="1:41" ht="12.75" customHeight="1" x14ac:dyDescent="0.2">
      <c r="A10" s="176">
        <v>1</v>
      </c>
      <c r="B10" s="2622"/>
      <c r="C10" s="2634"/>
      <c r="D10" s="693">
        <v>4.5999999999999996</v>
      </c>
      <c r="E10" s="160" t="s">
        <v>39</v>
      </c>
      <c r="F10" s="161" t="s">
        <v>49</v>
      </c>
      <c r="G10" s="295">
        <v>4.13</v>
      </c>
      <c r="H10" s="298">
        <v>6.96</v>
      </c>
      <c r="I10" s="162"/>
      <c r="J10" s="163">
        <v>8.1999999999999993</v>
      </c>
      <c r="K10" s="164"/>
      <c r="L10" s="164"/>
      <c r="M10" s="164"/>
      <c r="N10" s="164"/>
      <c r="O10" s="165"/>
      <c r="P10" s="293">
        <f t="shared" si="11"/>
        <v>2.0417999999999998</v>
      </c>
      <c r="Q10" s="169">
        <f t="shared" si="12"/>
        <v>3.28</v>
      </c>
      <c r="R10" s="168">
        <f t="shared" si="0"/>
        <v>7.6861594597041769</v>
      </c>
      <c r="S10" s="169">
        <f t="shared" si="1"/>
        <v>10.44157781372145</v>
      </c>
      <c r="T10" s="170">
        <f t="shared" si="6"/>
        <v>2782.5708468735525</v>
      </c>
      <c r="U10" s="381">
        <f t="shared" si="7"/>
        <v>1771.7628820127975</v>
      </c>
      <c r="V10" s="1112">
        <v>2</v>
      </c>
      <c r="W10" s="167" t="s">
        <v>41</v>
      </c>
      <c r="X10" s="1413">
        <v>6.3</v>
      </c>
      <c r="Y10" s="167">
        <v>11</v>
      </c>
      <c r="Z10" s="167">
        <v>35</v>
      </c>
      <c r="AA10" s="167">
        <v>6.3</v>
      </c>
      <c r="AB10" s="1405">
        <v>7.96</v>
      </c>
      <c r="AC10" s="167" t="s">
        <v>162</v>
      </c>
      <c r="AD10" s="167">
        <v>5</v>
      </c>
      <c r="AE10" s="294">
        <f t="shared" si="13"/>
        <v>15.47777777777778</v>
      </c>
      <c r="AF10" s="166">
        <f t="shared" si="2"/>
        <v>22.978670954712289</v>
      </c>
      <c r="AG10" s="294">
        <f t="shared" si="3"/>
        <v>25.798702313627338</v>
      </c>
      <c r="AH10" s="1399">
        <f t="shared" si="4"/>
        <v>0.74450893893267811</v>
      </c>
      <c r="AI10" s="1400">
        <f t="shared" si="5"/>
        <v>0.83587795496152573</v>
      </c>
      <c r="AJ10" s="174">
        <f t="shared" si="8"/>
        <v>930.7450060599906</v>
      </c>
      <c r="AK10" s="170">
        <f t="shared" si="9"/>
        <v>717.09033171904809</v>
      </c>
      <c r="AL10" s="170">
        <f t="shared" si="14"/>
        <v>597.57527643254014</v>
      </c>
      <c r="AM10" s="170">
        <f t="shared" si="15"/>
        <v>478.06022114603206</v>
      </c>
      <c r="AN10" s="170">
        <f>6300/(1.73*AH10)</f>
        <v>4891.3025843993501</v>
      </c>
      <c r="AO10" s="175">
        <f t="shared" si="10"/>
        <v>3768.4927342592614</v>
      </c>
    </row>
    <row r="11" spans="1:41" ht="12.75" customHeight="1" x14ac:dyDescent="0.2">
      <c r="A11" s="176">
        <v>1</v>
      </c>
      <c r="B11" s="2621" t="s">
        <v>75</v>
      </c>
      <c r="C11" s="2633" t="s">
        <v>340</v>
      </c>
      <c r="D11" s="693">
        <v>5.6</v>
      </c>
      <c r="E11" s="160" t="s">
        <v>39</v>
      </c>
      <c r="F11" s="161" t="s">
        <v>53</v>
      </c>
      <c r="G11" s="635">
        <v>2.5499999999999998</v>
      </c>
      <c r="H11" s="636">
        <v>5.42</v>
      </c>
      <c r="I11" s="162"/>
      <c r="J11" s="163">
        <v>4</v>
      </c>
      <c r="K11" s="164"/>
      <c r="L11" s="164"/>
      <c r="M11" s="164"/>
      <c r="N11" s="164"/>
      <c r="O11" s="165"/>
      <c r="P11" s="293">
        <f t="shared" si="11"/>
        <v>0.996</v>
      </c>
      <c r="Q11" s="169">
        <f t="shared" si="12"/>
        <v>1.6</v>
      </c>
      <c r="R11" s="168">
        <f t="shared" si="0"/>
        <v>4.2678467638845712</v>
      </c>
      <c r="S11" s="169">
        <f t="shared" si="1"/>
        <v>7.0903043658223863</v>
      </c>
      <c r="T11" s="170">
        <f t="shared" si="6"/>
        <v>5011.2584683166151</v>
      </c>
      <c r="U11" s="381">
        <f t="shared" si="7"/>
        <v>2609.1968758317516</v>
      </c>
      <c r="V11" s="1112">
        <v>1</v>
      </c>
      <c r="W11" s="167" t="s">
        <v>41</v>
      </c>
      <c r="X11" s="1413">
        <v>6.3</v>
      </c>
      <c r="Y11" s="167">
        <v>11</v>
      </c>
      <c r="Z11" s="167">
        <v>35</v>
      </c>
      <c r="AA11" s="167">
        <v>6.3</v>
      </c>
      <c r="AB11" s="1405">
        <v>7.41</v>
      </c>
      <c r="AC11" s="167" t="s">
        <v>67</v>
      </c>
      <c r="AD11" s="167">
        <v>12</v>
      </c>
      <c r="AE11" s="294">
        <f t="shared" si="13"/>
        <v>14.408333333333335</v>
      </c>
      <c r="AF11" s="166">
        <f t="shared" si="2"/>
        <v>18.585041084461214</v>
      </c>
      <c r="AG11" s="294">
        <f t="shared" si="3"/>
        <v>21.451468141934818</v>
      </c>
      <c r="AH11" s="1268">
        <f t="shared" si="4"/>
        <v>0.60215533113654329</v>
      </c>
      <c r="AI11" s="1269">
        <f t="shared" si="5"/>
        <v>0.69502756779868802</v>
      </c>
      <c r="AJ11" s="174">
        <f t="shared" si="8"/>
        <v>1150.7794435211626</v>
      </c>
      <c r="AK11" s="170">
        <f t="shared" si="9"/>
        <v>862.411834826117</v>
      </c>
      <c r="AL11" s="170">
        <f t="shared" si="14"/>
        <v>718.67652902176417</v>
      </c>
      <c r="AM11" s="170">
        <f t="shared" si="15"/>
        <v>574.94122321741133</v>
      </c>
      <c r="AN11" s="170">
        <f t="shared" si="16"/>
        <v>6047.6397182043074</v>
      </c>
      <c r="AO11" s="175">
        <f>SUM(6300/(2*AI11))</f>
        <v>4532.1943271642785</v>
      </c>
    </row>
    <row r="12" spans="1:41" ht="12.75" customHeight="1" x14ac:dyDescent="0.2">
      <c r="A12" s="176">
        <v>1</v>
      </c>
      <c r="B12" s="2622"/>
      <c r="C12" s="2634"/>
      <c r="D12" s="693">
        <v>5.6</v>
      </c>
      <c r="E12" s="160" t="s">
        <v>39</v>
      </c>
      <c r="F12" s="161" t="s">
        <v>53</v>
      </c>
      <c r="G12" s="635">
        <v>2.5499999999999998</v>
      </c>
      <c r="H12" s="636">
        <v>5.42</v>
      </c>
      <c r="I12" s="162"/>
      <c r="J12" s="163">
        <v>4</v>
      </c>
      <c r="K12" s="164"/>
      <c r="L12" s="164"/>
      <c r="M12" s="164"/>
      <c r="N12" s="164"/>
      <c r="O12" s="165"/>
      <c r="P12" s="293">
        <f t="shared" si="11"/>
        <v>0.996</v>
      </c>
      <c r="Q12" s="169">
        <f t="shared" si="12"/>
        <v>1.6</v>
      </c>
      <c r="R12" s="168">
        <f t="shared" si="0"/>
        <v>4.2678467638845712</v>
      </c>
      <c r="S12" s="169">
        <f t="shared" si="1"/>
        <v>7.0903043658223863</v>
      </c>
      <c r="T12" s="170">
        <f t="shared" si="6"/>
        <v>5011.2584683166151</v>
      </c>
      <c r="U12" s="381">
        <f t="shared" si="7"/>
        <v>2609.1968758317516</v>
      </c>
      <c r="V12" s="1112">
        <v>2</v>
      </c>
      <c r="W12" s="167" t="s">
        <v>41</v>
      </c>
      <c r="X12" s="1413">
        <v>6.3</v>
      </c>
      <c r="Y12" s="167">
        <v>11</v>
      </c>
      <c r="Z12" s="167">
        <v>35</v>
      </c>
      <c r="AA12" s="167">
        <v>6.3</v>
      </c>
      <c r="AB12" s="1405">
        <v>8.02</v>
      </c>
      <c r="AC12" s="167" t="s">
        <v>67</v>
      </c>
      <c r="AD12" s="167">
        <v>12</v>
      </c>
      <c r="AE12" s="294">
        <f t="shared" si="13"/>
        <v>15.594444444444445</v>
      </c>
      <c r="AF12" s="166">
        <f t="shared" si="2"/>
        <v>19.769549879037541</v>
      </c>
      <c r="AG12" s="294">
        <f t="shared" si="3"/>
        <v>22.636367056815107</v>
      </c>
      <c r="AH12" s="1399">
        <f t="shared" ref="AH12:AH19" si="17">SQRT(POWER((AE12+Q12+G12),2)+POWER(P12,2))*POWER(6.3/Z12,2)</f>
        <v>0.64053341608081626</v>
      </c>
      <c r="AI12" s="1400">
        <f t="shared" si="5"/>
        <v>0.73341829264080949</v>
      </c>
      <c r="AJ12" s="174">
        <f t="shared" si="8"/>
        <v>1081.8295493754274</v>
      </c>
      <c r="AK12" s="170">
        <f t="shared" si="9"/>
        <v>817.26895281238274</v>
      </c>
      <c r="AL12" s="170">
        <f t="shared" si="14"/>
        <v>681.05746067698567</v>
      </c>
      <c r="AM12" s="170">
        <f t="shared" si="15"/>
        <v>544.84596854158849</v>
      </c>
      <c r="AN12" s="170">
        <f t="shared" si="16"/>
        <v>5685.2904246456401</v>
      </c>
      <c r="AO12" s="175">
        <f t="shared" si="10"/>
        <v>4294.9569592242333</v>
      </c>
    </row>
    <row r="13" spans="1:41" ht="12.75" customHeight="1" x14ac:dyDescent="0.2">
      <c r="A13" s="1260">
        <v>1</v>
      </c>
      <c r="B13" s="2621" t="s">
        <v>452</v>
      </c>
      <c r="C13" s="2623" t="s">
        <v>454</v>
      </c>
      <c r="D13" s="1265">
        <v>4.5999999999999996</v>
      </c>
      <c r="E13" s="160" t="s">
        <v>39</v>
      </c>
      <c r="F13" s="161" t="s">
        <v>49</v>
      </c>
      <c r="G13" s="295">
        <v>4.13</v>
      </c>
      <c r="H13" s="298">
        <v>6.96</v>
      </c>
      <c r="I13" s="162"/>
      <c r="J13" s="163">
        <v>8.1</v>
      </c>
      <c r="K13" s="164"/>
      <c r="L13" s="164"/>
      <c r="M13" s="164"/>
      <c r="N13" s="164"/>
      <c r="O13" s="165"/>
      <c r="P13" s="293">
        <f>0.314*I13+0.249*J13+0.195*M13+0.159*N13+0.06*O13</f>
        <v>2.0168999999999997</v>
      </c>
      <c r="Q13" s="169">
        <f>0.4*SUM(I13:O13)</f>
        <v>3.24</v>
      </c>
      <c r="R13" s="168">
        <f>SQRT(POWER(P13,2)+POWER(Q13+G13,2))</f>
        <v>7.6409937580134173</v>
      </c>
      <c r="S13" s="169">
        <f>SQRT(POWER(P13,2)+POWER(Q13+H13,2))</f>
        <v>10.397494198603816</v>
      </c>
      <c r="T13" s="1264">
        <f>37000/1.73/SQRT(POWER((G13+Q13),2)+P13*P13)</f>
        <v>2799.0185457964176</v>
      </c>
      <c r="U13" s="1261">
        <f>37000/2/SQRT(P13*P13+POWER((H13+Q13),2))</f>
        <v>1779.2748566750049</v>
      </c>
      <c r="V13" s="1262">
        <v>1</v>
      </c>
      <c r="W13" s="1263" t="s">
        <v>453</v>
      </c>
      <c r="X13" s="1413">
        <v>6.3</v>
      </c>
      <c r="Y13" s="1263">
        <v>11</v>
      </c>
      <c r="Z13" s="1263">
        <v>35</v>
      </c>
      <c r="AA13" s="1263">
        <v>6.3</v>
      </c>
      <c r="AB13" s="1405">
        <v>7.92</v>
      </c>
      <c r="AC13" s="1263" t="s">
        <v>81</v>
      </c>
      <c r="AD13" s="1263">
        <v>5</v>
      </c>
      <c r="AE13" s="294">
        <f>AB13/100*Z13*Z13/X13</f>
        <v>15.4</v>
      </c>
      <c r="AF13" s="166">
        <f>SQRT(POWER(P13,2)+POWER(Q13+AE13+G13,2))</f>
        <v>22.859151025573979</v>
      </c>
      <c r="AG13" s="294">
        <f>SQRT(POWER(P13,2)+POWER(Q13+AE13+H13,2))</f>
        <v>25.67932798205592</v>
      </c>
      <c r="AH13" s="1268">
        <f>SQRT(POWER((AE13+Q13+G13),2)+POWER(P13,2))*POWER(6.3/Z13,2)</f>
        <v>0.74063649322859693</v>
      </c>
      <c r="AI13" s="1269">
        <f>SQRT(POWER((H13+Q13+AE13),2)+POWER(P13,2))*POWER(6.3/Z13,2)</f>
        <v>0.83201022661861179</v>
      </c>
      <c r="AJ13" s="174">
        <f>37000/1.73/SQRT(POWER((G13+Q13+AE13),2)+P13*P13)</f>
        <v>935.61144125899125</v>
      </c>
      <c r="AK13" s="1264">
        <f>37000/2/SQRT(POWER((H13+Q13+AE13),2)+P13*P13)</f>
        <v>720.42383713963784</v>
      </c>
      <c r="AL13" s="1264">
        <f>AK13/1.2</f>
        <v>600.35319761636492</v>
      </c>
      <c r="AM13" s="1264">
        <f>AK13/1.5</f>
        <v>480.28255809309189</v>
      </c>
      <c r="AN13" s="1264">
        <f>6300/(1.73*AH13)</f>
        <v>4916.8769435532577</v>
      </c>
      <c r="AO13" s="175">
        <f>SUM(6300/(2*AI13))</f>
        <v>3786.0111561392382</v>
      </c>
    </row>
    <row r="14" spans="1:41" ht="12.75" customHeight="1" x14ac:dyDescent="0.2">
      <c r="A14" s="1260">
        <v>1</v>
      </c>
      <c r="B14" s="2622"/>
      <c r="C14" s="2624"/>
      <c r="D14" s="1265">
        <v>4.5999999999999996</v>
      </c>
      <c r="E14" s="160" t="s">
        <v>39</v>
      </c>
      <c r="F14" s="161" t="s">
        <v>49</v>
      </c>
      <c r="G14" s="295">
        <v>4.13</v>
      </c>
      <c r="H14" s="298">
        <v>6.96</v>
      </c>
      <c r="I14" s="162"/>
      <c r="J14" s="163">
        <v>8.1</v>
      </c>
      <c r="K14" s="164"/>
      <c r="L14" s="164"/>
      <c r="M14" s="164"/>
      <c r="N14" s="164"/>
      <c r="O14" s="165"/>
      <c r="P14" s="293">
        <f>0.314*I14+0.249*J14+0.195*M14+0.159*N14+0.06*O14</f>
        <v>2.0168999999999997</v>
      </c>
      <c r="Q14" s="169">
        <f>0.4*SUM(I14:O14)</f>
        <v>3.24</v>
      </c>
      <c r="R14" s="168">
        <f>SQRT(POWER(P14,2)+POWER(Q14+G14,2))</f>
        <v>7.6409937580134173</v>
      </c>
      <c r="S14" s="169">
        <f>SQRT(POWER(P14,2)+POWER(Q14+H14,2))</f>
        <v>10.397494198603816</v>
      </c>
      <c r="T14" s="1264">
        <f>37000/1.73/SQRT(POWER((G14+Q14),2)+P14*P14)</f>
        <v>2799.0185457964176</v>
      </c>
      <c r="U14" s="1261">
        <f>37000/2/SQRT(P14*P14+POWER((H14+Q14),2))</f>
        <v>1779.2748566750049</v>
      </c>
      <c r="V14" s="1262">
        <v>2</v>
      </c>
      <c r="W14" s="1263" t="s">
        <v>453</v>
      </c>
      <c r="X14" s="1413">
        <v>6.3</v>
      </c>
      <c r="Y14" s="1263">
        <v>11</v>
      </c>
      <c r="Z14" s="1263">
        <v>35</v>
      </c>
      <c r="AA14" s="1263">
        <v>6.3</v>
      </c>
      <c r="AB14" s="1405">
        <v>8.1</v>
      </c>
      <c r="AC14" s="1263" t="s">
        <v>81</v>
      </c>
      <c r="AD14" s="1263">
        <v>5</v>
      </c>
      <c r="AE14" s="294">
        <f>AB14/100*Z14*Z14/X14</f>
        <v>15.75</v>
      </c>
      <c r="AF14" s="166">
        <f>SQRT(POWER(P14,2)+POWER(Q14+AE14+G14,2))</f>
        <v>23.207806566110463</v>
      </c>
      <c r="AG14" s="294">
        <f>SQRT(POWER(P14,2)+POWER(Q14+AE14+H14,2))</f>
        <v>26.028261286724476</v>
      </c>
      <c r="AH14" s="1268">
        <f>SQRT(POWER((AE14+Q14+G14),2)+POWER(P14,2))*POWER(6.3/Z14,2)</f>
        <v>0.75193293274197892</v>
      </c>
      <c r="AI14" s="1269">
        <f>SQRT(POWER((H14+Q14+AE14),2)+POWER(P14,2))*POWER(6.3/Z14,2)</f>
        <v>0.84331566568987282</v>
      </c>
      <c r="AJ14" s="174">
        <f>37000/1.73/SQRT(POWER((G14+Q14+AE14),2)+P14*P14)</f>
        <v>921.55556261078584</v>
      </c>
      <c r="AK14" s="1264">
        <f>37000/2/SQRT(POWER((H14+Q14+AE14),2)+P14*P14)</f>
        <v>710.76587852742171</v>
      </c>
      <c r="AL14" s="1264">
        <f>AK14/1.2</f>
        <v>592.3048987728514</v>
      </c>
      <c r="AM14" s="1264">
        <f>AK14/1.5</f>
        <v>473.84391901828116</v>
      </c>
      <c r="AN14" s="1264">
        <f>6300/(1.73*AH14)</f>
        <v>4843.0097134200469</v>
      </c>
      <c r="AO14" s="175">
        <f>SUM(6300/(2*AI14))</f>
        <v>3735.2561183873518</v>
      </c>
    </row>
    <row r="15" spans="1:41" ht="12.75" customHeight="1" x14ac:dyDescent="0.2">
      <c r="A15" s="159">
        <v>1</v>
      </c>
      <c r="B15" s="2621" t="s">
        <v>96</v>
      </c>
      <c r="C15" s="2633" t="s">
        <v>341</v>
      </c>
      <c r="D15" s="693">
        <v>1.2</v>
      </c>
      <c r="E15" s="160" t="s">
        <v>39</v>
      </c>
      <c r="F15" s="161" t="s">
        <v>46</v>
      </c>
      <c r="G15" s="2467">
        <f>Мартыновская!G15</f>
        <v>4.9020181386774881</v>
      </c>
      <c r="H15" s="2474">
        <f>Мартыновская!H15</f>
        <v>5.2862861120779669</v>
      </c>
      <c r="I15" s="162"/>
      <c r="J15" s="163">
        <v>6.21</v>
      </c>
      <c r="K15" s="164"/>
      <c r="L15" s="164"/>
      <c r="M15" s="164"/>
      <c r="N15" s="164"/>
      <c r="O15" s="165"/>
      <c r="P15" s="293">
        <f t="shared" ref="P15:P22" si="18">0.314*I15+0.249*J15+0.195*M15+0.159*N15+0.06*O15</f>
        <v>1.5462899999999999</v>
      </c>
      <c r="Q15" s="169">
        <f t="shared" ref="Q15:Q22" si="19">0.4*SUM(I15:O15)</f>
        <v>2.484</v>
      </c>
      <c r="R15" s="168">
        <f>SQRT(POWER(P15,2)+POWER(Q15+G15,2))</f>
        <v>7.5461431678025344</v>
      </c>
      <c r="S15" s="169">
        <f>SQRT(POWER(P15,2)+POWER(Q15+H15,2))</f>
        <v>7.922648485680261</v>
      </c>
      <c r="T15" s="170">
        <f>37000/1.73/SQRT(POWER((G15+Q15),2)+P15*P15)</f>
        <v>2834.2005659590841</v>
      </c>
      <c r="U15" s="381">
        <f>37000/2/SQRT(P15*P15+POWER((H15+Q15),2))</f>
        <v>2335.0777247580409</v>
      </c>
      <c r="V15" s="1112">
        <v>1</v>
      </c>
      <c r="W15" s="167" t="s">
        <v>41</v>
      </c>
      <c r="X15" s="1413">
        <v>6.3</v>
      </c>
      <c r="Y15" s="167">
        <v>11</v>
      </c>
      <c r="Z15" s="167">
        <v>35</v>
      </c>
      <c r="AA15" s="167">
        <v>6.3</v>
      </c>
      <c r="AB15" s="1405">
        <v>8.01</v>
      </c>
      <c r="AC15" s="167" t="s">
        <v>162</v>
      </c>
      <c r="AD15" s="167"/>
      <c r="AE15" s="294">
        <f t="shared" ref="AE15:AE26" si="20">AB15/100*Z15*Z15/X15</f>
        <v>15.575000000000001</v>
      </c>
      <c r="AF15" s="166">
        <f>SQRT(POWER(P15,2)+POWER(Q15+AE15+G15,2))</f>
        <v>23.013026022858806</v>
      </c>
      <c r="AG15" s="294">
        <f>SQRT(POWER(P15,2)+POWER(Q15+AE15+H15,2))</f>
        <v>23.396439823590264</v>
      </c>
      <c r="AH15" s="2397">
        <f t="shared" si="17"/>
        <v>0.7456220431406253</v>
      </c>
      <c r="AI15" s="2398">
        <f t="shared" ref="AI15:AI20" si="21">SQRT(POWER((H15+Q15+AE15),2)+POWER(P15,2))*POWER(6.3/Z15,2)</f>
        <v>0.75804465028432455</v>
      </c>
      <c r="AJ15" s="174">
        <f>37000/1.73/SQRT(POWER((G15+Q15+AE15),2)+P15*P15)</f>
        <v>929.3555404556646</v>
      </c>
      <c r="AK15" s="170">
        <f>37000/2/SQRT(POWER((H15+Q15+AE15),2)+P15*P15)</f>
        <v>790.71859391815417</v>
      </c>
      <c r="AL15" s="170">
        <f t="shared" ref="AL15:AL26" si="22">AK15/1.2</f>
        <v>658.93216159846179</v>
      </c>
      <c r="AM15" s="170">
        <f t="shared" ref="AM15:AM26" si="23">AK15/1.5</f>
        <v>527.14572927876941</v>
      </c>
      <c r="AN15" s="178">
        <f>6300/(1.73*AH15)</f>
        <v>4884.0005879802193</v>
      </c>
      <c r="AO15" s="175">
        <f>SUM(6300/(2*AI15))</f>
        <v>4155.4280461164253</v>
      </c>
    </row>
    <row r="16" spans="1:41" ht="12.75" customHeight="1" x14ac:dyDescent="0.2">
      <c r="A16" s="159">
        <v>1</v>
      </c>
      <c r="B16" s="2622"/>
      <c r="C16" s="2634"/>
      <c r="D16" s="693">
        <v>1.2</v>
      </c>
      <c r="E16" s="160" t="s">
        <v>39</v>
      </c>
      <c r="F16" s="161" t="s">
        <v>46</v>
      </c>
      <c r="G16" s="2467">
        <f>Мартыновская!G16</f>
        <v>4.8982573492001933</v>
      </c>
      <c r="H16" s="2474">
        <f>Мартыновская!H16</f>
        <v>5.2312064066132784</v>
      </c>
      <c r="I16" s="162"/>
      <c r="J16" s="163">
        <v>6.21</v>
      </c>
      <c r="K16" s="164"/>
      <c r="L16" s="164"/>
      <c r="M16" s="164"/>
      <c r="N16" s="164"/>
      <c r="O16" s="165"/>
      <c r="P16" s="293">
        <f t="shared" si="18"/>
        <v>1.5462899999999999</v>
      </c>
      <c r="Q16" s="169">
        <f t="shared" si="19"/>
        <v>2.484</v>
      </c>
      <c r="R16" s="168">
        <f>SQRT(POWER(P16,2)+POWER(Q16+G16,2))</f>
        <v>7.5424622195885256</v>
      </c>
      <c r="S16" s="169">
        <f>SQRT(POWER(P16,2)+POWER(Q16+H16,2))</f>
        <v>7.8686353747486972</v>
      </c>
      <c r="T16" s="170">
        <f>37000/1.73/SQRT(POWER((G16+Q16),2)+P16*P16)</f>
        <v>2835.5837410029467</v>
      </c>
      <c r="U16" s="381">
        <f>37000/2/SQRT(P16*P16+POWER((H16+Q16),2))</f>
        <v>2351.1065285053751</v>
      </c>
      <c r="V16" s="1112">
        <v>2</v>
      </c>
      <c r="W16" s="167" t="s">
        <v>41</v>
      </c>
      <c r="X16" s="1413">
        <v>6.3</v>
      </c>
      <c r="Y16" s="167">
        <v>11</v>
      </c>
      <c r="Z16" s="167">
        <v>35</v>
      </c>
      <c r="AA16" s="167">
        <v>6.3</v>
      </c>
      <c r="AB16" s="1405">
        <v>8.01</v>
      </c>
      <c r="AC16" s="167" t="s">
        <v>162</v>
      </c>
      <c r="AD16" s="167"/>
      <c r="AE16" s="294">
        <f t="shared" si="20"/>
        <v>15.575000000000001</v>
      </c>
      <c r="AF16" s="166">
        <f>SQRT(POWER(P16,2)+POWER(Q16+AE16+G16,2))</f>
        <v>23.00927373389926</v>
      </c>
      <c r="AG16" s="294">
        <f>SQRT(POWER(P16,2)+POWER(Q16+AE16+H16,2))</f>
        <v>23.341480827632815</v>
      </c>
      <c r="AH16" s="2397">
        <f t="shared" si="17"/>
        <v>0.745500468978336</v>
      </c>
      <c r="AI16" s="2398">
        <f t="shared" si="21"/>
        <v>0.75626397881530316</v>
      </c>
      <c r="AJ16" s="174">
        <f>37000/1.73/SQRT(POWER((G16+Q16+AE16),2)+P16*P16)</f>
        <v>929.50709719640633</v>
      </c>
      <c r="AK16" s="170">
        <f>37000/2/SQRT(POWER((H16+Q16+AE16),2)+P16*P16)</f>
        <v>792.58039096211814</v>
      </c>
      <c r="AL16" s="170">
        <f t="shared" si="22"/>
        <v>660.48365913509849</v>
      </c>
      <c r="AM16" s="170">
        <f t="shared" si="23"/>
        <v>528.38692730807873</v>
      </c>
      <c r="AN16" s="170">
        <f>6300/(1.73*AH16)</f>
        <v>4884.7970573384719</v>
      </c>
      <c r="AO16" s="175">
        <f>SUM(6300/(2*AI16))</f>
        <v>4165.2122648159357</v>
      </c>
    </row>
    <row r="17" spans="1:41" ht="12.75" customHeight="1" x14ac:dyDescent="0.2">
      <c r="A17" s="176">
        <v>1</v>
      </c>
      <c r="B17" s="2621" t="s">
        <v>79</v>
      </c>
      <c r="C17" s="2623" t="s">
        <v>43</v>
      </c>
      <c r="D17" s="693">
        <v>4.5999999999999996</v>
      </c>
      <c r="E17" s="160" t="s">
        <v>39</v>
      </c>
      <c r="F17" s="161" t="s">
        <v>49</v>
      </c>
      <c r="G17" s="295">
        <v>4.13</v>
      </c>
      <c r="H17" s="298">
        <v>6.96</v>
      </c>
      <c r="I17" s="162"/>
      <c r="J17" s="163">
        <v>12.9</v>
      </c>
      <c r="K17" s="164"/>
      <c r="L17" s="164"/>
      <c r="M17" s="164"/>
      <c r="N17" s="164"/>
      <c r="O17" s="165"/>
      <c r="P17" s="293">
        <f t="shared" si="18"/>
        <v>3.2121</v>
      </c>
      <c r="Q17" s="169">
        <f t="shared" si="19"/>
        <v>5.16</v>
      </c>
      <c r="R17" s="168">
        <f t="shared" si="0"/>
        <v>9.8296330760613841</v>
      </c>
      <c r="S17" s="169">
        <f t="shared" si="1"/>
        <v>12.538420411279883</v>
      </c>
      <c r="T17" s="170">
        <f t="shared" si="6"/>
        <v>2175.7967028372382</v>
      </c>
      <c r="U17" s="381">
        <f t="shared" si="7"/>
        <v>1475.4649623454106</v>
      </c>
      <c r="V17" s="1112">
        <v>1</v>
      </c>
      <c r="W17" s="167" t="s">
        <v>80</v>
      </c>
      <c r="X17" s="1413">
        <v>4</v>
      </c>
      <c r="Y17" s="167">
        <v>11</v>
      </c>
      <c r="Z17" s="167">
        <v>35</v>
      </c>
      <c r="AA17" s="167">
        <v>6.3</v>
      </c>
      <c r="AB17" s="1405">
        <v>6.23</v>
      </c>
      <c r="AC17" s="167" t="s">
        <v>81</v>
      </c>
      <c r="AD17" s="167">
        <v>5</v>
      </c>
      <c r="AE17" s="294">
        <f t="shared" si="20"/>
        <v>19.079374999999999</v>
      </c>
      <c r="AF17" s="166">
        <f t="shared" si="2"/>
        <v>28.5506396478367</v>
      </c>
      <c r="AG17" s="294">
        <f t="shared" si="3"/>
        <v>31.364288399398209</v>
      </c>
      <c r="AH17" s="1399">
        <f t="shared" si="17"/>
        <v>0.92504072458990905</v>
      </c>
      <c r="AI17" s="1400">
        <f t="shared" si="21"/>
        <v>1.0162029441405018</v>
      </c>
      <c r="AJ17" s="174">
        <f>37000/1.73/SQRT(POWER((G17+Q17+AE17),2)+P17*P17)</f>
        <v>749.09996766446341</v>
      </c>
      <c r="AK17" s="170">
        <f t="shared" si="9"/>
        <v>589.84280989952128</v>
      </c>
      <c r="AL17" s="170">
        <f t="shared" si="22"/>
        <v>491.53567491626774</v>
      </c>
      <c r="AM17" s="170">
        <f t="shared" si="23"/>
        <v>393.22853993301419</v>
      </c>
      <c r="AN17" s="170">
        <f t="shared" si="16"/>
        <v>3936.7115417802133</v>
      </c>
      <c r="AO17" s="175">
        <f t="shared" si="10"/>
        <v>3099.7745264989862</v>
      </c>
    </row>
    <row r="18" spans="1:41" ht="12.75" customHeight="1" x14ac:dyDescent="0.2">
      <c r="A18" s="176">
        <v>1</v>
      </c>
      <c r="B18" s="2622"/>
      <c r="C18" s="2624"/>
      <c r="D18" s="693">
        <v>4.5999999999999996</v>
      </c>
      <c r="E18" s="160" t="s">
        <v>39</v>
      </c>
      <c r="F18" s="161" t="s">
        <v>49</v>
      </c>
      <c r="G18" s="295">
        <v>4.13</v>
      </c>
      <c r="H18" s="298">
        <v>6.96</v>
      </c>
      <c r="I18" s="162"/>
      <c r="J18" s="163">
        <v>12.9</v>
      </c>
      <c r="K18" s="164"/>
      <c r="L18" s="164"/>
      <c r="M18" s="164"/>
      <c r="N18" s="164"/>
      <c r="O18" s="165"/>
      <c r="P18" s="293">
        <f t="shared" si="18"/>
        <v>3.2121</v>
      </c>
      <c r="Q18" s="169">
        <f t="shared" si="19"/>
        <v>5.16</v>
      </c>
      <c r="R18" s="168">
        <f t="shared" si="0"/>
        <v>9.8296330760613841</v>
      </c>
      <c r="S18" s="169">
        <f t="shared" si="1"/>
        <v>12.538420411279883</v>
      </c>
      <c r="T18" s="170">
        <f t="shared" si="6"/>
        <v>2175.7967028372382</v>
      </c>
      <c r="U18" s="381">
        <f t="shared" si="7"/>
        <v>1475.4649623454106</v>
      </c>
      <c r="V18" s="1112">
        <v>2</v>
      </c>
      <c r="W18" s="167" t="s">
        <v>80</v>
      </c>
      <c r="X18" s="1413">
        <v>4</v>
      </c>
      <c r="Y18" s="167">
        <v>11</v>
      </c>
      <c r="Z18" s="167">
        <v>35</v>
      </c>
      <c r="AA18" s="167">
        <v>6.3</v>
      </c>
      <c r="AB18" s="1405">
        <v>6.23</v>
      </c>
      <c r="AC18" s="167" t="s">
        <v>81</v>
      </c>
      <c r="AD18" s="167">
        <v>5</v>
      </c>
      <c r="AE18" s="294">
        <f t="shared" si="20"/>
        <v>19.079374999999999</v>
      </c>
      <c r="AF18" s="166">
        <f t="shared" si="2"/>
        <v>28.5506396478367</v>
      </c>
      <c r="AG18" s="294">
        <f t="shared" si="3"/>
        <v>31.364288399398209</v>
      </c>
      <c r="AH18" s="1399">
        <f t="shared" si="17"/>
        <v>0.92504072458990905</v>
      </c>
      <c r="AI18" s="1400">
        <f t="shared" si="21"/>
        <v>1.0162029441405018</v>
      </c>
      <c r="AJ18" s="174">
        <f t="shared" si="8"/>
        <v>749.09996766446341</v>
      </c>
      <c r="AK18" s="170">
        <f t="shared" si="9"/>
        <v>589.84280989952128</v>
      </c>
      <c r="AL18" s="170">
        <f t="shared" si="22"/>
        <v>491.53567491626774</v>
      </c>
      <c r="AM18" s="170">
        <f t="shared" si="23"/>
        <v>393.22853993301419</v>
      </c>
      <c r="AN18" s="170">
        <f t="shared" si="16"/>
        <v>3936.7115417802133</v>
      </c>
      <c r="AO18" s="175">
        <f t="shared" si="10"/>
        <v>3099.7745264989862</v>
      </c>
    </row>
    <row r="19" spans="1:41" ht="12.75" customHeight="1" x14ac:dyDescent="0.2">
      <c r="A19" s="176">
        <v>1</v>
      </c>
      <c r="B19" s="2621" t="s">
        <v>86</v>
      </c>
      <c r="C19" s="2623" t="s">
        <v>43</v>
      </c>
      <c r="D19" s="693">
        <v>4.5999999999999996</v>
      </c>
      <c r="E19" s="160" t="s">
        <v>39</v>
      </c>
      <c r="F19" s="161" t="s">
        <v>49</v>
      </c>
      <c r="G19" s="295">
        <v>4.13</v>
      </c>
      <c r="H19" s="298">
        <v>6.96</v>
      </c>
      <c r="I19" s="162"/>
      <c r="J19" s="163">
        <v>20.399999999999999</v>
      </c>
      <c r="K19" s="164"/>
      <c r="L19" s="164"/>
      <c r="M19" s="164"/>
      <c r="N19" s="164"/>
      <c r="O19" s="165"/>
      <c r="P19" s="293">
        <f t="shared" si="18"/>
        <v>5.0795999999999992</v>
      </c>
      <c r="Q19" s="169">
        <f t="shared" si="19"/>
        <v>8.16</v>
      </c>
      <c r="R19" s="168">
        <f t="shared" si="0"/>
        <v>13.298362160807622</v>
      </c>
      <c r="S19" s="169">
        <f t="shared" si="1"/>
        <v>15.950446268365033</v>
      </c>
      <c r="T19" s="170">
        <f t="shared" si="6"/>
        <v>1608.264459816407</v>
      </c>
      <c r="U19" s="381">
        <f t="shared" si="7"/>
        <v>1159.8421566857078</v>
      </c>
      <c r="V19" s="1112">
        <v>1</v>
      </c>
      <c r="W19" s="167" t="s">
        <v>41</v>
      </c>
      <c r="X19" s="1413">
        <v>6.3</v>
      </c>
      <c r="Y19" s="167">
        <v>11</v>
      </c>
      <c r="Z19" s="167">
        <v>35</v>
      </c>
      <c r="AA19" s="167">
        <v>6.3</v>
      </c>
      <c r="AB19" s="1405">
        <v>7.66</v>
      </c>
      <c r="AC19" s="167" t="s">
        <v>162</v>
      </c>
      <c r="AD19" s="167">
        <v>5</v>
      </c>
      <c r="AE19" s="294">
        <f t="shared" si="20"/>
        <v>14.894444444444446</v>
      </c>
      <c r="AF19" s="166">
        <f t="shared" si="2"/>
        <v>27.654951743098135</v>
      </c>
      <c r="AG19" s="294">
        <f t="shared" si="3"/>
        <v>30.441241950167573</v>
      </c>
      <c r="AH19" s="1399">
        <f t="shared" si="17"/>
        <v>0.89602043647637952</v>
      </c>
      <c r="AI19" s="1400">
        <f t="shared" si="21"/>
        <v>0.9862962391854293</v>
      </c>
      <c r="AJ19" s="174">
        <f t="shared" si="8"/>
        <v>773.36179920588211</v>
      </c>
      <c r="AK19" s="170">
        <f t="shared" si="9"/>
        <v>607.72816136360564</v>
      </c>
      <c r="AL19" s="170">
        <f t="shared" si="22"/>
        <v>506.44013446967136</v>
      </c>
      <c r="AM19" s="170">
        <f t="shared" si="23"/>
        <v>405.15210757573709</v>
      </c>
      <c r="AN19" s="170">
        <f t="shared" si="16"/>
        <v>4064.2136594903723</v>
      </c>
      <c r="AO19" s="175">
        <f t="shared" si="10"/>
        <v>3193.7666137727024</v>
      </c>
    </row>
    <row r="20" spans="1:41" ht="12.75" customHeight="1" x14ac:dyDescent="0.2">
      <c r="A20" s="176">
        <v>1</v>
      </c>
      <c r="B20" s="2622"/>
      <c r="C20" s="2624"/>
      <c r="D20" s="693">
        <v>4.5999999999999996</v>
      </c>
      <c r="E20" s="160" t="s">
        <v>39</v>
      </c>
      <c r="F20" s="161" t="s">
        <v>49</v>
      </c>
      <c r="G20" s="295">
        <v>4.13</v>
      </c>
      <c r="H20" s="298">
        <v>6.96</v>
      </c>
      <c r="I20" s="162"/>
      <c r="J20" s="163">
        <v>20.399999999999999</v>
      </c>
      <c r="K20" s="164"/>
      <c r="L20" s="164"/>
      <c r="M20" s="164"/>
      <c r="N20" s="164"/>
      <c r="O20" s="165"/>
      <c r="P20" s="293">
        <f t="shared" si="18"/>
        <v>5.0795999999999992</v>
      </c>
      <c r="Q20" s="169">
        <f t="shared" si="19"/>
        <v>8.16</v>
      </c>
      <c r="R20" s="168">
        <f t="shared" si="0"/>
        <v>13.298362160807622</v>
      </c>
      <c r="S20" s="169">
        <f t="shared" si="1"/>
        <v>15.950446268365033</v>
      </c>
      <c r="T20" s="170">
        <f t="shared" si="6"/>
        <v>1608.264459816407</v>
      </c>
      <c r="U20" s="381">
        <f t="shared" si="7"/>
        <v>1159.8421566857078</v>
      </c>
      <c r="V20" s="1112">
        <v>2</v>
      </c>
      <c r="W20" s="167" t="s">
        <v>41</v>
      </c>
      <c r="X20" s="1413">
        <v>6.3</v>
      </c>
      <c r="Y20" s="167">
        <v>11</v>
      </c>
      <c r="Z20" s="167">
        <v>35</v>
      </c>
      <c r="AA20" s="167">
        <v>6.3</v>
      </c>
      <c r="AB20" s="1405">
        <v>7.61</v>
      </c>
      <c r="AC20" s="167" t="s">
        <v>162</v>
      </c>
      <c r="AD20" s="167">
        <v>5</v>
      </c>
      <c r="AE20" s="294">
        <f t="shared" si="20"/>
        <v>14.797222222222222</v>
      </c>
      <c r="AF20" s="166">
        <f t="shared" si="2"/>
        <v>27.559389395921841</v>
      </c>
      <c r="AG20" s="294">
        <f t="shared" si="3"/>
        <v>30.345387156103762</v>
      </c>
      <c r="AH20" s="1399">
        <f>SQRT(POWER((AE20+Q20+G20),2)+POWER(P20,2))*POWER(6.3/Z20,2)</f>
        <v>0.89292421642786757</v>
      </c>
      <c r="AI20" s="1400">
        <f t="shared" si="21"/>
        <v>0.98319054385776183</v>
      </c>
      <c r="AJ20" s="174">
        <f t="shared" si="8"/>
        <v>776.04343585925187</v>
      </c>
      <c r="AK20" s="170">
        <f t="shared" si="9"/>
        <v>609.64784877621355</v>
      </c>
      <c r="AL20" s="170">
        <f t="shared" si="22"/>
        <v>508.03987398017796</v>
      </c>
      <c r="AM20" s="170">
        <f t="shared" si="23"/>
        <v>406.43189918414237</v>
      </c>
      <c r="AN20" s="170">
        <f t="shared" si="16"/>
        <v>4078.306344605679</v>
      </c>
      <c r="AO20" s="175">
        <f t="shared" si="10"/>
        <v>3203.8550611362575</v>
      </c>
    </row>
    <row r="21" spans="1:41" ht="12.75" customHeight="1" x14ac:dyDescent="0.2">
      <c r="A21" s="176">
        <v>1</v>
      </c>
      <c r="B21" s="2632" t="s">
        <v>119</v>
      </c>
      <c r="C21" s="2623" t="s">
        <v>43</v>
      </c>
      <c r="D21" s="669">
        <v>3.4</v>
      </c>
      <c r="E21" s="143" t="s">
        <v>39</v>
      </c>
      <c r="F21" s="675" t="s">
        <v>53</v>
      </c>
      <c r="G21" s="635">
        <v>2.5499999999999998</v>
      </c>
      <c r="H21" s="636">
        <v>5.42</v>
      </c>
      <c r="I21" s="146">
        <v>5.3</v>
      </c>
      <c r="J21" s="147"/>
      <c r="K21" s="148"/>
      <c r="L21" s="148"/>
      <c r="M21" s="148"/>
      <c r="N21" s="148"/>
      <c r="O21" s="149"/>
      <c r="P21" s="555">
        <f t="shared" si="18"/>
        <v>1.6641999999999999</v>
      </c>
      <c r="Q21" s="151">
        <f>0.4*SUM(I21:O21)</f>
        <v>2.12</v>
      </c>
      <c r="R21" s="150">
        <f>SQRT(POWER(P21,2)+POWER(Q21+G21,2))</f>
        <v>4.9576669553329209</v>
      </c>
      <c r="S21" s="151">
        <f>SQRT(POWER(P21,2)+POWER(Q21+H21,2))</f>
        <v>7.7214740587532891</v>
      </c>
      <c r="T21" s="152">
        <f>37000/1.73/SQRT(POWER((G21+Q21),2)+P21*P21)</f>
        <v>4313.9814412075621</v>
      </c>
      <c r="U21" s="157">
        <f>37000/2/SQRT(P21*P21+POWER((H21+Q21),2))</f>
        <v>2395.9155802677155</v>
      </c>
      <c r="V21" s="1113">
        <v>1</v>
      </c>
      <c r="W21" s="144" t="s">
        <v>55</v>
      </c>
      <c r="X21" s="1414">
        <v>4</v>
      </c>
      <c r="Y21" s="167">
        <v>11</v>
      </c>
      <c r="Z21" s="144">
        <v>35</v>
      </c>
      <c r="AA21" s="144">
        <v>6.3</v>
      </c>
      <c r="AB21" s="1406">
        <v>7.2</v>
      </c>
      <c r="AC21" s="144" t="s">
        <v>81</v>
      </c>
      <c r="AD21" s="144"/>
      <c r="AE21" s="549">
        <f t="shared" si="20"/>
        <v>22.050000000000004</v>
      </c>
      <c r="AF21" s="905">
        <f>SQRT(POWER(P21,2)+POWER(Q21+AE21+G21,2))</f>
        <v>26.771775466711212</v>
      </c>
      <c r="AG21" s="549">
        <f>SQRT(POWER(P21,2)+POWER(Q21+AE21+H21,2))</f>
        <v>29.636761996547467</v>
      </c>
      <c r="AH21" s="1399">
        <f>SQRT(POWER((AE21+Q21+G21),2)+POWER(P21,2))*POWER(6.3/Z21,2)</f>
        <v>0.8674055251214432</v>
      </c>
      <c r="AI21" s="1400">
        <f>SQRT(POWER((H21+Q21+AE21),2)+POWER(P21,2))*POWER(6.3/Z21,2)</f>
        <v>0.96023108868813789</v>
      </c>
      <c r="AJ21" s="156">
        <f>37000/1.73/SQRT(POWER((G21+Q21+AE21),2)+P21*P21)</f>
        <v>798.8742944444524</v>
      </c>
      <c r="AK21" s="152">
        <f>37000/2/SQRT(POWER((H21+Q21+AE21),2)+P21*P21)</f>
        <v>624.22473825430586</v>
      </c>
      <c r="AL21" s="152">
        <f t="shared" si="22"/>
        <v>520.18728187858824</v>
      </c>
      <c r="AM21" s="152">
        <f t="shared" si="23"/>
        <v>416.14982550287056</v>
      </c>
      <c r="AN21" s="152">
        <f>6300/(1.73*AH21)</f>
        <v>4198.2883341675433</v>
      </c>
      <c r="AO21" s="158">
        <f>SUM(6300/(2*AI21))</f>
        <v>3280.460336171277</v>
      </c>
    </row>
    <row r="22" spans="1:41" ht="12.75" customHeight="1" x14ac:dyDescent="0.2">
      <c r="A22" s="176">
        <v>1</v>
      </c>
      <c r="B22" s="2622"/>
      <c r="C22" s="2624"/>
      <c r="D22" s="693">
        <v>3.4</v>
      </c>
      <c r="E22" s="160" t="s">
        <v>39</v>
      </c>
      <c r="F22" s="161" t="s">
        <v>53</v>
      </c>
      <c r="G22" s="635">
        <v>2.5499999999999998</v>
      </c>
      <c r="H22" s="636">
        <v>5.42</v>
      </c>
      <c r="I22" s="162">
        <v>5.3</v>
      </c>
      <c r="J22" s="163"/>
      <c r="K22" s="164"/>
      <c r="L22" s="164"/>
      <c r="M22" s="164"/>
      <c r="N22" s="164"/>
      <c r="O22" s="165"/>
      <c r="P22" s="293">
        <f t="shared" si="18"/>
        <v>1.6641999999999999</v>
      </c>
      <c r="Q22" s="169">
        <f t="shared" si="19"/>
        <v>2.12</v>
      </c>
      <c r="R22" s="168">
        <f>SQRT(POWER(P22,2)+POWER(Q22+G22,2))</f>
        <v>4.9576669553329209</v>
      </c>
      <c r="S22" s="169">
        <f>SQRT(POWER(P22,2)+POWER(Q22+H22,2))</f>
        <v>7.7214740587532891</v>
      </c>
      <c r="T22" s="170">
        <f>37000/1.73/SQRT(POWER((G22+Q22),2)+P22*P22)</f>
        <v>4313.9814412075621</v>
      </c>
      <c r="U22" s="381">
        <f>37000/2/SQRT(P22*P22+POWER((H22+Q22),2))</f>
        <v>2395.9155802677155</v>
      </c>
      <c r="V22" s="1112">
        <v>2</v>
      </c>
      <c r="W22" s="167" t="s">
        <v>55</v>
      </c>
      <c r="X22" s="1413">
        <v>4</v>
      </c>
      <c r="Y22" s="167">
        <v>11</v>
      </c>
      <c r="Z22" s="167">
        <v>35</v>
      </c>
      <c r="AA22" s="167">
        <v>6.3</v>
      </c>
      <c r="AB22" s="1405">
        <v>7.2</v>
      </c>
      <c r="AC22" s="167" t="s">
        <v>81</v>
      </c>
      <c r="AD22" s="167"/>
      <c r="AE22" s="294">
        <f t="shared" si="20"/>
        <v>22.050000000000004</v>
      </c>
      <c r="AF22" s="166">
        <f>SQRT(POWER(P22,2)+POWER(Q22+AE22+G22,2))</f>
        <v>26.771775466711212</v>
      </c>
      <c r="AG22" s="294">
        <f>SQRT(POWER(P22,2)+POWER(Q22+AE22+H22,2))</f>
        <v>29.636761996547467</v>
      </c>
      <c r="AH22" s="1399">
        <f t="shared" ref="AH22:AH34" si="24">SQRT(POWER((AE22+Q22+G22),2)+POWER(P22,2))*POWER(6.3/Z22,2)</f>
        <v>0.8674055251214432</v>
      </c>
      <c r="AI22" s="1400">
        <f t="shared" ref="AI22:AI44" si="25">SQRT(POWER((H22+Q22+AE22),2)+POWER(P22,2))*POWER(6.3/Z22,2)</f>
        <v>0.96023108868813789</v>
      </c>
      <c r="AJ22" s="174">
        <f>37000/1.73/SQRT(POWER((G22+Q22+AE22),2)+P22*P22)</f>
        <v>798.8742944444524</v>
      </c>
      <c r="AK22" s="170">
        <f>37000/2/SQRT(POWER((H22+Q22+AE22),2)+P22*P22)</f>
        <v>624.22473825430586</v>
      </c>
      <c r="AL22" s="170">
        <f t="shared" si="22"/>
        <v>520.18728187858824</v>
      </c>
      <c r="AM22" s="170">
        <f t="shared" si="23"/>
        <v>416.14982550287056</v>
      </c>
      <c r="AN22" s="170">
        <f>6300/(1.73*AH22)</f>
        <v>4198.2883341675433</v>
      </c>
      <c r="AO22" s="175">
        <f>SUM(6300/(2*AI22))</f>
        <v>3280.460336171277</v>
      </c>
    </row>
    <row r="23" spans="1:41" ht="12.75" customHeight="1" x14ac:dyDescent="0.2">
      <c r="A23" s="159">
        <v>1</v>
      </c>
      <c r="B23" s="2621" t="s">
        <v>171</v>
      </c>
      <c r="C23" s="2623" t="s">
        <v>342</v>
      </c>
      <c r="D23" s="693">
        <v>5.6</v>
      </c>
      <c r="E23" s="160" t="s">
        <v>39</v>
      </c>
      <c r="F23" s="161" t="s">
        <v>53</v>
      </c>
      <c r="G23" s="635">
        <v>2.5499999999999998</v>
      </c>
      <c r="H23" s="636">
        <v>5.42</v>
      </c>
      <c r="I23" s="162"/>
      <c r="J23" s="163">
        <v>10.92</v>
      </c>
      <c r="K23" s="164">
        <v>0.08</v>
      </c>
      <c r="L23" s="164"/>
      <c r="M23" s="164"/>
      <c r="N23" s="164"/>
      <c r="O23" s="165"/>
      <c r="P23" s="293">
        <f>0.314*I23+0.249*J23+0.37*K23+0.195*M23+0.159*N23+0.06*O23</f>
        <v>2.7486799999999998</v>
      </c>
      <c r="Q23" s="166">
        <f>0.4*I23+0.4*J23+0.083*K23+0.4*M23+0.4*N23+0.4*O23</f>
        <v>4.3746400000000003</v>
      </c>
      <c r="R23" s="168">
        <f t="shared" si="0"/>
        <v>7.4502269007057764</v>
      </c>
      <c r="S23" s="169">
        <f t="shared" si="1"/>
        <v>10.173014030856343</v>
      </c>
      <c r="T23" s="170">
        <f t="shared" si="6"/>
        <v>2870.6888423717878</v>
      </c>
      <c r="U23" s="381">
        <f t="shared" si="7"/>
        <v>1818.5367624468624</v>
      </c>
      <c r="V23" s="1112">
        <v>1</v>
      </c>
      <c r="W23" s="167" t="s">
        <v>188</v>
      </c>
      <c r="X23" s="1413">
        <v>4</v>
      </c>
      <c r="Y23" s="167">
        <v>11</v>
      </c>
      <c r="Z23" s="167">
        <v>35</v>
      </c>
      <c r="AA23" s="167">
        <v>6.3</v>
      </c>
      <c r="AB23" s="1405">
        <v>7.6</v>
      </c>
      <c r="AC23" s="167" t="s">
        <v>81</v>
      </c>
      <c r="AD23" s="167">
        <v>10</v>
      </c>
      <c r="AE23" s="294">
        <f t="shared" si="20"/>
        <v>23.275000000000002</v>
      </c>
      <c r="AF23" s="166">
        <f t="shared" si="2"/>
        <v>30.324470281803769</v>
      </c>
      <c r="AG23" s="294">
        <f t="shared" si="3"/>
        <v>33.183675677537593</v>
      </c>
      <c r="AH23" s="1399">
        <f t="shared" si="24"/>
        <v>0.98251283713044213</v>
      </c>
      <c r="AI23" s="1400">
        <f t="shared" si="25"/>
        <v>1.0751510919522183</v>
      </c>
      <c r="AJ23" s="174">
        <f t="shared" si="8"/>
        <v>705.28134665645518</v>
      </c>
      <c r="AK23" s="170">
        <f t="shared" si="9"/>
        <v>557.50303793268017</v>
      </c>
      <c r="AL23" s="170">
        <f t="shared" si="22"/>
        <v>464.58586494390016</v>
      </c>
      <c r="AM23" s="170">
        <f t="shared" si="23"/>
        <v>371.6686919551201</v>
      </c>
      <c r="AN23" s="170">
        <f t="shared" si="16"/>
        <v>3706.4335034498399</v>
      </c>
      <c r="AO23" s="175">
        <f t="shared" si="10"/>
        <v>2929.8207699164873</v>
      </c>
    </row>
    <row r="24" spans="1:41" ht="12.75" customHeight="1" thickBot="1" x14ac:dyDescent="0.25">
      <c r="A24" s="216">
        <v>1</v>
      </c>
      <c r="B24" s="2629"/>
      <c r="C24" s="2630"/>
      <c r="D24" s="853">
        <v>5.6</v>
      </c>
      <c r="E24" s="179" t="s">
        <v>39</v>
      </c>
      <c r="F24" s="180" t="s">
        <v>53</v>
      </c>
      <c r="G24" s="1100">
        <v>2.5499999999999998</v>
      </c>
      <c r="H24" s="1101">
        <v>5.42</v>
      </c>
      <c r="I24" s="182"/>
      <c r="J24" s="183">
        <v>10.92</v>
      </c>
      <c r="K24" s="184">
        <v>0.08</v>
      </c>
      <c r="L24" s="184"/>
      <c r="M24" s="184"/>
      <c r="N24" s="184"/>
      <c r="O24" s="185"/>
      <c r="P24" s="556">
        <f>0.314*I24+0.249*J24+0.37*K24+0.195*M24+0.159*N24+0.06*O24</f>
        <v>2.7486799999999998</v>
      </c>
      <c r="Q24" s="186">
        <f>0.4*I24+0.4*J24+0.083*K24+0.4*M24+0.4*N24+0.4*O24</f>
        <v>4.3746400000000003</v>
      </c>
      <c r="R24" s="187">
        <f t="shared" si="0"/>
        <v>7.4502269007057764</v>
      </c>
      <c r="S24" s="188">
        <f t="shared" si="1"/>
        <v>10.173014030856343</v>
      </c>
      <c r="T24" s="189">
        <f t="shared" si="6"/>
        <v>2870.6888423717878</v>
      </c>
      <c r="U24" s="392">
        <f t="shared" si="7"/>
        <v>1818.5367624468624</v>
      </c>
      <c r="V24" s="1114">
        <v>2</v>
      </c>
      <c r="W24" s="181" t="s">
        <v>188</v>
      </c>
      <c r="X24" s="1415">
        <v>4</v>
      </c>
      <c r="Y24" s="181">
        <v>11</v>
      </c>
      <c r="Z24" s="181">
        <v>35</v>
      </c>
      <c r="AA24" s="181">
        <v>6.3</v>
      </c>
      <c r="AB24" s="1407">
        <v>7.69</v>
      </c>
      <c r="AC24" s="181" t="s">
        <v>81</v>
      </c>
      <c r="AD24" s="181">
        <v>10</v>
      </c>
      <c r="AE24" s="551">
        <f t="shared" si="20"/>
        <v>23.550625000000004</v>
      </c>
      <c r="AF24" s="186">
        <f t="shared" si="2"/>
        <v>30.59897087424061</v>
      </c>
      <c r="AG24" s="551">
        <f t="shared" si="3"/>
        <v>33.458361281787624</v>
      </c>
      <c r="AH24" s="1416">
        <f t="shared" si="24"/>
        <v>0.99140665632539571</v>
      </c>
      <c r="AI24" s="1417">
        <f t="shared" si="25"/>
        <v>1.084050905529919</v>
      </c>
      <c r="AJ24" s="192">
        <f t="shared" si="8"/>
        <v>698.95433166345003</v>
      </c>
      <c r="AK24" s="189">
        <f t="shared" si="9"/>
        <v>552.92606365841641</v>
      </c>
      <c r="AL24" s="189">
        <f t="shared" si="22"/>
        <v>460.77171971534705</v>
      </c>
      <c r="AM24" s="189">
        <f t="shared" si="23"/>
        <v>368.61737577227763</v>
      </c>
      <c r="AN24" s="189">
        <f t="shared" si="16"/>
        <v>3673.183424657771</v>
      </c>
      <c r="AO24" s="193">
        <f t="shared" si="10"/>
        <v>2905.7676018084949</v>
      </c>
    </row>
    <row r="25" spans="1:41" ht="12.75" customHeight="1" x14ac:dyDescent="0.2">
      <c r="A25" s="274">
        <v>1</v>
      </c>
      <c r="B25" s="2627" t="s">
        <v>52</v>
      </c>
      <c r="C25" s="2631" t="s">
        <v>340</v>
      </c>
      <c r="D25" s="667">
        <v>4.5999999999999996</v>
      </c>
      <c r="E25" s="217" t="s">
        <v>35</v>
      </c>
      <c r="F25" s="676" t="s">
        <v>49</v>
      </c>
      <c r="G25" s="1043">
        <v>4.13</v>
      </c>
      <c r="H25" s="656">
        <v>6.96</v>
      </c>
      <c r="I25" s="220"/>
      <c r="J25" s="221">
        <v>6.1</v>
      </c>
      <c r="K25" s="222"/>
      <c r="L25" s="222"/>
      <c r="M25" s="222"/>
      <c r="N25" s="222"/>
      <c r="O25" s="223"/>
      <c r="P25" s="224">
        <f>0.314*I25+0.249*J25+0.195*M25+0.159*N25+0.06*O25</f>
        <v>1.5188999999999999</v>
      </c>
      <c r="Q25" s="226">
        <f>0.4*SUM(I25:O25)</f>
        <v>2.44</v>
      </c>
      <c r="R25" s="225">
        <f t="shared" si="0"/>
        <v>6.7432897913407217</v>
      </c>
      <c r="S25" s="226">
        <f t="shared" si="1"/>
        <v>9.5219250789953183</v>
      </c>
      <c r="T25" s="227">
        <f t="shared" si="6"/>
        <v>3171.6393479720132</v>
      </c>
      <c r="U25" s="1103">
        <f t="shared" si="7"/>
        <v>1942.8844321417387</v>
      </c>
      <c r="V25" s="1115">
        <v>1</v>
      </c>
      <c r="W25" s="218" t="s">
        <v>187</v>
      </c>
      <c r="X25" s="1414">
        <v>4</v>
      </c>
      <c r="Y25" s="218">
        <v>11</v>
      </c>
      <c r="Z25" s="218">
        <v>35</v>
      </c>
      <c r="AA25" s="218">
        <v>6.3</v>
      </c>
      <c r="AB25" s="1406">
        <v>7.67</v>
      </c>
      <c r="AC25" s="218" t="s">
        <v>81</v>
      </c>
      <c r="AD25" s="218">
        <v>9</v>
      </c>
      <c r="AE25" s="360">
        <f t="shared" si="20"/>
        <v>23.489375000000003</v>
      </c>
      <c r="AF25" s="224">
        <f t="shared" si="2"/>
        <v>30.097725538661976</v>
      </c>
      <c r="AG25" s="228">
        <f t="shared" si="3"/>
        <v>32.924429305617814</v>
      </c>
      <c r="AH25" s="1401">
        <f t="shared" si="24"/>
        <v>0.97516630745264798</v>
      </c>
      <c r="AI25" s="1402">
        <f t="shared" si="25"/>
        <v>1.066751509502017</v>
      </c>
      <c r="AJ25" s="279">
        <f t="shared" si="8"/>
        <v>710.59466634849946</v>
      </c>
      <c r="AK25" s="227">
        <f t="shared" si="9"/>
        <v>561.89280695727632</v>
      </c>
      <c r="AL25" s="227">
        <f t="shared" si="22"/>
        <v>468.24400579773027</v>
      </c>
      <c r="AM25" s="227">
        <f t="shared" si="23"/>
        <v>374.59520463818421</v>
      </c>
      <c r="AN25" s="227">
        <f t="shared" ref="AN25:AN44" si="26">6300/(1.73*AH25)</f>
        <v>3734.356354684307</v>
      </c>
      <c r="AO25" s="280">
        <f t="shared" si="10"/>
        <v>2952.890126652353</v>
      </c>
    </row>
    <row r="26" spans="1:41" ht="12.75" customHeight="1" x14ac:dyDescent="0.2">
      <c r="A26" s="275">
        <v>1</v>
      </c>
      <c r="B26" s="2612"/>
      <c r="C26" s="2626"/>
      <c r="D26" s="695">
        <v>4.5999999999999996</v>
      </c>
      <c r="E26" s="229" t="s">
        <v>35</v>
      </c>
      <c r="F26" s="230" t="s">
        <v>49</v>
      </c>
      <c r="G26" s="328">
        <v>4.13</v>
      </c>
      <c r="H26" s="654">
        <v>6.96</v>
      </c>
      <c r="I26" s="233"/>
      <c r="J26" s="234">
        <v>6.1</v>
      </c>
      <c r="K26" s="235"/>
      <c r="L26" s="235"/>
      <c r="M26" s="235"/>
      <c r="N26" s="235"/>
      <c r="O26" s="236"/>
      <c r="P26" s="237">
        <f>0.314*I26+0.249*J26+0.195*M26+0.159*N26+0.06*O26</f>
        <v>1.5188999999999999</v>
      </c>
      <c r="Q26" s="239">
        <f>0.4*SUM(I26:O26)</f>
        <v>2.44</v>
      </c>
      <c r="R26" s="238">
        <f t="shared" si="0"/>
        <v>6.7432897913407217</v>
      </c>
      <c r="S26" s="239">
        <f t="shared" si="1"/>
        <v>9.5219250789953183</v>
      </c>
      <c r="T26" s="240">
        <f t="shared" si="6"/>
        <v>3171.6393479720132</v>
      </c>
      <c r="U26" s="898">
        <f t="shared" si="7"/>
        <v>1942.8844321417387</v>
      </c>
      <c r="V26" s="1116">
        <v>2</v>
      </c>
      <c r="W26" s="231" t="s">
        <v>187</v>
      </c>
      <c r="X26" s="1413">
        <v>4</v>
      </c>
      <c r="Y26" s="231">
        <v>11</v>
      </c>
      <c r="Z26" s="231">
        <v>35</v>
      </c>
      <c r="AA26" s="231">
        <v>6.3</v>
      </c>
      <c r="AB26" s="1405">
        <v>7.6</v>
      </c>
      <c r="AC26" s="231" t="s">
        <v>81</v>
      </c>
      <c r="AD26" s="231">
        <v>12</v>
      </c>
      <c r="AE26" s="327">
        <f t="shared" si="20"/>
        <v>23.275000000000002</v>
      </c>
      <c r="AF26" s="237">
        <f t="shared" si="2"/>
        <v>29.883625653692025</v>
      </c>
      <c r="AG26" s="241">
        <f t="shared" si="3"/>
        <v>32.71028404355426</v>
      </c>
      <c r="AH26" s="1399">
        <f t="shared" si="24"/>
        <v>0.96822947117962155</v>
      </c>
      <c r="AI26" s="1400">
        <f t="shared" si="25"/>
        <v>1.059813203011158</v>
      </c>
      <c r="AJ26" s="281">
        <f t="shared" si="8"/>
        <v>715.68568970987258</v>
      </c>
      <c r="AK26" s="240">
        <f t="shared" si="9"/>
        <v>565.57136512073566</v>
      </c>
      <c r="AL26" s="240">
        <f t="shared" si="22"/>
        <v>471.30947093394639</v>
      </c>
      <c r="AM26" s="240">
        <f t="shared" si="23"/>
        <v>377.04757674715711</v>
      </c>
      <c r="AN26" s="240">
        <f t="shared" si="26"/>
        <v>3761.1109819587905</v>
      </c>
      <c r="AO26" s="282">
        <f t="shared" si="10"/>
        <v>2972.2218887726349</v>
      </c>
    </row>
    <row r="27" spans="1:41" ht="12.75" customHeight="1" x14ac:dyDescent="0.2">
      <c r="A27" s="276">
        <v>1</v>
      </c>
      <c r="B27" s="2611" t="s">
        <v>69</v>
      </c>
      <c r="C27" s="2625" t="s">
        <v>340</v>
      </c>
      <c r="D27" s="695">
        <v>4.5999999999999996</v>
      </c>
      <c r="E27" s="229" t="s">
        <v>35</v>
      </c>
      <c r="F27" s="230" t="s">
        <v>49</v>
      </c>
      <c r="G27" s="328">
        <v>4.13</v>
      </c>
      <c r="H27" s="654">
        <v>6.96</v>
      </c>
      <c r="I27" s="233"/>
      <c r="J27" s="234">
        <v>10.58</v>
      </c>
      <c r="K27" s="235"/>
      <c r="L27" s="235"/>
      <c r="M27" s="235"/>
      <c r="N27" s="235"/>
      <c r="O27" s="236"/>
      <c r="P27" s="237">
        <f t="shared" ref="P27:P42" si="27">0.314*I27+0.249*J27+0.195*M27+0.159*N27+0.06*O27</f>
        <v>2.63442</v>
      </c>
      <c r="Q27" s="239">
        <f t="shared" ref="Q27:Q42" si="28">0.4*SUM(I27:O27)</f>
        <v>4.2320000000000002</v>
      </c>
      <c r="R27" s="238">
        <f t="shared" si="0"/>
        <v>8.767166745100722</v>
      </c>
      <c r="S27" s="239">
        <f t="shared" si="1"/>
        <v>11.497870791429168</v>
      </c>
      <c r="T27" s="240">
        <f t="shared" si="6"/>
        <v>2439.4749020766467</v>
      </c>
      <c r="U27" s="898">
        <f t="shared" si="7"/>
        <v>1608.9935550319815</v>
      </c>
      <c r="V27" s="1116">
        <v>1</v>
      </c>
      <c r="W27" s="231" t="s">
        <v>41</v>
      </c>
      <c r="X27" s="1413">
        <v>6.3</v>
      </c>
      <c r="Y27" s="231">
        <v>11</v>
      </c>
      <c r="Z27" s="231">
        <v>35</v>
      </c>
      <c r="AA27" s="231">
        <v>6.3</v>
      </c>
      <c r="AB27" s="1405">
        <v>7.82</v>
      </c>
      <c r="AC27" s="231" t="s">
        <v>162</v>
      </c>
      <c r="AD27" s="231"/>
      <c r="AE27" s="327">
        <f t="shared" ref="AE27:AE42" si="29">AB27/100*Z27*Z27/X27</f>
        <v>15.205555555555556</v>
      </c>
      <c r="AF27" s="237">
        <f t="shared" si="2"/>
        <v>23.714338354687388</v>
      </c>
      <c r="AG27" s="241">
        <f t="shared" si="3"/>
        <v>26.528684627117151</v>
      </c>
      <c r="AH27" s="1399">
        <f t="shared" si="24"/>
        <v>0.76834456269187135</v>
      </c>
      <c r="AI27" s="1400">
        <f t="shared" si="25"/>
        <v>0.85952938191859563</v>
      </c>
      <c r="AJ27" s="281">
        <f t="shared" si="8"/>
        <v>901.87138755936621</v>
      </c>
      <c r="AK27" s="240">
        <f t="shared" si="9"/>
        <v>697.35835982948163</v>
      </c>
      <c r="AL27" s="240">
        <f t="shared" ref="AL27:AL42" si="30">AK27/1.2</f>
        <v>581.13196652456804</v>
      </c>
      <c r="AM27" s="240">
        <f t="shared" ref="AM27:AM42" si="31">AK27/1.5</f>
        <v>464.9055732196544</v>
      </c>
      <c r="AN27" s="240">
        <f t="shared" si="26"/>
        <v>4739.5643490357106</v>
      </c>
      <c r="AO27" s="282">
        <f t="shared" si="10"/>
        <v>3664.7961852900689</v>
      </c>
    </row>
    <row r="28" spans="1:41" ht="12.75" customHeight="1" x14ac:dyDescent="0.2">
      <c r="A28" s="276">
        <v>1</v>
      </c>
      <c r="B28" s="2612"/>
      <c r="C28" s="2626"/>
      <c r="D28" s="695">
        <v>4.5999999999999996</v>
      </c>
      <c r="E28" s="229" t="s">
        <v>35</v>
      </c>
      <c r="F28" s="230" t="s">
        <v>49</v>
      </c>
      <c r="G28" s="328">
        <v>4.13</v>
      </c>
      <c r="H28" s="654">
        <v>6.96</v>
      </c>
      <c r="I28" s="233"/>
      <c r="J28" s="234">
        <v>10.58</v>
      </c>
      <c r="K28" s="235"/>
      <c r="L28" s="235"/>
      <c r="M28" s="235"/>
      <c r="N28" s="235"/>
      <c r="O28" s="236"/>
      <c r="P28" s="237">
        <f>0.314*I28+0.249*J28+0.195*M28+0.159*N28+0.06*O28</f>
        <v>2.63442</v>
      </c>
      <c r="Q28" s="239">
        <f t="shared" si="28"/>
        <v>4.2320000000000002</v>
      </c>
      <c r="R28" s="238">
        <f t="shared" si="0"/>
        <v>8.767166745100722</v>
      </c>
      <c r="S28" s="239">
        <f t="shared" si="1"/>
        <v>11.497870791429168</v>
      </c>
      <c r="T28" s="240">
        <f t="shared" si="6"/>
        <v>2439.4749020766467</v>
      </c>
      <c r="U28" s="898">
        <f t="shared" si="7"/>
        <v>1608.9935550319815</v>
      </c>
      <c r="V28" s="1116">
        <v>2</v>
      </c>
      <c r="W28" s="231" t="s">
        <v>41</v>
      </c>
      <c r="X28" s="1413">
        <v>6.3</v>
      </c>
      <c r="Y28" s="231">
        <v>11</v>
      </c>
      <c r="Z28" s="231">
        <v>35</v>
      </c>
      <c r="AA28" s="231">
        <v>6.3</v>
      </c>
      <c r="AB28" s="1405">
        <v>7.94</v>
      </c>
      <c r="AC28" s="231" t="s">
        <v>162</v>
      </c>
      <c r="AD28" s="231"/>
      <c r="AE28" s="327">
        <f t="shared" si="29"/>
        <v>15.43888888888889</v>
      </c>
      <c r="AF28" s="237">
        <f t="shared" si="2"/>
        <v>23.946241472048062</v>
      </c>
      <c r="AG28" s="241">
        <f t="shared" si="3"/>
        <v>26.760874644688759</v>
      </c>
      <c r="AH28" s="1399">
        <f t="shared" si="24"/>
        <v>0.7758582236943572</v>
      </c>
      <c r="AI28" s="1400">
        <f t="shared" si="25"/>
        <v>0.86705233848791574</v>
      </c>
      <c r="AJ28" s="281">
        <f t="shared" si="8"/>
        <v>893.13737447937865</v>
      </c>
      <c r="AK28" s="240">
        <f t="shared" si="9"/>
        <v>691.3077485556588</v>
      </c>
      <c r="AL28" s="240">
        <f t="shared" si="30"/>
        <v>576.08979046304898</v>
      </c>
      <c r="AM28" s="240">
        <f t="shared" si="31"/>
        <v>460.87183237043922</v>
      </c>
      <c r="AN28" s="240">
        <f t="shared" si="26"/>
        <v>4693.6648808976361</v>
      </c>
      <c r="AO28" s="282">
        <f t="shared" si="10"/>
        <v>3632.9986785958044</v>
      </c>
    </row>
    <row r="29" spans="1:41" ht="12.75" customHeight="1" x14ac:dyDescent="0.2">
      <c r="A29" s="276">
        <v>1</v>
      </c>
      <c r="B29" s="2611" t="s">
        <v>70</v>
      </c>
      <c r="C29" s="2625" t="s">
        <v>340</v>
      </c>
      <c r="D29" s="695">
        <v>5.6</v>
      </c>
      <c r="E29" s="229" t="s">
        <v>35</v>
      </c>
      <c r="F29" s="230" t="s">
        <v>53</v>
      </c>
      <c r="G29" s="328">
        <v>2.5499999999999998</v>
      </c>
      <c r="H29" s="654">
        <v>5.42</v>
      </c>
      <c r="I29" s="233"/>
      <c r="J29" s="234">
        <v>10.63</v>
      </c>
      <c r="K29" s="235"/>
      <c r="L29" s="235"/>
      <c r="M29" s="235"/>
      <c r="N29" s="235"/>
      <c r="O29" s="236"/>
      <c r="P29" s="237">
        <f t="shared" si="27"/>
        <v>2.6468700000000003</v>
      </c>
      <c r="Q29" s="239">
        <f t="shared" si="28"/>
        <v>4.2520000000000007</v>
      </c>
      <c r="R29" s="238">
        <f t="shared" si="0"/>
        <v>7.2988440726528747</v>
      </c>
      <c r="S29" s="239">
        <f t="shared" si="1"/>
        <v>10.027637049519694</v>
      </c>
      <c r="T29" s="240">
        <f t="shared" si="6"/>
        <v>2930.2288176188822</v>
      </c>
      <c r="U29" s="898">
        <f t="shared" si="7"/>
        <v>1844.9012373145395</v>
      </c>
      <c r="V29" s="1116">
        <v>1</v>
      </c>
      <c r="W29" s="231" t="s">
        <v>41</v>
      </c>
      <c r="X29" s="1413">
        <v>6.3</v>
      </c>
      <c r="Y29" s="231">
        <v>11</v>
      </c>
      <c r="Z29" s="231">
        <v>35</v>
      </c>
      <c r="AA29" s="231">
        <v>6.3</v>
      </c>
      <c r="AB29" s="1405">
        <v>7.94</v>
      </c>
      <c r="AC29" s="231" t="s">
        <v>162</v>
      </c>
      <c r="AD29" s="231">
        <v>5</v>
      </c>
      <c r="AE29" s="327">
        <f t="shared" si="29"/>
        <v>15.43888888888889</v>
      </c>
      <c r="AF29" s="237">
        <f t="shared" si="2"/>
        <v>22.397836042010876</v>
      </c>
      <c r="AG29" s="241">
        <f t="shared" si="3"/>
        <v>25.250003199742842</v>
      </c>
      <c r="AH29" s="1418">
        <f t="shared" si="24"/>
        <v>0.7256898877611524</v>
      </c>
      <c r="AI29" s="1419">
        <f t="shared" si="25"/>
        <v>0.81810010367166797</v>
      </c>
      <c r="AJ29" s="281">
        <f t="shared" si="8"/>
        <v>954.88167682265407</v>
      </c>
      <c r="AK29" s="240">
        <f t="shared" si="9"/>
        <v>732.67317448056463</v>
      </c>
      <c r="AL29" s="240">
        <f t="shared" si="30"/>
        <v>610.56097873380384</v>
      </c>
      <c r="AM29" s="240">
        <f t="shared" si="31"/>
        <v>488.4487829870431</v>
      </c>
      <c r="AN29" s="240">
        <f t="shared" si="26"/>
        <v>5018.1469502692025</v>
      </c>
      <c r="AO29" s="282">
        <f t="shared" si="10"/>
        <v>3850.384550573538</v>
      </c>
    </row>
    <row r="30" spans="1:41" ht="12.75" customHeight="1" x14ac:dyDescent="0.2">
      <c r="A30" s="276">
        <v>1</v>
      </c>
      <c r="B30" s="2612"/>
      <c r="C30" s="2626"/>
      <c r="D30" s="695">
        <v>5.6</v>
      </c>
      <c r="E30" s="229" t="s">
        <v>35</v>
      </c>
      <c r="F30" s="230" t="s">
        <v>53</v>
      </c>
      <c r="G30" s="328">
        <v>2.5499999999999998</v>
      </c>
      <c r="H30" s="654">
        <v>5.42</v>
      </c>
      <c r="I30" s="233"/>
      <c r="J30" s="234">
        <v>10.63</v>
      </c>
      <c r="K30" s="235"/>
      <c r="L30" s="235"/>
      <c r="M30" s="235"/>
      <c r="N30" s="235"/>
      <c r="O30" s="236"/>
      <c r="P30" s="237">
        <f t="shared" si="27"/>
        <v>2.6468700000000003</v>
      </c>
      <c r="Q30" s="239">
        <f t="shared" si="28"/>
        <v>4.2520000000000007</v>
      </c>
      <c r="R30" s="238">
        <f t="shared" si="0"/>
        <v>7.2988440726528747</v>
      </c>
      <c r="S30" s="239">
        <f t="shared" si="1"/>
        <v>10.027637049519694</v>
      </c>
      <c r="T30" s="240">
        <f t="shared" si="6"/>
        <v>2930.2288176188822</v>
      </c>
      <c r="U30" s="898">
        <f t="shared" si="7"/>
        <v>1844.9012373145395</v>
      </c>
      <c r="V30" s="1116">
        <v>2</v>
      </c>
      <c r="W30" s="231" t="s">
        <v>41</v>
      </c>
      <c r="X30" s="1413">
        <v>6.3</v>
      </c>
      <c r="Y30" s="231">
        <v>11</v>
      </c>
      <c r="Z30" s="231">
        <v>35</v>
      </c>
      <c r="AA30" s="231">
        <v>6.3</v>
      </c>
      <c r="AB30" s="1405">
        <v>7.96</v>
      </c>
      <c r="AC30" s="231" t="s">
        <v>162</v>
      </c>
      <c r="AD30" s="231">
        <v>5</v>
      </c>
      <c r="AE30" s="327">
        <f t="shared" si="29"/>
        <v>15.47777777777778</v>
      </c>
      <c r="AF30" s="237">
        <f t="shared" si="2"/>
        <v>22.436452897551803</v>
      </c>
      <c r="AG30" s="241">
        <f t="shared" si="3"/>
        <v>25.288678159771518</v>
      </c>
      <c r="AH30" s="1418">
        <f t="shared" si="24"/>
        <v>0.72694107388067841</v>
      </c>
      <c r="AI30" s="1419">
        <f t="shared" si="25"/>
        <v>0.81935317237659711</v>
      </c>
      <c r="AJ30" s="281">
        <f t="shared" si="8"/>
        <v>953.23816713148688</v>
      </c>
      <c r="AK30" s="240">
        <f t="shared" si="9"/>
        <v>731.55266887097537</v>
      </c>
      <c r="AL30" s="240">
        <f t="shared" si="30"/>
        <v>609.62722405914622</v>
      </c>
      <c r="AM30" s="240">
        <f t="shared" si="31"/>
        <v>487.70177924731689</v>
      </c>
      <c r="AN30" s="240">
        <f t="shared" si="26"/>
        <v>5009.5098873276347</v>
      </c>
      <c r="AO30" s="282">
        <f t="shared" si="10"/>
        <v>3844.4960075802014</v>
      </c>
    </row>
    <row r="31" spans="1:41" ht="12.75" customHeight="1" x14ac:dyDescent="0.2">
      <c r="A31" s="276">
        <v>1</v>
      </c>
      <c r="B31" s="2611" t="s">
        <v>75</v>
      </c>
      <c r="C31" s="2625" t="s">
        <v>340</v>
      </c>
      <c r="D31" s="695">
        <v>4.5999999999999996</v>
      </c>
      <c r="E31" s="229" t="s">
        <v>35</v>
      </c>
      <c r="F31" s="230" t="s">
        <v>49</v>
      </c>
      <c r="G31" s="328">
        <v>4.13</v>
      </c>
      <c r="H31" s="654">
        <v>6.96</v>
      </c>
      <c r="I31" s="233"/>
      <c r="J31" s="234">
        <v>6.83</v>
      </c>
      <c r="K31" s="235"/>
      <c r="L31" s="235"/>
      <c r="M31" s="235"/>
      <c r="N31" s="235"/>
      <c r="O31" s="236"/>
      <c r="P31" s="237">
        <f t="shared" si="27"/>
        <v>1.7006699999999999</v>
      </c>
      <c r="Q31" s="239">
        <f t="shared" si="28"/>
        <v>2.7320000000000002</v>
      </c>
      <c r="R31" s="238">
        <f t="shared" si="0"/>
        <v>7.0696055370084121</v>
      </c>
      <c r="S31" s="239">
        <f t="shared" si="1"/>
        <v>9.8400783761563613</v>
      </c>
      <c r="T31" s="240">
        <f t="shared" si="6"/>
        <v>3025.2442127123973</v>
      </c>
      <c r="U31" s="898">
        <f t="shared" si="7"/>
        <v>1880.0663259784212</v>
      </c>
      <c r="V31" s="1116">
        <v>1</v>
      </c>
      <c r="W31" s="231" t="s">
        <v>41</v>
      </c>
      <c r="X31" s="1413">
        <v>6.3</v>
      </c>
      <c r="Y31" s="231">
        <v>11</v>
      </c>
      <c r="Z31" s="231">
        <v>35</v>
      </c>
      <c r="AA31" s="231">
        <v>6.3</v>
      </c>
      <c r="AB31" s="1405">
        <v>7.41</v>
      </c>
      <c r="AC31" s="231" t="s">
        <v>162</v>
      </c>
      <c r="AD31" s="231">
        <v>12</v>
      </c>
      <c r="AE31" s="327">
        <f t="shared" si="29"/>
        <v>14.408333333333335</v>
      </c>
      <c r="AF31" s="237">
        <f t="shared" si="2"/>
        <v>21.338213574711713</v>
      </c>
      <c r="AG31" s="241">
        <f t="shared" si="3"/>
        <v>24.160263765668574</v>
      </c>
      <c r="AH31" s="194">
        <f t="shared" si="24"/>
        <v>0.69135811982065942</v>
      </c>
      <c r="AI31" s="195">
        <f t="shared" si="25"/>
        <v>0.78279254600766179</v>
      </c>
      <c r="AJ31" s="281">
        <f t="shared" si="8"/>
        <v>1002.2996143566892</v>
      </c>
      <c r="AK31" s="240">
        <f t="shared" si="9"/>
        <v>765.72011710767265</v>
      </c>
      <c r="AL31" s="240">
        <f t="shared" si="30"/>
        <v>638.10009758972728</v>
      </c>
      <c r="AM31" s="240">
        <f t="shared" si="31"/>
        <v>510.48007807178175</v>
      </c>
      <c r="AN31" s="240">
        <f t="shared" si="26"/>
        <v>5267.3403156883069</v>
      </c>
      <c r="AO31" s="282">
        <f t="shared" si="10"/>
        <v>4024.0546694847662</v>
      </c>
    </row>
    <row r="32" spans="1:41" ht="12.75" customHeight="1" x14ac:dyDescent="0.2">
      <c r="A32" s="276">
        <v>1</v>
      </c>
      <c r="B32" s="2612"/>
      <c r="C32" s="2626"/>
      <c r="D32" s="695">
        <v>4.5999999999999996</v>
      </c>
      <c r="E32" s="229" t="s">
        <v>35</v>
      </c>
      <c r="F32" s="230" t="s">
        <v>49</v>
      </c>
      <c r="G32" s="328">
        <v>4.13</v>
      </c>
      <c r="H32" s="654">
        <v>6.96</v>
      </c>
      <c r="I32" s="233"/>
      <c r="J32" s="234">
        <v>6.83</v>
      </c>
      <c r="K32" s="235"/>
      <c r="L32" s="235"/>
      <c r="M32" s="235"/>
      <c r="N32" s="235"/>
      <c r="O32" s="236"/>
      <c r="P32" s="237">
        <f t="shared" si="27"/>
        <v>1.7006699999999999</v>
      </c>
      <c r="Q32" s="239">
        <f t="shared" si="28"/>
        <v>2.7320000000000002</v>
      </c>
      <c r="R32" s="238">
        <f t="shared" si="0"/>
        <v>7.0696055370084121</v>
      </c>
      <c r="S32" s="239">
        <f t="shared" si="1"/>
        <v>9.8400783761563613</v>
      </c>
      <c r="T32" s="240">
        <f t="shared" si="6"/>
        <v>3025.2442127123973</v>
      </c>
      <c r="U32" s="898">
        <f t="shared" si="7"/>
        <v>1880.0663259784212</v>
      </c>
      <c r="V32" s="1116">
        <v>2</v>
      </c>
      <c r="W32" s="231" t="s">
        <v>41</v>
      </c>
      <c r="X32" s="1413">
        <v>6.3</v>
      </c>
      <c r="Y32" s="231">
        <v>11</v>
      </c>
      <c r="Z32" s="231">
        <v>35</v>
      </c>
      <c r="AA32" s="231">
        <v>6.3</v>
      </c>
      <c r="AB32" s="1405">
        <v>8.02</v>
      </c>
      <c r="AC32" s="231" t="s">
        <v>162</v>
      </c>
      <c r="AD32" s="231">
        <v>12</v>
      </c>
      <c r="AE32" s="327">
        <f t="shared" si="29"/>
        <v>15.594444444444445</v>
      </c>
      <c r="AF32" s="237">
        <f t="shared" si="2"/>
        <v>22.520749888387812</v>
      </c>
      <c r="AG32" s="241">
        <f t="shared" si="3"/>
        <v>25.34357021200595</v>
      </c>
      <c r="AH32" s="194">
        <f t="shared" si="24"/>
        <v>0.72967229638376507</v>
      </c>
      <c r="AI32" s="195">
        <f t="shared" si="25"/>
        <v>0.82113167486899274</v>
      </c>
      <c r="AJ32" s="281">
        <f t="shared" si="8"/>
        <v>949.67011946711273</v>
      </c>
      <c r="AK32" s="240">
        <f t="shared" si="9"/>
        <v>729.96818700926508</v>
      </c>
      <c r="AL32" s="240">
        <f t="shared" si="30"/>
        <v>608.30682250772088</v>
      </c>
      <c r="AM32" s="240">
        <f t="shared" si="31"/>
        <v>486.64545800617674</v>
      </c>
      <c r="AN32" s="240">
        <f t="shared" si="26"/>
        <v>4990.7588860884307</v>
      </c>
      <c r="AO32" s="282">
        <f t="shared" si="10"/>
        <v>3836.1691509495918</v>
      </c>
    </row>
    <row r="33" spans="1:41" ht="12.75" customHeight="1" x14ac:dyDescent="0.2">
      <c r="A33" s="276">
        <v>1</v>
      </c>
      <c r="B33" s="2611" t="s">
        <v>94</v>
      </c>
      <c r="C33" s="2613" t="s">
        <v>43</v>
      </c>
      <c r="D33" s="695">
        <v>5.6</v>
      </c>
      <c r="E33" s="229" t="s">
        <v>35</v>
      </c>
      <c r="F33" s="230" t="s">
        <v>53</v>
      </c>
      <c r="G33" s="328">
        <v>2.5499999999999998</v>
      </c>
      <c r="H33" s="654">
        <v>5.42</v>
      </c>
      <c r="I33" s="233"/>
      <c r="J33" s="234">
        <v>10.53</v>
      </c>
      <c r="K33" s="235"/>
      <c r="L33" s="235"/>
      <c r="M33" s="235"/>
      <c r="N33" s="235"/>
      <c r="O33" s="236"/>
      <c r="P33" s="237">
        <f t="shared" ref="P33:P38" si="32">0.314*I33+0.249*J33+0.195*M33+0.159*N33+0.06*O33</f>
        <v>2.6219699999999997</v>
      </c>
      <c r="Q33" s="239">
        <f t="shared" ref="Q33:Q38" si="33">0.4*SUM(I33:O33)</f>
        <v>4.2119999999999997</v>
      </c>
      <c r="R33" s="238">
        <f t="shared" ref="R33:R48" si="34">SQRT(POWER(P33,2)+POWER(Q33+G33,2))</f>
        <v>7.252542359814246</v>
      </c>
      <c r="S33" s="239">
        <f t="shared" ref="S33:S38" si="35">SQRT(POWER(P33,2)+POWER(Q33+H33,2))</f>
        <v>9.9824922079057981</v>
      </c>
      <c r="T33" s="240">
        <f t="shared" ref="T33:T48" si="36">37000/1.73/SQRT(POWER((G33+Q33),2)+P33*P33)</f>
        <v>2948.9359973268733</v>
      </c>
      <c r="U33" s="898">
        <f t="shared" ref="U33:U38" si="37">37000/2/SQRT(P33*P33+POWER((H33+Q33),2))</f>
        <v>1853.2446221544378</v>
      </c>
      <c r="V33" s="1116">
        <v>1</v>
      </c>
      <c r="W33" s="231" t="s">
        <v>80</v>
      </c>
      <c r="X33" s="1413">
        <v>4</v>
      </c>
      <c r="Y33" s="231">
        <v>11</v>
      </c>
      <c r="Z33" s="231">
        <v>35</v>
      </c>
      <c r="AA33" s="231">
        <v>6.3</v>
      </c>
      <c r="AB33" s="1405">
        <v>6.14</v>
      </c>
      <c r="AC33" s="231" t="s">
        <v>81</v>
      </c>
      <c r="AD33" s="231">
        <v>5</v>
      </c>
      <c r="AE33" s="327">
        <f t="shared" ref="AE33:AE38" si="38">AB33/100*Z33*Z33/X33</f>
        <v>18.803750000000001</v>
      </c>
      <c r="AF33" s="237">
        <f t="shared" ref="AF33:AF48" si="39">SQRT(POWER(P33,2)+POWER(Q33+AE33+G33,2))</f>
        <v>25.699850189123673</v>
      </c>
      <c r="AG33" s="241">
        <f t="shared" ref="AG33:AG38" si="40">SQRT(POWER(P33,2)+POWER(Q33+AE33+H33,2))</f>
        <v>28.556375903524593</v>
      </c>
      <c r="AH33" s="172">
        <f t="shared" si="24"/>
        <v>0.83267514612760696</v>
      </c>
      <c r="AI33" s="173">
        <f t="shared" si="25"/>
        <v>0.92522657927419671</v>
      </c>
      <c r="AJ33" s="281">
        <f t="shared" ref="AJ33:AJ48" si="41">37000/1.73/SQRT(POWER((G33+Q33+AE33),2)+P33*P33)</f>
        <v>832.19486026597315</v>
      </c>
      <c r="AK33" s="240">
        <f t="shared" ref="AK33:AK38" si="42">37000/2/SQRT(POWER((H33+Q33+AE33),2)+P33*P33)</f>
        <v>647.84131090376297</v>
      </c>
      <c r="AL33" s="240">
        <f t="shared" ref="AL33:AL38" si="43">AK33/1.2</f>
        <v>539.86775908646916</v>
      </c>
      <c r="AM33" s="240">
        <f t="shared" ref="AM33:AM38" si="44">AK33/1.5</f>
        <v>431.8942072691753</v>
      </c>
      <c r="AN33" s="240">
        <f t="shared" ref="AN33:AN38" si="45">6300/(1.73*AH33)</f>
        <v>4373.3964128091684</v>
      </c>
      <c r="AO33" s="282">
        <f t="shared" ref="AO33:AO38" si="46">SUM(6300/(2*AI33))</f>
        <v>3404.5714536984542</v>
      </c>
    </row>
    <row r="34" spans="1:41" ht="12.75" customHeight="1" x14ac:dyDescent="0.2">
      <c r="A34" s="276">
        <v>1</v>
      </c>
      <c r="B34" s="2612"/>
      <c r="C34" s="2614"/>
      <c r="D34" s="695">
        <v>5.6</v>
      </c>
      <c r="E34" s="229" t="s">
        <v>35</v>
      </c>
      <c r="F34" s="230" t="s">
        <v>53</v>
      </c>
      <c r="G34" s="328">
        <v>2.5499999999999998</v>
      </c>
      <c r="H34" s="654">
        <v>5.42</v>
      </c>
      <c r="I34" s="233"/>
      <c r="J34" s="234">
        <v>10.53</v>
      </c>
      <c r="K34" s="235"/>
      <c r="L34" s="235"/>
      <c r="M34" s="235"/>
      <c r="N34" s="235"/>
      <c r="O34" s="236"/>
      <c r="P34" s="237">
        <f t="shared" si="32"/>
        <v>2.6219699999999997</v>
      </c>
      <c r="Q34" s="239">
        <f t="shared" si="33"/>
        <v>4.2119999999999997</v>
      </c>
      <c r="R34" s="238">
        <f t="shared" si="34"/>
        <v>7.252542359814246</v>
      </c>
      <c r="S34" s="239">
        <f t="shared" si="35"/>
        <v>9.9824922079057981</v>
      </c>
      <c r="T34" s="240">
        <f t="shared" si="36"/>
        <v>2948.9359973268733</v>
      </c>
      <c r="U34" s="898">
        <f t="shared" si="37"/>
        <v>1853.2446221544378</v>
      </c>
      <c r="V34" s="1116">
        <v>2</v>
      </c>
      <c r="W34" s="231" t="s">
        <v>80</v>
      </c>
      <c r="X34" s="1413">
        <v>4</v>
      </c>
      <c r="Y34" s="231">
        <v>11</v>
      </c>
      <c r="Z34" s="231">
        <v>35</v>
      </c>
      <c r="AA34" s="231">
        <v>6.3</v>
      </c>
      <c r="AB34" s="1405">
        <v>6.26</v>
      </c>
      <c r="AC34" s="231" t="s">
        <v>81</v>
      </c>
      <c r="AD34" s="231">
        <v>5</v>
      </c>
      <c r="AE34" s="327">
        <f t="shared" si="38"/>
        <v>19.171250000000004</v>
      </c>
      <c r="AF34" s="237">
        <f t="shared" si="39"/>
        <v>26.065459563249604</v>
      </c>
      <c r="AG34" s="241">
        <f t="shared" si="40"/>
        <v>28.922343218408159</v>
      </c>
      <c r="AH34" s="194">
        <f t="shared" si="24"/>
        <v>0.84452088984928708</v>
      </c>
      <c r="AI34" s="195">
        <f t="shared" si="25"/>
        <v>0.93708392027642429</v>
      </c>
      <c r="AJ34" s="281">
        <f t="shared" si="41"/>
        <v>820.52200864122597</v>
      </c>
      <c r="AK34" s="240">
        <f t="shared" si="42"/>
        <v>639.64388570789572</v>
      </c>
      <c r="AL34" s="240">
        <f t="shared" si="43"/>
        <v>533.03657142324641</v>
      </c>
      <c r="AM34" s="240">
        <f t="shared" si="44"/>
        <v>426.42925713859717</v>
      </c>
      <c r="AN34" s="240">
        <f t="shared" si="45"/>
        <v>4312.0525979644017</v>
      </c>
      <c r="AO34" s="282">
        <f t="shared" si="46"/>
        <v>3361.4918918583107</v>
      </c>
    </row>
    <row r="35" spans="1:41" ht="12.75" customHeight="1" x14ac:dyDescent="0.2">
      <c r="A35" s="276">
        <v>1</v>
      </c>
      <c r="B35" s="2621" t="s">
        <v>452</v>
      </c>
      <c r="C35" s="2623" t="s">
        <v>454</v>
      </c>
      <c r="D35" s="1267">
        <v>5.6</v>
      </c>
      <c r="E35" s="229" t="s">
        <v>35</v>
      </c>
      <c r="F35" s="230" t="s">
        <v>53</v>
      </c>
      <c r="G35" s="328">
        <v>2.5499999999999998</v>
      </c>
      <c r="H35" s="654">
        <v>5.42</v>
      </c>
      <c r="I35" s="233"/>
      <c r="J35" s="234">
        <v>10.53</v>
      </c>
      <c r="K35" s="235"/>
      <c r="L35" s="235"/>
      <c r="M35" s="235"/>
      <c r="N35" s="235"/>
      <c r="O35" s="236"/>
      <c r="P35" s="237">
        <f t="shared" si="32"/>
        <v>2.6219699999999997</v>
      </c>
      <c r="Q35" s="239">
        <f t="shared" si="33"/>
        <v>4.2119999999999997</v>
      </c>
      <c r="R35" s="238">
        <f t="shared" si="34"/>
        <v>7.252542359814246</v>
      </c>
      <c r="S35" s="239">
        <f t="shared" si="35"/>
        <v>9.9824922079057981</v>
      </c>
      <c r="T35" s="240">
        <f t="shared" si="36"/>
        <v>2948.9359973268733</v>
      </c>
      <c r="U35" s="898">
        <f t="shared" si="37"/>
        <v>1853.2446221544378</v>
      </c>
      <c r="V35" s="1116">
        <v>1</v>
      </c>
      <c r="W35" s="1266" t="s">
        <v>453</v>
      </c>
      <c r="X35" s="1413">
        <v>6.3</v>
      </c>
      <c r="Y35" s="1266">
        <v>11</v>
      </c>
      <c r="Z35" s="1266">
        <v>35</v>
      </c>
      <c r="AA35" s="1266">
        <v>6.3</v>
      </c>
      <c r="AB35" s="1405">
        <v>7.92</v>
      </c>
      <c r="AC35" s="231" t="s">
        <v>81</v>
      </c>
      <c r="AD35" s="231">
        <v>5</v>
      </c>
      <c r="AE35" s="327">
        <f t="shared" si="38"/>
        <v>15.4</v>
      </c>
      <c r="AF35" s="237">
        <f t="shared" si="39"/>
        <v>22.316562698607957</v>
      </c>
      <c r="AG35" s="241">
        <f t="shared" si="40"/>
        <v>25.168944170959978</v>
      </c>
      <c r="AH35" s="1271">
        <f t="shared" ref="AH35:AH48" si="47">SQRT(POWER((AE35+Q35+G35),2)+POWER(P35,2))*POWER(6.3/Z35,2)</f>
        <v>0.72305663143489773</v>
      </c>
      <c r="AI35" s="1272">
        <f>SQRT(POWER((H35+Q35+AE35),2)+POWER(P35,2))*POWER(6.3/Z35,2)</f>
        <v>0.81547379113910312</v>
      </c>
      <c r="AJ35" s="281">
        <f t="shared" si="41"/>
        <v>958.35920279641903</v>
      </c>
      <c r="AK35" s="240">
        <f t="shared" si="42"/>
        <v>735.0328195866623</v>
      </c>
      <c r="AL35" s="240">
        <f t="shared" si="43"/>
        <v>612.52734965555192</v>
      </c>
      <c r="AM35" s="240">
        <f t="shared" si="44"/>
        <v>490.02187972444153</v>
      </c>
      <c r="AN35" s="240">
        <f t="shared" si="45"/>
        <v>5036.4222369181171</v>
      </c>
      <c r="AO35" s="282">
        <f t="shared" si="46"/>
        <v>3862.7850879178955</v>
      </c>
    </row>
    <row r="36" spans="1:41" ht="12.75" customHeight="1" x14ac:dyDescent="0.2">
      <c r="A36" s="276">
        <v>1</v>
      </c>
      <c r="B36" s="2622"/>
      <c r="C36" s="2624"/>
      <c r="D36" s="1267">
        <v>5.6</v>
      </c>
      <c r="E36" s="229" t="s">
        <v>35</v>
      </c>
      <c r="F36" s="230" t="s">
        <v>53</v>
      </c>
      <c r="G36" s="328">
        <v>2.5499999999999998</v>
      </c>
      <c r="H36" s="654">
        <v>5.42</v>
      </c>
      <c r="I36" s="233"/>
      <c r="J36" s="234">
        <v>10.53</v>
      </c>
      <c r="K36" s="235"/>
      <c r="L36" s="235"/>
      <c r="M36" s="235"/>
      <c r="N36" s="235"/>
      <c r="O36" s="236"/>
      <c r="P36" s="237">
        <f t="shared" si="32"/>
        <v>2.6219699999999997</v>
      </c>
      <c r="Q36" s="239">
        <f t="shared" si="33"/>
        <v>4.2119999999999997</v>
      </c>
      <c r="R36" s="238">
        <f t="shared" si="34"/>
        <v>7.252542359814246</v>
      </c>
      <c r="S36" s="239">
        <f t="shared" si="35"/>
        <v>9.9824922079057981</v>
      </c>
      <c r="T36" s="240">
        <f t="shared" si="36"/>
        <v>2948.9359973268733</v>
      </c>
      <c r="U36" s="898">
        <f t="shared" si="37"/>
        <v>1853.2446221544378</v>
      </c>
      <c r="V36" s="1116">
        <v>2</v>
      </c>
      <c r="W36" s="1266" t="s">
        <v>453</v>
      </c>
      <c r="X36" s="1413">
        <v>6.3</v>
      </c>
      <c r="Y36" s="1266">
        <v>11</v>
      </c>
      <c r="Z36" s="1266">
        <v>35</v>
      </c>
      <c r="AA36" s="1266">
        <v>6.3</v>
      </c>
      <c r="AB36" s="1405">
        <v>8.1</v>
      </c>
      <c r="AC36" s="231" t="s">
        <v>81</v>
      </c>
      <c r="AD36" s="231">
        <v>5</v>
      </c>
      <c r="AE36" s="327">
        <f t="shared" si="38"/>
        <v>15.75</v>
      </c>
      <c r="AF36" s="237">
        <f t="shared" si="39"/>
        <v>22.664175932093801</v>
      </c>
      <c r="AG36" s="241">
        <f t="shared" si="40"/>
        <v>25.517065871312479</v>
      </c>
      <c r="AH36" s="1268">
        <f t="shared" si="47"/>
        <v>0.73431930019983915</v>
      </c>
      <c r="AI36" s="1269">
        <f>SQRT(POWER((H36+Q36+AE36),2)+POWER(P36,2))*POWER(6.3/Z36,2)</f>
        <v>0.82675293423052432</v>
      </c>
      <c r="AJ36" s="281">
        <f t="shared" si="41"/>
        <v>943.66030783888209</v>
      </c>
      <c r="AK36" s="240">
        <f t="shared" si="42"/>
        <v>725.00498659599407</v>
      </c>
      <c r="AL36" s="240">
        <f t="shared" si="43"/>
        <v>604.17082216332847</v>
      </c>
      <c r="AM36" s="240">
        <f t="shared" si="44"/>
        <v>483.33665773066269</v>
      </c>
      <c r="AN36" s="240">
        <f t="shared" si="45"/>
        <v>4959.175791946077</v>
      </c>
      <c r="AO36" s="282">
        <f t="shared" si="46"/>
        <v>3810.0862658948636</v>
      </c>
    </row>
    <row r="37" spans="1:41" ht="12.75" customHeight="1" x14ac:dyDescent="0.2">
      <c r="A37" s="276">
        <v>1</v>
      </c>
      <c r="B37" s="2611" t="s">
        <v>96</v>
      </c>
      <c r="C37" s="2625" t="s">
        <v>341</v>
      </c>
      <c r="D37" s="667">
        <v>3.4</v>
      </c>
      <c r="E37" s="229" t="s">
        <v>35</v>
      </c>
      <c r="F37" s="230" t="s">
        <v>46</v>
      </c>
      <c r="G37" s="2467">
        <f>Мартыновская!G15</f>
        <v>4.9020181386774881</v>
      </c>
      <c r="H37" s="2474">
        <f>Мартыновская!H15</f>
        <v>5.2862861120779669</v>
      </c>
      <c r="I37" s="233"/>
      <c r="J37" s="234">
        <v>8.99</v>
      </c>
      <c r="K37" s="235"/>
      <c r="L37" s="235"/>
      <c r="M37" s="235"/>
      <c r="N37" s="235"/>
      <c r="O37" s="236"/>
      <c r="P37" s="237">
        <f t="shared" si="32"/>
        <v>2.2385100000000002</v>
      </c>
      <c r="Q37" s="239">
        <f t="shared" si="33"/>
        <v>3.5960000000000001</v>
      </c>
      <c r="R37" s="238">
        <f t="shared" si="34"/>
        <v>8.7879030095576045</v>
      </c>
      <c r="S37" s="239">
        <f t="shared" si="35"/>
        <v>9.1600182094203895</v>
      </c>
      <c r="T37" s="240">
        <f t="shared" si="36"/>
        <v>2433.7186259035516</v>
      </c>
      <c r="U37" s="898">
        <f t="shared" si="37"/>
        <v>2019.646640109748</v>
      </c>
      <c r="V37" s="1116">
        <v>1</v>
      </c>
      <c r="W37" s="218" t="s">
        <v>41</v>
      </c>
      <c r="X37" s="1413">
        <v>6.3</v>
      </c>
      <c r="Y37" s="231">
        <v>11</v>
      </c>
      <c r="Z37" s="231">
        <v>35</v>
      </c>
      <c r="AA37" s="231">
        <v>6.3</v>
      </c>
      <c r="AB37" s="1405">
        <v>8.01</v>
      </c>
      <c r="AC37" s="218" t="s">
        <v>162</v>
      </c>
      <c r="AD37" s="231"/>
      <c r="AE37" s="327">
        <f t="shared" si="38"/>
        <v>15.575000000000001</v>
      </c>
      <c r="AF37" s="237">
        <f t="shared" si="39"/>
        <v>24.176871785348808</v>
      </c>
      <c r="AG37" s="241">
        <f t="shared" si="40"/>
        <v>24.559514876889196</v>
      </c>
      <c r="AH37" s="194">
        <f t="shared" si="47"/>
        <v>0.78333064584530132</v>
      </c>
      <c r="AI37" s="195">
        <f t="shared" si="25"/>
        <v>0.79572828201120993</v>
      </c>
      <c r="AJ37" s="281">
        <f t="shared" si="41"/>
        <v>884.61747354572628</v>
      </c>
      <c r="AK37" s="240">
        <f t="shared" si="42"/>
        <v>753.27220805198908</v>
      </c>
      <c r="AL37" s="240">
        <f t="shared" si="43"/>
        <v>627.72684004332427</v>
      </c>
      <c r="AM37" s="240">
        <f t="shared" si="44"/>
        <v>502.18147203465941</v>
      </c>
      <c r="AN37" s="240">
        <f t="shared" si="45"/>
        <v>4648.890626741806</v>
      </c>
      <c r="AO37" s="282">
        <f t="shared" si="46"/>
        <v>3958.6377300029458</v>
      </c>
    </row>
    <row r="38" spans="1:41" ht="12.75" customHeight="1" x14ac:dyDescent="0.2">
      <c r="A38" s="275">
        <v>1</v>
      </c>
      <c r="B38" s="2612"/>
      <c r="C38" s="2626"/>
      <c r="D38" s="695">
        <v>3.4</v>
      </c>
      <c r="E38" s="229" t="s">
        <v>35</v>
      </c>
      <c r="F38" s="230" t="s">
        <v>46</v>
      </c>
      <c r="G38" s="2467">
        <f>Мартыновская!G16</f>
        <v>4.8982573492001933</v>
      </c>
      <c r="H38" s="2474">
        <f>Мартыновская!H16</f>
        <v>5.2312064066132784</v>
      </c>
      <c r="I38" s="233"/>
      <c r="J38" s="234">
        <v>8.99</v>
      </c>
      <c r="K38" s="235"/>
      <c r="L38" s="235"/>
      <c r="M38" s="235"/>
      <c r="N38" s="235"/>
      <c r="O38" s="236"/>
      <c r="P38" s="237">
        <f t="shared" si="32"/>
        <v>2.2385100000000002</v>
      </c>
      <c r="Q38" s="239">
        <f t="shared" si="33"/>
        <v>3.5960000000000001</v>
      </c>
      <c r="R38" s="238">
        <f t="shared" si="34"/>
        <v>8.7842663287574272</v>
      </c>
      <c r="S38" s="239">
        <f t="shared" si="35"/>
        <v>9.1066184703793596</v>
      </c>
      <c r="T38" s="240">
        <f t="shared" si="36"/>
        <v>2434.7261839019793</v>
      </c>
      <c r="U38" s="898">
        <f t="shared" si="37"/>
        <v>2031.4895216236434</v>
      </c>
      <c r="V38" s="1116">
        <v>2</v>
      </c>
      <c r="W38" s="231" t="s">
        <v>41</v>
      </c>
      <c r="X38" s="1413">
        <v>6.3</v>
      </c>
      <c r="Y38" s="231">
        <v>11</v>
      </c>
      <c r="Z38" s="231">
        <v>35</v>
      </c>
      <c r="AA38" s="231">
        <v>6.3</v>
      </c>
      <c r="AB38" s="1405">
        <v>8.01</v>
      </c>
      <c r="AC38" s="231" t="s">
        <v>162</v>
      </c>
      <c r="AD38" s="231"/>
      <c r="AE38" s="327">
        <f t="shared" si="38"/>
        <v>15.575000000000001</v>
      </c>
      <c r="AF38" s="237">
        <f t="shared" si="39"/>
        <v>24.173127153145234</v>
      </c>
      <c r="AG38" s="241">
        <f t="shared" si="40"/>
        <v>24.504664954474649</v>
      </c>
      <c r="AH38" s="194">
        <f t="shared" si="47"/>
        <v>0.78320931976190555</v>
      </c>
      <c r="AI38" s="195">
        <f t="shared" si="25"/>
        <v>0.79395114452497872</v>
      </c>
      <c r="AJ38" s="281">
        <f t="shared" si="41"/>
        <v>884.75450865327775</v>
      </c>
      <c r="AK38" s="240">
        <f t="shared" si="42"/>
        <v>754.95829199745185</v>
      </c>
      <c r="AL38" s="240">
        <f t="shared" si="43"/>
        <v>629.13190999787662</v>
      </c>
      <c r="AM38" s="240">
        <f t="shared" si="44"/>
        <v>503.30552799830122</v>
      </c>
      <c r="AN38" s="240">
        <f t="shared" si="45"/>
        <v>4649.6107812109194</v>
      </c>
      <c r="AO38" s="282">
        <f t="shared" si="46"/>
        <v>3967.4985315181407</v>
      </c>
    </row>
    <row r="39" spans="1:41" ht="12.75" customHeight="1" x14ac:dyDescent="0.2">
      <c r="A39" s="429">
        <v>1</v>
      </c>
      <c r="B39" s="2627" t="s">
        <v>79</v>
      </c>
      <c r="C39" s="2628" t="s">
        <v>43</v>
      </c>
      <c r="D39" s="667">
        <v>5.6</v>
      </c>
      <c r="E39" s="217" t="s">
        <v>35</v>
      </c>
      <c r="F39" s="676" t="s">
        <v>53</v>
      </c>
      <c r="G39" s="1043">
        <v>2.5499999999999998</v>
      </c>
      <c r="H39" s="656">
        <v>5.42</v>
      </c>
      <c r="I39" s="220"/>
      <c r="J39" s="221">
        <v>15.33</v>
      </c>
      <c r="K39" s="222"/>
      <c r="L39" s="222"/>
      <c r="M39" s="222"/>
      <c r="N39" s="222"/>
      <c r="O39" s="223"/>
      <c r="P39" s="358">
        <f t="shared" si="27"/>
        <v>3.81717</v>
      </c>
      <c r="Q39" s="226">
        <f t="shared" si="28"/>
        <v>6.1320000000000006</v>
      </c>
      <c r="R39" s="225">
        <f t="shared" si="34"/>
        <v>9.4840872417381323</v>
      </c>
      <c r="S39" s="226">
        <f t="shared" si="1"/>
        <v>12.166326101535336</v>
      </c>
      <c r="T39" s="227">
        <f t="shared" si="36"/>
        <v>2255.070276333161</v>
      </c>
      <c r="U39" s="1103">
        <f t="shared" si="7"/>
        <v>1520.5905090498422</v>
      </c>
      <c r="V39" s="1115">
        <v>1</v>
      </c>
      <c r="W39" s="218" t="s">
        <v>80</v>
      </c>
      <c r="X39" s="1414">
        <v>4</v>
      </c>
      <c r="Y39" s="218">
        <v>11</v>
      </c>
      <c r="Z39" s="218">
        <v>35</v>
      </c>
      <c r="AA39" s="218">
        <v>6.3</v>
      </c>
      <c r="AB39" s="1406">
        <v>6.23</v>
      </c>
      <c r="AC39" s="218" t="s">
        <v>81</v>
      </c>
      <c r="AD39" s="218">
        <v>5</v>
      </c>
      <c r="AE39" s="360">
        <f t="shared" si="29"/>
        <v>19.079374999999999</v>
      </c>
      <c r="AF39" s="224">
        <f t="shared" si="39"/>
        <v>28.022575340241751</v>
      </c>
      <c r="AG39" s="360">
        <f t="shared" si="3"/>
        <v>30.868299616265308</v>
      </c>
      <c r="AH39" s="194">
        <f t="shared" si="47"/>
        <v>0.90793144102383272</v>
      </c>
      <c r="AI39" s="195">
        <f t="shared" si="25"/>
        <v>1.000132907566996</v>
      </c>
      <c r="AJ39" s="279">
        <f t="shared" si="41"/>
        <v>763.21619184947156</v>
      </c>
      <c r="AK39" s="227">
        <f t="shared" si="9"/>
        <v>599.32034579098979</v>
      </c>
      <c r="AL39" s="227">
        <f t="shared" si="30"/>
        <v>499.43362149249151</v>
      </c>
      <c r="AM39" s="227">
        <f t="shared" si="31"/>
        <v>399.54689719399317</v>
      </c>
      <c r="AN39" s="227">
        <f t="shared" si="26"/>
        <v>4010.8959031128388</v>
      </c>
      <c r="AO39" s="280">
        <f t="shared" si="10"/>
        <v>3149.5813967994955</v>
      </c>
    </row>
    <row r="40" spans="1:41" ht="12.75" customHeight="1" x14ac:dyDescent="0.2">
      <c r="A40" s="276">
        <v>1</v>
      </c>
      <c r="B40" s="2612"/>
      <c r="C40" s="2614"/>
      <c r="D40" s="695">
        <v>5.6</v>
      </c>
      <c r="E40" s="229" t="s">
        <v>35</v>
      </c>
      <c r="F40" s="230" t="s">
        <v>53</v>
      </c>
      <c r="G40" s="328">
        <v>2.5499999999999998</v>
      </c>
      <c r="H40" s="654">
        <v>5.42</v>
      </c>
      <c r="I40" s="233"/>
      <c r="J40" s="234">
        <v>15.33</v>
      </c>
      <c r="K40" s="235"/>
      <c r="L40" s="235"/>
      <c r="M40" s="235"/>
      <c r="N40" s="235"/>
      <c r="O40" s="236"/>
      <c r="P40" s="325">
        <f t="shared" si="27"/>
        <v>3.81717</v>
      </c>
      <c r="Q40" s="239">
        <f t="shared" si="28"/>
        <v>6.1320000000000006</v>
      </c>
      <c r="R40" s="238">
        <f t="shared" si="34"/>
        <v>9.4840872417381323</v>
      </c>
      <c r="S40" s="239">
        <f t="shared" si="1"/>
        <v>12.166326101535336</v>
      </c>
      <c r="T40" s="240">
        <f t="shared" si="36"/>
        <v>2255.070276333161</v>
      </c>
      <c r="U40" s="898">
        <f t="shared" si="7"/>
        <v>1520.5905090498422</v>
      </c>
      <c r="V40" s="1116">
        <v>2</v>
      </c>
      <c r="W40" s="231" t="s">
        <v>80</v>
      </c>
      <c r="X40" s="1413">
        <v>4</v>
      </c>
      <c r="Y40" s="231">
        <v>11</v>
      </c>
      <c r="Z40" s="231">
        <v>35</v>
      </c>
      <c r="AA40" s="231">
        <v>6.3</v>
      </c>
      <c r="AB40" s="1405">
        <v>6.23</v>
      </c>
      <c r="AC40" s="231" t="s">
        <v>81</v>
      </c>
      <c r="AD40" s="231">
        <v>5</v>
      </c>
      <c r="AE40" s="327">
        <f t="shared" si="29"/>
        <v>19.079374999999999</v>
      </c>
      <c r="AF40" s="237">
        <f t="shared" si="39"/>
        <v>28.022575340241751</v>
      </c>
      <c r="AG40" s="327">
        <f t="shared" si="3"/>
        <v>30.868299616265308</v>
      </c>
      <c r="AH40" s="194">
        <f t="shared" si="47"/>
        <v>0.90793144102383272</v>
      </c>
      <c r="AI40" s="195">
        <f t="shared" si="25"/>
        <v>1.000132907566996</v>
      </c>
      <c r="AJ40" s="281">
        <f t="shared" si="41"/>
        <v>763.21619184947156</v>
      </c>
      <c r="AK40" s="240">
        <f t="shared" si="9"/>
        <v>599.32034579098979</v>
      </c>
      <c r="AL40" s="240">
        <f t="shared" si="30"/>
        <v>499.43362149249151</v>
      </c>
      <c r="AM40" s="240">
        <f t="shared" si="31"/>
        <v>399.54689719399317</v>
      </c>
      <c r="AN40" s="240">
        <f t="shared" si="26"/>
        <v>4010.8959031128388</v>
      </c>
      <c r="AO40" s="282">
        <f t="shared" si="10"/>
        <v>3149.5813967994955</v>
      </c>
    </row>
    <row r="41" spans="1:41" ht="12.75" customHeight="1" x14ac:dyDescent="0.2">
      <c r="A41" s="276">
        <v>1</v>
      </c>
      <c r="B41" s="2611" t="s">
        <v>86</v>
      </c>
      <c r="C41" s="2613" t="s">
        <v>43</v>
      </c>
      <c r="D41" s="695">
        <v>5.6</v>
      </c>
      <c r="E41" s="229" t="s">
        <v>35</v>
      </c>
      <c r="F41" s="230" t="s">
        <v>53</v>
      </c>
      <c r="G41" s="328">
        <v>2.5499999999999998</v>
      </c>
      <c r="H41" s="654">
        <v>5.42</v>
      </c>
      <c r="I41" s="233"/>
      <c r="J41" s="234">
        <v>22.83</v>
      </c>
      <c r="K41" s="235"/>
      <c r="L41" s="235"/>
      <c r="M41" s="235"/>
      <c r="N41" s="235"/>
      <c r="O41" s="236"/>
      <c r="P41" s="325">
        <f t="shared" si="27"/>
        <v>5.6846699999999997</v>
      </c>
      <c r="Q41" s="239">
        <f t="shared" si="28"/>
        <v>9.1319999999999997</v>
      </c>
      <c r="R41" s="238">
        <f t="shared" si="34"/>
        <v>12.991712628014058</v>
      </c>
      <c r="S41" s="239">
        <f t="shared" si="1"/>
        <v>15.622937528163517</v>
      </c>
      <c r="T41" s="240">
        <f t="shared" si="36"/>
        <v>1646.2250858964333</v>
      </c>
      <c r="U41" s="898">
        <f t="shared" si="7"/>
        <v>1184.1563064980573</v>
      </c>
      <c r="V41" s="1116">
        <v>1</v>
      </c>
      <c r="W41" s="231" t="s">
        <v>41</v>
      </c>
      <c r="X41" s="1413">
        <v>6.3</v>
      </c>
      <c r="Y41" s="231">
        <v>11</v>
      </c>
      <c r="Z41" s="231">
        <v>35</v>
      </c>
      <c r="AA41" s="231">
        <v>6.3</v>
      </c>
      <c r="AB41" s="1405">
        <v>7.66</v>
      </c>
      <c r="AC41" s="231" t="s">
        <v>162</v>
      </c>
      <c r="AD41" s="231">
        <v>5</v>
      </c>
      <c r="AE41" s="327">
        <f t="shared" si="29"/>
        <v>14.894444444444446</v>
      </c>
      <c r="AF41" s="237">
        <f t="shared" si="39"/>
        <v>27.177617119930545</v>
      </c>
      <c r="AG41" s="327">
        <f t="shared" si="3"/>
        <v>29.990141103846994</v>
      </c>
      <c r="AH41" s="194">
        <f t="shared" si="47"/>
        <v>0.8805547946857496</v>
      </c>
      <c r="AI41" s="195">
        <f t="shared" si="25"/>
        <v>0.97168057176464262</v>
      </c>
      <c r="AJ41" s="281">
        <f t="shared" si="41"/>
        <v>786.94475467129826</v>
      </c>
      <c r="AK41" s="240">
        <f t="shared" si="9"/>
        <v>616.86938837466516</v>
      </c>
      <c r="AL41" s="240">
        <f t="shared" si="30"/>
        <v>514.05782364555432</v>
      </c>
      <c r="AM41" s="240">
        <f t="shared" si="31"/>
        <v>411.24625891644342</v>
      </c>
      <c r="AN41" s="240">
        <f t="shared" si="26"/>
        <v>4135.595557581898</v>
      </c>
      <c r="AO41" s="282">
        <f t="shared" si="10"/>
        <v>3241.8060950620538</v>
      </c>
    </row>
    <row r="42" spans="1:41" ht="12.75" customHeight="1" x14ac:dyDescent="0.2">
      <c r="A42" s="276">
        <v>1</v>
      </c>
      <c r="B42" s="2612"/>
      <c r="C42" s="2614"/>
      <c r="D42" s="695">
        <v>5.6</v>
      </c>
      <c r="E42" s="229" t="s">
        <v>35</v>
      </c>
      <c r="F42" s="230" t="s">
        <v>53</v>
      </c>
      <c r="G42" s="328">
        <v>2.5499999999999998</v>
      </c>
      <c r="H42" s="654">
        <v>5.42</v>
      </c>
      <c r="I42" s="233"/>
      <c r="J42" s="234">
        <v>22.83</v>
      </c>
      <c r="K42" s="235"/>
      <c r="L42" s="235"/>
      <c r="M42" s="235"/>
      <c r="N42" s="235"/>
      <c r="O42" s="236"/>
      <c r="P42" s="325">
        <f t="shared" si="27"/>
        <v>5.6846699999999997</v>
      </c>
      <c r="Q42" s="239">
        <f t="shared" si="28"/>
        <v>9.1319999999999997</v>
      </c>
      <c r="R42" s="238">
        <f t="shared" si="34"/>
        <v>12.991712628014058</v>
      </c>
      <c r="S42" s="239">
        <f t="shared" si="1"/>
        <v>15.622937528163517</v>
      </c>
      <c r="T42" s="240">
        <f t="shared" si="36"/>
        <v>1646.2250858964333</v>
      </c>
      <c r="U42" s="898">
        <f t="shared" si="7"/>
        <v>1184.1563064980573</v>
      </c>
      <c r="V42" s="1116">
        <v>2</v>
      </c>
      <c r="W42" s="231" t="s">
        <v>41</v>
      </c>
      <c r="X42" s="1413">
        <v>6.3</v>
      </c>
      <c r="Y42" s="231">
        <v>11</v>
      </c>
      <c r="Z42" s="231">
        <v>35</v>
      </c>
      <c r="AA42" s="231">
        <v>6.3</v>
      </c>
      <c r="AB42" s="1405">
        <v>7.61</v>
      </c>
      <c r="AC42" s="231" t="s">
        <v>162</v>
      </c>
      <c r="AD42" s="231">
        <v>5</v>
      </c>
      <c r="AE42" s="327">
        <f t="shared" si="29"/>
        <v>14.797222222222222</v>
      </c>
      <c r="AF42" s="237">
        <f t="shared" si="39"/>
        <v>27.082553101632186</v>
      </c>
      <c r="AG42" s="327">
        <f t="shared" si="3"/>
        <v>29.894687120929746</v>
      </c>
      <c r="AH42" s="194">
        <f t="shared" si="47"/>
        <v>0.87747472049288278</v>
      </c>
      <c r="AI42" s="195">
        <f t="shared" si="25"/>
        <v>0.96858786271812369</v>
      </c>
      <c r="AJ42" s="281">
        <f t="shared" si="41"/>
        <v>789.70705445437761</v>
      </c>
      <c r="AK42" s="240">
        <f t="shared" si="9"/>
        <v>618.83905742729303</v>
      </c>
      <c r="AL42" s="240">
        <f t="shared" si="30"/>
        <v>515.69921452274423</v>
      </c>
      <c r="AM42" s="240">
        <f t="shared" si="31"/>
        <v>412.55937161819537</v>
      </c>
      <c r="AN42" s="240">
        <f t="shared" si="26"/>
        <v>4150.112148033516</v>
      </c>
      <c r="AO42" s="282">
        <f t="shared" si="10"/>
        <v>3252.1572087019904</v>
      </c>
    </row>
    <row r="43" spans="1:41" ht="12.75" customHeight="1" x14ac:dyDescent="0.2">
      <c r="A43" s="276">
        <v>1</v>
      </c>
      <c r="B43" s="2611" t="s">
        <v>171</v>
      </c>
      <c r="C43" s="2613" t="s">
        <v>342</v>
      </c>
      <c r="D43" s="695">
        <v>4.5999999999999996</v>
      </c>
      <c r="E43" s="229" t="s">
        <v>35</v>
      </c>
      <c r="F43" s="230" t="s">
        <v>49</v>
      </c>
      <c r="G43" s="328">
        <v>4.13</v>
      </c>
      <c r="H43" s="654">
        <v>6.96</v>
      </c>
      <c r="I43" s="233"/>
      <c r="J43" s="234">
        <v>15.75</v>
      </c>
      <c r="K43" s="235">
        <v>0.08</v>
      </c>
      <c r="L43" s="235"/>
      <c r="M43" s="235"/>
      <c r="N43" s="235"/>
      <c r="O43" s="236"/>
      <c r="P43" s="325">
        <f>0.314*I43+0.249*J43+0.37*K43+0.195*M43+0.159*N43+0.06*O43</f>
        <v>3.9513499999999997</v>
      </c>
      <c r="Q43" s="237">
        <f>0.4*I43+0.4*J43+0.083*K43+0.4*M43+0.4*N43+0.4*O43</f>
        <v>6.3066400000000007</v>
      </c>
      <c r="R43" s="238">
        <f t="shared" si="34"/>
        <v>11.15959772178639</v>
      </c>
      <c r="S43" s="239">
        <f t="shared" si="1"/>
        <v>13.842575761472286</v>
      </c>
      <c r="T43" s="240">
        <f t="shared" si="36"/>
        <v>1916.4923118367224</v>
      </c>
      <c r="U43" s="898">
        <f t="shared" si="7"/>
        <v>1336.4564744872564</v>
      </c>
      <c r="V43" s="1116">
        <v>1</v>
      </c>
      <c r="W43" s="231" t="s">
        <v>188</v>
      </c>
      <c r="X43" s="1413">
        <v>4</v>
      </c>
      <c r="Y43" s="231">
        <v>11</v>
      </c>
      <c r="Z43" s="231">
        <v>35</v>
      </c>
      <c r="AA43" s="231">
        <v>6.3</v>
      </c>
      <c r="AB43" s="1405">
        <v>7.6</v>
      </c>
      <c r="AC43" s="231" t="s">
        <v>81</v>
      </c>
      <c r="AD43" s="231">
        <v>10</v>
      </c>
      <c r="AE43" s="327">
        <f t="shared" ref="AE43:AE48" si="48">AB43/100*Z43*Z43/X43</f>
        <v>23.275000000000002</v>
      </c>
      <c r="AF43" s="237">
        <f t="shared" si="39"/>
        <v>33.942419452833654</v>
      </c>
      <c r="AG43" s="327">
        <f t="shared" si="3"/>
        <v>36.754654408824194</v>
      </c>
      <c r="AH43" s="194">
        <f t="shared" si="47"/>
        <v>1.0997343902718104</v>
      </c>
      <c r="AI43" s="195">
        <f t="shared" si="25"/>
        <v>1.1908508028459039</v>
      </c>
      <c r="AJ43" s="281">
        <f t="shared" si="41"/>
        <v>630.10485350680324</v>
      </c>
      <c r="AK43" s="240">
        <f t="shared" si="9"/>
        <v>503.33761254352731</v>
      </c>
      <c r="AL43" s="240">
        <f t="shared" ref="AL43:AL48" si="49">AK43/1.2</f>
        <v>419.44801045293946</v>
      </c>
      <c r="AM43" s="240">
        <f t="shared" ref="AM43:AM48" si="50">AK43/1.5</f>
        <v>335.55840836235154</v>
      </c>
      <c r="AN43" s="240">
        <f t="shared" si="26"/>
        <v>3311.3618427534707</v>
      </c>
      <c r="AO43" s="282">
        <f t="shared" si="10"/>
        <v>2645.1676334870053</v>
      </c>
    </row>
    <row r="44" spans="1:41" ht="12.75" customHeight="1" thickBot="1" x14ac:dyDescent="0.25">
      <c r="A44" s="278">
        <v>1</v>
      </c>
      <c r="B44" s="2615"/>
      <c r="C44" s="2616"/>
      <c r="D44" s="696">
        <v>4.5999999999999996</v>
      </c>
      <c r="E44" s="259" t="s">
        <v>35</v>
      </c>
      <c r="F44" s="260" t="s">
        <v>49</v>
      </c>
      <c r="G44" s="658">
        <v>4.13</v>
      </c>
      <c r="H44" s="659">
        <v>6.96</v>
      </c>
      <c r="I44" s="262"/>
      <c r="J44" s="263">
        <v>15.75</v>
      </c>
      <c r="K44" s="264">
        <v>0.08</v>
      </c>
      <c r="L44" s="264"/>
      <c r="M44" s="264"/>
      <c r="N44" s="264"/>
      <c r="O44" s="269"/>
      <c r="P44" s="265">
        <f>0.314*I44+0.249*J44+0.37*K44+0.195*M44+0.159*N44+0.06*O44</f>
        <v>3.9513499999999997</v>
      </c>
      <c r="Q44" s="270">
        <f>0.4*I44+0.4*J44+0.083*K44+0.4*M44+0.4*N44+0.4*O44</f>
        <v>6.3066400000000007</v>
      </c>
      <c r="R44" s="266">
        <f t="shared" si="34"/>
        <v>11.15959772178639</v>
      </c>
      <c r="S44" s="267">
        <f t="shared" si="1"/>
        <v>13.842575761472286</v>
      </c>
      <c r="T44" s="268">
        <f t="shared" si="36"/>
        <v>1916.4923118367224</v>
      </c>
      <c r="U44" s="419">
        <f>37000/2/SQRT(P44*P44+POWER((H44+Q44),2))</f>
        <v>1336.4564744872564</v>
      </c>
      <c r="V44" s="1117">
        <v>2</v>
      </c>
      <c r="W44" s="261" t="s">
        <v>188</v>
      </c>
      <c r="X44" s="1415">
        <v>4</v>
      </c>
      <c r="Y44" s="261">
        <v>11</v>
      </c>
      <c r="Z44" s="261">
        <v>35</v>
      </c>
      <c r="AA44" s="261">
        <v>6.3</v>
      </c>
      <c r="AB44" s="1407">
        <v>7.69</v>
      </c>
      <c r="AC44" s="261" t="s">
        <v>81</v>
      </c>
      <c r="AD44" s="261">
        <v>10</v>
      </c>
      <c r="AE44" s="337">
        <f t="shared" si="48"/>
        <v>23.550625000000004</v>
      </c>
      <c r="AF44" s="270">
        <f t="shared" si="39"/>
        <v>34.216185482936659</v>
      </c>
      <c r="AG44" s="337">
        <f t="shared" si="3"/>
        <v>37.028693858988944</v>
      </c>
      <c r="AH44" s="427">
        <f t="shared" si="47"/>
        <v>1.1086044096471477</v>
      </c>
      <c r="AI44" s="428">
        <f t="shared" si="25"/>
        <v>1.1997296810312417</v>
      </c>
      <c r="AJ44" s="287">
        <f t="shared" si="41"/>
        <v>625.06334166501074</v>
      </c>
      <c r="AK44" s="268">
        <f t="shared" si="9"/>
        <v>499.61254562342634</v>
      </c>
      <c r="AL44" s="268">
        <f t="shared" si="49"/>
        <v>416.34378801952198</v>
      </c>
      <c r="AM44" s="268">
        <f t="shared" si="50"/>
        <v>333.07503041561756</v>
      </c>
      <c r="AN44" s="268">
        <f t="shared" si="26"/>
        <v>3284.8674111524592</v>
      </c>
      <c r="AO44" s="288">
        <f t="shared" si="10"/>
        <v>2625.5914559789676</v>
      </c>
    </row>
    <row r="45" spans="1:41" ht="12.75" customHeight="1" x14ac:dyDescent="0.2">
      <c r="A45" s="438">
        <v>1</v>
      </c>
      <c r="B45" s="2617" t="s">
        <v>96</v>
      </c>
      <c r="C45" s="2619" t="s">
        <v>341</v>
      </c>
      <c r="D45" s="672">
        <v>2.2999999999999998</v>
      </c>
      <c r="E45" s="439" t="s">
        <v>35</v>
      </c>
      <c r="F45" s="440" t="s">
        <v>197</v>
      </c>
      <c r="G45" s="794">
        <v>6.3479999999999999</v>
      </c>
      <c r="H45" s="840">
        <v>6.79</v>
      </c>
      <c r="I45" s="443"/>
      <c r="J45" s="444">
        <v>6.19</v>
      </c>
      <c r="K45" s="445"/>
      <c r="L45" s="445">
        <v>0.6</v>
      </c>
      <c r="M45" s="445"/>
      <c r="N45" s="445"/>
      <c r="O45" s="446"/>
      <c r="P45" s="447">
        <f>0.314*I45+0.249*J45+0.025*L45+0.195*M45+0.159*N45+0.06*O45</f>
        <v>1.5563100000000001</v>
      </c>
      <c r="Q45" s="449">
        <f>0.4*J45+0.04725*L45</f>
        <v>2.5043500000000005</v>
      </c>
      <c r="R45" s="448">
        <f t="shared" si="34"/>
        <v>8.9881144484591449</v>
      </c>
      <c r="S45" s="449">
        <f>SQRT(POWER(P45,2)+POWER(Q45+H45,2))</f>
        <v>9.4237488686085022</v>
      </c>
      <c r="T45" s="450">
        <f t="shared" si="36"/>
        <v>2379.5072214129063</v>
      </c>
      <c r="U45" s="1104">
        <f>37000/2/SQRT(P45*P45+POWER((H45+Q45),2))</f>
        <v>1963.125318590083</v>
      </c>
      <c r="V45" s="1118">
        <v>1</v>
      </c>
      <c r="W45" s="441" t="s">
        <v>41</v>
      </c>
      <c r="X45" s="1412">
        <v>6.3</v>
      </c>
      <c r="Y45" s="441">
        <v>11</v>
      </c>
      <c r="Z45" s="441">
        <v>35</v>
      </c>
      <c r="AA45" s="441">
        <v>6.3</v>
      </c>
      <c r="AB45" s="1404">
        <v>8.01</v>
      </c>
      <c r="AC45" s="441" t="s">
        <v>162</v>
      </c>
      <c r="AD45" s="441"/>
      <c r="AE45" s="545">
        <f t="shared" si="48"/>
        <v>15.575000000000001</v>
      </c>
      <c r="AF45" s="1107">
        <f t="shared" si="39"/>
        <v>24.476877432356442</v>
      </c>
      <c r="AG45" s="552">
        <f>SQRT(POWER(P45,2)+POWER(Q45+AE45+H45,2))</f>
        <v>24.917998921233625</v>
      </c>
      <c r="AH45" s="194">
        <f t="shared" si="47"/>
        <v>0.79305082880834865</v>
      </c>
      <c r="AI45" s="195">
        <f>SQRT(POWER((H45+Q45+AE45),2)+POWER(P45,2))*POWER(6.3/Z45,2)</f>
        <v>0.80734316504796955</v>
      </c>
      <c r="AJ45" s="467">
        <f t="shared" si="41"/>
        <v>873.77498604956713</v>
      </c>
      <c r="AK45" s="468">
        <f>37000/2/SQRT(POWER((H45+Q45+AE45),2)+P45*P45)</f>
        <v>742.4352195567119</v>
      </c>
      <c r="AL45" s="468">
        <f t="shared" si="49"/>
        <v>618.69601629725992</v>
      </c>
      <c r="AM45" s="468">
        <f t="shared" si="50"/>
        <v>494.95681303780793</v>
      </c>
      <c r="AN45" s="468">
        <f>6300/(1.73*AH45)</f>
        <v>4591.9105873475764</v>
      </c>
      <c r="AO45" s="469">
        <f>SUM(6300/(2*AI45))</f>
        <v>3901.6865892619999</v>
      </c>
    </row>
    <row r="46" spans="1:41" ht="12.75" customHeight="1" thickBot="1" x14ac:dyDescent="0.25">
      <c r="A46" s="452">
        <v>1</v>
      </c>
      <c r="B46" s="2618"/>
      <c r="C46" s="2620"/>
      <c r="D46" s="453">
        <v>2.2999999999999998</v>
      </c>
      <c r="E46" s="454" t="s">
        <v>35</v>
      </c>
      <c r="F46" s="455" t="s">
        <v>197</v>
      </c>
      <c r="G46" s="811">
        <v>6.3479999999999999</v>
      </c>
      <c r="H46" s="841">
        <v>6.79</v>
      </c>
      <c r="I46" s="458"/>
      <c r="J46" s="459">
        <v>6.19</v>
      </c>
      <c r="K46" s="460"/>
      <c r="L46" s="460">
        <v>0.6</v>
      </c>
      <c r="M46" s="460"/>
      <c r="N46" s="460"/>
      <c r="O46" s="461"/>
      <c r="P46" s="462">
        <f>0.314*I46+0.249*J46+0.025*L46+0.195*M46+0.159*N46+0.06*O46</f>
        <v>1.5563100000000001</v>
      </c>
      <c r="Q46" s="464">
        <f>0.4*J46+0.04725*L46</f>
        <v>2.5043500000000005</v>
      </c>
      <c r="R46" s="463">
        <f t="shared" si="34"/>
        <v>8.9881144484591449</v>
      </c>
      <c r="S46" s="464">
        <f>SQRT(POWER(P46,2)+POWER(Q46+H46,2))</f>
        <v>9.4237488686085022</v>
      </c>
      <c r="T46" s="465">
        <f t="shared" si="36"/>
        <v>2379.5072214129063</v>
      </c>
      <c r="U46" s="504">
        <f>37000/2/SQRT(P46*P46+POWER((H46+Q46),2))</f>
        <v>1963.125318590083</v>
      </c>
      <c r="V46" s="1119">
        <v>2</v>
      </c>
      <c r="W46" s="456" t="s">
        <v>41</v>
      </c>
      <c r="X46" s="1415">
        <v>6.3</v>
      </c>
      <c r="Y46" s="456">
        <v>11</v>
      </c>
      <c r="Z46" s="456">
        <v>35</v>
      </c>
      <c r="AA46" s="456">
        <v>6.3</v>
      </c>
      <c r="AB46" s="1407">
        <v>8.01</v>
      </c>
      <c r="AC46" s="456" t="s">
        <v>162</v>
      </c>
      <c r="AD46" s="456"/>
      <c r="AE46" s="547">
        <f t="shared" si="48"/>
        <v>15.575000000000001</v>
      </c>
      <c r="AF46" s="1108">
        <f t="shared" si="39"/>
        <v>24.476877432356442</v>
      </c>
      <c r="AG46" s="547">
        <f>SQRT(POWER(P46,2)+POWER(Q46+AE46+H46,2))</f>
        <v>24.917998921233625</v>
      </c>
      <c r="AH46" s="425">
        <f t="shared" si="47"/>
        <v>0.79305082880834865</v>
      </c>
      <c r="AI46" s="426">
        <f>SQRT(POWER((H46+Q46+AE46),2)+POWER(P46,2))*POWER(6.3/Z46,2)</f>
        <v>0.80734316504796955</v>
      </c>
      <c r="AJ46" s="470">
        <f t="shared" si="41"/>
        <v>873.77498604956713</v>
      </c>
      <c r="AK46" s="465">
        <f>37000/2/SQRT(POWER((H46+Q46+AE46),2)+P46*P46)</f>
        <v>742.4352195567119</v>
      </c>
      <c r="AL46" s="465">
        <f t="shared" si="49"/>
        <v>618.69601629725992</v>
      </c>
      <c r="AM46" s="465">
        <f t="shared" si="50"/>
        <v>494.95681303780793</v>
      </c>
      <c r="AN46" s="465">
        <f>6300/(1.73*AH46)</f>
        <v>4591.9105873475764</v>
      </c>
      <c r="AO46" s="471">
        <f>SUM(6300/(2*AI46))</f>
        <v>3901.6865892619999</v>
      </c>
    </row>
    <row r="47" spans="1:41" ht="12.75" customHeight="1" x14ac:dyDescent="0.2">
      <c r="A47" s="591">
        <v>1</v>
      </c>
      <c r="B47" s="2604" t="s">
        <v>96</v>
      </c>
      <c r="C47" s="2606" t="s">
        <v>341</v>
      </c>
      <c r="D47" s="732">
        <v>2.2999999999999998</v>
      </c>
      <c r="E47" s="592" t="s">
        <v>35</v>
      </c>
      <c r="F47" s="773" t="s">
        <v>100</v>
      </c>
      <c r="G47" s="2459">
        <f>'СР6 перевод на Баграс'!G5</f>
        <v>8.2869415032183689</v>
      </c>
      <c r="H47" s="2460">
        <f>'СР6 перевод на Баграс'!H5</f>
        <v>9.0895455227238635</v>
      </c>
      <c r="I47" s="594"/>
      <c r="J47" s="595">
        <v>13.95</v>
      </c>
      <c r="K47" s="596"/>
      <c r="L47" s="596"/>
      <c r="M47" s="596"/>
      <c r="N47" s="596"/>
      <c r="O47" s="597"/>
      <c r="P47" s="598">
        <f>0.314*I47+0.249*J47+0.195*M47+0.159*N47+0.06*O47</f>
        <v>3.4735499999999999</v>
      </c>
      <c r="Q47" s="601">
        <f>0.4*SUM(I47:O47)</f>
        <v>5.58</v>
      </c>
      <c r="R47" s="600">
        <f t="shared" si="34"/>
        <v>14.295370448371742</v>
      </c>
      <c r="S47" s="601">
        <f>SQRT(POWER(P47,2)+POWER(Q47+H47,2))</f>
        <v>15.075182103237353</v>
      </c>
      <c r="T47" s="602">
        <f t="shared" si="36"/>
        <v>1496.0985666118399</v>
      </c>
      <c r="U47" s="1105">
        <f>37000/2/SQRT(P47*P47+POWER((H47+Q47),2))</f>
        <v>1227.182522460354</v>
      </c>
      <c r="V47" s="1120">
        <v>1</v>
      </c>
      <c r="W47" s="599" t="s">
        <v>41</v>
      </c>
      <c r="X47" s="1412">
        <v>6.3</v>
      </c>
      <c r="Y47" s="599">
        <v>11</v>
      </c>
      <c r="Z47" s="599">
        <v>35</v>
      </c>
      <c r="AA47" s="599">
        <v>6.3</v>
      </c>
      <c r="AB47" s="1404">
        <v>8.01</v>
      </c>
      <c r="AC47" s="599" t="s">
        <v>162</v>
      </c>
      <c r="AD47" s="599"/>
      <c r="AE47" s="603">
        <f t="shared" si="48"/>
        <v>15.575000000000001</v>
      </c>
      <c r="AF47" s="934">
        <f t="shared" si="39"/>
        <v>29.646137506957501</v>
      </c>
      <c r="AG47" s="603">
        <f>SQRT(POWER(P47,2)+POWER(Q47+AE47+H47,2))</f>
        <v>30.443358610354018</v>
      </c>
      <c r="AH47" s="154">
        <f t="shared" si="47"/>
        <v>0.96053485522542303</v>
      </c>
      <c r="AI47" s="155">
        <f>SQRT(POWER((H47+Q47+AE47),2)+POWER(P47,2))*POWER(6.3/Z47,2)</f>
        <v>0.98636481897547013</v>
      </c>
      <c r="AJ47" s="618">
        <f t="shared" si="41"/>
        <v>721.41887731496035</v>
      </c>
      <c r="AK47" s="619">
        <f>37000/2/SQRT(POWER((H47+Q47+AE47),2)+P47*P47)</f>
        <v>607.68590735281123</v>
      </c>
      <c r="AL47" s="619">
        <f t="shared" si="49"/>
        <v>506.40492279400939</v>
      </c>
      <c r="AM47" s="619">
        <f t="shared" si="50"/>
        <v>405.1239382352075</v>
      </c>
      <c r="AN47" s="619">
        <f>6300/(1.73*AH47)</f>
        <v>3791.2403462497919</v>
      </c>
      <c r="AO47" s="620">
        <f>SUM(6300/(2*AI47))</f>
        <v>3193.5445581604195</v>
      </c>
    </row>
    <row r="48" spans="1:41" ht="12.75" customHeight="1" thickBot="1" x14ac:dyDescent="0.25">
      <c r="A48" s="604">
        <v>1</v>
      </c>
      <c r="B48" s="2605"/>
      <c r="C48" s="2607"/>
      <c r="D48" s="605">
        <v>2.2999999999999998</v>
      </c>
      <c r="E48" s="606" t="s">
        <v>35</v>
      </c>
      <c r="F48" s="607" t="s">
        <v>100</v>
      </c>
      <c r="G48" s="2461">
        <f>'СР6 перевод на Баграс'!G6</f>
        <v>8.2967555031037516</v>
      </c>
      <c r="H48" s="2462">
        <f>'СР6 перевод на Баграс'!H6</f>
        <v>9.1031996394772428</v>
      </c>
      <c r="I48" s="609"/>
      <c r="J48" s="610">
        <v>13.95</v>
      </c>
      <c r="K48" s="611"/>
      <c r="L48" s="611"/>
      <c r="M48" s="611"/>
      <c r="N48" s="611"/>
      <c r="O48" s="612"/>
      <c r="P48" s="613">
        <f>0.314*I48+0.249*J48+0.195*M48+0.159*N48+0.06*O48</f>
        <v>3.4735499999999999</v>
      </c>
      <c r="Q48" s="615">
        <f>0.4*SUM(I48:O48)</f>
        <v>5.58</v>
      </c>
      <c r="R48" s="614">
        <f t="shared" si="34"/>
        <v>14.304890523713219</v>
      </c>
      <c r="S48" s="615">
        <f>SQRT(POWER(P48,2)+POWER(Q48+H48,2))</f>
        <v>15.088469148831654</v>
      </c>
      <c r="T48" s="616">
        <f t="shared" si="36"/>
        <v>1495.1028951630574</v>
      </c>
      <c r="U48" s="754">
        <f>37000/2/SQRT(P48*P48+POWER((H48+Q48),2))</f>
        <v>1226.1018541720325</v>
      </c>
      <c r="V48" s="1121">
        <v>2</v>
      </c>
      <c r="W48" s="608" t="s">
        <v>41</v>
      </c>
      <c r="X48" s="1415">
        <v>6.3</v>
      </c>
      <c r="Y48" s="608">
        <v>11</v>
      </c>
      <c r="Z48" s="608">
        <v>35</v>
      </c>
      <c r="AA48" s="608">
        <v>6.3</v>
      </c>
      <c r="AB48" s="1407">
        <v>8.01</v>
      </c>
      <c r="AC48" s="608" t="s">
        <v>162</v>
      </c>
      <c r="AD48" s="608"/>
      <c r="AE48" s="617">
        <f t="shared" si="48"/>
        <v>15.575000000000001</v>
      </c>
      <c r="AF48" s="1109">
        <f t="shared" si="39"/>
        <v>29.655883932486354</v>
      </c>
      <c r="AG48" s="617">
        <f>SQRT(POWER(P48,2)+POWER(Q48+AE48+H48,2))</f>
        <v>30.456923597516557</v>
      </c>
      <c r="AH48" s="427">
        <f t="shared" si="47"/>
        <v>0.96085063941255777</v>
      </c>
      <c r="AI48" s="428">
        <f>SQRT(POWER((H48+Q48+AE48),2)+POWER(P48,2))*POWER(6.3/Z48,2)</f>
        <v>0.98680432455953637</v>
      </c>
      <c r="AJ48" s="621">
        <f t="shared" si="41"/>
        <v>721.1817825320544</v>
      </c>
      <c r="AK48" s="616">
        <f>37000/2/SQRT(POWER((H48+Q48+AE48),2)+P48*P48)</f>
        <v>607.41525455671695</v>
      </c>
      <c r="AL48" s="616">
        <f t="shared" si="49"/>
        <v>506.17937879726412</v>
      </c>
      <c r="AM48" s="616">
        <f t="shared" si="50"/>
        <v>404.9435030378113</v>
      </c>
      <c r="AN48" s="616">
        <f>6300/(1.73*AH48)</f>
        <v>3789.9943526459319</v>
      </c>
      <c r="AO48" s="622">
        <f>SUM(6300/(2*AI48))</f>
        <v>3192.122208631396</v>
      </c>
    </row>
    <row r="49" spans="1:33" x14ac:dyDescent="0.2">
      <c r="A49" s="113"/>
      <c r="B49" s="200"/>
      <c r="C49" s="113"/>
      <c r="D49" s="201"/>
      <c r="E49" s="201"/>
      <c r="F49" s="202"/>
      <c r="H49" s="113"/>
      <c r="I49" s="203"/>
      <c r="J49" s="203"/>
      <c r="K49" s="204"/>
      <c r="L49" s="204"/>
      <c r="M49" s="204"/>
      <c r="N49" s="201"/>
      <c r="O49" s="201"/>
      <c r="P49" s="113"/>
      <c r="Q49" s="201"/>
      <c r="R49" s="113"/>
      <c r="S49" s="113"/>
      <c r="V49" s="201"/>
      <c r="W49" s="113"/>
      <c r="Y49" s="113"/>
      <c r="Z49" s="113"/>
      <c r="AA49" s="113"/>
      <c r="AC49" s="113"/>
      <c r="AD49" s="201"/>
      <c r="AE49" s="113"/>
      <c r="AF49" s="113"/>
      <c r="AG49" s="113"/>
    </row>
    <row r="50" spans="1:33" ht="15.75" x14ac:dyDescent="0.2">
      <c r="A50" s="113"/>
      <c r="B50" s="207" t="s">
        <v>158</v>
      </c>
      <c r="C50" s="113"/>
      <c r="D50" s="201"/>
      <c r="E50" s="2608">
        <v>42647</v>
      </c>
      <c r="F50" s="2609"/>
      <c r="G50" s="203" t="s">
        <v>337</v>
      </c>
      <c r="H50" s="113"/>
      <c r="I50" s="203"/>
      <c r="J50" s="203"/>
      <c r="K50" s="204"/>
      <c r="L50" s="204"/>
      <c r="M50" s="204"/>
      <c r="N50" s="201"/>
      <c r="O50" s="201"/>
      <c r="P50" s="208"/>
      <c r="Q50" s="208"/>
      <c r="R50" s="208"/>
      <c r="S50" s="208"/>
      <c r="T50" s="208"/>
      <c r="U50" s="208"/>
      <c r="V50" s="208"/>
      <c r="W50" s="208"/>
      <c r="X50" s="1409"/>
      <c r="Y50" s="208"/>
      <c r="Z50" s="208"/>
      <c r="AA50" s="208"/>
      <c r="AB50" s="1409"/>
      <c r="AC50" s="208"/>
      <c r="AD50" s="208"/>
      <c r="AE50" s="208"/>
      <c r="AF50" s="208"/>
      <c r="AG50" s="113"/>
    </row>
    <row r="51" spans="1:33" ht="15" customHeight="1" x14ac:dyDescent="0.2">
      <c r="A51" s="113"/>
      <c r="B51" s="200" t="s">
        <v>328</v>
      </c>
      <c r="C51" s="113"/>
      <c r="D51" s="201"/>
      <c r="E51" s="2610" t="s">
        <v>189</v>
      </c>
      <c r="F51" s="2610"/>
      <c r="G51" s="203" t="s">
        <v>391</v>
      </c>
      <c r="H51" s="113"/>
      <c r="I51" s="203"/>
      <c r="J51" s="203"/>
      <c r="K51" s="204"/>
      <c r="L51" s="204"/>
      <c r="M51" s="204"/>
      <c r="N51" s="201"/>
      <c r="O51" s="201"/>
      <c r="P51" s="208"/>
      <c r="Q51" s="209"/>
      <c r="R51" s="209"/>
      <c r="S51" s="209"/>
      <c r="T51" s="209"/>
      <c r="U51" s="209"/>
      <c r="V51" s="209"/>
      <c r="W51" s="209"/>
      <c r="X51" s="1410"/>
      <c r="Y51" s="209"/>
      <c r="Z51" s="209"/>
      <c r="AA51" s="209"/>
      <c r="AB51" s="1410"/>
      <c r="AC51" s="209"/>
      <c r="AD51" s="209"/>
      <c r="AE51" s="209"/>
      <c r="AF51" s="209"/>
      <c r="AG51" s="113"/>
    </row>
    <row r="52" spans="1:33" x14ac:dyDescent="0.2">
      <c r="A52" s="113"/>
      <c r="B52" s="113"/>
      <c r="C52" s="113"/>
      <c r="D52" s="113"/>
      <c r="E52" s="113"/>
      <c r="F52" s="113"/>
      <c r="G52" s="113"/>
      <c r="H52" s="113"/>
      <c r="I52" s="203"/>
      <c r="J52" s="203"/>
      <c r="K52" s="204"/>
      <c r="L52" s="204"/>
      <c r="M52" s="204"/>
      <c r="N52" s="201"/>
      <c r="O52" s="201"/>
      <c r="AG52" s="113"/>
    </row>
    <row r="53" spans="1:33" x14ac:dyDescent="0.2">
      <c r="A53" s="113"/>
      <c r="B53" s="113"/>
      <c r="C53" s="113"/>
      <c r="D53" s="113"/>
      <c r="E53" s="113"/>
      <c r="F53" s="113"/>
      <c r="G53" s="113"/>
      <c r="H53" s="113"/>
      <c r="I53" s="203"/>
      <c r="J53" s="203"/>
      <c r="K53" s="204"/>
      <c r="L53" s="204"/>
      <c r="M53" s="204"/>
      <c r="N53" s="201"/>
      <c r="O53" s="201"/>
      <c r="P53" s="201"/>
      <c r="Q53" s="201"/>
      <c r="R53" s="113"/>
      <c r="S53" s="113"/>
      <c r="V53" s="201"/>
      <c r="W53" s="113"/>
      <c r="Y53" s="113"/>
      <c r="Z53" s="113"/>
      <c r="AA53" s="113"/>
      <c r="AC53" s="113"/>
      <c r="AD53" s="201"/>
      <c r="AE53" s="113"/>
      <c r="AF53" s="113"/>
      <c r="AG53" s="113"/>
    </row>
    <row r="54" spans="1:33" ht="12.75" customHeight="1" x14ac:dyDescent="0.2">
      <c r="A54" s="113"/>
      <c r="B54" s="200"/>
      <c r="C54" s="113"/>
      <c r="D54" s="201"/>
      <c r="E54" s="201"/>
      <c r="F54" s="113"/>
      <c r="G54" s="113"/>
      <c r="H54" s="113"/>
      <c r="I54" s="203"/>
      <c r="J54" s="203"/>
      <c r="K54" s="204"/>
      <c r="L54" s="204"/>
      <c r="M54" s="204"/>
      <c r="N54" s="201"/>
      <c r="O54" s="201"/>
      <c r="P54" s="201"/>
      <c r="Q54" s="201"/>
      <c r="R54" s="113"/>
      <c r="S54" s="113"/>
      <c r="V54" s="201"/>
      <c r="W54" s="113"/>
      <c r="Y54" s="113"/>
      <c r="Z54" s="113"/>
      <c r="AA54" s="113"/>
      <c r="AC54" s="113"/>
      <c r="AD54" s="201"/>
      <c r="AE54" s="113"/>
      <c r="AF54" s="113"/>
      <c r="AG54" s="113"/>
    </row>
    <row r="55" spans="1:33" x14ac:dyDescent="0.2">
      <c r="A55" s="113"/>
      <c r="B55" s="200"/>
      <c r="C55" s="113"/>
      <c r="D55" s="201"/>
      <c r="E55" s="201"/>
      <c r="F55" s="113"/>
      <c r="G55" s="113"/>
      <c r="H55" s="113"/>
      <c r="I55" s="203"/>
      <c r="J55" s="203"/>
      <c r="K55" s="204"/>
      <c r="L55" s="204"/>
      <c r="M55" s="204"/>
      <c r="N55" s="201"/>
      <c r="O55" s="201"/>
      <c r="P55" s="201"/>
      <c r="Q55" s="201"/>
      <c r="R55" s="113"/>
      <c r="S55" s="113"/>
      <c r="V55" s="201"/>
      <c r="W55" s="113"/>
      <c r="Y55" s="113"/>
      <c r="Z55" s="113"/>
      <c r="AA55" s="113"/>
      <c r="AC55" s="113"/>
      <c r="AD55" s="201"/>
      <c r="AE55" s="113"/>
      <c r="AF55" s="113"/>
      <c r="AG55" s="113"/>
    </row>
    <row r="56" spans="1:33" x14ac:dyDescent="0.2">
      <c r="A56" s="113"/>
      <c r="B56" s="200"/>
      <c r="C56" s="113"/>
      <c r="D56" s="201"/>
      <c r="E56" s="201"/>
      <c r="F56" s="113"/>
      <c r="G56" s="113"/>
      <c r="H56" s="113"/>
      <c r="I56" s="203"/>
      <c r="J56" s="203"/>
      <c r="K56" s="204"/>
      <c r="L56" s="204"/>
      <c r="M56" s="204"/>
      <c r="N56" s="201"/>
      <c r="O56" s="201"/>
      <c r="P56" s="201"/>
      <c r="Q56" s="201"/>
      <c r="R56" s="113"/>
      <c r="S56" s="113"/>
      <c r="V56" s="201"/>
      <c r="W56" s="113"/>
      <c r="Y56" s="113"/>
      <c r="Z56" s="113"/>
      <c r="AA56" s="113"/>
      <c r="AC56" s="113"/>
      <c r="AD56" s="201"/>
      <c r="AE56" s="113"/>
      <c r="AF56" s="113"/>
      <c r="AG56" s="113"/>
    </row>
    <row r="57" spans="1:33" x14ac:dyDescent="0.2">
      <c r="A57" s="113"/>
      <c r="B57" s="200"/>
      <c r="C57" s="113"/>
      <c r="D57" s="201"/>
      <c r="E57" s="201"/>
      <c r="F57" s="113"/>
      <c r="G57" s="113"/>
      <c r="H57" s="113"/>
      <c r="I57" s="203"/>
      <c r="J57" s="203"/>
      <c r="K57" s="204"/>
      <c r="L57" s="204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Y57" s="113"/>
      <c r="Z57" s="113"/>
      <c r="AA57" s="113"/>
      <c r="AC57" s="113"/>
      <c r="AD57" s="201"/>
      <c r="AE57" s="113"/>
      <c r="AF57" s="113"/>
      <c r="AG57" s="113"/>
    </row>
    <row r="58" spans="1:33" x14ac:dyDescent="0.2">
      <c r="A58" s="113"/>
      <c r="B58" s="200"/>
      <c r="C58" s="113"/>
      <c r="D58" s="201"/>
      <c r="E58" s="201"/>
      <c r="F58" s="113"/>
      <c r="G58" s="113"/>
      <c r="H58" s="113"/>
      <c r="I58" s="203"/>
      <c r="J58" s="203"/>
      <c r="K58" s="204"/>
      <c r="L58" s="204"/>
      <c r="M58" s="204"/>
      <c r="N58" s="201"/>
      <c r="O58" s="201"/>
      <c r="P58" s="201"/>
      <c r="Q58" s="201"/>
      <c r="R58" s="113"/>
      <c r="S58" s="113"/>
      <c r="V58" s="201"/>
      <c r="W58" s="113"/>
      <c r="Y58" s="113"/>
      <c r="Z58" s="113"/>
      <c r="AA58" s="113"/>
      <c r="AC58" s="113"/>
      <c r="AD58" s="201"/>
      <c r="AE58" s="113"/>
      <c r="AF58" s="113"/>
      <c r="AG58" s="113"/>
    </row>
    <row r="59" spans="1:33" x14ac:dyDescent="0.2">
      <c r="A59" s="113"/>
      <c r="B59" s="200"/>
      <c r="C59" s="113"/>
      <c r="D59" s="201"/>
      <c r="E59" s="201"/>
      <c r="F59" s="113"/>
      <c r="G59" s="113"/>
      <c r="H59" s="113"/>
      <c r="I59" s="203"/>
      <c r="J59" s="203"/>
      <c r="K59" s="204"/>
      <c r="L59" s="204"/>
      <c r="M59" s="204"/>
      <c r="N59" s="201"/>
      <c r="O59" s="201"/>
      <c r="P59" s="201"/>
      <c r="Q59" s="201"/>
      <c r="R59" s="113"/>
      <c r="S59" s="113"/>
      <c r="V59" s="201"/>
      <c r="W59" s="113"/>
      <c r="Y59" s="113"/>
      <c r="Z59" s="113"/>
      <c r="AA59" s="113"/>
      <c r="AC59" s="113"/>
      <c r="AD59" s="201"/>
      <c r="AE59" s="113"/>
      <c r="AF59" s="113"/>
      <c r="AG59" s="113"/>
    </row>
    <row r="60" spans="1:33" x14ac:dyDescent="0.2">
      <c r="A60" s="113"/>
      <c r="B60" s="200"/>
      <c r="C60" s="113"/>
      <c r="D60" s="201"/>
      <c r="E60" s="201"/>
      <c r="F60" s="113"/>
      <c r="G60" s="113"/>
      <c r="H60" s="113"/>
      <c r="I60" s="203"/>
      <c r="J60" s="203"/>
      <c r="K60" s="204"/>
      <c r="L60" s="204"/>
      <c r="M60" s="204"/>
      <c r="N60" s="201"/>
      <c r="O60" s="201"/>
      <c r="P60" s="201"/>
      <c r="Q60" s="201"/>
      <c r="R60" s="113"/>
      <c r="S60" s="113"/>
      <c r="V60" s="201"/>
      <c r="W60" s="113"/>
      <c r="Y60" s="113"/>
      <c r="Z60" s="113"/>
      <c r="AA60" s="113"/>
      <c r="AC60" s="113"/>
      <c r="AD60" s="201"/>
      <c r="AE60" s="113"/>
      <c r="AF60" s="113"/>
      <c r="AG60" s="113"/>
    </row>
    <row r="61" spans="1:33" x14ac:dyDescent="0.2">
      <c r="A61" s="113"/>
      <c r="B61" s="200"/>
      <c r="C61" s="113"/>
      <c r="D61" s="201"/>
      <c r="E61" s="201"/>
      <c r="F61" s="113"/>
      <c r="G61" s="113"/>
      <c r="H61" s="113"/>
      <c r="I61" s="203"/>
      <c r="J61" s="203"/>
      <c r="K61" s="204"/>
      <c r="L61" s="204"/>
      <c r="M61" s="204"/>
      <c r="N61" s="201"/>
      <c r="O61" s="201"/>
      <c r="P61" s="201"/>
      <c r="Q61" s="201"/>
      <c r="R61" s="113"/>
      <c r="S61" s="113"/>
      <c r="V61" s="201"/>
      <c r="W61" s="113"/>
      <c r="Y61" s="113"/>
      <c r="Z61" s="113"/>
      <c r="AA61" s="113"/>
      <c r="AC61" s="113"/>
      <c r="AD61" s="201"/>
      <c r="AE61" s="113"/>
      <c r="AF61" s="113"/>
      <c r="AG61" s="113"/>
    </row>
    <row r="62" spans="1:33" x14ac:dyDescent="0.2">
      <c r="A62" s="113"/>
      <c r="B62" s="200"/>
      <c r="C62" s="113"/>
      <c r="D62" s="201"/>
      <c r="E62" s="201"/>
      <c r="F62" s="113"/>
      <c r="G62" s="113"/>
      <c r="H62" s="113"/>
      <c r="I62" s="203"/>
      <c r="J62" s="203"/>
      <c r="K62" s="204"/>
      <c r="L62" s="204"/>
      <c r="M62" s="204"/>
      <c r="N62" s="201"/>
      <c r="O62" s="201"/>
      <c r="P62" s="201"/>
      <c r="Q62" s="201"/>
      <c r="R62" s="113"/>
      <c r="S62" s="113"/>
      <c r="V62" s="201"/>
      <c r="W62" s="113"/>
      <c r="Y62" s="113"/>
      <c r="Z62" s="113"/>
      <c r="AA62" s="113"/>
      <c r="AC62" s="113"/>
      <c r="AD62" s="201"/>
      <c r="AE62" s="113"/>
      <c r="AF62" s="113"/>
      <c r="AG62" s="113"/>
    </row>
    <row r="63" spans="1:33" x14ac:dyDescent="0.2">
      <c r="A63" s="113"/>
      <c r="B63" s="200"/>
      <c r="C63" s="113"/>
      <c r="D63" s="201"/>
      <c r="E63" s="201"/>
      <c r="F63" s="113"/>
      <c r="G63" s="113"/>
      <c r="H63" s="113"/>
      <c r="I63" s="203"/>
      <c r="J63" s="203"/>
      <c r="K63" s="204"/>
      <c r="L63" s="204"/>
      <c r="M63" s="204"/>
      <c r="N63" s="201"/>
      <c r="O63" s="201"/>
      <c r="P63" s="201"/>
      <c r="Q63" s="201"/>
      <c r="R63" s="113"/>
      <c r="S63" s="113"/>
      <c r="V63" s="201"/>
      <c r="W63" s="113"/>
      <c r="Y63" s="113"/>
      <c r="Z63" s="113"/>
      <c r="AA63" s="113"/>
      <c r="AC63" s="113"/>
      <c r="AD63" s="201"/>
      <c r="AE63" s="113"/>
      <c r="AF63" s="113"/>
      <c r="AG63" s="113"/>
    </row>
    <row r="64" spans="1:33" x14ac:dyDescent="0.2">
      <c r="A64" s="113"/>
      <c r="B64" s="200"/>
      <c r="C64" s="113"/>
      <c r="D64" s="201"/>
      <c r="E64" s="201"/>
      <c r="F64" s="113"/>
      <c r="G64" s="113"/>
      <c r="H64" s="113"/>
      <c r="I64" s="203"/>
      <c r="J64" s="203"/>
      <c r="K64" s="204"/>
      <c r="L64" s="204"/>
      <c r="M64" s="204"/>
      <c r="N64" s="201"/>
      <c r="O64" s="201"/>
      <c r="P64" s="201"/>
      <c r="Q64" s="201"/>
      <c r="R64" s="113"/>
      <c r="S64" s="113"/>
      <c r="V64" s="201"/>
      <c r="W64" s="113"/>
      <c r="Y64" s="113"/>
      <c r="Z64" s="113"/>
      <c r="AA64" s="113"/>
      <c r="AC64" s="113"/>
      <c r="AD64" s="201"/>
      <c r="AE64" s="113"/>
      <c r="AF64" s="113"/>
      <c r="AG64" s="113"/>
    </row>
    <row r="65" spans="1:33" x14ac:dyDescent="0.2">
      <c r="A65" s="113"/>
      <c r="B65" s="200"/>
      <c r="C65" s="113"/>
      <c r="D65" s="201"/>
      <c r="E65" s="201"/>
      <c r="F65" s="113"/>
      <c r="G65" s="113"/>
      <c r="H65" s="113"/>
      <c r="I65" s="203"/>
      <c r="J65" s="203"/>
      <c r="K65" s="204"/>
      <c r="L65" s="204"/>
      <c r="M65" s="204"/>
      <c r="N65" s="201"/>
      <c r="O65" s="201"/>
      <c r="P65" s="201"/>
      <c r="Q65" s="201"/>
      <c r="R65" s="113"/>
      <c r="S65" s="113"/>
      <c r="V65" s="201"/>
      <c r="W65" s="113"/>
      <c r="Y65" s="113"/>
      <c r="Z65" s="113"/>
      <c r="AA65" s="113"/>
      <c r="AC65" s="113"/>
      <c r="AD65" s="201"/>
      <c r="AE65" s="113"/>
      <c r="AF65" s="113"/>
      <c r="AG65" s="113"/>
    </row>
    <row r="66" spans="1:33" x14ac:dyDescent="0.2">
      <c r="A66" s="113"/>
      <c r="B66" s="200"/>
      <c r="C66" s="113"/>
      <c r="D66" s="201"/>
      <c r="E66" s="201"/>
      <c r="F66" s="113"/>
      <c r="G66" s="113"/>
      <c r="H66" s="113"/>
      <c r="I66" s="203"/>
      <c r="J66" s="203"/>
      <c r="K66" s="204"/>
      <c r="L66" s="204"/>
      <c r="M66" s="204"/>
      <c r="N66" s="201"/>
      <c r="O66" s="201"/>
      <c r="P66" s="201"/>
      <c r="Q66" s="201"/>
      <c r="R66" s="113"/>
      <c r="S66" s="113"/>
      <c r="V66" s="201"/>
      <c r="W66" s="113"/>
      <c r="Y66" s="113"/>
      <c r="Z66" s="113"/>
      <c r="AA66" s="113"/>
      <c r="AC66" s="113"/>
      <c r="AD66" s="201"/>
      <c r="AE66" s="113"/>
      <c r="AF66" s="113"/>
      <c r="AG66" s="113"/>
    </row>
    <row r="67" spans="1:33" x14ac:dyDescent="0.2">
      <c r="A67" s="113"/>
      <c r="B67" s="200"/>
      <c r="C67" s="113"/>
      <c r="D67" s="201"/>
      <c r="E67" s="201"/>
      <c r="F67" s="113"/>
      <c r="G67" s="113"/>
      <c r="H67" s="113"/>
      <c r="I67" s="203"/>
      <c r="J67" s="203"/>
      <c r="K67" s="204"/>
      <c r="L67" s="204"/>
      <c r="M67" s="204"/>
      <c r="N67" s="201"/>
      <c r="O67" s="201"/>
      <c r="P67" s="201"/>
      <c r="Q67" s="201"/>
      <c r="R67" s="113"/>
      <c r="S67" s="113"/>
      <c r="V67" s="201"/>
      <c r="W67" s="113"/>
      <c r="Y67" s="113"/>
      <c r="Z67" s="113"/>
      <c r="AA67" s="113"/>
      <c r="AC67" s="113"/>
      <c r="AD67" s="201"/>
      <c r="AE67" s="113"/>
      <c r="AF67" s="113"/>
      <c r="AG67" s="113"/>
    </row>
    <row r="68" spans="1:33" x14ac:dyDescent="0.2">
      <c r="A68" s="113"/>
      <c r="B68" s="200"/>
      <c r="C68" s="113"/>
      <c r="D68" s="201"/>
      <c r="E68" s="201"/>
      <c r="F68" s="113"/>
      <c r="G68" s="113"/>
      <c r="H68" s="113"/>
      <c r="I68" s="203"/>
      <c r="J68" s="203"/>
      <c r="K68" s="204"/>
      <c r="L68" s="204"/>
      <c r="M68" s="204"/>
      <c r="N68" s="201"/>
      <c r="O68" s="201"/>
      <c r="P68" s="201"/>
      <c r="Q68" s="201"/>
      <c r="R68" s="113"/>
      <c r="S68" s="113"/>
      <c r="V68" s="201"/>
      <c r="W68" s="113"/>
      <c r="Y68" s="113"/>
      <c r="Z68" s="113"/>
      <c r="AA68" s="113"/>
      <c r="AC68" s="113"/>
      <c r="AD68" s="201"/>
      <c r="AE68" s="113"/>
      <c r="AF68" s="113"/>
      <c r="AG68" s="113"/>
    </row>
    <row r="69" spans="1:33" x14ac:dyDescent="0.2">
      <c r="A69" s="113"/>
      <c r="B69" s="200"/>
      <c r="C69" s="113"/>
      <c r="D69" s="201"/>
      <c r="E69" s="201"/>
      <c r="F69" s="113"/>
      <c r="G69" s="113"/>
      <c r="H69" s="113"/>
      <c r="I69" s="203"/>
      <c r="J69" s="203"/>
      <c r="K69" s="204"/>
      <c r="L69" s="204"/>
      <c r="M69" s="204"/>
      <c r="N69" s="201"/>
      <c r="O69" s="201"/>
      <c r="P69" s="201"/>
      <c r="Q69" s="201"/>
      <c r="R69" s="113"/>
      <c r="S69" s="113"/>
      <c r="V69" s="201"/>
      <c r="W69" s="113"/>
      <c r="Y69" s="113"/>
      <c r="Z69" s="113"/>
      <c r="AA69" s="113"/>
      <c r="AC69" s="113"/>
      <c r="AD69" s="201"/>
      <c r="AE69" s="113"/>
      <c r="AF69" s="113"/>
      <c r="AG69" s="113"/>
    </row>
    <row r="70" spans="1:33" x14ac:dyDescent="0.2">
      <c r="A70" s="113"/>
      <c r="B70" s="200"/>
      <c r="C70" s="113"/>
      <c r="D70" s="201"/>
      <c r="E70" s="201"/>
      <c r="F70" s="113"/>
      <c r="G70" s="113"/>
      <c r="H70" s="113"/>
      <c r="I70" s="203"/>
      <c r="J70" s="203"/>
      <c r="K70" s="204"/>
      <c r="L70" s="204"/>
      <c r="M70" s="204"/>
      <c r="N70" s="201"/>
      <c r="O70" s="201"/>
      <c r="P70" s="201"/>
      <c r="Q70" s="201"/>
      <c r="R70" s="113"/>
      <c r="S70" s="113"/>
      <c r="V70" s="201"/>
      <c r="W70" s="113"/>
      <c r="Y70" s="113"/>
      <c r="Z70" s="113"/>
      <c r="AA70" s="113"/>
      <c r="AC70" s="113"/>
      <c r="AD70" s="201"/>
      <c r="AE70" s="113"/>
      <c r="AF70" s="113"/>
      <c r="AG70" s="113"/>
    </row>
    <row r="71" spans="1:33" x14ac:dyDescent="0.2">
      <c r="A71" s="113"/>
      <c r="B71" s="200"/>
      <c r="C71" s="113"/>
      <c r="D71" s="201"/>
      <c r="E71" s="201"/>
      <c r="F71" s="113"/>
      <c r="G71" s="113"/>
      <c r="H71" s="113"/>
      <c r="I71" s="203"/>
      <c r="J71" s="203"/>
      <c r="K71" s="204"/>
      <c r="L71" s="204"/>
      <c r="M71" s="204"/>
      <c r="N71" s="201"/>
      <c r="O71" s="201"/>
      <c r="P71" s="201"/>
      <c r="Q71" s="201"/>
      <c r="R71" s="113"/>
      <c r="S71" s="113"/>
      <c r="V71" s="201"/>
      <c r="W71" s="113"/>
      <c r="Y71" s="113"/>
      <c r="Z71" s="113"/>
      <c r="AA71" s="113"/>
      <c r="AC71" s="113"/>
      <c r="AD71" s="201"/>
      <c r="AE71" s="113"/>
      <c r="AF71" s="113"/>
      <c r="AG71" s="113"/>
    </row>
    <row r="72" spans="1:33" x14ac:dyDescent="0.2">
      <c r="A72" s="113"/>
      <c r="B72" s="200"/>
      <c r="C72" s="113"/>
      <c r="D72" s="201"/>
      <c r="E72" s="201"/>
      <c r="F72" s="113"/>
      <c r="G72" s="113"/>
      <c r="H72" s="113"/>
      <c r="I72" s="203"/>
      <c r="J72" s="203"/>
      <c r="K72" s="204"/>
      <c r="L72" s="204"/>
      <c r="M72" s="204"/>
      <c r="N72" s="201"/>
      <c r="O72" s="201"/>
      <c r="P72" s="201"/>
      <c r="Q72" s="201"/>
      <c r="R72" s="113"/>
      <c r="S72" s="113"/>
      <c r="V72" s="201"/>
      <c r="W72" s="113"/>
      <c r="Y72" s="113"/>
      <c r="Z72" s="113"/>
      <c r="AA72" s="113"/>
      <c r="AC72" s="113"/>
      <c r="AD72" s="201"/>
      <c r="AE72" s="113"/>
      <c r="AF72" s="113"/>
      <c r="AG72" s="113"/>
    </row>
    <row r="73" spans="1:33" x14ac:dyDescent="0.2">
      <c r="A73" s="113"/>
      <c r="B73" s="200"/>
      <c r="C73" s="113"/>
      <c r="D73" s="201"/>
      <c r="E73" s="201"/>
      <c r="F73" s="113"/>
      <c r="G73" s="113"/>
      <c r="H73" s="113"/>
      <c r="I73" s="203"/>
      <c r="J73" s="203"/>
      <c r="K73" s="204"/>
      <c r="L73" s="204"/>
      <c r="M73" s="204"/>
      <c r="N73" s="201"/>
      <c r="O73" s="201"/>
      <c r="P73" s="201"/>
      <c r="Q73" s="201"/>
      <c r="R73" s="113"/>
      <c r="S73" s="113"/>
      <c r="V73" s="201"/>
      <c r="W73" s="113"/>
      <c r="Y73" s="113"/>
      <c r="Z73" s="113"/>
      <c r="AA73" s="113"/>
      <c r="AC73" s="113"/>
      <c r="AD73" s="201"/>
      <c r="AE73" s="113"/>
      <c r="AF73" s="113"/>
      <c r="AG73" s="113"/>
    </row>
    <row r="74" spans="1:33" x14ac:dyDescent="0.2">
      <c r="A74" s="113"/>
      <c r="B74" s="200"/>
      <c r="C74" s="113"/>
      <c r="D74" s="201"/>
      <c r="E74" s="201"/>
      <c r="F74" s="113"/>
      <c r="G74" s="113"/>
      <c r="H74" s="113"/>
      <c r="I74" s="203"/>
      <c r="J74" s="203"/>
      <c r="K74" s="204"/>
      <c r="L74" s="204"/>
      <c r="M74" s="204"/>
      <c r="N74" s="201"/>
      <c r="O74" s="201"/>
      <c r="P74" s="201"/>
      <c r="Q74" s="201"/>
      <c r="R74" s="113"/>
      <c r="S74" s="113"/>
      <c r="V74" s="201"/>
      <c r="W74" s="113"/>
      <c r="Y74" s="113"/>
      <c r="Z74" s="113"/>
      <c r="AA74" s="113"/>
      <c r="AC74" s="113"/>
      <c r="AD74" s="201"/>
      <c r="AE74" s="113"/>
      <c r="AF74" s="113"/>
      <c r="AG74" s="113"/>
    </row>
    <row r="75" spans="1:33" x14ac:dyDescent="0.2">
      <c r="A75" s="113"/>
      <c r="B75" s="200"/>
      <c r="C75" s="113"/>
      <c r="D75" s="201"/>
      <c r="E75" s="201"/>
      <c r="F75" s="113"/>
      <c r="G75" s="113"/>
      <c r="H75" s="113"/>
      <c r="I75" s="203"/>
      <c r="J75" s="203"/>
      <c r="K75" s="204"/>
      <c r="L75" s="204"/>
      <c r="M75" s="204"/>
      <c r="N75" s="201"/>
      <c r="O75" s="201"/>
      <c r="P75" s="201"/>
      <c r="Q75" s="201"/>
      <c r="R75" s="113"/>
      <c r="S75" s="113"/>
      <c r="V75" s="201"/>
      <c r="W75" s="113"/>
      <c r="Y75" s="113"/>
      <c r="Z75" s="113"/>
      <c r="AA75" s="113"/>
      <c r="AC75" s="113"/>
      <c r="AD75" s="201"/>
      <c r="AE75" s="113"/>
      <c r="AF75" s="113"/>
      <c r="AG75" s="113"/>
    </row>
    <row r="76" spans="1:33" x14ac:dyDescent="0.2">
      <c r="A76" s="113"/>
      <c r="B76" s="200"/>
      <c r="C76" s="113"/>
      <c r="D76" s="201"/>
      <c r="E76" s="201"/>
      <c r="F76" s="113"/>
      <c r="G76" s="113"/>
      <c r="H76" s="113"/>
      <c r="I76" s="203"/>
      <c r="J76" s="203"/>
      <c r="K76" s="204"/>
      <c r="L76" s="204"/>
      <c r="M76" s="204"/>
      <c r="N76" s="201"/>
      <c r="O76" s="201"/>
      <c r="P76" s="201"/>
      <c r="Q76" s="201"/>
      <c r="R76" s="113"/>
      <c r="S76" s="113"/>
      <c r="V76" s="201"/>
      <c r="W76" s="113"/>
      <c r="Y76" s="113"/>
      <c r="Z76" s="113"/>
      <c r="AA76" s="113"/>
      <c r="AC76" s="113"/>
      <c r="AD76" s="201"/>
      <c r="AE76" s="113"/>
      <c r="AF76" s="113"/>
      <c r="AG76" s="113"/>
    </row>
    <row r="77" spans="1:33" x14ac:dyDescent="0.2">
      <c r="A77" s="113"/>
      <c r="B77" s="200"/>
      <c r="C77" s="113"/>
      <c r="D77" s="201"/>
      <c r="E77" s="201"/>
      <c r="F77" s="113"/>
      <c r="G77" s="113"/>
      <c r="H77" s="113"/>
      <c r="I77" s="203"/>
      <c r="J77" s="203"/>
      <c r="K77" s="204"/>
      <c r="L77" s="204"/>
      <c r="M77" s="204"/>
      <c r="N77" s="201"/>
      <c r="O77" s="201"/>
      <c r="P77" s="201"/>
      <c r="Q77" s="201"/>
      <c r="R77" s="113"/>
      <c r="S77" s="113"/>
      <c r="V77" s="201"/>
      <c r="W77" s="113"/>
      <c r="Y77" s="113"/>
      <c r="Z77" s="113"/>
      <c r="AA77" s="113"/>
      <c r="AC77" s="113"/>
      <c r="AD77" s="201"/>
      <c r="AE77" s="113"/>
      <c r="AF77" s="113"/>
      <c r="AG77" s="113"/>
    </row>
    <row r="78" spans="1:33" x14ac:dyDescent="0.2">
      <c r="A78" s="113"/>
      <c r="B78" s="200"/>
      <c r="C78" s="113"/>
      <c r="D78" s="201"/>
      <c r="E78" s="201"/>
      <c r="F78" s="113"/>
      <c r="G78" s="113"/>
      <c r="H78" s="113"/>
      <c r="I78" s="203"/>
      <c r="J78" s="203"/>
      <c r="K78" s="204"/>
      <c r="L78" s="204"/>
      <c r="M78" s="204"/>
      <c r="N78" s="201"/>
      <c r="O78" s="201"/>
      <c r="P78" s="201"/>
      <c r="Q78" s="201"/>
      <c r="R78" s="113"/>
      <c r="S78" s="113"/>
      <c r="V78" s="201"/>
      <c r="W78" s="113"/>
      <c r="Y78" s="113"/>
      <c r="Z78" s="113"/>
      <c r="AA78" s="113"/>
      <c r="AC78" s="113"/>
      <c r="AD78" s="201"/>
      <c r="AE78" s="113"/>
      <c r="AF78" s="113"/>
      <c r="AG78" s="113"/>
    </row>
    <row r="79" spans="1:33" x14ac:dyDescent="0.2">
      <c r="A79" s="113"/>
      <c r="B79" s="200"/>
      <c r="C79" s="113"/>
      <c r="D79" s="201"/>
      <c r="E79" s="201"/>
      <c r="F79" s="113"/>
      <c r="G79" s="113"/>
      <c r="H79" s="113"/>
      <c r="I79" s="203"/>
      <c r="J79" s="203"/>
      <c r="K79" s="204"/>
      <c r="L79" s="204"/>
      <c r="M79" s="204"/>
      <c r="N79" s="201"/>
      <c r="O79" s="201"/>
      <c r="P79" s="201"/>
      <c r="Q79" s="201"/>
      <c r="R79" s="113"/>
      <c r="S79" s="113"/>
      <c r="V79" s="201"/>
      <c r="W79" s="113"/>
      <c r="Y79" s="113"/>
      <c r="Z79" s="113"/>
      <c r="AA79" s="113"/>
      <c r="AC79" s="113"/>
      <c r="AD79" s="201"/>
      <c r="AE79" s="113"/>
      <c r="AF79" s="113"/>
      <c r="AG79" s="113"/>
    </row>
    <row r="80" spans="1:33" x14ac:dyDescent="0.2">
      <c r="A80" s="113"/>
      <c r="B80" s="200"/>
      <c r="C80" s="113"/>
      <c r="D80" s="201"/>
      <c r="E80" s="201"/>
      <c r="F80" s="113"/>
      <c r="G80" s="113"/>
      <c r="H80" s="113"/>
      <c r="I80" s="203"/>
      <c r="J80" s="203"/>
      <c r="K80" s="204"/>
      <c r="L80" s="204"/>
      <c r="M80" s="204"/>
      <c r="N80" s="201"/>
      <c r="O80" s="201"/>
      <c r="P80" s="201"/>
      <c r="Q80" s="201"/>
      <c r="R80" s="113"/>
      <c r="S80" s="113"/>
      <c r="V80" s="201"/>
      <c r="W80" s="113"/>
      <c r="Y80" s="113"/>
      <c r="Z80" s="113"/>
      <c r="AA80" s="113"/>
      <c r="AC80" s="113"/>
      <c r="AD80" s="201"/>
      <c r="AE80" s="113"/>
      <c r="AF80" s="113"/>
      <c r="AG80" s="113"/>
    </row>
    <row r="81" spans="1:33" x14ac:dyDescent="0.2">
      <c r="A81" s="113"/>
      <c r="B81" s="200"/>
      <c r="C81" s="113"/>
      <c r="D81" s="201"/>
      <c r="E81" s="201"/>
      <c r="F81" s="113"/>
      <c r="G81" s="113"/>
      <c r="H81" s="113"/>
      <c r="I81" s="203"/>
      <c r="J81" s="203"/>
      <c r="K81" s="204"/>
      <c r="L81" s="204"/>
      <c r="M81" s="204"/>
      <c r="N81" s="201"/>
      <c r="O81" s="201"/>
      <c r="P81" s="201"/>
      <c r="Q81" s="201"/>
      <c r="R81" s="113"/>
      <c r="S81" s="113"/>
      <c r="V81" s="201"/>
      <c r="W81" s="113"/>
      <c r="Y81" s="113"/>
      <c r="Z81" s="113"/>
      <c r="AA81" s="113"/>
      <c r="AC81" s="113"/>
      <c r="AD81" s="201"/>
      <c r="AE81" s="113"/>
      <c r="AF81" s="113"/>
      <c r="AG81" s="113"/>
    </row>
    <row r="82" spans="1:33" x14ac:dyDescent="0.2">
      <c r="A82" s="113"/>
      <c r="B82" s="200"/>
      <c r="C82" s="113"/>
      <c r="D82" s="201"/>
      <c r="E82" s="201"/>
      <c r="F82" s="113"/>
      <c r="G82" s="113"/>
      <c r="H82" s="113"/>
      <c r="I82" s="203"/>
      <c r="J82" s="203"/>
      <c r="K82" s="204"/>
      <c r="L82" s="204"/>
      <c r="M82" s="204"/>
      <c r="N82" s="201"/>
      <c r="O82" s="201"/>
      <c r="P82" s="201"/>
      <c r="Q82" s="201"/>
      <c r="R82" s="113"/>
      <c r="S82" s="113"/>
      <c r="V82" s="201"/>
      <c r="W82" s="113"/>
      <c r="Y82" s="113"/>
      <c r="Z82" s="113"/>
      <c r="AA82" s="113"/>
      <c r="AC82" s="113"/>
      <c r="AD82" s="201"/>
      <c r="AE82" s="113"/>
      <c r="AF82" s="113"/>
      <c r="AG82" s="113"/>
    </row>
    <row r="83" spans="1:33" x14ac:dyDescent="0.2">
      <c r="A83" s="113"/>
      <c r="B83" s="200"/>
      <c r="C83" s="113"/>
      <c r="D83" s="201"/>
      <c r="E83" s="201"/>
      <c r="F83" s="113"/>
      <c r="G83" s="113"/>
      <c r="H83" s="113"/>
      <c r="I83" s="203"/>
      <c r="J83" s="203"/>
      <c r="K83" s="204"/>
      <c r="L83" s="204"/>
      <c r="M83" s="204"/>
      <c r="N83" s="201"/>
      <c r="O83" s="201"/>
      <c r="P83" s="201"/>
      <c r="Q83" s="201"/>
      <c r="R83" s="113"/>
      <c r="S83" s="113"/>
      <c r="V83" s="201"/>
      <c r="W83" s="113"/>
      <c r="Y83" s="113"/>
      <c r="Z83" s="113"/>
      <c r="AA83" s="113"/>
      <c r="AC83" s="113"/>
      <c r="AD83" s="201"/>
      <c r="AE83" s="113"/>
      <c r="AF83" s="113"/>
      <c r="AG83" s="113"/>
    </row>
    <row r="84" spans="1:33" x14ac:dyDescent="0.2">
      <c r="A84" s="113"/>
      <c r="B84" s="200"/>
      <c r="C84" s="113"/>
      <c r="D84" s="201"/>
      <c r="E84" s="201"/>
      <c r="F84" s="113"/>
      <c r="G84" s="113"/>
      <c r="H84" s="113"/>
      <c r="I84" s="203"/>
      <c r="J84" s="203"/>
      <c r="K84" s="204"/>
      <c r="L84" s="204"/>
      <c r="M84" s="204"/>
      <c r="N84" s="201"/>
      <c r="O84" s="201"/>
      <c r="P84" s="201"/>
      <c r="Q84" s="201"/>
      <c r="R84" s="113"/>
      <c r="S84" s="113"/>
      <c r="V84" s="201"/>
      <c r="W84" s="113"/>
      <c r="Y84" s="113"/>
      <c r="Z84" s="113"/>
      <c r="AA84" s="113"/>
      <c r="AC84" s="113"/>
      <c r="AD84" s="201"/>
      <c r="AE84" s="113"/>
      <c r="AF84" s="113"/>
      <c r="AG84" s="113"/>
    </row>
    <row r="85" spans="1:33" x14ac:dyDescent="0.2">
      <c r="A85" s="113"/>
      <c r="B85" s="200"/>
      <c r="C85" s="113"/>
      <c r="D85" s="201"/>
      <c r="E85" s="201"/>
      <c r="F85" s="113"/>
      <c r="G85" s="113"/>
      <c r="H85" s="113"/>
      <c r="I85" s="203"/>
      <c r="J85" s="203"/>
      <c r="K85" s="204"/>
      <c r="L85" s="204"/>
      <c r="M85" s="204"/>
      <c r="N85" s="201"/>
      <c r="O85" s="201"/>
      <c r="P85" s="201"/>
      <c r="Q85" s="201"/>
      <c r="R85" s="113"/>
      <c r="S85" s="113"/>
      <c r="V85" s="201"/>
      <c r="W85" s="113"/>
      <c r="Y85" s="113"/>
      <c r="Z85" s="113"/>
      <c r="AA85" s="113"/>
      <c r="AC85" s="113"/>
      <c r="AD85" s="201"/>
      <c r="AE85" s="113"/>
      <c r="AF85" s="113"/>
      <c r="AG85" s="113"/>
    </row>
    <row r="86" spans="1:33" x14ac:dyDescent="0.2">
      <c r="A86" s="113"/>
      <c r="B86" s="200"/>
      <c r="C86" s="113"/>
      <c r="D86" s="201"/>
      <c r="E86" s="201"/>
      <c r="F86" s="113"/>
      <c r="G86" s="113"/>
      <c r="H86" s="113"/>
      <c r="I86" s="203"/>
      <c r="J86" s="203"/>
      <c r="K86" s="204"/>
      <c r="L86" s="204"/>
      <c r="M86" s="204"/>
      <c r="N86" s="201"/>
      <c r="O86" s="201"/>
      <c r="P86" s="201"/>
      <c r="Q86" s="201"/>
      <c r="R86" s="113"/>
      <c r="S86" s="113"/>
      <c r="V86" s="201"/>
      <c r="W86" s="113"/>
      <c r="Y86" s="113"/>
      <c r="Z86" s="113"/>
      <c r="AA86" s="113"/>
      <c r="AC86" s="113"/>
      <c r="AD86" s="201"/>
      <c r="AE86" s="113"/>
      <c r="AF86" s="113"/>
      <c r="AG86" s="113"/>
    </row>
    <row r="87" spans="1:33" x14ac:dyDescent="0.2">
      <c r="A87" s="113"/>
      <c r="B87" s="200"/>
      <c r="C87" s="113"/>
      <c r="D87" s="201"/>
      <c r="E87" s="201"/>
      <c r="F87" s="113"/>
      <c r="G87" s="113"/>
      <c r="H87" s="113"/>
      <c r="I87" s="203"/>
      <c r="J87" s="203"/>
      <c r="K87" s="204"/>
      <c r="L87" s="204"/>
      <c r="M87" s="204"/>
      <c r="N87" s="201"/>
      <c r="O87" s="201"/>
      <c r="P87" s="201"/>
      <c r="Q87" s="201"/>
      <c r="R87" s="113"/>
      <c r="S87" s="113"/>
      <c r="V87" s="201"/>
      <c r="W87" s="113"/>
      <c r="Y87" s="113"/>
      <c r="Z87" s="113"/>
      <c r="AA87" s="113"/>
      <c r="AC87" s="113"/>
      <c r="AD87" s="201"/>
      <c r="AE87" s="113"/>
      <c r="AF87" s="113"/>
      <c r="AG87" s="113"/>
    </row>
    <row r="88" spans="1:33" x14ac:dyDescent="0.2">
      <c r="A88" s="113"/>
      <c r="B88" s="200"/>
      <c r="C88" s="113"/>
      <c r="D88" s="201"/>
      <c r="E88" s="201"/>
      <c r="F88" s="113"/>
      <c r="G88" s="113"/>
      <c r="H88" s="113"/>
      <c r="I88" s="203"/>
      <c r="J88" s="203"/>
      <c r="K88" s="204"/>
      <c r="L88" s="204"/>
      <c r="M88" s="204"/>
      <c r="N88" s="201"/>
      <c r="O88" s="201"/>
      <c r="P88" s="201"/>
      <c r="Q88" s="201"/>
      <c r="R88" s="113"/>
      <c r="S88" s="113"/>
      <c r="V88" s="201"/>
      <c r="W88" s="113"/>
      <c r="Y88" s="113"/>
      <c r="Z88" s="113"/>
      <c r="AA88" s="113"/>
      <c r="AC88" s="113"/>
      <c r="AD88" s="201"/>
      <c r="AE88" s="113"/>
      <c r="AF88" s="113"/>
      <c r="AG88" s="113"/>
    </row>
    <row r="89" spans="1:33" x14ac:dyDescent="0.2">
      <c r="A89" s="113"/>
      <c r="B89" s="200"/>
      <c r="C89" s="113"/>
      <c r="D89" s="201"/>
      <c r="E89" s="201"/>
      <c r="F89" s="113"/>
      <c r="G89" s="113"/>
      <c r="H89" s="113"/>
      <c r="I89" s="203"/>
      <c r="J89" s="203"/>
      <c r="K89" s="204"/>
      <c r="L89" s="204"/>
      <c r="M89" s="204"/>
      <c r="N89" s="201"/>
      <c r="O89" s="201"/>
      <c r="P89" s="201"/>
      <c r="Q89" s="201"/>
      <c r="R89" s="113"/>
      <c r="S89" s="113"/>
      <c r="V89" s="201"/>
      <c r="W89" s="113"/>
      <c r="Y89" s="113"/>
      <c r="Z89" s="113"/>
      <c r="AA89" s="113"/>
      <c r="AC89" s="113"/>
      <c r="AD89" s="201"/>
      <c r="AE89" s="113"/>
      <c r="AF89" s="113"/>
      <c r="AG89" s="113"/>
    </row>
    <row r="90" spans="1:33" x14ac:dyDescent="0.2">
      <c r="A90" s="113"/>
      <c r="B90" s="200"/>
      <c r="C90" s="113"/>
      <c r="D90" s="201"/>
      <c r="E90" s="201"/>
      <c r="F90" s="113"/>
      <c r="G90" s="113"/>
      <c r="H90" s="113"/>
      <c r="I90" s="203"/>
      <c r="J90" s="203"/>
      <c r="K90" s="204"/>
      <c r="L90" s="204"/>
      <c r="M90" s="204"/>
      <c r="N90" s="201"/>
      <c r="O90" s="201"/>
      <c r="P90" s="201"/>
      <c r="Q90" s="201"/>
      <c r="R90" s="113"/>
      <c r="S90" s="113"/>
      <c r="V90" s="201"/>
      <c r="W90" s="113"/>
      <c r="Y90" s="113"/>
      <c r="Z90" s="113"/>
      <c r="AA90" s="113"/>
      <c r="AC90" s="113"/>
      <c r="AD90" s="201"/>
      <c r="AE90" s="113"/>
      <c r="AF90" s="113"/>
      <c r="AG90" s="113"/>
    </row>
    <row r="91" spans="1:33" x14ac:dyDescent="0.2">
      <c r="A91" s="113"/>
      <c r="B91" s="200"/>
      <c r="C91" s="113"/>
      <c r="D91" s="201"/>
      <c r="E91" s="201"/>
      <c r="F91" s="113"/>
      <c r="G91" s="113"/>
      <c r="H91" s="113"/>
      <c r="I91" s="203"/>
      <c r="J91" s="203"/>
      <c r="K91" s="204"/>
      <c r="L91" s="204"/>
      <c r="M91" s="204"/>
      <c r="N91" s="201"/>
      <c r="O91" s="201"/>
      <c r="P91" s="201"/>
      <c r="Q91" s="201"/>
      <c r="R91" s="113"/>
      <c r="S91" s="113"/>
      <c r="V91" s="201"/>
      <c r="W91" s="113"/>
      <c r="Y91" s="113"/>
      <c r="Z91" s="113"/>
      <c r="AA91" s="113"/>
      <c r="AC91" s="113"/>
      <c r="AD91" s="201"/>
      <c r="AE91" s="113"/>
      <c r="AF91" s="113"/>
      <c r="AG91" s="113"/>
    </row>
    <row r="92" spans="1:33" x14ac:dyDescent="0.2">
      <c r="A92" s="113"/>
      <c r="B92" s="200"/>
      <c r="C92" s="113"/>
      <c r="D92" s="201"/>
      <c r="E92" s="201"/>
      <c r="F92" s="113"/>
      <c r="G92" s="113"/>
      <c r="H92" s="113"/>
      <c r="I92" s="203"/>
      <c r="J92" s="203"/>
      <c r="K92" s="204"/>
      <c r="L92" s="204"/>
      <c r="M92" s="204"/>
      <c r="N92" s="201"/>
      <c r="O92" s="201"/>
      <c r="P92" s="201"/>
      <c r="Q92" s="201"/>
      <c r="R92" s="113"/>
      <c r="S92" s="113"/>
      <c r="V92" s="201"/>
      <c r="W92" s="113"/>
      <c r="Y92" s="113"/>
      <c r="Z92" s="113"/>
      <c r="AA92" s="113"/>
      <c r="AC92" s="113"/>
      <c r="AD92" s="201"/>
      <c r="AE92" s="113"/>
      <c r="AF92" s="113"/>
      <c r="AG92" s="113"/>
    </row>
    <row r="93" spans="1:33" x14ac:dyDescent="0.2">
      <c r="A93" s="113"/>
      <c r="B93" s="200"/>
      <c r="C93" s="113"/>
      <c r="D93" s="201"/>
      <c r="E93" s="201"/>
      <c r="F93" s="113"/>
      <c r="G93" s="113"/>
      <c r="H93" s="113"/>
      <c r="I93" s="203"/>
      <c r="J93" s="203"/>
      <c r="K93" s="204"/>
      <c r="L93" s="204"/>
      <c r="M93" s="204"/>
      <c r="N93" s="201"/>
      <c r="O93" s="201"/>
      <c r="P93" s="201"/>
      <c r="Q93" s="201"/>
      <c r="R93" s="113"/>
      <c r="S93" s="113"/>
      <c r="V93" s="201"/>
      <c r="W93" s="113"/>
      <c r="Y93" s="113"/>
      <c r="Z93" s="113"/>
      <c r="AA93" s="113"/>
      <c r="AC93" s="113"/>
      <c r="AD93" s="201"/>
      <c r="AE93" s="113"/>
      <c r="AF93" s="113"/>
      <c r="AG93" s="113"/>
    </row>
    <row r="94" spans="1:33" x14ac:dyDescent="0.2">
      <c r="A94" s="113"/>
      <c r="B94" s="200"/>
      <c r="C94" s="113"/>
      <c r="D94" s="201"/>
      <c r="E94" s="201"/>
      <c r="F94" s="113"/>
      <c r="G94" s="113"/>
      <c r="H94" s="113"/>
      <c r="I94" s="203"/>
      <c r="J94" s="203"/>
      <c r="K94" s="204"/>
      <c r="L94" s="204"/>
      <c r="M94" s="204"/>
      <c r="N94" s="201"/>
      <c r="O94" s="201"/>
      <c r="P94" s="201"/>
      <c r="Q94" s="201"/>
      <c r="R94" s="113"/>
      <c r="S94" s="113"/>
      <c r="V94" s="201"/>
      <c r="W94" s="113"/>
      <c r="Y94" s="113"/>
      <c r="Z94" s="113"/>
      <c r="AA94" s="113"/>
      <c r="AC94" s="113"/>
      <c r="AD94" s="201"/>
      <c r="AE94" s="113"/>
      <c r="AF94" s="113"/>
      <c r="AG94" s="113"/>
    </row>
    <row r="95" spans="1:33" x14ac:dyDescent="0.2">
      <c r="A95" s="113"/>
      <c r="B95" s="200"/>
      <c r="C95" s="113"/>
      <c r="D95" s="201"/>
      <c r="E95" s="201"/>
      <c r="F95" s="113"/>
      <c r="G95" s="113"/>
      <c r="H95" s="113"/>
      <c r="I95" s="203"/>
      <c r="J95" s="203"/>
      <c r="K95" s="204"/>
      <c r="L95" s="204"/>
      <c r="M95" s="204"/>
      <c r="N95" s="201"/>
      <c r="O95" s="201"/>
      <c r="P95" s="201"/>
      <c r="Q95" s="201"/>
      <c r="R95" s="113"/>
      <c r="S95" s="113"/>
      <c r="V95" s="201"/>
      <c r="W95" s="113"/>
      <c r="Y95" s="113"/>
      <c r="Z95" s="113"/>
      <c r="AA95" s="113"/>
      <c r="AC95" s="113"/>
      <c r="AD95" s="201"/>
      <c r="AE95" s="113"/>
      <c r="AF95" s="113"/>
      <c r="AG95" s="113"/>
    </row>
    <row r="96" spans="1:33" x14ac:dyDescent="0.2">
      <c r="A96" s="113"/>
      <c r="B96" s="200"/>
      <c r="C96" s="113"/>
      <c r="D96" s="201"/>
      <c r="E96" s="201"/>
      <c r="F96" s="113"/>
      <c r="G96" s="113"/>
      <c r="H96" s="113"/>
      <c r="I96" s="203"/>
      <c r="J96" s="203"/>
      <c r="K96" s="204"/>
      <c r="L96" s="204"/>
      <c r="M96" s="204"/>
      <c r="N96" s="201"/>
      <c r="O96" s="201"/>
      <c r="P96" s="201"/>
      <c r="Q96" s="201"/>
      <c r="R96" s="113"/>
      <c r="S96" s="113"/>
      <c r="V96" s="201"/>
      <c r="W96" s="113"/>
      <c r="Y96" s="113"/>
      <c r="Z96" s="113"/>
      <c r="AA96" s="113"/>
      <c r="AC96" s="113"/>
      <c r="AD96" s="201"/>
      <c r="AE96" s="113"/>
      <c r="AF96" s="113"/>
      <c r="AG96" s="113"/>
    </row>
    <row r="97" spans="1:33" x14ac:dyDescent="0.2">
      <c r="A97" s="113"/>
      <c r="B97" s="200"/>
      <c r="C97" s="113"/>
      <c r="D97" s="201"/>
      <c r="E97" s="201"/>
      <c r="F97" s="113"/>
      <c r="G97" s="113"/>
      <c r="H97" s="113"/>
      <c r="I97" s="203"/>
      <c r="J97" s="203"/>
      <c r="K97" s="204"/>
      <c r="L97" s="204"/>
      <c r="M97" s="204"/>
      <c r="N97" s="201"/>
      <c r="O97" s="201"/>
      <c r="P97" s="201"/>
      <c r="Q97" s="201"/>
      <c r="R97" s="113"/>
      <c r="S97" s="113"/>
      <c r="V97" s="201"/>
      <c r="W97" s="113"/>
      <c r="Y97" s="113"/>
      <c r="Z97" s="113"/>
      <c r="AA97" s="113"/>
      <c r="AC97" s="113"/>
      <c r="AD97" s="201"/>
      <c r="AE97" s="113"/>
      <c r="AF97" s="113"/>
      <c r="AG97" s="113"/>
    </row>
    <row r="98" spans="1:33" x14ac:dyDescent="0.2">
      <c r="A98" s="113"/>
      <c r="B98" s="200"/>
      <c r="C98" s="113"/>
      <c r="D98" s="201"/>
      <c r="E98" s="201"/>
      <c r="F98" s="113"/>
      <c r="G98" s="113"/>
      <c r="H98" s="113"/>
      <c r="I98" s="203"/>
      <c r="J98" s="203"/>
      <c r="K98" s="204"/>
      <c r="L98" s="204"/>
      <c r="M98" s="204"/>
      <c r="N98" s="201"/>
      <c r="O98" s="201"/>
      <c r="P98" s="201"/>
      <c r="Q98" s="201"/>
      <c r="R98" s="113"/>
      <c r="S98" s="113"/>
      <c r="V98" s="201"/>
      <c r="W98" s="113"/>
      <c r="Y98" s="113"/>
      <c r="Z98" s="113"/>
      <c r="AA98" s="113"/>
      <c r="AC98" s="113"/>
      <c r="AD98" s="201"/>
      <c r="AE98" s="113"/>
      <c r="AF98" s="113"/>
      <c r="AG98" s="113"/>
    </row>
    <row r="99" spans="1:33" x14ac:dyDescent="0.2">
      <c r="A99" s="113"/>
      <c r="B99" s="200"/>
      <c r="C99" s="113"/>
      <c r="D99" s="201"/>
      <c r="E99" s="201"/>
      <c r="F99" s="113"/>
      <c r="G99" s="113"/>
      <c r="H99" s="113"/>
      <c r="I99" s="203"/>
      <c r="J99" s="203"/>
      <c r="K99" s="204"/>
      <c r="L99" s="204"/>
      <c r="M99" s="204"/>
      <c r="N99" s="201"/>
      <c r="O99" s="201"/>
      <c r="P99" s="201"/>
      <c r="Q99" s="201"/>
      <c r="R99" s="113"/>
      <c r="S99" s="113"/>
      <c r="V99" s="201"/>
      <c r="W99" s="113"/>
      <c r="Y99" s="113"/>
      <c r="Z99" s="113"/>
      <c r="AA99" s="113"/>
      <c r="AC99" s="113"/>
      <c r="AD99" s="201"/>
      <c r="AE99" s="113"/>
      <c r="AF99" s="113"/>
      <c r="AG99" s="113"/>
    </row>
    <row r="100" spans="1:33" x14ac:dyDescent="0.2">
      <c r="A100" s="113"/>
      <c r="B100" s="200"/>
      <c r="C100" s="113"/>
      <c r="D100" s="201"/>
      <c r="E100" s="201"/>
      <c r="F100" s="113"/>
      <c r="G100" s="113"/>
      <c r="H100" s="113"/>
      <c r="I100" s="203"/>
      <c r="J100" s="203"/>
      <c r="K100" s="204"/>
      <c r="L100" s="204"/>
      <c r="M100" s="204"/>
      <c r="N100" s="201"/>
      <c r="O100" s="201"/>
      <c r="P100" s="201"/>
      <c r="Q100" s="201"/>
      <c r="R100" s="113"/>
      <c r="S100" s="113"/>
      <c r="V100" s="201"/>
      <c r="W100" s="113"/>
      <c r="Y100" s="113"/>
      <c r="Z100" s="113"/>
      <c r="AA100" s="113"/>
      <c r="AC100" s="113"/>
      <c r="AD100" s="201"/>
      <c r="AE100" s="113"/>
      <c r="AF100" s="113"/>
      <c r="AG100" s="113"/>
    </row>
    <row r="101" spans="1:33" x14ac:dyDescent="0.2">
      <c r="A101" s="113"/>
      <c r="B101" s="200"/>
      <c r="C101" s="113"/>
      <c r="D101" s="201"/>
      <c r="E101" s="201"/>
      <c r="F101" s="113"/>
      <c r="G101" s="113"/>
      <c r="H101" s="113"/>
      <c r="I101" s="203"/>
      <c r="J101" s="203"/>
      <c r="K101" s="204"/>
      <c r="L101" s="204"/>
      <c r="M101" s="204"/>
      <c r="N101" s="201"/>
      <c r="O101" s="201"/>
      <c r="P101" s="201"/>
      <c r="Q101" s="201"/>
      <c r="R101" s="113"/>
      <c r="S101" s="113"/>
      <c r="V101" s="201"/>
      <c r="W101" s="113"/>
      <c r="Y101" s="113"/>
      <c r="Z101" s="113"/>
      <c r="AA101" s="113"/>
      <c r="AC101" s="113"/>
      <c r="AD101" s="201"/>
      <c r="AE101" s="113"/>
      <c r="AF101" s="113"/>
      <c r="AG101" s="113"/>
    </row>
    <row r="102" spans="1:33" x14ac:dyDescent="0.2">
      <c r="A102" s="113"/>
      <c r="B102" s="200"/>
      <c r="C102" s="113"/>
      <c r="D102" s="201"/>
      <c r="E102" s="201"/>
      <c r="F102" s="113"/>
      <c r="G102" s="113"/>
      <c r="H102" s="113"/>
      <c r="I102" s="203"/>
      <c r="J102" s="203"/>
      <c r="K102" s="204"/>
      <c r="L102" s="204"/>
      <c r="M102" s="204"/>
      <c r="N102" s="201"/>
      <c r="O102" s="201"/>
      <c r="P102" s="201"/>
      <c r="Q102" s="201"/>
      <c r="R102" s="113"/>
      <c r="S102" s="113"/>
      <c r="V102" s="201"/>
      <c r="W102" s="113"/>
      <c r="Y102" s="113"/>
      <c r="Z102" s="113"/>
      <c r="AA102" s="113"/>
      <c r="AC102" s="113"/>
      <c r="AD102" s="201"/>
      <c r="AE102" s="113"/>
      <c r="AF102" s="113"/>
      <c r="AG102" s="113"/>
    </row>
    <row r="103" spans="1:33" x14ac:dyDescent="0.2">
      <c r="A103" s="113"/>
      <c r="B103" s="200"/>
      <c r="C103" s="113"/>
      <c r="D103" s="201"/>
      <c r="E103" s="201"/>
      <c r="F103" s="113"/>
      <c r="G103" s="113"/>
      <c r="H103" s="113"/>
      <c r="I103" s="203"/>
      <c r="J103" s="203"/>
      <c r="K103" s="204"/>
      <c r="L103" s="204"/>
      <c r="M103" s="204"/>
      <c r="N103" s="201"/>
      <c r="O103" s="201"/>
      <c r="P103" s="201"/>
      <c r="Q103" s="201"/>
      <c r="R103" s="113"/>
      <c r="S103" s="113"/>
      <c r="V103" s="201"/>
      <c r="W103" s="113"/>
      <c r="Y103" s="113"/>
      <c r="Z103" s="113"/>
      <c r="AA103" s="113"/>
      <c r="AC103" s="113"/>
      <c r="AD103" s="201"/>
      <c r="AE103" s="113"/>
      <c r="AF103" s="113"/>
      <c r="AG103" s="113"/>
    </row>
    <row r="104" spans="1:33" x14ac:dyDescent="0.2">
      <c r="A104" s="113"/>
      <c r="B104" s="200"/>
      <c r="C104" s="113"/>
      <c r="D104" s="201"/>
      <c r="E104" s="201"/>
      <c r="F104" s="113"/>
      <c r="G104" s="113"/>
      <c r="H104" s="113"/>
      <c r="I104" s="203"/>
      <c r="J104" s="203"/>
      <c r="K104" s="204"/>
      <c r="L104" s="204"/>
      <c r="M104" s="204"/>
      <c r="N104" s="201"/>
      <c r="O104" s="201"/>
      <c r="P104" s="201"/>
      <c r="Q104" s="201"/>
      <c r="R104" s="113"/>
      <c r="S104" s="113"/>
      <c r="V104" s="201"/>
      <c r="W104" s="113"/>
      <c r="Y104" s="113"/>
      <c r="Z104" s="113"/>
      <c r="AA104" s="113"/>
      <c r="AC104" s="113"/>
      <c r="AD104" s="201"/>
      <c r="AE104" s="113"/>
      <c r="AF104" s="113"/>
      <c r="AG104" s="113"/>
    </row>
    <row r="105" spans="1:33" x14ac:dyDescent="0.2">
      <c r="A105" s="113"/>
      <c r="B105" s="200"/>
      <c r="C105" s="113"/>
      <c r="D105" s="201"/>
      <c r="E105" s="201"/>
      <c r="F105" s="113"/>
      <c r="G105" s="113"/>
      <c r="H105" s="113"/>
      <c r="I105" s="203"/>
      <c r="J105" s="203"/>
      <c r="K105" s="204"/>
      <c r="L105" s="204"/>
      <c r="M105" s="204"/>
      <c r="N105" s="201"/>
      <c r="O105" s="201"/>
      <c r="P105" s="201"/>
      <c r="Q105" s="201"/>
      <c r="R105" s="113"/>
      <c r="S105" s="113"/>
      <c r="V105" s="201"/>
      <c r="W105" s="113"/>
      <c r="Y105" s="113"/>
      <c r="Z105" s="113"/>
      <c r="AA105" s="113"/>
      <c r="AC105" s="113"/>
      <c r="AD105" s="201"/>
      <c r="AE105" s="113"/>
      <c r="AF105" s="113"/>
      <c r="AG105" s="113"/>
    </row>
    <row r="106" spans="1:33" x14ac:dyDescent="0.2">
      <c r="A106" s="113"/>
      <c r="B106" s="200"/>
      <c r="C106" s="113"/>
      <c r="D106" s="201"/>
      <c r="E106" s="201"/>
      <c r="F106" s="113"/>
      <c r="G106" s="113"/>
      <c r="H106" s="113"/>
      <c r="I106" s="203"/>
      <c r="J106" s="203"/>
      <c r="K106" s="204"/>
      <c r="L106" s="204"/>
      <c r="M106" s="204"/>
      <c r="N106" s="201"/>
      <c r="O106" s="201"/>
      <c r="P106" s="201"/>
      <c r="Q106" s="201"/>
      <c r="R106" s="113"/>
      <c r="S106" s="113"/>
      <c r="V106" s="201"/>
      <c r="W106" s="113"/>
      <c r="Y106" s="113"/>
      <c r="Z106" s="113"/>
      <c r="AA106" s="113"/>
      <c r="AC106" s="113"/>
      <c r="AD106" s="201"/>
      <c r="AE106" s="113"/>
      <c r="AF106" s="113"/>
      <c r="AG106" s="113"/>
    </row>
    <row r="107" spans="1:33" x14ac:dyDescent="0.2">
      <c r="A107" s="113"/>
      <c r="B107" s="200"/>
      <c r="C107" s="113"/>
      <c r="D107" s="201"/>
      <c r="E107" s="201"/>
      <c r="F107" s="113"/>
      <c r="G107" s="113"/>
      <c r="H107" s="113"/>
      <c r="I107" s="203"/>
      <c r="J107" s="203"/>
      <c r="K107" s="204"/>
      <c r="L107" s="204"/>
      <c r="M107" s="204"/>
      <c r="N107" s="201"/>
      <c r="O107" s="201"/>
      <c r="P107" s="201"/>
      <c r="Q107" s="201"/>
      <c r="R107" s="113"/>
      <c r="S107" s="113"/>
      <c r="V107" s="201"/>
      <c r="W107" s="113"/>
      <c r="Y107" s="113"/>
      <c r="Z107" s="113"/>
      <c r="AA107" s="113"/>
      <c r="AC107" s="113"/>
      <c r="AD107" s="201"/>
      <c r="AE107" s="113"/>
      <c r="AF107" s="113"/>
      <c r="AG107" s="113"/>
    </row>
    <row r="108" spans="1:33" x14ac:dyDescent="0.2">
      <c r="A108" s="113"/>
      <c r="B108" s="200"/>
      <c r="C108" s="113"/>
      <c r="D108" s="201"/>
      <c r="E108" s="201"/>
      <c r="F108" s="113"/>
      <c r="G108" s="113"/>
      <c r="H108" s="113"/>
      <c r="I108" s="203"/>
      <c r="J108" s="203"/>
      <c r="K108" s="204"/>
      <c r="L108" s="204"/>
      <c r="M108" s="204"/>
      <c r="N108" s="201"/>
      <c r="O108" s="201"/>
      <c r="P108" s="201"/>
      <c r="Q108" s="201"/>
      <c r="R108" s="113"/>
      <c r="S108" s="113"/>
      <c r="V108" s="201"/>
      <c r="W108" s="113"/>
      <c r="Y108" s="113"/>
      <c r="Z108" s="113"/>
      <c r="AA108" s="113"/>
      <c r="AC108" s="113"/>
      <c r="AD108" s="201"/>
      <c r="AE108" s="113"/>
      <c r="AF108" s="113"/>
      <c r="AG108" s="113"/>
    </row>
    <row r="109" spans="1:33" x14ac:dyDescent="0.2">
      <c r="A109" s="113"/>
      <c r="B109" s="200"/>
      <c r="C109" s="113"/>
      <c r="D109" s="201"/>
      <c r="E109" s="201"/>
      <c r="F109" s="113"/>
      <c r="G109" s="113"/>
      <c r="H109" s="113"/>
      <c r="I109" s="203"/>
      <c r="J109" s="203"/>
      <c r="K109" s="204"/>
      <c r="L109" s="204"/>
      <c r="M109" s="204"/>
      <c r="N109" s="201"/>
      <c r="O109" s="201"/>
      <c r="P109" s="201"/>
      <c r="Q109" s="201"/>
      <c r="R109" s="113"/>
      <c r="S109" s="113"/>
      <c r="V109" s="201"/>
      <c r="W109" s="113"/>
      <c r="Y109" s="113"/>
      <c r="Z109" s="113"/>
      <c r="AA109" s="113"/>
      <c r="AC109" s="113"/>
      <c r="AD109" s="201"/>
      <c r="AE109" s="113"/>
      <c r="AF109" s="113"/>
      <c r="AG109" s="113"/>
    </row>
    <row r="110" spans="1:33" x14ac:dyDescent="0.2">
      <c r="A110" s="113"/>
      <c r="B110" s="200"/>
      <c r="C110" s="113"/>
      <c r="D110" s="201"/>
      <c r="E110" s="201"/>
      <c r="F110" s="113"/>
      <c r="G110" s="113"/>
      <c r="H110" s="113"/>
      <c r="I110" s="203"/>
      <c r="J110" s="203"/>
      <c r="K110" s="204"/>
      <c r="L110" s="204"/>
      <c r="M110" s="204"/>
      <c r="N110" s="201"/>
      <c r="O110" s="201"/>
      <c r="P110" s="201"/>
      <c r="Q110" s="201"/>
      <c r="R110" s="113"/>
      <c r="S110" s="113"/>
      <c r="V110" s="201"/>
      <c r="W110" s="113"/>
      <c r="Y110" s="113"/>
      <c r="Z110" s="113"/>
      <c r="AA110" s="113"/>
      <c r="AC110" s="113"/>
      <c r="AD110" s="201"/>
      <c r="AE110" s="113"/>
      <c r="AF110" s="113"/>
      <c r="AG110" s="113"/>
    </row>
    <row r="111" spans="1:33" x14ac:dyDescent="0.2">
      <c r="A111" s="113"/>
      <c r="B111" s="200"/>
      <c r="C111" s="113"/>
      <c r="D111" s="201"/>
      <c r="E111" s="201"/>
      <c r="F111" s="113"/>
      <c r="G111" s="113"/>
      <c r="H111" s="113"/>
      <c r="I111" s="203"/>
      <c r="J111" s="203"/>
      <c r="K111" s="204"/>
      <c r="L111" s="204"/>
      <c r="M111" s="204"/>
      <c r="N111" s="201"/>
      <c r="O111" s="201"/>
      <c r="P111" s="201"/>
      <c r="Q111" s="201"/>
      <c r="R111" s="113"/>
      <c r="S111" s="113"/>
      <c r="V111" s="201"/>
      <c r="W111" s="113"/>
      <c r="Y111" s="113"/>
      <c r="Z111" s="113"/>
      <c r="AA111" s="113"/>
      <c r="AC111" s="113"/>
      <c r="AD111" s="201"/>
      <c r="AE111" s="113"/>
      <c r="AF111" s="113"/>
      <c r="AG111" s="113"/>
    </row>
    <row r="112" spans="1:33" x14ac:dyDescent="0.2">
      <c r="A112" s="113"/>
      <c r="B112" s="200"/>
      <c r="C112" s="113"/>
      <c r="D112" s="201"/>
      <c r="E112" s="201"/>
      <c r="F112" s="113"/>
      <c r="G112" s="113"/>
      <c r="H112" s="113"/>
      <c r="I112" s="203"/>
      <c r="J112" s="203"/>
      <c r="K112" s="204"/>
      <c r="L112" s="204"/>
      <c r="M112" s="204"/>
      <c r="N112" s="201"/>
      <c r="O112" s="201"/>
      <c r="P112" s="201"/>
      <c r="Q112" s="201"/>
      <c r="R112" s="113"/>
      <c r="S112" s="113"/>
      <c r="V112" s="201"/>
      <c r="W112" s="113"/>
      <c r="Y112" s="113"/>
      <c r="Z112" s="113"/>
      <c r="AA112" s="113"/>
      <c r="AC112" s="113"/>
      <c r="AD112" s="201"/>
      <c r="AE112" s="113"/>
      <c r="AF112" s="113"/>
      <c r="AG112" s="113"/>
    </row>
    <row r="113" spans="1:33" x14ac:dyDescent="0.2">
      <c r="A113" s="113"/>
      <c r="B113" s="200"/>
      <c r="C113" s="113"/>
      <c r="D113" s="201"/>
      <c r="E113" s="201"/>
      <c r="F113" s="113"/>
      <c r="G113" s="113"/>
      <c r="H113" s="113"/>
      <c r="I113" s="203"/>
      <c r="J113" s="203"/>
      <c r="K113" s="204"/>
      <c r="L113" s="204"/>
      <c r="M113" s="204"/>
      <c r="N113" s="201"/>
      <c r="O113" s="201"/>
      <c r="P113" s="201"/>
      <c r="Q113" s="201"/>
      <c r="R113" s="113"/>
      <c r="S113" s="113"/>
      <c r="V113" s="201"/>
      <c r="W113" s="113"/>
      <c r="Y113" s="113"/>
      <c r="Z113" s="113"/>
      <c r="AA113" s="113"/>
      <c r="AC113" s="113"/>
      <c r="AD113" s="201"/>
      <c r="AE113" s="113"/>
      <c r="AF113" s="113"/>
      <c r="AG113" s="113"/>
    </row>
    <row r="114" spans="1:33" x14ac:dyDescent="0.2">
      <c r="A114" s="113"/>
      <c r="B114" s="200"/>
      <c r="C114" s="113"/>
      <c r="D114" s="201"/>
      <c r="E114" s="201"/>
      <c r="F114" s="113"/>
      <c r="G114" s="113"/>
      <c r="H114" s="113"/>
      <c r="I114" s="203"/>
      <c r="J114" s="203"/>
      <c r="K114" s="204"/>
      <c r="L114" s="204"/>
      <c r="M114" s="204"/>
      <c r="N114" s="201"/>
      <c r="O114" s="201"/>
      <c r="P114" s="201"/>
      <c r="Q114" s="201"/>
      <c r="R114" s="113"/>
      <c r="S114" s="113"/>
      <c r="V114" s="201"/>
      <c r="W114" s="113"/>
      <c r="Y114" s="113"/>
      <c r="Z114" s="113"/>
      <c r="AA114" s="113"/>
      <c r="AC114" s="113"/>
      <c r="AD114" s="201"/>
      <c r="AE114" s="113"/>
      <c r="AF114" s="113"/>
      <c r="AG114" s="113"/>
    </row>
    <row r="115" spans="1:33" x14ac:dyDescent="0.2">
      <c r="A115" s="113"/>
      <c r="B115" s="200"/>
      <c r="C115" s="113"/>
      <c r="D115" s="201"/>
      <c r="E115" s="201"/>
      <c r="F115" s="113"/>
      <c r="G115" s="113"/>
      <c r="H115" s="113"/>
      <c r="I115" s="203"/>
      <c r="J115" s="203"/>
      <c r="K115" s="204"/>
      <c r="L115" s="204"/>
      <c r="M115" s="204"/>
      <c r="N115" s="201"/>
      <c r="O115" s="201"/>
      <c r="P115" s="201"/>
      <c r="Q115" s="201"/>
      <c r="R115" s="113"/>
      <c r="S115" s="113"/>
      <c r="V115" s="201"/>
      <c r="W115" s="113"/>
      <c r="Y115" s="113"/>
      <c r="Z115" s="113"/>
      <c r="AA115" s="113"/>
      <c r="AC115" s="113"/>
      <c r="AD115" s="201"/>
      <c r="AE115" s="113"/>
      <c r="AF115" s="113"/>
      <c r="AG115" s="113"/>
    </row>
    <row r="116" spans="1:33" x14ac:dyDescent="0.2">
      <c r="A116" s="113"/>
      <c r="B116" s="200"/>
      <c r="C116" s="113"/>
      <c r="D116" s="201"/>
      <c r="E116" s="201"/>
      <c r="F116" s="113"/>
      <c r="G116" s="113"/>
      <c r="H116" s="113"/>
      <c r="I116" s="203"/>
      <c r="J116" s="203"/>
      <c r="K116" s="204"/>
      <c r="L116" s="204"/>
      <c r="M116" s="204"/>
      <c r="N116" s="201"/>
      <c r="O116" s="201"/>
      <c r="P116" s="201"/>
      <c r="Q116" s="201"/>
      <c r="R116" s="113"/>
      <c r="S116" s="113"/>
      <c r="V116" s="201"/>
      <c r="W116" s="113"/>
      <c r="Y116" s="113"/>
      <c r="Z116" s="113"/>
      <c r="AA116" s="113"/>
      <c r="AC116" s="113"/>
      <c r="AD116" s="201"/>
      <c r="AE116" s="113"/>
      <c r="AF116" s="113"/>
      <c r="AG116" s="113"/>
    </row>
    <row r="117" spans="1:33" x14ac:dyDescent="0.2">
      <c r="A117" s="113"/>
      <c r="B117" s="200"/>
      <c r="C117" s="113"/>
      <c r="D117" s="201"/>
      <c r="E117" s="201"/>
      <c r="F117" s="113"/>
      <c r="G117" s="113"/>
      <c r="H117" s="113"/>
      <c r="I117" s="203"/>
      <c r="J117" s="203"/>
      <c r="K117" s="204"/>
      <c r="L117" s="204"/>
      <c r="M117" s="204"/>
      <c r="N117" s="201"/>
      <c r="O117" s="201"/>
      <c r="P117" s="201"/>
      <c r="Q117" s="201"/>
      <c r="R117" s="113"/>
      <c r="S117" s="113"/>
      <c r="V117" s="201"/>
      <c r="W117" s="113"/>
      <c r="Y117" s="113"/>
      <c r="Z117" s="113"/>
      <c r="AA117" s="113"/>
      <c r="AC117" s="113"/>
      <c r="AD117" s="201"/>
      <c r="AE117" s="113"/>
      <c r="AF117" s="113"/>
      <c r="AG117" s="113"/>
    </row>
    <row r="118" spans="1:33" x14ac:dyDescent="0.2">
      <c r="A118" s="113"/>
      <c r="B118" s="200"/>
      <c r="C118" s="113"/>
      <c r="D118" s="201"/>
      <c r="E118" s="201"/>
      <c r="F118" s="113"/>
      <c r="G118" s="113"/>
      <c r="H118" s="113"/>
      <c r="I118" s="203"/>
      <c r="J118" s="203"/>
      <c r="K118" s="204"/>
      <c r="L118" s="204"/>
      <c r="M118" s="204"/>
      <c r="N118" s="201"/>
      <c r="O118" s="201"/>
      <c r="P118" s="201"/>
      <c r="Q118" s="201"/>
      <c r="R118" s="113"/>
      <c r="S118" s="113"/>
      <c r="V118" s="201"/>
      <c r="W118" s="113"/>
      <c r="Y118" s="113"/>
      <c r="Z118" s="113"/>
      <c r="AA118" s="113"/>
      <c r="AC118" s="113"/>
      <c r="AD118" s="201"/>
      <c r="AE118" s="113"/>
      <c r="AF118" s="113"/>
      <c r="AG118" s="113"/>
    </row>
    <row r="119" spans="1:33" x14ac:dyDescent="0.2">
      <c r="A119" s="113"/>
      <c r="B119" s="200"/>
      <c r="C119" s="113"/>
      <c r="D119" s="201"/>
      <c r="E119" s="201"/>
      <c r="F119" s="113"/>
      <c r="G119" s="113"/>
      <c r="H119" s="113"/>
      <c r="I119" s="203"/>
      <c r="J119" s="203"/>
      <c r="K119" s="204"/>
      <c r="L119" s="204"/>
      <c r="M119" s="204"/>
      <c r="N119" s="201"/>
      <c r="O119" s="201"/>
      <c r="P119" s="201"/>
      <c r="Q119" s="201"/>
      <c r="R119" s="113"/>
      <c r="S119" s="113"/>
      <c r="V119" s="201"/>
      <c r="W119" s="113"/>
      <c r="Y119" s="113"/>
      <c r="Z119" s="113"/>
      <c r="AA119" s="113"/>
      <c r="AC119" s="113"/>
      <c r="AD119" s="201"/>
      <c r="AE119" s="113"/>
      <c r="AF119" s="113"/>
      <c r="AG119" s="113"/>
    </row>
    <row r="120" spans="1:33" x14ac:dyDescent="0.2">
      <c r="A120" s="113"/>
      <c r="B120" s="200"/>
      <c r="C120" s="113"/>
      <c r="D120" s="201"/>
      <c r="E120" s="201"/>
      <c r="F120" s="113"/>
      <c r="G120" s="113"/>
      <c r="H120" s="113"/>
      <c r="I120" s="203"/>
      <c r="J120" s="203"/>
      <c r="K120" s="204"/>
      <c r="L120" s="204"/>
      <c r="M120" s="204"/>
      <c r="N120" s="201"/>
      <c r="O120" s="201"/>
      <c r="P120" s="201"/>
      <c r="Q120" s="201"/>
      <c r="R120" s="113"/>
      <c r="S120" s="113"/>
      <c r="V120" s="201"/>
      <c r="W120" s="113"/>
      <c r="Y120" s="113"/>
      <c r="Z120" s="113"/>
      <c r="AA120" s="113"/>
      <c r="AC120" s="113"/>
      <c r="AD120" s="201"/>
      <c r="AE120" s="113"/>
      <c r="AF120" s="113"/>
      <c r="AG120" s="113"/>
    </row>
    <row r="121" spans="1:33" x14ac:dyDescent="0.2">
      <c r="A121" s="113"/>
      <c r="B121" s="200"/>
      <c r="C121" s="113"/>
      <c r="D121" s="201"/>
      <c r="E121" s="201"/>
      <c r="F121" s="113"/>
      <c r="G121" s="113"/>
      <c r="H121" s="113"/>
      <c r="I121" s="203"/>
      <c r="J121" s="203"/>
      <c r="K121" s="204"/>
      <c r="L121" s="204"/>
      <c r="M121" s="204"/>
      <c r="N121" s="201"/>
      <c r="O121" s="201"/>
      <c r="P121" s="201"/>
      <c r="Q121" s="201"/>
      <c r="R121" s="113"/>
      <c r="S121" s="113"/>
      <c r="V121" s="201"/>
      <c r="W121" s="113"/>
      <c r="Y121" s="113"/>
      <c r="Z121" s="113"/>
      <c r="AA121" s="113"/>
      <c r="AC121" s="113"/>
      <c r="AD121" s="201"/>
      <c r="AE121" s="113"/>
      <c r="AF121" s="113"/>
      <c r="AG121" s="113"/>
    </row>
    <row r="122" spans="1:33" x14ac:dyDescent="0.2">
      <c r="A122" s="113"/>
      <c r="B122" s="200"/>
      <c r="C122" s="113"/>
      <c r="D122" s="201"/>
      <c r="E122" s="201"/>
      <c r="F122" s="113"/>
      <c r="G122" s="113"/>
      <c r="H122" s="113"/>
      <c r="I122" s="203"/>
      <c r="J122" s="203"/>
      <c r="K122" s="204"/>
      <c r="L122" s="204"/>
      <c r="M122" s="204"/>
      <c r="N122" s="201"/>
      <c r="O122" s="201"/>
      <c r="P122" s="201"/>
      <c r="Q122" s="201"/>
      <c r="R122" s="113"/>
      <c r="S122" s="113"/>
      <c r="V122" s="201"/>
      <c r="W122" s="113"/>
      <c r="Y122" s="113"/>
      <c r="Z122" s="113"/>
      <c r="AA122" s="113"/>
      <c r="AC122" s="113"/>
      <c r="AD122" s="201"/>
      <c r="AE122" s="113"/>
      <c r="AF122" s="113"/>
      <c r="AG122" s="113"/>
    </row>
    <row r="123" spans="1:33" x14ac:dyDescent="0.2">
      <c r="A123" s="113"/>
      <c r="B123" s="200"/>
      <c r="C123" s="113"/>
      <c r="D123" s="201"/>
      <c r="E123" s="201"/>
      <c r="F123" s="113"/>
      <c r="G123" s="113"/>
      <c r="H123" s="113"/>
      <c r="I123" s="203"/>
      <c r="J123" s="203"/>
      <c r="K123" s="204"/>
      <c r="L123" s="204"/>
      <c r="M123" s="204"/>
      <c r="N123" s="201"/>
      <c r="O123" s="201"/>
      <c r="P123" s="201"/>
      <c r="Q123" s="201"/>
      <c r="R123" s="113"/>
      <c r="S123" s="113"/>
      <c r="V123" s="201"/>
      <c r="W123" s="113"/>
      <c r="Y123" s="113"/>
      <c r="Z123" s="113"/>
      <c r="AA123" s="113"/>
      <c r="AC123" s="113"/>
      <c r="AD123" s="201"/>
      <c r="AE123" s="113"/>
      <c r="AF123" s="113"/>
      <c r="AG123" s="113"/>
    </row>
    <row r="124" spans="1:33" x14ac:dyDescent="0.2">
      <c r="A124" s="113"/>
      <c r="B124" s="200"/>
      <c r="C124" s="113"/>
      <c r="D124" s="201"/>
      <c r="E124" s="201"/>
      <c r="F124" s="113"/>
      <c r="G124" s="113"/>
      <c r="H124" s="113"/>
      <c r="I124" s="203"/>
      <c r="J124" s="203"/>
      <c r="K124" s="204"/>
      <c r="L124" s="204"/>
      <c r="M124" s="204"/>
      <c r="N124" s="201"/>
      <c r="O124" s="201"/>
      <c r="P124" s="201"/>
      <c r="Q124" s="201"/>
      <c r="R124" s="113"/>
      <c r="S124" s="113"/>
      <c r="V124" s="201"/>
      <c r="W124" s="113"/>
      <c r="Y124" s="113"/>
      <c r="Z124" s="113"/>
      <c r="AA124" s="113"/>
      <c r="AC124" s="113"/>
      <c r="AD124" s="201"/>
    </row>
    <row r="125" spans="1:33" x14ac:dyDescent="0.2">
      <c r="A125" s="212"/>
      <c r="B125" s="200"/>
      <c r="C125" s="113"/>
      <c r="D125" s="201"/>
      <c r="E125" s="201"/>
      <c r="F125" s="113"/>
      <c r="G125" s="113"/>
      <c r="H125" s="113"/>
      <c r="I125" s="203"/>
      <c r="J125" s="203"/>
      <c r="K125" s="204"/>
      <c r="L125" s="204"/>
      <c r="M125" s="204"/>
      <c r="N125" s="201"/>
      <c r="O125" s="201"/>
      <c r="P125" s="201"/>
      <c r="Q125" s="201"/>
      <c r="R125" s="113"/>
      <c r="S125" s="113"/>
      <c r="V125" s="201"/>
      <c r="W125" s="113"/>
      <c r="Y125" s="113"/>
      <c r="Z125" s="113"/>
      <c r="AA125" s="113"/>
      <c r="AC125" s="113"/>
      <c r="AD125" s="201"/>
    </row>
    <row r="126" spans="1:33" x14ac:dyDescent="0.2">
      <c r="A126" s="212"/>
      <c r="B126" s="200"/>
      <c r="C126" s="113"/>
      <c r="D126" s="201"/>
      <c r="E126" s="201"/>
      <c r="F126" s="113"/>
      <c r="G126" s="113"/>
      <c r="H126" s="113"/>
      <c r="I126" s="203"/>
      <c r="J126" s="203"/>
      <c r="K126" s="204"/>
      <c r="L126" s="204"/>
      <c r="M126" s="204"/>
      <c r="N126" s="201"/>
      <c r="O126" s="201"/>
      <c r="P126" s="201"/>
      <c r="Q126" s="201"/>
      <c r="R126" s="113"/>
      <c r="S126" s="113"/>
      <c r="V126" s="201"/>
      <c r="W126" s="113"/>
      <c r="Y126" s="113"/>
      <c r="Z126" s="113"/>
      <c r="AA126" s="113"/>
      <c r="AC126" s="113"/>
      <c r="AD126" s="201"/>
    </row>
    <row r="127" spans="1:33" x14ac:dyDescent="0.2">
      <c r="A127" s="212"/>
      <c r="B127" s="200"/>
      <c r="C127" s="113"/>
      <c r="D127" s="201"/>
      <c r="E127" s="201"/>
      <c r="F127" s="113"/>
      <c r="G127" s="113"/>
      <c r="H127" s="113"/>
      <c r="I127" s="203"/>
      <c r="J127" s="203"/>
      <c r="K127" s="204"/>
      <c r="L127" s="204"/>
      <c r="M127" s="204"/>
      <c r="N127" s="201"/>
      <c r="O127" s="201"/>
      <c r="P127" s="201"/>
      <c r="Q127" s="201"/>
      <c r="R127" s="113"/>
      <c r="S127" s="113"/>
      <c r="V127" s="201"/>
      <c r="W127" s="113"/>
      <c r="Y127" s="113"/>
      <c r="Z127" s="113"/>
      <c r="AA127" s="113"/>
      <c r="AC127" s="113"/>
      <c r="AD127" s="201"/>
    </row>
    <row r="128" spans="1:33" x14ac:dyDescent="0.2">
      <c r="A128" s="212"/>
      <c r="B128" s="200"/>
      <c r="C128" s="113"/>
      <c r="D128" s="201"/>
      <c r="E128" s="201"/>
      <c r="F128" s="113"/>
      <c r="G128" s="113"/>
      <c r="H128" s="113"/>
      <c r="I128" s="203"/>
      <c r="J128" s="203"/>
      <c r="K128" s="204"/>
      <c r="L128" s="204"/>
      <c r="M128" s="204"/>
      <c r="N128" s="201"/>
      <c r="O128" s="201"/>
      <c r="P128" s="201"/>
      <c r="Q128" s="201"/>
      <c r="R128" s="113"/>
      <c r="S128" s="113"/>
      <c r="V128" s="201"/>
      <c r="W128" s="113"/>
      <c r="Y128" s="113"/>
      <c r="Z128" s="113"/>
      <c r="AA128" s="113"/>
      <c r="AC128" s="113"/>
      <c r="AD128" s="201"/>
    </row>
    <row r="129" spans="1:33" x14ac:dyDescent="0.2">
      <c r="A129" s="113"/>
      <c r="B129" s="200"/>
      <c r="C129" s="113"/>
      <c r="D129" s="201"/>
      <c r="E129" s="201"/>
      <c r="F129" s="113"/>
      <c r="G129" s="113"/>
      <c r="H129" s="113"/>
      <c r="I129" s="203"/>
      <c r="J129" s="203"/>
      <c r="K129" s="204"/>
      <c r="L129" s="204"/>
      <c r="M129" s="204"/>
      <c r="N129" s="201"/>
      <c r="O129" s="201"/>
      <c r="P129" s="201"/>
      <c r="Q129" s="201"/>
      <c r="R129" s="113"/>
      <c r="S129" s="113"/>
      <c r="V129" s="201"/>
      <c r="W129" s="113"/>
      <c r="Y129" s="113"/>
      <c r="Z129" s="113"/>
      <c r="AA129" s="113"/>
      <c r="AC129" s="113"/>
      <c r="AD129" s="201"/>
    </row>
    <row r="130" spans="1:33" x14ac:dyDescent="0.2">
      <c r="A130" s="113"/>
      <c r="B130" s="200"/>
      <c r="C130" s="113"/>
      <c r="D130" s="201"/>
      <c r="E130" s="201"/>
      <c r="F130" s="113"/>
      <c r="G130" s="113"/>
      <c r="H130" s="113"/>
      <c r="I130" s="203"/>
      <c r="J130" s="203"/>
      <c r="K130" s="204"/>
      <c r="L130" s="204"/>
      <c r="M130" s="204"/>
      <c r="N130" s="201"/>
      <c r="O130" s="201"/>
      <c r="P130" s="201"/>
      <c r="Q130" s="201"/>
      <c r="R130" s="113"/>
      <c r="S130" s="113"/>
      <c r="V130" s="201"/>
      <c r="W130" s="113"/>
      <c r="Y130" s="113"/>
      <c r="Z130" s="113"/>
      <c r="AA130" s="113"/>
      <c r="AC130" s="113"/>
      <c r="AD130" s="201"/>
    </row>
    <row r="131" spans="1:33" x14ac:dyDescent="0.2">
      <c r="A131" s="113"/>
      <c r="B131" s="200"/>
      <c r="C131" s="113"/>
      <c r="D131" s="201"/>
      <c r="E131" s="201"/>
      <c r="F131" s="113"/>
      <c r="G131" s="113"/>
      <c r="H131" s="113"/>
      <c r="I131" s="203"/>
      <c r="J131" s="203"/>
      <c r="K131" s="204"/>
      <c r="L131" s="204"/>
      <c r="M131" s="204"/>
      <c r="N131" s="201"/>
      <c r="O131" s="201"/>
      <c r="P131" s="201"/>
      <c r="Q131" s="201"/>
      <c r="R131" s="113"/>
      <c r="S131" s="113"/>
      <c r="V131" s="201"/>
      <c r="W131" s="113"/>
      <c r="Y131" s="113"/>
      <c r="Z131" s="113"/>
      <c r="AA131" s="113"/>
      <c r="AC131" s="113"/>
      <c r="AD131" s="201"/>
    </row>
    <row r="132" spans="1:33" x14ac:dyDescent="0.2">
      <c r="A132" s="113"/>
      <c r="B132" s="200"/>
      <c r="C132" s="113"/>
      <c r="D132" s="201"/>
      <c r="E132" s="201"/>
      <c r="F132" s="113"/>
      <c r="G132" s="113"/>
      <c r="H132" s="113"/>
      <c r="I132" s="203"/>
      <c r="J132" s="203"/>
      <c r="K132" s="204"/>
      <c r="L132" s="204"/>
      <c r="M132" s="204"/>
      <c r="N132" s="201"/>
      <c r="O132" s="201"/>
      <c r="P132" s="201"/>
      <c r="Q132" s="201"/>
      <c r="R132" s="113"/>
      <c r="S132" s="113"/>
      <c r="V132" s="201"/>
      <c r="W132" s="113"/>
      <c r="Y132" s="113"/>
      <c r="Z132" s="113"/>
      <c r="AA132" s="113"/>
      <c r="AC132" s="113"/>
      <c r="AD132" s="201"/>
    </row>
    <row r="133" spans="1:33" x14ac:dyDescent="0.2">
      <c r="A133" s="113"/>
      <c r="B133" s="200"/>
      <c r="C133" s="113"/>
      <c r="D133" s="201"/>
      <c r="E133" s="201"/>
      <c r="F133" s="113"/>
      <c r="G133" s="113"/>
      <c r="H133" s="113"/>
      <c r="I133" s="203"/>
      <c r="J133" s="203"/>
      <c r="K133" s="204"/>
      <c r="L133" s="204"/>
      <c r="M133" s="204"/>
      <c r="N133" s="201"/>
      <c r="O133" s="201"/>
      <c r="P133" s="201"/>
      <c r="Q133" s="201"/>
      <c r="R133" s="113"/>
      <c r="S133" s="113"/>
      <c r="V133" s="201"/>
      <c r="W133" s="113"/>
      <c r="Y133" s="113"/>
      <c r="Z133" s="113"/>
      <c r="AA133" s="113"/>
      <c r="AC133" s="113"/>
      <c r="AD133" s="201"/>
    </row>
    <row r="134" spans="1:33" x14ac:dyDescent="0.2">
      <c r="A134" s="113"/>
      <c r="B134" s="200"/>
      <c r="C134" s="113"/>
      <c r="D134" s="201"/>
      <c r="E134" s="201"/>
      <c r="F134" s="113"/>
      <c r="G134" s="113"/>
      <c r="H134" s="113"/>
      <c r="I134" s="203"/>
      <c r="J134" s="203"/>
      <c r="K134" s="204"/>
      <c r="L134" s="204"/>
      <c r="M134" s="204"/>
      <c r="N134" s="201"/>
      <c r="O134" s="201"/>
      <c r="P134" s="201"/>
      <c r="Q134" s="201"/>
      <c r="R134" s="113"/>
      <c r="S134" s="113"/>
      <c r="V134" s="201"/>
      <c r="W134" s="113"/>
      <c r="Y134" s="113"/>
      <c r="Z134" s="113"/>
      <c r="AA134" s="113"/>
      <c r="AC134" s="113"/>
      <c r="AD134" s="201"/>
    </row>
    <row r="135" spans="1:33" x14ac:dyDescent="0.2">
      <c r="A135" s="113"/>
      <c r="B135" s="200"/>
      <c r="C135" s="113"/>
      <c r="D135" s="201"/>
      <c r="E135" s="201"/>
      <c r="F135" s="113"/>
      <c r="G135" s="113"/>
      <c r="H135" s="113"/>
      <c r="I135" s="203"/>
      <c r="J135" s="203"/>
      <c r="K135" s="204"/>
      <c r="L135" s="204"/>
      <c r="M135" s="204"/>
      <c r="N135" s="201"/>
      <c r="O135" s="201"/>
      <c r="P135" s="201"/>
      <c r="Q135" s="201"/>
      <c r="R135" s="113"/>
      <c r="S135" s="113"/>
      <c r="V135" s="201"/>
      <c r="W135" s="113"/>
      <c r="Y135" s="113"/>
      <c r="Z135" s="113"/>
      <c r="AA135" s="113"/>
      <c r="AC135" s="113"/>
      <c r="AD135" s="201"/>
    </row>
    <row r="136" spans="1:33" x14ac:dyDescent="0.2">
      <c r="A136" s="113"/>
      <c r="B136" s="200"/>
      <c r="C136" s="113"/>
      <c r="D136" s="201"/>
      <c r="E136" s="201"/>
      <c r="F136" s="113"/>
      <c r="G136" s="113"/>
      <c r="H136" s="113"/>
      <c r="I136" s="203"/>
      <c r="J136" s="203"/>
      <c r="K136" s="204"/>
      <c r="L136" s="204"/>
      <c r="M136" s="204"/>
      <c r="N136" s="201"/>
      <c r="O136" s="201"/>
      <c r="P136" s="201"/>
      <c r="Q136" s="201"/>
      <c r="R136" s="113"/>
      <c r="S136" s="113"/>
      <c r="V136" s="201"/>
      <c r="W136" s="113"/>
      <c r="Y136" s="113"/>
      <c r="Z136" s="113"/>
      <c r="AA136" s="113"/>
      <c r="AC136" s="113"/>
      <c r="AD136" s="201"/>
    </row>
    <row r="137" spans="1:33" x14ac:dyDescent="0.2">
      <c r="A137" s="113"/>
      <c r="B137" s="200"/>
      <c r="C137" s="113"/>
      <c r="D137" s="201"/>
      <c r="E137" s="201"/>
      <c r="F137" s="113"/>
      <c r="G137" s="113"/>
      <c r="H137" s="113"/>
      <c r="I137" s="203"/>
      <c r="J137" s="203"/>
      <c r="K137" s="204"/>
      <c r="L137" s="204"/>
      <c r="M137" s="204"/>
      <c r="N137" s="201"/>
      <c r="O137" s="201"/>
      <c r="P137" s="201"/>
      <c r="Q137" s="201"/>
      <c r="R137" s="113"/>
      <c r="S137" s="113"/>
      <c r="V137" s="201"/>
      <c r="W137" s="113"/>
      <c r="Y137" s="113"/>
      <c r="Z137" s="113"/>
      <c r="AA137" s="113"/>
      <c r="AC137" s="113"/>
      <c r="AD137" s="201"/>
    </row>
    <row r="138" spans="1:33" x14ac:dyDescent="0.2">
      <c r="A138" s="113"/>
      <c r="B138" s="200"/>
      <c r="C138" s="113"/>
      <c r="D138" s="201"/>
      <c r="E138" s="201"/>
      <c r="F138" s="113"/>
      <c r="G138" s="113"/>
      <c r="H138" s="113"/>
      <c r="I138" s="203"/>
      <c r="J138" s="203"/>
      <c r="K138" s="204"/>
      <c r="L138" s="204"/>
      <c r="M138" s="204"/>
      <c r="N138" s="201"/>
      <c r="O138" s="201"/>
      <c r="P138" s="201"/>
      <c r="Q138" s="201"/>
      <c r="R138" s="113"/>
      <c r="S138" s="113"/>
      <c r="V138" s="201"/>
      <c r="W138" s="113"/>
      <c r="Y138" s="113"/>
      <c r="Z138" s="113"/>
      <c r="AA138" s="113"/>
      <c r="AC138" s="113"/>
      <c r="AD138" s="201"/>
    </row>
    <row r="139" spans="1:33" x14ac:dyDescent="0.2">
      <c r="A139" s="113"/>
      <c r="B139" s="200"/>
      <c r="C139" s="113"/>
      <c r="D139" s="201"/>
      <c r="E139" s="201"/>
      <c r="F139" s="113"/>
      <c r="G139" s="113"/>
      <c r="H139" s="113"/>
      <c r="I139" s="203"/>
      <c r="J139" s="203"/>
      <c r="K139" s="204"/>
      <c r="L139" s="204"/>
      <c r="M139" s="204"/>
      <c r="N139" s="201"/>
      <c r="O139" s="201"/>
      <c r="P139" s="201"/>
      <c r="Q139" s="201"/>
      <c r="R139" s="113"/>
      <c r="S139" s="113"/>
      <c r="V139" s="201"/>
      <c r="W139" s="113"/>
      <c r="Y139" s="113"/>
      <c r="Z139" s="113"/>
      <c r="AA139" s="113"/>
      <c r="AC139" s="113"/>
      <c r="AD139" s="201"/>
    </row>
    <row r="140" spans="1:33" x14ac:dyDescent="0.2">
      <c r="A140" s="113"/>
      <c r="B140" s="200"/>
      <c r="C140" s="113"/>
      <c r="D140" s="201"/>
      <c r="E140" s="201"/>
      <c r="F140" s="113"/>
      <c r="G140" s="113"/>
      <c r="H140" s="113"/>
      <c r="I140" s="203"/>
      <c r="J140" s="203"/>
      <c r="K140" s="204"/>
      <c r="L140" s="204"/>
      <c r="M140" s="204"/>
      <c r="N140" s="201"/>
      <c r="O140" s="201"/>
      <c r="P140" s="201"/>
      <c r="Q140" s="201"/>
      <c r="R140" s="113"/>
      <c r="S140" s="113"/>
      <c r="V140" s="201"/>
      <c r="W140" s="113"/>
      <c r="Y140" s="113"/>
      <c r="Z140" s="113"/>
      <c r="AA140" s="113"/>
      <c r="AC140" s="113"/>
      <c r="AD140" s="201"/>
      <c r="AE140" s="113"/>
      <c r="AF140" s="113"/>
      <c r="AG140" s="113"/>
    </row>
    <row r="141" spans="1:33" x14ac:dyDescent="0.2">
      <c r="A141" s="113"/>
      <c r="B141" s="200"/>
      <c r="C141" s="113"/>
      <c r="D141" s="201"/>
      <c r="E141" s="201"/>
      <c r="F141" s="113"/>
      <c r="G141" s="113"/>
      <c r="H141" s="113"/>
      <c r="I141" s="203"/>
      <c r="J141" s="203"/>
      <c r="K141" s="204"/>
      <c r="L141" s="204"/>
      <c r="M141" s="204"/>
      <c r="N141" s="201"/>
      <c r="O141" s="201"/>
      <c r="P141" s="201"/>
      <c r="Q141" s="201"/>
      <c r="R141" s="113"/>
      <c r="S141" s="113"/>
      <c r="V141" s="201"/>
      <c r="W141" s="113"/>
      <c r="Y141" s="113"/>
      <c r="Z141" s="113"/>
      <c r="AA141" s="113"/>
      <c r="AC141" s="113"/>
      <c r="AD141" s="201"/>
      <c r="AE141" s="113"/>
      <c r="AF141" s="113"/>
      <c r="AG141" s="113"/>
    </row>
    <row r="142" spans="1:33" x14ac:dyDescent="0.2">
      <c r="A142" s="113"/>
      <c r="B142" s="200"/>
      <c r="C142" s="113"/>
      <c r="D142" s="201"/>
      <c r="E142" s="201"/>
      <c r="F142" s="113"/>
      <c r="G142" s="113"/>
      <c r="H142" s="113"/>
      <c r="I142" s="203"/>
      <c r="J142" s="203"/>
      <c r="K142" s="204"/>
      <c r="L142" s="204"/>
      <c r="M142" s="204"/>
      <c r="N142" s="201"/>
      <c r="O142" s="201"/>
      <c r="P142" s="201"/>
      <c r="Q142" s="201"/>
      <c r="R142" s="113"/>
      <c r="S142" s="113"/>
      <c r="V142" s="201"/>
      <c r="W142" s="113"/>
      <c r="Y142" s="113"/>
      <c r="Z142" s="113"/>
      <c r="AA142" s="113"/>
      <c r="AC142" s="113"/>
      <c r="AD142" s="201"/>
      <c r="AE142" s="113"/>
      <c r="AF142" s="113"/>
      <c r="AG142" s="113"/>
    </row>
    <row r="143" spans="1:33" x14ac:dyDescent="0.2">
      <c r="A143" s="113"/>
      <c r="B143" s="200"/>
      <c r="C143" s="113"/>
      <c r="D143" s="201"/>
      <c r="E143" s="201"/>
      <c r="F143" s="113"/>
      <c r="G143" s="113"/>
      <c r="H143" s="113"/>
      <c r="I143" s="203"/>
      <c r="J143" s="203"/>
      <c r="K143" s="204"/>
      <c r="L143" s="204"/>
      <c r="M143" s="204"/>
      <c r="N143" s="201"/>
      <c r="O143" s="201"/>
      <c r="P143" s="201"/>
      <c r="Q143" s="201"/>
      <c r="R143" s="113"/>
      <c r="S143" s="113"/>
      <c r="V143" s="201"/>
      <c r="W143" s="113"/>
      <c r="Y143" s="113"/>
      <c r="Z143" s="113"/>
      <c r="AA143" s="113"/>
      <c r="AC143" s="113"/>
      <c r="AD143" s="201"/>
      <c r="AE143" s="113"/>
      <c r="AF143" s="113"/>
      <c r="AG143" s="113"/>
    </row>
    <row r="144" spans="1:33" x14ac:dyDescent="0.2">
      <c r="A144" s="113"/>
      <c r="B144" s="200"/>
      <c r="C144" s="113"/>
      <c r="D144" s="201"/>
      <c r="E144" s="201"/>
      <c r="F144" s="113"/>
      <c r="G144" s="113"/>
      <c r="H144" s="113"/>
      <c r="I144" s="203"/>
      <c r="J144" s="203"/>
      <c r="K144" s="204"/>
      <c r="L144" s="204"/>
      <c r="M144" s="204"/>
      <c r="N144" s="201"/>
      <c r="O144" s="201"/>
      <c r="P144" s="201"/>
      <c r="Q144" s="201"/>
      <c r="R144" s="113"/>
      <c r="S144" s="113"/>
      <c r="V144" s="201"/>
      <c r="W144" s="113"/>
      <c r="Y144" s="113"/>
      <c r="Z144" s="113"/>
      <c r="AA144" s="113"/>
      <c r="AC144" s="113"/>
      <c r="AD144" s="201"/>
      <c r="AE144" s="113"/>
      <c r="AF144" s="113"/>
      <c r="AG144" s="113"/>
    </row>
    <row r="145" spans="1:33" x14ac:dyDescent="0.2">
      <c r="A145" s="113"/>
      <c r="B145" s="200"/>
      <c r="C145" s="113"/>
      <c r="D145" s="201"/>
      <c r="E145" s="201"/>
      <c r="F145" s="113"/>
      <c r="G145" s="113"/>
      <c r="H145" s="113"/>
      <c r="I145" s="203"/>
      <c r="J145" s="203"/>
      <c r="K145" s="204"/>
      <c r="L145" s="204"/>
      <c r="M145" s="204"/>
      <c r="N145" s="201"/>
      <c r="O145" s="201"/>
      <c r="P145" s="201"/>
      <c r="Q145" s="201"/>
      <c r="R145" s="113"/>
      <c r="S145" s="113"/>
      <c r="V145" s="201"/>
      <c r="W145" s="113"/>
      <c r="Y145" s="113"/>
      <c r="Z145" s="113"/>
      <c r="AA145" s="113"/>
      <c r="AC145" s="113"/>
      <c r="AD145" s="201"/>
      <c r="AE145" s="113"/>
      <c r="AF145" s="113"/>
      <c r="AG145" s="113"/>
    </row>
    <row r="146" spans="1:33" x14ac:dyDescent="0.2">
      <c r="A146" s="113"/>
      <c r="B146" s="200"/>
      <c r="C146" s="113"/>
      <c r="D146" s="201"/>
      <c r="E146" s="201"/>
      <c r="F146" s="113"/>
      <c r="G146" s="113"/>
      <c r="H146" s="113"/>
      <c r="I146" s="203"/>
      <c r="J146" s="203"/>
      <c r="K146" s="204"/>
      <c r="L146" s="204"/>
      <c r="M146" s="204"/>
      <c r="N146" s="201"/>
      <c r="O146" s="201"/>
      <c r="P146" s="201"/>
      <c r="Q146" s="201"/>
      <c r="R146" s="113"/>
      <c r="S146" s="113"/>
      <c r="V146" s="201"/>
      <c r="W146" s="113"/>
      <c r="Y146" s="113"/>
      <c r="Z146" s="113"/>
      <c r="AA146" s="113"/>
      <c r="AC146" s="113"/>
      <c r="AD146" s="201"/>
      <c r="AE146" s="113"/>
      <c r="AF146" s="113"/>
      <c r="AG146" s="113"/>
    </row>
    <row r="147" spans="1:33" x14ac:dyDescent="0.2">
      <c r="A147" s="113"/>
      <c r="B147" s="200"/>
      <c r="C147" s="113"/>
      <c r="D147" s="201"/>
      <c r="E147" s="201"/>
      <c r="F147" s="113"/>
      <c r="G147" s="113"/>
      <c r="H147" s="113"/>
      <c r="I147" s="203"/>
      <c r="J147" s="203"/>
      <c r="K147" s="204"/>
      <c r="L147" s="204"/>
      <c r="M147" s="204"/>
      <c r="N147" s="201"/>
      <c r="O147" s="201"/>
      <c r="P147" s="201"/>
      <c r="Q147" s="201"/>
      <c r="R147" s="113"/>
      <c r="S147" s="113"/>
      <c r="V147" s="201"/>
      <c r="W147" s="113"/>
      <c r="Y147" s="113"/>
      <c r="Z147" s="113"/>
      <c r="AA147" s="113"/>
      <c r="AC147" s="113"/>
      <c r="AD147" s="201"/>
      <c r="AE147" s="113"/>
      <c r="AF147" s="113"/>
      <c r="AG147" s="113"/>
    </row>
    <row r="148" spans="1:33" x14ac:dyDescent="0.2">
      <c r="A148" s="113"/>
      <c r="B148" s="200"/>
      <c r="C148" s="113"/>
      <c r="D148" s="201"/>
      <c r="E148" s="201"/>
      <c r="F148" s="113"/>
      <c r="G148" s="113"/>
      <c r="H148" s="113"/>
      <c r="I148" s="203"/>
      <c r="J148" s="203"/>
      <c r="K148" s="204"/>
      <c r="L148" s="204"/>
      <c r="M148" s="204"/>
      <c r="N148" s="201"/>
      <c r="O148" s="201"/>
      <c r="P148" s="201"/>
      <c r="Q148" s="201"/>
      <c r="R148" s="113"/>
      <c r="S148" s="113"/>
      <c r="V148" s="201"/>
      <c r="W148" s="113"/>
      <c r="Y148" s="113"/>
      <c r="Z148" s="113"/>
      <c r="AA148" s="113"/>
      <c r="AC148" s="113"/>
      <c r="AD148" s="201"/>
      <c r="AE148" s="113"/>
      <c r="AF148" s="113"/>
      <c r="AG148" s="113"/>
    </row>
    <row r="149" spans="1:33" x14ac:dyDescent="0.2">
      <c r="A149" s="113"/>
      <c r="B149" s="200"/>
      <c r="C149" s="113"/>
      <c r="D149" s="201"/>
      <c r="E149" s="201"/>
      <c r="F149" s="113"/>
      <c r="G149" s="113"/>
      <c r="H149" s="113"/>
      <c r="I149" s="203"/>
      <c r="J149" s="203"/>
      <c r="K149" s="204"/>
      <c r="L149" s="204"/>
      <c r="M149" s="204"/>
      <c r="N149" s="201"/>
      <c r="O149" s="201"/>
      <c r="P149" s="201"/>
      <c r="Q149" s="201"/>
      <c r="R149" s="113"/>
      <c r="S149" s="113"/>
      <c r="V149" s="201"/>
      <c r="W149" s="113"/>
      <c r="Y149" s="113"/>
      <c r="Z149" s="113"/>
      <c r="AA149" s="113"/>
      <c r="AC149" s="113"/>
      <c r="AD149" s="201"/>
      <c r="AE149" s="113"/>
      <c r="AF149" s="113"/>
      <c r="AG149" s="113"/>
    </row>
    <row r="150" spans="1:33" x14ac:dyDescent="0.2">
      <c r="A150" s="113"/>
      <c r="B150" s="200"/>
      <c r="C150" s="113"/>
      <c r="D150" s="201"/>
      <c r="E150" s="201"/>
      <c r="F150" s="113"/>
      <c r="G150" s="113"/>
      <c r="H150" s="113"/>
      <c r="I150" s="203"/>
      <c r="J150" s="203"/>
      <c r="K150" s="204"/>
      <c r="L150" s="204"/>
      <c r="M150" s="204"/>
      <c r="N150" s="201"/>
      <c r="O150" s="201"/>
      <c r="P150" s="201"/>
      <c r="Q150" s="201"/>
      <c r="R150" s="113"/>
      <c r="S150" s="113"/>
      <c r="V150" s="201"/>
      <c r="W150" s="113"/>
      <c r="Y150" s="113"/>
      <c r="Z150" s="113"/>
      <c r="AA150" s="113"/>
      <c r="AC150" s="113"/>
      <c r="AD150" s="201"/>
      <c r="AE150" s="113"/>
      <c r="AF150" s="113"/>
      <c r="AG150" s="113"/>
    </row>
    <row r="151" spans="1:33" x14ac:dyDescent="0.2">
      <c r="A151" s="113"/>
      <c r="B151" s="200"/>
      <c r="C151" s="113"/>
      <c r="D151" s="201"/>
      <c r="E151" s="201"/>
      <c r="F151" s="113"/>
      <c r="G151" s="113"/>
      <c r="H151" s="113"/>
      <c r="I151" s="203"/>
      <c r="J151" s="203"/>
      <c r="K151" s="204"/>
      <c r="L151" s="204"/>
      <c r="M151" s="204"/>
      <c r="N151" s="201"/>
      <c r="O151" s="201"/>
      <c r="P151" s="201"/>
      <c r="Q151" s="201"/>
      <c r="R151" s="113"/>
      <c r="S151" s="113"/>
      <c r="V151" s="201"/>
      <c r="W151" s="113"/>
      <c r="Y151" s="113"/>
      <c r="Z151" s="113"/>
      <c r="AA151" s="113"/>
      <c r="AC151" s="113"/>
      <c r="AD151" s="201"/>
      <c r="AE151" s="113"/>
      <c r="AF151" s="113"/>
      <c r="AG151" s="113"/>
    </row>
    <row r="152" spans="1:33" x14ac:dyDescent="0.2">
      <c r="A152" s="113"/>
      <c r="B152" s="200"/>
      <c r="C152" s="113"/>
      <c r="D152" s="201"/>
      <c r="E152" s="201"/>
      <c r="F152" s="113"/>
      <c r="G152" s="113"/>
      <c r="H152" s="113"/>
      <c r="I152" s="203"/>
      <c r="J152" s="203"/>
      <c r="K152" s="204"/>
      <c r="L152" s="204"/>
      <c r="M152" s="204"/>
      <c r="N152" s="201"/>
      <c r="O152" s="201"/>
      <c r="P152" s="201"/>
      <c r="Q152" s="201"/>
      <c r="R152" s="113"/>
      <c r="S152" s="113"/>
      <c r="V152" s="201"/>
      <c r="W152" s="113"/>
      <c r="Y152" s="113"/>
      <c r="Z152" s="113"/>
      <c r="AA152" s="113"/>
      <c r="AC152" s="113"/>
      <c r="AD152" s="201"/>
      <c r="AE152" s="113"/>
      <c r="AF152" s="113"/>
      <c r="AG152" s="113"/>
    </row>
    <row r="153" spans="1:33" x14ac:dyDescent="0.2">
      <c r="A153" s="113"/>
      <c r="B153" s="200"/>
      <c r="C153" s="113"/>
      <c r="D153" s="201"/>
      <c r="E153" s="201"/>
      <c r="F153" s="113"/>
      <c r="G153" s="113"/>
      <c r="H153" s="113"/>
      <c r="I153" s="203"/>
      <c r="J153" s="203"/>
      <c r="K153" s="204"/>
      <c r="L153" s="204"/>
      <c r="M153" s="204"/>
      <c r="N153" s="201"/>
      <c r="O153" s="201"/>
      <c r="P153" s="201"/>
      <c r="Q153" s="201"/>
      <c r="R153" s="113"/>
      <c r="S153" s="113"/>
      <c r="V153" s="201"/>
      <c r="W153" s="113"/>
      <c r="Y153" s="113"/>
      <c r="Z153" s="113"/>
      <c r="AA153" s="113"/>
      <c r="AC153" s="113"/>
      <c r="AD153" s="201"/>
      <c r="AE153" s="113"/>
      <c r="AF153" s="113"/>
      <c r="AG153" s="113"/>
    </row>
    <row r="154" spans="1:33" x14ac:dyDescent="0.2">
      <c r="A154" s="113"/>
      <c r="B154" s="200"/>
      <c r="C154" s="113"/>
      <c r="D154" s="201"/>
      <c r="E154" s="201"/>
      <c r="F154" s="113"/>
      <c r="G154" s="113"/>
      <c r="H154" s="113"/>
      <c r="I154" s="203"/>
      <c r="J154" s="203"/>
      <c r="K154" s="204"/>
      <c r="L154" s="204"/>
      <c r="M154" s="204"/>
      <c r="N154" s="201"/>
      <c r="O154" s="201"/>
      <c r="P154" s="201"/>
      <c r="Q154" s="201"/>
      <c r="R154" s="113"/>
      <c r="S154" s="113"/>
      <c r="V154" s="201"/>
      <c r="W154" s="113"/>
      <c r="Y154" s="113"/>
      <c r="Z154" s="113"/>
      <c r="AA154" s="113"/>
      <c r="AC154" s="113"/>
      <c r="AD154" s="201"/>
      <c r="AE154" s="113"/>
      <c r="AF154" s="113"/>
      <c r="AG154" s="113"/>
    </row>
    <row r="155" spans="1:33" x14ac:dyDescent="0.2">
      <c r="A155" s="113"/>
      <c r="B155" s="200"/>
      <c r="C155" s="113"/>
      <c r="D155" s="201"/>
      <c r="E155" s="201"/>
      <c r="F155" s="113"/>
      <c r="G155" s="113"/>
      <c r="H155" s="113"/>
      <c r="I155" s="203"/>
      <c r="J155" s="203"/>
      <c r="K155" s="204"/>
      <c r="L155" s="204"/>
      <c r="M155" s="204"/>
      <c r="N155" s="201"/>
      <c r="O155" s="201"/>
      <c r="P155" s="201"/>
      <c r="Q155" s="201"/>
      <c r="R155" s="113"/>
      <c r="S155" s="113"/>
      <c r="V155" s="201"/>
      <c r="W155" s="113"/>
      <c r="Y155" s="113"/>
      <c r="Z155" s="113"/>
      <c r="AA155" s="113"/>
      <c r="AC155" s="113"/>
      <c r="AD155" s="201"/>
      <c r="AE155" s="113"/>
      <c r="AF155" s="113"/>
      <c r="AG155" s="113"/>
    </row>
    <row r="156" spans="1:33" x14ac:dyDescent="0.2">
      <c r="A156" s="113"/>
      <c r="B156" s="200"/>
      <c r="C156" s="113"/>
      <c r="D156" s="201"/>
      <c r="E156" s="201"/>
      <c r="F156" s="113"/>
      <c r="G156" s="113"/>
      <c r="H156" s="113"/>
      <c r="I156" s="203"/>
      <c r="J156" s="203"/>
      <c r="K156" s="204"/>
      <c r="L156" s="204"/>
      <c r="M156" s="204"/>
      <c r="N156" s="201"/>
      <c r="O156" s="201"/>
      <c r="P156" s="201"/>
      <c r="Q156" s="201"/>
      <c r="R156" s="113"/>
      <c r="S156" s="113"/>
      <c r="V156" s="201"/>
      <c r="W156" s="113"/>
      <c r="Y156" s="113"/>
      <c r="Z156" s="113"/>
      <c r="AA156" s="113"/>
      <c r="AC156" s="113"/>
      <c r="AD156" s="201"/>
      <c r="AE156" s="113"/>
      <c r="AF156" s="113"/>
      <c r="AG156" s="113"/>
    </row>
    <row r="157" spans="1:33" x14ac:dyDescent="0.2">
      <c r="A157" s="113"/>
      <c r="B157" s="200"/>
      <c r="C157" s="113"/>
      <c r="D157" s="201"/>
      <c r="E157" s="201"/>
      <c r="F157" s="113"/>
      <c r="G157" s="113"/>
      <c r="H157" s="113"/>
      <c r="I157" s="203"/>
      <c r="J157" s="203"/>
      <c r="K157" s="204"/>
      <c r="L157" s="204"/>
      <c r="M157" s="204"/>
      <c r="N157" s="201"/>
      <c r="O157" s="201"/>
      <c r="P157" s="201"/>
      <c r="Q157" s="201"/>
      <c r="R157" s="113"/>
      <c r="S157" s="113"/>
      <c r="V157" s="201"/>
      <c r="W157" s="113"/>
      <c r="Y157" s="113"/>
      <c r="Z157" s="113"/>
      <c r="AA157" s="113"/>
      <c r="AC157" s="113"/>
      <c r="AD157" s="201"/>
      <c r="AE157" s="113"/>
      <c r="AF157" s="113"/>
      <c r="AG157" s="113"/>
    </row>
    <row r="158" spans="1:33" x14ac:dyDescent="0.2">
      <c r="A158" s="113"/>
      <c r="B158" s="200"/>
      <c r="C158" s="113"/>
      <c r="D158" s="201"/>
      <c r="E158" s="201"/>
      <c r="F158" s="113"/>
      <c r="G158" s="113"/>
      <c r="H158" s="113"/>
      <c r="I158" s="203"/>
      <c r="J158" s="203"/>
      <c r="K158" s="204"/>
      <c r="L158" s="204"/>
      <c r="M158" s="204"/>
      <c r="N158" s="201"/>
      <c r="O158" s="201"/>
      <c r="P158" s="201"/>
      <c r="Q158" s="201"/>
      <c r="R158" s="113"/>
      <c r="S158" s="113"/>
      <c r="V158" s="201"/>
      <c r="W158" s="113"/>
      <c r="Y158" s="113"/>
      <c r="Z158" s="113"/>
      <c r="AA158" s="113"/>
      <c r="AC158" s="113"/>
      <c r="AD158" s="201"/>
      <c r="AE158" s="113"/>
      <c r="AF158" s="113"/>
      <c r="AG158" s="113"/>
    </row>
    <row r="159" spans="1:33" x14ac:dyDescent="0.2">
      <c r="A159" s="113"/>
      <c r="B159" s="200"/>
      <c r="C159" s="113"/>
      <c r="D159" s="201"/>
      <c r="E159" s="201"/>
      <c r="F159" s="113"/>
      <c r="G159" s="113"/>
      <c r="H159" s="113"/>
      <c r="I159" s="203"/>
      <c r="J159" s="203"/>
      <c r="K159" s="204"/>
      <c r="L159" s="204"/>
      <c r="M159" s="204"/>
      <c r="N159" s="201"/>
      <c r="O159" s="201"/>
      <c r="P159" s="201"/>
      <c r="Q159" s="201"/>
      <c r="R159" s="113"/>
      <c r="S159" s="113"/>
      <c r="V159" s="201"/>
      <c r="W159" s="113"/>
      <c r="Y159" s="113"/>
      <c r="Z159" s="113"/>
      <c r="AA159" s="113"/>
      <c r="AC159" s="113"/>
      <c r="AD159" s="201"/>
      <c r="AE159" s="113"/>
      <c r="AF159" s="113"/>
      <c r="AG159" s="113"/>
    </row>
    <row r="160" spans="1:33" x14ac:dyDescent="0.2">
      <c r="A160" s="113"/>
      <c r="B160" s="200"/>
      <c r="C160" s="113"/>
      <c r="D160" s="201"/>
      <c r="E160" s="201"/>
      <c r="F160" s="113"/>
      <c r="G160" s="113"/>
      <c r="H160" s="113"/>
      <c r="I160" s="203"/>
      <c r="J160" s="203"/>
      <c r="K160" s="204"/>
      <c r="L160" s="204"/>
      <c r="M160" s="204"/>
      <c r="N160" s="201"/>
      <c r="O160" s="201"/>
      <c r="P160" s="201"/>
      <c r="Q160" s="201"/>
      <c r="R160" s="113"/>
      <c r="S160" s="113"/>
      <c r="V160" s="201"/>
      <c r="W160" s="113"/>
      <c r="Y160" s="113"/>
      <c r="Z160" s="113"/>
      <c r="AA160" s="113"/>
      <c r="AC160" s="113"/>
      <c r="AD160" s="201"/>
      <c r="AE160" s="113"/>
      <c r="AF160" s="113"/>
      <c r="AG160" s="113"/>
    </row>
    <row r="161" spans="1:33" x14ac:dyDescent="0.2">
      <c r="A161" s="113"/>
      <c r="B161" s="200"/>
      <c r="C161" s="113"/>
      <c r="D161" s="201"/>
      <c r="E161" s="201"/>
      <c r="F161" s="113"/>
      <c r="G161" s="113"/>
      <c r="H161" s="113"/>
      <c r="I161" s="203"/>
      <c r="J161" s="203"/>
      <c r="K161" s="204"/>
      <c r="L161" s="204"/>
      <c r="M161" s="204"/>
      <c r="N161" s="201"/>
      <c r="O161" s="201"/>
      <c r="P161" s="201"/>
      <c r="Q161" s="201"/>
      <c r="R161" s="113"/>
      <c r="S161" s="113"/>
      <c r="V161" s="201"/>
      <c r="W161" s="113"/>
      <c r="Y161" s="113"/>
      <c r="Z161" s="113"/>
      <c r="AA161" s="113"/>
      <c r="AC161" s="113"/>
      <c r="AD161" s="201"/>
      <c r="AE161" s="113"/>
      <c r="AF161" s="113"/>
      <c r="AG161" s="113"/>
    </row>
    <row r="162" spans="1:33" x14ac:dyDescent="0.2">
      <c r="A162" s="113"/>
      <c r="B162" s="200"/>
      <c r="C162" s="113"/>
      <c r="D162" s="201"/>
      <c r="E162" s="201"/>
      <c r="F162" s="113"/>
      <c r="G162" s="113"/>
      <c r="H162" s="113"/>
      <c r="I162" s="203"/>
      <c r="J162" s="203"/>
      <c r="K162" s="204"/>
      <c r="L162" s="204"/>
      <c r="M162" s="204"/>
      <c r="N162" s="201"/>
      <c r="O162" s="201"/>
      <c r="P162" s="201"/>
      <c r="Q162" s="201"/>
      <c r="R162" s="113"/>
      <c r="S162" s="113"/>
      <c r="V162" s="201"/>
      <c r="W162" s="113"/>
      <c r="Y162" s="113"/>
      <c r="Z162" s="113"/>
      <c r="AA162" s="113"/>
      <c r="AC162" s="113"/>
      <c r="AD162" s="201"/>
      <c r="AE162" s="113"/>
      <c r="AF162" s="113"/>
      <c r="AG162" s="113"/>
    </row>
    <row r="163" spans="1:33" x14ac:dyDescent="0.2">
      <c r="A163" s="113"/>
      <c r="B163" s="200"/>
      <c r="C163" s="113"/>
      <c r="D163" s="201"/>
      <c r="E163" s="201"/>
      <c r="F163" s="113"/>
      <c r="G163" s="113"/>
      <c r="H163" s="113"/>
      <c r="I163" s="203"/>
      <c r="J163" s="203"/>
      <c r="K163" s="204"/>
      <c r="L163" s="204"/>
      <c r="M163" s="204"/>
      <c r="N163" s="201"/>
      <c r="O163" s="201"/>
      <c r="P163" s="201"/>
      <c r="Q163" s="201"/>
      <c r="R163" s="113"/>
      <c r="S163" s="113"/>
      <c r="V163" s="201"/>
      <c r="W163" s="113"/>
      <c r="Y163" s="113"/>
      <c r="Z163" s="113"/>
      <c r="AA163" s="113"/>
      <c r="AC163" s="113"/>
      <c r="AD163" s="201"/>
      <c r="AE163" s="113"/>
      <c r="AF163" s="113"/>
      <c r="AG163" s="113"/>
    </row>
    <row r="164" spans="1:33" x14ac:dyDescent="0.2">
      <c r="A164" s="113"/>
      <c r="B164" s="200"/>
      <c r="C164" s="113"/>
      <c r="D164" s="201"/>
      <c r="E164" s="201"/>
      <c r="F164" s="113"/>
      <c r="G164" s="113"/>
      <c r="H164" s="113"/>
      <c r="I164" s="203"/>
      <c r="J164" s="203"/>
      <c r="K164" s="204"/>
      <c r="L164" s="204"/>
      <c r="M164" s="204"/>
      <c r="N164" s="201"/>
      <c r="O164" s="201"/>
      <c r="P164" s="201"/>
      <c r="Q164" s="201"/>
      <c r="R164" s="113"/>
      <c r="S164" s="113"/>
      <c r="V164" s="201"/>
      <c r="W164" s="113"/>
      <c r="Y164" s="113"/>
      <c r="Z164" s="113"/>
      <c r="AA164" s="113"/>
      <c r="AC164" s="113"/>
      <c r="AD164" s="201"/>
      <c r="AE164" s="113"/>
      <c r="AF164" s="113"/>
      <c r="AG164" s="113"/>
    </row>
    <row r="165" spans="1:33" x14ac:dyDescent="0.2">
      <c r="A165" s="113"/>
      <c r="B165" s="200"/>
      <c r="C165" s="113"/>
      <c r="D165" s="201"/>
      <c r="E165" s="201"/>
      <c r="F165" s="113"/>
      <c r="G165" s="113"/>
      <c r="H165" s="113"/>
      <c r="I165" s="203"/>
      <c r="J165" s="203"/>
      <c r="K165" s="204"/>
      <c r="L165" s="204"/>
      <c r="M165" s="204"/>
      <c r="N165" s="201"/>
      <c r="O165" s="201"/>
      <c r="P165" s="201"/>
      <c r="Q165" s="201"/>
      <c r="R165" s="113"/>
      <c r="S165" s="113"/>
      <c r="V165" s="201"/>
      <c r="W165" s="113"/>
      <c r="Y165" s="113"/>
      <c r="Z165" s="113"/>
      <c r="AA165" s="113"/>
      <c r="AC165" s="113"/>
      <c r="AD165" s="201"/>
      <c r="AE165" s="113"/>
      <c r="AF165" s="113"/>
      <c r="AG165" s="113"/>
    </row>
    <row r="166" spans="1:33" x14ac:dyDescent="0.2">
      <c r="A166" s="113"/>
      <c r="B166" s="200"/>
      <c r="C166" s="113"/>
      <c r="D166" s="201"/>
      <c r="E166" s="201"/>
      <c r="F166" s="113"/>
      <c r="G166" s="113"/>
      <c r="H166" s="113"/>
      <c r="I166" s="203"/>
      <c r="J166" s="203"/>
      <c r="K166" s="204"/>
      <c r="L166" s="204"/>
      <c r="M166" s="204"/>
      <c r="N166" s="201"/>
      <c r="O166" s="201"/>
      <c r="P166" s="201"/>
      <c r="Q166" s="201"/>
      <c r="R166" s="113"/>
      <c r="S166" s="113"/>
      <c r="V166" s="201"/>
      <c r="W166" s="113"/>
      <c r="Y166" s="113"/>
      <c r="Z166" s="113"/>
      <c r="AA166" s="113"/>
      <c r="AC166" s="113"/>
      <c r="AD166" s="201"/>
      <c r="AE166" s="113"/>
      <c r="AF166" s="113"/>
      <c r="AG166" s="113"/>
    </row>
    <row r="167" spans="1:33" x14ac:dyDescent="0.2">
      <c r="A167" s="113"/>
      <c r="B167" s="200"/>
      <c r="C167" s="113"/>
      <c r="D167" s="201"/>
      <c r="E167" s="201"/>
      <c r="F167" s="113"/>
      <c r="G167" s="113"/>
      <c r="H167" s="113"/>
      <c r="I167" s="203"/>
      <c r="J167" s="203"/>
      <c r="K167" s="204"/>
      <c r="L167" s="204"/>
      <c r="M167" s="204"/>
      <c r="N167" s="201"/>
      <c r="O167" s="201"/>
      <c r="P167" s="201"/>
      <c r="Q167" s="201"/>
      <c r="R167" s="113"/>
      <c r="S167" s="113"/>
      <c r="V167" s="201"/>
      <c r="W167" s="113"/>
      <c r="Y167" s="113"/>
      <c r="Z167" s="113"/>
      <c r="AA167" s="113"/>
      <c r="AC167" s="113"/>
      <c r="AD167" s="201"/>
      <c r="AE167" s="113"/>
      <c r="AF167" s="113"/>
      <c r="AG167" s="113"/>
    </row>
    <row r="168" spans="1:33" x14ac:dyDescent="0.2">
      <c r="A168" s="113"/>
      <c r="B168" s="200"/>
      <c r="C168" s="113"/>
      <c r="D168" s="201"/>
      <c r="E168" s="201"/>
      <c r="F168" s="113"/>
      <c r="G168" s="113"/>
      <c r="H168" s="113"/>
      <c r="I168" s="203"/>
      <c r="J168" s="203"/>
      <c r="K168" s="204"/>
      <c r="L168" s="204"/>
      <c r="M168" s="204"/>
      <c r="N168" s="201"/>
      <c r="O168" s="201"/>
      <c r="P168" s="201"/>
      <c r="Q168" s="201"/>
      <c r="R168" s="113"/>
      <c r="S168" s="113"/>
      <c r="V168" s="201"/>
      <c r="W168" s="113"/>
      <c r="Y168" s="113"/>
      <c r="Z168" s="113"/>
      <c r="AA168" s="113"/>
      <c r="AC168" s="113"/>
      <c r="AD168" s="201"/>
      <c r="AE168" s="113"/>
      <c r="AF168" s="113"/>
      <c r="AG168" s="113"/>
    </row>
    <row r="169" spans="1:33" x14ac:dyDescent="0.2">
      <c r="A169" s="113"/>
      <c r="B169" s="200"/>
      <c r="C169" s="113"/>
      <c r="D169" s="201"/>
      <c r="E169" s="201"/>
      <c r="F169" s="113"/>
      <c r="G169" s="113"/>
      <c r="H169" s="113"/>
      <c r="I169" s="203"/>
      <c r="J169" s="203"/>
      <c r="K169" s="204"/>
      <c r="L169" s="204"/>
      <c r="M169" s="204"/>
      <c r="N169" s="201"/>
      <c r="O169" s="201"/>
      <c r="P169" s="201"/>
      <c r="Q169" s="201"/>
      <c r="R169" s="113"/>
      <c r="S169" s="113"/>
      <c r="V169" s="201"/>
      <c r="W169" s="113"/>
      <c r="Y169" s="113"/>
      <c r="Z169" s="113"/>
      <c r="AA169" s="113"/>
      <c r="AC169" s="113"/>
      <c r="AD169" s="201"/>
      <c r="AE169" s="113"/>
      <c r="AF169" s="113"/>
      <c r="AG169" s="113"/>
    </row>
    <row r="170" spans="1:33" x14ac:dyDescent="0.2">
      <c r="A170" s="113"/>
      <c r="B170" s="200"/>
      <c r="C170" s="113"/>
      <c r="D170" s="201"/>
      <c r="E170" s="201"/>
      <c r="F170" s="113"/>
      <c r="G170" s="113"/>
      <c r="H170" s="113"/>
      <c r="I170" s="203"/>
      <c r="J170" s="203"/>
      <c r="K170" s="204"/>
      <c r="L170" s="204"/>
      <c r="M170" s="204"/>
      <c r="N170" s="201"/>
      <c r="O170" s="201"/>
      <c r="P170" s="201"/>
      <c r="Q170" s="201"/>
      <c r="R170" s="113"/>
      <c r="S170" s="113"/>
      <c r="V170" s="201"/>
      <c r="W170" s="113"/>
      <c r="Y170" s="113"/>
      <c r="Z170" s="113"/>
      <c r="AA170" s="113"/>
      <c r="AC170" s="113"/>
      <c r="AD170" s="201"/>
      <c r="AE170" s="113"/>
      <c r="AF170" s="113"/>
      <c r="AG170" s="113"/>
    </row>
    <row r="171" spans="1:33" x14ac:dyDescent="0.2">
      <c r="A171" s="113"/>
      <c r="B171" s="200"/>
      <c r="C171" s="113"/>
      <c r="D171" s="201"/>
      <c r="E171" s="201"/>
      <c r="F171" s="113"/>
      <c r="G171" s="113"/>
      <c r="H171" s="113"/>
      <c r="I171" s="203"/>
      <c r="J171" s="203"/>
      <c r="K171" s="204"/>
      <c r="L171" s="204"/>
      <c r="M171" s="204"/>
      <c r="N171" s="201"/>
      <c r="O171" s="201"/>
      <c r="P171" s="201"/>
      <c r="Q171" s="201"/>
      <c r="R171" s="113"/>
      <c r="S171" s="113"/>
      <c r="V171" s="201"/>
      <c r="W171" s="113"/>
      <c r="Y171" s="113"/>
      <c r="Z171" s="113"/>
      <c r="AA171" s="113"/>
      <c r="AC171" s="113"/>
      <c r="AD171" s="201"/>
      <c r="AE171" s="113"/>
      <c r="AF171" s="113"/>
      <c r="AG171" s="113"/>
    </row>
    <row r="172" spans="1:33" x14ac:dyDescent="0.2">
      <c r="A172" s="113"/>
      <c r="B172" s="200"/>
      <c r="C172" s="113"/>
      <c r="D172" s="201"/>
      <c r="E172" s="201"/>
      <c r="F172" s="113"/>
      <c r="G172" s="113"/>
      <c r="H172" s="113"/>
      <c r="I172" s="203"/>
      <c r="J172" s="203"/>
      <c r="K172" s="204"/>
      <c r="L172" s="204"/>
      <c r="M172" s="204"/>
      <c r="N172" s="201"/>
      <c r="O172" s="201"/>
      <c r="P172" s="201"/>
      <c r="Q172" s="201"/>
      <c r="R172" s="113"/>
      <c r="S172" s="113"/>
      <c r="V172" s="201"/>
      <c r="W172" s="113"/>
      <c r="Y172" s="113"/>
      <c r="Z172" s="113"/>
      <c r="AA172" s="113"/>
      <c r="AC172" s="113"/>
      <c r="AD172" s="201"/>
      <c r="AE172" s="113"/>
      <c r="AF172" s="113"/>
      <c r="AG172" s="113"/>
    </row>
    <row r="173" spans="1:33" x14ac:dyDescent="0.2">
      <c r="A173" s="113"/>
      <c r="B173" s="200"/>
      <c r="C173" s="113"/>
      <c r="D173" s="201"/>
      <c r="E173" s="201"/>
      <c r="F173" s="113"/>
      <c r="G173" s="113"/>
      <c r="H173" s="113"/>
      <c r="I173" s="203"/>
      <c r="J173" s="203"/>
      <c r="K173" s="204"/>
      <c r="L173" s="204"/>
      <c r="M173" s="204"/>
      <c r="N173" s="201"/>
      <c r="O173" s="201"/>
      <c r="P173" s="201"/>
      <c r="Q173" s="201"/>
      <c r="R173" s="113"/>
      <c r="S173" s="113"/>
      <c r="V173" s="201"/>
      <c r="W173" s="113"/>
      <c r="Y173" s="113"/>
      <c r="Z173" s="113"/>
      <c r="AA173" s="113"/>
      <c r="AC173" s="113"/>
      <c r="AD173" s="201"/>
      <c r="AE173" s="113"/>
      <c r="AF173" s="113"/>
      <c r="AG173" s="113"/>
    </row>
    <row r="174" spans="1:33" x14ac:dyDescent="0.2">
      <c r="A174" s="113"/>
      <c r="B174" s="200"/>
      <c r="C174" s="113"/>
      <c r="D174" s="201"/>
      <c r="E174" s="201"/>
      <c r="F174" s="113"/>
      <c r="G174" s="113"/>
      <c r="H174" s="113"/>
      <c r="I174" s="203"/>
      <c r="J174" s="203"/>
      <c r="K174" s="204"/>
      <c r="L174" s="204"/>
      <c r="M174" s="204"/>
      <c r="N174" s="201"/>
      <c r="O174" s="201"/>
      <c r="P174" s="201"/>
      <c r="Q174" s="201"/>
      <c r="R174" s="113"/>
      <c r="S174" s="113"/>
      <c r="V174" s="201"/>
      <c r="W174" s="113"/>
      <c r="Y174" s="113"/>
      <c r="Z174" s="113"/>
      <c r="AA174" s="113"/>
      <c r="AC174" s="113"/>
      <c r="AD174" s="201"/>
      <c r="AE174" s="113"/>
      <c r="AF174" s="113"/>
      <c r="AG174" s="113"/>
    </row>
    <row r="175" spans="1:33" x14ac:dyDescent="0.2">
      <c r="A175" s="113"/>
      <c r="B175" s="200"/>
      <c r="C175" s="113"/>
      <c r="D175" s="201"/>
      <c r="E175" s="201"/>
      <c r="F175" s="113"/>
      <c r="G175" s="113"/>
      <c r="H175" s="113"/>
      <c r="I175" s="203"/>
      <c r="J175" s="203"/>
      <c r="K175" s="204"/>
      <c r="L175" s="204"/>
      <c r="M175" s="204"/>
      <c r="N175" s="201"/>
      <c r="O175" s="201"/>
      <c r="P175" s="201"/>
      <c r="Q175" s="201"/>
      <c r="R175" s="113"/>
      <c r="S175" s="113"/>
      <c r="V175" s="201"/>
      <c r="W175" s="113"/>
      <c r="Y175" s="113"/>
      <c r="Z175" s="113"/>
      <c r="AA175" s="113"/>
      <c r="AC175" s="113"/>
      <c r="AD175" s="201"/>
      <c r="AE175" s="113"/>
      <c r="AF175" s="113"/>
      <c r="AG175" s="113"/>
    </row>
    <row r="176" spans="1:33" x14ac:dyDescent="0.2">
      <c r="A176" s="113"/>
      <c r="B176" s="200"/>
      <c r="C176" s="113"/>
      <c r="D176" s="201"/>
      <c r="E176" s="201"/>
      <c r="F176" s="113"/>
      <c r="G176" s="113"/>
      <c r="H176" s="113"/>
      <c r="I176" s="203"/>
      <c r="J176" s="203"/>
      <c r="K176" s="204"/>
      <c r="L176" s="204"/>
      <c r="M176" s="204"/>
      <c r="N176" s="201"/>
      <c r="O176" s="201"/>
      <c r="P176" s="201"/>
      <c r="Q176" s="201"/>
      <c r="R176" s="113"/>
      <c r="S176" s="113"/>
      <c r="V176" s="201"/>
      <c r="W176" s="113"/>
      <c r="Y176" s="113"/>
      <c r="Z176" s="113"/>
      <c r="AA176" s="113"/>
      <c r="AC176" s="113"/>
      <c r="AD176" s="201"/>
      <c r="AE176" s="113"/>
      <c r="AF176" s="113"/>
      <c r="AG176" s="113"/>
    </row>
    <row r="177" spans="1:33" x14ac:dyDescent="0.2">
      <c r="A177" s="113"/>
      <c r="B177" s="200"/>
      <c r="C177" s="113"/>
      <c r="D177" s="201"/>
      <c r="E177" s="201"/>
      <c r="F177" s="113"/>
      <c r="G177" s="113"/>
      <c r="H177" s="113"/>
      <c r="I177" s="203"/>
      <c r="J177" s="203"/>
      <c r="K177" s="204"/>
      <c r="L177" s="204"/>
      <c r="M177" s="204"/>
      <c r="N177" s="201"/>
      <c r="O177" s="201"/>
      <c r="P177" s="201"/>
      <c r="Q177" s="201"/>
      <c r="R177" s="113"/>
      <c r="S177" s="113"/>
      <c r="V177" s="201"/>
      <c r="W177" s="113"/>
      <c r="Y177" s="113"/>
      <c r="Z177" s="113"/>
      <c r="AA177" s="113"/>
      <c r="AC177" s="113"/>
      <c r="AD177" s="201"/>
      <c r="AE177" s="113"/>
      <c r="AF177" s="113"/>
      <c r="AG177" s="113"/>
    </row>
    <row r="178" spans="1:33" x14ac:dyDescent="0.2">
      <c r="A178" s="113"/>
      <c r="B178" s="200"/>
      <c r="C178" s="113"/>
      <c r="D178" s="201"/>
      <c r="E178" s="201"/>
      <c r="F178" s="113"/>
      <c r="G178" s="113"/>
      <c r="H178" s="113"/>
      <c r="I178" s="203"/>
      <c r="J178" s="203"/>
      <c r="K178" s="204"/>
      <c r="L178" s="204"/>
      <c r="M178" s="204"/>
      <c r="N178" s="201"/>
      <c r="O178" s="201"/>
      <c r="P178" s="201"/>
      <c r="Q178" s="201"/>
      <c r="R178" s="113"/>
      <c r="S178" s="113"/>
      <c r="V178" s="201"/>
      <c r="W178" s="113"/>
      <c r="Y178" s="113"/>
      <c r="Z178" s="113"/>
      <c r="AA178" s="113"/>
      <c r="AC178" s="113"/>
      <c r="AD178" s="201"/>
      <c r="AE178" s="113"/>
      <c r="AF178" s="113"/>
      <c r="AG178" s="113"/>
    </row>
    <row r="179" spans="1:33" x14ac:dyDescent="0.2">
      <c r="A179" s="113"/>
      <c r="B179" s="200"/>
      <c r="C179" s="113"/>
      <c r="D179" s="201"/>
      <c r="E179" s="201"/>
      <c r="F179" s="113"/>
      <c r="G179" s="113"/>
      <c r="H179" s="113"/>
      <c r="I179" s="203"/>
      <c r="J179" s="203"/>
      <c r="K179" s="204"/>
      <c r="L179" s="204"/>
      <c r="M179" s="204"/>
      <c r="N179" s="201"/>
      <c r="O179" s="201"/>
      <c r="P179" s="201"/>
      <c r="Q179" s="201"/>
      <c r="R179" s="113"/>
      <c r="S179" s="113"/>
      <c r="V179" s="201"/>
      <c r="W179" s="113"/>
      <c r="Y179" s="113"/>
      <c r="Z179" s="113"/>
      <c r="AA179" s="113"/>
      <c r="AC179" s="113"/>
      <c r="AD179" s="201"/>
      <c r="AE179" s="113"/>
      <c r="AF179" s="113"/>
      <c r="AG179" s="113"/>
    </row>
    <row r="180" spans="1:33" x14ac:dyDescent="0.2">
      <c r="A180" s="113"/>
      <c r="B180" s="200"/>
      <c r="C180" s="113"/>
      <c r="D180" s="201"/>
      <c r="E180" s="201"/>
      <c r="F180" s="113"/>
      <c r="G180" s="113"/>
      <c r="H180" s="113"/>
      <c r="I180" s="203"/>
      <c r="J180" s="203"/>
      <c r="K180" s="204"/>
      <c r="L180" s="204"/>
      <c r="M180" s="204"/>
      <c r="N180" s="201"/>
      <c r="O180" s="201"/>
      <c r="P180" s="201"/>
      <c r="Q180" s="201"/>
      <c r="R180" s="113"/>
      <c r="S180" s="113"/>
      <c r="V180" s="201"/>
      <c r="W180" s="113"/>
      <c r="Y180" s="113"/>
      <c r="Z180" s="113"/>
      <c r="AA180" s="113"/>
      <c r="AC180" s="113"/>
      <c r="AD180" s="201"/>
      <c r="AE180" s="113"/>
      <c r="AF180" s="113"/>
      <c r="AG180" s="113"/>
    </row>
    <row r="181" spans="1:33" x14ac:dyDescent="0.2">
      <c r="A181" s="113"/>
      <c r="B181" s="200"/>
      <c r="C181" s="113"/>
      <c r="D181" s="201"/>
      <c r="E181" s="201"/>
      <c r="F181" s="113"/>
      <c r="G181" s="113"/>
      <c r="H181" s="113"/>
      <c r="I181" s="203"/>
      <c r="J181" s="203"/>
      <c r="K181" s="204"/>
      <c r="L181" s="204"/>
      <c r="M181" s="204"/>
      <c r="N181" s="201"/>
      <c r="O181" s="201"/>
      <c r="P181" s="201"/>
      <c r="Q181" s="201"/>
      <c r="R181" s="113"/>
      <c r="S181" s="113"/>
      <c r="V181" s="201"/>
      <c r="W181" s="113"/>
      <c r="Y181" s="113"/>
      <c r="Z181" s="113"/>
      <c r="AA181" s="113"/>
      <c r="AC181" s="113"/>
      <c r="AD181" s="201"/>
      <c r="AE181" s="113"/>
      <c r="AF181" s="113"/>
      <c r="AG181" s="113"/>
    </row>
    <row r="182" spans="1:33" x14ac:dyDescent="0.2">
      <c r="A182" s="113"/>
      <c r="B182" s="200"/>
      <c r="C182" s="113"/>
      <c r="D182" s="201"/>
      <c r="E182" s="201"/>
      <c r="F182" s="113"/>
      <c r="G182" s="113"/>
      <c r="H182" s="113"/>
      <c r="I182" s="203"/>
      <c r="J182" s="203"/>
      <c r="K182" s="204"/>
      <c r="L182" s="204"/>
      <c r="M182" s="204"/>
      <c r="N182" s="201"/>
      <c r="O182" s="201"/>
      <c r="P182" s="201"/>
      <c r="Q182" s="201"/>
      <c r="R182" s="113"/>
      <c r="S182" s="113"/>
      <c r="V182" s="201"/>
      <c r="W182" s="113"/>
      <c r="Y182" s="113"/>
      <c r="Z182" s="113"/>
      <c r="AA182" s="113"/>
      <c r="AC182" s="113"/>
      <c r="AD182" s="201"/>
      <c r="AE182" s="113"/>
      <c r="AF182" s="113"/>
      <c r="AG182" s="113"/>
    </row>
    <row r="183" spans="1:33" x14ac:dyDescent="0.2">
      <c r="A183" s="113"/>
      <c r="B183" s="200"/>
      <c r="C183" s="113"/>
      <c r="D183" s="201"/>
      <c r="E183" s="201"/>
      <c r="F183" s="113"/>
      <c r="G183" s="113"/>
      <c r="H183" s="113"/>
      <c r="I183" s="203"/>
      <c r="J183" s="203"/>
      <c r="K183" s="204"/>
      <c r="L183" s="204"/>
      <c r="M183" s="204"/>
      <c r="N183" s="201"/>
      <c r="O183" s="201"/>
      <c r="P183" s="201"/>
      <c r="Q183" s="201"/>
      <c r="R183" s="113"/>
      <c r="S183" s="113"/>
      <c r="V183" s="201"/>
      <c r="W183" s="113"/>
      <c r="Y183" s="113"/>
      <c r="Z183" s="113"/>
      <c r="AA183" s="113"/>
      <c r="AC183" s="113"/>
      <c r="AD183" s="201"/>
      <c r="AE183" s="113"/>
      <c r="AF183" s="113"/>
      <c r="AG183" s="113"/>
    </row>
    <row r="184" spans="1:33" x14ac:dyDescent="0.2">
      <c r="A184" s="113"/>
      <c r="B184" s="200"/>
      <c r="C184" s="113"/>
      <c r="D184" s="201"/>
      <c r="E184" s="201"/>
      <c r="F184" s="113"/>
      <c r="G184" s="113"/>
      <c r="H184" s="113"/>
      <c r="I184" s="203"/>
      <c r="J184" s="203"/>
      <c r="K184" s="204"/>
      <c r="L184" s="204"/>
      <c r="M184" s="204"/>
      <c r="N184" s="201"/>
      <c r="O184" s="201"/>
      <c r="P184" s="201"/>
      <c r="Q184" s="201"/>
      <c r="R184" s="113"/>
      <c r="S184" s="113"/>
      <c r="V184" s="201"/>
      <c r="W184" s="113"/>
      <c r="Y184" s="113"/>
      <c r="Z184" s="113"/>
      <c r="AA184" s="113"/>
      <c r="AC184" s="113"/>
      <c r="AD184" s="201"/>
      <c r="AE184" s="113"/>
      <c r="AF184" s="113"/>
      <c r="AG184" s="113"/>
    </row>
    <row r="185" spans="1:33" x14ac:dyDescent="0.2">
      <c r="A185" s="113"/>
      <c r="B185" s="200"/>
      <c r="C185" s="113"/>
      <c r="D185" s="201"/>
      <c r="E185" s="201"/>
      <c r="F185" s="113"/>
      <c r="G185" s="113"/>
      <c r="H185" s="113"/>
      <c r="I185" s="203"/>
      <c r="J185" s="203"/>
      <c r="K185" s="204"/>
      <c r="L185" s="204"/>
      <c r="M185" s="204"/>
      <c r="N185" s="201"/>
      <c r="O185" s="201"/>
      <c r="P185" s="201"/>
      <c r="Q185" s="201"/>
      <c r="R185" s="113"/>
      <c r="S185" s="113"/>
      <c r="V185" s="201"/>
      <c r="W185" s="113"/>
      <c r="Y185" s="113"/>
      <c r="Z185" s="113"/>
      <c r="AA185" s="113"/>
      <c r="AC185" s="113"/>
      <c r="AD185" s="201"/>
      <c r="AE185" s="113"/>
      <c r="AF185" s="113"/>
      <c r="AG185" s="113"/>
    </row>
    <row r="186" spans="1:33" x14ac:dyDescent="0.2">
      <c r="A186" s="113"/>
      <c r="B186" s="200"/>
      <c r="C186" s="113"/>
      <c r="D186" s="201"/>
      <c r="E186" s="201"/>
      <c r="F186" s="113"/>
      <c r="G186" s="113"/>
      <c r="H186" s="113"/>
      <c r="I186" s="203"/>
      <c r="J186" s="203"/>
      <c r="K186" s="204"/>
      <c r="L186" s="204"/>
      <c r="M186" s="204"/>
      <c r="N186" s="201"/>
      <c r="O186" s="201"/>
      <c r="P186" s="201"/>
      <c r="Q186" s="201"/>
      <c r="R186" s="113"/>
      <c r="S186" s="113"/>
      <c r="V186" s="201"/>
      <c r="W186" s="113"/>
      <c r="Y186" s="113"/>
      <c r="Z186" s="113"/>
      <c r="AA186" s="113"/>
      <c r="AC186" s="113"/>
      <c r="AD186" s="201"/>
      <c r="AE186" s="113"/>
      <c r="AF186" s="113"/>
      <c r="AG186" s="113"/>
    </row>
    <row r="187" spans="1:33" x14ac:dyDescent="0.2">
      <c r="A187" s="113"/>
      <c r="B187" s="200"/>
      <c r="C187" s="113"/>
      <c r="D187" s="201"/>
      <c r="E187" s="201"/>
      <c r="F187" s="113"/>
      <c r="G187" s="113"/>
      <c r="H187" s="113"/>
      <c r="I187" s="203"/>
      <c r="J187" s="203"/>
      <c r="K187" s="204"/>
      <c r="L187" s="204"/>
      <c r="M187" s="204"/>
      <c r="N187" s="201"/>
      <c r="O187" s="201"/>
      <c r="P187" s="201"/>
      <c r="Q187" s="201"/>
      <c r="R187" s="113"/>
      <c r="S187" s="113"/>
      <c r="V187" s="201"/>
      <c r="W187" s="113"/>
      <c r="Y187" s="113"/>
      <c r="Z187" s="113"/>
      <c r="AA187" s="113"/>
      <c r="AC187" s="113"/>
      <c r="AD187" s="201"/>
      <c r="AE187" s="113"/>
      <c r="AF187" s="113"/>
      <c r="AG187" s="113"/>
    </row>
    <row r="188" spans="1:33" x14ac:dyDescent="0.2">
      <c r="A188" s="113"/>
      <c r="B188" s="200"/>
      <c r="C188" s="113"/>
      <c r="D188" s="201"/>
      <c r="E188" s="201"/>
      <c r="F188" s="113"/>
      <c r="G188" s="113"/>
      <c r="H188" s="113"/>
      <c r="I188" s="203"/>
      <c r="J188" s="203"/>
      <c r="K188" s="204"/>
      <c r="L188" s="204"/>
      <c r="M188" s="204"/>
      <c r="N188" s="201"/>
      <c r="O188" s="201"/>
      <c r="P188" s="201"/>
      <c r="Q188" s="201"/>
      <c r="R188" s="113"/>
      <c r="S188" s="113"/>
      <c r="V188" s="201"/>
      <c r="W188" s="113"/>
      <c r="Y188" s="113"/>
      <c r="Z188" s="113"/>
      <c r="AA188" s="113"/>
      <c r="AC188" s="113"/>
      <c r="AD188" s="201"/>
      <c r="AE188" s="113"/>
      <c r="AF188" s="113"/>
      <c r="AG188" s="113"/>
    </row>
    <row r="189" spans="1:33" x14ac:dyDescent="0.2">
      <c r="A189" s="113"/>
      <c r="B189" s="200"/>
      <c r="C189" s="113"/>
      <c r="D189" s="201"/>
      <c r="E189" s="201"/>
      <c r="F189" s="113"/>
      <c r="G189" s="113"/>
      <c r="H189" s="113"/>
      <c r="I189" s="203"/>
      <c r="J189" s="203"/>
      <c r="K189" s="204"/>
      <c r="L189" s="204"/>
      <c r="M189" s="204"/>
      <c r="N189" s="201"/>
      <c r="O189" s="201"/>
      <c r="P189" s="201"/>
      <c r="Q189" s="201"/>
      <c r="R189" s="113"/>
      <c r="S189" s="113"/>
      <c r="V189" s="201"/>
      <c r="W189" s="113"/>
      <c r="Y189" s="113"/>
      <c r="Z189" s="113"/>
      <c r="AA189" s="113"/>
      <c r="AC189" s="113"/>
      <c r="AD189" s="201"/>
      <c r="AE189" s="113"/>
      <c r="AF189" s="113"/>
      <c r="AG189" s="113"/>
    </row>
    <row r="190" spans="1:33" x14ac:dyDescent="0.2">
      <c r="A190" s="113"/>
      <c r="B190" s="200"/>
      <c r="C190" s="113"/>
      <c r="D190" s="201"/>
      <c r="E190" s="201"/>
      <c r="F190" s="113"/>
      <c r="G190" s="113"/>
      <c r="H190" s="113"/>
      <c r="I190" s="203"/>
      <c r="J190" s="203"/>
      <c r="K190" s="204"/>
      <c r="L190" s="204"/>
      <c r="M190" s="204"/>
      <c r="N190" s="201"/>
      <c r="O190" s="201"/>
      <c r="P190" s="201"/>
      <c r="Q190" s="201"/>
      <c r="R190" s="113"/>
      <c r="S190" s="113"/>
      <c r="V190" s="201"/>
      <c r="W190" s="113"/>
      <c r="Y190" s="113"/>
      <c r="Z190" s="113"/>
      <c r="AA190" s="113"/>
      <c r="AC190" s="113"/>
      <c r="AD190" s="201"/>
      <c r="AE190" s="113"/>
      <c r="AF190" s="113"/>
      <c r="AG190" s="113"/>
    </row>
    <row r="191" spans="1:33" x14ac:dyDescent="0.2">
      <c r="A191" s="113"/>
      <c r="B191" s="200"/>
      <c r="C191" s="113"/>
      <c r="D191" s="201"/>
      <c r="E191" s="201"/>
      <c r="F191" s="113"/>
      <c r="G191" s="113"/>
      <c r="H191" s="113"/>
      <c r="I191" s="203"/>
      <c r="J191" s="203"/>
      <c r="K191" s="204"/>
      <c r="L191" s="204"/>
      <c r="M191" s="204"/>
      <c r="N191" s="201"/>
      <c r="O191" s="201"/>
      <c r="P191" s="201"/>
      <c r="Q191" s="201"/>
      <c r="R191" s="113"/>
      <c r="S191" s="113"/>
      <c r="V191" s="201"/>
      <c r="W191" s="113"/>
      <c r="Y191" s="113"/>
      <c r="Z191" s="113"/>
      <c r="AA191" s="113"/>
      <c r="AC191" s="113"/>
      <c r="AD191" s="201"/>
      <c r="AE191" s="113"/>
      <c r="AF191" s="113"/>
      <c r="AG191" s="113"/>
    </row>
    <row r="192" spans="1:33" x14ac:dyDescent="0.2">
      <c r="A192" s="113"/>
      <c r="B192" s="200"/>
      <c r="C192" s="113"/>
      <c r="D192" s="201"/>
      <c r="E192" s="201"/>
      <c r="F192" s="113"/>
      <c r="G192" s="113"/>
      <c r="H192" s="113"/>
      <c r="I192" s="203"/>
      <c r="J192" s="203"/>
      <c r="K192" s="204"/>
      <c r="L192" s="204"/>
      <c r="M192" s="204"/>
      <c r="N192" s="201"/>
      <c r="O192" s="201"/>
      <c r="P192" s="201"/>
      <c r="Q192" s="201"/>
      <c r="R192" s="113"/>
      <c r="S192" s="113"/>
      <c r="V192" s="201"/>
      <c r="W192" s="113"/>
      <c r="Y192" s="113"/>
      <c r="Z192" s="113"/>
      <c r="AA192" s="113"/>
      <c r="AC192" s="113"/>
      <c r="AD192" s="201"/>
      <c r="AE192" s="113"/>
      <c r="AF192" s="113"/>
      <c r="AG192" s="113"/>
    </row>
    <row r="193" spans="1:33" x14ac:dyDescent="0.2">
      <c r="A193" s="113"/>
      <c r="B193" s="200"/>
      <c r="C193" s="113"/>
      <c r="D193" s="201"/>
      <c r="E193" s="201"/>
      <c r="F193" s="113"/>
      <c r="G193" s="113"/>
      <c r="H193" s="113"/>
      <c r="I193" s="203"/>
      <c r="J193" s="203"/>
      <c r="K193" s="204"/>
      <c r="L193" s="204"/>
      <c r="M193" s="204"/>
      <c r="N193" s="201"/>
      <c r="O193" s="201"/>
      <c r="P193" s="201"/>
      <c r="Q193" s="201"/>
      <c r="R193" s="113"/>
      <c r="S193" s="113"/>
      <c r="V193" s="201"/>
      <c r="W193" s="113"/>
      <c r="Y193" s="113"/>
      <c r="Z193" s="113"/>
      <c r="AA193" s="113"/>
      <c r="AC193" s="113"/>
      <c r="AD193" s="201"/>
      <c r="AE193" s="113"/>
      <c r="AF193" s="113"/>
      <c r="AG193" s="113"/>
    </row>
    <row r="194" spans="1:33" x14ac:dyDescent="0.2">
      <c r="A194" s="113"/>
      <c r="B194" s="200"/>
      <c r="C194" s="113"/>
      <c r="D194" s="201"/>
      <c r="E194" s="201"/>
      <c r="F194" s="113"/>
      <c r="G194" s="113"/>
      <c r="H194" s="113"/>
      <c r="I194" s="203"/>
      <c r="J194" s="203"/>
      <c r="K194" s="204"/>
      <c r="L194" s="204"/>
      <c r="M194" s="204"/>
      <c r="N194" s="201"/>
      <c r="O194" s="201"/>
      <c r="P194" s="201"/>
      <c r="Q194" s="201"/>
      <c r="R194" s="113"/>
      <c r="S194" s="113"/>
      <c r="V194" s="201"/>
      <c r="W194" s="113"/>
      <c r="Y194" s="113"/>
      <c r="Z194" s="113"/>
      <c r="AA194" s="113"/>
      <c r="AC194" s="113"/>
      <c r="AD194" s="201"/>
      <c r="AE194" s="113"/>
      <c r="AF194" s="113"/>
      <c r="AG194" s="113"/>
    </row>
    <row r="195" spans="1:33" x14ac:dyDescent="0.2">
      <c r="A195" s="113"/>
      <c r="B195" s="200"/>
      <c r="C195" s="113"/>
      <c r="D195" s="201"/>
      <c r="E195" s="201"/>
      <c r="F195" s="113"/>
      <c r="G195" s="113"/>
      <c r="H195" s="113"/>
      <c r="I195" s="203"/>
      <c r="J195" s="203"/>
      <c r="K195" s="204"/>
      <c r="L195" s="204"/>
      <c r="M195" s="204"/>
      <c r="N195" s="201"/>
      <c r="O195" s="201"/>
      <c r="P195" s="201"/>
      <c r="Q195" s="201"/>
      <c r="R195" s="113"/>
      <c r="S195" s="113"/>
      <c r="V195" s="201"/>
      <c r="W195" s="113"/>
      <c r="Y195" s="113"/>
      <c r="Z195" s="113"/>
      <c r="AA195" s="113"/>
      <c r="AC195" s="113"/>
      <c r="AD195" s="201"/>
      <c r="AE195" s="113"/>
      <c r="AF195" s="113"/>
      <c r="AG195" s="113"/>
    </row>
    <row r="196" spans="1:33" x14ac:dyDescent="0.2">
      <c r="A196" s="113"/>
      <c r="B196" s="200"/>
      <c r="C196" s="113"/>
      <c r="D196" s="201"/>
      <c r="E196" s="201"/>
      <c r="F196" s="113"/>
      <c r="G196" s="113"/>
      <c r="H196" s="113"/>
      <c r="I196" s="203"/>
      <c r="J196" s="203"/>
      <c r="K196" s="204"/>
      <c r="L196" s="204"/>
      <c r="M196" s="204"/>
      <c r="N196" s="201"/>
      <c r="O196" s="201"/>
      <c r="P196" s="201"/>
      <c r="Q196" s="201"/>
      <c r="R196" s="113"/>
      <c r="S196" s="113"/>
      <c r="V196" s="201"/>
      <c r="W196" s="113"/>
      <c r="Y196" s="113"/>
      <c r="Z196" s="113"/>
      <c r="AA196" s="113"/>
      <c r="AC196" s="113"/>
      <c r="AD196" s="201"/>
      <c r="AE196" s="113"/>
      <c r="AF196" s="113"/>
      <c r="AG196" s="113"/>
    </row>
    <row r="197" spans="1:33" x14ac:dyDescent="0.2">
      <c r="A197" s="113"/>
      <c r="B197" s="200"/>
      <c r="C197" s="113"/>
      <c r="D197" s="201"/>
      <c r="E197" s="201"/>
      <c r="F197" s="113"/>
      <c r="G197" s="113"/>
      <c r="H197" s="113"/>
      <c r="I197" s="203"/>
      <c r="J197" s="203"/>
      <c r="K197" s="204"/>
      <c r="L197" s="204"/>
      <c r="M197" s="204"/>
      <c r="N197" s="201"/>
      <c r="O197" s="201"/>
      <c r="P197" s="201"/>
      <c r="Q197" s="201"/>
      <c r="R197" s="113"/>
      <c r="S197" s="113"/>
      <c r="V197" s="201"/>
      <c r="W197" s="113"/>
      <c r="Y197" s="113"/>
      <c r="Z197" s="113"/>
      <c r="AA197" s="113"/>
      <c r="AC197" s="113"/>
      <c r="AD197" s="201"/>
      <c r="AE197" s="113"/>
      <c r="AF197" s="113"/>
      <c r="AG197" s="113"/>
    </row>
    <row r="198" spans="1:33" x14ac:dyDescent="0.2">
      <c r="A198" s="113"/>
      <c r="B198" s="200"/>
      <c r="C198" s="113"/>
      <c r="D198" s="201"/>
      <c r="E198" s="201"/>
      <c r="F198" s="113"/>
      <c r="G198" s="113"/>
      <c r="H198" s="113"/>
      <c r="I198" s="203"/>
      <c r="J198" s="203"/>
      <c r="K198" s="204"/>
      <c r="L198" s="204"/>
      <c r="M198" s="204"/>
      <c r="N198" s="201"/>
      <c r="O198" s="201"/>
      <c r="P198" s="201"/>
      <c r="Q198" s="201"/>
      <c r="R198" s="113"/>
      <c r="S198" s="113"/>
      <c r="V198" s="201"/>
      <c r="W198" s="113"/>
      <c r="Y198" s="113"/>
      <c r="Z198" s="113"/>
      <c r="AA198" s="113"/>
      <c r="AC198" s="113"/>
      <c r="AD198" s="201"/>
      <c r="AE198" s="113"/>
      <c r="AF198" s="113"/>
      <c r="AG198" s="113"/>
    </row>
    <row r="199" spans="1:33" x14ac:dyDescent="0.2">
      <c r="A199" s="113"/>
      <c r="B199" s="200"/>
      <c r="C199" s="113"/>
      <c r="D199" s="201"/>
      <c r="E199" s="201"/>
      <c r="F199" s="113"/>
      <c r="G199" s="113"/>
      <c r="H199" s="113"/>
      <c r="I199" s="203"/>
      <c r="J199" s="203"/>
      <c r="K199" s="204"/>
      <c r="L199" s="204"/>
      <c r="M199" s="204"/>
      <c r="N199" s="201"/>
      <c r="O199" s="201"/>
      <c r="P199" s="201"/>
      <c r="Q199" s="201"/>
      <c r="R199" s="113"/>
      <c r="S199" s="113"/>
      <c r="V199" s="201"/>
      <c r="W199" s="113"/>
      <c r="Y199" s="113"/>
      <c r="Z199" s="113"/>
      <c r="AA199" s="113"/>
      <c r="AC199" s="113"/>
      <c r="AD199" s="201"/>
      <c r="AE199" s="113"/>
      <c r="AF199" s="113"/>
      <c r="AG199" s="113"/>
    </row>
    <row r="200" spans="1:33" x14ac:dyDescent="0.2">
      <c r="A200" s="113"/>
      <c r="B200" s="200"/>
      <c r="C200" s="113"/>
      <c r="D200" s="201"/>
      <c r="E200" s="201"/>
      <c r="F200" s="113"/>
      <c r="G200" s="113"/>
      <c r="H200" s="113"/>
      <c r="I200" s="203"/>
      <c r="J200" s="203"/>
      <c r="K200" s="204"/>
      <c r="L200" s="204"/>
      <c r="M200" s="204"/>
      <c r="N200" s="201"/>
      <c r="O200" s="201"/>
      <c r="P200" s="201"/>
      <c r="Q200" s="201"/>
      <c r="R200" s="113"/>
      <c r="S200" s="113"/>
      <c r="V200" s="201"/>
      <c r="W200" s="113"/>
      <c r="Y200" s="113"/>
      <c r="Z200" s="113"/>
      <c r="AA200" s="113"/>
      <c r="AC200" s="113"/>
      <c r="AD200" s="201"/>
      <c r="AE200" s="113"/>
      <c r="AF200" s="113"/>
      <c r="AG200" s="113"/>
    </row>
    <row r="201" spans="1:33" x14ac:dyDescent="0.2">
      <c r="A201" s="113"/>
      <c r="B201" s="200"/>
      <c r="C201" s="113"/>
      <c r="D201" s="201"/>
      <c r="E201" s="201"/>
      <c r="F201" s="113"/>
      <c r="G201" s="113"/>
      <c r="H201" s="113"/>
      <c r="I201" s="203"/>
      <c r="J201" s="203"/>
      <c r="K201" s="204"/>
      <c r="L201" s="204"/>
      <c r="M201" s="204"/>
      <c r="N201" s="201"/>
      <c r="O201" s="201"/>
      <c r="P201" s="201"/>
      <c r="Q201" s="201"/>
      <c r="R201" s="113"/>
      <c r="S201" s="113"/>
      <c r="V201" s="201"/>
      <c r="W201" s="113"/>
      <c r="Y201" s="113"/>
      <c r="Z201" s="113"/>
      <c r="AA201" s="113"/>
      <c r="AC201" s="113"/>
      <c r="AD201" s="201"/>
      <c r="AE201" s="113"/>
      <c r="AF201" s="113"/>
      <c r="AG201" s="113"/>
    </row>
    <row r="202" spans="1:33" x14ac:dyDescent="0.2">
      <c r="A202" s="113"/>
      <c r="B202" s="200"/>
      <c r="C202" s="113"/>
      <c r="D202" s="201"/>
      <c r="E202" s="201"/>
      <c r="F202" s="113"/>
      <c r="G202" s="113"/>
      <c r="H202" s="113"/>
      <c r="I202" s="203"/>
      <c r="J202" s="203"/>
      <c r="K202" s="204"/>
      <c r="L202" s="204"/>
      <c r="M202" s="204"/>
      <c r="N202" s="201"/>
      <c r="O202" s="201"/>
      <c r="P202" s="201"/>
      <c r="Q202" s="201"/>
      <c r="R202" s="113"/>
      <c r="S202" s="113"/>
      <c r="V202" s="201"/>
      <c r="W202" s="113"/>
      <c r="Y202" s="113"/>
      <c r="Z202" s="113"/>
      <c r="AA202" s="113"/>
      <c r="AC202" s="113"/>
      <c r="AD202" s="201"/>
      <c r="AE202" s="113"/>
      <c r="AF202" s="113"/>
      <c r="AG202" s="113"/>
    </row>
    <row r="203" spans="1:33" x14ac:dyDescent="0.2">
      <c r="A203" s="113"/>
      <c r="B203" s="200"/>
      <c r="C203" s="113"/>
      <c r="D203" s="201"/>
      <c r="E203" s="201"/>
      <c r="F203" s="113"/>
      <c r="G203" s="113"/>
      <c r="H203" s="113"/>
      <c r="I203" s="203"/>
      <c r="J203" s="203"/>
      <c r="K203" s="204"/>
      <c r="L203" s="204"/>
      <c r="M203" s="204"/>
      <c r="N203" s="201"/>
      <c r="O203" s="201"/>
      <c r="P203" s="201"/>
      <c r="Q203" s="201"/>
      <c r="R203" s="113"/>
      <c r="S203" s="113"/>
      <c r="V203" s="201"/>
      <c r="W203" s="113"/>
      <c r="Y203" s="113"/>
      <c r="Z203" s="113"/>
      <c r="AA203" s="113"/>
      <c r="AC203" s="113"/>
      <c r="AD203" s="201"/>
      <c r="AE203" s="113"/>
      <c r="AF203" s="113"/>
      <c r="AG203" s="113"/>
    </row>
    <row r="204" spans="1:33" x14ac:dyDescent="0.2">
      <c r="A204" s="113"/>
      <c r="B204" s="200"/>
      <c r="C204" s="113"/>
      <c r="D204" s="201"/>
      <c r="E204" s="201"/>
      <c r="F204" s="113"/>
      <c r="G204" s="113"/>
      <c r="H204" s="113"/>
      <c r="I204" s="203"/>
      <c r="J204" s="203"/>
      <c r="K204" s="204"/>
      <c r="L204" s="204"/>
      <c r="M204" s="204"/>
      <c r="N204" s="201"/>
      <c r="O204" s="201"/>
      <c r="P204" s="201"/>
      <c r="Q204" s="201"/>
      <c r="R204" s="113"/>
      <c r="S204" s="113"/>
      <c r="V204" s="201"/>
      <c r="W204" s="113"/>
      <c r="Y204" s="113"/>
      <c r="Z204" s="113"/>
      <c r="AA204" s="113"/>
      <c r="AC204" s="113"/>
      <c r="AD204" s="201"/>
      <c r="AE204" s="113"/>
      <c r="AF204" s="113"/>
      <c r="AG204" s="113"/>
    </row>
    <row r="205" spans="1:33" x14ac:dyDescent="0.2">
      <c r="A205" s="113"/>
      <c r="B205" s="200"/>
      <c r="C205" s="113"/>
      <c r="D205" s="201"/>
      <c r="E205" s="201"/>
      <c r="F205" s="113"/>
      <c r="G205" s="113"/>
      <c r="H205" s="113"/>
      <c r="I205" s="203"/>
      <c r="J205" s="203"/>
      <c r="K205" s="204"/>
      <c r="L205" s="204"/>
      <c r="M205" s="204"/>
      <c r="N205" s="201"/>
      <c r="O205" s="201"/>
      <c r="P205" s="201"/>
      <c r="Q205" s="201"/>
      <c r="R205" s="113"/>
      <c r="S205" s="113"/>
      <c r="V205" s="201"/>
      <c r="W205" s="113"/>
      <c r="Y205" s="113"/>
      <c r="Z205" s="113"/>
      <c r="AA205" s="113"/>
      <c r="AC205" s="113"/>
      <c r="AD205" s="201"/>
      <c r="AE205" s="113"/>
      <c r="AF205" s="113"/>
      <c r="AG205" s="113"/>
    </row>
    <row r="206" spans="1:33" x14ac:dyDescent="0.2">
      <c r="A206" s="113"/>
      <c r="B206" s="200"/>
      <c r="C206" s="113"/>
      <c r="D206" s="201"/>
      <c r="E206" s="201"/>
      <c r="F206" s="113"/>
      <c r="G206" s="113"/>
      <c r="H206" s="113"/>
      <c r="I206" s="203"/>
      <c r="J206" s="203"/>
      <c r="K206" s="204"/>
      <c r="L206" s="204"/>
      <c r="M206" s="204"/>
      <c r="N206" s="201"/>
      <c r="O206" s="201"/>
      <c r="P206" s="201"/>
      <c r="Q206" s="201"/>
      <c r="R206" s="113"/>
      <c r="S206" s="113"/>
      <c r="V206" s="201"/>
      <c r="W206" s="113"/>
      <c r="Y206" s="113"/>
      <c r="Z206" s="113"/>
      <c r="AA206" s="113"/>
      <c r="AC206" s="113"/>
      <c r="AD206" s="201"/>
      <c r="AE206" s="113"/>
      <c r="AF206" s="113"/>
      <c r="AG206" s="113"/>
    </row>
    <row r="207" spans="1:33" x14ac:dyDescent="0.2">
      <c r="A207" s="113"/>
      <c r="B207" s="200"/>
      <c r="C207" s="113"/>
      <c r="D207" s="201"/>
      <c r="E207" s="201"/>
      <c r="F207" s="113"/>
      <c r="G207" s="113"/>
      <c r="H207" s="113"/>
      <c r="I207" s="203"/>
      <c r="J207" s="203"/>
      <c r="K207" s="204"/>
      <c r="L207" s="204"/>
      <c r="M207" s="204"/>
      <c r="N207" s="201"/>
      <c r="O207" s="201"/>
      <c r="P207" s="201"/>
      <c r="Q207" s="201"/>
      <c r="R207" s="113"/>
      <c r="S207" s="113"/>
      <c r="V207" s="201"/>
      <c r="W207" s="113"/>
      <c r="Y207" s="113"/>
      <c r="Z207" s="113"/>
      <c r="AA207" s="113"/>
      <c r="AC207" s="113"/>
      <c r="AD207" s="201"/>
      <c r="AE207" s="113"/>
      <c r="AF207" s="113"/>
      <c r="AG207" s="113"/>
    </row>
    <row r="208" spans="1:33" x14ac:dyDescent="0.2">
      <c r="A208" s="113"/>
      <c r="B208" s="200"/>
      <c r="C208" s="113"/>
      <c r="D208" s="201"/>
      <c r="E208" s="201"/>
      <c r="F208" s="113"/>
      <c r="G208" s="113"/>
      <c r="H208" s="113"/>
      <c r="I208" s="203"/>
      <c r="J208" s="203"/>
      <c r="K208" s="204"/>
      <c r="L208" s="204"/>
      <c r="M208" s="204"/>
      <c r="N208" s="201"/>
      <c r="O208" s="201"/>
      <c r="P208" s="201"/>
      <c r="Q208" s="201"/>
      <c r="R208" s="113"/>
      <c r="S208" s="113"/>
      <c r="V208" s="201"/>
      <c r="W208" s="113"/>
      <c r="Y208" s="113"/>
      <c r="Z208" s="113"/>
      <c r="AA208" s="113"/>
      <c r="AC208" s="113"/>
      <c r="AD208" s="201"/>
      <c r="AE208" s="113"/>
      <c r="AF208" s="113"/>
      <c r="AG208" s="113"/>
    </row>
    <row r="209" spans="1:33" x14ac:dyDescent="0.2">
      <c r="A209" s="113"/>
      <c r="B209" s="200"/>
      <c r="C209" s="113"/>
      <c r="D209" s="201"/>
      <c r="E209" s="201"/>
      <c r="F209" s="113"/>
      <c r="G209" s="113"/>
      <c r="H209" s="113"/>
      <c r="I209" s="203"/>
      <c r="J209" s="203"/>
      <c r="K209" s="204"/>
      <c r="L209" s="204"/>
      <c r="M209" s="204"/>
      <c r="N209" s="201"/>
      <c r="O209" s="201"/>
      <c r="P209" s="201"/>
      <c r="Q209" s="201"/>
      <c r="R209" s="113"/>
      <c r="S209" s="113"/>
      <c r="V209" s="201"/>
      <c r="W209" s="113"/>
      <c r="Y209" s="113"/>
      <c r="Z209" s="113"/>
      <c r="AA209" s="113"/>
      <c r="AC209" s="113"/>
      <c r="AD209" s="201"/>
      <c r="AE209" s="113"/>
      <c r="AF209" s="113"/>
      <c r="AG209" s="113"/>
    </row>
    <row r="210" spans="1:33" x14ac:dyDescent="0.2">
      <c r="A210" s="113"/>
      <c r="B210" s="200"/>
      <c r="C210" s="113"/>
      <c r="D210" s="201"/>
      <c r="E210" s="201"/>
      <c r="F210" s="113"/>
      <c r="G210" s="113"/>
      <c r="H210" s="113"/>
      <c r="I210" s="203"/>
      <c r="J210" s="203"/>
      <c r="K210" s="204"/>
      <c r="L210" s="204"/>
      <c r="M210" s="204"/>
      <c r="N210" s="201"/>
      <c r="O210" s="201"/>
      <c r="P210" s="201"/>
      <c r="Q210" s="201"/>
      <c r="R210" s="113"/>
      <c r="S210" s="113"/>
      <c r="V210" s="201"/>
      <c r="W210" s="113"/>
      <c r="Y210" s="113"/>
      <c r="Z210" s="113"/>
      <c r="AA210" s="113"/>
      <c r="AC210" s="113"/>
      <c r="AD210" s="201"/>
      <c r="AE210" s="113"/>
      <c r="AF210" s="113"/>
      <c r="AG210" s="113"/>
    </row>
    <row r="211" spans="1:33" x14ac:dyDescent="0.2">
      <c r="A211" s="113"/>
      <c r="B211" s="200"/>
      <c r="C211" s="113"/>
      <c r="D211" s="201"/>
      <c r="E211" s="201"/>
      <c r="F211" s="113"/>
      <c r="G211" s="113"/>
      <c r="H211" s="113"/>
      <c r="I211" s="203"/>
      <c r="J211" s="203"/>
      <c r="K211" s="204"/>
      <c r="L211" s="204"/>
      <c r="M211" s="204"/>
      <c r="N211" s="201"/>
      <c r="O211" s="201"/>
      <c r="P211" s="201"/>
      <c r="Q211" s="201"/>
      <c r="R211" s="113"/>
      <c r="S211" s="113"/>
      <c r="V211" s="201"/>
      <c r="W211" s="113"/>
      <c r="Y211" s="113"/>
      <c r="Z211" s="113"/>
      <c r="AA211" s="113"/>
      <c r="AC211" s="113"/>
      <c r="AD211" s="201"/>
      <c r="AE211" s="113"/>
      <c r="AF211" s="113"/>
      <c r="AG211" s="113"/>
    </row>
    <row r="212" spans="1:33" x14ac:dyDescent="0.2">
      <c r="A212" s="113"/>
      <c r="B212" s="200"/>
      <c r="C212" s="113"/>
      <c r="D212" s="201"/>
      <c r="E212" s="201"/>
      <c r="F212" s="113"/>
      <c r="G212" s="113"/>
      <c r="H212" s="113"/>
      <c r="I212" s="203"/>
      <c r="J212" s="203"/>
      <c r="K212" s="204"/>
      <c r="L212" s="204"/>
      <c r="M212" s="204"/>
      <c r="N212" s="201"/>
      <c r="O212" s="201"/>
      <c r="P212" s="201"/>
      <c r="Q212" s="201"/>
      <c r="R212" s="113"/>
      <c r="S212" s="113"/>
      <c r="V212" s="201"/>
      <c r="W212" s="113"/>
      <c r="Y212" s="113"/>
      <c r="Z212" s="113"/>
      <c r="AA212" s="113"/>
      <c r="AC212" s="113"/>
      <c r="AD212" s="201"/>
      <c r="AE212" s="113"/>
      <c r="AF212" s="113"/>
      <c r="AG212" s="113"/>
    </row>
    <row r="213" spans="1:33" x14ac:dyDescent="0.2">
      <c r="A213" s="113"/>
      <c r="B213" s="200"/>
      <c r="C213" s="113"/>
      <c r="D213" s="201"/>
      <c r="E213" s="201"/>
      <c r="F213" s="113"/>
      <c r="G213" s="113"/>
      <c r="H213" s="113"/>
      <c r="I213" s="203"/>
      <c r="J213" s="203"/>
      <c r="K213" s="204"/>
      <c r="L213" s="204"/>
      <c r="M213" s="204"/>
      <c r="N213" s="201"/>
      <c r="O213" s="201"/>
      <c r="P213" s="201"/>
      <c r="Q213" s="201"/>
      <c r="R213" s="113"/>
      <c r="S213" s="113"/>
      <c r="V213" s="201"/>
      <c r="W213" s="113"/>
      <c r="Y213" s="113"/>
      <c r="Z213" s="113"/>
      <c r="AA213" s="113"/>
      <c r="AC213" s="113"/>
      <c r="AD213" s="201"/>
      <c r="AE213" s="113"/>
      <c r="AF213" s="113"/>
      <c r="AG213" s="113"/>
    </row>
    <row r="214" spans="1:33" x14ac:dyDescent="0.2">
      <c r="A214" s="113"/>
      <c r="B214" s="200"/>
      <c r="C214" s="113"/>
      <c r="D214" s="201"/>
      <c r="E214" s="201"/>
      <c r="F214" s="113"/>
      <c r="G214" s="113"/>
      <c r="H214" s="113"/>
      <c r="I214" s="203"/>
      <c r="J214" s="203"/>
      <c r="K214" s="204"/>
      <c r="L214" s="204"/>
      <c r="M214" s="204"/>
      <c r="N214" s="201"/>
      <c r="O214" s="201"/>
      <c r="P214" s="201"/>
      <c r="Q214" s="201"/>
      <c r="R214" s="113"/>
      <c r="S214" s="113"/>
      <c r="V214" s="201"/>
      <c r="W214" s="113"/>
      <c r="Y214" s="113"/>
      <c r="Z214" s="113"/>
      <c r="AA214" s="113"/>
      <c r="AC214" s="113"/>
      <c r="AD214" s="201"/>
      <c r="AE214" s="113"/>
      <c r="AF214" s="113"/>
      <c r="AG214" s="113"/>
    </row>
    <row r="215" spans="1:33" x14ac:dyDescent="0.2">
      <c r="A215" s="113"/>
      <c r="B215" s="200"/>
      <c r="C215" s="113"/>
      <c r="D215" s="201"/>
      <c r="E215" s="201"/>
      <c r="F215" s="113"/>
      <c r="G215" s="113"/>
      <c r="H215" s="113"/>
      <c r="I215" s="203"/>
      <c r="J215" s="203"/>
      <c r="K215" s="204"/>
      <c r="L215" s="204"/>
      <c r="M215" s="204"/>
      <c r="N215" s="201"/>
      <c r="O215" s="201"/>
      <c r="P215" s="201"/>
      <c r="Q215" s="201"/>
      <c r="R215" s="113"/>
      <c r="S215" s="113"/>
      <c r="V215" s="201"/>
      <c r="W215" s="113"/>
      <c r="Y215" s="113"/>
      <c r="Z215" s="113"/>
      <c r="AA215" s="113"/>
      <c r="AC215" s="113"/>
      <c r="AD215" s="201"/>
      <c r="AE215" s="113"/>
      <c r="AF215" s="113"/>
      <c r="AG215" s="113"/>
    </row>
    <row r="216" spans="1:33" x14ac:dyDescent="0.2">
      <c r="A216" s="113"/>
      <c r="B216" s="200"/>
      <c r="C216" s="113"/>
      <c r="D216" s="201"/>
      <c r="E216" s="201"/>
      <c r="F216" s="113"/>
      <c r="G216" s="113"/>
      <c r="H216" s="113"/>
      <c r="I216" s="203"/>
      <c r="J216" s="203"/>
      <c r="K216" s="204"/>
      <c r="L216" s="204"/>
      <c r="M216" s="204"/>
      <c r="N216" s="201"/>
      <c r="O216" s="201"/>
      <c r="P216" s="201"/>
      <c r="Q216" s="201"/>
      <c r="R216" s="113"/>
      <c r="S216" s="113"/>
      <c r="V216" s="201"/>
      <c r="W216" s="113"/>
      <c r="Y216" s="113"/>
      <c r="Z216" s="113"/>
      <c r="AA216" s="113"/>
      <c r="AC216" s="113"/>
      <c r="AD216" s="201"/>
      <c r="AE216" s="113"/>
      <c r="AF216" s="113"/>
      <c r="AG216" s="113"/>
    </row>
    <row r="217" spans="1:33" x14ac:dyDescent="0.2">
      <c r="A217" s="113"/>
      <c r="B217" s="200"/>
      <c r="C217" s="113"/>
      <c r="D217" s="201"/>
      <c r="E217" s="201"/>
      <c r="F217" s="113"/>
      <c r="G217" s="113"/>
      <c r="H217" s="113"/>
      <c r="I217" s="203"/>
      <c r="J217" s="203"/>
      <c r="K217" s="204"/>
      <c r="L217" s="204"/>
      <c r="M217" s="204"/>
      <c r="N217" s="201"/>
      <c r="O217" s="201"/>
      <c r="P217" s="201"/>
      <c r="Q217" s="201"/>
      <c r="R217" s="113"/>
      <c r="S217" s="113"/>
      <c r="V217" s="201"/>
      <c r="W217" s="113"/>
      <c r="Y217" s="113"/>
      <c r="Z217" s="113"/>
      <c r="AA217" s="113"/>
      <c r="AC217" s="113"/>
      <c r="AD217" s="201"/>
      <c r="AE217" s="113"/>
      <c r="AF217" s="113"/>
      <c r="AG217" s="113"/>
    </row>
    <row r="218" spans="1:33" x14ac:dyDescent="0.2">
      <c r="A218" s="113"/>
      <c r="B218" s="200"/>
      <c r="C218" s="113"/>
      <c r="D218" s="201"/>
      <c r="E218" s="201"/>
      <c r="F218" s="113"/>
      <c r="G218" s="113"/>
      <c r="H218" s="113"/>
      <c r="I218" s="203"/>
      <c r="J218" s="203"/>
      <c r="K218" s="204"/>
      <c r="L218" s="204"/>
      <c r="M218" s="204"/>
      <c r="N218" s="201"/>
      <c r="O218" s="201"/>
      <c r="P218" s="201"/>
      <c r="Q218" s="201"/>
      <c r="R218" s="113"/>
      <c r="S218" s="113"/>
      <c r="V218" s="201"/>
      <c r="W218" s="113"/>
      <c r="Y218" s="113"/>
      <c r="Z218" s="113"/>
      <c r="AA218" s="113"/>
      <c r="AC218" s="113"/>
      <c r="AD218" s="201"/>
      <c r="AE218" s="113"/>
      <c r="AF218" s="113"/>
      <c r="AG218" s="113"/>
    </row>
    <row r="219" spans="1:33" x14ac:dyDescent="0.2">
      <c r="A219" s="113"/>
      <c r="B219" s="200"/>
      <c r="C219" s="113"/>
      <c r="D219" s="201"/>
      <c r="E219" s="201"/>
      <c r="F219" s="113"/>
      <c r="G219" s="113"/>
      <c r="H219" s="113"/>
      <c r="I219" s="203"/>
      <c r="J219" s="203"/>
      <c r="K219" s="204"/>
      <c r="L219" s="204"/>
      <c r="M219" s="204"/>
      <c r="N219" s="201"/>
      <c r="O219" s="201"/>
      <c r="P219" s="201"/>
      <c r="Q219" s="201"/>
      <c r="R219" s="113"/>
      <c r="S219" s="113"/>
      <c r="V219" s="201"/>
      <c r="W219" s="113"/>
      <c r="Y219" s="113"/>
      <c r="Z219" s="113"/>
      <c r="AA219" s="113"/>
      <c r="AC219" s="113"/>
      <c r="AD219" s="201"/>
      <c r="AE219" s="113"/>
      <c r="AF219" s="113"/>
      <c r="AG219" s="113"/>
    </row>
    <row r="220" spans="1:33" x14ac:dyDescent="0.2">
      <c r="A220" s="113"/>
      <c r="B220" s="200"/>
      <c r="C220" s="113"/>
      <c r="D220" s="201"/>
      <c r="E220" s="201"/>
      <c r="F220" s="113"/>
      <c r="G220" s="113"/>
      <c r="H220" s="113"/>
      <c r="I220" s="203"/>
      <c r="J220" s="203"/>
      <c r="K220" s="204"/>
      <c r="L220" s="204"/>
      <c r="M220" s="204"/>
      <c r="N220" s="201"/>
      <c r="O220" s="201"/>
      <c r="P220" s="201"/>
      <c r="Q220" s="201"/>
      <c r="R220" s="113"/>
      <c r="S220" s="113"/>
      <c r="V220" s="201"/>
      <c r="W220" s="113"/>
      <c r="Y220" s="113"/>
      <c r="Z220" s="113"/>
      <c r="AA220" s="113"/>
      <c r="AC220" s="113"/>
      <c r="AD220" s="201"/>
      <c r="AE220" s="113"/>
      <c r="AF220" s="113"/>
      <c r="AG220" s="113"/>
    </row>
    <row r="221" spans="1:33" x14ac:dyDescent="0.2">
      <c r="A221" s="113"/>
      <c r="B221" s="200"/>
      <c r="C221" s="113"/>
      <c r="D221" s="201"/>
      <c r="E221" s="201"/>
      <c r="F221" s="113"/>
      <c r="G221" s="113"/>
      <c r="H221" s="113"/>
      <c r="I221" s="203"/>
      <c r="J221" s="203"/>
      <c r="K221" s="204"/>
      <c r="L221" s="204"/>
      <c r="M221" s="204"/>
      <c r="N221" s="201"/>
      <c r="O221" s="201"/>
      <c r="P221" s="201"/>
      <c r="Q221" s="201"/>
      <c r="R221" s="113"/>
      <c r="S221" s="113"/>
      <c r="V221" s="201"/>
      <c r="W221" s="113"/>
      <c r="Y221" s="113"/>
      <c r="Z221" s="113"/>
      <c r="AA221" s="113"/>
      <c r="AC221" s="113"/>
      <c r="AD221" s="201"/>
      <c r="AE221" s="113"/>
      <c r="AF221" s="113"/>
      <c r="AG221" s="113"/>
    </row>
    <row r="222" spans="1:33" x14ac:dyDescent="0.2">
      <c r="A222" s="113"/>
      <c r="B222" s="200"/>
      <c r="C222" s="113"/>
      <c r="D222" s="201"/>
      <c r="E222" s="201"/>
      <c r="F222" s="113"/>
      <c r="G222" s="113"/>
      <c r="H222" s="113"/>
      <c r="I222" s="203"/>
      <c r="J222" s="203"/>
      <c r="K222" s="204"/>
      <c r="L222" s="204"/>
      <c r="M222" s="204"/>
      <c r="N222" s="201"/>
      <c r="O222" s="201"/>
      <c r="P222" s="201"/>
      <c r="Q222" s="201"/>
      <c r="R222" s="113"/>
      <c r="S222" s="113"/>
      <c r="V222" s="201"/>
      <c r="W222" s="113"/>
      <c r="Y222" s="113"/>
      <c r="Z222" s="113"/>
      <c r="AA222" s="113"/>
      <c r="AC222" s="113"/>
      <c r="AD222" s="201"/>
      <c r="AE222" s="113"/>
      <c r="AF222" s="113"/>
      <c r="AG222" s="113"/>
    </row>
    <row r="223" spans="1:33" x14ac:dyDescent="0.2">
      <c r="A223" s="113"/>
      <c r="B223" s="200"/>
      <c r="C223" s="113"/>
      <c r="D223" s="201"/>
      <c r="E223" s="201"/>
      <c r="F223" s="113"/>
      <c r="G223" s="113"/>
      <c r="H223" s="113"/>
      <c r="I223" s="203"/>
      <c r="J223" s="203"/>
      <c r="K223" s="204"/>
      <c r="L223" s="204"/>
      <c r="M223" s="204"/>
      <c r="N223" s="201"/>
      <c r="O223" s="201"/>
      <c r="P223" s="201"/>
      <c r="Q223" s="201"/>
      <c r="R223" s="113"/>
      <c r="S223" s="113"/>
      <c r="V223" s="201"/>
      <c r="W223" s="113"/>
      <c r="Y223" s="113"/>
      <c r="Z223" s="113"/>
      <c r="AA223" s="113"/>
      <c r="AC223" s="113"/>
      <c r="AD223" s="201"/>
      <c r="AE223" s="113"/>
      <c r="AF223" s="113"/>
      <c r="AG223" s="113"/>
    </row>
    <row r="224" spans="1:33" x14ac:dyDescent="0.2">
      <c r="A224" s="113"/>
      <c r="B224" s="200"/>
      <c r="C224" s="113"/>
      <c r="D224" s="201"/>
      <c r="E224" s="201"/>
      <c r="F224" s="113"/>
      <c r="G224" s="113"/>
      <c r="H224" s="113"/>
      <c r="I224" s="203"/>
      <c r="J224" s="203"/>
      <c r="K224" s="204"/>
      <c r="L224" s="204"/>
      <c r="M224" s="204"/>
      <c r="N224" s="201"/>
      <c r="O224" s="201"/>
      <c r="P224" s="201"/>
      <c r="Q224" s="201"/>
      <c r="R224" s="113"/>
      <c r="S224" s="113"/>
      <c r="V224" s="201"/>
      <c r="W224" s="113"/>
      <c r="Y224" s="113"/>
      <c r="Z224" s="113"/>
      <c r="AA224" s="113"/>
      <c r="AC224" s="113"/>
      <c r="AD224" s="201"/>
      <c r="AE224" s="113"/>
      <c r="AF224" s="113"/>
      <c r="AG224" s="113"/>
    </row>
    <row r="225" spans="1:33" x14ac:dyDescent="0.2">
      <c r="A225" s="113"/>
      <c r="B225" s="200"/>
      <c r="C225" s="113"/>
      <c r="D225" s="201"/>
      <c r="E225" s="201"/>
      <c r="F225" s="113"/>
      <c r="G225" s="113"/>
      <c r="H225" s="113"/>
      <c r="I225" s="203"/>
      <c r="J225" s="203"/>
      <c r="K225" s="204"/>
      <c r="L225" s="204"/>
      <c r="M225" s="204"/>
      <c r="N225" s="201"/>
      <c r="O225" s="201"/>
      <c r="P225" s="201"/>
      <c r="Q225" s="201"/>
      <c r="R225" s="113"/>
      <c r="S225" s="113"/>
      <c r="V225" s="201"/>
      <c r="W225" s="113"/>
      <c r="Y225" s="113"/>
      <c r="Z225" s="113"/>
      <c r="AA225" s="113"/>
      <c r="AC225" s="113"/>
      <c r="AD225" s="201"/>
      <c r="AE225" s="113"/>
      <c r="AF225" s="113"/>
      <c r="AG225" s="113"/>
    </row>
    <row r="226" spans="1:33" x14ac:dyDescent="0.2">
      <c r="A226" s="113"/>
      <c r="B226" s="200"/>
      <c r="C226" s="113"/>
      <c r="D226" s="201"/>
      <c r="E226" s="201"/>
      <c r="F226" s="113"/>
      <c r="G226" s="113"/>
      <c r="H226" s="113"/>
      <c r="I226" s="203"/>
      <c r="J226" s="203"/>
      <c r="K226" s="204"/>
      <c r="L226" s="204"/>
      <c r="M226" s="204"/>
      <c r="N226" s="201"/>
      <c r="O226" s="201"/>
      <c r="P226" s="201"/>
      <c r="Q226" s="201"/>
      <c r="R226" s="113"/>
      <c r="S226" s="113"/>
      <c r="V226" s="201"/>
      <c r="W226" s="113"/>
      <c r="Y226" s="113"/>
      <c r="Z226" s="113"/>
      <c r="AA226" s="113"/>
      <c r="AC226" s="113"/>
      <c r="AD226" s="201"/>
      <c r="AE226" s="113"/>
      <c r="AF226" s="113"/>
      <c r="AG226" s="113"/>
    </row>
    <row r="227" spans="1:33" x14ac:dyDescent="0.2">
      <c r="A227" s="113"/>
      <c r="B227" s="200"/>
      <c r="C227" s="113"/>
      <c r="D227" s="201"/>
      <c r="E227" s="201"/>
      <c r="F227" s="113"/>
      <c r="G227" s="113"/>
      <c r="H227" s="113"/>
      <c r="I227" s="203"/>
      <c r="J227" s="203"/>
      <c r="K227" s="204"/>
      <c r="L227" s="204"/>
      <c r="M227" s="204"/>
      <c r="N227" s="201"/>
      <c r="O227" s="201"/>
      <c r="P227" s="201"/>
      <c r="Q227" s="201"/>
      <c r="R227" s="113"/>
      <c r="S227" s="113"/>
      <c r="V227" s="201"/>
      <c r="W227" s="113"/>
      <c r="Y227" s="113"/>
      <c r="Z227" s="113"/>
      <c r="AA227" s="113"/>
      <c r="AC227" s="113"/>
      <c r="AD227" s="201"/>
      <c r="AE227" s="113"/>
      <c r="AF227" s="113"/>
      <c r="AG227" s="113"/>
    </row>
    <row r="228" spans="1:33" x14ac:dyDescent="0.2">
      <c r="A228" s="113"/>
      <c r="B228" s="200"/>
      <c r="C228" s="113"/>
      <c r="D228" s="201"/>
      <c r="E228" s="201"/>
      <c r="F228" s="113"/>
      <c r="G228" s="113"/>
      <c r="H228" s="113"/>
      <c r="I228" s="203"/>
      <c r="J228" s="203"/>
      <c r="K228" s="204"/>
      <c r="L228" s="204"/>
      <c r="M228" s="204"/>
      <c r="N228" s="201"/>
      <c r="O228" s="201"/>
      <c r="P228" s="201"/>
      <c r="Q228" s="201"/>
      <c r="R228" s="113"/>
      <c r="S228" s="113"/>
      <c r="V228" s="201"/>
      <c r="W228" s="113"/>
      <c r="Y228" s="113"/>
      <c r="Z228" s="113"/>
      <c r="AA228" s="113"/>
      <c r="AC228" s="113"/>
      <c r="AD228" s="201"/>
      <c r="AE228" s="113"/>
      <c r="AF228" s="113"/>
      <c r="AG228" s="113"/>
    </row>
    <row r="229" spans="1:33" x14ac:dyDescent="0.2">
      <c r="A229" s="113"/>
      <c r="B229" s="200"/>
      <c r="C229" s="113"/>
      <c r="D229" s="201"/>
      <c r="E229" s="201"/>
      <c r="F229" s="113"/>
      <c r="G229" s="113"/>
      <c r="H229" s="113"/>
      <c r="I229" s="203"/>
      <c r="J229" s="203"/>
      <c r="K229" s="204"/>
      <c r="L229" s="204"/>
      <c r="M229" s="204"/>
      <c r="N229" s="201"/>
      <c r="O229" s="201"/>
      <c r="P229" s="201"/>
      <c r="Q229" s="201"/>
      <c r="R229" s="113"/>
      <c r="S229" s="113"/>
      <c r="V229" s="201"/>
      <c r="W229" s="113"/>
      <c r="Y229" s="113"/>
      <c r="Z229" s="113"/>
      <c r="AA229" s="113"/>
      <c r="AC229" s="113"/>
      <c r="AD229" s="201"/>
      <c r="AE229" s="113"/>
      <c r="AF229" s="113"/>
      <c r="AG229" s="113"/>
    </row>
    <row r="230" spans="1:33" x14ac:dyDescent="0.2">
      <c r="A230" s="113"/>
      <c r="B230" s="200"/>
      <c r="C230" s="113"/>
      <c r="D230" s="201"/>
      <c r="E230" s="201"/>
      <c r="F230" s="113"/>
      <c r="G230" s="113"/>
      <c r="H230" s="113"/>
      <c r="I230" s="203"/>
      <c r="J230" s="203"/>
      <c r="K230" s="204"/>
      <c r="L230" s="204"/>
      <c r="M230" s="204"/>
      <c r="N230" s="201"/>
      <c r="O230" s="201"/>
      <c r="P230" s="201"/>
      <c r="Q230" s="201"/>
      <c r="R230" s="113"/>
      <c r="S230" s="113"/>
      <c r="V230" s="201"/>
      <c r="W230" s="113"/>
      <c r="Y230" s="113"/>
      <c r="Z230" s="113"/>
      <c r="AA230" s="113"/>
      <c r="AC230" s="113"/>
      <c r="AD230" s="201"/>
      <c r="AE230" s="113"/>
      <c r="AF230" s="113"/>
      <c r="AG230" s="113"/>
    </row>
    <row r="231" spans="1:33" x14ac:dyDescent="0.2">
      <c r="A231" s="113"/>
      <c r="B231" s="200"/>
      <c r="C231" s="113"/>
      <c r="D231" s="201"/>
      <c r="E231" s="201"/>
      <c r="F231" s="113"/>
      <c r="G231" s="113"/>
      <c r="H231" s="113"/>
      <c r="I231" s="203"/>
      <c r="J231" s="203"/>
      <c r="K231" s="204"/>
      <c r="L231" s="204"/>
      <c r="M231" s="204"/>
      <c r="N231" s="201"/>
      <c r="O231" s="201"/>
      <c r="P231" s="201"/>
      <c r="Q231" s="201"/>
      <c r="R231" s="113"/>
      <c r="S231" s="113"/>
      <c r="V231" s="201"/>
      <c r="W231" s="113"/>
      <c r="Y231" s="113"/>
      <c r="Z231" s="113"/>
      <c r="AA231" s="113"/>
      <c r="AC231" s="113"/>
      <c r="AD231" s="201"/>
      <c r="AE231" s="113"/>
      <c r="AF231" s="113"/>
      <c r="AG231" s="113"/>
    </row>
    <row r="232" spans="1:33" x14ac:dyDescent="0.2">
      <c r="A232" s="113"/>
      <c r="B232" s="200"/>
      <c r="C232" s="113"/>
      <c r="D232" s="201"/>
      <c r="E232" s="201"/>
      <c r="F232" s="113"/>
      <c r="G232" s="113"/>
      <c r="H232" s="113"/>
      <c r="I232" s="203"/>
      <c r="J232" s="203"/>
      <c r="K232" s="204"/>
      <c r="L232" s="204"/>
      <c r="M232" s="204"/>
      <c r="N232" s="201"/>
      <c r="O232" s="201"/>
      <c r="P232" s="201"/>
      <c r="Q232" s="201"/>
      <c r="R232" s="113"/>
      <c r="S232" s="113"/>
      <c r="V232" s="201"/>
      <c r="W232" s="113"/>
      <c r="Y232" s="113"/>
      <c r="Z232" s="113"/>
      <c r="AA232" s="113"/>
      <c r="AC232" s="113"/>
      <c r="AD232" s="201"/>
      <c r="AE232" s="113"/>
      <c r="AF232" s="113"/>
      <c r="AG232" s="113"/>
    </row>
    <row r="233" spans="1:33" x14ac:dyDescent="0.2">
      <c r="A233" s="113"/>
      <c r="B233" s="200"/>
      <c r="C233" s="113"/>
      <c r="D233" s="201"/>
      <c r="E233" s="201"/>
      <c r="F233" s="113"/>
      <c r="G233" s="113"/>
      <c r="H233" s="113"/>
      <c r="I233" s="203"/>
      <c r="J233" s="203"/>
      <c r="K233" s="204"/>
      <c r="L233" s="204"/>
      <c r="M233" s="204"/>
      <c r="N233" s="201"/>
      <c r="O233" s="201"/>
      <c r="P233" s="201"/>
      <c r="Q233" s="201"/>
      <c r="R233" s="113"/>
      <c r="S233" s="113"/>
      <c r="V233" s="201"/>
      <c r="W233" s="113"/>
      <c r="Y233" s="113"/>
      <c r="Z233" s="113"/>
      <c r="AA233" s="113"/>
      <c r="AC233" s="113"/>
      <c r="AD233" s="201"/>
      <c r="AE233" s="113"/>
      <c r="AF233" s="113"/>
      <c r="AG233" s="113"/>
    </row>
    <row r="234" spans="1:33" x14ac:dyDescent="0.2">
      <c r="A234" s="113"/>
      <c r="B234" s="200"/>
      <c r="C234" s="113"/>
      <c r="D234" s="201"/>
      <c r="E234" s="201"/>
      <c r="F234" s="113"/>
      <c r="G234" s="113"/>
      <c r="H234" s="113"/>
      <c r="I234" s="203"/>
      <c r="J234" s="203"/>
      <c r="K234" s="204"/>
      <c r="L234" s="204"/>
      <c r="M234" s="204"/>
      <c r="N234" s="201"/>
      <c r="O234" s="201"/>
      <c r="P234" s="201"/>
      <c r="Q234" s="201"/>
      <c r="R234" s="113"/>
      <c r="S234" s="113"/>
      <c r="V234" s="201"/>
      <c r="W234" s="113"/>
      <c r="Y234" s="113"/>
      <c r="Z234" s="113"/>
      <c r="AA234" s="113"/>
      <c r="AC234" s="113"/>
      <c r="AD234" s="201"/>
      <c r="AE234" s="113"/>
      <c r="AF234" s="113"/>
      <c r="AG234" s="113"/>
    </row>
    <row r="235" spans="1:33" x14ac:dyDescent="0.2">
      <c r="A235" s="113"/>
      <c r="B235" s="200"/>
      <c r="C235" s="113"/>
      <c r="D235" s="201"/>
      <c r="E235" s="201"/>
      <c r="F235" s="113"/>
      <c r="G235" s="113"/>
      <c r="H235" s="113"/>
      <c r="I235" s="203"/>
      <c r="J235" s="203"/>
      <c r="K235" s="204"/>
      <c r="L235" s="204"/>
      <c r="M235" s="204"/>
      <c r="N235" s="201"/>
      <c r="O235" s="201"/>
      <c r="P235" s="201"/>
      <c r="Q235" s="201"/>
      <c r="R235" s="113"/>
      <c r="S235" s="113"/>
      <c r="V235" s="201"/>
      <c r="W235" s="113"/>
      <c r="Y235" s="113"/>
      <c r="Z235" s="113"/>
      <c r="AA235" s="113"/>
      <c r="AC235" s="113"/>
      <c r="AD235" s="201"/>
      <c r="AE235" s="113"/>
      <c r="AF235" s="113"/>
      <c r="AG235" s="113"/>
    </row>
    <row r="236" spans="1:33" x14ac:dyDescent="0.2">
      <c r="A236" s="113"/>
      <c r="B236" s="200"/>
      <c r="C236" s="113"/>
      <c r="D236" s="201"/>
      <c r="E236" s="201"/>
      <c r="F236" s="113"/>
      <c r="G236" s="113"/>
      <c r="H236" s="113"/>
      <c r="I236" s="203"/>
      <c r="J236" s="203"/>
      <c r="K236" s="204"/>
      <c r="L236" s="204"/>
      <c r="M236" s="204"/>
      <c r="N236" s="201"/>
      <c r="O236" s="201"/>
      <c r="P236" s="201"/>
      <c r="Q236" s="201"/>
      <c r="R236" s="113"/>
      <c r="S236" s="113"/>
      <c r="V236" s="201"/>
      <c r="W236" s="113"/>
      <c r="Y236" s="113"/>
      <c r="Z236" s="113"/>
      <c r="AA236" s="113"/>
      <c r="AC236" s="113"/>
      <c r="AD236" s="201"/>
      <c r="AE236" s="113"/>
      <c r="AF236" s="113"/>
      <c r="AG236" s="113"/>
    </row>
    <row r="237" spans="1:33" x14ac:dyDescent="0.2">
      <c r="A237" s="113"/>
      <c r="B237" s="200"/>
      <c r="C237" s="113"/>
      <c r="D237" s="201"/>
      <c r="E237" s="201"/>
      <c r="F237" s="113"/>
      <c r="G237" s="113"/>
      <c r="H237" s="113"/>
      <c r="I237" s="203"/>
      <c r="J237" s="203"/>
      <c r="K237" s="204"/>
      <c r="L237" s="204"/>
      <c r="M237" s="204"/>
      <c r="N237" s="201"/>
      <c r="O237" s="201"/>
      <c r="P237" s="201"/>
      <c r="Q237" s="201"/>
      <c r="R237" s="113"/>
      <c r="S237" s="113"/>
      <c r="V237" s="201"/>
      <c r="W237" s="113"/>
      <c r="Y237" s="113"/>
      <c r="Z237" s="113"/>
      <c r="AA237" s="113"/>
      <c r="AC237" s="113"/>
      <c r="AD237" s="201"/>
      <c r="AE237" s="113"/>
      <c r="AF237" s="113"/>
      <c r="AG237" s="113"/>
    </row>
    <row r="238" spans="1:33" x14ac:dyDescent="0.2">
      <c r="A238" s="113"/>
      <c r="B238" s="200"/>
      <c r="C238" s="113"/>
      <c r="D238" s="201"/>
      <c r="E238" s="201"/>
      <c r="F238" s="113"/>
      <c r="G238" s="113"/>
      <c r="H238" s="113"/>
      <c r="I238" s="203"/>
      <c r="J238" s="203"/>
      <c r="K238" s="204"/>
      <c r="L238" s="204"/>
      <c r="M238" s="204"/>
      <c r="N238" s="201"/>
      <c r="O238" s="201"/>
      <c r="P238" s="201"/>
      <c r="Q238" s="201"/>
      <c r="R238" s="113"/>
      <c r="S238" s="113"/>
      <c r="V238" s="201"/>
      <c r="W238" s="113"/>
      <c r="Y238" s="113"/>
      <c r="Z238" s="113"/>
      <c r="AA238" s="113"/>
      <c r="AC238" s="113"/>
      <c r="AD238" s="201"/>
      <c r="AE238" s="113"/>
      <c r="AF238" s="113"/>
      <c r="AG238" s="113"/>
    </row>
    <row r="239" spans="1:33" x14ac:dyDescent="0.2">
      <c r="A239" s="113"/>
      <c r="B239" s="200"/>
      <c r="C239" s="113"/>
      <c r="D239" s="201"/>
      <c r="E239" s="201"/>
      <c r="F239" s="113"/>
      <c r="G239" s="113"/>
      <c r="H239" s="113"/>
      <c r="I239" s="203"/>
      <c r="J239" s="203"/>
      <c r="K239" s="204"/>
      <c r="L239" s="204"/>
      <c r="M239" s="204"/>
      <c r="N239" s="201"/>
      <c r="O239" s="201"/>
      <c r="P239" s="201"/>
      <c r="Q239" s="201"/>
      <c r="R239" s="113"/>
      <c r="S239" s="113"/>
      <c r="V239" s="201"/>
      <c r="W239" s="113"/>
      <c r="Y239" s="113"/>
      <c r="Z239" s="113"/>
      <c r="AA239" s="113"/>
      <c r="AC239" s="113"/>
      <c r="AD239" s="201"/>
      <c r="AE239" s="113"/>
      <c r="AF239" s="113"/>
      <c r="AG239" s="113"/>
    </row>
    <row r="240" spans="1:33" x14ac:dyDescent="0.2">
      <c r="A240" s="113"/>
      <c r="B240" s="200"/>
      <c r="C240" s="113"/>
      <c r="D240" s="201"/>
      <c r="E240" s="201"/>
      <c r="F240" s="113"/>
      <c r="G240" s="113"/>
      <c r="H240" s="113"/>
      <c r="I240" s="203"/>
      <c r="J240" s="203"/>
      <c r="K240" s="204"/>
      <c r="L240" s="204"/>
      <c r="M240" s="204"/>
      <c r="N240" s="201"/>
      <c r="O240" s="201"/>
      <c r="P240" s="201"/>
      <c r="Q240" s="201"/>
      <c r="R240" s="113"/>
      <c r="S240" s="113"/>
      <c r="V240" s="201"/>
      <c r="W240" s="113"/>
      <c r="Y240" s="113"/>
      <c r="Z240" s="113"/>
      <c r="AA240" s="113"/>
      <c r="AC240" s="113"/>
      <c r="AD240" s="201"/>
      <c r="AE240" s="113"/>
      <c r="AF240" s="113"/>
      <c r="AG240" s="113"/>
    </row>
    <row r="241" spans="1:33" x14ac:dyDescent="0.2">
      <c r="A241" s="113"/>
      <c r="B241" s="200"/>
      <c r="C241" s="113"/>
      <c r="D241" s="201"/>
      <c r="E241" s="201"/>
      <c r="F241" s="113"/>
      <c r="G241" s="113"/>
      <c r="H241" s="113"/>
      <c r="I241" s="203"/>
      <c r="J241" s="203"/>
      <c r="K241" s="204"/>
      <c r="L241" s="204"/>
      <c r="M241" s="204"/>
      <c r="N241" s="201"/>
      <c r="O241" s="201"/>
      <c r="P241" s="201"/>
      <c r="Q241" s="201"/>
      <c r="R241" s="113"/>
      <c r="S241" s="113"/>
      <c r="V241" s="201"/>
      <c r="W241" s="113"/>
      <c r="Y241" s="113"/>
      <c r="Z241" s="113"/>
      <c r="AA241" s="113"/>
      <c r="AC241" s="113"/>
      <c r="AD241" s="201"/>
      <c r="AE241" s="113"/>
      <c r="AF241" s="113"/>
      <c r="AG241" s="113"/>
    </row>
    <row r="242" spans="1:33" x14ac:dyDescent="0.2">
      <c r="A242" s="113"/>
      <c r="B242" s="200"/>
      <c r="C242" s="113"/>
      <c r="D242" s="201"/>
      <c r="E242" s="201"/>
      <c r="F242" s="113"/>
      <c r="G242" s="113"/>
      <c r="H242" s="113"/>
      <c r="I242" s="203"/>
      <c r="J242" s="203"/>
      <c r="K242" s="204"/>
      <c r="L242" s="204"/>
      <c r="M242" s="204"/>
      <c r="N242" s="201"/>
      <c r="O242" s="201"/>
      <c r="P242" s="201"/>
      <c r="Q242" s="201"/>
      <c r="R242" s="113"/>
      <c r="S242" s="113"/>
      <c r="V242" s="201"/>
      <c r="W242" s="113"/>
      <c r="Y242" s="113"/>
      <c r="Z242" s="113"/>
      <c r="AA242" s="113"/>
      <c r="AC242" s="113"/>
      <c r="AD242" s="201"/>
      <c r="AE242" s="113"/>
      <c r="AF242" s="113"/>
      <c r="AG242" s="113"/>
    </row>
    <row r="243" spans="1:33" x14ac:dyDescent="0.2">
      <c r="A243" s="113"/>
      <c r="B243" s="200"/>
      <c r="C243" s="113"/>
      <c r="D243" s="201"/>
      <c r="E243" s="201"/>
      <c r="F243" s="113"/>
      <c r="G243" s="113"/>
      <c r="H243" s="113"/>
      <c r="I243" s="203"/>
      <c r="J243" s="203"/>
      <c r="K243" s="204"/>
      <c r="L243" s="204"/>
      <c r="M243" s="204"/>
      <c r="N243" s="201"/>
      <c r="O243" s="201"/>
      <c r="P243" s="201"/>
      <c r="Q243" s="201"/>
      <c r="R243" s="113"/>
      <c r="S243" s="113"/>
      <c r="V243" s="201"/>
      <c r="W243" s="113"/>
      <c r="Y243" s="113"/>
      <c r="Z243" s="113"/>
      <c r="AA243" s="113"/>
      <c r="AC243" s="113"/>
      <c r="AD243" s="201"/>
      <c r="AE243" s="113"/>
      <c r="AF243" s="113"/>
      <c r="AG243" s="113"/>
    </row>
    <row r="244" spans="1:33" x14ac:dyDescent="0.2">
      <c r="A244" s="113"/>
      <c r="B244" s="200"/>
      <c r="C244" s="113"/>
      <c r="D244" s="201"/>
      <c r="E244" s="201"/>
      <c r="F244" s="113"/>
      <c r="G244" s="113"/>
      <c r="H244" s="113"/>
      <c r="I244" s="203"/>
      <c r="J244" s="203"/>
      <c r="K244" s="204"/>
      <c r="L244" s="204"/>
      <c r="M244" s="204"/>
      <c r="N244" s="201"/>
      <c r="O244" s="201"/>
      <c r="P244" s="201"/>
      <c r="Q244" s="201"/>
      <c r="R244" s="113"/>
      <c r="S244" s="113"/>
      <c r="V244" s="201"/>
      <c r="W244" s="113"/>
      <c r="Y244" s="113"/>
      <c r="Z244" s="113"/>
      <c r="AA244" s="113"/>
      <c r="AC244" s="113"/>
      <c r="AD244" s="201"/>
      <c r="AE244" s="113"/>
      <c r="AF244" s="113"/>
      <c r="AG244" s="113"/>
    </row>
    <row r="245" spans="1:33" x14ac:dyDescent="0.2">
      <c r="A245" s="113"/>
      <c r="B245" s="200"/>
      <c r="C245" s="113"/>
      <c r="D245" s="201"/>
      <c r="E245" s="201"/>
      <c r="F245" s="113"/>
      <c r="G245" s="113"/>
      <c r="H245" s="113"/>
      <c r="I245" s="203"/>
      <c r="J245" s="203"/>
      <c r="K245" s="204"/>
      <c r="L245" s="204"/>
      <c r="M245" s="204"/>
      <c r="N245" s="201"/>
      <c r="O245" s="201"/>
      <c r="P245" s="201"/>
      <c r="Q245" s="201"/>
      <c r="R245" s="113"/>
      <c r="S245" s="113"/>
      <c r="V245" s="201"/>
      <c r="W245" s="113"/>
      <c r="Y245" s="113"/>
      <c r="Z245" s="113"/>
      <c r="AA245" s="113"/>
      <c r="AC245" s="113"/>
      <c r="AD245" s="201"/>
      <c r="AE245" s="113"/>
      <c r="AF245" s="113"/>
      <c r="AG245" s="113"/>
    </row>
    <row r="246" spans="1:33" x14ac:dyDescent="0.2">
      <c r="A246" s="113"/>
      <c r="B246" s="200"/>
      <c r="C246" s="113"/>
      <c r="D246" s="201"/>
      <c r="E246" s="201"/>
      <c r="F246" s="113"/>
      <c r="G246" s="113"/>
      <c r="H246" s="113"/>
      <c r="I246" s="203"/>
      <c r="J246" s="203"/>
      <c r="K246" s="204"/>
      <c r="L246" s="204"/>
      <c r="M246" s="204"/>
      <c r="N246" s="201"/>
      <c r="O246" s="201"/>
      <c r="P246" s="201"/>
      <c r="Q246" s="201"/>
      <c r="R246" s="113"/>
      <c r="S246" s="113"/>
      <c r="V246" s="201"/>
      <c r="W246" s="113"/>
      <c r="Y246" s="113"/>
      <c r="Z246" s="113"/>
      <c r="AA246" s="113"/>
      <c r="AC246" s="113"/>
      <c r="AD246" s="201"/>
      <c r="AE246" s="113"/>
      <c r="AF246" s="113"/>
      <c r="AG246" s="113"/>
    </row>
    <row r="247" spans="1:33" x14ac:dyDescent="0.2">
      <c r="A247" s="113"/>
      <c r="B247" s="200"/>
      <c r="C247" s="113"/>
      <c r="D247" s="201"/>
      <c r="E247" s="201"/>
      <c r="F247" s="113"/>
      <c r="G247" s="113"/>
      <c r="H247" s="113"/>
      <c r="I247" s="203"/>
      <c r="J247" s="203"/>
      <c r="K247" s="204"/>
      <c r="L247" s="204"/>
      <c r="M247" s="204"/>
      <c r="N247" s="201"/>
      <c r="O247" s="201"/>
      <c r="P247" s="201"/>
      <c r="Q247" s="201"/>
      <c r="R247" s="113"/>
      <c r="S247" s="113"/>
      <c r="V247" s="201"/>
      <c r="W247" s="113"/>
      <c r="Y247" s="113"/>
      <c r="Z247" s="113"/>
      <c r="AA247" s="113"/>
      <c r="AC247" s="113"/>
      <c r="AD247" s="201"/>
      <c r="AE247" s="113"/>
      <c r="AF247" s="113"/>
      <c r="AG247" s="113"/>
    </row>
    <row r="248" spans="1:33" x14ac:dyDescent="0.2">
      <c r="A248" s="113"/>
      <c r="B248" s="200"/>
      <c r="C248" s="113"/>
      <c r="D248" s="201"/>
      <c r="E248" s="201"/>
      <c r="F248" s="113"/>
      <c r="G248" s="113"/>
      <c r="H248" s="113"/>
      <c r="I248" s="203"/>
      <c r="J248" s="203"/>
      <c r="K248" s="204"/>
      <c r="L248" s="204"/>
      <c r="M248" s="204"/>
      <c r="N248" s="201"/>
      <c r="O248" s="201"/>
      <c r="P248" s="201"/>
      <c r="Q248" s="201"/>
      <c r="R248" s="113"/>
      <c r="S248" s="113"/>
      <c r="V248" s="201"/>
      <c r="W248" s="113"/>
      <c r="Y248" s="113"/>
      <c r="Z248" s="113"/>
      <c r="AA248" s="113"/>
      <c r="AC248" s="113"/>
      <c r="AD248" s="201"/>
      <c r="AE248" s="113"/>
      <c r="AF248" s="113"/>
      <c r="AG248" s="113"/>
    </row>
    <row r="249" spans="1:33" x14ac:dyDescent="0.2">
      <c r="A249" s="113"/>
      <c r="B249" s="200"/>
      <c r="C249" s="113"/>
      <c r="D249" s="201"/>
      <c r="E249" s="201"/>
      <c r="F249" s="113"/>
      <c r="G249" s="113"/>
      <c r="H249" s="113"/>
      <c r="I249" s="203"/>
      <c r="J249" s="203"/>
      <c r="K249" s="204"/>
      <c r="L249" s="204"/>
      <c r="M249" s="204"/>
      <c r="N249" s="201"/>
      <c r="O249" s="201"/>
      <c r="P249" s="201"/>
      <c r="Q249" s="201"/>
      <c r="R249" s="113"/>
      <c r="S249" s="113"/>
      <c r="V249" s="201"/>
      <c r="W249" s="113"/>
      <c r="Y249" s="113"/>
      <c r="Z249" s="113"/>
      <c r="AA249" s="113"/>
      <c r="AC249" s="113"/>
      <c r="AD249" s="201"/>
      <c r="AE249" s="113"/>
      <c r="AF249" s="113"/>
      <c r="AG249" s="113"/>
    </row>
    <row r="250" spans="1:33" x14ac:dyDescent="0.2">
      <c r="A250" s="113"/>
      <c r="B250" s="200"/>
      <c r="C250" s="113"/>
      <c r="D250" s="201"/>
      <c r="E250" s="201"/>
      <c r="F250" s="113"/>
      <c r="G250" s="113"/>
      <c r="H250" s="113"/>
      <c r="I250" s="203"/>
      <c r="J250" s="203"/>
      <c r="K250" s="204"/>
      <c r="L250" s="204"/>
      <c r="M250" s="204"/>
      <c r="N250" s="201"/>
      <c r="O250" s="201"/>
      <c r="P250" s="201"/>
      <c r="Q250" s="201"/>
      <c r="R250" s="113"/>
      <c r="S250" s="113"/>
      <c r="V250" s="201"/>
      <c r="W250" s="113"/>
      <c r="Y250" s="113"/>
      <c r="Z250" s="113"/>
      <c r="AA250" s="113"/>
      <c r="AC250" s="113"/>
      <c r="AD250" s="201"/>
      <c r="AE250" s="113"/>
      <c r="AF250" s="113"/>
      <c r="AG250" s="113"/>
    </row>
    <row r="251" spans="1:33" x14ac:dyDescent="0.2">
      <c r="A251" s="113"/>
      <c r="B251" s="200"/>
      <c r="C251" s="113"/>
      <c r="D251" s="201"/>
      <c r="E251" s="201"/>
      <c r="F251" s="113"/>
      <c r="G251" s="113"/>
      <c r="H251" s="113"/>
      <c r="I251" s="203"/>
      <c r="J251" s="203"/>
      <c r="K251" s="204"/>
      <c r="L251" s="204"/>
      <c r="M251" s="204"/>
      <c r="N251" s="201"/>
      <c r="O251" s="201"/>
      <c r="P251" s="201"/>
      <c r="Q251" s="201"/>
      <c r="R251" s="113"/>
      <c r="S251" s="113"/>
      <c r="V251" s="201"/>
      <c r="W251" s="113"/>
      <c r="Y251" s="113"/>
      <c r="Z251" s="113"/>
      <c r="AA251" s="113"/>
      <c r="AC251" s="113"/>
      <c r="AD251" s="201"/>
      <c r="AE251" s="113"/>
      <c r="AF251" s="113"/>
      <c r="AG251" s="113"/>
    </row>
    <row r="252" spans="1:33" x14ac:dyDescent="0.2">
      <c r="A252" s="113"/>
      <c r="B252" s="200"/>
      <c r="C252" s="113"/>
      <c r="D252" s="201"/>
      <c r="E252" s="201"/>
      <c r="F252" s="113"/>
      <c r="G252" s="113"/>
      <c r="H252" s="113"/>
      <c r="I252" s="203"/>
      <c r="J252" s="203"/>
      <c r="K252" s="204"/>
      <c r="L252" s="204"/>
      <c r="M252" s="204"/>
      <c r="N252" s="201"/>
      <c r="O252" s="201"/>
      <c r="P252" s="201"/>
      <c r="Q252" s="201"/>
      <c r="R252" s="113"/>
      <c r="S252" s="113"/>
      <c r="V252" s="201"/>
      <c r="W252" s="113"/>
      <c r="Y252" s="113"/>
      <c r="Z252" s="113"/>
      <c r="AA252" s="113"/>
      <c r="AC252" s="113"/>
      <c r="AD252" s="201"/>
      <c r="AE252" s="113"/>
      <c r="AF252" s="113"/>
      <c r="AG252" s="113"/>
    </row>
    <row r="253" spans="1:33" x14ac:dyDescent="0.2">
      <c r="A253" s="113"/>
      <c r="B253" s="200"/>
      <c r="C253" s="113"/>
      <c r="D253" s="201"/>
      <c r="E253" s="201"/>
      <c r="F253" s="113"/>
      <c r="G253" s="113"/>
      <c r="H253" s="113"/>
      <c r="I253" s="203"/>
      <c r="J253" s="203"/>
      <c r="K253" s="204"/>
      <c r="L253" s="204"/>
      <c r="M253" s="204"/>
      <c r="N253" s="201"/>
      <c r="O253" s="201"/>
      <c r="P253" s="201"/>
      <c r="Q253" s="201"/>
      <c r="R253" s="113"/>
      <c r="S253" s="113"/>
      <c r="V253" s="201"/>
      <c r="W253" s="113"/>
      <c r="Y253" s="113"/>
      <c r="Z253" s="113"/>
      <c r="AA253" s="113"/>
      <c r="AC253" s="113"/>
      <c r="AD253" s="201"/>
      <c r="AE253" s="113"/>
      <c r="AF253" s="113"/>
      <c r="AG253" s="113"/>
    </row>
    <row r="254" spans="1:33" x14ac:dyDescent="0.2">
      <c r="A254" s="113"/>
      <c r="B254" s="200"/>
      <c r="C254" s="113"/>
      <c r="D254" s="201"/>
      <c r="E254" s="201"/>
      <c r="F254" s="113"/>
      <c r="G254" s="113"/>
      <c r="H254" s="113"/>
      <c r="I254" s="203"/>
      <c r="J254" s="203"/>
      <c r="K254" s="204"/>
      <c r="L254" s="204"/>
      <c r="M254" s="204"/>
      <c r="N254" s="201"/>
      <c r="O254" s="201"/>
      <c r="P254" s="201"/>
      <c r="Q254" s="201"/>
      <c r="R254" s="113"/>
      <c r="S254" s="113"/>
      <c r="V254" s="201"/>
      <c r="W254" s="113"/>
      <c r="Y254" s="113"/>
      <c r="Z254" s="113"/>
      <c r="AA254" s="113"/>
      <c r="AC254" s="113"/>
      <c r="AD254" s="201"/>
      <c r="AE254" s="113"/>
      <c r="AF254" s="113"/>
      <c r="AG254" s="113"/>
    </row>
    <row r="255" spans="1:33" x14ac:dyDescent="0.2">
      <c r="A255" s="113"/>
      <c r="B255" s="200"/>
      <c r="C255" s="113"/>
      <c r="D255" s="201"/>
      <c r="E255" s="201"/>
      <c r="F255" s="113"/>
      <c r="G255" s="113"/>
      <c r="H255" s="113"/>
      <c r="I255" s="203"/>
      <c r="J255" s="203"/>
      <c r="K255" s="204"/>
      <c r="L255" s="204"/>
      <c r="M255" s="204"/>
      <c r="N255" s="201"/>
      <c r="O255" s="201"/>
      <c r="P255" s="201"/>
      <c r="Q255" s="201"/>
      <c r="R255" s="113"/>
      <c r="S255" s="113"/>
      <c r="V255" s="201"/>
      <c r="W255" s="113"/>
      <c r="Y255" s="113"/>
      <c r="Z255" s="113"/>
      <c r="AA255" s="113"/>
      <c r="AC255" s="113"/>
      <c r="AD255" s="201"/>
      <c r="AE255" s="113"/>
      <c r="AF255" s="113"/>
      <c r="AG255" s="113"/>
    </row>
    <row r="256" spans="1:33" x14ac:dyDescent="0.2">
      <c r="A256" s="113"/>
      <c r="B256" s="200"/>
      <c r="C256" s="113"/>
      <c r="D256" s="201"/>
      <c r="E256" s="201"/>
      <c r="F256" s="113"/>
      <c r="G256" s="113"/>
      <c r="H256" s="113"/>
      <c r="I256" s="203"/>
      <c r="J256" s="203"/>
      <c r="K256" s="204"/>
      <c r="L256" s="204"/>
      <c r="M256" s="204"/>
      <c r="N256" s="201"/>
      <c r="O256" s="201"/>
      <c r="P256" s="201"/>
      <c r="Q256" s="201"/>
      <c r="R256" s="113"/>
      <c r="S256" s="113"/>
      <c r="V256" s="201"/>
      <c r="W256" s="113"/>
      <c r="Y256" s="113"/>
      <c r="Z256" s="113"/>
      <c r="AA256" s="113"/>
      <c r="AC256" s="113"/>
      <c r="AD256" s="201"/>
      <c r="AE256" s="113"/>
      <c r="AF256" s="113"/>
      <c r="AG256" s="113"/>
    </row>
    <row r="257" spans="1:33" x14ac:dyDescent="0.2">
      <c r="A257" s="113"/>
      <c r="B257" s="200"/>
      <c r="C257" s="113"/>
      <c r="D257" s="201"/>
      <c r="E257" s="201"/>
      <c r="F257" s="113"/>
      <c r="G257" s="113"/>
      <c r="H257" s="113"/>
      <c r="I257" s="203"/>
      <c r="J257" s="203"/>
      <c r="K257" s="204"/>
      <c r="L257" s="204"/>
      <c r="M257" s="204"/>
      <c r="N257" s="201"/>
      <c r="O257" s="201"/>
      <c r="P257" s="201"/>
      <c r="Q257" s="201"/>
      <c r="R257" s="113"/>
      <c r="S257" s="113"/>
      <c r="V257" s="201"/>
      <c r="W257" s="113"/>
      <c r="Y257" s="113"/>
      <c r="Z257" s="113"/>
      <c r="AA257" s="113"/>
      <c r="AC257" s="113"/>
      <c r="AD257" s="201"/>
      <c r="AE257" s="113"/>
      <c r="AF257" s="113"/>
      <c r="AG257" s="113"/>
    </row>
    <row r="258" spans="1:33" x14ac:dyDescent="0.2">
      <c r="A258" s="113"/>
      <c r="B258" s="200"/>
      <c r="C258" s="113"/>
      <c r="D258" s="201"/>
      <c r="E258" s="201"/>
      <c r="F258" s="113"/>
      <c r="G258" s="113"/>
      <c r="H258" s="113"/>
      <c r="I258" s="203"/>
      <c r="J258" s="203"/>
      <c r="K258" s="204"/>
      <c r="L258" s="204"/>
      <c r="M258" s="204"/>
      <c r="N258" s="201"/>
      <c r="O258" s="201"/>
      <c r="P258" s="201"/>
      <c r="Q258" s="201"/>
      <c r="R258" s="113"/>
      <c r="S258" s="113"/>
      <c r="V258" s="201"/>
      <c r="W258" s="113"/>
      <c r="Y258" s="113"/>
      <c r="Z258" s="113"/>
      <c r="AA258" s="113"/>
      <c r="AC258" s="113"/>
      <c r="AD258" s="201"/>
      <c r="AE258" s="113"/>
      <c r="AF258" s="113"/>
      <c r="AG258" s="113"/>
    </row>
    <row r="259" spans="1:33" x14ac:dyDescent="0.2">
      <c r="A259" s="113"/>
      <c r="B259" s="200"/>
      <c r="C259" s="113"/>
      <c r="D259" s="201"/>
      <c r="E259" s="201"/>
      <c r="F259" s="113"/>
      <c r="G259" s="113"/>
      <c r="H259" s="113"/>
      <c r="I259" s="203"/>
      <c r="J259" s="203"/>
      <c r="K259" s="204"/>
      <c r="L259" s="204"/>
      <c r="M259" s="204"/>
      <c r="N259" s="201"/>
      <c r="O259" s="201"/>
      <c r="P259" s="201"/>
      <c r="Q259" s="201"/>
      <c r="R259" s="113"/>
      <c r="S259" s="113"/>
      <c r="V259" s="201"/>
      <c r="W259" s="113"/>
      <c r="Y259" s="113"/>
      <c r="Z259" s="113"/>
      <c r="AA259" s="113"/>
      <c r="AC259" s="113"/>
      <c r="AD259" s="201"/>
      <c r="AE259" s="113"/>
      <c r="AF259" s="113"/>
      <c r="AG259" s="113"/>
    </row>
    <row r="260" spans="1:33" x14ac:dyDescent="0.2">
      <c r="A260" s="113"/>
      <c r="B260" s="200"/>
      <c r="C260" s="113"/>
      <c r="D260" s="201"/>
      <c r="E260" s="201"/>
      <c r="F260" s="113"/>
      <c r="G260" s="113"/>
      <c r="H260" s="113"/>
      <c r="I260" s="203"/>
      <c r="J260" s="203"/>
      <c r="K260" s="204"/>
      <c r="L260" s="204"/>
      <c r="M260" s="204"/>
      <c r="N260" s="201"/>
      <c r="O260" s="201"/>
      <c r="P260" s="201"/>
      <c r="Q260" s="201"/>
      <c r="R260" s="113"/>
      <c r="S260" s="113"/>
      <c r="V260" s="201"/>
      <c r="W260" s="113"/>
      <c r="Y260" s="113"/>
      <c r="Z260" s="113"/>
      <c r="AA260" s="113"/>
      <c r="AC260" s="113"/>
      <c r="AD260" s="201"/>
      <c r="AE260" s="113"/>
      <c r="AF260" s="113"/>
      <c r="AG260" s="113"/>
    </row>
    <row r="261" spans="1:33" x14ac:dyDescent="0.2">
      <c r="A261" s="113"/>
      <c r="B261" s="200"/>
      <c r="C261" s="113"/>
      <c r="D261" s="201"/>
      <c r="E261" s="201"/>
      <c r="F261" s="113"/>
      <c r="G261" s="113"/>
      <c r="H261" s="113"/>
      <c r="I261" s="203"/>
      <c r="J261" s="203"/>
      <c r="K261" s="204"/>
      <c r="L261" s="204"/>
      <c r="M261" s="204"/>
      <c r="N261" s="201"/>
      <c r="O261" s="201"/>
      <c r="P261" s="201"/>
      <c r="Q261" s="201"/>
      <c r="R261" s="113"/>
      <c r="S261" s="113"/>
      <c r="V261" s="201"/>
      <c r="W261" s="113"/>
      <c r="Y261" s="113"/>
      <c r="Z261" s="113"/>
      <c r="AA261" s="113"/>
      <c r="AC261" s="113"/>
      <c r="AD261" s="201"/>
      <c r="AE261" s="113"/>
      <c r="AF261" s="113"/>
      <c r="AG261" s="113"/>
    </row>
    <row r="262" spans="1:33" x14ac:dyDescent="0.2">
      <c r="A262" s="113"/>
      <c r="B262" s="200"/>
      <c r="C262" s="113"/>
      <c r="D262" s="201"/>
      <c r="E262" s="201"/>
      <c r="F262" s="113"/>
      <c r="G262" s="113"/>
      <c r="H262" s="113"/>
      <c r="I262" s="203"/>
      <c r="J262" s="203"/>
      <c r="K262" s="204"/>
      <c r="L262" s="204"/>
      <c r="M262" s="204"/>
      <c r="N262" s="201"/>
      <c r="O262" s="201"/>
      <c r="P262" s="201"/>
      <c r="Q262" s="201"/>
      <c r="R262" s="113"/>
      <c r="S262" s="113"/>
      <c r="V262" s="201"/>
      <c r="W262" s="113"/>
      <c r="Y262" s="113"/>
      <c r="Z262" s="113"/>
      <c r="AA262" s="113"/>
      <c r="AC262" s="113"/>
      <c r="AD262" s="201"/>
      <c r="AE262" s="113"/>
      <c r="AF262" s="113"/>
      <c r="AG262" s="113"/>
    </row>
    <row r="263" spans="1:33" x14ac:dyDescent="0.2">
      <c r="A263" s="113"/>
      <c r="B263" s="200"/>
      <c r="C263" s="113"/>
      <c r="D263" s="201"/>
      <c r="E263" s="201"/>
      <c r="F263" s="113"/>
      <c r="G263" s="113"/>
      <c r="H263" s="113"/>
      <c r="I263" s="203"/>
      <c r="J263" s="203"/>
      <c r="K263" s="204"/>
      <c r="L263" s="204"/>
      <c r="M263" s="204"/>
      <c r="N263" s="201"/>
      <c r="O263" s="201"/>
      <c r="P263" s="201"/>
      <c r="Q263" s="201"/>
      <c r="R263" s="113"/>
      <c r="S263" s="113"/>
      <c r="V263" s="201"/>
      <c r="W263" s="113"/>
      <c r="Y263" s="113"/>
      <c r="Z263" s="113"/>
      <c r="AA263" s="113"/>
      <c r="AC263" s="113"/>
      <c r="AD263" s="201"/>
      <c r="AE263" s="113"/>
      <c r="AF263" s="113"/>
      <c r="AG263" s="113"/>
    </row>
    <row r="264" spans="1:33" x14ac:dyDescent="0.2">
      <c r="A264" s="113"/>
      <c r="B264" s="200"/>
      <c r="C264" s="113"/>
      <c r="D264" s="201"/>
      <c r="E264" s="201"/>
      <c r="F264" s="113"/>
      <c r="G264" s="113"/>
      <c r="H264" s="113"/>
      <c r="I264" s="203"/>
      <c r="J264" s="203"/>
      <c r="K264" s="204"/>
      <c r="L264" s="204"/>
      <c r="M264" s="204"/>
      <c r="N264" s="201"/>
      <c r="O264" s="201"/>
      <c r="P264" s="201"/>
      <c r="Q264" s="201"/>
      <c r="R264" s="113"/>
      <c r="S264" s="113"/>
      <c r="V264" s="201"/>
      <c r="W264" s="113"/>
      <c r="Y264" s="113"/>
      <c r="Z264" s="113"/>
      <c r="AA264" s="113"/>
      <c r="AC264" s="113"/>
      <c r="AD264" s="201"/>
      <c r="AE264" s="113"/>
      <c r="AF264" s="113"/>
      <c r="AG264" s="113"/>
    </row>
    <row r="265" spans="1:33" x14ac:dyDescent="0.2">
      <c r="A265" s="113"/>
      <c r="B265" s="200"/>
      <c r="C265" s="113"/>
      <c r="D265" s="201"/>
      <c r="E265" s="201"/>
      <c r="F265" s="113"/>
      <c r="G265" s="113"/>
      <c r="H265" s="113"/>
      <c r="I265" s="203"/>
      <c r="J265" s="203"/>
      <c r="K265" s="204"/>
      <c r="L265" s="204"/>
      <c r="M265" s="204"/>
      <c r="N265" s="201"/>
      <c r="O265" s="201"/>
      <c r="P265" s="201"/>
      <c r="Q265" s="201"/>
      <c r="R265" s="113"/>
      <c r="S265" s="113"/>
      <c r="V265" s="201"/>
      <c r="W265" s="113"/>
      <c r="Y265" s="113"/>
      <c r="Z265" s="113"/>
      <c r="AA265" s="113"/>
      <c r="AC265" s="113"/>
      <c r="AD265" s="201"/>
      <c r="AE265" s="113"/>
      <c r="AF265" s="113"/>
      <c r="AG265" s="113"/>
    </row>
    <row r="266" spans="1:33" x14ac:dyDescent="0.2">
      <c r="A266" s="113"/>
      <c r="B266" s="200"/>
      <c r="C266" s="113"/>
      <c r="D266" s="201"/>
      <c r="E266" s="201"/>
      <c r="F266" s="113"/>
      <c r="G266" s="113"/>
      <c r="H266" s="113"/>
      <c r="I266" s="203"/>
      <c r="J266" s="203"/>
      <c r="K266" s="204"/>
      <c r="L266" s="204"/>
      <c r="M266" s="204"/>
      <c r="N266" s="201"/>
      <c r="O266" s="201"/>
      <c r="P266" s="201"/>
      <c r="Q266" s="201"/>
      <c r="R266" s="113"/>
      <c r="S266" s="113"/>
      <c r="V266" s="201"/>
      <c r="W266" s="113"/>
      <c r="Y266" s="113"/>
      <c r="Z266" s="113"/>
      <c r="AA266" s="113"/>
      <c r="AC266" s="113"/>
      <c r="AD266" s="201"/>
      <c r="AE266" s="113"/>
      <c r="AF266" s="113"/>
      <c r="AG266" s="113"/>
    </row>
    <row r="267" spans="1:33" x14ac:dyDescent="0.2">
      <c r="A267" s="113"/>
      <c r="B267" s="200"/>
      <c r="C267" s="113"/>
      <c r="D267" s="201"/>
      <c r="E267" s="201"/>
      <c r="F267" s="113"/>
      <c r="G267" s="113"/>
      <c r="H267" s="113"/>
      <c r="I267" s="203"/>
      <c r="J267" s="203"/>
      <c r="K267" s="204"/>
      <c r="L267" s="204"/>
      <c r="M267" s="204"/>
      <c r="N267" s="201"/>
      <c r="O267" s="201"/>
      <c r="P267" s="201"/>
      <c r="Q267" s="201"/>
      <c r="R267" s="113"/>
      <c r="S267" s="113"/>
      <c r="V267" s="201"/>
      <c r="W267" s="113"/>
      <c r="Y267" s="113"/>
      <c r="Z267" s="113"/>
      <c r="AA267" s="113"/>
      <c r="AC267" s="113"/>
      <c r="AD267" s="201"/>
      <c r="AE267" s="113"/>
      <c r="AF267" s="113"/>
      <c r="AG267" s="113"/>
    </row>
    <row r="268" spans="1:33" x14ac:dyDescent="0.2">
      <c r="A268" s="113"/>
      <c r="B268" s="200"/>
      <c r="C268" s="113"/>
      <c r="D268" s="201"/>
      <c r="E268" s="201"/>
      <c r="F268" s="113"/>
      <c r="G268" s="113"/>
      <c r="H268" s="113"/>
      <c r="I268" s="203"/>
      <c r="J268" s="203"/>
      <c r="K268" s="204"/>
      <c r="L268" s="204"/>
      <c r="M268" s="204"/>
      <c r="N268" s="201"/>
      <c r="O268" s="201"/>
      <c r="P268" s="201"/>
      <c r="Q268" s="201"/>
      <c r="R268" s="113"/>
      <c r="S268" s="113"/>
      <c r="V268" s="201"/>
      <c r="W268" s="113"/>
      <c r="Y268" s="113"/>
      <c r="Z268" s="113"/>
      <c r="AA268" s="113"/>
      <c r="AC268" s="113"/>
      <c r="AD268" s="201"/>
      <c r="AE268" s="113"/>
      <c r="AF268" s="113"/>
      <c r="AG268" s="113"/>
    </row>
    <row r="269" spans="1:33" x14ac:dyDescent="0.2">
      <c r="A269" s="113"/>
      <c r="B269" s="200"/>
      <c r="C269" s="113"/>
      <c r="D269" s="201"/>
      <c r="E269" s="201"/>
      <c r="F269" s="113"/>
      <c r="G269" s="113"/>
      <c r="H269" s="113"/>
      <c r="I269" s="203"/>
      <c r="J269" s="203"/>
      <c r="K269" s="204"/>
      <c r="L269" s="204"/>
      <c r="M269" s="204"/>
      <c r="N269" s="201"/>
      <c r="O269" s="201"/>
      <c r="P269" s="201"/>
      <c r="Q269" s="201"/>
      <c r="R269" s="113"/>
      <c r="S269" s="113"/>
      <c r="V269" s="201"/>
      <c r="W269" s="113"/>
      <c r="Y269" s="113"/>
      <c r="Z269" s="113"/>
      <c r="AA269" s="113"/>
      <c r="AC269" s="113"/>
      <c r="AD269" s="201"/>
      <c r="AE269" s="113"/>
      <c r="AF269" s="113"/>
      <c r="AG269" s="113"/>
    </row>
    <row r="270" spans="1:33" x14ac:dyDescent="0.2">
      <c r="A270" s="113"/>
      <c r="B270" s="200"/>
      <c r="C270" s="113"/>
      <c r="D270" s="201"/>
      <c r="E270" s="201"/>
      <c r="F270" s="113"/>
      <c r="G270" s="113"/>
      <c r="H270" s="113"/>
      <c r="I270" s="203"/>
      <c r="J270" s="203"/>
      <c r="K270" s="204"/>
      <c r="L270" s="204"/>
      <c r="M270" s="204"/>
      <c r="N270" s="201"/>
      <c r="O270" s="201"/>
      <c r="P270" s="201"/>
      <c r="Q270" s="201"/>
      <c r="R270" s="113"/>
      <c r="S270" s="113"/>
      <c r="V270" s="201"/>
      <c r="W270" s="113"/>
      <c r="Y270" s="113"/>
      <c r="Z270" s="113"/>
      <c r="AA270" s="113"/>
      <c r="AC270" s="113"/>
      <c r="AD270" s="201"/>
      <c r="AE270" s="113"/>
      <c r="AF270" s="113"/>
      <c r="AG270" s="113"/>
    </row>
    <row r="271" spans="1:33" x14ac:dyDescent="0.2">
      <c r="A271" s="113"/>
      <c r="B271" s="200"/>
      <c r="C271" s="113"/>
      <c r="D271" s="201"/>
      <c r="E271" s="201"/>
      <c r="F271" s="113"/>
      <c r="G271" s="113"/>
      <c r="H271" s="113"/>
      <c r="I271" s="203"/>
      <c r="J271" s="203"/>
      <c r="K271" s="204"/>
      <c r="L271" s="204"/>
      <c r="M271" s="204"/>
      <c r="N271" s="201"/>
      <c r="O271" s="201"/>
      <c r="P271" s="201"/>
      <c r="Q271" s="201"/>
      <c r="R271" s="113"/>
      <c r="S271" s="113"/>
      <c r="V271" s="201"/>
      <c r="W271" s="113"/>
      <c r="Y271" s="113"/>
      <c r="Z271" s="113"/>
      <c r="AA271" s="113"/>
      <c r="AC271" s="113"/>
      <c r="AD271" s="201"/>
      <c r="AE271" s="113"/>
      <c r="AF271" s="113"/>
      <c r="AG271" s="113"/>
    </row>
    <row r="272" spans="1:33" x14ac:dyDescent="0.2">
      <c r="A272" s="113"/>
      <c r="B272" s="200"/>
      <c r="C272" s="113"/>
      <c r="D272" s="201"/>
      <c r="E272" s="201"/>
      <c r="F272" s="113"/>
      <c r="G272" s="113"/>
      <c r="H272" s="113"/>
      <c r="I272" s="203"/>
      <c r="J272" s="203"/>
      <c r="K272" s="204"/>
      <c r="L272" s="204"/>
      <c r="M272" s="204"/>
      <c r="N272" s="201"/>
      <c r="O272" s="201"/>
      <c r="P272" s="201"/>
      <c r="Q272" s="201"/>
      <c r="R272" s="113"/>
      <c r="S272" s="113"/>
      <c r="V272" s="201"/>
      <c r="W272" s="113"/>
      <c r="Y272" s="113"/>
      <c r="Z272" s="113"/>
      <c r="AA272" s="113"/>
      <c r="AC272" s="113"/>
      <c r="AD272" s="201"/>
      <c r="AE272" s="113"/>
      <c r="AF272" s="113"/>
      <c r="AG272" s="113"/>
    </row>
    <row r="273" spans="1:33" x14ac:dyDescent="0.2">
      <c r="A273" s="113"/>
      <c r="B273" s="200"/>
      <c r="C273" s="113"/>
      <c r="D273" s="201"/>
      <c r="E273" s="201"/>
      <c r="F273" s="113"/>
      <c r="G273" s="113"/>
      <c r="H273" s="113"/>
      <c r="I273" s="203"/>
      <c r="J273" s="203"/>
      <c r="K273" s="204"/>
      <c r="L273" s="204"/>
      <c r="M273" s="204"/>
      <c r="N273" s="201"/>
      <c r="O273" s="201"/>
      <c r="P273" s="201"/>
      <c r="Q273" s="201"/>
      <c r="R273" s="113"/>
      <c r="S273" s="113"/>
      <c r="V273" s="201"/>
      <c r="W273" s="113"/>
      <c r="Y273" s="113"/>
      <c r="Z273" s="113"/>
      <c r="AA273" s="113"/>
      <c r="AC273" s="113"/>
      <c r="AD273" s="201"/>
      <c r="AE273" s="113"/>
      <c r="AF273" s="113"/>
      <c r="AG273" s="113"/>
    </row>
    <row r="274" spans="1:33" x14ac:dyDescent="0.2">
      <c r="A274" s="113"/>
      <c r="B274" s="200"/>
      <c r="C274" s="113"/>
      <c r="D274" s="201"/>
      <c r="E274" s="201"/>
      <c r="F274" s="113"/>
      <c r="G274" s="113"/>
      <c r="H274" s="113"/>
      <c r="I274" s="203"/>
      <c r="J274" s="203"/>
      <c r="K274" s="204"/>
      <c r="L274" s="204"/>
      <c r="M274" s="204"/>
      <c r="N274" s="201"/>
      <c r="O274" s="201"/>
      <c r="P274" s="201"/>
      <c r="Q274" s="201"/>
      <c r="R274" s="113"/>
      <c r="S274" s="113"/>
      <c r="V274" s="201"/>
      <c r="W274" s="113"/>
      <c r="Y274" s="113"/>
      <c r="Z274" s="113"/>
      <c r="AA274" s="113"/>
      <c r="AC274" s="113"/>
      <c r="AD274" s="201"/>
      <c r="AE274" s="113"/>
      <c r="AF274" s="113"/>
      <c r="AG274" s="113"/>
    </row>
    <row r="275" spans="1:33" x14ac:dyDescent="0.2">
      <c r="A275" s="113"/>
      <c r="B275" s="200"/>
      <c r="C275" s="113"/>
      <c r="D275" s="201"/>
      <c r="E275" s="201"/>
      <c r="F275" s="113"/>
      <c r="G275" s="113"/>
      <c r="H275" s="113"/>
      <c r="I275" s="203"/>
      <c r="J275" s="203"/>
      <c r="K275" s="204"/>
      <c r="L275" s="204"/>
      <c r="M275" s="204"/>
      <c r="N275" s="201"/>
      <c r="O275" s="201"/>
      <c r="P275" s="201"/>
      <c r="Q275" s="201"/>
      <c r="R275" s="113"/>
      <c r="S275" s="113"/>
      <c r="V275" s="201"/>
      <c r="W275" s="113"/>
      <c r="Y275" s="113"/>
      <c r="Z275" s="113"/>
      <c r="AA275" s="113"/>
      <c r="AC275" s="113"/>
      <c r="AD275" s="201"/>
      <c r="AE275" s="113"/>
      <c r="AF275" s="113"/>
      <c r="AG275" s="113"/>
    </row>
    <row r="276" spans="1:33" x14ac:dyDescent="0.2">
      <c r="A276" s="113"/>
      <c r="B276" s="200"/>
      <c r="C276" s="113"/>
      <c r="D276" s="201"/>
      <c r="E276" s="201"/>
      <c r="F276" s="113"/>
      <c r="G276" s="113"/>
      <c r="H276" s="113"/>
      <c r="I276" s="203"/>
      <c r="J276" s="203"/>
      <c r="K276" s="204"/>
      <c r="L276" s="204"/>
      <c r="M276" s="204"/>
      <c r="N276" s="201"/>
      <c r="O276" s="201"/>
      <c r="P276" s="201"/>
      <c r="Q276" s="201"/>
      <c r="R276" s="113"/>
      <c r="S276" s="113"/>
      <c r="V276" s="201"/>
      <c r="W276" s="113"/>
      <c r="Y276" s="113"/>
      <c r="Z276" s="113"/>
      <c r="AA276" s="113"/>
      <c r="AC276" s="113"/>
      <c r="AD276" s="201"/>
      <c r="AE276" s="113"/>
      <c r="AF276" s="113"/>
      <c r="AG276" s="113"/>
    </row>
    <row r="277" spans="1:33" x14ac:dyDescent="0.2">
      <c r="A277" s="113"/>
      <c r="B277" s="200"/>
      <c r="C277" s="113"/>
      <c r="D277" s="201"/>
      <c r="E277" s="201"/>
      <c r="F277" s="113"/>
      <c r="G277" s="113"/>
      <c r="H277" s="113"/>
      <c r="I277" s="203"/>
      <c r="J277" s="203"/>
      <c r="K277" s="204"/>
      <c r="L277" s="204"/>
      <c r="M277" s="204"/>
      <c r="N277" s="201"/>
      <c r="O277" s="201"/>
      <c r="P277" s="201"/>
      <c r="Q277" s="201"/>
      <c r="R277" s="113"/>
      <c r="S277" s="113"/>
      <c r="V277" s="201"/>
      <c r="W277" s="113"/>
      <c r="Y277" s="113"/>
      <c r="Z277" s="113"/>
      <c r="AA277" s="113"/>
      <c r="AC277" s="113"/>
      <c r="AD277" s="201"/>
      <c r="AE277" s="113"/>
      <c r="AF277" s="113"/>
      <c r="AG277" s="113"/>
    </row>
    <row r="278" spans="1:33" x14ac:dyDescent="0.2">
      <c r="A278" s="113"/>
      <c r="B278" s="200"/>
      <c r="C278" s="113"/>
      <c r="D278" s="201"/>
      <c r="E278" s="201"/>
      <c r="F278" s="113"/>
      <c r="G278" s="113"/>
      <c r="H278" s="113"/>
      <c r="I278" s="203"/>
      <c r="J278" s="203"/>
      <c r="K278" s="204"/>
      <c r="L278" s="204"/>
      <c r="M278" s="204"/>
      <c r="N278" s="201"/>
      <c r="O278" s="201"/>
      <c r="P278" s="201"/>
      <c r="Q278" s="201"/>
      <c r="R278" s="113"/>
      <c r="S278" s="113"/>
      <c r="V278" s="201"/>
      <c r="W278" s="113"/>
      <c r="Y278" s="113"/>
      <c r="Z278" s="113"/>
      <c r="AA278" s="113"/>
      <c r="AC278" s="113"/>
      <c r="AD278" s="201"/>
      <c r="AE278" s="113"/>
      <c r="AF278" s="113"/>
      <c r="AG278" s="113"/>
    </row>
    <row r="279" spans="1:33" x14ac:dyDescent="0.2">
      <c r="A279" s="113"/>
      <c r="B279" s="200"/>
      <c r="C279" s="113"/>
      <c r="D279" s="201"/>
      <c r="E279" s="201"/>
      <c r="F279" s="113"/>
      <c r="G279" s="113"/>
      <c r="H279" s="113"/>
      <c r="I279" s="203"/>
      <c r="J279" s="203"/>
      <c r="K279" s="204"/>
      <c r="L279" s="204"/>
      <c r="M279" s="204"/>
      <c r="N279" s="201"/>
      <c r="O279" s="201"/>
      <c r="P279" s="201"/>
      <c r="Q279" s="201"/>
      <c r="R279" s="113"/>
      <c r="S279" s="113"/>
      <c r="V279" s="201"/>
      <c r="W279" s="113"/>
      <c r="Y279" s="113"/>
      <c r="Z279" s="113"/>
      <c r="AA279" s="113"/>
      <c r="AC279" s="113"/>
      <c r="AD279" s="201"/>
      <c r="AE279" s="113"/>
      <c r="AF279" s="113"/>
      <c r="AG279" s="113"/>
    </row>
    <row r="280" spans="1:33" x14ac:dyDescent="0.2">
      <c r="A280" s="113"/>
      <c r="B280" s="200"/>
      <c r="C280" s="113"/>
      <c r="D280" s="201"/>
      <c r="E280" s="201"/>
      <c r="F280" s="113"/>
      <c r="G280" s="113"/>
      <c r="H280" s="113"/>
      <c r="I280" s="203"/>
      <c r="J280" s="203"/>
      <c r="K280" s="204"/>
      <c r="L280" s="204"/>
      <c r="M280" s="204"/>
      <c r="N280" s="201"/>
      <c r="O280" s="201"/>
      <c r="P280" s="201"/>
      <c r="Q280" s="201"/>
      <c r="R280" s="113"/>
      <c r="S280" s="113"/>
      <c r="V280" s="201"/>
      <c r="W280" s="113"/>
      <c r="Y280" s="113"/>
      <c r="Z280" s="113"/>
      <c r="AA280" s="113"/>
      <c r="AC280" s="113"/>
      <c r="AD280" s="201"/>
      <c r="AE280" s="113"/>
      <c r="AF280" s="113"/>
      <c r="AG280" s="113"/>
    </row>
    <row r="281" spans="1:33" x14ac:dyDescent="0.2">
      <c r="A281" s="113"/>
      <c r="B281" s="200"/>
      <c r="C281" s="113"/>
      <c r="D281" s="201"/>
      <c r="E281" s="201"/>
      <c r="F281" s="113"/>
      <c r="G281" s="113"/>
      <c r="H281" s="113"/>
      <c r="I281" s="203"/>
      <c r="J281" s="203"/>
      <c r="K281" s="204"/>
      <c r="L281" s="204"/>
      <c r="M281" s="204"/>
      <c r="N281" s="201"/>
      <c r="O281" s="201"/>
      <c r="P281" s="201"/>
      <c r="Q281" s="201"/>
      <c r="R281" s="113"/>
      <c r="S281" s="113"/>
      <c r="V281" s="201"/>
      <c r="W281" s="113"/>
      <c r="Y281" s="113"/>
      <c r="Z281" s="113"/>
      <c r="AA281" s="113"/>
      <c r="AC281" s="113"/>
      <c r="AD281" s="201"/>
      <c r="AE281" s="113"/>
      <c r="AF281" s="113"/>
      <c r="AG281" s="113"/>
    </row>
    <row r="282" spans="1:33" x14ac:dyDescent="0.2">
      <c r="A282" s="113"/>
      <c r="B282" s="200"/>
      <c r="C282" s="113"/>
      <c r="D282" s="201"/>
      <c r="E282" s="201"/>
      <c r="F282" s="113"/>
      <c r="G282" s="113"/>
      <c r="H282" s="113"/>
      <c r="I282" s="203"/>
      <c r="J282" s="203"/>
      <c r="K282" s="204"/>
      <c r="L282" s="204"/>
      <c r="M282" s="204"/>
      <c r="N282" s="201"/>
      <c r="O282" s="201"/>
      <c r="P282" s="201"/>
      <c r="Q282" s="201"/>
      <c r="R282" s="113"/>
      <c r="S282" s="113"/>
      <c r="V282" s="201"/>
      <c r="W282" s="113"/>
      <c r="Y282" s="113"/>
      <c r="Z282" s="113"/>
      <c r="AA282" s="113"/>
      <c r="AC282" s="113"/>
      <c r="AD282" s="201"/>
      <c r="AE282" s="113"/>
      <c r="AF282" s="113"/>
      <c r="AG282" s="113"/>
    </row>
    <row r="283" spans="1:33" x14ac:dyDescent="0.2">
      <c r="A283" s="113"/>
      <c r="B283" s="200"/>
      <c r="C283" s="113"/>
      <c r="D283" s="201"/>
      <c r="E283" s="201"/>
      <c r="F283" s="113"/>
      <c r="G283" s="113"/>
      <c r="H283" s="113"/>
      <c r="I283" s="203"/>
      <c r="J283" s="203"/>
      <c r="K283" s="204"/>
      <c r="L283" s="204"/>
      <c r="M283" s="204"/>
      <c r="N283" s="201"/>
      <c r="O283" s="201"/>
      <c r="P283" s="201"/>
      <c r="Q283" s="201"/>
      <c r="R283" s="113"/>
      <c r="S283" s="113"/>
      <c r="V283" s="201"/>
      <c r="W283" s="113"/>
      <c r="Y283" s="113"/>
      <c r="Z283" s="113"/>
      <c r="AA283" s="113"/>
      <c r="AC283" s="113"/>
      <c r="AD283" s="201"/>
      <c r="AE283" s="113"/>
      <c r="AF283" s="113"/>
      <c r="AG283" s="113"/>
    </row>
    <row r="284" spans="1:33" x14ac:dyDescent="0.2">
      <c r="A284" s="113"/>
      <c r="B284" s="200"/>
      <c r="C284" s="113"/>
      <c r="D284" s="201"/>
      <c r="E284" s="201"/>
      <c r="F284" s="113"/>
      <c r="G284" s="113"/>
      <c r="H284" s="113"/>
      <c r="I284" s="203"/>
      <c r="J284" s="203"/>
      <c r="K284" s="204"/>
      <c r="L284" s="204"/>
      <c r="M284" s="204"/>
      <c r="N284" s="201"/>
      <c r="O284" s="201"/>
      <c r="P284" s="201"/>
      <c r="Q284" s="201"/>
      <c r="R284" s="113"/>
      <c r="S284" s="113"/>
      <c r="V284" s="201"/>
      <c r="W284" s="113"/>
      <c r="Y284" s="113"/>
      <c r="Z284" s="113"/>
      <c r="AA284" s="113"/>
      <c r="AC284" s="113"/>
      <c r="AD284" s="201"/>
      <c r="AE284" s="113"/>
      <c r="AF284" s="113"/>
      <c r="AG284" s="113"/>
    </row>
    <row r="285" spans="1:33" x14ac:dyDescent="0.2">
      <c r="A285" s="113"/>
      <c r="B285" s="200"/>
      <c r="C285" s="113"/>
      <c r="D285" s="201"/>
      <c r="E285" s="201"/>
      <c r="F285" s="113"/>
      <c r="G285" s="113"/>
      <c r="H285" s="113"/>
      <c r="I285" s="203"/>
      <c r="J285" s="203"/>
      <c r="K285" s="204"/>
      <c r="L285" s="204"/>
      <c r="M285" s="204"/>
      <c r="N285" s="201"/>
      <c r="O285" s="201"/>
      <c r="P285" s="201"/>
      <c r="Q285" s="201"/>
      <c r="R285" s="113"/>
      <c r="S285" s="113"/>
      <c r="V285" s="201"/>
      <c r="W285" s="113"/>
      <c r="Y285" s="113"/>
      <c r="Z285" s="113"/>
      <c r="AA285" s="113"/>
      <c r="AC285" s="113"/>
      <c r="AD285" s="201"/>
      <c r="AE285" s="113"/>
      <c r="AF285" s="113"/>
      <c r="AG285" s="113"/>
    </row>
    <row r="286" spans="1:33" x14ac:dyDescent="0.2">
      <c r="A286" s="113"/>
      <c r="B286" s="200"/>
      <c r="C286" s="113"/>
      <c r="D286" s="201"/>
      <c r="E286" s="201"/>
      <c r="F286" s="113"/>
      <c r="G286" s="113"/>
      <c r="H286" s="113"/>
      <c r="I286" s="203"/>
      <c r="J286" s="203"/>
      <c r="K286" s="204"/>
      <c r="L286" s="204"/>
      <c r="M286" s="204"/>
      <c r="N286" s="201"/>
      <c r="O286" s="201"/>
      <c r="P286" s="201"/>
      <c r="Q286" s="201"/>
      <c r="R286" s="113"/>
      <c r="S286" s="113"/>
      <c r="V286" s="201"/>
      <c r="W286" s="113"/>
      <c r="Y286" s="113"/>
      <c r="Z286" s="113"/>
      <c r="AA286" s="113"/>
      <c r="AC286" s="113"/>
      <c r="AD286" s="201"/>
      <c r="AE286" s="113"/>
      <c r="AF286" s="113"/>
      <c r="AG286" s="113"/>
    </row>
    <row r="287" spans="1:33" x14ac:dyDescent="0.2">
      <c r="A287" s="113"/>
      <c r="B287" s="200"/>
      <c r="C287" s="113"/>
      <c r="D287" s="201"/>
      <c r="E287" s="201"/>
      <c r="F287" s="113"/>
      <c r="G287" s="113"/>
      <c r="H287" s="113"/>
      <c r="I287" s="203"/>
      <c r="J287" s="203"/>
      <c r="K287" s="204"/>
      <c r="L287" s="204"/>
      <c r="M287" s="204"/>
      <c r="N287" s="201"/>
      <c r="O287" s="201"/>
      <c r="P287" s="201"/>
      <c r="Q287" s="201"/>
      <c r="R287" s="113"/>
      <c r="S287" s="113"/>
      <c r="V287" s="201"/>
      <c r="W287" s="113"/>
      <c r="Y287" s="113"/>
      <c r="Z287" s="113"/>
      <c r="AA287" s="113"/>
      <c r="AC287" s="113"/>
      <c r="AD287" s="201"/>
      <c r="AE287" s="113"/>
      <c r="AF287" s="113"/>
      <c r="AG287" s="113"/>
    </row>
    <row r="288" spans="1:33" x14ac:dyDescent="0.2">
      <c r="A288" s="113"/>
      <c r="B288" s="200"/>
      <c r="C288" s="113"/>
      <c r="D288" s="201"/>
      <c r="E288" s="201"/>
      <c r="F288" s="113"/>
      <c r="G288" s="113"/>
      <c r="H288" s="113"/>
      <c r="I288" s="203"/>
      <c r="J288" s="203"/>
      <c r="K288" s="204"/>
      <c r="L288" s="204"/>
      <c r="M288" s="204"/>
      <c r="N288" s="201"/>
      <c r="O288" s="201"/>
      <c r="P288" s="201"/>
      <c r="Q288" s="201"/>
      <c r="R288" s="113"/>
      <c r="S288" s="113"/>
      <c r="V288" s="201"/>
      <c r="W288" s="113"/>
      <c r="Y288" s="113"/>
      <c r="Z288" s="113"/>
      <c r="AA288" s="113"/>
      <c r="AC288" s="113"/>
      <c r="AD288" s="201"/>
      <c r="AE288" s="113"/>
      <c r="AF288" s="113"/>
      <c r="AG288" s="113"/>
    </row>
    <row r="289" spans="1:33" x14ac:dyDescent="0.2">
      <c r="A289" s="113"/>
      <c r="B289" s="200"/>
      <c r="C289" s="113"/>
      <c r="D289" s="201"/>
      <c r="E289" s="201"/>
      <c r="F289" s="113"/>
      <c r="G289" s="113"/>
      <c r="H289" s="113"/>
      <c r="I289" s="203"/>
      <c r="J289" s="203"/>
      <c r="K289" s="204"/>
      <c r="L289" s="204"/>
      <c r="M289" s="204"/>
      <c r="N289" s="201"/>
      <c r="O289" s="201"/>
      <c r="P289" s="201"/>
      <c r="Q289" s="201"/>
      <c r="R289" s="113"/>
      <c r="S289" s="113"/>
      <c r="V289" s="201"/>
      <c r="W289" s="113"/>
      <c r="Y289" s="113"/>
      <c r="Z289" s="113"/>
      <c r="AA289" s="113"/>
      <c r="AC289" s="113"/>
      <c r="AD289" s="201"/>
      <c r="AE289" s="113"/>
      <c r="AF289" s="113"/>
      <c r="AG289" s="113"/>
    </row>
    <row r="290" spans="1:33" x14ac:dyDescent="0.2">
      <c r="A290" s="113"/>
      <c r="B290" s="200"/>
      <c r="C290" s="113"/>
      <c r="D290" s="201"/>
      <c r="E290" s="201"/>
      <c r="F290" s="113"/>
      <c r="G290" s="113"/>
      <c r="H290" s="113"/>
      <c r="I290" s="203"/>
      <c r="J290" s="203"/>
      <c r="K290" s="204"/>
      <c r="L290" s="204"/>
      <c r="M290" s="204"/>
      <c r="N290" s="201"/>
      <c r="O290" s="201"/>
      <c r="P290" s="201"/>
      <c r="Q290" s="201"/>
      <c r="R290" s="113"/>
      <c r="S290" s="113"/>
      <c r="V290" s="201"/>
      <c r="W290" s="113"/>
      <c r="Y290" s="113"/>
      <c r="Z290" s="113"/>
      <c r="AA290" s="113"/>
      <c r="AC290" s="113"/>
      <c r="AD290" s="201"/>
      <c r="AE290" s="113"/>
      <c r="AF290" s="113"/>
      <c r="AG290" s="113"/>
    </row>
    <row r="291" spans="1:33" x14ac:dyDescent="0.2">
      <c r="A291" s="113"/>
      <c r="B291" s="200"/>
      <c r="C291" s="113"/>
      <c r="D291" s="201"/>
      <c r="E291" s="201"/>
      <c r="F291" s="113"/>
      <c r="G291" s="113"/>
      <c r="H291" s="113"/>
      <c r="I291" s="203"/>
      <c r="J291" s="203"/>
      <c r="K291" s="204"/>
      <c r="L291" s="204"/>
      <c r="M291" s="204"/>
      <c r="N291" s="201"/>
      <c r="O291" s="201"/>
      <c r="P291" s="201"/>
      <c r="Q291" s="201"/>
      <c r="R291" s="113"/>
      <c r="S291" s="113"/>
      <c r="V291" s="201"/>
      <c r="W291" s="113"/>
      <c r="Y291" s="113"/>
      <c r="Z291" s="113"/>
      <c r="AA291" s="113"/>
      <c r="AC291" s="113"/>
      <c r="AD291" s="201"/>
      <c r="AE291" s="113"/>
      <c r="AF291" s="113"/>
      <c r="AG291" s="113"/>
    </row>
    <row r="292" spans="1:33" x14ac:dyDescent="0.2">
      <c r="A292" s="113"/>
      <c r="B292" s="200"/>
      <c r="C292" s="113"/>
      <c r="D292" s="201"/>
      <c r="E292" s="201"/>
      <c r="F292" s="113"/>
      <c r="G292" s="113"/>
      <c r="H292" s="113"/>
      <c r="I292" s="203"/>
      <c r="J292" s="203"/>
      <c r="K292" s="204"/>
      <c r="L292" s="204"/>
      <c r="M292" s="204"/>
      <c r="N292" s="201"/>
      <c r="O292" s="201"/>
      <c r="P292" s="201"/>
      <c r="Q292" s="201"/>
      <c r="R292" s="113"/>
      <c r="S292" s="113"/>
      <c r="V292" s="201"/>
      <c r="W292" s="113"/>
      <c r="Y292" s="113"/>
      <c r="Z292" s="113"/>
      <c r="AA292" s="113"/>
      <c r="AC292" s="113"/>
      <c r="AD292" s="201"/>
      <c r="AE292" s="113"/>
      <c r="AF292" s="113"/>
      <c r="AG292" s="113"/>
    </row>
    <row r="293" spans="1:33" x14ac:dyDescent="0.2">
      <c r="A293" s="113"/>
      <c r="B293" s="200"/>
      <c r="C293" s="113"/>
      <c r="D293" s="201"/>
      <c r="E293" s="201"/>
      <c r="F293" s="113"/>
      <c r="G293" s="113"/>
      <c r="H293" s="113"/>
      <c r="I293" s="203"/>
      <c r="J293" s="203"/>
      <c r="K293" s="204"/>
      <c r="L293" s="204"/>
      <c r="M293" s="204"/>
      <c r="N293" s="201"/>
      <c r="O293" s="201"/>
      <c r="P293" s="201"/>
      <c r="Q293" s="201"/>
      <c r="R293" s="113"/>
      <c r="S293" s="113"/>
      <c r="V293" s="201"/>
      <c r="W293" s="113"/>
      <c r="Y293" s="113"/>
      <c r="Z293" s="113"/>
      <c r="AA293" s="113"/>
      <c r="AC293" s="113"/>
      <c r="AD293" s="201"/>
      <c r="AE293" s="113"/>
      <c r="AF293" s="113"/>
      <c r="AG293" s="113"/>
    </row>
    <row r="294" spans="1:33" x14ac:dyDescent="0.2">
      <c r="A294" s="113"/>
      <c r="B294" s="200"/>
      <c r="C294" s="113"/>
      <c r="D294" s="201"/>
      <c r="E294" s="201"/>
      <c r="F294" s="113"/>
      <c r="G294" s="113"/>
      <c r="H294" s="113"/>
      <c r="I294" s="203"/>
      <c r="J294" s="203"/>
      <c r="K294" s="204"/>
      <c r="L294" s="204"/>
      <c r="M294" s="204"/>
      <c r="N294" s="201"/>
      <c r="O294" s="201"/>
      <c r="P294" s="201"/>
      <c r="Q294" s="201"/>
      <c r="R294" s="113"/>
      <c r="S294" s="113"/>
      <c r="V294" s="201"/>
      <c r="W294" s="113"/>
      <c r="Y294" s="113"/>
      <c r="Z294" s="113"/>
      <c r="AA294" s="113"/>
      <c r="AC294" s="113"/>
      <c r="AD294" s="201"/>
      <c r="AE294" s="113"/>
      <c r="AF294" s="113"/>
      <c r="AG294" s="113"/>
    </row>
    <row r="295" spans="1:33" x14ac:dyDescent="0.2">
      <c r="A295" s="113"/>
      <c r="B295" s="200"/>
      <c r="C295" s="113"/>
      <c r="D295" s="201"/>
      <c r="E295" s="201"/>
      <c r="F295" s="113"/>
      <c r="G295" s="113"/>
      <c r="H295" s="113"/>
      <c r="I295" s="203"/>
      <c r="J295" s="203"/>
      <c r="K295" s="204"/>
      <c r="L295" s="204"/>
      <c r="M295" s="204"/>
      <c r="N295" s="201"/>
      <c r="O295" s="201"/>
      <c r="P295" s="201"/>
      <c r="Q295" s="201"/>
      <c r="R295" s="113"/>
      <c r="S295" s="113"/>
      <c r="V295" s="201"/>
      <c r="W295" s="113"/>
      <c r="Y295" s="113"/>
      <c r="Z295" s="113"/>
      <c r="AA295" s="113"/>
      <c r="AC295" s="113"/>
      <c r="AD295" s="201"/>
      <c r="AE295" s="113"/>
      <c r="AF295" s="113"/>
      <c r="AG295" s="113"/>
    </row>
    <row r="296" spans="1:33" x14ac:dyDescent="0.2">
      <c r="A296" s="113"/>
      <c r="B296" s="200"/>
      <c r="C296" s="113"/>
      <c r="D296" s="201"/>
      <c r="E296" s="201"/>
      <c r="F296" s="113"/>
      <c r="G296" s="113"/>
      <c r="H296" s="113"/>
      <c r="I296" s="203"/>
      <c r="J296" s="203"/>
      <c r="K296" s="204"/>
      <c r="L296" s="204"/>
      <c r="M296" s="204"/>
      <c r="N296" s="201"/>
      <c r="O296" s="201"/>
      <c r="P296" s="201"/>
      <c r="Q296" s="201"/>
      <c r="R296" s="113"/>
      <c r="S296" s="113"/>
      <c r="V296" s="201"/>
      <c r="W296" s="113"/>
      <c r="Y296" s="113"/>
      <c r="Z296" s="113"/>
      <c r="AA296" s="113"/>
      <c r="AC296" s="113"/>
      <c r="AD296" s="201"/>
      <c r="AE296" s="113"/>
      <c r="AF296" s="113"/>
      <c r="AG296" s="113"/>
    </row>
    <row r="297" spans="1:33" x14ac:dyDescent="0.2">
      <c r="A297" s="113"/>
      <c r="B297" s="200"/>
      <c r="C297" s="113"/>
      <c r="D297" s="201"/>
      <c r="E297" s="201"/>
      <c r="F297" s="113"/>
      <c r="G297" s="113"/>
      <c r="H297" s="113"/>
      <c r="I297" s="203"/>
      <c r="J297" s="203"/>
      <c r="K297" s="204"/>
      <c r="L297" s="204"/>
      <c r="M297" s="204"/>
      <c r="N297" s="201"/>
      <c r="O297" s="201"/>
      <c r="P297" s="201"/>
      <c r="Q297" s="201"/>
      <c r="R297" s="113"/>
      <c r="S297" s="113"/>
      <c r="V297" s="201"/>
      <c r="W297" s="113"/>
      <c r="Y297" s="113"/>
      <c r="Z297" s="113"/>
      <c r="AA297" s="113"/>
      <c r="AC297" s="113"/>
      <c r="AD297" s="201"/>
      <c r="AE297" s="113"/>
      <c r="AF297" s="113"/>
      <c r="AG297" s="113"/>
    </row>
    <row r="298" spans="1:33" x14ac:dyDescent="0.2">
      <c r="A298" s="113"/>
      <c r="B298" s="200"/>
      <c r="C298" s="113"/>
      <c r="D298" s="201"/>
      <c r="E298" s="201"/>
      <c r="F298" s="113"/>
      <c r="G298" s="113"/>
      <c r="H298" s="113"/>
      <c r="I298" s="203"/>
      <c r="J298" s="203"/>
      <c r="K298" s="204"/>
      <c r="L298" s="204"/>
      <c r="M298" s="204"/>
      <c r="N298" s="201"/>
      <c r="O298" s="201"/>
      <c r="P298" s="201"/>
      <c r="Q298" s="201"/>
      <c r="R298" s="113"/>
      <c r="S298" s="113"/>
      <c r="V298" s="201"/>
      <c r="W298" s="113"/>
      <c r="Y298" s="113"/>
      <c r="Z298" s="113"/>
      <c r="AA298" s="113"/>
      <c r="AC298" s="113"/>
      <c r="AD298" s="201"/>
      <c r="AE298" s="113"/>
      <c r="AF298" s="113"/>
      <c r="AG298" s="113"/>
    </row>
    <row r="299" spans="1:33" x14ac:dyDescent="0.2">
      <c r="A299" s="113"/>
      <c r="B299" s="200"/>
      <c r="C299" s="113"/>
      <c r="D299" s="201"/>
      <c r="E299" s="201"/>
      <c r="F299" s="113"/>
      <c r="G299" s="113"/>
      <c r="H299" s="113"/>
      <c r="I299" s="203"/>
      <c r="J299" s="203"/>
      <c r="K299" s="204"/>
      <c r="L299" s="204"/>
      <c r="M299" s="204"/>
      <c r="N299" s="201"/>
      <c r="O299" s="201"/>
      <c r="P299" s="201"/>
      <c r="Q299" s="201"/>
      <c r="R299" s="113"/>
      <c r="S299" s="113"/>
      <c r="V299" s="201"/>
      <c r="W299" s="113"/>
      <c r="Y299" s="113"/>
      <c r="Z299" s="113"/>
      <c r="AA299" s="113"/>
      <c r="AC299" s="113"/>
      <c r="AD299" s="201"/>
      <c r="AE299" s="113"/>
      <c r="AF299" s="113"/>
      <c r="AG299" s="113"/>
    </row>
    <row r="300" spans="1:33" x14ac:dyDescent="0.2">
      <c r="A300" s="113"/>
      <c r="B300" s="200"/>
      <c r="C300" s="113"/>
      <c r="D300" s="201"/>
      <c r="E300" s="201"/>
      <c r="F300" s="113"/>
      <c r="G300" s="113"/>
      <c r="H300" s="113"/>
      <c r="I300" s="203"/>
      <c r="J300" s="203"/>
      <c r="K300" s="204"/>
      <c r="L300" s="204"/>
      <c r="M300" s="204"/>
      <c r="N300" s="201"/>
      <c r="O300" s="201"/>
      <c r="P300" s="201"/>
      <c r="Q300" s="201"/>
      <c r="R300" s="113"/>
      <c r="S300" s="113"/>
      <c r="V300" s="201"/>
      <c r="W300" s="113"/>
      <c r="Y300" s="113"/>
      <c r="Z300" s="113"/>
      <c r="AA300" s="113"/>
      <c r="AC300" s="113"/>
      <c r="AD300" s="201"/>
      <c r="AE300" s="113"/>
      <c r="AF300" s="113"/>
      <c r="AG300" s="113"/>
    </row>
    <row r="301" spans="1:33" x14ac:dyDescent="0.2">
      <c r="A301" s="113"/>
      <c r="B301" s="200"/>
      <c r="C301" s="113"/>
      <c r="D301" s="201"/>
      <c r="E301" s="201"/>
      <c r="F301" s="113"/>
      <c r="G301" s="113"/>
      <c r="H301" s="113"/>
      <c r="I301" s="203"/>
      <c r="J301" s="203"/>
      <c r="K301" s="204"/>
      <c r="L301" s="204"/>
      <c r="M301" s="204"/>
      <c r="N301" s="201"/>
      <c r="O301" s="201"/>
      <c r="P301" s="201"/>
      <c r="Q301" s="201"/>
      <c r="R301" s="113"/>
      <c r="S301" s="113"/>
      <c r="V301" s="201"/>
      <c r="W301" s="113"/>
      <c r="Y301" s="113"/>
      <c r="Z301" s="113"/>
      <c r="AA301" s="113"/>
      <c r="AC301" s="113"/>
      <c r="AD301" s="201"/>
      <c r="AE301" s="113"/>
      <c r="AF301" s="113"/>
      <c r="AG301" s="113"/>
    </row>
    <row r="302" spans="1:33" x14ac:dyDescent="0.2">
      <c r="A302" s="113"/>
      <c r="B302" s="200"/>
      <c r="C302" s="113"/>
      <c r="D302" s="201"/>
      <c r="E302" s="201"/>
      <c r="F302" s="113"/>
      <c r="G302" s="113"/>
      <c r="H302" s="113"/>
      <c r="I302" s="203"/>
      <c r="J302" s="203"/>
      <c r="K302" s="204"/>
      <c r="L302" s="204"/>
      <c r="M302" s="204"/>
      <c r="N302" s="201"/>
      <c r="O302" s="201"/>
      <c r="P302" s="201"/>
      <c r="Q302" s="201"/>
      <c r="R302" s="113"/>
      <c r="S302" s="113"/>
      <c r="V302" s="201"/>
      <c r="W302" s="113"/>
      <c r="Y302" s="113"/>
      <c r="Z302" s="113"/>
      <c r="AA302" s="113"/>
      <c r="AC302" s="113"/>
      <c r="AD302" s="201"/>
      <c r="AE302" s="113"/>
      <c r="AF302" s="113"/>
      <c r="AG302" s="113"/>
    </row>
    <row r="303" spans="1:33" x14ac:dyDescent="0.2">
      <c r="A303" s="113"/>
      <c r="B303" s="200"/>
      <c r="C303" s="113"/>
      <c r="D303" s="201"/>
      <c r="E303" s="201"/>
      <c r="F303" s="113"/>
      <c r="G303" s="113"/>
      <c r="H303" s="113"/>
      <c r="I303" s="203"/>
      <c r="J303" s="203"/>
      <c r="K303" s="204"/>
      <c r="L303" s="204"/>
      <c r="M303" s="204"/>
      <c r="N303" s="201"/>
      <c r="O303" s="201"/>
      <c r="P303" s="201"/>
      <c r="Q303" s="201"/>
      <c r="R303" s="113"/>
      <c r="S303" s="113"/>
      <c r="V303" s="201"/>
      <c r="W303" s="113"/>
      <c r="Y303" s="113"/>
      <c r="Z303" s="113"/>
      <c r="AA303" s="113"/>
      <c r="AC303" s="113"/>
      <c r="AD303" s="201"/>
      <c r="AE303" s="113"/>
      <c r="AF303" s="113"/>
      <c r="AG303" s="113"/>
    </row>
    <row r="304" spans="1:33" x14ac:dyDescent="0.2">
      <c r="A304" s="113"/>
      <c r="B304" s="200"/>
      <c r="C304" s="113"/>
      <c r="D304" s="201"/>
      <c r="E304" s="201"/>
      <c r="F304" s="113"/>
      <c r="G304" s="113"/>
      <c r="H304" s="113"/>
      <c r="I304" s="203"/>
      <c r="J304" s="203"/>
      <c r="K304" s="204"/>
      <c r="L304" s="204"/>
      <c r="M304" s="204"/>
      <c r="N304" s="201"/>
      <c r="O304" s="201"/>
      <c r="P304" s="201"/>
      <c r="Q304" s="201"/>
      <c r="R304" s="113"/>
      <c r="S304" s="113"/>
      <c r="V304" s="201"/>
      <c r="W304" s="113"/>
      <c r="Y304" s="113"/>
      <c r="Z304" s="113"/>
      <c r="AA304" s="113"/>
      <c r="AC304" s="113"/>
      <c r="AD304" s="201"/>
      <c r="AE304" s="113"/>
      <c r="AF304" s="113"/>
      <c r="AG304" s="113"/>
    </row>
    <row r="305" spans="1:33" x14ac:dyDescent="0.2">
      <c r="A305" s="113"/>
      <c r="B305" s="200"/>
      <c r="C305" s="113"/>
      <c r="D305" s="201"/>
      <c r="E305" s="201"/>
      <c r="F305" s="113"/>
      <c r="G305" s="113"/>
      <c r="H305" s="113"/>
      <c r="I305" s="203"/>
      <c r="J305" s="203"/>
      <c r="K305" s="204"/>
      <c r="L305" s="204"/>
      <c r="M305" s="204"/>
      <c r="N305" s="201"/>
      <c r="O305" s="201"/>
      <c r="P305" s="201"/>
      <c r="Q305" s="201"/>
      <c r="R305" s="113"/>
      <c r="S305" s="113"/>
      <c r="V305" s="201"/>
      <c r="W305" s="113"/>
      <c r="Y305" s="113"/>
      <c r="Z305" s="113"/>
      <c r="AA305" s="113"/>
      <c r="AC305" s="113"/>
      <c r="AD305" s="201"/>
      <c r="AE305" s="113"/>
      <c r="AF305" s="113"/>
      <c r="AG305" s="113"/>
    </row>
    <row r="306" spans="1:33" x14ac:dyDescent="0.2">
      <c r="A306" s="113"/>
      <c r="B306" s="200"/>
      <c r="C306" s="113"/>
      <c r="D306" s="201"/>
      <c r="E306" s="201"/>
      <c r="F306" s="113"/>
      <c r="G306" s="113"/>
      <c r="H306" s="113"/>
      <c r="I306" s="203"/>
      <c r="J306" s="203"/>
      <c r="K306" s="204"/>
      <c r="L306" s="204"/>
      <c r="M306" s="204"/>
      <c r="N306" s="201"/>
      <c r="O306" s="201"/>
      <c r="P306" s="201"/>
      <c r="Q306" s="201"/>
      <c r="R306" s="113"/>
      <c r="S306" s="113"/>
      <c r="V306" s="201"/>
      <c r="W306" s="113"/>
      <c r="Y306" s="113"/>
      <c r="Z306" s="113"/>
      <c r="AA306" s="113"/>
      <c r="AC306" s="113"/>
      <c r="AD306" s="201"/>
      <c r="AE306" s="113"/>
      <c r="AF306" s="113"/>
      <c r="AG306" s="113"/>
    </row>
    <row r="307" spans="1:33" x14ac:dyDescent="0.2">
      <c r="A307" s="113"/>
      <c r="B307" s="200"/>
      <c r="C307" s="113"/>
      <c r="D307" s="201"/>
      <c r="E307" s="201"/>
      <c r="F307" s="113"/>
      <c r="G307" s="113"/>
      <c r="H307" s="113"/>
      <c r="I307" s="203"/>
      <c r="J307" s="203"/>
      <c r="K307" s="204"/>
      <c r="L307" s="204"/>
      <c r="M307" s="204"/>
      <c r="N307" s="201"/>
      <c r="O307" s="201"/>
      <c r="P307" s="201"/>
      <c r="Q307" s="201"/>
      <c r="R307" s="113"/>
      <c r="S307" s="113"/>
      <c r="V307" s="201"/>
      <c r="W307" s="113"/>
      <c r="Y307" s="113"/>
      <c r="Z307" s="113"/>
      <c r="AA307" s="113"/>
      <c r="AC307" s="113"/>
      <c r="AD307" s="201"/>
      <c r="AE307" s="113"/>
      <c r="AF307" s="113"/>
      <c r="AG307" s="113"/>
    </row>
    <row r="308" spans="1:33" x14ac:dyDescent="0.2">
      <c r="A308" s="113"/>
      <c r="B308" s="200"/>
      <c r="C308" s="113"/>
      <c r="D308" s="201"/>
      <c r="E308" s="201"/>
      <c r="F308" s="113"/>
      <c r="G308" s="113"/>
      <c r="H308" s="113"/>
      <c r="I308" s="203"/>
      <c r="J308" s="203"/>
      <c r="K308" s="204"/>
      <c r="L308" s="204"/>
      <c r="M308" s="204"/>
      <c r="N308" s="201"/>
      <c r="O308" s="201"/>
      <c r="P308" s="201"/>
      <c r="Q308" s="201"/>
      <c r="R308" s="113"/>
      <c r="S308" s="113"/>
      <c r="V308" s="201"/>
      <c r="W308" s="113"/>
      <c r="Y308" s="113"/>
      <c r="Z308" s="113"/>
      <c r="AA308" s="113"/>
      <c r="AC308" s="113"/>
      <c r="AD308" s="201"/>
      <c r="AE308" s="113"/>
      <c r="AF308" s="113"/>
      <c r="AG308" s="113"/>
    </row>
    <row r="309" spans="1:33" x14ac:dyDescent="0.2">
      <c r="A309" s="113"/>
      <c r="B309" s="200"/>
      <c r="C309" s="113"/>
      <c r="D309" s="201"/>
      <c r="E309" s="201"/>
      <c r="F309" s="113"/>
      <c r="G309" s="113"/>
      <c r="H309" s="113"/>
      <c r="I309" s="203"/>
      <c r="J309" s="203"/>
      <c r="K309" s="204"/>
      <c r="L309" s="204"/>
      <c r="M309" s="204"/>
      <c r="N309" s="201"/>
      <c r="O309" s="201"/>
      <c r="P309" s="201"/>
      <c r="Q309" s="201"/>
      <c r="R309" s="113"/>
      <c r="S309" s="113"/>
      <c r="V309" s="201"/>
      <c r="W309" s="113"/>
      <c r="Y309" s="113"/>
      <c r="Z309" s="113"/>
      <c r="AA309" s="113"/>
      <c r="AC309" s="113"/>
      <c r="AD309" s="201"/>
      <c r="AE309" s="113"/>
      <c r="AF309" s="113"/>
      <c r="AG309" s="113"/>
    </row>
    <row r="310" spans="1:33" x14ac:dyDescent="0.2">
      <c r="A310" s="113"/>
      <c r="B310" s="200"/>
      <c r="C310" s="113"/>
      <c r="D310" s="201"/>
      <c r="E310" s="201"/>
      <c r="F310" s="113"/>
      <c r="G310" s="113"/>
      <c r="H310" s="113"/>
      <c r="I310" s="203"/>
      <c r="J310" s="203"/>
      <c r="K310" s="204"/>
      <c r="L310" s="204"/>
      <c r="M310" s="204"/>
      <c r="N310" s="201"/>
      <c r="O310" s="201"/>
      <c r="P310" s="201"/>
      <c r="Q310" s="201"/>
      <c r="R310" s="113"/>
      <c r="S310" s="113"/>
      <c r="V310" s="201"/>
      <c r="W310" s="113"/>
      <c r="Y310" s="113"/>
      <c r="Z310" s="113"/>
      <c r="AA310" s="113"/>
      <c r="AC310" s="113"/>
      <c r="AD310" s="201"/>
      <c r="AE310" s="113"/>
      <c r="AF310" s="113"/>
      <c r="AG310" s="113"/>
    </row>
    <row r="311" spans="1:33" x14ac:dyDescent="0.2">
      <c r="A311" s="113"/>
      <c r="B311" s="200"/>
      <c r="C311" s="113"/>
      <c r="D311" s="201"/>
      <c r="E311" s="201"/>
      <c r="F311" s="113"/>
      <c r="G311" s="113"/>
      <c r="H311" s="113"/>
      <c r="I311" s="203"/>
      <c r="J311" s="203"/>
      <c r="K311" s="204"/>
      <c r="L311" s="204"/>
      <c r="M311" s="204"/>
      <c r="N311" s="201"/>
      <c r="O311" s="201"/>
      <c r="P311" s="201"/>
      <c r="Q311" s="201"/>
      <c r="R311" s="113"/>
      <c r="S311" s="113"/>
      <c r="V311" s="201"/>
      <c r="W311" s="113"/>
      <c r="Y311" s="113"/>
      <c r="Z311" s="113"/>
      <c r="AA311" s="113"/>
      <c r="AC311" s="113"/>
      <c r="AD311" s="201"/>
      <c r="AE311" s="113"/>
      <c r="AF311" s="113"/>
      <c r="AG311" s="113"/>
    </row>
    <row r="312" spans="1:33" x14ac:dyDescent="0.2">
      <c r="A312" s="113"/>
      <c r="B312" s="200"/>
      <c r="C312" s="113"/>
      <c r="D312" s="201"/>
      <c r="E312" s="201"/>
      <c r="F312" s="113"/>
      <c r="G312" s="113"/>
      <c r="H312" s="113"/>
      <c r="I312" s="203"/>
      <c r="J312" s="203"/>
      <c r="K312" s="204"/>
      <c r="L312" s="204"/>
      <c r="M312" s="204"/>
      <c r="N312" s="201"/>
      <c r="O312" s="201"/>
      <c r="P312" s="201"/>
      <c r="Q312" s="201"/>
      <c r="R312" s="113"/>
      <c r="S312" s="113"/>
      <c r="V312" s="201"/>
      <c r="W312" s="113"/>
      <c r="Y312" s="113"/>
      <c r="Z312" s="113"/>
      <c r="AA312" s="113"/>
      <c r="AC312" s="113"/>
      <c r="AD312" s="201"/>
      <c r="AE312" s="113"/>
      <c r="AF312" s="113"/>
      <c r="AG312" s="113"/>
    </row>
    <row r="313" spans="1:33" x14ac:dyDescent="0.2">
      <c r="A313" s="113"/>
      <c r="B313" s="200"/>
      <c r="C313" s="113"/>
      <c r="D313" s="201"/>
      <c r="E313" s="201"/>
      <c r="F313" s="113"/>
      <c r="G313" s="113"/>
      <c r="H313" s="113"/>
      <c r="I313" s="203"/>
      <c r="J313" s="203"/>
      <c r="K313" s="204"/>
      <c r="L313" s="204"/>
      <c r="M313" s="204"/>
      <c r="N313" s="201"/>
      <c r="O313" s="201"/>
      <c r="P313" s="201"/>
      <c r="Q313" s="201"/>
      <c r="R313" s="113"/>
      <c r="S313" s="113"/>
      <c r="V313" s="201"/>
      <c r="W313" s="113"/>
      <c r="Y313" s="113"/>
      <c r="Z313" s="113"/>
      <c r="AA313" s="113"/>
      <c r="AC313" s="113"/>
      <c r="AD313" s="201"/>
      <c r="AE313" s="113"/>
      <c r="AF313" s="113"/>
      <c r="AG313" s="113"/>
    </row>
    <row r="314" spans="1:33" x14ac:dyDescent="0.2">
      <c r="A314" s="113"/>
      <c r="B314" s="200"/>
      <c r="C314" s="113"/>
      <c r="D314" s="201"/>
      <c r="E314" s="201"/>
      <c r="F314" s="113"/>
      <c r="G314" s="113"/>
      <c r="H314" s="113"/>
      <c r="I314" s="203"/>
      <c r="J314" s="203"/>
      <c r="K314" s="204"/>
      <c r="L314" s="204"/>
      <c r="M314" s="204"/>
      <c r="N314" s="201"/>
      <c r="O314" s="201"/>
      <c r="P314" s="201"/>
      <c r="Q314" s="201"/>
      <c r="R314" s="113"/>
      <c r="S314" s="113"/>
      <c r="V314" s="201"/>
      <c r="W314" s="113"/>
      <c r="Y314" s="113"/>
      <c r="Z314" s="113"/>
      <c r="AA314" s="113"/>
      <c r="AC314" s="113"/>
      <c r="AD314" s="201"/>
      <c r="AE314" s="113"/>
      <c r="AF314" s="113"/>
      <c r="AG314" s="113"/>
    </row>
    <row r="315" spans="1:33" x14ac:dyDescent="0.2">
      <c r="A315" s="113"/>
      <c r="B315" s="200"/>
      <c r="C315" s="113"/>
      <c r="D315" s="201"/>
      <c r="E315" s="201"/>
      <c r="F315" s="113"/>
      <c r="G315" s="113"/>
      <c r="H315" s="113"/>
      <c r="I315" s="203"/>
      <c r="J315" s="203"/>
      <c r="K315" s="204"/>
      <c r="L315" s="204"/>
      <c r="M315" s="204"/>
      <c r="N315" s="201"/>
      <c r="O315" s="201"/>
      <c r="P315" s="201"/>
      <c r="Q315" s="201"/>
      <c r="R315" s="113"/>
      <c r="S315" s="113"/>
      <c r="V315" s="201"/>
      <c r="W315" s="113"/>
      <c r="Y315" s="113"/>
      <c r="Z315" s="113"/>
      <c r="AA315" s="113"/>
      <c r="AC315" s="113"/>
      <c r="AD315" s="201"/>
      <c r="AE315" s="113"/>
      <c r="AF315" s="113"/>
      <c r="AG315" s="113"/>
    </row>
    <row r="316" spans="1:33" x14ac:dyDescent="0.2">
      <c r="A316" s="113"/>
      <c r="B316" s="200"/>
      <c r="C316" s="113"/>
      <c r="D316" s="201"/>
      <c r="E316" s="201"/>
      <c r="F316" s="113"/>
      <c r="G316" s="113"/>
      <c r="H316" s="113"/>
      <c r="I316" s="203"/>
      <c r="J316" s="203"/>
      <c r="K316" s="204"/>
      <c r="L316" s="204"/>
      <c r="M316" s="204"/>
      <c r="N316" s="201"/>
      <c r="O316" s="201"/>
      <c r="P316" s="201"/>
      <c r="Q316" s="201"/>
      <c r="R316" s="113"/>
      <c r="S316" s="113"/>
      <c r="V316" s="201"/>
      <c r="W316" s="113"/>
      <c r="Y316" s="113"/>
      <c r="Z316" s="113"/>
      <c r="AA316" s="113"/>
      <c r="AC316" s="113"/>
      <c r="AD316" s="201"/>
      <c r="AE316" s="113"/>
      <c r="AF316" s="113"/>
      <c r="AG316" s="113"/>
    </row>
    <row r="317" spans="1:33" x14ac:dyDescent="0.2">
      <c r="A317" s="113"/>
      <c r="B317" s="200"/>
      <c r="C317" s="113"/>
      <c r="D317" s="201"/>
      <c r="E317" s="201"/>
      <c r="F317" s="113"/>
      <c r="G317" s="113"/>
      <c r="H317" s="113"/>
      <c r="I317" s="203"/>
      <c r="J317" s="203"/>
      <c r="K317" s="204"/>
      <c r="L317" s="204"/>
      <c r="M317" s="204"/>
      <c r="N317" s="201"/>
      <c r="O317" s="201"/>
      <c r="P317" s="201"/>
      <c r="Q317" s="201"/>
      <c r="R317" s="113"/>
      <c r="S317" s="113"/>
      <c r="V317" s="201"/>
      <c r="W317" s="113"/>
      <c r="Y317" s="113"/>
      <c r="Z317" s="113"/>
      <c r="AA317" s="113"/>
      <c r="AC317" s="113"/>
      <c r="AD317" s="201"/>
      <c r="AE317" s="113"/>
      <c r="AF317" s="113"/>
      <c r="AG317" s="113"/>
    </row>
    <row r="318" spans="1:33" x14ac:dyDescent="0.2">
      <c r="A318" s="113"/>
      <c r="B318" s="200"/>
      <c r="C318" s="113"/>
      <c r="D318" s="201"/>
      <c r="E318" s="201"/>
      <c r="F318" s="113"/>
      <c r="G318" s="113"/>
      <c r="H318" s="113"/>
      <c r="I318" s="203"/>
      <c r="J318" s="203"/>
      <c r="K318" s="204"/>
      <c r="L318" s="204"/>
      <c r="M318" s="204"/>
      <c r="N318" s="201"/>
      <c r="O318" s="201"/>
      <c r="P318" s="201"/>
      <c r="Q318" s="201"/>
      <c r="R318" s="113"/>
      <c r="S318" s="113"/>
      <c r="V318" s="201"/>
      <c r="W318" s="113"/>
      <c r="Y318" s="113"/>
      <c r="Z318" s="113"/>
      <c r="AA318" s="113"/>
      <c r="AC318" s="113"/>
      <c r="AD318" s="201"/>
      <c r="AE318" s="113"/>
      <c r="AF318" s="113"/>
      <c r="AG318" s="113"/>
    </row>
    <row r="319" spans="1:33" x14ac:dyDescent="0.2">
      <c r="A319" s="113"/>
      <c r="B319" s="200"/>
      <c r="C319" s="113"/>
      <c r="D319" s="201"/>
      <c r="E319" s="201"/>
      <c r="F319" s="113"/>
      <c r="G319" s="113"/>
      <c r="H319" s="113"/>
      <c r="I319" s="203"/>
      <c r="J319" s="203"/>
      <c r="K319" s="204"/>
      <c r="L319" s="204"/>
      <c r="M319" s="204"/>
      <c r="N319" s="201"/>
      <c r="O319" s="201"/>
      <c r="P319" s="201"/>
      <c r="Q319" s="201"/>
      <c r="R319" s="113"/>
      <c r="S319" s="113"/>
      <c r="V319" s="201"/>
      <c r="W319" s="113"/>
      <c r="Y319" s="113"/>
      <c r="Z319" s="113"/>
      <c r="AA319" s="113"/>
      <c r="AC319" s="113"/>
      <c r="AD319" s="201"/>
      <c r="AE319" s="113"/>
      <c r="AF319" s="113"/>
      <c r="AG319" s="113"/>
    </row>
    <row r="320" spans="1:33" x14ac:dyDescent="0.2">
      <c r="A320" s="113"/>
      <c r="B320" s="200"/>
      <c r="C320" s="113"/>
      <c r="D320" s="201"/>
      <c r="E320" s="201"/>
      <c r="F320" s="113"/>
      <c r="G320" s="113"/>
      <c r="H320" s="113"/>
      <c r="I320" s="203"/>
      <c r="J320" s="203"/>
      <c r="K320" s="204"/>
      <c r="L320" s="204"/>
      <c r="M320" s="204"/>
      <c r="N320" s="201"/>
      <c r="O320" s="201"/>
      <c r="P320" s="201"/>
      <c r="Q320" s="201"/>
      <c r="R320" s="113"/>
      <c r="S320" s="113"/>
      <c r="V320" s="201"/>
      <c r="W320" s="113"/>
      <c r="Y320" s="113"/>
      <c r="Z320" s="113"/>
      <c r="AA320" s="113"/>
      <c r="AC320" s="113"/>
      <c r="AD320" s="201"/>
      <c r="AE320" s="113"/>
      <c r="AF320" s="113"/>
      <c r="AG320" s="113"/>
    </row>
    <row r="321" spans="1:33" x14ac:dyDescent="0.2">
      <c r="A321" s="113"/>
      <c r="B321" s="200"/>
      <c r="C321" s="113"/>
      <c r="D321" s="201"/>
      <c r="E321" s="201"/>
      <c r="F321" s="113"/>
      <c r="G321" s="113"/>
      <c r="H321" s="113"/>
      <c r="I321" s="203"/>
      <c r="J321" s="203"/>
      <c r="K321" s="204"/>
      <c r="L321" s="204"/>
      <c r="M321" s="204"/>
      <c r="N321" s="201"/>
      <c r="O321" s="201"/>
      <c r="P321" s="201"/>
      <c r="Q321" s="201"/>
      <c r="R321" s="113"/>
      <c r="S321" s="113"/>
      <c r="V321" s="201"/>
      <c r="W321" s="113"/>
      <c r="Y321" s="113"/>
      <c r="Z321" s="113"/>
      <c r="AA321" s="113"/>
      <c r="AC321" s="113"/>
      <c r="AD321" s="201"/>
      <c r="AE321" s="113"/>
      <c r="AF321" s="113"/>
      <c r="AG321" s="113"/>
    </row>
    <row r="322" spans="1:33" x14ac:dyDescent="0.2">
      <c r="A322" s="113"/>
      <c r="B322" s="200"/>
      <c r="C322" s="113"/>
      <c r="D322" s="201"/>
      <c r="E322" s="201"/>
      <c r="F322" s="113"/>
      <c r="G322" s="113"/>
      <c r="H322" s="113"/>
      <c r="I322" s="203"/>
      <c r="J322" s="203"/>
      <c r="K322" s="204"/>
      <c r="L322" s="204"/>
      <c r="M322" s="204"/>
      <c r="N322" s="201"/>
      <c r="O322" s="201"/>
      <c r="P322" s="201"/>
      <c r="Q322" s="201"/>
      <c r="R322" s="113"/>
      <c r="S322" s="113"/>
      <c r="V322" s="201"/>
      <c r="W322" s="113"/>
      <c r="Y322" s="113"/>
      <c r="Z322" s="113"/>
      <c r="AA322" s="113"/>
      <c r="AC322" s="113"/>
      <c r="AD322" s="201"/>
      <c r="AE322" s="113"/>
      <c r="AF322" s="113"/>
      <c r="AG322" s="113"/>
    </row>
    <row r="323" spans="1:33" x14ac:dyDescent="0.2">
      <c r="A323" s="113"/>
      <c r="B323" s="200"/>
      <c r="C323" s="113"/>
      <c r="D323" s="201"/>
      <c r="E323" s="201"/>
      <c r="F323" s="113"/>
      <c r="G323" s="113"/>
      <c r="H323" s="113"/>
      <c r="I323" s="203"/>
      <c r="J323" s="203"/>
      <c r="K323" s="204"/>
      <c r="L323" s="204"/>
      <c r="M323" s="204"/>
      <c r="N323" s="201"/>
      <c r="O323" s="201"/>
      <c r="P323" s="201"/>
      <c r="Q323" s="201"/>
      <c r="R323" s="113"/>
      <c r="S323" s="113"/>
      <c r="V323" s="201"/>
      <c r="W323" s="113"/>
      <c r="Y323" s="113"/>
      <c r="Z323" s="113"/>
      <c r="AA323" s="113"/>
      <c r="AC323" s="113"/>
      <c r="AD323" s="201"/>
      <c r="AE323" s="113"/>
      <c r="AF323" s="113"/>
      <c r="AG323" s="113"/>
    </row>
    <row r="324" spans="1:33" x14ac:dyDescent="0.2">
      <c r="A324" s="113"/>
      <c r="B324" s="200"/>
      <c r="C324" s="113"/>
      <c r="D324" s="201"/>
      <c r="E324" s="201"/>
      <c r="F324" s="113"/>
      <c r="G324" s="113"/>
      <c r="H324" s="113"/>
      <c r="I324" s="203"/>
      <c r="J324" s="203"/>
      <c r="K324" s="204"/>
      <c r="L324" s="204"/>
      <c r="M324" s="204"/>
      <c r="N324" s="201"/>
      <c r="O324" s="201"/>
      <c r="P324" s="201"/>
      <c r="Q324" s="201"/>
      <c r="R324" s="113"/>
      <c r="S324" s="113"/>
      <c r="V324" s="201"/>
      <c r="W324" s="113"/>
      <c r="Y324" s="113"/>
      <c r="Z324" s="113"/>
      <c r="AA324" s="113"/>
      <c r="AC324" s="113"/>
      <c r="AD324" s="201"/>
      <c r="AE324" s="113"/>
      <c r="AF324" s="113"/>
      <c r="AG324" s="113"/>
    </row>
    <row r="325" spans="1:33" x14ac:dyDescent="0.2">
      <c r="A325" s="113"/>
      <c r="B325" s="200"/>
      <c r="C325" s="113"/>
      <c r="D325" s="201"/>
      <c r="E325" s="201"/>
      <c r="F325" s="113"/>
      <c r="G325" s="113"/>
      <c r="H325" s="113"/>
      <c r="I325" s="203"/>
      <c r="J325" s="203"/>
      <c r="K325" s="204"/>
      <c r="L325" s="204"/>
      <c r="M325" s="204"/>
      <c r="N325" s="201"/>
      <c r="O325" s="201"/>
      <c r="P325" s="201"/>
      <c r="Q325" s="201"/>
      <c r="R325" s="113"/>
      <c r="S325" s="113"/>
      <c r="V325" s="201"/>
      <c r="W325" s="113"/>
      <c r="Y325" s="113"/>
      <c r="Z325" s="113"/>
      <c r="AA325" s="113"/>
      <c r="AC325" s="113"/>
      <c r="AD325" s="201"/>
      <c r="AE325" s="113"/>
      <c r="AF325" s="113"/>
      <c r="AG325" s="113"/>
    </row>
    <row r="326" spans="1:33" x14ac:dyDescent="0.2">
      <c r="A326" s="113"/>
      <c r="B326" s="200"/>
      <c r="C326" s="113"/>
      <c r="D326" s="201"/>
      <c r="E326" s="201"/>
      <c r="F326" s="113"/>
      <c r="G326" s="113"/>
      <c r="H326" s="113"/>
      <c r="I326" s="203"/>
      <c r="J326" s="203"/>
      <c r="K326" s="204"/>
      <c r="L326" s="204"/>
      <c r="M326" s="204"/>
      <c r="N326" s="201"/>
      <c r="O326" s="201"/>
      <c r="P326" s="201"/>
      <c r="Q326" s="201"/>
      <c r="R326" s="113"/>
      <c r="S326" s="113"/>
      <c r="V326" s="201"/>
      <c r="W326" s="113"/>
      <c r="Y326" s="113"/>
      <c r="Z326" s="113"/>
      <c r="AA326" s="113"/>
      <c r="AC326" s="113"/>
      <c r="AD326" s="201"/>
      <c r="AE326" s="113"/>
      <c r="AF326" s="113"/>
      <c r="AG326" s="113"/>
    </row>
    <row r="327" spans="1:33" x14ac:dyDescent="0.2">
      <c r="A327" s="113"/>
      <c r="B327" s="200"/>
      <c r="C327" s="113"/>
      <c r="D327" s="201"/>
      <c r="E327" s="201"/>
      <c r="F327" s="113"/>
      <c r="G327" s="113"/>
      <c r="H327" s="113"/>
      <c r="I327" s="203"/>
      <c r="J327" s="203"/>
      <c r="K327" s="204"/>
      <c r="L327" s="204"/>
      <c r="M327" s="204"/>
      <c r="N327" s="201"/>
      <c r="O327" s="201"/>
      <c r="P327" s="201"/>
      <c r="Q327" s="201"/>
      <c r="R327" s="113"/>
      <c r="S327" s="113"/>
      <c r="V327" s="201"/>
      <c r="W327" s="113"/>
      <c r="Y327" s="113"/>
      <c r="Z327" s="113"/>
      <c r="AA327" s="113"/>
      <c r="AC327" s="113"/>
      <c r="AD327" s="201"/>
      <c r="AE327" s="113"/>
      <c r="AF327" s="113"/>
      <c r="AG327" s="113"/>
    </row>
    <row r="328" spans="1:33" x14ac:dyDescent="0.2">
      <c r="A328" s="113"/>
      <c r="B328" s="200"/>
      <c r="C328" s="113"/>
      <c r="D328" s="201"/>
      <c r="E328" s="201"/>
      <c r="F328" s="113"/>
      <c r="G328" s="113"/>
      <c r="H328" s="113"/>
      <c r="I328" s="203"/>
      <c r="J328" s="203"/>
      <c r="K328" s="204"/>
      <c r="L328" s="204"/>
      <c r="M328" s="204"/>
      <c r="N328" s="201"/>
      <c r="O328" s="201"/>
      <c r="P328" s="201"/>
      <c r="Q328" s="201"/>
      <c r="R328" s="113"/>
      <c r="S328" s="113"/>
      <c r="V328" s="201"/>
      <c r="W328" s="113"/>
      <c r="Y328" s="113"/>
      <c r="Z328" s="113"/>
      <c r="AA328" s="113"/>
      <c r="AC328" s="113"/>
      <c r="AD328" s="201"/>
      <c r="AE328" s="113"/>
      <c r="AF328" s="113"/>
      <c r="AG328" s="113"/>
    </row>
    <row r="329" spans="1:33" x14ac:dyDescent="0.2">
      <c r="A329" s="113"/>
      <c r="B329" s="200"/>
      <c r="C329" s="113"/>
      <c r="D329" s="201"/>
      <c r="E329" s="201"/>
      <c r="F329" s="113"/>
      <c r="G329" s="113"/>
      <c r="H329" s="113"/>
      <c r="I329" s="203"/>
      <c r="J329" s="203"/>
      <c r="K329" s="204"/>
      <c r="L329" s="204"/>
      <c r="M329" s="204"/>
      <c r="N329" s="201"/>
      <c r="O329" s="201"/>
      <c r="P329" s="201"/>
      <c r="Q329" s="201"/>
      <c r="R329" s="113"/>
      <c r="S329" s="113"/>
      <c r="V329" s="201"/>
      <c r="W329" s="113"/>
      <c r="Y329" s="113"/>
      <c r="Z329" s="113"/>
      <c r="AA329" s="113"/>
      <c r="AC329" s="113"/>
      <c r="AD329" s="201"/>
      <c r="AE329" s="113"/>
      <c r="AF329" s="113"/>
      <c r="AG329" s="113"/>
    </row>
    <row r="330" spans="1:33" x14ac:dyDescent="0.2">
      <c r="A330" s="113"/>
      <c r="B330" s="200"/>
      <c r="C330" s="113"/>
      <c r="D330" s="201"/>
      <c r="E330" s="201"/>
      <c r="F330" s="113"/>
      <c r="G330" s="113"/>
      <c r="H330" s="113"/>
      <c r="I330" s="203"/>
      <c r="J330" s="203"/>
      <c r="K330" s="204"/>
      <c r="L330" s="204"/>
      <c r="M330" s="204"/>
      <c r="N330" s="201"/>
      <c r="O330" s="201"/>
      <c r="P330" s="201"/>
      <c r="Q330" s="201"/>
      <c r="R330" s="113"/>
      <c r="S330" s="113"/>
      <c r="V330" s="201"/>
      <c r="W330" s="113"/>
      <c r="Y330" s="113"/>
      <c r="Z330" s="113"/>
      <c r="AA330" s="113"/>
      <c r="AC330" s="113"/>
      <c r="AD330" s="201"/>
      <c r="AE330" s="113"/>
      <c r="AF330" s="113"/>
      <c r="AG330" s="113"/>
    </row>
    <row r="331" spans="1:33" x14ac:dyDescent="0.2">
      <c r="A331" s="113"/>
      <c r="B331" s="200"/>
      <c r="C331" s="113"/>
      <c r="D331" s="201"/>
      <c r="E331" s="201"/>
      <c r="F331" s="113"/>
      <c r="G331" s="113"/>
      <c r="H331" s="113"/>
      <c r="I331" s="203"/>
      <c r="J331" s="203"/>
      <c r="K331" s="204"/>
      <c r="L331" s="204"/>
      <c r="M331" s="204"/>
      <c r="N331" s="201"/>
      <c r="O331" s="201"/>
      <c r="P331" s="201"/>
      <c r="Q331" s="201"/>
      <c r="R331" s="113"/>
      <c r="S331" s="113"/>
      <c r="V331" s="201"/>
      <c r="W331" s="113"/>
      <c r="Y331" s="113"/>
      <c r="Z331" s="113"/>
      <c r="AA331" s="113"/>
      <c r="AC331" s="113"/>
      <c r="AD331" s="201"/>
      <c r="AE331" s="113"/>
      <c r="AF331" s="113"/>
      <c r="AG331" s="113"/>
    </row>
    <row r="332" spans="1:33" x14ac:dyDescent="0.2">
      <c r="A332" s="113"/>
      <c r="B332" s="200"/>
      <c r="C332" s="113"/>
      <c r="D332" s="201"/>
      <c r="E332" s="201"/>
      <c r="F332" s="113"/>
      <c r="G332" s="113"/>
      <c r="H332" s="113"/>
      <c r="I332" s="203"/>
      <c r="J332" s="203"/>
      <c r="K332" s="204"/>
      <c r="L332" s="204"/>
      <c r="M332" s="204"/>
      <c r="N332" s="201"/>
      <c r="O332" s="201"/>
      <c r="P332" s="201"/>
      <c r="Q332" s="201"/>
      <c r="R332" s="113"/>
      <c r="S332" s="113"/>
      <c r="V332" s="201"/>
      <c r="W332" s="113"/>
      <c r="Y332" s="113"/>
      <c r="Z332" s="113"/>
      <c r="AA332" s="113"/>
      <c r="AC332" s="113"/>
      <c r="AD332" s="201"/>
      <c r="AE332" s="113"/>
      <c r="AF332" s="113"/>
      <c r="AG332" s="113"/>
    </row>
    <row r="333" spans="1:33" x14ac:dyDescent="0.2">
      <c r="A333" s="113"/>
      <c r="B333" s="200"/>
      <c r="C333" s="113"/>
      <c r="D333" s="201"/>
      <c r="E333" s="201"/>
      <c r="F333" s="113"/>
      <c r="G333" s="113"/>
      <c r="H333" s="113"/>
      <c r="I333" s="203"/>
      <c r="J333" s="203"/>
      <c r="K333" s="204"/>
      <c r="L333" s="204"/>
      <c r="M333" s="204"/>
      <c r="N333" s="201"/>
      <c r="O333" s="201"/>
      <c r="P333" s="201"/>
      <c r="Q333" s="201"/>
      <c r="R333" s="113"/>
      <c r="S333" s="113"/>
      <c r="V333" s="201"/>
      <c r="W333" s="113"/>
      <c r="Y333" s="113"/>
      <c r="Z333" s="113"/>
      <c r="AA333" s="113"/>
      <c r="AC333" s="113"/>
      <c r="AD333" s="201"/>
      <c r="AE333" s="113"/>
      <c r="AF333" s="113"/>
      <c r="AG333" s="113"/>
    </row>
    <row r="334" spans="1:33" x14ac:dyDescent="0.2">
      <c r="A334" s="113"/>
      <c r="B334" s="200"/>
      <c r="C334" s="113"/>
      <c r="D334" s="201"/>
      <c r="E334" s="201"/>
      <c r="F334" s="113"/>
      <c r="G334" s="113"/>
      <c r="H334" s="113"/>
      <c r="I334" s="203"/>
      <c r="J334" s="203"/>
      <c r="K334" s="204"/>
      <c r="L334" s="204"/>
      <c r="M334" s="204"/>
      <c r="N334" s="201"/>
      <c r="O334" s="201"/>
      <c r="P334" s="201"/>
      <c r="Q334" s="201"/>
      <c r="R334" s="113"/>
      <c r="S334" s="113"/>
      <c r="V334" s="201"/>
      <c r="W334" s="113"/>
      <c r="Y334" s="113"/>
      <c r="Z334" s="113"/>
      <c r="AA334" s="113"/>
      <c r="AC334" s="113"/>
      <c r="AD334" s="201"/>
      <c r="AE334" s="113"/>
      <c r="AF334" s="113"/>
      <c r="AG334" s="113"/>
    </row>
    <row r="335" spans="1:33" x14ac:dyDescent="0.2">
      <c r="A335" s="113"/>
      <c r="B335" s="200"/>
      <c r="C335" s="113"/>
      <c r="D335" s="201"/>
      <c r="E335" s="201"/>
      <c r="F335" s="113"/>
      <c r="G335" s="113"/>
      <c r="H335" s="113"/>
      <c r="I335" s="203"/>
      <c r="J335" s="203"/>
      <c r="K335" s="204"/>
      <c r="L335" s="204"/>
      <c r="M335" s="204"/>
      <c r="N335" s="201"/>
      <c r="O335" s="201"/>
      <c r="P335" s="201"/>
      <c r="Q335" s="201"/>
      <c r="R335" s="113"/>
      <c r="S335" s="113"/>
      <c r="V335" s="201"/>
      <c r="W335" s="113"/>
      <c r="Y335" s="113"/>
      <c r="Z335" s="113"/>
      <c r="AA335" s="113"/>
      <c r="AC335" s="113"/>
      <c r="AD335" s="201"/>
      <c r="AE335" s="113"/>
      <c r="AF335" s="113"/>
      <c r="AG335" s="113"/>
    </row>
    <row r="336" spans="1:33" x14ac:dyDescent="0.2">
      <c r="A336" s="113"/>
      <c r="B336" s="200"/>
      <c r="C336" s="113"/>
      <c r="D336" s="201"/>
      <c r="E336" s="201"/>
      <c r="F336" s="113"/>
      <c r="G336" s="113"/>
      <c r="H336" s="113"/>
      <c r="I336" s="203"/>
      <c r="J336" s="203"/>
      <c r="K336" s="204"/>
      <c r="L336" s="204"/>
      <c r="M336" s="204"/>
      <c r="N336" s="201"/>
      <c r="O336" s="201"/>
      <c r="P336" s="201"/>
      <c r="Q336" s="201"/>
      <c r="R336" s="113"/>
      <c r="S336" s="113"/>
      <c r="V336" s="201"/>
      <c r="W336" s="113"/>
      <c r="Y336" s="113"/>
      <c r="Z336" s="113"/>
      <c r="AA336" s="113"/>
      <c r="AC336" s="113"/>
      <c r="AD336" s="201"/>
      <c r="AE336" s="113"/>
      <c r="AF336" s="113"/>
      <c r="AG336" s="113"/>
    </row>
    <row r="337" spans="1:33" x14ac:dyDescent="0.2">
      <c r="A337" s="113"/>
      <c r="B337" s="200"/>
      <c r="C337" s="113"/>
      <c r="D337" s="201"/>
      <c r="E337" s="201"/>
      <c r="F337" s="113"/>
      <c r="G337" s="113"/>
      <c r="H337" s="113"/>
      <c r="I337" s="203"/>
      <c r="J337" s="203"/>
      <c r="K337" s="204"/>
      <c r="L337" s="204"/>
      <c r="M337" s="204"/>
      <c r="N337" s="201"/>
      <c r="O337" s="201"/>
      <c r="P337" s="201"/>
      <c r="Q337" s="201"/>
      <c r="R337" s="113"/>
      <c r="S337" s="113"/>
      <c r="V337" s="201"/>
      <c r="W337" s="113"/>
      <c r="Y337" s="113"/>
      <c r="Z337" s="113"/>
      <c r="AA337" s="113"/>
      <c r="AC337" s="113"/>
      <c r="AD337" s="201"/>
      <c r="AE337" s="113"/>
      <c r="AF337" s="113"/>
      <c r="AG337" s="113"/>
    </row>
    <row r="338" spans="1:33" x14ac:dyDescent="0.2">
      <c r="A338" s="113"/>
      <c r="B338" s="200"/>
      <c r="C338" s="113"/>
      <c r="D338" s="201"/>
      <c r="E338" s="201"/>
      <c r="F338" s="113"/>
      <c r="G338" s="113"/>
      <c r="H338" s="113"/>
      <c r="I338" s="203"/>
      <c r="J338" s="203"/>
      <c r="K338" s="204"/>
      <c r="L338" s="204"/>
      <c r="M338" s="204"/>
      <c r="N338" s="201"/>
      <c r="O338" s="201"/>
      <c r="P338" s="201"/>
      <c r="Q338" s="201"/>
      <c r="R338" s="113"/>
      <c r="S338" s="113"/>
      <c r="V338" s="201"/>
      <c r="W338" s="113"/>
      <c r="Y338" s="113"/>
      <c r="Z338" s="113"/>
      <c r="AA338" s="113"/>
      <c r="AC338" s="113"/>
      <c r="AD338" s="201"/>
      <c r="AE338" s="113"/>
      <c r="AF338" s="113"/>
      <c r="AG338" s="113"/>
    </row>
    <row r="339" spans="1:33" x14ac:dyDescent="0.2">
      <c r="A339" s="113"/>
      <c r="B339" s="200"/>
      <c r="C339" s="113"/>
      <c r="D339" s="201"/>
      <c r="E339" s="201"/>
      <c r="F339" s="113"/>
      <c r="G339" s="113"/>
      <c r="H339" s="113"/>
      <c r="I339" s="203"/>
      <c r="J339" s="203"/>
      <c r="K339" s="204"/>
      <c r="L339" s="204"/>
      <c r="M339" s="204"/>
      <c r="N339" s="201"/>
      <c r="O339" s="201"/>
      <c r="P339" s="201"/>
      <c r="Q339" s="201"/>
      <c r="R339" s="113"/>
      <c r="S339" s="113"/>
      <c r="V339" s="201"/>
      <c r="W339" s="113"/>
      <c r="Y339" s="113"/>
      <c r="Z339" s="113"/>
      <c r="AA339" s="113"/>
      <c r="AC339" s="113"/>
      <c r="AD339" s="201"/>
      <c r="AE339" s="113"/>
      <c r="AF339" s="113"/>
      <c r="AG339" s="113"/>
    </row>
    <row r="340" spans="1:33" x14ac:dyDescent="0.2">
      <c r="A340" s="113"/>
      <c r="B340" s="200"/>
      <c r="C340" s="113"/>
      <c r="D340" s="201"/>
      <c r="E340" s="201"/>
      <c r="F340" s="113"/>
      <c r="G340" s="113"/>
      <c r="H340" s="113"/>
      <c r="I340" s="203"/>
      <c r="J340" s="203"/>
      <c r="K340" s="204"/>
      <c r="L340" s="204"/>
      <c r="M340" s="204"/>
      <c r="N340" s="201"/>
      <c r="O340" s="201"/>
      <c r="P340" s="201"/>
      <c r="Q340" s="201"/>
      <c r="R340" s="113"/>
      <c r="S340" s="113"/>
      <c r="V340" s="201"/>
      <c r="W340" s="113"/>
      <c r="Y340" s="113"/>
      <c r="Z340" s="113"/>
      <c r="AA340" s="113"/>
      <c r="AC340" s="113"/>
      <c r="AD340" s="201"/>
      <c r="AE340" s="113"/>
      <c r="AF340" s="113"/>
      <c r="AG340" s="113"/>
    </row>
    <row r="341" spans="1:33" x14ac:dyDescent="0.2">
      <c r="A341" s="113"/>
      <c r="B341" s="200"/>
      <c r="C341" s="113"/>
      <c r="D341" s="201"/>
      <c r="E341" s="201"/>
      <c r="F341" s="113"/>
      <c r="G341" s="113"/>
      <c r="H341" s="113"/>
      <c r="I341" s="203"/>
      <c r="J341" s="203"/>
      <c r="K341" s="204"/>
      <c r="L341" s="204"/>
      <c r="M341" s="204"/>
      <c r="N341" s="201"/>
      <c r="O341" s="201"/>
      <c r="P341" s="201"/>
      <c r="Q341" s="201"/>
      <c r="R341" s="113"/>
      <c r="S341" s="113"/>
      <c r="V341" s="201"/>
      <c r="W341" s="113"/>
      <c r="Y341" s="113"/>
      <c r="Z341" s="113"/>
      <c r="AA341" s="113"/>
      <c r="AC341" s="113"/>
      <c r="AD341" s="201"/>
      <c r="AE341" s="113"/>
      <c r="AF341" s="113"/>
      <c r="AG341" s="113"/>
    </row>
    <row r="342" spans="1:33" x14ac:dyDescent="0.2">
      <c r="A342" s="113"/>
      <c r="B342" s="200"/>
      <c r="C342" s="113"/>
      <c r="D342" s="201"/>
      <c r="E342" s="201"/>
      <c r="F342" s="113"/>
      <c r="G342" s="113"/>
      <c r="H342" s="113"/>
      <c r="I342" s="203"/>
      <c r="J342" s="203"/>
      <c r="K342" s="204"/>
      <c r="L342" s="204"/>
      <c r="M342" s="204"/>
      <c r="N342" s="201"/>
      <c r="O342" s="201"/>
      <c r="P342" s="201"/>
      <c r="Q342" s="201"/>
      <c r="R342" s="113"/>
      <c r="S342" s="113"/>
      <c r="V342" s="201"/>
      <c r="W342" s="113"/>
      <c r="Y342" s="113"/>
      <c r="Z342" s="113"/>
      <c r="AA342" s="113"/>
      <c r="AC342" s="113"/>
      <c r="AD342" s="201"/>
      <c r="AE342" s="113"/>
      <c r="AF342" s="113"/>
      <c r="AG342" s="113"/>
    </row>
    <row r="343" spans="1:33" x14ac:dyDescent="0.2">
      <c r="A343" s="113"/>
      <c r="B343" s="200"/>
      <c r="C343" s="113"/>
      <c r="D343" s="201"/>
      <c r="E343" s="201"/>
      <c r="F343" s="113"/>
      <c r="G343" s="113"/>
      <c r="H343" s="113"/>
      <c r="I343" s="203"/>
      <c r="J343" s="203"/>
      <c r="K343" s="204"/>
      <c r="L343" s="204"/>
      <c r="M343" s="204"/>
      <c r="N343" s="201"/>
      <c r="O343" s="201"/>
      <c r="P343" s="201"/>
      <c r="Q343" s="201"/>
      <c r="R343" s="113"/>
      <c r="S343" s="113"/>
      <c r="V343" s="201"/>
      <c r="W343" s="113"/>
      <c r="Y343" s="113"/>
      <c r="Z343" s="113"/>
      <c r="AA343" s="113"/>
      <c r="AC343" s="113"/>
      <c r="AD343" s="201"/>
      <c r="AE343" s="113"/>
      <c r="AF343" s="113"/>
      <c r="AG343" s="113"/>
    </row>
    <row r="344" spans="1:33" x14ac:dyDescent="0.2">
      <c r="A344" s="113"/>
      <c r="B344" s="200"/>
      <c r="C344" s="113"/>
      <c r="D344" s="201"/>
      <c r="E344" s="201"/>
      <c r="F344" s="113"/>
      <c r="G344" s="113"/>
      <c r="H344" s="113"/>
      <c r="I344" s="203"/>
      <c r="J344" s="203"/>
      <c r="K344" s="204"/>
      <c r="L344" s="204"/>
      <c r="M344" s="204"/>
      <c r="N344" s="201"/>
      <c r="O344" s="201"/>
      <c r="P344" s="201"/>
      <c r="Q344" s="201"/>
      <c r="R344" s="113"/>
      <c r="S344" s="113"/>
      <c r="V344" s="201"/>
      <c r="W344" s="113"/>
      <c r="Y344" s="113"/>
      <c r="Z344" s="113"/>
      <c r="AA344" s="113"/>
      <c r="AC344" s="113"/>
      <c r="AD344" s="201"/>
      <c r="AE344" s="113"/>
      <c r="AF344" s="113"/>
      <c r="AG344" s="113"/>
    </row>
    <row r="345" spans="1:33" x14ac:dyDescent="0.2">
      <c r="A345" s="113"/>
      <c r="B345" s="200"/>
      <c r="C345" s="113"/>
      <c r="D345" s="201"/>
      <c r="E345" s="201"/>
      <c r="F345" s="113"/>
      <c r="G345" s="113"/>
      <c r="H345" s="113"/>
      <c r="I345" s="203"/>
      <c r="J345" s="203"/>
      <c r="K345" s="204"/>
      <c r="L345" s="204"/>
      <c r="M345" s="204"/>
      <c r="N345" s="201"/>
      <c r="O345" s="201"/>
      <c r="P345" s="201"/>
      <c r="Q345" s="201"/>
      <c r="R345" s="113"/>
      <c r="S345" s="113"/>
      <c r="V345" s="201"/>
      <c r="W345" s="113"/>
      <c r="Y345" s="113"/>
      <c r="Z345" s="113"/>
      <c r="AA345" s="113"/>
      <c r="AC345" s="113"/>
      <c r="AD345" s="201"/>
      <c r="AE345" s="113"/>
      <c r="AF345" s="113"/>
      <c r="AG345" s="113"/>
    </row>
    <row r="346" spans="1:33" x14ac:dyDescent="0.2">
      <c r="A346" s="113"/>
      <c r="B346" s="200"/>
      <c r="C346" s="113"/>
      <c r="D346" s="201"/>
      <c r="E346" s="201"/>
      <c r="F346" s="113"/>
      <c r="G346" s="113"/>
      <c r="H346" s="113"/>
      <c r="I346" s="203"/>
      <c r="J346" s="203"/>
      <c r="K346" s="204"/>
      <c r="L346" s="204"/>
      <c r="M346" s="204"/>
      <c r="N346" s="201"/>
      <c r="O346" s="201"/>
      <c r="P346" s="201"/>
      <c r="Q346" s="201"/>
      <c r="R346" s="113"/>
      <c r="S346" s="113"/>
      <c r="V346" s="201"/>
      <c r="W346" s="113"/>
      <c r="Y346" s="113"/>
      <c r="Z346" s="113"/>
      <c r="AA346" s="113"/>
      <c r="AC346" s="113"/>
      <c r="AD346" s="201"/>
      <c r="AE346" s="113"/>
      <c r="AF346" s="113"/>
      <c r="AG346" s="113"/>
    </row>
    <row r="347" spans="1:33" x14ac:dyDescent="0.2">
      <c r="A347" s="113"/>
      <c r="B347" s="200"/>
      <c r="C347" s="113"/>
      <c r="D347" s="201"/>
      <c r="E347" s="201"/>
      <c r="F347" s="113"/>
      <c r="G347" s="113"/>
      <c r="H347" s="113"/>
      <c r="I347" s="203"/>
      <c r="J347" s="203"/>
      <c r="K347" s="204"/>
      <c r="L347" s="204"/>
      <c r="M347" s="204"/>
      <c r="N347" s="201"/>
      <c r="O347" s="201"/>
      <c r="P347" s="201"/>
      <c r="Q347" s="201"/>
      <c r="R347" s="113"/>
      <c r="S347" s="113"/>
      <c r="V347" s="201"/>
      <c r="W347" s="113"/>
      <c r="Y347" s="113"/>
      <c r="Z347" s="113"/>
      <c r="AA347" s="113"/>
      <c r="AC347" s="113"/>
      <c r="AD347" s="201"/>
      <c r="AE347" s="113"/>
      <c r="AF347" s="113"/>
      <c r="AG347" s="113"/>
    </row>
    <row r="348" spans="1:33" x14ac:dyDescent="0.2">
      <c r="A348" s="113"/>
      <c r="B348" s="200"/>
      <c r="C348" s="113"/>
      <c r="D348" s="201"/>
      <c r="E348" s="201"/>
      <c r="F348" s="113"/>
      <c r="G348" s="113"/>
      <c r="H348" s="113"/>
      <c r="I348" s="203"/>
      <c r="J348" s="203"/>
      <c r="K348" s="204"/>
      <c r="L348" s="204"/>
      <c r="M348" s="204"/>
      <c r="N348" s="201"/>
      <c r="O348" s="201"/>
      <c r="P348" s="201"/>
      <c r="Q348" s="201"/>
      <c r="R348" s="113"/>
      <c r="S348" s="113"/>
      <c r="V348" s="201"/>
      <c r="W348" s="113"/>
      <c r="Y348" s="113"/>
      <c r="Z348" s="113"/>
      <c r="AA348" s="113"/>
      <c r="AC348" s="113"/>
      <c r="AD348" s="201"/>
      <c r="AE348" s="113"/>
      <c r="AF348" s="113"/>
      <c r="AG348" s="113"/>
    </row>
    <row r="349" spans="1:33" x14ac:dyDescent="0.2">
      <c r="A349" s="113"/>
      <c r="B349" s="200"/>
      <c r="C349" s="113"/>
      <c r="D349" s="201"/>
      <c r="E349" s="201"/>
      <c r="F349" s="113"/>
      <c r="G349" s="113"/>
      <c r="H349" s="113"/>
      <c r="I349" s="203"/>
      <c r="J349" s="203"/>
      <c r="K349" s="204"/>
      <c r="L349" s="204"/>
      <c r="M349" s="204"/>
      <c r="N349" s="201"/>
      <c r="O349" s="201"/>
      <c r="P349" s="201"/>
      <c r="Q349" s="201"/>
      <c r="R349" s="113"/>
      <c r="S349" s="113"/>
      <c r="V349" s="201"/>
      <c r="W349" s="113"/>
      <c r="Y349" s="113"/>
      <c r="Z349" s="113"/>
      <c r="AA349" s="113"/>
      <c r="AC349" s="113"/>
      <c r="AD349" s="201"/>
      <c r="AE349" s="113"/>
      <c r="AF349" s="113"/>
      <c r="AG349" s="113"/>
    </row>
    <row r="350" spans="1:33" x14ac:dyDescent="0.2">
      <c r="A350" s="113"/>
      <c r="B350" s="200"/>
      <c r="C350" s="113"/>
      <c r="D350" s="201"/>
      <c r="E350" s="201"/>
      <c r="F350" s="113"/>
      <c r="G350" s="113"/>
      <c r="H350" s="113"/>
      <c r="I350" s="203"/>
      <c r="J350" s="203"/>
      <c r="K350" s="204"/>
      <c r="L350" s="204"/>
      <c r="M350" s="204"/>
      <c r="N350" s="201"/>
      <c r="O350" s="201"/>
      <c r="P350" s="201"/>
      <c r="Q350" s="201"/>
      <c r="R350" s="113"/>
      <c r="S350" s="113"/>
      <c r="V350" s="201"/>
      <c r="W350" s="113"/>
      <c r="Y350" s="113"/>
      <c r="Z350" s="113"/>
      <c r="AA350" s="113"/>
      <c r="AC350" s="113"/>
      <c r="AD350" s="201"/>
      <c r="AE350" s="113"/>
      <c r="AF350" s="113"/>
      <c r="AG350" s="113"/>
    </row>
    <row r="351" spans="1:33" x14ac:dyDescent="0.2">
      <c r="A351" s="113"/>
      <c r="B351" s="200"/>
      <c r="C351" s="113"/>
      <c r="D351" s="201"/>
      <c r="E351" s="201"/>
      <c r="F351" s="113"/>
      <c r="G351" s="113"/>
      <c r="H351" s="113"/>
      <c r="I351" s="203"/>
      <c r="J351" s="203"/>
      <c r="K351" s="204"/>
      <c r="L351" s="204"/>
      <c r="M351" s="204"/>
      <c r="N351" s="201"/>
      <c r="O351" s="201"/>
      <c r="P351" s="201"/>
      <c r="Q351" s="201"/>
      <c r="R351" s="113"/>
      <c r="S351" s="113"/>
      <c r="V351" s="201"/>
      <c r="W351" s="113"/>
      <c r="Y351" s="113"/>
      <c r="Z351" s="113"/>
      <c r="AA351" s="113"/>
      <c r="AC351" s="113"/>
      <c r="AD351" s="201"/>
      <c r="AE351" s="113"/>
      <c r="AF351" s="113"/>
      <c r="AG351" s="113"/>
    </row>
    <row r="352" spans="1:33" x14ac:dyDescent="0.2">
      <c r="A352" s="113"/>
      <c r="B352" s="200"/>
      <c r="C352" s="113"/>
      <c r="D352" s="201"/>
      <c r="E352" s="201"/>
      <c r="F352" s="113"/>
      <c r="G352" s="113"/>
      <c r="H352" s="113"/>
      <c r="I352" s="203"/>
      <c r="J352" s="203"/>
      <c r="K352" s="204"/>
      <c r="L352" s="204"/>
      <c r="M352" s="204"/>
      <c r="N352" s="201"/>
      <c r="O352" s="201"/>
      <c r="P352" s="201"/>
      <c r="Q352" s="201"/>
      <c r="R352" s="113"/>
      <c r="S352" s="113"/>
      <c r="V352" s="201"/>
      <c r="W352" s="113"/>
      <c r="Y352" s="113"/>
      <c r="Z352" s="113"/>
      <c r="AA352" s="113"/>
      <c r="AC352" s="113"/>
      <c r="AD352" s="201"/>
      <c r="AE352" s="113"/>
      <c r="AF352" s="113"/>
      <c r="AG352" s="113"/>
    </row>
    <row r="353" spans="1:33" x14ac:dyDescent="0.2">
      <c r="A353" s="113"/>
      <c r="B353" s="200"/>
      <c r="C353" s="113"/>
      <c r="D353" s="201"/>
      <c r="E353" s="201"/>
      <c r="F353" s="113"/>
      <c r="G353" s="113"/>
      <c r="H353" s="113"/>
      <c r="I353" s="203"/>
      <c r="J353" s="203"/>
      <c r="K353" s="204"/>
      <c r="L353" s="204"/>
      <c r="M353" s="204"/>
      <c r="N353" s="201"/>
      <c r="O353" s="201"/>
      <c r="P353" s="201"/>
      <c r="Q353" s="201"/>
      <c r="R353" s="113"/>
      <c r="S353" s="113"/>
      <c r="V353" s="201"/>
      <c r="W353" s="113"/>
      <c r="Y353" s="113"/>
      <c r="Z353" s="113"/>
      <c r="AA353" s="113"/>
      <c r="AC353" s="113"/>
      <c r="AD353" s="201"/>
      <c r="AE353" s="113"/>
      <c r="AF353" s="113"/>
      <c r="AG353" s="113"/>
    </row>
    <row r="354" spans="1:33" x14ac:dyDescent="0.2">
      <c r="A354" s="113"/>
      <c r="B354" s="200"/>
      <c r="C354" s="113"/>
      <c r="D354" s="201"/>
      <c r="E354" s="201"/>
      <c r="F354" s="113"/>
      <c r="G354" s="113"/>
      <c r="H354" s="113"/>
      <c r="I354" s="203"/>
      <c r="J354" s="203"/>
      <c r="K354" s="204"/>
      <c r="L354" s="204"/>
      <c r="M354" s="204"/>
      <c r="N354" s="201"/>
      <c r="O354" s="201"/>
      <c r="P354" s="201"/>
      <c r="Q354" s="201"/>
      <c r="R354" s="113"/>
      <c r="S354" s="113"/>
      <c r="V354" s="201"/>
      <c r="W354" s="113"/>
      <c r="Y354" s="113"/>
      <c r="Z354" s="113"/>
      <c r="AA354" s="113"/>
      <c r="AC354" s="113"/>
      <c r="AD354" s="201"/>
      <c r="AE354" s="113"/>
      <c r="AF354" s="113"/>
      <c r="AG354" s="113"/>
    </row>
    <row r="355" spans="1:33" x14ac:dyDescent="0.2">
      <c r="A355" s="113"/>
      <c r="B355" s="200"/>
      <c r="C355" s="113"/>
      <c r="D355" s="201"/>
      <c r="E355" s="201"/>
      <c r="F355" s="113"/>
      <c r="G355" s="113"/>
      <c r="H355" s="113"/>
      <c r="I355" s="203"/>
      <c r="J355" s="203"/>
      <c r="K355" s="204"/>
      <c r="L355" s="204"/>
      <c r="M355" s="204"/>
      <c r="N355" s="201"/>
      <c r="O355" s="201"/>
      <c r="P355" s="201"/>
      <c r="Q355" s="201"/>
      <c r="R355" s="113"/>
      <c r="S355" s="113"/>
      <c r="V355" s="201"/>
      <c r="W355" s="113"/>
      <c r="Y355" s="113"/>
      <c r="Z355" s="113"/>
      <c r="AA355" s="113"/>
      <c r="AC355" s="113"/>
      <c r="AD355" s="201"/>
      <c r="AE355" s="113"/>
      <c r="AF355" s="113"/>
      <c r="AG355" s="113"/>
    </row>
    <row r="356" spans="1:33" x14ac:dyDescent="0.2">
      <c r="A356" s="113"/>
      <c r="B356" s="200"/>
      <c r="C356" s="113"/>
      <c r="D356" s="201"/>
      <c r="E356" s="201"/>
      <c r="F356" s="113"/>
      <c r="G356" s="113"/>
      <c r="H356" s="113"/>
      <c r="I356" s="203"/>
      <c r="J356" s="203"/>
      <c r="K356" s="204"/>
      <c r="L356" s="204"/>
      <c r="M356" s="204"/>
      <c r="N356" s="201"/>
      <c r="O356" s="201"/>
      <c r="P356" s="201"/>
      <c r="Q356" s="201"/>
      <c r="R356" s="113"/>
      <c r="S356" s="113"/>
      <c r="V356" s="201"/>
      <c r="W356" s="113"/>
      <c r="Y356" s="113"/>
      <c r="Z356" s="113"/>
      <c r="AA356" s="113"/>
      <c r="AC356" s="113"/>
      <c r="AD356" s="201"/>
      <c r="AE356" s="113"/>
      <c r="AF356" s="113"/>
      <c r="AG356" s="113"/>
    </row>
    <row r="357" spans="1:33" x14ac:dyDescent="0.2">
      <c r="A357" s="113"/>
      <c r="B357" s="200"/>
      <c r="C357" s="113"/>
      <c r="D357" s="201"/>
      <c r="E357" s="201"/>
      <c r="F357" s="113"/>
      <c r="G357" s="113"/>
      <c r="H357" s="113"/>
      <c r="I357" s="203"/>
      <c r="J357" s="203"/>
      <c r="K357" s="204"/>
      <c r="L357" s="204"/>
      <c r="M357" s="204"/>
      <c r="N357" s="201"/>
      <c r="O357" s="201"/>
      <c r="P357" s="201"/>
      <c r="Q357" s="201"/>
      <c r="R357" s="113"/>
      <c r="S357" s="113"/>
      <c r="V357" s="201"/>
      <c r="W357" s="113"/>
      <c r="Y357" s="113"/>
      <c r="Z357" s="113"/>
      <c r="AA357" s="113"/>
      <c r="AC357" s="113"/>
      <c r="AD357" s="201"/>
      <c r="AE357" s="113"/>
      <c r="AF357" s="113"/>
      <c r="AG357" s="113"/>
    </row>
    <row r="358" spans="1:33" x14ac:dyDescent="0.2">
      <c r="A358" s="113"/>
      <c r="B358" s="200"/>
      <c r="C358" s="113"/>
      <c r="D358" s="201"/>
      <c r="E358" s="201"/>
      <c r="F358" s="113"/>
      <c r="G358" s="113"/>
      <c r="H358" s="113"/>
      <c r="I358" s="203"/>
      <c r="J358" s="203"/>
      <c r="K358" s="204"/>
      <c r="L358" s="204"/>
      <c r="M358" s="204"/>
      <c r="N358" s="201"/>
      <c r="O358" s="201"/>
      <c r="P358" s="201"/>
      <c r="Q358" s="201"/>
      <c r="R358" s="113"/>
      <c r="S358" s="113"/>
      <c r="V358" s="201"/>
      <c r="W358" s="113"/>
      <c r="Y358" s="113"/>
      <c r="Z358" s="113"/>
      <c r="AA358" s="113"/>
      <c r="AC358" s="113"/>
      <c r="AD358" s="201"/>
      <c r="AE358" s="113"/>
      <c r="AF358" s="113"/>
      <c r="AG358" s="113"/>
    </row>
    <row r="359" spans="1:33" x14ac:dyDescent="0.2">
      <c r="A359" s="113"/>
      <c r="B359" s="200"/>
      <c r="C359" s="113"/>
      <c r="D359" s="201"/>
      <c r="E359" s="201"/>
      <c r="F359" s="113"/>
      <c r="G359" s="113"/>
      <c r="H359" s="113"/>
      <c r="I359" s="203"/>
      <c r="J359" s="203"/>
      <c r="K359" s="204"/>
      <c r="L359" s="204"/>
      <c r="M359" s="204"/>
      <c r="N359" s="201"/>
      <c r="O359" s="201"/>
      <c r="P359" s="201"/>
      <c r="Q359" s="201"/>
      <c r="R359" s="113"/>
      <c r="S359" s="113"/>
      <c r="V359" s="201"/>
      <c r="W359" s="113"/>
      <c r="Y359" s="113"/>
      <c r="Z359" s="113"/>
      <c r="AA359" s="113"/>
      <c r="AC359" s="113"/>
      <c r="AD359" s="201"/>
      <c r="AE359" s="113"/>
      <c r="AF359" s="113"/>
      <c r="AG359" s="113"/>
    </row>
    <row r="360" spans="1:33" x14ac:dyDescent="0.2">
      <c r="A360" s="113"/>
      <c r="B360" s="200"/>
      <c r="C360" s="113"/>
      <c r="D360" s="201"/>
      <c r="E360" s="201"/>
      <c r="F360" s="113"/>
      <c r="G360" s="113"/>
      <c r="H360" s="113"/>
      <c r="I360" s="203"/>
      <c r="J360" s="203"/>
      <c r="K360" s="204"/>
      <c r="L360" s="204"/>
      <c r="M360" s="204"/>
      <c r="N360" s="201"/>
      <c r="O360" s="201"/>
      <c r="P360" s="201"/>
      <c r="Q360" s="201"/>
      <c r="R360" s="113"/>
      <c r="S360" s="113"/>
      <c r="V360" s="201"/>
      <c r="W360" s="113"/>
      <c r="Y360" s="113"/>
      <c r="Z360" s="113"/>
      <c r="AA360" s="113"/>
      <c r="AC360" s="113"/>
      <c r="AD360" s="201"/>
      <c r="AE360" s="113"/>
      <c r="AF360" s="113"/>
      <c r="AG360" s="113"/>
    </row>
    <row r="361" spans="1:33" x14ac:dyDescent="0.2">
      <c r="A361" s="113"/>
      <c r="B361" s="200"/>
      <c r="C361" s="113"/>
      <c r="D361" s="201"/>
      <c r="E361" s="201"/>
      <c r="F361" s="113"/>
      <c r="G361" s="113"/>
      <c r="H361" s="113"/>
      <c r="I361" s="203"/>
      <c r="J361" s="203"/>
      <c r="K361" s="204"/>
      <c r="L361" s="204"/>
      <c r="M361" s="204"/>
      <c r="N361" s="201"/>
      <c r="O361" s="201"/>
      <c r="P361" s="201"/>
      <c r="Q361" s="201"/>
      <c r="R361" s="113"/>
      <c r="S361" s="113"/>
      <c r="V361" s="201"/>
      <c r="W361" s="113"/>
      <c r="Y361" s="113"/>
      <c r="Z361" s="113"/>
      <c r="AA361" s="113"/>
      <c r="AC361" s="113"/>
      <c r="AD361" s="201"/>
      <c r="AE361" s="113"/>
      <c r="AF361" s="113"/>
      <c r="AG361" s="113"/>
    </row>
    <row r="362" spans="1:33" x14ac:dyDescent="0.2">
      <c r="A362" s="113"/>
      <c r="B362" s="200"/>
      <c r="C362" s="113"/>
      <c r="D362" s="201"/>
      <c r="E362" s="201"/>
      <c r="F362" s="113"/>
      <c r="G362" s="113"/>
      <c r="H362" s="113"/>
      <c r="I362" s="203"/>
      <c r="J362" s="203"/>
      <c r="K362" s="204"/>
      <c r="L362" s="204"/>
      <c r="M362" s="204"/>
      <c r="N362" s="201"/>
      <c r="O362" s="201"/>
      <c r="P362" s="201"/>
      <c r="Q362" s="201"/>
      <c r="R362" s="113"/>
      <c r="S362" s="113"/>
      <c r="V362" s="201"/>
      <c r="W362" s="113"/>
      <c r="Y362" s="113"/>
      <c r="Z362" s="113"/>
      <c r="AA362" s="113"/>
      <c r="AC362" s="113"/>
      <c r="AD362" s="201"/>
      <c r="AE362" s="113"/>
      <c r="AF362" s="113"/>
      <c r="AG362" s="113"/>
    </row>
    <row r="363" spans="1:33" x14ac:dyDescent="0.2">
      <c r="A363" s="113"/>
      <c r="B363" s="200"/>
      <c r="C363" s="113"/>
      <c r="D363" s="201"/>
      <c r="E363" s="201"/>
      <c r="F363" s="113"/>
      <c r="G363" s="113"/>
      <c r="H363" s="113"/>
      <c r="I363" s="203"/>
      <c r="J363" s="203"/>
      <c r="K363" s="204"/>
      <c r="L363" s="204"/>
      <c r="M363" s="204"/>
      <c r="N363" s="201"/>
      <c r="O363" s="201"/>
      <c r="P363" s="201"/>
      <c r="Q363" s="201"/>
      <c r="R363" s="113"/>
      <c r="S363" s="113"/>
      <c r="V363" s="201"/>
      <c r="W363" s="113"/>
      <c r="Y363" s="113"/>
      <c r="Z363" s="113"/>
      <c r="AA363" s="113"/>
      <c r="AC363" s="113"/>
      <c r="AD363" s="201"/>
      <c r="AE363" s="113"/>
      <c r="AF363" s="113"/>
      <c r="AG363" s="113"/>
    </row>
    <row r="364" spans="1:33" x14ac:dyDescent="0.2">
      <c r="A364" s="113"/>
      <c r="B364" s="200"/>
      <c r="C364" s="113"/>
      <c r="D364" s="201"/>
      <c r="E364" s="201"/>
      <c r="F364" s="113"/>
      <c r="G364" s="113"/>
      <c r="H364" s="113"/>
      <c r="I364" s="203"/>
      <c r="J364" s="203"/>
      <c r="K364" s="204"/>
      <c r="L364" s="204"/>
      <c r="M364" s="204"/>
      <c r="N364" s="201"/>
      <c r="O364" s="201"/>
      <c r="P364" s="201"/>
      <c r="Q364" s="201"/>
      <c r="R364" s="113"/>
      <c r="S364" s="113"/>
      <c r="V364" s="201"/>
      <c r="W364" s="113"/>
      <c r="Y364" s="113"/>
      <c r="Z364" s="113"/>
      <c r="AA364" s="113"/>
      <c r="AC364" s="113"/>
      <c r="AD364" s="201"/>
      <c r="AE364" s="113"/>
      <c r="AF364" s="113"/>
      <c r="AG364" s="113"/>
    </row>
    <row r="365" spans="1:33" x14ac:dyDescent="0.2">
      <c r="A365" s="113"/>
      <c r="B365" s="200"/>
      <c r="C365" s="113"/>
      <c r="D365" s="201"/>
      <c r="E365" s="201"/>
      <c r="F365" s="113"/>
      <c r="G365" s="113"/>
      <c r="H365" s="113"/>
      <c r="I365" s="203"/>
      <c r="J365" s="203"/>
      <c r="K365" s="204"/>
      <c r="L365" s="204"/>
      <c r="M365" s="204"/>
      <c r="N365" s="201"/>
      <c r="O365" s="201"/>
      <c r="P365" s="201"/>
      <c r="Q365" s="201"/>
      <c r="R365" s="113"/>
      <c r="S365" s="113"/>
      <c r="V365" s="201"/>
      <c r="W365" s="113"/>
      <c r="Y365" s="113"/>
      <c r="Z365" s="113"/>
      <c r="AA365" s="113"/>
      <c r="AC365" s="113"/>
      <c r="AD365" s="201"/>
      <c r="AE365" s="113"/>
      <c r="AF365" s="113"/>
      <c r="AG365" s="113"/>
    </row>
    <row r="366" spans="1:33" x14ac:dyDescent="0.2">
      <c r="A366" s="113"/>
      <c r="B366" s="200"/>
      <c r="C366" s="113"/>
      <c r="D366" s="201"/>
      <c r="E366" s="201"/>
      <c r="F366" s="113"/>
      <c r="G366" s="113"/>
      <c r="H366" s="113"/>
      <c r="I366" s="203"/>
      <c r="J366" s="203"/>
      <c r="K366" s="204"/>
      <c r="L366" s="204"/>
      <c r="M366" s="204"/>
      <c r="N366" s="201"/>
      <c r="O366" s="201"/>
      <c r="P366" s="201"/>
      <c r="Q366" s="201"/>
      <c r="R366" s="113"/>
      <c r="S366" s="113"/>
      <c r="V366" s="201"/>
      <c r="W366" s="113"/>
      <c r="Y366" s="113"/>
      <c r="Z366" s="113"/>
      <c r="AA366" s="113"/>
      <c r="AC366" s="113"/>
      <c r="AD366" s="201"/>
      <c r="AE366" s="113"/>
      <c r="AF366" s="113"/>
      <c r="AG366" s="113"/>
    </row>
    <row r="367" spans="1:33" x14ac:dyDescent="0.2">
      <c r="A367" s="113"/>
      <c r="B367" s="200"/>
      <c r="C367" s="113"/>
      <c r="D367" s="201"/>
      <c r="E367" s="201"/>
      <c r="F367" s="113"/>
      <c r="G367" s="113"/>
      <c r="H367" s="113"/>
      <c r="I367" s="203"/>
      <c r="J367" s="203"/>
      <c r="K367" s="204"/>
      <c r="L367" s="204"/>
      <c r="M367" s="204"/>
      <c r="N367" s="201"/>
      <c r="O367" s="201"/>
      <c r="P367" s="201"/>
      <c r="Q367" s="201"/>
      <c r="R367" s="113"/>
      <c r="S367" s="113"/>
      <c r="V367" s="201"/>
      <c r="W367" s="113"/>
      <c r="Y367" s="113"/>
      <c r="Z367" s="113"/>
      <c r="AA367" s="113"/>
      <c r="AC367" s="113"/>
      <c r="AD367" s="201"/>
      <c r="AE367" s="113"/>
      <c r="AF367" s="113"/>
      <c r="AG367" s="113"/>
    </row>
    <row r="368" spans="1:33" x14ac:dyDescent="0.2">
      <c r="A368" s="113"/>
      <c r="B368" s="200"/>
      <c r="C368" s="113"/>
      <c r="D368" s="201"/>
      <c r="E368" s="201"/>
      <c r="F368" s="113"/>
      <c r="G368" s="113"/>
      <c r="H368" s="113"/>
      <c r="I368" s="203"/>
      <c r="J368" s="203"/>
      <c r="K368" s="204"/>
      <c r="L368" s="204"/>
      <c r="M368" s="204"/>
      <c r="N368" s="201"/>
      <c r="O368" s="201"/>
      <c r="P368" s="201"/>
      <c r="Q368" s="201"/>
      <c r="R368" s="113"/>
      <c r="S368" s="113"/>
      <c r="V368" s="201"/>
      <c r="W368" s="113"/>
      <c r="Y368" s="113"/>
      <c r="Z368" s="113"/>
      <c r="AA368" s="113"/>
      <c r="AC368" s="113"/>
      <c r="AD368" s="201"/>
      <c r="AE368" s="113"/>
      <c r="AF368" s="113"/>
      <c r="AG368" s="113"/>
    </row>
    <row r="369" spans="1:33" x14ac:dyDescent="0.2">
      <c r="A369" s="113"/>
      <c r="B369" s="200"/>
      <c r="C369" s="113"/>
      <c r="D369" s="201"/>
      <c r="E369" s="201"/>
      <c r="F369" s="113"/>
      <c r="G369" s="113"/>
      <c r="H369" s="113"/>
      <c r="I369" s="203"/>
      <c r="J369" s="203"/>
      <c r="K369" s="204"/>
      <c r="L369" s="204"/>
      <c r="M369" s="204"/>
      <c r="N369" s="201"/>
      <c r="O369" s="201"/>
      <c r="P369" s="201"/>
      <c r="Q369" s="201"/>
      <c r="R369" s="113"/>
      <c r="S369" s="113"/>
      <c r="V369" s="201"/>
      <c r="W369" s="113"/>
      <c r="Y369" s="113"/>
      <c r="Z369" s="113"/>
      <c r="AA369" s="113"/>
      <c r="AC369" s="113"/>
      <c r="AD369" s="201"/>
      <c r="AE369" s="113"/>
      <c r="AF369" s="113"/>
      <c r="AG369" s="113"/>
    </row>
    <row r="370" spans="1:33" x14ac:dyDescent="0.2">
      <c r="A370" s="113"/>
      <c r="B370" s="200"/>
      <c r="C370" s="113"/>
      <c r="D370" s="201"/>
      <c r="E370" s="201"/>
      <c r="F370" s="113"/>
      <c r="G370" s="113"/>
      <c r="H370" s="113"/>
      <c r="I370" s="203"/>
      <c r="J370" s="203"/>
      <c r="K370" s="204"/>
      <c r="L370" s="204"/>
      <c r="M370" s="204"/>
      <c r="N370" s="201"/>
      <c r="O370" s="201"/>
      <c r="P370" s="201"/>
      <c r="Q370" s="201"/>
      <c r="R370" s="113"/>
      <c r="S370" s="113"/>
      <c r="V370" s="201"/>
      <c r="W370" s="113"/>
      <c r="Y370" s="113"/>
      <c r="Z370" s="113"/>
      <c r="AA370" s="113"/>
      <c r="AC370" s="113"/>
      <c r="AD370" s="201"/>
      <c r="AE370" s="113"/>
      <c r="AF370" s="113"/>
      <c r="AG370" s="113"/>
    </row>
    <row r="371" spans="1:33" x14ac:dyDescent="0.2">
      <c r="A371" s="113"/>
      <c r="B371" s="200"/>
      <c r="C371" s="113"/>
      <c r="D371" s="201"/>
      <c r="E371" s="201"/>
      <c r="F371" s="113"/>
      <c r="G371" s="113"/>
      <c r="H371" s="113"/>
      <c r="I371" s="203"/>
      <c r="J371" s="203"/>
      <c r="K371" s="204"/>
      <c r="L371" s="204"/>
      <c r="M371" s="204"/>
      <c r="N371" s="201"/>
      <c r="O371" s="201"/>
      <c r="P371" s="201"/>
      <c r="Q371" s="201"/>
      <c r="R371" s="113"/>
      <c r="S371" s="113"/>
      <c r="V371" s="201"/>
      <c r="W371" s="113"/>
      <c r="Y371" s="113"/>
      <c r="Z371" s="113"/>
      <c r="AA371" s="113"/>
      <c r="AC371" s="113"/>
      <c r="AD371" s="201"/>
      <c r="AE371" s="113"/>
      <c r="AF371" s="113"/>
      <c r="AG371" s="113"/>
    </row>
    <row r="372" spans="1:33" x14ac:dyDescent="0.2">
      <c r="A372" s="113"/>
      <c r="B372" s="200"/>
      <c r="C372" s="113"/>
      <c r="D372" s="201"/>
      <c r="E372" s="201"/>
      <c r="F372" s="113"/>
      <c r="G372" s="113"/>
      <c r="H372" s="113"/>
      <c r="I372" s="203"/>
      <c r="J372" s="203"/>
      <c r="K372" s="204"/>
      <c r="L372" s="204"/>
      <c r="M372" s="204"/>
      <c r="N372" s="201"/>
      <c r="O372" s="201"/>
      <c r="P372" s="201"/>
      <c r="Q372" s="201"/>
      <c r="R372" s="113"/>
      <c r="S372" s="113"/>
      <c r="V372" s="201"/>
      <c r="W372" s="113"/>
      <c r="Y372" s="113"/>
      <c r="Z372" s="113"/>
      <c r="AA372" s="113"/>
      <c r="AC372" s="113"/>
      <c r="AD372" s="201"/>
      <c r="AE372" s="113"/>
      <c r="AF372" s="113"/>
      <c r="AG372" s="113"/>
    </row>
    <row r="373" spans="1:33" x14ac:dyDescent="0.2">
      <c r="A373" s="113"/>
      <c r="B373" s="200"/>
      <c r="C373" s="113"/>
      <c r="D373" s="201"/>
      <c r="E373" s="201"/>
      <c r="F373" s="113"/>
      <c r="G373" s="113"/>
      <c r="H373" s="113"/>
      <c r="I373" s="203"/>
      <c r="J373" s="203"/>
      <c r="K373" s="204"/>
      <c r="L373" s="204"/>
      <c r="M373" s="204"/>
      <c r="N373" s="201"/>
      <c r="O373" s="201"/>
      <c r="P373" s="201"/>
      <c r="Q373" s="201"/>
      <c r="R373" s="113"/>
      <c r="S373" s="113"/>
      <c r="V373" s="201"/>
      <c r="W373" s="113"/>
      <c r="Y373" s="113"/>
      <c r="Z373" s="113"/>
      <c r="AA373" s="113"/>
      <c r="AC373" s="113"/>
      <c r="AD373" s="201"/>
      <c r="AE373" s="113"/>
      <c r="AF373" s="113"/>
      <c r="AG373" s="113"/>
    </row>
    <row r="374" spans="1:33" x14ac:dyDescent="0.2">
      <c r="A374" s="113"/>
      <c r="B374" s="200"/>
      <c r="C374" s="113"/>
      <c r="D374" s="201"/>
      <c r="E374" s="201"/>
      <c r="F374" s="113"/>
      <c r="G374" s="113"/>
      <c r="H374" s="113"/>
      <c r="I374" s="203"/>
      <c r="J374" s="203"/>
      <c r="K374" s="204"/>
      <c r="L374" s="204"/>
      <c r="M374" s="204"/>
      <c r="N374" s="201"/>
      <c r="O374" s="201"/>
      <c r="P374" s="201"/>
      <c r="Q374" s="201"/>
      <c r="R374" s="113"/>
      <c r="S374" s="113"/>
      <c r="V374" s="201"/>
      <c r="W374" s="113"/>
      <c r="Y374" s="113"/>
      <c r="Z374" s="113"/>
      <c r="AA374" s="113"/>
      <c r="AC374" s="113"/>
      <c r="AD374" s="201"/>
      <c r="AE374" s="113"/>
      <c r="AF374" s="113"/>
      <c r="AG374" s="113"/>
    </row>
    <row r="375" spans="1:33" x14ac:dyDescent="0.2">
      <c r="A375" s="113"/>
      <c r="B375" s="200"/>
      <c r="C375" s="113"/>
      <c r="D375" s="201"/>
      <c r="E375" s="201"/>
      <c r="F375" s="113"/>
      <c r="G375" s="113"/>
      <c r="H375" s="113"/>
      <c r="I375" s="203"/>
      <c r="J375" s="203"/>
      <c r="K375" s="204"/>
      <c r="L375" s="204"/>
      <c r="M375" s="204"/>
      <c r="N375" s="201"/>
      <c r="O375" s="201"/>
      <c r="P375" s="201"/>
      <c r="Q375" s="201"/>
      <c r="R375" s="113"/>
      <c r="S375" s="113"/>
      <c r="V375" s="201"/>
      <c r="W375" s="113"/>
      <c r="Y375" s="113"/>
      <c r="Z375" s="113"/>
      <c r="AA375" s="113"/>
      <c r="AC375" s="113"/>
      <c r="AD375" s="201"/>
      <c r="AE375" s="113"/>
      <c r="AF375" s="113"/>
      <c r="AG375" s="113"/>
    </row>
    <row r="376" spans="1:33" x14ac:dyDescent="0.2">
      <c r="A376" s="113"/>
      <c r="B376" s="200"/>
      <c r="C376" s="113"/>
      <c r="D376" s="201"/>
      <c r="E376" s="201"/>
      <c r="F376" s="113"/>
      <c r="G376" s="113"/>
      <c r="H376" s="113"/>
      <c r="I376" s="203"/>
      <c r="J376" s="203"/>
      <c r="K376" s="204"/>
      <c r="L376" s="204"/>
      <c r="M376" s="204"/>
      <c r="N376" s="201"/>
      <c r="O376" s="201"/>
      <c r="P376" s="201"/>
      <c r="Q376" s="201"/>
      <c r="R376" s="113"/>
      <c r="S376" s="113"/>
      <c r="V376" s="201"/>
      <c r="W376" s="113"/>
      <c r="Y376" s="113"/>
      <c r="Z376" s="113"/>
      <c r="AA376" s="113"/>
      <c r="AC376" s="113"/>
      <c r="AD376" s="201"/>
      <c r="AE376" s="113"/>
      <c r="AF376" s="113"/>
      <c r="AG376" s="113"/>
    </row>
    <row r="377" spans="1:33" x14ac:dyDescent="0.2">
      <c r="A377" s="113"/>
      <c r="B377" s="200"/>
      <c r="C377" s="113"/>
      <c r="D377" s="201"/>
      <c r="E377" s="201"/>
      <c r="F377" s="113"/>
      <c r="G377" s="113"/>
      <c r="H377" s="113"/>
      <c r="I377" s="203"/>
      <c r="J377" s="203"/>
      <c r="K377" s="204"/>
      <c r="L377" s="204"/>
      <c r="M377" s="204"/>
      <c r="N377" s="201"/>
      <c r="O377" s="201"/>
      <c r="P377" s="201"/>
      <c r="Q377" s="201"/>
      <c r="R377" s="113"/>
      <c r="S377" s="113"/>
      <c r="V377" s="201"/>
      <c r="W377" s="113"/>
      <c r="Y377" s="113"/>
      <c r="Z377" s="113"/>
      <c r="AA377" s="113"/>
      <c r="AC377" s="113"/>
      <c r="AD377" s="201"/>
      <c r="AE377" s="113"/>
      <c r="AF377" s="113"/>
      <c r="AG377" s="113"/>
    </row>
    <row r="378" spans="1:33" x14ac:dyDescent="0.2">
      <c r="A378" s="113"/>
      <c r="B378" s="200"/>
      <c r="C378" s="113"/>
      <c r="D378" s="201"/>
      <c r="E378" s="201"/>
      <c r="F378" s="113"/>
      <c r="G378" s="113"/>
      <c r="H378" s="113"/>
      <c r="I378" s="203"/>
      <c r="J378" s="203"/>
      <c r="K378" s="204"/>
      <c r="L378" s="204"/>
      <c r="M378" s="204"/>
      <c r="N378" s="201"/>
      <c r="O378" s="201"/>
      <c r="P378" s="201"/>
      <c r="Q378" s="201"/>
      <c r="R378" s="113"/>
      <c r="S378" s="113"/>
      <c r="V378" s="201"/>
      <c r="W378" s="113"/>
      <c r="Y378" s="113"/>
      <c r="Z378" s="113"/>
      <c r="AA378" s="113"/>
      <c r="AC378" s="113"/>
      <c r="AD378" s="201"/>
      <c r="AE378" s="113"/>
      <c r="AF378" s="113"/>
      <c r="AG378" s="113"/>
    </row>
    <row r="379" spans="1:33" x14ac:dyDescent="0.2">
      <c r="A379" s="113"/>
      <c r="B379" s="200"/>
      <c r="C379" s="113"/>
      <c r="D379" s="201"/>
      <c r="E379" s="201"/>
      <c r="F379" s="113"/>
      <c r="G379" s="113"/>
      <c r="H379" s="113"/>
      <c r="I379" s="203"/>
      <c r="J379" s="203"/>
      <c r="K379" s="204"/>
      <c r="L379" s="204"/>
      <c r="M379" s="204"/>
      <c r="N379" s="201"/>
      <c r="O379" s="201"/>
      <c r="P379" s="201"/>
      <c r="Q379" s="201"/>
      <c r="R379" s="113"/>
      <c r="S379" s="113"/>
      <c r="V379" s="201"/>
      <c r="W379" s="113"/>
      <c r="Y379" s="113"/>
      <c r="Z379" s="113"/>
      <c r="AA379" s="113"/>
      <c r="AC379" s="113"/>
      <c r="AD379" s="201"/>
      <c r="AE379" s="113"/>
      <c r="AF379" s="113"/>
      <c r="AG379" s="113"/>
    </row>
    <row r="380" spans="1:33" x14ac:dyDescent="0.2">
      <c r="A380" s="113"/>
      <c r="B380" s="200"/>
      <c r="C380" s="113"/>
      <c r="D380" s="201"/>
      <c r="E380" s="201"/>
      <c r="F380" s="113"/>
      <c r="G380" s="113"/>
      <c r="H380" s="113"/>
      <c r="I380" s="203"/>
      <c r="J380" s="203"/>
      <c r="K380" s="204"/>
      <c r="L380" s="204"/>
      <c r="M380" s="204"/>
      <c r="N380" s="201"/>
      <c r="O380" s="201"/>
      <c r="P380" s="201"/>
      <c r="Q380" s="201"/>
      <c r="R380" s="113"/>
      <c r="S380" s="113"/>
      <c r="V380" s="201"/>
      <c r="W380" s="113"/>
      <c r="Y380" s="113"/>
      <c r="Z380" s="113"/>
      <c r="AA380" s="113"/>
      <c r="AC380" s="113"/>
      <c r="AD380" s="201"/>
      <c r="AE380" s="113"/>
      <c r="AF380" s="113"/>
      <c r="AG380" s="113"/>
    </row>
    <row r="381" spans="1:33" x14ac:dyDescent="0.2">
      <c r="A381" s="113"/>
      <c r="B381" s="200"/>
      <c r="C381" s="113"/>
      <c r="D381" s="201"/>
      <c r="E381" s="201"/>
      <c r="F381" s="113"/>
      <c r="G381" s="113"/>
      <c r="H381" s="113"/>
      <c r="I381" s="203"/>
      <c r="J381" s="203"/>
      <c r="K381" s="204"/>
      <c r="L381" s="204"/>
      <c r="M381" s="204"/>
      <c r="N381" s="201"/>
      <c r="O381" s="201"/>
      <c r="P381" s="201"/>
      <c r="Q381" s="201"/>
      <c r="R381" s="113"/>
      <c r="S381" s="113"/>
      <c r="V381" s="201"/>
      <c r="W381" s="113"/>
      <c r="Y381" s="113"/>
      <c r="Z381" s="113"/>
      <c r="AA381" s="113"/>
      <c r="AC381" s="113"/>
      <c r="AD381" s="201"/>
      <c r="AE381" s="113"/>
      <c r="AF381" s="113"/>
      <c r="AG381" s="113"/>
    </row>
    <row r="382" spans="1:33" x14ac:dyDescent="0.2">
      <c r="A382" s="113"/>
      <c r="B382" s="200"/>
      <c r="C382" s="113"/>
      <c r="D382" s="201"/>
      <c r="E382" s="201"/>
      <c r="F382" s="113"/>
      <c r="G382" s="113"/>
      <c r="H382" s="113"/>
      <c r="I382" s="203"/>
      <c r="J382" s="203"/>
      <c r="K382" s="204"/>
      <c r="L382" s="204"/>
      <c r="M382" s="204"/>
      <c r="N382" s="201"/>
      <c r="O382" s="201"/>
      <c r="P382" s="201"/>
      <c r="Q382" s="201"/>
      <c r="R382" s="113"/>
      <c r="S382" s="113"/>
      <c r="V382" s="201"/>
      <c r="W382" s="113"/>
      <c r="Y382" s="113"/>
      <c r="Z382" s="113"/>
      <c r="AA382" s="113"/>
      <c r="AC382" s="113"/>
      <c r="AD382" s="201"/>
      <c r="AE382" s="113"/>
      <c r="AF382" s="113"/>
      <c r="AG382" s="113"/>
    </row>
    <row r="383" spans="1:33" x14ac:dyDescent="0.2">
      <c r="A383" s="113"/>
      <c r="B383" s="200"/>
      <c r="C383" s="113"/>
      <c r="D383" s="201"/>
      <c r="E383" s="201"/>
      <c r="F383" s="113"/>
      <c r="G383" s="113"/>
      <c r="H383" s="113"/>
      <c r="I383" s="203"/>
      <c r="J383" s="203"/>
      <c r="K383" s="204"/>
      <c r="L383" s="204"/>
      <c r="M383" s="204"/>
      <c r="N383" s="201"/>
      <c r="O383" s="201"/>
      <c r="P383" s="201"/>
      <c r="Q383" s="201"/>
      <c r="R383" s="113"/>
      <c r="S383" s="113"/>
      <c r="V383" s="201"/>
      <c r="W383" s="113"/>
      <c r="Y383" s="113"/>
      <c r="Z383" s="113"/>
      <c r="AA383" s="113"/>
      <c r="AC383" s="113"/>
      <c r="AD383" s="201"/>
      <c r="AE383" s="113"/>
      <c r="AF383" s="113"/>
      <c r="AG383" s="113"/>
    </row>
    <row r="384" spans="1:33" x14ac:dyDescent="0.2">
      <c r="A384" s="113"/>
      <c r="B384" s="200"/>
      <c r="C384" s="113"/>
      <c r="D384" s="201"/>
      <c r="E384" s="201"/>
      <c r="F384" s="113"/>
      <c r="G384" s="113"/>
      <c r="H384" s="113"/>
      <c r="I384" s="203"/>
      <c r="J384" s="203"/>
      <c r="K384" s="204"/>
      <c r="L384" s="204"/>
      <c r="M384" s="204"/>
      <c r="N384" s="201"/>
      <c r="O384" s="201"/>
      <c r="P384" s="201"/>
      <c r="Q384" s="201"/>
      <c r="R384" s="113"/>
      <c r="S384" s="113"/>
      <c r="V384" s="201"/>
      <c r="W384" s="113"/>
      <c r="Y384" s="113"/>
      <c r="Z384" s="113"/>
      <c r="AA384" s="113"/>
      <c r="AC384" s="113"/>
      <c r="AD384" s="201"/>
      <c r="AE384" s="113"/>
      <c r="AF384" s="113"/>
      <c r="AG384" s="113"/>
    </row>
    <row r="385" spans="1:33" x14ac:dyDescent="0.2">
      <c r="A385" s="113"/>
      <c r="B385" s="200"/>
      <c r="C385" s="113"/>
      <c r="D385" s="201"/>
      <c r="E385" s="201"/>
      <c r="F385" s="113"/>
      <c r="G385" s="113"/>
      <c r="H385" s="113"/>
      <c r="I385" s="203"/>
      <c r="J385" s="203"/>
      <c r="K385" s="204"/>
      <c r="L385" s="204"/>
      <c r="M385" s="204"/>
      <c r="N385" s="201"/>
      <c r="O385" s="201"/>
      <c r="P385" s="201"/>
      <c r="Q385" s="201"/>
      <c r="R385" s="113"/>
      <c r="S385" s="113"/>
      <c r="V385" s="201"/>
      <c r="W385" s="113"/>
      <c r="Y385" s="113"/>
      <c r="Z385" s="113"/>
      <c r="AA385" s="113"/>
      <c r="AC385" s="113"/>
      <c r="AD385" s="201"/>
      <c r="AE385" s="113"/>
      <c r="AF385" s="113"/>
      <c r="AG385" s="113"/>
    </row>
    <row r="386" spans="1:33" x14ac:dyDescent="0.2">
      <c r="A386" s="113"/>
      <c r="B386" s="200"/>
      <c r="C386" s="113"/>
      <c r="D386" s="201"/>
      <c r="E386" s="201"/>
      <c r="F386" s="113"/>
      <c r="G386" s="113"/>
      <c r="H386" s="113"/>
      <c r="I386" s="203"/>
      <c r="J386" s="203"/>
      <c r="K386" s="204"/>
      <c r="L386" s="204"/>
      <c r="M386" s="204"/>
      <c r="N386" s="201"/>
      <c r="O386" s="201"/>
      <c r="P386" s="201"/>
      <c r="Q386" s="201"/>
      <c r="R386" s="113"/>
      <c r="S386" s="113"/>
      <c r="V386" s="201"/>
      <c r="W386" s="113"/>
      <c r="Y386" s="113"/>
      <c r="Z386" s="113"/>
      <c r="AA386" s="113"/>
      <c r="AC386" s="113"/>
      <c r="AD386" s="201"/>
      <c r="AE386" s="113"/>
      <c r="AF386" s="113"/>
      <c r="AG386" s="113"/>
    </row>
    <row r="387" spans="1:33" x14ac:dyDescent="0.2">
      <c r="A387" s="113"/>
      <c r="B387" s="200"/>
      <c r="C387" s="113"/>
      <c r="D387" s="201"/>
      <c r="E387" s="201"/>
      <c r="F387" s="113"/>
      <c r="G387" s="113"/>
      <c r="H387" s="113"/>
      <c r="I387" s="203"/>
      <c r="J387" s="203"/>
      <c r="K387" s="204"/>
      <c r="L387" s="204"/>
      <c r="M387" s="204"/>
      <c r="N387" s="201"/>
      <c r="O387" s="201"/>
      <c r="P387" s="201"/>
      <c r="Q387" s="201"/>
      <c r="R387" s="113"/>
      <c r="S387" s="113"/>
      <c r="V387" s="201"/>
      <c r="W387" s="113"/>
      <c r="Y387" s="113"/>
      <c r="Z387" s="113"/>
      <c r="AA387" s="113"/>
      <c r="AC387" s="113"/>
      <c r="AD387" s="201"/>
      <c r="AE387" s="113"/>
      <c r="AF387" s="113"/>
      <c r="AG387" s="113"/>
    </row>
    <row r="388" spans="1:33" x14ac:dyDescent="0.2">
      <c r="A388" s="113"/>
      <c r="B388" s="200"/>
      <c r="C388" s="113"/>
      <c r="D388" s="201"/>
      <c r="E388" s="201"/>
      <c r="F388" s="113"/>
      <c r="G388" s="113"/>
      <c r="H388" s="113"/>
      <c r="I388" s="203"/>
      <c r="J388" s="203"/>
      <c r="K388" s="204"/>
      <c r="L388" s="204"/>
      <c r="M388" s="204"/>
      <c r="N388" s="201"/>
      <c r="O388" s="201"/>
      <c r="P388" s="201"/>
      <c r="Q388" s="201"/>
      <c r="R388" s="113"/>
      <c r="S388" s="113"/>
      <c r="V388" s="201"/>
      <c r="W388" s="113"/>
      <c r="Y388" s="113"/>
      <c r="Z388" s="113"/>
      <c r="AA388" s="113"/>
      <c r="AC388" s="113"/>
      <c r="AD388" s="201"/>
      <c r="AE388" s="113"/>
      <c r="AF388" s="113"/>
      <c r="AG388" s="113"/>
    </row>
    <row r="389" spans="1:33" x14ac:dyDescent="0.2">
      <c r="A389" s="113"/>
      <c r="B389" s="200"/>
      <c r="C389" s="113"/>
      <c r="D389" s="201"/>
      <c r="E389" s="201"/>
      <c r="F389" s="113"/>
      <c r="G389" s="113"/>
      <c r="H389" s="113"/>
      <c r="I389" s="203"/>
      <c r="J389" s="203"/>
      <c r="K389" s="204"/>
      <c r="L389" s="204"/>
      <c r="M389" s="204"/>
      <c r="N389" s="201"/>
      <c r="O389" s="201"/>
      <c r="P389" s="201"/>
      <c r="Q389" s="201"/>
      <c r="R389" s="113"/>
      <c r="S389" s="113"/>
      <c r="V389" s="201"/>
      <c r="W389" s="113"/>
      <c r="Y389" s="113"/>
      <c r="Z389" s="113"/>
      <c r="AA389" s="113"/>
      <c r="AC389" s="113"/>
      <c r="AD389" s="201"/>
      <c r="AE389" s="113"/>
      <c r="AF389" s="113"/>
      <c r="AG389" s="113"/>
    </row>
    <row r="390" spans="1:33" x14ac:dyDescent="0.2">
      <c r="A390" s="113"/>
      <c r="B390" s="200"/>
      <c r="C390" s="113"/>
      <c r="D390" s="201"/>
      <c r="E390" s="201"/>
      <c r="F390" s="113"/>
      <c r="G390" s="113"/>
      <c r="H390" s="113"/>
      <c r="I390" s="203"/>
      <c r="J390" s="203"/>
      <c r="K390" s="204"/>
      <c r="L390" s="204"/>
      <c r="M390" s="204"/>
      <c r="N390" s="201"/>
      <c r="O390" s="201"/>
      <c r="P390" s="201"/>
      <c r="Q390" s="201"/>
      <c r="R390" s="113"/>
      <c r="S390" s="113"/>
      <c r="V390" s="201"/>
      <c r="W390" s="113"/>
      <c r="Y390" s="113"/>
      <c r="Z390" s="113"/>
      <c r="AA390" s="113"/>
      <c r="AC390" s="113"/>
      <c r="AD390" s="201"/>
      <c r="AE390" s="113"/>
      <c r="AF390" s="113"/>
      <c r="AG390" s="113"/>
    </row>
    <row r="391" spans="1:33" x14ac:dyDescent="0.2">
      <c r="A391" s="113"/>
      <c r="B391" s="200"/>
      <c r="C391" s="113"/>
      <c r="D391" s="201"/>
      <c r="E391" s="201"/>
      <c r="F391" s="113"/>
      <c r="G391" s="113"/>
      <c r="H391" s="113"/>
      <c r="I391" s="203"/>
      <c r="J391" s="203"/>
      <c r="K391" s="204"/>
      <c r="L391" s="204"/>
      <c r="M391" s="204"/>
      <c r="N391" s="201"/>
      <c r="O391" s="201"/>
      <c r="P391" s="201"/>
      <c r="Q391" s="201"/>
      <c r="R391" s="113"/>
      <c r="S391" s="113"/>
      <c r="V391" s="201"/>
      <c r="W391" s="113"/>
      <c r="Y391" s="113"/>
      <c r="Z391" s="113"/>
      <c r="AA391" s="113"/>
      <c r="AC391" s="113"/>
      <c r="AD391" s="201"/>
      <c r="AE391" s="113"/>
      <c r="AF391" s="113"/>
      <c r="AG391" s="113"/>
    </row>
    <row r="392" spans="1:33" x14ac:dyDescent="0.2">
      <c r="A392" s="113"/>
      <c r="B392" s="200"/>
      <c r="C392" s="113"/>
      <c r="D392" s="201"/>
      <c r="E392" s="201"/>
      <c r="F392" s="113"/>
      <c r="G392" s="113"/>
      <c r="H392" s="113"/>
      <c r="I392" s="203"/>
      <c r="J392" s="203"/>
      <c r="K392" s="204"/>
      <c r="L392" s="204"/>
      <c r="M392" s="204"/>
      <c r="N392" s="201"/>
      <c r="O392" s="201"/>
      <c r="P392" s="201"/>
      <c r="Q392" s="201"/>
      <c r="R392" s="113"/>
      <c r="S392" s="113"/>
      <c r="V392" s="201"/>
      <c r="W392" s="113"/>
      <c r="Y392" s="113"/>
      <c r="Z392" s="113"/>
      <c r="AA392" s="113"/>
      <c r="AC392" s="113"/>
      <c r="AD392" s="201"/>
      <c r="AE392" s="113"/>
      <c r="AF392" s="113"/>
      <c r="AG392" s="113"/>
    </row>
    <row r="393" spans="1:33" x14ac:dyDescent="0.2">
      <c r="A393" s="113"/>
      <c r="B393" s="200"/>
      <c r="C393" s="113"/>
      <c r="D393" s="201"/>
      <c r="E393" s="201"/>
      <c r="F393" s="113"/>
      <c r="G393" s="113"/>
      <c r="H393" s="113"/>
      <c r="I393" s="203"/>
      <c r="J393" s="203"/>
      <c r="K393" s="204"/>
      <c r="L393" s="204"/>
      <c r="M393" s="204"/>
      <c r="N393" s="201"/>
      <c r="O393" s="201"/>
      <c r="P393" s="201"/>
      <c r="Q393" s="201"/>
      <c r="R393" s="113"/>
      <c r="S393" s="113"/>
      <c r="V393" s="201"/>
      <c r="W393" s="113"/>
      <c r="Y393" s="113"/>
      <c r="Z393" s="113"/>
      <c r="AA393" s="113"/>
      <c r="AC393" s="113"/>
      <c r="AD393" s="201"/>
      <c r="AE393" s="113"/>
      <c r="AF393" s="113"/>
      <c r="AG393" s="113"/>
    </row>
    <row r="394" spans="1:33" x14ac:dyDescent="0.2">
      <c r="A394" s="113"/>
      <c r="B394" s="200"/>
      <c r="C394" s="113"/>
      <c r="D394" s="201"/>
      <c r="E394" s="201"/>
      <c r="F394" s="113"/>
      <c r="G394" s="113"/>
      <c r="H394" s="113"/>
      <c r="I394" s="203"/>
      <c r="J394" s="203"/>
      <c r="K394" s="204"/>
      <c r="L394" s="204"/>
      <c r="M394" s="204"/>
      <c r="N394" s="201"/>
      <c r="O394" s="201"/>
      <c r="P394" s="201"/>
      <c r="Q394" s="201"/>
      <c r="R394" s="113"/>
      <c r="S394" s="113"/>
      <c r="V394" s="201"/>
      <c r="W394" s="113"/>
      <c r="Y394" s="113"/>
      <c r="Z394" s="113"/>
      <c r="AA394" s="113"/>
      <c r="AC394" s="113"/>
      <c r="AD394" s="201"/>
      <c r="AE394" s="113"/>
      <c r="AF394" s="113"/>
      <c r="AG394" s="113"/>
    </row>
    <row r="395" spans="1:33" x14ac:dyDescent="0.2">
      <c r="A395" s="113"/>
      <c r="B395" s="200"/>
      <c r="C395" s="113"/>
      <c r="D395" s="201"/>
      <c r="E395" s="201"/>
      <c r="F395" s="113"/>
      <c r="G395" s="113"/>
      <c r="H395" s="113"/>
      <c r="I395" s="203"/>
      <c r="J395" s="203"/>
      <c r="K395" s="204"/>
      <c r="L395" s="204"/>
      <c r="M395" s="204"/>
      <c r="N395" s="201"/>
      <c r="O395" s="201"/>
      <c r="P395" s="201"/>
      <c r="Q395" s="201"/>
      <c r="R395" s="113"/>
      <c r="S395" s="113"/>
      <c r="V395" s="201"/>
      <c r="W395" s="113"/>
      <c r="Y395" s="113"/>
      <c r="Z395" s="113"/>
      <c r="AA395" s="113"/>
      <c r="AC395" s="113"/>
      <c r="AD395" s="201"/>
      <c r="AE395" s="113"/>
      <c r="AF395" s="113"/>
      <c r="AG395" s="113"/>
    </row>
    <row r="396" spans="1:33" x14ac:dyDescent="0.2">
      <c r="A396" s="113"/>
      <c r="B396" s="200"/>
      <c r="C396" s="113"/>
      <c r="D396" s="201"/>
      <c r="E396" s="201"/>
      <c r="F396" s="113"/>
      <c r="G396" s="113"/>
      <c r="H396" s="113"/>
      <c r="I396" s="203"/>
      <c r="J396" s="203"/>
      <c r="K396" s="204"/>
      <c r="L396" s="204"/>
      <c r="M396" s="204"/>
      <c r="N396" s="201"/>
      <c r="O396" s="201"/>
      <c r="P396" s="201"/>
      <c r="Q396" s="201"/>
      <c r="R396" s="113"/>
      <c r="S396" s="113"/>
      <c r="V396" s="201"/>
      <c r="W396" s="113"/>
      <c r="Y396" s="113"/>
      <c r="Z396" s="113"/>
      <c r="AA396" s="113"/>
      <c r="AC396" s="113"/>
      <c r="AD396" s="201"/>
      <c r="AE396" s="113"/>
      <c r="AF396" s="113"/>
      <c r="AG396" s="113"/>
    </row>
    <row r="397" spans="1:33" x14ac:dyDescent="0.2">
      <c r="A397" s="113"/>
      <c r="B397" s="200"/>
      <c r="C397" s="113"/>
      <c r="D397" s="201"/>
      <c r="E397" s="201"/>
      <c r="F397" s="113"/>
      <c r="G397" s="113"/>
      <c r="H397" s="113"/>
      <c r="I397" s="203"/>
      <c r="J397" s="203"/>
      <c r="K397" s="204"/>
      <c r="L397" s="204"/>
      <c r="M397" s="204"/>
      <c r="N397" s="201"/>
      <c r="O397" s="201"/>
      <c r="P397" s="201"/>
      <c r="Q397" s="201"/>
      <c r="R397" s="113"/>
      <c r="S397" s="113"/>
      <c r="V397" s="201"/>
      <c r="W397" s="113"/>
      <c r="Y397" s="113"/>
      <c r="Z397" s="113"/>
      <c r="AA397" s="113"/>
      <c r="AC397" s="113"/>
      <c r="AD397" s="201"/>
      <c r="AE397" s="113"/>
      <c r="AF397" s="113"/>
      <c r="AG397" s="113"/>
    </row>
    <row r="398" spans="1:33" x14ac:dyDescent="0.2">
      <c r="A398" s="113"/>
      <c r="B398" s="200"/>
      <c r="C398" s="113"/>
      <c r="D398" s="201"/>
      <c r="E398" s="201"/>
      <c r="F398" s="113"/>
      <c r="G398" s="113"/>
      <c r="H398" s="113"/>
      <c r="I398" s="203"/>
      <c r="J398" s="203"/>
      <c r="K398" s="204"/>
      <c r="L398" s="204"/>
      <c r="M398" s="204"/>
      <c r="N398" s="201"/>
      <c r="O398" s="201"/>
      <c r="P398" s="201"/>
      <c r="Q398" s="201"/>
      <c r="R398" s="113"/>
      <c r="S398" s="113"/>
      <c r="V398" s="201"/>
      <c r="W398" s="113"/>
      <c r="Y398" s="113"/>
      <c r="Z398" s="113"/>
      <c r="AA398" s="113"/>
      <c r="AC398" s="113"/>
      <c r="AD398" s="201"/>
      <c r="AE398" s="113"/>
      <c r="AF398" s="113"/>
      <c r="AG398" s="113"/>
    </row>
    <row r="399" spans="1:33" x14ac:dyDescent="0.2">
      <c r="A399" s="113"/>
      <c r="B399" s="200"/>
      <c r="C399" s="113"/>
      <c r="D399" s="201"/>
      <c r="E399" s="201"/>
      <c r="F399" s="113"/>
      <c r="G399" s="113"/>
      <c r="H399" s="113"/>
      <c r="I399" s="203"/>
      <c r="J399" s="203"/>
      <c r="K399" s="204"/>
      <c r="L399" s="204"/>
      <c r="M399" s="204"/>
      <c r="N399" s="201"/>
      <c r="O399" s="201"/>
      <c r="P399" s="201"/>
      <c r="Q399" s="201"/>
      <c r="R399" s="113"/>
      <c r="S399" s="113"/>
      <c r="V399" s="201"/>
      <c r="W399" s="113"/>
      <c r="Y399" s="113"/>
      <c r="Z399" s="113"/>
      <c r="AA399" s="113"/>
      <c r="AC399" s="113"/>
      <c r="AD399" s="201"/>
      <c r="AE399" s="113"/>
      <c r="AF399" s="113"/>
      <c r="AG399" s="113"/>
    </row>
    <row r="400" spans="1:33" x14ac:dyDescent="0.2">
      <c r="A400" s="113"/>
      <c r="B400" s="200"/>
      <c r="C400" s="113"/>
      <c r="D400" s="201"/>
      <c r="E400" s="201"/>
      <c r="F400" s="113"/>
      <c r="G400" s="113"/>
      <c r="H400" s="113"/>
      <c r="I400" s="203"/>
      <c r="J400" s="203"/>
      <c r="K400" s="204"/>
      <c r="L400" s="204"/>
      <c r="M400" s="204"/>
      <c r="N400" s="201"/>
      <c r="O400" s="201"/>
      <c r="P400" s="201"/>
      <c r="Q400" s="201"/>
      <c r="R400" s="113"/>
      <c r="S400" s="113"/>
      <c r="V400" s="201"/>
      <c r="W400" s="113"/>
      <c r="Y400" s="113"/>
      <c r="Z400" s="113"/>
      <c r="AA400" s="113"/>
      <c r="AC400" s="113"/>
      <c r="AD400" s="201"/>
      <c r="AE400" s="113"/>
      <c r="AF400" s="113"/>
      <c r="AG400" s="113"/>
    </row>
    <row r="401" spans="1:33" x14ac:dyDescent="0.2">
      <c r="A401" s="113"/>
      <c r="B401" s="200"/>
      <c r="C401" s="113"/>
      <c r="D401" s="201"/>
      <c r="E401" s="201"/>
      <c r="F401" s="113"/>
      <c r="G401" s="113"/>
      <c r="H401" s="113"/>
      <c r="I401" s="203"/>
      <c r="J401" s="203"/>
      <c r="K401" s="204"/>
      <c r="L401" s="204"/>
      <c r="M401" s="204"/>
      <c r="N401" s="201"/>
      <c r="O401" s="201"/>
      <c r="P401" s="201"/>
      <c r="Q401" s="201"/>
      <c r="R401" s="113"/>
      <c r="S401" s="113"/>
      <c r="V401" s="201"/>
      <c r="W401" s="113"/>
      <c r="Y401" s="113"/>
      <c r="Z401" s="113"/>
      <c r="AA401" s="113"/>
      <c r="AC401" s="113"/>
      <c r="AD401" s="201"/>
      <c r="AE401" s="113"/>
      <c r="AF401" s="113"/>
      <c r="AG401" s="113"/>
    </row>
    <row r="402" spans="1:33" x14ac:dyDescent="0.2">
      <c r="A402" s="113"/>
      <c r="B402" s="200"/>
      <c r="C402" s="113"/>
      <c r="D402" s="201"/>
      <c r="E402" s="201"/>
      <c r="F402" s="113"/>
      <c r="G402" s="113"/>
      <c r="H402" s="113"/>
      <c r="I402" s="203"/>
      <c r="J402" s="203"/>
      <c r="K402" s="204"/>
      <c r="L402" s="204"/>
      <c r="M402" s="204"/>
      <c r="N402" s="201"/>
      <c r="O402" s="201"/>
      <c r="P402" s="201"/>
      <c r="Q402" s="201"/>
      <c r="R402" s="113"/>
      <c r="S402" s="113"/>
      <c r="V402" s="201"/>
      <c r="W402" s="113"/>
      <c r="Y402" s="113"/>
      <c r="Z402" s="113"/>
      <c r="AA402" s="113"/>
      <c r="AC402" s="113"/>
      <c r="AD402" s="201"/>
      <c r="AE402" s="113"/>
      <c r="AF402" s="113"/>
      <c r="AG402" s="113"/>
    </row>
    <row r="403" spans="1:33" x14ac:dyDescent="0.2">
      <c r="A403" s="113"/>
      <c r="B403" s="200"/>
      <c r="C403" s="113"/>
      <c r="D403" s="201"/>
      <c r="E403" s="201"/>
      <c r="F403" s="113"/>
      <c r="G403" s="113"/>
      <c r="H403" s="113"/>
      <c r="I403" s="203"/>
      <c r="J403" s="203"/>
      <c r="K403" s="204"/>
      <c r="L403" s="204"/>
      <c r="M403" s="204"/>
      <c r="N403" s="201"/>
      <c r="O403" s="201"/>
      <c r="P403" s="201"/>
      <c r="Q403" s="201"/>
      <c r="R403" s="113"/>
      <c r="S403" s="113"/>
      <c r="V403" s="201"/>
      <c r="W403" s="113"/>
      <c r="Y403" s="113"/>
      <c r="Z403" s="113"/>
      <c r="AA403" s="113"/>
      <c r="AC403" s="113"/>
      <c r="AD403" s="201"/>
      <c r="AE403" s="113"/>
      <c r="AF403" s="113"/>
      <c r="AG403" s="113"/>
    </row>
    <row r="404" spans="1:33" x14ac:dyDescent="0.2">
      <c r="A404" s="113"/>
      <c r="B404" s="200"/>
      <c r="C404" s="113"/>
      <c r="D404" s="201"/>
      <c r="E404" s="201"/>
      <c r="F404" s="113"/>
      <c r="G404" s="113"/>
      <c r="H404" s="113"/>
      <c r="I404" s="203"/>
      <c r="J404" s="203"/>
      <c r="K404" s="204"/>
      <c r="L404" s="204"/>
      <c r="M404" s="204"/>
      <c r="N404" s="201"/>
      <c r="O404" s="201"/>
      <c r="P404" s="201"/>
      <c r="Q404" s="201"/>
      <c r="R404" s="113"/>
      <c r="S404" s="113"/>
      <c r="V404" s="201"/>
      <c r="W404" s="113"/>
      <c r="Y404" s="113"/>
      <c r="Z404" s="113"/>
      <c r="AA404" s="113"/>
      <c r="AC404" s="113"/>
      <c r="AD404" s="201"/>
      <c r="AE404" s="113"/>
      <c r="AF404" s="113"/>
      <c r="AG404" s="113"/>
    </row>
    <row r="405" spans="1:33" x14ac:dyDescent="0.2">
      <c r="A405" s="113"/>
      <c r="B405" s="200"/>
      <c r="C405" s="113"/>
      <c r="D405" s="201"/>
      <c r="E405" s="201"/>
      <c r="F405" s="113"/>
      <c r="G405" s="113"/>
      <c r="H405" s="113"/>
      <c r="I405" s="203"/>
      <c r="J405" s="203"/>
      <c r="K405" s="204"/>
      <c r="L405" s="204"/>
      <c r="M405" s="204"/>
      <c r="N405" s="201"/>
      <c r="O405" s="201"/>
      <c r="P405" s="201"/>
      <c r="Q405" s="201"/>
      <c r="R405" s="113"/>
      <c r="S405" s="113"/>
      <c r="V405" s="201"/>
      <c r="W405" s="113"/>
      <c r="Y405" s="113"/>
      <c r="Z405" s="113"/>
      <c r="AA405" s="113"/>
      <c r="AC405" s="113"/>
      <c r="AD405" s="201"/>
      <c r="AE405" s="113"/>
      <c r="AF405" s="113"/>
      <c r="AG405" s="113"/>
    </row>
    <row r="406" spans="1:33" x14ac:dyDescent="0.2">
      <c r="A406" s="113"/>
      <c r="B406" s="200"/>
      <c r="C406" s="113"/>
      <c r="D406" s="201"/>
      <c r="E406" s="201"/>
      <c r="F406" s="113"/>
      <c r="G406" s="113"/>
      <c r="H406" s="113"/>
      <c r="I406" s="203"/>
      <c r="J406" s="203"/>
      <c r="K406" s="204"/>
      <c r="L406" s="204"/>
      <c r="M406" s="204"/>
      <c r="N406" s="201"/>
      <c r="O406" s="201"/>
      <c r="P406" s="201"/>
      <c r="Q406" s="201"/>
      <c r="R406" s="113"/>
      <c r="S406" s="113"/>
      <c r="V406" s="201"/>
      <c r="W406" s="113"/>
      <c r="Y406" s="113"/>
      <c r="Z406" s="113"/>
      <c r="AA406" s="113"/>
      <c r="AC406" s="113"/>
      <c r="AD406" s="201"/>
      <c r="AE406" s="113"/>
      <c r="AF406" s="113"/>
      <c r="AG406" s="113"/>
    </row>
    <row r="407" spans="1:33" x14ac:dyDescent="0.2">
      <c r="A407" s="113"/>
      <c r="B407" s="200"/>
      <c r="C407" s="113"/>
      <c r="D407" s="201"/>
      <c r="E407" s="201"/>
      <c r="F407" s="113"/>
      <c r="G407" s="113"/>
      <c r="H407" s="113"/>
      <c r="I407" s="203"/>
      <c r="J407" s="203"/>
      <c r="K407" s="204"/>
      <c r="L407" s="204"/>
      <c r="M407" s="204"/>
      <c r="N407" s="201"/>
      <c r="O407" s="201"/>
      <c r="P407" s="201"/>
      <c r="Q407" s="201"/>
      <c r="R407" s="113"/>
      <c r="S407" s="113"/>
      <c r="V407" s="201"/>
      <c r="W407" s="113"/>
      <c r="Y407" s="113"/>
      <c r="Z407" s="113"/>
      <c r="AA407" s="113"/>
      <c r="AC407" s="113"/>
      <c r="AD407" s="201"/>
      <c r="AE407" s="113"/>
      <c r="AF407" s="113"/>
      <c r="AG407" s="113"/>
    </row>
    <row r="408" spans="1:33" x14ac:dyDescent="0.2">
      <c r="A408" s="113"/>
      <c r="B408" s="200"/>
      <c r="C408" s="113"/>
      <c r="D408" s="201"/>
      <c r="E408" s="201"/>
      <c r="F408" s="113"/>
      <c r="G408" s="113"/>
      <c r="H408" s="113"/>
      <c r="I408" s="203"/>
      <c r="J408" s="203"/>
      <c r="K408" s="204"/>
      <c r="L408" s="204"/>
      <c r="M408" s="204"/>
      <c r="N408" s="201"/>
      <c r="O408" s="201"/>
      <c r="P408" s="201"/>
      <c r="Q408" s="201"/>
      <c r="R408" s="113"/>
      <c r="S408" s="113"/>
      <c r="V408" s="201"/>
      <c r="W408" s="113"/>
      <c r="Y408" s="113"/>
      <c r="Z408" s="113"/>
      <c r="AA408" s="113"/>
      <c r="AC408" s="113"/>
      <c r="AD408" s="201"/>
      <c r="AE408" s="113"/>
      <c r="AF408" s="113"/>
      <c r="AG408" s="113"/>
    </row>
    <row r="409" spans="1:33" x14ac:dyDescent="0.2">
      <c r="A409" s="113"/>
      <c r="B409" s="200"/>
      <c r="C409" s="113"/>
      <c r="D409" s="201"/>
      <c r="E409" s="201"/>
      <c r="F409" s="113"/>
      <c r="G409" s="113"/>
      <c r="H409" s="113"/>
      <c r="I409" s="203"/>
      <c r="J409" s="203"/>
      <c r="K409" s="204"/>
      <c r="L409" s="204"/>
      <c r="M409" s="204"/>
      <c r="N409" s="201"/>
      <c r="O409" s="201"/>
      <c r="P409" s="201"/>
      <c r="Q409" s="201"/>
      <c r="R409" s="113"/>
      <c r="S409" s="113"/>
      <c r="V409" s="201"/>
      <c r="W409" s="113"/>
      <c r="Y409" s="113"/>
      <c r="Z409" s="113"/>
      <c r="AA409" s="113"/>
      <c r="AC409" s="113"/>
      <c r="AD409" s="201"/>
      <c r="AE409" s="113"/>
      <c r="AF409" s="113"/>
      <c r="AG409" s="113"/>
    </row>
    <row r="410" spans="1:33" x14ac:dyDescent="0.2">
      <c r="A410" s="113"/>
      <c r="B410" s="200"/>
      <c r="C410" s="113"/>
      <c r="D410" s="201"/>
      <c r="E410" s="201"/>
      <c r="F410" s="113"/>
      <c r="G410" s="113"/>
      <c r="H410" s="113"/>
      <c r="I410" s="203"/>
      <c r="J410" s="203"/>
      <c r="K410" s="204"/>
      <c r="L410" s="204"/>
      <c r="M410" s="204"/>
      <c r="N410" s="201"/>
      <c r="O410" s="201"/>
      <c r="P410" s="201"/>
      <c r="Q410" s="201"/>
      <c r="R410" s="113"/>
      <c r="S410" s="113"/>
      <c r="V410" s="201"/>
      <c r="W410" s="113"/>
      <c r="Y410" s="113"/>
      <c r="Z410" s="113"/>
      <c r="AA410" s="113"/>
      <c r="AC410" s="113"/>
      <c r="AD410" s="201"/>
      <c r="AE410" s="113"/>
      <c r="AF410" s="113"/>
      <c r="AG410" s="113"/>
    </row>
    <row r="411" spans="1:33" x14ac:dyDescent="0.2">
      <c r="A411" s="113"/>
      <c r="B411" s="200"/>
      <c r="C411" s="113"/>
      <c r="D411" s="201"/>
      <c r="E411" s="201"/>
      <c r="F411" s="113"/>
      <c r="G411" s="113"/>
      <c r="H411" s="113"/>
      <c r="I411" s="203"/>
      <c r="J411" s="203"/>
      <c r="K411" s="204"/>
      <c r="L411" s="204"/>
      <c r="M411" s="204"/>
      <c r="N411" s="201"/>
      <c r="O411" s="201"/>
      <c r="P411" s="201"/>
      <c r="Q411" s="201"/>
      <c r="R411" s="113"/>
      <c r="S411" s="113"/>
      <c r="V411" s="201"/>
      <c r="W411" s="113"/>
      <c r="Y411" s="113"/>
      <c r="Z411" s="113"/>
      <c r="AA411" s="113"/>
      <c r="AC411" s="113"/>
      <c r="AD411" s="201"/>
      <c r="AE411" s="113"/>
      <c r="AF411" s="113"/>
      <c r="AG411" s="113"/>
    </row>
    <row r="412" spans="1:33" x14ac:dyDescent="0.2">
      <c r="A412" s="113"/>
      <c r="B412" s="200"/>
      <c r="C412" s="113"/>
      <c r="D412" s="201"/>
      <c r="E412" s="201"/>
      <c r="F412" s="113"/>
      <c r="G412" s="113"/>
      <c r="H412" s="113"/>
      <c r="I412" s="203"/>
      <c r="J412" s="203"/>
      <c r="K412" s="204"/>
      <c r="L412" s="204"/>
      <c r="M412" s="204"/>
      <c r="N412" s="201"/>
      <c r="O412" s="201"/>
      <c r="P412" s="201"/>
      <c r="Q412" s="201"/>
      <c r="R412" s="113"/>
      <c r="S412" s="113"/>
      <c r="V412" s="201"/>
      <c r="W412" s="113"/>
      <c r="Y412" s="113"/>
      <c r="Z412" s="113"/>
      <c r="AA412" s="113"/>
      <c r="AC412" s="113"/>
      <c r="AD412" s="201"/>
      <c r="AE412" s="113"/>
      <c r="AF412" s="113"/>
      <c r="AG412" s="113"/>
    </row>
    <row r="413" spans="1:33" x14ac:dyDescent="0.2">
      <c r="A413" s="113"/>
      <c r="B413" s="200"/>
      <c r="C413" s="113"/>
      <c r="D413" s="201"/>
      <c r="E413" s="201"/>
      <c r="F413" s="113"/>
      <c r="G413" s="113"/>
      <c r="H413" s="113"/>
      <c r="I413" s="203"/>
      <c r="J413" s="203"/>
      <c r="K413" s="204"/>
      <c r="L413" s="204"/>
      <c r="M413" s="204"/>
      <c r="N413" s="201"/>
      <c r="O413" s="201"/>
      <c r="P413" s="201"/>
      <c r="Q413" s="201"/>
      <c r="R413" s="113"/>
      <c r="S413" s="113"/>
      <c r="V413" s="201"/>
      <c r="W413" s="113"/>
      <c r="Y413" s="113"/>
      <c r="Z413" s="113"/>
      <c r="AA413" s="113"/>
      <c r="AC413" s="113"/>
      <c r="AD413" s="201"/>
      <c r="AE413" s="113"/>
      <c r="AF413" s="113"/>
      <c r="AG413" s="113"/>
    </row>
    <row r="414" spans="1:33" x14ac:dyDescent="0.2">
      <c r="A414" s="113"/>
      <c r="B414" s="200"/>
      <c r="C414" s="113"/>
      <c r="D414" s="201"/>
      <c r="E414" s="201"/>
      <c r="F414" s="113"/>
      <c r="G414" s="113"/>
      <c r="H414" s="113"/>
      <c r="I414" s="203"/>
      <c r="J414" s="203"/>
      <c r="K414" s="204"/>
      <c r="L414" s="204"/>
      <c r="M414" s="204"/>
      <c r="N414" s="201"/>
      <c r="O414" s="201"/>
      <c r="P414" s="201"/>
      <c r="Q414" s="201"/>
      <c r="R414" s="113"/>
      <c r="S414" s="113"/>
      <c r="V414" s="201"/>
      <c r="W414" s="113"/>
      <c r="Y414" s="113"/>
      <c r="Z414" s="113"/>
      <c r="AA414" s="113"/>
      <c r="AC414" s="113"/>
      <c r="AD414" s="201"/>
      <c r="AE414" s="113"/>
      <c r="AF414" s="113"/>
      <c r="AG414" s="113"/>
    </row>
    <row r="415" spans="1:33" x14ac:dyDescent="0.2">
      <c r="A415" s="113"/>
      <c r="B415" s="200"/>
      <c r="C415" s="113"/>
      <c r="D415" s="201"/>
      <c r="E415" s="201"/>
      <c r="F415" s="113"/>
      <c r="G415" s="113"/>
      <c r="H415" s="113"/>
      <c r="I415" s="203"/>
      <c r="J415" s="203"/>
      <c r="K415" s="204"/>
      <c r="L415" s="204"/>
      <c r="M415" s="204"/>
      <c r="N415" s="201"/>
      <c r="O415" s="201"/>
      <c r="P415" s="201"/>
      <c r="Q415" s="201"/>
      <c r="R415" s="113"/>
      <c r="S415" s="113"/>
      <c r="V415" s="201"/>
      <c r="W415" s="113"/>
      <c r="Y415" s="113"/>
      <c r="Z415" s="113"/>
      <c r="AA415" s="113"/>
      <c r="AC415" s="113"/>
      <c r="AD415" s="201"/>
      <c r="AE415" s="113"/>
      <c r="AF415" s="113"/>
      <c r="AG415" s="113"/>
    </row>
    <row r="416" spans="1:33" x14ac:dyDescent="0.2">
      <c r="A416" s="113"/>
      <c r="B416" s="200"/>
      <c r="C416" s="113"/>
      <c r="D416" s="201"/>
      <c r="E416" s="201"/>
      <c r="F416" s="113"/>
      <c r="G416" s="113"/>
      <c r="H416" s="113"/>
      <c r="I416" s="203"/>
      <c r="J416" s="203"/>
      <c r="K416" s="204"/>
      <c r="L416" s="204"/>
      <c r="M416" s="204"/>
      <c r="N416" s="201"/>
      <c r="O416" s="201"/>
      <c r="P416" s="201"/>
      <c r="Q416" s="201"/>
      <c r="R416" s="113"/>
      <c r="S416" s="113"/>
      <c r="V416" s="201"/>
      <c r="W416" s="113"/>
      <c r="Y416" s="113"/>
      <c r="Z416" s="113"/>
      <c r="AA416" s="113"/>
      <c r="AC416" s="113"/>
      <c r="AD416" s="201"/>
      <c r="AE416" s="113"/>
      <c r="AF416" s="113"/>
      <c r="AG416" s="113"/>
    </row>
    <row r="417" spans="1:33" x14ac:dyDescent="0.2">
      <c r="A417" s="113"/>
      <c r="B417" s="200"/>
      <c r="C417" s="113"/>
      <c r="D417" s="201"/>
      <c r="E417" s="201"/>
      <c r="F417" s="113"/>
      <c r="G417" s="113"/>
      <c r="H417" s="113"/>
      <c r="I417" s="203"/>
      <c r="J417" s="203"/>
      <c r="K417" s="204"/>
      <c r="L417" s="204"/>
      <c r="M417" s="204"/>
      <c r="N417" s="201"/>
      <c r="O417" s="201"/>
      <c r="P417" s="201"/>
      <c r="Q417" s="201"/>
      <c r="R417" s="113"/>
      <c r="S417" s="113"/>
      <c r="V417" s="201"/>
      <c r="W417" s="113"/>
      <c r="Y417" s="113"/>
      <c r="Z417" s="113"/>
      <c r="AA417" s="113"/>
      <c r="AC417" s="113"/>
      <c r="AD417" s="201"/>
      <c r="AE417" s="113"/>
      <c r="AF417" s="113"/>
      <c r="AG417" s="113"/>
    </row>
    <row r="418" spans="1:33" x14ac:dyDescent="0.2">
      <c r="A418" s="113"/>
      <c r="B418" s="200"/>
      <c r="C418" s="113"/>
      <c r="D418" s="201"/>
      <c r="E418" s="201"/>
      <c r="F418" s="113"/>
      <c r="G418" s="113"/>
      <c r="H418" s="113"/>
      <c r="I418" s="203"/>
      <c r="J418" s="203"/>
      <c r="K418" s="204"/>
      <c r="L418" s="204"/>
      <c r="M418" s="204"/>
      <c r="N418" s="201"/>
      <c r="O418" s="201"/>
      <c r="P418" s="201"/>
      <c r="Q418" s="201"/>
      <c r="R418" s="113"/>
      <c r="S418" s="113"/>
      <c r="V418" s="201"/>
      <c r="W418" s="113"/>
      <c r="Y418" s="113"/>
      <c r="Z418" s="113"/>
      <c r="AA418" s="113"/>
      <c r="AC418" s="113"/>
      <c r="AD418" s="201"/>
      <c r="AE418" s="113"/>
      <c r="AF418" s="113"/>
      <c r="AG418" s="113"/>
    </row>
    <row r="419" spans="1:33" x14ac:dyDescent="0.2">
      <c r="A419" s="113"/>
      <c r="B419" s="200"/>
      <c r="C419" s="113"/>
      <c r="D419" s="201"/>
      <c r="E419" s="201"/>
      <c r="F419" s="113"/>
      <c r="G419" s="113"/>
      <c r="H419" s="113"/>
      <c r="I419" s="203"/>
      <c r="J419" s="203"/>
      <c r="K419" s="204"/>
      <c r="L419" s="204"/>
      <c r="M419" s="204"/>
      <c r="N419" s="201"/>
      <c r="O419" s="201"/>
      <c r="P419" s="201"/>
      <c r="Q419" s="201"/>
      <c r="R419" s="113"/>
      <c r="S419" s="113"/>
      <c r="V419" s="201"/>
      <c r="W419" s="113"/>
      <c r="Y419" s="113"/>
      <c r="Z419" s="113"/>
      <c r="AA419" s="113"/>
      <c r="AC419" s="113"/>
      <c r="AD419" s="201"/>
      <c r="AE419" s="113"/>
      <c r="AF419" s="113"/>
      <c r="AG419" s="113"/>
    </row>
    <row r="420" spans="1:33" x14ac:dyDescent="0.2">
      <c r="A420" s="113"/>
      <c r="B420" s="200"/>
      <c r="C420" s="113"/>
      <c r="D420" s="201"/>
      <c r="E420" s="201"/>
      <c r="F420" s="113"/>
      <c r="G420" s="113"/>
      <c r="H420" s="113"/>
      <c r="I420" s="203"/>
      <c r="J420" s="203"/>
      <c r="K420" s="204"/>
      <c r="L420" s="204"/>
      <c r="M420" s="204"/>
      <c r="N420" s="201"/>
      <c r="O420" s="201"/>
      <c r="P420" s="201"/>
      <c r="Q420" s="201"/>
      <c r="R420" s="113"/>
      <c r="S420" s="113"/>
      <c r="V420" s="201"/>
      <c r="W420" s="113"/>
      <c r="Y420" s="113"/>
      <c r="Z420" s="113"/>
      <c r="AA420" s="113"/>
      <c r="AC420" s="113"/>
      <c r="AD420" s="201"/>
      <c r="AE420" s="113"/>
      <c r="AF420" s="113"/>
      <c r="AG420" s="113"/>
    </row>
    <row r="421" spans="1:33" x14ac:dyDescent="0.2">
      <c r="A421" s="113"/>
      <c r="B421" s="200"/>
      <c r="C421" s="113"/>
      <c r="D421" s="201"/>
      <c r="E421" s="201"/>
      <c r="F421" s="113"/>
      <c r="G421" s="113"/>
      <c r="H421" s="113"/>
      <c r="I421" s="203"/>
      <c r="J421" s="203"/>
      <c r="K421" s="204"/>
      <c r="L421" s="204"/>
      <c r="M421" s="204"/>
      <c r="N421" s="201"/>
      <c r="O421" s="201"/>
      <c r="P421" s="201"/>
      <c r="Q421" s="201"/>
      <c r="R421" s="113"/>
      <c r="S421" s="113"/>
      <c r="V421" s="201"/>
      <c r="W421" s="113"/>
      <c r="Y421" s="113"/>
      <c r="Z421" s="113"/>
      <c r="AA421" s="113"/>
      <c r="AC421" s="113"/>
      <c r="AD421" s="201"/>
      <c r="AE421" s="113"/>
      <c r="AF421" s="113"/>
      <c r="AG421" s="113"/>
    </row>
    <row r="422" spans="1:33" x14ac:dyDescent="0.2">
      <c r="A422" s="113"/>
      <c r="B422" s="200"/>
      <c r="C422" s="113"/>
      <c r="D422" s="201"/>
      <c r="E422" s="201"/>
      <c r="F422" s="113"/>
      <c r="G422" s="113"/>
      <c r="H422" s="113"/>
      <c r="I422" s="203"/>
      <c r="J422" s="203"/>
      <c r="K422" s="204"/>
      <c r="L422" s="204"/>
      <c r="M422" s="204"/>
      <c r="N422" s="201"/>
      <c r="O422" s="201"/>
      <c r="P422" s="201"/>
      <c r="Q422" s="201"/>
      <c r="R422" s="113"/>
      <c r="S422" s="113"/>
      <c r="V422" s="201"/>
      <c r="W422" s="113"/>
      <c r="Y422" s="113"/>
      <c r="Z422" s="113"/>
      <c r="AA422" s="113"/>
      <c r="AC422" s="113"/>
      <c r="AD422" s="201"/>
      <c r="AE422" s="113"/>
      <c r="AF422" s="113"/>
      <c r="AG422" s="113"/>
    </row>
    <row r="423" spans="1:33" x14ac:dyDescent="0.2">
      <c r="A423" s="113"/>
      <c r="B423" s="200"/>
      <c r="C423" s="113"/>
      <c r="D423" s="201"/>
      <c r="E423" s="201"/>
      <c r="F423" s="113"/>
      <c r="G423" s="113"/>
      <c r="H423" s="113"/>
      <c r="I423" s="203"/>
      <c r="J423" s="203"/>
      <c r="K423" s="204"/>
      <c r="L423" s="204"/>
      <c r="M423" s="204"/>
      <c r="N423" s="201"/>
      <c r="O423" s="201"/>
      <c r="P423" s="201"/>
      <c r="Q423" s="201"/>
      <c r="R423" s="113"/>
      <c r="S423" s="113"/>
      <c r="V423" s="201"/>
      <c r="W423" s="113"/>
      <c r="Y423" s="113"/>
      <c r="Z423" s="113"/>
      <c r="AA423" s="113"/>
      <c r="AC423" s="113"/>
      <c r="AD423" s="201"/>
      <c r="AE423" s="113"/>
      <c r="AF423" s="113"/>
      <c r="AG423" s="113"/>
    </row>
    <row r="424" spans="1:33" x14ac:dyDescent="0.2">
      <c r="A424" s="113"/>
      <c r="B424" s="200"/>
      <c r="C424" s="113"/>
      <c r="D424" s="201"/>
      <c r="E424" s="201"/>
      <c r="F424" s="113"/>
      <c r="G424" s="113"/>
      <c r="H424" s="113"/>
      <c r="I424" s="203"/>
      <c r="J424" s="203"/>
      <c r="K424" s="204"/>
      <c r="L424" s="204"/>
      <c r="M424" s="204"/>
      <c r="N424" s="201"/>
      <c r="O424" s="201"/>
      <c r="P424" s="201"/>
      <c r="Q424" s="201"/>
      <c r="R424" s="113"/>
      <c r="S424" s="113"/>
      <c r="V424" s="201"/>
      <c r="W424" s="113"/>
      <c r="Y424" s="113"/>
      <c r="Z424" s="113"/>
      <c r="AA424" s="113"/>
      <c r="AC424" s="113"/>
      <c r="AD424" s="201"/>
      <c r="AE424" s="113"/>
      <c r="AF424" s="113"/>
      <c r="AG424" s="113"/>
    </row>
    <row r="425" spans="1:33" x14ac:dyDescent="0.2">
      <c r="A425" s="113"/>
      <c r="B425" s="200"/>
      <c r="C425" s="113"/>
      <c r="D425" s="201"/>
      <c r="E425" s="201"/>
      <c r="F425" s="113"/>
      <c r="G425" s="113"/>
      <c r="H425" s="113"/>
      <c r="I425" s="203"/>
      <c r="J425" s="203"/>
      <c r="K425" s="204"/>
      <c r="L425" s="204"/>
      <c r="M425" s="204"/>
      <c r="N425" s="201"/>
      <c r="O425" s="201"/>
      <c r="P425" s="201"/>
      <c r="Q425" s="201"/>
      <c r="R425" s="113"/>
      <c r="S425" s="113"/>
      <c r="V425" s="201"/>
      <c r="W425" s="113"/>
      <c r="Y425" s="113"/>
      <c r="Z425" s="113"/>
      <c r="AA425" s="113"/>
      <c r="AC425" s="113"/>
      <c r="AD425" s="201"/>
      <c r="AE425" s="113"/>
      <c r="AF425" s="113"/>
      <c r="AG425" s="113"/>
    </row>
    <row r="426" spans="1:33" x14ac:dyDescent="0.2">
      <c r="A426" s="113"/>
      <c r="B426" s="200"/>
      <c r="C426" s="113"/>
      <c r="D426" s="201"/>
      <c r="E426" s="201"/>
      <c r="F426" s="113"/>
      <c r="G426" s="113"/>
      <c r="H426" s="113"/>
      <c r="I426" s="203"/>
      <c r="J426" s="203"/>
      <c r="K426" s="204"/>
      <c r="L426" s="204"/>
      <c r="M426" s="204"/>
      <c r="N426" s="201"/>
      <c r="O426" s="201"/>
      <c r="P426" s="201"/>
      <c r="Q426" s="201"/>
      <c r="R426" s="113"/>
      <c r="S426" s="113"/>
      <c r="V426" s="201"/>
      <c r="W426" s="113"/>
      <c r="Y426" s="113"/>
      <c r="Z426" s="113"/>
      <c r="AA426" s="113"/>
      <c r="AC426" s="113"/>
      <c r="AD426" s="201"/>
      <c r="AE426" s="113"/>
      <c r="AF426" s="113"/>
      <c r="AG426" s="113"/>
    </row>
    <row r="427" spans="1:33" x14ac:dyDescent="0.2">
      <c r="A427" s="113"/>
      <c r="B427" s="200"/>
      <c r="C427" s="113"/>
      <c r="D427" s="201"/>
      <c r="E427" s="201"/>
      <c r="F427" s="113"/>
      <c r="G427" s="113"/>
      <c r="H427" s="113"/>
      <c r="I427" s="203"/>
      <c r="J427" s="203"/>
      <c r="K427" s="204"/>
      <c r="L427" s="204"/>
      <c r="M427" s="204"/>
      <c r="N427" s="201"/>
      <c r="O427" s="201"/>
      <c r="P427" s="201"/>
      <c r="Q427" s="201"/>
      <c r="R427" s="113"/>
      <c r="S427" s="113"/>
      <c r="V427" s="201"/>
      <c r="W427" s="113"/>
      <c r="Y427" s="113"/>
      <c r="Z427" s="113"/>
      <c r="AA427" s="113"/>
      <c r="AC427" s="113"/>
      <c r="AD427" s="201"/>
      <c r="AE427" s="113"/>
      <c r="AF427" s="113"/>
      <c r="AG427" s="113"/>
    </row>
    <row r="428" spans="1:33" x14ac:dyDescent="0.2">
      <c r="A428" s="113"/>
      <c r="B428" s="200"/>
      <c r="C428" s="113"/>
      <c r="D428" s="201"/>
      <c r="E428" s="201"/>
      <c r="F428" s="113"/>
      <c r="G428" s="113"/>
      <c r="H428" s="113"/>
      <c r="I428" s="203"/>
      <c r="J428" s="203"/>
      <c r="K428" s="204"/>
      <c r="L428" s="204"/>
      <c r="M428" s="204"/>
      <c r="N428" s="201"/>
      <c r="O428" s="201"/>
      <c r="P428" s="201"/>
      <c r="Q428" s="201"/>
      <c r="R428" s="113"/>
      <c r="S428" s="113"/>
      <c r="V428" s="201"/>
      <c r="W428" s="113"/>
      <c r="Y428" s="113"/>
      <c r="Z428" s="113"/>
      <c r="AA428" s="113"/>
      <c r="AC428" s="113"/>
      <c r="AD428" s="201"/>
      <c r="AE428" s="113"/>
      <c r="AF428" s="113"/>
      <c r="AG428" s="113"/>
    </row>
    <row r="429" spans="1:33" x14ac:dyDescent="0.2">
      <c r="A429" s="113"/>
      <c r="B429" s="200"/>
      <c r="C429" s="113"/>
      <c r="D429" s="201"/>
      <c r="E429" s="201"/>
      <c r="F429" s="113"/>
      <c r="G429" s="113"/>
      <c r="H429" s="113"/>
      <c r="I429" s="203"/>
      <c r="J429" s="203"/>
      <c r="K429" s="204"/>
      <c r="L429" s="204"/>
      <c r="M429" s="204"/>
      <c r="N429" s="201"/>
      <c r="O429" s="201"/>
      <c r="P429" s="201"/>
      <c r="Q429" s="201"/>
      <c r="R429" s="113"/>
      <c r="S429" s="113"/>
      <c r="V429" s="201"/>
      <c r="W429" s="113"/>
      <c r="Y429" s="113"/>
      <c r="Z429" s="113"/>
      <c r="AA429" s="113"/>
      <c r="AC429" s="113"/>
      <c r="AD429" s="201"/>
      <c r="AE429" s="113"/>
      <c r="AF429" s="113"/>
      <c r="AG429" s="113"/>
    </row>
    <row r="430" spans="1:33" x14ac:dyDescent="0.2">
      <c r="A430" s="113"/>
      <c r="B430" s="200"/>
      <c r="C430" s="113"/>
      <c r="D430" s="201"/>
      <c r="E430" s="201"/>
      <c r="F430" s="113"/>
      <c r="G430" s="113"/>
      <c r="H430" s="113"/>
      <c r="I430" s="203"/>
      <c r="J430" s="203"/>
      <c r="K430" s="204"/>
      <c r="L430" s="204"/>
      <c r="M430" s="204"/>
      <c r="N430" s="201"/>
      <c r="O430" s="201"/>
      <c r="P430" s="201"/>
      <c r="Q430" s="201"/>
      <c r="R430" s="113"/>
      <c r="S430" s="113"/>
      <c r="V430" s="201"/>
      <c r="W430" s="113"/>
      <c r="Y430" s="113"/>
      <c r="Z430" s="113"/>
      <c r="AA430" s="113"/>
      <c r="AC430" s="113"/>
      <c r="AD430" s="201"/>
      <c r="AE430" s="113"/>
      <c r="AF430" s="113"/>
      <c r="AG430" s="113"/>
    </row>
    <row r="431" spans="1:33" x14ac:dyDescent="0.2">
      <c r="A431" s="113"/>
      <c r="B431" s="200"/>
      <c r="C431" s="113"/>
      <c r="D431" s="201"/>
      <c r="E431" s="201"/>
      <c r="F431" s="113"/>
      <c r="G431" s="113"/>
      <c r="H431" s="113"/>
      <c r="I431" s="203"/>
      <c r="J431" s="203"/>
      <c r="K431" s="204"/>
      <c r="L431" s="204"/>
      <c r="M431" s="204"/>
      <c r="N431" s="201"/>
      <c r="O431" s="201"/>
      <c r="P431" s="201"/>
      <c r="Q431" s="201"/>
      <c r="R431" s="113"/>
      <c r="S431" s="113"/>
      <c r="V431" s="201"/>
      <c r="W431" s="113"/>
      <c r="Y431" s="113"/>
      <c r="Z431" s="113"/>
      <c r="AA431" s="113"/>
      <c r="AC431" s="113"/>
      <c r="AD431" s="201"/>
      <c r="AE431" s="113"/>
      <c r="AF431" s="113"/>
      <c r="AG431" s="113"/>
    </row>
    <row r="432" spans="1:33" x14ac:dyDescent="0.2">
      <c r="A432" s="113"/>
      <c r="B432" s="200"/>
      <c r="C432" s="113"/>
      <c r="D432" s="201"/>
      <c r="E432" s="201"/>
      <c r="F432" s="113"/>
      <c r="G432" s="113"/>
      <c r="H432" s="113"/>
      <c r="I432" s="203"/>
      <c r="J432" s="203"/>
      <c r="K432" s="204"/>
      <c r="L432" s="204"/>
      <c r="M432" s="204"/>
      <c r="N432" s="201"/>
      <c r="O432" s="201"/>
      <c r="P432" s="201"/>
      <c r="Q432" s="201"/>
      <c r="R432" s="113"/>
      <c r="S432" s="113"/>
      <c r="V432" s="201"/>
      <c r="W432" s="113"/>
      <c r="Y432" s="113"/>
      <c r="Z432" s="113"/>
      <c r="AA432" s="113"/>
      <c r="AC432" s="113"/>
      <c r="AD432" s="201"/>
      <c r="AE432" s="113"/>
      <c r="AF432" s="113"/>
      <c r="AG432" s="113"/>
    </row>
    <row r="433" spans="1:33" x14ac:dyDescent="0.2">
      <c r="A433" s="113"/>
      <c r="B433" s="200"/>
      <c r="C433" s="113"/>
      <c r="D433" s="201"/>
      <c r="E433" s="201"/>
      <c r="F433" s="113"/>
      <c r="G433" s="113"/>
      <c r="H433" s="113"/>
      <c r="I433" s="203"/>
      <c r="J433" s="203"/>
      <c r="K433" s="204"/>
      <c r="L433" s="204"/>
      <c r="M433" s="204"/>
      <c r="N433" s="201"/>
      <c r="O433" s="201"/>
      <c r="P433" s="201"/>
      <c r="Q433" s="201"/>
      <c r="R433" s="113"/>
      <c r="S433" s="113"/>
      <c r="V433" s="201"/>
      <c r="W433" s="113"/>
      <c r="Y433" s="113"/>
      <c r="Z433" s="113"/>
      <c r="AA433" s="113"/>
      <c r="AC433" s="113"/>
      <c r="AD433" s="201"/>
      <c r="AE433" s="113"/>
      <c r="AF433" s="113"/>
      <c r="AG433" s="113"/>
    </row>
    <row r="434" spans="1:33" x14ac:dyDescent="0.2">
      <c r="A434" s="113"/>
      <c r="B434" s="200"/>
      <c r="C434" s="113"/>
      <c r="D434" s="201"/>
      <c r="E434" s="201"/>
      <c r="F434" s="113"/>
      <c r="G434" s="113"/>
      <c r="H434" s="113"/>
      <c r="I434" s="203"/>
      <c r="J434" s="203"/>
      <c r="K434" s="204"/>
      <c r="L434" s="204"/>
      <c r="M434" s="204"/>
      <c r="N434" s="201"/>
      <c r="O434" s="201"/>
      <c r="P434" s="201"/>
      <c r="Q434" s="201"/>
      <c r="R434" s="113"/>
      <c r="S434" s="113"/>
      <c r="V434" s="201"/>
      <c r="W434" s="113"/>
      <c r="Y434" s="113"/>
      <c r="Z434" s="113"/>
      <c r="AA434" s="113"/>
      <c r="AC434" s="113"/>
      <c r="AD434" s="201"/>
      <c r="AE434" s="113"/>
      <c r="AF434" s="113"/>
      <c r="AG434" s="113"/>
    </row>
    <row r="435" spans="1:33" x14ac:dyDescent="0.2">
      <c r="A435" s="113"/>
      <c r="B435" s="200"/>
      <c r="C435" s="113"/>
      <c r="D435" s="201"/>
      <c r="E435" s="201"/>
      <c r="F435" s="113"/>
      <c r="G435" s="113"/>
      <c r="H435" s="113"/>
      <c r="I435" s="203"/>
      <c r="J435" s="203"/>
      <c r="K435" s="204"/>
      <c r="L435" s="204"/>
      <c r="M435" s="204"/>
      <c r="N435" s="201"/>
      <c r="O435" s="201"/>
      <c r="P435" s="201"/>
      <c r="Q435" s="201"/>
      <c r="R435" s="113"/>
      <c r="S435" s="113"/>
      <c r="V435" s="201"/>
      <c r="W435" s="113"/>
      <c r="Y435" s="113"/>
      <c r="Z435" s="113"/>
      <c r="AA435" s="113"/>
      <c r="AC435" s="113"/>
      <c r="AD435" s="201"/>
      <c r="AE435" s="113"/>
      <c r="AF435" s="113"/>
      <c r="AG435" s="113"/>
    </row>
    <row r="436" spans="1:33" x14ac:dyDescent="0.2">
      <c r="A436" s="113"/>
      <c r="B436" s="200"/>
      <c r="C436" s="113"/>
      <c r="D436" s="201"/>
      <c r="E436" s="201"/>
      <c r="F436" s="113"/>
      <c r="G436" s="113"/>
      <c r="H436" s="113"/>
      <c r="I436" s="203"/>
      <c r="J436" s="203"/>
      <c r="K436" s="204"/>
      <c r="L436" s="204"/>
      <c r="M436" s="204"/>
      <c r="N436" s="201"/>
      <c r="O436" s="201"/>
      <c r="P436" s="201"/>
      <c r="Q436" s="201"/>
      <c r="R436" s="113"/>
      <c r="S436" s="113"/>
      <c r="V436" s="201"/>
      <c r="W436" s="113"/>
      <c r="Y436" s="113"/>
      <c r="Z436" s="113"/>
      <c r="AA436" s="113"/>
      <c r="AC436" s="113"/>
      <c r="AD436" s="201"/>
      <c r="AE436" s="113"/>
      <c r="AF436" s="113"/>
      <c r="AG436" s="113"/>
    </row>
    <row r="437" spans="1:33" x14ac:dyDescent="0.2">
      <c r="A437" s="113"/>
      <c r="B437" s="200"/>
      <c r="C437" s="113"/>
      <c r="D437" s="201"/>
      <c r="E437" s="201"/>
      <c r="F437" s="113"/>
      <c r="G437" s="113"/>
      <c r="H437" s="113"/>
      <c r="I437" s="203"/>
      <c r="J437" s="203"/>
      <c r="K437" s="204"/>
      <c r="L437" s="204"/>
      <c r="M437" s="204"/>
      <c r="N437" s="201"/>
      <c r="O437" s="201"/>
      <c r="P437" s="201"/>
      <c r="Q437" s="201"/>
      <c r="R437" s="113"/>
      <c r="S437" s="113"/>
      <c r="V437" s="201"/>
      <c r="W437" s="113"/>
      <c r="Y437" s="113"/>
      <c r="Z437" s="113"/>
      <c r="AA437" s="113"/>
      <c r="AC437" s="113"/>
      <c r="AD437" s="201"/>
      <c r="AE437" s="113"/>
      <c r="AF437" s="113"/>
      <c r="AG437" s="113"/>
    </row>
    <row r="438" spans="1:33" x14ac:dyDescent="0.2">
      <c r="A438" s="113"/>
      <c r="B438" s="200"/>
      <c r="C438" s="113"/>
      <c r="D438" s="201"/>
      <c r="E438" s="201"/>
      <c r="F438" s="113"/>
      <c r="G438" s="113"/>
      <c r="H438" s="113"/>
      <c r="I438" s="203"/>
      <c r="J438" s="203"/>
      <c r="K438" s="204"/>
      <c r="L438" s="204"/>
      <c r="M438" s="204"/>
      <c r="N438" s="201"/>
      <c r="O438" s="201"/>
      <c r="P438" s="201"/>
      <c r="Q438" s="201"/>
      <c r="R438" s="113"/>
      <c r="S438" s="113"/>
      <c r="V438" s="201"/>
      <c r="W438" s="113"/>
      <c r="Y438" s="113"/>
      <c r="Z438" s="113"/>
      <c r="AA438" s="113"/>
      <c r="AC438" s="113"/>
      <c r="AD438" s="201"/>
      <c r="AE438" s="113"/>
      <c r="AF438" s="113"/>
      <c r="AG438" s="113"/>
    </row>
    <row r="439" spans="1:33" x14ac:dyDescent="0.2">
      <c r="A439" s="113"/>
      <c r="B439" s="200"/>
      <c r="C439" s="113"/>
      <c r="D439" s="201"/>
      <c r="E439" s="201"/>
      <c r="F439" s="113"/>
      <c r="G439" s="113"/>
      <c r="H439" s="113"/>
      <c r="I439" s="203"/>
      <c r="J439" s="203"/>
      <c r="K439" s="204"/>
      <c r="L439" s="204"/>
      <c r="M439" s="204"/>
      <c r="N439" s="201"/>
      <c r="O439" s="201"/>
      <c r="P439" s="201"/>
      <c r="Q439" s="201"/>
      <c r="R439" s="113"/>
      <c r="S439" s="113"/>
      <c r="V439" s="201"/>
      <c r="W439" s="113"/>
      <c r="Y439" s="113"/>
      <c r="Z439" s="113"/>
      <c r="AA439" s="113"/>
      <c r="AC439" s="113"/>
      <c r="AD439" s="201"/>
      <c r="AE439" s="113"/>
      <c r="AF439" s="113"/>
      <c r="AG439" s="113"/>
    </row>
    <row r="440" spans="1:33" x14ac:dyDescent="0.2">
      <c r="A440" s="113"/>
      <c r="B440" s="200"/>
      <c r="C440" s="113"/>
      <c r="D440" s="201"/>
      <c r="E440" s="201"/>
      <c r="F440" s="113"/>
      <c r="G440" s="113"/>
      <c r="H440" s="113"/>
      <c r="I440" s="203"/>
      <c r="J440" s="203"/>
      <c r="K440" s="204"/>
      <c r="L440" s="204"/>
      <c r="M440" s="204"/>
      <c r="N440" s="201"/>
      <c r="O440" s="201"/>
      <c r="P440" s="201"/>
      <c r="Q440" s="201"/>
      <c r="R440" s="113"/>
      <c r="S440" s="113"/>
      <c r="V440" s="201"/>
      <c r="W440" s="113"/>
      <c r="Y440" s="113"/>
      <c r="Z440" s="113"/>
      <c r="AA440" s="113"/>
      <c r="AC440" s="113"/>
      <c r="AD440" s="201"/>
      <c r="AE440" s="113"/>
      <c r="AF440" s="113"/>
      <c r="AG440" s="113"/>
    </row>
    <row r="441" spans="1:33" x14ac:dyDescent="0.2">
      <c r="A441" s="113"/>
      <c r="B441" s="200"/>
      <c r="C441" s="113"/>
      <c r="D441" s="201"/>
      <c r="E441" s="201"/>
      <c r="F441" s="113"/>
      <c r="G441" s="113"/>
      <c r="H441" s="113"/>
      <c r="I441" s="203"/>
      <c r="J441" s="203"/>
      <c r="K441" s="204"/>
      <c r="L441" s="204"/>
      <c r="M441" s="204"/>
      <c r="N441" s="201"/>
      <c r="O441" s="201"/>
      <c r="P441" s="201"/>
      <c r="Q441" s="201"/>
      <c r="R441" s="113"/>
      <c r="S441" s="113"/>
      <c r="V441" s="201"/>
      <c r="W441" s="113"/>
      <c r="Y441" s="113"/>
      <c r="Z441" s="113"/>
      <c r="AA441" s="113"/>
      <c r="AC441" s="113"/>
      <c r="AD441" s="201"/>
      <c r="AE441" s="113"/>
      <c r="AF441" s="113"/>
      <c r="AG441" s="113"/>
    </row>
    <row r="442" spans="1:33" x14ac:dyDescent="0.2">
      <c r="A442" s="113"/>
      <c r="B442" s="200"/>
      <c r="C442" s="113"/>
      <c r="D442" s="201"/>
      <c r="E442" s="201"/>
      <c r="F442" s="113"/>
      <c r="G442" s="113"/>
      <c r="H442" s="113"/>
      <c r="I442" s="203"/>
      <c r="J442" s="203"/>
      <c r="K442" s="204"/>
      <c r="L442" s="204"/>
      <c r="M442" s="204"/>
      <c r="N442" s="201"/>
      <c r="O442" s="201"/>
      <c r="P442" s="201"/>
      <c r="Q442" s="201"/>
      <c r="R442" s="113"/>
      <c r="S442" s="113"/>
      <c r="V442" s="201"/>
      <c r="W442" s="113"/>
      <c r="Y442" s="113"/>
      <c r="Z442" s="113"/>
      <c r="AA442" s="113"/>
      <c r="AC442" s="113"/>
      <c r="AD442" s="201"/>
      <c r="AE442" s="113"/>
      <c r="AF442" s="113"/>
      <c r="AG442" s="113"/>
    </row>
    <row r="443" spans="1:33" x14ac:dyDescent="0.2">
      <c r="A443" s="113"/>
      <c r="B443" s="200"/>
      <c r="C443" s="113"/>
      <c r="D443" s="201"/>
      <c r="E443" s="201"/>
      <c r="F443" s="113"/>
      <c r="G443" s="113"/>
      <c r="H443" s="113"/>
      <c r="I443" s="203"/>
      <c r="J443" s="203"/>
      <c r="K443" s="204"/>
      <c r="L443" s="204"/>
      <c r="M443" s="204"/>
      <c r="N443" s="201"/>
      <c r="O443" s="201"/>
      <c r="P443" s="201"/>
      <c r="Q443" s="201"/>
      <c r="R443" s="113"/>
      <c r="S443" s="113"/>
      <c r="V443" s="201"/>
      <c r="W443" s="113"/>
      <c r="Y443" s="113"/>
      <c r="Z443" s="113"/>
      <c r="AA443" s="113"/>
      <c r="AC443" s="113"/>
      <c r="AD443" s="201"/>
      <c r="AE443" s="113"/>
      <c r="AF443" s="113"/>
      <c r="AG443" s="113"/>
    </row>
    <row r="444" spans="1:33" x14ac:dyDescent="0.2">
      <c r="A444" s="113"/>
      <c r="B444" s="200"/>
      <c r="C444" s="113"/>
      <c r="D444" s="201"/>
      <c r="E444" s="201"/>
      <c r="F444" s="113"/>
      <c r="G444" s="113"/>
      <c r="H444" s="113"/>
      <c r="I444" s="203"/>
      <c r="J444" s="203"/>
      <c r="K444" s="204"/>
      <c r="L444" s="204"/>
      <c r="M444" s="204"/>
      <c r="N444" s="201"/>
      <c r="O444" s="201"/>
      <c r="P444" s="201"/>
      <c r="Q444" s="201"/>
      <c r="R444" s="113"/>
      <c r="S444" s="113"/>
      <c r="V444" s="201"/>
      <c r="W444" s="113"/>
      <c r="Y444" s="113"/>
      <c r="Z444" s="113"/>
      <c r="AA444" s="113"/>
      <c r="AC444" s="113"/>
      <c r="AD444" s="201"/>
      <c r="AE444" s="113"/>
      <c r="AF444" s="113"/>
      <c r="AG444" s="113"/>
    </row>
    <row r="445" spans="1:33" x14ac:dyDescent="0.2">
      <c r="A445" s="113"/>
      <c r="B445" s="200"/>
      <c r="C445" s="113"/>
      <c r="D445" s="201"/>
      <c r="E445" s="201"/>
      <c r="F445" s="113"/>
      <c r="G445" s="113"/>
      <c r="H445" s="113"/>
      <c r="I445" s="203"/>
      <c r="J445" s="203"/>
      <c r="K445" s="204"/>
      <c r="L445" s="204"/>
      <c r="M445" s="204"/>
      <c r="N445" s="201"/>
      <c r="O445" s="201"/>
      <c r="P445" s="201"/>
      <c r="Q445" s="201"/>
      <c r="R445" s="113"/>
      <c r="S445" s="113"/>
      <c r="V445" s="201"/>
      <c r="W445" s="113"/>
      <c r="Y445" s="113"/>
      <c r="Z445" s="113"/>
      <c r="AA445" s="113"/>
      <c r="AC445" s="113"/>
      <c r="AD445" s="201"/>
      <c r="AE445" s="113"/>
      <c r="AF445" s="113"/>
      <c r="AG445" s="113"/>
    </row>
    <row r="446" spans="1:33" x14ac:dyDescent="0.2">
      <c r="A446" s="113"/>
      <c r="B446" s="200"/>
      <c r="C446" s="113"/>
      <c r="D446" s="201"/>
      <c r="E446" s="201"/>
      <c r="F446" s="113"/>
      <c r="G446" s="113"/>
      <c r="H446" s="113"/>
      <c r="I446" s="203"/>
      <c r="J446" s="203"/>
      <c r="K446" s="204"/>
      <c r="L446" s="204"/>
      <c r="M446" s="204"/>
      <c r="N446" s="201"/>
      <c r="O446" s="201"/>
      <c r="P446" s="201"/>
      <c r="Q446" s="201"/>
      <c r="R446" s="113"/>
      <c r="S446" s="113"/>
      <c r="V446" s="201"/>
      <c r="W446" s="113"/>
      <c r="Y446" s="113"/>
      <c r="Z446" s="113"/>
      <c r="AA446" s="113"/>
      <c r="AC446" s="113"/>
      <c r="AD446" s="201"/>
      <c r="AE446" s="113"/>
      <c r="AF446" s="113"/>
      <c r="AG446" s="113"/>
    </row>
    <row r="447" spans="1:33" x14ac:dyDescent="0.2">
      <c r="A447" s="113"/>
      <c r="B447" s="200"/>
      <c r="C447" s="113"/>
      <c r="D447" s="201"/>
      <c r="E447" s="201"/>
      <c r="F447" s="113"/>
      <c r="G447" s="113"/>
      <c r="H447" s="113"/>
      <c r="I447" s="203"/>
      <c r="J447" s="203"/>
      <c r="K447" s="204"/>
      <c r="L447" s="204"/>
      <c r="M447" s="204"/>
      <c r="N447" s="201"/>
      <c r="O447" s="201"/>
      <c r="P447" s="201"/>
      <c r="Q447" s="201"/>
      <c r="R447" s="113"/>
      <c r="S447" s="113"/>
      <c r="V447" s="201"/>
      <c r="W447" s="113"/>
      <c r="Y447" s="113"/>
      <c r="Z447" s="113"/>
      <c r="AA447" s="113"/>
      <c r="AC447" s="113"/>
      <c r="AD447" s="201"/>
      <c r="AE447" s="113"/>
      <c r="AF447" s="113"/>
      <c r="AG447" s="113"/>
    </row>
    <row r="448" spans="1:33" x14ac:dyDescent="0.2">
      <c r="A448" s="113"/>
      <c r="B448" s="200"/>
      <c r="C448" s="113"/>
      <c r="D448" s="201"/>
      <c r="E448" s="201"/>
      <c r="F448" s="113"/>
      <c r="G448" s="113"/>
      <c r="H448" s="113"/>
      <c r="I448" s="203"/>
      <c r="J448" s="203"/>
      <c r="K448" s="204"/>
      <c r="L448" s="204"/>
      <c r="M448" s="204"/>
      <c r="N448" s="201"/>
      <c r="O448" s="201"/>
      <c r="P448" s="201"/>
      <c r="Q448" s="201"/>
      <c r="R448" s="113"/>
      <c r="S448" s="113"/>
      <c r="V448" s="201"/>
      <c r="W448" s="113"/>
      <c r="Y448" s="113"/>
      <c r="Z448" s="113"/>
      <c r="AA448" s="113"/>
      <c r="AC448" s="113"/>
      <c r="AD448" s="201"/>
      <c r="AE448" s="113"/>
      <c r="AF448" s="113"/>
      <c r="AG448" s="113"/>
    </row>
    <row r="449" spans="1:33" x14ac:dyDescent="0.2">
      <c r="A449" s="113"/>
      <c r="B449" s="200"/>
      <c r="C449" s="113"/>
      <c r="D449" s="201"/>
      <c r="E449" s="201"/>
      <c r="F449" s="113"/>
      <c r="G449" s="113"/>
      <c r="H449" s="113"/>
      <c r="I449" s="203"/>
      <c r="J449" s="203"/>
      <c r="K449" s="204"/>
      <c r="L449" s="204"/>
      <c r="M449" s="204"/>
      <c r="N449" s="201"/>
      <c r="O449" s="201"/>
      <c r="P449" s="201"/>
      <c r="Q449" s="201"/>
      <c r="R449" s="113"/>
      <c r="S449" s="113"/>
      <c r="V449" s="201"/>
      <c r="W449" s="113"/>
      <c r="Y449" s="113"/>
      <c r="Z449" s="113"/>
      <c r="AA449" s="113"/>
      <c r="AC449" s="113"/>
      <c r="AD449" s="201"/>
      <c r="AE449" s="113"/>
      <c r="AF449" s="113"/>
      <c r="AG449" s="113"/>
    </row>
    <row r="450" spans="1:33" x14ac:dyDescent="0.2">
      <c r="A450" s="113"/>
      <c r="B450" s="200"/>
      <c r="C450" s="113"/>
      <c r="D450" s="201"/>
      <c r="E450" s="201"/>
      <c r="F450" s="113"/>
      <c r="G450" s="113"/>
      <c r="H450" s="113"/>
      <c r="I450" s="203"/>
      <c r="J450" s="203"/>
      <c r="K450" s="204"/>
      <c r="L450" s="204"/>
      <c r="M450" s="204"/>
      <c r="N450" s="201"/>
      <c r="O450" s="201"/>
      <c r="P450" s="201"/>
      <c r="Q450" s="201"/>
      <c r="R450" s="113"/>
      <c r="S450" s="113"/>
      <c r="V450" s="201"/>
      <c r="W450" s="113"/>
      <c r="Y450" s="113"/>
      <c r="Z450" s="113"/>
      <c r="AA450" s="113"/>
      <c r="AC450" s="113"/>
      <c r="AD450" s="201"/>
      <c r="AE450" s="113"/>
      <c r="AF450" s="113"/>
      <c r="AG450" s="113"/>
    </row>
    <row r="451" spans="1:33" x14ac:dyDescent="0.2">
      <c r="A451" s="113"/>
      <c r="B451" s="200"/>
      <c r="C451" s="113"/>
      <c r="D451" s="201"/>
      <c r="E451" s="201"/>
      <c r="F451" s="113"/>
      <c r="G451" s="113"/>
      <c r="H451" s="113"/>
      <c r="I451" s="203"/>
      <c r="J451" s="203"/>
      <c r="K451" s="204"/>
      <c r="L451" s="204"/>
      <c r="M451" s="204"/>
      <c r="N451" s="201"/>
      <c r="O451" s="201"/>
      <c r="P451" s="201"/>
      <c r="Q451" s="201"/>
      <c r="R451" s="113"/>
      <c r="S451" s="113"/>
      <c r="V451" s="201"/>
      <c r="W451" s="113"/>
      <c r="Y451" s="113"/>
      <c r="Z451" s="113"/>
      <c r="AA451" s="113"/>
      <c r="AC451" s="113"/>
      <c r="AD451" s="201"/>
      <c r="AE451" s="113"/>
      <c r="AF451" s="113"/>
      <c r="AG451" s="113"/>
    </row>
    <row r="452" spans="1:33" x14ac:dyDescent="0.2">
      <c r="A452" s="113"/>
      <c r="B452" s="200"/>
      <c r="C452" s="113"/>
      <c r="D452" s="201"/>
      <c r="E452" s="201"/>
      <c r="F452" s="113"/>
      <c r="G452" s="113"/>
      <c r="H452" s="113"/>
      <c r="I452" s="203"/>
      <c r="J452" s="203"/>
      <c r="K452" s="204"/>
      <c r="L452" s="204"/>
      <c r="M452" s="204"/>
      <c r="N452" s="201"/>
      <c r="O452" s="201"/>
      <c r="P452" s="201"/>
      <c r="Q452" s="201"/>
      <c r="R452" s="113"/>
      <c r="S452" s="113"/>
      <c r="V452" s="201"/>
      <c r="W452" s="113"/>
      <c r="Y452" s="113"/>
      <c r="Z452" s="113"/>
      <c r="AA452" s="113"/>
      <c r="AC452" s="113"/>
      <c r="AD452" s="201"/>
      <c r="AE452" s="113"/>
      <c r="AF452" s="113"/>
      <c r="AG452" s="113"/>
    </row>
    <row r="453" spans="1:33" x14ac:dyDescent="0.2">
      <c r="A453" s="113"/>
      <c r="B453" s="200"/>
      <c r="C453" s="113"/>
      <c r="D453" s="201"/>
      <c r="E453" s="201"/>
      <c r="F453" s="113"/>
      <c r="G453" s="113"/>
      <c r="H453" s="113"/>
      <c r="I453" s="203"/>
      <c r="J453" s="203"/>
      <c r="K453" s="204"/>
      <c r="L453" s="204"/>
      <c r="M453" s="204"/>
      <c r="N453" s="201"/>
      <c r="O453" s="201"/>
      <c r="P453" s="201"/>
      <c r="Q453" s="201"/>
      <c r="R453" s="113"/>
      <c r="S453" s="113"/>
      <c r="V453" s="201"/>
      <c r="W453" s="113"/>
      <c r="Y453" s="113"/>
      <c r="Z453" s="113"/>
      <c r="AA453" s="113"/>
      <c r="AC453" s="113"/>
      <c r="AD453" s="201"/>
      <c r="AE453" s="113"/>
      <c r="AF453" s="113"/>
      <c r="AG453" s="113"/>
    </row>
    <row r="454" spans="1:33" x14ac:dyDescent="0.2">
      <c r="A454" s="113"/>
      <c r="B454" s="200"/>
      <c r="C454" s="113"/>
      <c r="D454" s="201"/>
      <c r="E454" s="201"/>
      <c r="F454" s="113"/>
      <c r="G454" s="113"/>
      <c r="H454" s="113"/>
      <c r="I454" s="203"/>
      <c r="J454" s="203"/>
      <c r="K454" s="204"/>
      <c r="L454" s="204"/>
      <c r="M454" s="204"/>
      <c r="N454" s="201"/>
      <c r="O454" s="201"/>
      <c r="P454" s="201"/>
      <c r="Q454" s="201"/>
      <c r="R454" s="113"/>
      <c r="S454" s="113"/>
      <c r="V454" s="201"/>
      <c r="W454" s="113"/>
      <c r="Y454" s="113"/>
      <c r="Z454" s="113"/>
      <c r="AA454" s="113"/>
      <c r="AC454" s="113"/>
      <c r="AD454" s="201"/>
      <c r="AE454" s="113"/>
      <c r="AF454" s="113"/>
      <c r="AG454" s="113"/>
    </row>
    <row r="455" spans="1:33" x14ac:dyDescent="0.2">
      <c r="A455" s="113"/>
      <c r="B455" s="200"/>
      <c r="C455" s="113"/>
      <c r="D455" s="201"/>
      <c r="E455" s="201"/>
      <c r="F455" s="113"/>
      <c r="G455" s="113"/>
      <c r="H455" s="113"/>
      <c r="I455" s="203"/>
      <c r="J455" s="203"/>
      <c r="K455" s="204"/>
      <c r="L455" s="204"/>
      <c r="M455" s="204"/>
      <c r="N455" s="201"/>
      <c r="O455" s="201"/>
      <c r="P455" s="201"/>
      <c r="Q455" s="201"/>
      <c r="R455" s="113"/>
      <c r="S455" s="113"/>
      <c r="V455" s="201"/>
      <c r="W455" s="113"/>
      <c r="Y455" s="113"/>
      <c r="Z455" s="113"/>
      <c r="AA455" s="113"/>
      <c r="AC455" s="113"/>
      <c r="AD455" s="201"/>
      <c r="AE455" s="113"/>
      <c r="AF455" s="113"/>
      <c r="AG455" s="113"/>
    </row>
    <row r="456" spans="1:33" x14ac:dyDescent="0.2">
      <c r="A456" s="113"/>
      <c r="B456" s="200"/>
      <c r="C456" s="113"/>
      <c r="D456" s="201"/>
      <c r="E456" s="201"/>
      <c r="F456" s="113"/>
      <c r="G456" s="113"/>
      <c r="H456" s="113"/>
      <c r="I456" s="203"/>
      <c r="J456" s="203"/>
      <c r="K456" s="204"/>
      <c r="L456" s="204"/>
      <c r="M456" s="204"/>
      <c r="N456" s="201"/>
      <c r="O456" s="201"/>
      <c r="P456" s="201"/>
      <c r="Q456" s="201"/>
      <c r="R456" s="113"/>
      <c r="S456" s="113"/>
      <c r="V456" s="201"/>
      <c r="W456" s="113"/>
      <c r="Y456" s="113"/>
      <c r="Z456" s="113"/>
      <c r="AA456" s="113"/>
      <c r="AC456" s="113"/>
      <c r="AD456" s="201"/>
      <c r="AE456" s="113"/>
      <c r="AF456" s="113"/>
      <c r="AG456" s="113"/>
    </row>
    <row r="457" spans="1:33" x14ac:dyDescent="0.2">
      <c r="A457" s="113"/>
      <c r="B457" s="200"/>
      <c r="C457" s="113"/>
      <c r="D457" s="201"/>
      <c r="E457" s="201"/>
      <c r="F457" s="113"/>
      <c r="G457" s="113"/>
      <c r="H457" s="113"/>
      <c r="I457" s="203"/>
      <c r="J457" s="203"/>
      <c r="K457" s="204"/>
      <c r="L457" s="204"/>
      <c r="M457" s="204"/>
      <c r="N457" s="201"/>
      <c r="O457" s="201"/>
      <c r="P457" s="201"/>
      <c r="Q457" s="201"/>
      <c r="R457" s="113"/>
      <c r="S457" s="113"/>
      <c r="V457" s="201"/>
      <c r="W457" s="113"/>
      <c r="Y457" s="113"/>
      <c r="Z457" s="113"/>
      <c r="AA457" s="113"/>
      <c r="AC457" s="113"/>
      <c r="AD457" s="201"/>
      <c r="AE457" s="113"/>
      <c r="AF457" s="113"/>
      <c r="AG457" s="113"/>
    </row>
    <row r="458" spans="1:33" x14ac:dyDescent="0.2">
      <c r="A458" s="113"/>
      <c r="B458" s="200"/>
      <c r="C458" s="113"/>
      <c r="D458" s="201"/>
      <c r="E458" s="201"/>
      <c r="F458" s="113"/>
      <c r="G458" s="113"/>
      <c r="H458" s="113"/>
      <c r="I458" s="203"/>
      <c r="J458" s="203"/>
      <c r="K458" s="204"/>
      <c r="L458" s="204"/>
      <c r="M458" s="204"/>
      <c r="N458" s="201"/>
      <c r="O458" s="201"/>
      <c r="P458" s="201"/>
      <c r="Q458" s="201"/>
      <c r="R458" s="113"/>
      <c r="S458" s="113"/>
      <c r="V458" s="201"/>
      <c r="W458" s="113"/>
      <c r="Y458" s="113"/>
      <c r="Z458" s="113"/>
      <c r="AA458" s="113"/>
      <c r="AC458" s="113"/>
      <c r="AD458" s="201"/>
      <c r="AE458" s="113"/>
      <c r="AF458" s="113"/>
      <c r="AG458" s="113"/>
    </row>
    <row r="459" spans="1:33" x14ac:dyDescent="0.2">
      <c r="A459" s="113"/>
      <c r="B459" s="200"/>
      <c r="C459" s="113"/>
      <c r="D459" s="201"/>
      <c r="E459" s="201"/>
      <c r="F459" s="113"/>
      <c r="G459" s="113"/>
      <c r="H459" s="113"/>
      <c r="I459" s="203"/>
      <c r="J459" s="203"/>
      <c r="K459" s="204"/>
      <c r="L459" s="204"/>
      <c r="M459" s="204"/>
      <c r="N459" s="201"/>
      <c r="O459" s="201"/>
      <c r="P459" s="201"/>
      <c r="Q459" s="201"/>
      <c r="R459" s="113"/>
      <c r="S459" s="113"/>
      <c r="V459" s="201"/>
      <c r="W459" s="113"/>
      <c r="Y459" s="113"/>
      <c r="Z459" s="113"/>
      <c r="AA459" s="113"/>
      <c r="AC459" s="113"/>
      <c r="AD459" s="201"/>
      <c r="AE459" s="113"/>
      <c r="AF459" s="113"/>
      <c r="AG459" s="113"/>
    </row>
    <row r="460" spans="1:33" x14ac:dyDescent="0.2">
      <c r="A460" s="113"/>
      <c r="B460" s="200"/>
      <c r="C460" s="113"/>
      <c r="D460" s="201"/>
      <c r="E460" s="201"/>
      <c r="F460" s="113"/>
      <c r="G460" s="113"/>
      <c r="H460" s="113"/>
      <c r="I460" s="203"/>
      <c r="J460" s="203"/>
      <c r="K460" s="204"/>
      <c r="L460" s="204"/>
      <c r="M460" s="204"/>
      <c r="N460" s="201"/>
      <c r="O460" s="201"/>
      <c r="P460" s="201"/>
      <c r="Q460" s="201"/>
      <c r="R460" s="113"/>
      <c r="S460" s="113"/>
      <c r="V460" s="201"/>
      <c r="W460" s="113"/>
      <c r="Y460" s="113"/>
      <c r="Z460" s="113"/>
      <c r="AA460" s="113"/>
      <c r="AC460" s="113"/>
      <c r="AD460" s="201"/>
      <c r="AE460" s="113"/>
      <c r="AF460" s="113"/>
      <c r="AG460" s="113"/>
    </row>
    <row r="461" spans="1:33" x14ac:dyDescent="0.2">
      <c r="A461" s="113"/>
      <c r="B461" s="200"/>
      <c r="C461" s="113"/>
      <c r="D461" s="201"/>
      <c r="E461" s="201"/>
      <c r="F461" s="113"/>
      <c r="G461" s="113"/>
      <c r="H461" s="113"/>
      <c r="I461" s="203"/>
      <c r="J461" s="203"/>
      <c r="K461" s="204"/>
      <c r="L461" s="204"/>
      <c r="M461" s="204"/>
      <c r="N461" s="201"/>
      <c r="O461" s="201"/>
      <c r="P461" s="201"/>
      <c r="Q461" s="201"/>
      <c r="R461" s="113"/>
      <c r="S461" s="113"/>
      <c r="V461" s="201"/>
      <c r="W461" s="113"/>
      <c r="Y461" s="113"/>
      <c r="Z461" s="113"/>
      <c r="AA461" s="113"/>
      <c r="AC461" s="113"/>
      <c r="AD461" s="201"/>
      <c r="AE461" s="113"/>
      <c r="AF461" s="113"/>
      <c r="AG461" s="113"/>
    </row>
    <row r="462" spans="1:33" x14ac:dyDescent="0.2">
      <c r="A462" s="113"/>
      <c r="B462" s="200"/>
      <c r="C462" s="113"/>
      <c r="D462" s="201"/>
      <c r="E462" s="201"/>
      <c r="F462" s="113"/>
      <c r="G462" s="113"/>
      <c r="H462" s="113"/>
      <c r="I462" s="203"/>
      <c r="J462" s="203"/>
      <c r="K462" s="204"/>
      <c r="L462" s="204"/>
      <c r="M462" s="204"/>
      <c r="N462" s="201"/>
      <c r="O462" s="201"/>
      <c r="P462" s="201"/>
      <c r="Q462" s="201"/>
      <c r="R462" s="113"/>
      <c r="S462" s="113"/>
      <c r="V462" s="201"/>
      <c r="W462" s="113"/>
      <c r="Y462" s="113"/>
      <c r="Z462" s="113"/>
      <c r="AA462" s="113"/>
      <c r="AC462" s="113"/>
      <c r="AD462" s="201"/>
      <c r="AE462" s="113"/>
      <c r="AF462" s="113"/>
      <c r="AG462" s="113"/>
    </row>
    <row r="463" spans="1:33" x14ac:dyDescent="0.2">
      <c r="A463" s="113"/>
      <c r="B463" s="200"/>
      <c r="C463" s="113"/>
      <c r="D463" s="201"/>
      <c r="E463" s="201"/>
      <c r="F463" s="113"/>
      <c r="G463" s="113"/>
      <c r="H463" s="113"/>
      <c r="I463" s="203"/>
      <c r="J463" s="203"/>
      <c r="K463" s="204"/>
      <c r="L463" s="204"/>
      <c r="M463" s="204"/>
      <c r="N463" s="201"/>
      <c r="O463" s="201"/>
      <c r="P463" s="201"/>
      <c r="Q463" s="201"/>
      <c r="R463" s="113"/>
      <c r="S463" s="113"/>
      <c r="V463" s="201"/>
      <c r="W463" s="113"/>
      <c r="Y463" s="113"/>
      <c r="Z463" s="113"/>
      <c r="AA463" s="113"/>
      <c r="AC463" s="113"/>
      <c r="AD463" s="201"/>
      <c r="AE463" s="113"/>
      <c r="AF463" s="113"/>
      <c r="AG463" s="113"/>
    </row>
    <row r="464" spans="1:33" x14ac:dyDescent="0.2">
      <c r="A464" s="113"/>
      <c r="B464" s="200"/>
      <c r="C464" s="113"/>
      <c r="D464" s="201"/>
      <c r="E464" s="201"/>
      <c r="F464" s="113"/>
      <c r="G464" s="113"/>
      <c r="H464" s="113"/>
      <c r="I464" s="203"/>
      <c r="J464" s="203"/>
      <c r="K464" s="204"/>
      <c r="L464" s="204"/>
      <c r="M464" s="204"/>
      <c r="N464" s="201"/>
      <c r="O464" s="201"/>
      <c r="P464" s="201"/>
      <c r="Q464" s="201"/>
      <c r="R464" s="113"/>
      <c r="S464" s="113"/>
      <c r="V464" s="201"/>
      <c r="W464" s="113"/>
      <c r="Y464" s="113"/>
      <c r="Z464" s="113"/>
      <c r="AA464" s="113"/>
      <c r="AC464" s="113"/>
      <c r="AD464" s="201"/>
      <c r="AE464" s="113"/>
      <c r="AF464" s="113"/>
      <c r="AG464" s="113"/>
    </row>
    <row r="465" spans="1:33" x14ac:dyDescent="0.2">
      <c r="A465" s="113"/>
      <c r="B465" s="200"/>
      <c r="C465" s="113"/>
      <c r="D465" s="201"/>
      <c r="E465" s="201"/>
      <c r="F465" s="113"/>
      <c r="G465" s="113"/>
      <c r="H465" s="113"/>
      <c r="I465" s="203"/>
      <c r="J465" s="203"/>
      <c r="K465" s="204"/>
      <c r="L465" s="204"/>
      <c r="M465" s="204"/>
      <c r="N465" s="201"/>
      <c r="O465" s="201"/>
      <c r="P465" s="201"/>
      <c r="Q465" s="201"/>
      <c r="R465" s="113"/>
      <c r="S465" s="113"/>
      <c r="V465" s="201"/>
      <c r="W465" s="113"/>
      <c r="Y465" s="113"/>
      <c r="Z465" s="113"/>
      <c r="AA465" s="113"/>
      <c r="AC465" s="113"/>
      <c r="AD465" s="201"/>
      <c r="AE465" s="113"/>
      <c r="AF465" s="113"/>
      <c r="AG465" s="113"/>
    </row>
    <row r="466" spans="1:33" x14ac:dyDescent="0.2">
      <c r="A466" s="113"/>
      <c r="B466" s="200"/>
      <c r="C466" s="113"/>
      <c r="D466" s="201"/>
      <c r="E466" s="201"/>
      <c r="F466" s="113"/>
      <c r="G466" s="113"/>
      <c r="H466" s="113"/>
      <c r="I466" s="203"/>
      <c r="J466" s="203"/>
      <c r="K466" s="204"/>
      <c r="L466" s="204"/>
      <c r="M466" s="204"/>
      <c r="N466" s="201"/>
      <c r="O466" s="201"/>
      <c r="P466" s="201"/>
      <c r="Q466" s="201"/>
      <c r="R466" s="113"/>
      <c r="S466" s="113"/>
      <c r="V466" s="201"/>
      <c r="W466" s="113"/>
      <c r="Y466" s="113"/>
      <c r="Z466" s="113"/>
      <c r="AA466" s="113"/>
      <c r="AC466" s="113"/>
      <c r="AD466" s="201"/>
      <c r="AE466" s="113"/>
      <c r="AF466" s="113"/>
      <c r="AG466" s="113"/>
    </row>
    <row r="467" spans="1:33" x14ac:dyDescent="0.2">
      <c r="A467" s="113"/>
      <c r="B467" s="200"/>
      <c r="C467" s="113"/>
      <c r="D467" s="201"/>
      <c r="E467" s="201"/>
      <c r="F467" s="113"/>
      <c r="G467" s="113"/>
      <c r="H467" s="113"/>
      <c r="I467" s="203"/>
      <c r="J467" s="203"/>
      <c r="K467" s="204"/>
      <c r="L467" s="204"/>
      <c r="M467" s="204"/>
      <c r="N467" s="201"/>
      <c r="O467" s="201"/>
      <c r="P467" s="201"/>
      <c r="Q467" s="201"/>
      <c r="R467" s="113"/>
      <c r="S467" s="113"/>
      <c r="V467" s="201"/>
      <c r="W467" s="113"/>
      <c r="Y467" s="113"/>
      <c r="Z467" s="113"/>
      <c r="AA467" s="113"/>
      <c r="AC467" s="113"/>
      <c r="AD467" s="201"/>
      <c r="AE467" s="113"/>
      <c r="AF467" s="113"/>
      <c r="AG467" s="113"/>
    </row>
    <row r="468" spans="1:33" x14ac:dyDescent="0.2">
      <c r="A468" s="113"/>
      <c r="B468" s="200"/>
      <c r="C468" s="113"/>
      <c r="D468" s="201"/>
      <c r="E468" s="201"/>
      <c r="F468" s="113"/>
      <c r="G468" s="113"/>
      <c r="H468" s="113"/>
      <c r="I468" s="203"/>
      <c r="J468" s="203"/>
      <c r="K468" s="204"/>
      <c r="L468" s="204"/>
      <c r="M468" s="204"/>
      <c r="N468" s="201"/>
      <c r="O468" s="201"/>
      <c r="P468" s="201"/>
      <c r="Q468" s="201"/>
      <c r="R468" s="113"/>
      <c r="S468" s="113"/>
      <c r="V468" s="201"/>
      <c r="W468" s="113"/>
      <c r="Y468" s="113"/>
      <c r="Z468" s="113"/>
      <c r="AA468" s="113"/>
      <c r="AC468" s="113"/>
      <c r="AD468" s="201"/>
      <c r="AE468" s="113"/>
      <c r="AF468" s="113"/>
      <c r="AG468" s="113"/>
    </row>
    <row r="469" spans="1:33" x14ac:dyDescent="0.2">
      <c r="A469" s="113"/>
      <c r="B469" s="200"/>
      <c r="C469" s="113"/>
      <c r="D469" s="201"/>
      <c r="E469" s="201"/>
      <c r="F469" s="113"/>
      <c r="G469" s="113"/>
      <c r="H469" s="113"/>
      <c r="I469" s="203"/>
      <c r="J469" s="203"/>
      <c r="K469" s="204"/>
      <c r="L469" s="204"/>
      <c r="M469" s="204"/>
      <c r="N469" s="201"/>
      <c r="O469" s="201"/>
      <c r="P469" s="201"/>
      <c r="Q469" s="201"/>
      <c r="R469" s="113"/>
      <c r="S469" s="113"/>
      <c r="V469" s="201"/>
      <c r="W469" s="113"/>
      <c r="Y469" s="113"/>
      <c r="Z469" s="113"/>
      <c r="AA469" s="113"/>
      <c r="AC469" s="113"/>
      <c r="AD469" s="201"/>
      <c r="AE469" s="113"/>
      <c r="AF469" s="113"/>
      <c r="AG469" s="113"/>
    </row>
    <row r="470" spans="1:33" x14ac:dyDescent="0.2">
      <c r="A470" s="113"/>
      <c r="B470" s="200"/>
      <c r="C470" s="113"/>
      <c r="D470" s="201"/>
      <c r="E470" s="201"/>
      <c r="F470" s="113"/>
      <c r="G470" s="113"/>
      <c r="H470" s="113"/>
      <c r="I470" s="203"/>
      <c r="J470" s="203"/>
      <c r="K470" s="204"/>
      <c r="L470" s="204"/>
      <c r="M470" s="204"/>
      <c r="N470" s="201"/>
      <c r="O470" s="201"/>
      <c r="P470" s="201"/>
      <c r="Q470" s="201"/>
      <c r="R470" s="113"/>
      <c r="S470" s="113"/>
      <c r="V470" s="201"/>
      <c r="W470" s="113"/>
      <c r="Y470" s="113"/>
      <c r="Z470" s="113"/>
      <c r="AA470" s="113"/>
      <c r="AC470" s="113"/>
      <c r="AD470" s="201"/>
      <c r="AE470" s="113"/>
      <c r="AF470" s="113"/>
      <c r="AG470" s="113"/>
    </row>
    <row r="471" spans="1:33" x14ac:dyDescent="0.2">
      <c r="A471" s="113"/>
      <c r="B471" s="200"/>
      <c r="C471" s="113"/>
      <c r="D471" s="201"/>
      <c r="E471" s="201"/>
      <c r="F471" s="113"/>
      <c r="G471" s="113"/>
      <c r="H471" s="113"/>
      <c r="I471" s="203"/>
      <c r="J471" s="203"/>
      <c r="K471" s="204"/>
      <c r="L471" s="204"/>
      <c r="M471" s="204"/>
      <c r="N471" s="201"/>
      <c r="O471" s="201"/>
      <c r="P471" s="201"/>
      <c r="Q471" s="201"/>
      <c r="R471" s="113"/>
      <c r="S471" s="113"/>
      <c r="V471" s="201"/>
      <c r="W471" s="113"/>
      <c r="Y471" s="113"/>
      <c r="Z471" s="113"/>
      <c r="AA471" s="113"/>
      <c r="AC471" s="113"/>
      <c r="AD471" s="201"/>
      <c r="AE471" s="113"/>
      <c r="AF471" s="113"/>
      <c r="AG471" s="113"/>
    </row>
    <row r="472" spans="1:33" x14ac:dyDescent="0.2">
      <c r="A472" s="113"/>
      <c r="B472" s="200"/>
      <c r="C472" s="113"/>
      <c r="D472" s="201"/>
      <c r="E472" s="201"/>
      <c r="F472" s="113"/>
      <c r="G472" s="113"/>
      <c r="H472" s="113"/>
      <c r="I472" s="203"/>
      <c r="J472" s="203"/>
      <c r="K472" s="204"/>
      <c r="L472" s="204"/>
      <c r="M472" s="204"/>
      <c r="N472" s="201"/>
      <c r="O472" s="201"/>
      <c r="P472" s="201"/>
      <c r="Q472" s="201"/>
      <c r="R472" s="113"/>
      <c r="S472" s="113"/>
      <c r="V472" s="201"/>
      <c r="W472" s="113"/>
      <c r="Y472" s="113"/>
      <c r="Z472" s="113"/>
      <c r="AA472" s="113"/>
      <c r="AC472" s="113"/>
      <c r="AD472" s="201"/>
      <c r="AE472" s="113"/>
      <c r="AF472" s="113"/>
      <c r="AG472" s="113"/>
    </row>
    <row r="473" spans="1:33" x14ac:dyDescent="0.2">
      <c r="A473" s="113"/>
      <c r="B473" s="200"/>
      <c r="C473" s="113"/>
      <c r="D473" s="201"/>
      <c r="E473" s="201"/>
      <c r="F473" s="113"/>
      <c r="G473" s="113"/>
      <c r="H473" s="113"/>
      <c r="I473" s="203"/>
      <c r="J473" s="203"/>
      <c r="K473" s="204"/>
      <c r="L473" s="204"/>
      <c r="M473" s="204"/>
      <c r="N473" s="201"/>
      <c r="O473" s="201"/>
      <c r="P473" s="201"/>
      <c r="Q473" s="201"/>
      <c r="R473" s="113"/>
      <c r="S473" s="113"/>
      <c r="V473" s="201"/>
      <c r="W473" s="113"/>
      <c r="Y473" s="113"/>
      <c r="Z473" s="113"/>
      <c r="AA473" s="113"/>
      <c r="AC473" s="113"/>
      <c r="AD473" s="201"/>
      <c r="AE473" s="113"/>
      <c r="AF473" s="113"/>
      <c r="AG473" s="113"/>
    </row>
    <row r="474" spans="1:33" x14ac:dyDescent="0.2">
      <c r="A474" s="113"/>
      <c r="B474" s="200"/>
      <c r="C474" s="113"/>
      <c r="D474" s="201"/>
      <c r="E474" s="201"/>
      <c r="F474" s="113"/>
      <c r="G474" s="113"/>
      <c r="H474" s="113"/>
      <c r="I474" s="203"/>
      <c r="J474" s="203"/>
      <c r="K474" s="204"/>
      <c r="L474" s="204"/>
      <c r="M474" s="204"/>
      <c r="N474" s="201"/>
      <c r="O474" s="201"/>
      <c r="P474" s="201"/>
      <c r="Q474" s="201"/>
      <c r="R474" s="113"/>
      <c r="S474" s="113"/>
      <c r="V474" s="201"/>
      <c r="W474" s="113"/>
      <c r="Y474" s="113"/>
      <c r="Z474" s="113"/>
      <c r="AA474" s="113"/>
      <c r="AC474" s="113"/>
      <c r="AD474" s="201"/>
      <c r="AE474" s="113"/>
      <c r="AF474" s="113"/>
      <c r="AG474" s="113"/>
    </row>
    <row r="475" spans="1:33" x14ac:dyDescent="0.2">
      <c r="A475" s="113"/>
      <c r="B475" s="200"/>
      <c r="C475" s="113"/>
      <c r="D475" s="201"/>
      <c r="E475" s="201"/>
      <c r="F475" s="113"/>
      <c r="G475" s="113"/>
      <c r="H475" s="113"/>
      <c r="I475" s="203"/>
      <c r="J475" s="203"/>
      <c r="K475" s="204"/>
      <c r="L475" s="204"/>
      <c r="M475" s="204"/>
      <c r="N475" s="201"/>
      <c r="O475" s="201"/>
      <c r="P475" s="201"/>
      <c r="Q475" s="201"/>
      <c r="R475" s="113"/>
      <c r="S475" s="113"/>
      <c r="V475" s="201"/>
      <c r="W475" s="113"/>
      <c r="Y475" s="113"/>
      <c r="Z475" s="113"/>
      <c r="AA475" s="113"/>
      <c r="AC475" s="113"/>
      <c r="AD475" s="201"/>
      <c r="AE475" s="113"/>
      <c r="AF475" s="113"/>
      <c r="AG475" s="113"/>
    </row>
    <row r="476" spans="1:33" x14ac:dyDescent="0.2">
      <c r="A476" s="113"/>
      <c r="B476" s="200"/>
      <c r="C476" s="113"/>
      <c r="D476" s="201"/>
      <c r="E476" s="201"/>
      <c r="F476" s="113"/>
      <c r="G476" s="113"/>
      <c r="H476" s="113"/>
      <c r="I476" s="203"/>
      <c r="J476" s="203"/>
      <c r="K476" s="204"/>
      <c r="L476" s="204"/>
      <c r="M476" s="204"/>
      <c r="N476" s="201"/>
      <c r="O476" s="201"/>
      <c r="P476" s="201"/>
      <c r="Q476" s="201"/>
      <c r="R476" s="113"/>
      <c r="S476" s="113"/>
      <c r="V476" s="201"/>
      <c r="W476" s="113"/>
      <c r="Y476" s="113"/>
      <c r="Z476" s="113"/>
      <c r="AA476" s="113"/>
      <c r="AC476" s="113"/>
      <c r="AD476" s="201"/>
      <c r="AE476" s="113"/>
      <c r="AF476" s="113"/>
      <c r="AG476" s="113"/>
    </row>
    <row r="477" spans="1:33" x14ac:dyDescent="0.2">
      <c r="A477" s="113"/>
      <c r="B477" s="200"/>
      <c r="C477" s="113"/>
      <c r="D477" s="201"/>
      <c r="E477" s="201"/>
      <c r="F477" s="113"/>
      <c r="G477" s="113"/>
      <c r="H477" s="113"/>
      <c r="I477" s="203"/>
      <c r="J477" s="203"/>
      <c r="K477" s="204"/>
      <c r="L477" s="204"/>
      <c r="M477" s="204"/>
      <c r="N477" s="201"/>
      <c r="O477" s="201"/>
      <c r="P477" s="201"/>
      <c r="Q477" s="201"/>
      <c r="R477" s="113"/>
      <c r="S477" s="113"/>
      <c r="V477" s="201"/>
      <c r="W477" s="113"/>
      <c r="Y477" s="113"/>
      <c r="Z477" s="113"/>
      <c r="AA477" s="113"/>
      <c r="AC477" s="113"/>
      <c r="AD477" s="201"/>
      <c r="AE477" s="113"/>
      <c r="AF477" s="113"/>
      <c r="AG477" s="113"/>
    </row>
    <row r="478" spans="1:33" x14ac:dyDescent="0.2">
      <c r="A478" s="113"/>
      <c r="B478" s="200"/>
      <c r="C478" s="113"/>
      <c r="D478" s="201"/>
      <c r="E478" s="201"/>
      <c r="F478" s="113"/>
      <c r="G478" s="113"/>
      <c r="H478" s="113"/>
      <c r="I478" s="203"/>
      <c r="J478" s="203"/>
      <c r="K478" s="204"/>
      <c r="L478" s="204"/>
      <c r="M478" s="204"/>
      <c r="N478" s="201"/>
      <c r="O478" s="201"/>
      <c r="P478" s="201"/>
      <c r="Q478" s="201"/>
      <c r="R478" s="113"/>
      <c r="S478" s="113"/>
      <c r="V478" s="201"/>
      <c r="W478" s="113"/>
      <c r="Y478" s="113"/>
      <c r="Z478" s="113"/>
      <c r="AA478" s="113"/>
      <c r="AC478" s="113"/>
      <c r="AD478" s="201"/>
      <c r="AE478" s="113"/>
      <c r="AF478" s="113"/>
      <c r="AG478" s="113"/>
    </row>
    <row r="479" spans="1:33" x14ac:dyDescent="0.2">
      <c r="A479" s="113"/>
      <c r="B479" s="200"/>
      <c r="C479" s="113"/>
      <c r="D479" s="201"/>
      <c r="E479" s="201"/>
      <c r="F479" s="113"/>
      <c r="G479" s="113"/>
      <c r="H479" s="113"/>
      <c r="I479" s="203"/>
      <c r="J479" s="203"/>
      <c r="K479" s="204"/>
      <c r="L479" s="204"/>
      <c r="M479" s="204"/>
      <c r="N479" s="201"/>
      <c r="O479" s="201"/>
      <c r="P479" s="201"/>
      <c r="Q479" s="201"/>
      <c r="R479" s="113"/>
      <c r="S479" s="113"/>
      <c r="V479" s="201"/>
      <c r="W479" s="113"/>
      <c r="Y479" s="113"/>
      <c r="Z479" s="113"/>
      <c r="AA479" s="113"/>
      <c r="AC479" s="113"/>
      <c r="AD479" s="201"/>
      <c r="AE479" s="113"/>
      <c r="AF479" s="113"/>
      <c r="AG479" s="113"/>
    </row>
    <row r="480" spans="1:33" x14ac:dyDescent="0.2">
      <c r="A480" s="113"/>
      <c r="B480" s="200"/>
      <c r="C480" s="113"/>
      <c r="D480" s="201"/>
      <c r="E480" s="201"/>
      <c r="F480" s="113"/>
      <c r="G480" s="113"/>
      <c r="H480" s="113"/>
      <c r="I480" s="203"/>
      <c r="J480" s="203"/>
      <c r="K480" s="204"/>
      <c r="L480" s="204"/>
      <c r="M480" s="204"/>
      <c r="N480" s="201"/>
      <c r="O480" s="201"/>
      <c r="P480" s="201"/>
      <c r="Q480" s="201"/>
      <c r="R480" s="113"/>
      <c r="S480" s="113"/>
      <c r="V480" s="201"/>
      <c r="W480" s="113"/>
      <c r="Y480" s="113"/>
      <c r="Z480" s="113"/>
      <c r="AA480" s="113"/>
      <c r="AC480" s="113"/>
      <c r="AD480" s="201"/>
      <c r="AE480" s="113"/>
      <c r="AF480" s="113"/>
      <c r="AG480" s="113"/>
    </row>
    <row r="481" spans="1:33" x14ac:dyDescent="0.2">
      <c r="A481" s="113"/>
      <c r="B481" s="200"/>
      <c r="C481" s="113"/>
      <c r="D481" s="201"/>
      <c r="E481" s="201"/>
      <c r="F481" s="113"/>
      <c r="G481" s="113"/>
      <c r="H481" s="113"/>
      <c r="I481" s="203"/>
      <c r="J481" s="203"/>
      <c r="K481" s="204"/>
      <c r="L481" s="204"/>
      <c r="M481" s="204"/>
      <c r="N481" s="201"/>
      <c r="O481" s="201"/>
      <c r="P481" s="201"/>
      <c r="Q481" s="201"/>
      <c r="R481" s="113"/>
      <c r="S481" s="113"/>
      <c r="V481" s="201"/>
      <c r="W481" s="113"/>
      <c r="Y481" s="113"/>
      <c r="Z481" s="113"/>
      <c r="AA481" s="113"/>
      <c r="AC481" s="113"/>
      <c r="AD481" s="201"/>
      <c r="AE481" s="113"/>
      <c r="AF481" s="113"/>
      <c r="AG481" s="113"/>
    </row>
    <row r="482" spans="1:33" x14ac:dyDescent="0.2">
      <c r="A482" s="113"/>
      <c r="B482" s="200"/>
      <c r="C482" s="113"/>
      <c r="D482" s="201"/>
      <c r="E482" s="201"/>
      <c r="F482" s="113"/>
      <c r="G482" s="113"/>
      <c r="H482" s="113"/>
      <c r="I482" s="203"/>
      <c r="J482" s="203"/>
      <c r="K482" s="204"/>
      <c r="L482" s="204"/>
      <c r="M482" s="204"/>
      <c r="N482" s="201"/>
      <c r="O482" s="201"/>
      <c r="P482" s="201"/>
      <c r="Q482" s="201"/>
      <c r="R482" s="113"/>
      <c r="S482" s="113"/>
      <c r="V482" s="201"/>
      <c r="W482" s="113"/>
      <c r="Y482" s="113"/>
      <c r="Z482" s="113"/>
      <c r="AA482" s="113"/>
      <c r="AC482" s="113"/>
      <c r="AD482" s="201"/>
      <c r="AE482" s="113"/>
      <c r="AF482" s="113"/>
      <c r="AG482" s="113"/>
    </row>
    <row r="483" spans="1:33" x14ac:dyDescent="0.2">
      <c r="A483" s="113"/>
      <c r="B483" s="200"/>
      <c r="C483" s="113"/>
      <c r="D483" s="201"/>
      <c r="E483" s="201"/>
      <c r="F483" s="113"/>
      <c r="G483" s="113"/>
      <c r="H483" s="113"/>
      <c r="I483" s="203"/>
      <c r="J483" s="203"/>
      <c r="K483" s="204"/>
      <c r="L483" s="204"/>
      <c r="M483" s="204"/>
      <c r="N483" s="201"/>
      <c r="O483" s="201"/>
      <c r="P483" s="201"/>
      <c r="Q483" s="201"/>
      <c r="R483" s="113"/>
      <c r="S483" s="113"/>
      <c r="V483" s="201"/>
      <c r="W483" s="113"/>
      <c r="Y483" s="113"/>
      <c r="Z483" s="113"/>
      <c r="AA483" s="113"/>
      <c r="AC483" s="113"/>
      <c r="AD483" s="201"/>
      <c r="AE483" s="113"/>
      <c r="AF483" s="113"/>
      <c r="AG483" s="113"/>
    </row>
    <row r="484" spans="1:33" x14ac:dyDescent="0.2">
      <c r="A484" s="113"/>
      <c r="B484" s="200"/>
      <c r="C484" s="113"/>
      <c r="D484" s="201"/>
      <c r="E484" s="201"/>
      <c r="F484" s="113"/>
      <c r="G484" s="113"/>
      <c r="H484" s="113"/>
      <c r="I484" s="203"/>
      <c r="J484" s="203"/>
      <c r="K484" s="204"/>
      <c r="L484" s="204"/>
      <c r="M484" s="204"/>
      <c r="N484" s="201"/>
      <c r="O484" s="201"/>
      <c r="P484" s="201"/>
      <c r="Q484" s="201"/>
      <c r="R484" s="113"/>
      <c r="S484" s="113"/>
      <c r="V484" s="201"/>
      <c r="W484" s="113"/>
      <c r="Y484" s="113"/>
      <c r="Z484" s="113"/>
      <c r="AA484" s="113"/>
      <c r="AC484" s="113"/>
      <c r="AD484" s="201"/>
      <c r="AE484" s="113"/>
      <c r="AF484" s="113"/>
      <c r="AG484" s="113"/>
    </row>
    <row r="485" spans="1:33" x14ac:dyDescent="0.2">
      <c r="A485" s="113"/>
      <c r="B485" s="200"/>
      <c r="C485" s="113"/>
      <c r="D485" s="201"/>
      <c r="E485" s="201"/>
      <c r="F485" s="113"/>
      <c r="G485" s="113"/>
      <c r="H485" s="113"/>
      <c r="I485" s="203"/>
      <c r="J485" s="203"/>
      <c r="K485" s="204"/>
      <c r="L485" s="204"/>
      <c r="M485" s="204"/>
      <c r="N485" s="201"/>
      <c r="O485" s="201"/>
      <c r="P485" s="201"/>
      <c r="Q485" s="201"/>
      <c r="R485" s="113"/>
      <c r="S485" s="113"/>
      <c r="V485" s="201"/>
      <c r="W485" s="113"/>
      <c r="Y485" s="113"/>
      <c r="Z485" s="113"/>
      <c r="AA485" s="113"/>
      <c r="AC485" s="113"/>
      <c r="AD485" s="201"/>
      <c r="AE485" s="113"/>
      <c r="AF485" s="113"/>
      <c r="AG485" s="113"/>
    </row>
    <row r="486" spans="1:33" x14ac:dyDescent="0.2">
      <c r="A486" s="113"/>
      <c r="B486" s="200"/>
      <c r="C486" s="113"/>
      <c r="D486" s="201"/>
      <c r="E486" s="201"/>
      <c r="F486" s="113"/>
      <c r="G486" s="113"/>
      <c r="H486" s="113"/>
      <c r="I486" s="203"/>
      <c r="J486" s="203"/>
      <c r="K486" s="204"/>
      <c r="L486" s="204"/>
      <c r="M486" s="204"/>
      <c r="N486" s="201"/>
      <c r="O486" s="201"/>
      <c r="P486" s="201"/>
      <c r="Q486" s="201"/>
      <c r="R486" s="113"/>
      <c r="S486" s="113"/>
      <c r="V486" s="201"/>
      <c r="W486" s="113"/>
      <c r="Y486" s="113"/>
      <c r="Z486" s="113"/>
      <c r="AA486" s="113"/>
      <c r="AC486" s="113"/>
      <c r="AD486" s="201"/>
      <c r="AE486" s="113"/>
      <c r="AF486" s="113"/>
      <c r="AG486" s="113"/>
    </row>
    <row r="487" spans="1:33" x14ac:dyDescent="0.2">
      <c r="A487" s="113"/>
      <c r="B487" s="200"/>
      <c r="C487" s="113"/>
      <c r="D487" s="201"/>
      <c r="E487" s="201"/>
      <c r="F487" s="113"/>
      <c r="G487" s="113"/>
      <c r="H487" s="113"/>
      <c r="I487" s="203"/>
      <c r="J487" s="203"/>
      <c r="K487" s="204"/>
      <c r="L487" s="204"/>
      <c r="M487" s="204"/>
      <c r="N487" s="201"/>
      <c r="O487" s="201"/>
      <c r="P487" s="201"/>
      <c r="Q487" s="201"/>
      <c r="R487" s="113"/>
      <c r="S487" s="113"/>
      <c r="V487" s="201"/>
      <c r="W487" s="113"/>
      <c r="Y487" s="113"/>
      <c r="Z487" s="113"/>
      <c r="AA487" s="113"/>
      <c r="AC487" s="113"/>
      <c r="AD487" s="201"/>
      <c r="AE487" s="113"/>
      <c r="AF487" s="113"/>
      <c r="AG487" s="113"/>
    </row>
    <row r="488" spans="1:33" x14ac:dyDescent="0.2">
      <c r="A488" s="113"/>
      <c r="B488" s="200"/>
      <c r="C488" s="113"/>
      <c r="D488" s="201"/>
      <c r="E488" s="201"/>
      <c r="F488" s="113"/>
      <c r="G488" s="113"/>
      <c r="H488" s="113"/>
      <c r="I488" s="203"/>
      <c r="J488" s="203"/>
      <c r="K488" s="204"/>
      <c r="L488" s="204"/>
      <c r="M488" s="204"/>
      <c r="N488" s="201"/>
      <c r="O488" s="201"/>
      <c r="P488" s="201"/>
      <c r="Q488" s="201"/>
      <c r="R488" s="113"/>
      <c r="S488" s="113"/>
      <c r="V488" s="201"/>
      <c r="W488" s="113"/>
      <c r="Y488" s="113"/>
      <c r="Z488" s="113"/>
      <c r="AA488" s="113"/>
      <c r="AC488" s="113"/>
      <c r="AD488" s="201"/>
      <c r="AE488" s="113"/>
      <c r="AF488" s="113"/>
      <c r="AG488" s="113"/>
    </row>
    <row r="489" spans="1:33" x14ac:dyDescent="0.2">
      <c r="A489" s="113"/>
      <c r="B489" s="200"/>
      <c r="C489" s="113"/>
      <c r="D489" s="201"/>
      <c r="E489" s="201"/>
      <c r="F489" s="113"/>
      <c r="G489" s="113"/>
      <c r="H489" s="113"/>
      <c r="I489" s="203"/>
      <c r="J489" s="203"/>
      <c r="K489" s="204"/>
      <c r="L489" s="204"/>
      <c r="M489" s="204"/>
      <c r="N489" s="201"/>
      <c r="O489" s="201"/>
      <c r="P489" s="201"/>
      <c r="Q489" s="201"/>
      <c r="R489" s="113"/>
      <c r="S489" s="113"/>
      <c r="V489" s="201"/>
      <c r="W489" s="113"/>
      <c r="Y489" s="113"/>
      <c r="Z489" s="113"/>
      <c r="AA489" s="113"/>
      <c r="AC489" s="113"/>
      <c r="AD489" s="201"/>
      <c r="AE489" s="113"/>
      <c r="AF489" s="113"/>
      <c r="AG489" s="113"/>
    </row>
    <row r="490" spans="1:33" x14ac:dyDescent="0.2">
      <c r="A490" s="113"/>
      <c r="B490" s="200"/>
      <c r="C490" s="113"/>
      <c r="D490" s="201"/>
      <c r="E490" s="201"/>
      <c r="F490" s="113"/>
      <c r="G490" s="113"/>
      <c r="H490" s="113"/>
      <c r="I490" s="203"/>
      <c r="J490" s="203"/>
      <c r="K490" s="204"/>
      <c r="L490" s="204"/>
      <c r="M490" s="204"/>
      <c r="N490" s="201"/>
      <c r="O490" s="201"/>
      <c r="P490" s="201"/>
      <c r="Q490" s="201"/>
      <c r="R490" s="113"/>
      <c r="S490" s="113"/>
      <c r="V490" s="201"/>
      <c r="W490" s="113"/>
      <c r="Y490" s="113"/>
      <c r="Z490" s="113"/>
      <c r="AA490" s="113"/>
      <c r="AC490" s="113"/>
      <c r="AD490" s="201"/>
      <c r="AE490" s="113"/>
      <c r="AF490" s="113"/>
      <c r="AG490" s="113"/>
    </row>
    <row r="491" spans="1:33" x14ac:dyDescent="0.2">
      <c r="A491" s="113"/>
      <c r="B491" s="200"/>
      <c r="C491" s="113"/>
      <c r="D491" s="201"/>
      <c r="E491" s="201"/>
      <c r="F491" s="113"/>
      <c r="G491" s="113"/>
      <c r="H491" s="113"/>
      <c r="I491" s="203"/>
      <c r="J491" s="203"/>
      <c r="K491" s="204"/>
      <c r="L491" s="204"/>
      <c r="M491" s="204"/>
      <c r="N491" s="201"/>
      <c r="O491" s="201"/>
      <c r="P491" s="201"/>
      <c r="Q491" s="201"/>
      <c r="R491" s="113"/>
      <c r="S491" s="113"/>
      <c r="V491" s="201"/>
      <c r="W491" s="113"/>
      <c r="Y491" s="113"/>
      <c r="Z491" s="113"/>
      <c r="AA491" s="113"/>
      <c r="AC491" s="113"/>
      <c r="AD491" s="201"/>
      <c r="AE491" s="113"/>
      <c r="AF491" s="113"/>
      <c r="AG491" s="113"/>
    </row>
    <row r="492" spans="1:33" x14ac:dyDescent="0.2">
      <c r="A492" s="113"/>
      <c r="B492" s="200"/>
      <c r="C492" s="113"/>
      <c r="D492" s="201"/>
      <c r="E492" s="201"/>
      <c r="F492" s="113"/>
      <c r="G492" s="113"/>
      <c r="H492" s="113"/>
      <c r="I492" s="203"/>
      <c r="J492" s="203"/>
      <c r="K492" s="204"/>
      <c r="L492" s="204"/>
      <c r="M492" s="204"/>
      <c r="N492" s="201"/>
      <c r="O492" s="201"/>
      <c r="P492" s="201"/>
      <c r="Q492" s="201"/>
      <c r="R492" s="113"/>
      <c r="S492" s="113"/>
      <c r="V492" s="201"/>
      <c r="W492" s="113"/>
      <c r="Y492" s="113"/>
      <c r="Z492" s="113"/>
      <c r="AA492" s="113"/>
      <c r="AC492" s="113"/>
      <c r="AD492" s="201"/>
      <c r="AE492" s="113"/>
      <c r="AF492" s="113"/>
      <c r="AG492" s="113"/>
    </row>
    <row r="493" spans="1:33" x14ac:dyDescent="0.2">
      <c r="A493" s="113"/>
      <c r="B493" s="200"/>
      <c r="C493" s="113"/>
      <c r="D493" s="201"/>
      <c r="E493" s="201"/>
      <c r="F493" s="113"/>
      <c r="G493" s="113"/>
      <c r="H493" s="113"/>
      <c r="I493" s="203"/>
      <c r="J493" s="203"/>
      <c r="K493" s="204"/>
      <c r="L493" s="204"/>
      <c r="M493" s="204"/>
      <c r="N493" s="201"/>
      <c r="O493" s="201"/>
      <c r="P493" s="201"/>
      <c r="Q493" s="201"/>
      <c r="R493" s="113"/>
      <c r="S493" s="113"/>
      <c r="V493" s="201"/>
      <c r="W493" s="113"/>
      <c r="Y493" s="113"/>
      <c r="Z493" s="113"/>
      <c r="AA493" s="113"/>
      <c r="AC493" s="113"/>
      <c r="AD493" s="201"/>
      <c r="AE493" s="113"/>
      <c r="AF493" s="113"/>
      <c r="AG493" s="113"/>
    </row>
    <row r="494" spans="1:33" x14ac:dyDescent="0.2">
      <c r="A494" s="113"/>
      <c r="B494" s="200"/>
      <c r="C494" s="113"/>
      <c r="D494" s="201"/>
      <c r="E494" s="201"/>
      <c r="F494" s="113"/>
      <c r="G494" s="113"/>
      <c r="H494" s="113"/>
      <c r="I494" s="203"/>
      <c r="J494" s="203"/>
      <c r="K494" s="204"/>
      <c r="L494" s="204"/>
      <c r="M494" s="204"/>
      <c r="N494" s="201"/>
      <c r="O494" s="201"/>
      <c r="P494" s="201"/>
      <c r="Q494" s="201"/>
      <c r="R494" s="113"/>
      <c r="S494" s="113"/>
      <c r="V494" s="201"/>
      <c r="W494" s="113"/>
      <c r="Y494" s="113"/>
      <c r="Z494" s="113"/>
      <c r="AA494" s="113"/>
      <c r="AC494" s="113"/>
      <c r="AD494" s="201"/>
      <c r="AE494" s="113"/>
      <c r="AF494" s="113"/>
      <c r="AG494" s="113"/>
    </row>
    <row r="495" spans="1:33" x14ac:dyDescent="0.2">
      <c r="A495" s="113"/>
      <c r="B495" s="200"/>
      <c r="C495" s="113"/>
      <c r="D495" s="201"/>
      <c r="E495" s="201"/>
      <c r="F495" s="113"/>
      <c r="G495" s="113"/>
      <c r="H495" s="113"/>
      <c r="I495" s="203"/>
      <c r="J495" s="203"/>
      <c r="K495" s="204"/>
      <c r="L495" s="204"/>
      <c r="M495" s="204"/>
      <c r="N495" s="201"/>
      <c r="O495" s="201"/>
      <c r="P495" s="201"/>
      <c r="Q495" s="201"/>
      <c r="R495" s="113"/>
      <c r="S495" s="113"/>
      <c r="V495" s="201"/>
      <c r="W495" s="113"/>
      <c r="Y495" s="113"/>
      <c r="Z495" s="113"/>
      <c r="AA495" s="113"/>
      <c r="AC495" s="113"/>
      <c r="AD495" s="201"/>
      <c r="AE495" s="113"/>
      <c r="AF495" s="113"/>
      <c r="AG495" s="113"/>
    </row>
    <row r="496" spans="1:33" x14ac:dyDescent="0.2">
      <c r="A496" s="113"/>
      <c r="B496" s="200"/>
      <c r="C496" s="113"/>
      <c r="D496" s="201"/>
      <c r="E496" s="201"/>
      <c r="F496" s="113"/>
      <c r="G496" s="113"/>
      <c r="H496" s="113"/>
      <c r="I496" s="203"/>
      <c r="J496" s="203"/>
      <c r="K496" s="204"/>
      <c r="L496" s="204"/>
      <c r="M496" s="204"/>
      <c r="N496" s="201"/>
      <c r="O496" s="201"/>
      <c r="P496" s="201"/>
      <c r="Q496" s="201"/>
      <c r="R496" s="113"/>
      <c r="S496" s="113"/>
      <c r="V496" s="201"/>
      <c r="W496" s="113"/>
      <c r="Y496" s="113"/>
      <c r="Z496" s="113"/>
      <c r="AA496" s="113"/>
      <c r="AC496" s="113"/>
      <c r="AD496" s="201"/>
      <c r="AE496" s="113"/>
      <c r="AF496" s="113"/>
      <c r="AG496" s="113"/>
    </row>
    <row r="497" spans="1:33" x14ac:dyDescent="0.2">
      <c r="A497" s="113"/>
      <c r="B497" s="200"/>
      <c r="C497" s="113"/>
      <c r="D497" s="201"/>
      <c r="E497" s="201"/>
      <c r="F497" s="113"/>
      <c r="G497" s="113"/>
      <c r="H497" s="113"/>
      <c r="I497" s="203"/>
      <c r="J497" s="203"/>
      <c r="K497" s="204"/>
      <c r="L497" s="204"/>
      <c r="M497" s="204"/>
      <c r="N497" s="201"/>
      <c r="O497" s="201"/>
      <c r="P497" s="201"/>
      <c r="Q497" s="201"/>
      <c r="R497" s="113"/>
      <c r="S497" s="113"/>
      <c r="V497" s="201"/>
      <c r="W497" s="113"/>
      <c r="Y497" s="113"/>
      <c r="Z497" s="113"/>
      <c r="AA497" s="113"/>
      <c r="AC497" s="113"/>
      <c r="AD497" s="201"/>
      <c r="AE497" s="113"/>
      <c r="AF497" s="113"/>
      <c r="AG497" s="113"/>
    </row>
    <row r="498" spans="1:33" x14ac:dyDescent="0.2">
      <c r="A498" s="113"/>
      <c r="B498" s="200"/>
      <c r="C498" s="113"/>
      <c r="D498" s="201"/>
      <c r="E498" s="201"/>
      <c r="F498" s="113"/>
      <c r="G498" s="113"/>
      <c r="H498" s="113"/>
      <c r="I498" s="203"/>
      <c r="J498" s="203"/>
      <c r="K498" s="204"/>
      <c r="L498" s="204"/>
      <c r="M498" s="204"/>
      <c r="N498" s="201"/>
      <c r="O498" s="201"/>
      <c r="P498" s="201"/>
      <c r="Q498" s="201"/>
      <c r="R498" s="113"/>
      <c r="S498" s="113"/>
      <c r="V498" s="201"/>
      <c r="W498" s="113"/>
      <c r="Y498" s="113"/>
      <c r="Z498" s="113"/>
      <c r="AA498" s="113"/>
      <c r="AC498" s="113"/>
      <c r="AD498" s="201"/>
      <c r="AE498" s="113"/>
      <c r="AF498" s="113"/>
      <c r="AG498" s="113"/>
    </row>
    <row r="499" spans="1:33" x14ac:dyDescent="0.2">
      <c r="A499" s="113"/>
      <c r="B499" s="200"/>
      <c r="C499" s="113"/>
      <c r="D499" s="201"/>
      <c r="E499" s="201"/>
      <c r="F499" s="113"/>
      <c r="G499" s="113"/>
      <c r="H499" s="113"/>
      <c r="I499" s="203"/>
      <c r="J499" s="203"/>
      <c r="K499" s="204"/>
      <c r="L499" s="204"/>
      <c r="M499" s="204"/>
      <c r="N499" s="201"/>
      <c r="O499" s="201"/>
      <c r="P499" s="201"/>
      <c r="Q499" s="201"/>
      <c r="R499" s="113"/>
      <c r="S499" s="113"/>
      <c r="V499" s="201"/>
      <c r="W499" s="113"/>
      <c r="Y499" s="113"/>
      <c r="Z499" s="113"/>
      <c r="AA499" s="113"/>
      <c r="AC499" s="113"/>
      <c r="AD499" s="201"/>
      <c r="AE499" s="113"/>
      <c r="AF499" s="113"/>
      <c r="AG499" s="113"/>
    </row>
    <row r="500" spans="1:33" x14ac:dyDescent="0.2">
      <c r="A500" s="113"/>
      <c r="B500" s="200"/>
      <c r="C500" s="113"/>
      <c r="D500" s="201"/>
      <c r="E500" s="201"/>
      <c r="F500" s="113"/>
      <c r="G500" s="113"/>
      <c r="H500" s="113"/>
      <c r="I500" s="203"/>
      <c r="J500" s="203"/>
      <c r="K500" s="204"/>
      <c r="L500" s="204"/>
      <c r="M500" s="204"/>
      <c r="N500" s="201"/>
      <c r="O500" s="201"/>
      <c r="P500" s="201"/>
      <c r="Q500" s="201"/>
      <c r="R500" s="113"/>
      <c r="S500" s="113"/>
      <c r="V500" s="201"/>
      <c r="W500" s="113"/>
      <c r="Y500" s="113"/>
      <c r="Z500" s="113"/>
      <c r="AA500" s="113"/>
      <c r="AC500" s="113"/>
      <c r="AD500" s="201"/>
      <c r="AE500" s="113"/>
      <c r="AF500" s="113"/>
      <c r="AG500" s="113"/>
    </row>
    <row r="501" spans="1:33" x14ac:dyDescent="0.2">
      <c r="A501" s="113"/>
      <c r="B501" s="200"/>
      <c r="C501" s="113"/>
      <c r="D501" s="201"/>
      <c r="E501" s="201"/>
      <c r="F501" s="113"/>
      <c r="G501" s="113"/>
      <c r="H501" s="113"/>
      <c r="I501" s="203"/>
      <c r="J501" s="203"/>
      <c r="K501" s="204"/>
      <c r="L501" s="204"/>
      <c r="M501" s="204"/>
      <c r="N501" s="201"/>
      <c r="O501" s="201"/>
      <c r="P501" s="201"/>
      <c r="Q501" s="201"/>
      <c r="R501" s="113"/>
      <c r="S501" s="113"/>
      <c r="V501" s="201"/>
      <c r="W501" s="113"/>
      <c r="Y501" s="113"/>
      <c r="Z501" s="113"/>
      <c r="AA501" s="113"/>
      <c r="AC501" s="113"/>
      <c r="AD501" s="201"/>
      <c r="AE501" s="113"/>
      <c r="AF501" s="113"/>
      <c r="AG501" s="113"/>
    </row>
    <row r="502" spans="1:33" x14ac:dyDescent="0.2">
      <c r="A502" s="113"/>
      <c r="B502" s="200"/>
      <c r="C502" s="113"/>
      <c r="D502" s="201"/>
      <c r="E502" s="201"/>
      <c r="F502" s="113"/>
      <c r="G502" s="113"/>
      <c r="H502" s="113"/>
      <c r="I502" s="203"/>
      <c r="J502" s="203"/>
      <c r="K502" s="204"/>
      <c r="L502" s="204"/>
      <c r="M502" s="204"/>
      <c r="N502" s="201"/>
      <c r="O502" s="201"/>
      <c r="P502" s="201"/>
      <c r="Q502" s="201"/>
      <c r="R502" s="113"/>
      <c r="S502" s="113"/>
      <c r="V502" s="201"/>
      <c r="W502" s="113"/>
      <c r="Y502" s="113"/>
      <c r="Z502" s="113"/>
      <c r="AA502" s="113"/>
      <c r="AC502" s="113"/>
      <c r="AD502" s="201"/>
      <c r="AE502" s="113"/>
      <c r="AF502" s="113"/>
      <c r="AG502" s="113"/>
    </row>
    <row r="503" spans="1:33" x14ac:dyDescent="0.2">
      <c r="A503" s="113"/>
      <c r="B503" s="200"/>
      <c r="C503" s="113"/>
      <c r="D503" s="201"/>
      <c r="E503" s="201"/>
      <c r="F503" s="113"/>
      <c r="G503" s="113"/>
      <c r="H503" s="113"/>
      <c r="I503" s="203"/>
      <c r="J503" s="203"/>
      <c r="K503" s="204"/>
      <c r="L503" s="204"/>
      <c r="M503" s="204"/>
      <c r="N503" s="201"/>
      <c r="O503" s="201"/>
      <c r="P503" s="201"/>
      <c r="Q503" s="201"/>
      <c r="R503" s="113"/>
      <c r="S503" s="113"/>
      <c r="V503" s="201"/>
      <c r="W503" s="113"/>
      <c r="Y503" s="113"/>
      <c r="Z503" s="113"/>
      <c r="AA503" s="113"/>
      <c r="AC503" s="113"/>
      <c r="AD503" s="201"/>
      <c r="AE503" s="113"/>
      <c r="AF503" s="113"/>
      <c r="AG503" s="113"/>
    </row>
    <row r="504" spans="1:33" x14ac:dyDescent="0.2">
      <c r="A504" s="113"/>
      <c r="B504" s="200"/>
      <c r="C504" s="113"/>
      <c r="D504" s="201"/>
      <c r="E504" s="201"/>
      <c r="F504" s="113"/>
      <c r="G504" s="113"/>
      <c r="H504" s="113"/>
      <c r="I504" s="203"/>
      <c r="J504" s="203"/>
      <c r="K504" s="204"/>
      <c r="L504" s="204"/>
      <c r="M504" s="204"/>
      <c r="N504" s="201"/>
      <c r="O504" s="201"/>
      <c r="P504" s="201"/>
      <c r="Q504" s="201"/>
      <c r="R504" s="113"/>
      <c r="S504" s="113"/>
      <c r="V504" s="201"/>
      <c r="W504" s="113"/>
      <c r="Y504" s="113"/>
      <c r="Z504" s="113"/>
      <c r="AA504" s="113"/>
      <c r="AC504" s="113"/>
      <c r="AD504" s="201"/>
      <c r="AE504" s="113"/>
      <c r="AF504" s="113"/>
      <c r="AG504" s="113"/>
    </row>
    <row r="505" spans="1:33" x14ac:dyDescent="0.2">
      <c r="A505" s="113"/>
      <c r="B505" s="200"/>
      <c r="C505" s="113"/>
      <c r="D505" s="201"/>
      <c r="E505" s="201"/>
      <c r="F505" s="113"/>
      <c r="G505" s="113"/>
      <c r="H505" s="113"/>
      <c r="I505" s="203"/>
      <c r="J505" s="203"/>
      <c r="K505" s="204"/>
      <c r="L505" s="204"/>
      <c r="M505" s="204"/>
      <c r="N505" s="201"/>
      <c r="O505" s="201"/>
      <c r="P505" s="201"/>
      <c r="Q505" s="201"/>
      <c r="R505" s="113"/>
      <c r="S505" s="113"/>
      <c r="V505" s="201"/>
      <c r="W505" s="113"/>
      <c r="Y505" s="113"/>
      <c r="Z505" s="113"/>
      <c r="AA505" s="113"/>
      <c r="AC505" s="113"/>
      <c r="AD505" s="201"/>
      <c r="AE505" s="113"/>
      <c r="AF505" s="113"/>
      <c r="AG505" s="113"/>
    </row>
    <row r="506" spans="1:33" x14ac:dyDescent="0.2">
      <c r="A506" s="113"/>
      <c r="B506" s="200"/>
      <c r="C506" s="113"/>
      <c r="D506" s="201"/>
      <c r="E506" s="201"/>
      <c r="F506" s="113"/>
      <c r="G506" s="113"/>
      <c r="H506" s="113"/>
      <c r="I506" s="203"/>
      <c r="J506" s="203"/>
      <c r="K506" s="204"/>
      <c r="L506" s="204"/>
      <c r="M506" s="204"/>
      <c r="N506" s="201"/>
      <c r="O506" s="201"/>
      <c r="P506" s="201"/>
      <c r="Q506" s="201"/>
      <c r="R506" s="113"/>
      <c r="S506" s="113"/>
      <c r="V506" s="201"/>
      <c r="W506" s="113"/>
      <c r="Y506" s="113"/>
      <c r="Z506" s="113"/>
      <c r="AA506" s="113"/>
      <c r="AC506" s="113"/>
      <c r="AD506" s="201"/>
      <c r="AE506" s="113"/>
      <c r="AF506" s="113"/>
      <c r="AG506" s="113"/>
    </row>
    <row r="507" spans="1:33" x14ac:dyDescent="0.2">
      <c r="A507" s="113"/>
      <c r="B507" s="200"/>
      <c r="C507" s="113"/>
      <c r="D507" s="201"/>
      <c r="E507" s="201"/>
      <c r="F507" s="113"/>
      <c r="G507" s="113"/>
      <c r="H507" s="113"/>
      <c r="I507" s="203"/>
      <c r="J507" s="203"/>
      <c r="K507" s="204"/>
      <c r="L507" s="204"/>
      <c r="M507" s="204"/>
      <c r="N507" s="201"/>
      <c r="O507" s="201"/>
      <c r="P507" s="201"/>
      <c r="Q507" s="201"/>
      <c r="R507" s="113"/>
      <c r="S507" s="113"/>
      <c r="V507" s="201"/>
      <c r="W507" s="113"/>
      <c r="Y507" s="113"/>
      <c r="Z507" s="113"/>
      <c r="AA507" s="113"/>
      <c r="AC507" s="113"/>
      <c r="AD507" s="201"/>
      <c r="AE507" s="113"/>
      <c r="AF507" s="113"/>
      <c r="AG507" s="113"/>
    </row>
    <row r="508" spans="1:33" x14ac:dyDescent="0.2">
      <c r="A508" s="113"/>
      <c r="B508" s="200"/>
      <c r="C508" s="113"/>
      <c r="D508" s="201"/>
      <c r="E508" s="201"/>
      <c r="F508" s="113"/>
      <c r="G508" s="113"/>
      <c r="H508" s="113"/>
      <c r="I508" s="203"/>
      <c r="J508" s="203"/>
      <c r="K508" s="204"/>
      <c r="L508" s="204"/>
      <c r="M508" s="204"/>
      <c r="N508" s="201"/>
      <c r="O508" s="201"/>
      <c r="P508" s="201"/>
      <c r="Q508" s="201"/>
      <c r="R508" s="113"/>
      <c r="S508" s="113"/>
      <c r="V508" s="201"/>
      <c r="W508" s="113"/>
      <c r="Y508" s="113"/>
      <c r="Z508" s="113"/>
      <c r="AA508" s="113"/>
      <c r="AC508" s="113"/>
      <c r="AD508" s="201"/>
      <c r="AE508" s="113"/>
      <c r="AF508" s="113"/>
      <c r="AG508" s="113"/>
    </row>
    <row r="509" spans="1:33" x14ac:dyDescent="0.2">
      <c r="A509" s="113"/>
      <c r="B509" s="200"/>
      <c r="C509" s="113"/>
      <c r="D509" s="201"/>
      <c r="E509" s="201"/>
      <c r="F509" s="113"/>
      <c r="G509" s="113"/>
      <c r="H509" s="113"/>
      <c r="I509" s="203"/>
      <c r="J509" s="203"/>
      <c r="K509" s="204"/>
      <c r="L509" s="204"/>
      <c r="M509" s="204"/>
      <c r="N509" s="201"/>
      <c r="O509" s="201"/>
      <c r="P509" s="201"/>
      <c r="Q509" s="201"/>
      <c r="R509" s="113"/>
      <c r="S509" s="113"/>
      <c r="V509" s="201"/>
      <c r="W509" s="113"/>
      <c r="Y509" s="113"/>
      <c r="Z509" s="113"/>
      <c r="AA509" s="113"/>
      <c r="AC509" s="113"/>
      <c r="AD509" s="201"/>
      <c r="AE509" s="113"/>
      <c r="AF509" s="113"/>
      <c r="AG509" s="113"/>
    </row>
    <row r="510" spans="1:33" x14ac:dyDescent="0.2">
      <c r="A510" s="113"/>
      <c r="B510" s="200"/>
      <c r="C510" s="113"/>
      <c r="D510" s="201"/>
      <c r="E510" s="201"/>
      <c r="F510" s="113"/>
      <c r="G510" s="113"/>
      <c r="H510" s="113"/>
      <c r="I510" s="203"/>
      <c r="J510" s="203"/>
      <c r="K510" s="204"/>
      <c r="L510" s="204"/>
      <c r="M510" s="204"/>
      <c r="N510" s="201"/>
      <c r="O510" s="201"/>
      <c r="P510" s="201"/>
      <c r="Q510" s="201"/>
      <c r="R510" s="113"/>
      <c r="S510" s="113"/>
      <c r="V510" s="201"/>
      <c r="W510" s="113"/>
      <c r="Y510" s="113"/>
      <c r="Z510" s="113"/>
      <c r="AA510" s="113"/>
      <c r="AC510" s="113"/>
      <c r="AD510" s="201"/>
      <c r="AE510" s="113"/>
      <c r="AF510" s="113"/>
      <c r="AG510" s="113"/>
    </row>
    <row r="511" spans="1:33" x14ac:dyDescent="0.2">
      <c r="A511" s="113"/>
      <c r="B511" s="200"/>
      <c r="C511" s="113"/>
      <c r="D511" s="201"/>
      <c r="E511" s="201"/>
      <c r="F511" s="113"/>
      <c r="G511" s="113"/>
      <c r="H511" s="113"/>
      <c r="I511" s="203"/>
      <c r="J511" s="203"/>
      <c r="K511" s="204"/>
      <c r="L511" s="204"/>
      <c r="M511" s="204"/>
      <c r="N511" s="201"/>
      <c r="O511" s="201"/>
      <c r="P511" s="201"/>
      <c r="Q511" s="201"/>
      <c r="R511" s="113"/>
      <c r="S511" s="113"/>
      <c r="V511" s="201"/>
      <c r="W511" s="113"/>
      <c r="Y511" s="113"/>
      <c r="Z511" s="113"/>
      <c r="AA511" s="113"/>
      <c r="AC511" s="113"/>
      <c r="AD511" s="201"/>
      <c r="AE511" s="113"/>
      <c r="AF511" s="113"/>
      <c r="AG511" s="113"/>
    </row>
    <row r="512" spans="1:33" x14ac:dyDescent="0.2">
      <c r="A512" s="113"/>
      <c r="B512" s="200"/>
      <c r="C512" s="113"/>
      <c r="D512" s="201"/>
      <c r="E512" s="201"/>
      <c r="F512" s="113"/>
      <c r="G512" s="113"/>
      <c r="H512" s="113"/>
      <c r="I512" s="203"/>
      <c r="J512" s="203"/>
      <c r="K512" s="204"/>
      <c r="L512" s="204"/>
      <c r="M512" s="204"/>
      <c r="N512" s="201"/>
      <c r="O512" s="201"/>
      <c r="P512" s="201"/>
      <c r="Q512" s="201"/>
      <c r="R512" s="113"/>
      <c r="S512" s="113"/>
      <c r="V512" s="201"/>
      <c r="W512" s="113"/>
      <c r="Y512" s="113"/>
      <c r="Z512" s="113"/>
      <c r="AA512" s="113"/>
      <c r="AC512" s="113"/>
      <c r="AD512" s="201"/>
      <c r="AE512" s="113"/>
      <c r="AF512" s="113"/>
      <c r="AG512" s="113"/>
    </row>
    <row r="513" spans="1:33" x14ac:dyDescent="0.2">
      <c r="A513" s="113"/>
      <c r="B513" s="200"/>
      <c r="C513" s="113"/>
      <c r="D513" s="201"/>
      <c r="E513" s="201"/>
      <c r="F513" s="113"/>
      <c r="G513" s="113"/>
      <c r="H513" s="113"/>
      <c r="I513" s="203"/>
      <c r="J513" s="203"/>
      <c r="K513" s="204"/>
      <c r="L513" s="204"/>
      <c r="M513" s="204"/>
      <c r="N513" s="201"/>
      <c r="O513" s="201"/>
      <c r="P513" s="201"/>
      <c r="Q513" s="201"/>
      <c r="R513" s="113"/>
      <c r="S513" s="113"/>
      <c r="V513" s="201"/>
      <c r="W513" s="113"/>
      <c r="Y513" s="113"/>
      <c r="Z513" s="113"/>
      <c r="AA513" s="113"/>
      <c r="AC513" s="113"/>
      <c r="AD513" s="201"/>
      <c r="AE513" s="113"/>
      <c r="AF513" s="113"/>
      <c r="AG513" s="113"/>
    </row>
    <row r="514" spans="1:33" x14ac:dyDescent="0.2">
      <c r="A514" s="113"/>
      <c r="B514" s="200"/>
      <c r="C514" s="113"/>
      <c r="D514" s="201"/>
      <c r="E514" s="201"/>
      <c r="F514" s="113"/>
      <c r="G514" s="113"/>
      <c r="H514" s="113"/>
      <c r="I514" s="203"/>
      <c r="J514" s="203"/>
      <c r="K514" s="204"/>
      <c r="L514" s="204"/>
      <c r="M514" s="204"/>
      <c r="N514" s="201"/>
      <c r="O514" s="201"/>
      <c r="P514" s="201"/>
      <c r="Q514" s="201"/>
      <c r="R514" s="113"/>
      <c r="S514" s="113"/>
      <c r="V514" s="201"/>
      <c r="W514" s="113"/>
      <c r="Y514" s="113"/>
      <c r="Z514" s="113"/>
      <c r="AA514" s="113"/>
      <c r="AC514" s="113"/>
      <c r="AD514" s="201"/>
      <c r="AE514" s="113"/>
      <c r="AF514" s="113"/>
      <c r="AG514" s="113"/>
    </row>
    <row r="515" spans="1:33" x14ac:dyDescent="0.2">
      <c r="A515" s="113"/>
      <c r="B515" s="200"/>
      <c r="C515" s="113"/>
      <c r="D515" s="201"/>
      <c r="E515" s="201"/>
      <c r="F515" s="113"/>
      <c r="G515" s="113"/>
      <c r="H515" s="113"/>
      <c r="I515" s="203"/>
      <c r="J515" s="203"/>
      <c r="K515" s="204"/>
      <c r="L515" s="204"/>
      <c r="M515" s="204"/>
      <c r="N515" s="201"/>
      <c r="O515" s="201"/>
      <c r="P515" s="201"/>
      <c r="Q515" s="201"/>
      <c r="R515" s="113"/>
      <c r="S515" s="113"/>
      <c r="V515" s="201"/>
      <c r="W515" s="113"/>
      <c r="Y515" s="113"/>
      <c r="Z515" s="113"/>
      <c r="AA515" s="113"/>
      <c r="AC515" s="113"/>
      <c r="AD515" s="201"/>
      <c r="AE515" s="113"/>
      <c r="AF515" s="113"/>
      <c r="AG515" s="113"/>
    </row>
    <row r="516" spans="1:33" x14ac:dyDescent="0.2">
      <c r="A516" s="113"/>
      <c r="B516" s="200"/>
      <c r="C516" s="113"/>
      <c r="D516" s="201"/>
      <c r="E516" s="201"/>
      <c r="F516" s="113"/>
      <c r="G516" s="113"/>
      <c r="H516" s="113"/>
      <c r="I516" s="203"/>
      <c r="J516" s="203"/>
      <c r="K516" s="204"/>
      <c r="L516" s="204"/>
      <c r="M516" s="204"/>
      <c r="N516" s="201"/>
      <c r="O516" s="201"/>
      <c r="P516" s="201"/>
      <c r="Q516" s="201"/>
      <c r="R516" s="113"/>
      <c r="S516" s="113"/>
      <c r="V516" s="201"/>
      <c r="W516" s="113"/>
      <c r="Y516" s="113"/>
      <c r="Z516" s="113"/>
      <c r="AA516" s="113"/>
      <c r="AC516" s="113"/>
      <c r="AD516" s="201"/>
      <c r="AE516" s="113"/>
      <c r="AF516" s="113"/>
      <c r="AG516" s="113"/>
    </row>
    <row r="517" spans="1:33" x14ac:dyDescent="0.2">
      <c r="A517" s="113"/>
      <c r="B517" s="200"/>
      <c r="C517" s="113"/>
      <c r="D517" s="201"/>
      <c r="E517" s="201"/>
      <c r="F517" s="113"/>
      <c r="G517" s="113"/>
      <c r="H517" s="113"/>
      <c r="I517" s="203"/>
      <c r="J517" s="203"/>
      <c r="K517" s="204"/>
      <c r="L517" s="204"/>
      <c r="M517" s="204"/>
      <c r="N517" s="201"/>
      <c r="O517" s="201"/>
      <c r="P517" s="201"/>
      <c r="Q517" s="201"/>
      <c r="R517" s="113"/>
      <c r="S517" s="113"/>
      <c r="V517" s="201"/>
      <c r="W517" s="113"/>
      <c r="Y517" s="113"/>
      <c r="Z517" s="113"/>
      <c r="AA517" s="113"/>
      <c r="AC517" s="113"/>
      <c r="AD517" s="201"/>
      <c r="AE517" s="113"/>
      <c r="AF517" s="113"/>
      <c r="AG517" s="113"/>
    </row>
    <row r="518" spans="1:33" x14ac:dyDescent="0.2">
      <c r="A518" s="113"/>
      <c r="B518" s="200"/>
      <c r="C518" s="113"/>
      <c r="D518" s="201"/>
      <c r="E518" s="201"/>
      <c r="F518" s="113"/>
      <c r="G518" s="113"/>
      <c r="H518" s="113"/>
      <c r="I518" s="203"/>
      <c r="J518" s="203"/>
      <c r="K518" s="204"/>
      <c r="L518" s="204"/>
      <c r="M518" s="204"/>
      <c r="N518" s="201"/>
      <c r="O518" s="201"/>
      <c r="P518" s="201"/>
      <c r="Q518" s="201"/>
      <c r="R518" s="113"/>
      <c r="S518" s="113"/>
      <c r="V518" s="201"/>
      <c r="W518" s="113"/>
      <c r="Y518" s="113"/>
      <c r="Z518" s="113"/>
      <c r="AA518" s="113"/>
      <c r="AC518" s="113"/>
      <c r="AD518" s="201"/>
      <c r="AE518" s="113"/>
      <c r="AF518" s="113"/>
      <c r="AG518" s="113"/>
    </row>
    <row r="519" spans="1:33" x14ac:dyDescent="0.2">
      <c r="A519" s="113"/>
      <c r="B519" s="200"/>
      <c r="C519" s="113"/>
      <c r="D519" s="201"/>
      <c r="E519" s="201"/>
      <c r="F519" s="113"/>
      <c r="G519" s="113"/>
      <c r="H519" s="113"/>
      <c r="I519" s="203"/>
      <c r="J519" s="203"/>
      <c r="K519" s="204"/>
      <c r="L519" s="204"/>
      <c r="M519" s="204"/>
      <c r="N519" s="201"/>
      <c r="O519" s="201"/>
      <c r="P519" s="201"/>
      <c r="Q519" s="201"/>
      <c r="R519" s="113"/>
      <c r="S519" s="113"/>
      <c r="V519" s="201"/>
      <c r="W519" s="113"/>
      <c r="Y519" s="113"/>
      <c r="Z519" s="113"/>
      <c r="AA519" s="113"/>
      <c r="AC519" s="113"/>
      <c r="AD519" s="201"/>
      <c r="AE519" s="113"/>
      <c r="AF519" s="113"/>
      <c r="AG519" s="113"/>
    </row>
    <row r="520" spans="1:33" x14ac:dyDescent="0.2">
      <c r="A520" s="113"/>
      <c r="B520" s="200"/>
      <c r="C520" s="113"/>
      <c r="D520" s="201"/>
      <c r="E520" s="201"/>
      <c r="F520" s="113"/>
      <c r="G520" s="113"/>
      <c r="H520" s="113"/>
      <c r="I520" s="203"/>
      <c r="J520" s="203"/>
      <c r="K520" s="204"/>
      <c r="L520" s="204"/>
      <c r="M520" s="204"/>
      <c r="N520" s="201"/>
      <c r="O520" s="201"/>
      <c r="P520" s="201"/>
      <c r="Q520" s="201"/>
      <c r="R520" s="113"/>
      <c r="S520" s="113"/>
      <c r="V520" s="201"/>
      <c r="W520" s="113"/>
      <c r="Y520" s="113"/>
      <c r="Z520" s="113"/>
      <c r="AA520" s="113"/>
      <c r="AC520" s="113"/>
      <c r="AD520" s="201"/>
      <c r="AE520" s="113"/>
      <c r="AF520" s="113"/>
      <c r="AG520" s="113"/>
    </row>
    <row r="521" spans="1:33" x14ac:dyDescent="0.2">
      <c r="A521" s="113"/>
      <c r="B521" s="200"/>
      <c r="C521" s="113"/>
      <c r="D521" s="201"/>
      <c r="E521" s="201"/>
      <c r="F521" s="113"/>
      <c r="G521" s="113"/>
      <c r="H521" s="113"/>
      <c r="I521" s="203"/>
      <c r="J521" s="203"/>
      <c r="K521" s="204"/>
      <c r="L521" s="204"/>
      <c r="M521" s="204"/>
      <c r="N521" s="201"/>
      <c r="O521" s="201"/>
      <c r="P521" s="201"/>
      <c r="Q521" s="201"/>
      <c r="R521" s="113"/>
      <c r="S521" s="113"/>
      <c r="V521" s="201"/>
      <c r="W521" s="113"/>
      <c r="Y521" s="113"/>
      <c r="Z521" s="113"/>
      <c r="AA521" s="113"/>
      <c r="AC521" s="113"/>
      <c r="AD521" s="201"/>
      <c r="AE521" s="113"/>
      <c r="AF521" s="113"/>
      <c r="AG521" s="113"/>
    </row>
    <row r="522" spans="1:33" x14ac:dyDescent="0.2">
      <c r="A522" s="113"/>
      <c r="B522" s="200"/>
      <c r="C522" s="113"/>
      <c r="D522" s="201"/>
      <c r="E522" s="201"/>
      <c r="F522" s="113"/>
      <c r="G522" s="113"/>
      <c r="H522" s="113"/>
      <c r="I522" s="203"/>
      <c r="J522" s="203"/>
      <c r="K522" s="204"/>
      <c r="L522" s="204"/>
      <c r="M522" s="204"/>
      <c r="N522" s="201"/>
      <c r="O522" s="201"/>
      <c r="P522" s="201"/>
      <c r="Q522" s="201"/>
      <c r="R522" s="113"/>
      <c r="S522" s="113"/>
      <c r="V522" s="201"/>
      <c r="W522" s="113"/>
      <c r="Y522" s="113"/>
      <c r="Z522" s="113"/>
      <c r="AA522" s="113"/>
      <c r="AC522" s="113"/>
      <c r="AD522" s="201"/>
      <c r="AE522" s="113"/>
      <c r="AF522" s="113"/>
      <c r="AG522" s="113"/>
    </row>
    <row r="523" spans="1:33" x14ac:dyDescent="0.2">
      <c r="A523" s="113"/>
      <c r="B523" s="200"/>
      <c r="C523" s="113"/>
      <c r="D523" s="201"/>
      <c r="E523" s="201"/>
      <c r="F523" s="113"/>
      <c r="G523" s="113"/>
      <c r="H523" s="113"/>
      <c r="I523" s="203"/>
      <c r="J523" s="203"/>
      <c r="K523" s="204"/>
      <c r="L523" s="204"/>
      <c r="M523" s="204"/>
      <c r="N523" s="201"/>
      <c r="O523" s="201"/>
      <c r="P523" s="201"/>
      <c r="Q523" s="201"/>
      <c r="R523" s="113"/>
      <c r="S523" s="113"/>
      <c r="V523" s="201"/>
      <c r="W523" s="113"/>
      <c r="Y523" s="113"/>
      <c r="Z523" s="113"/>
      <c r="AA523" s="113"/>
      <c r="AC523" s="113"/>
      <c r="AD523" s="201"/>
      <c r="AE523" s="113"/>
      <c r="AF523" s="113"/>
      <c r="AG523" s="113"/>
    </row>
    <row r="524" spans="1:33" x14ac:dyDescent="0.2">
      <c r="A524" s="113"/>
      <c r="B524" s="200"/>
      <c r="C524" s="113"/>
      <c r="D524" s="201"/>
      <c r="E524" s="201"/>
      <c r="F524" s="113"/>
      <c r="G524" s="113"/>
      <c r="H524" s="113"/>
      <c r="I524" s="203"/>
      <c r="J524" s="203"/>
      <c r="K524" s="204"/>
      <c r="L524" s="204"/>
      <c r="M524" s="204"/>
      <c r="N524" s="201"/>
      <c r="O524" s="201"/>
      <c r="P524" s="201"/>
      <c r="Q524" s="201"/>
      <c r="R524" s="113"/>
      <c r="S524" s="113"/>
      <c r="V524" s="201"/>
      <c r="W524" s="113"/>
      <c r="Y524" s="113"/>
      <c r="Z524" s="113"/>
      <c r="AA524" s="113"/>
      <c r="AC524" s="113"/>
      <c r="AD524" s="201"/>
      <c r="AE524" s="113"/>
      <c r="AF524" s="113"/>
      <c r="AG524" s="113"/>
    </row>
    <row r="525" spans="1:33" x14ac:dyDescent="0.2">
      <c r="A525" s="113"/>
      <c r="B525" s="200"/>
      <c r="C525" s="113"/>
      <c r="D525" s="201"/>
      <c r="E525" s="201"/>
      <c r="F525" s="113"/>
      <c r="G525" s="113"/>
      <c r="H525" s="113"/>
      <c r="I525" s="203"/>
      <c r="J525" s="203"/>
      <c r="K525" s="204"/>
      <c r="L525" s="204"/>
      <c r="M525" s="204"/>
      <c r="N525" s="201"/>
      <c r="O525" s="201"/>
      <c r="P525" s="201"/>
      <c r="Q525" s="201"/>
      <c r="R525" s="113"/>
      <c r="S525" s="113"/>
      <c r="V525" s="201"/>
      <c r="W525" s="113"/>
      <c r="Y525" s="113"/>
      <c r="Z525" s="113"/>
      <c r="AA525" s="113"/>
      <c r="AC525" s="113"/>
      <c r="AD525" s="201"/>
      <c r="AE525" s="113"/>
      <c r="AF525" s="113"/>
      <c r="AG525" s="113"/>
    </row>
    <row r="526" spans="1:33" x14ac:dyDescent="0.2">
      <c r="A526" s="113"/>
      <c r="B526" s="200"/>
      <c r="C526" s="113"/>
      <c r="D526" s="201"/>
      <c r="E526" s="201"/>
      <c r="F526" s="113"/>
      <c r="G526" s="113"/>
      <c r="H526" s="113"/>
      <c r="I526" s="203"/>
      <c r="J526" s="203"/>
      <c r="K526" s="204"/>
      <c r="L526" s="204"/>
      <c r="M526" s="204"/>
      <c r="N526" s="201"/>
      <c r="O526" s="201"/>
      <c r="P526" s="201"/>
      <c r="Q526" s="201"/>
      <c r="R526" s="113"/>
      <c r="S526" s="113"/>
      <c r="V526" s="201"/>
      <c r="W526" s="113"/>
      <c r="Y526" s="113"/>
      <c r="Z526" s="113"/>
      <c r="AA526" s="113"/>
      <c r="AC526" s="113"/>
      <c r="AD526" s="201"/>
      <c r="AE526" s="113"/>
      <c r="AF526" s="113"/>
      <c r="AG526" s="113"/>
    </row>
    <row r="527" spans="1:33" x14ac:dyDescent="0.2">
      <c r="A527" s="113"/>
      <c r="B527" s="200"/>
      <c r="C527" s="113"/>
      <c r="D527" s="201"/>
      <c r="E527" s="201"/>
      <c r="F527" s="113"/>
      <c r="G527" s="113"/>
      <c r="H527" s="113"/>
      <c r="I527" s="203"/>
      <c r="J527" s="203"/>
      <c r="K527" s="204"/>
      <c r="L527" s="204"/>
      <c r="M527" s="204"/>
      <c r="N527" s="201"/>
      <c r="O527" s="201"/>
      <c r="P527" s="201"/>
      <c r="Q527" s="201"/>
      <c r="R527" s="113"/>
      <c r="S527" s="113"/>
      <c r="V527" s="201"/>
      <c r="W527" s="113"/>
      <c r="Y527" s="113"/>
      <c r="Z527" s="113"/>
      <c r="AA527" s="113"/>
      <c r="AC527" s="113"/>
      <c r="AD527" s="201"/>
      <c r="AE527" s="113"/>
      <c r="AF527" s="113"/>
      <c r="AG527" s="113"/>
    </row>
    <row r="528" spans="1:33" x14ac:dyDescent="0.2">
      <c r="A528" s="113"/>
      <c r="B528" s="200"/>
      <c r="C528" s="113"/>
      <c r="D528" s="201"/>
      <c r="E528" s="201"/>
      <c r="F528" s="113"/>
      <c r="G528" s="113"/>
      <c r="H528" s="113"/>
      <c r="I528" s="203"/>
      <c r="J528" s="203"/>
      <c r="K528" s="204"/>
      <c r="L528" s="204"/>
      <c r="M528" s="204"/>
      <c r="N528" s="201"/>
      <c r="O528" s="201"/>
      <c r="P528" s="201"/>
      <c r="Q528" s="201"/>
      <c r="R528" s="113"/>
      <c r="S528" s="113"/>
      <c r="V528" s="201"/>
      <c r="W528" s="113"/>
      <c r="Y528" s="113"/>
      <c r="Z528" s="113"/>
      <c r="AA528" s="113"/>
      <c r="AC528" s="113"/>
      <c r="AD528" s="201"/>
      <c r="AE528" s="113"/>
      <c r="AF528" s="113"/>
      <c r="AG528" s="113"/>
    </row>
    <row r="529" spans="1:33" x14ac:dyDescent="0.2">
      <c r="A529" s="113"/>
      <c r="B529" s="200"/>
      <c r="C529" s="113"/>
      <c r="D529" s="201"/>
      <c r="E529" s="201"/>
      <c r="F529" s="113"/>
      <c r="G529" s="113"/>
      <c r="H529" s="113"/>
      <c r="I529" s="203"/>
      <c r="J529" s="203"/>
      <c r="K529" s="204"/>
      <c r="L529" s="204"/>
      <c r="M529" s="204"/>
      <c r="N529" s="201"/>
      <c r="O529" s="201"/>
      <c r="P529" s="201"/>
      <c r="Q529" s="201"/>
      <c r="R529" s="113"/>
      <c r="S529" s="113"/>
      <c r="V529" s="201"/>
      <c r="W529" s="113"/>
      <c r="Y529" s="113"/>
      <c r="Z529" s="113"/>
      <c r="AA529" s="113"/>
      <c r="AC529" s="113"/>
      <c r="AD529" s="201"/>
      <c r="AE529" s="113"/>
      <c r="AF529" s="113"/>
      <c r="AG529" s="113"/>
    </row>
    <row r="530" spans="1:33" x14ac:dyDescent="0.2">
      <c r="A530" s="113"/>
      <c r="B530" s="200"/>
      <c r="C530" s="113"/>
      <c r="D530" s="201"/>
      <c r="E530" s="201"/>
      <c r="F530" s="113"/>
      <c r="G530" s="113"/>
      <c r="H530" s="113"/>
      <c r="I530" s="203"/>
      <c r="J530" s="203"/>
      <c r="K530" s="204"/>
      <c r="L530" s="204"/>
      <c r="M530" s="204"/>
      <c r="N530" s="201"/>
      <c r="O530" s="201"/>
      <c r="P530" s="201"/>
      <c r="Q530" s="201"/>
      <c r="R530" s="113"/>
      <c r="S530" s="113"/>
      <c r="V530" s="201"/>
      <c r="W530" s="113"/>
      <c r="Y530" s="113"/>
      <c r="Z530" s="113"/>
      <c r="AA530" s="113"/>
      <c r="AC530" s="113"/>
      <c r="AD530" s="201"/>
      <c r="AE530" s="113"/>
      <c r="AF530" s="113"/>
      <c r="AG530" s="113"/>
    </row>
    <row r="531" spans="1:33" x14ac:dyDescent="0.2">
      <c r="A531" s="113"/>
      <c r="B531" s="200"/>
      <c r="C531" s="113"/>
      <c r="D531" s="201"/>
      <c r="E531" s="201"/>
      <c r="F531" s="113"/>
      <c r="G531" s="113"/>
      <c r="H531" s="113"/>
      <c r="I531" s="203"/>
      <c r="J531" s="203"/>
      <c r="K531" s="204"/>
      <c r="L531" s="204"/>
      <c r="M531" s="204"/>
      <c r="N531" s="201"/>
      <c r="O531" s="201"/>
      <c r="P531" s="201"/>
      <c r="Q531" s="201"/>
      <c r="R531" s="113"/>
      <c r="S531" s="113"/>
      <c r="V531" s="201"/>
      <c r="W531" s="113"/>
      <c r="Y531" s="113"/>
      <c r="Z531" s="113"/>
      <c r="AA531" s="113"/>
      <c r="AC531" s="113"/>
      <c r="AD531" s="201"/>
      <c r="AE531" s="113"/>
      <c r="AF531" s="113"/>
      <c r="AG531" s="113"/>
    </row>
    <row r="532" spans="1:33" x14ac:dyDescent="0.2">
      <c r="A532" s="113"/>
      <c r="B532" s="200"/>
      <c r="C532" s="113"/>
      <c r="D532" s="201"/>
      <c r="E532" s="201"/>
      <c r="F532" s="113"/>
      <c r="G532" s="113"/>
      <c r="H532" s="113"/>
      <c r="I532" s="203"/>
      <c r="J532" s="203"/>
      <c r="K532" s="204"/>
      <c r="L532" s="204"/>
      <c r="M532" s="204"/>
      <c r="N532" s="201"/>
      <c r="O532" s="201"/>
      <c r="P532" s="201"/>
      <c r="Q532" s="201"/>
      <c r="R532" s="113"/>
      <c r="S532" s="113"/>
      <c r="V532" s="201"/>
      <c r="W532" s="113"/>
      <c r="Y532" s="113"/>
      <c r="Z532" s="113"/>
      <c r="AA532" s="113"/>
      <c r="AC532" s="113"/>
      <c r="AD532" s="201"/>
      <c r="AE532" s="113"/>
      <c r="AF532" s="113"/>
      <c r="AG532" s="113"/>
    </row>
    <row r="533" spans="1:33" x14ac:dyDescent="0.2">
      <c r="A533" s="113"/>
      <c r="B533" s="200"/>
      <c r="C533" s="113"/>
      <c r="D533" s="201"/>
      <c r="E533" s="201"/>
      <c r="F533" s="113"/>
      <c r="G533" s="113"/>
      <c r="H533" s="113"/>
      <c r="I533" s="203"/>
      <c r="J533" s="203"/>
      <c r="K533" s="204"/>
      <c r="L533" s="204"/>
      <c r="M533" s="204"/>
      <c r="N533" s="201"/>
      <c r="O533" s="201"/>
      <c r="P533" s="201"/>
      <c r="Q533" s="201"/>
      <c r="R533" s="113"/>
      <c r="S533" s="113"/>
      <c r="V533" s="201"/>
      <c r="W533" s="113"/>
      <c r="Y533" s="113"/>
      <c r="Z533" s="113"/>
      <c r="AA533" s="113"/>
      <c r="AC533" s="113"/>
      <c r="AD533" s="201"/>
      <c r="AE533" s="113"/>
      <c r="AF533" s="113"/>
      <c r="AG533" s="113"/>
    </row>
    <row r="534" spans="1:33" x14ac:dyDescent="0.2">
      <c r="A534" s="113"/>
      <c r="B534" s="200"/>
      <c r="C534" s="113"/>
      <c r="D534" s="201"/>
      <c r="E534" s="201"/>
      <c r="F534" s="113"/>
      <c r="G534" s="113"/>
      <c r="H534" s="113"/>
      <c r="I534" s="203"/>
      <c r="J534" s="203"/>
      <c r="K534" s="204"/>
      <c r="L534" s="204"/>
      <c r="M534" s="204"/>
      <c r="N534" s="201"/>
      <c r="O534" s="201"/>
      <c r="P534" s="201"/>
      <c r="Q534" s="201"/>
      <c r="R534" s="113"/>
      <c r="S534" s="113"/>
      <c r="V534" s="201"/>
      <c r="W534" s="113"/>
      <c r="Y534" s="113"/>
      <c r="Z534" s="113"/>
      <c r="AA534" s="113"/>
      <c r="AC534" s="113"/>
      <c r="AD534" s="201"/>
      <c r="AE534" s="113"/>
      <c r="AF534" s="113"/>
      <c r="AG534" s="113"/>
    </row>
    <row r="535" spans="1:33" x14ac:dyDescent="0.2">
      <c r="A535" s="113"/>
      <c r="B535" s="200"/>
      <c r="C535" s="113"/>
      <c r="D535" s="201"/>
      <c r="E535" s="201"/>
      <c r="F535" s="113"/>
      <c r="G535" s="113"/>
      <c r="H535" s="113"/>
      <c r="I535" s="203"/>
      <c r="J535" s="203"/>
      <c r="K535" s="204"/>
      <c r="L535" s="204"/>
      <c r="M535" s="204"/>
      <c r="N535" s="201"/>
      <c r="O535" s="201"/>
      <c r="P535" s="201"/>
      <c r="Q535" s="201"/>
      <c r="R535" s="113"/>
      <c r="S535" s="113"/>
      <c r="V535" s="201"/>
      <c r="W535" s="113"/>
      <c r="Y535" s="113"/>
      <c r="Z535" s="113"/>
      <c r="AA535" s="113"/>
      <c r="AC535" s="113"/>
      <c r="AD535" s="201"/>
      <c r="AE535" s="113"/>
      <c r="AF535" s="113"/>
      <c r="AG535" s="113"/>
    </row>
    <row r="536" spans="1:33" x14ac:dyDescent="0.2">
      <c r="A536" s="113"/>
      <c r="B536" s="200"/>
      <c r="C536" s="113"/>
      <c r="D536" s="201"/>
      <c r="E536" s="201"/>
      <c r="F536" s="113"/>
      <c r="G536" s="113"/>
      <c r="H536" s="113"/>
      <c r="I536" s="203"/>
      <c r="J536" s="203"/>
      <c r="K536" s="204"/>
      <c r="L536" s="204"/>
      <c r="M536" s="204"/>
      <c r="N536" s="201"/>
      <c r="O536" s="201"/>
      <c r="P536" s="201"/>
      <c r="Q536" s="201"/>
      <c r="R536" s="113"/>
      <c r="S536" s="113"/>
      <c r="V536" s="201"/>
      <c r="W536" s="113"/>
      <c r="Y536" s="113"/>
      <c r="Z536" s="113"/>
      <c r="AA536" s="113"/>
      <c r="AC536" s="113"/>
      <c r="AD536" s="201"/>
      <c r="AE536" s="113"/>
      <c r="AF536" s="113"/>
      <c r="AG536" s="113"/>
    </row>
    <row r="537" spans="1:33" x14ac:dyDescent="0.2">
      <c r="A537" s="113"/>
      <c r="B537" s="200"/>
      <c r="C537" s="113"/>
      <c r="D537" s="201"/>
      <c r="E537" s="201"/>
      <c r="F537" s="113"/>
      <c r="G537" s="113"/>
      <c r="H537" s="113"/>
      <c r="I537" s="203"/>
      <c r="J537" s="203"/>
      <c r="K537" s="204"/>
      <c r="L537" s="204"/>
      <c r="M537" s="204"/>
      <c r="N537" s="201"/>
      <c r="O537" s="201"/>
      <c r="P537" s="201"/>
      <c r="Q537" s="201"/>
      <c r="R537" s="113"/>
      <c r="S537" s="113"/>
      <c r="V537" s="201"/>
      <c r="W537" s="113"/>
      <c r="Y537" s="113"/>
      <c r="Z537" s="113"/>
      <c r="AA537" s="113"/>
      <c r="AC537" s="113"/>
      <c r="AD537" s="201"/>
      <c r="AE537" s="113"/>
      <c r="AF537" s="113"/>
      <c r="AG537" s="113"/>
    </row>
    <row r="538" spans="1:33" x14ac:dyDescent="0.2">
      <c r="A538" s="113"/>
      <c r="B538" s="200"/>
      <c r="C538" s="113"/>
      <c r="D538" s="201"/>
      <c r="E538" s="201"/>
      <c r="F538" s="113"/>
      <c r="G538" s="113"/>
      <c r="H538" s="113"/>
      <c r="I538" s="203"/>
      <c r="J538" s="203"/>
      <c r="K538" s="204"/>
      <c r="L538" s="204"/>
      <c r="M538" s="204"/>
      <c r="N538" s="201"/>
      <c r="O538" s="201"/>
      <c r="P538" s="201"/>
      <c r="Q538" s="201"/>
      <c r="R538" s="113"/>
      <c r="S538" s="113"/>
      <c r="V538" s="201"/>
      <c r="W538" s="113"/>
      <c r="Y538" s="113"/>
      <c r="Z538" s="113"/>
      <c r="AA538" s="113"/>
      <c r="AC538" s="113"/>
      <c r="AD538" s="201"/>
      <c r="AE538" s="113"/>
      <c r="AF538" s="113"/>
      <c r="AG538" s="113"/>
    </row>
    <row r="539" spans="1:33" x14ac:dyDescent="0.2">
      <c r="A539" s="113"/>
      <c r="B539" s="200"/>
      <c r="C539" s="113"/>
      <c r="D539" s="201"/>
      <c r="E539" s="201"/>
      <c r="F539" s="113"/>
      <c r="G539" s="113"/>
      <c r="H539" s="113"/>
      <c r="I539" s="203"/>
      <c r="J539" s="203"/>
      <c r="K539" s="204"/>
      <c r="L539" s="204"/>
      <c r="M539" s="204"/>
      <c r="N539" s="201"/>
      <c r="O539" s="201"/>
      <c r="P539" s="201"/>
      <c r="Q539" s="201"/>
      <c r="R539" s="113"/>
      <c r="S539" s="113"/>
      <c r="V539" s="201"/>
      <c r="W539" s="113"/>
      <c r="Y539" s="113"/>
      <c r="Z539" s="113"/>
      <c r="AA539" s="113"/>
      <c r="AC539" s="113"/>
      <c r="AD539" s="201"/>
      <c r="AE539" s="113"/>
      <c r="AF539" s="113"/>
      <c r="AG539" s="113"/>
    </row>
    <row r="540" spans="1:33" x14ac:dyDescent="0.2">
      <c r="A540" s="113"/>
      <c r="B540" s="200"/>
      <c r="C540" s="113"/>
      <c r="D540" s="201"/>
      <c r="E540" s="201"/>
      <c r="F540" s="113"/>
      <c r="G540" s="113"/>
      <c r="H540" s="113"/>
      <c r="I540" s="203"/>
      <c r="J540" s="203"/>
      <c r="K540" s="204"/>
      <c r="L540" s="204"/>
      <c r="M540" s="204"/>
      <c r="N540" s="201"/>
      <c r="O540" s="201"/>
      <c r="P540" s="201"/>
      <c r="Q540" s="201"/>
      <c r="R540" s="113"/>
      <c r="S540" s="113"/>
      <c r="V540" s="201"/>
      <c r="W540" s="113"/>
      <c r="Y540" s="113"/>
      <c r="Z540" s="113"/>
      <c r="AA540" s="113"/>
      <c r="AC540" s="113"/>
      <c r="AD540" s="201"/>
      <c r="AE540" s="113"/>
      <c r="AF540" s="113"/>
      <c r="AG540" s="113"/>
    </row>
    <row r="541" spans="1:33" x14ac:dyDescent="0.2">
      <c r="A541" s="113"/>
      <c r="B541" s="200"/>
      <c r="C541" s="113"/>
      <c r="D541" s="201"/>
      <c r="E541" s="201"/>
      <c r="F541" s="113"/>
      <c r="G541" s="113"/>
      <c r="H541" s="113"/>
      <c r="I541" s="203"/>
      <c r="J541" s="203"/>
      <c r="K541" s="204"/>
      <c r="L541" s="204"/>
      <c r="M541" s="204"/>
      <c r="N541" s="201"/>
      <c r="O541" s="201"/>
      <c r="P541" s="201"/>
      <c r="Q541" s="201"/>
      <c r="R541" s="113"/>
      <c r="S541" s="113"/>
      <c r="V541" s="201"/>
      <c r="W541" s="113"/>
      <c r="Y541" s="113"/>
      <c r="Z541" s="113"/>
      <c r="AA541" s="113"/>
      <c r="AC541" s="113"/>
      <c r="AD541" s="201"/>
      <c r="AE541" s="113"/>
      <c r="AF541" s="113"/>
      <c r="AG541" s="113"/>
    </row>
    <row r="542" spans="1:33" x14ac:dyDescent="0.2">
      <c r="A542" s="113"/>
      <c r="B542" s="200"/>
      <c r="C542" s="113"/>
      <c r="D542" s="201"/>
      <c r="E542" s="201"/>
      <c r="F542" s="113"/>
      <c r="G542" s="113"/>
      <c r="H542" s="113"/>
      <c r="I542" s="203"/>
      <c r="J542" s="203"/>
      <c r="K542" s="204"/>
      <c r="L542" s="204"/>
      <c r="M542" s="204"/>
      <c r="N542" s="201"/>
      <c r="O542" s="201"/>
      <c r="P542" s="201"/>
      <c r="Q542" s="201"/>
      <c r="R542" s="113"/>
      <c r="S542" s="113"/>
      <c r="V542" s="201"/>
      <c r="W542" s="113"/>
      <c r="Y542" s="113"/>
      <c r="Z542" s="113"/>
      <c r="AA542" s="113"/>
      <c r="AC542" s="113"/>
      <c r="AD542" s="201"/>
      <c r="AE542" s="113"/>
      <c r="AF542" s="113"/>
      <c r="AG542" s="113"/>
    </row>
    <row r="543" spans="1:33" x14ac:dyDescent="0.2">
      <c r="A543" s="113"/>
      <c r="B543" s="200"/>
      <c r="C543" s="113"/>
      <c r="D543" s="201"/>
      <c r="E543" s="201"/>
      <c r="F543" s="113"/>
      <c r="G543" s="113"/>
      <c r="H543" s="113"/>
      <c r="I543" s="203"/>
      <c r="J543" s="203"/>
      <c r="K543" s="204"/>
      <c r="L543" s="204"/>
      <c r="M543" s="204"/>
      <c r="N543" s="201"/>
      <c r="O543" s="201"/>
      <c r="P543" s="201"/>
      <c r="Q543" s="201"/>
      <c r="R543" s="113"/>
      <c r="S543" s="113"/>
      <c r="V543" s="201"/>
      <c r="W543" s="113"/>
      <c r="Y543" s="113"/>
      <c r="Z543" s="113"/>
      <c r="AA543" s="113"/>
      <c r="AC543" s="113"/>
      <c r="AD543" s="201"/>
      <c r="AE543" s="113"/>
      <c r="AF543" s="113"/>
      <c r="AG543" s="113"/>
    </row>
    <row r="544" spans="1:33" x14ac:dyDescent="0.2">
      <c r="A544" s="113"/>
      <c r="B544" s="200"/>
      <c r="C544" s="113"/>
      <c r="D544" s="201"/>
      <c r="E544" s="201"/>
      <c r="F544" s="113"/>
      <c r="G544" s="113"/>
      <c r="H544" s="113"/>
      <c r="I544" s="203"/>
      <c r="J544" s="203"/>
      <c r="K544" s="204"/>
      <c r="L544" s="204"/>
      <c r="M544" s="204"/>
      <c r="N544" s="201"/>
      <c r="O544" s="201"/>
      <c r="P544" s="201"/>
      <c r="Q544" s="201"/>
      <c r="R544" s="113"/>
      <c r="S544" s="113"/>
      <c r="V544" s="201"/>
      <c r="W544" s="113"/>
      <c r="Y544" s="113"/>
      <c r="Z544" s="113"/>
      <c r="AA544" s="113"/>
      <c r="AC544" s="113"/>
      <c r="AD544" s="201"/>
      <c r="AE544" s="113"/>
      <c r="AF544" s="113"/>
      <c r="AG544" s="113"/>
    </row>
    <row r="545" spans="1:33" x14ac:dyDescent="0.2">
      <c r="A545" s="113"/>
      <c r="B545" s="200"/>
      <c r="C545" s="113"/>
      <c r="D545" s="201"/>
      <c r="E545" s="201"/>
      <c r="F545" s="113"/>
      <c r="G545" s="113"/>
      <c r="H545" s="113"/>
      <c r="I545" s="203"/>
      <c r="J545" s="203"/>
      <c r="K545" s="204"/>
      <c r="L545" s="204"/>
      <c r="M545" s="204"/>
      <c r="N545" s="201"/>
      <c r="O545" s="201"/>
      <c r="P545" s="201"/>
      <c r="Q545" s="201"/>
      <c r="R545" s="113"/>
      <c r="S545" s="113"/>
      <c r="V545" s="201"/>
      <c r="W545" s="113"/>
      <c r="Y545" s="113"/>
      <c r="Z545" s="113"/>
      <c r="AA545" s="113"/>
      <c r="AC545" s="113"/>
      <c r="AD545" s="201"/>
      <c r="AE545" s="113"/>
      <c r="AF545" s="113"/>
      <c r="AG545" s="113"/>
    </row>
    <row r="546" spans="1:33" x14ac:dyDescent="0.2">
      <c r="A546" s="113"/>
      <c r="B546" s="200"/>
      <c r="C546" s="113"/>
      <c r="D546" s="201"/>
      <c r="E546" s="201"/>
      <c r="F546" s="113"/>
      <c r="G546" s="113"/>
      <c r="H546" s="113"/>
      <c r="I546" s="203"/>
      <c r="J546" s="203"/>
      <c r="K546" s="204"/>
      <c r="L546" s="204"/>
      <c r="M546" s="204"/>
      <c r="N546" s="201"/>
      <c r="O546" s="201"/>
      <c r="P546" s="201"/>
      <c r="Q546" s="201"/>
      <c r="R546" s="113"/>
      <c r="S546" s="113"/>
      <c r="V546" s="201"/>
      <c r="W546" s="113"/>
      <c r="Y546" s="113"/>
      <c r="Z546" s="113"/>
      <c r="AA546" s="113"/>
      <c r="AC546" s="113"/>
      <c r="AD546" s="201"/>
      <c r="AE546" s="113"/>
      <c r="AF546" s="113"/>
      <c r="AG546" s="113"/>
    </row>
    <row r="547" spans="1:33" x14ac:dyDescent="0.2">
      <c r="A547" s="113"/>
      <c r="B547" s="200"/>
      <c r="C547" s="113"/>
      <c r="D547" s="201"/>
      <c r="E547" s="201"/>
      <c r="F547" s="113"/>
      <c r="G547" s="113"/>
      <c r="H547" s="113"/>
      <c r="I547" s="203"/>
      <c r="J547" s="203"/>
      <c r="K547" s="204"/>
      <c r="L547" s="204"/>
      <c r="M547" s="204"/>
      <c r="N547" s="201"/>
      <c r="O547" s="201"/>
      <c r="P547" s="201"/>
      <c r="Q547" s="201"/>
      <c r="R547" s="113"/>
      <c r="S547" s="113"/>
      <c r="V547" s="201"/>
      <c r="W547" s="113"/>
      <c r="Y547" s="113"/>
      <c r="Z547" s="113"/>
      <c r="AA547" s="113"/>
      <c r="AC547" s="113"/>
      <c r="AD547" s="201"/>
      <c r="AE547" s="113"/>
      <c r="AF547" s="113"/>
      <c r="AG547" s="113"/>
    </row>
    <row r="548" spans="1:33" x14ac:dyDescent="0.2">
      <c r="A548" s="113"/>
      <c r="B548" s="200"/>
      <c r="C548" s="113"/>
      <c r="D548" s="201"/>
      <c r="E548" s="201"/>
      <c r="F548" s="113"/>
      <c r="G548" s="113"/>
      <c r="H548" s="113"/>
      <c r="I548" s="203"/>
      <c r="J548" s="203"/>
      <c r="K548" s="204"/>
      <c r="L548" s="204"/>
      <c r="M548" s="204"/>
      <c r="N548" s="201"/>
      <c r="O548" s="201"/>
      <c r="P548" s="201"/>
      <c r="Q548" s="201"/>
      <c r="R548" s="113"/>
      <c r="S548" s="113"/>
      <c r="V548" s="201"/>
      <c r="W548" s="113"/>
      <c r="Y548" s="113"/>
      <c r="Z548" s="113"/>
      <c r="AA548" s="113"/>
      <c r="AC548" s="113"/>
      <c r="AD548" s="201"/>
      <c r="AE548" s="113"/>
      <c r="AF548" s="113"/>
      <c r="AG548" s="113"/>
    </row>
    <row r="549" spans="1:33" x14ac:dyDescent="0.2">
      <c r="A549" s="113"/>
      <c r="B549" s="200"/>
      <c r="C549" s="113"/>
      <c r="D549" s="201"/>
      <c r="E549" s="201"/>
      <c r="F549" s="113"/>
      <c r="G549" s="113"/>
      <c r="H549" s="113"/>
      <c r="I549" s="203"/>
      <c r="J549" s="203"/>
      <c r="K549" s="204"/>
      <c r="L549" s="204"/>
      <c r="M549" s="204"/>
      <c r="N549" s="201"/>
      <c r="O549" s="201"/>
      <c r="P549" s="201"/>
      <c r="Q549" s="201"/>
      <c r="R549" s="113"/>
      <c r="S549" s="113"/>
      <c r="V549" s="201"/>
      <c r="W549" s="113"/>
      <c r="Y549" s="113"/>
      <c r="Z549" s="113"/>
      <c r="AA549" s="113"/>
      <c r="AC549" s="113"/>
      <c r="AD549" s="201"/>
      <c r="AE549" s="113"/>
      <c r="AF549" s="113"/>
      <c r="AG549" s="113"/>
    </row>
    <row r="550" spans="1:33" x14ac:dyDescent="0.2">
      <c r="A550" s="113"/>
      <c r="B550" s="200"/>
      <c r="C550" s="113"/>
      <c r="D550" s="201"/>
      <c r="E550" s="201"/>
      <c r="F550" s="113"/>
      <c r="G550" s="113"/>
      <c r="H550" s="113"/>
      <c r="I550" s="203"/>
      <c r="J550" s="203"/>
      <c r="K550" s="204"/>
      <c r="L550" s="204"/>
      <c r="M550" s="204"/>
      <c r="N550" s="201"/>
      <c r="O550" s="201"/>
      <c r="P550" s="201"/>
      <c r="Q550" s="201"/>
      <c r="R550" s="113"/>
      <c r="S550" s="113"/>
      <c r="V550" s="201"/>
      <c r="W550" s="113"/>
      <c r="Y550" s="113"/>
      <c r="Z550" s="113"/>
      <c r="AA550" s="113"/>
      <c r="AC550" s="113"/>
      <c r="AD550" s="201"/>
      <c r="AE550" s="113"/>
      <c r="AF550" s="113"/>
      <c r="AG550" s="113"/>
    </row>
    <row r="551" spans="1:33" x14ac:dyDescent="0.2">
      <c r="A551" s="113"/>
      <c r="B551" s="200"/>
      <c r="C551" s="113"/>
      <c r="D551" s="201"/>
      <c r="E551" s="201"/>
      <c r="F551" s="113"/>
      <c r="G551" s="113"/>
      <c r="H551" s="113"/>
      <c r="I551" s="203"/>
      <c r="J551" s="203"/>
      <c r="K551" s="204"/>
      <c r="L551" s="204"/>
      <c r="M551" s="204"/>
      <c r="N551" s="201"/>
      <c r="O551" s="201"/>
      <c r="P551" s="201"/>
      <c r="Q551" s="201"/>
      <c r="R551" s="113"/>
      <c r="S551" s="113"/>
      <c r="V551" s="201"/>
      <c r="W551" s="113"/>
      <c r="Y551" s="113"/>
      <c r="Z551" s="113"/>
      <c r="AA551" s="113"/>
      <c r="AC551" s="113"/>
      <c r="AD551" s="201"/>
      <c r="AE551" s="113"/>
      <c r="AF551" s="113"/>
      <c r="AG551" s="113"/>
    </row>
    <row r="552" spans="1:33" x14ac:dyDescent="0.2">
      <c r="A552" s="113"/>
      <c r="B552" s="200"/>
      <c r="C552" s="113"/>
      <c r="D552" s="201"/>
      <c r="E552" s="201"/>
      <c r="F552" s="113"/>
      <c r="G552" s="113"/>
      <c r="H552" s="113"/>
      <c r="I552" s="203"/>
      <c r="J552" s="203"/>
      <c r="K552" s="204"/>
      <c r="L552" s="204"/>
      <c r="M552" s="204"/>
      <c r="N552" s="201"/>
      <c r="O552" s="201"/>
      <c r="P552" s="201"/>
      <c r="Q552" s="201"/>
      <c r="R552" s="113"/>
      <c r="S552" s="113"/>
      <c r="V552" s="201"/>
      <c r="W552" s="113"/>
      <c r="Y552" s="113"/>
      <c r="Z552" s="113"/>
      <c r="AA552" s="113"/>
      <c r="AC552" s="113"/>
      <c r="AD552" s="201"/>
      <c r="AE552" s="113"/>
      <c r="AF552" s="113"/>
      <c r="AG552" s="113"/>
    </row>
    <row r="553" spans="1:33" x14ac:dyDescent="0.2">
      <c r="A553" s="113"/>
      <c r="B553" s="200"/>
      <c r="C553" s="113"/>
      <c r="D553" s="201"/>
      <c r="E553" s="201"/>
      <c r="F553" s="113"/>
      <c r="G553" s="113"/>
      <c r="H553" s="113"/>
      <c r="I553" s="203"/>
      <c r="J553" s="203"/>
      <c r="K553" s="204"/>
      <c r="L553" s="204"/>
      <c r="M553" s="204"/>
      <c r="N553" s="201"/>
      <c r="O553" s="201"/>
      <c r="P553" s="201"/>
      <c r="Q553" s="201"/>
      <c r="R553" s="113"/>
      <c r="S553" s="113"/>
      <c r="V553" s="201"/>
      <c r="W553" s="113"/>
      <c r="Y553" s="113"/>
      <c r="Z553" s="113"/>
      <c r="AA553" s="113"/>
      <c r="AC553" s="113"/>
      <c r="AD553" s="201"/>
      <c r="AE553" s="113"/>
      <c r="AF553" s="113"/>
      <c r="AG553" s="113"/>
    </row>
    <row r="554" spans="1:33" x14ac:dyDescent="0.2">
      <c r="A554" s="113"/>
      <c r="B554" s="200"/>
      <c r="C554" s="113"/>
      <c r="D554" s="201"/>
      <c r="E554" s="201"/>
      <c r="F554" s="113"/>
      <c r="G554" s="113"/>
      <c r="H554" s="113"/>
      <c r="I554" s="203"/>
      <c r="J554" s="203"/>
      <c r="K554" s="204"/>
      <c r="L554" s="204"/>
      <c r="M554" s="204"/>
      <c r="N554" s="201"/>
      <c r="O554" s="201"/>
      <c r="P554" s="201"/>
      <c r="Q554" s="201"/>
      <c r="R554" s="113"/>
      <c r="S554" s="113"/>
      <c r="V554" s="201"/>
      <c r="W554" s="113"/>
      <c r="Y554" s="113"/>
      <c r="Z554" s="113"/>
      <c r="AA554" s="113"/>
      <c r="AC554" s="113"/>
      <c r="AD554" s="201"/>
      <c r="AE554" s="113"/>
      <c r="AF554" s="113"/>
      <c r="AG554" s="113"/>
    </row>
    <row r="555" spans="1:33" x14ac:dyDescent="0.2">
      <c r="A555" s="113"/>
      <c r="B555" s="200"/>
      <c r="C555" s="113"/>
      <c r="D555" s="201"/>
      <c r="E555" s="201"/>
      <c r="F555" s="113"/>
      <c r="G555" s="113"/>
      <c r="H555" s="113"/>
      <c r="I555" s="203"/>
      <c r="J555" s="203"/>
      <c r="K555" s="204"/>
      <c r="L555" s="204"/>
      <c r="M555" s="204"/>
      <c r="N555" s="201"/>
      <c r="O555" s="201"/>
      <c r="P555" s="201"/>
      <c r="Q555" s="201"/>
      <c r="R555" s="113"/>
      <c r="S555" s="113"/>
      <c r="V555" s="201"/>
      <c r="W555" s="113"/>
      <c r="Y555" s="113"/>
      <c r="Z555" s="113"/>
      <c r="AA555" s="113"/>
      <c r="AC555" s="113"/>
      <c r="AD555" s="201"/>
      <c r="AE555" s="113"/>
      <c r="AF555" s="113"/>
      <c r="AG555" s="113"/>
    </row>
    <row r="556" spans="1:33" x14ac:dyDescent="0.2">
      <c r="A556" s="113"/>
      <c r="B556" s="200"/>
      <c r="C556" s="113"/>
      <c r="D556" s="201"/>
      <c r="E556" s="201"/>
      <c r="F556" s="113"/>
      <c r="G556" s="113"/>
      <c r="H556" s="113"/>
      <c r="I556" s="203"/>
      <c r="J556" s="203"/>
      <c r="K556" s="204"/>
      <c r="L556" s="204"/>
      <c r="M556" s="204"/>
      <c r="N556" s="201"/>
      <c r="O556" s="201"/>
      <c r="P556" s="201"/>
      <c r="Q556" s="201"/>
      <c r="R556" s="113"/>
      <c r="S556" s="113"/>
      <c r="V556" s="201"/>
      <c r="W556" s="113"/>
      <c r="Y556" s="113"/>
      <c r="Z556" s="113"/>
      <c r="AA556" s="113"/>
      <c r="AC556" s="113"/>
      <c r="AD556" s="201"/>
      <c r="AE556" s="113"/>
      <c r="AF556" s="113"/>
      <c r="AG556" s="113"/>
    </row>
    <row r="557" spans="1:33" x14ac:dyDescent="0.2">
      <c r="A557" s="113"/>
      <c r="B557" s="200"/>
      <c r="C557" s="113"/>
      <c r="D557" s="201"/>
      <c r="E557" s="201"/>
      <c r="F557" s="113"/>
      <c r="G557" s="113"/>
      <c r="H557" s="113"/>
      <c r="I557" s="203"/>
      <c r="J557" s="203"/>
      <c r="K557" s="204"/>
      <c r="L557" s="204"/>
      <c r="M557" s="204"/>
      <c r="N557" s="201"/>
      <c r="O557" s="201"/>
      <c r="P557" s="201"/>
      <c r="Q557" s="201"/>
      <c r="R557" s="113"/>
      <c r="S557" s="113"/>
      <c r="V557" s="201"/>
      <c r="W557" s="113"/>
      <c r="Y557" s="113"/>
      <c r="Z557" s="113"/>
      <c r="AA557" s="113"/>
      <c r="AC557" s="113"/>
      <c r="AD557" s="201"/>
      <c r="AE557" s="113"/>
      <c r="AF557" s="113"/>
      <c r="AG557" s="113"/>
    </row>
    <row r="558" spans="1:33" x14ac:dyDescent="0.2">
      <c r="A558" s="113"/>
      <c r="B558" s="200"/>
      <c r="C558" s="113"/>
      <c r="D558" s="201"/>
      <c r="E558" s="201"/>
      <c r="F558" s="113"/>
      <c r="G558" s="113"/>
      <c r="H558" s="113"/>
      <c r="I558" s="203"/>
      <c r="J558" s="203"/>
      <c r="K558" s="204"/>
      <c r="L558" s="204"/>
      <c r="M558" s="204"/>
      <c r="N558" s="201"/>
      <c r="O558" s="201"/>
      <c r="P558" s="201"/>
      <c r="Q558" s="201"/>
      <c r="R558" s="113"/>
      <c r="S558" s="113"/>
      <c r="V558" s="201"/>
      <c r="W558" s="113"/>
      <c r="Y558" s="113"/>
      <c r="Z558" s="113"/>
      <c r="AA558" s="113"/>
      <c r="AC558" s="113"/>
      <c r="AD558" s="201"/>
      <c r="AE558" s="113"/>
      <c r="AF558" s="113"/>
      <c r="AG558" s="113"/>
    </row>
    <row r="559" spans="1:33" x14ac:dyDescent="0.2">
      <c r="A559" s="113"/>
      <c r="B559" s="200"/>
      <c r="C559" s="113"/>
      <c r="D559" s="201"/>
      <c r="E559" s="201"/>
      <c r="F559" s="113"/>
      <c r="G559" s="113"/>
      <c r="H559" s="113"/>
      <c r="I559" s="203"/>
      <c r="J559" s="203"/>
      <c r="K559" s="204"/>
      <c r="L559" s="204"/>
      <c r="M559" s="204"/>
      <c r="N559" s="201"/>
      <c r="O559" s="201"/>
      <c r="P559" s="201"/>
      <c r="Q559" s="201"/>
      <c r="R559" s="113"/>
      <c r="S559" s="113"/>
      <c r="V559" s="201"/>
      <c r="W559" s="113"/>
      <c r="Y559" s="113"/>
      <c r="Z559" s="113"/>
      <c r="AA559" s="113"/>
      <c r="AC559" s="113"/>
      <c r="AD559" s="201"/>
      <c r="AE559" s="113"/>
      <c r="AF559" s="113"/>
      <c r="AG559" s="113"/>
    </row>
    <row r="560" spans="1:33" x14ac:dyDescent="0.2">
      <c r="A560" s="113"/>
      <c r="B560" s="200"/>
      <c r="C560" s="113"/>
      <c r="D560" s="201"/>
      <c r="E560" s="201"/>
      <c r="F560" s="113"/>
      <c r="G560" s="113"/>
      <c r="H560" s="113"/>
      <c r="I560" s="203"/>
      <c r="J560" s="203"/>
      <c r="K560" s="204"/>
      <c r="L560" s="204"/>
      <c r="M560" s="204"/>
      <c r="N560" s="201"/>
      <c r="O560" s="201"/>
      <c r="P560" s="201"/>
      <c r="Q560" s="201"/>
      <c r="R560" s="113"/>
      <c r="S560" s="113"/>
      <c r="V560" s="201"/>
      <c r="W560" s="113"/>
      <c r="Y560" s="113"/>
      <c r="Z560" s="113"/>
      <c r="AA560" s="113"/>
      <c r="AC560" s="113"/>
      <c r="AD560" s="201"/>
      <c r="AE560" s="113"/>
      <c r="AF560" s="113"/>
      <c r="AG560" s="113"/>
    </row>
    <row r="561" spans="1:33" x14ac:dyDescent="0.2">
      <c r="A561" s="113"/>
      <c r="B561" s="200"/>
      <c r="C561" s="113"/>
      <c r="D561" s="201"/>
      <c r="E561" s="201"/>
      <c r="F561" s="113"/>
      <c r="G561" s="113"/>
      <c r="H561" s="113"/>
      <c r="I561" s="203"/>
      <c r="J561" s="203"/>
      <c r="K561" s="204"/>
      <c r="L561" s="204"/>
      <c r="M561" s="204"/>
      <c r="N561" s="201"/>
      <c r="O561" s="201"/>
      <c r="P561" s="201"/>
      <c r="Q561" s="201"/>
      <c r="R561" s="113"/>
      <c r="S561" s="113"/>
      <c r="V561" s="201"/>
      <c r="W561" s="113"/>
      <c r="Y561" s="113"/>
      <c r="Z561" s="113"/>
      <c r="AA561" s="113"/>
      <c r="AC561" s="113"/>
      <c r="AD561" s="201"/>
      <c r="AE561" s="113"/>
      <c r="AF561" s="113"/>
      <c r="AG561" s="113"/>
    </row>
    <row r="562" spans="1:33" x14ac:dyDescent="0.2">
      <c r="A562" s="113"/>
      <c r="B562" s="200"/>
      <c r="C562" s="113"/>
      <c r="D562" s="201"/>
      <c r="E562" s="201"/>
      <c r="F562" s="113"/>
      <c r="G562" s="113"/>
      <c r="H562" s="113"/>
      <c r="I562" s="203"/>
      <c r="J562" s="203"/>
      <c r="K562" s="204"/>
      <c r="L562" s="204"/>
      <c r="M562" s="204"/>
      <c r="N562" s="201"/>
      <c r="O562" s="201"/>
      <c r="P562" s="201"/>
      <c r="Q562" s="201"/>
      <c r="R562" s="113"/>
      <c r="S562" s="113"/>
      <c r="V562" s="201"/>
      <c r="W562" s="113"/>
      <c r="Y562" s="113"/>
      <c r="Z562" s="113"/>
      <c r="AA562" s="113"/>
      <c r="AC562" s="113"/>
      <c r="AD562" s="201"/>
      <c r="AE562" s="113"/>
      <c r="AF562" s="113"/>
      <c r="AG562" s="113"/>
    </row>
    <row r="563" spans="1:33" x14ac:dyDescent="0.2">
      <c r="A563" s="113"/>
      <c r="B563" s="200"/>
      <c r="C563" s="113"/>
      <c r="D563" s="201"/>
      <c r="E563" s="201"/>
      <c r="F563" s="113"/>
      <c r="G563" s="113"/>
      <c r="H563" s="113"/>
      <c r="I563" s="203"/>
      <c r="J563" s="203"/>
      <c r="K563" s="204"/>
      <c r="L563" s="204"/>
      <c r="M563" s="204"/>
      <c r="N563" s="201"/>
      <c r="O563" s="201"/>
      <c r="P563" s="201"/>
      <c r="Q563" s="201"/>
      <c r="R563" s="113"/>
      <c r="S563" s="113"/>
      <c r="V563" s="201"/>
      <c r="W563" s="113"/>
      <c r="Y563" s="113"/>
      <c r="Z563" s="113"/>
      <c r="AA563" s="113"/>
      <c r="AC563" s="113"/>
      <c r="AD563" s="201"/>
      <c r="AE563" s="113"/>
      <c r="AF563" s="113"/>
      <c r="AG563" s="113"/>
    </row>
    <row r="564" spans="1:33" x14ac:dyDescent="0.2">
      <c r="A564" s="113"/>
      <c r="B564" s="200"/>
      <c r="C564" s="113"/>
      <c r="D564" s="201"/>
      <c r="E564" s="201"/>
      <c r="F564" s="113"/>
      <c r="G564" s="113"/>
      <c r="H564" s="113"/>
      <c r="I564" s="203"/>
      <c r="J564" s="203"/>
      <c r="K564" s="204"/>
      <c r="L564" s="204"/>
      <c r="M564" s="204"/>
      <c r="N564" s="201"/>
      <c r="O564" s="201"/>
      <c r="P564" s="201"/>
      <c r="Q564" s="201"/>
      <c r="R564" s="113"/>
      <c r="S564" s="113"/>
      <c r="V564" s="201"/>
      <c r="W564" s="113"/>
      <c r="Y564" s="113"/>
      <c r="Z564" s="113"/>
      <c r="AA564" s="113"/>
      <c r="AC564" s="113"/>
      <c r="AD564" s="201"/>
      <c r="AE564" s="113"/>
      <c r="AF564" s="113"/>
      <c r="AG564" s="113"/>
    </row>
    <row r="565" spans="1:33" x14ac:dyDescent="0.2">
      <c r="A565" s="113"/>
      <c r="B565" s="200"/>
      <c r="C565" s="113"/>
      <c r="D565" s="201"/>
      <c r="E565" s="201"/>
      <c r="F565" s="113"/>
      <c r="G565" s="113"/>
      <c r="H565" s="113"/>
      <c r="I565" s="203"/>
      <c r="J565" s="203"/>
      <c r="K565" s="204"/>
      <c r="L565" s="204"/>
      <c r="M565" s="204"/>
      <c r="N565" s="201"/>
      <c r="O565" s="201"/>
      <c r="P565" s="201"/>
      <c r="Q565" s="201"/>
      <c r="R565" s="113"/>
      <c r="S565" s="113"/>
      <c r="V565" s="201"/>
      <c r="W565" s="113"/>
      <c r="Y565" s="113"/>
      <c r="Z565" s="113"/>
      <c r="AA565" s="113"/>
      <c r="AC565" s="113"/>
      <c r="AD565" s="201"/>
      <c r="AE565" s="113"/>
      <c r="AF565" s="113"/>
      <c r="AG565" s="113"/>
    </row>
    <row r="566" spans="1:33" x14ac:dyDescent="0.2">
      <c r="A566" s="113"/>
      <c r="B566" s="200"/>
      <c r="C566" s="113"/>
      <c r="D566" s="201"/>
      <c r="E566" s="201"/>
      <c r="F566" s="113"/>
      <c r="G566" s="113"/>
      <c r="H566" s="113"/>
      <c r="I566" s="203"/>
      <c r="J566" s="203"/>
      <c r="K566" s="204"/>
      <c r="L566" s="204"/>
      <c r="M566" s="204"/>
      <c r="N566" s="201"/>
      <c r="O566" s="201"/>
      <c r="P566" s="201"/>
      <c r="Q566" s="201"/>
      <c r="R566" s="113"/>
      <c r="S566" s="113"/>
      <c r="V566" s="201"/>
      <c r="W566" s="113"/>
      <c r="Y566" s="113"/>
      <c r="Z566" s="113"/>
      <c r="AA566" s="113"/>
      <c r="AC566" s="113"/>
      <c r="AD566" s="201"/>
      <c r="AE566" s="113"/>
      <c r="AF566" s="113"/>
      <c r="AG566" s="113"/>
    </row>
    <row r="567" spans="1:33" x14ac:dyDescent="0.2">
      <c r="A567" s="113"/>
      <c r="B567" s="200"/>
      <c r="C567" s="113"/>
      <c r="D567" s="201"/>
      <c r="E567" s="201"/>
      <c r="F567" s="113"/>
      <c r="G567" s="113"/>
      <c r="H567" s="113"/>
      <c r="I567" s="203"/>
      <c r="J567" s="203"/>
      <c r="K567" s="204"/>
      <c r="L567" s="204"/>
      <c r="M567" s="204"/>
      <c r="N567" s="201"/>
      <c r="O567" s="201"/>
      <c r="P567" s="201"/>
      <c r="Q567" s="201"/>
      <c r="R567" s="113"/>
      <c r="S567" s="113"/>
      <c r="V567" s="201"/>
      <c r="W567" s="113"/>
      <c r="Y567" s="113"/>
      <c r="Z567" s="113"/>
      <c r="AA567" s="113"/>
      <c r="AC567" s="113"/>
      <c r="AD567" s="201"/>
      <c r="AE567" s="113"/>
      <c r="AF567" s="113"/>
      <c r="AG567" s="113"/>
    </row>
    <row r="568" spans="1:33" x14ac:dyDescent="0.2">
      <c r="A568" s="113"/>
      <c r="B568" s="200"/>
      <c r="C568" s="113"/>
      <c r="D568" s="201"/>
      <c r="E568" s="201"/>
      <c r="F568" s="113"/>
      <c r="G568" s="113"/>
      <c r="H568" s="113"/>
      <c r="I568" s="203"/>
      <c r="J568" s="203"/>
      <c r="K568" s="204"/>
      <c r="L568" s="204"/>
      <c r="M568" s="204"/>
      <c r="N568" s="201"/>
      <c r="O568" s="201"/>
      <c r="P568" s="201"/>
      <c r="Q568" s="201"/>
      <c r="R568" s="113"/>
      <c r="S568" s="113"/>
      <c r="V568" s="201"/>
      <c r="W568" s="113"/>
      <c r="Y568" s="113"/>
      <c r="Z568" s="113"/>
      <c r="AA568" s="113"/>
      <c r="AC568" s="113"/>
      <c r="AD568" s="201"/>
      <c r="AE568" s="113"/>
      <c r="AF568" s="113"/>
      <c r="AG568" s="113"/>
    </row>
    <row r="569" spans="1:33" x14ac:dyDescent="0.2">
      <c r="A569" s="113"/>
      <c r="B569" s="200"/>
      <c r="C569" s="113"/>
      <c r="D569" s="201"/>
      <c r="E569" s="201"/>
      <c r="F569" s="113"/>
      <c r="G569" s="113"/>
      <c r="H569" s="113"/>
      <c r="I569" s="203"/>
      <c r="J569" s="203"/>
      <c r="K569" s="204"/>
      <c r="L569" s="204"/>
      <c r="M569" s="204"/>
      <c r="N569" s="201"/>
      <c r="O569" s="201"/>
      <c r="P569" s="201"/>
      <c r="Q569" s="201"/>
      <c r="R569" s="113"/>
      <c r="S569" s="113"/>
      <c r="V569" s="201"/>
      <c r="W569" s="113"/>
      <c r="Y569" s="113"/>
      <c r="Z569" s="113"/>
      <c r="AA569" s="113"/>
      <c r="AC569" s="113"/>
      <c r="AD569" s="201"/>
      <c r="AE569" s="113"/>
      <c r="AF569" s="113"/>
      <c r="AG569" s="113"/>
    </row>
    <row r="570" spans="1:33" x14ac:dyDescent="0.2">
      <c r="A570" s="113"/>
      <c r="B570" s="200"/>
      <c r="C570" s="113"/>
      <c r="D570" s="201"/>
      <c r="E570" s="201"/>
      <c r="F570" s="113"/>
      <c r="G570" s="113"/>
      <c r="H570" s="113"/>
      <c r="I570" s="203"/>
      <c r="J570" s="203"/>
      <c r="K570" s="204"/>
      <c r="L570" s="204"/>
      <c r="M570" s="204"/>
      <c r="N570" s="201"/>
      <c r="O570" s="201"/>
      <c r="P570" s="201"/>
      <c r="Q570" s="201"/>
      <c r="R570" s="113"/>
      <c r="S570" s="113"/>
      <c r="V570" s="201"/>
      <c r="W570" s="113"/>
      <c r="Y570" s="113"/>
      <c r="Z570" s="113"/>
      <c r="AA570" s="113"/>
      <c r="AC570" s="113"/>
      <c r="AD570" s="201"/>
      <c r="AE570" s="113"/>
      <c r="AF570" s="113"/>
      <c r="AG570" s="113"/>
    </row>
    <row r="571" spans="1:33" x14ac:dyDescent="0.2">
      <c r="A571" s="113"/>
      <c r="B571" s="200"/>
      <c r="C571" s="113"/>
      <c r="D571" s="201"/>
      <c r="E571" s="201"/>
      <c r="F571" s="113"/>
      <c r="G571" s="113"/>
      <c r="H571" s="113"/>
      <c r="I571" s="203"/>
      <c r="J571" s="203"/>
      <c r="K571" s="204"/>
      <c r="L571" s="204"/>
      <c r="M571" s="204"/>
      <c r="N571" s="201"/>
      <c r="O571" s="201"/>
      <c r="P571" s="201"/>
      <c r="Q571" s="201"/>
      <c r="R571" s="113"/>
      <c r="S571" s="113"/>
      <c r="V571" s="201"/>
      <c r="W571" s="113"/>
      <c r="Y571" s="113"/>
      <c r="Z571" s="113"/>
      <c r="AA571" s="113"/>
      <c r="AC571" s="113"/>
      <c r="AD571" s="201"/>
      <c r="AE571" s="113"/>
      <c r="AF571" s="113"/>
      <c r="AG571" s="113"/>
    </row>
    <row r="572" spans="1:33" x14ac:dyDescent="0.2">
      <c r="A572" s="113"/>
      <c r="B572" s="200"/>
      <c r="C572" s="113"/>
      <c r="D572" s="201"/>
      <c r="E572" s="201"/>
      <c r="F572" s="113"/>
      <c r="G572" s="113"/>
      <c r="H572" s="113"/>
      <c r="I572" s="203"/>
      <c r="J572" s="203"/>
      <c r="K572" s="204"/>
      <c r="L572" s="204"/>
      <c r="M572" s="204"/>
      <c r="N572" s="201"/>
      <c r="O572" s="201"/>
      <c r="P572" s="201"/>
      <c r="Q572" s="201"/>
      <c r="R572" s="113"/>
      <c r="S572" s="113"/>
      <c r="V572" s="201"/>
      <c r="W572" s="113"/>
      <c r="Y572" s="113"/>
      <c r="Z572" s="113"/>
      <c r="AA572" s="113"/>
      <c r="AC572" s="113"/>
      <c r="AD572" s="201"/>
      <c r="AE572" s="113"/>
      <c r="AF572" s="113"/>
      <c r="AG572" s="113"/>
    </row>
    <row r="573" spans="1:33" x14ac:dyDescent="0.2">
      <c r="A573" s="113"/>
      <c r="B573" s="200"/>
      <c r="C573" s="113"/>
      <c r="D573" s="201"/>
      <c r="E573" s="201"/>
      <c r="F573" s="113"/>
      <c r="G573" s="113"/>
      <c r="H573" s="113"/>
      <c r="I573" s="203"/>
      <c r="J573" s="203"/>
      <c r="K573" s="204"/>
      <c r="L573" s="204"/>
      <c r="M573" s="204"/>
      <c r="N573" s="201"/>
      <c r="O573" s="201"/>
      <c r="P573" s="201"/>
      <c r="Q573" s="201"/>
      <c r="R573" s="113"/>
      <c r="S573" s="113"/>
      <c r="V573" s="201"/>
      <c r="W573" s="113"/>
      <c r="Y573" s="113"/>
      <c r="Z573" s="113"/>
      <c r="AA573" s="113"/>
      <c r="AC573" s="113"/>
      <c r="AD573" s="201"/>
      <c r="AE573" s="113"/>
      <c r="AF573" s="113"/>
      <c r="AG573" s="113"/>
    </row>
    <row r="574" spans="1:33" x14ac:dyDescent="0.2">
      <c r="A574" s="113"/>
      <c r="B574" s="200"/>
      <c r="C574" s="113"/>
      <c r="D574" s="201"/>
      <c r="E574" s="201"/>
      <c r="F574" s="113"/>
      <c r="G574" s="113"/>
      <c r="H574" s="113"/>
      <c r="I574" s="203"/>
      <c r="J574" s="203"/>
      <c r="K574" s="204"/>
      <c r="L574" s="204"/>
      <c r="M574" s="204"/>
      <c r="N574" s="201"/>
      <c r="O574" s="201"/>
      <c r="P574" s="201"/>
      <c r="Q574" s="201"/>
      <c r="R574" s="113"/>
      <c r="S574" s="113"/>
      <c r="V574" s="201"/>
      <c r="W574" s="113"/>
      <c r="Y574" s="113"/>
      <c r="Z574" s="113"/>
      <c r="AA574" s="113"/>
      <c r="AC574" s="113"/>
      <c r="AD574" s="201"/>
      <c r="AE574" s="113"/>
      <c r="AF574" s="113"/>
      <c r="AG574" s="113"/>
    </row>
    <row r="575" spans="1:33" x14ac:dyDescent="0.2">
      <c r="A575" s="113"/>
      <c r="B575" s="200"/>
      <c r="C575" s="113"/>
      <c r="D575" s="201"/>
      <c r="E575" s="201"/>
      <c r="F575" s="113"/>
      <c r="G575" s="113"/>
      <c r="H575" s="113"/>
      <c r="I575" s="203"/>
      <c r="J575" s="203"/>
      <c r="K575" s="204"/>
      <c r="L575" s="204"/>
      <c r="M575" s="204"/>
      <c r="N575" s="201"/>
      <c r="O575" s="201"/>
      <c r="P575" s="201"/>
      <c r="Q575" s="201"/>
      <c r="R575" s="113"/>
      <c r="S575" s="113"/>
      <c r="V575" s="201"/>
      <c r="W575" s="113"/>
      <c r="Y575" s="113"/>
      <c r="Z575" s="113"/>
      <c r="AA575" s="113"/>
      <c r="AC575" s="113"/>
      <c r="AD575" s="201"/>
      <c r="AE575" s="113"/>
      <c r="AF575" s="113"/>
      <c r="AG575" s="113"/>
    </row>
    <row r="576" spans="1:33" x14ac:dyDescent="0.2">
      <c r="A576" s="113"/>
      <c r="B576" s="200"/>
      <c r="C576" s="113"/>
      <c r="D576" s="201"/>
      <c r="E576" s="201"/>
      <c r="F576" s="113"/>
      <c r="G576" s="113"/>
      <c r="H576" s="113"/>
      <c r="I576" s="203"/>
      <c r="J576" s="203"/>
      <c r="K576" s="204"/>
      <c r="L576" s="204"/>
      <c r="M576" s="204"/>
      <c r="N576" s="201"/>
      <c r="O576" s="201"/>
      <c r="P576" s="201"/>
      <c r="Q576" s="201"/>
      <c r="R576" s="113"/>
      <c r="S576" s="113"/>
      <c r="V576" s="201"/>
      <c r="W576" s="113"/>
      <c r="Y576" s="113"/>
      <c r="Z576" s="113"/>
      <c r="AA576" s="113"/>
      <c r="AC576" s="113"/>
      <c r="AD576" s="201"/>
      <c r="AE576" s="113"/>
      <c r="AF576" s="113"/>
      <c r="AG576" s="113"/>
    </row>
    <row r="577" spans="1:33" x14ac:dyDescent="0.2">
      <c r="A577" s="113"/>
      <c r="B577" s="200"/>
      <c r="C577" s="113"/>
      <c r="D577" s="201"/>
      <c r="E577" s="201"/>
      <c r="F577" s="113"/>
      <c r="G577" s="113"/>
      <c r="H577" s="113"/>
      <c r="I577" s="203"/>
      <c r="J577" s="203"/>
      <c r="K577" s="204"/>
      <c r="L577" s="204"/>
      <c r="M577" s="204"/>
      <c r="N577" s="201"/>
      <c r="O577" s="201"/>
      <c r="P577" s="201"/>
      <c r="Q577" s="201"/>
      <c r="R577" s="113"/>
      <c r="S577" s="113"/>
      <c r="V577" s="201"/>
      <c r="W577" s="113"/>
      <c r="Y577" s="113"/>
      <c r="Z577" s="113"/>
      <c r="AA577" s="113"/>
      <c r="AC577" s="113"/>
      <c r="AD577" s="201"/>
      <c r="AE577" s="113"/>
      <c r="AF577" s="113"/>
      <c r="AG577" s="113"/>
    </row>
    <row r="578" spans="1:33" x14ac:dyDescent="0.2">
      <c r="A578" s="113"/>
      <c r="B578" s="200"/>
      <c r="C578" s="113"/>
      <c r="D578" s="201"/>
      <c r="E578" s="201"/>
      <c r="F578" s="113"/>
      <c r="G578" s="113"/>
      <c r="H578" s="113"/>
      <c r="I578" s="203"/>
      <c r="J578" s="203"/>
      <c r="K578" s="204"/>
      <c r="L578" s="204"/>
      <c r="M578" s="204"/>
      <c r="N578" s="201"/>
      <c r="O578" s="201"/>
      <c r="P578" s="201"/>
      <c r="Q578" s="201"/>
      <c r="R578" s="113"/>
      <c r="S578" s="113"/>
      <c r="V578" s="201"/>
      <c r="W578" s="113"/>
      <c r="Y578" s="113"/>
      <c r="Z578" s="113"/>
      <c r="AA578" s="113"/>
      <c r="AC578" s="113"/>
      <c r="AD578" s="201"/>
      <c r="AE578" s="113"/>
      <c r="AF578" s="113"/>
      <c r="AG578" s="113"/>
    </row>
    <row r="579" spans="1:33" x14ac:dyDescent="0.2">
      <c r="A579" s="113"/>
      <c r="B579" s="200"/>
      <c r="C579" s="113"/>
      <c r="D579" s="201"/>
      <c r="E579" s="201"/>
      <c r="F579" s="113"/>
      <c r="G579" s="113"/>
      <c r="H579" s="113"/>
      <c r="I579" s="203"/>
      <c r="J579" s="203"/>
      <c r="K579" s="204"/>
      <c r="L579" s="204"/>
      <c r="M579" s="204"/>
      <c r="N579" s="201"/>
      <c r="O579" s="201"/>
      <c r="P579" s="201"/>
      <c r="Q579" s="201"/>
      <c r="R579" s="113"/>
      <c r="S579" s="113"/>
      <c r="V579" s="201"/>
      <c r="W579" s="113"/>
      <c r="Y579" s="113"/>
      <c r="Z579" s="113"/>
      <c r="AA579" s="113"/>
      <c r="AC579" s="113"/>
      <c r="AD579" s="201"/>
      <c r="AE579" s="113"/>
      <c r="AF579" s="113"/>
      <c r="AG579" s="113"/>
    </row>
    <row r="580" spans="1:33" x14ac:dyDescent="0.2">
      <c r="A580" s="113"/>
      <c r="B580" s="200"/>
      <c r="C580" s="113"/>
      <c r="D580" s="201"/>
      <c r="E580" s="201"/>
      <c r="F580" s="113"/>
      <c r="G580" s="113"/>
      <c r="H580" s="113"/>
      <c r="I580" s="203"/>
      <c r="J580" s="203"/>
      <c r="K580" s="204"/>
      <c r="L580" s="204"/>
      <c r="M580" s="204"/>
      <c r="N580" s="201"/>
      <c r="O580" s="201"/>
      <c r="P580" s="201"/>
      <c r="Q580" s="201"/>
      <c r="R580" s="113"/>
      <c r="S580" s="113"/>
      <c r="V580" s="201"/>
      <c r="W580" s="113"/>
      <c r="Y580" s="113"/>
      <c r="Z580" s="113"/>
      <c r="AA580" s="113"/>
      <c r="AC580" s="113"/>
      <c r="AD580" s="201"/>
      <c r="AE580" s="113"/>
      <c r="AF580" s="113"/>
      <c r="AG580" s="113"/>
    </row>
    <row r="581" spans="1:33" x14ac:dyDescent="0.2">
      <c r="A581" s="113"/>
      <c r="B581" s="200"/>
      <c r="C581" s="113"/>
      <c r="D581" s="201"/>
      <c r="E581" s="201"/>
      <c r="F581" s="113"/>
      <c r="G581" s="113"/>
      <c r="H581" s="113"/>
      <c r="I581" s="203"/>
      <c r="J581" s="203"/>
      <c r="K581" s="204"/>
      <c r="L581" s="204"/>
      <c r="M581" s="204"/>
      <c r="N581" s="201"/>
      <c r="O581" s="201"/>
      <c r="P581" s="201"/>
      <c r="Q581" s="201"/>
      <c r="R581" s="113"/>
      <c r="S581" s="113"/>
      <c r="V581" s="201"/>
      <c r="W581" s="113"/>
      <c r="Y581" s="113"/>
      <c r="Z581" s="113"/>
      <c r="AA581" s="113"/>
      <c r="AC581" s="113"/>
      <c r="AD581" s="201"/>
      <c r="AE581" s="113"/>
      <c r="AF581" s="113"/>
      <c r="AG581" s="113"/>
    </row>
    <row r="582" spans="1:33" x14ac:dyDescent="0.2">
      <c r="A582" s="113"/>
      <c r="B582" s="200"/>
      <c r="C582" s="113"/>
      <c r="D582" s="201"/>
      <c r="E582" s="201"/>
      <c r="F582" s="113"/>
      <c r="G582" s="113"/>
      <c r="H582" s="113"/>
      <c r="I582" s="203"/>
      <c r="J582" s="203"/>
      <c r="K582" s="204"/>
      <c r="L582" s="204"/>
      <c r="M582" s="204"/>
      <c r="N582" s="201"/>
      <c r="O582" s="201"/>
      <c r="P582" s="201"/>
      <c r="Q582" s="201"/>
      <c r="R582" s="113"/>
      <c r="S582" s="113"/>
      <c r="V582" s="201"/>
      <c r="W582" s="113"/>
      <c r="Y582" s="113"/>
      <c r="Z582" s="113"/>
      <c r="AA582" s="113"/>
      <c r="AC582" s="113"/>
      <c r="AD582" s="201"/>
      <c r="AE582" s="113"/>
      <c r="AF582" s="113"/>
      <c r="AG582" s="113"/>
    </row>
    <row r="583" spans="1:33" x14ac:dyDescent="0.2">
      <c r="A583" s="113"/>
      <c r="B583" s="200"/>
      <c r="C583" s="113"/>
      <c r="D583" s="201"/>
      <c r="E583" s="201"/>
      <c r="F583" s="113"/>
      <c r="G583" s="113"/>
      <c r="H583" s="113"/>
      <c r="I583" s="203"/>
      <c r="J583" s="203"/>
      <c r="K583" s="204"/>
      <c r="L583" s="204"/>
      <c r="M583" s="204"/>
      <c r="N583" s="201"/>
      <c r="O583" s="201"/>
      <c r="P583" s="201"/>
      <c r="Q583" s="201"/>
      <c r="R583" s="113"/>
      <c r="S583" s="113"/>
      <c r="V583" s="201"/>
      <c r="W583" s="113"/>
      <c r="Y583" s="113"/>
      <c r="Z583" s="113"/>
      <c r="AA583" s="113"/>
      <c r="AC583" s="113"/>
      <c r="AD583" s="201"/>
      <c r="AE583" s="113"/>
      <c r="AF583" s="113"/>
      <c r="AG583" s="113"/>
    </row>
    <row r="584" spans="1:33" x14ac:dyDescent="0.2">
      <c r="A584" s="113"/>
      <c r="B584" s="200"/>
      <c r="C584" s="113"/>
      <c r="D584" s="201"/>
      <c r="E584" s="201"/>
      <c r="F584" s="113"/>
      <c r="G584" s="113"/>
      <c r="H584" s="113"/>
      <c r="I584" s="203"/>
      <c r="J584" s="203"/>
      <c r="K584" s="204"/>
      <c r="L584" s="204"/>
      <c r="M584" s="204"/>
      <c r="N584" s="201"/>
      <c r="O584" s="201"/>
      <c r="P584" s="201"/>
      <c r="Q584" s="201"/>
      <c r="R584" s="113"/>
      <c r="S584" s="113"/>
      <c r="V584" s="201"/>
      <c r="W584" s="113"/>
      <c r="Y584" s="113"/>
      <c r="Z584" s="113"/>
      <c r="AA584" s="113"/>
      <c r="AC584" s="113"/>
      <c r="AD584" s="201"/>
      <c r="AE584" s="113"/>
      <c r="AF584" s="113"/>
      <c r="AG584" s="113"/>
    </row>
    <row r="585" spans="1:33" x14ac:dyDescent="0.2">
      <c r="A585" s="113"/>
      <c r="B585" s="200"/>
      <c r="C585" s="113"/>
      <c r="D585" s="201"/>
      <c r="E585" s="201"/>
      <c r="F585" s="113"/>
      <c r="G585" s="113"/>
      <c r="H585" s="113"/>
      <c r="I585" s="203"/>
      <c r="J585" s="203"/>
      <c r="K585" s="204"/>
      <c r="L585" s="204"/>
      <c r="M585" s="204"/>
      <c r="N585" s="201"/>
      <c r="O585" s="201"/>
      <c r="P585" s="201"/>
      <c r="Q585" s="201"/>
      <c r="R585" s="113"/>
      <c r="S585" s="113"/>
      <c r="V585" s="201"/>
      <c r="W585" s="113"/>
      <c r="Y585" s="113"/>
      <c r="Z585" s="113"/>
      <c r="AA585" s="113"/>
      <c r="AC585" s="113"/>
      <c r="AD585" s="201"/>
      <c r="AE585" s="113"/>
      <c r="AF585" s="113"/>
      <c r="AG585" s="113"/>
    </row>
    <row r="586" spans="1:33" x14ac:dyDescent="0.2">
      <c r="A586" s="113"/>
      <c r="B586" s="200"/>
      <c r="C586" s="113"/>
      <c r="D586" s="201"/>
      <c r="E586" s="201"/>
      <c r="F586" s="113"/>
      <c r="G586" s="113"/>
      <c r="H586" s="113"/>
      <c r="I586" s="203"/>
      <c r="J586" s="203"/>
      <c r="K586" s="204"/>
      <c r="L586" s="204"/>
      <c r="M586" s="204"/>
      <c r="N586" s="201"/>
      <c r="O586" s="201"/>
      <c r="P586" s="201"/>
      <c r="Q586" s="201"/>
      <c r="R586" s="113"/>
      <c r="S586" s="113"/>
      <c r="V586" s="201"/>
      <c r="W586" s="113"/>
      <c r="Y586" s="113"/>
      <c r="Z586" s="113"/>
      <c r="AA586" s="113"/>
      <c r="AC586" s="113"/>
      <c r="AD586" s="201"/>
      <c r="AE586" s="113"/>
      <c r="AF586" s="113"/>
      <c r="AG586" s="113"/>
    </row>
    <row r="587" spans="1:33" x14ac:dyDescent="0.2">
      <c r="A587" s="113"/>
      <c r="B587" s="200"/>
      <c r="C587" s="113"/>
      <c r="D587" s="201"/>
      <c r="E587" s="201"/>
      <c r="F587" s="113"/>
      <c r="G587" s="113"/>
      <c r="H587" s="113"/>
      <c r="I587" s="203"/>
      <c r="J587" s="203"/>
      <c r="K587" s="204"/>
      <c r="L587" s="204"/>
      <c r="M587" s="204"/>
      <c r="N587" s="201"/>
      <c r="O587" s="201"/>
      <c r="P587" s="201"/>
      <c r="Q587" s="201"/>
      <c r="R587" s="113"/>
      <c r="S587" s="113"/>
      <c r="V587" s="201"/>
      <c r="W587" s="113"/>
      <c r="Y587" s="113"/>
      <c r="Z587" s="113"/>
      <c r="AA587" s="113"/>
      <c r="AC587" s="113"/>
      <c r="AD587" s="201"/>
      <c r="AE587" s="113"/>
      <c r="AF587" s="113"/>
      <c r="AG587" s="113"/>
    </row>
    <row r="588" spans="1:33" x14ac:dyDescent="0.2">
      <c r="A588" s="113"/>
      <c r="B588" s="200"/>
      <c r="C588" s="113"/>
      <c r="D588" s="201"/>
      <c r="E588" s="201"/>
      <c r="F588" s="113"/>
      <c r="G588" s="113"/>
      <c r="H588" s="113"/>
      <c r="I588" s="203"/>
      <c r="J588" s="203"/>
      <c r="K588" s="204"/>
      <c r="L588" s="204"/>
      <c r="M588" s="204"/>
      <c r="N588" s="201"/>
      <c r="O588" s="201"/>
      <c r="P588" s="201"/>
      <c r="Q588" s="201"/>
      <c r="R588" s="113"/>
      <c r="S588" s="113"/>
      <c r="V588" s="201"/>
      <c r="W588" s="113"/>
      <c r="Y588" s="113"/>
      <c r="Z588" s="113"/>
      <c r="AA588" s="113"/>
      <c r="AC588" s="113"/>
      <c r="AD588" s="201"/>
      <c r="AE588" s="113"/>
      <c r="AF588" s="113"/>
      <c r="AG588" s="113"/>
    </row>
    <row r="589" spans="1:33" x14ac:dyDescent="0.2">
      <c r="A589" s="113"/>
      <c r="B589" s="200"/>
      <c r="C589" s="113"/>
      <c r="D589" s="201"/>
      <c r="E589" s="201"/>
      <c r="F589" s="113"/>
      <c r="G589" s="113"/>
      <c r="H589" s="113"/>
      <c r="I589" s="203"/>
      <c r="J589" s="203"/>
      <c r="K589" s="204"/>
      <c r="L589" s="204"/>
      <c r="M589" s="204"/>
      <c r="N589" s="201"/>
      <c r="O589" s="201"/>
      <c r="P589" s="201"/>
      <c r="Q589" s="201"/>
      <c r="R589" s="113"/>
      <c r="S589" s="113"/>
      <c r="V589" s="201"/>
      <c r="W589" s="113"/>
      <c r="Y589" s="113"/>
      <c r="Z589" s="113"/>
      <c r="AA589" s="113"/>
      <c r="AC589" s="113"/>
      <c r="AD589" s="201"/>
      <c r="AE589" s="113"/>
      <c r="AF589" s="113"/>
      <c r="AG589" s="113"/>
    </row>
    <row r="590" spans="1:33" x14ac:dyDescent="0.2">
      <c r="A590" s="113"/>
      <c r="B590" s="200"/>
      <c r="C590" s="113"/>
      <c r="D590" s="201"/>
      <c r="E590" s="201"/>
      <c r="F590" s="113"/>
      <c r="G590" s="113"/>
      <c r="H590" s="113"/>
      <c r="I590" s="203"/>
      <c r="J590" s="203"/>
      <c r="K590" s="204"/>
      <c r="L590" s="204"/>
      <c r="M590" s="204"/>
      <c r="N590" s="201"/>
      <c r="O590" s="201"/>
      <c r="P590" s="201"/>
      <c r="Q590" s="201"/>
      <c r="R590" s="113"/>
      <c r="S590" s="113"/>
      <c r="V590" s="201"/>
      <c r="W590" s="113"/>
      <c r="Y590" s="113"/>
      <c r="Z590" s="113"/>
      <c r="AA590" s="113"/>
      <c r="AC590" s="113"/>
      <c r="AD590" s="201"/>
      <c r="AE590" s="113"/>
      <c r="AF590" s="113"/>
      <c r="AG590" s="113"/>
    </row>
    <row r="591" spans="1:33" x14ac:dyDescent="0.2">
      <c r="A591" s="113"/>
      <c r="B591" s="200"/>
      <c r="C591" s="113"/>
      <c r="D591" s="201"/>
      <c r="E591" s="201"/>
      <c r="F591" s="113"/>
      <c r="G591" s="113"/>
      <c r="H591" s="113"/>
      <c r="I591" s="203"/>
      <c r="J591" s="203"/>
      <c r="K591" s="204"/>
      <c r="L591" s="204"/>
      <c r="M591" s="204"/>
      <c r="N591" s="201"/>
      <c r="O591" s="201"/>
      <c r="P591" s="201"/>
      <c r="Q591" s="201"/>
      <c r="R591" s="113"/>
      <c r="S591" s="113"/>
      <c r="V591" s="201"/>
      <c r="W591" s="113"/>
      <c r="Y591" s="113"/>
      <c r="Z591" s="113"/>
      <c r="AA591" s="113"/>
      <c r="AC591" s="113"/>
      <c r="AD591" s="201"/>
      <c r="AE591" s="113"/>
      <c r="AF591" s="113"/>
      <c r="AG591" s="113"/>
    </row>
    <row r="592" spans="1:33" x14ac:dyDescent="0.2">
      <c r="A592" s="113"/>
      <c r="B592" s="200"/>
      <c r="C592" s="113"/>
      <c r="D592" s="201"/>
      <c r="E592" s="201"/>
      <c r="F592" s="113"/>
      <c r="G592" s="113"/>
      <c r="H592" s="113"/>
      <c r="I592" s="203"/>
      <c r="J592" s="203"/>
      <c r="K592" s="204"/>
      <c r="L592" s="204"/>
      <c r="M592" s="204"/>
      <c r="N592" s="201"/>
      <c r="O592" s="201"/>
      <c r="P592" s="201"/>
      <c r="Q592" s="201"/>
      <c r="R592" s="113"/>
      <c r="S592" s="113"/>
      <c r="V592" s="201"/>
      <c r="W592" s="113"/>
      <c r="Y592" s="113"/>
      <c r="Z592" s="113"/>
      <c r="AA592" s="113"/>
      <c r="AC592" s="113"/>
      <c r="AD592" s="201"/>
      <c r="AE592" s="113"/>
      <c r="AF592" s="113"/>
      <c r="AG592" s="113"/>
    </row>
    <row r="593" spans="1:33" x14ac:dyDescent="0.2">
      <c r="A593" s="113"/>
      <c r="B593" s="200"/>
      <c r="C593" s="113"/>
      <c r="D593" s="201"/>
      <c r="E593" s="201"/>
      <c r="F593" s="113"/>
      <c r="G593" s="113"/>
      <c r="H593" s="113"/>
      <c r="I593" s="203"/>
      <c r="J593" s="203"/>
      <c r="K593" s="204"/>
      <c r="L593" s="204"/>
      <c r="M593" s="204"/>
      <c r="N593" s="201"/>
      <c r="O593" s="201"/>
      <c r="P593" s="201"/>
      <c r="Q593" s="201"/>
      <c r="R593" s="113"/>
      <c r="S593" s="113"/>
      <c r="V593" s="201"/>
      <c r="W593" s="113"/>
      <c r="Y593" s="113"/>
      <c r="Z593" s="113"/>
      <c r="AA593" s="113"/>
      <c r="AC593" s="113"/>
      <c r="AD593" s="201"/>
      <c r="AE593" s="113"/>
      <c r="AF593" s="113"/>
      <c r="AG593" s="113"/>
    </row>
    <row r="594" spans="1:33" x14ac:dyDescent="0.2">
      <c r="A594" s="113"/>
      <c r="B594" s="200"/>
      <c r="C594" s="113"/>
      <c r="D594" s="201"/>
      <c r="E594" s="201"/>
      <c r="F594" s="113"/>
      <c r="G594" s="113"/>
      <c r="H594" s="113"/>
      <c r="I594" s="203"/>
      <c r="J594" s="203"/>
      <c r="K594" s="204"/>
      <c r="L594" s="204"/>
      <c r="M594" s="204"/>
      <c r="N594" s="201"/>
      <c r="O594" s="201"/>
      <c r="P594" s="201"/>
      <c r="Q594" s="201"/>
      <c r="R594" s="113"/>
      <c r="S594" s="113"/>
      <c r="V594" s="201"/>
      <c r="W594" s="113"/>
      <c r="Y594" s="113"/>
      <c r="Z594" s="113"/>
      <c r="AA594" s="113"/>
      <c r="AC594" s="113"/>
      <c r="AD594" s="201"/>
      <c r="AE594" s="113"/>
      <c r="AF594" s="113"/>
      <c r="AG594" s="113"/>
    </row>
    <row r="595" spans="1:33" x14ac:dyDescent="0.2">
      <c r="A595" s="113"/>
      <c r="B595" s="200"/>
      <c r="C595" s="113"/>
      <c r="D595" s="201"/>
      <c r="E595" s="201"/>
      <c r="F595" s="113"/>
      <c r="G595" s="113"/>
      <c r="H595" s="113"/>
      <c r="I595" s="203"/>
      <c r="J595" s="203"/>
      <c r="K595" s="204"/>
      <c r="L595" s="204"/>
      <c r="M595" s="204"/>
      <c r="N595" s="201"/>
      <c r="O595" s="201"/>
      <c r="P595" s="201"/>
      <c r="Q595" s="201"/>
      <c r="R595" s="113"/>
      <c r="S595" s="113"/>
      <c r="V595" s="201"/>
      <c r="W595" s="113"/>
      <c r="Y595" s="113"/>
      <c r="Z595" s="113"/>
      <c r="AA595" s="113"/>
      <c r="AC595" s="113"/>
      <c r="AD595" s="201"/>
      <c r="AE595" s="113"/>
      <c r="AF595" s="113"/>
      <c r="AG595" s="113"/>
    </row>
    <row r="596" spans="1:33" x14ac:dyDescent="0.2">
      <c r="A596" s="113"/>
      <c r="B596" s="200"/>
      <c r="C596" s="113"/>
      <c r="D596" s="201"/>
      <c r="E596" s="201"/>
      <c r="F596" s="113"/>
      <c r="G596" s="113"/>
      <c r="H596" s="113"/>
      <c r="I596" s="203"/>
      <c r="J596" s="203"/>
      <c r="K596" s="204"/>
      <c r="L596" s="204"/>
      <c r="M596" s="204"/>
      <c r="N596" s="201"/>
      <c r="O596" s="201"/>
      <c r="P596" s="201"/>
      <c r="Q596" s="201"/>
      <c r="R596" s="113"/>
      <c r="S596" s="113"/>
      <c r="V596" s="201"/>
      <c r="W596" s="113"/>
      <c r="Y596" s="113"/>
      <c r="Z596" s="113"/>
      <c r="AA596" s="113"/>
      <c r="AC596" s="113"/>
      <c r="AD596" s="201"/>
      <c r="AE596" s="113"/>
      <c r="AF596" s="113"/>
      <c r="AG596" s="113"/>
    </row>
    <row r="597" spans="1:33" x14ac:dyDescent="0.2">
      <c r="A597" s="113"/>
      <c r="B597" s="200"/>
      <c r="C597" s="113"/>
      <c r="D597" s="201"/>
      <c r="E597" s="201"/>
      <c r="F597" s="113"/>
      <c r="G597" s="113"/>
      <c r="H597" s="113"/>
      <c r="I597" s="203"/>
      <c r="J597" s="203"/>
      <c r="K597" s="204"/>
      <c r="L597" s="204"/>
      <c r="M597" s="204"/>
      <c r="N597" s="201"/>
      <c r="O597" s="201"/>
      <c r="P597" s="201"/>
      <c r="Q597" s="201"/>
      <c r="R597" s="113"/>
      <c r="S597" s="113"/>
      <c r="V597" s="201"/>
      <c r="W597" s="113"/>
      <c r="Y597" s="113"/>
      <c r="Z597" s="113"/>
      <c r="AA597" s="113"/>
      <c r="AC597" s="113"/>
      <c r="AD597" s="201"/>
      <c r="AE597" s="113"/>
      <c r="AF597" s="113"/>
      <c r="AG597" s="113"/>
    </row>
    <row r="598" spans="1:33" x14ac:dyDescent="0.2">
      <c r="A598" s="113"/>
      <c r="B598" s="200"/>
      <c r="C598" s="113"/>
      <c r="D598" s="201"/>
      <c r="E598" s="201"/>
      <c r="F598" s="113"/>
      <c r="G598" s="113"/>
      <c r="H598" s="113"/>
      <c r="I598" s="203"/>
      <c r="J598" s="203"/>
      <c r="K598" s="204"/>
      <c r="L598" s="204"/>
      <c r="M598" s="204"/>
      <c r="N598" s="201"/>
      <c r="O598" s="201"/>
      <c r="P598" s="201"/>
      <c r="Q598" s="201"/>
      <c r="R598" s="113"/>
      <c r="S598" s="113"/>
      <c r="V598" s="201"/>
      <c r="W598" s="113"/>
      <c r="Y598" s="113"/>
      <c r="Z598" s="113"/>
      <c r="AA598" s="113"/>
      <c r="AC598" s="113"/>
      <c r="AD598" s="201"/>
      <c r="AE598" s="113"/>
      <c r="AF598" s="113"/>
      <c r="AG598" s="113"/>
    </row>
    <row r="599" spans="1:33" x14ac:dyDescent="0.2">
      <c r="A599" s="113"/>
      <c r="B599" s="200"/>
      <c r="C599" s="113"/>
      <c r="D599" s="201"/>
      <c r="E599" s="201"/>
      <c r="F599" s="113"/>
      <c r="G599" s="113"/>
      <c r="H599" s="113"/>
      <c r="I599" s="203"/>
      <c r="J599" s="203"/>
      <c r="K599" s="204"/>
      <c r="L599" s="204"/>
      <c r="M599" s="204"/>
      <c r="N599" s="201"/>
      <c r="O599" s="201"/>
      <c r="P599" s="201"/>
      <c r="Q599" s="201"/>
      <c r="R599" s="113"/>
      <c r="S599" s="113"/>
      <c r="V599" s="201"/>
      <c r="W599" s="113"/>
      <c r="Y599" s="113"/>
      <c r="Z599" s="113"/>
      <c r="AA599" s="113"/>
      <c r="AC599" s="113"/>
      <c r="AD599" s="201"/>
      <c r="AE599" s="113"/>
      <c r="AF599" s="113"/>
      <c r="AG599" s="113"/>
    </row>
    <row r="600" spans="1:33" x14ac:dyDescent="0.2">
      <c r="A600" s="113"/>
      <c r="B600" s="200"/>
      <c r="C600" s="113"/>
      <c r="D600" s="201"/>
      <c r="E600" s="201"/>
      <c r="F600" s="113"/>
      <c r="G600" s="113"/>
      <c r="H600" s="113"/>
      <c r="I600" s="203"/>
      <c r="J600" s="203"/>
      <c r="K600" s="204"/>
      <c r="L600" s="204"/>
      <c r="M600" s="204"/>
      <c r="N600" s="201"/>
      <c r="O600" s="201"/>
      <c r="P600" s="201"/>
      <c r="Q600" s="201"/>
      <c r="R600" s="113"/>
      <c r="S600" s="113"/>
      <c r="V600" s="201"/>
      <c r="W600" s="113"/>
      <c r="Y600" s="113"/>
      <c r="Z600" s="113"/>
      <c r="AA600" s="113"/>
      <c r="AC600" s="113"/>
      <c r="AD600" s="201"/>
      <c r="AE600" s="113"/>
      <c r="AF600" s="113"/>
      <c r="AG600" s="113"/>
    </row>
    <row r="601" spans="1:33" x14ac:dyDescent="0.2">
      <c r="A601" s="113"/>
      <c r="B601" s="200"/>
      <c r="C601" s="113"/>
      <c r="D601" s="201"/>
      <c r="E601" s="201"/>
      <c r="F601" s="113"/>
      <c r="G601" s="113"/>
      <c r="H601" s="113"/>
      <c r="I601" s="203"/>
      <c r="J601" s="203"/>
      <c r="K601" s="204"/>
      <c r="L601" s="204"/>
      <c r="M601" s="204"/>
      <c r="N601" s="201"/>
      <c r="O601" s="201"/>
      <c r="P601" s="201"/>
      <c r="Q601" s="201"/>
      <c r="R601" s="113"/>
      <c r="S601" s="113"/>
      <c r="V601" s="201"/>
      <c r="W601" s="113"/>
      <c r="Y601" s="113"/>
      <c r="Z601" s="113"/>
      <c r="AA601" s="113"/>
      <c r="AC601" s="113"/>
      <c r="AD601" s="201"/>
      <c r="AE601" s="113"/>
      <c r="AF601" s="113"/>
      <c r="AG601" s="113"/>
    </row>
    <row r="602" spans="1:33" x14ac:dyDescent="0.2">
      <c r="A602" s="113"/>
      <c r="B602" s="200"/>
      <c r="C602" s="113"/>
      <c r="D602" s="201"/>
      <c r="E602" s="201"/>
      <c r="F602" s="113"/>
      <c r="G602" s="113"/>
      <c r="H602" s="113"/>
      <c r="I602" s="203"/>
      <c r="J602" s="203"/>
      <c r="K602" s="204"/>
      <c r="L602" s="204"/>
      <c r="M602" s="204"/>
      <c r="N602" s="201"/>
      <c r="O602" s="201"/>
      <c r="P602" s="201"/>
      <c r="Q602" s="201"/>
      <c r="R602" s="113"/>
      <c r="S602" s="113"/>
      <c r="V602" s="201"/>
      <c r="W602" s="113"/>
      <c r="Y602" s="113"/>
      <c r="Z602" s="113"/>
      <c r="AA602" s="113"/>
      <c r="AC602" s="113"/>
      <c r="AD602" s="201"/>
      <c r="AE602" s="113"/>
      <c r="AF602" s="113"/>
      <c r="AG602" s="113"/>
    </row>
    <row r="603" spans="1:33" x14ac:dyDescent="0.2">
      <c r="A603" s="113"/>
      <c r="B603" s="200"/>
      <c r="C603" s="113"/>
      <c r="D603" s="201"/>
      <c r="E603" s="201"/>
      <c r="F603" s="113"/>
      <c r="G603" s="113"/>
      <c r="H603" s="113"/>
      <c r="I603" s="203"/>
      <c r="J603" s="203"/>
      <c r="K603" s="204"/>
      <c r="L603" s="204"/>
      <c r="M603" s="204"/>
      <c r="N603" s="201"/>
      <c r="O603" s="201"/>
      <c r="P603" s="201"/>
      <c r="Q603" s="201"/>
      <c r="R603" s="113"/>
      <c r="S603" s="113"/>
      <c r="V603" s="201"/>
      <c r="W603" s="113"/>
      <c r="Y603" s="113"/>
      <c r="Z603" s="113"/>
      <c r="AA603" s="113"/>
      <c r="AC603" s="113"/>
      <c r="AD603" s="201"/>
      <c r="AE603" s="113"/>
      <c r="AF603" s="113"/>
      <c r="AG603" s="113"/>
    </row>
    <row r="604" spans="1:33" x14ac:dyDescent="0.2">
      <c r="A604" s="113"/>
      <c r="B604" s="200"/>
      <c r="C604" s="113"/>
      <c r="D604" s="201"/>
      <c r="E604" s="201"/>
      <c r="F604" s="113"/>
      <c r="G604" s="113"/>
      <c r="H604" s="113"/>
      <c r="I604" s="203"/>
      <c r="J604" s="203"/>
      <c r="K604" s="204"/>
      <c r="L604" s="204"/>
      <c r="M604" s="204"/>
      <c r="N604" s="201"/>
      <c r="O604" s="201"/>
      <c r="P604" s="201"/>
      <c r="Q604" s="201"/>
      <c r="R604" s="113"/>
      <c r="S604" s="113"/>
      <c r="V604" s="201"/>
      <c r="W604" s="113"/>
      <c r="Y604" s="113"/>
      <c r="Z604" s="113"/>
      <c r="AA604" s="113"/>
      <c r="AC604" s="113"/>
      <c r="AD604" s="201"/>
      <c r="AE604" s="113"/>
      <c r="AF604" s="113"/>
      <c r="AG604" s="113"/>
    </row>
    <row r="605" spans="1:33" x14ac:dyDescent="0.2">
      <c r="A605" s="113"/>
      <c r="B605" s="200"/>
      <c r="C605" s="113"/>
      <c r="D605" s="201"/>
      <c r="E605" s="201"/>
      <c r="F605" s="113"/>
      <c r="G605" s="113"/>
      <c r="H605" s="113"/>
      <c r="I605" s="203"/>
      <c r="J605" s="203"/>
      <c r="K605" s="204"/>
      <c r="L605" s="204"/>
      <c r="M605" s="204"/>
      <c r="N605" s="201"/>
      <c r="O605" s="201"/>
      <c r="P605" s="201"/>
      <c r="Q605" s="201"/>
      <c r="R605" s="113"/>
      <c r="S605" s="113"/>
      <c r="V605" s="201"/>
      <c r="W605" s="113"/>
      <c r="Y605" s="113"/>
      <c r="Z605" s="113"/>
      <c r="AA605" s="113"/>
      <c r="AC605" s="113"/>
      <c r="AD605" s="201"/>
      <c r="AE605" s="113"/>
      <c r="AF605" s="113"/>
      <c r="AG605" s="113"/>
    </row>
    <row r="606" spans="1:33" x14ac:dyDescent="0.2">
      <c r="A606" s="113"/>
      <c r="B606" s="200"/>
      <c r="C606" s="113"/>
      <c r="D606" s="201"/>
      <c r="E606" s="201"/>
      <c r="F606" s="113"/>
      <c r="G606" s="113"/>
      <c r="H606" s="113"/>
      <c r="I606" s="203"/>
      <c r="J606" s="203"/>
      <c r="K606" s="204"/>
      <c r="L606" s="204"/>
      <c r="M606" s="204"/>
      <c r="N606" s="201"/>
      <c r="O606" s="201"/>
      <c r="P606" s="201"/>
      <c r="Q606" s="201"/>
      <c r="R606" s="113"/>
      <c r="S606" s="113"/>
      <c r="V606" s="201"/>
      <c r="W606" s="113"/>
      <c r="Y606" s="113"/>
      <c r="Z606" s="113"/>
      <c r="AA606" s="113"/>
      <c r="AC606" s="113"/>
      <c r="AD606" s="201"/>
      <c r="AE606" s="113"/>
      <c r="AF606" s="113"/>
      <c r="AG606" s="113"/>
    </row>
    <row r="607" spans="1:33" x14ac:dyDescent="0.2">
      <c r="A607" s="113"/>
      <c r="B607" s="200"/>
      <c r="C607" s="113"/>
      <c r="D607" s="201"/>
      <c r="E607" s="201"/>
      <c r="F607" s="113"/>
      <c r="G607" s="113"/>
      <c r="H607" s="113"/>
      <c r="I607" s="203"/>
      <c r="J607" s="203"/>
      <c r="K607" s="204"/>
      <c r="L607" s="204"/>
      <c r="M607" s="204"/>
      <c r="N607" s="201"/>
      <c r="O607" s="201"/>
      <c r="P607" s="201"/>
      <c r="Q607" s="201"/>
      <c r="R607" s="113"/>
      <c r="S607" s="113"/>
      <c r="V607" s="201"/>
      <c r="W607" s="113"/>
      <c r="Y607" s="113"/>
      <c r="Z607" s="113"/>
      <c r="AA607" s="113"/>
      <c r="AC607" s="113"/>
      <c r="AD607" s="201"/>
      <c r="AE607" s="113"/>
      <c r="AF607" s="113"/>
      <c r="AG607" s="113"/>
    </row>
    <row r="608" spans="1:33" x14ac:dyDescent="0.2">
      <c r="A608" s="113"/>
      <c r="B608" s="200"/>
      <c r="C608" s="113"/>
      <c r="D608" s="201"/>
      <c r="E608" s="201"/>
      <c r="F608" s="113"/>
      <c r="G608" s="113"/>
      <c r="H608" s="113"/>
      <c r="I608" s="203"/>
      <c r="J608" s="203"/>
      <c r="K608" s="204"/>
      <c r="L608" s="204"/>
      <c r="M608" s="204"/>
      <c r="N608" s="201"/>
      <c r="O608" s="201"/>
      <c r="P608" s="201"/>
      <c r="Q608" s="201"/>
      <c r="R608" s="113"/>
      <c r="S608" s="113"/>
      <c r="V608" s="201"/>
      <c r="W608" s="113"/>
      <c r="Y608" s="113"/>
      <c r="Z608" s="113"/>
      <c r="AA608" s="113"/>
      <c r="AC608" s="113"/>
      <c r="AD608" s="201"/>
      <c r="AE608" s="113"/>
      <c r="AF608" s="113"/>
      <c r="AG608" s="113"/>
    </row>
    <row r="609" spans="1:33" x14ac:dyDescent="0.2">
      <c r="A609" s="113"/>
      <c r="B609" s="200"/>
      <c r="C609" s="113"/>
      <c r="D609" s="201"/>
      <c r="E609" s="201"/>
      <c r="F609" s="113"/>
      <c r="G609" s="113"/>
      <c r="H609" s="113"/>
      <c r="I609" s="203"/>
      <c r="J609" s="203"/>
      <c r="K609" s="204"/>
      <c r="L609" s="204"/>
      <c r="M609" s="204"/>
      <c r="N609" s="201"/>
      <c r="O609" s="201"/>
      <c r="P609" s="201"/>
      <c r="Q609" s="201"/>
      <c r="R609" s="113"/>
      <c r="S609" s="113"/>
      <c r="V609" s="201"/>
      <c r="W609" s="113"/>
      <c r="Y609" s="113"/>
      <c r="Z609" s="113"/>
      <c r="AA609" s="113"/>
      <c r="AC609" s="113"/>
      <c r="AD609" s="201"/>
      <c r="AE609" s="113"/>
      <c r="AF609" s="113"/>
      <c r="AG609" s="113"/>
    </row>
    <row r="610" spans="1:33" x14ac:dyDescent="0.2">
      <c r="A610" s="113"/>
      <c r="B610" s="200"/>
      <c r="C610" s="113"/>
      <c r="D610" s="201"/>
      <c r="E610" s="201"/>
      <c r="F610" s="113"/>
      <c r="G610" s="113"/>
      <c r="H610" s="113"/>
      <c r="I610" s="203"/>
      <c r="J610" s="203"/>
      <c r="K610" s="204"/>
      <c r="L610" s="204"/>
      <c r="M610" s="204"/>
      <c r="N610" s="201"/>
      <c r="O610" s="201"/>
      <c r="P610" s="201"/>
      <c r="Q610" s="201"/>
      <c r="R610" s="113"/>
      <c r="S610" s="113"/>
      <c r="V610" s="201"/>
      <c r="W610" s="113"/>
      <c r="Y610" s="113"/>
      <c r="Z610" s="113"/>
      <c r="AA610" s="113"/>
      <c r="AC610" s="113"/>
      <c r="AD610" s="201"/>
      <c r="AE610" s="113"/>
      <c r="AF610" s="113"/>
      <c r="AG610" s="113"/>
    </row>
    <row r="611" spans="1:33" x14ac:dyDescent="0.2">
      <c r="A611" s="113"/>
      <c r="B611" s="200"/>
      <c r="C611" s="113"/>
      <c r="D611" s="201"/>
      <c r="E611" s="201"/>
      <c r="F611" s="113"/>
      <c r="G611" s="113"/>
      <c r="H611" s="113"/>
      <c r="I611" s="203"/>
      <c r="J611" s="203"/>
      <c r="K611" s="204"/>
      <c r="L611" s="204"/>
      <c r="M611" s="204"/>
      <c r="N611" s="201"/>
      <c r="O611" s="201"/>
      <c r="P611" s="201"/>
      <c r="Q611" s="201"/>
      <c r="R611" s="113"/>
      <c r="S611" s="113"/>
      <c r="V611" s="201"/>
      <c r="W611" s="113"/>
      <c r="Y611" s="113"/>
      <c r="Z611" s="113"/>
      <c r="AA611" s="113"/>
      <c r="AC611" s="113"/>
      <c r="AD611" s="201"/>
      <c r="AE611" s="113"/>
      <c r="AF611" s="113"/>
      <c r="AG611" s="113"/>
    </row>
    <row r="612" spans="1:33" x14ac:dyDescent="0.2">
      <c r="A612" s="113"/>
      <c r="B612" s="200"/>
      <c r="C612" s="113"/>
      <c r="D612" s="201"/>
      <c r="E612" s="201"/>
      <c r="F612" s="113"/>
      <c r="G612" s="113"/>
      <c r="H612" s="113"/>
      <c r="I612" s="203"/>
      <c r="J612" s="203"/>
      <c r="K612" s="204"/>
      <c r="L612" s="204"/>
      <c r="M612" s="204"/>
      <c r="N612" s="201"/>
      <c r="O612" s="201"/>
      <c r="P612" s="201"/>
      <c r="Q612" s="201"/>
      <c r="R612" s="113"/>
      <c r="S612" s="113"/>
      <c r="V612" s="201"/>
      <c r="W612" s="113"/>
      <c r="Y612" s="113"/>
      <c r="Z612" s="113"/>
      <c r="AA612" s="113"/>
      <c r="AC612" s="113"/>
      <c r="AD612" s="201"/>
      <c r="AE612" s="113"/>
      <c r="AF612" s="113"/>
      <c r="AG612" s="113"/>
    </row>
    <row r="613" spans="1:33" x14ac:dyDescent="0.2">
      <c r="A613" s="113"/>
      <c r="B613" s="200"/>
      <c r="C613" s="113"/>
      <c r="D613" s="201"/>
      <c r="E613" s="201"/>
      <c r="F613" s="113"/>
      <c r="G613" s="113"/>
      <c r="H613" s="113"/>
      <c r="I613" s="203"/>
      <c r="J613" s="203"/>
      <c r="K613" s="204"/>
      <c r="L613" s="204"/>
      <c r="M613" s="204"/>
      <c r="N613" s="201"/>
      <c r="O613" s="201"/>
      <c r="P613" s="201"/>
      <c r="Q613" s="201"/>
      <c r="R613" s="113"/>
      <c r="S613" s="113"/>
      <c r="V613" s="201"/>
      <c r="W613" s="113"/>
      <c r="Y613" s="113"/>
      <c r="Z613" s="113"/>
      <c r="AA613" s="113"/>
      <c r="AC613" s="113"/>
      <c r="AD613" s="201"/>
      <c r="AE613" s="113"/>
      <c r="AF613" s="113"/>
      <c r="AG613" s="113"/>
    </row>
    <row r="614" spans="1:33" x14ac:dyDescent="0.2">
      <c r="A614" s="113"/>
      <c r="B614" s="200"/>
      <c r="C614" s="113"/>
      <c r="D614" s="201"/>
      <c r="E614" s="201"/>
      <c r="F614" s="113"/>
      <c r="G614" s="113"/>
      <c r="H614" s="113"/>
      <c r="I614" s="203"/>
      <c r="J614" s="203"/>
      <c r="K614" s="204"/>
      <c r="L614" s="204"/>
      <c r="M614" s="204"/>
      <c r="N614" s="201"/>
      <c r="O614" s="201"/>
      <c r="P614" s="201"/>
      <c r="Q614" s="201"/>
      <c r="R614" s="113"/>
      <c r="S614" s="113"/>
      <c r="V614" s="201"/>
      <c r="W614" s="113"/>
      <c r="Y614" s="113"/>
      <c r="Z614" s="113"/>
      <c r="AA614" s="113"/>
      <c r="AC614" s="113"/>
      <c r="AD614" s="201"/>
      <c r="AE614" s="113"/>
      <c r="AF614" s="113"/>
      <c r="AG614" s="113"/>
    </row>
    <row r="615" spans="1:33" x14ac:dyDescent="0.2">
      <c r="A615" s="113"/>
      <c r="B615" s="200"/>
      <c r="C615" s="113"/>
      <c r="D615" s="201"/>
      <c r="E615" s="201"/>
      <c r="F615" s="113"/>
      <c r="G615" s="113"/>
      <c r="H615" s="113"/>
      <c r="I615" s="203"/>
      <c r="J615" s="203"/>
      <c r="K615" s="204"/>
      <c r="L615" s="204"/>
      <c r="M615" s="204"/>
      <c r="N615" s="201"/>
      <c r="O615" s="201"/>
      <c r="P615" s="201"/>
      <c r="Q615" s="201"/>
      <c r="R615" s="113"/>
      <c r="S615" s="113"/>
      <c r="V615" s="201"/>
      <c r="W615" s="113"/>
      <c r="Y615" s="113"/>
      <c r="Z615" s="113"/>
      <c r="AA615" s="113"/>
      <c r="AC615" s="113"/>
      <c r="AD615" s="201"/>
      <c r="AE615" s="113"/>
      <c r="AF615" s="113"/>
      <c r="AG615" s="113"/>
    </row>
    <row r="616" spans="1:33" x14ac:dyDescent="0.2">
      <c r="A616" s="113"/>
      <c r="B616" s="200"/>
      <c r="C616" s="113"/>
      <c r="D616" s="201"/>
      <c r="E616" s="201"/>
      <c r="F616" s="113"/>
      <c r="G616" s="113"/>
      <c r="H616" s="113"/>
      <c r="I616" s="203"/>
      <c r="J616" s="203"/>
      <c r="K616" s="204"/>
      <c r="L616" s="204"/>
      <c r="M616" s="204"/>
      <c r="N616" s="201"/>
      <c r="O616" s="201"/>
      <c r="P616" s="201"/>
      <c r="Q616" s="201"/>
      <c r="R616" s="113"/>
      <c r="S616" s="113"/>
      <c r="V616" s="201"/>
      <c r="W616" s="113"/>
      <c r="Y616" s="113"/>
      <c r="Z616" s="113"/>
      <c r="AA616" s="113"/>
      <c r="AC616" s="113"/>
      <c r="AD616" s="201"/>
      <c r="AE616" s="113"/>
      <c r="AF616" s="113"/>
      <c r="AG616" s="113"/>
    </row>
    <row r="617" spans="1:33" x14ac:dyDescent="0.2">
      <c r="A617" s="113"/>
      <c r="B617" s="200"/>
      <c r="C617" s="113"/>
      <c r="D617" s="201"/>
      <c r="E617" s="201"/>
      <c r="F617" s="113"/>
      <c r="G617" s="113"/>
      <c r="H617" s="113"/>
      <c r="I617" s="203"/>
      <c r="J617" s="203"/>
      <c r="K617" s="204"/>
      <c r="L617" s="204"/>
      <c r="M617" s="204"/>
      <c r="N617" s="201"/>
      <c r="O617" s="201"/>
      <c r="P617" s="201"/>
      <c r="Q617" s="201"/>
      <c r="R617" s="113"/>
      <c r="S617" s="113"/>
      <c r="V617" s="201"/>
      <c r="W617" s="113"/>
      <c r="Y617" s="113"/>
      <c r="Z617" s="113"/>
      <c r="AA617" s="113"/>
      <c r="AC617" s="113"/>
      <c r="AD617" s="201"/>
      <c r="AE617" s="113"/>
      <c r="AF617" s="113"/>
      <c r="AG617" s="113"/>
    </row>
    <row r="618" spans="1:33" x14ac:dyDescent="0.2">
      <c r="A618" s="113"/>
      <c r="B618" s="200"/>
      <c r="C618" s="113"/>
      <c r="D618" s="201"/>
      <c r="E618" s="201"/>
      <c r="F618" s="113"/>
      <c r="G618" s="113"/>
      <c r="H618" s="113"/>
      <c r="I618" s="203"/>
      <c r="J618" s="203"/>
      <c r="K618" s="204"/>
      <c r="L618" s="204"/>
      <c r="M618" s="204"/>
      <c r="N618" s="201"/>
      <c r="O618" s="201"/>
      <c r="P618" s="201"/>
      <c r="Q618" s="201"/>
      <c r="R618" s="113"/>
      <c r="S618" s="113"/>
      <c r="V618" s="201"/>
      <c r="W618" s="113"/>
      <c r="Y618" s="113"/>
      <c r="Z618" s="113"/>
      <c r="AA618" s="113"/>
      <c r="AC618" s="113"/>
      <c r="AD618" s="201"/>
      <c r="AE618" s="113"/>
      <c r="AF618" s="113"/>
      <c r="AG618" s="113"/>
    </row>
    <row r="619" spans="1:33" x14ac:dyDescent="0.2">
      <c r="A619" s="113"/>
      <c r="B619" s="200"/>
      <c r="C619" s="113"/>
      <c r="D619" s="201"/>
      <c r="E619" s="201"/>
      <c r="F619" s="113"/>
      <c r="G619" s="113"/>
      <c r="H619" s="113"/>
      <c r="I619" s="203"/>
      <c r="J619" s="203"/>
      <c r="K619" s="204"/>
      <c r="L619" s="204"/>
      <c r="M619" s="204"/>
      <c r="N619" s="201"/>
      <c r="O619" s="201"/>
      <c r="P619" s="201"/>
      <c r="Q619" s="201"/>
      <c r="R619" s="113"/>
      <c r="S619" s="113"/>
      <c r="V619" s="201"/>
      <c r="W619" s="113"/>
      <c r="Y619" s="113"/>
      <c r="Z619" s="113"/>
      <c r="AA619" s="113"/>
      <c r="AC619" s="113"/>
      <c r="AD619" s="201"/>
      <c r="AE619" s="113"/>
      <c r="AF619" s="113"/>
      <c r="AG619" s="113"/>
    </row>
    <row r="620" spans="1:33" x14ac:dyDescent="0.2">
      <c r="A620" s="113"/>
      <c r="B620" s="200"/>
      <c r="C620" s="113"/>
      <c r="D620" s="201"/>
      <c r="E620" s="201"/>
      <c r="F620" s="113"/>
      <c r="G620" s="113"/>
      <c r="H620" s="113"/>
      <c r="I620" s="203"/>
      <c r="J620" s="203"/>
      <c r="K620" s="204"/>
      <c r="L620" s="204"/>
      <c r="M620" s="204"/>
      <c r="N620" s="201"/>
      <c r="O620" s="201"/>
      <c r="P620" s="201"/>
      <c r="Q620" s="201"/>
      <c r="R620" s="113"/>
      <c r="S620" s="113"/>
      <c r="V620" s="201"/>
      <c r="W620" s="113"/>
      <c r="Y620" s="113"/>
      <c r="Z620" s="113"/>
      <c r="AA620" s="113"/>
      <c r="AC620" s="113"/>
      <c r="AD620" s="201"/>
      <c r="AE620" s="113"/>
      <c r="AF620" s="113"/>
      <c r="AG620" s="113"/>
    </row>
    <row r="621" spans="1:33" x14ac:dyDescent="0.2">
      <c r="A621" s="113"/>
      <c r="B621" s="200"/>
      <c r="C621" s="113"/>
      <c r="D621" s="201"/>
      <c r="E621" s="201"/>
      <c r="F621" s="113"/>
      <c r="G621" s="113"/>
      <c r="H621" s="113"/>
      <c r="I621" s="203"/>
      <c r="J621" s="203"/>
      <c r="K621" s="204"/>
      <c r="L621" s="204"/>
      <c r="M621" s="204"/>
      <c r="N621" s="201"/>
      <c r="O621" s="201"/>
      <c r="P621" s="201"/>
      <c r="Q621" s="201"/>
      <c r="R621" s="113"/>
      <c r="S621" s="113"/>
      <c r="V621" s="201"/>
      <c r="W621" s="113"/>
      <c r="Y621" s="113"/>
      <c r="Z621" s="113"/>
      <c r="AA621" s="113"/>
      <c r="AC621" s="113"/>
      <c r="AD621" s="201"/>
      <c r="AE621" s="113"/>
      <c r="AF621" s="113"/>
      <c r="AG621" s="113"/>
    </row>
    <row r="622" spans="1:33" x14ac:dyDescent="0.2">
      <c r="A622" s="113"/>
      <c r="B622" s="200"/>
      <c r="C622" s="113"/>
      <c r="D622" s="201"/>
      <c r="E622" s="201"/>
      <c r="F622" s="113"/>
      <c r="G622" s="113"/>
      <c r="H622" s="113"/>
      <c r="I622" s="203"/>
      <c r="J622" s="203"/>
      <c r="K622" s="204"/>
      <c r="L622" s="204"/>
      <c r="M622" s="204"/>
      <c r="N622" s="201"/>
      <c r="O622" s="201"/>
      <c r="P622" s="201"/>
      <c r="Q622" s="201"/>
      <c r="R622" s="113"/>
      <c r="S622" s="113"/>
      <c r="V622" s="201"/>
      <c r="W622" s="113"/>
      <c r="Y622" s="113"/>
      <c r="Z622" s="113"/>
      <c r="AA622" s="113"/>
      <c r="AC622" s="113"/>
      <c r="AD622" s="201"/>
      <c r="AE622" s="113"/>
      <c r="AF622" s="113"/>
      <c r="AG622" s="113"/>
    </row>
    <row r="623" spans="1:33" x14ac:dyDescent="0.2">
      <c r="A623" s="113"/>
      <c r="B623" s="200"/>
      <c r="C623" s="113"/>
      <c r="D623" s="201"/>
      <c r="E623" s="201"/>
      <c r="F623" s="113"/>
      <c r="G623" s="113"/>
      <c r="H623" s="113"/>
      <c r="I623" s="203"/>
      <c r="J623" s="203"/>
      <c r="K623" s="204"/>
      <c r="L623" s="204"/>
      <c r="M623" s="204"/>
      <c r="N623" s="201"/>
      <c r="O623" s="201"/>
      <c r="P623" s="201"/>
      <c r="Q623" s="201"/>
      <c r="R623" s="113"/>
      <c r="S623" s="113"/>
      <c r="V623" s="201"/>
      <c r="W623" s="113"/>
      <c r="Y623" s="113"/>
      <c r="Z623" s="113"/>
      <c r="AA623" s="113"/>
      <c r="AC623" s="113"/>
      <c r="AD623" s="201"/>
      <c r="AE623" s="113"/>
      <c r="AF623" s="113"/>
      <c r="AG623" s="113"/>
    </row>
    <row r="624" spans="1:33" x14ac:dyDescent="0.2">
      <c r="A624" s="113"/>
      <c r="B624" s="200"/>
      <c r="C624" s="113"/>
      <c r="D624" s="201"/>
      <c r="E624" s="201"/>
      <c r="F624" s="113"/>
      <c r="G624" s="113"/>
      <c r="H624" s="113"/>
      <c r="I624" s="203"/>
      <c r="J624" s="203"/>
      <c r="K624" s="204"/>
      <c r="L624" s="204"/>
      <c r="M624" s="204"/>
      <c r="N624" s="201"/>
      <c r="O624" s="201"/>
      <c r="P624" s="201"/>
      <c r="Q624" s="201"/>
      <c r="R624" s="113"/>
      <c r="S624" s="113"/>
      <c r="V624" s="201"/>
      <c r="W624" s="113"/>
      <c r="Y624" s="113"/>
      <c r="Z624" s="113"/>
      <c r="AA624" s="113"/>
      <c r="AC624" s="113"/>
      <c r="AD624" s="201"/>
      <c r="AE624" s="113"/>
      <c r="AF624" s="113"/>
      <c r="AG624" s="113"/>
    </row>
    <row r="625" spans="1:33" x14ac:dyDescent="0.2">
      <c r="A625" s="113"/>
      <c r="B625" s="200"/>
      <c r="C625" s="113"/>
      <c r="D625" s="201"/>
      <c r="E625" s="201"/>
      <c r="F625" s="113"/>
      <c r="G625" s="113"/>
      <c r="H625" s="113"/>
      <c r="I625" s="203"/>
      <c r="J625" s="203"/>
      <c r="K625" s="204"/>
      <c r="L625" s="204"/>
      <c r="M625" s="204"/>
      <c r="N625" s="201"/>
      <c r="O625" s="201"/>
      <c r="P625" s="201"/>
      <c r="Q625" s="201"/>
      <c r="R625" s="113"/>
      <c r="S625" s="113"/>
      <c r="V625" s="201"/>
      <c r="W625" s="113"/>
      <c r="Y625" s="113"/>
      <c r="Z625" s="113"/>
      <c r="AA625" s="113"/>
      <c r="AC625" s="113"/>
      <c r="AD625" s="201"/>
      <c r="AE625" s="113"/>
      <c r="AF625" s="113"/>
      <c r="AG625" s="113"/>
    </row>
    <row r="626" spans="1:33" x14ac:dyDescent="0.2">
      <c r="A626" s="113"/>
      <c r="B626" s="200"/>
      <c r="C626" s="113"/>
      <c r="D626" s="201"/>
      <c r="E626" s="201"/>
      <c r="F626" s="113"/>
      <c r="G626" s="113"/>
      <c r="H626" s="113"/>
      <c r="I626" s="203"/>
      <c r="J626" s="203"/>
      <c r="K626" s="204"/>
      <c r="L626" s="204"/>
      <c r="M626" s="204"/>
      <c r="N626" s="201"/>
      <c r="O626" s="201"/>
      <c r="P626" s="201"/>
      <c r="Q626" s="201"/>
      <c r="R626" s="113"/>
      <c r="S626" s="113"/>
      <c r="V626" s="201"/>
      <c r="W626" s="113"/>
      <c r="Y626" s="113"/>
      <c r="Z626" s="113"/>
      <c r="AA626" s="113"/>
      <c r="AC626" s="113"/>
      <c r="AD626" s="201"/>
      <c r="AE626" s="113"/>
      <c r="AF626" s="113"/>
      <c r="AG626" s="113"/>
    </row>
    <row r="627" spans="1:33" x14ac:dyDescent="0.2">
      <c r="A627" s="113"/>
      <c r="B627" s="200"/>
      <c r="C627" s="113"/>
      <c r="D627" s="201"/>
      <c r="E627" s="201"/>
      <c r="F627" s="113"/>
      <c r="G627" s="113"/>
      <c r="H627" s="113"/>
      <c r="I627" s="203"/>
      <c r="J627" s="203"/>
      <c r="K627" s="204"/>
      <c r="L627" s="204"/>
      <c r="M627" s="204"/>
      <c r="N627" s="201"/>
      <c r="O627" s="201"/>
      <c r="P627" s="201"/>
      <c r="Q627" s="201"/>
      <c r="R627" s="113"/>
      <c r="S627" s="113"/>
      <c r="V627" s="201"/>
      <c r="W627" s="113"/>
      <c r="Y627" s="113"/>
      <c r="Z627" s="113"/>
      <c r="AA627" s="113"/>
      <c r="AC627" s="113"/>
      <c r="AD627" s="201"/>
      <c r="AE627" s="113"/>
      <c r="AF627" s="113"/>
      <c r="AG627" s="113"/>
    </row>
    <row r="628" spans="1:33" x14ac:dyDescent="0.2">
      <c r="A628" s="113"/>
      <c r="B628" s="200"/>
      <c r="C628" s="113"/>
      <c r="D628" s="201"/>
      <c r="E628" s="201"/>
      <c r="F628" s="113"/>
      <c r="G628" s="113"/>
      <c r="H628" s="113"/>
      <c r="I628" s="203"/>
      <c r="J628" s="203"/>
      <c r="K628" s="204"/>
      <c r="L628" s="204"/>
      <c r="M628" s="204"/>
      <c r="N628" s="201"/>
      <c r="O628" s="201"/>
      <c r="P628" s="201"/>
      <c r="Q628" s="201"/>
      <c r="R628" s="113"/>
      <c r="S628" s="113"/>
      <c r="V628" s="201"/>
      <c r="W628" s="113"/>
      <c r="Y628" s="113"/>
      <c r="Z628" s="113"/>
      <c r="AA628" s="113"/>
      <c r="AC628" s="113"/>
      <c r="AD628" s="201"/>
      <c r="AE628" s="113"/>
      <c r="AF628" s="113"/>
      <c r="AG628" s="113"/>
    </row>
    <row r="629" spans="1:33" x14ac:dyDescent="0.2">
      <c r="A629" s="113"/>
      <c r="B629" s="200"/>
      <c r="C629" s="113"/>
      <c r="D629" s="201"/>
      <c r="E629" s="201"/>
      <c r="F629" s="113"/>
      <c r="G629" s="113"/>
      <c r="H629" s="113"/>
      <c r="I629" s="203"/>
      <c r="J629" s="203"/>
      <c r="K629" s="204"/>
      <c r="L629" s="204"/>
      <c r="M629" s="204"/>
      <c r="N629" s="201"/>
      <c r="O629" s="201"/>
      <c r="P629" s="201"/>
      <c r="Q629" s="201"/>
      <c r="R629" s="113"/>
      <c r="S629" s="113"/>
      <c r="V629" s="201"/>
      <c r="W629" s="113"/>
      <c r="Y629" s="113"/>
      <c r="Z629" s="113"/>
      <c r="AA629" s="113"/>
      <c r="AC629" s="113"/>
      <c r="AD629" s="201"/>
      <c r="AE629" s="113"/>
      <c r="AF629" s="113"/>
      <c r="AG629" s="113"/>
    </row>
    <row r="630" spans="1:33" x14ac:dyDescent="0.2">
      <c r="A630" s="113"/>
      <c r="B630" s="200"/>
      <c r="C630" s="113"/>
      <c r="D630" s="201"/>
      <c r="E630" s="201"/>
      <c r="F630" s="113"/>
      <c r="G630" s="113"/>
      <c r="H630" s="113"/>
      <c r="I630" s="203"/>
      <c r="J630" s="203"/>
      <c r="K630" s="204"/>
      <c r="L630" s="204"/>
      <c r="M630" s="204"/>
      <c r="N630" s="201"/>
      <c r="O630" s="201"/>
      <c r="P630" s="201"/>
      <c r="Q630" s="201"/>
      <c r="R630" s="113"/>
      <c r="S630" s="113"/>
      <c r="V630" s="201"/>
      <c r="W630" s="113"/>
      <c r="Y630" s="113"/>
      <c r="Z630" s="113"/>
      <c r="AA630" s="113"/>
      <c r="AC630" s="113"/>
      <c r="AD630" s="201"/>
      <c r="AE630" s="113"/>
      <c r="AF630" s="113"/>
      <c r="AG630" s="113"/>
    </row>
    <row r="631" spans="1:33" x14ac:dyDescent="0.2">
      <c r="A631" s="113"/>
      <c r="B631" s="200"/>
      <c r="C631" s="113"/>
      <c r="D631" s="201"/>
      <c r="E631" s="201"/>
      <c r="F631" s="113"/>
      <c r="G631" s="113"/>
      <c r="H631" s="113"/>
      <c r="I631" s="203"/>
      <c r="J631" s="203"/>
      <c r="K631" s="204"/>
      <c r="L631" s="204"/>
      <c r="M631" s="204"/>
      <c r="N631" s="201"/>
      <c r="O631" s="201"/>
      <c r="P631" s="201"/>
      <c r="Q631" s="201"/>
      <c r="R631" s="113"/>
      <c r="S631" s="113"/>
      <c r="V631" s="201"/>
      <c r="W631" s="113"/>
      <c r="Y631" s="113"/>
      <c r="Z631" s="113"/>
      <c r="AA631" s="113"/>
      <c r="AC631" s="113"/>
      <c r="AD631" s="201"/>
      <c r="AE631" s="113"/>
      <c r="AF631" s="113"/>
      <c r="AG631" s="113"/>
    </row>
    <row r="632" spans="1:33" x14ac:dyDescent="0.2">
      <c r="A632" s="113"/>
      <c r="B632" s="200"/>
      <c r="C632" s="113"/>
      <c r="D632" s="201"/>
      <c r="E632" s="201"/>
      <c r="F632" s="113"/>
      <c r="G632" s="113"/>
      <c r="H632" s="113"/>
      <c r="I632" s="203"/>
      <c r="J632" s="203"/>
      <c r="K632" s="204"/>
      <c r="L632" s="204"/>
      <c r="M632" s="204"/>
      <c r="N632" s="201"/>
      <c r="O632" s="201"/>
      <c r="P632" s="201"/>
      <c r="Q632" s="201"/>
      <c r="R632" s="113"/>
      <c r="S632" s="113"/>
      <c r="V632" s="201"/>
      <c r="W632" s="113"/>
      <c r="Y632" s="113"/>
      <c r="Z632" s="113"/>
      <c r="AA632" s="113"/>
      <c r="AC632" s="113"/>
      <c r="AD632" s="201"/>
      <c r="AE632" s="113"/>
      <c r="AF632" s="113"/>
      <c r="AG632" s="113"/>
    </row>
    <row r="633" spans="1:33" x14ac:dyDescent="0.2">
      <c r="A633" s="113"/>
      <c r="B633" s="200"/>
      <c r="C633" s="113"/>
      <c r="D633" s="201"/>
      <c r="E633" s="201"/>
      <c r="F633" s="113"/>
      <c r="G633" s="113"/>
      <c r="H633" s="113"/>
      <c r="I633" s="203"/>
      <c r="J633" s="203"/>
      <c r="K633" s="204"/>
      <c r="L633" s="204"/>
      <c r="M633" s="204"/>
      <c r="N633" s="201"/>
      <c r="O633" s="201"/>
      <c r="P633" s="201"/>
      <c r="Q633" s="201"/>
      <c r="R633" s="113"/>
      <c r="S633" s="113"/>
      <c r="V633" s="201"/>
      <c r="W633" s="113"/>
      <c r="Y633" s="113"/>
      <c r="Z633" s="113"/>
      <c r="AA633" s="113"/>
      <c r="AC633" s="113"/>
      <c r="AD633" s="201"/>
      <c r="AE633" s="113"/>
      <c r="AF633" s="113"/>
      <c r="AG633" s="113"/>
    </row>
    <row r="634" spans="1:33" x14ac:dyDescent="0.2">
      <c r="A634" s="113"/>
      <c r="B634" s="200"/>
      <c r="C634" s="113"/>
      <c r="D634" s="201"/>
      <c r="E634" s="201"/>
      <c r="F634" s="113"/>
      <c r="G634" s="113"/>
      <c r="H634" s="113"/>
      <c r="I634" s="203"/>
      <c r="J634" s="203"/>
      <c r="K634" s="204"/>
      <c r="L634" s="204"/>
      <c r="M634" s="204"/>
      <c r="N634" s="201"/>
      <c r="O634" s="201"/>
      <c r="P634" s="201"/>
      <c r="Q634" s="201"/>
      <c r="R634" s="113"/>
      <c r="S634" s="113"/>
      <c r="V634" s="201"/>
      <c r="W634" s="113"/>
      <c r="Y634" s="113"/>
      <c r="Z634" s="113"/>
      <c r="AA634" s="113"/>
      <c r="AC634" s="113"/>
      <c r="AD634" s="201"/>
      <c r="AE634" s="113"/>
      <c r="AF634" s="113"/>
      <c r="AG634" s="113"/>
    </row>
    <row r="635" spans="1:33" x14ac:dyDescent="0.2">
      <c r="A635" s="113"/>
      <c r="B635" s="200"/>
      <c r="C635" s="113"/>
      <c r="D635" s="201"/>
      <c r="E635" s="201"/>
      <c r="F635" s="113"/>
      <c r="G635" s="113"/>
      <c r="H635" s="113"/>
      <c r="I635" s="203"/>
      <c r="J635" s="203"/>
      <c r="K635" s="204"/>
      <c r="L635" s="204"/>
      <c r="M635" s="204"/>
      <c r="N635" s="201"/>
      <c r="O635" s="201"/>
      <c r="P635" s="201"/>
      <c r="Q635" s="201"/>
      <c r="R635" s="113"/>
      <c r="S635" s="113"/>
      <c r="V635" s="201"/>
      <c r="W635" s="113"/>
      <c r="Y635" s="113"/>
      <c r="Z635" s="113"/>
      <c r="AA635" s="113"/>
      <c r="AC635" s="113"/>
      <c r="AD635" s="201"/>
      <c r="AE635" s="113"/>
      <c r="AF635" s="113"/>
      <c r="AG635" s="113"/>
    </row>
    <row r="636" spans="1:33" x14ac:dyDescent="0.2">
      <c r="A636" s="113"/>
      <c r="B636" s="200"/>
      <c r="C636" s="113"/>
      <c r="D636" s="201"/>
      <c r="E636" s="201"/>
      <c r="F636" s="113"/>
      <c r="G636" s="113"/>
      <c r="H636" s="113"/>
      <c r="I636" s="203"/>
      <c r="J636" s="203"/>
      <c r="K636" s="204"/>
      <c r="L636" s="204"/>
      <c r="M636" s="204"/>
      <c r="N636" s="201"/>
      <c r="O636" s="201"/>
      <c r="P636" s="201"/>
      <c r="Q636" s="201"/>
      <c r="R636" s="113"/>
      <c r="S636" s="113"/>
      <c r="V636" s="201"/>
      <c r="W636" s="113"/>
      <c r="Y636" s="113"/>
      <c r="Z636" s="113"/>
      <c r="AA636" s="113"/>
      <c r="AC636" s="113"/>
      <c r="AD636" s="201"/>
      <c r="AE636" s="113"/>
      <c r="AF636" s="113"/>
      <c r="AG636" s="113"/>
    </row>
    <row r="637" spans="1:33" x14ac:dyDescent="0.2">
      <c r="A637" s="113"/>
      <c r="B637" s="200"/>
      <c r="C637" s="113"/>
      <c r="D637" s="201"/>
      <c r="E637" s="201"/>
      <c r="F637" s="113"/>
      <c r="G637" s="113"/>
      <c r="H637" s="113"/>
      <c r="I637" s="203"/>
      <c r="J637" s="203"/>
      <c r="K637" s="204"/>
      <c r="L637" s="204"/>
      <c r="M637" s="204"/>
      <c r="N637" s="201"/>
      <c r="O637" s="201"/>
      <c r="P637" s="201"/>
      <c r="Q637" s="201"/>
      <c r="R637" s="113"/>
      <c r="S637" s="113"/>
      <c r="V637" s="201"/>
      <c r="W637" s="113"/>
      <c r="Y637" s="113"/>
      <c r="Z637" s="113"/>
      <c r="AA637" s="113"/>
      <c r="AC637" s="113"/>
      <c r="AD637" s="201"/>
      <c r="AE637" s="113"/>
      <c r="AF637" s="113"/>
      <c r="AG637" s="113"/>
    </row>
    <row r="638" spans="1:33" x14ac:dyDescent="0.2">
      <c r="A638" s="113"/>
      <c r="B638" s="200"/>
      <c r="C638" s="113"/>
      <c r="D638" s="201"/>
      <c r="E638" s="201"/>
      <c r="F638" s="113"/>
      <c r="G638" s="113"/>
      <c r="H638" s="113"/>
      <c r="I638" s="203"/>
      <c r="J638" s="203"/>
      <c r="K638" s="204"/>
      <c r="L638" s="204"/>
      <c r="M638" s="204"/>
      <c r="N638" s="201"/>
      <c r="O638" s="201"/>
      <c r="P638" s="201"/>
      <c r="Q638" s="201"/>
      <c r="R638" s="113"/>
      <c r="S638" s="113"/>
      <c r="V638" s="201"/>
      <c r="W638" s="113"/>
      <c r="Y638" s="113"/>
      <c r="Z638" s="113"/>
      <c r="AA638" s="113"/>
      <c r="AC638" s="113"/>
      <c r="AD638" s="201"/>
      <c r="AE638" s="113"/>
      <c r="AF638" s="113"/>
      <c r="AG638" s="113"/>
    </row>
    <row r="639" spans="1:33" x14ac:dyDescent="0.2">
      <c r="A639" s="113"/>
      <c r="B639" s="200"/>
      <c r="C639" s="113"/>
      <c r="D639" s="201"/>
      <c r="E639" s="201"/>
      <c r="F639" s="113"/>
      <c r="G639" s="113"/>
      <c r="H639" s="113"/>
      <c r="I639" s="203"/>
      <c r="J639" s="203"/>
      <c r="K639" s="204"/>
      <c r="L639" s="204"/>
      <c r="M639" s="204"/>
      <c r="N639" s="201"/>
      <c r="O639" s="201"/>
      <c r="P639" s="201"/>
      <c r="Q639" s="201"/>
      <c r="R639" s="113"/>
      <c r="S639" s="113"/>
      <c r="V639" s="201"/>
      <c r="W639" s="113"/>
      <c r="Y639" s="113"/>
      <c r="Z639" s="113"/>
      <c r="AA639" s="113"/>
      <c r="AC639" s="113"/>
      <c r="AD639" s="201"/>
      <c r="AE639" s="113"/>
      <c r="AF639" s="113"/>
      <c r="AG639" s="113"/>
    </row>
    <row r="640" spans="1:33" x14ac:dyDescent="0.2">
      <c r="A640" s="113"/>
      <c r="B640" s="200"/>
      <c r="C640" s="113"/>
      <c r="D640" s="201"/>
      <c r="E640" s="201"/>
      <c r="F640" s="113"/>
      <c r="G640" s="113"/>
      <c r="H640" s="113"/>
      <c r="I640" s="203"/>
      <c r="J640" s="203"/>
      <c r="K640" s="204"/>
      <c r="L640" s="204"/>
      <c r="M640" s="204"/>
      <c r="N640" s="201"/>
      <c r="O640" s="201"/>
      <c r="P640" s="201"/>
      <c r="Q640" s="201"/>
      <c r="R640" s="113"/>
      <c r="S640" s="113"/>
      <c r="V640" s="201"/>
      <c r="W640" s="113"/>
      <c r="Y640" s="113"/>
      <c r="Z640" s="113"/>
      <c r="AA640" s="113"/>
      <c r="AC640" s="113"/>
      <c r="AD640" s="201"/>
      <c r="AE640" s="113"/>
      <c r="AF640" s="113"/>
      <c r="AG640" s="113"/>
    </row>
    <row r="641" spans="1:33" x14ac:dyDescent="0.2">
      <c r="A641" s="113"/>
      <c r="B641" s="200"/>
      <c r="C641" s="113"/>
      <c r="D641" s="201"/>
      <c r="E641" s="201"/>
      <c r="F641" s="113"/>
      <c r="G641" s="113"/>
      <c r="H641" s="113"/>
      <c r="I641" s="203"/>
      <c r="J641" s="203"/>
      <c r="K641" s="204"/>
      <c r="L641" s="204"/>
      <c r="M641" s="204"/>
      <c r="N641" s="201"/>
      <c r="O641" s="201"/>
      <c r="P641" s="201"/>
      <c r="Q641" s="201"/>
      <c r="R641" s="113"/>
      <c r="S641" s="113"/>
      <c r="V641" s="201"/>
      <c r="W641" s="113"/>
      <c r="Y641" s="113"/>
      <c r="Z641" s="113"/>
      <c r="AA641" s="113"/>
      <c r="AC641" s="113"/>
      <c r="AD641" s="201"/>
      <c r="AE641" s="113"/>
      <c r="AF641" s="113"/>
      <c r="AG641" s="113"/>
    </row>
    <row r="642" spans="1:33" x14ac:dyDescent="0.2">
      <c r="A642" s="113"/>
      <c r="B642" s="200"/>
      <c r="C642" s="113"/>
      <c r="D642" s="201"/>
      <c r="E642" s="201"/>
      <c r="F642" s="113"/>
      <c r="G642" s="113"/>
      <c r="H642" s="113"/>
      <c r="I642" s="203"/>
      <c r="J642" s="203"/>
      <c r="K642" s="204"/>
      <c r="L642" s="204"/>
      <c r="M642" s="204"/>
      <c r="N642" s="201"/>
      <c r="O642" s="201"/>
      <c r="P642" s="201"/>
      <c r="Q642" s="201"/>
      <c r="R642" s="113"/>
      <c r="S642" s="113"/>
      <c r="V642" s="201"/>
      <c r="W642" s="113"/>
      <c r="Y642" s="113"/>
      <c r="Z642" s="113"/>
      <c r="AA642" s="113"/>
      <c r="AC642" s="113"/>
      <c r="AD642" s="201"/>
      <c r="AE642" s="113"/>
      <c r="AF642" s="113"/>
      <c r="AG642" s="113"/>
    </row>
    <row r="643" spans="1:33" x14ac:dyDescent="0.2">
      <c r="A643" s="113"/>
      <c r="B643" s="200"/>
      <c r="C643" s="113"/>
      <c r="D643" s="201"/>
      <c r="E643" s="201"/>
      <c r="F643" s="113"/>
      <c r="G643" s="113"/>
      <c r="H643" s="113"/>
      <c r="I643" s="203"/>
      <c r="J643" s="203"/>
      <c r="K643" s="204"/>
      <c r="L643" s="204"/>
      <c r="M643" s="204"/>
      <c r="N643" s="201"/>
      <c r="O643" s="201"/>
      <c r="P643" s="201"/>
      <c r="Q643" s="201"/>
      <c r="R643" s="113"/>
      <c r="S643" s="113"/>
      <c r="V643" s="201"/>
      <c r="W643" s="113"/>
      <c r="Y643" s="113"/>
      <c r="Z643" s="113"/>
      <c r="AA643" s="113"/>
      <c r="AC643" s="113"/>
      <c r="AD643" s="201"/>
      <c r="AE643" s="113"/>
      <c r="AF643" s="113"/>
      <c r="AG643" s="113"/>
    </row>
    <row r="644" spans="1:33" x14ac:dyDescent="0.2">
      <c r="A644" s="113"/>
      <c r="B644" s="200"/>
      <c r="C644" s="113"/>
      <c r="D644" s="201"/>
      <c r="E644" s="201"/>
      <c r="F644" s="113"/>
      <c r="G644" s="113"/>
      <c r="H644" s="113"/>
      <c r="I644" s="203"/>
      <c r="J644" s="203"/>
      <c r="K644" s="204"/>
      <c r="L644" s="204"/>
      <c r="M644" s="204"/>
      <c r="N644" s="201"/>
      <c r="O644" s="201"/>
      <c r="P644" s="201"/>
      <c r="Q644" s="201"/>
      <c r="R644" s="113"/>
      <c r="S644" s="113"/>
      <c r="V644" s="201"/>
      <c r="W644" s="113"/>
      <c r="Y644" s="113"/>
      <c r="Z644" s="113"/>
      <c r="AA644" s="113"/>
      <c r="AC644" s="113"/>
      <c r="AD644" s="201"/>
      <c r="AE644" s="113"/>
      <c r="AF644" s="113"/>
      <c r="AG644" s="113"/>
    </row>
    <row r="645" spans="1:33" x14ac:dyDescent="0.2">
      <c r="A645" s="113"/>
      <c r="B645" s="200"/>
      <c r="C645" s="113"/>
      <c r="D645" s="201"/>
      <c r="E645" s="201"/>
      <c r="F645" s="113"/>
      <c r="G645" s="113"/>
      <c r="H645" s="113"/>
      <c r="I645" s="203"/>
      <c r="J645" s="203"/>
      <c r="K645" s="204"/>
      <c r="L645" s="204"/>
      <c r="M645" s="204"/>
      <c r="N645" s="201"/>
      <c r="O645" s="201"/>
      <c r="P645" s="201"/>
      <c r="Q645" s="201"/>
      <c r="R645" s="113"/>
      <c r="S645" s="113"/>
      <c r="V645" s="201"/>
      <c r="W645" s="113"/>
      <c r="Y645" s="113"/>
      <c r="Z645" s="113"/>
      <c r="AA645" s="113"/>
      <c r="AC645" s="113"/>
      <c r="AD645" s="201"/>
      <c r="AE645" s="113"/>
      <c r="AF645" s="113"/>
      <c r="AG645" s="113"/>
    </row>
    <row r="646" spans="1:33" x14ac:dyDescent="0.2">
      <c r="A646" s="113"/>
      <c r="B646" s="200"/>
      <c r="C646" s="113"/>
      <c r="D646" s="201"/>
      <c r="E646" s="201"/>
      <c r="F646" s="113"/>
      <c r="G646" s="113"/>
      <c r="H646" s="113"/>
      <c r="I646" s="203"/>
      <c r="J646" s="203"/>
      <c r="K646" s="204"/>
      <c r="L646" s="204"/>
      <c r="M646" s="204"/>
      <c r="N646" s="201"/>
      <c r="O646" s="201"/>
      <c r="P646" s="201"/>
      <c r="Q646" s="201"/>
      <c r="R646" s="113"/>
      <c r="S646" s="113"/>
      <c r="V646" s="201"/>
      <c r="W646" s="113"/>
      <c r="Y646" s="113"/>
      <c r="Z646" s="113"/>
      <c r="AA646" s="113"/>
      <c r="AC646" s="113"/>
      <c r="AD646" s="201"/>
      <c r="AE646" s="113"/>
      <c r="AF646" s="113"/>
      <c r="AG646" s="113"/>
    </row>
    <row r="647" spans="1:33" x14ac:dyDescent="0.2">
      <c r="A647" s="113"/>
      <c r="B647" s="200"/>
      <c r="C647" s="113"/>
      <c r="D647" s="201"/>
      <c r="E647" s="201"/>
      <c r="F647" s="113"/>
      <c r="G647" s="113"/>
      <c r="H647" s="113"/>
      <c r="I647" s="203"/>
      <c r="J647" s="203"/>
      <c r="K647" s="204"/>
      <c r="L647" s="204"/>
      <c r="M647" s="204"/>
      <c r="N647" s="201"/>
      <c r="O647" s="201"/>
      <c r="P647" s="201"/>
      <c r="Q647" s="201"/>
      <c r="R647" s="113"/>
      <c r="S647" s="113"/>
      <c r="V647" s="201"/>
      <c r="W647" s="113"/>
      <c r="Y647" s="113"/>
      <c r="Z647" s="113"/>
      <c r="AA647" s="113"/>
      <c r="AC647" s="113"/>
      <c r="AD647" s="201"/>
      <c r="AE647" s="113"/>
      <c r="AF647" s="113"/>
      <c r="AG647" s="113"/>
    </row>
    <row r="648" spans="1:33" x14ac:dyDescent="0.2">
      <c r="A648" s="113"/>
      <c r="B648" s="200"/>
      <c r="C648" s="113"/>
      <c r="D648" s="201"/>
      <c r="E648" s="201"/>
      <c r="F648" s="113"/>
      <c r="G648" s="113"/>
      <c r="H648" s="113"/>
      <c r="I648" s="203"/>
      <c r="J648" s="203"/>
      <c r="K648" s="204"/>
      <c r="L648" s="204"/>
      <c r="M648" s="204"/>
      <c r="N648" s="201"/>
      <c r="O648" s="201"/>
      <c r="P648" s="201"/>
      <c r="Q648" s="201"/>
      <c r="R648" s="113"/>
      <c r="S648" s="113"/>
      <c r="V648" s="201"/>
      <c r="W648" s="113"/>
      <c r="Y648" s="113"/>
      <c r="Z648" s="113"/>
      <c r="AA648" s="113"/>
      <c r="AC648" s="113"/>
      <c r="AD648" s="201"/>
      <c r="AE648" s="113"/>
      <c r="AF648" s="113"/>
      <c r="AG648" s="113"/>
    </row>
    <row r="649" spans="1:33" x14ac:dyDescent="0.2">
      <c r="A649" s="113"/>
      <c r="B649" s="200"/>
      <c r="C649" s="113"/>
      <c r="D649" s="201"/>
      <c r="E649" s="201"/>
      <c r="F649" s="113"/>
      <c r="G649" s="113"/>
      <c r="H649" s="113"/>
      <c r="I649" s="203"/>
      <c r="J649" s="203"/>
      <c r="K649" s="204"/>
      <c r="L649" s="204"/>
      <c r="M649" s="204"/>
      <c r="N649" s="201"/>
      <c r="O649" s="201"/>
      <c r="P649" s="201"/>
      <c r="Q649" s="201"/>
      <c r="R649" s="113"/>
      <c r="S649" s="113"/>
      <c r="V649" s="201"/>
      <c r="W649" s="113"/>
      <c r="Y649" s="113"/>
      <c r="Z649" s="113"/>
      <c r="AA649" s="113"/>
      <c r="AC649" s="113"/>
      <c r="AD649" s="201"/>
      <c r="AE649" s="113"/>
      <c r="AF649" s="113"/>
      <c r="AG649" s="113"/>
    </row>
    <row r="650" spans="1:33" x14ac:dyDescent="0.2">
      <c r="A650" s="113"/>
      <c r="B650" s="200"/>
      <c r="C650" s="113"/>
      <c r="D650" s="201"/>
      <c r="E650" s="201"/>
      <c r="F650" s="113"/>
      <c r="G650" s="113"/>
      <c r="H650" s="113"/>
      <c r="I650" s="203"/>
      <c r="J650" s="203"/>
      <c r="K650" s="204"/>
      <c r="L650" s="204"/>
      <c r="M650" s="204"/>
      <c r="N650" s="201"/>
      <c r="O650" s="201"/>
      <c r="P650" s="201"/>
      <c r="Q650" s="201"/>
      <c r="R650" s="113"/>
      <c r="S650" s="113"/>
      <c r="V650" s="201"/>
      <c r="W650" s="113"/>
      <c r="Y650" s="113"/>
      <c r="Z650" s="113"/>
      <c r="AA650" s="113"/>
      <c r="AC650" s="113"/>
      <c r="AD650" s="201"/>
      <c r="AE650" s="113"/>
      <c r="AF650" s="113"/>
      <c r="AG650" s="113"/>
    </row>
    <row r="651" spans="1:33" x14ac:dyDescent="0.2">
      <c r="A651" s="113"/>
      <c r="B651" s="200"/>
      <c r="C651" s="113"/>
      <c r="D651" s="201"/>
      <c r="E651" s="201"/>
      <c r="F651" s="113"/>
      <c r="G651" s="113"/>
      <c r="H651" s="113"/>
      <c r="I651" s="203"/>
      <c r="J651" s="203"/>
      <c r="K651" s="204"/>
      <c r="L651" s="204"/>
      <c r="M651" s="204"/>
      <c r="N651" s="201"/>
      <c r="O651" s="201"/>
      <c r="P651" s="201"/>
      <c r="Q651" s="201"/>
      <c r="R651" s="113"/>
      <c r="S651" s="113"/>
      <c r="V651" s="201"/>
      <c r="W651" s="113"/>
      <c r="Y651" s="113"/>
      <c r="Z651" s="113"/>
      <c r="AA651" s="113"/>
      <c r="AC651" s="113"/>
      <c r="AD651" s="201"/>
      <c r="AE651" s="113"/>
      <c r="AF651" s="113"/>
      <c r="AG651" s="113"/>
    </row>
    <row r="652" spans="1:33" x14ac:dyDescent="0.2">
      <c r="A652" s="113"/>
      <c r="B652" s="200"/>
      <c r="C652" s="113"/>
      <c r="D652" s="201"/>
      <c r="E652" s="201"/>
      <c r="F652" s="113"/>
      <c r="G652" s="113"/>
      <c r="H652" s="113"/>
      <c r="I652" s="203"/>
      <c r="J652" s="203"/>
      <c r="K652" s="204"/>
      <c r="L652" s="204"/>
      <c r="M652" s="204"/>
      <c r="N652" s="201"/>
      <c r="O652" s="201"/>
      <c r="P652" s="201"/>
      <c r="Q652" s="201"/>
      <c r="R652" s="113"/>
      <c r="S652" s="113"/>
      <c r="V652" s="201"/>
      <c r="W652" s="113"/>
      <c r="Y652" s="113"/>
      <c r="Z652" s="113"/>
      <c r="AA652" s="113"/>
      <c r="AC652" s="113"/>
      <c r="AD652" s="201"/>
      <c r="AE652" s="113"/>
      <c r="AF652" s="113"/>
      <c r="AG652" s="113"/>
    </row>
    <row r="653" spans="1:33" x14ac:dyDescent="0.2">
      <c r="A653" s="113"/>
      <c r="B653" s="200"/>
      <c r="C653" s="113"/>
      <c r="D653" s="201"/>
      <c r="E653" s="201"/>
      <c r="F653" s="113"/>
      <c r="G653" s="113"/>
      <c r="H653" s="113"/>
      <c r="I653" s="203"/>
      <c r="J653" s="203"/>
      <c r="K653" s="204"/>
      <c r="L653" s="204"/>
      <c r="M653" s="204"/>
      <c r="N653" s="201"/>
      <c r="O653" s="201"/>
      <c r="P653" s="201"/>
      <c r="Q653" s="201"/>
      <c r="R653" s="113"/>
      <c r="S653" s="113"/>
      <c r="V653" s="201"/>
      <c r="W653" s="113"/>
      <c r="Y653" s="113"/>
      <c r="Z653" s="113"/>
      <c r="AA653" s="113"/>
      <c r="AC653" s="113"/>
      <c r="AD653" s="201"/>
      <c r="AE653" s="113"/>
      <c r="AF653" s="113"/>
      <c r="AG653" s="113"/>
    </row>
    <row r="654" spans="1:33" x14ac:dyDescent="0.2">
      <c r="A654" s="113"/>
      <c r="B654" s="200"/>
      <c r="C654" s="113"/>
      <c r="D654" s="201"/>
      <c r="E654" s="201"/>
      <c r="F654" s="113"/>
      <c r="G654" s="113"/>
      <c r="H654" s="113"/>
      <c r="I654" s="203"/>
      <c r="J654" s="203"/>
      <c r="K654" s="204"/>
      <c r="L654" s="204"/>
      <c r="M654" s="204"/>
      <c r="N654" s="201"/>
      <c r="O654" s="201"/>
      <c r="P654" s="201"/>
      <c r="Q654" s="201"/>
      <c r="R654" s="113"/>
      <c r="S654" s="113"/>
      <c r="V654" s="201"/>
      <c r="W654" s="113"/>
      <c r="Y654" s="113"/>
      <c r="Z654" s="113"/>
      <c r="AA654" s="113"/>
      <c r="AC654" s="113"/>
      <c r="AD654" s="201"/>
      <c r="AE654" s="113"/>
      <c r="AF654" s="113"/>
      <c r="AG654" s="113"/>
    </row>
    <row r="655" spans="1:33" x14ac:dyDescent="0.2">
      <c r="A655" s="113"/>
      <c r="B655" s="200"/>
      <c r="C655" s="113"/>
      <c r="D655" s="201"/>
      <c r="E655" s="201"/>
      <c r="F655" s="113"/>
      <c r="G655" s="113"/>
      <c r="H655" s="113"/>
      <c r="I655" s="203"/>
      <c r="J655" s="203"/>
      <c r="K655" s="204"/>
      <c r="L655" s="204"/>
      <c r="M655" s="204"/>
      <c r="N655" s="201"/>
      <c r="O655" s="201"/>
      <c r="P655" s="201"/>
      <c r="Q655" s="201"/>
      <c r="R655" s="113"/>
      <c r="S655" s="113"/>
      <c r="V655" s="201"/>
      <c r="W655" s="113"/>
      <c r="Y655" s="113"/>
      <c r="Z655" s="113"/>
      <c r="AA655" s="113"/>
      <c r="AC655" s="113"/>
      <c r="AD655" s="201"/>
      <c r="AE655" s="113"/>
      <c r="AF655" s="113"/>
      <c r="AG655" s="113"/>
    </row>
    <row r="656" spans="1:33" x14ac:dyDescent="0.2">
      <c r="A656" s="113"/>
      <c r="B656" s="200"/>
      <c r="C656" s="113"/>
      <c r="D656" s="201"/>
      <c r="E656" s="201"/>
      <c r="F656" s="113"/>
      <c r="G656" s="113"/>
      <c r="H656" s="113"/>
      <c r="I656" s="203"/>
      <c r="J656" s="203"/>
      <c r="K656" s="204"/>
      <c r="L656" s="204"/>
      <c r="M656" s="204"/>
      <c r="N656" s="201"/>
      <c r="O656" s="201"/>
      <c r="P656" s="201"/>
      <c r="Q656" s="201"/>
      <c r="R656" s="113"/>
      <c r="S656" s="113"/>
      <c r="V656" s="201"/>
      <c r="W656" s="113"/>
      <c r="Y656" s="113"/>
      <c r="Z656" s="113"/>
      <c r="AA656" s="113"/>
      <c r="AC656" s="113"/>
      <c r="AD656" s="201"/>
      <c r="AE656" s="113"/>
      <c r="AF656" s="113"/>
      <c r="AG656" s="113"/>
    </row>
    <row r="657" spans="1:33" x14ac:dyDescent="0.2">
      <c r="A657" s="113"/>
      <c r="B657" s="200"/>
      <c r="C657" s="113"/>
      <c r="D657" s="201"/>
      <c r="E657" s="201"/>
      <c r="F657" s="113"/>
      <c r="G657" s="113"/>
      <c r="H657" s="113"/>
      <c r="I657" s="203"/>
      <c r="J657" s="203"/>
      <c r="K657" s="204"/>
      <c r="L657" s="204"/>
      <c r="M657" s="204"/>
      <c r="N657" s="201"/>
      <c r="O657" s="201"/>
      <c r="P657" s="201"/>
      <c r="Q657" s="201"/>
      <c r="R657" s="113"/>
      <c r="S657" s="113"/>
      <c r="V657" s="201"/>
      <c r="W657" s="113"/>
      <c r="Y657" s="113"/>
      <c r="Z657" s="113"/>
      <c r="AA657" s="113"/>
      <c r="AC657" s="113"/>
      <c r="AD657" s="201"/>
      <c r="AE657" s="113"/>
      <c r="AF657" s="113"/>
      <c r="AG657" s="113"/>
    </row>
    <row r="658" spans="1:33" x14ac:dyDescent="0.2">
      <c r="A658" s="113"/>
      <c r="B658" s="200"/>
      <c r="C658" s="113"/>
      <c r="D658" s="201"/>
      <c r="E658" s="201"/>
      <c r="F658" s="113"/>
      <c r="G658" s="113"/>
      <c r="H658" s="113"/>
      <c r="I658" s="203"/>
      <c r="J658" s="203"/>
      <c r="K658" s="204"/>
      <c r="L658" s="204"/>
      <c r="M658" s="204"/>
      <c r="N658" s="201"/>
      <c r="O658" s="201"/>
      <c r="P658" s="201"/>
      <c r="Q658" s="201"/>
      <c r="R658" s="113"/>
      <c r="S658" s="113"/>
      <c r="V658" s="201"/>
      <c r="W658" s="113"/>
      <c r="Y658" s="113"/>
      <c r="Z658" s="113"/>
      <c r="AA658" s="113"/>
      <c r="AC658" s="113"/>
      <c r="AD658" s="201"/>
      <c r="AE658" s="113"/>
      <c r="AF658" s="113"/>
      <c r="AG658" s="113"/>
    </row>
    <row r="659" spans="1:33" x14ac:dyDescent="0.2">
      <c r="A659" s="113"/>
      <c r="B659" s="200"/>
      <c r="C659" s="113"/>
      <c r="D659" s="201"/>
      <c r="E659" s="201"/>
      <c r="F659" s="113"/>
      <c r="G659" s="113"/>
      <c r="H659" s="113"/>
      <c r="I659" s="203"/>
      <c r="J659" s="203"/>
      <c r="K659" s="204"/>
      <c r="L659" s="204"/>
      <c r="M659" s="204"/>
      <c r="N659" s="201"/>
      <c r="O659" s="201"/>
      <c r="P659" s="201"/>
      <c r="Q659" s="201"/>
      <c r="R659" s="113"/>
      <c r="S659" s="113"/>
      <c r="V659" s="201"/>
      <c r="W659" s="113"/>
      <c r="Y659" s="113"/>
      <c r="Z659" s="113"/>
      <c r="AA659" s="113"/>
      <c r="AC659" s="113"/>
      <c r="AD659" s="201"/>
      <c r="AE659" s="113"/>
      <c r="AF659" s="113"/>
      <c r="AG659" s="113"/>
    </row>
    <row r="660" spans="1:33" x14ac:dyDescent="0.2">
      <c r="A660" s="113"/>
      <c r="B660" s="200"/>
      <c r="C660" s="113"/>
      <c r="D660" s="201"/>
      <c r="E660" s="201"/>
      <c r="F660" s="113"/>
      <c r="G660" s="113"/>
      <c r="H660" s="113"/>
      <c r="I660" s="203"/>
      <c r="J660" s="203"/>
      <c r="K660" s="204"/>
      <c r="L660" s="204"/>
      <c r="M660" s="204"/>
      <c r="N660" s="201"/>
      <c r="O660" s="201"/>
      <c r="P660" s="201"/>
      <c r="Q660" s="201"/>
      <c r="R660" s="113"/>
      <c r="S660" s="113"/>
      <c r="V660" s="201"/>
      <c r="W660" s="113"/>
      <c r="Y660" s="113"/>
      <c r="Z660" s="113"/>
      <c r="AA660" s="113"/>
      <c r="AC660" s="113"/>
      <c r="AD660" s="201"/>
      <c r="AE660" s="113"/>
      <c r="AF660" s="113"/>
      <c r="AG660" s="113"/>
    </row>
    <row r="661" spans="1:33" x14ac:dyDescent="0.2">
      <c r="A661" s="113"/>
      <c r="B661" s="200"/>
      <c r="C661" s="113"/>
      <c r="D661" s="201"/>
      <c r="E661" s="201"/>
      <c r="F661" s="113"/>
      <c r="G661" s="113"/>
      <c r="H661" s="113"/>
      <c r="I661" s="203"/>
      <c r="J661" s="203"/>
      <c r="K661" s="204"/>
      <c r="L661" s="204"/>
      <c r="M661" s="204"/>
      <c r="N661" s="201"/>
      <c r="O661" s="201"/>
      <c r="P661" s="201"/>
      <c r="Q661" s="201"/>
      <c r="R661" s="113"/>
      <c r="S661" s="113"/>
      <c r="V661" s="201"/>
      <c r="W661" s="113"/>
      <c r="Y661" s="113"/>
      <c r="Z661" s="113"/>
      <c r="AA661" s="113"/>
      <c r="AC661" s="113"/>
      <c r="AD661" s="201"/>
      <c r="AE661" s="113"/>
      <c r="AF661" s="113"/>
      <c r="AG661" s="113"/>
    </row>
    <row r="662" spans="1:33" x14ac:dyDescent="0.2">
      <c r="A662" s="113"/>
      <c r="B662" s="200"/>
      <c r="C662" s="113"/>
      <c r="D662" s="201"/>
      <c r="E662" s="201"/>
      <c r="F662" s="113"/>
      <c r="G662" s="113"/>
      <c r="H662" s="113"/>
      <c r="I662" s="203"/>
      <c r="J662" s="203"/>
      <c r="K662" s="204"/>
      <c r="L662" s="204"/>
      <c r="M662" s="204"/>
      <c r="N662" s="201"/>
      <c r="O662" s="201"/>
      <c r="P662" s="201"/>
      <c r="Q662" s="201"/>
      <c r="R662" s="113"/>
      <c r="S662" s="113"/>
      <c r="V662" s="201"/>
      <c r="W662" s="113"/>
      <c r="Y662" s="113"/>
      <c r="Z662" s="113"/>
      <c r="AA662" s="113"/>
      <c r="AC662" s="113"/>
      <c r="AD662" s="201"/>
      <c r="AE662" s="113"/>
      <c r="AF662" s="113"/>
      <c r="AG662" s="113"/>
    </row>
    <row r="663" spans="1:33" x14ac:dyDescent="0.2">
      <c r="A663" s="113"/>
      <c r="B663" s="200"/>
      <c r="C663" s="113"/>
      <c r="D663" s="201"/>
      <c r="E663" s="201"/>
      <c r="F663" s="113"/>
      <c r="G663" s="113"/>
      <c r="H663" s="113"/>
      <c r="I663" s="203"/>
      <c r="J663" s="203"/>
      <c r="K663" s="204"/>
      <c r="L663" s="204"/>
      <c r="M663" s="204"/>
      <c r="N663" s="201"/>
      <c r="O663" s="201"/>
      <c r="P663" s="201"/>
      <c r="Q663" s="201"/>
      <c r="R663" s="113"/>
      <c r="S663" s="113"/>
      <c r="V663" s="201"/>
      <c r="W663" s="113"/>
      <c r="Y663" s="113"/>
      <c r="Z663" s="113"/>
      <c r="AA663" s="113"/>
      <c r="AC663" s="113"/>
      <c r="AD663" s="201"/>
      <c r="AE663" s="113"/>
      <c r="AF663" s="113"/>
      <c r="AG663" s="113"/>
    </row>
    <row r="664" spans="1:33" x14ac:dyDescent="0.2">
      <c r="A664" s="113"/>
      <c r="B664" s="200"/>
      <c r="C664" s="113"/>
      <c r="D664" s="201"/>
      <c r="E664" s="201"/>
      <c r="F664" s="113"/>
      <c r="G664" s="113"/>
      <c r="H664" s="113"/>
      <c r="I664" s="203"/>
      <c r="J664" s="203"/>
      <c r="K664" s="204"/>
      <c r="L664" s="204"/>
      <c r="M664" s="204"/>
      <c r="N664" s="201"/>
      <c r="O664" s="201"/>
      <c r="P664" s="201"/>
      <c r="Q664" s="201"/>
      <c r="R664" s="113"/>
      <c r="S664" s="113"/>
      <c r="V664" s="201"/>
      <c r="W664" s="113"/>
      <c r="Y664" s="113"/>
      <c r="Z664" s="113"/>
      <c r="AA664" s="113"/>
      <c r="AC664" s="113"/>
      <c r="AD664" s="201"/>
      <c r="AE664" s="113"/>
      <c r="AF664" s="113"/>
      <c r="AG664" s="113"/>
    </row>
    <row r="665" spans="1:33" x14ac:dyDescent="0.2">
      <c r="A665" s="113"/>
      <c r="B665" s="200"/>
      <c r="C665" s="113"/>
      <c r="D665" s="201"/>
      <c r="E665" s="201"/>
      <c r="F665" s="113"/>
      <c r="G665" s="113"/>
      <c r="H665" s="113"/>
      <c r="I665" s="203"/>
      <c r="J665" s="203"/>
      <c r="K665" s="204"/>
      <c r="L665" s="204"/>
      <c r="M665" s="204"/>
      <c r="N665" s="201"/>
      <c r="O665" s="201"/>
      <c r="P665" s="201"/>
      <c r="Q665" s="201"/>
      <c r="R665" s="113"/>
      <c r="S665" s="113"/>
      <c r="V665" s="201"/>
      <c r="W665" s="113"/>
      <c r="Y665" s="113"/>
      <c r="Z665" s="113"/>
      <c r="AA665" s="113"/>
      <c r="AC665" s="113"/>
      <c r="AD665" s="201"/>
      <c r="AE665" s="113"/>
      <c r="AF665" s="113"/>
      <c r="AG665" s="113"/>
    </row>
    <row r="666" spans="1:33" x14ac:dyDescent="0.2">
      <c r="A666" s="113"/>
      <c r="B666" s="200"/>
      <c r="C666" s="113"/>
      <c r="D666" s="201"/>
      <c r="E666" s="201"/>
      <c r="F666" s="113"/>
      <c r="G666" s="113"/>
      <c r="H666" s="113"/>
      <c r="I666" s="203"/>
      <c r="J666" s="203"/>
      <c r="K666" s="204"/>
      <c r="L666" s="204"/>
      <c r="M666" s="204"/>
      <c r="N666" s="201"/>
      <c r="O666" s="201"/>
      <c r="P666" s="201"/>
      <c r="Q666" s="201"/>
      <c r="R666" s="113"/>
      <c r="S666" s="113"/>
      <c r="V666" s="201"/>
      <c r="W666" s="113"/>
      <c r="Y666" s="113"/>
      <c r="Z666" s="113"/>
      <c r="AA666" s="113"/>
      <c r="AC666" s="113"/>
      <c r="AD666" s="201"/>
      <c r="AE666" s="113"/>
      <c r="AF666" s="113"/>
      <c r="AG666" s="113"/>
    </row>
    <row r="667" spans="1:33" x14ac:dyDescent="0.2">
      <c r="A667" s="113"/>
      <c r="B667" s="200"/>
      <c r="C667" s="113"/>
      <c r="D667" s="201"/>
      <c r="E667" s="201"/>
      <c r="F667" s="113"/>
      <c r="G667" s="113"/>
      <c r="H667" s="113"/>
      <c r="I667" s="203"/>
      <c r="J667" s="203"/>
      <c r="K667" s="204"/>
      <c r="L667" s="204"/>
      <c r="M667" s="204"/>
      <c r="N667" s="201"/>
      <c r="O667" s="201"/>
      <c r="P667" s="201"/>
      <c r="Q667" s="201"/>
      <c r="R667" s="113"/>
      <c r="S667" s="113"/>
      <c r="V667" s="201"/>
      <c r="W667" s="113"/>
      <c r="Y667" s="113"/>
      <c r="Z667" s="113"/>
      <c r="AA667" s="113"/>
      <c r="AC667" s="113"/>
      <c r="AD667" s="201"/>
      <c r="AE667" s="113"/>
      <c r="AF667" s="113"/>
      <c r="AG667" s="113"/>
    </row>
    <row r="668" spans="1:33" x14ac:dyDescent="0.2">
      <c r="A668" s="113"/>
      <c r="B668" s="200"/>
      <c r="C668" s="113"/>
      <c r="D668" s="201"/>
      <c r="E668" s="201"/>
      <c r="F668" s="113"/>
      <c r="G668" s="113"/>
      <c r="H668" s="113"/>
      <c r="I668" s="203"/>
      <c r="J668" s="203"/>
      <c r="K668" s="204"/>
      <c r="L668" s="204"/>
      <c r="M668" s="204"/>
      <c r="N668" s="201"/>
      <c r="O668" s="201"/>
      <c r="P668" s="201"/>
      <c r="Q668" s="201"/>
      <c r="R668" s="113"/>
      <c r="S668" s="113"/>
      <c r="V668" s="201"/>
      <c r="W668" s="113"/>
      <c r="Y668" s="113"/>
      <c r="Z668" s="113"/>
      <c r="AA668" s="113"/>
      <c r="AC668" s="113"/>
      <c r="AD668" s="201"/>
      <c r="AE668" s="113"/>
      <c r="AF668" s="113"/>
      <c r="AG668" s="113"/>
    </row>
    <row r="669" spans="1:33" x14ac:dyDescent="0.2">
      <c r="A669" s="113"/>
      <c r="B669" s="200"/>
      <c r="C669" s="113"/>
      <c r="D669" s="201"/>
      <c r="E669" s="201"/>
      <c r="F669" s="113"/>
      <c r="G669" s="113"/>
      <c r="H669" s="113"/>
      <c r="I669" s="203"/>
      <c r="J669" s="203"/>
      <c r="K669" s="204"/>
      <c r="L669" s="204"/>
      <c r="M669" s="204"/>
      <c r="N669" s="201"/>
      <c r="O669" s="201"/>
      <c r="P669" s="201"/>
      <c r="Q669" s="201"/>
      <c r="R669" s="113"/>
      <c r="S669" s="113"/>
      <c r="V669" s="201"/>
      <c r="W669" s="113"/>
      <c r="Y669" s="113"/>
      <c r="Z669" s="113"/>
      <c r="AA669" s="113"/>
      <c r="AC669" s="113"/>
      <c r="AD669" s="201"/>
      <c r="AE669" s="113"/>
      <c r="AF669" s="113"/>
      <c r="AG669" s="113"/>
    </row>
    <row r="670" spans="1:33" x14ac:dyDescent="0.2">
      <c r="A670" s="113"/>
      <c r="B670" s="200"/>
      <c r="C670" s="113"/>
      <c r="D670" s="201"/>
      <c r="E670" s="201"/>
      <c r="F670" s="113"/>
      <c r="G670" s="113"/>
      <c r="H670" s="113"/>
      <c r="I670" s="203"/>
      <c r="J670" s="203"/>
      <c r="K670" s="204"/>
      <c r="L670" s="204"/>
      <c r="M670" s="204"/>
      <c r="N670" s="201"/>
      <c r="O670" s="201"/>
      <c r="P670" s="201"/>
      <c r="Q670" s="201"/>
      <c r="R670" s="113"/>
      <c r="S670" s="113"/>
      <c r="V670" s="201"/>
      <c r="W670" s="113"/>
      <c r="Y670" s="113"/>
      <c r="Z670" s="113"/>
      <c r="AA670" s="113"/>
      <c r="AC670" s="113"/>
      <c r="AD670" s="201"/>
      <c r="AE670" s="113"/>
      <c r="AF670" s="113"/>
      <c r="AG670" s="113"/>
    </row>
    <row r="671" spans="1:33" x14ac:dyDescent="0.2">
      <c r="A671" s="113"/>
      <c r="B671" s="200"/>
      <c r="C671" s="113"/>
      <c r="D671" s="201"/>
      <c r="E671" s="201"/>
      <c r="F671" s="113"/>
      <c r="G671" s="113"/>
      <c r="H671" s="113"/>
      <c r="I671" s="203"/>
      <c r="J671" s="203"/>
      <c r="K671" s="204"/>
      <c r="L671" s="204"/>
      <c r="M671" s="204"/>
      <c r="N671" s="201"/>
      <c r="O671" s="201"/>
      <c r="P671" s="201"/>
      <c r="Q671" s="201"/>
      <c r="R671" s="113"/>
      <c r="S671" s="113"/>
      <c r="V671" s="201"/>
      <c r="W671" s="113"/>
      <c r="Y671" s="113"/>
      <c r="Z671" s="113"/>
      <c r="AA671" s="113"/>
      <c r="AC671" s="113"/>
      <c r="AD671" s="201"/>
      <c r="AE671" s="113"/>
      <c r="AF671" s="113"/>
      <c r="AG671" s="113"/>
    </row>
    <row r="672" spans="1:33" x14ac:dyDescent="0.2">
      <c r="A672" s="113"/>
      <c r="B672" s="200"/>
      <c r="C672" s="113"/>
      <c r="D672" s="201"/>
      <c r="E672" s="201"/>
      <c r="F672" s="113"/>
      <c r="G672" s="113"/>
      <c r="H672" s="113"/>
      <c r="I672" s="203"/>
      <c r="J672" s="203"/>
      <c r="K672" s="204"/>
      <c r="L672" s="204"/>
      <c r="M672" s="204"/>
      <c r="N672" s="201"/>
      <c r="O672" s="201"/>
      <c r="P672" s="201"/>
      <c r="Q672" s="201"/>
      <c r="R672" s="113"/>
      <c r="S672" s="113"/>
      <c r="V672" s="201"/>
      <c r="W672" s="113"/>
      <c r="Y672" s="113"/>
      <c r="Z672" s="113"/>
      <c r="AA672" s="113"/>
      <c r="AC672" s="113"/>
      <c r="AD672" s="201"/>
      <c r="AE672" s="113"/>
      <c r="AF672" s="113"/>
      <c r="AG672" s="113"/>
    </row>
    <row r="673" spans="1:33" x14ac:dyDescent="0.2">
      <c r="A673" s="113"/>
      <c r="B673" s="200"/>
      <c r="C673" s="113"/>
      <c r="D673" s="201"/>
      <c r="E673" s="201"/>
      <c r="F673" s="113"/>
      <c r="G673" s="113"/>
      <c r="H673" s="113"/>
      <c r="I673" s="203"/>
      <c r="J673" s="203"/>
      <c r="K673" s="204"/>
      <c r="L673" s="204"/>
      <c r="M673" s="204"/>
      <c r="N673" s="201"/>
      <c r="O673" s="201"/>
      <c r="P673" s="201"/>
      <c r="Q673" s="201"/>
      <c r="R673" s="113"/>
      <c r="S673" s="113"/>
      <c r="V673" s="201"/>
      <c r="W673" s="113"/>
      <c r="Y673" s="113"/>
      <c r="Z673" s="113"/>
      <c r="AA673" s="113"/>
      <c r="AC673" s="113"/>
      <c r="AD673" s="201"/>
      <c r="AE673" s="113"/>
      <c r="AF673" s="113"/>
      <c r="AG673" s="113"/>
    </row>
    <row r="674" spans="1:33" x14ac:dyDescent="0.2">
      <c r="A674" s="113"/>
      <c r="B674" s="200"/>
      <c r="C674" s="113"/>
      <c r="D674" s="201"/>
      <c r="E674" s="201"/>
      <c r="F674" s="113"/>
      <c r="G674" s="113"/>
      <c r="H674" s="113"/>
      <c r="I674" s="203"/>
      <c r="J674" s="203"/>
      <c r="K674" s="204"/>
      <c r="L674" s="204"/>
      <c r="M674" s="204"/>
      <c r="N674" s="201"/>
      <c r="O674" s="201"/>
      <c r="P674" s="201"/>
      <c r="Q674" s="201"/>
      <c r="R674" s="113"/>
      <c r="S674" s="113"/>
      <c r="V674" s="201"/>
      <c r="W674" s="113"/>
      <c r="Y674" s="113"/>
      <c r="Z674" s="113"/>
      <c r="AA674" s="113"/>
      <c r="AC674" s="113"/>
      <c r="AD674" s="201"/>
      <c r="AE674" s="113"/>
      <c r="AF674" s="113"/>
      <c r="AG674" s="113"/>
    </row>
    <row r="675" spans="1:33" x14ac:dyDescent="0.2">
      <c r="A675" s="113"/>
      <c r="B675" s="200"/>
      <c r="C675" s="113"/>
      <c r="D675" s="201"/>
      <c r="E675" s="201"/>
      <c r="F675" s="113"/>
      <c r="G675" s="113"/>
      <c r="H675" s="113"/>
      <c r="I675" s="203"/>
      <c r="J675" s="203"/>
      <c r="K675" s="204"/>
      <c r="L675" s="204"/>
      <c r="M675" s="204"/>
      <c r="N675" s="201"/>
      <c r="O675" s="201"/>
      <c r="P675" s="201"/>
      <c r="Q675" s="201"/>
      <c r="R675" s="113"/>
      <c r="S675" s="113"/>
      <c r="V675" s="201"/>
      <c r="W675" s="113"/>
      <c r="Y675" s="113"/>
      <c r="Z675" s="113"/>
      <c r="AA675" s="113"/>
      <c r="AC675" s="113"/>
      <c r="AD675" s="201"/>
      <c r="AE675" s="113"/>
      <c r="AF675" s="113"/>
      <c r="AG675" s="113"/>
    </row>
    <row r="676" spans="1:33" x14ac:dyDescent="0.2">
      <c r="A676" s="113"/>
      <c r="B676" s="200"/>
      <c r="C676" s="113"/>
      <c r="D676" s="201"/>
      <c r="E676" s="201"/>
      <c r="F676" s="113"/>
      <c r="G676" s="113"/>
      <c r="H676" s="113"/>
      <c r="I676" s="203"/>
      <c r="J676" s="203"/>
      <c r="K676" s="204"/>
      <c r="L676" s="204"/>
      <c r="M676" s="204"/>
      <c r="N676" s="201"/>
      <c r="O676" s="201"/>
      <c r="P676" s="201"/>
      <c r="Q676" s="201"/>
      <c r="R676" s="113"/>
      <c r="S676" s="113"/>
      <c r="V676" s="201"/>
      <c r="W676" s="113"/>
      <c r="Y676" s="113"/>
      <c r="Z676" s="113"/>
      <c r="AA676" s="113"/>
      <c r="AC676" s="113"/>
      <c r="AD676" s="201"/>
      <c r="AE676" s="113"/>
      <c r="AF676" s="113"/>
      <c r="AG676" s="113"/>
    </row>
    <row r="677" spans="1:33" x14ac:dyDescent="0.2">
      <c r="A677" s="113"/>
      <c r="B677" s="200"/>
      <c r="C677" s="113"/>
      <c r="D677" s="201"/>
      <c r="E677" s="201"/>
      <c r="F677" s="113"/>
      <c r="G677" s="113"/>
      <c r="H677" s="113"/>
      <c r="I677" s="203"/>
      <c r="J677" s="203"/>
      <c r="K677" s="204"/>
      <c r="L677" s="204"/>
      <c r="M677" s="204"/>
      <c r="N677" s="201"/>
      <c r="O677" s="201"/>
      <c r="P677" s="201"/>
      <c r="Q677" s="201"/>
      <c r="R677" s="113"/>
      <c r="S677" s="113"/>
      <c r="V677" s="201"/>
      <c r="W677" s="113"/>
      <c r="Y677" s="113"/>
      <c r="Z677" s="113"/>
      <c r="AA677" s="113"/>
      <c r="AC677" s="113"/>
      <c r="AD677" s="201"/>
      <c r="AE677" s="113"/>
      <c r="AF677" s="113"/>
      <c r="AG677" s="113"/>
    </row>
    <row r="678" spans="1:33" x14ac:dyDescent="0.2">
      <c r="A678" s="113"/>
      <c r="B678" s="200"/>
      <c r="C678" s="113"/>
      <c r="D678" s="201"/>
      <c r="E678" s="201"/>
      <c r="F678" s="113"/>
      <c r="G678" s="113"/>
      <c r="H678" s="113"/>
      <c r="I678" s="203"/>
      <c r="J678" s="203"/>
      <c r="K678" s="204"/>
      <c r="L678" s="204"/>
      <c r="M678" s="204"/>
      <c r="N678" s="201"/>
      <c r="O678" s="201"/>
      <c r="P678" s="201"/>
      <c r="Q678" s="201"/>
      <c r="R678" s="113"/>
      <c r="S678" s="113"/>
      <c r="V678" s="201"/>
      <c r="W678" s="113"/>
      <c r="Y678" s="113"/>
      <c r="Z678" s="113"/>
      <c r="AA678" s="113"/>
      <c r="AC678" s="113"/>
      <c r="AD678" s="201"/>
      <c r="AE678" s="113"/>
      <c r="AF678" s="113"/>
      <c r="AG678" s="113"/>
    </row>
    <row r="679" spans="1:33" x14ac:dyDescent="0.2">
      <c r="A679" s="113"/>
      <c r="B679" s="200"/>
      <c r="C679" s="113"/>
      <c r="D679" s="201"/>
      <c r="E679" s="201"/>
      <c r="F679" s="113"/>
      <c r="G679" s="113"/>
      <c r="H679" s="113"/>
      <c r="I679" s="203"/>
      <c r="J679" s="203"/>
      <c r="K679" s="204"/>
      <c r="L679" s="204"/>
      <c r="M679" s="204"/>
      <c r="N679" s="201"/>
      <c r="O679" s="201"/>
      <c r="P679" s="201"/>
      <c r="Q679" s="201"/>
      <c r="R679" s="113"/>
      <c r="S679" s="113"/>
      <c r="V679" s="201"/>
      <c r="W679" s="113"/>
      <c r="Y679" s="113"/>
      <c r="Z679" s="113"/>
      <c r="AA679" s="113"/>
      <c r="AC679" s="113"/>
      <c r="AD679" s="201"/>
      <c r="AE679" s="113"/>
      <c r="AF679" s="113"/>
      <c r="AG679" s="113"/>
    </row>
    <row r="680" spans="1:33" x14ac:dyDescent="0.2">
      <c r="A680" s="113"/>
      <c r="B680" s="200"/>
      <c r="C680" s="113"/>
      <c r="D680" s="201"/>
      <c r="E680" s="201"/>
      <c r="F680" s="113"/>
      <c r="G680" s="113"/>
      <c r="H680" s="113"/>
      <c r="I680" s="203"/>
      <c r="J680" s="203"/>
      <c r="K680" s="204"/>
      <c r="L680" s="204"/>
      <c r="M680" s="204"/>
      <c r="N680" s="201"/>
      <c r="O680" s="201"/>
      <c r="P680" s="201"/>
      <c r="Q680" s="201"/>
      <c r="R680" s="113"/>
      <c r="S680" s="113"/>
      <c r="V680" s="201"/>
      <c r="W680" s="113"/>
      <c r="Y680" s="113"/>
      <c r="Z680" s="113"/>
      <c r="AA680" s="113"/>
      <c r="AC680" s="113"/>
      <c r="AD680" s="201"/>
      <c r="AE680" s="113"/>
      <c r="AF680" s="113"/>
      <c r="AG680" s="113"/>
    </row>
    <row r="681" spans="1:33" x14ac:dyDescent="0.2">
      <c r="A681" s="113"/>
      <c r="B681" s="200"/>
      <c r="C681" s="113"/>
      <c r="D681" s="201"/>
      <c r="E681" s="201"/>
      <c r="F681" s="113"/>
      <c r="G681" s="113"/>
      <c r="H681" s="113"/>
      <c r="I681" s="203"/>
      <c r="J681" s="203"/>
      <c r="K681" s="204"/>
      <c r="L681" s="204"/>
      <c r="M681" s="204"/>
      <c r="N681" s="201"/>
      <c r="O681" s="201"/>
      <c r="P681" s="201"/>
      <c r="Q681" s="201"/>
      <c r="R681" s="113"/>
      <c r="S681" s="113"/>
      <c r="V681" s="201"/>
      <c r="W681" s="113"/>
      <c r="Y681" s="113"/>
      <c r="Z681" s="113"/>
      <c r="AA681" s="113"/>
      <c r="AC681" s="113"/>
      <c r="AD681" s="201"/>
      <c r="AE681" s="113"/>
      <c r="AF681" s="113"/>
      <c r="AG681" s="113"/>
    </row>
    <row r="682" spans="1:33" x14ac:dyDescent="0.2">
      <c r="A682" s="113"/>
      <c r="B682" s="200"/>
      <c r="C682" s="113"/>
      <c r="D682" s="201"/>
      <c r="E682" s="201"/>
      <c r="F682" s="113"/>
      <c r="G682" s="113"/>
      <c r="H682" s="113"/>
      <c r="I682" s="203"/>
      <c r="J682" s="203"/>
      <c r="K682" s="204"/>
      <c r="L682" s="204"/>
      <c r="M682" s="204"/>
      <c r="N682" s="201"/>
      <c r="O682" s="201"/>
      <c r="P682" s="201"/>
      <c r="Q682" s="201"/>
      <c r="R682" s="113"/>
      <c r="S682" s="113"/>
      <c r="V682" s="201"/>
      <c r="W682" s="113"/>
      <c r="Y682" s="113"/>
      <c r="Z682" s="113"/>
      <c r="AA682" s="113"/>
      <c r="AC682" s="113"/>
      <c r="AD682" s="201"/>
      <c r="AE682" s="113"/>
      <c r="AF682" s="113"/>
      <c r="AG682" s="113"/>
    </row>
    <row r="683" spans="1:33" x14ac:dyDescent="0.2">
      <c r="A683" s="113"/>
      <c r="B683" s="200"/>
      <c r="C683" s="113"/>
      <c r="D683" s="201"/>
      <c r="E683" s="201"/>
      <c r="F683" s="113"/>
      <c r="G683" s="113"/>
      <c r="H683" s="113"/>
      <c r="I683" s="203"/>
      <c r="J683" s="203"/>
      <c r="K683" s="204"/>
      <c r="L683" s="204"/>
      <c r="M683" s="204"/>
      <c r="N683" s="201"/>
      <c r="O683" s="201"/>
      <c r="P683" s="201"/>
      <c r="Q683" s="201"/>
      <c r="R683" s="113"/>
      <c r="S683" s="113"/>
      <c r="V683" s="201"/>
      <c r="W683" s="113"/>
      <c r="Y683" s="113"/>
      <c r="Z683" s="113"/>
      <c r="AA683" s="113"/>
      <c r="AC683" s="113"/>
      <c r="AD683" s="201"/>
      <c r="AE683" s="113"/>
      <c r="AF683" s="113"/>
      <c r="AG683" s="113"/>
    </row>
    <row r="684" spans="1:33" x14ac:dyDescent="0.2">
      <c r="A684" s="113"/>
      <c r="B684" s="200"/>
      <c r="C684" s="113"/>
      <c r="D684" s="201"/>
      <c r="E684" s="201"/>
      <c r="F684" s="113"/>
      <c r="G684" s="113"/>
      <c r="H684" s="113"/>
      <c r="I684" s="203"/>
      <c r="J684" s="203"/>
      <c r="K684" s="204"/>
      <c r="L684" s="204"/>
      <c r="M684" s="204"/>
      <c r="N684" s="201"/>
      <c r="O684" s="201"/>
      <c r="P684" s="201"/>
      <c r="Q684" s="201"/>
      <c r="R684" s="113"/>
      <c r="S684" s="113"/>
      <c r="V684" s="201"/>
      <c r="W684" s="113"/>
      <c r="Y684" s="113"/>
      <c r="Z684" s="113"/>
      <c r="AA684" s="113"/>
      <c r="AC684" s="113"/>
      <c r="AD684" s="201"/>
      <c r="AE684" s="113"/>
      <c r="AF684" s="113"/>
      <c r="AG684" s="113"/>
    </row>
    <row r="685" spans="1:33" x14ac:dyDescent="0.2">
      <c r="A685" s="113"/>
      <c r="B685" s="200"/>
      <c r="C685" s="113"/>
      <c r="D685" s="201"/>
      <c r="E685" s="201"/>
      <c r="F685" s="113"/>
      <c r="G685" s="113"/>
      <c r="H685" s="113"/>
      <c r="I685" s="203"/>
      <c r="J685" s="203"/>
      <c r="K685" s="204"/>
      <c r="L685" s="204"/>
      <c r="M685" s="204"/>
      <c r="N685" s="201"/>
      <c r="O685" s="201"/>
      <c r="P685" s="201"/>
      <c r="Q685" s="201"/>
      <c r="R685" s="113"/>
      <c r="S685" s="113"/>
      <c r="V685" s="201"/>
      <c r="W685" s="113"/>
      <c r="Y685" s="113"/>
      <c r="Z685" s="113"/>
      <c r="AA685" s="113"/>
      <c r="AC685" s="113"/>
      <c r="AD685" s="201"/>
      <c r="AE685" s="113"/>
      <c r="AF685" s="113"/>
      <c r="AG685" s="113"/>
    </row>
    <row r="686" spans="1:33" x14ac:dyDescent="0.2">
      <c r="A686" s="113"/>
      <c r="B686" s="200"/>
      <c r="C686" s="113"/>
      <c r="D686" s="201"/>
      <c r="E686" s="201"/>
      <c r="F686" s="113"/>
      <c r="G686" s="113"/>
      <c r="H686" s="113"/>
      <c r="I686" s="203"/>
      <c r="J686" s="203"/>
      <c r="K686" s="204"/>
      <c r="L686" s="204"/>
      <c r="M686" s="204"/>
      <c r="N686" s="201"/>
      <c r="O686" s="201"/>
      <c r="P686" s="201"/>
      <c r="Q686" s="201"/>
      <c r="R686" s="113"/>
      <c r="S686" s="113"/>
      <c r="V686" s="201"/>
      <c r="W686" s="113"/>
      <c r="Y686" s="113"/>
      <c r="Z686" s="113"/>
      <c r="AA686" s="113"/>
      <c r="AC686" s="113"/>
      <c r="AD686" s="201"/>
      <c r="AE686" s="113"/>
      <c r="AF686" s="113"/>
      <c r="AG686" s="113"/>
    </row>
    <row r="687" spans="1:33" x14ac:dyDescent="0.2">
      <c r="A687" s="113"/>
      <c r="B687" s="200"/>
      <c r="C687" s="113"/>
      <c r="D687" s="201"/>
      <c r="E687" s="201"/>
      <c r="F687" s="113"/>
      <c r="G687" s="113"/>
      <c r="H687" s="113"/>
      <c r="I687" s="203"/>
      <c r="J687" s="203"/>
      <c r="K687" s="204"/>
      <c r="L687" s="204"/>
      <c r="M687" s="204"/>
      <c r="N687" s="201"/>
      <c r="O687" s="201"/>
      <c r="P687" s="201"/>
      <c r="Q687" s="201"/>
      <c r="R687" s="113"/>
      <c r="S687" s="113"/>
      <c r="V687" s="201"/>
      <c r="W687" s="113"/>
      <c r="Y687" s="113"/>
      <c r="Z687" s="113"/>
      <c r="AA687" s="113"/>
      <c r="AC687" s="113"/>
      <c r="AD687" s="201"/>
      <c r="AE687" s="113"/>
      <c r="AF687" s="113"/>
      <c r="AG687" s="113"/>
    </row>
    <row r="688" spans="1:33" x14ac:dyDescent="0.2">
      <c r="A688" s="113"/>
      <c r="B688" s="200"/>
      <c r="C688" s="113"/>
      <c r="D688" s="201"/>
      <c r="E688" s="201"/>
      <c r="F688" s="113"/>
      <c r="G688" s="113"/>
      <c r="H688" s="113"/>
      <c r="I688" s="203"/>
      <c r="J688" s="203"/>
      <c r="K688" s="204"/>
      <c r="L688" s="204"/>
      <c r="M688" s="204"/>
      <c r="N688" s="201"/>
      <c r="O688" s="201"/>
      <c r="P688" s="201"/>
      <c r="Q688" s="201"/>
      <c r="R688" s="113"/>
      <c r="S688" s="113"/>
      <c r="V688" s="201"/>
      <c r="W688" s="113"/>
      <c r="Y688" s="113"/>
      <c r="Z688" s="113"/>
      <c r="AA688" s="113"/>
      <c r="AC688" s="113"/>
      <c r="AD688" s="201"/>
      <c r="AE688" s="113"/>
      <c r="AF688" s="113"/>
      <c r="AG688" s="113"/>
    </row>
    <row r="689" spans="1:33" x14ac:dyDescent="0.2">
      <c r="A689" s="113"/>
      <c r="B689" s="200"/>
      <c r="C689" s="113"/>
      <c r="D689" s="201"/>
      <c r="E689" s="201"/>
      <c r="F689" s="113"/>
      <c r="G689" s="113"/>
      <c r="H689" s="113"/>
      <c r="I689" s="203"/>
      <c r="J689" s="203"/>
      <c r="K689" s="204"/>
      <c r="L689" s="204"/>
      <c r="M689" s="204"/>
      <c r="N689" s="201"/>
      <c r="O689" s="201"/>
      <c r="P689" s="201"/>
      <c r="Q689" s="201"/>
      <c r="R689" s="113"/>
      <c r="S689" s="113"/>
      <c r="V689" s="201"/>
      <c r="W689" s="113"/>
      <c r="Y689" s="113"/>
      <c r="Z689" s="113"/>
      <c r="AA689" s="113"/>
      <c r="AC689" s="113"/>
      <c r="AD689" s="201"/>
      <c r="AE689" s="113"/>
      <c r="AF689" s="113"/>
      <c r="AG689" s="113"/>
    </row>
    <row r="690" spans="1:33" x14ac:dyDescent="0.2">
      <c r="A690" s="113"/>
      <c r="B690" s="200"/>
      <c r="C690" s="113"/>
      <c r="D690" s="201"/>
      <c r="E690" s="201"/>
      <c r="F690" s="113"/>
      <c r="G690" s="113"/>
      <c r="H690" s="113"/>
      <c r="I690" s="203"/>
      <c r="J690" s="203"/>
      <c r="K690" s="204"/>
      <c r="L690" s="204"/>
      <c r="M690" s="204"/>
      <c r="N690" s="201"/>
      <c r="O690" s="201"/>
      <c r="P690" s="201"/>
      <c r="Q690" s="201"/>
      <c r="R690" s="113"/>
      <c r="S690" s="113"/>
      <c r="V690" s="201"/>
      <c r="W690" s="113"/>
      <c r="Y690" s="113"/>
      <c r="Z690" s="113"/>
      <c r="AA690" s="113"/>
      <c r="AC690" s="113"/>
      <c r="AD690" s="201"/>
      <c r="AE690" s="113"/>
      <c r="AF690" s="113"/>
      <c r="AG690" s="113"/>
    </row>
    <row r="691" spans="1:33" x14ac:dyDescent="0.2">
      <c r="A691" s="113"/>
      <c r="B691" s="200"/>
      <c r="C691" s="113"/>
      <c r="D691" s="201"/>
      <c r="E691" s="201"/>
      <c r="F691" s="113"/>
      <c r="G691" s="113"/>
      <c r="H691" s="113"/>
      <c r="I691" s="203"/>
      <c r="J691" s="203"/>
      <c r="K691" s="204"/>
      <c r="L691" s="204"/>
      <c r="M691" s="204"/>
      <c r="N691" s="201"/>
      <c r="O691" s="201"/>
      <c r="P691" s="201"/>
      <c r="Q691" s="201"/>
      <c r="R691" s="113"/>
      <c r="S691" s="113"/>
      <c r="V691" s="201"/>
      <c r="W691" s="113"/>
      <c r="Y691" s="113"/>
      <c r="Z691" s="113"/>
      <c r="AA691" s="113"/>
      <c r="AC691" s="113"/>
      <c r="AD691" s="201"/>
      <c r="AE691" s="113"/>
      <c r="AF691" s="113"/>
      <c r="AG691" s="113"/>
    </row>
    <row r="692" spans="1:33" x14ac:dyDescent="0.2">
      <c r="A692" s="113"/>
      <c r="B692" s="200"/>
      <c r="C692" s="113"/>
      <c r="D692" s="201"/>
      <c r="E692" s="201"/>
      <c r="F692" s="113"/>
      <c r="G692" s="113"/>
      <c r="H692" s="113"/>
      <c r="I692" s="203"/>
      <c r="J692" s="203"/>
      <c r="K692" s="204"/>
      <c r="L692" s="204"/>
      <c r="M692" s="204"/>
      <c r="N692" s="201"/>
      <c r="O692" s="201"/>
      <c r="P692" s="201"/>
      <c r="Q692" s="201"/>
      <c r="R692" s="113"/>
      <c r="S692" s="113"/>
      <c r="V692" s="201"/>
      <c r="W692" s="113"/>
      <c r="Y692" s="113"/>
      <c r="Z692" s="113"/>
      <c r="AA692" s="113"/>
      <c r="AC692" s="113"/>
      <c r="AD692" s="201"/>
      <c r="AE692" s="113"/>
      <c r="AF692" s="113"/>
      <c r="AG692" s="113"/>
    </row>
    <row r="693" spans="1:33" x14ac:dyDescent="0.2">
      <c r="A693" s="113"/>
      <c r="B693" s="200"/>
      <c r="C693" s="113"/>
      <c r="D693" s="201"/>
      <c r="E693" s="201"/>
      <c r="F693" s="113"/>
      <c r="G693" s="113"/>
      <c r="H693" s="113"/>
      <c r="I693" s="203"/>
      <c r="J693" s="203"/>
      <c r="K693" s="204"/>
      <c r="L693" s="204"/>
      <c r="M693" s="204"/>
      <c r="N693" s="201"/>
      <c r="O693" s="201"/>
      <c r="P693" s="201"/>
      <c r="Q693" s="201"/>
      <c r="R693" s="113"/>
      <c r="S693" s="113"/>
      <c r="V693" s="201"/>
      <c r="W693" s="113"/>
      <c r="Y693" s="113"/>
      <c r="Z693" s="113"/>
      <c r="AA693" s="113"/>
      <c r="AC693" s="113"/>
      <c r="AD693" s="201"/>
      <c r="AE693" s="113"/>
      <c r="AF693" s="113"/>
      <c r="AG693" s="113"/>
    </row>
    <row r="694" spans="1:33" x14ac:dyDescent="0.2">
      <c r="A694" s="113"/>
      <c r="B694" s="200"/>
      <c r="C694" s="113"/>
      <c r="D694" s="201"/>
      <c r="E694" s="201"/>
      <c r="F694" s="113"/>
      <c r="G694" s="113"/>
      <c r="H694" s="113"/>
      <c r="I694" s="203"/>
      <c r="J694" s="203"/>
      <c r="K694" s="204"/>
      <c r="L694" s="204"/>
      <c r="M694" s="204"/>
      <c r="N694" s="201"/>
      <c r="O694" s="201"/>
      <c r="P694" s="201"/>
      <c r="Q694" s="201"/>
      <c r="R694" s="113"/>
      <c r="S694" s="113"/>
      <c r="V694" s="201"/>
      <c r="W694" s="113"/>
      <c r="Y694" s="113"/>
      <c r="Z694" s="113"/>
      <c r="AA694" s="113"/>
      <c r="AC694" s="113"/>
      <c r="AD694" s="201"/>
      <c r="AE694" s="113"/>
      <c r="AF694" s="113"/>
      <c r="AG694" s="113"/>
    </row>
    <row r="695" spans="1:33" x14ac:dyDescent="0.2">
      <c r="A695" s="113"/>
      <c r="B695" s="200"/>
      <c r="C695" s="113"/>
      <c r="D695" s="201"/>
      <c r="E695" s="201"/>
      <c r="F695" s="113"/>
      <c r="G695" s="113"/>
      <c r="H695" s="113"/>
      <c r="I695" s="203"/>
      <c r="J695" s="203"/>
      <c r="K695" s="204"/>
      <c r="L695" s="204"/>
      <c r="M695" s="204"/>
      <c r="N695" s="201"/>
      <c r="O695" s="201"/>
      <c r="P695" s="201"/>
      <c r="Q695" s="201"/>
      <c r="R695" s="113"/>
      <c r="S695" s="113"/>
      <c r="V695" s="201"/>
      <c r="W695" s="113"/>
      <c r="Y695" s="113"/>
      <c r="Z695" s="113"/>
      <c r="AA695" s="113"/>
      <c r="AC695" s="113"/>
      <c r="AD695" s="201"/>
      <c r="AE695" s="113"/>
      <c r="AF695" s="113"/>
      <c r="AG695" s="113"/>
    </row>
    <row r="696" spans="1:33" x14ac:dyDescent="0.2">
      <c r="A696" s="113"/>
      <c r="B696" s="200"/>
      <c r="C696" s="113"/>
      <c r="D696" s="201"/>
      <c r="E696" s="201"/>
      <c r="F696" s="113"/>
      <c r="G696" s="113"/>
      <c r="H696" s="113"/>
      <c r="I696" s="203"/>
      <c r="J696" s="203"/>
      <c r="K696" s="204"/>
      <c r="L696" s="204"/>
      <c r="M696" s="204"/>
      <c r="N696" s="201"/>
      <c r="O696" s="201"/>
      <c r="P696" s="201"/>
      <c r="Q696" s="201"/>
      <c r="R696" s="113"/>
      <c r="S696" s="113"/>
      <c r="V696" s="201"/>
      <c r="W696" s="113"/>
      <c r="Y696" s="113"/>
      <c r="Z696" s="113"/>
      <c r="AA696" s="113"/>
      <c r="AC696" s="113"/>
      <c r="AD696" s="201"/>
      <c r="AE696" s="113"/>
      <c r="AF696" s="113"/>
      <c r="AG696" s="113"/>
    </row>
    <row r="697" spans="1:33" x14ac:dyDescent="0.2">
      <c r="A697" s="113"/>
      <c r="B697" s="200"/>
      <c r="C697" s="113"/>
      <c r="D697" s="201"/>
      <c r="E697" s="201"/>
      <c r="F697" s="113"/>
      <c r="G697" s="113"/>
      <c r="H697" s="113"/>
      <c r="I697" s="203"/>
      <c r="J697" s="203"/>
      <c r="K697" s="204"/>
      <c r="L697" s="204"/>
      <c r="M697" s="204"/>
      <c r="N697" s="201"/>
      <c r="O697" s="201"/>
      <c r="P697" s="201"/>
      <c r="Q697" s="201"/>
      <c r="R697" s="113"/>
      <c r="S697" s="113"/>
      <c r="V697" s="201"/>
      <c r="W697" s="113"/>
      <c r="Y697" s="113"/>
      <c r="Z697" s="113"/>
      <c r="AA697" s="113"/>
      <c r="AC697" s="113"/>
      <c r="AD697" s="201"/>
      <c r="AE697" s="113"/>
      <c r="AF697" s="113"/>
      <c r="AG697" s="113"/>
    </row>
    <row r="698" spans="1:33" x14ac:dyDescent="0.2">
      <c r="A698" s="113"/>
      <c r="B698" s="200"/>
      <c r="C698" s="113"/>
      <c r="D698" s="201"/>
      <c r="E698" s="201"/>
      <c r="F698" s="113"/>
      <c r="G698" s="113"/>
      <c r="H698" s="113"/>
      <c r="I698" s="203"/>
      <c r="J698" s="203"/>
      <c r="K698" s="204"/>
      <c r="L698" s="204"/>
      <c r="M698" s="204"/>
      <c r="N698" s="201"/>
      <c r="O698" s="201"/>
      <c r="P698" s="201"/>
      <c r="Q698" s="201"/>
      <c r="R698" s="113"/>
      <c r="S698" s="113"/>
      <c r="V698" s="201"/>
      <c r="W698" s="113"/>
      <c r="Y698" s="113"/>
      <c r="Z698" s="113"/>
      <c r="AA698" s="113"/>
      <c r="AC698" s="113"/>
      <c r="AD698" s="201"/>
      <c r="AE698" s="113"/>
      <c r="AF698" s="113"/>
      <c r="AG698" s="113"/>
    </row>
    <row r="699" spans="1:33" x14ac:dyDescent="0.2">
      <c r="A699" s="113"/>
      <c r="B699" s="200"/>
      <c r="C699" s="113"/>
      <c r="D699" s="201"/>
      <c r="E699" s="201"/>
      <c r="F699" s="113"/>
      <c r="G699" s="113"/>
      <c r="H699" s="113"/>
      <c r="I699" s="203"/>
      <c r="J699" s="203"/>
      <c r="K699" s="204"/>
      <c r="L699" s="204"/>
      <c r="M699" s="204"/>
      <c r="N699" s="201"/>
      <c r="O699" s="201"/>
      <c r="P699" s="201"/>
      <c r="Q699" s="201"/>
      <c r="R699" s="113"/>
      <c r="S699" s="113"/>
      <c r="V699" s="201"/>
      <c r="W699" s="113"/>
      <c r="Y699" s="113"/>
      <c r="Z699" s="113"/>
      <c r="AA699" s="113"/>
      <c r="AC699" s="113"/>
      <c r="AD699" s="201"/>
      <c r="AE699" s="113"/>
      <c r="AF699" s="113"/>
      <c r="AG699" s="113"/>
    </row>
    <row r="700" spans="1:33" x14ac:dyDescent="0.2">
      <c r="A700" s="113"/>
      <c r="B700" s="200"/>
      <c r="C700" s="113"/>
      <c r="D700" s="201"/>
      <c r="E700" s="201"/>
      <c r="F700" s="113"/>
      <c r="G700" s="113"/>
      <c r="H700" s="113"/>
      <c r="I700" s="203"/>
      <c r="J700" s="203"/>
      <c r="K700" s="204"/>
      <c r="L700" s="204"/>
      <c r="M700" s="204"/>
      <c r="N700" s="201"/>
      <c r="O700" s="201"/>
      <c r="P700" s="201"/>
      <c r="Q700" s="201"/>
      <c r="R700" s="113"/>
      <c r="S700" s="113"/>
      <c r="V700" s="201"/>
      <c r="W700" s="113"/>
      <c r="Y700" s="113"/>
      <c r="Z700" s="113"/>
      <c r="AA700" s="113"/>
      <c r="AC700" s="113"/>
      <c r="AD700" s="201"/>
      <c r="AE700" s="113"/>
      <c r="AF700" s="113"/>
      <c r="AG700" s="113"/>
    </row>
    <row r="701" spans="1:33" x14ac:dyDescent="0.2">
      <c r="A701" s="113"/>
      <c r="B701" s="200"/>
      <c r="C701" s="113"/>
      <c r="D701" s="201"/>
      <c r="E701" s="201"/>
      <c r="F701" s="113"/>
      <c r="G701" s="113"/>
      <c r="H701" s="113"/>
      <c r="I701" s="203"/>
      <c r="J701" s="203"/>
      <c r="K701" s="204"/>
      <c r="L701" s="204"/>
      <c r="M701" s="204"/>
      <c r="N701" s="201"/>
      <c r="O701" s="201"/>
      <c r="P701" s="201"/>
      <c r="Q701" s="201"/>
      <c r="R701" s="113"/>
      <c r="S701" s="113"/>
      <c r="V701" s="201"/>
      <c r="W701" s="113"/>
      <c r="Y701" s="113"/>
      <c r="Z701" s="113"/>
      <c r="AA701" s="113"/>
      <c r="AC701" s="113"/>
      <c r="AD701" s="201"/>
      <c r="AE701" s="113"/>
      <c r="AF701" s="113"/>
      <c r="AG701" s="113"/>
    </row>
    <row r="702" spans="1:33" x14ac:dyDescent="0.2">
      <c r="A702" s="113"/>
      <c r="B702" s="200"/>
      <c r="C702" s="113"/>
      <c r="D702" s="201"/>
      <c r="E702" s="201"/>
      <c r="F702" s="113"/>
      <c r="G702" s="113"/>
      <c r="H702" s="113"/>
      <c r="I702" s="203"/>
      <c r="J702" s="203"/>
      <c r="K702" s="204"/>
      <c r="L702" s="204"/>
      <c r="M702" s="204"/>
      <c r="N702" s="201"/>
      <c r="O702" s="201"/>
      <c r="P702" s="201"/>
      <c r="Q702" s="201"/>
      <c r="R702" s="113"/>
      <c r="S702" s="113"/>
      <c r="V702" s="201"/>
      <c r="W702" s="113"/>
      <c r="Y702" s="113"/>
      <c r="Z702" s="113"/>
      <c r="AA702" s="113"/>
      <c r="AC702" s="113"/>
      <c r="AD702" s="201"/>
      <c r="AE702" s="113"/>
      <c r="AF702" s="113"/>
      <c r="AG702" s="113"/>
    </row>
    <row r="703" spans="1:33" x14ac:dyDescent="0.2">
      <c r="A703" s="113"/>
      <c r="B703" s="200"/>
      <c r="C703" s="113"/>
      <c r="D703" s="201"/>
      <c r="E703" s="201"/>
      <c r="F703" s="113"/>
      <c r="G703" s="113"/>
      <c r="H703" s="113"/>
      <c r="I703" s="203"/>
      <c r="J703" s="203"/>
      <c r="K703" s="204"/>
      <c r="L703" s="204"/>
      <c r="M703" s="204"/>
      <c r="N703" s="201"/>
      <c r="O703" s="201"/>
      <c r="P703" s="201"/>
      <c r="Q703" s="201"/>
      <c r="R703" s="113"/>
      <c r="S703" s="113"/>
      <c r="V703" s="201"/>
      <c r="W703" s="113"/>
      <c r="Y703" s="113"/>
      <c r="Z703" s="113"/>
      <c r="AA703" s="113"/>
      <c r="AC703" s="113"/>
      <c r="AD703" s="201"/>
      <c r="AE703" s="113"/>
      <c r="AF703" s="113"/>
      <c r="AG703" s="113"/>
    </row>
    <row r="704" spans="1:33" x14ac:dyDescent="0.2">
      <c r="A704" s="113"/>
      <c r="B704" s="200"/>
      <c r="C704" s="113"/>
      <c r="D704" s="201"/>
      <c r="E704" s="201"/>
      <c r="F704" s="113"/>
      <c r="G704" s="113"/>
      <c r="H704" s="113"/>
      <c r="I704" s="203"/>
      <c r="J704" s="203"/>
      <c r="K704" s="204"/>
      <c r="L704" s="204"/>
      <c r="M704" s="204"/>
      <c r="N704" s="201"/>
      <c r="O704" s="201"/>
      <c r="P704" s="201"/>
      <c r="Q704" s="201"/>
      <c r="R704" s="113"/>
      <c r="S704" s="113"/>
      <c r="V704" s="201"/>
      <c r="W704" s="113"/>
      <c r="Y704" s="113"/>
      <c r="Z704" s="113"/>
      <c r="AA704" s="113"/>
      <c r="AC704" s="113"/>
      <c r="AD704" s="201"/>
      <c r="AE704" s="113"/>
      <c r="AF704" s="113"/>
      <c r="AG704" s="113"/>
    </row>
    <row r="705" spans="1:33" x14ac:dyDescent="0.2">
      <c r="A705" s="113"/>
      <c r="B705" s="200"/>
      <c r="C705" s="113"/>
      <c r="D705" s="201"/>
      <c r="E705" s="201"/>
      <c r="F705" s="113"/>
      <c r="G705" s="113"/>
      <c r="H705" s="113"/>
      <c r="I705" s="203"/>
      <c r="J705" s="203"/>
      <c r="K705" s="204"/>
      <c r="L705" s="204"/>
      <c r="M705" s="204"/>
      <c r="N705" s="201"/>
      <c r="O705" s="201"/>
      <c r="P705" s="201"/>
      <c r="Q705" s="201"/>
      <c r="R705" s="113"/>
      <c r="S705" s="113"/>
      <c r="V705" s="201"/>
      <c r="W705" s="113"/>
      <c r="Y705" s="113"/>
      <c r="Z705" s="113"/>
      <c r="AA705" s="113"/>
      <c r="AC705" s="113"/>
      <c r="AD705" s="201"/>
      <c r="AE705" s="113"/>
      <c r="AF705" s="113"/>
      <c r="AG705" s="113"/>
    </row>
    <row r="706" spans="1:33" x14ac:dyDescent="0.2">
      <c r="A706" s="113"/>
      <c r="B706" s="200"/>
      <c r="C706" s="113"/>
      <c r="D706" s="201"/>
      <c r="E706" s="201"/>
      <c r="F706" s="113"/>
      <c r="G706" s="113"/>
      <c r="H706" s="113"/>
      <c r="I706" s="203"/>
      <c r="J706" s="203"/>
      <c r="K706" s="204"/>
      <c r="L706" s="204"/>
      <c r="M706" s="204"/>
      <c r="N706" s="201"/>
      <c r="O706" s="201"/>
      <c r="P706" s="201"/>
      <c r="Q706" s="201"/>
      <c r="R706" s="113"/>
      <c r="S706" s="113"/>
      <c r="V706" s="201"/>
      <c r="W706" s="113"/>
      <c r="Y706" s="113"/>
      <c r="Z706" s="113"/>
      <c r="AA706" s="113"/>
      <c r="AC706" s="113"/>
      <c r="AD706" s="201"/>
      <c r="AE706" s="113"/>
      <c r="AF706" s="113"/>
      <c r="AG706" s="113"/>
    </row>
    <row r="707" spans="1:33" x14ac:dyDescent="0.2">
      <c r="A707" s="113"/>
      <c r="B707" s="200"/>
      <c r="C707" s="113"/>
      <c r="D707" s="201"/>
      <c r="E707" s="201"/>
      <c r="F707" s="113"/>
      <c r="G707" s="113"/>
      <c r="H707" s="113"/>
      <c r="I707" s="203"/>
      <c r="J707" s="203"/>
      <c r="K707" s="204"/>
      <c r="L707" s="204"/>
      <c r="M707" s="204"/>
      <c r="N707" s="201"/>
      <c r="O707" s="201"/>
      <c r="P707" s="201"/>
      <c r="Q707" s="201"/>
      <c r="R707" s="113"/>
      <c r="S707" s="113"/>
      <c r="V707" s="201"/>
      <c r="W707" s="113"/>
      <c r="Y707" s="113"/>
      <c r="Z707" s="113"/>
      <c r="AA707" s="113"/>
      <c r="AC707" s="113"/>
      <c r="AD707" s="201"/>
      <c r="AE707" s="113"/>
      <c r="AF707" s="113"/>
      <c r="AG707" s="113"/>
    </row>
    <row r="708" spans="1:33" x14ac:dyDescent="0.2">
      <c r="A708" s="113"/>
      <c r="B708" s="200"/>
      <c r="C708" s="113"/>
      <c r="D708" s="201"/>
      <c r="E708" s="201"/>
      <c r="F708" s="113"/>
      <c r="G708" s="113"/>
      <c r="H708" s="113"/>
      <c r="I708" s="203"/>
      <c r="J708" s="203"/>
      <c r="K708" s="204"/>
      <c r="L708" s="204"/>
      <c r="M708" s="204"/>
      <c r="N708" s="201"/>
      <c r="O708" s="201"/>
      <c r="P708" s="201"/>
      <c r="Q708" s="201"/>
      <c r="R708" s="113"/>
      <c r="S708" s="113"/>
      <c r="V708" s="201"/>
      <c r="W708" s="113"/>
      <c r="Y708" s="113"/>
      <c r="Z708" s="113"/>
      <c r="AA708" s="113"/>
      <c r="AC708" s="113"/>
      <c r="AD708" s="201"/>
      <c r="AE708" s="113"/>
      <c r="AF708" s="113"/>
      <c r="AG708" s="113"/>
    </row>
    <row r="709" spans="1:33" x14ac:dyDescent="0.2">
      <c r="A709" s="113"/>
      <c r="B709" s="200"/>
      <c r="C709" s="113"/>
      <c r="D709" s="201"/>
      <c r="E709" s="201"/>
      <c r="F709" s="113"/>
      <c r="G709" s="113"/>
      <c r="H709" s="113"/>
      <c r="I709" s="203"/>
      <c r="J709" s="203"/>
      <c r="K709" s="204"/>
      <c r="L709" s="204"/>
      <c r="M709" s="204"/>
      <c r="N709" s="201"/>
      <c r="O709" s="201"/>
      <c r="P709" s="201"/>
      <c r="Q709" s="201"/>
      <c r="R709" s="113"/>
      <c r="S709" s="113"/>
      <c r="V709" s="201"/>
      <c r="W709" s="113"/>
      <c r="Y709" s="113"/>
      <c r="Z709" s="113"/>
      <c r="AA709" s="113"/>
      <c r="AC709" s="113"/>
      <c r="AD709" s="201"/>
      <c r="AE709" s="113"/>
      <c r="AF709" s="113"/>
      <c r="AG709" s="113"/>
    </row>
    <row r="710" spans="1:33" x14ac:dyDescent="0.2">
      <c r="A710" s="113"/>
      <c r="B710" s="200"/>
      <c r="C710" s="113"/>
      <c r="D710" s="201"/>
      <c r="E710" s="201"/>
      <c r="F710" s="113"/>
      <c r="G710" s="113"/>
      <c r="H710" s="113"/>
      <c r="I710" s="203"/>
      <c r="J710" s="203"/>
      <c r="K710" s="204"/>
      <c r="L710" s="204"/>
      <c r="M710" s="204"/>
      <c r="N710" s="201"/>
      <c r="O710" s="201"/>
      <c r="P710" s="201"/>
      <c r="Q710" s="201"/>
      <c r="R710" s="113"/>
      <c r="S710" s="113"/>
      <c r="V710" s="201"/>
      <c r="W710" s="113"/>
      <c r="Y710" s="113"/>
      <c r="Z710" s="113"/>
      <c r="AA710" s="113"/>
      <c r="AC710" s="113"/>
      <c r="AD710" s="201"/>
      <c r="AE710" s="113"/>
      <c r="AF710" s="113"/>
      <c r="AG710" s="113"/>
    </row>
    <row r="711" spans="1:33" x14ac:dyDescent="0.2">
      <c r="A711" s="113"/>
      <c r="B711" s="200"/>
      <c r="C711" s="113"/>
      <c r="D711" s="201"/>
      <c r="E711" s="201"/>
      <c r="F711" s="113"/>
      <c r="G711" s="113"/>
      <c r="H711" s="113"/>
      <c r="I711" s="203"/>
      <c r="J711" s="203"/>
      <c r="K711" s="204"/>
      <c r="L711" s="204"/>
      <c r="M711" s="204"/>
      <c r="N711" s="201"/>
      <c r="O711" s="201"/>
      <c r="P711" s="201"/>
      <c r="Q711" s="201"/>
      <c r="R711" s="113"/>
      <c r="S711" s="113"/>
      <c r="V711" s="201"/>
      <c r="W711" s="113"/>
      <c r="Y711" s="113"/>
      <c r="Z711" s="113"/>
      <c r="AA711" s="113"/>
      <c r="AC711" s="113"/>
      <c r="AD711" s="201"/>
      <c r="AE711" s="113"/>
      <c r="AF711" s="113"/>
      <c r="AG711" s="113"/>
    </row>
    <row r="712" spans="1:33" x14ac:dyDescent="0.2">
      <c r="A712" s="113"/>
      <c r="B712" s="200"/>
      <c r="C712" s="113"/>
      <c r="D712" s="201"/>
      <c r="E712" s="201"/>
      <c r="F712" s="113"/>
      <c r="G712" s="113"/>
      <c r="H712" s="113"/>
      <c r="I712" s="203"/>
      <c r="J712" s="203"/>
      <c r="K712" s="204"/>
      <c r="L712" s="204"/>
      <c r="M712" s="204"/>
      <c r="N712" s="201"/>
      <c r="O712" s="201"/>
      <c r="P712" s="201"/>
      <c r="Q712" s="201"/>
      <c r="R712" s="113"/>
      <c r="S712" s="113"/>
      <c r="V712" s="201"/>
      <c r="W712" s="113"/>
      <c r="Y712" s="113"/>
      <c r="Z712" s="113"/>
      <c r="AA712" s="113"/>
      <c r="AC712" s="113"/>
      <c r="AD712" s="201"/>
      <c r="AE712" s="113"/>
      <c r="AF712" s="113"/>
      <c r="AG712" s="113"/>
    </row>
    <row r="713" spans="1:33" x14ac:dyDescent="0.2">
      <c r="A713" s="113"/>
      <c r="B713" s="200"/>
      <c r="C713" s="113"/>
      <c r="D713" s="201"/>
      <c r="E713" s="201"/>
      <c r="F713" s="113"/>
      <c r="G713" s="113"/>
      <c r="H713" s="113"/>
      <c r="I713" s="203"/>
      <c r="J713" s="203"/>
      <c r="K713" s="204"/>
      <c r="L713" s="204"/>
      <c r="M713" s="204"/>
      <c r="N713" s="201"/>
      <c r="O713" s="201"/>
      <c r="P713" s="201"/>
      <c r="Q713" s="201"/>
      <c r="R713" s="113"/>
      <c r="S713" s="113"/>
      <c r="V713" s="201"/>
      <c r="W713" s="113"/>
      <c r="Y713" s="113"/>
      <c r="Z713" s="113"/>
      <c r="AA713" s="113"/>
      <c r="AC713" s="113"/>
      <c r="AD713" s="201"/>
      <c r="AE713" s="113"/>
      <c r="AF713" s="113"/>
      <c r="AG713" s="113"/>
    </row>
    <row r="714" spans="1:33" x14ac:dyDescent="0.2">
      <c r="A714" s="113"/>
      <c r="B714" s="200"/>
      <c r="C714" s="113"/>
      <c r="D714" s="201"/>
      <c r="E714" s="201"/>
      <c r="F714" s="113"/>
      <c r="G714" s="113"/>
      <c r="H714" s="113"/>
      <c r="I714" s="203"/>
      <c r="J714" s="203"/>
      <c r="K714" s="204"/>
      <c r="L714" s="204"/>
      <c r="M714" s="204"/>
      <c r="N714" s="201"/>
      <c r="O714" s="201"/>
      <c r="P714" s="201"/>
      <c r="Q714" s="201"/>
      <c r="R714" s="113"/>
      <c r="S714" s="113"/>
      <c r="V714" s="201"/>
      <c r="W714" s="113"/>
      <c r="Y714" s="113"/>
      <c r="Z714" s="113"/>
      <c r="AA714" s="113"/>
      <c r="AC714" s="113"/>
      <c r="AD714" s="201"/>
      <c r="AE714" s="113"/>
      <c r="AF714" s="113"/>
      <c r="AG714" s="113"/>
    </row>
    <row r="715" spans="1:33" x14ac:dyDescent="0.2">
      <c r="A715" s="113"/>
      <c r="B715" s="200"/>
      <c r="C715" s="113"/>
      <c r="D715" s="201"/>
      <c r="E715" s="201"/>
      <c r="F715" s="113"/>
      <c r="G715" s="113"/>
      <c r="H715" s="113"/>
      <c r="I715" s="203"/>
      <c r="J715" s="203"/>
      <c r="K715" s="204"/>
      <c r="L715" s="204"/>
      <c r="M715" s="204"/>
      <c r="N715" s="201"/>
      <c r="O715" s="201"/>
      <c r="P715" s="201"/>
      <c r="Q715" s="201"/>
      <c r="R715" s="113"/>
      <c r="S715" s="113"/>
      <c r="V715" s="201"/>
      <c r="W715" s="113"/>
      <c r="Y715" s="113"/>
      <c r="Z715" s="113"/>
      <c r="AA715" s="113"/>
      <c r="AC715" s="113"/>
      <c r="AD715" s="201"/>
      <c r="AE715" s="113"/>
      <c r="AF715" s="113"/>
      <c r="AG715" s="113"/>
    </row>
    <row r="716" spans="1:33" x14ac:dyDescent="0.2">
      <c r="A716" s="113"/>
      <c r="B716" s="200"/>
      <c r="C716" s="113"/>
      <c r="D716" s="201"/>
      <c r="E716" s="201"/>
      <c r="F716" s="113"/>
      <c r="G716" s="113"/>
      <c r="H716" s="113"/>
      <c r="I716" s="203"/>
      <c r="J716" s="203"/>
      <c r="K716" s="204"/>
      <c r="L716" s="204"/>
      <c r="M716" s="204"/>
      <c r="N716" s="201"/>
      <c r="O716" s="201"/>
      <c r="P716" s="201"/>
      <c r="Q716" s="201"/>
      <c r="R716" s="113"/>
      <c r="S716" s="113"/>
      <c r="V716" s="201"/>
      <c r="W716" s="113"/>
      <c r="Y716" s="113"/>
      <c r="Z716" s="113"/>
      <c r="AA716" s="113"/>
      <c r="AC716" s="113"/>
      <c r="AD716" s="201"/>
      <c r="AE716" s="113"/>
      <c r="AF716" s="113"/>
      <c r="AG716" s="113"/>
    </row>
    <row r="717" spans="1:33" x14ac:dyDescent="0.2">
      <c r="A717" s="113"/>
      <c r="B717" s="200"/>
      <c r="C717" s="113"/>
      <c r="D717" s="201"/>
      <c r="E717" s="201"/>
      <c r="F717" s="113"/>
      <c r="G717" s="113"/>
      <c r="H717" s="113"/>
      <c r="I717" s="203"/>
      <c r="J717" s="203"/>
      <c r="K717" s="204"/>
      <c r="L717" s="204"/>
      <c r="M717" s="204"/>
      <c r="N717" s="201"/>
      <c r="O717" s="201"/>
      <c r="P717" s="201"/>
      <c r="Q717" s="201"/>
      <c r="R717" s="113"/>
      <c r="S717" s="113"/>
      <c r="V717" s="201"/>
      <c r="W717" s="113"/>
      <c r="Y717" s="113"/>
      <c r="Z717" s="113"/>
      <c r="AA717" s="113"/>
      <c r="AC717" s="113"/>
      <c r="AD717" s="201"/>
      <c r="AE717" s="113"/>
      <c r="AF717" s="113"/>
      <c r="AG717" s="113"/>
    </row>
    <row r="718" spans="1:33" x14ac:dyDescent="0.2">
      <c r="A718" s="113"/>
      <c r="B718" s="200"/>
      <c r="C718" s="113"/>
      <c r="D718" s="201"/>
      <c r="E718" s="201"/>
      <c r="F718" s="113"/>
      <c r="G718" s="113"/>
      <c r="H718" s="113"/>
      <c r="I718" s="203"/>
      <c r="J718" s="203"/>
      <c r="K718" s="204"/>
      <c r="L718" s="204"/>
      <c r="M718" s="204"/>
      <c r="N718" s="201"/>
      <c r="O718" s="201"/>
      <c r="P718" s="201"/>
      <c r="Q718" s="201"/>
      <c r="R718" s="113"/>
      <c r="S718" s="113"/>
      <c r="V718" s="201"/>
      <c r="W718" s="113"/>
      <c r="Y718" s="113"/>
      <c r="Z718" s="113"/>
      <c r="AA718" s="113"/>
      <c r="AC718" s="113"/>
      <c r="AD718" s="201"/>
      <c r="AE718" s="113"/>
      <c r="AF718" s="113"/>
      <c r="AG718" s="113"/>
    </row>
    <row r="719" spans="1:33" x14ac:dyDescent="0.2">
      <c r="A719" s="113"/>
      <c r="B719" s="200"/>
      <c r="C719" s="113"/>
      <c r="D719" s="201"/>
      <c r="E719" s="201"/>
      <c r="F719" s="113"/>
      <c r="G719" s="113"/>
      <c r="H719" s="113"/>
      <c r="I719" s="203"/>
      <c r="J719" s="203"/>
      <c r="K719" s="204"/>
      <c r="L719" s="204"/>
      <c r="M719" s="204"/>
      <c r="N719" s="201"/>
      <c r="O719" s="201"/>
      <c r="P719" s="201"/>
      <c r="Q719" s="201"/>
      <c r="R719" s="113"/>
      <c r="S719" s="113"/>
      <c r="V719" s="201"/>
      <c r="W719" s="113"/>
      <c r="Y719" s="113"/>
      <c r="Z719" s="113"/>
      <c r="AA719" s="113"/>
      <c r="AC719" s="113"/>
      <c r="AD719" s="201"/>
      <c r="AE719" s="113"/>
      <c r="AF719" s="113"/>
      <c r="AG719" s="113"/>
    </row>
    <row r="720" spans="1:33" x14ac:dyDescent="0.2">
      <c r="A720" s="113"/>
      <c r="B720" s="200"/>
      <c r="C720" s="113"/>
      <c r="D720" s="201"/>
      <c r="E720" s="201"/>
      <c r="F720" s="113"/>
      <c r="G720" s="113"/>
      <c r="H720" s="113"/>
      <c r="I720" s="203"/>
      <c r="J720" s="203"/>
      <c r="K720" s="204"/>
      <c r="L720" s="204"/>
      <c r="M720" s="204"/>
      <c r="N720" s="201"/>
      <c r="O720" s="201"/>
      <c r="P720" s="201"/>
      <c r="Q720" s="201"/>
      <c r="R720" s="113"/>
      <c r="S720" s="113"/>
      <c r="V720" s="201"/>
      <c r="W720" s="113"/>
      <c r="Y720" s="113"/>
      <c r="Z720" s="113"/>
      <c r="AA720" s="113"/>
      <c r="AC720" s="113"/>
      <c r="AD720" s="201"/>
      <c r="AE720" s="113"/>
      <c r="AF720" s="113"/>
      <c r="AG720" s="113"/>
    </row>
    <row r="721" spans="1:33" x14ac:dyDescent="0.2">
      <c r="A721" s="113"/>
      <c r="B721" s="200"/>
      <c r="C721" s="113"/>
      <c r="D721" s="201"/>
      <c r="E721" s="201"/>
      <c r="F721" s="113"/>
      <c r="G721" s="113"/>
      <c r="H721" s="113"/>
      <c r="I721" s="203"/>
      <c r="J721" s="203"/>
      <c r="K721" s="204"/>
      <c r="L721" s="204"/>
      <c r="M721" s="204"/>
      <c r="N721" s="201"/>
      <c r="O721" s="201"/>
      <c r="P721" s="201"/>
      <c r="Q721" s="201"/>
      <c r="R721" s="113"/>
      <c r="S721" s="113"/>
      <c r="V721" s="201"/>
      <c r="W721" s="113"/>
      <c r="Y721" s="113"/>
      <c r="Z721" s="113"/>
      <c r="AA721" s="113"/>
      <c r="AC721" s="113"/>
      <c r="AD721" s="201"/>
      <c r="AE721" s="113"/>
      <c r="AF721" s="113"/>
      <c r="AG721" s="113"/>
    </row>
    <row r="722" spans="1:33" x14ac:dyDescent="0.2">
      <c r="A722" s="113"/>
      <c r="B722" s="200"/>
      <c r="C722" s="113"/>
      <c r="D722" s="201"/>
      <c r="E722" s="201"/>
      <c r="F722" s="113"/>
      <c r="G722" s="113"/>
      <c r="H722" s="113"/>
      <c r="I722" s="203"/>
      <c r="J722" s="203"/>
      <c r="K722" s="204"/>
      <c r="L722" s="204"/>
      <c r="M722" s="204"/>
      <c r="N722" s="201"/>
      <c r="O722" s="201"/>
      <c r="P722" s="201"/>
      <c r="Q722" s="201"/>
      <c r="R722" s="113"/>
      <c r="S722" s="113"/>
      <c r="V722" s="201"/>
      <c r="W722" s="113"/>
      <c r="Y722" s="113"/>
      <c r="Z722" s="113"/>
      <c r="AA722" s="113"/>
      <c r="AC722" s="113"/>
      <c r="AD722" s="201"/>
      <c r="AE722" s="113"/>
      <c r="AF722" s="113"/>
      <c r="AG722" s="113"/>
    </row>
    <row r="723" spans="1:33" x14ac:dyDescent="0.2">
      <c r="A723" s="113"/>
      <c r="B723" s="200"/>
      <c r="C723" s="113"/>
      <c r="D723" s="201"/>
      <c r="E723" s="201"/>
      <c r="F723" s="113"/>
      <c r="G723" s="113"/>
      <c r="H723" s="113"/>
      <c r="I723" s="203"/>
      <c r="J723" s="203"/>
      <c r="K723" s="204"/>
      <c r="L723" s="204"/>
      <c r="M723" s="204"/>
      <c r="N723" s="201"/>
      <c r="O723" s="201"/>
      <c r="P723" s="201"/>
      <c r="Q723" s="201"/>
      <c r="R723" s="113"/>
      <c r="S723" s="113"/>
      <c r="V723" s="201"/>
      <c r="W723" s="113"/>
      <c r="Y723" s="113"/>
      <c r="Z723" s="113"/>
      <c r="AA723" s="113"/>
      <c r="AC723" s="113"/>
      <c r="AD723" s="201"/>
      <c r="AE723" s="113"/>
      <c r="AF723" s="113"/>
      <c r="AG723" s="113"/>
    </row>
    <row r="724" spans="1:33" x14ac:dyDescent="0.2">
      <c r="A724" s="113"/>
      <c r="B724" s="200"/>
      <c r="C724" s="113"/>
      <c r="D724" s="201"/>
      <c r="E724" s="201"/>
      <c r="F724" s="113"/>
      <c r="G724" s="113"/>
      <c r="H724" s="113"/>
      <c r="I724" s="203"/>
      <c r="J724" s="203"/>
      <c r="K724" s="204"/>
      <c r="L724" s="204"/>
      <c r="M724" s="204"/>
      <c r="N724" s="201"/>
      <c r="O724" s="201"/>
      <c r="P724" s="201"/>
      <c r="Q724" s="201"/>
      <c r="R724" s="113"/>
      <c r="S724" s="113"/>
      <c r="V724" s="201"/>
      <c r="W724" s="113"/>
      <c r="Y724" s="113"/>
      <c r="Z724" s="113"/>
      <c r="AA724" s="113"/>
      <c r="AC724" s="113"/>
      <c r="AD724" s="201"/>
      <c r="AE724" s="113"/>
      <c r="AF724" s="113"/>
      <c r="AG724" s="113"/>
    </row>
    <row r="725" spans="1:33" x14ac:dyDescent="0.2">
      <c r="A725" s="113"/>
      <c r="B725" s="200"/>
      <c r="C725" s="113"/>
      <c r="D725" s="201"/>
      <c r="E725" s="201"/>
      <c r="F725" s="113"/>
      <c r="G725" s="113"/>
      <c r="H725" s="113"/>
      <c r="I725" s="203"/>
      <c r="J725" s="203"/>
      <c r="K725" s="204"/>
      <c r="L725" s="204"/>
      <c r="M725" s="204"/>
      <c r="N725" s="201"/>
      <c r="O725" s="201"/>
      <c r="P725" s="201"/>
      <c r="Q725" s="201"/>
      <c r="R725" s="113"/>
      <c r="S725" s="113"/>
      <c r="V725" s="201"/>
      <c r="W725" s="113"/>
      <c r="Y725" s="113"/>
      <c r="Z725" s="113"/>
      <c r="AA725" s="113"/>
      <c r="AC725" s="113"/>
      <c r="AD725" s="201"/>
      <c r="AE725" s="113"/>
      <c r="AF725" s="113"/>
      <c r="AG725" s="113"/>
    </row>
    <row r="726" spans="1:33" x14ac:dyDescent="0.2">
      <c r="A726" s="113"/>
      <c r="B726" s="200"/>
      <c r="C726" s="113"/>
      <c r="D726" s="201"/>
      <c r="E726" s="201"/>
      <c r="F726" s="113"/>
      <c r="G726" s="113"/>
      <c r="H726" s="113"/>
      <c r="I726" s="203"/>
      <c r="J726" s="203"/>
      <c r="K726" s="204"/>
      <c r="L726" s="204"/>
      <c r="M726" s="204"/>
      <c r="N726" s="201"/>
      <c r="O726" s="201"/>
      <c r="P726" s="201"/>
      <c r="Q726" s="201"/>
      <c r="R726" s="113"/>
      <c r="S726" s="113"/>
      <c r="V726" s="201"/>
      <c r="W726" s="113"/>
      <c r="Y726" s="113"/>
      <c r="Z726" s="113"/>
      <c r="AA726" s="113"/>
      <c r="AC726" s="113"/>
      <c r="AD726" s="201"/>
      <c r="AE726" s="113"/>
      <c r="AF726" s="113"/>
      <c r="AG726" s="113"/>
    </row>
    <row r="727" spans="1:33" x14ac:dyDescent="0.2">
      <c r="A727" s="113"/>
      <c r="B727" s="200"/>
      <c r="C727" s="113"/>
      <c r="D727" s="201"/>
      <c r="E727" s="201"/>
      <c r="F727" s="113"/>
      <c r="G727" s="113"/>
      <c r="H727" s="113"/>
      <c r="I727" s="203"/>
      <c r="J727" s="203"/>
      <c r="K727" s="204"/>
      <c r="L727" s="204"/>
      <c r="M727" s="204"/>
      <c r="N727" s="201"/>
      <c r="O727" s="201"/>
      <c r="P727" s="201"/>
      <c r="Q727" s="201"/>
      <c r="R727" s="113"/>
      <c r="S727" s="113"/>
      <c r="V727" s="201"/>
      <c r="W727" s="113"/>
      <c r="Y727" s="113"/>
      <c r="Z727" s="113"/>
      <c r="AA727" s="113"/>
      <c r="AC727" s="113"/>
      <c r="AD727" s="201"/>
      <c r="AE727" s="113"/>
      <c r="AF727" s="113"/>
      <c r="AG727" s="113"/>
    </row>
    <row r="728" spans="1:33" x14ac:dyDescent="0.2">
      <c r="A728" s="113"/>
      <c r="B728" s="200"/>
      <c r="C728" s="113"/>
      <c r="D728" s="201"/>
      <c r="E728" s="201"/>
      <c r="F728" s="113"/>
      <c r="G728" s="113"/>
      <c r="H728" s="113"/>
      <c r="I728" s="203"/>
      <c r="J728" s="203"/>
      <c r="K728" s="204"/>
      <c r="L728" s="204"/>
      <c r="M728" s="204"/>
      <c r="N728" s="201"/>
      <c r="O728" s="201"/>
      <c r="P728" s="201"/>
      <c r="Q728" s="201"/>
      <c r="R728" s="113"/>
      <c r="S728" s="113"/>
      <c r="V728" s="201"/>
      <c r="W728" s="113"/>
      <c r="Y728" s="113"/>
      <c r="Z728" s="113"/>
      <c r="AA728" s="113"/>
      <c r="AC728" s="113"/>
      <c r="AD728" s="201"/>
      <c r="AE728" s="113"/>
      <c r="AF728" s="113"/>
      <c r="AG728" s="113"/>
    </row>
    <row r="729" spans="1:33" x14ac:dyDescent="0.2">
      <c r="A729" s="113"/>
      <c r="B729" s="200"/>
      <c r="C729" s="113"/>
      <c r="D729" s="201"/>
      <c r="E729" s="201"/>
      <c r="F729" s="113"/>
      <c r="G729" s="113"/>
      <c r="H729" s="113"/>
      <c r="I729" s="203"/>
      <c r="J729" s="203"/>
      <c r="K729" s="204"/>
      <c r="L729" s="204"/>
      <c r="M729" s="204"/>
      <c r="N729" s="201"/>
      <c r="O729" s="201"/>
      <c r="P729" s="201"/>
      <c r="Q729" s="201"/>
      <c r="R729" s="113"/>
      <c r="S729" s="113"/>
      <c r="V729" s="201"/>
      <c r="W729" s="113"/>
      <c r="Y729" s="113"/>
      <c r="Z729" s="113"/>
      <c r="AA729" s="113"/>
      <c r="AC729" s="113"/>
      <c r="AD729" s="201"/>
      <c r="AE729" s="113"/>
      <c r="AF729" s="113"/>
      <c r="AG729" s="113"/>
    </row>
    <row r="730" spans="1:33" x14ac:dyDescent="0.2">
      <c r="A730" s="113"/>
      <c r="B730" s="200"/>
      <c r="C730" s="113"/>
      <c r="D730" s="201"/>
      <c r="E730" s="201"/>
      <c r="F730" s="113"/>
      <c r="G730" s="113"/>
      <c r="H730" s="113"/>
      <c r="I730" s="203"/>
      <c r="J730" s="203"/>
      <c r="K730" s="204"/>
      <c r="L730" s="204"/>
      <c r="M730" s="204"/>
      <c r="N730" s="201"/>
      <c r="O730" s="201"/>
      <c r="P730" s="201"/>
      <c r="Q730" s="201"/>
      <c r="R730" s="113"/>
      <c r="S730" s="113"/>
      <c r="V730" s="201"/>
      <c r="W730" s="113"/>
      <c r="Y730" s="113"/>
      <c r="Z730" s="113"/>
      <c r="AA730" s="113"/>
      <c r="AC730" s="113"/>
      <c r="AD730" s="201"/>
      <c r="AE730" s="113"/>
      <c r="AF730" s="113"/>
      <c r="AG730" s="113"/>
    </row>
    <row r="731" spans="1:33" x14ac:dyDescent="0.2">
      <c r="A731" s="113"/>
      <c r="B731" s="200"/>
      <c r="C731" s="113"/>
      <c r="D731" s="201"/>
      <c r="E731" s="201"/>
      <c r="F731" s="113"/>
      <c r="G731" s="113"/>
      <c r="H731" s="113"/>
      <c r="I731" s="203"/>
      <c r="J731" s="203"/>
      <c r="K731" s="204"/>
      <c r="L731" s="204"/>
      <c r="M731" s="204"/>
      <c r="N731" s="201"/>
      <c r="O731" s="201"/>
      <c r="P731" s="201"/>
      <c r="Q731" s="201"/>
      <c r="R731" s="113"/>
      <c r="S731" s="113"/>
      <c r="V731" s="201"/>
      <c r="W731" s="113"/>
      <c r="Y731" s="113"/>
      <c r="Z731" s="113"/>
      <c r="AA731" s="113"/>
      <c r="AC731" s="113"/>
      <c r="AD731" s="201"/>
      <c r="AE731" s="113"/>
      <c r="AF731" s="113"/>
      <c r="AG731" s="113"/>
    </row>
    <row r="732" spans="1:33" x14ac:dyDescent="0.2">
      <c r="A732" s="113"/>
      <c r="B732" s="200"/>
      <c r="C732" s="113"/>
      <c r="D732" s="201"/>
      <c r="E732" s="201"/>
      <c r="F732" s="113"/>
      <c r="G732" s="113"/>
      <c r="H732" s="113"/>
      <c r="I732" s="203"/>
      <c r="J732" s="203"/>
      <c r="K732" s="204"/>
      <c r="L732" s="204"/>
      <c r="M732" s="204"/>
      <c r="N732" s="201"/>
      <c r="O732" s="201"/>
      <c r="P732" s="201"/>
      <c r="Q732" s="201"/>
      <c r="R732" s="113"/>
      <c r="S732" s="113"/>
      <c r="V732" s="201"/>
      <c r="W732" s="113"/>
      <c r="Y732" s="113"/>
      <c r="Z732" s="113"/>
      <c r="AA732" s="113"/>
      <c r="AC732" s="113"/>
      <c r="AD732" s="201"/>
      <c r="AE732" s="113"/>
      <c r="AF732" s="113"/>
      <c r="AG732" s="113"/>
    </row>
    <row r="733" spans="1:33" x14ac:dyDescent="0.2">
      <c r="A733" s="113"/>
      <c r="B733" s="200"/>
      <c r="C733" s="113"/>
      <c r="D733" s="201"/>
      <c r="E733" s="201"/>
      <c r="F733" s="113"/>
      <c r="G733" s="113"/>
      <c r="H733" s="113"/>
      <c r="I733" s="203"/>
      <c r="J733" s="203"/>
      <c r="K733" s="204"/>
      <c r="L733" s="204"/>
      <c r="M733" s="204"/>
      <c r="N733" s="201"/>
      <c r="O733" s="201"/>
      <c r="P733" s="201"/>
      <c r="Q733" s="201"/>
      <c r="R733" s="113"/>
      <c r="S733" s="113"/>
      <c r="V733" s="201"/>
      <c r="W733" s="113"/>
      <c r="Y733" s="113"/>
      <c r="Z733" s="113"/>
      <c r="AA733" s="113"/>
      <c r="AC733" s="113"/>
      <c r="AD733" s="201"/>
      <c r="AE733" s="113"/>
      <c r="AF733" s="113"/>
      <c r="AG733" s="113"/>
    </row>
    <row r="734" spans="1:33" x14ac:dyDescent="0.2">
      <c r="A734" s="113"/>
      <c r="B734" s="200"/>
      <c r="C734" s="113"/>
      <c r="D734" s="201"/>
      <c r="E734" s="201"/>
      <c r="F734" s="113"/>
      <c r="G734" s="113"/>
      <c r="H734" s="113"/>
      <c r="I734" s="203"/>
      <c r="J734" s="203"/>
      <c r="K734" s="204"/>
      <c r="L734" s="204"/>
      <c r="M734" s="204"/>
      <c r="N734" s="201"/>
      <c r="O734" s="201"/>
      <c r="P734" s="201"/>
      <c r="Q734" s="201"/>
      <c r="R734" s="113"/>
      <c r="S734" s="113"/>
      <c r="V734" s="201"/>
      <c r="W734" s="113"/>
      <c r="Y734" s="113"/>
      <c r="Z734" s="113"/>
      <c r="AA734" s="113"/>
      <c r="AC734" s="113"/>
      <c r="AD734" s="201"/>
      <c r="AE734" s="113"/>
      <c r="AF734" s="113"/>
      <c r="AG734" s="113"/>
    </row>
    <row r="735" spans="1:33" x14ac:dyDescent="0.2">
      <c r="A735" s="113"/>
      <c r="B735" s="200"/>
      <c r="C735" s="113"/>
      <c r="D735" s="201"/>
      <c r="E735" s="201"/>
      <c r="F735" s="113"/>
      <c r="G735" s="113"/>
      <c r="H735" s="113"/>
      <c r="I735" s="203"/>
      <c r="J735" s="203"/>
      <c r="K735" s="204"/>
      <c r="L735" s="204"/>
      <c r="M735" s="204"/>
      <c r="N735" s="201"/>
      <c r="O735" s="201"/>
      <c r="P735" s="201"/>
      <c r="Q735" s="201"/>
      <c r="R735" s="113"/>
      <c r="S735" s="113"/>
      <c r="V735" s="201"/>
      <c r="W735" s="113"/>
      <c r="Y735" s="113"/>
      <c r="Z735" s="113"/>
      <c r="AA735" s="113"/>
      <c r="AC735" s="113"/>
      <c r="AD735" s="201"/>
      <c r="AE735" s="113"/>
      <c r="AF735" s="113"/>
      <c r="AG735" s="113"/>
    </row>
    <row r="736" spans="1:33" x14ac:dyDescent="0.2">
      <c r="A736" s="113"/>
      <c r="B736" s="200"/>
      <c r="C736" s="113"/>
      <c r="D736" s="201"/>
      <c r="E736" s="201"/>
      <c r="F736" s="113"/>
      <c r="G736" s="113"/>
      <c r="H736" s="113"/>
      <c r="I736" s="203"/>
      <c r="J736" s="203"/>
      <c r="K736" s="204"/>
      <c r="L736" s="204"/>
      <c r="M736" s="204"/>
      <c r="N736" s="201"/>
      <c r="O736" s="201"/>
      <c r="P736" s="201"/>
      <c r="Q736" s="201"/>
      <c r="R736" s="113"/>
      <c r="S736" s="113"/>
      <c r="V736" s="201"/>
      <c r="W736" s="113"/>
      <c r="Y736" s="113"/>
      <c r="Z736" s="113"/>
      <c r="AA736" s="113"/>
      <c r="AC736" s="113"/>
      <c r="AD736" s="201"/>
      <c r="AE736" s="113"/>
      <c r="AF736" s="113"/>
      <c r="AG736" s="113"/>
    </row>
    <row r="737" spans="1:33" x14ac:dyDescent="0.2">
      <c r="A737" s="113"/>
      <c r="B737" s="200"/>
      <c r="C737" s="113"/>
      <c r="D737" s="201"/>
      <c r="E737" s="201"/>
      <c r="F737" s="113"/>
      <c r="G737" s="113"/>
      <c r="H737" s="113"/>
      <c r="I737" s="203"/>
      <c r="J737" s="203"/>
      <c r="K737" s="204"/>
      <c r="L737" s="204"/>
      <c r="M737" s="204"/>
      <c r="N737" s="201"/>
      <c r="O737" s="201"/>
      <c r="P737" s="201"/>
      <c r="Q737" s="201"/>
      <c r="R737" s="113"/>
      <c r="S737" s="113"/>
      <c r="V737" s="201"/>
      <c r="W737" s="113"/>
      <c r="Y737" s="113"/>
      <c r="Z737" s="113"/>
      <c r="AA737" s="113"/>
      <c r="AC737" s="113"/>
      <c r="AD737" s="201"/>
      <c r="AE737" s="113"/>
      <c r="AF737" s="113"/>
      <c r="AG737" s="113"/>
    </row>
    <row r="738" spans="1:33" x14ac:dyDescent="0.2">
      <c r="A738" s="113"/>
      <c r="B738" s="200"/>
      <c r="C738" s="113"/>
      <c r="D738" s="201"/>
      <c r="E738" s="201"/>
      <c r="F738" s="113"/>
      <c r="G738" s="113"/>
      <c r="H738" s="113"/>
      <c r="I738" s="203"/>
      <c r="J738" s="203"/>
      <c r="K738" s="204"/>
      <c r="L738" s="204"/>
      <c r="M738" s="204"/>
      <c r="N738" s="201"/>
      <c r="O738" s="201"/>
      <c r="P738" s="201"/>
      <c r="Q738" s="201"/>
      <c r="R738" s="113"/>
      <c r="S738" s="113"/>
      <c r="V738" s="201"/>
      <c r="W738" s="113"/>
      <c r="Y738" s="113"/>
      <c r="Z738" s="113"/>
      <c r="AA738" s="113"/>
      <c r="AC738" s="113"/>
      <c r="AD738" s="201"/>
      <c r="AE738" s="113"/>
      <c r="AF738" s="113"/>
      <c r="AG738" s="113"/>
    </row>
    <row r="739" spans="1:33" x14ac:dyDescent="0.2">
      <c r="A739" s="113"/>
      <c r="B739" s="200"/>
      <c r="C739" s="113"/>
      <c r="D739" s="201"/>
      <c r="E739" s="201"/>
      <c r="F739" s="113"/>
      <c r="G739" s="113"/>
      <c r="H739" s="113"/>
      <c r="I739" s="203"/>
      <c r="J739" s="203"/>
      <c r="K739" s="204"/>
      <c r="L739" s="204"/>
      <c r="M739" s="204"/>
      <c r="N739" s="201"/>
      <c r="O739" s="201"/>
      <c r="P739" s="201"/>
      <c r="Q739" s="201"/>
      <c r="R739" s="113"/>
      <c r="S739" s="113"/>
      <c r="V739" s="201"/>
      <c r="W739" s="113"/>
      <c r="Y739" s="113"/>
      <c r="Z739" s="113"/>
      <c r="AA739" s="113"/>
      <c r="AC739" s="113"/>
      <c r="AD739" s="201"/>
      <c r="AE739" s="113"/>
      <c r="AF739" s="113"/>
      <c r="AG739" s="113"/>
    </row>
    <row r="740" spans="1:33" x14ac:dyDescent="0.2">
      <c r="A740" s="113"/>
      <c r="B740" s="200"/>
      <c r="C740" s="113"/>
      <c r="D740" s="201"/>
      <c r="E740" s="201"/>
      <c r="F740" s="113"/>
      <c r="G740" s="113"/>
      <c r="H740" s="113"/>
      <c r="I740" s="203"/>
      <c r="J740" s="203"/>
      <c r="K740" s="204"/>
      <c r="L740" s="204"/>
      <c r="M740" s="204"/>
      <c r="N740" s="201"/>
      <c r="O740" s="201"/>
      <c r="P740" s="201"/>
      <c r="Q740" s="201"/>
      <c r="R740" s="113"/>
      <c r="S740" s="113"/>
      <c r="V740" s="201"/>
      <c r="W740" s="113"/>
      <c r="Y740" s="113"/>
      <c r="Z740" s="113"/>
      <c r="AA740" s="113"/>
      <c r="AC740" s="113"/>
      <c r="AD740" s="201"/>
      <c r="AE740" s="113"/>
      <c r="AF740" s="113"/>
      <c r="AG740" s="113"/>
    </row>
    <row r="741" spans="1:33" x14ac:dyDescent="0.2">
      <c r="A741" s="113"/>
      <c r="B741" s="200"/>
      <c r="C741" s="113"/>
      <c r="D741" s="201"/>
      <c r="E741" s="201"/>
      <c r="F741" s="113"/>
      <c r="G741" s="113"/>
      <c r="H741" s="113"/>
      <c r="I741" s="203"/>
      <c r="J741" s="203"/>
      <c r="K741" s="204"/>
      <c r="L741" s="204"/>
      <c r="M741" s="204"/>
      <c r="N741" s="201"/>
      <c r="O741" s="201"/>
      <c r="P741" s="201"/>
      <c r="Q741" s="201"/>
      <c r="R741" s="113"/>
      <c r="S741" s="113"/>
      <c r="V741" s="201"/>
      <c r="W741" s="113"/>
      <c r="Y741" s="113"/>
      <c r="Z741" s="113"/>
      <c r="AA741" s="113"/>
      <c r="AC741" s="113"/>
      <c r="AD741" s="201"/>
      <c r="AE741" s="113"/>
      <c r="AF741" s="113"/>
      <c r="AG741" s="113"/>
    </row>
    <row r="742" spans="1:33" x14ac:dyDescent="0.2">
      <c r="A742" s="113"/>
      <c r="B742" s="200"/>
      <c r="C742" s="113"/>
      <c r="D742" s="201"/>
      <c r="E742" s="201"/>
      <c r="F742" s="113"/>
      <c r="G742" s="113"/>
      <c r="H742" s="113"/>
      <c r="I742" s="203"/>
      <c r="J742" s="203"/>
      <c r="K742" s="204"/>
      <c r="L742" s="204"/>
      <c r="M742" s="204"/>
      <c r="N742" s="201"/>
      <c r="O742" s="201"/>
      <c r="P742" s="201"/>
      <c r="Q742" s="201"/>
      <c r="R742" s="113"/>
      <c r="S742" s="113"/>
      <c r="V742" s="201"/>
      <c r="W742" s="113"/>
      <c r="Y742" s="113"/>
      <c r="Z742" s="113"/>
      <c r="AA742" s="113"/>
      <c r="AC742" s="113"/>
      <c r="AD742" s="201"/>
      <c r="AE742" s="113"/>
      <c r="AF742" s="113"/>
      <c r="AG742" s="113"/>
    </row>
    <row r="743" spans="1:33" x14ac:dyDescent="0.2">
      <c r="A743" s="113"/>
      <c r="B743" s="200"/>
      <c r="C743" s="113"/>
      <c r="D743" s="201"/>
      <c r="E743" s="201"/>
      <c r="F743" s="113"/>
      <c r="G743" s="113"/>
      <c r="H743" s="113"/>
      <c r="I743" s="203"/>
      <c r="J743" s="203"/>
      <c r="K743" s="204"/>
      <c r="L743" s="204"/>
      <c r="M743" s="204"/>
      <c r="N743" s="201"/>
      <c r="O743" s="201"/>
      <c r="P743" s="201"/>
      <c r="Q743" s="201"/>
      <c r="R743" s="113"/>
      <c r="S743" s="113"/>
      <c r="V743" s="201"/>
      <c r="W743" s="113"/>
      <c r="Y743" s="113"/>
      <c r="Z743" s="113"/>
      <c r="AA743" s="113"/>
      <c r="AC743" s="113"/>
      <c r="AD743" s="201"/>
      <c r="AE743" s="113"/>
      <c r="AF743" s="113"/>
      <c r="AG743" s="113"/>
    </row>
    <row r="744" spans="1:33" x14ac:dyDescent="0.2">
      <c r="A744" s="113"/>
      <c r="B744" s="200"/>
      <c r="C744" s="113"/>
      <c r="D744" s="201"/>
      <c r="E744" s="201"/>
      <c r="F744" s="113"/>
      <c r="G744" s="113"/>
      <c r="H744" s="113"/>
      <c r="I744" s="203"/>
      <c r="J744" s="203"/>
      <c r="K744" s="204"/>
      <c r="L744" s="204"/>
      <c r="M744" s="204"/>
      <c r="N744" s="201"/>
      <c r="O744" s="201"/>
      <c r="P744" s="201"/>
      <c r="Q744" s="201"/>
      <c r="R744" s="113"/>
      <c r="S744" s="113"/>
      <c r="V744" s="201"/>
      <c r="W744" s="113"/>
      <c r="Y744" s="113"/>
      <c r="Z744" s="113"/>
      <c r="AA744" s="113"/>
      <c r="AC744" s="113"/>
      <c r="AD744" s="201"/>
      <c r="AE744" s="113"/>
      <c r="AF744" s="113"/>
      <c r="AG744" s="113"/>
    </row>
    <row r="745" spans="1:33" x14ac:dyDescent="0.2">
      <c r="A745" s="113"/>
      <c r="B745" s="200"/>
      <c r="C745" s="113"/>
      <c r="D745" s="201"/>
      <c r="E745" s="201"/>
      <c r="F745" s="113"/>
      <c r="G745" s="113"/>
      <c r="H745" s="113"/>
      <c r="I745" s="203"/>
      <c r="J745" s="203"/>
      <c r="K745" s="204"/>
      <c r="L745" s="204"/>
      <c r="M745" s="204"/>
      <c r="N745" s="201"/>
      <c r="O745" s="201"/>
      <c r="P745" s="201"/>
      <c r="Q745" s="201"/>
      <c r="R745" s="113"/>
      <c r="S745" s="113"/>
      <c r="V745" s="201"/>
      <c r="W745" s="113"/>
      <c r="Y745" s="113"/>
      <c r="Z745" s="113"/>
      <c r="AA745" s="113"/>
      <c r="AC745" s="113"/>
      <c r="AD745" s="201"/>
      <c r="AE745" s="113"/>
      <c r="AF745" s="113"/>
      <c r="AG745" s="113"/>
    </row>
    <row r="746" spans="1:33" x14ac:dyDescent="0.2">
      <c r="A746" s="113"/>
      <c r="B746" s="200"/>
      <c r="C746" s="113"/>
      <c r="D746" s="201"/>
      <c r="E746" s="201"/>
      <c r="F746" s="113"/>
      <c r="G746" s="113"/>
      <c r="H746" s="113"/>
      <c r="I746" s="203"/>
      <c r="J746" s="203"/>
      <c r="K746" s="204"/>
      <c r="L746" s="204"/>
      <c r="M746" s="204"/>
      <c r="N746" s="201"/>
      <c r="O746" s="201"/>
      <c r="P746" s="201"/>
      <c r="Q746" s="201"/>
      <c r="R746" s="113"/>
      <c r="S746" s="113"/>
      <c r="V746" s="201"/>
      <c r="W746" s="113"/>
      <c r="Y746" s="113"/>
      <c r="Z746" s="113"/>
      <c r="AA746" s="113"/>
      <c r="AC746" s="113"/>
      <c r="AD746" s="201"/>
      <c r="AE746" s="113"/>
      <c r="AF746" s="113"/>
      <c r="AG746" s="113"/>
    </row>
    <row r="747" spans="1:33" x14ac:dyDescent="0.2">
      <c r="A747" s="113"/>
      <c r="B747" s="200"/>
      <c r="C747" s="113"/>
      <c r="D747" s="201"/>
      <c r="E747" s="201"/>
      <c r="F747" s="113"/>
      <c r="G747" s="113"/>
      <c r="H747" s="113"/>
      <c r="I747" s="203"/>
      <c r="J747" s="203"/>
      <c r="K747" s="204"/>
      <c r="L747" s="204"/>
      <c r="M747" s="204"/>
      <c r="N747" s="201"/>
      <c r="O747" s="201"/>
      <c r="P747" s="201"/>
      <c r="Q747" s="201"/>
      <c r="R747" s="113"/>
      <c r="S747" s="113"/>
      <c r="V747" s="201"/>
      <c r="W747" s="113"/>
      <c r="Y747" s="113"/>
      <c r="Z747" s="113"/>
      <c r="AA747" s="113"/>
      <c r="AC747" s="113"/>
      <c r="AD747" s="201"/>
      <c r="AE747" s="113"/>
      <c r="AF747" s="113"/>
      <c r="AG747" s="113"/>
    </row>
    <row r="748" spans="1:33" x14ac:dyDescent="0.2">
      <c r="A748" s="113"/>
      <c r="B748" s="200"/>
      <c r="C748" s="113"/>
      <c r="D748" s="201"/>
      <c r="E748" s="201"/>
      <c r="F748" s="113"/>
      <c r="G748" s="113"/>
      <c r="H748" s="113"/>
      <c r="I748" s="203"/>
      <c r="J748" s="203"/>
      <c r="K748" s="204"/>
      <c r="L748" s="204"/>
      <c r="M748" s="204"/>
      <c r="N748" s="201"/>
      <c r="O748" s="201"/>
      <c r="P748" s="201"/>
      <c r="Q748" s="201"/>
      <c r="R748" s="113"/>
      <c r="S748" s="113"/>
      <c r="V748" s="201"/>
      <c r="W748" s="113"/>
      <c r="Y748" s="113"/>
      <c r="Z748" s="113"/>
      <c r="AA748" s="113"/>
      <c r="AC748" s="113"/>
      <c r="AD748" s="201"/>
      <c r="AE748" s="113"/>
      <c r="AF748" s="113"/>
      <c r="AG748" s="113"/>
    </row>
    <row r="749" spans="1:33" x14ac:dyDescent="0.2">
      <c r="A749" s="113"/>
      <c r="B749" s="200"/>
      <c r="C749" s="113"/>
      <c r="D749" s="201"/>
      <c r="E749" s="201"/>
      <c r="F749" s="113"/>
      <c r="G749" s="113"/>
      <c r="H749" s="113"/>
      <c r="I749" s="203"/>
      <c r="J749" s="203"/>
      <c r="K749" s="204"/>
      <c r="L749" s="204"/>
      <c r="M749" s="204"/>
      <c r="N749" s="201"/>
      <c r="O749" s="201"/>
      <c r="P749" s="201"/>
      <c r="Q749" s="201"/>
      <c r="R749" s="113"/>
      <c r="S749" s="113"/>
      <c r="V749" s="201"/>
      <c r="W749" s="113"/>
      <c r="Y749" s="113"/>
      <c r="Z749" s="113"/>
      <c r="AA749" s="113"/>
      <c r="AC749" s="113"/>
      <c r="AD749" s="201"/>
      <c r="AE749" s="113"/>
      <c r="AF749" s="113"/>
      <c r="AG749" s="113"/>
    </row>
    <row r="750" spans="1:33" x14ac:dyDescent="0.2">
      <c r="A750" s="113"/>
      <c r="B750" s="200"/>
      <c r="C750" s="113"/>
      <c r="D750" s="201"/>
      <c r="E750" s="201"/>
      <c r="F750" s="113"/>
      <c r="G750" s="113"/>
      <c r="H750" s="113"/>
      <c r="I750" s="203"/>
      <c r="J750" s="203"/>
      <c r="K750" s="204"/>
      <c r="L750" s="204"/>
      <c r="M750" s="204"/>
      <c r="N750" s="201"/>
      <c r="O750" s="201"/>
      <c r="P750" s="201"/>
      <c r="Q750" s="201"/>
      <c r="R750" s="113"/>
      <c r="S750" s="113"/>
      <c r="V750" s="201"/>
      <c r="W750" s="113"/>
      <c r="Y750" s="113"/>
      <c r="Z750" s="113"/>
      <c r="AA750" s="113"/>
      <c r="AC750" s="113"/>
      <c r="AD750" s="201"/>
      <c r="AE750" s="113"/>
      <c r="AF750" s="113"/>
      <c r="AG750" s="113"/>
    </row>
    <row r="751" spans="1:33" x14ac:dyDescent="0.2">
      <c r="A751" s="113"/>
      <c r="B751" s="200"/>
      <c r="C751" s="113"/>
      <c r="D751" s="201"/>
      <c r="E751" s="201"/>
      <c r="F751" s="113"/>
      <c r="G751" s="113"/>
      <c r="H751" s="113"/>
      <c r="I751" s="203"/>
      <c r="J751" s="203"/>
      <c r="K751" s="204"/>
      <c r="L751" s="204"/>
      <c r="M751" s="204"/>
      <c r="N751" s="201"/>
      <c r="O751" s="201"/>
      <c r="P751" s="201"/>
      <c r="Q751" s="201"/>
      <c r="R751" s="113"/>
      <c r="S751" s="113"/>
      <c r="V751" s="201"/>
      <c r="W751" s="113"/>
      <c r="Y751" s="113"/>
      <c r="Z751" s="113"/>
      <c r="AA751" s="113"/>
      <c r="AC751" s="113"/>
      <c r="AD751" s="201"/>
      <c r="AE751" s="113"/>
      <c r="AF751" s="113"/>
      <c r="AG751" s="113"/>
    </row>
    <row r="752" spans="1:33" x14ac:dyDescent="0.2">
      <c r="A752" s="113"/>
      <c r="B752" s="200"/>
      <c r="C752" s="113"/>
      <c r="D752" s="201"/>
      <c r="E752" s="201"/>
      <c r="F752" s="113"/>
      <c r="G752" s="113"/>
      <c r="H752" s="113"/>
      <c r="I752" s="203"/>
      <c r="J752" s="203"/>
      <c r="K752" s="204"/>
      <c r="L752" s="204"/>
      <c r="M752" s="204"/>
      <c r="N752" s="201"/>
      <c r="O752" s="201"/>
      <c r="P752" s="201"/>
      <c r="Q752" s="201"/>
      <c r="R752" s="113"/>
      <c r="S752" s="113"/>
      <c r="V752" s="201"/>
      <c r="W752" s="113"/>
      <c r="Y752" s="113"/>
      <c r="Z752" s="113"/>
      <c r="AA752" s="113"/>
      <c r="AC752" s="113"/>
      <c r="AD752" s="201"/>
      <c r="AE752" s="113"/>
      <c r="AF752" s="113"/>
      <c r="AG752" s="113"/>
    </row>
    <row r="753" spans="1:33" x14ac:dyDescent="0.2">
      <c r="A753" s="113"/>
      <c r="B753" s="200"/>
      <c r="C753" s="113"/>
      <c r="D753" s="201"/>
      <c r="E753" s="201"/>
      <c r="F753" s="113"/>
      <c r="G753" s="113"/>
      <c r="H753" s="113"/>
      <c r="I753" s="203"/>
      <c r="J753" s="203"/>
      <c r="K753" s="204"/>
      <c r="L753" s="204"/>
      <c r="M753" s="204"/>
      <c r="N753" s="201"/>
      <c r="O753" s="201"/>
      <c r="P753" s="201"/>
      <c r="Q753" s="201"/>
      <c r="R753" s="113"/>
      <c r="S753" s="113"/>
      <c r="V753" s="201"/>
      <c r="W753" s="113"/>
      <c r="Y753" s="113"/>
      <c r="Z753" s="113"/>
      <c r="AA753" s="113"/>
      <c r="AC753" s="113"/>
      <c r="AD753" s="201"/>
      <c r="AE753" s="113"/>
      <c r="AF753" s="113"/>
      <c r="AG753" s="113"/>
    </row>
    <row r="754" spans="1:33" x14ac:dyDescent="0.2">
      <c r="A754" s="113"/>
      <c r="B754" s="200"/>
      <c r="C754" s="113"/>
      <c r="D754" s="201"/>
      <c r="E754" s="201"/>
      <c r="F754" s="113"/>
      <c r="G754" s="113"/>
      <c r="H754" s="113"/>
      <c r="I754" s="203"/>
      <c r="J754" s="203"/>
      <c r="K754" s="204"/>
      <c r="L754" s="204"/>
      <c r="M754" s="204"/>
      <c r="N754" s="201"/>
      <c r="O754" s="201"/>
      <c r="P754" s="201"/>
      <c r="Q754" s="201"/>
      <c r="R754" s="113"/>
      <c r="S754" s="113"/>
      <c r="V754" s="201"/>
      <c r="W754" s="113"/>
      <c r="Y754" s="113"/>
      <c r="Z754" s="113"/>
      <c r="AA754" s="113"/>
      <c r="AC754" s="113"/>
      <c r="AD754" s="201"/>
      <c r="AE754" s="113"/>
      <c r="AF754" s="113"/>
      <c r="AG754" s="113"/>
    </row>
    <row r="755" spans="1:33" x14ac:dyDescent="0.2">
      <c r="A755" s="113"/>
      <c r="B755" s="200"/>
      <c r="C755" s="113"/>
      <c r="D755" s="201"/>
      <c r="E755" s="201"/>
      <c r="F755" s="113"/>
      <c r="G755" s="113"/>
      <c r="H755" s="113"/>
      <c r="I755" s="203"/>
      <c r="J755" s="203"/>
      <c r="K755" s="204"/>
      <c r="L755" s="204"/>
      <c r="M755" s="204"/>
      <c r="N755" s="201"/>
      <c r="O755" s="201"/>
      <c r="P755" s="201"/>
      <c r="Q755" s="201"/>
      <c r="R755" s="113"/>
      <c r="S755" s="113"/>
      <c r="V755" s="201"/>
      <c r="W755" s="113"/>
      <c r="Y755" s="113"/>
      <c r="Z755" s="113"/>
      <c r="AA755" s="113"/>
      <c r="AC755" s="113"/>
      <c r="AD755" s="201"/>
      <c r="AE755" s="113"/>
      <c r="AF755" s="113"/>
      <c r="AG755" s="113"/>
    </row>
    <row r="756" spans="1:33" x14ac:dyDescent="0.2">
      <c r="A756" s="113"/>
      <c r="B756" s="200"/>
      <c r="C756" s="113"/>
      <c r="D756" s="201"/>
      <c r="E756" s="201"/>
      <c r="F756" s="113"/>
      <c r="G756" s="113"/>
      <c r="H756" s="113"/>
      <c r="I756" s="203"/>
      <c r="J756" s="203"/>
      <c r="K756" s="204"/>
      <c r="L756" s="204"/>
      <c r="M756" s="204"/>
      <c r="N756" s="201"/>
      <c r="O756" s="201"/>
      <c r="P756" s="201"/>
      <c r="Q756" s="201"/>
      <c r="R756" s="113"/>
      <c r="S756" s="113"/>
      <c r="V756" s="201"/>
      <c r="W756" s="113"/>
      <c r="Y756" s="113"/>
      <c r="Z756" s="113"/>
      <c r="AA756" s="113"/>
      <c r="AC756" s="113"/>
      <c r="AD756" s="201"/>
      <c r="AE756" s="113"/>
      <c r="AF756" s="113"/>
      <c r="AG756" s="113"/>
    </row>
    <row r="757" spans="1:33" x14ac:dyDescent="0.2">
      <c r="A757" s="113"/>
      <c r="B757" s="200"/>
      <c r="C757" s="113"/>
      <c r="D757" s="201"/>
      <c r="E757" s="201"/>
      <c r="F757" s="113"/>
      <c r="G757" s="113"/>
      <c r="H757" s="113"/>
      <c r="I757" s="203"/>
      <c r="J757" s="203"/>
      <c r="K757" s="204"/>
      <c r="L757" s="204"/>
      <c r="M757" s="204"/>
      <c r="N757" s="201"/>
      <c r="O757" s="201"/>
      <c r="P757" s="201"/>
      <c r="Q757" s="201"/>
      <c r="R757" s="113"/>
      <c r="S757" s="113"/>
      <c r="V757" s="201"/>
      <c r="W757" s="113"/>
      <c r="Y757" s="113"/>
      <c r="Z757" s="113"/>
      <c r="AA757" s="113"/>
      <c r="AC757" s="113"/>
      <c r="AD757" s="201"/>
      <c r="AE757" s="113"/>
      <c r="AF757" s="113"/>
      <c r="AG757" s="113"/>
    </row>
    <row r="758" spans="1:33" x14ac:dyDescent="0.2">
      <c r="A758" s="113"/>
      <c r="B758" s="200"/>
      <c r="C758" s="113"/>
      <c r="D758" s="201"/>
      <c r="E758" s="201"/>
      <c r="F758" s="113"/>
      <c r="G758" s="113"/>
      <c r="H758" s="113"/>
      <c r="I758" s="203"/>
      <c r="J758" s="203"/>
      <c r="K758" s="204"/>
      <c r="L758" s="204"/>
      <c r="M758" s="204"/>
      <c r="N758" s="201"/>
      <c r="O758" s="201"/>
      <c r="P758" s="201"/>
      <c r="Q758" s="201"/>
      <c r="R758" s="113"/>
      <c r="S758" s="113"/>
      <c r="V758" s="201"/>
      <c r="W758" s="113"/>
      <c r="Y758" s="113"/>
      <c r="Z758" s="113"/>
      <c r="AA758" s="113"/>
      <c r="AC758" s="113"/>
      <c r="AD758" s="201"/>
      <c r="AE758" s="113"/>
      <c r="AF758" s="113"/>
      <c r="AG758" s="113"/>
    </row>
    <row r="759" spans="1:33" x14ac:dyDescent="0.2">
      <c r="A759" s="113"/>
      <c r="B759" s="200"/>
      <c r="C759" s="113"/>
      <c r="D759" s="201"/>
      <c r="E759" s="201"/>
      <c r="F759" s="113"/>
      <c r="G759" s="113"/>
      <c r="H759" s="113"/>
      <c r="I759" s="203"/>
      <c r="J759" s="203"/>
      <c r="K759" s="204"/>
      <c r="L759" s="204"/>
      <c r="M759" s="204"/>
      <c r="N759" s="201"/>
      <c r="O759" s="201"/>
      <c r="P759" s="201"/>
      <c r="Q759" s="201"/>
      <c r="R759" s="113"/>
      <c r="S759" s="113"/>
      <c r="V759" s="201"/>
      <c r="W759" s="113"/>
      <c r="Y759" s="113"/>
      <c r="Z759" s="113"/>
      <c r="AA759" s="113"/>
      <c r="AC759" s="113"/>
      <c r="AD759" s="201"/>
      <c r="AE759" s="113"/>
      <c r="AF759" s="113"/>
      <c r="AG759" s="113"/>
    </row>
    <row r="760" spans="1:33" x14ac:dyDescent="0.2">
      <c r="A760" s="113"/>
      <c r="B760" s="200"/>
      <c r="C760" s="113"/>
      <c r="D760" s="201"/>
      <c r="E760" s="201"/>
      <c r="F760" s="113"/>
      <c r="G760" s="113"/>
      <c r="H760" s="113"/>
      <c r="I760" s="203"/>
      <c r="J760" s="203"/>
      <c r="K760" s="204"/>
      <c r="L760" s="204"/>
      <c r="M760" s="204"/>
      <c r="N760" s="201"/>
      <c r="O760" s="201"/>
      <c r="P760" s="201"/>
      <c r="Q760" s="201"/>
      <c r="R760" s="113"/>
      <c r="S760" s="113"/>
      <c r="V760" s="201"/>
      <c r="W760" s="113"/>
      <c r="Y760" s="113"/>
      <c r="Z760" s="113"/>
      <c r="AA760" s="113"/>
      <c r="AC760" s="113"/>
      <c r="AD760" s="201"/>
      <c r="AE760" s="113"/>
      <c r="AF760" s="113"/>
      <c r="AG760" s="113"/>
    </row>
    <row r="761" spans="1:33" x14ac:dyDescent="0.2">
      <c r="A761" s="113"/>
      <c r="B761" s="200"/>
      <c r="C761" s="113"/>
      <c r="D761" s="201"/>
      <c r="E761" s="201"/>
      <c r="F761" s="113"/>
      <c r="G761" s="113"/>
      <c r="H761" s="113"/>
      <c r="I761" s="203"/>
      <c r="J761" s="203"/>
      <c r="K761" s="204"/>
      <c r="L761" s="204"/>
      <c r="M761" s="204"/>
      <c r="N761" s="201"/>
      <c r="O761" s="201"/>
      <c r="P761" s="201"/>
      <c r="Q761" s="201"/>
      <c r="R761" s="113"/>
      <c r="S761" s="113"/>
      <c r="V761" s="201"/>
      <c r="W761" s="113"/>
      <c r="Y761" s="113"/>
      <c r="Z761" s="113"/>
      <c r="AA761" s="113"/>
      <c r="AC761" s="113"/>
      <c r="AD761" s="201"/>
      <c r="AE761" s="113"/>
      <c r="AF761" s="113"/>
      <c r="AG761" s="113"/>
    </row>
    <row r="762" spans="1:33" x14ac:dyDescent="0.2">
      <c r="A762" s="113"/>
      <c r="B762" s="200"/>
      <c r="C762" s="113"/>
      <c r="D762" s="201"/>
      <c r="E762" s="201"/>
      <c r="F762" s="113"/>
      <c r="G762" s="113"/>
      <c r="H762" s="113"/>
      <c r="I762" s="203"/>
      <c r="J762" s="203"/>
      <c r="K762" s="204"/>
      <c r="L762" s="204"/>
      <c r="M762" s="204"/>
      <c r="N762" s="201"/>
      <c r="O762" s="201"/>
      <c r="P762" s="201"/>
      <c r="Q762" s="201"/>
      <c r="R762" s="113"/>
      <c r="S762" s="113"/>
      <c r="V762" s="201"/>
      <c r="W762" s="113"/>
      <c r="Y762" s="113"/>
      <c r="Z762" s="113"/>
      <c r="AA762" s="113"/>
      <c r="AC762" s="113"/>
      <c r="AD762" s="201"/>
      <c r="AE762" s="113"/>
      <c r="AF762" s="113"/>
      <c r="AG762" s="113"/>
    </row>
    <row r="763" spans="1:33" x14ac:dyDescent="0.2">
      <c r="A763" s="113"/>
      <c r="B763" s="200"/>
      <c r="C763" s="113"/>
      <c r="D763" s="201"/>
      <c r="E763" s="201"/>
      <c r="F763" s="113"/>
      <c r="G763" s="113"/>
      <c r="H763" s="113"/>
      <c r="I763" s="203"/>
      <c r="J763" s="203"/>
      <c r="K763" s="204"/>
      <c r="L763" s="204"/>
      <c r="M763" s="204"/>
      <c r="N763" s="201"/>
      <c r="O763" s="201"/>
      <c r="P763" s="201"/>
      <c r="Q763" s="201"/>
      <c r="R763" s="113"/>
      <c r="S763" s="113"/>
      <c r="V763" s="201"/>
      <c r="W763" s="113"/>
      <c r="Y763" s="113"/>
      <c r="Z763" s="113"/>
      <c r="AA763" s="113"/>
      <c r="AC763" s="113"/>
      <c r="AD763" s="201"/>
      <c r="AE763" s="113"/>
      <c r="AF763" s="113"/>
      <c r="AG763" s="113"/>
    </row>
    <row r="764" spans="1:33" x14ac:dyDescent="0.2">
      <c r="A764" s="113"/>
      <c r="B764" s="200"/>
      <c r="C764" s="113"/>
      <c r="D764" s="201"/>
      <c r="E764" s="201"/>
      <c r="F764" s="113"/>
      <c r="G764" s="113"/>
      <c r="H764" s="113"/>
      <c r="I764" s="203"/>
      <c r="J764" s="203"/>
      <c r="K764" s="204"/>
      <c r="L764" s="204"/>
      <c r="M764" s="204"/>
      <c r="N764" s="201"/>
      <c r="O764" s="201"/>
      <c r="P764" s="201"/>
      <c r="Q764" s="201"/>
      <c r="R764" s="113"/>
      <c r="S764" s="113"/>
      <c r="V764" s="201"/>
      <c r="W764" s="113"/>
      <c r="Y764" s="113"/>
      <c r="Z764" s="113"/>
      <c r="AA764" s="113"/>
      <c r="AC764" s="113"/>
      <c r="AD764" s="201"/>
      <c r="AE764" s="113"/>
      <c r="AF764" s="113"/>
      <c r="AG764" s="113"/>
    </row>
    <row r="765" spans="1:33" x14ac:dyDescent="0.2">
      <c r="A765" s="113"/>
      <c r="B765" s="200"/>
      <c r="C765" s="113"/>
      <c r="D765" s="201"/>
      <c r="E765" s="201"/>
      <c r="F765" s="113"/>
      <c r="G765" s="113"/>
      <c r="H765" s="113"/>
      <c r="I765" s="203"/>
      <c r="J765" s="203"/>
      <c r="K765" s="204"/>
      <c r="L765" s="204"/>
      <c r="M765" s="204"/>
      <c r="N765" s="201"/>
      <c r="O765" s="201"/>
      <c r="P765" s="201"/>
      <c r="Q765" s="201"/>
      <c r="R765" s="113"/>
      <c r="S765" s="113"/>
      <c r="V765" s="201"/>
      <c r="W765" s="113"/>
      <c r="Y765" s="113"/>
      <c r="Z765" s="113"/>
      <c r="AA765" s="113"/>
      <c r="AC765" s="113"/>
      <c r="AD765" s="201"/>
      <c r="AE765" s="113"/>
      <c r="AF765" s="113"/>
      <c r="AG765" s="113"/>
    </row>
    <row r="766" spans="1:33" x14ac:dyDescent="0.2">
      <c r="A766" s="113"/>
      <c r="B766" s="200"/>
      <c r="C766" s="113"/>
      <c r="D766" s="201"/>
      <c r="E766" s="201"/>
      <c r="F766" s="113"/>
      <c r="G766" s="113"/>
      <c r="H766" s="113"/>
      <c r="I766" s="203"/>
      <c r="J766" s="203"/>
      <c r="K766" s="204"/>
      <c r="L766" s="204"/>
      <c r="M766" s="204"/>
      <c r="N766" s="201"/>
      <c r="O766" s="201"/>
      <c r="P766" s="201"/>
      <c r="Q766" s="201"/>
      <c r="R766" s="113"/>
      <c r="S766" s="113"/>
      <c r="V766" s="201"/>
      <c r="W766" s="113"/>
      <c r="Y766" s="113"/>
      <c r="Z766" s="113"/>
      <c r="AA766" s="113"/>
      <c r="AC766" s="113"/>
      <c r="AD766" s="201"/>
      <c r="AE766" s="113"/>
      <c r="AF766" s="113"/>
      <c r="AG766" s="113"/>
    </row>
    <row r="767" spans="1:33" x14ac:dyDescent="0.2">
      <c r="A767" s="113"/>
      <c r="B767" s="200"/>
      <c r="C767" s="113"/>
      <c r="D767" s="201"/>
      <c r="E767" s="201"/>
      <c r="F767" s="113"/>
      <c r="G767" s="113"/>
      <c r="H767" s="113"/>
      <c r="I767" s="203"/>
      <c r="J767" s="203"/>
      <c r="K767" s="204"/>
      <c r="L767" s="204"/>
      <c r="M767" s="204"/>
      <c r="N767" s="201"/>
      <c r="O767" s="201"/>
      <c r="P767" s="201"/>
      <c r="Q767" s="201"/>
      <c r="R767" s="113"/>
      <c r="S767" s="113"/>
      <c r="V767" s="201"/>
      <c r="W767" s="113"/>
      <c r="Y767" s="113"/>
      <c r="Z767" s="113"/>
      <c r="AA767" s="113"/>
      <c r="AC767" s="113"/>
      <c r="AD767" s="201"/>
      <c r="AE767" s="113"/>
      <c r="AF767" s="113"/>
      <c r="AG767" s="113"/>
    </row>
    <row r="768" spans="1:33" x14ac:dyDescent="0.2">
      <c r="A768" s="113"/>
      <c r="B768" s="200"/>
      <c r="C768" s="113"/>
      <c r="D768" s="201"/>
      <c r="E768" s="201"/>
      <c r="F768" s="113"/>
      <c r="G768" s="113"/>
      <c r="H768" s="113"/>
      <c r="I768" s="203"/>
      <c r="J768" s="203"/>
      <c r="K768" s="204"/>
      <c r="L768" s="204"/>
      <c r="M768" s="204"/>
      <c r="N768" s="201"/>
      <c r="O768" s="201"/>
      <c r="P768" s="201"/>
      <c r="Q768" s="201"/>
      <c r="R768" s="113"/>
      <c r="S768" s="113"/>
      <c r="V768" s="201"/>
      <c r="W768" s="113"/>
      <c r="Y768" s="113"/>
      <c r="Z768" s="113"/>
      <c r="AA768" s="113"/>
      <c r="AC768" s="113"/>
      <c r="AD768" s="201"/>
      <c r="AE768" s="113"/>
      <c r="AF768" s="113"/>
      <c r="AG768" s="113"/>
    </row>
    <row r="769" spans="1:33" x14ac:dyDescent="0.2">
      <c r="A769" s="113"/>
      <c r="B769" s="200"/>
      <c r="C769" s="113"/>
      <c r="D769" s="201"/>
      <c r="E769" s="201"/>
      <c r="F769" s="113"/>
      <c r="G769" s="113"/>
      <c r="H769" s="113"/>
      <c r="I769" s="203"/>
      <c r="J769" s="203"/>
      <c r="K769" s="204"/>
      <c r="L769" s="204"/>
      <c r="M769" s="204"/>
      <c r="N769" s="201"/>
      <c r="O769" s="201"/>
      <c r="P769" s="201"/>
      <c r="Q769" s="201"/>
      <c r="R769" s="113"/>
      <c r="S769" s="113"/>
      <c r="V769" s="201"/>
      <c r="W769" s="113"/>
      <c r="Y769" s="113"/>
      <c r="Z769" s="113"/>
      <c r="AA769" s="113"/>
      <c r="AC769" s="113"/>
      <c r="AD769" s="201"/>
      <c r="AE769" s="113"/>
      <c r="AF769" s="113"/>
      <c r="AG769" s="113"/>
    </row>
    <row r="770" spans="1:33" x14ac:dyDescent="0.2">
      <c r="A770" s="113"/>
      <c r="B770" s="200"/>
      <c r="C770" s="113"/>
      <c r="D770" s="201"/>
      <c r="E770" s="201"/>
      <c r="F770" s="113"/>
      <c r="G770" s="113"/>
      <c r="H770" s="113"/>
      <c r="I770" s="203"/>
      <c r="J770" s="203"/>
      <c r="K770" s="204"/>
      <c r="L770" s="204"/>
      <c r="M770" s="204"/>
      <c r="N770" s="201"/>
      <c r="O770" s="201"/>
      <c r="P770" s="201"/>
      <c r="Q770" s="201"/>
      <c r="R770" s="113"/>
      <c r="S770" s="113"/>
      <c r="V770" s="201"/>
      <c r="W770" s="113"/>
      <c r="Y770" s="113"/>
      <c r="Z770" s="113"/>
      <c r="AA770" s="113"/>
      <c r="AC770" s="113"/>
      <c r="AD770" s="201"/>
      <c r="AE770" s="113"/>
      <c r="AF770" s="113"/>
      <c r="AG770" s="113"/>
    </row>
    <row r="771" spans="1:33" x14ac:dyDescent="0.2">
      <c r="A771" s="113"/>
      <c r="B771" s="200"/>
      <c r="C771" s="113"/>
      <c r="D771" s="201"/>
      <c r="E771" s="201"/>
      <c r="F771" s="113"/>
      <c r="G771" s="113"/>
      <c r="H771" s="113"/>
      <c r="I771" s="203"/>
      <c r="J771" s="203"/>
      <c r="K771" s="204"/>
      <c r="L771" s="204"/>
      <c r="M771" s="204"/>
      <c r="N771" s="201"/>
      <c r="O771" s="201"/>
      <c r="P771" s="201"/>
      <c r="Q771" s="201"/>
      <c r="R771" s="113"/>
      <c r="S771" s="113"/>
      <c r="V771" s="201"/>
      <c r="W771" s="113"/>
      <c r="Y771" s="113"/>
      <c r="Z771" s="113"/>
      <c r="AA771" s="113"/>
      <c r="AC771" s="113"/>
      <c r="AD771" s="201"/>
      <c r="AE771" s="113"/>
      <c r="AF771" s="113"/>
      <c r="AG771" s="113"/>
    </row>
    <row r="772" spans="1:33" x14ac:dyDescent="0.2">
      <c r="A772" s="113"/>
      <c r="B772" s="200"/>
      <c r="C772" s="113"/>
      <c r="D772" s="201"/>
      <c r="E772" s="201"/>
      <c r="F772" s="113"/>
      <c r="G772" s="113"/>
      <c r="H772" s="113"/>
      <c r="I772" s="203"/>
      <c r="J772" s="203"/>
      <c r="K772" s="204"/>
      <c r="L772" s="204"/>
      <c r="M772" s="204"/>
      <c r="N772" s="201"/>
      <c r="O772" s="201"/>
      <c r="P772" s="201"/>
      <c r="Q772" s="201"/>
      <c r="R772" s="113"/>
      <c r="S772" s="113"/>
      <c r="V772" s="201"/>
      <c r="W772" s="113"/>
      <c r="Y772" s="113"/>
      <c r="Z772" s="113"/>
      <c r="AA772" s="113"/>
      <c r="AC772" s="113"/>
      <c r="AD772" s="201"/>
      <c r="AE772" s="113"/>
      <c r="AF772" s="113"/>
      <c r="AG772" s="113"/>
    </row>
    <row r="773" spans="1:33" x14ac:dyDescent="0.2">
      <c r="A773" s="113"/>
      <c r="B773" s="200"/>
      <c r="C773" s="113"/>
      <c r="D773" s="201"/>
      <c r="E773" s="201"/>
      <c r="F773" s="113"/>
      <c r="G773" s="113"/>
      <c r="H773" s="113"/>
      <c r="I773" s="203"/>
      <c r="J773" s="203"/>
      <c r="K773" s="204"/>
      <c r="L773" s="204"/>
      <c r="M773" s="204"/>
      <c r="N773" s="201"/>
      <c r="O773" s="201"/>
      <c r="P773" s="201"/>
      <c r="Q773" s="201"/>
      <c r="R773" s="113"/>
      <c r="S773" s="113"/>
      <c r="V773" s="201"/>
      <c r="W773" s="113"/>
      <c r="Y773" s="113"/>
      <c r="Z773" s="113"/>
      <c r="AA773" s="113"/>
      <c r="AC773" s="113"/>
      <c r="AD773" s="201"/>
      <c r="AE773" s="113"/>
      <c r="AF773" s="113"/>
      <c r="AG773" s="113"/>
    </row>
    <row r="774" spans="1:33" x14ac:dyDescent="0.2">
      <c r="A774" s="113"/>
      <c r="B774" s="200"/>
      <c r="C774" s="113"/>
      <c r="D774" s="201"/>
      <c r="E774" s="201"/>
      <c r="F774" s="113"/>
      <c r="G774" s="113"/>
      <c r="H774" s="113"/>
      <c r="I774" s="203"/>
      <c r="J774" s="203"/>
      <c r="K774" s="204"/>
      <c r="L774" s="204"/>
      <c r="M774" s="204"/>
      <c r="N774" s="201"/>
      <c r="O774" s="201"/>
      <c r="P774" s="201"/>
      <c r="Q774" s="201"/>
      <c r="R774" s="113"/>
      <c r="S774" s="113"/>
      <c r="V774" s="201"/>
      <c r="W774" s="113"/>
      <c r="Y774" s="113"/>
      <c r="Z774" s="113"/>
      <c r="AA774" s="113"/>
      <c r="AC774" s="113"/>
      <c r="AD774" s="201"/>
      <c r="AE774" s="113"/>
      <c r="AF774" s="113"/>
      <c r="AG774" s="113"/>
    </row>
    <row r="775" spans="1:33" x14ac:dyDescent="0.2">
      <c r="A775" s="113"/>
      <c r="B775" s="200"/>
      <c r="C775" s="113"/>
      <c r="D775" s="201"/>
      <c r="E775" s="201"/>
      <c r="F775" s="113"/>
      <c r="G775" s="113"/>
      <c r="H775" s="113"/>
      <c r="I775" s="203"/>
      <c r="J775" s="203"/>
      <c r="K775" s="204"/>
      <c r="L775" s="204"/>
      <c r="M775" s="204"/>
      <c r="N775" s="201"/>
      <c r="O775" s="201"/>
      <c r="P775" s="201"/>
      <c r="Q775" s="201"/>
      <c r="R775" s="113"/>
      <c r="S775" s="113"/>
      <c r="V775" s="201"/>
      <c r="W775" s="113"/>
      <c r="Y775" s="113"/>
      <c r="Z775" s="113"/>
      <c r="AA775" s="113"/>
      <c r="AC775" s="113"/>
      <c r="AD775" s="201"/>
      <c r="AE775" s="113"/>
      <c r="AF775" s="113"/>
      <c r="AG775" s="113"/>
    </row>
    <row r="776" spans="1:33" x14ac:dyDescent="0.2">
      <c r="A776" s="113"/>
      <c r="B776" s="200"/>
      <c r="C776" s="113"/>
      <c r="D776" s="201"/>
      <c r="E776" s="201"/>
      <c r="F776" s="113"/>
      <c r="G776" s="113"/>
      <c r="H776" s="113"/>
      <c r="I776" s="203"/>
      <c r="J776" s="203"/>
      <c r="K776" s="204"/>
      <c r="L776" s="204"/>
      <c r="M776" s="204"/>
      <c r="N776" s="201"/>
      <c r="O776" s="201"/>
      <c r="P776" s="201"/>
      <c r="Q776" s="201"/>
      <c r="R776" s="113"/>
      <c r="S776" s="113"/>
      <c r="V776" s="201"/>
      <c r="W776" s="113"/>
      <c r="Y776" s="113"/>
      <c r="Z776" s="113"/>
      <c r="AA776" s="113"/>
      <c r="AC776" s="113"/>
      <c r="AD776" s="201"/>
      <c r="AE776" s="113"/>
      <c r="AF776" s="113"/>
      <c r="AG776" s="113"/>
    </row>
    <row r="777" spans="1:33" x14ac:dyDescent="0.2">
      <c r="A777" s="113"/>
      <c r="B777" s="200"/>
      <c r="C777" s="113"/>
      <c r="D777" s="201"/>
      <c r="E777" s="201"/>
      <c r="F777" s="113"/>
      <c r="G777" s="113"/>
      <c r="H777" s="113"/>
      <c r="I777" s="203"/>
      <c r="J777" s="203"/>
      <c r="K777" s="204"/>
      <c r="L777" s="204"/>
      <c r="M777" s="204"/>
      <c r="N777" s="201"/>
      <c r="O777" s="201"/>
      <c r="P777" s="201"/>
      <c r="Q777" s="201"/>
      <c r="R777" s="113"/>
      <c r="S777" s="113"/>
      <c r="V777" s="201"/>
      <c r="W777" s="113"/>
      <c r="Y777" s="113"/>
      <c r="Z777" s="113"/>
      <c r="AA777" s="113"/>
      <c r="AC777" s="113"/>
      <c r="AD777" s="201"/>
      <c r="AE777" s="113"/>
      <c r="AF777" s="113"/>
      <c r="AG777" s="113"/>
    </row>
    <row r="778" spans="1:33" x14ac:dyDescent="0.2">
      <c r="A778" s="113"/>
      <c r="B778" s="200"/>
      <c r="C778" s="113"/>
      <c r="D778" s="201"/>
      <c r="E778" s="201"/>
      <c r="F778" s="113"/>
      <c r="G778" s="113"/>
      <c r="H778" s="113"/>
      <c r="I778" s="203"/>
      <c r="J778" s="203"/>
      <c r="K778" s="204"/>
      <c r="L778" s="204"/>
      <c r="M778" s="204"/>
      <c r="N778" s="201"/>
      <c r="O778" s="201"/>
      <c r="P778" s="201"/>
      <c r="Q778" s="201"/>
      <c r="R778" s="113"/>
      <c r="S778" s="113"/>
      <c r="V778" s="201"/>
      <c r="W778" s="113"/>
      <c r="Y778" s="113"/>
      <c r="Z778" s="113"/>
      <c r="AA778" s="113"/>
      <c r="AC778" s="113"/>
      <c r="AD778" s="201"/>
      <c r="AE778" s="113"/>
      <c r="AF778" s="113"/>
      <c r="AG778" s="113"/>
    </row>
    <row r="779" spans="1:33" x14ac:dyDescent="0.2">
      <c r="A779" s="113"/>
      <c r="B779" s="200"/>
      <c r="C779" s="113"/>
      <c r="D779" s="201"/>
      <c r="E779" s="201"/>
      <c r="F779" s="113"/>
      <c r="G779" s="113"/>
      <c r="H779" s="113"/>
      <c r="I779" s="203"/>
      <c r="J779" s="203"/>
      <c r="K779" s="204"/>
      <c r="L779" s="204"/>
      <c r="M779" s="204"/>
      <c r="N779" s="201"/>
      <c r="O779" s="201"/>
      <c r="P779" s="201"/>
      <c r="Q779" s="201"/>
      <c r="R779" s="113"/>
      <c r="S779" s="113"/>
      <c r="V779" s="201"/>
      <c r="W779" s="113"/>
      <c r="Y779" s="113"/>
      <c r="Z779" s="113"/>
      <c r="AA779" s="113"/>
      <c r="AC779" s="113"/>
      <c r="AD779" s="201"/>
      <c r="AE779" s="113"/>
      <c r="AF779" s="113"/>
      <c r="AG779" s="113"/>
    </row>
    <row r="780" spans="1:33" x14ac:dyDescent="0.2">
      <c r="A780" s="113"/>
      <c r="B780" s="200"/>
      <c r="C780" s="113"/>
      <c r="D780" s="201"/>
      <c r="E780" s="201"/>
      <c r="F780" s="113"/>
      <c r="G780" s="113"/>
      <c r="H780" s="113"/>
      <c r="I780" s="203"/>
      <c r="J780" s="203"/>
      <c r="K780" s="204"/>
      <c r="L780" s="204"/>
      <c r="M780" s="204"/>
      <c r="N780" s="201"/>
      <c r="O780" s="201"/>
      <c r="P780" s="201"/>
      <c r="Q780" s="201"/>
      <c r="R780" s="113"/>
      <c r="S780" s="113"/>
      <c r="V780" s="201"/>
      <c r="W780" s="113"/>
      <c r="Y780" s="113"/>
      <c r="Z780" s="113"/>
      <c r="AA780" s="113"/>
      <c r="AC780" s="113"/>
      <c r="AD780" s="201"/>
      <c r="AE780" s="113"/>
      <c r="AF780" s="113"/>
      <c r="AG780" s="113"/>
    </row>
    <row r="781" spans="1:33" x14ac:dyDescent="0.2">
      <c r="A781" s="113"/>
      <c r="B781" s="200"/>
      <c r="C781" s="113"/>
      <c r="D781" s="201"/>
      <c r="E781" s="201"/>
      <c r="F781" s="113"/>
      <c r="G781" s="113"/>
      <c r="H781" s="113"/>
      <c r="I781" s="203"/>
      <c r="J781" s="203"/>
      <c r="K781" s="204"/>
      <c r="L781" s="204"/>
      <c r="M781" s="204"/>
      <c r="N781" s="201"/>
      <c r="O781" s="201"/>
      <c r="P781" s="201"/>
      <c r="Q781" s="201"/>
      <c r="R781" s="113"/>
      <c r="S781" s="113"/>
      <c r="V781" s="201"/>
      <c r="W781" s="113"/>
      <c r="Y781" s="113"/>
      <c r="Z781" s="113"/>
      <c r="AA781" s="113"/>
      <c r="AC781" s="113"/>
      <c r="AD781" s="201"/>
      <c r="AE781" s="113"/>
      <c r="AF781" s="113"/>
      <c r="AG781" s="113"/>
    </row>
    <row r="782" spans="1:33" x14ac:dyDescent="0.2">
      <c r="A782" s="113"/>
      <c r="B782" s="200"/>
      <c r="C782" s="113"/>
      <c r="D782" s="201"/>
      <c r="E782" s="201"/>
      <c r="F782" s="113"/>
      <c r="G782" s="113"/>
      <c r="H782" s="113"/>
      <c r="I782" s="203"/>
      <c r="J782" s="203"/>
      <c r="K782" s="204"/>
      <c r="L782" s="204"/>
      <c r="M782" s="204"/>
      <c r="N782" s="201"/>
      <c r="O782" s="201"/>
      <c r="P782" s="201"/>
      <c r="Q782" s="201"/>
      <c r="R782" s="113"/>
      <c r="S782" s="113"/>
      <c r="V782" s="201"/>
      <c r="W782" s="113"/>
      <c r="Y782" s="113"/>
      <c r="Z782" s="113"/>
      <c r="AA782" s="113"/>
      <c r="AC782" s="113"/>
      <c r="AD782" s="201"/>
      <c r="AE782" s="113"/>
      <c r="AF782" s="113"/>
      <c r="AG782" s="113"/>
    </row>
    <row r="783" spans="1:33" x14ac:dyDescent="0.2">
      <c r="A783" s="113"/>
      <c r="B783" s="200"/>
      <c r="C783" s="113"/>
      <c r="D783" s="201"/>
      <c r="E783" s="201"/>
      <c r="F783" s="113"/>
      <c r="G783" s="113"/>
      <c r="H783" s="113"/>
      <c r="I783" s="203"/>
      <c r="J783" s="203"/>
      <c r="K783" s="204"/>
      <c r="L783" s="204"/>
      <c r="M783" s="204"/>
      <c r="N783" s="201"/>
      <c r="O783" s="201"/>
      <c r="P783" s="201"/>
      <c r="Q783" s="201"/>
      <c r="R783" s="113"/>
      <c r="S783" s="113"/>
      <c r="V783" s="201"/>
      <c r="W783" s="113"/>
      <c r="Y783" s="113"/>
      <c r="Z783" s="113"/>
      <c r="AA783" s="113"/>
      <c r="AC783" s="113"/>
      <c r="AD783" s="201"/>
      <c r="AE783" s="113"/>
      <c r="AF783" s="113"/>
      <c r="AG783" s="113"/>
    </row>
    <row r="784" spans="1:33" x14ac:dyDescent="0.2">
      <c r="A784" s="113"/>
      <c r="B784" s="200"/>
      <c r="C784" s="113"/>
      <c r="D784" s="201"/>
      <c r="E784" s="201"/>
      <c r="F784" s="113"/>
      <c r="G784" s="113"/>
      <c r="H784" s="113"/>
      <c r="I784" s="203"/>
      <c r="J784" s="203"/>
      <c r="K784" s="204"/>
      <c r="L784" s="204"/>
      <c r="M784" s="204"/>
      <c r="N784" s="201"/>
      <c r="O784" s="201"/>
      <c r="P784" s="201"/>
      <c r="Q784" s="201"/>
      <c r="R784" s="113"/>
      <c r="S784" s="113"/>
      <c r="V784" s="201"/>
      <c r="W784" s="113"/>
      <c r="Y784" s="113"/>
      <c r="Z784" s="113"/>
      <c r="AA784" s="113"/>
      <c r="AC784" s="113"/>
      <c r="AD784" s="201"/>
      <c r="AE784" s="113"/>
      <c r="AF784" s="113"/>
      <c r="AG784" s="113"/>
    </row>
    <row r="785" spans="1:33" x14ac:dyDescent="0.2">
      <c r="A785" s="113"/>
      <c r="B785" s="200"/>
      <c r="C785" s="113"/>
      <c r="D785" s="201"/>
      <c r="E785" s="201"/>
      <c r="F785" s="113"/>
      <c r="G785" s="113"/>
      <c r="H785" s="113"/>
      <c r="I785" s="203"/>
      <c r="J785" s="203"/>
      <c r="K785" s="204"/>
      <c r="L785" s="204"/>
      <c r="M785" s="204"/>
      <c r="N785" s="201"/>
      <c r="O785" s="201"/>
      <c r="P785" s="201"/>
      <c r="Q785" s="201"/>
      <c r="R785" s="113"/>
      <c r="S785" s="113"/>
      <c r="V785" s="201"/>
      <c r="W785" s="113"/>
      <c r="Y785" s="113"/>
      <c r="Z785" s="113"/>
      <c r="AA785" s="113"/>
      <c r="AC785" s="113"/>
      <c r="AD785" s="201"/>
      <c r="AE785" s="113"/>
      <c r="AF785" s="113"/>
      <c r="AG785" s="113"/>
    </row>
    <row r="786" spans="1:33" x14ac:dyDescent="0.2">
      <c r="A786" s="113"/>
      <c r="B786" s="200"/>
      <c r="C786" s="113"/>
      <c r="D786" s="201"/>
      <c r="E786" s="201"/>
      <c r="F786" s="113"/>
      <c r="G786" s="113"/>
      <c r="H786" s="113"/>
      <c r="I786" s="203"/>
      <c r="J786" s="203"/>
      <c r="K786" s="204"/>
      <c r="L786" s="204"/>
      <c r="M786" s="204"/>
      <c r="N786" s="201"/>
      <c r="O786" s="201"/>
      <c r="P786" s="201"/>
      <c r="Q786" s="201"/>
      <c r="R786" s="113"/>
      <c r="S786" s="113"/>
      <c r="V786" s="201"/>
      <c r="W786" s="113"/>
      <c r="Y786" s="113"/>
      <c r="Z786" s="113"/>
      <c r="AA786" s="113"/>
      <c r="AC786" s="113"/>
      <c r="AD786" s="201"/>
      <c r="AE786" s="113"/>
      <c r="AF786" s="113"/>
      <c r="AG786" s="113"/>
    </row>
    <row r="787" spans="1:33" x14ac:dyDescent="0.2">
      <c r="A787" s="113"/>
      <c r="B787" s="200"/>
      <c r="C787" s="113"/>
      <c r="D787" s="201"/>
      <c r="E787" s="201"/>
      <c r="F787" s="113"/>
      <c r="G787" s="113"/>
      <c r="H787" s="113"/>
      <c r="I787" s="203"/>
      <c r="J787" s="203"/>
      <c r="K787" s="204"/>
      <c r="L787" s="204"/>
      <c r="M787" s="204"/>
      <c r="N787" s="201"/>
      <c r="O787" s="201"/>
      <c r="P787" s="201"/>
      <c r="Q787" s="201"/>
      <c r="R787" s="113"/>
      <c r="S787" s="113"/>
      <c r="V787" s="201"/>
      <c r="W787" s="113"/>
      <c r="Y787" s="113"/>
      <c r="Z787" s="113"/>
      <c r="AA787" s="113"/>
      <c r="AC787" s="113"/>
      <c r="AD787" s="201"/>
      <c r="AE787" s="113"/>
      <c r="AF787" s="113"/>
      <c r="AG787" s="113"/>
    </row>
    <row r="788" spans="1:33" x14ac:dyDescent="0.2">
      <c r="A788" s="113"/>
      <c r="B788" s="200"/>
      <c r="C788" s="113"/>
      <c r="D788" s="201"/>
      <c r="E788" s="201"/>
      <c r="F788" s="113"/>
      <c r="G788" s="113"/>
      <c r="H788" s="113"/>
      <c r="I788" s="203"/>
      <c r="J788" s="203"/>
      <c r="K788" s="204"/>
      <c r="L788" s="204"/>
      <c r="M788" s="204"/>
      <c r="N788" s="201"/>
      <c r="O788" s="201"/>
      <c r="P788" s="201"/>
      <c r="Q788" s="201"/>
      <c r="R788" s="113"/>
      <c r="S788" s="113"/>
      <c r="V788" s="201"/>
      <c r="W788" s="113"/>
      <c r="Y788" s="113"/>
      <c r="Z788" s="113"/>
      <c r="AA788" s="113"/>
      <c r="AC788" s="113"/>
      <c r="AD788" s="201"/>
      <c r="AE788" s="113"/>
      <c r="AF788" s="113"/>
      <c r="AG788" s="113"/>
    </row>
    <row r="789" spans="1:33" x14ac:dyDescent="0.2">
      <c r="A789" s="113"/>
      <c r="B789" s="200"/>
      <c r="C789" s="113"/>
      <c r="D789" s="201"/>
      <c r="E789" s="201"/>
      <c r="F789" s="113"/>
      <c r="G789" s="113"/>
      <c r="H789" s="113"/>
      <c r="I789" s="203"/>
      <c r="J789" s="203"/>
      <c r="K789" s="204"/>
      <c r="L789" s="204"/>
      <c r="M789" s="204"/>
      <c r="N789" s="201"/>
      <c r="O789" s="201"/>
      <c r="P789" s="201"/>
      <c r="Q789" s="201"/>
      <c r="R789" s="113"/>
      <c r="S789" s="113"/>
      <c r="V789" s="201"/>
      <c r="W789" s="113"/>
      <c r="Y789" s="113"/>
      <c r="Z789" s="113"/>
      <c r="AA789" s="113"/>
      <c r="AC789" s="113"/>
      <c r="AD789" s="201"/>
      <c r="AE789" s="113"/>
      <c r="AF789" s="113"/>
      <c r="AG789" s="113"/>
    </row>
    <row r="790" spans="1:33" x14ac:dyDescent="0.2">
      <c r="A790" s="113"/>
      <c r="B790" s="200"/>
      <c r="C790" s="113"/>
      <c r="D790" s="201"/>
      <c r="E790" s="201"/>
      <c r="F790" s="113"/>
      <c r="G790" s="113"/>
      <c r="H790" s="113"/>
      <c r="I790" s="203"/>
      <c r="J790" s="203"/>
      <c r="K790" s="204"/>
      <c r="L790" s="204"/>
      <c r="M790" s="204"/>
      <c r="N790" s="201"/>
      <c r="O790" s="201"/>
      <c r="P790" s="201"/>
      <c r="Q790" s="201"/>
      <c r="R790" s="113"/>
      <c r="S790" s="113"/>
      <c r="V790" s="201"/>
      <c r="W790" s="113"/>
      <c r="Y790" s="113"/>
      <c r="Z790" s="113"/>
      <c r="AA790" s="113"/>
      <c r="AC790" s="113"/>
      <c r="AD790" s="201"/>
      <c r="AE790" s="113"/>
      <c r="AF790" s="113"/>
      <c r="AG790" s="113"/>
    </row>
    <row r="791" spans="1:33" x14ac:dyDescent="0.2">
      <c r="A791" s="113"/>
      <c r="B791" s="200"/>
      <c r="C791" s="113"/>
      <c r="D791" s="201"/>
      <c r="E791" s="201"/>
      <c r="F791" s="113"/>
      <c r="G791" s="113"/>
      <c r="H791" s="113"/>
      <c r="I791" s="203"/>
      <c r="J791" s="203"/>
      <c r="K791" s="204"/>
      <c r="L791" s="204"/>
      <c r="M791" s="204"/>
      <c r="N791" s="201"/>
      <c r="O791" s="201"/>
      <c r="P791" s="201"/>
      <c r="Q791" s="201"/>
      <c r="R791" s="113"/>
      <c r="S791" s="113"/>
      <c r="V791" s="201"/>
      <c r="W791" s="113"/>
      <c r="Y791" s="113"/>
      <c r="Z791" s="113"/>
      <c r="AA791" s="113"/>
      <c r="AC791" s="113"/>
      <c r="AD791" s="201"/>
      <c r="AE791" s="113"/>
      <c r="AF791" s="113"/>
      <c r="AG791" s="113"/>
    </row>
    <row r="792" spans="1:33" x14ac:dyDescent="0.2">
      <c r="A792" s="113"/>
      <c r="B792" s="200"/>
      <c r="C792" s="113"/>
      <c r="D792" s="201"/>
      <c r="E792" s="201"/>
      <c r="F792" s="113"/>
      <c r="G792" s="113"/>
      <c r="H792" s="113"/>
      <c r="I792" s="203"/>
      <c r="J792" s="203"/>
      <c r="K792" s="204"/>
      <c r="L792" s="204"/>
      <c r="M792" s="204"/>
      <c r="N792" s="201"/>
      <c r="O792" s="201"/>
      <c r="P792" s="201"/>
      <c r="Q792" s="201"/>
      <c r="R792" s="113"/>
      <c r="S792" s="113"/>
      <c r="V792" s="201"/>
      <c r="W792" s="113"/>
      <c r="Y792" s="113"/>
      <c r="Z792" s="113"/>
      <c r="AA792" s="113"/>
      <c r="AC792" s="113"/>
      <c r="AD792" s="201"/>
      <c r="AE792" s="113"/>
      <c r="AF792" s="113"/>
      <c r="AG792" s="113"/>
    </row>
    <row r="793" spans="1:33" x14ac:dyDescent="0.2">
      <c r="A793" s="113"/>
      <c r="B793" s="200"/>
      <c r="C793" s="113"/>
      <c r="D793" s="201"/>
      <c r="E793" s="201"/>
      <c r="F793" s="113"/>
      <c r="G793" s="113"/>
      <c r="H793" s="113"/>
      <c r="I793" s="203"/>
      <c r="J793" s="203"/>
      <c r="K793" s="204"/>
      <c r="L793" s="204"/>
      <c r="M793" s="204"/>
      <c r="N793" s="201"/>
      <c r="O793" s="201"/>
      <c r="P793" s="201"/>
      <c r="Q793" s="201"/>
      <c r="R793" s="113"/>
      <c r="S793" s="113"/>
      <c r="V793" s="201"/>
      <c r="W793" s="113"/>
      <c r="Y793" s="113"/>
      <c r="Z793" s="113"/>
      <c r="AA793" s="113"/>
      <c r="AC793" s="113"/>
      <c r="AD793" s="201"/>
      <c r="AE793" s="113"/>
      <c r="AF793" s="113"/>
      <c r="AG793" s="113"/>
    </row>
    <row r="794" spans="1:33" x14ac:dyDescent="0.2">
      <c r="A794" s="113"/>
      <c r="B794" s="200"/>
      <c r="C794" s="113"/>
      <c r="D794" s="201"/>
      <c r="E794" s="201"/>
      <c r="F794" s="113"/>
      <c r="G794" s="113"/>
      <c r="H794" s="113"/>
      <c r="I794" s="203"/>
      <c r="J794" s="203"/>
      <c r="K794" s="204"/>
      <c r="L794" s="204"/>
      <c r="M794" s="204"/>
      <c r="N794" s="201"/>
      <c r="O794" s="201"/>
      <c r="P794" s="201"/>
      <c r="Q794" s="201"/>
      <c r="R794" s="113"/>
      <c r="S794" s="113"/>
      <c r="V794" s="201"/>
      <c r="W794" s="113"/>
      <c r="Y794" s="113"/>
      <c r="Z794" s="113"/>
      <c r="AA794" s="113"/>
      <c r="AC794" s="113"/>
      <c r="AD794" s="201"/>
      <c r="AE794" s="113"/>
      <c r="AF794" s="113"/>
      <c r="AG794" s="113"/>
    </row>
    <row r="795" spans="1:33" x14ac:dyDescent="0.2">
      <c r="A795" s="113"/>
      <c r="B795" s="200"/>
      <c r="C795" s="113"/>
      <c r="D795" s="201"/>
      <c r="E795" s="201"/>
      <c r="F795" s="113"/>
      <c r="G795" s="113"/>
      <c r="H795" s="113"/>
      <c r="I795" s="203"/>
      <c r="J795" s="203"/>
      <c r="K795" s="204"/>
      <c r="L795" s="204"/>
      <c r="M795" s="204"/>
      <c r="N795" s="201"/>
      <c r="O795" s="201"/>
      <c r="P795" s="201"/>
      <c r="Q795" s="201"/>
      <c r="R795" s="113"/>
      <c r="S795" s="113"/>
      <c r="V795" s="201"/>
      <c r="W795" s="113"/>
      <c r="Y795" s="113"/>
      <c r="Z795" s="113"/>
      <c r="AA795" s="113"/>
      <c r="AC795" s="113"/>
      <c r="AD795" s="201"/>
      <c r="AE795" s="113"/>
      <c r="AF795" s="113"/>
      <c r="AG795" s="113"/>
    </row>
    <row r="796" spans="1:33" x14ac:dyDescent="0.2">
      <c r="A796" s="113"/>
      <c r="B796" s="200"/>
      <c r="C796" s="113"/>
      <c r="D796" s="201"/>
      <c r="E796" s="201"/>
      <c r="F796" s="113"/>
      <c r="G796" s="113"/>
      <c r="H796" s="113"/>
      <c r="I796" s="203"/>
      <c r="J796" s="203"/>
      <c r="K796" s="204"/>
      <c r="L796" s="204"/>
      <c r="M796" s="204"/>
      <c r="N796" s="201"/>
      <c r="O796" s="201"/>
      <c r="P796" s="201"/>
      <c r="Q796" s="201"/>
      <c r="R796" s="113"/>
      <c r="S796" s="113"/>
      <c r="V796" s="201"/>
      <c r="W796" s="113"/>
      <c r="Y796" s="113"/>
      <c r="Z796" s="113"/>
      <c r="AA796" s="113"/>
      <c r="AC796" s="113"/>
      <c r="AD796" s="201"/>
      <c r="AE796" s="113"/>
      <c r="AF796" s="113"/>
      <c r="AG796" s="113"/>
    </row>
    <row r="797" spans="1:33" x14ac:dyDescent="0.2">
      <c r="A797" s="113"/>
      <c r="B797" s="200"/>
      <c r="C797" s="113"/>
      <c r="D797" s="201"/>
      <c r="E797" s="201"/>
      <c r="F797" s="113"/>
      <c r="G797" s="113"/>
      <c r="H797" s="113"/>
      <c r="I797" s="203"/>
      <c r="J797" s="203"/>
      <c r="K797" s="204"/>
      <c r="L797" s="204"/>
      <c r="M797" s="204"/>
      <c r="N797" s="201"/>
      <c r="O797" s="201"/>
      <c r="P797" s="201"/>
      <c r="Q797" s="201"/>
      <c r="R797" s="113"/>
      <c r="S797" s="113"/>
      <c r="V797" s="201"/>
      <c r="W797" s="113"/>
      <c r="Y797" s="113"/>
      <c r="Z797" s="113"/>
      <c r="AA797" s="113"/>
      <c r="AC797" s="113"/>
      <c r="AD797" s="201"/>
      <c r="AE797" s="113"/>
      <c r="AF797" s="113"/>
      <c r="AG797" s="113"/>
    </row>
    <row r="798" spans="1:33" x14ac:dyDescent="0.2">
      <c r="A798" s="113"/>
      <c r="B798" s="200"/>
      <c r="C798" s="113"/>
      <c r="D798" s="201"/>
      <c r="E798" s="201"/>
      <c r="F798" s="113"/>
      <c r="G798" s="113"/>
      <c r="H798" s="113"/>
      <c r="I798" s="203"/>
      <c r="J798" s="203"/>
      <c r="K798" s="204"/>
      <c r="L798" s="204"/>
      <c r="M798" s="204"/>
      <c r="N798" s="201"/>
      <c r="O798" s="201"/>
      <c r="P798" s="201"/>
      <c r="Q798" s="201"/>
      <c r="R798" s="113"/>
      <c r="S798" s="113"/>
      <c r="V798" s="201"/>
      <c r="W798" s="113"/>
      <c r="Y798" s="113"/>
      <c r="Z798" s="113"/>
      <c r="AA798" s="113"/>
      <c r="AC798" s="113"/>
      <c r="AD798" s="201"/>
      <c r="AE798" s="113"/>
      <c r="AF798" s="113"/>
      <c r="AG798" s="113"/>
    </row>
    <row r="799" spans="1:33" x14ac:dyDescent="0.2">
      <c r="A799" s="113"/>
      <c r="B799" s="200"/>
      <c r="C799" s="113"/>
      <c r="D799" s="201"/>
      <c r="E799" s="201"/>
      <c r="F799" s="113"/>
      <c r="G799" s="113"/>
      <c r="H799" s="113"/>
      <c r="I799" s="203"/>
      <c r="J799" s="203"/>
      <c r="K799" s="204"/>
      <c r="L799" s="204"/>
      <c r="M799" s="204"/>
      <c r="N799" s="201"/>
      <c r="O799" s="201"/>
      <c r="P799" s="201"/>
      <c r="Q799" s="201"/>
      <c r="R799" s="113"/>
      <c r="S799" s="113"/>
      <c r="V799" s="201"/>
      <c r="W799" s="113"/>
      <c r="Y799" s="113"/>
      <c r="Z799" s="113"/>
      <c r="AA799" s="113"/>
      <c r="AC799" s="113"/>
      <c r="AD799" s="201"/>
      <c r="AE799" s="113"/>
      <c r="AF799" s="113"/>
      <c r="AG799" s="113"/>
    </row>
    <row r="800" spans="1:33" x14ac:dyDescent="0.2">
      <c r="A800" s="113"/>
      <c r="B800" s="200"/>
      <c r="C800" s="113"/>
      <c r="D800" s="201"/>
      <c r="E800" s="201"/>
      <c r="F800" s="113"/>
      <c r="G800" s="113"/>
      <c r="H800" s="113"/>
      <c r="I800" s="203"/>
      <c r="J800" s="203"/>
      <c r="K800" s="204"/>
      <c r="L800" s="204"/>
      <c r="M800" s="204"/>
      <c r="N800" s="201"/>
      <c r="O800" s="201"/>
      <c r="P800" s="201"/>
      <c r="Q800" s="201"/>
      <c r="R800" s="113"/>
      <c r="S800" s="113"/>
      <c r="V800" s="201"/>
      <c r="W800" s="113"/>
      <c r="Y800" s="113"/>
      <c r="Z800" s="113"/>
      <c r="AA800" s="113"/>
      <c r="AC800" s="113"/>
      <c r="AD800" s="201"/>
      <c r="AE800" s="113"/>
      <c r="AF800" s="113"/>
      <c r="AG800" s="113"/>
    </row>
    <row r="801" spans="1:33" x14ac:dyDescent="0.2">
      <c r="A801" s="113"/>
      <c r="B801" s="200"/>
      <c r="C801" s="113"/>
      <c r="D801" s="201"/>
      <c r="E801" s="201"/>
      <c r="F801" s="113"/>
      <c r="G801" s="113"/>
      <c r="H801" s="113"/>
      <c r="I801" s="203"/>
      <c r="J801" s="203"/>
      <c r="K801" s="204"/>
      <c r="L801" s="204"/>
      <c r="M801" s="204"/>
      <c r="N801" s="201"/>
      <c r="O801" s="201"/>
      <c r="P801" s="201"/>
      <c r="Q801" s="201"/>
      <c r="R801" s="113"/>
      <c r="S801" s="113"/>
      <c r="V801" s="201"/>
      <c r="W801" s="113"/>
      <c r="Y801" s="113"/>
      <c r="Z801" s="113"/>
      <c r="AA801" s="113"/>
      <c r="AC801" s="113"/>
      <c r="AD801" s="201"/>
      <c r="AE801" s="113"/>
      <c r="AF801" s="113"/>
      <c r="AG801" s="113"/>
    </row>
    <row r="802" spans="1:33" x14ac:dyDescent="0.2">
      <c r="A802" s="113"/>
      <c r="B802" s="200"/>
      <c r="C802" s="113"/>
      <c r="D802" s="201"/>
      <c r="E802" s="201"/>
      <c r="F802" s="113"/>
      <c r="G802" s="113"/>
      <c r="H802" s="113"/>
      <c r="I802" s="203"/>
      <c r="J802" s="203"/>
      <c r="K802" s="204"/>
      <c r="L802" s="204"/>
      <c r="M802" s="204"/>
      <c r="N802" s="201"/>
      <c r="O802" s="201"/>
      <c r="P802" s="201"/>
      <c r="Q802" s="201"/>
      <c r="R802" s="113"/>
      <c r="S802" s="113"/>
      <c r="V802" s="201"/>
      <c r="W802" s="113"/>
      <c r="Y802" s="113"/>
      <c r="Z802" s="113"/>
      <c r="AA802" s="113"/>
      <c r="AC802" s="113"/>
      <c r="AD802" s="201"/>
      <c r="AE802" s="113"/>
      <c r="AF802" s="113"/>
      <c r="AG802" s="113"/>
    </row>
    <row r="803" spans="1:33" x14ac:dyDescent="0.2">
      <c r="A803" s="113"/>
      <c r="B803" s="200"/>
      <c r="C803" s="113"/>
      <c r="D803" s="201"/>
      <c r="E803" s="201"/>
      <c r="F803" s="113"/>
      <c r="G803" s="113"/>
      <c r="H803" s="113"/>
      <c r="I803" s="203"/>
      <c r="J803" s="203"/>
      <c r="K803" s="204"/>
      <c r="L803" s="204"/>
      <c r="M803" s="204"/>
      <c r="N803" s="201"/>
      <c r="O803" s="201"/>
      <c r="P803" s="201"/>
      <c r="Q803" s="201"/>
      <c r="R803" s="113"/>
      <c r="S803" s="113"/>
      <c r="V803" s="201"/>
      <c r="W803" s="113"/>
      <c r="Y803" s="113"/>
      <c r="Z803" s="113"/>
      <c r="AA803" s="113"/>
      <c r="AC803" s="113"/>
      <c r="AD803" s="201"/>
      <c r="AE803" s="113"/>
      <c r="AF803" s="113"/>
      <c r="AG803" s="113"/>
    </row>
    <row r="804" spans="1:33" x14ac:dyDescent="0.2">
      <c r="A804" s="113"/>
      <c r="B804" s="200"/>
      <c r="C804" s="113"/>
      <c r="D804" s="201"/>
      <c r="E804" s="201"/>
      <c r="F804" s="113"/>
      <c r="G804" s="113"/>
      <c r="H804" s="113"/>
      <c r="I804" s="203"/>
      <c r="J804" s="203"/>
      <c r="K804" s="204"/>
      <c r="L804" s="204"/>
      <c r="M804" s="204"/>
      <c r="N804" s="201"/>
      <c r="O804" s="201"/>
      <c r="P804" s="201"/>
      <c r="Q804" s="201"/>
      <c r="R804" s="113"/>
      <c r="S804" s="113"/>
      <c r="V804" s="201"/>
      <c r="W804" s="113"/>
      <c r="Y804" s="113"/>
      <c r="Z804" s="113"/>
      <c r="AA804" s="113"/>
      <c r="AC804" s="113"/>
      <c r="AD804" s="201"/>
      <c r="AE804" s="113"/>
      <c r="AF804" s="113"/>
      <c r="AG804" s="113"/>
    </row>
    <row r="805" spans="1:33" x14ac:dyDescent="0.2">
      <c r="A805" s="113"/>
      <c r="B805" s="200"/>
      <c r="C805" s="113"/>
      <c r="D805" s="201"/>
      <c r="E805" s="201"/>
      <c r="F805" s="113"/>
      <c r="G805" s="113"/>
      <c r="H805" s="113"/>
      <c r="I805" s="203"/>
      <c r="J805" s="203"/>
      <c r="K805" s="204"/>
      <c r="L805" s="204"/>
      <c r="M805" s="204"/>
      <c r="N805" s="201"/>
      <c r="O805" s="201"/>
      <c r="P805" s="201"/>
      <c r="Q805" s="201"/>
      <c r="R805" s="113"/>
      <c r="S805" s="113"/>
      <c r="V805" s="201"/>
      <c r="W805" s="113"/>
      <c r="Y805" s="113"/>
      <c r="Z805" s="113"/>
      <c r="AA805" s="113"/>
      <c r="AC805" s="113"/>
      <c r="AD805" s="201"/>
      <c r="AE805" s="113"/>
      <c r="AF805" s="113"/>
      <c r="AG805" s="113"/>
    </row>
    <row r="806" spans="1:33" x14ac:dyDescent="0.2">
      <c r="A806" s="113"/>
      <c r="B806" s="200"/>
      <c r="C806" s="113"/>
      <c r="D806" s="201"/>
      <c r="E806" s="201"/>
      <c r="F806" s="113"/>
      <c r="G806" s="113"/>
      <c r="H806" s="113"/>
      <c r="I806" s="203"/>
      <c r="J806" s="203"/>
      <c r="K806" s="204"/>
      <c r="L806" s="204"/>
      <c r="M806" s="204"/>
      <c r="N806" s="201"/>
      <c r="O806" s="201"/>
      <c r="P806" s="201"/>
      <c r="Q806" s="201"/>
      <c r="R806" s="113"/>
      <c r="S806" s="113"/>
      <c r="V806" s="201"/>
      <c r="W806" s="113"/>
      <c r="Y806" s="113"/>
      <c r="Z806" s="113"/>
      <c r="AA806" s="113"/>
      <c r="AC806" s="113"/>
      <c r="AD806" s="201"/>
      <c r="AE806" s="113"/>
      <c r="AF806" s="113"/>
      <c r="AG806" s="113"/>
    </row>
    <row r="807" spans="1:33" x14ac:dyDescent="0.2">
      <c r="A807" s="113"/>
      <c r="B807" s="200"/>
      <c r="C807" s="113"/>
      <c r="D807" s="201"/>
      <c r="E807" s="201"/>
      <c r="F807" s="113"/>
      <c r="G807" s="113"/>
      <c r="H807" s="113"/>
      <c r="I807" s="203"/>
      <c r="J807" s="203"/>
      <c r="K807" s="204"/>
      <c r="L807" s="204"/>
      <c r="M807" s="204"/>
      <c r="N807" s="201"/>
      <c r="O807" s="201"/>
      <c r="P807" s="201"/>
      <c r="Q807" s="201"/>
      <c r="R807" s="113"/>
      <c r="S807" s="113"/>
      <c r="V807" s="201"/>
      <c r="W807" s="113"/>
      <c r="Y807" s="113"/>
      <c r="Z807" s="113"/>
      <c r="AA807" s="113"/>
      <c r="AC807" s="113"/>
      <c r="AD807" s="201"/>
      <c r="AE807" s="113"/>
      <c r="AF807" s="113"/>
      <c r="AG807" s="113"/>
    </row>
    <row r="808" spans="1:33" x14ac:dyDescent="0.2">
      <c r="A808" s="113"/>
      <c r="B808" s="200"/>
      <c r="C808" s="113"/>
      <c r="D808" s="201"/>
      <c r="E808" s="201"/>
      <c r="F808" s="113"/>
      <c r="G808" s="113"/>
      <c r="H808" s="113"/>
      <c r="I808" s="203"/>
      <c r="J808" s="203"/>
      <c r="K808" s="204"/>
      <c r="L808" s="204"/>
      <c r="M808" s="204"/>
      <c r="N808" s="201"/>
      <c r="O808" s="201"/>
      <c r="P808" s="201"/>
      <c r="Q808" s="201"/>
      <c r="R808" s="113"/>
      <c r="S808" s="113"/>
      <c r="V808" s="201"/>
      <c r="W808" s="113"/>
      <c r="Y808" s="113"/>
      <c r="Z808" s="113"/>
      <c r="AA808" s="113"/>
      <c r="AC808" s="113"/>
      <c r="AD808" s="201"/>
      <c r="AE808" s="113"/>
      <c r="AF808" s="113"/>
      <c r="AG808" s="113"/>
    </row>
    <row r="809" spans="1:33" x14ac:dyDescent="0.2">
      <c r="A809" s="113"/>
      <c r="B809" s="200"/>
      <c r="C809" s="113"/>
      <c r="D809" s="201"/>
      <c r="E809" s="201"/>
      <c r="F809" s="113"/>
      <c r="G809" s="113"/>
      <c r="H809" s="113"/>
      <c r="I809" s="203"/>
      <c r="J809" s="203"/>
      <c r="K809" s="204"/>
      <c r="L809" s="204"/>
      <c r="M809" s="204"/>
      <c r="N809" s="201"/>
      <c r="O809" s="201"/>
      <c r="P809" s="201"/>
      <c r="Q809" s="201"/>
      <c r="R809" s="113"/>
      <c r="S809" s="113"/>
      <c r="V809" s="201"/>
      <c r="W809" s="113"/>
      <c r="Y809" s="113"/>
      <c r="Z809" s="113"/>
      <c r="AA809" s="113"/>
      <c r="AC809" s="113"/>
      <c r="AD809" s="201"/>
      <c r="AE809" s="113"/>
      <c r="AF809" s="113"/>
      <c r="AG809" s="113"/>
    </row>
    <row r="810" spans="1:33" x14ac:dyDescent="0.2">
      <c r="A810" s="113"/>
      <c r="B810" s="200"/>
      <c r="C810" s="113"/>
      <c r="D810" s="201"/>
      <c r="E810" s="201"/>
      <c r="F810" s="113"/>
      <c r="G810" s="113"/>
      <c r="H810" s="113"/>
      <c r="I810" s="203"/>
      <c r="J810" s="203"/>
      <c r="K810" s="204"/>
      <c r="L810" s="204"/>
      <c r="M810" s="204"/>
      <c r="N810" s="201"/>
      <c r="O810" s="201"/>
      <c r="P810" s="201"/>
      <c r="Q810" s="201"/>
      <c r="R810" s="113"/>
      <c r="S810" s="113"/>
      <c r="V810" s="201"/>
      <c r="W810" s="113"/>
      <c r="Y810" s="113"/>
      <c r="Z810" s="113"/>
      <c r="AA810" s="113"/>
      <c r="AC810" s="113"/>
      <c r="AD810" s="201"/>
      <c r="AE810" s="113"/>
      <c r="AF810" s="113"/>
      <c r="AG810" s="113"/>
    </row>
    <row r="811" spans="1:33" x14ac:dyDescent="0.2">
      <c r="A811" s="113"/>
      <c r="B811" s="200"/>
      <c r="C811" s="113"/>
      <c r="D811" s="201"/>
      <c r="E811" s="201"/>
      <c r="F811" s="113"/>
      <c r="G811" s="113"/>
      <c r="H811" s="113"/>
      <c r="I811" s="203"/>
      <c r="J811" s="203"/>
      <c r="K811" s="204"/>
      <c r="L811" s="204"/>
      <c r="M811" s="204"/>
      <c r="N811" s="201"/>
      <c r="O811" s="201"/>
      <c r="P811" s="201"/>
      <c r="Q811" s="201"/>
      <c r="R811" s="113"/>
      <c r="S811" s="113"/>
      <c r="V811" s="201"/>
      <c r="W811" s="113"/>
      <c r="Y811" s="113"/>
      <c r="Z811" s="113"/>
      <c r="AA811" s="113"/>
      <c r="AC811" s="113"/>
      <c r="AD811" s="201"/>
      <c r="AE811" s="113"/>
      <c r="AF811" s="113"/>
      <c r="AG811" s="113"/>
    </row>
    <row r="812" spans="1:33" x14ac:dyDescent="0.2">
      <c r="A812" s="113"/>
      <c r="B812" s="200"/>
      <c r="C812" s="113"/>
      <c r="D812" s="201"/>
      <c r="E812" s="201"/>
      <c r="F812" s="113"/>
      <c r="G812" s="113"/>
      <c r="H812" s="113"/>
      <c r="I812" s="203"/>
      <c r="J812" s="203"/>
      <c r="K812" s="204"/>
      <c r="L812" s="204"/>
      <c r="M812" s="204"/>
      <c r="N812" s="201"/>
      <c r="O812" s="201"/>
      <c r="P812" s="201"/>
      <c r="Q812" s="201"/>
      <c r="R812" s="113"/>
      <c r="S812" s="113"/>
      <c r="V812" s="201"/>
      <c r="W812" s="113"/>
      <c r="Y812" s="113"/>
      <c r="Z812" s="113"/>
      <c r="AA812" s="113"/>
      <c r="AC812" s="113"/>
      <c r="AD812" s="201"/>
      <c r="AE812" s="113"/>
      <c r="AF812" s="113"/>
      <c r="AG812" s="113"/>
    </row>
    <row r="813" spans="1:33" x14ac:dyDescent="0.2">
      <c r="A813" s="113"/>
      <c r="B813" s="200"/>
      <c r="C813" s="113"/>
      <c r="D813" s="201"/>
      <c r="E813" s="201"/>
      <c r="F813" s="113"/>
      <c r="G813" s="113"/>
      <c r="H813" s="113"/>
      <c r="I813" s="203"/>
      <c r="J813" s="203"/>
      <c r="K813" s="204"/>
      <c r="L813" s="204"/>
      <c r="M813" s="204"/>
      <c r="N813" s="201"/>
      <c r="O813" s="201"/>
      <c r="P813" s="201"/>
      <c r="Q813" s="201"/>
      <c r="R813" s="113"/>
      <c r="S813" s="113"/>
      <c r="V813" s="201"/>
      <c r="W813" s="113"/>
      <c r="Y813" s="113"/>
      <c r="Z813" s="113"/>
      <c r="AA813" s="113"/>
      <c r="AC813" s="113"/>
      <c r="AD813" s="201"/>
      <c r="AE813" s="113"/>
      <c r="AF813" s="113"/>
      <c r="AG813" s="113"/>
    </row>
    <row r="814" spans="1:33" x14ac:dyDescent="0.2">
      <c r="A814" s="113"/>
      <c r="B814" s="200"/>
      <c r="C814" s="113"/>
      <c r="D814" s="201"/>
      <c r="E814" s="201"/>
      <c r="F814" s="113"/>
      <c r="G814" s="113"/>
      <c r="H814" s="113"/>
      <c r="I814" s="203"/>
      <c r="J814" s="203"/>
      <c r="K814" s="204"/>
      <c r="L814" s="204"/>
      <c r="M814" s="204"/>
      <c r="N814" s="201"/>
      <c r="O814" s="201"/>
      <c r="P814" s="201"/>
      <c r="Q814" s="201"/>
      <c r="R814" s="113"/>
      <c r="S814" s="113"/>
      <c r="V814" s="201"/>
      <c r="W814" s="113"/>
      <c r="Y814" s="113"/>
      <c r="Z814" s="113"/>
      <c r="AA814" s="113"/>
      <c r="AC814" s="113"/>
      <c r="AD814" s="201"/>
      <c r="AE814" s="113"/>
      <c r="AF814" s="113"/>
      <c r="AG814" s="113"/>
    </row>
    <row r="815" spans="1:33" x14ac:dyDescent="0.2">
      <c r="A815" s="113"/>
      <c r="B815" s="200"/>
      <c r="C815" s="113"/>
      <c r="D815" s="201"/>
      <c r="E815" s="201"/>
      <c r="F815" s="113"/>
      <c r="G815" s="113"/>
      <c r="H815" s="113"/>
      <c r="I815" s="203"/>
      <c r="J815" s="203"/>
      <c r="K815" s="204"/>
      <c r="L815" s="204"/>
      <c r="M815" s="204"/>
      <c r="N815" s="201"/>
      <c r="O815" s="201"/>
      <c r="P815" s="201"/>
      <c r="Q815" s="201"/>
      <c r="R815" s="113"/>
      <c r="S815" s="113"/>
      <c r="V815" s="201"/>
      <c r="W815" s="113"/>
      <c r="Y815" s="113"/>
      <c r="Z815" s="113"/>
      <c r="AA815" s="113"/>
      <c r="AC815" s="113"/>
      <c r="AD815" s="201"/>
      <c r="AE815" s="113"/>
      <c r="AF815" s="113"/>
      <c r="AG815" s="113"/>
    </row>
    <row r="816" spans="1:33" x14ac:dyDescent="0.2">
      <c r="A816" s="113"/>
      <c r="B816" s="200"/>
      <c r="C816" s="113"/>
      <c r="D816" s="201"/>
      <c r="E816" s="201"/>
      <c r="F816" s="113"/>
      <c r="G816" s="113"/>
      <c r="H816" s="113"/>
      <c r="I816" s="203"/>
      <c r="J816" s="203"/>
      <c r="K816" s="204"/>
      <c r="L816" s="204"/>
      <c r="M816" s="204"/>
      <c r="N816" s="201"/>
      <c r="O816" s="201"/>
      <c r="P816" s="201"/>
      <c r="Q816" s="201"/>
      <c r="R816" s="113"/>
      <c r="S816" s="113"/>
      <c r="V816" s="201"/>
      <c r="W816" s="113"/>
      <c r="Y816" s="113"/>
      <c r="Z816" s="113"/>
      <c r="AA816" s="113"/>
      <c r="AC816" s="113"/>
      <c r="AD816" s="201"/>
      <c r="AE816" s="113"/>
      <c r="AF816" s="113"/>
      <c r="AG816" s="113"/>
    </row>
    <row r="817" spans="1:33" x14ac:dyDescent="0.2">
      <c r="A817" s="113"/>
      <c r="B817" s="200"/>
      <c r="C817" s="113"/>
      <c r="D817" s="201"/>
      <c r="E817" s="201"/>
      <c r="F817" s="113"/>
      <c r="G817" s="113"/>
      <c r="H817" s="113"/>
      <c r="I817" s="203"/>
      <c r="J817" s="203"/>
      <c r="K817" s="204"/>
      <c r="L817" s="204"/>
      <c r="M817" s="204"/>
      <c r="N817" s="201"/>
      <c r="O817" s="201"/>
      <c r="P817" s="201"/>
      <c r="Q817" s="201"/>
      <c r="R817" s="113"/>
      <c r="S817" s="113"/>
      <c r="V817" s="201"/>
      <c r="W817" s="113"/>
      <c r="Y817" s="113"/>
      <c r="Z817" s="113"/>
      <c r="AA817" s="113"/>
      <c r="AC817" s="113"/>
      <c r="AD817" s="201"/>
      <c r="AE817" s="113"/>
      <c r="AF817" s="113"/>
      <c r="AG817" s="113"/>
    </row>
    <row r="818" spans="1:33" x14ac:dyDescent="0.2">
      <c r="A818" s="113"/>
      <c r="B818" s="200"/>
      <c r="C818" s="113"/>
      <c r="D818" s="201"/>
      <c r="E818" s="201"/>
      <c r="F818" s="113"/>
      <c r="G818" s="113"/>
      <c r="H818" s="113"/>
      <c r="I818" s="203"/>
      <c r="J818" s="203"/>
      <c r="K818" s="204"/>
      <c r="L818" s="204"/>
      <c r="M818" s="204"/>
      <c r="N818" s="201"/>
      <c r="O818" s="201"/>
      <c r="P818" s="201"/>
      <c r="Q818" s="201"/>
      <c r="R818" s="113"/>
      <c r="S818" s="113"/>
      <c r="V818" s="201"/>
      <c r="W818" s="113"/>
      <c r="Y818" s="113"/>
      <c r="Z818" s="113"/>
      <c r="AA818" s="113"/>
      <c r="AC818" s="113"/>
      <c r="AD818" s="201"/>
      <c r="AE818" s="113"/>
      <c r="AF818" s="113"/>
      <c r="AG818" s="113"/>
    </row>
    <row r="819" spans="1:33" x14ac:dyDescent="0.2">
      <c r="A819" s="113"/>
      <c r="B819" s="200"/>
      <c r="C819" s="113"/>
      <c r="D819" s="201"/>
      <c r="E819" s="201"/>
      <c r="F819" s="113"/>
      <c r="G819" s="113"/>
      <c r="H819" s="113"/>
      <c r="I819" s="203"/>
      <c r="J819" s="203"/>
      <c r="K819" s="204"/>
      <c r="L819" s="204"/>
      <c r="M819" s="204"/>
      <c r="N819" s="201"/>
      <c r="O819" s="201"/>
      <c r="P819" s="201"/>
      <c r="Q819" s="201"/>
      <c r="R819" s="113"/>
      <c r="S819" s="113"/>
      <c r="V819" s="201"/>
      <c r="W819" s="113"/>
      <c r="Y819" s="113"/>
      <c r="Z819" s="113"/>
      <c r="AA819" s="113"/>
      <c r="AC819" s="113"/>
      <c r="AD819" s="201"/>
      <c r="AE819" s="113"/>
      <c r="AF819" s="113"/>
      <c r="AG819" s="113"/>
    </row>
    <row r="820" spans="1:33" x14ac:dyDescent="0.2">
      <c r="A820" s="113"/>
      <c r="B820" s="200"/>
      <c r="C820" s="113"/>
      <c r="D820" s="201"/>
      <c r="E820" s="201"/>
      <c r="F820" s="113"/>
      <c r="G820" s="113"/>
      <c r="H820" s="113"/>
      <c r="I820" s="203"/>
      <c r="J820" s="203"/>
      <c r="K820" s="204"/>
      <c r="L820" s="204"/>
      <c r="M820" s="204"/>
      <c r="N820" s="201"/>
      <c r="O820" s="201"/>
      <c r="P820" s="201"/>
      <c r="Q820" s="201"/>
      <c r="R820" s="113"/>
      <c r="S820" s="113"/>
      <c r="V820" s="201"/>
      <c r="W820" s="113"/>
      <c r="Y820" s="113"/>
      <c r="Z820" s="113"/>
      <c r="AA820" s="113"/>
      <c r="AC820" s="113"/>
      <c r="AD820" s="201"/>
      <c r="AE820" s="113"/>
      <c r="AF820" s="113"/>
      <c r="AG820" s="113"/>
    </row>
    <row r="821" spans="1:33" x14ac:dyDescent="0.2">
      <c r="A821" s="113"/>
      <c r="B821" s="200"/>
      <c r="C821" s="113"/>
      <c r="D821" s="201"/>
      <c r="E821" s="201"/>
      <c r="F821" s="113"/>
      <c r="G821" s="113"/>
      <c r="H821" s="113"/>
      <c r="I821" s="203"/>
      <c r="J821" s="203"/>
      <c r="K821" s="204"/>
      <c r="L821" s="204"/>
      <c r="M821" s="204"/>
      <c r="N821" s="201"/>
      <c r="O821" s="201"/>
      <c r="P821" s="201"/>
      <c r="Q821" s="201"/>
      <c r="R821" s="113"/>
      <c r="S821" s="113"/>
      <c r="V821" s="201"/>
      <c r="W821" s="113"/>
      <c r="Y821" s="113"/>
      <c r="Z821" s="113"/>
      <c r="AA821" s="113"/>
      <c r="AC821" s="113"/>
      <c r="AD821" s="201"/>
      <c r="AE821" s="113"/>
      <c r="AF821" s="113"/>
      <c r="AG821" s="113"/>
    </row>
    <row r="822" spans="1:33" x14ac:dyDescent="0.2">
      <c r="A822" s="113"/>
      <c r="B822" s="200"/>
      <c r="C822" s="113"/>
      <c r="D822" s="201"/>
      <c r="E822" s="201"/>
      <c r="F822" s="113"/>
      <c r="G822" s="113"/>
      <c r="H822" s="113"/>
      <c r="I822" s="203"/>
      <c r="J822" s="203"/>
      <c r="K822" s="204"/>
      <c r="L822" s="204"/>
      <c r="M822" s="204"/>
      <c r="N822" s="201"/>
      <c r="O822" s="201"/>
      <c r="P822" s="201"/>
      <c r="Q822" s="201"/>
      <c r="R822" s="113"/>
      <c r="S822" s="113"/>
      <c r="V822" s="201"/>
      <c r="W822" s="113"/>
      <c r="Y822" s="113"/>
      <c r="Z822" s="113"/>
      <c r="AA822" s="113"/>
      <c r="AC822" s="113"/>
      <c r="AD822" s="201"/>
      <c r="AE822" s="113"/>
      <c r="AF822" s="113"/>
      <c r="AG822" s="113"/>
    </row>
    <row r="823" spans="1:33" x14ac:dyDescent="0.2">
      <c r="A823" s="113"/>
      <c r="B823" s="200"/>
      <c r="C823" s="113"/>
      <c r="D823" s="201"/>
      <c r="E823" s="201"/>
      <c r="F823" s="113"/>
      <c r="G823" s="113"/>
      <c r="H823" s="113"/>
      <c r="I823" s="203"/>
      <c r="J823" s="203"/>
      <c r="K823" s="204"/>
      <c r="L823" s="204"/>
      <c r="M823" s="204"/>
      <c r="N823" s="201"/>
      <c r="O823" s="201"/>
      <c r="P823" s="201"/>
      <c r="Q823" s="201"/>
      <c r="R823" s="113"/>
      <c r="S823" s="113"/>
      <c r="V823" s="201"/>
      <c r="W823" s="113"/>
      <c r="Y823" s="113"/>
      <c r="Z823" s="113"/>
      <c r="AA823" s="113"/>
      <c r="AC823" s="113"/>
      <c r="AD823" s="201"/>
      <c r="AE823" s="113"/>
      <c r="AF823" s="113"/>
      <c r="AG823" s="113"/>
    </row>
    <row r="824" spans="1:33" x14ac:dyDescent="0.2">
      <c r="A824" s="113"/>
      <c r="B824" s="200"/>
      <c r="C824" s="113"/>
      <c r="D824" s="201"/>
      <c r="E824" s="201"/>
      <c r="F824" s="113"/>
      <c r="G824" s="113"/>
      <c r="H824" s="113"/>
      <c r="I824" s="203"/>
      <c r="J824" s="203"/>
      <c r="K824" s="204"/>
      <c r="L824" s="204"/>
      <c r="M824" s="204"/>
      <c r="N824" s="201"/>
      <c r="O824" s="201"/>
      <c r="P824" s="201"/>
      <c r="Q824" s="201"/>
      <c r="R824" s="113"/>
      <c r="S824" s="113"/>
      <c r="V824" s="201"/>
      <c r="W824" s="113"/>
      <c r="Y824" s="113"/>
      <c r="Z824" s="113"/>
      <c r="AA824" s="113"/>
      <c r="AC824" s="113"/>
      <c r="AD824" s="201"/>
      <c r="AE824" s="113"/>
      <c r="AF824" s="113"/>
      <c r="AG824" s="113"/>
    </row>
    <row r="825" spans="1:33" x14ac:dyDescent="0.2">
      <c r="A825" s="113"/>
      <c r="B825" s="200"/>
      <c r="C825" s="113"/>
      <c r="D825" s="201"/>
      <c r="E825" s="201"/>
      <c r="F825" s="113"/>
      <c r="G825" s="113"/>
      <c r="H825" s="113"/>
      <c r="I825" s="203"/>
      <c r="J825" s="203"/>
      <c r="K825" s="204"/>
      <c r="L825" s="204"/>
      <c r="M825" s="204"/>
      <c r="N825" s="201"/>
      <c r="O825" s="201"/>
      <c r="P825" s="201"/>
      <c r="Q825" s="201"/>
      <c r="R825" s="113"/>
      <c r="S825" s="113"/>
      <c r="V825" s="201"/>
      <c r="W825" s="113"/>
      <c r="Y825" s="113"/>
      <c r="Z825" s="113"/>
      <c r="AA825" s="113"/>
      <c r="AC825" s="113"/>
      <c r="AD825" s="201"/>
      <c r="AE825" s="113"/>
      <c r="AF825" s="113"/>
      <c r="AG825" s="113"/>
    </row>
    <row r="826" spans="1:33" x14ac:dyDescent="0.2">
      <c r="A826" s="113"/>
      <c r="B826" s="200"/>
      <c r="C826" s="113"/>
      <c r="D826" s="201"/>
      <c r="E826" s="201"/>
      <c r="F826" s="113"/>
      <c r="G826" s="113"/>
      <c r="H826" s="113"/>
      <c r="I826" s="203"/>
      <c r="J826" s="203"/>
      <c r="K826" s="204"/>
      <c r="L826" s="204"/>
      <c r="M826" s="204"/>
      <c r="N826" s="201"/>
      <c r="O826" s="201"/>
      <c r="P826" s="201"/>
      <c r="Q826" s="201"/>
      <c r="R826" s="113"/>
      <c r="S826" s="113"/>
      <c r="V826" s="201"/>
      <c r="W826" s="113"/>
      <c r="Y826" s="113"/>
      <c r="Z826" s="113"/>
      <c r="AA826" s="113"/>
      <c r="AC826" s="113"/>
      <c r="AD826" s="201"/>
      <c r="AE826" s="113"/>
      <c r="AF826" s="113"/>
      <c r="AG826" s="113"/>
    </row>
    <row r="827" spans="1:33" x14ac:dyDescent="0.2">
      <c r="A827" s="113"/>
      <c r="B827" s="200"/>
      <c r="C827" s="113"/>
      <c r="D827" s="201"/>
      <c r="E827" s="201"/>
      <c r="F827" s="113"/>
      <c r="G827" s="113"/>
      <c r="H827" s="113"/>
      <c r="I827" s="203"/>
      <c r="J827" s="203"/>
      <c r="K827" s="204"/>
      <c r="L827" s="204"/>
      <c r="M827" s="204"/>
      <c r="N827" s="201"/>
      <c r="O827" s="201"/>
      <c r="P827" s="201"/>
      <c r="Q827" s="201"/>
      <c r="R827" s="113"/>
      <c r="S827" s="113"/>
      <c r="V827" s="201"/>
      <c r="W827" s="113"/>
      <c r="Y827" s="113"/>
      <c r="Z827" s="113"/>
      <c r="AA827" s="113"/>
      <c r="AC827" s="113"/>
      <c r="AD827" s="201"/>
      <c r="AE827" s="113"/>
      <c r="AF827" s="113"/>
      <c r="AG827" s="113"/>
    </row>
    <row r="828" spans="1:33" x14ac:dyDescent="0.2">
      <c r="A828" s="113"/>
      <c r="B828" s="200"/>
      <c r="C828" s="113"/>
      <c r="D828" s="201"/>
      <c r="E828" s="201"/>
      <c r="F828" s="113"/>
      <c r="G828" s="113"/>
      <c r="H828" s="113"/>
      <c r="I828" s="203"/>
      <c r="J828" s="203"/>
      <c r="K828" s="204"/>
      <c r="L828" s="204"/>
      <c r="M828" s="204"/>
      <c r="N828" s="201"/>
      <c r="O828" s="201"/>
      <c r="P828" s="201"/>
      <c r="Q828" s="201"/>
      <c r="R828" s="113"/>
      <c r="S828" s="113"/>
      <c r="V828" s="201"/>
      <c r="W828" s="113"/>
      <c r="Y828" s="113"/>
      <c r="Z828" s="113"/>
      <c r="AA828" s="113"/>
      <c r="AC828" s="113"/>
      <c r="AD828" s="201"/>
      <c r="AE828" s="113"/>
      <c r="AF828" s="113"/>
      <c r="AG828" s="113"/>
    </row>
    <row r="829" spans="1:33" x14ac:dyDescent="0.2">
      <c r="A829" s="113"/>
      <c r="B829" s="200"/>
      <c r="C829" s="113"/>
      <c r="D829" s="201"/>
      <c r="E829" s="201"/>
      <c r="F829" s="113"/>
      <c r="G829" s="113"/>
      <c r="H829" s="113"/>
      <c r="I829" s="203"/>
      <c r="J829" s="203"/>
      <c r="K829" s="204"/>
      <c r="L829" s="204"/>
      <c r="M829" s="204"/>
      <c r="N829" s="201"/>
      <c r="O829" s="201"/>
      <c r="P829" s="201"/>
      <c r="Q829" s="201"/>
      <c r="R829" s="113"/>
      <c r="S829" s="113"/>
      <c r="V829" s="201"/>
      <c r="W829" s="113"/>
      <c r="Y829" s="113"/>
      <c r="Z829" s="113"/>
      <c r="AA829" s="113"/>
      <c r="AC829" s="113"/>
      <c r="AD829" s="201"/>
      <c r="AE829" s="113"/>
      <c r="AF829" s="113"/>
      <c r="AG829" s="113"/>
    </row>
    <row r="830" spans="1:33" x14ac:dyDescent="0.2">
      <c r="A830" s="113"/>
      <c r="B830" s="200"/>
      <c r="C830" s="113"/>
      <c r="D830" s="201"/>
      <c r="E830" s="201"/>
      <c r="F830" s="113"/>
      <c r="G830" s="113"/>
      <c r="H830" s="113"/>
      <c r="I830" s="203"/>
      <c r="J830" s="203"/>
      <c r="K830" s="204"/>
      <c r="L830" s="204"/>
      <c r="M830" s="204"/>
      <c r="N830" s="201"/>
      <c r="O830" s="201"/>
      <c r="P830" s="201"/>
      <c r="Q830" s="201"/>
      <c r="R830" s="113"/>
      <c r="S830" s="113"/>
      <c r="V830" s="201"/>
      <c r="W830" s="113"/>
      <c r="Y830" s="113"/>
      <c r="Z830" s="113"/>
      <c r="AA830" s="113"/>
      <c r="AC830" s="113"/>
      <c r="AD830" s="201"/>
      <c r="AE830" s="113"/>
      <c r="AF830" s="113"/>
      <c r="AG830" s="113"/>
    </row>
    <row r="831" spans="1:33" x14ac:dyDescent="0.2">
      <c r="A831" s="113"/>
      <c r="B831" s="200"/>
      <c r="C831" s="113"/>
      <c r="D831" s="201"/>
      <c r="E831" s="201"/>
      <c r="F831" s="113"/>
      <c r="G831" s="113"/>
      <c r="H831" s="113"/>
      <c r="I831" s="203"/>
      <c r="J831" s="203"/>
      <c r="K831" s="204"/>
      <c r="L831" s="204"/>
      <c r="M831" s="204"/>
      <c r="N831" s="201"/>
      <c r="O831" s="201"/>
      <c r="P831" s="201"/>
      <c r="Q831" s="201"/>
      <c r="R831" s="113"/>
      <c r="S831" s="113"/>
      <c r="V831" s="201"/>
      <c r="W831" s="113"/>
      <c r="Y831" s="113"/>
      <c r="Z831" s="113"/>
      <c r="AA831" s="113"/>
      <c r="AC831" s="113"/>
      <c r="AD831" s="201"/>
      <c r="AE831" s="113"/>
      <c r="AF831" s="113"/>
      <c r="AG831" s="113"/>
    </row>
    <row r="832" spans="1:33" x14ac:dyDescent="0.2">
      <c r="A832" s="113"/>
      <c r="B832" s="200"/>
      <c r="C832" s="113"/>
      <c r="D832" s="201"/>
      <c r="E832" s="201"/>
      <c r="F832" s="113"/>
      <c r="G832" s="113"/>
      <c r="H832" s="113"/>
      <c r="I832" s="203"/>
      <c r="J832" s="203"/>
      <c r="K832" s="204"/>
      <c r="L832" s="204"/>
      <c r="M832" s="204"/>
      <c r="N832" s="201"/>
      <c r="O832" s="201"/>
      <c r="P832" s="201"/>
      <c r="Q832" s="201"/>
      <c r="R832" s="113"/>
      <c r="S832" s="113"/>
      <c r="V832" s="201"/>
      <c r="W832" s="113"/>
      <c r="Y832" s="113"/>
      <c r="Z832" s="113"/>
      <c r="AA832" s="113"/>
      <c r="AC832" s="113"/>
      <c r="AD832" s="201"/>
      <c r="AE832" s="113"/>
      <c r="AF832" s="113"/>
      <c r="AG832" s="113"/>
    </row>
    <row r="833" spans="1:33" x14ac:dyDescent="0.2">
      <c r="A833" s="113"/>
      <c r="B833" s="200"/>
      <c r="C833" s="113"/>
      <c r="D833" s="201"/>
      <c r="E833" s="201"/>
      <c r="F833" s="113"/>
      <c r="G833" s="113"/>
      <c r="H833" s="113"/>
      <c r="I833" s="203"/>
      <c r="J833" s="203"/>
      <c r="K833" s="204"/>
      <c r="L833" s="204"/>
      <c r="M833" s="204"/>
      <c r="N833" s="201"/>
      <c r="O833" s="201"/>
      <c r="P833" s="201"/>
      <c r="Q833" s="201"/>
      <c r="R833" s="113"/>
      <c r="S833" s="113"/>
      <c r="V833" s="201"/>
      <c r="W833" s="113"/>
      <c r="Y833" s="113"/>
      <c r="Z833" s="113"/>
      <c r="AA833" s="113"/>
      <c r="AC833" s="113"/>
      <c r="AD833" s="201"/>
      <c r="AE833" s="113"/>
      <c r="AF833" s="113"/>
      <c r="AG833" s="113"/>
    </row>
    <row r="834" spans="1:33" x14ac:dyDescent="0.2">
      <c r="A834" s="113"/>
      <c r="B834" s="200"/>
      <c r="C834" s="113"/>
      <c r="D834" s="201"/>
      <c r="E834" s="201"/>
      <c r="F834" s="113"/>
      <c r="G834" s="113"/>
      <c r="H834" s="113"/>
      <c r="I834" s="203"/>
      <c r="J834" s="203"/>
      <c r="K834" s="204"/>
      <c r="L834" s="204"/>
      <c r="M834" s="204"/>
      <c r="N834" s="201"/>
      <c r="O834" s="201"/>
      <c r="P834" s="201"/>
      <c r="Q834" s="201"/>
      <c r="R834" s="113"/>
      <c r="S834" s="113"/>
      <c r="V834" s="201"/>
      <c r="W834" s="113"/>
      <c r="Y834" s="113"/>
      <c r="Z834" s="113"/>
      <c r="AA834" s="113"/>
      <c r="AC834" s="113"/>
      <c r="AD834" s="201"/>
      <c r="AE834" s="113"/>
      <c r="AF834" s="113"/>
      <c r="AG834" s="113"/>
    </row>
    <row r="835" spans="1:33" x14ac:dyDescent="0.2">
      <c r="A835" s="113"/>
      <c r="B835" s="200"/>
      <c r="C835" s="113"/>
      <c r="D835" s="201"/>
      <c r="E835" s="201"/>
      <c r="F835" s="113"/>
      <c r="G835" s="113"/>
      <c r="H835" s="113"/>
      <c r="I835" s="203"/>
      <c r="J835" s="203"/>
      <c r="K835" s="204"/>
      <c r="L835" s="204"/>
      <c r="M835" s="204"/>
      <c r="N835" s="201"/>
      <c r="O835" s="201"/>
      <c r="P835" s="201"/>
      <c r="Q835" s="201"/>
      <c r="R835" s="113"/>
      <c r="S835" s="113"/>
      <c r="V835" s="201"/>
      <c r="W835" s="113"/>
      <c r="Y835" s="113"/>
      <c r="Z835" s="113"/>
      <c r="AA835" s="113"/>
      <c r="AC835" s="113"/>
      <c r="AD835" s="201"/>
      <c r="AE835" s="113"/>
      <c r="AF835" s="113"/>
      <c r="AG835" s="113"/>
    </row>
    <row r="836" spans="1:33" x14ac:dyDescent="0.2">
      <c r="A836" s="113"/>
      <c r="B836" s="200"/>
      <c r="C836" s="113"/>
      <c r="D836" s="201"/>
      <c r="E836" s="201"/>
      <c r="F836" s="113"/>
      <c r="G836" s="113"/>
      <c r="H836" s="113"/>
      <c r="I836" s="203"/>
      <c r="J836" s="203"/>
      <c r="K836" s="204"/>
      <c r="L836" s="204"/>
      <c r="M836" s="204"/>
      <c r="N836" s="201"/>
      <c r="O836" s="201"/>
      <c r="P836" s="201"/>
      <c r="Q836" s="201"/>
      <c r="R836" s="113"/>
      <c r="S836" s="113"/>
      <c r="V836" s="201"/>
      <c r="W836" s="113"/>
      <c r="Y836" s="113"/>
      <c r="Z836" s="113"/>
      <c r="AA836" s="113"/>
      <c r="AC836" s="113"/>
      <c r="AD836" s="201"/>
      <c r="AE836" s="113"/>
      <c r="AF836" s="113"/>
      <c r="AG836" s="113"/>
    </row>
    <row r="837" spans="1:33" x14ac:dyDescent="0.2">
      <c r="A837" s="113"/>
      <c r="B837" s="200"/>
      <c r="C837" s="113"/>
      <c r="D837" s="201"/>
      <c r="E837" s="201"/>
      <c r="F837" s="113"/>
      <c r="G837" s="113"/>
      <c r="H837" s="113"/>
      <c r="I837" s="203"/>
      <c r="J837" s="203"/>
      <c r="K837" s="204"/>
      <c r="L837" s="204"/>
      <c r="M837" s="204"/>
      <c r="N837" s="201"/>
      <c r="O837" s="201"/>
      <c r="P837" s="201"/>
      <c r="Q837" s="201"/>
      <c r="R837" s="113"/>
      <c r="S837" s="113"/>
      <c r="V837" s="201"/>
      <c r="W837" s="113"/>
      <c r="Y837" s="113"/>
      <c r="Z837" s="113"/>
      <c r="AA837" s="113"/>
      <c r="AC837" s="113"/>
      <c r="AD837" s="201"/>
      <c r="AE837" s="113"/>
      <c r="AF837" s="113"/>
      <c r="AG837" s="113"/>
    </row>
    <row r="838" spans="1:33" x14ac:dyDescent="0.2">
      <c r="A838" s="113"/>
      <c r="B838" s="200"/>
      <c r="C838" s="113"/>
      <c r="D838" s="201"/>
      <c r="E838" s="201"/>
      <c r="F838" s="113"/>
      <c r="G838" s="113"/>
      <c r="H838" s="113"/>
      <c r="I838" s="203"/>
      <c r="J838" s="203"/>
      <c r="K838" s="204"/>
      <c r="L838" s="204"/>
      <c r="M838" s="204"/>
      <c r="N838" s="201"/>
      <c r="O838" s="201"/>
      <c r="P838" s="201"/>
      <c r="Q838" s="201"/>
      <c r="R838" s="113"/>
      <c r="S838" s="113"/>
      <c r="V838" s="201"/>
      <c r="W838" s="113"/>
      <c r="Y838" s="113"/>
      <c r="Z838" s="113"/>
      <c r="AA838" s="113"/>
      <c r="AC838" s="113"/>
      <c r="AD838" s="201"/>
      <c r="AE838" s="113"/>
      <c r="AF838" s="113"/>
      <c r="AG838" s="113"/>
    </row>
    <row r="839" spans="1:33" x14ac:dyDescent="0.2">
      <c r="A839" s="113"/>
      <c r="B839" s="200"/>
      <c r="C839" s="113"/>
      <c r="D839" s="201"/>
      <c r="E839" s="201"/>
      <c r="F839" s="113"/>
      <c r="G839" s="113"/>
      <c r="H839" s="113"/>
      <c r="I839" s="203"/>
      <c r="J839" s="203"/>
      <c r="K839" s="204"/>
      <c r="L839" s="204"/>
      <c r="M839" s="204"/>
      <c r="N839" s="201"/>
      <c r="O839" s="201"/>
      <c r="P839" s="201"/>
      <c r="Q839" s="201"/>
      <c r="R839" s="113"/>
      <c r="S839" s="113"/>
      <c r="V839" s="201"/>
      <c r="W839" s="113"/>
      <c r="Y839" s="113"/>
      <c r="Z839" s="113"/>
      <c r="AA839" s="113"/>
      <c r="AC839" s="113"/>
      <c r="AD839" s="201"/>
      <c r="AE839" s="113"/>
      <c r="AF839" s="113"/>
      <c r="AG839" s="113"/>
    </row>
    <row r="840" spans="1:33" x14ac:dyDescent="0.2">
      <c r="A840" s="113"/>
      <c r="B840" s="200"/>
      <c r="C840" s="113"/>
      <c r="D840" s="201"/>
      <c r="E840" s="201"/>
      <c r="F840" s="113"/>
      <c r="G840" s="113"/>
      <c r="H840" s="113"/>
      <c r="I840" s="203"/>
      <c r="J840" s="203"/>
      <c r="K840" s="204"/>
      <c r="L840" s="204"/>
      <c r="M840" s="204"/>
      <c r="N840" s="201"/>
      <c r="O840" s="201"/>
      <c r="P840" s="201"/>
      <c r="Q840" s="201"/>
      <c r="R840" s="113"/>
      <c r="S840" s="113"/>
      <c r="V840" s="201"/>
      <c r="W840" s="113"/>
      <c r="Y840" s="113"/>
      <c r="Z840" s="113"/>
      <c r="AA840" s="113"/>
      <c r="AC840" s="113"/>
      <c r="AD840" s="201"/>
      <c r="AE840" s="113"/>
      <c r="AF840" s="113"/>
      <c r="AG840" s="113"/>
    </row>
    <row r="841" spans="1:33" x14ac:dyDescent="0.2">
      <c r="A841" s="113"/>
      <c r="B841" s="200"/>
      <c r="C841" s="113"/>
      <c r="D841" s="201"/>
      <c r="E841" s="201"/>
      <c r="F841" s="113"/>
      <c r="G841" s="113"/>
      <c r="H841" s="113"/>
      <c r="I841" s="203"/>
      <c r="J841" s="203"/>
      <c r="K841" s="204"/>
      <c r="L841" s="204"/>
      <c r="M841" s="204"/>
      <c r="N841" s="201"/>
      <c r="O841" s="201"/>
      <c r="P841" s="201"/>
      <c r="Q841" s="201"/>
      <c r="R841" s="113"/>
      <c r="S841" s="113"/>
      <c r="V841" s="201"/>
      <c r="W841" s="113"/>
      <c r="Y841" s="113"/>
      <c r="Z841" s="113"/>
      <c r="AA841" s="113"/>
      <c r="AC841" s="113"/>
      <c r="AD841" s="201"/>
      <c r="AE841" s="113"/>
      <c r="AF841" s="113"/>
      <c r="AG841" s="113"/>
    </row>
    <row r="842" spans="1:33" x14ac:dyDescent="0.2">
      <c r="A842" s="113"/>
      <c r="B842" s="200"/>
      <c r="C842" s="113"/>
      <c r="D842" s="201"/>
      <c r="E842" s="201"/>
      <c r="F842" s="113"/>
      <c r="G842" s="113"/>
      <c r="H842" s="113"/>
      <c r="I842" s="203"/>
      <c r="J842" s="203"/>
      <c r="K842" s="204"/>
      <c r="L842" s="204"/>
      <c r="M842" s="204"/>
      <c r="N842" s="201"/>
      <c r="O842" s="201"/>
      <c r="P842" s="201"/>
      <c r="Q842" s="201"/>
      <c r="R842" s="113"/>
      <c r="S842" s="113"/>
      <c r="V842" s="201"/>
      <c r="W842" s="113"/>
      <c r="Y842" s="113"/>
      <c r="Z842" s="113"/>
      <c r="AA842" s="113"/>
      <c r="AC842" s="113"/>
      <c r="AD842" s="201"/>
      <c r="AE842" s="113"/>
      <c r="AF842" s="113"/>
      <c r="AG842" s="113"/>
    </row>
    <row r="843" spans="1:33" x14ac:dyDescent="0.2">
      <c r="A843" s="113"/>
      <c r="B843" s="200"/>
      <c r="C843" s="113"/>
      <c r="D843" s="201"/>
      <c r="E843" s="201"/>
      <c r="F843" s="113"/>
      <c r="G843" s="113"/>
      <c r="H843" s="113"/>
      <c r="I843" s="203"/>
      <c r="J843" s="203"/>
      <c r="K843" s="204"/>
      <c r="L843" s="204"/>
      <c r="M843" s="204"/>
      <c r="N843" s="201"/>
      <c r="O843" s="201"/>
      <c r="P843" s="201"/>
      <c r="Q843" s="201"/>
      <c r="R843" s="113"/>
      <c r="S843" s="113"/>
      <c r="V843" s="201"/>
      <c r="W843" s="113"/>
      <c r="Y843" s="113"/>
      <c r="Z843" s="113"/>
      <c r="AA843" s="113"/>
      <c r="AC843" s="113"/>
      <c r="AD843" s="201"/>
      <c r="AE843" s="113"/>
      <c r="AF843" s="113"/>
      <c r="AG843" s="113"/>
    </row>
    <row r="844" spans="1:33" x14ac:dyDescent="0.2">
      <c r="A844" s="113"/>
      <c r="B844" s="200"/>
      <c r="C844" s="113"/>
      <c r="D844" s="201"/>
      <c r="E844" s="201"/>
      <c r="F844" s="113"/>
      <c r="G844" s="113"/>
      <c r="H844" s="113"/>
      <c r="I844" s="203"/>
      <c r="J844" s="203"/>
      <c r="K844" s="204"/>
      <c r="L844" s="204"/>
      <c r="M844" s="204"/>
      <c r="N844" s="201"/>
      <c r="O844" s="201"/>
      <c r="P844" s="201"/>
      <c r="Q844" s="201"/>
      <c r="R844" s="113"/>
      <c r="S844" s="113"/>
      <c r="V844" s="201"/>
      <c r="W844" s="113"/>
      <c r="Y844" s="113"/>
      <c r="Z844" s="113"/>
      <c r="AA844" s="113"/>
      <c r="AC844" s="113"/>
      <c r="AD844" s="201"/>
      <c r="AE844" s="113"/>
      <c r="AF844" s="113"/>
      <c r="AG844" s="113"/>
    </row>
    <row r="845" spans="1:33" x14ac:dyDescent="0.2">
      <c r="A845" s="113"/>
      <c r="B845" s="200"/>
      <c r="C845" s="113"/>
      <c r="D845" s="201"/>
      <c r="E845" s="201"/>
      <c r="F845" s="113"/>
      <c r="G845" s="113"/>
      <c r="H845" s="113"/>
      <c r="I845" s="203"/>
      <c r="J845" s="203"/>
      <c r="K845" s="204"/>
      <c r="L845" s="204"/>
      <c r="M845" s="204"/>
      <c r="N845" s="201"/>
      <c r="O845" s="201"/>
      <c r="P845" s="201"/>
      <c r="Q845" s="201"/>
      <c r="R845" s="113"/>
      <c r="S845" s="113"/>
      <c r="V845" s="201"/>
      <c r="W845" s="113"/>
      <c r="Y845" s="113"/>
      <c r="Z845" s="113"/>
      <c r="AA845" s="113"/>
      <c r="AC845" s="113"/>
      <c r="AD845" s="201"/>
      <c r="AE845" s="113"/>
      <c r="AF845" s="113"/>
      <c r="AG845" s="113"/>
    </row>
    <row r="846" spans="1:33" x14ac:dyDescent="0.2">
      <c r="A846" s="113"/>
      <c r="B846" s="200"/>
      <c r="C846" s="113"/>
      <c r="D846" s="201"/>
      <c r="E846" s="201"/>
      <c r="F846" s="113"/>
      <c r="G846" s="113"/>
      <c r="H846" s="113"/>
      <c r="I846" s="203"/>
      <c r="J846" s="203"/>
      <c r="K846" s="204"/>
      <c r="L846" s="204"/>
      <c r="M846" s="204"/>
      <c r="N846" s="201"/>
      <c r="O846" s="201"/>
      <c r="P846" s="201"/>
      <c r="Q846" s="201"/>
      <c r="R846" s="113"/>
      <c r="S846" s="113"/>
      <c r="V846" s="201"/>
      <c r="W846" s="113"/>
      <c r="Y846" s="113"/>
      <c r="Z846" s="113"/>
      <c r="AA846" s="113"/>
      <c r="AC846" s="113"/>
      <c r="AD846" s="201"/>
      <c r="AE846" s="113"/>
      <c r="AF846" s="113"/>
      <c r="AG846" s="113"/>
    </row>
    <row r="847" spans="1:33" x14ac:dyDescent="0.2">
      <c r="A847" s="113"/>
      <c r="B847" s="200"/>
      <c r="C847" s="113"/>
      <c r="D847" s="201"/>
      <c r="E847" s="201"/>
      <c r="F847" s="113"/>
      <c r="G847" s="113"/>
      <c r="H847" s="113"/>
      <c r="I847" s="203"/>
      <c r="J847" s="203"/>
      <c r="K847" s="204"/>
      <c r="L847" s="204"/>
      <c r="M847" s="204"/>
      <c r="N847" s="201"/>
      <c r="O847" s="201"/>
      <c r="P847" s="201"/>
      <c r="Q847" s="201"/>
      <c r="R847" s="113"/>
      <c r="S847" s="113"/>
      <c r="V847" s="201"/>
      <c r="W847" s="113"/>
      <c r="Y847" s="113"/>
      <c r="Z847" s="113"/>
      <c r="AA847" s="113"/>
      <c r="AC847" s="113"/>
      <c r="AD847" s="201"/>
      <c r="AE847" s="113"/>
      <c r="AF847" s="113"/>
      <c r="AG847" s="113"/>
    </row>
    <row r="848" spans="1:33" x14ac:dyDescent="0.2">
      <c r="A848" s="113"/>
      <c r="B848" s="200"/>
      <c r="C848" s="113"/>
      <c r="D848" s="201"/>
      <c r="E848" s="201"/>
      <c r="F848" s="113"/>
      <c r="G848" s="113"/>
      <c r="H848" s="113"/>
      <c r="I848" s="203"/>
      <c r="J848" s="203"/>
      <c r="K848" s="204"/>
      <c r="L848" s="204"/>
      <c r="M848" s="204"/>
      <c r="N848" s="201"/>
      <c r="O848" s="201"/>
      <c r="P848" s="201"/>
      <c r="Q848" s="201"/>
      <c r="R848" s="113"/>
      <c r="S848" s="113"/>
      <c r="V848" s="201"/>
      <c r="W848" s="113"/>
      <c r="Y848" s="113"/>
      <c r="Z848" s="113"/>
      <c r="AA848" s="113"/>
      <c r="AC848" s="113"/>
      <c r="AD848" s="201"/>
      <c r="AE848" s="113"/>
      <c r="AF848" s="113"/>
      <c r="AG848" s="113"/>
    </row>
    <row r="849" spans="1:33" x14ac:dyDescent="0.2">
      <c r="A849" s="113"/>
      <c r="B849" s="200"/>
      <c r="C849" s="113"/>
      <c r="D849" s="201"/>
      <c r="E849" s="201"/>
      <c r="F849" s="113"/>
      <c r="G849" s="113"/>
      <c r="H849" s="113"/>
      <c r="I849" s="203"/>
      <c r="J849" s="203"/>
      <c r="K849" s="204"/>
      <c r="L849" s="204"/>
      <c r="M849" s="204"/>
      <c r="N849" s="201"/>
      <c r="O849" s="201"/>
      <c r="P849" s="201"/>
      <c r="Q849" s="201"/>
      <c r="R849" s="113"/>
      <c r="S849" s="113"/>
      <c r="V849" s="201"/>
      <c r="W849" s="113"/>
      <c r="Y849" s="113"/>
      <c r="Z849" s="113"/>
      <c r="AA849" s="113"/>
      <c r="AC849" s="113"/>
      <c r="AD849" s="201"/>
      <c r="AE849" s="113"/>
      <c r="AF849" s="113"/>
      <c r="AG849" s="113"/>
    </row>
    <row r="850" spans="1:33" x14ac:dyDescent="0.2">
      <c r="A850" s="113"/>
      <c r="B850" s="200"/>
      <c r="C850" s="113"/>
      <c r="D850" s="201"/>
      <c r="E850" s="201"/>
      <c r="F850" s="113"/>
      <c r="G850" s="113"/>
      <c r="H850" s="113"/>
      <c r="I850" s="203"/>
      <c r="J850" s="203"/>
      <c r="K850" s="204"/>
      <c r="L850" s="204"/>
      <c r="M850" s="204"/>
      <c r="N850" s="201"/>
      <c r="O850" s="201"/>
      <c r="P850" s="201"/>
      <c r="Q850" s="201"/>
      <c r="R850" s="113"/>
      <c r="S850" s="113"/>
      <c r="V850" s="201"/>
      <c r="W850" s="113"/>
      <c r="Y850" s="113"/>
      <c r="Z850" s="113"/>
      <c r="AA850" s="113"/>
      <c r="AC850" s="113"/>
      <c r="AD850" s="201"/>
      <c r="AE850" s="113"/>
      <c r="AF850" s="113"/>
      <c r="AG850" s="113"/>
    </row>
    <row r="851" spans="1:33" x14ac:dyDescent="0.2">
      <c r="A851" s="113"/>
      <c r="B851" s="200"/>
      <c r="C851" s="113"/>
      <c r="D851" s="201"/>
      <c r="E851" s="201"/>
      <c r="F851" s="113"/>
      <c r="G851" s="113"/>
      <c r="H851" s="113"/>
      <c r="I851" s="203"/>
      <c r="J851" s="203"/>
      <c r="K851" s="204"/>
      <c r="L851" s="204"/>
      <c r="M851" s="204"/>
      <c r="N851" s="201"/>
      <c r="O851" s="201"/>
      <c r="P851" s="201"/>
      <c r="Q851" s="201"/>
      <c r="R851" s="113"/>
      <c r="S851" s="113"/>
      <c r="V851" s="201"/>
      <c r="W851" s="113"/>
      <c r="Y851" s="113"/>
      <c r="Z851" s="113"/>
      <c r="AA851" s="113"/>
      <c r="AC851" s="113"/>
      <c r="AD851" s="201"/>
      <c r="AE851" s="113"/>
      <c r="AF851" s="113"/>
      <c r="AG851" s="113"/>
    </row>
    <row r="852" spans="1:33" x14ac:dyDescent="0.2">
      <c r="A852" s="113"/>
      <c r="B852" s="200"/>
      <c r="C852" s="113"/>
      <c r="D852" s="201"/>
      <c r="E852" s="201"/>
      <c r="F852" s="113"/>
      <c r="G852" s="113"/>
      <c r="H852" s="113"/>
      <c r="I852" s="203"/>
      <c r="J852" s="203"/>
      <c r="K852" s="204"/>
      <c r="L852" s="204"/>
      <c r="M852" s="204"/>
      <c r="N852" s="201"/>
      <c r="O852" s="201"/>
      <c r="P852" s="201"/>
      <c r="Q852" s="201"/>
      <c r="R852" s="113"/>
      <c r="S852" s="113"/>
      <c r="V852" s="201"/>
      <c r="W852" s="113"/>
      <c r="Y852" s="113"/>
      <c r="Z852" s="113"/>
      <c r="AA852" s="113"/>
      <c r="AC852" s="113"/>
      <c r="AD852" s="201"/>
      <c r="AE852" s="113"/>
      <c r="AF852" s="113"/>
      <c r="AG852" s="113"/>
    </row>
    <row r="853" spans="1:33" x14ac:dyDescent="0.2">
      <c r="A853" s="113"/>
      <c r="B853" s="200"/>
      <c r="C853" s="113"/>
      <c r="D853" s="201"/>
      <c r="E853" s="201"/>
      <c r="F853" s="113"/>
      <c r="G853" s="113"/>
      <c r="H853" s="113"/>
      <c r="I853" s="203"/>
      <c r="J853" s="203"/>
      <c r="K853" s="204"/>
      <c r="L853" s="204"/>
      <c r="M853" s="204"/>
      <c r="N853" s="201"/>
      <c r="O853" s="201"/>
      <c r="P853" s="201"/>
      <c r="Q853" s="201"/>
      <c r="R853" s="113"/>
      <c r="S853" s="113"/>
      <c r="V853" s="201"/>
      <c r="W853" s="113"/>
      <c r="Y853" s="113"/>
      <c r="Z853" s="113"/>
      <c r="AA853" s="113"/>
      <c r="AC853" s="113"/>
      <c r="AD853" s="201"/>
      <c r="AE853" s="113"/>
      <c r="AF853" s="113"/>
      <c r="AG853" s="113"/>
    </row>
    <row r="854" spans="1:33" x14ac:dyDescent="0.2">
      <c r="A854" s="113"/>
      <c r="B854" s="200"/>
      <c r="C854" s="113"/>
      <c r="D854" s="201"/>
      <c r="E854" s="201"/>
      <c r="F854" s="113"/>
      <c r="G854" s="113"/>
      <c r="H854" s="113"/>
      <c r="I854" s="203"/>
      <c r="J854" s="203"/>
      <c r="K854" s="204"/>
      <c r="L854" s="204"/>
      <c r="M854" s="204"/>
      <c r="N854" s="201"/>
      <c r="O854" s="201"/>
      <c r="P854" s="201"/>
      <c r="Q854" s="201"/>
      <c r="R854" s="113"/>
      <c r="S854" s="113"/>
      <c r="V854" s="201"/>
      <c r="W854" s="113"/>
      <c r="Y854" s="113"/>
      <c r="Z854" s="113"/>
      <c r="AA854" s="113"/>
      <c r="AC854" s="113"/>
      <c r="AD854" s="201"/>
      <c r="AE854" s="113"/>
      <c r="AF854" s="113"/>
      <c r="AG854" s="113"/>
    </row>
    <row r="855" spans="1:33" x14ac:dyDescent="0.2">
      <c r="A855" s="113"/>
      <c r="B855" s="200"/>
      <c r="C855" s="113"/>
      <c r="D855" s="201"/>
      <c r="E855" s="201"/>
      <c r="F855" s="113"/>
      <c r="G855" s="113"/>
      <c r="H855" s="113"/>
      <c r="I855" s="203"/>
      <c r="J855" s="203"/>
      <c r="K855" s="204"/>
      <c r="L855" s="204"/>
      <c r="M855" s="204"/>
      <c r="N855" s="201"/>
      <c r="O855" s="201"/>
      <c r="P855" s="201"/>
      <c r="Q855" s="201"/>
      <c r="R855" s="113"/>
      <c r="S855" s="113"/>
      <c r="V855" s="201"/>
      <c r="W855" s="113"/>
      <c r="Y855" s="113"/>
      <c r="Z855" s="113"/>
      <c r="AA855" s="113"/>
      <c r="AC855" s="113"/>
      <c r="AD855" s="201"/>
      <c r="AE855" s="113"/>
      <c r="AF855" s="113"/>
      <c r="AG855" s="113"/>
    </row>
    <row r="856" spans="1:33" x14ac:dyDescent="0.2">
      <c r="A856" s="113"/>
      <c r="B856" s="200"/>
      <c r="C856" s="113"/>
      <c r="D856" s="201"/>
      <c r="E856" s="201"/>
      <c r="F856" s="113"/>
      <c r="G856" s="113"/>
      <c r="H856" s="113"/>
      <c r="I856" s="203"/>
      <c r="J856" s="203"/>
      <c r="K856" s="204"/>
      <c r="L856" s="204"/>
      <c r="M856" s="204"/>
      <c r="N856" s="201"/>
      <c r="O856" s="201"/>
      <c r="P856" s="201"/>
      <c r="Q856" s="201"/>
      <c r="R856" s="113"/>
      <c r="S856" s="113"/>
      <c r="V856" s="201"/>
      <c r="W856" s="113"/>
      <c r="Y856" s="113"/>
      <c r="Z856" s="113"/>
      <c r="AA856" s="113"/>
      <c r="AC856" s="113"/>
      <c r="AD856" s="201"/>
      <c r="AE856" s="113"/>
      <c r="AF856" s="113"/>
      <c r="AG856" s="113"/>
    </row>
    <row r="857" spans="1:33" x14ac:dyDescent="0.2">
      <c r="A857" s="113"/>
      <c r="B857" s="200"/>
      <c r="C857" s="113"/>
      <c r="D857" s="201"/>
      <c r="E857" s="201"/>
      <c r="F857" s="113"/>
      <c r="G857" s="113"/>
      <c r="H857" s="113"/>
      <c r="I857" s="203"/>
      <c r="J857" s="203"/>
      <c r="K857" s="204"/>
      <c r="L857" s="204"/>
      <c r="M857" s="204"/>
      <c r="N857" s="201"/>
      <c r="O857" s="201"/>
      <c r="P857" s="201"/>
      <c r="Q857" s="201"/>
      <c r="R857" s="113"/>
      <c r="S857" s="113"/>
      <c r="V857" s="201"/>
      <c r="W857" s="113"/>
      <c r="Y857" s="113"/>
      <c r="Z857" s="113"/>
      <c r="AA857" s="113"/>
      <c r="AC857" s="113"/>
      <c r="AD857" s="201"/>
      <c r="AE857" s="113"/>
      <c r="AF857" s="113"/>
      <c r="AG857" s="113"/>
    </row>
    <row r="858" spans="1:33" x14ac:dyDescent="0.2">
      <c r="A858" s="113"/>
      <c r="B858" s="200"/>
      <c r="C858" s="113"/>
      <c r="D858" s="201"/>
      <c r="E858" s="201"/>
      <c r="F858" s="113"/>
      <c r="G858" s="113"/>
      <c r="H858" s="113"/>
      <c r="I858" s="203"/>
      <c r="J858" s="203"/>
      <c r="K858" s="204"/>
      <c r="L858" s="204"/>
      <c r="M858" s="204"/>
      <c r="N858" s="201"/>
      <c r="O858" s="201"/>
      <c r="P858" s="201"/>
      <c r="Q858" s="201"/>
      <c r="R858" s="113"/>
      <c r="S858" s="113"/>
      <c r="V858" s="201"/>
      <c r="W858" s="113"/>
      <c r="Y858" s="113"/>
      <c r="Z858" s="113"/>
      <c r="AA858" s="113"/>
      <c r="AC858" s="113"/>
      <c r="AD858" s="201"/>
      <c r="AE858" s="113"/>
      <c r="AF858" s="113"/>
      <c r="AG858" s="113"/>
    </row>
    <row r="859" spans="1:33" x14ac:dyDescent="0.2">
      <c r="A859" s="113"/>
      <c r="B859" s="200"/>
      <c r="C859" s="113"/>
      <c r="D859" s="201"/>
      <c r="E859" s="201"/>
      <c r="F859" s="113"/>
      <c r="G859" s="113"/>
      <c r="H859" s="113"/>
      <c r="I859" s="203"/>
      <c r="J859" s="203"/>
      <c r="K859" s="204"/>
      <c r="L859" s="204"/>
      <c r="M859" s="204"/>
      <c r="N859" s="201"/>
      <c r="O859" s="201"/>
      <c r="P859" s="201"/>
      <c r="Q859" s="201"/>
      <c r="R859" s="113"/>
      <c r="S859" s="113"/>
      <c r="V859" s="201"/>
      <c r="W859" s="113"/>
      <c r="Y859" s="113"/>
      <c r="Z859" s="113"/>
      <c r="AA859" s="113"/>
      <c r="AC859" s="113"/>
      <c r="AD859" s="201"/>
      <c r="AE859" s="113"/>
      <c r="AF859" s="113"/>
      <c r="AG859" s="113"/>
    </row>
    <row r="860" spans="1:33" x14ac:dyDescent="0.2">
      <c r="A860" s="113"/>
      <c r="B860" s="200"/>
      <c r="C860" s="113"/>
      <c r="D860" s="201"/>
      <c r="E860" s="201"/>
      <c r="F860" s="113"/>
      <c r="G860" s="113"/>
      <c r="H860" s="113"/>
      <c r="I860" s="203"/>
      <c r="J860" s="203"/>
      <c r="K860" s="204"/>
      <c r="L860" s="204"/>
      <c r="M860" s="204"/>
      <c r="N860" s="201"/>
      <c r="O860" s="201"/>
      <c r="P860" s="201"/>
      <c r="Q860" s="201"/>
      <c r="R860" s="113"/>
      <c r="S860" s="113"/>
      <c r="V860" s="201"/>
      <c r="W860" s="113"/>
      <c r="Y860" s="113"/>
      <c r="Z860" s="113"/>
      <c r="AA860" s="113"/>
      <c r="AC860" s="113"/>
      <c r="AD860" s="201"/>
      <c r="AE860" s="113"/>
      <c r="AF860" s="113"/>
      <c r="AG860" s="113"/>
    </row>
    <row r="861" spans="1:33" x14ac:dyDescent="0.2">
      <c r="A861" s="113"/>
      <c r="B861" s="200"/>
      <c r="C861" s="113"/>
      <c r="D861" s="201"/>
      <c r="E861" s="201"/>
      <c r="F861" s="113"/>
      <c r="G861" s="113"/>
      <c r="H861" s="113"/>
      <c r="I861" s="203"/>
      <c r="J861" s="203"/>
      <c r="K861" s="204"/>
      <c r="L861" s="204"/>
      <c r="M861" s="204"/>
      <c r="N861" s="201"/>
      <c r="O861" s="201"/>
      <c r="P861" s="201"/>
      <c r="Q861" s="201"/>
      <c r="R861" s="113"/>
      <c r="S861" s="113"/>
      <c r="V861" s="201"/>
      <c r="W861" s="113"/>
      <c r="Y861" s="113"/>
      <c r="Z861" s="113"/>
      <c r="AA861" s="113"/>
      <c r="AC861" s="113"/>
      <c r="AD861" s="201"/>
      <c r="AE861" s="113"/>
      <c r="AF861" s="113"/>
      <c r="AG861" s="113"/>
    </row>
    <row r="862" spans="1:33" x14ac:dyDescent="0.2">
      <c r="A862" s="113"/>
      <c r="B862" s="200"/>
      <c r="C862" s="113"/>
      <c r="D862" s="201"/>
      <c r="E862" s="201"/>
      <c r="F862" s="113"/>
      <c r="G862" s="113"/>
      <c r="H862" s="113"/>
      <c r="I862" s="203"/>
      <c r="J862" s="203"/>
      <c r="K862" s="204"/>
      <c r="L862" s="204"/>
      <c r="M862" s="204"/>
      <c r="N862" s="201"/>
      <c r="O862" s="201"/>
      <c r="P862" s="201"/>
      <c r="Q862" s="201"/>
      <c r="R862" s="113"/>
      <c r="S862" s="113"/>
      <c r="V862" s="201"/>
      <c r="W862" s="113"/>
      <c r="Y862" s="113"/>
      <c r="Z862" s="113"/>
      <c r="AA862" s="113"/>
      <c r="AC862" s="113"/>
      <c r="AD862" s="201"/>
      <c r="AE862" s="113"/>
      <c r="AF862" s="113"/>
      <c r="AG862" s="113"/>
    </row>
    <row r="863" spans="1:33" x14ac:dyDescent="0.2">
      <c r="A863" s="113"/>
      <c r="B863" s="200"/>
      <c r="C863" s="113"/>
      <c r="D863" s="201"/>
      <c r="E863" s="201"/>
      <c r="F863" s="113"/>
      <c r="G863" s="113"/>
      <c r="H863" s="113"/>
      <c r="I863" s="203"/>
      <c r="J863" s="203"/>
      <c r="K863" s="204"/>
      <c r="L863" s="204"/>
      <c r="M863" s="204"/>
      <c r="N863" s="201"/>
      <c r="O863" s="201"/>
      <c r="P863" s="201"/>
      <c r="Q863" s="201"/>
      <c r="R863" s="113"/>
      <c r="S863" s="113"/>
      <c r="V863" s="201"/>
      <c r="W863" s="113"/>
      <c r="Y863" s="113"/>
      <c r="Z863" s="113"/>
      <c r="AA863" s="113"/>
      <c r="AC863" s="113"/>
      <c r="AD863" s="201"/>
      <c r="AE863" s="113"/>
      <c r="AF863" s="113"/>
      <c r="AG863" s="113"/>
    </row>
    <row r="864" spans="1:33" x14ac:dyDescent="0.2">
      <c r="A864" s="113"/>
      <c r="B864" s="200"/>
      <c r="C864" s="113"/>
      <c r="D864" s="201"/>
      <c r="E864" s="201"/>
      <c r="F864" s="113"/>
      <c r="G864" s="113"/>
      <c r="H864" s="113"/>
      <c r="I864" s="203"/>
      <c r="J864" s="203"/>
      <c r="K864" s="204"/>
      <c r="L864" s="204"/>
      <c r="M864" s="204"/>
      <c r="N864" s="201"/>
      <c r="O864" s="201"/>
      <c r="P864" s="201"/>
      <c r="Q864" s="201"/>
      <c r="R864" s="113"/>
      <c r="S864" s="113"/>
      <c r="V864" s="201"/>
      <c r="W864" s="113"/>
      <c r="Y864" s="113"/>
      <c r="Z864" s="113"/>
      <c r="AA864" s="113"/>
      <c r="AC864" s="113"/>
      <c r="AD864" s="201"/>
      <c r="AE864" s="113"/>
      <c r="AF864" s="113"/>
      <c r="AG864" s="113"/>
    </row>
    <row r="865" spans="1:33" x14ac:dyDescent="0.2">
      <c r="A865" s="113"/>
      <c r="B865" s="200"/>
      <c r="C865" s="113"/>
      <c r="D865" s="201"/>
      <c r="E865" s="201"/>
      <c r="F865" s="113"/>
      <c r="G865" s="113"/>
      <c r="H865" s="113"/>
      <c r="I865" s="203"/>
      <c r="J865" s="203"/>
      <c r="K865" s="204"/>
      <c r="L865" s="204"/>
      <c r="M865" s="204"/>
      <c r="N865" s="201"/>
      <c r="O865" s="201"/>
      <c r="P865" s="201"/>
      <c r="Q865" s="201"/>
      <c r="R865" s="113"/>
      <c r="S865" s="113"/>
      <c r="V865" s="201"/>
      <c r="W865" s="113"/>
      <c r="Y865" s="113"/>
      <c r="Z865" s="113"/>
      <c r="AA865" s="113"/>
      <c r="AC865" s="113"/>
      <c r="AD865" s="201"/>
      <c r="AE865" s="113"/>
      <c r="AF865" s="113"/>
      <c r="AG865" s="113"/>
    </row>
    <row r="866" spans="1:33" x14ac:dyDescent="0.2">
      <c r="A866" s="113"/>
      <c r="B866" s="200"/>
      <c r="C866" s="113"/>
      <c r="D866" s="201"/>
      <c r="E866" s="201"/>
      <c r="F866" s="113"/>
      <c r="G866" s="113"/>
      <c r="H866" s="113"/>
      <c r="I866" s="203"/>
      <c r="J866" s="203"/>
      <c r="K866" s="204"/>
      <c r="L866" s="204"/>
      <c r="M866" s="204"/>
      <c r="N866" s="201"/>
      <c r="O866" s="201"/>
      <c r="P866" s="201"/>
      <c r="Q866" s="201"/>
      <c r="R866" s="113"/>
      <c r="S866" s="113"/>
      <c r="V866" s="201"/>
      <c r="W866" s="113"/>
      <c r="Y866" s="113"/>
      <c r="Z866" s="113"/>
      <c r="AA866" s="113"/>
      <c r="AC866" s="113"/>
      <c r="AD866" s="201"/>
      <c r="AE866" s="113"/>
      <c r="AF866" s="113"/>
      <c r="AG866" s="113"/>
    </row>
    <row r="867" spans="1:33" x14ac:dyDescent="0.2">
      <c r="A867" s="113"/>
      <c r="B867" s="200"/>
      <c r="C867" s="113"/>
      <c r="D867" s="201"/>
      <c r="E867" s="201"/>
      <c r="F867" s="113"/>
      <c r="G867" s="113"/>
      <c r="H867" s="113"/>
      <c r="I867" s="203"/>
      <c r="J867" s="203"/>
      <c r="K867" s="204"/>
      <c r="L867" s="204"/>
      <c r="M867" s="204"/>
      <c r="N867" s="201"/>
      <c r="O867" s="201"/>
      <c r="P867" s="201"/>
      <c r="Q867" s="201"/>
      <c r="R867" s="113"/>
      <c r="S867" s="113"/>
      <c r="V867" s="201"/>
      <c r="W867" s="113"/>
      <c r="Y867" s="113"/>
      <c r="Z867" s="113"/>
      <c r="AA867" s="113"/>
      <c r="AC867" s="113"/>
      <c r="AD867" s="201"/>
      <c r="AE867" s="113"/>
      <c r="AF867" s="113"/>
      <c r="AG867" s="113"/>
    </row>
    <row r="868" spans="1:33" x14ac:dyDescent="0.2">
      <c r="A868" s="113"/>
      <c r="B868" s="200"/>
      <c r="C868" s="113"/>
      <c r="D868" s="201"/>
      <c r="E868" s="201"/>
      <c r="F868" s="113"/>
      <c r="G868" s="113"/>
      <c r="H868" s="113"/>
      <c r="I868" s="203"/>
      <c r="J868" s="203"/>
      <c r="K868" s="204"/>
      <c r="L868" s="204"/>
      <c r="M868" s="204"/>
      <c r="N868" s="201"/>
      <c r="O868" s="201"/>
      <c r="P868" s="201"/>
      <c r="Q868" s="201"/>
      <c r="R868" s="113"/>
      <c r="S868" s="113"/>
      <c r="V868" s="201"/>
      <c r="W868" s="113"/>
      <c r="Y868" s="113"/>
      <c r="Z868" s="113"/>
      <c r="AA868" s="113"/>
      <c r="AC868" s="113"/>
      <c r="AD868" s="201"/>
      <c r="AE868" s="113"/>
      <c r="AF868" s="113"/>
      <c r="AG868" s="113"/>
    </row>
    <row r="869" spans="1:33" x14ac:dyDescent="0.2">
      <c r="A869" s="113"/>
      <c r="B869" s="200"/>
      <c r="C869" s="113"/>
      <c r="D869" s="201"/>
      <c r="E869" s="201"/>
      <c r="F869" s="113"/>
      <c r="G869" s="113"/>
      <c r="H869" s="113"/>
      <c r="I869" s="203"/>
      <c r="J869" s="203"/>
      <c r="K869" s="204"/>
      <c r="L869" s="204"/>
      <c r="M869" s="204"/>
      <c r="N869" s="201"/>
      <c r="O869" s="201"/>
      <c r="P869" s="201"/>
      <c r="Q869" s="201"/>
      <c r="R869" s="113"/>
      <c r="S869" s="113"/>
      <c r="V869" s="201"/>
      <c r="W869" s="113"/>
      <c r="Y869" s="113"/>
      <c r="Z869" s="113"/>
      <c r="AA869" s="113"/>
      <c r="AC869" s="113"/>
      <c r="AD869" s="201"/>
      <c r="AE869" s="113"/>
      <c r="AF869" s="113"/>
      <c r="AG869" s="113"/>
    </row>
    <row r="870" spans="1:33" x14ac:dyDescent="0.2">
      <c r="A870" s="113"/>
      <c r="B870" s="200"/>
      <c r="C870" s="113"/>
      <c r="D870" s="201"/>
      <c r="E870" s="201"/>
      <c r="F870" s="113"/>
      <c r="G870" s="113"/>
      <c r="H870" s="113"/>
      <c r="I870" s="203"/>
      <c r="J870" s="203"/>
      <c r="K870" s="204"/>
      <c r="L870" s="204"/>
      <c r="M870" s="204"/>
      <c r="N870" s="201"/>
      <c r="O870" s="201"/>
      <c r="P870" s="201"/>
      <c r="Q870" s="201"/>
      <c r="R870" s="113"/>
      <c r="S870" s="113"/>
      <c r="V870" s="201"/>
      <c r="W870" s="113"/>
      <c r="Y870" s="113"/>
      <c r="Z870" s="113"/>
      <c r="AA870" s="113"/>
      <c r="AC870" s="113"/>
      <c r="AD870" s="201"/>
      <c r="AE870" s="113"/>
      <c r="AF870" s="113"/>
      <c r="AG870" s="113"/>
    </row>
    <row r="871" spans="1:33" x14ac:dyDescent="0.2">
      <c r="A871" s="113"/>
      <c r="B871" s="200"/>
      <c r="C871" s="113"/>
      <c r="D871" s="201"/>
      <c r="E871" s="201"/>
      <c r="F871" s="113"/>
      <c r="G871" s="113"/>
      <c r="H871" s="113"/>
      <c r="I871" s="203"/>
      <c r="J871" s="203"/>
      <c r="K871" s="204"/>
      <c r="L871" s="204"/>
      <c r="M871" s="204"/>
      <c r="N871" s="201"/>
      <c r="O871" s="201"/>
      <c r="P871" s="201"/>
      <c r="Q871" s="201"/>
      <c r="R871" s="113"/>
      <c r="S871" s="113"/>
      <c r="V871" s="201"/>
      <c r="W871" s="113"/>
      <c r="Y871" s="113"/>
      <c r="Z871" s="113"/>
      <c r="AA871" s="113"/>
      <c r="AC871" s="113"/>
      <c r="AD871" s="201"/>
      <c r="AE871" s="113"/>
      <c r="AF871" s="113"/>
      <c r="AG871" s="113"/>
    </row>
    <row r="872" spans="1:33" x14ac:dyDescent="0.2">
      <c r="A872" s="113"/>
      <c r="B872" s="200"/>
      <c r="C872" s="113"/>
      <c r="D872" s="201"/>
      <c r="E872" s="201"/>
      <c r="F872" s="113"/>
      <c r="G872" s="113"/>
      <c r="H872" s="113"/>
      <c r="I872" s="203"/>
      <c r="J872" s="203"/>
      <c r="K872" s="204"/>
      <c r="L872" s="204"/>
      <c r="M872" s="204"/>
      <c r="N872" s="201"/>
      <c r="O872" s="201"/>
      <c r="P872" s="201"/>
      <c r="Q872" s="201"/>
      <c r="R872" s="113"/>
      <c r="S872" s="113"/>
      <c r="V872" s="201"/>
      <c r="W872" s="113"/>
      <c r="Y872" s="113"/>
      <c r="Z872" s="113"/>
      <c r="AA872" s="113"/>
      <c r="AC872" s="113"/>
      <c r="AD872" s="201"/>
      <c r="AE872" s="113"/>
      <c r="AF872" s="113"/>
      <c r="AG872" s="113"/>
    </row>
    <row r="873" spans="1:33" x14ac:dyDescent="0.2">
      <c r="A873" s="113"/>
      <c r="B873" s="200"/>
      <c r="C873" s="113"/>
      <c r="D873" s="201"/>
      <c r="E873" s="201"/>
      <c r="F873" s="113"/>
      <c r="G873" s="113"/>
      <c r="H873" s="113"/>
      <c r="I873" s="203"/>
      <c r="J873" s="203"/>
      <c r="K873" s="204"/>
      <c r="L873" s="204"/>
      <c r="M873" s="204"/>
      <c r="N873" s="201"/>
      <c r="O873" s="201"/>
      <c r="P873" s="201"/>
      <c r="Q873" s="201"/>
      <c r="R873" s="113"/>
      <c r="S873" s="113"/>
      <c r="V873" s="201"/>
      <c r="W873" s="113"/>
      <c r="Y873" s="113"/>
      <c r="Z873" s="113"/>
      <c r="AA873" s="113"/>
      <c r="AC873" s="113"/>
      <c r="AD873" s="201"/>
      <c r="AE873" s="113"/>
      <c r="AF873" s="113"/>
      <c r="AG873" s="113"/>
    </row>
    <row r="874" spans="1:33" x14ac:dyDescent="0.2">
      <c r="A874" s="113"/>
      <c r="B874" s="200"/>
      <c r="C874" s="113"/>
      <c r="D874" s="201"/>
      <c r="E874" s="201"/>
      <c r="F874" s="113"/>
      <c r="G874" s="113"/>
      <c r="H874" s="113"/>
      <c r="I874" s="203"/>
      <c r="J874" s="203"/>
      <c r="K874" s="204"/>
      <c r="L874" s="204"/>
      <c r="M874" s="204"/>
      <c r="N874" s="201"/>
      <c r="O874" s="201"/>
      <c r="P874" s="201"/>
      <c r="Q874" s="201"/>
      <c r="R874" s="113"/>
      <c r="S874" s="113"/>
      <c r="V874" s="201"/>
      <c r="W874" s="113"/>
      <c r="Y874" s="113"/>
      <c r="Z874" s="113"/>
      <c r="AA874" s="113"/>
      <c r="AC874" s="113"/>
      <c r="AD874" s="201"/>
      <c r="AE874" s="113"/>
      <c r="AF874" s="113"/>
      <c r="AG874" s="113"/>
    </row>
    <row r="875" spans="1:33" x14ac:dyDescent="0.2">
      <c r="A875" s="113"/>
      <c r="B875" s="200"/>
      <c r="C875" s="113"/>
      <c r="D875" s="201"/>
      <c r="E875" s="201"/>
      <c r="F875" s="113"/>
      <c r="G875" s="113"/>
      <c r="H875" s="113"/>
      <c r="I875" s="203"/>
      <c r="J875" s="203"/>
      <c r="K875" s="204"/>
      <c r="L875" s="204"/>
      <c r="M875" s="204"/>
      <c r="N875" s="201"/>
      <c r="O875" s="201"/>
      <c r="P875" s="201"/>
      <c r="Q875" s="201"/>
      <c r="R875" s="113"/>
      <c r="S875" s="113"/>
      <c r="V875" s="201"/>
      <c r="W875" s="113"/>
      <c r="Y875" s="113"/>
      <c r="Z875" s="113"/>
      <c r="AA875" s="113"/>
      <c r="AC875" s="113"/>
      <c r="AD875" s="201"/>
      <c r="AE875" s="113"/>
      <c r="AF875" s="113"/>
      <c r="AG875" s="113"/>
    </row>
    <row r="876" spans="1:33" x14ac:dyDescent="0.2">
      <c r="A876" s="113"/>
      <c r="B876" s="200"/>
      <c r="C876" s="113"/>
      <c r="D876" s="201"/>
      <c r="E876" s="201"/>
      <c r="F876" s="113"/>
      <c r="G876" s="113"/>
      <c r="H876" s="113"/>
      <c r="I876" s="203"/>
      <c r="J876" s="203"/>
      <c r="K876" s="204"/>
      <c r="L876" s="204"/>
      <c r="M876" s="204"/>
      <c r="N876" s="201"/>
      <c r="O876" s="201"/>
      <c r="P876" s="201"/>
      <c r="Q876" s="201"/>
      <c r="R876" s="113"/>
      <c r="S876" s="113"/>
      <c r="V876" s="201"/>
      <c r="W876" s="113"/>
      <c r="Y876" s="113"/>
      <c r="Z876" s="113"/>
      <c r="AA876" s="113"/>
      <c r="AC876" s="113"/>
      <c r="AD876" s="201"/>
      <c r="AE876" s="113"/>
      <c r="AF876" s="113"/>
      <c r="AG876" s="113"/>
    </row>
    <row r="877" spans="1:33" x14ac:dyDescent="0.2">
      <c r="A877" s="113"/>
      <c r="B877" s="200"/>
      <c r="C877" s="113"/>
      <c r="D877" s="201"/>
      <c r="E877" s="201"/>
      <c r="F877" s="113"/>
      <c r="G877" s="113"/>
      <c r="H877" s="113"/>
      <c r="I877" s="203"/>
      <c r="J877" s="203"/>
      <c r="K877" s="204"/>
      <c r="L877" s="204"/>
      <c r="M877" s="204"/>
      <c r="N877" s="201"/>
      <c r="O877" s="201"/>
      <c r="P877" s="201"/>
      <c r="Q877" s="201"/>
      <c r="R877" s="113"/>
      <c r="S877" s="113"/>
      <c r="V877" s="201"/>
      <c r="W877" s="113"/>
      <c r="Y877" s="113"/>
      <c r="Z877" s="113"/>
      <c r="AA877" s="113"/>
      <c r="AC877" s="113"/>
      <c r="AD877" s="201"/>
      <c r="AE877" s="113"/>
      <c r="AF877" s="113"/>
      <c r="AG877" s="113"/>
    </row>
    <row r="878" spans="1:33" x14ac:dyDescent="0.2">
      <c r="A878" s="113"/>
      <c r="B878" s="200"/>
      <c r="C878" s="113"/>
      <c r="D878" s="201"/>
      <c r="E878" s="201"/>
      <c r="F878" s="113"/>
      <c r="G878" s="113"/>
      <c r="H878" s="113"/>
      <c r="I878" s="203"/>
      <c r="J878" s="203"/>
      <c r="K878" s="204"/>
      <c r="L878" s="204"/>
      <c r="M878" s="204"/>
      <c r="N878" s="201"/>
      <c r="O878" s="201"/>
      <c r="P878" s="201"/>
      <c r="Q878" s="201"/>
      <c r="R878" s="113"/>
      <c r="S878" s="113"/>
      <c r="V878" s="201"/>
      <c r="W878" s="113"/>
      <c r="Y878" s="113"/>
      <c r="Z878" s="113"/>
      <c r="AA878" s="113"/>
      <c r="AC878" s="113"/>
      <c r="AD878" s="201"/>
      <c r="AE878" s="113"/>
      <c r="AF878" s="113"/>
      <c r="AG878" s="113"/>
    </row>
    <row r="879" spans="1:33" x14ac:dyDescent="0.2">
      <c r="A879" s="113"/>
      <c r="B879" s="200"/>
      <c r="C879" s="113"/>
      <c r="D879" s="201"/>
      <c r="E879" s="201"/>
      <c r="F879" s="113"/>
      <c r="G879" s="113"/>
      <c r="H879" s="113"/>
      <c r="I879" s="203"/>
      <c r="J879" s="203"/>
      <c r="K879" s="204"/>
      <c r="L879" s="204"/>
      <c r="M879" s="204"/>
      <c r="N879" s="201"/>
      <c r="O879" s="201"/>
      <c r="P879" s="201"/>
      <c r="Q879" s="201"/>
      <c r="R879" s="113"/>
      <c r="S879" s="113"/>
      <c r="V879" s="201"/>
      <c r="W879" s="113"/>
      <c r="Y879" s="113"/>
      <c r="Z879" s="113"/>
      <c r="AA879" s="113"/>
      <c r="AC879" s="113"/>
      <c r="AD879" s="201"/>
      <c r="AE879" s="113"/>
      <c r="AF879" s="113"/>
      <c r="AG879" s="113"/>
    </row>
    <row r="880" spans="1:33" x14ac:dyDescent="0.2">
      <c r="A880" s="113"/>
      <c r="B880" s="200"/>
      <c r="C880" s="113"/>
      <c r="D880" s="201"/>
      <c r="E880" s="201"/>
      <c r="F880" s="113"/>
      <c r="G880" s="113"/>
      <c r="H880" s="113"/>
      <c r="I880" s="203"/>
      <c r="J880" s="203"/>
      <c r="K880" s="204"/>
      <c r="L880" s="204"/>
      <c r="M880" s="204"/>
      <c r="N880" s="201"/>
      <c r="O880" s="201"/>
      <c r="P880" s="201"/>
      <c r="Q880" s="201"/>
      <c r="R880" s="113"/>
      <c r="S880" s="113"/>
      <c r="V880" s="201"/>
      <c r="W880" s="113"/>
      <c r="Y880" s="113"/>
      <c r="Z880" s="113"/>
      <c r="AA880" s="113"/>
      <c r="AC880" s="113"/>
      <c r="AD880" s="201"/>
      <c r="AE880" s="113"/>
      <c r="AF880" s="113"/>
      <c r="AG880" s="113"/>
    </row>
    <row r="881" spans="1:33" x14ac:dyDescent="0.2">
      <c r="A881" s="113"/>
      <c r="B881" s="200"/>
      <c r="C881" s="113"/>
      <c r="D881" s="201"/>
      <c r="E881" s="201"/>
      <c r="F881" s="113"/>
      <c r="G881" s="113"/>
      <c r="H881" s="113"/>
      <c r="I881" s="203"/>
      <c r="J881" s="203"/>
      <c r="K881" s="204"/>
      <c r="L881" s="204"/>
      <c r="M881" s="204"/>
      <c r="N881" s="201"/>
      <c r="O881" s="201"/>
      <c r="P881" s="201"/>
      <c r="Q881" s="201"/>
      <c r="R881" s="113"/>
      <c r="S881" s="113"/>
      <c r="V881" s="201"/>
      <c r="W881" s="113"/>
      <c r="Y881" s="113"/>
      <c r="Z881" s="113"/>
      <c r="AA881" s="113"/>
      <c r="AC881" s="113"/>
      <c r="AD881" s="201"/>
      <c r="AE881" s="113"/>
      <c r="AF881" s="113"/>
      <c r="AG881" s="113"/>
    </row>
    <row r="882" spans="1:33" x14ac:dyDescent="0.2">
      <c r="A882" s="113"/>
      <c r="B882" s="200"/>
      <c r="C882" s="113"/>
      <c r="D882" s="201"/>
      <c r="E882" s="201"/>
      <c r="F882" s="113"/>
      <c r="G882" s="113"/>
      <c r="H882" s="113"/>
      <c r="I882" s="203"/>
      <c r="J882" s="203"/>
      <c r="K882" s="204"/>
      <c r="L882" s="204"/>
      <c r="M882" s="204"/>
      <c r="N882" s="201"/>
      <c r="O882" s="201"/>
      <c r="P882" s="201"/>
      <c r="Q882" s="201"/>
      <c r="R882" s="113"/>
      <c r="S882" s="113"/>
      <c r="V882" s="201"/>
      <c r="W882" s="113"/>
      <c r="Y882" s="113"/>
      <c r="Z882" s="113"/>
      <c r="AA882" s="113"/>
      <c r="AC882" s="113"/>
      <c r="AD882" s="201"/>
      <c r="AE882" s="113"/>
      <c r="AF882" s="113"/>
      <c r="AG882" s="113"/>
    </row>
    <row r="883" spans="1:33" x14ac:dyDescent="0.2">
      <c r="A883" s="113"/>
      <c r="B883" s="200"/>
      <c r="C883" s="113"/>
      <c r="D883" s="201"/>
      <c r="E883" s="201"/>
      <c r="F883" s="113"/>
      <c r="G883" s="113"/>
      <c r="H883" s="113"/>
      <c r="I883" s="203"/>
      <c r="J883" s="203"/>
      <c r="K883" s="204"/>
      <c r="L883" s="204"/>
      <c r="M883" s="204"/>
      <c r="N883" s="201"/>
      <c r="O883" s="201"/>
      <c r="P883" s="201"/>
      <c r="Q883" s="201"/>
      <c r="R883" s="113"/>
      <c r="S883" s="113"/>
      <c r="V883" s="201"/>
      <c r="W883" s="113"/>
      <c r="Y883" s="113"/>
      <c r="Z883" s="113"/>
      <c r="AA883" s="113"/>
      <c r="AC883" s="113"/>
      <c r="AD883" s="201"/>
      <c r="AE883" s="113"/>
      <c r="AF883" s="113"/>
      <c r="AG883" s="113"/>
    </row>
    <row r="884" spans="1:33" x14ac:dyDescent="0.2">
      <c r="A884" s="113"/>
      <c r="B884" s="200"/>
      <c r="C884" s="113"/>
      <c r="D884" s="201"/>
      <c r="E884" s="201"/>
      <c r="F884" s="113"/>
      <c r="G884" s="113"/>
      <c r="H884" s="113"/>
      <c r="I884" s="203"/>
      <c r="J884" s="203"/>
      <c r="K884" s="204"/>
      <c r="L884" s="204"/>
      <c r="M884" s="204"/>
      <c r="N884" s="201"/>
      <c r="O884" s="201"/>
      <c r="P884" s="201"/>
      <c r="Q884" s="201"/>
      <c r="R884" s="113"/>
      <c r="S884" s="113"/>
      <c r="V884" s="201"/>
      <c r="W884" s="113"/>
      <c r="Y884" s="113"/>
      <c r="Z884" s="113"/>
      <c r="AA884" s="113"/>
      <c r="AC884" s="113"/>
      <c r="AD884" s="201"/>
      <c r="AE884" s="113"/>
      <c r="AF884" s="113"/>
      <c r="AG884" s="113"/>
    </row>
    <row r="885" spans="1:33" x14ac:dyDescent="0.2">
      <c r="A885" s="113"/>
      <c r="B885" s="200"/>
      <c r="C885" s="113"/>
      <c r="D885" s="201"/>
      <c r="E885" s="201"/>
      <c r="F885" s="113"/>
      <c r="G885" s="113"/>
      <c r="H885" s="113"/>
      <c r="I885" s="203"/>
      <c r="J885" s="203"/>
      <c r="K885" s="204"/>
      <c r="L885" s="204"/>
      <c r="M885" s="204"/>
      <c r="N885" s="201"/>
      <c r="O885" s="201"/>
      <c r="P885" s="201"/>
      <c r="Q885" s="201"/>
      <c r="R885" s="113"/>
      <c r="S885" s="113"/>
      <c r="V885" s="201"/>
      <c r="W885" s="113"/>
      <c r="Y885" s="113"/>
      <c r="Z885" s="113"/>
      <c r="AA885" s="113"/>
      <c r="AC885" s="113"/>
      <c r="AD885" s="201"/>
      <c r="AE885" s="113"/>
      <c r="AF885" s="113"/>
      <c r="AG885" s="113"/>
    </row>
    <row r="886" spans="1:33" x14ac:dyDescent="0.2">
      <c r="A886" s="113"/>
      <c r="B886" s="200"/>
      <c r="C886" s="113"/>
      <c r="D886" s="201"/>
      <c r="E886" s="201"/>
      <c r="F886" s="113"/>
      <c r="G886" s="113"/>
      <c r="H886" s="113"/>
      <c r="I886" s="203"/>
      <c r="J886" s="203"/>
      <c r="K886" s="204"/>
      <c r="L886" s="204"/>
      <c r="M886" s="204"/>
      <c r="N886" s="201"/>
      <c r="O886" s="201"/>
      <c r="P886" s="201"/>
      <c r="Q886" s="201"/>
      <c r="R886" s="113"/>
      <c r="S886" s="113"/>
      <c r="V886" s="201"/>
      <c r="W886" s="113"/>
      <c r="Y886" s="113"/>
      <c r="Z886" s="113"/>
      <c r="AA886" s="113"/>
      <c r="AC886" s="113"/>
      <c r="AD886" s="201"/>
      <c r="AE886" s="113"/>
      <c r="AF886" s="113"/>
      <c r="AG886" s="113"/>
    </row>
    <row r="887" spans="1:33" x14ac:dyDescent="0.2">
      <c r="A887" s="113"/>
      <c r="B887" s="200"/>
      <c r="C887" s="113"/>
      <c r="D887" s="201"/>
      <c r="E887" s="201"/>
      <c r="F887" s="113"/>
      <c r="G887" s="113"/>
      <c r="H887" s="113"/>
      <c r="I887" s="203"/>
      <c r="J887" s="203"/>
      <c r="K887" s="204"/>
      <c r="L887" s="204"/>
      <c r="M887" s="204"/>
      <c r="N887" s="201"/>
      <c r="O887" s="201"/>
      <c r="P887" s="201"/>
      <c r="Q887" s="201"/>
      <c r="R887" s="113"/>
      <c r="S887" s="113"/>
      <c r="V887" s="201"/>
      <c r="W887" s="113"/>
      <c r="Y887" s="113"/>
      <c r="Z887" s="113"/>
      <c r="AA887" s="113"/>
      <c r="AC887" s="113"/>
      <c r="AD887" s="201"/>
      <c r="AE887" s="113"/>
      <c r="AF887" s="113"/>
      <c r="AG887" s="113"/>
    </row>
    <row r="888" spans="1:33" x14ac:dyDescent="0.2">
      <c r="A888" s="113"/>
      <c r="B888" s="200"/>
      <c r="C888" s="113"/>
      <c r="D888" s="201"/>
      <c r="E888" s="201"/>
      <c r="F888" s="113"/>
      <c r="G888" s="113"/>
      <c r="H888" s="113"/>
      <c r="I888" s="203"/>
      <c r="J888" s="203"/>
      <c r="K888" s="204"/>
      <c r="L888" s="204"/>
      <c r="M888" s="204"/>
      <c r="N888" s="201"/>
      <c r="O888" s="201"/>
      <c r="P888" s="201"/>
      <c r="Q888" s="201"/>
      <c r="R888" s="113"/>
      <c r="S888" s="113"/>
      <c r="V888" s="201"/>
      <c r="W888" s="113"/>
      <c r="Y888" s="113"/>
      <c r="Z888" s="113"/>
      <c r="AA888" s="113"/>
      <c r="AC888" s="113"/>
      <c r="AD888" s="201"/>
      <c r="AE888" s="113"/>
      <c r="AF888" s="113"/>
      <c r="AG888" s="113"/>
    </row>
    <row r="889" spans="1:33" x14ac:dyDescent="0.2">
      <c r="A889" s="113"/>
      <c r="B889" s="200"/>
      <c r="C889" s="113"/>
      <c r="D889" s="201"/>
      <c r="E889" s="201"/>
      <c r="F889" s="113"/>
      <c r="G889" s="113"/>
      <c r="H889" s="113"/>
      <c r="I889" s="203"/>
      <c r="J889" s="203"/>
      <c r="K889" s="204"/>
      <c r="L889" s="204"/>
      <c r="M889" s="204"/>
      <c r="N889" s="201"/>
      <c r="O889" s="201"/>
      <c r="P889" s="201"/>
      <c r="Q889" s="201"/>
      <c r="R889" s="113"/>
      <c r="S889" s="113"/>
      <c r="V889" s="201"/>
      <c r="W889" s="113"/>
      <c r="Y889" s="113"/>
      <c r="Z889" s="113"/>
      <c r="AA889" s="113"/>
      <c r="AC889" s="113"/>
      <c r="AD889" s="201"/>
      <c r="AE889" s="113"/>
      <c r="AF889" s="113"/>
      <c r="AG889" s="113"/>
    </row>
    <row r="890" spans="1:33" x14ac:dyDescent="0.2">
      <c r="A890" s="113"/>
      <c r="B890" s="200"/>
      <c r="C890" s="113"/>
      <c r="D890" s="201"/>
      <c r="E890" s="201"/>
      <c r="F890" s="113"/>
      <c r="G890" s="113"/>
      <c r="H890" s="113"/>
      <c r="I890" s="203"/>
      <c r="J890" s="203"/>
      <c r="K890" s="204"/>
      <c r="L890" s="204"/>
      <c r="M890" s="204"/>
      <c r="N890" s="201"/>
      <c r="O890" s="201"/>
      <c r="P890" s="201"/>
      <c r="Q890" s="201"/>
      <c r="R890" s="113"/>
      <c r="S890" s="113"/>
      <c r="V890" s="201"/>
      <c r="W890" s="113"/>
      <c r="Y890" s="113"/>
      <c r="Z890" s="113"/>
      <c r="AA890" s="113"/>
      <c r="AC890" s="113"/>
      <c r="AD890" s="201"/>
      <c r="AE890" s="113"/>
      <c r="AF890" s="113"/>
      <c r="AG890" s="113"/>
    </row>
    <row r="891" spans="1:33" x14ac:dyDescent="0.2">
      <c r="A891" s="113"/>
      <c r="B891" s="200"/>
      <c r="C891" s="113"/>
      <c r="D891" s="201"/>
      <c r="E891" s="201"/>
      <c r="F891" s="113"/>
      <c r="G891" s="113"/>
      <c r="H891" s="113"/>
      <c r="I891" s="203"/>
      <c r="J891" s="203"/>
      <c r="K891" s="204"/>
      <c r="L891" s="204"/>
      <c r="M891" s="204"/>
      <c r="N891" s="201"/>
      <c r="O891" s="201"/>
      <c r="P891" s="201"/>
      <c r="Q891" s="201"/>
      <c r="R891" s="113"/>
      <c r="S891" s="113"/>
      <c r="V891" s="201"/>
      <c r="W891" s="113"/>
      <c r="Y891" s="113"/>
      <c r="Z891" s="113"/>
      <c r="AA891" s="113"/>
      <c r="AC891" s="113"/>
      <c r="AD891" s="201"/>
      <c r="AE891" s="113"/>
      <c r="AF891" s="113"/>
      <c r="AG891" s="113"/>
    </row>
    <row r="892" spans="1:33" x14ac:dyDescent="0.2">
      <c r="A892" s="113"/>
      <c r="B892" s="200"/>
      <c r="C892" s="113"/>
      <c r="D892" s="201"/>
      <c r="E892" s="201"/>
      <c r="F892" s="113"/>
      <c r="G892" s="113"/>
      <c r="H892" s="113"/>
      <c r="I892" s="203"/>
      <c r="J892" s="203"/>
      <c r="K892" s="204"/>
      <c r="L892" s="204"/>
      <c r="M892" s="204"/>
      <c r="N892" s="201"/>
      <c r="O892" s="201"/>
      <c r="P892" s="201"/>
      <c r="Q892" s="201"/>
      <c r="R892" s="113"/>
      <c r="S892" s="113"/>
      <c r="V892" s="201"/>
      <c r="W892" s="113"/>
      <c r="Y892" s="113"/>
      <c r="Z892" s="113"/>
      <c r="AA892" s="113"/>
      <c r="AC892" s="113"/>
      <c r="AD892" s="201"/>
      <c r="AE892" s="113"/>
      <c r="AF892" s="113"/>
      <c r="AG892" s="113"/>
    </row>
    <row r="893" spans="1:33" x14ac:dyDescent="0.2">
      <c r="A893" s="113"/>
      <c r="B893" s="200"/>
      <c r="C893" s="113"/>
      <c r="D893" s="201"/>
      <c r="E893" s="201"/>
      <c r="F893" s="113"/>
      <c r="G893" s="113"/>
      <c r="H893" s="113"/>
      <c r="I893" s="203"/>
      <c r="J893" s="203"/>
      <c r="K893" s="204"/>
      <c r="L893" s="204"/>
      <c r="M893" s="204"/>
      <c r="N893" s="201"/>
      <c r="O893" s="201"/>
      <c r="P893" s="201"/>
      <c r="Q893" s="201"/>
      <c r="R893" s="113"/>
      <c r="S893" s="113"/>
      <c r="V893" s="201"/>
      <c r="W893" s="113"/>
      <c r="Y893" s="113"/>
      <c r="Z893" s="113"/>
      <c r="AA893" s="113"/>
      <c r="AC893" s="113"/>
      <c r="AD893" s="201"/>
      <c r="AE893" s="113"/>
      <c r="AF893" s="113"/>
      <c r="AG893" s="113"/>
    </row>
    <row r="894" spans="1:33" x14ac:dyDescent="0.2">
      <c r="A894" s="113"/>
      <c r="B894" s="200"/>
      <c r="C894" s="113"/>
      <c r="D894" s="201"/>
      <c r="E894" s="201"/>
      <c r="F894" s="113"/>
      <c r="G894" s="113"/>
      <c r="H894" s="113"/>
      <c r="I894" s="203"/>
      <c r="J894" s="203"/>
      <c r="K894" s="204"/>
      <c r="L894" s="204"/>
      <c r="M894" s="204"/>
      <c r="N894" s="201"/>
      <c r="O894" s="201"/>
      <c r="P894" s="201"/>
      <c r="Q894" s="201"/>
      <c r="R894" s="113"/>
      <c r="S894" s="113"/>
      <c r="V894" s="201"/>
      <c r="W894" s="113"/>
      <c r="Y894" s="113"/>
      <c r="Z894" s="113"/>
      <c r="AA894" s="113"/>
      <c r="AC894" s="113"/>
      <c r="AD894" s="201"/>
      <c r="AE894" s="113"/>
      <c r="AF894" s="113"/>
      <c r="AG894" s="113"/>
    </row>
    <row r="895" spans="1:33" x14ac:dyDescent="0.2">
      <c r="A895" s="113"/>
      <c r="B895" s="200"/>
      <c r="C895" s="113"/>
      <c r="D895" s="201"/>
      <c r="E895" s="201"/>
      <c r="F895" s="113"/>
      <c r="G895" s="113"/>
      <c r="H895" s="113"/>
      <c r="I895" s="203"/>
      <c r="J895" s="203"/>
      <c r="K895" s="204"/>
      <c r="L895" s="204"/>
      <c r="M895" s="204"/>
      <c r="N895" s="201"/>
      <c r="O895" s="201"/>
      <c r="P895" s="201"/>
      <c r="Q895" s="201"/>
      <c r="R895" s="113"/>
      <c r="S895" s="113"/>
      <c r="V895" s="201"/>
      <c r="W895" s="113"/>
      <c r="Y895" s="113"/>
      <c r="Z895" s="113"/>
      <c r="AA895" s="113"/>
      <c r="AC895" s="113"/>
      <c r="AD895" s="201"/>
      <c r="AE895" s="113"/>
      <c r="AF895" s="113"/>
      <c r="AG895" s="113"/>
    </row>
    <row r="896" spans="1:33" x14ac:dyDescent="0.2">
      <c r="A896" s="113"/>
      <c r="B896" s="200"/>
      <c r="C896" s="113"/>
      <c r="D896" s="201"/>
      <c r="E896" s="201"/>
      <c r="F896" s="113"/>
      <c r="G896" s="113"/>
      <c r="H896" s="113"/>
      <c r="I896" s="203"/>
      <c r="J896" s="203"/>
      <c r="K896" s="204"/>
      <c r="L896" s="204"/>
      <c r="M896" s="204"/>
      <c r="N896" s="201"/>
      <c r="O896" s="201"/>
      <c r="P896" s="201"/>
      <c r="Q896" s="201"/>
      <c r="R896" s="113"/>
      <c r="S896" s="113"/>
      <c r="V896" s="201"/>
      <c r="W896" s="113"/>
      <c r="Y896" s="113"/>
      <c r="Z896" s="113"/>
      <c r="AA896" s="113"/>
      <c r="AC896" s="113"/>
      <c r="AD896" s="201"/>
      <c r="AE896" s="113"/>
      <c r="AF896" s="113"/>
      <c r="AG896" s="113"/>
    </row>
    <row r="897" spans="1:33" x14ac:dyDescent="0.2">
      <c r="A897" s="113"/>
      <c r="B897" s="200"/>
      <c r="C897" s="113"/>
      <c r="D897" s="201"/>
      <c r="E897" s="201"/>
      <c r="F897" s="113"/>
      <c r="G897" s="113"/>
      <c r="H897" s="113"/>
      <c r="I897" s="203"/>
      <c r="J897" s="203"/>
      <c r="K897" s="204"/>
      <c r="L897" s="204"/>
      <c r="M897" s="204"/>
      <c r="N897" s="201"/>
      <c r="O897" s="201"/>
      <c r="P897" s="201"/>
      <c r="Q897" s="201"/>
      <c r="R897" s="113"/>
      <c r="S897" s="113"/>
      <c r="V897" s="201"/>
      <c r="W897" s="113"/>
      <c r="Y897" s="113"/>
      <c r="Z897" s="113"/>
      <c r="AA897" s="113"/>
      <c r="AC897" s="113"/>
      <c r="AD897" s="201"/>
      <c r="AE897" s="113"/>
      <c r="AF897" s="113"/>
      <c r="AG897" s="113"/>
    </row>
    <row r="898" spans="1:33" x14ac:dyDescent="0.2">
      <c r="A898" s="113"/>
      <c r="B898" s="200"/>
      <c r="C898" s="113"/>
      <c r="D898" s="201"/>
      <c r="E898" s="201"/>
      <c r="F898" s="113"/>
      <c r="G898" s="113"/>
      <c r="H898" s="113"/>
      <c r="I898" s="203"/>
      <c r="J898" s="203"/>
      <c r="K898" s="204"/>
      <c r="L898" s="204"/>
      <c r="M898" s="204"/>
      <c r="N898" s="201"/>
      <c r="O898" s="201"/>
      <c r="P898" s="201"/>
      <c r="Q898" s="201"/>
      <c r="R898" s="113"/>
      <c r="S898" s="113"/>
      <c r="V898" s="201"/>
      <c r="W898" s="113"/>
      <c r="Y898" s="113"/>
      <c r="Z898" s="113"/>
      <c r="AA898" s="113"/>
      <c r="AC898" s="113"/>
      <c r="AD898" s="201"/>
      <c r="AE898" s="113"/>
      <c r="AF898" s="113"/>
      <c r="AG898" s="113"/>
    </row>
    <row r="899" spans="1:33" x14ac:dyDescent="0.2">
      <c r="A899" s="113"/>
      <c r="B899" s="200"/>
      <c r="C899" s="113"/>
      <c r="D899" s="201"/>
      <c r="E899" s="201"/>
      <c r="F899" s="113"/>
      <c r="G899" s="113"/>
      <c r="H899" s="113"/>
      <c r="I899" s="203"/>
      <c r="J899" s="203"/>
      <c r="K899" s="204"/>
      <c r="L899" s="204"/>
      <c r="M899" s="204"/>
      <c r="N899" s="201"/>
      <c r="O899" s="201"/>
      <c r="P899" s="201"/>
      <c r="Q899" s="201"/>
      <c r="R899" s="113"/>
      <c r="S899" s="113"/>
      <c r="V899" s="201"/>
      <c r="W899" s="113"/>
      <c r="Y899" s="113"/>
      <c r="Z899" s="113"/>
      <c r="AA899" s="113"/>
      <c r="AC899" s="113"/>
      <c r="AD899" s="201"/>
      <c r="AE899" s="113"/>
      <c r="AF899" s="113"/>
      <c r="AG899" s="113"/>
    </row>
    <row r="900" spans="1:33" x14ac:dyDescent="0.2">
      <c r="A900" s="113"/>
      <c r="B900" s="200"/>
      <c r="C900" s="113"/>
      <c r="D900" s="201"/>
      <c r="E900" s="201"/>
      <c r="F900" s="113"/>
      <c r="G900" s="113"/>
      <c r="H900" s="113"/>
      <c r="I900" s="203"/>
      <c r="J900" s="203"/>
      <c r="K900" s="204"/>
      <c r="L900" s="204"/>
      <c r="M900" s="204"/>
      <c r="N900" s="201"/>
      <c r="O900" s="201"/>
      <c r="P900" s="201"/>
      <c r="Q900" s="201"/>
      <c r="R900" s="113"/>
      <c r="S900" s="113"/>
      <c r="V900" s="201"/>
      <c r="W900" s="113"/>
      <c r="Y900" s="113"/>
      <c r="Z900" s="113"/>
      <c r="AA900" s="113"/>
      <c r="AC900" s="113"/>
      <c r="AD900" s="201"/>
      <c r="AE900" s="113"/>
      <c r="AF900" s="113"/>
      <c r="AG900" s="113"/>
    </row>
    <row r="901" spans="1:33" x14ac:dyDescent="0.2">
      <c r="A901" s="113"/>
      <c r="B901" s="200"/>
      <c r="C901" s="113"/>
      <c r="D901" s="201"/>
      <c r="E901" s="201"/>
      <c r="F901" s="113"/>
      <c r="G901" s="113"/>
      <c r="H901" s="113"/>
      <c r="I901" s="203"/>
      <c r="J901" s="203"/>
      <c r="K901" s="204"/>
      <c r="L901" s="204"/>
      <c r="M901" s="204"/>
      <c r="N901" s="201"/>
      <c r="O901" s="201"/>
      <c r="P901" s="201"/>
      <c r="Q901" s="201"/>
      <c r="R901" s="113"/>
      <c r="S901" s="113"/>
      <c r="V901" s="201"/>
      <c r="W901" s="113"/>
      <c r="Y901" s="113"/>
      <c r="Z901" s="113"/>
      <c r="AA901" s="113"/>
      <c r="AC901" s="113"/>
      <c r="AD901" s="201"/>
      <c r="AE901" s="113"/>
      <c r="AF901" s="113"/>
      <c r="AG901" s="113"/>
    </row>
    <row r="902" spans="1:33" x14ac:dyDescent="0.2">
      <c r="A902" s="113"/>
      <c r="B902" s="200"/>
      <c r="C902" s="113"/>
      <c r="D902" s="201"/>
      <c r="E902" s="201"/>
      <c r="F902" s="113"/>
      <c r="G902" s="113"/>
      <c r="H902" s="113"/>
      <c r="I902" s="203"/>
      <c r="J902" s="203"/>
      <c r="K902" s="204"/>
      <c r="L902" s="204"/>
      <c r="M902" s="204"/>
      <c r="N902" s="201"/>
      <c r="O902" s="201"/>
      <c r="P902" s="201"/>
      <c r="Q902" s="201"/>
      <c r="R902" s="113"/>
      <c r="S902" s="113"/>
      <c r="V902" s="201"/>
      <c r="W902" s="113"/>
      <c r="Y902" s="113"/>
      <c r="Z902" s="113"/>
      <c r="AA902" s="113"/>
      <c r="AC902" s="113"/>
      <c r="AD902" s="201"/>
      <c r="AE902" s="113"/>
      <c r="AF902" s="113"/>
      <c r="AG902" s="113"/>
    </row>
    <row r="903" spans="1:33" x14ac:dyDescent="0.2">
      <c r="A903" s="113"/>
      <c r="B903" s="200"/>
      <c r="C903" s="113"/>
      <c r="D903" s="201"/>
      <c r="E903" s="201"/>
      <c r="F903" s="113"/>
      <c r="G903" s="113"/>
      <c r="H903" s="113"/>
      <c r="I903" s="203"/>
      <c r="J903" s="203"/>
      <c r="K903" s="204"/>
      <c r="L903" s="204"/>
      <c r="M903" s="204"/>
      <c r="N903" s="201"/>
      <c r="O903" s="201"/>
      <c r="P903" s="201"/>
      <c r="Q903" s="201"/>
      <c r="R903" s="113"/>
      <c r="S903" s="113"/>
      <c r="V903" s="201"/>
      <c r="W903" s="113"/>
      <c r="Y903" s="113"/>
      <c r="Z903" s="113"/>
      <c r="AA903" s="113"/>
      <c r="AC903" s="113"/>
      <c r="AD903" s="201"/>
      <c r="AE903" s="113"/>
      <c r="AF903" s="113"/>
      <c r="AG903" s="113"/>
    </row>
    <row r="904" spans="1:33" x14ac:dyDescent="0.2">
      <c r="A904" s="113"/>
      <c r="B904" s="200"/>
      <c r="C904" s="113"/>
      <c r="D904" s="201"/>
      <c r="E904" s="201"/>
      <c r="F904" s="113"/>
      <c r="G904" s="113"/>
      <c r="H904" s="113"/>
      <c r="I904" s="203"/>
      <c r="J904" s="203"/>
      <c r="K904" s="204"/>
      <c r="L904" s="204"/>
      <c r="M904" s="204"/>
      <c r="N904" s="201"/>
      <c r="O904" s="201"/>
      <c r="P904" s="201"/>
      <c r="Q904" s="201"/>
      <c r="R904" s="113"/>
      <c r="S904" s="113"/>
      <c r="V904" s="201"/>
      <c r="W904" s="113"/>
      <c r="Y904" s="113"/>
      <c r="Z904" s="113"/>
      <c r="AA904" s="113"/>
      <c r="AC904" s="113"/>
      <c r="AD904" s="201"/>
      <c r="AE904" s="113"/>
      <c r="AF904" s="113"/>
      <c r="AG904" s="113"/>
    </row>
    <row r="905" spans="1:33" x14ac:dyDescent="0.2">
      <c r="A905" s="113"/>
      <c r="B905" s="200"/>
      <c r="C905" s="113"/>
      <c r="D905" s="201"/>
      <c r="E905" s="201"/>
      <c r="F905" s="113"/>
      <c r="G905" s="113"/>
      <c r="H905" s="113"/>
      <c r="I905" s="203"/>
      <c r="J905" s="203"/>
      <c r="K905" s="204"/>
      <c r="L905" s="204"/>
      <c r="M905" s="204"/>
      <c r="N905" s="201"/>
      <c r="O905" s="201"/>
      <c r="P905" s="201"/>
      <c r="Q905" s="201"/>
      <c r="R905" s="113"/>
      <c r="S905" s="113"/>
      <c r="V905" s="201"/>
      <c r="W905" s="113"/>
      <c r="Y905" s="113"/>
      <c r="Z905" s="113"/>
      <c r="AA905" s="113"/>
      <c r="AC905" s="113"/>
      <c r="AD905" s="201"/>
      <c r="AE905" s="113"/>
      <c r="AF905" s="113"/>
      <c r="AG905" s="113"/>
    </row>
    <row r="906" spans="1:33" x14ac:dyDescent="0.2">
      <c r="A906" s="113"/>
      <c r="B906" s="200"/>
      <c r="C906" s="113"/>
      <c r="D906" s="201"/>
      <c r="E906" s="201"/>
      <c r="F906" s="113"/>
      <c r="G906" s="113"/>
      <c r="H906" s="113"/>
      <c r="I906" s="203"/>
      <c r="J906" s="203"/>
      <c r="K906" s="204"/>
      <c r="L906" s="204"/>
      <c r="M906" s="204"/>
      <c r="N906" s="201"/>
      <c r="O906" s="201"/>
      <c r="P906" s="201"/>
      <c r="Q906" s="201"/>
      <c r="R906" s="113"/>
      <c r="S906" s="113"/>
      <c r="V906" s="201"/>
      <c r="W906" s="113"/>
      <c r="Y906" s="113"/>
      <c r="Z906" s="113"/>
      <c r="AA906" s="113"/>
      <c r="AC906" s="113"/>
      <c r="AD906" s="201"/>
      <c r="AE906" s="113"/>
      <c r="AF906" s="113"/>
      <c r="AG906" s="113"/>
    </row>
    <row r="907" spans="1:33" x14ac:dyDescent="0.2">
      <c r="A907" s="113"/>
      <c r="B907" s="200"/>
      <c r="C907" s="113"/>
      <c r="D907" s="201"/>
      <c r="E907" s="201"/>
      <c r="F907" s="113"/>
      <c r="G907" s="113"/>
      <c r="H907" s="113"/>
      <c r="I907" s="203"/>
      <c r="J907" s="203"/>
      <c r="K907" s="204"/>
      <c r="L907" s="204"/>
      <c r="M907" s="204"/>
      <c r="N907" s="201"/>
      <c r="O907" s="201"/>
      <c r="P907" s="201"/>
      <c r="Q907" s="201"/>
      <c r="R907" s="113"/>
      <c r="S907" s="113"/>
      <c r="V907" s="201"/>
      <c r="W907" s="113"/>
      <c r="Y907" s="113"/>
      <c r="Z907" s="113"/>
      <c r="AA907" s="113"/>
      <c r="AC907" s="113"/>
      <c r="AD907" s="201"/>
      <c r="AE907" s="113"/>
      <c r="AF907" s="113"/>
      <c r="AG907" s="113"/>
    </row>
    <row r="908" spans="1:33" x14ac:dyDescent="0.2">
      <c r="A908" s="113"/>
      <c r="B908" s="200"/>
      <c r="C908" s="113"/>
      <c r="D908" s="201"/>
      <c r="E908" s="201"/>
      <c r="F908" s="113"/>
      <c r="G908" s="113"/>
      <c r="H908" s="113"/>
      <c r="I908" s="203"/>
      <c r="J908" s="203"/>
      <c r="K908" s="204"/>
      <c r="L908" s="204"/>
      <c r="M908" s="204"/>
      <c r="N908" s="201"/>
      <c r="O908" s="201"/>
      <c r="P908" s="201"/>
      <c r="Q908" s="201"/>
      <c r="R908" s="113"/>
      <c r="S908" s="113"/>
      <c r="V908" s="201"/>
      <c r="W908" s="113"/>
      <c r="Y908" s="113"/>
      <c r="Z908" s="113"/>
      <c r="AA908" s="113"/>
      <c r="AC908" s="113"/>
      <c r="AD908" s="201"/>
      <c r="AE908" s="113"/>
      <c r="AF908" s="113"/>
      <c r="AG908" s="113"/>
    </row>
    <row r="909" spans="1:33" x14ac:dyDescent="0.2">
      <c r="A909" s="113"/>
      <c r="B909" s="200"/>
      <c r="C909" s="113"/>
      <c r="D909" s="201"/>
      <c r="E909" s="201"/>
      <c r="F909" s="113"/>
      <c r="G909" s="113"/>
      <c r="H909" s="113"/>
      <c r="I909" s="203"/>
      <c r="J909" s="203"/>
      <c r="K909" s="204"/>
      <c r="L909" s="204"/>
      <c r="M909" s="204"/>
      <c r="N909" s="201"/>
      <c r="O909" s="201"/>
      <c r="P909" s="201"/>
      <c r="Q909" s="201"/>
      <c r="R909" s="113"/>
      <c r="S909" s="113"/>
      <c r="V909" s="201"/>
      <c r="W909" s="113"/>
      <c r="Y909" s="113"/>
      <c r="Z909" s="113"/>
      <c r="AA909" s="113"/>
      <c r="AC909" s="113"/>
      <c r="AD909" s="201"/>
      <c r="AE909" s="113"/>
      <c r="AF909" s="113"/>
      <c r="AG909" s="113"/>
    </row>
    <row r="910" spans="1:33" x14ac:dyDescent="0.2">
      <c r="A910" s="113"/>
      <c r="B910" s="200"/>
      <c r="C910" s="113"/>
      <c r="D910" s="201"/>
      <c r="E910" s="201"/>
      <c r="F910" s="113"/>
      <c r="G910" s="113"/>
      <c r="H910" s="113"/>
      <c r="I910" s="203"/>
      <c r="J910" s="203"/>
      <c r="K910" s="204"/>
      <c r="L910" s="204"/>
      <c r="M910" s="204"/>
      <c r="N910" s="201"/>
      <c r="O910" s="201"/>
      <c r="P910" s="201"/>
      <c r="Q910" s="201"/>
      <c r="R910" s="113"/>
      <c r="S910" s="113"/>
      <c r="V910" s="201"/>
      <c r="W910" s="113"/>
      <c r="Y910" s="113"/>
      <c r="Z910" s="113"/>
      <c r="AA910" s="113"/>
      <c r="AC910" s="113"/>
      <c r="AD910" s="201"/>
      <c r="AE910" s="113"/>
      <c r="AF910" s="113"/>
      <c r="AG910" s="113"/>
    </row>
    <row r="911" spans="1:33" x14ac:dyDescent="0.2">
      <c r="A911" s="113"/>
      <c r="B911" s="200"/>
      <c r="C911" s="113"/>
      <c r="D911" s="201"/>
      <c r="E911" s="201"/>
      <c r="F911" s="113"/>
      <c r="G911" s="113"/>
      <c r="H911" s="113"/>
      <c r="I911" s="203"/>
      <c r="J911" s="203"/>
      <c r="K911" s="204"/>
      <c r="L911" s="204"/>
      <c r="M911" s="204"/>
      <c r="N911" s="201"/>
      <c r="O911" s="201"/>
      <c r="P911" s="201"/>
      <c r="Q911" s="201"/>
      <c r="R911" s="113"/>
      <c r="S911" s="113"/>
      <c r="V911" s="201"/>
      <c r="W911" s="113"/>
      <c r="Y911" s="113"/>
      <c r="Z911" s="113"/>
      <c r="AA911" s="113"/>
      <c r="AC911" s="113"/>
      <c r="AD911" s="201"/>
      <c r="AE911" s="113"/>
      <c r="AF911" s="113"/>
      <c r="AG911" s="113"/>
    </row>
    <row r="912" spans="1:33" x14ac:dyDescent="0.2">
      <c r="A912" s="113"/>
      <c r="B912" s="200"/>
      <c r="C912" s="113"/>
      <c r="D912" s="201"/>
      <c r="E912" s="201"/>
      <c r="F912" s="113"/>
      <c r="G912" s="113"/>
      <c r="H912" s="113"/>
      <c r="I912" s="203"/>
      <c r="J912" s="203"/>
      <c r="K912" s="204"/>
      <c r="L912" s="204"/>
      <c r="M912" s="204"/>
      <c r="N912" s="201"/>
      <c r="O912" s="201"/>
      <c r="P912" s="201"/>
      <c r="Q912" s="201"/>
      <c r="R912" s="113"/>
      <c r="S912" s="113"/>
      <c r="V912" s="201"/>
      <c r="W912" s="113"/>
      <c r="Y912" s="113"/>
      <c r="Z912" s="113"/>
      <c r="AA912" s="113"/>
      <c r="AC912" s="113"/>
      <c r="AD912" s="201"/>
      <c r="AE912" s="113"/>
      <c r="AF912" s="113"/>
      <c r="AG912" s="113"/>
    </row>
    <row r="913" spans="1:33" x14ac:dyDescent="0.2">
      <c r="A913" s="113"/>
      <c r="B913" s="200"/>
      <c r="C913" s="113"/>
      <c r="D913" s="201"/>
      <c r="E913" s="201"/>
      <c r="F913" s="113"/>
      <c r="G913" s="113"/>
      <c r="H913" s="113"/>
      <c r="I913" s="203"/>
      <c r="J913" s="203"/>
      <c r="K913" s="204"/>
      <c r="L913" s="204"/>
      <c r="M913" s="204"/>
      <c r="N913" s="201"/>
      <c r="O913" s="201"/>
      <c r="P913" s="201"/>
      <c r="Q913" s="201"/>
      <c r="R913" s="113"/>
      <c r="S913" s="113"/>
      <c r="V913" s="201"/>
      <c r="W913" s="113"/>
      <c r="Y913" s="113"/>
      <c r="Z913" s="113"/>
      <c r="AA913" s="113"/>
      <c r="AC913" s="113"/>
      <c r="AD913" s="201"/>
      <c r="AE913" s="113"/>
      <c r="AF913" s="113"/>
      <c r="AG913" s="113"/>
    </row>
    <row r="914" spans="1:33" x14ac:dyDescent="0.2">
      <c r="A914" s="113"/>
      <c r="B914" s="200"/>
      <c r="C914" s="113"/>
      <c r="D914" s="201"/>
      <c r="E914" s="201"/>
      <c r="F914" s="113"/>
      <c r="G914" s="113"/>
      <c r="H914" s="113"/>
      <c r="I914" s="203"/>
      <c r="J914" s="203"/>
      <c r="K914" s="204"/>
      <c r="L914" s="204"/>
      <c r="M914" s="204"/>
      <c r="N914" s="201"/>
      <c r="O914" s="201"/>
      <c r="P914" s="201"/>
      <c r="Q914" s="201"/>
      <c r="R914" s="113"/>
      <c r="S914" s="113"/>
      <c r="V914" s="201"/>
      <c r="W914" s="113"/>
      <c r="Y914" s="113"/>
      <c r="Z914" s="113"/>
      <c r="AA914" s="113"/>
      <c r="AC914" s="113"/>
      <c r="AD914" s="201"/>
      <c r="AE914" s="113"/>
      <c r="AF914" s="113"/>
      <c r="AG914" s="113"/>
    </row>
    <row r="915" spans="1:33" x14ac:dyDescent="0.2">
      <c r="A915" s="113"/>
      <c r="B915" s="200"/>
      <c r="C915" s="113"/>
      <c r="D915" s="201"/>
      <c r="E915" s="201"/>
      <c r="F915" s="113"/>
      <c r="G915" s="113"/>
      <c r="H915" s="113"/>
      <c r="I915" s="203"/>
      <c r="J915" s="203"/>
      <c r="K915" s="204"/>
      <c r="L915" s="204"/>
      <c r="M915" s="204"/>
      <c r="N915" s="201"/>
      <c r="O915" s="201"/>
      <c r="P915" s="201"/>
      <c r="Q915" s="201"/>
      <c r="R915" s="113"/>
      <c r="S915" s="113"/>
      <c r="V915" s="201"/>
      <c r="W915" s="113"/>
      <c r="Y915" s="113"/>
      <c r="Z915" s="113"/>
      <c r="AA915" s="113"/>
      <c r="AC915" s="113"/>
      <c r="AD915" s="201"/>
      <c r="AE915" s="113"/>
      <c r="AF915" s="113"/>
      <c r="AG915" s="113"/>
    </row>
    <row r="916" spans="1:33" x14ac:dyDescent="0.2">
      <c r="A916" s="113"/>
      <c r="B916" s="200"/>
      <c r="C916" s="113"/>
      <c r="D916" s="201"/>
      <c r="E916" s="201"/>
      <c r="F916" s="113"/>
      <c r="G916" s="113"/>
      <c r="H916" s="113"/>
      <c r="I916" s="203"/>
      <c r="J916" s="203"/>
      <c r="K916" s="204"/>
      <c r="L916" s="204"/>
      <c r="M916" s="204"/>
      <c r="N916" s="201"/>
      <c r="O916" s="201"/>
      <c r="P916" s="201"/>
      <c r="Q916" s="201"/>
      <c r="R916" s="113"/>
      <c r="S916" s="113"/>
      <c r="V916" s="201"/>
      <c r="W916" s="113"/>
      <c r="Y916" s="113"/>
      <c r="Z916" s="113"/>
      <c r="AA916" s="113"/>
      <c r="AC916" s="113"/>
      <c r="AD916" s="201"/>
      <c r="AE916" s="113"/>
      <c r="AF916" s="113"/>
      <c r="AG916" s="113"/>
    </row>
    <row r="917" spans="1:33" x14ac:dyDescent="0.2">
      <c r="A917" s="113"/>
      <c r="B917" s="200"/>
      <c r="C917" s="113"/>
      <c r="D917" s="201"/>
      <c r="E917" s="201"/>
      <c r="F917" s="113"/>
      <c r="G917" s="113"/>
      <c r="H917" s="113"/>
      <c r="I917" s="203"/>
      <c r="J917" s="203"/>
      <c r="K917" s="204"/>
      <c r="L917" s="204"/>
      <c r="M917" s="204"/>
      <c r="N917" s="201"/>
      <c r="O917" s="201"/>
      <c r="P917" s="201"/>
      <c r="Q917" s="201"/>
      <c r="R917" s="113"/>
      <c r="S917" s="113"/>
      <c r="V917" s="201"/>
      <c r="W917" s="113"/>
      <c r="Y917" s="113"/>
      <c r="Z917" s="113"/>
      <c r="AA917" s="113"/>
      <c r="AC917" s="113"/>
      <c r="AD917" s="201"/>
      <c r="AE917" s="113"/>
      <c r="AF917" s="113"/>
      <c r="AG917" s="113"/>
    </row>
    <row r="918" spans="1:33" x14ac:dyDescent="0.2">
      <c r="A918" s="113"/>
      <c r="B918" s="200"/>
      <c r="C918" s="113"/>
      <c r="D918" s="201"/>
      <c r="E918" s="201"/>
      <c r="F918" s="113"/>
      <c r="G918" s="113"/>
      <c r="H918" s="113"/>
      <c r="I918" s="203"/>
      <c r="J918" s="203"/>
      <c r="K918" s="204"/>
      <c r="L918" s="204"/>
      <c r="M918" s="204"/>
      <c r="N918" s="201"/>
      <c r="O918" s="201"/>
      <c r="P918" s="201"/>
      <c r="Q918" s="201"/>
      <c r="R918" s="113"/>
      <c r="S918" s="113"/>
      <c r="V918" s="201"/>
      <c r="W918" s="113"/>
      <c r="Y918" s="113"/>
      <c r="Z918" s="113"/>
      <c r="AA918" s="113"/>
      <c r="AC918" s="113"/>
      <c r="AD918" s="201"/>
      <c r="AE918" s="113"/>
      <c r="AF918" s="113"/>
      <c r="AG918" s="113"/>
    </row>
    <row r="919" spans="1:33" x14ac:dyDescent="0.2">
      <c r="A919" s="113"/>
      <c r="B919" s="200"/>
      <c r="C919" s="113"/>
      <c r="D919" s="201"/>
      <c r="E919" s="201"/>
      <c r="F919" s="113"/>
      <c r="G919" s="113"/>
      <c r="H919" s="113"/>
      <c r="I919" s="203"/>
      <c r="J919" s="203"/>
      <c r="K919" s="204"/>
      <c r="L919" s="204"/>
      <c r="M919" s="204"/>
      <c r="N919" s="201"/>
      <c r="O919" s="201"/>
      <c r="P919" s="201"/>
      <c r="Q919" s="201"/>
      <c r="R919" s="113"/>
      <c r="S919" s="113"/>
      <c r="V919" s="201"/>
      <c r="W919" s="113"/>
      <c r="Y919" s="113"/>
      <c r="Z919" s="113"/>
      <c r="AA919" s="113"/>
      <c r="AC919" s="113"/>
      <c r="AD919" s="201"/>
      <c r="AE919" s="113"/>
      <c r="AF919" s="113"/>
      <c r="AG919" s="113"/>
    </row>
    <row r="920" spans="1:33" x14ac:dyDescent="0.2">
      <c r="A920" s="113"/>
      <c r="B920" s="200"/>
      <c r="C920" s="113"/>
      <c r="D920" s="201"/>
      <c r="E920" s="201"/>
      <c r="F920" s="113"/>
      <c r="G920" s="113"/>
      <c r="H920" s="113"/>
      <c r="I920" s="203"/>
      <c r="J920" s="203"/>
      <c r="K920" s="204"/>
      <c r="L920" s="204"/>
      <c r="M920" s="204"/>
      <c r="N920" s="201"/>
      <c r="O920" s="201"/>
      <c r="P920" s="201"/>
      <c r="Q920" s="201"/>
      <c r="R920" s="113"/>
      <c r="S920" s="113"/>
      <c r="V920" s="201"/>
      <c r="W920" s="113"/>
      <c r="Y920" s="113"/>
      <c r="Z920" s="113"/>
      <c r="AA920" s="113"/>
      <c r="AC920" s="113"/>
      <c r="AD920" s="201"/>
      <c r="AE920" s="113"/>
      <c r="AF920" s="113"/>
      <c r="AG920" s="113"/>
    </row>
    <row r="921" spans="1:33" x14ac:dyDescent="0.2">
      <c r="A921" s="113"/>
      <c r="B921" s="200"/>
      <c r="C921" s="113"/>
      <c r="D921" s="201"/>
      <c r="E921" s="201"/>
      <c r="F921" s="113"/>
      <c r="G921" s="113"/>
      <c r="H921" s="113"/>
      <c r="I921" s="203"/>
      <c r="J921" s="203"/>
      <c r="K921" s="204"/>
      <c r="L921" s="204"/>
      <c r="M921" s="204"/>
      <c r="N921" s="201"/>
      <c r="O921" s="201"/>
      <c r="P921" s="201"/>
      <c r="Q921" s="201"/>
      <c r="R921" s="113"/>
      <c r="S921" s="113"/>
      <c r="V921" s="201"/>
      <c r="W921" s="113"/>
      <c r="Y921" s="113"/>
      <c r="Z921" s="113"/>
      <c r="AA921" s="113"/>
      <c r="AC921" s="113"/>
      <c r="AD921" s="201"/>
      <c r="AE921" s="113"/>
      <c r="AF921" s="113"/>
      <c r="AG921" s="113"/>
    </row>
    <row r="922" spans="1:33" x14ac:dyDescent="0.2">
      <c r="A922" s="113"/>
      <c r="B922" s="200"/>
      <c r="C922" s="113"/>
      <c r="D922" s="201"/>
      <c r="E922" s="201"/>
      <c r="F922" s="113"/>
      <c r="G922" s="113"/>
      <c r="H922" s="113"/>
      <c r="I922" s="203"/>
      <c r="J922" s="203"/>
      <c r="K922" s="204"/>
      <c r="L922" s="204"/>
      <c r="M922" s="204"/>
      <c r="N922" s="201"/>
      <c r="O922" s="201"/>
      <c r="P922" s="201"/>
      <c r="Q922" s="201"/>
      <c r="R922" s="113"/>
      <c r="S922" s="113"/>
      <c r="V922" s="201"/>
      <c r="W922" s="113"/>
      <c r="Y922" s="113"/>
      <c r="Z922" s="113"/>
      <c r="AA922" s="113"/>
      <c r="AC922" s="113"/>
      <c r="AD922" s="201"/>
      <c r="AE922" s="113"/>
      <c r="AF922" s="113"/>
      <c r="AG922" s="113"/>
    </row>
    <row r="923" spans="1:33" x14ac:dyDescent="0.2">
      <c r="A923" s="113"/>
      <c r="B923" s="200"/>
      <c r="C923" s="113"/>
      <c r="D923" s="201"/>
      <c r="E923" s="201"/>
      <c r="F923" s="113"/>
      <c r="G923" s="113"/>
      <c r="H923" s="113"/>
      <c r="I923" s="203"/>
      <c r="J923" s="203"/>
      <c r="K923" s="204"/>
      <c r="L923" s="204"/>
      <c r="M923" s="204"/>
      <c r="N923" s="201"/>
      <c r="O923" s="201"/>
      <c r="P923" s="201"/>
      <c r="Q923" s="201"/>
      <c r="R923" s="113"/>
      <c r="S923" s="113"/>
      <c r="V923" s="201"/>
      <c r="W923" s="113"/>
      <c r="Y923" s="113"/>
      <c r="Z923" s="113"/>
      <c r="AA923" s="113"/>
      <c r="AC923" s="113"/>
      <c r="AD923" s="201"/>
      <c r="AE923" s="113"/>
      <c r="AF923" s="113"/>
      <c r="AG923" s="113"/>
    </row>
    <row r="924" spans="1:33" x14ac:dyDescent="0.2">
      <c r="A924" s="113"/>
      <c r="B924" s="200"/>
      <c r="C924" s="113"/>
      <c r="D924" s="201"/>
      <c r="E924" s="201"/>
      <c r="F924" s="113"/>
      <c r="G924" s="113"/>
      <c r="H924" s="113"/>
      <c r="I924" s="203"/>
      <c r="J924" s="203"/>
      <c r="K924" s="204"/>
      <c r="L924" s="204"/>
      <c r="M924" s="204"/>
      <c r="N924" s="201"/>
      <c r="O924" s="201"/>
      <c r="P924" s="201"/>
      <c r="Q924" s="201"/>
      <c r="R924" s="113"/>
      <c r="S924" s="113"/>
      <c r="V924" s="201"/>
      <c r="W924" s="113"/>
      <c r="Y924" s="113"/>
      <c r="Z924" s="113"/>
      <c r="AA924" s="113"/>
      <c r="AC924" s="113"/>
      <c r="AD924" s="201"/>
      <c r="AE924" s="113"/>
      <c r="AF924" s="113"/>
      <c r="AG924" s="113"/>
    </row>
    <row r="925" spans="1:33" x14ac:dyDescent="0.2">
      <c r="A925" s="113"/>
      <c r="B925" s="200"/>
      <c r="C925" s="113"/>
      <c r="D925" s="201"/>
      <c r="E925" s="201"/>
      <c r="F925" s="113"/>
      <c r="G925" s="113"/>
      <c r="H925" s="113"/>
      <c r="I925" s="203"/>
      <c r="J925" s="203"/>
      <c r="K925" s="204"/>
      <c r="L925" s="204"/>
      <c r="M925" s="204"/>
      <c r="N925" s="201"/>
      <c r="O925" s="201"/>
      <c r="P925" s="201"/>
      <c r="Q925" s="201"/>
      <c r="R925" s="113"/>
      <c r="S925" s="113"/>
      <c r="V925" s="201"/>
      <c r="W925" s="113"/>
      <c r="Y925" s="113"/>
      <c r="Z925" s="113"/>
      <c r="AA925" s="113"/>
      <c r="AC925" s="113"/>
      <c r="AD925" s="201"/>
      <c r="AE925" s="113"/>
      <c r="AF925" s="113"/>
      <c r="AG925" s="113"/>
    </row>
    <row r="926" spans="1:33" x14ac:dyDescent="0.2">
      <c r="A926" s="113"/>
      <c r="B926" s="200"/>
      <c r="C926" s="113"/>
      <c r="D926" s="201"/>
      <c r="E926" s="201"/>
      <c r="F926" s="113"/>
      <c r="G926" s="113"/>
      <c r="H926" s="113"/>
      <c r="I926" s="203"/>
      <c r="J926" s="203"/>
      <c r="K926" s="204"/>
      <c r="L926" s="204"/>
      <c r="M926" s="204"/>
      <c r="N926" s="201"/>
      <c r="O926" s="201"/>
      <c r="P926" s="201"/>
      <c r="Q926" s="201"/>
      <c r="R926" s="113"/>
      <c r="S926" s="113"/>
      <c r="V926" s="201"/>
      <c r="W926" s="113"/>
      <c r="Y926" s="113"/>
      <c r="Z926" s="113"/>
      <c r="AA926" s="113"/>
      <c r="AC926" s="113"/>
      <c r="AD926" s="201"/>
      <c r="AE926" s="113"/>
      <c r="AF926" s="113"/>
      <c r="AG926" s="113"/>
    </row>
    <row r="927" spans="1:33" x14ac:dyDescent="0.2">
      <c r="A927" s="113"/>
      <c r="B927" s="200"/>
      <c r="C927" s="113"/>
      <c r="D927" s="201"/>
      <c r="E927" s="201"/>
      <c r="F927" s="113"/>
      <c r="G927" s="113"/>
      <c r="H927" s="113"/>
      <c r="I927" s="203"/>
      <c r="J927" s="203"/>
      <c r="K927" s="204"/>
      <c r="L927" s="204"/>
      <c r="M927" s="204"/>
      <c r="N927" s="201"/>
      <c r="O927" s="201"/>
      <c r="P927" s="201"/>
      <c r="Q927" s="201"/>
      <c r="R927" s="113"/>
      <c r="S927" s="113"/>
      <c r="V927" s="201"/>
      <c r="W927" s="113"/>
      <c r="Y927" s="113"/>
      <c r="Z927" s="113"/>
      <c r="AA927" s="113"/>
      <c r="AC927" s="113"/>
      <c r="AD927" s="201"/>
      <c r="AE927" s="113"/>
      <c r="AF927" s="113"/>
      <c r="AG927" s="113"/>
    </row>
    <row r="928" spans="1:33" x14ac:dyDescent="0.2">
      <c r="A928" s="113"/>
      <c r="B928" s="200"/>
      <c r="C928" s="113"/>
      <c r="D928" s="201"/>
      <c r="E928" s="201"/>
      <c r="F928" s="113"/>
      <c r="G928" s="113"/>
      <c r="H928" s="113"/>
      <c r="I928" s="203"/>
      <c r="J928" s="203"/>
      <c r="K928" s="204"/>
      <c r="L928" s="204"/>
      <c r="M928" s="204"/>
      <c r="N928" s="201"/>
      <c r="O928" s="201"/>
      <c r="P928" s="201"/>
      <c r="Q928" s="201"/>
      <c r="R928" s="113"/>
      <c r="S928" s="113"/>
      <c r="V928" s="201"/>
      <c r="W928" s="113"/>
      <c r="Y928" s="113"/>
      <c r="Z928" s="113"/>
      <c r="AA928" s="113"/>
      <c r="AC928" s="113"/>
      <c r="AD928" s="201"/>
      <c r="AE928" s="113"/>
      <c r="AF928" s="113"/>
      <c r="AG928" s="113"/>
    </row>
    <row r="929" spans="1:33" x14ac:dyDescent="0.2">
      <c r="A929" s="113"/>
      <c r="B929" s="200"/>
      <c r="C929" s="113"/>
      <c r="D929" s="201"/>
      <c r="E929" s="201"/>
      <c r="F929" s="113"/>
      <c r="G929" s="113"/>
      <c r="H929" s="113"/>
      <c r="I929" s="203"/>
      <c r="J929" s="203"/>
      <c r="K929" s="204"/>
      <c r="L929" s="204"/>
      <c r="M929" s="204"/>
      <c r="N929" s="201"/>
      <c r="O929" s="201"/>
      <c r="P929" s="201"/>
      <c r="Q929" s="201"/>
      <c r="R929" s="113"/>
      <c r="S929" s="113"/>
      <c r="V929" s="201"/>
      <c r="W929" s="113"/>
      <c r="Y929" s="113"/>
      <c r="Z929" s="113"/>
      <c r="AA929" s="113"/>
      <c r="AC929" s="113"/>
      <c r="AD929" s="201"/>
      <c r="AE929" s="113"/>
      <c r="AF929" s="113"/>
      <c r="AG929" s="113"/>
    </row>
    <row r="930" spans="1:33" x14ac:dyDescent="0.2">
      <c r="A930" s="113"/>
      <c r="B930" s="200"/>
      <c r="C930" s="113"/>
      <c r="D930" s="201"/>
      <c r="E930" s="201"/>
      <c r="F930" s="113"/>
      <c r="G930" s="113"/>
      <c r="H930" s="113"/>
      <c r="I930" s="203"/>
      <c r="J930" s="203"/>
      <c r="K930" s="204"/>
      <c r="L930" s="204"/>
      <c r="M930" s="204"/>
      <c r="N930" s="201"/>
      <c r="O930" s="201"/>
      <c r="P930" s="201"/>
      <c r="Q930" s="201"/>
      <c r="R930" s="113"/>
      <c r="S930" s="113"/>
      <c r="V930" s="201"/>
      <c r="W930" s="113"/>
      <c r="Y930" s="113"/>
      <c r="Z930" s="113"/>
      <c r="AA930" s="113"/>
      <c r="AC930" s="113"/>
      <c r="AD930" s="201"/>
      <c r="AE930" s="113"/>
      <c r="AF930" s="113"/>
      <c r="AG930" s="113"/>
    </row>
    <row r="931" spans="1:33" x14ac:dyDescent="0.2">
      <c r="A931" s="113"/>
      <c r="B931" s="200"/>
      <c r="C931" s="113"/>
      <c r="D931" s="201"/>
      <c r="E931" s="201"/>
      <c r="F931" s="113"/>
      <c r="G931" s="113"/>
      <c r="H931" s="113"/>
      <c r="I931" s="203"/>
      <c r="J931" s="203"/>
      <c r="K931" s="204"/>
      <c r="L931" s="204"/>
      <c r="M931" s="204"/>
      <c r="N931" s="201"/>
      <c r="O931" s="201"/>
      <c r="P931" s="201"/>
      <c r="Q931" s="201"/>
      <c r="R931" s="113"/>
      <c r="S931" s="113"/>
      <c r="V931" s="201"/>
      <c r="W931" s="113"/>
      <c r="Y931" s="113"/>
      <c r="Z931" s="113"/>
      <c r="AA931" s="113"/>
      <c r="AC931" s="113"/>
      <c r="AD931" s="201"/>
      <c r="AE931" s="113"/>
      <c r="AF931" s="113"/>
      <c r="AG931" s="113"/>
    </row>
    <row r="932" spans="1:33" x14ac:dyDescent="0.2">
      <c r="A932" s="113"/>
      <c r="B932" s="200"/>
      <c r="C932" s="113"/>
      <c r="D932" s="201"/>
      <c r="E932" s="201"/>
      <c r="F932" s="113"/>
      <c r="G932" s="113"/>
      <c r="H932" s="113"/>
      <c r="I932" s="203"/>
      <c r="J932" s="203"/>
      <c r="K932" s="204"/>
      <c r="L932" s="204"/>
      <c r="M932" s="204"/>
      <c r="N932" s="201"/>
      <c r="O932" s="201"/>
      <c r="P932" s="201"/>
      <c r="Q932" s="201"/>
      <c r="R932" s="113"/>
      <c r="S932" s="113"/>
      <c r="V932" s="201"/>
      <c r="W932" s="113"/>
      <c r="Y932" s="113"/>
      <c r="Z932" s="113"/>
      <c r="AA932" s="113"/>
      <c r="AC932" s="113"/>
      <c r="AD932" s="201"/>
      <c r="AE932" s="113"/>
      <c r="AF932" s="113"/>
      <c r="AG932" s="113"/>
    </row>
    <row r="933" spans="1:33" x14ac:dyDescent="0.2">
      <c r="A933" s="113"/>
      <c r="B933" s="200"/>
      <c r="C933" s="113"/>
      <c r="D933" s="201"/>
      <c r="E933" s="201"/>
      <c r="F933" s="113"/>
      <c r="G933" s="113"/>
      <c r="H933" s="113"/>
      <c r="I933" s="203"/>
      <c r="J933" s="203"/>
      <c r="K933" s="204"/>
      <c r="L933" s="204"/>
      <c r="M933" s="204"/>
      <c r="N933" s="201"/>
      <c r="O933" s="201"/>
      <c r="P933" s="201"/>
      <c r="Q933" s="201"/>
      <c r="R933" s="113"/>
      <c r="S933" s="113"/>
      <c r="V933" s="201"/>
      <c r="W933" s="113"/>
      <c r="Y933" s="113"/>
      <c r="Z933" s="113"/>
      <c r="AA933" s="113"/>
      <c r="AC933" s="113"/>
      <c r="AD933" s="201"/>
      <c r="AE933" s="113"/>
      <c r="AF933" s="113"/>
      <c r="AG933" s="113"/>
    </row>
    <row r="934" spans="1:33" x14ac:dyDescent="0.2">
      <c r="A934" s="113"/>
      <c r="B934" s="200"/>
      <c r="C934" s="113"/>
      <c r="D934" s="201"/>
      <c r="E934" s="201"/>
      <c r="F934" s="113"/>
      <c r="G934" s="113"/>
      <c r="H934" s="113"/>
      <c r="I934" s="203"/>
      <c r="J934" s="203"/>
      <c r="K934" s="204"/>
      <c r="L934" s="204"/>
      <c r="M934" s="204"/>
      <c r="N934" s="201"/>
      <c r="O934" s="201"/>
      <c r="P934" s="201"/>
      <c r="Q934" s="201"/>
      <c r="R934" s="113"/>
      <c r="S934" s="113"/>
      <c r="V934" s="201"/>
      <c r="W934" s="113"/>
      <c r="Y934" s="113"/>
      <c r="Z934" s="113"/>
      <c r="AA934" s="113"/>
      <c r="AC934" s="113"/>
      <c r="AD934" s="201"/>
      <c r="AE934" s="113"/>
      <c r="AF934" s="113"/>
      <c r="AG934" s="113"/>
    </row>
    <row r="935" spans="1:33" x14ac:dyDescent="0.2">
      <c r="A935" s="113"/>
      <c r="B935" s="200"/>
      <c r="C935" s="113"/>
      <c r="D935" s="201"/>
      <c r="E935" s="201"/>
      <c r="F935" s="113"/>
      <c r="G935" s="113"/>
      <c r="H935" s="113"/>
      <c r="I935" s="203"/>
      <c r="J935" s="203"/>
      <c r="K935" s="204"/>
      <c r="L935" s="204"/>
      <c r="M935" s="204"/>
      <c r="N935" s="201"/>
      <c r="O935" s="201"/>
      <c r="P935" s="201"/>
      <c r="Q935" s="201"/>
      <c r="R935" s="113"/>
      <c r="S935" s="113"/>
      <c r="V935" s="201"/>
      <c r="W935" s="113"/>
      <c r="Y935" s="113"/>
      <c r="Z935" s="113"/>
      <c r="AA935" s="113"/>
      <c r="AC935" s="113"/>
      <c r="AD935" s="201"/>
      <c r="AE935" s="113"/>
      <c r="AF935" s="113"/>
      <c r="AG935" s="113"/>
    </row>
    <row r="936" spans="1:33" x14ac:dyDescent="0.2">
      <c r="A936" s="113"/>
      <c r="B936" s="200"/>
      <c r="C936" s="113"/>
      <c r="D936" s="201"/>
      <c r="E936" s="201"/>
      <c r="F936" s="113"/>
      <c r="G936" s="113"/>
      <c r="H936" s="113"/>
      <c r="I936" s="203"/>
      <c r="J936" s="203"/>
      <c r="K936" s="204"/>
      <c r="L936" s="204"/>
      <c r="M936" s="204"/>
      <c r="N936" s="201"/>
      <c r="O936" s="201"/>
      <c r="P936" s="201"/>
      <c r="Q936" s="201"/>
      <c r="R936" s="113"/>
      <c r="S936" s="113"/>
      <c r="V936" s="201"/>
      <c r="W936" s="113"/>
      <c r="Y936" s="113"/>
      <c r="Z936" s="113"/>
      <c r="AA936" s="113"/>
      <c r="AC936" s="113"/>
      <c r="AD936" s="201"/>
      <c r="AE936" s="113"/>
      <c r="AF936" s="113"/>
      <c r="AG936" s="113"/>
    </row>
    <row r="937" spans="1:33" x14ac:dyDescent="0.2">
      <c r="A937" s="113"/>
      <c r="B937" s="200"/>
      <c r="C937" s="113"/>
      <c r="D937" s="201"/>
      <c r="E937" s="201"/>
      <c r="F937" s="113"/>
      <c r="G937" s="113"/>
      <c r="H937" s="113"/>
      <c r="I937" s="203"/>
      <c r="J937" s="203"/>
      <c r="K937" s="204"/>
      <c r="L937" s="204"/>
      <c r="M937" s="204"/>
      <c r="N937" s="201"/>
      <c r="O937" s="201"/>
      <c r="P937" s="201"/>
      <c r="Q937" s="201"/>
      <c r="R937" s="113"/>
      <c r="S937" s="113"/>
      <c r="V937" s="201"/>
      <c r="W937" s="113"/>
      <c r="Y937" s="113"/>
      <c r="Z937" s="113"/>
      <c r="AA937" s="113"/>
      <c r="AC937" s="113"/>
      <c r="AD937" s="201"/>
      <c r="AE937" s="113"/>
      <c r="AF937" s="113"/>
      <c r="AG937" s="113"/>
    </row>
    <row r="938" spans="1:33" x14ac:dyDescent="0.2">
      <c r="A938" s="113"/>
      <c r="B938" s="200"/>
      <c r="C938" s="113"/>
      <c r="D938" s="201"/>
      <c r="E938" s="201"/>
      <c r="F938" s="113"/>
      <c r="G938" s="113"/>
      <c r="H938" s="113"/>
      <c r="I938" s="203"/>
      <c r="J938" s="203"/>
      <c r="K938" s="204"/>
      <c r="L938" s="204"/>
      <c r="M938" s="204"/>
      <c r="N938" s="201"/>
      <c r="O938" s="201"/>
      <c r="P938" s="201"/>
      <c r="Q938" s="201"/>
      <c r="R938" s="113"/>
      <c r="S938" s="113"/>
      <c r="V938" s="201"/>
      <c r="W938" s="113"/>
      <c r="Y938" s="113"/>
      <c r="Z938" s="113"/>
      <c r="AA938" s="113"/>
      <c r="AC938" s="113"/>
      <c r="AD938" s="201"/>
      <c r="AE938" s="113"/>
      <c r="AF938" s="113"/>
      <c r="AG938" s="113"/>
    </row>
    <row r="939" spans="1:33" x14ac:dyDescent="0.2">
      <c r="A939" s="113"/>
      <c r="B939" s="200"/>
      <c r="C939" s="113"/>
      <c r="D939" s="201"/>
      <c r="E939" s="201"/>
      <c r="F939" s="113"/>
      <c r="G939" s="113"/>
      <c r="H939" s="113"/>
      <c r="I939" s="203"/>
      <c r="J939" s="203"/>
      <c r="K939" s="204"/>
      <c r="L939" s="204"/>
      <c r="M939" s="204"/>
      <c r="N939" s="201"/>
      <c r="O939" s="201"/>
      <c r="P939" s="201"/>
      <c r="Q939" s="201"/>
      <c r="R939" s="113"/>
      <c r="S939" s="113"/>
      <c r="V939" s="201"/>
      <c r="W939" s="113"/>
      <c r="Y939" s="113"/>
      <c r="Z939" s="113"/>
      <c r="AA939" s="113"/>
      <c r="AC939" s="113"/>
      <c r="AD939" s="201"/>
      <c r="AE939" s="113"/>
      <c r="AF939" s="113"/>
      <c r="AG939" s="113"/>
    </row>
    <row r="940" spans="1:33" x14ac:dyDescent="0.2">
      <c r="A940" s="113"/>
      <c r="B940" s="200"/>
      <c r="C940" s="113"/>
      <c r="D940" s="201"/>
      <c r="E940" s="201"/>
      <c r="F940" s="113"/>
      <c r="G940" s="113"/>
      <c r="H940" s="113"/>
      <c r="I940" s="203"/>
      <c r="J940" s="203"/>
      <c r="K940" s="204"/>
      <c r="L940" s="204"/>
      <c r="M940" s="204"/>
      <c r="N940" s="201"/>
      <c r="O940" s="201"/>
      <c r="P940" s="201"/>
      <c r="Q940" s="201"/>
      <c r="R940" s="113"/>
      <c r="S940" s="113"/>
      <c r="V940" s="201"/>
      <c r="W940" s="113"/>
      <c r="Y940" s="113"/>
      <c r="Z940" s="113"/>
      <c r="AA940" s="113"/>
      <c r="AC940" s="113"/>
      <c r="AD940" s="201"/>
      <c r="AE940" s="113"/>
      <c r="AF940" s="113"/>
      <c r="AG940" s="113"/>
    </row>
    <row r="941" spans="1:33" x14ac:dyDescent="0.2">
      <c r="A941" s="113"/>
      <c r="B941" s="200"/>
      <c r="C941" s="113"/>
      <c r="D941" s="201"/>
      <c r="E941" s="201"/>
      <c r="F941" s="113"/>
      <c r="G941" s="113"/>
      <c r="H941" s="113"/>
      <c r="I941" s="203"/>
      <c r="J941" s="203"/>
      <c r="K941" s="204"/>
      <c r="L941" s="204"/>
      <c r="M941" s="204"/>
      <c r="N941" s="201"/>
      <c r="O941" s="201"/>
      <c r="P941" s="201"/>
      <c r="Q941" s="201"/>
      <c r="R941" s="113"/>
      <c r="S941" s="113"/>
      <c r="V941" s="201"/>
      <c r="W941" s="113"/>
      <c r="Y941" s="113"/>
      <c r="Z941" s="113"/>
      <c r="AA941" s="113"/>
      <c r="AC941" s="113"/>
      <c r="AD941" s="201"/>
      <c r="AE941" s="113"/>
      <c r="AF941" s="113"/>
      <c r="AG941" s="113"/>
    </row>
    <row r="942" spans="1:33" x14ac:dyDescent="0.2">
      <c r="A942" s="113"/>
      <c r="B942" s="200"/>
      <c r="C942" s="113"/>
      <c r="D942" s="201"/>
      <c r="E942" s="201"/>
      <c r="F942" s="113"/>
      <c r="G942" s="113"/>
      <c r="H942" s="113"/>
      <c r="I942" s="203"/>
      <c r="J942" s="203"/>
      <c r="K942" s="204"/>
      <c r="L942" s="204"/>
      <c r="M942" s="204"/>
      <c r="N942" s="201"/>
      <c r="O942" s="201"/>
      <c r="P942" s="201"/>
      <c r="Q942" s="201"/>
      <c r="R942" s="113"/>
      <c r="S942" s="113"/>
      <c r="V942" s="201"/>
      <c r="W942" s="113"/>
      <c r="Y942" s="113"/>
      <c r="Z942" s="113"/>
      <c r="AA942" s="113"/>
      <c r="AC942" s="113"/>
      <c r="AD942" s="201"/>
      <c r="AE942" s="113"/>
      <c r="AF942" s="113"/>
      <c r="AG942" s="113"/>
    </row>
    <row r="943" spans="1:33" x14ac:dyDescent="0.2">
      <c r="A943" s="113"/>
      <c r="B943" s="200"/>
      <c r="C943" s="113"/>
      <c r="D943" s="201"/>
      <c r="E943" s="201"/>
      <c r="F943" s="113"/>
      <c r="G943" s="113"/>
      <c r="H943" s="113"/>
      <c r="I943" s="203"/>
      <c r="J943" s="203"/>
      <c r="K943" s="204"/>
      <c r="L943" s="204"/>
      <c r="M943" s="204"/>
      <c r="N943" s="201"/>
      <c r="O943" s="201"/>
      <c r="P943" s="201"/>
      <c r="Q943" s="201"/>
      <c r="R943" s="113"/>
      <c r="S943" s="113"/>
      <c r="V943" s="201"/>
      <c r="W943" s="113"/>
      <c r="Y943" s="113"/>
      <c r="Z943" s="113"/>
      <c r="AA943" s="113"/>
      <c r="AC943" s="113"/>
      <c r="AD943" s="201"/>
      <c r="AE943" s="113"/>
      <c r="AF943" s="113"/>
      <c r="AG943" s="113"/>
    </row>
    <row r="944" spans="1:33" x14ac:dyDescent="0.2">
      <c r="A944" s="113"/>
      <c r="B944" s="200"/>
      <c r="C944" s="113"/>
      <c r="D944" s="201"/>
      <c r="E944" s="201"/>
      <c r="F944" s="113"/>
      <c r="G944" s="113"/>
      <c r="H944" s="113"/>
      <c r="I944" s="203"/>
      <c r="J944" s="203"/>
      <c r="K944" s="204"/>
      <c r="L944" s="204"/>
      <c r="M944" s="204"/>
      <c r="N944" s="201"/>
      <c r="O944" s="201"/>
      <c r="P944" s="201"/>
      <c r="Q944" s="201"/>
      <c r="R944" s="113"/>
      <c r="S944" s="113"/>
      <c r="V944" s="201"/>
      <c r="W944" s="113"/>
      <c r="Y944" s="113"/>
      <c r="Z944" s="113"/>
      <c r="AA944" s="113"/>
      <c r="AC944" s="113"/>
      <c r="AD944" s="201"/>
      <c r="AE944" s="113"/>
      <c r="AF944" s="113"/>
      <c r="AG944" s="113"/>
    </row>
    <row r="945" spans="1:33" x14ac:dyDescent="0.2">
      <c r="A945" s="113"/>
      <c r="B945" s="200"/>
      <c r="C945" s="113"/>
      <c r="D945" s="201"/>
      <c r="E945" s="201"/>
      <c r="F945" s="113"/>
      <c r="G945" s="113"/>
      <c r="H945" s="113"/>
      <c r="I945" s="203"/>
      <c r="J945" s="203"/>
      <c r="K945" s="204"/>
      <c r="L945" s="204"/>
      <c r="M945" s="204"/>
      <c r="N945" s="201"/>
      <c r="O945" s="201"/>
      <c r="P945" s="201"/>
      <c r="Q945" s="201"/>
      <c r="R945" s="113"/>
      <c r="S945" s="113"/>
      <c r="V945" s="201"/>
      <c r="W945" s="113"/>
      <c r="Y945" s="113"/>
      <c r="Z945" s="113"/>
      <c r="AA945" s="113"/>
      <c r="AC945" s="113"/>
      <c r="AD945" s="201"/>
      <c r="AE945" s="113"/>
      <c r="AF945" s="113"/>
      <c r="AG945" s="113"/>
    </row>
    <row r="946" spans="1:33" x14ac:dyDescent="0.2">
      <c r="A946" s="113"/>
      <c r="B946" s="200"/>
      <c r="C946" s="113"/>
      <c r="D946" s="201"/>
      <c r="E946" s="201"/>
      <c r="F946" s="113"/>
      <c r="G946" s="113"/>
      <c r="H946" s="113"/>
      <c r="I946" s="203"/>
      <c r="J946" s="203"/>
      <c r="K946" s="204"/>
      <c r="L946" s="204"/>
      <c r="M946" s="204"/>
      <c r="N946" s="201"/>
      <c r="O946" s="201"/>
      <c r="P946" s="201"/>
      <c r="Q946" s="201"/>
      <c r="R946" s="113"/>
      <c r="S946" s="113"/>
      <c r="V946" s="201"/>
      <c r="W946" s="113"/>
      <c r="Y946" s="113"/>
      <c r="Z946" s="113"/>
      <c r="AA946" s="113"/>
      <c r="AC946" s="113"/>
      <c r="AD946" s="201"/>
      <c r="AE946" s="113"/>
      <c r="AF946" s="113"/>
      <c r="AG946" s="113"/>
    </row>
    <row r="947" spans="1:33" x14ac:dyDescent="0.2">
      <c r="A947" s="113"/>
      <c r="B947" s="200"/>
      <c r="C947" s="113"/>
      <c r="D947" s="201"/>
      <c r="E947" s="201"/>
      <c r="F947" s="113"/>
      <c r="G947" s="113"/>
      <c r="H947" s="113"/>
      <c r="I947" s="203"/>
      <c r="J947" s="203"/>
      <c r="K947" s="204"/>
      <c r="L947" s="204"/>
      <c r="M947" s="204"/>
      <c r="N947" s="201"/>
      <c r="O947" s="201"/>
      <c r="P947" s="201"/>
      <c r="Q947" s="201"/>
      <c r="R947" s="113"/>
      <c r="S947" s="113"/>
      <c r="V947" s="201"/>
      <c r="W947" s="113"/>
      <c r="Y947" s="113"/>
      <c r="Z947" s="113"/>
      <c r="AA947" s="113"/>
      <c r="AC947" s="113"/>
      <c r="AD947" s="201"/>
      <c r="AE947" s="113"/>
      <c r="AF947" s="113"/>
      <c r="AG947" s="113"/>
    </row>
    <row r="948" spans="1:33" x14ac:dyDescent="0.2">
      <c r="A948" s="113"/>
      <c r="B948" s="200"/>
      <c r="C948" s="113"/>
      <c r="D948" s="201"/>
      <c r="E948" s="201"/>
      <c r="F948" s="113"/>
      <c r="G948" s="113"/>
      <c r="H948" s="113"/>
      <c r="I948" s="203"/>
      <c r="J948" s="203"/>
      <c r="K948" s="204"/>
      <c r="L948" s="204"/>
      <c r="M948" s="204"/>
      <c r="N948" s="201"/>
      <c r="O948" s="201"/>
      <c r="P948" s="201"/>
      <c r="Q948" s="201"/>
      <c r="R948" s="113"/>
      <c r="S948" s="113"/>
      <c r="V948" s="201"/>
      <c r="W948" s="113"/>
      <c r="Y948" s="113"/>
      <c r="Z948" s="113"/>
      <c r="AA948" s="113"/>
      <c r="AC948" s="113"/>
      <c r="AD948" s="201"/>
      <c r="AE948" s="113"/>
      <c r="AF948" s="113"/>
      <c r="AG948" s="113"/>
    </row>
    <row r="949" spans="1:33" x14ac:dyDescent="0.2">
      <c r="A949" s="113"/>
      <c r="B949" s="200"/>
      <c r="C949" s="113"/>
      <c r="D949" s="201"/>
      <c r="E949" s="201"/>
      <c r="F949" s="113"/>
      <c r="G949" s="113"/>
      <c r="H949" s="113"/>
      <c r="I949" s="203"/>
      <c r="J949" s="203"/>
      <c r="K949" s="204"/>
      <c r="L949" s="204"/>
      <c r="M949" s="204"/>
      <c r="N949" s="201"/>
      <c r="O949" s="201"/>
      <c r="P949" s="201"/>
      <c r="Q949" s="201"/>
      <c r="R949" s="113"/>
      <c r="S949" s="113"/>
      <c r="V949" s="201"/>
      <c r="W949" s="113"/>
      <c r="Y949" s="113"/>
      <c r="Z949" s="113"/>
      <c r="AA949" s="113"/>
      <c r="AC949" s="113"/>
      <c r="AD949" s="201"/>
      <c r="AE949" s="113"/>
      <c r="AF949" s="113"/>
      <c r="AG949" s="113"/>
    </row>
    <row r="950" spans="1:33" x14ac:dyDescent="0.2">
      <c r="A950" s="113"/>
      <c r="B950" s="200"/>
      <c r="C950" s="113"/>
      <c r="D950" s="201"/>
      <c r="E950" s="201"/>
      <c r="F950" s="113"/>
      <c r="G950" s="113"/>
      <c r="H950" s="113"/>
      <c r="I950" s="203"/>
      <c r="J950" s="203"/>
      <c r="K950" s="204"/>
      <c r="L950" s="204"/>
      <c r="M950" s="204"/>
      <c r="N950" s="201"/>
      <c r="O950" s="201"/>
      <c r="P950" s="201"/>
      <c r="Q950" s="201"/>
      <c r="R950" s="113"/>
      <c r="S950" s="113"/>
      <c r="V950" s="201"/>
      <c r="W950" s="113"/>
      <c r="Y950" s="113"/>
      <c r="Z950" s="113"/>
      <c r="AA950" s="113"/>
      <c r="AC950" s="113"/>
      <c r="AD950" s="201"/>
      <c r="AE950" s="113"/>
      <c r="AF950" s="113"/>
      <c r="AG950" s="113"/>
    </row>
    <row r="951" spans="1:33" x14ac:dyDescent="0.2">
      <c r="A951" s="113"/>
      <c r="B951" s="200"/>
      <c r="C951" s="113"/>
      <c r="D951" s="201"/>
      <c r="E951" s="201"/>
      <c r="F951" s="113"/>
      <c r="G951" s="113"/>
      <c r="H951" s="113"/>
      <c r="I951" s="203"/>
      <c r="J951" s="203"/>
      <c r="K951" s="204"/>
      <c r="L951" s="204"/>
      <c r="M951" s="204"/>
      <c r="N951" s="201"/>
      <c r="O951" s="201"/>
      <c r="P951" s="201"/>
      <c r="Q951" s="201"/>
      <c r="R951" s="113"/>
      <c r="S951" s="113"/>
      <c r="V951" s="201"/>
      <c r="W951" s="113"/>
      <c r="Y951" s="113"/>
      <c r="Z951" s="113"/>
      <c r="AA951" s="113"/>
      <c r="AC951" s="113"/>
      <c r="AD951" s="201"/>
      <c r="AE951" s="113"/>
      <c r="AF951" s="113"/>
      <c r="AG951" s="113"/>
    </row>
    <row r="952" spans="1:33" x14ac:dyDescent="0.2">
      <c r="A952" s="113"/>
      <c r="B952" s="200"/>
      <c r="C952" s="113"/>
      <c r="D952" s="201"/>
      <c r="E952" s="201"/>
      <c r="F952" s="113"/>
      <c r="G952" s="113"/>
      <c r="H952" s="113"/>
      <c r="I952" s="203"/>
      <c r="J952" s="203"/>
      <c r="K952" s="204"/>
      <c r="L952" s="204"/>
      <c r="M952" s="204"/>
      <c r="N952" s="201"/>
      <c r="O952" s="201"/>
      <c r="P952" s="201"/>
      <c r="Q952" s="201"/>
      <c r="R952" s="113"/>
      <c r="S952" s="113"/>
      <c r="V952" s="201"/>
      <c r="W952" s="113"/>
      <c r="Y952" s="113"/>
      <c r="Z952" s="113"/>
      <c r="AA952" s="113"/>
      <c r="AC952" s="113"/>
      <c r="AD952" s="201"/>
      <c r="AE952" s="113"/>
      <c r="AF952" s="113"/>
      <c r="AG952" s="113"/>
    </row>
    <row r="953" spans="1:33" x14ac:dyDescent="0.2">
      <c r="A953" s="113"/>
      <c r="B953" s="200"/>
      <c r="C953" s="113"/>
      <c r="D953" s="201"/>
      <c r="E953" s="201"/>
      <c r="F953" s="113"/>
      <c r="G953" s="113"/>
      <c r="H953" s="113"/>
      <c r="I953" s="203"/>
      <c r="J953" s="203"/>
      <c r="K953" s="204"/>
      <c r="L953" s="204"/>
      <c r="M953" s="204"/>
      <c r="N953" s="201"/>
      <c r="O953" s="201"/>
      <c r="P953" s="201"/>
      <c r="Q953" s="201"/>
      <c r="R953" s="113"/>
      <c r="S953" s="113"/>
      <c r="V953" s="201"/>
      <c r="W953" s="113"/>
      <c r="Y953" s="113"/>
      <c r="Z953" s="113"/>
      <c r="AA953" s="113"/>
      <c r="AC953" s="113"/>
      <c r="AD953" s="201"/>
      <c r="AE953" s="113"/>
      <c r="AF953" s="113"/>
      <c r="AG953" s="113"/>
    </row>
    <row r="954" spans="1:33" x14ac:dyDescent="0.2">
      <c r="A954" s="113"/>
      <c r="B954" s="200"/>
      <c r="C954" s="113"/>
      <c r="D954" s="201"/>
      <c r="E954" s="201"/>
      <c r="F954" s="113"/>
      <c r="G954" s="113"/>
      <c r="H954" s="113"/>
      <c r="I954" s="203"/>
      <c r="J954" s="203"/>
      <c r="K954" s="204"/>
      <c r="L954" s="204"/>
      <c r="M954" s="204"/>
      <c r="N954" s="201"/>
      <c r="O954" s="201"/>
      <c r="P954" s="201"/>
      <c r="Q954" s="201"/>
      <c r="R954" s="113"/>
      <c r="S954" s="113"/>
      <c r="V954" s="201"/>
      <c r="W954" s="113"/>
      <c r="Y954" s="113"/>
      <c r="Z954" s="113"/>
      <c r="AA954" s="113"/>
      <c r="AC954" s="113"/>
      <c r="AD954" s="201"/>
      <c r="AE954" s="113"/>
      <c r="AF954" s="113"/>
      <c r="AG954" s="113"/>
    </row>
    <row r="955" spans="1:33" x14ac:dyDescent="0.2">
      <c r="A955" s="113"/>
      <c r="B955" s="200"/>
      <c r="C955" s="113"/>
      <c r="D955" s="201"/>
      <c r="E955" s="201"/>
      <c r="F955" s="113"/>
      <c r="G955" s="113"/>
      <c r="H955" s="113"/>
      <c r="I955" s="203"/>
      <c r="J955" s="203"/>
      <c r="K955" s="204"/>
      <c r="L955" s="204"/>
      <c r="M955" s="204"/>
      <c r="N955" s="201"/>
      <c r="O955" s="201"/>
      <c r="P955" s="201"/>
      <c r="Q955" s="201"/>
      <c r="R955" s="113"/>
      <c r="S955" s="113"/>
      <c r="V955" s="201"/>
      <c r="W955" s="113"/>
      <c r="Y955" s="113"/>
      <c r="Z955" s="113"/>
      <c r="AA955" s="113"/>
      <c r="AC955" s="113"/>
      <c r="AD955" s="201"/>
      <c r="AE955" s="113"/>
      <c r="AF955" s="113"/>
      <c r="AG955" s="113"/>
    </row>
    <row r="956" spans="1:33" x14ac:dyDescent="0.2">
      <c r="A956" s="113"/>
      <c r="B956" s="200"/>
      <c r="C956" s="113"/>
      <c r="D956" s="201"/>
      <c r="E956" s="201"/>
      <c r="F956" s="113"/>
      <c r="G956" s="113"/>
      <c r="H956" s="113"/>
      <c r="I956" s="203"/>
      <c r="J956" s="203"/>
      <c r="K956" s="204"/>
      <c r="L956" s="204"/>
      <c r="M956" s="204"/>
      <c r="N956" s="201"/>
      <c r="O956" s="201"/>
      <c r="P956" s="201"/>
      <c r="Q956" s="201"/>
      <c r="R956" s="113"/>
      <c r="S956" s="113"/>
      <c r="V956" s="201"/>
      <c r="W956" s="113"/>
      <c r="Y956" s="113"/>
      <c r="Z956" s="113"/>
      <c r="AA956" s="113"/>
      <c r="AC956" s="113"/>
      <c r="AD956" s="201"/>
      <c r="AE956" s="113"/>
      <c r="AF956" s="113"/>
      <c r="AG956" s="113"/>
    </row>
    <row r="957" spans="1:33" x14ac:dyDescent="0.2">
      <c r="A957" s="113"/>
      <c r="B957" s="200"/>
      <c r="C957" s="113"/>
      <c r="D957" s="201"/>
      <c r="E957" s="201"/>
      <c r="F957" s="113"/>
      <c r="G957" s="113"/>
      <c r="H957" s="113"/>
      <c r="I957" s="203"/>
      <c r="J957" s="203"/>
      <c r="K957" s="204"/>
      <c r="L957" s="204"/>
      <c r="M957" s="204"/>
      <c r="N957" s="201"/>
      <c r="O957" s="201"/>
      <c r="P957" s="201"/>
      <c r="Q957" s="201"/>
      <c r="R957" s="113"/>
      <c r="S957" s="113"/>
      <c r="V957" s="201"/>
      <c r="W957" s="113"/>
      <c r="Y957" s="113"/>
      <c r="Z957" s="113"/>
      <c r="AA957" s="113"/>
      <c r="AC957" s="113"/>
      <c r="AD957" s="201"/>
      <c r="AE957" s="113"/>
      <c r="AF957" s="113"/>
      <c r="AG957" s="113"/>
    </row>
    <row r="958" spans="1:33" x14ac:dyDescent="0.2">
      <c r="A958" s="113"/>
      <c r="B958" s="200"/>
      <c r="C958" s="113"/>
      <c r="D958" s="201"/>
      <c r="E958" s="201"/>
      <c r="F958" s="113"/>
      <c r="G958" s="113"/>
      <c r="H958" s="113"/>
      <c r="I958" s="203"/>
      <c r="J958" s="203"/>
      <c r="K958" s="204"/>
      <c r="L958" s="204"/>
      <c r="M958" s="204"/>
      <c r="N958" s="201"/>
      <c r="O958" s="201"/>
      <c r="P958" s="201"/>
      <c r="Q958" s="201"/>
      <c r="R958" s="113"/>
      <c r="S958" s="113"/>
      <c r="V958" s="201"/>
      <c r="W958" s="113"/>
      <c r="Y958" s="113"/>
      <c r="Z958" s="113"/>
      <c r="AA958" s="113"/>
      <c r="AC958" s="113"/>
      <c r="AD958" s="201"/>
      <c r="AE958" s="113"/>
      <c r="AF958" s="113"/>
      <c r="AG958" s="113"/>
    </row>
    <row r="959" spans="1:33" x14ac:dyDescent="0.2">
      <c r="A959" s="113"/>
      <c r="B959" s="200"/>
      <c r="C959" s="113"/>
      <c r="D959" s="201"/>
      <c r="E959" s="201"/>
      <c r="F959" s="113"/>
      <c r="G959" s="113"/>
      <c r="H959" s="113"/>
      <c r="I959" s="203"/>
      <c r="J959" s="203"/>
      <c r="K959" s="204"/>
      <c r="L959" s="204"/>
      <c r="M959" s="204"/>
      <c r="N959" s="201"/>
      <c r="O959" s="201"/>
      <c r="P959" s="201"/>
      <c r="Q959" s="201"/>
      <c r="R959" s="113"/>
      <c r="S959" s="113"/>
      <c r="V959" s="201"/>
      <c r="W959" s="113"/>
      <c r="Y959" s="113"/>
      <c r="Z959" s="113"/>
      <c r="AA959" s="113"/>
      <c r="AC959" s="113"/>
      <c r="AD959" s="201"/>
      <c r="AE959" s="113"/>
      <c r="AF959" s="113"/>
      <c r="AG959" s="113"/>
    </row>
    <row r="960" spans="1:33" x14ac:dyDescent="0.2">
      <c r="A960" s="113"/>
      <c r="B960" s="200"/>
      <c r="C960" s="113"/>
      <c r="D960" s="201"/>
      <c r="E960" s="201"/>
      <c r="F960" s="113"/>
      <c r="G960" s="113"/>
      <c r="H960" s="113"/>
      <c r="I960" s="203"/>
      <c r="J960" s="203"/>
      <c r="K960" s="204"/>
      <c r="L960" s="204"/>
      <c r="M960" s="204"/>
      <c r="N960" s="201"/>
      <c r="O960" s="201"/>
      <c r="P960" s="201"/>
      <c r="Q960" s="201"/>
      <c r="R960" s="113"/>
      <c r="S960" s="113"/>
      <c r="V960" s="201"/>
      <c r="W960" s="113"/>
      <c r="Y960" s="113"/>
      <c r="Z960" s="113"/>
      <c r="AA960" s="113"/>
      <c r="AC960" s="113"/>
      <c r="AD960" s="201"/>
      <c r="AE960" s="113"/>
      <c r="AF960" s="113"/>
      <c r="AG960" s="113"/>
    </row>
    <row r="961" spans="1:33" x14ac:dyDescent="0.2">
      <c r="A961" s="113"/>
      <c r="B961" s="200"/>
      <c r="C961" s="113"/>
      <c r="D961" s="201"/>
      <c r="E961" s="201"/>
      <c r="F961" s="113"/>
      <c r="G961" s="113"/>
      <c r="H961" s="113"/>
      <c r="I961" s="203"/>
      <c r="J961" s="203"/>
      <c r="K961" s="204"/>
      <c r="L961" s="204"/>
      <c r="M961" s="204"/>
      <c r="N961" s="201"/>
      <c r="O961" s="201"/>
      <c r="P961" s="201"/>
      <c r="Q961" s="201"/>
      <c r="R961" s="113"/>
      <c r="S961" s="113"/>
      <c r="V961" s="201"/>
      <c r="W961" s="113"/>
      <c r="Y961" s="113"/>
      <c r="Z961" s="113"/>
      <c r="AA961" s="113"/>
      <c r="AC961" s="113"/>
      <c r="AD961" s="201"/>
      <c r="AE961" s="113"/>
      <c r="AF961" s="113"/>
      <c r="AG961" s="113"/>
    </row>
    <row r="962" spans="1:33" x14ac:dyDescent="0.2">
      <c r="A962" s="113"/>
      <c r="B962" s="200"/>
      <c r="C962" s="113"/>
      <c r="D962" s="201"/>
      <c r="E962" s="201"/>
      <c r="F962" s="113"/>
      <c r="G962" s="113"/>
      <c r="H962" s="113"/>
      <c r="I962" s="203"/>
      <c r="J962" s="203"/>
      <c r="K962" s="204"/>
      <c r="L962" s="204"/>
      <c r="M962" s="204"/>
      <c r="N962" s="201"/>
      <c r="O962" s="201"/>
      <c r="P962" s="201"/>
      <c r="Q962" s="201"/>
      <c r="R962" s="113"/>
      <c r="S962" s="113"/>
      <c r="V962" s="201"/>
      <c r="W962" s="113"/>
      <c r="Y962" s="113"/>
      <c r="Z962" s="113"/>
      <c r="AA962" s="113"/>
      <c r="AC962" s="113"/>
      <c r="AD962" s="201"/>
      <c r="AE962" s="113"/>
      <c r="AF962" s="113"/>
      <c r="AG962" s="113"/>
    </row>
    <row r="963" spans="1:33" x14ac:dyDescent="0.2">
      <c r="A963" s="113"/>
      <c r="B963" s="200"/>
      <c r="C963" s="113"/>
      <c r="D963" s="201"/>
      <c r="E963" s="201"/>
      <c r="F963" s="113"/>
      <c r="G963" s="113"/>
      <c r="H963" s="113"/>
      <c r="I963" s="203"/>
      <c r="J963" s="203"/>
      <c r="K963" s="204"/>
      <c r="L963" s="204"/>
      <c r="M963" s="204"/>
      <c r="N963" s="201"/>
      <c r="O963" s="201"/>
      <c r="P963" s="201"/>
      <c r="Q963" s="201"/>
      <c r="R963" s="113"/>
      <c r="S963" s="113"/>
      <c r="V963" s="201"/>
      <c r="W963" s="113"/>
      <c r="Y963" s="113"/>
      <c r="Z963" s="113"/>
      <c r="AA963" s="113"/>
      <c r="AC963" s="113"/>
      <c r="AD963" s="201"/>
      <c r="AE963" s="113"/>
      <c r="AF963" s="113"/>
      <c r="AG963" s="113"/>
    </row>
    <row r="964" spans="1:33" x14ac:dyDescent="0.2">
      <c r="A964" s="113"/>
      <c r="B964" s="200"/>
      <c r="C964" s="113"/>
      <c r="D964" s="201"/>
      <c r="E964" s="201"/>
      <c r="F964" s="113"/>
      <c r="G964" s="113"/>
      <c r="H964" s="113"/>
      <c r="I964" s="203"/>
      <c r="J964" s="203"/>
      <c r="K964" s="204"/>
      <c r="L964" s="204"/>
      <c r="M964" s="204"/>
      <c r="N964" s="201"/>
      <c r="O964" s="201"/>
      <c r="P964" s="201"/>
      <c r="Q964" s="201"/>
      <c r="R964" s="113"/>
      <c r="S964" s="113"/>
      <c r="V964" s="201"/>
      <c r="W964" s="113"/>
      <c r="Y964" s="113"/>
      <c r="Z964" s="113"/>
      <c r="AA964" s="113"/>
      <c r="AC964" s="113"/>
      <c r="AD964" s="201"/>
      <c r="AE964" s="113"/>
      <c r="AF964" s="113"/>
      <c r="AG964" s="113"/>
    </row>
    <row r="965" spans="1:33" x14ac:dyDescent="0.2">
      <c r="A965" s="113"/>
      <c r="B965" s="200"/>
      <c r="C965" s="113"/>
      <c r="D965" s="201"/>
      <c r="E965" s="201"/>
      <c r="F965" s="113"/>
      <c r="G965" s="113"/>
      <c r="H965" s="113"/>
      <c r="I965" s="203"/>
      <c r="J965" s="203"/>
      <c r="K965" s="204"/>
      <c r="L965" s="204"/>
      <c r="M965" s="204"/>
      <c r="N965" s="201"/>
      <c r="O965" s="201"/>
      <c r="P965" s="201"/>
      <c r="Q965" s="201"/>
      <c r="R965" s="113"/>
      <c r="S965" s="113"/>
      <c r="V965" s="201"/>
      <c r="W965" s="113"/>
      <c r="Y965" s="113"/>
      <c r="Z965" s="113"/>
      <c r="AA965" s="113"/>
      <c r="AC965" s="113"/>
      <c r="AD965" s="201"/>
      <c r="AE965" s="113"/>
      <c r="AF965" s="113"/>
      <c r="AG965" s="113"/>
    </row>
    <row r="966" spans="1:33" x14ac:dyDescent="0.2">
      <c r="A966" s="113"/>
      <c r="B966" s="200"/>
      <c r="C966" s="113"/>
      <c r="D966" s="201"/>
      <c r="E966" s="201"/>
      <c r="F966" s="113"/>
      <c r="G966" s="113"/>
      <c r="H966" s="113"/>
      <c r="I966" s="203"/>
      <c r="J966" s="203"/>
      <c r="K966" s="204"/>
      <c r="L966" s="204"/>
      <c r="M966" s="204"/>
      <c r="N966" s="201"/>
      <c r="O966" s="201"/>
      <c r="P966" s="201"/>
      <c r="Q966" s="201"/>
      <c r="R966" s="113"/>
      <c r="S966" s="113"/>
      <c r="V966" s="201"/>
      <c r="W966" s="113"/>
      <c r="Y966" s="113"/>
      <c r="Z966" s="113"/>
      <c r="AA966" s="113"/>
      <c r="AC966" s="113"/>
      <c r="AD966" s="201"/>
      <c r="AE966" s="113"/>
      <c r="AF966" s="113"/>
      <c r="AG966" s="113"/>
    </row>
    <row r="967" spans="1:33" x14ac:dyDescent="0.2">
      <c r="A967" s="113"/>
      <c r="B967" s="200"/>
      <c r="C967" s="113"/>
      <c r="D967" s="201"/>
      <c r="E967" s="201"/>
      <c r="F967" s="113"/>
      <c r="G967" s="113"/>
      <c r="H967" s="113"/>
      <c r="I967" s="203"/>
      <c r="J967" s="203"/>
      <c r="K967" s="204"/>
      <c r="L967" s="204"/>
      <c r="M967" s="204"/>
      <c r="N967" s="201"/>
      <c r="O967" s="201"/>
      <c r="P967" s="201"/>
      <c r="Q967" s="201"/>
      <c r="R967" s="113"/>
      <c r="S967" s="113"/>
      <c r="V967" s="201"/>
      <c r="W967" s="113"/>
      <c r="Y967" s="113"/>
      <c r="Z967" s="113"/>
      <c r="AA967" s="113"/>
      <c r="AC967" s="113"/>
      <c r="AD967" s="201"/>
      <c r="AE967" s="113"/>
      <c r="AF967" s="113"/>
      <c r="AG967" s="113"/>
    </row>
    <row r="968" spans="1:33" x14ac:dyDescent="0.2">
      <c r="A968" s="113"/>
      <c r="B968" s="200"/>
      <c r="C968" s="113"/>
      <c r="D968" s="201"/>
      <c r="E968" s="201"/>
      <c r="F968" s="113"/>
      <c r="G968" s="113"/>
      <c r="H968" s="113"/>
      <c r="I968" s="203"/>
      <c r="J968" s="203"/>
      <c r="K968" s="204"/>
      <c r="L968" s="204"/>
      <c r="M968" s="204"/>
      <c r="N968" s="201"/>
      <c r="O968" s="201"/>
      <c r="P968" s="201"/>
      <c r="Q968" s="201"/>
      <c r="R968" s="113"/>
      <c r="S968" s="113"/>
      <c r="V968" s="201"/>
      <c r="W968" s="113"/>
      <c r="Y968" s="113"/>
      <c r="Z968" s="113"/>
      <c r="AA968" s="113"/>
      <c r="AC968" s="113"/>
      <c r="AD968" s="201"/>
      <c r="AE968" s="113"/>
      <c r="AF968" s="113"/>
      <c r="AG968" s="113"/>
    </row>
    <row r="969" spans="1:33" x14ac:dyDescent="0.2">
      <c r="A969" s="113"/>
      <c r="B969" s="200"/>
      <c r="C969" s="113"/>
      <c r="D969" s="201"/>
      <c r="E969" s="201"/>
      <c r="F969" s="113"/>
      <c r="G969" s="113"/>
      <c r="H969" s="113"/>
      <c r="I969" s="203"/>
      <c r="J969" s="203"/>
      <c r="K969" s="204"/>
      <c r="L969" s="204"/>
      <c r="M969" s="204"/>
      <c r="N969" s="201"/>
      <c r="O969" s="201"/>
      <c r="P969" s="201"/>
      <c r="Q969" s="201"/>
      <c r="R969" s="113"/>
      <c r="S969" s="113"/>
      <c r="V969" s="201"/>
      <c r="W969" s="113"/>
      <c r="Y969" s="113"/>
      <c r="Z969" s="113"/>
      <c r="AA969" s="113"/>
      <c r="AC969" s="113"/>
      <c r="AD969" s="201"/>
      <c r="AE969" s="113"/>
      <c r="AF969" s="113"/>
      <c r="AG969" s="113"/>
    </row>
    <row r="970" spans="1:33" x14ac:dyDescent="0.2">
      <c r="A970" s="113"/>
      <c r="B970" s="200"/>
      <c r="C970" s="113"/>
      <c r="D970" s="201"/>
      <c r="E970" s="201"/>
      <c r="F970" s="113"/>
      <c r="G970" s="113"/>
      <c r="H970" s="113"/>
      <c r="I970" s="203"/>
      <c r="J970" s="203"/>
      <c r="K970" s="204"/>
      <c r="L970" s="204"/>
      <c r="M970" s="204"/>
      <c r="N970" s="201"/>
      <c r="O970" s="201"/>
      <c r="P970" s="201"/>
      <c r="Q970" s="201"/>
      <c r="R970" s="113"/>
      <c r="S970" s="113"/>
      <c r="V970" s="201"/>
      <c r="W970" s="113"/>
      <c r="Y970" s="113"/>
      <c r="Z970" s="113"/>
      <c r="AA970" s="113"/>
      <c r="AC970" s="113"/>
      <c r="AD970" s="201"/>
      <c r="AE970" s="113"/>
      <c r="AF970" s="113"/>
      <c r="AG970" s="113"/>
    </row>
    <row r="971" spans="1:33" x14ac:dyDescent="0.2">
      <c r="A971" s="113"/>
      <c r="B971" s="200"/>
      <c r="C971" s="113"/>
      <c r="D971" s="201"/>
      <c r="E971" s="201"/>
      <c r="F971" s="113"/>
      <c r="G971" s="113"/>
      <c r="H971" s="113"/>
      <c r="I971" s="203"/>
      <c r="J971" s="203"/>
      <c r="K971" s="204"/>
      <c r="L971" s="204"/>
      <c r="M971" s="204"/>
      <c r="N971" s="201"/>
      <c r="O971" s="201"/>
      <c r="P971" s="201"/>
      <c r="Q971" s="201"/>
      <c r="R971" s="113"/>
      <c r="S971" s="113"/>
      <c r="V971" s="201"/>
      <c r="W971" s="113"/>
      <c r="Y971" s="113"/>
      <c r="Z971" s="113"/>
      <c r="AA971" s="113"/>
      <c r="AC971" s="113"/>
      <c r="AD971" s="201"/>
      <c r="AE971" s="113"/>
      <c r="AF971" s="113"/>
      <c r="AG971" s="113"/>
    </row>
    <row r="972" spans="1:33" x14ac:dyDescent="0.2">
      <c r="A972" s="113"/>
      <c r="B972" s="200"/>
      <c r="C972" s="113"/>
      <c r="D972" s="201"/>
      <c r="E972" s="201"/>
      <c r="F972" s="113"/>
      <c r="G972" s="113"/>
      <c r="H972" s="113"/>
      <c r="I972" s="203"/>
      <c r="J972" s="203"/>
      <c r="K972" s="204"/>
      <c r="L972" s="204"/>
      <c r="M972" s="204"/>
      <c r="N972" s="201"/>
      <c r="O972" s="201"/>
      <c r="P972" s="201"/>
      <c r="Q972" s="201"/>
      <c r="R972" s="113"/>
      <c r="S972" s="113"/>
      <c r="V972" s="201"/>
      <c r="W972" s="113"/>
      <c r="Y972" s="113"/>
      <c r="Z972" s="113"/>
      <c r="AA972" s="113"/>
      <c r="AC972" s="113"/>
      <c r="AD972" s="201"/>
      <c r="AE972" s="113"/>
      <c r="AF972" s="113"/>
      <c r="AG972" s="113"/>
    </row>
    <row r="973" spans="1:33" x14ac:dyDescent="0.2">
      <c r="A973" s="113"/>
      <c r="B973" s="200"/>
      <c r="C973" s="113"/>
      <c r="D973" s="201"/>
      <c r="E973" s="201"/>
      <c r="F973" s="113"/>
      <c r="G973" s="113"/>
      <c r="H973" s="113"/>
      <c r="I973" s="203"/>
      <c r="J973" s="203"/>
      <c r="K973" s="204"/>
      <c r="L973" s="204"/>
      <c r="M973" s="204"/>
      <c r="N973" s="201"/>
      <c r="O973" s="201"/>
      <c r="P973" s="201"/>
      <c r="Q973" s="201"/>
      <c r="R973" s="113"/>
      <c r="S973" s="113"/>
      <c r="V973" s="201"/>
      <c r="W973" s="113"/>
      <c r="Y973" s="113"/>
      <c r="Z973" s="113"/>
      <c r="AA973" s="113"/>
      <c r="AC973" s="113"/>
      <c r="AD973" s="201"/>
      <c r="AE973" s="113"/>
      <c r="AF973" s="113"/>
      <c r="AG973" s="113"/>
    </row>
    <row r="974" spans="1:33" x14ac:dyDescent="0.2">
      <c r="A974" s="113"/>
      <c r="B974" s="200"/>
      <c r="C974" s="113"/>
      <c r="D974" s="201"/>
      <c r="E974" s="201"/>
      <c r="F974" s="113"/>
      <c r="G974" s="113"/>
      <c r="H974" s="113"/>
      <c r="I974" s="203"/>
      <c r="J974" s="203"/>
      <c r="K974" s="204"/>
      <c r="L974" s="204"/>
      <c r="M974" s="204"/>
      <c r="N974" s="201"/>
      <c r="O974" s="201"/>
      <c r="P974" s="201"/>
      <c r="Q974" s="201"/>
      <c r="R974" s="113"/>
      <c r="S974" s="113"/>
      <c r="V974" s="201"/>
      <c r="W974" s="113"/>
      <c r="Y974" s="113"/>
      <c r="Z974" s="113"/>
      <c r="AA974" s="113"/>
      <c r="AC974" s="113"/>
      <c r="AD974" s="201"/>
      <c r="AE974" s="113"/>
      <c r="AF974" s="113"/>
      <c r="AG974" s="113"/>
    </row>
    <row r="975" spans="1:33" x14ac:dyDescent="0.2">
      <c r="A975" s="113"/>
      <c r="B975" s="200"/>
      <c r="C975" s="113"/>
      <c r="D975" s="201"/>
      <c r="E975" s="201"/>
      <c r="F975" s="113"/>
      <c r="G975" s="113"/>
      <c r="H975" s="113"/>
      <c r="I975" s="203"/>
      <c r="J975" s="203"/>
      <c r="K975" s="204"/>
      <c r="L975" s="204"/>
      <c r="M975" s="204"/>
      <c r="N975" s="201"/>
      <c r="O975" s="201"/>
      <c r="P975" s="201"/>
      <c r="Q975" s="201"/>
      <c r="R975" s="113"/>
      <c r="S975" s="113"/>
      <c r="V975" s="201"/>
      <c r="W975" s="113"/>
      <c r="Y975" s="113"/>
      <c r="Z975" s="113"/>
      <c r="AA975" s="113"/>
      <c r="AC975" s="113"/>
      <c r="AD975" s="201"/>
      <c r="AE975" s="113"/>
      <c r="AF975" s="113"/>
      <c r="AG975" s="113"/>
    </row>
    <row r="976" spans="1:33" x14ac:dyDescent="0.2">
      <c r="A976" s="113"/>
      <c r="B976" s="200"/>
      <c r="C976" s="113"/>
      <c r="D976" s="201"/>
      <c r="E976" s="201"/>
      <c r="F976" s="113"/>
      <c r="G976" s="113"/>
      <c r="H976" s="113"/>
      <c r="I976" s="203"/>
      <c r="J976" s="203"/>
      <c r="K976" s="204"/>
      <c r="L976" s="204"/>
      <c r="M976" s="204"/>
      <c r="N976" s="201"/>
      <c r="O976" s="201"/>
      <c r="P976" s="201"/>
      <c r="Q976" s="201"/>
      <c r="R976" s="113"/>
      <c r="S976" s="113"/>
      <c r="V976" s="201"/>
      <c r="W976" s="113"/>
      <c r="Y976" s="113"/>
      <c r="Z976" s="113"/>
      <c r="AA976" s="113"/>
      <c r="AC976" s="113"/>
      <c r="AD976" s="201"/>
      <c r="AE976" s="113"/>
      <c r="AF976" s="113"/>
      <c r="AG976" s="113"/>
    </row>
    <row r="977" spans="1:33" x14ac:dyDescent="0.2">
      <c r="A977" s="113"/>
      <c r="B977" s="200"/>
      <c r="C977" s="113"/>
      <c r="D977" s="201"/>
      <c r="E977" s="201"/>
      <c r="F977" s="113"/>
      <c r="G977" s="113"/>
      <c r="H977" s="113"/>
      <c r="I977" s="203"/>
      <c r="J977" s="203"/>
      <c r="K977" s="204"/>
      <c r="L977" s="204"/>
      <c r="M977" s="204"/>
      <c r="N977" s="201"/>
      <c r="O977" s="201"/>
      <c r="P977" s="201"/>
      <c r="Q977" s="201"/>
      <c r="R977" s="113"/>
      <c r="S977" s="113"/>
      <c r="V977" s="201"/>
      <c r="W977" s="113"/>
      <c r="Y977" s="113"/>
      <c r="Z977" s="113"/>
      <c r="AA977" s="113"/>
      <c r="AC977" s="113"/>
      <c r="AD977" s="201"/>
      <c r="AE977" s="113"/>
      <c r="AF977" s="113"/>
      <c r="AG977" s="113"/>
    </row>
    <row r="978" spans="1:33" x14ac:dyDescent="0.2">
      <c r="A978" s="113"/>
      <c r="B978" s="200"/>
      <c r="C978" s="113"/>
      <c r="D978" s="201"/>
      <c r="E978" s="201"/>
      <c r="F978" s="113"/>
      <c r="G978" s="113"/>
      <c r="H978" s="113"/>
      <c r="I978" s="203"/>
      <c r="J978" s="203"/>
      <c r="K978" s="204"/>
      <c r="L978" s="204"/>
      <c r="M978" s="204"/>
      <c r="N978" s="201"/>
      <c r="O978" s="201"/>
      <c r="P978" s="201"/>
      <c r="Q978" s="201"/>
      <c r="R978" s="113"/>
      <c r="S978" s="113"/>
      <c r="V978" s="201"/>
      <c r="W978" s="113"/>
      <c r="Y978" s="113"/>
      <c r="Z978" s="113"/>
      <c r="AA978" s="113"/>
      <c r="AC978" s="113"/>
      <c r="AD978" s="201"/>
      <c r="AE978" s="113"/>
      <c r="AF978" s="113"/>
      <c r="AG978" s="113"/>
    </row>
    <row r="979" spans="1:33" x14ac:dyDescent="0.2">
      <c r="A979" s="113"/>
      <c r="B979" s="200"/>
      <c r="C979" s="113"/>
      <c r="D979" s="201"/>
      <c r="E979" s="201"/>
      <c r="F979" s="113"/>
      <c r="G979" s="113"/>
      <c r="H979" s="113"/>
      <c r="I979" s="203"/>
      <c r="J979" s="203"/>
      <c r="K979" s="204"/>
      <c r="L979" s="204"/>
      <c r="M979" s="204"/>
      <c r="N979" s="201"/>
      <c r="O979" s="201"/>
      <c r="P979" s="201"/>
      <c r="Q979" s="201"/>
      <c r="R979" s="113"/>
      <c r="S979" s="113"/>
      <c r="V979" s="201"/>
      <c r="W979" s="113"/>
      <c r="Y979" s="113"/>
      <c r="Z979" s="113"/>
      <c r="AA979" s="113"/>
      <c r="AC979" s="113"/>
      <c r="AD979" s="201"/>
      <c r="AE979" s="113"/>
      <c r="AF979" s="113"/>
      <c r="AG979" s="113"/>
    </row>
    <row r="980" spans="1:33" x14ac:dyDescent="0.2">
      <c r="A980" s="113"/>
      <c r="B980" s="200"/>
      <c r="C980" s="113"/>
      <c r="D980" s="201"/>
      <c r="E980" s="201"/>
      <c r="F980" s="113"/>
      <c r="G980" s="113"/>
      <c r="H980" s="113"/>
      <c r="I980" s="203"/>
      <c r="J980" s="203"/>
      <c r="K980" s="204"/>
      <c r="L980" s="204"/>
      <c r="M980" s="204"/>
      <c r="N980" s="201"/>
      <c r="O980" s="201"/>
      <c r="P980" s="201"/>
      <c r="Q980" s="201"/>
      <c r="R980" s="113"/>
      <c r="S980" s="113"/>
      <c r="V980" s="201"/>
      <c r="W980" s="113"/>
      <c r="Y980" s="113"/>
      <c r="Z980" s="113"/>
      <c r="AA980" s="113"/>
      <c r="AC980" s="113"/>
      <c r="AD980" s="201"/>
      <c r="AE980" s="113"/>
      <c r="AF980" s="113"/>
      <c r="AG980" s="113"/>
    </row>
    <row r="981" spans="1:33" x14ac:dyDescent="0.2">
      <c r="A981" s="113"/>
      <c r="B981" s="200"/>
      <c r="C981" s="113"/>
      <c r="D981" s="201"/>
      <c r="E981" s="201"/>
      <c r="F981" s="113"/>
      <c r="G981" s="113"/>
      <c r="H981" s="113"/>
      <c r="I981" s="203"/>
      <c r="J981" s="203"/>
      <c r="K981" s="204"/>
      <c r="L981" s="204"/>
      <c r="M981" s="204"/>
      <c r="N981" s="201"/>
      <c r="O981" s="201"/>
      <c r="P981" s="201"/>
      <c r="Q981" s="201"/>
      <c r="R981" s="113"/>
      <c r="S981" s="113"/>
      <c r="V981" s="201"/>
      <c r="W981" s="113"/>
      <c r="Y981" s="113"/>
      <c r="Z981" s="113"/>
      <c r="AA981" s="113"/>
      <c r="AC981" s="113"/>
      <c r="AD981" s="201"/>
      <c r="AE981" s="113"/>
      <c r="AF981" s="113"/>
      <c r="AG981" s="113"/>
    </row>
    <row r="982" spans="1:33" x14ac:dyDescent="0.2">
      <c r="A982" s="113"/>
      <c r="B982" s="200"/>
      <c r="C982" s="113"/>
      <c r="D982" s="201"/>
      <c r="E982" s="201"/>
      <c r="F982" s="113"/>
      <c r="G982" s="113"/>
      <c r="H982" s="113"/>
      <c r="I982" s="203"/>
      <c r="J982" s="203"/>
      <c r="K982" s="204"/>
      <c r="L982" s="204"/>
      <c r="M982" s="204"/>
      <c r="N982" s="201"/>
      <c r="O982" s="201"/>
      <c r="P982" s="201"/>
      <c r="Q982" s="201"/>
      <c r="R982" s="113"/>
      <c r="S982" s="113"/>
      <c r="V982" s="201"/>
      <c r="W982" s="113"/>
      <c r="Y982" s="113"/>
      <c r="Z982" s="113"/>
      <c r="AA982" s="113"/>
      <c r="AC982" s="113"/>
      <c r="AD982" s="201"/>
      <c r="AE982" s="113"/>
      <c r="AF982" s="113"/>
      <c r="AG982" s="113"/>
    </row>
    <row r="983" spans="1:33" x14ac:dyDescent="0.2">
      <c r="A983" s="113"/>
      <c r="B983" s="200"/>
      <c r="C983" s="113"/>
      <c r="D983" s="201"/>
      <c r="E983" s="201"/>
      <c r="F983" s="113"/>
      <c r="G983" s="113"/>
      <c r="H983" s="113"/>
      <c r="I983" s="203"/>
      <c r="J983" s="203"/>
      <c r="K983" s="204"/>
      <c r="L983" s="204"/>
      <c r="M983" s="204"/>
      <c r="N983" s="201"/>
      <c r="O983" s="201"/>
      <c r="P983" s="201"/>
      <c r="Q983" s="201"/>
      <c r="R983" s="113"/>
      <c r="S983" s="113"/>
      <c r="V983" s="201"/>
      <c r="W983" s="113"/>
      <c r="Y983" s="113"/>
      <c r="Z983" s="113"/>
      <c r="AA983" s="113"/>
      <c r="AC983" s="113"/>
      <c r="AD983" s="201"/>
      <c r="AE983" s="113"/>
      <c r="AF983" s="113"/>
      <c r="AG983" s="113"/>
    </row>
    <row r="984" spans="1:33" x14ac:dyDescent="0.2">
      <c r="A984" s="113"/>
      <c r="B984" s="200"/>
      <c r="C984" s="113"/>
      <c r="D984" s="201"/>
      <c r="E984" s="201"/>
      <c r="F984" s="113"/>
      <c r="G984" s="113"/>
      <c r="H984" s="113"/>
      <c r="I984" s="203"/>
      <c r="J984" s="203"/>
      <c r="K984" s="204"/>
      <c r="L984" s="204"/>
      <c r="M984" s="204"/>
      <c r="N984" s="201"/>
      <c r="O984" s="201"/>
      <c r="P984" s="201"/>
      <c r="Q984" s="201"/>
      <c r="R984" s="113"/>
      <c r="S984" s="113"/>
      <c r="V984" s="201"/>
      <c r="W984" s="113"/>
      <c r="Y984" s="113"/>
      <c r="Z984" s="113"/>
      <c r="AA984" s="113"/>
      <c r="AC984" s="113"/>
      <c r="AD984" s="201"/>
      <c r="AE984" s="113"/>
      <c r="AF984" s="113"/>
      <c r="AG984" s="113"/>
    </row>
    <row r="985" spans="1:33" x14ac:dyDescent="0.2">
      <c r="A985" s="113"/>
      <c r="B985" s="200"/>
      <c r="C985" s="113"/>
      <c r="D985" s="201"/>
      <c r="E985" s="201"/>
      <c r="F985" s="113"/>
      <c r="G985" s="113"/>
      <c r="H985" s="113"/>
      <c r="I985" s="203"/>
      <c r="J985" s="203"/>
      <c r="K985" s="204"/>
      <c r="L985" s="204"/>
      <c r="M985" s="204"/>
      <c r="N985" s="201"/>
      <c r="O985" s="201"/>
      <c r="P985" s="201"/>
      <c r="Q985" s="201"/>
      <c r="R985" s="113"/>
      <c r="S985" s="113"/>
      <c r="V985" s="201"/>
      <c r="W985" s="113"/>
      <c r="Y985" s="113"/>
      <c r="Z985" s="113"/>
      <c r="AA985" s="113"/>
      <c r="AC985" s="113"/>
      <c r="AD985" s="201"/>
      <c r="AE985" s="113"/>
      <c r="AF985" s="113"/>
      <c r="AG985" s="113"/>
    </row>
    <row r="986" spans="1:33" x14ac:dyDescent="0.2">
      <c r="A986" s="113"/>
      <c r="B986" s="200"/>
      <c r="C986" s="113"/>
      <c r="D986" s="201"/>
      <c r="E986" s="201"/>
      <c r="F986" s="113"/>
      <c r="G986" s="113"/>
      <c r="H986" s="113"/>
      <c r="I986" s="203"/>
      <c r="J986" s="203"/>
      <c r="K986" s="204"/>
      <c r="L986" s="204"/>
      <c r="M986" s="204"/>
      <c r="N986" s="201"/>
      <c r="O986" s="201"/>
      <c r="P986" s="201"/>
      <c r="Q986" s="201"/>
      <c r="R986" s="113"/>
      <c r="S986" s="113"/>
      <c r="V986" s="201"/>
      <c r="W986" s="113"/>
      <c r="Y986" s="113"/>
      <c r="Z986" s="113"/>
      <c r="AA986" s="113"/>
      <c r="AC986" s="113"/>
      <c r="AD986" s="201"/>
      <c r="AE986" s="113"/>
      <c r="AF986" s="113"/>
      <c r="AG986" s="113"/>
    </row>
    <row r="987" spans="1:33" x14ac:dyDescent="0.2">
      <c r="A987" s="113"/>
      <c r="B987" s="200"/>
      <c r="C987" s="113"/>
      <c r="D987" s="201"/>
      <c r="E987" s="201"/>
      <c r="F987" s="113"/>
      <c r="G987" s="113"/>
      <c r="H987" s="113"/>
      <c r="I987" s="203"/>
      <c r="J987" s="203"/>
      <c r="K987" s="204"/>
      <c r="L987" s="204"/>
      <c r="M987" s="204"/>
      <c r="N987" s="201"/>
      <c r="O987" s="201"/>
      <c r="P987" s="201"/>
      <c r="Q987" s="201"/>
      <c r="R987" s="113"/>
      <c r="S987" s="113"/>
      <c r="V987" s="201"/>
      <c r="W987" s="113"/>
      <c r="Y987" s="113"/>
      <c r="Z987" s="113"/>
      <c r="AA987" s="113"/>
      <c r="AC987" s="113"/>
      <c r="AD987" s="201"/>
      <c r="AE987" s="113"/>
      <c r="AF987" s="113"/>
      <c r="AG987" s="113"/>
    </row>
    <row r="988" spans="1:33" x14ac:dyDescent="0.2">
      <c r="A988" s="113"/>
      <c r="B988" s="200"/>
      <c r="C988" s="113"/>
      <c r="D988" s="201"/>
      <c r="E988" s="201"/>
      <c r="F988" s="113"/>
      <c r="G988" s="113"/>
      <c r="H988" s="113"/>
      <c r="I988" s="203"/>
      <c r="J988" s="203"/>
      <c r="K988" s="204"/>
      <c r="L988" s="204"/>
      <c r="M988" s="204"/>
      <c r="N988" s="201"/>
      <c r="O988" s="201"/>
      <c r="P988" s="201"/>
      <c r="Q988" s="201"/>
      <c r="R988" s="113"/>
      <c r="S988" s="113"/>
      <c r="V988" s="201"/>
      <c r="W988" s="113"/>
      <c r="Y988" s="113"/>
      <c r="Z988" s="113"/>
      <c r="AA988" s="113"/>
      <c r="AC988" s="113"/>
      <c r="AD988" s="201"/>
      <c r="AE988" s="113"/>
      <c r="AF988" s="113"/>
      <c r="AG988" s="113"/>
    </row>
    <row r="989" spans="1:33" x14ac:dyDescent="0.2">
      <c r="A989" s="113"/>
      <c r="B989" s="200"/>
      <c r="C989" s="113"/>
      <c r="D989" s="201"/>
      <c r="E989" s="201"/>
      <c r="F989" s="113"/>
      <c r="G989" s="113"/>
      <c r="H989" s="113"/>
      <c r="I989" s="203"/>
      <c r="J989" s="203"/>
      <c r="K989" s="204"/>
      <c r="L989" s="204"/>
      <c r="M989" s="204"/>
      <c r="N989" s="201"/>
      <c r="O989" s="201"/>
      <c r="P989" s="201"/>
      <c r="Q989" s="201"/>
      <c r="R989" s="113"/>
      <c r="S989" s="113"/>
      <c r="V989" s="201"/>
      <c r="W989" s="113"/>
      <c r="Y989" s="113"/>
      <c r="Z989" s="113"/>
      <c r="AA989" s="113"/>
      <c r="AC989" s="113"/>
      <c r="AD989" s="201"/>
      <c r="AE989" s="113"/>
      <c r="AF989" s="113"/>
      <c r="AG989" s="113"/>
    </row>
    <row r="990" spans="1:33" x14ac:dyDescent="0.2">
      <c r="A990" s="113"/>
      <c r="B990" s="200"/>
      <c r="C990" s="113"/>
      <c r="D990" s="201"/>
      <c r="E990" s="201"/>
      <c r="F990" s="113"/>
      <c r="G990" s="113"/>
      <c r="H990" s="113"/>
      <c r="I990" s="203"/>
      <c r="J990" s="203"/>
      <c r="K990" s="204"/>
      <c r="L990" s="204"/>
      <c r="M990" s="204"/>
      <c r="N990" s="201"/>
      <c r="O990" s="201"/>
      <c r="P990" s="201"/>
      <c r="Q990" s="201"/>
      <c r="R990" s="113"/>
      <c r="S990" s="113"/>
      <c r="V990" s="201"/>
      <c r="W990" s="113"/>
      <c r="Y990" s="113"/>
      <c r="Z990" s="113"/>
      <c r="AA990" s="113"/>
      <c r="AC990" s="113"/>
      <c r="AD990" s="201"/>
      <c r="AE990" s="113"/>
      <c r="AF990" s="113"/>
      <c r="AG990" s="113"/>
    </row>
    <row r="991" spans="1:33" x14ac:dyDescent="0.2">
      <c r="A991" s="113"/>
      <c r="B991" s="200"/>
      <c r="C991" s="113"/>
      <c r="D991" s="201"/>
      <c r="E991" s="201"/>
      <c r="F991" s="113"/>
      <c r="G991" s="113"/>
      <c r="H991" s="113"/>
      <c r="I991" s="203"/>
      <c r="J991" s="203"/>
      <c r="K991" s="204"/>
      <c r="L991" s="204"/>
      <c r="M991" s="204"/>
      <c r="N991" s="201"/>
      <c r="O991" s="201"/>
      <c r="P991" s="201"/>
      <c r="Q991" s="201"/>
      <c r="R991" s="113"/>
      <c r="S991" s="113"/>
      <c r="V991" s="201"/>
      <c r="W991" s="113"/>
      <c r="Y991" s="113"/>
      <c r="Z991" s="113"/>
      <c r="AA991" s="113"/>
      <c r="AC991" s="113"/>
      <c r="AD991" s="201"/>
      <c r="AE991" s="113"/>
      <c r="AF991" s="113"/>
      <c r="AG991" s="113"/>
    </row>
    <row r="992" spans="1:33" x14ac:dyDescent="0.2">
      <c r="A992" s="113"/>
      <c r="B992" s="200"/>
      <c r="C992" s="113"/>
      <c r="D992" s="201"/>
      <c r="E992" s="201"/>
      <c r="F992" s="113"/>
      <c r="G992" s="113"/>
      <c r="H992" s="113"/>
      <c r="I992" s="203"/>
      <c r="J992" s="203"/>
      <c r="K992" s="204"/>
      <c r="L992" s="204"/>
      <c r="M992" s="204"/>
      <c r="N992" s="201"/>
      <c r="O992" s="201"/>
      <c r="P992" s="201"/>
      <c r="Q992" s="201"/>
      <c r="R992" s="113"/>
      <c r="S992" s="113"/>
      <c r="V992" s="201"/>
      <c r="W992" s="113"/>
      <c r="Y992" s="113"/>
      <c r="Z992" s="113"/>
      <c r="AA992" s="113"/>
      <c r="AC992" s="113"/>
      <c r="AD992" s="201"/>
      <c r="AE992" s="113"/>
      <c r="AF992" s="113"/>
      <c r="AG992" s="113"/>
    </row>
    <row r="993" spans="1:33" x14ac:dyDescent="0.2">
      <c r="A993" s="113"/>
      <c r="B993" s="200"/>
      <c r="C993" s="113"/>
      <c r="D993" s="201"/>
      <c r="E993" s="201"/>
      <c r="F993" s="113"/>
      <c r="G993" s="113"/>
      <c r="H993" s="113"/>
      <c r="I993" s="203"/>
      <c r="J993" s="203"/>
      <c r="K993" s="204"/>
      <c r="L993" s="204"/>
      <c r="M993" s="204"/>
      <c r="N993" s="201"/>
      <c r="O993" s="201"/>
      <c r="P993" s="201"/>
      <c r="Q993" s="201"/>
      <c r="R993" s="113"/>
      <c r="S993" s="113"/>
      <c r="V993" s="201"/>
      <c r="W993" s="113"/>
      <c r="Y993" s="113"/>
      <c r="Z993" s="113"/>
      <c r="AA993" s="113"/>
      <c r="AC993" s="113"/>
      <c r="AD993" s="201"/>
      <c r="AE993" s="113"/>
      <c r="AF993" s="113"/>
      <c r="AG993" s="113"/>
    </row>
    <row r="994" spans="1:33" x14ac:dyDescent="0.2">
      <c r="A994" s="113"/>
      <c r="B994" s="200"/>
      <c r="C994" s="113"/>
      <c r="D994" s="201"/>
      <c r="E994" s="201"/>
      <c r="F994" s="113"/>
      <c r="G994" s="113"/>
      <c r="H994" s="113"/>
      <c r="I994" s="203"/>
      <c r="J994" s="203"/>
      <c r="K994" s="204"/>
      <c r="L994" s="204"/>
      <c r="M994" s="204"/>
      <c r="N994" s="201"/>
      <c r="O994" s="201"/>
      <c r="P994" s="201"/>
      <c r="Q994" s="201"/>
      <c r="R994" s="113"/>
      <c r="S994" s="113"/>
      <c r="V994" s="201"/>
      <c r="W994" s="113"/>
      <c r="Y994" s="113"/>
      <c r="Z994" s="113"/>
      <c r="AA994" s="113"/>
      <c r="AC994" s="113"/>
      <c r="AD994" s="201"/>
      <c r="AE994" s="113"/>
      <c r="AF994" s="113"/>
      <c r="AG994" s="113"/>
    </row>
    <row r="995" spans="1:33" x14ac:dyDescent="0.2">
      <c r="A995" s="113"/>
      <c r="B995" s="200"/>
      <c r="C995" s="113"/>
      <c r="D995" s="201"/>
      <c r="E995" s="201"/>
      <c r="F995" s="113"/>
      <c r="G995" s="113"/>
      <c r="H995" s="113"/>
      <c r="I995" s="203"/>
      <c r="J995" s="203"/>
      <c r="K995" s="204"/>
      <c r="L995" s="204"/>
      <c r="M995" s="204"/>
      <c r="N995" s="201"/>
      <c r="O995" s="201"/>
      <c r="P995" s="201"/>
      <c r="Q995" s="201"/>
      <c r="R995" s="113"/>
      <c r="S995" s="113"/>
      <c r="V995" s="201"/>
      <c r="W995" s="113"/>
      <c r="Y995" s="113"/>
      <c r="Z995" s="113"/>
      <c r="AA995" s="113"/>
      <c r="AC995" s="113"/>
      <c r="AD995" s="201"/>
      <c r="AE995" s="113"/>
      <c r="AF995" s="113"/>
      <c r="AG995" s="113"/>
    </row>
    <row r="996" spans="1:33" x14ac:dyDescent="0.2">
      <c r="A996" s="113"/>
      <c r="B996" s="200"/>
      <c r="C996" s="113"/>
      <c r="D996" s="201"/>
      <c r="E996" s="201"/>
      <c r="F996" s="113"/>
      <c r="G996" s="113"/>
      <c r="H996" s="113"/>
      <c r="I996" s="203"/>
      <c r="J996" s="203"/>
      <c r="K996" s="204"/>
      <c r="L996" s="204"/>
      <c r="M996" s="204"/>
      <c r="N996" s="201"/>
      <c r="O996" s="201"/>
      <c r="P996" s="201"/>
      <c r="Q996" s="201"/>
      <c r="R996" s="113"/>
      <c r="S996" s="113"/>
      <c r="V996" s="201"/>
      <c r="W996" s="113"/>
      <c r="Y996" s="113"/>
      <c r="Z996" s="113"/>
      <c r="AA996" s="113"/>
      <c r="AC996" s="113"/>
      <c r="AD996" s="201"/>
      <c r="AE996" s="113"/>
      <c r="AF996" s="113"/>
      <c r="AG996" s="113"/>
    </row>
    <row r="997" spans="1:33" x14ac:dyDescent="0.2">
      <c r="A997" s="113"/>
      <c r="B997" s="200"/>
      <c r="C997" s="113"/>
      <c r="D997" s="201"/>
      <c r="E997" s="201"/>
      <c r="F997" s="113"/>
      <c r="G997" s="113"/>
      <c r="H997" s="113"/>
      <c r="I997" s="203"/>
      <c r="J997" s="203"/>
      <c r="K997" s="204"/>
      <c r="L997" s="204"/>
      <c r="M997" s="204"/>
      <c r="N997" s="201"/>
      <c r="O997" s="201"/>
      <c r="P997" s="201"/>
      <c r="Q997" s="201"/>
      <c r="R997" s="113"/>
      <c r="S997" s="113"/>
      <c r="V997" s="201"/>
      <c r="W997" s="113"/>
      <c r="Y997" s="113"/>
      <c r="Z997" s="113"/>
      <c r="AA997" s="113"/>
      <c r="AC997" s="113"/>
      <c r="AD997" s="201"/>
      <c r="AE997" s="113"/>
      <c r="AF997" s="113"/>
      <c r="AG997" s="113"/>
    </row>
    <row r="998" spans="1:33" x14ac:dyDescent="0.2">
      <c r="A998" s="113"/>
      <c r="B998" s="200"/>
      <c r="C998" s="113"/>
      <c r="D998" s="201"/>
      <c r="E998" s="201"/>
      <c r="F998" s="113"/>
      <c r="G998" s="113"/>
      <c r="H998" s="113"/>
      <c r="I998" s="203"/>
      <c r="J998" s="203"/>
      <c r="K998" s="204"/>
      <c r="L998" s="204"/>
      <c r="M998" s="204"/>
      <c r="N998" s="201"/>
      <c r="O998" s="201"/>
      <c r="P998" s="201"/>
      <c r="Q998" s="201"/>
      <c r="R998" s="113"/>
      <c r="S998" s="113"/>
      <c r="V998" s="201"/>
      <c r="W998" s="113"/>
      <c r="Y998" s="113"/>
      <c r="Z998" s="113"/>
      <c r="AA998" s="113"/>
      <c r="AC998" s="113"/>
      <c r="AD998" s="201"/>
      <c r="AE998" s="113"/>
      <c r="AF998" s="113"/>
      <c r="AG998" s="113"/>
    </row>
    <row r="999" spans="1:33" x14ac:dyDescent="0.2">
      <c r="A999" s="113"/>
      <c r="B999" s="200"/>
      <c r="C999" s="113"/>
      <c r="D999" s="201"/>
      <c r="E999" s="201"/>
      <c r="F999" s="113"/>
      <c r="G999" s="113"/>
      <c r="H999" s="113"/>
      <c r="I999" s="203"/>
      <c r="J999" s="203"/>
      <c r="K999" s="204"/>
      <c r="L999" s="204"/>
      <c r="M999" s="204"/>
      <c r="N999" s="201"/>
      <c r="O999" s="201"/>
      <c r="P999" s="201"/>
      <c r="Q999" s="201"/>
      <c r="R999" s="113"/>
      <c r="S999" s="113"/>
      <c r="V999" s="201"/>
      <c r="W999" s="113"/>
      <c r="Y999" s="113"/>
      <c r="Z999" s="113"/>
      <c r="AA999" s="113"/>
      <c r="AC999" s="113"/>
      <c r="AD999" s="201"/>
      <c r="AE999" s="113"/>
      <c r="AF999" s="113"/>
      <c r="AG999" s="113"/>
    </row>
    <row r="1000" spans="1:33" x14ac:dyDescent="0.2">
      <c r="A1000" s="113"/>
      <c r="B1000" s="200"/>
      <c r="C1000" s="113"/>
      <c r="D1000" s="201"/>
      <c r="E1000" s="201"/>
      <c r="F1000" s="113"/>
      <c r="G1000" s="113"/>
      <c r="H1000" s="113"/>
      <c r="I1000" s="203"/>
      <c r="J1000" s="203"/>
      <c r="K1000" s="204"/>
      <c r="L1000" s="204"/>
      <c r="M1000" s="204"/>
      <c r="N1000" s="201"/>
      <c r="O1000" s="201"/>
      <c r="P1000" s="201"/>
      <c r="Q1000" s="201"/>
      <c r="R1000" s="113"/>
      <c r="S1000" s="113"/>
      <c r="V1000" s="201"/>
      <c r="W1000" s="113"/>
      <c r="Y1000" s="113"/>
      <c r="Z1000" s="113"/>
      <c r="AA1000" s="113"/>
      <c r="AC1000" s="113"/>
      <c r="AD1000" s="201"/>
      <c r="AE1000" s="113"/>
      <c r="AF1000" s="113"/>
      <c r="AG1000" s="113"/>
    </row>
    <row r="1001" spans="1:33" x14ac:dyDescent="0.2">
      <c r="A1001" s="113"/>
      <c r="B1001" s="200"/>
      <c r="C1001" s="113"/>
      <c r="D1001" s="201"/>
      <c r="E1001" s="201"/>
      <c r="F1001" s="113"/>
      <c r="G1001" s="113"/>
      <c r="H1001" s="113"/>
      <c r="I1001" s="203"/>
      <c r="J1001" s="203"/>
      <c r="K1001" s="204"/>
      <c r="L1001" s="204"/>
      <c r="M1001" s="204"/>
      <c r="N1001" s="201"/>
      <c r="O1001" s="201"/>
      <c r="P1001" s="201"/>
      <c r="Q1001" s="201"/>
      <c r="R1001" s="113"/>
      <c r="S1001" s="113"/>
      <c r="V1001" s="201"/>
      <c r="W1001" s="113"/>
      <c r="Y1001" s="113"/>
      <c r="Z1001" s="113"/>
      <c r="AA1001" s="113"/>
      <c r="AC1001" s="113"/>
      <c r="AD1001" s="201"/>
      <c r="AE1001" s="113"/>
      <c r="AF1001" s="113"/>
      <c r="AG1001" s="113"/>
    </row>
    <row r="1002" spans="1:33" x14ac:dyDescent="0.2">
      <c r="A1002" s="113"/>
      <c r="B1002" s="200"/>
      <c r="C1002" s="113"/>
      <c r="D1002" s="201"/>
      <c r="E1002" s="201"/>
      <c r="F1002" s="113"/>
      <c r="G1002" s="113"/>
      <c r="H1002" s="113"/>
      <c r="I1002" s="203"/>
      <c r="J1002" s="203"/>
      <c r="K1002" s="204"/>
      <c r="L1002" s="204"/>
      <c r="M1002" s="204"/>
      <c r="N1002" s="201"/>
      <c r="O1002" s="201"/>
      <c r="P1002" s="201"/>
      <c r="Q1002" s="201"/>
      <c r="R1002" s="113"/>
      <c r="S1002" s="113"/>
      <c r="V1002" s="201"/>
      <c r="W1002" s="113"/>
      <c r="Y1002" s="113"/>
      <c r="Z1002" s="113"/>
      <c r="AA1002" s="113"/>
      <c r="AC1002" s="113"/>
      <c r="AD1002" s="201"/>
      <c r="AE1002" s="113"/>
      <c r="AF1002" s="113"/>
      <c r="AG1002" s="113"/>
    </row>
    <row r="1003" spans="1:33" x14ac:dyDescent="0.2">
      <c r="A1003" s="113"/>
      <c r="B1003" s="200"/>
      <c r="C1003" s="113"/>
      <c r="D1003" s="201"/>
      <c r="E1003" s="201"/>
      <c r="F1003" s="113"/>
      <c r="G1003" s="113"/>
      <c r="H1003" s="113"/>
      <c r="I1003" s="203"/>
      <c r="J1003" s="203"/>
      <c r="K1003" s="204"/>
      <c r="L1003" s="204"/>
      <c r="M1003" s="204"/>
      <c r="N1003" s="201"/>
      <c r="O1003" s="201"/>
      <c r="P1003" s="201"/>
      <c r="Q1003" s="201"/>
      <c r="R1003" s="113"/>
      <c r="S1003" s="113"/>
      <c r="V1003" s="201"/>
      <c r="W1003" s="113"/>
      <c r="Y1003" s="113"/>
      <c r="Z1003" s="113"/>
      <c r="AA1003" s="113"/>
      <c r="AC1003" s="113"/>
      <c r="AD1003" s="201"/>
      <c r="AE1003" s="113"/>
      <c r="AF1003" s="113"/>
      <c r="AG1003" s="113"/>
    </row>
    <row r="1004" spans="1:33" x14ac:dyDescent="0.2">
      <c r="A1004" s="113"/>
      <c r="B1004" s="200"/>
      <c r="C1004" s="113"/>
      <c r="D1004" s="201"/>
      <c r="E1004" s="201"/>
      <c r="F1004" s="113"/>
      <c r="G1004" s="113"/>
      <c r="H1004" s="113"/>
      <c r="I1004" s="203"/>
      <c r="J1004" s="203"/>
      <c r="K1004" s="204"/>
      <c r="L1004" s="204"/>
      <c r="M1004" s="204"/>
      <c r="N1004" s="201"/>
      <c r="O1004" s="201"/>
      <c r="P1004" s="201"/>
      <c r="Q1004" s="201"/>
      <c r="R1004" s="113"/>
      <c r="S1004" s="113"/>
      <c r="V1004" s="201"/>
      <c r="W1004" s="113"/>
      <c r="Y1004" s="113"/>
      <c r="Z1004" s="113"/>
      <c r="AA1004" s="113"/>
      <c r="AC1004" s="113"/>
      <c r="AD1004" s="201"/>
      <c r="AE1004" s="113"/>
      <c r="AF1004" s="113"/>
      <c r="AG1004" s="113"/>
    </row>
    <row r="1005" spans="1:33" x14ac:dyDescent="0.2">
      <c r="A1005" s="113"/>
      <c r="B1005" s="200"/>
      <c r="C1005" s="113"/>
      <c r="D1005" s="201"/>
      <c r="E1005" s="201"/>
      <c r="F1005" s="113"/>
      <c r="G1005" s="113"/>
      <c r="H1005" s="113"/>
      <c r="I1005" s="203"/>
      <c r="J1005" s="203"/>
      <c r="K1005" s="204"/>
      <c r="L1005" s="204"/>
      <c r="M1005" s="204"/>
      <c r="N1005" s="201"/>
      <c r="O1005" s="201"/>
      <c r="P1005" s="201"/>
      <c r="Q1005" s="201"/>
      <c r="R1005" s="113"/>
      <c r="S1005" s="113"/>
      <c r="V1005" s="201"/>
      <c r="W1005" s="113"/>
      <c r="Y1005" s="113"/>
      <c r="Z1005" s="113"/>
      <c r="AA1005" s="113"/>
      <c r="AC1005" s="113"/>
      <c r="AD1005" s="201"/>
      <c r="AE1005" s="113"/>
      <c r="AF1005" s="113"/>
      <c r="AG1005" s="113"/>
    </row>
    <row r="1006" spans="1:33" x14ac:dyDescent="0.2">
      <c r="A1006" s="113"/>
      <c r="B1006" s="200"/>
      <c r="C1006" s="113"/>
      <c r="D1006" s="201"/>
      <c r="E1006" s="201"/>
      <c r="F1006" s="113"/>
      <c r="G1006" s="113"/>
      <c r="H1006" s="113"/>
      <c r="I1006" s="203"/>
      <c r="J1006" s="203"/>
      <c r="K1006" s="204"/>
      <c r="L1006" s="204"/>
      <c r="M1006" s="204"/>
      <c r="N1006" s="201"/>
      <c r="O1006" s="201"/>
      <c r="P1006" s="201"/>
      <c r="Q1006" s="201"/>
      <c r="R1006" s="113"/>
      <c r="S1006" s="113"/>
      <c r="V1006" s="201"/>
      <c r="W1006" s="113"/>
      <c r="Y1006" s="113"/>
      <c r="Z1006" s="113"/>
      <c r="AA1006" s="113"/>
      <c r="AC1006" s="113"/>
      <c r="AD1006" s="201"/>
      <c r="AE1006" s="113"/>
      <c r="AF1006" s="113"/>
      <c r="AG1006" s="113"/>
    </row>
    <row r="1007" spans="1:33" x14ac:dyDescent="0.2">
      <c r="A1007" s="113"/>
      <c r="B1007" s="200"/>
      <c r="C1007" s="113"/>
      <c r="D1007" s="201"/>
      <c r="E1007" s="201"/>
      <c r="F1007" s="113"/>
      <c r="G1007" s="113"/>
      <c r="H1007" s="113"/>
      <c r="I1007" s="203"/>
      <c r="J1007" s="203"/>
      <c r="K1007" s="204"/>
      <c r="L1007" s="204"/>
      <c r="M1007" s="204"/>
      <c r="N1007" s="201"/>
      <c r="O1007" s="201"/>
      <c r="P1007" s="201"/>
      <c r="Q1007" s="201"/>
      <c r="R1007" s="113"/>
      <c r="S1007" s="113"/>
      <c r="V1007" s="201"/>
      <c r="W1007" s="113"/>
      <c r="Y1007" s="113"/>
      <c r="Z1007" s="113"/>
      <c r="AA1007" s="113"/>
      <c r="AC1007" s="113"/>
      <c r="AD1007" s="201"/>
      <c r="AE1007" s="113"/>
      <c r="AF1007" s="113"/>
      <c r="AG1007" s="113"/>
    </row>
    <row r="1008" spans="1:33" x14ac:dyDescent="0.2">
      <c r="A1008" s="113"/>
      <c r="B1008" s="200"/>
      <c r="C1008" s="113"/>
      <c r="D1008" s="201"/>
      <c r="E1008" s="201"/>
      <c r="F1008" s="113"/>
      <c r="G1008" s="113"/>
      <c r="H1008" s="113"/>
      <c r="I1008" s="203"/>
      <c r="J1008" s="203"/>
      <c r="K1008" s="204"/>
      <c r="L1008" s="204"/>
      <c r="M1008" s="204"/>
      <c r="N1008" s="201"/>
      <c r="O1008" s="201"/>
      <c r="P1008" s="201"/>
      <c r="Q1008" s="201"/>
      <c r="R1008" s="113"/>
      <c r="S1008" s="113"/>
      <c r="V1008" s="201"/>
      <c r="W1008" s="113"/>
      <c r="Y1008" s="113"/>
      <c r="Z1008" s="113"/>
      <c r="AA1008" s="113"/>
      <c r="AC1008" s="113"/>
      <c r="AD1008" s="201"/>
      <c r="AE1008" s="113"/>
      <c r="AF1008" s="113"/>
      <c r="AG1008" s="113"/>
    </row>
    <row r="1009" spans="1:33" x14ac:dyDescent="0.2">
      <c r="A1009" s="113"/>
      <c r="B1009" s="200"/>
      <c r="C1009" s="113"/>
      <c r="D1009" s="201"/>
      <c r="E1009" s="201"/>
      <c r="F1009" s="113"/>
      <c r="G1009" s="113"/>
      <c r="H1009" s="113"/>
      <c r="I1009" s="203"/>
      <c r="J1009" s="203"/>
      <c r="K1009" s="204"/>
      <c r="L1009" s="204"/>
      <c r="M1009" s="204"/>
      <c r="N1009" s="201"/>
      <c r="O1009" s="201"/>
      <c r="P1009" s="201"/>
      <c r="Q1009" s="201"/>
      <c r="R1009" s="113"/>
      <c r="S1009" s="113"/>
      <c r="V1009" s="201"/>
      <c r="W1009" s="113"/>
      <c r="Y1009" s="113"/>
      <c r="Z1009" s="113"/>
      <c r="AA1009" s="113"/>
      <c r="AC1009" s="113"/>
      <c r="AD1009" s="201"/>
      <c r="AE1009" s="113"/>
      <c r="AF1009" s="113"/>
      <c r="AG1009" s="113"/>
    </row>
    <row r="1010" spans="1:33" x14ac:dyDescent="0.2">
      <c r="A1010" s="113"/>
      <c r="B1010" s="200"/>
      <c r="C1010" s="113"/>
      <c r="D1010" s="201"/>
      <c r="E1010" s="201"/>
      <c r="F1010" s="113"/>
      <c r="G1010" s="113"/>
      <c r="H1010" s="113"/>
      <c r="I1010" s="203"/>
      <c r="J1010" s="203"/>
      <c r="K1010" s="204"/>
      <c r="L1010" s="204"/>
      <c r="M1010" s="204"/>
      <c r="N1010" s="201"/>
      <c r="O1010" s="201"/>
      <c r="P1010" s="201"/>
      <c r="Q1010" s="201"/>
      <c r="R1010" s="113"/>
      <c r="S1010" s="113"/>
      <c r="V1010" s="201"/>
      <c r="W1010" s="113"/>
      <c r="Y1010" s="113"/>
      <c r="Z1010" s="113"/>
      <c r="AA1010" s="113"/>
      <c r="AC1010" s="113"/>
      <c r="AD1010" s="201"/>
      <c r="AE1010" s="113"/>
      <c r="AF1010" s="113"/>
      <c r="AG1010" s="113"/>
    </row>
    <row r="1011" spans="1:33" x14ac:dyDescent="0.2">
      <c r="A1011" s="113"/>
      <c r="B1011" s="200"/>
      <c r="C1011" s="113"/>
      <c r="D1011" s="201"/>
      <c r="E1011" s="201"/>
      <c r="F1011" s="113"/>
      <c r="G1011" s="113"/>
      <c r="H1011" s="113"/>
      <c r="I1011" s="203"/>
      <c r="J1011" s="203"/>
      <c r="K1011" s="204"/>
      <c r="L1011" s="204"/>
      <c r="M1011" s="204"/>
      <c r="N1011" s="201"/>
      <c r="O1011" s="201"/>
      <c r="P1011" s="201"/>
      <c r="Q1011" s="201"/>
      <c r="R1011" s="113"/>
      <c r="S1011" s="113"/>
      <c r="V1011" s="201"/>
      <c r="W1011" s="113"/>
      <c r="Y1011" s="113"/>
      <c r="Z1011" s="113"/>
      <c r="AA1011" s="113"/>
      <c r="AC1011" s="113"/>
      <c r="AD1011" s="201"/>
      <c r="AE1011" s="113"/>
      <c r="AF1011" s="113"/>
      <c r="AG1011" s="113"/>
    </row>
    <row r="1012" spans="1:33" x14ac:dyDescent="0.2">
      <c r="A1012" s="113"/>
      <c r="B1012" s="200"/>
      <c r="C1012" s="113"/>
      <c r="D1012" s="201"/>
      <c r="E1012" s="201"/>
      <c r="F1012" s="113"/>
      <c r="G1012" s="113"/>
      <c r="H1012" s="113"/>
      <c r="I1012" s="203"/>
      <c r="J1012" s="203"/>
      <c r="K1012" s="204"/>
      <c r="L1012" s="204"/>
      <c r="M1012" s="204"/>
      <c r="N1012" s="201"/>
      <c r="O1012" s="201"/>
      <c r="P1012" s="201"/>
      <c r="Q1012" s="201"/>
      <c r="R1012" s="113"/>
      <c r="S1012" s="113"/>
      <c r="V1012" s="201"/>
      <c r="W1012" s="113"/>
      <c r="Y1012" s="113"/>
      <c r="Z1012" s="113"/>
      <c r="AA1012" s="113"/>
      <c r="AC1012" s="113"/>
      <c r="AD1012" s="201"/>
      <c r="AE1012" s="113"/>
      <c r="AF1012" s="113"/>
      <c r="AG1012" s="113"/>
    </row>
    <row r="1013" spans="1:33" x14ac:dyDescent="0.2">
      <c r="A1013" s="113"/>
      <c r="B1013" s="200"/>
      <c r="C1013" s="113"/>
      <c r="D1013" s="201"/>
      <c r="E1013" s="201"/>
      <c r="F1013" s="113"/>
      <c r="G1013" s="113"/>
      <c r="H1013" s="113"/>
      <c r="I1013" s="203"/>
      <c r="J1013" s="203"/>
      <c r="K1013" s="204"/>
      <c r="L1013" s="204"/>
      <c r="M1013" s="204"/>
      <c r="N1013" s="201"/>
      <c r="O1013" s="201"/>
      <c r="P1013" s="201"/>
      <c r="Q1013" s="201"/>
      <c r="R1013" s="113"/>
      <c r="S1013" s="113"/>
      <c r="V1013" s="201"/>
      <c r="W1013" s="113"/>
      <c r="Y1013" s="113"/>
      <c r="Z1013" s="113"/>
      <c r="AA1013" s="113"/>
      <c r="AC1013" s="113"/>
      <c r="AD1013" s="201"/>
      <c r="AE1013" s="113"/>
      <c r="AF1013" s="113"/>
      <c r="AG1013" s="113"/>
    </row>
    <row r="1014" spans="1:33" x14ac:dyDescent="0.2">
      <c r="A1014" s="113"/>
      <c r="B1014" s="200"/>
      <c r="C1014" s="113"/>
      <c r="D1014" s="201"/>
      <c r="E1014" s="201"/>
      <c r="F1014" s="113"/>
      <c r="G1014" s="113"/>
      <c r="H1014" s="113"/>
      <c r="I1014" s="203"/>
      <c r="J1014" s="203"/>
      <c r="K1014" s="204"/>
      <c r="L1014" s="204"/>
      <c r="M1014" s="204"/>
      <c r="N1014" s="201"/>
      <c r="O1014" s="201"/>
      <c r="P1014" s="201"/>
      <c r="Q1014" s="201"/>
      <c r="R1014" s="113"/>
      <c r="S1014" s="113"/>
      <c r="V1014" s="201"/>
      <c r="W1014" s="113"/>
      <c r="Y1014" s="113"/>
      <c r="Z1014" s="113"/>
      <c r="AA1014" s="113"/>
      <c r="AC1014" s="113"/>
      <c r="AD1014" s="201"/>
      <c r="AE1014" s="113"/>
      <c r="AF1014" s="113"/>
      <c r="AG1014" s="113"/>
    </row>
    <row r="1015" spans="1:33" x14ac:dyDescent="0.2">
      <c r="A1015" s="113"/>
      <c r="B1015" s="200"/>
      <c r="C1015" s="113"/>
      <c r="D1015" s="201"/>
      <c r="E1015" s="201"/>
      <c r="F1015" s="113"/>
      <c r="G1015" s="113"/>
      <c r="H1015" s="113"/>
      <c r="I1015" s="203"/>
      <c r="J1015" s="203"/>
      <c r="K1015" s="204"/>
      <c r="L1015" s="204"/>
      <c r="M1015" s="204"/>
      <c r="N1015" s="201"/>
      <c r="O1015" s="201"/>
      <c r="P1015" s="201"/>
      <c r="Q1015" s="201"/>
      <c r="R1015" s="113"/>
      <c r="S1015" s="113"/>
      <c r="V1015" s="201"/>
      <c r="W1015" s="113"/>
      <c r="Y1015" s="113"/>
      <c r="Z1015" s="113"/>
      <c r="AA1015" s="113"/>
      <c r="AC1015" s="113"/>
      <c r="AD1015" s="201"/>
      <c r="AE1015" s="113"/>
      <c r="AF1015" s="113"/>
      <c r="AG1015" s="113"/>
    </row>
    <row r="1016" spans="1:33" x14ac:dyDescent="0.2">
      <c r="A1016" s="113"/>
      <c r="B1016" s="200"/>
      <c r="C1016" s="113"/>
      <c r="D1016" s="201"/>
      <c r="E1016" s="201"/>
      <c r="F1016" s="113"/>
      <c r="G1016" s="113"/>
      <c r="H1016" s="113"/>
      <c r="I1016" s="203"/>
      <c r="J1016" s="203"/>
      <c r="K1016" s="204"/>
      <c r="L1016" s="204"/>
      <c r="M1016" s="204"/>
      <c r="N1016" s="201"/>
      <c r="O1016" s="201"/>
      <c r="P1016" s="201"/>
      <c r="Q1016" s="201"/>
      <c r="R1016" s="113"/>
      <c r="S1016" s="113"/>
      <c r="V1016" s="201"/>
      <c r="W1016" s="113"/>
      <c r="Y1016" s="113"/>
      <c r="Z1016" s="113"/>
      <c r="AA1016" s="113"/>
      <c r="AC1016" s="113"/>
      <c r="AD1016" s="201"/>
      <c r="AE1016" s="113"/>
      <c r="AF1016" s="113"/>
      <c r="AG1016" s="113"/>
    </row>
    <row r="1017" spans="1:33" x14ac:dyDescent="0.2">
      <c r="A1017" s="113"/>
      <c r="B1017" s="200"/>
      <c r="C1017" s="113"/>
      <c r="D1017" s="201"/>
      <c r="E1017" s="201"/>
      <c r="F1017" s="113"/>
      <c r="G1017" s="113"/>
      <c r="H1017" s="113"/>
      <c r="I1017" s="203"/>
      <c r="J1017" s="203"/>
      <c r="K1017" s="204"/>
      <c r="L1017" s="204"/>
      <c r="M1017" s="204"/>
      <c r="N1017" s="201"/>
      <c r="O1017" s="201"/>
      <c r="P1017" s="201"/>
      <c r="Q1017" s="201"/>
      <c r="R1017" s="113"/>
      <c r="S1017" s="113"/>
      <c r="V1017" s="201"/>
      <c r="W1017" s="113"/>
      <c r="Y1017" s="113"/>
      <c r="Z1017" s="113"/>
      <c r="AA1017" s="113"/>
      <c r="AC1017" s="113"/>
      <c r="AD1017" s="201"/>
      <c r="AE1017" s="113"/>
      <c r="AF1017" s="113"/>
      <c r="AG1017" s="113"/>
    </row>
    <row r="1018" spans="1:33" x14ac:dyDescent="0.2">
      <c r="A1018" s="113"/>
      <c r="B1018" s="200"/>
      <c r="C1018" s="113"/>
      <c r="D1018" s="201"/>
      <c r="E1018" s="201"/>
      <c r="F1018" s="113"/>
      <c r="G1018" s="113"/>
      <c r="H1018" s="113"/>
      <c r="I1018" s="203"/>
      <c r="J1018" s="203"/>
      <c r="K1018" s="204"/>
      <c r="L1018" s="204"/>
      <c r="M1018" s="204"/>
      <c r="N1018" s="201"/>
      <c r="O1018" s="201"/>
      <c r="P1018" s="201"/>
      <c r="Q1018" s="201"/>
      <c r="R1018" s="113"/>
      <c r="S1018" s="113"/>
      <c r="V1018" s="201"/>
      <c r="W1018" s="113"/>
      <c r="Y1018" s="113"/>
      <c r="Z1018" s="113"/>
      <c r="AA1018" s="113"/>
      <c r="AC1018" s="113"/>
      <c r="AD1018" s="201"/>
      <c r="AE1018" s="113"/>
      <c r="AF1018" s="113"/>
      <c r="AG1018" s="113"/>
    </row>
    <row r="1019" spans="1:33" x14ac:dyDescent="0.2">
      <c r="A1019" s="113"/>
      <c r="B1019" s="200"/>
      <c r="C1019" s="113"/>
      <c r="D1019" s="201"/>
      <c r="E1019" s="201"/>
      <c r="F1019" s="113"/>
      <c r="G1019" s="113"/>
      <c r="H1019" s="113"/>
      <c r="I1019" s="203"/>
      <c r="J1019" s="203"/>
      <c r="K1019" s="204"/>
      <c r="L1019" s="204"/>
      <c r="M1019" s="204"/>
      <c r="N1019" s="201"/>
      <c r="O1019" s="201"/>
      <c r="P1019" s="201"/>
      <c r="Q1019" s="201"/>
      <c r="R1019" s="113"/>
      <c r="S1019" s="113"/>
      <c r="V1019" s="201"/>
      <c r="W1019" s="113"/>
      <c r="Y1019" s="113"/>
      <c r="Z1019" s="113"/>
      <c r="AA1019" s="113"/>
      <c r="AC1019" s="113"/>
      <c r="AD1019" s="201"/>
      <c r="AE1019" s="113"/>
      <c r="AF1019" s="113"/>
      <c r="AG1019" s="113"/>
    </row>
    <row r="1020" spans="1:33" x14ac:dyDescent="0.2">
      <c r="A1020" s="113"/>
      <c r="B1020" s="200"/>
      <c r="C1020" s="113"/>
      <c r="D1020" s="201"/>
      <c r="E1020" s="201"/>
      <c r="F1020" s="113"/>
      <c r="G1020" s="113"/>
      <c r="H1020" s="113"/>
      <c r="I1020" s="203"/>
      <c r="J1020" s="203"/>
      <c r="K1020" s="204"/>
      <c r="L1020" s="204"/>
      <c r="M1020" s="204"/>
      <c r="N1020" s="201"/>
      <c r="O1020" s="201"/>
      <c r="P1020" s="201"/>
      <c r="Q1020" s="201"/>
      <c r="R1020" s="113"/>
      <c r="S1020" s="113"/>
      <c r="V1020" s="201"/>
      <c r="W1020" s="113"/>
      <c r="Y1020" s="113"/>
      <c r="Z1020" s="113"/>
      <c r="AA1020" s="113"/>
      <c r="AC1020" s="113"/>
      <c r="AD1020" s="201"/>
      <c r="AE1020" s="113"/>
      <c r="AF1020" s="113"/>
      <c r="AG1020" s="113"/>
    </row>
    <row r="1021" spans="1:33" x14ac:dyDescent="0.2">
      <c r="A1021" s="113"/>
      <c r="B1021" s="200"/>
      <c r="C1021" s="113"/>
      <c r="D1021" s="201"/>
      <c r="E1021" s="201"/>
      <c r="F1021" s="113"/>
      <c r="G1021" s="113"/>
      <c r="H1021" s="113"/>
      <c r="I1021" s="203"/>
      <c r="J1021" s="203"/>
      <c r="K1021" s="204"/>
      <c r="L1021" s="204"/>
      <c r="M1021" s="204"/>
      <c r="N1021" s="201"/>
      <c r="O1021" s="201"/>
      <c r="P1021" s="201"/>
      <c r="Q1021" s="201"/>
      <c r="R1021" s="113"/>
      <c r="S1021" s="113"/>
      <c r="V1021" s="201"/>
      <c r="W1021" s="113"/>
      <c r="Y1021" s="113"/>
      <c r="Z1021" s="113"/>
      <c r="AA1021" s="113"/>
      <c r="AC1021" s="113"/>
      <c r="AD1021" s="201"/>
      <c r="AE1021" s="113"/>
      <c r="AF1021" s="113"/>
      <c r="AG1021" s="113"/>
    </row>
    <row r="1022" spans="1:33" x14ac:dyDescent="0.2">
      <c r="A1022" s="113"/>
      <c r="B1022" s="200"/>
      <c r="C1022" s="113"/>
      <c r="D1022" s="201"/>
      <c r="E1022" s="201"/>
      <c r="F1022" s="113"/>
      <c r="G1022" s="113"/>
      <c r="H1022" s="113"/>
      <c r="I1022" s="203"/>
      <c r="J1022" s="203"/>
      <c r="K1022" s="204"/>
      <c r="L1022" s="204"/>
      <c r="M1022" s="204"/>
      <c r="N1022" s="201"/>
      <c r="O1022" s="201"/>
      <c r="P1022" s="201"/>
      <c r="Q1022" s="201"/>
      <c r="R1022" s="113"/>
      <c r="S1022" s="113"/>
      <c r="V1022" s="201"/>
      <c r="W1022" s="113"/>
      <c r="Y1022" s="113"/>
      <c r="Z1022" s="113"/>
      <c r="AA1022" s="113"/>
      <c r="AC1022" s="113"/>
      <c r="AD1022" s="201"/>
      <c r="AE1022" s="113"/>
      <c r="AF1022" s="113"/>
      <c r="AG1022" s="113"/>
    </row>
    <row r="1023" spans="1:33" x14ac:dyDescent="0.2">
      <c r="A1023" s="113"/>
      <c r="B1023" s="200"/>
      <c r="C1023" s="113"/>
      <c r="D1023" s="201"/>
      <c r="E1023" s="201"/>
      <c r="F1023" s="113"/>
      <c r="G1023" s="113"/>
      <c r="H1023" s="113"/>
      <c r="I1023" s="203"/>
      <c r="J1023" s="203"/>
      <c r="K1023" s="204"/>
      <c r="L1023" s="204"/>
      <c r="M1023" s="204"/>
      <c r="N1023" s="201"/>
      <c r="O1023" s="201"/>
      <c r="P1023" s="201"/>
      <c r="Q1023" s="201"/>
      <c r="R1023" s="113"/>
      <c r="S1023" s="113"/>
      <c r="V1023" s="201"/>
      <c r="W1023" s="113"/>
      <c r="Y1023" s="113"/>
      <c r="Z1023" s="113"/>
      <c r="AA1023" s="113"/>
      <c r="AC1023" s="113"/>
      <c r="AD1023" s="201"/>
      <c r="AE1023" s="113"/>
      <c r="AF1023" s="113"/>
      <c r="AG1023" s="113"/>
    </row>
    <row r="1024" spans="1:33" x14ac:dyDescent="0.2">
      <c r="A1024" s="113"/>
      <c r="B1024" s="200"/>
      <c r="C1024" s="113"/>
      <c r="D1024" s="201"/>
      <c r="E1024" s="201"/>
      <c r="F1024" s="113"/>
      <c r="G1024" s="113"/>
      <c r="H1024" s="113"/>
      <c r="I1024" s="203"/>
      <c r="J1024" s="203"/>
      <c r="K1024" s="204"/>
      <c r="L1024" s="204"/>
      <c r="M1024" s="204"/>
      <c r="N1024" s="201"/>
      <c r="O1024" s="201"/>
      <c r="P1024" s="201"/>
      <c r="Q1024" s="201"/>
      <c r="R1024" s="113"/>
      <c r="S1024" s="113"/>
      <c r="V1024" s="201"/>
      <c r="W1024" s="113"/>
      <c r="Y1024" s="113"/>
      <c r="Z1024" s="113"/>
      <c r="AA1024" s="113"/>
      <c r="AC1024" s="113"/>
      <c r="AD1024" s="201"/>
      <c r="AE1024" s="113"/>
      <c r="AF1024" s="113"/>
      <c r="AG1024" s="113"/>
    </row>
    <row r="1025" spans="1:33" x14ac:dyDescent="0.2">
      <c r="A1025" s="113"/>
      <c r="B1025" s="200"/>
      <c r="C1025" s="113"/>
      <c r="D1025" s="201"/>
      <c r="E1025" s="201"/>
      <c r="F1025" s="113"/>
      <c r="G1025" s="113"/>
      <c r="H1025" s="113"/>
      <c r="I1025" s="203"/>
      <c r="J1025" s="203"/>
      <c r="K1025" s="204"/>
      <c r="L1025" s="204"/>
      <c r="M1025" s="204"/>
      <c r="N1025" s="201"/>
      <c r="O1025" s="201"/>
      <c r="P1025" s="201"/>
      <c r="Q1025" s="201"/>
      <c r="R1025" s="113"/>
      <c r="S1025" s="113"/>
      <c r="V1025" s="201"/>
      <c r="W1025" s="113"/>
      <c r="Y1025" s="113"/>
      <c r="Z1025" s="113"/>
      <c r="AA1025" s="113"/>
      <c r="AC1025" s="113"/>
      <c r="AD1025" s="201"/>
      <c r="AE1025" s="113"/>
      <c r="AF1025" s="113"/>
      <c r="AG1025" s="113"/>
    </row>
    <row r="1026" spans="1:33" x14ac:dyDescent="0.2">
      <c r="A1026" s="113"/>
      <c r="B1026" s="200"/>
      <c r="C1026" s="113"/>
      <c r="D1026" s="201"/>
      <c r="E1026" s="201"/>
      <c r="F1026" s="113"/>
      <c r="G1026" s="113"/>
      <c r="H1026" s="113"/>
      <c r="I1026" s="203"/>
      <c r="J1026" s="203"/>
      <c r="K1026" s="204"/>
      <c r="L1026" s="204"/>
      <c r="M1026" s="204"/>
      <c r="N1026" s="201"/>
      <c r="O1026" s="201"/>
      <c r="P1026" s="201"/>
      <c r="Q1026" s="201"/>
      <c r="R1026" s="113"/>
      <c r="S1026" s="113"/>
      <c r="V1026" s="201"/>
      <c r="W1026" s="113"/>
      <c r="Y1026" s="113"/>
      <c r="Z1026" s="113"/>
      <c r="AA1026" s="113"/>
      <c r="AC1026" s="113"/>
      <c r="AD1026" s="201"/>
      <c r="AE1026" s="113"/>
      <c r="AF1026" s="113"/>
      <c r="AG1026" s="113"/>
    </row>
    <row r="1027" spans="1:33" x14ac:dyDescent="0.2">
      <c r="A1027" s="113"/>
      <c r="B1027" s="200"/>
      <c r="C1027" s="113"/>
      <c r="D1027" s="201"/>
      <c r="E1027" s="201"/>
      <c r="F1027" s="113"/>
      <c r="G1027" s="113"/>
      <c r="H1027" s="113"/>
      <c r="I1027" s="203"/>
      <c r="J1027" s="203"/>
      <c r="K1027" s="204"/>
      <c r="L1027" s="204"/>
      <c r="M1027" s="204"/>
      <c r="N1027" s="201"/>
      <c r="O1027" s="201"/>
      <c r="P1027" s="201"/>
      <c r="Q1027" s="201"/>
      <c r="R1027" s="113"/>
      <c r="S1027" s="113"/>
      <c r="V1027" s="201"/>
      <c r="W1027" s="113"/>
      <c r="Y1027" s="113"/>
      <c r="Z1027" s="113"/>
      <c r="AA1027" s="113"/>
      <c r="AC1027" s="113"/>
      <c r="AD1027" s="201"/>
      <c r="AE1027" s="113"/>
      <c r="AF1027" s="113"/>
      <c r="AG1027" s="113"/>
    </row>
    <row r="1028" spans="1:33" x14ac:dyDescent="0.2">
      <c r="A1028" s="113"/>
      <c r="B1028" s="200"/>
      <c r="C1028" s="113"/>
      <c r="D1028" s="201"/>
      <c r="E1028" s="201"/>
      <c r="F1028" s="113"/>
      <c r="G1028" s="113"/>
      <c r="H1028" s="113"/>
      <c r="I1028" s="203"/>
      <c r="J1028" s="203"/>
      <c r="K1028" s="204"/>
      <c r="L1028" s="204"/>
      <c r="M1028" s="204"/>
      <c r="N1028" s="201"/>
      <c r="O1028" s="201"/>
      <c r="P1028" s="201"/>
      <c r="Q1028" s="201"/>
      <c r="R1028" s="113"/>
      <c r="S1028" s="113"/>
      <c r="V1028" s="201"/>
      <c r="W1028" s="113"/>
      <c r="Y1028" s="113"/>
      <c r="Z1028" s="113"/>
      <c r="AA1028" s="113"/>
      <c r="AC1028" s="113"/>
      <c r="AD1028" s="201"/>
      <c r="AE1028" s="113"/>
      <c r="AF1028" s="113"/>
      <c r="AG1028" s="113"/>
    </row>
    <row r="1029" spans="1:33" x14ac:dyDescent="0.2">
      <c r="A1029" s="113"/>
      <c r="B1029" s="200"/>
      <c r="C1029" s="113"/>
      <c r="D1029" s="201"/>
      <c r="E1029" s="201"/>
      <c r="F1029" s="113"/>
      <c r="G1029" s="113"/>
      <c r="H1029" s="113"/>
      <c r="I1029" s="203"/>
      <c r="J1029" s="203"/>
      <c r="K1029" s="204"/>
      <c r="L1029" s="204"/>
      <c r="M1029" s="204"/>
      <c r="N1029" s="201"/>
      <c r="O1029" s="201"/>
      <c r="P1029" s="201"/>
      <c r="Q1029" s="201"/>
      <c r="R1029" s="113"/>
      <c r="S1029" s="113"/>
      <c r="V1029" s="201"/>
      <c r="W1029" s="113"/>
      <c r="Y1029" s="113"/>
      <c r="Z1029" s="113"/>
      <c r="AA1029" s="113"/>
      <c r="AC1029" s="113"/>
      <c r="AD1029" s="201"/>
      <c r="AE1029" s="113"/>
      <c r="AF1029" s="113"/>
      <c r="AG1029" s="113"/>
    </row>
    <row r="1030" spans="1:33" x14ac:dyDescent="0.2">
      <c r="A1030" s="113"/>
      <c r="B1030" s="200"/>
      <c r="C1030" s="113"/>
      <c r="D1030" s="201"/>
      <c r="E1030" s="201"/>
      <c r="F1030" s="113"/>
      <c r="G1030" s="113"/>
      <c r="H1030" s="113"/>
      <c r="I1030" s="203"/>
      <c r="J1030" s="203"/>
      <c r="K1030" s="204"/>
      <c r="L1030" s="204"/>
      <c r="M1030" s="204"/>
      <c r="N1030" s="201"/>
      <c r="O1030" s="201"/>
      <c r="P1030" s="201"/>
      <c r="Q1030" s="201"/>
      <c r="R1030" s="113"/>
      <c r="S1030" s="113"/>
      <c r="V1030" s="201"/>
      <c r="W1030" s="113"/>
      <c r="Y1030" s="113"/>
      <c r="Z1030" s="113"/>
      <c r="AA1030" s="113"/>
      <c r="AC1030" s="113"/>
      <c r="AD1030" s="201"/>
      <c r="AE1030" s="113"/>
      <c r="AF1030" s="113"/>
      <c r="AG1030" s="113"/>
    </row>
    <row r="1031" spans="1:33" x14ac:dyDescent="0.2">
      <c r="A1031" s="113"/>
      <c r="B1031" s="200"/>
      <c r="C1031" s="113"/>
      <c r="D1031" s="201"/>
      <c r="E1031" s="201"/>
      <c r="F1031" s="113"/>
      <c r="G1031" s="113"/>
      <c r="H1031" s="113"/>
      <c r="I1031" s="203"/>
      <c r="J1031" s="203"/>
      <c r="K1031" s="204"/>
      <c r="L1031" s="204"/>
      <c r="M1031" s="204"/>
      <c r="N1031" s="201"/>
      <c r="O1031" s="201"/>
      <c r="P1031" s="201"/>
      <c r="Q1031" s="201"/>
      <c r="R1031" s="113"/>
      <c r="S1031" s="113"/>
      <c r="V1031" s="201"/>
      <c r="W1031" s="113"/>
      <c r="Y1031" s="113"/>
      <c r="Z1031" s="113"/>
      <c r="AA1031" s="113"/>
      <c r="AC1031" s="113"/>
      <c r="AD1031" s="201"/>
      <c r="AE1031" s="113"/>
      <c r="AF1031" s="113"/>
      <c r="AG1031" s="113"/>
    </row>
    <row r="1032" spans="1:33" x14ac:dyDescent="0.2">
      <c r="A1032" s="113"/>
      <c r="B1032" s="200"/>
      <c r="C1032" s="113"/>
      <c r="D1032" s="201"/>
      <c r="E1032" s="201"/>
      <c r="F1032" s="113"/>
      <c r="G1032" s="113"/>
      <c r="H1032" s="113"/>
      <c r="I1032" s="203"/>
      <c r="J1032" s="203"/>
      <c r="K1032" s="204"/>
      <c r="L1032" s="204"/>
      <c r="M1032" s="204"/>
      <c r="N1032" s="201"/>
      <c r="O1032" s="201"/>
      <c r="P1032" s="201"/>
      <c r="Q1032" s="201"/>
      <c r="R1032" s="113"/>
      <c r="S1032" s="113"/>
      <c r="V1032" s="201"/>
      <c r="W1032" s="113"/>
      <c r="Y1032" s="113"/>
      <c r="Z1032" s="113"/>
      <c r="AA1032" s="113"/>
      <c r="AC1032" s="113"/>
      <c r="AD1032" s="201"/>
      <c r="AE1032" s="113"/>
      <c r="AF1032" s="113"/>
      <c r="AG1032" s="113"/>
    </row>
    <row r="1033" spans="1:33" x14ac:dyDescent="0.2">
      <c r="A1033" s="113"/>
      <c r="B1033" s="200"/>
      <c r="C1033" s="113"/>
      <c r="D1033" s="201"/>
      <c r="E1033" s="201"/>
      <c r="F1033" s="113"/>
      <c r="G1033" s="113"/>
      <c r="H1033" s="113"/>
      <c r="I1033" s="203"/>
      <c r="J1033" s="203"/>
      <c r="K1033" s="204"/>
      <c r="L1033" s="204"/>
      <c r="M1033" s="204"/>
      <c r="N1033" s="201"/>
      <c r="O1033" s="201"/>
      <c r="P1033" s="201"/>
      <c r="Q1033" s="201"/>
      <c r="R1033" s="113"/>
      <c r="S1033" s="113"/>
      <c r="V1033" s="201"/>
      <c r="W1033" s="113"/>
      <c r="Y1033" s="113"/>
      <c r="Z1033" s="113"/>
      <c r="AA1033" s="113"/>
      <c r="AC1033" s="113"/>
      <c r="AD1033" s="201"/>
      <c r="AE1033" s="113"/>
      <c r="AF1033" s="113"/>
      <c r="AG1033" s="113"/>
    </row>
    <row r="1034" spans="1:33" x14ac:dyDescent="0.2">
      <c r="A1034" s="113"/>
      <c r="B1034" s="200"/>
      <c r="C1034" s="113"/>
      <c r="D1034" s="201"/>
      <c r="E1034" s="201"/>
      <c r="F1034" s="113"/>
      <c r="G1034" s="113"/>
      <c r="H1034" s="113"/>
      <c r="I1034" s="203"/>
      <c r="J1034" s="203"/>
      <c r="K1034" s="204"/>
      <c r="L1034" s="204"/>
      <c r="M1034" s="204"/>
      <c r="N1034" s="201"/>
      <c r="O1034" s="201"/>
      <c r="P1034" s="201"/>
      <c r="Q1034" s="201"/>
      <c r="R1034" s="113"/>
      <c r="S1034" s="113"/>
      <c r="V1034" s="201"/>
      <c r="W1034" s="113"/>
      <c r="Y1034" s="113"/>
      <c r="Z1034" s="113"/>
      <c r="AA1034" s="113"/>
      <c r="AC1034" s="113"/>
      <c r="AD1034" s="201"/>
      <c r="AE1034" s="113"/>
      <c r="AF1034" s="113"/>
      <c r="AG1034" s="113"/>
    </row>
    <row r="1035" spans="1:33" x14ac:dyDescent="0.2">
      <c r="A1035" s="113"/>
      <c r="B1035" s="200"/>
      <c r="C1035" s="113"/>
      <c r="D1035" s="201"/>
      <c r="E1035" s="201"/>
      <c r="F1035" s="113"/>
      <c r="G1035" s="113"/>
      <c r="H1035" s="113"/>
      <c r="I1035" s="203"/>
      <c r="J1035" s="203"/>
      <c r="K1035" s="204"/>
      <c r="L1035" s="204"/>
      <c r="M1035" s="204"/>
      <c r="N1035" s="201"/>
      <c r="O1035" s="201"/>
      <c r="P1035" s="201"/>
      <c r="Q1035" s="201"/>
      <c r="R1035" s="113"/>
      <c r="S1035" s="113"/>
      <c r="V1035" s="201"/>
      <c r="W1035" s="113"/>
      <c r="Y1035" s="113"/>
      <c r="Z1035" s="113"/>
      <c r="AA1035" s="113"/>
      <c r="AC1035" s="113"/>
      <c r="AD1035" s="201"/>
      <c r="AE1035" s="113"/>
      <c r="AF1035" s="113"/>
      <c r="AG1035" s="113"/>
    </row>
    <row r="1036" spans="1:33" x14ac:dyDescent="0.2">
      <c r="A1036" s="113"/>
      <c r="B1036" s="200"/>
      <c r="C1036" s="113"/>
      <c r="D1036" s="201"/>
      <c r="E1036" s="201"/>
      <c r="F1036" s="113"/>
      <c r="G1036" s="113"/>
      <c r="H1036" s="113"/>
      <c r="I1036" s="203"/>
      <c r="J1036" s="203"/>
      <c r="K1036" s="204"/>
      <c r="L1036" s="204"/>
      <c r="M1036" s="204"/>
      <c r="N1036" s="201"/>
      <c r="O1036" s="201"/>
      <c r="P1036" s="201"/>
      <c r="Q1036" s="201"/>
      <c r="R1036" s="113"/>
      <c r="S1036" s="113"/>
      <c r="V1036" s="201"/>
      <c r="W1036" s="113"/>
      <c r="Y1036" s="113"/>
      <c r="Z1036" s="113"/>
      <c r="AA1036" s="113"/>
      <c r="AC1036" s="113"/>
      <c r="AD1036" s="201"/>
      <c r="AE1036" s="113"/>
      <c r="AF1036" s="113"/>
      <c r="AG1036" s="113"/>
    </row>
    <row r="1037" spans="1:33" x14ac:dyDescent="0.2">
      <c r="A1037" s="113"/>
      <c r="B1037" s="200"/>
      <c r="C1037" s="113"/>
      <c r="D1037" s="201"/>
      <c r="E1037" s="201"/>
      <c r="F1037" s="113"/>
      <c r="G1037" s="113"/>
      <c r="H1037" s="113"/>
      <c r="I1037" s="203"/>
      <c r="J1037" s="203"/>
      <c r="K1037" s="204"/>
      <c r="L1037" s="204"/>
      <c r="M1037" s="204"/>
      <c r="N1037" s="201"/>
      <c r="O1037" s="201"/>
      <c r="P1037" s="201"/>
      <c r="Q1037" s="201"/>
      <c r="R1037" s="113"/>
      <c r="S1037" s="113"/>
      <c r="V1037" s="201"/>
      <c r="W1037" s="113"/>
      <c r="Y1037" s="113"/>
      <c r="Z1037" s="113"/>
      <c r="AA1037" s="113"/>
      <c r="AC1037" s="113"/>
      <c r="AD1037" s="201"/>
      <c r="AE1037" s="113"/>
      <c r="AF1037" s="113"/>
      <c r="AG1037" s="113"/>
    </row>
    <row r="1038" spans="1:33" x14ac:dyDescent="0.2">
      <c r="A1038" s="113"/>
      <c r="B1038" s="200"/>
      <c r="C1038" s="113"/>
      <c r="D1038" s="201"/>
      <c r="E1038" s="201"/>
      <c r="F1038" s="113"/>
      <c r="G1038" s="113"/>
      <c r="H1038" s="113"/>
      <c r="I1038" s="203"/>
      <c r="J1038" s="203"/>
      <c r="K1038" s="204"/>
      <c r="L1038" s="204"/>
      <c r="M1038" s="204"/>
      <c r="N1038" s="201"/>
      <c r="O1038" s="201"/>
      <c r="P1038" s="201"/>
      <c r="Q1038" s="201"/>
      <c r="R1038" s="113"/>
      <c r="S1038" s="113"/>
      <c r="V1038" s="201"/>
      <c r="W1038" s="113"/>
      <c r="Y1038" s="113"/>
      <c r="Z1038" s="113"/>
      <c r="AA1038" s="113"/>
      <c r="AC1038" s="113"/>
      <c r="AD1038" s="201"/>
      <c r="AE1038" s="113"/>
      <c r="AF1038" s="113"/>
      <c r="AG1038" s="113"/>
    </row>
    <row r="1039" spans="1:33" x14ac:dyDescent="0.2">
      <c r="A1039" s="113"/>
      <c r="B1039" s="200"/>
      <c r="C1039" s="113"/>
      <c r="D1039" s="201"/>
      <c r="E1039" s="201"/>
      <c r="F1039" s="113"/>
      <c r="G1039" s="113"/>
      <c r="H1039" s="113"/>
      <c r="I1039" s="203"/>
      <c r="J1039" s="203"/>
      <c r="K1039" s="204"/>
      <c r="L1039" s="204"/>
      <c r="M1039" s="204"/>
      <c r="N1039" s="201"/>
      <c r="O1039" s="201"/>
      <c r="P1039" s="201"/>
      <c r="Q1039" s="201"/>
      <c r="R1039" s="113"/>
      <c r="S1039" s="113"/>
      <c r="V1039" s="201"/>
      <c r="W1039" s="113"/>
      <c r="Y1039" s="113"/>
      <c r="Z1039" s="113"/>
      <c r="AA1039" s="113"/>
      <c r="AC1039" s="113"/>
      <c r="AD1039" s="201"/>
      <c r="AE1039" s="113"/>
      <c r="AF1039" s="113"/>
      <c r="AG1039" s="113"/>
    </row>
    <row r="1040" spans="1:33" x14ac:dyDescent="0.2">
      <c r="A1040" s="113"/>
      <c r="B1040" s="200"/>
      <c r="C1040" s="113"/>
      <c r="D1040" s="201"/>
      <c r="E1040" s="201"/>
      <c r="F1040" s="113"/>
      <c r="G1040" s="113"/>
      <c r="H1040" s="113"/>
      <c r="I1040" s="203"/>
      <c r="J1040" s="203"/>
      <c r="K1040" s="204"/>
      <c r="L1040" s="204"/>
      <c r="M1040" s="204"/>
      <c r="N1040" s="201"/>
      <c r="O1040" s="201"/>
      <c r="P1040" s="201"/>
      <c r="Q1040" s="201"/>
      <c r="R1040" s="113"/>
      <c r="S1040" s="113"/>
      <c r="V1040" s="201"/>
      <c r="W1040" s="113"/>
      <c r="Y1040" s="113"/>
      <c r="Z1040" s="113"/>
      <c r="AA1040" s="113"/>
      <c r="AC1040" s="113"/>
      <c r="AD1040" s="201"/>
      <c r="AE1040" s="113"/>
      <c r="AF1040" s="113"/>
      <c r="AG1040" s="113"/>
    </row>
    <row r="1041" spans="1:33" x14ac:dyDescent="0.2">
      <c r="A1041" s="113"/>
      <c r="B1041" s="200"/>
      <c r="C1041" s="113"/>
      <c r="D1041" s="201"/>
      <c r="E1041" s="201"/>
      <c r="F1041" s="113"/>
      <c r="G1041" s="113"/>
      <c r="H1041" s="113"/>
      <c r="I1041" s="203"/>
      <c r="J1041" s="203"/>
      <c r="K1041" s="204"/>
      <c r="L1041" s="204"/>
      <c r="M1041" s="204"/>
      <c r="N1041" s="201"/>
      <c r="O1041" s="201"/>
      <c r="P1041" s="201"/>
      <c r="Q1041" s="201"/>
      <c r="R1041" s="113"/>
      <c r="S1041" s="113"/>
      <c r="V1041" s="201"/>
      <c r="W1041" s="113"/>
      <c r="Y1041" s="113"/>
      <c r="Z1041" s="113"/>
      <c r="AA1041" s="113"/>
      <c r="AC1041" s="113"/>
      <c r="AD1041" s="201"/>
      <c r="AE1041" s="113"/>
      <c r="AF1041" s="113"/>
      <c r="AG1041" s="113"/>
    </row>
    <row r="1042" spans="1:33" x14ac:dyDescent="0.2">
      <c r="A1042" s="113"/>
      <c r="B1042" s="200"/>
      <c r="C1042" s="113"/>
      <c r="D1042" s="201"/>
      <c r="E1042" s="201"/>
      <c r="F1042" s="113"/>
      <c r="G1042" s="113"/>
      <c r="H1042" s="113"/>
      <c r="I1042" s="203"/>
      <c r="J1042" s="203"/>
      <c r="K1042" s="204"/>
      <c r="L1042" s="204"/>
      <c r="M1042" s="204"/>
      <c r="N1042" s="201"/>
      <c r="O1042" s="201"/>
      <c r="P1042" s="201"/>
      <c r="Q1042" s="201"/>
      <c r="R1042" s="113"/>
      <c r="S1042" s="113"/>
      <c r="V1042" s="201"/>
      <c r="W1042" s="113"/>
      <c r="Y1042" s="113"/>
      <c r="Z1042" s="113"/>
      <c r="AA1042" s="113"/>
      <c r="AC1042" s="113"/>
      <c r="AD1042" s="201"/>
      <c r="AE1042" s="113"/>
      <c r="AF1042" s="113"/>
      <c r="AG1042" s="113"/>
    </row>
    <row r="1043" spans="1:33" x14ac:dyDescent="0.2">
      <c r="A1043" s="113"/>
      <c r="B1043" s="200"/>
      <c r="C1043" s="113"/>
      <c r="D1043" s="201"/>
      <c r="E1043" s="201"/>
      <c r="F1043" s="113"/>
      <c r="G1043" s="113"/>
      <c r="H1043" s="113"/>
      <c r="I1043" s="203"/>
      <c r="J1043" s="203"/>
      <c r="K1043" s="204"/>
      <c r="L1043" s="204"/>
      <c r="M1043" s="204"/>
      <c r="N1043" s="201"/>
      <c r="O1043" s="201"/>
      <c r="P1043" s="201"/>
      <c r="Q1043" s="201"/>
      <c r="R1043" s="113"/>
      <c r="S1043" s="113"/>
      <c r="V1043" s="201"/>
      <c r="W1043" s="113"/>
      <c r="Y1043" s="113"/>
      <c r="Z1043" s="113"/>
      <c r="AA1043" s="113"/>
      <c r="AC1043" s="113"/>
      <c r="AD1043" s="201"/>
      <c r="AE1043" s="113"/>
      <c r="AF1043" s="113"/>
      <c r="AG1043" s="113"/>
    </row>
    <row r="1044" spans="1:33" x14ac:dyDescent="0.2">
      <c r="A1044" s="113"/>
      <c r="B1044" s="200"/>
      <c r="C1044" s="113"/>
      <c r="D1044" s="201"/>
      <c r="E1044" s="201"/>
      <c r="F1044" s="113"/>
      <c r="G1044" s="113"/>
      <c r="H1044" s="113"/>
      <c r="I1044" s="203"/>
      <c r="J1044" s="203"/>
      <c r="K1044" s="204"/>
      <c r="L1044" s="204"/>
      <c r="M1044" s="204"/>
      <c r="N1044" s="201"/>
      <c r="O1044" s="201"/>
      <c r="P1044" s="201"/>
      <c r="Q1044" s="201"/>
      <c r="R1044" s="113"/>
      <c r="S1044" s="113"/>
      <c r="V1044" s="201"/>
      <c r="W1044" s="113"/>
      <c r="Y1044" s="113"/>
      <c r="Z1044" s="113"/>
      <c r="AA1044" s="113"/>
      <c r="AC1044" s="113"/>
      <c r="AD1044" s="201"/>
      <c r="AE1044" s="113"/>
      <c r="AF1044" s="113"/>
      <c r="AG1044" s="113"/>
    </row>
    <row r="1045" spans="1:33" x14ac:dyDescent="0.2">
      <c r="A1045" s="113"/>
      <c r="B1045" s="200"/>
      <c r="C1045" s="113"/>
      <c r="D1045" s="201"/>
      <c r="E1045" s="201"/>
      <c r="F1045" s="113"/>
      <c r="G1045" s="113"/>
      <c r="H1045" s="113"/>
      <c r="I1045" s="203"/>
      <c r="J1045" s="203"/>
      <c r="K1045" s="204"/>
      <c r="L1045" s="204"/>
      <c r="M1045" s="204"/>
      <c r="N1045" s="201"/>
      <c r="O1045" s="201"/>
      <c r="P1045" s="201"/>
      <c r="Q1045" s="201"/>
      <c r="R1045" s="113"/>
      <c r="S1045" s="113"/>
      <c r="V1045" s="201"/>
      <c r="W1045" s="113"/>
      <c r="Y1045" s="113"/>
      <c r="Z1045" s="113"/>
      <c r="AA1045" s="113"/>
      <c r="AC1045" s="113"/>
      <c r="AD1045" s="201"/>
      <c r="AE1045" s="113"/>
      <c r="AF1045" s="113"/>
      <c r="AG1045" s="113"/>
    </row>
    <row r="1046" spans="1:33" x14ac:dyDescent="0.2">
      <c r="A1046" s="113"/>
      <c r="B1046" s="200"/>
      <c r="C1046" s="113"/>
      <c r="D1046" s="201"/>
      <c r="E1046" s="201"/>
      <c r="F1046" s="113"/>
      <c r="G1046" s="113"/>
      <c r="H1046" s="113"/>
      <c r="I1046" s="203"/>
      <c r="J1046" s="203"/>
      <c r="K1046" s="204"/>
      <c r="L1046" s="204"/>
      <c r="M1046" s="204"/>
      <c r="N1046" s="201"/>
      <c r="O1046" s="201"/>
      <c r="P1046" s="201"/>
      <c r="Q1046" s="201"/>
      <c r="R1046" s="113"/>
      <c r="S1046" s="113"/>
      <c r="V1046" s="201"/>
      <c r="W1046" s="113"/>
      <c r="Y1046" s="113"/>
      <c r="Z1046" s="113"/>
      <c r="AA1046" s="113"/>
      <c r="AC1046" s="113"/>
      <c r="AD1046" s="201"/>
      <c r="AE1046" s="113"/>
      <c r="AF1046" s="113"/>
      <c r="AG1046" s="113"/>
    </row>
    <row r="1047" spans="1:33" x14ac:dyDescent="0.2">
      <c r="A1047" s="113"/>
      <c r="B1047" s="200"/>
      <c r="C1047" s="113"/>
      <c r="D1047" s="201"/>
      <c r="E1047" s="201"/>
      <c r="F1047" s="113"/>
      <c r="G1047" s="113"/>
      <c r="H1047" s="113"/>
      <c r="I1047" s="203"/>
      <c r="J1047" s="203"/>
      <c r="K1047" s="204"/>
      <c r="L1047" s="204"/>
      <c r="M1047" s="204"/>
      <c r="N1047" s="201"/>
      <c r="O1047" s="201"/>
      <c r="P1047" s="201"/>
      <c r="Q1047" s="201"/>
      <c r="R1047" s="113"/>
      <c r="S1047" s="113"/>
      <c r="V1047" s="201"/>
      <c r="W1047" s="113"/>
      <c r="Y1047" s="113"/>
      <c r="Z1047" s="113"/>
      <c r="AA1047" s="113"/>
      <c r="AC1047" s="113"/>
      <c r="AD1047" s="201"/>
      <c r="AE1047" s="113"/>
      <c r="AF1047" s="113"/>
      <c r="AG1047" s="113"/>
    </row>
    <row r="1048" spans="1:33" x14ac:dyDescent="0.2">
      <c r="A1048" s="113"/>
      <c r="B1048" s="200"/>
      <c r="C1048" s="113"/>
      <c r="D1048" s="201"/>
      <c r="E1048" s="201"/>
      <c r="F1048" s="113"/>
      <c r="G1048" s="113"/>
      <c r="H1048" s="113"/>
      <c r="I1048" s="203"/>
      <c r="J1048" s="203"/>
      <c r="K1048" s="204"/>
      <c r="L1048" s="204"/>
      <c r="M1048" s="204"/>
      <c r="N1048" s="201"/>
      <c r="O1048" s="201"/>
      <c r="P1048" s="201"/>
      <c r="Q1048" s="201"/>
      <c r="R1048" s="113"/>
      <c r="S1048" s="113"/>
      <c r="V1048" s="201"/>
      <c r="W1048" s="113"/>
      <c r="Y1048" s="113"/>
      <c r="Z1048" s="113"/>
      <c r="AA1048" s="113"/>
      <c r="AC1048" s="113"/>
      <c r="AD1048" s="201"/>
      <c r="AE1048" s="113"/>
      <c r="AF1048" s="113"/>
      <c r="AG1048" s="113"/>
    </row>
    <row r="1049" spans="1:33" x14ac:dyDescent="0.2">
      <c r="A1049" s="113"/>
      <c r="B1049" s="200"/>
      <c r="C1049" s="113"/>
      <c r="D1049" s="201"/>
      <c r="E1049" s="201"/>
      <c r="F1049" s="113"/>
      <c r="G1049" s="113"/>
      <c r="H1049" s="113"/>
      <c r="I1049" s="203"/>
      <c r="J1049" s="203"/>
      <c r="K1049" s="204"/>
      <c r="L1049" s="204"/>
      <c r="M1049" s="204"/>
      <c r="N1049" s="201"/>
      <c r="O1049" s="201"/>
      <c r="P1049" s="201"/>
      <c r="Q1049" s="201"/>
      <c r="R1049" s="113"/>
      <c r="S1049" s="113"/>
      <c r="V1049" s="201"/>
      <c r="W1049" s="113"/>
      <c r="Y1049" s="113"/>
      <c r="Z1049" s="113"/>
      <c r="AA1049" s="113"/>
      <c r="AC1049" s="113"/>
      <c r="AD1049" s="201"/>
      <c r="AE1049" s="113"/>
      <c r="AF1049" s="113"/>
      <c r="AG1049" s="113"/>
    </row>
    <row r="1050" spans="1:33" x14ac:dyDescent="0.2">
      <c r="A1050" s="113"/>
      <c r="B1050" s="200"/>
      <c r="C1050" s="113"/>
      <c r="D1050" s="201"/>
      <c r="E1050" s="201"/>
      <c r="F1050" s="113"/>
      <c r="G1050" s="113"/>
      <c r="H1050" s="113"/>
      <c r="I1050" s="203"/>
      <c r="J1050" s="203"/>
      <c r="K1050" s="204"/>
      <c r="L1050" s="204"/>
      <c r="M1050" s="204"/>
      <c r="N1050" s="201"/>
      <c r="O1050" s="201"/>
      <c r="P1050" s="201"/>
      <c r="Q1050" s="201"/>
      <c r="R1050" s="113"/>
      <c r="S1050" s="113"/>
      <c r="V1050" s="201"/>
      <c r="W1050" s="113"/>
      <c r="Y1050" s="113"/>
      <c r="Z1050" s="113"/>
      <c r="AA1050" s="113"/>
      <c r="AC1050" s="113"/>
      <c r="AD1050" s="201"/>
      <c r="AE1050" s="113"/>
      <c r="AF1050" s="113"/>
      <c r="AG1050" s="113"/>
    </row>
    <row r="1051" spans="1:33" x14ac:dyDescent="0.2">
      <c r="A1051" s="113"/>
      <c r="B1051" s="200"/>
      <c r="C1051" s="113"/>
      <c r="D1051" s="201"/>
      <c r="E1051" s="201"/>
      <c r="F1051" s="113"/>
      <c r="G1051" s="113"/>
      <c r="H1051" s="113"/>
      <c r="I1051" s="203"/>
      <c r="J1051" s="203"/>
      <c r="K1051" s="204"/>
      <c r="L1051" s="204"/>
      <c r="M1051" s="204"/>
      <c r="N1051" s="201"/>
      <c r="O1051" s="201"/>
      <c r="P1051" s="201"/>
      <c r="Q1051" s="201"/>
      <c r="R1051" s="113"/>
      <c r="S1051" s="113"/>
      <c r="V1051" s="201"/>
      <c r="W1051" s="113"/>
      <c r="Y1051" s="113"/>
      <c r="Z1051" s="113"/>
      <c r="AA1051" s="113"/>
      <c r="AC1051" s="113"/>
      <c r="AD1051" s="201"/>
      <c r="AE1051" s="113"/>
      <c r="AF1051" s="113"/>
      <c r="AG1051" s="113"/>
    </row>
    <row r="1052" spans="1:33" x14ac:dyDescent="0.2">
      <c r="A1052" s="113"/>
      <c r="B1052" s="200"/>
      <c r="C1052" s="113"/>
      <c r="D1052" s="201"/>
      <c r="E1052" s="201"/>
      <c r="F1052" s="113"/>
      <c r="G1052" s="113"/>
      <c r="H1052" s="113"/>
      <c r="I1052" s="203"/>
      <c r="J1052" s="203"/>
      <c r="K1052" s="204"/>
      <c r="L1052" s="204"/>
      <c r="M1052" s="204"/>
      <c r="N1052" s="201"/>
      <c r="O1052" s="201"/>
      <c r="P1052" s="201"/>
      <c r="Q1052" s="201"/>
      <c r="R1052" s="113"/>
      <c r="S1052" s="113"/>
      <c r="V1052" s="201"/>
      <c r="W1052" s="113"/>
      <c r="Y1052" s="113"/>
      <c r="Z1052" s="113"/>
      <c r="AA1052" s="113"/>
      <c r="AC1052" s="113"/>
      <c r="AD1052" s="201"/>
      <c r="AE1052" s="113"/>
      <c r="AF1052" s="113"/>
      <c r="AG1052" s="113"/>
    </row>
    <row r="1053" spans="1:33" x14ac:dyDescent="0.2">
      <c r="A1053" s="113"/>
      <c r="B1053" s="200"/>
      <c r="C1053" s="113"/>
      <c r="D1053" s="201"/>
      <c r="E1053" s="201"/>
      <c r="F1053" s="113"/>
      <c r="G1053" s="113"/>
      <c r="H1053" s="113"/>
      <c r="I1053" s="203"/>
      <c r="J1053" s="203"/>
      <c r="K1053" s="204"/>
      <c r="L1053" s="204"/>
      <c r="M1053" s="204"/>
      <c r="N1053" s="201"/>
      <c r="O1053" s="201"/>
      <c r="P1053" s="201"/>
      <c r="Q1053" s="201"/>
      <c r="R1053" s="113"/>
      <c r="S1053" s="113"/>
      <c r="V1053" s="201"/>
      <c r="W1053" s="113"/>
      <c r="Y1053" s="113"/>
      <c r="Z1053" s="113"/>
      <c r="AA1053" s="113"/>
      <c r="AC1053" s="113"/>
      <c r="AD1053" s="201"/>
      <c r="AE1053" s="113"/>
      <c r="AF1053" s="113"/>
      <c r="AG1053" s="113"/>
    </row>
    <row r="1054" spans="1:33" x14ac:dyDescent="0.2">
      <c r="A1054" s="113"/>
      <c r="B1054" s="200"/>
      <c r="C1054" s="113"/>
      <c r="D1054" s="201"/>
      <c r="E1054" s="201"/>
      <c r="F1054" s="113"/>
      <c r="G1054" s="113"/>
      <c r="H1054" s="113"/>
      <c r="I1054" s="203"/>
      <c r="J1054" s="203"/>
      <c r="K1054" s="204"/>
      <c r="L1054" s="204"/>
      <c r="M1054" s="204"/>
      <c r="N1054" s="201"/>
      <c r="O1054" s="201"/>
      <c r="P1054" s="201"/>
      <c r="Q1054" s="201"/>
      <c r="R1054" s="113"/>
      <c r="S1054" s="113"/>
      <c r="V1054" s="201"/>
      <c r="W1054" s="113"/>
      <c r="Y1054" s="113"/>
      <c r="Z1054" s="113"/>
      <c r="AA1054" s="113"/>
      <c r="AC1054" s="113"/>
      <c r="AD1054" s="201"/>
      <c r="AE1054" s="113"/>
      <c r="AF1054" s="113"/>
      <c r="AG1054" s="113"/>
    </row>
    <row r="1055" spans="1:33" x14ac:dyDescent="0.2">
      <c r="A1055" s="113"/>
      <c r="B1055" s="200"/>
      <c r="C1055" s="113"/>
      <c r="D1055" s="201"/>
      <c r="E1055" s="201"/>
      <c r="F1055" s="113"/>
      <c r="G1055" s="113"/>
      <c r="H1055" s="113"/>
      <c r="I1055" s="203"/>
      <c r="J1055" s="203"/>
      <c r="K1055" s="204"/>
      <c r="L1055" s="204"/>
      <c r="M1055" s="204"/>
      <c r="N1055" s="201"/>
      <c r="O1055" s="201"/>
      <c r="P1055" s="201"/>
      <c r="Q1055" s="201"/>
      <c r="R1055" s="113"/>
      <c r="S1055" s="113"/>
      <c r="V1055" s="201"/>
      <c r="W1055" s="113"/>
      <c r="Y1055" s="113"/>
      <c r="Z1055" s="113"/>
      <c r="AA1055" s="113"/>
      <c r="AC1055" s="113"/>
      <c r="AD1055" s="201"/>
      <c r="AE1055" s="113"/>
      <c r="AF1055" s="113"/>
      <c r="AG1055" s="113"/>
    </row>
    <row r="1056" spans="1:33" x14ac:dyDescent="0.2">
      <c r="A1056" s="113"/>
      <c r="B1056" s="200"/>
      <c r="C1056" s="113"/>
      <c r="D1056" s="201"/>
      <c r="E1056" s="201"/>
      <c r="F1056" s="113"/>
      <c r="G1056" s="113"/>
      <c r="H1056" s="113"/>
      <c r="I1056" s="203"/>
      <c r="J1056" s="203"/>
      <c r="K1056" s="204"/>
      <c r="L1056" s="204"/>
      <c r="M1056" s="204"/>
      <c r="N1056" s="201"/>
      <c r="O1056" s="201"/>
      <c r="P1056" s="201"/>
      <c r="Q1056" s="201"/>
      <c r="R1056" s="113"/>
      <c r="S1056" s="113"/>
      <c r="V1056" s="201"/>
      <c r="W1056" s="113"/>
      <c r="Y1056" s="113"/>
      <c r="Z1056" s="113"/>
      <c r="AA1056" s="113"/>
      <c r="AC1056" s="113"/>
      <c r="AD1056" s="201"/>
      <c r="AE1056" s="113"/>
      <c r="AF1056" s="113"/>
      <c r="AG1056" s="113"/>
    </row>
    <row r="1057" spans="1:33" x14ac:dyDescent="0.2">
      <c r="A1057" s="113"/>
      <c r="B1057" s="200"/>
      <c r="C1057" s="113"/>
      <c r="D1057" s="201"/>
      <c r="E1057" s="201"/>
      <c r="F1057" s="113"/>
      <c r="G1057" s="113"/>
      <c r="H1057" s="113"/>
      <c r="I1057" s="203"/>
      <c r="J1057" s="203"/>
      <c r="K1057" s="204"/>
      <c r="L1057" s="204"/>
      <c r="M1057" s="204"/>
      <c r="N1057" s="201"/>
      <c r="O1057" s="201"/>
      <c r="P1057" s="201"/>
      <c r="Q1057" s="201"/>
      <c r="R1057" s="113"/>
      <c r="S1057" s="113"/>
      <c r="V1057" s="201"/>
      <c r="W1057" s="113"/>
      <c r="Y1057" s="113"/>
      <c r="Z1057" s="113"/>
      <c r="AA1057" s="113"/>
      <c r="AC1057" s="113"/>
      <c r="AD1057" s="201"/>
      <c r="AE1057" s="113"/>
      <c r="AF1057" s="113"/>
      <c r="AG1057" s="113"/>
    </row>
    <row r="1058" spans="1:33" x14ac:dyDescent="0.2">
      <c r="A1058" s="113"/>
      <c r="B1058" s="200"/>
      <c r="C1058" s="113"/>
      <c r="D1058" s="201"/>
      <c r="E1058" s="201"/>
      <c r="F1058" s="113"/>
      <c r="G1058" s="113"/>
      <c r="H1058" s="113"/>
      <c r="I1058" s="203"/>
      <c r="J1058" s="203"/>
      <c r="K1058" s="204"/>
      <c r="L1058" s="204"/>
      <c r="M1058" s="204"/>
      <c r="N1058" s="201"/>
      <c r="O1058" s="201"/>
      <c r="P1058" s="201"/>
      <c r="Q1058" s="201"/>
      <c r="R1058" s="113"/>
      <c r="S1058" s="113"/>
      <c r="V1058" s="201"/>
      <c r="W1058" s="113"/>
      <c r="Y1058" s="113"/>
      <c r="Z1058" s="113"/>
      <c r="AA1058" s="113"/>
      <c r="AC1058" s="113"/>
      <c r="AD1058" s="201"/>
      <c r="AE1058" s="113"/>
      <c r="AF1058" s="113"/>
      <c r="AG1058" s="113"/>
    </row>
    <row r="1059" spans="1:33" x14ac:dyDescent="0.2">
      <c r="A1059" s="113"/>
      <c r="B1059" s="200"/>
      <c r="C1059" s="113"/>
      <c r="D1059" s="201"/>
      <c r="E1059" s="201"/>
      <c r="F1059" s="113"/>
      <c r="G1059" s="113"/>
      <c r="H1059" s="113"/>
      <c r="I1059" s="203"/>
      <c r="J1059" s="203"/>
      <c r="K1059" s="204"/>
      <c r="L1059" s="204"/>
      <c r="M1059" s="204"/>
      <c r="N1059" s="201"/>
      <c r="O1059" s="201"/>
      <c r="P1059" s="201"/>
      <c r="Q1059" s="201"/>
      <c r="R1059" s="113"/>
      <c r="S1059" s="113"/>
      <c r="V1059" s="201"/>
      <c r="W1059" s="113"/>
      <c r="Y1059" s="113"/>
      <c r="Z1059" s="113"/>
      <c r="AA1059" s="113"/>
      <c r="AC1059" s="113"/>
      <c r="AD1059" s="201"/>
      <c r="AE1059" s="113"/>
      <c r="AF1059" s="113"/>
      <c r="AG1059" s="113"/>
    </row>
    <row r="1060" spans="1:33" x14ac:dyDescent="0.2">
      <c r="A1060" s="113"/>
      <c r="B1060" s="200"/>
      <c r="C1060" s="113"/>
      <c r="D1060" s="201"/>
      <c r="E1060" s="201"/>
      <c r="F1060" s="113"/>
      <c r="G1060" s="113"/>
      <c r="H1060" s="113"/>
      <c r="I1060" s="203"/>
      <c r="J1060" s="203"/>
      <c r="K1060" s="204"/>
      <c r="L1060" s="204"/>
      <c r="M1060" s="204"/>
      <c r="N1060" s="201"/>
      <c r="O1060" s="201"/>
      <c r="P1060" s="201"/>
      <c r="Q1060" s="201"/>
      <c r="R1060" s="113"/>
      <c r="S1060" s="113"/>
      <c r="V1060" s="201"/>
      <c r="W1060" s="113"/>
      <c r="Y1060" s="113"/>
      <c r="Z1060" s="113"/>
      <c r="AA1060" s="113"/>
      <c r="AC1060" s="113"/>
      <c r="AD1060" s="201"/>
      <c r="AE1060" s="113"/>
      <c r="AF1060" s="113"/>
      <c r="AG1060" s="113"/>
    </row>
    <row r="1061" spans="1:33" x14ac:dyDescent="0.2">
      <c r="A1061" s="113"/>
      <c r="B1061" s="200"/>
      <c r="C1061" s="113"/>
      <c r="D1061" s="201"/>
      <c r="E1061" s="201"/>
      <c r="F1061" s="113"/>
      <c r="G1061" s="113"/>
      <c r="H1061" s="113"/>
      <c r="I1061" s="203"/>
      <c r="J1061" s="203"/>
      <c r="K1061" s="204"/>
      <c r="L1061" s="204"/>
      <c r="M1061" s="204"/>
      <c r="N1061" s="201"/>
      <c r="O1061" s="201"/>
      <c r="P1061" s="201"/>
      <c r="Q1061" s="201"/>
      <c r="R1061" s="113"/>
      <c r="S1061" s="113"/>
      <c r="V1061" s="201"/>
      <c r="W1061" s="113"/>
      <c r="Y1061" s="113"/>
      <c r="Z1061" s="113"/>
      <c r="AA1061" s="113"/>
      <c r="AC1061" s="113"/>
      <c r="AD1061" s="201"/>
      <c r="AE1061" s="113"/>
      <c r="AF1061" s="113"/>
      <c r="AG1061" s="113"/>
    </row>
    <row r="1062" spans="1:33" x14ac:dyDescent="0.2">
      <c r="A1062" s="113"/>
      <c r="B1062" s="200"/>
      <c r="C1062" s="113"/>
      <c r="D1062" s="201"/>
      <c r="E1062" s="201"/>
      <c r="F1062" s="113"/>
      <c r="G1062" s="113"/>
      <c r="H1062" s="113"/>
      <c r="I1062" s="203"/>
      <c r="J1062" s="203"/>
      <c r="K1062" s="204"/>
      <c r="L1062" s="204"/>
      <c r="M1062" s="204"/>
      <c r="N1062" s="201"/>
      <c r="O1062" s="201"/>
      <c r="P1062" s="201"/>
      <c r="Q1062" s="201"/>
      <c r="R1062" s="113"/>
      <c r="S1062" s="113"/>
      <c r="V1062" s="201"/>
      <c r="W1062" s="113"/>
      <c r="Y1062" s="113"/>
      <c r="Z1062" s="113"/>
      <c r="AA1062" s="113"/>
      <c r="AC1062" s="113"/>
      <c r="AD1062" s="201"/>
      <c r="AE1062" s="113"/>
      <c r="AF1062" s="113"/>
      <c r="AG1062" s="113"/>
    </row>
    <row r="1063" spans="1:33" x14ac:dyDescent="0.2">
      <c r="A1063" s="113"/>
      <c r="B1063" s="200"/>
      <c r="C1063" s="113"/>
      <c r="D1063" s="201"/>
      <c r="E1063" s="201"/>
      <c r="F1063" s="113"/>
      <c r="G1063" s="113"/>
      <c r="H1063" s="113"/>
      <c r="I1063" s="203"/>
      <c r="J1063" s="203"/>
      <c r="K1063" s="204"/>
      <c r="L1063" s="204"/>
      <c r="M1063" s="204"/>
      <c r="N1063" s="201"/>
      <c r="O1063" s="201"/>
      <c r="P1063" s="201"/>
      <c r="Q1063" s="201"/>
      <c r="R1063" s="113"/>
      <c r="S1063" s="113"/>
      <c r="V1063" s="201"/>
      <c r="W1063" s="113"/>
      <c r="Y1063" s="113"/>
      <c r="Z1063" s="113"/>
      <c r="AA1063" s="113"/>
      <c r="AC1063" s="113"/>
      <c r="AD1063" s="201"/>
      <c r="AE1063" s="113"/>
      <c r="AF1063" s="113"/>
      <c r="AG1063" s="113"/>
    </row>
    <row r="1064" spans="1:33" x14ac:dyDescent="0.2">
      <c r="A1064" s="113"/>
      <c r="B1064" s="200"/>
      <c r="C1064" s="113"/>
      <c r="D1064" s="201"/>
      <c r="E1064" s="201"/>
      <c r="F1064" s="113"/>
      <c r="G1064" s="113"/>
      <c r="H1064" s="113"/>
      <c r="I1064" s="203"/>
      <c r="J1064" s="203"/>
      <c r="K1064" s="204"/>
      <c r="L1064" s="204"/>
      <c r="M1064" s="204"/>
      <c r="N1064" s="201"/>
      <c r="O1064" s="201"/>
      <c r="P1064" s="201"/>
      <c r="Q1064" s="201"/>
      <c r="R1064" s="113"/>
      <c r="S1064" s="113"/>
      <c r="V1064" s="201"/>
      <c r="W1064" s="113"/>
      <c r="Y1064" s="113"/>
      <c r="Z1064" s="113"/>
      <c r="AA1064" s="113"/>
      <c r="AC1064" s="113"/>
      <c r="AD1064" s="201"/>
      <c r="AE1064" s="113"/>
      <c r="AF1064" s="113"/>
      <c r="AG1064" s="113"/>
    </row>
    <row r="1065" spans="1:33" x14ac:dyDescent="0.2">
      <c r="A1065" s="113"/>
      <c r="B1065" s="200"/>
      <c r="C1065" s="113"/>
      <c r="D1065" s="201"/>
      <c r="E1065" s="201"/>
      <c r="F1065" s="113"/>
      <c r="G1065" s="113"/>
      <c r="H1065" s="113"/>
      <c r="I1065" s="203"/>
      <c r="J1065" s="203"/>
      <c r="K1065" s="204"/>
      <c r="L1065" s="204"/>
      <c r="M1065" s="204"/>
      <c r="N1065" s="201"/>
      <c r="O1065" s="201"/>
      <c r="P1065" s="201"/>
      <c r="Q1065" s="201"/>
      <c r="R1065" s="113"/>
      <c r="S1065" s="113"/>
      <c r="V1065" s="201"/>
      <c r="W1065" s="113"/>
      <c r="Y1065" s="113"/>
      <c r="Z1065" s="113"/>
      <c r="AA1065" s="113"/>
      <c r="AC1065" s="113"/>
      <c r="AD1065" s="201"/>
      <c r="AE1065" s="113"/>
      <c r="AF1065" s="113"/>
      <c r="AG1065" s="113"/>
    </row>
    <row r="1066" spans="1:33" x14ac:dyDescent="0.2">
      <c r="A1066" s="113"/>
      <c r="B1066" s="200"/>
      <c r="C1066" s="113"/>
      <c r="D1066" s="201"/>
      <c r="E1066" s="201"/>
      <c r="F1066" s="113"/>
      <c r="G1066" s="113"/>
      <c r="H1066" s="113"/>
      <c r="I1066" s="203"/>
      <c r="J1066" s="203"/>
      <c r="K1066" s="204"/>
      <c r="L1066" s="204"/>
      <c r="M1066" s="204"/>
      <c r="N1066" s="201"/>
      <c r="O1066" s="201"/>
      <c r="P1066" s="201"/>
      <c r="Q1066" s="201"/>
      <c r="R1066" s="113"/>
      <c r="S1066" s="113"/>
      <c r="V1066" s="201"/>
      <c r="W1066" s="113"/>
      <c r="Y1066" s="113"/>
      <c r="Z1066" s="113"/>
      <c r="AA1066" s="113"/>
      <c r="AC1066" s="113"/>
      <c r="AD1066" s="201"/>
      <c r="AE1066" s="113"/>
      <c r="AF1066" s="113"/>
      <c r="AG1066" s="113"/>
    </row>
    <row r="1067" spans="1:33" x14ac:dyDescent="0.2">
      <c r="A1067" s="113"/>
      <c r="B1067" s="200"/>
      <c r="C1067" s="113"/>
      <c r="D1067" s="201"/>
      <c r="E1067" s="201"/>
      <c r="F1067" s="113"/>
      <c r="G1067" s="113"/>
      <c r="H1067" s="113"/>
      <c r="I1067" s="203"/>
      <c r="J1067" s="203"/>
      <c r="K1067" s="204"/>
      <c r="L1067" s="204"/>
      <c r="M1067" s="204"/>
      <c r="N1067" s="201"/>
      <c r="O1067" s="201"/>
      <c r="P1067" s="201"/>
      <c r="Q1067" s="201"/>
      <c r="R1067" s="113"/>
      <c r="S1067" s="113"/>
      <c r="V1067" s="201"/>
      <c r="W1067" s="113"/>
      <c r="Y1067" s="113"/>
      <c r="Z1067" s="113"/>
      <c r="AA1067" s="113"/>
      <c r="AC1067" s="113"/>
      <c r="AD1067" s="201"/>
      <c r="AE1067" s="113"/>
      <c r="AF1067" s="113"/>
      <c r="AG1067" s="113"/>
    </row>
    <row r="1068" spans="1:33" x14ac:dyDescent="0.2">
      <c r="A1068" s="113"/>
      <c r="B1068" s="200"/>
      <c r="C1068" s="113"/>
      <c r="D1068" s="201"/>
      <c r="E1068" s="201"/>
      <c r="F1068" s="113"/>
      <c r="G1068" s="113"/>
      <c r="H1068" s="113"/>
      <c r="I1068" s="203"/>
      <c r="J1068" s="203"/>
      <c r="K1068" s="204"/>
      <c r="L1068" s="204"/>
      <c r="M1068" s="204"/>
      <c r="N1068" s="201"/>
      <c r="O1068" s="201"/>
      <c r="P1068" s="201"/>
      <c r="Q1068" s="201"/>
      <c r="R1068" s="113"/>
      <c r="S1068" s="113"/>
      <c r="V1068" s="201"/>
      <c r="W1068" s="113"/>
      <c r="Y1068" s="113"/>
      <c r="Z1068" s="113"/>
      <c r="AA1068" s="113"/>
      <c r="AC1068" s="113"/>
      <c r="AD1068" s="201"/>
      <c r="AE1068" s="113"/>
      <c r="AF1068" s="113"/>
      <c r="AG1068" s="113"/>
    </row>
    <row r="1069" spans="1:33" x14ac:dyDescent="0.2">
      <c r="A1069" s="113"/>
      <c r="B1069" s="200"/>
      <c r="C1069" s="113"/>
      <c r="D1069" s="201"/>
      <c r="E1069" s="201"/>
      <c r="F1069" s="113"/>
      <c r="G1069" s="113"/>
      <c r="H1069" s="113"/>
      <c r="I1069" s="203"/>
      <c r="J1069" s="203"/>
      <c r="K1069" s="204"/>
      <c r="L1069" s="204"/>
      <c r="M1069" s="204"/>
      <c r="N1069" s="201"/>
      <c r="O1069" s="201"/>
      <c r="P1069" s="201"/>
      <c r="Q1069" s="201"/>
      <c r="R1069" s="113"/>
      <c r="S1069" s="113"/>
      <c r="V1069" s="201"/>
      <c r="W1069" s="113"/>
      <c r="Y1069" s="113"/>
      <c r="Z1069" s="113"/>
      <c r="AA1069" s="113"/>
      <c r="AC1069" s="113"/>
      <c r="AD1069" s="201"/>
      <c r="AE1069" s="113"/>
      <c r="AF1069" s="113"/>
      <c r="AG1069" s="113"/>
    </row>
    <row r="1070" spans="1:33" x14ac:dyDescent="0.2">
      <c r="A1070" s="113"/>
      <c r="B1070" s="200"/>
      <c r="C1070" s="113"/>
      <c r="D1070" s="201"/>
      <c r="E1070" s="201"/>
      <c r="F1070" s="113"/>
      <c r="G1070" s="113"/>
      <c r="H1070" s="113"/>
      <c r="I1070" s="203"/>
      <c r="J1070" s="203"/>
      <c r="K1070" s="204"/>
      <c r="L1070" s="204"/>
      <c r="M1070" s="204"/>
      <c r="N1070" s="201"/>
      <c r="O1070" s="201"/>
      <c r="P1070" s="201"/>
      <c r="Q1070" s="201"/>
      <c r="R1070" s="113"/>
      <c r="S1070" s="113"/>
      <c r="V1070" s="201"/>
      <c r="W1070" s="113"/>
      <c r="Y1070" s="113"/>
      <c r="Z1070" s="113"/>
      <c r="AA1070" s="113"/>
      <c r="AC1070" s="113"/>
      <c r="AD1070" s="201"/>
      <c r="AE1070" s="113"/>
      <c r="AF1070" s="113"/>
      <c r="AG1070" s="113"/>
    </row>
    <row r="1071" spans="1:33" x14ac:dyDescent="0.2">
      <c r="A1071" s="113"/>
      <c r="B1071" s="200"/>
      <c r="C1071" s="113"/>
      <c r="D1071" s="201"/>
      <c r="E1071" s="201"/>
      <c r="F1071" s="113"/>
      <c r="G1071" s="113"/>
      <c r="H1071" s="113"/>
      <c r="I1071" s="203"/>
      <c r="J1071" s="203"/>
      <c r="K1071" s="204"/>
      <c r="L1071" s="204"/>
      <c r="M1071" s="204"/>
      <c r="N1071" s="201"/>
      <c r="O1071" s="201"/>
      <c r="P1071" s="201"/>
      <c r="Q1071" s="201"/>
      <c r="R1071" s="113"/>
      <c r="S1071" s="113"/>
      <c r="V1071" s="201"/>
      <c r="W1071" s="113"/>
      <c r="Y1071" s="113"/>
      <c r="Z1071" s="113"/>
      <c r="AA1071" s="113"/>
      <c r="AC1071" s="113"/>
      <c r="AD1071" s="201"/>
      <c r="AE1071" s="113"/>
      <c r="AF1071" s="113"/>
      <c r="AG1071" s="113"/>
    </row>
    <row r="1072" spans="1:33" x14ac:dyDescent="0.2">
      <c r="A1072" s="113"/>
      <c r="B1072" s="200"/>
      <c r="C1072" s="113"/>
      <c r="D1072" s="201"/>
      <c r="E1072" s="201"/>
      <c r="F1072" s="113"/>
      <c r="G1072" s="113"/>
      <c r="H1072" s="113"/>
      <c r="I1072" s="203"/>
      <c r="J1072" s="203"/>
      <c r="K1072" s="204"/>
      <c r="L1072" s="204"/>
      <c r="M1072" s="204"/>
      <c r="N1072" s="201"/>
      <c r="O1072" s="201"/>
      <c r="P1072" s="201"/>
      <c r="Q1072" s="201"/>
      <c r="R1072" s="113"/>
      <c r="S1072" s="113"/>
      <c r="V1072" s="201"/>
      <c r="W1072" s="113"/>
      <c r="Y1072" s="113"/>
      <c r="Z1072" s="113"/>
      <c r="AA1072" s="113"/>
      <c r="AC1072" s="113"/>
      <c r="AD1072" s="201"/>
      <c r="AE1072" s="113"/>
      <c r="AF1072" s="113"/>
      <c r="AG1072" s="113"/>
    </row>
    <row r="1073" spans="1:33" x14ac:dyDescent="0.2">
      <c r="A1073" s="113"/>
      <c r="B1073" s="200"/>
      <c r="C1073" s="113"/>
      <c r="D1073" s="201"/>
      <c r="E1073" s="201"/>
      <c r="F1073" s="113"/>
      <c r="G1073" s="113"/>
      <c r="H1073" s="113"/>
      <c r="I1073" s="203"/>
      <c r="J1073" s="203"/>
      <c r="K1073" s="204"/>
      <c r="L1073" s="204"/>
      <c r="M1073" s="204"/>
      <c r="N1073" s="201"/>
      <c r="O1073" s="201"/>
      <c r="P1073" s="201"/>
      <c r="Q1073" s="201"/>
      <c r="R1073" s="113"/>
      <c r="S1073" s="113"/>
      <c r="V1073" s="201"/>
      <c r="W1073" s="113"/>
      <c r="Y1073" s="113"/>
      <c r="Z1073" s="113"/>
      <c r="AA1073" s="113"/>
      <c r="AC1073" s="113"/>
      <c r="AD1073" s="201"/>
      <c r="AE1073" s="113"/>
      <c r="AF1073" s="113"/>
      <c r="AG1073" s="113"/>
    </row>
    <row r="1074" spans="1:33" x14ac:dyDescent="0.2">
      <c r="A1074" s="113"/>
      <c r="B1074" s="200"/>
      <c r="C1074" s="113"/>
      <c r="D1074" s="201"/>
      <c r="E1074" s="201"/>
      <c r="F1074" s="113"/>
      <c r="G1074" s="113"/>
      <c r="H1074" s="113"/>
      <c r="I1074" s="203"/>
      <c r="J1074" s="203"/>
      <c r="K1074" s="204"/>
      <c r="L1074" s="204"/>
      <c r="M1074" s="204"/>
      <c r="N1074" s="201"/>
      <c r="O1074" s="201"/>
      <c r="P1074" s="201"/>
      <c r="Q1074" s="201"/>
      <c r="R1074" s="113"/>
      <c r="S1074" s="113"/>
      <c r="V1074" s="201"/>
      <c r="W1074" s="113"/>
      <c r="Y1074" s="113"/>
      <c r="Z1074" s="113"/>
      <c r="AA1074" s="113"/>
      <c r="AC1074" s="113"/>
      <c r="AD1074" s="201"/>
      <c r="AE1074" s="113"/>
      <c r="AF1074" s="113"/>
      <c r="AG1074" s="113"/>
    </row>
    <row r="1075" spans="1:33" x14ac:dyDescent="0.2">
      <c r="A1075" s="113"/>
      <c r="B1075" s="200"/>
      <c r="C1075" s="113"/>
      <c r="D1075" s="201"/>
      <c r="E1075" s="201"/>
      <c r="F1075" s="113"/>
      <c r="G1075" s="113"/>
      <c r="H1075" s="113"/>
      <c r="I1075" s="203"/>
      <c r="J1075" s="203"/>
      <c r="K1075" s="204"/>
      <c r="L1075" s="204"/>
      <c r="M1075" s="204"/>
      <c r="N1075" s="201"/>
      <c r="O1075" s="201"/>
      <c r="P1075" s="201"/>
      <c r="Q1075" s="201"/>
      <c r="R1075" s="113"/>
      <c r="S1075" s="113"/>
      <c r="V1075" s="201"/>
      <c r="W1075" s="113"/>
      <c r="Y1075" s="113"/>
      <c r="Z1075" s="113"/>
      <c r="AA1075" s="113"/>
      <c r="AC1075" s="113"/>
      <c r="AD1075" s="201"/>
      <c r="AE1075" s="113"/>
      <c r="AF1075" s="113"/>
      <c r="AG1075" s="113"/>
    </row>
    <row r="1076" spans="1:33" x14ac:dyDescent="0.2">
      <c r="A1076" s="113"/>
      <c r="B1076" s="200"/>
      <c r="C1076" s="113"/>
      <c r="D1076" s="201"/>
      <c r="E1076" s="201"/>
      <c r="F1076" s="113"/>
      <c r="G1076" s="113"/>
      <c r="H1076" s="113"/>
      <c r="I1076" s="203"/>
      <c r="J1076" s="203"/>
      <c r="K1076" s="204"/>
      <c r="L1076" s="204"/>
      <c r="M1076" s="204"/>
      <c r="N1076" s="201"/>
      <c r="O1076" s="201"/>
      <c r="P1076" s="201"/>
      <c r="Q1076" s="201"/>
      <c r="R1076" s="113"/>
      <c r="S1076" s="113"/>
      <c r="V1076" s="201"/>
      <c r="W1076" s="113"/>
      <c r="Y1076" s="113"/>
      <c r="Z1076" s="113"/>
      <c r="AA1076" s="113"/>
      <c r="AC1076" s="113"/>
      <c r="AD1076" s="201"/>
      <c r="AE1076" s="113"/>
      <c r="AF1076" s="113"/>
      <c r="AG1076" s="113"/>
    </row>
    <row r="1077" spans="1:33" x14ac:dyDescent="0.2">
      <c r="A1077" s="113"/>
      <c r="B1077" s="200"/>
      <c r="C1077" s="113"/>
      <c r="D1077" s="201"/>
      <c r="E1077" s="201"/>
      <c r="F1077" s="113"/>
      <c r="G1077" s="113"/>
      <c r="H1077" s="113"/>
      <c r="I1077" s="203"/>
      <c r="J1077" s="203"/>
      <c r="K1077" s="204"/>
      <c r="L1077" s="204"/>
      <c r="M1077" s="204"/>
      <c r="N1077" s="201"/>
      <c r="O1077" s="201"/>
      <c r="P1077" s="201"/>
      <c r="Q1077" s="201"/>
      <c r="R1077" s="113"/>
      <c r="S1077" s="113"/>
      <c r="V1077" s="201"/>
      <c r="W1077" s="113"/>
      <c r="Y1077" s="113"/>
      <c r="Z1077" s="113"/>
      <c r="AA1077" s="113"/>
      <c r="AC1077" s="113"/>
      <c r="AD1077" s="201"/>
      <c r="AE1077" s="113"/>
      <c r="AF1077" s="113"/>
      <c r="AG1077" s="113"/>
    </row>
    <row r="1078" spans="1:33" x14ac:dyDescent="0.2">
      <c r="A1078" s="113"/>
      <c r="B1078" s="200"/>
      <c r="C1078" s="113"/>
      <c r="D1078" s="201"/>
      <c r="E1078" s="201"/>
      <c r="F1078" s="113"/>
      <c r="G1078" s="113"/>
      <c r="H1078" s="113"/>
      <c r="I1078" s="203"/>
      <c r="J1078" s="203"/>
      <c r="K1078" s="204"/>
      <c r="L1078" s="204"/>
      <c r="M1078" s="204"/>
      <c r="N1078" s="201"/>
      <c r="O1078" s="201"/>
      <c r="P1078" s="201"/>
      <c r="Q1078" s="201"/>
      <c r="R1078" s="113"/>
      <c r="S1078" s="113"/>
      <c r="V1078" s="201"/>
      <c r="W1078" s="113"/>
      <c r="Y1078" s="113"/>
      <c r="Z1078" s="113"/>
      <c r="AA1078" s="113"/>
      <c r="AC1078" s="113"/>
      <c r="AD1078" s="201"/>
      <c r="AE1078" s="113"/>
      <c r="AF1078" s="113"/>
      <c r="AG1078" s="113"/>
    </row>
    <row r="1079" spans="1:33" x14ac:dyDescent="0.2">
      <c r="A1079" s="113"/>
      <c r="B1079" s="200"/>
      <c r="C1079" s="113"/>
      <c r="D1079" s="201"/>
      <c r="E1079" s="201"/>
      <c r="F1079" s="113"/>
      <c r="G1079" s="113"/>
      <c r="H1079" s="113"/>
      <c r="I1079" s="203"/>
      <c r="J1079" s="203"/>
      <c r="K1079" s="204"/>
      <c r="L1079" s="204"/>
      <c r="M1079" s="204"/>
      <c r="N1079" s="201"/>
      <c r="O1079" s="201"/>
      <c r="P1079" s="201"/>
      <c r="Q1079" s="201"/>
      <c r="R1079" s="113"/>
      <c r="S1079" s="113"/>
      <c r="V1079" s="201"/>
      <c r="W1079" s="113"/>
      <c r="Y1079" s="113"/>
      <c r="Z1079" s="113"/>
      <c r="AA1079" s="113"/>
      <c r="AC1079" s="113"/>
      <c r="AD1079" s="201"/>
      <c r="AE1079" s="113"/>
      <c r="AF1079" s="113"/>
      <c r="AG1079" s="113"/>
    </row>
    <row r="1080" spans="1:33" x14ac:dyDescent="0.2">
      <c r="A1080" s="113"/>
      <c r="B1080" s="200"/>
      <c r="C1080" s="113"/>
      <c r="D1080" s="201"/>
      <c r="E1080" s="201"/>
      <c r="F1080" s="113"/>
      <c r="G1080" s="113"/>
      <c r="H1080" s="113"/>
      <c r="I1080" s="203"/>
      <c r="J1080" s="203"/>
      <c r="K1080" s="204"/>
      <c r="L1080" s="204"/>
      <c r="M1080" s="204"/>
      <c r="N1080" s="201"/>
      <c r="O1080" s="201"/>
      <c r="P1080" s="201"/>
      <c r="Q1080" s="201"/>
      <c r="R1080" s="113"/>
      <c r="S1080" s="113"/>
      <c r="V1080" s="201"/>
      <c r="W1080" s="113"/>
      <c r="Y1080" s="113"/>
      <c r="Z1080" s="113"/>
      <c r="AA1080" s="113"/>
      <c r="AC1080" s="113"/>
      <c r="AD1080" s="201"/>
      <c r="AE1080" s="113"/>
      <c r="AF1080" s="113"/>
      <c r="AG1080" s="113"/>
    </row>
    <row r="1081" spans="1:33" x14ac:dyDescent="0.2">
      <c r="A1081" s="113"/>
      <c r="B1081" s="200"/>
      <c r="C1081" s="113"/>
      <c r="D1081" s="201"/>
      <c r="E1081" s="201"/>
      <c r="F1081" s="113"/>
      <c r="G1081" s="113"/>
      <c r="H1081" s="113"/>
      <c r="I1081" s="203"/>
      <c r="J1081" s="203"/>
      <c r="K1081" s="204"/>
      <c r="L1081" s="204"/>
      <c r="M1081" s="204"/>
      <c r="N1081" s="201"/>
      <c r="O1081" s="201"/>
      <c r="P1081" s="201"/>
      <c r="Q1081" s="201"/>
      <c r="R1081" s="113"/>
      <c r="S1081" s="113"/>
      <c r="V1081" s="201"/>
      <c r="W1081" s="113"/>
      <c r="Y1081" s="113"/>
      <c r="Z1081" s="113"/>
      <c r="AA1081" s="113"/>
      <c r="AC1081" s="113"/>
      <c r="AD1081" s="201"/>
      <c r="AE1081" s="113"/>
      <c r="AF1081" s="113"/>
      <c r="AG1081" s="113"/>
    </row>
    <row r="1082" spans="1:33" x14ac:dyDescent="0.2">
      <c r="A1082" s="113"/>
      <c r="B1082" s="200"/>
      <c r="C1082" s="113"/>
      <c r="D1082" s="201"/>
      <c r="E1082" s="201"/>
      <c r="F1082" s="113"/>
      <c r="G1082" s="113"/>
      <c r="H1082" s="113"/>
      <c r="I1082" s="203"/>
      <c r="J1082" s="203"/>
      <c r="K1082" s="204"/>
      <c r="L1082" s="204"/>
      <c r="M1082" s="204"/>
      <c r="N1082" s="201"/>
      <c r="O1082" s="201"/>
      <c r="P1082" s="201"/>
      <c r="Q1082" s="201"/>
      <c r="R1082" s="113"/>
      <c r="S1082" s="113"/>
      <c r="V1082" s="201"/>
      <c r="W1082" s="113"/>
      <c r="Y1082" s="113"/>
      <c r="Z1082" s="113"/>
      <c r="AA1082" s="113"/>
      <c r="AC1082" s="113"/>
      <c r="AD1082" s="201"/>
      <c r="AE1082" s="113"/>
      <c r="AF1082" s="113"/>
      <c r="AG1082" s="113"/>
    </row>
    <row r="1083" spans="1:33" x14ac:dyDescent="0.2">
      <c r="A1083" s="113"/>
      <c r="B1083" s="200"/>
      <c r="C1083" s="113"/>
      <c r="D1083" s="201"/>
      <c r="E1083" s="201"/>
      <c r="F1083" s="113"/>
      <c r="G1083" s="113"/>
      <c r="H1083" s="113"/>
      <c r="I1083" s="203"/>
      <c r="J1083" s="203"/>
      <c r="K1083" s="204"/>
      <c r="L1083" s="204"/>
      <c r="M1083" s="204"/>
      <c r="N1083" s="201"/>
      <c r="O1083" s="201"/>
      <c r="P1083" s="201"/>
      <c r="Q1083" s="201"/>
      <c r="R1083" s="113"/>
      <c r="S1083" s="113"/>
      <c r="V1083" s="201"/>
      <c r="W1083" s="113"/>
      <c r="Y1083" s="113"/>
      <c r="Z1083" s="113"/>
      <c r="AA1083" s="113"/>
      <c r="AC1083" s="113"/>
      <c r="AD1083" s="201"/>
      <c r="AE1083" s="113"/>
      <c r="AF1083" s="113"/>
      <c r="AG1083" s="113"/>
    </row>
    <row r="1084" spans="1:33" x14ac:dyDescent="0.2">
      <c r="A1084" s="113"/>
      <c r="B1084" s="200"/>
      <c r="C1084" s="113"/>
      <c r="D1084" s="201"/>
      <c r="E1084" s="201"/>
      <c r="F1084" s="113"/>
      <c r="G1084" s="113"/>
      <c r="H1084" s="113"/>
      <c r="I1084" s="203"/>
      <c r="J1084" s="203"/>
      <c r="K1084" s="204"/>
      <c r="L1084" s="204"/>
      <c r="M1084" s="204"/>
      <c r="N1084" s="201"/>
      <c r="O1084" s="201"/>
      <c r="P1084" s="201"/>
      <c r="Q1084" s="201"/>
      <c r="R1084" s="113"/>
      <c r="S1084" s="113"/>
      <c r="V1084" s="201"/>
      <c r="W1084" s="113"/>
      <c r="Y1084" s="113"/>
      <c r="Z1084" s="113"/>
      <c r="AA1084" s="113"/>
      <c r="AC1084" s="113"/>
      <c r="AD1084" s="201"/>
      <c r="AE1084" s="113"/>
      <c r="AF1084" s="113"/>
      <c r="AG1084" s="113"/>
    </row>
    <row r="1085" spans="1:33" x14ac:dyDescent="0.2">
      <c r="A1085" s="113"/>
      <c r="B1085" s="200"/>
      <c r="C1085" s="113"/>
      <c r="D1085" s="201"/>
      <c r="E1085" s="201"/>
      <c r="F1085" s="113"/>
      <c r="G1085" s="113"/>
      <c r="H1085" s="113"/>
      <c r="I1085" s="203"/>
      <c r="J1085" s="203"/>
      <c r="K1085" s="204"/>
      <c r="L1085" s="204"/>
      <c r="M1085" s="204"/>
      <c r="N1085" s="201"/>
      <c r="O1085" s="201"/>
      <c r="P1085" s="201"/>
      <c r="Q1085" s="201"/>
      <c r="R1085" s="113"/>
      <c r="S1085" s="113"/>
      <c r="V1085" s="201"/>
      <c r="W1085" s="113"/>
      <c r="Y1085" s="113"/>
      <c r="Z1085" s="113"/>
      <c r="AA1085" s="113"/>
      <c r="AC1085" s="113"/>
      <c r="AD1085" s="201"/>
      <c r="AE1085" s="113"/>
      <c r="AF1085" s="113"/>
      <c r="AG1085" s="113"/>
    </row>
    <row r="1086" spans="1:33" x14ac:dyDescent="0.2">
      <c r="A1086" s="113"/>
      <c r="B1086" s="200"/>
      <c r="C1086" s="113"/>
      <c r="D1086" s="201"/>
      <c r="E1086" s="201"/>
      <c r="F1086" s="113"/>
      <c r="G1086" s="113"/>
      <c r="H1086" s="113"/>
      <c r="I1086" s="203"/>
      <c r="J1086" s="203"/>
      <c r="K1086" s="204"/>
      <c r="L1086" s="204"/>
      <c r="M1086" s="204"/>
      <c r="N1086" s="201"/>
      <c r="O1086" s="201"/>
      <c r="P1086" s="201"/>
      <c r="Q1086" s="201"/>
      <c r="R1086" s="113"/>
      <c r="S1086" s="113"/>
      <c r="V1086" s="201"/>
      <c r="W1086" s="113"/>
      <c r="Y1086" s="113"/>
      <c r="Z1086" s="113"/>
      <c r="AA1086" s="113"/>
      <c r="AC1086" s="113"/>
      <c r="AD1086" s="201"/>
      <c r="AE1086" s="113"/>
      <c r="AF1086" s="113"/>
      <c r="AG1086" s="113"/>
    </row>
    <row r="1087" spans="1:33" x14ac:dyDescent="0.2">
      <c r="A1087" s="113"/>
      <c r="B1087" s="200"/>
      <c r="C1087" s="113"/>
      <c r="D1087" s="201"/>
      <c r="E1087" s="201"/>
      <c r="F1087" s="113"/>
      <c r="G1087" s="113"/>
      <c r="H1087" s="113"/>
      <c r="I1087" s="203"/>
      <c r="J1087" s="203"/>
      <c r="K1087" s="204"/>
      <c r="L1087" s="204"/>
      <c r="M1087" s="204"/>
      <c r="N1087" s="201"/>
      <c r="O1087" s="201"/>
      <c r="P1087" s="201"/>
      <c r="Q1087" s="201"/>
      <c r="R1087" s="113"/>
      <c r="S1087" s="113"/>
      <c r="V1087" s="201"/>
      <c r="W1087" s="113"/>
      <c r="Y1087" s="113"/>
      <c r="Z1087" s="113"/>
      <c r="AA1087" s="113"/>
      <c r="AC1087" s="113"/>
      <c r="AD1087" s="201"/>
      <c r="AE1087" s="113"/>
      <c r="AF1087" s="113"/>
      <c r="AG1087" s="113"/>
    </row>
    <row r="1088" spans="1:33" x14ac:dyDescent="0.2">
      <c r="A1088" s="113"/>
      <c r="B1088" s="200"/>
      <c r="C1088" s="113"/>
      <c r="D1088" s="201"/>
      <c r="E1088" s="201"/>
      <c r="F1088" s="113"/>
      <c r="G1088" s="113"/>
      <c r="H1088" s="113"/>
      <c r="I1088" s="203"/>
      <c r="J1088" s="203"/>
      <c r="K1088" s="204"/>
      <c r="L1088" s="204"/>
      <c r="M1088" s="204"/>
      <c r="N1088" s="201"/>
      <c r="O1088" s="201"/>
      <c r="P1088" s="201"/>
      <c r="Q1088" s="201"/>
      <c r="R1088" s="113"/>
      <c r="S1088" s="113"/>
      <c r="V1088" s="201"/>
      <c r="W1088" s="113"/>
      <c r="Y1088" s="113"/>
      <c r="Z1088" s="113"/>
      <c r="AA1088" s="113"/>
      <c r="AC1088" s="113"/>
      <c r="AD1088" s="201"/>
      <c r="AE1088" s="113"/>
      <c r="AF1088" s="113"/>
      <c r="AG1088" s="113"/>
    </row>
    <row r="1089" spans="1:33" x14ac:dyDescent="0.2">
      <c r="A1089" s="113"/>
      <c r="B1089" s="200"/>
      <c r="C1089" s="113"/>
      <c r="D1089" s="201"/>
      <c r="E1089" s="201"/>
      <c r="F1089" s="113"/>
      <c r="G1089" s="113"/>
      <c r="H1089" s="113"/>
      <c r="I1089" s="203"/>
      <c r="J1089" s="203"/>
      <c r="K1089" s="204"/>
      <c r="L1089" s="204"/>
      <c r="M1089" s="204"/>
      <c r="N1089" s="201"/>
      <c r="O1089" s="201"/>
      <c r="P1089" s="201"/>
      <c r="Q1089" s="201"/>
      <c r="R1089" s="113"/>
      <c r="S1089" s="113"/>
      <c r="V1089" s="201"/>
      <c r="W1089" s="113"/>
      <c r="Y1089" s="113"/>
      <c r="Z1089" s="113"/>
      <c r="AA1089" s="113"/>
      <c r="AC1089" s="113"/>
      <c r="AD1089" s="201"/>
      <c r="AE1089" s="113"/>
      <c r="AF1089" s="113"/>
      <c r="AG1089" s="113"/>
    </row>
    <row r="1090" spans="1:33" x14ac:dyDescent="0.2">
      <c r="A1090" s="113"/>
      <c r="B1090" s="200"/>
      <c r="C1090" s="113"/>
      <c r="D1090" s="201"/>
      <c r="E1090" s="201"/>
      <c r="F1090" s="113"/>
      <c r="G1090" s="113"/>
      <c r="H1090" s="113"/>
      <c r="I1090" s="203"/>
      <c r="J1090" s="203"/>
      <c r="K1090" s="204"/>
      <c r="L1090" s="204"/>
      <c r="M1090" s="204"/>
      <c r="N1090" s="201"/>
      <c r="O1090" s="201"/>
      <c r="P1090" s="201"/>
      <c r="Q1090" s="201"/>
      <c r="R1090" s="113"/>
      <c r="S1090" s="113"/>
      <c r="V1090" s="201"/>
      <c r="W1090" s="113"/>
      <c r="Y1090" s="113"/>
      <c r="Z1090" s="113"/>
      <c r="AA1090" s="113"/>
      <c r="AC1090" s="113"/>
      <c r="AD1090" s="201"/>
      <c r="AE1090" s="113"/>
      <c r="AF1090" s="113"/>
      <c r="AG1090" s="113"/>
    </row>
    <row r="1091" spans="1:33" x14ac:dyDescent="0.2">
      <c r="A1091" s="113"/>
      <c r="B1091" s="200"/>
      <c r="C1091" s="113"/>
      <c r="D1091" s="201"/>
      <c r="E1091" s="201"/>
      <c r="F1091" s="113"/>
      <c r="G1091" s="113"/>
      <c r="H1091" s="113"/>
      <c r="I1091" s="203"/>
      <c r="J1091" s="203"/>
      <c r="K1091" s="204"/>
      <c r="L1091" s="204"/>
      <c r="M1091" s="204"/>
      <c r="N1091" s="201"/>
      <c r="O1091" s="201"/>
      <c r="P1091" s="201"/>
      <c r="Q1091" s="201"/>
      <c r="R1091" s="113"/>
      <c r="S1091" s="113"/>
      <c r="V1091" s="201"/>
      <c r="W1091" s="113"/>
      <c r="Y1091" s="113"/>
      <c r="Z1091" s="113"/>
      <c r="AA1091" s="113"/>
      <c r="AC1091" s="113"/>
      <c r="AD1091" s="201"/>
      <c r="AE1091" s="113"/>
      <c r="AF1091" s="113"/>
      <c r="AG1091" s="113"/>
    </row>
    <row r="1092" spans="1:33" x14ac:dyDescent="0.2">
      <c r="A1092" s="113"/>
      <c r="B1092" s="200"/>
      <c r="C1092" s="113"/>
      <c r="D1092" s="201"/>
      <c r="E1092" s="201"/>
      <c r="F1092" s="113"/>
      <c r="G1092" s="113"/>
      <c r="H1092" s="113"/>
      <c r="I1092" s="203"/>
      <c r="J1092" s="203"/>
      <c r="K1092" s="204"/>
      <c r="L1092" s="204"/>
      <c r="M1092" s="204"/>
      <c r="N1092" s="201"/>
      <c r="O1092" s="201"/>
      <c r="P1092" s="201"/>
      <c r="Q1092" s="201"/>
      <c r="R1092" s="113"/>
      <c r="S1092" s="113"/>
      <c r="V1092" s="201"/>
      <c r="W1092" s="113"/>
      <c r="Y1092" s="113"/>
      <c r="Z1092" s="113"/>
      <c r="AA1092" s="113"/>
      <c r="AC1092" s="113"/>
      <c r="AD1092" s="201"/>
      <c r="AE1092" s="113"/>
      <c r="AF1092" s="113"/>
      <c r="AG1092" s="113"/>
    </row>
    <row r="1093" spans="1:33" x14ac:dyDescent="0.2">
      <c r="A1093" s="113"/>
      <c r="B1093" s="200"/>
      <c r="C1093" s="113"/>
      <c r="D1093" s="201"/>
      <c r="E1093" s="201"/>
      <c r="F1093" s="113"/>
      <c r="G1093" s="113"/>
      <c r="H1093" s="113"/>
      <c r="I1093" s="203"/>
      <c r="J1093" s="203"/>
      <c r="K1093" s="204"/>
      <c r="L1093" s="204"/>
      <c r="M1093" s="204"/>
      <c r="N1093" s="201"/>
      <c r="O1093" s="201"/>
      <c r="P1093" s="201"/>
      <c r="Q1093" s="201"/>
      <c r="R1093" s="113"/>
      <c r="S1093" s="113"/>
      <c r="V1093" s="201"/>
      <c r="W1093" s="113"/>
      <c r="Y1093" s="113"/>
      <c r="Z1093" s="113"/>
      <c r="AA1093" s="113"/>
      <c r="AC1093" s="113"/>
      <c r="AD1093" s="201"/>
      <c r="AE1093" s="113"/>
      <c r="AF1093" s="113"/>
      <c r="AG1093" s="113"/>
    </row>
    <row r="1094" spans="1:33" x14ac:dyDescent="0.2">
      <c r="A1094" s="113"/>
      <c r="B1094" s="200"/>
      <c r="C1094" s="113"/>
      <c r="D1094" s="201"/>
      <c r="E1094" s="201"/>
      <c r="F1094" s="113"/>
      <c r="G1094" s="113"/>
      <c r="H1094" s="113"/>
      <c r="I1094" s="203"/>
      <c r="J1094" s="203"/>
      <c r="K1094" s="204"/>
      <c r="L1094" s="204"/>
      <c r="M1094" s="204"/>
      <c r="N1094" s="201"/>
      <c r="O1094" s="201"/>
      <c r="P1094" s="201"/>
      <c r="Q1094" s="201"/>
      <c r="R1094" s="113"/>
      <c r="S1094" s="113"/>
      <c r="V1094" s="201"/>
      <c r="W1094" s="113"/>
      <c r="Y1094" s="113"/>
      <c r="Z1094" s="113"/>
      <c r="AA1094" s="113"/>
      <c r="AC1094" s="113"/>
      <c r="AD1094" s="201"/>
      <c r="AE1094" s="113"/>
      <c r="AF1094" s="113"/>
      <c r="AG1094" s="113"/>
    </row>
    <row r="1095" spans="1:33" x14ac:dyDescent="0.2">
      <c r="A1095" s="113"/>
      <c r="B1095" s="200"/>
      <c r="C1095" s="113"/>
      <c r="D1095" s="201"/>
      <c r="E1095" s="201"/>
      <c r="F1095" s="113"/>
      <c r="G1095" s="113"/>
      <c r="H1095" s="113"/>
      <c r="I1095" s="203"/>
      <c r="J1095" s="203"/>
      <c r="K1095" s="204"/>
      <c r="L1095" s="204"/>
      <c r="M1095" s="204"/>
      <c r="N1095" s="201"/>
      <c r="O1095" s="201"/>
      <c r="P1095" s="201"/>
      <c r="Q1095" s="201"/>
      <c r="R1095" s="113"/>
      <c r="S1095" s="113"/>
      <c r="V1095" s="201"/>
      <c r="W1095" s="113"/>
      <c r="Y1095" s="113"/>
      <c r="Z1095" s="113"/>
      <c r="AA1095" s="113"/>
      <c r="AC1095" s="113"/>
      <c r="AD1095" s="201"/>
      <c r="AE1095" s="113"/>
      <c r="AF1095" s="113"/>
      <c r="AG1095" s="113"/>
    </row>
    <row r="1096" spans="1:33" x14ac:dyDescent="0.2">
      <c r="A1096" s="113"/>
      <c r="B1096" s="200"/>
      <c r="C1096" s="113"/>
      <c r="D1096" s="201"/>
      <c r="E1096" s="201"/>
      <c r="F1096" s="113"/>
      <c r="G1096" s="113"/>
      <c r="H1096" s="113"/>
      <c r="I1096" s="203"/>
      <c r="J1096" s="203"/>
      <c r="K1096" s="204"/>
      <c r="L1096" s="204"/>
      <c r="M1096" s="204"/>
      <c r="N1096" s="201"/>
      <c r="O1096" s="201"/>
      <c r="P1096" s="201"/>
      <c r="Q1096" s="201"/>
      <c r="R1096" s="113"/>
      <c r="S1096" s="113"/>
      <c r="V1096" s="201"/>
      <c r="W1096" s="113"/>
      <c r="Y1096" s="113"/>
      <c r="Z1096" s="113"/>
      <c r="AA1096" s="113"/>
      <c r="AC1096" s="113"/>
      <c r="AD1096" s="201"/>
      <c r="AE1096" s="113"/>
      <c r="AF1096" s="113"/>
      <c r="AG1096" s="113"/>
    </row>
    <row r="1097" spans="1:33" x14ac:dyDescent="0.2">
      <c r="A1097" s="113"/>
      <c r="B1097" s="200"/>
      <c r="C1097" s="113"/>
      <c r="D1097" s="201"/>
      <c r="E1097" s="201"/>
      <c r="F1097" s="113"/>
      <c r="G1097" s="113"/>
      <c r="H1097" s="113"/>
      <c r="I1097" s="203"/>
      <c r="J1097" s="203"/>
      <c r="K1097" s="204"/>
      <c r="L1097" s="204"/>
      <c r="M1097" s="204"/>
      <c r="N1097" s="201"/>
      <c r="O1097" s="201"/>
      <c r="P1097" s="201"/>
      <c r="Q1097" s="201"/>
      <c r="R1097" s="113"/>
      <c r="S1097" s="113"/>
      <c r="V1097" s="201"/>
      <c r="W1097" s="113"/>
      <c r="Y1097" s="113"/>
      <c r="Z1097" s="113"/>
      <c r="AA1097" s="113"/>
      <c r="AC1097" s="113"/>
      <c r="AD1097" s="201"/>
      <c r="AE1097" s="113"/>
      <c r="AF1097" s="113"/>
      <c r="AG1097" s="113"/>
    </row>
    <row r="1098" spans="1:33" x14ac:dyDescent="0.2">
      <c r="A1098" s="113"/>
      <c r="B1098" s="200"/>
      <c r="C1098" s="113"/>
      <c r="D1098" s="201"/>
      <c r="E1098" s="201"/>
      <c r="F1098" s="113"/>
      <c r="G1098" s="113"/>
      <c r="H1098" s="113"/>
      <c r="I1098" s="203"/>
      <c r="J1098" s="203"/>
      <c r="K1098" s="204"/>
      <c r="L1098" s="204"/>
      <c r="M1098" s="204"/>
      <c r="N1098" s="201"/>
      <c r="O1098" s="201"/>
      <c r="P1098" s="201"/>
      <c r="Q1098" s="201"/>
      <c r="R1098" s="113"/>
      <c r="S1098" s="113"/>
      <c r="V1098" s="201"/>
      <c r="W1098" s="113"/>
      <c r="Y1098" s="113"/>
      <c r="Z1098" s="113"/>
      <c r="AA1098" s="113"/>
      <c r="AC1098" s="113"/>
      <c r="AD1098" s="201"/>
      <c r="AE1098" s="113"/>
      <c r="AF1098" s="113"/>
      <c r="AG1098" s="113"/>
    </row>
    <row r="1099" spans="1:33" x14ac:dyDescent="0.2">
      <c r="A1099" s="113"/>
      <c r="B1099" s="200"/>
      <c r="C1099" s="113"/>
      <c r="D1099" s="201"/>
      <c r="E1099" s="201"/>
      <c r="F1099" s="113"/>
      <c r="G1099" s="113"/>
      <c r="H1099" s="113"/>
      <c r="I1099" s="203"/>
      <c r="J1099" s="203"/>
      <c r="K1099" s="204"/>
      <c r="L1099" s="204"/>
      <c r="M1099" s="204"/>
      <c r="N1099" s="201"/>
      <c r="O1099" s="201"/>
      <c r="P1099" s="201"/>
      <c r="Q1099" s="201"/>
      <c r="R1099" s="113"/>
      <c r="S1099" s="113"/>
      <c r="V1099" s="201"/>
      <c r="W1099" s="113"/>
      <c r="Y1099" s="113"/>
      <c r="Z1099" s="113"/>
      <c r="AA1099" s="113"/>
      <c r="AC1099" s="113"/>
      <c r="AD1099" s="201"/>
      <c r="AE1099" s="113"/>
      <c r="AF1099" s="113"/>
      <c r="AG1099" s="113"/>
    </row>
    <row r="1100" spans="1:33" x14ac:dyDescent="0.2">
      <c r="A1100" s="113"/>
      <c r="B1100" s="200"/>
      <c r="C1100" s="113"/>
      <c r="D1100" s="201"/>
      <c r="E1100" s="201"/>
      <c r="F1100" s="113"/>
      <c r="G1100" s="113"/>
      <c r="H1100" s="113"/>
      <c r="I1100" s="203"/>
      <c r="J1100" s="203"/>
      <c r="K1100" s="204"/>
      <c r="L1100" s="204"/>
      <c r="M1100" s="204"/>
      <c r="N1100" s="201"/>
      <c r="O1100" s="201"/>
      <c r="P1100" s="201"/>
      <c r="Q1100" s="201"/>
      <c r="R1100" s="113"/>
      <c r="S1100" s="113"/>
      <c r="V1100" s="201"/>
      <c r="W1100" s="113"/>
      <c r="Y1100" s="113"/>
      <c r="Z1100" s="113"/>
      <c r="AA1100" s="113"/>
      <c r="AC1100" s="113"/>
      <c r="AD1100" s="201"/>
      <c r="AE1100" s="113"/>
      <c r="AF1100" s="113"/>
      <c r="AG1100" s="113"/>
    </row>
    <row r="1101" spans="1:33" x14ac:dyDescent="0.2">
      <c r="A1101" s="113"/>
      <c r="B1101" s="200"/>
      <c r="C1101" s="113"/>
      <c r="D1101" s="201"/>
      <c r="E1101" s="201"/>
      <c r="F1101" s="113"/>
      <c r="G1101" s="113"/>
      <c r="H1101" s="113"/>
      <c r="I1101" s="203"/>
      <c r="J1101" s="203"/>
      <c r="K1101" s="204"/>
      <c r="L1101" s="204"/>
      <c r="M1101" s="204"/>
      <c r="N1101" s="201"/>
      <c r="O1101" s="201"/>
      <c r="P1101" s="201"/>
      <c r="Q1101" s="201"/>
      <c r="R1101" s="113"/>
      <c r="S1101" s="113"/>
      <c r="V1101" s="201"/>
      <c r="W1101" s="113"/>
      <c r="Y1101" s="113"/>
      <c r="Z1101" s="113"/>
      <c r="AA1101" s="113"/>
      <c r="AC1101" s="113"/>
      <c r="AD1101" s="201"/>
      <c r="AE1101" s="113"/>
      <c r="AF1101" s="113"/>
      <c r="AG1101" s="113"/>
    </row>
    <row r="1102" spans="1:33" x14ac:dyDescent="0.2">
      <c r="A1102" s="113"/>
      <c r="B1102" s="200"/>
      <c r="C1102" s="113"/>
      <c r="D1102" s="201"/>
      <c r="E1102" s="201"/>
      <c r="F1102" s="113"/>
      <c r="G1102" s="113"/>
      <c r="H1102" s="113"/>
      <c r="I1102" s="203"/>
      <c r="J1102" s="203"/>
      <c r="K1102" s="204"/>
      <c r="L1102" s="204"/>
      <c r="M1102" s="204"/>
      <c r="N1102" s="201"/>
      <c r="O1102" s="201"/>
      <c r="P1102" s="201"/>
      <c r="Q1102" s="201"/>
      <c r="R1102" s="113"/>
      <c r="S1102" s="113"/>
      <c r="V1102" s="201"/>
      <c r="W1102" s="113"/>
      <c r="Y1102" s="113"/>
      <c r="Z1102" s="113"/>
      <c r="AA1102" s="113"/>
      <c r="AC1102" s="113"/>
      <c r="AD1102" s="201"/>
      <c r="AE1102" s="113"/>
      <c r="AF1102" s="113"/>
      <c r="AG1102" s="113"/>
    </row>
    <row r="1103" spans="1:33" x14ac:dyDescent="0.2">
      <c r="A1103" s="113"/>
      <c r="B1103" s="200"/>
      <c r="C1103" s="113"/>
      <c r="D1103" s="201"/>
      <c r="E1103" s="201"/>
      <c r="F1103" s="113"/>
      <c r="G1103" s="113"/>
      <c r="H1103" s="113"/>
      <c r="I1103" s="203"/>
      <c r="J1103" s="203"/>
      <c r="K1103" s="204"/>
      <c r="L1103" s="204"/>
      <c r="M1103" s="204"/>
      <c r="N1103" s="201"/>
      <c r="O1103" s="201"/>
      <c r="P1103" s="201"/>
      <c r="Q1103" s="201"/>
      <c r="R1103" s="113"/>
      <c r="S1103" s="113"/>
      <c r="V1103" s="201"/>
      <c r="W1103" s="113"/>
      <c r="Y1103" s="113"/>
      <c r="Z1103" s="113"/>
      <c r="AA1103" s="113"/>
      <c r="AC1103" s="113"/>
      <c r="AD1103" s="201"/>
      <c r="AE1103" s="113"/>
      <c r="AF1103" s="113"/>
      <c r="AG1103" s="113"/>
    </row>
    <row r="1104" spans="1:33" x14ac:dyDescent="0.2">
      <c r="A1104" s="113"/>
      <c r="B1104" s="200"/>
      <c r="C1104" s="113"/>
      <c r="D1104" s="201"/>
      <c r="E1104" s="201"/>
      <c r="F1104" s="113"/>
      <c r="G1104" s="113"/>
      <c r="H1104" s="113"/>
      <c r="I1104" s="203"/>
      <c r="J1104" s="203"/>
      <c r="K1104" s="204"/>
      <c r="L1104" s="204"/>
      <c r="M1104" s="204"/>
      <c r="N1104" s="201"/>
      <c r="O1104" s="201"/>
      <c r="P1104" s="201"/>
      <c r="Q1104" s="201"/>
      <c r="R1104" s="113"/>
      <c r="S1104" s="113"/>
      <c r="V1104" s="201"/>
      <c r="W1104" s="113"/>
      <c r="Y1104" s="113"/>
      <c r="Z1104" s="113"/>
      <c r="AA1104" s="113"/>
      <c r="AC1104" s="113"/>
      <c r="AD1104" s="201"/>
      <c r="AE1104" s="113"/>
      <c r="AF1104" s="113"/>
      <c r="AG1104" s="113"/>
    </row>
    <row r="1105" spans="1:33" x14ac:dyDescent="0.2">
      <c r="A1105" s="113"/>
      <c r="B1105" s="200"/>
      <c r="C1105" s="113"/>
      <c r="D1105" s="201"/>
      <c r="E1105" s="201"/>
      <c r="F1105" s="113"/>
      <c r="G1105" s="113"/>
      <c r="H1105" s="113"/>
      <c r="I1105" s="203"/>
      <c r="J1105" s="203"/>
      <c r="K1105" s="204"/>
      <c r="L1105" s="204"/>
      <c r="M1105" s="204"/>
      <c r="N1105" s="201"/>
      <c r="O1105" s="201"/>
      <c r="P1105" s="201"/>
      <c r="Q1105" s="201"/>
      <c r="R1105" s="113"/>
      <c r="S1105" s="113"/>
      <c r="V1105" s="201"/>
      <c r="W1105" s="113"/>
      <c r="Y1105" s="113"/>
      <c r="Z1105" s="113"/>
      <c r="AA1105" s="113"/>
      <c r="AC1105" s="113"/>
      <c r="AD1105" s="201"/>
      <c r="AE1105" s="113"/>
      <c r="AF1105" s="113"/>
      <c r="AG1105" s="113"/>
    </row>
    <row r="1106" spans="1:33" x14ac:dyDescent="0.2">
      <c r="A1106" s="113"/>
      <c r="B1106" s="200"/>
      <c r="C1106" s="113"/>
      <c r="D1106" s="201"/>
      <c r="E1106" s="201"/>
      <c r="F1106" s="113"/>
      <c r="G1106" s="113"/>
      <c r="H1106" s="113"/>
      <c r="I1106" s="203"/>
      <c r="J1106" s="203"/>
      <c r="K1106" s="204"/>
      <c r="L1106" s="204"/>
      <c r="M1106" s="204"/>
      <c r="N1106" s="201"/>
      <c r="O1106" s="201"/>
      <c r="P1106" s="201"/>
      <c r="Q1106" s="201"/>
      <c r="R1106" s="113"/>
      <c r="S1106" s="113"/>
      <c r="V1106" s="201"/>
      <c r="W1106" s="113"/>
      <c r="Y1106" s="113"/>
      <c r="Z1106" s="113"/>
      <c r="AA1106" s="113"/>
      <c r="AC1106" s="113"/>
      <c r="AD1106" s="201"/>
      <c r="AE1106" s="113"/>
      <c r="AF1106" s="113"/>
      <c r="AG1106" s="113"/>
    </row>
    <row r="1107" spans="1:33" x14ac:dyDescent="0.2">
      <c r="A1107" s="113"/>
      <c r="B1107" s="200"/>
      <c r="C1107" s="113"/>
      <c r="D1107" s="201"/>
      <c r="E1107" s="201"/>
      <c r="F1107" s="113"/>
      <c r="G1107" s="113"/>
      <c r="H1107" s="113"/>
      <c r="I1107" s="203"/>
      <c r="J1107" s="203"/>
      <c r="K1107" s="204"/>
      <c r="L1107" s="204"/>
      <c r="M1107" s="204"/>
      <c r="N1107" s="201"/>
      <c r="O1107" s="201"/>
      <c r="P1107" s="201"/>
      <c r="Q1107" s="201"/>
      <c r="R1107" s="113"/>
      <c r="S1107" s="113"/>
      <c r="V1107" s="201"/>
      <c r="W1107" s="113"/>
      <c r="Y1107" s="113"/>
      <c r="Z1107" s="113"/>
      <c r="AA1107" s="113"/>
      <c r="AC1107" s="113"/>
      <c r="AD1107" s="201"/>
      <c r="AE1107" s="113"/>
      <c r="AF1107" s="113"/>
      <c r="AG1107" s="113"/>
    </row>
    <row r="1108" spans="1:33" x14ac:dyDescent="0.2">
      <c r="A1108" s="113"/>
      <c r="B1108" s="200"/>
      <c r="C1108" s="113"/>
      <c r="D1108" s="201"/>
      <c r="E1108" s="201"/>
      <c r="F1108" s="113"/>
      <c r="G1108" s="113"/>
      <c r="H1108" s="113"/>
      <c r="I1108" s="203"/>
      <c r="J1108" s="203"/>
      <c r="K1108" s="204"/>
      <c r="L1108" s="204"/>
      <c r="M1108" s="204"/>
      <c r="N1108" s="201"/>
      <c r="O1108" s="201"/>
      <c r="P1108" s="201"/>
      <c r="Q1108" s="201"/>
      <c r="R1108" s="113"/>
      <c r="S1108" s="113"/>
      <c r="V1108" s="201"/>
      <c r="W1108" s="113"/>
      <c r="Y1108" s="113"/>
      <c r="Z1108" s="113"/>
      <c r="AA1108" s="113"/>
      <c r="AC1108" s="113"/>
      <c r="AD1108" s="201"/>
      <c r="AE1108" s="113"/>
      <c r="AF1108" s="113"/>
      <c r="AG1108" s="113"/>
    </row>
    <row r="1109" spans="1:33" x14ac:dyDescent="0.2">
      <c r="A1109" s="113"/>
      <c r="B1109" s="200"/>
      <c r="C1109" s="113"/>
      <c r="D1109" s="201"/>
      <c r="E1109" s="201"/>
      <c r="F1109" s="113"/>
      <c r="G1109" s="113"/>
      <c r="H1109" s="113"/>
      <c r="I1109" s="203"/>
      <c r="J1109" s="203"/>
      <c r="K1109" s="204"/>
      <c r="L1109" s="204"/>
      <c r="M1109" s="204"/>
      <c r="N1109" s="201"/>
      <c r="O1109" s="201"/>
      <c r="P1109" s="201"/>
      <c r="Q1109" s="201"/>
      <c r="R1109" s="113"/>
      <c r="S1109" s="113"/>
      <c r="V1109" s="201"/>
      <c r="W1109" s="113"/>
      <c r="Y1109" s="113"/>
      <c r="Z1109" s="113"/>
      <c r="AA1109" s="113"/>
      <c r="AC1109" s="113"/>
      <c r="AD1109" s="201"/>
      <c r="AE1109" s="113"/>
      <c r="AF1109" s="113"/>
      <c r="AG1109" s="113"/>
    </row>
    <row r="1110" spans="1:33" x14ac:dyDescent="0.2">
      <c r="A1110" s="113"/>
      <c r="B1110" s="200"/>
      <c r="C1110" s="113"/>
      <c r="D1110" s="201"/>
      <c r="E1110" s="201"/>
      <c r="F1110" s="113"/>
      <c r="G1110" s="113"/>
      <c r="H1110" s="113"/>
      <c r="I1110" s="203"/>
      <c r="J1110" s="203"/>
      <c r="K1110" s="204"/>
      <c r="L1110" s="204"/>
      <c r="M1110" s="204"/>
      <c r="N1110" s="201"/>
      <c r="O1110" s="201"/>
      <c r="P1110" s="201"/>
      <c r="Q1110" s="201"/>
      <c r="R1110" s="113"/>
      <c r="S1110" s="113"/>
      <c r="V1110" s="201"/>
      <c r="W1110" s="113"/>
      <c r="Y1110" s="113"/>
      <c r="Z1110" s="113"/>
      <c r="AA1110" s="113"/>
      <c r="AC1110" s="113"/>
      <c r="AD1110" s="201"/>
      <c r="AE1110" s="113"/>
      <c r="AF1110" s="113"/>
      <c r="AG1110" s="113"/>
    </row>
    <row r="1111" spans="1:33" x14ac:dyDescent="0.2">
      <c r="A1111" s="113"/>
      <c r="B1111" s="200"/>
      <c r="C1111" s="113"/>
      <c r="D1111" s="201"/>
      <c r="E1111" s="201"/>
      <c r="F1111" s="113"/>
      <c r="G1111" s="113"/>
      <c r="H1111" s="113"/>
      <c r="I1111" s="203"/>
      <c r="J1111" s="203"/>
      <c r="K1111" s="204"/>
      <c r="L1111" s="204"/>
      <c r="M1111" s="204"/>
      <c r="N1111" s="201"/>
      <c r="O1111" s="201"/>
      <c r="P1111" s="201"/>
      <c r="Q1111" s="201"/>
      <c r="R1111" s="113"/>
      <c r="S1111" s="113"/>
      <c r="V1111" s="201"/>
      <c r="W1111" s="113"/>
      <c r="Y1111" s="113"/>
      <c r="Z1111" s="113"/>
      <c r="AA1111" s="113"/>
      <c r="AC1111" s="113"/>
      <c r="AD1111" s="201"/>
      <c r="AE1111" s="113"/>
      <c r="AF1111" s="113"/>
      <c r="AG1111" s="113"/>
    </row>
    <row r="1112" spans="1:33" x14ac:dyDescent="0.2">
      <c r="A1112" s="113"/>
      <c r="B1112" s="200"/>
      <c r="C1112" s="113"/>
      <c r="D1112" s="201"/>
      <c r="E1112" s="201"/>
      <c r="F1112" s="113"/>
      <c r="G1112" s="113"/>
      <c r="H1112" s="113"/>
      <c r="I1112" s="203"/>
      <c r="J1112" s="203"/>
      <c r="K1112" s="204"/>
      <c r="L1112" s="204"/>
      <c r="M1112" s="204"/>
      <c r="N1112" s="201"/>
      <c r="O1112" s="201"/>
      <c r="P1112" s="201"/>
      <c r="Q1112" s="201"/>
      <c r="R1112" s="113"/>
      <c r="S1112" s="113"/>
      <c r="V1112" s="201"/>
      <c r="W1112" s="113"/>
      <c r="Y1112" s="113"/>
      <c r="Z1112" s="113"/>
      <c r="AA1112" s="113"/>
      <c r="AC1112" s="113"/>
      <c r="AD1112" s="201"/>
      <c r="AE1112" s="113"/>
      <c r="AF1112" s="113"/>
      <c r="AG1112" s="113"/>
    </row>
    <row r="1113" spans="1:33" x14ac:dyDescent="0.2">
      <c r="A1113" s="113"/>
      <c r="B1113" s="200"/>
      <c r="C1113" s="113"/>
      <c r="D1113" s="201"/>
      <c r="E1113" s="201"/>
      <c r="F1113" s="113"/>
      <c r="G1113" s="113"/>
      <c r="H1113" s="113"/>
      <c r="I1113" s="203"/>
      <c r="J1113" s="203"/>
      <c r="K1113" s="204"/>
      <c r="L1113" s="204"/>
      <c r="M1113" s="204"/>
      <c r="N1113" s="201"/>
      <c r="O1113" s="201"/>
      <c r="P1113" s="201"/>
      <c r="Q1113" s="201"/>
      <c r="R1113" s="113"/>
      <c r="S1113" s="113"/>
      <c r="V1113" s="201"/>
      <c r="W1113" s="113"/>
      <c r="Y1113" s="113"/>
      <c r="Z1113" s="113"/>
      <c r="AA1113" s="113"/>
      <c r="AC1113" s="113"/>
      <c r="AD1113" s="201"/>
      <c r="AE1113" s="113"/>
      <c r="AF1113" s="113"/>
      <c r="AG1113" s="113"/>
    </row>
    <row r="1114" spans="1:33" x14ac:dyDescent="0.2">
      <c r="A1114" s="113"/>
      <c r="B1114" s="200"/>
      <c r="C1114" s="113"/>
      <c r="D1114" s="201"/>
      <c r="E1114" s="201"/>
      <c r="F1114" s="113"/>
      <c r="G1114" s="113"/>
      <c r="H1114" s="113"/>
      <c r="I1114" s="203"/>
      <c r="J1114" s="203"/>
      <c r="K1114" s="204"/>
      <c r="L1114" s="204"/>
      <c r="M1114" s="204"/>
      <c r="N1114" s="201"/>
      <c r="O1114" s="201"/>
      <c r="P1114" s="201"/>
      <c r="Q1114" s="201"/>
      <c r="R1114" s="113"/>
      <c r="S1114" s="113"/>
      <c r="V1114" s="201"/>
      <c r="W1114" s="113"/>
      <c r="Y1114" s="113"/>
      <c r="Z1114" s="113"/>
      <c r="AA1114" s="113"/>
      <c r="AC1114" s="113"/>
      <c r="AD1114" s="201"/>
      <c r="AE1114" s="113"/>
      <c r="AF1114" s="113"/>
      <c r="AG1114" s="113"/>
    </row>
    <row r="1115" spans="1:33" x14ac:dyDescent="0.2">
      <c r="A1115" s="113"/>
      <c r="B1115" s="200"/>
      <c r="C1115" s="113"/>
      <c r="D1115" s="201"/>
      <c r="E1115" s="201"/>
      <c r="F1115" s="113"/>
      <c r="G1115" s="113"/>
      <c r="H1115" s="113"/>
      <c r="I1115" s="203"/>
      <c r="J1115" s="203"/>
      <c r="K1115" s="204"/>
      <c r="L1115" s="204"/>
      <c r="M1115" s="204"/>
      <c r="N1115" s="201"/>
      <c r="O1115" s="201"/>
      <c r="P1115" s="201"/>
      <c r="Q1115" s="201"/>
      <c r="R1115" s="113"/>
      <c r="S1115" s="113"/>
      <c r="V1115" s="201"/>
      <c r="W1115" s="113"/>
      <c r="Y1115" s="113"/>
      <c r="Z1115" s="113"/>
      <c r="AA1115" s="113"/>
      <c r="AC1115" s="113"/>
      <c r="AD1115" s="201"/>
      <c r="AE1115" s="113"/>
      <c r="AF1115" s="113"/>
      <c r="AG1115" s="113"/>
    </row>
    <row r="1116" spans="1:33" x14ac:dyDescent="0.2">
      <c r="A1116" s="113"/>
      <c r="B1116" s="200"/>
      <c r="C1116" s="113"/>
      <c r="D1116" s="201"/>
      <c r="E1116" s="201"/>
      <c r="F1116" s="113"/>
      <c r="G1116" s="113"/>
      <c r="H1116" s="113"/>
      <c r="I1116" s="203"/>
      <c r="J1116" s="203"/>
      <c r="K1116" s="204"/>
      <c r="L1116" s="204"/>
      <c r="M1116" s="204"/>
      <c r="N1116" s="201"/>
      <c r="O1116" s="201"/>
      <c r="P1116" s="201"/>
      <c r="Q1116" s="201"/>
      <c r="R1116" s="113"/>
      <c r="S1116" s="113"/>
      <c r="V1116" s="201"/>
      <c r="W1116" s="113"/>
      <c r="Y1116" s="113"/>
      <c r="Z1116" s="113"/>
      <c r="AA1116" s="113"/>
      <c r="AC1116" s="113"/>
      <c r="AD1116" s="201"/>
      <c r="AE1116" s="113"/>
      <c r="AF1116" s="113"/>
      <c r="AG1116" s="113"/>
    </row>
    <row r="1117" spans="1:33" x14ac:dyDescent="0.2">
      <c r="A1117" s="113"/>
      <c r="B1117" s="200"/>
      <c r="C1117" s="113"/>
      <c r="D1117" s="201"/>
      <c r="E1117" s="201"/>
      <c r="F1117" s="113"/>
      <c r="G1117" s="113"/>
      <c r="H1117" s="113"/>
      <c r="I1117" s="203"/>
      <c r="J1117" s="203"/>
      <c r="K1117" s="204"/>
      <c r="L1117" s="204"/>
      <c r="M1117" s="204"/>
      <c r="N1117" s="201"/>
      <c r="O1117" s="201"/>
      <c r="P1117" s="201"/>
      <c r="Q1117" s="201"/>
      <c r="R1117" s="113"/>
      <c r="S1117" s="113"/>
      <c r="V1117" s="201"/>
      <c r="W1117" s="113"/>
      <c r="Y1117" s="113"/>
      <c r="Z1117" s="113"/>
      <c r="AA1117" s="113"/>
      <c r="AC1117" s="113"/>
      <c r="AD1117" s="201"/>
      <c r="AE1117" s="113"/>
      <c r="AF1117" s="113"/>
      <c r="AG1117" s="113"/>
    </row>
    <row r="1118" spans="1:33" x14ac:dyDescent="0.2">
      <c r="A1118" s="113"/>
      <c r="B1118" s="200"/>
      <c r="C1118" s="113"/>
      <c r="D1118" s="201"/>
      <c r="E1118" s="201"/>
      <c r="F1118" s="113"/>
      <c r="G1118" s="113"/>
      <c r="H1118" s="113"/>
      <c r="I1118" s="203"/>
      <c r="J1118" s="203"/>
      <c r="K1118" s="204"/>
      <c r="L1118" s="204"/>
      <c r="M1118" s="204"/>
      <c r="N1118" s="201"/>
      <c r="O1118" s="201"/>
      <c r="P1118" s="201"/>
      <c r="Q1118" s="201"/>
      <c r="R1118" s="113"/>
      <c r="S1118" s="113"/>
      <c r="V1118" s="201"/>
      <c r="W1118" s="113"/>
      <c r="Y1118" s="113"/>
      <c r="Z1118" s="113"/>
      <c r="AA1118" s="113"/>
      <c r="AC1118" s="113"/>
      <c r="AD1118" s="201"/>
      <c r="AE1118" s="113"/>
      <c r="AF1118" s="113"/>
      <c r="AG1118" s="113"/>
    </row>
    <row r="1119" spans="1:33" x14ac:dyDescent="0.2">
      <c r="A1119" s="113"/>
      <c r="B1119" s="200"/>
      <c r="C1119" s="113"/>
      <c r="D1119" s="201"/>
      <c r="E1119" s="201"/>
      <c r="F1119" s="113"/>
      <c r="G1119" s="113"/>
      <c r="H1119" s="113"/>
      <c r="I1119" s="203"/>
      <c r="J1119" s="203"/>
      <c r="K1119" s="204"/>
      <c r="L1119" s="204"/>
      <c r="M1119" s="204"/>
      <c r="N1119" s="201"/>
      <c r="O1119" s="201"/>
      <c r="P1119" s="201"/>
      <c r="Q1119" s="201"/>
      <c r="R1119" s="113"/>
      <c r="S1119" s="113"/>
      <c r="V1119" s="201"/>
      <c r="W1119" s="113"/>
      <c r="Y1119" s="113"/>
      <c r="Z1119" s="113"/>
      <c r="AA1119" s="113"/>
      <c r="AC1119" s="113"/>
      <c r="AD1119" s="201"/>
      <c r="AE1119" s="113"/>
      <c r="AF1119" s="113"/>
      <c r="AG1119" s="113"/>
    </row>
    <row r="1120" spans="1:33" x14ac:dyDescent="0.2">
      <c r="A1120" s="113"/>
      <c r="B1120" s="200"/>
      <c r="C1120" s="113"/>
      <c r="D1120" s="201"/>
      <c r="E1120" s="201"/>
      <c r="F1120" s="113"/>
      <c r="G1120" s="113"/>
      <c r="H1120" s="113"/>
      <c r="I1120" s="203"/>
      <c r="J1120" s="203"/>
      <c r="K1120" s="204"/>
      <c r="L1120" s="204"/>
      <c r="M1120" s="204"/>
      <c r="N1120" s="201"/>
      <c r="O1120" s="201"/>
      <c r="P1120" s="201"/>
      <c r="Q1120" s="201"/>
      <c r="R1120" s="113"/>
      <c r="S1120" s="113"/>
      <c r="V1120" s="201"/>
      <c r="W1120" s="113"/>
      <c r="Y1120" s="113"/>
      <c r="Z1120" s="113"/>
      <c r="AA1120" s="113"/>
      <c r="AC1120" s="113"/>
      <c r="AD1120" s="201"/>
      <c r="AE1120" s="113"/>
      <c r="AF1120" s="113"/>
      <c r="AG1120" s="113"/>
    </row>
    <row r="1121" spans="1:33" x14ac:dyDescent="0.2">
      <c r="A1121" s="113"/>
      <c r="B1121" s="200"/>
      <c r="C1121" s="113"/>
      <c r="D1121" s="201"/>
      <c r="E1121" s="201"/>
      <c r="F1121" s="113"/>
      <c r="G1121" s="113"/>
      <c r="H1121" s="113"/>
      <c r="I1121" s="203"/>
      <c r="J1121" s="203"/>
      <c r="K1121" s="204"/>
      <c r="L1121" s="204"/>
      <c r="M1121" s="204"/>
      <c r="N1121" s="201"/>
      <c r="O1121" s="201"/>
      <c r="P1121" s="201"/>
      <c r="Q1121" s="201"/>
      <c r="R1121" s="113"/>
      <c r="S1121" s="113"/>
      <c r="V1121" s="201"/>
      <c r="W1121" s="113"/>
      <c r="Y1121" s="113"/>
      <c r="Z1121" s="113"/>
      <c r="AA1121" s="113"/>
      <c r="AC1121" s="113"/>
      <c r="AD1121" s="201"/>
      <c r="AE1121" s="113"/>
      <c r="AF1121" s="113"/>
      <c r="AG1121" s="113"/>
    </row>
    <row r="1122" spans="1:33" x14ac:dyDescent="0.2">
      <c r="A1122" s="113"/>
      <c r="B1122" s="200"/>
      <c r="C1122" s="113"/>
      <c r="D1122" s="201"/>
      <c r="E1122" s="201"/>
      <c r="F1122" s="113"/>
      <c r="G1122" s="113"/>
      <c r="H1122" s="113"/>
      <c r="I1122" s="203"/>
      <c r="J1122" s="203"/>
      <c r="K1122" s="204"/>
      <c r="L1122" s="204"/>
      <c r="M1122" s="204"/>
      <c r="N1122" s="201"/>
      <c r="O1122" s="201"/>
      <c r="P1122" s="201"/>
      <c r="Q1122" s="201"/>
      <c r="R1122" s="113"/>
      <c r="S1122" s="113"/>
      <c r="V1122" s="201"/>
      <c r="W1122" s="113"/>
      <c r="Y1122" s="113"/>
      <c r="Z1122" s="113"/>
      <c r="AA1122" s="113"/>
      <c r="AC1122" s="113"/>
      <c r="AD1122" s="201"/>
      <c r="AE1122" s="113"/>
      <c r="AF1122" s="113"/>
      <c r="AG1122" s="113"/>
    </row>
    <row r="1123" spans="1:33" x14ac:dyDescent="0.2">
      <c r="A1123" s="113"/>
      <c r="B1123" s="200"/>
      <c r="C1123" s="113"/>
      <c r="D1123" s="201"/>
      <c r="E1123" s="201"/>
      <c r="F1123" s="113"/>
      <c r="G1123" s="113"/>
      <c r="H1123" s="113"/>
      <c r="I1123" s="203"/>
      <c r="J1123" s="203"/>
      <c r="K1123" s="204"/>
      <c r="L1123" s="204"/>
      <c r="M1123" s="204"/>
      <c r="N1123" s="201"/>
      <c r="O1123" s="201"/>
      <c r="P1123" s="201"/>
      <c r="Q1123" s="201"/>
      <c r="R1123" s="113"/>
      <c r="S1123" s="113"/>
      <c r="V1123" s="201"/>
      <c r="W1123" s="113"/>
      <c r="Y1123" s="113"/>
      <c r="Z1123" s="113"/>
      <c r="AA1123" s="113"/>
      <c r="AC1123" s="113"/>
      <c r="AD1123" s="201"/>
      <c r="AE1123" s="113"/>
      <c r="AF1123" s="113"/>
      <c r="AG1123" s="113"/>
    </row>
    <row r="1124" spans="1:33" x14ac:dyDescent="0.2">
      <c r="A1124" s="113"/>
      <c r="B1124" s="200"/>
      <c r="C1124" s="113"/>
      <c r="D1124" s="201"/>
      <c r="E1124" s="201"/>
      <c r="F1124" s="113"/>
      <c r="G1124" s="113"/>
      <c r="H1124" s="113"/>
      <c r="I1124" s="203"/>
      <c r="J1124" s="203"/>
      <c r="K1124" s="204"/>
      <c r="L1124" s="204"/>
      <c r="M1124" s="204"/>
      <c r="N1124" s="201"/>
      <c r="O1124" s="201"/>
      <c r="P1124" s="201"/>
      <c r="Q1124" s="201"/>
      <c r="R1124" s="113"/>
      <c r="S1124" s="113"/>
      <c r="V1124" s="201"/>
      <c r="W1124" s="113"/>
      <c r="Y1124" s="113"/>
      <c r="Z1124" s="113"/>
      <c r="AA1124" s="113"/>
      <c r="AC1124" s="113"/>
      <c r="AD1124" s="201"/>
      <c r="AE1124" s="113"/>
      <c r="AF1124" s="113"/>
      <c r="AG1124" s="113"/>
    </row>
    <row r="1125" spans="1:33" x14ac:dyDescent="0.2">
      <c r="A1125" s="113"/>
      <c r="B1125" s="200"/>
      <c r="C1125" s="113"/>
      <c r="D1125" s="201"/>
      <c r="E1125" s="201"/>
      <c r="F1125" s="113"/>
      <c r="G1125" s="113"/>
      <c r="H1125" s="113"/>
      <c r="I1125" s="203"/>
      <c r="J1125" s="203"/>
      <c r="K1125" s="204"/>
      <c r="L1125" s="204"/>
      <c r="M1125" s="204"/>
      <c r="N1125" s="201"/>
      <c r="O1125" s="201"/>
      <c r="P1125" s="201"/>
      <c r="Q1125" s="201"/>
      <c r="R1125" s="113"/>
      <c r="S1125" s="113"/>
      <c r="V1125" s="201"/>
      <c r="W1125" s="113"/>
      <c r="Y1125" s="113"/>
      <c r="Z1125" s="113"/>
      <c r="AA1125" s="113"/>
      <c r="AC1125" s="113"/>
      <c r="AD1125" s="201"/>
      <c r="AE1125" s="113"/>
      <c r="AF1125" s="113"/>
      <c r="AG1125" s="113"/>
    </row>
    <row r="1126" spans="1:33" x14ac:dyDescent="0.2">
      <c r="A1126" s="113"/>
      <c r="B1126" s="200"/>
      <c r="C1126" s="113"/>
      <c r="D1126" s="201"/>
      <c r="E1126" s="201"/>
      <c r="F1126" s="113"/>
      <c r="G1126" s="113"/>
      <c r="H1126" s="113"/>
      <c r="I1126" s="203"/>
      <c r="J1126" s="203"/>
      <c r="K1126" s="204"/>
      <c r="L1126" s="204"/>
      <c r="M1126" s="204"/>
      <c r="N1126" s="201"/>
      <c r="O1126" s="201"/>
      <c r="P1126" s="201"/>
      <c r="Q1126" s="201"/>
      <c r="R1126" s="113"/>
      <c r="S1126" s="113"/>
      <c r="V1126" s="201"/>
      <c r="W1126" s="113"/>
      <c r="Y1126" s="113"/>
      <c r="Z1126" s="113"/>
      <c r="AA1126" s="113"/>
      <c r="AC1126" s="113"/>
      <c r="AD1126" s="201"/>
      <c r="AE1126" s="113"/>
      <c r="AF1126" s="113"/>
      <c r="AG1126" s="113"/>
    </row>
    <row r="1127" spans="1:33" x14ac:dyDescent="0.2">
      <c r="A1127" s="113"/>
      <c r="B1127" s="200"/>
      <c r="C1127" s="113"/>
      <c r="D1127" s="201"/>
      <c r="E1127" s="201"/>
      <c r="F1127" s="113"/>
      <c r="G1127" s="113"/>
      <c r="H1127" s="113"/>
      <c r="I1127" s="203"/>
      <c r="J1127" s="203"/>
      <c r="K1127" s="204"/>
      <c r="L1127" s="204"/>
      <c r="M1127" s="204"/>
      <c r="N1127" s="201"/>
      <c r="O1127" s="201"/>
      <c r="P1127" s="201"/>
      <c r="Q1127" s="201"/>
      <c r="R1127" s="113"/>
      <c r="S1127" s="113"/>
      <c r="V1127" s="201"/>
      <c r="W1127" s="113"/>
      <c r="Y1127" s="113"/>
      <c r="Z1127" s="113"/>
      <c r="AA1127" s="113"/>
      <c r="AC1127" s="113"/>
      <c r="AD1127" s="201"/>
      <c r="AE1127" s="113"/>
      <c r="AF1127" s="113"/>
      <c r="AG1127" s="113"/>
    </row>
    <row r="1128" spans="1:33" x14ac:dyDescent="0.2">
      <c r="A1128" s="113"/>
      <c r="B1128" s="200"/>
      <c r="C1128" s="113"/>
      <c r="D1128" s="201"/>
      <c r="E1128" s="201"/>
      <c r="F1128" s="113"/>
      <c r="G1128" s="113"/>
      <c r="H1128" s="113"/>
      <c r="I1128" s="203"/>
      <c r="J1128" s="203"/>
      <c r="K1128" s="204"/>
      <c r="L1128" s="204"/>
      <c r="M1128" s="204"/>
      <c r="N1128" s="201"/>
      <c r="O1128" s="201"/>
      <c r="P1128" s="201"/>
      <c r="Q1128" s="201"/>
      <c r="R1128" s="113"/>
      <c r="S1128" s="113"/>
      <c r="V1128" s="201"/>
      <c r="W1128" s="113"/>
      <c r="Y1128" s="113"/>
      <c r="Z1128" s="113"/>
      <c r="AA1128" s="113"/>
      <c r="AC1128" s="113"/>
      <c r="AD1128" s="201"/>
      <c r="AE1128" s="113"/>
      <c r="AF1128" s="113"/>
      <c r="AG1128" s="113"/>
    </row>
    <row r="1129" spans="1:33" x14ac:dyDescent="0.2">
      <c r="A1129" s="113"/>
      <c r="B1129" s="200"/>
      <c r="C1129" s="113"/>
      <c r="D1129" s="201"/>
      <c r="E1129" s="201"/>
      <c r="F1129" s="113"/>
      <c r="G1129" s="113"/>
      <c r="H1129" s="113"/>
      <c r="I1129" s="203"/>
      <c r="J1129" s="203"/>
      <c r="K1129" s="204"/>
      <c r="L1129" s="204"/>
      <c r="M1129" s="204"/>
      <c r="N1129" s="201"/>
      <c r="O1129" s="201"/>
      <c r="P1129" s="201"/>
      <c r="Q1129" s="201"/>
      <c r="R1129" s="113"/>
      <c r="S1129" s="113"/>
      <c r="V1129" s="201"/>
      <c r="W1129" s="113"/>
      <c r="Y1129" s="113"/>
      <c r="Z1129" s="113"/>
      <c r="AA1129" s="113"/>
      <c r="AC1129" s="113"/>
      <c r="AD1129" s="201"/>
      <c r="AE1129" s="113"/>
      <c r="AF1129" s="113"/>
      <c r="AG1129" s="113"/>
    </row>
    <row r="1130" spans="1:33" x14ac:dyDescent="0.2">
      <c r="A1130" s="113"/>
      <c r="B1130" s="200"/>
      <c r="C1130" s="113"/>
      <c r="D1130" s="201"/>
      <c r="E1130" s="201"/>
      <c r="F1130" s="113"/>
      <c r="G1130" s="113"/>
      <c r="H1130" s="113"/>
      <c r="I1130" s="203"/>
      <c r="J1130" s="203"/>
      <c r="K1130" s="204"/>
      <c r="L1130" s="204"/>
      <c r="M1130" s="204"/>
      <c r="N1130" s="201"/>
      <c r="O1130" s="201"/>
      <c r="P1130" s="201"/>
      <c r="Q1130" s="201"/>
      <c r="R1130" s="113"/>
      <c r="S1130" s="113"/>
      <c r="V1130" s="201"/>
      <c r="W1130" s="113"/>
      <c r="Y1130" s="113"/>
      <c r="Z1130" s="113"/>
      <c r="AA1130" s="113"/>
      <c r="AC1130" s="113"/>
      <c r="AD1130" s="201"/>
      <c r="AE1130" s="113"/>
      <c r="AF1130" s="113"/>
      <c r="AG1130" s="113"/>
    </row>
    <row r="1131" spans="1:33" x14ac:dyDescent="0.2">
      <c r="A1131" s="113"/>
      <c r="B1131" s="200"/>
      <c r="C1131" s="113"/>
      <c r="D1131" s="201"/>
      <c r="E1131" s="201"/>
      <c r="F1131" s="113"/>
      <c r="G1131" s="113"/>
      <c r="H1131" s="113"/>
      <c r="I1131" s="203"/>
      <c r="J1131" s="203"/>
      <c r="K1131" s="204"/>
      <c r="L1131" s="204"/>
      <c r="M1131" s="204"/>
      <c r="N1131" s="201"/>
      <c r="O1131" s="201"/>
      <c r="P1131" s="201"/>
      <c r="Q1131" s="201"/>
      <c r="R1131" s="113"/>
      <c r="S1131" s="113"/>
      <c r="V1131" s="201"/>
      <c r="W1131" s="113"/>
      <c r="Y1131" s="113"/>
      <c r="Z1131" s="113"/>
      <c r="AA1131" s="113"/>
      <c r="AC1131" s="113"/>
      <c r="AD1131" s="201"/>
      <c r="AE1131" s="113"/>
      <c r="AF1131" s="113"/>
      <c r="AG1131" s="113"/>
    </row>
    <row r="1132" spans="1:33" x14ac:dyDescent="0.2">
      <c r="A1132" s="113"/>
      <c r="B1132" s="200"/>
      <c r="C1132" s="113"/>
      <c r="D1132" s="201"/>
      <c r="E1132" s="201"/>
      <c r="F1132" s="113"/>
      <c r="G1132" s="113"/>
      <c r="H1132" s="113"/>
      <c r="I1132" s="203"/>
      <c r="J1132" s="203"/>
      <c r="K1132" s="204"/>
      <c r="L1132" s="204"/>
      <c r="M1132" s="204"/>
      <c r="N1132" s="201"/>
      <c r="O1132" s="201"/>
      <c r="P1132" s="201"/>
      <c r="Q1132" s="201"/>
      <c r="R1132" s="113"/>
      <c r="S1132" s="113"/>
      <c r="V1132" s="201"/>
      <c r="W1132" s="113"/>
      <c r="Y1132" s="113"/>
      <c r="Z1132" s="113"/>
      <c r="AA1132" s="113"/>
      <c r="AC1132" s="113"/>
      <c r="AD1132" s="201"/>
      <c r="AE1132" s="113"/>
      <c r="AF1132" s="113"/>
      <c r="AG1132" s="113"/>
    </row>
    <row r="1133" spans="1:33" x14ac:dyDescent="0.2">
      <c r="A1133" s="113"/>
      <c r="B1133" s="200"/>
      <c r="C1133" s="113"/>
      <c r="D1133" s="201"/>
      <c r="E1133" s="201"/>
      <c r="F1133" s="113"/>
      <c r="G1133" s="113"/>
      <c r="H1133" s="113"/>
      <c r="I1133" s="203"/>
      <c r="J1133" s="203"/>
      <c r="K1133" s="204"/>
      <c r="L1133" s="204"/>
      <c r="M1133" s="204"/>
      <c r="N1133" s="201"/>
      <c r="O1133" s="201"/>
      <c r="P1133" s="201"/>
      <c r="Q1133" s="201"/>
      <c r="R1133" s="113"/>
      <c r="S1133" s="113"/>
      <c r="V1133" s="201"/>
      <c r="W1133" s="113"/>
      <c r="Y1133" s="113"/>
      <c r="Z1133" s="113"/>
      <c r="AA1133" s="113"/>
      <c r="AC1133" s="113"/>
      <c r="AD1133" s="201"/>
      <c r="AE1133" s="113"/>
      <c r="AF1133" s="113"/>
      <c r="AG1133" s="113"/>
    </row>
    <row r="1134" spans="1:33" x14ac:dyDescent="0.2">
      <c r="A1134" s="113"/>
      <c r="B1134" s="200"/>
      <c r="C1134" s="113"/>
      <c r="D1134" s="201"/>
      <c r="E1134" s="201"/>
      <c r="F1134" s="113"/>
      <c r="G1134" s="113"/>
      <c r="H1134" s="113"/>
      <c r="I1134" s="203"/>
      <c r="J1134" s="203"/>
      <c r="K1134" s="204"/>
      <c r="L1134" s="204"/>
      <c r="M1134" s="204"/>
      <c r="N1134" s="201"/>
      <c r="O1134" s="201"/>
      <c r="P1134" s="201"/>
      <c r="Q1134" s="201"/>
      <c r="R1134" s="113"/>
      <c r="S1134" s="113"/>
      <c r="V1134" s="201"/>
      <c r="W1134" s="113"/>
      <c r="Y1134" s="113"/>
      <c r="Z1134" s="113"/>
      <c r="AA1134" s="113"/>
      <c r="AC1134" s="113"/>
      <c r="AD1134" s="201"/>
      <c r="AE1134" s="113"/>
      <c r="AF1134" s="113"/>
      <c r="AG1134" s="113"/>
    </row>
    <row r="1135" spans="1:33" x14ac:dyDescent="0.2">
      <c r="A1135" s="113"/>
      <c r="B1135" s="200"/>
      <c r="C1135" s="113"/>
      <c r="D1135" s="201"/>
      <c r="E1135" s="201"/>
      <c r="F1135" s="113"/>
      <c r="G1135" s="113"/>
      <c r="H1135" s="113"/>
      <c r="I1135" s="203"/>
      <c r="J1135" s="203"/>
      <c r="K1135" s="204"/>
      <c r="L1135" s="204"/>
      <c r="M1135" s="204"/>
      <c r="N1135" s="201"/>
      <c r="O1135" s="201"/>
      <c r="P1135" s="201"/>
      <c r="Q1135" s="201"/>
      <c r="R1135" s="113"/>
      <c r="S1135" s="113"/>
      <c r="V1135" s="201"/>
      <c r="W1135" s="113"/>
      <c r="Y1135" s="113"/>
      <c r="Z1135" s="113"/>
      <c r="AA1135" s="113"/>
      <c r="AC1135" s="113"/>
      <c r="AD1135" s="201"/>
      <c r="AE1135" s="113"/>
      <c r="AF1135" s="113"/>
      <c r="AG1135" s="113"/>
    </row>
    <row r="1136" spans="1:33" x14ac:dyDescent="0.2">
      <c r="A1136" s="113"/>
      <c r="B1136" s="200"/>
      <c r="C1136" s="113"/>
      <c r="D1136" s="201"/>
      <c r="E1136" s="201"/>
      <c r="F1136" s="113"/>
      <c r="G1136" s="113"/>
      <c r="H1136" s="113"/>
      <c r="I1136" s="203"/>
      <c r="J1136" s="203"/>
      <c r="K1136" s="204"/>
      <c r="L1136" s="204"/>
      <c r="M1136" s="204"/>
      <c r="N1136" s="201"/>
      <c r="O1136" s="201"/>
      <c r="P1136" s="201"/>
      <c r="Q1136" s="201"/>
      <c r="R1136" s="113"/>
      <c r="S1136" s="113"/>
      <c r="V1136" s="201"/>
      <c r="W1136" s="113"/>
      <c r="Y1136" s="113"/>
      <c r="Z1136" s="113"/>
      <c r="AA1136" s="113"/>
      <c r="AC1136" s="113"/>
      <c r="AD1136" s="201"/>
      <c r="AE1136" s="113"/>
      <c r="AF1136" s="113"/>
      <c r="AG1136" s="113"/>
    </row>
    <row r="1137" spans="1:33" x14ac:dyDescent="0.2">
      <c r="A1137" s="113"/>
      <c r="B1137" s="200"/>
      <c r="C1137" s="113"/>
      <c r="D1137" s="201"/>
      <c r="E1137" s="201"/>
      <c r="F1137" s="113"/>
      <c r="G1137" s="113"/>
      <c r="H1137" s="113"/>
      <c r="I1137" s="203"/>
      <c r="J1137" s="203"/>
      <c r="K1137" s="204"/>
      <c r="L1137" s="204"/>
      <c r="M1137" s="204"/>
      <c r="N1137" s="201"/>
      <c r="O1137" s="201"/>
      <c r="P1137" s="201"/>
      <c r="Q1137" s="201"/>
      <c r="R1137" s="113"/>
      <c r="S1137" s="113"/>
      <c r="V1137" s="201"/>
      <c r="W1137" s="113"/>
      <c r="Y1137" s="113"/>
      <c r="Z1137" s="113"/>
      <c r="AA1137" s="113"/>
      <c r="AC1137" s="113"/>
      <c r="AD1137" s="201"/>
      <c r="AE1137" s="113"/>
      <c r="AF1137" s="113"/>
      <c r="AG1137" s="113"/>
    </row>
    <row r="1138" spans="1:33" x14ac:dyDescent="0.2">
      <c r="A1138" s="113"/>
      <c r="B1138" s="200"/>
      <c r="C1138" s="113"/>
      <c r="D1138" s="201"/>
      <c r="E1138" s="201"/>
      <c r="F1138" s="113"/>
      <c r="G1138" s="113"/>
      <c r="H1138" s="113"/>
      <c r="I1138" s="203"/>
      <c r="J1138" s="203"/>
      <c r="K1138" s="204"/>
      <c r="L1138" s="204"/>
      <c r="M1138" s="204"/>
      <c r="N1138" s="201"/>
      <c r="O1138" s="201"/>
      <c r="P1138" s="201"/>
      <c r="Q1138" s="201"/>
      <c r="R1138" s="113"/>
      <c r="S1138" s="113"/>
      <c r="V1138" s="201"/>
      <c r="W1138" s="113"/>
      <c r="Y1138" s="113"/>
      <c r="Z1138" s="113"/>
      <c r="AA1138" s="113"/>
      <c r="AC1138" s="113"/>
      <c r="AD1138" s="201"/>
      <c r="AE1138" s="113"/>
      <c r="AF1138" s="113"/>
      <c r="AG1138" s="113"/>
    </row>
    <row r="1139" spans="1:33" x14ac:dyDescent="0.2">
      <c r="A1139" s="113"/>
      <c r="B1139" s="200"/>
      <c r="C1139" s="113"/>
      <c r="D1139" s="201"/>
      <c r="E1139" s="201"/>
      <c r="F1139" s="113"/>
      <c r="G1139" s="113"/>
      <c r="H1139" s="113"/>
      <c r="I1139" s="203"/>
      <c r="J1139" s="203"/>
      <c r="K1139" s="204"/>
      <c r="L1139" s="204"/>
      <c r="M1139" s="204"/>
      <c r="N1139" s="201"/>
      <c r="O1139" s="201"/>
      <c r="P1139" s="201"/>
      <c r="Q1139" s="201"/>
      <c r="R1139" s="113"/>
      <c r="S1139" s="113"/>
      <c r="V1139" s="201"/>
      <c r="W1139" s="113"/>
      <c r="Y1139" s="113"/>
      <c r="Z1139" s="113"/>
      <c r="AA1139" s="113"/>
      <c r="AC1139" s="113"/>
      <c r="AD1139" s="201"/>
      <c r="AE1139" s="113"/>
      <c r="AF1139" s="113"/>
      <c r="AG1139" s="113"/>
    </row>
    <row r="1140" spans="1:33" x14ac:dyDescent="0.2">
      <c r="A1140" s="113"/>
      <c r="B1140" s="200"/>
      <c r="C1140" s="113"/>
      <c r="D1140" s="201"/>
      <c r="E1140" s="201"/>
      <c r="F1140" s="113"/>
      <c r="G1140" s="113"/>
      <c r="H1140" s="113"/>
      <c r="I1140" s="203"/>
      <c r="J1140" s="203"/>
      <c r="K1140" s="204"/>
      <c r="L1140" s="204"/>
      <c r="M1140" s="204"/>
      <c r="N1140" s="201"/>
      <c r="O1140" s="201"/>
      <c r="P1140" s="201"/>
      <c r="Q1140" s="201"/>
      <c r="R1140" s="113"/>
      <c r="S1140" s="113"/>
      <c r="V1140" s="201"/>
      <c r="W1140" s="113"/>
      <c r="Y1140" s="113"/>
      <c r="Z1140" s="113"/>
      <c r="AA1140" s="113"/>
      <c r="AC1140" s="113"/>
      <c r="AD1140" s="201"/>
      <c r="AE1140" s="113"/>
      <c r="AF1140" s="113"/>
      <c r="AG1140" s="113"/>
    </row>
    <row r="1141" spans="1:33" x14ac:dyDescent="0.2">
      <c r="A1141" s="113"/>
      <c r="B1141" s="200"/>
      <c r="C1141" s="113"/>
      <c r="D1141" s="201"/>
      <c r="E1141" s="201"/>
      <c r="F1141" s="113"/>
      <c r="G1141" s="113"/>
      <c r="H1141" s="113"/>
      <c r="I1141" s="203"/>
      <c r="J1141" s="203"/>
      <c r="K1141" s="204"/>
      <c r="L1141" s="204"/>
      <c r="M1141" s="204"/>
      <c r="N1141" s="201"/>
      <c r="O1141" s="201"/>
      <c r="P1141" s="201"/>
      <c r="Q1141" s="201"/>
      <c r="R1141" s="113"/>
      <c r="S1141" s="113"/>
      <c r="V1141" s="201"/>
      <c r="W1141" s="113"/>
      <c r="Y1141" s="113"/>
      <c r="Z1141" s="113"/>
      <c r="AA1141" s="113"/>
      <c r="AC1141" s="113"/>
      <c r="AD1141" s="201"/>
      <c r="AE1141" s="113"/>
      <c r="AF1141" s="113"/>
      <c r="AG1141" s="113"/>
    </row>
    <row r="1142" spans="1:33" x14ac:dyDescent="0.2">
      <c r="A1142" s="113"/>
      <c r="B1142" s="200"/>
      <c r="C1142" s="113"/>
      <c r="D1142" s="201"/>
      <c r="E1142" s="201"/>
      <c r="F1142" s="113"/>
      <c r="G1142" s="113"/>
      <c r="H1142" s="113"/>
      <c r="I1142" s="203"/>
      <c r="J1142" s="203"/>
      <c r="K1142" s="204"/>
      <c r="L1142" s="204"/>
      <c r="M1142" s="204"/>
      <c r="N1142" s="201"/>
      <c r="O1142" s="201"/>
      <c r="P1142" s="201"/>
      <c r="Q1142" s="201"/>
      <c r="R1142" s="113"/>
      <c r="S1142" s="113"/>
      <c r="V1142" s="201"/>
      <c r="W1142" s="113"/>
      <c r="Y1142" s="113"/>
      <c r="Z1142" s="113"/>
      <c r="AA1142" s="113"/>
      <c r="AC1142" s="113"/>
      <c r="AD1142" s="201"/>
      <c r="AE1142" s="113"/>
      <c r="AF1142" s="113"/>
      <c r="AG1142" s="113"/>
    </row>
    <row r="1143" spans="1:33" x14ac:dyDescent="0.2">
      <c r="A1143" s="113"/>
      <c r="B1143" s="200"/>
      <c r="C1143" s="113"/>
      <c r="D1143" s="201"/>
      <c r="E1143" s="201"/>
      <c r="F1143" s="113"/>
      <c r="G1143" s="113"/>
      <c r="H1143" s="113"/>
      <c r="I1143" s="203"/>
      <c r="J1143" s="203"/>
      <c r="K1143" s="204"/>
      <c r="L1143" s="204"/>
      <c r="M1143" s="204"/>
      <c r="N1143" s="201"/>
      <c r="O1143" s="201"/>
      <c r="P1143" s="201"/>
      <c r="Q1143" s="201"/>
      <c r="R1143" s="113"/>
      <c r="S1143" s="113"/>
      <c r="V1143" s="201"/>
      <c r="W1143" s="113"/>
      <c r="Y1143" s="113"/>
      <c r="Z1143" s="113"/>
      <c r="AA1143" s="113"/>
      <c r="AC1143" s="113"/>
      <c r="AD1143" s="201"/>
      <c r="AE1143" s="113"/>
      <c r="AF1143" s="113"/>
      <c r="AG1143" s="113"/>
    </row>
    <row r="1144" spans="1:33" x14ac:dyDescent="0.2">
      <c r="A1144" s="113"/>
      <c r="B1144" s="200"/>
      <c r="C1144" s="113"/>
      <c r="D1144" s="201"/>
      <c r="E1144" s="201"/>
      <c r="F1144" s="113"/>
      <c r="G1144" s="113"/>
      <c r="H1144" s="113"/>
      <c r="I1144" s="203"/>
      <c r="J1144" s="203"/>
      <c r="K1144" s="204"/>
      <c r="L1144" s="204"/>
      <c r="M1144" s="204"/>
      <c r="N1144" s="201"/>
      <c r="O1144" s="201"/>
      <c r="P1144" s="201"/>
      <c r="Q1144" s="201"/>
      <c r="R1144" s="113"/>
      <c r="S1144" s="113"/>
      <c r="V1144" s="201"/>
      <c r="W1144" s="113"/>
      <c r="Y1144" s="113"/>
      <c r="Z1144" s="113"/>
      <c r="AA1144" s="113"/>
      <c r="AC1144" s="113"/>
      <c r="AD1144" s="201"/>
      <c r="AE1144" s="113"/>
      <c r="AF1144" s="113"/>
      <c r="AG1144" s="113"/>
    </row>
    <row r="1145" spans="1:33" x14ac:dyDescent="0.2">
      <c r="A1145" s="113"/>
      <c r="B1145" s="200"/>
      <c r="C1145" s="113"/>
      <c r="D1145" s="201"/>
      <c r="E1145" s="201"/>
      <c r="F1145" s="113"/>
      <c r="G1145" s="113"/>
      <c r="H1145" s="113"/>
      <c r="I1145" s="203"/>
      <c r="J1145" s="203"/>
      <c r="K1145" s="204"/>
      <c r="L1145" s="204"/>
      <c r="M1145" s="204"/>
      <c r="N1145" s="201"/>
      <c r="O1145" s="201"/>
      <c r="P1145" s="201"/>
      <c r="Q1145" s="201"/>
      <c r="R1145" s="113"/>
      <c r="S1145" s="113"/>
      <c r="V1145" s="201"/>
      <c r="W1145" s="113"/>
      <c r="Y1145" s="113"/>
      <c r="Z1145" s="113"/>
      <c r="AA1145" s="113"/>
      <c r="AC1145" s="113"/>
      <c r="AD1145" s="201"/>
      <c r="AE1145" s="113"/>
      <c r="AF1145" s="113"/>
      <c r="AG1145" s="113"/>
    </row>
    <row r="1146" spans="1:33" x14ac:dyDescent="0.2">
      <c r="A1146" s="113"/>
      <c r="B1146" s="200"/>
      <c r="C1146" s="113"/>
      <c r="D1146" s="201"/>
      <c r="E1146" s="201"/>
      <c r="F1146" s="113"/>
      <c r="G1146" s="113"/>
      <c r="H1146" s="113"/>
      <c r="I1146" s="203"/>
      <c r="J1146" s="203"/>
      <c r="K1146" s="204"/>
      <c r="L1146" s="204"/>
      <c r="M1146" s="204"/>
      <c r="N1146" s="201"/>
      <c r="O1146" s="201"/>
      <c r="P1146" s="201"/>
      <c r="Q1146" s="201"/>
      <c r="R1146" s="113"/>
      <c r="S1146" s="113"/>
      <c r="V1146" s="201"/>
      <c r="W1146" s="113"/>
      <c r="Y1146" s="113"/>
      <c r="Z1146" s="113"/>
      <c r="AA1146" s="113"/>
      <c r="AC1146" s="113"/>
      <c r="AD1146" s="201"/>
      <c r="AE1146" s="113"/>
      <c r="AF1146" s="113"/>
      <c r="AG1146" s="113"/>
    </row>
    <row r="1147" spans="1:33" x14ac:dyDescent="0.2">
      <c r="A1147" s="113"/>
      <c r="B1147" s="200"/>
      <c r="C1147" s="113"/>
      <c r="D1147" s="201"/>
      <c r="E1147" s="201"/>
      <c r="F1147" s="113"/>
      <c r="G1147" s="113"/>
      <c r="H1147" s="113"/>
      <c r="I1147" s="203"/>
      <c r="J1147" s="203"/>
      <c r="K1147" s="204"/>
      <c r="L1147" s="204"/>
      <c r="M1147" s="204"/>
      <c r="N1147" s="201"/>
      <c r="O1147" s="201"/>
      <c r="P1147" s="201"/>
      <c r="Q1147" s="201"/>
      <c r="R1147" s="113"/>
      <c r="S1147" s="113"/>
      <c r="V1147" s="201"/>
      <c r="W1147" s="113"/>
      <c r="Y1147" s="113"/>
      <c r="Z1147" s="113"/>
      <c r="AA1147" s="113"/>
      <c r="AC1147" s="113"/>
      <c r="AD1147" s="201"/>
      <c r="AE1147" s="113"/>
      <c r="AF1147" s="113"/>
      <c r="AG1147" s="113"/>
    </row>
    <row r="1148" spans="1:33" x14ac:dyDescent="0.2">
      <c r="A1148" s="113"/>
      <c r="B1148" s="200"/>
      <c r="C1148" s="113"/>
      <c r="D1148" s="201"/>
      <c r="E1148" s="201"/>
      <c r="F1148" s="113"/>
      <c r="G1148" s="113"/>
      <c r="H1148" s="113"/>
      <c r="I1148" s="203"/>
      <c r="J1148" s="203"/>
      <c r="K1148" s="204"/>
      <c r="L1148" s="204"/>
      <c r="M1148" s="204"/>
      <c r="N1148" s="201"/>
      <c r="O1148" s="201"/>
      <c r="P1148" s="201"/>
      <c r="Q1148" s="201"/>
      <c r="R1148" s="113"/>
      <c r="S1148" s="113"/>
      <c r="V1148" s="201"/>
      <c r="W1148" s="113"/>
      <c r="Y1148" s="113"/>
      <c r="Z1148" s="113"/>
      <c r="AA1148" s="113"/>
      <c r="AC1148" s="113"/>
      <c r="AD1148" s="201"/>
      <c r="AE1148" s="113"/>
      <c r="AF1148" s="113"/>
      <c r="AG1148" s="113"/>
    </row>
    <row r="1149" spans="1:33" x14ac:dyDescent="0.2">
      <c r="A1149" s="113"/>
      <c r="B1149" s="200"/>
      <c r="C1149" s="113"/>
      <c r="D1149" s="201"/>
      <c r="E1149" s="201"/>
      <c r="F1149" s="113"/>
      <c r="G1149" s="113"/>
      <c r="H1149" s="113"/>
      <c r="I1149" s="203"/>
      <c r="J1149" s="203"/>
      <c r="K1149" s="204"/>
      <c r="L1149" s="204"/>
      <c r="M1149" s="204"/>
      <c r="N1149" s="201"/>
      <c r="O1149" s="201"/>
      <c r="P1149" s="201"/>
      <c r="Q1149" s="201"/>
      <c r="R1149" s="113"/>
      <c r="S1149" s="113"/>
      <c r="V1149" s="201"/>
      <c r="W1149" s="113"/>
      <c r="Y1149" s="113"/>
      <c r="Z1149" s="113"/>
      <c r="AA1149" s="113"/>
      <c r="AC1149" s="113"/>
      <c r="AD1149" s="201"/>
      <c r="AE1149" s="113"/>
      <c r="AF1149" s="113"/>
      <c r="AG1149" s="113"/>
    </row>
    <row r="1150" spans="1:33" x14ac:dyDescent="0.2">
      <c r="A1150" s="113"/>
      <c r="B1150" s="200"/>
      <c r="C1150" s="113"/>
      <c r="D1150" s="201"/>
      <c r="E1150" s="201"/>
      <c r="F1150" s="113"/>
      <c r="G1150" s="113"/>
      <c r="H1150" s="113"/>
      <c r="I1150" s="203"/>
      <c r="J1150" s="203"/>
      <c r="K1150" s="204"/>
      <c r="L1150" s="204"/>
      <c r="M1150" s="204"/>
      <c r="N1150" s="201"/>
      <c r="O1150" s="201"/>
      <c r="P1150" s="201"/>
      <c r="Q1150" s="201"/>
      <c r="R1150" s="113"/>
      <c r="S1150" s="113"/>
      <c r="V1150" s="201"/>
      <c r="W1150" s="113"/>
      <c r="Y1150" s="113"/>
      <c r="Z1150" s="113"/>
      <c r="AA1150" s="113"/>
      <c r="AC1150" s="113"/>
      <c r="AD1150" s="201"/>
      <c r="AE1150" s="113"/>
      <c r="AF1150" s="113"/>
      <c r="AG1150" s="113"/>
    </row>
    <row r="1151" spans="1:33" x14ac:dyDescent="0.2">
      <c r="A1151" s="113"/>
      <c r="B1151" s="200"/>
      <c r="C1151" s="113"/>
      <c r="D1151" s="201"/>
      <c r="E1151" s="201"/>
      <c r="F1151" s="113"/>
      <c r="G1151" s="113"/>
      <c r="H1151" s="113"/>
      <c r="I1151" s="203"/>
      <c r="J1151" s="203"/>
      <c r="K1151" s="204"/>
      <c r="L1151" s="204"/>
      <c r="M1151" s="204"/>
      <c r="N1151" s="201"/>
      <c r="O1151" s="201"/>
      <c r="P1151" s="201"/>
      <c r="Q1151" s="201"/>
      <c r="R1151" s="113"/>
      <c r="S1151" s="113"/>
      <c r="V1151" s="201"/>
      <c r="W1151" s="113"/>
      <c r="Y1151" s="113"/>
      <c r="Z1151" s="113"/>
      <c r="AA1151" s="113"/>
      <c r="AC1151" s="113"/>
      <c r="AD1151" s="201"/>
      <c r="AE1151" s="113"/>
      <c r="AF1151" s="113"/>
      <c r="AG1151" s="113"/>
    </row>
    <row r="1152" spans="1:33" x14ac:dyDescent="0.2">
      <c r="A1152" s="113"/>
      <c r="B1152" s="200"/>
      <c r="C1152" s="113"/>
      <c r="D1152" s="201"/>
      <c r="E1152" s="201"/>
      <c r="F1152" s="113"/>
      <c r="G1152" s="113"/>
      <c r="H1152" s="113"/>
      <c r="I1152" s="203"/>
      <c r="J1152" s="203"/>
      <c r="K1152" s="204"/>
      <c r="L1152" s="204"/>
      <c r="M1152" s="204"/>
      <c r="N1152" s="201"/>
      <c r="O1152" s="201"/>
      <c r="P1152" s="201"/>
      <c r="Q1152" s="201"/>
      <c r="R1152" s="113"/>
      <c r="S1152" s="113"/>
      <c r="V1152" s="201"/>
      <c r="W1152" s="113"/>
      <c r="Y1152" s="113"/>
      <c r="Z1152" s="113"/>
      <c r="AA1152" s="113"/>
      <c r="AC1152" s="113"/>
      <c r="AD1152" s="201"/>
      <c r="AE1152" s="113"/>
      <c r="AF1152" s="113"/>
      <c r="AG1152" s="113"/>
    </row>
    <row r="1153" spans="1:33" x14ac:dyDescent="0.2">
      <c r="A1153" s="113"/>
      <c r="B1153" s="200"/>
      <c r="C1153" s="113"/>
      <c r="D1153" s="201"/>
      <c r="E1153" s="201"/>
      <c r="F1153" s="113"/>
      <c r="G1153" s="113"/>
      <c r="H1153" s="113"/>
      <c r="I1153" s="203"/>
      <c r="J1153" s="203"/>
      <c r="K1153" s="204"/>
      <c r="L1153" s="204"/>
      <c r="M1153" s="204"/>
      <c r="N1153" s="201"/>
      <c r="O1153" s="201"/>
      <c r="P1153" s="201"/>
      <c r="Q1153" s="201"/>
      <c r="R1153" s="113"/>
      <c r="S1153" s="113"/>
      <c r="V1153" s="201"/>
      <c r="W1153" s="113"/>
      <c r="Y1153" s="113"/>
      <c r="Z1153" s="113"/>
      <c r="AA1153" s="113"/>
      <c r="AC1153" s="113"/>
      <c r="AD1153" s="201"/>
      <c r="AE1153" s="113"/>
      <c r="AF1153" s="113"/>
      <c r="AG1153" s="113"/>
    </row>
    <row r="1154" spans="1:33" x14ac:dyDescent="0.2">
      <c r="A1154" s="113"/>
      <c r="B1154" s="200"/>
      <c r="C1154" s="113"/>
      <c r="D1154" s="201"/>
      <c r="E1154" s="201"/>
      <c r="F1154" s="113"/>
      <c r="G1154" s="113"/>
      <c r="H1154" s="113"/>
      <c r="I1154" s="203"/>
      <c r="J1154" s="203"/>
      <c r="K1154" s="204"/>
      <c r="L1154" s="204"/>
      <c r="M1154" s="204"/>
      <c r="N1154" s="201"/>
      <c r="O1154" s="201"/>
      <c r="P1154" s="201"/>
      <c r="Q1154" s="201"/>
      <c r="R1154" s="113"/>
      <c r="S1154" s="113"/>
      <c r="V1154" s="201"/>
      <c r="W1154" s="113"/>
      <c r="Y1154" s="113"/>
      <c r="Z1154" s="113"/>
      <c r="AA1154" s="113"/>
      <c r="AC1154" s="113"/>
      <c r="AD1154" s="201"/>
      <c r="AE1154" s="113"/>
      <c r="AF1154" s="113"/>
      <c r="AG1154" s="113"/>
    </row>
    <row r="1155" spans="1:33" x14ac:dyDescent="0.2">
      <c r="A1155" s="113"/>
      <c r="B1155" s="200"/>
      <c r="C1155" s="113"/>
      <c r="D1155" s="201"/>
      <c r="E1155" s="201"/>
      <c r="F1155" s="113"/>
      <c r="G1155" s="113"/>
      <c r="H1155" s="113"/>
      <c r="I1155" s="203"/>
      <c r="J1155" s="203"/>
      <c r="K1155" s="204"/>
      <c r="L1155" s="204"/>
      <c r="M1155" s="204"/>
      <c r="N1155" s="201"/>
      <c r="O1155" s="201"/>
      <c r="P1155" s="201"/>
      <c r="Q1155" s="201"/>
      <c r="R1155" s="113"/>
      <c r="S1155" s="113"/>
      <c r="V1155" s="201"/>
      <c r="W1155" s="113"/>
      <c r="Y1155" s="113"/>
      <c r="Z1155" s="113"/>
      <c r="AA1155" s="113"/>
      <c r="AC1155" s="113"/>
      <c r="AD1155" s="201"/>
      <c r="AE1155" s="113"/>
      <c r="AF1155" s="113"/>
      <c r="AG1155" s="113"/>
    </row>
    <row r="1156" spans="1:33" x14ac:dyDescent="0.2">
      <c r="A1156" s="113"/>
      <c r="B1156" s="200"/>
      <c r="C1156" s="113"/>
      <c r="D1156" s="201"/>
      <c r="E1156" s="201"/>
      <c r="F1156" s="113"/>
      <c r="G1156" s="113"/>
      <c r="H1156" s="113"/>
      <c r="I1156" s="203"/>
      <c r="J1156" s="203"/>
      <c r="K1156" s="204"/>
      <c r="L1156" s="204"/>
      <c r="M1156" s="204"/>
      <c r="N1156" s="201"/>
      <c r="O1156" s="201"/>
      <c r="P1156" s="201"/>
      <c r="Q1156" s="201"/>
      <c r="R1156" s="113"/>
      <c r="S1156" s="113"/>
      <c r="V1156" s="201"/>
      <c r="W1156" s="113"/>
      <c r="Y1156" s="113"/>
      <c r="Z1156" s="113"/>
      <c r="AA1156" s="113"/>
      <c r="AC1156" s="113"/>
      <c r="AD1156" s="201"/>
      <c r="AE1156" s="113"/>
      <c r="AF1156" s="113"/>
      <c r="AG1156" s="113"/>
    </row>
    <row r="1157" spans="1:33" x14ac:dyDescent="0.2">
      <c r="A1157" s="113"/>
      <c r="B1157" s="200"/>
      <c r="C1157" s="113"/>
      <c r="D1157" s="201"/>
      <c r="E1157" s="201"/>
      <c r="F1157" s="113"/>
      <c r="G1157" s="113"/>
      <c r="H1157" s="113"/>
      <c r="I1157" s="203"/>
      <c r="J1157" s="203"/>
      <c r="K1157" s="204"/>
      <c r="L1157" s="204"/>
      <c r="M1157" s="204"/>
      <c r="N1157" s="201"/>
      <c r="O1157" s="201"/>
      <c r="P1157" s="201"/>
      <c r="Q1157" s="201"/>
      <c r="R1157" s="113"/>
      <c r="S1157" s="113"/>
      <c r="V1157" s="201"/>
      <c r="W1157" s="113"/>
      <c r="Y1157" s="113"/>
      <c r="Z1157" s="113"/>
      <c r="AA1157" s="113"/>
      <c r="AC1157" s="113"/>
      <c r="AD1157" s="201"/>
      <c r="AE1157" s="113"/>
      <c r="AF1157" s="113"/>
      <c r="AG1157" s="113"/>
    </row>
    <row r="1158" spans="1:33" x14ac:dyDescent="0.2">
      <c r="A1158" s="113"/>
      <c r="B1158" s="200"/>
      <c r="C1158" s="113"/>
      <c r="D1158" s="201"/>
      <c r="E1158" s="201"/>
      <c r="F1158" s="113"/>
      <c r="G1158" s="113"/>
      <c r="H1158" s="113"/>
      <c r="I1158" s="203"/>
      <c r="J1158" s="203"/>
      <c r="K1158" s="204"/>
      <c r="L1158" s="204"/>
      <c r="M1158" s="204"/>
      <c r="N1158" s="201"/>
      <c r="O1158" s="201"/>
      <c r="P1158" s="201"/>
      <c r="Q1158" s="201"/>
      <c r="R1158" s="113"/>
      <c r="S1158" s="113"/>
      <c r="V1158" s="201"/>
      <c r="W1158" s="113"/>
      <c r="Y1158" s="113"/>
      <c r="Z1158" s="113"/>
      <c r="AA1158" s="113"/>
      <c r="AC1158" s="113"/>
      <c r="AD1158" s="201"/>
      <c r="AE1158" s="113"/>
      <c r="AF1158" s="113"/>
      <c r="AG1158" s="113"/>
    </row>
    <row r="1159" spans="1:33" x14ac:dyDescent="0.2">
      <c r="A1159" s="113"/>
      <c r="B1159" s="200"/>
      <c r="C1159" s="113"/>
      <c r="D1159" s="201"/>
      <c r="E1159" s="201"/>
      <c r="F1159" s="113"/>
      <c r="G1159" s="113"/>
      <c r="H1159" s="113"/>
      <c r="I1159" s="203"/>
      <c r="J1159" s="203"/>
      <c r="K1159" s="204"/>
      <c r="L1159" s="204"/>
      <c r="M1159" s="204"/>
      <c r="N1159" s="201"/>
      <c r="O1159" s="201"/>
      <c r="P1159" s="201"/>
      <c r="Q1159" s="201"/>
      <c r="R1159" s="113"/>
      <c r="S1159" s="113"/>
      <c r="V1159" s="201"/>
      <c r="W1159" s="113"/>
      <c r="Y1159" s="113"/>
      <c r="Z1159" s="113"/>
      <c r="AA1159" s="113"/>
      <c r="AC1159" s="113"/>
      <c r="AD1159" s="201"/>
      <c r="AE1159" s="113"/>
      <c r="AF1159" s="113"/>
      <c r="AG1159" s="113"/>
    </row>
    <row r="1160" spans="1:33" x14ac:dyDescent="0.2">
      <c r="A1160" s="113"/>
      <c r="B1160" s="200"/>
      <c r="C1160" s="113"/>
      <c r="D1160" s="201"/>
      <c r="E1160" s="201"/>
      <c r="F1160" s="113"/>
      <c r="G1160" s="113"/>
      <c r="H1160" s="113"/>
      <c r="I1160" s="203"/>
      <c r="J1160" s="203"/>
      <c r="K1160" s="204"/>
      <c r="L1160" s="204"/>
      <c r="M1160" s="204"/>
      <c r="N1160" s="201"/>
      <c r="O1160" s="201"/>
      <c r="P1160" s="201"/>
      <c r="Q1160" s="201"/>
      <c r="R1160" s="113"/>
      <c r="S1160" s="113"/>
      <c r="V1160" s="201"/>
      <c r="W1160" s="113"/>
      <c r="Y1160" s="113"/>
      <c r="Z1160" s="113"/>
      <c r="AA1160" s="113"/>
      <c r="AC1160" s="113"/>
      <c r="AD1160" s="201"/>
      <c r="AE1160" s="113"/>
      <c r="AF1160" s="113"/>
      <c r="AG1160" s="113"/>
    </row>
    <row r="1161" spans="1:33" x14ac:dyDescent="0.2">
      <c r="A1161" s="113"/>
      <c r="B1161" s="200"/>
      <c r="C1161" s="113"/>
      <c r="D1161" s="201"/>
      <c r="E1161" s="201"/>
      <c r="F1161" s="113"/>
      <c r="G1161" s="113"/>
      <c r="H1161" s="113"/>
      <c r="I1161" s="203"/>
      <c r="J1161" s="203"/>
      <c r="K1161" s="204"/>
      <c r="L1161" s="204"/>
      <c r="M1161" s="204"/>
      <c r="N1161" s="201"/>
      <c r="O1161" s="201"/>
      <c r="P1161" s="201"/>
      <c r="Q1161" s="201"/>
      <c r="R1161" s="113"/>
      <c r="S1161" s="113"/>
      <c r="V1161" s="201"/>
      <c r="W1161" s="113"/>
      <c r="Y1161" s="113"/>
      <c r="Z1161" s="113"/>
      <c r="AA1161" s="113"/>
      <c r="AC1161" s="113"/>
      <c r="AD1161" s="201"/>
      <c r="AE1161" s="113"/>
      <c r="AF1161" s="113"/>
      <c r="AG1161" s="113"/>
    </row>
    <row r="1162" spans="1:33" x14ac:dyDescent="0.2">
      <c r="A1162" s="113"/>
      <c r="B1162" s="200"/>
      <c r="C1162" s="113"/>
      <c r="D1162" s="201"/>
      <c r="E1162" s="201"/>
      <c r="F1162" s="113"/>
      <c r="G1162" s="113"/>
      <c r="H1162" s="113"/>
      <c r="I1162" s="203"/>
      <c r="J1162" s="203"/>
      <c r="K1162" s="204"/>
      <c r="L1162" s="204"/>
      <c r="M1162" s="204"/>
      <c r="N1162" s="201"/>
      <c r="O1162" s="201"/>
      <c r="P1162" s="201"/>
      <c r="Q1162" s="201"/>
      <c r="R1162" s="113"/>
      <c r="S1162" s="113"/>
      <c r="V1162" s="201"/>
      <c r="W1162" s="113"/>
      <c r="Y1162" s="113"/>
      <c r="Z1162" s="113"/>
      <c r="AA1162" s="113"/>
      <c r="AC1162" s="113"/>
      <c r="AD1162" s="201"/>
      <c r="AE1162" s="113"/>
      <c r="AF1162" s="113"/>
      <c r="AG1162" s="113"/>
    </row>
    <row r="1163" spans="1:33" x14ac:dyDescent="0.2">
      <c r="A1163" s="113"/>
      <c r="B1163" s="200"/>
      <c r="C1163" s="113"/>
      <c r="D1163" s="201"/>
      <c r="E1163" s="201"/>
      <c r="F1163" s="113"/>
      <c r="G1163" s="113"/>
      <c r="H1163" s="113"/>
      <c r="I1163" s="203"/>
      <c r="J1163" s="203"/>
      <c r="K1163" s="204"/>
      <c r="L1163" s="204"/>
      <c r="M1163" s="204"/>
      <c r="N1163" s="201"/>
      <c r="O1163" s="201"/>
      <c r="P1163" s="201"/>
      <c r="Q1163" s="201"/>
      <c r="R1163" s="113"/>
      <c r="S1163" s="113"/>
      <c r="V1163" s="201"/>
      <c r="W1163" s="113"/>
      <c r="Y1163" s="113"/>
      <c r="Z1163" s="113"/>
      <c r="AA1163" s="113"/>
      <c r="AC1163" s="113"/>
      <c r="AD1163" s="201"/>
      <c r="AE1163" s="113"/>
      <c r="AF1163" s="113"/>
      <c r="AG1163" s="113"/>
    </row>
    <row r="1164" spans="1:33" x14ac:dyDescent="0.2">
      <c r="A1164" s="113"/>
      <c r="B1164" s="200"/>
      <c r="C1164" s="113"/>
      <c r="D1164" s="201"/>
      <c r="E1164" s="201"/>
      <c r="F1164" s="113"/>
      <c r="G1164" s="113"/>
      <c r="H1164" s="113"/>
      <c r="I1164" s="203"/>
      <c r="J1164" s="203"/>
      <c r="K1164" s="204"/>
      <c r="L1164" s="204"/>
      <c r="M1164" s="204"/>
      <c r="N1164" s="201"/>
      <c r="O1164" s="201"/>
      <c r="P1164" s="201"/>
      <c r="Q1164" s="201"/>
      <c r="R1164" s="113"/>
      <c r="S1164" s="113"/>
      <c r="V1164" s="201"/>
      <c r="W1164" s="113"/>
      <c r="Y1164" s="113"/>
      <c r="Z1164" s="113"/>
      <c r="AA1164" s="113"/>
      <c r="AC1164" s="113"/>
      <c r="AD1164" s="201"/>
      <c r="AE1164" s="113"/>
      <c r="AF1164" s="113"/>
      <c r="AG1164" s="113"/>
    </row>
    <row r="1165" spans="1:33" x14ac:dyDescent="0.2">
      <c r="A1165" s="113"/>
      <c r="B1165" s="200"/>
      <c r="C1165" s="113"/>
      <c r="D1165" s="201"/>
      <c r="E1165" s="201"/>
      <c r="F1165" s="113"/>
      <c r="G1165" s="113"/>
      <c r="H1165" s="113"/>
      <c r="I1165" s="203"/>
      <c r="J1165" s="203"/>
      <c r="K1165" s="204"/>
      <c r="L1165" s="204"/>
      <c r="M1165" s="204"/>
      <c r="N1165" s="201"/>
      <c r="O1165" s="201"/>
      <c r="P1165" s="201"/>
      <c r="Q1165" s="201"/>
      <c r="R1165" s="113"/>
      <c r="S1165" s="113"/>
      <c r="V1165" s="201"/>
      <c r="W1165" s="113"/>
      <c r="Y1165" s="113"/>
      <c r="Z1165" s="113"/>
      <c r="AA1165" s="113"/>
      <c r="AC1165" s="113"/>
      <c r="AD1165" s="201"/>
      <c r="AE1165" s="113"/>
      <c r="AF1165" s="113"/>
      <c r="AG1165" s="113"/>
    </row>
    <row r="1166" spans="1:33" x14ac:dyDescent="0.2">
      <c r="A1166" s="113"/>
      <c r="B1166" s="200"/>
      <c r="C1166" s="113"/>
      <c r="D1166" s="201"/>
      <c r="E1166" s="201"/>
      <c r="F1166" s="113"/>
      <c r="G1166" s="113"/>
      <c r="H1166" s="113"/>
      <c r="I1166" s="203"/>
      <c r="J1166" s="203"/>
      <c r="K1166" s="204"/>
      <c r="L1166" s="204"/>
      <c r="M1166" s="204"/>
      <c r="N1166" s="201"/>
      <c r="O1166" s="201"/>
      <c r="P1166" s="201"/>
      <c r="Q1166" s="201"/>
      <c r="R1166" s="113"/>
      <c r="S1166" s="113"/>
      <c r="V1166" s="201"/>
      <c r="W1166" s="113"/>
      <c r="Y1166" s="113"/>
      <c r="Z1166" s="113"/>
      <c r="AA1166" s="113"/>
      <c r="AC1166" s="113"/>
      <c r="AD1166" s="201"/>
      <c r="AE1166" s="113"/>
      <c r="AF1166" s="113"/>
      <c r="AG1166" s="113"/>
    </row>
    <row r="1167" spans="1:33" x14ac:dyDescent="0.2">
      <c r="A1167" s="113"/>
      <c r="B1167" s="200"/>
      <c r="C1167" s="113"/>
      <c r="D1167" s="201"/>
      <c r="E1167" s="201"/>
      <c r="F1167" s="113"/>
      <c r="G1167" s="113"/>
      <c r="H1167" s="113"/>
      <c r="I1167" s="203"/>
      <c r="J1167" s="203"/>
      <c r="K1167" s="204"/>
      <c r="L1167" s="204"/>
      <c r="M1167" s="204"/>
      <c r="N1167" s="201"/>
      <c r="O1167" s="201"/>
      <c r="P1167" s="201"/>
      <c r="Q1167" s="201"/>
      <c r="R1167" s="113"/>
      <c r="S1167" s="113"/>
      <c r="V1167" s="201"/>
      <c r="W1167" s="113"/>
      <c r="Y1167" s="113"/>
      <c r="Z1167" s="113"/>
      <c r="AA1167" s="113"/>
      <c r="AC1167" s="113"/>
      <c r="AD1167" s="201"/>
      <c r="AE1167" s="113"/>
      <c r="AF1167" s="113"/>
      <c r="AG1167" s="113"/>
    </row>
    <row r="1168" spans="1:33" x14ac:dyDescent="0.2">
      <c r="A1168" s="113"/>
      <c r="B1168" s="200"/>
      <c r="C1168" s="113"/>
      <c r="D1168" s="201"/>
      <c r="E1168" s="201"/>
      <c r="F1168" s="113"/>
      <c r="G1168" s="113"/>
      <c r="H1168" s="113"/>
      <c r="I1168" s="203"/>
      <c r="J1168" s="203"/>
      <c r="K1168" s="204"/>
      <c r="L1168" s="204"/>
      <c r="M1168" s="204"/>
      <c r="N1168" s="201"/>
      <c r="O1168" s="201"/>
      <c r="P1168" s="201"/>
      <c r="Q1168" s="201"/>
      <c r="R1168" s="113"/>
      <c r="S1168" s="113"/>
      <c r="V1168" s="201"/>
      <c r="W1168" s="113"/>
      <c r="Y1168" s="113"/>
      <c r="Z1168" s="113"/>
      <c r="AA1168" s="113"/>
      <c r="AC1168" s="113"/>
      <c r="AD1168" s="201"/>
      <c r="AE1168" s="113"/>
      <c r="AF1168" s="113"/>
      <c r="AG1168" s="113"/>
    </row>
    <row r="1169" spans="1:33" x14ac:dyDescent="0.2">
      <c r="A1169" s="113"/>
      <c r="B1169" s="200"/>
      <c r="C1169" s="113"/>
      <c r="D1169" s="201"/>
      <c r="E1169" s="201"/>
      <c r="F1169" s="113"/>
      <c r="G1169" s="113"/>
      <c r="H1169" s="113"/>
      <c r="I1169" s="203"/>
      <c r="J1169" s="203"/>
      <c r="K1169" s="204"/>
      <c r="L1169" s="204"/>
      <c r="M1169" s="204"/>
      <c r="N1169" s="201"/>
      <c r="O1169" s="201"/>
      <c r="P1169" s="201"/>
      <c r="Q1169" s="201"/>
      <c r="R1169" s="113"/>
      <c r="S1169" s="113"/>
      <c r="V1169" s="201"/>
      <c r="W1169" s="113"/>
      <c r="Y1169" s="113"/>
      <c r="Z1169" s="113"/>
      <c r="AA1169" s="113"/>
      <c r="AC1169" s="113"/>
      <c r="AD1169" s="201"/>
      <c r="AE1169" s="113"/>
      <c r="AF1169" s="113"/>
      <c r="AG1169" s="113"/>
    </row>
    <row r="1170" spans="1:33" x14ac:dyDescent="0.2">
      <c r="A1170" s="113"/>
      <c r="B1170" s="200"/>
      <c r="C1170" s="113"/>
      <c r="D1170" s="201"/>
      <c r="E1170" s="201"/>
      <c r="F1170" s="113"/>
      <c r="G1170" s="113"/>
      <c r="H1170" s="113"/>
      <c r="I1170" s="203"/>
      <c r="J1170" s="203"/>
      <c r="K1170" s="204"/>
      <c r="L1170" s="204"/>
      <c r="M1170" s="204"/>
      <c r="N1170" s="201"/>
      <c r="O1170" s="201"/>
      <c r="P1170" s="201"/>
      <c r="Q1170" s="201"/>
      <c r="R1170" s="113"/>
      <c r="S1170" s="113"/>
      <c r="V1170" s="201"/>
      <c r="W1170" s="113"/>
      <c r="Y1170" s="113"/>
      <c r="Z1170" s="113"/>
      <c r="AA1170" s="113"/>
      <c r="AC1170" s="113"/>
      <c r="AD1170" s="201"/>
      <c r="AE1170" s="113"/>
      <c r="AF1170" s="113"/>
      <c r="AG1170" s="113"/>
    </row>
    <row r="1171" spans="1:33" x14ac:dyDescent="0.2">
      <c r="A1171" s="113"/>
      <c r="B1171" s="200"/>
      <c r="C1171" s="113"/>
      <c r="D1171" s="201"/>
      <c r="E1171" s="201"/>
      <c r="F1171" s="113"/>
      <c r="G1171" s="113"/>
      <c r="H1171" s="113"/>
      <c r="I1171" s="203"/>
      <c r="J1171" s="203"/>
      <c r="K1171" s="204"/>
      <c r="L1171" s="204"/>
      <c r="M1171" s="204"/>
      <c r="N1171" s="201"/>
      <c r="O1171" s="201"/>
      <c r="P1171" s="201"/>
      <c r="Q1171" s="201"/>
      <c r="R1171" s="113"/>
      <c r="S1171" s="113"/>
      <c r="V1171" s="201"/>
      <c r="W1171" s="113"/>
      <c r="Y1171" s="113"/>
      <c r="Z1171" s="113"/>
      <c r="AA1171" s="113"/>
      <c r="AC1171" s="113"/>
      <c r="AD1171" s="201"/>
      <c r="AE1171" s="113"/>
      <c r="AF1171" s="113"/>
      <c r="AG1171" s="113"/>
    </row>
    <row r="1172" spans="1:33" x14ac:dyDescent="0.2">
      <c r="A1172" s="113"/>
      <c r="B1172" s="200"/>
      <c r="C1172" s="113"/>
      <c r="D1172" s="201"/>
      <c r="E1172" s="201"/>
      <c r="F1172" s="113"/>
      <c r="G1172" s="113"/>
      <c r="H1172" s="113"/>
      <c r="I1172" s="203"/>
      <c r="J1172" s="203"/>
      <c r="K1172" s="204"/>
      <c r="L1172" s="204"/>
      <c r="M1172" s="204"/>
      <c r="N1172" s="201"/>
      <c r="O1172" s="201"/>
      <c r="P1172" s="201"/>
      <c r="Q1172" s="201"/>
      <c r="R1172" s="113"/>
      <c r="S1172" s="113"/>
      <c r="V1172" s="201"/>
      <c r="W1172" s="113"/>
      <c r="Y1172" s="113"/>
      <c r="Z1172" s="113"/>
      <c r="AA1172" s="113"/>
      <c r="AC1172" s="113"/>
      <c r="AD1172" s="201"/>
      <c r="AE1172" s="113"/>
      <c r="AF1172" s="113"/>
      <c r="AG1172" s="113"/>
    </row>
  </sheetData>
  <mergeCells count="74">
    <mergeCell ref="C31:C32"/>
    <mergeCell ref="C33:C34"/>
    <mergeCell ref="C37:C38"/>
    <mergeCell ref="C45:C46"/>
    <mergeCell ref="C43:C44"/>
    <mergeCell ref="C39:C40"/>
    <mergeCell ref="C41:C42"/>
    <mergeCell ref="C19:C20"/>
    <mergeCell ref="C21:C22"/>
    <mergeCell ref="C23:C24"/>
    <mergeCell ref="C25:C26"/>
    <mergeCell ref="C27:C28"/>
    <mergeCell ref="C29:C30"/>
    <mergeCell ref="C7:C8"/>
    <mergeCell ref="C9:C10"/>
    <mergeCell ref="C11:C12"/>
    <mergeCell ref="C17:C18"/>
    <mergeCell ref="C15:C16"/>
    <mergeCell ref="C13:C14"/>
    <mergeCell ref="Y2:Y4"/>
    <mergeCell ref="I2:O2"/>
    <mergeCell ref="G2:H2"/>
    <mergeCell ref="V2:V4"/>
    <mergeCell ref="P2:Q3"/>
    <mergeCell ref="C5:C6"/>
    <mergeCell ref="E51:F51"/>
    <mergeCell ref="E50:F50"/>
    <mergeCell ref="T2:U2"/>
    <mergeCell ref="AM2:AM3"/>
    <mergeCell ref="AC2:AC3"/>
    <mergeCell ref="AH2:AI2"/>
    <mergeCell ref="R2:S2"/>
    <mergeCell ref="Z2:Z3"/>
    <mergeCell ref="AA2:AA3"/>
    <mergeCell ref="AL2:AL3"/>
    <mergeCell ref="B5:B6"/>
    <mergeCell ref="C2:C4"/>
    <mergeCell ref="W2:W4"/>
    <mergeCell ref="E2:E4"/>
    <mergeCell ref="F2:F4"/>
    <mergeCell ref="A2:A4"/>
    <mergeCell ref="A1:AO1"/>
    <mergeCell ref="AJ2:AK2"/>
    <mergeCell ref="AF2:AG2"/>
    <mergeCell ref="AD2:AD3"/>
    <mergeCell ref="X2:X3"/>
    <mergeCell ref="B2:B4"/>
    <mergeCell ref="D2:D4"/>
    <mergeCell ref="AN2:AO2"/>
    <mergeCell ref="AE2:AE3"/>
    <mergeCell ref="AB2:AB3"/>
    <mergeCell ref="B7:B8"/>
    <mergeCell ref="B9:B10"/>
    <mergeCell ref="B11:B12"/>
    <mergeCell ref="B21:B22"/>
    <mergeCell ref="B17:B18"/>
    <mergeCell ref="B19:B20"/>
    <mergeCell ref="B13:B14"/>
    <mergeCell ref="B23:B24"/>
    <mergeCell ref="B15:B16"/>
    <mergeCell ref="B25:B26"/>
    <mergeCell ref="B27:B28"/>
    <mergeCell ref="B29:B30"/>
    <mergeCell ref="B31:B32"/>
    <mergeCell ref="B47:B48"/>
    <mergeCell ref="C47:C48"/>
    <mergeCell ref="B39:B40"/>
    <mergeCell ref="B41:B42"/>
    <mergeCell ref="B33:B34"/>
    <mergeCell ref="B43:B44"/>
    <mergeCell ref="B37:B38"/>
    <mergeCell ref="B45:B46"/>
    <mergeCell ref="B35:B36"/>
    <mergeCell ref="C35:C36"/>
  </mergeCells>
  <phoneticPr fontId="0" type="noConversion"/>
  <pageMargins left="0.27559055118110237" right="0.27559055118110237" top="0.39370078740157483" bottom="0.31496062992125984" header="0.35433070866141736" footer="0.15748031496062992"/>
  <pageSetup paperSize="9" scale="76" orientation="landscape" r:id="rId1"/>
  <headerFooter>
    <oddFooter>&amp;L&amp;Z&amp;F</oddFooter>
  </headerFooter>
  <ignoredErrors>
    <ignoredError sqref="Q39:Q40 Q17:Q20 Q5:Q12 Q25:Q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9CD62-7C13-4330-878E-24CEFD2A3416}">
  <sheetPr codeName="Лист3"/>
  <dimension ref="A1:AQ135"/>
  <sheetViews>
    <sheetView zoomScale="115" zoomScaleNormal="115" workbookViewId="0">
      <selection activeCell="R7" sqref="R7"/>
    </sheetView>
  </sheetViews>
  <sheetFormatPr defaultRowHeight="12.75" x14ac:dyDescent="0.2"/>
  <cols>
    <col min="1" max="1" width="14" style="1617" customWidth="1"/>
    <col min="2" max="2" width="17.140625" style="1656" customWidth="1"/>
    <col min="3" max="3" width="0" style="1655" hidden="1" customWidth="1"/>
    <col min="4" max="4" width="0" style="1657" hidden="1" customWidth="1"/>
    <col min="5" max="5" width="7.5703125" style="1655" customWidth="1"/>
    <col min="6" max="6" width="8" style="1655" customWidth="1"/>
    <col min="7" max="8" width="7" style="1655" customWidth="1"/>
    <col min="9" max="9" width="6.42578125" style="1657" customWidth="1"/>
    <col min="10" max="10" width="6" style="1658" customWidth="1"/>
    <col min="11" max="11" width="5.7109375" style="1658" customWidth="1"/>
    <col min="12" max="12" width="5.5703125" style="1659" customWidth="1"/>
    <col min="13" max="13" width="4.7109375" style="1657" customWidth="1"/>
    <col min="14" max="14" width="3.85546875" style="1657" customWidth="1"/>
    <col min="15" max="15" width="7" style="1657" customWidth="1"/>
    <col min="16" max="16" width="5.5703125" style="1657" customWidth="1"/>
    <col min="17" max="17" width="9.42578125" style="1657" customWidth="1"/>
    <col min="18" max="18" width="7.42578125" style="1657" customWidth="1"/>
    <col min="19" max="19" width="9.42578125" style="1657" customWidth="1"/>
    <col min="20" max="21" width="8.7109375" style="1655" customWidth="1"/>
    <col min="22" max="23" width="7.42578125" style="1655" customWidth="1"/>
    <col min="24" max="24" width="7.140625" style="1657" customWidth="1"/>
    <col min="25" max="25" width="14.85546875" style="1655" hidden="1" customWidth="1"/>
    <col min="26" max="26" width="4.85546875" style="1655" customWidth="1"/>
    <col min="27" max="27" width="6.85546875" style="1655" customWidth="1"/>
    <col min="28" max="28" width="5.85546875" style="1655" customWidth="1"/>
    <col min="29" max="29" width="5.5703125" style="1655" customWidth="1"/>
    <col min="30" max="30" width="5.7109375" style="1655" customWidth="1"/>
    <col min="31" max="31" width="7.5703125" style="1655" customWidth="1"/>
    <col min="32" max="32" width="8.140625" style="1655" customWidth="1"/>
    <col min="33" max="33" width="8.7109375" style="1655" customWidth="1"/>
    <col min="34" max="34" width="8.140625" style="1655" customWidth="1"/>
    <col min="35" max="35" width="8.140625" style="1617" customWidth="1"/>
    <col min="36" max="36" width="7.140625" style="1657" customWidth="1"/>
    <col min="37" max="38" width="7.140625" style="1655" customWidth="1"/>
    <col min="39" max="39" width="7.5703125" style="1655" customWidth="1"/>
    <col min="40" max="40" width="7.5703125" style="1617" customWidth="1"/>
    <col min="41" max="41" width="7.140625" style="1657" customWidth="1"/>
    <col min="42" max="16384" width="9.140625" style="1617"/>
  </cols>
  <sheetData>
    <row r="1" spans="1:43" ht="30" customHeight="1" x14ac:dyDescent="0.4">
      <c r="B1" s="1616"/>
      <c r="C1" s="1617"/>
      <c r="D1" s="1618"/>
      <c r="E1" s="1617"/>
      <c r="F1" s="1617"/>
      <c r="G1" s="1617"/>
      <c r="H1" s="1617"/>
      <c r="I1" s="1618"/>
      <c r="J1" s="1619"/>
      <c r="K1" s="1619"/>
      <c r="L1" s="1620"/>
      <c r="M1" s="1621"/>
      <c r="N1" s="1621"/>
      <c r="O1" s="1621"/>
      <c r="P1" s="1618"/>
      <c r="Q1" s="1622"/>
      <c r="R1" s="1618"/>
      <c r="S1" s="1618"/>
      <c r="T1" s="1617"/>
      <c r="U1" s="1617"/>
      <c r="V1" s="1617"/>
      <c r="W1" s="1617"/>
      <c r="X1" s="1618"/>
      <c r="Y1" s="1617"/>
      <c r="Z1" s="1617"/>
      <c r="AA1" s="1617"/>
      <c r="AB1" s="1617"/>
      <c r="AC1" s="1617"/>
      <c r="AD1" s="1617"/>
      <c r="AE1" s="1617"/>
      <c r="AF1" s="1617" t="s">
        <v>578</v>
      </c>
      <c r="AG1" s="1617"/>
      <c r="AH1" s="1617"/>
      <c r="AJ1" s="1618"/>
      <c r="AK1" s="1617"/>
      <c r="AL1" s="1617"/>
      <c r="AM1" s="1617"/>
      <c r="AO1" s="1618"/>
    </row>
    <row r="2" spans="1:43" ht="30" customHeight="1" x14ac:dyDescent="0.4">
      <c r="B2" s="1616"/>
      <c r="C2" s="1617"/>
      <c r="D2" s="1618"/>
      <c r="E2" s="1617"/>
      <c r="F2" s="1617"/>
      <c r="G2" s="1617"/>
      <c r="H2" s="1617"/>
      <c r="I2" s="1618"/>
      <c r="J2" s="1619"/>
      <c r="K2" s="1619"/>
      <c r="L2" s="1620"/>
      <c r="M2" s="1621"/>
      <c r="N2" s="1621"/>
      <c r="O2" s="1621"/>
      <c r="P2" s="1618"/>
      <c r="Q2" s="1622"/>
      <c r="R2" s="1618"/>
      <c r="S2" s="1618"/>
      <c r="T2" s="1617"/>
      <c r="U2" s="1617"/>
      <c r="V2" s="1617"/>
      <c r="W2" s="1617"/>
      <c r="X2" s="1618"/>
      <c r="Y2" s="1617"/>
      <c r="Z2" s="1617"/>
      <c r="AA2" s="1617"/>
      <c r="AB2" s="1617"/>
      <c r="AC2" s="1617"/>
      <c r="AD2" s="1617"/>
      <c r="AE2" s="1617"/>
      <c r="AF2" s="1617" t="s">
        <v>579</v>
      </c>
      <c r="AG2" s="1617"/>
      <c r="AH2" s="1617"/>
      <c r="AJ2" s="1618"/>
      <c r="AK2" s="1617"/>
      <c r="AL2" s="1617"/>
      <c r="AM2" s="1617"/>
      <c r="AO2" s="1618"/>
    </row>
    <row r="3" spans="1:43" ht="30" customHeight="1" x14ac:dyDescent="0.4">
      <c r="B3" s="1616"/>
      <c r="C3" s="1617"/>
      <c r="D3" s="1618"/>
      <c r="E3" s="1617"/>
      <c r="F3" s="1617"/>
      <c r="G3" s="1617"/>
      <c r="H3" s="1617"/>
      <c r="I3" s="1618"/>
      <c r="J3" s="1619"/>
      <c r="K3" s="1619"/>
      <c r="L3" s="1620"/>
      <c r="M3" s="1621"/>
      <c r="N3" s="1621"/>
      <c r="O3" s="1621"/>
      <c r="P3" s="1618"/>
      <c r="Q3" s="1622" t="s">
        <v>563</v>
      </c>
      <c r="R3" s="1618"/>
      <c r="S3" s="1618"/>
      <c r="T3" s="1617"/>
      <c r="U3" s="1617"/>
      <c r="V3" s="1617"/>
      <c r="W3" s="1617"/>
      <c r="X3" s="1618"/>
      <c r="Y3" s="1617"/>
      <c r="Z3" s="1617"/>
      <c r="AA3" s="1617"/>
      <c r="AB3" s="1617"/>
      <c r="AC3" s="1617"/>
      <c r="AD3" s="1617"/>
      <c r="AE3" s="1617"/>
      <c r="AF3" s="1617"/>
      <c r="AG3" s="1617"/>
      <c r="AH3" s="1617"/>
      <c r="AJ3" s="1618"/>
      <c r="AK3" s="1617"/>
      <c r="AL3" s="1617"/>
      <c r="AM3" s="1617"/>
      <c r="AO3" s="1618"/>
    </row>
    <row r="4" spans="1:43" s="1651" customFormat="1" ht="53.25" customHeight="1" x14ac:dyDescent="0.2">
      <c r="A4" s="2698" t="s">
        <v>5</v>
      </c>
      <c r="B4" s="2698" t="s">
        <v>1</v>
      </c>
      <c r="C4" s="1623" t="s">
        <v>2</v>
      </c>
      <c r="D4" s="2698" t="s">
        <v>3</v>
      </c>
      <c r="E4" s="2699" t="s">
        <v>564</v>
      </c>
      <c r="F4" s="2699"/>
      <c r="G4" s="2693" t="s">
        <v>565</v>
      </c>
      <c r="H4" s="2693"/>
      <c r="I4" s="2694" t="s">
        <v>466</v>
      </c>
      <c r="J4" s="2693" t="s">
        <v>7</v>
      </c>
      <c r="K4" s="2693"/>
      <c r="L4" s="2693"/>
      <c r="M4" s="2693"/>
      <c r="N4" s="2693"/>
      <c r="O4" s="2693"/>
      <c r="P4" s="2693"/>
      <c r="Q4" s="2693" t="s">
        <v>468</v>
      </c>
      <c r="R4" s="2693" t="s">
        <v>8</v>
      </c>
      <c r="S4" s="2693"/>
      <c r="T4" s="2693" t="s">
        <v>566</v>
      </c>
      <c r="U4" s="2693"/>
      <c r="V4" s="2693" t="s">
        <v>567</v>
      </c>
      <c r="W4" s="2693"/>
      <c r="X4" s="2694" t="s">
        <v>466</v>
      </c>
      <c r="Y4" s="2695" t="s">
        <v>10</v>
      </c>
      <c r="Z4" s="2696" t="s">
        <v>12</v>
      </c>
      <c r="AA4" s="2693" t="s">
        <v>13</v>
      </c>
      <c r="AB4" s="2696" t="s">
        <v>568</v>
      </c>
      <c r="AC4" s="2697" t="s">
        <v>16</v>
      </c>
      <c r="AD4" s="2692" t="s">
        <v>19</v>
      </c>
      <c r="AE4" s="2692" t="s">
        <v>569</v>
      </c>
      <c r="AF4" s="2693" t="s">
        <v>570</v>
      </c>
      <c r="AG4" s="2693"/>
      <c r="AH4" s="2693" t="s">
        <v>571</v>
      </c>
      <c r="AI4" s="2693"/>
      <c r="AJ4" s="2694" t="s">
        <v>466</v>
      </c>
      <c r="AK4" s="2693" t="s">
        <v>521</v>
      </c>
      <c r="AL4" s="2693"/>
      <c r="AM4" s="2693" t="s">
        <v>572</v>
      </c>
      <c r="AN4" s="2693"/>
      <c r="AO4" s="1650"/>
    </row>
    <row r="5" spans="1:43" s="1651" customFormat="1" ht="39.75" customHeight="1" x14ac:dyDescent="0.2">
      <c r="A5" s="2698"/>
      <c r="B5" s="2698"/>
      <c r="C5" s="1623"/>
      <c r="D5" s="2698"/>
      <c r="E5" s="1623" t="s">
        <v>22</v>
      </c>
      <c r="F5" s="1623" t="s">
        <v>23</v>
      </c>
      <c r="G5" s="2693"/>
      <c r="H5" s="2693"/>
      <c r="I5" s="2694"/>
      <c r="J5" s="1628" t="s">
        <v>229</v>
      </c>
      <c r="K5" s="1629" t="s">
        <v>556</v>
      </c>
      <c r="L5" s="1630" t="s">
        <v>573</v>
      </c>
      <c r="M5" s="1630" t="s">
        <v>450</v>
      </c>
      <c r="N5" s="1630" t="s">
        <v>290</v>
      </c>
      <c r="O5" s="1630" t="s">
        <v>574</v>
      </c>
      <c r="P5" s="1631" t="s">
        <v>557</v>
      </c>
      <c r="Q5" s="2693"/>
      <c r="R5" s="2693"/>
      <c r="S5" s="2693"/>
      <c r="T5" s="1624" t="s">
        <v>22</v>
      </c>
      <c r="U5" s="1624" t="s">
        <v>29</v>
      </c>
      <c r="V5" s="2693"/>
      <c r="W5" s="2693"/>
      <c r="X5" s="2694"/>
      <c r="Y5" s="2695"/>
      <c r="Z5" s="2696"/>
      <c r="AA5" s="2693"/>
      <c r="AB5" s="2696"/>
      <c r="AC5" s="2697"/>
      <c r="AD5" s="2692"/>
      <c r="AE5" s="2692"/>
      <c r="AF5" s="1624" t="s">
        <v>22</v>
      </c>
      <c r="AG5" s="1624" t="s">
        <v>29</v>
      </c>
      <c r="AH5" s="2693"/>
      <c r="AI5" s="2693"/>
      <c r="AJ5" s="2694"/>
      <c r="AK5" s="1624" t="s">
        <v>22</v>
      </c>
      <c r="AL5" s="1624" t="s">
        <v>29</v>
      </c>
      <c r="AM5" s="2693"/>
      <c r="AN5" s="2693"/>
      <c r="AO5" s="1650"/>
    </row>
    <row r="6" spans="1:43" s="1651" customFormat="1" ht="24" customHeight="1" x14ac:dyDescent="0.2">
      <c r="A6" s="2698"/>
      <c r="B6" s="2698"/>
      <c r="C6" s="1623"/>
      <c r="D6" s="2698"/>
      <c r="E6" s="1623" t="s">
        <v>30</v>
      </c>
      <c r="F6" s="1623" t="s">
        <v>30</v>
      </c>
      <c r="G6" s="1623" t="s">
        <v>485</v>
      </c>
      <c r="H6" s="1623" t="s">
        <v>486</v>
      </c>
      <c r="I6" s="2694"/>
      <c r="J6" s="1632" t="s">
        <v>31</v>
      </c>
      <c r="K6" s="1633" t="s">
        <v>31</v>
      </c>
      <c r="L6" s="1624" t="s">
        <v>31</v>
      </c>
      <c r="M6" s="1624" t="s">
        <v>31</v>
      </c>
      <c r="N6" s="1624" t="s">
        <v>31</v>
      </c>
      <c r="O6" s="1624" t="s">
        <v>31</v>
      </c>
      <c r="P6" s="1624" t="s">
        <v>31</v>
      </c>
      <c r="Q6" s="1624" t="s">
        <v>31</v>
      </c>
      <c r="R6" s="1624" t="s">
        <v>30</v>
      </c>
      <c r="S6" s="1624" t="s">
        <v>30</v>
      </c>
      <c r="T6" s="1624" t="s">
        <v>30</v>
      </c>
      <c r="U6" s="1624" t="s">
        <v>30</v>
      </c>
      <c r="V6" s="1623" t="s">
        <v>485</v>
      </c>
      <c r="W6" s="1623" t="s">
        <v>486</v>
      </c>
      <c r="X6" s="1625"/>
      <c r="Y6" s="2695"/>
      <c r="Z6" s="1626" t="s">
        <v>32</v>
      </c>
      <c r="AA6" s="2693"/>
      <c r="AB6" s="1626" t="s">
        <v>33</v>
      </c>
      <c r="AC6" s="1627" t="s">
        <v>34</v>
      </c>
      <c r="AD6" s="1626" t="s">
        <v>30</v>
      </c>
      <c r="AE6" s="1626" t="s">
        <v>30</v>
      </c>
      <c r="AF6" s="1624" t="s">
        <v>30</v>
      </c>
      <c r="AG6" s="1624" t="s">
        <v>30</v>
      </c>
      <c r="AH6" s="1623" t="s">
        <v>485</v>
      </c>
      <c r="AI6" s="1623" t="s">
        <v>486</v>
      </c>
      <c r="AJ6" s="2694"/>
      <c r="AK6" s="1634"/>
      <c r="AL6" s="1634"/>
      <c r="AM6" s="1623" t="s">
        <v>485</v>
      </c>
      <c r="AN6" s="1623" t="s">
        <v>486</v>
      </c>
      <c r="AO6" s="1650"/>
    </row>
    <row r="7" spans="1:43" ht="55.5" customHeight="1" x14ac:dyDescent="0.2">
      <c r="A7" s="1652" t="s">
        <v>580</v>
      </c>
      <c r="B7" s="1635" t="s">
        <v>575</v>
      </c>
      <c r="C7" s="1636"/>
      <c r="D7" s="1637"/>
      <c r="E7" s="1638">
        <v>15.784000000000001</v>
      </c>
      <c r="F7" s="1638">
        <v>18.087</v>
      </c>
      <c r="G7" s="1639"/>
      <c r="H7" s="1639"/>
      <c r="I7" s="1640" t="s">
        <v>501</v>
      </c>
      <c r="J7" s="1641">
        <v>9.27</v>
      </c>
      <c r="K7" s="1642"/>
      <c r="L7" s="1642"/>
      <c r="M7" s="1642"/>
      <c r="N7" s="1642"/>
      <c r="O7" s="1642"/>
      <c r="P7" s="1642"/>
      <c r="Q7" s="1642">
        <f>SUM(J7:P7)</f>
        <v>9.27</v>
      </c>
      <c r="R7" s="1643">
        <f>0.246*J7</f>
        <v>2.2804199999999999</v>
      </c>
      <c r="S7" s="1643">
        <f>(0.4)*J7</f>
        <v>3.7080000000000002</v>
      </c>
      <c r="T7" s="1644">
        <f>SQRT(POWER(R7,2)+POWER(S7+E7,2))</f>
        <v>19.624942786576476</v>
      </c>
      <c r="U7" s="1643">
        <f>SQRT(POWER(R7,2)+POWER(S7+F7,2))</f>
        <v>21.913975914388519</v>
      </c>
      <c r="V7" s="1645">
        <f>37000/(SQRT(3)*T7)</f>
        <v>1088.5106872580441</v>
      </c>
      <c r="W7" s="1645">
        <f>37000/(2*U7)</f>
        <v>844.21010921405036</v>
      </c>
      <c r="X7" s="1646" t="s">
        <v>503</v>
      </c>
      <c r="Y7" s="1636" t="s">
        <v>50</v>
      </c>
      <c r="Z7" s="1636">
        <v>6.3</v>
      </c>
      <c r="AA7" s="1501">
        <v>11</v>
      </c>
      <c r="AB7" s="1636">
        <v>35</v>
      </c>
      <c r="AC7" s="1642">
        <v>7.96</v>
      </c>
      <c r="AD7" s="1642">
        <f>AC7/100*AB7*AB7/Z7</f>
        <v>15.47777777777778</v>
      </c>
      <c r="AE7" s="9"/>
      <c r="AF7" s="1642">
        <f>SQRT(R7^2+(E7+S7+AD7)^2)</f>
        <v>35.044053321548873</v>
      </c>
      <c r="AG7" s="1642">
        <f>SQRT(R7^2+(F7+S7+AD7)^2)</f>
        <v>37.342472851272255</v>
      </c>
      <c r="AH7" s="1642">
        <f>37000/(1.73*AF7)</f>
        <v>610.29707496315802</v>
      </c>
      <c r="AI7" s="1642">
        <f>37000/(2*AG7)</f>
        <v>495.41443261355164</v>
      </c>
      <c r="AJ7" s="1640" t="s">
        <v>502</v>
      </c>
      <c r="AK7" s="1660">
        <f>SQRT(R7^2+(E7+S7+AD7)^2)*POWER(6.3/35,2)</f>
        <v>1.1354273276181834</v>
      </c>
      <c r="AL7" s="1660">
        <f>SQRT(R7^2+(F7+S7+AD7)^2)*POWER(6.3/35,2)</f>
        <v>1.2098961203812211</v>
      </c>
      <c r="AM7" s="1647">
        <f>6300/(1.73*AK7)</f>
        <v>3207.2669104670467</v>
      </c>
      <c r="AN7" s="1647">
        <f>6300/(2*AL7)</f>
        <v>2603.5293005216677</v>
      </c>
      <c r="AO7" s="1650"/>
      <c r="AP7" s="1653"/>
      <c r="AQ7" s="1653"/>
    </row>
    <row r="8" spans="1:43" ht="71.25" customHeight="1" x14ac:dyDescent="0.2">
      <c r="A8" s="1652" t="s">
        <v>581</v>
      </c>
      <c r="B8" s="1635" t="s">
        <v>576</v>
      </c>
      <c r="C8" s="1636"/>
      <c r="D8" s="1637"/>
      <c r="E8" s="1648">
        <v>15.784000000000001</v>
      </c>
      <c r="F8" s="1648">
        <v>18.087</v>
      </c>
      <c r="G8" s="1639"/>
      <c r="H8" s="1639"/>
      <c r="I8" s="1640"/>
      <c r="J8" s="1641">
        <v>9.27</v>
      </c>
      <c r="K8" s="1642"/>
      <c r="L8" s="1642"/>
      <c r="M8" s="1642"/>
      <c r="N8" s="1642"/>
      <c r="O8" s="1642"/>
      <c r="P8" s="1642"/>
      <c r="Q8" s="1642">
        <f>SUM(J8:P8)</f>
        <v>9.27</v>
      </c>
      <c r="R8" s="1643">
        <f>0.246*J8</f>
        <v>2.2804199999999999</v>
      </c>
      <c r="S8" s="1643">
        <f>(0.4)*J8</f>
        <v>3.7080000000000002</v>
      </c>
      <c r="T8" s="1644">
        <f>SQRT(POWER(R8,2)+POWER(S8+E8,2))</f>
        <v>19.624942786576476</v>
      </c>
      <c r="U8" s="1643">
        <f>SQRT(POWER(R8,2)+POWER(S8+F8,2))</f>
        <v>21.913975914388519</v>
      </c>
      <c r="V8" s="1645">
        <f>37000/(SQRT(3)*T8)</f>
        <v>1088.5106872580441</v>
      </c>
      <c r="W8" s="1645">
        <f>37000/(2*U8)</f>
        <v>844.21010921405036</v>
      </c>
      <c r="X8" s="1646"/>
      <c r="Y8" s="1636" t="s">
        <v>41</v>
      </c>
      <c r="Z8" s="1636">
        <v>6.3</v>
      </c>
      <c r="AA8" s="1501">
        <v>11</v>
      </c>
      <c r="AB8" s="1636">
        <v>35</v>
      </c>
      <c r="AC8" s="1642">
        <v>7.94</v>
      </c>
      <c r="AD8" s="1642">
        <f>AC8/100*AB8*AB8/Z8</f>
        <v>15.43888888888889</v>
      </c>
      <c r="AE8" s="9"/>
      <c r="AF8" s="1642">
        <f>SQRT(R8^2+(E8+S8+AD8)^2)</f>
        <v>35.005246948768999</v>
      </c>
      <c r="AG8" s="1642">
        <f>SQRT(R8^2+(F8+S8+AD8)^2)</f>
        <v>37.303656619244762</v>
      </c>
      <c r="AH8" s="1642">
        <f>37000/(1.73*AF8)</f>
        <v>610.97364255978573</v>
      </c>
      <c r="AI8" s="1642">
        <f>37000/(2*AG8)</f>
        <v>495.92993493447358</v>
      </c>
      <c r="AJ8" s="1640"/>
      <c r="AK8" s="1660">
        <f>SQRT(R8^2+(E8+S8+AD8)^2)*POWER(6.3/35,2)</f>
        <v>1.1341700011401155</v>
      </c>
      <c r="AL8" s="1660">
        <f>SQRT(R8^2+(F8+S8+AD8)^2)*POWER(6.3/35,2)</f>
        <v>1.2086384744635303</v>
      </c>
      <c r="AM8" s="1647">
        <f>6300/(1.73*AK8)</f>
        <v>3210.8224458847599</v>
      </c>
      <c r="AN8" s="1647">
        <f>6300/(2*AL8)</f>
        <v>2606.2383968027889</v>
      </c>
      <c r="AO8" s="1650"/>
      <c r="AP8" s="1653"/>
      <c r="AQ8" s="1653"/>
    </row>
    <row r="9" spans="1:43" ht="45.75" customHeight="1" x14ac:dyDescent="0.2">
      <c r="B9" s="1616"/>
      <c r="C9" s="1617"/>
      <c r="D9" s="1618"/>
      <c r="E9" s="1617"/>
      <c r="F9" s="1617"/>
      <c r="G9" s="1617"/>
      <c r="H9" s="1617"/>
      <c r="I9" s="1618"/>
      <c r="J9" s="1619"/>
      <c r="K9" s="1619"/>
      <c r="L9" s="1620"/>
      <c r="M9" s="1618"/>
      <c r="N9" s="1618"/>
      <c r="O9" s="1618"/>
      <c r="P9" s="1618"/>
      <c r="Q9" s="1618"/>
      <c r="R9" s="1618"/>
      <c r="S9" s="1618"/>
      <c r="T9" s="1617"/>
      <c r="U9" s="1617"/>
      <c r="V9" s="1617"/>
      <c r="W9" s="1617"/>
      <c r="X9" s="1618"/>
      <c r="Y9" s="1617"/>
      <c r="Z9" s="1617"/>
      <c r="AA9" s="1617"/>
      <c r="AB9" s="1617"/>
      <c r="AC9" s="1617"/>
      <c r="AD9" s="1617"/>
      <c r="AE9" s="1617"/>
      <c r="AF9" s="1617"/>
      <c r="AG9" s="1617"/>
      <c r="AH9" s="1617"/>
      <c r="AJ9" s="1618"/>
      <c r="AK9" s="1617"/>
      <c r="AL9" s="1617"/>
      <c r="AM9" s="1617"/>
      <c r="AO9" s="1618"/>
    </row>
    <row r="10" spans="1:43" ht="38.25" customHeight="1" x14ac:dyDescent="0.3">
      <c r="B10" s="1616"/>
      <c r="C10" s="1617"/>
      <c r="D10" s="1618"/>
      <c r="E10" s="1617"/>
      <c r="F10" s="1617"/>
      <c r="G10" s="1617"/>
      <c r="H10" s="1649" t="s">
        <v>577</v>
      </c>
      <c r="I10" s="1618"/>
      <c r="J10" s="1619"/>
      <c r="K10" s="1619"/>
      <c r="L10" s="1620"/>
      <c r="M10" s="1618"/>
      <c r="N10" s="1618"/>
      <c r="O10" s="1618"/>
      <c r="P10" s="1618"/>
      <c r="Q10" s="1618"/>
      <c r="R10" s="1618"/>
      <c r="S10" s="1618"/>
      <c r="T10" s="1617"/>
      <c r="U10" s="1617"/>
      <c r="V10" s="1617"/>
      <c r="W10" s="1617"/>
      <c r="X10" s="1618"/>
      <c r="Y10" s="1617"/>
      <c r="Z10" s="1617"/>
      <c r="AA10" s="1617"/>
      <c r="AB10" s="1617"/>
      <c r="AC10" s="1617"/>
      <c r="AD10" s="1617"/>
      <c r="AE10" s="1617"/>
      <c r="AF10" s="1617"/>
      <c r="AG10" s="1617"/>
      <c r="AH10" s="1617"/>
      <c r="AJ10" s="1618"/>
      <c r="AK10" s="1617"/>
      <c r="AL10" s="1617"/>
      <c r="AM10" s="1617"/>
      <c r="AO10" s="1618"/>
    </row>
    <row r="11" spans="1:43" x14ac:dyDescent="0.2">
      <c r="B11" s="1616"/>
      <c r="C11" s="1617"/>
      <c r="D11" s="1618"/>
      <c r="E11" s="1617"/>
      <c r="F11" s="1617"/>
      <c r="G11" s="1617"/>
      <c r="H11" s="1617"/>
      <c r="I11" s="1618"/>
      <c r="J11" s="1619"/>
      <c r="K11" s="1619"/>
      <c r="L11" s="1620"/>
      <c r="M11" s="1618"/>
      <c r="N11" s="1618"/>
      <c r="O11" s="1618"/>
      <c r="P11" s="1618"/>
      <c r="Q11" s="1618"/>
      <c r="R11" s="1618"/>
      <c r="S11" s="1618"/>
      <c r="T11" s="1617"/>
      <c r="U11" s="1617"/>
      <c r="V11" s="1617"/>
      <c r="W11" s="1617"/>
      <c r="X11" s="1618"/>
      <c r="Y11" s="1617"/>
      <c r="Z11" s="1617"/>
      <c r="AA11" s="1617"/>
      <c r="AB11" s="1617"/>
      <c r="AC11" s="1617"/>
      <c r="AD11" s="1617"/>
      <c r="AE11" s="1617"/>
      <c r="AF11" s="1654"/>
      <c r="AG11" s="1619"/>
      <c r="AH11" s="1619"/>
      <c r="AI11" s="1619"/>
      <c r="AJ11" s="1618"/>
      <c r="AK11" s="1654"/>
      <c r="AL11" s="1619"/>
      <c r="AM11" s="1619"/>
      <c r="AN11" s="1619"/>
      <c r="AO11" s="1618"/>
    </row>
    <row r="12" spans="1:43" x14ac:dyDescent="0.2">
      <c r="B12" s="1616"/>
      <c r="C12" s="1617"/>
      <c r="D12" s="1618"/>
      <c r="E12" s="1617"/>
      <c r="F12" s="1617"/>
      <c r="G12" s="1617"/>
      <c r="H12" s="1617"/>
      <c r="I12" s="1618"/>
      <c r="J12" s="1619"/>
      <c r="K12" s="1619"/>
      <c r="L12" s="1620"/>
      <c r="M12" s="1618"/>
      <c r="N12" s="1618"/>
      <c r="O12" s="1618"/>
      <c r="P12" s="1618"/>
      <c r="Q12" s="1618"/>
      <c r="R12" s="1618"/>
      <c r="S12" s="1618"/>
      <c r="T12" s="1617"/>
      <c r="U12" s="1617"/>
      <c r="V12" s="1617"/>
      <c r="W12" s="1617"/>
      <c r="X12" s="1618"/>
      <c r="Y12" s="1617"/>
      <c r="Z12" s="1617"/>
      <c r="AA12" s="1617"/>
      <c r="AB12" s="1617"/>
      <c r="AC12" s="1617"/>
      <c r="AD12" s="1617"/>
      <c r="AE12" s="1617"/>
      <c r="AF12" s="1617"/>
      <c r="AG12" s="1617"/>
      <c r="AH12" s="1617"/>
      <c r="AJ12" s="1618"/>
      <c r="AK12" s="1617"/>
      <c r="AL12" s="1617"/>
      <c r="AM12" s="1617"/>
      <c r="AO12" s="1618"/>
    </row>
    <row r="13" spans="1:43" x14ac:dyDescent="0.2">
      <c r="B13" s="1616"/>
      <c r="C13" s="1617"/>
      <c r="D13" s="1618"/>
      <c r="E13" s="1617"/>
      <c r="F13" s="1617"/>
      <c r="G13" s="1617"/>
      <c r="H13" s="1617"/>
      <c r="I13" s="1618"/>
      <c r="J13" s="1619"/>
      <c r="K13" s="1619"/>
      <c r="L13" s="1620"/>
      <c r="M13" s="1618"/>
      <c r="N13" s="1618"/>
      <c r="O13" s="1618"/>
      <c r="P13" s="1618"/>
      <c r="Q13" s="1618"/>
      <c r="R13" s="1618"/>
      <c r="S13" s="1618"/>
      <c r="T13" s="1617"/>
      <c r="U13" s="1617"/>
      <c r="V13" s="1617"/>
      <c r="W13" s="1617"/>
      <c r="X13" s="1618"/>
      <c r="Y13" s="1617"/>
      <c r="Z13" s="1617"/>
      <c r="AA13" s="1617"/>
      <c r="AB13" s="1617"/>
      <c r="AC13" s="1617"/>
      <c r="AD13" s="1617"/>
      <c r="AE13" s="1617"/>
      <c r="AF13" s="1617"/>
      <c r="AG13" s="1617"/>
      <c r="AH13" s="1617"/>
      <c r="AJ13" s="1618"/>
      <c r="AK13" s="1617"/>
      <c r="AL13" s="1617"/>
      <c r="AM13" s="1617"/>
      <c r="AO13" s="1618"/>
    </row>
    <row r="14" spans="1:43" x14ac:dyDescent="0.2">
      <c r="B14" s="1616"/>
      <c r="C14" s="1617"/>
      <c r="D14" s="1618"/>
      <c r="E14" s="1617"/>
      <c r="F14" s="1617"/>
      <c r="G14" s="1617"/>
      <c r="H14" s="1617"/>
      <c r="I14" s="1618"/>
      <c r="J14" s="1619"/>
      <c r="K14" s="1619"/>
      <c r="L14" s="1620"/>
      <c r="M14" s="1618"/>
      <c r="N14" s="1618"/>
      <c r="O14" s="1618"/>
      <c r="P14" s="1618"/>
      <c r="Q14" s="1618"/>
      <c r="R14" s="1618"/>
      <c r="S14" s="1618"/>
      <c r="T14" s="1617"/>
      <c r="U14" s="1617"/>
      <c r="V14" s="1617"/>
      <c r="W14" s="1617"/>
      <c r="X14" s="1618"/>
      <c r="Y14" s="1617"/>
      <c r="Z14" s="1617"/>
      <c r="AA14" s="1617"/>
      <c r="AB14" s="1617"/>
      <c r="AC14" s="1617"/>
      <c r="AD14" s="1617"/>
      <c r="AE14" s="1617"/>
      <c r="AF14" s="1617"/>
      <c r="AG14" s="1617"/>
      <c r="AH14" s="1617"/>
      <c r="AJ14" s="1618"/>
      <c r="AK14" s="1617"/>
      <c r="AL14" s="1617"/>
      <c r="AM14" s="1617"/>
      <c r="AO14" s="1618"/>
    </row>
    <row r="15" spans="1:43" x14ac:dyDescent="0.2">
      <c r="B15" s="1616"/>
      <c r="C15" s="1617"/>
      <c r="D15" s="1618"/>
      <c r="E15" s="1617"/>
      <c r="F15" s="1617"/>
      <c r="G15" s="1617"/>
      <c r="H15" s="1617"/>
      <c r="I15" s="1618"/>
      <c r="J15" s="1619"/>
      <c r="K15" s="1619"/>
      <c r="L15" s="1620"/>
      <c r="M15" s="1618"/>
      <c r="N15" s="1618"/>
      <c r="O15" s="1618"/>
      <c r="P15" s="1618"/>
      <c r="Q15" s="1618"/>
      <c r="R15" s="1618"/>
      <c r="S15" s="1618"/>
      <c r="T15" s="1617"/>
      <c r="U15" s="1617"/>
      <c r="V15" s="1617"/>
      <c r="W15" s="1617"/>
      <c r="X15" s="1618"/>
      <c r="Y15" s="1617"/>
      <c r="Z15" s="1617"/>
      <c r="AA15" s="1617"/>
      <c r="AB15" s="1617"/>
      <c r="AC15" s="1617"/>
      <c r="AD15" s="1617"/>
      <c r="AE15" s="1617"/>
      <c r="AF15" s="1617"/>
      <c r="AG15" s="1617"/>
      <c r="AH15" s="1617"/>
      <c r="AJ15" s="1618"/>
      <c r="AK15" s="1617"/>
      <c r="AL15" s="1617"/>
      <c r="AM15" s="1617"/>
      <c r="AO15" s="1618"/>
    </row>
    <row r="16" spans="1:43" x14ac:dyDescent="0.2">
      <c r="B16" s="1616"/>
      <c r="C16" s="1617"/>
      <c r="D16" s="1618"/>
      <c r="E16" s="1617"/>
      <c r="F16" s="1617"/>
      <c r="G16" s="1617"/>
      <c r="H16" s="1617"/>
      <c r="I16" s="1618"/>
      <c r="J16" s="1619"/>
      <c r="K16" s="1619"/>
      <c r="L16" s="1620"/>
      <c r="M16" s="1618"/>
      <c r="N16" s="1618"/>
      <c r="O16" s="1618"/>
      <c r="P16" s="1618"/>
      <c r="Q16" s="1618"/>
      <c r="R16" s="1618"/>
      <c r="S16" s="1618"/>
      <c r="T16" s="1617"/>
      <c r="U16" s="1617"/>
      <c r="V16" s="1617"/>
      <c r="W16" s="1617"/>
      <c r="X16" s="1618"/>
      <c r="Y16" s="1617"/>
      <c r="Z16" s="1617"/>
      <c r="AA16" s="1617"/>
      <c r="AB16" s="1617"/>
      <c r="AC16" s="1617"/>
      <c r="AD16" s="1617"/>
      <c r="AE16" s="1617"/>
      <c r="AF16" s="1617"/>
      <c r="AG16" s="1617"/>
      <c r="AH16" s="1617"/>
      <c r="AJ16" s="1618"/>
      <c r="AK16" s="1617"/>
      <c r="AL16" s="1617"/>
      <c r="AM16" s="1617"/>
      <c r="AO16" s="1618"/>
    </row>
    <row r="17" spans="2:41" x14ac:dyDescent="0.2">
      <c r="B17" s="1616"/>
      <c r="C17" s="1617"/>
      <c r="D17" s="1618"/>
      <c r="E17" s="1617"/>
      <c r="F17" s="1617"/>
      <c r="G17" s="1617"/>
      <c r="H17" s="1617"/>
      <c r="I17" s="1618"/>
      <c r="J17" s="1619"/>
      <c r="K17" s="1619"/>
      <c r="L17" s="1620"/>
      <c r="M17" s="1618"/>
      <c r="N17" s="1618"/>
      <c r="O17" s="1618"/>
      <c r="P17" s="1618"/>
      <c r="Q17" s="1618"/>
      <c r="R17" s="1618"/>
      <c r="S17" s="1618"/>
      <c r="T17" s="1617"/>
      <c r="U17" s="1617"/>
      <c r="V17" s="1617"/>
      <c r="W17" s="1617"/>
      <c r="X17" s="1618"/>
      <c r="Y17" s="1617"/>
      <c r="Z17" s="1617"/>
      <c r="AA17" s="1617"/>
      <c r="AB17" s="1617"/>
      <c r="AC17" s="1617"/>
      <c r="AD17" s="1617"/>
      <c r="AE17" s="1617"/>
      <c r="AF17" s="1617"/>
      <c r="AG17" s="1617"/>
      <c r="AH17" s="1617"/>
      <c r="AJ17" s="1618"/>
      <c r="AK17" s="1617"/>
      <c r="AL17" s="1617"/>
      <c r="AM17" s="1617"/>
      <c r="AO17" s="1618"/>
    </row>
    <row r="18" spans="2:41" x14ac:dyDescent="0.2">
      <c r="B18" s="1616"/>
      <c r="C18" s="1617"/>
      <c r="D18" s="1618"/>
      <c r="E18" s="1617"/>
      <c r="F18" s="1617"/>
      <c r="G18" s="1617"/>
      <c r="H18" s="1617"/>
      <c r="I18" s="1618"/>
      <c r="J18" s="1619"/>
      <c r="K18" s="1619"/>
      <c r="L18" s="1620"/>
      <c r="M18" s="1618"/>
      <c r="N18" s="1618"/>
      <c r="O18" s="1618"/>
      <c r="P18" s="1618"/>
      <c r="Q18" s="1618"/>
      <c r="R18" s="1618"/>
      <c r="S18" s="1618"/>
      <c r="T18" s="1617"/>
      <c r="U18" s="1617"/>
      <c r="V18" s="1617"/>
      <c r="W18" s="1617"/>
      <c r="X18" s="1618"/>
      <c r="Y18" s="1617"/>
      <c r="Z18" s="1617"/>
      <c r="AA18" s="1617"/>
      <c r="AB18" s="1617"/>
      <c r="AC18" s="1617"/>
      <c r="AD18" s="1617"/>
      <c r="AE18" s="1617"/>
      <c r="AF18" s="1617"/>
      <c r="AG18" s="1617"/>
      <c r="AH18" s="1617"/>
      <c r="AJ18" s="1618"/>
      <c r="AK18" s="1617"/>
      <c r="AL18" s="1617"/>
      <c r="AM18" s="1617"/>
      <c r="AO18" s="1618"/>
    </row>
    <row r="19" spans="2:41" x14ac:dyDescent="0.2">
      <c r="B19" s="1616"/>
      <c r="C19" s="1617"/>
      <c r="D19" s="1618"/>
      <c r="E19" s="1617"/>
      <c r="F19" s="1617"/>
      <c r="G19" s="1617"/>
      <c r="H19" s="1617"/>
      <c r="I19" s="1618"/>
      <c r="J19" s="1619"/>
      <c r="K19" s="1619"/>
      <c r="L19" s="1620"/>
      <c r="M19" s="1618"/>
      <c r="N19" s="1618"/>
      <c r="O19" s="1618"/>
      <c r="P19" s="1618"/>
      <c r="Q19" s="1618"/>
      <c r="R19" s="1618"/>
      <c r="S19" s="1618"/>
      <c r="T19" s="1617"/>
      <c r="U19" s="1617"/>
      <c r="V19" s="1617"/>
      <c r="W19" s="1617"/>
      <c r="X19" s="1618"/>
      <c r="Y19" s="1617"/>
      <c r="Z19" s="1617"/>
      <c r="AA19" s="1617"/>
      <c r="AB19" s="1617"/>
      <c r="AC19" s="1617"/>
      <c r="AD19" s="1617"/>
      <c r="AE19" s="1617"/>
      <c r="AF19" s="1617"/>
      <c r="AG19" s="1617"/>
      <c r="AH19" s="1617"/>
      <c r="AJ19" s="1618"/>
      <c r="AK19" s="1617"/>
      <c r="AL19" s="1617"/>
      <c r="AM19" s="1617"/>
      <c r="AO19" s="1618"/>
    </row>
    <row r="20" spans="2:41" x14ac:dyDescent="0.2">
      <c r="B20" s="1616"/>
      <c r="C20" s="1617"/>
      <c r="D20" s="1618"/>
      <c r="E20" s="1617"/>
      <c r="F20" s="1617"/>
      <c r="G20" s="1617"/>
      <c r="H20" s="1617"/>
      <c r="I20" s="1618"/>
      <c r="J20" s="1619"/>
      <c r="K20" s="1619"/>
      <c r="L20" s="1620"/>
      <c r="M20" s="1618"/>
      <c r="N20" s="1618"/>
      <c r="O20" s="1618"/>
      <c r="P20" s="1618"/>
      <c r="Q20" s="1618"/>
      <c r="R20" s="1618"/>
      <c r="S20" s="1618"/>
      <c r="T20" s="1617"/>
      <c r="U20" s="1617"/>
      <c r="V20" s="1617"/>
      <c r="W20" s="1617"/>
      <c r="X20" s="1618"/>
      <c r="Y20" s="1617"/>
      <c r="Z20" s="1617"/>
      <c r="AA20" s="1617"/>
      <c r="AB20" s="1617"/>
      <c r="AC20" s="1617"/>
      <c r="AD20" s="1617"/>
      <c r="AE20" s="1617"/>
      <c r="AF20" s="1617"/>
      <c r="AG20" s="1617"/>
      <c r="AH20" s="1617"/>
      <c r="AJ20" s="1618"/>
      <c r="AK20" s="1617"/>
      <c r="AL20" s="1617"/>
      <c r="AM20" s="1617"/>
      <c r="AO20" s="1618"/>
    </row>
    <row r="21" spans="2:41" x14ac:dyDescent="0.2">
      <c r="B21" s="1616"/>
      <c r="C21" s="1617"/>
      <c r="D21" s="1618"/>
      <c r="E21" s="1617"/>
      <c r="F21" s="1617"/>
      <c r="G21" s="1617"/>
      <c r="H21" s="1617"/>
      <c r="I21" s="1618"/>
      <c r="J21" s="1619"/>
      <c r="K21" s="1619"/>
      <c r="L21" s="1620"/>
      <c r="M21" s="1618"/>
      <c r="N21" s="1618"/>
      <c r="O21" s="1618"/>
      <c r="P21" s="1618"/>
      <c r="Q21" s="1618"/>
      <c r="R21" s="1618"/>
      <c r="S21" s="1618"/>
      <c r="T21" s="1617"/>
      <c r="U21" s="1617"/>
      <c r="V21" s="1617"/>
      <c r="W21" s="1617"/>
      <c r="X21" s="1618"/>
      <c r="Y21" s="1617"/>
      <c r="Z21" s="1617"/>
      <c r="AA21" s="1617"/>
      <c r="AB21" s="1617"/>
      <c r="AC21" s="1617"/>
      <c r="AD21" s="1617"/>
      <c r="AE21" s="1617"/>
      <c r="AF21" s="1617"/>
      <c r="AG21" s="1617"/>
      <c r="AH21" s="1617"/>
      <c r="AJ21" s="1618"/>
      <c r="AK21" s="1617"/>
      <c r="AL21" s="1617"/>
      <c r="AM21" s="1617"/>
      <c r="AO21" s="1618"/>
    </row>
    <row r="22" spans="2:41" x14ac:dyDescent="0.2">
      <c r="B22" s="1616"/>
      <c r="C22" s="1617"/>
      <c r="D22" s="1618"/>
      <c r="E22" s="1617"/>
      <c r="F22" s="1617"/>
      <c r="G22" s="1617"/>
      <c r="H22" s="1617"/>
      <c r="I22" s="1618"/>
      <c r="J22" s="1619"/>
      <c r="K22" s="1619"/>
      <c r="L22" s="1620"/>
      <c r="M22" s="1618"/>
      <c r="N22" s="1618"/>
      <c r="O22" s="1618"/>
      <c r="P22" s="1618"/>
      <c r="Q22" s="1618"/>
      <c r="R22" s="1618"/>
      <c r="S22" s="1618"/>
      <c r="T22" s="1617"/>
      <c r="U22" s="1617"/>
      <c r="V22" s="1617"/>
      <c r="W22" s="1617"/>
      <c r="X22" s="1618"/>
      <c r="Y22" s="1617"/>
      <c r="Z22" s="1617"/>
      <c r="AA22" s="1617"/>
      <c r="AB22" s="1617"/>
      <c r="AC22" s="1617"/>
      <c r="AD22" s="1617"/>
      <c r="AE22" s="1617"/>
      <c r="AF22" s="1617"/>
      <c r="AG22" s="1617"/>
      <c r="AH22" s="1617"/>
      <c r="AJ22" s="1618"/>
      <c r="AK22" s="1617"/>
      <c r="AL22" s="1617"/>
      <c r="AM22" s="1617"/>
      <c r="AO22" s="1618"/>
    </row>
    <row r="23" spans="2:41" x14ac:dyDescent="0.2">
      <c r="B23" s="1616"/>
      <c r="C23" s="1617"/>
      <c r="D23" s="1618"/>
      <c r="E23" s="1617"/>
      <c r="F23" s="1617"/>
      <c r="G23" s="1617"/>
      <c r="H23" s="1617"/>
      <c r="I23" s="1618"/>
      <c r="J23" s="1619"/>
      <c r="K23" s="1619"/>
      <c r="L23" s="1620"/>
      <c r="M23" s="1618"/>
      <c r="N23" s="1618"/>
      <c r="O23" s="1618"/>
      <c r="P23" s="1618"/>
      <c r="Q23" s="1618"/>
      <c r="R23" s="1618"/>
      <c r="S23" s="1618"/>
      <c r="T23" s="1617"/>
      <c r="U23" s="1617"/>
      <c r="V23" s="1617"/>
      <c r="W23" s="1617"/>
      <c r="X23" s="1618"/>
      <c r="Y23" s="1617"/>
      <c r="Z23" s="1617"/>
      <c r="AA23" s="1617"/>
      <c r="AB23" s="1617"/>
      <c r="AC23" s="1617"/>
      <c r="AD23" s="1617"/>
      <c r="AE23" s="1617"/>
      <c r="AF23" s="1617"/>
      <c r="AG23" s="1617"/>
      <c r="AH23" s="1617"/>
      <c r="AJ23" s="1618"/>
      <c r="AK23" s="1617"/>
      <c r="AL23" s="1617"/>
      <c r="AM23" s="1617"/>
      <c r="AO23" s="1618"/>
    </row>
    <row r="24" spans="2:41" x14ac:dyDescent="0.2">
      <c r="B24" s="1616"/>
      <c r="C24" s="1617"/>
      <c r="D24" s="1618"/>
      <c r="E24" s="1617"/>
      <c r="F24" s="1617"/>
      <c r="G24" s="1617"/>
      <c r="H24" s="1617"/>
      <c r="I24" s="1618"/>
      <c r="J24" s="1619"/>
      <c r="K24" s="1619"/>
      <c r="L24" s="1620"/>
      <c r="M24" s="1618"/>
      <c r="N24" s="1618"/>
      <c r="O24" s="1618"/>
      <c r="P24" s="1618"/>
      <c r="Q24" s="1618"/>
      <c r="R24" s="1618"/>
      <c r="S24" s="1618"/>
      <c r="T24" s="1617"/>
      <c r="U24" s="1617"/>
      <c r="V24" s="1617"/>
      <c r="W24" s="1617"/>
      <c r="X24" s="1618"/>
      <c r="Y24" s="1617"/>
      <c r="Z24" s="1617"/>
      <c r="AA24" s="1617"/>
      <c r="AB24" s="1617"/>
      <c r="AC24" s="1617"/>
      <c r="AD24" s="1617"/>
      <c r="AE24" s="1617"/>
      <c r="AF24" s="1617"/>
      <c r="AG24" s="1617"/>
      <c r="AH24" s="1617"/>
      <c r="AJ24" s="1618"/>
      <c r="AK24" s="1617"/>
      <c r="AL24" s="1617"/>
      <c r="AM24" s="1617"/>
      <c r="AO24" s="1618"/>
    </row>
    <row r="25" spans="2:41" x14ac:dyDescent="0.2">
      <c r="B25" s="1616"/>
      <c r="C25" s="1617"/>
      <c r="D25" s="1618"/>
      <c r="E25" s="1617"/>
      <c r="F25" s="1617"/>
      <c r="G25" s="1617"/>
      <c r="H25" s="1617"/>
      <c r="I25" s="1618"/>
      <c r="J25" s="1619"/>
      <c r="K25" s="1619"/>
      <c r="L25" s="1620"/>
      <c r="M25" s="1618"/>
      <c r="N25" s="1618"/>
      <c r="O25" s="1618"/>
      <c r="P25" s="1618"/>
      <c r="Q25" s="1618"/>
      <c r="R25" s="1618"/>
      <c r="S25" s="1618"/>
      <c r="T25" s="1617"/>
      <c r="U25" s="1617"/>
      <c r="V25" s="1617"/>
      <c r="W25" s="1617"/>
      <c r="X25" s="1618"/>
      <c r="Y25" s="1617"/>
      <c r="Z25" s="1617"/>
      <c r="AA25" s="1617"/>
      <c r="AB25" s="1617"/>
      <c r="AC25" s="1617"/>
      <c r="AD25" s="1617"/>
      <c r="AE25" s="1617"/>
      <c r="AF25" s="1617"/>
      <c r="AG25" s="1617"/>
      <c r="AH25" s="1617"/>
      <c r="AJ25" s="1618"/>
      <c r="AK25" s="1617"/>
      <c r="AL25" s="1617"/>
      <c r="AM25" s="1617"/>
      <c r="AO25" s="1618"/>
    </row>
    <row r="26" spans="2:41" x14ac:dyDescent="0.2">
      <c r="B26" s="1616"/>
      <c r="C26" s="1617"/>
      <c r="D26" s="1618"/>
      <c r="E26" s="1617"/>
      <c r="F26" s="1617"/>
      <c r="G26" s="1617"/>
      <c r="H26" s="1617"/>
      <c r="I26" s="1618"/>
      <c r="J26" s="1619"/>
      <c r="K26" s="1619"/>
      <c r="L26" s="1620"/>
      <c r="M26" s="1618"/>
      <c r="N26" s="1618"/>
      <c r="O26" s="1618"/>
      <c r="P26" s="1618"/>
      <c r="Q26" s="1618"/>
      <c r="R26" s="1618"/>
      <c r="S26" s="1618"/>
      <c r="T26" s="1617"/>
      <c r="U26" s="1617"/>
      <c r="V26" s="1617"/>
      <c r="W26" s="1617"/>
      <c r="X26" s="1618"/>
      <c r="Y26" s="1617"/>
      <c r="Z26" s="1617"/>
      <c r="AA26" s="1617"/>
      <c r="AB26" s="1617"/>
      <c r="AC26" s="1617"/>
      <c r="AD26" s="1617"/>
      <c r="AE26" s="1617"/>
      <c r="AF26" s="1617"/>
      <c r="AG26" s="1617"/>
      <c r="AH26" s="1617"/>
      <c r="AJ26" s="1618"/>
      <c r="AK26" s="1617"/>
      <c r="AL26" s="1617"/>
      <c r="AM26" s="1617"/>
      <c r="AO26" s="1618"/>
    </row>
    <row r="27" spans="2:41" x14ac:dyDescent="0.2">
      <c r="B27" s="1616"/>
      <c r="C27" s="1617"/>
      <c r="D27" s="1618"/>
      <c r="E27" s="1617"/>
      <c r="F27" s="1617"/>
      <c r="G27" s="1617"/>
      <c r="H27" s="1617"/>
      <c r="I27" s="1618"/>
      <c r="J27" s="1619"/>
      <c r="K27" s="1619"/>
      <c r="L27" s="1620"/>
      <c r="M27" s="1618"/>
      <c r="N27" s="1618"/>
      <c r="O27" s="1618"/>
      <c r="P27" s="1618"/>
      <c r="Q27" s="1618"/>
      <c r="R27" s="1618"/>
      <c r="S27" s="1618"/>
      <c r="T27" s="1617"/>
      <c r="U27" s="1617"/>
      <c r="V27" s="1617"/>
      <c r="W27" s="1617"/>
      <c r="X27" s="1618"/>
      <c r="Y27" s="1617"/>
      <c r="Z27" s="1617"/>
      <c r="AA27" s="1617"/>
      <c r="AB27" s="1617"/>
      <c r="AC27" s="1617"/>
      <c r="AD27" s="1617"/>
      <c r="AE27" s="1617"/>
      <c r="AF27" s="1617"/>
      <c r="AG27" s="1617"/>
      <c r="AH27" s="1617"/>
      <c r="AJ27" s="1618"/>
      <c r="AK27" s="1617"/>
      <c r="AL27" s="1617"/>
      <c r="AM27" s="1617"/>
      <c r="AO27" s="1618"/>
    </row>
    <row r="28" spans="2:41" x14ac:dyDescent="0.2">
      <c r="B28" s="1616"/>
      <c r="C28" s="1617"/>
      <c r="D28" s="1618"/>
      <c r="E28" s="1617"/>
      <c r="F28" s="1617"/>
      <c r="G28" s="1617"/>
      <c r="H28" s="1617"/>
      <c r="I28" s="1618"/>
      <c r="J28" s="1619"/>
      <c r="K28" s="1619"/>
      <c r="L28" s="1620"/>
      <c r="M28" s="1618"/>
      <c r="N28" s="1618"/>
      <c r="O28" s="1618"/>
      <c r="P28" s="1618"/>
      <c r="Q28" s="1618"/>
      <c r="R28" s="1618"/>
      <c r="S28" s="1618"/>
      <c r="T28" s="1617"/>
      <c r="U28" s="1617"/>
      <c r="V28" s="1617"/>
      <c r="W28" s="1617"/>
      <c r="X28" s="1618"/>
      <c r="Y28" s="1617"/>
      <c r="Z28" s="1617"/>
      <c r="AA28" s="1617"/>
      <c r="AB28" s="1617"/>
      <c r="AC28" s="1617"/>
      <c r="AD28" s="1617"/>
      <c r="AE28" s="1617"/>
      <c r="AF28" s="1617"/>
      <c r="AG28" s="1617"/>
      <c r="AH28" s="1617"/>
      <c r="AJ28" s="1618"/>
      <c r="AK28" s="1617"/>
      <c r="AL28" s="1617"/>
      <c r="AM28" s="1617"/>
      <c r="AO28" s="1618"/>
    </row>
    <row r="29" spans="2:41" x14ac:dyDescent="0.2">
      <c r="B29" s="1616"/>
      <c r="C29" s="1617"/>
      <c r="D29" s="1618"/>
      <c r="E29" s="1617"/>
      <c r="F29" s="1617"/>
      <c r="G29" s="1617"/>
      <c r="H29" s="1617"/>
      <c r="I29" s="1618"/>
      <c r="J29" s="1619"/>
      <c r="K29" s="1619"/>
      <c r="L29" s="1620"/>
      <c r="M29" s="1618"/>
      <c r="N29" s="1618"/>
      <c r="O29" s="1618"/>
      <c r="P29" s="1618"/>
      <c r="Q29" s="1618"/>
      <c r="R29" s="1618"/>
      <c r="S29" s="1618"/>
      <c r="T29" s="1617"/>
      <c r="U29" s="1617"/>
      <c r="V29" s="1617"/>
      <c r="W29" s="1617"/>
      <c r="X29" s="1618"/>
      <c r="Y29" s="1617"/>
      <c r="Z29" s="1617"/>
      <c r="AA29" s="1617"/>
      <c r="AB29" s="1617"/>
      <c r="AC29" s="1617"/>
      <c r="AD29" s="1617"/>
      <c r="AE29" s="1617"/>
      <c r="AF29" s="1617"/>
      <c r="AG29" s="1617"/>
      <c r="AH29" s="1617"/>
      <c r="AJ29" s="1618"/>
      <c r="AK29" s="1617"/>
      <c r="AL29" s="1617"/>
      <c r="AM29" s="1617"/>
      <c r="AO29" s="1618"/>
    </row>
    <row r="30" spans="2:41" x14ac:dyDescent="0.2">
      <c r="B30" s="1616"/>
      <c r="C30" s="1617"/>
      <c r="D30" s="1618"/>
      <c r="E30" s="1617"/>
      <c r="F30" s="1617"/>
      <c r="G30" s="1617"/>
      <c r="H30" s="1617"/>
      <c r="I30" s="1618"/>
      <c r="J30" s="1619"/>
      <c r="K30" s="1619"/>
      <c r="L30" s="1620"/>
      <c r="M30" s="1618"/>
      <c r="N30" s="1618"/>
      <c r="O30" s="1618"/>
      <c r="P30" s="1618"/>
      <c r="Q30" s="1618"/>
      <c r="R30" s="1618"/>
      <c r="S30" s="1618"/>
      <c r="T30" s="1617"/>
      <c r="U30" s="1617"/>
      <c r="V30" s="1617"/>
      <c r="W30" s="1617"/>
      <c r="X30" s="1618"/>
      <c r="Y30" s="1617"/>
      <c r="Z30" s="1617"/>
      <c r="AA30" s="1617"/>
      <c r="AB30" s="1617"/>
      <c r="AC30" s="1617"/>
      <c r="AD30" s="1617"/>
      <c r="AE30" s="1617"/>
      <c r="AF30" s="1617"/>
      <c r="AG30" s="1617"/>
      <c r="AH30" s="1617"/>
      <c r="AJ30" s="1618"/>
      <c r="AK30" s="1617"/>
      <c r="AL30" s="1617"/>
      <c r="AM30" s="1617"/>
      <c r="AO30" s="1618"/>
    </row>
    <row r="31" spans="2:41" x14ac:dyDescent="0.2">
      <c r="B31" s="1616"/>
      <c r="C31" s="1617"/>
      <c r="D31" s="1618"/>
      <c r="E31" s="1617"/>
      <c r="F31" s="1617"/>
      <c r="G31" s="1617"/>
      <c r="H31" s="1617"/>
      <c r="I31" s="1618"/>
      <c r="J31" s="1619"/>
      <c r="K31" s="1619"/>
      <c r="L31" s="1620"/>
      <c r="M31" s="1618"/>
      <c r="N31" s="1618"/>
      <c r="O31" s="1618"/>
      <c r="P31" s="1618"/>
      <c r="Q31" s="1618"/>
      <c r="R31" s="1618"/>
      <c r="S31" s="1618"/>
      <c r="T31" s="1617"/>
      <c r="U31" s="1617"/>
      <c r="V31" s="1617"/>
      <c r="W31" s="1617"/>
      <c r="X31" s="1618"/>
      <c r="Y31" s="1617"/>
      <c r="Z31" s="1617"/>
      <c r="AA31" s="1617"/>
      <c r="AB31" s="1617"/>
      <c r="AC31" s="1617"/>
      <c r="AD31" s="1617"/>
      <c r="AE31" s="1617"/>
      <c r="AF31" s="1617"/>
      <c r="AG31" s="1617"/>
      <c r="AH31" s="1617"/>
      <c r="AJ31" s="1618"/>
      <c r="AK31" s="1617"/>
      <c r="AL31" s="1617"/>
      <c r="AM31" s="1617"/>
      <c r="AO31" s="1618"/>
    </row>
    <row r="32" spans="2:41" x14ac:dyDescent="0.2">
      <c r="B32" s="1616"/>
      <c r="C32" s="1617"/>
      <c r="D32" s="1618"/>
      <c r="E32" s="1617"/>
      <c r="F32" s="1617"/>
      <c r="G32" s="1617"/>
      <c r="H32" s="1617"/>
      <c r="I32" s="1618"/>
      <c r="J32" s="1619"/>
      <c r="K32" s="1619"/>
      <c r="L32" s="1620"/>
      <c r="M32" s="1618"/>
      <c r="N32" s="1618"/>
      <c r="O32" s="1618"/>
      <c r="P32" s="1618"/>
      <c r="Q32" s="1618"/>
      <c r="R32" s="1618"/>
      <c r="S32" s="1618"/>
      <c r="T32" s="1617"/>
      <c r="U32" s="1617"/>
      <c r="V32" s="1617"/>
      <c r="W32" s="1617"/>
      <c r="X32" s="1618"/>
      <c r="Y32" s="1617"/>
      <c r="Z32" s="1617"/>
      <c r="AA32" s="1617"/>
      <c r="AB32" s="1617"/>
      <c r="AC32" s="1617"/>
      <c r="AD32" s="1617"/>
      <c r="AE32" s="1617"/>
      <c r="AF32" s="1617"/>
      <c r="AG32" s="1617"/>
      <c r="AH32" s="1617"/>
      <c r="AJ32" s="1618"/>
      <c r="AK32" s="1617"/>
      <c r="AL32" s="1617"/>
      <c r="AM32" s="1617"/>
      <c r="AO32" s="1618"/>
    </row>
    <row r="33" spans="2:41" x14ac:dyDescent="0.2">
      <c r="B33" s="1616"/>
      <c r="C33" s="1617"/>
      <c r="D33" s="1618"/>
      <c r="E33" s="1617"/>
      <c r="F33" s="1617"/>
      <c r="G33" s="1617"/>
      <c r="H33" s="1617"/>
      <c r="I33" s="1618"/>
      <c r="J33" s="1619"/>
      <c r="K33" s="1619"/>
      <c r="L33" s="1620"/>
      <c r="M33" s="1618"/>
      <c r="N33" s="1618"/>
      <c r="O33" s="1618"/>
      <c r="P33" s="1618"/>
      <c r="Q33" s="1618"/>
      <c r="R33" s="1618"/>
      <c r="S33" s="1618"/>
      <c r="T33" s="1617"/>
      <c r="U33" s="1617"/>
      <c r="V33" s="1617"/>
      <c r="W33" s="1617"/>
      <c r="X33" s="1618"/>
      <c r="Y33" s="1617"/>
      <c r="Z33" s="1617"/>
      <c r="AA33" s="1617"/>
      <c r="AB33" s="1617"/>
      <c r="AC33" s="1617"/>
      <c r="AD33" s="1617"/>
      <c r="AE33" s="1617"/>
      <c r="AF33" s="1617"/>
      <c r="AG33" s="1617"/>
      <c r="AH33" s="1617"/>
      <c r="AJ33" s="1618"/>
      <c r="AK33" s="1617"/>
      <c r="AL33" s="1617"/>
      <c r="AM33" s="1617"/>
      <c r="AO33" s="1618"/>
    </row>
    <row r="34" spans="2:41" x14ac:dyDescent="0.2">
      <c r="B34" s="1616"/>
      <c r="C34" s="1617"/>
      <c r="D34" s="1618"/>
      <c r="E34" s="1617"/>
      <c r="F34" s="1617"/>
      <c r="G34" s="1617"/>
      <c r="H34" s="1617"/>
      <c r="I34" s="1618"/>
      <c r="J34" s="1619"/>
      <c r="K34" s="1619"/>
      <c r="L34" s="1620"/>
      <c r="M34" s="1618"/>
      <c r="N34" s="1618"/>
      <c r="O34" s="1618"/>
      <c r="P34" s="1618"/>
      <c r="Q34" s="1618"/>
      <c r="R34" s="1618"/>
      <c r="S34" s="1618"/>
      <c r="T34" s="1617"/>
      <c r="U34" s="1617"/>
      <c r="V34" s="1617"/>
      <c r="W34" s="1617"/>
      <c r="X34" s="1618"/>
      <c r="Y34" s="1617"/>
      <c r="Z34" s="1617"/>
      <c r="AA34" s="1617"/>
      <c r="AB34" s="1617"/>
      <c r="AC34" s="1617"/>
      <c r="AD34" s="1617"/>
      <c r="AE34" s="1617"/>
      <c r="AF34" s="1617"/>
      <c r="AG34" s="1617"/>
      <c r="AH34" s="1617"/>
      <c r="AJ34" s="1618"/>
      <c r="AK34" s="1617"/>
      <c r="AL34" s="1617"/>
      <c r="AM34" s="1617"/>
      <c r="AO34" s="1618"/>
    </row>
    <row r="35" spans="2:41" x14ac:dyDescent="0.2">
      <c r="B35" s="1616"/>
      <c r="C35" s="1617"/>
      <c r="D35" s="1618"/>
      <c r="E35" s="1617"/>
      <c r="F35" s="1617"/>
      <c r="G35" s="1617"/>
      <c r="H35" s="1617"/>
      <c r="I35" s="1618"/>
      <c r="J35" s="1619"/>
      <c r="K35" s="1619"/>
      <c r="L35" s="1620"/>
      <c r="M35" s="1618"/>
      <c r="N35" s="1618"/>
      <c r="O35" s="1618"/>
      <c r="P35" s="1618"/>
      <c r="Q35" s="1618"/>
      <c r="R35" s="1618"/>
      <c r="S35" s="1618"/>
      <c r="T35" s="1617"/>
      <c r="U35" s="1617"/>
      <c r="V35" s="1617"/>
      <c r="W35" s="1617"/>
      <c r="X35" s="1618"/>
      <c r="Y35" s="1617"/>
      <c r="Z35" s="1617"/>
      <c r="AA35" s="1617"/>
      <c r="AB35" s="1617"/>
      <c r="AC35" s="1617"/>
      <c r="AD35" s="1617"/>
      <c r="AE35" s="1617"/>
      <c r="AF35" s="1617"/>
      <c r="AG35" s="1617"/>
      <c r="AH35" s="1617"/>
      <c r="AJ35" s="1618"/>
      <c r="AK35" s="1617"/>
      <c r="AL35" s="1617"/>
      <c r="AM35" s="1617"/>
      <c r="AO35" s="1618"/>
    </row>
    <row r="36" spans="2:41" x14ac:dyDescent="0.2">
      <c r="B36" s="1616"/>
      <c r="C36" s="1617"/>
      <c r="D36" s="1618"/>
      <c r="E36" s="1617"/>
      <c r="F36" s="1617"/>
      <c r="G36" s="1617"/>
      <c r="H36" s="1617"/>
      <c r="I36" s="1618"/>
      <c r="J36" s="1619"/>
      <c r="K36" s="1619"/>
      <c r="L36" s="1620"/>
      <c r="M36" s="1618"/>
      <c r="N36" s="1618"/>
      <c r="O36" s="1618"/>
      <c r="P36" s="1618"/>
      <c r="Q36" s="1618"/>
      <c r="R36" s="1618"/>
      <c r="S36" s="1618"/>
      <c r="T36" s="1617"/>
      <c r="U36" s="1617"/>
      <c r="V36" s="1617"/>
      <c r="W36" s="1617"/>
      <c r="X36" s="1618"/>
      <c r="Y36" s="1617"/>
      <c r="Z36" s="1617"/>
      <c r="AA36" s="1617"/>
      <c r="AB36" s="1617"/>
      <c r="AC36" s="1617"/>
      <c r="AD36" s="1617"/>
      <c r="AE36" s="1617"/>
      <c r="AF36" s="1617"/>
      <c r="AG36" s="1617"/>
      <c r="AH36" s="1617"/>
      <c r="AJ36" s="1618"/>
      <c r="AK36" s="1617"/>
      <c r="AL36" s="1617"/>
      <c r="AM36" s="1617"/>
      <c r="AO36" s="1618"/>
    </row>
    <row r="37" spans="2:41" x14ac:dyDescent="0.2">
      <c r="B37" s="1616"/>
      <c r="C37" s="1617"/>
      <c r="D37" s="1618"/>
      <c r="E37" s="1617"/>
      <c r="F37" s="1617"/>
      <c r="G37" s="1617"/>
      <c r="H37" s="1617"/>
      <c r="I37" s="1618"/>
      <c r="J37" s="1619"/>
      <c r="K37" s="1619"/>
      <c r="L37" s="1620"/>
      <c r="M37" s="1618"/>
      <c r="N37" s="1618"/>
      <c r="O37" s="1618"/>
      <c r="P37" s="1618"/>
      <c r="Q37" s="1618"/>
      <c r="R37" s="1618"/>
      <c r="S37" s="1618"/>
      <c r="T37" s="1617"/>
      <c r="U37" s="1617"/>
      <c r="V37" s="1617"/>
      <c r="W37" s="1617"/>
      <c r="X37" s="1618"/>
      <c r="Y37" s="1617"/>
      <c r="Z37" s="1617"/>
      <c r="AA37" s="1617"/>
      <c r="AB37" s="1617"/>
      <c r="AC37" s="1617"/>
      <c r="AD37" s="1617"/>
      <c r="AE37" s="1617"/>
      <c r="AF37" s="1617"/>
      <c r="AG37" s="1617"/>
      <c r="AH37" s="1617"/>
      <c r="AJ37" s="1618"/>
      <c r="AK37" s="1617"/>
      <c r="AL37" s="1617"/>
      <c r="AM37" s="1617"/>
      <c r="AO37" s="1618"/>
    </row>
    <row r="38" spans="2:41" x14ac:dyDescent="0.2">
      <c r="B38" s="1616"/>
      <c r="C38" s="1617"/>
      <c r="D38" s="1618"/>
      <c r="E38" s="1617"/>
      <c r="F38" s="1617"/>
      <c r="G38" s="1617"/>
      <c r="H38" s="1617"/>
      <c r="I38" s="1618"/>
      <c r="J38" s="1619"/>
      <c r="K38" s="1619"/>
      <c r="L38" s="1620"/>
      <c r="M38" s="1618"/>
      <c r="N38" s="1618"/>
      <c r="O38" s="1618"/>
      <c r="P38" s="1618"/>
      <c r="Q38" s="1618"/>
      <c r="R38" s="1618"/>
      <c r="S38" s="1618"/>
      <c r="T38" s="1617"/>
      <c r="U38" s="1617"/>
      <c r="V38" s="1617"/>
      <c r="W38" s="1617"/>
      <c r="X38" s="1618"/>
      <c r="Y38" s="1617"/>
      <c r="Z38" s="1617"/>
      <c r="AA38" s="1617"/>
      <c r="AB38" s="1617"/>
      <c r="AC38" s="1617"/>
      <c r="AD38" s="1617"/>
      <c r="AE38" s="1617"/>
      <c r="AF38" s="1617"/>
      <c r="AG38" s="1617"/>
      <c r="AH38" s="1617"/>
      <c r="AJ38" s="1618"/>
      <c r="AK38" s="1617"/>
      <c r="AL38" s="1617"/>
      <c r="AM38" s="1617"/>
      <c r="AO38" s="1618"/>
    </row>
    <row r="39" spans="2:41" x14ac:dyDescent="0.2">
      <c r="B39" s="1616"/>
      <c r="C39" s="1617"/>
      <c r="D39" s="1618"/>
      <c r="E39" s="1617"/>
      <c r="F39" s="1617"/>
      <c r="G39" s="1617"/>
      <c r="H39" s="1617"/>
      <c r="I39" s="1618"/>
      <c r="J39" s="1619"/>
      <c r="K39" s="1619"/>
      <c r="L39" s="1620"/>
      <c r="M39" s="1618"/>
      <c r="N39" s="1618"/>
      <c r="O39" s="1618"/>
      <c r="P39" s="1618"/>
      <c r="Q39" s="1618"/>
      <c r="R39" s="1618"/>
      <c r="S39" s="1618"/>
      <c r="T39" s="1617"/>
      <c r="U39" s="1617"/>
      <c r="V39" s="1617"/>
      <c r="W39" s="1617"/>
      <c r="X39" s="1618"/>
      <c r="Y39" s="1617"/>
      <c r="Z39" s="1617"/>
      <c r="AA39" s="1617"/>
      <c r="AB39" s="1617"/>
      <c r="AC39" s="1617"/>
      <c r="AD39" s="1617"/>
      <c r="AE39" s="1617"/>
      <c r="AF39" s="1617"/>
      <c r="AG39" s="1617"/>
      <c r="AH39" s="1617"/>
      <c r="AJ39" s="1618"/>
      <c r="AK39" s="1617"/>
      <c r="AL39" s="1617"/>
      <c r="AM39" s="1617"/>
      <c r="AO39" s="1618"/>
    </row>
    <row r="40" spans="2:41" x14ac:dyDescent="0.2">
      <c r="B40" s="1616"/>
      <c r="C40" s="1617"/>
      <c r="D40" s="1618"/>
      <c r="E40" s="1617"/>
      <c r="F40" s="1617"/>
      <c r="G40" s="1617"/>
      <c r="H40" s="1617"/>
      <c r="I40" s="1618"/>
      <c r="J40" s="1619"/>
      <c r="K40" s="1619"/>
      <c r="L40" s="1620"/>
      <c r="M40" s="1618"/>
      <c r="N40" s="1618"/>
      <c r="O40" s="1618"/>
      <c r="P40" s="1618"/>
      <c r="Q40" s="1618"/>
      <c r="R40" s="1618"/>
      <c r="S40" s="1618"/>
      <c r="T40" s="1617"/>
      <c r="U40" s="1617"/>
      <c r="V40" s="1617"/>
      <c r="W40" s="1617"/>
      <c r="X40" s="1618"/>
      <c r="Y40" s="1617"/>
      <c r="Z40" s="1617"/>
      <c r="AA40" s="1617"/>
      <c r="AB40" s="1617"/>
      <c r="AC40" s="1617"/>
      <c r="AD40" s="1617"/>
      <c r="AE40" s="1617"/>
      <c r="AF40" s="1617"/>
      <c r="AG40" s="1617"/>
      <c r="AH40" s="1617"/>
      <c r="AJ40" s="1618"/>
      <c r="AK40" s="1617"/>
      <c r="AL40" s="1617"/>
      <c r="AM40" s="1617"/>
      <c r="AO40" s="1618"/>
    </row>
    <row r="41" spans="2:41" x14ac:dyDescent="0.2">
      <c r="B41" s="1616"/>
      <c r="C41" s="1617"/>
      <c r="D41" s="1618"/>
      <c r="E41" s="1617"/>
      <c r="F41" s="1617"/>
      <c r="G41" s="1617"/>
      <c r="H41" s="1617"/>
      <c r="I41" s="1618"/>
      <c r="J41" s="1619"/>
      <c r="K41" s="1619"/>
      <c r="L41" s="1620"/>
      <c r="M41" s="1618"/>
      <c r="N41" s="1618"/>
      <c r="O41" s="1618"/>
      <c r="P41" s="1618"/>
      <c r="Q41" s="1618"/>
      <c r="R41" s="1618"/>
      <c r="S41" s="1618"/>
      <c r="T41" s="1617"/>
      <c r="U41" s="1617"/>
      <c r="V41" s="1617"/>
      <c r="W41" s="1617"/>
      <c r="X41" s="1618"/>
      <c r="Y41" s="1617"/>
      <c r="Z41" s="1617"/>
      <c r="AA41" s="1617"/>
      <c r="AB41" s="1617"/>
      <c r="AC41" s="1617"/>
      <c r="AD41" s="1617"/>
      <c r="AE41" s="1617"/>
      <c r="AF41" s="1617"/>
      <c r="AG41" s="1617"/>
      <c r="AH41" s="1617"/>
      <c r="AJ41" s="1618"/>
      <c r="AK41" s="1617"/>
      <c r="AL41" s="1617"/>
      <c r="AM41" s="1617"/>
      <c r="AO41" s="1618"/>
    </row>
    <row r="42" spans="2:41" x14ac:dyDescent="0.2">
      <c r="B42" s="1616"/>
      <c r="C42" s="1617"/>
      <c r="D42" s="1618"/>
      <c r="E42" s="1617"/>
      <c r="F42" s="1617"/>
      <c r="G42" s="1617"/>
      <c r="H42" s="1617"/>
      <c r="I42" s="1618"/>
      <c r="J42" s="1619"/>
      <c r="K42" s="1619"/>
      <c r="L42" s="1620"/>
      <c r="M42" s="1618"/>
      <c r="N42" s="1618"/>
      <c r="O42" s="1618"/>
      <c r="P42" s="1618"/>
      <c r="Q42" s="1618"/>
      <c r="R42" s="1618"/>
      <c r="S42" s="1618"/>
      <c r="T42" s="1617"/>
      <c r="U42" s="1617"/>
      <c r="V42" s="1617"/>
      <c r="W42" s="1617"/>
      <c r="X42" s="1618"/>
      <c r="Y42" s="1617"/>
      <c r="Z42" s="1617"/>
      <c r="AA42" s="1617"/>
      <c r="AB42" s="1617"/>
      <c r="AC42" s="1617"/>
      <c r="AD42" s="1617"/>
      <c r="AE42" s="1617"/>
      <c r="AF42" s="1617"/>
      <c r="AG42" s="1617"/>
      <c r="AH42" s="1617"/>
      <c r="AJ42" s="1618"/>
      <c r="AK42" s="1617"/>
      <c r="AL42" s="1617"/>
      <c r="AM42" s="1617"/>
      <c r="AO42" s="1618"/>
    </row>
    <row r="43" spans="2:41" x14ac:dyDescent="0.2">
      <c r="B43" s="1616"/>
      <c r="C43" s="1617"/>
      <c r="D43" s="1618"/>
      <c r="E43" s="1617"/>
      <c r="F43" s="1617"/>
      <c r="G43" s="1617"/>
      <c r="H43" s="1617"/>
      <c r="I43" s="1618"/>
      <c r="J43" s="1619"/>
      <c r="K43" s="1619"/>
      <c r="L43" s="1620"/>
      <c r="M43" s="1618"/>
      <c r="N43" s="1618"/>
      <c r="O43" s="1618"/>
      <c r="P43" s="1618"/>
      <c r="Q43" s="1618"/>
      <c r="R43" s="1618"/>
      <c r="S43" s="1618"/>
      <c r="T43" s="1617"/>
      <c r="U43" s="1617"/>
      <c r="V43" s="1617"/>
      <c r="W43" s="1617"/>
      <c r="X43" s="1618"/>
      <c r="Y43" s="1617"/>
      <c r="Z43" s="1617"/>
      <c r="AA43" s="1617"/>
      <c r="AB43" s="1617"/>
      <c r="AC43" s="1617"/>
      <c r="AD43" s="1617"/>
      <c r="AE43" s="1617"/>
      <c r="AF43" s="1617"/>
      <c r="AG43" s="1617"/>
      <c r="AH43" s="1617"/>
      <c r="AJ43" s="1618"/>
      <c r="AK43" s="1617"/>
      <c r="AL43" s="1617"/>
      <c r="AM43" s="1617"/>
      <c r="AO43" s="1618"/>
    </row>
    <row r="44" spans="2:41" x14ac:dyDescent="0.2">
      <c r="B44" s="1616"/>
      <c r="C44" s="1617"/>
      <c r="D44" s="1618"/>
      <c r="E44" s="1617"/>
      <c r="F44" s="1617"/>
      <c r="G44" s="1617"/>
      <c r="H44" s="1617"/>
      <c r="I44" s="1618"/>
      <c r="J44" s="1619"/>
      <c r="K44" s="1619"/>
      <c r="L44" s="1620"/>
      <c r="M44" s="1618"/>
      <c r="N44" s="1618"/>
      <c r="O44" s="1618"/>
      <c r="P44" s="1618"/>
      <c r="Q44" s="1618"/>
      <c r="R44" s="1618"/>
      <c r="S44" s="1618"/>
      <c r="T44" s="1617"/>
      <c r="U44" s="1617"/>
      <c r="V44" s="1617"/>
      <c r="W44" s="1617"/>
      <c r="X44" s="1618"/>
      <c r="Y44" s="1617"/>
      <c r="Z44" s="1617"/>
      <c r="AA44" s="1617"/>
      <c r="AB44" s="1617"/>
      <c r="AC44" s="1617"/>
      <c r="AD44" s="1617"/>
      <c r="AE44" s="1617"/>
      <c r="AF44" s="1617"/>
      <c r="AG44" s="1617"/>
      <c r="AH44" s="1617"/>
      <c r="AJ44" s="1618"/>
      <c r="AK44" s="1617"/>
      <c r="AL44" s="1617"/>
      <c r="AM44" s="1617"/>
      <c r="AO44" s="1618"/>
    </row>
    <row r="45" spans="2:41" x14ac:dyDescent="0.2">
      <c r="B45" s="1616"/>
      <c r="C45" s="1617"/>
      <c r="D45" s="1618"/>
      <c r="E45" s="1617"/>
      <c r="F45" s="1617"/>
      <c r="G45" s="1617"/>
      <c r="H45" s="1617"/>
      <c r="I45" s="1618"/>
      <c r="J45" s="1619"/>
      <c r="K45" s="1619"/>
      <c r="L45" s="1620"/>
      <c r="M45" s="1618"/>
      <c r="N45" s="1618"/>
      <c r="O45" s="1618"/>
      <c r="P45" s="1618"/>
      <c r="Q45" s="1618"/>
      <c r="R45" s="1618"/>
      <c r="S45" s="1618"/>
      <c r="T45" s="1617"/>
      <c r="U45" s="1617"/>
      <c r="V45" s="1617"/>
      <c r="W45" s="1617"/>
      <c r="X45" s="1618"/>
      <c r="Y45" s="1617"/>
      <c r="Z45" s="1617"/>
      <c r="AA45" s="1617"/>
      <c r="AB45" s="1617"/>
      <c r="AC45" s="1617"/>
      <c r="AD45" s="1617"/>
      <c r="AE45" s="1617"/>
      <c r="AF45" s="1617"/>
      <c r="AG45" s="1617"/>
      <c r="AH45" s="1617"/>
      <c r="AJ45" s="1618"/>
      <c r="AK45" s="1617"/>
      <c r="AL45" s="1617"/>
      <c r="AM45" s="1617"/>
      <c r="AO45" s="1618"/>
    </row>
    <row r="46" spans="2:41" x14ac:dyDescent="0.2">
      <c r="B46" s="1616"/>
      <c r="C46" s="1617"/>
      <c r="D46" s="1618"/>
      <c r="E46" s="1617"/>
      <c r="F46" s="1617"/>
      <c r="G46" s="1617"/>
      <c r="H46" s="1617"/>
      <c r="I46" s="1618"/>
      <c r="J46" s="1619"/>
      <c r="K46" s="1619"/>
      <c r="L46" s="1620"/>
      <c r="M46" s="1618"/>
      <c r="N46" s="1618"/>
      <c r="O46" s="1618"/>
      <c r="P46" s="1618"/>
      <c r="Q46" s="1618"/>
      <c r="R46" s="1618"/>
      <c r="S46" s="1618"/>
      <c r="T46" s="1617"/>
      <c r="U46" s="1617"/>
      <c r="V46" s="1617"/>
      <c r="W46" s="1617"/>
      <c r="X46" s="1618"/>
      <c r="Y46" s="1617"/>
      <c r="Z46" s="1617"/>
      <c r="AA46" s="1617"/>
      <c r="AB46" s="1617"/>
      <c r="AC46" s="1617"/>
      <c r="AD46" s="1617"/>
      <c r="AE46" s="1617"/>
      <c r="AF46" s="1617"/>
      <c r="AG46" s="1617"/>
      <c r="AH46" s="1617"/>
      <c r="AJ46" s="1618"/>
      <c r="AK46" s="1617"/>
      <c r="AL46" s="1617"/>
      <c r="AM46" s="1617"/>
      <c r="AO46" s="1618"/>
    </row>
    <row r="47" spans="2:41" x14ac:dyDescent="0.2">
      <c r="B47" s="1616"/>
      <c r="C47" s="1617"/>
      <c r="D47" s="1618"/>
      <c r="E47" s="1617"/>
      <c r="F47" s="1617"/>
      <c r="G47" s="1617"/>
      <c r="H47" s="1617"/>
      <c r="I47" s="1618"/>
      <c r="J47" s="1619"/>
      <c r="K47" s="1619"/>
      <c r="L47" s="1620"/>
      <c r="M47" s="1618"/>
      <c r="N47" s="1618"/>
      <c r="O47" s="1618"/>
      <c r="P47" s="1618"/>
      <c r="Q47" s="1618"/>
      <c r="R47" s="1618"/>
      <c r="S47" s="1618"/>
      <c r="T47" s="1617"/>
      <c r="U47" s="1617"/>
      <c r="V47" s="1617"/>
      <c r="W47" s="1617"/>
      <c r="X47" s="1618"/>
      <c r="Y47" s="1617"/>
      <c r="Z47" s="1617"/>
      <c r="AA47" s="1617"/>
      <c r="AB47" s="1617"/>
      <c r="AC47" s="1617"/>
      <c r="AD47" s="1617"/>
      <c r="AE47" s="1617"/>
      <c r="AF47" s="1617"/>
      <c r="AG47" s="1617"/>
      <c r="AH47" s="1617"/>
      <c r="AJ47" s="1618"/>
      <c r="AK47" s="1617"/>
      <c r="AL47" s="1617"/>
      <c r="AM47" s="1617"/>
      <c r="AO47" s="1618"/>
    </row>
    <row r="48" spans="2:41" x14ac:dyDescent="0.2">
      <c r="B48" s="1616"/>
      <c r="C48" s="1617"/>
      <c r="D48" s="1618"/>
      <c r="E48" s="1617"/>
      <c r="F48" s="1617"/>
      <c r="G48" s="1617"/>
      <c r="H48" s="1617"/>
      <c r="I48" s="1618"/>
      <c r="J48" s="1619"/>
      <c r="K48" s="1619"/>
      <c r="L48" s="1620"/>
      <c r="M48" s="1618"/>
      <c r="N48" s="1618"/>
      <c r="O48" s="1618"/>
      <c r="P48" s="1618"/>
      <c r="Q48" s="1618"/>
      <c r="R48" s="1618"/>
      <c r="S48" s="1618"/>
      <c r="T48" s="1617"/>
      <c r="U48" s="1617"/>
      <c r="V48" s="1617"/>
      <c r="W48" s="1617"/>
      <c r="X48" s="1618"/>
      <c r="Y48" s="1617"/>
      <c r="Z48" s="1617"/>
      <c r="AA48" s="1617"/>
      <c r="AB48" s="1617"/>
      <c r="AC48" s="1617"/>
      <c r="AD48" s="1617"/>
      <c r="AE48" s="1617"/>
      <c r="AF48" s="1617"/>
      <c r="AG48" s="1617"/>
      <c r="AH48" s="1617"/>
      <c r="AJ48" s="1618"/>
      <c r="AK48" s="1617"/>
      <c r="AL48" s="1617"/>
      <c r="AM48" s="1617"/>
      <c r="AO48" s="1618"/>
    </row>
    <row r="49" spans="2:41" x14ac:dyDescent="0.2">
      <c r="B49" s="1616"/>
      <c r="C49" s="1617"/>
      <c r="D49" s="1618"/>
      <c r="E49" s="1617"/>
      <c r="F49" s="1617"/>
      <c r="G49" s="1617"/>
      <c r="H49" s="1617"/>
      <c r="I49" s="1618"/>
      <c r="J49" s="1619"/>
      <c r="K49" s="1619"/>
      <c r="L49" s="1620"/>
      <c r="M49" s="1618"/>
      <c r="N49" s="1618"/>
      <c r="O49" s="1618"/>
      <c r="P49" s="1618"/>
      <c r="Q49" s="1618"/>
      <c r="R49" s="1618"/>
      <c r="S49" s="1618"/>
      <c r="T49" s="1617"/>
      <c r="U49" s="1617"/>
      <c r="V49" s="1617"/>
      <c r="W49" s="1617"/>
      <c r="X49" s="1618"/>
      <c r="Y49" s="1617"/>
      <c r="Z49" s="1617"/>
      <c r="AA49" s="1617"/>
      <c r="AB49" s="1617"/>
      <c r="AC49" s="1617"/>
      <c r="AD49" s="1617"/>
      <c r="AE49" s="1617"/>
      <c r="AF49" s="1617"/>
      <c r="AG49" s="1617"/>
      <c r="AH49" s="1617"/>
      <c r="AJ49" s="1618"/>
      <c r="AK49" s="1617"/>
      <c r="AL49" s="1617"/>
      <c r="AM49" s="1617"/>
      <c r="AO49" s="1618"/>
    </row>
    <row r="50" spans="2:41" x14ac:dyDescent="0.2">
      <c r="B50" s="1616"/>
      <c r="C50" s="1617"/>
      <c r="D50" s="1618"/>
      <c r="E50" s="1617"/>
      <c r="F50" s="1617"/>
      <c r="G50" s="1617"/>
      <c r="H50" s="1617"/>
      <c r="I50" s="1618"/>
      <c r="J50" s="1619"/>
      <c r="K50" s="1619"/>
      <c r="L50" s="1620"/>
      <c r="M50" s="1618"/>
      <c r="N50" s="1618"/>
      <c r="O50" s="1618"/>
      <c r="P50" s="1618"/>
      <c r="Q50" s="1618"/>
      <c r="R50" s="1618"/>
      <c r="S50" s="1618"/>
      <c r="T50" s="1617"/>
      <c r="U50" s="1617"/>
      <c r="V50" s="1617"/>
      <c r="W50" s="1617"/>
      <c r="X50" s="1618"/>
      <c r="Y50" s="1617"/>
      <c r="Z50" s="1617"/>
      <c r="AA50" s="1617"/>
      <c r="AB50" s="1617"/>
      <c r="AC50" s="1617"/>
      <c r="AD50" s="1617"/>
      <c r="AE50" s="1617"/>
      <c r="AF50" s="1617"/>
      <c r="AG50" s="1617"/>
      <c r="AH50" s="1617"/>
      <c r="AJ50" s="1618"/>
      <c r="AK50" s="1617"/>
      <c r="AL50" s="1617"/>
      <c r="AM50" s="1617"/>
      <c r="AO50" s="1618"/>
    </row>
    <row r="51" spans="2:41" x14ac:dyDescent="0.2">
      <c r="B51" s="1616"/>
      <c r="C51" s="1617"/>
      <c r="D51" s="1618"/>
      <c r="E51" s="1617"/>
      <c r="F51" s="1617"/>
      <c r="G51" s="1617"/>
      <c r="H51" s="1617"/>
      <c r="I51" s="1618"/>
      <c r="J51" s="1619"/>
      <c r="K51" s="1619"/>
      <c r="L51" s="1620"/>
      <c r="M51" s="1618"/>
      <c r="N51" s="1618"/>
      <c r="O51" s="1618"/>
      <c r="P51" s="1618"/>
      <c r="Q51" s="1618"/>
      <c r="R51" s="1618"/>
      <c r="S51" s="1618"/>
      <c r="T51" s="1617"/>
      <c r="U51" s="1617"/>
      <c r="V51" s="1617"/>
      <c r="W51" s="1617"/>
      <c r="X51" s="1618"/>
      <c r="Y51" s="1617"/>
      <c r="Z51" s="1617"/>
      <c r="AA51" s="1617"/>
      <c r="AB51" s="1617"/>
      <c r="AC51" s="1617"/>
      <c r="AD51" s="1617"/>
      <c r="AE51" s="1617"/>
      <c r="AF51" s="1617"/>
      <c r="AG51" s="1617"/>
      <c r="AH51" s="1617"/>
      <c r="AJ51" s="1618"/>
      <c r="AK51" s="1617"/>
      <c r="AL51" s="1617"/>
      <c r="AM51" s="1617"/>
      <c r="AO51" s="1618"/>
    </row>
    <row r="52" spans="2:41" x14ac:dyDescent="0.2">
      <c r="B52" s="1616"/>
      <c r="C52" s="1617"/>
      <c r="D52" s="1618"/>
      <c r="E52" s="1617"/>
      <c r="F52" s="1617"/>
      <c r="G52" s="1617"/>
      <c r="H52" s="1617"/>
      <c r="I52" s="1618"/>
      <c r="J52" s="1619"/>
      <c r="K52" s="1619"/>
      <c r="L52" s="1620"/>
      <c r="M52" s="1618"/>
      <c r="N52" s="1618"/>
      <c r="O52" s="1618"/>
      <c r="P52" s="1618"/>
      <c r="Q52" s="1618"/>
      <c r="R52" s="1618"/>
      <c r="S52" s="1618"/>
      <c r="T52" s="1617"/>
      <c r="U52" s="1617"/>
      <c r="V52" s="1617"/>
      <c r="W52" s="1617"/>
      <c r="X52" s="1618"/>
      <c r="Y52" s="1617"/>
      <c r="Z52" s="1617"/>
      <c r="AA52" s="1617"/>
      <c r="AB52" s="1617"/>
      <c r="AC52" s="1617"/>
      <c r="AD52" s="1617"/>
      <c r="AE52" s="1617"/>
      <c r="AF52" s="1617"/>
      <c r="AG52" s="1617"/>
      <c r="AH52" s="1617"/>
      <c r="AJ52" s="1618"/>
      <c r="AK52" s="1617"/>
      <c r="AL52" s="1617"/>
      <c r="AM52" s="1617"/>
      <c r="AO52" s="1618"/>
    </row>
    <row r="53" spans="2:41" x14ac:dyDescent="0.2">
      <c r="B53" s="1616"/>
      <c r="C53" s="1617"/>
      <c r="D53" s="1618"/>
      <c r="E53" s="1617"/>
      <c r="F53" s="1617"/>
      <c r="G53" s="1617"/>
      <c r="H53" s="1617"/>
      <c r="I53" s="1618"/>
      <c r="J53" s="1619"/>
      <c r="K53" s="1619"/>
      <c r="L53" s="1620"/>
      <c r="M53" s="1618"/>
      <c r="N53" s="1618"/>
      <c r="O53" s="1618"/>
      <c r="P53" s="1618"/>
      <c r="Q53" s="1618"/>
      <c r="R53" s="1618"/>
      <c r="S53" s="1618"/>
      <c r="T53" s="1617"/>
      <c r="U53" s="1617"/>
      <c r="V53" s="1617"/>
      <c r="W53" s="1617"/>
      <c r="X53" s="1618"/>
      <c r="Y53" s="1617"/>
      <c r="Z53" s="1617"/>
      <c r="AA53" s="1617"/>
      <c r="AB53" s="1617"/>
      <c r="AC53" s="1617"/>
      <c r="AD53" s="1617"/>
      <c r="AE53" s="1617"/>
      <c r="AF53" s="1617"/>
      <c r="AG53" s="1617"/>
      <c r="AH53" s="1617"/>
      <c r="AJ53" s="1618"/>
      <c r="AK53" s="1617"/>
      <c r="AL53" s="1617"/>
      <c r="AM53" s="1617"/>
      <c r="AO53" s="1618"/>
    </row>
    <row r="54" spans="2:41" x14ac:dyDescent="0.2">
      <c r="B54" s="1616"/>
      <c r="C54" s="1617"/>
      <c r="D54" s="1618"/>
      <c r="E54" s="1617"/>
      <c r="F54" s="1617"/>
      <c r="G54" s="1617"/>
      <c r="H54" s="1617"/>
      <c r="I54" s="1618"/>
      <c r="J54" s="1619"/>
      <c r="K54" s="1619"/>
      <c r="L54" s="1620"/>
      <c r="M54" s="1618"/>
      <c r="N54" s="1618"/>
      <c r="O54" s="1618"/>
      <c r="P54" s="1618"/>
      <c r="Q54" s="1618"/>
      <c r="R54" s="1618"/>
      <c r="S54" s="1618"/>
      <c r="T54" s="1617"/>
      <c r="U54" s="1617"/>
      <c r="V54" s="1617"/>
      <c r="W54" s="1617"/>
      <c r="X54" s="1618"/>
      <c r="Y54" s="1617"/>
      <c r="Z54" s="1617"/>
      <c r="AA54" s="1617"/>
      <c r="AB54" s="1617"/>
      <c r="AC54" s="1617"/>
      <c r="AD54" s="1617"/>
      <c r="AE54" s="1617"/>
      <c r="AF54" s="1617"/>
      <c r="AG54" s="1617"/>
      <c r="AH54" s="1617"/>
      <c r="AJ54" s="1618"/>
      <c r="AK54" s="1617"/>
      <c r="AL54" s="1617"/>
      <c r="AM54" s="1617"/>
      <c r="AO54" s="1618"/>
    </row>
    <row r="55" spans="2:41" x14ac:dyDescent="0.2">
      <c r="B55" s="1616"/>
      <c r="C55" s="1617"/>
      <c r="D55" s="1618"/>
      <c r="E55" s="1617"/>
      <c r="F55" s="1617"/>
      <c r="G55" s="1617"/>
      <c r="H55" s="1617"/>
      <c r="I55" s="1618"/>
      <c r="J55" s="1619"/>
      <c r="K55" s="1619"/>
      <c r="L55" s="1620"/>
      <c r="M55" s="1618"/>
      <c r="N55" s="1618"/>
      <c r="O55" s="1618"/>
      <c r="P55" s="1618"/>
      <c r="Q55" s="1618"/>
      <c r="R55" s="1618"/>
      <c r="S55" s="1618"/>
      <c r="T55" s="1617"/>
      <c r="U55" s="1617"/>
      <c r="V55" s="1617"/>
      <c r="W55" s="1617"/>
      <c r="X55" s="1618"/>
      <c r="Y55" s="1617"/>
      <c r="Z55" s="1617"/>
      <c r="AA55" s="1617"/>
      <c r="AB55" s="1617"/>
      <c r="AC55" s="1617"/>
      <c r="AD55" s="1617"/>
      <c r="AE55" s="1617"/>
      <c r="AF55" s="1617"/>
      <c r="AG55" s="1617"/>
      <c r="AH55" s="1617"/>
      <c r="AJ55" s="1618"/>
      <c r="AK55" s="1617"/>
      <c r="AL55" s="1617"/>
      <c r="AM55" s="1617"/>
      <c r="AO55" s="1618"/>
    </row>
    <row r="56" spans="2:41" x14ac:dyDescent="0.2">
      <c r="B56" s="1616"/>
      <c r="C56" s="1617"/>
      <c r="D56" s="1618"/>
      <c r="E56" s="1617"/>
      <c r="F56" s="1617"/>
      <c r="G56" s="1617"/>
      <c r="H56" s="1617"/>
      <c r="I56" s="1618"/>
      <c r="J56" s="1619"/>
      <c r="K56" s="1619"/>
      <c r="L56" s="1620"/>
      <c r="M56" s="1618"/>
      <c r="N56" s="1618"/>
      <c r="O56" s="1618"/>
      <c r="P56" s="1618"/>
      <c r="Q56" s="1618"/>
      <c r="R56" s="1618"/>
      <c r="S56" s="1618"/>
      <c r="T56" s="1617"/>
      <c r="U56" s="1617"/>
      <c r="V56" s="1617"/>
      <c r="W56" s="1617"/>
      <c r="X56" s="1618"/>
      <c r="Y56" s="1617"/>
      <c r="Z56" s="1617"/>
      <c r="AA56" s="1617"/>
      <c r="AB56" s="1617"/>
      <c r="AC56" s="1617"/>
      <c r="AD56" s="1617"/>
      <c r="AE56" s="1617"/>
      <c r="AF56" s="1617"/>
      <c r="AG56" s="1617"/>
      <c r="AH56" s="1617"/>
      <c r="AJ56" s="1618"/>
      <c r="AK56" s="1617"/>
      <c r="AL56" s="1617"/>
      <c r="AM56" s="1617"/>
      <c r="AO56" s="1618"/>
    </row>
    <row r="57" spans="2:41" x14ac:dyDescent="0.2">
      <c r="B57" s="1616"/>
      <c r="C57" s="1617"/>
      <c r="D57" s="1618"/>
      <c r="E57" s="1617"/>
      <c r="F57" s="1617"/>
      <c r="G57" s="1617"/>
      <c r="H57" s="1617"/>
      <c r="I57" s="1618"/>
      <c r="J57" s="1619"/>
      <c r="K57" s="1619"/>
      <c r="L57" s="1620"/>
      <c r="M57" s="1618"/>
      <c r="N57" s="1618"/>
      <c r="O57" s="1618"/>
      <c r="P57" s="1618"/>
      <c r="Q57" s="1618"/>
      <c r="R57" s="1618"/>
      <c r="S57" s="1618"/>
      <c r="T57" s="1617"/>
      <c r="U57" s="1617"/>
      <c r="V57" s="1617"/>
      <c r="W57" s="1617"/>
      <c r="X57" s="1618"/>
      <c r="Y57" s="1617"/>
      <c r="Z57" s="1617"/>
      <c r="AA57" s="1617"/>
      <c r="AB57" s="1617"/>
      <c r="AC57" s="1617"/>
      <c r="AD57" s="1617"/>
      <c r="AE57" s="1617"/>
      <c r="AF57" s="1617"/>
      <c r="AG57" s="1617"/>
      <c r="AH57" s="1617"/>
      <c r="AJ57" s="1618"/>
      <c r="AK57" s="1617"/>
      <c r="AL57" s="1617"/>
      <c r="AM57" s="1617"/>
      <c r="AO57" s="1618"/>
    </row>
    <row r="58" spans="2:41" x14ac:dyDescent="0.2">
      <c r="B58" s="1616"/>
      <c r="C58" s="1617"/>
      <c r="D58" s="1618"/>
      <c r="E58" s="1617"/>
      <c r="F58" s="1617"/>
      <c r="G58" s="1617"/>
      <c r="H58" s="1617"/>
      <c r="I58" s="1618"/>
      <c r="J58" s="1619"/>
      <c r="K58" s="1619"/>
      <c r="L58" s="1620"/>
      <c r="M58" s="1618"/>
      <c r="N58" s="1618"/>
      <c r="O58" s="1618"/>
      <c r="P58" s="1618"/>
      <c r="Q58" s="1618"/>
      <c r="R58" s="1618"/>
      <c r="S58" s="1618"/>
      <c r="T58" s="1617"/>
      <c r="U58" s="1617"/>
      <c r="V58" s="1617"/>
      <c r="W58" s="1617"/>
      <c r="X58" s="1618"/>
      <c r="Y58" s="1617"/>
      <c r="Z58" s="1617"/>
      <c r="AA58" s="1617"/>
      <c r="AB58" s="1617"/>
      <c r="AC58" s="1617"/>
      <c r="AD58" s="1617"/>
      <c r="AE58" s="1617"/>
      <c r="AF58" s="1617"/>
      <c r="AG58" s="1617"/>
      <c r="AH58" s="1617"/>
      <c r="AJ58" s="1618"/>
      <c r="AK58" s="1617"/>
      <c r="AL58" s="1617"/>
      <c r="AM58" s="1617"/>
      <c r="AO58" s="1618"/>
    </row>
    <row r="59" spans="2:41" x14ac:dyDescent="0.2">
      <c r="B59" s="1616"/>
      <c r="C59" s="1617"/>
      <c r="D59" s="1618"/>
      <c r="E59" s="1617"/>
      <c r="F59" s="1617"/>
      <c r="G59" s="1617"/>
      <c r="H59" s="1617"/>
      <c r="I59" s="1618"/>
      <c r="J59" s="1619"/>
      <c r="K59" s="1619"/>
      <c r="L59" s="1620"/>
      <c r="M59" s="1618"/>
      <c r="N59" s="1618"/>
      <c r="O59" s="1618"/>
      <c r="P59" s="1618"/>
      <c r="Q59" s="1618"/>
      <c r="R59" s="1618"/>
      <c r="S59" s="1618"/>
      <c r="T59" s="1617"/>
      <c r="U59" s="1617"/>
      <c r="V59" s="1617"/>
      <c r="W59" s="1617"/>
      <c r="X59" s="1618"/>
      <c r="Y59" s="1617"/>
      <c r="Z59" s="1617"/>
      <c r="AA59" s="1617"/>
      <c r="AB59" s="1617"/>
      <c r="AC59" s="1617"/>
      <c r="AD59" s="1617"/>
      <c r="AE59" s="1617"/>
      <c r="AF59" s="1617"/>
      <c r="AG59" s="1617"/>
      <c r="AH59" s="1617"/>
      <c r="AJ59" s="1618"/>
      <c r="AK59" s="1617"/>
      <c r="AL59" s="1617"/>
      <c r="AM59" s="1617"/>
      <c r="AO59" s="1618"/>
    </row>
    <row r="60" spans="2:41" x14ac:dyDescent="0.2">
      <c r="B60" s="1616"/>
      <c r="C60" s="1617"/>
      <c r="D60" s="1618"/>
      <c r="E60" s="1617"/>
      <c r="F60" s="1617"/>
      <c r="G60" s="1617"/>
      <c r="H60" s="1617"/>
      <c r="I60" s="1618"/>
      <c r="J60" s="1619"/>
      <c r="K60" s="1619"/>
      <c r="L60" s="1620"/>
      <c r="M60" s="1618"/>
      <c r="N60" s="1618"/>
      <c r="O60" s="1618"/>
      <c r="P60" s="1618"/>
      <c r="Q60" s="1618"/>
      <c r="R60" s="1618"/>
      <c r="S60" s="1618"/>
      <c r="T60" s="1617"/>
      <c r="U60" s="1617"/>
      <c r="V60" s="1617"/>
      <c r="W60" s="1617"/>
      <c r="X60" s="1618"/>
      <c r="Y60" s="1617"/>
      <c r="Z60" s="1617"/>
      <c r="AA60" s="1617"/>
      <c r="AB60" s="1617"/>
      <c r="AC60" s="1617"/>
      <c r="AD60" s="1617"/>
      <c r="AE60" s="1617"/>
      <c r="AF60" s="1617"/>
      <c r="AG60" s="1617"/>
      <c r="AH60" s="1617"/>
      <c r="AJ60" s="1618"/>
      <c r="AK60" s="1617"/>
      <c r="AL60" s="1617"/>
      <c r="AM60" s="1617"/>
      <c r="AO60" s="1618"/>
    </row>
    <row r="61" spans="2:41" x14ac:dyDescent="0.2">
      <c r="B61" s="1616"/>
      <c r="C61" s="1617"/>
      <c r="D61" s="1618"/>
      <c r="E61" s="1617"/>
      <c r="F61" s="1617"/>
      <c r="G61" s="1617"/>
      <c r="H61" s="1617"/>
      <c r="I61" s="1618"/>
      <c r="J61" s="1619"/>
      <c r="K61" s="1619"/>
      <c r="L61" s="1620"/>
      <c r="M61" s="1618"/>
      <c r="N61" s="1618"/>
      <c r="O61" s="1618"/>
      <c r="P61" s="1618"/>
      <c r="Q61" s="1618"/>
      <c r="R61" s="1618"/>
      <c r="S61" s="1618"/>
      <c r="T61" s="1617"/>
      <c r="U61" s="1617"/>
      <c r="V61" s="1617"/>
      <c r="W61" s="1617"/>
      <c r="X61" s="1618"/>
      <c r="Y61" s="1617"/>
      <c r="Z61" s="1617"/>
      <c r="AA61" s="1617"/>
      <c r="AB61" s="1617"/>
      <c r="AC61" s="1617"/>
      <c r="AD61" s="1617"/>
      <c r="AE61" s="1617"/>
      <c r="AF61" s="1617"/>
      <c r="AG61" s="1617"/>
      <c r="AH61" s="1617"/>
      <c r="AJ61" s="1618"/>
      <c r="AK61" s="1617"/>
      <c r="AL61" s="1617"/>
      <c r="AM61" s="1617"/>
      <c r="AO61" s="1618"/>
    </row>
    <row r="62" spans="2:41" x14ac:dyDescent="0.2">
      <c r="B62" s="1616"/>
      <c r="C62" s="1617"/>
      <c r="D62" s="1618"/>
      <c r="E62" s="1617"/>
      <c r="F62" s="1617"/>
      <c r="G62" s="1617"/>
      <c r="H62" s="1617"/>
      <c r="I62" s="1618"/>
      <c r="J62" s="1619"/>
      <c r="K62" s="1619"/>
      <c r="L62" s="1620"/>
      <c r="M62" s="1618"/>
      <c r="N62" s="1618"/>
      <c r="O62" s="1618"/>
      <c r="P62" s="1618"/>
      <c r="Q62" s="1618"/>
      <c r="R62" s="1618"/>
      <c r="S62" s="1618"/>
      <c r="T62" s="1617"/>
      <c r="U62" s="1617"/>
      <c r="V62" s="1617"/>
      <c r="W62" s="1617"/>
      <c r="X62" s="1618"/>
      <c r="Y62" s="1617"/>
      <c r="Z62" s="1617"/>
      <c r="AA62" s="1617"/>
      <c r="AB62" s="1617"/>
      <c r="AC62" s="1617"/>
      <c r="AD62" s="1617"/>
      <c r="AE62" s="1617"/>
      <c r="AF62" s="1617"/>
      <c r="AG62" s="1617"/>
      <c r="AH62" s="1617"/>
      <c r="AJ62" s="1618"/>
      <c r="AK62" s="1617"/>
      <c r="AL62" s="1617"/>
      <c r="AM62" s="1617"/>
      <c r="AO62" s="1618"/>
    </row>
    <row r="63" spans="2:41" x14ac:dyDescent="0.2">
      <c r="B63" s="1616"/>
      <c r="C63" s="1617"/>
      <c r="D63" s="1618"/>
      <c r="E63" s="1617"/>
      <c r="F63" s="1617"/>
      <c r="G63" s="1617"/>
      <c r="H63" s="1617"/>
      <c r="I63" s="1618"/>
      <c r="J63" s="1619"/>
      <c r="K63" s="1619"/>
      <c r="L63" s="1620"/>
      <c r="M63" s="1618"/>
      <c r="N63" s="1618"/>
      <c r="O63" s="1618"/>
      <c r="P63" s="1618"/>
      <c r="Q63" s="1618"/>
      <c r="R63" s="1618"/>
      <c r="S63" s="1618"/>
      <c r="T63" s="1617"/>
      <c r="U63" s="1617"/>
      <c r="V63" s="1617"/>
      <c r="W63" s="1617"/>
      <c r="X63" s="1618"/>
      <c r="Y63" s="1617"/>
      <c r="Z63" s="1617"/>
      <c r="AA63" s="1617"/>
      <c r="AB63" s="1617"/>
      <c r="AC63" s="1617"/>
      <c r="AD63" s="1617"/>
      <c r="AE63" s="1617"/>
      <c r="AF63" s="1617"/>
      <c r="AG63" s="1617"/>
      <c r="AH63" s="1617"/>
      <c r="AJ63" s="1618"/>
      <c r="AK63" s="1617"/>
      <c r="AL63" s="1617"/>
      <c r="AM63" s="1617"/>
      <c r="AO63" s="1618"/>
    </row>
    <row r="64" spans="2:41" x14ac:dyDescent="0.2">
      <c r="B64" s="1616"/>
      <c r="C64" s="1617"/>
      <c r="D64" s="1618"/>
      <c r="E64" s="1617"/>
      <c r="F64" s="1617"/>
      <c r="G64" s="1617"/>
      <c r="H64" s="1617"/>
      <c r="I64" s="1618"/>
      <c r="J64" s="1619"/>
      <c r="K64" s="1619"/>
      <c r="L64" s="1620"/>
      <c r="M64" s="1618"/>
      <c r="N64" s="1618"/>
      <c r="O64" s="1618"/>
      <c r="P64" s="1618"/>
      <c r="Q64" s="1618"/>
      <c r="R64" s="1618"/>
      <c r="S64" s="1618"/>
      <c r="T64" s="1617"/>
      <c r="U64" s="1617"/>
      <c r="V64" s="1617"/>
      <c r="W64" s="1617"/>
      <c r="X64" s="1618"/>
      <c r="Y64" s="1617"/>
      <c r="Z64" s="1617"/>
      <c r="AA64" s="1617"/>
      <c r="AB64" s="1617"/>
      <c r="AC64" s="1617"/>
      <c r="AD64" s="1617"/>
      <c r="AE64" s="1617"/>
      <c r="AF64" s="1617"/>
      <c r="AG64" s="1617"/>
      <c r="AH64" s="1617"/>
      <c r="AJ64" s="1618"/>
      <c r="AK64" s="1617"/>
      <c r="AL64" s="1617"/>
      <c r="AM64" s="1617"/>
      <c r="AO64" s="1618"/>
    </row>
    <row r="65" spans="2:41" x14ac:dyDescent="0.2">
      <c r="B65" s="1616"/>
      <c r="C65" s="1617"/>
      <c r="D65" s="1618"/>
      <c r="E65" s="1617"/>
      <c r="F65" s="1617"/>
      <c r="G65" s="1617"/>
      <c r="H65" s="1617"/>
      <c r="I65" s="1618"/>
      <c r="J65" s="1619"/>
      <c r="K65" s="1619"/>
      <c r="L65" s="1620"/>
      <c r="M65" s="1618"/>
      <c r="N65" s="1618"/>
      <c r="O65" s="1618"/>
      <c r="P65" s="1618"/>
      <c r="Q65" s="1618"/>
      <c r="R65" s="1618"/>
      <c r="S65" s="1618"/>
      <c r="T65" s="1617"/>
      <c r="U65" s="1617"/>
      <c r="V65" s="1617"/>
      <c r="W65" s="1617"/>
      <c r="X65" s="1618"/>
      <c r="Y65" s="1617"/>
      <c r="Z65" s="1617"/>
      <c r="AA65" s="1617"/>
      <c r="AB65" s="1617"/>
      <c r="AC65" s="1617"/>
      <c r="AD65" s="1617"/>
      <c r="AE65" s="1617"/>
      <c r="AF65" s="1617"/>
      <c r="AG65" s="1617"/>
      <c r="AH65" s="1617"/>
      <c r="AJ65" s="1618"/>
      <c r="AK65" s="1617"/>
      <c r="AL65" s="1617"/>
      <c r="AM65" s="1617"/>
      <c r="AO65" s="1618"/>
    </row>
    <row r="66" spans="2:41" x14ac:dyDescent="0.2">
      <c r="B66" s="1616"/>
      <c r="C66" s="1617"/>
      <c r="D66" s="1618"/>
      <c r="E66" s="1617"/>
      <c r="F66" s="1617"/>
      <c r="G66" s="1617"/>
      <c r="H66" s="1617"/>
      <c r="I66" s="1618"/>
      <c r="J66" s="1619"/>
      <c r="K66" s="1619"/>
      <c r="L66" s="1620"/>
      <c r="M66" s="1618"/>
      <c r="N66" s="1618"/>
      <c r="O66" s="1618"/>
      <c r="P66" s="1618"/>
      <c r="Q66" s="1618"/>
      <c r="R66" s="1618"/>
      <c r="S66" s="1618"/>
      <c r="T66" s="1617"/>
      <c r="U66" s="1617"/>
      <c r="V66" s="1617"/>
      <c r="W66" s="1617"/>
      <c r="X66" s="1618"/>
      <c r="Y66" s="1617"/>
      <c r="Z66" s="1617"/>
      <c r="AA66" s="1617"/>
      <c r="AB66" s="1617"/>
      <c r="AC66" s="1617"/>
      <c r="AD66" s="1617"/>
      <c r="AE66" s="1617"/>
      <c r="AF66" s="1617"/>
      <c r="AG66" s="1617"/>
      <c r="AH66" s="1617"/>
      <c r="AJ66" s="1618"/>
      <c r="AK66" s="1617"/>
      <c r="AL66" s="1617"/>
      <c r="AM66" s="1617"/>
      <c r="AO66" s="1618"/>
    </row>
    <row r="67" spans="2:41" x14ac:dyDescent="0.2">
      <c r="B67" s="1616"/>
      <c r="C67" s="1617"/>
      <c r="D67" s="1618"/>
      <c r="E67" s="1617"/>
      <c r="F67" s="1617"/>
      <c r="G67" s="1617"/>
      <c r="H67" s="1617"/>
      <c r="I67" s="1618"/>
      <c r="J67" s="1619"/>
      <c r="K67" s="1619"/>
      <c r="L67" s="1620"/>
      <c r="M67" s="1618"/>
      <c r="N67" s="1618"/>
      <c r="O67" s="1618"/>
      <c r="P67" s="1618"/>
      <c r="Q67" s="1618"/>
      <c r="R67" s="1618"/>
      <c r="S67" s="1618"/>
      <c r="T67" s="1617"/>
      <c r="U67" s="1617"/>
      <c r="V67" s="1617"/>
      <c r="W67" s="1617"/>
      <c r="X67" s="1618"/>
      <c r="Y67" s="1617"/>
      <c r="Z67" s="1617"/>
      <c r="AA67" s="1617"/>
      <c r="AB67" s="1617"/>
      <c r="AC67" s="1617"/>
      <c r="AD67" s="1617"/>
      <c r="AE67" s="1617"/>
      <c r="AF67" s="1617"/>
      <c r="AG67" s="1617"/>
      <c r="AH67" s="1617"/>
      <c r="AJ67" s="1618"/>
      <c r="AK67" s="1617"/>
      <c r="AL67" s="1617"/>
      <c r="AM67" s="1617"/>
      <c r="AO67" s="1618"/>
    </row>
    <row r="68" spans="2:41" x14ac:dyDescent="0.2">
      <c r="B68" s="1616"/>
      <c r="C68" s="1617"/>
      <c r="D68" s="1618"/>
      <c r="E68" s="1617"/>
      <c r="F68" s="1617"/>
      <c r="G68" s="1617"/>
      <c r="H68" s="1617"/>
      <c r="I68" s="1618"/>
      <c r="J68" s="1619"/>
      <c r="K68" s="1619"/>
      <c r="L68" s="1620"/>
      <c r="M68" s="1618"/>
      <c r="N68" s="1618"/>
      <c r="O68" s="1618"/>
      <c r="P68" s="1618"/>
      <c r="Q68" s="1618"/>
      <c r="R68" s="1618"/>
      <c r="S68" s="1618"/>
      <c r="T68" s="1617"/>
      <c r="U68" s="1617"/>
      <c r="V68" s="1617"/>
      <c r="W68" s="1617"/>
      <c r="X68" s="1618"/>
      <c r="Y68" s="1617"/>
      <c r="Z68" s="1617"/>
      <c r="AA68" s="1617"/>
      <c r="AB68" s="1617"/>
      <c r="AC68" s="1617"/>
      <c r="AD68" s="1617"/>
      <c r="AE68" s="1617"/>
      <c r="AF68" s="1617"/>
      <c r="AG68" s="1617"/>
      <c r="AH68" s="1617"/>
      <c r="AJ68" s="1618"/>
      <c r="AK68" s="1617"/>
      <c r="AL68" s="1617"/>
      <c r="AM68" s="1617"/>
      <c r="AO68" s="1618"/>
    </row>
    <row r="69" spans="2:41" x14ac:dyDescent="0.2">
      <c r="B69" s="1616"/>
      <c r="C69" s="1617"/>
      <c r="D69" s="1618"/>
      <c r="E69" s="1617"/>
      <c r="F69" s="1617"/>
      <c r="G69" s="1617"/>
      <c r="H69" s="1617"/>
      <c r="I69" s="1618"/>
      <c r="J69" s="1619"/>
      <c r="K69" s="1619"/>
      <c r="L69" s="1620"/>
      <c r="M69" s="1618"/>
      <c r="N69" s="1618"/>
      <c r="O69" s="1618"/>
      <c r="P69" s="1618"/>
      <c r="Q69" s="1618"/>
      <c r="R69" s="1618"/>
      <c r="S69" s="1618"/>
      <c r="T69" s="1617"/>
      <c r="U69" s="1617"/>
      <c r="V69" s="1617"/>
      <c r="W69" s="1617"/>
      <c r="X69" s="1618"/>
      <c r="Y69" s="1617"/>
      <c r="Z69" s="1617"/>
      <c r="AA69" s="1617"/>
      <c r="AB69" s="1617"/>
      <c r="AC69" s="1617"/>
      <c r="AD69" s="1617"/>
      <c r="AE69" s="1617"/>
      <c r="AF69" s="1617"/>
      <c r="AG69" s="1617"/>
      <c r="AH69" s="1617"/>
      <c r="AJ69" s="1618"/>
      <c r="AK69" s="1617"/>
      <c r="AL69" s="1617"/>
      <c r="AM69" s="1617"/>
      <c r="AO69" s="1618"/>
    </row>
    <row r="70" spans="2:41" x14ac:dyDescent="0.2">
      <c r="B70" s="1616"/>
      <c r="C70" s="1617"/>
      <c r="D70" s="1618"/>
      <c r="E70" s="1617"/>
      <c r="F70" s="1617"/>
      <c r="G70" s="1617"/>
      <c r="H70" s="1617"/>
      <c r="I70" s="1618"/>
      <c r="J70" s="1619"/>
      <c r="K70" s="1619"/>
      <c r="L70" s="1620"/>
      <c r="M70" s="1618"/>
      <c r="N70" s="1618"/>
      <c r="O70" s="1618"/>
      <c r="P70" s="1618"/>
      <c r="Q70" s="1618"/>
      <c r="R70" s="1618"/>
      <c r="S70" s="1618"/>
      <c r="T70" s="1617"/>
      <c r="U70" s="1617"/>
      <c r="V70" s="1617"/>
      <c r="W70" s="1617"/>
      <c r="X70" s="1618"/>
      <c r="Y70" s="1617"/>
      <c r="Z70" s="1617"/>
      <c r="AA70" s="1617"/>
      <c r="AB70" s="1617"/>
      <c r="AC70" s="1617"/>
      <c r="AD70" s="1617"/>
      <c r="AE70" s="1617"/>
      <c r="AF70" s="1617"/>
      <c r="AG70" s="1617"/>
      <c r="AH70" s="1617"/>
      <c r="AJ70" s="1618"/>
      <c r="AK70" s="1617"/>
      <c r="AL70" s="1617"/>
      <c r="AM70" s="1617"/>
      <c r="AO70" s="1618"/>
    </row>
    <row r="71" spans="2:41" x14ac:dyDescent="0.2">
      <c r="B71" s="1616"/>
      <c r="C71" s="1617"/>
      <c r="D71" s="1618"/>
      <c r="E71" s="1617"/>
      <c r="F71" s="1617"/>
      <c r="G71" s="1617"/>
      <c r="H71" s="1617"/>
      <c r="I71" s="1618"/>
      <c r="J71" s="1619"/>
      <c r="K71" s="1619"/>
      <c r="L71" s="1620"/>
      <c r="M71" s="1618"/>
      <c r="N71" s="1618"/>
      <c r="O71" s="1618"/>
      <c r="P71" s="1618"/>
      <c r="Q71" s="1618"/>
      <c r="R71" s="1618"/>
      <c r="S71" s="1618"/>
      <c r="T71" s="1617"/>
      <c r="U71" s="1617"/>
      <c r="V71" s="1617"/>
      <c r="W71" s="1617"/>
      <c r="X71" s="1618"/>
      <c r="Y71" s="1617"/>
      <c r="Z71" s="1617"/>
      <c r="AA71" s="1617"/>
      <c r="AB71" s="1617"/>
      <c r="AC71" s="1617"/>
      <c r="AD71" s="1617"/>
      <c r="AE71" s="1617"/>
      <c r="AF71" s="1617"/>
      <c r="AG71" s="1617"/>
      <c r="AH71" s="1617"/>
      <c r="AJ71" s="1618"/>
      <c r="AK71" s="1617"/>
      <c r="AL71" s="1617"/>
      <c r="AM71" s="1617"/>
      <c r="AO71" s="1618"/>
    </row>
    <row r="72" spans="2:41" x14ac:dyDescent="0.2">
      <c r="B72" s="1616"/>
      <c r="C72" s="1617"/>
      <c r="D72" s="1618"/>
      <c r="E72" s="1617"/>
      <c r="F72" s="1617"/>
      <c r="G72" s="1617"/>
      <c r="H72" s="1617"/>
      <c r="I72" s="1618"/>
      <c r="J72" s="1619"/>
      <c r="K72" s="1619"/>
      <c r="L72" s="1620"/>
      <c r="M72" s="1618"/>
      <c r="N72" s="1618"/>
      <c r="O72" s="1618"/>
      <c r="P72" s="1618"/>
      <c r="Q72" s="1618"/>
      <c r="R72" s="1618"/>
      <c r="S72" s="1618"/>
      <c r="T72" s="1617"/>
      <c r="U72" s="1617"/>
      <c r="V72" s="1617"/>
      <c r="W72" s="1617"/>
      <c r="X72" s="1618"/>
      <c r="Y72" s="1617"/>
      <c r="Z72" s="1617"/>
      <c r="AA72" s="1617"/>
      <c r="AB72" s="1617"/>
      <c r="AC72" s="1617"/>
      <c r="AD72" s="1617"/>
      <c r="AE72" s="1617"/>
      <c r="AF72" s="1617"/>
      <c r="AG72" s="1617"/>
      <c r="AH72" s="1617"/>
      <c r="AJ72" s="1618"/>
      <c r="AK72" s="1617"/>
      <c r="AL72" s="1617"/>
      <c r="AM72" s="1617"/>
      <c r="AO72" s="1618"/>
    </row>
    <row r="73" spans="2:41" x14ac:dyDescent="0.2">
      <c r="B73" s="1616"/>
      <c r="C73" s="1617"/>
      <c r="D73" s="1618"/>
      <c r="E73" s="1617"/>
      <c r="F73" s="1617"/>
      <c r="G73" s="1617"/>
      <c r="H73" s="1617"/>
      <c r="I73" s="1618"/>
      <c r="J73" s="1619"/>
      <c r="K73" s="1619"/>
      <c r="L73" s="1620"/>
      <c r="M73" s="1618"/>
      <c r="N73" s="1618"/>
      <c r="O73" s="1618"/>
      <c r="P73" s="1618"/>
      <c r="Q73" s="1618"/>
      <c r="R73" s="1618"/>
      <c r="S73" s="1618"/>
      <c r="T73" s="1617"/>
      <c r="U73" s="1617"/>
      <c r="V73" s="1617"/>
      <c r="W73" s="1617"/>
      <c r="X73" s="1618"/>
      <c r="Y73" s="1617"/>
      <c r="Z73" s="1617"/>
      <c r="AA73" s="1617"/>
      <c r="AB73" s="1617"/>
      <c r="AC73" s="1617"/>
      <c r="AD73" s="1617"/>
      <c r="AE73" s="1617"/>
      <c r="AF73" s="1617"/>
      <c r="AG73" s="1617"/>
      <c r="AH73" s="1617"/>
      <c r="AJ73" s="1618"/>
      <c r="AK73" s="1617"/>
      <c r="AL73" s="1617"/>
      <c r="AM73" s="1617"/>
      <c r="AO73" s="1618"/>
    </row>
    <row r="74" spans="2:41" x14ac:dyDescent="0.2">
      <c r="B74" s="1616"/>
      <c r="C74" s="1617"/>
      <c r="D74" s="1618"/>
      <c r="E74" s="1617"/>
      <c r="F74" s="1617"/>
      <c r="G74" s="1617"/>
      <c r="H74" s="1617"/>
      <c r="I74" s="1618"/>
      <c r="J74" s="1619"/>
      <c r="K74" s="1619"/>
      <c r="L74" s="1620"/>
      <c r="M74" s="1618"/>
      <c r="N74" s="1618"/>
      <c r="O74" s="1618"/>
      <c r="P74" s="1618"/>
      <c r="Q74" s="1618"/>
      <c r="R74" s="1618"/>
      <c r="S74" s="1618"/>
      <c r="T74" s="1617"/>
      <c r="U74" s="1617"/>
      <c r="V74" s="1617"/>
      <c r="W74" s="1617"/>
      <c r="X74" s="1618"/>
      <c r="Y74" s="1617"/>
      <c r="Z74" s="1617"/>
      <c r="AA74" s="1617"/>
      <c r="AB74" s="1617"/>
      <c r="AC74" s="1617"/>
      <c r="AD74" s="1617"/>
      <c r="AE74" s="1617"/>
      <c r="AF74" s="1617"/>
      <c r="AG74" s="1617"/>
      <c r="AH74" s="1617"/>
      <c r="AJ74" s="1618"/>
      <c r="AK74" s="1617"/>
      <c r="AL74" s="1617"/>
      <c r="AM74" s="1617"/>
      <c r="AO74" s="1618"/>
    </row>
    <row r="75" spans="2:41" x14ac:dyDescent="0.2">
      <c r="B75" s="1616"/>
      <c r="C75" s="1617"/>
      <c r="D75" s="1618"/>
      <c r="E75" s="1617"/>
      <c r="F75" s="1617"/>
      <c r="G75" s="1617"/>
      <c r="H75" s="1617"/>
      <c r="I75" s="1618"/>
      <c r="J75" s="1619"/>
      <c r="K75" s="1619"/>
      <c r="L75" s="1620"/>
      <c r="M75" s="1618"/>
      <c r="N75" s="1618"/>
      <c r="O75" s="1618"/>
      <c r="P75" s="1618"/>
      <c r="Q75" s="1618"/>
      <c r="R75" s="1618"/>
      <c r="S75" s="1618"/>
      <c r="T75" s="1617"/>
      <c r="U75" s="1617"/>
      <c r="V75" s="1617"/>
      <c r="W75" s="1617"/>
      <c r="X75" s="1618"/>
      <c r="Y75" s="1617"/>
      <c r="Z75" s="1617"/>
      <c r="AA75" s="1617"/>
      <c r="AB75" s="1617"/>
      <c r="AC75" s="1617"/>
      <c r="AD75" s="1617"/>
      <c r="AE75" s="1617"/>
      <c r="AF75" s="1617"/>
      <c r="AG75" s="1617"/>
      <c r="AH75" s="1617"/>
      <c r="AJ75" s="1618"/>
      <c r="AK75" s="1617"/>
      <c r="AL75" s="1617"/>
      <c r="AM75" s="1617"/>
      <c r="AO75" s="1618"/>
    </row>
    <row r="76" spans="2:41" x14ac:dyDescent="0.2">
      <c r="B76" s="1616"/>
      <c r="C76" s="1617"/>
      <c r="D76" s="1618"/>
      <c r="E76" s="1617"/>
      <c r="F76" s="1617"/>
      <c r="G76" s="1617"/>
      <c r="H76" s="1617"/>
      <c r="I76" s="1618"/>
      <c r="J76" s="1619"/>
      <c r="K76" s="1619"/>
      <c r="L76" s="1620"/>
      <c r="M76" s="1618"/>
      <c r="N76" s="1618"/>
      <c r="O76" s="1618"/>
      <c r="P76" s="1618"/>
      <c r="Q76" s="1618"/>
      <c r="R76" s="1618"/>
      <c r="S76" s="1618"/>
      <c r="T76" s="1617"/>
      <c r="U76" s="1617"/>
      <c r="V76" s="1617"/>
      <c r="W76" s="1617"/>
      <c r="X76" s="1618"/>
      <c r="Y76" s="1617"/>
      <c r="Z76" s="1617"/>
      <c r="AA76" s="1617"/>
      <c r="AB76" s="1617"/>
      <c r="AC76" s="1617"/>
      <c r="AD76" s="1617"/>
      <c r="AE76" s="1617"/>
      <c r="AF76" s="1617"/>
      <c r="AG76" s="1617"/>
      <c r="AH76" s="1617"/>
      <c r="AJ76" s="1618"/>
      <c r="AK76" s="1617"/>
      <c r="AL76" s="1617"/>
      <c r="AM76" s="1617"/>
      <c r="AO76" s="1618"/>
    </row>
    <row r="77" spans="2:41" x14ac:dyDescent="0.2">
      <c r="B77" s="1616"/>
      <c r="C77" s="1617"/>
      <c r="D77" s="1618"/>
      <c r="E77" s="1617"/>
      <c r="F77" s="1617"/>
      <c r="G77" s="1617"/>
      <c r="H77" s="1617"/>
      <c r="I77" s="1618"/>
      <c r="J77" s="1619"/>
      <c r="K77" s="1619"/>
      <c r="L77" s="1620"/>
      <c r="M77" s="1618"/>
      <c r="N77" s="1618"/>
      <c r="O77" s="1618"/>
      <c r="P77" s="1618"/>
      <c r="Q77" s="1618"/>
      <c r="R77" s="1618"/>
      <c r="S77" s="1618"/>
      <c r="T77" s="1617"/>
      <c r="U77" s="1617"/>
      <c r="V77" s="1617"/>
      <c r="W77" s="1617"/>
      <c r="X77" s="1618"/>
      <c r="Y77" s="1617"/>
      <c r="Z77" s="1617"/>
      <c r="AA77" s="1617"/>
      <c r="AB77" s="1617"/>
      <c r="AC77" s="1617"/>
      <c r="AJ77" s="1618"/>
      <c r="AO77" s="1618"/>
    </row>
    <row r="78" spans="2:41" x14ac:dyDescent="0.2">
      <c r="B78" s="1616"/>
      <c r="C78" s="1617"/>
      <c r="D78" s="1618"/>
      <c r="E78" s="1617"/>
      <c r="F78" s="1617"/>
      <c r="G78" s="1617"/>
      <c r="H78" s="1617"/>
      <c r="I78" s="1618"/>
      <c r="J78" s="1619"/>
      <c r="K78" s="1619"/>
      <c r="L78" s="1620"/>
      <c r="M78" s="1618"/>
      <c r="N78" s="1618"/>
      <c r="O78" s="1618"/>
      <c r="P78" s="1618"/>
      <c r="Q78" s="1618"/>
      <c r="R78" s="1618"/>
      <c r="S78" s="1618"/>
      <c r="T78" s="1617"/>
      <c r="U78" s="1617"/>
      <c r="V78" s="1617"/>
      <c r="W78" s="1617"/>
      <c r="X78" s="1618"/>
      <c r="Y78" s="1617"/>
      <c r="Z78" s="1617"/>
      <c r="AA78" s="1617"/>
      <c r="AB78" s="1617"/>
      <c r="AC78" s="1617"/>
      <c r="AJ78" s="1618"/>
      <c r="AO78" s="1618"/>
    </row>
    <row r="79" spans="2:41" x14ac:dyDescent="0.2">
      <c r="B79" s="1616"/>
      <c r="C79" s="1617"/>
      <c r="D79" s="1618"/>
      <c r="E79" s="1617"/>
      <c r="F79" s="1617"/>
      <c r="G79" s="1617"/>
      <c r="H79" s="1617"/>
      <c r="I79" s="1618"/>
      <c r="J79" s="1619"/>
      <c r="K79" s="1619"/>
      <c r="L79" s="1620"/>
      <c r="M79" s="1618"/>
      <c r="N79" s="1618"/>
      <c r="O79" s="1618"/>
      <c r="P79" s="1618"/>
      <c r="Q79" s="1618"/>
      <c r="R79" s="1618"/>
      <c r="S79" s="1618"/>
      <c r="T79" s="1617"/>
      <c r="U79" s="1617"/>
      <c r="V79" s="1617"/>
      <c r="W79" s="1617"/>
      <c r="X79" s="1618"/>
      <c r="Y79" s="1617"/>
      <c r="Z79" s="1617"/>
      <c r="AA79" s="1617"/>
      <c r="AB79" s="1617"/>
      <c r="AC79" s="1617"/>
      <c r="AJ79" s="1618"/>
      <c r="AO79" s="1618"/>
    </row>
    <row r="80" spans="2:41" x14ac:dyDescent="0.2">
      <c r="B80" s="1616"/>
      <c r="C80" s="1617"/>
      <c r="D80" s="1618"/>
      <c r="E80" s="1617"/>
      <c r="F80" s="1617"/>
      <c r="G80" s="1617"/>
      <c r="H80" s="1617"/>
      <c r="I80" s="1618"/>
      <c r="J80" s="1619"/>
      <c r="K80" s="1619"/>
      <c r="L80" s="1620"/>
      <c r="M80" s="1618"/>
      <c r="N80" s="1618"/>
      <c r="O80" s="1618"/>
      <c r="P80" s="1618"/>
      <c r="Q80" s="1618"/>
      <c r="R80" s="1618"/>
      <c r="S80" s="1618"/>
      <c r="T80" s="1617"/>
      <c r="U80" s="1617"/>
      <c r="V80" s="1617"/>
      <c r="W80" s="1617"/>
      <c r="X80" s="1618"/>
      <c r="Y80" s="1617"/>
      <c r="Z80" s="1617"/>
      <c r="AA80" s="1617"/>
      <c r="AB80" s="1617"/>
      <c r="AC80" s="1617"/>
      <c r="AJ80" s="1618"/>
      <c r="AO80" s="1618"/>
    </row>
    <row r="81" spans="2:41" x14ac:dyDescent="0.2">
      <c r="B81" s="1616"/>
      <c r="C81" s="1617"/>
      <c r="D81" s="1618"/>
      <c r="E81" s="1617"/>
      <c r="F81" s="1617"/>
      <c r="G81" s="1617"/>
      <c r="H81" s="1617"/>
      <c r="I81" s="1618"/>
      <c r="J81" s="1619"/>
      <c r="K81" s="1619"/>
      <c r="L81" s="1620"/>
      <c r="M81" s="1618"/>
      <c r="N81" s="1618"/>
      <c r="O81" s="1618"/>
      <c r="P81" s="1618"/>
      <c r="Q81" s="1618"/>
      <c r="R81" s="1618"/>
      <c r="S81" s="1618"/>
      <c r="T81" s="1617"/>
      <c r="U81" s="1617"/>
      <c r="V81" s="1617"/>
      <c r="W81" s="1617"/>
      <c r="X81" s="1618"/>
      <c r="Y81" s="1617"/>
      <c r="Z81" s="1617"/>
      <c r="AA81" s="1617"/>
      <c r="AB81" s="1617"/>
      <c r="AC81" s="1617"/>
      <c r="AJ81" s="1618"/>
      <c r="AO81" s="1618"/>
    </row>
    <row r="82" spans="2:41" x14ac:dyDescent="0.2">
      <c r="B82" s="1616"/>
      <c r="C82" s="1617"/>
      <c r="D82" s="1618"/>
      <c r="E82" s="1617"/>
      <c r="F82" s="1617"/>
      <c r="G82" s="1617"/>
      <c r="H82" s="1617"/>
      <c r="I82" s="1618"/>
      <c r="J82" s="1619"/>
      <c r="K82" s="1619"/>
      <c r="L82" s="1620"/>
      <c r="M82" s="1618"/>
      <c r="N82" s="1618"/>
      <c r="O82" s="1618"/>
      <c r="P82" s="1618"/>
      <c r="Q82" s="1618"/>
      <c r="R82" s="1618"/>
      <c r="S82" s="1618"/>
      <c r="T82" s="1617"/>
      <c r="U82" s="1617"/>
      <c r="V82" s="1617"/>
      <c r="W82" s="1617"/>
      <c r="X82" s="1618"/>
      <c r="Y82" s="1617"/>
      <c r="Z82" s="1617"/>
      <c r="AA82" s="1617"/>
      <c r="AB82" s="1617"/>
      <c r="AC82" s="1617"/>
      <c r="AJ82" s="1618"/>
      <c r="AO82" s="1618"/>
    </row>
    <row r="83" spans="2:41" x14ac:dyDescent="0.2">
      <c r="B83" s="1616"/>
      <c r="C83" s="1617"/>
      <c r="D83" s="1618"/>
      <c r="E83" s="1617"/>
      <c r="F83" s="1617"/>
      <c r="G83" s="1617"/>
      <c r="H83" s="1617"/>
      <c r="I83" s="1618"/>
      <c r="J83" s="1619"/>
      <c r="K83" s="1619"/>
      <c r="L83" s="1620"/>
      <c r="M83" s="1618"/>
      <c r="N83" s="1618"/>
      <c r="O83" s="1618"/>
      <c r="P83" s="1618"/>
      <c r="Q83" s="1618"/>
      <c r="R83" s="1618"/>
      <c r="S83" s="1618"/>
      <c r="T83" s="1617"/>
      <c r="U83" s="1617"/>
      <c r="V83" s="1617"/>
      <c r="W83" s="1617"/>
      <c r="X83" s="1618"/>
      <c r="Y83" s="1617"/>
      <c r="Z83" s="1617"/>
      <c r="AA83" s="1617"/>
      <c r="AB83" s="1617"/>
      <c r="AC83" s="1617"/>
      <c r="AJ83" s="1618"/>
      <c r="AO83" s="1618"/>
    </row>
    <row r="84" spans="2:41" x14ac:dyDescent="0.2">
      <c r="B84" s="1616"/>
      <c r="C84" s="1617"/>
      <c r="D84" s="1618"/>
      <c r="E84" s="1617"/>
      <c r="F84" s="1617"/>
      <c r="G84" s="1617"/>
      <c r="H84" s="1617"/>
      <c r="I84" s="1618"/>
      <c r="J84" s="1619"/>
      <c r="K84" s="1619"/>
      <c r="L84" s="1620"/>
      <c r="M84" s="1618"/>
      <c r="N84" s="1618"/>
      <c r="O84" s="1618"/>
      <c r="P84" s="1618"/>
      <c r="Q84" s="1618"/>
      <c r="R84" s="1618"/>
      <c r="S84" s="1618"/>
      <c r="T84" s="1617"/>
      <c r="U84" s="1617"/>
      <c r="V84" s="1617"/>
      <c r="W84" s="1617"/>
      <c r="X84" s="1618"/>
      <c r="Y84" s="1617"/>
      <c r="Z84" s="1617"/>
      <c r="AA84" s="1617"/>
      <c r="AB84" s="1617"/>
      <c r="AC84" s="1617"/>
      <c r="AJ84" s="1618"/>
      <c r="AO84" s="1618"/>
    </row>
    <row r="85" spans="2:41" x14ac:dyDescent="0.2">
      <c r="B85" s="1616"/>
      <c r="C85" s="1617"/>
      <c r="D85" s="1618"/>
      <c r="E85" s="1617"/>
      <c r="F85" s="1617"/>
      <c r="G85" s="1617"/>
      <c r="H85" s="1617"/>
      <c r="I85" s="1618"/>
      <c r="J85" s="1619"/>
      <c r="K85" s="1619"/>
      <c r="L85" s="1620"/>
      <c r="M85" s="1618"/>
      <c r="N85" s="1618"/>
      <c r="O85" s="1618"/>
      <c r="P85" s="1618"/>
      <c r="Q85" s="1618"/>
      <c r="R85" s="1618"/>
      <c r="S85" s="1618"/>
      <c r="T85" s="1617"/>
      <c r="U85" s="1617"/>
      <c r="V85" s="1617"/>
      <c r="W85" s="1617"/>
      <c r="X85" s="1618"/>
      <c r="Y85" s="1617"/>
      <c r="Z85" s="1617"/>
      <c r="AA85" s="1617"/>
      <c r="AB85" s="1617"/>
      <c r="AC85" s="1617"/>
      <c r="AJ85" s="1618"/>
      <c r="AO85" s="1618"/>
    </row>
    <row r="86" spans="2:41" x14ac:dyDescent="0.2">
      <c r="B86" s="1616"/>
      <c r="C86" s="1617"/>
      <c r="D86" s="1618"/>
      <c r="E86" s="1617"/>
      <c r="F86" s="1617"/>
      <c r="G86" s="1617"/>
      <c r="H86" s="1617"/>
      <c r="I86" s="1618"/>
      <c r="J86" s="1619"/>
      <c r="K86" s="1619"/>
      <c r="L86" s="1620"/>
      <c r="M86" s="1618"/>
      <c r="N86" s="1618"/>
      <c r="O86" s="1618"/>
      <c r="P86" s="1618"/>
      <c r="Q86" s="1618"/>
      <c r="R86" s="1618"/>
      <c r="S86" s="1618"/>
      <c r="T86" s="1617"/>
      <c r="U86" s="1617"/>
      <c r="V86" s="1617"/>
      <c r="W86" s="1617"/>
      <c r="X86" s="1618"/>
      <c r="Y86" s="1617"/>
      <c r="Z86" s="1617"/>
      <c r="AA86" s="1617"/>
      <c r="AB86" s="1617"/>
      <c r="AC86" s="1617"/>
      <c r="AJ86" s="1618"/>
      <c r="AO86" s="1618"/>
    </row>
    <row r="87" spans="2:41" x14ac:dyDescent="0.2">
      <c r="B87" s="1616"/>
      <c r="C87" s="1617"/>
      <c r="D87" s="1618"/>
      <c r="E87" s="1617"/>
      <c r="F87" s="1617"/>
      <c r="G87" s="1617"/>
      <c r="H87" s="1617"/>
      <c r="I87" s="1618"/>
      <c r="J87" s="1619"/>
      <c r="K87" s="1619"/>
      <c r="L87" s="1620"/>
      <c r="M87" s="1618"/>
      <c r="N87" s="1618"/>
      <c r="O87" s="1618"/>
      <c r="P87" s="1618"/>
      <c r="Q87" s="1618"/>
      <c r="R87" s="1618"/>
      <c r="S87" s="1618"/>
      <c r="T87" s="1617"/>
      <c r="U87" s="1617"/>
      <c r="V87" s="1617"/>
      <c r="W87" s="1617"/>
      <c r="X87" s="1618"/>
      <c r="Y87" s="1617"/>
      <c r="Z87" s="1617"/>
      <c r="AA87" s="1617"/>
      <c r="AB87" s="1617"/>
      <c r="AC87" s="1617"/>
      <c r="AJ87" s="1618"/>
      <c r="AO87" s="1618"/>
    </row>
    <row r="88" spans="2:41" x14ac:dyDescent="0.2">
      <c r="B88" s="1616"/>
      <c r="C88" s="1617"/>
      <c r="D88" s="1618"/>
      <c r="E88" s="1617"/>
      <c r="F88" s="1617"/>
      <c r="G88" s="1617"/>
      <c r="H88" s="1617"/>
      <c r="I88" s="1618"/>
      <c r="J88" s="1619"/>
      <c r="K88" s="1619"/>
      <c r="L88" s="1620"/>
      <c r="M88" s="1618"/>
      <c r="N88" s="1618"/>
      <c r="O88" s="1618"/>
      <c r="P88" s="1618"/>
      <c r="Q88" s="1618"/>
      <c r="R88" s="1618"/>
      <c r="S88" s="1618"/>
      <c r="T88" s="1617"/>
      <c r="U88" s="1617"/>
      <c r="V88" s="1617"/>
      <c r="W88" s="1617"/>
      <c r="X88" s="1618"/>
      <c r="Y88" s="1617"/>
      <c r="Z88" s="1617"/>
      <c r="AA88" s="1617"/>
      <c r="AB88" s="1617"/>
      <c r="AC88" s="1617"/>
      <c r="AJ88" s="1618"/>
      <c r="AO88" s="1618"/>
    </row>
    <row r="89" spans="2:41" x14ac:dyDescent="0.2">
      <c r="B89" s="1616"/>
      <c r="C89" s="1617"/>
      <c r="D89" s="1618"/>
      <c r="E89" s="1617"/>
      <c r="F89" s="1617"/>
      <c r="G89" s="1617"/>
      <c r="H89" s="1617"/>
      <c r="I89" s="1618"/>
      <c r="J89" s="1619"/>
      <c r="K89" s="1619"/>
      <c r="L89" s="1620"/>
      <c r="M89" s="1618"/>
      <c r="N89" s="1618"/>
      <c r="O89" s="1618"/>
      <c r="P89" s="1618"/>
      <c r="Q89" s="1618"/>
      <c r="R89" s="1618"/>
      <c r="S89" s="1618"/>
      <c r="T89" s="1617"/>
      <c r="U89" s="1617"/>
      <c r="V89" s="1617"/>
      <c r="W89" s="1617"/>
      <c r="X89" s="1618"/>
      <c r="Y89" s="1617"/>
      <c r="Z89" s="1617"/>
      <c r="AA89" s="1617"/>
      <c r="AB89" s="1617"/>
      <c r="AC89" s="1617"/>
      <c r="AJ89" s="1618"/>
      <c r="AO89" s="1618"/>
    </row>
    <row r="90" spans="2:41" x14ac:dyDescent="0.2">
      <c r="B90" s="1616"/>
      <c r="C90" s="1617"/>
      <c r="D90" s="1618"/>
      <c r="E90" s="1617"/>
      <c r="F90" s="1617"/>
      <c r="G90" s="1617"/>
      <c r="H90" s="1617"/>
      <c r="I90" s="1618"/>
      <c r="J90" s="1619"/>
      <c r="K90" s="1619"/>
      <c r="L90" s="1620"/>
      <c r="M90" s="1618"/>
      <c r="N90" s="1618"/>
      <c r="O90" s="1618"/>
      <c r="P90" s="1618"/>
      <c r="Q90" s="1618"/>
      <c r="R90" s="1618"/>
      <c r="S90" s="1618"/>
      <c r="T90" s="1617"/>
      <c r="U90" s="1617"/>
      <c r="V90" s="1617"/>
      <c r="W90" s="1617"/>
      <c r="X90" s="1618"/>
      <c r="Y90" s="1617"/>
      <c r="Z90" s="1617"/>
      <c r="AA90" s="1617"/>
      <c r="AB90" s="1617"/>
      <c r="AC90" s="1617"/>
      <c r="AJ90" s="1618"/>
      <c r="AO90" s="1618"/>
    </row>
    <row r="91" spans="2:41" x14ac:dyDescent="0.2">
      <c r="B91" s="1616"/>
      <c r="C91" s="1617"/>
      <c r="D91" s="1618"/>
      <c r="E91" s="1617"/>
      <c r="F91" s="1617"/>
      <c r="G91" s="1617"/>
      <c r="H91" s="1617"/>
      <c r="I91" s="1618"/>
      <c r="J91" s="1619"/>
      <c r="K91" s="1619"/>
      <c r="L91" s="1620"/>
      <c r="M91" s="1618"/>
      <c r="N91" s="1618"/>
      <c r="O91" s="1618"/>
      <c r="P91" s="1618"/>
      <c r="Q91" s="1618"/>
      <c r="R91" s="1618"/>
      <c r="S91" s="1618"/>
      <c r="T91" s="1617"/>
      <c r="U91" s="1617"/>
      <c r="V91" s="1617"/>
      <c r="W91" s="1617"/>
      <c r="X91" s="1618"/>
      <c r="Y91" s="1617"/>
      <c r="Z91" s="1617"/>
      <c r="AA91" s="1617"/>
      <c r="AB91" s="1617"/>
      <c r="AC91" s="1617"/>
      <c r="AJ91" s="1618"/>
      <c r="AO91" s="1618"/>
    </row>
    <row r="92" spans="2:41" x14ac:dyDescent="0.2">
      <c r="B92" s="1616"/>
      <c r="C92" s="1617"/>
      <c r="D92" s="1618"/>
      <c r="E92" s="1617"/>
      <c r="F92" s="1617"/>
      <c r="G92" s="1617"/>
      <c r="H92" s="1617"/>
      <c r="I92" s="1618"/>
      <c r="J92" s="1619"/>
      <c r="K92" s="1619"/>
      <c r="L92" s="1620"/>
      <c r="M92" s="1618"/>
      <c r="N92" s="1618"/>
      <c r="O92" s="1618"/>
      <c r="P92" s="1618"/>
      <c r="Q92" s="1618"/>
      <c r="R92" s="1618"/>
      <c r="S92" s="1618"/>
      <c r="T92" s="1617"/>
      <c r="U92" s="1617"/>
      <c r="V92" s="1617"/>
      <c r="W92" s="1617"/>
      <c r="X92" s="1618"/>
      <c r="Y92" s="1617"/>
      <c r="Z92" s="1617"/>
      <c r="AA92" s="1617"/>
      <c r="AB92" s="1617"/>
      <c r="AC92" s="1617"/>
      <c r="AJ92" s="1618"/>
      <c r="AO92" s="1618"/>
    </row>
    <row r="93" spans="2:41" x14ac:dyDescent="0.2">
      <c r="B93" s="1616"/>
      <c r="C93" s="1617"/>
      <c r="D93" s="1618"/>
      <c r="E93" s="1617"/>
      <c r="F93" s="1617"/>
      <c r="G93" s="1617"/>
      <c r="H93" s="1617"/>
      <c r="I93" s="1618"/>
      <c r="J93" s="1619"/>
      <c r="K93" s="1619"/>
      <c r="L93" s="1620"/>
      <c r="M93" s="1618"/>
      <c r="N93" s="1618"/>
      <c r="O93" s="1618"/>
      <c r="P93" s="1618"/>
      <c r="Q93" s="1618"/>
      <c r="R93" s="1618"/>
      <c r="S93" s="1618"/>
      <c r="T93" s="1617"/>
      <c r="U93" s="1617"/>
      <c r="V93" s="1617"/>
      <c r="W93" s="1617"/>
      <c r="X93" s="1618"/>
      <c r="Y93" s="1617"/>
      <c r="Z93" s="1617"/>
      <c r="AA93" s="1617"/>
      <c r="AB93" s="1617"/>
      <c r="AC93" s="1617"/>
      <c r="AD93" s="1617"/>
      <c r="AE93" s="1617"/>
      <c r="AF93" s="1617"/>
      <c r="AG93" s="1617"/>
      <c r="AH93" s="1617"/>
      <c r="AJ93" s="1618"/>
      <c r="AK93" s="1617"/>
      <c r="AL93" s="1617"/>
      <c r="AM93" s="1617"/>
      <c r="AO93" s="1618"/>
    </row>
    <row r="94" spans="2:41" x14ac:dyDescent="0.2">
      <c r="B94" s="1616"/>
      <c r="C94" s="1617"/>
      <c r="D94" s="1618"/>
      <c r="E94" s="1617"/>
      <c r="F94" s="1617"/>
      <c r="G94" s="1617"/>
      <c r="H94" s="1617"/>
      <c r="I94" s="1618"/>
      <c r="J94" s="1619"/>
      <c r="K94" s="1619"/>
      <c r="L94" s="1620"/>
      <c r="M94" s="1618"/>
      <c r="N94" s="1618"/>
      <c r="O94" s="1618"/>
      <c r="P94" s="1618"/>
      <c r="Q94" s="1618"/>
      <c r="R94" s="1618"/>
      <c r="S94" s="1618"/>
      <c r="T94" s="1617"/>
      <c r="U94" s="1617"/>
      <c r="V94" s="1617"/>
      <c r="W94" s="1617"/>
      <c r="X94" s="1618"/>
      <c r="Y94" s="1617"/>
      <c r="Z94" s="1617"/>
      <c r="AA94" s="1617"/>
      <c r="AB94" s="1617"/>
      <c r="AC94" s="1617"/>
      <c r="AD94" s="1617"/>
      <c r="AE94" s="1617"/>
      <c r="AF94" s="1617"/>
      <c r="AG94" s="1617"/>
      <c r="AH94" s="1617"/>
      <c r="AJ94" s="1618"/>
      <c r="AK94" s="1617"/>
      <c r="AL94" s="1617"/>
      <c r="AM94" s="1617"/>
      <c r="AO94" s="1618"/>
    </row>
    <row r="95" spans="2:41" x14ac:dyDescent="0.2">
      <c r="B95" s="1616"/>
      <c r="C95" s="1617"/>
      <c r="D95" s="1618"/>
      <c r="E95" s="1617"/>
      <c r="F95" s="1617"/>
      <c r="G95" s="1617"/>
      <c r="H95" s="1617"/>
      <c r="I95" s="1618"/>
      <c r="J95" s="1619"/>
      <c r="K95" s="1619"/>
      <c r="L95" s="1620"/>
      <c r="M95" s="1618"/>
      <c r="N95" s="1618"/>
      <c r="O95" s="1618"/>
      <c r="P95" s="1618"/>
      <c r="Q95" s="1618"/>
      <c r="R95" s="1618"/>
      <c r="S95" s="1618"/>
      <c r="T95" s="1617"/>
      <c r="U95" s="1617"/>
      <c r="V95" s="1617"/>
      <c r="W95" s="1617"/>
      <c r="X95" s="1618"/>
      <c r="Y95" s="1617"/>
      <c r="Z95" s="1617"/>
      <c r="AA95" s="1617"/>
      <c r="AB95" s="1617"/>
      <c r="AC95" s="1617"/>
      <c r="AD95" s="1617"/>
      <c r="AE95" s="1617"/>
      <c r="AF95" s="1617"/>
      <c r="AG95" s="1617"/>
      <c r="AH95" s="1617"/>
      <c r="AJ95" s="1618"/>
      <c r="AK95" s="1617"/>
      <c r="AL95" s="1617"/>
      <c r="AM95" s="1617"/>
      <c r="AO95" s="1618"/>
    </row>
    <row r="96" spans="2:41" x14ac:dyDescent="0.2">
      <c r="B96" s="1616"/>
      <c r="C96" s="1617"/>
      <c r="D96" s="1618"/>
      <c r="E96" s="1617"/>
      <c r="F96" s="1617"/>
      <c r="G96" s="1617"/>
      <c r="H96" s="1617"/>
      <c r="I96" s="1618"/>
      <c r="J96" s="1619"/>
      <c r="K96" s="1619"/>
      <c r="L96" s="1620"/>
      <c r="M96" s="1618"/>
      <c r="N96" s="1618"/>
      <c r="O96" s="1618"/>
      <c r="P96" s="1618"/>
      <c r="Q96" s="1618"/>
      <c r="R96" s="1618"/>
      <c r="S96" s="1618"/>
      <c r="T96" s="1617"/>
      <c r="U96" s="1617"/>
      <c r="V96" s="1617"/>
      <c r="W96" s="1617"/>
      <c r="X96" s="1618"/>
      <c r="Y96" s="1617"/>
      <c r="Z96" s="1617"/>
      <c r="AA96" s="1617"/>
      <c r="AB96" s="1617"/>
      <c r="AC96" s="1617"/>
      <c r="AD96" s="1617"/>
      <c r="AE96" s="1617"/>
      <c r="AF96" s="1617"/>
      <c r="AG96" s="1617"/>
      <c r="AH96" s="1617"/>
      <c r="AJ96" s="1618"/>
      <c r="AK96" s="1617"/>
      <c r="AL96" s="1617"/>
      <c r="AM96" s="1617"/>
      <c r="AO96" s="1618"/>
    </row>
    <row r="97" spans="2:41" x14ac:dyDescent="0.2">
      <c r="B97" s="1616"/>
      <c r="C97" s="1617"/>
      <c r="D97" s="1618"/>
      <c r="E97" s="1617"/>
      <c r="F97" s="1617"/>
      <c r="G97" s="1617"/>
      <c r="H97" s="1617"/>
      <c r="I97" s="1618"/>
      <c r="J97" s="1619"/>
      <c r="K97" s="1619"/>
      <c r="L97" s="1620"/>
      <c r="M97" s="1618"/>
      <c r="N97" s="1618"/>
      <c r="O97" s="1618"/>
      <c r="P97" s="1618"/>
      <c r="Q97" s="1618"/>
      <c r="R97" s="1618"/>
      <c r="S97" s="1618"/>
      <c r="T97" s="1617"/>
      <c r="U97" s="1617"/>
      <c r="V97" s="1617"/>
      <c r="W97" s="1617"/>
      <c r="X97" s="1618"/>
      <c r="Y97" s="1617"/>
      <c r="Z97" s="1617"/>
      <c r="AA97" s="1617"/>
      <c r="AB97" s="1617"/>
      <c r="AC97" s="1617"/>
      <c r="AD97" s="1617"/>
      <c r="AE97" s="1617"/>
      <c r="AF97" s="1617"/>
      <c r="AG97" s="1617"/>
      <c r="AH97" s="1617"/>
      <c r="AJ97" s="1618"/>
      <c r="AK97" s="1617"/>
      <c r="AL97" s="1617"/>
      <c r="AM97" s="1617"/>
      <c r="AO97" s="1618"/>
    </row>
    <row r="98" spans="2:41" x14ac:dyDescent="0.2">
      <c r="B98" s="1616"/>
      <c r="C98" s="1617"/>
      <c r="D98" s="1618"/>
      <c r="E98" s="1617"/>
      <c r="F98" s="1617"/>
      <c r="G98" s="1617"/>
      <c r="H98" s="1617"/>
      <c r="I98" s="1618"/>
      <c r="J98" s="1619"/>
      <c r="K98" s="1619"/>
      <c r="L98" s="1620"/>
      <c r="M98" s="1618"/>
      <c r="N98" s="1618"/>
      <c r="O98" s="1618"/>
      <c r="P98" s="1618"/>
      <c r="Q98" s="1618"/>
      <c r="R98" s="1618"/>
      <c r="S98" s="1618"/>
      <c r="T98" s="1617"/>
      <c r="U98" s="1617"/>
      <c r="V98" s="1617"/>
      <c r="W98" s="1617"/>
      <c r="X98" s="1618"/>
      <c r="Y98" s="1617"/>
      <c r="Z98" s="1617"/>
      <c r="AA98" s="1617"/>
      <c r="AB98" s="1617"/>
      <c r="AC98" s="1617"/>
      <c r="AD98" s="1617"/>
      <c r="AE98" s="1617"/>
      <c r="AF98" s="1617"/>
      <c r="AG98" s="1617"/>
      <c r="AH98" s="1617"/>
      <c r="AJ98" s="1618"/>
      <c r="AK98" s="1617"/>
      <c r="AL98" s="1617"/>
      <c r="AM98" s="1617"/>
      <c r="AO98" s="1618"/>
    </row>
    <row r="99" spans="2:41" x14ac:dyDescent="0.2">
      <c r="B99" s="1616"/>
      <c r="C99" s="1617"/>
      <c r="D99" s="1618"/>
      <c r="E99" s="1617"/>
      <c r="F99" s="1617"/>
      <c r="G99" s="1617"/>
      <c r="H99" s="1617"/>
      <c r="I99" s="1618"/>
      <c r="J99" s="1619"/>
      <c r="K99" s="1619"/>
      <c r="L99" s="1620"/>
      <c r="M99" s="1618"/>
      <c r="N99" s="1618"/>
      <c r="O99" s="1618"/>
      <c r="P99" s="1618"/>
      <c r="Q99" s="1618"/>
      <c r="R99" s="1618"/>
      <c r="S99" s="1618"/>
      <c r="T99" s="1617"/>
      <c r="U99" s="1617"/>
      <c r="V99" s="1617"/>
      <c r="W99" s="1617"/>
      <c r="X99" s="1618"/>
      <c r="Y99" s="1617"/>
      <c r="Z99" s="1617"/>
      <c r="AA99" s="1617"/>
      <c r="AB99" s="1617"/>
      <c r="AC99" s="1617"/>
      <c r="AD99" s="1617"/>
      <c r="AE99" s="1617"/>
      <c r="AF99" s="1617"/>
      <c r="AG99" s="1617"/>
      <c r="AH99" s="1617"/>
      <c r="AJ99" s="1618"/>
      <c r="AK99" s="1617"/>
      <c r="AL99" s="1617"/>
      <c r="AM99" s="1617"/>
      <c r="AO99" s="1618"/>
    </row>
    <row r="100" spans="2:41" x14ac:dyDescent="0.2">
      <c r="B100" s="1616"/>
      <c r="C100" s="1617"/>
      <c r="D100" s="1618"/>
      <c r="E100" s="1617"/>
      <c r="F100" s="1617"/>
      <c r="G100" s="1617"/>
      <c r="H100" s="1617"/>
      <c r="I100" s="1618"/>
      <c r="J100" s="1619"/>
      <c r="K100" s="1619"/>
      <c r="L100" s="1620"/>
      <c r="M100" s="1618"/>
      <c r="N100" s="1618"/>
      <c r="O100" s="1618"/>
      <c r="P100" s="1618"/>
      <c r="Q100" s="1618"/>
      <c r="R100" s="1618"/>
      <c r="S100" s="1618"/>
      <c r="T100" s="1617"/>
      <c r="U100" s="1617"/>
      <c r="V100" s="1617"/>
      <c r="W100" s="1617"/>
      <c r="X100" s="1618"/>
      <c r="Y100" s="1617"/>
      <c r="Z100" s="1617"/>
      <c r="AA100" s="1617"/>
      <c r="AB100" s="1617"/>
      <c r="AC100" s="1617"/>
      <c r="AD100" s="1617"/>
      <c r="AE100" s="1617"/>
      <c r="AF100" s="1617"/>
      <c r="AG100" s="1617"/>
      <c r="AH100" s="1617"/>
      <c r="AJ100" s="1618"/>
      <c r="AK100" s="1617"/>
      <c r="AL100" s="1617"/>
      <c r="AM100" s="1617"/>
      <c r="AO100" s="1618"/>
    </row>
    <row r="101" spans="2:41" x14ac:dyDescent="0.2">
      <c r="B101" s="1616"/>
      <c r="C101" s="1617"/>
      <c r="D101" s="1618"/>
      <c r="E101" s="1617"/>
      <c r="F101" s="1617"/>
      <c r="G101" s="1617"/>
      <c r="H101" s="1617"/>
      <c r="I101" s="1618"/>
      <c r="J101" s="1619"/>
      <c r="K101" s="1619"/>
      <c r="L101" s="1620"/>
      <c r="M101" s="1618"/>
      <c r="N101" s="1618"/>
      <c r="O101" s="1618"/>
      <c r="P101" s="1618"/>
      <c r="Q101" s="1618"/>
      <c r="R101" s="1618"/>
      <c r="S101" s="1618"/>
      <c r="T101" s="1617"/>
      <c r="U101" s="1617"/>
      <c r="V101" s="1617"/>
      <c r="W101" s="1617"/>
      <c r="X101" s="1618"/>
      <c r="Y101" s="1617"/>
      <c r="Z101" s="1617"/>
      <c r="AA101" s="1617"/>
      <c r="AB101" s="1617"/>
      <c r="AC101" s="1617"/>
      <c r="AD101" s="1617"/>
      <c r="AE101" s="1617"/>
      <c r="AF101" s="1617"/>
      <c r="AG101" s="1617"/>
      <c r="AH101" s="1617"/>
      <c r="AJ101" s="1618"/>
      <c r="AK101" s="1617"/>
      <c r="AL101" s="1617"/>
      <c r="AM101" s="1617"/>
      <c r="AO101" s="1618"/>
    </row>
    <row r="102" spans="2:41" x14ac:dyDescent="0.2">
      <c r="B102" s="1616"/>
      <c r="C102" s="1617"/>
      <c r="D102" s="1618"/>
      <c r="E102" s="1617"/>
      <c r="F102" s="1617"/>
      <c r="G102" s="1617"/>
      <c r="H102" s="1617"/>
      <c r="I102" s="1618"/>
      <c r="J102" s="1619"/>
      <c r="K102" s="1619"/>
      <c r="L102" s="1620"/>
      <c r="M102" s="1618"/>
      <c r="N102" s="1618"/>
      <c r="O102" s="1618"/>
      <c r="P102" s="1618"/>
      <c r="Q102" s="1618"/>
      <c r="R102" s="1618"/>
      <c r="S102" s="1618"/>
      <c r="T102" s="1617"/>
      <c r="U102" s="1617"/>
      <c r="V102" s="1617"/>
      <c r="W102" s="1617"/>
      <c r="X102" s="1618"/>
      <c r="Y102" s="1617"/>
      <c r="Z102" s="1617"/>
      <c r="AA102" s="1617"/>
      <c r="AB102" s="1617"/>
      <c r="AC102" s="1617"/>
      <c r="AD102" s="1617"/>
      <c r="AE102" s="1617"/>
      <c r="AF102" s="1617"/>
      <c r="AG102" s="1617"/>
      <c r="AH102" s="1617"/>
      <c r="AJ102" s="1618"/>
      <c r="AK102" s="1617"/>
      <c r="AL102" s="1617"/>
      <c r="AM102" s="1617"/>
      <c r="AO102" s="1618"/>
    </row>
    <row r="103" spans="2:41" x14ac:dyDescent="0.2">
      <c r="B103" s="1616"/>
      <c r="C103" s="1617"/>
      <c r="D103" s="1618"/>
      <c r="E103" s="1617"/>
      <c r="F103" s="1617"/>
      <c r="G103" s="1617"/>
      <c r="H103" s="1617"/>
      <c r="I103" s="1618"/>
      <c r="J103" s="1619"/>
      <c r="K103" s="1619"/>
      <c r="L103" s="1620"/>
      <c r="M103" s="1618"/>
      <c r="N103" s="1618"/>
      <c r="O103" s="1618"/>
      <c r="P103" s="1618"/>
      <c r="Q103" s="1618"/>
      <c r="R103" s="1618"/>
      <c r="S103" s="1618"/>
      <c r="T103" s="1617"/>
      <c r="U103" s="1617"/>
      <c r="V103" s="1617"/>
      <c r="W103" s="1617"/>
      <c r="X103" s="1618"/>
      <c r="Y103" s="1617"/>
      <c r="Z103" s="1617"/>
      <c r="AA103" s="1617"/>
      <c r="AB103" s="1617"/>
      <c r="AC103" s="1617"/>
      <c r="AD103" s="1617"/>
      <c r="AE103" s="1617"/>
      <c r="AF103" s="1617"/>
      <c r="AG103" s="1617"/>
      <c r="AH103" s="1617"/>
      <c r="AJ103" s="1618"/>
      <c r="AK103" s="1617"/>
      <c r="AL103" s="1617"/>
      <c r="AM103" s="1617"/>
      <c r="AO103" s="1618"/>
    </row>
    <row r="104" spans="2:41" x14ac:dyDescent="0.2">
      <c r="B104" s="1616"/>
      <c r="C104" s="1617"/>
      <c r="D104" s="1618"/>
      <c r="E104" s="1617"/>
      <c r="F104" s="1617"/>
      <c r="G104" s="1617"/>
      <c r="H104" s="1617"/>
      <c r="I104" s="1618"/>
      <c r="J104" s="1619"/>
      <c r="K104" s="1619"/>
      <c r="L104" s="1620"/>
      <c r="M104" s="1618"/>
      <c r="N104" s="1618"/>
      <c r="O104" s="1618"/>
      <c r="P104" s="1618"/>
      <c r="Q104" s="1618"/>
      <c r="R104" s="1618"/>
      <c r="S104" s="1618"/>
      <c r="T104" s="1617"/>
      <c r="U104" s="1617"/>
      <c r="V104" s="1617"/>
      <c r="W104" s="1617"/>
      <c r="X104" s="1618"/>
      <c r="Y104" s="1617"/>
      <c r="Z104" s="1617"/>
      <c r="AA104" s="1617"/>
      <c r="AB104" s="1617"/>
      <c r="AC104" s="1617"/>
      <c r="AD104" s="1617"/>
      <c r="AE104" s="1617"/>
      <c r="AF104" s="1617"/>
      <c r="AG104" s="1617"/>
      <c r="AH104" s="1617"/>
      <c r="AJ104" s="1618"/>
      <c r="AK104" s="1617"/>
      <c r="AL104" s="1617"/>
      <c r="AM104" s="1617"/>
      <c r="AO104" s="1618"/>
    </row>
    <row r="105" spans="2:41" x14ac:dyDescent="0.2">
      <c r="B105" s="1616"/>
      <c r="C105" s="1617"/>
      <c r="D105" s="1618"/>
      <c r="E105" s="1617"/>
      <c r="F105" s="1617"/>
      <c r="G105" s="1617"/>
      <c r="H105" s="1617"/>
      <c r="I105" s="1618"/>
      <c r="J105" s="1619"/>
      <c r="K105" s="1619"/>
      <c r="L105" s="1620"/>
      <c r="M105" s="1618"/>
      <c r="N105" s="1618"/>
      <c r="O105" s="1618"/>
      <c r="P105" s="1618"/>
      <c r="Q105" s="1618"/>
      <c r="R105" s="1618"/>
      <c r="S105" s="1618"/>
      <c r="T105" s="1617"/>
      <c r="U105" s="1617"/>
      <c r="V105" s="1617"/>
      <c r="W105" s="1617"/>
      <c r="X105" s="1618"/>
      <c r="Y105" s="1617"/>
      <c r="Z105" s="1617"/>
      <c r="AA105" s="1617"/>
      <c r="AB105" s="1617"/>
      <c r="AC105" s="1617"/>
      <c r="AD105" s="1617"/>
      <c r="AE105" s="1617"/>
      <c r="AF105" s="1617"/>
      <c r="AG105" s="1617"/>
      <c r="AH105" s="1617"/>
      <c r="AJ105" s="1618"/>
      <c r="AK105" s="1617"/>
      <c r="AL105" s="1617"/>
      <c r="AM105" s="1617"/>
      <c r="AO105" s="1618"/>
    </row>
    <row r="106" spans="2:41" x14ac:dyDescent="0.2">
      <c r="B106" s="1616"/>
      <c r="C106" s="1617"/>
      <c r="D106" s="1618"/>
      <c r="E106" s="1617"/>
      <c r="F106" s="1617"/>
      <c r="G106" s="1617"/>
      <c r="H106" s="1617"/>
      <c r="I106" s="1618"/>
      <c r="J106" s="1619"/>
      <c r="K106" s="1619"/>
      <c r="L106" s="1620"/>
      <c r="M106" s="1618"/>
      <c r="N106" s="1618"/>
      <c r="O106" s="1618"/>
      <c r="P106" s="1618"/>
      <c r="Q106" s="1618"/>
      <c r="R106" s="1618"/>
      <c r="S106" s="1618"/>
      <c r="T106" s="1617"/>
      <c r="U106" s="1617"/>
      <c r="V106" s="1617"/>
      <c r="W106" s="1617"/>
      <c r="X106" s="1618"/>
      <c r="Y106" s="1617"/>
      <c r="Z106" s="1617"/>
      <c r="AA106" s="1617"/>
      <c r="AB106" s="1617"/>
      <c r="AC106" s="1617"/>
      <c r="AD106" s="1617"/>
      <c r="AE106" s="1617"/>
      <c r="AF106" s="1617"/>
      <c r="AG106" s="1617"/>
      <c r="AH106" s="1617"/>
      <c r="AJ106" s="1618"/>
      <c r="AK106" s="1617"/>
      <c r="AL106" s="1617"/>
      <c r="AM106" s="1617"/>
      <c r="AO106" s="1618"/>
    </row>
    <row r="107" spans="2:41" x14ac:dyDescent="0.2">
      <c r="B107" s="1616"/>
      <c r="C107" s="1617"/>
      <c r="D107" s="1618"/>
      <c r="E107" s="1617"/>
      <c r="F107" s="1617"/>
      <c r="G107" s="1617"/>
      <c r="H107" s="1617"/>
      <c r="I107" s="1618"/>
      <c r="J107" s="1619"/>
      <c r="K107" s="1619"/>
      <c r="L107" s="1620"/>
      <c r="M107" s="1618"/>
      <c r="N107" s="1618"/>
      <c r="O107" s="1618"/>
      <c r="P107" s="1618"/>
      <c r="Q107" s="1618"/>
      <c r="R107" s="1618"/>
      <c r="S107" s="1618"/>
      <c r="T107" s="1617"/>
      <c r="U107" s="1617"/>
      <c r="V107" s="1617"/>
      <c r="W107" s="1617"/>
      <c r="X107" s="1618"/>
      <c r="Y107" s="1617"/>
      <c r="Z107" s="1617"/>
      <c r="AA107" s="1617"/>
      <c r="AB107" s="1617"/>
      <c r="AC107" s="1617"/>
      <c r="AD107" s="1617"/>
      <c r="AE107" s="1617"/>
      <c r="AF107" s="1617"/>
      <c r="AG107" s="1617"/>
      <c r="AH107" s="1617"/>
      <c r="AJ107" s="1618"/>
      <c r="AK107" s="1617"/>
      <c r="AL107" s="1617"/>
      <c r="AM107" s="1617"/>
      <c r="AO107" s="1618"/>
    </row>
    <row r="108" spans="2:41" x14ac:dyDescent="0.2">
      <c r="B108" s="1616"/>
      <c r="C108" s="1617"/>
      <c r="D108" s="1618"/>
      <c r="E108" s="1617"/>
      <c r="F108" s="1617"/>
      <c r="G108" s="1617"/>
      <c r="H108" s="1617"/>
      <c r="I108" s="1618"/>
      <c r="J108" s="1619"/>
      <c r="K108" s="1619"/>
      <c r="L108" s="1620"/>
      <c r="M108" s="1618"/>
      <c r="N108" s="1618"/>
      <c r="O108" s="1618"/>
      <c r="P108" s="1618"/>
      <c r="Q108" s="1618"/>
      <c r="R108" s="1618"/>
      <c r="S108" s="1618"/>
      <c r="T108" s="1617"/>
      <c r="U108" s="1617"/>
      <c r="V108" s="1617"/>
      <c r="W108" s="1617"/>
      <c r="X108" s="1618"/>
      <c r="Y108" s="1617"/>
      <c r="Z108" s="1617"/>
      <c r="AA108" s="1617"/>
      <c r="AB108" s="1617"/>
      <c r="AC108" s="1617"/>
      <c r="AD108" s="1617"/>
      <c r="AE108" s="1617"/>
      <c r="AF108" s="1617"/>
      <c r="AG108" s="1617"/>
      <c r="AH108" s="1617"/>
      <c r="AJ108" s="1618"/>
      <c r="AK108" s="1617"/>
      <c r="AL108" s="1617"/>
      <c r="AM108" s="1617"/>
      <c r="AO108" s="1618"/>
    </row>
    <row r="109" spans="2:41" x14ac:dyDescent="0.2">
      <c r="B109" s="1616"/>
      <c r="C109" s="1617"/>
      <c r="D109" s="1618"/>
      <c r="E109" s="1617"/>
      <c r="F109" s="1617"/>
      <c r="G109" s="1617"/>
      <c r="H109" s="1617"/>
      <c r="I109" s="1618"/>
      <c r="J109" s="1619"/>
      <c r="K109" s="1619"/>
      <c r="L109" s="1620"/>
      <c r="M109" s="1618"/>
      <c r="N109" s="1618"/>
      <c r="O109" s="1618"/>
      <c r="P109" s="1618"/>
      <c r="Q109" s="1618"/>
      <c r="R109" s="1618"/>
      <c r="S109" s="1618"/>
      <c r="T109" s="1617"/>
      <c r="U109" s="1617"/>
      <c r="V109" s="1617"/>
      <c r="W109" s="1617"/>
      <c r="X109" s="1618"/>
      <c r="Y109" s="1617"/>
      <c r="Z109" s="1617"/>
      <c r="AA109" s="1617"/>
      <c r="AB109" s="1617"/>
      <c r="AC109" s="1617"/>
      <c r="AD109" s="1617"/>
      <c r="AE109" s="1617"/>
      <c r="AF109" s="1617"/>
      <c r="AG109" s="1617"/>
      <c r="AH109" s="1617"/>
      <c r="AJ109" s="1618"/>
      <c r="AK109" s="1617"/>
      <c r="AL109" s="1617"/>
      <c r="AM109" s="1617"/>
      <c r="AO109" s="1618"/>
    </row>
    <row r="110" spans="2:41" x14ac:dyDescent="0.2">
      <c r="B110" s="1616"/>
      <c r="C110" s="1617"/>
      <c r="D110" s="1618"/>
      <c r="E110" s="1617"/>
      <c r="F110" s="1617"/>
      <c r="G110" s="1617"/>
      <c r="H110" s="1617"/>
      <c r="I110" s="1618"/>
      <c r="J110" s="1619"/>
      <c r="K110" s="1619"/>
      <c r="L110" s="1620"/>
      <c r="M110" s="1618"/>
      <c r="N110" s="1618"/>
      <c r="O110" s="1618"/>
      <c r="P110" s="1618"/>
      <c r="Q110" s="1618"/>
      <c r="R110" s="1618"/>
      <c r="S110" s="1618"/>
      <c r="T110" s="1617"/>
      <c r="U110" s="1617"/>
      <c r="V110" s="1617"/>
      <c r="W110" s="1617"/>
      <c r="X110" s="1618"/>
      <c r="Y110" s="1617"/>
      <c r="Z110" s="1617"/>
      <c r="AA110" s="1617"/>
      <c r="AB110" s="1617"/>
      <c r="AC110" s="1617"/>
      <c r="AD110" s="1617"/>
      <c r="AE110" s="1617"/>
      <c r="AF110" s="1617"/>
      <c r="AG110" s="1617"/>
      <c r="AH110" s="1617"/>
      <c r="AJ110" s="1618"/>
      <c r="AK110" s="1617"/>
      <c r="AL110" s="1617"/>
      <c r="AM110" s="1617"/>
      <c r="AO110" s="1618"/>
    </row>
    <row r="111" spans="2:41" x14ac:dyDescent="0.2">
      <c r="B111" s="1616"/>
      <c r="C111" s="1617"/>
      <c r="D111" s="1618"/>
      <c r="E111" s="1617"/>
      <c r="F111" s="1617"/>
      <c r="G111" s="1617"/>
      <c r="H111" s="1617"/>
      <c r="I111" s="1618"/>
      <c r="J111" s="1619"/>
      <c r="K111" s="1619"/>
      <c r="L111" s="1620"/>
      <c r="M111" s="1618"/>
      <c r="N111" s="1618"/>
      <c r="O111" s="1618"/>
      <c r="P111" s="1618"/>
      <c r="Q111" s="1618"/>
      <c r="R111" s="1618"/>
      <c r="S111" s="1618"/>
      <c r="T111" s="1617"/>
      <c r="U111" s="1617"/>
      <c r="V111" s="1617"/>
      <c r="W111" s="1617"/>
      <c r="X111" s="1618"/>
      <c r="Y111" s="1617"/>
      <c r="Z111" s="1617"/>
      <c r="AA111" s="1617"/>
      <c r="AB111" s="1617"/>
      <c r="AC111" s="1617"/>
      <c r="AD111" s="1617"/>
      <c r="AE111" s="1617"/>
      <c r="AF111" s="1617"/>
      <c r="AG111" s="1617"/>
      <c r="AH111" s="1617"/>
      <c r="AJ111" s="1618"/>
      <c r="AK111" s="1617"/>
      <c r="AL111" s="1617"/>
      <c r="AM111" s="1617"/>
      <c r="AO111" s="1618"/>
    </row>
    <row r="112" spans="2:41" x14ac:dyDescent="0.2">
      <c r="B112" s="1616"/>
      <c r="C112" s="1617"/>
      <c r="D112" s="1618"/>
      <c r="E112" s="1617"/>
      <c r="F112" s="1617"/>
      <c r="G112" s="1617"/>
      <c r="H112" s="1617"/>
      <c r="I112" s="1618"/>
      <c r="J112" s="1619"/>
      <c r="K112" s="1619"/>
      <c r="L112" s="1620"/>
      <c r="M112" s="1618"/>
      <c r="N112" s="1618"/>
      <c r="O112" s="1618"/>
      <c r="P112" s="1618"/>
      <c r="Q112" s="1618"/>
      <c r="R112" s="1618"/>
      <c r="S112" s="1618"/>
      <c r="T112" s="1617"/>
      <c r="U112" s="1617"/>
      <c r="V112" s="1617"/>
      <c r="W112" s="1617"/>
      <c r="X112" s="1618"/>
      <c r="Y112" s="1617"/>
      <c r="Z112" s="1617"/>
      <c r="AA112" s="1617"/>
      <c r="AB112" s="1617"/>
      <c r="AC112" s="1617"/>
      <c r="AD112" s="1617"/>
      <c r="AE112" s="1617"/>
      <c r="AF112" s="1617"/>
      <c r="AG112" s="1617"/>
      <c r="AH112" s="1617"/>
      <c r="AJ112" s="1618"/>
      <c r="AK112" s="1617"/>
      <c r="AL112" s="1617"/>
      <c r="AM112" s="1617"/>
      <c r="AO112" s="1618"/>
    </row>
    <row r="113" spans="2:41" x14ac:dyDescent="0.2">
      <c r="B113" s="1616"/>
      <c r="C113" s="1617"/>
      <c r="D113" s="1618"/>
      <c r="E113" s="1617"/>
      <c r="F113" s="1617"/>
      <c r="G113" s="1617"/>
      <c r="H113" s="1617"/>
      <c r="I113" s="1618"/>
      <c r="J113" s="1619"/>
      <c r="K113" s="1619"/>
      <c r="L113" s="1620"/>
      <c r="M113" s="1618"/>
      <c r="N113" s="1618"/>
      <c r="O113" s="1618"/>
      <c r="P113" s="1618"/>
      <c r="Q113" s="1618"/>
      <c r="R113" s="1618"/>
      <c r="S113" s="1618"/>
      <c r="T113" s="1617"/>
      <c r="U113" s="1617"/>
      <c r="V113" s="1617"/>
      <c r="W113" s="1617"/>
      <c r="X113" s="1618"/>
      <c r="Y113" s="1617"/>
      <c r="Z113" s="1617"/>
      <c r="AA113" s="1617"/>
      <c r="AB113" s="1617"/>
      <c r="AC113" s="1617"/>
      <c r="AD113" s="1617"/>
      <c r="AE113" s="1617"/>
      <c r="AF113" s="1617"/>
      <c r="AG113" s="1617"/>
      <c r="AH113" s="1617"/>
      <c r="AJ113" s="1618"/>
      <c r="AK113" s="1617"/>
      <c r="AL113" s="1617"/>
      <c r="AM113" s="1617"/>
      <c r="AO113" s="1618"/>
    </row>
    <row r="114" spans="2:41" x14ac:dyDescent="0.2">
      <c r="B114" s="1616"/>
      <c r="C114" s="1617"/>
      <c r="D114" s="1618"/>
      <c r="E114" s="1617"/>
      <c r="F114" s="1617"/>
      <c r="G114" s="1617"/>
      <c r="H114" s="1617"/>
      <c r="I114" s="1618"/>
      <c r="J114" s="1619"/>
      <c r="K114" s="1619"/>
      <c r="L114" s="1620"/>
      <c r="M114" s="1618"/>
      <c r="N114" s="1618"/>
      <c r="O114" s="1618"/>
      <c r="P114" s="1618"/>
      <c r="Q114" s="1618"/>
      <c r="R114" s="1618"/>
      <c r="S114" s="1618"/>
      <c r="T114" s="1617"/>
      <c r="U114" s="1617"/>
      <c r="V114" s="1617"/>
      <c r="W114" s="1617"/>
      <c r="X114" s="1618"/>
      <c r="Y114" s="1617"/>
      <c r="Z114" s="1617"/>
      <c r="AA114" s="1617"/>
      <c r="AB114" s="1617"/>
      <c r="AC114" s="1617"/>
      <c r="AD114" s="1617"/>
      <c r="AE114" s="1617"/>
      <c r="AF114" s="1617"/>
      <c r="AG114" s="1617"/>
      <c r="AH114" s="1617"/>
      <c r="AJ114" s="1618"/>
      <c r="AK114" s="1617"/>
      <c r="AL114" s="1617"/>
      <c r="AM114" s="1617"/>
      <c r="AO114" s="1618"/>
    </row>
    <row r="115" spans="2:41" x14ac:dyDescent="0.2">
      <c r="B115" s="1616"/>
      <c r="C115" s="1617"/>
      <c r="D115" s="1618"/>
      <c r="E115" s="1617"/>
      <c r="F115" s="1617"/>
      <c r="G115" s="1617"/>
      <c r="H115" s="1617"/>
      <c r="I115" s="1618"/>
      <c r="J115" s="1619"/>
      <c r="K115" s="1619"/>
      <c r="L115" s="1620"/>
      <c r="M115" s="1618"/>
      <c r="N115" s="1618"/>
      <c r="O115" s="1618"/>
      <c r="P115" s="1618"/>
      <c r="Q115" s="1618"/>
      <c r="R115" s="1618"/>
      <c r="S115" s="1618"/>
      <c r="T115" s="1617"/>
      <c r="U115" s="1617"/>
      <c r="V115" s="1617"/>
      <c r="W115" s="1617"/>
      <c r="X115" s="1618"/>
      <c r="Y115" s="1617"/>
      <c r="Z115" s="1617"/>
      <c r="AA115" s="1617"/>
      <c r="AB115" s="1617"/>
      <c r="AC115" s="1617"/>
      <c r="AD115" s="1617"/>
      <c r="AE115" s="1617"/>
      <c r="AF115" s="1617"/>
      <c r="AG115" s="1617"/>
      <c r="AH115" s="1617"/>
      <c r="AJ115" s="1618"/>
      <c r="AK115" s="1617"/>
      <c r="AL115" s="1617"/>
      <c r="AM115" s="1617"/>
      <c r="AO115" s="1618"/>
    </row>
    <row r="116" spans="2:41" x14ac:dyDescent="0.2">
      <c r="B116" s="1616"/>
      <c r="C116" s="1617"/>
      <c r="D116" s="1618"/>
      <c r="E116" s="1617"/>
      <c r="F116" s="1617"/>
      <c r="G116" s="1617"/>
      <c r="H116" s="1617"/>
      <c r="I116" s="1618"/>
      <c r="J116" s="1619"/>
      <c r="K116" s="1619"/>
      <c r="L116" s="1620"/>
      <c r="M116" s="1618"/>
      <c r="N116" s="1618"/>
      <c r="O116" s="1618"/>
      <c r="P116" s="1618"/>
      <c r="Q116" s="1618"/>
      <c r="R116" s="1618"/>
      <c r="S116" s="1618"/>
      <c r="T116" s="1617"/>
      <c r="U116" s="1617"/>
      <c r="V116" s="1617"/>
      <c r="W116" s="1617"/>
      <c r="X116" s="1618"/>
      <c r="Y116" s="1617"/>
      <c r="Z116" s="1617"/>
      <c r="AA116" s="1617"/>
      <c r="AB116" s="1617"/>
      <c r="AC116" s="1617"/>
      <c r="AD116" s="1617"/>
      <c r="AE116" s="1617"/>
      <c r="AF116" s="1617"/>
      <c r="AG116" s="1617"/>
      <c r="AH116" s="1617"/>
      <c r="AJ116" s="1618"/>
      <c r="AK116" s="1617"/>
      <c r="AL116" s="1617"/>
      <c r="AM116" s="1617"/>
      <c r="AO116" s="1618"/>
    </row>
    <row r="117" spans="2:41" x14ac:dyDescent="0.2">
      <c r="B117" s="1616"/>
      <c r="C117" s="1617"/>
      <c r="D117" s="1618"/>
      <c r="E117" s="1617"/>
      <c r="F117" s="1617"/>
      <c r="G117" s="1617"/>
      <c r="H117" s="1617"/>
      <c r="I117" s="1618"/>
      <c r="J117" s="1619"/>
      <c r="K117" s="1619"/>
      <c r="L117" s="1620"/>
      <c r="M117" s="1618"/>
      <c r="N117" s="1618"/>
      <c r="O117" s="1618"/>
      <c r="P117" s="1618"/>
      <c r="Q117" s="1618"/>
      <c r="R117" s="1618"/>
      <c r="S117" s="1618"/>
      <c r="T117" s="1617"/>
      <c r="U117" s="1617"/>
      <c r="V117" s="1617"/>
      <c r="W117" s="1617"/>
      <c r="X117" s="1618"/>
      <c r="Y117" s="1617"/>
      <c r="Z117" s="1617"/>
      <c r="AA117" s="1617"/>
      <c r="AB117" s="1617"/>
      <c r="AC117" s="1617"/>
      <c r="AD117" s="1617"/>
      <c r="AE117" s="1617"/>
      <c r="AF117" s="1617"/>
      <c r="AG117" s="1617"/>
      <c r="AH117" s="1617"/>
      <c r="AJ117" s="1618"/>
      <c r="AK117" s="1617"/>
      <c r="AL117" s="1617"/>
      <c r="AM117" s="1617"/>
      <c r="AO117" s="1618"/>
    </row>
    <row r="118" spans="2:41" x14ac:dyDescent="0.2">
      <c r="B118" s="1616"/>
      <c r="C118" s="1617"/>
      <c r="D118" s="1618"/>
      <c r="E118" s="1617"/>
      <c r="F118" s="1617"/>
      <c r="G118" s="1617"/>
      <c r="H118" s="1617"/>
      <c r="I118" s="1618"/>
      <c r="J118" s="1619"/>
      <c r="K118" s="1619"/>
      <c r="L118" s="1620"/>
      <c r="M118" s="1618"/>
      <c r="N118" s="1618"/>
      <c r="O118" s="1618"/>
      <c r="P118" s="1618"/>
      <c r="Q118" s="1618"/>
      <c r="R118" s="1618"/>
      <c r="S118" s="1618"/>
      <c r="T118" s="1617"/>
      <c r="U118" s="1617"/>
      <c r="V118" s="1617"/>
      <c r="W118" s="1617"/>
      <c r="X118" s="1618"/>
      <c r="Y118" s="1617"/>
      <c r="Z118" s="1617"/>
      <c r="AA118" s="1617"/>
      <c r="AB118" s="1617"/>
      <c r="AC118" s="1617"/>
      <c r="AD118" s="1617"/>
      <c r="AE118" s="1617"/>
      <c r="AF118" s="1617"/>
      <c r="AG118" s="1617"/>
      <c r="AH118" s="1617"/>
      <c r="AJ118" s="1618"/>
      <c r="AK118" s="1617"/>
      <c r="AL118" s="1617"/>
      <c r="AM118" s="1617"/>
      <c r="AO118" s="1618"/>
    </row>
    <row r="119" spans="2:41" x14ac:dyDescent="0.2">
      <c r="B119" s="1616"/>
      <c r="C119" s="1617"/>
      <c r="D119" s="1618"/>
      <c r="E119" s="1617"/>
      <c r="F119" s="1617"/>
      <c r="G119" s="1617"/>
      <c r="H119" s="1617"/>
      <c r="I119" s="1618"/>
      <c r="J119" s="1619"/>
      <c r="K119" s="1619"/>
      <c r="L119" s="1620"/>
      <c r="M119" s="1618"/>
      <c r="N119" s="1618"/>
      <c r="O119" s="1618"/>
      <c r="P119" s="1618"/>
      <c r="Q119" s="1618"/>
      <c r="R119" s="1618"/>
      <c r="S119" s="1618"/>
      <c r="T119" s="1617"/>
      <c r="U119" s="1617"/>
      <c r="V119" s="1617"/>
      <c r="W119" s="1617"/>
      <c r="X119" s="1618"/>
      <c r="Y119" s="1617"/>
      <c r="Z119" s="1617"/>
      <c r="AA119" s="1617"/>
      <c r="AB119" s="1617"/>
      <c r="AC119" s="1617"/>
      <c r="AD119" s="1617"/>
      <c r="AE119" s="1617"/>
      <c r="AF119" s="1617"/>
      <c r="AG119" s="1617"/>
      <c r="AH119" s="1617"/>
      <c r="AJ119" s="1618"/>
      <c r="AK119" s="1617"/>
      <c r="AL119" s="1617"/>
      <c r="AM119" s="1617"/>
      <c r="AO119" s="1618"/>
    </row>
    <row r="120" spans="2:41" x14ac:dyDescent="0.2">
      <c r="B120" s="1616"/>
      <c r="C120" s="1617"/>
      <c r="D120" s="1618"/>
      <c r="E120" s="1617"/>
      <c r="F120" s="1617"/>
      <c r="G120" s="1617"/>
      <c r="H120" s="1617"/>
      <c r="I120" s="1618"/>
      <c r="J120" s="1619"/>
      <c r="K120" s="1619"/>
      <c r="L120" s="1620"/>
      <c r="M120" s="1618"/>
      <c r="N120" s="1618"/>
      <c r="O120" s="1618"/>
      <c r="P120" s="1618"/>
      <c r="Q120" s="1618"/>
      <c r="R120" s="1618"/>
      <c r="S120" s="1618"/>
      <c r="T120" s="1617"/>
      <c r="U120" s="1617"/>
      <c r="V120" s="1617"/>
      <c r="W120" s="1617"/>
      <c r="X120" s="1618"/>
      <c r="Y120" s="1617"/>
      <c r="Z120" s="1617"/>
      <c r="AA120" s="1617"/>
      <c r="AB120" s="1617"/>
      <c r="AC120" s="1617"/>
      <c r="AD120" s="1617"/>
      <c r="AE120" s="1617"/>
      <c r="AF120" s="1617"/>
      <c r="AG120" s="1617"/>
      <c r="AH120" s="1617"/>
      <c r="AJ120" s="1618"/>
      <c r="AK120" s="1617"/>
      <c r="AL120" s="1617"/>
      <c r="AM120" s="1617"/>
      <c r="AO120" s="1618"/>
    </row>
    <row r="121" spans="2:41" x14ac:dyDescent="0.2">
      <c r="B121" s="1616"/>
      <c r="C121" s="1617"/>
      <c r="D121" s="1618"/>
      <c r="E121" s="1617"/>
      <c r="F121" s="1617"/>
      <c r="G121" s="1617"/>
      <c r="H121" s="1617"/>
      <c r="I121" s="1618"/>
      <c r="J121" s="1619"/>
      <c r="K121" s="1619"/>
      <c r="L121" s="1620"/>
      <c r="M121" s="1618"/>
      <c r="N121" s="1618"/>
      <c r="O121" s="1618"/>
      <c r="P121" s="1618"/>
      <c r="Q121" s="1618"/>
      <c r="R121" s="1618"/>
      <c r="S121" s="1618"/>
      <c r="T121" s="1617"/>
      <c r="U121" s="1617"/>
      <c r="V121" s="1617"/>
      <c r="W121" s="1617"/>
      <c r="X121" s="1618"/>
      <c r="Y121" s="1617"/>
      <c r="Z121" s="1617"/>
      <c r="AA121" s="1617"/>
      <c r="AB121" s="1617"/>
      <c r="AC121" s="1617"/>
      <c r="AD121" s="1617"/>
      <c r="AE121" s="1617"/>
      <c r="AF121" s="1617"/>
      <c r="AG121" s="1617"/>
      <c r="AH121" s="1617"/>
      <c r="AJ121" s="1618"/>
      <c r="AK121" s="1617"/>
      <c r="AL121" s="1617"/>
      <c r="AM121" s="1617"/>
      <c r="AO121" s="1618"/>
    </row>
    <row r="122" spans="2:41" x14ac:dyDescent="0.2">
      <c r="B122" s="1616"/>
      <c r="C122" s="1617"/>
      <c r="D122" s="1618"/>
      <c r="E122" s="1617"/>
      <c r="F122" s="1617"/>
      <c r="G122" s="1617"/>
      <c r="H122" s="1617"/>
      <c r="I122" s="1618"/>
      <c r="J122" s="1619"/>
      <c r="K122" s="1619"/>
      <c r="L122" s="1620"/>
      <c r="M122" s="1618"/>
      <c r="N122" s="1618"/>
      <c r="O122" s="1618"/>
      <c r="P122" s="1618"/>
      <c r="Q122" s="1618"/>
      <c r="R122" s="1618"/>
      <c r="S122" s="1618"/>
      <c r="T122" s="1617"/>
      <c r="U122" s="1617"/>
      <c r="V122" s="1617"/>
      <c r="W122" s="1617"/>
      <c r="X122" s="1618"/>
      <c r="Y122" s="1617"/>
      <c r="Z122" s="1617"/>
      <c r="AA122" s="1617"/>
      <c r="AB122" s="1617"/>
      <c r="AC122" s="1617"/>
      <c r="AD122" s="1617"/>
      <c r="AE122" s="1617"/>
      <c r="AF122" s="1617"/>
      <c r="AG122" s="1617"/>
      <c r="AH122" s="1617"/>
      <c r="AJ122" s="1618"/>
      <c r="AK122" s="1617"/>
      <c r="AL122" s="1617"/>
      <c r="AM122" s="1617"/>
      <c r="AO122" s="1618"/>
    </row>
    <row r="123" spans="2:41" x14ac:dyDescent="0.2">
      <c r="B123" s="1616"/>
      <c r="C123" s="1617"/>
      <c r="D123" s="1618"/>
      <c r="E123" s="1617"/>
      <c r="F123" s="1617"/>
      <c r="G123" s="1617"/>
      <c r="H123" s="1617"/>
      <c r="I123" s="1618"/>
      <c r="J123" s="1619"/>
      <c r="K123" s="1619"/>
      <c r="L123" s="1620"/>
      <c r="M123" s="1618"/>
      <c r="N123" s="1618"/>
      <c r="O123" s="1618"/>
      <c r="P123" s="1618"/>
      <c r="Q123" s="1618"/>
      <c r="R123" s="1618"/>
      <c r="S123" s="1618"/>
      <c r="T123" s="1617"/>
      <c r="U123" s="1617"/>
      <c r="V123" s="1617"/>
      <c r="W123" s="1617"/>
      <c r="X123" s="1618"/>
      <c r="Y123" s="1617"/>
      <c r="Z123" s="1617"/>
      <c r="AA123" s="1617"/>
      <c r="AB123" s="1617"/>
      <c r="AC123" s="1617"/>
      <c r="AD123" s="1617"/>
      <c r="AE123" s="1617"/>
      <c r="AF123" s="1617"/>
      <c r="AG123" s="1617"/>
      <c r="AH123" s="1617"/>
      <c r="AJ123" s="1618"/>
      <c r="AK123" s="1617"/>
      <c r="AL123" s="1617"/>
      <c r="AM123" s="1617"/>
      <c r="AO123" s="1618"/>
    </row>
    <row r="124" spans="2:41" x14ac:dyDescent="0.2">
      <c r="B124" s="1616"/>
      <c r="C124" s="1617"/>
      <c r="D124" s="1618"/>
      <c r="E124" s="1617"/>
      <c r="F124" s="1617"/>
      <c r="G124" s="1617"/>
      <c r="H124" s="1617"/>
      <c r="I124" s="1618"/>
      <c r="J124" s="1619"/>
      <c r="K124" s="1619"/>
      <c r="L124" s="1620"/>
      <c r="M124" s="1618"/>
      <c r="N124" s="1618"/>
      <c r="O124" s="1618"/>
      <c r="P124" s="1618"/>
      <c r="Q124" s="1618"/>
      <c r="R124" s="1618"/>
      <c r="S124" s="1618"/>
      <c r="T124" s="1617"/>
      <c r="U124" s="1617"/>
      <c r="V124" s="1617"/>
      <c r="W124" s="1617"/>
      <c r="X124" s="1618"/>
      <c r="Y124" s="1617"/>
      <c r="Z124" s="1617"/>
      <c r="AA124" s="1617"/>
      <c r="AB124" s="1617"/>
      <c r="AC124" s="1617"/>
      <c r="AD124" s="1617"/>
      <c r="AE124" s="1617"/>
      <c r="AF124" s="1617"/>
      <c r="AG124" s="1617"/>
      <c r="AH124" s="1617"/>
      <c r="AJ124" s="1618"/>
      <c r="AK124" s="1617"/>
      <c r="AL124" s="1617"/>
      <c r="AM124" s="1617"/>
      <c r="AO124" s="1618"/>
    </row>
    <row r="125" spans="2:41" x14ac:dyDescent="0.2">
      <c r="B125" s="1616"/>
      <c r="C125" s="1617"/>
      <c r="D125" s="1618"/>
      <c r="E125" s="1617"/>
      <c r="F125" s="1617"/>
      <c r="G125" s="1617"/>
      <c r="H125" s="1617"/>
      <c r="I125" s="1618"/>
      <c r="J125" s="1619"/>
      <c r="K125" s="1619"/>
      <c r="L125" s="1620"/>
      <c r="M125" s="1618"/>
      <c r="N125" s="1618"/>
      <c r="O125" s="1618"/>
      <c r="P125" s="1618"/>
      <c r="Q125" s="1618"/>
      <c r="R125" s="1618"/>
      <c r="S125" s="1618"/>
      <c r="T125" s="1617"/>
      <c r="U125" s="1617"/>
      <c r="V125" s="1617"/>
      <c r="W125" s="1617"/>
      <c r="X125" s="1618"/>
      <c r="Y125" s="1617"/>
      <c r="Z125" s="1617"/>
      <c r="AA125" s="1617"/>
      <c r="AB125" s="1617"/>
      <c r="AC125" s="1617"/>
      <c r="AD125" s="1617"/>
      <c r="AE125" s="1617"/>
      <c r="AF125" s="1617"/>
      <c r="AG125" s="1617"/>
      <c r="AH125" s="1617"/>
      <c r="AJ125" s="1618"/>
      <c r="AK125" s="1617"/>
      <c r="AL125" s="1617"/>
      <c r="AM125" s="1617"/>
      <c r="AO125" s="1618"/>
    </row>
    <row r="126" spans="2:41" x14ac:dyDescent="0.2">
      <c r="B126" s="1616"/>
      <c r="C126" s="1617"/>
      <c r="D126" s="1618"/>
      <c r="E126" s="1617"/>
      <c r="F126" s="1617"/>
      <c r="G126" s="1617"/>
      <c r="H126" s="1617"/>
      <c r="I126" s="1618"/>
      <c r="J126" s="1619"/>
      <c r="K126" s="1619"/>
      <c r="L126" s="1620"/>
      <c r="M126" s="1618"/>
      <c r="N126" s="1618"/>
      <c r="O126" s="1618"/>
      <c r="P126" s="1618"/>
      <c r="Q126" s="1618"/>
      <c r="R126" s="1618"/>
      <c r="S126" s="1618"/>
      <c r="T126" s="1617"/>
      <c r="U126" s="1617"/>
      <c r="V126" s="1617"/>
      <c r="W126" s="1617"/>
      <c r="X126" s="1618"/>
      <c r="Y126" s="1617"/>
      <c r="Z126" s="1617"/>
      <c r="AA126" s="1617"/>
      <c r="AB126" s="1617"/>
      <c r="AC126" s="1617"/>
      <c r="AD126" s="1617"/>
      <c r="AE126" s="1617"/>
      <c r="AF126" s="1617"/>
      <c r="AG126" s="1617"/>
      <c r="AH126" s="1617"/>
      <c r="AJ126" s="1618"/>
      <c r="AK126" s="1617"/>
      <c r="AL126" s="1617"/>
      <c r="AM126" s="1617"/>
      <c r="AO126" s="1618"/>
    </row>
    <row r="127" spans="2:41" x14ac:dyDescent="0.2">
      <c r="B127" s="1616"/>
      <c r="C127" s="1617"/>
      <c r="D127" s="1618"/>
      <c r="E127" s="1617"/>
      <c r="F127" s="1617"/>
      <c r="G127" s="1617"/>
      <c r="H127" s="1617"/>
      <c r="I127" s="1618"/>
      <c r="J127" s="1619"/>
      <c r="K127" s="1619"/>
      <c r="L127" s="1620"/>
      <c r="M127" s="1618"/>
      <c r="N127" s="1618"/>
      <c r="O127" s="1618"/>
      <c r="P127" s="1618"/>
      <c r="Q127" s="1618"/>
      <c r="R127" s="1618"/>
      <c r="S127" s="1618"/>
      <c r="T127" s="1617"/>
      <c r="U127" s="1617"/>
      <c r="V127" s="1617"/>
      <c r="W127" s="1617"/>
      <c r="X127" s="1618"/>
      <c r="Y127" s="1617"/>
      <c r="Z127" s="1617"/>
      <c r="AA127" s="1617"/>
      <c r="AB127" s="1617"/>
      <c r="AC127" s="1617"/>
      <c r="AD127" s="1617"/>
      <c r="AE127" s="1617"/>
      <c r="AF127" s="1617"/>
      <c r="AG127" s="1617"/>
      <c r="AH127" s="1617"/>
      <c r="AJ127" s="1618"/>
      <c r="AK127" s="1617"/>
      <c r="AL127" s="1617"/>
      <c r="AM127" s="1617"/>
      <c r="AO127" s="1618"/>
    </row>
    <row r="128" spans="2:41" x14ac:dyDescent="0.2">
      <c r="B128" s="1616"/>
      <c r="C128" s="1617"/>
      <c r="D128" s="1618"/>
      <c r="E128" s="1617"/>
      <c r="F128" s="1617"/>
      <c r="G128" s="1617"/>
      <c r="H128" s="1617"/>
      <c r="I128" s="1618"/>
      <c r="J128" s="1619"/>
      <c r="K128" s="1619"/>
      <c r="L128" s="1620"/>
      <c r="M128" s="1618"/>
      <c r="N128" s="1618"/>
      <c r="O128" s="1618"/>
      <c r="P128" s="1618"/>
      <c r="Q128" s="1618"/>
      <c r="R128" s="1618"/>
      <c r="S128" s="1618"/>
      <c r="T128" s="1617"/>
      <c r="U128" s="1617"/>
      <c r="V128" s="1617"/>
      <c r="W128" s="1617"/>
      <c r="X128" s="1618"/>
      <c r="Y128" s="1617"/>
      <c r="Z128" s="1617"/>
      <c r="AA128" s="1617"/>
      <c r="AB128" s="1617"/>
      <c r="AC128" s="1617"/>
      <c r="AD128" s="1617"/>
      <c r="AE128" s="1617"/>
      <c r="AF128" s="1617"/>
      <c r="AG128" s="1617"/>
      <c r="AH128" s="1617"/>
      <c r="AJ128" s="1618"/>
      <c r="AK128" s="1617"/>
      <c r="AL128" s="1617"/>
      <c r="AM128" s="1617"/>
      <c r="AO128" s="1618"/>
    </row>
    <row r="129" spans="2:41" x14ac:dyDescent="0.2">
      <c r="B129" s="1616"/>
      <c r="C129" s="1617"/>
      <c r="D129" s="1618"/>
      <c r="E129" s="1617"/>
      <c r="F129" s="1617"/>
      <c r="G129" s="1617"/>
      <c r="H129" s="1617"/>
      <c r="I129" s="1618"/>
      <c r="J129" s="1619"/>
      <c r="K129" s="1619"/>
      <c r="L129" s="1620"/>
      <c r="M129" s="1618"/>
      <c r="N129" s="1618"/>
      <c r="O129" s="1618"/>
      <c r="P129" s="1618"/>
      <c r="Q129" s="1618"/>
      <c r="R129" s="1618"/>
      <c r="S129" s="1618"/>
      <c r="T129" s="1617"/>
      <c r="U129" s="1617"/>
      <c r="V129" s="1617"/>
      <c r="W129" s="1617"/>
      <c r="X129" s="1618"/>
      <c r="Y129" s="1617"/>
      <c r="Z129" s="1617"/>
      <c r="AA129" s="1617"/>
      <c r="AB129" s="1617"/>
      <c r="AC129" s="1617"/>
      <c r="AD129" s="1617"/>
      <c r="AE129" s="1617"/>
      <c r="AF129" s="1617"/>
      <c r="AG129" s="1617"/>
      <c r="AH129" s="1617"/>
      <c r="AJ129" s="1618"/>
      <c r="AK129" s="1617"/>
      <c r="AL129" s="1617"/>
      <c r="AM129" s="1617"/>
      <c r="AO129" s="1618"/>
    </row>
    <row r="130" spans="2:41" x14ac:dyDescent="0.2">
      <c r="B130" s="1616"/>
      <c r="C130" s="1617"/>
      <c r="D130" s="1618"/>
      <c r="E130" s="1617"/>
      <c r="F130" s="1617"/>
      <c r="G130" s="1617"/>
      <c r="H130" s="1617"/>
      <c r="I130" s="1618"/>
      <c r="J130" s="1619"/>
      <c r="K130" s="1619"/>
      <c r="L130" s="1620"/>
      <c r="M130" s="1618"/>
      <c r="N130" s="1618"/>
      <c r="O130" s="1618"/>
      <c r="P130" s="1618"/>
      <c r="Q130" s="1618"/>
      <c r="R130" s="1618"/>
      <c r="S130" s="1618"/>
      <c r="T130" s="1617"/>
      <c r="U130" s="1617"/>
      <c r="V130" s="1617"/>
      <c r="W130" s="1617"/>
      <c r="X130" s="1618"/>
      <c r="Y130" s="1617"/>
      <c r="Z130" s="1617"/>
      <c r="AA130" s="1617"/>
      <c r="AB130" s="1617"/>
      <c r="AC130" s="1617"/>
      <c r="AD130" s="1617"/>
      <c r="AE130" s="1617"/>
      <c r="AF130" s="1617"/>
      <c r="AG130" s="1617"/>
      <c r="AH130" s="1617"/>
      <c r="AJ130" s="1618"/>
      <c r="AK130" s="1617"/>
      <c r="AL130" s="1617"/>
      <c r="AM130" s="1617"/>
      <c r="AO130" s="1618"/>
    </row>
    <row r="131" spans="2:41" x14ac:dyDescent="0.2">
      <c r="B131" s="1616"/>
      <c r="C131" s="1617"/>
      <c r="D131" s="1618"/>
      <c r="E131" s="1617"/>
      <c r="F131" s="1617"/>
      <c r="G131" s="1617"/>
      <c r="H131" s="1617"/>
      <c r="I131" s="1618"/>
      <c r="J131" s="1619"/>
      <c r="K131" s="1619"/>
      <c r="L131" s="1620"/>
      <c r="M131" s="1618"/>
      <c r="N131" s="1618"/>
      <c r="O131" s="1618"/>
      <c r="P131" s="1618"/>
      <c r="Q131" s="1618"/>
      <c r="R131" s="1618"/>
      <c r="S131" s="1618"/>
      <c r="T131" s="1617"/>
      <c r="U131" s="1617"/>
      <c r="V131" s="1617"/>
      <c r="W131" s="1617"/>
      <c r="X131" s="1618"/>
      <c r="Y131" s="1617"/>
      <c r="Z131" s="1617"/>
      <c r="AA131" s="1617"/>
      <c r="AB131" s="1617"/>
      <c r="AC131" s="1617"/>
      <c r="AD131" s="1617"/>
      <c r="AE131" s="1617"/>
      <c r="AF131" s="1617"/>
      <c r="AG131" s="1617"/>
      <c r="AH131" s="1617"/>
      <c r="AJ131" s="1618"/>
      <c r="AK131" s="1617"/>
      <c r="AL131" s="1617"/>
      <c r="AM131" s="1617"/>
      <c r="AO131" s="1618"/>
    </row>
    <row r="132" spans="2:41" x14ac:dyDescent="0.2">
      <c r="B132" s="1616"/>
      <c r="C132" s="1617"/>
      <c r="D132" s="1618"/>
      <c r="E132" s="1617"/>
      <c r="F132" s="1617"/>
      <c r="G132" s="1617"/>
      <c r="H132" s="1617"/>
      <c r="I132" s="1618"/>
      <c r="J132" s="1619"/>
      <c r="K132" s="1619"/>
      <c r="L132" s="1620"/>
      <c r="M132" s="1618"/>
      <c r="N132" s="1618"/>
      <c r="O132" s="1618"/>
      <c r="P132" s="1618"/>
      <c r="Q132" s="1618"/>
      <c r="R132" s="1618"/>
      <c r="S132" s="1618"/>
      <c r="T132" s="1617"/>
      <c r="U132" s="1617"/>
      <c r="V132" s="1617"/>
      <c r="W132" s="1617"/>
      <c r="X132" s="1618"/>
      <c r="Y132" s="1617"/>
      <c r="Z132" s="1617"/>
      <c r="AA132" s="1617"/>
      <c r="AB132" s="1617"/>
      <c r="AC132" s="1617"/>
      <c r="AD132" s="1617"/>
      <c r="AE132" s="1617"/>
      <c r="AF132" s="1617"/>
      <c r="AG132" s="1617"/>
      <c r="AH132" s="1617"/>
      <c r="AJ132" s="1618"/>
      <c r="AK132" s="1617"/>
      <c r="AL132" s="1617"/>
      <c r="AM132" s="1617"/>
      <c r="AO132" s="1618"/>
    </row>
    <row r="133" spans="2:41" x14ac:dyDescent="0.2">
      <c r="B133" s="1616"/>
      <c r="C133" s="1617"/>
      <c r="D133" s="1618"/>
      <c r="E133" s="1617"/>
      <c r="F133" s="1617"/>
      <c r="G133" s="1617"/>
      <c r="H133" s="1617"/>
      <c r="I133" s="1618"/>
      <c r="J133" s="1619"/>
      <c r="K133" s="1619"/>
      <c r="L133" s="1620"/>
      <c r="M133" s="1618"/>
      <c r="N133" s="1618"/>
      <c r="O133" s="1618"/>
      <c r="P133" s="1618"/>
      <c r="Q133" s="1618"/>
      <c r="R133" s="1618"/>
      <c r="S133" s="1618"/>
      <c r="T133" s="1617"/>
      <c r="U133" s="1617"/>
      <c r="V133" s="1617"/>
      <c r="W133" s="1617"/>
      <c r="X133" s="1618"/>
      <c r="Y133" s="1617"/>
      <c r="Z133" s="1617"/>
      <c r="AA133" s="1617"/>
      <c r="AB133" s="1617"/>
      <c r="AC133" s="1617"/>
      <c r="AD133" s="1617"/>
      <c r="AE133" s="1617"/>
      <c r="AF133" s="1617"/>
      <c r="AG133" s="1617"/>
      <c r="AH133" s="1617"/>
      <c r="AJ133" s="1618"/>
      <c r="AK133" s="1617"/>
      <c r="AL133" s="1617"/>
      <c r="AM133" s="1617"/>
      <c r="AO133" s="1618"/>
    </row>
    <row r="134" spans="2:41" x14ac:dyDescent="0.2">
      <c r="B134" s="1616"/>
      <c r="C134" s="1617"/>
      <c r="D134" s="1618"/>
      <c r="E134" s="1617"/>
      <c r="F134" s="1617"/>
      <c r="G134" s="1617"/>
      <c r="H134" s="1617"/>
      <c r="I134" s="1618"/>
      <c r="J134" s="1619"/>
      <c r="K134" s="1619"/>
      <c r="L134" s="1620"/>
      <c r="M134" s="1618"/>
      <c r="N134" s="1618"/>
      <c r="O134" s="1618"/>
      <c r="P134" s="1618"/>
      <c r="Q134" s="1618"/>
      <c r="R134" s="1618"/>
      <c r="S134" s="1618"/>
      <c r="T134" s="1617"/>
      <c r="U134" s="1617"/>
      <c r="V134" s="1617"/>
      <c r="W134" s="1617"/>
      <c r="X134" s="1618"/>
      <c r="Y134" s="1617"/>
      <c r="Z134" s="1617"/>
      <c r="AA134" s="1617"/>
      <c r="AB134" s="1617"/>
      <c r="AC134" s="1617"/>
      <c r="AD134" s="1617"/>
      <c r="AE134" s="1617"/>
      <c r="AF134" s="1617"/>
      <c r="AG134" s="1617"/>
      <c r="AH134" s="1617"/>
      <c r="AJ134" s="1618"/>
      <c r="AK134" s="1617"/>
      <c r="AL134" s="1617"/>
      <c r="AM134" s="1617"/>
      <c r="AO134" s="1618"/>
    </row>
    <row r="135" spans="2:41" x14ac:dyDescent="0.2">
      <c r="B135" s="1616"/>
      <c r="C135" s="1617"/>
      <c r="D135" s="1618"/>
      <c r="E135" s="1617"/>
      <c r="F135" s="1617"/>
      <c r="G135" s="1617"/>
      <c r="H135" s="1617"/>
      <c r="I135" s="1618"/>
      <c r="J135" s="1619"/>
      <c r="K135" s="1619"/>
      <c r="L135" s="1620"/>
      <c r="M135" s="1618"/>
      <c r="N135" s="1618"/>
      <c r="O135" s="1618"/>
      <c r="P135" s="1618"/>
      <c r="Q135" s="1618"/>
      <c r="R135" s="1618"/>
      <c r="S135" s="1618"/>
      <c r="T135" s="1617"/>
      <c r="U135" s="1617"/>
      <c r="V135" s="1617"/>
      <c r="W135" s="1617"/>
      <c r="X135" s="1618"/>
      <c r="Y135" s="1617"/>
      <c r="Z135" s="1617"/>
      <c r="AA135" s="1617"/>
      <c r="AB135" s="1617"/>
      <c r="AC135" s="1617"/>
      <c r="AD135" s="1617"/>
      <c r="AE135" s="1617"/>
      <c r="AF135" s="1617"/>
      <c r="AG135" s="1617"/>
      <c r="AH135" s="1617"/>
      <c r="AJ135" s="1618"/>
      <c r="AK135" s="1617"/>
      <c r="AL135" s="1617"/>
      <c r="AM135" s="1617"/>
      <c r="AO135" s="1618"/>
    </row>
  </sheetData>
  <mergeCells count="24">
    <mergeCell ref="A4:A6"/>
    <mergeCell ref="B4:B6"/>
    <mergeCell ref="D4:D6"/>
    <mergeCell ref="E4:F4"/>
    <mergeCell ref="G4:H5"/>
    <mergeCell ref="I4:I6"/>
    <mergeCell ref="J4:P4"/>
    <mergeCell ref="Q4:Q5"/>
    <mergeCell ref="R4:S5"/>
    <mergeCell ref="T4:U4"/>
    <mergeCell ref="V4:W5"/>
    <mergeCell ref="X4:X5"/>
    <mergeCell ref="Y4:Y6"/>
    <mergeCell ref="Z4:Z5"/>
    <mergeCell ref="AA4:AA6"/>
    <mergeCell ref="AB4:AB5"/>
    <mergeCell ref="AC4:AC5"/>
    <mergeCell ref="AD4:AD5"/>
    <mergeCell ref="AE4:AE5"/>
    <mergeCell ref="AF4:AG4"/>
    <mergeCell ref="AH4:AI5"/>
    <mergeCell ref="AJ4:AJ6"/>
    <mergeCell ref="AK4:AL4"/>
    <mergeCell ref="AM4:AN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FF20-911B-48B7-B431-B9BC9ECD40AE}">
  <sheetPr codeName="Лист4"/>
  <dimension ref="A1:AT1186"/>
  <sheetViews>
    <sheetView zoomScaleNormal="100" workbookViewId="0">
      <pane xSplit="2" ySplit="4" topLeftCell="E5" activePane="bottomRight" state="frozen"/>
      <selection pane="topRight" activeCell="C1" sqref="C1"/>
      <selection pane="bottomLeft" activeCell="A5" sqref="A5"/>
      <selection pane="bottomRight" activeCell="L70" sqref="L70:L72"/>
    </sheetView>
  </sheetViews>
  <sheetFormatPr defaultRowHeight="12.75" x14ac:dyDescent="0.2"/>
  <cols>
    <col min="1" max="1" width="2.85546875" style="211" customWidth="1"/>
    <col min="2" max="2" width="13.85546875" style="213" customWidth="1"/>
    <col min="3" max="3" width="4.85546875" style="211" customWidth="1"/>
    <col min="4" max="4" width="9.7109375" style="210" customWidth="1"/>
    <col min="5" max="5" width="3.140625" style="210" customWidth="1"/>
    <col min="6" max="6" width="14" style="211" customWidth="1"/>
    <col min="7" max="7" width="6.42578125" style="211" customWidth="1"/>
    <col min="8" max="8" width="7" style="211" customWidth="1"/>
    <col min="9" max="10" width="5.5703125" style="214" customWidth="1"/>
    <col min="11" max="11" width="5.5703125" style="215" customWidth="1"/>
    <col min="12" max="15" width="5.5703125" style="210" customWidth="1"/>
    <col min="16" max="16" width="5.5703125" style="211" customWidth="1"/>
    <col min="17" max="17" width="6" style="211" customWidth="1"/>
    <col min="18" max="19" width="6.7109375" style="211" customWidth="1"/>
    <col min="20" max="20" width="3.5703125" style="210" customWidth="1"/>
    <col min="21" max="21" width="19.7109375" style="211" customWidth="1"/>
    <col min="22" max="22" width="5.7109375" style="211" customWidth="1"/>
    <col min="23" max="23" width="7.42578125" style="211" customWidth="1"/>
    <col min="24" max="26" width="5.85546875" style="211" customWidth="1"/>
    <col min="27" max="27" width="11.42578125" style="211" customWidth="1"/>
    <col min="28" max="28" width="6.140625" style="210" customWidth="1"/>
    <col min="29" max="29" width="6.140625" style="211" customWidth="1"/>
    <col min="30" max="32" width="6.7109375" style="211" customWidth="1"/>
    <col min="33" max="33" width="6.7109375" style="113" customWidth="1"/>
    <col min="34" max="35" width="6.7109375" style="205" customWidth="1"/>
    <col min="36" max="36" width="6.7109375" style="206" customWidth="1"/>
    <col min="37" max="37" width="6.7109375" style="205" customWidth="1"/>
    <col min="38" max="39" width="6.7109375" style="113" customWidth="1"/>
    <col min="40" max="16384" width="9.140625" style="113"/>
  </cols>
  <sheetData>
    <row r="1" spans="1:46" ht="36.75" customHeight="1" thickBot="1" x14ac:dyDescent="0.25">
      <c r="A1" s="2669" t="s">
        <v>343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669"/>
      <c r="V1" s="2669"/>
      <c r="W1" s="2669"/>
      <c r="X1" s="2669"/>
      <c r="Y1" s="2669"/>
      <c r="Z1" s="2669"/>
      <c r="AA1" s="2669"/>
      <c r="AB1" s="2669"/>
      <c r="AC1" s="2669"/>
      <c r="AD1" s="2669"/>
      <c r="AE1" s="2669"/>
      <c r="AF1" s="2669"/>
      <c r="AG1" s="2669"/>
      <c r="AH1" s="2669"/>
      <c r="AI1" s="2669"/>
      <c r="AJ1" s="2669"/>
      <c r="AK1" s="2669"/>
      <c r="AL1" s="2669"/>
      <c r="AM1" s="2669"/>
      <c r="AN1" s="289"/>
      <c r="AO1" s="289"/>
    </row>
    <row r="2" spans="1:46" s="114" customFormat="1" ht="69.75" customHeight="1" x14ac:dyDescent="0.2">
      <c r="A2" s="2670" t="s">
        <v>0</v>
      </c>
      <c r="B2" s="2673" t="s">
        <v>384</v>
      </c>
      <c r="C2" s="2674" t="s">
        <v>2</v>
      </c>
      <c r="D2" s="2673" t="s">
        <v>318</v>
      </c>
      <c r="E2" s="2677" t="s">
        <v>4</v>
      </c>
      <c r="F2" s="2680" t="s">
        <v>5</v>
      </c>
      <c r="G2" s="2683" t="s">
        <v>389</v>
      </c>
      <c r="H2" s="2684"/>
      <c r="I2" s="2685" t="s">
        <v>7</v>
      </c>
      <c r="J2" s="2639"/>
      <c r="K2" s="2639"/>
      <c r="L2" s="2639"/>
      <c r="M2" s="2686"/>
      <c r="N2" s="2687" t="s">
        <v>8</v>
      </c>
      <c r="O2" s="2688"/>
      <c r="P2" s="2655" t="s">
        <v>385</v>
      </c>
      <c r="Q2" s="2655"/>
      <c r="R2" s="2656" t="s">
        <v>388</v>
      </c>
      <c r="S2" s="2657"/>
      <c r="T2" s="2658" t="s">
        <v>9</v>
      </c>
      <c r="U2" s="2661" t="s">
        <v>10</v>
      </c>
      <c r="V2" s="2647" t="s">
        <v>12</v>
      </c>
      <c r="W2" s="2666" t="s">
        <v>13</v>
      </c>
      <c r="X2" s="2647" t="s">
        <v>335</v>
      </c>
      <c r="Y2" s="2647" t="s">
        <v>336</v>
      </c>
      <c r="Z2" s="2720" t="s">
        <v>16</v>
      </c>
      <c r="AA2" s="2647" t="s">
        <v>17</v>
      </c>
      <c r="AB2" s="2651" t="s">
        <v>18</v>
      </c>
      <c r="AC2" s="2653" t="s">
        <v>19</v>
      </c>
      <c r="AD2" s="2639" t="s">
        <v>386</v>
      </c>
      <c r="AE2" s="2639"/>
      <c r="AF2" s="2640" t="s">
        <v>387</v>
      </c>
      <c r="AG2" s="2641"/>
      <c r="AH2" s="2642" t="s">
        <v>382</v>
      </c>
      <c r="AI2" s="2643"/>
      <c r="AJ2" s="2644" t="s">
        <v>20</v>
      </c>
      <c r="AK2" s="2644" t="s">
        <v>21</v>
      </c>
      <c r="AL2" s="2642" t="s">
        <v>383</v>
      </c>
      <c r="AM2" s="2646"/>
      <c r="AO2" s="1191"/>
      <c r="AR2" s="1191"/>
    </row>
    <row r="3" spans="1:46" s="114" customFormat="1" ht="36" customHeight="1" x14ac:dyDescent="0.2">
      <c r="A3" s="2671"/>
      <c r="B3" s="2632"/>
      <c r="C3" s="2675"/>
      <c r="D3" s="2632"/>
      <c r="E3" s="2678"/>
      <c r="F3" s="2681"/>
      <c r="G3" s="115" t="s">
        <v>220</v>
      </c>
      <c r="H3" s="116" t="s">
        <v>29</v>
      </c>
      <c r="I3" s="342" t="s">
        <v>24</v>
      </c>
      <c r="J3" s="343" t="s">
        <v>25</v>
      </c>
      <c r="K3" s="344" t="s">
        <v>26</v>
      </c>
      <c r="L3" s="344" t="s">
        <v>27</v>
      </c>
      <c r="M3" s="345" t="s">
        <v>28</v>
      </c>
      <c r="N3" s="2689"/>
      <c r="O3" s="2690"/>
      <c r="P3" s="1601" t="s">
        <v>216</v>
      </c>
      <c r="Q3" s="1601" t="s">
        <v>217</v>
      </c>
      <c r="R3" s="118" t="s">
        <v>218</v>
      </c>
      <c r="S3" s="123" t="s">
        <v>219</v>
      </c>
      <c r="T3" s="2659"/>
      <c r="U3" s="2662"/>
      <c r="V3" s="2648"/>
      <c r="W3" s="2667"/>
      <c r="X3" s="2648"/>
      <c r="Y3" s="2648"/>
      <c r="Z3" s="2721"/>
      <c r="AA3" s="2648"/>
      <c r="AB3" s="2652"/>
      <c r="AC3" s="2654"/>
      <c r="AD3" s="1600" t="s">
        <v>216</v>
      </c>
      <c r="AE3" s="1604" t="s">
        <v>217</v>
      </c>
      <c r="AF3" s="120" t="s">
        <v>216</v>
      </c>
      <c r="AG3" s="121" t="s">
        <v>217</v>
      </c>
      <c r="AH3" s="122" t="s">
        <v>218</v>
      </c>
      <c r="AI3" s="123" t="s">
        <v>219</v>
      </c>
      <c r="AJ3" s="2645"/>
      <c r="AK3" s="2645"/>
      <c r="AL3" s="118" t="s">
        <v>218</v>
      </c>
      <c r="AM3" s="124" t="s">
        <v>219</v>
      </c>
      <c r="AO3" s="1191"/>
      <c r="AR3" s="1191"/>
    </row>
    <row r="4" spans="1:46" s="114" customFormat="1" ht="13.5" thickBot="1" x14ac:dyDescent="0.25">
      <c r="A4" s="2672"/>
      <c r="B4" s="2629"/>
      <c r="C4" s="2676"/>
      <c r="D4" s="2629"/>
      <c r="E4" s="2679"/>
      <c r="F4" s="2682"/>
      <c r="G4" s="125" t="s">
        <v>30</v>
      </c>
      <c r="H4" s="126" t="s">
        <v>30</v>
      </c>
      <c r="I4" s="127" t="s">
        <v>31</v>
      </c>
      <c r="J4" s="128" t="s">
        <v>31</v>
      </c>
      <c r="K4" s="129" t="s">
        <v>31</v>
      </c>
      <c r="L4" s="129" t="s">
        <v>31</v>
      </c>
      <c r="M4" s="130" t="s">
        <v>31</v>
      </c>
      <c r="N4" s="131" t="s">
        <v>30</v>
      </c>
      <c r="O4" s="132" t="s">
        <v>30</v>
      </c>
      <c r="P4" s="129" t="s">
        <v>30</v>
      </c>
      <c r="Q4" s="129" t="s">
        <v>30</v>
      </c>
      <c r="R4" s="133" t="s">
        <v>35</v>
      </c>
      <c r="S4" s="1102" t="s">
        <v>35</v>
      </c>
      <c r="T4" s="2660"/>
      <c r="U4" s="2663"/>
      <c r="V4" s="134" t="s">
        <v>32</v>
      </c>
      <c r="W4" s="2668"/>
      <c r="X4" s="134" t="s">
        <v>33</v>
      </c>
      <c r="Y4" s="134" t="s">
        <v>33</v>
      </c>
      <c r="Z4" s="135" t="s">
        <v>34</v>
      </c>
      <c r="AA4" s="134" t="s">
        <v>35</v>
      </c>
      <c r="AB4" s="136" t="s">
        <v>34</v>
      </c>
      <c r="AC4" s="1110" t="s">
        <v>30</v>
      </c>
      <c r="AD4" s="131" t="s">
        <v>30</v>
      </c>
      <c r="AE4" s="1605" t="s">
        <v>30</v>
      </c>
      <c r="AF4" s="138" t="s">
        <v>30</v>
      </c>
      <c r="AG4" s="139" t="s">
        <v>30</v>
      </c>
      <c r="AH4" s="140" t="s">
        <v>35</v>
      </c>
      <c r="AI4" s="133" t="s">
        <v>35</v>
      </c>
      <c r="AJ4" s="133" t="s">
        <v>35</v>
      </c>
      <c r="AK4" s="133" t="s">
        <v>35</v>
      </c>
      <c r="AL4" s="133" t="s">
        <v>35</v>
      </c>
      <c r="AM4" s="141" t="s">
        <v>35</v>
      </c>
      <c r="AO4" s="1191"/>
      <c r="AR4" s="1191"/>
    </row>
    <row r="5" spans="1:46" ht="12.75" customHeight="1" x14ac:dyDescent="0.2">
      <c r="A5" s="1598">
        <v>2</v>
      </c>
      <c r="B5" s="2673" t="s">
        <v>160</v>
      </c>
      <c r="C5" s="2691" t="s">
        <v>342</v>
      </c>
      <c r="D5" s="1611">
        <v>2.5</v>
      </c>
      <c r="E5" s="160" t="s">
        <v>39</v>
      </c>
      <c r="F5" s="161" t="s">
        <v>159</v>
      </c>
      <c r="G5" s="2469">
        <f>121.7/1.73/13.839</f>
        <v>5.0832300606437277</v>
      </c>
      <c r="H5" s="2470">
        <f>121.7/(2*12.549)</f>
        <v>4.8489919515499249</v>
      </c>
      <c r="I5" s="290"/>
      <c r="J5" s="291">
        <v>30.32</v>
      </c>
      <c r="K5" s="1501"/>
      <c r="L5" s="1501"/>
      <c r="M5" s="292"/>
      <c r="N5" s="293">
        <f>0.314*I5+0.249*J5+0.195*K5+0.159*L5+0.06*M5</f>
        <v>7.5496800000000004</v>
      </c>
      <c r="O5" s="1501">
        <f>0.4*SUM(I5:M5)</f>
        <v>12.128</v>
      </c>
      <c r="P5" s="168">
        <f>SQRT(POWER(N5,2)+POWER(O5+G5,2))</f>
        <v>18.794257322459067</v>
      </c>
      <c r="Q5" s="169">
        <f>SQRT(POWER(N5,2)+POWER(O5+H5,2))</f>
        <v>18.579987185824187</v>
      </c>
      <c r="R5" s="152">
        <f>37000/1.73/SQRT(POWER((G5+O5),2)+N5*N5)</f>
        <v>1137.9690545918245</v>
      </c>
      <c r="S5" s="157">
        <f>37000/2/SQRT(N5*N5+POWER((H5+O5),2))</f>
        <v>995.69498164750007</v>
      </c>
      <c r="T5" s="1597">
        <v>1</v>
      </c>
      <c r="U5" s="1501" t="s">
        <v>50</v>
      </c>
      <c r="V5" s="1501">
        <v>6.3</v>
      </c>
      <c r="W5" s="1501">
        <v>11</v>
      </c>
      <c r="X5" s="1501">
        <v>35</v>
      </c>
      <c r="Y5" s="1501">
        <v>6.3</v>
      </c>
      <c r="Z5" s="169">
        <v>7.4</v>
      </c>
      <c r="AA5" s="1501" t="s">
        <v>63</v>
      </c>
      <c r="AB5" s="1501"/>
      <c r="AC5" s="294">
        <f>Z5/100*X5*X5/V5</f>
        <v>14.388888888888891</v>
      </c>
      <c r="AD5" s="166">
        <f>SQRT(POWER(N5,2)+POWER(O5+AC5+G5,2))</f>
        <v>32.489462687570111</v>
      </c>
      <c r="AE5" s="294">
        <f>SQRT(POWER(N5,2)+POWER(O5+AC5+H5,2))</f>
        <v>32.261682364672289</v>
      </c>
      <c r="AF5" s="1484">
        <f>SQRT(POWER((AC5+O5+G5),2)+POWER(N5,2))*POWER(6.3/X5,2)</f>
        <v>1.0526585910772714</v>
      </c>
      <c r="AG5" s="1485">
        <f>SQRT(POWER((H5+O5+AC5),2)+POWER(N5,2))*POWER(6.3/X5,2)</f>
        <v>1.0452785086153822</v>
      </c>
      <c r="AH5" s="174">
        <f>37000/1.73/SQRT(POWER((G5+O5+AC5),2)+N5*N5)</f>
        <v>658.28368547247817</v>
      </c>
      <c r="AI5" s="1498">
        <f>37000/2/SQRT(POWER((H5+O5+AC5),2)+N5*N5)</f>
        <v>573.43568729255639</v>
      </c>
      <c r="AJ5" s="1498">
        <f>AI5/1.2</f>
        <v>477.86307274379703</v>
      </c>
      <c r="AK5" s="1498">
        <f>AI5/1.5</f>
        <v>382.29045819503762</v>
      </c>
      <c r="AL5" s="1498">
        <f>SUM(6300/(1.732*AF5))</f>
        <v>3455.4540529581454</v>
      </c>
      <c r="AM5" s="175">
        <f>SUM(6300/(2*AG5))</f>
        <v>3013.5509091951162</v>
      </c>
    </row>
    <row r="6" spans="1:46" ht="12.75" customHeight="1" x14ac:dyDescent="0.2">
      <c r="A6" s="1598">
        <v>2</v>
      </c>
      <c r="B6" s="2622"/>
      <c r="C6" s="2634"/>
      <c r="D6" s="1611">
        <v>2.5</v>
      </c>
      <c r="E6" s="160" t="s">
        <v>39</v>
      </c>
      <c r="F6" s="161" t="s">
        <v>159</v>
      </c>
      <c r="G6" s="2469">
        <f>121.7/1.73/13.838</f>
        <v>5.0835973991363321</v>
      </c>
      <c r="H6" s="2470">
        <f>121.7/(2*12.549)</f>
        <v>4.8489919515499249</v>
      </c>
      <c r="I6" s="290"/>
      <c r="J6" s="291">
        <v>30.32</v>
      </c>
      <c r="K6" s="1501"/>
      <c r="L6" s="1501"/>
      <c r="M6" s="292"/>
      <c r="N6" s="293">
        <f>0.314*I6+0.249*J6+0.195*K6+0.159*L6+0.06*M6</f>
        <v>7.5496800000000004</v>
      </c>
      <c r="O6" s="1501">
        <f>0.4*SUM(I6:M6)</f>
        <v>12.128</v>
      </c>
      <c r="P6" s="168">
        <f>SQRT(POWER(N6,2)+POWER(O6+G6,2))</f>
        <v>18.794593720864423</v>
      </c>
      <c r="Q6" s="169">
        <f>SQRT(POWER(N6,2)+POWER(O6+H6,2))</f>
        <v>18.579987185824187</v>
      </c>
      <c r="R6" s="152">
        <f>37000/1.73/SQRT(POWER((G6+O6),2)+N6*N6)</f>
        <v>1137.9486864486769</v>
      </c>
      <c r="S6" s="157">
        <f>37000/2/SQRT(N6*N6+POWER((H6+O6),2))</f>
        <v>995.69498164750007</v>
      </c>
      <c r="T6" s="1597">
        <v>2</v>
      </c>
      <c r="U6" s="296" t="s">
        <v>50</v>
      </c>
      <c r="V6" s="1501">
        <v>6.3</v>
      </c>
      <c r="W6" s="296">
        <v>11</v>
      </c>
      <c r="X6" s="1501">
        <v>35</v>
      </c>
      <c r="Y6" s="1501">
        <v>6.3</v>
      </c>
      <c r="Z6" s="169">
        <v>7.95</v>
      </c>
      <c r="AA6" s="1501" t="s">
        <v>63</v>
      </c>
      <c r="AB6" s="1501"/>
      <c r="AC6" s="294">
        <f>Z6/100*X6*X6/V6</f>
        <v>15.458333333333334</v>
      </c>
      <c r="AD6" s="166">
        <f>SQRT(POWER(N6,2)+POWER(O6+AC6+G6,2))</f>
        <v>33.530911740761923</v>
      </c>
      <c r="AE6" s="294">
        <f>SQRT(POWER(N6,2)+POWER(O6+AC6+H6,2))</f>
        <v>33.30237220437288</v>
      </c>
      <c r="AF6" s="1484">
        <f>SQRT(POWER((AC6+O6+G6),2)+POWER(N6,2))*POWER(6.3/X6,2)</f>
        <v>1.0864015404006861</v>
      </c>
      <c r="AG6" s="1485">
        <f>SQRT(POWER((H6+O6+AC6),2)+POWER(N6,2))*POWER(6.3/X6,2)</f>
        <v>1.0789968594216812</v>
      </c>
      <c r="AH6" s="174">
        <f>37000/1.73/SQRT(POWER((G6+O6+AC6),2)+N6*N6)</f>
        <v>637.83780776216486</v>
      </c>
      <c r="AI6" s="1498">
        <f>37000/2/SQRT(POWER((H6+O6+AC6),2)+N6*N6)</f>
        <v>555.5159820588035</v>
      </c>
      <c r="AJ6" s="1498">
        <f>AI6/1.2</f>
        <v>462.92998504900294</v>
      </c>
      <c r="AK6" s="1498">
        <f>AI6/1.5</f>
        <v>370.34398803920232</v>
      </c>
      <c r="AL6" s="1498">
        <f>SUM(6300/(1.732*AF6))</f>
        <v>3348.1298209293955</v>
      </c>
      <c r="AM6" s="175">
        <f>SUM(6300/(2*AG6))</f>
        <v>2919.3782840928111</v>
      </c>
    </row>
    <row r="7" spans="1:46" ht="12.75" customHeight="1" x14ac:dyDescent="0.2">
      <c r="A7" s="1598">
        <v>2</v>
      </c>
      <c r="B7" s="2621" t="s">
        <v>87</v>
      </c>
      <c r="C7" s="2623" t="s">
        <v>43</v>
      </c>
      <c r="D7" s="1611">
        <v>2.2999999999999998</v>
      </c>
      <c r="E7" s="160" t="s">
        <v>39</v>
      </c>
      <c r="F7" s="161" t="s">
        <v>78</v>
      </c>
      <c r="G7" s="295">
        <v>6.101</v>
      </c>
      <c r="H7" s="1596">
        <v>7.0510000000000002</v>
      </c>
      <c r="I7" s="290"/>
      <c r="J7" s="291">
        <v>8.3800000000000008</v>
      </c>
      <c r="K7" s="1501"/>
      <c r="L7" s="1501"/>
      <c r="M7" s="292"/>
      <c r="N7" s="293">
        <f t="shared" ref="N7:N18" si="0">0.314*I7+0.249*J7+0.195*K7+0.159*L7+0.06*M7</f>
        <v>2.0866200000000004</v>
      </c>
      <c r="O7" s="1501">
        <f t="shared" ref="O7:O18" si="1">0.4*SUM(I7:M7)</f>
        <v>3.3520000000000003</v>
      </c>
      <c r="P7" s="168">
        <f t="shared" ref="P7:P18" si="2">SQRT(POWER(N7,2)+POWER(O7+G7,2))</f>
        <v>9.6805574232272384</v>
      </c>
      <c r="Q7" s="169">
        <f t="shared" ref="Q7:Q18" si="3">SQRT(POWER(N7,2)+POWER(O7+H7,2))</f>
        <v>10.610202261238944</v>
      </c>
      <c r="R7" s="152">
        <f t="shared" ref="R7:R50" si="4">37000/1.73/SQRT(POWER((G7+O7),2)+N7*N7)</f>
        <v>2209.3028636634308</v>
      </c>
      <c r="S7" s="157">
        <f t="shared" ref="S7:S50" si="5">37000/2/SQRT(N7*N7+POWER((H7+O7),2))</f>
        <v>1743.604838484933</v>
      </c>
      <c r="T7" s="1597">
        <v>1</v>
      </c>
      <c r="U7" s="1501" t="s">
        <v>191</v>
      </c>
      <c r="V7" s="1501">
        <v>10</v>
      </c>
      <c r="W7" s="1501">
        <v>11</v>
      </c>
      <c r="X7" s="1501">
        <v>35</v>
      </c>
      <c r="Y7" s="1501">
        <v>6.3</v>
      </c>
      <c r="Z7" s="169">
        <v>8.1999999999999993</v>
      </c>
      <c r="AA7" s="1501" t="s">
        <v>339</v>
      </c>
      <c r="AB7" s="1501">
        <v>12</v>
      </c>
      <c r="AC7" s="294">
        <f t="shared" ref="AC7:AC18" si="6">Z7/100*X7*X7/V7</f>
        <v>10.044999999999998</v>
      </c>
      <c r="AD7" s="166">
        <f t="shared" ref="AD7:AD50" si="7">SQRT(POWER(N7,2)+POWER(O7+AC7+G7,2))</f>
        <v>19.609334181057751</v>
      </c>
      <c r="AE7" s="294">
        <f t="shared" ref="AE7:AE50" si="8">SQRT(POWER(N7,2)+POWER(O7+AC7+H7,2))</f>
        <v>20.554189038354203</v>
      </c>
      <c r="AF7" s="1606">
        <f t="shared" ref="AF7:AF38" si="9">SQRT(POWER((AC7+O7+G7),2)+POWER(N7,2))*POWER(6.3/X7,2)</f>
        <v>0.63534242746627112</v>
      </c>
      <c r="AG7" s="1603">
        <f t="shared" ref="AG7:AG38" si="10">SQRT(POWER((H7+O7+AC7),2)+POWER(N7,2))*POWER(6.3/X7,2)</f>
        <v>0.66595572484267618</v>
      </c>
      <c r="AH7" s="174">
        <f t="shared" ref="AH7:AH50" si="11">37000/1.73/SQRT(POWER((G7+O7+AC7),2)+N7*N7)</f>
        <v>1090.6685071262609</v>
      </c>
      <c r="AI7" s="1498">
        <f t="shared" ref="AI7:AI50" si="12">37000/2/SQRT(POWER((H7+O7+AC7),2)+N7*N7)</f>
        <v>900.05983527148271</v>
      </c>
      <c r="AJ7" s="1498">
        <f t="shared" ref="AJ7:AJ18" si="13">AI7/1.2</f>
        <v>750.04986272623557</v>
      </c>
      <c r="AK7" s="1498">
        <f t="shared" ref="AK7:AK18" si="14">AI7/1.5</f>
        <v>600.03989018098844</v>
      </c>
      <c r="AL7" s="1498">
        <f t="shared" ref="AL7:AL50" si="15">SUM(6300/(1.732*AF7))</f>
        <v>5725.122764782257</v>
      </c>
      <c r="AM7" s="175">
        <f t="shared" ref="AM7:AM50" si="16">SUM(6300/(2*AG7))</f>
        <v>4730.0441793546388</v>
      </c>
    </row>
    <row r="8" spans="1:46" ht="12.75" customHeight="1" x14ac:dyDescent="0.2">
      <c r="A8" s="1598">
        <v>2</v>
      </c>
      <c r="B8" s="2622"/>
      <c r="C8" s="2624"/>
      <c r="D8" s="1611">
        <v>2.2999999999999998</v>
      </c>
      <c r="E8" s="160" t="s">
        <v>39</v>
      </c>
      <c r="F8" s="161" t="s">
        <v>78</v>
      </c>
      <c r="G8" s="295">
        <v>6.101</v>
      </c>
      <c r="H8" s="1596">
        <v>7.0510000000000002</v>
      </c>
      <c r="I8" s="290"/>
      <c r="J8" s="291">
        <v>8.3800000000000008</v>
      </c>
      <c r="K8" s="1501"/>
      <c r="L8" s="1501"/>
      <c r="M8" s="292"/>
      <c r="N8" s="293">
        <f t="shared" si="0"/>
        <v>2.0866200000000004</v>
      </c>
      <c r="O8" s="1501">
        <f t="shared" si="1"/>
        <v>3.3520000000000003</v>
      </c>
      <c r="P8" s="168">
        <f t="shared" si="2"/>
        <v>9.6805574232272384</v>
      </c>
      <c r="Q8" s="169">
        <f t="shared" si="3"/>
        <v>10.610202261238944</v>
      </c>
      <c r="R8" s="152">
        <f t="shared" si="4"/>
        <v>2209.3028636634308</v>
      </c>
      <c r="S8" s="157">
        <f t="shared" si="5"/>
        <v>1743.604838484933</v>
      </c>
      <c r="T8" s="1597">
        <v>2</v>
      </c>
      <c r="U8" s="1501" t="s">
        <v>191</v>
      </c>
      <c r="V8" s="1501">
        <v>6.3</v>
      </c>
      <c r="W8" s="1501">
        <v>11</v>
      </c>
      <c r="X8" s="1501">
        <v>35</v>
      </c>
      <c r="Y8" s="1501">
        <v>6.3</v>
      </c>
      <c r="Z8" s="169">
        <v>6.71</v>
      </c>
      <c r="AA8" s="1501" t="s">
        <v>339</v>
      </c>
      <c r="AB8" s="1501">
        <v>12</v>
      </c>
      <c r="AC8" s="294">
        <f t="shared" si="6"/>
        <v>13.047222222222221</v>
      </c>
      <c r="AD8" s="166">
        <f t="shared" si="7"/>
        <v>22.596769306115036</v>
      </c>
      <c r="AE8" s="294">
        <f t="shared" si="8"/>
        <v>23.54287376884999</v>
      </c>
      <c r="AF8" s="1606">
        <f t="shared" si="9"/>
        <v>0.7321353255181271</v>
      </c>
      <c r="AG8" s="1603">
        <f t="shared" si="10"/>
        <v>0.76278911011073969</v>
      </c>
      <c r="AH8" s="174">
        <f t="shared" si="11"/>
        <v>946.47526587822836</v>
      </c>
      <c r="AI8" s="1498">
        <f t="shared" si="12"/>
        <v>785.80041594062709</v>
      </c>
      <c r="AJ8" s="1498">
        <f t="shared" si="13"/>
        <v>654.83367995052265</v>
      </c>
      <c r="AK8" s="1498">
        <f t="shared" si="14"/>
        <v>523.8669439604181</v>
      </c>
      <c r="AL8" s="1498">
        <f t="shared" si="15"/>
        <v>4968.2255016789368</v>
      </c>
      <c r="AM8" s="175">
        <f t="shared" si="16"/>
        <v>4129.5817654537459</v>
      </c>
    </row>
    <row r="9" spans="1:46" ht="12.75" customHeight="1" x14ac:dyDescent="0.2">
      <c r="A9" s="1598">
        <v>2</v>
      </c>
      <c r="B9" s="2621" t="s">
        <v>88</v>
      </c>
      <c r="C9" s="2633" t="s">
        <v>340</v>
      </c>
      <c r="D9" s="1611">
        <v>2.2999999999999998</v>
      </c>
      <c r="E9" s="160" t="s">
        <v>39</v>
      </c>
      <c r="F9" s="161" t="s">
        <v>78</v>
      </c>
      <c r="G9" s="295">
        <v>6.101</v>
      </c>
      <c r="H9" s="1596">
        <v>7.0510000000000002</v>
      </c>
      <c r="I9" s="290"/>
      <c r="J9" s="291">
        <v>3.7</v>
      </c>
      <c r="K9" s="1501"/>
      <c r="L9" s="1501"/>
      <c r="M9" s="292"/>
      <c r="N9" s="293">
        <f t="shared" si="0"/>
        <v>0.92130000000000001</v>
      </c>
      <c r="O9" s="1501">
        <f t="shared" si="1"/>
        <v>1.4800000000000002</v>
      </c>
      <c r="P9" s="168">
        <f t="shared" si="2"/>
        <v>7.6367764593446106</v>
      </c>
      <c r="Q9" s="169">
        <f t="shared" si="3"/>
        <v>8.5806033989457866</v>
      </c>
      <c r="R9" s="152">
        <f t="shared" si="4"/>
        <v>2800.5642630568341</v>
      </c>
      <c r="S9" s="157">
        <f t="shared" si="5"/>
        <v>2156.025531056815</v>
      </c>
      <c r="T9" s="1597">
        <v>1</v>
      </c>
      <c r="U9" s="1501" t="s">
        <v>50</v>
      </c>
      <c r="V9" s="1501">
        <v>6.3</v>
      </c>
      <c r="W9" s="1501">
        <v>11</v>
      </c>
      <c r="X9" s="1501">
        <v>35</v>
      </c>
      <c r="Y9" s="1501">
        <v>6.3</v>
      </c>
      <c r="Z9" s="169">
        <v>7.93</v>
      </c>
      <c r="AA9" s="1501" t="s">
        <v>63</v>
      </c>
      <c r="AB9" s="1501">
        <v>6</v>
      </c>
      <c r="AC9" s="294">
        <f t="shared" si="6"/>
        <v>15.419444444444443</v>
      </c>
      <c r="AD9" s="166">
        <f t="shared" si="7"/>
        <v>23.01888872930175</v>
      </c>
      <c r="AE9" s="294">
        <f t="shared" si="8"/>
        <v>23.968157684236385</v>
      </c>
      <c r="AF9" s="1606">
        <f t="shared" si="9"/>
        <v>0.74581199482937666</v>
      </c>
      <c r="AG9" s="1603">
        <f t="shared" si="10"/>
        <v>0.77656830896925877</v>
      </c>
      <c r="AH9" s="174">
        <f t="shared" si="11"/>
        <v>929.11884185657527</v>
      </c>
      <c r="AI9" s="1498">
        <f t="shared" si="12"/>
        <v>771.85740530100327</v>
      </c>
      <c r="AJ9" s="1498">
        <f t="shared" si="13"/>
        <v>643.21450441750278</v>
      </c>
      <c r="AK9" s="1498">
        <f t="shared" si="14"/>
        <v>514.57160353400218</v>
      </c>
      <c r="AL9" s="1498">
        <f t="shared" si="15"/>
        <v>4877.1183892682211</v>
      </c>
      <c r="AM9" s="175">
        <f t="shared" si="16"/>
        <v>4056.3076855157838</v>
      </c>
    </row>
    <row r="10" spans="1:46" ht="12.75" customHeight="1" x14ac:dyDescent="0.2">
      <c r="A10" s="1598">
        <v>2</v>
      </c>
      <c r="B10" s="2622"/>
      <c r="C10" s="2634"/>
      <c r="D10" s="1611">
        <v>2.2999999999999998</v>
      </c>
      <c r="E10" s="160" t="s">
        <v>39</v>
      </c>
      <c r="F10" s="161" t="s">
        <v>78</v>
      </c>
      <c r="G10" s="295">
        <v>6.101</v>
      </c>
      <c r="H10" s="1596">
        <v>7.0510000000000002</v>
      </c>
      <c r="I10" s="290"/>
      <c r="J10" s="291">
        <v>3.7</v>
      </c>
      <c r="K10" s="1501"/>
      <c r="L10" s="1501"/>
      <c r="M10" s="292"/>
      <c r="N10" s="293">
        <f t="shared" si="0"/>
        <v>0.92130000000000001</v>
      </c>
      <c r="O10" s="1501">
        <f t="shared" si="1"/>
        <v>1.4800000000000002</v>
      </c>
      <c r="P10" s="168">
        <f t="shared" si="2"/>
        <v>7.6367764593446106</v>
      </c>
      <c r="Q10" s="169">
        <f t="shared" si="3"/>
        <v>8.5806033989457866</v>
      </c>
      <c r="R10" s="152">
        <f t="shared" si="4"/>
        <v>2800.5642630568341</v>
      </c>
      <c r="S10" s="157">
        <f t="shared" si="5"/>
        <v>2156.025531056815</v>
      </c>
      <c r="T10" s="1597">
        <v>2</v>
      </c>
      <c r="U10" s="1501" t="s">
        <v>50</v>
      </c>
      <c r="V10" s="1501">
        <v>6.3</v>
      </c>
      <c r="W10" s="1501">
        <v>11</v>
      </c>
      <c r="X10" s="1501">
        <v>35</v>
      </c>
      <c r="Y10" s="1501">
        <v>6.3</v>
      </c>
      <c r="Z10" s="169">
        <v>8</v>
      </c>
      <c r="AA10" s="1501" t="s">
        <v>63</v>
      </c>
      <c r="AB10" s="1501">
        <v>13.5</v>
      </c>
      <c r="AC10" s="294">
        <f t="shared" si="6"/>
        <v>15.555555555555559</v>
      </c>
      <c r="AD10" s="166">
        <f t="shared" si="7"/>
        <v>23.154891419855733</v>
      </c>
      <c r="AE10" s="294">
        <f t="shared" si="8"/>
        <v>24.104168772659722</v>
      </c>
      <c r="AF10" s="1606">
        <f t="shared" si="9"/>
        <v>0.75021848200332575</v>
      </c>
      <c r="AG10" s="1603">
        <f t="shared" si="10"/>
        <v>0.78097506823417517</v>
      </c>
      <c r="AH10" s="174">
        <f t="shared" si="11"/>
        <v>923.66156459944523</v>
      </c>
      <c r="AI10" s="1498">
        <f t="shared" si="12"/>
        <v>767.50209370354708</v>
      </c>
      <c r="AJ10" s="1498">
        <f t="shared" si="13"/>
        <v>639.58507808628929</v>
      </c>
      <c r="AK10" s="1498">
        <f t="shared" si="14"/>
        <v>511.66806246903138</v>
      </c>
      <c r="AL10" s="1498">
        <f t="shared" si="15"/>
        <v>4848.4721213560342</v>
      </c>
      <c r="AM10" s="175">
        <f t="shared" si="16"/>
        <v>4033.419411354977</v>
      </c>
    </row>
    <row r="11" spans="1:46" ht="12.75" customHeight="1" x14ac:dyDescent="0.2">
      <c r="A11" s="1598">
        <v>2</v>
      </c>
      <c r="B11" s="2621" t="s">
        <v>91</v>
      </c>
      <c r="C11" s="2623" t="s">
        <v>43</v>
      </c>
      <c r="D11" s="1611">
        <v>2.5</v>
      </c>
      <c r="E11" s="160" t="s">
        <v>39</v>
      </c>
      <c r="F11" s="161" t="s">
        <v>159</v>
      </c>
      <c r="G11" s="2457">
        <f>G5</f>
        <v>5.0832300606437277</v>
      </c>
      <c r="H11" s="2471">
        <f>H5</f>
        <v>4.8489919515499249</v>
      </c>
      <c r="I11" s="290"/>
      <c r="J11" s="291">
        <v>16.350000000000001</v>
      </c>
      <c r="K11" s="1501"/>
      <c r="L11" s="1501"/>
      <c r="M11" s="292"/>
      <c r="N11" s="293">
        <f t="shared" si="0"/>
        <v>4.0711500000000003</v>
      </c>
      <c r="O11" s="1501">
        <f t="shared" si="1"/>
        <v>6.5400000000000009</v>
      </c>
      <c r="P11" s="168">
        <f t="shared" si="2"/>
        <v>12.315589282090889</v>
      </c>
      <c r="Q11" s="169">
        <f t="shared" si="3"/>
        <v>12.094767463451664</v>
      </c>
      <c r="R11" s="152">
        <f t="shared" si="4"/>
        <v>1736.6025081800371</v>
      </c>
      <c r="S11" s="157">
        <f t="shared" si="5"/>
        <v>1529.5870760561427</v>
      </c>
      <c r="T11" s="1597">
        <v>1</v>
      </c>
      <c r="U11" s="1501" t="s">
        <v>50</v>
      </c>
      <c r="V11" s="1501">
        <v>6.3</v>
      </c>
      <c r="W11" s="1501">
        <v>11</v>
      </c>
      <c r="X11" s="1501">
        <v>35</v>
      </c>
      <c r="Y11" s="1501">
        <v>6.3</v>
      </c>
      <c r="Z11" s="169">
        <v>8</v>
      </c>
      <c r="AA11" s="1501" t="s">
        <v>51</v>
      </c>
      <c r="AB11" s="1501">
        <v>6</v>
      </c>
      <c r="AC11" s="294">
        <f t="shared" si="6"/>
        <v>15.555555555555559</v>
      </c>
      <c r="AD11" s="166">
        <f t="shared" si="7"/>
        <v>27.482005929222513</v>
      </c>
      <c r="AE11" s="294">
        <f t="shared" si="8"/>
        <v>27.250374358624217</v>
      </c>
      <c r="AF11" s="1484">
        <f t="shared" si="9"/>
        <v>0.89041699210680936</v>
      </c>
      <c r="AG11" s="1485">
        <f t="shared" si="10"/>
        <v>0.88291212921942464</v>
      </c>
      <c r="AH11" s="174">
        <f t="shared" si="11"/>
        <v>778.22860864215249</v>
      </c>
      <c r="AI11" s="1498">
        <f t="shared" si="12"/>
        <v>678.88975602807113</v>
      </c>
      <c r="AJ11" s="1498">
        <f t="shared" si="13"/>
        <v>565.74146335672594</v>
      </c>
      <c r="AK11" s="1498">
        <f t="shared" si="14"/>
        <v>452.59317068538076</v>
      </c>
      <c r="AL11" s="1498">
        <f t="shared" si="15"/>
        <v>4085.0673641264534</v>
      </c>
      <c r="AM11" s="175">
        <f t="shared" si="16"/>
        <v>3567.738958105479</v>
      </c>
    </row>
    <row r="12" spans="1:46" ht="12.75" customHeight="1" x14ac:dyDescent="0.2">
      <c r="A12" s="1598">
        <v>2</v>
      </c>
      <c r="B12" s="2622"/>
      <c r="C12" s="2624"/>
      <c r="D12" s="1611">
        <v>2.5</v>
      </c>
      <c r="E12" s="160" t="s">
        <v>39</v>
      </c>
      <c r="F12" s="161" t="s">
        <v>159</v>
      </c>
      <c r="G12" s="2457">
        <f>G6</f>
        <v>5.0835973991363321</v>
      </c>
      <c r="H12" s="2471">
        <f>H6</f>
        <v>4.8489919515499249</v>
      </c>
      <c r="I12" s="290"/>
      <c r="J12" s="291">
        <v>16.350000000000001</v>
      </c>
      <c r="K12" s="1501"/>
      <c r="L12" s="1501"/>
      <c r="M12" s="292"/>
      <c r="N12" s="293">
        <f t="shared" si="0"/>
        <v>4.0711500000000003</v>
      </c>
      <c r="O12" s="1501">
        <f t="shared" si="1"/>
        <v>6.5400000000000009</v>
      </c>
      <c r="P12" s="168">
        <f t="shared" si="2"/>
        <v>12.315935970104299</v>
      </c>
      <c r="Q12" s="169">
        <f t="shared" si="3"/>
        <v>12.094767463451664</v>
      </c>
      <c r="R12" s="152">
        <f t="shared" si="4"/>
        <v>1736.5536236068219</v>
      </c>
      <c r="S12" s="157">
        <f t="shared" si="5"/>
        <v>1529.5870760561427</v>
      </c>
      <c r="T12" s="1597">
        <v>2</v>
      </c>
      <c r="U12" s="1501" t="s">
        <v>50</v>
      </c>
      <c r="V12" s="1501">
        <v>6.3</v>
      </c>
      <c r="W12" s="1501">
        <v>11</v>
      </c>
      <c r="X12" s="1501">
        <v>35</v>
      </c>
      <c r="Y12" s="1501">
        <v>6.3</v>
      </c>
      <c r="Z12" s="169">
        <v>7.91</v>
      </c>
      <c r="AA12" s="1501" t="s">
        <v>51</v>
      </c>
      <c r="AB12" s="1501">
        <v>6</v>
      </c>
      <c r="AC12" s="294">
        <f t="shared" si="6"/>
        <v>15.380555555555555</v>
      </c>
      <c r="AD12" s="166">
        <f t="shared" si="7"/>
        <v>27.309312315085759</v>
      </c>
      <c r="AE12" s="294">
        <f t="shared" si="8"/>
        <v>27.077350979327299</v>
      </c>
      <c r="AF12" s="1484">
        <f t="shared" si="9"/>
        <v>0.88482171900877848</v>
      </c>
      <c r="AG12" s="1485">
        <f t="shared" si="10"/>
        <v>0.87730617173020442</v>
      </c>
      <c r="AH12" s="174">
        <f t="shared" si="11"/>
        <v>783.14982780360276</v>
      </c>
      <c r="AI12" s="1498">
        <f t="shared" si="12"/>
        <v>683.22783916802518</v>
      </c>
      <c r="AJ12" s="1498">
        <f t="shared" si="13"/>
        <v>569.35653264002099</v>
      </c>
      <c r="AK12" s="1498">
        <f t="shared" si="14"/>
        <v>455.48522611201679</v>
      </c>
      <c r="AL12" s="1498">
        <f t="shared" si="15"/>
        <v>4110.8997629420546</v>
      </c>
      <c r="AM12" s="175">
        <f t="shared" si="16"/>
        <v>3590.5366923244569</v>
      </c>
    </row>
    <row r="13" spans="1:46" ht="12.75" customHeight="1" x14ac:dyDescent="0.2">
      <c r="A13" s="1598">
        <v>2</v>
      </c>
      <c r="B13" s="2621" t="s">
        <v>92</v>
      </c>
      <c r="C13" s="2623" t="s">
        <v>43</v>
      </c>
      <c r="D13" s="1611">
        <v>2.4</v>
      </c>
      <c r="E13" s="160" t="s">
        <v>39</v>
      </c>
      <c r="F13" s="161" t="s">
        <v>57</v>
      </c>
      <c r="G13" s="1501">
        <v>6.141</v>
      </c>
      <c r="H13" s="1596">
        <v>6.81</v>
      </c>
      <c r="I13" s="290"/>
      <c r="J13" s="291">
        <v>3.7</v>
      </c>
      <c r="K13" s="1501"/>
      <c r="L13" s="1501"/>
      <c r="M13" s="292"/>
      <c r="N13" s="293">
        <f t="shared" si="0"/>
        <v>0.92130000000000001</v>
      </c>
      <c r="O13" s="1501">
        <f t="shared" si="1"/>
        <v>1.4800000000000002</v>
      </c>
      <c r="P13" s="168">
        <f t="shared" si="2"/>
        <v>7.6764858294665022</v>
      </c>
      <c r="Q13" s="169">
        <f t="shared" si="3"/>
        <v>8.3410367275297368</v>
      </c>
      <c r="R13" s="152">
        <f t="shared" si="4"/>
        <v>2786.0773421737149</v>
      </c>
      <c r="S13" s="157">
        <f t="shared" si="5"/>
        <v>2217.9497110881225</v>
      </c>
      <c r="T13" s="1597">
        <v>1</v>
      </c>
      <c r="U13" s="1501" t="s">
        <v>50</v>
      </c>
      <c r="V13" s="1501">
        <v>6.3</v>
      </c>
      <c r="W13" s="1501">
        <v>11</v>
      </c>
      <c r="X13" s="1501">
        <v>35</v>
      </c>
      <c r="Y13" s="1501">
        <v>6.3</v>
      </c>
      <c r="Z13" s="169">
        <v>7.7</v>
      </c>
      <c r="AA13" s="1501" t="s">
        <v>51</v>
      </c>
      <c r="AB13" s="1501">
        <v>6</v>
      </c>
      <c r="AC13" s="294">
        <f t="shared" si="6"/>
        <v>14.972222222222221</v>
      </c>
      <c r="AD13" s="166">
        <f t="shared" si="7"/>
        <v>22.611998674878699</v>
      </c>
      <c r="AE13" s="294">
        <f t="shared" si="8"/>
        <v>23.280459110723079</v>
      </c>
      <c r="AF13" s="1606">
        <f t="shared" si="9"/>
        <v>0.73262875706606978</v>
      </c>
      <c r="AG13" s="1603">
        <f t="shared" si="10"/>
        <v>0.75428687518742776</v>
      </c>
      <c r="AH13" s="174">
        <f t="shared" si="11"/>
        <v>945.83780693189658</v>
      </c>
      <c r="AI13" s="1498">
        <f t="shared" si="12"/>
        <v>794.65786787163574</v>
      </c>
      <c r="AJ13" s="1498">
        <f t="shared" si="13"/>
        <v>662.21488989302986</v>
      </c>
      <c r="AK13" s="1498">
        <f t="shared" si="14"/>
        <v>529.77191191442387</v>
      </c>
      <c r="AL13" s="1498">
        <f t="shared" si="15"/>
        <v>4964.8793605724377</v>
      </c>
      <c r="AM13" s="175">
        <f t="shared" si="16"/>
        <v>4176.1299362623504</v>
      </c>
      <c r="AN13" s="113">
        <v>6.3E-2</v>
      </c>
      <c r="AO13" s="113">
        <v>6</v>
      </c>
      <c r="AP13" s="113">
        <v>4.5</v>
      </c>
      <c r="AQ13" s="294">
        <f>AP13/100*AO13*AO13/AN13</f>
        <v>25.714285714285715</v>
      </c>
      <c r="AR13" s="1192">
        <f>AQ13*((35/6)^2)</f>
        <v>874.99999999999989</v>
      </c>
      <c r="AS13" s="166">
        <f>SQRT(POWER(N13,2)+POWER(O13+AC13+G13+AR13,2))</f>
        <v>897.59369503855226</v>
      </c>
      <c r="AT13" s="113">
        <f>37000/(SQRT(3)*AS13)</f>
        <v>23.799142171000479</v>
      </c>
    </row>
    <row r="14" spans="1:46" ht="12.75" customHeight="1" x14ac:dyDescent="0.2">
      <c r="A14" s="1598">
        <v>2</v>
      </c>
      <c r="B14" s="2622"/>
      <c r="C14" s="2624"/>
      <c r="D14" s="1611">
        <v>2.4</v>
      </c>
      <c r="E14" s="160" t="s">
        <v>39</v>
      </c>
      <c r="F14" s="161" t="s">
        <v>57</v>
      </c>
      <c r="G14" s="1501">
        <v>6.141</v>
      </c>
      <c r="H14" s="1596">
        <v>6.81</v>
      </c>
      <c r="I14" s="290"/>
      <c r="J14" s="291">
        <v>3.7</v>
      </c>
      <c r="K14" s="1501"/>
      <c r="L14" s="1501"/>
      <c r="M14" s="292"/>
      <c r="N14" s="293">
        <f t="shared" si="0"/>
        <v>0.92130000000000001</v>
      </c>
      <c r="O14" s="1501">
        <f t="shared" si="1"/>
        <v>1.4800000000000002</v>
      </c>
      <c r="P14" s="168">
        <f t="shared" si="2"/>
        <v>7.6764858294665022</v>
      </c>
      <c r="Q14" s="169">
        <f t="shared" si="3"/>
        <v>8.3410367275297368</v>
      </c>
      <c r="R14" s="152">
        <f t="shared" si="4"/>
        <v>2786.0773421737149</v>
      </c>
      <c r="S14" s="157">
        <f t="shared" si="5"/>
        <v>2217.9497110881225</v>
      </c>
      <c r="T14" s="1597">
        <v>2</v>
      </c>
      <c r="U14" s="1501" t="s">
        <v>50</v>
      </c>
      <c r="V14" s="1501">
        <v>6.3</v>
      </c>
      <c r="W14" s="1501">
        <v>11</v>
      </c>
      <c r="X14" s="1501">
        <v>35</v>
      </c>
      <c r="Y14" s="1501">
        <v>6.3</v>
      </c>
      <c r="Z14" s="169">
        <v>7.7</v>
      </c>
      <c r="AA14" s="1501" t="s">
        <v>51</v>
      </c>
      <c r="AB14" s="1501">
        <v>6</v>
      </c>
      <c r="AC14" s="294">
        <f t="shared" si="6"/>
        <v>14.972222222222221</v>
      </c>
      <c r="AD14" s="166">
        <f t="shared" si="7"/>
        <v>22.611998674878699</v>
      </c>
      <c r="AE14" s="294">
        <f t="shared" si="8"/>
        <v>23.280459110723079</v>
      </c>
      <c r="AF14" s="1606">
        <f t="shared" si="9"/>
        <v>0.73262875706606978</v>
      </c>
      <c r="AG14" s="1603">
        <f t="shared" si="10"/>
        <v>0.75428687518742776</v>
      </c>
      <c r="AH14" s="174">
        <f t="shared" si="11"/>
        <v>945.83780693189658</v>
      </c>
      <c r="AI14" s="1498">
        <f t="shared" si="12"/>
        <v>794.65786787163574</v>
      </c>
      <c r="AJ14" s="1498">
        <f t="shared" si="13"/>
        <v>662.21488989302986</v>
      </c>
      <c r="AK14" s="1498">
        <f t="shared" si="14"/>
        <v>529.77191191442387</v>
      </c>
      <c r="AL14" s="1498">
        <f t="shared" si="15"/>
        <v>4964.8793605724377</v>
      </c>
      <c r="AM14" s="175">
        <f t="shared" si="16"/>
        <v>4176.1299362623504</v>
      </c>
    </row>
    <row r="15" spans="1:46" ht="12.75" customHeight="1" x14ac:dyDescent="0.2">
      <c r="A15" s="1598">
        <v>2</v>
      </c>
      <c r="B15" s="2621" t="s">
        <v>93</v>
      </c>
      <c r="C15" s="2633" t="s">
        <v>341</v>
      </c>
      <c r="D15" s="1611">
        <v>1.4</v>
      </c>
      <c r="E15" s="299" t="s">
        <v>39</v>
      </c>
      <c r="F15" s="161" t="s">
        <v>159</v>
      </c>
      <c r="G15" s="2457">
        <f>G5</f>
        <v>5.0832300606437277</v>
      </c>
      <c r="H15" s="2471">
        <f>H5</f>
        <v>4.8489919515499249</v>
      </c>
      <c r="I15" s="290"/>
      <c r="J15" s="291">
        <v>11.3</v>
      </c>
      <c r="K15" s="1501"/>
      <c r="L15" s="1501"/>
      <c r="M15" s="292"/>
      <c r="N15" s="293">
        <f>0.314*I15+0.249*J15+0.195*K15+0.159*L15+0.06*M15</f>
        <v>2.8137000000000003</v>
      </c>
      <c r="O15" s="1501">
        <f>0.4*SUM(I15:M15)</f>
        <v>4.5200000000000005</v>
      </c>
      <c r="P15" s="168">
        <f t="shared" si="2"/>
        <v>10.006944353180513</v>
      </c>
      <c r="Q15" s="169">
        <f t="shared" si="3"/>
        <v>9.7823779255458785</v>
      </c>
      <c r="R15" s="152">
        <f t="shared" si="4"/>
        <v>2137.2441458812236</v>
      </c>
      <c r="S15" s="157">
        <f t="shared" si="5"/>
        <v>1891.1557231589638</v>
      </c>
      <c r="T15" s="1597">
        <v>1</v>
      </c>
      <c r="U15" s="1501" t="s">
        <v>50</v>
      </c>
      <c r="V15" s="1501">
        <v>6.3</v>
      </c>
      <c r="W15" s="1501">
        <v>11</v>
      </c>
      <c r="X15" s="1501">
        <v>35</v>
      </c>
      <c r="Y15" s="1501">
        <v>6.3</v>
      </c>
      <c r="Z15" s="169">
        <v>8.09</v>
      </c>
      <c r="AA15" s="1501" t="s">
        <v>63</v>
      </c>
      <c r="AB15" s="1501">
        <v>10</v>
      </c>
      <c r="AC15" s="294">
        <f>Z15/100*X15*X15/V15</f>
        <v>15.730555555555558</v>
      </c>
      <c r="AD15" s="166">
        <f t="shared" si="7"/>
        <v>25.489558672867325</v>
      </c>
      <c r="AE15" s="294">
        <f t="shared" si="8"/>
        <v>25.256765286779011</v>
      </c>
      <c r="AF15" s="1484">
        <f t="shared" si="9"/>
        <v>0.82586170100090128</v>
      </c>
      <c r="AG15" s="1485">
        <f t="shared" si="10"/>
        <v>0.81831919529163988</v>
      </c>
      <c r="AH15" s="174">
        <f t="shared" si="11"/>
        <v>839.06055461682729</v>
      </c>
      <c r="AI15" s="1498">
        <f t="shared" si="12"/>
        <v>732.47701318601048</v>
      </c>
      <c r="AJ15" s="1498">
        <f>AI15/1.2</f>
        <v>610.39751098834211</v>
      </c>
      <c r="AK15" s="1498">
        <f>AI15/1.5</f>
        <v>488.31800879067367</v>
      </c>
      <c r="AL15" s="1498">
        <f t="shared" si="15"/>
        <v>4404.3856138513429</v>
      </c>
      <c r="AM15" s="175">
        <f t="shared" si="16"/>
        <v>3849.3536728994545</v>
      </c>
    </row>
    <row r="16" spans="1:46" ht="12.75" customHeight="1" x14ac:dyDescent="0.2">
      <c r="A16" s="1598">
        <v>2</v>
      </c>
      <c r="B16" s="2622"/>
      <c r="C16" s="2634"/>
      <c r="D16" s="1611">
        <v>1.4</v>
      </c>
      <c r="E16" s="299" t="s">
        <v>39</v>
      </c>
      <c r="F16" s="161" t="s">
        <v>159</v>
      </c>
      <c r="G16" s="2457">
        <f>G6</f>
        <v>5.0835973991363321</v>
      </c>
      <c r="H16" s="2471">
        <f>H6</f>
        <v>4.8489919515499249</v>
      </c>
      <c r="I16" s="290"/>
      <c r="J16" s="291">
        <v>11.3</v>
      </c>
      <c r="K16" s="1501"/>
      <c r="L16" s="1501"/>
      <c r="M16" s="292"/>
      <c r="N16" s="293">
        <f>0.314*I16+0.249*J16+0.195*K16+0.159*L16+0.06*M16</f>
        <v>2.8137000000000003</v>
      </c>
      <c r="O16" s="1501">
        <f>0.4*SUM(I16:M16)</f>
        <v>4.5200000000000005</v>
      </c>
      <c r="P16" s="168">
        <f t="shared" si="2"/>
        <v>10.007296872517481</v>
      </c>
      <c r="Q16" s="169">
        <f t="shared" si="3"/>
        <v>9.7823779255458785</v>
      </c>
      <c r="R16" s="152">
        <f t="shared" si="4"/>
        <v>2137.1688588283018</v>
      </c>
      <c r="S16" s="157">
        <f t="shared" si="5"/>
        <v>1891.1557231589638</v>
      </c>
      <c r="T16" s="1597">
        <v>2</v>
      </c>
      <c r="U16" s="1501" t="s">
        <v>50</v>
      </c>
      <c r="V16" s="1501">
        <v>6.3</v>
      </c>
      <c r="W16" s="1501">
        <v>11</v>
      </c>
      <c r="X16" s="1501">
        <v>35</v>
      </c>
      <c r="Y16" s="1501">
        <v>6.3</v>
      </c>
      <c r="Z16" s="169">
        <v>8</v>
      </c>
      <c r="AA16" s="1501" t="s">
        <v>63</v>
      </c>
      <c r="AB16" s="1501">
        <v>10</v>
      </c>
      <c r="AC16" s="294">
        <f>Z16/100*X16*X16/V16</f>
        <v>15.555555555555559</v>
      </c>
      <c r="AD16" s="166">
        <f t="shared" si="7"/>
        <v>25.316000574490072</v>
      </c>
      <c r="AE16" s="294">
        <f t="shared" si="8"/>
        <v>25.082862199596729</v>
      </c>
      <c r="AF16" s="1484">
        <f t="shared" si="9"/>
        <v>0.82023841861347835</v>
      </c>
      <c r="AG16" s="1485">
        <f t="shared" si="10"/>
        <v>0.81268473526693397</v>
      </c>
      <c r="AH16" s="174">
        <f t="shared" si="11"/>
        <v>844.81287532223132</v>
      </c>
      <c r="AI16" s="1498">
        <f t="shared" si="12"/>
        <v>737.55538155041313</v>
      </c>
      <c r="AJ16" s="1498">
        <f>AI16/1.2</f>
        <v>614.62948462534428</v>
      </c>
      <c r="AK16" s="1498">
        <f>AI16/1.5</f>
        <v>491.70358770027542</v>
      </c>
      <c r="AL16" s="1498">
        <f t="shared" si="15"/>
        <v>4434.5806199468334</v>
      </c>
      <c r="AM16" s="175">
        <f t="shared" si="16"/>
        <v>3876.0417949346038</v>
      </c>
    </row>
    <row r="17" spans="1:39" ht="12.75" customHeight="1" x14ac:dyDescent="0.2">
      <c r="A17" s="1598">
        <v>2</v>
      </c>
      <c r="B17" s="2621" t="s">
        <v>95</v>
      </c>
      <c r="C17" s="2633" t="s">
        <v>341</v>
      </c>
      <c r="D17" s="1611">
        <v>2.5</v>
      </c>
      <c r="E17" s="160" t="s">
        <v>39</v>
      </c>
      <c r="F17" s="161" t="s">
        <v>159</v>
      </c>
      <c r="G17" s="2457">
        <f>G5</f>
        <v>5.0832300606437277</v>
      </c>
      <c r="H17" s="2471">
        <f>H5</f>
        <v>4.8489919515499249</v>
      </c>
      <c r="I17" s="290"/>
      <c r="J17" s="291">
        <v>19.73</v>
      </c>
      <c r="K17" s="1501"/>
      <c r="L17" s="1501"/>
      <c r="M17" s="292"/>
      <c r="N17" s="293">
        <f t="shared" si="0"/>
        <v>4.9127700000000001</v>
      </c>
      <c r="O17" s="1501">
        <f t="shared" si="1"/>
        <v>7.8920000000000003</v>
      </c>
      <c r="P17" s="168">
        <f t="shared" si="2"/>
        <v>13.874145170046789</v>
      </c>
      <c r="Q17" s="169">
        <f t="shared" si="3"/>
        <v>13.655335403510234</v>
      </c>
      <c r="R17" s="152">
        <f t="shared" si="4"/>
        <v>1541.5207910010713</v>
      </c>
      <c r="S17" s="157">
        <f t="shared" si="5"/>
        <v>1354.7818089656296</v>
      </c>
      <c r="T17" s="1597">
        <v>1</v>
      </c>
      <c r="U17" s="1501" t="s">
        <v>50</v>
      </c>
      <c r="V17" s="1501">
        <v>6.3</v>
      </c>
      <c r="W17" s="1501">
        <v>11</v>
      </c>
      <c r="X17" s="1501">
        <v>35</v>
      </c>
      <c r="Y17" s="1501">
        <v>6.3</v>
      </c>
      <c r="Z17" s="169">
        <v>8</v>
      </c>
      <c r="AA17" s="1501" t="s">
        <v>63</v>
      </c>
      <c r="AB17" s="1501">
        <v>5.32</v>
      </c>
      <c r="AC17" s="294">
        <f t="shared" si="6"/>
        <v>15.555555555555559</v>
      </c>
      <c r="AD17" s="166">
        <f t="shared" si="7"/>
        <v>28.950665570076698</v>
      </c>
      <c r="AE17" s="294">
        <f t="shared" si="8"/>
        <v>28.719852191381101</v>
      </c>
      <c r="AF17" s="1484">
        <f t="shared" si="9"/>
        <v>0.93800156447048499</v>
      </c>
      <c r="AG17" s="1485">
        <f t="shared" si="10"/>
        <v>0.93052321100074764</v>
      </c>
      <c r="AH17" s="174">
        <f t="shared" si="11"/>
        <v>738.7492762549831</v>
      </c>
      <c r="AI17" s="1498">
        <f t="shared" si="12"/>
        <v>644.15373299002897</v>
      </c>
      <c r="AJ17" s="1498">
        <f t="shared" si="13"/>
        <v>536.79477749169087</v>
      </c>
      <c r="AK17" s="1498">
        <f t="shared" si="14"/>
        <v>429.43582199335265</v>
      </c>
      <c r="AL17" s="1498">
        <f t="shared" si="15"/>
        <v>3877.8329724562236</v>
      </c>
      <c r="AM17" s="175">
        <f t="shared" si="16"/>
        <v>3385.1922904881403</v>
      </c>
    </row>
    <row r="18" spans="1:39" ht="12.75" customHeight="1" x14ac:dyDescent="0.2">
      <c r="A18" s="1598">
        <v>2</v>
      </c>
      <c r="B18" s="2622"/>
      <c r="C18" s="2634"/>
      <c r="D18" s="1611">
        <v>2.5</v>
      </c>
      <c r="E18" s="160" t="s">
        <v>39</v>
      </c>
      <c r="F18" s="161" t="s">
        <v>159</v>
      </c>
      <c r="G18" s="2457">
        <f>G6</f>
        <v>5.0835973991363321</v>
      </c>
      <c r="H18" s="2471">
        <f>H6</f>
        <v>4.8489919515499249</v>
      </c>
      <c r="I18" s="290"/>
      <c r="J18" s="291">
        <v>19.73</v>
      </c>
      <c r="K18" s="1501"/>
      <c r="L18" s="1501"/>
      <c r="M18" s="292"/>
      <c r="N18" s="293">
        <f t="shared" si="0"/>
        <v>4.9127700000000001</v>
      </c>
      <c r="O18" s="1501">
        <f t="shared" si="1"/>
        <v>7.8920000000000003</v>
      </c>
      <c r="P18" s="168">
        <f t="shared" si="2"/>
        <v>13.874488709043428</v>
      </c>
      <c r="Q18" s="169">
        <f t="shared" si="3"/>
        <v>13.655335403510234</v>
      </c>
      <c r="R18" s="152">
        <f t="shared" si="4"/>
        <v>1541.4826222067506</v>
      </c>
      <c r="S18" s="157">
        <f t="shared" si="5"/>
        <v>1354.7818089656296</v>
      </c>
      <c r="T18" s="1597">
        <v>2</v>
      </c>
      <c r="U18" s="1501" t="s">
        <v>50</v>
      </c>
      <c r="V18" s="1501">
        <v>6.3</v>
      </c>
      <c r="W18" s="1501">
        <v>11</v>
      </c>
      <c r="X18" s="1501">
        <v>35</v>
      </c>
      <c r="Y18" s="1501">
        <v>6.3</v>
      </c>
      <c r="Z18" s="169">
        <v>8.08</v>
      </c>
      <c r="AA18" s="1501" t="s">
        <v>63</v>
      </c>
      <c r="AB18" s="1501">
        <v>5.32</v>
      </c>
      <c r="AC18" s="294">
        <f t="shared" si="6"/>
        <v>15.71111111111111</v>
      </c>
      <c r="AD18" s="166">
        <f t="shared" si="7"/>
        <v>29.104339096169198</v>
      </c>
      <c r="AE18" s="294">
        <f t="shared" si="8"/>
        <v>28.87312725981004</v>
      </c>
      <c r="AF18" s="1484">
        <f t="shared" si="9"/>
        <v>0.94298058671588203</v>
      </c>
      <c r="AG18" s="1485">
        <f t="shared" si="10"/>
        <v>0.93548932321784528</v>
      </c>
      <c r="AH18" s="174">
        <f t="shared" si="11"/>
        <v>734.84861368349289</v>
      </c>
      <c r="AI18" s="1498">
        <f t="shared" si="12"/>
        <v>640.7341966642831</v>
      </c>
      <c r="AJ18" s="1498">
        <f t="shared" si="13"/>
        <v>533.94516388690261</v>
      </c>
      <c r="AK18" s="1498">
        <f t="shared" si="14"/>
        <v>427.15613110952205</v>
      </c>
      <c r="AL18" s="1498">
        <f t="shared" si="15"/>
        <v>3857.3576658531074</v>
      </c>
      <c r="AM18" s="175">
        <f t="shared" si="16"/>
        <v>3367.2217542417279</v>
      </c>
    </row>
    <row r="19" spans="1:39" ht="12.75" customHeight="1" x14ac:dyDescent="0.2">
      <c r="A19" s="1598">
        <v>2</v>
      </c>
      <c r="B19" s="2621" t="s">
        <v>135</v>
      </c>
      <c r="C19" s="2633" t="s">
        <v>341</v>
      </c>
      <c r="D19" s="1611">
        <v>5.6</v>
      </c>
      <c r="E19" s="160" t="s">
        <v>39</v>
      </c>
      <c r="F19" s="161" t="s">
        <v>46</v>
      </c>
      <c r="G19" s="2467">
        <f>Мартыновская!G15</f>
        <v>4.9020181386774881</v>
      </c>
      <c r="H19" s="2474">
        <f>Мартыновская!H15</f>
        <v>5.2862861120779669</v>
      </c>
      <c r="I19" s="290"/>
      <c r="J19" s="291">
        <v>12.96</v>
      </c>
      <c r="K19" s="1501"/>
      <c r="L19" s="1501"/>
      <c r="M19" s="300">
        <v>1.81</v>
      </c>
      <c r="N19" s="293">
        <f t="shared" ref="N19:N50" si="17">0.314*I19+0.249*J19+0.195*K19+0.159*L19+0.06*M19</f>
        <v>3.3356400000000002</v>
      </c>
      <c r="O19" s="1501">
        <f t="shared" ref="O19:O50" si="18">0.4*SUM(I19:M19)</f>
        <v>5.9080000000000013</v>
      </c>
      <c r="P19" s="168">
        <f t="shared" ref="P19:P50" si="19">SQRT(POWER(N19,2)+POWER(O19+G19,2))</f>
        <v>11.312956570593574</v>
      </c>
      <c r="Q19" s="169">
        <f t="shared" ref="Q19:Q50" si="20">SQRT(POWER(N19,2)+POWER(O19+H19,2))</f>
        <v>11.680690723097742</v>
      </c>
      <c r="R19" s="152">
        <f t="shared" si="4"/>
        <v>1890.5122726792242</v>
      </c>
      <c r="S19" s="157">
        <f t="shared" si="5"/>
        <v>1583.8104473922551</v>
      </c>
      <c r="T19" s="1597">
        <v>1</v>
      </c>
      <c r="U19" s="1501" t="s">
        <v>50</v>
      </c>
      <c r="V19" s="1501">
        <v>6.3</v>
      </c>
      <c r="W19" s="1501">
        <v>11</v>
      </c>
      <c r="X19" s="1501">
        <v>35</v>
      </c>
      <c r="Y19" s="1501">
        <v>6.3</v>
      </c>
      <c r="Z19" s="169">
        <v>7.8</v>
      </c>
      <c r="AA19" s="1501" t="s">
        <v>63</v>
      </c>
      <c r="AB19" s="1501">
        <v>10</v>
      </c>
      <c r="AC19" s="294">
        <f t="shared" ref="AC19:AC50" si="21">Z19/100*X19*X19/V19</f>
        <v>15.166666666666666</v>
      </c>
      <c r="AD19" s="166">
        <f t="shared" si="7"/>
        <v>26.189972273482798</v>
      </c>
      <c r="AE19" s="294">
        <f t="shared" si="8"/>
        <v>26.571155895308816</v>
      </c>
      <c r="AF19" s="2399">
        <f t="shared" si="9"/>
        <v>0.84855510166084258</v>
      </c>
      <c r="AG19" s="2400">
        <f t="shared" si="10"/>
        <v>0.86090545100800564</v>
      </c>
      <c r="AH19" s="174">
        <f t="shared" si="11"/>
        <v>816.62107212876742</v>
      </c>
      <c r="AI19" s="1498">
        <f t="shared" si="12"/>
        <v>696.24370399581323</v>
      </c>
      <c r="AJ19" s="1498">
        <f t="shared" ref="AJ19:AJ50" si="22">AI19/1.2</f>
        <v>580.20308666317771</v>
      </c>
      <c r="AK19" s="1498">
        <f t="shared" ref="AK19:AK50" si="23">AI19/1.5</f>
        <v>464.16246933054214</v>
      </c>
      <c r="AL19" s="1498">
        <f t="shared" si="15"/>
        <v>4286.5965778766831</v>
      </c>
      <c r="AM19" s="175">
        <f t="shared" si="16"/>
        <v>3658.9383843623818</v>
      </c>
    </row>
    <row r="20" spans="1:39" ht="12.75" customHeight="1" x14ac:dyDescent="0.2">
      <c r="A20" s="1598">
        <v>2</v>
      </c>
      <c r="B20" s="2622"/>
      <c r="C20" s="2634"/>
      <c r="D20" s="1611">
        <v>5.6</v>
      </c>
      <c r="E20" s="160" t="s">
        <v>39</v>
      </c>
      <c r="F20" s="161" t="s">
        <v>46</v>
      </c>
      <c r="G20" s="2467">
        <f>Мартыновская!G16</f>
        <v>4.8982573492001933</v>
      </c>
      <c r="H20" s="2474">
        <f>Мартыновская!H16</f>
        <v>5.2312064066132784</v>
      </c>
      <c r="I20" s="290"/>
      <c r="J20" s="291">
        <v>12.96</v>
      </c>
      <c r="K20" s="1501"/>
      <c r="L20" s="1501"/>
      <c r="M20" s="300">
        <v>1.81</v>
      </c>
      <c r="N20" s="293">
        <f t="shared" si="17"/>
        <v>3.3356400000000002</v>
      </c>
      <c r="O20" s="1501">
        <f t="shared" si="18"/>
        <v>5.9080000000000013</v>
      </c>
      <c r="P20" s="168">
        <f t="shared" si="19"/>
        <v>11.309363028338209</v>
      </c>
      <c r="Q20" s="169">
        <f t="shared" si="20"/>
        <v>11.627915272254711</v>
      </c>
      <c r="R20" s="152">
        <f t="shared" si="4"/>
        <v>1891.1129816421546</v>
      </c>
      <c r="S20" s="157">
        <f t="shared" si="5"/>
        <v>1590.9988649592867</v>
      </c>
      <c r="T20" s="1597">
        <v>2</v>
      </c>
      <c r="U20" s="1501" t="s">
        <v>50</v>
      </c>
      <c r="V20" s="1501">
        <v>6.3</v>
      </c>
      <c r="W20" s="1501">
        <v>11</v>
      </c>
      <c r="X20" s="1501">
        <v>35</v>
      </c>
      <c r="Y20" s="1501">
        <v>6.3</v>
      </c>
      <c r="Z20" s="169">
        <v>7.8</v>
      </c>
      <c r="AA20" s="1501" t="s">
        <v>63</v>
      </c>
      <c r="AB20" s="1501">
        <v>10</v>
      </c>
      <c r="AC20" s="294">
        <f t="shared" si="21"/>
        <v>15.166666666666666</v>
      </c>
      <c r="AD20" s="166">
        <f t="shared" si="7"/>
        <v>26.186242115729272</v>
      </c>
      <c r="AE20" s="294">
        <f t="shared" si="8"/>
        <v>26.516512824221717</v>
      </c>
      <c r="AF20" s="2399">
        <f t="shared" si="9"/>
        <v>0.84843424454962835</v>
      </c>
      <c r="AG20" s="2400">
        <f t="shared" si="10"/>
        <v>0.85913501550478366</v>
      </c>
      <c r="AH20" s="174">
        <f t="shared" si="11"/>
        <v>816.73739754157145</v>
      </c>
      <c r="AI20" s="1498">
        <f t="shared" si="12"/>
        <v>697.67846634422563</v>
      </c>
      <c r="AJ20" s="1498">
        <f t="shared" si="22"/>
        <v>581.39872195352143</v>
      </c>
      <c r="AK20" s="1498">
        <f t="shared" si="23"/>
        <v>465.11897756281707</v>
      </c>
      <c r="AL20" s="1498">
        <f t="shared" si="15"/>
        <v>4287.2071917017038</v>
      </c>
      <c r="AM20" s="175">
        <f t="shared" si="16"/>
        <v>3666.4784267339187</v>
      </c>
    </row>
    <row r="21" spans="1:39" ht="12.75" customHeight="1" x14ac:dyDescent="0.2">
      <c r="A21" s="1598">
        <v>2</v>
      </c>
      <c r="B21" s="2621" t="s">
        <v>56</v>
      </c>
      <c r="C21" s="2623" t="s">
        <v>43</v>
      </c>
      <c r="D21" s="1611">
        <v>2.4</v>
      </c>
      <c r="E21" s="160" t="s">
        <v>39</v>
      </c>
      <c r="F21" s="161" t="s">
        <v>57</v>
      </c>
      <c r="G21" s="1501">
        <v>6.141</v>
      </c>
      <c r="H21" s="1596">
        <v>6.81</v>
      </c>
      <c r="I21" s="290"/>
      <c r="J21" s="291">
        <v>14.6</v>
      </c>
      <c r="K21" s="1501"/>
      <c r="L21" s="1501"/>
      <c r="M21" s="292"/>
      <c r="N21" s="293">
        <f t="shared" si="17"/>
        <v>3.6353999999999997</v>
      </c>
      <c r="O21" s="1501">
        <f t="shared" si="18"/>
        <v>5.84</v>
      </c>
      <c r="P21" s="168">
        <f t="shared" si="19"/>
        <v>12.520403114916069</v>
      </c>
      <c r="Q21" s="169">
        <f t="shared" si="20"/>
        <v>13.162014783459254</v>
      </c>
      <c r="R21" s="152">
        <f t="shared" si="4"/>
        <v>1708.1944599303413</v>
      </c>
      <c r="S21" s="157">
        <f t="shared" si="5"/>
        <v>1405.5598861086989</v>
      </c>
      <c r="T21" s="1597">
        <v>1</v>
      </c>
      <c r="U21" s="1501" t="s">
        <v>50</v>
      </c>
      <c r="V21" s="1501">
        <v>6.3</v>
      </c>
      <c r="W21" s="1501">
        <v>11</v>
      </c>
      <c r="X21" s="1501">
        <v>35</v>
      </c>
      <c r="Y21" s="1501">
        <v>6.3</v>
      </c>
      <c r="Z21" s="169">
        <v>7.47</v>
      </c>
      <c r="AA21" s="1501" t="s">
        <v>63</v>
      </c>
      <c r="AB21" s="1501">
        <v>10</v>
      </c>
      <c r="AC21" s="294">
        <f t="shared" si="21"/>
        <v>14.525000000000002</v>
      </c>
      <c r="AD21" s="166">
        <f t="shared" si="7"/>
        <v>26.754143027949898</v>
      </c>
      <c r="AE21" s="294">
        <f t="shared" si="8"/>
        <v>27.417088798047104</v>
      </c>
      <c r="AF21" s="1606">
        <f t="shared" si="9"/>
        <v>0.86683423410557658</v>
      </c>
      <c r="AG21" s="1603">
        <f t="shared" si="10"/>
        <v>0.88831367705672615</v>
      </c>
      <c r="AH21" s="174">
        <f t="shared" si="11"/>
        <v>799.40079615523655</v>
      </c>
      <c r="AI21" s="1498">
        <f t="shared" si="12"/>
        <v>674.76164724380726</v>
      </c>
      <c r="AJ21" s="1498">
        <f t="shared" si="22"/>
        <v>562.30137270317277</v>
      </c>
      <c r="AK21" s="1498">
        <f t="shared" si="23"/>
        <v>449.84109816253817</v>
      </c>
      <c r="AL21" s="1498">
        <f t="shared" si="15"/>
        <v>4196.2041320072594</v>
      </c>
      <c r="AM21" s="175">
        <f t="shared" si="16"/>
        <v>3546.0446927227108</v>
      </c>
    </row>
    <row r="22" spans="1:39" ht="12.75" customHeight="1" x14ac:dyDescent="0.2">
      <c r="A22" s="1598">
        <v>2</v>
      </c>
      <c r="B22" s="2622"/>
      <c r="C22" s="2624"/>
      <c r="D22" s="1611">
        <v>2.4</v>
      </c>
      <c r="E22" s="160" t="s">
        <v>39</v>
      </c>
      <c r="F22" s="161" t="s">
        <v>57</v>
      </c>
      <c r="G22" s="1501">
        <v>6.141</v>
      </c>
      <c r="H22" s="1596">
        <v>6.81</v>
      </c>
      <c r="I22" s="290"/>
      <c r="J22" s="291">
        <v>14.6</v>
      </c>
      <c r="K22" s="1501"/>
      <c r="L22" s="1501"/>
      <c r="M22" s="292"/>
      <c r="N22" s="293">
        <f t="shared" si="17"/>
        <v>3.6353999999999997</v>
      </c>
      <c r="O22" s="1501">
        <f t="shared" si="18"/>
        <v>5.84</v>
      </c>
      <c r="P22" s="168">
        <f t="shared" si="19"/>
        <v>12.520403114916069</v>
      </c>
      <c r="Q22" s="169">
        <f t="shared" si="20"/>
        <v>13.162014783459254</v>
      </c>
      <c r="R22" s="152">
        <f t="shared" si="4"/>
        <v>1708.1944599303413</v>
      </c>
      <c r="S22" s="157">
        <f t="shared" si="5"/>
        <v>1405.5598861086989</v>
      </c>
      <c r="T22" s="1597">
        <v>2</v>
      </c>
      <c r="U22" s="1501" t="s">
        <v>50</v>
      </c>
      <c r="V22" s="1501">
        <v>6.3</v>
      </c>
      <c r="W22" s="1501">
        <v>11</v>
      </c>
      <c r="X22" s="1501">
        <v>35</v>
      </c>
      <c r="Y22" s="1501">
        <v>6.3</v>
      </c>
      <c r="Z22" s="169">
        <v>7.42</v>
      </c>
      <c r="AA22" s="1501" t="s">
        <v>63</v>
      </c>
      <c r="AB22" s="1501">
        <v>10</v>
      </c>
      <c r="AC22" s="294">
        <f t="shared" si="21"/>
        <v>14.427777777777777</v>
      </c>
      <c r="AD22" s="166">
        <f t="shared" si="7"/>
        <v>26.657825809245011</v>
      </c>
      <c r="AE22" s="294">
        <f t="shared" si="8"/>
        <v>27.320728074901591</v>
      </c>
      <c r="AF22" s="1606">
        <f t="shared" si="9"/>
        <v>0.86371355621953827</v>
      </c>
      <c r="AG22" s="1603">
        <f t="shared" si="10"/>
        <v>0.88519158962681155</v>
      </c>
      <c r="AH22" s="174">
        <f t="shared" si="11"/>
        <v>802.28910602218161</v>
      </c>
      <c r="AI22" s="1498">
        <f t="shared" si="12"/>
        <v>677.1415442985641</v>
      </c>
      <c r="AJ22" s="1498">
        <f t="shared" si="22"/>
        <v>564.28462024880344</v>
      </c>
      <c r="AK22" s="1498">
        <f t="shared" si="23"/>
        <v>451.42769619904271</v>
      </c>
      <c r="AL22" s="1498">
        <f t="shared" si="15"/>
        <v>4211.365410125175</v>
      </c>
      <c r="AM22" s="175">
        <f t="shared" si="16"/>
        <v>3558.5516592266881</v>
      </c>
    </row>
    <row r="23" spans="1:39" ht="12.75" customHeight="1" x14ac:dyDescent="0.2">
      <c r="A23" s="1598">
        <v>2</v>
      </c>
      <c r="B23" s="2621" t="s">
        <v>152</v>
      </c>
      <c r="C23" s="2633" t="s">
        <v>341</v>
      </c>
      <c r="D23" s="1611">
        <v>2.4</v>
      </c>
      <c r="E23" s="160" t="s">
        <v>39</v>
      </c>
      <c r="F23" s="161" t="s">
        <v>161</v>
      </c>
      <c r="G23" s="1501">
        <v>17.035</v>
      </c>
      <c r="H23" s="298">
        <v>18.809999999999999</v>
      </c>
      <c r="I23" s="290"/>
      <c r="J23" s="291">
        <v>8.3000000000000007</v>
      </c>
      <c r="K23" s="1501"/>
      <c r="L23" s="1501"/>
      <c r="M23" s="165"/>
      <c r="N23" s="293">
        <f t="shared" si="17"/>
        <v>2.0667</v>
      </c>
      <c r="O23" s="1501">
        <f t="shared" si="18"/>
        <v>3.3200000000000003</v>
      </c>
      <c r="P23" s="168">
        <f t="shared" si="19"/>
        <v>20.459649896564702</v>
      </c>
      <c r="Q23" s="169">
        <f t="shared" si="20"/>
        <v>22.22629408808405</v>
      </c>
      <c r="R23" s="152">
        <f t="shared" si="4"/>
        <v>1045.3396487779232</v>
      </c>
      <c r="S23" s="157">
        <f t="shared" si="5"/>
        <v>832.3474856709563</v>
      </c>
      <c r="T23" s="1597">
        <v>1</v>
      </c>
      <c r="U23" s="1501" t="s">
        <v>50</v>
      </c>
      <c r="V23" s="1501">
        <v>6.3</v>
      </c>
      <c r="W23" s="1501">
        <v>11</v>
      </c>
      <c r="X23" s="1501">
        <v>35</v>
      </c>
      <c r="Y23" s="1501">
        <v>6.3</v>
      </c>
      <c r="Z23" s="169">
        <v>7.83</v>
      </c>
      <c r="AA23" s="1501" t="s">
        <v>63</v>
      </c>
      <c r="AB23" s="1501"/>
      <c r="AC23" s="294">
        <f t="shared" si="21"/>
        <v>15.225000000000001</v>
      </c>
      <c r="AD23" s="166">
        <f t="shared" si="7"/>
        <v>35.639972627514737</v>
      </c>
      <c r="AE23" s="294">
        <f t="shared" si="8"/>
        <v>37.412127363864251</v>
      </c>
      <c r="AF23" s="1606">
        <f t="shared" si="9"/>
        <v>1.1547351131314774</v>
      </c>
      <c r="AG23" s="1603">
        <f t="shared" si="10"/>
        <v>1.2121529265892017</v>
      </c>
      <c r="AH23" s="174">
        <f t="shared" si="11"/>
        <v>600.092583137475</v>
      </c>
      <c r="AI23" s="1498">
        <f t="shared" si="12"/>
        <v>494.49206189404885</v>
      </c>
      <c r="AJ23" s="1498">
        <f t="shared" si="22"/>
        <v>412.07671824504069</v>
      </c>
      <c r="AK23" s="1498">
        <f t="shared" si="23"/>
        <v>329.66137459603254</v>
      </c>
      <c r="AL23" s="1498">
        <f t="shared" si="15"/>
        <v>3149.9980848898076</v>
      </c>
      <c r="AM23" s="175">
        <f t="shared" si="16"/>
        <v>2598.6820069507071</v>
      </c>
    </row>
    <row r="24" spans="1:39" ht="12.75" customHeight="1" x14ac:dyDescent="0.2">
      <c r="A24" s="1598">
        <v>2</v>
      </c>
      <c r="B24" s="2622"/>
      <c r="C24" s="2634"/>
      <c r="D24" s="1611">
        <v>2.4</v>
      </c>
      <c r="E24" s="160" t="s">
        <v>39</v>
      </c>
      <c r="F24" s="161" t="s">
        <v>161</v>
      </c>
      <c r="G24" s="1501">
        <v>10.755000000000001</v>
      </c>
      <c r="H24" s="298">
        <v>12.53</v>
      </c>
      <c r="I24" s="290"/>
      <c r="J24" s="291">
        <v>8.3000000000000007</v>
      </c>
      <c r="K24" s="1501"/>
      <c r="L24" s="1501"/>
      <c r="M24" s="165"/>
      <c r="N24" s="293">
        <f t="shared" si="17"/>
        <v>2.0667</v>
      </c>
      <c r="O24" s="1501">
        <f t="shared" si="18"/>
        <v>3.3200000000000003</v>
      </c>
      <c r="P24" s="168">
        <f t="shared" si="19"/>
        <v>14.225922602418446</v>
      </c>
      <c r="Q24" s="169">
        <f t="shared" si="20"/>
        <v>15.984171823713607</v>
      </c>
      <c r="R24" s="152">
        <f t="shared" si="4"/>
        <v>1503.4021929346306</v>
      </c>
      <c r="S24" s="157">
        <f t="shared" si="5"/>
        <v>1157.3949657219018</v>
      </c>
      <c r="T24" s="1597">
        <v>2</v>
      </c>
      <c r="U24" s="1501" t="s">
        <v>50</v>
      </c>
      <c r="V24" s="1501">
        <v>6.3</v>
      </c>
      <c r="W24" s="1501">
        <v>11</v>
      </c>
      <c r="X24" s="1501">
        <v>35</v>
      </c>
      <c r="Y24" s="1501">
        <v>6.3</v>
      </c>
      <c r="Z24" s="169">
        <v>7.5</v>
      </c>
      <c r="AA24" s="1501" t="s">
        <v>63</v>
      </c>
      <c r="AB24" s="1501"/>
      <c r="AC24" s="294">
        <f t="shared" si="21"/>
        <v>14.583333333333334</v>
      </c>
      <c r="AD24" s="166">
        <f t="shared" si="7"/>
        <v>28.732756887121791</v>
      </c>
      <c r="AE24" s="294">
        <f t="shared" si="8"/>
        <v>30.503426474213974</v>
      </c>
      <c r="AF24" s="1606">
        <f t="shared" si="9"/>
        <v>0.93094132314274602</v>
      </c>
      <c r="AG24" s="1603">
        <f t="shared" si="10"/>
        <v>0.98831101776453256</v>
      </c>
      <c r="AH24" s="174">
        <f t="shared" si="11"/>
        <v>744.35193674645757</v>
      </c>
      <c r="AI24" s="1498">
        <f t="shared" si="12"/>
        <v>606.48924197545318</v>
      </c>
      <c r="AJ24" s="1498">
        <f t="shared" si="22"/>
        <v>505.40770164621102</v>
      </c>
      <c r="AK24" s="1498">
        <f t="shared" si="23"/>
        <v>404.32616131696881</v>
      </c>
      <c r="AL24" s="1498">
        <f t="shared" si="15"/>
        <v>3907.2423841276031</v>
      </c>
      <c r="AM24" s="175">
        <f t="shared" si="16"/>
        <v>3187.2557761472767</v>
      </c>
    </row>
    <row r="25" spans="1:39" ht="12.75" customHeight="1" x14ac:dyDescent="0.2">
      <c r="A25" s="1598">
        <v>2</v>
      </c>
      <c r="B25" s="2621" t="s">
        <v>153</v>
      </c>
      <c r="C25" s="2623" t="s">
        <v>43</v>
      </c>
      <c r="D25" s="1611">
        <v>5.6</v>
      </c>
      <c r="E25" s="160" t="s">
        <v>39</v>
      </c>
      <c r="F25" s="161" t="s">
        <v>46</v>
      </c>
      <c r="G25" s="2467">
        <f>Мартыновская!G15</f>
        <v>4.9020181386774881</v>
      </c>
      <c r="H25" s="2474">
        <f>Мартыновская!H15</f>
        <v>5.2862861120779669</v>
      </c>
      <c r="I25" s="290"/>
      <c r="J25" s="291">
        <v>11.54</v>
      </c>
      <c r="K25" s="1501"/>
      <c r="L25" s="1501"/>
      <c r="M25" s="300">
        <v>1.81</v>
      </c>
      <c r="N25" s="293">
        <f t="shared" si="17"/>
        <v>2.9820599999999997</v>
      </c>
      <c r="O25" s="1501">
        <f t="shared" si="18"/>
        <v>5.34</v>
      </c>
      <c r="P25" s="168">
        <f t="shared" si="19"/>
        <v>10.667315379072592</v>
      </c>
      <c r="Q25" s="169">
        <f t="shared" si="20"/>
        <v>11.036785690559597</v>
      </c>
      <c r="R25" s="152">
        <f t="shared" si="4"/>
        <v>2004.9358697083551</v>
      </c>
      <c r="S25" s="157">
        <f t="shared" si="5"/>
        <v>1676.2126690404184</v>
      </c>
      <c r="T25" s="1597">
        <v>1</v>
      </c>
      <c r="U25" s="1501" t="s">
        <v>50</v>
      </c>
      <c r="V25" s="1501">
        <v>6.3</v>
      </c>
      <c r="W25" s="1501">
        <v>11</v>
      </c>
      <c r="X25" s="1501">
        <v>35</v>
      </c>
      <c r="Y25" s="1501">
        <v>6.3</v>
      </c>
      <c r="Z25" s="169">
        <v>7.96</v>
      </c>
      <c r="AA25" s="1501" t="s">
        <v>63</v>
      </c>
      <c r="AB25" s="1501">
        <v>6</v>
      </c>
      <c r="AC25" s="294">
        <f t="shared" si="21"/>
        <v>15.47777777777778</v>
      </c>
      <c r="AD25" s="166">
        <f t="shared" si="7"/>
        <v>25.892095006540295</v>
      </c>
      <c r="AE25" s="294">
        <f t="shared" si="8"/>
        <v>26.273843141216908</v>
      </c>
      <c r="AF25" s="1484">
        <f t="shared" si="9"/>
        <v>0.83890387821190548</v>
      </c>
      <c r="AG25" s="1485">
        <f t="shared" si="10"/>
        <v>0.85127251777542778</v>
      </c>
      <c r="AH25" s="174">
        <f t="shared" si="11"/>
        <v>826.01594160657237</v>
      </c>
      <c r="AI25" s="1498">
        <f t="shared" si="12"/>
        <v>704.12234329656383</v>
      </c>
      <c r="AJ25" s="1498">
        <f t="shared" si="22"/>
        <v>586.76861941380321</v>
      </c>
      <c r="AK25" s="1498">
        <f t="shared" si="23"/>
        <v>469.41489553104253</v>
      </c>
      <c r="AL25" s="1498">
        <f t="shared" si="15"/>
        <v>4335.9120030201666</v>
      </c>
      <c r="AM25" s="175">
        <f t="shared" si="16"/>
        <v>3700.342644951912</v>
      </c>
    </row>
    <row r="26" spans="1:39" ht="12.75" customHeight="1" x14ac:dyDescent="0.2">
      <c r="A26" s="1599">
        <v>2</v>
      </c>
      <c r="B26" s="2622"/>
      <c r="C26" s="2624"/>
      <c r="D26" s="1593">
        <v>5.6</v>
      </c>
      <c r="E26" s="301" t="s">
        <v>39</v>
      </c>
      <c r="F26" s="1609" t="s">
        <v>46</v>
      </c>
      <c r="G26" s="2467">
        <f>Мартыновская!G16</f>
        <v>4.8982573492001933</v>
      </c>
      <c r="H26" s="2474">
        <f>Мартыновская!H16</f>
        <v>5.2312064066132784</v>
      </c>
      <c r="I26" s="303"/>
      <c r="J26" s="304">
        <v>11.54</v>
      </c>
      <c r="K26" s="296"/>
      <c r="L26" s="296"/>
      <c r="M26" s="305">
        <v>1.81</v>
      </c>
      <c r="N26" s="306">
        <f t="shared" si="17"/>
        <v>2.9820599999999997</v>
      </c>
      <c r="O26" s="296">
        <f t="shared" si="18"/>
        <v>5.34</v>
      </c>
      <c r="P26" s="307">
        <f t="shared" si="19"/>
        <v>10.663704581056798</v>
      </c>
      <c r="Q26" s="308">
        <f t="shared" si="20"/>
        <v>10.98376468861299</v>
      </c>
      <c r="R26" s="309">
        <f t="shared" si="4"/>
        <v>2005.6147537120432</v>
      </c>
      <c r="S26" s="1130">
        <f t="shared" si="5"/>
        <v>1684.3041092439998</v>
      </c>
      <c r="T26" s="1132">
        <v>2</v>
      </c>
      <c r="U26" s="296" t="s">
        <v>50</v>
      </c>
      <c r="V26" s="296">
        <v>6.3</v>
      </c>
      <c r="W26" s="1501">
        <v>11</v>
      </c>
      <c r="X26" s="296">
        <v>35</v>
      </c>
      <c r="Y26" s="296">
        <v>6.3</v>
      </c>
      <c r="Z26" s="308">
        <v>7.97</v>
      </c>
      <c r="AA26" s="296" t="s">
        <v>63</v>
      </c>
      <c r="AB26" s="296">
        <v>6</v>
      </c>
      <c r="AC26" s="310">
        <f t="shared" si="21"/>
        <v>15.497222222222222</v>
      </c>
      <c r="AD26" s="558">
        <f t="shared" si="7"/>
        <v>25.907674357508444</v>
      </c>
      <c r="AE26" s="310">
        <f t="shared" si="8"/>
        <v>26.238438463831844</v>
      </c>
      <c r="AF26" s="1484">
        <f t="shared" si="9"/>
        <v>0.83940864918327351</v>
      </c>
      <c r="AG26" s="1485">
        <f t="shared" si="10"/>
        <v>0.85012540622815158</v>
      </c>
      <c r="AH26" s="311">
        <f t="shared" si="11"/>
        <v>825.51922422152313</v>
      </c>
      <c r="AI26" s="312">
        <f t="shared" si="12"/>
        <v>705.0724464987187</v>
      </c>
      <c r="AJ26" s="312">
        <f t="shared" si="22"/>
        <v>587.56037208226564</v>
      </c>
      <c r="AK26" s="312">
        <f t="shared" si="23"/>
        <v>470.04829766581247</v>
      </c>
      <c r="AL26" s="312">
        <f t="shared" si="15"/>
        <v>4333.3046406637495</v>
      </c>
      <c r="AM26" s="338">
        <f t="shared" si="16"/>
        <v>3705.3356797980719</v>
      </c>
    </row>
    <row r="27" spans="1:39" ht="12.75" customHeight="1" x14ac:dyDescent="0.2">
      <c r="A27" s="1598">
        <v>2</v>
      </c>
      <c r="B27" s="2621" t="s">
        <v>59</v>
      </c>
      <c r="C27" s="2623" t="s">
        <v>340</v>
      </c>
      <c r="D27" s="1611">
        <v>2.4</v>
      </c>
      <c r="E27" s="160" t="s">
        <v>39</v>
      </c>
      <c r="F27" s="161" t="s">
        <v>57</v>
      </c>
      <c r="G27" s="1501">
        <v>6.141</v>
      </c>
      <c r="H27" s="1596">
        <v>6.81</v>
      </c>
      <c r="I27" s="290"/>
      <c r="J27" s="291">
        <v>14.7</v>
      </c>
      <c r="K27" s="1501"/>
      <c r="L27" s="1501"/>
      <c r="M27" s="292"/>
      <c r="N27" s="293">
        <f t="shared" si="17"/>
        <v>3.6602999999999999</v>
      </c>
      <c r="O27" s="1501">
        <f t="shared" si="18"/>
        <v>5.88</v>
      </c>
      <c r="P27" s="168">
        <f t="shared" si="19"/>
        <v>12.565915688480487</v>
      </c>
      <c r="Q27" s="169">
        <f t="shared" si="20"/>
        <v>13.20734250672708</v>
      </c>
      <c r="R27" s="1498">
        <f t="shared" si="4"/>
        <v>1702.0075390606446</v>
      </c>
      <c r="S27" s="175">
        <f t="shared" si="5"/>
        <v>1400.7359914060785</v>
      </c>
      <c r="T27" s="1597">
        <v>1</v>
      </c>
      <c r="U27" s="1501" t="s">
        <v>184</v>
      </c>
      <c r="V27" s="1501">
        <v>10</v>
      </c>
      <c r="W27" s="1501">
        <v>11</v>
      </c>
      <c r="X27" s="1501">
        <v>36.75</v>
      </c>
      <c r="Y27" s="1501">
        <v>6.3</v>
      </c>
      <c r="Z27" s="169">
        <v>8.02</v>
      </c>
      <c r="AA27" s="1501" t="s">
        <v>107</v>
      </c>
      <c r="AB27" s="1501">
        <v>9</v>
      </c>
      <c r="AC27" s="294">
        <f t="shared" si="21"/>
        <v>10.831511249999998</v>
      </c>
      <c r="AD27" s="166">
        <f t="shared" si="7"/>
        <v>23.143791100884414</v>
      </c>
      <c r="AE27" s="294">
        <f t="shared" si="8"/>
        <v>23.804606436021505</v>
      </c>
      <c r="AF27" s="1606">
        <f t="shared" si="9"/>
        <v>0.68014406500558278</v>
      </c>
      <c r="AG27" s="1603">
        <f t="shared" si="10"/>
        <v>0.69956394424226465</v>
      </c>
      <c r="AH27" s="174">
        <f t="shared" si="11"/>
        <v>924.10457490592057</v>
      </c>
      <c r="AI27" s="1498">
        <f t="shared" si="12"/>
        <v>777.16050671627613</v>
      </c>
      <c r="AJ27" s="1498">
        <f t="shared" si="22"/>
        <v>647.63375559689678</v>
      </c>
      <c r="AK27" s="1498">
        <f t="shared" si="23"/>
        <v>518.10700447751742</v>
      </c>
      <c r="AL27" s="1498">
        <f t="shared" si="15"/>
        <v>5348.0043156582005</v>
      </c>
      <c r="AM27" s="175">
        <f t="shared" si="16"/>
        <v>4502.8049629000452</v>
      </c>
    </row>
    <row r="28" spans="1:39" ht="12.75" customHeight="1" x14ac:dyDescent="0.2">
      <c r="A28" s="1598">
        <v>2</v>
      </c>
      <c r="B28" s="2622"/>
      <c r="C28" s="2624"/>
      <c r="D28" s="1611">
        <v>2.4</v>
      </c>
      <c r="E28" s="160" t="s">
        <v>39</v>
      </c>
      <c r="F28" s="161" t="s">
        <v>57</v>
      </c>
      <c r="G28" s="1501">
        <v>6.141</v>
      </c>
      <c r="H28" s="1596">
        <v>6.81</v>
      </c>
      <c r="I28" s="290"/>
      <c r="J28" s="291">
        <v>14.7</v>
      </c>
      <c r="K28" s="1501"/>
      <c r="L28" s="1501"/>
      <c r="M28" s="292"/>
      <c r="N28" s="293">
        <f t="shared" si="17"/>
        <v>3.6602999999999999</v>
      </c>
      <c r="O28" s="1501">
        <f t="shared" si="18"/>
        <v>5.88</v>
      </c>
      <c r="P28" s="168">
        <f t="shared" si="19"/>
        <v>12.565915688480487</v>
      </c>
      <c r="Q28" s="169">
        <f t="shared" si="20"/>
        <v>13.20734250672708</v>
      </c>
      <c r="R28" s="152">
        <f t="shared" si="4"/>
        <v>1702.0075390606446</v>
      </c>
      <c r="S28" s="157">
        <f t="shared" si="5"/>
        <v>1400.7359914060785</v>
      </c>
      <c r="T28" s="1597">
        <v>2</v>
      </c>
      <c r="U28" s="1501" t="s">
        <v>184</v>
      </c>
      <c r="V28" s="1501">
        <v>10</v>
      </c>
      <c r="W28" s="1501">
        <v>11</v>
      </c>
      <c r="X28" s="1501">
        <v>36.75</v>
      </c>
      <c r="Y28" s="1501">
        <v>6.3</v>
      </c>
      <c r="Z28" s="169">
        <v>8.16</v>
      </c>
      <c r="AA28" s="1501" t="s">
        <v>107</v>
      </c>
      <c r="AB28" s="1501">
        <v>9</v>
      </c>
      <c r="AC28" s="294">
        <f t="shared" si="21"/>
        <v>11.02059</v>
      </c>
      <c r="AD28" s="166">
        <f t="shared" si="7"/>
        <v>23.33050933473378</v>
      </c>
      <c r="AE28" s="294">
        <f t="shared" si="8"/>
        <v>23.991454191817969</v>
      </c>
      <c r="AF28" s="1606">
        <f t="shared" si="9"/>
        <v>0.68563129473503359</v>
      </c>
      <c r="AG28" s="1603">
        <f t="shared" si="10"/>
        <v>0.70505498033097713</v>
      </c>
      <c r="AH28" s="174">
        <f t="shared" si="11"/>
        <v>916.70880091560866</v>
      </c>
      <c r="AI28" s="1498">
        <f t="shared" si="12"/>
        <v>771.10790584379117</v>
      </c>
      <c r="AJ28" s="1498">
        <f t="shared" si="22"/>
        <v>642.58992153649262</v>
      </c>
      <c r="AK28" s="1498">
        <f t="shared" si="23"/>
        <v>514.07193722919408</v>
      </c>
      <c r="AL28" s="1498">
        <f t="shared" si="15"/>
        <v>5305.2032817797062</v>
      </c>
      <c r="AM28" s="175">
        <f t="shared" si="16"/>
        <v>4467.7366841962894</v>
      </c>
    </row>
    <row r="29" spans="1:39" ht="12.75" customHeight="1" x14ac:dyDescent="0.2">
      <c r="A29" s="1598">
        <v>2</v>
      </c>
      <c r="B29" s="2621" t="s">
        <v>61</v>
      </c>
      <c r="C29" s="2633" t="s">
        <v>341</v>
      </c>
      <c r="D29" s="1611">
        <v>2.5</v>
      </c>
      <c r="E29" s="160" t="s">
        <v>39</v>
      </c>
      <c r="F29" s="161" t="s">
        <v>159</v>
      </c>
      <c r="G29" s="2457">
        <f>G5</f>
        <v>5.0832300606437277</v>
      </c>
      <c r="H29" s="2471">
        <f>H5</f>
        <v>4.8489919515499249</v>
      </c>
      <c r="I29" s="290"/>
      <c r="J29" s="291">
        <v>19.8</v>
      </c>
      <c r="K29" s="1501"/>
      <c r="L29" s="1501"/>
      <c r="M29" s="292"/>
      <c r="N29" s="293">
        <f t="shared" si="17"/>
        <v>4.9302000000000001</v>
      </c>
      <c r="O29" s="1501">
        <f t="shared" si="18"/>
        <v>7.9200000000000008</v>
      </c>
      <c r="P29" s="168">
        <f t="shared" si="19"/>
        <v>13.906504379247457</v>
      </c>
      <c r="Q29" s="169">
        <f t="shared" si="20"/>
        <v>13.68773273770155</v>
      </c>
      <c r="R29" s="152">
        <f t="shared" si="4"/>
        <v>1537.9338080754685</v>
      </c>
      <c r="S29" s="157">
        <f t="shared" si="5"/>
        <v>1351.5751917805583</v>
      </c>
      <c r="T29" s="1597">
        <v>1</v>
      </c>
      <c r="U29" s="297" t="s">
        <v>184</v>
      </c>
      <c r="V29" s="1501">
        <v>10</v>
      </c>
      <c r="W29" s="1501">
        <v>11</v>
      </c>
      <c r="X29" s="1501">
        <v>36.75</v>
      </c>
      <c r="Y29" s="1501">
        <v>6.3</v>
      </c>
      <c r="Z29" s="169">
        <v>8.26</v>
      </c>
      <c r="AA29" s="1501" t="s">
        <v>107</v>
      </c>
      <c r="AB29" s="1501">
        <v>12</v>
      </c>
      <c r="AC29" s="294">
        <f t="shared" si="21"/>
        <v>11.15564625</v>
      </c>
      <c r="AD29" s="166">
        <f t="shared" si="7"/>
        <v>24.656807916536618</v>
      </c>
      <c r="AE29" s="294">
        <f t="shared" si="8"/>
        <v>24.427345027961227</v>
      </c>
      <c r="AF29" s="1484">
        <f t="shared" si="9"/>
        <v>0.72460823264923946</v>
      </c>
      <c r="AG29" s="1485">
        <f t="shared" si="10"/>
        <v>0.71786483347477892</v>
      </c>
      <c r="AH29" s="174">
        <f t="shared" si="11"/>
        <v>867.39870421955072</v>
      </c>
      <c r="AI29" s="1498">
        <f t="shared" si="12"/>
        <v>757.34796306449277</v>
      </c>
      <c r="AJ29" s="1498">
        <f t="shared" si="22"/>
        <v>631.123302553744</v>
      </c>
      <c r="AK29" s="1498">
        <f t="shared" si="23"/>
        <v>504.89864204299516</v>
      </c>
      <c r="AL29" s="1498">
        <f t="shared" si="15"/>
        <v>5019.8344857612574</v>
      </c>
      <c r="AM29" s="175">
        <f t="shared" si="16"/>
        <v>4388.0126914040711</v>
      </c>
    </row>
    <row r="30" spans="1:39" ht="12.75" customHeight="1" thickBot="1" x14ac:dyDescent="0.25">
      <c r="A30" s="1599">
        <v>2</v>
      </c>
      <c r="B30" s="2629"/>
      <c r="C30" s="2701"/>
      <c r="D30" s="1593">
        <v>2.5</v>
      </c>
      <c r="E30" s="301" t="s">
        <v>39</v>
      </c>
      <c r="F30" s="1609" t="s">
        <v>159</v>
      </c>
      <c r="G30" s="2457">
        <f>G6</f>
        <v>5.0835973991363321</v>
      </c>
      <c r="H30" s="2471">
        <f>H6</f>
        <v>4.8489919515499249</v>
      </c>
      <c r="I30" s="303"/>
      <c r="J30" s="304">
        <v>19.8</v>
      </c>
      <c r="K30" s="296"/>
      <c r="L30" s="296"/>
      <c r="M30" s="362"/>
      <c r="N30" s="306">
        <f t="shared" si="17"/>
        <v>4.9302000000000001</v>
      </c>
      <c r="O30" s="296">
        <f t="shared" si="18"/>
        <v>7.9200000000000008</v>
      </c>
      <c r="P30" s="307">
        <f t="shared" si="19"/>
        <v>13.90684785847696</v>
      </c>
      <c r="Q30" s="308">
        <f t="shared" si="20"/>
        <v>13.68773273770155</v>
      </c>
      <c r="R30" s="309">
        <f t="shared" si="4"/>
        <v>1537.8958233125084</v>
      </c>
      <c r="S30" s="1130">
        <f t="shared" si="5"/>
        <v>1351.5751917805583</v>
      </c>
      <c r="T30" s="1132">
        <v>2</v>
      </c>
      <c r="U30" s="363" t="s">
        <v>184</v>
      </c>
      <c r="V30" s="296">
        <v>10</v>
      </c>
      <c r="W30" s="296">
        <v>11</v>
      </c>
      <c r="X30" s="296">
        <v>36.75</v>
      </c>
      <c r="Y30" s="296">
        <v>6.3</v>
      </c>
      <c r="Z30" s="308">
        <v>8.2100000000000009</v>
      </c>
      <c r="AA30" s="296" t="s">
        <v>107</v>
      </c>
      <c r="AB30" s="296">
        <v>12</v>
      </c>
      <c r="AC30" s="310">
        <f t="shared" si="21"/>
        <v>11.088118125000001</v>
      </c>
      <c r="AD30" s="558">
        <f t="shared" si="7"/>
        <v>24.59100707445532</v>
      </c>
      <c r="AE30" s="310">
        <f t="shared" si="8"/>
        <v>24.361210422403484</v>
      </c>
      <c r="AF30" s="2389">
        <f t="shared" si="9"/>
        <v>0.72267449361664615</v>
      </c>
      <c r="AG30" s="2390">
        <f t="shared" si="10"/>
        <v>0.71592128588287796</v>
      </c>
      <c r="AH30" s="311">
        <f t="shared" si="11"/>
        <v>869.71969762112474</v>
      </c>
      <c r="AI30" s="312">
        <f t="shared" si="12"/>
        <v>759.40397374453551</v>
      </c>
      <c r="AJ30" s="312">
        <f t="shared" si="22"/>
        <v>632.83664478711296</v>
      </c>
      <c r="AK30" s="312">
        <f t="shared" si="23"/>
        <v>506.26931582969036</v>
      </c>
      <c r="AL30" s="312">
        <f t="shared" si="15"/>
        <v>5033.2666048799156</v>
      </c>
      <c r="AM30" s="338">
        <f t="shared" si="16"/>
        <v>4399.9250505806694</v>
      </c>
    </row>
    <row r="31" spans="1:39" ht="12.75" customHeight="1" x14ac:dyDescent="0.2">
      <c r="A31" s="313">
        <v>2</v>
      </c>
      <c r="B31" s="2702" t="s">
        <v>160</v>
      </c>
      <c r="C31" s="2631" t="s">
        <v>342</v>
      </c>
      <c r="D31" s="1614">
        <v>2.4</v>
      </c>
      <c r="E31" s="314" t="s">
        <v>35</v>
      </c>
      <c r="F31" s="251" t="s">
        <v>57</v>
      </c>
      <c r="G31" s="252">
        <v>6.141</v>
      </c>
      <c r="H31" s="315">
        <v>6.81</v>
      </c>
      <c r="I31" s="316"/>
      <c r="J31" s="317">
        <v>28.96</v>
      </c>
      <c r="K31" s="252"/>
      <c r="L31" s="252"/>
      <c r="M31" s="271"/>
      <c r="N31" s="318">
        <f t="shared" si="17"/>
        <v>7.2110400000000006</v>
      </c>
      <c r="O31" s="252">
        <f t="shared" si="18"/>
        <v>11.584000000000001</v>
      </c>
      <c r="P31" s="272">
        <f t="shared" si="19"/>
        <v>19.135692380512392</v>
      </c>
      <c r="Q31" s="258">
        <f t="shared" si="20"/>
        <v>19.756981902142851</v>
      </c>
      <c r="R31" s="273">
        <f t="shared" si="4"/>
        <v>1117.6644571677389</v>
      </c>
      <c r="S31" s="897">
        <f t="shared" si="5"/>
        <v>936.37783805397328</v>
      </c>
      <c r="T31" s="1133">
        <v>1</v>
      </c>
      <c r="U31" s="252" t="s">
        <v>50</v>
      </c>
      <c r="V31" s="252">
        <v>6.3</v>
      </c>
      <c r="W31" s="252">
        <v>11</v>
      </c>
      <c r="X31" s="252">
        <v>35</v>
      </c>
      <c r="Y31" s="252">
        <v>6.3</v>
      </c>
      <c r="Z31" s="258">
        <v>7.4</v>
      </c>
      <c r="AA31" s="319" t="s">
        <v>51</v>
      </c>
      <c r="AB31" s="252"/>
      <c r="AC31" s="320">
        <f t="shared" si="21"/>
        <v>14.388888888888891</v>
      </c>
      <c r="AD31" s="906">
        <f t="shared" si="7"/>
        <v>32.913537601563</v>
      </c>
      <c r="AE31" s="320">
        <f t="shared" si="8"/>
        <v>33.566603965591078</v>
      </c>
      <c r="AF31" s="198">
        <f t="shared" si="9"/>
        <v>1.0663986182906411</v>
      </c>
      <c r="AG31" s="199">
        <f t="shared" si="10"/>
        <v>1.0875579684851508</v>
      </c>
      <c r="AH31" s="339">
        <f t="shared" si="11"/>
        <v>649.80202055152461</v>
      </c>
      <c r="AI31" s="273">
        <f t="shared" si="12"/>
        <v>551.14303546954693</v>
      </c>
      <c r="AJ31" s="273">
        <f t="shared" si="22"/>
        <v>459.28586289128913</v>
      </c>
      <c r="AK31" s="273">
        <f t="shared" si="23"/>
        <v>367.42869031303127</v>
      </c>
      <c r="AL31" s="273">
        <f t="shared" si="15"/>
        <v>3410.9322091486538</v>
      </c>
      <c r="AM31" s="286">
        <f t="shared" si="16"/>
        <v>2896.3973335486708</v>
      </c>
    </row>
    <row r="32" spans="1:39" ht="12.75" customHeight="1" x14ac:dyDescent="0.2">
      <c r="A32" s="275">
        <v>2</v>
      </c>
      <c r="B32" s="2612"/>
      <c r="C32" s="2626"/>
      <c r="D32" s="1612">
        <v>2.4</v>
      </c>
      <c r="E32" s="321" t="s">
        <v>35</v>
      </c>
      <c r="F32" s="230" t="s">
        <v>57</v>
      </c>
      <c r="G32" s="231">
        <v>6.141</v>
      </c>
      <c r="H32" s="322">
        <v>6.81</v>
      </c>
      <c r="I32" s="323"/>
      <c r="J32" s="324">
        <v>28.96</v>
      </c>
      <c r="K32" s="231"/>
      <c r="L32" s="231"/>
      <c r="M32" s="236"/>
      <c r="N32" s="325">
        <f t="shared" si="17"/>
        <v>7.2110400000000006</v>
      </c>
      <c r="O32" s="231">
        <f t="shared" si="18"/>
        <v>11.584000000000001</v>
      </c>
      <c r="P32" s="238">
        <f t="shared" si="19"/>
        <v>19.135692380512392</v>
      </c>
      <c r="Q32" s="239">
        <f t="shared" si="20"/>
        <v>19.756981902142851</v>
      </c>
      <c r="R32" s="227">
        <f t="shared" si="4"/>
        <v>1117.6644571677389</v>
      </c>
      <c r="S32" s="1103">
        <f t="shared" si="5"/>
        <v>936.37783805397328</v>
      </c>
      <c r="T32" s="1116">
        <v>2</v>
      </c>
      <c r="U32" s="243" t="s">
        <v>50</v>
      </c>
      <c r="V32" s="231">
        <v>6.3</v>
      </c>
      <c r="W32" s="231">
        <v>11</v>
      </c>
      <c r="X32" s="231">
        <v>35</v>
      </c>
      <c r="Y32" s="231">
        <v>6.3</v>
      </c>
      <c r="Z32" s="239">
        <v>7.95</v>
      </c>
      <c r="AA32" s="326" t="s">
        <v>51</v>
      </c>
      <c r="AB32" s="231"/>
      <c r="AC32" s="327">
        <f t="shared" si="21"/>
        <v>15.458333333333334</v>
      </c>
      <c r="AD32" s="237">
        <f t="shared" si="7"/>
        <v>33.957807776602884</v>
      </c>
      <c r="AE32" s="327">
        <f t="shared" si="8"/>
        <v>34.611841470697726</v>
      </c>
      <c r="AF32" s="196">
        <f t="shared" si="9"/>
        <v>1.1002329719619335</v>
      </c>
      <c r="AG32" s="197">
        <f t="shared" si="10"/>
        <v>1.1214236636506063</v>
      </c>
      <c r="AH32" s="340">
        <f t="shared" si="11"/>
        <v>629.81931512464053</v>
      </c>
      <c r="AI32" s="240">
        <f t="shared" si="12"/>
        <v>534.49915444868896</v>
      </c>
      <c r="AJ32" s="240">
        <f t="shared" si="22"/>
        <v>445.41596204057413</v>
      </c>
      <c r="AK32" s="240">
        <f t="shared" si="23"/>
        <v>356.3327696324593</v>
      </c>
      <c r="AL32" s="240">
        <f t="shared" si="15"/>
        <v>3306.0392549706444</v>
      </c>
      <c r="AM32" s="282">
        <f t="shared" si="16"/>
        <v>2808.9294903459627</v>
      </c>
    </row>
    <row r="33" spans="1:39" ht="12.75" customHeight="1" x14ac:dyDescent="0.2">
      <c r="A33" s="275">
        <v>2</v>
      </c>
      <c r="B33" s="2611" t="s">
        <v>87</v>
      </c>
      <c r="C33" s="2613" t="s">
        <v>43</v>
      </c>
      <c r="D33" s="1612">
        <v>1.4</v>
      </c>
      <c r="E33" s="321" t="s">
        <v>35</v>
      </c>
      <c r="F33" s="230" t="s">
        <v>159</v>
      </c>
      <c r="G33" s="2457">
        <f>G5</f>
        <v>5.0832300606437277</v>
      </c>
      <c r="H33" s="2471">
        <f>H5</f>
        <v>4.8489919515499249</v>
      </c>
      <c r="I33" s="323"/>
      <c r="J33" s="324">
        <v>19.02</v>
      </c>
      <c r="K33" s="231"/>
      <c r="L33" s="231"/>
      <c r="M33" s="236"/>
      <c r="N33" s="325">
        <f t="shared" si="17"/>
        <v>4.7359799999999996</v>
      </c>
      <c r="O33" s="231">
        <f t="shared" si="18"/>
        <v>7.6080000000000005</v>
      </c>
      <c r="P33" s="238">
        <f t="shared" si="19"/>
        <v>13.546100066535278</v>
      </c>
      <c r="Q33" s="239">
        <f t="shared" si="20"/>
        <v>13.326895926710751</v>
      </c>
      <c r="R33" s="227">
        <f t="shared" si="4"/>
        <v>1578.8517087534333</v>
      </c>
      <c r="S33" s="1103">
        <f t="shared" si="5"/>
        <v>1388.1702162107329</v>
      </c>
      <c r="T33" s="1116">
        <v>1</v>
      </c>
      <c r="U33" s="231" t="s">
        <v>191</v>
      </c>
      <c r="V33" s="231">
        <v>10</v>
      </c>
      <c r="W33" s="231">
        <v>11</v>
      </c>
      <c r="X33" s="231">
        <v>35</v>
      </c>
      <c r="Y33" s="231">
        <v>6.3</v>
      </c>
      <c r="Z33" s="239">
        <v>8.1999999999999993</v>
      </c>
      <c r="AA33" s="326" t="s">
        <v>339</v>
      </c>
      <c r="AB33" s="231">
        <v>12</v>
      </c>
      <c r="AC33" s="327">
        <f t="shared" si="21"/>
        <v>10.044999999999998</v>
      </c>
      <c r="AD33" s="237">
        <f t="shared" si="7"/>
        <v>23.224247327543672</v>
      </c>
      <c r="AE33" s="327">
        <f t="shared" si="8"/>
        <v>22.994980938196438</v>
      </c>
      <c r="AF33" s="196">
        <f t="shared" si="9"/>
        <v>0.75246561341241491</v>
      </c>
      <c r="AG33" s="197">
        <f t="shared" si="10"/>
        <v>0.74503738239756456</v>
      </c>
      <c r="AH33" s="340">
        <f t="shared" si="11"/>
        <v>920.90318085913441</v>
      </c>
      <c r="AI33" s="240">
        <f t="shared" si="12"/>
        <v>804.52338924404467</v>
      </c>
      <c r="AJ33" s="240">
        <f t="shared" si="22"/>
        <v>670.43615770337055</v>
      </c>
      <c r="AK33" s="240">
        <f t="shared" si="23"/>
        <v>536.34892616269644</v>
      </c>
      <c r="AL33" s="240">
        <f t="shared" si="15"/>
        <v>4833.9928497510728</v>
      </c>
      <c r="AM33" s="282">
        <f t="shared" si="16"/>
        <v>4227.9757693005349</v>
      </c>
    </row>
    <row r="34" spans="1:39" ht="12.75" customHeight="1" x14ac:dyDescent="0.2">
      <c r="A34" s="275">
        <v>2</v>
      </c>
      <c r="B34" s="2612"/>
      <c r="C34" s="2614"/>
      <c r="D34" s="1612">
        <v>1.4</v>
      </c>
      <c r="E34" s="321" t="s">
        <v>35</v>
      </c>
      <c r="F34" s="230" t="s">
        <v>159</v>
      </c>
      <c r="G34" s="2457">
        <f>G6</f>
        <v>5.0835973991363321</v>
      </c>
      <c r="H34" s="2471">
        <f>H6</f>
        <v>4.8489919515499249</v>
      </c>
      <c r="I34" s="323"/>
      <c r="J34" s="324">
        <v>19.02</v>
      </c>
      <c r="K34" s="231"/>
      <c r="L34" s="231"/>
      <c r="M34" s="236"/>
      <c r="N34" s="325">
        <f t="shared" si="17"/>
        <v>4.7359799999999996</v>
      </c>
      <c r="O34" s="231">
        <f t="shared" si="18"/>
        <v>7.6080000000000005</v>
      </c>
      <c r="P34" s="238">
        <f t="shared" si="19"/>
        <v>13.546444223565242</v>
      </c>
      <c r="Q34" s="239">
        <f t="shared" si="20"/>
        <v>13.326895926710751</v>
      </c>
      <c r="R34" s="227">
        <f t="shared" si="4"/>
        <v>1578.8115969051969</v>
      </c>
      <c r="S34" s="1103">
        <f t="shared" si="5"/>
        <v>1388.1702162107329</v>
      </c>
      <c r="T34" s="1116">
        <v>2</v>
      </c>
      <c r="U34" s="231" t="s">
        <v>191</v>
      </c>
      <c r="V34" s="231">
        <v>10</v>
      </c>
      <c r="W34" s="231">
        <v>11</v>
      </c>
      <c r="X34" s="231">
        <v>35</v>
      </c>
      <c r="Y34" s="231">
        <v>6.3</v>
      </c>
      <c r="Z34" s="239">
        <v>6.71</v>
      </c>
      <c r="AA34" s="326" t="s">
        <v>339</v>
      </c>
      <c r="AB34" s="231">
        <v>12</v>
      </c>
      <c r="AC34" s="327">
        <f t="shared" si="21"/>
        <v>8.2197499999999994</v>
      </c>
      <c r="AD34" s="237">
        <f t="shared" si="7"/>
        <v>21.440941131577361</v>
      </c>
      <c r="AE34" s="327">
        <f t="shared" si="8"/>
        <v>21.212193764233454</v>
      </c>
      <c r="AF34" s="196">
        <f t="shared" si="9"/>
        <v>0.69468649266310645</v>
      </c>
      <c r="AG34" s="197">
        <f t="shared" si="10"/>
        <v>0.68727507796116394</v>
      </c>
      <c r="AH34" s="340">
        <f t="shared" si="11"/>
        <v>997.49740954681715</v>
      </c>
      <c r="AI34" s="240">
        <f t="shared" si="12"/>
        <v>872.13987415075519</v>
      </c>
      <c r="AJ34" s="240">
        <f t="shared" si="22"/>
        <v>726.78322845896264</v>
      </c>
      <c r="AK34" s="240">
        <f t="shared" si="23"/>
        <v>581.42658276717009</v>
      </c>
      <c r="AL34" s="240">
        <f t="shared" si="15"/>
        <v>5236.0502663223087</v>
      </c>
      <c r="AM34" s="282">
        <f t="shared" si="16"/>
        <v>4583.3176569484131</v>
      </c>
    </row>
    <row r="35" spans="1:39" ht="12.75" customHeight="1" x14ac:dyDescent="0.2">
      <c r="A35" s="275">
        <v>2</v>
      </c>
      <c r="B35" s="2611" t="s">
        <v>88</v>
      </c>
      <c r="C35" s="2625" t="s">
        <v>340</v>
      </c>
      <c r="D35" s="1612">
        <v>1.4</v>
      </c>
      <c r="E35" s="321" t="s">
        <v>35</v>
      </c>
      <c r="F35" s="230" t="s">
        <v>159</v>
      </c>
      <c r="G35" s="2457">
        <f>G5</f>
        <v>5.0832300606437277</v>
      </c>
      <c r="H35" s="2471">
        <f>H5</f>
        <v>4.8489919515499249</v>
      </c>
      <c r="I35" s="323"/>
      <c r="J35" s="324">
        <v>14.46</v>
      </c>
      <c r="K35" s="231"/>
      <c r="L35" s="231"/>
      <c r="M35" s="236"/>
      <c r="N35" s="325">
        <f t="shared" si="17"/>
        <v>3.6005400000000001</v>
      </c>
      <c r="O35" s="231">
        <f t="shared" si="18"/>
        <v>5.7840000000000007</v>
      </c>
      <c r="P35" s="238">
        <f t="shared" si="19"/>
        <v>11.448169176010577</v>
      </c>
      <c r="Q35" s="239">
        <f t="shared" si="20"/>
        <v>11.226059243266334</v>
      </c>
      <c r="R35" s="227">
        <f t="shared" si="4"/>
        <v>1868.1837163806829</v>
      </c>
      <c r="S35" s="1103">
        <f t="shared" si="5"/>
        <v>1647.9513958646489</v>
      </c>
      <c r="T35" s="1116">
        <v>1</v>
      </c>
      <c r="U35" s="231" t="s">
        <v>50</v>
      </c>
      <c r="V35" s="231">
        <v>6.3</v>
      </c>
      <c r="W35" s="231">
        <v>11</v>
      </c>
      <c r="X35" s="231">
        <v>35</v>
      </c>
      <c r="Y35" s="231">
        <v>6.3</v>
      </c>
      <c r="Z35" s="239">
        <v>7.93</v>
      </c>
      <c r="AA35" s="326" t="s">
        <v>51</v>
      </c>
      <c r="AB35" s="231">
        <v>6</v>
      </c>
      <c r="AC35" s="327">
        <f t="shared" si="21"/>
        <v>15.419444444444443</v>
      </c>
      <c r="AD35" s="237">
        <f t="shared" si="7"/>
        <v>26.532115347782817</v>
      </c>
      <c r="AE35" s="327">
        <f t="shared" si="8"/>
        <v>26.300063316633519</v>
      </c>
      <c r="AF35" s="196">
        <f t="shared" si="9"/>
        <v>0.85964053726816325</v>
      </c>
      <c r="AG35" s="197">
        <f t="shared" si="10"/>
        <v>0.85212205145892594</v>
      </c>
      <c r="AH35" s="340">
        <f t="shared" si="11"/>
        <v>806.09039108453408</v>
      </c>
      <c r="AI35" s="240">
        <f t="shared" si="12"/>
        <v>703.42035976391139</v>
      </c>
      <c r="AJ35" s="240">
        <f t="shared" si="22"/>
        <v>586.1836331365929</v>
      </c>
      <c r="AK35" s="240">
        <f t="shared" si="23"/>
        <v>468.94690650927424</v>
      </c>
      <c r="AL35" s="240">
        <f t="shared" si="15"/>
        <v>4231.3190656160095</v>
      </c>
      <c r="AM35" s="282">
        <f t="shared" si="16"/>
        <v>3696.6535423028381</v>
      </c>
    </row>
    <row r="36" spans="1:39" ht="12.75" customHeight="1" x14ac:dyDescent="0.2">
      <c r="A36" s="275">
        <v>2</v>
      </c>
      <c r="B36" s="2612"/>
      <c r="C36" s="2626"/>
      <c r="D36" s="1612">
        <v>1.4</v>
      </c>
      <c r="E36" s="321" t="s">
        <v>35</v>
      </c>
      <c r="F36" s="230" t="s">
        <v>159</v>
      </c>
      <c r="G36" s="2457">
        <f>G6</f>
        <v>5.0835973991363321</v>
      </c>
      <c r="H36" s="2471">
        <f>H6</f>
        <v>4.8489919515499249</v>
      </c>
      <c r="I36" s="323"/>
      <c r="J36" s="324">
        <v>14.46</v>
      </c>
      <c r="K36" s="231"/>
      <c r="L36" s="231"/>
      <c r="M36" s="236"/>
      <c r="N36" s="325">
        <f t="shared" si="17"/>
        <v>3.6005400000000001</v>
      </c>
      <c r="O36" s="231">
        <f t="shared" si="18"/>
        <v>5.7840000000000007</v>
      </c>
      <c r="P36" s="238">
        <f t="shared" si="19"/>
        <v>11.448517874437494</v>
      </c>
      <c r="Q36" s="239">
        <f t="shared" si="20"/>
        <v>11.226059243266334</v>
      </c>
      <c r="R36" s="227">
        <f t="shared" si="4"/>
        <v>1868.1268153276174</v>
      </c>
      <c r="S36" s="1103">
        <f t="shared" si="5"/>
        <v>1647.9513958646489</v>
      </c>
      <c r="T36" s="1116">
        <v>2</v>
      </c>
      <c r="U36" s="231" t="s">
        <v>50</v>
      </c>
      <c r="V36" s="231">
        <v>6.3</v>
      </c>
      <c r="W36" s="231">
        <v>11</v>
      </c>
      <c r="X36" s="231">
        <v>35</v>
      </c>
      <c r="Y36" s="231">
        <v>6.3</v>
      </c>
      <c r="Z36" s="239">
        <v>8</v>
      </c>
      <c r="AA36" s="326" t="s">
        <v>51</v>
      </c>
      <c r="AB36" s="231">
        <v>13.5</v>
      </c>
      <c r="AC36" s="327">
        <f t="shared" si="21"/>
        <v>15.555555555555559</v>
      </c>
      <c r="AD36" s="237">
        <f t="shared" si="7"/>
        <v>26.667337706614866</v>
      </c>
      <c r="AE36" s="327">
        <f t="shared" si="8"/>
        <v>26.434899447955555</v>
      </c>
      <c r="AF36" s="196">
        <f t="shared" si="9"/>
        <v>0.86402174169432167</v>
      </c>
      <c r="AG36" s="197">
        <f t="shared" si="10"/>
        <v>0.85649074211375997</v>
      </c>
      <c r="AH36" s="340">
        <f t="shared" si="11"/>
        <v>802.00293978686432</v>
      </c>
      <c r="AI36" s="240">
        <f t="shared" si="12"/>
        <v>699.83243312206992</v>
      </c>
      <c r="AJ36" s="240">
        <f t="shared" si="22"/>
        <v>583.1936942683916</v>
      </c>
      <c r="AK36" s="240">
        <f t="shared" si="23"/>
        <v>466.55495541471328</v>
      </c>
      <c r="AL36" s="240">
        <f t="shared" si="15"/>
        <v>4209.8632700912203</v>
      </c>
      <c r="AM36" s="282">
        <f t="shared" si="16"/>
        <v>3677.7980719628304</v>
      </c>
    </row>
    <row r="37" spans="1:39" ht="12.75" customHeight="1" x14ac:dyDescent="0.2">
      <c r="A37" s="275">
        <v>2</v>
      </c>
      <c r="B37" s="2611" t="s">
        <v>91</v>
      </c>
      <c r="C37" s="2613" t="s">
        <v>43</v>
      </c>
      <c r="D37" s="1612">
        <v>2.4</v>
      </c>
      <c r="E37" s="321" t="s">
        <v>35</v>
      </c>
      <c r="F37" s="230" t="s">
        <v>57</v>
      </c>
      <c r="G37" s="231">
        <v>6.141</v>
      </c>
      <c r="H37" s="322">
        <v>6.81</v>
      </c>
      <c r="I37" s="323"/>
      <c r="J37" s="324">
        <v>18.75</v>
      </c>
      <c r="K37" s="231"/>
      <c r="L37" s="231"/>
      <c r="M37" s="236"/>
      <c r="N37" s="325">
        <f t="shared" si="17"/>
        <v>4.6687500000000002</v>
      </c>
      <c r="O37" s="231">
        <f t="shared" si="18"/>
        <v>7.5</v>
      </c>
      <c r="P37" s="238">
        <f t="shared" si="19"/>
        <v>14.417839906258497</v>
      </c>
      <c r="Q37" s="239">
        <f t="shared" si="20"/>
        <v>15.052352858025218</v>
      </c>
      <c r="R37" s="227">
        <f t="shared" si="4"/>
        <v>1483.390256518969</v>
      </c>
      <c r="S37" s="1103">
        <f t="shared" si="5"/>
        <v>1229.0437365170228</v>
      </c>
      <c r="T37" s="1116">
        <v>1</v>
      </c>
      <c r="U37" s="231" t="s">
        <v>50</v>
      </c>
      <c r="V37" s="231">
        <v>6.3</v>
      </c>
      <c r="W37" s="231">
        <v>11</v>
      </c>
      <c r="X37" s="231">
        <v>35</v>
      </c>
      <c r="Y37" s="231">
        <v>6.3</v>
      </c>
      <c r="Z37" s="239">
        <v>8</v>
      </c>
      <c r="AA37" s="326" t="s">
        <v>51</v>
      </c>
      <c r="AB37" s="231">
        <v>6</v>
      </c>
      <c r="AC37" s="327">
        <f t="shared" si="21"/>
        <v>15.555555555555559</v>
      </c>
      <c r="AD37" s="237">
        <f t="shared" si="7"/>
        <v>29.567483539712033</v>
      </c>
      <c r="AE37" s="327">
        <f t="shared" si="8"/>
        <v>30.228275425575891</v>
      </c>
      <c r="AF37" s="196">
        <f t="shared" si="9"/>
        <v>0.95798646668666976</v>
      </c>
      <c r="AG37" s="197">
        <f t="shared" si="10"/>
        <v>0.97939612378865892</v>
      </c>
      <c r="AH37" s="340">
        <f t="shared" si="11"/>
        <v>723.33796037356365</v>
      </c>
      <c r="AI37" s="240">
        <f t="shared" si="12"/>
        <v>612.00977361570892</v>
      </c>
      <c r="AJ37" s="240">
        <f t="shared" si="22"/>
        <v>510.00814467975744</v>
      </c>
      <c r="AK37" s="240">
        <f t="shared" si="23"/>
        <v>408.00651574380595</v>
      </c>
      <c r="AL37" s="240">
        <f t="shared" si="15"/>
        <v>3796.9360960804297</v>
      </c>
      <c r="AM37" s="282">
        <f t="shared" si="16"/>
        <v>3216.2675790615335</v>
      </c>
    </row>
    <row r="38" spans="1:39" ht="12.75" customHeight="1" x14ac:dyDescent="0.2">
      <c r="A38" s="275">
        <v>2</v>
      </c>
      <c r="B38" s="2612"/>
      <c r="C38" s="2614"/>
      <c r="D38" s="1612">
        <v>2.4</v>
      </c>
      <c r="E38" s="321" t="s">
        <v>35</v>
      </c>
      <c r="F38" s="230" t="s">
        <v>57</v>
      </c>
      <c r="G38" s="231">
        <v>6.141</v>
      </c>
      <c r="H38" s="322">
        <v>6.81</v>
      </c>
      <c r="I38" s="323"/>
      <c r="J38" s="324">
        <v>18.75</v>
      </c>
      <c r="K38" s="231"/>
      <c r="L38" s="231"/>
      <c r="M38" s="236"/>
      <c r="N38" s="325">
        <f t="shared" si="17"/>
        <v>4.6687500000000002</v>
      </c>
      <c r="O38" s="231">
        <f t="shared" si="18"/>
        <v>7.5</v>
      </c>
      <c r="P38" s="238">
        <f t="shared" si="19"/>
        <v>14.417839906258497</v>
      </c>
      <c r="Q38" s="239">
        <f t="shared" si="20"/>
        <v>15.052352858025218</v>
      </c>
      <c r="R38" s="227">
        <f t="shared" si="4"/>
        <v>1483.390256518969</v>
      </c>
      <c r="S38" s="1103">
        <f t="shared" si="5"/>
        <v>1229.0437365170228</v>
      </c>
      <c r="T38" s="1116">
        <v>2</v>
      </c>
      <c r="U38" s="231" t="s">
        <v>50</v>
      </c>
      <c r="V38" s="231">
        <v>6.3</v>
      </c>
      <c r="W38" s="231">
        <v>11</v>
      </c>
      <c r="X38" s="231">
        <v>35</v>
      </c>
      <c r="Y38" s="231">
        <v>6.3</v>
      </c>
      <c r="Z38" s="239">
        <v>7.91</v>
      </c>
      <c r="AA38" s="326" t="s">
        <v>51</v>
      </c>
      <c r="AB38" s="231">
        <v>6</v>
      </c>
      <c r="AC38" s="327">
        <f t="shared" si="21"/>
        <v>15.380555555555555</v>
      </c>
      <c r="AD38" s="237">
        <f t="shared" si="7"/>
        <v>29.394691926038234</v>
      </c>
      <c r="AE38" s="327">
        <f t="shared" si="8"/>
        <v>30.055387466476464</v>
      </c>
      <c r="AF38" s="196">
        <f t="shared" si="9"/>
        <v>0.95238801840363874</v>
      </c>
      <c r="AG38" s="197">
        <f t="shared" si="10"/>
        <v>0.97379455391383762</v>
      </c>
      <c r="AH38" s="340">
        <f t="shared" si="11"/>
        <v>727.58997749689149</v>
      </c>
      <c r="AI38" s="240">
        <f t="shared" si="12"/>
        <v>615.53024464032433</v>
      </c>
      <c r="AJ38" s="240">
        <f t="shared" si="22"/>
        <v>512.94187053360361</v>
      </c>
      <c r="AK38" s="240">
        <f t="shared" si="23"/>
        <v>410.35349642688288</v>
      </c>
      <c r="AL38" s="240">
        <f t="shared" si="15"/>
        <v>3819.2557283701244</v>
      </c>
      <c r="AM38" s="282">
        <f t="shared" si="16"/>
        <v>3234.7685529146174</v>
      </c>
    </row>
    <row r="39" spans="1:39" ht="12.75" customHeight="1" x14ac:dyDescent="0.2">
      <c r="A39" s="275">
        <v>2</v>
      </c>
      <c r="B39" s="2611" t="s">
        <v>92</v>
      </c>
      <c r="C39" s="2613" t="s">
        <v>43</v>
      </c>
      <c r="D39" s="1612">
        <v>2.5</v>
      </c>
      <c r="E39" s="321" t="s">
        <v>35</v>
      </c>
      <c r="F39" s="230" t="s">
        <v>159</v>
      </c>
      <c r="G39" s="2457">
        <f>G5</f>
        <v>5.0832300606437277</v>
      </c>
      <c r="H39" s="2471">
        <f>H5</f>
        <v>4.8489919515499249</v>
      </c>
      <c r="I39" s="323"/>
      <c r="J39" s="324">
        <v>31.1</v>
      </c>
      <c r="K39" s="231"/>
      <c r="L39" s="231"/>
      <c r="M39" s="236"/>
      <c r="N39" s="325">
        <f t="shared" si="17"/>
        <v>7.7439</v>
      </c>
      <c r="O39" s="231">
        <f t="shared" si="18"/>
        <v>12.440000000000001</v>
      </c>
      <c r="P39" s="238">
        <f t="shared" si="19"/>
        <v>19.158068247301138</v>
      </c>
      <c r="Q39" s="239">
        <f t="shared" si="20"/>
        <v>18.944055265722756</v>
      </c>
      <c r="R39" s="227">
        <f t="shared" si="4"/>
        <v>1116.3590692400378</v>
      </c>
      <c r="S39" s="1103">
        <f t="shared" si="5"/>
        <v>976.55965106234532</v>
      </c>
      <c r="T39" s="1116">
        <v>1</v>
      </c>
      <c r="U39" s="231" t="s">
        <v>50</v>
      </c>
      <c r="V39" s="231">
        <v>6.3</v>
      </c>
      <c r="W39" s="231">
        <v>11</v>
      </c>
      <c r="X39" s="231">
        <v>35</v>
      </c>
      <c r="Y39" s="231">
        <v>6.3</v>
      </c>
      <c r="Z39" s="239">
        <v>7.7</v>
      </c>
      <c r="AA39" s="326" t="s">
        <v>51</v>
      </c>
      <c r="AB39" s="231">
        <v>6</v>
      </c>
      <c r="AC39" s="327">
        <f t="shared" si="21"/>
        <v>14.972222222222221</v>
      </c>
      <c r="AD39" s="237">
        <f t="shared" si="7"/>
        <v>33.405424803136661</v>
      </c>
      <c r="AE39" s="327">
        <f t="shared" si="8"/>
        <v>33.177611836538155</v>
      </c>
      <c r="AF39" s="196">
        <f t="shared" ref="AF39:AF56" si="24">SQRT(POWER((AC39+O39+G39),2)+POWER(N39,2))*POWER(6.3/X39,2)</f>
        <v>1.0823357636216278</v>
      </c>
      <c r="AG39" s="197">
        <f t="shared" ref="AG39:AG56" si="25">SQRT(POWER((H39+O39+AC39),2)+POWER(N39,2))*POWER(6.3/X39,2)</f>
        <v>1.0749546235038361</v>
      </c>
      <c r="AH39" s="340">
        <f t="shared" si="11"/>
        <v>640.23383516398269</v>
      </c>
      <c r="AI39" s="240">
        <f t="shared" si="12"/>
        <v>557.60493224006393</v>
      </c>
      <c r="AJ39" s="240">
        <f t="shared" si="22"/>
        <v>464.67077686671996</v>
      </c>
      <c r="AK39" s="240">
        <f t="shared" si="23"/>
        <v>371.73662149337594</v>
      </c>
      <c r="AL39" s="240">
        <f t="shared" si="15"/>
        <v>3360.7070164141473</v>
      </c>
      <c r="AM39" s="282">
        <f t="shared" si="16"/>
        <v>2930.3562505108466</v>
      </c>
    </row>
    <row r="40" spans="1:39" ht="12.75" customHeight="1" x14ac:dyDescent="0.2">
      <c r="A40" s="275">
        <v>2</v>
      </c>
      <c r="B40" s="2612"/>
      <c r="C40" s="2614"/>
      <c r="D40" s="1612">
        <v>2.5</v>
      </c>
      <c r="E40" s="321" t="s">
        <v>35</v>
      </c>
      <c r="F40" s="230" t="s">
        <v>159</v>
      </c>
      <c r="G40" s="2457">
        <f>G6</f>
        <v>5.0835973991363321</v>
      </c>
      <c r="H40" s="2471">
        <f>H6</f>
        <v>4.8489919515499249</v>
      </c>
      <c r="I40" s="323"/>
      <c r="J40" s="324">
        <v>31.1</v>
      </c>
      <c r="K40" s="231"/>
      <c r="L40" s="231"/>
      <c r="M40" s="236"/>
      <c r="N40" s="325">
        <f t="shared" si="17"/>
        <v>7.7439</v>
      </c>
      <c r="O40" s="231">
        <f t="shared" si="18"/>
        <v>12.440000000000001</v>
      </c>
      <c r="P40" s="238">
        <f t="shared" si="19"/>
        <v>19.158404239837349</v>
      </c>
      <c r="Q40" s="239">
        <f t="shared" si="20"/>
        <v>18.944055265722756</v>
      </c>
      <c r="R40" s="227">
        <f t="shared" si="4"/>
        <v>1116.3394909750475</v>
      </c>
      <c r="S40" s="1103">
        <f t="shared" si="5"/>
        <v>976.55965106234532</v>
      </c>
      <c r="T40" s="1116">
        <v>2</v>
      </c>
      <c r="U40" s="231" t="s">
        <v>50</v>
      </c>
      <c r="V40" s="231">
        <v>6.3</v>
      </c>
      <c r="W40" s="231">
        <v>11</v>
      </c>
      <c r="X40" s="231">
        <v>35</v>
      </c>
      <c r="Y40" s="231">
        <v>6.3</v>
      </c>
      <c r="Z40" s="239">
        <v>7.7</v>
      </c>
      <c r="AA40" s="326" t="s">
        <v>51</v>
      </c>
      <c r="AB40" s="231">
        <v>6</v>
      </c>
      <c r="AC40" s="327">
        <f t="shared" si="21"/>
        <v>14.972222222222221</v>
      </c>
      <c r="AD40" s="237">
        <f t="shared" si="7"/>
        <v>33.405782135341056</v>
      </c>
      <c r="AE40" s="327">
        <f t="shared" si="8"/>
        <v>33.177611836538155</v>
      </c>
      <c r="AF40" s="196">
        <f t="shared" si="24"/>
        <v>1.0823473411850502</v>
      </c>
      <c r="AG40" s="197">
        <f t="shared" si="25"/>
        <v>1.0749546235038361</v>
      </c>
      <c r="AH40" s="340">
        <f t="shared" si="11"/>
        <v>640.22698676370521</v>
      </c>
      <c r="AI40" s="240">
        <f t="shared" si="12"/>
        <v>557.60493224006393</v>
      </c>
      <c r="AJ40" s="240">
        <f t="shared" si="22"/>
        <v>464.67077686671996</v>
      </c>
      <c r="AK40" s="240">
        <f t="shared" si="23"/>
        <v>371.73662149337594</v>
      </c>
      <c r="AL40" s="240">
        <f t="shared" si="15"/>
        <v>3360.6710678815962</v>
      </c>
      <c r="AM40" s="282">
        <f t="shared" si="16"/>
        <v>2930.3562505108466</v>
      </c>
    </row>
    <row r="41" spans="1:39" ht="12.75" customHeight="1" x14ac:dyDescent="0.2">
      <c r="A41" s="275">
        <v>2</v>
      </c>
      <c r="B41" s="2611" t="s">
        <v>93</v>
      </c>
      <c r="C41" s="2625" t="s">
        <v>341</v>
      </c>
      <c r="D41" s="1612">
        <v>2.2999999999999998</v>
      </c>
      <c r="E41" s="321" t="s">
        <v>35</v>
      </c>
      <c r="F41" s="230" t="s">
        <v>78</v>
      </c>
      <c r="G41" s="328">
        <v>6.101</v>
      </c>
      <c r="H41" s="322">
        <v>7.0510000000000002</v>
      </c>
      <c r="I41" s="323"/>
      <c r="J41" s="324">
        <v>6.86</v>
      </c>
      <c r="K41" s="231"/>
      <c r="L41" s="231"/>
      <c r="M41" s="236"/>
      <c r="N41" s="325">
        <f t="shared" si="17"/>
        <v>1.70814</v>
      </c>
      <c r="O41" s="231">
        <f t="shared" si="18"/>
        <v>2.7440000000000002</v>
      </c>
      <c r="P41" s="238">
        <f t="shared" si="19"/>
        <v>9.0084275686492603</v>
      </c>
      <c r="Q41" s="239">
        <f t="shared" si="20"/>
        <v>9.9428249134539222</v>
      </c>
      <c r="R41" s="227">
        <f t="shared" si="4"/>
        <v>2374.1416661244316</v>
      </c>
      <c r="S41" s="1103">
        <f t="shared" si="5"/>
        <v>1860.6382150979164</v>
      </c>
      <c r="T41" s="1116">
        <v>1</v>
      </c>
      <c r="U41" s="231" t="s">
        <v>50</v>
      </c>
      <c r="V41" s="231">
        <v>6.3</v>
      </c>
      <c r="W41" s="231">
        <v>11</v>
      </c>
      <c r="X41" s="231">
        <v>35</v>
      </c>
      <c r="Y41" s="231">
        <v>6.3</v>
      </c>
      <c r="Z41" s="239">
        <v>8.09</v>
      </c>
      <c r="AA41" s="231" t="s">
        <v>63</v>
      </c>
      <c r="AB41" s="231">
        <v>10</v>
      </c>
      <c r="AC41" s="327">
        <f t="shared" si="21"/>
        <v>15.730555555555558</v>
      </c>
      <c r="AD41" s="237">
        <f t="shared" si="7"/>
        <v>24.634846724179098</v>
      </c>
      <c r="AE41" s="327">
        <f t="shared" si="8"/>
        <v>25.582645068079906</v>
      </c>
      <c r="AF41" s="196">
        <f t="shared" si="24"/>
        <v>0.79816903386340277</v>
      </c>
      <c r="AG41" s="197">
        <f t="shared" si="25"/>
        <v>0.82887770020578888</v>
      </c>
      <c r="AH41" s="340">
        <f t="shared" si="11"/>
        <v>868.17196292934921</v>
      </c>
      <c r="AI41" s="240">
        <f t="shared" si="12"/>
        <v>723.14649055124107</v>
      </c>
      <c r="AJ41" s="240">
        <f t="shared" si="22"/>
        <v>602.62207545936758</v>
      </c>
      <c r="AK41" s="240">
        <f t="shared" si="23"/>
        <v>482.09766036749403</v>
      </c>
      <c r="AL41" s="240">
        <f t="shared" si="15"/>
        <v>4557.1968350023326</v>
      </c>
      <c r="AM41" s="282">
        <f t="shared" si="16"/>
        <v>3800.3193947888049</v>
      </c>
    </row>
    <row r="42" spans="1:39" ht="12.75" customHeight="1" x14ac:dyDescent="0.2">
      <c r="A42" s="275">
        <v>2</v>
      </c>
      <c r="B42" s="2612"/>
      <c r="C42" s="2626"/>
      <c r="D42" s="1612">
        <v>2.2999999999999998</v>
      </c>
      <c r="E42" s="321" t="s">
        <v>35</v>
      </c>
      <c r="F42" s="230" t="s">
        <v>78</v>
      </c>
      <c r="G42" s="328">
        <v>6.101</v>
      </c>
      <c r="H42" s="322">
        <v>7.0510000000000002</v>
      </c>
      <c r="I42" s="323"/>
      <c r="J42" s="324">
        <v>6.86</v>
      </c>
      <c r="K42" s="231"/>
      <c r="L42" s="231"/>
      <c r="M42" s="236"/>
      <c r="N42" s="325">
        <f t="shared" si="17"/>
        <v>1.70814</v>
      </c>
      <c r="O42" s="231">
        <f t="shared" si="18"/>
        <v>2.7440000000000002</v>
      </c>
      <c r="P42" s="238">
        <f t="shared" si="19"/>
        <v>9.0084275686492603</v>
      </c>
      <c r="Q42" s="239">
        <f t="shared" si="20"/>
        <v>9.9428249134539222</v>
      </c>
      <c r="R42" s="227">
        <f t="shared" si="4"/>
        <v>2374.1416661244316</v>
      </c>
      <c r="S42" s="1103">
        <f t="shared" si="5"/>
        <v>1860.6382150979164</v>
      </c>
      <c r="T42" s="1116">
        <v>2</v>
      </c>
      <c r="U42" s="231" t="s">
        <v>50</v>
      </c>
      <c r="V42" s="231">
        <v>6.3</v>
      </c>
      <c r="W42" s="231">
        <v>11</v>
      </c>
      <c r="X42" s="231">
        <v>35</v>
      </c>
      <c r="Y42" s="231">
        <v>6.3</v>
      </c>
      <c r="Z42" s="239">
        <v>8</v>
      </c>
      <c r="AA42" s="231" t="s">
        <v>63</v>
      </c>
      <c r="AB42" s="231">
        <v>10</v>
      </c>
      <c r="AC42" s="327">
        <f t="shared" si="21"/>
        <v>15.555555555555559</v>
      </c>
      <c r="AD42" s="237">
        <f t="shared" si="7"/>
        <v>24.460270924079179</v>
      </c>
      <c r="AE42" s="327">
        <f t="shared" si="8"/>
        <v>25.408038279940243</v>
      </c>
      <c r="AF42" s="196">
        <f t="shared" si="24"/>
        <v>0.79251277794016539</v>
      </c>
      <c r="AG42" s="197">
        <f t="shared" si="25"/>
        <v>0.8232204402700638</v>
      </c>
      <c r="AH42" s="340">
        <f t="shared" si="11"/>
        <v>874.36820726053975</v>
      </c>
      <c r="AI42" s="240">
        <f t="shared" si="12"/>
        <v>728.11603147677204</v>
      </c>
      <c r="AJ42" s="240">
        <f t="shared" si="22"/>
        <v>606.76335956397668</v>
      </c>
      <c r="AK42" s="240">
        <f t="shared" si="23"/>
        <v>485.41068765118138</v>
      </c>
      <c r="AL42" s="240">
        <f t="shared" si="15"/>
        <v>4589.7220791483478</v>
      </c>
      <c r="AM42" s="282">
        <f t="shared" si="16"/>
        <v>3826.4356008539075</v>
      </c>
    </row>
    <row r="43" spans="1:39" ht="12.75" customHeight="1" x14ac:dyDescent="0.2">
      <c r="A43" s="275">
        <v>2</v>
      </c>
      <c r="B43" s="2611" t="s">
        <v>95</v>
      </c>
      <c r="C43" s="2625" t="s">
        <v>341</v>
      </c>
      <c r="D43" s="1612">
        <v>2.4</v>
      </c>
      <c r="E43" s="321" t="s">
        <v>35</v>
      </c>
      <c r="F43" s="230" t="s">
        <v>57</v>
      </c>
      <c r="G43" s="231">
        <v>6.141</v>
      </c>
      <c r="H43" s="322">
        <v>6.81</v>
      </c>
      <c r="I43" s="323"/>
      <c r="J43" s="324">
        <v>22.13</v>
      </c>
      <c r="K43" s="231"/>
      <c r="L43" s="231"/>
      <c r="M43" s="236"/>
      <c r="N43" s="325">
        <f t="shared" si="17"/>
        <v>5.51037</v>
      </c>
      <c r="O43" s="231">
        <f t="shared" si="18"/>
        <v>8.8520000000000003</v>
      </c>
      <c r="P43" s="238">
        <f t="shared" si="19"/>
        <v>15.973547712919006</v>
      </c>
      <c r="Q43" s="239">
        <f t="shared" si="20"/>
        <v>16.603084699443652</v>
      </c>
      <c r="R43" s="227">
        <f t="shared" si="4"/>
        <v>1338.9187938316745</v>
      </c>
      <c r="S43" s="1103">
        <f t="shared" si="5"/>
        <v>1114.2507753766931</v>
      </c>
      <c r="T43" s="1116">
        <v>1</v>
      </c>
      <c r="U43" s="231" t="s">
        <v>50</v>
      </c>
      <c r="V43" s="231">
        <v>6.3</v>
      </c>
      <c r="W43" s="231">
        <v>11</v>
      </c>
      <c r="X43" s="231">
        <v>35</v>
      </c>
      <c r="Y43" s="231">
        <v>6.3</v>
      </c>
      <c r="Z43" s="239">
        <v>8</v>
      </c>
      <c r="AA43" s="231" t="s">
        <v>63</v>
      </c>
      <c r="AB43" s="231">
        <v>5.32</v>
      </c>
      <c r="AC43" s="327">
        <f t="shared" si="21"/>
        <v>15.555555555555559</v>
      </c>
      <c r="AD43" s="237">
        <f t="shared" si="7"/>
        <v>31.04155962685774</v>
      </c>
      <c r="AE43" s="327">
        <f t="shared" si="8"/>
        <v>31.700156977546623</v>
      </c>
      <c r="AF43" s="196">
        <f t="shared" si="24"/>
        <v>1.0057465319101908</v>
      </c>
      <c r="AG43" s="197">
        <f t="shared" si="25"/>
        <v>1.0270850860725105</v>
      </c>
      <c r="AH43" s="340">
        <f t="shared" si="11"/>
        <v>688.98868143498623</v>
      </c>
      <c r="AI43" s="240">
        <f t="shared" si="12"/>
        <v>583.59332457260837</v>
      </c>
      <c r="AJ43" s="240">
        <f t="shared" si="22"/>
        <v>486.32777047717366</v>
      </c>
      <c r="AK43" s="240">
        <f t="shared" si="23"/>
        <v>389.06221638173889</v>
      </c>
      <c r="AL43" s="240">
        <f t="shared" si="15"/>
        <v>3616.6303134157615</v>
      </c>
      <c r="AM43" s="282">
        <f t="shared" si="16"/>
        <v>3066.931885892086</v>
      </c>
    </row>
    <row r="44" spans="1:39" ht="12.75" customHeight="1" x14ac:dyDescent="0.2">
      <c r="A44" s="275">
        <v>2</v>
      </c>
      <c r="B44" s="2612"/>
      <c r="C44" s="2626"/>
      <c r="D44" s="1612">
        <v>2.4</v>
      </c>
      <c r="E44" s="321" t="s">
        <v>35</v>
      </c>
      <c r="F44" s="230" t="s">
        <v>57</v>
      </c>
      <c r="G44" s="231">
        <v>6.141</v>
      </c>
      <c r="H44" s="322">
        <v>6.81</v>
      </c>
      <c r="I44" s="323"/>
      <c r="J44" s="324">
        <v>22.13</v>
      </c>
      <c r="K44" s="231"/>
      <c r="L44" s="231"/>
      <c r="M44" s="236"/>
      <c r="N44" s="325">
        <f t="shared" si="17"/>
        <v>5.51037</v>
      </c>
      <c r="O44" s="231">
        <f t="shared" si="18"/>
        <v>8.8520000000000003</v>
      </c>
      <c r="P44" s="238">
        <f t="shared" si="19"/>
        <v>15.973547712919006</v>
      </c>
      <c r="Q44" s="239">
        <f t="shared" si="20"/>
        <v>16.603084699443652</v>
      </c>
      <c r="R44" s="227">
        <f t="shared" si="4"/>
        <v>1338.9187938316745</v>
      </c>
      <c r="S44" s="1103">
        <f t="shared" si="5"/>
        <v>1114.2507753766931</v>
      </c>
      <c r="T44" s="1116">
        <v>2</v>
      </c>
      <c r="U44" s="231" t="s">
        <v>50</v>
      </c>
      <c r="V44" s="231">
        <v>6.3</v>
      </c>
      <c r="W44" s="231">
        <v>11</v>
      </c>
      <c r="X44" s="231">
        <v>35</v>
      </c>
      <c r="Y44" s="231">
        <v>6.3</v>
      </c>
      <c r="Z44" s="239">
        <v>8.08</v>
      </c>
      <c r="AA44" s="231" t="s">
        <v>63</v>
      </c>
      <c r="AB44" s="231">
        <v>5.32</v>
      </c>
      <c r="AC44" s="327">
        <f t="shared" si="21"/>
        <v>15.71111111111111</v>
      </c>
      <c r="AD44" s="237">
        <f t="shared" si="7"/>
        <v>31.194656860756727</v>
      </c>
      <c r="AE44" s="327">
        <f t="shared" si="8"/>
        <v>31.853355840900395</v>
      </c>
      <c r="AF44" s="1606">
        <f t="shared" si="24"/>
        <v>1.0107068822885179</v>
      </c>
      <c r="AG44" s="1603">
        <f t="shared" si="25"/>
        <v>1.0320487292451725</v>
      </c>
      <c r="AH44" s="340">
        <f t="shared" si="11"/>
        <v>685.60726064275741</v>
      </c>
      <c r="AI44" s="240">
        <f t="shared" si="12"/>
        <v>580.7865297585256</v>
      </c>
      <c r="AJ44" s="240">
        <f t="shared" si="22"/>
        <v>483.98877479877137</v>
      </c>
      <c r="AK44" s="240">
        <f t="shared" si="23"/>
        <v>387.19101983901709</v>
      </c>
      <c r="AL44" s="240">
        <f t="shared" si="15"/>
        <v>3598.8806039225396</v>
      </c>
      <c r="AM44" s="282">
        <f t="shared" si="16"/>
        <v>3052.1814626949545</v>
      </c>
    </row>
    <row r="45" spans="1:39" ht="12.75" customHeight="1" x14ac:dyDescent="0.2">
      <c r="A45" s="275">
        <v>2</v>
      </c>
      <c r="B45" s="2611" t="s">
        <v>135</v>
      </c>
      <c r="C45" s="2625" t="s">
        <v>341</v>
      </c>
      <c r="D45" s="1612">
        <v>2.4</v>
      </c>
      <c r="E45" s="321" t="s">
        <v>35</v>
      </c>
      <c r="F45" s="230" t="s">
        <v>161</v>
      </c>
      <c r="G45" s="231">
        <v>17.035</v>
      </c>
      <c r="H45" s="329">
        <v>18.809999999999999</v>
      </c>
      <c r="I45" s="323"/>
      <c r="J45" s="324">
        <v>36.200000000000003</v>
      </c>
      <c r="K45" s="231"/>
      <c r="L45" s="231"/>
      <c r="M45" s="236"/>
      <c r="N45" s="325">
        <f t="shared" si="17"/>
        <v>9.0137999999999998</v>
      </c>
      <c r="O45" s="231">
        <f t="shared" si="18"/>
        <v>14.480000000000002</v>
      </c>
      <c r="P45" s="238">
        <f t="shared" si="19"/>
        <v>32.778709789129891</v>
      </c>
      <c r="Q45" s="239">
        <f t="shared" si="20"/>
        <v>34.488732804207231</v>
      </c>
      <c r="R45" s="240">
        <f t="shared" si="4"/>
        <v>652.47483426228973</v>
      </c>
      <c r="S45" s="898">
        <f t="shared" si="5"/>
        <v>536.40706676654736</v>
      </c>
      <c r="T45" s="1116">
        <v>1</v>
      </c>
      <c r="U45" s="231" t="s">
        <v>50</v>
      </c>
      <c r="V45" s="231">
        <v>6.3</v>
      </c>
      <c r="W45" s="231">
        <v>11</v>
      </c>
      <c r="X45" s="231">
        <v>35</v>
      </c>
      <c r="Y45" s="231">
        <v>6.3</v>
      </c>
      <c r="Z45" s="239">
        <v>7.8</v>
      </c>
      <c r="AA45" s="231" t="s">
        <v>63</v>
      </c>
      <c r="AB45" s="231">
        <v>10</v>
      </c>
      <c r="AC45" s="327">
        <f t="shared" si="21"/>
        <v>15.166666666666666</v>
      </c>
      <c r="AD45" s="237">
        <f t="shared" si="7"/>
        <v>47.543943812201555</v>
      </c>
      <c r="AE45" s="327">
        <f t="shared" si="8"/>
        <v>49.287900491747912</v>
      </c>
      <c r="AF45" s="196">
        <f t="shared" si="24"/>
        <v>1.5404237795153304</v>
      </c>
      <c r="AG45" s="197">
        <f t="shared" si="25"/>
        <v>1.5969279759326322</v>
      </c>
      <c r="AH45" s="340">
        <f t="shared" si="11"/>
        <v>449.84243043601793</v>
      </c>
      <c r="AI45" s="240">
        <f t="shared" si="12"/>
        <v>375.3456693311046</v>
      </c>
      <c r="AJ45" s="240">
        <f t="shared" si="22"/>
        <v>312.78805777592049</v>
      </c>
      <c r="AK45" s="240">
        <f t="shared" si="23"/>
        <v>250.23044622073641</v>
      </c>
      <c r="AL45" s="240">
        <f t="shared" si="15"/>
        <v>2361.30696194759</v>
      </c>
      <c r="AM45" s="282">
        <f t="shared" si="16"/>
        <v>1972.5373012895889</v>
      </c>
    </row>
    <row r="46" spans="1:39" ht="12.75" customHeight="1" x14ac:dyDescent="0.2">
      <c r="A46" s="275">
        <v>2</v>
      </c>
      <c r="B46" s="2612"/>
      <c r="C46" s="2626"/>
      <c r="D46" s="1612">
        <v>2.4</v>
      </c>
      <c r="E46" s="321" t="s">
        <v>35</v>
      </c>
      <c r="F46" s="230" t="s">
        <v>161</v>
      </c>
      <c r="G46" s="231">
        <v>10.755000000000001</v>
      </c>
      <c r="H46" s="329">
        <v>12.53</v>
      </c>
      <c r="I46" s="323"/>
      <c r="J46" s="324">
        <v>36.200000000000003</v>
      </c>
      <c r="K46" s="231"/>
      <c r="L46" s="231"/>
      <c r="M46" s="236"/>
      <c r="N46" s="325">
        <f t="shared" si="17"/>
        <v>9.0137999999999998</v>
      </c>
      <c r="O46" s="231">
        <f t="shared" si="18"/>
        <v>14.480000000000002</v>
      </c>
      <c r="P46" s="238">
        <f t="shared" si="19"/>
        <v>26.79652618232446</v>
      </c>
      <c r="Q46" s="239">
        <f t="shared" si="20"/>
        <v>28.474351448979483</v>
      </c>
      <c r="R46" s="227">
        <f t="shared" si="4"/>
        <v>798.1364110957677</v>
      </c>
      <c r="S46" s="1103">
        <f t="shared" si="5"/>
        <v>649.70751074518455</v>
      </c>
      <c r="T46" s="1116">
        <v>2</v>
      </c>
      <c r="U46" s="231" t="s">
        <v>50</v>
      </c>
      <c r="V46" s="231">
        <v>6.3</v>
      </c>
      <c r="W46" s="231">
        <v>11</v>
      </c>
      <c r="X46" s="231">
        <v>35</v>
      </c>
      <c r="Y46" s="231">
        <v>6.3</v>
      </c>
      <c r="Z46" s="239">
        <v>7.8</v>
      </c>
      <c r="AA46" s="231" t="s">
        <v>63</v>
      </c>
      <c r="AB46" s="231">
        <v>10</v>
      </c>
      <c r="AC46" s="327">
        <f t="shared" si="21"/>
        <v>15.166666666666666</v>
      </c>
      <c r="AD46" s="237">
        <f t="shared" si="7"/>
        <v>41.394966600837414</v>
      </c>
      <c r="AE46" s="327">
        <f t="shared" si="8"/>
        <v>43.129106199307117</v>
      </c>
      <c r="AF46" s="196">
        <f t="shared" si="24"/>
        <v>1.3411969178671321</v>
      </c>
      <c r="AG46" s="197">
        <f t="shared" si="25"/>
        <v>1.3973830408575505</v>
      </c>
      <c r="AH46" s="340">
        <f t="shared" si="11"/>
        <v>516.66386020375626</v>
      </c>
      <c r="AI46" s="240">
        <f t="shared" si="12"/>
        <v>428.94466475860349</v>
      </c>
      <c r="AJ46" s="240">
        <f t="shared" si="22"/>
        <v>357.45388729883626</v>
      </c>
      <c r="AK46" s="240">
        <f t="shared" si="23"/>
        <v>285.96310983906898</v>
      </c>
      <c r="AL46" s="240">
        <f t="shared" si="15"/>
        <v>2712.065131124552</v>
      </c>
      <c r="AM46" s="282">
        <f t="shared" si="16"/>
        <v>2254.2137036863551</v>
      </c>
    </row>
    <row r="47" spans="1:39" ht="12.75" customHeight="1" x14ac:dyDescent="0.2">
      <c r="A47" s="274">
        <v>2</v>
      </c>
      <c r="B47" s="2611" t="s">
        <v>56</v>
      </c>
      <c r="C47" s="2613" t="s">
        <v>43</v>
      </c>
      <c r="D47" s="1592">
        <v>2.5</v>
      </c>
      <c r="E47" s="355" t="s">
        <v>35</v>
      </c>
      <c r="F47" s="1610" t="s">
        <v>159</v>
      </c>
      <c r="G47" s="2457">
        <f>G5</f>
        <v>5.0832300606437277</v>
      </c>
      <c r="H47" s="2471">
        <f>H5</f>
        <v>4.8489919515499249</v>
      </c>
      <c r="I47" s="356"/>
      <c r="J47" s="357">
        <v>20.2</v>
      </c>
      <c r="K47" s="218"/>
      <c r="L47" s="218"/>
      <c r="M47" s="223"/>
      <c r="N47" s="358">
        <f t="shared" si="17"/>
        <v>5.0297999999999998</v>
      </c>
      <c r="O47" s="218">
        <f t="shared" si="18"/>
        <v>8.08</v>
      </c>
      <c r="P47" s="225">
        <f t="shared" si="19"/>
        <v>14.091469535482616</v>
      </c>
      <c r="Q47" s="226">
        <f t="shared" si="20"/>
        <v>13.872913209677437</v>
      </c>
      <c r="R47" s="227">
        <f t="shared" si="4"/>
        <v>1517.7468313819641</v>
      </c>
      <c r="S47" s="1103">
        <f t="shared" si="5"/>
        <v>1333.5338959011731</v>
      </c>
      <c r="T47" s="1115">
        <v>1</v>
      </c>
      <c r="U47" s="218" t="s">
        <v>50</v>
      </c>
      <c r="V47" s="218">
        <v>6.3</v>
      </c>
      <c r="W47" s="231">
        <v>11</v>
      </c>
      <c r="X47" s="218">
        <v>35</v>
      </c>
      <c r="Y47" s="218">
        <v>6.3</v>
      </c>
      <c r="Z47" s="226">
        <v>7.47</v>
      </c>
      <c r="AA47" s="359" t="s">
        <v>51</v>
      </c>
      <c r="AB47" s="218">
        <v>10</v>
      </c>
      <c r="AC47" s="360">
        <f t="shared" si="21"/>
        <v>14.525000000000002</v>
      </c>
      <c r="AD47" s="224">
        <f t="shared" si="7"/>
        <v>28.141374734208263</v>
      </c>
      <c r="AE47" s="360">
        <f t="shared" si="8"/>
        <v>27.910939828600689</v>
      </c>
      <c r="AF47" s="196">
        <f t="shared" si="24"/>
        <v>0.91178054138834763</v>
      </c>
      <c r="AG47" s="197">
        <f t="shared" si="25"/>
        <v>0.90431445044666214</v>
      </c>
      <c r="AH47" s="361">
        <f t="shared" si="11"/>
        <v>759.99425895125648</v>
      </c>
      <c r="AI47" s="227">
        <f t="shared" si="12"/>
        <v>662.8225388900313</v>
      </c>
      <c r="AJ47" s="227">
        <f t="shared" si="22"/>
        <v>552.35211574169273</v>
      </c>
      <c r="AK47" s="227">
        <f t="shared" si="23"/>
        <v>441.88169259335422</v>
      </c>
      <c r="AL47" s="227">
        <f t="shared" si="15"/>
        <v>3989.351855853999</v>
      </c>
      <c r="AM47" s="280">
        <f t="shared" si="16"/>
        <v>3483.3016308034676</v>
      </c>
    </row>
    <row r="48" spans="1:39" ht="12.75" customHeight="1" x14ac:dyDescent="0.2">
      <c r="A48" s="275">
        <v>2</v>
      </c>
      <c r="B48" s="2612"/>
      <c r="C48" s="2614"/>
      <c r="D48" s="1612">
        <v>2.5</v>
      </c>
      <c r="E48" s="321" t="s">
        <v>35</v>
      </c>
      <c r="F48" s="230" t="s">
        <v>159</v>
      </c>
      <c r="G48" s="2457">
        <f>G6</f>
        <v>5.0835973991363321</v>
      </c>
      <c r="H48" s="2471">
        <f>H6</f>
        <v>4.8489919515499249</v>
      </c>
      <c r="I48" s="323"/>
      <c r="J48" s="324">
        <v>20.2</v>
      </c>
      <c r="K48" s="231"/>
      <c r="L48" s="231"/>
      <c r="M48" s="236"/>
      <c r="N48" s="325">
        <f t="shared" si="17"/>
        <v>5.0297999999999998</v>
      </c>
      <c r="O48" s="231">
        <f t="shared" si="18"/>
        <v>8.08</v>
      </c>
      <c r="P48" s="238">
        <f t="shared" si="19"/>
        <v>14.091812677102574</v>
      </c>
      <c r="Q48" s="239">
        <f t="shared" si="20"/>
        <v>13.872913209677437</v>
      </c>
      <c r="R48" s="227">
        <f t="shared" si="4"/>
        <v>1517.7098736024122</v>
      </c>
      <c r="S48" s="1103">
        <f t="shared" si="5"/>
        <v>1333.5338959011731</v>
      </c>
      <c r="T48" s="1116">
        <v>2</v>
      </c>
      <c r="U48" s="231" t="s">
        <v>50</v>
      </c>
      <c r="V48" s="231">
        <v>6.3</v>
      </c>
      <c r="W48" s="231">
        <v>11</v>
      </c>
      <c r="X48" s="231">
        <v>35</v>
      </c>
      <c r="Y48" s="231">
        <v>6.3</v>
      </c>
      <c r="Z48" s="239">
        <v>7.42</v>
      </c>
      <c r="AA48" s="326" t="s">
        <v>51</v>
      </c>
      <c r="AB48" s="231">
        <v>10</v>
      </c>
      <c r="AC48" s="327">
        <f t="shared" si="21"/>
        <v>14.427777777777777</v>
      </c>
      <c r="AD48" s="237">
        <f t="shared" si="7"/>
        <v>28.046084792591493</v>
      </c>
      <c r="AE48" s="327">
        <f t="shared" si="8"/>
        <v>27.815314811510952</v>
      </c>
      <c r="AF48" s="196">
        <f t="shared" si="24"/>
        <v>0.90869314727996431</v>
      </c>
      <c r="AG48" s="197">
        <f t="shared" si="25"/>
        <v>0.90121619989295476</v>
      </c>
      <c r="AH48" s="340">
        <f t="shared" si="11"/>
        <v>762.57643072675046</v>
      </c>
      <c r="AI48" s="240">
        <f t="shared" si="12"/>
        <v>665.10122662153196</v>
      </c>
      <c r="AJ48" s="240">
        <f t="shared" si="22"/>
        <v>554.25102218460995</v>
      </c>
      <c r="AK48" s="240">
        <f t="shared" si="23"/>
        <v>443.400817747688</v>
      </c>
      <c r="AL48" s="240">
        <f t="shared" si="15"/>
        <v>4002.9061579337495</v>
      </c>
      <c r="AM48" s="282">
        <f t="shared" si="16"/>
        <v>3495.2767164795227</v>
      </c>
    </row>
    <row r="49" spans="1:39" ht="12.75" customHeight="1" x14ac:dyDescent="0.2">
      <c r="A49" s="275">
        <v>2</v>
      </c>
      <c r="B49" s="2611" t="s">
        <v>152</v>
      </c>
      <c r="C49" s="2625" t="s">
        <v>341</v>
      </c>
      <c r="D49" s="1612">
        <v>5.6</v>
      </c>
      <c r="E49" s="321" t="s">
        <v>35</v>
      </c>
      <c r="F49" s="230" t="s">
        <v>46</v>
      </c>
      <c r="G49" s="2467">
        <f>Мартыновская!G15</f>
        <v>4.9020181386774881</v>
      </c>
      <c r="H49" s="2474">
        <f>Мартыновская!H15</f>
        <v>5.2862861120779669</v>
      </c>
      <c r="I49" s="323"/>
      <c r="J49" s="324">
        <v>40.86</v>
      </c>
      <c r="K49" s="231"/>
      <c r="L49" s="231"/>
      <c r="M49" s="331">
        <v>1.81</v>
      </c>
      <c r="N49" s="325">
        <f t="shared" si="17"/>
        <v>10.282739999999999</v>
      </c>
      <c r="O49" s="231">
        <f t="shared" si="18"/>
        <v>17.068000000000001</v>
      </c>
      <c r="P49" s="238">
        <f t="shared" si="19"/>
        <v>24.257296611976731</v>
      </c>
      <c r="Q49" s="239">
        <f t="shared" si="20"/>
        <v>24.605870224160775</v>
      </c>
      <c r="R49" s="227">
        <f t="shared" si="4"/>
        <v>881.6845330750715</v>
      </c>
      <c r="S49" s="1103">
        <f t="shared" si="5"/>
        <v>751.85310787482922</v>
      </c>
      <c r="T49" s="1116">
        <v>1</v>
      </c>
      <c r="U49" s="231" t="s">
        <v>50</v>
      </c>
      <c r="V49" s="231">
        <v>6.3</v>
      </c>
      <c r="W49" s="231">
        <v>11</v>
      </c>
      <c r="X49" s="231">
        <v>35</v>
      </c>
      <c r="Y49" s="231">
        <v>6.3</v>
      </c>
      <c r="Z49" s="239">
        <v>7.83</v>
      </c>
      <c r="AA49" s="231" t="s">
        <v>63</v>
      </c>
      <c r="AB49" s="231"/>
      <c r="AC49" s="327">
        <f t="shared" si="21"/>
        <v>15.225000000000001</v>
      </c>
      <c r="AD49" s="237">
        <f t="shared" si="7"/>
        <v>38.590207517505632</v>
      </c>
      <c r="AE49" s="327">
        <f t="shared" si="8"/>
        <v>38.960717223904084</v>
      </c>
      <c r="AF49" s="196">
        <f t="shared" si="24"/>
        <v>1.2503227235671823</v>
      </c>
      <c r="AG49" s="197">
        <f t="shared" si="25"/>
        <v>1.2623272380544921</v>
      </c>
      <c r="AH49" s="340">
        <f t="shared" si="11"/>
        <v>554.21529483334177</v>
      </c>
      <c r="AI49" s="240">
        <f t="shared" si="12"/>
        <v>474.83725450129685</v>
      </c>
      <c r="AJ49" s="240">
        <f t="shared" si="22"/>
        <v>395.69771208441404</v>
      </c>
      <c r="AK49" s="240">
        <f t="shared" si="23"/>
        <v>316.55816966753122</v>
      </c>
      <c r="AL49" s="240">
        <f t="shared" si="15"/>
        <v>2909.1796272738247</v>
      </c>
      <c r="AM49" s="282">
        <f t="shared" si="16"/>
        <v>2495.3909771089175</v>
      </c>
    </row>
    <row r="50" spans="1:39" ht="12.75" customHeight="1" x14ac:dyDescent="0.2">
      <c r="A50" s="276">
        <v>2</v>
      </c>
      <c r="B50" s="2612"/>
      <c r="C50" s="2626"/>
      <c r="D50" s="1591">
        <v>5.6</v>
      </c>
      <c r="E50" s="346" t="s">
        <v>35</v>
      </c>
      <c r="F50" s="1608" t="s">
        <v>46</v>
      </c>
      <c r="G50" s="2467">
        <f>Мартыновская!G16</f>
        <v>4.8982573492001933</v>
      </c>
      <c r="H50" s="2474">
        <f>Мартыновская!H16</f>
        <v>5.2312064066132784</v>
      </c>
      <c r="I50" s="348"/>
      <c r="J50" s="349">
        <v>40.86</v>
      </c>
      <c r="K50" s="243"/>
      <c r="L50" s="243"/>
      <c r="M50" s="350">
        <v>1.81</v>
      </c>
      <c r="N50" s="351">
        <f t="shared" si="17"/>
        <v>10.282739999999999</v>
      </c>
      <c r="O50" s="243">
        <f t="shared" si="18"/>
        <v>17.068000000000001</v>
      </c>
      <c r="P50" s="247">
        <f t="shared" si="19"/>
        <v>24.253890488721424</v>
      </c>
      <c r="Q50" s="248">
        <f t="shared" si="20"/>
        <v>24.555841428717986</v>
      </c>
      <c r="R50" s="352">
        <f t="shared" si="4"/>
        <v>881.80835346559184</v>
      </c>
      <c r="S50" s="1123">
        <f t="shared" si="5"/>
        <v>753.38489433167229</v>
      </c>
      <c r="T50" s="1127">
        <v>2</v>
      </c>
      <c r="U50" s="243" t="s">
        <v>50</v>
      </c>
      <c r="V50" s="243">
        <v>6.3</v>
      </c>
      <c r="W50" s="231">
        <v>11</v>
      </c>
      <c r="X50" s="243">
        <v>35</v>
      </c>
      <c r="Y50" s="243">
        <v>6.3</v>
      </c>
      <c r="Z50" s="248">
        <v>7.5</v>
      </c>
      <c r="AA50" s="243" t="s">
        <v>63</v>
      </c>
      <c r="AB50" s="243"/>
      <c r="AC50" s="353">
        <f t="shared" si="21"/>
        <v>14.583333333333334</v>
      </c>
      <c r="AD50" s="1011">
        <f t="shared" si="7"/>
        <v>37.968504328829461</v>
      </c>
      <c r="AE50" s="353">
        <f t="shared" si="8"/>
        <v>38.289116986114223</v>
      </c>
      <c r="AF50" s="196">
        <f t="shared" si="24"/>
        <v>1.2301795402540745</v>
      </c>
      <c r="AG50" s="197">
        <f t="shared" si="25"/>
        <v>1.2405673903501009</v>
      </c>
      <c r="AH50" s="354">
        <f t="shared" si="11"/>
        <v>563.29011677067479</v>
      </c>
      <c r="AI50" s="249">
        <f t="shared" si="12"/>
        <v>483.16601311827412</v>
      </c>
      <c r="AJ50" s="249">
        <f t="shared" si="22"/>
        <v>402.63834426522845</v>
      </c>
      <c r="AK50" s="249">
        <f t="shared" si="23"/>
        <v>322.11067541218273</v>
      </c>
      <c r="AL50" s="249">
        <f t="shared" si="15"/>
        <v>2956.8150630825135</v>
      </c>
      <c r="AM50" s="284">
        <f t="shared" si="16"/>
        <v>2539.16072960054</v>
      </c>
    </row>
    <row r="51" spans="1:39" ht="12.75" customHeight="1" x14ac:dyDescent="0.2">
      <c r="A51" s="276">
        <v>2</v>
      </c>
      <c r="B51" s="2611" t="s">
        <v>153</v>
      </c>
      <c r="C51" s="2613" t="s">
        <v>43</v>
      </c>
      <c r="D51" s="1591">
        <v>2.4</v>
      </c>
      <c r="E51" s="346" t="s">
        <v>35</v>
      </c>
      <c r="F51" s="1608" t="s">
        <v>161</v>
      </c>
      <c r="G51" s="231">
        <v>17.035</v>
      </c>
      <c r="H51" s="329">
        <v>18.809999999999999</v>
      </c>
      <c r="I51" s="348"/>
      <c r="J51" s="349">
        <v>45.48</v>
      </c>
      <c r="K51" s="243"/>
      <c r="L51" s="243"/>
      <c r="M51" s="350"/>
      <c r="N51" s="351">
        <f t="shared" ref="N51:N56" si="26">0.314*I51+0.249*J51+0.195*K51+0.159*L51+0.06*M51</f>
        <v>11.32452</v>
      </c>
      <c r="O51" s="243">
        <f t="shared" ref="O51:O56" si="27">0.4*SUM(I51:M51)</f>
        <v>18.192</v>
      </c>
      <c r="P51" s="247">
        <f t="shared" ref="P51:P56" si="28">SQRT(POWER(N51,2)+POWER(O51+G51,2))</f>
        <v>37.002517241809379</v>
      </c>
      <c r="Q51" s="248">
        <f t="shared" ref="Q51:Q56" si="29">SQRT(POWER(N51,2)+POWER(O51+H51,2))</f>
        <v>38.696159463574674</v>
      </c>
      <c r="R51" s="240">
        <f t="shared" ref="R51:R56" si="30">37000/1.73/SQRT(POWER((G51+O51),2)+N51*N51)</f>
        <v>577.99535899759258</v>
      </c>
      <c r="S51" s="898">
        <f t="shared" ref="S51:S56" si="31">37000/2/SQRT(N51*N51+POWER((H51+O51),2))</f>
        <v>478.0836200919203</v>
      </c>
      <c r="T51" s="1116">
        <v>1</v>
      </c>
      <c r="U51" s="231" t="s">
        <v>50</v>
      </c>
      <c r="V51" s="231">
        <v>6.3</v>
      </c>
      <c r="W51" s="231">
        <v>11</v>
      </c>
      <c r="X51" s="231">
        <v>35</v>
      </c>
      <c r="Y51" s="231">
        <v>6.3</v>
      </c>
      <c r="Z51" s="239">
        <v>7.96</v>
      </c>
      <c r="AA51" s="231" t="s">
        <v>63</v>
      </c>
      <c r="AB51" s="243">
        <v>6</v>
      </c>
      <c r="AC51" s="353">
        <f t="shared" ref="AC51:AC56" si="32">Z51/100*X51*X51/V51</f>
        <v>15.47777777777778</v>
      </c>
      <c r="AD51" s="1011">
        <f t="shared" ref="AD51:AD56" si="33">SQRT(POWER(N51,2)+POWER(O51+AC51+G51,2))</f>
        <v>51.954010843477974</v>
      </c>
      <c r="AE51" s="353">
        <f t="shared" ref="AE51:AE56" si="34">SQRT(POWER(N51,2)+POWER(O51+AC51+H51,2))</f>
        <v>53.687725122557936</v>
      </c>
      <c r="AF51" s="196">
        <f t="shared" si="24"/>
        <v>1.6833099513286862</v>
      </c>
      <c r="AG51" s="197">
        <f t="shared" si="25"/>
        <v>1.7394822939708767</v>
      </c>
      <c r="AH51" s="354">
        <f t="shared" ref="AH51:AH56" si="35">37000/1.73/SQRT(POWER((G51+O51+AC51),2)+N51*N51)</f>
        <v>411.65798154501977</v>
      </c>
      <c r="AI51" s="249">
        <f t="shared" ref="AI51:AI56" si="36">37000/2/SQRT(POWER((H51+O51+AC51),2)+N51*N51)</f>
        <v>344.58528383850017</v>
      </c>
      <c r="AJ51" s="249">
        <f t="shared" ref="AJ51:AJ56" si="37">AI51/1.2</f>
        <v>287.15440319875017</v>
      </c>
      <c r="AK51" s="249">
        <f t="shared" ref="AK51:AK56" si="38">AI51/1.5</f>
        <v>229.72352255900012</v>
      </c>
      <c r="AL51" s="249">
        <f t="shared" ref="AL51:AL56" si="39">SUM(6300/(1.732*AF51))</f>
        <v>2160.8696556733657</v>
      </c>
      <c r="AM51" s="284">
        <f t="shared" ref="AM51:AM56" si="40">SUM(6300/(2*AG51))</f>
        <v>1810.8836237759019</v>
      </c>
    </row>
    <row r="52" spans="1:39" ht="12.75" customHeight="1" x14ac:dyDescent="0.2">
      <c r="A52" s="276">
        <v>2</v>
      </c>
      <c r="B52" s="2612"/>
      <c r="C52" s="2614"/>
      <c r="D52" s="1591">
        <v>2.4</v>
      </c>
      <c r="E52" s="346" t="s">
        <v>35</v>
      </c>
      <c r="F52" s="1608" t="s">
        <v>161</v>
      </c>
      <c r="G52" s="231">
        <v>10.755000000000001</v>
      </c>
      <c r="H52" s="329">
        <v>12.53</v>
      </c>
      <c r="I52" s="348"/>
      <c r="J52" s="349">
        <v>45.48</v>
      </c>
      <c r="K52" s="243"/>
      <c r="L52" s="243"/>
      <c r="M52" s="350"/>
      <c r="N52" s="351">
        <f t="shared" si="26"/>
        <v>11.32452</v>
      </c>
      <c r="O52" s="243">
        <f t="shared" si="27"/>
        <v>18.192</v>
      </c>
      <c r="P52" s="247">
        <f t="shared" si="28"/>
        <v>31.083332547048428</v>
      </c>
      <c r="Q52" s="248">
        <f t="shared" si="29"/>
        <v>32.742724951207101</v>
      </c>
      <c r="R52" s="240">
        <f t="shared" si="30"/>
        <v>688.06274889032409</v>
      </c>
      <c r="S52" s="898">
        <f t="shared" si="31"/>
        <v>565.01100710367029</v>
      </c>
      <c r="T52" s="1127">
        <v>2</v>
      </c>
      <c r="U52" s="243" t="s">
        <v>50</v>
      </c>
      <c r="V52" s="243">
        <v>6.3</v>
      </c>
      <c r="W52" s="231">
        <v>11</v>
      </c>
      <c r="X52" s="243">
        <v>35</v>
      </c>
      <c r="Y52" s="243">
        <v>6.3</v>
      </c>
      <c r="Z52" s="248">
        <v>7.97</v>
      </c>
      <c r="AA52" s="243" t="s">
        <v>63</v>
      </c>
      <c r="AB52" s="243">
        <v>6</v>
      </c>
      <c r="AC52" s="353">
        <f t="shared" si="32"/>
        <v>15.497222222222222</v>
      </c>
      <c r="AD52" s="1011">
        <f t="shared" si="33"/>
        <v>45.864295941054969</v>
      </c>
      <c r="AE52" s="353">
        <f t="shared" si="34"/>
        <v>47.586355776184</v>
      </c>
      <c r="AF52" s="196">
        <f t="shared" si="24"/>
        <v>1.486003188490181</v>
      </c>
      <c r="AG52" s="197">
        <f t="shared" si="25"/>
        <v>1.5417979271483615</v>
      </c>
      <c r="AH52" s="354">
        <f t="shared" si="35"/>
        <v>466.31661509600553</v>
      </c>
      <c r="AI52" s="249">
        <f t="shared" si="36"/>
        <v>388.76689963426179</v>
      </c>
      <c r="AJ52" s="249">
        <f t="shared" si="37"/>
        <v>323.97241636188483</v>
      </c>
      <c r="AK52" s="249">
        <f t="shared" si="38"/>
        <v>259.17793308950786</v>
      </c>
      <c r="AL52" s="249">
        <f t="shared" si="39"/>
        <v>2447.7830351191087</v>
      </c>
      <c r="AM52" s="284">
        <f t="shared" si="40"/>
        <v>2043.069292372247</v>
      </c>
    </row>
    <row r="53" spans="1:39" ht="12.75" customHeight="1" x14ac:dyDescent="0.2">
      <c r="A53" s="275">
        <v>2</v>
      </c>
      <c r="B53" s="2611" t="s">
        <v>59</v>
      </c>
      <c r="C53" s="2613" t="s">
        <v>340</v>
      </c>
      <c r="D53" s="1612">
        <v>2.5</v>
      </c>
      <c r="E53" s="321" t="s">
        <v>35</v>
      </c>
      <c r="F53" s="230" t="s">
        <v>159</v>
      </c>
      <c r="G53" s="2457">
        <f>G5</f>
        <v>5.0832300606437277</v>
      </c>
      <c r="H53" s="2471">
        <f>H5</f>
        <v>4.8489919515499249</v>
      </c>
      <c r="I53" s="323"/>
      <c r="J53" s="324">
        <v>20.100000000000001</v>
      </c>
      <c r="K53" s="231"/>
      <c r="L53" s="231"/>
      <c r="M53" s="236"/>
      <c r="N53" s="351">
        <f t="shared" si="26"/>
        <v>5.0049000000000001</v>
      </c>
      <c r="O53" s="243">
        <f t="shared" si="27"/>
        <v>8.0400000000000009</v>
      </c>
      <c r="P53" s="247">
        <f t="shared" si="28"/>
        <v>14.045219515357642</v>
      </c>
      <c r="Q53" s="248">
        <f t="shared" si="29"/>
        <v>13.826609762957759</v>
      </c>
      <c r="R53" s="240">
        <f t="shared" si="30"/>
        <v>1522.7446757673279</v>
      </c>
      <c r="S53" s="898">
        <f t="shared" si="31"/>
        <v>1337.9997206229475</v>
      </c>
      <c r="T53" s="1116">
        <v>1</v>
      </c>
      <c r="U53" s="231" t="s">
        <v>184</v>
      </c>
      <c r="V53" s="231">
        <v>10</v>
      </c>
      <c r="W53" s="231">
        <v>11</v>
      </c>
      <c r="X53" s="231">
        <v>36.75</v>
      </c>
      <c r="Y53" s="231">
        <v>6.3</v>
      </c>
      <c r="Z53" s="239">
        <v>8.02</v>
      </c>
      <c r="AA53" s="231" t="s">
        <v>317</v>
      </c>
      <c r="AB53" s="231">
        <v>9</v>
      </c>
      <c r="AC53" s="353">
        <f t="shared" si="32"/>
        <v>10.831511249999998</v>
      </c>
      <c r="AD53" s="1011">
        <f t="shared" si="33"/>
        <v>24.471997369848282</v>
      </c>
      <c r="AE53" s="353">
        <f t="shared" si="34"/>
        <v>24.242757601905364</v>
      </c>
      <c r="AF53" s="196">
        <f t="shared" si="24"/>
        <v>0.7191770655628883</v>
      </c>
      <c r="AG53" s="197">
        <f t="shared" si="25"/>
        <v>0.71244022340293323</v>
      </c>
      <c r="AH53" s="354">
        <f t="shared" si="35"/>
        <v>873.94922914405379</v>
      </c>
      <c r="AI53" s="249">
        <f t="shared" si="36"/>
        <v>763.11450635244523</v>
      </c>
      <c r="AJ53" s="249">
        <f t="shared" si="37"/>
        <v>635.9287552937044</v>
      </c>
      <c r="AK53" s="249">
        <f t="shared" si="38"/>
        <v>508.74300423496351</v>
      </c>
      <c r="AL53" s="249">
        <f t="shared" si="39"/>
        <v>5057.7438701722549</v>
      </c>
      <c r="AM53" s="284">
        <f t="shared" si="40"/>
        <v>4421.4235756569033</v>
      </c>
    </row>
    <row r="54" spans="1:39" ht="12.75" customHeight="1" x14ac:dyDescent="0.2">
      <c r="A54" s="275">
        <v>2</v>
      </c>
      <c r="B54" s="2612"/>
      <c r="C54" s="2614"/>
      <c r="D54" s="1612">
        <v>2.5</v>
      </c>
      <c r="E54" s="321" t="s">
        <v>35</v>
      </c>
      <c r="F54" s="230" t="s">
        <v>159</v>
      </c>
      <c r="G54" s="2457">
        <f>G6</f>
        <v>5.0835973991363321</v>
      </c>
      <c r="H54" s="2471">
        <f>H6</f>
        <v>4.8489919515499249</v>
      </c>
      <c r="I54" s="323"/>
      <c r="J54" s="324">
        <v>20.100000000000001</v>
      </c>
      <c r="K54" s="231"/>
      <c r="L54" s="231"/>
      <c r="M54" s="236"/>
      <c r="N54" s="325">
        <f t="shared" si="26"/>
        <v>5.0049000000000001</v>
      </c>
      <c r="O54" s="231">
        <f t="shared" si="27"/>
        <v>8.0400000000000009</v>
      </c>
      <c r="P54" s="238">
        <f t="shared" si="28"/>
        <v>14.045562740759728</v>
      </c>
      <c r="Q54" s="239">
        <f t="shared" si="29"/>
        <v>13.826609762957759</v>
      </c>
      <c r="R54" s="227">
        <f t="shared" si="30"/>
        <v>1522.707465107758</v>
      </c>
      <c r="S54" s="1103">
        <f t="shared" si="31"/>
        <v>1337.9997206229475</v>
      </c>
      <c r="T54" s="1116">
        <v>2</v>
      </c>
      <c r="U54" s="231" t="s">
        <v>184</v>
      </c>
      <c r="V54" s="231">
        <v>10</v>
      </c>
      <c r="W54" s="231">
        <v>11</v>
      </c>
      <c r="X54" s="231">
        <v>36.75</v>
      </c>
      <c r="Y54" s="231">
        <v>6.3</v>
      </c>
      <c r="Z54" s="239">
        <v>8.16</v>
      </c>
      <c r="AA54" s="231" t="s">
        <v>317</v>
      </c>
      <c r="AB54" s="231">
        <v>9</v>
      </c>
      <c r="AC54" s="327">
        <f t="shared" si="32"/>
        <v>11.02059</v>
      </c>
      <c r="AD54" s="237">
        <f t="shared" si="33"/>
        <v>24.657469642577151</v>
      </c>
      <c r="AE54" s="327">
        <f t="shared" si="34"/>
        <v>24.427794274307331</v>
      </c>
      <c r="AF54" s="196">
        <f t="shared" si="24"/>
        <v>0.72462767929206329</v>
      </c>
      <c r="AG54" s="197">
        <f t="shared" si="25"/>
        <v>0.71787803581637877</v>
      </c>
      <c r="AH54" s="340">
        <f t="shared" si="35"/>
        <v>867.37542606820625</v>
      </c>
      <c r="AI54" s="240">
        <f t="shared" si="36"/>
        <v>757.33403483989275</v>
      </c>
      <c r="AJ54" s="240">
        <f t="shared" si="37"/>
        <v>631.11169569991068</v>
      </c>
      <c r="AK54" s="240">
        <f t="shared" si="38"/>
        <v>504.8893565599285</v>
      </c>
      <c r="AL54" s="240">
        <f t="shared" si="39"/>
        <v>5019.6997697808038</v>
      </c>
      <c r="AM54" s="282">
        <f t="shared" si="40"/>
        <v>4387.9319924000538</v>
      </c>
    </row>
    <row r="55" spans="1:39" ht="12.75" customHeight="1" x14ac:dyDescent="0.2">
      <c r="A55" s="275">
        <v>2</v>
      </c>
      <c r="B55" s="2611" t="s">
        <v>61</v>
      </c>
      <c r="C55" s="2625" t="s">
        <v>341</v>
      </c>
      <c r="D55" s="1612">
        <v>2.4</v>
      </c>
      <c r="E55" s="321" t="s">
        <v>35</v>
      </c>
      <c r="F55" s="230" t="s">
        <v>57</v>
      </c>
      <c r="G55" s="231">
        <v>6.141</v>
      </c>
      <c r="H55" s="322">
        <v>6.81</v>
      </c>
      <c r="I55" s="323"/>
      <c r="J55" s="324">
        <v>15</v>
      </c>
      <c r="K55" s="231"/>
      <c r="L55" s="231"/>
      <c r="M55" s="236"/>
      <c r="N55" s="325">
        <f t="shared" si="26"/>
        <v>3.7349999999999999</v>
      </c>
      <c r="O55" s="231">
        <f t="shared" si="27"/>
        <v>6</v>
      </c>
      <c r="P55" s="238">
        <f t="shared" si="28"/>
        <v>12.70252360753563</v>
      </c>
      <c r="Q55" s="239">
        <f t="shared" si="29"/>
        <v>13.343400053959259</v>
      </c>
      <c r="R55" s="227">
        <f t="shared" si="30"/>
        <v>1683.7034826927188</v>
      </c>
      <c r="S55" s="1103">
        <f t="shared" si="31"/>
        <v>1386.4532222063351</v>
      </c>
      <c r="T55" s="1116">
        <v>1</v>
      </c>
      <c r="U55" s="330" t="s">
        <v>184</v>
      </c>
      <c r="V55" s="231">
        <v>10</v>
      </c>
      <c r="W55" s="231">
        <v>11</v>
      </c>
      <c r="X55" s="231">
        <v>36.75</v>
      </c>
      <c r="Y55" s="231">
        <v>6.3</v>
      </c>
      <c r="Z55" s="239">
        <v>8.26</v>
      </c>
      <c r="AA55" s="231" t="s">
        <v>107</v>
      </c>
      <c r="AB55" s="231">
        <v>12</v>
      </c>
      <c r="AC55" s="327">
        <f t="shared" si="32"/>
        <v>11.15564625</v>
      </c>
      <c r="AD55" s="237">
        <f t="shared" si="33"/>
        <v>23.594150789923319</v>
      </c>
      <c r="AE55" s="327">
        <f t="shared" si="34"/>
        <v>24.254946406457776</v>
      </c>
      <c r="AF55" s="196">
        <f t="shared" si="24"/>
        <v>0.69337912525488943</v>
      </c>
      <c r="AG55" s="197">
        <f t="shared" si="25"/>
        <v>0.71279842500610613</v>
      </c>
      <c r="AH55" s="340">
        <f t="shared" si="35"/>
        <v>906.46548067872743</v>
      </c>
      <c r="AI55" s="240">
        <f t="shared" si="36"/>
        <v>762.73101947875068</v>
      </c>
      <c r="AJ55" s="240">
        <f t="shared" si="37"/>
        <v>635.60918289895892</v>
      </c>
      <c r="AK55" s="240">
        <f t="shared" si="38"/>
        <v>508.4873463191671</v>
      </c>
      <c r="AL55" s="240">
        <f t="shared" si="39"/>
        <v>5245.9228471610504</v>
      </c>
      <c r="AM55" s="282">
        <f t="shared" si="40"/>
        <v>4419.2016838042473</v>
      </c>
    </row>
    <row r="56" spans="1:39" ht="12.75" customHeight="1" thickBot="1" x14ac:dyDescent="0.25">
      <c r="A56" s="278">
        <v>2</v>
      </c>
      <c r="B56" s="2615"/>
      <c r="C56" s="2700"/>
      <c r="D56" s="1613">
        <v>2.4</v>
      </c>
      <c r="E56" s="332" t="s">
        <v>35</v>
      </c>
      <c r="F56" s="260" t="s">
        <v>57</v>
      </c>
      <c r="G56" s="261">
        <v>6.141</v>
      </c>
      <c r="H56" s="333">
        <v>6.81</v>
      </c>
      <c r="I56" s="334"/>
      <c r="J56" s="335">
        <v>15</v>
      </c>
      <c r="K56" s="261"/>
      <c r="L56" s="261"/>
      <c r="M56" s="269"/>
      <c r="N56" s="265">
        <f t="shared" si="26"/>
        <v>3.7349999999999999</v>
      </c>
      <c r="O56" s="261">
        <f t="shared" si="27"/>
        <v>6</v>
      </c>
      <c r="P56" s="266">
        <f t="shared" si="28"/>
        <v>12.70252360753563</v>
      </c>
      <c r="Q56" s="267">
        <f t="shared" si="29"/>
        <v>13.343400053959259</v>
      </c>
      <c r="R56" s="336">
        <f t="shared" si="30"/>
        <v>1683.7034826927188</v>
      </c>
      <c r="S56" s="1131">
        <f t="shared" si="31"/>
        <v>1386.4532222063351</v>
      </c>
      <c r="T56" s="1117">
        <v>2</v>
      </c>
      <c r="U56" s="364" t="s">
        <v>184</v>
      </c>
      <c r="V56" s="261">
        <v>10</v>
      </c>
      <c r="W56" s="261">
        <v>11</v>
      </c>
      <c r="X56" s="261">
        <v>36.75</v>
      </c>
      <c r="Y56" s="261">
        <v>6.3</v>
      </c>
      <c r="Z56" s="267">
        <v>8.2100000000000009</v>
      </c>
      <c r="AA56" s="261" t="s">
        <v>107</v>
      </c>
      <c r="AB56" s="261">
        <v>12</v>
      </c>
      <c r="AC56" s="337">
        <f t="shared" si="32"/>
        <v>11.088118125000001</v>
      </c>
      <c r="AD56" s="270">
        <f t="shared" si="33"/>
        <v>23.52747657240792</v>
      </c>
      <c r="AE56" s="337">
        <f t="shared" si="34"/>
        <v>24.188225956370871</v>
      </c>
      <c r="AF56" s="1607">
        <f t="shared" si="24"/>
        <v>0.69141971967892668</v>
      </c>
      <c r="AG56" s="1602">
        <f t="shared" si="25"/>
        <v>0.71083766075865418</v>
      </c>
      <c r="AH56" s="341">
        <f t="shared" si="35"/>
        <v>909.03430170987258</v>
      </c>
      <c r="AI56" s="268">
        <f t="shared" si="36"/>
        <v>764.83492561087701</v>
      </c>
      <c r="AJ56" s="268">
        <f t="shared" si="37"/>
        <v>637.36243800906425</v>
      </c>
      <c r="AK56" s="268">
        <f t="shared" si="38"/>
        <v>509.88995040725132</v>
      </c>
      <c r="AL56" s="268">
        <f t="shared" si="39"/>
        <v>5260.7892013960318</v>
      </c>
      <c r="AM56" s="288">
        <f t="shared" si="40"/>
        <v>4431.3915453468044</v>
      </c>
    </row>
    <row r="57" spans="1:39" ht="76.5" customHeight="1" x14ac:dyDescent="0.2">
      <c r="A57" s="212"/>
      <c r="B57" s="1615"/>
      <c r="C57" s="201"/>
      <c r="D57" s="202"/>
      <c r="E57" s="1666"/>
      <c r="F57" s="202"/>
      <c r="G57" s="201"/>
      <c r="H57" s="201"/>
      <c r="I57" s="1667"/>
      <c r="J57" s="1668"/>
      <c r="K57" s="201"/>
      <c r="L57" s="201"/>
      <c r="M57" s="999"/>
      <c r="N57" s="523"/>
      <c r="O57" s="201"/>
      <c r="P57" s="1669"/>
      <c r="Q57" s="523"/>
      <c r="R57" s="205"/>
      <c r="S57" s="205"/>
      <c r="T57" s="201"/>
      <c r="U57" s="1594"/>
      <c r="V57" s="201"/>
      <c r="W57" s="201"/>
      <c r="X57" s="201"/>
      <c r="Y57" s="201"/>
      <c r="Z57" s="523"/>
      <c r="AA57" s="201"/>
      <c r="AB57" s="201"/>
      <c r="AC57" s="523"/>
      <c r="AD57" s="523"/>
      <c r="AE57" s="523"/>
      <c r="AF57" s="1282"/>
      <c r="AG57" s="1282"/>
      <c r="AJ57" s="205"/>
      <c r="AL57" s="205"/>
      <c r="AM57" s="205"/>
    </row>
    <row r="58" spans="1:39" ht="76.5" customHeight="1" thickBot="1" x14ac:dyDescent="0.25">
      <c r="A58" s="2770" t="s">
        <v>597</v>
      </c>
      <c r="B58" s="2771"/>
      <c r="C58" s="2771"/>
      <c r="D58" s="2771"/>
      <c r="E58" s="2771"/>
      <c r="F58" s="2771"/>
      <c r="G58" s="2771"/>
      <c r="H58" s="2771"/>
      <c r="I58" s="2771"/>
      <c r="J58" s="2771"/>
      <c r="K58" s="2771"/>
      <c r="L58" s="2771"/>
      <c r="M58" s="2771"/>
      <c r="N58" s="2771"/>
      <c r="O58" s="2771"/>
      <c r="P58" s="2771"/>
      <c r="Q58" s="2771"/>
      <c r="R58" s="2771"/>
      <c r="S58" s="2771"/>
      <c r="T58" s="201"/>
      <c r="U58" s="1594"/>
      <c r="V58" s="201"/>
      <c r="W58" s="201"/>
      <c r="X58" s="201"/>
      <c r="Y58" s="201"/>
      <c r="Z58" s="523"/>
      <c r="AA58" s="201"/>
      <c r="AB58" s="201"/>
      <c r="AC58" s="523"/>
      <c r="AD58" s="523"/>
      <c r="AE58" s="523"/>
      <c r="AF58" s="1282"/>
      <c r="AG58" s="1282"/>
      <c r="AJ58" s="205"/>
      <c r="AL58" s="205"/>
      <c r="AM58" s="205"/>
    </row>
    <row r="59" spans="1:39" ht="85.5" customHeight="1" thickBot="1" x14ac:dyDescent="0.25">
      <c r="A59" s="1670"/>
      <c r="B59" s="1671"/>
      <c r="C59" s="1672"/>
      <c r="D59" s="1673" t="s">
        <v>441</v>
      </c>
      <c r="E59" s="1674"/>
      <c r="F59" s="1675" t="s">
        <v>5</v>
      </c>
      <c r="G59" s="2736" t="s">
        <v>445</v>
      </c>
      <c r="H59" s="2737"/>
      <c r="I59" s="1676"/>
      <c r="J59" s="1676"/>
      <c r="K59" s="1677"/>
      <c r="L59" s="1678"/>
      <c r="M59" s="1678"/>
      <c r="N59" s="2734" t="s">
        <v>469</v>
      </c>
      <c r="O59" s="2735"/>
      <c r="P59" s="2724" t="s">
        <v>588</v>
      </c>
      <c r="Q59" s="2725"/>
      <c r="R59" s="2724" t="s">
        <v>589</v>
      </c>
      <c r="S59" s="2725"/>
      <c r="T59" s="1678"/>
      <c r="U59" s="1679" t="s">
        <v>473</v>
      </c>
      <c r="V59" s="1680" t="s">
        <v>12</v>
      </c>
      <c r="W59" s="1681"/>
      <c r="X59" s="1682" t="s">
        <v>595</v>
      </c>
      <c r="Y59" s="1683" t="s">
        <v>596</v>
      </c>
      <c r="Z59" s="1684" t="s">
        <v>16</v>
      </c>
      <c r="AA59" s="1672"/>
      <c r="AB59" s="1678"/>
      <c r="AC59" s="1672"/>
      <c r="AD59" s="2726" t="s">
        <v>590</v>
      </c>
      <c r="AE59" s="2727"/>
      <c r="AF59" s="2728" t="s">
        <v>591</v>
      </c>
      <c r="AG59" s="2729"/>
      <c r="AH59" s="2740" t="s">
        <v>592</v>
      </c>
      <c r="AI59" s="2741"/>
      <c r="AJ59" s="1685"/>
      <c r="AK59" s="1686"/>
      <c r="AL59" s="2726" t="s">
        <v>593</v>
      </c>
      <c r="AM59" s="2727"/>
    </row>
    <row r="60" spans="1:39" s="1796" customFormat="1" ht="45" customHeight="1" x14ac:dyDescent="0.2">
      <c r="A60" s="1775">
        <v>2</v>
      </c>
      <c r="B60" s="2730" t="s">
        <v>585</v>
      </c>
      <c r="C60" s="2732"/>
      <c r="D60" s="1776" t="s">
        <v>443</v>
      </c>
      <c r="E60" s="1777" t="s">
        <v>39</v>
      </c>
      <c r="F60" s="1821" t="s">
        <v>586</v>
      </c>
      <c r="G60" s="1778">
        <v>3.5459999999999998</v>
      </c>
      <c r="H60" s="1779">
        <v>11.621</v>
      </c>
      <c r="I60" s="1780"/>
      <c r="J60" s="1781">
        <v>48.05</v>
      </c>
      <c r="K60" s="1782"/>
      <c r="L60" s="1782"/>
      <c r="M60" s="1783"/>
      <c r="N60" s="1784">
        <f>0.314*I60+0.249*J60+0.195*K60+0.159*L60+0.06*M60</f>
        <v>11.964449999999999</v>
      </c>
      <c r="O60" s="1785">
        <f>0.4*SUM(I60:M60)</f>
        <v>19.22</v>
      </c>
      <c r="P60" s="1786">
        <f>SQRT(POWER(N60,2)+POWER(O60+G60,2))</f>
        <v>25.71845290452946</v>
      </c>
      <c r="Q60" s="1787">
        <f>SQRT(POWER(N60,2)+POWER(O60+H60,2))</f>
        <v>33.08043749412181</v>
      </c>
      <c r="R60" s="1788">
        <f>115000/1.73/SQRT(POWER((G60+O60),2)+N60*N60)</f>
        <v>2584.6806837902427</v>
      </c>
      <c r="S60" s="1789">
        <f>115000/2/SQRT(N60*N60+POWER((H60+O60),2))</f>
        <v>1738.1874109197436</v>
      </c>
      <c r="T60" s="1790">
        <v>1</v>
      </c>
      <c r="U60" s="1791" t="s">
        <v>594</v>
      </c>
      <c r="V60" s="1782">
        <v>25</v>
      </c>
      <c r="W60" s="1782">
        <v>11</v>
      </c>
      <c r="X60" s="1782">
        <v>115</v>
      </c>
      <c r="Y60" s="1782">
        <v>37</v>
      </c>
      <c r="Z60" s="1792">
        <v>10.17</v>
      </c>
      <c r="AA60" s="1782"/>
      <c r="AB60" s="1782"/>
      <c r="AC60" s="1793">
        <f>Z60/100*X60*X60/V60</f>
        <v>53.799299999999995</v>
      </c>
      <c r="AD60" s="1794">
        <f>SQRT(POWER(N60,2)+POWER(O60+AC60+G60,2))</f>
        <v>77.494472240879858</v>
      </c>
      <c r="AE60" s="1793">
        <f>SQRT(POWER(N60,2)+POWER(O60+AC60+H60,2))</f>
        <v>85.481743360161389</v>
      </c>
      <c r="AF60" s="1770">
        <f>SQRT(POWER((AC60+O60+G60),2)+POWER(N60,2))*POWER(37/X60,2)</f>
        <v>8.0219230622128173</v>
      </c>
      <c r="AG60" s="1771">
        <f>SQRT(POWER((H60+O60+AC60),2)+POWER(N60,2))*POWER(37/X60,2)</f>
        <v>8.8487339629535686</v>
      </c>
      <c r="AH60" s="1788">
        <f>115000/1.73/SQRT(POWER((G60+O60+AC60),2)+N60*N60)</f>
        <v>857.79006575697429</v>
      </c>
      <c r="AI60" s="1795">
        <f>115000/2/SQRT(POWER((H60+O60+AC60),2)+N60*N60)</f>
        <v>672.65825122136857</v>
      </c>
      <c r="AJ60" s="1795">
        <f>AI60/1.2</f>
        <v>560.54854268447389</v>
      </c>
      <c r="AK60" s="1795">
        <f>AI60/1.5</f>
        <v>448.43883414757903</v>
      </c>
      <c r="AL60" s="1795">
        <f>SUM(37000/(1.732*AF60))</f>
        <v>2663.0256161030848</v>
      </c>
      <c r="AM60" s="1789">
        <f>SUM(37000/(2*AG60))</f>
        <v>2090.6945646069566</v>
      </c>
    </row>
    <row r="61" spans="1:39" s="1796" customFormat="1" ht="45" customHeight="1" thickBot="1" x14ac:dyDescent="0.25">
      <c r="A61" s="1797">
        <v>2</v>
      </c>
      <c r="B61" s="2731"/>
      <c r="C61" s="2733"/>
      <c r="D61" s="1798" t="s">
        <v>444</v>
      </c>
      <c r="E61" s="1799" t="s">
        <v>35</v>
      </c>
      <c r="F61" s="1800" t="s">
        <v>586</v>
      </c>
      <c r="G61" s="1801">
        <v>3.5459999999999998</v>
      </c>
      <c r="H61" s="1802">
        <v>10.497999999999999</v>
      </c>
      <c r="I61" s="1803"/>
      <c r="J61" s="1804">
        <v>48.05</v>
      </c>
      <c r="K61" s="1805"/>
      <c r="L61" s="1805"/>
      <c r="M61" s="1806"/>
      <c r="N61" s="1807">
        <f>0.314*I61+0.249*J61+0.195*K61+0.159*L61+0.06*M61</f>
        <v>11.964449999999999</v>
      </c>
      <c r="O61" s="1808">
        <f>0.4*SUM(I61:M61)</f>
        <v>19.22</v>
      </c>
      <c r="P61" s="1809">
        <f>SQRT(POWER(N61,2)+POWER(O61+G61,2))</f>
        <v>25.71845290452946</v>
      </c>
      <c r="Q61" s="1810">
        <f>SQRT(POWER(N61,2)+POWER(O61+H61,2))</f>
        <v>32.03603576915377</v>
      </c>
      <c r="R61" s="1811">
        <f>115000/1.73/SQRT(POWER((G61+O61),2)+N61*N61)</f>
        <v>2584.6806837902427</v>
      </c>
      <c r="S61" s="1812">
        <f>115000/2/SQRT(N61*N61+POWER((H61+O61),2))</f>
        <v>1794.8537832313345</v>
      </c>
      <c r="T61" s="1813">
        <v>2</v>
      </c>
      <c r="U61" s="1814" t="s">
        <v>594</v>
      </c>
      <c r="V61" s="1805">
        <v>25</v>
      </c>
      <c r="W61" s="1805">
        <v>11</v>
      </c>
      <c r="X61" s="1805">
        <v>115</v>
      </c>
      <c r="Y61" s="1805">
        <v>37</v>
      </c>
      <c r="Z61" s="1815">
        <v>10.17</v>
      </c>
      <c r="AA61" s="1805"/>
      <c r="AB61" s="1805"/>
      <c r="AC61" s="1816">
        <f>Z61/100*X61*X61/V61</f>
        <v>53.799299999999995</v>
      </c>
      <c r="AD61" s="1817">
        <f>SQRT(POWER(N61,2)+POWER(O61+AC61+G61,2))</f>
        <v>77.494472240879858</v>
      </c>
      <c r="AE61" s="1816">
        <f>SQRT(POWER(N61,2)+POWER(O61+AC61+H61,2))</f>
        <v>84.369944074252516</v>
      </c>
      <c r="AF61" s="1773">
        <f>SQRT(POWER((AC61+O61+G61),2)+POWER(N61,2))*POWER(37/X61,2)</f>
        <v>8.0219230622128173</v>
      </c>
      <c r="AG61" s="1774">
        <f>SQRT(POWER((H61+O61+AC61),2)+POWER(N61,2))*POWER(37/X61,2)</f>
        <v>8.7336448724122242</v>
      </c>
      <c r="AH61" s="1818">
        <f>115000/1.73/SQRT(POWER((G61+O61+AC61),2)+N61*N61)</f>
        <v>857.79006575697429</v>
      </c>
      <c r="AI61" s="1819">
        <f>115000/2/SQRT(POWER((H61+O61+AC61),2)+N61*N61)</f>
        <v>681.52231971844446</v>
      </c>
      <c r="AJ61" s="1819">
        <f>AI61/1.2</f>
        <v>567.93526643203711</v>
      </c>
      <c r="AK61" s="1819">
        <f>AI61/1.5</f>
        <v>454.34821314562964</v>
      </c>
      <c r="AL61" s="1819">
        <f>SUM(37000/(1.732*AF61))</f>
        <v>2663.0256161030848</v>
      </c>
      <c r="AM61" s="1820">
        <f>SUM(37000/(2*AG61))</f>
        <v>2118.2450477735442</v>
      </c>
    </row>
    <row r="62" spans="1:39" s="1743" customFormat="1" ht="45" customHeight="1" x14ac:dyDescent="0.2">
      <c r="A62" s="1718">
        <v>2</v>
      </c>
      <c r="B62" s="2718" t="s">
        <v>585</v>
      </c>
      <c r="C62" s="2722"/>
      <c r="D62" s="1719" t="s">
        <v>443</v>
      </c>
      <c r="E62" s="1720" t="s">
        <v>39</v>
      </c>
      <c r="F62" s="1821" t="s">
        <v>587</v>
      </c>
      <c r="G62" s="1721">
        <v>4.1539999999999999</v>
      </c>
      <c r="H62" s="1722">
        <v>6.8869999999999996</v>
      </c>
      <c r="I62" s="1723"/>
      <c r="J62" s="1724">
        <v>1.85</v>
      </c>
      <c r="K62" s="1725"/>
      <c r="L62" s="1725"/>
      <c r="M62" s="1726"/>
      <c r="N62" s="1727">
        <f>0.314*I62+0.249*J62+0.195*K62+0.159*L62+0.06*M62</f>
        <v>0.46065</v>
      </c>
      <c r="O62" s="1728">
        <f>0.4*SUM(I62:M62)</f>
        <v>0.7400000000000001</v>
      </c>
      <c r="P62" s="1729">
        <f>SQRT(POWER(N62,2)+POWER(O62+G62,2))</f>
        <v>4.9156316402370912</v>
      </c>
      <c r="Q62" s="1730">
        <f>SQRT(POWER(N62,2)+POWER(O62+H62,2))</f>
        <v>7.6408983387099187</v>
      </c>
      <c r="R62" s="1731">
        <f>115000/1.73/SQRT(POWER((G62+O62),2)+N62*N62)</f>
        <v>13522.980016480684</v>
      </c>
      <c r="S62" s="1732">
        <f>115000/2/SQRT(N62*N62+POWER((H62+O62),2))</f>
        <v>7525.2931594046358</v>
      </c>
      <c r="T62" s="1733">
        <v>1</v>
      </c>
      <c r="U62" s="1734" t="s">
        <v>594</v>
      </c>
      <c r="V62" s="1725">
        <v>25</v>
      </c>
      <c r="W62" s="1725">
        <v>11</v>
      </c>
      <c r="X62" s="1725">
        <v>115</v>
      </c>
      <c r="Y62" s="1725">
        <v>37</v>
      </c>
      <c r="Z62" s="1735">
        <v>10.17</v>
      </c>
      <c r="AA62" s="1725"/>
      <c r="AB62" s="1725"/>
      <c r="AC62" s="1736">
        <f>Z62/100*X62*X62/V62</f>
        <v>53.799299999999995</v>
      </c>
      <c r="AD62" s="1737">
        <f t="shared" ref="AD62:AD74" si="41">SQRT(POWER(N62,2)+POWER(O62+AC62+G62,2))</f>
        <v>58.695107660796559</v>
      </c>
      <c r="AE62" s="1736">
        <f t="shared" ref="AE62:AE74" si="42">SQRT(POWER(N62,2)+POWER(O62+AC62+H62,2))</f>
        <v>61.428027236046738</v>
      </c>
      <c r="AF62" s="1738">
        <f>SQRT(POWER((AC62+O62+G62),2)+POWER(N62,2))*POWER(37/X62,2)</f>
        <v>6.0758867589890722</v>
      </c>
      <c r="AG62" s="1739">
        <f>SQRT(POWER((H62+O62+AC62),2)+POWER(N62,2))*POWER(37/X62,2)</f>
        <v>6.3587878477238542</v>
      </c>
      <c r="AH62" s="1740">
        <f t="shared" ref="AH62:AH74" si="43">37000/1.73/SQRT(POWER((G62+O62+AC62),2)+N62*N62)</f>
        <v>364.37931693716172</v>
      </c>
      <c r="AI62" s="1741">
        <f t="shared" ref="AI62:AI74" si="44">37000/2/SQRT(POWER((H62+O62+AC62),2)+N62*N62)</f>
        <v>301.16545870683552</v>
      </c>
      <c r="AJ62" s="1741">
        <f>AI62/1.2</f>
        <v>250.97121558902961</v>
      </c>
      <c r="AK62" s="1741">
        <f>AI62/1.5</f>
        <v>200.77697247122367</v>
      </c>
      <c r="AL62" s="1741">
        <f>SUM(37000/(1.732*AF62))</f>
        <v>3515.9619414360536</v>
      </c>
      <c r="AM62" s="1742">
        <f>SUM(37000/(2*AG62))</f>
        <v>2909.3595262219869</v>
      </c>
    </row>
    <row r="63" spans="1:39" s="1743" customFormat="1" ht="45" customHeight="1" thickBot="1" x14ac:dyDescent="0.25">
      <c r="A63" s="1744">
        <v>2</v>
      </c>
      <c r="B63" s="2719"/>
      <c r="C63" s="2723"/>
      <c r="D63" s="1745" t="s">
        <v>444</v>
      </c>
      <c r="E63" s="1746" t="s">
        <v>35</v>
      </c>
      <c r="F63" s="1747" t="s">
        <v>587</v>
      </c>
      <c r="G63" s="1748">
        <v>4.1539999999999999</v>
      </c>
      <c r="H63" s="1749">
        <v>6.8869999999999996</v>
      </c>
      <c r="I63" s="1750"/>
      <c r="J63" s="1751">
        <v>1.85</v>
      </c>
      <c r="K63" s="1752"/>
      <c r="L63" s="1752"/>
      <c r="M63" s="1753"/>
      <c r="N63" s="1754">
        <f>0.314*I63+0.249*J63+0.195*K63+0.159*L63+0.06*M63</f>
        <v>0.46065</v>
      </c>
      <c r="O63" s="1755">
        <f>0.4*SUM(I63:M63)</f>
        <v>0.7400000000000001</v>
      </c>
      <c r="P63" s="1756">
        <f>SQRT(POWER(N63,2)+POWER(O63+G63,2))</f>
        <v>4.9156316402370912</v>
      </c>
      <c r="Q63" s="1757">
        <f>SQRT(POWER(N63,2)+POWER(O63+H63,2))</f>
        <v>7.6408983387099187</v>
      </c>
      <c r="R63" s="1758">
        <f>115000/1.73/SQRT(POWER((G63+O63),2)+N63*N63)</f>
        <v>13522.980016480684</v>
      </c>
      <c r="S63" s="1759">
        <f>115000/2/SQRT(N63*N63+POWER((H63+O63),2))</f>
        <v>7525.2931594046358</v>
      </c>
      <c r="T63" s="1760">
        <v>2</v>
      </c>
      <c r="U63" s="1761" t="s">
        <v>594</v>
      </c>
      <c r="V63" s="1752">
        <v>25</v>
      </c>
      <c r="W63" s="1752">
        <v>11</v>
      </c>
      <c r="X63" s="1752">
        <v>115</v>
      </c>
      <c r="Y63" s="1752">
        <v>37</v>
      </c>
      <c r="Z63" s="1762">
        <v>10.17</v>
      </c>
      <c r="AA63" s="1752"/>
      <c r="AB63" s="1752"/>
      <c r="AC63" s="1763">
        <f>Z63/100*X63*X63/V63</f>
        <v>53.799299999999995</v>
      </c>
      <c r="AD63" s="1764">
        <f t="shared" si="41"/>
        <v>58.695107660796559</v>
      </c>
      <c r="AE63" s="1763">
        <f t="shared" si="42"/>
        <v>61.428027236046738</v>
      </c>
      <c r="AF63" s="1765">
        <f>SQRT(POWER((AC63+O63+G63),2)+POWER(N63,2))*POWER(37/X63,2)</f>
        <v>6.0758867589890722</v>
      </c>
      <c r="AG63" s="1766">
        <f>SQRT(POWER((H63+O63+AC63),2)+POWER(N63,2))*POWER(37/X63,2)</f>
        <v>6.3587878477238542</v>
      </c>
      <c r="AH63" s="1767">
        <f t="shared" si="43"/>
        <v>364.37931693716172</v>
      </c>
      <c r="AI63" s="1768">
        <f t="shared" si="44"/>
        <v>301.16545870683552</v>
      </c>
      <c r="AJ63" s="1768">
        <f>AI63/1.2</f>
        <v>250.97121558902961</v>
      </c>
      <c r="AK63" s="1768">
        <f>AI63/1.5</f>
        <v>200.77697247122367</v>
      </c>
      <c r="AL63" s="1768">
        <f>SUM(37000/(1.732*AF63))</f>
        <v>3515.9619414360536</v>
      </c>
      <c r="AM63" s="1769">
        <f>SUM(37000/(2*AG63))</f>
        <v>2909.3595262219869</v>
      </c>
    </row>
    <row r="64" spans="1:39" s="1595" customFormat="1" ht="69.75" customHeight="1" x14ac:dyDescent="0.2">
      <c r="A64" s="2703" t="s">
        <v>0</v>
      </c>
      <c r="B64" s="2748" t="s">
        <v>384</v>
      </c>
      <c r="C64" s="2751" t="s">
        <v>2</v>
      </c>
      <c r="D64" s="2748" t="s">
        <v>318</v>
      </c>
      <c r="E64" s="2761" t="s">
        <v>4</v>
      </c>
      <c r="F64" s="2706" t="s">
        <v>5</v>
      </c>
      <c r="G64" s="2709" t="s">
        <v>389</v>
      </c>
      <c r="H64" s="2710"/>
      <c r="I64" s="2711" t="s">
        <v>7</v>
      </c>
      <c r="J64" s="2712"/>
      <c r="K64" s="2712"/>
      <c r="L64" s="2712"/>
      <c r="M64" s="2713"/>
      <c r="N64" s="2714" t="s">
        <v>8</v>
      </c>
      <c r="O64" s="2715"/>
      <c r="P64" s="2777" t="s">
        <v>385</v>
      </c>
      <c r="Q64" s="2777"/>
      <c r="R64" s="2778" t="s">
        <v>388</v>
      </c>
      <c r="S64" s="2779"/>
      <c r="T64" s="2780" t="s">
        <v>9</v>
      </c>
      <c r="U64" s="2783" t="s">
        <v>10</v>
      </c>
      <c r="V64" s="2754" t="s">
        <v>12</v>
      </c>
      <c r="W64" s="2756" t="s">
        <v>13</v>
      </c>
      <c r="X64" s="2754" t="s">
        <v>335</v>
      </c>
      <c r="Y64" s="2754" t="s">
        <v>336</v>
      </c>
      <c r="Z64" s="2766" t="s">
        <v>16</v>
      </c>
      <c r="AA64" s="2754" t="s">
        <v>17</v>
      </c>
      <c r="AB64" s="2754" t="s">
        <v>18</v>
      </c>
      <c r="AC64" s="2768" t="s">
        <v>19</v>
      </c>
      <c r="AD64" s="2712" t="s">
        <v>386</v>
      </c>
      <c r="AE64" s="2712"/>
      <c r="AF64" s="2772" t="s">
        <v>387</v>
      </c>
      <c r="AG64" s="2773"/>
      <c r="AH64" s="2764" t="s">
        <v>382</v>
      </c>
      <c r="AI64" s="2774"/>
      <c r="AJ64" s="2775" t="s">
        <v>20</v>
      </c>
      <c r="AK64" s="2775" t="s">
        <v>21</v>
      </c>
      <c r="AL64" s="2764" t="s">
        <v>383</v>
      </c>
      <c r="AM64" s="2765"/>
    </row>
    <row r="65" spans="1:39" s="1595" customFormat="1" ht="36" customHeight="1" x14ac:dyDescent="0.2">
      <c r="A65" s="2704"/>
      <c r="B65" s="2749"/>
      <c r="C65" s="2752"/>
      <c r="D65" s="2749"/>
      <c r="E65" s="2762"/>
      <c r="F65" s="2707"/>
      <c r="G65" s="1687" t="s">
        <v>220</v>
      </c>
      <c r="H65" s="1688" t="s">
        <v>29</v>
      </c>
      <c r="I65" s="1689" t="s">
        <v>24</v>
      </c>
      <c r="J65" s="1690" t="s">
        <v>25</v>
      </c>
      <c r="K65" s="1691" t="s">
        <v>26</v>
      </c>
      <c r="L65" s="1691" t="s">
        <v>27</v>
      </c>
      <c r="M65" s="1692" t="s">
        <v>28</v>
      </c>
      <c r="N65" s="2716"/>
      <c r="O65" s="2717"/>
      <c r="P65" s="1693" t="s">
        <v>216</v>
      </c>
      <c r="Q65" s="1693" t="s">
        <v>217</v>
      </c>
      <c r="R65" s="1694" t="s">
        <v>218</v>
      </c>
      <c r="S65" s="1695" t="s">
        <v>219</v>
      </c>
      <c r="T65" s="2781"/>
      <c r="U65" s="2784"/>
      <c r="V65" s="2755"/>
      <c r="W65" s="2757"/>
      <c r="X65" s="2755"/>
      <c r="Y65" s="2755"/>
      <c r="Z65" s="2767"/>
      <c r="AA65" s="2755"/>
      <c r="AB65" s="2755"/>
      <c r="AC65" s="2769"/>
      <c r="AD65" s="1696" t="s">
        <v>216</v>
      </c>
      <c r="AE65" s="1697" t="s">
        <v>217</v>
      </c>
      <c r="AF65" s="1698" t="s">
        <v>216</v>
      </c>
      <c r="AG65" s="1699" t="s">
        <v>217</v>
      </c>
      <c r="AH65" s="1700" t="s">
        <v>218</v>
      </c>
      <c r="AI65" s="1695" t="s">
        <v>219</v>
      </c>
      <c r="AJ65" s="2776"/>
      <c r="AK65" s="2776"/>
      <c r="AL65" s="1694" t="s">
        <v>218</v>
      </c>
      <c r="AM65" s="1701" t="s">
        <v>219</v>
      </c>
    </row>
    <row r="66" spans="1:39" s="1595" customFormat="1" ht="13.5" thickBot="1" x14ac:dyDescent="0.25">
      <c r="A66" s="2705"/>
      <c r="B66" s="2750"/>
      <c r="C66" s="2753"/>
      <c r="D66" s="2750"/>
      <c r="E66" s="2763"/>
      <c r="F66" s="2708"/>
      <c r="G66" s="1702" t="s">
        <v>30</v>
      </c>
      <c r="H66" s="1703" t="s">
        <v>30</v>
      </c>
      <c r="I66" s="1704" t="s">
        <v>31</v>
      </c>
      <c r="J66" s="1705" t="s">
        <v>31</v>
      </c>
      <c r="K66" s="1706" t="s">
        <v>31</v>
      </c>
      <c r="L66" s="1706" t="s">
        <v>31</v>
      </c>
      <c r="M66" s="1707" t="s">
        <v>31</v>
      </c>
      <c r="N66" s="1708" t="s">
        <v>30</v>
      </c>
      <c r="O66" s="1706" t="s">
        <v>30</v>
      </c>
      <c r="P66" s="1706" t="s">
        <v>30</v>
      </c>
      <c r="Q66" s="1706" t="s">
        <v>30</v>
      </c>
      <c r="R66" s="1709" t="s">
        <v>35</v>
      </c>
      <c r="S66" s="1710" t="s">
        <v>35</v>
      </c>
      <c r="T66" s="2782"/>
      <c r="U66" s="2785"/>
      <c r="V66" s="1711" t="s">
        <v>32</v>
      </c>
      <c r="W66" s="2758"/>
      <c r="X66" s="1711" t="s">
        <v>33</v>
      </c>
      <c r="Y66" s="1711" t="s">
        <v>33</v>
      </c>
      <c r="Z66" s="1712" t="s">
        <v>34</v>
      </c>
      <c r="AA66" s="1711" t="s">
        <v>35</v>
      </c>
      <c r="AB66" s="1711" t="s">
        <v>34</v>
      </c>
      <c r="AC66" s="1713" t="s">
        <v>30</v>
      </c>
      <c r="AD66" s="1708" t="s">
        <v>30</v>
      </c>
      <c r="AE66" s="1714" t="s">
        <v>30</v>
      </c>
      <c r="AF66" s="1715" t="s">
        <v>30</v>
      </c>
      <c r="AG66" s="1707" t="s">
        <v>30</v>
      </c>
      <c r="AH66" s="1716" t="s">
        <v>35</v>
      </c>
      <c r="AI66" s="1709" t="s">
        <v>35</v>
      </c>
      <c r="AJ66" s="1709" t="s">
        <v>35</v>
      </c>
      <c r="AK66" s="1709" t="s">
        <v>35</v>
      </c>
      <c r="AL66" s="1709" t="s">
        <v>35</v>
      </c>
      <c r="AM66" s="1717" t="s">
        <v>35</v>
      </c>
    </row>
    <row r="67" spans="1:39" ht="27" customHeight="1" x14ac:dyDescent="0.2">
      <c r="A67" s="275">
        <v>2</v>
      </c>
      <c r="B67" s="2742" t="s">
        <v>160</v>
      </c>
      <c r="C67" s="2631" t="s">
        <v>342</v>
      </c>
      <c r="D67" s="1612">
        <v>2.5</v>
      </c>
      <c r="E67" s="403" t="s">
        <v>39</v>
      </c>
      <c r="F67" s="230" t="s">
        <v>159</v>
      </c>
      <c r="G67" s="1853">
        <v>8.0220000000000002</v>
      </c>
      <c r="H67" s="1854">
        <v>8.8490000000000002</v>
      </c>
      <c r="I67" s="323"/>
      <c r="J67" s="1847">
        <v>30.32</v>
      </c>
      <c r="K67" s="231"/>
      <c r="L67" s="231"/>
      <c r="M67" s="322"/>
      <c r="N67" s="325">
        <f t="shared" ref="N67:N76" si="45">0.314*I67+0.249*J67+0.195*K67+0.159*L67+0.06*M67</f>
        <v>7.5496800000000004</v>
      </c>
      <c r="O67" s="231">
        <f t="shared" ref="O67:O76" si="46">0.4*SUM(I67:M67)</f>
        <v>12.128</v>
      </c>
      <c r="P67" s="238">
        <f>SQRT(POWER(N67,2)+POWER(O67+G67,2))</f>
        <v>21.517903431849486</v>
      </c>
      <c r="Q67" s="239">
        <f>SQRT(POWER(N67,2)+POWER(O67+H67,2))</f>
        <v>22.294218916624999</v>
      </c>
      <c r="R67" s="227">
        <f t="shared" ref="R67:R74" si="47">37000/1.73/SQRT(POWER((G67+O67),2)+N67*N67)</f>
        <v>993.9296969489169</v>
      </c>
      <c r="S67" s="1103">
        <f t="shared" ref="S67:S74" si="48">37000/2/SQRT(N67*N67+POWER((H67+O67),2))</f>
        <v>829.81153406564897</v>
      </c>
      <c r="T67" s="1116">
        <v>1</v>
      </c>
      <c r="U67" s="231" t="s">
        <v>50</v>
      </c>
      <c r="V67" s="1849">
        <v>6.3</v>
      </c>
      <c r="W67" s="231">
        <v>11</v>
      </c>
      <c r="X67" s="231">
        <v>35</v>
      </c>
      <c r="Y67" s="231">
        <v>6.3</v>
      </c>
      <c r="Z67" s="239">
        <v>7.4</v>
      </c>
      <c r="AA67" s="231" t="s">
        <v>63</v>
      </c>
      <c r="AB67" s="231"/>
      <c r="AC67" s="327">
        <f t="shared" ref="AC67:AC76" si="49">Z67/100*X67*X67/V67</f>
        <v>14.388888888888891</v>
      </c>
      <c r="AD67" s="237">
        <f t="shared" si="41"/>
        <v>35.354384647189271</v>
      </c>
      <c r="AE67" s="327">
        <f t="shared" si="42"/>
        <v>36.16274000962364</v>
      </c>
      <c r="AF67" s="1841">
        <f>SQRT(POWER((AC67+O67+G67),2)+POWER(N67,2))*POWER(6.3/X67,2)</f>
        <v>1.1454820625689324</v>
      </c>
      <c r="AG67" s="1842">
        <f t="shared" ref="AG67:AG74" si="50">SQRT(POWER((H67+O67+AC67),2)+POWER(N67,2))*POWER(6.3/X67,2)</f>
        <v>1.1716727763118058</v>
      </c>
      <c r="AH67" s="281">
        <f t="shared" si="43"/>
        <v>604.94005058845062</v>
      </c>
      <c r="AI67" s="240">
        <f t="shared" si="44"/>
        <v>511.57627975857952</v>
      </c>
      <c r="AJ67" s="240">
        <f t="shared" ref="AJ67:AJ76" si="51">AI67/1.2</f>
        <v>426.31356646548295</v>
      </c>
      <c r="AK67" s="240">
        <f t="shared" ref="AK67:AK76" si="52">AI67/1.5</f>
        <v>341.05085317238633</v>
      </c>
      <c r="AL67" s="240">
        <f t="shared" ref="AL67:AL74" si="53">SUM(6300/(1.732*AF67))</f>
        <v>3175.4433471980078</v>
      </c>
      <c r="AM67" s="282">
        <f t="shared" ref="AM67:AM74" si="54">SUM(6300/(2*AG67))</f>
        <v>2688.4639326652082</v>
      </c>
    </row>
    <row r="68" spans="1:39" ht="27" customHeight="1" x14ac:dyDescent="0.2">
      <c r="A68" s="275">
        <v>2</v>
      </c>
      <c r="B68" s="2743"/>
      <c r="C68" s="2626"/>
      <c r="D68" s="1612">
        <v>2.5</v>
      </c>
      <c r="E68" s="403" t="s">
        <v>39</v>
      </c>
      <c r="F68" s="230" t="s">
        <v>159</v>
      </c>
      <c r="G68" s="1853">
        <v>8.0219230622128173</v>
      </c>
      <c r="H68" s="1854">
        <v>8.7336448724122242</v>
      </c>
      <c r="I68" s="323"/>
      <c r="J68" s="1847">
        <v>30.32</v>
      </c>
      <c r="K68" s="231"/>
      <c r="L68" s="231"/>
      <c r="M68" s="322"/>
      <c r="N68" s="325">
        <f t="shared" si="45"/>
        <v>7.5496800000000004</v>
      </c>
      <c r="O68" s="231">
        <f t="shared" si="46"/>
        <v>12.128</v>
      </c>
      <c r="P68" s="238">
        <f>SQRT(POWER(N68,2)+POWER(O68+G68,2))</f>
        <v>21.517831385051235</v>
      </c>
      <c r="Q68" s="239">
        <f>SQRT(POWER(N68,2)+POWER(O68+H68,2))</f>
        <v>22.185713756493012</v>
      </c>
      <c r="R68" s="227">
        <f t="shared" si="47"/>
        <v>993.93302486105972</v>
      </c>
      <c r="S68" s="1103">
        <f t="shared" si="48"/>
        <v>833.86994906060534</v>
      </c>
      <c r="T68" s="1116">
        <v>2</v>
      </c>
      <c r="U68" s="243" t="s">
        <v>50</v>
      </c>
      <c r="V68" s="1849">
        <v>6.3</v>
      </c>
      <c r="W68" s="243">
        <v>11</v>
      </c>
      <c r="X68" s="231">
        <v>35</v>
      </c>
      <c r="Y68" s="231">
        <v>6.3</v>
      </c>
      <c r="Z68" s="239">
        <v>7.95</v>
      </c>
      <c r="AA68" s="231" t="s">
        <v>63</v>
      </c>
      <c r="AB68" s="231"/>
      <c r="AC68" s="327">
        <f t="shared" si="49"/>
        <v>15.458333333333334</v>
      </c>
      <c r="AD68" s="237">
        <f t="shared" si="41"/>
        <v>36.399802082337665</v>
      </c>
      <c r="AE68" s="327">
        <f t="shared" si="42"/>
        <v>37.096340587290172</v>
      </c>
      <c r="AF68" s="1841">
        <f>SQRT(POWER((AC68+O68+G68),2)+POWER(N68,2))*POWER(6.3/X68,2)</f>
        <v>1.1793535874677403</v>
      </c>
      <c r="AG68" s="1842">
        <f t="shared" si="50"/>
        <v>1.2019214350282015</v>
      </c>
      <c r="AH68" s="281">
        <f t="shared" si="43"/>
        <v>587.56592106230175</v>
      </c>
      <c r="AI68" s="240">
        <f t="shared" si="44"/>
        <v>498.70148125441813</v>
      </c>
      <c r="AJ68" s="240">
        <f t="shared" si="51"/>
        <v>415.58456771201514</v>
      </c>
      <c r="AK68" s="240">
        <f t="shared" si="52"/>
        <v>332.4676541696121</v>
      </c>
      <c r="AL68" s="240">
        <f t="shared" si="53"/>
        <v>3084.2432952862541</v>
      </c>
      <c r="AM68" s="282">
        <f t="shared" si="54"/>
        <v>2620.8035801658611</v>
      </c>
    </row>
    <row r="69" spans="1:39" ht="27" customHeight="1" x14ac:dyDescent="0.2">
      <c r="A69" s="1822">
        <v>2</v>
      </c>
      <c r="B69" s="2744" t="s">
        <v>91</v>
      </c>
      <c r="C69" s="2746" t="s">
        <v>43</v>
      </c>
      <c r="D69" s="1823">
        <v>2.5</v>
      </c>
      <c r="E69" s="1824" t="s">
        <v>39</v>
      </c>
      <c r="F69" s="1825" t="s">
        <v>159</v>
      </c>
      <c r="G69" s="1853">
        <v>8.0220000000000002</v>
      </c>
      <c r="H69" s="1854">
        <v>8.8490000000000002</v>
      </c>
      <c r="I69" s="1827"/>
      <c r="J69" s="1848">
        <v>16.350000000000001</v>
      </c>
      <c r="K69" s="1826"/>
      <c r="L69" s="1826"/>
      <c r="M69" s="1828"/>
      <c r="N69" s="1829">
        <f t="shared" si="45"/>
        <v>4.0711500000000003</v>
      </c>
      <c r="O69" s="1826">
        <f t="shared" si="46"/>
        <v>6.5400000000000009</v>
      </c>
      <c r="P69" s="1830">
        <f t="shared" ref="P69:P74" si="55">SQRT(POWER(N69,2)+POWER(O69+G69,2))</f>
        <v>15.120387108883822</v>
      </c>
      <c r="Q69" s="1831">
        <f t="shared" ref="Q69:Q74" si="56">SQRT(POWER(N69,2)+POWER(O69+H69,2))</f>
        <v>15.918403918813596</v>
      </c>
      <c r="R69" s="1832">
        <f t="shared" si="47"/>
        <v>1414.4666457929736</v>
      </c>
      <c r="S69" s="1833">
        <f t="shared" si="48"/>
        <v>1162.1768171201684</v>
      </c>
      <c r="T69" s="1834">
        <v>1</v>
      </c>
      <c r="U69" s="1826" t="s">
        <v>50</v>
      </c>
      <c r="V69" s="1850">
        <v>6.3</v>
      </c>
      <c r="W69" s="1826">
        <v>11</v>
      </c>
      <c r="X69" s="1826">
        <v>35</v>
      </c>
      <c r="Y69" s="1826">
        <v>6.3</v>
      </c>
      <c r="Z69" s="1831">
        <v>8</v>
      </c>
      <c r="AA69" s="1826" t="s">
        <v>51</v>
      </c>
      <c r="AB69" s="1826">
        <v>6</v>
      </c>
      <c r="AC69" s="1835">
        <f t="shared" si="49"/>
        <v>15.555555555555559</v>
      </c>
      <c r="AD69" s="1836">
        <f t="shared" si="41"/>
        <v>30.391469443981737</v>
      </c>
      <c r="AE69" s="1835">
        <f t="shared" si="42"/>
        <v>31.21121242203456</v>
      </c>
      <c r="AF69" s="1843">
        <f t="shared" ref="AF69:AF74" si="57">SQRT(POWER((AC69+O69+G69),2)+POWER(N69,2))*POWER(6.3/X69,2)</f>
        <v>0.98468360998500826</v>
      </c>
      <c r="AG69" s="1844">
        <f t="shared" si="50"/>
        <v>1.0112432824739197</v>
      </c>
      <c r="AH69" s="1837">
        <f t="shared" si="43"/>
        <v>703.72652682739658</v>
      </c>
      <c r="AI69" s="1838">
        <f t="shared" si="44"/>
        <v>592.73570503590338</v>
      </c>
      <c r="AJ69" s="1838">
        <f t="shared" si="51"/>
        <v>493.94642086325285</v>
      </c>
      <c r="AK69" s="1838">
        <f t="shared" si="52"/>
        <v>395.15713669060227</v>
      </c>
      <c r="AL69" s="1838">
        <f t="shared" si="53"/>
        <v>3693.9920173694654</v>
      </c>
      <c r="AM69" s="1839">
        <f t="shared" si="54"/>
        <v>3114.9774288673602</v>
      </c>
    </row>
    <row r="70" spans="1:39" ht="27" customHeight="1" x14ac:dyDescent="0.2">
      <c r="A70" s="1822">
        <v>2</v>
      </c>
      <c r="B70" s="2745"/>
      <c r="C70" s="2747"/>
      <c r="D70" s="1823">
        <v>2.5</v>
      </c>
      <c r="E70" s="1824" t="s">
        <v>39</v>
      </c>
      <c r="F70" s="1825" t="s">
        <v>159</v>
      </c>
      <c r="G70" s="1853">
        <v>8.0219230622128173</v>
      </c>
      <c r="H70" s="1854">
        <v>8.7336448724122242</v>
      </c>
      <c r="I70" s="1827"/>
      <c r="J70" s="1848">
        <v>16.350000000000001</v>
      </c>
      <c r="K70" s="1826"/>
      <c r="L70" s="1826"/>
      <c r="M70" s="1828"/>
      <c r="N70" s="1829">
        <f t="shared" si="45"/>
        <v>4.0711500000000003</v>
      </c>
      <c r="O70" s="1826">
        <f t="shared" si="46"/>
        <v>6.5400000000000009</v>
      </c>
      <c r="P70" s="1830">
        <f t="shared" si="55"/>
        <v>15.120313012378597</v>
      </c>
      <c r="Q70" s="1831">
        <f t="shared" si="56"/>
        <v>15.806912728647054</v>
      </c>
      <c r="R70" s="1832">
        <f t="shared" si="47"/>
        <v>1414.4735773317007</v>
      </c>
      <c r="S70" s="1833">
        <f t="shared" si="48"/>
        <v>1170.3740203785799</v>
      </c>
      <c r="T70" s="1834">
        <v>2</v>
      </c>
      <c r="U70" s="1826" t="s">
        <v>50</v>
      </c>
      <c r="V70" s="1850">
        <v>6.3</v>
      </c>
      <c r="W70" s="1826">
        <v>11</v>
      </c>
      <c r="X70" s="1826">
        <v>35</v>
      </c>
      <c r="Y70" s="1826">
        <v>6.3</v>
      </c>
      <c r="Z70" s="1831">
        <v>7.91</v>
      </c>
      <c r="AA70" s="1826" t="s">
        <v>51</v>
      </c>
      <c r="AB70" s="1826">
        <v>6</v>
      </c>
      <c r="AC70" s="1835">
        <f t="shared" si="49"/>
        <v>15.380555555555555</v>
      </c>
      <c r="AD70" s="1836">
        <f t="shared" si="41"/>
        <v>30.217979550228307</v>
      </c>
      <c r="AE70" s="1835">
        <f t="shared" si="42"/>
        <v>30.923361172429495</v>
      </c>
      <c r="AF70" s="1843">
        <f t="shared" si="57"/>
        <v>0.97906253742739713</v>
      </c>
      <c r="AG70" s="1844">
        <f t="shared" si="50"/>
        <v>1.0019169019867156</v>
      </c>
      <c r="AH70" s="1837">
        <f t="shared" si="43"/>
        <v>707.76681814362507</v>
      </c>
      <c r="AI70" s="1838">
        <f t="shared" si="44"/>
        <v>598.25320723848552</v>
      </c>
      <c r="AJ70" s="1838">
        <f t="shared" si="51"/>
        <v>498.5443393654046</v>
      </c>
      <c r="AK70" s="1838">
        <f t="shared" si="52"/>
        <v>398.83547149232368</v>
      </c>
      <c r="AL70" s="1838">
        <f t="shared" si="53"/>
        <v>3715.200261340714</v>
      </c>
      <c r="AM70" s="1839">
        <f t="shared" si="54"/>
        <v>3143.9733113133625</v>
      </c>
    </row>
    <row r="71" spans="1:39" ht="27" customHeight="1" x14ac:dyDescent="0.2">
      <c r="A71" s="275">
        <v>2</v>
      </c>
      <c r="B71" s="2738" t="s">
        <v>93</v>
      </c>
      <c r="C71" s="2625" t="s">
        <v>341</v>
      </c>
      <c r="D71" s="1612">
        <v>1.4</v>
      </c>
      <c r="E71" s="1840" t="s">
        <v>39</v>
      </c>
      <c r="F71" s="230" t="s">
        <v>159</v>
      </c>
      <c r="G71" s="1853">
        <v>8.0220000000000002</v>
      </c>
      <c r="H71" s="1854">
        <v>8.8490000000000002</v>
      </c>
      <c r="I71" s="323"/>
      <c r="J71" s="1847">
        <v>11.3</v>
      </c>
      <c r="K71" s="231"/>
      <c r="L71" s="231"/>
      <c r="M71" s="322"/>
      <c r="N71" s="325">
        <f t="shared" si="45"/>
        <v>2.8137000000000003</v>
      </c>
      <c r="O71" s="231">
        <f t="shared" si="46"/>
        <v>4.5200000000000005</v>
      </c>
      <c r="P71" s="238">
        <f t="shared" si="55"/>
        <v>12.85374154439088</v>
      </c>
      <c r="Q71" s="239">
        <f t="shared" si="56"/>
        <v>13.661883789946391</v>
      </c>
      <c r="R71" s="227">
        <f t="shared" si="47"/>
        <v>1663.8955406978141</v>
      </c>
      <c r="S71" s="1103">
        <f t="shared" si="48"/>
        <v>1354.1324376960313</v>
      </c>
      <c r="T71" s="1116">
        <v>1</v>
      </c>
      <c r="U71" s="231" t="s">
        <v>50</v>
      </c>
      <c r="V71" s="1849">
        <v>6.3</v>
      </c>
      <c r="W71" s="231">
        <v>11</v>
      </c>
      <c r="X71" s="231">
        <v>35</v>
      </c>
      <c r="Y71" s="231">
        <v>6.3</v>
      </c>
      <c r="Z71" s="239">
        <v>8.09</v>
      </c>
      <c r="AA71" s="231" t="s">
        <v>63</v>
      </c>
      <c r="AB71" s="231">
        <v>10</v>
      </c>
      <c r="AC71" s="327">
        <f t="shared" si="49"/>
        <v>15.730555555555558</v>
      </c>
      <c r="AD71" s="237">
        <f t="shared" si="41"/>
        <v>28.412221055946603</v>
      </c>
      <c r="AE71" s="327">
        <f t="shared" si="42"/>
        <v>29.235270500217101</v>
      </c>
      <c r="AF71" s="1841">
        <f t="shared" si="57"/>
        <v>0.92055596221266989</v>
      </c>
      <c r="AG71" s="1842">
        <f t="shared" si="50"/>
        <v>0.947222764207034</v>
      </c>
      <c r="AH71" s="281">
        <f t="shared" si="43"/>
        <v>752.74943112966935</v>
      </c>
      <c r="AI71" s="240">
        <f t="shared" si="44"/>
        <v>632.79729188285148</v>
      </c>
      <c r="AJ71" s="240">
        <f t="shared" si="51"/>
        <v>527.33107656904292</v>
      </c>
      <c r="AK71" s="240">
        <f t="shared" si="52"/>
        <v>421.8648612552343</v>
      </c>
      <c r="AL71" s="240">
        <f t="shared" si="53"/>
        <v>3951.3224010588083</v>
      </c>
      <c r="AM71" s="282">
        <f t="shared" si="54"/>
        <v>3325.5112936786495</v>
      </c>
    </row>
    <row r="72" spans="1:39" ht="27" customHeight="1" x14ac:dyDescent="0.2">
      <c r="A72" s="275">
        <v>2</v>
      </c>
      <c r="B72" s="2743"/>
      <c r="C72" s="2626"/>
      <c r="D72" s="1612">
        <v>1.4</v>
      </c>
      <c r="E72" s="1840" t="s">
        <v>39</v>
      </c>
      <c r="F72" s="230" t="s">
        <v>159</v>
      </c>
      <c r="G72" s="1853">
        <v>8.0219230622128173</v>
      </c>
      <c r="H72" s="1854">
        <v>8.7336448724122242</v>
      </c>
      <c r="I72" s="323"/>
      <c r="J72" s="1847">
        <v>11.3</v>
      </c>
      <c r="K72" s="231"/>
      <c r="L72" s="231"/>
      <c r="M72" s="322"/>
      <c r="N72" s="325">
        <f t="shared" si="45"/>
        <v>2.8137000000000003</v>
      </c>
      <c r="O72" s="231">
        <f t="shared" si="46"/>
        <v>4.5200000000000005</v>
      </c>
      <c r="P72" s="238">
        <f t="shared" si="55"/>
        <v>12.853666472585388</v>
      </c>
      <c r="Q72" s="239">
        <f t="shared" si="56"/>
        <v>13.549022477434262</v>
      </c>
      <c r="R72" s="227">
        <f t="shared" si="47"/>
        <v>1663.9052586753776</v>
      </c>
      <c r="S72" s="1103">
        <f t="shared" si="48"/>
        <v>1365.4121565457237</v>
      </c>
      <c r="T72" s="1116">
        <v>2</v>
      </c>
      <c r="U72" s="231" t="s">
        <v>50</v>
      </c>
      <c r="V72" s="1849">
        <v>6.3</v>
      </c>
      <c r="W72" s="231">
        <v>11</v>
      </c>
      <c r="X72" s="231">
        <v>35</v>
      </c>
      <c r="Y72" s="231">
        <v>6.3</v>
      </c>
      <c r="Z72" s="239">
        <v>8</v>
      </c>
      <c r="AA72" s="231" t="s">
        <v>63</v>
      </c>
      <c r="AB72" s="231">
        <v>10</v>
      </c>
      <c r="AC72" s="327">
        <f t="shared" si="49"/>
        <v>15.555555555555559</v>
      </c>
      <c r="AD72" s="237">
        <f t="shared" si="41"/>
        <v>28.238010063847476</v>
      </c>
      <c r="AE72" s="327">
        <f t="shared" si="42"/>
        <v>28.946276737929857</v>
      </c>
      <c r="AF72" s="1841">
        <f t="shared" si="57"/>
        <v>0.91491152606865822</v>
      </c>
      <c r="AG72" s="1842">
        <f t="shared" si="50"/>
        <v>0.93785936630892719</v>
      </c>
      <c r="AH72" s="281">
        <f t="shared" si="43"/>
        <v>757.39342781720688</v>
      </c>
      <c r="AI72" s="240">
        <f t="shared" si="44"/>
        <v>639.11501183703058</v>
      </c>
      <c r="AJ72" s="240">
        <f t="shared" si="51"/>
        <v>532.59584319752548</v>
      </c>
      <c r="AK72" s="240">
        <f t="shared" si="52"/>
        <v>426.07667455802039</v>
      </c>
      <c r="AL72" s="240">
        <f t="shared" si="53"/>
        <v>3975.6996073150399</v>
      </c>
      <c r="AM72" s="282">
        <f t="shared" si="54"/>
        <v>3358.7125246690798</v>
      </c>
    </row>
    <row r="73" spans="1:39" ht="27" customHeight="1" x14ac:dyDescent="0.2">
      <c r="A73" s="1822">
        <v>2</v>
      </c>
      <c r="B73" s="2744" t="s">
        <v>95</v>
      </c>
      <c r="C73" s="2759" t="s">
        <v>341</v>
      </c>
      <c r="D73" s="1823">
        <v>2.5</v>
      </c>
      <c r="E73" s="1824" t="s">
        <v>39</v>
      </c>
      <c r="F73" s="1825" t="s">
        <v>159</v>
      </c>
      <c r="G73" s="1853">
        <v>8.0220000000000002</v>
      </c>
      <c r="H73" s="1854">
        <v>8.8490000000000002</v>
      </c>
      <c r="I73" s="1827"/>
      <c r="J73" s="1848">
        <v>19.579999999999998</v>
      </c>
      <c r="K73" s="1826"/>
      <c r="L73" s="1826"/>
      <c r="M73" s="1828"/>
      <c r="N73" s="1829">
        <f t="shared" si="45"/>
        <v>4.8754199999999992</v>
      </c>
      <c r="O73" s="1826">
        <f t="shared" si="46"/>
        <v>7.8319999999999999</v>
      </c>
      <c r="P73" s="1830">
        <f t="shared" si="55"/>
        <v>16.586712639230232</v>
      </c>
      <c r="Q73" s="1831">
        <f t="shared" si="56"/>
        <v>17.378880319986095</v>
      </c>
      <c r="R73" s="1832">
        <f t="shared" si="47"/>
        <v>1289.4226663341276</v>
      </c>
      <c r="S73" s="1833">
        <f t="shared" si="48"/>
        <v>1064.5104666912628</v>
      </c>
      <c r="T73" s="1834">
        <v>1</v>
      </c>
      <c r="U73" s="1826" t="s">
        <v>50</v>
      </c>
      <c r="V73" s="1850">
        <v>6.3</v>
      </c>
      <c r="W73" s="1826">
        <v>11</v>
      </c>
      <c r="X73" s="1826">
        <v>35</v>
      </c>
      <c r="Y73" s="1826">
        <v>6.3</v>
      </c>
      <c r="Z73" s="1831">
        <v>8</v>
      </c>
      <c r="AA73" s="1826" t="s">
        <v>63</v>
      </c>
      <c r="AB73" s="1826">
        <v>5.32</v>
      </c>
      <c r="AC73" s="1835">
        <f t="shared" si="49"/>
        <v>15.555555555555559</v>
      </c>
      <c r="AD73" s="1836">
        <f t="shared" si="41"/>
        <v>31.785687036367971</v>
      </c>
      <c r="AE73" s="1835">
        <f t="shared" si="42"/>
        <v>32.603147612812165</v>
      </c>
      <c r="AF73" s="1843">
        <f t="shared" si="57"/>
        <v>1.0298562599783223</v>
      </c>
      <c r="AG73" s="1844">
        <f t="shared" si="50"/>
        <v>1.0563419826551144</v>
      </c>
      <c r="AH73" s="1837">
        <f t="shared" si="43"/>
        <v>672.85892585941917</v>
      </c>
      <c r="AI73" s="1838">
        <f t="shared" si="44"/>
        <v>567.42987578076634</v>
      </c>
      <c r="AJ73" s="1838">
        <f t="shared" si="51"/>
        <v>472.8582298173053</v>
      </c>
      <c r="AK73" s="1838">
        <f t="shared" si="52"/>
        <v>378.28658385384421</v>
      </c>
      <c r="AL73" s="1838">
        <f t="shared" si="53"/>
        <v>3531.962212858456</v>
      </c>
      <c r="AM73" s="1839">
        <f t="shared" si="54"/>
        <v>2981.988836685709</v>
      </c>
    </row>
    <row r="74" spans="1:39" ht="27" customHeight="1" x14ac:dyDescent="0.2">
      <c r="A74" s="1822">
        <v>2</v>
      </c>
      <c r="B74" s="2745"/>
      <c r="C74" s="2760"/>
      <c r="D74" s="1823">
        <v>2.5</v>
      </c>
      <c r="E74" s="1824" t="s">
        <v>39</v>
      </c>
      <c r="F74" s="1825" t="s">
        <v>159</v>
      </c>
      <c r="G74" s="1853">
        <v>8.0219230622128173</v>
      </c>
      <c r="H74" s="1854">
        <v>8.7336448724122242</v>
      </c>
      <c r="I74" s="1827"/>
      <c r="J74" s="1848">
        <v>19.579999999999998</v>
      </c>
      <c r="K74" s="1826"/>
      <c r="L74" s="1826"/>
      <c r="M74" s="1828"/>
      <c r="N74" s="1829">
        <f t="shared" si="45"/>
        <v>4.8754199999999992</v>
      </c>
      <c r="O74" s="1826">
        <f t="shared" si="46"/>
        <v>7.8319999999999999</v>
      </c>
      <c r="P74" s="1830">
        <f t="shared" si="55"/>
        <v>16.586639100160209</v>
      </c>
      <c r="Q74" s="1831">
        <f t="shared" si="56"/>
        <v>17.268187809242676</v>
      </c>
      <c r="R74" s="1832">
        <f t="shared" si="47"/>
        <v>1289.4283831609769</v>
      </c>
      <c r="S74" s="1833">
        <f t="shared" si="48"/>
        <v>1071.3341900357375</v>
      </c>
      <c r="T74" s="1834">
        <v>2</v>
      </c>
      <c r="U74" s="1826" t="s">
        <v>50</v>
      </c>
      <c r="V74" s="1850">
        <v>6.3</v>
      </c>
      <c r="W74" s="1826">
        <v>11</v>
      </c>
      <c r="X74" s="1826">
        <v>35</v>
      </c>
      <c r="Y74" s="1826">
        <v>6.3</v>
      </c>
      <c r="Z74" s="1831">
        <v>8.08</v>
      </c>
      <c r="AA74" s="1826" t="s">
        <v>63</v>
      </c>
      <c r="AB74" s="1826">
        <v>5.32</v>
      </c>
      <c r="AC74" s="1835">
        <f t="shared" si="49"/>
        <v>15.71111111111111</v>
      </c>
      <c r="AD74" s="1836">
        <f t="shared" si="41"/>
        <v>31.939334722869656</v>
      </c>
      <c r="AE74" s="1835">
        <f t="shared" si="42"/>
        <v>32.642896577912765</v>
      </c>
      <c r="AF74" s="1843">
        <f t="shared" si="57"/>
        <v>1.0348344450209768</v>
      </c>
      <c r="AG74" s="1844">
        <f t="shared" si="50"/>
        <v>1.0576298491243739</v>
      </c>
      <c r="AH74" s="1837">
        <f t="shared" si="43"/>
        <v>669.62206390855692</v>
      </c>
      <c r="AI74" s="1838">
        <f t="shared" si="44"/>
        <v>566.73892146316734</v>
      </c>
      <c r="AJ74" s="1838">
        <f t="shared" si="51"/>
        <v>472.28243455263947</v>
      </c>
      <c r="AK74" s="1838">
        <f t="shared" si="52"/>
        <v>377.82594764211154</v>
      </c>
      <c r="AL74" s="1838">
        <f t="shared" si="53"/>
        <v>3514.971319731666</v>
      </c>
      <c r="AM74" s="1839">
        <f t="shared" si="54"/>
        <v>2978.3576953770053</v>
      </c>
    </row>
    <row r="75" spans="1:39" ht="27" customHeight="1" x14ac:dyDescent="0.2">
      <c r="A75" s="275">
        <v>2</v>
      </c>
      <c r="B75" s="2738" t="s">
        <v>61</v>
      </c>
      <c r="C75" s="2625" t="s">
        <v>341</v>
      </c>
      <c r="D75" s="1612">
        <v>2.5</v>
      </c>
      <c r="E75" s="403" t="s">
        <v>39</v>
      </c>
      <c r="F75" s="230" t="s">
        <v>159</v>
      </c>
      <c r="G75" s="1853">
        <v>8.0220000000000002</v>
      </c>
      <c r="H75" s="1854">
        <v>8.8490000000000002</v>
      </c>
      <c r="I75" s="323"/>
      <c r="J75" s="1847">
        <v>19.8</v>
      </c>
      <c r="K75" s="231"/>
      <c r="L75" s="231"/>
      <c r="M75" s="322"/>
      <c r="N75" s="325">
        <f t="shared" si="45"/>
        <v>4.9302000000000001</v>
      </c>
      <c r="O75" s="231">
        <f t="shared" si="46"/>
        <v>7.9200000000000008</v>
      </c>
      <c r="P75" s="238">
        <f>SQRT(POWER(N75,2)+POWER(O75+G75,2))</f>
        <v>16.686948074468262</v>
      </c>
      <c r="Q75" s="239">
        <f>SQRT(POWER(N75,2)+POWER(O75+H75,2))</f>
        <v>17.478736597363095</v>
      </c>
      <c r="R75" s="227">
        <f>37000/1.73/SQRT(POWER((G75+O75),2)+N75*N75)</f>
        <v>1281.6773409703162</v>
      </c>
      <c r="S75" s="1103">
        <f>37000/2/SQRT(N75*N75+POWER((H75+O75),2))</f>
        <v>1058.428902852794</v>
      </c>
      <c r="T75" s="1116">
        <v>1</v>
      </c>
      <c r="U75" s="330" t="s">
        <v>184</v>
      </c>
      <c r="V75" s="1849">
        <v>10</v>
      </c>
      <c r="W75" s="231">
        <v>11</v>
      </c>
      <c r="X75" s="231">
        <v>36.75</v>
      </c>
      <c r="Y75" s="231">
        <v>6.3</v>
      </c>
      <c r="Z75" s="239">
        <v>8.26</v>
      </c>
      <c r="AA75" s="231" t="s">
        <v>107</v>
      </c>
      <c r="AB75" s="231">
        <v>12</v>
      </c>
      <c r="AC75" s="327">
        <f t="shared" si="49"/>
        <v>11.15564625</v>
      </c>
      <c r="AD75" s="237">
        <f>SQRT(POWER(N75,2)+POWER(O75+AC75+G75,2))</f>
        <v>27.542499965147304</v>
      </c>
      <c r="AE75" s="327">
        <f>SQRT(POWER(N75,2)+POWER(O75+AC75+H75,2))</f>
        <v>28.356529058184098</v>
      </c>
      <c r="AF75" s="1841">
        <f>SQRT(POWER((AC75+O75+G75),2)+POWER(N75,2))*POWER(6.3/X75,2)</f>
        <v>0.80941224387371669</v>
      </c>
      <c r="AG75" s="1842">
        <f>SQRT(POWER((H75+O75+AC75),2)+POWER(N75,2))*POWER(6.3/X75,2)</f>
        <v>0.83333473150581838</v>
      </c>
      <c r="AH75" s="281">
        <f>37000/1.73/SQRT(POWER((G75+O75+AC75),2)+N75*N75)</f>
        <v>776.51931611357031</v>
      </c>
      <c r="AI75" s="240">
        <f>37000/2/SQRT(POWER((H75+O75+AC75),2)+N75*N75)</f>
        <v>652.40706865217123</v>
      </c>
      <c r="AJ75" s="240">
        <f t="shared" si="51"/>
        <v>543.67255721014271</v>
      </c>
      <c r="AK75" s="240">
        <f t="shared" si="52"/>
        <v>434.93804576811414</v>
      </c>
      <c r="AL75" s="240">
        <f>SUM(6300/(1.732*AF75))</f>
        <v>4493.8947025450143</v>
      </c>
      <c r="AM75" s="282">
        <f>SUM(6300/(2*AG75))</f>
        <v>3779.9936579002488</v>
      </c>
    </row>
    <row r="76" spans="1:39" ht="27" customHeight="1" thickBot="1" x14ac:dyDescent="0.25">
      <c r="A76" s="278">
        <v>2</v>
      </c>
      <c r="B76" s="2739"/>
      <c r="C76" s="2700"/>
      <c r="D76" s="1613">
        <v>2.5</v>
      </c>
      <c r="E76" s="414" t="s">
        <v>39</v>
      </c>
      <c r="F76" s="260" t="s">
        <v>159</v>
      </c>
      <c r="G76" s="1772">
        <v>8.0219230622128173</v>
      </c>
      <c r="H76" s="1855">
        <v>8.7336448724122242</v>
      </c>
      <c r="I76" s="334"/>
      <c r="J76" s="1851">
        <v>19.8</v>
      </c>
      <c r="K76" s="261"/>
      <c r="L76" s="261"/>
      <c r="M76" s="333"/>
      <c r="N76" s="265">
        <f t="shared" si="45"/>
        <v>4.9302000000000001</v>
      </c>
      <c r="O76" s="261">
        <f t="shared" si="46"/>
        <v>7.9200000000000008</v>
      </c>
      <c r="P76" s="266">
        <f>SQRT(POWER(N76,2)+POWER(O76+G76,2))</f>
        <v>16.686874571396316</v>
      </c>
      <c r="Q76" s="267">
        <f>SQRT(POWER(N76,2)+POWER(O76+H76,2))</f>
        <v>17.36809602623218</v>
      </c>
      <c r="R76" s="336">
        <f>37000/1.73/SQRT(POWER((G76+O76),2)+N76*N76)</f>
        <v>1281.6829865584939</v>
      </c>
      <c r="S76" s="1131">
        <f>37000/2/SQRT(N76*N76+POWER((H76+O76),2))</f>
        <v>1065.1714483877927</v>
      </c>
      <c r="T76" s="1117">
        <v>2</v>
      </c>
      <c r="U76" s="364" t="s">
        <v>184</v>
      </c>
      <c r="V76" s="1852">
        <v>10</v>
      </c>
      <c r="W76" s="261">
        <v>11</v>
      </c>
      <c r="X76" s="261">
        <v>36.75</v>
      </c>
      <c r="Y76" s="261">
        <v>6.3</v>
      </c>
      <c r="Z76" s="267">
        <v>8.2100000000000009</v>
      </c>
      <c r="AA76" s="261" t="s">
        <v>107</v>
      </c>
      <c r="AB76" s="261">
        <v>12</v>
      </c>
      <c r="AC76" s="337">
        <f t="shared" si="49"/>
        <v>11.088118125000001</v>
      </c>
      <c r="AD76" s="270">
        <f>SQRT(POWER(N76,2)+POWER(O76+AC76+G76,2))</f>
        <v>27.47598949305414</v>
      </c>
      <c r="AE76" s="337">
        <f>SQRT(POWER(N76,2)+POWER(O76+AC76+H76,2))</f>
        <v>28.176449141873615</v>
      </c>
      <c r="AF76" s="1845">
        <f>SQRT(POWER((AC76+O76+G76),2)+POWER(N76,2))*POWER(6.3/X76,2)</f>
        <v>0.80745765040812167</v>
      </c>
      <c r="AG76" s="1846">
        <f>SQRT(POWER((H76+O76+AC76),2)+POWER(N76,2))*POWER(6.3/X76,2)</f>
        <v>0.82804258702648992</v>
      </c>
      <c r="AH76" s="287">
        <f>37000/1.73/SQRT(POWER((G76+O76+AC76),2)+N76*N76)</f>
        <v>778.3990178916348</v>
      </c>
      <c r="AI76" s="268">
        <f>37000/2/SQRT(POWER((H76+O76+AC76),2)+N76*N76)</f>
        <v>656.57670016718896</v>
      </c>
      <c r="AJ76" s="268">
        <f t="shared" si="51"/>
        <v>547.14725013932411</v>
      </c>
      <c r="AK76" s="268">
        <f t="shared" si="52"/>
        <v>437.71780011145933</v>
      </c>
      <c r="AL76" s="268">
        <f>SUM(6300/(1.732*AF76))</f>
        <v>4504.7729662115071</v>
      </c>
      <c r="AM76" s="288">
        <f>SUM(6300/(2*AG76))</f>
        <v>3804.1521648200305</v>
      </c>
    </row>
    <row r="77" spans="1:39" x14ac:dyDescent="0.2">
      <c r="A77" s="113"/>
      <c r="B77" s="200"/>
      <c r="C77" s="113"/>
      <c r="D77" s="201"/>
      <c r="E77" s="201"/>
      <c r="F77" s="113"/>
      <c r="G77" s="113"/>
      <c r="H77" s="113"/>
      <c r="I77" s="203"/>
      <c r="J77" s="203"/>
      <c r="K77" s="204"/>
      <c r="L77" s="201"/>
      <c r="M77" s="201"/>
      <c r="N77" s="201"/>
      <c r="O77" s="201"/>
      <c r="P77" s="113"/>
      <c r="Q77" s="113"/>
      <c r="R77" s="113"/>
      <c r="S77" s="113"/>
      <c r="T77" s="201"/>
      <c r="U77" s="113"/>
      <c r="V77" s="113"/>
      <c r="W77" s="113"/>
      <c r="X77" s="113"/>
      <c r="Y77" s="113"/>
      <c r="Z77" s="113"/>
      <c r="AA77" s="113"/>
      <c r="AB77" s="201"/>
      <c r="AC77" s="113"/>
      <c r="AD77" s="113"/>
      <c r="AE77" s="113"/>
      <c r="AF77" s="113"/>
    </row>
    <row r="78" spans="1:39" x14ac:dyDescent="0.2">
      <c r="A78" s="113"/>
      <c r="B78" s="200"/>
      <c r="C78" s="113"/>
      <c r="D78" s="201"/>
      <c r="E78" s="201"/>
      <c r="F78" s="113"/>
      <c r="G78" s="113"/>
      <c r="H78" s="113"/>
      <c r="I78" s="203"/>
      <c r="J78" s="203"/>
      <c r="K78" s="204"/>
      <c r="L78" s="201"/>
      <c r="M78" s="201"/>
      <c r="N78" s="201"/>
      <c r="O78" s="201"/>
      <c r="P78" s="113"/>
      <c r="Q78" s="113"/>
      <c r="R78" s="113"/>
      <c r="S78" s="113"/>
      <c r="T78" s="201"/>
      <c r="U78" s="113"/>
      <c r="V78" s="113"/>
      <c r="W78" s="113"/>
      <c r="X78" s="113"/>
      <c r="Y78" s="113"/>
      <c r="Z78" s="113"/>
      <c r="AA78" s="113"/>
      <c r="AB78" s="201"/>
      <c r="AC78" s="113"/>
      <c r="AD78" s="113"/>
      <c r="AE78" s="113"/>
      <c r="AF78" s="113"/>
    </row>
    <row r="79" spans="1:39" x14ac:dyDescent="0.2">
      <c r="A79" s="113"/>
      <c r="B79" s="200"/>
      <c r="C79" s="113"/>
      <c r="D79" s="201"/>
      <c r="E79" s="201"/>
      <c r="F79" s="113"/>
      <c r="G79" s="113"/>
      <c r="H79" s="113"/>
      <c r="I79" s="203"/>
      <c r="J79" s="203"/>
      <c r="K79" s="204"/>
      <c r="L79" s="201"/>
      <c r="M79" s="201"/>
      <c r="N79" s="201"/>
      <c r="O79" s="201"/>
      <c r="P79" s="113"/>
      <c r="Q79" s="113"/>
      <c r="R79" s="113"/>
      <c r="S79" s="113"/>
      <c r="T79" s="201"/>
      <c r="U79" s="113"/>
      <c r="V79" s="113"/>
      <c r="W79" s="113"/>
      <c r="X79" s="113"/>
      <c r="Y79" s="113"/>
      <c r="Z79" s="113"/>
      <c r="AA79" s="113"/>
      <c r="AB79" s="201"/>
      <c r="AC79" s="113"/>
      <c r="AD79" s="113"/>
      <c r="AE79" s="113"/>
      <c r="AF79" s="113"/>
    </row>
    <row r="80" spans="1:39" x14ac:dyDescent="0.2">
      <c r="A80" s="113"/>
      <c r="B80" s="200"/>
      <c r="C80" s="113"/>
      <c r="D80" s="201"/>
      <c r="E80" s="201"/>
      <c r="F80" s="113"/>
      <c r="G80" s="113"/>
      <c r="H80" s="113"/>
      <c r="I80" s="203"/>
      <c r="J80" s="203"/>
      <c r="K80" s="204"/>
      <c r="L80" s="201"/>
      <c r="M80" s="201"/>
      <c r="N80" s="201"/>
      <c r="O80" s="201"/>
      <c r="P80" s="113"/>
      <c r="Q80" s="113"/>
      <c r="R80" s="113"/>
      <c r="S80" s="113"/>
      <c r="T80" s="201"/>
      <c r="U80" s="113"/>
      <c r="V80" s="113"/>
      <c r="W80" s="113"/>
      <c r="X80" s="113"/>
      <c r="Y80" s="113"/>
      <c r="Z80" s="113"/>
      <c r="AA80" s="113"/>
      <c r="AB80" s="201"/>
      <c r="AC80" s="113"/>
      <c r="AD80" s="113"/>
      <c r="AE80" s="113"/>
      <c r="AF80" s="113"/>
    </row>
    <row r="81" spans="1:32" x14ac:dyDescent="0.2">
      <c r="A81" s="113"/>
      <c r="B81" s="200"/>
      <c r="C81" s="113"/>
      <c r="D81" s="201"/>
      <c r="E81" s="201"/>
      <c r="F81" s="113"/>
      <c r="G81" s="113"/>
      <c r="H81" s="113"/>
      <c r="I81" s="203"/>
      <c r="J81" s="203"/>
      <c r="K81" s="204"/>
      <c r="L81" s="201"/>
      <c r="M81" s="201"/>
      <c r="N81" s="201"/>
      <c r="O81" s="201"/>
      <c r="P81" s="113"/>
      <c r="Q81" s="113"/>
      <c r="R81" s="113"/>
      <c r="S81" s="113"/>
      <c r="T81" s="201"/>
      <c r="U81" s="113"/>
      <c r="V81" s="113"/>
      <c r="W81" s="113"/>
      <c r="X81" s="113"/>
      <c r="Y81" s="113"/>
      <c r="Z81" s="113"/>
      <c r="AA81" s="113"/>
      <c r="AB81" s="201"/>
      <c r="AC81" s="113"/>
      <c r="AD81" s="113"/>
      <c r="AE81" s="113"/>
      <c r="AF81" s="113"/>
    </row>
    <row r="82" spans="1:32" x14ac:dyDescent="0.2">
      <c r="A82" s="113"/>
      <c r="B82" s="200"/>
      <c r="C82" s="113"/>
      <c r="D82" s="201"/>
      <c r="E82" s="201"/>
      <c r="F82" s="113"/>
      <c r="G82" s="113"/>
      <c r="H82" s="113"/>
      <c r="I82" s="203"/>
      <c r="J82" s="203"/>
      <c r="K82" s="204"/>
      <c r="L82" s="201"/>
      <c r="M82" s="201"/>
      <c r="N82" s="201"/>
      <c r="O82" s="201"/>
      <c r="P82" s="113"/>
      <c r="Q82" s="113"/>
      <c r="R82" s="113"/>
      <c r="S82" s="113"/>
      <c r="T82" s="201"/>
      <c r="U82" s="113"/>
      <c r="V82" s="113"/>
      <c r="W82" s="113"/>
      <c r="X82" s="113"/>
      <c r="Y82" s="113"/>
      <c r="Z82" s="113"/>
      <c r="AA82" s="113"/>
      <c r="AB82" s="201"/>
      <c r="AC82" s="113"/>
      <c r="AD82" s="113"/>
      <c r="AE82" s="113"/>
      <c r="AF82" s="113"/>
    </row>
    <row r="83" spans="1:32" x14ac:dyDescent="0.2">
      <c r="A83" s="113"/>
      <c r="B83" s="200"/>
      <c r="C83" s="113"/>
      <c r="D83" s="201"/>
      <c r="E83" s="201"/>
      <c r="F83" s="113"/>
      <c r="G83" s="113"/>
      <c r="H83" s="113"/>
      <c r="I83" s="203"/>
      <c r="J83" s="203"/>
      <c r="K83" s="204"/>
      <c r="L83" s="201"/>
      <c r="M83" s="201"/>
      <c r="N83" s="201"/>
      <c r="O83" s="201"/>
      <c r="P83" s="113"/>
      <c r="Q83" s="113"/>
      <c r="R83" s="113"/>
      <c r="S83" s="113"/>
      <c r="T83" s="201"/>
      <c r="U83" s="113"/>
      <c r="V83" s="113"/>
      <c r="W83" s="113"/>
      <c r="X83" s="113"/>
      <c r="Y83" s="113"/>
      <c r="Z83" s="113"/>
      <c r="AA83" s="113"/>
      <c r="AB83" s="201"/>
      <c r="AC83" s="113"/>
      <c r="AD83" s="113"/>
      <c r="AE83" s="113"/>
      <c r="AF83" s="113"/>
    </row>
    <row r="84" spans="1:32" x14ac:dyDescent="0.2">
      <c r="A84" s="113"/>
      <c r="B84" s="200"/>
      <c r="C84" s="113"/>
      <c r="D84" s="201"/>
      <c r="E84" s="201"/>
      <c r="F84" s="113"/>
      <c r="G84" s="113"/>
      <c r="H84" s="113"/>
      <c r="I84" s="203"/>
      <c r="J84" s="203"/>
      <c r="K84" s="204"/>
      <c r="L84" s="201"/>
      <c r="M84" s="201"/>
      <c r="N84" s="201"/>
      <c r="O84" s="201"/>
      <c r="P84" s="113"/>
      <c r="Q84" s="113"/>
      <c r="R84" s="113"/>
      <c r="S84" s="113"/>
      <c r="T84" s="201"/>
      <c r="U84" s="113"/>
      <c r="V84" s="113"/>
      <c r="W84" s="113"/>
      <c r="X84" s="113"/>
      <c r="Y84" s="113"/>
      <c r="Z84" s="113"/>
      <c r="AA84" s="113"/>
      <c r="AB84" s="201"/>
      <c r="AC84" s="113"/>
      <c r="AD84" s="113"/>
      <c r="AE84" s="113"/>
      <c r="AF84" s="113"/>
    </row>
    <row r="85" spans="1:32" x14ac:dyDescent="0.2">
      <c r="A85" s="113"/>
      <c r="B85" s="200"/>
      <c r="C85" s="113"/>
      <c r="D85" s="201"/>
      <c r="E85" s="201"/>
      <c r="F85" s="113"/>
      <c r="G85" s="113"/>
      <c r="H85" s="113"/>
      <c r="I85" s="203"/>
      <c r="J85" s="203"/>
      <c r="K85" s="204"/>
      <c r="L85" s="201"/>
      <c r="M85" s="201"/>
      <c r="N85" s="201"/>
      <c r="O85" s="201"/>
      <c r="P85" s="113"/>
      <c r="Q85" s="113"/>
      <c r="R85" s="113"/>
      <c r="S85" s="113"/>
      <c r="T85" s="201"/>
      <c r="U85" s="113"/>
      <c r="V85" s="113"/>
      <c r="W85" s="113"/>
      <c r="X85" s="113"/>
      <c r="Y85" s="113"/>
      <c r="Z85" s="113"/>
      <c r="AA85" s="113"/>
      <c r="AB85" s="201"/>
      <c r="AC85" s="113"/>
      <c r="AD85" s="113"/>
      <c r="AE85" s="113"/>
      <c r="AF85" s="113"/>
    </row>
    <row r="86" spans="1:32" x14ac:dyDescent="0.2">
      <c r="A86" s="113"/>
      <c r="B86" s="200"/>
      <c r="C86" s="113"/>
      <c r="D86" s="201"/>
      <c r="E86" s="201"/>
      <c r="F86" s="113"/>
      <c r="G86" s="113"/>
      <c r="H86" s="113"/>
      <c r="I86" s="203"/>
      <c r="J86" s="203"/>
      <c r="K86" s="204"/>
      <c r="L86" s="201"/>
      <c r="M86" s="201"/>
      <c r="N86" s="201"/>
      <c r="O86" s="201"/>
      <c r="P86" s="113"/>
      <c r="Q86" s="113"/>
      <c r="R86" s="113"/>
      <c r="S86" s="113"/>
      <c r="T86" s="201"/>
      <c r="U86" s="113"/>
      <c r="V86" s="113"/>
      <c r="W86" s="113"/>
      <c r="X86" s="113"/>
      <c r="Y86" s="113"/>
      <c r="Z86" s="113"/>
      <c r="AA86" s="113"/>
      <c r="AB86" s="201"/>
      <c r="AC86" s="113"/>
      <c r="AD86" s="113"/>
      <c r="AE86" s="113"/>
      <c r="AF86" s="113"/>
    </row>
    <row r="87" spans="1:32" x14ac:dyDescent="0.2">
      <c r="A87" s="113"/>
      <c r="B87" s="200"/>
      <c r="C87" s="113"/>
      <c r="D87" s="201"/>
      <c r="E87" s="201"/>
      <c r="F87" s="113"/>
      <c r="G87" s="113"/>
      <c r="H87" s="113"/>
      <c r="I87" s="203"/>
      <c r="J87" s="203"/>
      <c r="K87" s="204"/>
      <c r="L87" s="201"/>
      <c r="M87" s="201"/>
      <c r="N87" s="201"/>
      <c r="O87" s="201"/>
      <c r="P87" s="113"/>
      <c r="Q87" s="113"/>
      <c r="R87" s="113"/>
      <c r="S87" s="113"/>
      <c r="T87" s="201"/>
      <c r="U87" s="113"/>
      <c r="V87" s="113"/>
      <c r="W87" s="113"/>
      <c r="X87" s="113"/>
      <c r="Y87" s="113"/>
      <c r="Z87" s="113"/>
      <c r="AA87" s="113"/>
      <c r="AB87" s="201"/>
      <c r="AC87" s="113"/>
      <c r="AD87" s="113"/>
      <c r="AE87" s="113"/>
      <c r="AF87" s="113"/>
    </row>
    <row r="88" spans="1:32" x14ac:dyDescent="0.2">
      <c r="A88" s="113"/>
      <c r="B88" s="200"/>
      <c r="C88" s="113"/>
      <c r="D88" s="201"/>
      <c r="E88" s="201"/>
      <c r="F88" s="113"/>
      <c r="G88" s="113"/>
      <c r="H88" s="113"/>
      <c r="I88" s="203"/>
      <c r="J88" s="203"/>
      <c r="K88" s="204"/>
      <c r="L88" s="201"/>
      <c r="M88" s="201"/>
      <c r="N88" s="201"/>
      <c r="O88" s="201"/>
      <c r="P88" s="113"/>
      <c r="Q88" s="113"/>
      <c r="R88" s="113"/>
      <c r="S88" s="113"/>
      <c r="T88" s="201"/>
      <c r="U88" s="113"/>
      <c r="V88" s="113"/>
      <c r="W88" s="113"/>
      <c r="X88" s="113"/>
      <c r="Y88" s="113"/>
      <c r="Z88" s="113"/>
      <c r="AA88" s="113"/>
      <c r="AB88" s="201"/>
      <c r="AC88" s="113"/>
      <c r="AD88" s="113"/>
      <c r="AE88" s="113"/>
      <c r="AF88" s="113"/>
    </row>
    <row r="89" spans="1:32" x14ac:dyDescent="0.2">
      <c r="A89" s="113"/>
      <c r="B89" s="200"/>
      <c r="C89" s="113"/>
      <c r="D89" s="201"/>
      <c r="E89" s="201"/>
      <c r="F89" s="113"/>
      <c r="G89" s="113"/>
      <c r="H89" s="113"/>
      <c r="I89" s="203"/>
      <c r="J89" s="203"/>
      <c r="K89" s="204"/>
      <c r="L89" s="201"/>
      <c r="M89" s="201"/>
      <c r="N89" s="201"/>
      <c r="O89" s="201"/>
      <c r="P89" s="113"/>
      <c r="Q89" s="113"/>
      <c r="R89" s="113"/>
      <c r="S89" s="113"/>
      <c r="T89" s="201"/>
      <c r="U89" s="113"/>
      <c r="V89" s="113"/>
      <c r="W89" s="113"/>
      <c r="X89" s="113"/>
      <c r="Y89" s="113"/>
      <c r="Z89" s="113"/>
      <c r="AA89" s="113"/>
      <c r="AB89" s="201"/>
      <c r="AC89" s="113"/>
      <c r="AD89" s="113"/>
      <c r="AE89" s="113"/>
      <c r="AF89" s="113"/>
    </row>
    <row r="90" spans="1:32" x14ac:dyDescent="0.2">
      <c r="A90" s="113"/>
      <c r="B90" s="200"/>
      <c r="C90" s="113"/>
      <c r="D90" s="201"/>
      <c r="E90" s="201"/>
      <c r="F90" s="113"/>
      <c r="G90" s="113"/>
      <c r="H90" s="113"/>
      <c r="I90" s="203"/>
      <c r="J90" s="203"/>
      <c r="K90" s="204"/>
      <c r="L90" s="201"/>
      <c r="M90" s="201"/>
      <c r="N90" s="201"/>
      <c r="O90" s="201"/>
      <c r="P90" s="113"/>
      <c r="Q90" s="113"/>
      <c r="R90" s="113"/>
      <c r="S90" s="113"/>
      <c r="T90" s="201"/>
      <c r="U90" s="113"/>
      <c r="V90" s="113"/>
      <c r="W90" s="113"/>
      <c r="X90" s="113"/>
      <c r="Y90" s="113"/>
      <c r="Z90" s="113"/>
      <c r="AA90" s="113"/>
      <c r="AB90" s="201"/>
      <c r="AC90" s="113"/>
      <c r="AD90" s="113"/>
      <c r="AE90" s="113"/>
      <c r="AF90" s="113"/>
    </row>
    <row r="91" spans="1:32" x14ac:dyDescent="0.2">
      <c r="A91" s="113"/>
      <c r="B91" s="200"/>
      <c r="C91" s="113"/>
      <c r="D91" s="201"/>
      <c r="E91" s="201"/>
      <c r="F91" s="113"/>
      <c r="G91" s="113"/>
      <c r="H91" s="113"/>
      <c r="I91" s="203"/>
      <c r="J91" s="203"/>
      <c r="K91" s="204"/>
      <c r="L91" s="201"/>
      <c r="M91" s="201"/>
      <c r="N91" s="201"/>
      <c r="O91" s="201"/>
      <c r="P91" s="113"/>
      <c r="Q91" s="113"/>
      <c r="R91" s="113"/>
      <c r="S91" s="113"/>
      <c r="T91" s="201"/>
      <c r="U91" s="113"/>
      <c r="V91" s="113"/>
      <c r="W91" s="113"/>
      <c r="X91" s="113"/>
      <c r="Y91" s="113"/>
      <c r="Z91" s="113"/>
      <c r="AA91" s="113"/>
      <c r="AB91" s="201"/>
      <c r="AC91" s="113"/>
      <c r="AD91" s="113"/>
      <c r="AE91" s="113"/>
      <c r="AF91" s="113"/>
    </row>
    <row r="92" spans="1:32" x14ac:dyDescent="0.2">
      <c r="A92" s="113"/>
      <c r="B92" s="200"/>
      <c r="C92" s="113"/>
      <c r="D92" s="201"/>
      <c r="E92" s="201"/>
      <c r="F92" s="113"/>
      <c r="G92" s="113"/>
      <c r="H92" s="113"/>
      <c r="I92" s="203"/>
      <c r="J92" s="203"/>
      <c r="K92" s="204"/>
      <c r="L92" s="201"/>
      <c r="M92" s="201"/>
      <c r="N92" s="201"/>
      <c r="O92" s="201"/>
      <c r="P92" s="113"/>
      <c r="Q92" s="113"/>
      <c r="R92" s="113"/>
      <c r="S92" s="113"/>
      <c r="T92" s="201"/>
      <c r="U92" s="113"/>
      <c r="V92" s="113"/>
      <c r="W92" s="113"/>
      <c r="X92" s="113"/>
      <c r="Y92" s="113"/>
      <c r="Z92" s="113"/>
      <c r="AA92" s="113"/>
      <c r="AB92" s="201"/>
      <c r="AC92" s="113"/>
      <c r="AD92" s="113"/>
      <c r="AE92" s="113"/>
      <c r="AF92" s="113"/>
    </row>
    <row r="93" spans="1:32" x14ac:dyDescent="0.2">
      <c r="A93" s="113"/>
      <c r="B93" s="200"/>
      <c r="C93" s="113"/>
      <c r="D93" s="201"/>
      <c r="E93" s="201"/>
      <c r="F93" s="113"/>
      <c r="G93" s="113"/>
      <c r="H93" s="113"/>
      <c r="I93" s="203"/>
      <c r="J93" s="203"/>
      <c r="K93" s="204"/>
      <c r="L93" s="201"/>
      <c r="M93" s="201"/>
      <c r="N93" s="201"/>
      <c r="O93" s="201"/>
      <c r="P93" s="113"/>
      <c r="Q93" s="113"/>
      <c r="R93" s="113"/>
      <c r="S93" s="113"/>
      <c r="T93" s="201"/>
      <c r="U93" s="113"/>
      <c r="V93" s="113"/>
      <c r="W93" s="113"/>
      <c r="X93" s="113"/>
      <c r="Y93" s="113"/>
      <c r="Z93" s="113"/>
      <c r="AA93" s="113"/>
      <c r="AB93" s="201"/>
      <c r="AC93" s="113"/>
      <c r="AD93" s="113"/>
      <c r="AE93" s="113"/>
      <c r="AF93" s="113"/>
    </row>
    <row r="94" spans="1:32" x14ac:dyDescent="0.2">
      <c r="A94" s="113"/>
      <c r="B94" s="200"/>
      <c r="C94" s="113"/>
      <c r="D94" s="201"/>
      <c r="E94" s="201"/>
      <c r="F94" s="113"/>
      <c r="G94" s="113"/>
      <c r="H94" s="113"/>
      <c r="I94" s="203"/>
      <c r="J94" s="203"/>
      <c r="K94" s="204"/>
      <c r="L94" s="201"/>
      <c r="M94" s="201"/>
      <c r="N94" s="201"/>
      <c r="O94" s="201"/>
      <c r="P94" s="113"/>
      <c r="Q94" s="113"/>
      <c r="R94" s="113"/>
      <c r="S94" s="113"/>
      <c r="T94" s="201"/>
      <c r="U94" s="113"/>
      <c r="V94" s="113"/>
      <c r="W94" s="113"/>
      <c r="X94" s="113"/>
      <c r="Y94" s="113"/>
      <c r="Z94" s="113"/>
      <c r="AA94" s="113"/>
      <c r="AB94" s="201"/>
      <c r="AC94" s="113"/>
      <c r="AD94" s="113"/>
      <c r="AE94" s="113"/>
      <c r="AF94" s="113"/>
    </row>
    <row r="95" spans="1:32" x14ac:dyDescent="0.2">
      <c r="A95" s="113"/>
      <c r="B95" s="200"/>
      <c r="C95" s="113"/>
      <c r="D95" s="201"/>
      <c r="E95" s="201"/>
      <c r="F95" s="113"/>
      <c r="G95" s="113"/>
      <c r="H95" s="113"/>
      <c r="I95" s="203"/>
      <c r="J95" s="203"/>
      <c r="K95" s="204"/>
      <c r="L95" s="201"/>
      <c r="M95" s="201"/>
      <c r="N95" s="201"/>
      <c r="O95" s="201"/>
      <c r="P95" s="113"/>
      <c r="Q95" s="113"/>
      <c r="R95" s="113"/>
      <c r="S95" s="113"/>
      <c r="T95" s="201"/>
      <c r="U95" s="113"/>
      <c r="V95" s="113"/>
      <c r="W95" s="113"/>
      <c r="X95" s="113"/>
      <c r="Y95" s="113"/>
      <c r="Z95" s="113"/>
      <c r="AA95" s="113"/>
      <c r="AB95" s="201"/>
      <c r="AC95" s="113"/>
      <c r="AD95" s="113"/>
      <c r="AE95" s="113"/>
      <c r="AF95" s="113"/>
    </row>
    <row r="96" spans="1:32" x14ac:dyDescent="0.2">
      <c r="A96" s="113"/>
      <c r="B96" s="200"/>
      <c r="C96" s="113"/>
      <c r="D96" s="201"/>
      <c r="E96" s="201"/>
      <c r="F96" s="113"/>
      <c r="G96" s="113"/>
      <c r="H96" s="113"/>
      <c r="I96" s="203"/>
      <c r="J96" s="203"/>
      <c r="K96" s="204"/>
      <c r="L96" s="201"/>
      <c r="M96" s="201"/>
      <c r="N96" s="201"/>
      <c r="O96" s="201"/>
      <c r="P96" s="113"/>
      <c r="Q96" s="113"/>
      <c r="R96" s="113"/>
      <c r="S96" s="113"/>
      <c r="T96" s="201"/>
      <c r="U96" s="113"/>
      <c r="V96" s="113"/>
      <c r="W96" s="113"/>
      <c r="X96" s="113"/>
      <c r="Y96" s="113"/>
      <c r="Z96" s="113"/>
      <c r="AA96" s="113"/>
      <c r="AB96" s="201"/>
      <c r="AC96" s="113"/>
      <c r="AD96" s="113"/>
      <c r="AE96" s="113"/>
      <c r="AF96" s="113"/>
    </row>
    <row r="97" spans="1:32" x14ac:dyDescent="0.2">
      <c r="A97" s="113"/>
      <c r="B97" s="200"/>
      <c r="C97" s="113"/>
      <c r="D97" s="201"/>
      <c r="E97" s="201"/>
      <c r="F97" s="113"/>
      <c r="G97" s="113"/>
      <c r="H97" s="113"/>
      <c r="I97" s="203"/>
      <c r="J97" s="203"/>
      <c r="K97" s="204"/>
      <c r="L97" s="201"/>
      <c r="M97" s="201"/>
      <c r="N97" s="201"/>
      <c r="O97" s="201"/>
      <c r="P97" s="113"/>
      <c r="Q97" s="113"/>
      <c r="R97" s="113"/>
      <c r="S97" s="113"/>
      <c r="T97" s="201"/>
      <c r="U97" s="113"/>
      <c r="V97" s="113"/>
      <c r="W97" s="113"/>
      <c r="X97" s="113"/>
      <c r="Y97" s="113"/>
      <c r="Z97" s="113"/>
      <c r="AA97" s="113"/>
      <c r="AB97" s="201"/>
      <c r="AC97" s="113"/>
      <c r="AD97" s="113"/>
      <c r="AE97" s="113"/>
      <c r="AF97" s="113"/>
    </row>
    <row r="98" spans="1:32" x14ac:dyDescent="0.2">
      <c r="A98" s="113"/>
      <c r="B98" s="200"/>
      <c r="C98" s="113"/>
      <c r="D98" s="201"/>
      <c r="E98" s="201"/>
      <c r="F98" s="113"/>
      <c r="G98" s="113"/>
      <c r="H98" s="113"/>
      <c r="I98" s="203"/>
      <c r="J98" s="203"/>
      <c r="K98" s="204"/>
      <c r="L98" s="201"/>
      <c r="M98" s="201"/>
      <c r="N98" s="201"/>
      <c r="O98" s="201"/>
      <c r="P98" s="113"/>
      <c r="Q98" s="113"/>
      <c r="R98" s="113"/>
      <c r="S98" s="113"/>
      <c r="T98" s="201"/>
      <c r="U98" s="113"/>
      <c r="V98" s="113"/>
      <c r="W98" s="113"/>
      <c r="X98" s="113"/>
      <c r="Y98" s="113"/>
      <c r="Z98" s="113"/>
      <c r="AA98" s="113"/>
      <c r="AB98" s="201"/>
      <c r="AC98" s="113"/>
      <c r="AD98" s="113"/>
      <c r="AE98" s="113"/>
      <c r="AF98" s="113"/>
    </row>
    <row r="99" spans="1:32" x14ac:dyDescent="0.2">
      <c r="A99" s="113"/>
      <c r="B99" s="200"/>
      <c r="C99" s="113"/>
      <c r="D99" s="201"/>
      <c r="E99" s="201"/>
      <c r="F99" s="113"/>
      <c r="G99" s="113"/>
      <c r="H99" s="113"/>
      <c r="I99" s="203"/>
      <c r="J99" s="203"/>
      <c r="K99" s="204"/>
      <c r="L99" s="201"/>
      <c r="M99" s="201"/>
      <c r="N99" s="201"/>
      <c r="O99" s="201"/>
      <c r="P99" s="113"/>
      <c r="Q99" s="113"/>
      <c r="R99" s="113"/>
      <c r="S99" s="113"/>
      <c r="T99" s="201"/>
      <c r="U99" s="113"/>
      <c r="V99" s="113"/>
      <c r="W99" s="113"/>
      <c r="X99" s="113"/>
      <c r="Y99" s="113"/>
      <c r="Z99" s="113"/>
      <c r="AA99" s="113"/>
      <c r="AB99" s="201"/>
      <c r="AC99" s="113"/>
      <c r="AD99" s="113"/>
      <c r="AE99" s="113"/>
      <c r="AF99" s="113"/>
    </row>
    <row r="100" spans="1:32" x14ac:dyDescent="0.2">
      <c r="A100" s="113"/>
      <c r="B100" s="200"/>
      <c r="C100" s="113"/>
      <c r="D100" s="201"/>
      <c r="E100" s="201"/>
      <c r="F100" s="113"/>
      <c r="G100" s="113"/>
      <c r="H100" s="113"/>
      <c r="I100" s="203"/>
      <c r="J100" s="203"/>
      <c r="K100" s="204"/>
      <c r="L100" s="201"/>
      <c r="M100" s="201"/>
      <c r="N100" s="201"/>
      <c r="O100" s="201"/>
      <c r="P100" s="113"/>
      <c r="Q100" s="113"/>
      <c r="R100" s="113"/>
      <c r="S100" s="113"/>
      <c r="T100" s="201"/>
      <c r="U100" s="113"/>
      <c r="V100" s="113"/>
      <c r="W100" s="113"/>
      <c r="X100" s="113"/>
      <c r="Y100" s="113"/>
      <c r="Z100" s="113"/>
      <c r="AA100" s="113"/>
      <c r="AB100" s="201"/>
      <c r="AC100" s="113"/>
      <c r="AD100" s="113"/>
      <c r="AE100" s="113"/>
      <c r="AF100" s="113"/>
    </row>
    <row r="101" spans="1:32" x14ac:dyDescent="0.2">
      <c r="A101" s="113"/>
      <c r="B101" s="200"/>
      <c r="C101" s="113"/>
      <c r="D101" s="201"/>
      <c r="E101" s="201"/>
      <c r="F101" s="113"/>
      <c r="G101" s="113"/>
      <c r="H101" s="113"/>
      <c r="I101" s="203"/>
      <c r="J101" s="203"/>
      <c r="K101" s="204"/>
      <c r="L101" s="201"/>
      <c r="M101" s="201"/>
      <c r="N101" s="201"/>
      <c r="O101" s="201"/>
      <c r="P101" s="113"/>
      <c r="Q101" s="113"/>
      <c r="R101" s="113"/>
      <c r="S101" s="113"/>
      <c r="T101" s="201"/>
      <c r="U101" s="113"/>
      <c r="V101" s="113"/>
      <c r="W101" s="113"/>
      <c r="X101" s="113"/>
      <c r="Y101" s="113"/>
      <c r="Z101" s="113"/>
      <c r="AA101" s="113"/>
      <c r="AB101" s="201"/>
      <c r="AC101" s="113"/>
      <c r="AD101" s="113"/>
      <c r="AE101" s="113"/>
      <c r="AF101" s="113"/>
    </row>
    <row r="102" spans="1:32" x14ac:dyDescent="0.2">
      <c r="A102" s="113"/>
      <c r="B102" s="200"/>
      <c r="C102" s="113"/>
      <c r="D102" s="201"/>
      <c r="E102" s="201"/>
      <c r="F102" s="113"/>
      <c r="G102" s="113"/>
      <c r="H102" s="113"/>
      <c r="I102" s="203"/>
      <c r="J102" s="203"/>
      <c r="K102" s="204"/>
      <c r="L102" s="201"/>
      <c r="M102" s="201"/>
      <c r="N102" s="201"/>
      <c r="O102" s="201"/>
      <c r="P102" s="113"/>
      <c r="Q102" s="113"/>
      <c r="R102" s="113"/>
      <c r="S102" s="113"/>
      <c r="T102" s="201"/>
      <c r="U102" s="113"/>
      <c r="V102" s="113"/>
      <c r="W102" s="113"/>
      <c r="X102" s="113"/>
      <c r="Y102" s="113"/>
      <c r="Z102" s="113"/>
      <c r="AA102" s="113"/>
      <c r="AB102" s="201"/>
      <c r="AC102" s="113"/>
      <c r="AD102" s="113"/>
      <c r="AE102" s="113"/>
      <c r="AF102" s="113"/>
    </row>
    <row r="103" spans="1:32" x14ac:dyDescent="0.2">
      <c r="A103" s="113"/>
      <c r="B103" s="200"/>
      <c r="C103" s="113"/>
      <c r="D103" s="201"/>
      <c r="E103" s="201"/>
      <c r="F103" s="113"/>
      <c r="G103" s="113"/>
      <c r="H103" s="113"/>
      <c r="I103" s="203"/>
      <c r="J103" s="203"/>
      <c r="K103" s="204"/>
      <c r="L103" s="201"/>
      <c r="M103" s="201"/>
      <c r="N103" s="201"/>
      <c r="O103" s="201"/>
      <c r="P103" s="113"/>
      <c r="Q103" s="113"/>
      <c r="R103" s="113"/>
      <c r="S103" s="113"/>
      <c r="T103" s="201"/>
      <c r="U103" s="113"/>
      <c r="V103" s="113"/>
      <c r="W103" s="113"/>
      <c r="X103" s="113"/>
      <c r="Y103" s="113"/>
      <c r="Z103" s="113"/>
      <c r="AA103" s="113"/>
      <c r="AB103" s="201"/>
      <c r="AC103" s="113"/>
      <c r="AD103" s="113"/>
      <c r="AE103" s="113"/>
      <c r="AF103" s="113"/>
    </row>
    <row r="104" spans="1:32" x14ac:dyDescent="0.2">
      <c r="A104" s="113"/>
      <c r="B104" s="200"/>
      <c r="C104" s="113"/>
      <c r="D104" s="201"/>
      <c r="E104" s="201"/>
      <c r="F104" s="113"/>
      <c r="G104" s="113"/>
      <c r="H104" s="113"/>
      <c r="I104" s="203"/>
      <c r="J104" s="203"/>
      <c r="K104" s="204"/>
      <c r="L104" s="201"/>
      <c r="M104" s="201"/>
      <c r="N104" s="201"/>
      <c r="O104" s="201"/>
      <c r="P104" s="113"/>
      <c r="Q104" s="113"/>
      <c r="R104" s="113"/>
      <c r="S104" s="113"/>
      <c r="T104" s="201"/>
      <c r="U104" s="113"/>
      <c r="V104" s="113"/>
      <c r="W104" s="113"/>
      <c r="X104" s="113"/>
      <c r="Y104" s="113"/>
      <c r="Z104" s="113"/>
      <c r="AA104" s="113"/>
      <c r="AB104" s="201"/>
      <c r="AC104" s="113"/>
      <c r="AD104" s="113"/>
      <c r="AE104" s="113"/>
      <c r="AF104" s="113"/>
    </row>
    <row r="105" spans="1:32" x14ac:dyDescent="0.2">
      <c r="A105" s="113"/>
      <c r="B105" s="200"/>
      <c r="C105" s="113"/>
      <c r="D105" s="201"/>
      <c r="E105" s="201"/>
      <c r="F105" s="113"/>
      <c r="G105" s="113"/>
      <c r="H105" s="113"/>
      <c r="I105" s="203"/>
      <c r="J105" s="203"/>
      <c r="K105" s="204"/>
      <c r="L105" s="201"/>
      <c r="M105" s="201"/>
      <c r="N105" s="201"/>
      <c r="O105" s="201"/>
      <c r="P105" s="113"/>
      <c r="Q105" s="113"/>
      <c r="R105" s="113"/>
      <c r="S105" s="113"/>
      <c r="T105" s="201"/>
      <c r="U105" s="113"/>
      <c r="V105" s="113"/>
      <c r="W105" s="113"/>
      <c r="X105" s="113"/>
      <c r="Y105" s="113"/>
      <c r="Z105" s="113"/>
      <c r="AA105" s="113"/>
      <c r="AB105" s="201"/>
      <c r="AC105" s="113"/>
      <c r="AD105" s="113"/>
      <c r="AE105" s="113"/>
      <c r="AF105" s="113"/>
    </row>
    <row r="106" spans="1:32" x14ac:dyDescent="0.2">
      <c r="A106" s="113"/>
      <c r="B106" s="200"/>
      <c r="C106" s="113"/>
      <c r="D106" s="201"/>
      <c r="E106" s="201"/>
      <c r="F106" s="113"/>
      <c r="G106" s="113"/>
      <c r="H106" s="113"/>
      <c r="I106" s="203"/>
      <c r="J106" s="203"/>
      <c r="K106" s="204"/>
      <c r="L106" s="201"/>
      <c r="M106" s="201"/>
      <c r="N106" s="201"/>
      <c r="O106" s="201"/>
      <c r="P106" s="113"/>
      <c r="Q106" s="113"/>
      <c r="R106" s="113"/>
      <c r="S106" s="113"/>
      <c r="T106" s="201"/>
      <c r="U106" s="113"/>
      <c r="V106" s="113"/>
      <c r="W106" s="113"/>
      <c r="X106" s="113"/>
      <c r="Y106" s="113"/>
      <c r="Z106" s="113"/>
      <c r="AA106" s="113"/>
      <c r="AB106" s="201"/>
      <c r="AC106" s="113"/>
      <c r="AD106" s="113"/>
      <c r="AE106" s="113"/>
      <c r="AF106" s="113"/>
    </row>
    <row r="107" spans="1:32" x14ac:dyDescent="0.2">
      <c r="A107" s="113"/>
      <c r="B107" s="200"/>
      <c r="C107" s="113"/>
      <c r="D107" s="201"/>
      <c r="E107" s="201"/>
      <c r="F107" s="113"/>
      <c r="G107" s="113"/>
      <c r="H107" s="113"/>
      <c r="I107" s="203"/>
      <c r="J107" s="203"/>
      <c r="K107" s="204"/>
      <c r="L107" s="201"/>
      <c r="M107" s="201"/>
      <c r="N107" s="201"/>
      <c r="O107" s="201"/>
      <c r="P107" s="113"/>
      <c r="Q107" s="113"/>
      <c r="R107" s="113"/>
      <c r="S107" s="113"/>
      <c r="T107" s="201"/>
      <c r="U107" s="113"/>
      <c r="V107" s="113"/>
      <c r="W107" s="113"/>
      <c r="X107" s="113"/>
      <c r="Y107" s="113"/>
      <c r="Z107" s="113"/>
      <c r="AA107" s="113"/>
      <c r="AB107" s="201"/>
      <c r="AC107" s="113"/>
      <c r="AD107" s="113"/>
      <c r="AE107" s="113"/>
      <c r="AF107" s="113"/>
    </row>
    <row r="108" spans="1:32" x14ac:dyDescent="0.2">
      <c r="A108" s="113"/>
      <c r="B108" s="200"/>
      <c r="C108" s="113"/>
      <c r="D108" s="201"/>
      <c r="E108" s="201"/>
      <c r="F108" s="113"/>
      <c r="G108" s="113"/>
      <c r="H108" s="113"/>
      <c r="I108" s="203"/>
      <c r="J108" s="203"/>
      <c r="K108" s="204"/>
      <c r="L108" s="201"/>
      <c r="M108" s="201"/>
      <c r="N108" s="201"/>
      <c r="O108" s="201"/>
      <c r="P108" s="113"/>
      <c r="Q108" s="113"/>
      <c r="R108" s="113"/>
      <c r="S108" s="113"/>
      <c r="T108" s="201"/>
      <c r="U108" s="113"/>
      <c r="V108" s="113"/>
      <c r="W108" s="113"/>
      <c r="X108" s="113"/>
      <c r="Y108" s="113"/>
      <c r="Z108" s="113"/>
      <c r="AA108" s="113"/>
      <c r="AB108" s="201"/>
      <c r="AC108" s="113"/>
      <c r="AD108" s="113"/>
      <c r="AE108" s="113"/>
      <c r="AF108" s="113"/>
    </row>
    <row r="109" spans="1:32" x14ac:dyDescent="0.2">
      <c r="A109" s="113"/>
      <c r="B109" s="200"/>
      <c r="C109" s="113"/>
      <c r="D109" s="201"/>
      <c r="E109" s="201"/>
      <c r="F109" s="113"/>
      <c r="G109" s="113"/>
      <c r="H109" s="113"/>
      <c r="I109" s="203"/>
      <c r="J109" s="203"/>
      <c r="K109" s="204"/>
      <c r="L109" s="201"/>
      <c r="M109" s="201"/>
      <c r="N109" s="201"/>
      <c r="O109" s="201"/>
      <c r="P109" s="113"/>
      <c r="Q109" s="113"/>
      <c r="R109" s="113"/>
      <c r="S109" s="113"/>
      <c r="T109" s="201"/>
      <c r="U109" s="113"/>
      <c r="V109" s="113"/>
      <c r="W109" s="113"/>
      <c r="X109" s="113"/>
      <c r="Y109" s="113"/>
      <c r="Z109" s="113"/>
      <c r="AA109" s="113"/>
      <c r="AB109" s="201"/>
      <c r="AC109" s="113"/>
      <c r="AD109" s="113"/>
      <c r="AE109" s="113"/>
      <c r="AF109" s="113"/>
    </row>
    <row r="110" spans="1:32" x14ac:dyDescent="0.2">
      <c r="A110" s="113"/>
      <c r="B110" s="200"/>
      <c r="C110" s="113"/>
      <c r="D110" s="201"/>
      <c r="E110" s="201"/>
      <c r="F110" s="113"/>
      <c r="G110" s="113"/>
      <c r="H110" s="113"/>
      <c r="I110" s="203"/>
      <c r="J110" s="203"/>
      <c r="K110" s="204"/>
      <c r="L110" s="201"/>
      <c r="M110" s="201"/>
      <c r="N110" s="201"/>
      <c r="O110" s="201"/>
      <c r="P110" s="113"/>
      <c r="Q110" s="113"/>
      <c r="R110" s="113"/>
      <c r="S110" s="113"/>
      <c r="T110" s="201"/>
      <c r="U110" s="113"/>
      <c r="V110" s="113"/>
      <c r="W110" s="113"/>
      <c r="X110" s="113"/>
      <c r="Y110" s="113"/>
      <c r="Z110" s="113"/>
      <c r="AA110" s="113"/>
      <c r="AB110" s="201"/>
      <c r="AC110" s="113"/>
      <c r="AD110" s="113"/>
      <c r="AE110" s="113"/>
      <c r="AF110" s="113"/>
    </row>
    <row r="111" spans="1:32" x14ac:dyDescent="0.2">
      <c r="A111" s="113"/>
      <c r="B111" s="200"/>
      <c r="C111" s="113"/>
      <c r="D111" s="201"/>
      <c r="E111" s="201"/>
      <c r="F111" s="113"/>
      <c r="G111" s="113"/>
      <c r="H111" s="113"/>
      <c r="I111" s="203"/>
      <c r="J111" s="203"/>
      <c r="K111" s="204"/>
      <c r="L111" s="201"/>
      <c r="M111" s="201"/>
      <c r="N111" s="201"/>
      <c r="O111" s="201"/>
      <c r="P111" s="113"/>
      <c r="Q111" s="113"/>
      <c r="R111" s="113"/>
      <c r="S111" s="113"/>
      <c r="T111" s="201"/>
      <c r="U111" s="113"/>
      <c r="V111" s="113"/>
      <c r="W111" s="113"/>
      <c r="X111" s="113"/>
      <c r="Y111" s="113"/>
      <c r="Z111" s="113"/>
      <c r="AA111" s="113"/>
      <c r="AB111" s="201"/>
      <c r="AC111" s="113"/>
      <c r="AD111" s="113"/>
      <c r="AE111" s="113"/>
      <c r="AF111" s="113"/>
    </row>
    <row r="112" spans="1:32" x14ac:dyDescent="0.2">
      <c r="A112" s="113"/>
      <c r="B112" s="200"/>
      <c r="C112" s="113"/>
      <c r="D112" s="201"/>
      <c r="E112" s="201"/>
      <c r="F112" s="113"/>
      <c r="G112" s="113"/>
      <c r="H112" s="113"/>
      <c r="I112" s="203"/>
      <c r="J112" s="203"/>
      <c r="K112" s="204"/>
      <c r="L112" s="201"/>
      <c r="M112" s="201"/>
      <c r="N112" s="201"/>
      <c r="O112" s="201"/>
      <c r="P112" s="113"/>
      <c r="Q112" s="113"/>
      <c r="R112" s="113"/>
      <c r="S112" s="113"/>
      <c r="T112" s="201"/>
      <c r="U112" s="113"/>
      <c r="V112" s="113"/>
      <c r="W112" s="113"/>
      <c r="X112" s="113"/>
      <c r="Y112" s="113"/>
      <c r="Z112" s="113"/>
      <c r="AA112" s="113"/>
      <c r="AB112" s="201"/>
      <c r="AC112" s="113"/>
      <c r="AD112" s="113"/>
      <c r="AE112" s="113"/>
      <c r="AF112" s="113"/>
    </row>
    <row r="113" spans="1:32" x14ac:dyDescent="0.2">
      <c r="A113" s="113"/>
      <c r="B113" s="200"/>
      <c r="C113" s="113"/>
      <c r="D113" s="201"/>
      <c r="E113" s="201"/>
      <c r="F113" s="113"/>
      <c r="G113" s="113"/>
      <c r="H113" s="113"/>
      <c r="I113" s="203"/>
      <c r="J113" s="203"/>
      <c r="K113" s="204"/>
      <c r="L113" s="201"/>
      <c r="M113" s="201"/>
      <c r="N113" s="201"/>
      <c r="O113" s="201"/>
      <c r="P113" s="113"/>
      <c r="Q113" s="113"/>
      <c r="R113" s="113"/>
      <c r="S113" s="113"/>
      <c r="T113" s="201"/>
      <c r="U113" s="113"/>
      <c r="V113" s="113"/>
      <c r="W113" s="113"/>
      <c r="X113" s="113"/>
      <c r="Y113" s="113"/>
      <c r="Z113" s="113"/>
      <c r="AA113" s="113"/>
      <c r="AB113" s="201"/>
      <c r="AC113" s="113"/>
      <c r="AD113" s="113"/>
      <c r="AE113" s="113"/>
      <c r="AF113" s="113"/>
    </row>
    <row r="114" spans="1:32" x14ac:dyDescent="0.2">
      <c r="A114" s="113"/>
      <c r="B114" s="200"/>
      <c r="C114" s="113"/>
      <c r="D114" s="201"/>
      <c r="E114" s="201"/>
      <c r="F114" s="113"/>
      <c r="G114" s="113"/>
      <c r="H114" s="113"/>
      <c r="I114" s="203"/>
      <c r="J114" s="203"/>
      <c r="K114" s="204"/>
      <c r="L114" s="201"/>
      <c r="M114" s="201"/>
      <c r="N114" s="201"/>
      <c r="O114" s="201"/>
      <c r="P114" s="113"/>
      <c r="Q114" s="113"/>
      <c r="R114" s="113"/>
      <c r="S114" s="113"/>
      <c r="T114" s="201"/>
      <c r="U114" s="113"/>
      <c r="V114" s="113"/>
      <c r="W114" s="113"/>
      <c r="X114" s="113"/>
      <c r="Y114" s="113"/>
      <c r="Z114" s="113"/>
      <c r="AA114" s="113"/>
      <c r="AB114" s="201"/>
      <c r="AC114" s="113"/>
      <c r="AD114" s="113"/>
      <c r="AE114" s="113"/>
      <c r="AF114" s="113"/>
    </row>
    <row r="115" spans="1:32" x14ac:dyDescent="0.2">
      <c r="A115" s="113"/>
      <c r="B115" s="200"/>
      <c r="C115" s="113"/>
      <c r="D115" s="201"/>
      <c r="E115" s="201"/>
      <c r="F115" s="113"/>
      <c r="G115" s="113"/>
      <c r="H115" s="113"/>
      <c r="I115" s="203"/>
      <c r="J115" s="203"/>
      <c r="K115" s="204"/>
      <c r="L115" s="201"/>
      <c r="M115" s="201"/>
      <c r="N115" s="201"/>
      <c r="O115" s="201"/>
      <c r="P115" s="113"/>
      <c r="Q115" s="113"/>
      <c r="R115" s="113"/>
      <c r="S115" s="113"/>
      <c r="T115" s="201"/>
      <c r="U115" s="113"/>
      <c r="V115" s="113"/>
      <c r="W115" s="113"/>
      <c r="X115" s="113"/>
      <c r="Y115" s="113"/>
      <c r="Z115" s="113"/>
      <c r="AA115" s="113"/>
      <c r="AB115" s="201"/>
      <c r="AC115" s="113"/>
      <c r="AD115" s="113"/>
      <c r="AE115" s="113"/>
      <c r="AF115" s="113"/>
    </row>
    <row r="116" spans="1:32" x14ac:dyDescent="0.2">
      <c r="A116" s="113"/>
      <c r="B116" s="200"/>
      <c r="C116" s="113"/>
      <c r="D116" s="201"/>
      <c r="E116" s="201"/>
      <c r="F116" s="113"/>
      <c r="G116" s="113"/>
      <c r="H116" s="113"/>
      <c r="I116" s="203"/>
      <c r="J116" s="203"/>
      <c r="K116" s="204"/>
      <c r="L116" s="201"/>
      <c r="M116" s="201"/>
      <c r="N116" s="201"/>
      <c r="O116" s="201"/>
      <c r="P116" s="113"/>
      <c r="Q116" s="113"/>
      <c r="R116" s="113"/>
      <c r="S116" s="113"/>
      <c r="T116" s="201"/>
      <c r="U116" s="113"/>
      <c r="V116" s="113"/>
      <c r="W116" s="113"/>
      <c r="X116" s="113"/>
      <c r="Y116" s="113"/>
      <c r="Z116" s="113"/>
      <c r="AA116" s="113"/>
      <c r="AB116" s="201"/>
      <c r="AC116" s="113"/>
      <c r="AD116" s="113"/>
      <c r="AE116" s="113"/>
      <c r="AF116" s="113"/>
    </row>
    <row r="117" spans="1:32" x14ac:dyDescent="0.2">
      <c r="A117" s="113"/>
      <c r="B117" s="200"/>
      <c r="C117" s="113"/>
      <c r="D117" s="201"/>
      <c r="E117" s="201"/>
      <c r="F117" s="113"/>
      <c r="G117" s="113"/>
      <c r="H117" s="113"/>
      <c r="I117" s="203"/>
      <c r="J117" s="203"/>
      <c r="K117" s="204"/>
      <c r="L117" s="201"/>
      <c r="M117" s="201"/>
      <c r="N117" s="201"/>
      <c r="O117" s="201"/>
      <c r="P117" s="113"/>
      <c r="Q117" s="113"/>
      <c r="R117" s="113"/>
      <c r="S117" s="113"/>
      <c r="T117" s="201"/>
      <c r="U117" s="113"/>
      <c r="V117" s="113"/>
      <c r="W117" s="113"/>
      <c r="X117" s="113"/>
      <c r="Y117" s="113"/>
      <c r="Z117" s="113"/>
      <c r="AA117" s="113"/>
      <c r="AB117" s="201"/>
      <c r="AC117" s="113"/>
      <c r="AD117" s="113"/>
      <c r="AE117" s="113"/>
      <c r="AF117" s="113"/>
    </row>
    <row r="118" spans="1:32" x14ac:dyDescent="0.2">
      <c r="A118" s="113"/>
      <c r="B118" s="200"/>
      <c r="C118" s="113"/>
      <c r="D118" s="201"/>
      <c r="E118" s="201"/>
      <c r="F118" s="113"/>
      <c r="G118" s="113"/>
      <c r="H118" s="113"/>
      <c r="I118" s="203"/>
      <c r="J118" s="203"/>
      <c r="K118" s="204"/>
      <c r="L118" s="201"/>
      <c r="M118" s="201"/>
      <c r="N118" s="201"/>
      <c r="O118" s="201"/>
      <c r="P118" s="113"/>
      <c r="Q118" s="113"/>
      <c r="R118" s="113"/>
      <c r="S118" s="113"/>
      <c r="T118" s="201"/>
      <c r="U118" s="113"/>
      <c r="V118" s="113"/>
      <c r="W118" s="113"/>
      <c r="X118" s="113"/>
      <c r="Y118" s="113"/>
      <c r="Z118" s="113"/>
      <c r="AA118" s="113"/>
      <c r="AB118" s="201"/>
      <c r="AC118" s="113"/>
      <c r="AD118" s="113"/>
      <c r="AE118" s="113"/>
      <c r="AF118" s="113"/>
    </row>
    <row r="119" spans="1:32" x14ac:dyDescent="0.2">
      <c r="A119" s="113"/>
      <c r="B119" s="200"/>
      <c r="C119" s="113"/>
      <c r="D119" s="201"/>
      <c r="E119" s="201"/>
      <c r="F119" s="113"/>
      <c r="G119" s="113"/>
      <c r="H119" s="113"/>
      <c r="I119" s="203"/>
      <c r="J119" s="203"/>
      <c r="K119" s="204"/>
      <c r="L119" s="201"/>
      <c r="M119" s="201"/>
      <c r="N119" s="201"/>
      <c r="O119" s="201"/>
      <c r="P119" s="113"/>
      <c r="Q119" s="113"/>
      <c r="R119" s="113"/>
      <c r="S119" s="113"/>
      <c r="T119" s="201"/>
      <c r="U119" s="113"/>
      <c r="V119" s="113"/>
      <c r="W119" s="113"/>
      <c r="X119" s="113"/>
      <c r="Y119" s="113"/>
      <c r="Z119" s="113"/>
      <c r="AA119" s="113"/>
      <c r="AB119" s="201"/>
      <c r="AC119" s="113"/>
      <c r="AD119" s="113"/>
      <c r="AE119" s="113"/>
      <c r="AF119" s="113"/>
    </row>
    <row r="120" spans="1:32" x14ac:dyDescent="0.2">
      <c r="A120" s="113"/>
      <c r="B120" s="200"/>
      <c r="C120" s="113"/>
      <c r="D120" s="201"/>
      <c r="E120" s="201"/>
      <c r="F120" s="113"/>
      <c r="G120" s="113"/>
      <c r="H120" s="113"/>
      <c r="I120" s="203"/>
      <c r="J120" s="203"/>
      <c r="K120" s="204"/>
      <c r="L120" s="201"/>
      <c r="M120" s="201"/>
      <c r="N120" s="201"/>
      <c r="O120" s="201"/>
      <c r="P120" s="113"/>
      <c r="Q120" s="113"/>
      <c r="R120" s="113"/>
      <c r="S120" s="113"/>
      <c r="T120" s="201"/>
      <c r="U120" s="113"/>
      <c r="V120" s="113"/>
      <c r="W120" s="113"/>
      <c r="X120" s="113"/>
      <c r="Y120" s="113"/>
      <c r="Z120" s="113"/>
      <c r="AA120" s="113"/>
      <c r="AB120" s="201"/>
      <c r="AC120" s="113"/>
      <c r="AD120" s="113"/>
      <c r="AE120" s="113"/>
      <c r="AF120" s="113"/>
    </row>
    <row r="121" spans="1:32" x14ac:dyDescent="0.2">
      <c r="A121" s="113"/>
      <c r="B121" s="200"/>
      <c r="C121" s="113"/>
      <c r="D121" s="201"/>
      <c r="E121" s="201"/>
      <c r="F121" s="113"/>
      <c r="G121" s="113"/>
      <c r="H121" s="113"/>
      <c r="I121" s="203"/>
      <c r="J121" s="203"/>
      <c r="K121" s="204"/>
      <c r="L121" s="201"/>
      <c r="M121" s="201"/>
      <c r="N121" s="201"/>
      <c r="O121" s="201"/>
      <c r="P121" s="113"/>
      <c r="Q121" s="113"/>
      <c r="R121" s="113"/>
      <c r="S121" s="113"/>
      <c r="T121" s="201"/>
      <c r="U121" s="113"/>
      <c r="V121" s="113"/>
      <c r="W121" s="113"/>
      <c r="X121" s="113"/>
      <c r="Y121" s="113"/>
      <c r="Z121" s="113"/>
      <c r="AA121" s="113"/>
      <c r="AB121" s="201"/>
      <c r="AC121" s="113"/>
      <c r="AD121" s="113"/>
      <c r="AE121" s="113"/>
      <c r="AF121" s="113"/>
    </row>
    <row r="122" spans="1:32" x14ac:dyDescent="0.2">
      <c r="A122" s="113"/>
      <c r="B122" s="200"/>
      <c r="C122" s="113"/>
      <c r="D122" s="201"/>
      <c r="E122" s="201"/>
      <c r="F122" s="113"/>
      <c r="G122" s="113"/>
      <c r="H122" s="113"/>
      <c r="I122" s="203"/>
      <c r="J122" s="203"/>
      <c r="K122" s="204"/>
      <c r="L122" s="201"/>
      <c r="M122" s="201"/>
      <c r="N122" s="201"/>
      <c r="O122" s="201"/>
      <c r="P122" s="113"/>
      <c r="Q122" s="113"/>
      <c r="R122" s="113"/>
      <c r="S122" s="113"/>
      <c r="T122" s="201"/>
      <c r="U122" s="113"/>
      <c r="V122" s="113"/>
      <c r="W122" s="113"/>
      <c r="X122" s="113"/>
      <c r="Y122" s="113"/>
      <c r="Z122" s="113"/>
      <c r="AA122" s="113"/>
      <c r="AB122" s="201"/>
      <c r="AC122" s="113"/>
      <c r="AD122" s="113"/>
      <c r="AE122" s="113"/>
      <c r="AF122" s="113"/>
    </row>
    <row r="123" spans="1:32" x14ac:dyDescent="0.2">
      <c r="A123" s="113"/>
      <c r="B123" s="200"/>
      <c r="C123" s="113"/>
      <c r="D123" s="201"/>
      <c r="E123" s="201"/>
      <c r="F123" s="113"/>
      <c r="G123" s="113"/>
      <c r="H123" s="113"/>
      <c r="I123" s="203"/>
      <c r="J123" s="203"/>
      <c r="K123" s="204"/>
      <c r="L123" s="201"/>
      <c r="M123" s="201"/>
      <c r="N123" s="201"/>
      <c r="O123" s="201"/>
      <c r="P123" s="113"/>
      <c r="Q123" s="113"/>
      <c r="R123" s="113"/>
      <c r="S123" s="113"/>
      <c r="T123" s="201"/>
      <c r="U123" s="113"/>
      <c r="V123" s="113"/>
      <c r="W123" s="113"/>
      <c r="X123" s="113"/>
      <c r="Y123" s="113"/>
      <c r="Z123" s="113"/>
      <c r="AA123" s="113"/>
      <c r="AB123" s="201"/>
      <c r="AC123" s="113"/>
      <c r="AD123" s="113"/>
      <c r="AE123" s="113"/>
      <c r="AF123" s="113"/>
    </row>
    <row r="124" spans="1:32" x14ac:dyDescent="0.2">
      <c r="A124" s="113"/>
      <c r="B124" s="200"/>
      <c r="C124" s="113"/>
      <c r="D124" s="201"/>
      <c r="E124" s="201"/>
      <c r="F124" s="113"/>
      <c r="G124" s="113"/>
      <c r="H124" s="113"/>
      <c r="I124" s="203"/>
      <c r="J124" s="203"/>
      <c r="K124" s="204"/>
      <c r="L124" s="201"/>
      <c r="M124" s="201"/>
      <c r="N124" s="201"/>
      <c r="O124" s="201"/>
      <c r="P124" s="113"/>
      <c r="Q124" s="113"/>
      <c r="R124" s="113"/>
      <c r="S124" s="113"/>
      <c r="T124" s="201"/>
      <c r="U124" s="113"/>
      <c r="V124" s="113"/>
      <c r="W124" s="113"/>
      <c r="X124" s="113"/>
      <c r="Y124" s="113"/>
      <c r="Z124" s="113"/>
      <c r="AA124" s="113"/>
      <c r="AB124" s="201"/>
      <c r="AC124" s="113"/>
      <c r="AD124" s="113"/>
      <c r="AE124" s="113"/>
      <c r="AF124" s="113"/>
    </row>
    <row r="125" spans="1:32" x14ac:dyDescent="0.2">
      <c r="A125" s="113"/>
      <c r="B125" s="200"/>
      <c r="C125" s="113"/>
      <c r="D125" s="201"/>
      <c r="E125" s="201"/>
      <c r="F125" s="113"/>
      <c r="G125" s="113"/>
      <c r="H125" s="113"/>
      <c r="I125" s="203"/>
      <c r="J125" s="203"/>
      <c r="K125" s="204"/>
      <c r="L125" s="201"/>
      <c r="M125" s="201"/>
      <c r="N125" s="201"/>
      <c r="O125" s="201"/>
      <c r="P125" s="113"/>
      <c r="Q125" s="113"/>
      <c r="R125" s="113"/>
      <c r="S125" s="113"/>
      <c r="T125" s="201"/>
      <c r="U125" s="113"/>
      <c r="V125" s="113"/>
      <c r="W125" s="113"/>
      <c r="X125" s="113"/>
      <c r="Y125" s="113"/>
      <c r="Z125" s="113"/>
      <c r="AA125" s="113"/>
      <c r="AB125" s="201"/>
      <c r="AC125" s="113"/>
      <c r="AD125" s="113"/>
      <c r="AE125" s="113"/>
      <c r="AF125" s="113"/>
    </row>
    <row r="126" spans="1:32" x14ac:dyDescent="0.2">
      <c r="A126" s="113"/>
      <c r="B126" s="200"/>
      <c r="C126" s="113"/>
      <c r="D126" s="201"/>
      <c r="E126" s="201"/>
      <c r="F126" s="113"/>
      <c r="G126" s="113"/>
      <c r="H126" s="113"/>
      <c r="I126" s="203"/>
      <c r="J126" s="203"/>
      <c r="K126" s="204"/>
      <c r="L126" s="201"/>
      <c r="M126" s="201"/>
      <c r="N126" s="201"/>
      <c r="O126" s="201"/>
      <c r="P126" s="113"/>
      <c r="Q126" s="113"/>
      <c r="R126" s="113"/>
      <c r="S126" s="113"/>
      <c r="T126" s="201"/>
      <c r="U126" s="113"/>
      <c r="V126" s="113"/>
      <c r="W126" s="113"/>
      <c r="X126" s="113"/>
      <c r="Y126" s="113"/>
      <c r="Z126" s="113"/>
      <c r="AA126" s="113"/>
      <c r="AB126" s="201"/>
      <c r="AC126" s="113"/>
      <c r="AD126" s="113"/>
      <c r="AE126" s="113"/>
      <c r="AF126" s="113"/>
    </row>
    <row r="127" spans="1:32" x14ac:dyDescent="0.2">
      <c r="A127" s="113"/>
      <c r="B127" s="200"/>
      <c r="C127" s="113"/>
      <c r="D127" s="201"/>
      <c r="E127" s="201"/>
      <c r="F127" s="113"/>
      <c r="G127" s="113"/>
      <c r="H127" s="113"/>
      <c r="I127" s="203"/>
      <c r="J127" s="203"/>
      <c r="K127" s="204"/>
      <c r="L127" s="201"/>
      <c r="M127" s="201"/>
      <c r="N127" s="201"/>
      <c r="O127" s="201"/>
      <c r="P127" s="113"/>
      <c r="Q127" s="113"/>
      <c r="R127" s="113"/>
      <c r="S127" s="113"/>
      <c r="T127" s="201"/>
      <c r="U127" s="113"/>
      <c r="V127" s="113"/>
      <c r="W127" s="113"/>
      <c r="X127" s="113"/>
      <c r="Y127" s="113"/>
      <c r="Z127" s="113"/>
      <c r="AA127" s="113"/>
      <c r="AB127" s="201"/>
      <c r="AC127" s="113"/>
      <c r="AD127" s="113"/>
      <c r="AE127" s="113"/>
      <c r="AF127" s="113"/>
    </row>
    <row r="128" spans="1:32" x14ac:dyDescent="0.2">
      <c r="A128" s="113"/>
      <c r="B128" s="200"/>
      <c r="C128" s="113"/>
      <c r="D128" s="201"/>
      <c r="E128" s="201"/>
      <c r="F128" s="113"/>
      <c r="G128" s="113"/>
      <c r="H128" s="113"/>
      <c r="I128" s="203"/>
      <c r="J128" s="203"/>
      <c r="K128" s="204"/>
      <c r="L128" s="201"/>
      <c r="M128" s="201"/>
      <c r="N128" s="201"/>
      <c r="O128" s="201"/>
      <c r="P128" s="113"/>
      <c r="Q128" s="113"/>
      <c r="R128" s="113"/>
      <c r="S128" s="113"/>
      <c r="T128" s="201"/>
      <c r="U128" s="113"/>
      <c r="V128" s="113"/>
      <c r="W128" s="113"/>
      <c r="X128" s="113"/>
      <c r="Y128" s="113"/>
      <c r="Z128" s="113"/>
      <c r="AA128" s="113"/>
      <c r="AB128" s="201"/>
      <c r="AC128" s="113"/>
      <c r="AD128" s="113"/>
      <c r="AE128" s="113"/>
      <c r="AF128" s="113"/>
    </row>
    <row r="129" spans="1:32" x14ac:dyDescent="0.2">
      <c r="A129" s="113"/>
      <c r="B129" s="200"/>
      <c r="C129" s="113"/>
      <c r="D129" s="201"/>
      <c r="E129" s="201"/>
      <c r="F129" s="113"/>
      <c r="G129" s="113"/>
      <c r="H129" s="113"/>
      <c r="I129" s="203"/>
      <c r="J129" s="203"/>
      <c r="K129" s="204"/>
      <c r="L129" s="201"/>
      <c r="M129" s="201"/>
      <c r="N129" s="201"/>
      <c r="O129" s="201"/>
      <c r="P129" s="113"/>
      <c r="Q129" s="113"/>
      <c r="R129" s="113"/>
      <c r="S129" s="113"/>
      <c r="T129" s="201"/>
      <c r="U129" s="113"/>
      <c r="V129" s="113"/>
      <c r="W129" s="113"/>
      <c r="X129" s="113"/>
      <c r="Y129" s="113"/>
      <c r="Z129" s="113"/>
      <c r="AA129" s="113"/>
      <c r="AB129" s="201"/>
      <c r="AC129" s="113"/>
      <c r="AD129" s="113"/>
      <c r="AE129" s="113"/>
      <c r="AF129" s="113"/>
    </row>
    <row r="130" spans="1:32" x14ac:dyDescent="0.2">
      <c r="A130" s="113"/>
      <c r="B130" s="200"/>
      <c r="C130" s="113"/>
      <c r="D130" s="201"/>
      <c r="E130" s="201"/>
      <c r="F130" s="113"/>
      <c r="G130" s="113"/>
      <c r="H130" s="113"/>
      <c r="I130" s="203"/>
      <c r="J130" s="203"/>
      <c r="K130" s="204"/>
      <c r="L130" s="201"/>
      <c r="M130" s="201"/>
      <c r="N130" s="201"/>
      <c r="O130" s="201"/>
      <c r="P130" s="113"/>
      <c r="Q130" s="113"/>
      <c r="R130" s="113"/>
      <c r="S130" s="113"/>
      <c r="T130" s="201"/>
      <c r="U130" s="113"/>
      <c r="V130" s="113"/>
      <c r="W130" s="113"/>
      <c r="X130" s="113"/>
      <c r="Y130" s="113"/>
      <c r="Z130" s="113"/>
      <c r="AA130" s="113"/>
      <c r="AB130" s="201"/>
      <c r="AC130" s="113"/>
      <c r="AD130" s="113"/>
      <c r="AE130" s="113"/>
      <c r="AF130" s="113"/>
    </row>
    <row r="131" spans="1:32" x14ac:dyDescent="0.2">
      <c r="A131" s="113"/>
      <c r="B131" s="200"/>
      <c r="C131" s="113"/>
      <c r="D131" s="201"/>
      <c r="E131" s="201"/>
      <c r="F131" s="113"/>
      <c r="G131" s="113"/>
      <c r="H131" s="113"/>
      <c r="I131" s="203"/>
      <c r="J131" s="203"/>
      <c r="K131" s="204"/>
      <c r="L131" s="201"/>
      <c r="M131" s="201"/>
      <c r="N131" s="201"/>
      <c r="O131" s="201"/>
      <c r="P131" s="113"/>
      <c r="Q131" s="113"/>
      <c r="R131" s="113"/>
      <c r="S131" s="113"/>
      <c r="T131" s="201"/>
      <c r="U131" s="113"/>
      <c r="V131" s="113"/>
      <c r="W131" s="113"/>
      <c r="X131" s="113"/>
      <c r="Y131" s="113"/>
      <c r="Z131" s="113"/>
      <c r="AA131" s="113"/>
      <c r="AB131" s="201"/>
      <c r="AC131" s="113"/>
      <c r="AD131" s="113"/>
      <c r="AE131" s="113"/>
      <c r="AF131" s="113"/>
    </row>
    <row r="132" spans="1:32" x14ac:dyDescent="0.2">
      <c r="A132" s="113"/>
      <c r="B132" s="200"/>
      <c r="C132" s="113"/>
      <c r="D132" s="201"/>
      <c r="E132" s="201"/>
      <c r="F132" s="113"/>
      <c r="G132" s="113"/>
      <c r="H132" s="113"/>
      <c r="I132" s="203"/>
      <c r="J132" s="203"/>
      <c r="K132" s="204"/>
      <c r="L132" s="201"/>
      <c r="M132" s="201"/>
      <c r="N132" s="201"/>
      <c r="O132" s="201"/>
      <c r="P132" s="113"/>
      <c r="Q132" s="113"/>
      <c r="R132" s="113"/>
      <c r="S132" s="113"/>
      <c r="T132" s="201"/>
      <c r="U132" s="113"/>
      <c r="V132" s="113"/>
      <c r="W132" s="113"/>
      <c r="X132" s="113"/>
      <c r="Y132" s="113"/>
      <c r="Z132" s="113"/>
      <c r="AA132" s="113"/>
      <c r="AB132" s="201"/>
      <c r="AC132" s="113"/>
      <c r="AD132" s="113"/>
      <c r="AE132" s="113"/>
      <c r="AF132" s="113"/>
    </row>
    <row r="133" spans="1:32" x14ac:dyDescent="0.2">
      <c r="A133" s="113"/>
      <c r="B133" s="200"/>
      <c r="C133" s="113"/>
      <c r="D133" s="201"/>
      <c r="E133" s="201"/>
      <c r="F133" s="113"/>
      <c r="G133" s="113"/>
      <c r="H133" s="113"/>
      <c r="I133" s="203"/>
      <c r="J133" s="203"/>
      <c r="K133" s="204"/>
      <c r="L133" s="201"/>
      <c r="M133" s="201"/>
      <c r="N133" s="201"/>
      <c r="O133" s="201"/>
      <c r="P133" s="113"/>
      <c r="Q133" s="113"/>
      <c r="R133" s="113"/>
      <c r="S133" s="113"/>
      <c r="T133" s="201"/>
      <c r="U133" s="113"/>
      <c r="V133" s="113"/>
      <c r="W133" s="113"/>
      <c r="X133" s="113"/>
      <c r="Y133" s="113"/>
      <c r="Z133" s="113"/>
      <c r="AA133" s="113"/>
      <c r="AB133" s="201"/>
      <c r="AC133" s="113"/>
      <c r="AD133" s="113"/>
      <c r="AE133" s="113"/>
      <c r="AF133" s="113"/>
    </row>
    <row r="134" spans="1:32" x14ac:dyDescent="0.2">
      <c r="A134" s="113"/>
      <c r="B134" s="200"/>
      <c r="C134" s="113"/>
      <c r="D134" s="201"/>
      <c r="E134" s="201"/>
      <c r="F134" s="113"/>
      <c r="G134" s="113"/>
      <c r="H134" s="113"/>
      <c r="I134" s="203"/>
      <c r="J134" s="203"/>
      <c r="K134" s="204"/>
      <c r="L134" s="201"/>
      <c r="M134" s="201"/>
      <c r="N134" s="201"/>
      <c r="O134" s="201"/>
      <c r="P134" s="113"/>
      <c r="Q134" s="113"/>
      <c r="R134" s="113"/>
      <c r="S134" s="113"/>
      <c r="T134" s="201"/>
      <c r="U134" s="113"/>
      <c r="V134" s="113"/>
      <c r="W134" s="113"/>
      <c r="X134" s="113"/>
      <c r="Y134" s="113"/>
      <c r="Z134" s="113"/>
      <c r="AA134" s="113"/>
      <c r="AB134" s="201"/>
      <c r="AC134" s="113"/>
      <c r="AD134" s="113"/>
      <c r="AE134" s="113"/>
      <c r="AF134" s="113"/>
    </row>
    <row r="135" spans="1:32" x14ac:dyDescent="0.2">
      <c r="A135" s="113"/>
      <c r="B135" s="200"/>
      <c r="C135" s="113"/>
      <c r="D135" s="201"/>
      <c r="E135" s="201"/>
      <c r="F135" s="113"/>
      <c r="G135" s="113"/>
      <c r="H135" s="113"/>
      <c r="I135" s="203"/>
      <c r="J135" s="203"/>
      <c r="K135" s="204"/>
      <c r="L135" s="201"/>
      <c r="M135" s="201"/>
      <c r="N135" s="201"/>
      <c r="O135" s="201"/>
      <c r="P135" s="113"/>
      <c r="Q135" s="113"/>
      <c r="R135" s="113"/>
      <c r="S135" s="113"/>
      <c r="T135" s="201"/>
      <c r="U135" s="113"/>
      <c r="V135" s="113"/>
      <c r="W135" s="113"/>
      <c r="X135" s="113"/>
      <c r="Y135" s="113"/>
      <c r="Z135" s="113"/>
      <c r="AA135" s="113"/>
      <c r="AB135" s="201"/>
      <c r="AC135" s="113"/>
      <c r="AD135" s="113"/>
      <c r="AE135" s="113"/>
      <c r="AF135" s="113"/>
    </row>
    <row r="136" spans="1:32" x14ac:dyDescent="0.2">
      <c r="A136" s="113"/>
      <c r="B136" s="200"/>
      <c r="C136" s="113"/>
      <c r="D136" s="201"/>
      <c r="E136" s="201"/>
      <c r="F136" s="113"/>
      <c r="G136" s="113"/>
      <c r="H136" s="113"/>
      <c r="I136" s="203"/>
      <c r="J136" s="203"/>
      <c r="K136" s="204"/>
      <c r="L136" s="201"/>
      <c r="M136" s="201"/>
      <c r="N136" s="201"/>
      <c r="O136" s="201"/>
      <c r="P136" s="113"/>
      <c r="Q136" s="113"/>
      <c r="R136" s="113"/>
      <c r="S136" s="113"/>
      <c r="T136" s="201"/>
      <c r="U136" s="113"/>
      <c r="V136" s="113"/>
      <c r="W136" s="113"/>
      <c r="X136" s="113"/>
      <c r="Y136" s="113"/>
      <c r="Z136" s="113"/>
      <c r="AA136" s="113"/>
      <c r="AB136" s="201"/>
      <c r="AC136" s="113"/>
      <c r="AD136" s="113"/>
      <c r="AE136" s="113"/>
      <c r="AF136" s="113"/>
    </row>
    <row r="137" spans="1:32" x14ac:dyDescent="0.2">
      <c r="A137" s="113"/>
      <c r="B137" s="200"/>
      <c r="C137" s="113"/>
      <c r="D137" s="201"/>
      <c r="E137" s="201"/>
      <c r="F137" s="113"/>
      <c r="G137" s="113"/>
      <c r="H137" s="113"/>
      <c r="I137" s="203"/>
      <c r="J137" s="203"/>
      <c r="K137" s="204"/>
      <c r="L137" s="201"/>
      <c r="M137" s="201"/>
      <c r="N137" s="201"/>
      <c r="O137" s="201"/>
      <c r="P137" s="113"/>
      <c r="Q137" s="113"/>
      <c r="R137" s="113"/>
      <c r="S137" s="113"/>
      <c r="T137" s="201"/>
      <c r="U137" s="113"/>
      <c r="V137" s="113"/>
      <c r="W137" s="113"/>
      <c r="X137" s="113"/>
      <c r="Y137" s="113"/>
      <c r="Z137" s="113"/>
      <c r="AA137" s="113"/>
      <c r="AB137" s="201"/>
      <c r="AC137" s="113"/>
      <c r="AD137" s="113"/>
      <c r="AE137" s="113"/>
      <c r="AF137" s="113"/>
    </row>
    <row r="138" spans="1:32" x14ac:dyDescent="0.2">
      <c r="A138" s="113"/>
      <c r="B138" s="200"/>
      <c r="C138" s="113"/>
      <c r="D138" s="201"/>
      <c r="E138" s="201"/>
      <c r="F138" s="113"/>
      <c r="G138" s="113"/>
      <c r="H138" s="113"/>
      <c r="I138" s="203"/>
      <c r="J138" s="203"/>
      <c r="K138" s="204"/>
      <c r="L138" s="201"/>
      <c r="M138" s="201"/>
      <c r="N138" s="201"/>
      <c r="O138" s="201"/>
      <c r="P138" s="113"/>
      <c r="Q138" s="113"/>
      <c r="R138" s="113"/>
      <c r="S138" s="113"/>
      <c r="T138" s="201"/>
      <c r="U138" s="113"/>
      <c r="V138" s="113"/>
      <c r="W138" s="113"/>
      <c r="X138" s="113"/>
      <c r="Y138" s="113"/>
      <c r="Z138" s="113"/>
      <c r="AA138" s="113"/>
      <c r="AB138" s="201"/>
    </row>
    <row r="139" spans="1:32" x14ac:dyDescent="0.2">
      <c r="A139" s="212"/>
      <c r="B139" s="200"/>
      <c r="C139" s="113"/>
      <c r="D139" s="201"/>
      <c r="E139" s="201"/>
      <c r="F139" s="113"/>
      <c r="G139" s="113"/>
      <c r="H139" s="113"/>
      <c r="I139" s="203"/>
      <c r="J139" s="203"/>
      <c r="K139" s="204"/>
      <c r="L139" s="201"/>
      <c r="M139" s="201"/>
      <c r="N139" s="201"/>
      <c r="O139" s="201"/>
      <c r="P139" s="113"/>
      <c r="Q139" s="113"/>
      <c r="R139" s="113"/>
      <c r="S139" s="113"/>
      <c r="T139" s="201"/>
      <c r="U139" s="113"/>
      <c r="V139" s="113"/>
      <c r="W139" s="113"/>
      <c r="X139" s="113"/>
      <c r="Y139" s="113"/>
      <c r="Z139" s="113"/>
      <c r="AA139" s="113"/>
      <c r="AB139" s="201"/>
    </row>
    <row r="140" spans="1:32" x14ac:dyDescent="0.2">
      <c r="A140" s="212"/>
      <c r="B140" s="200"/>
      <c r="C140" s="113"/>
      <c r="D140" s="201"/>
      <c r="E140" s="201"/>
      <c r="F140" s="113"/>
      <c r="G140" s="113"/>
      <c r="H140" s="113"/>
      <c r="I140" s="203"/>
      <c r="J140" s="203"/>
      <c r="K140" s="204"/>
      <c r="L140" s="201"/>
      <c r="M140" s="201"/>
      <c r="N140" s="201"/>
      <c r="O140" s="201"/>
      <c r="P140" s="113"/>
      <c r="Q140" s="113"/>
      <c r="R140" s="113"/>
      <c r="S140" s="113"/>
      <c r="T140" s="201"/>
      <c r="U140" s="113"/>
      <c r="V140" s="113"/>
      <c r="W140" s="113"/>
      <c r="X140" s="113"/>
      <c r="Y140" s="113"/>
      <c r="Z140" s="113"/>
      <c r="AA140" s="113"/>
      <c r="AB140" s="201"/>
    </row>
    <row r="141" spans="1:32" x14ac:dyDescent="0.2">
      <c r="A141" s="212"/>
      <c r="B141" s="200"/>
      <c r="C141" s="113"/>
      <c r="D141" s="201"/>
      <c r="E141" s="201"/>
      <c r="F141" s="113"/>
      <c r="G141" s="113"/>
      <c r="H141" s="113"/>
      <c r="I141" s="203"/>
      <c r="J141" s="203"/>
      <c r="K141" s="204"/>
      <c r="L141" s="201"/>
      <c r="M141" s="201"/>
      <c r="N141" s="201"/>
      <c r="O141" s="201"/>
      <c r="P141" s="113"/>
      <c r="Q141" s="113"/>
      <c r="R141" s="113"/>
      <c r="S141" s="113"/>
      <c r="T141" s="201"/>
      <c r="U141" s="113"/>
      <c r="V141" s="113"/>
      <c r="W141" s="113"/>
      <c r="X141" s="113"/>
      <c r="Y141" s="113"/>
      <c r="Z141" s="113"/>
      <c r="AA141" s="113"/>
      <c r="AB141" s="201"/>
    </row>
    <row r="142" spans="1:32" x14ac:dyDescent="0.2">
      <c r="A142" s="212"/>
      <c r="B142" s="200"/>
      <c r="C142" s="113"/>
      <c r="D142" s="201"/>
      <c r="E142" s="201"/>
      <c r="F142" s="113"/>
      <c r="G142" s="113"/>
      <c r="H142" s="113"/>
      <c r="I142" s="203"/>
      <c r="J142" s="203"/>
      <c r="K142" s="204"/>
      <c r="L142" s="201"/>
      <c r="M142" s="201"/>
      <c r="N142" s="201"/>
      <c r="O142" s="201"/>
      <c r="P142" s="113"/>
      <c r="Q142" s="113"/>
      <c r="R142" s="113"/>
      <c r="S142" s="113"/>
      <c r="T142" s="201"/>
      <c r="U142" s="113"/>
      <c r="V142" s="113"/>
      <c r="W142" s="113"/>
      <c r="X142" s="113"/>
      <c r="Y142" s="113"/>
      <c r="Z142" s="113"/>
      <c r="AA142" s="113"/>
      <c r="AB142" s="201"/>
    </row>
    <row r="143" spans="1:32" x14ac:dyDescent="0.2">
      <c r="A143" s="113"/>
      <c r="B143" s="200"/>
      <c r="C143" s="113"/>
      <c r="D143" s="201"/>
      <c r="E143" s="201"/>
      <c r="F143" s="113"/>
      <c r="G143" s="113"/>
      <c r="H143" s="113"/>
      <c r="I143" s="203"/>
      <c r="J143" s="203"/>
      <c r="K143" s="204"/>
      <c r="L143" s="201"/>
      <c r="M143" s="201"/>
      <c r="N143" s="201"/>
      <c r="O143" s="201"/>
      <c r="P143" s="113"/>
      <c r="Q143" s="113"/>
      <c r="R143" s="113"/>
      <c r="S143" s="113"/>
      <c r="T143" s="201"/>
      <c r="U143" s="113"/>
      <c r="V143" s="113"/>
      <c r="W143" s="113"/>
      <c r="X143" s="113"/>
      <c r="Y143" s="113"/>
      <c r="Z143" s="113"/>
      <c r="AA143" s="113"/>
      <c r="AB143" s="201"/>
    </row>
    <row r="144" spans="1:32" x14ac:dyDescent="0.2">
      <c r="A144" s="113"/>
      <c r="B144" s="200"/>
      <c r="C144" s="113"/>
      <c r="D144" s="201"/>
      <c r="E144" s="201"/>
      <c r="F144" s="113"/>
      <c r="G144" s="113"/>
      <c r="H144" s="113"/>
      <c r="I144" s="203"/>
      <c r="J144" s="203"/>
      <c r="K144" s="204"/>
      <c r="L144" s="201"/>
      <c r="M144" s="201"/>
      <c r="N144" s="201"/>
      <c r="O144" s="201"/>
      <c r="P144" s="113"/>
      <c r="Q144" s="113"/>
      <c r="R144" s="113"/>
      <c r="S144" s="113"/>
      <c r="T144" s="201"/>
      <c r="U144" s="113"/>
      <c r="V144" s="113"/>
      <c r="W144" s="113"/>
      <c r="X144" s="113"/>
      <c r="Y144" s="113"/>
      <c r="Z144" s="113"/>
      <c r="AA144" s="113"/>
      <c r="AB144" s="201"/>
    </row>
    <row r="145" spans="1:32" x14ac:dyDescent="0.2">
      <c r="A145" s="113"/>
      <c r="B145" s="200"/>
      <c r="C145" s="113"/>
      <c r="D145" s="201"/>
      <c r="E145" s="201"/>
      <c r="F145" s="113"/>
      <c r="G145" s="113"/>
      <c r="H145" s="113"/>
      <c r="I145" s="203"/>
      <c r="J145" s="203"/>
      <c r="K145" s="204"/>
      <c r="L145" s="201"/>
      <c r="M145" s="201"/>
      <c r="N145" s="201"/>
      <c r="O145" s="201"/>
      <c r="P145" s="113"/>
      <c r="Q145" s="113"/>
      <c r="R145" s="113"/>
      <c r="S145" s="113"/>
      <c r="T145" s="201"/>
      <c r="U145" s="113"/>
      <c r="V145" s="113"/>
      <c r="W145" s="113"/>
      <c r="X145" s="113"/>
      <c r="Y145" s="113"/>
      <c r="Z145" s="113"/>
      <c r="AA145" s="113"/>
      <c r="AB145" s="201"/>
    </row>
    <row r="146" spans="1:32" x14ac:dyDescent="0.2">
      <c r="A146" s="113"/>
      <c r="B146" s="200"/>
      <c r="C146" s="113"/>
      <c r="D146" s="201"/>
      <c r="E146" s="201"/>
      <c r="F146" s="113"/>
      <c r="G146" s="113"/>
      <c r="H146" s="113"/>
      <c r="I146" s="203"/>
      <c r="J146" s="203"/>
      <c r="K146" s="204"/>
      <c r="L146" s="201"/>
      <c r="M146" s="201"/>
      <c r="N146" s="201"/>
      <c r="O146" s="201"/>
      <c r="P146" s="113"/>
      <c r="Q146" s="113"/>
      <c r="R146" s="113"/>
      <c r="S146" s="113"/>
      <c r="T146" s="201"/>
      <c r="U146" s="113"/>
      <c r="V146" s="113"/>
      <c r="W146" s="113"/>
      <c r="X146" s="113"/>
      <c r="Y146" s="113"/>
      <c r="Z146" s="113"/>
      <c r="AA146" s="113"/>
      <c r="AB146" s="201"/>
    </row>
    <row r="147" spans="1:32" x14ac:dyDescent="0.2">
      <c r="A147" s="113"/>
      <c r="B147" s="200"/>
      <c r="C147" s="113"/>
      <c r="D147" s="201"/>
      <c r="E147" s="201"/>
      <c r="F147" s="113"/>
      <c r="G147" s="113"/>
      <c r="H147" s="113"/>
      <c r="I147" s="203"/>
      <c r="J147" s="203"/>
      <c r="K147" s="204"/>
      <c r="L147" s="201"/>
      <c r="M147" s="201"/>
      <c r="N147" s="201"/>
      <c r="O147" s="201"/>
      <c r="P147" s="113"/>
      <c r="Q147" s="113"/>
      <c r="R147" s="113"/>
      <c r="S147" s="113"/>
      <c r="T147" s="201"/>
      <c r="U147" s="113"/>
      <c r="V147" s="113"/>
      <c r="W147" s="113"/>
      <c r="X147" s="113"/>
      <c r="Y147" s="113"/>
      <c r="Z147" s="113"/>
      <c r="AA147" s="113"/>
      <c r="AB147" s="201"/>
    </row>
    <row r="148" spans="1:32" x14ac:dyDescent="0.2">
      <c r="A148" s="113"/>
      <c r="B148" s="200"/>
      <c r="C148" s="113"/>
      <c r="D148" s="201"/>
      <c r="E148" s="201"/>
      <c r="F148" s="113"/>
      <c r="G148" s="113"/>
      <c r="H148" s="113"/>
      <c r="I148" s="203"/>
      <c r="J148" s="203"/>
      <c r="K148" s="204"/>
      <c r="L148" s="201"/>
      <c r="M148" s="201"/>
      <c r="N148" s="201"/>
      <c r="O148" s="201"/>
      <c r="P148" s="113"/>
      <c r="Q148" s="113"/>
      <c r="R148" s="113"/>
      <c r="S148" s="113"/>
      <c r="T148" s="201"/>
      <c r="U148" s="113"/>
      <c r="V148" s="113"/>
      <c r="W148" s="113"/>
      <c r="X148" s="113"/>
      <c r="Y148" s="113"/>
      <c r="Z148" s="113"/>
      <c r="AA148" s="113"/>
      <c r="AB148" s="201"/>
    </row>
    <row r="149" spans="1:32" x14ac:dyDescent="0.2">
      <c r="A149" s="113"/>
      <c r="B149" s="200"/>
      <c r="C149" s="113"/>
      <c r="D149" s="201"/>
      <c r="E149" s="201"/>
      <c r="F149" s="113"/>
      <c r="G149" s="113"/>
      <c r="H149" s="113"/>
      <c r="I149" s="203"/>
      <c r="J149" s="203"/>
      <c r="K149" s="204"/>
      <c r="L149" s="201"/>
      <c r="M149" s="201"/>
      <c r="N149" s="201"/>
      <c r="O149" s="201"/>
      <c r="P149" s="113"/>
      <c r="Q149" s="113"/>
      <c r="R149" s="113"/>
      <c r="S149" s="113"/>
      <c r="T149" s="201"/>
      <c r="U149" s="113"/>
      <c r="V149" s="113"/>
      <c r="W149" s="113"/>
      <c r="X149" s="113"/>
      <c r="Y149" s="113"/>
      <c r="Z149" s="113"/>
      <c r="AA149" s="113"/>
      <c r="AB149" s="201"/>
    </row>
    <row r="150" spans="1:32" x14ac:dyDescent="0.2">
      <c r="A150" s="113"/>
      <c r="B150" s="200"/>
      <c r="C150" s="113"/>
      <c r="D150" s="201"/>
      <c r="E150" s="201"/>
      <c r="F150" s="113"/>
      <c r="G150" s="113"/>
      <c r="H150" s="113"/>
      <c r="I150" s="203"/>
      <c r="J150" s="203"/>
      <c r="K150" s="204"/>
      <c r="L150" s="201"/>
      <c r="M150" s="201"/>
      <c r="N150" s="201"/>
      <c r="O150" s="201"/>
      <c r="P150" s="113"/>
      <c r="Q150" s="113"/>
      <c r="R150" s="113"/>
      <c r="S150" s="113"/>
      <c r="T150" s="201"/>
      <c r="U150" s="113"/>
      <c r="V150" s="113"/>
      <c r="W150" s="113"/>
      <c r="X150" s="113"/>
      <c r="Y150" s="113"/>
      <c r="Z150" s="113"/>
      <c r="AA150" s="113"/>
      <c r="AB150" s="201"/>
    </row>
    <row r="151" spans="1:32" x14ac:dyDescent="0.2">
      <c r="A151" s="113"/>
      <c r="B151" s="200"/>
      <c r="C151" s="113"/>
      <c r="D151" s="201"/>
      <c r="E151" s="201"/>
      <c r="F151" s="113"/>
      <c r="G151" s="113"/>
      <c r="H151" s="113"/>
      <c r="I151" s="203"/>
      <c r="J151" s="203"/>
      <c r="K151" s="204"/>
      <c r="L151" s="201"/>
      <c r="M151" s="201"/>
      <c r="N151" s="201"/>
      <c r="O151" s="201"/>
      <c r="P151" s="113"/>
      <c r="Q151" s="113"/>
      <c r="R151" s="113"/>
      <c r="S151" s="113"/>
      <c r="T151" s="201"/>
      <c r="U151" s="113"/>
      <c r="V151" s="113"/>
      <c r="W151" s="113"/>
      <c r="X151" s="113"/>
      <c r="Y151" s="113"/>
      <c r="Z151" s="113"/>
      <c r="AA151" s="113"/>
      <c r="AB151" s="201"/>
    </row>
    <row r="152" spans="1:32" x14ac:dyDescent="0.2">
      <c r="A152" s="113"/>
      <c r="B152" s="200"/>
      <c r="C152" s="113"/>
      <c r="D152" s="201"/>
      <c r="E152" s="201"/>
      <c r="F152" s="113"/>
      <c r="G152" s="113"/>
      <c r="H152" s="113"/>
      <c r="I152" s="203"/>
      <c r="J152" s="203"/>
      <c r="K152" s="204"/>
      <c r="L152" s="201"/>
      <c r="M152" s="201"/>
      <c r="N152" s="201"/>
      <c r="O152" s="201"/>
      <c r="P152" s="113"/>
      <c r="Q152" s="113"/>
      <c r="R152" s="113"/>
      <c r="S152" s="113"/>
      <c r="T152" s="201"/>
      <c r="U152" s="113"/>
      <c r="V152" s="113"/>
      <c r="W152" s="113"/>
      <c r="X152" s="113"/>
      <c r="Y152" s="113"/>
      <c r="Z152" s="113"/>
      <c r="AA152" s="113"/>
      <c r="AB152" s="201"/>
    </row>
    <row r="153" spans="1:32" x14ac:dyDescent="0.2">
      <c r="A153" s="113"/>
      <c r="B153" s="200"/>
      <c r="C153" s="113"/>
      <c r="D153" s="201"/>
      <c r="E153" s="201"/>
      <c r="F153" s="113"/>
      <c r="G153" s="113"/>
      <c r="H153" s="113"/>
      <c r="I153" s="203"/>
      <c r="J153" s="203"/>
      <c r="K153" s="204"/>
      <c r="L153" s="201"/>
      <c r="M153" s="201"/>
      <c r="N153" s="201"/>
      <c r="O153" s="201"/>
      <c r="P153" s="113"/>
      <c r="Q153" s="113"/>
      <c r="R153" s="113"/>
      <c r="S153" s="113"/>
      <c r="T153" s="201"/>
      <c r="U153" s="113"/>
      <c r="V153" s="113"/>
      <c r="W153" s="113"/>
      <c r="X153" s="113"/>
      <c r="Y153" s="113"/>
      <c r="Z153" s="113"/>
      <c r="AA153" s="113"/>
      <c r="AB153" s="201"/>
    </row>
    <row r="154" spans="1:32" x14ac:dyDescent="0.2">
      <c r="A154" s="113"/>
      <c r="B154" s="200"/>
      <c r="C154" s="113"/>
      <c r="D154" s="201"/>
      <c r="E154" s="201"/>
      <c r="F154" s="113"/>
      <c r="G154" s="113"/>
      <c r="H154" s="113"/>
      <c r="I154" s="203"/>
      <c r="J154" s="203"/>
      <c r="K154" s="204"/>
      <c r="L154" s="201"/>
      <c r="M154" s="201"/>
      <c r="N154" s="201"/>
      <c r="O154" s="201"/>
      <c r="P154" s="113"/>
      <c r="Q154" s="113"/>
      <c r="R154" s="113"/>
      <c r="S154" s="113"/>
      <c r="T154" s="201"/>
      <c r="U154" s="113"/>
      <c r="V154" s="113"/>
      <c r="W154" s="113"/>
      <c r="X154" s="113"/>
      <c r="Y154" s="113"/>
      <c r="Z154" s="113"/>
      <c r="AA154" s="113"/>
      <c r="AB154" s="201"/>
      <c r="AC154" s="113"/>
      <c r="AD154" s="113"/>
      <c r="AE154" s="113"/>
      <c r="AF154" s="113"/>
    </row>
    <row r="155" spans="1:32" x14ac:dyDescent="0.2">
      <c r="A155" s="113"/>
      <c r="B155" s="200"/>
      <c r="C155" s="113"/>
      <c r="D155" s="201"/>
      <c r="E155" s="201"/>
      <c r="F155" s="113"/>
      <c r="G155" s="113"/>
      <c r="H155" s="113"/>
      <c r="I155" s="203"/>
      <c r="J155" s="203"/>
      <c r="K155" s="204"/>
      <c r="L155" s="201"/>
      <c r="M155" s="201"/>
      <c r="N155" s="201"/>
      <c r="O155" s="201"/>
      <c r="P155" s="113"/>
      <c r="Q155" s="113"/>
      <c r="R155" s="113"/>
      <c r="S155" s="113"/>
      <c r="T155" s="201"/>
      <c r="U155" s="113"/>
      <c r="V155" s="113"/>
      <c r="W155" s="113"/>
      <c r="X155" s="113"/>
      <c r="Y155" s="113"/>
      <c r="Z155" s="113"/>
      <c r="AA155" s="113"/>
      <c r="AB155" s="201"/>
      <c r="AC155" s="113"/>
      <c r="AD155" s="113"/>
      <c r="AE155" s="113"/>
      <c r="AF155" s="113"/>
    </row>
    <row r="156" spans="1:32" x14ac:dyDescent="0.2">
      <c r="A156" s="113"/>
      <c r="B156" s="200"/>
      <c r="C156" s="113"/>
      <c r="D156" s="201"/>
      <c r="E156" s="201"/>
      <c r="F156" s="113"/>
      <c r="G156" s="113"/>
      <c r="H156" s="113"/>
      <c r="I156" s="203"/>
      <c r="J156" s="203"/>
      <c r="K156" s="204"/>
      <c r="L156" s="201"/>
      <c r="M156" s="201"/>
      <c r="N156" s="201"/>
      <c r="O156" s="201"/>
      <c r="P156" s="113"/>
      <c r="Q156" s="113"/>
      <c r="R156" s="113"/>
      <c r="S156" s="113"/>
      <c r="T156" s="201"/>
      <c r="U156" s="113"/>
      <c r="V156" s="113"/>
      <c r="W156" s="113"/>
      <c r="X156" s="113"/>
      <c r="Y156" s="113"/>
      <c r="Z156" s="113"/>
      <c r="AA156" s="113"/>
      <c r="AB156" s="201"/>
      <c r="AC156" s="113"/>
      <c r="AD156" s="113"/>
      <c r="AE156" s="113"/>
      <c r="AF156" s="113"/>
    </row>
    <row r="157" spans="1:32" x14ac:dyDescent="0.2">
      <c r="A157" s="113"/>
      <c r="B157" s="200"/>
      <c r="C157" s="113"/>
      <c r="D157" s="201"/>
      <c r="E157" s="201"/>
      <c r="F157" s="113"/>
      <c r="G157" s="113"/>
      <c r="H157" s="113"/>
      <c r="I157" s="203"/>
      <c r="J157" s="203"/>
      <c r="K157" s="204"/>
      <c r="L157" s="201"/>
      <c r="M157" s="201"/>
      <c r="N157" s="201"/>
      <c r="O157" s="201"/>
      <c r="P157" s="113"/>
      <c r="Q157" s="113"/>
      <c r="R157" s="113"/>
      <c r="S157" s="113"/>
      <c r="T157" s="201"/>
      <c r="U157" s="113"/>
      <c r="V157" s="113"/>
      <c r="W157" s="113"/>
      <c r="X157" s="113"/>
      <c r="Y157" s="113"/>
      <c r="Z157" s="113"/>
      <c r="AA157" s="113"/>
      <c r="AB157" s="201"/>
      <c r="AC157" s="113"/>
      <c r="AD157" s="113"/>
      <c r="AE157" s="113"/>
      <c r="AF157" s="113"/>
    </row>
    <row r="158" spans="1:32" x14ac:dyDescent="0.2">
      <c r="A158" s="113"/>
      <c r="B158" s="200"/>
      <c r="C158" s="113"/>
      <c r="D158" s="201"/>
      <c r="E158" s="201"/>
      <c r="F158" s="113"/>
      <c r="G158" s="113"/>
      <c r="H158" s="113"/>
      <c r="I158" s="203"/>
      <c r="J158" s="203"/>
      <c r="K158" s="204"/>
      <c r="L158" s="201"/>
      <c r="M158" s="201"/>
      <c r="N158" s="201"/>
      <c r="O158" s="201"/>
      <c r="P158" s="113"/>
      <c r="Q158" s="113"/>
      <c r="R158" s="113"/>
      <c r="S158" s="113"/>
      <c r="T158" s="201"/>
      <c r="U158" s="113"/>
      <c r="V158" s="113"/>
      <c r="W158" s="113"/>
      <c r="X158" s="113"/>
      <c r="Y158" s="113"/>
      <c r="Z158" s="113"/>
      <c r="AA158" s="113"/>
      <c r="AB158" s="201"/>
      <c r="AC158" s="113"/>
      <c r="AD158" s="113"/>
      <c r="AE158" s="113"/>
      <c r="AF158" s="113"/>
    </row>
    <row r="159" spans="1:32" x14ac:dyDescent="0.2">
      <c r="A159" s="113"/>
      <c r="B159" s="200"/>
      <c r="C159" s="113"/>
      <c r="D159" s="201"/>
      <c r="E159" s="201"/>
      <c r="F159" s="113"/>
      <c r="G159" s="113"/>
      <c r="H159" s="113"/>
      <c r="I159" s="203"/>
      <c r="J159" s="203"/>
      <c r="K159" s="204"/>
      <c r="L159" s="201"/>
      <c r="M159" s="201"/>
      <c r="N159" s="201"/>
      <c r="O159" s="201"/>
      <c r="P159" s="113"/>
      <c r="Q159" s="113"/>
      <c r="R159" s="113"/>
      <c r="S159" s="113"/>
      <c r="T159" s="201"/>
      <c r="U159" s="113"/>
      <c r="V159" s="113"/>
      <c r="W159" s="113"/>
      <c r="X159" s="113"/>
      <c r="Y159" s="113"/>
      <c r="Z159" s="113"/>
      <c r="AA159" s="113"/>
      <c r="AB159" s="201"/>
      <c r="AC159" s="113"/>
      <c r="AD159" s="113"/>
      <c r="AE159" s="113"/>
      <c r="AF159" s="113"/>
    </row>
    <row r="160" spans="1:32" x14ac:dyDescent="0.2">
      <c r="A160" s="113"/>
      <c r="B160" s="200"/>
      <c r="C160" s="113"/>
      <c r="D160" s="201"/>
      <c r="E160" s="201"/>
      <c r="F160" s="113"/>
      <c r="G160" s="113"/>
      <c r="H160" s="113"/>
      <c r="I160" s="203"/>
      <c r="J160" s="203"/>
      <c r="K160" s="204"/>
      <c r="L160" s="201"/>
      <c r="M160" s="201"/>
      <c r="N160" s="201"/>
      <c r="O160" s="201"/>
      <c r="P160" s="113"/>
      <c r="Q160" s="113"/>
      <c r="R160" s="113"/>
      <c r="S160" s="113"/>
      <c r="T160" s="201"/>
      <c r="U160" s="113"/>
      <c r="V160" s="113"/>
      <c r="W160" s="113"/>
      <c r="X160" s="113"/>
      <c r="Y160" s="113"/>
      <c r="Z160" s="113"/>
      <c r="AA160" s="113"/>
      <c r="AB160" s="201"/>
      <c r="AC160" s="113"/>
      <c r="AD160" s="113"/>
      <c r="AE160" s="113"/>
      <c r="AF160" s="113"/>
    </row>
    <row r="161" spans="1:32" x14ac:dyDescent="0.2">
      <c r="A161" s="113"/>
      <c r="B161" s="200"/>
      <c r="C161" s="113"/>
      <c r="D161" s="201"/>
      <c r="E161" s="201"/>
      <c r="F161" s="113"/>
      <c r="G161" s="113"/>
      <c r="H161" s="113"/>
      <c r="I161" s="203"/>
      <c r="J161" s="203"/>
      <c r="K161" s="204"/>
      <c r="L161" s="201"/>
      <c r="M161" s="201"/>
      <c r="N161" s="201"/>
      <c r="O161" s="201"/>
      <c r="P161" s="113"/>
      <c r="Q161" s="113"/>
      <c r="R161" s="113"/>
      <c r="S161" s="113"/>
      <c r="T161" s="201"/>
      <c r="U161" s="113"/>
      <c r="V161" s="113"/>
      <c r="W161" s="113"/>
      <c r="X161" s="113"/>
      <c r="Y161" s="113"/>
      <c r="Z161" s="113"/>
      <c r="AA161" s="113"/>
      <c r="AB161" s="201"/>
      <c r="AC161" s="113"/>
      <c r="AD161" s="113"/>
      <c r="AE161" s="113"/>
      <c r="AF161" s="113"/>
    </row>
    <row r="162" spans="1:32" x14ac:dyDescent="0.2">
      <c r="A162" s="113"/>
      <c r="B162" s="200"/>
      <c r="C162" s="113"/>
      <c r="D162" s="201"/>
      <c r="E162" s="201"/>
      <c r="F162" s="113"/>
      <c r="G162" s="113"/>
      <c r="H162" s="113"/>
      <c r="I162" s="203"/>
      <c r="J162" s="203"/>
      <c r="K162" s="204"/>
      <c r="L162" s="201"/>
      <c r="M162" s="201"/>
      <c r="N162" s="201"/>
      <c r="O162" s="201"/>
      <c r="P162" s="113"/>
      <c r="Q162" s="113"/>
      <c r="R162" s="113"/>
      <c r="S162" s="113"/>
      <c r="T162" s="201"/>
      <c r="U162" s="113"/>
      <c r="V162" s="113"/>
      <c r="W162" s="113"/>
      <c r="X162" s="113"/>
      <c r="Y162" s="113"/>
      <c r="Z162" s="113"/>
      <c r="AA162" s="113"/>
      <c r="AB162" s="201"/>
      <c r="AC162" s="113"/>
      <c r="AD162" s="113"/>
      <c r="AE162" s="113"/>
      <c r="AF162" s="113"/>
    </row>
    <row r="163" spans="1:32" x14ac:dyDescent="0.2">
      <c r="A163" s="113"/>
      <c r="B163" s="200"/>
      <c r="C163" s="113"/>
      <c r="D163" s="201"/>
      <c r="E163" s="201"/>
      <c r="F163" s="113"/>
      <c r="G163" s="113"/>
      <c r="H163" s="113"/>
      <c r="I163" s="203"/>
      <c r="J163" s="203"/>
      <c r="K163" s="204"/>
      <c r="L163" s="201"/>
      <c r="M163" s="201"/>
      <c r="N163" s="201"/>
      <c r="O163" s="201"/>
      <c r="P163" s="113"/>
      <c r="Q163" s="113"/>
      <c r="R163" s="113"/>
      <c r="S163" s="113"/>
      <c r="T163" s="201"/>
      <c r="U163" s="113"/>
      <c r="V163" s="113"/>
      <c r="W163" s="113"/>
      <c r="X163" s="113"/>
      <c r="Y163" s="113"/>
      <c r="Z163" s="113"/>
      <c r="AA163" s="113"/>
      <c r="AB163" s="201"/>
      <c r="AC163" s="113"/>
      <c r="AD163" s="113"/>
      <c r="AE163" s="113"/>
      <c r="AF163" s="113"/>
    </row>
    <row r="164" spans="1:32" x14ac:dyDescent="0.2">
      <c r="A164" s="113"/>
      <c r="B164" s="200"/>
      <c r="C164" s="113"/>
      <c r="D164" s="201"/>
      <c r="E164" s="201"/>
      <c r="F164" s="113"/>
      <c r="G164" s="113"/>
      <c r="H164" s="113"/>
      <c r="I164" s="203"/>
      <c r="J164" s="203"/>
      <c r="K164" s="204"/>
      <c r="L164" s="201"/>
      <c r="M164" s="201"/>
      <c r="N164" s="201"/>
      <c r="O164" s="201"/>
      <c r="P164" s="113"/>
      <c r="Q164" s="113"/>
      <c r="R164" s="113"/>
      <c r="S164" s="113"/>
      <c r="T164" s="201"/>
      <c r="U164" s="113"/>
      <c r="V164" s="113"/>
      <c r="W164" s="113"/>
      <c r="X164" s="113"/>
      <c r="Y164" s="113"/>
      <c r="Z164" s="113"/>
      <c r="AA164" s="113"/>
      <c r="AB164" s="201"/>
      <c r="AC164" s="113"/>
      <c r="AD164" s="113"/>
      <c r="AE164" s="113"/>
      <c r="AF164" s="113"/>
    </row>
    <row r="165" spans="1:32" x14ac:dyDescent="0.2">
      <c r="A165" s="113"/>
      <c r="B165" s="200"/>
      <c r="C165" s="113"/>
      <c r="D165" s="201"/>
      <c r="E165" s="201"/>
      <c r="F165" s="113"/>
      <c r="G165" s="113"/>
      <c r="H165" s="113"/>
      <c r="I165" s="203"/>
      <c r="J165" s="203"/>
      <c r="K165" s="204"/>
      <c r="L165" s="201"/>
      <c r="M165" s="201"/>
      <c r="N165" s="201"/>
      <c r="O165" s="201"/>
      <c r="P165" s="113"/>
      <c r="Q165" s="113"/>
      <c r="R165" s="113"/>
      <c r="S165" s="113"/>
      <c r="T165" s="201"/>
      <c r="U165" s="113"/>
      <c r="V165" s="113"/>
      <c r="W165" s="113"/>
      <c r="X165" s="113"/>
      <c r="Y165" s="113"/>
      <c r="Z165" s="113"/>
      <c r="AA165" s="113"/>
      <c r="AB165" s="201"/>
      <c r="AC165" s="113"/>
      <c r="AD165" s="113"/>
      <c r="AE165" s="113"/>
      <c r="AF165" s="113"/>
    </row>
    <row r="166" spans="1:32" x14ac:dyDescent="0.2">
      <c r="A166" s="113"/>
      <c r="B166" s="200"/>
      <c r="C166" s="113"/>
      <c r="D166" s="201"/>
      <c r="E166" s="201"/>
      <c r="F166" s="113"/>
      <c r="G166" s="113"/>
      <c r="H166" s="113"/>
      <c r="I166" s="203"/>
      <c r="J166" s="203"/>
      <c r="K166" s="204"/>
      <c r="L166" s="201"/>
      <c r="M166" s="201"/>
      <c r="N166" s="201"/>
      <c r="O166" s="201"/>
      <c r="P166" s="113"/>
      <c r="Q166" s="113"/>
      <c r="R166" s="113"/>
      <c r="S166" s="113"/>
      <c r="T166" s="201"/>
      <c r="U166" s="113"/>
      <c r="V166" s="113"/>
      <c r="W166" s="113"/>
      <c r="X166" s="113"/>
      <c r="Y166" s="113"/>
      <c r="Z166" s="113"/>
      <c r="AA166" s="113"/>
      <c r="AB166" s="201"/>
      <c r="AC166" s="113"/>
      <c r="AD166" s="113"/>
      <c r="AE166" s="113"/>
      <c r="AF166" s="113"/>
    </row>
    <row r="167" spans="1:32" x14ac:dyDescent="0.2">
      <c r="A167" s="113"/>
      <c r="B167" s="200"/>
      <c r="C167" s="113"/>
      <c r="D167" s="201"/>
      <c r="E167" s="201"/>
      <c r="F167" s="113"/>
      <c r="G167" s="113"/>
      <c r="H167" s="113"/>
      <c r="I167" s="203"/>
      <c r="J167" s="203"/>
      <c r="K167" s="204"/>
      <c r="L167" s="201"/>
      <c r="M167" s="201"/>
      <c r="N167" s="201"/>
      <c r="O167" s="201"/>
      <c r="P167" s="113"/>
      <c r="Q167" s="113"/>
      <c r="R167" s="113"/>
      <c r="S167" s="113"/>
      <c r="T167" s="201"/>
      <c r="U167" s="113"/>
      <c r="V167" s="113"/>
      <c r="W167" s="113"/>
      <c r="X167" s="113"/>
      <c r="Y167" s="113"/>
      <c r="Z167" s="113"/>
      <c r="AA167" s="113"/>
      <c r="AB167" s="201"/>
      <c r="AC167" s="113"/>
      <c r="AD167" s="113"/>
      <c r="AE167" s="113"/>
      <c r="AF167" s="113"/>
    </row>
    <row r="168" spans="1:32" x14ac:dyDescent="0.2">
      <c r="A168" s="113"/>
      <c r="B168" s="200"/>
      <c r="C168" s="113"/>
      <c r="D168" s="201"/>
      <c r="E168" s="201"/>
      <c r="F168" s="113"/>
      <c r="G168" s="113"/>
      <c r="H168" s="113"/>
      <c r="I168" s="203"/>
      <c r="J168" s="203"/>
      <c r="K168" s="204"/>
      <c r="L168" s="201"/>
      <c r="M168" s="201"/>
      <c r="N168" s="201"/>
      <c r="O168" s="201"/>
      <c r="P168" s="113"/>
      <c r="Q168" s="113"/>
      <c r="R168" s="113"/>
      <c r="S168" s="113"/>
      <c r="T168" s="201"/>
      <c r="U168" s="113"/>
      <c r="V168" s="113"/>
      <c r="W168" s="113"/>
      <c r="X168" s="113"/>
      <c r="Y168" s="113"/>
      <c r="Z168" s="113"/>
      <c r="AA168" s="113"/>
      <c r="AB168" s="201"/>
      <c r="AC168" s="113"/>
      <c r="AD168" s="113"/>
      <c r="AE168" s="113"/>
      <c r="AF168" s="113"/>
    </row>
    <row r="169" spans="1:32" x14ac:dyDescent="0.2">
      <c r="A169" s="113"/>
      <c r="B169" s="200"/>
      <c r="C169" s="113"/>
      <c r="D169" s="201"/>
      <c r="E169" s="201"/>
      <c r="F169" s="113"/>
      <c r="G169" s="113"/>
      <c r="H169" s="113"/>
      <c r="I169" s="203"/>
      <c r="J169" s="203"/>
      <c r="K169" s="204"/>
      <c r="L169" s="201"/>
      <c r="M169" s="201"/>
      <c r="N169" s="201"/>
      <c r="O169" s="201"/>
      <c r="P169" s="113"/>
      <c r="Q169" s="113"/>
      <c r="R169" s="113"/>
      <c r="S169" s="113"/>
      <c r="T169" s="201"/>
      <c r="U169" s="113"/>
      <c r="V169" s="113"/>
      <c r="W169" s="113"/>
      <c r="X169" s="113"/>
      <c r="Y169" s="113"/>
      <c r="Z169" s="113"/>
      <c r="AA169" s="113"/>
      <c r="AB169" s="201"/>
      <c r="AC169" s="113"/>
      <c r="AD169" s="113"/>
      <c r="AE169" s="113"/>
      <c r="AF169" s="113"/>
    </row>
    <row r="170" spans="1:32" x14ac:dyDescent="0.2">
      <c r="A170" s="113"/>
      <c r="B170" s="200"/>
      <c r="C170" s="113"/>
      <c r="D170" s="201"/>
      <c r="E170" s="201"/>
      <c r="F170" s="113"/>
      <c r="G170" s="113"/>
      <c r="H170" s="113"/>
      <c r="I170" s="203"/>
      <c r="J170" s="203"/>
      <c r="K170" s="204"/>
      <c r="L170" s="201"/>
      <c r="M170" s="201"/>
      <c r="N170" s="201"/>
      <c r="O170" s="201"/>
      <c r="P170" s="113"/>
      <c r="Q170" s="113"/>
      <c r="R170" s="113"/>
      <c r="S170" s="113"/>
      <c r="T170" s="201"/>
      <c r="U170" s="113"/>
      <c r="V170" s="113"/>
      <c r="W170" s="113"/>
      <c r="X170" s="113"/>
      <c r="Y170" s="113"/>
      <c r="Z170" s="113"/>
      <c r="AA170" s="113"/>
      <c r="AB170" s="201"/>
      <c r="AC170" s="113"/>
      <c r="AD170" s="113"/>
      <c r="AE170" s="113"/>
      <c r="AF170" s="113"/>
    </row>
    <row r="171" spans="1:32" x14ac:dyDescent="0.2">
      <c r="A171" s="113"/>
      <c r="B171" s="200"/>
      <c r="C171" s="113"/>
      <c r="D171" s="201"/>
      <c r="E171" s="201"/>
      <c r="F171" s="113"/>
      <c r="G171" s="113"/>
      <c r="H171" s="113"/>
      <c r="I171" s="203"/>
      <c r="J171" s="203"/>
      <c r="K171" s="204"/>
      <c r="L171" s="201"/>
      <c r="M171" s="201"/>
      <c r="N171" s="201"/>
      <c r="O171" s="201"/>
      <c r="P171" s="113"/>
      <c r="Q171" s="113"/>
      <c r="R171" s="113"/>
      <c r="S171" s="113"/>
      <c r="T171" s="201"/>
      <c r="U171" s="113"/>
      <c r="V171" s="113"/>
      <c r="W171" s="113"/>
      <c r="X171" s="113"/>
      <c r="Y171" s="113"/>
      <c r="Z171" s="113"/>
      <c r="AA171" s="113"/>
      <c r="AB171" s="201"/>
      <c r="AC171" s="113"/>
      <c r="AD171" s="113"/>
      <c r="AE171" s="113"/>
      <c r="AF171" s="113"/>
    </row>
    <row r="172" spans="1:32" x14ac:dyDescent="0.2">
      <c r="A172" s="113"/>
      <c r="B172" s="200"/>
      <c r="C172" s="113"/>
      <c r="D172" s="201"/>
      <c r="E172" s="201"/>
      <c r="F172" s="113"/>
      <c r="G172" s="113"/>
      <c r="H172" s="113"/>
      <c r="I172" s="203"/>
      <c r="J172" s="203"/>
      <c r="K172" s="204"/>
      <c r="L172" s="201"/>
      <c r="M172" s="201"/>
      <c r="N172" s="201"/>
      <c r="O172" s="201"/>
      <c r="P172" s="113"/>
      <c r="Q172" s="113"/>
      <c r="R172" s="113"/>
      <c r="S172" s="113"/>
      <c r="T172" s="201"/>
      <c r="U172" s="113"/>
      <c r="V172" s="113"/>
      <c r="W172" s="113"/>
      <c r="X172" s="113"/>
      <c r="Y172" s="113"/>
      <c r="Z172" s="113"/>
      <c r="AA172" s="113"/>
      <c r="AB172" s="201"/>
      <c r="AC172" s="113"/>
      <c r="AD172" s="113"/>
      <c r="AE172" s="113"/>
      <c r="AF172" s="113"/>
    </row>
    <row r="173" spans="1:32" x14ac:dyDescent="0.2">
      <c r="A173" s="113"/>
      <c r="B173" s="200"/>
      <c r="C173" s="113"/>
      <c r="D173" s="201"/>
      <c r="E173" s="201"/>
      <c r="F173" s="113"/>
      <c r="G173" s="113"/>
      <c r="H173" s="113"/>
      <c r="I173" s="203"/>
      <c r="J173" s="203"/>
      <c r="K173" s="204"/>
      <c r="L173" s="201"/>
      <c r="M173" s="201"/>
      <c r="N173" s="201"/>
      <c r="O173" s="201"/>
      <c r="P173" s="113"/>
      <c r="Q173" s="113"/>
      <c r="R173" s="113"/>
      <c r="S173" s="113"/>
      <c r="T173" s="201"/>
      <c r="U173" s="113"/>
      <c r="V173" s="113"/>
      <c r="W173" s="113"/>
      <c r="X173" s="113"/>
      <c r="Y173" s="113"/>
      <c r="Z173" s="113"/>
      <c r="AA173" s="113"/>
      <c r="AB173" s="201"/>
      <c r="AC173" s="113"/>
      <c r="AD173" s="113"/>
      <c r="AE173" s="113"/>
      <c r="AF173" s="113"/>
    </row>
    <row r="174" spans="1:32" x14ac:dyDescent="0.2">
      <c r="A174" s="113"/>
      <c r="B174" s="200"/>
      <c r="C174" s="113"/>
      <c r="D174" s="201"/>
      <c r="E174" s="201"/>
      <c r="F174" s="113"/>
      <c r="G174" s="113"/>
      <c r="H174" s="113"/>
      <c r="I174" s="203"/>
      <c r="J174" s="203"/>
      <c r="K174" s="204"/>
      <c r="L174" s="201"/>
      <c r="M174" s="201"/>
      <c r="N174" s="201"/>
      <c r="O174" s="201"/>
      <c r="P174" s="113"/>
      <c r="Q174" s="113"/>
      <c r="R174" s="113"/>
      <c r="S174" s="113"/>
      <c r="T174" s="201"/>
      <c r="U174" s="113"/>
      <c r="V174" s="113"/>
      <c r="W174" s="113"/>
      <c r="X174" s="113"/>
      <c r="Y174" s="113"/>
      <c r="Z174" s="113"/>
      <c r="AA174" s="113"/>
      <c r="AB174" s="201"/>
      <c r="AC174" s="113"/>
      <c r="AD174" s="113"/>
      <c r="AE174" s="113"/>
      <c r="AF174" s="113"/>
    </row>
    <row r="175" spans="1:32" x14ac:dyDescent="0.2">
      <c r="A175" s="113"/>
      <c r="B175" s="200"/>
      <c r="C175" s="113"/>
      <c r="D175" s="201"/>
      <c r="E175" s="201"/>
      <c r="F175" s="113"/>
      <c r="G175" s="113"/>
      <c r="H175" s="113"/>
      <c r="I175" s="203"/>
      <c r="J175" s="203"/>
      <c r="K175" s="204"/>
      <c r="L175" s="201"/>
      <c r="M175" s="201"/>
      <c r="N175" s="201"/>
      <c r="O175" s="201"/>
      <c r="P175" s="113"/>
      <c r="Q175" s="113"/>
      <c r="R175" s="113"/>
      <c r="S175" s="113"/>
      <c r="T175" s="201"/>
      <c r="U175" s="113"/>
      <c r="V175" s="113"/>
      <c r="W175" s="113"/>
      <c r="X175" s="113"/>
      <c r="Y175" s="113"/>
      <c r="Z175" s="113"/>
      <c r="AA175" s="113"/>
      <c r="AB175" s="201"/>
      <c r="AC175" s="113"/>
      <c r="AD175" s="113"/>
      <c r="AE175" s="113"/>
      <c r="AF175" s="113"/>
    </row>
    <row r="176" spans="1:32" x14ac:dyDescent="0.2">
      <c r="A176" s="113"/>
      <c r="B176" s="200"/>
      <c r="C176" s="113"/>
      <c r="D176" s="201"/>
      <c r="E176" s="201"/>
      <c r="F176" s="113"/>
      <c r="G176" s="113"/>
      <c r="H176" s="113"/>
      <c r="I176" s="203"/>
      <c r="J176" s="203"/>
      <c r="K176" s="204"/>
      <c r="L176" s="201"/>
      <c r="M176" s="201"/>
      <c r="N176" s="201"/>
      <c r="O176" s="201"/>
      <c r="P176" s="113"/>
      <c r="Q176" s="113"/>
      <c r="R176" s="113"/>
      <c r="S176" s="113"/>
      <c r="T176" s="201"/>
      <c r="U176" s="113"/>
      <c r="V176" s="113"/>
      <c r="W176" s="113"/>
      <c r="X176" s="113"/>
      <c r="Y176" s="113"/>
      <c r="Z176" s="113"/>
      <c r="AA176" s="113"/>
      <c r="AB176" s="201"/>
      <c r="AC176" s="113"/>
      <c r="AD176" s="113"/>
      <c r="AE176" s="113"/>
      <c r="AF176" s="113"/>
    </row>
    <row r="177" spans="1:32" x14ac:dyDescent="0.2">
      <c r="A177" s="113"/>
      <c r="B177" s="200"/>
      <c r="C177" s="113"/>
      <c r="D177" s="201"/>
      <c r="E177" s="201"/>
      <c r="F177" s="113"/>
      <c r="G177" s="113"/>
      <c r="H177" s="113"/>
      <c r="I177" s="203"/>
      <c r="J177" s="203"/>
      <c r="K177" s="204"/>
      <c r="L177" s="201"/>
      <c r="M177" s="201"/>
      <c r="N177" s="201"/>
      <c r="O177" s="201"/>
      <c r="P177" s="113"/>
      <c r="Q177" s="113"/>
      <c r="R177" s="113"/>
      <c r="S177" s="113"/>
      <c r="T177" s="201"/>
      <c r="U177" s="113"/>
      <c r="V177" s="113"/>
      <c r="W177" s="113"/>
      <c r="X177" s="113"/>
      <c r="Y177" s="113"/>
      <c r="Z177" s="113"/>
      <c r="AA177" s="113"/>
      <c r="AB177" s="201"/>
      <c r="AC177" s="113"/>
      <c r="AD177" s="113"/>
      <c r="AE177" s="113"/>
      <c r="AF177" s="113"/>
    </row>
    <row r="178" spans="1:32" x14ac:dyDescent="0.2">
      <c r="A178" s="113"/>
      <c r="B178" s="200"/>
      <c r="C178" s="113"/>
      <c r="D178" s="201"/>
      <c r="E178" s="201"/>
      <c r="F178" s="113"/>
      <c r="G178" s="113"/>
      <c r="H178" s="113"/>
      <c r="I178" s="203"/>
      <c r="J178" s="203"/>
      <c r="K178" s="204"/>
      <c r="L178" s="201"/>
      <c r="M178" s="201"/>
      <c r="N178" s="201"/>
      <c r="O178" s="201"/>
      <c r="P178" s="113"/>
      <c r="Q178" s="113"/>
      <c r="R178" s="113"/>
      <c r="S178" s="113"/>
      <c r="T178" s="201"/>
      <c r="U178" s="113"/>
      <c r="V178" s="113"/>
      <c r="W178" s="113"/>
      <c r="X178" s="113"/>
      <c r="Y178" s="113"/>
      <c r="Z178" s="113"/>
      <c r="AA178" s="113"/>
      <c r="AB178" s="201"/>
      <c r="AC178" s="113"/>
      <c r="AD178" s="113"/>
      <c r="AE178" s="113"/>
      <c r="AF178" s="113"/>
    </row>
    <row r="179" spans="1:32" x14ac:dyDescent="0.2">
      <c r="A179" s="113"/>
      <c r="B179" s="200"/>
      <c r="C179" s="113"/>
      <c r="D179" s="201"/>
      <c r="E179" s="201"/>
      <c r="F179" s="113"/>
      <c r="G179" s="113"/>
      <c r="H179" s="113"/>
      <c r="I179" s="203"/>
      <c r="J179" s="203"/>
      <c r="K179" s="204"/>
      <c r="L179" s="201"/>
      <c r="M179" s="201"/>
      <c r="N179" s="201"/>
      <c r="O179" s="201"/>
      <c r="P179" s="113"/>
      <c r="Q179" s="113"/>
      <c r="R179" s="113"/>
      <c r="S179" s="113"/>
      <c r="T179" s="201"/>
      <c r="U179" s="113"/>
      <c r="V179" s="113"/>
      <c r="W179" s="113"/>
      <c r="X179" s="113"/>
      <c r="Y179" s="113"/>
      <c r="Z179" s="113"/>
      <c r="AA179" s="113"/>
      <c r="AB179" s="201"/>
      <c r="AC179" s="113"/>
      <c r="AD179" s="113"/>
      <c r="AE179" s="113"/>
      <c r="AF179" s="113"/>
    </row>
    <row r="180" spans="1:32" x14ac:dyDescent="0.2">
      <c r="A180" s="113"/>
      <c r="B180" s="200"/>
      <c r="C180" s="113"/>
      <c r="D180" s="201"/>
      <c r="E180" s="201"/>
      <c r="F180" s="113"/>
      <c r="G180" s="113"/>
      <c r="H180" s="113"/>
      <c r="I180" s="203"/>
      <c r="J180" s="203"/>
      <c r="K180" s="204"/>
      <c r="L180" s="201"/>
      <c r="M180" s="201"/>
      <c r="N180" s="201"/>
      <c r="O180" s="201"/>
      <c r="P180" s="113"/>
      <c r="Q180" s="113"/>
      <c r="R180" s="113"/>
      <c r="S180" s="113"/>
      <c r="T180" s="201"/>
      <c r="U180" s="113"/>
      <c r="V180" s="113"/>
      <c r="W180" s="113"/>
      <c r="X180" s="113"/>
      <c r="Y180" s="113"/>
      <c r="Z180" s="113"/>
      <c r="AA180" s="113"/>
      <c r="AB180" s="201"/>
      <c r="AC180" s="113"/>
      <c r="AD180" s="113"/>
      <c r="AE180" s="113"/>
      <c r="AF180" s="113"/>
    </row>
    <row r="181" spans="1:32" x14ac:dyDescent="0.2">
      <c r="A181" s="113"/>
      <c r="B181" s="200"/>
      <c r="C181" s="113"/>
      <c r="D181" s="201"/>
      <c r="E181" s="201"/>
      <c r="F181" s="113"/>
      <c r="G181" s="113"/>
      <c r="H181" s="113"/>
      <c r="I181" s="203"/>
      <c r="J181" s="203"/>
      <c r="K181" s="204"/>
      <c r="L181" s="201"/>
      <c r="M181" s="201"/>
      <c r="N181" s="201"/>
      <c r="O181" s="201"/>
      <c r="P181" s="113"/>
      <c r="Q181" s="113"/>
      <c r="R181" s="113"/>
      <c r="S181" s="113"/>
      <c r="T181" s="201"/>
      <c r="U181" s="113"/>
      <c r="V181" s="113"/>
      <c r="W181" s="113"/>
      <c r="X181" s="113"/>
      <c r="Y181" s="113"/>
      <c r="Z181" s="113"/>
      <c r="AA181" s="113"/>
      <c r="AB181" s="201"/>
      <c r="AC181" s="113"/>
      <c r="AD181" s="113"/>
      <c r="AE181" s="113"/>
      <c r="AF181" s="113"/>
    </row>
    <row r="182" spans="1:32" x14ac:dyDescent="0.2">
      <c r="A182" s="113"/>
      <c r="B182" s="200"/>
      <c r="C182" s="113"/>
      <c r="D182" s="201"/>
      <c r="E182" s="201"/>
      <c r="F182" s="113"/>
      <c r="G182" s="113"/>
      <c r="H182" s="113"/>
      <c r="I182" s="203"/>
      <c r="J182" s="203"/>
      <c r="K182" s="204"/>
      <c r="L182" s="201"/>
      <c r="M182" s="201"/>
      <c r="N182" s="201"/>
      <c r="O182" s="201"/>
      <c r="P182" s="113"/>
      <c r="Q182" s="113"/>
      <c r="R182" s="113"/>
      <c r="S182" s="113"/>
      <c r="T182" s="201"/>
      <c r="U182" s="113"/>
      <c r="V182" s="113"/>
      <c r="W182" s="113"/>
      <c r="X182" s="113"/>
      <c r="Y182" s="113"/>
      <c r="Z182" s="113"/>
      <c r="AA182" s="113"/>
      <c r="AB182" s="201"/>
      <c r="AC182" s="113"/>
      <c r="AD182" s="113"/>
      <c r="AE182" s="113"/>
      <c r="AF182" s="113"/>
    </row>
    <row r="183" spans="1:32" x14ac:dyDescent="0.2">
      <c r="A183" s="113"/>
      <c r="B183" s="200"/>
      <c r="C183" s="113"/>
      <c r="D183" s="201"/>
      <c r="E183" s="201"/>
      <c r="F183" s="113"/>
      <c r="G183" s="113"/>
      <c r="H183" s="113"/>
      <c r="I183" s="203"/>
      <c r="J183" s="203"/>
      <c r="K183" s="204"/>
      <c r="L183" s="201"/>
      <c r="M183" s="201"/>
      <c r="N183" s="201"/>
      <c r="O183" s="201"/>
      <c r="P183" s="113"/>
      <c r="Q183" s="113"/>
      <c r="R183" s="113"/>
      <c r="S183" s="113"/>
      <c r="T183" s="201"/>
      <c r="U183" s="113"/>
      <c r="V183" s="113"/>
      <c r="W183" s="113"/>
      <c r="X183" s="113"/>
      <c r="Y183" s="113"/>
      <c r="Z183" s="113"/>
      <c r="AA183" s="113"/>
      <c r="AB183" s="201"/>
      <c r="AC183" s="113"/>
      <c r="AD183" s="113"/>
      <c r="AE183" s="113"/>
      <c r="AF183" s="113"/>
    </row>
    <row r="184" spans="1:32" x14ac:dyDescent="0.2">
      <c r="A184" s="113"/>
      <c r="B184" s="200"/>
      <c r="C184" s="113"/>
      <c r="D184" s="201"/>
      <c r="E184" s="201"/>
      <c r="F184" s="113"/>
      <c r="G184" s="113"/>
      <c r="H184" s="113"/>
      <c r="I184" s="203"/>
      <c r="J184" s="203"/>
      <c r="K184" s="204"/>
      <c r="L184" s="201"/>
      <c r="M184" s="201"/>
      <c r="N184" s="201"/>
      <c r="O184" s="201"/>
      <c r="P184" s="113"/>
      <c r="Q184" s="113"/>
      <c r="R184" s="113"/>
      <c r="S184" s="113"/>
      <c r="T184" s="201"/>
      <c r="U184" s="113"/>
      <c r="V184" s="113"/>
      <c r="W184" s="113"/>
      <c r="X184" s="113"/>
      <c r="Y184" s="113"/>
      <c r="Z184" s="113"/>
      <c r="AA184" s="113"/>
      <c r="AB184" s="201"/>
      <c r="AC184" s="113"/>
      <c r="AD184" s="113"/>
      <c r="AE184" s="113"/>
      <c r="AF184" s="113"/>
    </row>
    <row r="185" spans="1:32" x14ac:dyDescent="0.2">
      <c r="A185" s="113"/>
      <c r="B185" s="200"/>
      <c r="C185" s="113"/>
      <c r="D185" s="201"/>
      <c r="E185" s="201"/>
      <c r="F185" s="113"/>
      <c r="G185" s="113"/>
      <c r="H185" s="113"/>
      <c r="I185" s="203"/>
      <c r="J185" s="203"/>
      <c r="K185" s="204"/>
      <c r="L185" s="201"/>
      <c r="M185" s="201"/>
      <c r="N185" s="201"/>
      <c r="O185" s="201"/>
      <c r="P185" s="113"/>
      <c r="Q185" s="113"/>
      <c r="R185" s="113"/>
      <c r="S185" s="113"/>
      <c r="T185" s="201"/>
      <c r="U185" s="113"/>
      <c r="V185" s="113"/>
      <c r="W185" s="113"/>
      <c r="X185" s="113"/>
      <c r="Y185" s="113"/>
      <c r="Z185" s="113"/>
      <c r="AA185" s="113"/>
      <c r="AB185" s="201"/>
      <c r="AC185" s="113"/>
      <c r="AD185" s="113"/>
      <c r="AE185" s="113"/>
      <c r="AF185" s="113"/>
    </row>
    <row r="186" spans="1:32" x14ac:dyDescent="0.2">
      <c r="A186" s="113"/>
      <c r="B186" s="200"/>
      <c r="C186" s="113"/>
      <c r="D186" s="201"/>
      <c r="E186" s="201"/>
      <c r="F186" s="113"/>
      <c r="G186" s="113"/>
      <c r="H186" s="113"/>
      <c r="I186" s="203"/>
      <c r="J186" s="203"/>
      <c r="K186" s="204"/>
      <c r="L186" s="201"/>
      <c r="M186" s="201"/>
      <c r="N186" s="201"/>
      <c r="O186" s="201"/>
      <c r="P186" s="113"/>
      <c r="Q186" s="113"/>
      <c r="R186" s="113"/>
      <c r="S186" s="113"/>
      <c r="T186" s="201"/>
      <c r="U186" s="113"/>
      <c r="V186" s="113"/>
      <c r="W186" s="113"/>
      <c r="X186" s="113"/>
      <c r="Y186" s="113"/>
      <c r="Z186" s="113"/>
      <c r="AA186" s="113"/>
      <c r="AB186" s="201"/>
      <c r="AC186" s="113"/>
      <c r="AD186" s="113"/>
      <c r="AE186" s="113"/>
      <c r="AF186" s="113"/>
    </row>
    <row r="187" spans="1:32" x14ac:dyDescent="0.2">
      <c r="A187" s="113"/>
      <c r="B187" s="200"/>
      <c r="C187" s="113"/>
      <c r="D187" s="201"/>
      <c r="E187" s="201"/>
      <c r="F187" s="113"/>
      <c r="G187" s="113"/>
      <c r="H187" s="113"/>
      <c r="I187" s="203"/>
      <c r="J187" s="203"/>
      <c r="K187" s="204"/>
      <c r="L187" s="201"/>
      <c r="M187" s="201"/>
      <c r="N187" s="201"/>
      <c r="O187" s="201"/>
      <c r="P187" s="113"/>
      <c r="Q187" s="113"/>
      <c r="R187" s="113"/>
      <c r="S187" s="113"/>
      <c r="T187" s="201"/>
      <c r="U187" s="113"/>
      <c r="V187" s="113"/>
      <c r="W187" s="113"/>
      <c r="X187" s="113"/>
      <c r="Y187" s="113"/>
      <c r="Z187" s="113"/>
      <c r="AA187" s="113"/>
      <c r="AB187" s="201"/>
      <c r="AC187" s="113"/>
      <c r="AD187" s="113"/>
      <c r="AE187" s="113"/>
      <c r="AF187" s="113"/>
    </row>
    <row r="188" spans="1:32" x14ac:dyDescent="0.2">
      <c r="A188" s="113"/>
      <c r="B188" s="200"/>
      <c r="C188" s="113"/>
      <c r="D188" s="201"/>
      <c r="E188" s="201"/>
      <c r="F188" s="113"/>
      <c r="G188" s="113"/>
      <c r="H188" s="113"/>
      <c r="I188" s="203"/>
      <c r="J188" s="203"/>
      <c r="K188" s="204"/>
      <c r="L188" s="201"/>
      <c r="M188" s="201"/>
      <c r="N188" s="201"/>
      <c r="O188" s="201"/>
      <c r="P188" s="113"/>
      <c r="Q188" s="113"/>
      <c r="R188" s="113"/>
      <c r="S188" s="113"/>
      <c r="T188" s="201"/>
      <c r="U188" s="113"/>
      <c r="V188" s="113"/>
      <c r="W188" s="113"/>
      <c r="X188" s="113"/>
      <c r="Y188" s="113"/>
      <c r="Z188" s="113"/>
      <c r="AA188" s="113"/>
      <c r="AB188" s="201"/>
      <c r="AC188" s="113"/>
      <c r="AD188" s="113"/>
      <c r="AE188" s="113"/>
      <c r="AF188" s="113"/>
    </row>
    <row r="189" spans="1:32" x14ac:dyDescent="0.2">
      <c r="A189" s="113"/>
      <c r="B189" s="200"/>
      <c r="C189" s="113"/>
      <c r="D189" s="201"/>
      <c r="E189" s="201"/>
      <c r="F189" s="113"/>
      <c r="G189" s="113"/>
      <c r="H189" s="113"/>
      <c r="I189" s="203"/>
      <c r="J189" s="203"/>
      <c r="K189" s="204"/>
      <c r="L189" s="201"/>
      <c r="M189" s="201"/>
      <c r="N189" s="201"/>
      <c r="O189" s="201"/>
      <c r="P189" s="113"/>
      <c r="Q189" s="113"/>
      <c r="R189" s="113"/>
      <c r="S189" s="113"/>
      <c r="T189" s="201"/>
      <c r="U189" s="113"/>
      <c r="V189" s="113"/>
      <c r="W189" s="113"/>
      <c r="X189" s="113"/>
      <c r="Y189" s="113"/>
      <c r="Z189" s="113"/>
      <c r="AA189" s="113"/>
      <c r="AB189" s="201"/>
      <c r="AC189" s="113"/>
      <c r="AD189" s="113"/>
      <c r="AE189" s="113"/>
      <c r="AF189" s="113"/>
    </row>
    <row r="190" spans="1:32" x14ac:dyDescent="0.2">
      <c r="A190" s="113"/>
      <c r="B190" s="200"/>
      <c r="C190" s="113"/>
      <c r="D190" s="201"/>
      <c r="E190" s="201"/>
      <c r="F190" s="113"/>
      <c r="G190" s="113"/>
      <c r="H190" s="113"/>
      <c r="I190" s="203"/>
      <c r="J190" s="203"/>
      <c r="K190" s="204"/>
      <c r="L190" s="201"/>
      <c r="M190" s="201"/>
      <c r="N190" s="201"/>
      <c r="O190" s="201"/>
      <c r="P190" s="113"/>
      <c r="Q190" s="113"/>
      <c r="R190" s="113"/>
      <c r="S190" s="113"/>
      <c r="T190" s="201"/>
      <c r="U190" s="113"/>
      <c r="V190" s="113"/>
      <c r="W190" s="113"/>
      <c r="X190" s="113"/>
      <c r="Y190" s="113"/>
      <c r="Z190" s="113"/>
      <c r="AA190" s="113"/>
      <c r="AB190" s="201"/>
      <c r="AC190" s="113"/>
      <c r="AD190" s="113"/>
      <c r="AE190" s="113"/>
      <c r="AF190" s="113"/>
    </row>
    <row r="191" spans="1:32" x14ac:dyDescent="0.2">
      <c r="A191" s="113"/>
      <c r="B191" s="200"/>
      <c r="C191" s="113"/>
      <c r="D191" s="201"/>
      <c r="E191" s="201"/>
      <c r="F191" s="113"/>
      <c r="G191" s="113"/>
      <c r="H191" s="113"/>
      <c r="I191" s="203"/>
      <c r="J191" s="203"/>
      <c r="K191" s="204"/>
      <c r="L191" s="201"/>
      <c r="M191" s="201"/>
      <c r="N191" s="201"/>
      <c r="O191" s="201"/>
      <c r="P191" s="113"/>
      <c r="Q191" s="113"/>
      <c r="R191" s="113"/>
      <c r="S191" s="113"/>
      <c r="T191" s="201"/>
      <c r="U191" s="113"/>
      <c r="V191" s="113"/>
      <c r="W191" s="113"/>
      <c r="X191" s="113"/>
      <c r="Y191" s="113"/>
      <c r="Z191" s="113"/>
      <c r="AA191" s="113"/>
      <c r="AB191" s="201"/>
      <c r="AC191" s="113"/>
      <c r="AD191" s="113"/>
      <c r="AE191" s="113"/>
      <c r="AF191" s="113"/>
    </row>
    <row r="192" spans="1:32" x14ac:dyDescent="0.2">
      <c r="A192" s="113"/>
      <c r="B192" s="200"/>
      <c r="C192" s="113"/>
      <c r="D192" s="201"/>
      <c r="E192" s="201"/>
      <c r="F192" s="113"/>
      <c r="G192" s="113"/>
      <c r="H192" s="113"/>
      <c r="I192" s="203"/>
      <c r="J192" s="203"/>
      <c r="K192" s="204"/>
      <c r="L192" s="201"/>
      <c r="M192" s="201"/>
      <c r="N192" s="201"/>
      <c r="O192" s="201"/>
      <c r="P192" s="113"/>
      <c r="Q192" s="113"/>
      <c r="R192" s="113"/>
      <c r="S192" s="113"/>
      <c r="T192" s="201"/>
      <c r="U192" s="113"/>
      <c r="V192" s="113"/>
      <c r="W192" s="113"/>
      <c r="X192" s="113"/>
      <c r="Y192" s="113"/>
      <c r="Z192" s="113"/>
      <c r="AA192" s="113"/>
      <c r="AB192" s="201"/>
      <c r="AC192" s="113"/>
      <c r="AD192" s="113"/>
      <c r="AE192" s="113"/>
      <c r="AF192" s="113"/>
    </row>
    <row r="193" spans="1:32" x14ac:dyDescent="0.2">
      <c r="A193" s="113"/>
      <c r="B193" s="200"/>
      <c r="C193" s="113"/>
      <c r="D193" s="201"/>
      <c r="E193" s="201"/>
      <c r="F193" s="113"/>
      <c r="G193" s="113"/>
      <c r="H193" s="113"/>
      <c r="I193" s="203"/>
      <c r="J193" s="203"/>
      <c r="K193" s="204"/>
      <c r="L193" s="201"/>
      <c r="M193" s="201"/>
      <c r="N193" s="201"/>
      <c r="O193" s="201"/>
      <c r="P193" s="113"/>
      <c r="Q193" s="113"/>
      <c r="R193" s="113"/>
      <c r="S193" s="113"/>
      <c r="T193" s="201"/>
      <c r="U193" s="113"/>
      <c r="V193" s="113"/>
      <c r="W193" s="113"/>
      <c r="X193" s="113"/>
      <c r="Y193" s="113"/>
      <c r="Z193" s="113"/>
      <c r="AA193" s="113"/>
      <c r="AB193" s="201"/>
      <c r="AC193" s="113"/>
      <c r="AD193" s="113"/>
      <c r="AE193" s="113"/>
      <c r="AF193" s="113"/>
    </row>
    <row r="194" spans="1:32" x14ac:dyDescent="0.2">
      <c r="A194" s="113"/>
      <c r="B194" s="200"/>
      <c r="C194" s="113"/>
      <c r="D194" s="201"/>
      <c r="E194" s="201"/>
      <c r="F194" s="113"/>
      <c r="G194" s="113"/>
      <c r="H194" s="113"/>
      <c r="I194" s="203"/>
      <c r="J194" s="203"/>
      <c r="K194" s="204"/>
      <c r="L194" s="201"/>
      <c r="M194" s="201"/>
      <c r="N194" s="201"/>
      <c r="O194" s="201"/>
      <c r="P194" s="113"/>
      <c r="Q194" s="113"/>
      <c r="R194" s="113"/>
      <c r="S194" s="113"/>
      <c r="T194" s="201"/>
      <c r="U194" s="113"/>
      <c r="V194" s="113"/>
      <c r="W194" s="113"/>
      <c r="X194" s="113"/>
      <c r="Y194" s="113"/>
      <c r="Z194" s="113"/>
      <c r="AA194" s="113"/>
      <c r="AB194" s="201"/>
      <c r="AC194" s="113"/>
      <c r="AD194" s="113"/>
      <c r="AE194" s="113"/>
      <c r="AF194" s="113"/>
    </row>
    <row r="195" spans="1:32" x14ac:dyDescent="0.2">
      <c r="A195" s="113"/>
      <c r="B195" s="200"/>
      <c r="C195" s="113"/>
      <c r="D195" s="201"/>
      <c r="E195" s="201"/>
      <c r="F195" s="113"/>
      <c r="G195" s="113"/>
      <c r="H195" s="113"/>
      <c r="I195" s="203"/>
      <c r="J195" s="203"/>
      <c r="K195" s="204"/>
      <c r="L195" s="201"/>
      <c r="M195" s="201"/>
      <c r="N195" s="201"/>
      <c r="O195" s="201"/>
      <c r="P195" s="113"/>
      <c r="Q195" s="113"/>
      <c r="R195" s="113"/>
      <c r="S195" s="113"/>
      <c r="T195" s="201"/>
      <c r="U195" s="113"/>
      <c r="V195" s="113"/>
      <c r="W195" s="113"/>
      <c r="X195" s="113"/>
      <c r="Y195" s="113"/>
      <c r="Z195" s="113"/>
      <c r="AA195" s="113"/>
      <c r="AB195" s="201"/>
      <c r="AC195" s="113"/>
      <c r="AD195" s="113"/>
      <c r="AE195" s="113"/>
      <c r="AF195" s="113"/>
    </row>
    <row r="196" spans="1:32" x14ac:dyDescent="0.2">
      <c r="A196" s="113"/>
      <c r="B196" s="200"/>
      <c r="C196" s="113"/>
      <c r="D196" s="201"/>
      <c r="E196" s="201"/>
      <c r="F196" s="113"/>
      <c r="G196" s="113"/>
      <c r="H196" s="113"/>
      <c r="I196" s="203"/>
      <c r="J196" s="203"/>
      <c r="K196" s="204"/>
      <c r="L196" s="201"/>
      <c r="M196" s="201"/>
      <c r="N196" s="201"/>
      <c r="O196" s="201"/>
      <c r="P196" s="113"/>
      <c r="Q196" s="113"/>
      <c r="R196" s="113"/>
      <c r="S196" s="113"/>
      <c r="T196" s="201"/>
      <c r="U196" s="113"/>
      <c r="V196" s="113"/>
      <c r="W196" s="113"/>
      <c r="X196" s="113"/>
      <c r="Y196" s="113"/>
      <c r="Z196" s="113"/>
      <c r="AA196" s="113"/>
      <c r="AB196" s="201"/>
      <c r="AC196" s="113"/>
      <c r="AD196" s="113"/>
      <c r="AE196" s="113"/>
      <c r="AF196" s="113"/>
    </row>
    <row r="197" spans="1:32" x14ac:dyDescent="0.2">
      <c r="A197" s="113"/>
      <c r="B197" s="200"/>
      <c r="C197" s="113"/>
      <c r="D197" s="201"/>
      <c r="E197" s="201"/>
      <c r="F197" s="113"/>
      <c r="G197" s="113"/>
      <c r="H197" s="113"/>
      <c r="I197" s="203"/>
      <c r="J197" s="203"/>
      <c r="K197" s="204"/>
      <c r="L197" s="201"/>
      <c r="M197" s="201"/>
      <c r="N197" s="201"/>
      <c r="O197" s="201"/>
      <c r="P197" s="113"/>
      <c r="Q197" s="113"/>
      <c r="R197" s="113"/>
      <c r="S197" s="113"/>
      <c r="T197" s="201"/>
      <c r="U197" s="113"/>
      <c r="V197" s="113"/>
      <c r="W197" s="113"/>
      <c r="X197" s="113"/>
      <c r="Y197" s="113"/>
      <c r="Z197" s="113"/>
      <c r="AA197" s="113"/>
      <c r="AB197" s="201"/>
      <c r="AC197" s="113"/>
      <c r="AD197" s="113"/>
      <c r="AE197" s="113"/>
      <c r="AF197" s="113"/>
    </row>
    <row r="198" spans="1:32" x14ac:dyDescent="0.2">
      <c r="A198" s="113"/>
      <c r="B198" s="200"/>
      <c r="C198" s="113"/>
      <c r="D198" s="201"/>
      <c r="E198" s="201"/>
      <c r="F198" s="113"/>
      <c r="G198" s="113"/>
      <c r="H198" s="113"/>
      <c r="I198" s="203"/>
      <c r="J198" s="203"/>
      <c r="K198" s="204"/>
      <c r="L198" s="201"/>
      <c r="M198" s="201"/>
      <c r="N198" s="201"/>
      <c r="O198" s="201"/>
      <c r="P198" s="113"/>
      <c r="Q198" s="113"/>
      <c r="R198" s="113"/>
      <c r="S198" s="113"/>
      <c r="T198" s="201"/>
      <c r="U198" s="113"/>
      <c r="V198" s="113"/>
      <c r="W198" s="113"/>
      <c r="X198" s="113"/>
      <c r="Y198" s="113"/>
      <c r="Z198" s="113"/>
      <c r="AA198" s="113"/>
      <c r="AB198" s="201"/>
      <c r="AC198" s="113"/>
      <c r="AD198" s="113"/>
      <c r="AE198" s="113"/>
      <c r="AF198" s="113"/>
    </row>
    <row r="199" spans="1:32" x14ac:dyDescent="0.2">
      <c r="A199" s="113"/>
      <c r="B199" s="200"/>
      <c r="C199" s="113"/>
      <c r="D199" s="201"/>
      <c r="E199" s="201"/>
      <c r="F199" s="113"/>
      <c r="G199" s="113"/>
      <c r="H199" s="113"/>
      <c r="I199" s="203"/>
      <c r="J199" s="203"/>
      <c r="K199" s="204"/>
      <c r="L199" s="201"/>
      <c r="M199" s="201"/>
      <c r="N199" s="201"/>
      <c r="O199" s="201"/>
      <c r="P199" s="113"/>
      <c r="Q199" s="113"/>
      <c r="R199" s="113"/>
      <c r="S199" s="113"/>
      <c r="T199" s="201"/>
      <c r="U199" s="113"/>
      <c r="V199" s="113"/>
      <c r="W199" s="113"/>
      <c r="X199" s="113"/>
      <c r="Y199" s="113"/>
      <c r="Z199" s="113"/>
      <c r="AA199" s="113"/>
      <c r="AB199" s="201"/>
      <c r="AC199" s="113"/>
      <c r="AD199" s="113"/>
      <c r="AE199" s="113"/>
      <c r="AF199" s="113"/>
    </row>
    <row r="200" spans="1:32" x14ac:dyDescent="0.2">
      <c r="A200" s="113"/>
      <c r="B200" s="200"/>
      <c r="C200" s="113"/>
      <c r="D200" s="201"/>
      <c r="E200" s="201"/>
      <c r="F200" s="113"/>
      <c r="G200" s="113"/>
      <c r="H200" s="113"/>
      <c r="I200" s="203"/>
      <c r="J200" s="203"/>
      <c r="K200" s="204"/>
      <c r="L200" s="201"/>
      <c r="M200" s="201"/>
      <c r="N200" s="201"/>
      <c r="O200" s="201"/>
      <c r="P200" s="113"/>
      <c r="Q200" s="113"/>
      <c r="R200" s="113"/>
      <c r="S200" s="113"/>
      <c r="T200" s="201"/>
      <c r="U200" s="113"/>
      <c r="V200" s="113"/>
      <c r="W200" s="113"/>
      <c r="X200" s="113"/>
      <c r="Y200" s="113"/>
      <c r="Z200" s="113"/>
      <c r="AA200" s="113"/>
      <c r="AB200" s="201"/>
      <c r="AC200" s="113"/>
      <c r="AD200" s="113"/>
      <c r="AE200" s="113"/>
      <c r="AF200" s="113"/>
    </row>
    <row r="201" spans="1:32" x14ac:dyDescent="0.2">
      <c r="A201" s="113"/>
      <c r="B201" s="200"/>
      <c r="C201" s="113"/>
      <c r="D201" s="201"/>
      <c r="E201" s="201"/>
      <c r="F201" s="113"/>
      <c r="G201" s="113"/>
      <c r="H201" s="113"/>
      <c r="I201" s="203"/>
      <c r="J201" s="203"/>
      <c r="K201" s="204"/>
      <c r="L201" s="201"/>
      <c r="M201" s="201"/>
      <c r="N201" s="201"/>
      <c r="O201" s="201"/>
      <c r="P201" s="113"/>
      <c r="Q201" s="113"/>
      <c r="R201" s="113"/>
      <c r="S201" s="113"/>
      <c r="T201" s="201"/>
      <c r="U201" s="113"/>
      <c r="V201" s="113"/>
      <c r="W201" s="113"/>
      <c r="X201" s="113"/>
      <c r="Y201" s="113"/>
      <c r="Z201" s="113"/>
      <c r="AA201" s="113"/>
      <c r="AB201" s="201"/>
      <c r="AC201" s="113"/>
      <c r="AD201" s="113"/>
      <c r="AE201" s="113"/>
      <c r="AF201" s="113"/>
    </row>
    <row r="202" spans="1:32" x14ac:dyDescent="0.2">
      <c r="A202" s="113"/>
      <c r="B202" s="200"/>
      <c r="C202" s="113"/>
      <c r="D202" s="201"/>
      <c r="E202" s="201"/>
      <c r="F202" s="113"/>
      <c r="G202" s="113"/>
      <c r="H202" s="113"/>
      <c r="I202" s="203"/>
      <c r="J202" s="203"/>
      <c r="K202" s="204"/>
      <c r="L202" s="201"/>
      <c r="M202" s="201"/>
      <c r="N202" s="201"/>
      <c r="O202" s="201"/>
      <c r="P202" s="113"/>
      <c r="Q202" s="113"/>
      <c r="R202" s="113"/>
      <c r="S202" s="113"/>
      <c r="T202" s="201"/>
      <c r="U202" s="113"/>
      <c r="V202" s="113"/>
      <c r="W202" s="113"/>
      <c r="X202" s="113"/>
      <c r="Y202" s="113"/>
      <c r="Z202" s="113"/>
      <c r="AA202" s="113"/>
      <c r="AB202" s="201"/>
      <c r="AC202" s="113"/>
      <c r="AD202" s="113"/>
      <c r="AE202" s="113"/>
      <c r="AF202" s="113"/>
    </row>
    <row r="203" spans="1:32" x14ac:dyDescent="0.2">
      <c r="A203" s="113"/>
      <c r="B203" s="200"/>
      <c r="C203" s="113"/>
      <c r="D203" s="201"/>
      <c r="E203" s="201"/>
      <c r="F203" s="113"/>
      <c r="G203" s="113"/>
      <c r="H203" s="113"/>
      <c r="I203" s="203"/>
      <c r="J203" s="203"/>
      <c r="K203" s="204"/>
      <c r="L203" s="201"/>
      <c r="M203" s="201"/>
      <c r="N203" s="201"/>
      <c r="O203" s="201"/>
      <c r="P203" s="113"/>
      <c r="Q203" s="113"/>
      <c r="R203" s="113"/>
      <c r="S203" s="113"/>
      <c r="T203" s="201"/>
      <c r="U203" s="113"/>
      <c r="V203" s="113"/>
      <c r="W203" s="113"/>
      <c r="X203" s="113"/>
      <c r="Y203" s="113"/>
      <c r="Z203" s="113"/>
      <c r="AA203" s="113"/>
      <c r="AB203" s="201"/>
      <c r="AC203" s="113"/>
      <c r="AD203" s="113"/>
      <c r="AE203" s="113"/>
      <c r="AF203" s="113"/>
    </row>
    <row r="204" spans="1:32" x14ac:dyDescent="0.2">
      <c r="A204" s="113"/>
      <c r="B204" s="200"/>
      <c r="C204" s="113"/>
      <c r="D204" s="201"/>
      <c r="E204" s="201"/>
      <c r="F204" s="113"/>
      <c r="G204" s="113"/>
      <c r="H204" s="113"/>
      <c r="I204" s="203"/>
      <c r="J204" s="203"/>
      <c r="K204" s="204"/>
      <c r="L204" s="201"/>
      <c r="M204" s="201"/>
      <c r="N204" s="201"/>
      <c r="O204" s="201"/>
      <c r="P204" s="113"/>
      <c r="Q204" s="113"/>
      <c r="R204" s="113"/>
      <c r="S204" s="113"/>
      <c r="T204" s="201"/>
      <c r="U204" s="113"/>
      <c r="V204" s="113"/>
      <c r="W204" s="113"/>
      <c r="X204" s="113"/>
      <c r="Y204" s="113"/>
      <c r="Z204" s="113"/>
      <c r="AA204" s="113"/>
      <c r="AB204" s="201"/>
      <c r="AC204" s="113"/>
      <c r="AD204" s="113"/>
      <c r="AE204" s="113"/>
      <c r="AF204" s="113"/>
    </row>
    <row r="205" spans="1:32" x14ac:dyDescent="0.2">
      <c r="A205" s="113"/>
      <c r="B205" s="200"/>
      <c r="C205" s="113"/>
      <c r="D205" s="201"/>
      <c r="E205" s="201"/>
      <c r="F205" s="113"/>
      <c r="G205" s="113"/>
      <c r="H205" s="113"/>
      <c r="I205" s="203"/>
      <c r="J205" s="203"/>
      <c r="K205" s="204"/>
      <c r="L205" s="201"/>
      <c r="M205" s="201"/>
      <c r="N205" s="201"/>
      <c r="O205" s="201"/>
      <c r="P205" s="113"/>
      <c r="Q205" s="113"/>
      <c r="R205" s="113"/>
      <c r="S205" s="113"/>
      <c r="T205" s="201"/>
      <c r="U205" s="113"/>
      <c r="V205" s="113"/>
      <c r="W205" s="113"/>
      <c r="X205" s="113"/>
      <c r="Y205" s="113"/>
      <c r="Z205" s="113"/>
      <c r="AA205" s="113"/>
      <c r="AB205" s="201"/>
      <c r="AC205" s="113"/>
      <c r="AD205" s="113"/>
      <c r="AE205" s="113"/>
      <c r="AF205" s="113"/>
    </row>
    <row r="206" spans="1:32" x14ac:dyDescent="0.2">
      <c r="A206" s="113"/>
      <c r="B206" s="200"/>
      <c r="C206" s="113"/>
      <c r="D206" s="201"/>
      <c r="E206" s="201"/>
      <c r="F206" s="113"/>
      <c r="G206" s="113"/>
      <c r="H206" s="113"/>
      <c r="I206" s="203"/>
      <c r="J206" s="203"/>
      <c r="K206" s="204"/>
      <c r="L206" s="201"/>
      <c r="M206" s="201"/>
      <c r="N206" s="201"/>
      <c r="O206" s="201"/>
      <c r="P206" s="113"/>
      <c r="Q206" s="113"/>
      <c r="R206" s="113"/>
      <c r="S206" s="113"/>
      <c r="T206" s="201"/>
      <c r="U206" s="113"/>
      <c r="V206" s="113"/>
      <c r="W206" s="113"/>
      <c r="X206" s="113"/>
      <c r="Y206" s="113"/>
      <c r="Z206" s="113"/>
      <c r="AA206" s="113"/>
      <c r="AB206" s="201"/>
      <c r="AC206" s="113"/>
      <c r="AD206" s="113"/>
      <c r="AE206" s="113"/>
      <c r="AF206" s="113"/>
    </row>
    <row r="207" spans="1:32" x14ac:dyDescent="0.2">
      <c r="A207" s="113"/>
      <c r="B207" s="200"/>
      <c r="C207" s="113"/>
      <c r="D207" s="201"/>
      <c r="E207" s="201"/>
      <c r="F207" s="113"/>
      <c r="G207" s="113"/>
      <c r="H207" s="113"/>
      <c r="I207" s="203"/>
      <c r="J207" s="203"/>
      <c r="K207" s="204"/>
      <c r="L207" s="201"/>
      <c r="M207" s="201"/>
      <c r="N207" s="201"/>
      <c r="O207" s="201"/>
      <c r="P207" s="113"/>
      <c r="Q207" s="113"/>
      <c r="R207" s="113"/>
      <c r="S207" s="113"/>
      <c r="T207" s="201"/>
      <c r="U207" s="113"/>
      <c r="V207" s="113"/>
      <c r="W207" s="113"/>
      <c r="X207" s="113"/>
      <c r="Y207" s="113"/>
      <c r="Z207" s="113"/>
      <c r="AA207" s="113"/>
      <c r="AB207" s="201"/>
      <c r="AC207" s="113"/>
      <c r="AD207" s="113"/>
      <c r="AE207" s="113"/>
      <c r="AF207" s="113"/>
    </row>
    <row r="208" spans="1:32" x14ac:dyDescent="0.2">
      <c r="A208" s="113"/>
      <c r="B208" s="200"/>
      <c r="C208" s="113"/>
      <c r="D208" s="201"/>
      <c r="E208" s="201"/>
      <c r="F208" s="113"/>
      <c r="G208" s="113"/>
      <c r="H208" s="113"/>
      <c r="I208" s="203"/>
      <c r="J208" s="203"/>
      <c r="K208" s="204"/>
      <c r="L208" s="201"/>
      <c r="M208" s="201"/>
      <c r="N208" s="201"/>
      <c r="O208" s="201"/>
      <c r="P208" s="113"/>
      <c r="Q208" s="113"/>
      <c r="R208" s="113"/>
      <c r="S208" s="113"/>
      <c r="T208" s="201"/>
      <c r="U208" s="113"/>
      <c r="V208" s="113"/>
      <c r="W208" s="113"/>
      <c r="X208" s="113"/>
      <c r="Y208" s="113"/>
      <c r="Z208" s="113"/>
      <c r="AA208" s="113"/>
      <c r="AB208" s="201"/>
      <c r="AC208" s="113"/>
      <c r="AD208" s="113"/>
      <c r="AE208" s="113"/>
      <c r="AF208" s="113"/>
    </row>
    <row r="209" spans="1:32" x14ac:dyDescent="0.2">
      <c r="A209" s="113"/>
      <c r="B209" s="200"/>
      <c r="C209" s="113"/>
      <c r="D209" s="201"/>
      <c r="E209" s="201"/>
      <c r="F209" s="113"/>
      <c r="G209" s="113"/>
      <c r="H209" s="113"/>
      <c r="I209" s="203"/>
      <c r="J209" s="203"/>
      <c r="K209" s="204"/>
      <c r="L209" s="201"/>
      <c r="M209" s="201"/>
      <c r="N209" s="201"/>
      <c r="O209" s="201"/>
      <c r="P209" s="113"/>
      <c r="Q209" s="113"/>
      <c r="R209" s="113"/>
      <c r="S209" s="113"/>
      <c r="T209" s="201"/>
      <c r="U209" s="113"/>
      <c r="V209" s="113"/>
      <c r="W209" s="113"/>
      <c r="X209" s="113"/>
      <c r="Y209" s="113"/>
      <c r="Z209" s="113"/>
      <c r="AA209" s="113"/>
      <c r="AB209" s="201"/>
      <c r="AC209" s="113"/>
      <c r="AD209" s="113"/>
      <c r="AE209" s="113"/>
      <c r="AF209" s="113"/>
    </row>
    <row r="210" spans="1:32" x14ac:dyDescent="0.2">
      <c r="A210" s="113"/>
      <c r="B210" s="200"/>
      <c r="C210" s="113"/>
      <c r="D210" s="201"/>
      <c r="E210" s="201"/>
      <c r="F210" s="113"/>
      <c r="G210" s="113"/>
      <c r="H210" s="113"/>
      <c r="I210" s="203"/>
      <c r="J210" s="203"/>
      <c r="K210" s="204"/>
      <c r="L210" s="201"/>
      <c r="M210" s="201"/>
      <c r="N210" s="201"/>
      <c r="O210" s="201"/>
      <c r="P210" s="113"/>
      <c r="Q210" s="113"/>
      <c r="R210" s="113"/>
      <c r="S210" s="113"/>
      <c r="T210" s="201"/>
      <c r="U210" s="113"/>
      <c r="V210" s="113"/>
      <c r="W210" s="113"/>
      <c r="X210" s="113"/>
      <c r="Y210" s="113"/>
      <c r="Z210" s="113"/>
      <c r="AA210" s="113"/>
      <c r="AB210" s="201"/>
      <c r="AC210" s="113"/>
      <c r="AD210" s="113"/>
      <c r="AE210" s="113"/>
      <c r="AF210" s="113"/>
    </row>
    <row r="211" spans="1:32" x14ac:dyDescent="0.2">
      <c r="A211" s="113"/>
      <c r="B211" s="200"/>
      <c r="C211" s="113"/>
      <c r="D211" s="201"/>
      <c r="E211" s="201"/>
      <c r="F211" s="113"/>
      <c r="G211" s="113"/>
      <c r="H211" s="113"/>
      <c r="I211" s="203"/>
      <c r="J211" s="203"/>
      <c r="K211" s="204"/>
      <c r="L211" s="201"/>
      <c r="M211" s="201"/>
      <c r="N211" s="201"/>
      <c r="O211" s="201"/>
      <c r="P211" s="113"/>
      <c r="Q211" s="113"/>
      <c r="R211" s="113"/>
      <c r="S211" s="113"/>
      <c r="T211" s="201"/>
      <c r="U211" s="113"/>
      <c r="V211" s="113"/>
      <c r="W211" s="113"/>
      <c r="X211" s="113"/>
      <c r="Y211" s="113"/>
      <c r="Z211" s="113"/>
      <c r="AA211" s="113"/>
      <c r="AB211" s="201"/>
      <c r="AC211" s="113"/>
      <c r="AD211" s="113"/>
      <c r="AE211" s="113"/>
      <c r="AF211" s="113"/>
    </row>
    <row r="212" spans="1:32" x14ac:dyDescent="0.2">
      <c r="A212" s="113"/>
      <c r="B212" s="200"/>
      <c r="C212" s="113"/>
      <c r="D212" s="201"/>
      <c r="E212" s="201"/>
      <c r="F212" s="113"/>
      <c r="G212" s="113"/>
      <c r="H212" s="113"/>
      <c r="I212" s="203"/>
      <c r="J212" s="203"/>
      <c r="K212" s="204"/>
      <c r="L212" s="201"/>
      <c r="M212" s="201"/>
      <c r="N212" s="201"/>
      <c r="O212" s="201"/>
      <c r="P212" s="113"/>
      <c r="Q212" s="113"/>
      <c r="R212" s="113"/>
      <c r="S212" s="113"/>
      <c r="T212" s="201"/>
      <c r="U212" s="113"/>
      <c r="V212" s="113"/>
      <c r="W212" s="113"/>
      <c r="X212" s="113"/>
      <c r="Y212" s="113"/>
      <c r="Z212" s="113"/>
      <c r="AA212" s="113"/>
      <c r="AB212" s="201"/>
      <c r="AC212" s="113"/>
      <c r="AD212" s="113"/>
      <c r="AE212" s="113"/>
      <c r="AF212" s="113"/>
    </row>
    <row r="213" spans="1:32" x14ac:dyDescent="0.2">
      <c r="A213" s="113"/>
      <c r="B213" s="200"/>
      <c r="C213" s="113"/>
      <c r="D213" s="201"/>
      <c r="E213" s="201"/>
      <c r="F213" s="113"/>
      <c r="G213" s="113"/>
      <c r="H213" s="113"/>
      <c r="I213" s="203"/>
      <c r="J213" s="203"/>
      <c r="K213" s="204"/>
      <c r="L213" s="201"/>
      <c r="M213" s="201"/>
      <c r="N213" s="201"/>
      <c r="O213" s="201"/>
      <c r="P213" s="113"/>
      <c r="Q213" s="113"/>
      <c r="R213" s="113"/>
      <c r="S213" s="113"/>
      <c r="T213" s="201"/>
      <c r="U213" s="113"/>
      <c r="V213" s="113"/>
      <c r="W213" s="113"/>
      <c r="X213" s="113"/>
      <c r="Y213" s="113"/>
      <c r="Z213" s="113"/>
      <c r="AA213" s="113"/>
      <c r="AB213" s="201"/>
      <c r="AC213" s="113"/>
      <c r="AD213" s="113"/>
      <c r="AE213" s="113"/>
      <c r="AF213" s="113"/>
    </row>
    <row r="214" spans="1:32" x14ac:dyDescent="0.2">
      <c r="A214" s="113"/>
      <c r="B214" s="200"/>
      <c r="C214" s="113"/>
      <c r="D214" s="201"/>
      <c r="E214" s="201"/>
      <c r="F214" s="113"/>
      <c r="G214" s="113"/>
      <c r="H214" s="113"/>
      <c r="I214" s="203"/>
      <c r="J214" s="203"/>
      <c r="K214" s="204"/>
      <c r="L214" s="201"/>
      <c r="M214" s="201"/>
      <c r="N214" s="201"/>
      <c r="O214" s="201"/>
      <c r="P214" s="113"/>
      <c r="Q214" s="113"/>
      <c r="R214" s="113"/>
      <c r="S214" s="113"/>
      <c r="T214" s="201"/>
      <c r="U214" s="113"/>
      <c r="V214" s="113"/>
      <c r="W214" s="113"/>
      <c r="X214" s="113"/>
      <c r="Y214" s="113"/>
      <c r="Z214" s="113"/>
      <c r="AA214" s="113"/>
      <c r="AB214" s="201"/>
      <c r="AC214" s="113"/>
      <c r="AD214" s="113"/>
      <c r="AE214" s="113"/>
      <c r="AF214" s="113"/>
    </row>
    <row r="215" spans="1:32" x14ac:dyDescent="0.2">
      <c r="A215" s="113"/>
      <c r="B215" s="200"/>
      <c r="C215" s="113"/>
      <c r="D215" s="201"/>
      <c r="E215" s="201"/>
      <c r="F215" s="113"/>
      <c r="G215" s="113"/>
      <c r="H215" s="113"/>
      <c r="I215" s="203"/>
      <c r="J215" s="203"/>
      <c r="K215" s="204"/>
      <c r="L215" s="201"/>
      <c r="M215" s="201"/>
      <c r="N215" s="201"/>
      <c r="O215" s="201"/>
      <c r="P215" s="113"/>
      <c r="Q215" s="113"/>
      <c r="R215" s="113"/>
      <c r="S215" s="113"/>
      <c r="T215" s="201"/>
      <c r="U215" s="113"/>
      <c r="V215" s="113"/>
      <c r="W215" s="113"/>
      <c r="X215" s="113"/>
      <c r="Y215" s="113"/>
      <c r="Z215" s="113"/>
      <c r="AA215" s="113"/>
      <c r="AB215" s="201"/>
      <c r="AC215" s="113"/>
      <c r="AD215" s="113"/>
      <c r="AE215" s="113"/>
      <c r="AF215" s="113"/>
    </row>
    <row r="216" spans="1:32" x14ac:dyDescent="0.2">
      <c r="A216" s="113"/>
      <c r="B216" s="200"/>
      <c r="C216" s="113"/>
      <c r="D216" s="201"/>
      <c r="E216" s="201"/>
      <c r="F216" s="113"/>
      <c r="G216" s="113"/>
      <c r="H216" s="113"/>
      <c r="I216" s="203"/>
      <c r="J216" s="203"/>
      <c r="K216" s="204"/>
      <c r="L216" s="201"/>
      <c r="M216" s="201"/>
      <c r="N216" s="201"/>
      <c r="O216" s="201"/>
      <c r="P216" s="113"/>
      <c r="Q216" s="113"/>
      <c r="R216" s="113"/>
      <c r="S216" s="113"/>
      <c r="T216" s="201"/>
      <c r="U216" s="113"/>
      <c r="V216" s="113"/>
      <c r="W216" s="113"/>
      <c r="X216" s="113"/>
      <c r="Y216" s="113"/>
      <c r="Z216" s="113"/>
      <c r="AA216" s="113"/>
      <c r="AB216" s="201"/>
      <c r="AC216" s="113"/>
      <c r="AD216" s="113"/>
      <c r="AE216" s="113"/>
      <c r="AF216" s="113"/>
    </row>
    <row r="217" spans="1:32" x14ac:dyDescent="0.2">
      <c r="A217" s="113"/>
      <c r="B217" s="200"/>
      <c r="C217" s="113"/>
      <c r="D217" s="201"/>
      <c r="E217" s="201"/>
      <c r="F217" s="113"/>
      <c r="G217" s="113"/>
      <c r="H217" s="113"/>
      <c r="I217" s="203"/>
      <c r="J217" s="203"/>
      <c r="K217" s="204"/>
      <c r="L217" s="201"/>
      <c r="M217" s="201"/>
      <c r="N217" s="201"/>
      <c r="O217" s="201"/>
      <c r="P217" s="113"/>
      <c r="Q217" s="113"/>
      <c r="R217" s="113"/>
      <c r="S217" s="113"/>
      <c r="T217" s="201"/>
      <c r="U217" s="113"/>
      <c r="V217" s="113"/>
      <c r="W217" s="113"/>
      <c r="X217" s="113"/>
      <c r="Y217" s="113"/>
      <c r="Z217" s="113"/>
      <c r="AA217" s="113"/>
      <c r="AB217" s="201"/>
      <c r="AC217" s="113"/>
      <c r="AD217" s="113"/>
      <c r="AE217" s="113"/>
      <c r="AF217" s="113"/>
    </row>
    <row r="218" spans="1:32" x14ac:dyDescent="0.2">
      <c r="A218" s="113"/>
      <c r="B218" s="200"/>
      <c r="C218" s="113"/>
      <c r="D218" s="201"/>
      <c r="E218" s="201"/>
      <c r="F218" s="113"/>
      <c r="G218" s="113"/>
      <c r="H218" s="113"/>
      <c r="I218" s="203"/>
      <c r="J218" s="203"/>
      <c r="K218" s="204"/>
      <c r="L218" s="201"/>
      <c r="M218" s="201"/>
      <c r="N218" s="201"/>
      <c r="O218" s="201"/>
      <c r="P218" s="113"/>
      <c r="Q218" s="113"/>
      <c r="R218" s="113"/>
      <c r="S218" s="113"/>
      <c r="T218" s="201"/>
      <c r="U218" s="113"/>
      <c r="V218" s="113"/>
      <c r="W218" s="113"/>
      <c r="X218" s="113"/>
      <c r="Y218" s="113"/>
      <c r="Z218" s="113"/>
      <c r="AA218" s="113"/>
      <c r="AB218" s="201"/>
      <c r="AC218" s="113"/>
      <c r="AD218" s="113"/>
      <c r="AE218" s="113"/>
      <c r="AF218" s="113"/>
    </row>
    <row r="219" spans="1:32" x14ac:dyDescent="0.2">
      <c r="A219" s="113"/>
      <c r="B219" s="200"/>
      <c r="C219" s="113"/>
      <c r="D219" s="201"/>
      <c r="E219" s="201"/>
      <c r="F219" s="113"/>
      <c r="G219" s="113"/>
      <c r="H219" s="113"/>
      <c r="I219" s="203"/>
      <c r="J219" s="203"/>
      <c r="K219" s="204"/>
      <c r="L219" s="201"/>
      <c r="M219" s="201"/>
      <c r="N219" s="201"/>
      <c r="O219" s="201"/>
      <c r="P219" s="113"/>
      <c r="Q219" s="113"/>
      <c r="R219" s="113"/>
      <c r="S219" s="113"/>
      <c r="T219" s="201"/>
      <c r="U219" s="113"/>
      <c r="V219" s="113"/>
      <c r="W219" s="113"/>
      <c r="X219" s="113"/>
      <c r="Y219" s="113"/>
      <c r="Z219" s="113"/>
      <c r="AA219" s="113"/>
      <c r="AB219" s="201"/>
      <c r="AC219" s="113"/>
      <c r="AD219" s="113"/>
      <c r="AE219" s="113"/>
      <c r="AF219" s="113"/>
    </row>
    <row r="220" spans="1:32" x14ac:dyDescent="0.2">
      <c r="A220" s="113"/>
      <c r="B220" s="200"/>
      <c r="C220" s="113"/>
      <c r="D220" s="201"/>
      <c r="E220" s="201"/>
      <c r="F220" s="113"/>
      <c r="G220" s="113"/>
      <c r="H220" s="113"/>
      <c r="I220" s="203"/>
      <c r="J220" s="203"/>
      <c r="K220" s="204"/>
      <c r="L220" s="201"/>
      <c r="M220" s="201"/>
      <c r="N220" s="201"/>
      <c r="O220" s="201"/>
      <c r="P220" s="113"/>
      <c r="Q220" s="113"/>
      <c r="R220" s="113"/>
      <c r="S220" s="113"/>
      <c r="T220" s="201"/>
      <c r="U220" s="113"/>
      <c r="V220" s="113"/>
      <c r="W220" s="113"/>
      <c r="X220" s="113"/>
      <c r="Y220" s="113"/>
      <c r="Z220" s="113"/>
      <c r="AA220" s="113"/>
      <c r="AB220" s="201"/>
      <c r="AC220" s="113"/>
      <c r="AD220" s="113"/>
      <c r="AE220" s="113"/>
      <c r="AF220" s="113"/>
    </row>
    <row r="221" spans="1:32" x14ac:dyDescent="0.2">
      <c r="A221" s="113"/>
      <c r="B221" s="200"/>
      <c r="C221" s="113"/>
      <c r="D221" s="201"/>
      <c r="E221" s="201"/>
      <c r="F221" s="113"/>
      <c r="G221" s="113"/>
      <c r="H221" s="113"/>
      <c r="I221" s="203"/>
      <c r="J221" s="203"/>
      <c r="K221" s="204"/>
      <c r="L221" s="201"/>
      <c r="M221" s="201"/>
      <c r="N221" s="201"/>
      <c r="O221" s="201"/>
      <c r="P221" s="113"/>
      <c r="Q221" s="113"/>
      <c r="R221" s="113"/>
      <c r="S221" s="113"/>
      <c r="T221" s="201"/>
      <c r="U221" s="113"/>
      <c r="V221" s="113"/>
      <c r="W221" s="113"/>
      <c r="X221" s="113"/>
      <c r="Y221" s="113"/>
      <c r="Z221" s="113"/>
      <c r="AA221" s="113"/>
      <c r="AB221" s="201"/>
      <c r="AC221" s="113"/>
      <c r="AD221" s="113"/>
      <c r="AE221" s="113"/>
      <c r="AF221" s="113"/>
    </row>
    <row r="222" spans="1:32" x14ac:dyDescent="0.2">
      <c r="A222" s="113"/>
      <c r="B222" s="200"/>
      <c r="C222" s="113"/>
      <c r="D222" s="201"/>
      <c r="E222" s="201"/>
      <c r="F222" s="113"/>
      <c r="G222" s="113"/>
      <c r="H222" s="113"/>
      <c r="I222" s="203"/>
      <c r="J222" s="203"/>
      <c r="K222" s="204"/>
      <c r="L222" s="201"/>
      <c r="M222" s="201"/>
      <c r="N222" s="201"/>
      <c r="O222" s="201"/>
      <c r="P222" s="113"/>
      <c r="Q222" s="113"/>
      <c r="R222" s="113"/>
      <c r="S222" s="113"/>
      <c r="T222" s="201"/>
      <c r="U222" s="113"/>
      <c r="V222" s="113"/>
      <c r="W222" s="113"/>
      <c r="X222" s="113"/>
      <c r="Y222" s="113"/>
      <c r="Z222" s="113"/>
      <c r="AA222" s="113"/>
      <c r="AB222" s="201"/>
      <c r="AC222" s="113"/>
      <c r="AD222" s="113"/>
      <c r="AE222" s="113"/>
      <c r="AF222" s="113"/>
    </row>
    <row r="223" spans="1:32" x14ac:dyDescent="0.2">
      <c r="A223" s="113"/>
      <c r="B223" s="200"/>
      <c r="C223" s="113"/>
      <c r="D223" s="201"/>
      <c r="E223" s="201"/>
      <c r="F223" s="113"/>
      <c r="G223" s="113"/>
      <c r="H223" s="113"/>
      <c r="I223" s="203"/>
      <c r="J223" s="203"/>
      <c r="K223" s="204"/>
      <c r="L223" s="201"/>
      <c r="M223" s="201"/>
      <c r="N223" s="201"/>
      <c r="O223" s="201"/>
      <c r="P223" s="113"/>
      <c r="Q223" s="113"/>
      <c r="R223" s="113"/>
      <c r="S223" s="113"/>
      <c r="T223" s="201"/>
      <c r="U223" s="113"/>
      <c r="V223" s="113"/>
      <c r="W223" s="113"/>
      <c r="X223" s="113"/>
      <c r="Y223" s="113"/>
      <c r="Z223" s="113"/>
      <c r="AA223" s="113"/>
      <c r="AB223" s="201"/>
      <c r="AC223" s="113"/>
      <c r="AD223" s="113"/>
      <c r="AE223" s="113"/>
      <c r="AF223" s="113"/>
    </row>
    <row r="224" spans="1:32" x14ac:dyDescent="0.2">
      <c r="A224" s="113"/>
      <c r="B224" s="200"/>
      <c r="C224" s="113"/>
      <c r="D224" s="201"/>
      <c r="E224" s="201"/>
      <c r="F224" s="113"/>
      <c r="G224" s="113"/>
      <c r="H224" s="113"/>
      <c r="I224" s="203"/>
      <c r="J224" s="203"/>
      <c r="K224" s="204"/>
      <c r="L224" s="201"/>
      <c r="M224" s="201"/>
      <c r="N224" s="201"/>
      <c r="O224" s="201"/>
      <c r="P224" s="113"/>
      <c r="Q224" s="113"/>
      <c r="R224" s="113"/>
      <c r="S224" s="113"/>
      <c r="T224" s="201"/>
      <c r="U224" s="113"/>
      <c r="V224" s="113"/>
      <c r="W224" s="113"/>
      <c r="X224" s="113"/>
      <c r="Y224" s="113"/>
      <c r="Z224" s="113"/>
      <c r="AA224" s="113"/>
      <c r="AB224" s="201"/>
      <c r="AC224" s="113"/>
      <c r="AD224" s="113"/>
      <c r="AE224" s="113"/>
      <c r="AF224" s="113"/>
    </row>
    <row r="225" spans="1:32" x14ac:dyDescent="0.2">
      <c r="A225" s="113"/>
      <c r="B225" s="200"/>
      <c r="C225" s="113"/>
      <c r="D225" s="201"/>
      <c r="E225" s="201"/>
      <c r="F225" s="113"/>
      <c r="G225" s="113"/>
      <c r="H225" s="113"/>
      <c r="I225" s="203"/>
      <c r="J225" s="203"/>
      <c r="K225" s="204"/>
      <c r="L225" s="201"/>
      <c r="M225" s="201"/>
      <c r="N225" s="201"/>
      <c r="O225" s="201"/>
      <c r="P225" s="113"/>
      <c r="Q225" s="113"/>
      <c r="R225" s="113"/>
      <c r="S225" s="113"/>
      <c r="T225" s="201"/>
      <c r="U225" s="113"/>
      <c r="V225" s="113"/>
      <c r="W225" s="113"/>
      <c r="X225" s="113"/>
      <c r="Y225" s="113"/>
      <c r="Z225" s="113"/>
      <c r="AA225" s="113"/>
      <c r="AB225" s="201"/>
      <c r="AC225" s="113"/>
      <c r="AD225" s="113"/>
      <c r="AE225" s="113"/>
      <c r="AF225" s="113"/>
    </row>
    <row r="226" spans="1:32" x14ac:dyDescent="0.2">
      <c r="A226" s="113"/>
      <c r="B226" s="200"/>
      <c r="C226" s="113"/>
      <c r="D226" s="201"/>
      <c r="E226" s="201"/>
      <c r="F226" s="113"/>
      <c r="G226" s="113"/>
      <c r="H226" s="113"/>
      <c r="I226" s="203"/>
      <c r="J226" s="203"/>
      <c r="K226" s="204"/>
      <c r="L226" s="201"/>
      <c r="M226" s="201"/>
      <c r="N226" s="201"/>
      <c r="O226" s="201"/>
      <c r="P226" s="113"/>
      <c r="Q226" s="113"/>
      <c r="R226" s="113"/>
      <c r="S226" s="113"/>
      <c r="T226" s="201"/>
      <c r="U226" s="113"/>
      <c r="V226" s="113"/>
      <c r="W226" s="113"/>
      <c r="X226" s="113"/>
      <c r="Y226" s="113"/>
      <c r="Z226" s="113"/>
      <c r="AA226" s="113"/>
      <c r="AB226" s="201"/>
      <c r="AC226" s="113"/>
      <c r="AD226" s="113"/>
      <c r="AE226" s="113"/>
      <c r="AF226" s="113"/>
    </row>
    <row r="227" spans="1:32" x14ac:dyDescent="0.2">
      <c r="A227" s="113"/>
      <c r="B227" s="200"/>
      <c r="C227" s="113"/>
      <c r="D227" s="201"/>
      <c r="E227" s="201"/>
      <c r="F227" s="113"/>
      <c r="G227" s="113"/>
      <c r="H227" s="113"/>
      <c r="I227" s="203"/>
      <c r="J227" s="203"/>
      <c r="K227" s="204"/>
      <c r="L227" s="201"/>
      <c r="M227" s="201"/>
      <c r="N227" s="201"/>
      <c r="O227" s="201"/>
      <c r="P227" s="113"/>
      <c r="Q227" s="113"/>
      <c r="R227" s="113"/>
      <c r="S227" s="113"/>
      <c r="T227" s="201"/>
      <c r="U227" s="113"/>
      <c r="V227" s="113"/>
      <c r="W227" s="113"/>
      <c r="X227" s="113"/>
      <c r="Y227" s="113"/>
      <c r="Z227" s="113"/>
      <c r="AA227" s="113"/>
      <c r="AB227" s="201"/>
      <c r="AC227" s="113"/>
      <c r="AD227" s="113"/>
      <c r="AE227" s="113"/>
      <c r="AF227" s="113"/>
    </row>
    <row r="228" spans="1:32" x14ac:dyDescent="0.2">
      <c r="A228" s="113"/>
      <c r="B228" s="200"/>
      <c r="C228" s="113"/>
      <c r="D228" s="201"/>
      <c r="E228" s="201"/>
      <c r="F228" s="113"/>
      <c r="G228" s="113"/>
      <c r="H228" s="113"/>
      <c r="I228" s="203"/>
      <c r="J228" s="203"/>
      <c r="K228" s="204"/>
      <c r="L228" s="201"/>
      <c r="M228" s="201"/>
      <c r="N228" s="201"/>
      <c r="O228" s="201"/>
      <c r="P228" s="113"/>
      <c r="Q228" s="113"/>
      <c r="R228" s="113"/>
      <c r="S228" s="113"/>
      <c r="T228" s="201"/>
      <c r="U228" s="113"/>
      <c r="V228" s="113"/>
      <c r="W228" s="113"/>
      <c r="X228" s="113"/>
      <c r="Y228" s="113"/>
      <c r="Z228" s="113"/>
      <c r="AA228" s="113"/>
      <c r="AB228" s="201"/>
      <c r="AC228" s="113"/>
      <c r="AD228" s="113"/>
      <c r="AE228" s="113"/>
      <c r="AF228" s="113"/>
    </row>
    <row r="229" spans="1:32" x14ac:dyDescent="0.2">
      <c r="A229" s="113"/>
      <c r="B229" s="200"/>
      <c r="C229" s="113"/>
      <c r="D229" s="201"/>
      <c r="E229" s="201"/>
      <c r="F229" s="113"/>
      <c r="G229" s="113"/>
      <c r="H229" s="113"/>
      <c r="I229" s="203"/>
      <c r="J229" s="203"/>
      <c r="K229" s="204"/>
      <c r="L229" s="201"/>
      <c r="M229" s="201"/>
      <c r="N229" s="201"/>
      <c r="O229" s="201"/>
      <c r="P229" s="113"/>
      <c r="Q229" s="113"/>
      <c r="R229" s="113"/>
      <c r="S229" s="113"/>
      <c r="T229" s="201"/>
      <c r="U229" s="113"/>
      <c r="V229" s="113"/>
      <c r="W229" s="113"/>
      <c r="X229" s="113"/>
      <c r="Y229" s="113"/>
      <c r="Z229" s="113"/>
      <c r="AA229" s="113"/>
      <c r="AB229" s="201"/>
      <c r="AC229" s="113"/>
      <c r="AD229" s="113"/>
      <c r="AE229" s="113"/>
      <c r="AF229" s="113"/>
    </row>
    <row r="230" spans="1:32" x14ac:dyDescent="0.2">
      <c r="A230" s="113"/>
      <c r="B230" s="200"/>
      <c r="C230" s="113"/>
      <c r="D230" s="201"/>
      <c r="E230" s="201"/>
      <c r="F230" s="113"/>
      <c r="G230" s="113"/>
      <c r="H230" s="113"/>
      <c r="I230" s="203"/>
      <c r="J230" s="203"/>
      <c r="K230" s="204"/>
      <c r="L230" s="201"/>
      <c r="M230" s="201"/>
      <c r="N230" s="201"/>
      <c r="O230" s="201"/>
      <c r="P230" s="113"/>
      <c r="Q230" s="113"/>
      <c r="R230" s="113"/>
      <c r="S230" s="113"/>
      <c r="T230" s="201"/>
      <c r="U230" s="113"/>
      <c r="V230" s="113"/>
      <c r="W230" s="113"/>
      <c r="X230" s="113"/>
      <c r="Y230" s="113"/>
      <c r="Z230" s="113"/>
      <c r="AA230" s="113"/>
      <c r="AB230" s="201"/>
      <c r="AC230" s="113"/>
      <c r="AD230" s="113"/>
      <c r="AE230" s="113"/>
      <c r="AF230" s="113"/>
    </row>
    <row r="231" spans="1:32" x14ac:dyDescent="0.2">
      <c r="A231" s="113"/>
      <c r="B231" s="200"/>
      <c r="C231" s="113"/>
      <c r="D231" s="201"/>
      <c r="E231" s="201"/>
      <c r="F231" s="113"/>
      <c r="G231" s="113"/>
      <c r="H231" s="113"/>
      <c r="I231" s="203"/>
      <c r="J231" s="203"/>
      <c r="K231" s="204"/>
      <c r="L231" s="201"/>
      <c r="M231" s="201"/>
      <c r="N231" s="201"/>
      <c r="O231" s="201"/>
      <c r="P231" s="113"/>
      <c r="Q231" s="113"/>
      <c r="R231" s="113"/>
      <c r="S231" s="113"/>
      <c r="T231" s="201"/>
      <c r="U231" s="113"/>
      <c r="V231" s="113"/>
      <c r="W231" s="113"/>
      <c r="X231" s="113"/>
      <c r="Y231" s="113"/>
      <c r="Z231" s="113"/>
      <c r="AA231" s="113"/>
      <c r="AB231" s="201"/>
      <c r="AC231" s="113"/>
      <c r="AD231" s="113"/>
      <c r="AE231" s="113"/>
      <c r="AF231" s="113"/>
    </row>
    <row r="232" spans="1:32" x14ac:dyDescent="0.2">
      <c r="A232" s="113"/>
      <c r="B232" s="200"/>
      <c r="C232" s="113"/>
      <c r="D232" s="201"/>
      <c r="E232" s="201"/>
      <c r="F232" s="113"/>
      <c r="G232" s="113"/>
      <c r="H232" s="113"/>
      <c r="I232" s="203"/>
      <c r="J232" s="203"/>
      <c r="K232" s="204"/>
      <c r="L232" s="201"/>
      <c r="M232" s="201"/>
      <c r="N232" s="201"/>
      <c r="O232" s="201"/>
      <c r="P232" s="113"/>
      <c r="Q232" s="113"/>
      <c r="R232" s="113"/>
      <c r="S232" s="113"/>
      <c r="T232" s="201"/>
      <c r="U232" s="113"/>
      <c r="V232" s="113"/>
      <c r="W232" s="113"/>
      <c r="X232" s="113"/>
      <c r="Y232" s="113"/>
      <c r="Z232" s="113"/>
      <c r="AA232" s="113"/>
      <c r="AB232" s="201"/>
      <c r="AC232" s="113"/>
      <c r="AD232" s="113"/>
      <c r="AE232" s="113"/>
      <c r="AF232" s="113"/>
    </row>
    <row r="233" spans="1:32" x14ac:dyDescent="0.2">
      <c r="A233" s="113"/>
      <c r="B233" s="200"/>
      <c r="C233" s="113"/>
      <c r="D233" s="201"/>
      <c r="E233" s="201"/>
      <c r="F233" s="113"/>
      <c r="G233" s="113"/>
      <c r="H233" s="113"/>
      <c r="I233" s="203"/>
      <c r="J233" s="203"/>
      <c r="K233" s="204"/>
      <c r="L233" s="201"/>
      <c r="M233" s="201"/>
      <c r="N233" s="201"/>
      <c r="O233" s="201"/>
      <c r="P233" s="113"/>
      <c r="Q233" s="113"/>
      <c r="R233" s="113"/>
      <c r="S233" s="113"/>
      <c r="T233" s="201"/>
      <c r="U233" s="113"/>
      <c r="V233" s="113"/>
      <c r="W233" s="113"/>
      <c r="X233" s="113"/>
      <c r="Y233" s="113"/>
      <c r="Z233" s="113"/>
      <c r="AA233" s="113"/>
      <c r="AB233" s="201"/>
      <c r="AC233" s="113"/>
      <c r="AD233" s="113"/>
      <c r="AE233" s="113"/>
      <c r="AF233" s="113"/>
    </row>
    <row r="234" spans="1:32" x14ac:dyDescent="0.2">
      <c r="A234" s="113"/>
      <c r="B234" s="200"/>
      <c r="C234" s="113"/>
      <c r="D234" s="201"/>
      <c r="E234" s="201"/>
      <c r="F234" s="113"/>
      <c r="G234" s="113"/>
      <c r="H234" s="113"/>
      <c r="I234" s="203"/>
      <c r="J234" s="203"/>
      <c r="K234" s="204"/>
      <c r="L234" s="201"/>
      <c r="M234" s="201"/>
      <c r="N234" s="201"/>
      <c r="O234" s="201"/>
      <c r="P234" s="113"/>
      <c r="Q234" s="113"/>
      <c r="R234" s="113"/>
      <c r="S234" s="113"/>
      <c r="T234" s="201"/>
      <c r="U234" s="113"/>
      <c r="V234" s="113"/>
      <c r="W234" s="113"/>
      <c r="X234" s="113"/>
      <c r="Y234" s="113"/>
      <c r="Z234" s="113"/>
      <c r="AA234" s="113"/>
      <c r="AB234" s="201"/>
      <c r="AC234" s="113"/>
      <c r="AD234" s="113"/>
      <c r="AE234" s="113"/>
      <c r="AF234" s="113"/>
    </row>
    <row r="235" spans="1:32" x14ac:dyDescent="0.2">
      <c r="A235" s="113"/>
      <c r="B235" s="200"/>
      <c r="C235" s="113"/>
      <c r="D235" s="201"/>
      <c r="E235" s="201"/>
      <c r="F235" s="113"/>
      <c r="G235" s="113"/>
      <c r="H235" s="113"/>
      <c r="I235" s="203"/>
      <c r="J235" s="203"/>
      <c r="K235" s="204"/>
      <c r="L235" s="201"/>
      <c r="M235" s="201"/>
      <c r="N235" s="201"/>
      <c r="O235" s="201"/>
      <c r="P235" s="113"/>
      <c r="Q235" s="113"/>
      <c r="R235" s="113"/>
      <c r="S235" s="113"/>
      <c r="T235" s="201"/>
      <c r="U235" s="113"/>
      <c r="V235" s="113"/>
      <c r="W235" s="113"/>
      <c r="X235" s="113"/>
      <c r="Y235" s="113"/>
      <c r="Z235" s="113"/>
      <c r="AA235" s="113"/>
      <c r="AB235" s="201"/>
      <c r="AC235" s="113"/>
      <c r="AD235" s="113"/>
      <c r="AE235" s="113"/>
      <c r="AF235" s="113"/>
    </row>
    <row r="236" spans="1:32" x14ac:dyDescent="0.2">
      <c r="A236" s="113"/>
      <c r="B236" s="200"/>
      <c r="C236" s="113"/>
      <c r="D236" s="201"/>
      <c r="E236" s="201"/>
      <c r="F236" s="113"/>
      <c r="G236" s="113"/>
      <c r="H236" s="113"/>
      <c r="I236" s="203"/>
      <c r="J236" s="203"/>
      <c r="K236" s="204"/>
      <c r="L236" s="201"/>
      <c r="M236" s="201"/>
      <c r="N236" s="201"/>
      <c r="O236" s="201"/>
      <c r="P236" s="113"/>
      <c r="Q236" s="113"/>
      <c r="R236" s="113"/>
      <c r="S236" s="113"/>
      <c r="T236" s="201"/>
      <c r="U236" s="113"/>
      <c r="V236" s="113"/>
      <c r="W236" s="113"/>
      <c r="X236" s="113"/>
      <c r="Y236" s="113"/>
      <c r="Z236" s="113"/>
      <c r="AA236" s="113"/>
      <c r="AB236" s="201"/>
      <c r="AC236" s="113"/>
      <c r="AD236" s="113"/>
      <c r="AE236" s="113"/>
      <c r="AF236" s="113"/>
    </row>
    <row r="237" spans="1:32" x14ac:dyDescent="0.2">
      <c r="A237" s="113"/>
      <c r="B237" s="200"/>
      <c r="C237" s="113"/>
      <c r="D237" s="201"/>
      <c r="E237" s="201"/>
      <c r="F237" s="113"/>
      <c r="G237" s="113"/>
      <c r="H237" s="113"/>
      <c r="I237" s="203"/>
      <c r="J237" s="203"/>
      <c r="K237" s="204"/>
      <c r="L237" s="201"/>
      <c r="M237" s="201"/>
      <c r="N237" s="201"/>
      <c r="O237" s="201"/>
      <c r="P237" s="113"/>
      <c r="Q237" s="113"/>
      <c r="R237" s="113"/>
      <c r="S237" s="113"/>
      <c r="T237" s="201"/>
      <c r="U237" s="113"/>
      <c r="V237" s="113"/>
      <c r="W237" s="113"/>
      <c r="X237" s="113"/>
      <c r="Y237" s="113"/>
      <c r="Z237" s="113"/>
      <c r="AA237" s="113"/>
      <c r="AB237" s="201"/>
      <c r="AC237" s="113"/>
      <c r="AD237" s="113"/>
      <c r="AE237" s="113"/>
      <c r="AF237" s="113"/>
    </row>
    <row r="238" spans="1:32" x14ac:dyDescent="0.2">
      <c r="A238" s="113"/>
      <c r="B238" s="200"/>
      <c r="C238" s="113"/>
      <c r="D238" s="201"/>
      <c r="E238" s="201"/>
      <c r="F238" s="113"/>
      <c r="G238" s="113"/>
      <c r="H238" s="113"/>
      <c r="I238" s="203"/>
      <c r="J238" s="203"/>
      <c r="K238" s="204"/>
      <c r="L238" s="201"/>
      <c r="M238" s="201"/>
      <c r="N238" s="201"/>
      <c r="O238" s="201"/>
      <c r="P238" s="113"/>
      <c r="Q238" s="113"/>
      <c r="R238" s="113"/>
      <c r="S238" s="113"/>
      <c r="T238" s="201"/>
      <c r="U238" s="113"/>
      <c r="V238" s="113"/>
      <c r="W238" s="113"/>
      <c r="X238" s="113"/>
      <c r="Y238" s="113"/>
      <c r="Z238" s="113"/>
      <c r="AA238" s="113"/>
      <c r="AB238" s="201"/>
      <c r="AC238" s="113"/>
      <c r="AD238" s="113"/>
      <c r="AE238" s="113"/>
      <c r="AF238" s="113"/>
    </row>
    <row r="239" spans="1:32" x14ac:dyDescent="0.2">
      <c r="A239" s="113"/>
      <c r="B239" s="200"/>
      <c r="C239" s="113"/>
      <c r="D239" s="201"/>
      <c r="E239" s="201"/>
      <c r="F239" s="113"/>
      <c r="G239" s="113"/>
      <c r="H239" s="113"/>
      <c r="I239" s="203"/>
      <c r="J239" s="203"/>
      <c r="K239" s="204"/>
      <c r="L239" s="201"/>
      <c r="M239" s="201"/>
      <c r="N239" s="201"/>
      <c r="O239" s="201"/>
      <c r="P239" s="113"/>
      <c r="Q239" s="113"/>
      <c r="R239" s="113"/>
      <c r="S239" s="113"/>
      <c r="T239" s="201"/>
      <c r="U239" s="113"/>
      <c r="V239" s="113"/>
      <c r="W239" s="113"/>
      <c r="X239" s="113"/>
      <c r="Y239" s="113"/>
      <c r="Z239" s="113"/>
      <c r="AA239" s="113"/>
      <c r="AB239" s="201"/>
      <c r="AC239" s="113"/>
      <c r="AD239" s="113"/>
      <c r="AE239" s="113"/>
      <c r="AF239" s="113"/>
    </row>
    <row r="240" spans="1:32" x14ac:dyDescent="0.2">
      <c r="A240" s="113"/>
      <c r="B240" s="200"/>
      <c r="C240" s="113"/>
      <c r="D240" s="201"/>
      <c r="E240" s="201"/>
      <c r="F240" s="113"/>
      <c r="G240" s="113"/>
      <c r="H240" s="113"/>
      <c r="I240" s="203"/>
      <c r="J240" s="203"/>
      <c r="K240" s="204"/>
      <c r="L240" s="201"/>
      <c r="M240" s="201"/>
      <c r="N240" s="201"/>
      <c r="O240" s="201"/>
      <c r="P240" s="113"/>
      <c r="Q240" s="113"/>
      <c r="R240" s="113"/>
      <c r="S240" s="113"/>
      <c r="T240" s="201"/>
      <c r="U240" s="113"/>
      <c r="V240" s="113"/>
      <c r="W240" s="113"/>
      <c r="X240" s="113"/>
      <c r="Y240" s="113"/>
      <c r="Z240" s="113"/>
      <c r="AA240" s="113"/>
      <c r="AB240" s="201"/>
      <c r="AC240" s="113"/>
      <c r="AD240" s="113"/>
      <c r="AE240" s="113"/>
      <c r="AF240" s="113"/>
    </row>
    <row r="241" spans="1:32" x14ac:dyDescent="0.2">
      <c r="A241" s="113"/>
      <c r="B241" s="200"/>
      <c r="C241" s="113"/>
      <c r="D241" s="201"/>
      <c r="E241" s="201"/>
      <c r="F241" s="113"/>
      <c r="G241" s="113"/>
      <c r="H241" s="113"/>
      <c r="I241" s="203"/>
      <c r="J241" s="203"/>
      <c r="K241" s="204"/>
      <c r="L241" s="201"/>
      <c r="M241" s="201"/>
      <c r="N241" s="201"/>
      <c r="O241" s="201"/>
      <c r="P241" s="113"/>
      <c r="Q241" s="113"/>
      <c r="R241" s="113"/>
      <c r="S241" s="113"/>
      <c r="T241" s="201"/>
      <c r="U241" s="113"/>
      <c r="V241" s="113"/>
      <c r="W241" s="113"/>
      <c r="X241" s="113"/>
      <c r="Y241" s="113"/>
      <c r="Z241" s="113"/>
      <c r="AA241" s="113"/>
      <c r="AB241" s="201"/>
      <c r="AC241" s="113"/>
      <c r="AD241" s="113"/>
      <c r="AE241" s="113"/>
      <c r="AF241" s="113"/>
    </row>
    <row r="242" spans="1:32" x14ac:dyDescent="0.2">
      <c r="A242" s="113"/>
      <c r="B242" s="200"/>
      <c r="C242" s="113"/>
      <c r="D242" s="201"/>
      <c r="E242" s="201"/>
      <c r="F242" s="113"/>
      <c r="G242" s="113"/>
      <c r="H242" s="113"/>
      <c r="I242" s="203"/>
      <c r="J242" s="203"/>
      <c r="K242" s="204"/>
      <c r="L242" s="201"/>
      <c r="M242" s="201"/>
      <c r="N242" s="201"/>
      <c r="O242" s="201"/>
      <c r="P242" s="113"/>
      <c r="Q242" s="113"/>
      <c r="R242" s="113"/>
      <c r="S242" s="113"/>
      <c r="T242" s="201"/>
      <c r="U242" s="113"/>
      <c r="V242" s="113"/>
      <c r="W242" s="113"/>
      <c r="X242" s="113"/>
      <c r="Y242" s="113"/>
      <c r="Z242" s="113"/>
      <c r="AA242" s="113"/>
      <c r="AB242" s="201"/>
      <c r="AC242" s="113"/>
      <c r="AD242" s="113"/>
      <c r="AE242" s="113"/>
      <c r="AF242" s="113"/>
    </row>
    <row r="243" spans="1:32" x14ac:dyDescent="0.2">
      <c r="A243" s="113"/>
      <c r="B243" s="200"/>
      <c r="C243" s="113"/>
      <c r="D243" s="201"/>
      <c r="E243" s="201"/>
      <c r="F243" s="113"/>
      <c r="G243" s="113"/>
      <c r="H243" s="113"/>
      <c r="I243" s="203"/>
      <c r="J243" s="203"/>
      <c r="K243" s="204"/>
      <c r="L243" s="201"/>
      <c r="M243" s="201"/>
      <c r="N243" s="201"/>
      <c r="O243" s="201"/>
      <c r="P243" s="113"/>
      <c r="Q243" s="113"/>
      <c r="R243" s="113"/>
      <c r="S243" s="113"/>
      <c r="T243" s="201"/>
      <c r="U243" s="113"/>
      <c r="V243" s="113"/>
      <c r="W243" s="113"/>
      <c r="X243" s="113"/>
      <c r="Y243" s="113"/>
      <c r="Z243" s="113"/>
      <c r="AA243" s="113"/>
      <c r="AB243" s="201"/>
      <c r="AC243" s="113"/>
      <c r="AD243" s="113"/>
      <c r="AE243" s="113"/>
      <c r="AF243" s="113"/>
    </row>
    <row r="244" spans="1:32" x14ac:dyDescent="0.2">
      <c r="A244" s="113"/>
      <c r="B244" s="200"/>
      <c r="C244" s="113"/>
      <c r="D244" s="201"/>
      <c r="E244" s="201"/>
      <c r="F244" s="113"/>
      <c r="G244" s="113"/>
      <c r="H244" s="113"/>
      <c r="I244" s="203"/>
      <c r="J244" s="203"/>
      <c r="K244" s="204"/>
      <c r="L244" s="201"/>
      <c r="M244" s="201"/>
      <c r="N244" s="201"/>
      <c r="O244" s="201"/>
      <c r="P244" s="113"/>
      <c r="Q244" s="113"/>
      <c r="R244" s="113"/>
      <c r="S244" s="113"/>
      <c r="T244" s="201"/>
      <c r="U244" s="113"/>
      <c r="V244" s="113"/>
      <c r="W244" s="113"/>
      <c r="X244" s="113"/>
      <c r="Y244" s="113"/>
      <c r="Z244" s="113"/>
      <c r="AA244" s="113"/>
      <c r="AB244" s="201"/>
      <c r="AC244" s="113"/>
      <c r="AD244" s="113"/>
      <c r="AE244" s="113"/>
      <c r="AF244" s="113"/>
    </row>
    <row r="245" spans="1:32" x14ac:dyDescent="0.2">
      <c r="A245" s="113"/>
      <c r="B245" s="200"/>
      <c r="C245" s="113"/>
      <c r="D245" s="201"/>
      <c r="E245" s="201"/>
      <c r="F245" s="113"/>
      <c r="G245" s="113"/>
      <c r="H245" s="113"/>
      <c r="I245" s="203"/>
      <c r="J245" s="203"/>
      <c r="K245" s="204"/>
      <c r="L245" s="201"/>
      <c r="M245" s="201"/>
      <c r="N245" s="201"/>
      <c r="O245" s="201"/>
      <c r="P245" s="113"/>
      <c r="Q245" s="113"/>
      <c r="R245" s="113"/>
      <c r="S245" s="113"/>
      <c r="T245" s="201"/>
      <c r="U245" s="113"/>
      <c r="V245" s="113"/>
      <c r="W245" s="113"/>
      <c r="X245" s="113"/>
      <c r="Y245" s="113"/>
      <c r="Z245" s="113"/>
      <c r="AA245" s="113"/>
      <c r="AB245" s="201"/>
      <c r="AC245" s="113"/>
      <c r="AD245" s="113"/>
      <c r="AE245" s="113"/>
      <c r="AF245" s="113"/>
    </row>
    <row r="246" spans="1:32" x14ac:dyDescent="0.2">
      <c r="A246" s="113"/>
      <c r="B246" s="200"/>
      <c r="C246" s="113"/>
      <c r="D246" s="201"/>
      <c r="E246" s="201"/>
      <c r="F246" s="113"/>
      <c r="G246" s="113"/>
      <c r="H246" s="113"/>
      <c r="I246" s="203"/>
      <c r="J246" s="203"/>
      <c r="K246" s="204"/>
      <c r="L246" s="201"/>
      <c r="M246" s="201"/>
      <c r="N246" s="201"/>
      <c r="O246" s="201"/>
      <c r="P246" s="113"/>
      <c r="Q246" s="113"/>
      <c r="R246" s="113"/>
      <c r="S246" s="113"/>
      <c r="T246" s="201"/>
      <c r="U246" s="113"/>
      <c r="V246" s="113"/>
      <c r="W246" s="113"/>
      <c r="X246" s="113"/>
      <c r="Y246" s="113"/>
      <c r="Z246" s="113"/>
      <c r="AA246" s="113"/>
      <c r="AB246" s="201"/>
      <c r="AC246" s="113"/>
      <c r="AD246" s="113"/>
      <c r="AE246" s="113"/>
      <c r="AF246" s="113"/>
    </row>
    <row r="247" spans="1:32" x14ac:dyDescent="0.2">
      <c r="A247" s="113"/>
      <c r="B247" s="200"/>
      <c r="C247" s="113"/>
      <c r="D247" s="201"/>
      <c r="E247" s="201"/>
      <c r="F247" s="113"/>
      <c r="G247" s="113"/>
      <c r="H247" s="113"/>
      <c r="I247" s="203"/>
      <c r="J247" s="203"/>
      <c r="K247" s="204"/>
      <c r="L247" s="201"/>
      <c r="M247" s="201"/>
      <c r="N247" s="201"/>
      <c r="O247" s="201"/>
      <c r="P247" s="113"/>
      <c r="Q247" s="113"/>
      <c r="R247" s="113"/>
      <c r="S247" s="113"/>
      <c r="T247" s="201"/>
      <c r="U247" s="113"/>
      <c r="V247" s="113"/>
      <c r="W247" s="113"/>
      <c r="X247" s="113"/>
      <c r="Y247" s="113"/>
      <c r="Z247" s="113"/>
      <c r="AA247" s="113"/>
      <c r="AB247" s="201"/>
      <c r="AC247" s="113"/>
      <c r="AD247" s="113"/>
      <c r="AE247" s="113"/>
      <c r="AF247" s="113"/>
    </row>
    <row r="248" spans="1:32" x14ac:dyDescent="0.2">
      <c r="A248" s="113"/>
      <c r="B248" s="200"/>
      <c r="C248" s="113"/>
      <c r="D248" s="201"/>
      <c r="E248" s="201"/>
      <c r="F248" s="113"/>
      <c r="G248" s="113"/>
      <c r="H248" s="113"/>
      <c r="I248" s="203"/>
      <c r="J248" s="203"/>
      <c r="K248" s="204"/>
      <c r="L248" s="201"/>
      <c r="M248" s="201"/>
      <c r="N248" s="201"/>
      <c r="O248" s="201"/>
      <c r="P248" s="113"/>
      <c r="Q248" s="113"/>
      <c r="R248" s="113"/>
      <c r="S248" s="113"/>
      <c r="T248" s="201"/>
      <c r="U248" s="113"/>
      <c r="V248" s="113"/>
      <c r="W248" s="113"/>
      <c r="X248" s="113"/>
      <c r="Y248" s="113"/>
      <c r="Z248" s="113"/>
      <c r="AA248" s="113"/>
      <c r="AB248" s="201"/>
      <c r="AC248" s="113"/>
      <c r="AD248" s="113"/>
      <c r="AE248" s="113"/>
      <c r="AF248" s="113"/>
    </row>
    <row r="249" spans="1:32" x14ac:dyDescent="0.2">
      <c r="A249" s="113"/>
      <c r="B249" s="200"/>
      <c r="C249" s="113"/>
      <c r="D249" s="201"/>
      <c r="E249" s="201"/>
      <c r="F249" s="113"/>
      <c r="G249" s="113"/>
      <c r="H249" s="113"/>
      <c r="I249" s="203"/>
      <c r="J249" s="203"/>
      <c r="K249" s="204"/>
      <c r="L249" s="201"/>
      <c r="M249" s="201"/>
      <c r="N249" s="201"/>
      <c r="O249" s="201"/>
      <c r="P249" s="113"/>
      <c r="Q249" s="113"/>
      <c r="R249" s="113"/>
      <c r="S249" s="113"/>
      <c r="T249" s="201"/>
      <c r="U249" s="113"/>
      <c r="V249" s="113"/>
      <c r="W249" s="113"/>
      <c r="X249" s="113"/>
      <c r="Y249" s="113"/>
      <c r="Z249" s="113"/>
      <c r="AA249" s="113"/>
      <c r="AB249" s="201"/>
      <c r="AC249" s="113"/>
      <c r="AD249" s="113"/>
      <c r="AE249" s="113"/>
      <c r="AF249" s="113"/>
    </row>
    <row r="250" spans="1:32" x14ac:dyDescent="0.2">
      <c r="A250" s="113"/>
      <c r="B250" s="200"/>
      <c r="C250" s="113"/>
      <c r="D250" s="201"/>
      <c r="E250" s="201"/>
      <c r="F250" s="113"/>
      <c r="G250" s="113"/>
      <c r="H250" s="113"/>
      <c r="I250" s="203"/>
      <c r="J250" s="203"/>
      <c r="K250" s="204"/>
      <c r="L250" s="201"/>
      <c r="M250" s="201"/>
      <c r="N250" s="201"/>
      <c r="O250" s="201"/>
      <c r="P250" s="113"/>
      <c r="Q250" s="113"/>
      <c r="R250" s="113"/>
      <c r="S250" s="113"/>
      <c r="T250" s="201"/>
      <c r="U250" s="113"/>
      <c r="V250" s="113"/>
      <c r="W250" s="113"/>
      <c r="X250" s="113"/>
      <c r="Y250" s="113"/>
      <c r="Z250" s="113"/>
      <c r="AA250" s="113"/>
      <c r="AB250" s="201"/>
      <c r="AC250" s="113"/>
      <c r="AD250" s="113"/>
      <c r="AE250" s="113"/>
      <c r="AF250" s="113"/>
    </row>
    <row r="251" spans="1:32" x14ac:dyDescent="0.2">
      <c r="A251" s="113"/>
      <c r="B251" s="200"/>
      <c r="C251" s="113"/>
      <c r="D251" s="201"/>
      <c r="E251" s="201"/>
      <c r="F251" s="113"/>
      <c r="G251" s="113"/>
      <c r="H251" s="113"/>
      <c r="I251" s="203"/>
      <c r="J251" s="203"/>
      <c r="K251" s="204"/>
      <c r="L251" s="201"/>
      <c r="M251" s="201"/>
      <c r="N251" s="201"/>
      <c r="O251" s="201"/>
      <c r="P251" s="113"/>
      <c r="Q251" s="113"/>
      <c r="R251" s="113"/>
      <c r="S251" s="113"/>
      <c r="T251" s="201"/>
      <c r="U251" s="113"/>
      <c r="V251" s="113"/>
      <c r="W251" s="113"/>
      <c r="X251" s="113"/>
      <c r="Y251" s="113"/>
      <c r="Z251" s="113"/>
      <c r="AA251" s="113"/>
      <c r="AB251" s="201"/>
      <c r="AC251" s="113"/>
      <c r="AD251" s="113"/>
      <c r="AE251" s="113"/>
      <c r="AF251" s="113"/>
    </row>
    <row r="252" spans="1:32" x14ac:dyDescent="0.2">
      <c r="A252" s="113"/>
      <c r="B252" s="200"/>
      <c r="C252" s="113"/>
      <c r="D252" s="201"/>
      <c r="E252" s="201"/>
      <c r="F252" s="113"/>
      <c r="G252" s="113"/>
      <c r="H252" s="113"/>
      <c r="I252" s="203"/>
      <c r="J252" s="203"/>
      <c r="K252" s="204"/>
      <c r="L252" s="201"/>
      <c r="M252" s="201"/>
      <c r="N252" s="201"/>
      <c r="O252" s="201"/>
      <c r="P252" s="113"/>
      <c r="Q252" s="113"/>
      <c r="R252" s="113"/>
      <c r="S252" s="113"/>
      <c r="T252" s="201"/>
      <c r="U252" s="113"/>
      <c r="V252" s="113"/>
      <c r="W252" s="113"/>
      <c r="X252" s="113"/>
      <c r="Y252" s="113"/>
      <c r="Z252" s="113"/>
      <c r="AA252" s="113"/>
      <c r="AB252" s="201"/>
      <c r="AC252" s="113"/>
      <c r="AD252" s="113"/>
      <c r="AE252" s="113"/>
      <c r="AF252" s="113"/>
    </row>
    <row r="253" spans="1:32" x14ac:dyDescent="0.2">
      <c r="A253" s="113"/>
      <c r="B253" s="200"/>
      <c r="C253" s="113"/>
      <c r="D253" s="201"/>
      <c r="E253" s="201"/>
      <c r="F253" s="113"/>
      <c r="G253" s="113"/>
      <c r="H253" s="113"/>
      <c r="I253" s="203"/>
      <c r="J253" s="203"/>
      <c r="K253" s="204"/>
      <c r="L253" s="201"/>
      <c r="M253" s="201"/>
      <c r="N253" s="201"/>
      <c r="O253" s="201"/>
      <c r="P253" s="113"/>
      <c r="Q253" s="113"/>
      <c r="R253" s="113"/>
      <c r="S253" s="113"/>
      <c r="T253" s="201"/>
      <c r="U253" s="113"/>
      <c r="V253" s="113"/>
      <c r="W253" s="113"/>
      <c r="X253" s="113"/>
      <c r="Y253" s="113"/>
      <c r="Z253" s="113"/>
      <c r="AA253" s="113"/>
      <c r="AB253" s="201"/>
      <c r="AC253" s="113"/>
      <c r="AD253" s="113"/>
      <c r="AE253" s="113"/>
      <c r="AF253" s="113"/>
    </row>
    <row r="254" spans="1:32" x14ac:dyDescent="0.2">
      <c r="A254" s="113"/>
      <c r="B254" s="200"/>
      <c r="C254" s="113"/>
      <c r="D254" s="201"/>
      <c r="E254" s="201"/>
      <c r="F254" s="113"/>
      <c r="G254" s="113"/>
      <c r="H254" s="113"/>
      <c r="I254" s="203"/>
      <c r="J254" s="203"/>
      <c r="K254" s="204"/>
      <c r="L254" s="201"/>
      <c r="M254" s="201"/>
      <c r="N254" s="201"/>
      <c r="O254" s="201"/>
      <c r="P254" s="113"/>
      <c r="Q254" s="113"/>
      <c r="R254" s="113"/>
      <c r="S254" s="113"/>
      <c r="T254" s="201"/>
      <c r="U254" s="113"/>
      <c r="V254" s="113"/>
      <c r="W254" s="113"/>
      <c r="X254" s="113"/>
      <c r="Y254" s="113"/>
      <c r="Z254" s="113"/>
      <c r="AA254" s="113"/>
      <c r="AB254" s="201"/>
      <c r="AC254" s="113"/>
      <c r="AD254" s="113"/>
      <c r="AE254" s="113"/>
      <c r="AF254" s="113"/>
    </row>
    <row r="255" spans="1:32" x14ac:dyDescent="0.2">
      <c r="A255" s="113"/>
      <c r="B255" s="200"/>
      <c r="C255" s="113"/>
      <c r="D255" s="201"/>
      <c r="E255" s="201"/>
      <c r="F255" s="113"/>
      <c r="G255" s="113"/>
      <c r="H255" s="113"/>
      <c r="I255" s="203"/>
      <c r="J255" s="203"/>
      <c r="K255" s="204"/>
      <c r="L255" s="201"/>
      <c r="M255" s="201"/>
      <c r="N255" s="201"/>
      <c r="O255" s="201"/>
      <c r="P255" s="113"/>
      <c r="Q255" s="113"/>
      <c r="R255" s="113"/>
      <c r="S255" s="113"/>
      <c r="T255" s="201"/>
      <c r="U255" s="113"/>
      <c r="V255" s="113"/>
      <c r="W255" s="113"/>
      <c r="X255" s="113"/>
      <c r="Y255" s="113"/>
      <c r="Z255" s="113"/>
      <c r="AA255" s="113"/>
      <c r="AB255" s="201"/>
      <c r="AC255" s="113"/>
      <c r="AD255" s="113"/>
      <c r="AE255" s="113"/>
      <c r="AF255" s="113"/>
    </row>
    <row r="256" spans="1:32" x14ac:dyDescent="0.2">
      <c r="A256" s="113"/>
      <c r="B256" s="200"/>
      <c r="C256" s="113"/>
      <c r="D256" s="201"/>
      <c r="E256" s="201"/>
      <c r="F256" s="113"/>
      <c r="G256" s="113"/>
      <c r="H256" s="113"/>
      <c r="I256" s="203"/>
      <c r="J256" s="203"/>
      <c r="K256" s="204"/>
      <c r="L256" s="201"/>
      <c r="M256" s="201"/>
      <c r="N256" s="201"/>
      <c r="O256" s="201"/>
      <c r="P256" s="113"/>
      <c r="Q256" s="113"/>
      <c r="R256" s="113"/>
      <c r="S256" s="113"/>
      <c r="T256" s="201"/>
      <c r="U256" s="113"/>
      <c r="V256" s="113"/>
      <c r="W256" s="113"/>
      <c r="X256" s="113"/>
      <c r="Y256" s="113"/>
      <c r="Z256" s="113"/>
      <c r="AA256" s="113"/>
      <c r="AB256" s="201"/>
      <c r="AC256" s="113"/>
      <c r="AD256" s="113"/>
      <c r="AE256" s="113"/>
      <c r="AF256" s="113"/>
    </row>
    <row r="257" spans="1:32" x14ac:dyDescent="0.2">
      <c r="A257" s="113"/>
      <c r="B257" s="200"/>
      <c r="C257" s="113"/>
      <c r="D257" s="201"/>
      <c r="E257" s="201"/>
      <c r="F257" s="113"/>
      <c r="G257" s="113"/>
      <c r="H257" s="113"/>
      <c r="I257" s="203"/>
      <c r="J257" s="203"/>
      <c r="K257" s="204"/>
      <c r="L257" s="201"/>
      <c r="M257" s="201"/>
      <c r="N257" s="201"/>
      <c r="O257" s="201"/>
      <c r="P257" s="113"/>
      <c r="Q257" s="113"/>
      <c r="R257" s="113"/>
      <c r="S257" s="113"/>
      <c r="T257" s="201"/>
      <c r="U257" s="113"/>
      <c r="V257" s="113"/>
      <c r="W257" s="113"/>
      <c r="X257" s="113"/>
      <c r="Y257" s="113"/>
      <c r="Z257" s="113"/>
      <c r="AA257" s="113"/>
      <c r="AB257" s="201"/>
      <c r="AC257" s="113"/>
      <c r="AD257" s="113"/>
      <c r="AE257" s="113"/>
      <c r="AF257" s="113"/>
    </row>
    <row r="258" spans="1:32" x14ac:dyDescent="0.2">
      <c r="A258" s="113"/>
      <c r="B258" s="200"/>
      <c r="C258" s="113"/>
      <c r="D258" s="201"/>
      <c r="E258" s="201"/>
      <c r="F258" s="113"/>
      <c r="G258" s="113"/>
      <c r="H258" s="113"/>
      <c r="I258" s="203"/>
      <c r="J258" s="203"/>
      <c r="K258" s="204"/>
      <c r="L258" s="201"/>
      <c r="M258" s="201"/>
      <c r="N258" s="201"/>
      <c r="O258" s="201"/>
      <c r="P258" s="113"/>
      <c r="Q258" s="113"/>
      <c r="R258" s="113"/>
      <c r="S258" s="113"/>
      <c r="T258" s="201"/>
      <c r="U258" s="113"/>
      <c r="V258" s="113"/>
      <c r="W258" s="113"/>
      <c r="X258" s="113"/>
      <c r="Y258" s="113"/>
      <c r="Z258" s="113"/>
      <c r="AA258" s="113"/>
      <c r="AB258" s="201"/>
      <c r="AC258" s="113"/>
      <c r="AD258" s="113"/>
      <c r="AE258" s="113"/>
      <c r="AF258" s="113"/>
    </row>
    <row r="259" spans="1:32" x14ac:dyDescent="0.2">
      <c r="A259" s="113"/>
      <c r="B259" s="200"/>
      <c r="C259" s="113"/>
      <c r="D259" s="201"/>
      <c r="E259" s="201"/>
      <c r="F259" s="113"/>
      <c r="G259" s="113"/>
      <c r="H259" s="113"/>
      <c r="I259" s="203"/>
      <c r="J259" s="203"/>
      <c r="K259" s="204"/>
      <c r="L259" s="201"/>
      <c r="M259" s="201"/>
      <c r="N259" s="201"/>
      <c r="O259" s="201"/>
      <c r="P259" s="113"/>
      <c r="Q259" s="113"/>
      <c r="R259" s="113"/>
      <c r="S259" s="113"/>
      <c r="T259" s="201"/>
      <c r="U259" s="113"/>
      <c r="V259" s="113"/>
      <c r="W259" s="113"/>
      <c r="X259" s="113"/>
      <c r="Y259" s="113"/>
      <c r="Z259" s="113"/>
      <c r="AA259" s="113"/>
      <c r="AB259" s="201"/>
      <c r="AC259" s="113"/>
      <c r="AD259" s="113"/>
      <c r="AE259" s="113"/>
      <c r="AF259" s="113"/>
    </row>
    <row r="260" spans="1:32" x14ac:dyDescent="0.2">
      <c r="A260" s="113"/>
      <c r="B260" s="200"/>
      <c r="C260" s="113"/>
      <c r="D260" s="201"/>
      <c r="E260" s="201"/>
      <c r="F260" s="113"/>
      <c r="G260" s="113"/>
      <c r="H260" s="113"/>
      <c r="I260" s="203"/>
      <c r="J260" s="203"/>
      <c r="K260" s="204"/>
      <c r="L260" s="201"/>
      <c r="M260" s="201"/>
      <c r="N260" s="201"/>
      <c r="O260" s="201"/>
      <c r="P260" s="113"/>
      <c r="Q260" s="113"/>
      <c r="R260" s="113"/>
      <c r="S260" s="113"/>
      <c r="T260" s="201"/>
      <c r="U260" s="113"/>
      <c r="V260" s="113"/>
      <c r="W260" s="113"/>
      <c r="X260" s="113"/>
      <c r="Y260" s="113"/>
      <c r="Z260" s="113"/>
      <c r="AA260" s="113"/>
      <c r="AB260" s="201"/>
      <c r="AC260" s="113"/>
      <c r="AD260" s="113"/>
      <c r="AE260" s="113"/>
      <c r="AF260" s="113"/>
    </row>
    <row r="261" spans="1:32" x14ac:dyDescent="0.2">
      <c r="A261" s="113"/>
      <c r="B261" s="200"/>
      <c r="C261" s="113"/>
      <c r="D261" s="201"/>
      <c r="E261" s="201"/>
      <c r="F261" s="113"/>
      <c r="G261" s="113"/>
      <c r="H261" s="113"/>
      <c r="I261" s="203"/>
      <c r="J261" s="203"/>
      <c r="K261" s="204"/>
      <c r="L261" s="201"/>
      <c r="M261" s="201"/>
      <c r="N261" s="201"/>
      <c r="O261" s="201"/>
      <c r="P261" s="113"/>
      <c r="Q261" s="113"/>
      <c r="R261" s="113"/>
      <c r="S261" s="113"/>
      <c r="T261" s="201"/>
      <c r="U261" s="113"/>
      <c r="V261" s="113"/>
      <c r="W261" s="113"/>
      <c r="X261" s="113"/>
      <c r="Y261" s="113"/>
      <c r="Z261" s="113"/>
      <c r="AA261" s="113"/>
      <c r="AB261" s="201"/>
      <c r="AC261" s="113"/>
      <c r="AD261" s="113"/>
      <c r="AE261" s="113"/>
      <c r="AF261" s="113"/>
    </row>
    <row r="262" spans="1:32" x14ac:dyDescent="0.2">
      <c r="A262" s="113"/>
      <c r="B262" s="200"/>
      <c r="C262" s="113"/>
      <c r="D262" s="201"/>
      <c r="E262" s="201"/>
      <c r="F262" s="113"/>
      <c r="G262" s="113"/>
      <c r="H262" s="113"/>
      <c r="I262" s="203"/>
      <c r="J262" s="203"/>
      <c r="K262" s="204"/>
      <c r="L262" s="201"/>
      <c r="M262" s="201"/>
      <c r="N262" s="201"/>
      <c r="O262" s="201"/>
      <c r="P262" s="113"/>
      <c r="Q262" s="113"/>
      <c r="R262" s="113"/>
      <c r="S262" s="113"/>
      <c r="T262" s="201"/>
      <c r="U262" s="113"/>
      <c r="V262" s="113"/>
      <c r="W262" s="113"/>
      <c r="X262" s="113"/>
      <c r="Y262" s="113"/>
      <c r="Z262" s="113"/>
      <c r="AA262" s="113"/>
      <c r="AB262" s="201"/>
      <c r="AC262" s="113"/>
      <c r="AD262" s="113"/>
      <c r="AE262" s="113"/>
      <c r="AF262" s="113"/>
    </row>
    <row r="263" spans="1:32" x14ac:dyDescent="0.2">
      <c r="A263" s="113"/>
      <c r="B263" s="200"/>
      <c r="C263" s="113"/>
      <c r="D263" s="201"/>
      <c r="E263" s="201"/>
      <c r="F263" s="113"/>
      <c r="G263" s="113"/>
      <c r="H263" s="113"/>
      <c r="I263" s="203"/>
      <c r="J263" s="203"/>
      <c r="K263" s="204"/>
      <c r="L263" s="201"/>
      <c r="M263" s="201"/>
      <c r="N263" s="201"/>
      <c r="O263" s="201"/>
      <c r="P263" s="113"/>
      <c r="Q263" s="113"/>
      <c r="R263" s="113"/>
      <c r="S263" s="113"/>
      <c r="T263" s="201"/>
      <c r="U263" s="113"/>
      <c r="V263" s="113"/>
      <c r="W263" s="113"/>
      <c r="X263" s="113"/>
      <c r="Y263" s="113"/>
      <c r="Z263" s="113"/>
      <c r="AA263" s="113"/>
      <c r="AB263" s="201"/>
      <c r="AC263" s="113"/>
      <c r="AD263" s="113"/>
      <c r="AE263" s="113"/>
      <c r="AF263" s="113"/>
    </row>
    <row r="264" spans="1:32" x14ac:dyDescent="0.2">
      <c r="A264" s="113"/>
      <c r="B264" s="200"/>
      <c r="C264" s="113"/>
      <c r="D264" s="201"/>
      <c r="E264" s="201"/>
      <c r="F264" s="113"/>
      <c r="G264" s="113"/>
      <c r="H264" s="113"/>
      <c r="I264" s="203"/>
      <c r="J264" s="203"/>
      <c r="K264" s="204"/>
      <c r="L264" s="201"/>
      <c r="M264" s="201"/>
      <c r="N264" s="201"/>
      <c r="O264" s="201"/>
      <c r="P264" s="113"/>
      <c r="Q264" s="113"/>
      <c r="R264" s="113"/>
      <c r="S264" s="113"/>
      <c r="T264" s="201"/>
      <c r="U264" s="113"/>
      <c r="V264" s="113"/>
      <c r="W264" s="113"/>
      <c r="X264" s="113"/>
      <c r="Y264" s="113"/>
      <c r="Z264" s="113"/>
      <c r="AA264" s="113"/>
      <c r="AB264" s="201"/>
      <c r="AC264" s="113"/>
      <c r="AD264" s="113"/>
      <c r="AE264" s="113"/>
      <c r="AF264" s="113"/>
    </row>
    <row r="265" spans="1:32" x14ac:dyDescent="0.2">
      <c r="A265" s="113"/>
      <c r="B265" s="200"/>
      <c r="C265" s="113"/>
      <c r="D265" s="201"/>
      <c r="E265" s="201"/>
      <c r="F265" s="113"/>
      <c r="G265" s="113"/>
      <c r="H265" s="113"/>
      <c r="I265" s="203"/>
      <c r="J265" s="203"/>
      <c r="K265" s="204"/>
      <c r="L265" s="201"/>
      <c r="M265" s="201"/>
      <c r="N265" s="201"/>
      <c r="O265" s="201"/>
      <c r="P265" s="113"/>
      <c r="Q265" s="113"/>
      <c r="R265" s="113"/>
      <c r="S265" s="113"/>
      <c r="T265" s="201"/>
      <c r="U265" s="113"/>
      <c r="V265" s="113"/>
      <c r="W265" s="113"/>
      <c r="X265" s="113"/>
      <c r="Y265" s="113"/>
      <c r="Z265" s="113"/>
      <c r="AA265" s="113"/>
      <c r="AB265" s="201"/>
      <c r="AC265" s="113"/>
      <c r="AD265" s="113"/>
      <c r="AE265" s="113"/>
      <c r="AF265" s="113"/>
    </row>
    <row r="266" spans="1:32" x14ac:dyDescent="0.2">
      <c r="A266" s="113"/>
      <c r="B266" s="200"/>
      <c r="C266" s="113"/>
      <c r="D266" s="201"/>
      <c r="E266" s="201"/>
      <c r="F266" s="113"/>
      <c r="G266" s="113"/>
      <c r="H266" s="113"/>
      <c r="I266" s="203"/>
      <c r="J266" s="203"/>
      <c r="K266" s="204"/>
      <c r="L266" s="201"/>
      <c r="M266" s="201"/>
      <c r="N266" s="201"/>
      <c r="O266" s="201"/>
      <c r="P266" s="113"/>
      <c r="Q266" s="113"/>
      <c r="R266" s="113"/>
      <c r="S266" s="113"/>
      <c r="T266" s="201"/>
      <c r="U266" s="113"/>
      <c r="V266" s="113"/>
      <c r="W266" s="113"/>
      <c r="X266" s="113"/>
      <c r="Y266" s="113"/>
      <c r="Z266" s="113"/>
      <c r="AA266" s="113"/>
      <c r="AB266" s="201"/>
      <c r="AC266" s="113"/>
      <c r="AD266" s="113"/>
      <c r="AE266" s="113"/>
      <c r="AF266" s="113"/>
    </row>
    <row r="267" spans="1:32" x14ac:dyDescent="0.2">
      <c r="A267" s="113"/>
      <c r="B267" s="200"/>
      <c r="C267" s="113"/>
      <c r="D267" s="201"/>
      <c r="E267" s="201"/>
      <c r="F267" s="113"/>
      <c r="G267" s="113"/>
      <c r="H267" s="113"/>
      <c r="I267" s="203"/>
      <c r="J267" s="203"/>
      <c r="K267" s="204"/>
      <c r="L267" s="201"/>
      <c r="M267" s="201"/>
      <c r="N267" s="201"/>
      <c r="O267" s="201"/>
      <c r="P267" s="113"/>
      <c r="Q267" s="113"/>
      <c r="R267" s="113"/>
      <c r="S267" s="113"/>
      <c r="T267" s="201"/>
      <c r="U267" s="113"/>
      <c r="V267" s="113"/>
      <c r="W267" s="113"/>
      <c r="X267" s="113"/>
      <c r="Y267" s="113"/>
      <c r="Z267" s="113"/>
      <c r="AA267" s="113"/>
      <c r="AB267" s="201"/>
      <c r="AC267" s="113"/>
      <c r="AD267" s="113"/>
      <c r="AE267" s="113"/>
      <c r="AF267" s="113"/>
    </row>
    <row r="268" spans="1:32" x14ac:dyDescent="0.2">
      <c r="A268" s="113"/>
      <c r="B268" s="200"/>
      <c r="C268" s="113"/>
      <c r="D268" s="201"/>
      <c r="E268" s="201"/>
      <c r="F268" s="113"/>
      <c r="G268" s="113"/>
      <c r="H268" s="113"/>
      <c r="I268" s="203"/>
      <c r="J268" s="203"/>
      <c r="K268" s="204"/>
      <c r="L268" s="201"/>
      <c r="M268" s="201"/>
      <c r="N268" s="201"/>
      <c r="O268" s="201"/>
      <c r="P268" s="113"/>
      <c r="Q268" s="113"/>
      <c r="R268" s="113"/>
      <c r="S268" s="113"/>
      <c r="T268" s="201"/>
      <c r="U268" s="113"/>
      <c r="V268" s="113"/>
      <c r="W268" s="113"/>
      <c r="X268" s="113"/>
      <c r="Y268" s="113"/>
      <c r="Z268" s="113"/>
      <c r="AA268" s="113"/>
      <c r="AB268" s="201"/>
      <c r="AC268" s="113"/>
      <c r="AD268" s="113"/>
      <c r="AE268" s="113"/>
      <c r="AF268" s="113"/>
    </row>
    <row r="269" spans="1:32" x14ac:dyDescent="0.2">
      <c r="A269" s="113"/>
      <c r="B269" s="200"/>
      <c r="C269" s="113"/>
      <c r="D269" s="201"/>
      <c r="E269" s="201"/>
      <c r="F269" s="113"/>
      <c r="G269" s="113"/>
      <c r="H269" s="113"/>
      <c r="I269" s="203"/>
      <c r="J269" s="203"/>
      <c r="K269" s="204"/>
      <c r="L269" s="201"/>
      <c r="M269" s="201"/>
      <c r="N269" s="201"/>
      <c r="O269" s="201"/>
      <c r="P269" s="113"/>
      <c r="Q269" s="113"/>
      <c r="R269" s="113"/>
      <c r="S269" s="113"/>
      <c r="T269" s="201"/>
      <c r="U269" s="113"/>
      <c r="V269" s="113"/>
      <c r="W269" s="113"/>
      <c r="X269" s="113"/>
      <c r="Y269" s="113"/>
      <c r="Z269" s="113"/>
      <c r="AA269" s="113"/>
      <c r="AB269" s="201"/>
      <c r="AC269" s="113"/>
      <c r="AD269" s="113"/>
      <c r="AE269" s="113"/>
      <c r="AF269" s="113"/>
    </row>
    <row r="270" spans="1:32" x14ac:dyDescent="0.2">
      <c r="A270" s="113"/>
      <c r="B270" s="200"/>
      <c r="C270" s="113"/>
      <c r="D270" s="201"/>
      <c r="E270" s="201"/>
      <c r="F270" s="113"/>
      <c r="G270" s="113"/>
      <c r="H270" s="113"/>
      <c r="I270" s="203"/>
      <c r="J270" s="203"/>
      <c r="K270" s="204"/>
      <c r="L270" s="201"/>
      <c r="M270" s="201"/>
      <c r="N270" s="201"/>
      <c r="O270" s="201"/>
      <c r="P270" s="113"/>
      <c r="Q270" s="113"/>
      <c r="R270" s="113"/>
      <c r="S270" s="113"/>
      <c r="T270" s="201"/>
      <c r="U270" s="113"/>
      <c r="V270" s="113"/>
      <c r="W270" s="113"/>
      <c r="X270" s="113"/>
      <c r="Y270" s="113"/>
      <c r="Z270" s="113"/>
      <c r="AA270" s="113"/>
      <c r="AB270" s="201"/>
      <c r="AC270" s="113"/>
      <c r="AD270" s="113"/>
      <c r="AE270" s="113"/>
      <c r="AF270" s="113"/>
    </row>
    <row r="271" spans="1:32" x14ac:dyDescent="0.2">
      <c r="A271" s="113"/>
      <c r="B271" s="200"/>
      <c r="C271" s="113"/>
      <c r="D271" s="201"/>
      <c r="E271" s="201"/>
      <c r="F271" s="113"/>
      <c r="G271" s="113"/>
      <c r="H271" s="113"/>
      <c r="I271" s="203"/>
      <c r="J271" s="203"/>
      <c r="K271" s="204"/>
      <c r="L271" s="201"/>
      <c r="M271" s="201"/>
      <c r="N271" s="201"/>
      <c r="O271" s="201"/>
      <c r="P271" s="113"/>
      <c r="Q271" s="113"/>
      <c r="R271" s="113"/>
      <c r="S271" s="113"/>
      <c r="T271" s="201"/>
      <c r="U271" s="113"/>
      <c r="V271" s="113"/>
      <c r="W271" s="113"/>
      <c r="X271" s="113"/>
      <c r="Y271" s="113"/>
      <c r="Z271" s="113"/>
      <c r="AA271" s="113"/>
      <c r="AB271" s="201"/>
      <c r="AC271" s="113"/>
      <c r="AD271" s="113"/>
      <c r="AE271" s="113"/>
      <c r="AF271" s="113"/>
    </row>
    <row r="272" spans="1:32" x14ac:dyDescent="0.2">
      <c r="A272" s="113"/>
      <c r="B272" s="200"/>
      <c r="C272" s="113"/>
      <c r="D272" s="201"/>
      <c r="E272" s="201"/>
      <c r="F272" s="113"/>
      <c r="G272" s="113"/>
      <c r="H272" s="113"/>
      <c r="I272" s="203"/>
      <c r="J272" s="203"/>
      <c r="K272" s="204"/>
      <c r="L272" s="201"/>
      <c r="M272" s="201"/>
      <c r="N272" s="201"/>
      <c r="O272" s="201"/>
      <c r="P272" s="113"/>
      <c r="Q272" s="113"/>
      <c r="R272" s="113"/>
      <c r="S272" s="113"/>
      <c r="T272" s="201"/>
      <c r="U272" s="113"/>
      <c r="V272" s="113"/>
      <c r="W272" s="113"/>
      <c r="X272" s="113"/>
      <c r="Y272" s="113"/>
      <c r="Z272" s="113"/>
      <c r="AA272" s="113"/>
      <c r="AB272" s="201"/>
      <c r="AC272" s="113"/>
      <c r="AD272" s="113"/>
      <c r="AE272" s="113"/>
      <c r="AF272" s="113"/>
    </row>
    <row r="273" spans="1:32" x14ac:dyDescent="0.2">
      <c r="A273" s="113"/>
      <c r="B273" s="200"/>
      <c r="C273" s="113"/>
      <c r="D273" s="201"/>
      <c r="E273" s="201"/>
      <c r="F273" s="113"/>
      <c r="G273" s="113"/>
      <c r="H273" s="113"/>
      <c r="I273" s="203"/>
      <c r="J273" s="203"/>
      <c r="K273" s="204"/>
      <c r="L273" s="201"/>
      <c r="M273" s="201"/>
      <c r="N273" s="201"/>
      <c r="O273" s="201"/>
      <c r="P273" s="113"/>
      <c r="Q273" s="113"/>
      <c r="R273" s="113"/>
      <c r="S273" s="113"/>
      <c r="T273" s="201"/>
      <c r="U273" s="113"/>
      <c r="V273" s="113"/>
      <c r="W273" s="113"/>
      <c r="X273" s="113"/>
      <c r="Y273" s="113"/>
      <c r="Z273" s="113"/>
      <c r="AA273" s="113"/>
      <c r="AB273" s="201"/>
      <c r="AC273" s="113"/>
      <c r="AD273" s="113"/>
      <c r="AE273" s="113"/>
      <c r="AF273" s="113"/>
    </row>
    <row r="274" spans="1:32" x14ac:dyDescent="0.2">
      <c r="A274" s="113"/>
      <c r="B274" s="200"/>
      <c r="C274" s="113"/>
      <c r="D274" s="201"/>
      <c r="E274" s="201"/>
      <c r="F274" s="113"/>
      <c r="G274" s="113"/>
      <c r="H274" s="113"/>
      <c r="I274" s="203"/>
      <c r="J274" s="203"/>
      <c r="K274" s="204"/>
      <c r="L274" s="201"/>
      <c r="M274" s="201"/>
      <c r="N274" s="201"/>
      <c r="O274" s="201"/>
      <c r="P274" s="113"/>
      <c r="Q274" s="113"/>
      <c r="R274" s="113"/>
      <c r="S274" s="113"/>
      <c r="T274" s="201"/>
      <c r="U274" s="113"/>
      <c r="V274" s="113"/>
      <c r="W274" s="113"/>
      <c r="X274" s="113"/>
      <c r="Y274" s="113"/>
      <c r="Z274" s="113"/>
      <c r="AA274" s="113"/>
      <c r="AB274" s="201"/>
      <c r="AC274" s="113"/>
      <c r="AD274" s="113"/>
      <c r="AE274" s="113"/>
      <c r="AF274" s="113"/>
    </row>
    <row r="275" spans="1:32" x14ac:dyDescent="0.2">
      <c r="A275" s="113"/>
      <c r="B275" s="200"/>
      <c r="C275" s="113"/>
      <c r="D275" s="201"/>
      <c r="E275" s="201"/>
      <c r="F275" s="113"/>
      <c r="G275" s="113"/>
      <c r="H275" s="113"/>
      <c r="I275" s="203"/>
      <c r="J275" s="203"/>
      <c r="K275" s="204"/>
      <c r="L275" s="201"/>
      <c r="M275" s="201"/>
      <c r="N275" s="201"/>
      <c r="O275" s="201"/>
      <c r="P275" s="113"/>
      <c r="Q275" s="113"/>
      <c r="R275" s="113"/>
      <c r="S275" s="113"/>
      <c r="T275" s="201"/>
      <c r="U275" s="113"/>
      <c r="V275" s="113"/>
      <c r="W275" s="113"/>
      <c r="X275" s="113"/>
      <c r="Y275" s="113"/>
      <c r="Z275" s="113"/>
      <c r="AA275" s="113"/>
      <c r="AB275" s="201"/>
      <c r="AC275" s="113"/>
      <c r="AD275" s="113"/>
      <c r="AE275" s="113"/>
      <c r="AF275" s="113"/>
    </row>
    <row r="276" spans="1:32" x14ac:dyDescent="0.2">
      <c r="A276" s="113"/>
      <c r="B276" s="200"/>
      <c r="C276" s="113"/>
      <c r="D276" s="201"/>
      <c r="E276" s="201"/>
      <c r="F276" s="113"/>
      <c r="G276" s="113"/>
      <c r="H276" s="113"/>
      <c r="I276" s="203"/>
      <c r="J276" s="203"/>
      <c r="K276" s="204"/>
      <c r="L276" s="201"/>
      <c r="M276" s="201"/>
      <c r="N276" s="201"/>
      <c r="O276" s="201"/>
      <c r="P276" s="113"/>
      <c r="Q276" s="113"/>
      <c r="R276" s="113"/>
      <c r="S276" s="113"/>
      <c r="T276" s="201"/>
      <c r="U276" s="113"/>
      <c r="V276" s="113"/>
      <c r="W276" s="113"/>
      <c r="X276" s="113"/>
      <c r="Y276" s="113"/>
      <c r="Z276" s="113"/>
      <c r="AA276" s="113"/>
      <c r="AB276" s="201"/>
      <c r="AC276" s="113"/>
      <c r="AD276" s="113"/>
      <c r="AE276" s="113"/>
      <c r="AF276" s="113"/>
    </row>
    <row r="277" spans="1:32" x14ac:dyDescent="0.2">
      <c r="A277" s="113"/>
      <c r="B277" s="200"/>
      <c r="C277" s="113"/>
      <c r="D277" s="201"/>
      <c r="E277" s="201"/>
      <c r="F277" s="113"/>
      <c r="G277" s="113"/>
      <c r="H277" s="113"/>
      <c r="I277" s="203"/>
      <c r="J277" s="203"/>
      <c r="K277" s="204"/>
      <c r="L277" s="201"/>
      <c r="M277" s="201"/>
      <c r="N277" s="201"/>
      <c r="O277" s="201"/>
      <c r="P277" s="113"/>
      <c r="Q277" s="113"/>
      <c r="R277" s="113"/>
      <c r="S277" s="113"/>
      <c r="T277" s="201"/>
      <c r="U277" s="113"/>
      <c r="V277" s="113"/>
      <c r="W277" s="113"/>
      <c r="X277" s="113"/>
      <c r="Y277" s="113"/>
      <c r="Z277" s="113"/>
      <c r="AA277" s="113"/>
      <c r="AB277" s="201"/>
      <c r="AC277" s="113"/>
      <c r="AD277" s="113"/>
      <c r="AE277" s="113"/>
      <c r="AF277" s="113"/>
    </row>
    <row r="278" spans="1:32" x14ac:dyDescent="0.2">
      <c r="A278" s="113"/>
      <c r="B278" s="200"/>
      <c r="C278" s="113"/>
      <c r="D278" s="201"/>
      <c r="E278" s="201"/>
      <c r="F278" s="113"/>
      <c r="G278" s="113"/>
      <c r="H278" s="113"/>
      <c r="I278" s="203"/>
      <c r="J278" s="203"/>
      <c r="K278" s="204"/>
      <c r="L278" s="201"/>
      <c r="M278" s="201"/>
      <c r="N278" s="201"/>
      <c r="O278" s="201"/>
      <c r="P278" s="113"/>
      <c r="Q278" s="113"/>
      <c r="R278" s="113"/>
      <c r="S278" s="113"/>
      <c r="T278" s="201"/>
      <c r="U278" s="113"/>
      <c r="V278" s="113"/>
      <c r="W278" s="113"/>
      <c r="X278" s="113"/>
      <c r="Y278" s="113"/>
      <c r="Z278" s="113"/>
      <c r="AA278" s="113"/>
      <c r="AB278" s="201"/>
      <c r="AC278" s="113"/>
      <c r="AD278" s="113"/>
      <c r="AE278" s="113"/>
      <c r="AF278" s="113"/>
    </row>
    <row r="279" spans="1:32" x14ac:dyDescent="0.2">
      <c r="A279" s="113"/>
      <c r="B279" s="200"/>
      <c r="C279" s="113"/>
      <c r="D279" s="201"/>
      <c r="E279" s="201"/>
      <c r="F279" s="113"/>
      <c r="G279" s="113"/>
      <c r="H279" s="113"/>
      <c r="I279" s="203"/>
      <c r="J279" s="203"/>
      <c r="K279" s="204"/>
      <c r="L279" s="201"/>
      <c r="M279" s="201"/>
      <c r="N279" s="201"/>
      <c r="O279" s="201"/>
      <c r="P279" s="113"/>
      <c r="Q279" s="113"/>
      <c r="R279" s="113"/>
      <c r="S279" s="113"/>
      <c r="T279" s="201"/>
      <c r="U279" s="113"/>
      <c r="V279" s="113"/>
      <c r="W279" s="113"/>
      <c r="X279" s="113"/>
      <c r="Y279" s="113"/>
      <c r="Z279" s="113"/>
      <c r="AA279" s="113"/>
      <c r="AB279" s="201"/>
      <c r="AC279" s="113"/>
      <c r="AD279" s="113"/>
      <c r="AE279" s="113"/>
      <c r="AF279" s="113"/>
    </row>
    <row r="280" spans="1:32" x14ac:dyDescent="0.2">
      <c r="A280" s="113"/>
      <c r="B280" s="200"/>
      <c r="C280" s="113"/>
      <c r="D280" s="201"/>
      <c r="E280" s="201"/>
      <c r="F280" s="113"/>
      <c r="G280" s="113"/>
      <c r="H280" s="113"/>
      <c r="I280" s="203"/>
      <c r="J280" s="203"/>
      <c r="K280" s="204"/>
      <c r="L280" s="201"/>
      <c r="M280" s="201"/>
      <c r="N280" s="201"/>
      <c r="O280" s="201"/>
      <c r="P280" s="113"/>
      <c r="Q280" s="113"/>
      <c r="R280" s="113"/>
      <c r="S280" s="113"/>
      <c r="T280" s="201"/>
      <c r="U280" s="113"/>
      <c r="V280" s="113"/>
      <c r="W280" s="113"/>
      <c r="X280" s="113"/>
      <c r="Y280" s="113"/>
      <c r="Z280" s="113"/>
      <c r="AA280" s="113"/>
      <c r="AB280" s="201"/>
      <c r="AC280" s="113"/>
      <c r="AD280" s="113"/>
      <c r="AE280" s="113"/>
      <c r="AF280" s="113"/>
    </row>
    <row r="281" spans="1:32" x14ac:dyDescent="0.2">
      <c r="A281" s="113"/>
      <c r="B281" s="200"/>
      <c r="C281" s="113"/>
      <c r="D281" s="201"/>
      <c r="E281" s="201"/>
      <c r="F281" s="113"/>
      <c r="G281" s="113"/>
      <c r="H281" s="113"/>
      <c r="I281" s="203"/>
      <c r="J281" s="203"/>
      <c r="K281" s="204"/>
      <c r="L281" s="201"/>
      <c r="M281" s="201"/>
      <c r="N281" s="201"/>
      <c r="O281" s="201"/>
      <c r="P281" s="113"/>
      <c r="Q281" s="113"/>
      <c r="R281" s="113"/>
      <c r="S281" s="113"/>
      <c r="T281" s="201"/>
      <c r="U281" s="113"/>
      <c r="V281" s="113"/>
      <c r="W281" s="113"/>
      <c r="X281" s="113"/>
      <c r="Y281" s="113"/>
      <c r="Z281" s="113"/>
      <c r="AA281" s="113"/>
      <c r="AB281" s="201"/>
      <c r="AC281" s="113"/>
      <c r="AD281" s="113"/>
      <c r="AE281" s="113"/>
      <c r="AF281" s="113"/>
    </row>
    <row r="282" spans="1:32" x14ac:dyDescent="0.2">
      <c r="A282" s="113"/>
      <c r="B282" s="200"/>
      <c r="C282" s="113"/>
      <c r="D282" s="201"/>
      <c r="E282" s="201"/>
      <c r="F282" s="113"/>
      <c r="G282" s="113"/>
      <c r="H282" s="113"/>
      <c r="I282" s="203"/>
      <c r="J282" s="203"/>
      <c r="K282" s="204"/>
      <c r="L282" s="201"/>
      <c r="M282" s="201"/>
      <c r="N282" s="201"/>
      <c r="O282" s="201"/>
      <c r="P282" s="113"/>
      <c r="Q282" s="113"/>
      <c r="R282" s="113"/>
      <c r="S282" s="113"/>
      <c r="T282" s="201"/>
      <c r="U282" s="113"/>
      <c r="V282" s="113"/>
      <c r="W282" s="113"/>
      <c r="X282" s="113"/>
      <c r="Y282" s="113"/>
      <c r="Z282" s="113"/>
      <c r="AA282" s="113"/>
      <c r="AB282" s="201"/>
      <c r="AC282" s="113"/>
      <c r="AD282" s="113"/>
      <c r="AE282" s="113"/>
      <c r="AF282" s="113"/>
    </row>
    <row r="283" spans="1:32" x14ac:dyDescent="0.2">
      <c r="A283" s="113"/>
      <c r="B283" s="200"/>
      <c r="C283" s="113"/>
      <c r="D283" s="201"/>
      <c r="E283" s="201"/>
      <c r="F283" s="113"/>
      <c r="G283" s="113"/>
      <c r="H283" s="113"/>
      <c r="I283" s="203"/>
      <c r="J283" s="203"/>
      <c r="K283" s="204"/>
      <c r="L283" s="201"/>
      <c r="M283" s="201"/>
      <c r="N283" s="201"/>
      <c r="O283" s="201"/>
      <c r="P283" s="113"/>
      <c r="Q283" s="113"/>
      <c r="R283" s="113"/>
      <c r="S283" s="113"/>
      <c r="T283" s="201"/>
      <c r="U283" s="113"/>
      <c r="V283" s="113"/>
      <c r="W283" s="113"/>
      <c r="X283" s="113"/>
      <c r="Y283" s="113"/>
      <c r="Z283" s="113"/>
      <c r="AA283" s="113"/>
      <c r="AB283" s="201"/>
      <c r="AC283" s="113"/>
      <c r="AD283" s="113"/>
      <c r="AE283" s="113"/>
      <c r="AF283" s="113"/>
    </row>
    <row r="284" spans="1:32" x14ac:dyDescent="0.2">
      <c r="A284" s="113"/>
      <c r="B284" s="200"/>
      <c r="C284" s="113"/>
      <c r="D284" s="201"/>
      <c r="E284" s="201"/>
      <c r="F284" s="113"/>
      <c r="G284" s="113"/>
      <c r="H284" s="113"/>
      <c r="I284" s="203"/>
      <c r="J284" s="203"/>
      <c r="K284" s="204"/>
      <c r="L284" s="201"/>
      <c r="M284" s="201"/>
      <c r="N284" s="201"/>
      <c r="O284" s="201"/>
      <c r="P284" s="113"/>
      <c r="Q284" s="113"/>
      <c r="R284" s="113"/>
      <c r="S284" s="113"/>
      <c r="T284" s="201"/>
      <c r="U284" s="113"/>
      <c r="V284" s="113"/>
      <c r="W284" s="113"/>
      <c r="X284" s="113"/>
      <c r="Y284" s="113"/>
      <c r="Z284" s="113"/>
      <c r="AA284" s="113"/>
      <c r="AB284" s="201"/>
      <c r="AC284" s="113"/>
      <c r="AD284" s="113"/>
      <c r="AE284" s="113"/>
      <c r="AF284" s="113"/>
    </row>
    <row r="285" spans="1:32" x14ac:dyDescent="0.2">
      <c r="A285" s="113"/>
      <c r="B285" s="200"/>
      <c r="C285" s="113"/>
      <c r="D285" s="201"/>
      <c r="E285" s="201"/>
      <c r="F285" s="113"/>
      <c r="G285" s="113"/>
      <c r="H285" s="113"/>
      <c r="I285" s="203"/>
      <c r="J285" s="203"/>
      <c r="K285" s="204"/>
      <c r="L285" s="201"/>
      <c r="M285" s="201"/>
      <c r="N285" s="201"/>
      <c r="O285" s="201"/>
      <c r="P285" s="113"/>
      <c r="Q285" s="113"/>
      <c r="R285" s="113"/>
      <c r="S285" s="113"/>
      <c r="T285" s="201"/>
      <c r="U285" s="113"/>
      <c r="V285" s="113"/>
      <c r="W285" s="113"/>
      <c r="X285" s="113"/>
      <c r="Y285" s="113"/>
      <c r="Z285" s="113"/>
      <c r="AA285" s="113"/>
      <c r="AB285" s="201"/>
      <c r="AC285" s="113"/>
      <c r="AD285" s="113"/>
      <c r="AE285" s="113"/>
      <c r="AF285" s="113"/>
    </row>
    <row r="286" spans="1:32" x14ac:dyDescent="0.2">
      <c r="A286" s="113"/>
      <c r="B286" s="200"/>
      <c r="C286" s="113"/>
      <c r="D286" s="201"/>
      <c r="E286" s="201"/>
      <c r="F286" s="113"/>
      <c r="G286" s="113"/>
      <c r="H286" s="113"/>
      <c r="I286" s="203"/>
      <c r="J286" s="203"/>
      <c r="K286" s="204"/>
      <c r="L286" s="201"/>
      <c r="M286" s="201"/>
      <c r="N286" s="201"/>
      <c r="O286" s="201"/>
      <c r="P286" s="113"/>
      <c r="Q286" s="113"/>
      <c r="R286" s="113"/>
      <c r="S286" s="113"/>
      <c r="T286" s="201"/>
      <c r="U286" s="113"/>
      <c r="V286" s="113"/>
      <c r="W286" s="113"/>
      <c r="X286" s="113"/>
      <c r="Y286" s="113"/>
      <c r="Z286" s="113"/>
      <c r="AA286" s="113"/>
      <c r="AB286" s="201"/>
      <c r="AC286" s="113"/>
      <c r="AD286" s="113"/>
      <c r="AE286" s="113"/>
      <c r="AF286" s="113"/>
    </row>
    <row r="287" spans="1:32" x14ac:dyDescent="0.2">
      <c r="A287" s="113"/>
      <c r="B287" s="200"/>
      <c r="C287" s="113"/>
      <c r="D287" s="201"/>
      <c r="E287" s="201"/>
      <c r="F287" s="113"/>
      <c r="G287" s="113"/>
      <c r="H287" s="113"/>
      <c r="I287" s="203"/>
      <c r="J287" s="203"/>
      <c r="K287" s="204"/>
      <c r="L287" s="201"/>
      <c r="M287" s="201"/>
      <c r="N287" s="201"/>
      <c r="O287" s="201"/>
      <c r="P287" s="113"/>
      <c r="Q287" s="113"/>
      <c r="R287" s="113"/>
      <c r="S287" s="113"/>
      <c r="T287" s="201"/>
      <c r="U287" s="113"/>
      <c r="V287" s="113"/>
      <c r="W287" s="113"/>
      <c r="X287" s="113"/>
      <c r="Y287" s="113"/>
      <c r="Z287" s="113"/>
      <c r="AA287" s="113"/>
      <c r="AB287" s="201"/>
      <c r="AC287" s="113"/>
      <c r="AD287" s="113"/>
      <c r="AE287" s="113"/>
      <c r="AF287" s="113"/>
    </row>
    <row r="288" spans="1:32" x14ac:dyDescent="0.2">
      <c r="A288" s="113"/>
      <c r="B288" s="200"/>
      <c r="C288" s="113"/>
      <c r="D288" s="201"/>
      <c r="E288" s="201"/>
      <c r="F288" s="113"/>
      <c r="G288" s="113"/>
      <c r="H288" s="113"/>
      <c r="I288" s="203"/>
      <c r="J288" s="203"/>
      <c r="K288" s="204"/>
      <c r="L288" s="201"/>
      <c r="M288" s="201"/>
      <c r="N288" s="201"/>
      <c r="O288" s="201"/>
      <c r="P288" s="113"/>
      <c r="Q288" s="113"/>
      <c r="R288" s="113"/>
      <c r="S288" s="113"/>
      <c r="T288" s="201"/>
      <c r="U288" s="113"/>
      <c r="V288" s="113"/>
      <c r="W288" s="113"/>
      <c r="X288" s="113"/>
      <c r="Y288" s="113"/>
      <c r="Z288" s="113"/>
      <c r="AA288" s="113"/>
      <c r="AB288" s="201"/>
      <c r="AC288" s="113"/>
      <c r="AD288" s="113"/>
      <c r="AE288" s="113"/>
      <c r="AF288" s="113"/>
    </row>
    <row r="289" spans="1:32" x14ac:dyDescent="0.2">
      <c r="A289" s="113"/>
      <c r="B289" s="200"/>
      <c r="C289" s="113"/>
      <c r="D289" s="201"/>
      <c r="E289" s="201"/>
      <c r="F289" s="113"/>
      <c r="G289" s="113"/>
      <c r="H289" s="113"/>
      <c r="I289" s="203"/>
      <c r="J289" s="203"/>
      <c r="K289" s="204"/>
      <c r="L289" s="201"/>
      <c r="M289" s="201"/>
      <c r="N289" s="201"/>
      <c r="O289" s="201"/>
      <c r="P289" s="113"/>
      <c r="Q289" s="113"/>
      <c r="R289" s="113"/>
      <c r="S289" s="113"/>
      <c r="T289" s="201"/>
      <c r="U289" s="113"/>
      <c r="V289" s="113"/>
      <c r="W289" s="113"/>
      <c r="X289" s="113"/>
      <c r="Y289" s="113"/>
      <c r="Z289" s="113"/>
      <c r="AA289" s="113"/>
      <c r="AB289" s="201"/>
      <c r="AC289" s="113"/>
      <c r="AD289" s="113"/>
      <c r="AE289" s="113"/>
      <c r="AF289" s="113"/>
    </row>
    <row r="290" spans="1:32" x14ac:dyDescent="0.2">
      <c r="A290" s="113"/>
      <c r="B290" s="200"/>
      <c r="C290" s="113"/>
      <c r="D290" s="201"/>
      <c r="E290" s="201"/>
      <c r="F290" s="113"/>
      <c r="G290" s="113"/>
      <c r="H290" s="113"/>
      <c r="I290" s="203"/>
      <c r="J290" s="203"/>
      <c r="K290" s="204"/>
      <c r="L290" s="201"/>
      <c r="M290" s="201"/>
      <c r="N290" s="201"/>
      <c r="O290" s="201"/>
      <c r="P290" s="113"/>
      <c r="Q290" s="113"/>
      <c r="R290" s="113"/>
      <c r="S290" s="113"/>
      <c r="T290" s="201"/>
      <c r="U290" s="113"/>
      <c r="V290" s="113"/>
      <c r="W290" s="113"/>
      <c r="X290" s="113"/>
      <c r="Y290" s="113"/>
      <c r="Z290" s="113"/>
      <c r="AA290" s="113"/>
      <c r="AB290" s="201"/>
      <c r="AC290" s="113"/>
      <c r="AD290" s="113"/>
      <c r="AE290" s="113"/>
      <c r="AF290" s="113"/>
    </row>
    <row r="291" spans="1:32" x14ac:dyDescent="0.2">
      <c r="A291" s="113"/>
      <c r="B291" s="200"/>
      <c r="C291" s="113"/>
      <c r="D291" s="201"/>
      <c r="E291" s="201"/>
      <c r="F291" s="113"/>
      <c r="G291" s="113"/>
      <c r="H291" s="113"/>
      <c r="I291" s="203"/>
      <c r="J291" s="203"/>
      <c r="K291" s="204"/>
      <c r="L291" s="201"/>
      <c r="M291" s="201"/>
      <c r="N291" s="201"/>
      <c r="O291" s="201"/>
      <c r="P291" s="113"/>
      <c r="Q291" s="113"/>
      <c r="R291" s="113"/>
      <c r="S291" s="113"/>
      <c r="T291" s="201"/>
      <c r="U291" s="113"/>
      <c r="V291" s="113"/>
      <c r="W291" s="113"/>
      <c r="X291" s="113"/>
      <c r="Y291" s="113"/>
      <c r="Z291" s="113"/>
      <c r="AA291" s="113"/>
      <c r="AB291" s="201"/>
      <c r="AC291" s="113"/>
      <c r="AD291" s="113"/>
      <c r="AE291" s="113"/>
      <c r="AF291" s="113"/>
    </row>
    <row r="292" spans="1:32" x14ac:dyDescent="0.2">
      <c r="A292" s="113"/>
      <c r="B292" s="200"/>
      <c r="C292" s="113"/>
      <c r="D292" s="201"/>
      <c r="E292" s="201"/>
      <c r="F292" s="113"/>
      <c r="G292" s="113"/>
      <c r="H292" s="113"/>
      <c r="I292" s="203"/>
      <c r="J292" s="203"/>
      <c r="K292" s="204"/>
      <c r="L292" s="201"/>
      <c r="M292" s="201"/>
      <c r="N292" s="201"/>
      <c r="O292" s="201"/>
      <c r="P292" s="113"/>
      <c r="Q292" s="113"/>
      <c r="R292" s="113"/>
      <c r="S292" s="113"/>
      <c r="T292" s="201"/>
      <c r="U292" s="113"/>
      <c r="V292" s="113"/>
      <c r="W292" s="113"/>
      <c r="X292" s="113"/>
      <c r="Y292" s="113"/>
      <c r="Z292" s="113"/>
      <c r="AA292" s="113"/>
      <c r="AB292" s="201"/>
      <c r="AC292" s="113"/>
      <c r="AD292" s="113"/>
      <c r="AE292" s="113"/>
      <c r="AF292" s="113"/>
    </row>
    <row r="293" spans="1:32" x14ac:dyDescent="0.2">
      <c r="A293" s="113"/>
      <c r="B293" s="200"/>
      <c r="C293" s="113"/>
      <c r="D293" s="201"/>
      <c r="E293" s="201"/>
      <c r="F293" s="113"/>
      <c r="G293" s="113"/>
      <c r="H293" s="113"/>
      <c r="I293" s="203"/>
      <c r="J293" s="203"/>
      <c r="K293" s="204"/>
      <c r="L293" s="201"/>
      <c r="M293" s="201"/>
      <c r="N293" s="201"/>
      <c r="O293" s="201"/>
      <c r="P293" s="113"/>
      <c r="Q293" s="113"/>
      <c r="R293" s="113"/>
      <c r="S293" s="113"/>
      <c r="T293" s="201"/>
      <c r="U293" s="113"/>
      <c r="V293" s="113"/>
      <c r="W293" s="113"/>
      <c r="X293" s="113"/>
      <c r="Y293" s="113"/>
      <c r="Z293" s="113"/>
      <c r="AA293" s="113"/>
      <c r="AB293" s="201"/>
      <c r="AC293" s="113"/>
      <c r="AD293" s="113"/>
      <c r="AE293" s="113"/>
      <c r="AF293" s="113"/>
    </row>
    <row r="294" spans="1:32" x14ac:dyDescent="0.2">
      <c r="A294" s="113"/>
      <c r="B294" s="200"/>
      <c r="C294" s="113"/>
      <c r="D294" s="201"/>
      <c r="E294" s="201"/>
      <c r="F294" s="113"/>
      <c r="G294" s="113"/>
      <c r="H294" s="113"/>
      <c r="I294" s="203"/>
      <c r="J294" s="203"/>
      <c r="K294" s="204"/>
      <c r="L294" s="201"/>
      <c r="M294" s="201"/>
      <c r="N294" s="201"/>
      <c r="O294" s="201"/>
      <c r="P294" s="113"/>
      <c r="Q294" s="113"/>
      <c r="R294" s="113"/>
      <c r="S294" s="113"/>
      <c r="T294" s="201"/>
      <c r="U294" s="113"/>
      <c r="V294" s="113"/>
      <c r="W294" s="113"/>
      <c r="X294" s="113"/>
      <c r="Y294" s="113"/>
      <c r="Z294" s="113"/>
      <c r="AA294" s="113"/>
      <c r="AB294" s="201"/>
      <c r="AC294" s="113"/>
      <c r="AD294" s="113"/>
      <c r="AE294" s="113"/>
      <c r="AF294" s="113"/>
    </row>
    <row r="295" spans="1:32" x14ac:dyDescent="0.2">
      <c r="A295" s="113"/>
      <c r="B295" s="200"/>
      <c r="C295" s="113"/>
      <c r="D295" s="201"/>
      <c r="E295" s="201"/>
      <c r="F295" s="113"/>
      <c r="G295" s="113"/>
      <c r="H295" s="113"/>
      <c r="I295" s="203"/>
      <c r="J295" s="203"/>
      <c r="K295" s="204"/>
      <c r="L295" s="201"/>
      <c r="M295" s="201"/>
      <c r="N295" s="201"/>
      <c r="O295" s="201"/>
      <c r="P295" s="113"/>
      <c r="Q295" s="113"/>
      <c r="R295" s="113"/>
      <c r="S295" s="113"/>
      <c r="T295" s="201"/>
      <c r="U295" s="113"/>
      <c r="V295" s="113"/>
      <c r="W295" s="113"/>
      <c r="X295" s="113"/>
      <c r="Y295" s="113"/>
      <c r="Z295" s="113"/>
      <c r="AA295" s="113"/>
      <c r="AB295" s="201"/>
      <c r="AC295" s="113"/>
      <c r="AD295" s="113"/>
      <c r="AE295" s="113"/>
      <c r="AF295" s="113"/>
    </row>
    <row r="296" spans="1:32" x14ac:dyDescent="0.2">
      <c r="A296" s="113"/>
      <c r="B296" s="200"/>
      <c r="C296" s="113"/>
      <c r="D296" s="201"/>
      <c r="E296" s="201"/>
      <c r="F296" s="113"/>
      <c r="G296" s="113"/>
      <c r="H296" s="113"/>
      <c r="I296" s="203"/>
      <c r="J296" s="203"/>
      <c r="K296" s="204"/>
      <c r="L296" s="201"/>
      <c r="M296" s="201"/>
      <c r="N296" s="201"/>
      <c r="O296" s="201"/>
      <c r="P296" s="113"/>
      <c r="Q296" s="113"/>
      <c r="R296" s="113"/>
      <c r="S296" s="113"/>
      <c r="T296" s="201"/>
      <c r="U296" s="113"/>
      <c r="V296" s="113"/>
      <c r="W296" s="113"/>
      <c r="X296" s="113"/>
      <c r="Y296" s="113"/>
      <c r="Z296" s="113"/>
      <c r="AA296" s="113"/>
      <c r="AB296" s="201"/>
      <c r="AC296" s="113"/>
      <c r="AD296" s="113"/>
      <c r="AE296" s="113"/>
      <c r="AF296" s="113"/>
    </row>
    <row r="297" spans="1:32" x14ac:dyDescent="0.2">
      <c r="A297" s="113"/>
      <c r="B297" s="200"/>
      <c r="C297" s="113"/>
      <c r="D297" s="201"/>
      <c r="E297" s="201"/>
      <c r="F297" s="113"/>
      <c r="G297" s="113"/>
      <c r="H297" s="113"/>
      <c r="I297" s="203"/>
      <c r="J297" s="203"/>
      <c r="K297" s="204"/>
      <c r="L297" s="201"/>
      <c r="M297" s="201"/>
      <c r="N297" s="201"/>
      <c r="O297" s="201"/>
      <c r="P297" s="113"/>
      <c r="Q297" s="113"/>
      <c r="R297" s="113"/>
      <c r="S297" s="113"/>
      <c r="T297" s="201"/>
      <c r="U297" s="113"/>
      <c r="V297" s="113"/>
      <c r="W297" s="113"/>
      <c r="X297" s="113"/>
      <c r="Y297" s="113"/>
      <c r="Z297" s="113"/>
      <c r="AA297" s="113"/>
      <c r="AB297" s="201"/>
      <c r="AC297" s="113"/>
      <c r="AD297" s="113"/>
      <c r="AE297" s="113"/>
      <c r="AF297" s="113"/>
    </row>
    <row r="298" spans="1:32" x14ac:dyDescent="0.2">
      <c r="A298" s="113"/>
      <c r="B298" s="200"/>
      <c r="C298" s="113"/>
      <c r="D298" s="201"/>
      <c r="E298" s="201"/>
      <c r="F298" s="113"/>
      <c r="G298" s="113"/>
      <c r="H298" s="113"/>
      <c r="I298" s="203"/>
      <c r="J298" s="203"/>
      <c r="K298" s="204"/>
      <c r="L298" s="201"/>
      <c r="M298" s="201"/>
      <c r="N298" s="201"/>
      <c r="O298" s="201"/>
      <c r="P298" s="113"/>
      <c r="Q298" s="113"/>
      <c r="R298" s="113"/>
      <c r="S298" s="113"/>
      <c r="T298" s="201"/>
      <c r="U298" s="113"/>
      <c r="V298" s="113"/>
      <c r="W298" s="113"/>
      <c r="X298" s="113"/>
      <c r="Y298" s="113"/>
      <c r="Z298" s="113"/>
      <c r="AA298" s="113"/>
      <c r="AB298" s="201"/>
      <c r="AC298" s="113"/>
      <c r="AD298" s="113"/>
      <c r="AE298" s="113"/>
      <c r="AF298" s="113"/>
    </row>
    <row r="299" spans="1:32" x14ac:dyDescent="0.2">
      <c r="A299" s="113"/>
      <c r="B299" s="200"/>
      <c r="C299" s="113"/>
      <c r="D299" s="201"/>
      <c r="E299" s="201"/>
      <c r="F299" s="113"/>
      <c r="G299" s="113"/>
      <c r="H299" s="113"/>
      <c r="I299" s="203"/>
      <c r="J299" s="203"/>
      <c r="K299" s="204"/>
      <c r="L299" s="201"/>
      <c r="M299" s="201"/>
      <c r="N299" s="201"/>
      <c r="O299" s="201"/>
      <c r="P299" s="113"/>
      <c r="Q299" s="113"/>
      <c r="R299" s="113"/>
      <c r="S299" s="113"/>
      <c r="T299" s="201"/>
      <c r="U299" s="113"/>
      <c r="V299" s="113"/>
      <c r="W299" s="113"/>
      <c r="X299" s="113"/>
      <c r="Y299" s="113"/>
      <c r="Z299" s="113"/>
      <c r="AA299" s="113"/>
      <c r="AB299" s="201"/>
      <c r="AC299" s="113"/>
      <c r="AD299" s="113"/>
      <c r="AE299" s="113"/>
      <c r="AF299" s="113"/>
    </row>
    <row r="300" spans="1:32" x14ac:dyDescent="0.2">
      <c r="A300" s="113"/>
      <c r="B300" s="200"/>
      <c r="C300" s="113"/>
      <c r="D300" s="201"/>
      <c r="E300" s="201"/>
      <c r="F300" s="113"/>
      <c r="G300" s="113"/>
      <c r="H300" s="113"/>
      <c r="I300" s="203"/>
      <c r="J300" s="203"/>
      <c r="K300" s="204"/>
      <c r="L300" s="201"/>
      <c r="M300" s="201"/>
      <c r="N300" s="201"/>
      <c r="O300" s="201"/>
      <c r="P300" s="113"/>
      <c r="Q300" s="113"/>
      <c r="R300" s="113"/>
      <c r="S300" s="113"/>
      <c r="T300" s="201"/>
      <c r="U300" s="113"/>
      <c r="V300" s="113"/>
      <c r="W300" s="113"/>
      <c r="X300" s="113"/>
      <c r="Y300" s="113"/>
      <c r="Z300" s="113"/>
      <c r="AA300" s="113"/>
      <c r="AB300" s="201"/>
      <c r="AC300" s="113"/>
      <c r="AD300" s="113"/>
      <c r="AE300" s="113"/>
      <c r="AF300" s="113"/>
    </row>
    <row r="301" spans="1:32" x14ac:dyDescent="0.2">
      <c r="A301" s="113"/>
      <c r="B301" s="200"/>
      <c r="C301" s="113"/>
      <c r="D301" s="201"/>
      <c r="E301" s="201"/>
      <c r="F301" s="113"/>
      <c r="G301" s="113"/>
      <c r="H301" s="113"/>
      <c r="I301" s="203"/>
      <c r="J301" s="203"/>
      <c r="K301" s="204"/>
      <c r="L301" s="201"/>
      <c r="M301" s="201"/>
      <c r="N301" s="201"/>
      <c r="O301" s="201"/>
      <c r="P301" s="113"/>
      <c r="Q301" s="113"/>
      <c r="R301" s="113"/>
      <c r="S301" s="113"/>
      <c r="T301" s="201"/>
      <c r="U301" s="113"/>
      <c r="V301" s="113"/>
      <c r="W301" s="113"/>
      <c r="X301" s="113"/>
      <c r="Y301" s="113"/>
      <c r="Z301" s="113"/>
      <c r="AA301" s="113"/>
      <c r="AB301" s="201"/>
      <c r="AC301" s="113"/>
      <c r="AD301" s="113"/>
      <c r="AE301" s="113"/>
      <c r="AF301" s="113"/>
    </row>
    <row r="302" spans="1:32" x14ac:dyDescent="0.2">
      <c r="A302" s="113"/>
      <c r="B302" s="200"/>
      <c r="C302" s="113"/>
      <c r="D302" s="201"/>
      <c r="E302" s="201"/>
      <c r="F302" s="113"/>
      <c r="G302" s="113"/>
      <c r="H302" s="113"/>
      <c r="I302" s="203"/>
      <c r="J302" s="203"/>
      <c r="K302" s="204"/>
      <c r="L302" s="201"/>
      <c r="M302" s="201"/>
      <c r="N302" s="201"/>
      <c r="O302" s="201"/>
      <c r="P302" s="113"/>
      <c r="Q302" s="113"/>
      <c r="R302" s="113"/>
      <c r="S302" s="113"/>
      <c r="T302" s="201"/>
      <c r="U302" s="113"/>
      <c r="V302" s="113"/>
      <c r="W302" s="113"/>
      <c r="X302" s="113"/>
      <c r="Y302" s="113"/>
      <c r="Z302" s="113"/>
      <c r="AA302" s="113"/>
      <c r="AB302" s="201"/>
      <c r="AC302" s="113"/>
      <c r="AD302" s="113"/>
      <c r="AE302" s="113"/>
      <c r="AF302" s="113"/>
    </row>
    <row r="303" spans="1:32" x14ac:dyDescent="0.2">
      <c r="A303" s="113"/>
      <c r="B303" s="200"/>
      <c r="C303" s="113"/>
      <c r="D303" s="201"/>
      <c r="E303" s="201"/>
      <c r="F303" s="113"/>
      <c r="G303" s="113"/>
      <c r="H303" s="113"/>
      <c r="I303" s="203"/>
      <c r="J303" s="203"/>
      <c r="K303" s="204"/>
      <c r="L303" s="201"/>
      <c r="M303" s="201"/>
      <c r="N303" s="201"/>
      <c r="O303" s="201"/>
      <c r="P303" s="113"/>
      <c r="Q303" s="113"/>
      <c r="R303" s="113"/>
      <c r="S303" s="113"/>
      <c r="T303" s="201"/>
      <c r="U303" s="113"/>
      <c r="V303" s="113"/>
      <c r="W303" s="113"/>
      <c r="X303" s="113"/>
      <c r="Y303" s="113"/>
      <c r="Z303" s="113"/>
      <c r="AA303" s="113"/>
      <c r="AB303" s="201"/>
      <c r="AC303" s="113"/>
      <c r="AD303" s="113"/>
      <c r="AE303" s="113"/>
      <c r="AF303" s="113"/>
    </row>
    <row r="304" spans="1:32" x14ac:dyDescent="0.2">
      <c r="A304" s="113"/>
      <c r="B304" s="200"/>
      <c r="C304" s="113"/>
      <c r="D304" s="201"/>
      <c r="E304" s="201"/>
      <c r="F304" s="113"/>
      <c r="G304" s="113"/>
      <c r="H304" s="113"/>
      <c r="I304" s="203"/>
      <c r="J304" s="203"/>
      <c r="K304" s="204"/>
      <c r="L304" s="201"/>
      <c r="M304" s="201"/>
      <c r="N304" s="201"/>
      <c r="O304" s="201"/>
      <c r="P304" s="113"/>
      <c r="Q304" s="113"/>
      <c r="R304" s="113"/>
      <c r="S304" s="113"/>
      <c r="T304" s="201"/>
      <c r="U304" s="113"/>
      <c r="V304" s="113"/>
      <c r="W304" s="113"/>
      <c r="X304" s="113"/>
      <c r="Y304" s="113"/>
      <c r="Z304" s="113"/>
      <c r="AA304" s="113"/>
      <c r="AB304" s="201"/>
      <c r="AC304" s="113"/>
      <c r="AD304" s="113"/>
      <c r="AE304" s="113"/>
      <c r="AF304" s="113"/>
    </row>
    <row r="305" spans="1:32" x14ac:dyDescent="0.2">
      <c r="A305" s="113"/>
      <c r="B305" s="200"/>
      <c r="C305" s="113"/>
      <c r="D305" s="201"/>
      <c r="E305" s="201"/>
      <c r="F305" s="113"/>
      <c r="G305" s="113"/>
      <c r="H305" s="113"/>
      <c r="I305" s="203"/>
      <c r="J305" s="203"/>
      <c r="K305" s="204"/>
      <c r="L305" s="201"/>
      <c r="M305" s="201"/>
      <c r="N305" s="201"/>
      <c r="O305" s="201"/>
      <c r="P305" s="113"/>
      <c r="Q305" s="113"/>
      <c r="R305" s="113"/>
      <c r="S305" s="113"/>
      <c r="T305" s="201"/>
      <c r="U305" s="113"/>
      <c r="V305" s="113"/>
      <c r="W305" s="113"/>
      <c r="X305" s="113"/>
      <c r="Y305" s="113"/>
      <c r="Z305" s="113"/>
      <c r="AA305" s="113"/>
      <c r="AB305" s="201"/>
      <c r="AC305" s="113"/>
      <c r="AD305" s="113"/>
      <c r="AE305" s="113"/>
      <c r="AF305" s="113"/>
    </row>
    <row r="306" spans="1:32" x14ac:dyDescent="0.2">
      <c r="A306" s="113"/>
      <c r="B306" s="200"/>
      <c r="C306" s="113"/>
      <c r="D306" s="201"/>
      <c r="E306" s="201"/>
      <c r="F306" s="113"/>
      <c r="G306" s="113"/>
      <c r="H306" s="113"/>
      <c r="I306" s="203"/>
      <c r="J306" s="203"/>
      <c r="K306" s="204"/>
      <c r="L306" s="201"/>
      <c r="M306" s="201"/>
      <c r="N306" s="201"/>
      <c r="O306" s="201"/>
      <c r="P306" s="113"/>
      <c r="Q306" s="113"/>
      <c r="R306" s="113"/>
      <c r="S306" s="113"/>
      <c r="T306" s="201"/>
      <c r="U306" s="113"/>
      <c r="V306" s="113"/>
      <c r="W306" s="113"/>
      <c r="X306" s="113"/>
      <c r="Y306" s="113"/>
      <c r="Z306" s="113"/>
      <c r="AA306" s="113"/>
      <c r="AB306" s="201"/>
      <c r="AC306" s="113"/>
      <c r="AD306" s="113"/>
      <c r="AE306" s="113"/>
      <c r="AF306" s="113"/>
    </row>
    <row r="307" spans="1:32" x14ac:dyDescent="0.2">
      <c r="A307" s="113"/>
      <c r="B307" s="200"/>
      <c r="C307" s="113"/>
      <c r="D307" s="201"/>
      <c r="E307" s="201"/>
      <c r="F307" s="113"/>
      <c r="G307" s="113"/>
      <c r="H307" s="113"/>
      <c r="I307" s="203"/>
      <c r="J307" s="203"/>
      <c r="K307" s="204"/>
      <c r="L307" s="201"/>
      <c r="M307" s="201"/>
      <c r="N307" s="201"/>
      <c r="O307" s="201"/>
      <c r="P307" s="113"/>
      <c r="Q307" s="113"/>
      <c r="R307" s="113"/>
      <c r="S307" s="113"/>
      <c r="T307" s="201"/>
      <c r="U307" s="113"/>
      <c r="V307" s="113"/>
      <c r="W307" s="113"/>
      <c r="X307" s="113"/>
      <c r="Y307" s="113"/>
      <c r="Z307" s="113"/>
      <c r="AA307" s="113"/>
      <c r="AB307" s="201"/>
      <c r="AC307" s="113"/>
      <c r="AD307" s="113"/>
      <c r="AE307" s="113"/>
      <c r="AF307" s="113"/>
    </row>
    <row r="308" spans="1:32" x14ac:dyDescent="0.2">
      <c r="A308" s="113"/>
      <c r="B308" s="200"/>
      <c r="C308" s="113"/>
      <c r="D308" s="201"/>
      <c r="E308" s="201"/>
      <c r="F308" s="113"/>
      <c r="G308" s="113"/>
      <c r="H308" s="113"/>
      <c r="I308" s="203"/>
      <c r="J308" s="203"/>
      <c r="K308" s="204"/>
      <c r="L308" s="201"/>
      <c r="M308" s="201"/>
      <c r="N308" s="201"/>
      <c r="O308" s="201"/>
      <c r="P308" s="113"/>
      <c r="Q308" s="113"/>
      <c r="R308" s="113"/>
      <c r="S308" s="113"/>
      <c r="T308" s="201"/>
      <c r="U308" s="113"/>
      <c r="V308" s="113"/>
      <c r="W308" s="113"/>
      <c r="X308" s="113"/>
      <c r="Y308" s="113"/>
      <c r="Z308" s="113"/>
      <c r="AA308" s="113"/>
      <c r="AB308" s="201"/>
      <c r="AC308" s="113"/>
      <c r="AD308" s="113"/>
      <c r="AE308" s="113"/>
      <c r="AF308" s="113"/>
    </row>
    <row r="309" spans="1:32" x14ac:dyDescent="0.2">
      <c r="A309" s="113"/>
      <c r="B309" s="200"/>
      <c r="C309" s="113"/>
      <c r="D309" s="201"/>
      <c r="E309" s="201"/>
      <c r="F309" s="113"/>
      <c r="G309" s="113"/>
      <c r="H309" s="113"/>
      <c r="I309" s="203"/>
      <c r="J309" s="203"/>
      <c r="K309" s="204"/>
      <c r="L309" s="201"/>
      <c r="M309" s="201"/>
      <c r="N309" s="201"/>
      <c r="O309" s="201"/>
      <c r="P309" s="113"/>
      <c r="Q309" s="113"/>
      <c r="R309" s="113"/>
      <c r="S309" s="113"/>
      <c r="T309" s="201"/>
      <c r="U309" s="113"/>
      <c r="V309" s="113"/>
      <c r="W309" s="113"/>
      <c r="X309" s="113"/>
      <c r="Y309" s="113"/>
      <c r="Z309" s="113"/>
      <c r="AA309" s="113"/>
      <c r="AB309" s="201"/>
      <c r="AC309" s="113"/>
      <c r="AD309" s="113"/>
      <c r="AE309" s="113"/>
      <c r="AF309" s="113"/>
    </row>
    <row r="310" spans="1:32" x14ac:dyDescent="0.2">
      <c r="A310" s="113"/>
      <c r="B310" s="200"/>
      <c r="C310" s="113"/>
      <c r="D310" s="201"/>
      <c r="E310" s="201"/>
      <c r="F310" s="113"/>
      <c r="G310" s="113"/>
      <c r="H310" s="113"/>
      <c r="I310" s="203"/>
      <c r="J310" s="203"/>
      <c r="K310" s="204"/>
      <c r="L310" s="201"/>
      <c r="M310" s="201"/>
      <c r="N310" s="201"/>
      <c r="O310" s="201"/>
      <c r="P310" s="113"/>
      <c r="Q310" s="113"/>
      <c r="R310" s="113"/>
      <c r="S310" s="113"/>
      <c r="T310" s="201"/>
      <c r="U310" s="113"/>
      <c r="V310" s="113"/>
      <c r="W310" s="113"/>
      <c r="X310" s="113"/>
      <c r="Y310" s="113"/>
      <c r="Z310" s="113"/>
      <c r="AA310" s="113"/>
      <c r="AB310" s="201"/>
      <c r="AC310" s="113"/>
      <c r="AD310" s="113"/>
      <c r="AE310" s="113"/>
      <c r="AF310" s="113"/>
    </row>
    <row r="311" spans="1:32" x14ac:dyDescent="0.2">
      <c r="A311" s="113"/>
      <c r="B311" s="200"/>
      <c r="C311" s="113"/>
      <c r="D311" s="201"/>
      <c r="E311" s="201"/>
      <c r="F311" s="113"/>
      <c r="G311" s="113"/>
      <c r="H311" s="113"/>
      <c r="I311" s="203"/>
      <c r="J311" s="203"/>
      <c r="K311" s="204"/>
      <c r="L311" s="201"/>
      <c r="M311" s="201"/>
      <c r="N311" s="201"/>
      <c r="O311" s="201"/>
      <c r="P311" s="113"/>
      <c r="Q311" s="113"/>
      <c r="R311" s="113"/>
      <c r="S311" s="113"/>
      <c r="T311" s="201"/>
      <c r="U311" s="113"/>
      <c r="V311" s="113"/>
      <c r="W311" s="113"/>
      <c r="X311" s="113"/>
      <c r="Y311" s="113"/>
      <c r="Z311" s="113"/>
      <c r="AA311" s="113"/>
      <c r="AB311" s="201"/>
      <c r="AC311" s="113"/>
      <c r="AD311" s="113"/>
      <c r="AE311" s="113"/>
      <c r="AF311" s="113"/>
    </row>
    <row r="312" spans="1:32" x14ac:dyDescent="0.2">
      <c r="A312" s="113"/>
      <c r="B312" s="200"/>
      <c r="C312" s="113"/>
      <c r="D312" s="201"/>
      <c r="E312" s="201"/>
      <c r="F312" s="113"/>
      <c r="G312" s="113"/>
      <c r="H312" s="113"/>
      <c r="I312" s="203"/>
      <c r="J312" s="203"/>
      <c r="K312" s="204"/>
      <c r="L312" s="201"/>
      <c r="M312" s="201"/>
      <c r="N312" s="201"/>
      <c r="O312" s="201"/>
      <c r="P312" s="113"/>
      <c r="Q312" s="113"/>
      <c r="R312" s="113"/>
      <c r="S312" s="113"/>
      <c r="T312" s="201"/>
      <c r="U312" s="113"/>
      <c r="V312" s="113"/>
      <c r="W312" s="113"/>
      <c r="X312" s="113"/>
      <c r="Y312" s="113"/>
      <c r="Z312" s="113"/>
      <c r="AA312" s="113"/>
      <c r="AB312" s="201"/>
      <c r="AC312" s="113"/>
      <c r="AD312" s="113"/>
      <c r="AE312" s="113"/>
      <c r="AF312" s="113"/>
    </row>
    <row r="313" spans="1:32" x14ac:dyDescent="0.2">
      <c r="A313" s="113"/>
      <c r="B313" s="200"/>
      <c r="C313" s="113"/>
      <c r="D313" s="201"/>
      <c r="E313" s="201"/>
      <c r="F313" s="113"/>
      <c r="G313" s="113"/>
      <c r="H313" s="113"/>
      <c r="I313" s="203"/>
      <c r="J313" s="203"/>
      <c r="K313" s="204"/>
      <c r="L313" s="201"/>
      <c r="M313" s="201"/>
      <c r="N313" s="201"/>
      <c r="O313" s="201"/>
      <c r="P313" s="113"/>
      <c r="Q313" s="113"/>
      <c r="R313" s="113"/>
      <c r="S313" s="113"/>
      <c r="T313" s="201"/>
      <c r="U313" s="113"/>
      <c r="V313" s="113"/>
      <c r="W313" s="113"/>
      <c r="X313" s="113"/>
      <c r="Y313" s="113"/>
      <c r="Z313" s="113"/>
      <c r="AA313" s="113"/>
      <c r="AB313" s="201"/>
      <c r="AC313" s="113"/>
      <c r="AD313" s="113"/>
      <c r="AE313" s="113"/>
      <c r="AF313" s="113"/>
    </row>
    <row r="314" spans="1:32" x14ac:dyDescent="0.2">
      <c r="A314" s="113"/>
      <c r="B314" s="200"/>
      <c r="C314" s="113"/>
      <c r="D314" s="201"/>
      <c r="E314" s="201"/>
      <c r="F314" s="113"/>
      <c r="G314" s="113"/>
      <c r="H314" s="113"/>
      <c r="I314" s="203"/>
      <c r="J314" s="203"/>
      <c r="K314" s="204"/>
      <c r="L314" s="201"/>
      <c r="M314" s="201"/>
      <c r="N314" s="201"/>
      <c r="O314" s="201"/>
      <c r="P314" s="113"/>
      <c r="Q314" s="113"/>
      <c r="R314" s="113"/>
      <c r="S314" s="113"/>
      <c r="T314" s="201"/>
      <c r="U314" s="113"/>
      <c r="V314" s="113"/>
      <c r="W314" s="113"/>
      <c r="X314" s="113"/>
      <c r="Y314" s="113"/>
      <c r="Z314" s="113"/>
      <c r="AA314" s="113"/>
      <c r="AB314" s="201"/>
      <c r="AC314" s="113"/>
      <c r="AD314" s="113"/>
      <c r="AE314" s="113"/>
      <c r="AF314" s="113"/>
    </row>
    <row r="315" spans="1:32" x14ac:dyDescent="0.2">
      <c r="A315" s="113"/>
      <c r="B315" s="200"/>
      <c r="C315" s="113"/>
      <c r="D315" s="201"/>
      <c r="E315" s="201"/>
      <c r="F315" s="113"/>
      <c r="G315" s="113"/>
      <c r="H315" s="113"/>
      <c r="I315" s="203"/>
      <c r="J315" s="203"/>
      <c r="K315" s="204"/>
      <c r="L315" s="201"/>
      <c r="M315" s="201"/>
      <c r="N315" s="201"/>
      <c r="O315" s="201"/>
      <c r="P315" s="113"/>
      <c r="Q315" s="113"/>
      <c r="R315" s="113"/>
      <c r="S315" s="113"/>
      <c r="T315" s="201"/>
      <c r="U315" s="113"/>
      <c r="V315" s="113"/>
      <c r="W315" s="113"/>
      <c r="X315" s="113"/>
      <c r="Y315" s="113"/>
      <c r="Z315" s="113"/>
      <c r="AA315" s="113"/>
      <c r="AB315" s="201"/>
      <c r="AC315" s="113"/>
      <c r="AD315" s="113"/>
      <c r="AE315" s="113"/>
      <c r="AF315" s="113"/>
    </row>
    <row r="316" spans="1:32" x14ac:dyDescent="0.2">
      <c r="A316" s="113"/>
      <c r="B316" s="200"/>
      <c r="C316" s="113"/>
      <c r="D316" s="201"/>
      <c r="E316" s="201"/>
      <c r="F316" s="113"/>
      <c r="G316" s="113"/>
      <c r="H316" s="113"/>
      <c r="I316" s="203"/>
      <c r="J316" s="203"/>
      <c r="K316" s="204"/>
      <c r="L316" s="201"/>
      <c r="M316" s="201"/>
      <c r="N316" s="201"/>
      <c r="O316" s="201"/>
      <c r="P316" s="113"/>
      <c r="Q316" s="113"/>
      <c r="R316" s="113"/>
      <c r="S316" s="113"/>
      <c r="T316" s="201"/>
      <c r="U316" s="113"/>
      <c r="V316" s="113"/>
      <c r="W316" s="113"/>
      <c r="X316" s="113"/>
      <c r="Y316" s="113"/>
      <c r="Z316" s="113"/>
      <c r="AA316" s="113"/>
      <c r="AB316" s="201"/>
      <c r="AC316" s="113"/>
      <c r="AD316" s="113"/>
      <c r="AE316" s="113"/>
      <c r="AF316" s="113"/>
    </row>
    <row r="317" spans="1:32" x14ac:dyDescent="0.2">
      <c r="A317" s="113"/>
      <c r="B317" s="200"/>
      <c r="C317" s="113"/>
      <c r="D317" s="201"/>
      <c r="E317" s="201"/>
      <c r="F317" s="113"/>
      <c r="G317" s="113"/>
      <c r="H317" s="113"/>
      <c r="I317" s="203"/>
      <c r="J317" s="203"/>
      <c r="K317" s="204"/>
      <c r="L317" s="201"/>
      <c r="M317" s="201"/>
      <c r="N317" s="201"/>
      <c r="O317" s="201"/>
      <c r="P317" s="113"/>
      <c r="Q317" s="113"/>
      <c r="R317" s="113"/>
      <c r="S317" s="113"/>
      <c r="T317" s="201"/>
      <c r="U317" s="113"/>
      <c r="V317" s="113"/>
      <c r="W317" s="113"/>
      <c r="X317" s="113"/>
      <c r="Y317" s="113"/>
      <c r="Z317" s="113"/>
      <c r="AA317" s="113"/>
      <c r="AB317" s="201"/>
      <c r="AC317" s="113"/>
      <c r="AD317" s="113"/>
      <c r="AE317" s="113"/>
      <c r="AF317" s="113"/>
    </row>
    <row r="318" spans="1:32" x14ac:dyDescent="0.2">
      <c r="A318" s="113"/>
      <c r="B318" s="200"/>
      <c r="C318" s="113"/>
      <c r="D318" s="201"/>
      <c r="E318" s="201"/>
      <c r="F318" s="113"/>
      <c r="G318" s="113"/>
      <c r="H318" s="113"/>
      <c r="I318" s="203"/>
      <c r="J318" s="203"/>
      <c r="K318" s="204"/>
      <c r="L318" s="201"/>
      <c r="M318" s="201"/>
      <c r="N318" s="201"/>
      <c r="O318" s="201"/>
      <c r="P318" s="113"/>
      <c r="Q318" s="113"/>
      <c r="R318" s="113"/>
      <c r="S318" s="113"/>
      <c r="T318" s="201"/>
      <c r="U318" s="113"/>
      <c r="V318" s="113"/>
      <c r="W318" s="113"/>
      <c r="X318" s="113"/>
      <c r="Y318" s="113"/>
      <c r="Z318" s="113"/>
      <c r="AA318" s="113"/>
      <c r="AB318" s="201"/>
      <c r="AC318" s="113"/>
      <c r="AD318" s="113"/>
      <c r="AE318" s="113"/>
      <c r="AF318" s="113"/>
    </row>
    <row r="319" spans="1:32" x14ac:dyDescent="0.2">
      <c r="A319" s="113"/>
      <c r="B319" s="200"/>
      <c r="C319" s="113"/>
      <c r="D319" s="201"/>
      <c r="E319" s="201"/>
      <c r="F319" s="113"/>
      <c r="G319" s="113"/>
      <c r="H319" s="113"/>
      <c r="I319" s="203"/>
      <c r="J319" s="203"/>
      <c r="K319" s="204"/>
      <c r="L319" s="201"/>
      <c r="M319" s="201"/>
      <c r="N319" s="201"/>
      <c r="O319" s="201"/>
      <c r="P319" s="113"/>
      <c r="Q319" s="113"/>
      <c r="R319" s="113"/>
      <c r="S319" s="113"/>
      <c r="T319" s="201"/>
      <c r="U319" s="113"/>
      <c r="V319" s="113"/>
      <c r="W319" s="113"/>
      <c r="X319" s="113"/>
      <c r="Y319" s="113"/>
      <c r="Z319" s="113"/>
      <c r="AA319" s="113"/>
      <c r="AB319" s="201"/>
      <c r="AC319" s="113"/>
      <c r="AD319" s="113"/>
      <c r="AE319" s="113"/>
      <c r="AF319" s="113"/>
    </row>
    <row r="320" spans="1:32" x14ac:dyDescent="0.2">
      <c r="A320" s="113"/>
      <c r="B320" s="200"/>
      <c r="C320" s="113"/>
      <c r="D320" s="201"/>
      <c r="E320" s="201"/>
      <c r="F320" s="113"/>
      <c r="G320" s="113"/>
      <c r="H320" s="113"/>
      <c r="I320" s="203"/>
      <c r="J320" s="203"/>
      <c r="K320" s="204"/>
      <c r="L320" s="201"/>
      <c r="M320" s="201"/>
      <c r="N320" s="201"/>
      <c r="O320" s="201"/>
      <c r="P320" s="113"/>
      <c r="Q320" s="113"/>
      <c r="R320" s="113"/>
      <c r="S320" s="113"/>
      <c r="T320" s="201"/>
      <c r="U320" s="113"/>
      <c r="V320" s="113"/>
      <c r="W320" s="113"/>
      <c r="X320" s="113"/>
      <c r="Y320" s="113"/>
      <c r="Z320" s="113"/>
      <c r="AA320" s="113"/>
      <c r="AB320" s="201"/>
      <c r="AC320" s="113"/>
      <c r="AD320" s="113"/>
      <c r="AE320" s="113"/>
      <c r="AF320" s="113"/>
    </row>
    <row r="321" spans="1:32" x14ac:dyDescent="0.2">
      <c r="A321" s="113"/>
      <c r="B321" s="200"/>
      <c r="C321" s="113"/>
      <c r="D321" s="201"/>
      <c r="E321" s="201"/>
      <c r="F321" s="113"/>
      <c r="G321" s="113"/>
      <c r="H321" s="113"/>
      <c r="I321" s="203"/>
      <c r="J321" s="203"/>
      <c r="K321" s="204"/>
      <c r="L321" s="201"/>
      <c r="M321" s="201"/>
      <c r="N321" s="201"/>
      <c r="O321" s="201"/>
      <c r="P321" s="113"/>
      <c r="Q321" s="113"/>
      <c r="R321" s="113"/>
      <c r="S321" s="113"/>
      <c r="T321" s="201"/>
      <c r="U321" s="113"/>
      <c r="V321" s="113"/>
      <c r="W321" s="113"/>
      <c r="X321" s="113"/>
      <c r="Y321" s="113"/>
      <c r="Z321" s="113"/>
      <c r="AA321" s="113"/>
      <c r="AB321" s="201"/>
      <c r="AC321" s="113"/>
      <c r="AD321" s="113"/>
      <c r="AE321" s="113"/>
      <c r="AF321" s="113"/>
    </row>
    <row r="322" spans="1:32" x14ac:dyDescent="0.2">
      <c r="A322" s="113"/>
      <c r="B322" s="200"/>
      <c r="C322" s="113"/>
      <c r="D322" s="201"/>
      <c r="E322" s="201"/>
      <c r="F322" s="113"/>
      <c r="G322" s="113"/>
      <c r="H322" s="113"/>
      <c r="I322" s="203"/>
      <c r="J322" s="203"/>
      <c r="K322" s="204"/>
      <c r="L322" s="201"/>
      <c r="M322" s="201"/>
      <c r="N322" s="201"/>
      <c r="O322" s="201"/>
      <c r="P322" s="113"/>
      <c r="Q322" s="113"/>
      <c r="R322" s="113"/>
      <c r="S322" s="113"/>
      <c r="T322" s="201"/>
      <c r="U322" s="113"/>
      <c r="V322" s="113"/>
      <c r="W322" s="113"/>
      <c r="X322" s="113"/>
      <c r="Y322" s="113"/>
      <c r="Z322" s="113"/>
      <c r="AA322" s="113"/>
      <c r="AB322" s="201"/>
      <c r="AC322" s="113"/>
      <c r="AD322" s="113"/>
      <c r="AE322" s="113"/>
      <c r="AF322" s="113"/>
    </row>
    <row r="323" spans="1:32" x14ac:dyDescent="0.2">
      <c r="A323" s="113"/>
      <c r="B323" s="200"/>
      <c r="C323" s="113"/>
      <c r="D323" s="201"/>
      <c r="E323" s="201"/>
      <c r="F323" s="113"/>
      <c r="G323" s="113"/>
      <c r="H323" s="113"/>
      <c r="I323" s="203"/>
      <c r="J323" s="203"/>
      <c r="K323" s="204"/>
      <c r="L323" s="201"/>
      <c r="M323" s="201"/>
      <c r="N323" s="201"/>
      <c r="O323" s="201"/>
      <c r="P323" s="113"/>
      <c r="Q323" s="113"/>
      <c r="R323" s="113"/>
      <c r="S323" s="113"/>
      <c r="T323" s="201"/>
      <c r="U323" s="113"/>
      <c r="V323" s="113"/>
      <c r="W323" s="113"/>
      <c r="X323" s="113"/>
      <c r="Y323" s="113"/>
      <c r="Z323" s="113"/>
      <c r="AA323" s="113"/>
      <c r="AB323" s="201"/>
      <c r="AC323" s="113"/>
      <c r="AD323" s="113"/>
      <c r="AE323" s="113"/>
      <c r="AF323" s="113"/>
    </row>
    <row r="324" spans="1:32" x14ac:dyDescent="0.2">
      <c r="A324" s="113"/>
      <c r="B324" s="200"/>
      <c r="C324" s="113"/>
      <c r="D324" s="201"/>
      <c r="E324" s="201"/>
      <c r="F324" s="113"/>
      <c r="G324" s="113"/>
      <c r="H324" s="113"/>
      <c r="I324" s="203"/>
      <c r="J324" s="203"/>
      <c r="K324" s="204"/>
      <c r="L324" s="201"/>
      <c r="M324" s="201"/>
      <c r="N324" s="201"/>
      <c r="O324" s="201"/>
      <c r="P324" s="113"/>
      <c r="Q324" s="113"/>
      <c r="R324" s="113"/>
      <c r="S324" s="113"/>
      <c r="T324" s="201"/>
      <c r="U324" s="113"/>
      <c r="V324" s="113"/>
      <c r="W324" s="113"/>
      <c r="X324" s="113"/>
      <c r="Y324" s="113"/>
      <c r="Z324" s="113"/>
      <c r="AA324" s="113"/>
      <c r="AB324" s="201"/>
      <c r="AC324" s="113"/>
      <c r="AD324" s="113"/>
      <c r="AE324" s="113"/>
      <c r="AF324" s="113"/>
    </row>
    <row r="325" spans="1:32" x14ac:dyDescent="0.2">
      <c r="A325" s="113"/>
      <c r="B325" s="200"/>
      <c r="C325" s="113"/>
      <c r="D325" s="201"/>
      <c r="E325" s="201"/>
      <c r="F325" s="113"/>
      <c r="G325" s="113"/>
      <c r="H325" s="113"/>
      <c r="I325" s="203"/>
      <c r="J325" s="203"/>
      <c r="K325" s="204"/>
      <c r="L325" s="201"/>
      <c r="M325" s="201"/>
      <c r="N325" s="201"/>
      <c r="O325" s="201"/>
      <c r="P325" s="113"/>
      <c r="Q325" s="113"/>
      <c r="R325" s="113"/>
      <c r="S325" s="113"/>
      <c r="T325" s="201"/>
      <c r="U325" s="113"/>
      <c r="V325" s="113"/>
      <c r="W325" s="113"/>
      <c r="X325" s="113"/>
      <c r="Y325" s="113"/>
      <c r="Z325" s="113"/>
      <c r="AA325" s="113"/>
      <c r="AB325" s="201"/>
      <c r="AC325" s="113"/>
      <c r="AD325" s="113"/>
      <c r="AE325" s="113"/>
      <c r="AF325" s="113"/>
    </row>
    <row r="326" spans="1:32" x14ac:dyDescent="0.2">
      <c r="A326" s="113"/>
      <c r="B326" s="200"/>
      <c r="C326" s="113"/>
      <c r="D326" s="201"/>
      <c r="E326" s="201"/>
      <c r="F326" s="113"/>
      <c r="G326" s="113"/>
      <c r="H326" s="113"/>
      <c r="I326" s="203"/>
      <c r="J326" s="203"/>
      <c r="K326" s="204"/>
      <c r="L326" s="201"/>
      <c r="M326" s="201"/>
      <c r="N326" s="201"/>
      <c r="O326" s="201"/>
      <c r="P326" s="113"/>
      <c r="Q326" s="113"/>
      <c r="R326" s="113"/>
      <c r="S326" s="113"/>
      <c r="T326" s="201"/>
      <c r="U326" s="113"/>
      <c r="V326" s="113"/>
      <c r="W326" s="113"/>
      <c r="X326" s="113"/>
      <c r="Y326" s="113"/>
      <c r="Z326" s="113"/>
      <c r="AA326" s="113"/>
      <c r="AB326" s="201"/>
      <c r="AC326" s="113"/>
      <c r="AD326" s="113"/>
      <c r="AE326" s="113"/>
      <c r="AF326" s="113"/>
    </row>
    <row r="327" spans="1:32" x14ac:dyDescent="0.2">
      <c r="A327" s="113"/>
      <c r="B327" s="200"/>
      <c r="C327" s="113"/>
      <c r="D327" s="201"/>
      <c r="E327" s="201"/>
      <c r="F327" s="113"/>
      <c r="G327" s="113"/>
      <c r="H327" s="113"/>
      <c r="I327" s="203"/>
      <c r="J327" s="203"/>
      <c r="K327" s="204"/>
      <c r="L327" s="201"/>
      <c r="M327" s="201"/>
      <c r="N327" s="201"/>
      <c r="O327" s="201"/>
      <c r="P327" s="113"/>
      <c r="Q327" s="113"/>
      <c r="R327" s="113"/>
      <c r="S327" s="113"/>
      <c r="T327" s="201"/>
      <c r="U327" s="113"/>
      <c r="V327" s="113"/>
      <c r="W327" s="113"/>
      <c r="X327" s="113"/>
      <c r="Y327" s="113"/>
      <c r="Z327" s="113"/>
      <c r="AA327" s="113"/>
      <c r="AB327" s="201"/>
      <c r="AC327" s="113"/>
      <c r="AD327" s="113"/>
      <c r="AE327" s="113"/>
      <c r="AF327" s="113"/>
    </row>
    <row r="328" spans="1:32" x14ac:dyDescent="0.2">
      <c r="A328" s="113"/>
      <c r="B328" s="200"/>
      <c r="C328" s="113"/>
      <c r="D328" s="201"/>
      <c r="E328" s="201"/>
      <c r="F328" s="113"/>
      <c r="G328" s="113"/>
      <c r="H328" s="113"/>
      <c r="I328" s="203"/>
      <c r="J328" s="203"/>
      <c r="K328" s="204"/>
      <c r="L328" s="201"/>
      <c r="M328" s="201"/>
      <c r="N328" s="201"/>
      <c r="O328" s="201"/>
      <c r="P328" s="113"/>
      <c r="Q328" s="113"/>
      <c r="R328" s="113"/>
      <c r="S328" s="113"/>
      <c r="T328" s="201"/>
      <c r="U328" s="113"/>
      <c r="V328" s="113"/>
      <c r="W328" s="113"/>
      <c r="X328" s="113"/>
      <c r="Y328" s="113"/>
      <c r="Z328" s="113"/>
      <c r="AA328" s="113"/>
      <c r="AB328" s="201"/>
      <c r="AC328" s="113"/>
      <c r="AD328" s="113"/>
      <c r="AE328" s="113"/>
      <c r="AF328" s="113"/>
    </row>
    <row r="329" spans="1:32" x14ac:dyDescent="0.2">
      <c r="A329" s="113"/>
      <c r="B329" s="200"/>
      <c r="C329" s="113"/>
      <c r="D329" s="201"/>
      <c r="E329" s="201"/>
      <c r="F329" s="113"/>
      <c r="G329" s="113"/>
      <c r="H329" s="113"/>
      <c r="I329" s="203"/>
      <c r="J329" s="203"/>
      <c r="K329" s="204"/>
      <c r="L329" s="201"/>
      <c r="M329" s="201"/>
      <c r="N329" s="201"/>
      <c r="O329" s="201"/>
      <c r="P329" s="113"/>
      <c r="Q329" s="113"/>
      <c r="R329" s="113"/>
      <c r="S329" s="113"/>
      <c r="T329" s="201"/>
      <c r="U329" s="113"/>
      <c r="V329" s="113"/>
      <c r="W329" s="113"/>
      <c r="X329" s="113"/>
      <c r="Y329" s="113"/>
      <c r="Z329" s="113"/>
      <c r="AA329" s="113"/>
      <c r="AB329" s="201"/>
      <c r="AC329" s="113"/>
      <c r="AD329" s="113"/>
      <c r="AE329" s="113"/>
      <c r="AF329" s="113"/>
    </row>
    <row r="330" spans="1:32" x14ac:dyDescent="0.2">
      <c r="A330" s="113"/>
      <c r="B330" s="200"/>
      <c r="C330" s="113"/>
      <c r="D330" s="201"/>
      <c r="E330" s="201"/>
      <c r="F330" s="113"/>
      <c r="G330" s="113"/>
      <c r="H330" s="113"/>
      <c r="I330" s="203"/>
      <c r="J330" s="203"/>
      <c r="K330" s="204"/>
      <c r="L330" s="201"/>
      <c r="M330" s="201"/>
      <c r="N330" s="201"/>
      <c r="O330" s="201"/>
      <c r="P330" s="113"/>
      <c r="Q330" s="113"/>
      <c r="R330" s="113"/>
      <c r="S330" s="113"/>
      <c r="T330" s="201"/>
      <c r="U330" s="113"/>
      <c r="V330" s="113"/>
      <c r="W330" s="113"/>
      <c r="X330" s="113"/>
      <c r="Y330" s="113"/>
      <c r="Z330" s="113"/>
      <c r="AA330" s="113"/>
      <c r="AB330" s="201"/>
      <c r="AC330" s="113"/>
      <c r="AD330" s="113"/>
      <c r="AE330" s="113"/>
      <c r="AF330" s="113"/>
    </row>
    <row r="331" spans="1:32" x14ac:dyDescent="0.2">
      <c r="A331" s="113"/>
      <c r="B331" s="200"/>
      <c r="C331" s="113"/>
      <c r="D331" s="201"/>
      <c r="E331" s="201"/>
      <c r="F331" s="113"/>
      <c r="G331" s="113"/>
      <c r="H331" s="113"/>
      <c r="I331" s="203"/>
      <c r="J331" s="203"/>
      <c r="K331" s="204"/>
      <c r="L331" s="201"/>
      <c r="M331" s="201"/>
      <c r="N331" s="201"/>
      <c r="O331" s="201"/>
      <c r="P331" s="113"/>
      <c r="Q331" s="113"/>
      <c r="R331" s="113"/>
      <c r="S331" s="113"/>
      <c r="T331" s="201"/>
      <c r="U331" s="113"/>
      <c r="V331" s="113"/>
      <c r="W331" s="113"/>
      <c r="X331" s="113"/>
      <c r="Y331" s="113"/>
      <c r="Z331" s="113"/>
      <c r="AA331" s="113"/>
      <c r="AB331" s="201"/>
      <c r="AC331" s="113"/>
      <c r="AD331" s="113"/>
      <c r="AE331" s="113"/>
      <c r="AF331" s="113"/>
    </row>
    <row r="332" spans="1:32" x14ac:dyDescent="0.2">
      <c r="A332" s="113"/>
      <c r="B332" s="200"/>
      <c r="C332" s="113"/>
      <c r="D332" s="201"/>
      <c r="E332" s="201"/>
      <c r="F332" s="113"/>
      <c r="G332" s="113"/>
      <c r="H332" s="113"/>
      <c r="I332" s="203"/>
      <c r="J332" s="203"/>
      <c r="K332" s="204"/>
      <c r="L332" s="201"/>
      <c r="M332" s="201"/>
      <c r="N332" s="201"/>
      <c r="O332" s="201"/>
      <c r="P332" s="113"/>
      <c r="Q332" s="113"/>
      <c r="R332" s="113"/>
      <c r="S332" s="113"/>
      <c r="T332" s="201"/>
      <c r="U332" s="113"/>
      <c r="V332" s="113"/>
      <c r="W332" s="113"/>
      <c r="X332" s="113"/>
      <c r="Y332" s="113"/>
      <c r="Z332" s="113"/>
      <c r="AA332" s="113"/>
      <c r="AB332" s="201"/>
      <c r="AC332" s="113"/>
      <c r="AD332" s="113"/>
      <c r="AE332" s="113"/>
      <c r="AF332" s="113"/>
    </row>
    <row r="333" spans="1:32" x14ac:dyDescent="0.2">
      <c r="A333" s="113"/>
      <c r="B333" s="200"/>
      <c r="C333" s="113"/>
      <c r="D333" s="201"/>
      <c r="E333" s="201"/>
      <c r="F333" s="113"/>
      <c r="G333" s="113"/>
      <c r="H333" s="113"/>
      <c r="I333" s="203"/>
      <c r="J333" s="203"/>
      <c r="K333" s="204"/>
      <c r="L333" s="201"/>
      <c r="M333" s="201"/>
      <c r="N333" s="201"/>
      <c r="O333" s="201"/>
      <c r="P333" s="113"/>
      <c r="Q333" s="113"/>
      <c r="R333" s="113"/>
      <c r="S333" s="113"/>
      <c r="T333" s="201"/>
      <c r="U333" s="113"/>
      <c r="V333" s="113"/>
      <c r="W333" s="113"/>
      <c r="X333" s="113"/>
      <c r="Y333" s="113"/>
      <c r="Z333" s="113"/>
      <c r="AA333" s="113"/>
      <c r="AB333" s="201"/>
      <c r="AC333" s="113"/>
      <c r="AD333" s="113"/>
      <c r="AE333" s="113"/>
      <c r="AF333" s="113"/>
    </row>
    <row r="334" spans="1:32" x14ac:dyDescent="0.2">
      <c r="A334" s="113"/>
      <c r="B334" s="200"/>
      <c r="C334" s="113"/>
      <c r="D334" s="201"/>
      <c r="E334" s="201"/>
      <c r="F334" s="113"/>
      <c r="G334" s="113"/>
      <c r="H334" s="113"/>
      <c r="I334" s="203"/>
      <c r="J334" s="203"/>
      <c r="K334" s="204"/>
      <c r="L334" s="201"/>
      <c r="M334" s="201"/>
      <c r="N334" s="201"/>
      <c r="O334" s="201"/>
      <c r="P334" s="113"/>
      <c r="Q334" s="113"/>
      <c r="R334" s="113"/>
      <c r="S334" s="113"/>
      <c r="T334" s="201"/>
      <c r="U334" s="113"/>
      <c r="V334" s="113"/>
      <c r="W334" s="113"/>
      <c r="X334" s="113"/>
      <c r="Y334" s="113"/>
      <c r="Z334" s="113"/>
      <c r="AA334" s="113"/>
      <c r="AB334" s="201"/>
      <c r="AC334" s="113"/>
      <c r="AD334" s="113"/>
      <c r="AE334" s="113"/>
      <c r="AF334" s="113"/>
    </row>
    <row r="335" spans="1:32" x14ac:dyDescent="0.2">
      <c r="A335" s="113"/>
      <c r="B335" s="200"/>
      <c r="C335" s="113"/>
      <c r="D335" s="201"/>
      <c r="E335" s="201"/>
      <c r="F335" s="113"/>
      <c r="G335" s="113"/>
      <c r="H335" s="113"/>
      <c r="I335" s="203"/>
      <c r="J335" s="203"/>
      <c r="K335" s="204"/>
      <c r="L335" s="201"/>
      <c r="M335" s="201"/>
      <c r="N335" s="201"/>
      <c r="O335" s="201"/>
      <c r="P335" s="113"/>
      <c r="Q335" s="113"/>
      <c r="R335" s="113"/>
      <c r="S335" s="113"/>
      <c r="T335" s="201"/>
      <c r="U335" s="113"/>
      <c r="V335" s="113"/>
      <c r="W335" s="113"/>
      <c r="X335" s="113"/>
      <c r="Y335" s="113"/>
      <c r="Z335" s="113"/>
      <c r="AA335" s="113"/>
      <c r="AB335" s="201"/>
      <c r="AC335" s="113"/>
      <c r="AD335" s="113"/>
      <c r="AE335" s="113"/>
      <c r="AF335" s="113"/>
    </row>
    <row r="336" spans="1:32" x14ac:dyDescent="0.2">
      <c r="A336" s="113"/>
      <c r="B336" s="200"/>
      <c r="C336" s="113"/>
      <c r="D336" s="201"/>
      <c r="E336" s="201"/>
      <c r="F336" s="113"/>
      <c r="G336" s="113"/>
      <c r="H336" s="113"/>
      <c r="I336" s="203"/>
      <c r="J336" s="203"/>
      <c r="K336" s="204"/>
      <c r="L336" s="201"/>
      <c r="M336" s="201"/>
      <c r="N336" s="201"/>
      <c r="O336" s="201"/>
      <c r="P336" s="113"/>
      <c r="Q336" s="113"/>
      <c r="R336" s="113"/>
      <c r="S336" s="113"/>
      <c r="T336" s="201"/>
      <c r="U336" s="113"/>
      <c r="V336" s="113"/>
      <c r="W336" s="113"/>
      <c r="X336" s="113"/>
      <c r="Y336" s="113"/>
      <c r="Z336" s="113"/>
      <c r="AA336" s="113"/>
      <c r="AB336" s="201"/>
      <c r="AC336" s="113"/>
      <c r="AD336" s="113"/>
      <c r="AE336" s="113"/>
      <c r="AF336" s="113"/>
    </row>
    <row r="337" spans="1:32" x14ac:dyDescent="0.2">
      <c r="A337" s="113"/>
      <c r="B337" s="200"/>
      <c r="C337" s="113"/>
      <c r="D337" s="201"/>
      <c r="E337" s="201"/>
      <c r="F337" s="113"/>
      <c r="G337" s="113"/>
      <c r="H337" s="113"/>
      <c r="I337" s="203"/>
      <c r="J337" s="203"/>
      <c r="K337" s="204"/>
      <c r="L337" s="201"/>
      <c r="M337" s="201"/>
      <c r="N337" s="201"/>
      <c r="O337" s="201"/>
      <c r="P337" s="113"/>
      <c r="Q337" s="113"/>
      <c r="R337" s="113"/>
      <c r="S337" s="113"/>
      <c r="T337" s="201"/>
      <c r="U337" s="113"/>
      <c r="V337" s="113"/>
      <c r="W337" s="113"/>
      <c r="X337" s="113"/>
      <c r="Y337" s="113"/>
      <c r="Z337" s="113"/>
      <c r="AA337" s="113"/>
      <c r="AB337" s="201"/>
      <c r="AC337" s="113"/>
      <c r="AD337" s="113"/>
      <c r="AE337" s="113"/>
      <c r="AF337" s="113"/>
    </row>
    <row r="338" spans="1:32" x14ac:dyDescent="0.2">
      <c r="A338" s="113"/>
      <c r="B338" s="200"/>
      <c r="C338" s="113"/>
      <c r="D338" s="201"/>
      <c r="E338" s="201"/>
      <c r="F338" s="113"/>
      <c r="G338" s="113"/>
      <c r="H338" s="113"/>
      <c r="I338" s="203"/>
      <c r="J338" s="203"/>
      <c r="K338" s="204"/>
      <c r="L338" s="201"/>
      <c r="M338" s="201"/>
      <c r="N338" s="201"/>
      <c r="O338" s="201"/>
      <c r="P338" s="113"/>
      <c r="Q338" s="113"/>
      <c r="R338" s="113"/>
      <c r="S338" s="113"/>
      <c r="T338" s="201"/>
      <c r="U338" s="113"/>
      <c r="V338" s="113"/>
      <c r="W338" s="113"/>
      <c r="X338" s="113"/>
      <c r="Y338" s="113"/>
      <c r="Z338" s="113"/>
      <c r="AA338" s="113"/>
      <c r="AB338" s="201"/>
      <c r="AC338" s="113"/>
      <c r="AD338" s="113"/>
      <c r="AE338" s="113"/>
      <c r="AF338" s="113"/>
    </row>
    <row r="339" spans="1:32" x14ac:dyDescent="0.2">
      <c r="A339" s="113"/>
      <c r="B339" s="200"/>
      <c r="C339" s="113"/>
      <c r="D339" s="201"/>
      <c r="E339" s="201"/>
      <c r="F339" s="113"/>
      <c r="G339" s="113"/>
      <c r="H339" s="113"/>
      <c r="I339" s="203"/>
      <c r="J339" s="203"/>
      <c r="K339" s="204"/>
      <c r="L339" s="201"/>
      <c r="M339" s="201"/>
      <c r="N339" s="201"/>
      <c r="O339" s="201"/>
      <c r="P339" s="113"/>
      <c r="Q339" s="113"/>
      <c r="R339" s="113"/>
      <c r="S339" s="113"/>
      <c r="T339" s="201"/>
      <c r="U339" s="113"/>
      <c r="V339" s="113"/>
      <c r="W339" s="113"/>
      <c r="X339" s="113"/>
      <c r="Y339" s="113"/>
      <c r="Z339" s="113"/>
      <c r="AA339" s="113"/>
      <c r="AB339" s="201"/>
      <c r="AC339" s="113"/>
      <c r="AD339" s="113"/>
      <c r="AE339" s="113"/>
      <c r="AF339" s="113"/>
    </row>
    <row r="340" spans="1:32" x14ac:dyDescent="0.2">
      <c r="A340" s="113"/>
      <c r="B340" s="200"/>
      <c r="C340" s="113"/>
      <c r="D340" s="201"/>
      <c r="E340" s="201"/>
      <c r="F340" s="113"/>
      <c r="G340" s="113"/>
      <c r="H340" s="113"/>
      <c r="I340" s="203"/>
      <c r="J340" s="203"/>
      <c r="K340" s="204"/>
      <c r="L340" s="201"/>
      <c r="M340" s="201"/>
      <c r="N340" s="201"/>
      <c r="O340" s="201"/>
      <c r="P340" s="113"/>
      <c r="Q340" s="113"/>
      <c r="R340" s="113"/>
      <c r="S340" s="113"/>
      <c r="T340" s="201"/>
      <c r="U340" s="113"/>
      <c r="V340" s="113"/>
      <c r="W340" s="113"/>
      <c r="X340" s="113"/>
      <c r="Y340" s="113"/>
      <c r="Z340" s="113"/>
      <c r="AA340" s="113"/>
      <c r="AB340" s="201"/>
      <c r="AC340" s="113"/>
      <c r="AD340" s="113"/>
      <c r="AE340" s="113"/>
      <c r="AF340" s="113"/>
    </row>
    <row r="341" spans="1:32" x14ac:dyDescent="0.2">
      <c r="A341" s="113"/>
      <c r="B341" s="200"/>
      <c r="C341" s="113"/>
      <c r="D341" s="201"/>
      <c r="E341" s="201"/>
      <c r="F341" s="113"/>
      <c r="G341" s="113"/>
      <c r="H341" s="113"/>
      <c r="I341" s="203"/>
      <c r="J341" s="203"/>
      <c r="K341" s="204"/>
      <c r="L341" s="201"/>
      <c r="M341" s="201"/>
      <c r="N341" s="201"/>
      <c r="O341" s="201"/>
      <c r="P341" s="113"/>
      <c r="Q341" s="113"/>
      <c r="R341" s="113"/>
      <c r="S341" s="113"/>
      <c r="T341" s="201"/>
      <c r="U341" s="113"/>
      <c r="V341" s="113"/>
      <c r="W341" s="113"/>
      <c r="X341" s="113"/>
      <c r="Y341" s="113"/>
      <c r="Z341" s="113"/>
      <c r="AA341" s="113"/>
      <c r="AB341" s="201"/>
      <c r="AC341" s="113"/>
      <c r="AD341" s="113"/>
      <c r="AE341" s="113"/>
      <c r="AF341" s="113"/>
    </row>
    <row r="342" spans="1:32" x14ac:dyDescent="0.2">
      <c r="A342" s="113"/>
      <c r="B342" s="200"/>
      <c r="C342" s="113"/>
      <c r="D342" s="201"/>
      <c r="E342" s="201"/>
      <c r="F342" s="113"/>
      <c r="G342" s="113"/>
      <c r="H342" s="113"/>
      <c r="I342" s="203"/>
      <c r="J342" s="203"/>
      <c r="K342" s="204"/>
      <c r="L342" s="201"/>
      <c r="M342" s="201"/>
      <c r="N342" s="201"/>
      <c r="O342" s="201"/>
      <c r="P342" s="113"/>
      <c r="Q342" s="113"/>
      <c r="R342" s="113"/>
      <c r="S342" s="113"/>
      <c r="T342" s="201"/>
      <c r="U342" s="113"/>
      <c r="V342" s="113"/>
      <c r="W342" s="113"/>
      <c r="X342" s="113"/>
      <c r="Y342" s="113"/>
      <c r="Z342" s="113"/>
      <c r="AA342" s="113"/>
      <c r="AB342" s="201"/>
      <c r="AC342" s="113"/>
      <c r="AD342" s="113"/>
      <c r="AE342" s="113"/>
      <c r="AF342" s="113"/>
    </row>
    <row r="343" spans="1:32" x14ac:dyDescent="0.2">
      <c r="A343" s="113"/>
      <c r="B343" s="200"/>
      <c r="C343" s="113"/>
      <c r="D343" s="201"/>
      <c r="E343" s="201"/>
      <c r="F343" s="113"/>
      <c r="G343" s="113"/>
      <c r="H343" s="113"/>
      <c r="I343" s="203"/>
      <c r="J343" s="203"/>
      <c r="K343" s="204"/>
      <c r="L343" s="201"/>
      <c r="M343" s="201"/>
      <c r="N343" s="201"/>
      <c r="O343" s="201"/>
      <c r="P343" s="113"/>
      <c r="Q343" s="113"/>
      <c r="R343" s="113"/>
      <c r="S343" s="113"/>
      <c r="T343" s="201"/>
      <c r="U343" s="113"/>
      <c r="V343" s="113"/>
      <c r="W343" s="113"/>
      <c r="X343" s="113"/>
      <c r="Y343" s="113"/>
      <c r="Z343" s="113"/>
      <c r="AA343" s="113"/>
      <c r="AB343" s="201"/>
      <c r="AC343" s="113"/>
      <c r="AD343" s="113"/>
      <c r="AE343" s="113"/>
      <c r="AF343" s="113"/>
    </row>
    <row r="344" spans="1:32" x14ac:dyDescent="0.2">
      <c r="A344" s="113"/>
      <c r="B344" s="200"/>
      <c r="C344" s="113"/>
      <c r="D344" s="201"/>
      <c r="E344" s="201"/>
      <c r="F344" s="113"/>
      <c r="G344" s="113"/>
      <c r="H344" s="113"/>
      <c r="I344" s="203"/>
      <c r="J344" s="203"/>
      <c r="K344" s="204"/>
      <c r="L344" s="201"/>
      <c r="M344" s="201"/>
      <c r="N344" s="201"/>
      <c r="O344" s="201"/>
      <c r="P344" s="113"/>
      <c r="Q344" s="113"/>
      <c r="R344" s="113"/>
      <c r="S344" s="113"/>
      <c r="T344" s="201"/>
      <c r="U344" s="113"/>
      <c r="V344" s="113"/>
      <c r="W344" s="113"/>
      <c r="X344" s="113"/>
      <c r="Y344" s="113"/>
      <c r="Z344" s="113"/>
      <c r="AA344" s="113"/>
      <c r="AB344" s="201"/>
      <c r="AC344" s="113"/>
      <c r="AD344" s="113"/>
      <c r="AE344" s="113"/>
      <c r="AF344" s="113"/>
    </row>
    <row r="345" spans="1:32" x14ac:dyDescent="0.2">
      <c r="A345" s="113"/>
      <c r="B345" s="200"/>
      <c r="C345" s="113"/>
      <c r="D345" s="201"/>
      <c r="E345" s="201"/>
      <c r="F345" s="113"/>
      <c r="G345" s="113"/>
      <c r="H345" s="113"/>
      <c r="I345" s="203"/>
      <c r="J345" s="203"/>
      <c r="K345" s="204"/>
      <c r="L345" s="201"/>
      <c r="M345" s="201"/>
      <c r="N345" s="201"/>
      <c r="O345" s="201"/>
      <c r="P345" s="113"/>
      <c r="Q345" s="113"/>
      <c r="R345" s="113"/>
      <c r="S345" s="113"/>
      <c r="T345" s="201"/>
      <c r="U345" s="113"/>
      <c r="V345" s="113"/>
      <c r="W345" s="113"/>
      <c r="X345" s="113"/>
      <c r="Y345" s="113"/>
      <c r="Z345" s="113"/>
      <c r="AA345" s="113"/>
      <c r="AB345" s="201"/>
      <c r="AC345" s="113"/>
      <c r="AD345" s="113"/>
      <c r="AE345" s="113"/>
      <c r="AF345" s="113"/>
    </row>
    <row r="346" spans="1:32" x14ac:dyDescent="0.2">
      <c r="A346" s="113"/>
      <c r="B346" s="200"/>
      <c r="C346" s="113"/>
      <c r="D346" s="201"/>
      <c r="E346" s="201"/>
      <c r="F346" s="113"/>
      <c r="G346" s="113"/>
      <c r="H346" s="113"/>
      <c r="I346" s="203"/>
      <c r="J346" s="203"/>
      <c r="K346" s="204"/>
      <c r="L346" s="201"/>
      <c r="M346" s="201"/>
      <c r="N346" s="201"/>
      <c r="O346" s="201"/>
      <c r="P346" s="113"/>
      <c r="Q346" s="113"/>
      <c r="R346" s="113"/>
      <c r="S346" s="113"/>
      <c r="T346" s="201"/>
      <c r="U346" s="113"/>
      <c r="V346" s="113"/>
      <c r="W346" s="113"/>
      <c r="X346" s="113"/>
      <c r="Y346" s="113"/>
      <c r="Z346" s="113"/>
      <c r="AA346" s="113"/>
      <c r="AB346" s="201"/>
      <c r="AC346" s="113"/>
      <c r="AD346" s="113"/>
      <c r="AE346" s="113"/>
      <c r="AF346" s="113"/>
    </row>
    <row r="347" spans="1:32" x14ac:dyDescent="0.2">
      <c r="A347" s="113"/>
      <c r="B347" s="200"/>
      <c r="C347" s="113"/>
      <c r="D347" s="201"/>
      <c r="E347" s="201"/>
      <c r="F347" s="113"/>
      <c r="G347" s="113"/>
      <c r="H347" s="113"/>
      <c r="I347" s="203"/>
      <c r="J347" s="203"/>
      <c r="K347" s="204"/>
      <c r="L347" s="201"/>
      <c r="M347" s="201"/>
      <c r="N347" s="201"/>
      <c r="O347" s="201"/>
      <c r="P347" s="113"/>
      <c r="Q347" s="113"/>
      <c r="R347" s="113"/>
      <c r="S347" s="113"/>
      <c r="T347" s="201"/>
      <c r="U347" s="113"/>
      <c r="V347" s="113"/>
      <c r="W347" s="113"/>
      <c r="X347" s="113"/>
      <c r="Y347" s="113"/>
      <c r="Z347" s="113"/>
      <c r="AA347" s="113"/>
      <c r="AB347" s="201"/>
      <c r="AC347" s="113"/>
      <c r="AD347" s="113"/>
      <c r="AE347" s="113"/>
      <c r="AF347" s="113"/>
    </row>
    <row r="348" spans="1:32" x14ac:dyDescent="0.2">
      <c r="A348" s="113"/>
      <c r="B348" s="200"/>
      <c r="C348" s="113"/>
      <c r="D348" s="201"/>
      <c r="E348" s="201"/>
      <c r="F348" s="113"/>
      <c r="G348" s="113"/>
      <c r="H348" s="113"/>
      <c r="I348" s="203"/>
      <c r="J348" s="203"/>
      <c r="K348" s="204"/>
      <c r="L348" s="201"/>
      <c r="M348" s="201"/>
      <c r="N348" s="201"/>
      <c r="O348" s="201"/>
      <c r="P348" s="113"/>
      <c r="Q348" s="113"/>
      <c r="R348" s="113"/>
      <c r="S348" s="113"/>
      <c r="T348" s="201"/>
      <c r="U348" s="113"/>
      <c r="V348" s="113"/>
      <c r="W348" s="113"/>
      <c r="X348" s="113"/>
      <c r="Y348" s="113"/>
      <c r="Z348" s="113"/>
      <c r="AA348" s="113"/>
      <c r="AB348" s="201"/>
      <c r="AC348" s="113"/>
      <c r="AD348" s="113"/>
      <c r="AE348" s="113"/>
      <c r="AF348" s="113"/>
    </row>
    <row r="349" spans="1:32" x14ac:dyDescent="0.2">
      <c r="A349" s="113"/>
      <c r="B349" s="200"/>
      <c r="C349" s="113"/>
      <c r="D349" s="201"/>
      <c r="E349" s="201"/>
      <c r="F349" s="113"/>
      <c r="G349" s="113"/>
      <c r="H349" s="113"/>
      <c r="I349" s="203"/>
      <c r="J349" s="203"/>
      <c r="K349" s="204"/>
      <c r="L349" s="201"/>
      <c r="M349" s="201"/>
      <c r="N349" s="201"/>
      <c r="O349" s="201"/>
      <c r="P349" s="113"/>
      <c r="Q349" s="113"/>
      <c r="R349" s="113"/>
      <c r="S349" s="113"/>
      <c r="T349" s="201"/>
      <c r="U349" s="113"/>
      <c r="V349" s="113"/>
      <c r="W349" s="113"/>
      <c r="X349" s="113"/>
      <c r="Y349" s="113"/>
      <c r="Z349" s="113"/>
      <c r="AA349" s="113"/>
      <c r="AB349" s="201"/>
      <c r="AC349" s="113"/>
      <c r="AD349" s="113"/>
      <c r="AE349" s="113"/>
      <c r="AF349" s="113"/>
    </row>
    <row r="350" spans="1:32" x14ac:dyDescent="0.2">
      <c r="A350" s="113"/>
      <c r="B350" s="200"/>
      <c r="C350" s="113"/>
      <c r="D350" s="201"/>
      <c r="E350" s="201"/>
      <c r="F350" s="113"/>
      <c r="G350" s="113"/>
      <c r="H350" s="113"/>
      <c r="I350" s="203"/>
      <c r="J350" s="203"/>
      <c r="K350" s="204"/>
      <c r="L350" s="201"/>
      <c r="M350" s="201"/>
      <c r="N350" s="201"/>
      <c r="O350" s="201"/>
      <c r="P350" s="113"/>
      <c r="Q350" s="113"/>
      <c r="R350" s="113"/>
      <c r="S350" s="113"/>
      <c r="T350" s="201"/>
      <c r="U350" s="113"/>
      <c r="V350" s="113"/>
      <c r="W350" s="113"/>
      <c r="X350" s="113"/>
      <c r="Y350" s="113"/>
      <c r="Z350" s="113"/>
      <c r="AA350" s="113"/>
      <c r="AB350" s="201"/>
      <c r="AC350" s="113"/>
      <c r="AD350" s="113"/>
      <c r="AE350" s="113"/>
      <c r="AF350" s="113"/>
    </row>
    <row r="351" spans="1:32" x14ac:dyDescent="0.2">
      <c r="A351" s="113"/>
      <c r="B351" s="200"/>
      <c r="C351" s="113"/>
      <c r="D351" s="201"/>
      <c r="E351" s="201"/>
      <c r="F351" s="113"/>
      <c r="G351" s="113"/>
      <c r="H351" s="113"/>
      <c r="I351" s="203"/>
      <c r="J351" s="203"/>
      <c r="K351" s="204"/>
      <c r="L351" s="201"/>
      <c r="M351" s="201"/>
      <c r="N351" s="201"/>
      <c r="O351" s="201"/>
      <c r="P351" s="113"/>
      <c r="Q351" s="113"/>
      <c r="R351" s="113"/>
      <c r="S351" s="113"/>
      <c r="T351" s="201"/>
      <c r="U351" s="113"/>
      <c r="V351" s="113"/>
      <c r="W351" s="113"/>
      <c r="X351" s="113"/>
      <c r="Y351" s="113"/>
      <c r="Z351" s="113"/>
      <c r="AA351" s="113"/>
      <c r="AB351" s="201"/>
      <c r="AC351" s="113"/>
      <c r="AD351" s="113"/>
      <c r="AE351" s="113"/>
      <c r="AF351" s="113"/>
    </row>
    <row r="352" spans="1:32" x14ac:dyDescent="0.2">
      <c r="A352" s="113"/>
      <c r="B352" s="200"/>
      <c r="C352" s="113"/>
      <c r="D352" s="201"/>
      <c r="E352" s="201"/>
      <c r="F352" s="113"/>
      <c r="G352" s="113"/>
      <c r="H352" s="113"/>
      <c r="I352" s="203"/>
      <c r="J352" s="203"/>
      <c r="K352" s="204"/>
      <c r="L352" s="201"/>
      <c r="M352" s="201"/>
      <c r="N352" s="201"/>
      <c r="O352" s="201"/>
      <c r="P352" s="113"/>
      <c r="Q352" s="113"/>
      <c r="R352" s="113"/>
      <c r="S352" s="113"/>
      <c r="T352" s="201"/>
      <c r="U352" s="113"/>
      <c r="V352" s="113"/>
      <c r="W352" s="113"/>
      <c r="X352" s="113"/>
      <c r="Y352" s="113"/>
      <c r="Z352" s="113"/>
      <c r="AA352" s="113"/>
      <c r="AB352" s="201"/>
      <c r="AC352" s="113"/>
      <c r="AD352" s="113"/>
      <c r="AE352" s="113"/>
      <c r="AF352" s="113"/>
    </row>
    <row r="353" spans="1:32" x14ac:dyDescent="0.2">
      <c r="A353" s="113"/>
      <c r="B353" s="200"/>
      <c r="C353" s="113"/>
      <c r="D353" s="201"/>
      <c r="E353" s="201"/>
      <c r="F353" s="113"/>
      <c r="G353" s="113"/>
      <c r="H353" s="113"/>
      <c r="I353" s="203"/>
      <c r="J353" s="203"/>
      <c r="K353" s="204"/>
      <c r="L353" s="201"/>
      <c r="M353" s="201"/>
      <c r="N353" s="201"/>
      <c r="O353" s="201"/>
      <c r="P353" s="113"/>
      <c r="Q353" s="113"/>
      <c r="R353" s="113"/>
      <c r="S353" s="113"/>
      <c r="T353" s="201"/>
      <c r="U353" s="113"/>
      <c r="V353" s="113"/>
      <c r="W353" s="113"/>
      <c r="X353" s="113"/>
      <c r="Y353" s="113"/>
      <c r="Z353" s="113"/>
      <c r="AA353" s="113"/>
      <c r="AB353" s="201"/>
      <c r="AC353" s="113"/>
      <c r="AD353" s="113"/>
      <c r="AE353" s="113"/>
      <c r="AF353" s="113"/>
    </row>
    <row r="354" spans="1:32" x14ac:dyDescent="0.2">
      <c r="A354" s="113"/>
      <c r="B354" s="200"/>
      <c r="C354" s="113"/>
      <c r="D354" s="201"/>
      <c r="E354" s="201"/>
      <c r="F354" s="113"/>
      <c r="G354" s="113"/>
      <c r="H354" s="113"/>
      <c r="I354" s="203"/>
      <c r="J354" s="203"/>
      <c r="K354" s="204"/>
      <c r="L354" s="201"/>
      <c r="M354" s="201"/>
      <c r="N354" s="201"/>
      <c r="O354" s="201"/>
      <c r="P354" s="113"/>
      <c r="Q354" s="113"/>
      <c r="R354" s="113"/>
      <c r="S354" s="113"/>
      <c r="T354" s="201"/>
      <c r="U354" s="113"/>
      <c r="V354" s="113"/>
      <c r="W354" s="113"/>
      <c r="X354" s="113"/>
      <c r="Y354" s="113"/>
      <c r="Z354" s="113"/>
      <c r="AA354" s="113"/>
      <c r="AB354" s="201"/>
      <c r="AC354" s="113"/>
      <c r="AD354" s="113"/>
      <c r="AE354" s="113"/>
      <c r="AF354" s="113"/>
    </row>
    <row r="355" spans="1:32" x14ac:dyDescent="0.2">
      <c r="A355" s="113"/>
      <c r="B355" s="200"/>
      <c r="C355" s="113"/>
      <c r="D355" s="201"/>
      <c r="E355" s="201"/>
      <c r="F355" s="113"/>
      <c r="G355" s="113"/>
      <c r="H355" s="113"/>
      <c r="I355" s="203"/>
      <c r="J355" s="203"/>
      <c r="K355" s="204"/>
      <c r="L355" s="201"/>
      <c r="M355" s="201"/>
      <c r="N355" s="201"/>
      <c r="O355" s="201"/>
      <c r="P355" s="113"/>
      <c r="Q355" s="113"/>
      <c r="R355" s="113"/>
      <c r="S355" s="113"/>
      <c r="T355" s="201"/>
      <c r="U355" s="113"/>
      <c r="V355" s="113"/>
      <c r="W355" s="113"/>
      <c r="X355" s="113"/>
      <c r="Y355" s="113"/>
      <c r="Z355" s="113"/>
      <c r="AA355" s="113"/>
      <c r="AB355" s="201"/>
      <c r="AC355" s="113"/>
      <c r="AD355" s="113"/>
      <c r="AE355" s="113"/>
      <c r="AF355" s="113"/>
    </row>
    <row r="356" spans="1:32" x14ac:dyDescent="0.2">
      <c r="A356" s="113"/>
      <c r="B356" s="200"/>
      <c r="C356" s="113"/>
      <c r="D356" s="201"/>
      <c r="E356" s="201"/>
      <c r="F356" s="113"/>
      <c r="G356" s="113"/>
      <c r="H356" s="113"/>
      <c r="I356" s="203"/>
      <c r="J356" s="203"/>
      <c r="K356" s="204"/>
      <c r="L356" s="201"/>
      <c r="M356" s="201"/>
      <c r="N356" s="201"/>
      <c r="O356" s="201"/>
      <c r="P356" s="113"/>
      <c r="Q356" s="113"/>
      <c r="R356" s="113"/>
      <c r="S356" s="113"/>
      <c r="T356" s="201"/>
      <c r="U356" s="113"/>
      <c r="V356" s="113"/>
      <c r="W356" s="113"/>
      <c r="X356" s="113"/>
      <c r="Y356" s="113"/>
      <c r="Z356" s="113"/>
      <c r="AA356" s="113"/>
      <c r="AB356" s="201"/>
      <c r="AC356" s="113"/>
      <c r="AD356" s="113"/>
      <c r="AE356" s="113"/>
      <c r="AF356" s="113"/>
    </row>
    <row r="357" spans="1:32" x14ac:dyDescent="0.2">
      <c r="A357" s="113"/>
      <c r="B357" s="200"/>
      <c r="C357" s="113"/>
      <c r="D357" s="201"/>
      <c r="E357" s="201"/>
      <c r="F357" s="113"/>
      <c r="G357" s="113"/>
      <c r="H357" s="113"/>
      <c r="I357" s="203"/>
      <c r="J357" s="203"/>
      <c r="K357" s="204"/>
      <c r="L357" s="201"/>
      <c r="M357" s="201"/>
      <c r="N357" s="201"/>
      <c r="O357" s="201"/>
      <c r="P357" s="113"/>
      <c r="Q357" s="113"/>
      <c r="R357" s="113"/>
      <c r="S357" s="113"/>
      <c r="T357" s="201"/>
      <c r="U357" s="113"/>
      <c r="V357" s="113"/>
      <c r="W357" s="113"/>
      <c r="X357" s="113"/>
      <c r="Y357" s="113"/>
      <c r="Z357" s="113"/>
      <c r="AA357" s="113"/>
      <c r="AB357" s="201"/>
      <c r="AC357" s="113"/>
      <c r="AD357" s="113"/>
      <c r="AE357" s="113"/>
      <c r="AF357" s="113"/>
    </row>
    <row r="358" spans="1:32" x14ac:dyDescent="0.2">
      <c r="A358" s="113"/>
      <c r="B358" s="200"/>
      <c r="C358" s="113"/>
      <c r="D358" s="201"/>
      <c r="E358" s="201"/>
      <c r="F358" s="113"/>
      <c r="G358" s="113"/>
      <c r="H358" s="113"/>
      <c r="I358" s="203"/>
      <c r="J358" s="203"/>
      <c r="K358" s="204"/>
      <c r="L358" s="201"/>
      <c r="M358" s="201"/>
      <c r="N358" s="201"/>
      <c r="O358" s="201"/>
      <c r="P358" s="113"/>
      <c r="Q358" s="113"/>
      <c r="R358" s="113"/>
      <c r="S358" s="113"/>
      <c r="T358" s="201"/>
      <c r="U358" s="113"/>
      <c r="V358" s="113"/>
      <c r="W358" s="113"/>
      <c r="X358" s="113"/>
      <c r="Y358" s="113"/>
      <c r="Z358" s="113"/>
      <c r="AA358" s="113"/>
      <c r="AB358" s="201"/>
      <c r="AC358" s="113"/>
      <c r="AD358" s="113"/>
      <c r="AE358" s="113"/>
      <c r="AF358" s="113"/>
    </row>
    <row r="359" spans="1:32" x14ac:dyDescent="0.2">
      <c r="A359" s="113"/>
      <c r="B359" s="200"/>
      <c r="C359" s="113"/>
      <c r="D359" s="201"/>
      <c r="E359" s="201"/>
      <c r="F359" s="113"/>
      <c r="G359" s="113"/>
      <c r="H359" s="113"/>
      <c r="I359" s="203"/>
      <c r="J359" s="203"/>
      <c r="K359" s="204"/>
      <c r="L359" s="201"/>
      <c r="M359" s="201"/>
      <c r="N359" s="201"/>
      <c r="O359" s="201"/>
      <c r="P359" s="113"/>
      <c r="Q359" s="113"/>
      <c r="R359" s="113"/>
      <c r="S359" s="113"/>
      <c r="T359" s="201"/>
      <c r="U359" s="113"/>
      <c r="V359" s="113"/>
      <c r="W359" s="113"/>
      <c r="X359" s="113"/>
      <c r="Y359" s="113"/>
      <c r="Z359" s="113"/>
      <c r="AA359" s="113"/>
      <c r="AB359" s="201"/>
      <c r="AC359" s="113"/>
      <c r="AD359" s="113"/>
      <c r="AE359" s="113"/>
      <c r="AF359" s="113"/>
    </row>
    <row r="360" spans="1:32" x14ac:dyDescent="0.2">
      <c r="A360" s="113"/>
      <c r="B360" s="200"/>
      <c r="C360" s="113"/>
      <c r="D360" s="201"/>
      <c r="E360" s="201"/>
      <c r="F360" s="113"/>
      <c r="G360" s="113"/>
      <c r="H360" s="113"/>
      <c r="I360" s="203"/>
      <c r="J360" s="203"/>
      <c r="K360" s="204"/>
      <c r="L360" s="201"/>
      <c r="M360" s="201"/>
      <c r="N360" s="201"/>
      <c r="O360" s="201"/>
      <c r="P360" s="113"/>
      <c r="Q360" s="113"/>
      <c r="R360" s="113"/>
      <c r="S360" s="113"/>
      <c r="T360" s="201"/>
      <c r="U360" s="113"/>
      <c r="V360" s="113"/>
      <c r="W360" s="113"/>
      <c r="X360" s="113"/>
      <c r="Y360" s="113"/>
      <c r="Z360" s="113"/>
      <c r="AA360" s="113"/>
      <c r="AB360" s="201"/>
      <c r="AC360" s="113"/>
      <c r="AD360" s="113"/>
      <c r="AE360" s="113"/>
      <c r="AF360" s="113"/>
    </row>
    <row r="361" spans="1:32" x14ac:dyDescent="0.2">
      <c r="A361" s="113"/>
      <c r="B361" s="200"/>
      <c r="C361" s="113"/>
      <c r="D361" s="201"/>
      <c r="E361" s="201"/>
      <c r="F361" s="113"/>
      <c r="G361" s="113"/>
      <c r="H361" s="113"/>
      <c r="I361" s="203"/>
      <c r="J361" s="203"/>
      <c r="K361" s="204"/>
      <c r="L361" s="201"/>
      <c r="M361" s="201"/>
      <c r="N361" s="201"/>
      <c r="O361" s="201"/>
      <c r="P361" s="113"/>
      <c r="Q361" s="113"/>
      <c r="R361" s="113"/>
      <c r="S361" s="113"/>
      <c r="T361" s="201"/>
      <c r="U361" s="113"/>
      <c r="V361" s="113"/>
      <c r="W361" s="113"/>
      <c r="X361" s="113"/>
      <c r="Y361" s="113"/>
      <c r="Z361" s="113"/>
      <c r="AA361" s="113"/>
      <c r="AB361" s="201"/>
      <c r="AC361" s="113"/>
      <c r="AD361" s="113"/>
      <c r="AE361" s="113"/>
      <c r="AF361" s="113"/>
    </row>
    <row r="362" spans="1:32" x14ac:dyDescent="0.2">
      <c r="A362" s="113"/>
      <c r="B362" s="200"/>
      <c r="C362" s="113"/>
      <c r="D362" s="201"/>
      <c r="E362" s="201"/>
      <c r="F362" s="113"/>
      <c r="G362" s="113"/>
      <c r="H362" s="113"/>
      <c r="I362" s="203"/>
      <c r="J362" s="203"/>
      <c r="K362" s="204"/>
      <c r="L362" s="201"/>
      <c r="M362" s="201"/>
      <c r="N362" s="201"/>
      <c r="O362" s="201"/>
      <c r="P362" s="113"/>
      <c r="Q362" s="113"/>
      <c r="R362" s="113"/>
      <c r="S362" s="113"/>
      <c r="T362" s="201"/>
      <c r="U362" s="113"/>
      <c r="V362" s="113"/>
      <c r="W362" s="113"/>
      <c r="X362" s="113"/>
      <c r="Y362" s="113"/>
      <c r="Z362" s="113"/>
      <c r="AA362" s="113"/>
      <c r="AB362" s="201"/>
      <c r="AC362" s="113"/>
      <c r="AD362" s="113"/>
      <c r="AE362" s="113"/>
      <c r="AF362" s="113"/>
    </row>
    <row r="363" spans="1:32" x14ac:dyDescent="0.2">
      <c r="A363" s="113"/>
      <c r="B363" s="200"/>
      <c r="C363" s="113"/>
      <c r="D363" s="201"/>
      <c r="E363" s="201"/>
      <c r="F363" s="113"/>
      <c r="G363" s="113"/>
      <c r="H363" s="113"/>
      <c r="I363" s="203"/>
      <c r="J363" s="203"/>
      <c r="K363" s="204"/>
      <c r="L363" s="201"/>
      <c r="M363" s="201"/>
      <c r="N363" s="201"/>
      <c r="O363" s="201"/>
      <c r="P363" s="113"/>
      <c r="Q363" s="113"/>
      <c r="R363" s="113"/>
      <c r="S363" s="113"/>
      <c r="T363" s="201"/>
      <c r="U363" s="113"/>
      <c r="V363" s="113"/>
      <c r="W363" s="113"/>
      <c r="X363" s="113"/>
      <c r="Y363" s="113"/>
      <c r="Z363" s="113"/>
      <c r="AA363" s="113"/>
      <c r="AB363" s="201"/>
      <c r="AC363" s="113"/>
      <c r="AD363" s="113"/>
      <c r="AE363" s="113"/>
      <c r="AF363" s="113"/>
    </row>
    <row r="364" spans="1:32" x14ac:dyDescent="0.2">
      <c r="A364" s="113"/>
      <c r="B364" s="200"/>
      <c r="C364" s="113"/>
      <c r="D364" s="201"/>
      <c r="E364" s="201"/>
      <c r="F364" s="113"/>
      <c r="G364" s="113"/>
      <c r="H364" s="113"/>
      <c r="I364" s="203"/>
      <c r="J364" s="203"/>
      <c r="K364" s="204"/>
      <c r="L364" s="201"/>
      <c r="M364" s="201"/>
      <c r="N364" s="201"/>
      <c r="O364" s="201"/>
      <c r="P364" s="113"/>
      <c r="Q364" s="113"/>
      <c r="R364" s="113"/>
      <c r="S364" s="113"/>
      <c r="T364" s="201"/>
      <c r="U364" s="113"/>
      <c r="V364" s="113"/>
      <c r="W364" s="113"/>
      <c r="X364" s="113"/>
      <c r="Y364" s="113"/>
      <c r="Z364" s="113"/>
      <c r="AA364" s="113"/>
      <c r="AB364" s="201"/>
      <c r="AC364" s="113"/>
      <c r="AD364" s="113"/>
      <c r="AE364" s="113"/>
      <c r="AF364" s="113"/>
    </row>
    <row r="365" spans="1:32" x14ac:dyDescent="0.2">
      <c r="A365" s="113"/>
      <c r="B365" s="200"/>
      <c r="C365" s="113"/>
      <c r="D365" s="201"/>
      <c r="E365" s="201"/>
      <c r="F365" s="113"/>
      <c r="G365" s="113"/>
      <c r="H365" s="113"/>
      <c r="I365" s="203"/>
      <c r="J365" s="203"/>
      <c r="K365" s="204"/>
      <c r="L365" s="201"/>
      <c r="M365" s="201"/>
      <c r="N365" s="201"/>
      <c r="O365" s="201"/>
      <c r="P365" s="113"/>
      <c r="Q365" s="113"/>
      <c r="R365" s="113"/>
      <c r="S365" s="113"/>
      <c r="T365" s="201"/>
      <c r="U365" s="113"/>
      <c r="V365" s="113"/>
      <c r="W365" s="113"/>
      <c r="X365" s="113"/>
      <c r="Y365" s="113"/>
      <c r="Z365" s="113"/>
      <c r="AA365" s="113"/>
      <c r="AB365" s="201"/>
      <c r="AC365" s="113"/>
      <c r="AD365" s="113"/>
      <c r="AE365" s="113"/>
      <c r="AF365" s="113"/>
    </row>
    <row r="366" spans="1:32" x14ac:dyDescent="0.2">
      <c r="A366" s="113"/>
      <c r="B366" s="200"/>
      <c r="C366" s="113"/>
      <c r="D366" s="201"/>
      <c r="E366" s="201"/>
      <c r="F366" s="113"/>
      <c r="G366" s="113"/>
      <c r="H366" s="113"/>
      <c r="I366" s="203"/>
      <c r="J366" s="203"/>
      <c r="K366" s="204"/>
      <c r="L366" s="201"/>
      <c r="M366" s="201"/>
      <c r="N366" s="201"/>
      <c r="O366" s="201"/>
      <c r="P366" s="113"/>
      <c r="Q366" s="113"/>
      <c r="R366" s="113"/>
      <c r="S366" s="113"/>
      <c r="T366" s="201"/>
      <c r="U366" s="113"/>
      <c r="V366" s="113"/>
      <c r="W366" s="113"/>
      <c r="X366" s="113"/>
      <c r="Y366" s="113"/>
      <c r="Z366" s="113"/>
      <c r="AA366" s="113"/>
      <c r="AB366" s="201"/>
      <c r="AC366" s="113"/>
      <c r="AD366" s="113"/>
      <c r="AE366" s="113"/>
      <c r="AF366" s="113"/>
    </row>
    <row r="367" spans="1:32" x14ac:dyDescent="0.2">
      <c r="A367" s="113"/>
      <c r="B367" s="200"/>
      <c r="C367" s="113"/>
      <c r="D367" s="201"/>
      <c r="E367" s="201"/>
      <c r="F367" s="113"/>
      <c r="G367" s="113"/>
      <c r="H367" s="113"/>
      <c r="I367" s="203"/>
      <c r="J367" s="203"/>
      <c r="K367" s="204"/>
      <c r="L367" s="201"/>
      <c r="M367" s="201"/>
      <c r="N367" s="201"/>
      <c r="O367" s="201"/>
      <c r="P367" s="113"/>
      <c r="Q367" s="113"/>
      <c r="R367" s="113"/>
      <c r="S367" s="113"/>
      <c r="T367" s="201"/>
      <c r="U367" s="113"/>
      <c r="V367" s="113"/>
      <c r="W367" s="113"/>
      <c r="X367" s="113"/>
      <c r="Y367" s="113"/>
      <c r="Z367" s="113"/>
      <c r="AA367" s="113"/>
      <c r="AB367" s="201"/>
      <c r="AC367" s="113"/>
      <c r="AD367" s="113"/>
      <c r="AE367" s="113"/>
      <c r="AF367" s="113"/>
    </row>
    <row r="368" spans="1:32" x14ac:dyDescent="0.2">
      <c r="A368" s="113"/>
      <c r="B368" s="200"/>
      <c r="C368" s="113"/>
      <c r="D368" s="201"/>
      <c r="E368" s="201"/>
      <c r="F368" s="113"/>
      <c r="G368" s="113"/>
      <c r="H368" s="113"/>
      <c r="I368" s="203"/>
      <c r="J368" s="203"/>
      <c r="K368" s="204"/>
      <c r="L368" s="201"/>
      <c r="M368" s="201"/>
      <c r="N368" s="201"/>
      <c r="O368" s="201"/>
      <c r="P368" s="113"/>
      <c r="Q368" s="113"/>
      <c r="R368" s="113"/>
      <c r="S368" s="113"/>
      <c r="T368" s="201"/>
      <c r="U368" s="113"/>
      <c r="V368" s="113"/>
      <c r="W368" s="113"/>
      <c r="X368" s="113"/>
      <c r="Y368" s="113"/>
      <c r="Z368" s="113"/>
      <c r="AA368" s="113"/>
      <c r="AB368" s="201"/>
      <c r="AC368" s="113"/>
      <c r="AD368" s="113"/>
      <c r="AE368" s="113"/>
      <c r="AF368" s="113"/>
    </row>
    <row r="369" spans="1:32" x14ac:dyDescent="0.2">
      <c r="A369" s="113"/>
      <c r="B369" s="200"/>
      <c r="C369" s="113"/>
      <c r="D369" s="201"/>
      <c r="E369" s="201"/>
      <c r="F369" s="113"/>
      <c r="G369" s="113"/>
      <c r="H369" s="113"/>
      <c r="I369" s="203"/>
      <c r="J369" s="203"/>
      <c r="K369" s="204"/>
      <c r="L369" s="201"/>
      <c r="M369" s="201"/>
      <c r="N369" s="201"/>
      <c r="O369" s="201"/>
      <c r="P369" s="113"/>
      <c r="Q369" s="113"/>
      <c r="R369" s="113"/>
      <c r="S369" s="113"/>
      <c r="T369" s="201"/>
      <c r="U369" s="113"/>
      <c r="V369" s="113"/>
      <c r="W369" s="113"/>
      <c r="X369" s="113"/>
      <c r="Y369" s="113"/>
      <c r="Z369" s="113"/>
      <c r="AA369" s="113"/>
      <c r="AB369" s="201"/>
      <c r="AC369" s="113"/>
      <c r="AD369" s="113"/>
      <c r="AE369" s="113"/>
      <c r="AF369" s="113"/>
    </row>
    <row r="370" spans="1:32" x14ac:dyDescent="0.2">
      <c r="A370" s="113"/>
      <c r="B370" s="200"/>
      <c r="C370" s="113"/>
      <c r="D370" s="201"/>
      <c r="E370" s="201"/>
      <c r="F370" s="113"/>
      <c r="G370" s="113"/>
      <c r="H370" s="113"/>
      <c r="I370" s="203"/>
      <c r="J370" s="203"/>
      <c r="K370" s="204"/>
      <c r="L370" s="201"/>
      <c r="M370" s="201"/>
      <c r="N370" s="201"/>
      <c r="O370" s="201"/>
      <c r="P370" s="113"/>
      <c r="Q370" s="113"/>
      <c r="R370" s="113"/>
      <c r="S370" s="113"/>
      <c r="T370" s="201"/>
      <c r="U370" s="113"/>
      <c r="V370" s="113"/>
      <c r="W370" s="113"/>
      <c r="X370" s="113"/>
      <c r="Y370" s="113"/>
      <c r="Z370" s="113"/>
      <c r="AA370" s="113"/>
      <c r="AB370" s="201"/>
      <c r="AC370" s="113"/>
      <c r="AD370" s="113"/>
      <c r="AE370" s="113"/>
      <c r="AF370" s="113"/>
    </row>
    <row r="371" spans="1:32" x14ac:dyDescent="0.2">
      <c r="A371" s="113"/>
      <c r="B371" s="200"/>
      <c r="C371" s="113"/>
      <c r="D371" s="201"/>
      <c r="E371" s="201"/>
      <c r="F371" s="113"/>
      <c r="G371" s="113"/>
      <c r="H371" s="113"/>
      <c r="I371" s="203"/>
      <c r="J371" s="203"/>
      <c r="K371" s="204"/>
      <c r="L371" s="201"/>
      <c r="M371" s="201"/>
      <c r="N371" s="201"/>
      <c r="O371" s="201"/>
      <c r="P371" s="113"/>
      <c r="Q371" s="113"/>
      <c r="R371" s="113"/>
      <c r="S371" s="113"/>
      <c r="T371" s="201"/>
      <c r="U371" s="113"/>
      <c r="V371" s="113"/>
      <c r="W371" s="113"/>
      <c r="X371" s="113"/>
      <c r="Y371" s="113"/>
      <c r="Z371" s="113"/>
      <c r="AA371" s="113"/>
      <c r="AB371" s="201"/>
      <c r="AC371" s="113"/>
      <c r="AD371" s="113"/>
      <c r="AE371" s="113"/>
      <c r="AF371" s="113"/>
    </row>
    <row r="372" spans="1:32" x14ac:dyDescent="0.2">
      <c r="A372" s="113"/>
      <c r="B372" s="200"/>
      <c r="C372" s="113"/>
      <c r="D372" s="201"/>
      <c r="E372" s="201"/>
      <c r="F372" s="113"/>
      <c r="G372" s="113"/>
      <c r="H372" s="113"/>
      <c r="I372" s="203"/>
      <c r="J372" s="203"/>
      <c r="K372" s="204"/>
      <c r="L372" s="201"/>
      <c r="M372" s="201"/>
      <c r="N372" s="201"/>
      <c r="O372" s="201"/>
      <c r="P372" s="113"/>
      <c r="Q372" s="113"/>
      <c r="R372" s="113"/>
      <c r="S372" s="113"/>
      <c r="T372" s="201"/>
      <c r="U372" s="113"/>
      <c r="V372" s="113"/>
      <c r="W372" s="113"/>
      <c r="X372" s="113"/>
      <c r="Y372" s="113"/>
      <c r="Z372" s="113"/>
      <c r="AA372" s="113"/>
      <c r="AB372" s="201"/>
      <c r="AC372" s="113"/>
      <c r="AD372" s="113"/>
      <c r="AE372" s="113"/>
      <c r="AF372" s="113"/>
    </row>
    <row r="373" spans="1:32" x14ac:dyDescent="0.2">
      <c r="A373" s="113"/>
      <c r="B373" s="200"/>
      <c r="C373" s="113"/>
      <c r="D373" s="201"/>
      <c r="E373" s="201"/>
      <c r="F373" s="113"/>
      <c r="G373" s="113"/>
      <c r="H373" s="113"/>
      <c r="I373" s="203"/>
      <c r="J373" s="203"/>
      <c r="K373" s="204"/>
      <c r="L373" s="201"/>
      <c r="M373" s="201"/>
      <c r="N373" s="201"/>
      <c r="O373" s="201"/>
      <c r="P373" s="113"/>
      <c r="Q373" s="113"/>
      <c r="R373" s="113"/>
      <c r="S373" s="113"/>
      <c r="T373" s="201"/>
      <c r="U373" s="113"/>
      <c r="V373" s="113"/>
      <c r="W373" s="113"/>
      <c r="X373" s="113"/>
      <c r="Y373" s="113"/>
      <c r="Z373" s="113"/>
      <c r="AA373" s="113"/>
      <c r="AB373" s="201"/>
      <c r="AC373" s="113"/>
      <c r="AD373" s="113"/>
      <c r="AE373" s="113"/>
      <c r="AF373" s="113"/>
    </row>
    <row r="374" spans="1:32" x14ac:dyDescent="0.2">
      <c r="A374" s="113"/>
      <c r="B374" s="200"/>
      <c r="C374" s="113"/>
      <c r="D374" s="201"/>
      <c r="E374" s="201"/>
      <c r="F374" s="113"/>
      <c r="G374" s="113"/>
      <c r="H374" s="113"/>
      <c r="I374" s="203"/>
      <c r="J374" s="203"/>
      <c r="K374" s="204"/>
      <c r="L374" s="201"/>
      <c r="M374" s="201"/>
      <c r="N374" s="201"/>
      <c r="O374" s="201"/>
      <c r="P374" s="113"/>
      <c r="Q374" s="113"/>
      <c r="R374" s="113"/>
      <c r="S374" s="113"/>
      <c r="T374" s="201"/>
      <c r="U374" s="113"/>
      <c r="V374" s="113"/>
      <c r="W374" s="113"/>
      <c r="X374" s="113"/>
      <c r="Y374" s="113"/>
      <c r="Z374" s="113"/>
      <c r="AA374" s="113"/>
      <c r="AB374" s="201"/>
      <c r="AC374" s="113"/>
      <c r="AD374" s="113"/>
      <c r="AE374" s="113"/>
      <c r="AF374" s="113"/>
    </row>
    <row r="375" spans="1:32" x14ac:dyDescent="0.2">
      <c r="A375" s="113"/>
      <c r="B375" s="200"/>
      <c r="C375" s="113"/>
      <c r="D375" s="201"/>
      <c r="E375" s="201"/>
      <c r="F375" s="113"/>
      <c r="G375" s="113"/>
      <c r="H375" s="113"/>
      <c r="I375" s="203"/>
      <c r="J375" s="203"/>
      <c r="K375" s="204"/>
      <c r="L375" s="201"/>
      <c r="M375" s="201"/>
      <c r="N375" s="201"/>
      <c r="O375" s="201"/>
      <c r="P375" s="113"/>
      <c r="Q375" s="113"/>
      <c r="R375" s="113"/>
      <c r="S375" s="113"/>
      <c r="T375" s="201"/>
      <c r="U375" s="113"/>
      <c r="V375" s="113"/>
      <c r="W375" s="113"/>
      <c r="X375" s="113"/>
      <c r="Y375" s="113"/>
      <c r="Z375" s="113"/>
      <c r="AA375" s="113"/>
      <c r="AB375" s="201"/>
      <c r="AC375" s="113"/>
      <c r="AD375" s="113"/>
      <c r="AE375" s="113"/>
      <c r="AF375" s="113"/>
    </row>
    <row r="376" spans="1:32" x14ac:dyDescent="0.2">
      <c r="A376" s="113"/>
      <c r="B376" s="200"/>
      <c r="C376" s="113"/>
      <c r="D376" s="201"/>
      <c r="E376" s="201"/>
      <c r="F376" s="113"/>
      <c r="G376" s="113"/>
      <c r="H376" s="113"/>
      <c r="I376" s="203"/>
      <c r="J376" s="203"/>
      <c r="K376" s="204"/>
      <c r="L376" s="201"/>
      <c r="M376" s="201"/>
      <c r="N376" s="201"/>
      <c r="O376" s="201"/>
      <c r="P376" s="113"/>
      <c r="Q376" s="113"/>
      <c r="R376" s="113"/>
      <c r="S376" s="113"/>
      <c r="T376" s="201"/>
      <c r="U376" s="113"/>
      <c r="V376" s="113"/>
      <c r="W376" s="113"/>
      <c r="X376" s="113"/>
      <c r="Y376" s="113"/>
      <c r="Z376" s="113"/>
      <c r="AA376" s="113"/>
      <c r="AB376" s="201"/>
      <c r="AC376" s="113"/>
      <c r="AD376" s="113"/>
      <c r="AE376" s="113"/>
      <c r="AF376" s="113"/>
    </row>
    <row r="377" spans="1:32" x14ac:dyDescent="0.2">
      <c r="A377" s="113"/>
      <c r="B377" s="200"/>
      <c r="C377" s="113"/>
      <c r="D377" s="201"/>
      <c r="E377" s="201"/>
      <c r="F377" s="113"/>
      <c r="G377" s="113"/>
      <c r="H377" s="113"/>
      <c r="I377" s="203"/>
      <c r="J377" s="203"/>
      <c r="K377" s="204"/>
      <c r="L377" s="201"/>
      <c r="M377" s="201"/>
      <c r="N377" s="201"/>
      <c r="O377" s="201"/>
      <c r="P377" s="113"/>
      <c r="Q377" s="113"/>
      <c r="R377" s="113"/>
      <c r="S377" s="113"/>
      <c r="T377" s="201"/>
      <c r="U377" s="113"/>
      <c r="V377" s="113"/>
      <c r="W377" s="113"/>
      <c r="X377" s="113"/>
      <c r="Y377" s="113"/>
      <c r="Z377" s="113"/>
      <c r="AA377" s="113"/>
      <c r="AB377" s="201"/>
      <c r="AC377" s="113"/>
      <c r="AD377" s="113"/>
      <c r="AE377" s="113"/>
      <c r="AF377" s="113"/>
    </row>
    <row r="378" spans="1:32" x14ac:dyDescent="0.2">
      <c r="A378" s="113"/>
      <c r="B378" s="200"/>
      <c r="C378" s="113"/>
      <c r="D378" s="201"/>
      <c r="E378" s="201"/>
      <c r="F378" s="113"/>
      <c r="G378" s="113"/>
      <c r="H378" s="113"/>
      <c r="I378" s="203"/>
      <c r="J378" s="203"/>
      <c r="K378" s="204"/>
      <c r="L378" s="201"/>
      <c r="M378" s="201"/>
      <c r="N378" s="201"/>
      <c r="O378" s="201"/>
      <c r="P378" s="113"/>
      <c r="Q378" s="113"/>
      <c r="R378" s="113"/>
      <c r="S378" s="113"/>
      <c r="T378" s="201"/>
      <c r="U378" s="113"/>
      <c r="V378" s="113"/>
      <c r="W378" s="113"/>
      <c r="X378" s="113"/>
      <c r="Y378" s="113"/>
      <c r="Z378" s="113"/>
      <c r="AA378" s="113"/>
      <c r="AB378" s="201"/>
      <c r="AC378" s="113"/>
      <c r="AD378" s="113"/>
      <c r="AE378" s="113"/>
      <c r="AF378" s="113"/>
    </row>
    <row r="379" spans="1:32" x14ac:dyDescent="0.2">
      <c r="A379" s="113"/>
      <c r="B379" s="200"/>
      <c r="C379" s="113"/>
      <c r="D379" s="201"/>
      <c r="E379" s="201"/>
      <c r="F379" s="113"/>
      <c r="G379" s="113"/>
      <c r="H379" s="113"/>
      <c r="I379" s="203"/>
      <c r="J379" s="203"/>
      <c r="K379" s="204"/>
      <c r="L379" s="201"/>
      <c r="M379" s="201"/>
      <c r="N379" s="201"/>
      <c r="O379" s="201"/>
      <c r="P379" s="113"/>
      <c r="Q379" s="113"/>
      <c r="R379" s="113"/>
      <c r="S379" s="113"/>
      <c r="T379" s="201"/>
      <c r="U379" s="113"/>
      <c r="V379" s="113"/>
      <c r="W379" s="113"/>
      <c r="X379" s="113"/>
      <c r="Y379" s="113"/>
      <c r="Z379" s="113"/>
      <c r="AA379" s="113"/>
      <c r="AB379" s="201"/>
      <c r="AC379" s="113"/>
      <c r="AD379" s="113"/>
      <c r="AE379" s="113"/>
      <c r="AF379" s="113"/>
    </row>
    <row r="380" spans="1:32" x14ac:dyDescent="0.2">
      <c r="A380" s="113"/>
      <c r="B380" s="200"/>
      <c r="C380" s="113"/>
      <c r="D380" s="201"/>
      <c r="E380" s="201"/>
      <c r="F380" s="113"/>
      <c r="G380" s="113"/>
      <c r="H380" s="113"/>
      <c r="I380" s="203"/>
      <c r="J380" s="203"/>
      <c r="K380" s="204"/>
      <c r="L380" s="201"/>
      <c r="M380" s="201"/>
      <c r="N380" s="201"/>
      <c r="O380" s="201"/>
      <c r="P380" s="113"/>
      <c r="Q380" s="113"/>
      <c r="R380" s="113"/>
      <c r="S380" s="113"/>
      <c r="T380" s="201"/>
      <c r="U380" s="113"/>
      <c r="V380" s="113"/>
      <c r="W380" s="113"/>
      <c r="X380" s="113"/>
      <c r="Y380" s="113"/>
      <c r="Z380" s="113"/>
      <c r="AA380" s="113"/>
      <c r="AB380" s="201"/>
      <c r="AC380" s="113"/>
      <c r="AD380" s="113"/>
      <c r="AE380" s="113"/>
      <c r="AF380" s="113"/>
    </row>
    <row r="381" spans="1:32" x14ac:dyDescent="0.2">
      <c r="A381" s="113"/>
      <c r="B381" s="200"/>
      <c r="C381" s="113"/>
      <c r="D381" s="201"/>
      <c r="E381" s="201"/>
      <c r="F381" s="113"/>
      <c r="G381" s="113"/>
      <c r="H381" s="113"/>
      <c r="I381" s="203"/>
      <c r="J381" s="203"/>
      <c r="K381" s="204"/>
      <c r="L381" s="201"/>
      <c r="M381" s="201"/>
      <c r="N381" s="201"/>
      <c r="O381" s="201"/>
      <c r="P381" s="113"/>
      <c r="Q381" s="113"/>
      <c r="R381" s="113"/>
      <c r="S381" s="113"/>
      <c r="T381" s="201"/>
      <c r="U381" s="113"/>
      <c r="V381" s="113"/>
      <c r="W381" s="113"/>
      <c r="X381" s="113"/>
      <c r="Y381" s="113"/>
      <c r="Z381" s="113"/>
      <c r="AA381" s="113"/>
      <c r="AB381" s="201"/>
      <c r="AC381" s="113"/>
      <c r="AD381" s="113"/>
      <c r="AE381" s="113"/>
      <c r="AF381" s="113"/>
    </row>
    <row r="382" spans="1:32" x14ac:dyDescent="0.2">
      <c r="A382" s="113"/>
      <c r="B382" s="200"/>
      <c r="C382" s="113"/>
      <c r="D382" s="201"/>
      <c r="E382" s="201"/>
      <c r="F382" s="113"/>
      <c r="G382" s="113"/>
      <c r="H382" s="113"/>
      <c r="I382" s="203"/>
      <c r="J382" s="203"/>
      <c r="K382" s="204"/>
      <c r="L382" s="201"/>
      <c r="M382" s="201"/>
      <c r="N382" s="201"/>
      <c r="O382" s="201"/>
      <c r="P382" s="113"/>
      <c r="Q382" s="113"/>
      <c r="R382" s="113"/>
      <c r="S382" s="113"/>
      <c r="T382" s="201"/>
      <c r="U382" s="113"/>
      <c r="V382" s="113"/>
      <c r="W382" s="113"/>
      <c r="X382" s="113"/>
      <c r="Y382" s="113"/>
      <c r="Z382" s="113"/>
      <c r="AA382" s="113"/>
      <c r="AB382" s="201"/>
      <c r="AC382" s="113"/>
      <c r="AD382" s="113"/>
      <c r="AE382" s="113"/>
      <c r="AF382" s="113"/>
    </row>
    <row r="383" spans="1:32" x14ac:dyDescent="0.2">
      <c r="A383" s="113"/>
      <c r="B383" s="200"/>
      <c r="C383" s="113"/>
      <c r="D383" s="201"/>
      <c r="E383" s="201"/>
      <c r="F383" s="113"/>
      <c r="G383" s="113"/>
      <c r="H383" s="113"/>
      <c r="I383" s="203"/>
      <c r="J383" s="203"/>
      <c r="K383" s="204"/>
      <c r="L383" s="201"/>
      <c r="M383" s="201"/>
      <c r="N383" s="201"/>
      <c r="O383" s="201"/>
      <c r="P383" s="113"/>
      <c r="Q383" s="113"/>
      <c r="R383" s="113"/>
      <c r="S383" s="113"/>
      <c r="T383" s="201"/>
      <c r="U383" s="113"/>
      <c r="V383" s="113"/>
      <c r="W383" s="113"/>
      <c r="X383" s="113"/>
      <c r="Y383" s="113"/>
      <c r="Z383" s="113"/>
      <c r="AA383" s="113"/>
      <c r="AB383" s="201"/>
      <c r="AC383" s="113"/>
      <c r="AD383" s="113"/>
      <c r="AE383" s="113"/>
      <c r="AF383" s="113"/>
    </row>
    <row r="384" spans="1:32" x14ac:dyDescent="0.2">
      <c r="A384" s="113"/>
      <c r="B384" s="200"/>
      <c r="C384" s="113"/>
      <c r="D384" s="201"/>
      <c r="E384" s="201"/>
      <c r="F384" s="113"/>
      <c r="G384" s="113"/>
      <c r="H384" s="113"/>
      <c r="I384" s="203"/>
      <c r="J384" s="203"/>
      <c r="K384" s="204"/>
      <c r="L384" s="201"/>
      <c r="M384" s="201"/>
      <c r="N384" s="201"/>
      <c r="O384" s="201"/>
      <c r="P384" s="113"/>
      <c r="Q384" s="113"/>
      <c r="R384" s="113"/>
      <c r="S384" s="113"/>
      <c r="T384" s="201"/>
      <c r="U384" s="113"/>
      <c r="V384" s="113"/>
      <c r="W384" s="113"/>
      <c r="X384" s="113"/>
      <c r="Y384" s="113"/>
      <c r="Z384" s="113"/>
      <c r="AA384" s="113"/>
      <c r="AB384" s="201"/>
      <c r="AC384" s="113"/>
      <c r="AD384" s="113"/>
      <c r="AE384" s="113"/>
      <c r="AF384" s="113"/>
    </row>
    <row r="385" spans="1:32" x14ac:dyDescent="0.2">
      <c r="A385" s="113"/>
      <c r="B385" s="200"/>
      <c r="C385" s="113"/>
      <c r="D385" s="201"/>
      <c r="E385" s="201"/>
      <c r="F385" s="113"/>
      <c r="G385" s="113"/>
      <c r="H385" s="113"/>
      <c r="I385" s="203"/>
      <c r="J385" s="203"/>
      <c r="K385" s="204"/>
      <c r="L385" s="201"/>
      <c r="M385" s="201"/>
      <c r="N385" s="201"/>
      <c r="O385" s="201"/>
      <c r="P385" s="113"/>
      <c r="Q385" s="113"/>
      <c r="R385" s="113"/>
      <c r="S385" s="113"/>
      <c r="T385" s="201"/>
      <c r="U385" s="113"/>
      <c r="V385" s="113"/>
      <c r="W385" s="113"/>
      <c r="X385" s="113"/>
      <c r="Y385" s="113"/>
      <c r="Z385" s="113"/>
      <c r="AA385" s="113"/>
      <c r="AB385" s="201"/>
      <c r="AC385" s="113"/>
      <c r="AD385" s="113"/>
      <c r="AE385" s="113"/>
      <c r="AF385" s="113"/>
    </row>
    <row r="386" spans="1:32" x14ac:dyDescent="0.2">
      <c r="A386" s="113"/>
      <c r="B386" s="200"/>
      <c r="C386" s="113"/>
      <c r="D386" s="201"/>
      <c r="E386" s="201"/>
      <c r="F386" s="113"/>
      <c r="G386" s="113"/>
      <c r="H386" s="113"/>
      <c r="I386" s="203"/>
      <c r="J386" s="203"/>
      <c r="K386" s="204"/>
      <c r="L386" s="201"/>
      <c r="M386" s="201"/>
      <c r="N386" s="201"/>
      <c r="O386" s="201"/>
      <c r="P386" s="113"/>
      <c r="Q386" s="113"/>
      <c r="R386" s="113"/>
      <c r="S386" s="113"/>
      <c r="T386" s="201"/>
      <c r="U386" s="113"/>
      <c r="V386" s="113"/>
      <c r="W386" s="113"/>
      <c r="X386" s="113"/>
      <c r="Y386" s="113"/>
      <c r="Z386" s="113"/>
      <c r="AA386" s="113"/>
      <c r="AB386" s="201"/>
      <c r="AC386" s="113"/>
      <c r="AD386" s="113"/>
      <c r="AE386" s="113"/>
      <c r="AF386" s="113"/>
    </row>
    <row r="387" spans="1:32" x14ac:dyDescent="0.2">
      <c r="A387" s="113"/>
      <c r="B387" s="200"/>
      <c r="C387" s="113"/>
      <c r="D387" s="201"/>
      <c r="E387" s="201"/>
      <c r="F387" s="113"/>
      <c r="G387" s="113"/>
      <c r="H387" s="113"/>
      <c r="I387" s="203"/>
      <c r="J387" s="203"/>
      <c r="K387" s="204"/>
      <c r="L387" s="201"/>
      <c r="M387" s="201"/>
      <c r="N387" s="201"/>
      <c r="O387" s="201"/>
      <c r="P387" s="113"/>
      <c r="Q387" s="113"/>
      <c r="R387" s="113"/>
      <c r="S387" s="113"/>
      <c r="T387" s="201"/>
      <c r="U387" s="113"/>
      <c r="V387" s="113"/>
      <c r="W387" s="113"/>
      <c r="X387" s="113"/>
      <c r="Y387" s="113"/>
      <c r="Z387" s="113"/>
      <c r="AA387" s="113"/>
      <c r="AB387" s="201"/>
      <c r="AC387" s="113"/>
      <c r="AD387" s="113"/>
      <c r="AE387" s="113"/>
      <c r="AF387" s="113"/>
    </row>
    <row r="388" spans="1:32" x14ac:dyDescent="0.2">
      <c r="A388" s="113"/>
      <c r="B388" s="200"/>
      <c r="C388" s="113"/>
      <c r="D388" s="201"/>
      <c r="E388" s="201"/>
      <c r="F388" s="113"/>
      <c r="G388" s="113"/>
      <c r="H388" s="113"/>
      <c r="I388" s="203"/>
      <c r="J388" s="203"/>
      <c r="K388" s="204"/>
      <c r="L388" s="201"/>
      <c r="M388" s="201"/>
      <c r="N388" s="201"/>
      <c r="O388" s="201"/>
      <c r="P388" s="113"/>
      <c r="Q388" s="113"/>
      <c r="R388" s="113"/>
      <c r="S388" s="113"/>
      <c r="T388" s="201"/>
      <c r="U388" s="113"/>
      <c r="V388" s="113"/>
      <c r="W388" s="113"/>
      <c r="X388" s="113"/>
      <c r="Y388" s="113"/>
      <c r="Z388" s="113"/>
      <c r="AA388" s="113"/>
      <c r="AB388" s="201"/>
      <c r="AC388" s="113"/>
      <c r="AD388" s="113"/>
      <c r="AE388" s="113"/>
      <c r="AF388" s="113"/>
    </row>
    <row r="389" spans="1:32" x14ac:dyDescent="0.2">
      <c r="A389" s="113"/>
      <c r="B389" s="200"/>
      <c r="C389" s="113"/>
      <c r="D389" s="201"/>
      <c r="E389" s="201"/>
      <c r="F389" s="113"/>
      <c r="G389" s="113"/>
      <c r="H389" s="113"/>
      <c r="I389" s="203"/>
      <c r="J389" s="203"/>
      <c r="K389" s="204"/>
      <c r="L389" s="201"/>
      <c r="M389" s="201"/>
      <c r="N389" s="201"/>
      <c r="O389" s="201"/>
      <c r="P389" s="113"/>
      <c r="Q389" s="113"/>
      <c r="R389" s="113"/>
      <c r="S389" s="113"/>
      <c r="T389" s="201"/>
      <c r="U389" s="113"/>
      <c r="V389" s="113"/>
      <c r="W389" s="113"/>
      <c r="X389" s="113"/>
      <c r="Y389" s="113"/>
      <c r="Z389" s="113"/>
      <c r="AA389" s="113"/>
      <c r="AB389" s="201"/>
      <c r="AC389" s="113"/>
      <c r="AD389" s="113"/>
      <c r="AE389" s="113"/>
      <c r="AF389" s="113"/>
    </row>
    <row r="390" spans="1:32" x14ac:dyDescent="0.2">
      <c r="A390" s="113"/>
      <c r="B390" s="200"/>
      <c r="C390" s="113"/>
      <c r="D390" s="201"/>
      <c r="E390" s="201"/>
      <c r="F390" s="113"/>
      <c r="G390" s="113"/>
      <c r="H390" s="113"/>
      <c r="I390" s="203"/>
      <c r="J390" s="203"/>
      <c r="K390" s="204"/>
      <c r="L390" s="201"/>
      <c r="M390" s="201"/>
      <c r="N390" s="201"/>
      <c r="O390" s="201"/>
      <c r="P390" s="113"/>
      <c r="Q390" s="113"/>
      <c r="R390" s="113"/>
      <c r="S390" s="113"/>
      <c r="T390" s="201"/>
      <c r="U390" s="113"/>
      <c r="V390" s="113"/>
      <c r="W390" s="113"/>
      <c r="X390" s="113"/>
      <c r="Y390" s="113"/>
      <c r="Z390" s="113"/>
      <c r="AA390" s="113"/>
      <c r="AB390" s="201"/>
      <c r="AC390" s="113"/>
      <c r="AD390" s="113"/>
      <c r="AE390" s="113"/>
      <c r="AF390" s="113"/>
    </row>
    <row r="391" spans="1:32" x14ac:dyDescent="0.2">
      <c r="A391" s="113"/>
      <c r="B391" s="200"/>
      <c r="C391" s="113"/>
      <c r="D391" s="201"/>
      <c r="E391" s="201"/>
      <c r="F391" s="113"/>
      <c r="G391" s="113"/>
      <c r="H391" s="113"/>
      <c r="I391" s="203"/>
      <c r="J391" s="203"/>
      <c r="K391" s="204"/>
      <c r="L391" s="201"/>
      <c r="M391" s="201"/>
      <c r="N391" s="201"/>
      <c r="O391" s="201"/>
      <c r="P391" s="113"/>
      <c r="Q391" s="113"/>
      <c r="R391" s="113"/>
      <c r="S391" s="113"/>
      <c r="T391" s="201"/>
      <c r="U391" s="113"/>
      <c r="V391" s="113"/>
      <c r="W391" s="113"/>
      <c r="X391" s="113"/>
      <c r="Y391" s="113"/>
      <c r="Z391" s="113"/>
      <c r="AA391" s="113"/>
      <c r="AB391" s="201"/>
      <c r="AC391" s="113"/>
      <c r="AD391" s="113"/>
      <c r="AE391" s="113"/>
      <c r="AF391" s="113"/>
    </row>
    <row r="392" spans="1:32" x14ac:dyDescent="0.2">
      <c r="A392" s="113"/>
      <c r="B392" s="200"/>
      <c r="C392" s="113"/>
      <c r="D392" s="201"/>
      <c r="E392" s="201"/>
      <c r="F392" s="113"/>
      <c r="G392" s="113"/>
      <c r="H392" s="113"/>
      <c r="I392" s="203"/>
      <c r="J392" s="203"/>
      <c r="K392" s="204"/>
      <c r="L392" s="201"/>
      <c r="M392" s="201"/>
      <c r="N392" s="201"/>
      <c r="O392" s="201"/>
      <c r="P392" s="113"/>
      <c r="Q392" s="113"/>
      <c r="R392" s="113"/>
      <c r="S392" s="113"/>
      <c r="T392" s="201"/>
      <c r="U392" s="113"/>
      <c r="V392" s="113"/>
      <c r="W392" s="113"/>
      <c r="X392" s="113"/>
      <c r="Y392" s="113"/>
      <c r="Z392" s="113"/>
      <c r="AA392" s="113"/>
      <c r="AB392" s="201"/>
      <c r="AC392" s="113"/>
      <c r="AD392" s="113"/>
      <c r="AE392" s="113"/>
      <c r="AF392" s="113"/>
    </row>
    <row r="393" spans="1:32" x14ac:dyDescent="0.2">
      <c r="A393" s="113"/>
      <c r="B393" s="200"/>
      <c r="C393" s="113"/>
      <c r="D393" s="201"/>
      <c r="E393" s="201"/>
      <c r="F393" s="113"/>
      <c r="G393" s="113"/>
      <c r="H393" s="113"/>
      <c r="I393" s="203"/>
      <c r="J393" s="203"/>
      <c r="K393" s="204"/>
      <c r="L393" s="201"/>
      <c r="M393" s="201"/>
      <c r="N393" s="201"/>
      <c r="O393" s="201"/>
      <c r="P393" s="113"/>
      <c r="Q393" s="113"/>
      <c r="R393" s="113"/>
      <c r="S393" s="113"/>
      <c r="T393" s="201"/>
      <c r="U393" s="113"/>
      <c r="V393" s="113"/>
      <c r="W393" s="113"/>
      <c r="X393" s="113"/>
      <c r="Y393" s="113"/>
      <c r="Z393" s="113"/>
      <c r="AA393" s="113"/>
      <c r="AB393" s="201"/>
      <c r="AC393" s="113"/>
      <c r="AD393" s="113"/>
      <c r="AE393" s="113"/>
      <c r="AF393" s="113"/>
    </row>
    <row r="394" spans="1:32" x14ac:dyDescent="0.2">
      <c r="A394" s="113"/>
      <c r="B394" s="200"/>
      <c r="C394" s="113"/>
      <c r="D394" s="201"/>
      <c r="E394" s="201"/>
      <c r="F394" s="113"/>
      <c r="G394" s="113"/>
      <c r="H394" s="113"/>
      <c r="I394" s="203"/>
      <c r="J394" s="203"/>
      <c r="K394" s="204"/>
      <c r="L394" s="201"/>
      <c r="M394" s="201"/>
      <c r="N394" s="201"/>
      <c r="O394" s="201"/>
      <c r="P394" s="113"/>
      <c r="Q394" s="113"/>
      <c r="R394" s="113"/>
      <c r="S394" s="113"/>
      <c r="T394" s="201"/>
      <c r="U394" s="113"/>
      <c r="V394" s="113"/>
      <c r="W394" s="113"/>
      <c r="X394" s="113"/>
      <c r="Y394" s="113"/>
      <c r="Z394" s="113"/>
      <c r="AA394" s="113"/>
      <c r="AB394" s="201"/>
      <c r="AC394" s="113"/>
      <c r="AD394" s="113"/>
      <c r="AE394" s="113"/>
      <c r="AF394" s="113"/>
    </row>
    <row r="395" spans="1:32" x14ac:dyDescent="0.2">
      <c r="A395" s="113"/>
      <c r="B395" s="200"/>
      <c r="C395" s="113"/>
      <c r="D395" s="201"/>
      <c r="E395" s="201"/>
      <c r="F395" s="113"/>
      <c r="G395" s="113"/>
      <c r="H395" s="113"/>
      <c r="I395" s="203"/>
      <c r="J395" s="203"/>
      <c r="K395" s="204"/>
      <c r="L395" s="201"/>
      <c r="M395" s="201"/>
      <c r="N395" s="201"/>
      <c r="O395" s="201"/>
      <c r="P395" s="113"/>
      <c r="Q395" s="113"/>
      <c r="R395" s="113"/>
      <c r="S395" s="113"/>
      <c r="T395" s="201"/>
      <c r="U395" s="113"/>
      <c r="V395" s="113"/>
      <c r="W395" s="113"/>
      <c r="X395" s="113"/>
      <c r="Y395" s="113"/>
      <c r="Z395" s="113"/>
      <c r="AA395" s="113"/>
      <c r="AB395" s="201"/>
      <c r="AC395" s="113"/>
      <c r="AD395" s="113"/>
      <c r="AE395" s="113"/>
      <c r="AF395" s="113"/>
    </row>
    <row r="396" spans="1:32" x14ac:dyDescent="0.2">
      <c r="A396" s="113"/>
      <c r="B396" s="200"/>
      <c r="C396" s="113"/>
      <c r="D396" s="201"/>
      <c r="E396" s="201"/>
      <c r="F396" s="113"/>
      <c r="G396" s="113"/>
      <c r="H396" s="113"/>
      <c r="I396" s="203"/>
      <c r="J396" s="203"/>
      <c r="K396" s="204"/>
      <c r="L396" s="201"/>
      <c r="M396" s="201"/>
      <c r="N396" s="201"/>
      <c r="O396" s="201"/>
      <c r="P396" s="113"/>
      <c r="Q396" s="113"/>
      <c r="R396" s="113"/>
      <c r="S396" s="113"/>
      <c r="T396" s="201"/>
      <c r="U396" s="113"/>
      <c r="V396" s="113"/>
      <c r="W396" s="113"/>
      <c r="X396" s="113"/>
      <c r="Y396" s="113"/>
      <c r="Z396" s="113"/>
      <c r="AA396" s="113"/>
      <c r="AB396" s="201"/>
      <c r="AC396" s="113"/>
      <c r="AD396" s="113"/>
      <c r="AE396" s="113"/>
      <c r="AF396" s="113"/>
    </row>
    <row r="397" spans="1:32" x14ac:dyDescent="0.2">
      <c r="A397" s="113"/>
      <c r="B397" s="200"/>
      <c r="C397" s="113"/>
      <c r="D397" s="201"/>
      <c r="E397" s="201"/>
      <c r="F397" s="113"/>
      <c r="G397" s="113"/>
      <c r="H397" s="113"/>
      <c r="I397" s="203"/>
      <c r="J397" s="203"/>
      <c r="K397" s="204"/>
      <c r="L397" s="201"/>
      <c r="M397" s="201"/>
      <c r="N397" s="201"/>
      <c r="O397" s="201"/>
      <c r="P397" s="113"/>
      <c r="Q397" s="113"/>
      <c r="R397" s="113"/>
      <c r="S397" s="113"/>
      <c r="T397" s="201"/>
      <c r="U397" s="113"/>
      <c r="V397" s="113"/>
      <c r="W397" s="113"/>
      <c r="X397" s="113"/>
      <c r="Y397" s="113"/>
      <c r="Z397" s="113"/>
      <c r="AA397" s="113"/>
      <c r="AB397" s="201"/>
      <c r="AC397" s="113"/>
      <c r="AD397" s="113"/>
      <c r="AE397" s="113"/>
      <c r="AF397" s="113"/>
    </row>
    <row r="398" spans="1:32" x14ac:dyDescent="0.2">
      <c r="A398" s="113"/>
      <c r="B398" s="200"/>
      <c r="C398" s="113"/>
      <c r="D398" s="201"/>
      <c r="E398" s="201"/>
      <c r="F398" s="113"/>
      <c r="G398" s="113"/>
      <c r="H398" s="113"/>
      <c r="I398" s="203"/>
      <c r="J398" s="203"/>
      <c r="K398" s="204"/>
      <c r="L398" s="201"/>
      <c r="M398" s="201"/>
      <c r="N398" s="201"/>
      <c r="O398" s="201"/>
      <c r="P398" s="113"/>
      <c r="Q398" s="113"/>
      <c r="R398" s="113"/>
      <c r="S398" s="113"/>
      <c r="T398" s="201"/>
      <c r="U398" s="113"/>
      <c r="V398" s="113"/>
      <c r="W398" s="113"/>
      <c r="X398" s="113"/>
      <c r="Y398" s="113"/>
      <c r="Z398" s="113"/>
      <c r="AA398" s="113"/>
      <c r="AB398" s="201"/>
      <c r="AC398" s="113"/>
      <c r="AD398" s="113"/>
      <c r="AE398" s="113"/>
      <c r="AF398" s="113"/>
    </row>
    <row r="399" spans="1:32" x14ac:dyDescent="0.2">
      <c r="A399" s="113"/>
      <c r="B399" s="200"/>
      <c r="C399" s="113"/>
      <c r="D399" s="201"/>
      <c r="E399" s="201"/>
      <c r="F399" s="113"/>
      <c r="G399" s="113"/>
      <c r="H399" s="113"/>
      <c r="I399" s="203"/>
      <c r="J399" s="203"/>
      <c r="K399" s="204"/>
      <c r="L399" s="201"/>
      <c r="M399" s="201"/>
      <c r="N399" s="201"/>
      <c r="O399" s="201"/>
      <c r="P399" s="113"/>
      <c r="Q399" s="113"/>
      <c r="R399" s="113"/>
      <c r="S399" s="113"/>
      <c r="T399" s="201"/>
      <c r="U399" s="113"/>
      <c r="V399" s="113"/>
      <c r="W399" s="113"/>
      <c r="X399" s="113"/>
      <c r="Y399" s="113"/>
      <c r="Z399" s="113"/>
      <c r="AA399" s="113"/>
      <c r="AB399" s="201"/>
      <c r="AC399" s="113"/>
      <c r="AD399" s="113"/>
      <c r="AE399" s="113"/>
      <c r="AF399" s="113"/>
    </row>
    <row r="400" spans="1:32" x14ac:dyDescent="0.2">
      <c r="A400" s="113"/>
      <c r="B400" s="200"/>
      <c r="C400" s="113"/>
      <c r="D400" s="201"/>
      <c r="E400" s="201"/>
      <c r="F400" s="113"/>
      <c r="G400" s="113"/>
      <c r="H400" s="113"/>
      <c r="I400" s="203"/>
      <c r="J400" s="203"/>
      <c r="K400" s="204"/>
      <c r="L400" s="201"/>
      <c r="M400" s="201"/>
      <c r="N400" s="201"/>
      <c r="O400" s="201"/>
      <c r="P400" s="113"/>
      <c r="Q400" s="113"/>
      <c r="R400" s="113"/>
      <c r="S400" s="113"/>
      <c r="T400" s="201"/>
      <c r="U400" s="113"/>
      <c r="V400" s="113"/>
      <c r="W400" s="113"/>
      <c r="X400" s="113"/>
      <c r="Y400" s="113"/>
      <c r="Z400" s="113"/>
      <c r="AA400" s="113"/>
      <c r="AB400" s="201"/>
      <c r="AC400" s="113"/>
      <c r="AD400" s="113"/>
      <c r="AE400" s="113"/>
      <c r="AF400" s="113"/>
    </row>
    <row r="401" spans="1:32" x14ac:dyDescent="0.2">
      <c r="A401" s="113"/>
      <c r="B401" s="200"/>
      <c r="C401" s="113"/>
      <c r="D401" s="201"/>
      <c r="E401" s="201"/>
      <c r="F401" s="113"/>
      <c r="G401" s="113"/>
      <c r="H401" s="113"/>
      <c r="I401" s="203"/>
      <c r="J401" s="203"/>
      <c r="K401" s="204"/>
      <c r="L401" s="201"/>
      <c r="M401" s="201"/>
      <c r="N401" s="201"/>
      <c r="O401" s="201"/>
      <c r="P401" s="113"/>
      <c r="Q401" s="113"/>
      <c r="R401" s="113"/>
      <c r="S401" s="113"/>
      <c r="T401" s="201"/>
      <c r="U401" s="113"/>
      <c r="V401" s="113"/>
      <c r="W401" s="113"/>
      <c r="X401" s="113"/>
      <c r="Y401" s="113"/>
      <c r="Z401" s="113"/>
      <c r="AA401" s="113"/>
      <c r="AB401" s="201"/>
      <c r="AC401" s="113"/>
      <c r="AD401" s="113"/>
      <c r="AE401" s="113"/>
      <c r="AF401" s="113"/>
    </row>
    <row r="402" spans="1:32" x14ac:dyDescent="0.2">
      <c r="A402" s="113"/>
      <c r="B402" s="200"/>
      <c r="C402" s="113"/>
      <c r="D402" s="201"/>
      <c r="E402" s="201"/>
      <c r="F402" s="113"/>
      <c r="G402" s="113"/>
      <c r="H402" s="113"/>
      <c r="I402" s="203"/>
      <c r="J402" s="203"/>
      <c r="K402" s="204"/>
      <c r="L402" s="201"/>
      <c r="M402" s="201"/>
      <c r="N402" s="201"/>
      <c r="O402" s="201"/>
      <c r="P402" s="113"/>
      <c r="Q402" s="113"/>
      <c r="R402" s="113"/>
      <c r="S402" s="113"/>
      <c r="T402" s="201"/>
      <c r="U402" s="113"/>
      <c r="V402" s="113"/>
      <c r="W402" s="113"/>
      <c r="X402" s="113"/>
      <c r="Y402" s="113"/>
      <c r="Z402" s="113"/>
      <c r="AA402" s="113"/>
      <c r="AB402" s="201"/>
      <c r="AC402" s="113"/>
      <c r="AD402" s="113"/>
      <c r="AE402" s="113"/>
      <c r="AF402" s="113"/>
    </row>
    <row r="403" spans="1:32" x14ac:dyDescent="0.2">
      <c r="A403" s="113"/>
      <c r="B403" s="200"/>
      <c r="C403" s="113"/>
      <c r="D403" s="201"/>
      <c r="E403" s="201"/>
      <c r="F403" s="113"/>
      <c r="G403" s="113"/>
      <c r="H403" s="113"/>
      <c r="I403" s="203"/>
      <c r="J403" s="203"/>
      <c r="K403" s="204"/>
      <c r="L403" s="201"/>
      <c r="M403" s="201"/>
      <c r="N403" s="201"/>
      <c r="O403" s="201"/>
      <c r="P403" s="113"/>
      <c r="Q403" s="113"/>
      <c r="R403" s="113"/>
      <c r="S403" s="113"/>
      <c r="T403" s="201"/>
      <c r="U403" s="113"/>
      <c r="V403" s="113"/>
      <c r="W403" s="113"/>
      <c r="X403" s="113"/>
      <c r="Y403" s="113"/>
      <c r="Z403" s="113"/>
      <c r="AA403" s="113"/>
      <c r="AB403" s="201"/>
      <c r="AC403" s="113"/>
      <c r="AD403" s="113"/>
      <c r="AE403" s="113"/>
      <c r="AF403" s="113"/>
    </row>
    <row r="404" spans="1:32" x14ac:dyDescent="0.2">
      <c r="A404" s="113"/>
      <c r="B404" s="200"/>
      <c r="C404" s="113"/>
      <c r="D404" s="201"/>
      <c r="E404" s="201"/>
      <c r="F404" s="113"/>
      <c r="G404" s="113"/>
      <c r="H404" s="113"/>
      <c r="I404" s="203"/>
      <c r="J404" s="203"/>
      <c r="K404" s="204"/>
      <c r="L404" s="201"/>
      <c r="M404" s="201"/>
      <c r="N404" s="201"/>
      <c r="O404" s="201"/>
      <c r="P404" s="113"/>
      <c r="Q404" s="113"/>
      <c r="R404" s="113"/>
      <c r="S404" s="113"/>
      <c r="T404" s="201"/>
      <c r="U404" s="113"/>
      <c r="V404" s="113"/>
      <c r="W404" s="113"/>
      <c r="X404" s="113"/>
      <c r="Y404" s="113"/>
      <c r="Z404" s="113"/>
      <c r="AA404" s="113"/>
      <c r="AB404" s="201"/>
      <c r="AC404" s="113"/>
      <c r="AD404" s="113"/>
      <c r="AE404" s="113"/>
      <c r="AF404" s="113"/>
    </row>
    <row r="405" spans="1:32" x14ac:dyDescent="0.2">
      <c r="A405" s="113"/>
      <c r="B405" s="200"/>
      <c r="C405" s="113"/>
      <c r="D405" s="201"/>
      <c r="E405" s="201"/>
      <c r="F405" s="113"/>
      <c r="G405" s="113"/>
      <c r="H405" s="113"/>
      <c r="I405" s="203"/>
      <c r="J405" s="203"/>
      <c r="K405" s="204"/>
      <c r="L405" s="201"/>
      <c r="M405" s="201"/>
      <c r="N405" s="201"/>
      <c r="O405" s="201"/>
      <c r="P405" s="113"/>
      <c r="Q405" s="113"/>
      <c r="R405" s="113"/>
      <c r="S405" s="113"/>
      <c r="T405" s="201"/>
      <c r="U405" s="113"/>
      <c r="V405" s="113"/>
      <c r="W405" s="113"/>
      <c r="X405" s="113"/>
      <c r="Y405" s="113"/>
      <c r="Z405" s="113"/>
      <c r="AA405" s="113"/>
      <c r="AB405" s="201"/>
      <c r="AC405" s="113"/>
      <c r="AD405" s="113"/>
      <c r="AE405" s="113"/>
      <c r="AF405" s="113"/>
    </row>
    <row r="406" spans="1:32" x14ac:dyDescent="0.2">
      <c r="A406" s="113"/>
      <c r="B406" s="200"/>
      <c r="C406" s="113"/>
      <c r="D406" s="201"/>
      <c r="E406" s="201"/>
      <c r="F406" s="113"/>
      <c r="G406" s="113"/>
      <c r="H406" s="113"/>
      <c r="I406" s="203"/>
      <c r="J406" s="203"/>
      <c r="K406" s="204"/>
      <c r="L406" s="201"/>
      <c r="M406" s="201"/>
      <c r="N406" s="201"/>
      <c r="O406" s="201"/>
      <c r="P406" s="113"/>
      <c r="Q406" s="113"/>
      <c r="R406" s="113"/>
      <c r="S406" s="113"/>
      <c r="T406" s="201"/>
      <c r="U406" s="113"/>
      <c r="V406" s="113"/>
      <c r="W406" s="113"/>
      <c r="X406" s="113"/>
      <c r="Y406" s="113"/>
      <c r="Z406" s="113"/>
      <c r="AA406" s="113"/>
      <c r="AB406" s="201"/>
      <c r="AC406" s="113"/>
      <c r="AD406" s="113"/>
      <c r="AE406" s="113"/>
      <c r="AF406" s="113"/>
    </row>
    <row r="407" spans="1:32" x14ac:dyDescent="0.2">
      <c r="A407" s="113"/>
      <c r="B407" s="200"/>
      <c r="C407" s="113"/>
      <c r="D407" s="201"/>
      <c r="E407" s="201"/>
      <c r="F407" s="113"/>
      <c r="G407" s="113"/>
      <c r="H407" s="113"/>
      <c r="I407" s="203"/>
      <c r="J407" s="203"/>
      <c r="K407" s="204"/>
      <c r="L407" s="201"/>
      <c r="M407" s="201"/>
      <c r="N407" s="201"/>
      <c r="O407" s="201"/>
      <c r="P407" s="113"/>
      <c r="Q407" s="113"/>
      <c r="R407" s="113"/>
      <c r="S407" s="113"/>
      <c r="T407" s="201"/>
      <c r="U407" s="113"/>
      <c r="V407" s="113"/>
      <c r="W407" s="113"/>
      <c r="X407" s="113"/>
      <c r="Y407" s="113"/>
      <c r="Z407" s="113"/>
      <c r="AA407" s="113"/>
      <c r="AB407" s="201"/>
      <c r="AC407" s="113"/>
      <c r="AD407" s="113"/>
      <c r="AE407" s="113"/>
      <c r="AF407" s="113"/>
    </row>
    <row r="408" spans="1:32" x14ac:dyDescent="0.2">
      <c r="A408" s="113"/>
      <c r="B408" s="200"/>
      <c r="C408" s="113"/>
      <c r="D408" s="201"/>
      <c r="E408" s="201"/>
      <c r="F408" s="113"/>
      <c r="G408" s="113"/>
      <c r="H408" s="113"/>
      <c r="I408" s="203"/>
      <c r="J408" s="203"/>
      <c r="K408" s="204"/>
      <c r="L408" s="201"/>
      <c r="M408" s="201"/>
      <c r="N408" s="201"/>
      <c r="O408" s="201"/>
      <c r="P408" s="113"/>
      <c r="Q408" s="113"/>
      <c r="R408" s="113"/>
      <c r="S408" s="113"/>
      <c r="T408" s="201"/>
      <c r="U408" s="113"/>
      <c r="V408" s="113"/>
      <c r="W408" s="113"/>
      <c r="X408" s="113"/>
      <c r="Y408" s="113"/>
      <c r="Z408" s="113"/>
      <c r="AA408" s="113"/>
      <c r="AB408" s="201"/>
      <c r="AC408" s="113"/>
      <c r="AD408" s="113"/>
      <c r="AE408" s="113"/>
      <c r="AF408" s="113"/>
    </row>
    <row r="409" spans="1:32" x14ac:dyDescent="0.2">
      <c r="A409" s="113"/>
      <c r="B409" s="200"/>
      <c r="C409" s="113"/>
      <c r="D409" s="201"/>
      <c r="E409" s="201"/>
      <c r="F409" s="113"/>
      <c r="G409" s="113"/>
      <c r="H409" s="113"/>
      <c r="I409" s="203"/>
      <c r="J409" s="203"/>
      <c r="K409" s="204"/>
      <c r="L409" s="201"/>
      <c r="M409" s="201"/>
      <c r="N409" s="201"/>
      <c r="O409" s="201"/>
      <c r="P409" s="113"/>
      <c r="Q409" s="113"/>
      <c r="R409" s="113"/>
      <c r="S409" s="113"/>
      <c r="T409" s="201"/>
      <c r="U409" s="113"/>
      <c r="V409" s="113"/>
      <c r="W409" s="113"/>
      <c r="X409" s="113"/>
      <c r="Y409" s="113"/>
      <c r="Z409" s="113"/>
      <c r="AA409" s="113"/>
      <c r="AB409" s="201"/>
      <c r="AC409" s="113"/>
      <c r="AD409" s="113"/>
      <c r="AE409" s="113"/>
      <c r="AF409" s="113"/>
    </row>
    <row r="410" spans="1:32" x14ac:dyDescent="0.2">
      <c r="A410" s="113"/>
      <c r="B410" s="200"/>
      <c r="C410" s="113"/>
      <c r="D410" s="201"/>
      <c r="E410" s="201"/>
      <c r="F410" s="113"/>
      <c r="G410" s="113"/>
      <c r="H410" s="113"/>
      <c r="I410" s="203"/>
      <c r="J410" s="203"/>
      <c r="K410" s="204"/>
      <c r="L410" s="201"/>
      <c r="M410" s="201"/>
      <c r="N410" s="201"/>
      <c r="O410" s="201"/>
      <c r="P410" s="113"/>
      <c r="Q410" s="113"/>
      <c r="R410" s="113"/>
      <c r="S410" s="113"/>
      <c r="T410" s="201"/>
      <c r="U410" s="113"/>
      <c r="V410" s="113"/>
      <c r="W410" s="113"/>
      <c r="X410" s="113"/>
      <c r="Y410" s="113"/>
      <c r="Z410" s="113"/>
      <c r="AA410" s="113"/>
      <c r="AB410" s="201"/>
      <c r="AC410" s="113"/>
      <c r="AD410" s="113"/>
      <c r="AE410" s="113"/>
      <c r="AF410" s="113"/>
    </row>
    <row r="411" spans="1:32" x14ac:dyDescent="0.2">
      <c r="A411" s="113"/>
      <c r="B411" s="200"/>
      <c r="C411" s="113"/>
      <c r="D411" s="201"/>
      <c r="E411" s="201"/>
      <c r="F411" s="113"/>
      <c r="G411" s="113"/>
      <c r="H411" s="113"/>
      <c r="I411" s="203"/>
      <c r="J411" s="203"/>
      <c r="K411" s="204"/>
      <c r="L411" s="201"/>
      <c r="M411" s="201"/>
      <c r="N411" s="201"/>
      <c r="O411" s="201"/>
      <c r="P411" s="113"/>
      <c r="Q411" s="113"/>
      <c r="R411" s="113"/>
      <c r="S411" s="113"/>
      <c r="T411" s="201"/>
      <c r="U411" s="113"/>
      <c r="V411" s="113"/>
      <c r="W411" s="113"/>
      <c r="X411" s="113"/>
      <c r="Y411" s="113"/>
      <c r="Z411" s="113"/>
      <c r="AA411" s="113"/>
      <c r="AB411" s="201"/>
      <c r="AC411" s="113"/>
      <c r="AD411" s="113"/>
      <c r="AE411" s="113"/>
      <c r="AF411" s="113"/>
    </row>
    <row r="412" spans="1:32" x14ac:dyDescent="0.2">
      <c r="A412" s="113"/>
      <c r="B412" s="200"/>
      <c r="C412" s="113"/>
      <c r="D412" s="201"/>
      <c r="E412" s="201"/>
      <c r="F412" s="113"/>
      <c r="G412" s="113"/>
      <c r="H412" s="113"/>
      <c r="I412" s="203"/>
      <c r="J412" s="203"/>
      <c r="K412" s="204"/>
      <c r="L412" s="201"/>
      <c r="M412" s="201"/>
      <c r="N412" s="201"/>
      <c r="O412" s="201"/>
      <c r="P412" s="113"/>
      <c r="Q412" s="113"/>
      <c r="R412" s="113"/>
      <c r="S412" s="113"/>
      <c r="T412" s="201"/>
      <c r="U412" s="113"/>
      <c r="V412" s="113"/>
      <c r="W412" s="113"/>
      <c r="X412" s="113"/>
      <c r="Y412" s="113"/>
      <c r="Z412" s="113"/>
      <c r="AA412" s="113"/>
      <c r="AB412" s="201"/>
      <c r="AC412" s="113"/>
      <c r="AD412" s="113"/>
      <c r="AE412" s="113"/>
      <c r="AF412" s="113"/>
    </row>
    <row r="413" spans="1:32" x14ac:dyDescent="0.2">
      <c r="A413" s="113"/>
      <c r="B413" s="200"/>
      <c r="C413" s="113"/>
      <c r="D413" s="201"/>
      <c r="E413" s="201"/>
      <c r="F413" s="113"/>
      <c r="G413" s="113"/>
      <c r="H413" s="113"/>
      <c r="I413" s="203"/>
      <c r="J413" s="203"/>
      <c r="K413" s="204"/>
      <c r="L413" s="201"/>
      <c r="M413" s="201"/>
      <c r="N413" s="201"/>
      <c r="O413" s="201"/>
      <c r="P413" s="113"/>
      <c r="Q413" s="113"/>
      <c r="R413" s="113"/>
      <c r="S413" s="113"/>
      <c r="T413" s="201"/>
      <c r="U413" s="113"/>
      <c r="V413" s="113"/>
      <c r="W413" s="113"/>
      <c r="X413" s="113"/>
      <c r="Y413" s="113"/>
      <c r="Z413" s="113"/>
      <c r="AA413" s="113"/>
      <c r="AB413" s="201"/>
      <c r="AC413" s="113"/>
      <c r="AD413" s="113"/>
      <c r="AE413" s="113"/>
      <c r="AF413" s="113"/>
    </row>
    <row r="414" spans="1:32" x14ac:dyDescent="0.2">
      <c r="A414" s="113"/>
      <c r="B414" s="200"/>
      <c r="C414" s="113"/>
      <c r="D414" s="201"/>
      <c r="E414" s="201"/>
      <c r="F414" s="113"/>
      <c r="G414" s="113"/>
      <c r="H414" s="113"/>
      <c r="I414" s="203"/>
      <c r="J414" s="203"/>
      <c r="K414" s="204"/>
      <c r="L414" s="201"/>
      <c r="M414" s="201"/>
      <c r="N414" s="201"/>
      <c r="O414" s="201"/>
      <c r="P414" s="113"/>
      <c r="Q414" s="113"/>
      <c r="R414" s="113"/>
      <c r="S414" s="113"/>
      <c r="T414" s="201"/>
      <c r="U414" s="113"/>
      <c r="V414" s="113"/>
      <c r="W414" s="113"/>
      <c r="X414" s="113"/>
      <c r="Y414" s="113"/>
      <c r="Z414" s="113"/>
      <c r="AA414" s="113"/>
      <c r="AB414" s="201"/>
      <c r="AC414" s="113"/>
      <c r="AD414" s="113"/>
      <c r="AE414" s="113"/>
      <c r="AF414" s="113"/>
    </row>
    <row r="415" spans="1:32" x14ac:dyDescent="0.2">
      <c r="A415" s="113"/>
      <c r="B415" s="200"/>
      <c r="C415" s="113"/>
      <c r="D415" s="201"/>
      <c r="E415" s="201"/>
      <c r="F415" s="113"/>
      <c r="G415" s="113"/>
      <c r="H415" s="113"/>
      <c r="I415" s="203"/>
      <c r="J415" s="203"/>
      <c r="K415" s="204"/>
      <c r="L415" s="201"/>
      <c r="M415" s="201"/>
      <c r="N415" s="201"/>
      <c r="O415" s="201"/>
      <c r="P415" s="113"/>
      <c r="Q415" s="113"/>
      <c r="R415" s="113"/>
      <c r="S415" s="113"/>
      <c r="T415" s="201"/>
      <c r="U415" s="113"/>
      <c r="V415" s="113"/>
      <c r="W415" s="113"/>
      <c r="X415" s="113"/>
      <c r="Y415" s="113"/>
      <c r="Z415" s="113"/>
      <c r="AA415" s="113"/>
      <c r="AB415" s="201"/>
      <c r="AC415" s="113"/>
      <c r="AD415" s="113"/>
      <c r="AE415" s="113"/>
      <c r="AF415" s="113"/>
    </row>
    <row r="416" spans="1:32" x14ac:dyDescent="0.2">
      <c r="A416" s="113"/>
      <c r="B416" s="200"/>
      <c r="C416" s="113"/>
      <c r="D416" s="201"/>
      <c r="E416" s="201"/>
      <c r="F416" s="113"/>
      <c r="G416" s="113"/>
      <c r="H416" s="113"/>
      <c r="I416" s="203"/>
      <c r="J416" s="203"/>
      <c r="K416" s="204"/>
      <c r="L416" s="201"/>
      <c r="M416" s="201"/>
      <c r="N416" s="201"/>
      <c r="O416" s="201"/>
      <c r="P416" s="113"/>
      <c r="Q416" s="113"/>
      <c r="R416" s="113"/>
      <c r="S416" s="113"/>
      <c r="T416" s="201"/>
      <c r="U416" s="113"/>
      <c r="V416" s="113"/>
      <c r="W416" s="113"/>
      <c r="X416" s="113"/>
      <c r="Y416" s="113"/>
      <c r="Z416" s="113"/>
      <c r="AA416" s="113"/>
      <c r="AB416" s="201"/>
      <c r="AC416" s="113"/>
      <c r="AD416" s="113"/>
      <c r="AE416" s="113"/>
      <c r="AF416" s="113"/>
    </row>
    <row r="417" spans="1:32" x14ac:dyDescent="0.2">
      <c r="A417" s="113"/>
      <c r="B417" s="200"/>
      <c r="C417" s="113"/>
      <c r="D417" s="201"/>
      <c r="E417" s="201"/>
      <c r="F417" s="113"/>
      <c r="G417" s="113"/>
      <c r="H417" s="113"/>
      <c r="I417" s="203"/>
      <c r="J417" s="203"/>
      <c r="K417" s="204"/>
      <c r="L417" s="201"/>
      <c r="M417" s="201"/>
      <c r="N417" s="201"/>
      <c r="O417" s="201"/>
      <c r="P417" s="113"/>
      <c r="Q417" s="113"/>
      <c r="R417" s="113"/>
      <c r="S417" s="113"/>
      <c r="T417" s="201"/>
      <c r="U417" s="113"/>
      <c r="V417" s="113"/>
      <c r="W417" s="113"/>
      <c r="X417" s="113"/>
      <c r="Y417" s="113"/>
      <c r="Z417" s="113"/>
      <c r="AA417" s="113"/>
      <c r="AB417" s="201"/>
      <c r="AC417" s="113"/>
      <c r="AD417" s="113"/>
      <c r="AE417" s="113"/>
      <c r="AF417" s="113"/>
    </row>
    <row r="418" spans="1:32" x14ac:dyDescent="0.2">
      <c r="A418" s="113"/>
      <c r="B418" s="200"/>
      <c r="C418" s="113"/>
      <c r="D418" s="201"/>
      <c r="E418" s="201"/>
      <c r="F418" s="113"/>
      <c r="G418" s="113"/>
      <c r="H418" s="113"/>
      <c r="I418" s="203"/>
      <c r="J418" s="203"/>
      <c r="K418" s="204"/>
      <c r="L418" s="201"/>
      <c r="M418" s="201"/>
      <c r="N418" s="201"/>
      <c r="O418" s="201"/>
      <c r="P418" s="113"/>
      <c r="Q418" s="113"/>
      <c r="R418" s="113"/>
      <c r="S418" s="113"/>
      <c r="T418" s="201"/>
      <c r="U418" s="113"/>
      <c r="V418" s="113"/>
      <c r="W418" s="113"/>
      <c r="X418" s="113"/>
      <c r="Y418" s="113"/>
      <c r="Z418" s="113"/>
      <c r="AA418" s="113"/>
      <c r="AB418" s="201"/>
      <c r="AC418" s="113"/>
      <c r="AD418" s="113"/>
      <c r="AE418" s="113"/>
      <c r="AF418" s="113"/>
    </row>
    <row r="419" spans="1:32" x14ac:dyDescent="0.2">
      <c r="A419" s="113"/>
      <c r="B419" s="200"/>
      <c r="C419" s="113"/>
      <c r="D419" s="201"/>
      <c r="E419" s="201"/>
      <c r="F419" s="113"/>
      <c r="G419" s="113"/>
      <c r="H419" s="113"/>
      <c r="I419" s="203"/>
      <c r="J419" s="203"/>
      <c r="K419" s="204"/>
      <c r="L419" s="201"/>
      <c r="M419" s="201"/>
      <c r="N419" s="201"/>
      <c r="O419" s="201"/>
      <c r="P419" s="113"/>
      <c r="Q419" s="113"/>
      <c r="R419" s="113"/>
      <c r="S419" s="113"/>
      <c r="T419" s="201"/>
      <c r="U419" s="113"/>
      <c r="V419" s="113"/>
      <c r="W419" s="113"/>
      <c r="X419" s="113"/>
      <c r="Y419" s="113"/>
      <c r="Z419" s="113"/>
      <c r="AA419" s="113"/>
      <c r="AB419" s="201"/>
      <c r="AC419" s="113"/>
      <c r="AD419" s="113"/>
      <c r="AE419" s="113"/>
      <c r="AF419" s="113"/>
    </row>
    <row r="420" spans="1:32" x14ac:dyDescent="0.2">
      <c r="A420" s="113"/>
      <c r="B420" s="200"/>
      <c r="C420" s="113"/>
      <c r="D420" s="201"/>
      <c r="E420" s="201"/>
      <c r="F420" s="113"/>
      <c r="G420" s="113"/>
      <c r="H420" s="113"/>
      <c r="I420" s="203"/>
      <c r="J420" s="203"/>
      <c r="K420" s="204"/>
      <c r="L420" s="201"/>
      <c r="M420" s="201"/>
      <c r="N420" s="201"/>
      <c r="O420" s="201"/>
      <c r="P420" s="113"/>
      <c r="Q420" s="113"/>
      <c r="R420" s="113"/>
      <c r="S420" s="113"/>
      <c r="T420" s="201"/>
      <c r="U420" s="113"/>
      <c r="V420" s="113"/>
      <c r="W420" s="113"/>
      <c r="X420" s="113"/>
      <c r="Y420" s="113"/>
      <c r="Z420" s="113"/>
      <c r="AA420" s="113"/>
      <c r="AB420" s="201"/>
      <c r="AC420" s="113"/>
      <c r="AD420" s="113"/>
      <c r="AE420" s="113"/>
      <c r="AF420" s="113"/>
    </row>
    <row r="421" spans="1:32" x14ac:dyDescent="0.2">
      <c r="A421" s="113"/>
      <c r="B421" s="200"/>
      <c r="C421" s="113"/>
      <c r="D421" s="201"/>
      <c r="E421" s="201"/>
      <c r="F421" s="113"/>
      <c r="G421" s="113"/>
      <c r="H421" s="113"/>
      <c r="I421" s="203"/>
      <c r="J421" s="203"/>
      <c r="K421" s="204"/>
      <c r="L421" s="201"/>
      <c r="M421" s="201"/>
      <c r="N421" s="201"/>
      <c r="O421" s="201"/>
      <c r="P421" s="113"/>
      <c r="Q421" s="113"/>
      <c r="R421" s="113"/>
      <c r="S421" s="113"/>
      <c r="T421" s="201"/>
      <c r="U421" s="113"/>
      <c r="V421" s="113"/>
      <c r="W421" s="113"/>
      <c r="X421" s="113"/>
      <c r="Y421" s="113"/>
      <c r="Z421" s="113"/>
      <c r="AA421" s="113"/>
      <c r="AB421" s="201"/>
      <c r="AC421" s="113"/>
      <c r="AD421" s="113"/>
      <c r="AE421" s="113"/>
      <c r="AF421" s="113"/>
    </row>
    <row r="422" spans="1:32" x14ac:dyDescent="0.2">
      <c r="A422" s="113"/>
      <c r="B422" s="200"/>
      <c r="C422" s="113"/>
      <c r="D422" s="201"/>
      <c r="E422" s="201"/>
      <c r="F422" s="113"/>
      <c r="G422" s="113"/>
      <c r="H422" s="113"/>
      <c r="I422" s="203"/>
      <c r="J422" s="203"/>
      <c r="K422" s="204"/>
      <c r="L422" s="201"/>
      <c r="M422" s="201"/>
      <c r="N422" s="201"/>
      <c r="O422" s="201"/>
      <c r="P422" s="113"/>
      <c r="Q422" s="113"/>
      <c r="R422" s="113"/>
      <c r="S422" s="113"/>
      <c r="T422" s="201"/>
      <c r="U422" s="113"/>
      <c r="V422" s="113"/>
      <c r="W422" s="113"/>
      <c r="X422" s="113"/>
      <c r="Y422" s="113"/>
      <c r="Z422" s="113"/>
      <c r="AA422" s="113"/>
      <c r="AB422" s="201"/>
      <c r="AC422" s="113"/>
      <c r="AD422" s="113"/>
      <c r="AE422" s="113"/>
      <c r="AF422" s="113"/>
    </row>
    <row r="423" spans="1:32" x14ac:dyDescent="0.2">
      <c r="A423" s="113"/>
      <c r="B423" s="200"/>
      <c r="C423" s="113"/>
      <c r="D423" s="201"/>
      <c r="E423" s="201"/>
      <c r="F423" s="113"/>
      <c r="G423" s="113"/>
      <c r="H423" s="113"/>
      <c r="I423" s="203"/>
      <c r="J423" s="203"/>
      <c r="K423" s="204"/>
      <c r="L423" s="201"/>
      <c r="M423" s="201"/>
      <c r="N423" s="201"/>
      <c r="O423" s="201"/>
      <c r="P423" s="113"/>
      <c r="Q423" s="113"/>
      <c r="R423" s="113"/>
      <c r="S423" s="113"/>
      <c r="T423" s="201"/>
      <c r="U423" s="113"/>
      <c r="V423" s="113"/>
      <c r="W423" s="113"/>
      <c r="X423" s="113"/>
      <c r="Y423" s="113"/>
      <c r="Z423" s="113"/>
      <c r="AA423" s="113"/>
      <c r="AB423" s="201"/>
      <c r="AC423" s="113"/>
      <c r="AD423" s="113"/>
      <c r="AE423" s="113"/>
      <c r="AF423" s="113"/>
    </row>
    <row r="424" spans="1:32" x14ac:dyDescent="0.2">
      <c r="A424" s="113"/>
      <c r="B424" s="200"/>
      <c r="C424" s="113"/>
      <c r="D424" s="201"/>
      <c r="E424" s="201"/>
      <c r="F424" s="113"/>
      <c r="G424" s="113"/>
      <c r="H424" s="113"/>
      <c r="I424" s="203"/>
      <c r="J424" s="203"/>
      <c r="K424" s="204"/>
      <c r="L424" s="201"/>
      <c r="M424" s="201"/>
      <c r="N424" s="201"/>
      <c r="O424" s="201"/>
      <c r="P424" s="113"/>
      <c r="Q424" s="113"/>
      <c r="R424" s="113"/>
      <c r="S424" s="113"/>
      <c r="T424" s="201"/>
      <c r="U424" s="113"/>
      <c r="V424" s="113"/>
      <c r="W424" s="113"/>
      <c r="X424" s="113"/>
      <c r="Y424" s="113"/>
      <c r="Z424" s="113"/>
      <c r="AA424" s="113"/>
      <c r="AB424" s="201"/>
      <c r="AC424" s="113"/>
      <c r="AD424" s="113"/>
      <c r="AE424" s="113"/>
      <c r="AF424" s="113"/>
    </row>
    <row r="425" spans="1:32" x14ac:dyDescent="0.2">
      <c r="A425" s="113"/>
      <c r="B425" s="200"/>
      <c r="C425" s="113"/>
      <c r="D425" s="201"/>
      <c r="E425" s="201"/>
      <c r="F425" s="113"/>
      <c r="G425" s="113"/>
      <c r="H425" s="113"/>
      <c r="I425" s="203"/>
      <c r="J425" s="203"/>
      <c r="K425" s="204"/>
      <c r="L425" s="201"/>
      <c r="M425" s="201"/>
      <c r="N425" s="201"/>
      <c r="O425" s="201"/>
      <c r="P425" s="113"/>
      <c r="Q425" s="113"/>
      <c r="R425" s="113"/>
      <c r="S425" s="113"/>
      <c r="T425" s="201"/>
      <c r="U425" s="113"/>
      <c r="V425" s="113"/>
      <c r="W425" s="113"/>
      <c r="X425" s="113"/>
      <c r="Y425" s="113"/>
      <c r="Z425" s="113"/>
      <c r="AA425" s="113"/>
      <c r="AB425" s="201"/>
      <c r="AC425" s="113"/>
      <c r="AD425" s="113"/>
      <c r="AE425" s="113"/>
      <c r="AF425" s="113"/>
    </row>
    <row r="426" spans="1:32" x14ac:dyDescent="0.2">
      <c r="A426" s="113"/>
      <c r="B426" s="200"/>
      <c r="C426" s="113"/>
      <c r="D426" s="201"/>
      <c r="E426" s="201"/>
      <c r="F426" s="113"/>
      <c r="G426" s="113"/>
      <c r="H426" s="113"/>
      <c r="I426" s="203"/>
      <c r="J426" s="203"/>
      <c r="K426" s="204"/>
      <c r="L426" s="201"/>
      <c r="M426" s="201"/>
      <c r="N426" s="201"/>
      <c r="O426" s="201"/>
      <c r="P426" s="113"/>
      <c r="Q426" s="113"/>
      <c r="R426" s="113"/>
      <c r="S426" s="113"/>
      <c r="T426" s="201"/>
      <c r="U426" s="113"/>
      <c r="V426" s="113"/>
      <c r="W426" s="113"/>
      <c r="X426" s="113"/>
      <c r="Y426" s="113"/>
      <c r="Z426" s="113"/>
      <c r="AA426" s="113"/>
      <c r="AB426" s="201"/>
      <c r="AC426" s="113"/>
      <c r="AD426" s="113"/>
      <c r="AE426" s="113"/>
      <c r="AF426" s="113"/>
    </row>
    <row r="427" spans="1:32" x14ac:dyDescent="0.2">
      <c r="A427" s="113"/>
      <c r="B427" s="200"/>
      <c r="C427" s="113"/>
      <c r="D427" s="201"/>
      <c r="E427" s="201"/>
      <c r="F427" s="113"/>
      <c r="G427" s="113"/>
      <c r="H427" s="113"/>
      <c r="I427" s="203"/>
      <c r="J427" s="203"/>
      <c r="K427" s="204"/>
      <c r="L427" s="201"/>
      <c r="M427" s="201"/>
      <c r="N427" s="201"/>
      <c r="O427" s="201"/>
      <c r="P427" s="113"/>
      <c r="Q427" s="113"/>
      <c r="R427" s="113"/>
      <c r="S427" s="113"/>
      <c r="T427" s="201"/>
      <c r="U427" s="113"/>
      <c r="V427" s="113"/>
      <c r="W427" s="113"/>
      <c r="X427" s="113"/>
      <c r="Y427" s="113"/>
      <c r="Z427" s="113"/>
      <c r="AA427" s="113"/>
      <c r="AB427" s="201"/>
      <c r="AC427" s="113"/>
      <c r="AD427" s="113"/>
      <c r="AE427" s="113"/>
      <c r="AF427" s="113"/>
    </row>
    <row r="428" spans="1:32" x14ac:dyDescent="0.2">
      <c r="A428" s="113"/>
      <c r="B428" s="200"/>
      <c r="C428" s="113"/>
      <c r="D428" s="201"/>
      <c r="E428" s="201"/>
      <c r="F428" s="113"/>
      <c r="G428" s="113"/>
      <c r="H428" s="113"/>
      <c r="I428" s="203"/>
      <c r="J428" s="203"/>
      <c r="K428" s="204"/>
      <c r="L428" s="201"/>
      <c r="M428" s="201"/>
      <c r="N428" s="201"/>
      <c r="O428" s="201"/>
      <c r="P428" s="113"/>
      <c r="Q428" s="113"/>
      <c r="R428" s="113"/>
      <c r="S428" s="113"/>
      <c r="T428" s="201"/>
      <c r="U428" s="113"/>
      <c r="V428" s="113"/>
      <c r="W428" s="113"/>
      <c r="X428" s="113"/>
      <c r="Y428" s="113"/>
      <c r="Z428" s="113"/>
      <c r="AA428" s="113"/>
      <c r="AB428" s="201"/>
      <c r="AC428" s="113"/>
      <c r="AD428" s="113"/>
      <c r="AE428" s="113"/>
      <c r="AF428" s="113"/>
    </row>
    <row r="429" spans="1:32" x14ac:dyDescent="0.2">
      <c r="A429" s="113"/>
      <c r="B429" s="200"/>
      <c r="C429" s="113"/>
      <c r="D429" s="201"/>
      <c r="E429" s="201"/>
      <c r="F429" s="113"/>
      <c r="G429" s="113"/>
      <c r="H429" s="113"/>
      <c r="I429" s="203"/>
      <c r="J429" s="203"/>
      <c r="K429" s="204"/>
      <c r="L429" s="201"/>
      <c r="M429" s="201"/>
      <c r="N429" s="201"/>
      <c r="O429" s="201"/>
      <c r="P429" s="113"/>
      <c r="Q429" s="113"/>
      <c r="R429" s="113"/>
      <c r="S429" s="113"/>
      <c r="T429" s="201"/>
      <c r="U429" s="113"/>
      <c r="V429" s="113"/>
      <c r="W429" s="113"/>
      <c r="X429" s="113"/>
      <c r="Y429" s="113"/>
      <c r="Z429" s="113"/>
      <c r="AA429" s="113"/>
      <c r="AB429" s="201"/>
      <c r="AC429" s="113"/>
      <c r="AD429" s="113"/>
      <c r="AE429" s="113"/>
      <c r="AF429" s="113"/>
    </row>
    <row r="430" spans="1:32" x14ac:dyDescent="0.2">
      <c r="A430" s="113"/>
      <c r="B430" s="200"/>
      <c r="C430" s="113"/>
      <c r="D430" s="201"/>
      <c r="E430" s="201"/>
      <c r="F430" s="113"/>
      <c r="G430" s="113"/>
      <c r="H430" s="113"/>
      <c r="I430" s="203"/>
      <c r="J430" s="203"/>
      <c r="K430" s="204"/>
      <c r="L430" s="201"/>
      <c r="M430" s="201"/>
      <c r="N430" s="201"/>
      <c r="O430" s="201"/>
      <c r="P430" s="113"/>
      <c r="Q430" s="113"/>
      <c r="R430" s="113"/>
      <c r="S430" s="113"/>
      <c r="T430" s="201"/>
      <c r="U430" s="113"/>
      <c r="V430" s="113"/>
      <c r="W430" s="113"/>
      <c r="X430" s="113"/>
      <c r="Y430" s="113"/>
      <c r="Z430" s="113"/>
      <c r="AA430" s="113"/>
      <c r="AB430" s="201"/>
      <c r="AC430" s="113"/>
      <c r="AD430" s="113"/>
      <c r="AE430" s="113"/>
      <c r="AF430" s="113"/>
    </row>
    <row r="431" spans="1:32" x14ac:dyDescent="0.2">
      <c r="A431" s="113"/>
      <c r="B431" s="200"/>
      <c r="C431" s="113"/>
      <c r="D431" s="201"/>
      <c r="E431" s="201"/>
      <c r="F431" s="113"/>
      <c r="G431" s="113"/>
      <c r="H431" s="113"/>
      <c r="I431" s="203"/>
      <c r="J431" s="203"/>
      <c r="K431" s="204"/>
      <c r="L431" s="201"/>
      <c r="M431" s="201"/>
      <c r="N431" s="201"/>
      <c r="O431" s="201"/>
      <c r="P431" s="113"/>
      <c r="Q431" s="113"/>
      <c r="R431" s="113"/>
      <c r="S431" s="113"/>
      <c r="T431" s="201"/>
      <c r="U431" s="113"/>
      <c r="V431" s="113"/>
      <c r="W431" s="113"/>
      <c r="X431" s="113"/>
      <c r="Y431" s="113"/>
      <c r="Z431" s="113"/>
      <c r="AA431" s="113"/>
      <c r="AB431" s="201"/>
      <c r="AC431" s="113"/>
      <c r="AD431" s="113"/>
      <c r="AE431" s="113"/>
      <c r="AF431" s="113"/>
    </row>
    <row r="432" spans="1:32" x14ac:dyDescent="0.2">
      <c r="A432" s="113"/>
      <c r="B432" s="200"/>
      <c r="C432" s="113"/>
      <c r="D432" s="201"/>
      <c r="E432" s="201"/>
      <c r="F432" s="113"/>
      <c r="G432" s="113"/>
      <c r="H432" s="113"/>
      <c r="I432" s="203"/>
      <c r="J432" s="203"/>
      <c r="K432" s="204"/>
      <c r="L432" s="201"/>
      <c r="M432" s="201"/>
      <c r="N432" s="201"/>
      <c r="O432" s="201"/>
      <c r="P432" s="113"/>
      <c r="Q432" s="113"/>
      <c r="R432" s="113"/>
      <c r="S432" s="113"/>
      <c r="T432" s="201"/>
      <c r="U432" s="113"/>
      <c r="V432" s="113"/>
      <c r="W432" s="113"/>
      <c r="X432" s="113"/>
      <c r="Y432" s="113"/>
      <c r="Z432" s="113"/>
      <c r="AA432" s="113"/>
      <c r="AB432" s="201"/>
      <c r="AC432" s="113"/>
      <c r="AD432" s="113"/>
      <c r="AE432" s="113"/>
      <c r="AF432" s="113"/>
    </row>
    <row r="433" spans="1:32" x14ac:dyDescent="0.2">
      <c r="A433" s="113"/>
      <c r="B433" s="200"/>
      <c r="C433" s="113"/>
      <c r="D433" s="201"/>
      <c r="E433" s="201"/>
      <c r="F433" s="113"/>
      <c r="G433" s="113"/>
      <c r="H433" s="113"/>
      <c r="I433" s="203"/>
      <c r="J433" s="203"/>
      <c r="K433" s="204"/>
      <c r="L433" s="201"/>
      <c r="M433" s="201"/>
      <c r="N433" s="201"/>
      <c r="O433" s="201"/>
      <c r="P433" s="113"/>
      <c r="Q433" s="113"/>
      <c r="R433" s="113"/>
      <c r="S433" s="113"/>
      <c r="T433" s="201"/>
      <c r="U433" s="113"/>
      <c r="V433" s="113"/>
      <c r="W433" s="113"/>
      <c r="X433" s="113"/>
      <c r="Y433" s="113"/>
      <c r="Z433" s="113"/>
      <c r="AA433" s="113"/>
      <c r="AB433" s="201"/>
      <c r="AC433" s="113"/>
      <c r="AD433" s="113"/>
      <c r="AE433" s="113"/>
      <c r="AF433" s="113"/>
    </row>
    <row r="434" spans="1:32" x14ac:dyDescent="0.2">
      <c r="A434" s="113"/>
      <c r="B434" s="200"/>
      <c r="C434" s="113"/>
      <c r="D434" s="201"/>
      <c r="E434" s="201"/>
      <c r="F434" s="113"/>
      <c r="G434" s="113"/>
      <c r="H434" s="113"/>
      <c r="I434" s="203"/>
      <c r="J434" s="203"/>
      <c r="K434" s="204"/>
      <c r="L434" s="201"/>
      <c r="M434" s="201"/>
      <c r="N434" s="201"/>
      <c r="O434" s="201"/>
      <c r="P434" s="113"/>
      <c r="Q434" s="113"/>
      <c r="R434" s="113"/>
      <c r="S434" s="113"/>
      <c r="T434" s="201"/>
      <c r="U434" s="113"/>
      <c r="V434" s="113"/>
      <c r="W434" s="113"/>
      <c r="X434" s="113"/>
      <c r="Y434" s="113"/>
      <c r="Z434" s="113"/>
      <c r="AA434" s="113"/>
      <c r="AB434" s="201"/>
      <c r="AC434" s="113"/>
      <c r="AD434" s="113"/>
      <c r="AE434" s="113"/>
      <c r="AF434" s="113"/>
    </row>
    <row r="435" spans="1:32" x14ac:dyDescent="0.2">
      <c r="A435" s="113"/>
      <c r="B435" s="200"/>
      <c r="C435" s="113"/>
      <c r="D435" s="201"/>
      <c r="E435" s="201"/>
      <c r="F435" s="113"/>
      <c r="G435" s="113"/>
      <c r="H435" s="113"/>
      <c r="I435" s="203"/>
      <c r="J435" s="203"/>
      <c r="K435" s="204"/>
      <c r="L435" s="201"/>
      <c r="M435" s="201"/>
      <c r="N435" s="201"/>
      <c r="O435" s="201"/>
      <c r="P435" s="113"/>
      <c r="Q435" s="113"/>
      <c r="R435" s="113"/>
      <c r="S435" s="113"/>
      <c r="T435" s="201"/>
      <c r="U435" s="113"/>
      <c r="V435" s="113"/>
      <c r="W435" s="113"/>
      <c r="X435" s="113"/>
      <c r="Y435" s="113"/>
      <c r="Z435" s="113"/>
      <c r="AA435" s="113"/>
      <c r="AB435" s="201"/>
      <c r="AC435" s="113"/>
      <c r="AD435" s="113"/>
      <c r="AE435" s="113"/>
      <c r="AF435" s="113"/>
    </row>
    <row r="436" spans="1:32" x14ac:dyDescent="0.2">
      <c r="A436" s="113"/>
      <c r="B436" s="200"/>
      <c r="C436" s="113"/>
      <c r="D436" s="201"/>
      <c r="E436" s="201"/>
      <c r="F436" s="113"/>
      <c r="G436" s="113"/>
      <c r="H436" s="113"/>
      <c r="I436" s="203"/>
      <c r="J436" s="203"/>
      <c r="K436" s="204"/>
      <c r="L436" s="201"/>
      <c r="M436" s="201"/>
      <c r="N436" s="201"/>
      <c r="O436" s="201"/>
      <c r="P436" s="113"/>
      <c r="Q436" s="113"/>
      <c r="R436" s="113"/>
      <c r="S436" s="113"/>
      <c r="T436" s="201"/>
      <c r="U436" s="113"/>
      <c r="V436" s="113"/>
      <c r="W436" s="113"/>
      <c r="X436" s="113"/>
      <c r="Y436" s="113"/>
      <c r="Z436" s="113"/>
      <c r="AA436" s="113"/>
      <c r="AB436" s="201"/>
      <c r="AC436" s="113"/>
      <c r="AD436" s="113"/>
      <c r="AE436" s="113"/>
      <c r="AF436" s="113"/>
    </row>
    <row r="437" spans="1:32" x14ac:dyDescent="0.2">
      <c r="A437" s="113"/>
      <c r="B437" s="200"/>
      <c r="C437" s="113"/>
      <c r="D437" s="201"/>
      <c r="E437" s="201"/>
      <c r="F437" s="113"/>
      <c r="G437" s="113"/>
      <c r="H437" s="113"/>
      <c r="I437" s="203"/>
      <c r="J437" s="203"/>
      <c r="K437" s="204"/>
      <c r="L437" s="201"/>
      <c r="M437" s="201"/>
      <c r="N437" s="201"/>
      <c r="O437" s="201"/>
      <c r="P437" s="113"/>
      <c r="Q437" s="113"/>
      <c r="R437" s="113"/>
      <c r="S437" s="113"/>
      <c r="T437" s="201"/>
      <c r="U437" s="113"/>
      <c r="V437" s="113"/>
      <c r="W437" s="113"/>
      <c r="X437" s="113"/>
      <c r="Y437" s="113"/>
      <c r="Z437" s="113"/>
      <c r="AA437" s="113"/>
      <c r="AB437" s="201"/>
      <c r="AC437" s="113"/>
      <c r="AD437" s="113"/>
      <c r="AE437" s="113"/>
      <c r="AF437" s="113"/>
    </row>
    <row r="438" spans="1:32" x14ac:dyDescent="0.2">
      <c r="A438" s="113"/>
      <c r="B438" s="200"/>
      <c r="C438" s="113"/>
      <c r="D438" s="201"/>
      <c r="E438" s="201"/>
      <c r="F438" s="113"/>
      <c r="G438" s="113"/>
      <c r="H438" s="113"/>
      <c r="I438" s="203"/>
      <c r="J438" s="203"/>
      <c r="K438" s="204"/>
      <c r="L438" s="201"/>
      <c r="M438" s="201"/>
      <c r="N438" s="201"/>
      <c r="O438" s="201"/>
      <c r="P438" s="113"/>
      <c r="Q438" s="113"/>
      <c r="R438" s="113"/>
      <c r="S438" s="113"/>
      <c r="T438" s="201"/>
      <c r="U438" s="113"/>
      <c r="V438" s="113"/>
      <c r="W438" s="113"/>
      <c r="X438" s="113"/>
      <c r="Y438" s="113"/>
      <c r="Z438" s="113"/>
      <c r="AA438" s="113"/>
      <c r="AB438" s="201"/>
      <c r="AC438" s="113"/>
      <c r="AD438" s="113"/>
      <c r="AE438" s="113"/>
      <c r="AF438" s="113"/>
    </row>
    <row r="439" spans="1:32" x14ac:dyDescent="0.2">
      <c r="A439" s="113"/>
      <c r="B439" s="200"/>
      <c r="C439" s="113"/>
      <c r="D439" s="201"/>
      <c r="E439" s="201"/>
      <c r="F439" s="113"/>
      <c r="G439" s="113"/>
      <c r="H439" s="113"/>
      <c r="I439" s="203"/>
      <c r="J439" s="203"/>
      <c r="K439" s="204"/>
      <c r="L439" s="201"/>
      <c r="M439" s="201"/>
      <c r="N439" s="201"/>
      <c r="O439" s="201"/>
      <c r="P439" s="113"/>
      <c r="Q439" s="113"/>
      <c r="R439" s="113"/>
      <c r="S439" s="113"/>
      <c r="T439" s="201"/>
      <c r="U439" s="113"/>
      <c r="V439" s="113"/>
      <c r="W439" s="113"/>
      <c r="X439" s="113"/>
      <c r="Y439" s="113"/>
      <c r="Z439" s="113"/>
      <c r="AA439" s="113"/>
      <c r="AB439" s="201"/>
      <c r="AC439" s="113"/>
      <c r="AD439" s="113"/>
      <c r="AE439" s="113"/>
      <c r="AF439" s="113"/>
    </row>
    <row r="440" spans="1:32" x14ac:dyDescent="0.2">
      <c r="A440" s="113"/>
      <c r="B440" s="200"/>
      <c r="C440" s="113"/>
      <c r="D440" s="201"/>
      <c r="E440" s="201"/>
      <c r="F440" s="113"/>
      <c r="G440" s="113"/>
      <c r="H440" s="113"/>
      <c r="I440" s="203"/>
      <c r="J440" s="203"/>
      <c r="K440" s="204"/>
      <c r="L440" s="201"/>
      <c r="M440" s="201"/>
      <c r="N440" s="201"/>
      <c r="O440" s="201"/>
      <c r="P440" s="113"/>
      <c r="Q440" s="113"/>
      <c r="R440" s="113"/>
      <c r="S440" s="113"/>
      <c r="T440" s="201"/>
      <c r="U440" s="113"/>
      <c r="V440" s="113"/>
      <c r="W440" s="113"/>
      <c r="X440" s="113"/>
      <c r="Y440" s="113"/>
      <c r="Z440" s="113"/>
      <c r="AA440" s="113"/>
      <c r="AB440" s="201"/>
      <c r="AC440" s="113"/>
      <c r="AD440" s="113"/>
      <c r="AE440" s="113"/>
      <c r="AF440" s="113"/>
    </row>
    <row r="441" spans="1:32" x14ac:dyDescent="0.2">
      <c r="A441" s="113"/>
      <c r="B441" s="200"/>
      <c r="C441" s="113"/>
      <c r="D441" s="201"/>
      <c r="E441" s="201"/>
      <c r="F441" s="113"/>
      <c r="G441" s="113"/>
      <c r="H441" s="113"/>
      <c r="I441" s="203"/>
      <c r="J441" s="203"/>
      <c r="K441" s="204"/>
      <c r="L441" s="201"/>
      <c r="M441" s="201"/>
      <c r="N441" s="201"/>
      <c r="O441" s="201"/>
      <c r="P441" s="113"/>
      <c r="Q441" s="113"/>
      <c r="R441" s="113"/>
      <c r="S441" s="113"/>
      <c r="T441" s="201"/>
      <c r="U441" s="113"/>
      <c r="V441" s="113"/>
      <c r="W441" s="113"/>
      <c r="X441" s="113"/>
      <c r="Y441" s="113"/>
      <c r="Z441" s="113"/>
      <c r="AA441" s="113"/>
      <c r="AB441" s="201"/>
      <c r="AC441" s="113"/>
      <c r="AD441" s="113"/>
      <c r="AE441" s="113"/>
      <c r="AF441" s="113"/>
    </row>
    <row r="442" spans="1:32" x14ac:dyDescent="0.2">
      <c r="A442" s="113"/>
      <c r="B442" s="200"/>
      <c r="C442" s="113"/>
      <c r="D442" s="201"/>
      <c r="E442" s="201"/>
      <c r="F442" s="113"/>
      <c r="G442" s="113"/>
      <c r="H442" s="113"/>
      <c r="I442" s="203"/>
      <c r="J442" s="203"/>
      <c r="K442" s="204"/>
      <c r="L442" s="201"/>
      <c r="M442" s="201"/>
      <c r="N442" s="201"/>
      <c r="O442" s="201"/>
      <c r="P442" s="113"/>
      <c r="Q442" s="113"/>
      <c r="R442" s="113"/>
      <c r="S442" s="113"/>
      <c r="T442" s="201"/>
      <c r="U442" s="113"/>
      <c r="V442" s="113"/>
      <c r="W442" s="113"/>
      <c r="X442" s="113"/>
      <c r="Y442" s="113"/>
      <c r="Z442" s="113"/>
      <c r="AA442" s="113"/>
      <c r="AB442" s="201"/>
      <c r="AC442" s="113"/>
      <c r="AD442" s="113"/>
      <c r="AE442" s="113"/>
      <c r="AF442" s="113"/>
    </row>
    <row r="443" spans="1:32" x14ac:dyDescent="0.2">
      <c r="A443" s="113"/>
      <c r="B443" s="200"/>
      <c r="C443" s="113"/>
      <c r="D443" s="201"/>
      <c r="E443" s="201"/>
      <c r="F443" s="113"/>
      <c r="G443" s="113"/>
      <c r="H443" s="113"/>
      <c r="I443" s="203"/>
      <c r="J443" s="203"/>
      <c r="K443" s="204"/>
      <c r="L443" s="201"/>
      <c r="M443" s="201"/>
      <c r="N443" s="201"/>
      <c r="O443" s="201"/>
      <c r="P443" s="113"/>
      <c r="Q443" s="113"/>
      <c r="R443" s="113"/>
      <c r="S443" s="113"/>
      <c r="T443" s="201"/>
      <c r="U443" s="113"/>
      <c r="V443" s="113"/>
      <c r="W443" s="113"/>
      <c r="X443" s="113"/>
      <c r="Y443" s="113"/>
      <c r="Z443" s="113"/>
      <c r="AA443" s="113"/>
      <c r="AB443" s="201"/>
      <c r="AC443" s="113"/>
      <c r="AD443" s="113"/>
      <c r="AE443" s="113"/>
      <c r="AF443" s="113"/>
    </row>
    <row r="444" spans="1:32" x14ac:dyDescent="0.2">
      <c r="A444" s="113"/>
      <c r="B444" s="200"/>
      <c r="C444" s="113"/>
      <c r="D444" s="201"/>
      <c r="E444" s="201"/>
      <c r="F444" s="113"/>
      <c r="G444" s="113"/>
      <c r="H444" s="113"/>
      <c r="I444" s="203"/>
      <c r="J444" s="203"/>
      <c r="K444" s="204"/>
      <c r="L444" s="201"/>
      <c r="M444" s="201"/>
      <c r="N444" s="201"/>
      <c r="O444" s="201"/>
      <c r="P444" s="113"/>
      <c r="Q444" s="113"/>
      <c r="R444" s="113"/>
      <c r="S444" s="113"/>
      <c r="T444" s="201"/>
      <c r="U444" s="113"/>
      <c r="V444" s="113"/>
      <c r="W444" s="113"/>
      <c r="X444" s="113"/>
      <c r="Y444" s="113"/>
      <c r="Z444" s="113"/>
      <c r="AA444" s="113"/>
      <c r="AB444" s="201"/>
      <c r="AC444" s="113"/>
      <c r="AD444" s="113"/>
      <c r="AE444" s="113"/>
      <c r="AF444" s="113"/>
    </row>
    <row r="445" spans="1:32" x14ac:dyDescent="0.2">
      <c r="A445" s="113"/>
      <c r="B445" s="200"/>
      <c r="C445" s="113"/>
      <c r="D445" s="201"/>
      <c r="E445" s="201"/>
      <c r="F445" s="113"/>
      <c r="G445" s="113"/>
      <c r="H445" s="113"/>
      <c r="I445" s="203"/>
      <c r="J445" s="203"/>
      <c r="K445" s="204"/>
      <c r="L445" s="201"/>
      <c r="M445" s="201"/>
      <c r="N445" s="201"/>
      <c r="O445" s="201"/>
      <c r="P445" s="113"/>
      <c r="Q445" s="113"/>
      <c r="R445" s="113"/>
      <c r="S445" s="113"/>
      <c r="T445" s="201"/>
      <c r="U445" s="113"/>
      <c r="V445" s="113"/>
      <c r="W445" s="113"/>
      <c r="X445" s="113"/>
      <c r="Y445" s="113"/>
      <c r="Z445" s="113"/>
      <c r="AA445" s="113"/>
      <c r="AB445" s="201"/>
      <c r="AC445" s="113"/>
      <c r="AD445" s="113"/>
      <c r="AE445" s="113"/>
      <c r="AF445" s="113"/>
    </row>
    <row r="446" spans="1:32" x14ac:dyDescent="0.2">
      <c r="A446" s="113"/>
      <c r="B446" s="200"/>
      <c r="C446" s="113"/>
      <c r="D446" s="201"/>
      <c r="E446" s="201"/>
      <c r="F446" s="113"/>
      <c r="G446" s="113"/>
      <c r="H446" s="113"/>
      <c r="I446" s="203"/>
      <c r="J446" s="203"/>
      <c r="K446" s="204"/>
      <c r="L446" s="201"/>
      <c r="M446" s="201"/>
      <c r="N446" s="201"/>
      <c r="O446" s="201"/>
      <c r="P446" s="113"/>
      <c r="Q446" s="113"/>
      <c r="R446" s="113"/>
      <c r="S446" s="113"/>
      <c r="T446" s="201"/>
      <c r="U446" s="113"/>
      <c r="V446" s="113"/>
      <c r="W446" s="113"/>
      <c r="X446" s="113"/>
      <c r="Y446" s="113"/>
      <c r="Z446" s="113"/>
      <c r="AA446" s="113"/>
      <c r="AB446" s="201"/>
      <c r="AC446" s="113"/>
      <c r="AD446" s="113"/>
      <c r="AE446" s="113"/>
      <c r="AF446" s="113"/>
    </row>
    <row r="447" spans="1:32" x14ac:dyDescent="0.2">
      <c r="A447" s="113"/>
      <c r="B447" s="200"/>
      <c r="C447" s="113"/>
      <c r="D447" s="201"/>
      <c r="E447" s="201"/>
      <c r="F447" s="113"/>
      <c r="G447" s="113"/>
      <c r="H447" s="113"/>
      <c r="I447" s="203"/>
      <c r="J447" s="203"/>
      <c r="K447" s="204"/>
      <c r="L447" s="201"/>
      <c r="M447" s="201"/>
      <c r="N447" s="201"/>
      <c r="O447" s="201"/>
      <c r="P447" s="113"/>
      <c r="Q447" s="113"/>
      <c r="R447" s="113"/>
      <c r="S447" s="113"/>
      <c r="T447" s="201"/>
      <c r="U447" s="113"/>
      <c r="V447" s="113"/>
      <c r="W447" s="113"/>
      <c r="X447" s="113"/>
      <c r="Y447" s="113"/>
      <c r="Z447" s="113"/>
      <c r="AA447" s="113"/>
      <c r="AB447" s="201"/>
      <c r="AC447" s="113"/>
      <c r="AD447" s="113"/>
      <c r="AE447" s="113"/>
      <c r="AF447" s="113"/>
    </row>
    <row r="448" spans="1:32" x14ac:dyDescent="0.2">
      <c r="A448" s="113"/>
      <c r="B448" s="200"/>
      <c r="C448" s="113"/>
      <c r="D448" s="201"/>
      <c r="E448" s="201"/>
      <c r="F448" s="113"/>
      <c r="G448" s="113"/>
      <c r="H448" s="113"/>
      <c r="I448" s="203"/>
      <c r="J448" s="203"/>
      <c r="K448" s="204"/>
      <c r="L448" s="201"/>
      <c r="M448" s="201"/>
      <c r="N448" s="201"/>
      <c r="O448" s="201"/>
      <c r="P448" s="113"/>
      <c r="Q448" s="113"/>
      <c r="R448" s="113"/>
      <c r="S448" s="113"/>
      <c r="T448" s="201"/>
      <c r="U448" s="113"/>
      <c r="V448" s="113"/>
      <c r="W448" s="113"/>
      <c r="X448" s="113"/>
      <c r="Y448" s="113"/>
      <c r="Z448" s="113"/>
      <c r="AA448" s="113"/>
      <c r="AB448" s="201"/>
      <c r="AC448" s="113"/>
      <c r="AD448" s="113"/>
      <c r="AE448" s="113"/>
      <c r="AF448" s="113"/>
    </row>
    <row r="449" spans="1:32" x14ac:dyDescent="0.2">
      <c r="A449" s="113"/>
      <c r="B449" s="200"/>
      <c r="C449" s="113"/>
      <c r="D449" s="201"/>
      <c r="E449" s="201"/>
      <c r="F449" s="113"/>
      <c r="G449" s="113"/>
      <c r="H449" s="113"/>
      <c r="I449" s="203"/>
      <c r="J449" s="203"/>
      <c r="K449" s="204"/>
      <c r="L449" s="201"/>
      <c r="M449" s="201"/>
      <c r="N449" s="201"/>
      <c r="O449" s="201"/>
      <c r="P449" s="113"/>
      <c r="Q449" s="113"/>
      <c r="R449" s="113"/>
      <c r="S449" s="113"/>
      <c r="T449" s="201"/>
      <c r="U449" s="113"/>
      <c r="V449" s="113"/>
      <c r="W449" s="113"/>
      <c r="X449" s="113"/>
      <c r="Y449" s="113"/>
      <c r="Z449" s="113"/>
      <c r="AA449" s="113"/>
      <c r="AB449" s="201"/>
      <c r="AC449" s="113"/>
      <c r="AD449" s="113"/>
      <c r="AE449" s="113"/>
      <c r="AF449" s="113"/>
    </row>
    <row r="450" spans="1:32" x14ac:dyDescent="0.2">
      <c r="A450" s="113"/>
      <c r="B450" s="200"/>
      <c r="C450" s="113"/>
      <c r="D450" s="201"/>
      <c r="E450" s="201"/>
      <c r="F450" s="113"/>
      <c r="G450" s="113"/>
      <c r="H450" s="113"/>
      <c r="I450" s="203"/>
      <c r="J450" s="203"/>
      <c r="K450" s="204"/>
      <c r="L450" s="201"/>
      <c r="M450" s="201"/>
      <c r="N450" s="201"/>
      <c r="O450" s="201"/>
      <c r="P450" s="113"/>
      <c r="Q450" s="113"/>
      <c r="R450" s="113"/>
      <c r="S450" s="113"/>
      <c r="T450" s="201"/>
      <c r="U450" s="113"/>
      <c r="V450" s="113"/>
      <c r="W450" s="113"/>
      <c r="X450" s="113"/>
      <c r="Y450" s="113"/>
      <c r="Z450" s="113"/>
      <c r="AA450" s="113"/>
      <c r="AB450" s="201"/>
      <c r="AC450" s="113"/>
      <c r="AD450" s="113"/>
      <c r="AE450" s="113"/>
      <c r="AF450" s="113"/>
    </row>
    <row r="451" spans="1:32" x14ac:dyDescent="0.2">
      <c r="A451" s="113"/>
      <c r="B451" s="200"/>
      <c r="C451" s="113"/>
      <c r="D451" s="201"/>
      <c r="E451" s="201"/>
      <c r="F451" s="113"/>
      <c r="G451" s="113"/>
      <c r="H451" s="113"/>
      <c r="I451" s="203"/>
      <c r="J451" s="203"/>
      <c r="K451" s="204"/>
      <c r="L451" s="201"/>
      <c r="M451" s="201"/>
      <c r="N451" s="201"/>
      <c r="O451" s="201"/>
      <c r="P451" s="113"/>
      <c r="Q451" s="113"/>
      <c r="R451" s="113"/>
      <c r="S451" s="113"/>
      <c r="T451" s="201"/>
      <c r="U451" s="113"/>
      <c r="V451" s="113"/>
      <c r="W451" s="113"/>
      <c r="X451" s="113"/>
      <c r="Y451" s="113"/>
      <c r="Z451" s="113"/>
      <c r="AA451" s="113"/>
      <c r="AB451" s="201"/>
      <c r="AC451" s="113"/>
      <c r="AD451" s="113"/>
      <c r="AE451" s="113"/>
      <c r="AF451" s="113"/>
    </row>
    <row r="452" spans="1:32" x14ac:dyDescent="0.2">
      <c r="A452" s="113"/>
      <c r="B452" s="200"/>
      <c r="C452" s="113"/>
      <c r="D452" s="201"/>
      <c r="E452" s="201"/>
      <c r="F452" s="113"/>
      <c r="G452" s="113"/>
      <c r="H452" s="113"/>
      <c r="I452" s="203"/>
      <c r="J452" s="203"/>
      <c r="K452" s="204"/>
      <c r="L452" s="201"/>
      <c r="M452" s="201"/>
      <c r="N452" s="201"/>
      <c r="O452" s="201"/>
      <c r="P452" s="113"/>
      <c r="Q452" s="113"/>
      <c r="R452" s="113"/>
      <c r="S452" s="113"/>
      <c r="T452" s="201"/>
      <c r="U452" s="113"/>
      <c r="V452" s="113"/>
      <c r="W452" s="113"/>
      <c r="X452" s="113"/>
      <c r="Y452" s="113"/>
      <c r="Z452" s="113"/>
      <c r="AA452" s="113"/>
      <c r="AB452" s="201"/>
      <c r="AC452" s="113"/>
      <c r="AD452" s="113"/>
      <c r="AE452" s="113"/>
      <c r="AF452" s="113"/>
    </row>
    <row r="453" spans="1:32" x14ac:dyDescent="0.2">
      <c r="A453" s="113"/>
      <c r="B453" s="200"/>
      <c r="C453" s="113"/>
      <c r="D453" s="201"/>
      <c r="E453" s="201"/>
      <c r="F453" s="113"/>
      <c r="G453" s="113"/>
      <c r="H453" s="113"/>
      <c r="I453" s="203"/>
      <c r="J453" s="203"/>
      <c r="K453" s="204"/>
      <c r="L453" s="201"/>
      <c r="M453" s="201"/>
      <c r="N453" s="201"/>
      <c r="O453" s="201"/>
      <c r="P453" s="113"/>
      <c r="Q453" s="113"/>
      <c r="R453" s="113"/>
      <c r="S453" s="113"/>
      <c r="T453" s="201"/>
      <c r="U453" s="113"/>
      <c r="V453" s="113"/>
      <c r="W453" s="113"/>
      <c r="X453" s="113"/>
      <c r="Y453" s="113"/>
      <c r="Z453" s="113"/>
      <c r="AA453" s="113"/>
      <c r="AB453" s="201"/>
      <c r="AC453" s="113"/>
      <c r="AD453" s="113"/>
      <c r="AE453" s="113"/>
      <c r="AF453" s="113"/>
    </row>
    <row r="454" spans="1:32" x14ac:dyDescent="0.2">
      <c r="A454" s="113"/>
      <c r="B454" s="200"/>
      <c r="C454" s="113"/>
      <c r="D454" s="201"/>
      <c r="E454" s="201"/>
      <c r="F454" s="113"/>
      <c r="G454" s="113"/>
      <c r="H454" s="113"/>
      <c r="I454" s="203"/>
      <c r="J454" s="203"/>
      <c r="K454" s="204"/>
      <c r="L454" s="201"/>
      <c r="M454" s="201"/>
      <c r="N454" s="201"/>
      <c r="O454" s="201"/>
      <c r="P454" s="113"/>
      <c r="Q454" s="113"/>
      <c r="R454" s="113"/>
      <c r="S454" s="113"/>
      <c r="T454" s="201"/>
      <c r="U454" s="113"/>
      <c r="V454" s="113"/>
      <c r="W454" s="113"/>
      <c r="X454" s="113"/>
      <c r="Y454" s="113"/>
      <c r="Z454" s="113"/>
      <c r="AA454" s="113"/>
      <c r="AB454" s="201"/>
      <c r="AC454" s="113"/>
      <c r="AD454" s="113"/>
      <c r="AE454" s="113"/>
      <c r="AF454" s="113"/>
    </row>
    <row r="455" spans="1:32" x14ac:dyDescent="0.2">
      <c r="A455" s="113"/>
      <c r="B455" s="200"/>
      <c r="C455" s="113"/>
      <c r="D455" s="201"/>
      <c r="E455" s="201"/>
      <c r="F455" s="113"/>
      <c r="G455" s="113"/>
      <c r="H455" s="113"/>
      <c r="I455" s="203"/>
      <c r="J455" s="203"/>
      <c r="K455" s="204"/>
      <c r="L455" s="201"/>
      <c r="M455" s="201"/>
      <c r="N455" s="201"/>
      <c r="O455" s="201"/>
      <c r="P455" s="113"/>
      <c r="Q455" s="113"/>
      <c r="R455" s="113"/>
      <c r="S455" s="113"/>
      <c r="T455" s="201"/>
      <c r="U455" s="113"/>
      <c r="V455" s="113"/>
      <c r="W455" s="113"/>
      <c r="X455" s="113"/>
      <c r="Y455" s="113"/>
      <c r="Z455" s="113"/>
      <c r="AA455" s="113"/>
      <c r="AB455" s="201"/>
      <c r="AC455" s="113"/>
      <c r="AD455" s="113"/>
      <c r="AE455" s="113"/>
      <c r="AF455" s="113"/>
    </row>
    <row r="456" spans="1:32" x14ac:dyDescent="0.2">
      <c r="A456" s="113"/>
      <c r="B456" s="200"/>
      <c r="C456" s="113"/>
      <c r="D456" s="201"/>
      <c r="E456" s="201"/>
      <c r="F456" s="113"/>
      <c r="G456" s="113"/>
      <c r="H456" s="113"/>
      <c r="I456" s="203"/>
      <c r="J456" s="203"/>
      <c r="K456" s="204"/>
      <c r="L456" s="201"/>
      <c r="M456" s="201"/>
      <c r="N456" s="201"/>
      <c r="O456" s="201"/>
      <c r="P456" s="113"/>
      <c r="Q456" s="113"/>
      <c r="R456" s="113"/>
      <c r="S456" s="113"/>
      <c r="T456" s="201"/>
      <c r="U456" s="113"/>
      <c r="V456" s="113"/>
      <c r="W456" s="113"/>
      <c r="X456" s="113"/>
      <c r="Y456" s="113"/>
      <c r="Z456" s="113"/>
      <c r="AA456" s="113"/>
      <c r="AB456" s="201"/>
      <c r="AC456" s="113"/>
      <c r="AD456" s="113"/>
      <c r="AE456" s="113"/>
      <c r="AF456" s="113"/>
    </row>
    <row r="457" spans="1:32" x14ac:dyDescent="0.2">
      <c r="A457" s="113"/>
      <c r="B457" s="200"/>
      <c r="C457" s="113"/>
      <c r="D457" s="201"/>
      <c r="E457" s="201"/>
      <c r="F457" s="113"/>
      <c r="G457" s="113"/>
      <c r="H457" s="113"/>
      <c r="I457" s="203"/>
      <c r="J457" s="203"/>
      <c r="K457" s="204"/>
      <c r="L457" s="201"/>
      <c r="M457" s="201"/>
      <c r="N457" s="201"/>
      <c r="O457" s="201"/>
      <c r="P457" s="113"/>
      <c r="Q457" s="113"/>
      <c r="R457" s="113"/>
      <c r="S457" s="113"/>
      <c r="T457" s="201"/>
      <c r="U457" s="113"/>
      <c r="V457" s="113"/>
      <c r="W457" s="113"/>
      <c r="X457" s="113"/>
      <c r="Y457" s="113"/>
      <c r="Z457" s="113"/>
      <c r="AA457" s="113"/>
      <c r="AB457" s="201"/>
      <c r="AC457" s="113"/>
      <c r="AD457" s="113"/>
      <c r="AE457" s="113"/>
      <c r="AF457" s="113"/>
    </row>
    <row r="458" spans="1:32" x14ac:dyDescent="0.2">
      <c r="A458" s="113"/>
      <c r="B458" s="200"/>
      <c r="C458" s="113"/>
      <c r="D458" s="201"/>
      <c r="E458" s="201"/>
      <c r="F458" s="113"/>
      <c r="G458" s="113"/>
      <c r="H458" s="113"/>
      <c r="I458" s="203"/>
      <c r="J458" s="203"/>
      <c r="K458" s="204"/>
      <c r="L458" s="201"/>
      <c r="M458" s="201"/>
      <c r="N458" s="201"/>
      <c r="O458" s="201"/>
      <c r="P458" s="113"/>
      <c r="Q458" s="113"/>
      <c r="R458" s="113"/>
      <c r="S458" s="113"/>
      <c r="T458" s="201"/>
      <c r="U458" s="113"/>
      <c r="V458" s="113"/>
      <c r="W458" s="113"/>
      <c r="X458" s="113"/>
      <c r="Y458" s="113"/>
      <c r="Z458" s="113"/>
      <c r="AA458" s="113"/>
      <c r="AB458" s="201"/>
      <c r="AC458" s="113"/>
      <c r="AD458" s="113"/>
      <c r="AE458" s="113"/>
      <c r="AF458" s="113"/>
    </row>
    <row r="459" spans="1:32" x14ac:dyDescent="0.2">
      <c r="A459" s="113"/>
      <c r="B459" s="200"/>
      <c r="C459" s="113"/>
      <c r="D459" s="201"/>
      <c r="E459" s="201"/>
      <c r="F459" s="113"/>
      <c r="G459" s="113"/>
      <c r="H459" s="113"/>
      <c r="I459" s="203"/>
      <c r="J459" s="203"/>
      <c r="K459" s="204"/>
      <c r="L459" s="201"/>
      <c r="M459" s="201"/>
      <c r="N459" s="201"/>
      <c r="O459" s="201"/>
      <c r="P459" s="113"/>
      <c r="Q459" s="113"/>
      <c r="R459" s="113"/>
      <c r="S459" s="113"/>
      <c r="T459" s="201"/>
      <c r="U459" s="113"/>
      <c r="V459" s="113"/>
      <c r="W459" s="113"/>
      <c r="X459" s="113"/>
      <c r="Y459" s="113"/>
      <c r="Z459" s="113"/>
      <c r="AA459" s="113"/>
      <c r="AB459" s="201"/>
      <c r="AC459" s="113"/>
      <c r="AD459" s="113"/>
      <c r="AE459" s="113"/>
      <c r="AF459" s="113"/>
    </row>
    <row r="460" spans="1:32" x14ac:dyDescent="0.2">
      <c r="A460" s="113"/>
      <c r="B460" s="200"/>
      <c r="C460" s="113"/>
      <c r="D460" s="201"/>
      <c r="E460" s="201"/>
      <c r="F460" s="113"/>
      <c r="G460" s="113"/>
      <c r="H460" s="113"/>
      <c r="I460" s="203"/>
      <c r="J460" s="203"/>
      <c r="K460" s="204"/>
      <c r="L460" s="201"/>
      <c r="M460" s="201"/>
      <c r="N460" s="201"/>
      <c r="O460" s="201"/>
      <c r="P460" s="113"/>
      <c r="Q460" s="113"/>
      <c r="R460" s="113"/>
      <c r="S460" s="113"/>
      <c r="T460" s="201"/>
      <c r="U460" s="113"/>
      <c r="V460" s="113"/>
      <c r="W460" s="113"/>
      <c r="X460" s="113"/>
      <c r="Y460" s="113"/>
      <c r="Z460" s="113"/>
      <c r="AA460" s="113"/>
      <c r="AB460" s="201"/>
      <c r="AC460" s="113"/>
      <c r="AD460" s="113"/>
      <c r="AE460" s="113"/>
      <c r="AF460" s="113"/>
    </row>
    <row r="461" spans="1:32" x14ac:dyDescent="0.2">
      <c r="A461" s="113"/>
      <c r="B461" s="200"/>
      <c r="C461" s="113"/>
      <c r="D461" s="201"/>
      <c r="E461" s="201"/>
      <c r="F461" s="113"/>
      <c r="G461" s="113"/>
      <c r="H461" s="113"/>
      <c r="I461" s="203"/>
      <c r="J461" s="203"/>
      <c r="K461" s="204"/>
      <c r="L461" s="201"/>
      <c r="M461" s="201"/>
      <c r="N461" s="201"/>
      <c r="O461" s="201"/>
      <c r="P461" s="113"/>
      <c r="Q461" s="113"/>
      <c r="R461" s="113"/>
      <c r="S461" s="113"/>
      <c r="T461" s="201"/>
      <c r="U461" s="113"/>
      <c r="V461" s="113"/>
      <c r="W461" s="113"/>
      <c r="X461" s="113"/>
      <c r="Y461" s="113"/>
      <c r="Z461" s="113"/>
      <c r="AA461" s="113"/>
      <c r="AB461" s="201"/>
      <c r="AC461" s="113"/>
      <c r="AD461" s="113"/>
      <c r="AE461" s="113"/>
      <c r="AF461" s="113"/>
    </row>
    <row r="462" spans="1:32" x14ac:dyDescent="0.2">
      <c r="A462" s="113"/>
      <c r="B462" s="200"/>
      <c r="C462" s="113"/>
      <c r="D462" s="201"/>
      <c r="E462" s="201"/>
      <c r="F462" s="113"/>
      <c r="G462" s="113"/>
      <c r="H462" s="113"/>
      <c r="I462" s="203"/>
      <c r="J462" s="203"/>
      <c r="K462" s="204"/>
      <c r="L462" s="201"/>
      <c r="M462" s="201"/>
      <c r="N462" s="201"/>
      <c r="O462" s="201"/>
      <c r="P462" s="113"/>
      <c r="Q462" s="113"/>
      <c r="R462" s="113"/>
      <c r="S462" s="113"/>
      <c r="T462" s="201"/>
      <c r="U462" s="113"/>
      <c r="V462" s="113"/>
      <c r="W462" s="113"/>
      <c r="X462" s="113"/>
      <c r="Y462" s="113"/>
      <c r="Z462" s="113"/>
      <c r="AA462" s="113"/>
      <c r="AB462" s="201"/>
      <c r="AC462" s="113"/>
      <c r="AD462" s="113"/>
      <c r="AE462" s="113"/>
      <c r="AF462" s="113"/>
    </row>
    <row r="463" spans="1:32" x14ac:dyDescent="0.2">
      <c r="A463" s="113"/>
      <c r="B463" s="200"/>
      <c r="C463" s="113"/>
      <c r="D463" s="201"/>
      <c r="E463" s="201"/>
      <c r="F463" s="113"/>
      <c r="G463" s="113"/>
      <c r="H463" s="113"/>
      <c r="I463" s="203"/>
      <c r="J463" s="203"/>
      <c r="K463" s="204"/>
      <c r="L463" s="201"/>
      <c r="M463" s="201"/>
      <c r="N463" s="201"/>
      <c r="O463" s="201"/>
      <c r="P463" s="113"/>
      <c r="Q463" s="113"/>
      <c r="R463" s="113"/>
      <c r="S463" s="113"/>
      <c r="T463" s="201"/>
      <c r="U463" s="113"/>
      <c r="V463" s="113"/>
      <c r="W463" s="113"/>
      <c r="X463" s="113"/>
      <c r="Y463" s="113"/>
      <c r="Z463" s="113"/>
      <c r="AA463" s="113"/>
      <c r="AB463" s="201"/>
      <c r="AC463" s="113"/>
      <c r="AD463" s="113"/>
      <c r="AE463" s="113"/>
      <c r="AF463" s="113"/>
    </row>
    <row r="464" spans="1:32" x14ac:dyDescent="0.2">
      <c r="A464" s="113"/>
      <c r="B464" s="200"/>
      <c r="C464" s="113"/>
      <c r="D464" s="201"/>
      <c r="E464" s="201"/>
      <c r="F464" s="113"/>
      <c r="G464" s="113"/>
      <c r="H464" s="113"/>
      <c r="I464" s="203"/>
      <c r="J464" s="203"/>
      <c r="K464" s="204"/>
      <c r="L464" s="201"/>
      <c r="M464" s="201"/>
      <c r="N464" s="201"/>
      <c r="O464" s="201"/>
      <c r="P464" s="113"/>
      <c r="Q464" s="113"/>
      <c r="R464" s="113"/>
      <c r="S464" s="113"/>
      <c r="T464" s="201"/>
      <c r="U464" s="113"/>
      <c r="V464" s="113"/>
      <c r="W464" s="113"/>
      <c r="X464" s="113"/>
      <c r="Y464" s="113"/>
      <c r="Z464" s="113"/>
      <c r="AA464" s="113"/>
      <c r="AB464" s="201"/>
      <c r="AC464" s="113"/>
      <c r="AD464" s="113"/>
      <c r="AE464" s="113"/>
      <c r="AF464" s="113"/>
    </row>
    <row r="465" spans="1:32" x14ac:dyDescent="0.2">
      <c r="A465" s="113"/>
      <c r="B465" s="200"/>
      <c r="C465" s="113"/>
      <c r="D465" s="201"/>
      <c r="E465" s="201"/>
      <c r="F465" s="113"/>
      <c r="G465" s="113"/>
      <c r="H465" s="113"/>
      <c r="I465" s="203"/>
      <c r="J465" s="203"/>
      <c r="K465" s="204"/>
      <c r="L465" s="201"/>
      <c r="M465" s="201"/>
      <c r="N465" s="201"/>
      <c r="O465" s="201"/>
      <c r="P465" s="113"/>
      <c r="Q465" s="113"/>
      <c r="R465" s="113"/>
      <c r="S465" s="113"/>
      <c r="T465" s="201"/>
      <c r="U465" s="113"/>
      <c r="V465" s="113"/>
      <c r="W465" s="113"/>
      <c r="X465" s="113"/>
      <c r="Y465" s="113"/>
      <c r="Z465" s="113"/>
      <c r="AA465" s="113"/>
      <c r="AB465" s="201"/>
      <c r="AC465" s="113"/>
      <c r="AD465" s="113"/>
      <c r="AE465" s="113"/>
      <c r="AF465" s="113"/>
    </row>
    <row r="466" spans="1:32" x14ac:dyDescent="0.2">
      <c r="A466" s="113"/>
      <c r="B466" s="200"/>
      <c r="C466" s="113"/>
      <c r="D466" s="201"/>
      <c r="E466" s="201"/>
      <c r="F466" s="113"/>
      <c r="G466" s="113"/>
      <c r="H466" s="113"/>
      <c r="I466" s="203"/>
      <c r="J466" s="203"/>
      <c r="K466" s="204"/>
      <c r="L466" s="201"/>
      <c r="M466" s="201"/>
      <c r="N466" s="201"/>
      <c r="O466" s="201"/>
      <c r="P466" s="113"/>
      <c r="Q466" s="113"/>
      <c r="R466" s="113"/>
      <c r="S466" s="113"/>
      <c r="T466" s="201"/>
      <c r="U466" s="113"/>
      <c r="V466" s="113"/>
      <c r="W466" s="113"/>
      <c r="X466" s="113"/>
      <c r="Y466" s="113"/>
      <c r="Z466" s="113"/>
      <c r="AA466" s="113"/>
      <c r="AB466" s="201"/>
      <c r="AC466" s="113"/>
      <c r="AD466" s="113"/>
      <c r="AE466" s="113"/>
      <c r="AF466" s="113"/>
    </row>
    <row r="467" spans="1:32" x14ac:dyDescent="0.2">
      <c r="A467" s="113"/>
      <c r="B467" s="200"/>
      <c r="C467" s="113"/>
      <c r="D467" s="201"/>
      <c r="E467" s="201"/>
      <c r="F467" s="113"/>
      <c r="G467" s="113"/>
      <c r="H467" s="113"/>
      <c r="I467" s="203"/>
      <c r="J467" s="203"/>
      <c r="K467" s="204"/>
      <c r="L467" s="201"/>
      <c r="M467" s="201"/>
      <c r="N467" s="201"/>
      <c r="O467" s="201"/>
      <c r="P467" s="113"/>
      <c r="Q467" s="113"/>
      <c r="R467" s="113"/>
      <c r="S467" s="113"/>
      <c r="T467" s="201"/>
      <c r="U467" s="113"/>
      <c r="V467" s="113"/>
      <c r="W467" s="113"/>
      <c r="X467" s="113"/>
      <c r="Y467" s="113"/>
      <c r="Z467" s="113"/>
      <c r="AA467" s="113"/>
      <c r="AB467" s="201"/>
      <c r="AC467" s="113"/>
      <c r="AD467" s="113"/>
      <c r="AE467" s="113"/>
      <c r="AF467" s="113"/>
    </row>
    <row r="468" spans="1:32" x14ac:dyDescent="0.2">
      <c r="A468" s="113"/>
      <c r="B468" s="200"/>
      <c r="C468" s="113"/>
      <c r="D468" s="201"/>
      <c r="E468" s="201"/>
      <c r="F468" s="113"/>
      <c r="G468" s="113"/>
      <c r="H468" s="113"/>
      <c r="I468" s="203"/>
      <c r="J468" s="203"/>
      <c r="K468" s="204"/>
      <c r="L468" s="201"/>
      <c r="M468" s="201"/>
      <c r="N468" s="201"/>
      <c r="O468" s="201"/>
      <c r="P468" s="113"/>
      <c r="Q468" s="113"/>
      <c r="R468" s="113"/>
      <c r="S468" s="113"/>
      <c r="T468" s="201"/>
      <c r="U468" s="113"/>
      <c r="V468" s="113"/>
      <c r="W468" s="113"/>
      <c r="X468" s="113"/>
      <c r="Y468" s="113"/>
      <c r="Z468" s="113"/>
      <c r="AA468" s="113"/>
      <c r="AB468" s="201"/>
      <c r="AC468" s="113"/>
      <c r="AD468" s="113"/>
      <c r="AE468" s="113"/>
      <c r="AF468" s="113"/>
    </row>
    <row r="469" spans="1:32" x14ac:dyDescent="0.2">
      <c r="A469" s="113"/>
      <c r="B469" s="200"/>
      <c r="C469" s="113"/>
      <c r="D469" s="201"/>
      <c r="E469" s="201"/>
      <c r="F469" s="113"/>
      <c r="G469" s="113"/>
      <c r="H469" s="113"/>
      <c r="I469" s="203"/>
      <c r="J469" s="203"/>
      <c r="K469" s="204"/>
      <c r="L469" s="201"/>
      <c r="M469" s="201"/>
      <c r="N469" s="201"/>
      <c r="O469" s="201"/>
      <c r="P469" s="113"/>
      <c r="Q469" s="113"/>
      <c r="R469" s="113"/>
      <c r="S469" s="113"/>
      <c r="T469" s="201"/>
      <c r="U469" s="113"/>
      <c r="V469" s="113"/>
      <c r="W469" s="113"/>
      <c r="X469" s="113"/>
      <c r="Y469" s="113"/>
      <c r="Z469" s="113"/>
      <c r="AA469" s="113"/>
      <c r="AB469" s="201"/>
      <c r="AC469" s="113"/>
      <c r="AD469" s="113"/>
      <c r="AE469" s="113"/>
      <c r="AF469" s="113"/>
    </row>
    <row r="470" spans="1:32" x14ac:dyDescent="0.2">
      <c r="A470" s="113"/>
      <c r="B470" s="200"/>
      <c r="C470" s="113"/>
      <c r="D470" s="201"/>
      <c r="E470" s="201"/>
      <c r="F470" s="113"/>
      <c r="G470" s="113"/>
      <c r="H470" s="113"/>
      <c r="I470" s="203"/>
      <c r="J470" s="203"/>
      <c r="K470" s="204"/>
      <c r="L470" s="201"/>
      <c r="M470" s="201"/>
      <c r="N470" s="201"/>
      <c r="O470" s="201"/>
      <c r="P470" s="113"/>
      <c r="Q470" s="113"/>
      <c r="R470" s="113"/>
      <c r="S470" s="113"/>
      <c r="T470" s="201"/>
      <c r="U470" s="113"/>
      <c r="V470" s="113"/>
      <c r="W470" s="113"/>
      <c r="X470" s="113"/>
      <c r="Y470" s="113"/>
      <c r="Z470" s="113"/>
      <c r="AA470" s="113"/>
      <c r="AB470" s="201"/>
      <c r="AC470" s="113"/>
      <c r="AD470" s="113"/>
      <c r="AE470" s="113"/>
      <c r="AF470" s="113"/>
    </row>
    <row r="471" spans="1:32" x14ac:dyDescent="0.2">
      <c r="A471" s="113"/>
      <c r="B471" s="200"/>
      <c r="C471" s="113"/>
      <c r="D471" s="201"/>
      <c r="E471" s="201"/>
      <c r="F471" s="113"/>
      <c r="G471" s="113"/>
      <c r="H471" s="113"/>
      <c r="I471" s="203"/>
      <c r="J471" s="203"/>
      <c r="K471" s="204"/>
      <c r="L471" s="201"/>
      <c r="M471" s="201"/>
      <c r="N471" s="201"/>
      <c r="O471" s="201"/>
      <c r="P471" s="113"/>
      <c r="Q471" s="113"/>
      <c r="R471" s="113"/>
      <c r="S471" s="113"/>
      <c r="T471" s="201"/>
      <c r="U471" s="113"/>
      <c r="V471" s="113"/>
      <c r="W471" s="113"/>
      <c r="X471" s="113"/>
      <c r="Y471" s="113"/>
      <c r="Z471" s="113"/>
      <c r="AA471" s="113"/>
      <c r="AB471" s="201"/>
      <c r="AC471" s="113"/>
      <c r="AD471" s="113"/>
      <c r="AE471" s="113"/>
      <c r="AF471" s="113"/>
    </row>
    <row r="472" spans="1:32" x14ac:dyDescent="0.2">
      <c r="A472" s="113"/>
      <c r="B472" s="200"/>
      <c r="C472" s="113"/>
      <c r="D472" s="201"/>
      <c r="E472" s="201"/>
      <c r="F472" s="113"/>
      <c r="G472" s="113"/>
      <c r="H472" s="113"/>
      <c r="I472" s="203"/>
      <c r="J472" s="203"/>
      <c r="K472" s="204"/>
      <c r="L472" s="201"/>
      <c r="M472" s="201"/>
      <c r="N472" s="201"/>
      <c r="O472" s="201"/>
      <c r="P472" s="113"/>
      <c r="Q472" s="113"/>
      <c r="R472" s="113"/>
      <c r="S472" s="113"/>
      <c r="T472" s="201"/>
      <c r="U472" s="113"/>
      <c r="V472" s="113"/>
      <c r="W472" s="113"/>
      <c r="X472" s="113"/>
      <c r="Y472" s="113"/>
      <c r="Z472" s="113"/>
      <c r="AA472" s="113"/>
      <c r="AB472" s="201"/>
      <c r="AC472" s="113"/>
      <c r="AD472" s="113"/>
      <c r="AE472" s="113"/>
      <c r="AF472" s="113"/>
    </row>
    <row r="473" spans="1:32" x14ac:dyDescent="0.2">
      <c r="A473" s="113"/>
      <c r="B473" s="200"/>
      <c r="C473" s="113"/>
      <c r="D473" s="201"/>
      <c r="E473" s="201"/>
      <c r="F473" s="113"/>
      <c r="G473" s="113"/>
      <c r="H473" s="113"/>
      <c r="I473" s="203"/>
      <c r="J473" s="203"/>
      <c r="K473" s="204"/>
      <c r="L473" s="201"/>
      <c r="M473" s="201"/>
      <c r="N473" s="201"/>
      <c r="O473" s="201"/>
      <c r="P473" s="113"/>
      <c r="Q473" s="113"/>
      <c r="R473" s="113"/>
      <c r="S473" s="113"/>
      <c r="T473" s="201"/>
      <c r="U473" s="113"/>
      <c r="V473" s="113"/>
      <c r="W473" s="113"/>
      <c r="X473" s="113"/>
      <c r="Y473" s="113"/>
      <c r="Z473" s="113"/>
      <c r="AA473" s="113"/>
      <c r="AB473" s="201"/>
      <c r="AC473" s="113"/>
      <c r="AD473" s="113"/>
      <c r="AE473" s="113"/>
      <c r="AF473" s="113"/>
    </row>
    <row r="474" spans="1:32" x14ac:dyDescent="0.2">
      <c r="A474" s="113"/>
      <c r="B474" s="200"/>
      <c r="C474" s="113"/>
      <c r="D474" s="201"/>
      <c r="E474" s="201"/>
      <c r="F474" s="113"/>
      <c r="G474" s="113"/>
      <c r="H474" s="113"/>
      <c r="I474" s="203"/>
      <c r="J474" s="203"/>
      <c r="K474" s="204"/>
      <c r="L474" s="201"/>
      <c r="M474" s="201"/>
      <c r="N474" s="201"/>
      <c r="O474" s="201"/>
      <c r="P474" s="113"/>
      <c r="Q474" s="113"/>
      <c r="R474" s="113"/>
      <c r="S474" s="113"/>
      <c r="T474" s="201"/>
      <c r="U474" s="113"/>
      <c r="V474" s="113"/>
      <c r="W474" s="113"/>
      <c r="X474" s="113"/>
      <c r="Y474" s="113"/>
      <c r="Z474" s="113"/>
      <c r="AA474" s="113"/>
      <c r="AB474" s="201"/>
      <c r="AC474" s="113"/>
      <c r="AD474" s="113"/>
      <c r="AE474" s="113"/>
      <c r="AF474" s="113"/>
    </row>
    <row r="475" spans="1:32" x14ac:dyDescent="0.2">
      <c r="A475" s="113"/>
      <c r="B475" s="200"/>
      <c r="C475" s="113"/>
      <c r="D475" s="201"/>
      <c r="E475" s="201"/>
      <c r="F475" s="113"/>
      <c r="G475" s="113"/>
      <c r="H475" s="113"/>
      <c r="I475" s="203"/>
      <c r="J475" s="203"/>
      <c r="K475" s="204"/>
      <c r="L475" s="201"/>
      <c r="M475" s="201"/>
      <c r="N475" s="201"/>
      <c r="O475" s="201"/>
      <c r="P475" s="113"/>
      <c r="Q475" s="113"/>
      <c r="R475" s="113"/>
      <c r="S475" s="113"/>
      <c r="T475" s="201"/>
      <c r="U475" s="113"/>
      <c r="V475" s="113"/>
      <c r="W475" s="113"/>
      <c r="X475" s="113"/>
      <c r="Y475" s="113"/>
      <c r="Z475" s="113"/>
      <c r="AA475" s="113"/>
      <c r="AB475" s="201"/>
      <c r="AC475" s="113"/>
      <c r="AD475" s="113"/>
      <c r="AE475" s="113"/>
      <c r="AF475" s="113"/>
    </row>
    <row r="476" spans="1:32" x14ac:dyDescent="0.2">
      <c r="A476" s="113"/>
      <c r="B476" s="200"/>
      <c r="C476" s="113"/>
      <c r="D476" s="201"/>
      <c r="E476" s="201"/>
      <c r="F476" s="113"/>
      <c r="G476" s="113"/>
      <c r="H476" s="113"/>
      <c r="I476" s="203"/>
      <c r="J476" s="203"/>
      <c r="K476" s="204"/>
      <c r="L476" s="201"/>
      <c r="M476" s="201"/>
      <c r="N476" s="201"/>
      <c r="O476" s="201"/>
      <c r="P476" s="113"/>
      <c r="Q476" s="113"/>
      <c r="R476" s="113"/>
      <c r="S476" s="113"/>
      <c r="T476" s="201"/>
      <c r="U476" s="113"/>
      <c r="V476" s="113"/>
      <c r="W476" s="113"/>
      <c r="X476" s="113"/>
      <c r="Y476" s="113"/>
      <c r="Z476" s="113"/>
      <c r="AA476" s="113"/>
      <c r="AB476" s="201"/>
      <c r="AC476" s="113"/>
      <c r="AD476" s="113"/>
      <c r="AE476" s="113"/>
      <c r="AF476" s="113"/>
    </row>
    <row r="477" spans="1:32" x14ac:dyDescent="0.2">
      <c r="A477" s="113"/>
      <c r="B477" s="200"/>
      <c r="C477" s="113"/>
      <c r="D477" s="201"/>
      <c r="E477" s="201"/>
      <c r="F477" s="113"/>
      <c r="G477" s="113"/>
      <c r="H477" s="113"/>
      <c r="I477" s="203"/>
      <c r="J477" s="203"/>
      <c r="K477" s="204"/>
      <c r="L477" s="201"/>
      <c r="M477" s="201"/>
      <c r="N477" s="201"/>
      <c r="O477" s="201"/>
      <c r="P477" s="113"/>
      <c r="Q477" s="113"/>
      <c r="R477" s="113"/>
      <c r="S477" s="113"/>
      <c r="T477" s="201"/>
      <c r="U477" s="113"/>
      <c r="V477" s="113"/>
      <c r="W477" s="113"/>
      <c r="X477" s="113"/>
      <c r="Y477" s="113"/>
      <c r="Z477" s="113"/>
      <c r="AA477" s="113"/>
      <c r="AB477" s="201"/>
      <c r="AC477" s="113"/>
      <c r="AD477" s="113"/>
      <c r="AE477" s="113"/>
      <c r="AF477" s="113"/>
    </row>
    <row r="478" spans="1:32" x14ac:dyDescent="0.2">
      <c r="A478" s="113"/>
      <c r="B478" s="200"/>
      <c r="C478" s="113"/>
      <c r="D478" s="201"/>
      <c r="E478" s="201"/>
      <c r="F478" s="113"/>
      <c r="G478" s="113"/>
      <c r="H478" s="113"/>
      <c r="I478" s="203"/>
      <c r="J478" s="203"/>
      <c r="K478" s="204"/>
      <c r="L478" s="201"/>
      <c r="M478" s="201"/>
      <c r="N478" s="201"/>
      <c r="O478" s="201"/>
      <c r="P478" s="113"/>
      <c r="Q478" s="113"/>
      <c r="R478" s="113"/>
      <c r="S478" s="113"/>
      <c r="T478" s="201"/>
      <c r="U478" s="113"/>
      <c r="V478" s="113"/>
      <c r="W478" s="113"/>
      <c r="X478" s="113"/>
      <c r="Y478" s="113"/>
      <c r="Z478" s="113"/>
      <c r="AA478" s="113"/>
      <c r="AB478" s="201"/>
      <c r="AC478" s="113"/>
      <c r="AD478" s="113"/>
      <c r="AE478" s="113"/>
      <c r="AF478" s="113"/>
    </row>
    <row r="479" spans="1:32" x14ac:dyDescent="0.2">
      <c r="A479" s="113"/>
      <c r="B479" s="200"/>
      <c r="C479" s="113"/>
      <c r="D479" s="201"/>
      <c r="E479" s="201"/>
      <c r="F479" s="113"/>
      <c r="G479" s="113"/>
      <c r="H479" s="113"/>
      <c r="I479" s="203"/>
      <c r="J479" s="203"/>
      <c r="K479" s="204"/>
      <c r="L479" s="201"/>
      <c r="M479" s="201"/>
      <c r="N479" s="201"/>
      <c r="O479" s="201"/>
      <c r="P479" s="113"/>
      <c r="Q479" s="113"/>
      <c r="R479" s="113"/>
      <c r="S479" s="113"/>
      <c r="T479" s="201"/>
      <c r="U479" s="113"/>
      <c r="V479" s="113"/>
      <c r="W479" s="113"/>
      <c r="X479" s="113"/>
      <c r="Y479" s="113"/>
      <c r="Z479" s="113"/>
      <c r="AA479" s="113"/>
      <c r="AB479" s="201"/>
      <c r="AC479" s="113"/>
      <c r="AD479" s="113"/>
      <c r="AE479" s="113"/>
      <c r="AF479" s="113"/>
    </row>
    <row r="480" spans="1:32" x14ac:dyDescent="0.2">
      <c r="A480" s="113"/>
      <c r="B480" s="200"/>
      <c r="C480" s="113"/>
      <c r="D480" s="201"/>
      <c r="E480" s="201"/>
      <c r="F480" s="113"/>
      <c r="G480" s="113"/>
      <c r="H480" s="113"/>
      <c r="I480" s="203"/>
      <c r="J480" s="203"/>
      <c r="K480" s="204"/>
      <c r="L480" s="201"/>
      <c r="M480" s="201"/>
      <c r="N480" s="201"/>
      <c r="O480" s="201"/>
      <c r="P480" s="113"/>
      <c r="Q480" s="113"/>
      <c r="R480" s="113"/>
      <c r="S480" s="113"/>
      <c r="T480" s="201"/>
      <c r="U480" s="113"/>
      <c r="V480" s="113"/>
      <c r="W480" s="113"/>
      <c r="X480" s="113"/>
      <c r="Y480" s="113"/>
      <c r="Z480" s="113"/>
      <c r="AA480" s="113"/>
      <c r="AB480" s="201"/>
      <c r="AC480" s="113"/>
      <c r="AD480" s="113"/>
      <c r="AE480" s="113"/>
      <c r="AF480" s="113"/>
    </row>
    <row r="481" spans="1:32" x14ac:dyDescent="0.2">
      <c r="A481" s="113"/>
      <c r="B481" s="200"/>
      <c r="C481" s="113"/>
      <c r="D481" s="201"/>
      <c r="E481" s="201"/>
      <c r="F481" s="113"/>
      <c r="G481" s="113"/>
      <c r="H481" s="113"/>
      <c r="I481" s="203"/>
      <c r="J481" s="203"/>
      <c r="K481" s="204"/>
      <c r="L481" s="201"/>
      <c r="M481" s="201"/>
      <c r="N481" s="201"/>
      <c r="O481" s="201"/>
      <c r="P481" s="113"/>
      <c r="Q481" s="113"/>
      <c r="R481" s="113"/>
      <c r="S481" s="113"/>
      <c r="T481" s="201"/>
      <c r="U481" s="113"/>
      <c r="V481" s="113"/>
      <c r="W481" s="113"/>
      <c r="X481" s="113"/>
      <c r="Y481" s="113"/>
      <c r="Z481" s="113"/>
      <c r="AA481" s="113"/>
      <c r="AB481" s="201"/>
      <c r="AC481" s="113"/>
      <c r="AD481" s="113"/>
      <c r="AE481" s="113"/>
      <c r="AF481" s="113"/>
    </row>
    <row r="482" spans="1:32" x14ac:dyDescent="0.2">
      <c r="A482" s="113"/>
      <c r="B482" s="200"/>
      <c r="C482" s="113"/>
      <c r="D482" s="201"/>
      <c r="E482" s="201"/>
      <c r="F482" s="113"/>
      <c r="G482" s="113"/>
      <c r="H482" s="113"/>
      <c r="I482" s="203"/>
      <c r="J482" s="203"/>
      <c r="K482" s="204"/>
      <c r="L482" s="201"/>
      <c r="M482" s="201"/>
      <c r="N482" s="201"/>
      <c r="O482" s="201"/>
      <c r="P482" s="113"/>
      <c r="Q482" s="113"/>
      <c r="R482" s="113"/>
      <c r="S482" s="113"/>
      <c r="T482" s="201"/>
      <c r="U482" s="113"/>
      <c r="V482" s="113"/>
      <c r="W482" s="113"/>
      <c r="X482" s="113"/>
      <c r="Y482" s="113"/>
      <c r="Z482" s="113"/>
      <c r="AA482" s="113"/>
      <c r="AB482" s="201"/>
      <c r="AC482" s="113"/>
      <c r="AD482" s="113"/>
      <c r="AE482" s="113"/>
      <c r="AF482" s="113"/>
    </row>
    <row r="483" spans="1:32" x14ac:dyDescent="0.2">
      <c r="A483" s="113"/>
      <c r="B483" s="200"/>
      <c r="C483" s="113"/>
      <c r="D483" s="201"/>
      <c r="E483" s="201"/>
      <c r="F483" s="113"/>
      <c r="G483" s="113"/>
      <c r="H483" s="113"/>
      <c r="I483" s="203"/>
      <c r="J483" s="203"/>
      <c r="K483" s="204"/>
      <c r="L483" s="201"/>
      <c r="M483" s="201"/>
      <c r="N483" s="201"/>
      <c r="O483" s="201"/>
      <c r="P483" s="113"/>
      <c r="Q483" s="113"/>
      <c r="R483" s="113"/>
      <c r="S483" s="113"/>
      <c r="T483" s="201"/>
      <c r="U483" s="113"/>
      <c r="V483" s="113"/>
      <c r="W483" s="113"/>
      <c r="X483" s="113"/>
      <c r="Y483" s="113"/>
      <c r="Z483" s="113"/>
      <c r="AA483" s="113"/>
      <c r="AB483" s="201"/>
      <c r="AC483" s="113"/>
      <c r="AD483" s="113"/>
      <c r="AE483" s="113"/>
      <c r="AF483" s="113"/>
    </row>
    <row r="484" spans="1:32" x14ac:dyDescent="0.2">
      <c r="A484" s="113"/>
      <c r="B484" s="200"/>
      <c r="C484" s="113"/>
      <c r="D484" s="201"/>
      <c r="E484" s="201"/>
      <c r="F484" s="113"/>
      <c r="G484" s="113"/>
      <c r="H484" s="113"/>
      <c r="I484" s="203"/>
      <c r="J484" s="203"/>
      <c r="K484" s="204"/>
      <c r="L484" s="201"/>
      <c r="M484" s="201"/>
      <c r="N484" s="201"/>
      <c r="O484" s="201"/>
      <c r="P484" s="113"/>
      <c r="Q484" s="113"/>
      <c r="R484" s="113"/>
      <c r="S484" s="113"/>
      <c r="T484" s="201"/>
      <c r="U484" s="113"/>
      <c r="V484" s="113"/>
      <c r="W484" s="113"/>
      <c r="X484" s="113"/>
      <c r="Y484" s="113"/>
      <c r="Z484" s="113"/>
      <c r="AA484" s="113"/>
      <c r="AB484" s="201"/>
      <c r="AC484" s="113"/>
      <c r="AD484" s="113"/>
      <c r="AE484" s="113"/>
      <c r="AF484" s="113"/>
    </row>
    <row r="485" spans="1:32" x14ac:dyDescent="0.2">
      <c r="A485" s="113"/>
      <c r="B485" s="200"/>
      <c r="C485" s="113"/>
      <c r="D485" s="201"/>
      <c r="E485" s="201"/>
      <c r="F485" s="113"/>
      <c r="G485" s="113"/>
      <c r="H485" s="113"/>
      <c r="I485" s="203"/>
      <c r="J485" s="203"/>
      <c r="K485" s="204"/>
      <c r="L485" s="201"/>
      <c r="M485" s="201"/>
      <c r="N485" s="201"/>
      <c r="O485" s="201"/>
      <c r="P485" s="113"/>
      <c r="Q485" s="113"/>
      <c r="R485" s="113"/>
      <c r="S485" s="113"/>
      <c r="T485" s="201"/>
      <c r="U485" s="113"/>
      <c r="V485" s="113"/>
      <c r="W485" s="113"/>
      <c r="X485" s="113"/>
      <c r="Y485" s="113"/>
      <c r="Z485" s="113"/>
      <c r="AA485" s="113"/>
      <c r="AB485" s="201"/>
      <c r="AC485" s="113"/>
      <c r="AD485" s="113"/>
      <c r="AE485" s="113"/>
      <c r="AF485" s="113"/>
    </row>
    <row r="486" spans="1:32" x14ac:dyDescent="0.2">
      <c r="A486" s="113"/>
      <c r="B486" s="200"/>
      <c r="C486" s="113"/>
      <c r="D486" s="201"/>
      <c r="E486" s="201"/>
      <c r="F486" s="113"/>
      <c r="G486" s="113"/>
      <c r="H486" s="113"/>
      <c r="I486" s="203"/>
      <c r="J486" s="203"/>
      <c r="K486" s="204"/>
      <c r="L486" s="201"/>
      <c r="M486" s="201"/>
      <c r="N486" s="201"/>
      <c r="O486" s="201"/>
      <c r="P486" s="113"/>
      <c r="Q486" s="113"/>
      <c r="R486" s="113"/>
      <c r="S486" s="113"/>
      <c r="T486" s="201"/>
      <c r="U486" s="113"/>
      <c r="V486" s="113"/>
      <c r="W486" s="113"/>
      <c r="X486" s="113"/>
      <c r="Y486" s="113"/>
      <c r="Z486" s="113"/>
      <c r="AA486" s="113"/>
      <c r="AB486" s="201"/>
      <c r="AC486" s="113"/>
      <c r="AD486" s="113"/>
      <c r="AE486" s="113"/>
      <c r="AF486" s="113"/>
    </row>
    <row r="487" spans="1:32" x14ac:dyDescent="0.2">
      <c r="A487" s="113"/>
      <c r="B487" s="200"/>
      <c r="C487" s="113"/>
      <c r="D487" s="201"/>
      <c r="E487" s="201"/>
      <c r="F487" s="113"/>
      <c r="G487" s="113"/>
      <c r="H487" s="113"/>
      <c r="I487" s="203"/>
      <c r="J487" s="203"/>
      <c r="K487" s="204"/>
      <c r="L487" s="201"/>
      <c r="M487" s="201"/>
      <c r="N487" s="201"/>
      <c r="O487" s="201"/>
      <c r="P487" s="113"/>
      <c r="Q487" s="113"/>
      <c r="R487" s="113"/>
      <c r="S487" s="113"/>
      <c r="T487" s="201"/>
      <c r="U487" s="113"/>
      <c r="V487" s="113"/>
      <c r="W487" s="113"/>
      <c r="X487" s="113"/>
      <c r="Y487" s="113"/>
      <c r="Z487" s="113"/>
      <c r="AA487" s="113"/>
      <c r="AB487" s="201"/>
      <c r="AC487" s="113"/>
      <c r="AD487" s="113"/>
      <c r="AE487" s="113"/>
      <c r="AF487" s="113"/>
    </row>
    <row r="488" spans="1:32" x14ac:dyDescent="0.2">
      <c r="A488" s="113"/>
      <c r="B488" s="200"/>
      <c r="C488" s="113"/>
      <c r="D488" s="201"/>
      <c r="E488" s="201"/>
      <c r="F488" s="113"/>
      <c r="G488" s="113"/>
      <c r="H488" s="113"/>
      <c r="I488" s="203"/>
      <c r="J488" s="203"/>
      <c r="K488" s="204"/>
      <c r="L488" s="201"/>
      <c r="M488" s="201"/>
      <c r="N488" s="201"/>
      <c r="O488" s="201"/>
      <c r="P488" s="113"/>
      <c r="Q488" s="113"/>
      <c r="R488" s="113"/>
      <c r="S488" s="113"/>
      <c r="T488" s="201"/>
      <c r="U488" s="113"/>
      <c r="V488" s="113"/>
      <c r="W488" s="113"/>
      <c r="X488" s="113"/>
      <c r="Y488" s="113"/>
      <c r="Z488" s="113"/>
      <c r="AA488" s="113"/>
      <c r="AB488" s="201"/>
      <c r="AC488" s="113"/>
      <c r="AD488" s="113"/>
      <c r="AE488" s="113"/>
      <c r="AF488" s="113"/>
    </row>
    <row r="489" spans="1:32" x14ac:dyDescent="0.2">
      <c r="A489" s="113"/>
      <c r="B489" s="200"/>
      <c r="C489" s="113"/>
      <c r="D489" s="201"/>
      <c r="E489" s="201"/>
      <c r="F489" s="113"/>
      <c r="G489" s="113"/>
      <c r="H489" s="113"/>
      <c r="I489" s="203"/>
      <c r="J489" s="203"/>
      <c r="K489" s="204"/>
      <c r="L489" s="201"/>
      <c r="M489" s="201"/>
      <c r="N489" s="201"/>
      <c r="O489" s="201"/>
      <c r="P489" s="113"/>
      <c r="Q489" s="113"/>
      <c r="R489" s="113"/>
      <c r="S489" s="113"/>
      <c r="T489" s="201"/>
      <c r="U489" s="113"/>
      <c r="V489" s="113"/>
      <c r="W489" s="113"/>
      <c r="X489" s="113"/>
      <c r="Y489" s="113"/>
      <c r="Z489" s="113"/>
      <c r="AA489" s="113"/>
      <c r="AB489" s="201"/>
      <c r="AC489" s="113"/>
      <c r="AD489" s="113"/>
      <c r="AE489" s="113"/>
      <c r="AF489" s="113"/>
    </row>
    <row r="490" spans="1:32" x14ac:dyDescent="0.2">
      <c r="A490" s="113"/>
      <c r="B490" s="200"/>
      <c r="C490" s="113"/>
      <c r="D490" s="201"/>
      <c r="E490" s="201"/>
      <c r="F490" s="113"/>
      <c r="G490" s="113"/>
      <c r="H490" s="113"/>
      <c r="I490" s="203"/>
      <c r="J490" s="203"/>
      <c r="K490" s="204"/>
      <c r="L490" s="201"/>
      <c r="M490" s="201"/>
      <c r="N490" s="201"/>
      <c r="O490" s="201"/>
      <c r="P490" s="113"/>
      <c r="Q490" s="113"/>
      <c r="R490" s="113"/>
      <c r="S490" s="113"/>
      <c r="T490" s="201"/>
      <c r="U490" s="113"/>
      <c r="V490" s="113"/>
      <c r="W490" s="113"/>
      <c r="X490" s="113"/>
      <c r="Y490" s="113"/>
      <c r="Z490" s="113"/>
      <c r="AA490" s="113"/>
      <c r="AB490" s="201"/>
      <c r="AC490" s="113"/>
      <c r="AD490" s="113"/>
      <c r="AE490" s="113"/>
      <c r="AF490" s="113"/>
    </row>
    <row r="491" spans="1:32" x14ac:dyDescent="0.2">
      <c r="A491" s="113"/>
      <c r="B491" s="200"/>
      <c r="C491" s="113"/>
      <c r="D491" s="201"/>
      <c r="E491" s="201"/>
      <c r="F491" s="113"/>
      <c r="G491" s="113"/>
      <c r="H491" s="113"/>
      <c r="I491" s="203"/>
      <c r="J491" s="203"/>
      <c r="K491" s="204"/>
      <c r="L491" s="201"/>
      <c r="M491" s="201"/>
      <c r="N491" s="201"/>
      <c r="O491" s="201"/>
      <c r="P491" s="113"/>
      <c r="Q491" s="113"/>
      <c r="R491" s="113"/>
      <c r="S491" s="113"/>
      <c r="T491" s="201"/>
      <c r="U491" s="113"/>
      <c r="V491" s="113"/>
      <c r="W491" s="113"/>
      <c r="X491" s="113"/>
      <c r="Y491" s="113"/>
      <c r="Z491" s="113"/>
      <c r="AA491" s="113"/>
      <c r="AB491" s="201"/>
      <c r="AC491" s="113"/>
      <c r="AD491" s="113"/>
      <c r="AE491" s="113"/>
      <c r="AF491" s="113"/>
    </row>
    <row r="492" spans="1:32" x14ac:dyDescent="0.2">
      <c r="A492" s="113"/>
      <c r="B492" s="200"/>
      <c r="C492" s="113"/>
      <c r="D492" s="201"/>
      <c r="E492" s="201"/>
      <c r="F492" s="113"/>
      <c r="G492" s="113"/>
      <c r="H492" s="113"/>
      <c r="I492" s="203"/>
      <c r="J492" s="203"/>
      <c r="K492" s="204"/>
      <c r="L492" s="201"/>
      <c r="M492" s="201"/>
      <c r="N492" s="201"/>
      <c r="O492" s="201"/>
      <c r="P492" s="113"/>
      <c r="Q492" s="113"/>
      <c r="R492" s="113"/>
      <c r="S492" s="113"/>
      <c r="T492" s="201"/>
      <c r="U492" s="113"/>
      <c r="V492" s="113"/>
      <c r="W492" s="113"/>
      <c r="X492" s="113"/>
      <c r="Y492" s="113"/>
      <c r="Z492" s="113"/>
      <c r="AA492" s="113"/>
      <c r="AB492" s="201"/>
      <c r="AC492" s="113"/>
      <c r="AD492" s="113"/>
      <c r="AE492" s="113"/>
      <c r="AF492" s="113"/>
    </row>
    <row r="493" spans="1:32" x14ac:dyDescent="0.2">
      <c r="A493" s="113"/>
      <c r="B493" s="200"/>
      <c r="C493" s="113"/>
      <c r="D493" s="201"/>
      <c r="E493" s="201"/>
      <c r="F493" s="113"/>
      <c r="G493" s="113"/>
      <c r="H493" s="113"/>
      <c r="I493" s="203"/>
      <c r="J493" s="203"/>
      <c r="K493" s="204"/>
      <c r="L493" s="201"/>
      <c r="M493" s="201"/>
      <c r="N493" s="201"/>
      <c r="O493" s="201"/>
      <c r="P493" s="113"/>
      <c r="Q493" s="113"/>
      <c r="R493" s="113"/>
      <c r="S493" s="113"/>
      <c r="T493" s="201"/>
      <c r="U493" s="113"/>
      <c r="V493" s="113"/>
      <c r="W493" s="113"/>
      <c r="X493" s="113"/>
      <c r="Y493" s="113"/>
      <c r="Z493" s="113"/>
      <c r="AA493" s="113"/>
      <c r="AB493" s="201"/>
      <c r="AC493" s="113"/>
      <c r="AD493" s="113"/>
      <c r="AE493" s="113"/>
      <c r="AF493" s="113"/>
    </row>
    <row r="494" spans="1:32" x14ac:dyDescent="0.2">
      <c r="A494" s="113"/>
      <c r="B494" s="200"/>
      <c r="C494" s="113"/>
      <c r="D494" s="201"/>
      <c r="E494" s="201"/>
      <c r="F494" s="113"/>
      <c r="G494" s="113"/>
      <c r="H494" s="113"/>
      <c r="I494" s="203"/>
      <c r="J494" s="203"/>
      <c r="K494" s="204"/>
      <c r="L494" s="201"/>
      <c r="M494" s="201"/>
      <c r="N494" s="201"/>
      <c r="O494" s="201"/>
      <c r="P494" s="113"/>
      <c r="Q494" s="113"/>
      <c r="R494" s="113"/>
      <c r="S494" s="113"/>
      <c r="T494" s="201"/>
      <c r="U494" s="113"/>
      <c r="V494" s="113"/>
      <c r="W494" s="113"/>
      <c r="X494" s="113"/>
      <c r="Y494" s="113"/>
      <c r="Z494" s="113"/>
      <c r="AA494" s="113"/>
      <c r="AB494" s="201"/>
      <c r="AC494" s="113"/>
      <c r="AD494" s="113"/>
      <c r="AE494" s="113"/>
      <c r="AF494" s="113"/>
    </row>
    <row r="495" spans="1:32" x14ac:dyDescent="0.2">
      <c r="A495" s="113"/>
      <c r="B495" s="200"/>
      <c r="C495" s="113"/>
      <c r="D495" s="201"/>
      <c r="E495" s="201"/>
      <c r="F495" s="113"/>
      <c r="G495" s="113"/>
      <c r="H495" s="113"/>
      <c r="I495" s="203"/>
      <c r="J495" s="203"/>
      <c r="K495" s="204"/>
      <c r="L495" s="201"/>
      <c r="M495" s="201"/>
      <c r="N495" s="201"/>
      <c r="O495" s="201"/>
      <c r="P495" s="113"/>
      <c r="Q495" s="113"/>
      <c r="R495" s="113"/>
      <c r="S495" s="113"/>
      <c r="T495" s="201"/>
      <c r="U495" s="113"/>
      <c r="V495" s="113"/>
      <c r="W495" s="113"/>
      <c r="X495" s="113"/>
      <c r="Y495" s="113"/>
      <c r="Z495" s="113"/>
      <c r="AA495" s="113"/>
      <c r="AB495" s="201"/>
      <c r="AC495" s="113"/>
      <c r="AD495" s="113"/>
      <c r="AE495" s="113"/>
      <c r="AF495" s="113"/>
    </row>
    <row r="496" spans="1:32" x14ac:dyDescent="0.2">
      <c r="A496" s="113"/>
      <c r="B496" s="200"/>
      <c r="C496" s="113"/>
      <c r="D496" s="201"/>
      <c r="E496" s="201"/>
      <c r="F496" s="113"/>
      <c r="G496" s="113"/>
      <c r="H496" s="113"/>
      <c r="I496" s="203"/>
      <c r="J496" s="203"/>
      <c r="K496" s="204"/>
      <c r="L496" s="201"/>
      <c r="M496" s="201"/>
      <c r="N496" s="201"/>
      <c r="O496" s="201"/>
      <c r="P496" s="113"/>
      <c r="Q496" s="113"/>
      <c r="R496" s="113"/>
      <c r="S496" s="113"/>
      <c r="T496" s="201"/>
      <c r="U496" s="113"/>
      <c r="V496" s="113"/>
      <c r="W496" s="113"/>
      <c r="X496" s="113"/>
      <c r="Y496" s="113"/>
      <c r="Z496" s="113"/>
      <c r="AA496" s="113"/>
      <c r="AB496" s="201"/>
      <c r="AC496" s="113"/>
      <c r="AD496" s="113"/>
      <c r="AE496" s="113"/>
      <c r="AF496" s="113"/>
    </row>
    <row r="497" spans="1:32" x14ac:dyDescent="0.2">
      <c r="A497" s="113"/>
      <c r="B497" s="200"/>
      <c r="C497" s="113"/>
      <c r="D497" s="201"/>
      <c r="E497" s="201"/>
      <c r="F497" s="113"/>
      <c r="G497" s="113"/>
      <c r="H497" s="113"/>
      <c r="I497" s="203"/>
      <c r="J497" s="203"/>
      <c r="K497" s="204"/>
      <c r="L497" s="201"/>
      <c r="M497" s="201"/>
      <c r="N497" s="201"/>
      <c r="O497" s="201"/>
      <c r="P497" s="113"/>
      <c r="Q497" s="113"/>
      <c r="R497" s="113"/>
      <c r="S497" s="113"/>
      <c r="T497" s="201"/>
      <c r="U497" s="113"/>
      <c r="V497" s="113"/>
      <c r="W497" s="113"/>
      <c r="X497" s="113"/>
      <c r="Y497" s="113"/>
      <c r="Z497" s="113"/>
      <c r="AA497" s="113"/>
      <c r="AB497" s="201"/>
      <c r="AC497" s="113"/>
      <c r="AD497" s="113"/>
      <c r="AE497" s="113"/>
      <c r="AF497" s="113"/>
    </row>
    <row r="498" spans="1:32" x14ac:dyDescent="0.2">
      <c r="A498" s="113"/>
      <c r="B498" s="200"/>
      <c r="C498" s="113"/>
      <c r="D498" s="201"/>
      <c r="E498" s="201"/>
      <c r="F498" s="113"/>
      <c r="G498" s="113"/>
      <c r="H498" s="113"/>
      <c r="I498" s="203"/>
      <c r="J498" s="203"/>
      <c r="K498" s="204"/>
      <c r="L498" s="201"/>
      <c r="M498" s="201"/>
      <c r="N498" s="201"/>
      <c r="O498" s="201"/>
      <c r="P498" s="113"/>
      <c r="Q498" s="113"/>
      <c r="R498" s="113"/>
      <c r="S498" s="113"/>
      <c r="T498" s="201"/>
      <c r="U498" s="113"/>
      <c r="V498" s="113"/>
      <c r="W498" s="113"/>
      <c r="X498" s="113"/>
      <c r="Y498" s="113"/>
      <c r="Z498" s="113"/>
      <c r="AA498" s="113"/>
      <c r="AB498" s="201"/>
      <c r="AC498" s="113"/>
      <c r="AD498" s="113"/>
      <c r="AE498" s="113"/>
      <c r="AF498" s="113"/>
    </row>
    <row r="499" spans="1:32" x14ac:dyDescent="0.2">
      <c r="A499" s="113"/>
      <c r="B499" s="200"/>
      <c r="C499" s="113"/>
      <c r="D499" s="201"/>
      <c r="E499" s="201"/>
      <c r="F499" s="113"/>
      <c r="G499" s="113"/>
      <c r="H499" s="113"/>
      <c r="I499" s="203"/>
      <c r="J499" s="203"/>
      <c r="K499" s="204"/>
      <c r="L499" s="201"/>
      <c r="M499" s="201"/>
      <c r="N499" s="201"/>
      <c r="O499" s="201"/>
      <c r="P499" s="113"/>
      <c r="Q499" s="113"/>
      <c r="R499" s="113"/>
      <c r="S499" s="113"/>
      <c r="T499" s="201"/>
      <c r="U499" s="113"/>
      <c r="V499" s="113"/>
      <c r="W499" s="113"/>
      <c r="X499" s="113"/>
      <c r="Y499" s="113"/>
      <c r="Z499" s="113"/>
      <c r="AA499" s="113"/>
      <c r="AB499" s="201"/>
      <c r="AC499" s="113"/>
      <c r="AD499" s="113"/>
      <c r="AE499" s="113"/>
      <c r="AF499" s="113"/>
    </row>
    <row r="500" spans="1:32" x14ac:dyDescent="0.2">
      <c r="A500" s="113"/>
      <c r="B500" s="200"/>
      <c r="C500" s="113"/>
      <c r="D500" s="201"/>
      <c r="E500" s="201"/>
      <c r="F500" s="113"/>
      <c r="G500" s="113"/>
      <c r="H500" s="113"/>
      <c r="I500" s="203"/>
      <c r="J500" s="203"/>
      <c r="K500" s="204"/>
      <c r="L500" s="201"/>
      <c r="M500" s="201"/>
      <c r="N500" s="201"/>
      <c r="O500" s="201"/>
      <c r="P500" s="113"/>
      <c r="Q500" s="113"/>
      <c r="R500" s="113"/>
      <c r="S500" s="113"/>
      <c r="T500" s="201"/>
      <c r="U500" s="113"/>
      <c r="V500" s="113"/>
      <c r="W500" s="113"/>
      <c r="X500" s="113"/>
      <c r="Y500" s="113"/>
      <c r="Z500" s="113"/>
      <c r="AA500" s="113"/>
      <c r="AB500" s="201"/>
      <c r="AC500" s="113"/>
      <c r="AD500" s="113"/>
      <c r="AE500" s="113"/>
      <c r="AF500" s="113"/>
    </row>
    <row r="501" spans="1:32" x14ac:dyDescent="0.2">
      <c r="A501" s="113"/>
      <c r="B501" s="200"/>
      <c r="C501" s="113"/>
      <c r="D501" s="201"/>
      <c r="E501" s="201"/>
      <c r="F501" s="113"/>
      <c r="G501" s="113"/>
      <c r="H501" s="113"/>
      <c r="I501" s="203"/>
      <c r="J501" s="203"/>
      <c r="K501" s="204"/>
      <c r="L501" s="201"/>
      <c r="M501" s="201"/>
      <c r="N501" s="201"/>
      <c r="O501" s="201"/>
      <c r="P501" s="113"/>
      <c r="Q501" s="113"/>
      <c r="R501" s="113"/>
      <c r="S501" s="113"/>
      <c r="T501" s="201"/>
      <c r="U501" s="113"/>
      <c r="V501" s="113"/>
      <c r="W501" s="113"/>
      <c r="X501" s="113"/>
      <c r="Y501" s="113"/>
      <c r="Z501" s="113"/>
      <c r="AA501" s="113"/>
      <c r="AB501" s="201"/>
      <c r="AC501" s="113"/>
      <c r="AD501" s="113"/>
      <c r="AE501" s="113"/>
      <c r="AF501" s="113"/>
    </row>
    <row r="502" spans="1:32" x14ac:dyDescent="0.2">
      <c r="A502" s="113"/>
      <c r="B502" s="200"/>
      <c r="C502" s="113"/>
      <c r="D502" s="201"/>
      <c r="E502" s="201"/>
      <c r="F502" s="113"/>
      <c r="G502" s="113"/>
      <c r="H502" s="113"/>
      <c r="I502" s="203"/>
      <c r="J502" s="203"/>
      <c r="K502" s="204"/>
      <c r="L502" s="201"/>
      <c r="M502" s="201"/>
      <c r="N502" s="201"/>
      <c r="O502" s="201"/>
      <c r="P502" s="113"/>
      <c r="Q502" s="113"/>
      <c r="R502" s="113"/>
      <c r="S502" s="113"/>
      <c r="T502" s="201"/>
      <c r="U502" s="113"/>
      <c r="V502" s="113"/>
      <c r="W502" s="113"/>
      <c r="X502" s="113"/>
      <c r="Y502" s="113"/>
      <c r="Z502" s="113"/>
      <c r="AA502" s="113"/>
      <c r="AB502" s="201"/>
      <c r="AC502" s="113"/>
      <c r="AD502" s="113"/>
      <c r="AE502" s="113"/>
      <c r="AF502" s="113"/>
    </row>
    <row r="503" spans="1:32" x14ac:dyDescent="0.2">
      <c r="A503" s="113"/>
      <c r="B503" s="200"/>
      <c r="C503" s="113"/>
      <c r="D503" s="201"/>
      <c r="E503" s="201"/>
      <c r="F503" s="113"/>
      <c r="G503" s="113"/>
      <c r="H503" s="113"/>
      <c r="I503" s="203"/>
      <c r="J503" s="203"/>
      <c r="K503" s="204"/>
      <c r="L503" s="201"/>
      <c r="M503" s="201"/>
      <c r="N503" s="201"/>
      <c r="O503" s="201"/>
      <c r="P503" s="113"/>
      <c r="Q503" s="113"/>
      <c r="R503" s="113"/>
      <c r="S503" s="113"/>
      <c r="T503" s="201"/>
      <c r="U503" s="113"/>
      <c r="V503" s="113"/>
      <c r="W503" s="113"/>
      <c r="X503" s="113"/>
      <c r="Y503" s="113"/>
      <c r="Z503" s="113"/>
      <c r="AA503" s="113"/>
      <c r="AB503" s="201"/>
      <c r="AC503" s="113"/>
      <c r="AD503" s="113"/>
      <c r="AE503" s="113"/>
      <c r="AF503" s="113"/>
    </row>
    <row r="504" spans="1:32" x14ac:dyDescent="0.2">
      <c r="A504" s="113"/>
      <c r="B504" s="200"/>
      <c r="C504" s="113"/>
      <c r="D504" s="201"/>
      <c r="E504" s="201"/>
      <c r="F504" s="113"/>
      <c r="G504" s="113"/>
      <c r="H504" s="113"/>
      <c r="I504" s="203"/>
      <c r="J504" s="203"/>
      <c r="K504" s="204"/>
      <c r="L504" s="201"/>
      <c r="M504" s="201"/>
      <c r="N504" s="201"/>
      <c r="O504" s="201"/>
      <c r="P504" s="113"/>
      <c r="Q504" s="113"/>
      <c r="R504" s="113"/>
      <c r="S504" s="113"/>
      <c r="T504" s="201"/>
      <c r="U504" s="113"/>
      <c r="V504" s="113"/>
      <c r="W504" s="113"/>
      <c r="X504" s="113"/>
      <c r="Y504" s="113"/>
      <c r="Z504" s="113"/>
      <c r="AA504" s="113"/>
      <c r="AB504" s="201"/>
      <c r="AC504" s="113"/>
      <c r="AD504" s="113"/>
      <c r="AE504" s="113"/>
      <c r="AF504" s="113"/>
    </row>
    <row r="505" spans="1:32" x14ac:dyDescent="0.2">
      <c r="A505" s="113"/>
      <c r="B505" s="200"/>
      <c r="C505" s="113"/>
      <c r="D505" s="201"/>
      <c r="E505" s="201"/>
      <c r="F505" s="113"/>
      <c r="G505" s="113"/>
      <c r="H505" s="113"/>
      <c r="I505" s="203"/>
      <c r="J505" s="203"/>
      <c r="K505" s="204"/>
      <c r="L505" s="201"/>
      <c r="M505" s="201"/>
      <c r="N505" s="201"/>
      <c r="O505" s="201"/>
      <c r="P505" s="113"/>
      <c r="Q505" s="113"/>
      <c r="R505" s="113"/>
      <c r="S505" s="113"/>
      <c r="T505" s="201"/>
      <c r="U505" s="113"/>
      <c r="V505" s="113"/>
      <c r="W505" s="113"/>
      <c r="X505" s="113"/>
      <c r="Y505" s="113"/>
      <c r="Z505" s="113"/>
      <c r="AA505" s="113"/>
      <c r="AB505" s="201"/>
      <c r="AC505" s="113"/>
      <c r="AD505" s="113"/>
      <c r="AE505" s="113"/>
      <c r="AF505" s="113"/>
    </row>
    <row r="506" spans="1:32" x14ac:dyDescent="0.2">
      <c r="A506" s="113"/>
      <c r="B506" s="200"/>
      <c r="C506" s="113"/>
      <c r="D506" s="201"/>
      <c r="E506" s="201"/>
      <c r="F506" s="113"/>
      <c r="G506" s="113"/>
      <c r="H506" s="113"/>
      <c r="I506" s="203"/>
      <c r="J506" s="203"/>
      <c r="K506" s="204"/>
      <c r="L506" s="201"/>
      <c r="M506" s="201"/>
      <c r="N506" s="201"/>
      <c r="O506" s="201"/>
      <c r="P506" s="113"/>
      <c r="Q506" s="113"/>
      <c r="R506" s="113"/>
      <c r="S506" s="113"/>
      <c r="T506" s="201"/>
      <c r="U506" s="113"/>
      <c r="V506" s="113"/>
      <c r="W506" s="113"/>
      <c r="X506" s="113"/>
      <c r="Y506" s="113"/>
      <c r="Z506" s="113"/>
      <c r="AA506" s="113"/>
      <c r="AB506" s="201"/>
      <c r="AC506" s="113"/>
      <c r="AD506" s="113"/>
      <c r="AE506" s="113"/>
      <c r="AF506" s="113"/>
    </row>
    <row r="507" spans="1:32" x14ac:dyDescent="0.2">
      <c r="A507" s="113"/>
      <c r="B507" s="200"/>
      <c r="C507" s="113"/>
      <c r="D507" s="201"/>
      <c r="E507" s="201"/>
      <c r="F507" s="113"/>
      <c r="G507" s="113"/>
      <c r="H507" s="113"/>
      <c r="I507" s="203"/>
      <c r="J507" s="203"/>
      <c r="K507" s="204"/>
      <c r="L507" s="201"/>
      <c r="M507" s="201"/>
      <c r="N507" s="201"/>
      <c r="O507" s="201"/>
      <c r="P507" s="113"/>
      <c r="Q507" s="113"/>
      <c r="R507" s="113"/>
      <c r="S507" s="113"/>
      <c r="T507" s="201"/>
      <c r="U507" s="113"/>
      <c r="V507" s="113"/>
      <c r="W507" s="113"/>
      <c r="X507" s="113"/>
      <c r="Y507" s="113"/>
      <c r="Z507" s="113"/>
      <c r="AA507" s="113"/>
      <c r="AB507" s="201"/>
      <c r="AC507" s="113"/>
      <c r="AD507" s="113"/>
      <c r="AE507" s="113"/>
      <c r="AF507" s="113"/>
    </row>
    <row r="508" spans="1:32" x14ac:dyDescent="0.2">
      <c r="A508" s="113"/>
      <c r="B508" s="200"/>
      <c r="C508" s="113"/>
      <c r="D508" s="201"/>
      <c r="E508" s="201"/>
      <c r="F508" s="113"/>
      <c r="G508" s="113"/>
      <c r="H508" s="113"/>
      <c r="I508" s="203"/>
      <c r="J508" s="203"/>
      <c r="K508" s="204"/>
      <c r="L508" s="201"/>
      <c r="M508" s="201"/>
      <c r="N508" s="201"/>
      <c r="O508" s="201"/>
      <c r="P508" s="113"/>
      <c r="Q508" s="113"/>
      <c r="R508" s="113"/>
      <c r="S508" s="113"/>
      <c r="T508" s="201"/>
      <c r="U508" s="113"/>
      <c r="V508" s="113"/>
      <c r="W508" s="113"/>
      <c r="X508" s="113"/>
      <c r="Y508" s="113"/>
      <c r="Z508" s="113"/>
      <c r="AA508" s="113"/>
      <c r="AB508" s="201"/>
      <c r="AC508" s="113"/>
      <c r="AD508" s="113"/>
      <c r="AE508" s="113"/>
      <c r="AF508" s="113"/>
    </row>
    <row r="509" spans="1:32" x14ac:dyDescent="0.2">
      <c r="A509" s="113"/>
      <c r="B509" s="200"/>
      <c r="C509" s="113"/>
      <c r="D509" s="201"/>
      <c r="E509" s="201"/>
      <c r="F509" s="113"/>
      <c r="G509" s="113"/>
      <c r="H509" s="113"/>
      <c r="I509" s="203"/>
      <c r="J509" s="203"/>
      <c r="K509" s="204"/>
      <c r="L509" s="201"/>
      <c r="M509" s="201"/>
      <c r="N509" s="201"/>
      <c r="O509" s="201"/>
      <c r="P509" s="113"/>
      <c r="Q509" s="113"/>
      <c r="R509" s="113"/>
      <c r="S509" s="113"/>
      <c r="T509" s="201"/>
      <c r="U509" s="113"/>
      <c r="V509" s="113"/>
      <c r="W509" s="113"/>
      <c r="X509" s="113"/>
      <c r="Y509" s="113"/>
      <c r="Z509" s="113"/>
      <c r="AA509" s="113"/>
      <c r="AB509" s="201"/>
      <c r="AC509" s="113"/>
      <c r="AD509" s="113"/>
      <c r="AE509" s="113"/>
      <c r="AF509" s="113"/>
    </row>
    <row r="510" spans="1:32" x14ac:dyDescent="0.2">
      <c r="A510" s="113"/>
      <c r="B510" s="200"/>
      <c r="C510" s="113"/>
      <c r="D510" s="201"/>
      <c r="E510" s="201"/>
      <c r="F510" s="113"/>
      <c r="G510" s="113"/>
      <c r="H510" s="113"/>
      <c r="I510" s="203"/>
      <c r="J510" s="203"/>
      <c r="K510" s="204"/>
      <c r="L510" s="201"/>
      <c r="M510" s="201"/>
      <c r="N510" s="201"/>
      <c r="O510" s="201"/>
      <c r="P510" s="113"/>
      <c r="Q510" s="113"/>
      <c r="R510" s="113"/>
      <c r="S510" s="113"/>
      <c r="T510" s="201"/>
      <c r="U510" s="113"/>
      <c r="V510" s="113"/>
      <c r="W510" s="113"/>
      <c r="X510" s="113"/>
      <c r="Y510" s="113"/>
      <c r="Z510" s="113"/>
      <c r="AA510" s="113"/>
      <c r="AB510" s="201"/>
      <c r="AC510" s="113"/>
      <c r="AD510" s="113"/>
      <c r="AE510" s="113"/>
      <c r="AF510" s="113"/>
    </row>
    <row r="511" spans="1:32" x14ac:dyDescent="0.2">
      <c r="A511" s="113"/>
      <c r="B511" s="200"/>
      <c r="C511" s="113"/>
      <c r="D511" s="201"/>
      <c r="E511" s="201"/>
      <c r="F511" s="113"/>
      <c r="G511" s="113"/>
      <c r="H511" s="113"/>
      <c r="I511" s="203"/>
      <c r="J511" s="203"/>
      <c r="K511" s="204"/>
      <c r="L511" s="201"/>
      <c r="M511" s="201"/>
      <c r="N511" s="201"/>
      <c r="O511" s="201"/>
      <c r="P511" s="113"/>
      <c r="Q511" s="113"/>
      <c r="R511" s="113"/>
      <c r="S511" s="113"/>
      <c r="T511" s="201"/>
      <c r="U511" s="113"/>
      <c r="V511" s="113"/>
      <c r="W511" s="113"/>
      <c r="X511" s="113"/>
      <c r="Y511" s="113"/>
      <c r="Z511" s="113"/>
      <c r="AA511" s="113"/>
      <c r="AB511" s="201"/>
      <c r="AC511" s="113"/>
      <c r="AD511" s="113"/>
      <c r="AE511" s="113"/>
      <c r="AF511" s="113"/>
    </row>
    <row r="512" spans="1:32" x14ac:dyDescent="0.2">
      <c r="A512" s="113"/>
      <c r="B512" s="200"/>
      <c r="C512" s="113"/>
      <c r="D512" s="201"/>
      <c r="E512" s="201"/>
      <c r="F512" s="113"/>
      <c r="G512" s="113"/>
      <c r="H512" s="113"/>
      <c r="I512" s="203"/>
      <c r="J512" s="203"/>
      <c r="K512" s="204"/>
      <c r="L512" s="201"/>
      <c r="M512" s="201"/>
      <c r="N512" s="201"/>
      <c r="O512" s="201"/>
      <c r="P512" s="113"/>
      <c r="Q512" s="113"/>
      <c r="R512" s="113"/>
      <c r="S512" s="113"/>
      <c r="T512" s="201"/>
      <c r="U512" s="113"/>
      <c r="V512" s="113"/>
      <c r="W512" s="113"/>
      <c r="X512" s="113"/>
      <c r="Y512" s="113"/>
      <c r="Z512" s="113"/>
      <c r="AA512" s="113"/>
      <c r="AB512" s="201"/>
      <c r="AC512" s="113"/>
      <c r="AD512" s="113"/>
      <c r="AE512" s="113"/>
      <c r="AF512" s="113"/>
    </row>
    <row r="513" spans="1:32" x14ac:dyDescent="0.2">
      <c r="A513" s="113"/>
      <c r="B513" s="200"/>
      <c r="C513" s="113"/>
      <c r="D513" s="201"/>
      <c r="E513" s="201"/>
      <c r="F513" s="113"/>
      <c r="G513" s="113"/>
      <c r="H513" s="113"/>
      <c r="I513" s="203"/>
      <c r="J513" s="203"/>
      <c r="K513" s="204"/>
      <c r="L513" s="201"/>
      <c r="M513" s="201"/>
      <c r="N513" s="201"/>
      <c r="O513" s="201"/>
      <c r="P513" s="113"/>
      <c r="Q513" s="113"/>
      <c r="R513" s="113"/>
      <c r="S513" s="113"/>
      <c r="T513" s="201"/>
      <c r="U513" s="113"/>
      <c r="V513" s="113"/>
      <c r="W513" s="113"/>
      <c r="X513" s="113"/>
      <c r="Y513" s="113"/>
      <c r="Z513" s="113"/>
      <c r="AA513" s="113"/>
      <c r="AB513" s="201"/>
      <c r="AC513" s="113"/>
      <c r="AD513" s="113"/>
      <c r="AE513" s="113"/>
      <c r="AF513" s="113"/>
    </row>
    <row r="514" spans="1:32" x14ac:dyDescent="0.2">
      <c r="A514" s="113"/>
      <c r="B514" s="200"/>
      <c r="C514" s="113"/>
      <c r="D514" s="201"/>
      <c r="E514" s="201"/>
      <c r="F514" s="113"/>
      <c r="G514" s="113"/>
      <c r="H514" s="113"/>
      <c r="I514" s="203"/>
      <c r="J514" s="203"/>
      <c r="K514" s="204"/>
      <c r="L514" s="201"/>
      <c r="M514" s="201"/>
      <c r="N514" s="201"/>
      <c r="O514" s="201"/>
      <c r="P514" s="113"/>
      <c r="Q514" s="113"/>
      <c r="R514" s="113"/>
      <c r="S514" s="113"/>
      <c r="T514" s="201"/>
      <c r="U514" s="113"/>
      <c r="V514" s="113"/>
      <c r="W514" s="113"/>
      <c r="X514" s="113"/>
      <c r="Y514" s="113"/>
      <c r="Z514" s="113"/>
      <c r="AA514" s="113"/>
      <c r="AB514" s="201"/>
      <c r="AC514" s="113"/>
      <c r="AD514" s="113"/>
      <c r="AE514" s="113"/>
      <c r="AF514" s="113"/>
    </row>
    <row r="515" spans="1:32" x14ac:dyDescent="0.2">
      <c r="A515" s="113"/>
      <c r="B515" s="200"/>
      <c r="C515" s="113"/>
      <c r="D515" s="201"/>
      <c r="E515" s="201"/>
      <c r="F515" s="113"/>
      <c r="G515" s="113"/>
      <c r="H515" s="113"/>
      <c r="I515" s="203"/>
      <c r="J515" s="203"/>
      <c r="K515" s="204"/>
      <c r="L515" s="201"/>
      <c r="M515" s="201"/>
      <c r="N515" s="201"/>
      <c r="O515" s="201"/>
      <c r="P515" s="113"/>
      <c r="Q515" s="113"/>
      <c r="R515" s="113"/>
      <c r="S515" s="113"/>
      <c r="T515" s="201"/>
      <c r="U515" s="113"/>
      <c r="V515" s="113"/>
      <c r="W515" s="113"/>
      <c r="X515" s="113"/>
      <c r="Y515" s="113"/>
      <c r="Z515" s="113"/>
      <c r="AA515" s="113"/>
      <c r="AB515" s="201"/>
      <c r="AC515" s="113"/>
      <c r="AD515" s="113"/>
      <c r="AE515" s="113"/>
      <c r="AF515" s="113"/>
    </row>
    <row r="516" spans="1:32" x14ac:dyDescent="0.2">
      <c r="A516" s="113"/>
      <c r="B516" s="200"/>
      <c r="C516" s="113"/>
      <c r="D516" s="201"/>
      <c r="E516" s="201"/>
      <c r="F516" s="113"/>
      <c r="G516" s="113"/>
      <c r="H516" s="113"/>
      <c r="I516" s="203"/>
      <c r="J516" s="203"/>
      <c r="K516" s="204"/>
      <c r="L516" s="201"/>
      <c r="M516" s="201"/>
      <c r="N516" s="201"/>
      <c r="O516" s="201"/>
      <c r="P516" s="113"/>
      <c r="Q516" s="113"/>
      <c r="R516" s="113"/>
      <c r="S516" s="113"/>
      <c r="T516" s="201"/>
      <c r="U516" s="113"/>
      <c r="V516" s="113"/>
      <c r="W516" s="113"/>
      <c r="X516" s="113"/>
      <c r="Y516" s="113"/>
      <c r="Z516" s="113"/>
      <c r="AA516" s="113"/>
      <c r="AB516" s="201"/>
      <c r="AC516" s="113"/>
      <c r="AD516" s="113"/>
      <c r="AE516" s="113"/>
      <c r="AF516" s="113"/>
    </row>
    <row r="517" spans="1:32" x14ac:dyDescent="0.2">
      <c r="A517" s="113"/>
      <c r="B517" s="200"/>
      <c r="C517" s="113"/>
      <c r="D517" s="201"/>
      <c r="E517" s="201"/>
      <c r="F517" s="113"/>
      <c r="G517" s="113"/>
      <c r="H517" s="113"/>
      <c r="I517" s="203"/>
      <c r="J517" s="203"/>
      <c r="K517" s="204"/>
      <c r="L517" s="201"/>
      <c r="M517" s="201"/>
      <c r="N517" s="201"/>
      <c r="O517" s="201"/>
      <c r="P517" s="113"/>
      <c r="Q517" s="113"/>
      <c r="R517" s="113"/>
      <c r="S517" s="113"/>
      <c r="T517" s="201"/>
      <c r="U517" s="113"/>
      <c r="V517" s="113"/>
      <c r="W517" s="113"/>
      <c r="X517" s="113"/>
      <c r="Y517" s="113"/>
      <c r="Z517" s="113"/>
      <c r="AA517" s="113"/>
      <c r="AB517" s="201"/>
      <c r="AC517" s="113"/>
      <c r="AD517" s="113"/>
      <c r="AE517" s="113"/>
      <c r="AF517" s="113"/>
    </row>
    <row r="518" spans="1:32" x14ac:dyDescent="0.2">
      <c r="A518" s="113"/>
      <c r="B518" s="200"/>
      <c r="C518" s="113"/>
      <c r="D518" s="201"/>
      <c r="E518" s="201"/>
      <c r="F518" s="113"/>
      <c r="G518" s="113"/>
      <c r="H518" s="113"/>
      <c r="I518" s="203"/>
      <c r="J518" s="203"/>
      <c r="K518" s="204"/>
      <c r="L518" s="201"/>
      <c r="M518" s="201"/>
      <c r="N518" s="201"/>
      <c r="O518" s="201"/>
      <c r="P518" s="113"/>
      <c r="Q518" s="113"/>
      <c r="R518" s="113"/>
      <c r="S518" s="113"/>
      <c r="T518" s="201"/>
      <c r="U518" s="113"/>
      <c r="V518" s="113"/>
      <c r="W518" s="113"/>
      <c r="X518" s="113"/>
      <c r="Y518" s="113"/>
      <c r="Z518" s="113"/>
      <c r="AA518" s="113"/>
      <c r="AB518" s="201"/>
      <c r="AC518" s="113"/>
      <c r="AD518" s="113"/>
      <c r="AE518" s="113"/>
      <c r="AF518" s="113"/>
    </row>
    <row r="519" spans="1:32" x14ac:dyDescent="0.2">
      <c r="A519" s="113"/>
      <c r="B519" s="200"/>
      <c r="C519" s="113"/>
      <c r="D519" s="201"/>
      <c r="E519" s="201"/>
      <c r="F519" s="113"/>
      <c r="G519" s="113"/>
      <c r="H519" s="113"/>
      <c r="I519" s="203"/>
      <c r="J519" s="203"/>
      <c r="K519" s="204"/>
      <c r="L519" s="201"/>
      <c r="M519" s="201"/>
      <c r="N519" s="201"/>
      <c r="O519" s="201"/>
      <c r="P519" s="113"/>
      <c r="Q519" s="113"/>
      <c r="R519" s="113"/>
      <c r="S519" s="113"/>
      <c r="T519" s="201"/>
      <c r="U519" s="113"/>
      <c r="V519" s="113"/>
      <c r="W519" s="113"/>
      <c r="X519" s="113"/>
      <c r="Y519" s="113"/>
      <c r="Z519" s="113"/>
      <c r="AA519" s="113"/>
      <c r="AB519" s="201"/>
      <c r="AC519" s="113"/>
      <c r="AD519" s="113"/>
      <c r="AE519" s="113"/>
      <c r="AF519" s="113"/>
    </row>
    <row r="520" spans="1:32" x14ac:dyDescent="0.2">
      <c r="A520" s="113"/>
      <c r="B520" s="200"/>
      <c r="C520" s="113"/>
      <c r="D520" s="201"/>
      <c r="E520" s="201"/>
      <c r="F520" s="113"/>
      <c r="G520" s="113"/>
      <c r="H520" s="113"/>
      <c r="I520" s="203"/>
      <c r="J520" s="203"/>
      <c r="K520" s="204"/>
      <c r="L520" s="201"/>
      <c r="M520" s="201"/>
      <c r="N520" s="201"/>
      <c r="O520" s="201"/>
      <c r="P520" s="113"/>
      <c r="Q520" s="113"/>
      <c r="R520" s="113"/>
      <c r="S520" s="113"/>
      <c r="T520" s="201"/>
      <c r="U520" s="113"/>
      <c r="V520" s="113"/>
      <c r="W520" s="113"/>
      <c r="X520" s="113"/>
      <c r="Y520" s="113"/>
      <c r="Z520" s="113"/>
      <c r="AA520" s="113"/>
      <c r="AB520" s="201"/>
      <c r="AC520" s="113"/>
      <c r="AD520" s="113"/>
      <c r="AE520" s="113"/>
      <c r="AF520" s="113"/>
    </row>
    <row r="521" spans="1:32" x14ac:dyDescent="0.2">
      <c r="A521" s="113"/>
      <c r="B521" s="200"/>
      <c r="C521" s="113"/>
      <c r="D521" s="201"/>
      <c r="E521" s="201"/>
      <c r="F521" s="113"/>
      <c r="G521" s="113"/>
      <c r="H521" s="113"/>
      <c r="I521" s="203"/>
      <c r="J521" s="203"/>
      <c r="K521" s="204"/>
      <c r="L521" s="201"/>
      <c r="M521" s="201"/>
      <c r="N521" s="201"/>
      <c r="O521" s="201"/>
      <c r="P521" s="113"/>
      <c r="Q521" s="113"/>
      <c r="R521" s="113"/>
      <c r="S521" s="113"/>
      <c r="T521" s="201"/>
      <c r="U521" s="113"/>
      <c r="V521" s="113"/>
      <c r="W521" s="113"/>
      <c r="X521" s="113"/>
      <c r="Y521" s="113"/>
      <c r="Z521" s="113"/>
      <c r="AA521" s="113"/>
      <c r="AB521" s="201"/>
      <c r="AC521" s="113"/>
      <c r="AD521" s="113"/>
      <c r="AE521" s="113"/>
      <c r="AF521" s="113"/>
    </row>
    <row r="522" spans="1:32" x14ac:dyDescent="0.2">
      <c r="A522" s="113"/>
      <c r="B522" s="200"/>
      <c r="C522" s="113"/>
      <c r="D522" s="201"/>
      <c r="E522" s="201"/>
      <c r="F522" s="113"/>
      <c r="G522" s="113"/>
      <c r="H522" s="113"/>
      <c r="I522" s="203"/>
      <c r="J522" s="203"/>
      <c r="K522" s="204"/>
      <c r="L522" s="201"/>
      <c r="M522" s="201"/>
      <c r="N522" s="201"/>
      <c r="O522" s="201"/>
      <c r="P522" s="113"/>
      <c r="Q522" s="113"/>
      <c r="R522" s="113"/>
      <c r="S522" s="113"/>
      <c r="T522" s="201"/>
      <c r="U522" s="113"/>
      <c r="V522" s="113"/>
      <c r="W522" s="113"/>
      <c r="X522" s="113"/>
      <c r="Y522" s="113"/>
      <c r="Z522" s="113"/>
      <c r="AA522" s="113"/>
      <c r="AB522" s="201"/>
      <c r="AC522" s="113"/>
      <c r="AD522" s="113"/>
      <c r="AE522" s="113"/>
      <c r="AF522" s="113"/>
    </row>
    <row r="523" spans="1:32" x14ac:dyDescent="0.2">
      <c r="A523" s="113"/>
      <c r="B523" s="200"/>
      <c r="C523" s="113"/>
      <c r="D523" s="201"/>
      <c r="E523" s="201"/>
      <c r="F523" s="113"/>
      <c r="G523" s="113"/>
      <c r="H523" s="113"/>
      <c r="I523" s="203"/>
      <c r="J523" s="203"/>
      <c r="K523" s="204"/>
      <c r="L523" s="201"/>
      <c r="M523" s="201"/>
      <c r="N523" s="201"/>
      <c r="O523" s="201"/>
      <c r="P523" s="113"/>
      <c r="Q523" s="113"/>
      <c r="R523" s="113"/>
      <c r="S523" s="113"/>
      <c r="T523" s="201"/>
      <c r="U523" s="113"/>
      <c r="V523" s="113"/>
      <c r="W523" s="113"/>
      <c r="X523" s="113"/>
      <c r="Y523" s="113"/>
      <c r="Z523" s="113"/>
      <c r="AA523" s="113"/>
      <c r="AB523" s="201"/>
      <c r="AC523" s="113"/>
      <c r="AD523" s="113"/>
      <c r="AE523" s="113"/>
      <c r="AF523" s="113"/>
    </row>
    <row r="524" spans="1:32" x14ac:dyDescent="0.2">
      <c r="A524" s="113"/>
      <c r="B524" s="200"/>
      <c r="C524" s="113"/>
      <c r="D524" s="201"/>
      <c r="E524" s="201"/>
      <c r="F524" s="113"/>
      <c r="G524" s="113"/>
      <c r="H524" s="113"/>
      <c r="I524" s="203"/>
      <c r="J524" s="203"/>
      <c r="K524" s="204"/>
      <c r="L524" s="201"/>
      <c r="M524" s="201"/>
      <c r="N524" s="201"/>
      <c r="O524" s="201"/>
      <c r="P524" s="113"/>
      <c r="Q524" s="113"/>
      <c r="R524" s="113"/>
      <c r="S524" s="113"/>
      <c r="T524" s="201"/>
      <c r="U524" s="113"/>
      <c r="V524" s="113"/>
      <c r="W524" s="113"/>
      <c r="X524" s="113"/>
      <c r="Y524" s="113"/>
      <c r="Z524" s="113"/>
      <c r="AA524" s="113"/>
      <c r="AB524" s="201"/>
      <c r="AC524" s="113"/>
      <c r="AD524" s="113"/>
      <c r="AE524" s="113"/>
      <c r="AF524" s="113"/>
    </row>
    <row r="525" spans="1:32" x14ac:dyDescent="0.2">
      <c r="A525" s="113"/>
      <c r="B525" s="200"/>
      <c r="C525" s="113"/>
      <c r="D525" s="201"/>
      <c r="E525" s="201"/>
      <c r="F525" s="113"/>
      <c r="G525" s="113"/>
      <c r="H525" s="113"/>
      <c r="I525" s="203"/>
      <c r="J525" s="203"/>
      <c r="K525" s="204"/>
      <c r="L525" s="201"/>
      <c r="M525" s="201"/>
      <c r="N525" s="201"/>
      <c r="O525" s="201"/>
      <c r="P525" s="113"/>
      <c r="Q525" s="113"/>
      <c r="R525" s="113"/>
      <c r="S525" s="113"/>
      <c r="T525" s="201"/>
      <c r="U525" s="113"/>
      <c r="V525" s="113"/>
      <c r="W525" s="113"/>
      <c r="X525" s="113"/>
      <c r="Y525" s="113"/>
      <c r="Z525" s="113"/>
      <c r="AA525" s="113"/>
      <c r="AB525" s="201"/>
      <c r="AC525" s="113"/>
      <c r="AD525" s="113"/>
      <c r="AE525" s="113"/>
      <c r="AF525" s="113"/>
    </row>
    <row r="526" spans="1:32" x14ac:dyDescent="0.2">
      <c r="A526" s="113"/>
      <c r="B526" s="200"/>
      <c r="C526" s="113"/>
      <c r="D526" s="201"/>
      <c r="E526" s="201"/>
      <c r="F526" s="113"/>
      <c r="G526" s="113"/>
      <c r="H526" s="113"/>
      <c r="I526" s="203"/>
      <c r="J526" s="203"/>
      <c r="K526" s="204"/>
      <c r="L526" s="201"/>
      <c r="M526" s="201"/>
      <c r="N526" s="201"/>
      <c r="O526" s="201"/>
      <c r="P526" s="113"/>
      <c r="Q526" s="113"/>
      <c r="R526" s="113"/>
      <c r="S526" s="113"/>
      <c r="T526" s="201"/>
      <c r="U526" s="113"/>
      <c r="V526" s="113"/>
      <c r="W526" s="113"/>
      <c r="X526" s="113"/>
      <c r="Y526" s="113"/>
      <c r="Z526" s="113"/>
      <c r="AA526" s="113"/>
      <c r="AB526" s="201"/>
      <c r="AC526" s="113"/>
      <c r="AD526" s="113"/>
      <c r="AE526" s="113"/>
      <c r="AF526" s="113"/>
    </row>
    <row r="527" spans="1:32" x14ac:dyDescent="0.2">
      <c r="A527" s="113"/>
      <c r="B527" s="200"/>
      <c r="C527" s="113"/>
      <c r="D527" s="201"/>
      <c r="E527" s="201"/>
      <c r="F527" s="113"/>
      <c r="G527" s="113"/>
      <c r="H527" s="113"/>
      <c r="I527" s="203"/>
      <c r="J527" s="203"/>
      <c r="K527" s="204"/>
      <c r="L527" s="201"/>
      <c r="M527" s="201"/>
      <c r="N527" s="201"/>
      <c r="O527" s="201"/>
      <c r="P527" s="113"/>
      <c r="Q527" s="113"/>
      <c r="R527" s="113"/>
      <c r="S527" s="113"/>
      <c r="T527" s="201"/>
      <c r="U527" s="113"/>
      <c r="V527" s="113"/>
      <c r="W527" s="113"/>
      <c r="X527" s="113"/>
      <c r="Y527" s="113"/>
      <c r="Z527" s="113"/>
      <c r="AA527" s="113"/>
      <c r="AB527" s="201"/>
      <c r="AC527" s="113"/>
      <c r="AD527" s="113"/>
      <c r="AE527" s="113"/>
      <c r="AF527" s="113"/>
    </row>
    <row r="528" spans="1:32" x14ac:dyDescent="0.2">
      <c r="A528" s="113"/>
      <c r="B528" s="200"/>
      <c r="C528" s="113"/>
      <c r="D528" s="201"/>
      <c r="E528" s="201"/>
      <c r="F528" s="113"/>
      <c r="G528" s="113"/>
      <c r="H528" s="113"/>
      <c r="I528" s="203"/>
      <c r="J528" s="203"/>
      <c r="K528" s="204"/>
      <c r="L528" s="201"/>
      <c r="M528" s="201"/>
      <c r="N528" s="201"/>
      <c r="O528" s="201"/>
      <c r="P528" s="113"/>
      <c r="Q528" s="113"/>
      <c r="R528" s="113"/>
      <c r="S528" s="113"/>
      <c r="T528" s="201"/>
      <c r="U528" s="113"/>
      <c r="V528" s="113"/>
      <c r="W528" s="113"/>
      <c r="X528" s="113"/>
      <c r="Y528" s="113"/>
      <c r="Z528" s="113"/>
      <c r="AA528" s="113"/>
      <c r="AB528" s="201"/>
      <c r="AC528" s="113"/>
      <c r="AD528" s="113"/>
      <c r="AE528" s="113"/>
      <c r="AF528" s="113"/>
    </row>
    <row r="529" spans="1:32" x14ac:dyDescent="0.2">
      <c r="A529" s="113"/>
      <c r="B529" s="200"/>
      <c r="C529" s="113"/>
      <c r="D529" s="201"/>
      <c r="E529" s="201"/>
      <c r="F529" s="113"/>
      <c r="G529" s="113"/>
      <c r="H529" s="113"/>
      <c r="I529" s="203"/>
      <c r="J529" s="203"/>
      <c r="K529" s="204"/>
      <c r="L529" s="201"/>
      <c r="M529" s="201"/>
      <c r="N529" s="201"/>
      <c r="O529" s="201"/>
      <c r="P529" s="113"/>
      <c r="Q529" s="113"/>
      <c r="R529" s="113"/>
      <c r="S529" s="113"/>
      <c r="T529" s="201"/>
      <c r="U529" s="113"/>
      <c r="V529" s="113"/>
      <c r="W529" s="113"/>
      <c r="X529" s="113"/>
      <c r="Y529" s="113"/>
      <c r="Z529" s="113"/>
      <c r="AA529" s="113"/>
      <c r="AB529" s="201"/>
      <c r="AC529" s="113"/>
      <c r="AD529" s="113"/>
      <c r="AE529" s="113"/>
      <c r="AF529" s="113"/>
    </row>
    <row r="530" spans="1:32" x14ac:dyDescent="0.2">
      <c r="A530" s="113"/>
      <c r="B530" s="200"/>
      <c r="C530" s="113"/>
      <c r="D530" s="201"/>
      <c r="E530" s="201"/>
      <c r="F530" s="113"/>
      <c r="G530" s="113"/>
      <c r="H530" s="113"/>
      <c r="I530" s="203"/>
      <c r="J530" s="203"/>
      <c r="K530" s="204"/>
      <c r="L530" s="201"/>
      <c r="M530" s="201"/>
      <c r="N530" s="201"/>
      <c r="O530" s="201"/>
      <c r="P530" s="113"/>
      <c r="Q530" s="113"/>
      <c r="R530" s="113"/>
      <c r="S530" s="113"/>
      <c r="T530" s="201"/>
      <c r="U530" s="113"/>
      <c r="V530" s="113"/>
      <c r="W530" s="113"/>
      <c r="X530" s="113"/>
      <c r="Y530" s="113"/>
      <c r="Z530" s="113"/>
      <c r="AA530" s="113"/>
      <c r="AB530" s="201"/>
      <c r="AC530" s="113"/>
      <c r="AD530" s="113"/>
      <c r="AE530" s="113"/>
      <c r="AF530" s="113"/>
    </row>
    <row r="531" spans="1:32" x14ac:dyDescent="0.2">
      <c r="A531" s="113"/>
      <c r="B531" s="200"/>
      <c r="C531" s="113"/>
      <c r="D531" s="201"/>
      <c r="E531" s="201"/>
      <c r="F531" s="113"/>
      <c r="G531" s="113"/>
      <c r="H531" s="113"/>
      <c r="I531" s="203"/>
      <c r="J531" s="203"/>
      <c r="K531" s="204"/>
      <c r="L531" s="201"/>
      <c r="M531" s="201"/>
      <c r="N531" s="201"/>
      <c r="O531" s="201"/>
      <c r="P531" s="113"/>
      <c r="Q531" s="113"/>
      <c r="R531" s="113"/>
      <c r="S531" s="113"/>
      <c r="T531" s="201"/>
      <c r="U531" s="113"/>
      <c r="V531" s="113"/>
      <c r="W531" s="113"/>
      <c r="X531" s="113"/>
      <c r="Y531" s="113"/>
      <c r="Z531" s="113"/>
      <c r="AA531" s="113"/>
      <c r="AB531" s="201"/>
      <c r="AC531" s="113"/>
      <c r="AD531" s="113"/>
      <c r="AE531" s="113"/>
      <c r="AF531" s="113"/>
    </row>
    <row r="532" spans="1:32" x14ac:dyDescent="0.2">
      <c r="A532" s="113"/>
      <c r="B532" s="200"/>
      <c r="C532" s="113"/>
      <c r="D532" s="201"/>
      <c r="E532" s="201"/>
      <c r="F532" s="113"/>
      <c r="G532" s="113"/>
      <c r="H532" s="113"/>
      <c r="I532" s="203"/>
      <c r="J532" s="203"/>
      <c r="K532" s="204"/>
      <c r="L532" s="201"/>
      <c r="M532" s="201"/>
      <c r="N532" s="201"/>
      <c r="O532" s="201"/>
      <c r="P532" s="113"/>
      <c r="Q532" s="113"/>
      <c r="R532" s="113"/>
      <c r="S532" s="113"/>
      <c r="T532" s="201"/>
      <c r="U532" s="113"/>
      <c r="V532" s="113"/>
      <c r="W532" s="113"/>
      <c r="X532" s="113"/>
      <c r="Y532" s="113"/>
      <c r="Z532" s="113"/>
      <c r="AA532" s="113"/>
      <c r="AB532" s="201"/>
      <c r="AC532" s="113"/>
      <c r="AD532" s="113"/>
      <c r="AE532" s="113"/>
      <c r="AF532" s="113"/>
    </row>
    <row r="533" spans="1:32" x14ac:dyDescent="0.2">
      <c r="A533" s="113"/>
      <c r="B533" s="200"/>
      <c r="C533" s="113"/>
      <c r="D533" s="201"/>
      <c r="E533" s="201"/>
      <c r="F533" s="113"/>
      <c r="G533" s="113"/>
      <c r="H533" s="113"/>
      <c r="I533" s="203"/>
      <c r="J533" s="203"/>
      <c r="K533" s="204"/>
      <c r="L533" s="201"/>
      <c r="M533" s="201"/>
      <c r="N533" s="201"/>
      <c r="O533" s="201"/>
      <c r="P533" s="113"/>
      <c r="Q533" s="113"/>
      <c r="R533" s="113"/>
      <c r="S533" s="113"/>
      <c r="T533" s="201"/>
      <c r="U533" s="113"/>
      <c r="V533" s="113"/>
      <c r="W533" s="113"/>
      <c r="X533" s="113"/>
      <c r="Y533" s="113"/>
      <c r="Z533" s="113"/>
      <c r="AA533" s="113"/>
      <c r="AB533" s="201"/>
      <c r="AC533" s="113"/>
      <c r="AD533" s="113"/>
      <c r="AE533" s="113"/>
      <c r="AF533" s="113"/>
    </row>
    <row r="534" spans="1:32" x14ac:dyDescent="0.2">
      <c r="A534" s="113"/>
      <c r="B534" s="200"/>
      <c r="C534" s="113"/>
      <c r="D534" s="201"/>
      <c r="E534" s="201"/>
      <c r="F534" s="113"/>
      <c r="G534" s="113"/>
      <c r="H534" s="113"/>
      <c r="I534" s="203"/>
      <c r="J534" s="203"/>
      <c r="K534" s="204"/>
      <c r="L534" s="201"/>
      <c r="M534" s="201"/>
      <c r="N534" s="201"/>
      <c r="O534" s="201"/>
      <c r="P534" s="113"/>
      <c r="Q534" s="113"/>
      <c r="R534" s="113"/>
      <c r="S534" s="113"/>
      <c r="T534" s="201"/>
      <c r="U534" s="113"/>
      <c r="V534" s="113"/>
      <c r="W534" s="113"/>
      <c r="X534" s="113"/>
      <c r="Y534" s="113"/>
      <c r="Z534" s="113"/>
      <c r="AA534" s="113"/>
      <c r="AB534" s="201"/>
      <c r="AC534" s="113"/>
      <c r="AD534" s="113"/>
      <c r="AE534" s="113"/>
      <c r="AF534" s="113"/>
    </row>
    <row r="535" spans="1:32" x14ac:dyDescent="0.2">
      <c r="A535" s="113"/>
      <c r="B535" s="200"/>
      <c r="C535" s="113"/>
      <c r="D535" s="201"/>
      <c r="E535" s="201"/>
      <c r="F535" s="113"/>
      <c r="G535" s="113"/>
      <c r="H535" s="113"/>
      <c r="I535" s="203"/>
      <c r="J535" s="203"/>
      <c r="K535" s="204"/>
      <c r="L535" s="201"/>
      <c r="M535" s="201"/>
      <c r="N535" s="201"/>
      <c r="O535" s="201"/>
      <c r="P535" s="113"/>
      <c r="Q535" s="113"/>
      <c r="R535" s="113"/>
      <c r="S535" s="113"/>
      <c r="T535" s="201"/>
      <c r="U535" s="113"/>
      <c r="V535" s="113"/>
      <c r="W535" s="113"/>
      <c r="X535" s="113"/>
      <c r="Y535" s="113"/>
      <c r="Z535" s="113"/>
      <c r="AA535" s="113"/>
      <c r="AB535" s="201"/>
      <c r="AC535" s="113"/>
      <c r="AD535" s="113"/>
      <c r="AE535" s="113"/>
      <c r="AF535" s="113"/>
    </row>
    <row r="536" spans="1:32" x14ac:dyDescent="0.2">
      <c r="A536" s="113"/>
      <c r="B536" s="200"/>
      <c r="C536" s="113"/>
      <c r="D536" s="201"/>
      <c r="E536" s="201"/>
      <c r="F536" s="113"/>
      <c r="G536" s="113"/>
      <c r="H536" s="113"/>
      <c r="I536" s="203"/>
      <c r="J536" s="203"/>
      <c r="K536" s="204"/>
      <c r="L536" s="201"/>
      <c r="M536" s="201"/>
      <c r="N536" s="201"/>
      <c r="O536" s="201"/>
      <c r="P536" s="113"/>
      <c r="Q536" s="113"/>
      <c r="R536" s="113"/>
      <c r="S536" s="113"/>
      <c r="T536" s="201"/>
      <c r="U536" s="113"/>
      <c r="V536" s="113"/>
      <c r="W536" s="113"/>
      <c r="X536" s="113"/>
      <c r="Y536" s="113"/>
      <c r="Z536" s="113"/>
      <c r="AA536" s="113"/>
      <c r="AB536" s="201"/>
      <c r="AC536" s="113"/>
      <c r="AD536" s="113"/>
      <c r="AE536" s="113"/>
      <c r="AF536" s="113"/>
    </row>
    <row r="537" spans="1:32" x14ac:dyDescent="0.2">
      <c r="A537" s="113"/>
      <c r="B537" s="200"/>
      <c r="C537" s="113"/>
      <c r="D537" s="201"/>
      <c r="E537" s="201"/>
      <c r="F537" s="113"/>
      <c r="G537" s="113"/>
      <c r="H537" s="113"/>
      <c r="I537" s="203"/>
      <c r="J537" s="203"/>
      <c r="K537" s="204"/>
      <c r="L537" s="201"/>
      <c r="M537" s="201"/>
      <c r="N537" s="201"/>
      <c r="O537" s="201"/>
      <c r="P537" s="113"/>
      <c r="Q537" s="113"/>
      <c r="R537" s="113"/>
      <c r="S537" s="113"/>
      <c r="T537" s="201"/>
      <c r="U537" s="113"/>
      <c r="V537" s="113"/>
      <c r="W537" s="113"/>
      <c r="X537" s="113"/>
      <c r="Y537" s="113"/>
      <c r="Z537" s="113"/>
      <c r="AA537" s="113"/>
      <c r="AB537" s="201"/>
      <c r="AC537" s="113"/>
      <c r="AD537" s="113"/>
      <c r="AE537" s="113"/>
      <c r="AF537" s="113"/>
    </row>
    <row r="538" spans="1:32" x14ac:dyDescent="0.2">
      <c r="A538" s="113"/>
      <c r="B538" s="200"/>
      <c r="C538" s="113"/>
      <c r="D538" s="201"/>
      <c r="E538" s="201"/>
      <c r="F538" s="113"/>
      <c r="G538" s="113"/>
      <c r="H538" s="113"/>
      <c r="I538" s="203"/>
      <c r="J538" s="203"/>
      <c r="K538" s="204"/>
      <c r="L538" s="201"/>
      <c r="M538" s="201"/>
      <c r="N538" s="201"/>
      <c r="O538" s="201"/>
      <c r="P538" s="113"/>
      <c r="Q538" s="113"/>
      <c r="R538" s="113"/>
      <c r="S538" s="113"/>
      <c r="T538" s="201"/>
      <c r="U538" s="113"/>
      <c r="V538" s="113"/>
      <c r="W538" s="113"/>
      <c r="X538" s="113"/>
      <c r="Y538" s="113"/>
      <c r="Z538" s="113"/>
      <c r="AA538" s="113"/>
      <c r="AB538" s="201"/>
      <c r="AC538" s="113"/>
      <c r="AD538" s="113"/>
      <c r="AE538" s="113"/>
      <c r="AF538" s="113"/>
    </row>
    <row r="539" spans="1:32" x14ac:dyDescent="0.2">
      <c r="A539" s="113"/>
      <c r="B539" s="200"/>
      <c r="C539" s="113"/>
      <c r="D539" s="201"/>
      <c r="E539" s="201"/>
      <c r="F539" s="113"/>
      <c r="G539" s="113"/>
      <c r="H539" s="113"/>
      <c r="I539" s="203"/>
      <c r="J539" s="203"/>
      <c r="K539" s="204"/>
      <c r="L539" s="201"/>
      <c r="M539" s="201"/>
      <c r="N539" s="201"/>
      <c r="O539" s="201"/>
      <c r="P539" s="113"/>
      <c r="Q539" s="113"/>
      <c r="R539" s="113"/>
      <c r="S539" s="113"/>
      <c r="T539" s="201"/>
      <c r="U539" s="113"/>
      <c r="V539" s="113"/>
      <c r="W539" s="113"/>
      <c r="X539" s="113"/>
      <c r="Y539" s="113"/>
      <c r="Z539" s="113"/>
      <c r="AA539" s="113"/>
      <c r="AB539" s="201"/>
      <c r="AC539" s="113"/>
      <c r="AD539" s="113"/>
      <c r="AE539" s="113"/>
      <c r="AF539" s="113"/>
    </row>
    <row r="540" spans="1:32" x14ac:dyDescent="0.2">
      <c r="A540" s="113"/>
      <c r="B540" s="200"/>
      <c r="C540" s="113"/>
      <c r="D540" s="201"/>
      <c r="E540" s="201"/>
      <c r="F540" s="113"/>
      <c r="G540" s="113"/>
      <c r="H540" s="113"/>
      <c r="I540" s="203"/>
      <c r="J540" s="203"/>
      <c r="K540" s="204"/>
      <c r="L540" s="201"/>
      <c r="M540" s="201"/>
      <c r="N540" s="201"/>
      <c r="O540" s="201"/>
      <c r="P540" s="113"/>
      <c r="Q540" s="113"/>
      <c r="R540" s="113"/>
      <c r="S540" s="113"/>
      <c r="T540" s="201"/>
      <c r="U540" s="113"/>
      <c r="V540" s="113"/>
      <c r="W540" s="113"/>
      <c r="X540" s="113"/>
      <c r="Y540" s="113"/>
      <c r="Z540" s="113"/>
      <c r="AA540" s="113"/>
      <c r="AB540" s="201"/>
      <c r="AC540" s="113"/>
      <c r="AD540" s="113"/>
      <c r="AE540" s="113"/>
      <c r="AF540" s="113"/>
    </row>
    <row r="541" spans="1:32" x14ac:dyDescent="0.2">
      <c r="A541" s="113"/>
      <c r="B541" s="200"/>
      <c r="C541" s="113"/>
      <c r="D541" s="201"/>
      <c r="E541" s="201"/>
      <c r="F541" s="113"/>
      <c r="G541" s="113"/>
      <c r="H541" s="113"/>
      <c r="I541" s="203"/>
      <c r="J541" s="203"/>
      <c r="K541" s="204"/>
      <c r="L541" s="201"/>
      <c r="M541" s="201"/>
      <c r="N541" s="201"/>
      <c r="O541" s="201"/>
      <c r="P541" s="113"/>
      <c r="Q541" s="113"/>
      <c r="R541" s="113"/>
      <c r="S541" s="113"/>
      <c r="T541" s="201"/>
      <c r="U541" s="113"/>
      <c r="V541" s="113"/>
      <c r="W541" s="113"/>
      <c r="X541" s="113"/>
      <c r="Y541" s="113"/>
      <c r="Z541" s="113"/>
      <c r="AA541" s="113"/>
      <c r="AB541" s="201"/>
      <c r="AC541" s="113"/>
      <c r="AD541" s="113"/>
      <c r="AE541" s="113"/>
      <c r="AF541" s="113"/>
    </row>
    <row r="542" spans="1:32" x14ac:dyDescent="0.2">
      <c r="A542" s="113"/>
      <c r="B542" s="200"/>
      <c r="C542" s="113"/>
      <c r="D542" s="201"/>
      <c r="E542" s="201"/>
      <c r="F542" s="113"/>
      <c r="G542" s="113"/>
      <c r="H542" s="113"/>
      <c r="I542" s="203"/>
      <c r="J542" s="203"/>
      <c r="K542" s="204"/>
      <c r="L542" s="201"/>
      <c r="M542" s="201"/>
      <c r="N542" s="201"/>
      <c r="O542" s="201"/>
      <c r="P542" s="113"/>
      <c r="Q542" s="113"/>
      <c r="R542" s="113"/>
      <c r="S542" s="113"/>
      <c r="T542" s="201"/>
      <c r="U542" s="113"/>
      <c r="V542" s="113"/>
      <c r="W542" s="113"/>
      <c r="X542" s="113"/>
      <c r="Y542" s="113"/>
      <c r="Z542" s="113"/>
      <c r="AA542" s="113"/>
      <c r="AB542" s="201"/>
      <c r="AC542" s="113"/>
      <c r="AD542" s="113"/>
      <c r="AE542" s="113"/>
      <c r="AF542" s="113"/>
    </row>
    <row r="543" spans="1:32" x14ac:dyDescent="0.2">
      <c r="A543" s="113"/>
      <c r="B543" s="200"/>
      <c r="C543" s="113"/>
      <c r="D543" s="201"/>
      <c r="E543" s="201"/>
      <c r="F543" s="113"/>
      <c r="G543" s="113"/>
      <c r="H543" s="113"/>
      <c r="I543" s="203"/>
      <c r="J543" s="203"/>
      <c r="K543" s="204"/>
      <c r="L543" s="201"/>
      <c r="M543" s="201"/>
      <c r="N543" s="201"/>
      <c r="O543" s="201"/>
      <c r="P543" s="113"/>
      <c r="Q543" s="113"/>
      <c r="R543" s="113"/>
      <c r="S543" s="113"/>
      <c r="T543" s="201"/>
      <c r="U543" s="113"/>
      <c r="V543" s="113"/>
      <c r="W543" s="113"/>
      <c r="X543" s="113"/>
      <c r="Y543" s="113"/>
      <c r="Z543" s="113"/>
      <c r="AA543" s="113"/>
      <c r="AB543" s="201"/>
      <c r="AC543" s="113"/>
      <c r="AD543" s="113"/>
      <c r="AE543" s="113"/>
      <c r="AF543" s="113"/>
    </row>
    <row r="544" spans="1:32" x14ac:dyDescent="0.2">
      <c r="A544" s="113"/>
      <c r="B544" s="200"/>
      <c r="C544" s="113"/>
      <c r="D544" s="201"/>
      <c r="E544" s="201"/>
      <c r="F544" s="113"/>
      <c r="G544" s="113"/>
      <c r="H544" s="113"/>
      <c r="I544" s="203"/>
      <c r="J544" s="203"/>
      <c r="K544" s="204"/>
      <c r="L544" s="201"/>
      <c r="M544" s="201"/>
      <c r="N544" s="201"/>
      <c r="O544" s="201"/>
      <c r="P544" s="113"/>
      <c r="Q544" s="113"/>
      <c r="R544" s="113"/>
      <c r="S544" s="113"/>
      <c r="T544" s="201"/>
      <c r="U544" s="113"/>
      <c r="V544" s="113"/>
      <c r="W544" s="113"/>
      <c r="X544" s="113"/>
      <c r="Y544" s="113"/>
      <c r="Z544" s="113"/>
      <c r="AA544" s="113"/>
      <c r="AB544" s="201"/>
      <c r="AC544" s="113"/>
      <c r="AD544" s="113"/>
      <c r="AE544" s="113"/>
      <c r="AF544" s="113"/>
    </row>
    <row r="545" spans="1:32" x14ac:dyDescent="0.2">
      <c r="A545" s="113"/>
      <c r="B545" s="200"/>
      <c r="C545" s="113"/>
      <c r="D545" s="201"/>
      <c r="E545" s="201"/>
      <c r="F545" s="113"/>
      <c r="G545" s="113"/>
      <c r="H545" s="113"/>
      <c r="I545" s="203"/>
      <c r="J545" s="203"/>
      <c r="K545" s="204"/>
      <c r="L545" s="201"/>
      <c r="M545" s="201"/>
      <c r="N545" s="201"/>
      <c r="O545" s="201"/>
      <c r="P545" s="113"/>
      <c r="Q545" s="113"/>
      <c r="R545" s="113"/>
      <c r="S545" s="113"/>
      <c r="T545" s="201"/>
      <c r="U545" s="113"/>
      <c r="V545" s="113"/>
      <c r="W545" s="113"/>
      <c r="X545" s="113"/>
      <c r="Y545" s="113"/>
      <c r="Z545" s="113"/>
      <c r="AA545" s="113"/>
      <c r="AB545" s="201"/>
      <c r="AC545" s="113"/>
      <c r="AD545" s="113"/>
      <c r="AE545" s="113"/>
      <c r="AF545" s="113"/>
    </row>
    <row r="546" spans="1:32" x14ac:dyDescent="0.2">
      <c r="A546" s="113"/>
      <c r="B546" s="200"/>
      <c r="C546" s="113"/>
      <c r="D546" s="201"/>
      <c r="E546" s="201"/>
      <c r="F546" s="113"/>
      <c r="G546" s="113"/>
      <c r="H546" s="113"/>
      <c r="I546" s="203"/>
      <c r="J546" s="203"/>
      <c r="K546" s="204"/>
      <c r="L546" s="201"/>
      <c r="M546" s="201"/>
      <c r="N546" s="201"/>
      <c r="O546" s="201"/>
      <c r="P546" s="113"/>
      <c r="Q546" s="113"/>
      <c r="R546" s="113"/>
      <c r="S546" s="113"/>
      <c r="T546" s="201"/>
      <c r="U546" s="113"/>
      <c r="V546" s="113"/>
      <c r="W546" s="113"/>
      <c r="X546" s="113"/>
      <c r="Y546" s="113"/>
      <c r="Z546" s="113"/>
      <c r="AA546" s="113"/>
      <c r="AB546" s="201"/>
      <c r="AC546" s="113"/>
      <c r="AD546" s="113"/>
      <c r="AE546" s="113"/>
      <c r="AF546" s="113"/>
    </row>
    <row r="547" spans="1:32" x14ac:dyDescent="0.2">
      <c r="A547" s="113"/>
      <c r="B547" s="200"/>
      <c r="C547" s="113"/>
      <c r="D547" s="201"/>
      <c r="E547" s="201"/>
      <c r="F547" s="113"/>
      <c r="G547" s="113"/>
      <c r="H547" s="113"/>
      <c r="I547" s="203"/>
      <c r="J547" s="203"/>
      <c r="K547" s="204"/>
      <c r="L547" s="201"/>
      <c r="M547" s="201"/>
      <c r="N547" s="201"/>
      <c r="O547" s="201"/>
      <c r="P547" s="113"/>
      <c r="Q547" s="113"/>
      <c r="R547" s="113"/>
      <c r="S547" s="113"/>
      <c r="T547" s="201"/>
      <c r="U547" s="113"/>
      <c r="V547" s="113"/>
      <c r="W547" s="113"/>
      <c r="X547" s="113"/>
      <c r="Y547" s="113"/>
      <c r="Z547" s="113"/>
      <c r="AA547" s="113"/>
      <c r="AB547" s="201"/>
      <c r="AC547" s="113"/>
      <c r="AD547" s="113"/>
      <c r="AE547" s="113"/>
      <c r="AF547" s="113"/>
    </row>
    <row r="548" spans="1:32" x14ac:dyDescent="0.2">
      <c r="A548" s="113"/>
      <c r="B548" s="200"/>
      <c r="C548" s="113"/>
      <c r="D548" s="201"/>
      <c r="E548" s="201"/>
      <c r="F548" s="113"/>
      <c r="G548" s="113"/>
      <c r="H548" s="113"/>
      <c r="I548" s="203"/>
      <c r="J548" s="203"/>
      <c r="K548" s="204"/>
      <c r="L548" s="201"/>
      <c r="M548" s="201"/>
      <c r="N548" s="201"/>
      <c r="O548" s="201"/>
      <c r="P548" s="113"/>
      <c r="Q548" s="113"/>
      <c r="R548" s="113"/>
      <c r="S548" s="113"/>
      <c r="T548" s="201"/>
      <c r="U548" s="113"/>
      <c r="V548" s="113"/>
      <c r="W548" s="113"/>
      <c r="X548" s="113"/>
      <c r="Y548" s="113"/>
      <c r="Z548" s="113"/>
      <c r="AA548" s="113"/>
      <c r="AB548" s="201"/>
      <c r="AC548" s="113"/>
      <c r="AD548" s="113"/>
      <c r="AE548" s="113"/>
      <c r="AF548" s="113"/>
    </row>
    <row r="549" spans="1:32" x14ac:dyDescent="0.2">
      <c r="A549" s="113"/>
      <c r="B549" s="200"/>
      <c r="C549" s="113"/>
      <c r="D549" s="201"/>
      <c r="E549" s="201"/>
      <c r="F549" s="113"/>
      <c r="G549" s="113"/>
      <c r="H549" s="113"/>
      <c r="I549" s="203"/>
      <c r="J549" s="203"/>
      <c r="K549" s="204"/>
      <c r="L549" s="201"/>
      <c r="M549" s="201"/>
      <c r="N549" s="201"/>
      <c r="O549" s="201"/>
      <c r="P549" s="113"/>
      <c r="Q549" s="113"/>
      <c r="R549" s="113"/>
      <c r="S549" s="113"/>
      <c r="T549" s="201"/>
      <c r="U549" s="113"/>
      <c r="V549" s="113"/>
      <c r="W549" s="113"/>
      <c r="X549" s="113"/>
      <c r="Y549" s="113"/>
      <c r="Z549" s="113"/>
      <c r="AA549" s="113"/>
      <c r="AB549" s="201"/>
      <c r="AC549" s="113"/>
      <c r="AD549" s="113"/>
      <c r="AE549" s="113"/>
      <c r="AF549" s="113"/>
    </row>
    <row r="550" spans="1:32" x14ac:dyDescent="0.2">
      <c r="A550" s="113"/>
      <c r="B550" s="200"/>
      <c r="C550" s="113"/>
      <c r="D550" s="201"/>
      <c r="E550" s="201"/>
      <c r="F550" s="113"/>
      <c r="G550" s="113"/>
      <c r="H550" s="113"/>
      <c r="I550" s="203"/>
      <c r="J550" s="203"/>
      <c r="K550" s="204"/>
      <c r="L550" s="201"/>
      <c r="M550" s="201"/>
      <c r="N550" s="201"/>
      <c r="O550" s="201"/>
      <c r="P550" s="113"/>
      <c r="Q550" s="113"/>
      <c r="R550" s="113"/>
      <c r="S550" s="113"/>
      <c r="T550" s="201"/>
      <c r="U550" s="113"/>
      <c r="V550" s="113"/>
      <c r="W550" s="113"/>
      <c r="X550" s="113"/>
      <c r="Y550" s="113"/>
      <c r="Z550" s="113"/>
      <c r="AA550" s="113"/>
      <c r="AB550" s="201"/>
      <c r="AC550" s="113"/>
      <c r="AD550" s="113"/>
      <c r="AE550" s="113"/>
      <c r="AF550" s="113"/>
    </row>
    <row r="551" spans="1:32" x14ac:dyDescent="0.2">
      <c r="A551" s="113"/>
      <c r="B551" s="200"/>
      <c r="C551" s="113"/>
      <c r="D551" s="201"/>
      <c r="E551" s="201"/>
      <c r="F551" s="113"/>
      <c r="G551" s="113"/>
      <c r="H551" s="113"/>
      <c r="I551" s="203"/>
      <c r="J551" s="203"/>
      <c r="K551" s="204"/>
      <c r="L551" s="201"/>
      <c r="M551" s="201"/>
      <c r="N551" s="201"/>
      <c r="O551" s="201"/>
      <c r="P551" s="113"/>
      <c r="Q551" s="113"/>
      <c r="R551" s="113"/>
      <c r="S551" s="113"/>
      <c r="T551" s="201"/>
      <c r="U551" s="113"/>
      <c r="V551" s="113"/>
      <c r="W551" s="113"/>
      <c r="X551" s="113"/>
      <c r="Y551" s="113"/>
      <c r="Z551" s="113"/>
      <c r="AA551" s="113"/>
      <c r="AB551" s="201"/>
      <c r="AC551" s="113"/>
      <c r="AD551" s="113"/>
      <c r="AE551" s="113"/>
      <c r="AF551" s="113"/>
    </row>
    <row r="552" spans="1:32" x14ac:dyDescent="0.2">
      <c r="A552" s="113"/>
      <c r="B552" s="200"/>
      <c r="C552" s="113"/>
      <c r="D552" s="201"/>
      <c r="E552" s="201"/>
      <c r="F552" s="113"/>
      <c r="G552" s="113"/>
      <c r="H552" s="113"/>
      <c r="I552" s="203"/>
      <c r="J552" s="203"/>
      <c r="K552" s="204"/>
      <c r="L552" s="201"/>
      <c r="M552" s="201"/>
      <c r="N552" s="201"/>
      <c r="O552" s="201"/>
      <c r="P552" s="113"/>
      <c r="Q552" s="113"/>
      <c r="R552" s="113"/>
      <c r="S552" s="113"/>
      <c r="T552" s="201"/>
      <c r="U552" s="113"/>
      <c r="V552" s="113"/>
      <c r="W552" s="113"/>
      <c r="X552" s="113"/>
      <c r="Y552" s="113"/>
      <c r="Z552" s="113"/>
      <c r="AA552" s="113"/>
      <c r="AB552" s="201"/>
      <c r="AC552" s="113"/>
      <c r="AD552" s="113"/>
      <c r="AE552" s="113"/>
      <c r="AF552" s="113"/>
    </row>
    <row r="553" spans="1:32" x14ac:dyDescent="0.2">
      <c r="A553" s="113"/>
      <c r="B553" s="200"/>
      <c r="C553" s="113"/>
      <c r="D553" s="201"/>
      <c r="E553" s="201"/>
      <c r="F553" s="113"/>
      <c r="G553" s="113"/>
      <c r="H553" s="113"/>
      <c r="I553" s="203"/>
      <c r="J553" s="203"/>
      <c r="K553" s="204"/>
      <c r="L553" s="201"/>
      <c r="M553" s="201"/>
      <c r="N553" s="201"/>
      <c r="O553" s="201"/>
      <c r="P553" s="113"/>
      <c r="Q553" s="113"/>
      <c r="R553" s="113"/>
      <c r="S553" s="113"/>
      <c r="T553" s="201"/>
      <c r="U553" s="113"/>
      <c r="V553" s="113"/>
      <c r="W553" s="113"/>
      <c r="X553" s="113"/>
      <c r="Y553" s="113"/>
      <c r="Z553" s="113"/>
      <c r="AA553" s="113"/>
      <c r="AB553" s="201"/>
      <c r="AC553" s="113"/>
      <c r="AD553" s="113"/>
      <c r="AE553" s="113"/>
      <c r="AF553" s="113"/>
    </row>
    <row r="554" spans="1:32" x14ac:dyDescent="0.2">
      <c r="A554" s="113"/>
      <c r="B554" s="200"/>
      <c r="C554" s="113"/>
      <c r="D554" s="201"/>
      <c r="E554" s="201"/>
      <c r="F554" s="113"/>
      <c r="G554" s="113"/>
      <c r="H554" s="113"/>
      <c r="I554" s="203"/>
      <c r="J554" s="203"/>
      <c r="K554" s="204"/>
      <c r="L554" s="201"/>
      <c r="M554" s="201"/>
      <c r="N554" s="201"/>
      <c r="O554" s="201"/>
      <c r="P554" s="113"/>
      <c r="Q554" s="113"/>
      <c r="R554" s="113"/>
      <c r="S554" s="113"/>
      <c r="T554" s="201"/>
      <c r="U554" s="113"/>
      <c r="V554" s="113"/>
      <c r="W554" s="113"/>
      <c r="X554" s="113"/>
      <c r="Y554" s="113"/>
      <c r="Z554" s="113"/>
      <c r="AA554" s="113"/>
      <c r="AB554" s="201"/>
      <c r="AC554" s="113"/>
      <c r="AD554" s="113"/>
      <c r="AE554" s="113"/>
      <c r="AF554" s="113"/>
    </row>
    <row r="555" spans="1:32" x14ac:dyDescent="0.2">
      <c r="A555" s="113"/>
      <c r="B555" s="200"/>
      <c r="C555" s="113"/>
      <c r="D555" s="201"/>
      <c r="E555" s="201"/>
      <c r="F555" s="113"/>
      <c r="G555" s="113"/>
      <c r="H555" s="113"/>
      <c r="I555" s="203"/>
      <c r="J555" s="203"/>
      <c r="K555" s="204"/>
      <c r="L555" s="201"/>
      <c r="M555" s="201"/>
      <c r="N555" s="201"/>
      <c r="O555" s="201"/>
      <c r="P555" s="113"/>
      <c r="Q555" s="113"/>
      <c r="R555" s="113"/>
      <c r="S555" s="113"/>
      <c r="T555" s="201"/>
      <c r="U555" s="113"/>
      <c r="V555" s="113"/>
      <c r="W555" s="113"/>
      <c r="X555" s="113"/>
      <c r="Y555" s="113"/>
      <c r="Z555" s="113"/>
      <c r="AA555" s="113"/>
      <c r="AB555" s="201"/>
      <c r="AC555" s="113"/>
      <c r="AD555" s="113"/>
      <c r="AE555" s="113"/>
      <c r="AF555" s="113"/>
    </row>
    <row r="556" spans="1:32" x14ac:dyDescent="0.2">
      <c r="A556" s="113"/>
      <c r="B556" s="200"/>
      <c r="C556" s="113"/>
      <c r="D556" s="201"/>
      <c r="E556" s="201"/>
      <c r="F556" s="113"/>
      <c r="G556" s="113"/>
      <c r="H556" s="113"/>
      <c r="I556" s="203"/>
      <c r="J556" s="203"/>
      <c r="K556" s="204"/>
      <c r="L556" s="201"/>
      <c r="M556" s="201"/>
      <c r="N556" s="201"/>
      <c r="O556" s="201"/>
      <c r="P556" s="113"/>
      <c r="Q556" s="113"/>
      <c r="R556" s="113"/>
      <c r="S556" s="113"/>
      <c r="T556" s="201"/>
      <c r="U556" s="113"/>
      <c r="V556" s="113"/>
      <c r="W556" s="113"/>
      <c r="X556" s="113"/>
      <c r="Y556" s="113"/>
      <c r="Z556" s="113"/>
      <c r="AA556" s="113"/>
      <c r="AB556" s="201"/>
      <c r="AC556" s="113"/>
      <c r="AD556" s="113"/>
      <c r="AE556" s="113"/>
      <c r="AF556" s="113"/>
    </row>
    <row r="557" spans="1:32" x14ac:dyDescent="0.2">
      <c r="A557" s="113"/>
      <c r="B557" s="200"/>
      <c r="C557" s="113"/>
      <c r="D557" s="201"/>
      <c r="E557" s="201"/>
      <c r="F557" s="113"/>
      <c r="G557" s="113"/>
      <c r="H557" s="113"/>
      <c r="I557" s="203"/>
      <c r="J557" s="203"/>
      <c r="K557" s="204"/>
      <c r="L557" s="201"/>
      <c r="M557" s="201"/>
      <c r="N557" s="201"/>
      <c r="O557" s="201"/>
      <c r="P557" s="113"/>
      <c r="Q557" s="113"/>
      <c r="R557" s="113"/>
      <c r="S557" s="113"/>
      <c r="T557" s="201"/>
      <c r="U557" s="113"/>
      <c r="V557" s="113"/>
      <c r="W557" s="113"/>
      <c r="X557" s="113"/>
      <c r="Y557" s="113"/>
      <c r="Z557" s="113"/>
      <c r="AA557" s="113"/>
      <c r="AB557" s="201"/>
      <c r="AC557" s="113"/>
      <c r="AD557" s="113"/>
      <c r="AE557" s="113"/>
      <c r="AF557" s="113"/>
    </row>
    <row r="558" spans="1:32" x14ac:dyDescent="0.2">
      <c r="A558" s="113"/>
      <c r="B558" s="200"/>
      <c r="C558" s="113"/>
      <c r="D558" s="201"/>
      <c r="E558" s="201"/>
      <c r="F558" s="113"/>
      <c r="G558" s="113"/>
      <c r="H558" s="113"/>
      <c r="I558" s="203"/>
      <c r="J558" s="203"/>
      <c r="K558" s="204"/>
      <c r="L558" s="201"/>
      <c r="M558" s="201"/>
      <c r="N558" s="201"/>
      <c r="O558" s="201"/>
      <c r="P558" s="113"/>
      <c r="Q558" s="113"/>
      <c r="R558" s="113"/>
      <c r="S558" s="113"/>
      <c r="T558" s="201"/>
      <c r="U558" s="113"/>
      <c r="V558" s="113"/>
      <c r="W558" s="113"/>
      <c r="X558" s="113"/>
      <c r="Y558" s="113"/>
      <c r="Z558" s="113"/>
      <c r="AA558" s="113"/>
      <c r="AB558" s="201"/>
      <c r="AC558" s="113"/>
      <c r="AD558" s="113"/>
      <c r="AE558" s="113"/>
      <c r="AF558" s="113"/>
    </row>
    <row r="559" spans="1:32" x14ac:dyDescent="0.2">
      <c r="A559" s="113"/>
      <c r="B559" s="200"/>
      <c r="C559" s="113"/>
      <c r="D559" s="201"/>
      <c r="E559" s="201"/>
      <c r="F559" s="113"/>
      <c r="G559" s="113"/>
      <c r="H559" s="113"/>
      <c r="I559" s="203"/>
      <c r="J559" s="203"/>
      <c r="K559" s="204"/>
      <c r="L559" s="201"/>
      <c r="M559" s="201"/>
      <c r="N559" s="201"/>
      <c r="O559" s="201"/>
      <c r="P559" s="113"/>
      <c r="Q559" s="113"/>
      <c r="R559" s="113"/>
      <c r="S559" s="113"/>
      <c r="T559" s="201"/>
      <c r="U559" s="113"/>
      <c r="V559" s="113"/>
      <c r="W559" s="113"/>
      <c r="X559" s="113"/>
      <c r="Y559" s="113"/>
      <c r="Z559" s="113"/>
      <c r="AA559" s="113"/>
      <c r="AB559" s="201"/>
      <c r="AC559" s="113"/>
      <c r="AD559" s="113"/>
      <c r="AE559" s="113"/>
      <c r="AF559" s="113"/>
    </row>
    <row r="560" spans="1:32" x14ac:dyDescent="0.2">
      <c r="A560" s="113"/>
      <c r="B560" s="200"/>
      <c r="C560" s="113"/>
      <c r="D560" s="201"/>
      <c r="E560" s="201"/>
      <c r="F560" s="113"/>
      <c r="G560" s="113"/>
      <c r="H560" s="113"/>
      <c r="I560" s="203"/>
      <c r="J560" s="203"/>
      <c r="K560" s="204"/>
      <c r="L560" s="201"/>
      <c r="M560" s="201"/>
      <c r="N560" s="201"/>
      <c r="O560" s="201"/>
      <c r="P560" s="113"/>
      <c r="Q560" s="113"/>
      <c r="R560" s="113"/>
      <c r="S560" s="113"/>
      <c r="T560" s="201"/>
      <c r="U560" s="113"/>
      <c r="V560" s="113"/>
      <c r="W560" s="113"/>
      <c r="X560" s="113"/>
      <c r="Y560" s="113"/>
      <c r="Z560" s="113"/>
      <c r="AA560" s="113"/>
      <c r="AB560" s="201"/>
      <c r="AC560" s="113"/>
      <c r="AD560" s="113"/>
      <c r="AE560" s="113"/>
      <c r="AF560" s="113"/>
    </row>
    <row r="561" spans="1:32" x14ac:dyDescent="0.2">
      <c r="A561" s="113"/>
      <c r="B561" s="200"/>
      <c r="C561" s="113"/>
      <c r="D561" s="201"/>
      <c r="E561" s="201"/>
      <c r="F561" s="113"/>
      <c r="G561" s="113"/>
      <c r="H561" s="113"/>
      <c r="I561" s="203"/>
      <c r="J561" s="203"/>
      <c r="K561" s="204"/>
      <c r="L561" s="201"/>
      <c r="M561" s="201"/>
      <c r="N561" s="201"/>
      <c r="O561" s="201"/>
      <c r="P561" s="113"/>
      <c r="Q561" s="113"/>
      <c r="R561" s="113"/>
      <c r="S561" s="113"/>
      <c r="T561" s="201"/>
      <c r="U561" s="113"/>
      <c r="V561" s="113"/>
      <c r="W561" s="113"/>
      <c r="X561" s="113"/>
      <c r="Y561" s="113"/>
      <c r="Z561" s="113"/>
      <c r="AA561" s="113"/>
      <c r="AB561" s="201"/>
      <c r="AC561" s="113"/>
      <c r="AD561" s="113"/>
      <c r="AE561" s="113"/>
      <c r="AF561" s="113"/>
    </row>
    <row r="562" spans="1:32" x14ac:dyDescent="0.2">
      <c r="A562" s="113"/>
      <c r="B562" s="200"/>
      <c r="C562" s="113"/>
      <c r="D562" s="201"/>
      <c r="E562" s="201"/>
      <c r="F562" s="113"/>
      <c r="G562" s="113"/>
      <c r="H562" s="113"/>
      <c r="I562" s="203"/>
      <c r="J562" s="203"/>
      <c r="K562" s="204"/>
      <c r="L562" s="201"/>
      <c r="M562" s="201"/>
      <c r="N562" s="201"/>
      <c r="O562" s="201"/>
      <c r="P562" s="113"/>
      <c r="Q562" s="113"/>
      <c r="R562" s="113"/>
      <c r="S562" s="113"/>
      <c r="T562" s="201"/>
      <c r="U562" s="113"/>
      <c r="V562" s="113"/>
      <c r="W562" s="113"/>
      <c r="X562" s="113"/>
      <c r="Y562" s="113"/>
      <c r="Z562" s="113"/>
      <c r="AA562" s="113"/>
      <c r="AB562" s="201"/>
      <c r="AC562" s="113"/>
      <c r="AD562" s="113"/>
      <c r="AE562" s="113"/>
      <c r="AF562" s="113"/>
    </row>
    <row r="563" spans="1:32" x14ac:dyDescent="0.2">
      <c r="A563" s="113"/>
      <c r="B563" s="200"/>
      <c r="C563" s="113"/>
      <c r="D563" s="201"/>
      <c r="E563" s="201"/>
      <c r="F563" s="113"/>
      <c r="G563" s="113"/>
      <c r="H563" s="113"/>
      <c r="I563" s="203"/>
      <c r="J563" s="203"/>
      <c r="K563" s="204"/>
      <c r="L563" s="201"/>
      <c r="M563" s="201"/>
      <c r="N563" s="201"/>
      <c r="O563" s="201"/>
      <c r="P563" s="113"/>
      <c r="Q563" s="113"/>
      <c r="R563" s="113"/>
      <c r="S563" s="113"/>
      <c r="T563" s="201"/>
      <c r="U563" s="113"/>
      <c r="V563" s="113"/>
      <c r="W563" s="113"/>
      <c r="X563" s="113"/>
      <c r="Y563" s="113"/>
      <c r="Z563" s="113"/>
      <c r="AA563" s="113"/>
      <c r="AB563" s="201"/>
      <c r="AC563" s="113"/>
      <c r="AD563" s="113"/>
      <c r="AE563" s="113"/>
      <c r="AF563" s="113"/>
    </row>
    <row r="564" spans="1:32" x14ac:dyDescent="0.2">
      <c r="A564" s="113"/>
      <c r="B564" s="200"/>
      <c r="C564" s="113"/>
      <c r="D564" s="201"/>
      <c r="E564" s="201"/>
      <c r="F564" s="113"/>
      <c r="G564" s="113"/>
      <c r="H564" s="113"/>
      <c r="I564" s="203"/>
      <c r="J564" s="203"/>
      <c r="K564" s="204"/>
      <c r="L564" s="201"/>
      <c r="M564" s="201"/>
      <c r="N564" s="201"/>
      <c r="O564" s="201"/>
      <c r="P564" s="113"/>
      <c r="Q564" s="113"/>
      <c r="R564" s="113"/>
      <c r="S564" s="113"/>
      <c r="T564" s="201"/>
      <c r="U564" s="113"/>
      <c r="V564" s="113"/>
      <c r="W564" s="113"/>
      <c r="X564" s="113"/>
      <c r="Y564" s="113"/>
      <c r="Z564" s="113"/>
      <c r="AA564" s="113"/>
      <c r="AB564" s="201"/>
      <c r="AC564" s="113"/>
      <c r="AD564" s="113"/>
      <c r="AE564" s="113"/>
      <c r="AF564" s="113"/>
    </row>
    <row r="565" spans="1:32" x14ac:dyDescent="0.2">
      <c r="A565" s="113"/>
      <c r="B565" s="200"/>
      <c r="C565" s="113"/>
      <c r="D565" s="201"/>
      <c r="E565" s="201"/>
      <c r="F565" s="113"/>
      <c r="G565" s="113"/>
      <c r="H565" s="113"/>
      <c r="I565" s="203"/>
      <c r="J565" s="203"/>
      <c r="K565" s="204"/>
      <c r="L565" s="201"/>
      <c r="M565" s="201"/>
      <c r="N565" s="201"/>
      <c r="O565" s="201"/>
      <c r="P565" s="113"/>
      <c r="Q565" s="113"/>
      <c r="R565" s="113"/>
      <c r="S565" s="113"/>
      <c r="T565" s="201"/>
      <c r="U565" s="113"/>
      <c r="V565" s="113"/>
      <c r="W565" s="113"/>
      <c r="X565" s="113"/>
      <c r="Y565" s="113"/>
      <c r="Z565" s="113"/>
      <c r="AA565" s="113"/>
      <c r="AB565" s="201"/>
      <c r="AC565" s="113"/>
      <c r="AD565" s="113"/>
      <c r="AE565" s="113"/>
      <c r="AF565" s="113"/>
    </row>
    <row r="566" spans="1:32" x14ac:dyDescent="0.2">
      <c r="A566" s="113"/>
      <c r="B566" s="200"/>
      <c r="C566" s="113"/>
      <c r="D566" s="201"/>
      <c r="E566" s="201"/>
      <c r="F566" s="113"/>
      <c r="G566" s="113"/>
      <c r="H566" s="113"/>
      <c r="I566" s="203"/>
      <c r="J566" s="203"/>
      <c r="K566" s="204"/>
      <c r="L566" s="201"/>
      <c r="M566" s="201"/>
      <c r="N566" s="201"/>
      <c r="O566" s="201"/>
      <c r="P566" s="113"/>
      <c r="Q566" s="113"/>
      <c r="R566" s="113"/>
      <c r="S566" s="113"/>
      <c r="T566" s="201"/>
      <c r="U566" s="113"/>
      <c r="V566" s="113"/>
      <c r="W566" s="113"/>
      <c r="X566" s="113"/>
      <c r="Y566" s="113"/>
      <c r="Z566" s="113"/>
      <c r="AA566" s="113"/>
      <c r="AB566" s="201"/>
      <c r="AC566" s="113"/>
      <c r="AD566" s="113"/>
      <c r="AE566" s="113"/>
      <c r="AF566" s="113"/>
    </row>
    <row r="567" spans="1:32" x14ac:dyDescent="0.2">
      <c r="A567" s="113"/>
      <c r="B567" s="200"/>
      <c r="C567" s="113"/>
      <c r="D567" s="201"/>
      <c r="E567" s="201"/>
      <c r="F567" s="113"/>
      <c r="G567" s="113"/>
      <c r="H567" s="113"/>
      <c r="I567" s="203"/>
      <c r="J567" s="203"/>
      <c r="K567" s="204"/>
      <c r="L567" s="201"/>
      <c r="M567" s="201"/>
      <c r="N567" s="201"/>
      <c r="O567" s="201"/>
      <c r="P567" s="113"/>
      <c r="Q567" s="113"/>
      <c r="R567" s="113"/>
      <c r="S567" s="113"/>
      <c r="T567" s="201"/>
      <c r="U567" s="113"/>
      <c r="V567" s="113"/>
      <c r="W567" s="113"/>
      <c r="X567" s="113"/>
      <c r="Y567" s="113"/>
      <c r="Z567" s="113"/>
      <c r="AA567" s="113"/>
      <c r="AB567" s="201"/>
      <c r="AC567" s="113"/>
      <c r="AD567" s="113"/>
      <c r="AE567" s="113"/>
      <c r="AF567" s="113"/>
    </row>
    <row r="568" spans="1:32" x14ac:dyDescent="0.2">
      <c r="A568" s="113"/>
      <c r="B568" s="200"/>
      <c r="C568" s="113"/>
      <c r="D568" s="201"/>
      <c r="E568" s="201"/>
      <c r="F568" s="113"/>
      <c r="G568" s="113"/>
      <c r="H568" s="113"/>
      <c r="I568" s="203"/>
      <c r="J568" s="203"/>
      <c r="K568" s="204"/>
      <c r="L568" s="201"/>
      <c r="M568" s="201"/>
      <c r="N568" s="201"/>
      <c r="O568" s="201"/>
      <c r="P568" s="113"/>
      <c r="Q568" s="113"/>
      <c r="R568" s="113"/>
      <c r="S568" s="113"/>
      <c r="T568" s="201"/>
      <c r="U568" s="113"/>
      <c r="V568" s="113"/>
      <c r="W568" s="113"/>
      <c r="X568" s="113"/>
      <c r="Y568" s="113"/>
      <c r="Z568" s="113"/>
      <c r="AA568" s="113"/>
      <c r="AB568" s="201"/>
      <c r="AC568" s="113"/>
      <c r="AD568" s="113"/>
      <c r="AE568" s="113"/>
      <c r="AF568" s="113"/>
    </row>
    <row r="569" spans="1:32" x14ac:dyDescent="0.2">
      <c r="A569" s="113"/>
      <c r="B569" s="200"/>
      <c r="C569" s="113"/>
      <c r="D569" s="201"/>
      <c r="E569" s="201"/>
      <c r="F569" s="113"/>
      <c r="G569" s="113"/>
      <c r="H569" s="113"/>
      <c r="I569" s="203"/>
      <c r="J569" s="203"/>
      <c r="K569" s="204"/>
      <c r="L569" s="201"/>
      <c r="M569" s="201"/>
      <c r="N569" s="201"/>
      <c r="O569" s="201"/>
      <c r="P569" s="113"/>
      <c r="Q569" s="113"/>
      <c r="R569" s="113"/>
      <c r="S569" s="113"/>
      <c r="T569" s="201"/>
      <c r="U569" s="113"/>
      <c r="V569" s="113"/>
      <c r="W569" s="113"/>
      <c r="X569" s="113"/>
      <c r="Y569" s="113"/>
      <c r="Z569" s="113"/>
      <c r="AA569" s="113"/>
      <c r="AB569" s="201"/>
      <c r="AC569" s="113"/>
      <c r="AD569" s="113"/>
      <c r="AE569" s="113"/>
      <c r="AF569" s="113"/>
    </row>
    <row r="570" spans="1:32" x14ac:dyDescent="0.2">
      <c r="A570" s="113"/>
      <c r="B570" s="200"/>
      <c r="C570" s="113"/>
      <c r="D570" s="201"/>
      <c r="E570" s="201"/>
      <c r="F570" s="113"/>
      <c r="G570" s="113"/>
      <c r="H570" s="113"/>
      <c r="I570" s="203"/>
      <c r="J570" s="203"/>
      <c r="K570" s="204"/>
      <c r="L570" s="201"/>
      <c r="M570" s="201"/>
      <c r="N570" s="201"/>
      <c r="O570" s="201"/>
      <c r="P570" s="113"/>
      <c r="Q570" s="113"/>
      <c r="R570" s="113"/>
      <c r="S570" s="113"/>
      <c r="T570" s="201"/>
      <c r="U570" s="113"/>
      <c r="V570" s="113"/>
      <c r="W570" s="113"/>
      <c r="X570" s="113"/>
      <c r="Y570" s="113"/>
      <c r="Z570" s="113"/>
      <c r="AA570" s="113"/>
      <c r="AB570" s="201"/>
      <c r="AC570" s="113"/>
      <c r="AD570" s="113"/>
      <c r="AE570" s="113"/>
      <c r="AF570" s="113"/>
    </row>
    <row r="571" spans="1:32" x14ac:dyDescent="0.2">
      <c r="A571" s="113"/>
      <c r="B571" s="200"/>
      <c r="C571" s="113"/>
      <c r="D571" s="201"/>
      <c r="E571" s="201"/>
      <c r="F571" s="113"/>
      <c r="G571" s="113"/>
      <c r="H571" s="113"/>
      <c r="I571" s="203"/>
      <c r="J571" s="203"/>
      <c r="K571" s="204"/>
      <c r="L571" s="201"/>
      <c r="M571" s="201"/>
      <c r="N571" s="201"/>
      <c r="O571" s="201"/>
      <c r="P571" s="113"/>
      <c r="Q571" s="113"/>
      <c r="R571" s="113"/>
      <c r="S571" s="113"/>
      <c r="T571" s="201"/>
      <c r="U571" s="113"/>
      <c r="V571" s="113"/>
      <c r="W571" s="113"/>
      <c r="X571" s="113"/>
      <c r="Y571" s="113"/>
      <c r="Z571" s="113"/>
      <c r="AA571" s="113"/>
      <c r="AB571" s="201"/>
      <c r="AC571" s="113"/>
      <c r="AD571" s="113"/>
      <c r="AE571" s="113"/>
      <c r="AF571" s="113"/>
    </row>
    <row r="572" spans="1:32" x14ac:dyDescent="0.2">
      <c r="A572" s="113"/>
      <c r="B572" s="200"/>
      <c r="C572" s="113"/>
      <c r="D572" s="201"/>
      <c r="E572" s="201"/>
      <c r="F572" s="113"/>
      <c r="G572" s="113"/>
      <c r="H572" s="113"/>
      <c r="I572" s="203"/>
      <c r="J572" s="203"/>
      <c r="K572" s="204"/>
      <c r="L572" s="201"/>
      <c r="M572" s="201"/>
      <c r="N572" s="201"/>
      <c r="O572" s="201"/>
      <c r="P572" s="113"/>
      <c r="Q572" s="113"/>
      <c r="R572" s="113"/>
      <c r="S572" s="113"/>
      <c r="T572" s="201"/>
      <c r="U572" s="113"/>
      <c r="V572" s="113"/>
      <c r="W572" s="113"/>
      <c r="X572" s="113"/>
      <c r="Y572" s="113"/>
      <c r="Z572" s="113"/>
      <c r="AA572" s="113"/>
      <c r="AB572" s="201"/>
      <c r="AC572" s="113"/>
      <c r="AD572" s="113"/>
      <c r="AE572" s="113"/>
      <c r="AF572" s="113"/>
    </row>
    <row r="573" spans="1:32" x14ac:dyDescent="0.2">
      <c r="A573" s="113"/>
      <c r="B573" s="200"/>
      <c r="C573" s="113"/>
      <c r="D573" s="201"/>
      <c r="E573" s="201"/>
      <c r="F573" s="113"/>
      <c r="G573" s="113"/>
      <c r="H573" s="113"/>
      <c r="I573" s="203"/>
      <c r="J573" s="203"/>
      <c r="K573" s="204"/>
      <c r="L573" s="201"/>
      <c r="M573" s="201"/>
      <c r="N573" s="201"/>
      <c r="O573" s="201"/>
      <c r="P573" s="113"/>
      <c r="Q573" s="113"/>
      <c r="R573" s="113"/>
      <c r="S573" s="113"/>
      <c r="T573" s="201"/>
      <c r="U573" s="113"/>
      <c r="V573" s="113"/>
      <c r="W573" s="113"/>
      <c r="X573" s="113"/>
      <c r="Y573" s="113"/>
      <c r="Z573" s="113"/>
      <c r="AA573" s="113"/>
      <c r="AB573" s="201"/>
      <c r="AC573" s="113"/>
      <c r="AD573" s="113"/>
      <c r="AE573" s="113"/>
      <c r="AF573" s="113"/>
    </row>
    <row r="574" spans="1:32" x14ac:dyDescent="0.2">
      <c r="A574" s="113"/>
      <c r="B574" s="200"/>
      <c r="C574" s="113"/>
      <c r="D574" s="201"/>
      <c r="E574" s="201"/>
      <c r="F574" s="113"/>
      <c r="G574" s="113"/>
      <c r="H574" s="113"/>
      <c r="I574" s="203"/>
      <c r="J574" s="203"/>
      <c r="K574" s="204"/>
      <c r="L574" s="201"/>
      <c r="M574" s="201"/>
      <c r="N574" s="201"/>
      <c r="O574" s="201"/>
      <c r="P574" s="113"/>
      <c r="Q574" s="113"/>
      <c r="R574" s="113"/>
      <c r="S574" s="113"/>
      <c r="T574" s="201"/>
      <c r="U574" s="113"/>
      <c r="V574" s="113"/>
      <c r="W574" s="113"/>
      <c r="X574" s="113"/>
      <c r="Y574" s="113"/>
      <c r="Z574" s="113"/>
      <c r="AA574" s="113"/>
      <c r="AB574" s="201"/>
      <c r="AC574" s="113"/>
      <c r="AD574" s="113"/>
      <c r="AE574" s="113"/>
      <c r="AF574" s="113"/>
    </row>
    <row r="575" spans="1:32" x14ac:dyDescent="0.2">
      <c r="A575" s="113"/>
      <c r="B575" s="200"/>
      <c r="C575" s="113"/>
      <c r="D575" s="201"/>
      <c r="E575" s="201"/>
      <c r="F575" s="113"/>
      <c r="G575" s="113"/>
      <c r="H575" s="113"/>
      <c r="I575" s="203"/>
      <c r="J575" s="203"/>
      <c r="K575" s="204"/>
      <c r="L575" s="201"/>
      <c r="M575" s="201"/>
      <c r="N575" s="201"/>
      <c r="O575" s="201"/>
      <c r="P575" s="113"/>
      <c r="Q575" s="113"/>
      <c r="R575" s="113"/>
      <c r="S575" s="113"/>
      <c r="T575" s="201"/>
      <c r="U575" s="113"/>
      <c r="V575" s="113"/>
      <c r="W575" s="113"/>
      <c r="X575" s="113"/>
      <c r="Y575" s="113"/>
      <c r="Z575" s="113"/>
      <c r="AA575" s="113"/>
      <c r="AB575" s="201"/>
      <c r="AC575" s="113"/>
      <c r="AD575" s="113"/>
      <c r="AE575" s="113"/>
      <c r="AF575" s="113"/>
    </row>
    <row r="576" spans="1:32" x14ac:dyDescent="0.2">
      <c r="A576" s="113"/>
      <c r="B576" s="200"/>
      <c r="C576" s="113"/>
      <c r="D576" s="201"/>
      <c r="E576" s="201"/>
      <c r="F576" s="113"/>
      <c r="G576" s="113"/>
      <c r="H576" s="113"/>
      <c r="I576" s="203"/>
      <c r="J576" s="203"/>
      <c r="K576" s="204"/>
      <c r="L576" s="201"/>
      <c r="M576" s="201"/>
      <c r="N576" s="201"/>
      <c r="O576" s="201"/>
      <c r="P576" s="113"/>
      <c r="Q576" s="113"/>
      <c r="R576" s="113"/>
      <c r="S576" s="113"/>
      <c r="T576" s="201"/>
      <c r="U576" s="113"/>
      <c r="V576" s="113"/>
      <c r="W576" s="113"/>
      <c r="X576" s="113"/>
      <c r="Y576" s="113"/>
      <c r="Z576" s="113"/>
      <c r="AA576" s="113"/>
      <c r="AB576" s="201"/>
      <c r="AC576" s="113"/>
      <c r="AD576" s="113"/>
      <c r="AE576" s="113"/>
      <c r="AF576" s="113"/>
    </row>
    <row r="577" spans="1:32" x14ac:dyDescent="0.2">
      <c r="A577" s="113"/>
      <c r="B577" s="200"/>
      <c r="C577" s="113"/>
      <c r="D577" s="201"/>
      <c r="E577" s="201"/>
      <c r="F577" s="113"/>
      <c r="G577" s="113"/>
      <c r="H577" s="113"/>
      <c r="I577" s="203"/>
      <c r="J577" s="203"/>
      <c r="K577" s="204"/>
      <c r="L577" s="201"/>
      <c r="M577" s="201"/>
      <c r="N577" s="201"/>
      <c r="O577" s="201"/>
      <c r="P577" s="113"/>
      <c r="Q577" s="113"/>
      <c r="R577" s="113"/>
      <c r="S577" s="113"/>
      <c r="T577" s="201"/>
      <c r="U577" s="113"/>
      <c r="V577" s="113"/>
      <c r="W577" s="113"/>
      <c r="X577" s="113"/>
      <c r="Y577" s="113"/>
      <c r="Z577" s="113"/>
      <c r="AA577" s="113"/>
      <c r="AB577" s="201"/>
      <c r="AC577" s="113"/>
      <c r="AD577" s="113"/>
      <c r="AE577" s="113"/>
      <c r="AF577" s="113"/>
    </row>
    <row r="578" spans="1:32" x14ac:dyDescent="0.2">
      <c r="A578" s="113"/>
      <c r="B578" s="200"/>
      <c r="C578" s="113"/>
      <c r="D578" s="201"/>
      <c r="E578" s="201"/>
      <c r="F578" s="113"/>
      <c r="G578" s="113"/>
      <c r="H578" s="113"/>
      <c r="I578" s="203"/>
      <c r="J578" s="203"/>
      <c r="K578" s="204"/>
      <c r="L578" s="201"/>
      <c r="M578" s="201"/>
      <c r="N578" s="201"/>
      <c r="O578" s="201"/>
      <c r="P578" s="113"/>
      <c r="Q578" s="113"/>
      <c r="R578" s="113"/>
      <c r="S578" s="113"/>
      <c r="T578" s="201"/>
      <c r="U578" s="113"/>
      <c r="V578" s="113"/>
      <c r="W578" s="113"/>
      <c r="X578" s="113"/>
      <c r="Y578" s="113"/>
      <c r="Z578" s="113"/>
      <c r="AA578" s="113"/>
      <c r="AB578" s="201"/>
      <c r="AC578" s="113"/>
      <c r="AD578" s="113"/>
      <c r="AE578" s="113"/>
      <c r="AF578" s="113"/>
    </row>
    <row r="579" spans="1:32" x14ac:dyDescent="0.2">
      <c r="A579" s="113"/>
      <c r="B579" s="200"/>
      <c r="C579" s="113"/>
      <c r="D579" s="201"/>
      <c r="E579" s="201"/>
      <c r="F579" s="113"/>
      <c r="G579" s="113"/>
      <c r="H579" s="113"/>
      <c r="I579" s="203"/>
      <c r="J579" s="203"/>
      <c r="K579" s="204"/>
      <c r="L579" s="201"/>
      <c r="M579" s="201"/>
      <c r="N579" s="201"/>
      <c r="O579" s="201"/>
      <c r="P579" s="113"/>
      <c r="Q579" s="113"/>
      <c r="R579" s="113"/>
      <c r="S579" s="113"/>
      <c r="T579" s="201"/>
      <c r="U579" s="113"/>
      <c r="V579" s="113"/>
      <c r="W579" s="113"/>
      <c r="X579" s="113"/>
      <c r="Y579" s="113"/>
      <c r="Z579" s="113"/>
      <c r="AA579" s="113"/>
      <c r="AB579" s="201"/>
      <c r="AC579" s="113"/>
      <c r="AD579" s="113"/>
      <c r="AE579" s="113"/>
      <c r="AF579" s="113"/>
    </row>
    <row r="580" spans="1:32" x14ac:dyDescent="0.2">
      <c r="A580" s="113"/>
      <c r="B580" s="200"/>
      <c r="C580" s="113"/>
      <c r="D580" s="201"/>
      <c r="E580" s="201"/>
      <c r="F580" s="113"/>
      <c r="G580" s="113"/>
      <c r="H580" s="113"/>
      <c r="I580" s="203"/>
      <c r="J580" s="203"/>
      <c r="K580" s="204"/>
      <c r="L580" s="201"/>
      <c r="M580" s="201"/>
      <c r="N580" s="201"/>
      <c r="O580" s="201"/>
      <c r="P580" s="113"/>
      <c r="Q580" s="113"/>
      <c r="R580" s="113"/>
      <c r="S580" s="113"/>
      <c r="T580" s="201"/>
      <c r="U580" s="113"/>
      <c r="V580" s="113"/>
      <c r="W580" s="113"/>
      <c r="X580" s="113"/>
      <c r="Y580" s="113"/>
      <c r="Z580" s="113"/>
      <c r="AA580" s="113"/>
      <c r="AB580" s="201"/>
      <c r="AC580" s="113"/>
      <c r="AD580" s="113"/>
      <c r="AE580" s="113"/>
      <c r="AF580" s="113"/>
    </row>
    <row r="581" spans="1:32" x14ac:dyDescent="0.2">
      <c r="A581" s="113"/>
      <c r="B581" s="200"/>
      <c r="C581" s="113"/>
      <c r="D581" s="201"/>
      <c r="E581" s="201"/>
      <c r="F581" s="113"/>
      <c r="G581" s="113"/>
      <c r="H581" s="113"/>
      <c r="I581" s="203"/>
      <c r="J581" s="203"/>
      <c r="K581" s="204"/>
      <c r="L581" s="201"/>
      <c r="M581" s="201"/>
      <c r="N581" s="201"/>
      <c r="O581" s="201"/>
      <c r="P581" s="113"/>
      <c r="Q581" s="113"/>
      <c r="R581" s="113"/>
      <c r="S581" s="113"/>
      <c r="T581" s="201"/>
      <c r="U581" s="113"/>
      <c r="V581" s="113"/>
      <c r="W581" s="113"/>
      <c r="X581" s="113"/>
      <c r="Y581" s="113"/>
      <c r="Z581" s="113"/>
      <c r="AA581" s="113"/>
      <c r="AB581" s="201"/>
      <c r="AC581" s="113"/>
      <c r="AD581" s="113"/>
      <c r="AE581" s="113"/>
      <c r="AF581" s="113"/>
    </row>
    <row r="582" spans="1:32" x14ac:dyDescent="0.2">
      <c r="A582" s="113"/>
      <c r="B582" s="200"/>
      <c r="C582" s="113"/>
      <c r="D582" s="201"/>
      <c r="E582" s="201"/>
      <c r="F582" s="113"/>
      <c r="G582" s="113"/>
      <c r="H582" s="113"/>
      <c r="I582" s="203"/>
      <c r="J582" s="203"/>
      <c r="K582" s="204"/>
      <c r="L582" s="201"/>
      <c r="M582" s="201"/>
      <c r="N582" s="201"/>
      <c r="O582" s="201"/>
      <c r="P582" s="113"/>
      <c r="Q582" s="113"/>
      <c r="R582" s="113"/>
      <c r="S582" s="113"/>
      <c r="T582" s="201"/>
      <c r="U582" s="113"/>
      <c r="V582" s="113"/>
      <c r="W582" s="113"/>
      <c r="X582" s="113"/>
      <c r="Y582" s="113"/>
      <c r="Z582" s="113"/>
      <c r="AA582" s="113"/>
      <c r="AB582" s="201"/>
      <c r="AC582" s="113"/>
      <c r="AD582" s="113"/>
      <c r="AE582" s="113"/>
      <c r="AF582" s="113"/>
    </row>
    <row r="583" spans="1:32" x14ac:dyDescent="0.2">
      <c r="A583" s="113"/>
      <c r="B583" s="200"/>
      <c r="C583" s="113"/>
      <c r="D583" s="201"/>
      <c r="E583" s="201"/>
      <c r="F583" s="113"/>
      <c r="G583" s="113"/>
      <c r="H583" s="113"/>
      <c r="I583" s="203"/>
      <c r="J583" s="203"/>
      <c r="K583" s="204"/>
      <c r="L583" s="201"/>
      <c r="M583" s="201"/>
      <c r="N583" s="201"/>
      <c r="O583" s="201"/>
      <c r="P583" s="113"/>
      <c r="Q583" s="113"/>
      <c r="R583" s="113"/>
      <c r="S583" s="113"/>
      <c r="T583" s="201"/>
      <c r="U583" s="113"/>
      <c r="V583" s="113"/>
      <c r="W583" s="113"/>
      <c r="X583" s="113"/>
      <c r="Y583" s="113"/>
      <c r="Z583" s="113"/>
      <c r="AA583" s="113"/>
      <c r="AB583" s="201"/>
      <c r="AC583" s="113"/>
      <c r="AD583" s="113"/>
      <c r="AE583" s="113"/>
      <c r="AF583" s="113"/>
    </row>
    <row r="584" spans="1:32" x14ac:dyDescent="0.2">
      <c r="A584" s="113"/>
      <c r="B584" s="200"/>
      <c r="C584" s="113"/>
      <c r="D584" s="201"/>
      <c r="E584" s="201"/>
      <c r="F584" s="113"/>
      <c r="G584" s="113"/>
      <c r="H584" s="113"/>
      <c r="I584" s="203"/>
      <c r="J584" s="203"/>
      <c r="K584" s="204"/>
      <c r="L584" s="201"/>
      <c r="M584" s="201"/>
      <c r="N584" s="201"/>
      <c r="O584" s="201"/>
      <c r="P584" s="113"/>
      <c r="Q584" s="113"/>
      <c r="R584" s="113"/>
      <c r="S584" s="113"/>
      <c r="T584" s="201"/>
      <c r="U584" s="113"/>
      <c r="V584" s="113"/>
      <c r="W584" s="113"/>
      <c r="X584" s="113"/>
      <c r="Y584" s="113"/>
      <c r="Z584" s="113"/>
      <c r="AA584" s="113"/>
      <c r="AB584" s="201"/>
      <c r="AC584" s="113"/>
      <c r="AD584" s="113"/>
      <c r="AE584" s="113"/>
      <c r="AF584" s="113"/>
    </row>
    <row r="585" spans="1:32" x14ac:dyDescent="0.2">
      <c r="A585" s="113"/>
      <c r="B585" s="200"/>
      <c r="C585" s="113"/>
      <c r="D585" s="201"/>
      <c r="E585" s="201"/>
      <c r="F585" s="113"/>
      <c r="G585" s="113"/>
      <c r="H585" s="113"/>
      <c r="I585" s="203"/>
      <c r="J585" s="203"/>
      <c r="K585" s="204"/>
      <c r="L585" s="201"/>
      <c r="M585" s="201"/>
      <c r="N585" s="201"/>
      <c r="O585" s="201"/>
      <c r="P585" s="113"/>
      <c r="Q585" s="113"/>
      <c r="R585" s="113"/>
      <c r="S585" s="113"/>
      <c r="T585" s="201"/>
      <c r="U585" s="113"/>
      <c r="V585" s="113"/>
      <c r="W585" s="113"/>
      <c r="X585" s="113"/>
      <c r="Y585" s="113"/>
      <c r="Z585" s="113"/>
      <c r="AA585" s="113"/>
      <c r="AB585" s="201"/>
      <c r="AC585" s="113"/>
      <c r="AD585" s="113"/>
      <c r="AE585" s="113"/>
      <c r="AF585" s="113"/>
    </row>
    <row r="586" spans="1:32" x14ac:dyDescent="0.2">
      <c r="A586" s="113"/>
      <c r="B586" s="200"/>
      <c r="C586" s="113"/>
      <c r="D586" s="201"/>
      <c r="E586" s="201"/>
      <c r="F586" s="113"/>
      <c r="G586" s="113"/>
      <c r="H586" s="113"/>
      <c r="I586" s="203"/>
      <c r="J586" s="203"/>
      <c r="K586" s="204"/>
      <c r="L586" s="201"/>
      <c r="M586" s="201"/>
      <c r="N586" s="201"/>
      <c r="O586" s="201"/>
      <c r="P586" s="113"/>
      <c r="Q586" s="113"/>
      <c r="R586" s="113"/>
      <c r="S586" s="113"/>
      <c r="T586" s="201"/>
      <c r="U586" s="113"/>
      <c r="V586" s="113"/>
      <c r="W586" s="113"/>
      <c r="X586" s="113"/>
      <c r="Y586" s="113"/>
      <c r="Z586" s="113"/>
      <c r="AA586" s="113"/>
      <c r="AB586" s="201"/>
      <c r="AC586" s="113"/>
      <c r="AD586" s="113"/>
      <c r="AE586" s="113"/>
      <c r="AF586" s="113"/>
    </row>
    <row r="587" spans="1:32" x14ac:dyDescent="0.2">
      <c r="A587" s="113"/>
      <c r="B587" s="200"/>
      <c r="C587" s="113"/>
      <c r="D587" s="201"/>
      <c r="E587" s="201"/>
      <c r="F587" s="113"/>
      <c r="G587" s="113"/>
      <c r="H587" s="113"/>
      <c r="I587" s="203"/>
      <c r="J587" s="203"/>
      <c r="K587" s="204"/>
      <c r="L587" s="201"/>
      <c r="M587" s="201"/>
      <c r="N587" s="201"/>
      <c r="O587" s="201"/>
      <c r="P587" s="113"/>
      <c r="Q587" s="113"/>
      <c r="R587" s="113"/>
      <c r="S587" s="113"/>
      <c r="T587" s="201"/>
      <c r="U587" s="113"/>
      <c r="V587" s="113"/>
      <c r="W587" s="113"/>
      <c r="X587" s="113"/>
      <c r="Y587" s="113"/>
      <c r="Z587" s="113"/>
      <c r="AA587" s="113"/>
      <c r="AB587" s="201"/>
      <c r="AC587" s="113"/>
      <c r="AD587" s="113"/>
      <c r="AE587" s="113"/>
      <c r="AF587" s="113"/>
    </row>
    <row r="588" spans="1:32" x14ac:dyDescent="0.2">
      <c r="A588" s="113"/>
      <c r="B588" s="200"/>
      <c r="C588" s="113"/>
      <c r="D588" s="201"/>
      <c r="E588" s="201"/>
      <c r="F588" s="113"/>
      <c r="G588" s="113"/>
      <c r="H588" s="113"/>
      <c r="I588" s="203"/>
      <c r="J588" s="203"/>
      <c r="K588" s="204"/>
      <c r="L588" s="201"/>
      <c r="M588" s="201"/>
      <c r="N588" s="201"/>
      <c r="O588" s="201"/>
      <c r="P588" s="113"/>
      <c r="Q588" s="113"/>
      <c r="R588" s="113"/>
      <c r="S588" s="113"/>
      <c r="T588" s="201"/>
      <c r="U588" s="113"/>
      <c r="V588" s="113"/>
      <c r="W588" s="113"/>
      <c r="X588" s="113"/>
      <c r="Y588" s="113"/>
      <c r="Z588" s="113"/>
      <c r="AA588" s="113"/>
      <c r="AB588" s="201"/>
      <c r="AC588" s="113"/>
      <c r="AD588" s="113"/>
      <c r="AE588" s="113"/>
      <c r="AF588" s="113"/>
    </row>
    <row r="589" spans="1:32" x14ac:dyDescent="0.2">
      <c r="A589" s="113"/>
      <c r="B589" s="200"/>
      <c r="C589" s="113"/>
      <c r="D589" s="201"/>
      <c r="E589" s="201"/>
      <c r="F589" s="113"/>
      <c r="G589" s="113"/>
      <c r="H589" s="113"/>
      <c r="I589" s="203"/>
      <c r="J589" s="203"/>
      <c r="K589" s="204"/>
      <c r="L589" s="201"/>
      <c r="M589" s="201"/>
      <c r="N589" s="201"/>
      <c r="O589" s="201"/>
      <c r="P589" s="113"/>
      <c r="Q589" s="113"/>
      <c r="R589" s="113"/>
      <c r="S589" s="113"/>
      <c r="T589" s="201"/>
      <c r="U589" s="113"/>
      <c r="V589" s="113"/>
      <c r="W589" s="113"/>
      <c r="X589" s="113"/>
      <c r="Y589" s="113"/>
      <c r="Z589" s="113"/>
      <c r="AA589" s="113"/>
      <c r="AB589" s="201"/>
      <c r="AC589" s="113"/>
      <c r="AD589" s="113"/>
      <c r="AE589" s="113"/>
      <c r="AF589" s="113"/>
    </row>
    <row r="590" spans="1:32" x14ac:dyDescent="0.2">
      <c r="A590" s="113"/>
      <c r="B590" s="200"/>
      <c r="C590" s="113"/>
      <c r="D590" s="201"/>
      <c r="E590" s="201"/>
      <c r="F590" s="113"/>
      <c r="G590" s="113"/>
      <c r="H590" s="113"/>
      <c r="I590" s="203"/>
      <c r="J590" s="203"/>
      <c r="K590" s="204"/>
      <c r="L590" s="201"/>
      <c r="M590" s="201"/>
      <c r="N590" s="201"/>
      <c r="O590" s="201"/>
      <c r="P590" s="113"/>
      <c r="Q590" s="113"/>
      <c r="R590" s="113"/>
      <c r="S590" s="113"/>
      <c r="T590" s="201"/>
      <c r="U590" s="113"/>
      <c r="V590" s="113"/>
      <c r="W590" s="113"/>
      <c r="X590" s="113"/>
      <c r="Y590" s="113"/>
      <c r="Z590" s="113"/>
      <c r="AA590" s="113"/>
      <c r="AB590" s="201"/>
      <c r="AC590" s="113"/>
      <c r="AD590" s="113"/>
      <c r="AE590" s="113"/>
      <c r="AF590" s="113"/>
    </row>
    <row r="591" spans="1:32" x14ac:dyDescent="0.2">
      <c r="A591" s="113"/>
      <c r="B591" s="200"/>
      <c r="C591" s="113"/>
      <c r="D591" s="201"/>
      <c r="E591" s="201"/>
      <c r="F591" s="113"/>
      <c r="G591" s="113"/>
      <c r="H591" s="113"/>
      <c r="I591" s="203"/>
      <c r="J591" s="203"/>
      <c r="K591" s="204"/>
      <c r="L591" s="201"/>
      <c r="M591" s="201"/>
      <c r="N591" s="201"/>
      <c r="O591" s="201"/>
      <c r="P591" s="113"/>
      <c r="Q591" s="113"/>
      <c r="R591" s="113"/>
      <c r="S591" s="113"/>
      <c r="T591" s="201"/>
      <c r="U591" s="113"/>
      <c r="V591" s="113"/>
      <c r="W591" s="113"/>
      <c r="X591" s="113"/>
      <c r="Y591" s="113"/>
      <c r="Z591" s="113"/>
      <c r="AA591" s="113"/>
      <c r="AB591" s="201"/>
      <c r="AC591" s="113"/>
      <c r="AD591" s="113"/>
      <c r="AE591" s="113"/>
      <c r="AF591" s="113"/>
    </row>
    <row r="592" spans="1:32" x14ac:dyDescent="0.2">
      <c r="A592" s="113"/>
      <c r="B592" s="200"/>
      <c r="C592" s="113"/>
      <c r="D592" s="201"/>
      <c r="E592" s="201"/>
      <c r="F592" s="113"/>
      <c r="G592" s="113"/>
      <c r="H592" s="113"/>
      <c r="I592" s="203"/>
      <c r="J592" s="203"/>
      <c r="K592" s="204"/>
      <c r="L592" s="201"/>
      <c r="M592" s="201"/>
      <c r="N592" s="201"/>
      <c r="O592" s="201"/>
      <c r="P592" s="113"/>
      <c r="Q592" s="113"/>
      <c r="R592" s="113"/>
      <c r="S592" s="113"/>
      <c r="T592" s="201"/>
      <c r="U592" s="113"/>
      <c r="V592" s="113"/>
      <c r="W592" s="113"/>
      <c r="X592" s="113"/>
      <c r="Y592" s="113"/>
      <c r="Z592" s="113"/>
      <c r="AA592" s="113"/>
      <c r="AB592" s="201"/>
      <c r="AC592" s="113"/>
      <c r="AD592" s="113"/>
      <c r="AE592" s="113"/>
      <c r="AF592" s="113"/>
    </row>
    <row r="593" spans="1:32" x14ac:dyDescent="0.2">
      <c r="A593" s="113"/>
      <c r="B593" s="200"/>
      <c r="C593" s="113"/>
      <c r="D593" s="201"/>
      <c r="E593" s="201"/>
      <c r="F593" s="113"/>
      <c r="G593" s="113"/>
      <c r="H593" s="113"/>
      <c r="I593" s="203"/>
      <c r="J593" s="203"/>
      <c r="K593" s="204"/>
      <c r="L593" s="201"/>
      <c r="M593" s="201"/>
      <c r="N593" s="201"/>
      <c r="O593" s="201"/>
      <c r="P593" s="113"/>
      <c r="Q593" s="113"/>
      <c r="R593" s="113"/>
      <c r="S593" s="113"/>
      <c r="T593" s="201"/>
      <c r="U593" s="113"/>
      <c r="V593" s="113"/>
      <c r="W593" s="113"/>
      <c r="X593" s="113"/>
      <c r="Y593" s="113"/>
      <c r="Z593" s="113"/>
      <c r="AA593" s="113"/>
      <c r="AB593" s="201"/>
      <c r="AC593" s="113"/>
      <c r="AD593" s="113"/>
      <c r="AE593" s="113"/>
      <c r="AF593" s="113"/>
    </row>
    <row r="594" spans="1:32" x14ac:dyDescent="0.2">
      <c r="A594" s="113"/>
      <c r="B594" s="200"/>
      <c r="C594" s="113"/>
      <c r="D594" s="201"/>
      <c r="E594" s="201"/>
      <c r="F594" s="113"/>
      <c r="G594" s="113"/>
      <c r="H594" s="113"/>
      <c r="I594" s="203"/>
      <c r="J594" s="203"/>
      <c r="K594" s="204"/>
      <c r="L594" s="201"/>
      <c r="M594" s="201"/>
      <c r="N594" s="201"/>
      <c r="O594" s="201"/>
      <c r="P594" s="113"/>
      <c r="Q594" s="113"/>
      <c r="R594" s="113"/>
      <c r="S594" s="113"/>
      <c r="T594" s="201"/>
      <c r="U594" s="113"/>
      <c r="V594" s="113"/>
      <c r="W594" s="113"/>
      <c r="X594" s="113"/>
      <c r="Y594" s="113"/>
      <c r="Z594" s="113"/>
      <c r="AA594" s="113"/>
      <c r="AB594" s="201"/>
      <c r="AC594" s="113"/>
      <c r="AD594" s="113"/>
      <c r="AE594" s="113"/>
      <c r="AF594" s="113"/>
    </row>
    <row r="595" spans="1:32" x14ac:dyDescent="0.2">
      <c r="A595" s="113"/>
      <c r="B595" s="200"/>
      <c r="C595" s="113"/>
      <c r="D595" s="201"/>
      <c r="E595" s="201"/>
      <c r="F595" s="113"/>
      <c r="G595" s="113"/>
      <c r="H595" s="113"/>
      <c r="I595" s="203"/>
      <c r="J595" s="203"/>
      <c r="K595" s="204"/>
      <c r="L595" s="201"/>
      <c r="M595" s="201"/>
      <c r="N595" s="201"/>
      <c r="O595" s="201"/>
      <c r="P595" s="113"/>
      <c r="Q595" s="113"/>
      <c r="R595" s="113"/>
      <c r="S595" s="113"/>
      <c r="T595" s="201"/>
      <c r="U595" s="113"/>
      <c r="V595" s="113"/>
      <c r="W595" s="113"/>
      <c r="X595" s="113"/>
      <c r="Y595" s="113"/>
      <c r="Z595" s="113"/>
      <c r="AA595" s="113"/>
      <c r="AB595" s="201"/>
      <c r="AC595" s="113"/>
      <c r="AD595" s="113"/>
      <c r="AE595" s="113"/>
      <c r="AF595" s="113"/>
    </row>
    <row r="596" spans="1:32" x14ac:dyDescent="0.2">
      <c r="A596" s="113"/>
      <c r="B596" s="200"/>
      <c r="C596" s="113"/>
      <c r="D596" s="201"/>
      <c r="E596" s="201"/>
      <c r="F596" s="113"/>
      <c r="G596" s="113"/>
      <c r="H596" s="113"/>
      <c r="I596" s="203"/>
      <c r="J596" s="203"/>
      <c r="K596" s="204"/>
      <c r="L596" s="201"/>
      <c r="M596" s="201"/>
      <c r="N596" s="201"/>
      <c r="O596" s="201"/>
      <c r="P596" s="113"/>
      <c r="Q596" s="113"/>
      <c r="R596" s="113"/>
      <c r="S596" s="113"/>
      <c r="T596" s="201"/>
      <c r="U596" s="113"/>
      <c r="V596" s="113"/>
      <c r="W596" s="113"/>
      <c r="X596" s="113"/>
      <c r="Y596" s="113"/>
      <c r="Z596" s="113"/>
      <c r="AA596" s="113"/>
      <c r="AB596" s="201"/>
      <c r="AC596" s="113"/>
      <c r="AD596" s="113"/>
      <c r="AE596" s="113"/>
      <c r="AF596" s="113"/>
    </row>
    <row r="597" spans="1:32" x14ac:dyDescent="0.2">
      <c r="A597" s="113"/>
      <c r="B597" s="200"/>
      <c r="C597" s="113"/>
      <c r="D597" s="201"/>
      <c r="E597" s="201"/>
      <c r="F597" s="113"/>
      <c r="G597" s="113"/>
      <c r="H597" s="113"/>
      <c r="I597" s="203"/>
      <c r="J597" s="203"/>
      <c r="K597" s="204"/>
      <c r="L597" s="201"/>
      <c r="M597" s="201"/>
      <c r="N597" s="201"/>
      <c r="O597" s="201"/>
      <c r="P597" s="113"/>
      <c r="Q597" s="113"/>
      <c r="R597" s="113"/>
      <c r="S597" s="113"/>
      <c r="T597" s="201"/>
      <c r="U597" s="113"/>
      <c r="V597" s="113"/>
      <c r="W597" s="113"/>
      <c r="X597" s="113"/>
      <c r="Y597" s="113"/>
      <c r="Z597" s="113"/>
      <c r="AA597" s="113"/>
      <c r="AB597" s="201"/>
      <c r="AC597" s="113"/>
      <c r="AD597" s="113"/>
      <c r="AE597" s="113"/>
      <c r="AF597" s="113"/>
    </row>
    <row r="598" spans="1:32" x14ac:dyDescent="0.2">
      <c r="A598" s="113"/>
      <c r="B598" s="200"/>
      <c r="C598" s="113"/>
      <c r="D598" s="201"/>
      <c r="E598" s="201"/>
      <c r="F598" s="113"/>
      <c r="G598" s="113"/>
      <c r="H598" s="113"/>
      <c r="I598" s="203"/>
      <c r="J598" s="203"/>
      <c r="K598" s="204"/>
      <c r="L598" s="201"/>
      <c r="M598" s="201"/>
      <c r="N598" s="201"/>
      <c r="O598" s="201"/>
      <c r="P598" s="113"/>
      <c r="Q598" s="113"/>
      <c r="R598" s="113"/>
      <c r="S598" s="113"/>
      <c r="T598" s="201"/>
      <c r="U598" s="113"/>
      <c r="V598" s="113"/>
      <c r="W598" s="113"/>
      <c r="X598" s="113"/>
      <c r="Y598" s="113"/>
      <c r="Z598" s="113"/>
      <c r="AA598" s="113"/>
      <c r="AB598" s="201"/>
      <c r="AC598" s="113"/>
      <c r="AD598" s="113"/>
      <c r="AE598" s="113"/>
      <c r="AF598" s="113"/>
    </row>
    <row r="599" spans="1:32" x14ac:dyDescent="0.2">
      <c r="A599" s="113"/>
      <c r="B599" s="200"/>
      <c r="C599" s="113"/>
      <c r="D599" s="201"/>
      <c r="E599" s="201"/>
      <c r="F599" s="113"/>
      <c r="G599" s="113"/>
      <c r="H599" s="113"/>
      <c r="I599" s="203"/>
      <c r="J599" s="203"/>
      <c r="K599" s="204"/>
      <c r="L599" s="201"/>
      <c r="M599" s="201"/>
      <c r="N599" s="201"/>
      <c r="O599" s="201"/>
      <c r="P599" s="113"/>
      <c r="Q599" s="113"/>
      <c r="R599" s="113"/>
      <c r="S599" s="113"/>
      <c r="T599" s="201"/>
      <c r="U599" s="113"/>
      <c r="V599" s="113"/>
      <c r="W599" s="113"/>
      <c r="X599" s="113"/>
      <c r="Y599" s="113"/>
      <c r="Z599" s="113"/>
      <c r="AA599" s="113"/>
      <c r="AB599" s="201"/>
      <c r="AC599" s="113"/>
      <c r="AD599" s="113"/>
      <c r="AE599" s="113"/>
      <c r="AF599" s="113"/>
    </row>
    <row r="600" spans="1:32" x14ac:dyDescent="0.2">
      <c r="A600" s="113"/>
      <c r="B600" s="200"/>
      <c r="C600" s="113"/>
      <c r="D600" s="201"/>
      <c r="E600" s="201"/>
      <c r="F600" s="113"/>
      <c r="G600" s="113"/>
      <c r="H600" s="113"/>
      <c r="I600" s="203"/>
      <c r="J600" s="203"/>
      <c r="K600" s="204"/>
      <c r="L600" s="201"/>
      <c r="M600" s="201"/>
      <c r="N600" s="201"/>
      <c r="O600" s="201"/>
      <c r="P600" s="113"/>
      <c r="Q600" s="113"/>
      <c r="R600" s="113"/>
      <c r="S600" s="113"/>
      <c r="T600" s="201"/>
      <c r="U600" s="113"/>
      <c r="V600" s="113"/>
      <c r="W600" s="113"/>
      <c r="X600" s="113"/>
      <c r="Y600" s="113"/>
      <c r="Z600" s="113"/>
      <c r="AA600" s="113"/>
      <c r="AB600" s="201"/>
      <c r="AC600" s="113"/>
      <c r="AD600" s="113"/>
      <c r="AE600" s="113"/>
      <c r="AF600" s="113"/>
    </row>
    <row r="601" spans="1:32" x14ac:dyDescent="0.2">
      <c r="A601" s="113"/>
      <c r="B601" s="200"/>
      <c r="C601" s="113"/>
      <c r="D601" s="201"/>
      <c r="E601" s="201"/>
      <c r="F601" s="113"/>
      <c r="G601" s="113"/>
      <c r="H601" s="113"/>
      <c r="I601" s="203"/>
      <c r="J601" s="203"/>
      <c r="K601" s="204"/>
      <c r="L601" s="201"/>
      <c r="M601" s="201"/>
      <c r="N601" s="201"/>
      <c r="O601" s="201"/>
      <c r="P601" s="113"/>
      <c r="Q601" s="113"/>
      <c r="R601" s="113"/>
      <c r="S601" s="113"/>
      <c r="T601" s="201"/>
      <c r="U601" s="113"/>
      <c r="V601" s="113"/>
      <c r="W601" s="113"/>
      <c r="X601" s="113"/>
      <c r="Y601" s="113"/>
      <c r="Z601" s="113"/>
      <c r="AA601" s="113"/>
      <c r="AB601" s="201"/>
      <c r="AC601" s="113"/>
      <c r="AD601" s="113"/>
      <c r="AE601" s="113"/>
      <c r="AF601" s="113"/>
    </row>
    <row r="602" spans="1:32" x14ac:dyDescent="0.2">
      <c r="A602" s="113"/>
      <c r="B602" s="200"/>
      <c r="C602" s="113"/>
      <c r="D602" s="201"/>
      <c r="E602" s="201"/>
      <c r="F602" s="113"/>
      <c r="G602" s="113"/>
      <c r="H602" s="113"/>
      <c r="I602" s="203"/>
      <c r="J602" s="203"/>
      <c r="K602" s="204"/>
      <c r="L602" s="201"/>
      <c r="M602" s="201"/>
      <c r="N602" s="201"/>
      <c r="O602" s="201"/>
      <c r="P602" s="113"/>
      <c r="Q602" s="113"/>
      <c r="R602" s="113"/>
      <c r="S602" s="113"/>
      <c r="T602" s="201"/>
      <c r="U602" s="113"/>
      <c r="V602" s="113"/>
      <c r="W602" s="113"/>
      <c r="X602" s="113"/>
      <c r="Y602" s="113"/>
      <c r="Z602" s="113"/>
      <c r="AA602" s="113"/>
      <c r="AB602" s="201"/>
      <c r="AC602" s="113"/>
      <c r="AD602" s="113"/>
      <c r="AE602" s="113"/>
      <c r="AF602" s="113"/>
    </row>
    <row r="603" spans="1:32" x14ac:dyDescent="0.2">
      <c r="A603" s="113"/>
      <c r="B603" s="200"/>
      <c r="C603" s="113"/>
      <c r="D603" s="201"/>
      <c r="E603" s="201"/>
      <c r="F603" s="113"/>
      <c r="G603" s="113"/>
      <c r="H603" s="113"/>
      <c r="I603" s="203"/>
      <c r="J603" s="203"/>
      <c r="K603" s="204"/>
      <c r="L603" s="201"/>
      <c r="M603" s="201"/>
      <c r="N603" s="201"/>
      <c r="O603" s="201"/>
      <c r="P603" s="113"/>
      <c r="Q603" s="113"/>
      <c r="R603" s="113"/>
      <c r="S603" s="113"/>
      <c r="T603" s="201"/>
      <c r="U603" s="113"/>
      <c r="V603" s="113"/>
      <c r="W603" s="113"/>
      <c r="X603" s="113"/>
      <c r="Y603" s="113"/>
      <c r="Z603" s="113"/>
      <c r="AA603" s="113"/>
      <c r="AB603" s="201"/>
      <c r="AC603" s="113"/>
      <c r="AD603" s="113"/>
      <c r="AE603" s="113"/>
      <c r="AF603" s="113"/>
    </row>
    <row r="604" spans="1:32" x14ac:dyDescent="0.2">
      <c r="A604" s="113"/>
      <c r="B604" s="200"/>
      <c r="C604" s="113"/>
      <c r="D604" s="201"/>
      <c r="E604" s="201"/>
      <c r="F604" s="113"/>
      <c r="G604" s="113"/>
      <c r="H604" s="113"/>
      <c r="I604" s="203"/>
      <c r="J604" s="203"/>
      <c r="K604" s="204"/>
      <c r="L604" s="201"/>
      <c r="M604" s="201"/>
      <c r="N604" s="201"/>
      <c r="O604" s="201"/>
      <c r="P604" s="113"/>
      <c r="Q604" s="113"/>
      <c r="R604" s="113"/>
      <c r="S604" s="113"/>
      <c r="T604" s="201"/>
      <c r="U604" s="113"/>
      <c r="V604" s="113"/>
      <c r="W604" s="113"/>
      <c r="X604" s="113"/>
      <c r="Y604" s="113"/>
      <c r="Z604" s="113"/>
      <c r="AA604" s="113"/>
      <c r="AB604" s="201"/>
      <c r="AC604" s="113"/>
      <c r="AD604" s="113"/>
      <c r="AE604" s="113"/>
      <c r="AF604" s="113"/>
    </row>
    <row r="605" spans="1:32" x14ac:dyDescent="0.2">
      <c r="A605" s="113"/>
      <c r="B605" s="200"/>
      <c r="C605" s="113"/>
      <c r="D605" s="201"/>
      <c r="E605" s="201"/>
      <c r="F605" s="113"/>
      <c r="G605" s="113"/>
      <c r="H605" s="113"/>
      <c r="I605" s="203"/>
      <c r="J605" s="203"/>
      <c r="K605" s="204"/>
      <c r="L605" s="201"/>
      <c r="M605" s="201"/>
      <c r="N605" s="201"/>
      <c r="O605" s="201"/>
      <c r="P605" s="113"/>
      <c r="Q605" s="113"/>
      <c r="R605" s="113"/>
      <c r="S605" s="113"/>
      <c r="T605" s="201"/>
      <c r="U605" s="113"/>
      <c r="V605" s="113"/>
      <c r="W605" s="113"/>
      <c r="X605" s="113"/>
      <c r="Y605" s="113"/>
      <c r="Z605" s="113"/>
      <c r="AA605" s="113"/>
      <c r="AB605" s="201"/>
      <c r="AC605" s="113"/>
      <c r="AD605" s="113"/>
      <c r="AE605" s="113"/>
      <c r="AF605" s="113"/>
    </row>
    <row r="606" spans="1:32" x14ac:dyDescent="0.2">
      <c r="A606" s="113"/>
      <c r="B606" s="200"/>
      <c r="C606" s="113"/>
      <c r="D606" s="201"/>
      <c r="E606" s="201"/>
      <c r="F606" s="113"/>
      <c r="G606" s="113"/>
      <c r="H606" s="113"/>
      <c r="I606" s="203"/>
      <c r="J606" s="203"/>
      <c r="K606" s="204"/>
      <c r="L606" s="201"/>
      <c r="M606" s="201"/>
      <c r="N606" s="201"/>
      <c r="O606" s="201"/>
      <c r="P606" s="113"/>
      <c r="Q606" s="113"/>
      <c r="R606" s="113"/>
      <c r="S606" s="113"/>
      <c r="T606" s="201"/>
      <c r="U606" s="113"/>
      <c r="V606" s="113"/>
      <c r="W606" s="113"/>
      <c r="X606" s="113"/>
      <c r="Y606" s="113"/>
      <c r="Z606" s="113"/>
      <c r="AA606" s="113"/>
      <c r="AB606" s="201"/>
      <c r="AC606" s="113"/>
      <c r="AD606" s="113"/>
      <c r="AE606" s="113"/>
      <c r="AF606" s="113"/>
    </row>
    <row r="607" spans="1:32" x14ac:dyDescent="0.2">
      <c r="A607" s="113"/>
      <c r="B607" s="200"/>
      <c r="C607" s="113"/>
      <c r="D607" s="201"/>
      <c r="E607" s="201"/>
      <c r="F607" s="113"/>
      <c r="G607" s="113"/>
      <c r="H607" s="113"/>
      <c r="I607" s="203"/>
      <c r="J607" s="203"/>
      <c r="K607" s="204"/>
      <c r="L607" s="201"/>
      <c r="M607" s="201"/>
      <c r="N607" s="201"/>
      <c r="O607" s="201"/>
      <c r="P607" s="113"/>
      <c r="Q607" s="113"/>
      <c r="R607" s="113"/>
      <c r="S607" s="113"/>
      <c r="T607" s="201"/>
      <c r="U607" s="113"/>
      <c r="V607" s="113"/>
      <c r="W607" s="113"/>
      <c r="X607" s="113"/>
      <c r="Y607" s="113"/>
      <c r="Z607" s="113"/>
      <c r="AA607" s="113"/>
      <c r="AB607" s="201"/>
      <c r="AC607" s="113"/>
      <c r="AD607" s="113"/>
      <c r="AE607" s="113"/>
      <c r="AF607" s="113"/>
    </row>
    <row r="608" spans="1:32" x14ac:dyDescent="0.2">
      <c r="A608" s="113"/>
      <c r="B608" s="200"/>
      <c r="C608" s="113"/>
      <c r="D608" s="201"/>
      <c r="E608" s="201"/>
      <c r="F608" s="113"/>
      <c r="G608" s="113"/>
      <c r="H608" s="113"/>
      <c r="I608" s="203"/>
      <c r="J608" s="203"/>
      <c r="K608" s="204"/>
      <c r="L608" s="201"/>
      <c r="M608" s="201"/>
      <c r="N608" s="201"/>
      <c r="O608" s="201"/>
      <c r="P608" s="113"/>
      <c r="Q608" s="113"/>
      <c r="R608" s="113"/>
      <c r="S608" s="113"/>
      <c r="T608" s="201"/>
      <c r="U608" s="113"/>
      <c r="V608" s="113"/>
      <c r="W608" s="113"/>
      <c r="X608" s="113"/>
      <c r="Y608" s="113"/>
      <c r="Z608" s="113"/>
      <c r="AA608" s="113"/>
      <c r="AB608" s="201"/>
      <c r="AC608" s="113"/>
      <c r="AD608" s="113"/>
      <c r="AE608" s="113"/>
      <c r="AF608" s="113"/>
    </row>
    <row r="609" spans="1:32" x14ac:dyDescent="0.2">
      <c r="A609" s="113"/>
      <c r="B609" s="200"/>
      <c r="C609" s="113"/>
      <c r="D609" s="201"/>
      <c r="E609" s="201"/>
      <c r="F609" s="113"/>
      <c r="G609" s="113"/>
      <c r="H609" s="113"/>
      <c r="I609" s="203"/>
      <c r="J609" s="203"/>
      <c r="K609" s="204"/>
      <c r="L609" s="201"/>
      <c r="M609" s="201"/>
      <c r="N609" s="201"/>
      <c r="O609" s="201"/>
      <c r="P609" s="113"/>
      <c r="Q609" s="113"/>
      <c r="R609" s="113"/>
      <c r="S609" s="113"/>
      <c r="T609" s="201"/>
      <c r="U609" s="113"/>
      <c r="V609" s="113"/>
      <c r="W609" s="113"/>
      <c r="X609" s="113"/>
      <c r="Y609" s="113"/>
      <c r="Z609" s="113"/>
      <c r="AA609" s="113"/>
      <c r="AB609" s="201"/>
      <c r="AC609" s="113"/>
      <c r="AD609" s="113"/>
      <c r="AE609" s="113"/>
      <c r="AF609" s="113"/>
    </row>
    <row r="610" spans="1:32" x14ac:dyDescent="0.2">
      <c r="A610" s="113"/>
      <c r="B610" s="200"/>
      <c r="C610" s="113"/>
      <c r="D610" s="201"/>
      <c r="E610" s="201"/>
      <c r="F610" s="113"/>
      <c r="G610" s="113"/>
      <c r="H610" s="113"/>
      <c r="I610" s="203"/>
      <c r="J610" s="203"/>
      <c r="K610" s="204"/>
      <c r="L610" s="201"/>
      <c r="M610" s="201"/>
      <c r="N610" s="201"/>
      <c r="O610" s="201"/>
      <c r="P610" s="113"/>
      <c r="Q610" s="113"/>
      <c r="R610" s="113"/>
      <c r="S610" s="113"/>
      <c r="T610" s="201"/>
      <c r="U610" s="113"/>
      <c r="V610" s="113"/>
      <c r="W610" s="113"/>
      <c r="X610" s="113"/>
      <c r="Y610" s="113"/>
      <c r="Z610" s="113"/>
      <c r="AA610" s="113"/>
      <c r="AB610" s="201"/>
      <c r="AC610" s="113"/>
      <c r="AD610" s="113"/>
      <c r="AE610" s="113"/>
      <c r="AF610" s="113"/>
    </row>
    <row r="611" spans="1:32" x14ac:dyDescent="0.2">
      <c r="A611" s="113"/>
      <c r="B611" s="200"/>
      <c r="C611" s="113"/>
      <c r="D611" s="201"/>
      <c r="E611" s="201"/>
      <c r="F611" s="113"/>
      <c r="G611" s="113"/>
      <c r="H611" s="113"/>
      <c r="I611" s="203"/>
      <c r="J611" s="203"/>
      <c r="K611" s="204"/>
      <c r="L611" s="201"/>
      <c r="M611" s="201"/>
      <c r="N611" s="201"/>
      <c r="O611" s="201"/>
      <c r="P611" s="113"/>
      <c r="Q611" s="113"/>
      <c r="R611" s="113"/>
      <c r="S611" s="113"/>
      <c r="T611" s="201"/>
      <c r="U611" s="113"/>
      <c r="V611" s="113"/>
      <c r="W611" s="113"/>
      <c r="X611" s="113"/>
      <c r="Y611" s="113"/>
      <c r="Z611" s="113"/>
      <c r="AA611" s="113"/>
      <c r="AB611" s="201"/>
      <c r="AC611" s="113"/>
      <c r="AD611" s="113"/>
      <c r="AE611" s="113"/>
      <c r="AF611" s="113"/>
    </row>
    <row r="612" spans="1:32" x14ac:dyDescent="0.2">
      <c r="A612" s="113"/>
      <c r="B612" s="200"/>
      <c r="C612" s="113"/>
      <c r="D612" s="201"/>
      <c r="E612" s="201"/>
      <c r="F612" s="113"/>
      <c r="G612" s="113"/>
      <c r="H612" s="113"/>
      <c r="I612" s="203"/>
      <c r="J612" s="203"/>
      <c r="K612" s="204"/>
      <c r="L612" s="201"/>
      <c r="M612" s="201"/>
      <c r="N612" s="201"/>
      <c r="O612" s="201"/>
      <c r="P612" s="113"/>
      <c r="Q612" s="113"/>
      <c r="R612" s="113"/>
      <c r="S612" s="113"/>
      <c r="T612" s="201"/>
      <c r="U612" s="113"/>
      <c r="V612" s="113"/>
      <c r="W612" s="113"/>
      <c r="X612" s="113"/>
      <c r="Y612" s="113"/>
      <c r="Z612" s="113"/>
      <c r="AA612" s="113"/>
      <c r="AB612" s="201"/>
      <c r="AC612" s="113"/>
      <c r="AD612" s="113"/>
      <c r="AE612" s="113"/>
      <c r="AF612" s="113"/>
    </row>
    <row r="613" spans="1:32" x14ac:dyDescent="0.2">
      <c r="A613" s="113"/>
      <c r="B613" s="200"/>
      <c r="C613" s="113"/>
      <c r="D613" s="201"/>
      <c r="E613" s="201"/>
      <c r="F613" s="113"/>
      <c r="G613" s="113"/>
      <c r="H613" s="113"/>
      <c r="I613" s="203"/>
      <c r="J613" s="203"/>
      <c r="K613" s="204"/>
      <c r="L613" s="201"/>
      <c r="M613" s="201"/>
      <c r="N613" s="201"/>
      <c r="O613" s="201"/>
      <c r="P613" s="113"/>
      <c r="Q613" s="113"/>
      <c r="R613" s="113"/>
      <c r="S613" s="113"/>
      <c r="T613" s="201"/>
      <c r="U613" s="113"/>
      <c r="V613" s="113"/>
      <c r="W613" s="113"/>
      <c r="X613" s="113"/>
      <c r="Y613" s="113"/>
      <c r="Z613" s="113"/>
      <c r="AA613" s="113"/>
      <c r="AB613" s="201"/>
      <c r="AC613" s="113"/>
      <c r="AD613" s="113"/>
      <c r="AE613" s="113"/>
      <c r="AF613" s="113"/>
    </row>
    <row r="614" spans="1:32" x14ac:dyDescent="0.2">
      <c r="A614" s="113"/>
      <c r="B614" s="200"/>
      <c r="C614" s="113"/>
      <c r="D614" s="201"/>
      <c r="E614" s="201"/>
      <c r="F614" s="113"/>
      <c r="G614" s="113"/>
      <c r="H614" s="113"/>
      <c r="I614" s="203"/>
      <c r="J614" s="203"/>
      <c r="K614" s="204"/>
      <c r="L614" s="201"/>
      <c r="M614" s="201"/>
      <c r="N614" s="201"/>
      <c r="O614" s="201"/>
      <c r="P614" s="113"/>
      <c r="Q614" s="113"/>
      <c r="R614" s="113"/>
      <c r="S614" s="113"/>
      <c r="T614" s="201"/>
      <c r="U614" s="113"/>
      <c r="V614" s="113"/>
      <c r="W614" s="113"/>
      <c r="X614" s="113"/>
      <c r="Y614" s="113"/>
      <c r="Z614" s="113"/>
      <c r="AA614" s="113"/>
      <c r="AB614" s="201"/>
      <c r="AC614" s="113"/>
      <c r="AD614" s="113"/>
      <c r="AE614" s="113"/>
      <c r="AF614" s="113"/>
    </row>
    <row r="615" spans="1:32" x14ac:dyDescent="0.2">
      <c r="A615" s="113"/>
      <c r="B615" s="200"/>
      <c r="C615" s="113"/>
      <c r="D615" s="201"/>
      <c r="E615" s="201"/>
      <c r="F615" s="113"/>
      <c r="G615" s="113"/>
      <c r="H615" s="113"/>
      <c r="I615" s="203"/>
      <c r="J615" s="203"/>
      <c r="K615" s="204"/>
      <c r="L615" s="201"/>
      <c r="M615" s="201"/>
      <c r="N615" s="201"/>
      <c r="O615" s="201"/>
      <c r="P615" s="113"/>
      <c r="Q615" s="113"/>
      <c r="R615" s="113"/>
      <c r="S615" s="113"/>
      <c r="T615" s="201"/>
      <c r="U615" s="113"/>
      <c r="V615" s="113"/>
      <c r="W615" s="113"/>
      <c r="X615" s="113"/>
      <c r="Y615" s="113"/>
      <c r="Z615" s="113"/>
      <c r="AA615" s="113"/>
      <c r="AB615" s="201"/>
      <c r="AC615" s="113"/>
      <c r="AD615" s="113"/>
      <c r="AE615" s="113"/>
      <c r="AF615" s="113"/>
    </row>
    <row r="616" spans="1:32" x14ac:dyDescent="0.2">
      <c r="A616" s="113"/>
      <c r="B616" s="200"/>
      <c r="C616" s="113"/>
      <c r="D616" s="201"/>
      <c r="E616" s="201"/>
      <c r="F616" s="113"/>
      <c r="G616" s="113"/>
      <c r="H616" s="113"/>
      <c r="I616" s="203"/>
      <c r="J616" s="203"/>
      <c r="K616" s="204"/>
      <c r="L616" s="201"/>
      <c r="M616" s="201"/>
      <c r="N616" s="201"/>
      <c r="O616" s="201"/>
      <c r="P616" s="113"/>
      <c r="Q616" s="113"/>
      <c r="R616" s="113"/>
      <c r="S616" s="113"/>
      <c r="T616" s="201"/>
      <c r="U616" s="113"/>
      <c r="V616" s="113"/>
      <c r="W616" s="113"/>
      <c r="X616" s="113"/>
      <c r="Y616" s="113"/>
      <c r="Z616" s="113"/>
      <c r="AA616" s="113"/>
      <c r="AB616" s="201"/>
      <c r="AC616" s="113"/>
      <c r="AD616" s="113"/>
      <c r="AE616" s="113"/>
      <c r="AF616" s="113"/>
    </row>
    <row r="617" spans="1:32" x14ac:dyDescent="0.2">
      <c r="A617" s="113"/>
      <c r="B617" s="200"/>
      <c r="C617" s="113"/>
      <c r="D617" s="201"/>
      <c r="E617" s="201"/>
      <c r="F617" s="113"/>
      <c r="G617" s="113"/>
      <c r="H617" s="113"/>
      <c r="I617" s="203"/>
      <c r="J617" s="203"/>
      <c r="K617" s="204"/>
      <c r="L617" s="201"/>
      <c r="M617" s="201"/>
      <c r="N617" s="201"/>
      <c r="O617" s="201"/>
      <c r="P617" s="113"/>
      <c r="Q617" s="113"/>
      <c r="R617" s="113"/>
      <c r="S617" s="113"/>
      <c r="T617" s="201"/>
      <c r="U617" s="113"/>
      <c r="V617" s="113"/>
      <c r="W617" s="113"/>
      <c r="X617" s="113"/>
      <c r="Y617" s="113"/>
      <c r="Z617" s="113"/>
      <c r="AA617" s="113"/>
      <c r="AB617" s="201"/>
      <c r="AC617" s="113"/>
      <c r="AD617" s="113"/>
      <c r="AE617" s="113"/>
      <c r="AF617" s="113"/>
    </row>
    <row r="618" spans="1:32" x14ac:dyDescent="0.2">
      <c r="A618" s="113"/>
      <c r="B618" s="200"/>
      <c r="C618" s="113"/>
      <c r="D618" s="201"/>
      <c r="E618" s="201"/>
      <c r="F618" s="113"/>
      <c r="G618" s="113"/>
      <c r="H618" s="113"/>
      <c r="I618" s="203"/>
      <c r="J618" s="203"/>
      <c r="K618" s="204"/>
      <c r="L618" s="201"/>
      <c r="M618" s="201"/>
      <c r="N618" s="201"/>
      <c r="O618" s="201"/>
      <c r="P618" s="113"/>
      <c r="Q618" s="113"/>
      <c r="R618" s="113"/>
      <c r="S618" s="113"/>
      <c r="T618" s="201"/>
      <c r="U618" s="113"/>
      <c r="V618" s="113"/>
      <c r="W618" s="113"/>
      <c r="X618" s="113"/>
      <c r="Y618" s="113"/>
      <c r="Z618" s="113"/>
      <c r="AA618" s="113"/>
      <c r="AB618" s="201"/>
      <c r="AC618" s="113"/>
      <c r="AD618" s="113"/>
      <c r="AE618" s="113"/>
      <c r="AF618" s="113"/>
    </row>
    <row r="619" spans="1:32" x14ac:dyDescent="0.2">
      <c r="A619" s="113"/>
      <c r="B619" s="200"/>
      <c r="C619" s="113"/>
      <c r="D619" s="201"/>
      <c r="E619" s="201"/>
      <c r="F619" s="113"/>
      <c r="G619" s="113"/>
      <c r="H619" s="113"/>
      <c r="I619" s="203"/>
      <c r="J619" s="203"/>
      <c r="K619" s="204"/>
      <c r="L619" s="201"/>
      <c r="M619" s="201"/>
      <c r="N619" s="201"/>
      <c r="O619" s="201"/>
      <c r="P619" s="113"/>
      <c r="Q619" s="113"/>
      <c r="R619" s="113"/>
      <c r="S619" s="113"/>
      <c r="T619" s="201"/>
      <c r="U619" s="113"/>
      <c r="V619" s="113"/>
      <c r="W619" s="113"/>
      <c r="X619" s="113"/>
      <c r="Y619" s="113"/>
      <c r="Z619" s="113"/>
      <c r="AA619" s="113"/>
      <c r="AB619" s="201"/>
      <c r="AC619" s="113"/>
      <c r="AD619" s="113"/>
      <c r="AE619" s="113"/>
      <c r="AF619" s="113"/>
    </row>
    <row r="620" spans="1:32" x14ac:dyDescent="0.2">
      <c r="A620" s="113"/>
      <c r="B620" s="200"/>
      <c r="C620" s="113"/>
      <c r="D620" s="201"/>
      <c r="E620" s="201"/>
      <c r="F620" s="113"/>
      <c r="G620" s="113"/>
      <c r="H620" s="113"/>
      <c r="I620" s="203"/>
      <c r="J620" s="203"/>
      <c r="K620" s="204"/>
      <c r="L620" s="201"/>
      <c r="M620" s="201"/>
      <c r="N620" s="201"/>
      <c r="O620" s="201"/>
      <c r="P620" s="113"/>
      <c r="Q620" s="113"/>
      <c r="R620" s="113"/>
      <c r="S620" s="113"/>
      <c r="T620" s="201"/>
      <c r="U620" s="113"/>
      <c r="V620" s="113"/>
      <c r="W620" s="113"/>
      <c r="X620" s="113"/>
      <c r="Y620" s="113"/>
      <c r="Z620" s="113"/>
      <c r="AA620" s="113"/>
      <c r="AB620" s="201"/>
      <c r="AC620" s="113"/>
      <c r="AD620" s="113"/>
      <c r="AE620" s="113"/>
      <c r="AF620" s="113"/>
    </row>
    <row r="621" spans="1:32" x14ac:dyDescent="0.2">
      <c r="A621" s="113"/>
      <c r="B621" s="200"/>
      <c r="C621" s="113"/>
      <c r="D621" s="201"/>
      <c r="E621" s="201"/>
      <c r="F621" s="113"/>
      <c r="G621" s="113"/>
      <c r="H621" s="113"/>
      <c r="I621" s="203"/>
      <c r="J621" s="203"/>
      <c r="K621" s="204"/>
      <c r="L621" s="201"/>
      <c r="M621" s="201"/>
      <c r="N621" s="201"/>
      <c r="O621" s="201"/>
      <c r="P621" s="113"/>
      <c r="Q621" s="113"/>
      <c r="R621" s="113"/>
      <c r="S621" s="113"/>
      <c r="T621" s="201"/>
      <c r="U621" s="113"/>
      <c r="V621" s="113"/>
      <c r="W621" s="113"/>
      <c r="X621" s="113"/>
      <c r="Y621" s="113"/>
      <c r="Z621" s="113"/>
      <c r="AA621" s="113"/>
      <c r="AB621" s="201"/>
      <c r="AC621" s="113"/>
      <c r="AD621" s="113"/>
      <c r="AE621" s="113"/>
      <c r="AF621" s="113"/>
    </row>
    <row r="622" spans="1:32" x14ac:dyDescent="0.2">
      <c r="A622" s="113"/>
      <c r="B622" s="200"/>
      <c r="C622" s="113"/>
      <c r="D622" s="201"/>
      <c r="E622" s="201"/>
      <c r="F622" s="113"/>
      <c r="G622" s="113"/>
      <c r="H622" s="113"/>
      <c r="I622" s="203"/>
      <c r="J622" s="203"/>
      <c r="K622" s="204"/>
      <c r="L622" s="201"/>
      <c r="M622" s="201"/>
      <c r="N622" s="201"/>
      <c r="O622" s="201"/>
      <c r="P622" s="113"/>
      <c r="Q622" s="113"/>
      <c r="R622" s="113"/>
      <c r="S622" s="113"/>
      <c r="T622" s="201"/>
      <c r="U622" s="113"/>
      <c r="V622" s="113"/>
      <c r="W622" s="113"/>
      <c r="X622" s="113"/>
      <c r="Y622" s="113"/>
      <c r="Z622" s="113"/>
      <c r="AA622" s="113"/>
      <c r="AB622" s="201"/>
      <c r="AC622" s="113"/>
      <c r="AD622" s="113"/>
      <c r="AE622" s="113"/>
      <c r="AF622" s="113"/>
    </row>
    <row r="623" spans="1:32" x14ac:dyDescent="0.2">
      <c r="A623" s="113"/>
      <c r="B623" s="200"/>
      <c r="C623" s="113"/>
      <c r="D623" s="201"/>
      <c r="E623" s="201"/>
      <c r="F623" s="113"/>
      <c r="G623" s="113"/>
      <c r="H623" s="113"/>
      <c r="I623" s="203"/>
      <c r="J623" s="203"/>
      <c r="K623" s="204"/>
      <c r="L623" s="201"/>
      <c r="M623" s="201"/>
      <c r="N623" s="201"/>
      <c r="O623" s="201"/>
      <c r="P623" s="113"/>
      <c r="Q623" s="113"/>
      <c r="R623" s="113"/>
      <c r="S623" s="113"/>
      <c r="T623" s="201"/>
      <c r="U623" s="113"/>
      <c r="V623" s="113"/>
      <c r="W623" s="113"/>
      <c r="X623" s="113"/>
      <c r="Y623" s="113"/>
      <c r="Z623" s="113"/>
      <c r="AA623" s="113"/>
      <c r="AB623" s="201"/>
      <c r="AC623" s="113"/>
      <c r="AD623" s="113"/>
      <c r="AE623" s="113"/>
      <c r="AF623" s="113"/>
    </row>
    <row r="624" spans="1:32" x14ac:dyDescent="0.2">
      <c r="A624" s="113"/>
      <c r="B624" s="200"/>
      <c r="C624" s="113"/>
      <c r="D624" s="201"/>
      <c r="E624" s="201"/>
      <c r="F624" s="113"/>
      <c r="G624" s="113"/>
      <c r="H624" s="113"/>
      <c r="I624" s="203"/>
      <c r="J624" s="203"/>
      <c r="K624" s="204"/>
      <c r="L624" s="201"/>
      <c r="M624" s="201"/>
      <c r="N624" s="201"/>
      <c r="O624" s="201"/>
      <c r="P624" s="113"/>
      <c r="Q624" s="113"/>
      <c r="R624" s="113"/>
      <c r="S624" s="113"/>
      <c r="T624" s="201"/>
      <c r="U624" s="113"/>
      <c r="V624" s="113"/>
      <c r="W624" s="113"/>
      <c r="X624" s="113"/>
      <c r="Y624" s="113"/>
      <c r="Z624" s="113"/>
      <c r="AA624" s="113"/>
      <c r="AB624" s="201"/>
      <c r="AC624" s="113"/>
      <c r="AD624" s="113"/>
      <c r="AE624" s="113"/>
      <c r="AF624" s="113"/>
    </row>
    <row r="625" spans="1:32" x14ac:dyDescent="0.2">
      <c r="A625" s="113"/>
      <c r="B625" s="200"/>
      <c r="C625" s="113"/>
      <c r="D625" s="201"/>
      <c r="E625" s="201"/>
      <c r="F625" s="113"/>
      <c r="G625" s="113"/>
      <c r="H625" s="113"/>
      <c r="I625" s="203"/>
      <c r="J625" s="203"/>
      <c r="K625" s="204"/>
      <c r="L625" s="201"/>
      <c r="M625" s="201"/>
      <c r="N625" s="201"/>
      <c r="O625" s="201"/>
      <c r="P625" s="113"/>
      <c r="Q625" s="113"/>
      <c r="R625" s="113"/>
      <c r="S625" s="113"/>
      <c r="T625" s="201"/>
      <c r="U625" s="113"/>
      <c r="V625" s="113"/>
      <c r="W625" s="113"/>
      <c r="X625" s="113"/>
      <c r="Y625" s="113"/>
      <c r="Z625" s="113"/>
      <c r="AA625" s="113"/>
      <c r="AB625" s="201"/>
      <c r="AC625" s="113"/>
      <c r="AD625" s="113"/>
      <c r="AE625" s="113"/>
      <c r="AF625" s="113"/>
    </row>
    <row r="626" spans="1:32" x14ac:dyDescent="0.2">
      <c r="A626" s="113"/>
      <c r="B626" s="200"/>
      <c r="C626" s="113"/>
      <c r="D626" s="201"/>
      <c r="E626" s="201"/>
      <c r="F626" s="113"/>
      <c r="G626" s="113"/>
      <c r="H626" s="113"/>
      <c r="I626" s="203"/>
      <c r="J626" s="203"/>
      <c r="K626" s="204"/>
      <c r="L626" s="201"/>
      <c r="M626" s="201"/>
      <c r="N626" s="201"/>
      <c r="O626" s="201"/>
      <c r="P626" s="113"/>
      <c r="Q626" s="113"/>
      <c r="R626" s="113"/>
      <c r="S626" s="113"/>
      <c r="T626" s="201"/>
      <c r="U626" s="113"/>
      <c r="V626" s="113"/>
      <c r="W626" s="113"/>
      <c r="X626" s="113"/>
      <c r="Y626" s="113"/>
      <c r="Z626" s="113"/>
      <c r="AA626" s="113"/>
      <c r="AB626" s="201"/>
      <c r="AC626" s="113"/>
      <c r="AD626" s="113"/>
      <c r="AE626" s="113"/>
      <c r="AF626" s="113"/>
    </row>
    <row r="627" spans="1:32" x14ac:dyDescent="0.2">
      <c r="A627" s="113"/>
      <c r="B627" s="200"/>
      <c r="C627" s="113"/>
      <c r="D627" s="201"/>
      <c r="E627" s="201"/>
      <c r="F627" s="113"/>
      <c r="G627" s="113"/>
      <c r="H627" s="113"/>
      <c r="I627" s="203"/>
      <c r="J627" s="203"/>
      <c r="K627" s="204"/>
      <c r="L627" s="201"/>
      <c r="M627" s="201"/>
      <c r="N627" s="201"/>
      <c r="O627" s="201"/>
      <c r="P627" s="113"/>
      <c r="Q627" s="113"/>
      <c r="R627" s="113"/>
      <c r="S627" s="113"/>
      <c r="T627" s="201"/>
      <c r="U627" s="113"/>
      <c r="V627" s="113"/>
      <c r="W627" s="113"/>
      <c r="X627" s="113"/>
      <c r="Y627" s="113"/>
      <c r="Z627" s="113"/>
      <c r="AA627" s="113"/>
      <c r="AB627" s="201"/>
      <c r="AC627" s="113"/>
      <c r="AD627" s="113"/>
      <c r="AE627" s="113"/>
      <c r="AF627" s="113"/>
    </row>
    <row r="628" spans="1:32" x14ac:dyDescent="0.2">
      <c r="A628" s="113"/>
      <c r="B628" s="200"/>
      <c r="C628" s="113"/>
      <c r="D628" s="201"/>
      <c r="E628" s="201"/>
      <c r="F628" s="113"/>
      <c r="G628" s="113"/>
      <c r="H628" s="113"/>
      <c r="I628" s="203"/>
      <c r="J628" s="203"/>
      <c r="K628" s="204"/>
      <c r="L628" s="201"/>
      <c r="M628" s="201"/>
      <c r="N628" s="201"/>
      <c r="O628" s="201"/>
      <c r="P628" s="113"/>
      <c r="Q628" s="113"/>
      <c r="R628" s="113"/>
      <c r="S628" s="113"/>
      <c r="T628" s="201"/>
      <c r="U628" s="113"/>
      <c r="V628" s="113"/>
      <c r="W628" s="113"/>
      <c r="X628" s="113"/>
      <c r="Y628" s="113"/>
      <c r="Z628" s="113"/>
      <c r="AA628" s="113"/>
      <c r="AB628" s="201"/>
      <c r="AC628" s="113"/>
      <c r="AD628" s="113"/>
      <c r="AE628" s="113"/>
      <c r="AF628" s="113"/>
    </row>
    <row r="629" spans="1:32" x14ac:dyDescent="0.2">
      <c r="A629" s="113"/>
      <c r="B629" s="200"/>
      <c r="C629" s="113"/>
      <c r="D629" s="201"/>
      <c r="E629" s="201"/>
      <c r="F629" s="113"/>
      <c r="G629" s="113"/>
      <c r="H629" s="113"/>
      <c r="I629" s="203"/>
      <c r="J629" s="203"/>
      <c r="K629" s="204"/>
      <c r="L629" s="201"/>
      <c r="M629" s="201"/>
      <c r="N629" s="201"/>
      <c r="O629" s="201"/>
      <c r="P629" s="113"/>
      <c r="Q629" s="113"/>
      <c r="R629" s="113"/>
      <c r="S629" s="113"/>
      <c r="T629" s="201"/>
      <c r="U629" s="113"/>
      <c r="V629" s="113"/>
      <c r="W629" s="113"/>
      <c r="X629" s="113"/>
      <c r="Y629" s="113"/>
      <c r="Z629" s="113"/>
      <c r="AA629" s="113"/>
      <c r="AB629" s="201"/>
      <c r="AC629" s="113"/>
      <c r="AD629" s="113"/>
      <c r="AE629" s="113"/>
      <c r="AF629" s="113"/>
    </row>
    <row r="630" spans="1:32" x14ac:dyDescent="0.2">
      <c r="A630" s="113"/>
      <c r="B630" s="200"/>
      <c r="C630" s="113"/>
      <c r="D630" s="201"/>
      <c r="E630" s="201"/>
      <c r="F630" s="113"/>
      <c r="G630" s="113"/>
      <c r="H630" s="113"/>
      <c r="I630" s="203"/>
      <c r="J630" s="203"/>
      <c r="K630" s="204"/>
      <c r="L630" s="201"/>
      <c r="M630" s="201"/>
      <c r="N630" s="201"/>
      <c r="O630" s="201"/>
      <c r="P630" s="113"/>
      <c r="Q630" s="113"/>
      <c r="R630" s="113"/>
      <c r="S630" s="113"/>
      <c r="T630" s="201"/>
      <c r="U630" s="113"/>
      <c r="V630" s="113"/>
      <c r="W630" s="113"/>
      <c r="X630" s="113"/>
      <c r="Y630" s="113"/>
      <c r="Z630" s="113"/>
      <c r="AA630" s="113"/>
      <c r="AB630" s="201"/>
      <c r="AC630" s="113"/>
      <c r="AD630" s="113"/>
      <c r="AE630" s="113"/>
      <c r="AF630" s="113"/>
    </row>
    <row r="631" spans="1:32" x14ac:dyDescent="0.2">
      <c r="A631" s="113"/>
      <c r="B631" s="200"/>
      <c r="C631" s="113"/>
      <c r="D631" s="201"/>
      <c r="E631" s="201"/>
      <c r="F631" s="113"/>
      <c r="G631" s="113"/>
      <c r="H631" s="113"/>
      <c r="I631" s="203"/>
      <c r="J631" s="203"/>
      <c r="K631" s="204"/>
      <c r="L631" s="201"/>
      <c r="M631" s="201"/>
      <c r="N631" s="201"/>
      <c r="O631" s="201"/>
      <c r="P631" s="113"/>
      <c r="Q631" s="113"/>
      <c r="R631" s="113"/>
      <c r="S631" s="113"/>
      <c r="T631" s="201"/>
      <c r="U631" s="113"/>
      <c r="V631" s="113"/>
      <c r="W631" s="113"/>
      <c r="X631" s="113"/>
      <c r="Y631" s="113"/>
      <c r="Z631" s="113"/>
      <c r="AA631" s="113"/>
      <c r="AB631" s="201"/>
      <c r="AC631" s="113"/>
      <c r="AD631" s="113"/>
      <c r="AE631" s="113"/>
      <c r="AF631" s="113"/>
    </row>
    <row r="632" spans="1:32" x14ac:dyDescent="0.2">
      <c r="A632" s="113"/>
      <c r="B632" s="200"/>
      <c r="C632" s="113"/>
      <c r="D632" s="201"/>
      <c r="E632" s="201"/>
      <c r="F632" s="113"/>
      <c r="G632" s="113"/>
      <c r="H632" s="113"/>
      <c r="I632" s="203"/>
      <c r="J632" s="203"/>
      <c r="K632" s="204"/>
      <c r="L632" s="201"/>
      <c r="M632" s="201"/>
      <c r="N632" s="201"/>
      <c r="O632" s="201"/>
      <c r="P632" s="113"/>
      <c r="Q632" s="113"/>
      <c r="R632" s="113"/>
      <c r="S632" s="113"/>
      <c r="T632" s="201"/>
      <c r="U632" s="113"/>
      <c r="V632" s="113"/>
      <c r="W632" s="113"/>
      <c r="X632" s="113"/>
      <c r="Y632" s="113"/>
      <c r="Z632" s="113"/>
      <c r="AA632" s="113"/>
      <c r="AB632" s="201"/>
      <c r="AC632" s="113"/>
      <c r="AD632" s="113"/>
      <c r="AE632" s="113"/>
      <c r="AF632" s="113"/>
    </row>
    <row r="633" spans="1:32" x14ac:dyDescent="0.2">
      <c r="A633" s="113"/>
      <c r="B633" s="200"/>
      <c r="C633" s="113"/>
      <c r="D633" s="201"/>
      <c r="E633" s="201"/>
      <c r="F633" s="113"/>
      <c r="G633" s="113"/>
      <c r="H633" s="113"/>
      <c r="I633" s="203"/>
      <c r="J633" s="203"/>
      <c r="K633" s="204"/>
      <c r="L633" s="201"/>
      <c r="M633" s="201"/>
      <c r="N633" s="201"/>
      <c r="O633" s="201"/>
      <c r="P633" s="113"/>
      <c r="Q633" s="113"/>
      <c r="R633" s="113"/>
      <c r="S633" s="113"/>
      <c r="T633" s="201"/>
      <c r="U633" s="113"/>
      <c r="V633" s="113"/>
      <c r="W633" s="113"/>
      <c r="X633" s="113"/>
      <c r="Y633" s="113"/>
      <c r="Z633" s="113"/>
      <c r="AA633" s="113"/>
      <c r="AB633" s="201"/>
      <c r="AC633" s="113"/>
      <c r="AD633" s="113"/>
      <c r="AE633" s="113"/>
      <c r="AF633" s="113"/>
    </row>
    <row r="634" spans="1:32" x14ac:dyDescent="0.2">
      <c r="A634" s="113"/>
      <c r="B634" s="200"/>
      <c r="C634" s="113"/>
      <c r="D634" s="201"/>
      <c r="E634" s="201"/>
      <c r="F634" s="113"/>
      <c r="G634" s="113"/>
      <c r="H634" s="113"/>
      <c r="I634" s="203"/>
      <c r="J634" s="203"/>
      <c r="K634" s="204"/>
      <c r="L634" s="201"/>
      <c r="M634" s="201"/>
      <c r="N634" s="201"/>
      <c r="O634" s="201"/>
      <c r="P634" s="113"/>
      <c r="Q634" s="113"/>
      <c r="R634" s="113"/>
      <c r="S634" s="113"/>
      <c r="T634" s="201"/>
      <c r="U634" s="113"/>
      <c r="V634" s="113"/>
      <c r="W634" s="113"/>
      <c r="X634" s="113"/>
      <c r="Y634" s="113"/>
      <c r="Z634" s="113"/>
      <c r="AA634" s="113"/>
      <c r="AB634" s="201"/>
      <c r="AC634" s="113"/>
      <c r="AD634" s="113"/>
      <c r="AE634" s="113"/>
      <c r="AF634" s="113"/>
    </row>
    <row r="635" spans="1:32" x14ac:dyDescent="0.2">
      <c r="A635" s="113"/>
      <c r="B635" s="200"/>
      <c r="C635" s="113"/>
      <c r="D635" s="201"/>
      <c r="E635" s="201"/>
      <c r="F635" s="113"/>
      <c r="G635" s="113"/>
      <c r="H635" s="113"/>
      <c r="I635" s="203"/>
      <c r="J635" s="203"/>
      <c r="K635" s="204"/>
      <c r="L635" s="201"/>
      <c r="M635" s="201"/>
      <c r="N635" s="201"/>
      <c r="O635" s="201"/>
      <c r="P635" s="113"/>
      <c r="Q635" s="113"/>
      <c r="R635" s="113"/>
      <c r="S635" s="113"/>
      <c r="T635" s="201"/>
      <c r="U635" s="113"/>
      <c r="V635" s="113"/>
      <c r="W635" s="113"/>
      <c r="X635" s="113"/>
      <c r="Y635" s="113"/>
      <c r="Z635" s="113"/>
      <c r="AA635" s="113"/>
      <c r="AB635" s="201"/>
      <c r="AC635" s="113"/>
      <c r="AD635" s="113"/>
      <c r="AE635" s="113"/>
      <c r="AF635" s="113"/>
    </row>
    <row r="636" spans="1:32" x14ac:dyDescent="0.2">
      <c r="A636" s="113"/>
      <c r="B636" s="200"/>
      <c r="C636" s="113"/>
      <c r="D636" s="201"/>
      <c r="E636" s="201"/>
      <c r="F636" s="113"/>
      <c r="G636" s="113"/>
      <c r="H636" s="113"/>
      <c r="I636" s="203"/>
      <c r="J636" s="203"/>
      <c r="K636" s="204"/>
      <c r="L636" s="201"/>
      <c r="M636" s="201"/>
      <c r="N636" s="201"/>
      <c r="O636" s="201"/>
      <c r="P636" s="113"/>
      <c r="Q636" s="113"/>
      <c r="R636" s="113"/>
      <c r="S636" s="113"/>
      <c r="T636" s="201"/>
      <c r="U636" s="113"/>
      <c r="V636" s="113"/>
      <c r="W636" s="113"/>
      <c r="X636" s="113"/>
      <c r="Y636" s="113"/>
      <c r="Z636" s="113"/>
      <c r="AA636" s="113"/>
      <c r="AB636" s="201"/>
      <c r="AC636" s="113"/>
      <c r="AD636" s="113"/>
      <c r="AE636" s="113"/>
      <c r="AF636" s="113"/>
    </row>
    <row r="637" spans="1:32" x14ac:dyDescent="0.2">
      <c r="A637" s="113"/>
      <c r="B637" s="200"/>
      <c r="C637" s="113"/>
      <c r="D637" s="201"/>
      <c r="E637" s="201"/>
      <c r="F637" s="113"/>
      <c r="G637" s="113"/>
      <c r="H637" s="113"/>
      <c r="I637" s="203"/>
      <c r="J637" s="203"/>
      <c r="K637" s="204"/>
      <c r="L637" s="201"/>
      <c r="M637" s="201"/>
      <c r="N637" s="201"/>
      <c r="O637" s="201"/>
      <c r="P637" s="113"/>
      <c r="Q637" s="113"/>
      <c r="R637" s="113"/>
      <c r="S637" s="113"/>
      <c r="T637" s="201"/>
      <c r="U637" s="113"/>
      <c r="V637" s="113"/>
      <c r="W637" s="113"/>
      <c r="X637" s="113"/>
      <c r="Y637" s="113"/>
      <c r="Z637" s="113"/>
      <c r="AA637" s="113"/>
      <c r="AB637" s="201"/>
      <c r="AC637" s="113"/>
      <c r="AD637" s="113"/>
      <c r="AE637" s="113"/>
      <c r="AF637" s="113"/>
    </row>
    <row r="638" spans="1:32" x14ac:dyDescent="0.2">
      <c r="A638" s="113"/>
      <c r="B638" s="200"/>
      <c r="C638" s="113"/>
      <c r="D638" s="201"/>
      <c r="E638" s="201"/>
      <c r="F638" s="113"/>
      <c r="G638" s="113"/>
      <c r="H638" s="113"/>
      <c r="I638" s="203"/>
      <c r="J638" s="203"/>
      <c r="K638" s="204"/>
      <c r="L638" s="201"/>
      <c r="M638" s="201"/>
      <c r="N638" s="201"/>
      <c r="O638" s="201"/>
      <c r="P638" s="113"/>
      <c r="Q638" s="113"/>
      <c r="R638" s="113"/>
      <c r="S638" s="113"/>
      <c r="T638" s="201"/>
      <c r="U638" s="113"/>
      <c r="V638" s="113"/>
      <c r="W638" s="113"/>
      <c r="X638" s="113"/>
      <c r="Y638" s="113"/>
      <c r="Z638" s="113"/>
      <c r="AA638" s="113"/>
      <c r="AB638" s="201"/>
      <c r="AC638" s="113"/>
      <c r="AD638" s="113"/>
      <c r="AE638" s="113"/>
      <c r="AF638" s="113"/>
    </row>
    <row r="639" spans="1:32" x14ac:dyDescent="0.2">
      <c r="A639" s="113"/>
      <c r="B639" s="200"/>
      <c r="C639" s="113"/>
      <c r="D639" s="201"/>
      <c r="E639" s="201"/>
      <c r="F639" s="113"/>
      <c r="G639" s="113"/>
      <c r="H639" s="113"/>
      <c r="I639" s="203"/>
      <c r="J639" s="203"/>
      <c r="K639" s="204"/>
      <c r="L639" s="201"/>
      <c r="M639" s="201"/>
      <c r="N639" s="201"/>
      <c r="O639" s="201"/>
      <c r="P639" s="113"/>
      <c r="Q639" s="113"/>
      <c r="R639" s="113"/>
      <c r="S639" s="113"/>
      <c r="T639" s="201"/>
      <c r="U639" s="113"/>
      <c r="V639" s="113"/>
      <c r="W639" s="113"/>
      <c r="X639" s="113"/>
      <c r="Y639" s="113"/>
      <c r="Z639" s="113"/>
      <c r="AA639" s="113"/>
      <c r="AB639" s="201"/>
      <c r="AC639" s="113"/>
      <c r="AD639" s="113"/>
      <c r="AE639" s="113"/>
      <c r="AF639" s="113"/>
    </row>
    <row r="640" spans="1:32" x14ac:dyDescent="0.2">
      <c r="A640" s="113"/>
      <c r="B640" s="200"/>
      <c r="C640" s="113"/>
      <c r="D640" s="201"/>
      <c r="E640" s="201"/>
      <c r="F640" s="113"/>
      <c r="G640" s="113"/>
      <c r="H640" s="113"/>
      <c r="I640" s="203"/>
      <c r="J640" s="203"/>
      <c r="K640" s="204"/>
      <c r="L640" s="201"/>
      <c r="M640" s="201"/>
      <c r="N640" s="201"/>
      <c r="O640" s="201"/>
      <c r="P640" s="113"/>
      <c r="Q640" s="113"/>
      <c r="R640" s="113"/>
      <c r="S640" s="113"/>
      <c r="T640" s="201"/>
      <c r="U640" s="113"/>
      <c r="V640" s="113"/>
      <c r="W640" s="113"/>
      <c r="X640" s="113"/>
      <c r="Y640" s="113"/>
      <c r="Z640" s="113"/>
      <c r="AA640" s="113"/>
      <c r="AB640" s="201"/>
      <c r="AC640" s="113"/>
      <c r="AD640" s="113"/>
      <c r="AE640" s="113"/>
      <c r="AF640" s="113"/>
    </row>
    <row r="641" spans="1:32" x14ac:dyDescent="0.2">
      <c r="A641" s="113"/>
      <c r="B641" s="200"/>
      <c r="C641" s="113"/>
      <c r="D641" s="201"/>
      <c r="E641" s="201"/>
      <c r="F641" s="113"/>
      <c r="G641" s="113"/>
      <c r="H641" s="113"/>
      <c r="I641" s="203"/>
      <c r="J641" s="203"/>
      <c r="K641" s="204"/>
      <c r="L641" s="201"/>
      <c r="M641" s="201"/>
      <c r="N641" s="201"/>
      <c r="O641" s="201"/>
      <c r="P641" s="113"/>
      <c r="Q641" s="113"/>
      <c r="R641" s="113"/>
      <c r="S641" s="113"/>
      <c r="T641" s="201"/>
      <c r="U641" s="113"/>
      <c r="V641" s="113"/>
      <c r="W641" s="113"/>
      <c r="X641" s="113"/>
      <c r="Y641" s="113"/>
      <c r="Z641" s="113"/>
      <c r="AA641" s="113"/>
      <c r="AB641" s="201"/>
      <c r="AC641" s="113"/>
      <c r="AD641" s="113"/>
      <c r="AE641" s="113"/>
      <c r="AF641" s="113"/>
    </row>
    <row r="642" spans="1:32" x14ac:dyDescent="0.2">
      <c r="A642" s="113"/>
      <c r="B642" s="200"/>
      <c r="C642" s="113"/>
      <c r="D642" s="201"/>
      <c r="E642" s="201"/>
      <c r="F642" s="113"/>
      <c r="G642" s="113"/>
      <c r="H642" s="113"/>
      <c r="I642" s="203"/>
      <c r="J642" s="203"/>
      <c r="K642" s="204"/>
      <c r="L642" s="201"/>
      <c r="M642" s="201"/>
      <c r="N642" s="201"/>
      <c r="O642" s="201"/>
      <c r="P642" s="113"/>
      <c r="Q642" s="113"/>
      <c r="R642" s="113"/>
      <c r="S642" s="113"/>
      <c r="T642" s="201"/>
      <c r="U642" s="113"/>
      <c r="V642" s="113"/>
      <c r="W642" s="113"/>
      <c r="X642" s="113"/>
      <c r="Y642" s="113"/>
      <c r="Z642" s="113"/>
      <c r="AA642" s="113"/>
      <c r="AB642" s="201"/>
      <c r="AC642" s="113"/>
      <c r="AD642" s="113"/>
      <c r="AE642" s="113"/>
      <c r="AF642" s="113"/>
    </row>
    <row r="643" spans="1:32" x14ac:dyDescent="0.2">
      <c r="A643" s="113"/>
      <c r="B643" s="200"/>
      <c r="C643" s="113"/>
      <c r="D643" s="201"/>
      <c r="E643" s="201"/>
      <c r="F643" s="113"/>
      <c r="G643" s="113"/>
      <c r="H643" s="113"/>
      <c r="I643" s="203"/>
      <c r="J643" s="203"/>
      <c r="K643" s="204"/>
      <c r="L643" s="201"/>
      <c r="M643" s="201"/>
      <c r="N643" s="201"/>
      <c r="O643" s="201"/>
      <c r="P643" s="113"/>
      <c r="Q643" s="113"/>
      <c r="R643" s="113"/>
      <c r="S643" s="113"/>
      <c r="T643" s="201"/>
      <c r="U643" s="113"/>
      <c r="V643" s="113"/>
      <c r="W643" s="113"/>
      <c r="X643" s="113"/>
      <c r="Y643" s="113"/>
      <c r="Z643" s="113"/>
      <c r="AA643" s="113"/>
      <c r="AB643" s="201"/>
      <c r="AC643" s="113"/>
      <c r="AD643" s="113"/>
      <c r="AE643" s="113"/>
      <c r="AF643" s="113"/>
    </row>
    <row r="644" spans="1:32" x14ac:dyDescent="0.2">
      <c r="A644" s="113"/>
      <c r="B644" s="200"/>
      <c r="C644" s="113"/>
      <c r="D644" s="201"/>
      <c r="E644" s="201"/>
      <c r="F644" s="113"/>
      <c r="G644" s="113"/>
      <c r="H644" s="113"/>
      <c r="I644" s="203"/>
      <c r="J644" s="203"/>
      <c r="K644" s="204"/>
      <c r="L644" s="201"/>
      <c r="M644" s="201"/>
      <c r="N644" s="201"/>
      <c r="O644" s="201"/>
      <c r="P644" s="113"/>
      <c r="Q644" s="113"/>
      <c r="R644" s="113"/>
      <c r="S644" s="113"/>
      <c r="T644" s="201"/>
      <c r="U644" s="113"/>
      <c r="V644" s="113"/>
      <c r="W644" s="113"/>
      <c r="X644" s="113"/>
      <c r="Y644" s="113"/>
      <c r="Z644" s="113"/>
      <c r="AA644" s="113"/>
      <c r="AB644" s="201"/>
      <c r="AC644" s="113"/>
      <c r="AD644" s="113"/>
      <c r="AE644" s="113"/>
      <c r="AF644" s="113"/>
    </row>
    <row r="645" spans="1:32" x14ac:dyDescent="0.2">
      <c r="A645" s="113"/>
      <c r="B645" s="200"/>
      <c r="C645" s="113"/>
      <c r="D645" s="201"/>
      <c r="E645" s="201"/>
      <c r="F645" s="113"/>
      <c r="G645" s="113"/>
      <c r="H645" s="113"/>
      <c r="I645" s="203"/>
      <c r="J645" s="203"/>
      <c r="K645" s="204"/>
      <c r="L645" s="201"/>
      <c r="M645" s="201"/>
      <c r="N645" s="201"/>
      <c r="O645" s="201"/>
      <c r="P645" s="113"/>
      <c r="Q645" s="113"/>
      <c r="R645" s="113"/>
      <c r="S645" s="113"/>
      <c r="T645" s="201"/>
      <c r="U645" s="113"/>
      <c r="V645" s="113"/>
      <c r="W645" s="113"/>
      <c r="X645" s="113"/>
      <c r="Y645" s="113"/>
      <c r="Z645" s="113"/>
      <c r="AA645" s="113"/>
      <c r="AB645" s="201"/>
      <c r="AC645" s="113"/>
      <c r="AD645" s="113"/>
      <c r="AE645" s="113"/>
      <c r="AF645" s="113"/>
    </row>
    <row r="646" spans="1:32" x14ac:dyDescent="0.2">
      <c r="A646" s="113"/>
      <c r="B646" s="200"/>
      <c r="C646" s="113"/>
      <c r="D646" s="201"/>
      <c r="E646" s="201"/>
      <c r="F646" s="113"/>
      <c r="G646" s="113"/>
      <c r="H646" s="113"/>
      <c r="I646" s="203"/>
      <c r="J646" s="203"/>
      <c r="K646" s="204"/>
      <c r="L646" s="201"/>
      <c r="M646" s="201"/>
      <c r="N646" s="201"/>
      <c r="O646" s="201"/>
      <c r="P646" s="113"/>
      <c r="Q646" s="113"/>
      <c r="R646" s="113"/>
      <c r="S646" s="113"/>
      <c r="T646" s="201"/>
      <c r="U646" s="113"/>
      <c r="V646" s="113"/>
      <c r="W646" s="113"/>
      <c r="X646" s="113"/>
      <c r="Y646" s="113"/>
      <c r="Z646" s="113"/>
      <c r="AA646" s="113"/>
      <c r="AB646" s="201"/>
      <c r="AC646" s="113"/>
      <c r="AD646" s="113"/>
      <c r="AE646" s="113"/>
      <c r="AF646" s="113"/>
    </row>
    <row r="647" spans="1:32" x14ac:dyDescent="0.2">
      <c r="A647" s="113"/>
      <c r="B647" s="200"/>
      <c r="C647" s="113"/>
      <c r="D647" s="201"/>
      <c r="E647" s="201"/>
      <c r="F647" s="113"/>
      <c r="G647" s="113"/>
      <c r="H647" s="113"/>
      <c r="I647" s="203"/>
      <c r="J647" s="203"/>
      <c r="K647" s="204"/>
      <c r="L647" s="201"/>
      <c r="M647" s="201"/>
      <c r="N647" s="201"/>
      <c r="O647" s="201"/>
      <c r="P647" s="113"/>
      <c r="Q647" s="113"/>
      <c r="R647" s="113"/>
      <c r="S647" s="113"/>
      <c r="T647" s="201"/>
      <c r="U647" s="113"/>
      <c r="V647" s="113"/>
      <c r="W647" s="113"/>
      <c r="X647" s="113"/>
      <c r="Y647" s="113"/>
      <c r="Z647" s="113"/>
      <c r="AA647" s="113"/>
      <c r="AB647" s="201"/>
      <c r="AC647" s="113"/>
      <c r="AD647" s="113"/>
      <c r="AE647" s="113"/>
      <c r="AF647" s="113"/>
    </row>
    <row r="648" spans="1:32" x14ac:dyDescent="0.2">
      <c r="A648" s="113"/>
      <c r="B648" s="200"/>
      <c r="C648" s="113"/>
      <c r="D648" s="201"/>
      <c r="E648" s="201"/>
      <c r="F648" s="113"/>
      <c r="G648" s="113"/>
      <c r="H648" s="113"/>
      <c r="I648" s="203"/>
      <c r="J648" s="203"/>
      <c r="K648" s="204"/>
      <c r="L648" s="201"/>
      <c r="M648" s="201"/>
      <c r="N648" s="201"/>
      <c r="O648" s="201"/>
      <c r="P648" s="113"/>
      <c r="Q648" s="113"/>
      <c r="R648" s="113"/>
      <c r="S648" s="113"/>
      <c r="T648" s="201"/>
      <c r="U648" s="113"/>
      <c r="V648" s="113"/>
      <c r="W648" s="113"/>
      <c r="X648" s="113"/>
      <c r="Y648" s="113"/>
      <c r="Z648" s="113"/>
      <c r="AA648" s="113"/>
      <c r="AB648" s="201"/>
      <c r="AC648" s="113"/>
      <c r="AD648" s="113"/>
      <c r="AE648" s="113"/>
      <c r="AF648" s="113"/>
    </row>
    <row r="649" spans="1:32" x14ac:dyDescent="0.2">
      <c r="A649" s="113"/>
      <c r="B649" s="200"/>
      <c r="C649" s="113"/>
      <c r="D649" s="201"/>
      <c r="E649" s="201"/>
      <c r="F649" s="113"/>
      <c r="G649" s="113"/>
      <c r="H649" s="113"/>
      <c r="I649" s="203"/>
      <c r="J649" s="203"/>
      <c r="K649" s="204"/>
      <c r="L649" s="201"/>
      <c r="M649" s="201"/>
      <c r="N649" s="201"/>
      <c r="O649" s="201"/>
      <c r="P649" s="113"/>
      <c r="Q649" s="113"/>
      <c r="R649" s="113"/>
      <c r="S649" s="113"/>
      <c r="T649" s="201"/>
      <c r="U649" s="113"/>
      <c r="V649" s="113"/>
      <c r="W649" s="113"/>
      <c r="X649" s="113"/>
      <c r="Y649" s="113"/>
      <c r="Z649" s="113"/>
      <c r="AA649" s="113"/>
      <c r="AB649" s="201"/>
      <c r="AC649" s="113"/>
      <c r="AD649" s="113"/>
      <c r="AE649" s="113"/>
      <c r="AF649" s="113"/>
    </row>
    <row r="650" spans="1:32" x14ac:dyDescent="0.2">
      <c r="A650" s="113"/>
      <c r="B650" s="200"/>
      <c r="C650" s="113"/>
      <c r="D650" s="201"/>
      <c r="E650" s="201"/>
      <c r="F650" s="113"/>
      <c r="G650" s="113"/>
      <c r="H650" s="113"/>
      <c r="I650" s="203"/>
      <c r="J650" s="203"/>
      <c r="K650" s="204"/>
      <c r="L650" s="201"/>
      <c r="M650" s="201"/>
      <c r="N650" s="201"/>
      <c r="O650" s="201"/>
      <c r="P650" s="113"/>
      <c r="Q650" s="113"/>
      <c r="R650" s="113"/>
      <c r="S650" s="113"/>
      <c r="T650" s="201"/>
      <c r="U650" s="113"/>
      <c r="V650" s="113"/>
      <c r="W650" s="113"/>
      <c r="X650" s="113"/>
      <c r="Y650" s="113"/>
      <c r="Z650" s="113"/>
      <c r="AA650" s="113"/>
      <c r="AB650" s="201"/>
      <c r="AC650" s="113"/>
      <c r="AD650" s="113"/>
      <c r="AE650" s="113"/>
      <c r="AF650" s="113"/>
    </row>
    <row r="651" spans="1:32" x14ac:dyDescent="0.2">
      <c r="A651" s="113"/>
      <c r="B651" s="200"/>
      <c r="C651" s="113"/>
      <c r="D651" s="201"/>
      <c r="E651" s="201"/>
      <c r="F651" s="113"/>
      <c r="G651" s="113"/>
      <c r="H651" s="113"/>
      <c r="I651" s="203"/>
      <c r="J651" s="203"/>
      <c r="K651" s="204"/>
      <c r="L651" s="201"/>
      <c r="M651" s="201"/>
      <c r="N651" s="201"/>
      <c r="O651" s="201"/>
      <c r="P651" s="113"/>
      <c r="Q651" s="113"/>
      <c r="R651" s="113"/>
      <c r="S651" s="113"/>
      <c r="T651" s="201"/>
      <c r="U651" s="113"/>
      <c r="V651" s="113"/>
      <c r="W651" s="113"/>
      <c r="X651" s="113"/>
      <c r="Y651" s="113"/>
      <c r="Z651" s="113"/>
      <c r="AA651" s="113"/>
      <c r="AB651" s="201"/>
      <c r="AC651" s="113"/>
      <c r="AD651" s="113"/>
      <c r="AE651" s="113"/>
      <c r="AF651" s="113"/>
    </row>
    <row r="652" spans="1:32" x14ac:dyDescent="0.2">
      <c r="A652" s="113"/>
      <c r="B652" s="200"/>
      <c r="C652" s="113"/>
      <c r="D652" s="201"/>
      <c r="E652" s="201"/>
      <c r="F652" s="113"/>
      <c r="G652" s="113"/>
      <c r="H652" s="113"/>
      <c r="I652" s="203"/>
      <c r="J652" s="203"/>
      <c r="K652" s="204"/>
      <c r="L652" s="201"/>
      <c r="M652" s="201"/>
      <c r="N652" s="201"/>
      <c r="O652" s="201"/>
      <c r="P652" s="113"/>
      <c r="Q652" s="113"/>
      <c r="R652" s="113"/>
      <c r="S652" s="113"/>
      <c r="T652" s="201"/>
      <c r="U652" s="113"/>
      <c r="V652" s="113"/>
      <c r="W652" s="113"/>
      <c r="X652" s="113"/>
      <c r="Y652" s="113"/>
      <c r="Z652" s="113"/>
      <c r="AA652" s="113"/>
      <c r="AB652" s="201"/>
      <c r="AC652" s="113"/>
      <c r="AD652" s="113"/>
      <c r="AE652" s="113"/>
      <c r="AF652" s="113"/>
    </row>
    <row r="653" spans="1:32" x14ac:dyDescent="0.2">
      <c r="A653" s="113"/>
      <c r="B653" s="200"/>
      <c r="C653" s="113"/>
      <c r="D653" s="201"/>
      <c r="E653" s="201"/>
      <c r="F653" s="113"/>
      <c r="G653" s="113"/>
      <c r="H653" s="113"/>
      <c r="I653" s="203"/>
      <c r="J653" s="203"/>
      <c r="K653" s="204"/>
      <c r="L653" s="201"/>
      <c r="M653" s="201"/>
      <c r="N653" s="201"/>
      <c r="O653" s="201"/>
      <c r="P653" s="113"/>
      <c r="Q653" s="113"/>
      <c r="R653" s="113"/>
      <c r="S653" s="113"/>
      <c r="T653" s="201"/>
      <c r="U653" s="113"/>
      <c r="V653" s="113"/>
      <c r="W653" s="113"/>
      <c r="X653" s="113"/>
      <c r="Y653" s="113"/>
      <c r="Z653" s="113"/>
      <c r="AA653" s="113"/>
      <c r="AB653" s="201"/>
      <c r="AC653" s="113"/>
      <c r="AD653" s="113"/>
      <c r="AE653" s="113"/>
      <c r="AF653" s="113"/>
    </row>
    <row r="654" spans="1:32" x14ac:dyDescent="0.2">
      <c r="A654" s="113"/>
      <c r="B654" s="200"/>
      <c r="C654" s="113"/>
      <c r="D654" s="201"/>
      <c r="E654" s="201"/>
      <c r="F654" s="113"/>
      <c r="G654" s="113"/>
      <c r="H654" s="113"/>
      <c r="I654" s="203"/>
      <c r="J654" s="203"/>
      <c r="K654" s="204"/>
      <c r="L654" s="201"/>
      <c r="M654" s="201"/>
      <c r="N654" s="201"/>
      <c r="O654" s="201"/>
      <c r="P654" s="113"/>
      <c r="Q654" s="113"/>
      <c r="R654" s="113"/>
      <c r="S654" s="113"/>
      <c r="T654" s="201"/>
      <c r="U654" s="113"/>
      <c r="V654" s="113"/>
      <c r="W654" s="113"/>
      <c r="X654" s="113"/>
      <c r="Y654" s="113"/>
      <c r="Z654" s="113"/>
      <c r="AA654" s="113"/>
      <c r="AB654" s="201"/>
      <c r="AC654" s="113"/>
      <c r="AD654" s="113"/>
      <c r="AE654" s="113"/>
      <c r="AF654" s="113"/>
    </row>
    <row r="655" spans="1:32" x14ac:dyDescent="0.2">
      <c r="A655" s="113"/>
      <c r="B655" s="200"/>
      <c r="C655" s="113"/>
      <c r="D655" s="201"/>
      <c r="E655" s="201"/>
      <c r="F655" s="113"/>
      <c r="G655" s="113"/>
      <c r="H655" s="113"/>
      <c r="I655" s="203"/>
      <c r="J655" s="203"/>
      <c r="K655" s="204"/>
      <c r="L655" s="201"/>
      <c r="M655" s="201"/>
      <c r="N655" s="201"/>
      <c r="O655" s="201"/>
      <c r="P655" s="113"/>
      <c r="Q655" s="113"/>
      <c r="R655" s="113"/>
      <c r="S655" s="113"/>
      <c r="T655" s="201"/>
      <c r="U655" s="113"/>
      <c r="V655" s="113"/>
      <c r="W655" s="113"/>
      <c r="X655" s="113"/>
      <c r="Y655" s="113"/>
      <c r="Z655" s="113"/>
      <c r="AA655" s="113"/>
      <c r="AB655" s="201"/>
      <c r="AC655" s="113"/>
      <c r="AD655" s="113"/>
      <c r="AE655" s="113"/>
      <c r="AF655" s="113"/>
    </row>
    <row r="656" spans="1:32" x14ac:dyDescent="0.2">
      <c r="A656" s="113"/>
      <c r="B656" s="200"/>
      <c r="C656" s="113"/>
      <c r="D656" s="201"/>
      <c r="E656" s="201"/>
      <c r="F656" s="113"/>
      <c r="G656" s="113"/>
      <c r="H656" s="113"/>
      <c r="I656" s="203"/>
      <c r="J656" s="203"/>
      <c r="K656" s="204"/>
      <c r="L656" s="201"/>
      <c r="M656" s="201"/>
      <c r="N656" s="201"/>
      <c r="O656" s="201"/>
      <c r="P656" s="113"/>
      <c r="Q656" s="113"/>
      <c r="R656" s="113"/>
      <c r="S656" s="113"/>
      <c r="T656" s="201"/>
      <c r="U656" s="113"/>
      <c r="V656" s="113"/>
      <c r="W656" s="113"/>
      <c r="X656" s="113"/>
      <c r="Y656" s="113"/>
      <c r="Z656" s="113"/>
      <c r="AA656" s="113"/>
      <c r="AB656" s="201"/>
      <c r="AC656" s="113"/>
      <c r="AD656" s="113"/>
      <c r="AE656" s="113"/>
      <c r="AF656" s="113"/>
    </row>
    <row r="657" spans="1:32" x14ac:dyDescent="0.2">
      <c r="A657" s="113"/>
      <c r="B657" s="200"/>
      <c r="C657" s="113"/>
      <c r="D657" s="201"/>
      <c r="E657" s="201"/>
      <c r="F657" s="113"/>
      <c r="G657" s="113"/>
      <c r="H657" s="113"/>
      <c r="I657" s="203"/>
      <c r="J657" s="203"/>
      <c r="K657" s="204"/>
      <c r="L657" s="201"/>
      <c r="M657" s="201"/>
      <c r="N657" s="201"/>
      <c r="O657" s="201"/>
      <c r="P657" s="113"/>
      <c r="Q657" s="113"/>
      <c r="R657" s="113"/>
      <c r="S657" s="113"/>
      <c r="T657" s="201"/>
      <c r="U657" s="113"/>
      <c r="V657" s="113"/>
      <c r="W657" s="113"/>
      <c r="X657" s="113"/>
      <c r="Y657" s="113"/>
      <c r="Z657" s="113"/>
      <c r="AA657" s="113"/>
      <c r="AB657" s="201"/>
      <c r="AC657" s="113"/>
      <c r="AD657" s="113"/>
      <c r="AE657" s="113"/>
      <c r="AF657" s="113"/>
    </row>
    <row r="658" spans="1:32" x14ac:dyDescent="0.2">
      <c r="A658" s="113"/>
      <c r="B658" s="200"/>
      <c r="C658" s="113"/>
      <c r="D658" s="201"/>
      <c r="E658" s="201"/>
      <c r="F658" s="113"/>
      <c r="G658" s="113"/>
      <c r="H658" s="113"/>
      <c r="I658" s="203"/>
      <c r="J658" s="203"/>
      <c r="K658" s="204"/>
      <c r="L658" s="201"/>
      <c r="M658" s="201"/>
      <c r="N658" s="201"/>
      <c r="O658" s="201"/>
      <c r="P658" s="113"/>
      <c r="Q658" s="113"/>
      <c r="R658" s="113"/>
      <c r="S658" s="113"/>
      <c r="T658" s="201"/>
      <c r="U658" s="113"/>
      <c r="V658" s="113"/>
      <c r="W658" s="113"/>
      <c r="X658" s="113"/>
      <c r="Y658" s="113"/>
      <c r="Z658" s="113"/>
      <c r="AA658" s="113"/>
      <c r="AB658" s="201"/>
      <c r="AC658" s="113"/>
      <c r="AD658" s="113"/>
      <c r="AE658" s="113"/>
      <c r="AF658" s="113"/>
    </row>
    <row r="659" spans="1:32" x14ac:dyDescent="0.2">
      <c r="A659" s="113"/>
      <c r="B659" s="200"/>
      <c r="C659" s="113"/>
      <c r="D659" s="201"/>
      <c r="E659" s="201"/>
      <c r="F659" s="113"/>
      <c r="G659" s="113"/>
      <c r="H659" s="113"/>
      <c r="I659" s="203"/>
      <c r="J659" s="203"/>
      <c r="K659" s="204"/>
      <c r="L659" s="201"/>
      <c r="M659" s="201"/>
      <c r="N659" s="201"/>
      <c r="O659" s="201"/>
      <c r="P659" s="113"/>
      <c r="Q659" s="113"/>
      <c r="R659" s="113"/>
      <c r="S659" s="113"/>
      <c r="T659" s="201"/>
      <c r="U659" s="113"/>
      <c r="V659" s="113"/>
      <c r="W659" s="113"/>
      <c r="X659" s="113"/>
      <c r="Y659" s="113"/>
      <c r="Z659" s="113"/>
      <c r="AA659" s="113"/>
      <c r="AB659" s="201"/>
      <c r="AC659" s="113"/>
      <c r="AD659" s="113"/>
      <c r="AE659" s="113"/>
      <c r="AF659" s="113"/>
    </row>
    <row r="660" spans="1:32" x14ac:dyDescent="0.2">
      <c r="A660" s="113"/>
      <c r="B660" s="200"/>
      <c r="C660" s="113"/>
      <c r="D660" s="201"/>
      <c r="E660" s="201"/>
      <c r="F660" s="113"/>
      <c r="G660" s="113"/>
      <c r="H660" s="113"/>
      <c r="I660" s="203"/>
      <c r="J660" s="203"/>
      <c r="K660" s="204"/>
      <c r="L660" s="201"/>
      <c r="M660" s="201"/>
      <c r="N660" s="201"/>
      <c r="O660" s="201"/>
      <c r="P660" s="113"/>
      <c r="Q660" s="113"/>
      <c r="R660" s="113"/>
      <c r="S660" s="113"/>
      <c r="T660" s="201"/>
      <c r="U660" s="113"/>
      <c r="V660" s="113"/>
      <c r="W660" s="113"/>
      <c r="X660" s="113"/>
      <c r="Y660" s="113"/>
      <c r="Z660" s="113"/>
      <c r="AA660" s="113"/>
      <c r="AB660" s="201"/>
      <c r="AC660" s="113"/>
      <c r="AD660" s="113"/>
      <c r="AE660" s="113"/>
      <c r="AF660" s="113"/>
    </row>
    <row r="661" spans="1:32" x14ac:dyDescent="0.2">
      <c r="A661" s="113"/>
      <c r="B661" s="200"/>
      <c r="C661" s="113"/>
      <c r="D661" s="201"/>
      <c r="E661" s="201"/>
      <c r="F661" s="113"/>
      <c r="G661" s="113"/>
      <c r="H661" s="113"/>
      <c r="I661" s="203"/>
      <c r="J661" s="203"/>
      <c r="K661" s="204"/>
      <c r="L661" s="201"/>
      <c r="M661" s="201"/>
      <c r="N661" s="201"/>
      <c r="O661" s="201"/>
      <c r="P661" s="113"/>
      <c r="Q661" s="113"/>
      <c r="R661" s="113"/>
      <c r="S661" s="113"/>
      <c r="T661" s="201"/>
      <c r="U661" s="113"/>
      <c r="V661" s="113"/>
      <c r="W661" s="113"/>
      <c r="X661" s="113"/>
      <c r="Y661" s="113"/>
      <c r="Z661" s="113"/>
      <c r="AA661" s="113"/>
      <c r="AB661" s="201"/>
      <c r="AC661" s="113"/>
      <c r="AD661" s="113"/>
      <c r="AE661" s="113"/>
      <c r="AF661" s="113"/>
    </row>
    <row r="662" spans="1:32" x14ac:dyDescent="0.2">
      <c r="A662" s="113"/>
      <c r="B662" s="200"/>
      <c r="C662" s="113"/>
      <c r="D662" s="201"/>
      <c r="E662" s="201"/>
      <c r="F662" s="113"/>
      <c r="G662" s="113"/>
      <c r="H662" s="113"/>
      <c r="I662" s="203"/>
      <c r="J662" s="203"/>
      <c r="K662" s="204"/>
      <c r="L662" s="201"/>
      <c r="M662" s="201"/>
      <c r="N662" s="201"/>
      <c r="O662" s="201"/>
      <c r="P662" s="113"/>
      <c r="Q662" s="113"/>
      <c r="R662" s="113"/>
      <c r="S662" s="113"/>
      <c r="T662" s="201"/>
      <c r="U662" s="113"/>
      <c r="V662" s="113"/>
      <c r="W662" s="113"/>
      <c r="X662" s="113"/>
      <c r="Y662" s="113"/>
      <c r="Z662" s="113"/>
      <c r="AA662" s="113"/>
      <c r="AB662" s="201"/>
      <c r="AC662" s="113"/>
      <c r="AD662" s="113"/>
      <c r="AE662" s="113"/>
      <c r="AF662" s="113"/>
    </row>
    <row r="663" spans="1:32" x14ac:dyDescent="0.2">
      <c r="A663" s="113"/>
      <c r="B663" s="200"/>
      <c r="C663" s="113"/>
      <c r="D663" s="201"/>
      <c r="E663" s="201"/>
      <c r="F663" s="113"/>
      <c r="G663" s="113"/>
      <c r="H663" s="113"/>
      <c r="I663" s="203"/>
      <c r="J663" s="203"/>
      <c r="K663" s="204"/>
      <c r="L663" s="201"/>
      <c r="M663" s="201"/>
      <c r="N663" s="201"/>
      <c r="O663" s="201"/>
      <c r="P663" s="113"/>
      <c r="Q663" s="113"/>
      <c r="R663" s="113"/>
      <c r="S663" s="113"/>
      <c r="T663" s="201"/>
      <c r="U663" s="113"/>
      <c r="V663" s="113"/>
      <c r="W663" s="113"/>
      <c r="X663" s="113"/>
      <c r="Y663" s="113"/>
      <c r="Z663" s="113"/>
      <c r="AA663" s="113"/>
      <c r="AB663" s="201"/>
      <c r="AC663" s="113"/>
      <c r="AD663" s="113"/>
      <c r="AE663" s="113"/>
      <c r="AF663" s="113"/>
    </row>
    <row r="664" spans="1:32" x14ac:dyDescent="0.2">
      <c r="A664" s="113"/>
      <c r="B664" s="200"/>
      <c r="C664" s="113"/>
      <c r="D664" s="201"/>
      <c r="E664" s="201"/>
      <c r="F664" s="113"/>
      <c r="G664" s="113"/>
      <c r="H664" s="113"/>
      <c r="I664" s="203"/>
      <c r="J664" s="203"/>
      <c r="K664" s="204"/>
      <c r="L664" s="201"/>
      <c r="M664" s="201"/>
      <c r="N664" s="201"/>
      <c r="O664" s="201"/>
      <c r="P664" s="113"/>
      <c r="Q664" s="113"/>
      <c r="R664" s="113"/>
      <c r="S664" s="113"/>
      <c r="T664" s="201"/>
      <c r="U664" s="113"/>
      <c r="V664" s="113"/>
      <c r="W664" s="113"/>
      <c r="X664" s="113"/>
      <c r="Y664" s="113"/>
      <c r="Z664" s="113"/>
      <c r="AA664" s="113"/>
      <c r="AB664" s="201"/>
      <c r="AC664" s="113"/>
      <c r="AD664" s="113"/>
      <c r="AE664" s="113"/>
      <c r="AF664" s="113"/>
    </row>
    <row r="665" spans="1:32" x14ac:dyDescent="0.2">
      <c r="A665" s="113"/>
      <c r="B665" s="200"/>
      <c r="C665" s="113"/>
      <c r="D665" s="201"/>
      <c r="E665" s="201"/>
      <c r="F665" s="113"/>
      <c r="G665" s="113"/>
      <c r="H665" s="113"/>
      <c r="I665" s="203"/>
      <c r="J665" s="203"/>
      <c r="K665" s="204"/>
      <c r="L665" s="201"/>
      <c r="M665" s="201"/>
      <c r="N665" s="201"/>
      <c r="O665" s="201"/>
      <c r="P665" s="113"/>
      <c r="Q665" s="113"/>
      <c r="R665" s="113"/>
      <c r="S665" s="113"/>
      <c r="T665" s="201"/>
      <c r="U665" s="113"/>
      <c r="V665" s="113"/>
      <c r="W665" s="113"/>
      <c r="X665" s="113"/>
      <c r="Y665" s="113"/>
      <c r="Z665" s="113"/>
      <c r="AA665" s="113"/>
      <c r="AB665" s="201"/>
      <c r="AC665" s="113"/>
      <c r="AD665" s="113"/>
      <c r="AE665" s="113"/>
      <c r="AF665" s="113"/>
    </row>
    <row r="666" spans="1:32" x14ac:dyDescent="0.2">
      <c r="A666" s="113"/>
      <c r="B666" s="200"/>
      <c r="C666" s="113"/>
      <c r="D666" s="201"/>
      <c r="E666" s="201"/>
      <c r="F666" s="113"/>
      <c r="G666" s="113"/>
      <c r="H666" s="113"/>
      <c r="I666" s="203"/>
      <c r="J666" s="203"/>
      <c r="K666" s="204"/>
      <c r="L666" s="201"/>
      <c r="M666" s="201"/>
      <c r="N666" s="201"/>
      <c r="O666" s="201"/>
      <c r="P666" s="113"/>
      <c r="Q666" s="113"/>
      <c r="R666" s="113"/>
      <c r="S666" s="113"/>
      <c r="T666" s="201"/>
      <c r="U666" s="113"/>
      <c r="V666" s="113"/>
      <c r="W666" s="113"/>
      <c r="X666" s="113"/>
      <c r="Y666" s="113"/>
      <c r="Z666" s="113"/>
      <c r="AA666" s="113"/>
      <c r="AB666" s="201"/>
      <c r="AC666" s="113"/>
      <c r="AD666" s="113"/>
      <c r="AE666" s="113"/>
      <c r="AF666" s="113"/>
    </row>
    <row r="667" spans="1:32" x14ac:dyDescent="0.2">
      <c r="A667" s="113"/>
      <c r="B667" s="200"/>
      <c r="C667" s="113"/>
      <c r="D667" s="201"/>
      <c r="E667" s="201"/>
      <c r="F667" s="113"/>
      <c r="G667" s="113"/>
      <c r="H667" s="113"/>
      <c r="I667" s="203"/>
      <c r="J667" s="203"/>
      <c r="K667" s="204"/>
      <c r="L667" s="201"/>
      <c r="M667" s="201"/>
      <c r="N667" s="201"/>
      <c r="O667" s="201"/>
      <c r="P667" s="113"/>
      <c r="Q667" s="113"/>
      <c r="R667" s="113"/>
      <c r="S667" s="113"/>
      <c r="T667" s="201"/>
      <c r="U667" s="113"/>
      <c r="V667" s="113"/>
      <c r="W667" s="113"/>
      <c r="X667" s="113"/>
      <c r="Y667" s="113"/>
      <c r="Z667" s="113"/>
      <c r="AA667" s="113"/>
      <c r="AB667" s="201"/>
      <c r="AC667" s="113"/>
      <c r="AD667" s="113"/>
      <c r="AE667" s="113"/>
      <c r="AF667" s="113"/>
    </row>
    <row r="668" spans="1:32" x14ac:dyDescent="0.2">
      <c r="A668" s="113"/>
      <c r="B668" s="200"/>
      <c r="C668" s="113"/>
      <c r="D668" s="201"/>
      <c r="E668" s="201"/>
      <c r="F668" s="113"/>
      <c r="G668" s="113"/>
      <c r="H668" s="113"/>
      <c r="I668" s="203"/>
      <c r="J668" s="203"/>
      <c r="K668" s="204"/>
      <c r="L668" s="201"/>
      <c r="M668" s="201"/>
      <c r="N668" s="201"/>
      <c r="O668" s="201"/>
      <c r="P668" s="113"/>
      <c r="Q668" s="113"/>
      <c r="R668" s="113"/>
      <c r="S668" s="113"/>
      <c r="T668" s="201"/>
      <c r="U668" s="113"/>
      <c r="V668" s="113"/>
      <c r="W668" s="113"/>
      <c r="X668" s="113"/>
      <c r="Y668" s="113"/>
      <c r="Z668" s="113"/>
      <c r="AA668" s="113"/>
      <c r="AB668" s="201"/>
      <c r="AC668" s="113"/>
      <c r="AD668" s="113"/>
      <c r="AE668" s="113"/>
      <c r="AF668" s="113"/>
    </row>
    <row r="669" spans="1:32" x14ac:dyDescent="0.2">
      <c r="A669" s="113"/>
      <c r="B669" s="200"/>
      <c r="C669" s="113"/>
      <c r="D669" s="201"/>
      <c r="E669" s="201"/>
      <c r="F669" s="113"/>
      <c r="G669" s="113"/>
      <c r="H669" s="113"/>
      <c r="I669" s="203"/>
      <c r="J669" s="203"/>
      <c r="K669" s="204"/>
      <c r="L669" s="201"/>
      <c r="M669" s="201"/>
      <c r="N669" s="201"/>
      <c r="O669" s="201"/>
      <c r="P669" s="113"/>
      <c r="Q669" s="113"/>
      <c r="R669" s="113"/>
      <c r="S669" s="113"/>
      <c r="T669" s="201"/>
      <c r="U669" s="113"/>
      <c r="V669" s="113"/>
      <c r="W669" s="113"/>
      <c r="X669" s="113"/>
      <c r="Y669" s="113"/>
      <c r="Z669" s="113"/>
      <c r="AA669" s="113"/>
      <c r="AB669" s="201"/>
      <c r="AC669" s="113"/>
      <c r="AD669" s="113"/>
      <c r="AE669" s="113"/>
      <c r="AF669" s="113"/>
    </row>
    <row r="670" spans="1:32" x14ac:dyDescent="0.2">
      <c r="A670" s="113"/>
      <c r="B670" s="200"/>
      <c r="C670" s="113"/>
      <c r="D670" s="201"/>
      <c r="E670" s="201"/>
      <c r="F670" s="113"/>
      <c r="G670" s="113"/>
      <c r="H670" s="113"/>
      <c r="I670" s="203"/>
      <c r="J670" s="203"/>
      <c r="K670" s="204"/>
      <c r="L670" s="201"/>
      <c r="M670" s="201"/>
      <c r="N670" s="201"/>
      <c r="O670" s="201"/>
      <c r="P670" s="113"/>
      <c r="Q670" s="113"/>
      <c r="R670" s="113"/>
      <c r="S670" s="113"/>
      <c r="T670" s="201"/>
      <c r="U670" s="113"/>
      <c r="V670" s="113"/>
      <c r="W670" s="113"/>
      <c r="X670" s="113"/>
      <c r="Y670" s="113"/>
      <c r="Z670" s="113"/>
      <c r="AA670" s="113"/>
      <c r="AB670" s="201"/>
      <c r="AC670" s="113"/>
      <c r="AD670" s="113"/>
      <c r="AE670" s="113"/>
      <c r="AF670" s="113"/>
    </row>
    <row r="671" spans="1:32" x14ac:dyDescent="0.2">
      <c r="A671" s="113"/>
      <c r="B671" s="200"/>
      <c r="C671" s="113"/>
      <c r="D671" s="201"/>
      <c r="E671" s="201"/>
      <c r="F671" s="113"/>
      <c r="G671" s="113"/>
      <c r="H671" s="113"/>
      <c r="I671" s="203"/>
      <c r="J671" s="203"/>
      <c r="K671" s="204"/>
      <c r="L671" s="201"/>
      <c r="M671" s="201"/>
      <c r="N671" s="201"/>
      <c r="O671" s="201"/>
      <c r="P671" s="113"/>
      <c r="Q671" s="113"/>
      <c r="R671" s="113"/>
      <c r="S671" s="113"/>
      <c r="T671" s="201"/>
      <c r="U671" s="113"/>
      <c r="V671" s="113"/>
      <c r="W671" s="113"/>
      <c r="X671" s="113"/>
      <c r="Y671" s="113"/>
      <c r="Z671" s="113"/>
      <c r="AA671" s="113"/>
      <c r="AB671" s="201"/>
      <c r="AC671" s="113"/>
      <c r="AD671" s="113"/>
      <c r="AE671" s="113"/>
      <c r="AF671" s="113"/>
    </row>
    <row r="672" spans="1:32" x14ac:dyDescent="0.2">
      <c r="A672" s="113"/>
      <c r="B672" s="200"/>
      <c r="C672" s="113"/>
      <c r="D672" s="201"/>
      <c r="E672" s="201"/>
      <c r="F672" s="113"/>
      <c r="G672" s="113"/>
      <c r="H672" s="113"/>
      <c r="I672" s="203"/>
      <c r="J672" s="203"/>
      <c r="K672" s="204"/>
      <c r="L672" s="201"/>
      <c r="M672" s="201"/>
      <c r="N672" s="201"/>
      <c r="O672" s="201"/>
      <c r="P672" s="113"/>
      <c r="Q672" s="113"/>
      <c r="R672" s="113"/>
      <c r="S672" s="113"/>
      <c r="T672" s="201"/>
      <c r="U672" s="113"/>
      <c r="V672" s="113"/>
      <c r="W672" s="113"/>
      <c r="X672" s="113"/>
      <c r="Y672" s="113"/>
      <c r="Z672" s="113"/>
      <c r="AA672" s="113"/>
      <c r="AB672" s="201"/>
      <c r="AC672" s="113"/>
      <c r="AD672" s="113"/>
      <c r="AE672" s="113"/>
      <c r="AF672" s="113"/>
    </row>
    <row r="673" spans="1:32" x14ac:dyDescent="0.2">
      <c r="A673" s="113"/>
      <c r="B673" s="200"/>
      <c r="C673" s="113"/>
      <c r="D673" s="201"/>
      <c r="E673" s="201"/>
      <c r="F673" s="113"/>
      <c r="G673" s="113"/>
      <c r="H673" s="113"/>
      <c r="I673" s="203"/>
      <c r="J673" s="203"/>
      <c r="K673" s="204"/>
      <c r="L673" s="201"/>
      <c r="M673" s="201"/>
      <c r="N673" s="201"/>
      <c r="O673" s="201"/>
      <c r="P673" s="113"/>
      <c r="Q673" s="113"/>
      <c r="R673" s="113"/>
      <c r="S673" s="113"/>
      <c r="T673" s="201"/>
      <c r="U673" s="113"/>
      <c r="V673" s="113"/>
      <c r="W673" s="113"/>
      <c r="X673" s="113"/>
      <c r="Y673" s="113"/>
      <c r="Z673" s="113"/>
      <c r="AA673" s="113"/>
      <c r="AB673" s="201"/>
      <c r="AC673" s="113"/>
      <c r="AD673" s="113"/>
      <c r="AE673" s="113"/>
      <c r="AF673" s="113"/>
    </row>
    <row r="674" spans="1:32" x14ac:dyDescent="0.2">
      <c r="A674" s="113"/>
      <c r="B674" s="200"/>
      <c r="C674" s="113"/>
      <c r="D674" s="201"/>
      <c r="E674" s="201"/>
      <c r="F674" s="113"/>
      <c r="G674" s="113"/>
      <c r="H674" s="113"/>
      <c r="I674" s="203"/>
      <c r="J674" s="203"/>
      <c r="K674" s="204"/>
      <c r="L674" s="201"/>
      <c r="M674" s="201"/>
      <c r="N674" s="201"/>
      <c r="O674" s="201"/>
      <c r="P674" s="113"/>
      <c r="Q674" s="113"/>
      <c r="R674" s="113"/>
      <c r="S674" s="113"/>
      <c r="T674" s="201"/>
      <c r="U674" s="113"/>
      <c r="V674" s="113"/>
      <c r="W674" s="113"/>
      <c r="X674" s="113"/>
      <c r="Y674" s="113"/>
      <c r="Z674" s="113"/>
      <c r="AA674" s="113"/>
      <c r="AB674" s="201"/>
      <c r="AC674" s="113"/>
      <c r="AD674" s="113"/>
      <c r="AE674" s="113"/>
      <c r="AF674" s="113"/>
    </row>
    <row r="675" spans="1:32" x14ac:dyDescent="0.2">
      <c r="A675" s="113"/>
      <c r="B675" s="200"/>
      <c r="C675" s="113"/>
      <c r="D675" s="201"/>
      <c r="E675" s="201"/>
      <c r="F675" s="113"/>
      <c r="G675" s="113"/>
      <c r="H675" s="113"/>
      <c r="I675" s="203"/>
      <c r="J675" s="203"/>
      <c r="K675" s="204"/>
      <c r="L675" s="201"/>
      <c r="M675" s="201"/>
      <c r="N675" s="201"/>
      <c r="O675" s="201"/>
      <c r="P675" s="113"/>
      <c r="Q675" s="113"/>
      <c r="R675" s="113"/>
      <c r="S675" s="113"/>
      <c r="T675" s="201"/>
      <c r="U675" s="113"/>
      <c r="V675" s="113"/>
      <c r="W675" s="113"/>
      <c r="X675" s="113"/>
      <c r="Y675" s="113"/>
      <c r="Z675" s="113"/>
      <c r="AA675" s="113"/>
      <c r="AB675" s="201"/>
      <c r="AC675" s="113"/>
      <c r="AD675" s="113"/>
      <c r="AE675" s="113"/>
      <c r="AF675" s="113"/>
    </row>
    <row r="676" spans="1:32" x14ac:dyDescent="0.2">
      <c r="A676" s="113"/>
      <c r="B676" s="200"/>
      <c r="C676" s="113"/>
      <c r="D676" s="201"/>
      <c r="E676" s="201"/>
      <c r="F676" s="113"/>
      <c r="G676" s="113"/>
      <c r="H676" s="113"/>
      <c r="I676" s="203"/>
      <c r="J676" s="203"/>
      <c r="K676" s="204"/>
      <c r="L676" s="201"/>
      <c r="M676" s="201"/>
      <c r="N676" s="201"/>
      <c r="O676" s="201"/>
      <c r="P676" s="113"/>
      <c r="Q676" s="113"/>
      <c r="R676" s="113"/>
      <c r="S676" s="113"/>
      <c r="T676" s="201"/>
      <c r="U676" s="113"/>
      <c r="V676" s="113"/>
      <c r="W676" s="113"/>
      <c r="X676" s="113"/>
      <c r="Y676" s="113"/>
      <c r="Z676" s="113"/>
      <c r="AA676" s="113"/>
      <c r="AB676" s="201"/>
      <c r="AC676" s="113"/>
      <c r="AD676" s="113"/>
      <c r="AE676" s="113"/>
      <c r="AF676" s="113"/>
    </row>
    <row r="677" spans="1:32" x14ac:dyDescent="0.2">
      <c r="A677" s="113"/>
      <c r="B677" s="200"/>
      <c r="C677" s="113"/>
      <c r="D677" s="201"/>
      <c r="E677" s="201"/>
      <c r="F677" s="113"/>
      <c r="G677" s="113"/>
      <c r="H677" s="113"/>
      <c r="I677" s="203"/>
      <c r="J677" s="203"/>
      <c r="K677" s="204"/>
      <c r="L677" s="201"/>
      <c r="M677" s="201"/>
      <c r="N677" s="201"/>
      <c r="O677" s="201"/>
      <c r="P677" s="113"/>
      <c r="Q677" s="113"/>
      <c r="R677" s="113"/>
      <c r="S677" s="113"/>
      <c r="T677" s="201"/>
      <c r="U677" s="113"/>
      <c r="V677" s="113"/>
      <c r="W677" s="113"/>
      <c r="X677" s="113"/>
      <c r="Y677" s="113"/>
      <c r="Z677" s="113"/>
      <c r="AA677" s="113"/>
      <c r="AB677" s="201"/>
      <c r="AC677" s="113"/>
      <c r="AD677" s="113"/>
      <c r="AE677" s="113"/>
      <c r="AF677" s="113"/>
    </row>
    <row r="678" spans="1:32" x14ac:dyDescent="0.2">
      <c r="A678" s="113"/>
      <c r="B678" s="200"/>
      <c r="C678" s="113"/>
      <c r="D678" s="201"/>
      <c r="E678" s="201"/>
      <c r="F678" s="113"/>
      <c r="G678" s="113"/>
      <c r="H678" s="113"/>
      <c r="I678" s="203"/>
      <c r="J678" s="203"/>
      <c r="K678" s="204"/>
      <c r="L678" s="201"/>
      <c r="M678" s="201"/>
      <c r="N678" s="201"/>
      <c r="O678" s="201"/>
      <c r="P678" s="113"/>
      <c r="Q678" s="113"/>
      <c r="R678" s="113"/>
      <c r="S678" s="113"/>
      <c r="T678" s="201"/>
      <c r="U678" s="113"/>
      <c r="V678" s="113"/>
      <c r="W678" s="113"/>
      <c r="X678" s="113"/>
      <c r="Y678" s="113"/>
      <c r="Z678" s="113"/>
      <c r="AA678" s="113"/>
      <c r="AB678" s="201"/>
      <c r="AC678" s="113"/>
      <c r="AD678" s="113"/>
      <c r="AE678" s="113"/>
      <c r="AF678" s="113"/>
    </row>
    <row r="679" spans="1:32" x14ac:dyDescent="0.2">
      <c r="A679" s="113"/>
      <c r="B679" s="200"/>
      <c r="C679" s="113"/>
      <c r="D679" s="201"/>
      <c r="E679" s="201"/>
      <c r="F679" s="113"/>
      <c r="G679" s="113"/>
      <c r="H679" s="113"/>
      <c r="I679" s="203"/>
      <c r="J679" s="203"/>
      <c r="K679" s="204"/>
      <c r="L679" s="201"/>
      <c r="M679" s="201"/>
      <c r="N679" s="201"/>
      <c r="O679" s="201"/>
      <c r="P679" s="113"/>
      <c r="Q679" s="113"/>
      <c r="R679" s="113"/>
      <c r="S679" s="113"/>
      <c r="T679" s="201"/>
      <c r="U679" s="113"/>
      <c r="V679" s="113"/>
      <c r="W679" s="113"/>
      <c r="X679" s="113"/>
      <c r="Y679" s="113"/>
      <c r="Z679" s="113"/>
      <c r="AA679" s="113"/>
      <c r="AB679" s="201"/>
      <c r="AC679" s="113"/>
      <c r="AD679" s="113"/>
      <c r="AE679" s="113"/>
      <c r="AF679" s="113"/>
    </row>
    <row r="680" spans="1:32" x14ac:dyDescent="0.2">
      <c r="A680" s="113"/>
      <c r="B680" s="200"/>
      <c r="C680" s="113"/>
      <c r="D680" s="201"/>
      <c r="E680" s="201"/>
      <c r="F680" s="113"/>
      <c r="G680" s="113"/>
      <c r="H680" s="113"/>
      <c r="I680" s="203"/>
      <c r="J680" s="203"/>
      <c r="K680" s="204"/>
      <c r="L680" s="201"/>
      <c r="M680" s="201"/>
      <c r="N680" s="201"/>
      <c r="O680" s="201"/>
      <c r="P680" s="113"/>
      <c r="Q680" s="113"/>
      <c r="R680" s="113"/>
      <c r="S680" s="113"/>
      <c r="T680" s="201"/>
      <c r="U680" s="113"/>
      <c r="V680" s="113"/>
      <c r="W680" s="113"/>
      <c r="X680" s="113"/>
      <c r="Y680" s="113"/>
      <c r="Z680" s="113"/>
      <c r="AA680" s="113"/>
      <c r="AB680" s="201"/>
      <c r="AC680" s="113"/>
      <c r="AD680" s="113"/>
      <c r="AE680" s="113"/>
      <c r="AF680" s="113"/>
    </row>
    <row r="681" spans="1:32" x14ac:dyDescent="0.2">
      <c r="A681" s="113"/>
      <c r="B681" s="200"/>
      <c r="C681" s="113"/>
      <c r="D681" s="201"/>
      <c r="E681" s="201"/>
      <c r="F681" s="113"/>
      <c r="G681" s="113"/>
      <c r="H681" s="113"/>
      <c r="I681" s="203"/>
      <c r="J681" s="203"/>
      <c r="K681" s="204"/>
      <c r="L681" s="201"/>
      <c r="M681" s="201"/>
      <c r="N681" s="201"/>
      <c r="O681" s="201"/>
      <c r="P681" s="113"/>
      <c r="Q681" s="113"/>
      <c r="R681" s="113"/>
      <c r="S681" s="113"/>
      <c r="T681" s="201"/>
      <c r="U681" s="113"/>
      <c r="V681" s="113"/>
      <c r="W681" s="113"/>
      <c r="X681" s="113"/>
      <c r="Y681" s="113"/>
      <c r="Z681" s="113"/>
      <c r="AA681" s="113"/>
      <c r="AB681" s="201"/>
      <c r="AC681" s="113"/>
      <c r="AD681" s="113"/>
      <c r="AE681" s="113"/>
      <c r="AF681" s="113"/>
    </row>
    <row r="682" spans="1:32" x14ac:dyDescent="0.2">
      <c r="A682" s="113"/>
      <c r="B682" s="200"/>
      <c r="C682" s="113"/>
      <c r="D682" s="201"/>
      <c r="E682" s="201"/>
      <c r="F682" s="113"/>
      <c r="G682" s="113"/>
      <c r="H682" s="113"/>
      <c r="I682" s="203"/>
      <c r="J682" s="203"/>
      <c r="K682" s="204"/>
      <c r="L682" s="201"/>
      <c r="M682" s="201"/>
      <c r="N682" s="201"/>
      <c r="O682" s="201"/>
      <c r="P682" s="113"/>
      <c r="Q682" s="113"/>
      <c r="R682" s="113"/>
      <c r="S682" s="113"/>
      <c r="T682" s="201"/>
      <c r="U682" s="113"/>
      <c r="V682" s="113"/>
      <c r="W682" s="113"/>
      <c r="X682" s="113"/>
      <c r="Y682" s="113"/>
      <c r="Z682" s="113"/>
      <c r="AA682" s="113"/>
      <c r="AB682" s="201"/>
      <c r="AC682" s="113"/>
      <c r="AD682" s="113"/>
      <c r="AE682" s="113"/>
      <c r="AF682" s="113"/>
    </row>
    <row r="683" spans="1:32" x14ac:dyDescent="0.2">
      <c r="A683" s="113"/>
      <c r="B683" s="200"/>
      <c r="C683" s="113"/>
      <c r="D683" s="201"/>
      <c r="E683" s="201"/>
      <c r="F683" s="113"/>
      <c r="G683" s="113"/>
      <c r="H683" s="113"/>
      <c r="I683" s="203"/>
      <c r="J683" s="203"/>
      <c r="K683" s="204"/>
      <c r="L683" s="201"/>
      <c r="M683" s="201"/>
      <c r="N683" s="201"/>
      <c r="O683" s="201"/>
      <c r="P683" s="113"/>
      <c r="Q683" s="113"/>
      <c r="R683" s="113"/>
      <c r="S683" s="113"/>
      <c r="T683" s="201"/>
      <c r="U683" s="113"/>
      <c r="V683" s="113"/>
      <c r="W683" s="113"/>
      <c r="X683" s="113"/>
      <c r="Y683" s="113"/>
      <c r="Z683" s="113"/>
      <c r="AA683" s="113"/>
      <c r="AB683" s="201"/>
      <c r="AC683" s="113"/>
      <c r="AD683" s="113"/>
      <c r="AE683" s="113"/>
      <c r="AF683" s="113"/>
    </row>
    <row r="684" spans="1:32" x14ac:dyDescent="0.2">
      <c r="A684" s="113"/>
      <c r="B684" s="200"/>
      <c r="C684" s="113"/>
      <c r="D684" s="201"/>
      <c r="E684" s="201"/>
      <c r="F684" s="113"/>
      <c r="G684" s="113"/>
      <c r="H684" s="113"/>
      <c r="I684" s="203"/>
      <c r="J684" s="203"/>
      <c r="K684" s="204"/>
      <c r="L684" s="201"/>
      <c r="M684" s="201"/>
      <c r="N684" s="201"/>
      <c r="O684" s="201"/>
      <c r="P684" s="113"/>
      <c r="Q684" s="113"/>
      <c r="R684" s="113"/>
      <c r="S684" s="113"/>
      <c r="T684" s="201"/>
      <c r="U684" s="113"/>
      <c r="V684" s="113"/>
      <c r="W684" s="113"/>
      <c r="X684" s="113"/>
      <c r="Y684" s="113"/>
      <c r="Z684" s="113"/>
      <c r="AA684" s="113"/>
      <c r="AB684" s="201"/>
      <c r="AC684" s="113"/>
      <c r="AD684" s="113"/>
      <c r="AE684" s="113"/>
      <c r="AF684" s="113"/>
    </row>
    <row r="685" spans="1:32" x14ac:dyDescent="0.2">
      <c r="A685" s="113"/>
      <c r="B685" s="200"/>
      <c r="C685" s="113"/>
      <c r="D685" s="201"/>
      <c r="E685" s="201"/>
      <c r="F685" s="113"/>
      <c r="G685" s="113"/>
      <c r="H685" s="113"/>
      <c r="I685" s="203"/>
      <c r="J685" s="203"/>
      <c r="K685" s="204"/>
      <c r="L685" s="201"/>
      <c r="M685" s="201"/>
      <c r="N685" s="201"/>
      <c r="O685" s="201"/>
      <c r="P685" s="113"/>
      <c r="Q685" s="113"/>
      <c r="R685" s="113"/>
      <c r="S685" s="113"/>
      <c r="T685" s="201"/>
      <c r="U685" s="113"/>
      <c r="V685" s="113"/>
      <c r="W685" s="113"/>
      <c r="X685" s="113"/>
      <c r="Y685" s="113"/>
      <c r="Z685" s="113"/>
      <c r="AA685" s="113"/>
      <c r="AB685" s="201"/>
      <c r="AC685" s="113"/>
      <c r="AD685" s="113"/>
      <c r="AE685" s="113"/>
      <c r="AF685" s="113"/>
    </row>
    <row r="686" spans="1:32" x14ac:dyDescent="0.2">
      <c r="A686" s="113"/>
      <c r="B686" s="200"/>
      <c r="C686" s="113"/>
      <c r="D686" s="201"/>
      <c r="E686" s="201"/>
      <c r="F686" s="113"/>
      <c r="G686" s="113"/>
      <c r="H686" s="113"/>
      <c r="I686" s="203"/>
      <c r="J686" s="203"/>
      <c r="K686" s="204"/>
      <c r="L686" s="201"/>
      <c r="M686" s="201"/>
      <c r="N686" s="201"/>
      <c r="O686" s="201"/>
      <c r="P686" s="113"/>
      <c r="Q686" s="113"/>
      <c r="R686" s="113"/>
      <c r="S686" s="113"/>
      <c r="T686" s="201"/>
      <c r="U686" s="113"/>
      <c r="V686" s="113"/>
      <c r="W686" s="113"/>
      <c r="X686" s="113"/>
      <c r="Y686" s="113"/>
      <c r="Z686" s="113"/>
      <c r="AA686" s="113"/>
      <c r="AB686" s="201"/>
      <c r="AC686" s="113"/>
      <c r="AD686" s="113"/>
      <c r="AE686" s="113"/>
      <c r="AF686" s="113"/>
    </row>
    <row r="687" spans="1:32" x14ac:dyDescent="0.2">
      <c r="A687" s="113"/>
      <c r="B687" s="200"/>
      <c r="C687" s="113"/>
      <c r="D687" s="201"/>
      <c r="E687" s="201"/>
      <c r="F687" s="113"/>
      <c r="G687" s="113"/>
      <c r="H687" s="113"/>
      <c r="I687" s="203"/>
      <c r="J687" s="203"/>
      <c r="K687" s="204"/>
      <c r="L687" s="201"/>
      <c r="M687" s="201"/>
      <c r="N687" s="201"/>
      <c r="O687" s="201"/>
      <c r="P687" s="113"/>
      <c r="Q687" s="113"/>
      <c r="R687" s="113"/>
      <c r="S687" s="113"/>
      <c r="T687" s="201"/>
      <c r="U687" s="113"/>
      <c r="V687" s="113"/>
      <c r="W687" s="113"/>
      <c r="X687" s="113"/>
      <c r="Y687" s="113"/>
      <c r="Z687" s="113"/>
      <c r="AA687" s="113"/>
      <c r="AB687" s="201"/>
      <c r="AC687" s="113"/>
      <c r="AD687" s="113"/>
      <c r="AE687" s="113"/>
      <c r="AF687" s="113"/>
    </row>
    <row r="688" spans="1:32" x14ac:dyDescent="0.2">
      <c r="A688" s="113"/>
      <c r="B688" s="200"/>
      <c r="C688" s="113"/>
      <c r="D688" s="201"/>
      <c r="E688" s="201"/>
      <c r="F688" s="113"/>
      <c r="G688" s="113"/>
      <c r="H688" s="113"/>
      <c r="I688" s="203"/>
      <c r="J688" s="203"/>
      <c r="K688" s="204"/>
      <c r="L688" s="201"/>
      <c r="M688" s="201"/>
      <c r="N688" s="201"/>
      <c r="O688" s="201"/>
      <c r="P688" s="113"/>
      <c r="Q688" s="113"/>
      <c r="R688" s="113"/>
      <c r="S688" s="113"/>
      <c r="T688" s="201"/>
      <c r="U688" s="113"/>
      <c r="V688" s="113"/>
      <c r="W688" s="113"/>
      <c r="X688" s="113"/>
      <c r="Y688" s="113"/>
      <c r="Z688" s="113"/>
      <c r="AA688" s="113"/>
      <c r="AB688" s="201"/>
      <c r="AC688" s="113"/>
      <c r="AD688" s="113"/>
      <c r="AE688" s="113"/>
      <c r="AF688" s="113"/>
    </row>
    <row r="689" spans="1:32" x14ac:dyDescent="0.2">
      <c r="A689" s="113"/>
      <c r="B689" s="200"/>
      <c r="C689" s="113"/>
      <c r="D689" s="201"/>
      <c r="E689" s="201"/>
      <c r="F689" s="113"/>
      <c r="G689" s="113"/>
      <c r="H689" s="113"/>
      <c r="I689" s="203"/>
      <c r="J689" s="203"/>
      <c r="K689" s="204"/>
      <c r="L689" s="201"/>
      <c r="M689" s="201"/>
      <c r="N689" s="201"/>
      <c r="O689" s="201"/>
      <c r="P689" s="113"/>
      <c r="Q689" s="113"/>
      <c r="R689" s="113"/>
      <c r="S689" s="113"/>
      <c r="T689" s="201"/>
      <c r="U689" s="113"/>
      <c r="V689" s="113"/>
      <c r="W689" s="113"/>
      <c r="X689" s="113"/>
      <c r="Y689" s="113"/>
      <c r="Z689" s="113"/>
      <c r="AA689" s="113"/>
      <c r="AB689" s="201"/>
      <c r="AC689" s="113"/>
      <c r="AD689" s="113"/>
      <c r="AE689" s="113"/>
      <c r="AF689" s="113"/>
    </row>
    <row r="690" spans="1:32" x14ac:dyDescent="0.2">
      <c r="A690" s="113"/>
      <c r="B690" s="200"/>
      <c r="C690" s="113"/>
      <c r="D690" s="201"/>
      <c r="E690" s="201"/>
      <c r="F690" s="113"/>
      <c r="G690" s="113"/>
      <c r="H690" s="113"/>
      <c r="I690" s="203"/>
      <c r="J690" s="203"/>
      <c r="K690" s="204"/>
      <c r="L690" s="201"/>
      <c r="M690" s="201"/>
      <c r="N690" s="201"/>
      <c r="O690" s="201"/>
      <c r="P690" s="113"/>
      <c r="Q690" s="113"/>
      <c r="R690" s="113"/>
      <c r="S690" s="113"/>
      <c r="T690" s="201"/>
      <c r="U690" s="113"/>
      <c r="V690" s="113"/>
      <c r="W690" s="113"/>
      <c r="X690" s="113"/>
      <c r="Y690" s="113"/>
      <c r="Z690" s="113"/>
      <c r="AA690" s="113"/>
      <c r="AB690" s="201"/>
      <c r="AC690" s="113"/>
      <c r="AD690" s="113"/>
      <c r="AE690" s="113"/>
      <c r="AF690" s="113"/>
    </row>
    <row r="691" spans="1:32" x14ac:dyDescent="0.2">
      <c r="A691" s="113"/>
      <c r="B691" s="200"/>
      <c r="C691" s="113"/>
      <c r="D691" s="201"/>
      <c r="E691" s="201"/>
      <c r="F691" s="113"/>
      <c r="G691" s="113"/>
      <c r="H691" s="113"/>
      <c r="I691" s="203"/>
      <c r="J691" s="203"/>
      <c r="K691" s="204"/>
      <c r="L691" s="201"/>
      <c r="M691" s="201"/>
      <c r="N691" s="201"/>
      <c r="O691" s="201"/>
      <c r="P691" s="113"/>
      <c r="Q691" s="113"/>
      <c r="R691" s="113"/>
      <c r="S691" s="113"/>
      <c r="T691" s="201"/>
      <c r="U691" s="113"/>
      <c r="V691" s="113"/>
      <c r="W691" s="113"/>
      <c r="X691" s="113"/>
      <c r="Y691" s="113"/>
      <c r="Z691" s="113"/>
      <c r="AA691" s="113"/>
      <c r="AB691" s="201"/>
      <c r="AC691" s="113"/>
      <c r="AD691" s="113"/>
      <c r="AE691" s="113"/>
      <c r="AF691" s="113"/>
    </row>
    <row r="692" spans="1:32" x14ac:dyDescent="0.2">
      <c r="A692" s="113"/>
      <c r="B692" s="200"/>
      <c r="C692" s="113"/>
      <c r="D692" s="201"/>
      <c r="E692" s="201"/>
      <c r="F692" s="113"/>
      <c r="G692" s="113"/>
      <c r="H692" s="113"/>
      <c r="I692" s="203"/>
      <c r="J692" s="203"/>
      <c r="K692" s="204"/>
      <c r="L692" s="201"/>
      <c r="M692" s="201"/>
      <c r="N692" s="201"/>
      <c r="O692" s="201"/>
      <c r="P692" s="113"/>
      <c r="Q692" s="113"/>
      <c r="R692" s="113"/>
      <c r="S692" s="113"/>
      <c r="T692" s="201"/>
      <c r="U692" s="113"/>
      <c r="V692" s="113"/>
      <c r="W692" s="113"/>
      <c r="X692" s="113"/>
      <c r="Y692" s="113"/>
      <c r="Z692" s="113"/>
      <c r="AA692" s="113"/>
      <c r="AB692" s="201"/>
      <c r="AC692" s="113"/>
      <c r="AD692" s="113"/>
      <c r="AE692" s="113"/>
      <c r="AF692" s="113"/>
    </row>
    <row r="693" spans="1:32" x14ac:dyDescent="0.2">
      <c r="A693" s="113"/>
      <c r="B693" s="200"/>
      <c r="C693" s="113"/>
      <c r="D693" s="201"/>
      <c r="E693" s="201"/>
      <c r="F693" s="113"/>
      <c r="G693" s="113"/>
      <c r="H693" s="113"/>
      <c r="I693" s="203"/>
      <c r="J693" s="203"/>
      <c r="K693" s="204"/>
      <c r="L693" s="201"/>
      <c r="M693" s="201"/>
      <c r="N693" s="201"/>
      <c r="O693" s="201"/>
      <c r="P693" s="113"/>
      <c r="Q693" s="113"/>
      <c r="R693" s="113"/>
      <c r="S693" s="113"/>
      <c r="T693" s="201"/>
      <c r="U693" s="113"/>
      <c r="V693" s="113"/>
      <c r="W693" s="113"/>
      <c r="X693" s="113"/>
      <c r="Y693" s="113"/>
      <c r="Z693" s="113"/>
      <c r="AA693" s="113"/>
      <c r="AB693" s="201"/>
      <c r="AC693" s="113"/>
      <c r="AD693" s="113"/>
      <c r="AE693" s="113"/>
      <c r="AF693" s="113"/>
    </row>
    <row r="694" spans="1:32" x14ac:dyDescent="0.2">
      <c r="A694" s="113"/>
      <c r="B694" s="200"/>
      <c r="C694" s="113"/>
      <c r="D694" s="201"/>
      <c r="E694" s="201"/>
      <c r="F694" s="113"/>
      <c r="G694" s="113"/>
      <c r="H694" s="113"/>
      <c r="I694" s="203"/>
      <c r="J694" s="203"/>
      <c r="K694" s="204"/>
      <c r="L694" s="201"/>
      <c r="M694" s="201"/>
      <c r="N694" s="201"/>
      <c r="O694" s="201"/>
      <c r="P694" s="113"/>
      <c r="Q694" s="113"/>
      <c r="R694" s="113"/>
      <c r="S694" s="113"/>
      <c r="T694" s="201"/>
      <c r="U694" s="113"/>
      <c r="V694" s="113"/>
      <c r="W694" s="113"/>
      <c r="X694" s="113"/>
      <c r="Y694" s="113"/>
      <c r="Z694" s="113"/>
      <c r="AA694" s="113"/>
      <c r="AB694" s="201"/>
      <c r="AC694" s="113"/>
      <c r="AD694" s="113"/>
      <c r="AE694" s="113"/>
      <c r="AF694" s="113"/>
    </row>
    <row r="695" spans="1:32" x14ac:dyDescent="0.2">
      <c r="A695" s="113"/>
      <c r="B695" s="200"/>
      <c r="C695" s="113"/>
      <c r="D695" s="201"/>
      <c r="E695" s="201"/>
      <c r="F695" s="113"/>
      <c r="G695" s="113"/>
      <c r="H695" s="113"/>
      <c r="I695" s="203"/>
      <c r="J695" s="203"/>
      <c r="K695" s="204"/>
      <c r="L695" s="201"/>
      <c r="M695" s="201"/>
      <c r="N695" s="201"/>
      <c r="O695" s="201"/>
      <c r="P695" s="113"/>
      <c r="Q695" s="113"/>
      <c r="R695" s="113"/>
      <c r="S695" s="113"/>
      <c r="T695" s="201"/>
      <c r="U695" s="113"/>
      <c r="V695" s="113"/>
      <c r="W695" s="113"/>
      <c r="X695" s="113"/>
      <c r="Y695" s="113"/>
      <c r="Z695" s="113"/>
      <c r="AA695" s="113"/>
      <c r="AB695" s="201"/>
      <c r="AC695" s="113"/>
      <c r="AD695" s="113"/>
      <c r="AE695" s="113"/>
      <c r="AF695" s="113"/>
    </row>
    <row r="696" spans="1:32" x14ac:dyDescent="0.2">
      <c r="A696" s="113"/>
      <c r="B696" s="200"/>
      <c r="C696" s="113"/>
      <c r="D696" s="201"/>
      <c r="E696" s="201"/>
      <c r="F696" s="113"/>
      <c r="G696" s="113"/>
      <c r="H696" s="113"/>
      <c r="I696" s="203"/>
      <c r="J696" s="203"/>
      <c r="K696" s="204"/>
      <c r="L696" s="201"/>
      <c r="M696" s="201"/>
      <c r="N696" s="201"/>
      <c r="O696" s="201"/>
      <c r="P696" s="113"/>
      <c r="Q696" s="113"/>
      <c r="R696" s="113"/>
      <c r="S696" s="113"/>
      <c r="T696" s="201"/>
      <c r="U696" s="113"/>
      <c r="V696" s="113"/>
      <c r="W696" s="113"/>
      <c r="X696" s="113"/>
      <c r="Y696" s="113"/>
      <c r="Z696" s="113"/>
      <c r="AA696" s="113"/>
      <c r="AB696" s="201"/>
      <c r="AC696" s="113"/>
      <c r="AD696" s="113"/>
      <c r="AE696" s="113"/>
      <c r="AF696" s="113"/>
    </row>
    <row r="697" spans="1:32" x14ac:dyDescent="0.2">
      <c r="A697" s="113"/>
      <c r="B697" s="200"/>
      <c r="C697" s="113"/>
      <c r="D697" s="201"/>
      <c r="E697" s="201"/>
      <c r="F697" s="113"/>
      <c r="G697" s="113"/>
      <c r="H697" s="113"/>
      <c r="I697" s="203"/>
      <c r="J697" s="203"/>
      <c r="K697" s="204"/>
      <c r="L697" s="201"/>
      <c r="M697" s="201"/>
      <c r="N697" s="201"/>
      <c r="O697" s="201"/>
      <c r="P697" s="113"/>
      <c r="Q697" s="113"/>
      <c r="R697" s="113"/>
      <c r="S697" s="113"/>
      <c r="T697" s="201"/>
      <c r="U697" s="113"/>
      <c r="V697" s="113"/>
      <c r="W697" s="113"/>
      <c r="X697" s="113"/>
      <c r="Y697" s="113"/>
      <c r="Z697" s="113"/>
      <c r="AA697" s="113"/>
      <c r="AB697" s="201"/>
      <c r="AC697" s="113"/>
      <c r="AD697" s="113"/>
      <c r="AE697" s="113"/>
      <c r="AF697" s="113"/>
    </row>
    <row r="698" spans="1:32" x14ac:dyDescent="0.2">
      <c r="A698" s="113"/>
      <c r="B698" s="200"/>
      <c r="C698" s="113"/>
      <c r="D698" s="201"/>
      <c r="E698" s="201"/>
      <c r="F698" s="113"/>
      <c r="G698" s="113"/>
      <c r="H698" s="113"/>
      <c r="I698" s="203"/>
      <c r="J698" s="203"/>
      <c r="K698" s="204"/>
      <c r="L698" s="201"/>
      <c r="M698" s="201"/>
      <c r="N698" s="201"/>
      <c r="O698" s="201"/>
      <c r="P698" s="113"/>
      <c r="Q698" s="113"/>
      <c r="R698" s="113"/>
      <c r="S698" s="113"/>
      <c r="T698" s="201"/>
      <c r="U698" s="113"/>
      <c r="V698" s="113"/>
      <c r="W698" s="113"/>
      <c r="X698" s="113"/>
      <c r="Y698" s="113"/>
      <c r="Z698" s="113"/>
      <c r="AA698" s="113"/>
      <c r="AB698" s="201"/>
      <c r="AC698" s="113"/>
      <c r="AD698" s="113"/>
      <c r="AE698" s="113"/>
      <c r="AF698" s="113"/>
    </row>
    <row r="699" spans="1:32" x14ac:dyDescent="0.2">
      <c r="A699" s="113"/>
      <c r="B699" s="200"/>
      <c r="C699" s="113"/>
      <c r="D699" s="201"/>
      <c r="E699" s="201"/>
      <c r="F699" s="113"/>
      <c r="G699" s="113"/>
      <c r="H699" s="113"/>
      <c r="I699" s="203"/>
      <c r="J699" s="203"/>
      <c r="K699" s="204"/>
      <c r="L699" s="201"/>
      <c r="M699" s="201"/>
      <c r="N699" s="201"/>
      <c r="O699" s="201"/>
      <c r="P699" s="113"/>
      <c r="Q699" s="113"/>
      <c r="R699" s="113"/>
      <c r="S699" s="113"/>
      <c r="T699" s="201"/>
      <c r="U699" s="113"/>
      <c r="V699" s="113"/>
      <c r="W699" s="113"/>
      <c r="X699" s="113"/>
      <c r="Y699" s="113"/>
      <c r="Z699" s="113"/>
      <c r="AA699" s="113"/>
      <c r="AB699" s="201"/>
      <c r="AC699" s="113"/>
      <c r="AD699" s="113"/>
      <c r="AE699" s="113"/>
      <c r="AF699" s="113"/>
    </row>
    <row r="700" spans="1:32" x14ac:dyDescent="0.2">
      <c r="A700" s="113"/>
      <c r="B700" s="200"/>
      <c r="C700" s="113"/>
      <c r="D700" s="201"/>
      <c r="E700" s="201"/>
      <c r="F700" s="113"/>
      <c r="G700" s="113"/>
      <c r="H700" s="113"/>
      <c r="I700" s="203"/>
      <c r="J700" s="203"/>
      <c r="K700" s="204"/>
      <c r="L700" s="201"/>
      <c r="M700" s="201"/>
      <c r="N700" s="201"/>
      <c r="O700" s="201"/>
      <c r="P700" s="113"/>
      <c r="Q700" s="113"/>
      <c r="R700" s="113"/>
      <c r="S700" s="113"/>
      <c r="T700" s="201"/>
      <c r="U700" s="113"/>
      <c r="V700" s="113"/>
      <c r="W700" s="113"/>
      <c r="X700" s="113"/>
      <c r="Y700" s="113"/>
      <c r="Z700" s="113"/>
      <c r="AA700" s="113"/>
      <c r="AB700" s="201"/>
      <c r="AC700" s="113"/>
      <c r="AD700" s="113"/>
      <c r="AE700" s="113"/>
      <c r="AF700" s="113"/>
    </row>
    <row r="701" spans="1:32" x14ac:dyDescent="0.2">
      <c r="A701" s="113"/>
      <c r="B701" s="200"/>
      <c r="C701" s="113"/>
      <c r="D701" s="201"/>
      <c r="E701" s="201"/>
      <c r="F701" s="113"/>
      <c r="G701" s="113"/>
      <c r="H701" s="113"/>
      <c r="I701" s="203"/>
      <c r="J701" s="203"/>
      <c r="K701" s="204"/>
      <c r="L701" s="201"/>
      <c r="M701" s="201"/>
      <c r="N701" s="201"/>
      <c r="O701" s="201"/>
      <c r="P701" s="113"/>
      <c r="Q701" s="113"/>
      <c r="R701" s="113"/>
      <c r="S701" s="113"/>
      <c r="T701" s="201"/>
      <c r="U701" s="113"/>
      <c r="V701" s="113"/>
      <c r="W701" s="113"/>
      <c r="X701" s="113"/>
      <c r="Y701" s="113"/>
      <c r="Z701" s="113"/>
      <c r="AA701" s="113"/>
      <c r="AB701" s="201"/>
      <c r="AC701" s="113"/>
      <c r="AD701" s="113"/>
      <c r="AE701" s="113"/>
      <c r="AF701" s="113"/>
    </row>
    <row r="702" spans="1:32" x14ac:dyDescent="0.2">
      <c r="A702" s="113"/>
      <c r="B702" s="200"/>
      <c r="C702" s="113"/>
      <c r="D702" s="201"/>
      <c r="E702" s="201"/>
      <c r="F702" s="113"/>
      <c r="G702" s="113"/>
      <c r="H702" s="113"/>
      <c r="I702" s="203"/>
      <c r="J702" s="203"/>
      <c r="K702" s="204"/>
      <c r="L702" s="201"/>
      <c r="M702" s="201"/>
      <c r="N702" s="201"/>
      <c r="O702" s="201"/>
      <c r="P702" s="113"/>
      <c r="Q702" s="113"/>
      <c r="R702" s="113"/>
      <c r="S702" s="113"/>
      <c r="T702" s="201"/>
      <c r="U702" s="113"/>
      <c r="V702" s="113"/>
      <c r="W702" s="113"/>
      <c r="X702" s="113"/>
      <c r="Y702" s="113"/>
      <c r="Z702" s="113"/>
      <c r="AA702" s="113"/>
      <c r="AB702" s="201"/>
      <c r="AC702" s="113"/>
      <c r="AD702" s="113"/>
      <c r="AE702" s="113"/>
      <c r="AF702" s="113"/>
    </row>
    <row r="703" spans="1:32" x14ac:dyDescent="0.2">
      <c r="A703" s="113"/>
      <c r="B703" s="200"/>
      <c r="C703" s="113"/>
      <c r="D703" s="201"/>
      <c r="E703" s="201"/>
      <c r="F703" s="113"/>
      <c r="G703" s="113"/>
      <c r="H703" s="113"/>
      <c r="I703" s="203"/>
      <c r="J703" s="203"/>
      <c r="K703" s="204"/>
      <c r="L703" s="201"/>
      <c r="M703" s="201"/>
      <c r="N703" s="201"/>
      <c r="O703" s="201"/>
      <c r="P703" s="113"/>
      <c r="Q703" s="113"/>
      <c r="R703" s="113"/>
      <c r="S703" s="113"/>
      <c r="T703" s="201"/>
      <c r="U703" s="113"/>
      <c r="V703" s="113"/>
      <c r="W703" s="113"/>
      <c r="X703" s="113"/>
      <c r="Y703" s="113"/>
      <c r="Z703" s="113"/>
      <c r="AA703" s="113"/>
      <c r="AB703" s="201"/>
      <c r="AC703" s="113"/>
      <c r="AD703" s="113"/>
      <c r="AE703" s="113"/>
      <c r="AF703" s="113"/>
    </row>
    <row r="704" spans="1:32" x14ac:dyDescent="0.2">
      <c r="A704" s="113"/>
      <c r="B704" s="200"/>
      <c r="C704" s="113"/>
      <c r="D704" s="201"/>
      <c r="E704" s="201"/>
      <c r="F704" s="113"/>
      <c r="G704" s="113"/>
      <c r="H704" s="113"/>
      <c r="I704" s="203"/>
      <c r="J704" s="203"/>
      <c r="K704" s="204"/>
      <c r="L704" s="201"/>
      <c r="M704" s="201"/>
      <c r="N704" s="201"/>
      <c r="O704" s="201"/>
      <c r="P704" s="113"/>
      <c r="Q704" s="113"/>
      <c r="R704" s="113"/>
      <c r="S704" s="113"/>
      <c r="T704" s="201"/>
      <c r="U704" s="113"/>
      <c r="V704" s="113"/>
      <c r="W704" s="113"/>
      <c r="X704" s="113"/>
      <c r="Y704" s="113"/>
      <c r="Z704" s="113"/>
      <c r="AA704" s="113"/>
      <c r="AB704" s="201"/>
      <c r="AC704" s="113"/>
      <c r="AD704" s="113"/>
      <c r="AE704" s="113"/>
      <c r="AF704" s="113"/>
    </row>
    <row r="705" spans="1:32" x14ac:dyDescent="0.2">
      <c r="A705" s="113"/>
      <c r="B705" s="200"/>
      <c r="C705" s="113"/>
      <c r="D705" s="201"/>
      <c r="E705" s="201"/>
      <c r="F705" s="113"/>
      <c r="G705" s="113"/>
      <c r="H705" s="113"/>
      <c r="I705" s="203"/>
      <c r="J705" s="203"/>
      <c r="K705" s="204"/>
      <c r="L705" s="201"/>
      <c r="M705" s="201"/>
      <c r="N705" s="201"/>
      <c r="O705" s="201"/>
      <c r="P705" s="113"/>
      <c r="Q705" s="113"/>
      <c r="R705" s="113"/>
      <c r="S705" s="113"/>
      <c r="T705" s="201"/>
      <c r="U705" s="113"/>
      <c r="V705" s="113"/>
      <c r="W705" s="113"/>
      <c r="X705" s="113"/>
      <c r="Y705" s="113"/>
      <c r="Z705" s="113"/>
      <c r="AA705" s="113"/>
      <c r="AB705" s="201"/>
      <c r="AC705" s="113"/>
      <c r="AD705" s="113"/>
      <c r="AE705" s="113"/>
      <c r="AF705" s="113"/>
    </row>
    <row r="706" spans="1:32" x14ac:dyDescent="0.2">
      <c r="A706" s="113"/>
      <c r="B706" s="200"/>
      <c r="C706" s="113"/>
      <c r="D706" s="201"/>
      <c r="E706" s="201"/>
      <c r="F706" s="113"/>
      <c r="G706" s="113"/>
      <c r="H706" s="113"/>
      <c r="I706" s="203"/>
      <c r="J706" s="203"/>
      <c r="K706" s="204"/>
      <c r="L706" s="201"/>
      <c r="M706" s="201"/>
      <c r="N706" s="201"/>
      <c r="O706" s="201"/>
      <c r="P706" s="113"/>
      <c r="Q706" s="113"/>
      <c r="R706" s="113"/>
      <c r="S706" s="113"/>
      <c r="T706" s="201"/>
      <c r="U706" s="113"/>
      <c r="V706" s="113"/>
      <c r="W706" s="113"/>
      <c r="X706" s="113"/>
      <c r="Y706" s="113"/>
      <c r="Z706" s="113"/>
      <c r="AA706" s="113"/>
      <c r="AB706" s="201"/>
      <c r="AC706" s="113"/>
      <c r="AD706" s="113"/>
      <c r="AE706" s="113"/>
      <c r="AF706" s="113"/>
    </row>
    <row r="707" spans="1:32" x14ac:dyDescent="0.2">
      <c r="A707" s="113"/>
      <c r="B707" s="200"/>
      <c r="C707" s="113"/>
      <c r="D707" s="201"/>
      <c r="E707" s="201"/>
      <c r="F707" s="113"/>
      <c r="G707" s="113"/>
      <c r="H707" s="113"/>
      <c r="I707" s="203"/>
      <c r="J707" s="203"/>
      <c r="K707" s="204"/>
      <c r="L707" s="201"/>
      <c r="M707" s="201"/>
      <c r="N707" s="201"/>
      <c r="O707" s="201"/>
      <c r="P707" s="113"/>
      <c r="Q707" s="113"/>
      <c r="R707" s="113"/>
      <c r="S707" s="113"/>
      <c r="T707" s="201"/>
      <c r="U707" s="113"/>
      <c r="V707" s="113"/>
      <c r="W707" s="113"/>
      <c r="X707" s="113"/>
      <c r="Y707" s="113"/>
      <c r="Z707" s="113"/>
      <c r="AA707" s="113"/>
      <c r="AB707" s="201"/>
      <c r="AC707" s="113"/>
      <c r="AD707" s="113"/>
      <c r="AE707" s="113"/>
      <c r="AF707" s="113"/>
    </row>
    <row r="708" spans="1:32" x14ac:dyDescent="0.2">
      <c r="A708" s="113"/>
      <c r="B708" s="200"/>
      <c r="C708" s="113"/>
      <c r="D708" s="201"/>
      <c r="E708" s="201"/>
      <c r="F708" s="113"/>
      <c r="G708" s="113"/>
      <c r="H708" s="113"/>
      <c r="I708" s="203"/>
      <c r="J708" s="203"/>
      <c r="K708" s="204"/>
      <c r="L708" s="201"/>
      <c r="M708" s="201"/>
      <c r="N708" s="201"/>
      <c r="O708" s="201"/>
      <c r="P708" s="113"/>
      <c r="Q708" s="113"/>
      <c r="R708" s="113"/>
      <c r="S708" s="113"/>
      <c r="T708" s="201"/>
      <c r="U708" s="113"/>
      <c r="V708" s="113"/>
      <c r="W708" s="113"/>
      <c r="X708" s="113"/>
      <c r="Y708" s="113"/>
      <c r="Z708" s="113"/>
      <c r="AA708" s="113"/>
      <c r="AB708" s="201"/>
      <c r="AC708" s="113"/>
      <c r="AD708" s="113"/>
      <c r="AE708" s="113"/>
      <c r="AF708" s="113"/>
    </row>
    <row r="709" spans="1:32" x14ac:dyDescent="0.2">
      <c r="A709" s="113"/>
      <c r="B709" s="200"/>
      <c r="C709" s="113"/>
      <c r="D709" s="201"/>
      <c r="E709" s="201"/>
      <c r="F709" s="113"/>
      <c r="G709" s="113"/>
      <c r="H709" s="113"/>
      <c r="I709" s="203"/>
      <c r="J709" s="203"/>
      <c r="K709" s="204"/>
      <c r="L709" s="201"/>
      <c r="M709" s="201"/>
      <c r="N709" s="201"/>
      <c r="O709" s="201"/>
      <c r="P709" s="113"/>
      <c r="Q709" s="113"/>
      <c r="R709" s="113"/>
      <c r="S709" s="113"/>
      <c r="T709" s="201"/>
      <c r="U709" s="113"/>
      <c r="V709" s="113"/>
      <c r="W709" s="113"/>
      <c r="X709" s="113"/>
      <c r="Y709" s="113"/>
      <c r="Z709" s="113"/>
      <c r="AA709" s="113"/>
      <c r="AB709" s="201"/>
      <c r="AC709" s="113"/>
      <c r="AD709" s="113"/>
      <c r="AE709" s="113"/>
      <c r="AF709" s="113"/>
    </row>
    <row r="710" spans="1:32" x14ac:dyDescent="0.2">
      <c r="A710" s="113"/>
      <c r="B710" s="200"/>
      <c r="C710" s="113"/>
      <c r="D710" s="201"/>
      <c r="E710" s="201"/>
      <c r="F710" s="113"/>
      <c r="G710" s="113"/>
      <c r="H710" s="113"/>
      <c r="I710" s="203"/>
      <c r="J710" s="203"/>
      <c r="K710" s="204"/>
      <c r="L710" s="201"/>
      <c r="M710" s="201"/>
      <c r="N710" s="201"/>
      <c r="O710" s="201"/>
      <c r="P710" s="113"/>
      <c r="Q710" s="113"/>
      <c r="R710" s="113"/>
      <c r="S710" s="113"/>
      <c r="T710" s="201"/>
      <c r="U710" s="113"/>
      <c r="V710" s="113"/>
      <c r="W710" s="113"/>
      <c r="X710" s="113"/>
      <c r="Y710" s="113"/>
      <c r="Z710" s="113"/>
      <c r="AA710" s="113"/>
      <c r="AB710" s="201"/>
      <c r="AC710" s="113"/>
      <c r="AD710" s="113"/>
      <c r="AE710" s="113"/>
      <c r="AF710" s="113"/>
    </row>
    <row r="711" spans="1:32" x14ac:dyDescent="0.2">
      <c r="A711" s="113"/>
      <c r="B711" s="200"/>
      <c r="C711" s="113"/>
      <c r="D711" s="201"/>
      <c r="E711" s="201"/>
      <c r="F711" s="113"/>
      <c r="G711" s="113"/>
      <c r="H711" s="113"/>
      <c r="I711" s="203"/>
      <c r="J711" s="203"/>
      <c r="K711" s="204"/>
      <c r="L711" s="201"/>
      <c r="M711" s="201"/>
      <c r="N711" s="201"/>
      <c r="O711" s="201"/>
      <c r="P711" s="113"/>
      <c r="Q711" s="113"/>
      <c r="R711" s="113"/>
      <c r="S711" s="113"/>
      <c r="T711" s="201"/>
      <c r="U711" s="113"/>
      <c r="V711" s="113"/>
      <c r="W711" s="113"/>
      <c r="X711" s="113"/>
      <c r="Y711" s="113"/>
      <c r="Z711" s="113"/>
      <c r="AA711" s="113"/>
      <c r="AB711" s="201"/>
      <c r="AC711" s="113"/>
      <c r="AD711" s="113"/>
      <c r="AE711" s="113"/>
      <c r="AF711" s="113"/>
    </row>
    <row r="712" spans="1:32" x14ac:dyDescent="0.2">
      <c r="A712" s="113"/>
      <c r="B712" s="200"/>
      <c r="C712" s="113"/>
      <c r="D712" s="201"/>
      <c r="E712" s="201"/>
      <c r="F712" s="113"/>
      <c r="G712" s="113"/>
      <c r="H712" s="113"/>
      <c r="I712" s="203"/>
      <c r="J712" s="203"/>
      <c r="K712" s="204"/>
      <c r="L712" s="201"/>
      <c r="M712" s="201"/>
      <c r="N712" s="201"/>
      <c r="O712" s="201"/>
      <c r="P712" s="113"/>
      <c r="Q712" s="113"/>
      <c r="R712" s="113"/>
      <c r="S712" s="113"/>
      <c r="T712" s="201"/>
      <c r="U712" s="113"/>
      <c r="V712" s="113"/>
      <c r="W712" s="113"/>
      <c r="X712" s="113"/>
      <c r="Y712" s="113"/>
      <c r="Z712" s="113"/>
      <c r="AA712" s="113"/>
      <c r="AB712" s="201"/>
      <c r="AC712" s="113"/>
      <c r="AD712" s="113"/>
      <c r="AE712" s="113"/>
      <c r="AF712" s="113"/>
    </row>
    <row r="713" spans="1:32" x14ac:dyDescent="0.2">
      <c r="A713" s="113"/>
      <c r="B713" s="200"/>
      <c r="C713" s="113"/>
      <c r="D713" s="201"/>
      <c r="E713" s="201"/>
      <c r="F713" s="113"/>
      <c r="G713" s="113"/>
      <c r="H713" s="113"/>
      <c r="I713" s="203"/>
      <c r="J713" s="203"/>
      <c r="K713" s="204"/>
      <c r="L713" s="201"/>
      <c r="M713" s="201"/>
      <c r="N713" s="201"/>
      <c r="O713" s="201"/>
      <c r="P713" s="113"/>
      <c r="Q713" s="113"/>
      <c r="R713" s="113"/>
      <c r="S713" s="113"/>
      <c r="T713" s="201"/>
      <c r="U713" s="113"/>
      <c r="V713" s="113"/>
      <c r="W713" s="113"/>
      <c r="X713" s="113"/>
      <c r="Y713" s="113"/>
      <c r="Z713" s="113"/>
      <c r="AA713" s="113"/>
      <c r="AB713" s="201"/>
      <c r="AC713" s="113"/>
      <c r="AD713" s="113"/>
      <c r="AE713" s="113"/>
      <c r="AF713" s="113"/>
    </row>
    <row r="714" spans="1:32" x14ac:dyDescent="0.2">
      <c r="A714" s="113"/>
      <c r="B714" s="200"/>
      <c r="C714" s="113"/>
      <c r="D714" s="201"/>
      <c r="E714" s="201"/>
      <c r="F714" s="113"/>
      <c r="G714" s="113"/>
      <c r="H714" s="113"/>
      <c r="I714" s="203"/>
      <c r="J714" s="203"/>
      <c r="K714" s="204"/>
      <c r="L714" s="201"/>
      <c r="M714" s="201"/>
      <c r="N714" s="201"/>
      <c r="O714" s="201"/>
      <c r="P714" s="113"/>
      <c r="Q714" s="113"/>
      <c r="R714" s="113"/>
      <c r="S714" s="113"/>
      <c r="T714" s="201"/>
      <c r="U714" s="113"/>
      <c r="V714" s="113"/>
      <c r="W714" s="113"/>
      <c r="X714" s="113"/>
      <c r="Y714" s="113"/>
      <c r="Z714" s="113"/>
      <c r="AA714" s="113"/>
      <c r="AB714" s="201"/>
      <c r="AC714" s="113"/>
      <c r="AD714" s="113"/>
      <c r="AE714" s="113"/>
      <c r="AF714" s="113"/>
    </row>
    <row r="715" spans="1:32" x14ac:dyDescent="0.2">
      <c r="A715" s="113"/>
      <c r="B715" s="200"/>
      <c r="C715" s="113"/>
      <c r="D715" s="201"/>
      <c r="E715" s="201"/>
      <c r="F715" s="113"/>
      <c r="G715" s="113"/>
      <c r="H715" s="113"/>
      <c r="I715" s="203"/>
      <c r="J715" s="203"/>
      <c r="K715" s="204"/>
      <c r="L715" s="201"/>
      <c r="M715" s="201"/>
      <c r="N715" s="201"/>
      <c r="O715" s="201"/>
      <c r="P715" s="113"/>
      <c r="Q715" s="113"/>
      <c r="R715" s="113"/>
      <c r="S715" s="113"/>
      <c r="T715" s="201"/>
      <c r="U715" s="113"/>
      <c r="V715" s="113"/>
      <c r="W715" s="113"/>
      <c r="X715" s="113"/>
      <c r="Y715" s="113"/>
      <c r="Z715" s="113"/>
      <c r="AA715" s="113"/>
      <c r="AB715" s="201"/>
      <c r="AC715" s="113"/>
      <c r="AD715" s="113"/>
      <c r="AE715" s="113"/>
      <c r="AF715" s="113"/>
    </row>
    <row r="716" spans="1:32" x14ac:dyDescent="0.2">
      <c r="A716" s="113"/>
      <c r="B716" s="200"/>
      <c r="C716" s="113"/>
      <c r="D716" s="201"/>
      <c r="E716" s="201"/>
      <c r="F716" s="113"/>
      <c r="G716" s="113"/>
      <c r="H716" s="113"/>
      <c r="I716" s="203"/>
      <c r="J716" s="203"/>
      <c r="K716" s="204"/>
      <c r="L716" s="201"/>
      <c r="M716" s="201"/>
      <c r="N716" s="201"/>
      <c r="O716" s="201"/>
      <c r="P716" s="113"/>
      <c r="Q716" s="113"/>
      <c r="R716" s="113"/>
      <c r="S716" s="113"/>
      <c r="T716" s="201"/>
      <c r="U716" s="113"/>
      <c r="V716" s="113"/>
      <c r="W716" s="113"/>
      <c r="X716" s="113"/>
      <c r="Y716" s="113"/>
      <c r="Z716" s="113"/>
      <c r="AA716" s="113"/>
      <c r="AB716" s="201"/>
      <c r="AC716" s="113"/>
      <c r="AD716" s="113"/>
      <c r="AE716" s="113"/>
      <c r="AF716" s="113"/>
    </row>
    <row r="717" spans="1:32" x14ac:dyDescent="0.2">
      <c r="A717" s="113"/>
      <c r="B717" s="200"/>
      <c r="C717" s="113"/>
      <c r="D717" s="201"/>
      <c r="E717" s="201"/>
      <c r="F717" s="113"/>
      <c r="G717" s="113"/>
      <c r="H717" s="113"/>
      <c r="I717" s="203"/>
      <c r="J717" s="203"/>
      <c r="K717" s="204"/>
      <c r="L717" s="201"/>
      <c r="M717" s="201"/>
      <c r="N717" s="201"/>
      <c r="O717" s="201"/>
      <c r="P717" s="113"/>
      <c r="Q717" s="113"/>
      <c r="R717" s="113"/>
      <c r="S717" s="113"/>
      <c r="T717" s="201"/>
      <c r="U717" s="113"/>
      <c r="V717" s="113"/>
      <c r="W717" s="113"/>
      <c r="X717" s="113"/>
      <c r="Y717" s="113"/>
      <c r="Z717" s="113"/>
      <c r="AA717" s="113"/>
      <c r="AB717" s="201"/>
      <c r="AC717" s="113"/>
      <c r="AD717" s="113"/>
      <c r="AE717" s="113"/>
      <c r="AF717" s="113"/>
    </row>
    <row r="718" spans="1:32" x14ac:dyDescent="0.2">
      <c r="A718" s="113"/>
      <c r="B718" s="200"/>
      <c r="C718" s="113"/>
      <c r="D718" s="201"/>
      <c r="E718" s="201"/>
      <c r="F718" s="113"/>
      <c r="G718" s="113"/>
      <c r="H718" s="113"/>
      <c r="I718" s="203"/>
      <c r="J718" s="203"/>
      <c r="K718" s="204"/>
      <c r="L718" s="201"/>
      <c r="M718" s="201"/>
      <c r="N718" s="201"/>
      <c r="O718" s="201"/>
      <c r="P718" s="113"/>
      <c r="Q718" s="113"/>
      <c r="R718" s="113"/>
      <c r="S718" s="113"/>
      <c r="T718" s="201"/>
      <c r="U718" s="113"/>
      <c r="V718" s="113"/>
      <c r="W718" s="113"/>
      <c r="X718" s="113"/>
      <c r="Y718" s="113"/>
      <c r="Z718" s="113"/>
      <c r="AA718" s="113"/>
      <c r="AB718" s="201"/>
      <c r="AC718" s="113"/>
      <c r="AD718" s="113"/>
      <c r="AE718" s="113"/>
      <c r="AF718" s="113"/>
    </row>
    <row r="719" spans="1:32" x14ac:dyDescent="0.2">
      <c r="A719" s="113"/>
      <c r="B719" s="200"/>
      <c r="C719" s="113"/>
      <c r="D719" s="201"/>
      <c r="E719" s="201"/>
      <c r="F719" s="113"/>
      <c r="G719" s="113"/>
      <c r="H719" s="113"/>
      <c r="I719" s="203"/>
      <c r="J719" s="203"/>
      <c r="K719" s="204"/>
      <c r="L719" s="201"/>
      <c r="M719" s="201"/>
      <c r="N719" s="201"/>
      <c r="O719" s="201"/>
      <c r="P719" s="113"/>
      <c r="Q719" s="113"/>
      <c r="R719" s="113"/>
      <c r="S719" s="113"/>
      <c r="T719" s="201"/>
      <c r="U719" s="113"/>
      <c r="V719" s="113"/>
      <c r="W719" s="113"/>
      <c r="X719" s="113"/>
      <c r="Y719" s="113"/>
      <c r="Z719" s="113"/>
      <c r="AA719" s="113"/>
      <c r="AB719" s="201"/>
      <c r="AC719" s="113"/>
      <c r="AD719" s="113"/>
      <c r="AE719" s="113"/>
      <c r="AF719" s="113"/>
    </row>
    <row r="720" spans="1:32" x14ac:dyDescent="0.2">
      <c r="A720" s="113"/>
      <c r="B720" s="200"/>
      <c r="C720" s="113"/>
      <c r="D720" s="201"/>
      <c r="E720" s="201"/>
      <c r="F720" s="113"/>
      <c r="G720" s="113"/>
      <c r="H720" s="113"/>
      <c r="I720" s="203"/>
      <c r="J720" s="203"/>
      <c r="K720" s="204"/>
      <c r="L720" s="201"/>
      <c r="M720" s="201"/>
      <c r="N720" s="201"/>
      <c r="O720" s="201"/>
      <c r="P720" s="113"/>
      <c r="Q720" s="113"/>
      <c r="R720" s="113"/>
      <c r="S720" s="113"/>
      <c r="T720" s="201"/>
      <c r="U720" s="113"/>
      <c r="V720" s="113"/>
      <c r="W720" s="113"/>
      <c r="X720" s="113"/>
      <c r="Y720" s="113"/>
      <c r="Z720" s="113"/>
      <c r="AA720" s="113"/>
      <c r="AB720" s="201"/>
      <c r="AC720" s="113"/>
      <c r="AD720" s="113"/>
      <c r="AE720" s="113"/>
      <c r="AF720" s="113"/>
    </row>
    <row r="721" spans="1:32" x14ac:dyDescent="0.2">
      <c r="A721" s="113"/>
      <c r="B721" s="200"/>
      <c r="C721" s="113"/>
      <c r="D721" s="201"/>
      <c r="E721" s="201"/>
      <c r="F721" s="113"/>
      <c r="G721" s="113"/>
      <c r="H721" s="113"/>
      <c r="I721" s="203"/>
      <c r="J721" s="203"/>
      <c r="K721" s="204"/>
      <c r="L721" s="201"/>
      <c r="M721" s="201"/>
      <c r="N721" s="201"/>
      <c r="O721" s="201"/>
      <c r="P721" s="113"/>
      <c r="Q721" s="113"/>
      <c r="R721" s="113"/>
      <c r="S721" s="113"/>
      <c r="T721" s="201"/>
      <c r="U721" s="113"/>
      <c r="V721" s="113"/>
      <c r="W721" s="113"/>
      <c r="X721" s="113"/>
      <c r="Y721" s="113"/>
      <c r="Z721" s="113"/>
      <c r="AA721" s="113"/>
      <c r="AB721" s="201"/>
      <c r="AC721" s="113"/>
      <c r="AD721" s="113"/>
      <c r="AE721" s="113"/>
      <c r="AF721" s="113"/>
    </row>
    <row r="722" spans="1:32" x14ac:dyDescent="0.2">
      <c r="A722" s="113"/>
      <c r="B722" s="200"/>
      <c r="C722" s="113"/>
      <c r="D722" s="201"/>
      <c r="E722" s="201"/>
      <c r="F722" s="113"/>
      <c r="G722" s="113"/>
      <c r="H722" s="113"/>
      <c r="I722" s="203"/>
      <c r="J722" s="203"/>
      <c r="K722" s="204"/>
      <c r="L722" s="201"/>
      <c r="M722" s="201"/>
      <c r="N722" s="201"/>
      <c r="O722" s="201"/>
      <c r="P722" s="113"/>
      <c r="Q722" s="113"/>
      <c r="R722" s="113"/>
      <c r="S722" s="113"/>
      <c r="T722" s="201"/>
      <c r="U722" s="113"/>
      <c r="V722" s="113"/>
      <c r="W722" s="113"/>
      <c r="X722" s="113"/>
      <c r="Y722" s="113"/>
      <c r="Z722" s="113"/>
      <c r="AA722" s="113"/>
      <c r="AB722" s="201"/>
      <c r="AC722" s="113"/>
      <c r="AD722" s="113"/>
      <c r="AE722" s="113"/>
      <c r="AF722" s="113"/>
    </row>
    <row r="723" spans="1:32" x14ac:dyDescent="0.2">
      <c r="A723" s="113"/>
      <c r="B723" s="200"/>
      <c r="C723" s="113"/>
      <c r="D723" s="201"/>
      <c r="E723" s="201"/>
      <c r="F723" s="113"/>
      <c r="G723" s="113"/>
      <c r="H723" s="113"/>
      <c r="I723" s="203"/>
      <c r="J723" s="203"/>
      <c r="K723" s="204"/>
      <c r="L723" s="201"/>
      <c r="M723" s="201"/>
      <c r="N723" s="201"/>
      <c r="O723" s="201"/>
      <c r="P723" s="113"/>
      <c r="Q723" s="113"/>
      <c r="R723" s="113"/>
      <c r="S723" s="113"/>
      <c r="T723" s="201"/>
      <c r="U723" s="113"/>
      <c r="V723" s="113"/>
      <c r="W723" s="113"/>
      <c r="X723" s="113"/>
      <c r="Y723" s="113"/>
      <c r="Z723" s="113"/>
      <c r="AA723" s="113"/>
      <c r="AB723" s="201"/>
      <c r="AC723" s="113"/>
      <c r="AD723" s="113"/>
      <c r="AE723" s="113"/>
      <c r="AF723" s="113"/>
    </row>
    <row r="724" spans="1:32" x14ac:dyDescent="0.2">
      <c r="A724" s="113"/>
      <c r="B724" s="200"/>
      <c r="C724" s="113"/>
      <c r="D724" s="201"/>
      <c r="E724" s="201"/>
      <c r="F724" s="113"/>
      <c r="G724" s="113"/>
      <c r="H724" s="113"/>
      <c r="I724" s="203"/>
      <c r="J724" s="203"/>
      <c r="K724" s="204"/>
      <c r="L724" s="201"/>
      <c r="M724" s="201"/>
      <c r="N724" s="201"/>
      <c r="O724" s="201"/>
      <c r="P724" s="113"/>
      <c r="Q724" s="113"/>
      <c r="R724" s="113"/>
      <c r="S724" s="113"/>
      <c r="T724" s="201"/>
      <c r="U724" s="113"/>
      <c r="V724" s="113"/>
      <c r="W724" s="113"/>
      <c r="X724" s="113"/>
      <c r="Y724" s="113"/>
      <c r="Z724" s="113"/>
      <c r="AA724" s="113"/>
      <c r="AB724" s="201"/>
      <c r="AC724" s="113"/>
      <c r="AD724" s="113"/>
      <c r="AE724" s="113"/>
      <c r="AF724" s="113"/>
    </row>
    <row r="725" spans="1:32" x14ac:dyDescent="0.2">
      <c r="A725" s="113"/>
      <c r="B725" s="200"/>
      <c r="C725" s="113"/>
      <c r="D725" s="201"/>
      <c r="E725" s="201"/>
      <c r="F725" s="113"/>
      <c r="G725" s="113"/>
      <c r="H725" s="113"/>
      <c r="I725" s="203"/>
      <c r="J725" s="203"/>
      <c r="K725" s="204"/>
      <c r="L725" s="201"/>
      <c r="M725" s="201"/>
      <c r="N725" s="201"/>
      <c r="O725" s="201"/>
      <c r="P725" s="113"/>
      <c r="Q725" s="113"/>
      <c r="R725" s="113"/>
      <c r="S725" s="113"/>
      <c r="T725" s="201"/>
      <c r="U725" s="113"/>
      <c r="V725" s="113"/>
      <c r="W725" s="113"/>
      <c r="X725" s="113"/>
      <c r="Y725" s="113"/>
      <c r="Z725" s="113"/>
      <c r="AA725" s="113"/>
      <c r="AB725" s="201"/>
      <c r="AC725" s="113"/>
      <c r="AD725" s="113"/>
      <c r="AE725" s="113"/>
      <c r="AF725" s="113"/>
    </row>
    <row r="726" spans="1:32" x14ac:dyDescent="0.2">
      <c r="A726" s="113"/>
      <c r="B726" s="200"/>
      <c r="C726" s="113"/>
      <c r="D726" s="201"/>
      <c r="E726" s="201"/>
      <c r="F726" s="113"/>
      <c r="G726" s="113"/>
      <c r="H726" s="113"/>
      <c r="I726" s="203"/>
      <c r="J726" s="203"/>
      <c r="K726" s="204"/>
      <c r="L726" s="201"/>
      <c r="M726" s="201"/>
      <c r="N726" s="201"/>
      <c r="O726" s="201"/>
      <c r="P726" s="113"/>
      <c r="Q726" s="113"/>
      <c r="R726" s="113"/>
      <c r="S726" s="113"/>
      <c r="T726" s="201"/>
      <c r="U726" s="113"/>
      <c r="V726" s="113"/>
      <c r="W726" s="113"/>
      <c r="X726" s="113"/>
      <c r="Y726" s="113"/>
      <c r="Z726" s="113"/>
      <c r="AA726" s="113"/>
      <c r="AB726" s="201"/>
      <c r="AC726" s="113"/>
      <c r="AD726" s="113"/>
      <c r="AE726" s="113"/>
      <c r="AF726" s="113"/>
    </row>
    <row r="727" spans="1:32" x14ac:dyDescent="0.2">
      <c r="A727" s="113"/>
      <c r="B727" s="200"/>
      <c r="C727" s="113"/>
      <c r="D727" s="201"/>
      <c r="E727" s="201"/>
      <c r="F727" s="113"/>
      <c r="G727" s="113"/>
      <c r="H727" s="113"/>
      <c r="I727" s="203"/>
      <c r="J727" s="203"/>
      <c r="K727" s="204"/>
      <c r="L727" s="201"/>
      <c r="M727" s="201"/>
      <c r="N727" s="201"/>
      <c r="O727" s="201"/>
      <c r="P727" s="113"/>
      <c r="Q727" s="113"/>
      <c r="R727" s="113"/>
      <c r="S727" s="113"/>
      <c r="T727" s="201"/>
      <c r="U727" s="113"/>
      <c r="V727" s="113"/>
      <c r="W727" s="113"/>
      <c r="X727" s="113"/>
      <c r="Y727" s="113"/>
      <c r="Z727" s="113"/>
      <c r="AA727" s="113"/>
      <c r="AB727" s="201"/>
      <c r="AC727" s="113"/>
      <c r="AD727" s="113"/>
      <c r="AE727" s="113"/>
      <c r="AF727" s="113"/>
    </row>
    <row r="728" spans="1:32" x14ac:dyDescent="0.2">
      <c r="A728" s="113"/>
      <c r="B728" s="200"/>
      <c r="C728" s="113"/>
      <c r="D728" s="201"/>
      <c r="E728" s="201"/>
      <c r="F728" s="113"/>
      <c r="G728" s="113"/>
      <c r="H728" s="113"/>
      <c r="I728" s="203"/>
      <c r="J728" s="203"/>
      <c r="K728" s="204"/>
      <c r="L728" s="201"/>
      <c r="M728" s="201"/>
      <c r="N728" s="201"/>
      <c r="O728" s="201"/>
      <c r="P728" s="113"/>
      <c r="Q728" s="113"/>
      <c r="R728" s="113"/>
      <c r="S728" s="113"/>
      <c r="T728" s="201"/>
      <c r="U728" s="113"/>
      <c r="V728" s="113"/>
      <c r="W728" s="113"/>
      <c r="X728" s="113"/>
      <c r="Y728" s="113"/>
      <c r="Z728" s="113"/>
      <c r="AA728" s="113"/>
      <c r="AB728" s="201"/>
      <c r="AC728" s="113"/>
      <c r="AD728" s="113"/>
      <c r="AE728" s="113"/>
      <c r="AF728" s="113"/>
    </row>
    <row r="729" spans="1:32" x14ac:dyDescent="0.2">
      <c r="A729" s="113"/>
      <c r="B729" s="200"/>
      <c r="C729" s="113"/>
      <c r="D729" s="201"/>
      <c r="E729" s="201"/>
      <c r="F729" s="113"/>
      <c r="G729" s="113"/>
      <c r="H729" s="113"/>
      <c r="I729" s="203"/>
      <c r="J729" s="203"/>
      <c r="K729" s="204"/>
      <c r="L729" s="201"/>
      <c r="M729" s="201"/>
      <c r="N729" s="201"/>
      <c r="O729" s="201"/>
      <c r="P729" s="113"/>
      <c r="Q729" s="113"/>
      <c r="R729" s="113"/>
      <c r="S729" s="113"/>
      <c r="T729" s="201"/>
      <c r="U729" s="113"/>
      <c r="V729" s="113"/>
      <c r="W729" s="113"/>
      <c r="X729" s="113"/>
      <c r="Y729" s="113"/>
      <c r="Z729" s="113"/>
      <c r="AA729" s="113"/>
      <c r="AB729" s="201"/>
      <c r="AC729" s="113"/>
      <c r="AD729" s="113"/>
      <c r="AE729" s="113"/>
      <c r="AF729" s="113"/>
    </row>
    <row r="730" spans="1:32" x14ac:dyDescent="0.2">
      <c r="A730" s="113"/>
      <c r="B730" s="200"/>
      <c r="C730" s="113"/>
      <c r="D730" s="201"/>
      <c r="E730" s="201"/>
      <c r="F730" s="113"/>
      <c r="G730" s="113"/>
      <c r="H730" s="113"/>
      <c r="I730" s="203"/>
      <c r="J730" s="203"/>
      <c r="K730" s="204"/>
      <c r="L730" s="201"/>
      <c r="M730" s="201"/>
      <c r="N730" s="201"/>
      <c r="O730" s="201"/>
      <c r="P730" s="113"/>
      <c r="Q730" s="113"/>
      <c r="R730" s="113"/>
      <c r="S730" s="113"/>
      <c r="T730" s="201"/>
      <c r="U730" s="113"/>
      <c r="V730" s="113"/>
      <c r="W730" s="113"/>
      <c r="X730" s="113"/>
      <c r="Y730" s="113"/>
      <c r="Z730" s="113"/>
      <c r="AA730" s="113"/>
      <c r="AB730" s="201"/>
      <c r="AC730" s="113"/>
      <c r="AD730" s="113"/>
      <c r="AE730" s="113"/>
      <c r="AF730" s="113"/>
    </row>
    <row r="731" spans="1:32" x14ac:dyDescent="0.2">
      <c r="A731" s="113"/>
      <c r="B731" s="200"/>
      <c r="C731" s="113"/>
      <c r="D731" s="201"/>
      <c r="E731" s="201"/>
      <c r="F731" s="113"/>
      <c r="G731" s="113"/>
      <c r="H731" s="113"/>
      <c r="I731" s="203"/>
      <c r="J731" s="203"/>
      <c r="K731" s="204"/>
      <c r="L731" s="201"/>
      <c r="M731" s="201"/>
      <c r="N731" s="201"/>
      <c r="O731" s="201"/>
      <c r="P731" s="113"/>
      <c r="Q731" s="113"/>
      <c r="R731" s="113"/>
      <c r="S731" s="113"/>
      <c r="T731" s="201"/>
      <c r="U731" s="113"/>
      <c r="V731" s="113"/>
      <c r="W731" s="113"/>
      <c r="X731" s="113"/>
      <c r="Y731" s="113"/>
      <c r="Z731" s="113"/>
      <c r="AA731" s="113"/>
      <c r="AB731" s="201"/>
      <c r="AC731" s="113"/>
      <c r="AD731" s="113"/>
      <c r="AE731" s="113"/>
      <c r="AF731" s="113"/>
    </row>
    <row r="732" spans="1:32" x14ac:dyDescent="0.2">
      <c r="A732" s="113"/>
      <c r="B732" s="200"/>
      <c r="C732" s="113"/>
      <c r="D732" s="201"/>
      <c r="E732" s="201"/>
      <c r="F732" s="113"/>
      <c r="G732" s="113"/>
      <c r="H732" s="113"/>
      <c r="I732" s="203"/>
      <c r="J732" s="203"/>
      <c r="K732" s="204"/>
      <c r="L732" s="201"/>
      <c r="M732" s="201"/>
      <c r="N732" s="201"/>
      <c r="O732" s="201"/>
      <c r="P732" s="113"/>
      <c r="Q732" s="113"/>
      <c r="R732" s="113"/>
      <c r="S732" s="113"/>
      <c r="T732" s="201"/>
      <c r="U732" s="113"/>
      <c r="V732" s="113"/>
      <c r="W732" s="113"/>
      <c r="X732" s="113"/>
      <c r="Y732" s="113"/>
      <c r="Z732" s="113"/>
      <c r="AA732" s="113"/>
      <c r="AB732" s="201"/>
      <c r="AC732" s="113"/>
      <c r="AD732" s="113"/>
      <c r="AE732" s="113"/>
      <c r="AF732" s="113"/>
    </row>
    <row r="733" spans="1:32" x14ac:dyDescent="0.2">
      <c r="A733" s="113"/>
      <c r="B733" s="200"/>
      <c r="C733" s="113"/>
      <c r="D733" s="201"/>
      <c r="E733" s="201"/>
      <c r="F733" s="113"/>
      <c r="G733" s="113"/>
      <c r="H733" s="113"/>
      <c r="I733" s="203"/>
      <c r="J733" s="203"/>
      <c r="K733" s="204"/>
      <c r="L733" s="201"/>
      <c r="M733" s="201"/>
      <c r="N733" s="201"/>
      <c r="O733" s="201"/>
      <c r="P733" s="113"/>
      <c r="Q733" s="113"/>
      <c r="R733" s="113"/>
      <c r="S733" s="113"/>
      <c r="T733" s="201"/>
      <c r="U733" s="113"/>
      <c r="V733" s="113"/>
      <c r="W733" s="113"/>
      <c r="X733" s="113"/>
      <c r="Y733" s="113"/>
      <c r="Z733" s="113"/>
      <c r="AA733" s="113"/>
      <c r="AB733" s="201"/>
      <c r="AC733" s="113"/>
      <c r="AD733" s="113"/>
      <c r="AE733" s="113"/>
      <c r="AF733" s="113"/>
    </row>
    <row r="734" spans="1:32" x14ac:dyDescent="0.2">
      <c r="A734" s="113"/>
      <c r="B734" s="200"/>
      <c r="C734" s="113"/>
      <c r="D734" s="201"/>
      <c r="E734" s="201"/>
      <c r="F734" s="113"/>
      <c r="G734" s="113"/>
      <c r="H734" s="113"/>
      <c r="I734" s="203"/>
      <c r="J734" s="203"/>
      <c r="K734" s="204"/>
      <c r="L734" s="201"/>
      <c r="M734" s="201"/>
      <c r="N734" s="201"/>
      <c r="O734" s="201"/>
      <c r="P734" s="113"/>
      <c r="Q734" s="113"/>
      <c r="R734" s="113"/>
      <c r="S734" s="113"/>
      <c r="T734" s="201"/>
      <c r="U734" s="113"/>
      <c r="V734" s="113"/>
      <c r="W734" s="113"/>
      <c r="X734" s="113"/>
      <c r="Y734" s="113"/>
      <c r="Z734" s="113"/>
      <c r="AA734" s="113"/>
      <c r="AB734" s="201"/>
      <c r="AC734" s="113"/>
      <c r="AD734" s="113"/>
      <c r="AE734" s="113"/>
      <c r="AF734" s="113"/>
    </row>
    <row r="735" spans="1:32" x14ac:dyDescent="0.2">
      <c r="A735" s="113"/>
      <c r="B735" s="200"/>
      <c r="C735" s="113"/>
      <c r="D735" s="201"/>
      <c r="E735" s="201"/>
      <c r="F735" s="113"/>
      <c r="G735" s="113"/>
      <c r="H735" s="113"/>
      <c r="I735" s="203"/>
      <c r="J735" s="203"/>
      <c r="K735" s="204"/>
      <c r="L735" s="201"/>
      <c r="M735" s="201"/>
      <c r="N735" s="201"/>
      <c r="O735" s="201"/>
      <c r="P735" s="113"/>
      <c r="Q735" s="113"/>
      <c r="R735" s="113"/>
      <c r="S735" s="113"/>
      <c r="T735" s="201"/>
      <c r="U735" s="113"/>
      <c r="V735" s="113"/>
      <c r="W735" s="113"/>
      <c r="X735" s="113"/>
      <c r="Y735" s="113"/>
      <c r="Z735" s="113"/>
      <c r="AA735" s="113"/>
      <c r="AB735" s="201"/>
      <c r="AC735" s="113"/>
      <c r="AD735" s="113"/>
      <c r="AE735" s="113"/>
      <c r="AF735" s="113"/>
    </row>
    <row r="736" spans="1:32" x14ac:dyDescent="0.2">
      <c r="A736" s="113"/>
      <c r="B736" s="200"/>
      <c r="C736" s="113"/>
      <c r="D736" s="201"/>
      <c r="E736" s="201"/>
      <c r="F736" s="113"/>
      <c r="G736" s="113"/>
      <c r="H736" s="113"/>
      <c r="I736" s="203"/>
      <c r="J736" s="203"/>
      <c r="K736" s="204"/>
      <c r="L736" s="201"/>
      <c r="M736" s="201"/>
      <c r="N736" s="201"/>
      <c r="O736" s="201"/>
      <c r="P736" s="113"/>
      <c r="Q736" s="113"/>
      <c r="R736" s="113"/>
      <c r="S736" s="113"/>
      <c r="T736" s="201"/>
      <c r="U736" s="113"/>
      <c r="V736" s="113"/>
      <c r="W736" s="113"/>
      <c r="X736" s="113"/>
      <c r="Y736" s="113"/>
      <c r="Z736" s="113"/>
      <c r="AA736" s="113"/>
      <c r="AB736" s="201"/>
      <c r="AC736" s="113"/>
      <c r="AD736" s="113"/>
      <c r="AE736" s="113"/>
      <c r="AF736" s="113"/>
    </row>
    <row r="737" spans="1:32" x14ac:dyDescent="0.2">
      <c r="A737" s="113"/>
      <c r="B737" s="200"/>
      <c r="C737" s="113"/>
      <c r="D737" s="201"/>
      <c r="E737" s="201"/>
      <c r="F737" s="113"/>
      <c r="G737" s="113"/>
      <c r="H737" s="113"/>
      <c r="I737" s="203"/>
      <c r="J737" s="203"/>
      <c r="K737" s="204"/>
      <c r="L737" s="201"/>
      <c r="M737" s="201"/>
      <c r="N737" s="201"/>
      <c r="O737" s="201"/>
      <c r="P737" s="113"/>
      <c r="Q737" s="113"/>
      <c r="R737" s="113"/>
      <c r="S737" s="113"/>
      <c r="T737" s="201"/>
      <c r="U737" s="113"/>
      <c r="V737" s="113"/>
      <c r="W737" s="113"/>
      <c r="X737" s="113"/>
      <c r="Y737" s="113"/>
      <c r="Z737" s="113"/>
      <c r="AA737" s="113"/>
      <c r="AB737" s="201"/>
      <c r="AC737" s="113"/>
      <c r="AD737" s="113"/>
      <c r="AE737" s="113"/>
      <c r="AF737" s="113"/>
    </row>
    <row r="738" spans="1:32" x14ac:dyDescent="0.2">
      <c r="A738" s="113"/>
      <c r="B738" s="200"/>
      <c r="C738" s="113"/>
      <c r="D738" s="201"/>
      <c r="E738" s="201"/>
      <c r="F738" s="113"/>
      <c r="G738" s="113"/>
      <c r="H738" s="113"/>
      <c r="I738" s="203"/>
      <c r="J738" s="203"/>
      <c r="K738" s="204"/>
      <c r="L738" s="201"/>
      <c r="M738" s="201"/>
      <c r="N738" s="201"/>
      <c r="O738" s="201"/>
      <c r="P738" s="113"/>
      <c r="Q738" s="113"/>
      <c r="R738" s="113"/>
      <c r="S738" s="113"/>
      <c r="T738" s="201"/>
      <c r="U738" s="113"/>
      <c r="V738" s="113"/>
      <c r="W738" s="113"/>
      <c r="X738" s="113"/>
      <c r="Y738" s="113"/>
      <c r="Z738" s="113"/>
      <c r="AA738" s="113"/>
      <c r="AB738" s="201"/>
      <c r="AC738" s="113"/>
      <c r="AD738" s="113"/>
      <c r="AE738" s="113"/>
      <c r="AF738" s="113"/>
    </row>
    <row r="739" spans="1:32" x14ac:dyDescent="0.2">
      <c r="A739" s="113"/>
      <c r="B739" s="200"/>
      <c r="C739" s="113"/>
      <c r="D739" s="201"/>
      <c r="E739" s="201"/>
      <c r="F739" s="113"/>
      <c r="G739" s="113"/>
      <c r="H739" s="113"/>
      <c r="I739" s="203"/>
      <c r="J739" s="203"/>
      <c r="K739" s="204"/>
      <c r="L739" s="201"/>
      <c r="M739" s="201"/>
      <c r="N739" s="201"/>
      <c r="O739" s="201"/>
      <c r="P739" s="113"/>
      <c r="Q739" s="113"/>
      <c r="R739" s="113"/>
      <c r="S739" s="113"/>
      <c r="T739" s="201"/>
      <c r="U739" s="113"/>
      <c r="V739" s="113"/>
      <c r="W739" s="113"/>
      <c r="X739" s="113"/>
      <c r="Y739" s="113"/>
      <c r="Z739" s="113"/>
      <c r="AA739" s="113"/>
      <c r="AB739" s="201"/>
      <c r="AC739" s="113"/>
      <c r="AD739" s="113"/>
      <c r="AE739" s="113"/>
      <c r="AF739" s="113"/>
    </row>
    <row r="740" spans="1:32" x14ac:dyDescent="0.2">
      <c r="A740" s="113"/>
      <c r="B740" s="200"/>
      <c r="C740" s="113"/>
      <c r="D740" s="201"/>
      <c r="E740" s="201"/>
      <c r="F740" s="113"/>
      <c r="G740" s="113"/>
      <c r="H740" s="113"/>
      <c r="I740" s="203"/>
      <c r="J740" s="203"/>
      <c r="K740" s="204"/>
      <c r="L740" s="201"/>
      <c r="M740" s="201"/>
      <c r="N740" s="201"/>
      <c r="O740" s="201"/>
      <c r="P740" s="113"/>
      <c r="Q740" s="113"/>
      <c r="R740" s="113"/>
      <c r="S740" s="113"/>
      <c r="T740" s="201"/>
      <c r="U740" s="113"/>
      <c r="V740" s="113"/>
      <c r="W740" s="113"/>
      <c r="X740" s="113"/>
      <c r="Y740" s="113"/>
      <c r="Z740" s="113"/>
      <c r="AA740" s="113"/>
      <c r="AB740" s="201"/>
      <c r="AC740" s="113"/>
      <c r="AD740" s="113"/>
      <c r="AE740" s="113"/>
      <c r="AF740" s="113"/>
    </row>
    <row r="741" spans="1:32" x14ac:dyDescent="0.2">
      <c r="A741" s="113"/>
      <c r="B741" s="200"/>
      <c r="C741" s="113"/>
      <c r="D741" s="201"/>
      <c r="E741" s="201"/>
      <c r="F741" s="113"/>
      <c r="G741" s="113"/>
      <c r="H741" s="113"/>
      <c r="I741" s="203"/>
      <c r="J741" s="203"/>
      <c r="K741" s="204"/>
      <c r="L741" s="201"/>
      <c r="M741" s="201"/>
      <c r="N741" s="201"/>
      <c r="O741" s="201"/>
      <c r="P741" s="113"/>
      <c r="Q741" s="113"/>
      <c r="R741" s="113"/>
      <c r="S741" s="113"/>
      <c r="T741" s="201"/>
      <c r="U741" s="113"/>
      <c r="V741" s="113"/>
      <c r="W741" s="113"/>
      <c r="X741" s="113"/>
      <c r="Y741" s="113"/>
      <c r="Z741" s="113"/>
      <c r="AA741" s="113"/>
      <c r="AB741" s="201"/>
      <c r="AC741" s="113"/>
      <c r="AD741" s="113"/>
      <c r="AE741" s="113"/>
      <c r="AF741" s="113"/>
    </row>
    <row r="742" spans="1:32" x14ac:dyDescent="0.2">
      <c r="A742" s="113"/>
      <c r="B742" s="200"/>
      <c r="C742" s="113"/>
      <c r="D742" s="201"/>
      <c r="E742" s="201"/>
      <c r="F742" s="113"/>
      <c r="G742" s="113"/>
      <c r="H742" s="113"/>
      <c r="I742" s="203"/>
      <c r="J742" s="203"/>
      <c r="K742" s="204"/>
      <c r="L742" s="201"/>
      <c r="M742" s="201"/>
      <c r="N742" s="201"/>
      <c r="O742" s="201"/>
      <c r="P742" s="113"/>
      <c r="Q742" s="113"/>
      <c r="R742" s="113"/>
      <c r="S742" s="113"/>
      <c r="T742" s="201"/>
      <c r="U742" s="113"/>
      <c r="V742" s="113"/>
      <c r="W742" s="113"/>
      <c r="X742" s="113"/>
      <c r="Y742" s="113"/>
      <c r="Z742" s="113"/>
      <c r="AA742" s="113"/>
      <c r="AB742" s="201"/>
      <c r="AC742" s="113"/>
      <c r="AD742" s="113"/>
      <c r="AE742" s="113"/>
      <c r="AF742" s="113"/>
    </row>
    <row r="743" spans="1:32" x14ac:dyDescent="0.2">
      <c r="A743" s="113"/>
      <c r="B743" s="200"/>
      <c r="C743" s="113"/>
      <c r="D743" s="201"/>
      <c r="E743" s="201"/>
      <c r="F743" s="113"/>
      <c r="G743" s="113"/>
      <c r="H743" s="113"/>
      <c r="I743" s="203"/>
      <c r="J743" s="203"/>
      <c r="K743" s="204"/>
      <c r="L743" s="201"/>
      <c r="M743" s="201"/>
      <c r="N743" s="201"/>
      <c r="O743" s="201"/>
      <c r="P743" s="113"/>
      <c r="Q743" s="113"/>
      <c r="R743" s="113"/>
      <c r="S743" s="113"/>
      <c r="T743" s="201"/>
      <c r="U743" s="113"/>
      <c r="V743" s="113"/>
      <c r="W743" s="113"/>
      <c r="X743" s="113"/>
      <c r="Y743" s="113"/>
      <c r="Z743" s="113"/>
      <c r="AA743" s="113"/>
      <c r="AB743" s="201"/>
      <c r="AC743" s="113"/>
      <c r="AD743" s="113"/>
      <c r="AE743" s="113"/>
      <c r="AF743" s="113"/>
    </row>
    <row r="744" spans="1:32" x14ac:dyDescent="0.2">
      <c r="A744" s="113"/>
      <c r="B744" s="200"/>
      <c r="C744" s="113"/>
      <c r="D744" s="201"/>
      <c r="E744" s="201"/>
      <c r="F744" s="113"/>
      <c r="G744" s="113"/>
      <c r="H744" s="113"/>
      <c r="I744" s="203"/>
      <c r="J744" s="203"/>
      <c r="K744" s="204"/>
      <c r="L744" s="201"/>
      <c r="M744" s="201"/>
      <c r="N744" s="201"/>
      <c r="O744" s="201"/>
      <c r="P744" s="113"/>
      <c r="Q744" s="113"/>
      <c r="R744" s="113"/>
      <c r="S744" s="113"/>
      <c r="T744" s="201"/>
      <c r="U744" s="113"/>
      <c r="V744" s="113"/>
      <c r="W744" s="113"/>
      <c r="X744" s="113"/>
      <c r="Y744" s="113"/>
      <c r="Z744" s="113"/>
      <c r="AA744" s="113"/>
      <c r="AB744" s="201"/>
      <c r="AC744" s="113"/>
      <c r="AD744" s="113"/>
      <c r="AE744" s="113"/>
      <c r="AF744" s="113"/>
    </row>
    <row r="745" spans="1:32" x14ac:dyDescent="0.2">
      <c r="A745" s="113"/>
      <c r="B745" s="200"/>
      <c r="C745" s="113"/>
      <c r="D745" s="201"/>
      <c r="E745" s="201"/>
      <c r="F745" s="113"/>
      <c r="G745" s="113"/>
      <c r="H745" s="113"/>
      <c r="I745" s="203"/>
      <c r="J745" s="203"/>
      <c r="K745" s="204"/>
      <c r="L745" s="201"/>
      <c r="M745" s="201"/>
      <c r="N745" s="201"/>
      <c r="O745" s="201"/>
      <c r="P745" s="113"/>
      <c r="Q745" s="113"/>
      <c r="R745" s="113"/>
      <c r="S745" s="113"/>
      <c r="T745" s="201"/>
      <c r="U745" s="113"/>
      <c r="V745" s="113"/>
      <c r="W745" s="113"/>
      <c r="X745" s="113"/>
      <c r="Y745" s="113"/>
      <c r="Z745" s="113"/>
      <c r="AA745" s="113"/>
      <c r="AB745" s="201"/>
      <c r="AC745" s="113"/>
      <c r="AD745" s="113"/>
      <c r="AE745" s="113"/>
      <c r="AF745" s="113"/>
    </row>
    <row r="746" spans="1:32" x14ac:dyDescent="0.2">
      <c r="A746" s="113"/>
      <c r="B746" s="200"/>
      <c r="C746" s="113"/>
      <c r="D746" s="201"/>
      <c r="E746" s="201"/>
      <c r="F746" s="113"/>
      <c r="G746" s="113"/>
      <c r="H746" s="113"/>
      <c r="I746" s="203"/>
      <c r="J746" s="203"/>
      <c r="K746" s="204"/>
      <c r="L746" s="201"/>
      <c r="M746" s="201"/>
      <c r="N746" s="201"/>
      <c r="O746" s="201"/>
      <c r="P746" s="113"/>
      <c r="Q746" s="113"/>
      <c r="R746" s="113"/>
      <c r="S746" s="113"/>
      <c r="T746" s="201"/>
      <c r="U746" s="113"/>
      <c r="V746" s="113"/>
      <c r="W746" s="113"/>
      <c r="X746" s="113"/>
      <c r="Y746" s="113"/>
      <c r="Z746" s="113"/>
      <c r="AA746" s="113"/>
      <c r="AB746" s="201"/>
      <c r="AC746" s="113"/>
      <c r="AD746" s="113"/>
      <c r="AE746" s="113"/>
      <c r="AF746" s="113"/>
    </row>
    <row r="747" spans="1:32" x14ac:dyDescent="0.2">
      <c r="A747" s="113"/>
      <c r="B747" s="200"/>
      <c r="C747" s="113"/>
      <c r="D747" s="201"/>
      <c r="E747" s="201"/>
      <c r="F747" s="113"/>
      <c r="G747" s="113"/>
      <c r="H747" s="113"/>
      <c r="I747" s="203"/>
      <c r="J747" s="203"/>
      <c r="K747" s="204"/>
      <c r="L747" s="201"/>
      <c r="M747" s="201"/>
      <c r="N747" s="201"/>
      <c r="O747" s="201"/>
      <c r="P747" s="113"/>
      <c r="Q747" s="113"/>
      <c r="R747" s="113"/>
      <c r="S747" s="113"/>
      <c r="T747" s="201"/>
      <c r="U747" s="113"/>
      <c r="V747" s="113"/>
      <c r="W747" s="113"/>
      <c r="X747" s="113"/>
      <c r="Y747" s="113"/>
      <c r="Z747" s="113"/>
      <c r="AA747" s="113"/>
      <c r="AB747" s="201"/>
      <c r="AC747" s="113"/>
      <c r="AD747" s="113"/>
      <c r="AE747" s="113"/>
      <c r="AF747" s="113"/>
    </row>
    <row r="748" spans="1:32" x14ac:dyDescent="0.2">
      <c r="A748" s="113"/>
      <c r="B748" s="200"/>
      <c r="C748" s="113"/>
      <c r="D748" s="201"/>
      <c r="E748" s="201"/>
      <c r="F748" s="113"/>
      <c r="G748" s="113"/>
      <c r="H748" s="113"/>
      <c r="I748" s="203"/>
      <c r="J748" s="203"/>
      <c r="K748" s="204"/>
      <c r="L748" s="201"/>
      <c r="M748" s="201"/>
      <c r="N748" s="201"/>
      <c r="O748" s="201"/>
      <c r="P748" s="113"/>
      <c r="Q748" s="113"/>
      <c r="R748" s="113"/>
      <c r="S748" s="113"/>
      <c r="T748" s="201"/>
      <c r="U748" s="113"/>
      <c r="V748" s="113"/>
      <c r="W748" s="113"/>
      <c r="X748" s="113"/>
      <c r="Y748" s="113"/>
      <c r="Z748" s="113"/>
      <c r="AA748" s="113"/>
      <c r="AB748" s="201"/>
      <c r="AC748" s="113"/>
      <c r="AD748" s="113"/>
      <c r="AE748" s="113"/>
      <c r="AF748" s="113"/>
    </row>
    <row r="749" spans="1:32" x14ac:dyDescent="0.2">
      <c r="A749" s="113"/>
      <c r="B749" s="200"/>
      <c r="C749" s="113"/>
      <c r="D749" s="201"/>
      <c r="E749" s="201"/>
      <c r="F749" s="113"/>
      <c r="G749" s="113"/>
      <c r="H749" s="113"/>
      <c r="I749" s="203"/>
      <c r="J749" s="203"/>
      <c r="K749" s="204"/>
      <c r="L749" s="201"/>
      <c r="M749" s="201"/>
      <c r="N749" s="201"/>
      <c r="O749" s="201"/>
      <c r="P749" s="113"/>
      <c r="Q749" s="113"/>
      <c r="R749" s="113"/>
      <c r="S749" s="113"/>
      <c r="T749" s="201"/>
      <c r="U749" s="113"/>
      <c r="V749" s="113"/>
      <c r="W749" s="113"/>
      <c r="X749" s="113"/>
      <c r="Y749" s="113"/>
      <c r="Z749" s="113"/>
      <c r="AA749" s="113"/>
      <c r="AB749" s="201"/>
      <c r="AC749" s="113"/>
      <c r="AD749" s="113"/>
      <c r="AE749" s="113"/>
      <c r="AF749" s="113"/>
    </row>
    <row r="750" spans="1:32" x14ac:dyDescent="0.2">
      <c r="A750" s="113"/>
      <c r="B750" s="200"/>
      <c r="C750" s="113"/>
      <c r="D750" s="201"/>
      <c r="E750" s="201"/>
      <c r="F750" s="113"/>
      <c r="G750" s="113"/>
      <c r="H750" s="113"/>
      <c r="I750" s="203"/>
      <c r="J750" s="203"/>
      <c r="K750" s="204"/>
      <c r="L750" s="201"/>
      <c r="M750" s="201"/>
      <c r="N750" s="201"/>
      <c r="O750" s="201"/>
      <c r="P750" s="113"/>
      <c r="Q750" s="113"/>
      <c r="R750" s="113"/>
      <c r="S750" s="113"/>
      <c r="T750" s="201"/>
      <c r="U750" s="113"/>
      <c r="V750" s="113"/>
      <c r="W750" s="113"/>
      <c r="X750" s="113"/>
      <c r="Y750" s="113"/>
      <c r="Z750" s="113"/>
      <c r="AA750" s="113"/>
      <c r="AB750" s="201"/>
      <c r="AC750" s="113"/>
      <c r="AD750" s="113"/>
      <c r="AE750" s="113"/>
      <c r="AF750" s="113"/>
    </row>
    <row r="751" spans="1:32" x14ac:dyDescent="0.2">
      <c r="A751" s="113"/>
      <c r="B751" s="200"/>
      <c r="C751" s="113"/>
      <c r="D751" s="201"/>
      <c r="E751" s="201"/>
      <c r="F751" s="113"/>
      <c r="G751" s="113"/>
      <c r="H751" s="113"/>
      <c r="I751" s="203"/>
      <c r="J751" s="203"/>
      <c r="K751" s="204"/>
      <c r="L751" s="201"/>
      <c r="M751" s="201"/>
      <c r="N751" s="201"/>
      <c r="O751" s="201"/>
      <c r="P751" s="113"/>
      <c r="Q751" s="113"/>
      <c r="R751" s="113"/>
      <c r="S751" s="113"/>
      <c r="T751" s="201"/>
      <c r="U751" s="113"/>
      <c r="V751" s="113"/>
      <c r="W751" s="113"/>
      <c r="X751" s="113"/>
      <c r="Y751" s="113"/>
      <c r="Z751" s="113"/>
      <c r="AA751" s="113"/>
      <c r="AB751" s="201"/>
      <c r="AC751" s="113"/>
      <c r="AD751" s="113"/>
      <c r="AE751" s="113"/>
      <c r="AF751" s="113"/>
    </row>
    <row r="752" spans="1:32" x14ac:dyDescent="0.2">
      <c r="A752" s="113"/>
      <c r="B752" s="200"/>
      <c r="C752" s="113"/>
      <c r="D752" s="201"/>
      <c r="E752" s="201"/>
      <c r="F752" s="113"/>
      <c r="G752" s="113"/>
      <c r="H752" s="113"/>
      <c r="I752" s="203"/>
      <c r="J752" s="203"/>
      <c r="K752" s="204"/>
      <c r="L752" s="201"/>
      <c r="M752" s="201"/>
      <c r="N752" s="201"/>
      <c r="O752" s="201"/>
      <c r="P752" s="113"/>
      <c r="Q752" s="113"/>
      <c r="R752" s="113"/>
      <c r="S752" s="113"/>
      <c r="T752" s="201"/>
      <c r="U752" s="113"/>
      <c r="V752" s="113"/>
      <c r="W752" s="113"/>
      <c r="X752" s="113"/>
      <c r="Y752" s="113"/>
      <c r="Z752" s="113"/>
      <c r="AA752" s="113"/>
      <c r="AB752" s="201"/>
      <c r="AC752" s="113"/>
      <c r="AD752" s="113"/>
      <c r="AE752" s="113"/>
      <c r="AF752" s="113"/>
    </row>
    <row r="753" spans="1:32" x14ac:dyDescent="0.2">
      <c r="A753" s="113"/>
      <c r="B753" s="200"/>
      <c r="C753" s="113"/>
      <c r="D753" s="201"/>
      <c r="E753" s="201"/>
      <c r="F753" s="113"/>
      <c r="G753" s="113"/>
      <c r="H753" s="113"/>
      <c r="I753" s="203"/>
      <c r="J753" s="203"/>
      <c r="K753" s="204"/>
      <c r="L753" s="201"/>
      <c r="M753" s="201"/>
      <c r="N753" s="201"/>
      <c r="O753" s="201"/>
      <c r="P753" s="113"/>
      <c r="Q753" s="113"/>
      <c r="R753" s="113"/>
      <c r="S753" s="113"/>
      <c r="T753" s="201"/>
      <c r="U753" s="113"/>
      <c r="V753" s="113"/>
      <c r="W753" s="113"/>
      <c r="X753" s="113"/>
      <c r="Y753" s="113"/>
      <c r="Z753" s="113"/>
      <c r="AA753" s="113"/>
      <c r="AB753" s="201"/>
      <c r="AC753" s="113"/>
      <c r="AD753" s="113"/>
      <c r="AE753" s="113"/>
      <c r="AF753" s="113"/>
    </row>
    <row r="754" spans="1:32" x14ac:dyDescent="0.2">
      <c r="A754" s="113"/>
      <c r="B754" s="200"/>
      <c r="C754" s="113"/>
      <c r="D754" s="201"/>
      <c r="E754" s="201"/>
      <c r="F754" s="113"/>
      <c r="G754" s="113"/>
      <c r="H754" s="113"/>
      <c r="I754" s="203"/>
      <c r="J754" s="203"/>
      <c r="K754" s="204"/>
      <c r="L754" s="201"/>
      <c r="M754" s="201"/>
      <c r="N754" s="201"/>
      <c r="O754" s="201"/>
      <c r="P754" s="113"/>
      <c r="Q754" s="113"/>
      <c r="R754" s="113"/>
      <c r="S754" s="113"/>
      <c r="T754" s="201"/>
      <c r="U754" s="113"/>
      <c r="V754" s="113"/>
      <c r="W754" s="113"/>
      <c r="X754" s="113"/>
      <c r="Y754" s="113"/>
      <c r="Z754" s="113"/>
      <c r="AA754" s="113"/>
      <c r="AB754" s="201"/>
      <c r="AC754" s="113"/>
      <c r="AD754" s="113"/>
      <c r="AE754" s="113"/>
      <c r="AF754" s="113"/>
    </row>
    <row r="755" spans="1:32" x14ac:dyDescent="0.2">
      <c r="A755" s="113"/>
      <c r="B755" s="200"/>
      <c r="C755" s="113"/>
      <c r="D755" s="201"/>
      <c r="E755" s="201"/>
      <c r="F755" s="113"/>
      <c r="G755" s="113"/>
      <c r="H755" s="113"/>
      <c r="I755" s="203"/>
      <c r="J755" s="203"/>
      <c r="K755" s="204"/>
      <c r="L755" s="201"/>
      <c r="M755" s="201"/>
      <c r="N755" s="201"/>
      <c r="O755" s="201"/>
      <c r="P755" s="113"/>
      <c r="Q755" s="113"/>
      <c r="R755" s="113"/>
      <c r="S755" s="113"/>
      <c r="T755" s="201"/>
      <c r="U755" s="113"/>
      <c r="V755" s="113"/>
      <c r="W755" s="113"/>
      <c r="X755" s="113"/>
      <c r="Y755" s="113"/>
      <c r="Z755" s="113"/>
      <c r="AA755" s="113"/>
      <c r="AB755" s="201"/>
      <c r="AC755" s="113"/>
      <c r="AD755" s="113"/>
      <c r="AE755" s="113"/>
      <c r="AF755" s="113"/>
    </row>
    <row r="756" spans="1:32" x14ac:dyDescent="0.2">
      <c r="A756" s="113"/>
      <c r="B756" s="200"/>
      <c r="C756" s="113"/>
      <c r="D756" s="201"/>
      <c r="E756" s="201"/>
      <c r="F756" s="113"/>
      <c r="G756" s="113"/>
      <c r="H756" s="113"/>
      <c r="I756" s="203"/>
      <c r="J756" s="203"/>
      <c r="K756" s="204"/>
      <c r="L756" s="201"/>
      <c r="M756" s="201"/>
      <c r="N756" s="201"/>
      <c r="O756" s="201"/>
      <c r="P756" s="113"/>
      <c r="Q756" s="113"/>
      <c r="R756" s="113"/>
      <c r="S756" s="113"/>
      <c r="T756" s="201"/>
      <c r="U756" s="113"/>
      <c r="V756" s="113"/>
      <c r="W756" s="113"/>
      <c r="X756" s="113"/>
      <c r="Y756" s="113"/>
      <c r="Z756" s="113"/>
      <c r="AA756" s="113"/>
      <c r="AB756" s="201"/>
      <c r="AC756" s="113"/>
      <c r="AD756" s="113"/>
      <c r="AE756" s="113"/>
      <c r="AF756" s="113"/>
    </row>
    <row r="757" spans="1:32" x14ac:dyDescent="0.2">
      <c r="A757" s="113"/>
      <c r="B757" s="200"/>
      <c r="C757" s="113"/>
      <c r="D757" s="201"/>
      <c r="E757" s="201"/>
      <c r="F757" s="113"/>
      <c r="G757" s="113"/>
      <c r="H757" s="113"/>
      <c r="I757" s="203"/>
      <c r="J757" s="203"/>
      <c r="K757" s="204"/>
      <c r="L757" s="201"/>
      <c r="M757" s="201"/>
      <c r="N757" s="201"/>
      <c r="O757" s="201"/>
      <c r="P757" s="113"/>
      <c r="Q757" s="113"/>
      <c r="R757" s="113"/>
      <c r="S757" s="113"/>
      <c r="T757" s="201"/>
      <c r="U757" s="113"/>
      <c r="V757" s="113"/>
      <c r="W757" s="113"/>
      <c r="X757" s="113"/>
      <c r="Y757" s="113"/>
      <c r="Z757" s="113"/>
      <c r="AA757" s="113"/>
      <c r="AB757" s="201"/>
      <c r="AC757" s="113"/>
      <c r="AD757" s="113"/>
      <c r="AE757" s="113"/>
      <c r="AF757" s="113"/>
    </row>
    <row r="758" spans="1:32" x14ac:dyDescent="0.2">
      <c r="A758" s="113"/>
      <c r="B758" s="200"/>
      <c r="C758" s="113"/>
      <c r="D758" s="201"/>
      <c r="E758" s="201"/>
      <c r="F758" s="113"/>
      <c r="G758" s="113"/>
      <c r="H758" s="113"/>
      <c r="I758" s="203"/>
      <c r="J758" s="203"/>
      <c r="K758" s="204"/>
      <c r="L758" s="201"/>
      <c r="M758" s="201"/>
      <c r="N758" s="201"/>
      <c r="O758" s="201"/>
      <c r="P758" s="113"/>
      <c r="Q758" s="113"/>
      <c r="R758" s="113"/>
      <c r="S758" s="113"/>
      <c r="T758" s="201"/>
      <c r="U758" s="113"/>
      <c r="V758" s="113"/>
      <c r="W758" s="113"/>
      <c r="X758" s="113"/>
      <c r="Y758" s="113"/>
      <c r="Z758" s="113"/>
      <c r="AA758" s="113"/>
      <c r="AB758" s="201"/>
      <c r="AC758" s="113"/>
      <c r="AD758" s="113"/>
      <c r="AE758" s="113"/>
      <c r="AF758" s="113"/>
    </row>
    <row r="759" spans="1:32" x14ac:dyDescent="0.2">
      <c r="A759" s="113"/>
      <c r="B759" s="200"/>
      <c r="C759" s="113"/>
      <c r="D759" s="201"/>
      <c r="E759" s="201"/>
      <c r="F759" s="113"/>
      <c r="G759" s="113"/>
      <c r="H759" s="113"/>
      <c r="I759" s="203"/>
      <c r="J759" s="203"/>
      <c r="K759" s="204"/>
      <c r="L759" s="201"/>
      <c r="M759" s="201"/>
      <c r="N759" s="201"/>
      <c r="O759" s="201"/>
      <c r="P759" s="113"/>
      <c r="Q759" s="113"/>
      <c r="R759" s="113"/>
      <c r="S759" s="113"/>
      <c r="T759" s="201"/>
      <c r="U759" s="113"/>
      <c r="V759" s="113"/>
      <c r="W759" s="113"/>
      <c r="X759" s="113"/>
      <c r="Y759" s="113"/>
      <c r="Z759" s="113"/>
      <c r="AA759" s="113"/>
      <c r="AB759" s="201"/>
      <c r="AC759" s="113"/>
      <c r="AD759" s="113"/>
      <c r="AE759" s="113"/>
      <c r="AF759" s="113"/>
    </row>
    <row r="760" spans="1:32" x14ac:dyDescent="0.2">
      <c r="A760" s="113"/>
      <c r="B760" s="200"/>
      <c r="C760" s="113"/>
      <c r="D760" s="201"/>
      <c r="E760" s="201"/>
      <c r="F760" s="113"/>
      <c r="G760" s="113"/>
      <c r="H760" s="113"/>
      <c r="I760" s="203"/>
      <c r="J760" s="203"/>
      <c r="K760" s="204"/>
      <c r="L760" s="201"/>
      <c r="M760" s="201"/>
      <c r="N760" s="201"/>
      <c r="O760" s="201"/>
      <c r="P760" s="113"/>
      <c r="Q760" s="113"/>
      <c r="R760" s="113"/>
      <c r="S760" s="113"/>
      <c r="T760" s="201"/>
      <c r="U760" s="113"/>
      <c r="V760" s="113"/>
      <c r="W760" s="113"/>
      <c r="X760" s="113"/>
      <c r="Y760" s="113"/>
      <c r="Z760" s="113"/>
      <c r="AA760" s="113"/>
      <c r="AB760" s="201"/>
      <c r="AC760" s="113"/>
      <c r="AD760" s="113"/>
      <c r="AE760" s="113"/>
      <c r="AF760" s="113"/>
    </row>
    <row r="761" spans="1:32" x14ac:dyDescent="0.2">
      <c r="A761" s="113"/>
      <c r="B761" s="200"/>
      <c r="C761" s="113"/>
      <c r="D761" s="201"/>
      <c r="E761" s="201"/>
      <c r="F761" s="113"/>
      <c r="G761" s="113"/>
      <c r="H761" s="113"/>
      <c r="I761" s="203"/>
      <c r="J761" s="203"/>
      <c r="K761" s="204"/>
      <c r="L761" s="201"/>
      <c r="M761" s="201"/>
      <c r="N761" s="201"/>
      <c r="O761" s="201"/>
      <c r="P761" s="113"/>
      <c r="Q761" s="113"/>
      <c r="R761" s="113"/>
      <c r="S761" s="113"/>
      <c r="T761" s="201"/>
      <c r="U761" s="113"/>
      <c r="V761" s="113"/>
      <c r="W761" s="113"/>
      <c r="X761" s="113"/>
      <c r="Y761" s="113"/>
      <c r="Z761" s="113"/>
      <c r="AA761" s="113"/>
      <c r="AB761" s="201"/>
      <c r="AC761" s="113"/>
      <c r="AD761" s="113"/>
      <c r="AE761" s="113"/>
      <c r="AF761" s="113"/>
    </row>
    <row r="762" spans="1:32" x14ac:dyDescent="0.2">
      <c r="A762" s="113"/>
      <c r="B762" s="200"/>
      <c r="C762" s="113"/>
      <c r="D762" s="201"/>
      <c r="E762" s="201"/>
      <c r="F762" s="113"/>
      <c r="G762" s="113"/>
      <c r="H762" s="113"/>
      <c r="I762" s="203"/>
      <c r="J762" s="203"/>
      <c r="K762" s="204"/>
      <c r="L762" s="201"/>
      <c r="M762" s="201"/>
      <c r="N762" s="201"/>
      <c r="O762" s="201"/>
      <c r="P762" s="113"/>
      <c r="Q762" s="113"/>
      <c r="R762" s="113"/>
      <c r="S762" s="113"/>
      <c r="T762" s="201"/>
      <c r="U762" s="113"/>
      <c r="V762" s="113"/>
      <c r="W762" s="113"/>
      <c r="X762" s="113"/>
      <c r="Y762" s="113"/>
      <c r="Z762" s="113"/>
      <c r="AA762" s="113"/>
      <c r="AB762" s="201"/>
      <c r="AC762" s="113"/>
      <c r="AD762" s="113"/>
      <c r="AE762" s="113"/>
      <c r="AF762" s="113"/>
    </row>
    <row r="763" spans="1:32" x14ac:dyDescent="0.2">
      <c r="A763" s="113"/>
      <c r="B763" s="200"/>
      <c r="C763" s="113"/>
      <c r="D763" s="201"/>
      <c r="E763" s="201"/>
      <c r="F763" s="113"/>
      <c r="G763" s="113"/>
      <c r="H763" s="113"/>
      <c r="I763" s="203"/>
      <c r="J763" s="203"/>
      <c r="K763" s="204"/>
      <c r="L763" s="201"/>
      <c r="M763" s="201"/>
      <c r="N763" s="201"/>
      <c r="O763" s="201"/>
      <c r="P763" s="113"/>
      <c r="Q763" s="113"/>
      <c r="R763" s="113"/>
      <c r="S763" s="113"/>
      <c r="T763" s="201"/>
      <c r="U763" s="113"/>
      <c r="V763" s="113"/>
      <c r="W763" s="113"/>
      <c r="X763" s="113"/>
      <c r="Y763" s="113"/>
      <c r="Z763" s="113"/>
      <c r="AA763" s="113"/>
      <c r="AB763" s="201"/>
      <c r="AC763" s="113"/>
      <c r="AD763" s="113"/>
      <c r="AE763" s="113"/>
      <c r="AF763" s="113"/>
    </row>
    <row r="764" spans="1:32" x14ac:dyDescent="0.2">
      <c r="A764" s="113"/>
      <c r="B764" s="200"/>
      <c r="C764" s="113"/>
      <c r="D764" s="201"/>
      <c r="E764" s="201"/>
      <c r="F764" s="113"/>
      <c r="G764" s="113"/>
      <c r="H764" s="113"/>
      <c r="I764" s="203"/>
      <c r="J764" s="203"/>
      <c r="K764" s="204"/>
      <c r="L764" s="201"/>
      <c r="M764" s="201"/>
      <c r="N764" s="201"/>
      <c r="O764" s="201"/>
      <c r="P764" s="113"/>
      <c r="Q764" s="113"/>
      <c r="R764" s="113"/>
      <c r="S764" s="113"/>
      <c r="T764" s="201"/>
      <c r="U764" s="113"/>
      <c r="V764" s="113"/>
      <c r="W764" s="113"/>
      <c r="X764" s="113"/>
      <c r="Y764" s="113"/>
      <c r="Z764" s="113"/>
      <c r="AA764" s="113"/>
      <c r="AB764" s="201"/>
      <c r="AC764" s="113"/>
      <c r="AD764" s="113"/>
      <c r="AE764" s="113"/>
      <c r="AF764" s="113"/>
    </row>
    <row r="765" spans="1:32" x14ac:dyDescent="0.2">
      <c r="A765" s="113"/>
      <c r="B765" s="200"/>
      <c r="C765" s="113"/>
      <c r="D765" s="201"/>
      <c r="E765" s="201"/>
      <c r="F765" s="113"/>
      <c r="G765" s="113"/>
      <c r="H765" s="113"/>
      <c r="I765" s="203"/>
      <c r="J765" s="203"/>
      <c r="K765" s="204"/>
      <c r="L765" s="201"/>
      <c r="M765" s="201"/>
      <c r="N765" s="201"/>
      <c r="O765" s="201"/>
      <c r="P765" s="113"/>
      <c r="Q765" s="113"/>
      <c r="R765" s="113"/>
      <c r="S765" s="113"/>
      <c r="T765" s="201"/>
      <c r="U765" s="113"/>
      <c r="V765" s="113"/>
      <c r="W765" s="113"/>
      <c r="X765" s="113"/>
      <c r="Y765" s="113"/>
      <c r="Z765" s="113"/>
      <c r="AA765" s="113"/>
      <c r="AB765" s="201"/>
      <c r="AC765" s="113"/>
      <c r="AD765" s="113"/>
      <c r="AE765" s="113"/>
      <c r="AF765" s="113"/>
    </row>
    <row r="766" spans="1:32" x14ac:dyDescent="0.2">
      <c r="A766" s="113"/>
      <c r="B766" s="200"/>
      <c r="C766" s="113"/>
      <c r="D766" s="201"/>
      <c r="E766" s="201"/>
      <c r="F766" s="113"/>
      <c r="G766" s="113"/>
      <c r="H766" s="113"/>
      <c r="I766" s="203"/>
      <c r="J766" s="203"/>
      <c r="K766" s="204"/>
      <c r="L766" s="201"/>
      <c r="M766" s="201"/>
      <c r="N766" s="201"/>
      <c r="O766" s="201"/>
      <c r="P766" s="113"/>
      <c r="Q766" s="113"/>
      <c r="R766" s="113"/>
      <c r="S766" s="113"/>
      <c r="T766" s="201"/>
      <c r="U766" s="113"/>
      <c r="V766" s="113"/>
      <c r="W766" s="113"/>
      <c r="X766" s="113"/>
      <c r="Y766" s="113"/>
      <c r="Z766" s="113"/>
      <c r="AA766" s="113"/>
      <c r="AB766" s="201"/>
      <c r="AC766" s="113"/>
      <c r="AD766" s="113"/>
      <c r="AE766" s="113"/>
      <c r="AF766" s="113"/>
    </row>
    <row r="767" spans="1:32" x14ac:dyDescent="0.2">
      <c r="A767" s="113"/>
      <c r="B767" s="200"/>
      <c r="C767" s="113"/>
      <c r="D767" s="201"/>
      <c r="E767" s="201"/>
      <c r="F767" s="113"/>
      <c r="G767" s="113"/>
      <c r="H767" s="113"/>
      <c r="I767" s="203"/>
      <c r="J767" s="203"/>
      <c r="K767" s="204"/>
      <c r="L767" s="201"/>
      <c r="M767" s="201"/>
      <c r="N767" s="201"/>
      <c r="O767" s="201"/>
      <c r="P767" s="113"/>
      <c r="Q767" s="113"/>
      <c r="R767" s="113"/>
      <c r="S767" s="113"/>
      <c r="T767" s="201"/>
      <c r="U767" s="113"/>
      <c r="V767" s="113"/>
      <c r="W767" s="113"/>
      <c r="X767" s="113"/>
      <c r="Y767" s="113"/>
      <c r="Z767" s="113"/>
      <c r="AA767" s="113"/>
      <c r="AB767" s="201"/>
      <c r="AC767" s="113"/>
      <c r="AD767" s="113"/>
      <c r="AE767" s="113"/>
      <c r="AF767" s="113"/>
    </row>
    <row r="768" spans="1:32" x14ac:dyDescent="0.2">
      <c r="A768" s="113"/>
      <c r="B768" s="200"/>
      <c r="C768" s="113"/>
      <c r="D768" s="201"/>
      <c r="E768" s="201"/>
      <c r="F768" s="113"/>
      <c r="G768" s="113"/>
      <c r="H768" s="113"/>
      <c r="I768" s="203"/>
      <c r="J768" s="203"/>
      <c r="K768" s="204"/>
      <c r="L768" s="201"/>
      <c r="M768" s="201"/>
      <c r="N768" s="201"/>
      <c r="O768" s="201"/>
      <c r="P768" s="113"/>
      <c r="Q768" s="113"/>
      <c r="R768" s="113"/>
      <c r="S768" s="113"/>
      <c r="T768" s="201"/>
      <c r="U768" s="113"/>
      <c r="V768" s="113"/>
      <c r="W768" s="113"/>
      <c r="X768" s="113"/>
      <c r="Y768" s="113"/>
      <c r="Z768" s="113"/>
      <c r="AA768" s="113"/>
      <c r="AB768" s="201"/>
      <c r="AC768" s="113"/>
      <c r="AD768" s="113"/>
      <c r="AE768" s="113"/>
      <c r="AF768" s="113"/>
    </row>
    <row r="769" spans="1:32" x14ac:dyDescent="0.2">
      <c r="A769" s="113"/>
      <c r="B769" s="200"/>
      <c r="C769" s="113"/>
      <c r="D769" s="201"/>
      <c r="E769" s="201"/>
      <c r="F769" s="113"/>
      <c r="G769" s="113"/>
      <c r="H769" s="113"/>
      <c r="I769" s="203"/>
      <c r="J769" s="203"/>
      <c r="K769" s="204"/>
      <c r="L769" s="201"/>
      <c r="M769" s="201"/>
      <c r="N769" s="201"/>
      <c r="O769" s="201"/>
      <c r="P769" s="113"/>
      <c r="Q769" s="113"/>
      <c r="R769" s="113"/>
      <c r="S769" s="113"/>
      <c r="T769" s="201"/>
      <c r="U769" s="113"/>
      <c r="V769" s="113"/>
      <c r="W769" s="113"/>
      <c r="X769" s="113"/>
      <c r="Y769" s="113"/>
      <c r="Z769" s="113"/>
      <c r="AA769" s="113"/>
      <c r="AB769" s="201"/>
      <c r="AC769" s="113"/>
      <c r="AD769" s="113"/>
      <c r="AE769" s="113"/>
      <c r="AF769" s="113"/>
    </row>
    <row r="770" spans="1:32" x14ac:dyDescent="0.2">
      <c r="A770" s="113"/>
      <c r="B770" s="200"/>
      <c r="C770" s="113"/>
      <c r="D770" s="201"/>
      <c r="E770" s="201"/>
      <c r="F770" s="113"/>
      <c r="G770" s="113"/>
      <c r="H770" s="113"/>
      <c r="I770" s="203"/>
      <c r="J770" s="203"/>
      <c r="K770" s="204"/>
      <c r="L770" s="201"/>
      <c r="M770" s="201"/>
      <c r="N770" s="201"/>
      <c r="O770" s="201"/>
      <c r="P770" s="113"/>
      <c r="Q770" s="113"/>
      <c r="R770" s="113"/>
      <c r="S770" s="113"/>
      <c r="T770" s="201"/>
      <c r="U770" s="113"/>
      <c r="V770" s="113"/>
      <c r="W770" s="113"/>
      <c r="X770" s="113"/>
      <c r="Y770" s="113"/>
      <c r="Z770" s="113"/>
      <c r="AA770" s="113"/>
      <c r="AB770" s="201"/>
      <c r="AC770" s="113"/>
      <c r="AD770" s="113"/>
      <c r="AE770" s="113"/>
      <c r="AF770" s="113"/>
    </row>
    <row r="771" spans="1:32" x14ac:dyDescent="0.2">
      <c r="A771" s="113"/>
      <c r="B771" s="200"/>
      <c r="C771" s="113"/>
      <c r="D771" s="201"/>
      <c r="E771" s="201"/>
      <c r="F771" s="113"/>
      <c r="G771" s="113"/>
      <c r="H771" s="113"/>
      <c r="I771" s="203"/>
      <c r="J771" s="203"/>
      <c r="K771" s="204"/>
      <c r="L771" s="201"/>
      <c r="M771" s="201"/>
      <c r="N771" s="201"/>
      <c r="O771" s="201"/>
      <c r="P771" s="113"/>
      <c r="Q771" s="113"/>
      <c r="R771" s="113"/>
      <c r="S771" s="113"/>
      <c r="T771" s="201"/>
      <c r="U771" s="113"/>
      <c r="V771" s="113"/>
      <c r="W771" s="113"/>
      <c r="X771" s="113"/>
      <c r="Y771" s="113"/>
      <c r="Z771" s="113"/>
      <c r="AA771" s="113"/>
      <c r="AB771" s="201"/>
      <c r="AC771" s="113"/>
      <c r="AD771" s="113"/>
      <c r="AE771" s="113"/>
      <c r="AF771" s="113"/>
    </row>
    <row r="772" spans="1:32" x14ac:dyDescent="0.2">
      <c r="A772" s="113"/>
      <c r="B772" s="200"/>
      <c r="C772" s="113"/>
      <c r="D772" s="201"/>
      <c r="E772" s="201"/>
      <c r="F772" s="113"/>
      <c r="G772" s="113"/>
      <c r="H772" s="113"/>
      <c r="I772" s="203"/>
      <c r="J772" s="203"/>
      <c r="K772" s="204"/>
      <c r="L772" s="201"/>
      <c r="M772" s="201"/>
      <c r="N772" s="201"/>
      <c r="O772" s="201"/>
      <c r="P772" s="113"/>
      <c r="Q772" s="113"/>
      <c r="R772" s="113"/>
      <c r="S772" s="113"/>
      <c r="T772" s="201"/>
      <c r="U772" s="113"/>
      <c r="V772" s="113"/>
      <c r="W772" s="113"/>
      <c r="X772" s="113"/>
      <c r="Y772" s="113"/>
      <c r="Z772" s="113"/>
      <c r="AA772" s="113"/>
      <c r="AB772" s="201"/>
      <c r="AC772" s="113"/>
      <c r="AD772" s="113"/>
      <c r="AE772" s="113"/>
      <c r="AF772" s="113"/>
    </row>
    <row r="773" spans="1:32" x14ac:dyDescent="0.2">
      <c r="A773" s="113"/>
      <c r="B773" s="200"/>
      <c r="C773" s="113"/>
      <c r="D773" s="201"/>
      <c r="E773" s="201"/>
      <c r="F773" s="113"/>
      <c r="G773" s="113"/>
      <c r="H773" s="113"/>
      <c r="I773" s="203"/>
      <c r="J773" s="203"/>
      <c r="K773" s="204"/>
      <c r="L773" s="201"/>
      <c r="M773" s="201"/>
      <c r="N773" s="201"/>
      <c r="O773" s="201"/>
      <c r="P773" s="113"/>
      <c r="Q773" s="113"/>
      <c r="R773" s="113"/>
      <c r="S773" s="113"/>
      <c r="T773" s="201"/>
      <c r="U773" s="113"/>
      <c r="V773" s="113"/>
      <c r="W773" s="113"/>
      <c r="X773" s="113"/>
      <c r="Y773" s="113"/>
      <c r="Z773" s="113"/>
      <c r="AA773" s="113"/>
      <c r="AB773" s="201"/>
      <c r="AC773" s="113"/>
      <c r="AD773" s="113"/>
      <c r="AE773" s="113"/>
      <c r="AF773" s="113"/>
    </row>
    <row r="774" spans="1:32" x14ac:dyDescent="0.2">
      <c r="A774" s="113"/>
      <c r="B774" s="200"/>
      <c r="C774" s="113"/>
      <c r="D774" s="201"/>
      <c r="E774" s="201"/>
      <c r="F774" s="113"/>
      <c r="G774" s="113"/>
      <c r="H774" s="113"/>
      <c r="I774" s="203"/>
      <c r="J774" s="203"/>
      <c r="K774" s="204"/>
      <c r="L774" s="201"/>
      <c r="M774" s="201"/>
      <c r="N774" s="201"/>
      <c r="O774" s="201"/>
      <c r="P774" s="113"/>
      <c r="Q774" s="113"/>
      <c r="R774" s="113"/>
      <c r="S774" s="113"/>
      <c r="T774" s="201"/>
      <c r="U774" s="113"/>
      <c r="V774" s="113"/>
      <c r="W774" s="113"/>
      <c r="X774" s="113"/>
      <c r="Y774" s="113"/>
      <c r="Z774" s="113"/>
      <c r="AA774" s="113"/>
      <c r="AB774" s="201"/>
      <c r="AC774" s="113"/>
      <c r="AD774" s="113"/>
      <c r="AE774" s="113"/>
      <c r="AF774" s="113"/>
    </row>
    <row r="775" spans="1:32" x14ac:dyDescent="0.2">
      <c r="A775" s="113"/>
      <c r="B775" s="200"/>
      <c r="C775" s="113"/>
      <c r="D775" s="201"/>
      <c r="E775" s="201"/>
      <c r="F775" s="113"/>
      <c r="G775" s="113"/>
      <c r="H775" s="113"/>
      <c r="I775" s="203"/>
      <c r="J775" s="203"/>
      <c r="K775" s="204"/>
      <c r="L775" s="201"/>
      <c r="M775" s="201"/>
      <c r="N775" s="201"/>
      <c r="O775" s="201"/>
      <c r="P775" s="113"/>
      <c r="Q775" s="113"/>
      <c r="R775" s="113"/>
      <c r="S775" s="113"/>
      <c r="T775" s="201"/>
      <c r="U775" s="113"/>
      <c r="V775" s="113"/>
      <c r="W775" s="113"/>
      <c r="X775" s="113"/>
      <c r="Y775" s="113"/>
      <c r="Z775" s="113"/>
      <c r="AA775" s="113"/>
      <c r="AB775" s="201"/>
      <c r="AC775" s="113"/>
      <c r="AD775" s="113"/>
      <c r="AE775" s="113"/>
      <c r="AF775" s="113"/>
    </row>
    <row r="776" spans="1:32" x14ac:dyDescent="0.2">
      <c r="A776" s="113"/>
      <c r="B776" s="200"/>
      <c r="C776" s="113"/>
      <c r="D776" s="201"/>
      <c r="E776" s="201"/>
      <c r="F776" s="113"/>
      <c r="G776" s="113"/>
      <c r="H776" s="113"/>
      <c r="I776" s="203"/>
      <c r="J776" s="203"/>
      <c r="K776" s="204"/>
      <c r="L776" s="201"/>
      <c r="M776" s="201"/>
      <c r="N776" s="201"/>
      <c r="O776" s="201"/>
      <c r="P776" s="113"/>
      <c r="Q776" s="113"/>
      <c r="R776" s="113"/>
      <c r="S776" s="113"/>
      <c r="T776" s="201"/>
      <c r="U776" s="113"/>
      <c r="V776" s="113"/>
      <c r="W776" s="113"/>
      <c r="X776" s="113"/>
      <c r="Y776" s="113"/>
      <c r="Z776" s="113"/>
      <c r="AA776" s="113"/>
      <c r="AB776" s="201"/>
      <c r="AC776" s="113"/>
      <c r="AD776" s="113"/>
      <c r="AE776" s="113"/>
      <c r="AF776" s="113"/>
    </row>
    <row r="777" spans="1:32" x14ac:dyDescent="0.2">
      <c r="A777" s="113"/>
      <c r="B777" s="200"/>
      <c r="C777" s="113"/>
      <c r="D777" s="201"/>
      <c r="E777" s="201"/>
      <c r="F777" s="113"/>
      <c r="G777" s="113"/>
      <c r="H777" s="113"/>
      <c r="I777" s="203"/>
      <c r="J777" s="203"/>
      <c r="K777" s="204"/>
      <c r="L777" s="201"/>
      <c r="M777" s="201"/>
      <c r="N777" s="201"/>
      <c r="O777" s="201"/>
      <c r="P777" s="113"/>
      <c r="Q777" s="113"/>
      <c r="R777" s="113"/>
      <c r="S777" s="113"/>
      <c r="T777" s="201"/>
      <c r="U777" s="113"/>
      <c r="V777" s="113"/>
      <c r="W777" s="113"/>
      <c r="X777" s="113"/>
      <c r="Y777" s="113"/>
      <c r="Z777" s="113"/>
      <c r="AA777" s="113"/>
      <c r="AB777" s="201"/>
      <c r="AC777" s="113"/>
      <c r="AD777" s="113"/>
      <c r="AE777" s="113"/>
      <c r="AF777" s="113"/>
    </row>
    <row r="778" spans="1:32" x14ac:dyDescent="0.2">
      <c r="A778" s="113"/>
      <c r="B778" s="200"/>
      <c r="C778" s="113"/>
      <c r="D778" s="201"/>
      <c r="E778" s="201"/>
      <c r="F778" s="113"/>
      <c r="G778" s="113"/>
      <c r="H778" s="113"/>
      <c r="I778" s="203"/>
      <c r="J778" s="203"/>
      <c r="K778" s="204"/>
      <c r="L778" s="201"/>
      <c r="M778" s="201"/>
      <c r="N778" s="201"/>
      <c r="O778" s="201"/>
      <c r="P778" s="113"/>
      <c r="Q778" s="113"/>
      <c r="R778" s="113"/>
      <c r="S778" s="113"/>
      <c r="T778" s="201"/>
      <c r="U778" s="113"/>
      <c r="V778" s="113"/>
      <c r="W778" s="113"/>
      <c r="X778" s="113"/>
      <c r="Y778" s="113"/>
      <c r="Z778" s="113"/>
      <c r="AA778" s="113"/>
      <c r="AB778" s="201"/>
      <c r="AC778" s="113"/>
      <c r="AD778" s="113"/>
      <c r="AE778" s="113"/>
      <c r="AF778" s="113"/>
    </row>
    <row r="779" spans="1:32" x14ac:dyDescent="0.2">
      <c r="A779" s="113"/>
      <c r="B779" s="200"/>
      <c r="C779" s="113"/>
      <c r="D779" s="201"/>
      <c r="E779" s="201"/>
      <c r="F779" s="113"/>
      <c r="G779" s="113"/>
      <c r="H779" s="113"/>
      <c r="I779" s="203"/>
      <c r="J779" s="203"/>
      <c r="K779" s="204"/>
      <c r="L779" s="201"/>
      <c r="M779" s="201"/>
      <c r="N779" s="201"/>
      <c r="O779" s="201"/>
      <c r="P779" s="113"/>
      <c r="Q779" s="113"/>
      <c r="R779" s="113"/>
      <c r="S779" s="113"/>
      <c r="T779" s="201"/>
      <c r="U779" s="113"/>
      <c r="V779" s="113"/>
      <c r="W779" s="113"/>
      <c r="X779" s="113"/>
      <c r="Y779" s="113"/>
      <c r="Z779" s="113"/>
      <c r="AA779" s="113"/>
      <c r="AB779" s="201"/>
      <c r="AC779" s="113"/>
      <c r="AD779" s="113"/>
      <c r="AE779" s="113"/>
      <c r="AF779" s="113"/>
    </row>
    <row r="780" spans="1:32" x14ac:dyDescent="0.2">
      <c r="A780" s="113"/>
      <c r="B780" s="200"/>
      <c r="C780" s="113"/>
      <c r="D780" s="201"/>
      <c r="E780" s="201"/>
      <c r="F780" s="113"/>
      <c r="G780" s="113"/>
      <c r="H780" s="113"/>
      <c r="I780" s="203"/>
      <c r="J780" s="203"/>
      <c r="K780" s="204"/>
      <c r="L780" s="201"/>
      <c r="M780" s="201"/>
      <c r="N780" s="201"/>
      <c r="O780" s="201"/>
      <c r="P780" s="113"/>
      <c r="Q780" s="113"/>
      <c r="R780" s="113"/>
      <c r="S780" s="113"/>
      <c r="T780" s="201"/>
      <c r="U780" s="113"/>
      <c r="V780" s="113"/>
      <c r="W780" s="113"/>
      <c r="X780" s="113"/>
      <c r="Y780" s="113"/>
      <c r="Z780" s="113"/>
      <c r="AA780" s="113"/>
      <c r="AB780" s="201"/>
      <c r="AC780" s="113"/>
      <c r="AD780" s="113"/>
      <c r="AE780" s="113"/>
      <c r="AF780" s="113"/>
    </row>
    <row r="781" spans="1:32" x14ac:dyDescent="0.2">
      <c r="A781" s="113"/>
      <c r="B781" s="200"/>
      <c r="C781" s="113"/>
      <c r="D781" s="201"/>
      <c r="E781" s="201"/>
      <c r="F781" s="113"/>
      <c r="G781" s="113"/>
      <c r="H781" s="113"/>
      <c r="I781" s="203"/>
      <c r="J781" s="203"/>
      <c r="K781" s="204"/>
      <c r="L781" s="201"/>
      <c r="M781" s="201"/>
      <c r="N781" s="201"/>
      <c r="O781" s="201"/>
      <c r="P781" s="113"/>
      <c r="Q781" s="113"/>
      <c r="R781" s="113"/>
      <c r="S781" s="113"/>
      <c r="T781" s="201"/>
      <c r="U781" s="113"/>
      <c r="V781" s="113"/>
      <c r="W781" s="113"/>
      <c r="X781" s="113"/>
      <c r="Y781" s="113"/>
      <c r="Z781" s="113"/>
      <c r="AA781" s="113"/>
      <c r="AB781" s="201"/>
      <c r="AC781" s="113"/>
      <c r="AD781" s="113"/>
      <c r="AE781" s="113"/>
      <c r="AF781" s="113"/>
    </row>
    <row r="782" spans="1:32" x14ac:dyDescent="0.2">
      <c r="A782" s="113"/>
      <c r="B782" s="200"/>
      <c r="C782" s="113"/>
      <c r="D782" s="201"/>
      <c r="E782" s="201"/>
      <c r="F782" s="113"/>
      <c r="G782" s="113"/>
      <c r="H782" s="113"/>
      <c r="I782" s="203"/>
      <c r="J782" s="203"/>
      <c r="K782" s="204"/>
      <c r="L782" s="201"/>
      <c r="M782" s="201"/>
      <c r="N782" s="201"/>
      <c r="O782" s="201"/>
      <c r="P782" s="113"/>
      <c r="Q782" s="113"/>
      <c r="R782" s="113"/>
      <c r="S782" s="113"/>
      <c r="T782" s="201"/>
      <c r="U782" s="113"/>
      <c r="V782" s="113"/>
      <c r="W782" s="113"/>
      <c r="X782" s="113"/>
      <c r="Y782" s="113"/>
      <c r="Z782" s="113"/>
      <c r="AA782" s="113"/>
      <c r="AB782" s="201"/>
      <c r="AC782" s="113"/>
      <c r="AD782" s="113"/>
      <c r="AE782" s="113"/>
      <c r="AF782" s="113"/>
    </row>
    <row r="783" spans="1:32" x14ac:dyDescent="0.2">
      <c r="A783" s="113"/>
      <c r="B783" s="200"/>
      <c r="C783" s="113"/>
      <c r="D783" s="201"/>
      <c r="E783" s="201"/>
      <c r="F783" s="113"/>
      <c r="G783" s="113"/>
      <c r="H783" s="113"/>
      <c r="I783" s="203"/>
      <c r="J783" s="203"/>
      <c r="K783" s="204"/>
      <c r="L783" s="201"/>
      <c r="M783" s="201"/>
      <c r="N783" s="201"/>
      <c r="O783" s="201"/>
      <c r="P783" s="113"/>
      <c r="Q783" s="113"/>
      <c r="R783" s="113"/>
      <c r="S783" s="113"/>
      <c r="T783" s="201"/>
      <c r="U783" s="113"/>
      <c r="V783" s="113"/>
      <c r="W783" s="113"/>
      <c r="X783" s="113"/>
      <c r="Y783" s="113"/>
      <c r="Z783" s="113"/>
      <c r="AA783" s="113"/>
      <c r="AB783" s="201"/>
      <c r="AC783" s="113"/>
      <c r="AD783" s="113"/>
      <c r="AE783" s="113"/>
      <c r="AF783" s="113"/>
    </row>
    <row r="784" spans="1:32" x14ac:dyDescent="0.2">
      <c r="A784" s="113"/>
      <c r="B784" s="200"/>
      <c r="C784" s="113"/>
      <c r="D784" s="201"/>
      <c r="E784" s="201"/>
      <c r="F784" s="113"/>
      <c r="G784" s="113"/>
      <c r="H784" s="113"/>
      <c r="I784" s="203"/>
      <c r="J784" s="203"/>
      <c r="K784" s="204"/>
      <c r="L784" s="201"/>
      <c r="M784" s="201"/>
      <c r="N784" s="201"/>
      <c r="O784" s="201"/>
      <c r="P784" s="113"/>
      <c r="Q784" s="113"/>
      <c r="R784" s="113"/>
      <c r="S784" s="113"/>
      <c r="T784" s="201"/>
      <c r="U784" s="113"/>
      <c r="V784" s="113"/>
      <c r="W784" s="113"/>
      <c r="X784" s="113"/>
      <c r="Y784" s="113"/>
      <c r="Z784" s="113"/>
      <c r="AA784" s="113"/>
      <c r="AB784" s="201"/>
      <c r="AC784" s="113"/>
      <c r="AD784" s="113"/>
      <c r="AE784" s="113"/>
      <c r="AF784" s="113"/>
    </row>
    <row r="785" spans="1:32" x14ac:dyDescent="0.2">
      <c r="A785" s="113"/>
      <c r="B785" s="200"/>
      <c r="C785" s="113"/>
      <c r="D785" s="201"/>
      <c r="E785" s="201"/>
      <c r="F785" s="113"/>
      <c r="G785" s="113"/>
      <c r="H785" s="113"/>
      <c r="I785" s="203"/>
      <c r="J785" s="203"/>
      <c r="K785" s="204"/>
      <c r="L785" s="201"/>
      <c r="M785" s="201"/>
      <c r="N785" s="201"/>
      <c r="O785" s="201"/>
      <c r="P785" s="113"/>
      <c r="Q785" s="113"/>
      <c r="R785" s="113"/>
      <c r="S785" s="113"/>
      <c r="T785" s="201"/>
      <c r="U785" s="113"/>
      <c r="V785" s="113"/>
      <c r="W785" s="113"/>
      <c r="X785" s="113"/>
      <c r="Y785" s="113"/>
      <c r="Z785" s="113"/>
      <c r="AA785" s="113"/>
      <c r="AB785" s="201"/>
      <c r="AC785" s="113"/>
      <c r="AD785" s="113"/>
      <c r="AE785" s="113"/>
      <c r="AF785" s="113"/>
    </row>
    <row r="786" spans="1:32" x14ac:dyDescent="0.2">
      <c r="A786" s="113"/>
      <c r="B786" s="200"/>
      <c r="C786" s="113"/>
      <c r="D786" s="201"/>
      <c r="E786" s="201"/>
      <c r="F786" s="113"/>
      <c r="G786" s="113"/>
      <c r="H786" s="113"/>
      <c r="I786" s="203"/>
      <c r="J786" s="203"/>
      <c r="K786" s="204"/>
      <c r="L786" s="201"/>
      <c r="M786" s="201"/>
      <c r="N786" s="201"/>
      <c r="O786" s="201"/>
      <c r="P786" s="113"/>
      <c r="Q786" s="113"/>
      <c r="R786" s="113"/>
      <c r="S786" s="113"/>
      <c r="T786" s="201"/>
      <c r="U786" s="113"/>
      <c r="V786" s="113"/>
      <c r="W786" s="113"/>
      <c r="X786" s="113"/>
      <c r="Y786" s="113"/>
      <c r="Z786" s="113"/>
      <c r="AA786" s="113"/>
      <c r="AB786" s="201"/>
      <c r="AC786" s="113"/>
      <c r="AD786" s="113"/>
      <c r="AE786" s="113"/>
      <c r="AF786" s="113"/>
    </row>
    <row r="787" spans="1:32" x14ac:dyDescent="0.2">
      <c r="A787" s="113"/>
      <c r="B787" s="200"/>
      <c r="C787" s="113"/>
      <c r="D787" s="201"/>
      <c r="E787" s="201"/>
      <c r="F787" s="113"/>
      <c r="G787" s="113"/>
      <c r="H787" s="113"/>
      <c r="I787" s="203"/>
      <c r="J787" s="203"/>
      <c r="K787" s="204"/>
      <c r="L787" s="201"/>
      <c r="M787" s="201"/>
      <c r="N787" s="201"/>
      <c r="O787" s="201"/>
      <c r="P787" s="113"/>
      <c r="Q787" s="113"/>
      <c r="R787" s="113"/>
      <c r="S787" s="113"/>
      <c r="T787" s="201"/>
      <c r="U787" s="113"/>
      <c r="V787" s="113"/>
      <c r="W787" s="113"/>
      <c r="X787" s="113"/>
      <c r="Y787" s="113"/>
      <c r="Z787" s="113"/>
      <c r="AA787" s="113"/>
      <c r="AB787" s="201"/>
      <c r="AC787" s="113"/>
      <c r="AD787" s="113"/>
      <c r="AE787" s="113"/>
      <c r="AF787" s="113"/>
    </row>
    <row r="788" spans="1:32" x14ac:dyDescent="0.2">
      <c r="A788" s="113"/>
      <c r="B788" s="200"/>
      <c r="C788" s="113"/>
      <c r="D788" s="201"/>
      <c r="E788" s="201"/>
      <c r="F788" s="113"/>
      <c r="G788" s="113"/>
      <c r="H788" s="113"/>
      <c r="I788" s="203"/>
      <c r="J788" s="203"/>
      <c r="K788" s="204"/>
      <c r="L788" s="201"/>
      <c r="M788" s="201"/>
      <c r="N788" s="201"/>
      <c r="O788" s="201"/>
      <c r="P788" s="113"/>
      <c r="Q788" s="113"/>
      <c r="R788" s="113"/>
      <c r="S788" s="113"/>
      <c r="T788" s="201"/>
      <c r="U788" s="113"/>
      <c r="V788" s="113"/>
      <c r="W788" s="113"/>
      <c r="X788" s="113"/>
      <c r="Y788" s="113"/>
      <c r="Z788" s="113"/>
      <c r="AA788" s="113"/>
      <c r="AB788" s="201"/>
      <c r="AC788" s="113"/>
      <c r="AD788" s="113"/>
      <c r="AE788" s="113"/>
      <c r="AF788" s="113"/>
    </row>
    <row r="789" spans="1:32" x14ac:dyDescent="0.2">
      <c r="A789" s="113"/>
      <c r="B789" s="200"/>
      <c r="C789" s="113"/>
      <c r="D789" s="201"/>
      <c r="E789" s="201"/>
      <c r="F789" s="113"/>
      <c r="G789" s="113"/>
      <c r="H789" s="113"/>
      <c r="I789" s="203"/>
      <c r="J789" s="203"/>
      <c r="K789" s="204"/>
      <c r="L789" s="201"/>
      <c r="M789" s="201"/>
      <c r="N789" s="201"/>
      <c r="O789" s="201"/>
      <c r="P789" s="113"/>
      <c r="Q789" s="113"/>
      <c r="R789" s="113"/>
      <c r="S789" s="113"/>
      <c r="T789" s="201"/>
      <c r="U789" s="113"/>
      <c r="V789" s="113"/>
      <c r="W789" s="113"/>
      <c r="X789" s="113"/>
      <c r="Y789" s="113"/>
      <c r="Z789" s="113"/>
      <c r="AA789" s="113"/>
      <c r="AB789" s="201"/>
      <c r="AC789" s="113"/>
      <c r="AD789" s="113"/>
      <c r="AE789" s="113"/>
      <c r="AF789" s="113"/>
    </row>
    <row r="790" spans="1:32" x14ac:dyDescent="0.2">
      <c r="A790" s="113"/>
      <c r="B790" s="200"/>
      <c r="C790" s="113"/>
      <c r="D790" s="201"/>
      <c r="E790" s="201"/>
      <c r="F790" s="113"/>
      <c r="G790" s="113"/>
      <c r="H790" s="113"/>
      <c r="I790" s="203"/>
      <c r="J790" s="203"/>
      <c r="K790" s="204"/>
      <c r="L790" s="201"/>
      <c r="M790" s="201"/>
      <c r="N790" s="201"/>
      <c r="O790" s="201"/>
      <c r="P790" s="113"/>
      <c r="Q790" s="113"/>
      <c r="R790" s="113"/>
      <c r="S790" s="113"/>
      <c r="T790" s="201"/>
      <c r="U790" s="113"/>
      <c r="V790" s="113"/>
      <c r="W790" s="113"/>
      <c r="X790" s="113"/>
      <c r="Y790" s="113"/>
      <c r="Z790" s="113"/>
      <c r="AA790" s="113"/>
      <c r="AB790" s="201"/>
      <c r="AC790" s="113"/>
      <c r="AD790" s="113"/>
      <c r="AE790" s="113"/>
      <c r="AF790" s="113"/>
    </row>
    <row r="791" spans="1:32" x14ac:dyDescent="0.2">
      <c r="A791" s="113"/>
      <c r="B791" s="200"/>
      <c r="C791" s="113"/>
      <c r="D791" s="201"/>
      <c r="E791" s="201"/>
      <c r="F791" s="113"/>
      <c r="G791" s="113"/>
      <c r="H791" s="113"/>
      <c r="I791" s="203"/>
      <c r="J791" s="203"/>
      <c r="K791" s="204"/>
      <c r="L791" s="201"/>
      <c r="M791" s="201"/>
      <c r="N791" s="201"/>
      <c r="O791" s="201"/>
      <c r="P791" s="113"/>
      <c r="Q791" s="113"/>
      <c r="R791" s="113"/>
      <c r="S791" s="113"/>
      <c r="T791" s="201"/>
      <c r="U791" s="113"/>
      <c r="V791" s="113"/>
      <c r="W791" s="113"/>
      <c r="X791" s="113"/>
      <c r="Y791" s="113"/>
      <c r="Z791" s="113"/>
      <c r="AA791" s="113"/>
      <c r="AB791" s="201"/>
      <c r="AC791" s="113"/>
      <c r="AD791" s="113"/>
      <c r="AE791" s="113"/>
      <c r="AF791" s="113"/>
    </row>
    <row r="792" spans="1:32" x14ac:dyDescent="0.2">
      <c r="A792" s="113"/>
      <c r="B792" s="200"/>
      <c r="C792" s="113"/>
      <c r="D792" s="201"/>
      <c r="E792" s="201"/>
      <c r="F792" s="113"/>
      <c r="G792" s="113"/>
      <c r="H792" s="113"/>
      <c r="I792" s="203"/>
      <c r="J792" s="203"/>
      <c r="K792" s="204"/>
      <c r="L792" s="201"/>
      <c r="M792" s="201"/>
      <c r="N792" s="201"/>
      <c r="O792" s="201"/>
      <c r="P792" s="113"/>
      <c r="Q792" s="113"/>
      <c r="R792" s="113"/>
      <c r="S792" s="113"/>
      <c r="T792" s="201"/>
      <c r="U792" s="113"/>
      <c r="V792" s="113"/>
      <c r="W792" s="113"/>
      <c r="X792" s="113"/>
      <c r="Y792" s="113"/>
      <c r="Z792" s="113"/>
      <c r="AA792" s="113"/>
      <c r="AB792" s="201"/>
      <c r="AC792" s="113"/>
      <c r="AD792" s="113"/>
      <c r="AE792" s="113"/>
      <c r="AF792" s="113"/>
    </row>
    <row r="793" spans="1:32" x14ac:dyDescent="0.2">
      <c r="A793" s="113"/>
      <c r="B793" s="200"/>
      <c r="C793" s="113"/>
      <c r="D793" s="201"/>
      <c r="E793" s="201"/>
      <c r="F793" s="113"/>
      <c r="G793" s="113"/>
      <c r="H793" s="113"/>
      <c r="I793" s="203"/>
      <c r="J793" s="203"/>
      <c r="K793" s="204"/>
      <c r="L793" s="201"/>
      <c r="M793" s="201"/>
      <c r="N793" s="201"/>
      <c r="O793" s="201"/>
      <c r="P793" s="113"/>
      <c r="Q793" s="113"/>
      <c r="R793" s="113"/>
      <c r="S793" s="113"/>
      <c r="T793" s="201"/>
      <c r="U793" s="113"/>
      <c r="V793" s="113"/>
      <c r="W793" s="113"/>
      <c r="X793" s="113"/>
      <c r="Y793" s="113"/>
      <c r="Z793" s="113"/>
      <c r="AA793" s="113"/>
      <c r="AB793" s="201"/>
      <c r="AC793" s="113"/>
      <c r="AD793" s="113"/>
      <c r="AE793" s="113"/>
      <c r="AF793" s="113"/>
    </row>
    <row r="794" spans="1:32" x14ac:dyDescent="0.2">
      <c r="A794" s="113"/>
      <c r="B794" s="200"/>
      <c r="C794" s="113"/>
      <c r="D794" s="201"/>
      <c r="E794" s="201"/>
      <c r="F794" s="113"/>
      <c r="G794" s="113"/>
      <c r="H794" s="113"/>
      <c r="I794" s="203"/>
      <c r="J794" s="203"/>
      <c r="K794" s="204"/>
      <c r="L794" s="201"/>
      <c r="M794" s="201"/>
      <c r="N794" s="201"/>
      <c r="O794" s="201"/>
      <c r="P794" s="113"/>
      <c r="Q794" s="113"/>
      <c r="R794" s="113"/>
      <c r="S794" s="113"/>
      <c r="T794" s="201"/>
      <c r="U794" s="113"/>
      <c r="V794" s="113"/>
      <c r="W794" s="113"/>
      <c r="X794" s="113"/>
      <c r="Y794" s="113"/>
      <c r="Z794" s="113"/>
      <c r="AA794" s="113"/>
      <c r="AB794" s="201"/>
      <c r="AC794" s="113"/>
      <c r="AD794" s="113"/>
      <c r="AE794" s="113"/>
      <c r="AF794" s="113"/>
    </row>
    <row r="795" spans="1:32" x14ac:dyDescent="0.2">
      <c r="A795" s="113"/>
      <c r="B795" s="200"/>
      <c r="C795" s="113"/>
      <c r="D795" s="201"/>
      <c r="E795" s="201"/>
      <c r="F795" s="113"/>
      <c r="G795" s="113"/>
      <c r="H795" s="113"/>
      <c r="I795" s="203"/>
      <c r="J795" s="203"/>
      <c r="K795" s="204"/>
      <c r="L795" s="201"/>
      <c r="M795" s="201"/>
      <c r="N795" s="201"/>
      <c r="O795" s="201"/>
      <c r="P795" s="113"/>
      <c r="Q795" s="113"/>
      <c r="R795" s="113"/>
      <c r="S795" s="113"/>
      <c r="T795" s="201"/>
      <c r="U795" s="113"/>
      <c r="V795" s="113"/>
      <c r="W795" s="113"/>
      <c r="X795" s="113"/>
      <c r="Y795" s="113"/>
      <c r="Z795" s="113"/>
      <c r="AA795" s="113"/>
      <c r="AB795" s="201"/>
      <c r="AC795" s="113"/>
      <c r="AD795" s="113"/>
      <c r="AE795" s="113"/>
      <c r="AF795" s="113"/>
    </row>
    <row r="796" spans="1:32" x14ac:dyDescent="0.2">
      <c r="A796" s="113"/>
      <c r="B796" s="200"/>
      <c r="C796" s="113"/>
      <c r="D796" s="201"/>
      <c r="E796" s="201"/>
      <c r="F796" s="113"/>
      <c r="G796" s="113"/>
      <c r="H796" s="113"/>
      <c r="I796" s="203"/>
      <c r="J796" s="203"/>
      <c r="K796" s="204"/>
      <c r="L796" s="201"/>
      <c r="M796" s="201"/>
      <c r="N796" s="201"/>
      <c r="O796" s="201"/>
      <c r="P796" s="113"/>
      <c r="Q796" s="113"/>
      <c r="R796" s="113"/>
      <c r="S796" s="113"/>
      <c r="T796" s="201"/>
      <c r="U796" s="113"/>
      <c r="V796" s="113"/>
      <c r="W796" s="113"/>
      <c r="X796" s="113"/>
      <c r="Y796" s="113"/>
      <c r="Z796" s="113"/>
      <c r="AA796" s="113"/>
      <c r="AB796" s="201"/>
      <c r="AC796" s="113"/>
      <c r="AD796" s="113"/>
      <c r="AE796" s="113"/>
      <c r="AF796" s="113"/>
    </row>
    <row r="797" spans="1:32" x14ac:dyDescent="0.2">
      <c r="A797" s="113"/>
      <c r="B797" s="200"/>
      <c r="C797" s="113"/>
      <c r="D797" s="201"/>
      <c r="E797" s="201"/>
      <c r="F797" s="113"/>
      <c r="G797" s="113"/>
      <c r="H797" s="113"/>
      <c r="I797" s="203"/>
      <c r="J797" s="203"/>
      <c r="K797" s="204"/>
      <c r="L797" s="201"/>
      <c r="M797" s="201"/>
      <c r="N797" s="201"/>
      <c r="O797" s="201"/>
      <c r="P797" s="113"/>
      <c r="Q797" s="113"/>
      <c r="R797" s="113"/>
      <c r="S797" s="113"/>
      <c r="T797" s="201"/>
      <c r="U797" s="113"/>
      <c r="V797" s="113"/>
      <c r="W797" s="113"/>
      <c r="X797" s="113"/>
      <c r="Y797" s="113"/>
      <c r="Z797" s="113"/>
      <c r="AA797" s="113"/>
      <c r="AB797" s="201"/>
      <c r="AC797" s="113"/>
      <c r="AD797" s="113"/>
      <c r="AE797" s="113"/>
      <c r="AF797" s="113"/>
    </row>
    <row r="798" spans="1:32" x14ac:dyDescent="0.2">
      <c r="A798" s="113"/>
      <c r="B798" s="200"/>
      <c r="C798" s="113"/>
      <c r="D798" s="201"/>
      <c r="E798" s="201"/>
      <c r="F798" s="113"/>
      <c r="G798" s="113"/>
      <c r="H798" s="113"/>
      <c r="I798" s="203"/>
      <c r="J798" s="203"/>
      <c r="K798" s="204"/>
      <c r="L798" s="201"/>
      <c r="M798" s="201"/>
      <c r="N798" s="201"/>
      <c r="O798" s="201"/>
      <c r="P798" s="113"/>
      <c r="Q798" s="113"/>
      <c r="R798" s="113"/>
      <c r="S798" s="113"/>
      <c r="T798" s="201"/>
      <c r="U798" s="113"/>
      <c r="V798" s="113"/>
      <c r="W798" s="113"/>
      <c r="X798" s="113"/>
      <c r="Y798" s="113"/>
      <c r="Z798" s="113"/>
      <c r="AA798" s="113"/>
      <c r="AB798" s="201"/>
      <c r="AC798" s="113"/>
      <c r="AD798" s="113"/>
      <c r="AE798" s="113"/>
      <c r="AF798" s="113"/>
    </row>
    <row r="799" spans="1:32" x14ac:dyDescent="0.2">
      <c r="A799" s="113"/>
      <c r="B799" s="200"/>
      <c r="C799" s="113"/>
      <c r="D799" s="201"/>
      <c r="E799" s="201"/>
      <c r="F799" s="113"/>
      <c r="G799" s="113"/>
      <c r="H799" s="113"/>
      <c r="I799" s="203"/>
      <c r="J799" s="203"/>
      <c r="K799" s="204"/>
      <c r="L799" s="201"/>
      <c r="M799" s="201"/>
      <c r="N799" s="201"/>
      <c r="O799" s="201"/>
      <c r="P799" s="113"/>
      <c r="Q799" s="113"/>
      <c r="R799" s="113"/>
      <c r="S799" s="113"/>
      <c r="T799" s="201"/>
      <c r="U799" s="113"/>
      <c r="V799" s="113"/>
      <c r="W799" s="113"/>
      <c r="X799" s="113"/>
      <c r="Y799" s="113"/>
      <c r="Z799" s="113"/>
      <c r="AA799" s="113"/>
      <c r="AB799" s="201"/>
      <c r="AC799" s="113"/>
      <c r="AD799" s="113"/>
      <c r="AE799" s="113"/>
      <c r="AF799" s="113"/>
    </row>
    <row r="800" spans="1:32" x14ac:dyDescent="0.2">
      <c r="A800" s="113"/>
      <c r="B800" s="200"/>
      <c r="C800" s="113"/>
      <c r="D800" s="201"/>
      <c r="E800" s="201"/>
      <c r="F800" s="113"/>
      <c r="G800" s="113"/>
      <c r="H800" s="113"/>
      <c r="I800" s="203"/>
      <c r="J800" s="203"/>
      <c r="K800" s="204"/>
      <c r="L800" s="201"/>
      <c r="M800" s="201"/>
      <c r="N800" s="201"/>
      <c r="O800" s="201"/>
      <c r="P800" s="113"/>
      <c r="Q800" s="113"/>
      <c r="R800" s="113"/>
      <c r="S800" s="113"/>
      <c r="T800" s="201"/>
      <c r="U800" s="113"/>
      <c r="V800" s="113"/>
      <c r="W800" s="113"/>
      <c r="X800" s="113"/>
      <c r="Y800" s="113"/>
      <c r="Z800" s="113"/>
      <c r="AA800" s="113"/>
      <c r="AB800" s="201"/>
      <c r="AC800" s="113"/>
      <c r="AD800" s="113"/>
      <c r="AE800" s="113"/>
      <c r="AF800" s="113"/>
    </row>
    <row r="801" spans="1:32" x14ac:dyDescent="0.2">
      <c r="A801" s="113"/>
      <c r="B801" s="200"/>
      <c r="C801" s="113"/>
      <c r="D801" s="201"/>
      <c r="E801" s="201"/>
      <c r="F801" s="113"/>
      <c r="G801" s="113"/>
      <c r="H801" s="113"/>
      <c r="I801" s="203"/>
      <c r="J801" s="203"/>
      <c r="K801" s="204"/>
      <c r="L801" s="201"/>
      <c r="M801" s="201"/>
      <c r="N801" s="201"/>
      <c r="O801" s="201"/>
      <c r="P801" s="113"/>
      <c r="Q801" s="113"/>
      <c r="R801" s="113"/>
      <c r="S801" s="113"/>
      <c r="T801" s="201"/>
      <c r="U801" s="113"/>
      <c r="V801" s="113"/>
      <c r="W801" s="113"/>
      <c r="X801" s="113"/>
      <c r="Y801" s="113"/>
      <c r="Z801" s="113"/>
      <c r="AA801" s="113"/>
      <c r="AB801" s="201"/>
      <c r="AC801" s="113"/>
      <c r="AD801" s="113"/>
      <c r="AE801" s="113"/>
      <c r="AF801" s="113"/>
    </row>
    <row r="802" spans="1:32" x14ac:dyDescent="0.2">
      <c r="A802" s="113"/>
      <c r="B802" s="200"/>
      <c r="C802" s="113"/>
      <c r="D802" s="201"/>
      <c r="E802" s="201"/>
      <c r="F802" s="113"/>
      <c r="G802" s="113"/>
      <c r="H802" s="113"/>
      <c r="I802" s="203"/>
      <c r="J802" s="203"/>
      <c r="K802" s="204"/>
      <c r="L802" s="201"/>
      <c r="M802" s="201"/>
      <c r="N802" s="201"/>
      <c r="O802" s="201"/>
      <c r="P802" s="113"/>
      <c r="Q802" s="113"/>
      <c r="R802" s="113"/>
      <c r="S802" s="113"/>
      <c r="T802" s="201"/>
      <c r="U802" s="113"/>
      <c r="V802" s="113"/>
      <c r="W802" s="113"/>
      <c r="X802" s="113"/>
      <c r="Y802" s="113"/>
      <c r="Z802" s="113"/>
      <c r="AA802" s="113"/>
      <c r="AB802" s="201"/>
      <c r="AC802" s="113"/>
      <c r="AD802" s="113"/>
      <c r="AE802" s="113"/>
      <c r="AF802" s="113"/>
    </row>
    <row r="803" spans="1:32" x14ac:dyDescent="0.2">
      <c r="A803" s="113"/>
      <c r="B803" s="200"/>
      <c r="C803" s="113"/>
      <c r="D803" s="201"/>
      <c r="E803" s="201"/>
      <c r="F803" s="113"/>
      <c r="G803" s="113"/>
      <c r="H803" s="113"/>
      <c r="I803" s="203"/>
      <c r="J803" s="203"/>
      <c r="K803" s="204"/>
      <c r="L803" s="201"/>
      <c r="M803" s="201"/>
      <c r="N803" s="201"/>
      <c r="O803" s="201"/>
      <c r="P803" s="113"/>
      <c r="Q803" s="113"/>
      <c r="R803" s="113"/>
      <c r="S803" s="113"/>
      <c r="T803" s="201"/>
      <c r="U803" s="113"/>
      <c r="V803" s="113"/>
      <c r="W803" s="113"/>
      <c r="X803" s="113"/>
      <c r="Y803" s="113"/>
      <c r="Z803" s="113"/>
      <c r="AA803" s="113"/>
      <c r="AB803" s="201"/>
      <c r="AC803" s="113"/>
      <c r="AD803" s="113"/>
      <c r="AE803" s="113"/>
      <c r="AF803" s="113"/>
    </row>
    <row r="804" spans="1:32" x14ac:dyDescent="0.2">
      <c r="A804" s="113"/>
      <c r="B804" s="200"/>
      <c r="C804" s="113"/>
      <c r="D804" s="201"/>
      <c r="E804" s="201"/>
      <c r="F804" s="113"/>
      <c r="G804" s="113"/>
      <c r="H804" s="113"/>
      <c r="I804" s="203"/>
      <c r="J804" s="203"/>
      <c r="K804" s="204"/>
      <c r="L804" s="201"/>
      <c r="M804" s="201"/>
      <c r="N804" s="201"/>
      <c r="O804" s="201"/>
      <c r="P804" s="113"/>
      <c r="Q804" s="113"/>
      <c r="R804" s="113"/>
      <c r="S804" s="113"/>
      <c r="T804" s="201"/>
      <c r="U804" s="113"/>
      <c r="V804" s="113"/>
      <c r="W804" s="113"/>
      <c r="X804" s="113"/>
      <c r="Y804" s="113"/>
      <c r="Z804" s="113"/>
      <c r="AA804" s="113"/>
      <c r="AB804" s="201"/>
      <c r="AC804" s="113"/>
      <c r="AD804" s="113"/>
      <c r="AE804" s="113"/>
      <c r="AF804" s="113"/>
    </row>
    <row r="805" spans="1:32" x14ac:dyDescent="0.2">
      <c r="A805" s="113"/>
      <c r="B805" s="200"/>
      <c r="C805" s="113"/>
      <c r="D805" s="201"/>
      <c r="E805" s="201"/>
      <c r="F805" s="113"/>
      <c r="G805" s="113"/>
      <c r="H805" s="113"/>
      <c r="I805" s="203"/>
      <c r="J805" s="203"/>
      <c r="K805" s="204"/>
      <c r="L805" s="201"/>
      <c r="M805" s="201"/>
      <c r="N805" s="201"/>
      <c r="O805" s="201"/>
      <c r="P805" s="113"/>
      <c r="Q805" s="113"/>
      <c r="R805" s="113"/>
      <c r="S805" s="113"/>
      <c r="T805" s="201"/>
      <c r="U805" s="113"/>
      <c r="V805" s="113"/>
      <c r="W805" s="113"/>
      <c r="X805" s="113"/>
      <c r="Y805" s="113"/>
      <c r="Z805" s="113"/>
      <c r="AA805" s="113"/>
      <c r="AB805" s="201"/>
      <c r="AC805" s="113"/>
      <c r="AD805" s="113"/>
      <c r="AE805" s="113"/>
      <c r="AF805" s="113"/>
    </row>
    <row r="806" spans="1:32" x14ac:dyDescent="0.2">
      <c r="A806" s="113"/>
      <c r="B806" s="200"/>
      <c r="C806" s="113"/>
      <c r="D806" s="201"/>
      <c r="E806" s="201"/>
      <c r="F806" s="113"/>
      <c r="G806" s="113"/>
      <c r="H806" s="113"/>
      <c r="I806" s="203"/>
      <c r="J806" s="203"/>
      <c r="K806" s="204"/>
      <c r="L806" s="201"/>
      <c r="M806" s="201"/>
      <c r="N806" s="201"/>
      <c r="O806" s="201"/>
      <c r="P806" s="113"/>
      <c r="Q806" s="113"/>
      <c r="R806" s="113"/>
      <c r="S806" s="113"/>
      <c r="T806" s="201"/>
      <c r="U806" s="113"/>
      <c r="V806" s="113"/>
      <c r="W806" s="113"/>
      <c r="X806" s="113"/>
      <c r="Y806" s="113"/>
      <c r="Z806" s="113"/>
      <c r="AA806" s="113"/>
      <c r="AB806" s="201"/>
      <c r="AC806" s="113"/>
      <c r="AD806" s="113"/>
      <c r="AE806" s="113"/>
      <c r="AF806" s="113"/>
    </row>
    <row r="807" spans="1:32" x14ac:dyDescent="0.2">
      <c r="A807" s="113"/>
      <c r="B807" s="200"/>
      <c r="C807" s="113"/>
      <c r="D807" s="201"/>
      <c r="E807" s="201"/>
      <c r="F807" s="113"/>
      <c r="G807" s="113"/>
      <c r="H807" s="113"/>
      <c r="I807" s="203"/>
      <c r="J807" s="203"/>
      <c r="K807" s="204"/>
      <c r="L807" s="201"/>
      <c r="M807" s="201"/>
      <c r="N807" s="201"/>
      <c r="O807" s="201"/>
      <c r="P807" s="113"/>
      <c r="Q807" s="113"/>
      <c r="R807" s="113"/>
      <c r="S807" s="113"/>
      <c r="T807" s="201"/>
      <c r="U807" s="113"/>
      <c r="V807" s="113"/>
      <c r="W807" s="113"/>
      <c r="X807" s="113"/>
      <c r="Y807" s="113"/>
      <c r="Z807" s="113"/>
      <c r="AA807" s="113"/>
      <c r="AB807" s="201"/>
      <c r="AC807" s="113"/>
      <c r="AD807" s="113"/>
      <c r="AE807" s="113"/>
      <c r="AF807" s="113"/>
    </row>
    <row r="808" spans="1:32" x14ac:dyDescent="0.2">
      <c r="A808" s="113"/>
      <c r="B808" s="200"/>
      <c r="C808" s="113"/>
      <c r="D808" s="201"/>
      <c r="E808" s="201"/>
      <c r="F808" s="113"/>
      <c r="G808" s="113"/>
      <c r="H808" s="113"/>
      <c r="I808" s="203"/>
      <c r="J808" s="203"/>
      <c r="K808" s="204"/>
      <c r="L808" s="201"/>
      <c r="M808" s="201"/>
      <c r="N808" s="201"/>
      <c r="O808" s="201"/>
      <c r="P808" s="113"/>
      <c r="Q808" s="113"/>
      <c r="R808" s="113"/>
      <c r="S808" s="113"/>
      <c r="T808" s="201"/>
      <c r="U808" s="113"/>
      <c r="V808" s="113"/>
      <c r="W808" s="113"/>
      <c r="X808" s="113"/>
      <c r="Y808" s="113"/>
      <c r="Z808" s="113"/>
      <c r="AA808" s="113"/>
      <c r="AB808" s="201"/>
      <c r="AC808" s="113"/>
      <c r="AD808" s="113"/>
      <c r="AE808" s="113"/>
      <c r="AF808" s="113"/>
    </row>
    <row r="809" spans="1:32" x14ac:dyDescent="0.2">
      <c r="A809" s="113"/>
      <c r="B809" s="200"/>
      <c r="C809" s="113"/>
      <c r="D809" s="201"/>
      <c r="E809" s="201"/>
      <c r="F809" s="113"/>
      <c r="G809" s="113"/>
      <c r="H809" s="113"/>
      <c r="I809" s="203"/>
      <c r="J809" s="203"/>
      <c r="K809" s="204"/>
      <c r="L809" s="201"/>
      <c r="M809" s="201"/>
      <c r="N809" s="201"/>
      <c r="O809" s="201"/>
      <c r="P809" s="113"/>
      <c r="Q809" s="113"/>
      <c r="R809" s="113"/>
      <c r="S809" s="113"/>
      <c r="T809" s="201"/>
      <c r="U809" s="113"/>
      <c r="V809" s="113"/>
      <c r="W809" s="113"/>
      <c r="X809" s="113"/>
      <c r="Y809" s="113"/>
      <c r="Z809" s="113"/>
      <c r="AA809" s="113"/>
      <c r="AB809" s="201"/>
      <c r="AC809" s="113"/>
      <c r="AD809" s="113"/>
      <c r="AE809" s="113"/>
      <c r="AF809" s="113"/>
    </row>
    <row r="810" spans="1:32" x14ac:dyDescent="0.2">
      <c r="A810" s="113"/>
      <c r="B810" s="200"/>
      <c r="C810" s="113"/>
      <c r="D810" s="201"/>
      <c r="E810" s="201"/>
      <c r="F810" s="113"/>
      <c r="G810" s="113"/>
      <c r="H810" s="113"/>
      <c r="I810" s="203"/>
      <c r="J810" s="203"/>
      <c r="K810" s="204"/>
      <c r="L810" s="201"/>
      <c r="M810" s="201"/>
      <c r="N810" s="201"/>
      <c r="O810" s="201"/>
      <c r="P810" s="113"/>
      <c r="Q810" s="113"/>
      <c r="R810" s="113"/>
      <c r="S810" s="113"/>
      <c r="T810" s="201"/>
      <c r="U810" s="113"/>
      <c r="V810" s="113"/>
      <c r="W810" s="113"/>
      <c r="X810" s="113"/>
      <c r="Y810" s="113"/>
      <c r="Z810" s="113"/>
      <c r="AA810" s="113"/>
      <c r="AB810" s="201"/>
      <c r="AC810" s="113"/>
      <c r="AD810" s="113"/>
      <c r="AE810" s="113"/>
      <c r="AF810" s="113"/>
    </row>
    <row r="811" spans="1:32" x14ac:dyDescent="0.2">
      <c r="A811" s="113"/>
      <c r="B811" s="200"/>
      <c r="C811" s="113"/>
      <c r="D811" s="201"/>
      <c r="E811" s="201"/>
      <c r="F811" s="113"/>
      <c r="G811" s="113"/>
      <c r="H811" s="113"/>
      <c r="I811" s="203"/>
      <c r="J811" s="203"/>
      <c r="K811" s="204"/>
      <c r="L811" s="201"/>
      <c r="M811" s="201"/>
      <c r="N811" s="201"/>
      <c r="O811" s="201"/>
      <c r="P811" s="113"/>
      <c r="Q811" s="113"/>
      <c r="R811" s="113"/>
      <c r="S811" s="113"/>
      <c r="T811" s="201"/>
      <c r="U811" s="113"/>
      <c r="V811" s="113"/>
      <c r="W811" s="113"/>
      <c r="X811" s="113"/>
      <c r="Y811" s="113"/>
      <c r="Z811" s="113"/>
      <c r="AA811" s="113"/>
      <c r="AB811" s="201"/>
      <c r="AC811" s="113"/>
      <c r="AD811" s="113"/>
      <c r="AE811" s="113"/>
      <c r="AF811" s="113"/>
    </row>
    <row r="812" spans="1:32" x14ac:dyDescent="0.2">
      <c r="A812" s="113"/>
      <c r="B812" s="200"/>
      <c r="C812" s="113"/>
      <c r="D812" s="201"/>
      <c r="E812" s="201"/>
      <c r="F812" s="113"/>
      <c r="G812" s="113"/>
      <c r="H812" s="113"/>
      <c r="I812" s="203"/>
      <c r="J812" s="203"/>
      <c r="K812" s="204"/>
      <c r="L812" s="201"/>
      <c r="M812" s="201"/>
      <c r="N812" s="201"/>
      <c r="O812" s="201"/>
      <c r="P812" s="113"/>
      <c r="Q812" s="113"/>
      <c r="R812" s="113"/>
      <c r="S812" s="113"/>
      <c r="T812" s="201"/>
      <c r="U812" s="113"/>
      <c r="V812" s="113"/>
      <c r="W812" s="113"/>
      <c r="X812" s="113"/>
      <c r="Y812" s="113"/>
      <c r="Z812" s="113"/>
      <c r="AA812" s="113"/>
      <c r="AB812" s="201"/>
      <c r="AC812" s="113"/>
      <c r="AD812" s="113"/>
      <c r="AE812" s="113"/>
      <c r="AF812" s="113"/>
    </row>
    <row r="813" spans="1:32" x14ac:dyDescent="0.2">
      <c r="A813" s="113"/>
      <c r="B813" s="200"/>
      <c r="C813" s="113"/>
      <c r="D813" s="201"/>
      <c r="E813" s="201"/>
      <c r="F813" s="113"/>
      <c r="G813" s="113"/>
      <c r="H813" s="113"/>
      <c r="I813" s="203"/>
      <c r="J813" s="203"/>
      <c r="K813" s="204"/>
      <c r="L813" s="201"/>
      <c r="M813" s="201"/>
      <c r="N813" s="201"/>
      <c r="O813" s="201"/>
      <c r="P813" s="113"/>
      <c r="Q813" s="113"/>
      <c r="R813" s="113"/>
      <c r="S813" s="113"/>
      <c r="T813" s="201"/>
      <c r="U813" s="113"/>
      <c r="V813" s="113"/>
      <c r="W813" s="113"/>
      <c r="X813" s="113"/>
      <c r="Y813" s="113"/>
      <c r="Z813" s="113"/>
      <c r="AA813" s="113"/>
      <c r="AB813" s="201"/>
      <c r="AC813" s="113"/>
      <c r="AD813" s="113"/>
      <c r="AE813" s="113"/>
      <c r="AF813" s="113"/>
    </row>
    <row r="814" spans="1:32" x14ac:dyDescent="0.2">
      <c r="A814" s="113"/>
      <c r="B814" s="200"/>
      <c r="C814" s="113"/>
      <c r="D814" s="201"/>
      <c r="E814" s="201"/>
      <c r="F814" s="113"/>
      <c r="G814" s="113"/>
      <c r="H814" s="113"/>
      <c r="I814" s="203"/>
      <c r="J814" s="203"/>
      <c r="K814" s="204"/>
      <c r="L814" s="201"/>
      <c r="M814" s="201"/>
      <c r="N814" s="201"/>
      <c r="O814" s="201"/>
      <c r="P814" s="113"/>
      <c r="Q814" s="113"/>
      <c r="R814" s="113"/>
      <c r="S814" s="113"/>
      <c r="T814" s="201"/>
      <c r="U814" s="113"/>
      <c r="V814" s="113"/>
      <c r="W814" s="113"/>
      <c r="X814" s="113"/>
      <c r="Y814" s="113"/>
      <c r="Z814" s="113"/>
      <c r="AA814" s="113"/>
      <c r="AB814" s="201"/>
      <c r="AC814" s="113"/>
      <c r="AD814" s="113"/>
      <c r="AE814" s="113"/>
      <c r="AF814" s="113"/>
    </row>
    <row r="815" spans="1:32" x14ac:dyDescent="0.2">
      <c r="A815" s="113"/>
      <c r="B815" s="200"/>
      <c r="C815" s="113"/>
      <c r="D815" s="201"/>
      <c r="E815" s="201"/>
      <c r="F815" s="113"/>
      <c r="G815" s="113"/>
      <c r="H815" s="113"/>
      <c r="I815" s="203"/>
      <c r="J815" s="203"/>
      <c r="K815" s="204"/>
      <c r="L815" s="201"/>
      <c r="M815" s="201"/>
      <c r="N815" s="201"/>
      <c r="O815" s="201"/>
      <c r="P815" s="113"/>
      <c r="Q815" s="113"/>
      <c r="R815" s="113"/>
      <c r="S815" s="113"/>
      <c r="T815" s="201"/>
      <c r="U815" s="113"/>
      <c r="V815" s="113"/>
      <c r="W815" s="113"/>
      <c r="X815" s="113"/>
      <c r="Y815" s="113"/>
      <c r="Z815" s="113"/>
      <c r="AA815" s="113"/>
      <c r="AB815" s="201"/>
      <c r="AC815" s="113"/>
      <c r="AD815" s="113"/>
      <c r="AE815" s="113"/>
      <c r="AF815" s="113"/>
    </row>
    <row r="816" spans="1:32" x14ac:dyDescent="0.2">
      <c r="A816" s="113"/>
      <c r="B816" s="200"/>
      <c r="C816" s="113"/>
      <c r="D816" s="201"/>
      <c r="E816" s="201"/>
      <c r="F816" s="113"/>
      <c r="G816" s="113"/>
      <c r="H816" s="113"/>
      <c r="I816" s="203"/>
      <c r="J816" s="203"/>
      <c r="K816" s="204"/>
      <c r="L816" s="201"/>
      <c r="M816" s="201"/>
      <c r="N816" s="201"/>
      <c r="O816" s="201"/>
      <c r="P816" s="113"/>
      <c r="Q816" s="113"/>
      <c r="R816" s="113"/>
      <c r="S816" s="113"/>
      <c r="T816" s="201"/>
      <c r="U816" s="113"/>
      <c r="V816" s="113"/>
      <c r="W816" s="113"/>
      <c r="X816" s="113"/>
      <c r="Y816" s="113"/>
      <c r="Z816" s="113"/>
      <c r="AA816" s="113"/>
      <c r="AB816" s="201"/>
      <c r="AC816" s="113"/>
      <c r="AD816" s="113"/>
      <c r="AE816" s="113"/>
      <c r="AF816" s="113"/>
    </row>
    <row r="817" spans="1:32" x14ac:dyDescent="0.2">
      <c r="A817" s="113"/>
      <c r="B817" s="200"/>
      <c r="C817" s="113"/>
      <c r="D817" s="201"/>
      <c r="E817" s="201"/>
      <c r="F817" s="113"/>
      <c r="G817" s="113"/>
      <c r="H817" s="113"/>
      <c r="I817" s="203"/>
      <c r="J817" s="203"/>
      <c r="K817" s="204"/>
      <c r="L817" s="201"/>
      <c r="M817" s="201"/>
      <c r="N817" s="201"/>
      <c r="O817" s="201"/>
      <c r="P817" s="113"/>
      <c r="Q817" s="113"/>
      <c r="R817" s="113"/>
      <c r="S817" s="113"/>
      <c r="T817" s="201"/>
      <c r="U817" s="113"/>
      <c r="V817" s="113"/>
      <c r="W817" s="113"/>
      <c r="X817" s="113"/>
      <c r="Y817" s="113"/>
      <c r="Z817" s="113"/>
      <c r="AA817" s="113"/>
      <c r="AB817" s="201"/>
      <c r="AC817" s="113"/>
      <c r="AD817" s="113"/>
      <c r="AE817" s="113"/>
      <c r="AF817" s="113"/>
    </row>
    <row r="818" spans="1:32" x14ac:dyDescent="0.2">
      <c r="A818" s="113"/>
      <c r="B818" s="200"/>
      <c r="C818" s="113"/>
      <c r="D818" s="201"/>
      <c r="E818" s="201"/>
      <c r="F818" s="113"/>
      <c r="G818" s="113"/>
      <c r="H818" s="113"/>
      <c r="I818" s="203"/>
      <c r="J818" s="203"/>
      <c r="K818" s="204"/>
      <c r="L818" s="201"/>
      <c r="M818" s="201"/>
      <c r="N818" s="201"/>
      <c r="O818" s="201"/>
      <c r="P818" s="113"/>
      <c r="Q818" s="113"/>
      <c r="R818" s="113"/>
      <c r="S818" s="113"/>
      <c r="T818" s="201"/>
      <c r="U818" s="113"/>
      <c r="V818" s="113"/>
      <c r="W818" s="113"/>
      <c r="X818" s="113"/>
      <c r="Y818" s="113"/>
      <c r="Z818" s="113"/>
      <c r="AA818" s="113"/>
      <c r="AB818" s="201"/>
      <c r="AC818" s="113"/>
      <c r="AD818" s="113"/>
      <c r="AE818" s="113"/>
      <c r="AF818" s="113"/>
    </row>
    <row r="819" spans="1:32" x14ac:dyDescent="0.2">
      <c r="A819" s="113"/>
      <c r="B819" s="200"/>
      <c r="C819" s="113"/>
      <c r="D819" s="201"/>
      <c r="E819" s="201"/>
      <c r="F819" s="113"/>
      <c r="G819" s="113"/>
      <c r="H819" s="113"/>
      <c r="I819" s="203"/>
      <c r="J819" s="203"/>
      <c r="K819" s="204"/>
      <c r="L819" s="201"/>
      <c r="M819" s="201"/>
      <c r="N819" s="201"/>
      <c r="O819" s="201"/>
      <c r="P819" s="113"/>
      <c r="Q819" s="113"/>
      <c r="R819" s="113"/>
      <c r="S819" s="113"/>
      <c r="T819" s="201"/>
      <c r="U819" s="113"/>
      <c r="V819" s="113"/>
      <c r="W819" s="113"/>
      <c r="X819" s="113"/>
      <c r="Y819" s="113"/>
      <c r="Z819" s="113"/>
      <c r="AA819" s="113"/>
      <c r="AB819" s="201"/>
      <c r="AC819" s="113"/>
      <c r="AD819" s="113"/>
      <c r="AE819" s="113"/>
      <c r="AF819" s="113"/>
    </row>
    <row r="820" spans="1:32" x14ac:dyDescent="0.2">
      <c r="A820" s="113"/>
      <c r="B820" s="200"/>
      <c r="C820" s="113"/>
      <c r="D820" s="201"/>
      <c r="E820" s="201"/>
      <c r="F820" s="113"/>
      <c r="G820" s="113"/>
      <c r="H820" s="113"/>
      <c r="I820" s="203"/>
      <c r="J820" s="203"/>
      <c r="K820" s="204"/>
      <c r="L820" s="201"/>
      <c r="M820" s="201"/>
      <c r="N820" s="201"/>
      <c r="O820" s="201"/>
      <c r="P820" s="113"/>
      <c r="Q820" s="113"/>
      <c r="R820" s="113"/>
      <c r="S820" s="113"/>
      <c r="T820" s="201"/>
      <c r="U820" s="113"/>
      <c r="V820" s="113"/>
      <c r="W820" s="113"/>
      <c r="X820" s="113"/>
      <c r="Y820" s="113"/>
      <c r="Z820" s="113"/>
      <c r="AA820" s="113"/>
      <c r="AB820" s="201"/>
      <c r="AC820" s="113"/>
      <c r="AD820" s="113"/>
      <c r="AE820" s="113"/>
      <c r="AF820" s="113"/>
    </row>
    <row r="821" spans="1:32" x14ac:dyDescent="0.2">
      <c r="A821" s="113"/>
      <c r="B821" s="200"/>
      <c r="C821" s="113"/>
      <c r="D821" s="201"/>
      <c r="E821" s="201"/>
      <c r="F821" s="113"/>
      <c r="G821" s="113"/>
      <c r="H821" s="113"/>
      <c r="I821" s="203"/>
      <c r="J821" s="203"/>
      <c r="K821" s="204"/>
      <c r="L821" s="201"/>
      <c r="M821" s="201"/>
      <c r="N821" s="201"/>
      <c r="O821" s="201"/>
      <c r="P821" s="113"/>
      <c r="Q821" s="113"/>
      <c r="R821" s="113"/>
      <c r="S821" s="113"/>
      <c r="T821" s="201"/>
      <c r="U821" s="113"/>
      <c r="V821" s="113"/>
      <c r="W821" s="113"/>
      <c r="X821" s="113"/>
      <c r="Y821" s="113"/>
      <c r="Z821" s="113"/>
      <c r="AA821" s="113"/>
      <c r="AB821" s="201"/>
      <c r="AC821" s="113"/>
      <c r="AD821" s="113"/>
      <c r="AE821" s="113"/>
      <c r="AF821" s="113"/>
    </row>
    <row r="822" spans="1:32" x14ac:dyDescent="0.2">
      <c r="A822" s="113"/>
      <c r="B822" s="200"/>
      <c r="C822" s="113"/>
      <c r="D822" s="201"/>
      <c r="E822" s="201"/>
      <c r="F822" s="113"/>
      <c r="G822" s="113"/>
      <c r="H822" s="113"/>
      <c r="I822" s="203"/>
      <c r="J822" s="203"/>
      <c r="K822" s="204"/>
      <c r="L822" s="201"/>
      <c r="M822" s="201"/>
      <c r="N822" s="201"/>
      <c r="O822" s="201"/>
      <c r="P822" s="113"/>
      <c r="Q822" s="113"/>
      <c r="R822" s="113"/>
      <c r="S822" s="113"/>
      <c r="T822" s="201"/>
      <c r="U822" s="113"/>
      <c r="V822" s="113"/>
      <c r="W822" s="113"/>
      <c r="X822" s="113"/>
      <c r="Y822" s="113"/>
      <c r="Z822" s="113"/>
      <c r="AA822" s="113"/>
      <c r="AB822" s="201"/>
      <c r="AC822" s="113"/>
      <c r="AD822" s="113"/>
      <c r="AE822" s="113"/>
      <c r="AF822" s="113"/>
    </row>
    <row r="823" spans="1:32" x14ac:dyDescent="0.2">
      <c r="A823" s="113"/>
      <c r="B823" s="200"/>
      <c r="C823" s="113"/>
      <c r="D823" s="201"/>
      <c r="E823" s="201"/>
      <c r="F823" s="113"/>
      <c r="G823" s="113"/>
      <c r="H823" s="113"/>
      <c r="I823" s="203"/>
      <c r="J823" s="203"/>
      <c r="K823" s="204"/>
      <c r="L823" s="201"/>
      <c r="M823" s="201"/>
      <c r="N823" s="201"/>
      <c r="O823" s="201"/>
      <c r="P823" s="113"/>
      <c r="Q823" s="113"/>
      <c r="R823" s="113"/>
      <c r="S823" s="113"/>
      <c r="T823" s="201"/>
      <c r="U823" s="113"/>
      <c r="V823" s="113"/>
      <c r="W823" s="113"/>
      <c r="X823" s="113"/>
      <c r="Y823" s="113"/>
      <c r="Z823" s="113"/>
      <c r="AA823" s="113"/>
      <c r="AB823" s="201"/>
      <c r="AC823" s="113"/>
      <c r="AD823" s="113"/>
      <c r="AE823" s="113"/>
      <c r="AF823" s="113"/>
    </row>
    <row r="824" spans="1:32" x14ac:dyDescent="0.2">
      <c r="A824" s="113"/>
      <c r="B824" s="200"/>
      <c r="C824" s="113"/>
      <c r="D824" s="201"/>
      <c r="E824" s="201"/>
      <c r="F824" s="113"/>
      <c r="G824" s="113"/>
      <c r="H824" s="113"/>
      <c r="I824" s="203"/>
      <c r="J824" s="203"/>
      <c r="K824" s="204"/>
      <c r="L824" s="201"/>
      <c r="M824" s="201"/>
      <c r="N824" s="201"/>
      <c r="O824" s="201"/>
      <c r="P824" s="113"/>
      <c r="Q824" s="113"/>
      <c r="R824" s="113"/>
      <c r="S824" s="113"/>
      <c r="T824" s="201"/>
      <c r="U824" s="113"/>
      <c r="V824" s="113"/>
      <c r="W824" s="113"/>
      <c r="X824" s="113"/>
      <c r="Y824" s="113"/>
      <c r="Z824" s="113"/>
      <c r="AA824" s="113"/>
      <c r="AB824" s="201"/>
      <c r="AC824" s="113"/>
      <c r="AD824" s="113"/>
      <c r="AE824" s="113"/>
      <c r="AF824" s="113"/>
    </row>
    <row r="825" spans="1:32" x14ac:dyDescent="0.2">
      <c r="A825" s="113"/>
      <c r="B825" s="200"/>
      <c r="C825" s="113"/>
      <c r="D825" s="201"/>
      <c r="E825" s="201"/>
      <c r="F825" s="113"/>
      <c r="G825" s="113"/>
      <c r="H825" s="113"/>
      <c r="I825" s="203"/>
      <c r="J825" s="203"/>
      <c r="K825" s="204"/>
      <c r="L825" s="201"/>
      <c r="M825" s="201"/>
      <c r="N825" s="201"/>
      <c r="O825" s="201"/>
      <c r="P825" s="113"/>
      <c r="Q825" s="113"/>
      <c r="R825" s="113"/>
      <c r="S825" s="113"/>
      <c r="T825" s="201"/>
      <c r="U825" s="113"/>
      <c r="V825" s="113"/>
      <c r="W825" s="113"/>
      <c r="X825" s="113"/>
      <c r="Y825" s="113"/>
      <c r="Z825" s="113"/>
      <c r="AA825" s="113"/>
      <c r="AB825" s="201"/>
      <c r="AC825" s="113"/>
      <c r="AD825" s="113"/>
      <c r="AE825" s="113"/>
      <c r="AF825" s="113"/>
    </row>
    <row r="826" spans="1:32" x14ac:dyDescent="0.2">
      <c r="A826" s="113"/>
      <c r="B826" s="200"/>
      <c r="C826" s="113"/>
      <c r="D826" s="201"/>
      <c r="E826" s="201"/>
      <c r="F826" s="113"/>
      <c r="G826" s="113"/>
      <c r="H826" s="113"/>
      <c r="I826" s="203"/>
      <c r="J826" s="203"/>
      <c r="K826" s="204"/>
      <c r="L826" s="201"/>
      <c r="M826" s="201"/>
      <c r="N826" s="201"/>
      <c r="O826" s="201"/>
      <c r="P826" s="113"/>
      <c r="Q826" s="113"/>
      <c r="R826" s="113"/>
      <c r="S826" s="113"/>
      <c r="T826" s="201"/>
      <c r="U826" s="113"/>
      <c r="V826" s="113"/>
      <c r="W826" s="113"/>
      <c r="X826" s="113"/>
      <c r="Y826" s="113"/>
      <c r="Z826" s="113"/>
      <c r="AA826" s="113"/>
      <c r="AB826" s="201"/>
      <c r="AC826" s="113"/>
      <c r="AD826" s="113"/>
      <c r="AE826" s="113"/>
      <c r="AF826" s="113"/>
    </row>
    <row r="827" spans="1:32" x14ac:dyDescent="0.2">
      <c r="A827" s="113"/>
      <c r="B827" s="200"/>
      <c r="C827" s="113"/>
      <c r="D827" s="201"/>
      <c r="E827" s="201"/>
      <c r="F827" s="113"/>
      <c r="G827" s="113"/>
      <c r="H827" s="113"/>
      <c r="I827" s="203"/>
      <c r="J827" s="203"/>
      <c r="K827" s="204"/>
      <c r="L827" s="201"/>
      <c r="M827" s="201"/>
      <c r="N827" s="201"/>
      <c r="O827" s="201"/>
      <c r="P827" s="113"/>
      <c r="Q827" s="113"/>
      <c r="R827" s="113"/>
      <c r="S827" s="113"/>
      <c r="T827" s="201"/>
      <c r="U827" s="113"/>
      <c r="V827" s="113"/>
      <c r="W827" s="113"/>
      <c r="X827" s="113"/>
      <c r="Y827" s="113"/>
      <c r="Z827" s="113"/>
      <c r="AA827" s="113"/>
      <c r="AB827" s="201"/>
      <c r="AC827" s="113"/>
      <c r="AD827" s="113"/>
      <c r="AE827" s="113"/>
      <c r="AF827" s="113"/>
    </row>
    <row r="828" spans="1:32" x14ac:dyDescent="0.2">
      <c r="A828" s="113"/>
      <c r="B828" s="200"/>
      <c r="C828" s="113"/>
      <c r="D828" s="201"/>
      <c r="E828" s="201"/>
      <c r="F828" s="113"/>
      <c r="G828" s="113"/>
      <c r="H828" s="113"/>
      <c r="I828" s="203"/>
      <c r="J828" s="203"/>
      <c r="K828" s="204"/>
      <c r="L828" s="201"/>
      <c r="M828" s="201"/>
      <c r="N828" s="201"/>
      <c r="O828" s="201"/>
      <c r="P828" s="113"/>
      <c r="Q828" s="113"/>
      <c r="R828" s="113"/>
      <c r="S828" s="113"/>
      <c r="T828" s="201"/>
      <c r="U828" s="113"/>
      <c r="V828" s="113"/>
      <c r="W828" s="113"/>
      <c r="X828" s="113"/>
      <c r="Y828" s="113"/>
      <c r="Z828" s="113"/>
      <c r="AA828" s="113"/>
      <c r="AB828" s="201"/>
      <c r="AC828" s="113"/>
      <c r="AD828" s="113"/>
      <c r="AE828" s="113"/>
      <c r="AF828" s="113"/>
    </row>
    <row r="829" spans="1:32" x14ac:dyDescent="0.2">
      <c r="A829" s="113"/>
      <c r="B829" s="200"/>
      <c r="C829" s="113"/>
      <c r="D829" s="201"/>
      <c r="E829" s="201"/>
      <c r="F829" s="113"/>
      <c r="G829" s="113"/>
      <c r="H829" s="113"/>
      <c r="I829" s="203"/>
      <c r="J829" s="203"/>
      <c r="K829" s="204"/>
      <c r="L829" s="201"/>
      <c r="M829" s="201"/>
      <c r="N829" s="201"/>
      <c r="O829" s="201"/>
      <c r="P829" s="113"/>
      <c r="Q829" s="113"/>
      <c r="R829" s="113"/>
      <c r="S829" s="113"/>
      <c r="T829" s="201"/>
      <c r="U829" s="113"/>
      <c r="V829" s="113"/>
      <c r="W829" s="113"/>
      <c r="X829" s="113"/>
      <c r="Y829" s="113"/>
      <c r="Z829" s="113"/>
      <c r="AA829" s="113"/>
      <c r="AB829" s="201"/>
      <c r="AC829" s="113"/>
      <c r="AD829" s="113"/>
      <c r="AE829" s="113"/>
      <c r="AF829" s="113"/>
    </row>
    <row r="830" spans="1:32" x14ac:dyDescent="0.2">
      <c r="A830" s="113"/>
      <c r="B830" s="200"/>
      <c r="C830" s="113"/>
      <c r="D830" s="201"/>
      <c r="E830" s="201"/>
      <c r="F830" s="113"/>
      <c r="G830" s="113"/>
      <c r="H830" s="113"/>
      <c r="I830" s="203"/>
      <c r="J830" s="203"/>
      <c r="K830" s="204"/>
      <c r="L830" s="201"/>
      <c r="M830" s="201"/>
      <c r="N830" s="201"/>
      <c r="O830" s="201"/>
      <c r="P830" s="113"/>
      <c r="Q830" s="113"/>
      <c r="R830" s="113"/>
      <c r="S830" s="113"/>
      <c r="T830" s="201"/>
      <c r="U830" s="113"/>
      <c r="V830" s="113"/>
      <c r="W830" s="113"/>
      <c r="X830" s="113"/>
      <c r="Y830" s="113"/>
      <c r="Z830" s="113"/>
      <c r="AA830" s="113"/>
      <c r="AB830" s="201"/>
      <c r="AC830" s="113"/>
      <c r="AD830" s="113"/>
      <c r="AE830" s="113"/>
      <c r="AF830" s="113"/>
    </row>
    <row r="831" spans="1:32" x14ac:dyDescent="0.2">
      <c r="A831" s="113"/>
      <c r="B831" s="200"/>
      <c r="C831" s="113"/>
      <c r="D831" s="201"/>
      <c r="E831" s="201"/>
      <c r="F831" s="113"/>
      <c r="G831" s="113"/>
      <c r="H831" s="113"/>
      <c r="I831" s="203"/>
      <c r="J831" s="203"/>
      <c r="K831" s="204"/>
      <c r="L831" s="201"/>
      <c r="M831" s="201"/>
      <c r="N831" s="201"/>
      <c r="O831" s="201"/>
      <c r="P831" s="113"/>
      <c r="Q831" s="113"/>
      <c r="R831" s="113"/>
      <c r="S831" s="113"/>
      <c r="T831" s="201"/>
      <c r="U831" s="113"/>
      <c r="V831" s="113"/>
      <c r="W831" s="113"/>
      <c r="X831" s="113"/>
      <c r="Y831" s="113"/>
      <c r="Z831" s="113"/>
      <c r="AA831" s="113"/>
      <c r="AB831" s="201"/>
      <c r="AC831" s="113"/>
      <c r="AD831" s="113"/>
      <c r="AE831" s="113"/>
      <c r="AF831" s="113"/>
    </row>
    <row r="832" spans="1:32" x14ac:dyDescent="0.2">
      <c r="A832" s="113"/>
      <c r="B832" s="200"/>
      <c r="C832" s="113"/>
      <c r="D832" s="201"/>
      <c r="E832" s="201"/>
      <c r="F832" s="113"/>
      <c r="G832" s="113"/>
      <c r="H832" s="113"/>
      <c r="I832" s="203"/>
      <c r="J832" s="203"/>
      <c r="K832" s="204"/>
      <c r="L832" s="201"/>
      <c r="M832" s="201"/>
      <c r="N832" s="201"/>
      <c r="O832" s="201"/>
      <c r="P832" s="113"/>
      <c r="Q832" s="113"/>
      <c r="R832" s="113"/>
      <c r="S832" s="113"/>
      <c r="T832" s="201"/>
      <c r="U832" s="113"/>
      <c r="V832" s="113"/>
      <c r="W832" s="113"/>
      <c r="X832" s="113"/>
      <c r="Y832" s="113"/>
      <c r="Z832" s="113"/>
      <c r="AA832" s="113"/>
      <c r="AB832" s="201"/>
      <c r="AC832" s="113"/>
      <c r="AD832" s="113"/>
      <c r="AE832" s="113"/>
      <c r="AF832" s="113"/>
    </row>
    <row r="833" spans="1:32" x14ac:dyDescent="0.2">
      <c r="A833" s="113"/>
      <c r="B833" s="200"/>
      <c r="C833" s="113"/>
      <c r="D833" s="201"/>
      <c r="E833" s="201"/>
      <c r="F833" s="113"/>
      <c r="G833" s="113"/>
      <c r="H833" s="113"/>
      <c r="I833" s="203"/>
      <c r="J833" s="203"/>
      <c r="K833" s="204"/>
      <c r="L833" s="201"/>
      <c r="M833" s="201"/>
      <c r="N833" s="201"/>
      <c r="O833" s="201"/>
      <c r="P833" s="113"/>
      <c r="Q833" s="113"/>
      <c r="R833" s="113"/>
      <c r="S833" s="113"/>
      <c r="T833" s="201"/>
      <c r="U833" s="113"/>
      <c r="V833" s="113"/>
      <c r="W833" s="113"/>
      <c r="X833" s="113"/>
      <c r="Y833" s="113"/>
      <c r="Z833" s="113"/>
      <c r="AA833" s="113"/>
      <c r="AB833" s="201"/>
      <c r="AC833" s="113"/>
      <c r="AD833" s="113"/>
      <c r="AE833" s="113"/>
      <c r="AF833" s="113"/>
    </row>
    <row r="834" spans="1:32" x14ac:dyDescent="0.2">
      <c r="A834" s="113"/>
      <c r="B834" s="200"/>
      <c r="C834" s="113"/>
      <c r="D834" s="201"/>
      <c r="E834" s="201"/>
      <c r="F834" s="113"/>
      <c r="G834" s="113"/>
      <c r="H834" s="113"/>
      <c r="I834" s="203"/>
      <c r="J834" s="203"/>
      <c r="K834" s="204"/>
      <c r="L834" s="201"/>
      <c r="M834" s="201"/>
      <c r="N834" s="201"/>
      <c r="O834" s="201"/>
      <c r="P834" s="113"/>
      <c r="Q834" s="113"/>
      <c r="R834" s="113"/>
      <c r="S834" s="113"/>
      <c r="T834" s="201"/>
      <c r="U834" s="113"/>
      <c r="V834" s="113"/>
      <c r="W834" s="113"/>
      <c r="X834" s="113"/>
      <c r="Y834" s="113"/>
      <c r="Z834" s="113"/>
      <c r="AA834" s="113"/>
      <c r="AB834" s="201"/>
      <c r="AC834" s="113"/>
      <c r="AD834" s="113"/>
      <c r="AE834" s="113"/>
      <c r="AF834" s="113"/>
    </row>
    <row r="835" spans="1:32" x14ac:dyDescent="0.2">
      <c r="A835" s="113"/>
      <c r="B835" s="200"/>
      <c r="C835" s="113"/>
      <c r="D835" s="201"/>
      <c r="E835" s="201"/>
      <c r="F835" s="113"/>
      <c r="G835" s="113"/>
      <c r="H835" s="113"/>
      <c r="I835" s="203"/>
      <c r="J835" s="203"/>
      <c r="K835" s="204"/>
      <c r="L835" s="201"/>
      <c r="M835" s="201"/>
      <c r="N835" s="201"/>
      <c r="O835" s="201"/>
      <c r="P835" s="113"/>
      <c r="Q835" s="113"/>
      <c r="R835" s="113"/>
      <c r="S835" s="113"/>
      <c r="T835" s="201"/>
      <c r="U835" s="113"/>
      <c r="V835" s="113"/>
      <c r="W835" s="113"/>
      <c r="X835" s="113"/>
      <c r="Y835" s="113"/>
      <c r="Z835" s="113"/>
      <c r="AA835" s="113"/>
      <c r="AB835" s="201"/>
      <c r="AC835" s="113"/>
      <c r="AD835" s="113"/>
      <c r="AE835" s="113"/>
      <c r="AF835" s="113"/>
    </row>
    <row r="836" spans="1:32" x14ac:dyDescent="0.2">
      <c r="A836" s="113"/>
      <c r="B836" s="200"/>
      <c r="C836" s="113"/>
      <c r="D836" s="201"/>
      <c r="E836" s="201"/>
      <c r="F836" s="113"/>
      <c r="G836" s="113"/>
      <c r="H836" s="113"/>
      <c r="I836" s="203"/>
      <c r="J836" s="203"/>
      <c r="K836" s="204"/>
      <c r="L836" s="201"/>
      <c r="M836" s="201"/>
      <c r="N836" s="201"/>
      <c r="O836" s="201"/>
      <c r="P836" s="113"/>
      <c r="Q836" s="113"/>
      <c r="R836" s="113"/>
      <c r="S836" s="113"/>
      <c r="T836" s="201"/>
      <c r="U836" s="113"/>
      <c r="V836" s="113"/>
      <c r="W836" s="113"/>
      <c r="X836" s="113"/>
      <c r="Y836" s="113"/>
      <c r="Z836" s="113"/>
      <c r="AA836" s="113"/>
      <c r="AB836" s="201"/>
      <c r="AC836" s="113"/>
      <c r="AD836" s="113"/>
      <c r="AE836" s="113"/>
      <c r="AF836" s="113"/>
    </row>
    <row r="837" spans="1:32" x14ac:dyDescent="0.2">
      <c r="A837" s="113"/>
      <c r="B837" s="200"/>
      <c r="C837" s="113"/>
      <c r="D837" s="201"/>
      <c r="E837" s="201"/>
      <c r="F837" s="113"/>
      <c r="G837" s="113"/>
      <c r="H837" s="113"/>
      <c r="I837" s="203"/>
      <c r="J837" s="203"/>
      <c r="K837" s="204"/>
      <c r="L837" s="201"/>
      <c r="M837" s="201"/>
      <c r="N837" s="201"/>
      <c r="O837" s="201"/>
      <c r="P837" s="113"/>
      <c r="Q837" s="113"/>
      <c r="R837" s="113"/>
      <c r="S837" s="113"/>
      <c r="T837" s="201"/>
      <c r="U837" s="113"/>
      <c r="V837" s="113"/>
      <c r="W837" s="113"/>
      <c r="X837" s="113"/>
      <c r="Y837" s="113"/>
      <c r="Z837" s="113"/>
      <c r="AA837" s="113"/>
      <c r="AB837" s="201"/>
      <c r="AC837" s="113"/>
      <c r="AD837" s="113"/>
      <c r="AE837" s="113"/>
      <c r="AF837" s="113"/>
    </row>
    <row r="838" spans="1:32" x14ac:dyDescent="0.2">
      <c r="A838" s="113"/>
      <c r="B838" s="200"/>
      <c r="C838" s="113"/>
      <c r="D838" s="201"/>
      <c r="E838" s="201"/>
      <c r="F838" s="113"/>
      <c r="G838" s="113"/>
      <c r="H838" s="113"/>
      <c r="I838" s="203"/>
      <c r="J838" s="203"/>
      <c r="K838" s="204"/>
      <c r="L838" s="201"/>
      <c r="M838" s="201"/>
      <c r="N838" s="201"/>
      <c r="O838" s="201"/>
      <c r="P838" s="113"/>
      <c r="Q838" s="113"/>
      <c r="R838" s="113"/>
      <c r="S838" s="113"/>
      <c r="T838" s="201"/>
      <c r="U838" s="113"/>
      <c r="V838" s="113"/>
      <c r="W838" s="113"/>
      <c r="X838" s="113"/>
      <c r="Y838" s="113"/>
      <c r="Z838" s="113"/>
      <c r="AA838" s="113"/>
      <c r="AB838" s="201"/>
      <c r="AC838" s="113"/>
      <c r="AD838" s="113"/>
      <c r="AE838" s="113"/>
      <c r="AF838" s="113"/>
    </row>
    <row r="839" spans="1:32" x14ac:dyDescent="0.2">
      <c r="A839" s="113"/>
      <c r="B839" s="200"/>
      <c r="C839" s="113"/>
      <c r="D839" s="201"/>
      <c r="E839" s="201"/>
      <c r="F839" s="113"/>
      <c r="G839" s="113"/>
      <c r="H839" s="113"/>
      <c r="I839" s="203"/>
      <c r="J839" s="203"/>
      <c r="K839" s="204"/>
      <c r="L839" s="201"/>
      <c r="M839" s="201"/>
      <c r="N839" s="201"/>
      <c r="O839" s="201"/>
      <c r="P839" s="113"/>
      <c r="Q839" s="113"/>
      <c r="R839" s="113"/>
      <c r="S839" s="113"/>
      <c r="T839" s="201"/>
      <c r="U839" s="113"/>
      <c r="V839" s="113"/>
      <c r="W839" s="113"/>
      <c r="X839" s="113"/>
      <c r="Y839" s="113"/>
      <c r="Z839" s="113"/>
      <c r="AA839" s="113"/>
      <c r="AB839" s="201"/>
      <c r="AC839" s="113"/>
      <c r="AD839" s="113"/>
      <c r="AE839" s="113"/>
      <c r="AF839" s="113"/>
    </row>
    <row r="840" spans="1:32" x14ac:dyDescent="0.2">
      <c r="A840" s="113"/>
      <c r="B840" s="200"/>
      <c r="C840" s="113"/>
      <c r="D840" s="201"/>
      <c r="E840" s="201"/>
      <c r="F840" s="113"/>
      <c r="G840" s="113"/>
      <c r="H840" s="113"/>
      <c r="I840" s="203"/>
      <c r="J840" s="203"/>
      <c r="K840" s="204"/>
      <c r="L840" s="201"/>
      <c r="M840" s="201"/>
      <c r="N840" s="201"/>
      <c r="O840" s="201"/>
      <c r="P840" s="113"/>
      <c r="Q840" s="113"/>
      <c r="R840" s="113"/>
      <c r="S840" s="113"/>
      <c r="T840" s="201"/>
      <c r="U840" s="113"/>
      <c r="V840" s="113"/>
      <c r="W840" s="113"/>
      <c r="X840" s="113"/>
      <c r="Y840" s="113"/>
      <c r="Z840" s="113"/>
      <c r="AA840" s="113"/>
      <c r="AB840" s="201"/>
      <c r="AC840" s="113"/>
      <c r="AD840" s="113"/>
      <c r="AE840" s="113"/>
      <c r="AF840" s="113"/>
    </row>
    <row r="841" spans="1:32" x14ac:dyDescent="0.2">
      <c r="A841" s="113"/>
      <c r="B841" s="200"/>
      <c r="C841" s="113"/>
      <c r="D841" s="201"/>
      <c r="E841" s="201"/>
      <c r="F841" s="113"/>
      <c r="G841" s="113"/>
      <c r="H841" s="113"/>
      <c r="I841" s="203"/>
      <c r="J841" s="203"/>
      <c r="K841" s="204"/>
      <c r="L841" s="201"/>
      <c r="M841" s="201"/>
      <c r="N841" s="201"/>
      <c r="O841" s="201"/>
      <c r="P841" s="113"/>
      <c r="Q841" s="113"/>
      <c r="R841" s="113"/>
      <c r="S841" s="113"/>
      <c r="T841" s="201"/>
      <c r="U841" s="113"/>
      <c r="V841" s="113"/>
      <c r="W841" s="113"/>
      <c r="X841" s="113"/>
      <c r="Y841" s="113"/>
      <c r="Z841" s="113"/>
      <c r="AA841" s="113"/>
      <c r="AB841" s="201"/>
      <c r="AC841" s="113"/>
      <c r="AD841" s="113"/>
      <c r="AE841" s="113"/>
      <c r="AF841" s="113"/>
    </row>
    <row r="842" spans="1:32" x14ac:dyDescent="0.2">
      <c r="A842" s="113"/>
      <c r="B842" s="200"/>
      <c r="C842" s="113"/>
      <c r="D842" s="201"/>
      <c r="E842" s="201"/>
      <c r="F842" s="113"/>
      <c r="G842" s="113"/>
      <c r="H842" s="113"/>
      <c r="I842" s="203"/>
      <c r="J842" s="203"/>
      <c r="K842" s="204"/>
      <c r="L842" s="201"/>
      <c r="M842" s="201"/>
      <c r="N842" s="201"/>
      <c r="O842" s="201"/>
      <c r="P842" s="113"/>
      <c r="Q842" s="113"/>
      <c r="R842" s="113"/>
      <c r="S842" s="113"/>
      <c r="T842" s="201"/>
      <c r="U842" s="113"/>
      <c r="V842" s="113"/>
      <c r="W842" s="113"/>
      <c r="X842" s="113"/>
      <c r="Y842" s="113"/>
      <c r="Z842" s="113"/>
      <c r="AA842" s="113"/>
      <c r="AB842" s="201"/>
      <c r="AC842" s="113"/>
      <c r="AD842" s="113"/>
      <c r="AE842" s="113"/>
      <c r="AF842" s="113"/>
    </row>
    <row r="843" spans="1:32" x14ac:dyDescent="0.2">
      <c r="A843" s="113"/>
      <c r="B843" s="200"/>
      <c r="C843" s="113"/>
      <c r="D843" s="201"/>
      <c r="E843" s="201"/>
      <c r="F843" s="113"/>
      <c r="G843" s="113"/>
      <c r="H843" s="113"/>
      <c r="I843" s="203"/>
      <c r="J843" s="203"/>
      <c r="K843" s="204"/>
      <c r="L843" s="201"/>
      <c r="M843" s="201"/>
      <c r="N843" s="201"/>
      <c r="O843" s="201"/>
      <c r="P843" s="113"/>
      <c r="Q843" s="113"/>
      <c r="R843" s="113"/>
      <c r="S843" s="113"/>
      <c r="T843" s="201"/>
      <c r="U843" s="113"/>
      <c r="V843" s="113"/>
      <c r="W843" s="113"/>
      <c r="X843" s="113"/>
      <c r="Y843" s="113"/>
      <c r="Z843" s="113"/>
      <c r="AA843" s="113"/>
      <c r="AB843" s="201"/>
      <c r="AC843" s="113"/>
      <c r="AD843" s="113"/>
      <c r="AE843" s="113"/>
      <c r="AF843" s="113"/>
    </row>
    <row r="844" spans="1:32" x14ac:dyDescent="0.2">
      <c r="A844" s="113"/>
      <c r="B844" s="200"/>
      <c r="C844" s="113"/>
      <c r="D844" s="201"/>
      <c r="E844" s="201"/>
      <c r="F844" s="113"/>
      <c r="G844" s="113"/>
      <c r="H844" s="113"/>
      <c r="I844" s="203"/>
      <c r="J844" s="203"/>
      <c r="K844" s="204"/>
      <c r="L844" s="201"/>
      <c r="M844" s="201"/>
      <c r="N844" s="201"/>
      <c r="O844" s="201"/>
      <c r="P844" s="113"/>
      <c r="Q844" s="113"/>
      <c r="R844" s="113"/>
      <c r="S844" s="113"/>
      <c r="T844" s="201"/>
      <c r="U844" s="113"/>
      <c r="V844" s="113"/>
      <c r="W844" s="113"/>
      <c r="X844" s="113"/>
      <c r="Y844" s="113"/>
      <c r="Z844" s="113"/>
      <c r="AA844" s="113"/>
      <c r="AB844" s="201"/>
      <c r="AC844" s="113"/>
      <c r="AD844" s="113"/>
      <c r="AE844" s="113"/>
      <c r="AF844" s="113"/>
    </row>
    <row r="845" spans="1:32" x14ac:dyDescent="0.2">
      <c r="A845" s="113"/>
      <c r="B845" s="200"/>
      <c r="C845" s="113"/>
      <c r="D845" s="201"/>
      <c r="E845" s="201"/>
      <c r="F845" s="113"/>
      <c r="G845" s="113"/>
      <c r="H845" s="113"/>
      <c r="I845" s="203"/>
      <c r="J845" s="203"/>
      <c r="K845" s="204"/>
      <c r="L845" s="201"/>
      <c r="M845" s="201"/>
      <c r="N845" s="201"/>
      <c r="O845" s="201"/>
      <c r="P845" s="113"/>
      <c r="Q845" s="113"/>
      <c r="R845" s="113"/>
      <c r="S845" s="113"/>
      <c r="T845" s="201"/>
      <c r="U845" s="113"/>
      <c r="V845" s="113"/>
      <c r="W845" s="113"/>
      <c r="X845" s="113"/>
      <c r="Y845" s="113"/>
      <c r="Z845" s="113"/>
      <c r="AA845" s="113"/>
      <c r="AB845" s="201"/>
      <c r="AC845" s="113"/>
      <c r="AD845" s="113"/>
      <c r="AE845" s="113"/>
      <c r="AF845" s="113"/>
    </row>
    <row r="846" spans="1:32" x14ac:dyDescent="0.2">
      <c r="A846" s="113"/>
      <c r="B846" s="200"/>
      <c r="C846" s="113"/>
      <c r="D846" s="201"/>
      <c r="E846" s="201"/>
      <c r="F846" s="113"/>
      <c r="G846" s="113"/>
      <c r="H846" s="113"/>
      <c r="I846" s="203"/>
      <c r="J846" s="203"/>
      <c r="K846" s="204"/>
      <c r="L846" s="201"/>
      <c r="M846" s="201"/>
      <c r="N846" s="201"/>
      <c r="O846" s="201"/>
      <c r="P846" s="113"/>
      <c r="Q846" s="113"/>
      <c r="R846" s="113"/>
      <c r="S846" s="113"/>
      <c r="T846" s="201"/>
      <c r="U846" s="113"/>
      <c r="V846" s="113"/>
      <c r="W846" s="113"/>
      <c r="X846" s="113"/>
      <c r="Y846" s="113"/>
      <c r="Z846" s="113"/>
      <c r="AA846" s="113"/>
      <c r="AB846" s="201"/>
      <c r="AC846" s="113"/>
      <c r="AD846" s="113"/>
      <c r="AE846" s="113"/>
      <c r="AF846" s="113"/>
    </row>
    <row r="847" spans="1:32" x14ac:dyDescent="0.2">
      <c r="A847" s="113"/>
      <c r="B847" s="200"/>
      <c r="C847" s="113"/>
      <c r="D847" s="201"/>
      <c r="E847" s="201"/>
      <c r="F847" s="113"/>
      <c r="G847" s="113"/>
      <c r="H847" s="113"/>
      <c r="I847" s="203"/>
      <c r="J847" s="203"/>
      <c r="K847" s="204"/>
      <c r="L847" s="201"/>
      <c r="M847" s="201"/>
      <c r="N847" s="201"/>
      <c r="O847" s="201"/>
      <c r="P847" s="113"/>
      <c r="Q847" s="113"/>
      <c r="R847" s="113"/>
      <c r="S847" s="113"/>
      <c r="T847" s="201"/>
      <c r="U847" s="113"/>
      <c r="V847" s="113"/>
      <c r="W847" s="113"/>
      <c r="X847" s="113"/>
      <c r="Y847" s="113"/>
      <c r="Z847" s="113"/>
      <c r="AA847" s="113"/>
      <c r="AB847" s="201"/>
      <c r="AC847" s="113"/>
      <c r="AD847" s="113"/>
      <c r="AE847" s="113"/>
      <c r="AF847" s="113"/>
    </row>
    <row r="848" spans="1:32" x14ac:dyDescent="0.2">
      <c r="A848" s="113"/>
      <c r="B848" s="200"/>
      <c r="C848" s="113"/>
      <c r="D848" s="201"/>
      <c r="E848" s="201"/>
      <c r="F848" s="113"/>
      <c r="G848" s="113"/>
      <c r="H848" s="113"/>
      <c r="I848" s="203"/>
      <c r="J848" s="203"/>
      <c r="K848" s="204"/>
      <c r="L848" s="201"/>
      <c r="M848" s="201"/>
      <c r="N848" s="201"/>
      <c r="O848" s="201"/>
      <c r="P848" s="113"/>
      <c r="Q848" s="113"/>
      <c r="R848" s="113"/>
      <c r="S848" s="113"/>
      <c r="T848" s="201"/>
      <c r="U848" s="113"/>
      <c r="V848" s="113"/>
      <c r="W848" s="113"/>
      <c r="X848" s="113"/>
      <c r="Y848" s="113"/>
      <c r="Z848" s="113"/>
      <c r="AA848" s="113"/>
      <c r="AB848" s="201"/>
      <c r="AC848" s="113"/>
      <c r="AD848" s="113"/>
      <c r="AE848" s="113"/>
      <c r="AF848" s="113"/>
    </row>
    <row r="849" spans="1:32" x14ac:dyDescent="0.2">
      <c r="A849" s="113"/>
      <c r="B849" s="200"/>
      <c r="C849" s="113"/>
      <c r="D849" s="201"/>
      <c r="E849" s="201"/>
      <c r="F849" s="113"/>
      <c r="G849" s="113"/>
      <c r="H849" s="113"/>
      <c r="I849" s="203"/>
      <c r="J849" s="203"/>
      <c r="K849" s="204"/>
      <c r="L849" s="201"/>
      <c r="M849" s="201"/>
      <c r="N849" s="201"/>
      <c r="O849" s="201"/>
      <c r="P849" s="113"/>
      <c r="Q849" s="113"/>
      <c r="R849" s="113"/>
      <c r="S849" s="113"/>
      <c r="T849" s="201"/>
      <c r="U849" s="113"/>
      <c r="V849" s="113"/>
      <c r="W849" s="113"/>
      <c r="X849" s="113"/>
      <c r="Y849" s="113"/>
      <c r="Z849" s="113"/>
      <c r="AA849" s="113"/>
      <c r="AB849" s="201"/>
      <c r="AC849" s="113"/>
      <c r="AD849" s="113"/>
      <c r="AE849" s="113"/>
      <c r="AF849" s="113"/>
    </row>
    <row r="850" spans="1:32" x14ac:dyDescent="0.2">
      <c r="A850" s="113"/>
      <c r="B850" s="200"/>
      <c r="C850" s="113"/>
      <c r="D850" s="201"/>
      <c r="E850" s="201"/>
      <c r="F850" s="113"/>
      <c r="G850" s="113"/>
      <c r="H850" s="113"/>
      <c r="I850" s="203"/>
      <c r="J850" s="203"/>
      <c r="K850" s="204"/>
      <c r="L850" s="201"/>
      <c r="M850" s="201"/>
      <c r="N850" s="201"/>
      <c r="O850" s="201"/>
      <c r="P850" s="113"/>
      <c r="Q850" s="113"/>
      <c r="R850" s="113"/>
      <c r="S850" s="113"/>
      <c r="T850" s="201"/>
      <c r="U850" s="113"/>
      <c r="V850" s="113"/>
      <c r="W850" s="113"/>
      <c r="X850" s="113"/>
      <c r="Y850" s="113"/>
      <c r="Z850" s="113"/>
      <c r="AA850" s="113"/>
      <c r="AB850" s="201"/>
      <c r="AC850" s="113"/>
      <c r="AD850" s="113"/>
      <c r="AE850" s="113"/>
      <c r="AF850" s="113"/>
    </row>
    <row r="851" spans="1:32" x14ac:dyDescent="0.2">
      <c r="A851" s="113"/>
      <c r="B851" s="200"/>
      <c r="C851" s="113"/>
      <c r="D851" s="201"/>
      <c r="E851" s="201"/>
      <c r="F851" s="113"/>
      <c r="G851" s="113"/>
      <c r="H851" s="113"/>
      <c r="I851" s="203"/>
      <c r="J851" s="203"/>
      <c r="K851" s="204"/>
      <c r="L851" s="201"/>
      <c r="M851" s="201"/>
      <c r="N851" s="201"/>
      <c r="O851" s="201"/>
      <c r="P851" s="113"/>
      <c r="Q851" s="113"/>
      <c r="R851" s="113"/>
      <c r="S851" s="113"/>
      <c r="T851" s="201"/>
      <c r="U851" s="113"/>
      <c r="V851" s="113"/>
      <c r="W851" s="113"/>
      <c r="X851" s="113"/>
      <c r="Y851" s="113"/>
      <c r="Z851" s="113"/>
      <c r="AA851" s="113"/>
      <c r="AB851" s="201"/>
      <c r="AC851" s="113"/>
      <c r="AD851" s="113"/>
      <c r="AE851" s="113"/>
      <c r="AF851" s="113"/>
    </row>
    <row r="852" spans="1:32" x14ac:dyDescent="0.2">
      <c r="A852" s="113"/>
      <c r="B852" s="200"/>
      <c r="C852" s="113"/>
      <c r="D852" s="201"/>
      <c r="E852" s="201"/>
      <c r="F852" s="113"/>
      <c r="G852" s="113"/>
      <c r="H852" s="113"/>
      <c r="I852" s="203"/>
      <c r="J852" s="203"/>
      <c r="K852" s="204"/>
      <c r="L852" s="201"/>
      <c r="M852" s="201"/>
      <c r="N852" s="201"/>
      <c r="O852" s="201"/>
      <c r="P852" s="113"/>
      <c r="Q852" s="113"/>
      <c r="R852" s="113"/>
      <c r="S852" s="113"/>
      <c r="T852" s="201"/>
      <c r="U852" s="113"/>
      <c r="V852" s="113"/>
      <c r="W852" s="113"/>
      <c r="X852" s="113"/>
      <c r="Y852" s="113"/>
      <c r="Z852" s="113"/>
      <c r="AA852" s="113"/>
      <c r="AB852" s="201"/>
      <c r="AC852" s="113"/>
      <c r="AD852" s="113"/>
      <c r="AE852" s="113"/>
      <c r="AF852" s="113"/>
    </row>
    <row r="853" spans="1:32" x14ac:dyDescent="0.2">
      <c r="A853" s="113"/>
      <c r="B853" s="200"/>
      <c r="C853" s="113"/>
      <c r="D853" s="201"/>
      <c r="E853" s="201"/>
      <c r="F853" s="113"/>
      <c r="G853" s="113"/>
      <c r="H853" s="113"/>
      <c r="I853" s="203"/>
      <c r="J853" s="203"/>
      <c r="K853" s="204"/>
      <c r="L853" s="201"/>
      <c r="M853" s="201"/>
      <c r="N853" s="201"/>
      <c r="O853" s="201"/>
      <c r="P853" s="113"/>
      <c r="Q853" s="113"/>
      <c r="R853" s="113"/>
      <c r="S853" s="113"/>
      <c r="T853" s="201"/>
      <c r="U853" s="113"/>
      <c r="V853" s="113"/>
      <c r="W853" s="113"/>
      <c r="X853" s="113"/>
      <c r="Y853" s="113"/>
      <c r="Z853" s="113"/>
      <c r="AA853" s="113"/>
      <c r="AB853" s="201"/>
      <c r="AC853" s="113"/>
      <c r="AD853" s="113"/>
      <c r="AE853" s="113"/>
      <c r="AF853" s="113"/>
    </row>
    <row r="854" spans="1:32" x14ac:dyDescent="0.2">
      <c r="A854" s="113"/>
      <c r="B854" s="200"/>
      <c r="C854" s="113"/>
      <c r="D854" s="201"/>
      <c r="E854" s="201"/>
      <c r="F854" s="113"/>
      <c r="G854" s="113"/>
      <c r="H854" s="113"/>
      <c r="I854" s="203"/>
      <c r="J854" s="203"/>
      <c r="K854" s="204"/>
      <c r="L854" s="201"/>
      <c r="M854" s="201"/>
      <c r="N854" s="201"/>
      <c r="O854" s="201"/>
      <c r="P854" s="113"/>
      <c r="Q854" s="113"/>
      <c r="R854" s="113"/>
      <c r="S854" s="113"/>
      <c r="T854" s="201"/>
      <c r="U854" s="113"/>
      <c r="V854" s="113"/>
      <c r="W854" s="113"/>
      <c r="X854" s="113"/>
      <c r="Y854" s="113"/>
      <c r="Z854" s="113"/>
      <c r="AA854" s="113"/>
      <c r="AB854" s="201"/>
      <c r="AC854" s="113"/>
      <c r="AD854" s="113"/>
      <c r="AE854" s="113"/>
      <c r="AF854" s="113"/>
    </row>
    <row r="855" spans="1:32" x14ac:dyDescent="0.2">
      <c r="A855" s="113"/>
      <c r="B855" s="200"/>
      <c r="C855" s="113"/>
      <c r="D855" s="201"/>
      <c r="E855" s="201"/>
      <c r="F855" s="113"/>
      <c r="G855" s="113"/>
      <c r="H855" s="113"/>
      <c r="I855" s="203"/>
      <c r="J855" s="203"/>
      <c r="K855" s="204"/>
      <c r="L855" s="201"/>
      <c r="M855" s="201"/>
      <c r="N855" s="201"/>
      <c r="O855" s="201"/>
      <c r="P855" s="113"/>
      <c r="Q855" s="113"/>
      <c r="R855" s="113"/>
      <c r="S855" s="113"/>
      <c r="T855" s="201"/>
      <c r="U855" s="113"/>
      <c r="V855" s="113"/>
      <c r="W855" s="113"/>
      <c r="X855" s="113"/>
      <c r="Y855" s="113"/>
      <c r="Z855" s="113"/>
      <c r="AA855" s="113"/>
      <c r="AB855" s="201"/>
      <c r="AC855" s="113"/>
      <c r="AD855" s="113"/>
      <c r="AE855" s="113"/>
      <c r="AF855" s="113"/>
    </row>
    <row r="856" spans="1:32" x14ac:dyDescent="0.2">
      <c r="A856" s="113"/>
      <c r="B856" s="200"/>
      <c r="C856" s="113"/>
      <c r="D856" s="201"/>
      <c r="E856" s="201"/>
      <c r="F856" s="113"/>
      <c r="G856" s="113"/>
      <c r="H856" s="113"/>
      <c r="I856" s="203"/>
      <c r="J856" s="203"/>
      <c r="K856" s="204"/>
      <c r="L856" s="201"/>
      <c r="M856" s="201"/>
      <c r="N856" s="201"/>
      <c r="O856" s="201"/>
      <c r="P856" s="113"/>
      <c r="Q856" s="113"/>
      <c r="R856" s="113"/>
      <c r="S856" s="113"/>
      <c r="T856" s="201"/>
      <c r="U856" s="113"/>
      <c r="V856" s="113"/>
      <c r="W856" s="113"/>
      <c r="X856" s="113"/>
      <c r="Y856" s="113"/>
      <c r="Z856" s="113"/>
      <c r="AA856" s="113"/>
      <c r="AB856" s="201"/>
      <c r="AC856" s="113"/>
      <c r="AD856" s="113"/>
      <c r="AE856" s="113"/>
      <c r="AF856" s="113"/>
    </row>
    <row r="857" spans="1:32" x14ac:dyDescent="0.2">
      <c r="A857" s="113"/>
      <c r="B857" s="200"/>
      <c r="C857" s="113"/>
      <c r="D857" s="201"/>
      <c r="E857" s="201"/>
      <c r="F857" s="113"/>
      <c r="G857" s="113"/>
      <c r="H857" s="113"/>
      <c r="I857" s="203"/>
      <c r="J857" s="203"/>
      <c r="K857" s="204"/>
      <c r="L857" s="201"/>
      <c r="M857" s="201"/>
      <c r="N857" s="201"/>
      <c r="O857" s="201"/>
      <c r="P857" s="113"/>
      <c r="Q857" s="113"/>
      <c r="R857" s="113"/>
      <c r="S857" s="113"/>
      <c r="T857" s="201"/>
      <c r="U857" s="113"/>
      <c r="V857" s="113"/>
      <c r="W857" s="113"/>
      <c r="X857" s="113"/>
      <c r="Y857" s="113"/>
      <c r="Z857" s="113"/>
      <c r="AA857" s="113"/>
      <c r="AB857" s="201"/>
      <c r="AC857" s="113"/>
      <c r="AD857" s="113"/>
      <c r="AE857" s="113"/>
      <c r="AF857" s="113"/>
    </row>
    <row r="858" spans="1:32" x14ac:dyDescent="0.2">
      <c r="A858" s="113"/>
      <c r="B858" s="200"/>
      <c r="C858" s="113"/>
      <c r="D858" s="201"/>
      <c r="E858" s="201"/>
      <c r="F858" s="113"/>
      <c r="G858" s="113"/>
      <c r="H858" s="113"/>
      <c r="I858" s="203"/>
      <c r="J858" s="203"/>
      <c r="K858" s="204"/>
      <c r="L858" s="201"/>
      <c r="M858" s="201"/>
      <c r="N858" s="201"/>
      <c r="O858" s="201"/>
      <c r="P858" s="113"/>
      <c r="Q858" s="113"/>
      <c r="R858" s="113"/>
      <c r="S858" s="113"/>
      <c r="T858" s="201"/>
      <c r="U858" s="113"/>
      <c r="V858" s="113"/>
      <c r="W858" s="113"/>
      <c r="X858" s="113"/>
      <c r="Y858" s="113"/>
      <c r="Z858" s="113"/>
      <c r="AA858" s="113"/>
      <c r="AB858" s="201"/>
      <c r="AC858" s="113"/>
      <c r="AD858" s="113"/>
      <c r="AE858" s="113"/>
      <c r="AF858" s="113"/>
    </row>
    <row r="859" spans="1:32" x14ac:dyDescent="0.2">
      <c r="A859" s="113"/>
      <c r="B859" s="200"/>
      <c r="C859" s="113"/>
      <c r="D859" s="201"/>
      <c r="E859" s="201"/>
      <c r="F859" s="113"/>
      <c r="G859" s="113"/>
      <c r="H859" s="113"/>
      <c r="I859" s="203"/>
      <c r="J859" s="203"/>
      <c r="K859" s="204"/>
      <c r="L859" s="201"/>
      <c r="M859" s="201"/>
      <c r="N859" s="201"/>
      <c r="O859" s="201"/>
      <c r="P859" s="113"/>
      <c r="Q859" s="113"/>
      <c r="R859" s="113"/>
      <c r="S859" s="113"/>
      <c r="T859" s="201"/>
      <c r="U859" s="113"/>
      <c r="V859" s="113"/>
      <c r="W859" s="113"/>
      <c r="X859" s="113"/>
      <c r="Y859" s="113"/>
      <c r="Z859" s="113"/>
      <c r="AA859" s="113"/>
      <c r="AB859" s="201"/>
      <c r="AC859" s="113"/>
      <c r="AD859" s="113"/>
      <c r="AE859" s="113"/>
      <c r="AF859" s="113"/>
    </row>
    <row r="860" spans="1:32" x14ac:dyDescent="0.2">
      <c r="A860" s="113"/>
      <c r="B860" s="200"/>
      <c r="C860" s="113"/>
      <c r="D860" s="201"/>
      <c r="E860" s="201"/>
      <c r="F860" s="113"/>
      <c r="G860" s="113"/>
      <c r="H860" s="113"/>
      <c r="I860" s="203"/>
      <c r="J860" s="203"/>
      <c r="K860" s="204"/>
      <c r="L860" s="201"/>
      <c r="M860" s="201"/>
      <c r="N860" s="201"/>
      <c r="O860" s="201"/>
      <c r="P860" s="113"/>
      <c r="Q860" s="113"/>
      <c r="R860" s="113"/>
      <c r="S860" s="113"/>
      <c r="T860" s="201"/>
      <c r="U860" s="113"/>
      <c r="V860" s="113"/>
      <c r="W860" s="113"/>
      <c r="X860" s="113"/>
      <c r="Y860" s="113"/>
      <c r="Z860" s="113"/>
      <c r="AA860" s="113"/>
      <c r="AB860" s="201"/>
      <c r="AC860" s="113"/>
      <c r="AD860" s="113"/>
      <c r="AE860" s="113"/>
      <c r="AF860" s="113"/>
    </row>
    <row r="861" spans="1:32" x14ac:dyDescent="0.2">
      <c r="A861" s="113"/>
      <c r="B861" s="200"/>
      <c r="C861" s="113"/>
      <c r="D861" s="201"/>
      <c r="E861" s="201"/>
      <c r="F861" s="113"/>
      <c r="G861" s="113"/>
      <c r="H861" s="113"/>
      <c r="I861" s="203"/>
      <c r="J861" s="203"/>
      <c r="K861" s="204"/>
      <c r="L861" s="201"/>
      <c r="M861" s="201"/>
      <c r="N861" s="201"/>
      <c r="O861" s="201"/>
      <c r="P861" s="113"/>
      <c r="Q861" s="113"/>
      <c r="R861" s="113"/>
      <c r="S861" s="113"/>
      <c r="T861" s="201"/>
      <c r="U861" s="113"/>
      <c r="V861" s="113"/>
      <c r="W861" s="113"/>
      <c r="X861" s="113"/>
      <c r="Y861" s="113"/>
      <c r="Z861" s="113"/>
      <c r="AA861" s="113"/>
      <c r="AB861" s="201"/>
      <c r="AC861" s="113"/>
      <c r="AD861" s="113"/>
      <c r="AE861" s="113"/>
      <c r="AF861" s="113"/>
    </row>
    <row r="862" spans="1:32" x14ac:dyDescent="0.2">
      <c r="A862" s="113"/>
      <c r="B862" s="200"/>
      <c r="C862" s="113"/>
      <c r="D862" s="201"/>
      <c r="E862" s="201"/>
      <c r="F862" s="113"/>
      <c r="G862" s="113"/>
      <c r="H862" s="113"/>
      <c r="I862" s="203"/>
      <c r="J862" s="203"/>
      <c r="K862" s="204"/>
      <c r="L862" s="201"/>
      <c r="M862" s="201"/>
      <c r="N862" s="201"/>
      <c r="O862" s="201"/>
      <c r="P862" s="113"/>
      <c r="Q862" s="113"/>
      <c r="R862" s="113"/>
      <c r="S862" s="113"/>
      <c r="T862" s="201"/>
      <c r="U862" s="113"/>
      <c r="V862" s="113"/>
      <c r="W862" s="113"/>
      <c r="X862" s="113"/>
      <c r="Y862" s="113"/>
      <c r="Z862" s="113"/>
      <c r="AA862" s="113"/>
      <c r="AB862" s="201"/>
      <c r="AC862" s="113"/>
      <c r="AD862" s="113"/>
      <c r="AE862" s="113"/>
      <c r="AF862" s="113"/>
    </row>
    <row r="863" spans="1:32" x14ac:dyDescent="0.2">
      <c r="A863" s="113"/>
      <c r="B863" s="200"/>
      <c r="C863" s="113"/>
      <c r="D863" s="201"/>
      <c r="E863" s="201"/>
      <c r="F863" s="113"/>
      <c r="G863" s="113"/>
      <c r="H863" s="113"/>
      <c r="I863" s="203"/>
      <c r="J863" s="203"/>
      <c r="K863" s="204"/>
      <c r="L863" s="201"/>
      <c r="M863" s="201"/>
      <c r="N863" s="201"/>
      <c r="O863" s="201"/>
      <c r="P863" s="113"/>
      <c r="Q863" s="113"/>
      <c r="R863" s="113"/>
      <c r="S863" s="113"/>
      <c r="T863" s="201"/>
      <c r="U863" s="113"/>
      <c r="V863" s="113"/>
      <c r="W863" s="113"/>
      <c r="X863" s="113"/>
      <c r="Y863" s="113"/>
      <c r="Z863" s="113"/>
      <c r="AA863" s="113"/>
      <c r="AB863" s="201"/>
      <c r="AC863" s="113"/>
      <c r="AD863" s="113"/>
      <c r="AE863" s="113"/>
      <c r="AF863" s="113"/>
    </row>
    <row r="864" spans="1:32" x14ac:dyDescent="0.2">
      <c r="A864" s="113"/>
      <c r="B864" s="200"/>
      <c r="C864" s="113"/>
      <c r="D864" s="201"/>
      <c r="E864" s="201"/>
      <c r="F864" s="113"/>
      <c r="G864" s="113"/>
      <c r="H864" s="113"/>
      <c r="I864" s="203"/>
      <c r="J864" s="203"/>
      <c r="K864" s="204"/>
      <c r="L864" s="201"/>
      <c r="M864" s="201"/>
      <c r="N864" s="201"/>
      <c r="O864" s="201"/>
      <c r="P864" s="113"/>
      <c r="Q864" s="113"/>
      <c r="R864" s="113"/>
      <c r="S864" s="113"/>
      <c r="T864" s="201"/>
      <c r="U864" s="113"/>
      <c r="V864" s="113"/>
      <c r="W864" s="113"/>
      <c r="X864" s="113"/>
      <c r="Y864" s="113"/>
      <c r="Z864" s="113"/>
      <c r="AA864" s="113"/>
      <c r="AB864" s="201"/>
      <c r="AC864" s="113"/>
      <c r="AD864" s="113"/>
      <c r="AE864" s="113"/>
      <c r="AF864" s="113"/>
    </row>
    <row r="865" spans="1:32" x14ac:dyDescent="0.2">
      <c r="A865" s="113"/>
      <c r="B865" s="200"/>
      <c r="C865" s="113"/>
      <c r="D865" s="201"/>
      <c r="E865" s="201"/>
      <c r="F865" s="113"/>
      <c r="G865" s="113"/>
      <c r="H865" s="113"/>
      <c r="I865" s="203"/>
      <c r="J865" s="203"/>
      <c r="K865" s="204"/>
      <c r="L865" s="201"/>
      <c r="M865" s="201"/>
      <c r="N865" s="201"/>
      <c r="O865" s="201"/>
      <c r="P865" s="113"/>
      <c r="Q865" s="113"/>
      <c r="R865" s="113"/>
      <c r="S865" s="113"/>
      <c r="T865" s="201"/>
      <c r="U865" s="113"/>
      <c r="V865" s="113"/>
      <c r="W865" s="113"/>
      <c r="X865" s="113"/>
      <c r="Y865" s="113"/>
      <c r="Z865" s="113"/>
      <c r="AA865" s="113"/>
      <c r="AB865" s="201"/>
      <c r="AC865" s="113"/>
      <c r="AD865" s="113"/>
      <c r="AE865" s="113"/>
      <c r="AF865" s="113"/>
    </row>
    <row r="866" spans="1:32" x14ac:dyDescent="0.2">
      <c r="A866" s="113"/>
      <c r="B866" s="200"/>
      <c r="C866" s="113"/>
      <c r="D866" s="201"/>
      <c r="E866" s="201"/>
      <c r="F866" s="113"/>
      <c r="G866" s="113"/>
      <c r="H866" s="113"/>
      <c r="I866" s="203"/>
      <c r="J866" s="203"/>
      <c r="K866" s="204"/>
      <c r="L866" s="201"/>
      <c r="M866" s="201"/>
      <c r="N866" s="201"/>
      <c r="O866" s="201"/>
      <c r="P866" s="113"/>
      <c r="Q866" s="113"/>
      <c r="R866" s="113"/>
      <c r="S866" s="113"/>
      <c r="T866" s="201"/>
      <c r="U866" s="113"/>
      <c r="V866" s="113"/>
      <c r="W866" s="113"/>
      <c r="X866" s="113"/>
      <c r="Y866" s="113"/>
      <c r="Z866" s="113"/>
      <c r="AA866" s="113"/>
      <c r="AB866" s="201"/>
      <c r="AC866" s="113"/>
      <c r="AD866" s="113"/>
      <c r="AE866" s="113"/>
      <c r="AF866" s="113"/>
    </row>
    <row r="867" spans="1:32" x14ac:dyDescent="0.2">
      <c r="A867" s="113"/>
      <c r="B867" s="200"/>
      <c r="C867" s="113"/>
      <c r="D867" s="201"/>
      <c r="E867" s="201"/>
      <c r="F867" s="113"/>
      <c r="G867" s="113"/>
      <c r="H867" s="113"/>
      <c r="I867" s="203"/>
      <c r="J867" s="203"/>
      <c r="K867" s="204"/>
      <c r="L867" s="201"/>
      <c r="M867" s="201"/>
      <c r="N867" s="201"/>
      <c r="O867" s="201"/>
      <c r="P867" s="113"/>
      <c r="Q867" s="113"/>
      <c r="R867" s="113"/>
      <c r="S867" s="113"/>
      <c r="T867" s="201"/>
      <c r="U867" s="113"/>
      <c r="V867" s="113"/>
      <c r="W867" s="113"/>
      <c r="X867" s="113"/>
      <c r="Y867" s="113"/>
      <c r="Z867" s="113"/>
      <c r="AA867" s="113"/>
      <c r="AB867" s="201"/>
      <c r="AC867" s="113"/>
      <c r="AD867" s="113"/>
      <c r="AE867" s="113"/>
      <c r="AF867" s="113"/>
    </row>
    <row r="868" spans="1:32" x14ac:dyDescent="0.2">
      <c r="A868" s="113"/>
      <c r="B868" s="200"/>
      <c r="C868" s="113"/>
      <c r="D868" s="201"/>
      <c r="E868" s="201"/>
      <c r="F868" s="113"/>
      <c r="G868" s="113"/>
      <c r="H868" s="113"/>
      <c r="I868" s="203"/>
      <c r="J868" s="203"/>
      <c r="K868" s="204"/>
      <c r="L868" s="201"/>
      <c r="M868" s="201"/>
      <c r="N868" s="201"/>
      <c r="O868" s="201"/>
      <c r="P868" s="113"/>
      <c r="Q868" s="113"/>
      <c r="R868" s="113"/>
      <c r="S868" s="113"/>
      <c r="T868" s="201"/>
      <c r="U868" s="113"/>
      <c r="V868" s="113"/>
      <c r="W868" s="113"/>
      <c r="X868" s="113"/>
      <c r="Y868" s="113"/>
      <c r="Z868" s="113"/>
      <c r="AA868" s="113"/>
      <c r="AB868" s="201"/>
      <c r="AC868" s="113"/>
      <c r="AD868" s="113"/>
      <c r="AE868" s="113"/>
      <c r="AF868" s="113"/>
    </row>
    <row r="869" spans="1:32" x14ac:dyDescent="0.2">
      <c r="A869" s="113"/>
      <c r="B869" s="200"/>
      <c r="C869" s="113"/>
      <c r="D869" s="201"/>
      <c r="E869" s="201"/>
      <c r="F869" s="113"/>
      <c r="G869" s="113"/>
      <c r="H869" s="113"/>
      <c r="I869" s="203"/>
      <c r="J869" s="203"/>
      <c r="K869" s="204"/>
      <c r="L869" s="201"/>
      <c r="M869" s="201"/>
      <c r="N869" s="201"/>
      <c r="O869" s="201"/>
      <c r="P869" s="113"/>
      <c r="Q869" s="113"/>
      <c r="R869" s="113"/>
      <c r="S869" s="113"/>
      <c r="T869" s="201"/>
      <c r="U869" s="113"/>
      <c r="V869" s="113"/>
      <c r="W869" s="113"/>
      <c r="X869" s="113"/>
      <c r="Y869" s="113"/>
      <c r="Z869" s="113"/>
      <c r="AA869" s="113"/>
      <c r="AB869" s="201"/>
      <c r="AC869" s="113"/>
      <c r="AD869" s="113"/>
      <c r="AE869" s="113"/>
      <c r="AF869" s="113"/>
    </row>
    <row r="870" spans="1:32" x14ac:dyDescent="0.2">
      <c r="A870" s="113"/>
      <c r="B870" s="200"/>
      <c r="C870" s="113"/>
      <c r="D870" s="201"/>
      <c r="E870" s="201"/>
      <c r="F870" s="113"/>
      <c r="G870" s="113"/>
      <c r="H870" s="113"/>
      <c r="I870" s="203"/>
      <c r="J870" s="203"/>
      <c r="K870" s="204"/>
      <c r="L870" s="201"/>
      <c r="M870" s="201"/>
      <c r="N870" s="201"/>
      <c r="O870" s="201"/>
      <c r="P870" s="113"/>
      <c r="Q870" s="113"/>
      <c r="R870" s="113"/>
      <c r="S870" s="113"/>
      <c r="T870" s="201"/>
      <c r="U870" s="113"/>
      <c r="V870" s="113"/>
      <c r="W870" s="113"/>
      <c r="X870" s="113"/>
      <c r="Y870" s="113"/>
      <c r="Z870" s="113"/>
      <c r="AA870" s="113"/>
      <c r="AB870" s="201"/>
      <c r="AC870" s="113"/>
      <c r="AD870" s="113"/>
      <c r="AE870" s="113"/>
      <c r="AF870" s="113"/>
    </row>
    <row r="871" spans="1:32" x14ac:dyDescent="0.2">
      <c r="A871" s="113"/>
      <c r="B871" s="200"/>
      <c r="C871" s="113"/>
      <c r="D871" s="201"/>
      <c r="E871" s="201"/>
      <c r="F871" s="113"/>
      <c r="G871" s="113"/>
      <c r="H871" s="113"/>
      <c r="I871" s="203"/>
      <c r="J871" s="203"/>
      <c r="K871" s="204"/>
      <c r="L871" s="201"/>
      <c r="M871" s="201"/>
      <c r="N871" s="201"/>
      <c r="O871" s="201"/>
      <c r="P871" s="113"/>
      <c r="Q871" s="113"/>
      <c r="R871" s="113"/>
      <c r="S871" s="113"/>
      <c r="T871" s="201"/>
      <c r="U871" s="113"/>
      <c r="V871" s="113"/>
      <c r="W871" s="113"/>
      <c r="X871" s="113"/>
      <c r="Y871" s="113"/>
      <c r="Z871" s="113"/>
      <c r="AA871" s="113"/>
      <c r="AB871" s="201"/>
      <c r="AC871" s="113"/>
      <c r="AD871" s="113"/>
      <c r="AE871" s="113"/>
      <c r="AF871" s="113"/>
    </row>
    <row r="872" spans="1:32" x14ac:dyDescent="0.2">
      <c r="A872" s="113"/>
      <c r="B872" s="200"/>
      <c r="C872" s="113"/>
      <c r="D872" s="201"/>
      <c r="E872" s="201"/>
      <c r="F872" s="113"/>
      <c r="G872" s="113"/>
      <c r="H872" s="113"/>
      <c r="I872" s="203"/>
      <c r="J872" s="203"/>
      <c r="K872" s="204"/>
      <c r="L872" s="201"/>
      <c r="M872" s="201"/>
      <c r="N872" s="201"/>
      <c r="O872" s="201"/>
      <c r="P872" s="113"/>
      <c r="Q872" s="113"/>
      <c r="R872" s="113"/>
      <c r="S872" s="113"/>
      <c r="T872" s="201"/>
      <c r="U872" s="113"/>
      <c r="V872" s="113"/>
      <c r="W872" s="113"/>
      <c r="X872" s="113"/>
      <c r="Y872" s="113"/>
      <c r="Z872" s="113"/>
      <c r="AA872" s="113"/>
      <c r="AB872" s="201"/>
      <c r="AC872" s="113"/>
      <c r="AD872" s="113"/>
      <c r="AE872" s="113"/>
      <c r="AF872" s="113"/>
    </row>
    <row r="873" spans="1:32" x14ac:dyDescent="0.2">
      <c r="A873" s="113"/>
      <c r="B873" s="200"/>
      <c r="C873" s="113"/>
      <c r="D873" s="201"/>
      <c r="E873" s="201"/>
      <c r="F873" s="113"/>
      <c r="G873" s="113"/>
      <c r="H873" s="113"/>
      <c r="I873" s="203"/>
      <c r="J873" s="203"/>
      <c r="K873" s="204"/>
      <c r="L873" s="201"/>
      <c r="M873" s="201"/>
      <c r="N873" s="201"/>
      <c r="O873" s="201"/>
      <c r="P873" s="113"/>
      <c r="Q873" s="113"/>
      <c r="R873" s="113"/>
      <c r="S873" s="113"/>
      <c r="T873" s="201"/>
      <c r="U873" s="113"/>
      <c r="V873" s="113"/>
      <c r="W873" s="113"/>
      <c r="X873" s="113"/>
      <c r="Y873" s="113"/>
      <c r="Z873" s="113"/>
      <c r="AA873" s="113"/>
      <c r="AB873" s="201"/>
      <c r="AC873" s="113"/>
      <c r="AD873" s="113"/>
      <c r="AE873" s="113"/>
      <c r="AF873" s="113"/>
    </row>
    <row r="874" spans="1:32" x14ac:dyDescent="0.2">
      <c r="A874" s="113"/>
      <c r="B874" s="200"/>
      <c r="C874" s="113"/>
      <c r="D874" s="201"/>
      <c r="E874" s="201"/>
      <c r="F874" s="113"/>
      <c r="G874" s="113"/>
      <c r="H874" s="113"/>
      <c r="I874" s="203"/>
      <c r="J874" s="203"/>
      <c r="K874" s="204"/>
      <c r="L874" s="201"/>
      <c r="M874" s="201"/>
      <c r="N874" s="201"/>
      <c r="O874" s="201"/>
      <c r="P874" s="113"/>
      <c r="Q874" s="113"/>
      <c r="R874" s="113"/>
      <c r="S874" s="113"/>
      <c r="T874" s="201"/>
      <c r="U874" s="113"/>
      <c r="V874" s="113"/>
      <c r="W874" s="113"/>
      <c r="X874" s="113"/>
      <c r="Y874" s="113"/>
      <c r="Z874" s="113"/>
      <c r="AA874" s="113"/>
      <c r="AB874" s="201"/>
      <c r="AC874" s="113"/>
      <c r="AD874" s="113"/>
      <c r="AE874" s="113"/>
      <c r="AF874" s="113"/>
    </row>
    <row r="875" spans="1:32" x14ac:dyDescent="0.2">
      <c r="A875" s="113"/>
      <c r="B875" s="200"/>
      <c r="C875" s="113"/>
      <c r="D875" s="201"/>
      <c r="E875" s="201"/>
      <c r="F875" s="113"/>
      <c r="G875" s="113"/>
      <c r="H875" s="113"/>
      <c r="I875" s="203"/>
      <c r="J875" s="203"/>
      <c r="K875" s="204"/>
      <c r="L875" s="201"/>
      <c r="M875" s="201"/>
      <c r="N875" s="201"/>
      <c r="O875" s="201"/>
      <c r="P875" s="113"/>
      <c r="Q875" s="113"/>
      <c r="R875" s="113"/>
      <c r="S875" s="113"/>
      <c r="T875" s="201"/>
      <c r="U875" s="113"/>
      <c r="V875" s="113"/>
      <c r="W875" s="113"/>
      <c r="X875" s="113"/>
      <c r="Y875" s="113"/>
      <c r="Z875" s="113"/>
      <c r="AA875" s="113"/>
      <c r="AB875" s="201"/>
      <c r="AC875" s="113"/>
      <c r="AD875" s="113"/>
      <c r="AE875" s="113"/>
      <c r="AF875" s="113"/>
    </row>
    <row r="876" spans="1:32" x14ac:dyDescent="0.2">
      <c r="A876" s="113"/>
      <c r="B876" s="200"/>
      <c r="C876" s="113"/>
      <c r="D876" s="201"/>
      <c r="E876" s="201"/>
      <c r="F876" s="113"/>
      <c r="G876" s="113"/>
      <c r="H876" s="113"/>
      <c r="I876" s="203"/>
      <c r="J876" s="203"/>
      <c r="K876" s="204"/>
      <c r="L876" s="201"/>
      <c r="M876" s="201"/>
      <c r="N876" s="201"/>
      <c r="O876" s="201"/>
      <c r="P876" s="113"/>
      <c r="Q876" s="113"/>
      <c r="R876" s="113"/>
      <c r="S876" s="113"/>
      <c r="T876" s="201"/>
      <c r="U876" s="113"/>
      <c r="V876" s="113"/>
      <c r="W876" s="113"/>
      <c r="X876" s="113"/>
      <c r="Y876" s="113"/>
      <c r="Z876" s="113"/>
      <c r="AA876" s="113"/>
      <c r="AB876" s="201"/>
      <c r="AC876" s="113"/>
      <c r="AD876" s="113"/>
      <c r="AE876" s="113"/>
      <c r="AF876" s="113"/>
    </row>
    <row r="877" spans="1:32" x14ac:dyDescent="0.2">
      <c r="A877" s="113"/>
      <c r="B877" s="200"/>
      <c r="C877" s="113"/>
      <c r="D877" s="201"/>
      <c r="E877" s="201"/>
      <c r="F877" s="113"/>
      <c r="G877" s="113"/>
      <c r="H877" s="113"/>
      <c r="I877" s="203"/>
      <c r="J877" s="203"/>
      <c r="K877" s="204"/>
      <c r="L877" s="201"/>
      <c r="M877" s="201"/>
      <c r="N877" s="201"/>
      <c r="O877" s="201"/>
      <c r="P877" s="113"/>
      <c r="Q877" s="113"/>
      <c r="R877" s="113"/>
      <c r="S877" s="113"/>
      <c r="T877" s="201"/>
      <c r="U877" s="113"/>
      <c r="V877" s="113"/>
      <c r="W877" s="113"/>
      <c r="X877" s="113"/>
      <c r="Y877" s="113"/>
      <c r="Z877" s="113"/>
      <c r="AA877" s="113"/>
      <c r="AB877" s="201"/>
      <c r="AC877" s="113"/>
      <c r="AD877" s="113"/>
      <c r="AE877" s="113"/>
      <c r="AF877" s="113"/>
    </row>
    <row r="878" spans="1:32" x14ac:dyDescent="0.2">
      <c r="A878" s="113"/>
      <c r="B878" s="200"/>
      <c r="C878" s="113"/>
      <c r="D878" s="201"/>
      <c r="E878" s="201"/>
      <c r="F878" s="113"/>
      <c r="G878" s="113"/>
      <c r="H878" s="113"/>
      <c r="I878" s="203"/>
      <c r="J878" s="203"/>
      <c r="K878" s="204"/>
      <c r="L878" s="201"/>
      <c r="M878" s="201"/>
      <c r="N878" s="201"/>
      <c r="O878" s="201"/>
      <c r="P878" s="113"/>
      <c r="Q878" s="113"/>
      <c r="R878" s="113"/>
      <c r="S878" s="113"/>
      <c r="T878" s="201"/>
      <c r="U878" s="113"/>
      <c r="V878" s="113"/>
      <c r="W878" s="113"/>
      <c r="X878" s="113"/>
      <c r="Y878" s="113"/>
      <c r="Z878" s="113"/>
      <c r="AA878" s="113"/>
      <c r="AB878" s="201"/>
      <c r="AC878" s="113"/>
      <c r="AD878" s="113"/>
      <c r="AE878" s="113"/>
      <c r="AF878" s="113"/>
    </row>
    <row r="879" spans="1:32" x14ac:dyDescent="0.2">
      <c r="A879" s="113"/>
      <c r="B879" s="200"/>
      <c r="C879" s="113"/>
      <c r="D879" s="201"/>
      <c r="E879" s="201"/>
      <c r="F879" s="113"/>
      <c r="G879" s="113"/>
      <c r="H879" s="113"/>
      <c r="I879" s="203"/>
      <c r="J879" s="203"/>
      <c r="K879" s="204"/>
      <c r="L879" s="201"/>
      <c r="M879" s="201"/>
      <c r="N879" s="201"/>
      <c r="O879" s="201"/>
      <c r="P879" s="113"/>
      <c r="Q879" s="113"/>
      <c r="R879" s="113"/>
      <c r="S879" s="113"/>
      <c r="T879" s="201"/>
      <c r="U879" s="113"/>
      <c r="V879" s="113"/>
      <c r="W879" s="113"/>
      <c r="X879" s="113"/>
      <c r="Y879" s="113"/>
      <c r="Z879" s="113"/>
      <c r="AA879" s="113"/>
      <c r="AB879" s="201"/>
      <c r="AC879" s="113"/>
      <c r="AD879" s="113"/>
      <c r="AE879" s="113"/>
      <c r="AF879" s="113"/>
    </row>
    <row r="880" spans="1:32" x14ac:dyDescent="0.2">
      <c r="A880" s="113"/>
      <c r="B880" s="200"/>
      <c r="C880" s="113"/>
      <c r="D880" s="201"/>
      <c r="E880" s="201"/>
      <c r="F880" s="113"/>
      <c r="G880" s="113"/>
      <c r="H880" s="113"/>
      <c r="I880" s="203"/>
      <c r="J880" s="203"/>
      <c r="K880" s="204"/>
      <c r="L880" s="201"/>
      <c r="M880" s="201"/>
      <c r="N880" s="201"/>
      <c r="O880" s="201"/>
      <c r="P880" s="113"/>
      <c r="Q880" s="113"/>
      <c r="R880" s="113"/>
      <c r="S880" s="113"/>
      <c r="T880" s="201"/>
      <c r="U880" s="113"/>
      <c r="V880" s="113"/>
      <c r="W880" s="113"/>
      <c r="X880" s="113"/>
      <c r="Y880" s="113"/>
      <c r="Z880" s="113"/>
      <c r="AA880" s="113"/>
      <c r="AB880" s="201"/>
      <c r="AC880" s="113"/>
      <c r="AD880" s="113"/>
      <c r="AE880" s="113"/>
      <c r="AF880" s="113"/>
    </row>
    <row r="881" spans="1:32" x14ac:dyDescent="0.2">
      <c r="A881" s="113"/>
      <c r="B881" s="200"/>
      <c r="C881" s="113"/>
      <c r="D881" s="201"/>
      <c r="E881" s="201"/>
      <c r="F881" s="113"/>
      <c r="G881" s="113"/>
      <c r="H881" s="113"/>
      <c r="I881" s="203"/>
      <c r="J881" s="203"/>
      <c r="K881" s="204"/>
      <c r="L881" s="201"/>
      <c r="M881" s="201"/>
      <c r="N881" s="201"/>
      <c r="O881" s="201"/>
      <c r="P881" s="113"/>
      <c r="Q881" s="113"/>
      <c r="R881" s="113"/>
      <c r="S881" s="113"/>
      <c r="T881" s="201"/>
      <c r="U881" s="113"/>
      <c r="V881" s="113"/>
      <c r="W881" s="113"/>
      <c r="X881" s="113"/>
      <c r="Y881" s="113"/>
      <c r="Z881" s="113"/>
      <c r="AA881" s="113"/>
      <c r="AB881" s="201"/>
      <c r="AC881" s="113"/>
      <c r="AD881" s="113"/>
      <c r="AE881" s="113"/>
      <c r="AF881" s="113"/>
    </row>
    <row r="882" spans="1:32" x14ac:dyDescent="0.2">
      <c r="A882" s="113"/>
      <c r="B882" s="200"/>
      <c r="C882" s="113"/>
      <c r="D882" s="201"/>
      <c r="E882" s="201"/>
      <c r="F882" s="113"/>
      <c r="G882" s="113"/>
      <c r="H882" s="113"/>
      <c r="I882" s="203"/>
      <c r="J882" s="203"/>
      <c r="K882" s="204"/>
      <c r="L882" s="201"/>
      <c r="M882" s="201"/>
      <c r="N882" s="201"/>
      <c r="O882" s="201"/>
      <c r="P882" s="113"/>
      <c r="Q882" s="113"/>
      <c r="R882" s="113"/>
      <c r="S882" s="113"/>
      <c r="T882" s="201"/>
      <c r="U882" s="113"/>
      <c r="V882" s="113"/>
      <c r="W882" s="113"/>
      <c r="X882" s="113"/>
      <c r="Y882" s="113"/>
      <c r="Z882" s="113"/>
      <c r="AA882" s="113"/>
      <c r="AB882" s="201"/>
      <c r="AC882" s="113"/>
      <c r="AD882" s="113"/>
      <c r="AE882" s="113"/>
      <c r="AF882" s="113"/>
    </row>
    <row r="883" spans="1:32" x14ac:dyDescent="0.2">
      <c r="A883" s="113"/>
      <c r="B883" s="200"/>
      <c r="C883" s="113"/>
      <c r="D883" s="201"/>
      <c r="E883" s="201"/>
      <c r="F883" s="113"/>
      <c r="G883" s="113"/>
      <c r="H883" s="113"/>
      <c r="I883" s="203"/>
      <c r="J883" s="203"/>
      <c r="K883" s="204"/>
      <c r="L883" s="201"/>
      <c r="M883" s="201"/>
      <c r="N883" s="201"/>
      <c r="O883" s="201"/>
      <c r="P883" s="113"/>
      <c r="Q883" s="113"/>
      <c r="R883" s="113"/>
      <c r="S883" s="113"/>
      <c r="T883" s="201"/>
      <c r="U883" s="113"/>
      <c r="V883" s="113"/>
      <c r="W883" s="113"/>
      <c r="X883" s="113"/>
      <c r="Y883" s="113"/>
      <c r="Z883" s="113"/>
      <c r="AA883" s="113"/>
      <c r="AB883" s="201"/>
      <c r="AC883" s="113"/>
      <c r="AD883" s="113"/>
      <c r="AE883" s="113"/>
      <c r="AF883" s="113"/>
    </row>
    <row r="884" spans="1:32" x14ac:dyDescent="0.2">
      <c r="A884" s="113"/>
      <c r="B884" s="200"/>
      <c r="C884" s="113"/>
      <c r="D884" s="201"/>
      <c r="E884" s="201"/>
      <c r="F884" s="113"/>
      <c r="G884" s="113"/>
      <c r="H884" s="113"/>
      <c r="I884" s="203"/>
      <c r="J884" s="203"/>
      <c r="K884" s="204"/>
      <c r="L884" s="201"/>
      <c r="M884" s="201"/>
      <c r="N884" s="201"/>
      <c r="O884" s="201"/>
      <c r="P884" s="113"/>
      <c r="Q884" s="113"/>
      <c r="R884" s="113"/>
      <c r="S884" s="113"/>
      <c r="T884" s="201"/>
      <c r="U884" s="113"/>
      <c r="V884" s="113"/>
      <c r="W884" s="113"/>
      <c r="X884" s="113"/>
      <c r="Y884" s="113"/>
      <c r="Z884" s="113"/>
      <c r="AA884" s="113"/>
      <c r="AB884" s="201"/>
      <c r="AC884" s="113"/>
      <c r="AD884" s="113"/>
      <c r="AE884" s="113"/>
      <c r="AF884" s="113"/>
    </row>
    <row r="885" spans="1:32" x14ac:dyDescent="0.2">
      <c r="A885" s="113"/>
      <c r="B885" s="200"/>
      <c r="C885" s="113"/>
      <c r="D885" s="201"/>
      <c r="E885" s="201"/>
      <c r="F885" s="113"/>
      <c r="G885" s="113"/>
      <c r="H885" s="113"/>
      <c r="I885" s="203"/>
      <c r="J885" s="203"/>
      <c r="K885" s="204"/>
      <c r="L885" s="201"/>
      <c r="M885" s="201"/>
      <c r="N885" s="201"/>
      <c r="O885" s="201"/>
      <c r="P885" s="113"/>
      <c r="Q885" s="113"/>
      <c r="R885" s="113"/>
      <c r="S885" s="113"/>
      <c r="T885" s="201"/>
      <c r="U885" s="113"/>
      <c r="V885" s="113"/>
      <c r="W885" s="113"/>
      <c r="X885" s="113"/>
      <c r="Y885" s="113"/>
      <c r="Z885" s="113"/>
      <c r="AA885" s="113"/>
      <c r="AB885" s="201"/>
      <c r="AC885" s="113"/>
      <c r="AD885" s="113"/>
      <c r="AE885" s="113"/>
      <c r="AF885" s="113"/>
    </row>
    <row r="886" spans="1:32" x14ac:dyDescent="0.2">
      <c r="A886" s="113"/>
      <c r="B886" s="200"/>
      <c r="C886" s="113"/>
      <c r="D886" s="201"/>
      <c r="E886" s="201"/>
      <c r="F886" s="113"/>
      <c r="G886" s="113"/>
      <c r="H886" s="113"/>
      <c r="I886" s="203"/>
      <c r="J886" s="203"/>
      <c r="K886" s="204"/>
      <c r="L886" s="201"/>
      <c r="M886" s="201"/>
      <c r="N886" s="201"/>
      <c r="O886" s="201"/>
      <c r="P886" s="113"/>
      <c r="Q886" s="113"/>
      <c r="R886" s="113"/>
      <c r="S886" s="113"/>
      <c r="T886" s="201"/>
      <c r="U886" s="113"/>
      <c r="V886" s="113"/>
      <c r="W886" s="113"/>
      <c r="X886" s="113"/>
      <c r="Y886" s="113"/>
      <c r="Z886" s="113"/>
      <c r="AA886" s="113"/>
      <c r="AB886" s="201"/>
      <c r="AC886" s="113"/>
      <c r="AD886" s="113"/>
      <c r="AE886" s="113"/>
      <c r="AF886" s="113"/>
    </row>
    <row r="887" spans="1:32" x14ac:dyDescent="0.2">
      <c r="A887" s="113"/>
      <c r="B887" s="200"/>
      <c r="C887" s="113"/>
      <c r="D887" s="201"/>
      <c r="E887" s="201"/>
      <c r="F887" s="113"/>
      <c r="G887" s="113"/>
      <c r="H887" s="113"/>
      <c r="I887" s="203"/>
      <c r="J887" s="203"/>
      <c r="K887" s="204"/>
      <c r="L887" s="201"/>
      <c r="M887" s="201"/>
      <c r="N887" s="201"/>
      <c r="O887" s="201"/>
      <c r="P887" s="113"/>
      <c r="Q887" s="113"/>
      <c r="R887" s="113"/>
      <c r="S887" s="113"/>
      <c r="T887" s="201"/>
      <c r="U887" s="113"/>
      <c r="V887" s="113"/>
      <c r="W887" s="113"/>
      <c r="X887" s="113"/>
      <c r="Y887" s="113"/>
      <c r="Z887" s="113"/>
      <c r="AA887" s="113"/>
      <c r="AB887" s="201"/>
      <c r="AC887" s="113"/>
      <c r="AD887" s="113"/>
      <c r="AE887" s="113"/>
      <c r="AF887" s="113"/>
    </row>
    <row r="888" spans="1:32" x14ac:dyDescent="0.2">
      <c r="A888" s="113"/>
      <c r="B888" s="200"/>
      <c r="C888" s="113"/>
      <c r="D888" s="201"/>
      <c r="E888" s="201"/>
      <c r="F888" s="113"/>
      <c r="G888" s="113"/>
      <c r="H888" s="113"/>
      <c r="I888" s="203"/>
      <c r="J888" s="203"/>
      <c r="K888" s="204"/>
      <c r="L888" s="201"/>
      <c r="M888" s="201"/>
      <c r="N888" s="201"/>
      <c r="O888" s="201"/>
      <c r="P888" s="113"/>
      <c r="Q888" s="113"/>
      <c r="R888" s="113"/>
      <c r="S888" s="113"/>
      <c r="T888" s="201"/>
      <c r="U888" s="113"/>
      <c r="V888" s="113"/>
      <c r="W888" s="113"/>
      <c r="X888" s="113"/>
      <c r="Y888" s="113"/>
      <c r="Z888" s="113"/>
      <c r="AA888" s="113"/>
      <c r="AB888" s="201"/>
      <c r="AC888" s="113"/>
      <c r="AD888" s="113"/>
      <c r="AE888" s="113"/>
      <c r="AF888" s="113"/>
    </row>
    <row r="889" spans="1:32" x14ac:dyDescent="0.2">
      <c r="A889" s="113"/>
      <c r="B889" s="200"/>
      <c r="C889" s="113"/>
      <c r="D889" s="201"/>
      <c r="E889" s="201"/>
      <c r="F889" s="113"/>
      <c r="G889" s="113"/>
      <c r="H889" s="113"/>
      <c r="I889" s="203"/>
      <c r="J889" s="203"/>
      <c r="K889" s="204"/>
      <c r="L889" s="201"/>
      <c r="M889" s="201"/>
      <c r="N889" s="201"/>
      <c r="O889" s="201"/>
      <c r="P889" s="113"/>
      <c r="Q889" s="113"/>
      <c r="R889" s="113"/>
      <c r="S889" s="113"/>
      <c r="T889" s="201"/>
      <c r="U889" s="113"/>
      <c r="V889" s="113"/>
      <c r="W889" s="113"/>
      <c r="X889" s="113"/>
      <c r="Y889" s="113"/>
      <c r="Z889" s="113"/>
      <c r="AA889" s="113"/>
      <c r="AB889" s="201"/>
      <c r="AC889" s="113"/>
      <c r="AD889" s="113"/>
      <c r="AE889" s="113"/>
      <c r="AF889" s="113"/>
    </row>
    <row r="890" spans="1:32" x14ac:dyDescent="0.2">
      <c r="A890" s="113"/>
      <c r="B890" s="200"/>
      <c r="C890" s="113"/>
      <c r="D890" s="201"/>
      <c r="E890" s="201"/>
      <c r="F890" s="113"/>
      <c r="G890" s="113"/>
      <c r="H890" s="113"/>
      <c r="I890" s="203"/>
      <c r="J890" s="203"/>
      <c r="K890" s="204"/>
      <c r="L890" s="201"/>
      <c r="M890" s="201"/>
      <c r="N890" s="201"/>
      <c r="O890" s="201"/>
      <c r="P890" s="113"/>
      <c r="Q890" s="113"/>
      <c r="R890" s="113"/>
      <c r="S890" s="113"/>
      <c r="T890" s="201"/>
      <c r="U890" s="113"/>
      <c r="V890" s="113"/>
      <c r="W890" s="113"/>
      <c r="X890" s="113"/>
      <c r="Y890" s="113"/>
      <c r="Z890" s="113"/>
      <c r="AA890" s="113"/>
      <c r="AB890" s="201"/>
      <c r="AC890" s="113"/>
      <c r="AD890" s="113"/>
      <c r="AE890" s="113"/>
      <c r="AF890" s="113"/>
    </row>
    <row r="891" spans="1:32" x14ac:dyDescent="0.2">
      <c r="A891" s="113"/>
      <c r="B891" s="200"/>
      <c r="C891" s="113"/>
      <c r="D891" s="201"/>
      <c r="E891" s="201"/>
      <c r="F891" s="113"/>
      <c r="G891" s="113"/>
      <c r="H891" s="113"/>
      <c r="I891" s="203"/>
      <c r="J891" s="203"/>
      <c r="K891" s="204"/>
      <c r="L891" s="201"/>
      <c r="M891" s="201"/>
      <c r="N891" s="201"/>
      <c r="O891" s="201"/>
      <c r="P891" s="113"/>
      <c r="Q891" s="113"/>
      <c r="R891" s="113"/>
      <c r="S891" s="113"/>
      <c r="T891" s="201"/>
      <c r="U891" s="113"/>
      <c r="V891" s="113"/>
      <c r="W891" s="113"/>
      <c r="X891" s="113"/>
      <c r="Y891" s="113"/>
      <c r="Z891" s="113"/>
      <c r="AA891" s="113"/>
      <c r="AB891" s="201"/>
      <c r="AC891" s="113"/>
      <c r="AD891" s="113"/>
      <c r="AE891" s="113"/>
      <c r="AF891" s="113"/>
    </row>
    <row r="892" spans="1:32" x14ac:dyDescent="0.2">
      <c r="A892" s="113"/>
      <c r="B892" s="200"/>
      <c r="C892" s="113"/>
      <c r="D892" s="201"/>
      <c r="E892" s="201"/>
      <c r="F892" s="113"/>
      <c r="G892" s="113"/>
      <c r="H892" s="113"/>
      <c r="I892" s="203"/>
      <c r="J892" s="203"/>
      <c r="K892" s="204"/>
      <c r="L892" s="201"/>
      <c r="M892" s="201"/>
      <c r="N892" s="201"/>
      <c r="O892" s="201"/>
      <c r="P892" s="113"/>
      <c r="Q892" s="113"/>
      <c r="R892" s="113"/>
      <c r="S892" s="113"/>
      <c r="T892" s="201"/>
      <c r="U892" s="113"/>
      <c r="V892" s="113"/>
      <c r="W892" s="113"/>
      <c r="X892" s="113"/>
      <c r="Y892" s="113"/>
      <c r="Z892" s="113"/>
      <c r="AA892" s="113"/>
      <c r="AB892" s="201"/>
      <c r="AC892" s="113"/>
      <c r="AD892" s="113"/>
      <c r="AE892" s="113"/>
      <c r="AF892" s="113"/>
    </row>
    <row r="893" spans="1:32" x14ac:dyDescent="0.2">
      <c r="A893" s="113"/>
      <c r="B893" s="200"/>
      <c r="C893" s="113"/>
      <c r="D893" s="201"/>
      <c r="E893" s="201"/>
      <c r="F893" s="113"/>
      <c r="G893" s="113"/>
      <c r="H893" s="113"/>
      <c r="I893" s="203"/>
      <c r="J893" s="203"/>
      <c r="K893" s="204"/>
      <c r="L893" s="201"/>
      <c r="M893" s="201"/>
      <c r="N893" s="201"/>
      <c r="O893" s="201"/>
      <c r="P893" s="113"/>
      <c r="Q893" s="113"/>
      <c r="R893" s="113"/>
      <c r="S893" s="113"/>
      <c r="T893" s="201"/>
      <c r="U893" s="113"/>
      <c r="V893" s="113"/>
      <c r="W893" s="113"/>
      <c r="X893" s="113"/>
      <c r="Y893" s="113"/>
      <c r="Z893" s="113"/>
      <c r="AA893" s="113"/>
      <c r="AB893" s="201"/>
      <c r="AC893" s="113"/>
      <c r="AD893" s="113"/>
      <c r="AE893" s="113"/>
      <c r="AF893" s="113"/>
    </row>
    <row r="894" spans="1:32" x14ac:dyDescent="0.2">
      <c r="A894" s="113"/>
      <c r="B894" s="200"/>
      <c r="C894" s="113"/>
      <c r="D894" s="201"/>
      <c r="E894" s="201"/>
      <c r="F894" s="113"/>
      <c r="G894" s="113"/>
      <c r="H894" s="113"/>
      <c r="I894" s="203"/>
      <c r="J894" s="203"/>
      <c r="K894" s="204"/>
      <c r="L894" s="201"/>
      <c r="M894" s="201"/>
      <c r="N894" s="201"/>
      <c r="O894" s="201"/>
      <c r="P894" s="113"/>
      <c r="Q894" s="113"/>
      <c r="R894" s="113"/>
      <c r="S894" s="113"/>
      <c r="T894" s="201"/>
      <c r="U894" s="113"/>
      <c r="V894" s="113"/>
      <c r="W894" s="113"/>
      <c r="X894" s="113"/>
      <c r="Y894" s="113"/>
      <c r="Z894" s="113"/>
      <c r="AA894" s="113"/>
      <c r="AB894" s="201"/>
      <c r="AC894" s="113"/>
      <c r="AD894" s="113"/>
      <c r="AE894" s="113"/>
      <c r="AF894" s="113"/>
    </row>
    <row r="895" spans="1:32" x14ac:dyDescent="0.2">
      <c r="A895" s="113"/>
      <c r="B895" s="200"/>
      <c r="C895" s="113"/>
      <c r="D895" s="201"/>
      <c r="E895" s="201"/>
      <c r="F895" s="113"/>
      <c r="G895" s="113"/>
      <c r="H895" s="113"/>
      <c r="I895" s="203"/>
      <c r="J895" s="203"/>
      <c r="K895" s="204"/>
      <c r="L895" s="201"/>
      <c r="M895" s="201"/>
      <c r="N895" s="201"/>
      <c r="O895" s="201"/>
      <c r="P895" s="113"/>
      <c r="Q895" s="113"/>
      <c r="R895" s="113"/>
      <c r="S895" s="113"/>
      <c r="T895" s="201"/>
      <c r="U895" s="113"/>
      <c r="V895" s="113"/>
      <c r="W895" s="113"/>
      <c r="X895" s="113"/>
      <c r="Y895" s="113"/>
      <c r="Z895" s="113"/>
      <c r="AA895" s="113"/>
      <c r="AB895" s="201"/>
      <c r="AC895" s="113"/>
      <c r="AD895" s="113"/>
      <c r="AE895" s="113"/>
      <c r="AF895" s="113"/>
    </row>
    <row r="896" spans="1:32" x14ac:dyDescent="0.2">
      <c r="A896" s="113"/>
      <c r="B896" s="200"/>
      <c r="C896" s="113"/>
      <c r="D896" s="201"/>
      <c r="E896" s="201"/>
      <c r="F896" s="113"/>
      <c r="G896" s="113"/>
      <c r="H896" s="113"/>
      <c r="I896" s="203"/>
      <c r="J896" s="203"/>
      <c r="K896" s="204"/>
      <c r="L896" s="201"/>
      <c r="M896" s="201"/>
      <c r="N896" s="201"/>
      <c r="O896" s="201"/>
      <c r="P896" s="113"/>
      <c r="Q896" s="113"/>
      <c r="R896" s="113"/>
      <c r="S896" s="113"/>
      <c r="T896" s="201"/>
      <c r="U896" s="113"/>
      <c r="V896" s="113"/>
      <c r="W896" s="113"/>
      <c r="X896" s="113"/>
      <c r="Y896" s="113"/>
      <c r="Z896" s="113"/>
      <c r="AA896" s="113"/>
      <c r="AB896" s="201"/>
      <c r="AC896" s="113"/>
      <c r="AD896" s="113"/>
      <c r="AE896" s="113"/>
      <c r="AF896" s="113"/>
    </row>
    <row r="897" spans="1:32" x14ac:dyDescent="0.2">
      <c r="A897" s="113"/>
      <c r="B897" s="200"/>
      <c r="C897" s="113"/>
      <c r="D897" s="201"/>
      <c r="E897" s="201"/>
      <c r="F897" s="113"/>
      <c r="G897" s="113"/>
      <c r="H897" s="113"/>
      <c r="I897" s="203"/>
      <c r="J897" s="203"/>
      <c r="K897" s="204"/>
      <c r="L897" s="201"/>
      <c r="M897" s="201"/>
      <c r="N897" s="201"/>
      <c r="O897" s="201"/>
      <c r="P897" s="113"/>
      <c r="Q897" s="113"/>
      <c r="R897" s="113"/>
      <c r="S897" s="113"/>
      <c r="T897" s="201"/>
      <c r="U897" s="113"/>
      <c r="V897" s="113"/>
      <c r="W897" s="113"/>
      <c r="X897" s="113"/>
      <c r="Y897" s="113"/>
      <c r="Z897" s="113"/>
      <c r="AA897" s="113"/>
      <c r="AB897" s="201"/>
      <c r="AC897" s="113"/>
      <c r="AD897" s="113"/>
      <c r="AE897" s="113"/>
      <c r="AF897" s="113"/>
    </row>
    <row r="898" spans="1:32" x14ac:dyDescent="0.2">
      <c r="A898" s="113"/>
      <c r="B898" s="200"/>
      <c r="C898" s="113"/>
      <c r="D898" s="201"/>
      <c r="E898" s="201"/>
      <c r="F898" s="113"/>
      <c r="G898" s="113"/>
      <c r="H898" s="113"/>
      <c r="I898" s="203"/>
      <c r="J898" s="203"/>
      <c r="K898" s="204"/>
      <c r="L898" s="201"/>
      <c r="M898" s="201"/>
      <c r="N898" s="201"/>
      <c r="O898" s="201"/>
      <c r="P898" s="113"/>
      <c r="Q898" s="113"/>
      <c r="R898" s="113"/>
      <c r="S898" s="113"/>
      <c r="T898" s="201"/>
      <c r="U898" s="113"/>
      <c r="V898" s="113"/>
      <c r="W898" s="113"/>
      <c r="X898" s="113"/>
      <c r="Y898" s="113"/>
      <c r="Z898" s="113"/>
      <c r="AA898" s="113"/>
      <c r="AB898" s="201"/>
      <c r="AC898" s="113"/>
      <c r="AD898" s="113"/>
      <c r="AE898" s="113"/>
      <c r="AF898" s="113"/>
    </row>
    <row r="899" spans="1:32" x14ac:dyDescent="0.2">
      <c r="A899" s="113"/>
      <c r="B899" s="200"/>
      <c r="C899" s="113"/>
      <c r="D899" s="201"/>
      <c r="E899" s="201"/>
      <c r="F899" s="113"/>
      <c r="G899" s="113"/>
      <c r="H899" s="113"/>
      <c r="I899" s="203"/>
      <c r="J899" s="203"/>
      <c r="K899" s="204"/>
      <c r="L899" s="201"/>
      <c r="M899" s="201"/>
      <c r="N899" s="201"/>
      <c r="O899" s="201"/>
      <c r="P899" s="113"/>
      <c r="Q899" s="113"/>
      <c r="R899" s="113"/>
      <c r="S899" s="113"/>
      <c r="T899" s="201"/>
      <c r="U899" s="113"/>
      <c r="V899" s="113"/>
      <c r="W899" s="113"/>
      <c r="X899" s="113"/>
      <c r="Y899" s="113"/>
      <c r="Z899" s="113"/>
      <c r="AA899" s="113"/>
      <c r="AB899" s="201"/>
      <c r="AC899" s="113"/>
      <c r="AD899" s="113"/>
      <c r="AE899" s="113"/>
      <c r="AF899" s="113"/>
    </row>
    <row r="900" spans="1:32" x14ac:dyDescent="0.2">
      <c r="A900" s="113"/>
      <c r="B900" s="200"/>
      <c r="C900" s="113"/>
      <c r="D900" s="201"/>
      <c r="E900" s="201"/>
      <c r="F900" s="113"/>
      <c r="G900" s="113"/>
      <c r="H900" s="113"/>
      <c r="I900" s="203"/>
      <c r="J900" s="203"/>
      <c r="K900" s="204"/>
      <c r="L900" s="201"/>
      <c r="M900" s="201"/>
      <c r="N900" s="201"/>
      <c r="O900" s="201"/>
      <c r="P900" s="113"/>
      <c r="Q900" s="113"/>
      <c r="R900" s="113"/>
      <c r="S900" s="113"/>
      <c r="T900" s="201"/>
      <c r="U900" s="113"/>
      <c r="V900" s="113"/>
      <c r="W900" s="113"/>
      <c r="X900" s="113"/>
      <c r="Y900" s="113"/>
      <c r="Z900" s="113"/>
      <c r="AA900" s="113"/>
      <c r="AB900" s="201"/>
      <c r="AC900" s="113"/>
      <c r="AD900" s="113"/>
      <c r="AE900" s="113"/>
      <c r="AF900" s="113"/>
    </row>
    <row r="901" spans="1:32" x14ac:dyDescent="0.2">
      <c r="A901" s="113"/>
      <c r="B901" s="200"/>
      <c r="C901" s="113"/>
      <c r="D901" s="201"/>
      <c r="E901" s="201"/>
      <c r="F901" s="113"/>
      <c r="G901" s="113"/>
      <c r="H901" s="113"/>
      <c r="I901" s="203"/>
      <c r="J901" s="203"/>
      <c r="K901" s="204"/>
      <c r="L901" s="201"/>
      <c r="M901" s="201"/>
      <c r="N901" s="201"/>
      <c r="O901" s="201"/>
      <c r="P901" s="113"/>
      <c r="Q901" s="113"/>
      <c r="R901" s="113"/>
      <c r="S901" s="113"/>
      <c r="T901" s="201"/>
      <c r="U901" s="113"/>
      <c r="V901" s="113"/>
      <c r="W901" s="113"/>
      <c r="X901" s="113"/>
      <c r="Y901" s="113"/>
      <c r="Z901" s="113"/>
      <c r="AA901" s="113"/>
      <c r="AB901" s="201"/>
      <c r="AC901" s="113"/>
      <c r="AD901" s="113"/>
      <c r="AE901" s="113"/>
      <c r="AF901" s="113"/>
    </row>
    <row r="902" spans="1:32" x14ac:dyDescent="0.2">
      <c r="A902" s="113"/>
      <c r="B902" s="200"/>
      <c r="C902" s="113"/>
      <c r="D902" s="201"/>
      <c r="E902" s="201"/>
      <c r="F902" s="113"/>
      <c r="G902" s="113"/>
      <c r="H902" s="113"/>
      <c r="I902" s="203"/>
      <c r="J902" s="203"/>
      <c r="K902" s="204"/>
      <c r="L902" s="201"/>
      <c r="M902" s="201"/>
      <c r="N902" s="201"/>
      <c r="O902" s="201"/>
      <c r="P902" s="113"/>
      <c r="Q902" s="113"/>
      <c r="R902" s="113"/>
      <c r="S902" s="113"/>
      <c r="T902" s="201"/>
      <c r="U902" s="113"/>
      <c r="V902" s="113"/>
      <c r="W902" s="113"/>
      <c r="X902" s="113"/>
      <c r="Y902" s="113"/>
      <c r="Z902" s="113"/>
      <c r="AA902" s="113"/>
      <c r="AB902" s="201"/>
      <c r="AC902" s="113"/>
      <c r="AD902" s="113"/>
      <c r="AE902" s="113"/>
      <c r="AF902" s="113"/>
    </row>
    <row r="903" spans="1:32" x14ac:dyDescent="0.2">
      <c r="A903" s="113"/>
      <c r="B903" s="200"/>
      <c r="C903" s="113"/>
      <c r="D903" s="201"/>
      <c r="E903" s="201"/>
      <c r="F903" s="113"/>
      <c r="G903" s="113"/>
      <c r="H903" s="113"/>
      <c r="I903" s="203"/>
      <c r="J903" s="203"/>
      <c r="K903" s="204"/>
      <c r="L903" s="201"/>
      <c r="M903" s="201"/>
      <c r="N903" s="201"/>
      <c r="O903" s="201"/>
      <c r="P903" s="113"/>
      <c r="Q903" s="113"/>
      <c r="R903" s="113"/>
      <c r="S903" s="113"/>
      <c r="T903" s="201"/>
      <c r="U903" s="113"/>
      <c r="V903" s="113"/>
      <c r="W903" s="113"/>
      <c r="X903" s="113"/>
      <c r="Y903" s="113"/>
      <c r="Z903" s="113"/>
      <c r="AA903" s="113"/>
      <c r="AB903" s="201"/>
      <c r="AC903" s="113"/>
      <c r="AD903" s="113"/>
      <c r="AE903" s="113"/>
      <c r="AF903" s="113"/>
    </row>
    <row r="904" spans="1:32" x14ac:dyDescent="0.2">
      <c r="A904" s="113"/>
      <c r="B904" s="200"/>
      <c r="C904" s="113"/>
      <c r="D904" s="201"/>
      <c r="E904" s="201"/>
      <c r="F904" s="113"/>
      <c r="G904" s="113"/>
      <c r="H904" s="113"/>
      <c r="I904" s="203"/>
      <c r="J904" s="203"/>
      <c r="K904" s="204"/>
      <c r="L904" s="201"/>
      <c r="M904" s="201"/>
      <c r="N904" s="201"/>
      <c r="O904" s="201"/>
      <c r="P904" s="113"/>
      <c r="Q904" s="113"/>
      <c r="R904" s="113"/>
      <c r="S904" s="113"/>
      <c r="T904" s="201"/>
      <c r="U904" s="113"/>
      <c r="V904" s="113"/>
      <c r="W904" s="113"/>
      <c r="X904" s="113"/>
      <c r="Y904" s="113"/>
      <c r="Z904" s="113"/>
      <c r="AA904" s="113"/>
      <c r="AB904" s="201"/>
      <c r="AC904" s="113"/>
      <c r="AD904" s="113"/>
      <c r="AE904" s="113"/>
      <c r="AF904" s="113"/>
    </row>
    <row r="905" spans="1:32" x14ac:dyDescent="0.2">
      <c r="A905" s="113"/>
      <c r="B905" s="200"/>
      <c r="C905" s="113"/>
      <c r="D905" s="201"/>
      <c r="E905" s="201"/>
      <c r="F905" s="113"/>
      <c r="G905" s="113"/>
      <c r="H905" s="113"/>
      <c r="I905" s="203"/>
      <c r="J905" s="203"/>
      <c r="K905" s="204"/>
      <c r="L905" s="201"/>
      <c r="M905" s="201"/>
      <c r="N905" s="201"/>
      <c r="O905" s="201"/>
      <c r="P905" s="113"/>
      <c r="Q905" s="113"/>
      <c r="R905" s="113"/>
      <c r="S905" s="113"/>
      <c r="T905" s="201"/>
      <c r="U905" s="113"/>
      <c r="V905" s="113"/>
      <c r="W905" s="113"/>
      <c r="X905" s="113"/>
      <c r="Y905" s="113"/>
      <c r="Z905" s="113"/>
      <c r="AA905" s="113"/>
      <c r="AB905" s="201"/>
      <c r="AC905" s="113"/>
      <c r="AD905" s="113"/>
      <c r="AE905" s="113"/>
      <c r="AF905" s="113"/>
    </row>
    <row r="906" spans="1:32" x14ac:dyDescent="0.2">
      <c r="A906" s="113"/>
      <c r="B906" s="200"/>
      <c r="C906" s="113"/>
      <c r="D906" s="201"/>
      <c r="E906" s="201"/>
      <c r="F906" s="113"/>
      <c r="G906" s="113"/>
      <c r="H906" s="113"/>
      <c r="I906" s="203"/>
      <c r="J906" s="203"/>
      <c r="K906" s="204"/>
      <c r="L906" s="201"/>
      <c r="M906" s="201"/>
      <c r="N906" s="201"/>
      <c r="O906" s="201"/>
      <c r="P906" s="113"/>
      <c r="Q906" s="113"/>
      <c r="R906" s="113"/>
      <c r="S906" s="113"/>
      <c r="T906" s="201"/>
      <c r="U906" s="113"/>
      <c r="V906" s="113"/>
      <c r="W906" s="113"/>
      <c r="X906" s="113"/>
      <c r="Y906" s="113"/>
      <c r="Z906" s="113"/>
      <c r="AA906" s="113"/>
      <c r="AB906" s="201"/>
      <c r="AC906" s="113"/>
      <c r="AD906" s="113"/>
      <c r="AE906" s="113"/>
      <c r="AF906" s="113"/>
    </row>
    <row r="907" spans="1:32" x14ac:dyDescent="0.2">
      <c r="A907" s="113"/>
      <c r="B907" s="200"/>
      <c r="C907" s="113"/>
      <c r="D907" s="201"/>
      <c r="E907" s="201"/>
      <c r="F907" s="113"/>
      <c r="G907" s="113"/>
      <c r="H907" s="113"/>
      <c r="I907" s="203"/>
      <c r="J907" s="203"/>
      <c r="K907" s="204"/>
      <c r="L907" s="201"/>
      <c r="M907" s="201"/>
      <c r="N907" s="201"/>
      <c r="O907" s="201"/>
      <c r="P907" s="113"/>
      <c r="Q907" s="113"/>
      <c r="R907" s="113"/>
      <c r="S907" s="113"/>
      <c r="T907" s="201"/>
      <c r="U907" s="113"/>
      <c r="V907" s="113"/>
      <c r="W907" s="113"/>
      <c r="X907" s="113"/>
      <c r="Y907" s="113"/>
      <c r="Z907" s="113"/>
      <c r="AA907" s="113"/>
      <c r="AB907" s="201"/>
      <c r="AC907" s="113"/>
      <c r="AD907" s="113"/>
      <c r="AE907" s="113"/>
      <c r="AF907" s="113"/>
    </row>
    <row r="908" spans="1:32" x14ac:dyDescent="0.2">
      <c r="A908" s="113"/>
      <c r="B908" s="200"/>
      <c r="C908" s="113"/>
      <c r="D908" s="201"/>
      <c r="E908" s="201"/>
      <c r="F908" s="113"/>
      <c r="G908" s="113"/>
      <c r="H908" s="113"/>
      <c r="I908" s="203"/>
      <c r="J908" s="203"/>
      <c r="K908" s="204"/>
      <c r="L908" s="201"/>
      <c r="M908" s="201"/>
      <c r="N908" s="201"/>
      <c r="O908" s="201"/>
      <c r="P908" s="113"/>
      <c r="Q908" s="113"/>
      <c r="R908" s="113"/>
      <c r="S908" s="113"/>
      <c r="T908" s="201"/>
      <c r="U908" s="113"/>
      <c r="V908" s="113"/>
      <c r="W908" s="113"/>
      <c r="X908" s="113"/>
      <c r="Y908" s="113"/>
      <c r="Z908" s="113"/>
      <c r="AA908" s="113"/>
      <c r="AB908" s="201"/>
      <c r="AC908" s="113"/>
      <c r="AD908" s="113"/>
      <c r="AE908" s="113"/>
      <c r="AF908" s="113"/>
    </row>
    <row r="909" spans="1:32" x14ac:dyDescent="0.2">
      <c r="A909" s="113"/>
      <c r="B909" s="200"/>
      <c r="C909" s="113"/>
      <c r="D909" s="201"/>
      <c r="E909" s="201"/>
      <c r="F909" s="113"/>
      <c r="G909" s="113"/>
      <c r="H909" s="113"/>
      <c r="I909" s="203"/>
      <c r="J909" s="203"/>
      <c r="K909" s="204"/>
      <c r="L909" s="201"/>
      <c r="M909" s="201"/>
      <c r="N909" s="201"/>
      <c r="O909" s="201"/>
      <c r="P909" s="113"/>
      <c r="Q909" s="113"/>
      <c r="R909" s="113"/>
      <c r="S909" s="113"/>
      <c r="T909" s="201"/>
      <c r="U909" s="113"/>
      <c r="V909" s="113"/>
      <c r="W909" s="113"/>
      <c r="X909" s="113"/>
      <c r="Y909" s="113"/>
      <c r="Z909" s="113"/>
      <c r="AA909" s="113"/>
      <c r="AB909" s="201"/>
      <c r="AC909" s="113"/>
      <c r="AD909" s="113"/>
      <c r="AE909" s="113"/>
      <c r="AF909" s="113"/>
    </row>
    <row r="910" spans="1:32" x14ac:dyDescent="0.2">
      <c r="A910" s="113"/>
      <c r="B910" s="200"/>
      <c r="C910" s="113"/>
      <c r="D910" s="201"/>
      <c r="E910" s="201"/>
      <c r="F910" s="113"/>
      <c r="G910" s="113"/>
      <c r="H910" s="113"/>
      <c r="I910" s="203"/>
      <c r="J910" s="203"/>
      <c r="K910" s="204"/>
      <c r="L910" s="201"/>
      <c r="M910" s="201"/>
      <c r="N910" s="201"/>
      <c r="O910" s="201"/>
      <c r="P910" s="113"/>
      <c r="Q910" s="113"/>
      <c r="R910" s="113"/>
      <c r="S910" s="113"/>
      <c r="T910" s="201"/>
      <c r="U910" s="113"/>
      <c r="V910" s="113"/>
      <c r="W910" s="113"/>
      <c r="X910" s="113"/>
      <c r="Y910" s="113"/>
      <c r="Z910" s="113"/>
      <c r="AA910" s="113"/>
      <c r="AB910" s="201"/>
      <c r="AC910" s="113"/>
      <c r="AD910" s="113"/>
      <c r="AE910" s="113"/>
      <c r="AF910" s="113"/>
    </row>
    <row r="911" spans="1:32" x14ac:dyDescent="0.2">
      <c r="A911" s="113"/>
      <c r="B911" s="200"/>
      <c r="C911" s="113"/>
      <c r="D911" s="201"/>
      <c r="E911" s="201"/>
      <c r="F911" s="113"/>
      <c r="G911" s="113"/>
      <c r="H911" s="113"/>
      <c r="I911" s="203"/>
      <c r="J911" s="203"/>
      <c r="K911" s="204"/>
      <c r="L911" s="201"/>
      <c r="M911" s="201"/>
      <c r="N911" s="201"/>
      <c r="O911" s="201"/>
      <c r="P911" s="113"/>
      <c r="Q911" s="113"/>
      <c r="R911" s="113"/>
      <c r="S911" s="113"/>
      <c r="T911" s="201"/>
      <c r="U911" s="113"/>
      <c r="V911" s="113"/>
      <c r="W911" s="113"/>
      <c r="X911" s="113"/>
      <c r="Y911" s="113"/>
      <c r="Z911" s="113"/>
      <c r="AA911" s="113"/>
      <c r="AB911" s="201"/>
      <c r="AC911" s="113"/>
      <c r="AD911" s="113"/>
      <c r="AE911" s="113"/>
      <c r="AF911" s="113"/>
    </row>
    <row r="912" spans="1:32" x14ac:dyDescent="0.2">
      <c r="A912" s="113"/>
      <c r="B912" s="200"/>
      <c r="C912" s="113"/>
      <c r="D912" s="201"/>
      <c r="E912" s="201"/>
      <c r="F912" s="113"/>
      <c r="G912" s="113"/>
      <c r="H912" s="113"/>
      <c r="I912" s="203"/>
      <c r="J912" s="203"/>
      <c r="K912" s="204"/>
      <c r="L912" s="201"/>
      <c r="M912" s="201"/>
      <c r="N912" s="201"/>
      <c r="O912" s="201"/>
      <c r="P912" s="113"/>
      <c r="Q912" s="113"/>
      <c r="R912" s="113"/>
      <c r="S912" s="113"/>
      <c r="T912" s="201"/>
      <c r="U912" s="113"/>
      <c r="V912" s="113"/>
      <c r="W912" s="113"/>
      <c r="X912" s="113"/>
      <c r="Y912" s="113"/>
      <c r="Z912" s="113"/>
      <c r="AA912" s="113"/>
      <c r="AB912" s="201"/>
      <c r="AC912" s="113"/>
      <c r="AD912" s="113"/>
      <c r="AE912" s="113"/>
      <c r="AF912" s="113"/>
    </row>
    <row r="913" spans="1:32" x14ac:dyDescent="0.2">
      <c r="A913" s="113"/>
      <c r="B913" s="200"/>
      <c r="C913" s="113"/>
      <c r="D913" s="201"/>
      <c r="E913" s="201"/>
      <c r="F913" s="113"/>
      <c r="G913" s="113"/>
      <c r="H913" s="113"/>
      <c r="I913" s="203"/>
      <c r="J913" s="203"/>
      <c r="K913" s="204"/>
      <c r="L913" s="201"/>
      <c r="M913" s="201"/>
      <c r="N913" s="201"/>
      <c r="O913" s="201"/>
      <c r="P913" s="113"/>
      <c r="Q913" s="113"/>
      <c r="R913" s="113"/>
      <c r="S913" s="113"/>
      <c r="T913" s="201"/>
      <c r="U913" s="113"/>
      <c r="V913" s="113"/>
      <c r="W913" s="113"/>
      <c r="X913" s="113"/>
      <c r="Y913" s="113"/>
      <c r="Z913" s="113"/>
      <c r="AA913" s="113"/>
      <c r="AB913" s="201"/>
      <c r="AC913" s="113"/>
      <c r="AD913" s="113"/>
      <c r="AE913" s="113"/>
      <c r="AF913" s="113"/>
    </row>
    <row r="914" spans="1:32" x14ac:dyDescent="0.2">
      <c r="A914" s="113"/>
      <c r="B914" s="200"/>
      <c r="C914" s="113"/>
      <c r="D914" s="201"/>
      <c r="E914" s="201"/>
      <c r="F914" s="113"/>
      <c r="G914" s="113"/>
      <c r="H914" s="113"/>
      <c r="I914" s="203"/>
      <c r="J914" s="203"/>
      <c r="K914" s="204"/>
      <c r="L914" s="201"/>
      <c r="M914" s="201"/>
      <c r="N914" s="201"/>
      <c r="O914" s="201"/>
      <c r="P914" s="113"/>
      <c r="Q914" s="113"/>
      <c r="R914" s="113"/>
      <c r="S914" s="113"/>
      <c r="T914" s="201"/>
      <c r="U914" s="113"/>
      <c r="V914" s="113"/>
      <c r="W914" s="113"/>
      <c r="X914" s="113"/>
      <c r="Y914" s="113"/>
      <c r="Z914" s="113"/>
      <c r="AA914" s="113"/>
      <c r="AB914" s="201"/>
      <c r="AC914" s="113"/>
      <c r="AD914" s="113"/>
      <c r="AE914" s="113"/>
      <c r="AF914" s="113"/>
    </row>
    <row r="915" spans="1:32" x14ac:dyDescent="0.2">
      <c r="A915" s="113"/>
      <c r="B915" s="200"/>
      <c r="C915" s="113"/>
      <c r="D915" s="201"/>
      <c r="E915" s="201"/>
      <c r="F915" s="113"/>
      <c r="G915" s="113"/>
      <c r="H915" s="113"/>
      <c r="I915" s="203"/>
      <c r="J915" s="203"/>
      <c r="K915" s="204"/>
      <c r="L915" s="201"/>
      <c r="M915" s="201"/>
      <c r="N915" s="201"/>
      <c r="O915" s="201"/>
      <c r="P915" s="113"/>
      <c r="Q915" s="113"/>
      <c r="R915" s="113"/>
      <c r="S915" s="113"/>
      <c r="T915" s="201"/>
      <c r="U915" s="113"/>
      <c r="V915" s="113"/>
      <c r="W915" s="113"/>
      <c r="X915" s="113"/>
      <c r="Y915" s="113"/>
      <c r="Z915" s="113"/>
      <c r="AA915" s="113"/>
      <c r="AB915" s="201"/>
      <c r="AC915" s="113"/>
      <c r="AD915" s="113"/>
      <c r="AE915" s="113"/>
      <c r="AF915" s="113"/>
    </row>
    <row r="916" spans="1:32" x14ac:dyDescent="0.2">
      <c r="A916" s="113"/>
      <c r="B916" s="200"/>
      <c r="C916" s="113"/>
      <c r="D916" s="201"/>
      <c r="E916" s="201"/>
      <c r="F916" s="113"/>
      <c r="G916" s="113"/>
      <c r="H916" s="113"/>
      <c r="I916" s="203"/>
      <c r="J916" s="203"/>
      <c r="K916" s="204"/>
      <c r="L916" s="201"/>
      <c r="M916" s="201"/>
      <c r="N916" s="201"/>
      <c r="O916" s="201"/>
      <c r="P916" s="113"/>
      <c r="Q916" s="113"/>
      <c r="R916" s="113"/>
      <c r="S916" s="113"/>
      <c r="T916" s="201"/>
      <c r="U916" s="113"/>
      <c r="V916" s="113"/>
      <c r="W916" s="113"/>
      <c r="X916" s="113"/>
      <c r="Y916" s="113"/>
      <c r="Z916" s="113"/>
      <c r="AA916" s="113"/>
      <c r="AB916" s="201"/>
      <c r="AC916" s="113"/>
      <c r="AD916" s="113"/>
      <c r="AE916" s="113"/>
      <c r="AF916" s="113"/>
    </row>
    <row r="917" spans="1:32" x14ac:dyDescent="0.2">
      <c r="A917" s="113"/>
      <c r="B917" s="200"/>
      <c r="C917" s="113"/>
      <c r="D917" s="201"/>
      <c r="E917" s="201"/>
      <c r="F917" s="113"/>
      <c r="G917" s="113"/>
      <c r="H917" s="113"/>
      <c r="I917" s="203"/>
      <c r="J917" s="203"/>
      <c r="K917" s="204"/>
      <c r="L917" s="201"/>
      <c r="M917" s="201"/>
      <c r="N917" s="201"/>
      <c r="O917" s="201"/>
      <c r="P917" s="113"/>
      <c r="Q917" s="113"/>
      <c r="R917" s="113"/>
      <c r="S917" s="113"/>
      <c r="T917" s="201"/>
      <c r="U917" s="113"/>
      <c r="V917" s="113"/>
      <c r="W917" s="113"/>
      <c r="X917" s="113"/>
      <c r="Y917" s="113"/>
      <c r="Z917" s="113"/>
      <c r="AA917" s="113"/>
      <c r="AB917" s="201"/>
      <c r="AC917" s="113"/>
      <c r="AD917" s="113"/>
      <c r="AE917" s="113"/>
      <c r="AF917" s="113"/>
    </row>
    <row r="918" spans="1:32" x14ac:dyDescent="0.2">
      <c r="A918" s="113"/>
      <c r="B918" s="200"/>
      <c r="C918" s="113"/>
      <c r="D918" s="201"/>
      <c r="E918" s="201"/>
      <c r="F918" s="113"/>
      <c r="G918" s="113"/>
      <c r="H918" s="113"/>
      <c r="I918" s="203"/>
      <c r="J918" s="203"/>
      <c r="K918" s="204"/>
      <c r="L918" s="201"/>
      <c r="M918" s="201"/>
      <c r="N918" s="201"/>
      <c r="O918" s="201"/>
      <c r="P918" s="113"/>
      <c r="Q918" s="113"/>
      <c r="R918" s="113"/>
      <c r="S918" s="113"/>
      <c r="T918" s="201"/>
      <c r="U918" s="113"/>
      <c r="V918" s="113"/>
      <c r="W918" s="113"/>
      <c r="X918" s="113"/>
      <c r="Y918" s="113"/>
      <c r="Z918" s="113"/>
      <c r="AA918" s="113"/>
      <c r="AB918" s="201"/>
      <c r="AC918" s="113"/>
      <c r="AD918" s="113"/>
      <c r="AE918" s="113"/>
      <c r="AF918" s="113"/>
    </row>
    <row r="919" spans="1:32" x14ac:dyDescent="0.2">
      <c r="A919" s="113"/>
      <c r="B919" s="200"/>
      <c r="C919" s="113"/>
      <c r="D919" s="201"/>
      <c r="E919" s="201"/>
      <c r="F919" s="113"/>
      <c r="G919" s="113"/>
      <c r="H919" s="113"/>
      <c r="I919" s="203"/>
      <c r="J919" s="203"/>
      <c r="K919" s="204"/>
      <c r="L919" s="201"/>
      <c r="M919" s="201"/>
      <c r="N919" s="201"/>
      <c r="O919" s="201"/>
      <c r="P919" s="113"/>
      <c r="Q919" s="113"/>
      <c r="R919" s="113"/>
      <c r="S919" s="113"/>
      <c r="T919" s="201"/>
      <c r="U919" s="113"/>
      <c r="V919" s="113"/>
      <c r="W919" s="113"/>
      <c r="X919" s="113"/>
      <c r="Y919" s="113"/>
      <c r="Z919" s="113"/>
      <c r="AA919" s="113"/>
      <c r="AB919" s="201"/>
      <c r="AC919" s="113"/>
      <c r="AD919" s="113"/>
      <c r="AE919" s="113"/>
      <c r="AF919" s="113"/>
    </row>
    <row r="920" spans="1:32" x14ac:dyDescent="0.2">
      <c r="A920" s="113"/>
      <c r="B920" s="200"/>
      <c r="C920" s="113"/>
      <c r="D920" s="201"/>
      <c r="E920" s="201"/>
      <c r="F920" s="113"/>
      <c r="G920" s="113"/>
      <c r="H920" s="113"/>
      <c r="I920" s="203"/>
      <c r="J920" s="203"/>
      <c r="K920" s="204"/>
      <c r="L920" s="201"/>
      <c r="M920" s="201"/>
      <c r="N920" s="201"/>
      <c r="O920" s="201"/>
      <c r="P920" s="113"/>
      <c r="Q920" s="113"/>
      <c r="R920" s="113"/>
      <c r="S920" s="113"/>
      <c r="T920" s="201"/>
      <c r="U920" s="113"/>
      <c r="V920" s="113"/>
      <c r="W920" s="113"/>
      <c r="X920" s="113"/>
      <c r="Y920" s="113"/>
      <c r="Z920" s="113"/>
      <c r="AA920" s="113"/>
      <c r="AB920" s="201"/>
      <c r="AC920" s="113"/>
      <c r="AD920" s="113"/>
      <c r="AE920" s="113"/>
      <c r="AF920" s="113"/>
    </row>
    <row r="921" spans="1:32" x14ac:dyDescent="0.2">
      <c r="A921" s="113"/>
      <c r="B921" s="200"/>
      <c r="C921" s="113"/>
      <c r="D921" s="201"/>
      <c r="E921" s="201"/>
      <c r="F921" s="113"/>
      <c r="G921" s="113"/>
      <c r="H921" s="113"/>
      <c r="I921" s="203"/>
      <c r="J921" s="203"/>
      <c r="K921" s="204"/>
      <c r="L921" s="201"/>
      <c r="M921" s="201"/>
      <c r="N921" s="201"/>
      <c r="O921" s="201"/>
      <c r="P921" s="113"/>
      <c r="Q921" s="113"/>
      <c r="R921" s="113"/>
      <c r="S921" s="113"/>
      <c r="T921" s="201"/>
      <c r="U921" s="113"/>
      <c r="V921" s="113"/>
      <c r="W921" s="113"/>
      <c r="X921" s="113"/>
      <c r="Y921" s="113"/>
      <c r="Z921" s="113"/>
      <c r="AA921" s="113"/>
      <c r="AB921" s="201"/>
      <c r="AC921" s="113"/>
      <c r="AD921" s="113"/>
      <c r="AE921" s="113"/>
      <c r="AF921" s="113"/>
    </row>
    <row r="922" spans="1:32" x14ac:dyDescent="0.2">
      <c r="A922" s="113"/>
      <c r="B922" s="200"/>
      <c r="C922" s="113"/>
      <c r="D922" s="201"/>
      <c r="E922" s="201"/>
      <c r="F922" s="113"/>
      <c r="G922" s="113"/>
      <c r="H922" s="113"/>
      <c r="I922" s="203"/>
      <c r="J922" s="203"/>
      <c r="K922" s="204"/>
      <c r="L922" s="201"/>
      <c r="M922" s="201"/>
      <c r="N922" s="201"/>
      <c r="O922" s="201"/>
      <c r="P922" s="113"/>
      <c r="Q922" s="113"/>
      <c r="R922" s="113"/>
      <c r="S922" s="113"/>
      <c r="T922" s="201"/>
      <c r="U922" s="113"/>
      <c r="V922" s="113"/>
      <c r="W922" s="113"/>
      <c r="X922" s="113"/>
      <c r="Y922" s="113"/>
      <c r="Z922" s="113"/>
      <c r="AA922" s="113"/>
      <c r="AB922" s="201"/>
      <c r="AC922" s="113"/>
      <c r="AD922" s="113"/>
      <c r="AE922" s="113"/>
      <c r="AF922" s="113"/>
    </row>
    <row r="923" spans="1:32" x14ac:dyDescent="0.2">
      <c r="A923" s="113"/>
      <c r="B923" s="200"/>
      <c r="C923" s="113"/>
      <c r="D923" s="201"/>
      <c r="E923" s="201"/>
      <c r="F923" s="113"/>
      <c r="G923" s="113"/>
      <c r="H923" s="113"/>
      <c r="I923" s="203"/>
      <c r="J923" s="203"/>
      <c r="K923" s="204"/>
      <c r="L923" s="201"/>
      <c r="M923" s="201"/>
      <c r="N923" s="201"/>
      <c r="O923" s="201"/>
      <c r="P923" s="113"/>
      <c r="Q923" s="113"/>
      <c r="R923" s="113"/>
      <c r="S923" s="113"/>
      <c r="T923" s="201"/>
      <c r="U923" s="113"/>
      <c r="V923" s="113"/>
      <c r="W923" s="113"/>
      <c r="X923" s="113"/>
      <c r="Y923" s="113"/>
      <c r="Z923" s="113"/>
      <c r="AA923" s="113"/>
      <c r="AB923" s="201"/>
      <c r="AC923" s="113"/>
      <c r="AD923" s="113"/>
      <c r="AE923" s="113"/>
      <c r="AF923" s="113"/>
    </row>
    <row r="924" spans="1:32" x14ac:dyDescent="0.2">
      <c r="A924" s="113"/>
      <c r="B924" s="200"/>
      <c r="C924" s="113"/>
      <c r="D924" s="201"/>
      <c r="E924" s="201"/>
      <c r="F924" s="113"/>
      <c r="G924" s="113"/>
      <c r="H924" s="113"/>
      <c r="I924" s="203"/>
      <c r="J924" s="203"/>
      <c r="K924" s="204"/>
      <c r="L924" s="201"/>
      <c r="M924" s="201"/>
      <c r="N924" s="201"/>
      <c r="O924" s="201"/>
      <c r="P924" s="113"/>
      <c r="Q924" s="113"/>
      <c r="R924" s="113"/>
      <c r="S924" s="113"/>
      <c r="T924" s="201"/>
      <c r="U924" s="113"/>
      <c r="V924" s="113"/>
      <c r="W924" s="113"/>
      <c r="X924" s="113"/>
      <c r="Y924" s="113"/>
      <c r="Z924" s="113"/>
      <c r="AA924" s="113"/>
      <c r="AB924" s="201"/>
      <c r="AC924" s="113"/>
      <c r="AD924" s="113"/>
      <c r="AE924" s="113"/>
      <c r="AF924" s="113"/>
    </row>
    <row r="925" spans="1:32" x14ac:dyDescent="0.2">
      <c r="A925" s="113"/>
      <c r="B925" s="200"/>
      <c r="C925" s="113"/>
      <c r="D925" s="201"/>
      <c r="E925" s="201"/>
      <c r="F925" s="113"/>
      <c r="G925" s="113"/>
      <c r="H925" s="113"/>
      <c r="I925" s="203"/>
      <c r="J925" s="203"/>
      <c r="K925" s="204"/>
      <c r="L925" s="201"/>
      <c r="M925" s="201"/>
      <c r="N925" s="201"/>
      <c r="O925" s="201"/>
      <c r="P925" s="113"/>
      <c r="Q925" s="113"/>
      <c r="R925" s="113"/>
      <c r="S925" s="113"/>
      <c r="T925" s="201"/>
      <c r="U925" s="113"/>
      <c r="V925" s="113"/>
      <c r="W925" s="113"/>
      <c r="X925" s="113"/>
      <c r="Y925" s="113"/>
      <c r="Z925" s="113"/>
      <c r="AA925" s="113"/>
      <c r="AB925" s="201"/>
      <c r="AC925" s="113"/>
      <c r="AD925" s="113"/>
      <c r="AE925" s="113"/>
      <c r="AF925" s="113"/>
    </row>
    <row r="926" spans="1:32" x14ac:dyDescent="0.2">
      <c r="A926" s="113"/>
      <c r="B926" s="200"/>
      <c r="C926" s="113"/>
      <c r="D926" s="201"/>
      <c r="E926" s="201"/>
      <c r="F926" s="113"/>
      <c r="G926" s="113"/>
      <c r="H926" s="113"/>
      <c r="I926" s="203"/>
      <c r="J926" s="203"/>
      <c r="K926" s="204"/>
      <c r="L926" s="201"/>
      <c r="M926" s="201"/>
      <c r="N926" s="201"/>
      <c r="O926" s="201"/>
      <c r="P926" s="113"/>
      <c r="Q926" s="113"/>
      <c r="R926" s="113"/>
      <c r="S926" s="113"/>
      <c r="T926" s="201"/>
      <c r="U926" s="113"/>
      <c r="V926" s="113"/>
      <c r="W926" s="113"/>
      <c r="X926" s="113"/>
      <c r="Y926" s="113"/>
      <c r="Z926" s="113"/>
      <c r="AA926" s="113"/>
      <c r="AB926" s="201"/>
      <c r="AC926" s="113"/>
      <c r="AD926" s="113"/>
      <c r="AE926" s="113"/>
      <c r="AF926" s="113"/>
    </row>
    <row r="927" spans="1:32" x14ac:dyDescent="0.2">
      <c r="A927" s="113"/>
      <c r="B927" s="200"/>
      <c r="C927" s="113"/>
      <c r="D927" s="201"/>
      <c r="E927" s="201"/>
      <c r="F927" s="113"/>
      <c r="G927" s="113"/>
      <c r="H927" s="113"/>
      <c r="I927" s="203"/>
      <c r="J927" s="203"/>
      <c r="K927" s="204"/>
      <c r="L927" s="201"/>
      <c r="M927" s="201"/>
      <c r="N927" s="201"/>
      <c r="O927" s="201"/>
      <c r="P927" s="113"/>
      <c r="Q927" s="113"/>
      <c r="R927" s="113"/>
      <c r="S927" s="113"/>
      <c r="T927" s="201"/>
      <c r="U927" s="113"/>
      <c r="V927" s="113"/>
      <c r="W927" s="113"/>
      <c r="X927" s="113"/>
      <c r="Y927" s="113"/>
      <c r="Z927" s="113"/>
      <c r="AA927" s="113"/>
      <c r="AB927" s="201"/>
      <c r="AC927" s="113"/>
      <c r="AD927" s="113"/>
      <c r="AE927" s="113"/>
      <c r="AF927" s="113"/>
    </row>
    <row r="928" spans="1:32" x14ac:dyDescent="0.2">
      <c r="A928" s="113"/>
      <c r="B928" s="200"/>
      <c r="C928" s="113"/>
      <c r="D928" s="201"/>
      <c r="E928" s="201"/>
      <c r="F928" s="113"/>
      <c r="G928" s="113"/>
      <c r="H928" s="113"/>
      <c r="I928" s="203"/>
      <c r="J928" s="203"/>
      <c r="K928" s="204"/>
      <c r="L928" s="201"/>
      <c r="M928" s="201"/>
      <c r="N928" s="201"/>
      <c r="O928" s="201"/>
      <c r="P928" s="113"/>
      <c r="Q928" s="113"/>
      <c r="R928" s="113"/>
      <c r="S928" s="113"/>
      <c r="T928" s="201"/>
      <c r="U928" s="113"/>
      <c r="V928" s="113"/>
      <c r="W928" s="113"/>
      <c r="X928" s="113"/>
      <c r="Y928" s="113"/>
      <c r="Z928" s="113"/>
      <c r="AA928" s="113"/>
      <c r="AB928" s="201"/>
      <c r="AC928" s="113"/>
      <c r="AD928" s="113"/>
      <c r="AE928" s="113"/>
      <c r="AF928" s="113"/>
    </row>
    <row r="929" spans="1:32" x14ac:dyDescent="0.2">
      <c r="A929" s="113"/>
      <c r="B929" s="200"/>
      <c r="C929" s="113"/>
      <c r="D929" s="201"/>
      <c r="E929" s="201"/>
      <c r="F929" s="113"/>
      <c r="G929" s="113"/>
      <c r="H929" s="113"/>
      <c r="I929" s="203"/>
      <c r="J929" s="203"/>
      <c r="K929" s="204"/>
      <c r="L929" s="201"/>
      <c r="M929" s="201"/>
      <c r="N929" s="201"/>
      <c r="O929" s="201"/>
      <c r="P929" s="113"/>
      <c r="Q929" s="113"/>
      <c r="R929" s="113"/>
      <c r="S929" s="113"/>
      <c r="T929" s="201"/>
      <c r="U929" s="113"/>
      <c r="V929" s="113"/>
      <c r="W929" s="113"/>
      <c r="X929" s="113"/>
      <c r="Y929" s="113"/>
      <c r="Z929" s="113"/>
      <c r="AA929" s="113"/>
      <c r="AB929" s="201"/>
      <c r="AC929" s="113"/>
      <c r="AD929" s="113"/>
      <c r="AE929" s="113"/>
      <c r="AF929" s="113"/>
    </row>
    <row r="930" spans="1:32" x14ac:dyDescent="0.2">
      <c r="A930" s="113"/>
      <c r="B930" s="200"/>
      <c r="C930" s="113"/>
      <c r="D930" s="201"/>
      <c r="E930" s="201"/>
      <c r="F930" s="113"/>
      <c r="G930" s="113"/>
      <c r="H930" s="113"/>
      <c r="I930" s="203"/>
      <c r="J930" s="203"/>
      <c r="K930" s="204"/>
      <c r="L930" s="201"/>
      <c r="M930" s="201"/>
      <c r="N930" s="201"/>
      <c r="O930" s="201"/>
      <c r="P930" s="113"/>
      <c r="Q930" s="113"/>
      <c r="R930" s="113"/>
      <c r="S930" s="113"/>
      <c r="T930" s="201"/>
      <c r="U930" s="113"/>
      <c r="V930" s="113"/>
      <c r="W930" s="113"/>
      <c r="X930" s="113"/>
      <c r="Y930" s="113"/>
      <c r="Z930" s="113"/>
      <c r="AA930" s="113"/>
      <c r="AB930" s="201"/>
      <c r="AC930" s="113"/>
      <c r="AD930" s="113"/>
      <c r="AE930" s="113"/>
      <c r="AF930" s="113"/>
    </row>
    <row r="931" spans="1:32" x14ac:dyDescent="0.2">
      <c r="A931" s="113"/>
      <c r="B931" s="200"/>
      <c r="C931" s="113"/>
      <c r="D931" s="201"/>
      <c r="E931" s="201"/>
      <c r="F931" s="113"/>
      <c r="G931" s="113"/>
      <c r="H931" s="113"/>
      <c r="I931" s="203"/>
      <c r="J931" s="203"/>
      <c r="K931" s="204"/>
      <c r="L931" s="201"/>
      <c r="M931" s="201"/>
      <c r="N931" s="201"/>
      <c r="O931" s="201"/>
      <c r="P931" s="113"/>
      <c r="Q931" s="113"/>
      <c r="R931" s="113"/>
      <c r="S931" s="113"/>
      <c r="T931" s="201"/>
      <c r="U931" s="113"/>
      <c r="V931" s="113"/>
      <c r="W931" s="113"/>
      <c r="X931" s="113"/>
      <c r="Y931" s="113"/>
      <c r="Z931" s="113"/>
      <c r="AA931" s="113"/>
      <c r="AB931" s="201"/>
      <c r="AC931" s="113"/>
      <c r="AD931" s="113"/>
      <c r="AE931" s="113"/>
      <c r="AF931" s="113"/>
    </row>
    <row r="932" spans="1:32" x14ac:dyDescent="0.2">
      <c r="A932" s="113"/>
      <c r="B932" s="200"/>
      <c r="C932" s="113"/>
      <c r="D932" s="201"/>
      <c r="E932" s="201"/>
      <c r="F932" s="113"/>
      <c r="G932" s="113"/>
      <c r="H932" s="113"/>
      <c r="I932" s="203"/>
      <c r="J932" s="203"/>
      <c r="K932" s="204"/>
      <c r="L932" s="201"/>
      <c r="M932" s="201"/>
      <c r="N932" s="201"/>
      <c r="O932" s="201"/>
      <c r="P932" s="113"/>
      <c r="Q932" s="113"/>
      <c r="R932" s="113"/>
      <c r="S932" s="113"/>
      <c r="T932" s="201"/>
      <c r="U932" s="113"/>
      <c r="V932" s="113"/>
      <c r="W932" s="113"/>
      <c r="X932" s="113"/>
      <c r="Y932" s="113"/>
      <c r="Z932" s="113"/>
      <c r="AA932" s="113"/>
      <c r="AB932" s="201"/>
      <c r="AC932" s="113"/>
      <c r="AD932" s="113"/>
      <c r="AE932" s="113"/>
      <c r="AF932" s="113"/>
    </row>
    <row r="933" spans="1:32" x14ac:dyDescent="0.2">
      <c r="A933" s="113"/>
      <c r="B933" s="200"/>
      <c r="C933" s="113"/>
      <c r="D933" s="201"/>
      <c r="E933" s="201"/>
      <c r="F933" s="113"/>
      <c r="G933" s="113"/>
      <c r="H933" s="113"/>
      <c r="I933" s="203"/>
      <c r="J933" s="203"/>
      <c r="K933" s="204"/>
      <c r="L933" s="201"/>
      <c r="M933" s="201"/>
      <c r="N933" s="201"/>
      <c r="O933" s="201"/>
      <c r="P933" s="113"/>
      <c r="Q933" s="113"/>
      <c r="R933" s="113"/>
      <c r="S933" s="113"/>
      <c r="T933" s="201"/>
      <c r="U933" s="113"/>
      <c r="V933" s="113"/>
      <c r="W933" s="113"/>
      <c r="X933" s="113"/>
      <c r="Y933" s="113"/>
      <c r="Z933" s="113"/>
      <c r="AA933" s="113"/>
      <c r="AB933" s="201"/>
      <c r="AC933" s="113"/>
      <c r="AD933" s="113"/>
      <c r="AE933" s="113"/>
      <c r="AF933" s="113"/>
    </row>
    <row r="934" spans="1:32" x14ac:dyDescent="0.2">
      <c r="A934" s="113"/>
      <c r="B934" s="200"/>
      <c r="C934" s="113"/>
      <c r="D934" s="201"/>
      <c r="E934" s="201"/>
      <c r="F934" s="113"/>
      <c r="G934" s="113"/>
      <c r="H934" s="113"/>
      <c r="I934" s="203"/>
      <c r="J934" s="203"/>
      <c r="K934" s="204"/>
      <c r="L934" s="201"/>
      <c r="M934" s="201"/>
      <c r="N934" s="201"/>
      <c r="O934" s="201"/>
      <c r="P934" s="113"/>
      <c r="Q934" s="113"/>
      <c r="R934" s="113"/>
      <c r="S934" s="113"/>
      <c r="T934" s="201"/>
      <c r="U934" s="113"/>
      <c r="V934" s="113"/>
      <c r="W934" s="113"/>
      <c r="X934" s="113"/>
      <c r="Y934" s="113"/>
      <c r="Z934" s="113"/>
      <c r="AA934" s="113"/>
      <c r="AB934" s="201"/>
      <c r="AC934" s="113"/>
      <c r="AD934" s="113"/>
      <c r="AE934" s="113"/>
      <c r="AF934" s="113"/>
    </row>
    <row r="935" spans="1:32" x14ac:dyDescent="0.2">
      <c r="A935" s="113"/>
      <c r="B935" s="200"/>
      <c r="C935" s="113"/>
      <c r="D935" s="201"/>
      <c r="E935" s="201"/>
      <c r="F935" s="113"/>
      <c r="G935" s="113"/>
      <c r="H935" s="113"/>
      <c r="I935" s="203"/>
      <c r="J935" s="203"/>
      <c r="K935" s="204"/>
      <c r="L935" s="201"/>
      <c r="M935" s="201"/>
      <c r="N935" s="201"/>
      <c r="O935" s="201"/>
      <c r="P935" s="113"/>
      <c r="Q935" s="113"/>
      <c r="R935" s="113"/>
      <c r="S935" s="113"/>
      <c r="T935" s="201"/>
      <c r="U935" s="113"/>
      <c r="V935" s="113"/>
      <c r="W935" s="113"/>
      <c r="X935" s="113"/>
      <c r="Y935" s="113"/>
      <c r="Z935" s="113"/>
      <c r="AA935" s="113"/>
      <c r="AB935" s="201"/>
      <c r="AC935" s="113"/>
      <c r="AD935" s="113"/>
      <c r="AE935" s="113"/>
      <c r="AF935" s="113"/>
    </row>
    <row r="936" spans="1:32" x14ac:dyDescent="0.2">
      <c r="A936" s="113"/>
      <c r="B936" s="200"/>
      <c r="C936" s="113"/>
      <c r="D936" s="201"/>
      <c r="E936" s="201"/>
      <c r="F936" s="113"/>
      <c r="G936" s="113"/>
      <c r="H936" s="113"/>
      <c r="I936" s="203"/>
      <c r="J936" s="203"/>
      <c r="K936" s="204"/>
      <c r="L936" s="201"/>
      <c r="M936" s="201"/>
      <c r="N936" s="201"/>
      <c r="O936" s="201"/>
      <c r="P936" s="113"/>
      <c r="Q936" s="113"/>
      <c r="R936" s="113"/>
      <c r="S936" s="113"/>
      <c r="T936" s="201"/>
      <c r="U936" s="113"/>
      <c r="V936" s="113"/>
      <c r="W936" s="113"/>
      <c r="X936" s="113"/>
      <c r="Y936" s="113"/>
      <c r="Z936" s="113"/>
      <c r="AA936" s="113"/>
      <c r="AB936" s="201"/>
      <c r="AC936" s="113"/>
      <c r="AD936" s="113"/>
      <c r="AE936" s="113"/>
      <c r="AF936" s="113"/>
    </row>
    <row r="937" spans="1:32" x14ac:dyDescent="0.2">
      <c r="A937" s="113"/>
      <c r="B937" s="200"/>
      <c r="C937" s="113"/>
      <c r="D937" s="201"/>
      <c r="E937" s="201"/>
      <c r="F937" s="113"/>
      <c r="G937" s="113"/>
      <c r="H937" s="113"/>
      <c r="I937" s="203"/>
      <c r="J937" s="203"/>
      <c r="K937" s="204"/>
      <c r="L937" s="201"/>
      <c r="M937" s="201"/>
      <c r="N937" s="201"/>
      <c r="O937" s="201"/>
      <c r="P937" s="113"/>
      <c r="Q937" s="113"/>
      <c r="R937" s="113"/>
      <c r="S937" s="113"/>
      <c r="T937" s="201"/>
      <c r="U937" s="113"/>
      <c r="V937" s="113"/>
      <c r="W937" s="113"/>
      <c r="X937" s="113"/>
      <c r="Y937" s="113"/>
      <c r="Z937" s="113"/>
      <c r="AA937" s="113"/>
      <c r="AB937" s="201"/>
      <c r="AC937" s="113"/>
      <c r="AD937" s="113"/>
      <c r="AE937" s="113"/>
      <c r="AF937" s="113"/>
    </row>
    <row r="938" spans="1:32" x14ac:dyDescent="0.2">
      <c r="A938" s="113"/>
      <c r="B938" s="200"/>
      <c r="C938" s="113"/>
      <c r="D938" s="201"/>
      <c r="E938" s="201"/>
      <c r="F938" s="113"/>
      <c r="G938" s="113"/>
      <c r="H938" s="113"/>
      <c r="I938" s="203"/>
      <c r="J938" s="203"/>
      <c r="K938" s="204"/>
      <c r="L938" s="201"/>
      <c r="M938" s="201"/>
      <c r="N938" s="201"/>
      <c r="O938" s="201"/>
      <c r="P938" s="113"/>
      <c r="Q938" s="113"/>
      <c r="R938" s="113"/>
      <c r="S938" s="113"/>
      <c r="T938" s="201"/>
      <c r="U938" s="113"/>
      <c r="V938" s="113"/>
      <c r="W938" s="113"/>
      <c r="X938" s="113"/>
      <c r="Y938" s="113"/>
      <c r="Z938" s="113"/>
      <c r="AA938" s="113"/>
      <c r="AB938" s="201"/>
      <c r="AC938" s="113"/>
      <c r="AD938" s="113"/>
      <c r="AE938" s="113"/>
      <c r="AF938" s="113"/>
    </row>
    <row r="939" spans="1:32" x14ac:dyDescent="0.2">
      <c r="A939" s="113"/>
      <c r="B939" s="200"/>
      <c r="C939" s="113"/>
      <c r="D939" s="201"/>
      <c r="E939" s="201"/>
      <c r="F939" s="113"/>
      <c r="G939" s="113"/>
      <c r="H939" s="113"/>
      <c r="I939" s="203"/>
      <c r="J939" s="203"/>
      <c r="K939" s="204"/>
      <c r="L939" s="201"/>
      <c r="M939" s="201"/>
      <c r="N939" s="201"/>
      <c r="O939" s="201"/>
      <c r="P939" s="113"/>
      <c r="Q939" s="113"/>
      <c r="R939" s="113"/>
      <c r="S939" s="113"/>
      <c r="T939" s="201"/>
      <c r="U939" s="113"/>
      <c r="V939" s="113"/>
      <c r="W939" s="113"/>
      <c r="X939" s="113"/>
      <c r="Y939" s="113"/>
      <c r="Z939" s="113"/>
      <c r="AA939" s="113"/>
      <c r="AB939" s="201"/>
      <c r="AC939" s="113"/>
      <c r="AD939" s="113"/>
      <c r="AE939" s="113"/>
      <c r="AF939" s="113"/>
    </row>
    <row r="940" spans="1:32" x14ac:dyDescent="0.2">
      <c r="A940" s="113"/>
      <c r="B940" s="200"/>
      <c r="C940" s="113"/>
      <c r="D940" s="201"/>
      <c r="E940" s="201"/>
      <c r="F940" s="113"/>
      <c r="G940" s="113"/>
      <c r="H940" s="113"/>
      <c r="I940" s="203"/>
      <c r="J940" s="203"/>
      <c r="K940" s="204"/>
      <c r="L940" s="201"/>
      <c r="M940" s="201"/>
      <c r="N940" s="201"/>
      <c r="O940" s="201"/>
      <c r="P940" s="113"/>
      <c r="Q940" s="113"/>
      <c r="R940" s="113"/>
      <c r="S940" s="113"/>
      <c r="T940" s="201"/>
      <c r="U940" s="113"/>
      <c r="V940" s="113"/>
      <c r="W940" s="113"/>
      <c r="X940" s="113"/>
      <c r="Y940" s="113"/>
      <c r="Z940" s="113"/>
      <c r="AA940" s="113"/>
      <c r="AB940" s="201"/>
      <c r="AC940" s="113"/>
      <c r="AD940" s="113"/>
      <c r="AE940" s="113"/>
      <c r="AF940" s="113"/>
    </row>
    <row r="941" spans="1:32" x14ac:dyDescent="0.2">
      <c r="A941" s="113"/>
      <c r="B941" s="200"/>
      <c r="C941" s="113"/>
      <c r="D941" s="201"/>
      <c r="E941" s="201"/>
      <c r="F941" s="113"/>
      <c r="G941" s="113"/>
      <c r="H941" s="113"/>
      <c r="I941" s="203"/>
      <c r="J941" s="203"/>
      <c r="K941" s="204"/>
      <c r="L941" s="201"/>
      <c r="M941" s="201"/>
      <c r="N941" s="201"/>
      <c r="O941" s="201"/>
      <c r="P941" s="113"/>
      <c r="Q941" s="113"/>
      <c r="R941" s="113"/>
      <c r="S941" s="113"/>
      <c r="T941" s="201"/>
      <c r="U941" s="113"/>
      <c r="V941" s="113"/>
      <c r="W941" s="113"/>
      <c r="X941" s="113"/>
      <c r="Y941" s="113"/>
      <c r="Z941" s="113"/>
      <c r="AA941" s="113"/>
      <c r="AB941" s="201"/>
      <c r="AC941" s="113"/>
      <c r="AD941" s="113"/>
      <c r="AE941" s="113"/>
      <c r="AF941" s="113"/>
    </row>
    <row r="942" spans="1:32" x14ac:dyDescent="0.2">
      <c r="A942" s="113"/>
      <c r="B942" s="200"/>
      <c r="C942" s="113"/>
      <c r="D942" s="201"/>
      <c r="E942" s="201"/>
      <c r="F942" s="113"/>
      <c r="G942" s="113"/>
      <c r="H942" s="113"/>
      <c r="I942" s="203"/>
      <c r="J942" s="203"/>
      <c r="K942" s="204"/>
      <c r="L942" s="201"/>
      <c r="M942" s="201"/>
      <c r="N942" s="201"/>
      <c r="O942" s="201"/>
      <c r="P942" s="113"/>
      <c r="Q942" s="113"/>
      <c r="R942" s="113"/>
      <c r="S942" s="113"/>
      <c r="T942" s="201"/>
      <c r="U942" s="113"/>
      <c r="V942" s="113"/>
      <c r="W942" s="113"/>
      <c r="X942" s="113"/>
      <c r="Y942" s="113"/>
      <c r="Z942" s="113"/>
      <c r="AA942" s="113"/>
      <c r="AB942" s="201"/>
      <c r="AC942" s="113"/>
      <c r="AD942" s="113"/>
      <c r="AE942" s="113"/>
      <c r="AF942" s="113"/>
    </row>
    <row r="943" spans="1:32" x14ac:dyDescent="0.2">
      <c r="A943" s="113"/>
      <c r="B943" s="200"/>
      <c r="C943" s="113"/>
      <c r="D943" s="201"/>
      <c r="E943" s="201"/>
      <c r="F943" s="113"/>
      <c r="G943" s="113"/>
      <c r="H943" s="113"/>
      <c r="I943" s="203"/>
      <c r="J943" s="203"/>
      <c r="K943" s="204"/>
      <c r="L943" s="201"/>
      <c r="M943" s="201"/>
      <c r="N943" s="201"/>
      <c r="O943" s="201"/>
      <c r="P943" s="113"/>
      <c r="Q943" s="113"/>
      <c r="R943" s="113"/>
      <c r="S943" s="113"/>
      <c r="T943" s="201"/>
      <c r="U943" s="113"/>
      <c r="V943" s="113"/>
      <c r="W943" s="113"/>
      <c r="X943" s="113"/>
      <c r="Y943" s="113"/>
      <c r="Z943" s="113"/>
      <c r="AA943" s="113"/>
      <c r="AB943" s="201"/>
      <c r="AC943" s="113"/>
      <c r="AD943" s="113"/>
      <c r="AE943" s="113"/>
      <c r="AF943" s="113"/>
    </row>
    <row r="944" spans="1:32" x14ac:dyDescent="0.2">
      <c r="A944" s="113"/>
      <c r="B944" s="200"/>
      <c r="C944" s="113"/>
      <c r="D944" s="201"/>
      <c r="E944" s="201"/>
      <c r="F944" s="113"/>
      <c r="G944" s="113"/>
      <c r="H944" s="113"/>
      <c r="I944" s="203"/>
      <c r="J944" s="203"/>
      <c r="K944" s="204"/>
      <c r="L944" s="201"/>
      <c r="M944" s="201"/>
      <c r="N944" s="201"/>
      <c r="O944" s="201"/>
      <c r="P944" s="113"/>
      <c r="Q944" s="113"/>
      <c r="R944" s="113"/>
      <c r="S944" s="113"/>
      <c r="T944" s="201"/>
      <c r="U944" s="113"/>
      <c r="V944" s="113"/>
      <c r="W944" s="113"/>
      <c r="X944" s="113"/>
      <c r="Y944" s="113"/>
      <c r="Z944" s="113"/>
      <c r="AA944" s="113"/>
      <c r="AB944" s="201"/>
      <c r="AC944" s="113"/>
      <c r="AD944" s="113"/>
      <c r="AE944" s="113"/>
      <c r="AF944" s="113"/>
    </row>
    <row r="945" spans="1:32" x14ac:dyDescent="0.2">
      <c r="A945" s="113"/>
      <c r="B945" s="200"/>
      <c r="C945" s="113"/>
      <c r="D945" s="201"/>
      <c r="E945" s="201"/>
      <c r="F945" s="113"/>
      <c r="G945" s="113"/>
      <c r="H945" s="113"/>
      <c r="I945" s="203"/>
      <c r="J945" s="203"/>
      <c r="K945" s="204"/>
      <c r="L945" s="201"/>
      <c r="M945" s="201"/>
      <c r="N945" s="201"/>
      <c r="O945" s="201"/>
      <c r="P945" s="113"/>
      <c r="Q945" s="113"/>
      <c r="R945" s="113"/>
      <c r="S945" s="113"/>
      <c r="T945" s="201"/>
      <c r="U945" s="113"/>
      <c r="V945" s="113"/>
      <c r="W945" s="113"/>
      <c r="X945" s="113"/>
      <c r="Y945" s="113"/>
      <c r="Z945" s="113"/>
      <c r="AA945" s="113"/>
      <c r="AB945" s="201"/>
      <c r="AC945" s="113"/>
      <c r="AD945" s="113"/>
      <c r="AE945" s="113"/>
      <c r="AF945" s="113"/>
    </row>
    <row r="946" spans="1:32" x14ac:dyDescent="0.2">
      <c r="A946" s="113"/>
      <c r="B946" s="200"/>
      <c r="C946" s="113"/>
      <c r="D946" s="201"/>
      <c r="E946" s="201"/>
      <c r="F946" s="113"/>
      <c r="G946" s="113"/>
      <c r="H946" s="113"/>
      <c r="I946" s="203"/>
      <c r="J946" s="203"/>
      <c r="K946" s="204"/>
      <c r="L946" s="201"/>
      <c r="M946" s="201"/>
      <c r="N946" s="201"/>
      <c r="O946" s="201"/>
      <c r="P946" s="113"/>
      <c r="Q946" s="113"/>
      <c r="R946" s="113"/>
      <c r="S946" s="113"/>
      <c r="T946" s="201"/>
      <c r="U946" s="113"/>
      <c r="V946" s="113"/>
      <c r="W946" s="113"/>
      <c r="X946" s="113"/>
      <c r="Y946" s="113"/>
      <c r="Z946" s="113"/>
      <c r="AA946" s="113"/>
      <c r="AB946" s="201"/>
      <c r="AC946" s="113"/>
      <c r="AD946" s="113"/>
      <c r="AE946" s="113"/>
      <c r="AF946" s="113"/>
    </row>
    <row r="947" spans="1:32" x14ac:dyDescent="0.2">
      <c r="A947" s="113"/>
      <c r="B947" s="200"/>
      <c r="C947" s="113"/>
      <c r="D947" s="201"/>
      <c r="E947" s="201"/>
      <c r="F947" s="113"/>
      <c r="G947" s="113"/>
      <c r="H947" s="113"/>
      <c r="I947" s="203"/>
      <c r="J947" s="203"/>
      <c r="K947" s="204"/>
      <c r="L947" s="201"/>
      <c r="M947" s="201"/>
      <c r="N947" s="201"/>
      <c r="O947" s="201"/>
      <c r="P947" s="113"/>
      <c r="Q947" s="113"/>
      <c r="R947" s="113"/>
      <c r="S947" s="113"/>
      <c r="T947" s="201"/>
      <c r="U947" s="113"/>
      <c r="V947" s="113"/>
      <c r="W947" s="113"/>
      <c r="X947" s="113"/>
      <c r="Y947" s="113"/>
      <c r="Z947" s="113"/>
      <c r="AA947" s="113"/>
      <c r="AB947" s="201"/>
      <c r="AC947" s="113"/>
      <c r="AD947" s="113"/>
      <c r="AE947" s="113"/>
      <c r="AF947" s="113"/>
    </row>
    <row r="948" spans="1:32" x14ac:dyDescent="0.2">
      <c r="A948" s="113"/>
      <c r="B948" s="200"/>
      <c r="C948" s="113"/>
      <c r="D948" s="201"/>
      <c r="E948" s="201"/>
      <c r="F948" s="113"/>
      <c r="G948" s="113"/>
      <c r="H948" s="113"/>
      <c r="I948" s="203"/>
      <c r="J948" s="203"/>
      <c r="K948" s="204"/>
      <c r="L948" s="201"/>
      <c r="M948" s="201"/>
      <c r="N948" s="201"/>
      <c r="O948" s="201"/>
      <c r="P948" s="113"/>
      <c r="Q948" s="113"/>
      <c r="R948" s="113"/>
      <c r="S948" s="113"/>
      <c r="T948" s="201"/>
      <c r="U948" s="113"/>
      <c r="V948" s="113"/>
      <c r="W948" s="113"/>
      <c r="X948" s="113"/>
      <c r="Y948" s="113"/>
      <c r="Z948" s="113"/>
      <c r="AA948" s="113"/>
      <c r="AB948" s="201"/>
      <c r="AC948" s="113"/>
      <c r="AD948" s="113"/>
      <c r="AE948" s="113"/>
      <c r="AF948" s="113"/>
    </row>
    <row r="949" spans="1:32" x14ac:dyDescent="0.2">
      <c r="A949" s="113"/>
      <c r="B949" s="200"/>
      <c r="C949" s="113"/>
      <c r="D949" s="201"/>
      <c r="E949" s="201"/>
      <c r="F949" s="113"/>
      <c r="G949" s="113"/>
      <c r="H949" s="113"/>
      <c r="I949" s="203"/>
      <c r="J949" s="203"/>
      <c r="K949" s="204"/>
      <c r="L949" s="201"/>
      <c r="M949" s="201"/>
      <c r="N949" s="201"/>
      <c r="O949" s="201"/>
      <c r="P949" s="113"/>
      <c r="Q949" s="113"/>
      <c r="R949" s="113"/>
      <c r="S949" s="113"/>
      <c r="T949" s="201"/>
      <c r="U949" s="113"/>
      <c r="V949" s="113"/>
      <c r="W949" s="113"/>
      <c r="X949" s="113"/>
      <c r="Y949" s="113"/>
      <c r="Z949" s="113"/>
      <c r="AA949" s="113"/>
      <c r="AB949" s="201"/>
      <c r="AC949" s="113"/>
      <c r="AD949" s="113"/>
      <c r="AE949" s="113"/>
      <c r="AF949" s="113"/>
    </row>
    <row r="950" spans="1:32" x14ac:dyDescent="0.2">
      <c r="A950" s="113"/>
      <c r="B950" s="200"/>
      <c r="C950" s="113"/>
      <c r="D950" s="201"/>
      <c r="E950" s="201"/>
      <c r="F950" s="113"/>
      <c r="G950" s="113"/>
      <c r="H950" s="113"/>
      <c r="I950" s="203"/>
      <c r="J950" s="203"/>
      <c r="K950" s="204"/>
      <c r="L950" s="201"/>
      <c r="M950" s="201"/>
      <c r="N950" s="201"/>
      <c r="O950" s="201"/>
      <c r="P950" s="113"/>
      <c r="Q950" s="113"/>
      <c r="R950" s="113"/>
      <c r="S950" s="113"/>
      <c r="T950" s="201"/>
      <c r="U950" s="113"/>
      <c r="V950" s="113"/>
      <c r="W950" s="113"/>
      <c r="X950" s="113"/>
      <c r="Y950" s="113"/>
      <c r="Z950" s="113"/>
      <c r="AA950" s="113"/>
      <c r="AB950" s="201"/>
      <c r="AC950" s="113"/>
      <c r="AD950" s="113"/>
      <c r="AE950" s="113"/>
      <c r="AF950" s="113"/>
    </row>
    <row r="951" spans="1:32" x14ac:dyDescent="0.2">
      <c r="A951" s="113"/>
      <c r="B951" s="200"/>
      <c r="C951" s="113"/>
      <c r="D951" s="201"/>
      <c r="E951" s="201"/>
      <c r="F951" s="113"/>
      <c r="G951" s="113"/>
      <c r="H951" s="113"/>
      <c r="I951" s="203"/>
      <c r="J951" s="203"/>
      <c r="K951" s="204"/>
      <c r="L951" s="201"/>
      <c r="M951" s="201"/>
      <c r="N951" s="201"/>
      <c r="O951" s="201"/>
      <c r="P951" s="113"/>
      <c r="Q951" s="113"/>
      <c r="R951" s="113"/>
      <c r="S951" s="113"/>
      <c r="T951" s="201"/>
      <c r="U951" s="113"/>
      <c r="V951" s="113"/>
      <c r="W951" s="113"/>
      <c r="X951" s="113"/>
      <c r="Y951" s="113"/>
      <c r="Z951" s="113"/>
      <c r="AA951" s="113"/>
      <c r="AB951" s="201"/>
      <c r="AC951" s="113"/>
      <c r="AD951" s="113"/>
      <c r="AE951" s="113"/>
      <c r="AF951" s="113"/>
    </row>
    <row r="952" spans="1:32" x14ac:dyDescent="0.2">
      <c r="A952" s="113"/>
      <c r="B952" s="200"/>
      <c r="C952" s="113"/>
      <c r="D952" s="201"/>
      <c r="E952" s="201"/>
      <c r="F952" s="113"/>
      <c r="G952" s="113"/>
      <c r="H952" s="113"/>
      <c r="I952" s="203"/>
      <c r="J952" s="203"/>
      <c r="K952" s="204"/>
      <c r="L952" s="201"/>
      <c r="M952" s="201"/>
      <c r="N952" s="201"/>
      <c r="O952" s="201"/>
      <c r="P952" s="113"/>
      <c r="Q952" s="113"/>
      <c r="R952" s="113"/>
      <c r="S952" s="113"/>
      <c r="T952" s="201"/>
      <c r="U952" s="113"/>
      <c r="V952" s="113"/>
      <c r="W952" s="113"/>
      <c r="X952" s="113"/>
      <c r="Y952" s="113"/>
      <c r="Z952" s="113"/>
      <c r="AA952" s="113"/>
      <c r="AB952" s="201"/>
      <c r="AC952" s="113"/>
      <c r="AD952" s="113"/>
      <c r="AE952" s="113"/>
      <c r="AF952" s="113"/>
    </row>
    <row r="953" spans="1:32" x14ac:dyDescent="0.2">
      <c r="A953" s="113"/>
      <c r="B953" s="200"/>
      <c r="C953" s="113"/>
      <c r="D953" s="201"/>
      <c r="E953" s="201"/>
      <c r="F953" s="113"/>
      <c r="G953" s="113"/>
      <c r="H953" s="113"/>
      <c r="I953" s="203"/>
      <c r="J953" s="203"/>
      <c r="K953" s="204"/>
      <c r="L953" s="201"/>
      <c r="M953" s="201"/>
      <c r="N953" s="201"/>
      <c r="O953" s="201"/>
      <c r="P953" s="113"/>
      <c r="Q953" s="113"/>
      <c r="R953" s="113"/>
      <c r="S953" s="113"/>
      <c r="T953" s="201"/>
      <c r="U953" s="113"/>
      <c r="V953" s="113"/>
      <c r="W953" s="113"/>
      <c r="X953" s="113"/>
      <c r="Y953" s="113"/>
      <c r="Z953" s="113"/>
      <c r="AA953" s="113"/>
      <c r="AB953" s="201"/>
      <c r="AC953" s="113"/>
      <c r="AD953" s="113"/>
      <c r="AE953" s="113"/>
      <c r="AF953" s="113"/>
    </row>
    <row r="954" spans="1:32" x14ac:dyDescent="0.2">
      <c r="A954" s="113"/>
      <c r="B954" s="200"/>
      <c r="C954" s="113"/>
      <c r="D954" s="201"/>
      <c r="E954" s="201"/>
      <c r="F954" s="113"/>
      <c r="G954" s="113"/>
      <c r="H954" s="113"/>
      <c r="I954" s="203"/>
      <c r="J954" s="203"/>
      <c r="K954" s="204"/>
      <c r="L954" s="201"/>
      <c r="M954" s="201"/>
      <c r="N954" s="201"/>
      <c r="O954" s="201"/>
      <c r="P954" s="113"/>
      <c r="Q954" s="113"/>
      <c r="R954" s="113"/>
      <c r="S954" s="113"/>
      <c r="T954" s="201"/>
      <c r="U954" s="113"/>
      <c r="V954" s="113"/>
      <c r="W954" s="113"/>
      <c r="X954" s="113"/>
      <c r="Y954" s="113"/>
      <c r="Z954" s="113"/>
      <c r="AA954" s="113"/>
      <c r="AB954" s="201"/>
      <c r="AC954" s="113"/>
      <c r="AD954" s="113"/>
      <c r="AE954" s="113"/>
      <c r="AF954" s="113"/>
    </row>
    <row r="955" spans="1:32" x14ac:dyDescent="0.2">
      <c r="A955" s="113"/>
      <c r="B955" s="200"/>
      <c r="C955" s="113"/>
      <c r="D955" s="201"/>
      <c r="E955" s="201"/>
      <c r="F955" s="113"/>
      <c r="G955" s="113"/>
      <c r="H955" s="113"/>
      <c r="I955" s="203"/>
      <c r="J955" s="203"/>
      <c r="K955" s="204"/>
      <c r="L955" s="201"/>
      <c r="M955" s="201"/>
      <c r="N955" s="201"/>
      <c r="O955" s="201"/>
      <c r="P955" s="113"/>
      <c r="Q955" s="113"/>
      <c r="R955" s="113"/>
      <c r="S955" s="113"/>
      <c r="T955" s="201"/>
      <c r="U955" s="113"/>
      <c r="V955" s="113"/>
      <c r="W955" s="113"/>
      <c r="X955" s="113"/>
      <c r="Y955" s="113"/>
      <c r="Z955" s="113"/>
      <c r="AA955" s="113"/>
      <c r="AB955" s="201"/>
      <c r="AC955" s="113"/>
      <c r="AD955" s="113"/>
      <c r="AE955" s="113"/>
      <c r="AF955" s="113"/>
    </row>
    <row r="956" spans="1:32" x14ac:dyDescent="0.2">
      <c r="A956" s="113"/>
      <c r="B956" s="200"/>
      <c r="C956" s="113"/>
      <c r="D956" s="201"/>
      <c r="E956" s="201"/>
      <c r="F956" s="113"/>
      <c r="G956" s="113"/>
      <c r="H956" s="113"/>
      <c r="I956" s="203"/>
      <c r="J956" s="203"/>
      <c r="K956" s="204"/>
      <c r="L956" s="201"/>
      <c r="M956" s="201"/>
      <c r="N956" s="201"/>
      <c r="O956" s="201"/>
      <c r="P956" s="113"/>
      <c r="Q956" s="113"/>
      <c r="R956" s="113"/>
      <c r="S956" s="113"/>
      <c r="T956" s="201"/>
      <c r="U956" s="113"/>
      <c r="V956" s="113"/>
      <c r="W956" s="113"/>
      <c r="X956" s="113"/>
      <c r="Y956" s="113"/>
      <c r="Z956" s="113"/>
      <c r="AA956" s="113"/>
      <c r="AB956" s="201"/>
      <c r="AC956" s="113"/>
      <c r="AD956" s="113"/>
      <c r="AE956" s="113"/>
      <c r="AF956" s="113"/>
    </row>
    <row r="957" spans="1:32" x14ac:dyDescent="0.2">
      <c r="A957" s="113"/>
      <c r="B957" s="200"/>
      <c r="C957" s="113"/>
      <c r="D957" s="201"/>
      <c r="E957" s="201"/>
      <c r="F957" s="113"/>
      <c r="G957" s="113"/>
      <c r="H957" s="113"/>
      <c r="I957" s="203"/>
      <c r="J957" s="203"/>
      <c r="K957" s="204"/>
      <c r="L957" s="201"/>
      <c r="M957" s="201"/>
      <c r="N957" s="201"/>
      <c r="O957" s="201"/>
      <c r="P957" s="113"/>
      <c r="Q957" s="113"/>
      <c r="R957" s="113"/>
      <c r="S957" s="113"/>
      <c r="T957" s="201"/>
      <c r="U957" s="113"/>
      <c r="V957" s="113"/>
      <c r="W957" s="113"/>
      <c r="X957" s="113"/>
      <c r="Y957" s="113"/>
      <c r="Z957" s="113"/>
      <c r="AA957" s="113"/>
      <c r="AB957" s="201"/>
      <c r="AC957" s="113"/>
      <c r="AD957" s="113"/>
      <c r="AE957" s="113"/>
      <c r="AF957" s="113"/>
    </row>
    <row r="958" spans="1:32" x14ac:dyDescent="0.2">
      <c r="A958" s="113"/>
      <c r="B958" s="200"/>
      <c r="C958" s="113"/>
      <c r="D958" s="201"/>
      <c r="E958" s="201"/>
      <c r="F958" s="113"/>
      <c r="G958" s="113"/>
      <c r="H958" s="113"/>
      <c r="I958" s="203"/>
      <c r="J958" s="203"/>
      <c r="K958" s="204"/>
      <c r="L958" s="201"/>
      <c r="M958" s="201"/>
      <c r="N958" s="201"/>
      <c r="O958" s="201"/>
      <c r="P958" s="113"/>
      <c r="Q958" s="113"/>
      <c r="R958" s="113"/>
      <c r="S958" s="113"/>
      <c r="T958" s="201"/>
      <c r="U958" s="113"/>
      <c r="V958" s="113"/>
      <c r="W958" s="113"/>
      <c r="X958" s="113"/>
      <c r="Y958" s="113"/>
      <c r="Z958" s="113"/>
      <c r="AA958" s="113"/>
      <c r="AB958" s="201"/>
      <c r="AC958" s="113"/>
      <c r="AD958" s="113"/>
      <c r="AE958" s="113"/>
      <c r="AF958" s="113"/>
    </row>
    <row r="959" spans="1:32" x14ac:dyDescent="0.2">
      <c r="A959" s="113"/>
      <c r="B959" s="200"/>
      <c r="C959" s="113"/>
      <c r="D959" s="201"/>
      <c r="E959" s="201"/>
      <c r="F959" s="113"/>
      <c r="G959" s="113"/>
      <c r="H959" s="113"/>
      <c r="I959" s="203"/>
      <c r="J959" s="203"/>
      <c r="K959" s="204"/>
      <c r="L959" s="201"/>
      <c r="M959" s="201"/>
      <c r="N959" s="201"/>
      <c r="O959" s="201"/>
      <c r="P959" s="113"/>
      <c r="Q959" s="113"/>
      <c r="R959" s="113"/>
      <c r="S959" s="113"/>
      <c r="T959" s="201"/>
      <c r="U959" s="113"/>
      <c r="V959" s="113"/>
      <c r="W959" s="113"/>
      <c r="X959" s="113"/>
      <c r="Y959" s="113"/>
      <c r="Z959" s="113"/>
      <c r="AA959" s="113"/>
      <c r="AB959" s="201"/>
      <c r="AC959" s="113"/>
      <c r="AD959" s="113"/>
      <c r="AE959" s="113"/>
      <c r="AF959" s="113"/>
    </row>
    <row r="960" spans="1:32" x14ac:dyDescent="0.2">
      <c r="A960" s="113"/>
      <c r="B960" s="200"/>
      <c r="C960" s="113"/>
      <c r="D960" s="201"/>
      <c r="E960" s="201"/>
      <c r="F960" s="113"/>
      <c r="G960" s="113"/>
      <c r="H960" s="113"/>
      <c r="I960" s="203"/>
      <c r="J960" s="203"/>
      <c r="K960" s="204"/>
      <c r="L960" s="201"/>
      <c r="M960" s="201"/>
      <c r="N960" s="201"/>
      <c r="O960" s="201"/>
      <c r="P960" s="113"/>
      <c r="Q960" s="113"/>
      <c r="R960" s="113"/>
      <c r="S960" s="113"/>
      <c r="T960" s="201"/>
      <c r="U960" s="113"/>
      <c r="V960" s="113"/>
      <c r="W960" s="113"/>
      <c r="X960" s="113"/>
      <c r="Y960" s="113"/>
      <c r="Z960" s="113"/>
      <c r="AA960" s="113"/>
      <c r="AB960" s="201"/>
      <c r="AC960" s="113"/>
      <c r="AD960" s="113"/>
      <c r="AE960" s="113"/>
      <c r="AF960" s="113"/>
    </row>
    <row r="961" spans="1:32" x14ac:dyDescent="0.2">
      <c r="A961" s="113"/>
      <c r="B961" s="200"/>
      <c r="C961" s="113"/>
      <c r="D961" s="201"/>
      <c r="E961" s="201"/>
      <c r="F961" s="113"/>
      <c r="G961" s="113"/>
      <c r="H961" s="113"/>
      <c r="I961" s="203"/>
      <c r="J961" s="203"/>
      <c r="K961" s="204"/>
      <c r="L961" s="201"/>
      <c r="M961" s="201"/>
      <c r="N961" s="201"/>
      <c r="O961" s="201"/>
      <c r="P961" s="113"/>
      <c r="Q961" s="113"/>
      <c r="R961" s="113"/>
      <c r="S961" s="113"/>
      <c r="T961" s="201"/>
      <c r="U961" s="113"/>
      <c r="V961" s="113"/>
      <c r="W961" s="113"/>
      <c r="X961" s="113"/>
      <c r="Y961" s="113"/>
      <c r="Z961" s="113"/>
      <c r="AA961" s="113"/>
      <c r="AB961" s="201"/>
      <c r="AC961" s="113"/>
      <c r="AD961" s="113"/>
      <c r="AE961" s="113"/>
      <c r="AF961" s="113"/>
    </row>
    <row r="962" spans="1:32" x14ac:dyDescent="0.2">
      <c r="A962" s="113"/>
      <c r="B962" s="200"/>
      <c r="C962" s="113"/>
      <c r="D962" s="201"/>
      <c r="E962" s="201"/>
      <c r="F962" s="113"/>
      <c r="G962" s="113"/>
      <c r="H962" s="113"/>
      <c r="I962" s="203"/>
      <c r="J962" s="203"/>
      <c r="K962" s="204"/>
      <c r="L962" s="201"/>
      <c r="M962" s="201"/>
      <c r="N962" s="201"/>
      <c r="O962" s="201"/>
      <c r="P962" s="113"/>
      <c r="Q962" s="113"/>
      <c r="R962" s="113"/>
      <c r="S962" s="113"/>
      <c r="T962" s="201"/>
      <c r="U962" s="113"/>
      <c r="V962" s="113"/>
      <c r="W962" s="113"/>
      <c r="X962" s="113"/>
      <c r="Y962" s="113"/>
      <c r="Z962" s="113"/>
      <c r="AA962" s="113"/>
      <c r="AB962" s="201"/>
      <c r="AC962" s="113"/>
      <c r="AD962" s="113"/>
      <c r="AE962" s="113"/>
      <c r="AF962" s="113"/>
    </row>
    <row r="963" spans="1:32" x14ac:dyDescent="0.2">
      <c r="A963" s="113"/>
      <c r="B963" s="200"/>
      <c r="C963" s="113"/>
      <c r="D963" s="201"/>
      <c r="E963" s="201"/>
      <c r="F963" s="113"/>
      <c r="G963" s="113"/>
      <c r="H963" s="113"/>
      <c r="I963" s="203"/>
      <c r="J963" s="203"/>
      <c r="K963" s="204"/>
      <c r="L963" s="201"/>
      <c r="M963" s="201"/>
      <c r="N963" s="201"/>
      <c r="O963" s="201"/>
      <c r="P963" s="113"/>
      <c r="Q963" s="113"/>
      <c r="R963" s="113"/>
      <c r="S963" s="113"/>
      <c r="T963" s="201"/>
      <c r="U963" s="113"/>
      <c r="V963" s="113"/>
      <c r="W963" s="113"/>
      <c r="X963" s="113"/>
      <c r="Y963" s="113"/>
      <c r="Z963" s="113"/>
      <c r="AA963" s="113"/>
      <c r="AB963" s="201"/>
      <c r="AC963" s="113"/>
      <c r="AD963" s="113"/>
      <c r="AE963" s="113"/>
      <c r="AF963" s="113"/>
    </row>
    <row r="964" spans="1:32" x14ac:dyDescent="0.2">
      <c r="A964" s="113"/>
      <c r="B964" s="200"/>
      <c r="C964" s="113"/>
      <c r="D964" s="201"/>
      <c r="E964" s="201"/>
      <c r="F964" s="113"/>
      <c r="G964" s="113"/>
      <c r="H964" s="113"/>
      <c r="I964" s="203"/>
      <c r="J964" s="203"/>
      <c r="K964" s="204"/>
      <c r="L964" s="201"/>
      <c r="M964" s="201"/>
      <c r="N964" s="201"/>
      <c r="O964" s="201"/>
      <c r="P964" s="113"/>
      <c r="Q964" s="113"/>
      <c r="R964" s="113"/>
      <c r="S964" s="113"/>
      <c r="T964" s="201"/>
      <c r="U964" s="113"/>
      <c r="V964" s="113"/>
      <c r="W964" s="113"/>
      <c r="X964" s="113"/>
      <c r="Y964" s="113"/>
      <c r="Z964" s="113"/>
      <c r="AA964" s="113"/>
      <c r="AB964" s="201"/>
      <c r="AC964" s="113"/>
      <c r="AD964" s="113"/>
      <c r="AE964" s="113"/>
      <c r="AF964" s="113"/>
    </row>
    <row r="965" spans="1:32" x14ac:dyDescent="0.2">
      <c r="A965" s="113"/>
      <c r="B965" s="200"/>
      <c r="C965" s="113"/>
      <c r="D965" s="201"/>
      <c r="E965" s="201"/>
      <c r="F965" s="113"/>
      <c r="G965" s="113"/>
      <c r="H965" s="113"/>
      <c r="I965" s="203"/>
      <c r="J965" s="203"/>
      <c r="K965" s="204"/>
      <c r="L965" s="201"/>
      <c r="M965" s="201"/>
      <c r="N965" s="201"/>
      <c r="O965" s="201"/>
      <c r="P965" s="113"/>
      <c r="Q965" s="113"/>
      <c r="R965" s="113"/>
      <c r="S965" s="113"/>
      <c r="T965" s="201"/>
      <c r="U965" s="113"/>
      <c r="V965" s="113"/>
      <c r="W965" s="113"/>
      <c r="X965" s="113"/>
      <c r="Y965" s="113"/>
      <c r="Z965" s="113"/>
      <c r="AA965" s="113"/>
      <c r="AB965" s="201"/>
      <c r="AC965" s="113"/>
      <c r="AD965" s="113"/>
      <c r="AE965" s="113"/>
      <c r="AF965" s="113"/>
    </row>
    <row r="966" spans="1:32" x14ac:dyDescent="0.2">
      <c r="A966" s="113"/>
      <c r="B966" s="200"/>
      <c r="C966" s="113"/>
      <c r="D966" s="201"/>
      <c r="E966" s="201"/>
      <c r="F966" s="113"/>
      <c r="G966" s="113"/>
      <c r="H966" s="113"/>
      <c r="I966" s="203"/>
      <c r="J966" s="203"/>
      <c r="K966" s="204"/>
      <c r="L966" s="201"/>
      <c r="M966" s="201"/>
      <c r="N966" s="201"/>
      <c r="O966" s="201"/>
      <c r="P966" s="113"/>
      <c r="Q966" s="113"/>
      <c r="R966" s="113"/>
      <c r="S966" s="113"/>
      <c r="T966" s="201"/>
      <c r="U966" s="113"/>
      <c r="V966" s="113"/>
      <c r="W966" s="113"/>
      <c r="X966" s="113"/>
      <c r="Y966" s="113"/>
      <c r="Z966" s="113"/>
      <c r="AA966" s="113"/>
      <c r="AB966" s="201"/>
      <c r="AC966" s="113"/>
      <c r="AD966" s="113"/>
      <c r="AE966" s="113"/>
      <c r="AF966" s="113"/>
    </row>
    <row r="967" spans="1:32" x14ac:dyDescent="0.2">
      <c r="A967" s="113"/>
      <c r="B967" s="200"/>
      <c r="C967" s="113"/>
      <c r="D967" s="201"/>
      <c r="E967" s="201"/>
      <c r="F967" s="113"/>
      <c r="G967" s="113"/>
      <c r="H967" s="113"/>
      <c r="I967" s="203"/>
      <c r="J967" s="203"/>
      <c r="K967" s="204"/>
      <c r="L967" s="201"/>
      <c r="M967" s="201"/>
      <c r="N967" s="201"/>
      <c r="O967" s="201"/>
      <c r="P967" s="113"/>
      <c r="Q967" s="113"/>
      <c r="R967" s="113"/>
      <c r="S967" s="113"/>
      <c r="T967" s="201"/>
      <c r="U967" s="113"/>
      <c r="V967" s="113"/>
      <c r="W967" s="113"/>
      <c r="X967" s="113"/>
      <c r="Y967" s="113"/>
      <c r="Z967" s="113"/>
      <c r="AA967" s="113"/>
      <c r="AB967" s="201"/>
      <c r="AC967" s="113"/>
      <c r="AD967" s="113"/>
      <c r="AE967" s="113"/>
      <c r="AF967" s="113"/>
    </row>
    <row r="968" spans="1:32" x14ac:dyDescent="0.2">
      <c r="A968" s="113"/>
      <c r="B968" s="200"/>
      <c r="C968" s="113"/>
      <c r="D968" s="201"/>
      <c r="E968" s="201"/>
      <c r="F968" s="113"/>
      <c r="G968" s="113"/>
      <c r="H968" s="113"/>
      <c r="I968" s="203"/>
      <c r="J968" s="203"/>
      <c r="K968" s="204"/>
      <c r="L968" s="201"/>
      <c r="M968" s="201"/>
      <c r="N968" s="201"/>
      <c r="O968" s="201"/>
      <c r="P968" s="113"/>
      <c r="Q968" s="113"/>
      <c r="R968" s="113"/>
      <c r="S968" s="113"/>
      <c r="T968" s="201"/>
      <c r="U968" s="113"/>
      <c r="V968" s="113"/>
      <c r="W968" s="113"/>
      <c r="X968" s="113"/>
      <c r="Y968" s="113"/>
      <c r="Z968" s="113"/>
      <c r="AA968" s="113"/>
      <c r="AB968" s="201"/>
      <c r="AC968" s="113"/>
      <c r="AD968" s="113"/>
      <c r="AE968" s="113"/>
      <c r="AF968" s="113"/>
    </row>
    <row r="969" spans="1:32" x14ac:dyDescent="0.2">
      <c r="A969" s="113"/>
      <c r="B969" s="200"/>
      <c r="C969" s="113"/>
      <c r="D969" s="201"/>
      <c r="E969" s="201"/>
      <c r="F969" s="113"/>
      <c r="G969" s="113"/>
      <c r="H969" s="113"/>
      <c r="I969" s="203"/>
      <c r="J969" s="203"/>
      <c r="K969" s="204"/>
      <c r="L969" s="201"/>
      <c r="M969" s="201"/>
      <c r="N969" s="201"/>
      <c r="O969" s="201"/>
      <c r="P969" s="113"/>
      <c r="Q969" s="113"/>
      <c r="R969" s="113"/>
      <c r="S969" s="113"/>
      <c r="T969" s="201"/>
      <c r="U969" s="113"/>
      <c r="V969" s="113"/>
      <c r="W969" s="113"/>
      <c r="X969" s="113"/>
      <c r="Y969" s="113"/>
      <c r="Z969" s="113"/>
      <c r="AA969" s="113"/>
      <c r="AB969" s="201"/>
      <c r="AC969" s="113"/>
      <c r="AD969" s="113"/>
      <c r="AE969" s="113"/>
      <c r="AF969" s="113"/>
    </row>
    <row r="970" spans="1:32" x14ac:dyDescent="0.2">
      <c r="A970" s="113"/>
      <c r="B970" s="200"/>
      <c r="C970" s="113"/>
      <c r="D970" s="201"/>
      <c r="E970" s="201"/>
      <c r="F970" s="113"/>
      <c r="G970" s="113"/>
      <c r="H970" s="113"/>
      <c r="I970" s="203"/>
      <c r="J970" s="203"/>
      <c r="K970" s="204"/>
      <c r="L970" s="201"/>
      <c r="M970" s="201"/>
      <c r="N970" s="201"/>
      <c r="O970" s="201"/>
      <c r="P970" s="113"/>
      <c r="Q970" s="113"/>
      <c r="R970" s="113"/>
      <c r="S970" s="113"/>
      <c r="T970" s="201"/>
      <c r="U970" s="113"/>
      <c r="V970" s="113"/>
      <c r="W970" s="113"/>
      <c r="X970" s="113"/>
      <c r="Y970" s="113"/>
      <c r="Z970" s="113"/>
      <c r="AA970" s="113"/>
      <c r="AB970" s="201"/>
      <c r="AC970" s="113"/>
      <c r="AD970" s="113"/>
      <c r="AE970" s="113"/>
      <c r="AF970" s="113"/>
    </row>
    <row r="971" spans="1:32" x14ac:dyDescent="0.2">
      <c r="A971" s="113"/>
      <c r="B971" s="200"/>
      <c r="C971" s="113"/>
      <c r="D971" s="201"/>
      <c r="E971" s="201"/>
      <c r="F971" s="113"/>
      <c r="G971" s="113"/>
      <c r="H971" s="113"/>
      <c r="I971" s="203"/>
      <c r="J971" s="203"/>
      <c r="K971" s="204"/>
      <c r="L971" s="201"/>
      <c r="M971" s="201"/>
      <c r="N971" s="201"/>
      <c r="O971" s="201"/>
      <c r="P971" s="113"/>
      <c r="Q971" s="113"/>
      <c r="R971" s="113"/>
      <c r="S971" s="113"/>
      <c r="T971" s="201"/>
      <c r="U971" s="113"/>
      <c r="V971" s="113"/>
      <c r="W971" s="113"/>
      <c r="X971" s="113"/>
      <c r="Y971" s="113"/>
      <c r="Z971" s="113"/>
      <c r="AA971" s="113"/>
      <c r="AB971" s="201"/>
      <c r="AC971" s="113"/>
      <c r="AD971" s="113"/>
      <c r="AE971" s="113"/>
      <c r="AF971" s="113"/>
    </row>
    <row r="972" spans="1:32" x14ac:dyDescent="0.2">
      <c r="A972" s="113"/>
      <c r="B972" s="200"/>
      <c r="C972" s="113"/>
      <c r="D972" s="201"/>
      <c r="E972" s="201"/>
      <c r="F972" s="113"/>
      <c r="G972" s="113"/>
      <c r="H972" s="113"/>
      <c r="I972" s="203"/>
      <c r="J972" s="203"/>
      <c r="K972" s="204"/>
      <c r="L972" s="201"/>
      <c r="M972" s="201"/>
      <c r="N972" s="201"/>
      <c r="O972" s="201"/>
      <c r="P972" s="113"/>
      <c r="Q972" s="113"/>
      <c r="R972" s="113"/>
      <c r="S972" s="113"/>
      <c r="T972" s="201"/>
      <c r="U972" s="113"/>
      <c r="V972" s="113"/>
      <c r="W972" s="113"/>
      <c r="X972" s="113"/>
      <c r="Y972" s="113"/>
      <c r="Z972" s="113"/>
      <c r="AA972" s="113"/>
      <c r="AB972" s="201"/>
      <c r="AC972" s="113"/>
      <c r="AD972" s="113"/>
      <c r="AE972" s="113"/>
      <c r="AF972" s="113"/>
    </row>
    <row r="973" spans="1:32" x14ac:dyDescent="0.2">
      <c r="A973" s="113"/>
      <c r="B973" s="200"/>
      <c r="C973" s="113"/>
      <c r="D973" s="201"/>
      <c r="E973" s="201"/>
      <c r="F973" s="113"/>
      <c r="G973" s="113"/>
      <c r="H973" s="113"/>
      <c r="I973" s="203"/>
      <c r="J973" s="203"/>
      <c r="K973" s="204"/>
      <c r="L973" s="201"/>
      <c r="M973" s="201"/>
      <c r="N973" s="201"/>
      <c r="O973" s="201"/>
      <c r="P973" s="113"/>
      <c r="Q973" s="113"/>
      <c r="R973" s="113"/>
      <c r="S973" s="113"/>
      <c r="T973" s="201"/>
      <c r="U973" s="113"/>
      <c r="V973" s="113"/>
      <c r="W973" s="113"/>
      <c r="X973" s="113"/>
      <c r="Y973" s="113"/>
      <c r="Z973" s="113"/>
      <c r="AA973" s="113"/>
      <c r="AB973" s="201"/>
      <c r="AC973" s="113"/>
      <c r="AD973" s="113"/>
      <c r="AE973" s="113"/>
      <c r="AF973" s="113"/>
    </row>
    <row r="974" spans="1:32" x14ac:dyDescent="0.2">
      <c r="A974" s="113"/>
      <c r="B974" s="200"/>
      <c r="C974" s="113"/>
      <c r="D974" s="201"/>
      <c r="E974" s="201"/>
      <c r="F974" s="113"/>
      <c r="G974" s="113"/>
      <c r="H974" s="113"/>
      <c r="I974" s="203"/>
      <c r="J974" s="203"/>
      <c r="K974" s="204"/>
      <c r="L974" s="201"/>
      <c r="M974" s="201"/>
      <c r="N974" s="201"/>
      <c r="O974" s="201"/>
      <c r="P974" s="113"/>
      <c r="Q974" s="113"/>
      <c r="R974" s="113"/>
      <c r="S974" s="113"/>
      <c r="T974" s="201"/>
      <c r="U974" s="113"/>
      <c r="V974" s="113"/>
      <c r="W974" s="113"/>
      <c r="X974" s="113"/>
      <c r="Y974" s="113"/>
      <c r="Z974" s="113"/>
      <c r="AA974" s="113"/>
      <c r="AB974" s="201"/>
      <c r="AC974" s="113"/>
      <c r="AD974" s="113"/>
      <c r="AE974" s="113"/>
      <c r="AF974" s="113"/>
    </row>
    <row r="975" spans="1:32" x14ac:dyDescent="0.2">
      <c r="A975" s="113"/>
      <c r="B975" s="200"/>
      <c r="C975" s="113"/>
      <c r="D975" s="201"/>
      <c r="E975" s="201"/>
      <c r="F975" s="113"/>
      <c r="G975" s="113"/>
      <c r="H975" s="113"/>
      <c r="I975" s="203"/>
      <c r="J975" s="203"/>
      <c r="K975" s="204"/>
      <c r="L975" s="201"/>
      <c r="M975" s="201"/>
      <c r="N975" s="201"/>
      <c r="O975" s="201"/>
      <c r="P975" s="113"/>
      <c r="Q975" s="113"/>
      <c r="R975" s="113"/>
      <c r="S975" s="113"/>
      <c r="T975" s="201"/>
      <c r="U975" s="113"/>
      <c r="V975" s="113"/>
      <c r="W975" s="113"/>
      <c r="X975" s="113"/>
      <c r="Y975" s="113"/>
      <c r="Z975" s="113"/>
      <c r="AA975" s="113"/>
      <c r="AB975" s="201"/>
      <c r="AC975" s="113"/>
      <c r="AD975" s="113"/>
      <c r="AE975" s="113"/>
      <c r="AF975" s="113"/>
    </row>
    <row r="976" spans="1:32" x14ac:dyDescent="0.2">
      <c r="A976" s="113"/>
      <c r="B976" s="200"/>
      <c r="C976" s="113"/>
      <c r="D976" s="201"/>
      <c r="E976" s="201"/>
      <c r="F976" s="113"/>
      <c r="G976" s="113"/>
      <c r="H976" s="113"/>
      <c r="I976" s="203"/>
      <c r="J976" s="203"/>
      <c r="K976" s="204"/>
      <c r="L976" s="201"/>
      <c r="M976" s="201"/>
      <c r="N976" s="201"/>
      <c r="O976" s="201"/>
      <c r="P976" s="113"/>
      <c r="Q976" s="113"/>
      <c r="R976" s="113"/>
      <c r="S976" s="113"/>
      <c r="T976" s="201"/>
      <c r="U976" s="113"/>
      <c r="V976" s="113"/>
      <c r="W976" s="113"/>
      <c r="X976" s="113"/>
      <c r="Y976" s="113"/>
      <c r="Z976" s="113"/>
      <c r="AA976" s="113"/>
      <c r="AB976" s="201"/>
      <c r="AC976" s="113"/>
      <c r="AD976" s="113"/>
      <c r="AE976" s="113"/>
      <c r="AF976" s="113"/>
    </row>
    <row r="977" spans="1:32" x14ac:dyDescent="0.2">
      <c r="A977" s="113"/>
      <c r="B977" s="200"/>
      <c r="C977" s="113"/>
      <c r="D977" s="201"/>
      <c r="E977" s="201"/>
      <c r="F977" s="113"/>
      <c r="G977" s="113"/>
      <c r="H977" s="113"/>
      <c r="I977" s="203"/>
      <c r="J977" s="203"/>
      <c r="K977" s="204"/>
      <c r="L977" s="201"/>
      <c r="M977" s="201"/>
      <c r="N977" s="201"/>
      <c r="O977" s="201"/>
      <c r="P977" s="113"/>
      <c r="Q977" s="113"/>
      <c r="R977" s="113"/>
      <c r="S977" s="113"/>
      <c r="T977" s="201"/>
      <c r="U977" s="113"/>
      <c r="V977" s="113"/>
      <c r="W977" s="113"/>
      <c r="X977" s="113"/>
      <c r="Y977" s="113"/>
      <c r="Z977" s="113"/>
      <c r="AA977" s="113"/>
      <c r="AB977" s="201"/>
      <c r="AC977" s="113"/>
      <c r="AD977" s="113"/>
      <c r="AE977" s="113"/>
      <c r="AF977" s="113"/>
    </row>
    <row r="978" spans="1:32" x14ac:dyDescent="0.2">
      <c r="A978" s="113"/>
      <c r="B978" s="200"/>
      <c r="C978" s="113"/>
      <c r="D978" s="201"/>
      <c r="E978" s="201"/>
      <c r="F978" s="113"/>
      <c r="G978" s="113"/>
      <c r="H978" s="113"/>
      <c r="I978" s="203"/>
      <c r="J978" s="203"/>
      <c r="K978" s="204"/>
      <c r="L978" s="201"/>
      <c r="M978" s="201"/>
      <c r="N978" s="201"/>
      <c r="O978" s="201"/>
      <c r="P978" s="113"/>
      <c r="Q978" s="113"/>
      <c r="R978" s="113"/>
      <c r="S978" s="113"/>
      <c r="T978" s="201"/>
      <c r="U978" s="113"/>
      <c r="V978" s="113"/>
      <c r="W978" s="113"/>
      <c r="X978" s="113"/>
      <c r="Y978" s="113"/>
      <c r="Z978" s="113"/>
      <c r="AA978" s="113"/>
      <c r="AB978" s="201"/>
      <c r="AC978" s="113"/>
      <c r="AD978" s="113"/>
      <c r="AE978" s="113"/>
      <c r="AF978" s="113"/>
    </row>
    <row r="979" spans="1:32" x14ac:dyDescent="0.2">
      <c r="A979" s="113"/>
      <c r="B979" s="200"/>
      <c r="C979" s="113"/>
      <c r="D979" s="201"/>
      <c r="E979" s="201"/>
      <c r="F979" s="113"/>
      <c r="G979" s="113"/>
      <c r="H979" s="113"/>
      <c r="I979" s="203"/>
      <c r="J979" s="203"/>
      <c r="K979" s="204"/>
      <c r="L979" s="201"/>
      <c r="M979" s="201"/>
      <c r="N979" s="201"/>
      <c r="O979" s="201"/>
      <c r="P979" s="113"/>
      <c r="Q979" s="113"/>
      <c r="R979" s="113"/>
      <c r="S979" s="113"/>
      <c r="T979" s="201"/>
      <c r="U979" s="113"/>
      <c r="V979" s="113"/>
      <c r="W979" s="113"/>
      <c r="X979" s="113"/>
      <c r="Y979" s="113"/>
      <c r="Z979" s="113"/>
      <c r="AA979" s="113"/>
      <c r="AB979" s="201"/>
      <c r="AC979" s="113"/>
      <c r="AD979" s="113"/>
      <c r="AE979" s="113"/>
      <c r="AF979" s="113"/>
    </row>
    <row r="980" spans="1:32" x14ac:dyDescent="0.2">
      <c r="A980" s="113"/>
      <c r="B980" s="200"/>
      <c r="C980" s="113"/>
      <c r="D980" s="201"/>
      <c r="E980" s="201"/>
      <c r="F980" s="113"/>
      <c r="G980" s="113"/>
      <c r="H980" s="113"/>
      <c r="I980" s="203"/>
      <c r="J980" s="203"/>
      <c r="K980" s="204"/>
      <c r="L980" s="201"/>
      <c r="M980" s="201"/>
      <c r="N980" s="201"/>
      <c r="O980" s="201"/>
      <c r="P980" s="113"/>
      <c r="Q980" s="113"/>
      <c r="R980" s="113"/>
      <c r="S980" s="113"/>
      <c r="T980" s="201"/>
      <c r="U980" s="113"/>
      <c r="V980" s="113"/>
      <c r="W980" s="113"/>
      <c r="X980" s="113"/>
      <c r="Y980" s="113"/>
      <c r="Z980" s="113"/>
      <c r="AA980" s="113"/>
      <c r="AB980" s="201"/>
      <c r="AC980" s="113"/>
      <c r="AD980" s="113"/>
      <c r="AE980" s="113"/>
      <c r="AF980" s="113"/>
    </row>
    <row r="981" spans="1:32" x14ac:dyDescent="0.2">
      <c r="A981" s="113"/>
      <c r="B981" s="200"/>
      <c r="C981" s="113"/>
      <c r="D981" s="201"/>
      <c r="E981" s="201"/>
      <c r="F981" s="113"/>
      <c r="G981" s="113"/>
      <c r="H981" s="113"/>
      <c r="I981" s="203"/>
      <c r="J981" s="203"/>
      <c r="K981" s="204"/>
      <c r="L981" s="201"/>
      <c r="M981" s="201"/>
      <c r="N981" s="201"/>
      <c r="O981" s="201"/>
      <c r="P981" s="113"/>
      <c r="Q981" s="113"/>
      <c r="R981" s="113"/>
      <c r="S981" s="113"/>
      <c r="T981" s="201"/>
      <c r="U981" s="113"/>
      <c r="V981" s="113"/>
      <c r="W981" s="113"/>
      <c r="X981" s="113"/>
      <c r="Y981" s="113"/>
      <c r="Z981" s="113"/>
      <c r="AA981" s="113"/>
      <c r="AB981" s="201"/>
      <c r="AC981" s="113"/>
      <c r="AD981" s="113"/>
      <c r="AE981" s="113"/>
      <c r="AF981" s="113"/>
    </row>
    <row r="982" spans="1:32" x14ac:dyDescent="0.2">
      <c r="A982" s="113"/>
      <c r="B982" s="200"/>
      <c r="C982" s="113"/>
      <c r="D982" s="201"/>
      <c r="E982" s="201"/>
      <c r="F982" s="113"/>
      <c r="G982" s="113"/>
      <c r="H982" s="113"/>
      <c r="I982" s="203"/>
      <c r="J982" s="203"/>
      <c r="K982" s="204"/>
      <c r="L982" s="201"/>
      <c r="M982" s="201"/>
      <c r="N982" s="201"/>
      <c r="O982" s="201"/>
      <c r="P982" s="113"/>
      <c r="Q982" s="113"/>
      <c r="R982" s="113"/>
      <c r="S982" s="113"/>
      <c r="T982" s="201"/>
      <c r="U982" s="113"/>
      <c r="V982" s="113"/>
      <c r="W982" s="113"/>
      <c r="X982" s="113"/>
      <c r="Y982" s="113"/>
      <c r="Z982" s="113"/>
      <c r="AA982" s="113"/>
      <c r="AB982" s="201"/>
      <c r="AC982" s="113"/>
      <c r="AD982" s="113"/>
      <c r="AE982" s="113"/>
      <c r="AF982" s="113"/>
    </row>
    <row r="983" spans="1:32" x14ac:dyDescent="0.2">
      <c r="A983" s="113"/>
      <c r="B983" s="200"/>
      <c r="C983" s="113"/>
      <c r="D983" s="201"/>
      <c r="E983" s="201"/>
      <c r="F983" s="113"/>
      <c r="G983" s="113"/>
      <c r="H983" s="113"/>
      <c r="I983" s="203"/>
      <c r="J983" s="203"/>
      <c r="K983" s="204"/>
      <c r="L983" s="201"/>
      <c r="M983" s="201"/>
      <c r="N983" s="201"/>
      <c r="O983" s="201"/>
      <c r="P983" s="113"/>
      <c r="Q983" s="113"/>
      <c r="R983" s="113"/>
      <c r="S983" s="113"/>
      <c r="T983" s="201"/>
      <c r="U983" s="113"/>
      <c r="V983" s="113"/>
      <c r="W983" s="113"/>
      <c r="X983" s="113"/>
      <c r="Y983" s="113"/>
      <c r="Z983" s="113"/>
      <c r="AA983" s="113"/>
      <c r="AB983" s="201"/>
      <c r="AC983" s="113"/>
      <c r="AD983" s="113"/>
      <c r="AE983" s="113"/>
      <c r="AF983" s="113"/>
    </row>
    <row r="984" spans="1:32" x14ac:dyDescent="0.2">
      <c r="A984" s="113"/>
      <c r="B984" s="200"/>
      <c r="C984" s="113"/>
      <c r="D984" s="201"/>
      <c r="E984" s="201"/>
      <c r="F984" s="113"/>
      <c r="G984" s="113"/>
      <c r="H984" s="113"/>
      <c r="I984" s="203"/>
      <c r="J984" s="203"/>
      <c r="K984" s="204"/>
      <c r="L984" s="201"/>
      <c r="M984" s="201"/>
      <c r="N984" s="201"/>
      <c r="O984" s="201"/>
      <c r="P984" s="113"/>
      <c r="Q984" s="113"/>
      <c r="R984" s="113"/>
      <c r="S984" s="113"/>
      <c r="T984" s="201"/>
      <c r="U984" s="113"/>
      <c r="V984" s="113"/>
      <c r="W984" s="113"/>
      <c r="X984" s="113"/>
      <c r="Y984" s="113"/>
      <c r="Z984" s="113"/>
      <c r="AA984" s="113"/>
      <c r="AB984" s="201"/>
      <c r="AC984" s="113"/>
      <c r="AD984" s="113"/>
      <c r="AE984" s="113"/>
      <c r="AF984" s="113"/>
    </row>
    <row r="985" spans="1:32" x14ac:dyDescent="0.2">
      <c r="A985" s="113"/>
      <c r="B985" s="200"/>
      <c r="C985" s="113"/>
      <c r="D985" s="201"/>
      <c r="E985" s="201"/>
      <c r="F985" s="113"/>
      <c r="G985" s="113"/>
      <c r="H985" s="113"/>
      <c r="I985" s="203"/>
      <c r="J985" s="203"/>
      <c r="K985" s="204"/>
      <c r="L985" s="201"/>
      <c r="M985" s="201"/>
      <c r="N985" s="201"/>
      <c r="O985" s="201"/>
      <c r="P985" s="113"/>
      <c r="Q985" s="113"/>
      <c r="R985" s="113"/>
      <c r="S985" s="113"/>
      <c r="T985" s="201"/>
      <c r="U985" s="113"/>
      <c r="V985" s="113"/>
      <c r="W985" s="113"/>
      <c r="X985" s="113"/>
      <c r="Y985" s="113"/>
      <c r="Z985" s="113"/>
      <c r="AA985" s="113"/>
      <c r="AB985" s="201"/>
      <c r="AC985" s="113"/>
      <c r="AD985" s="113"/>
      <c r="AE985" s="113"/>
      <c r="AF985" s="113"/>
    </row>
    <row r="986" spans="1:32" x14ac:dyDescent="0.2">
      <c r="A986" s="113"/>
      <c r="B986" s="200"/>
      <c r="C986" s="113"/>
      <c r="D986" s="201"/>
      <c r="E986" s="201"/>
      <c r="F986" s="113"/>
      <c r="G986" s="113"/>
      <c r="H986" s="113"/>
      <c r="I986" s="203"/>
      <c r="J986" s="203"/>
      <c r="K986" s="204"/>
      <c r="L986" s="201"/>
      <c r="M986" s="201"/>
      <c r="N986" s="201"/>
      <c r="O986" s="201"/>
      <c r="P986" s="113"/>
      <c r="Q986" s="113"/>
      <c r="R986" s="113"/>
      <c r="S986" s="113"/>
      <c r="T986" s="201"/>
      <c r="U986" s="113"/>
      <c r="V986" s="113"/>
      <c r="W986" s="113"/>
      <c r="X986" s="113"/>
      <c r="Y986" s="113"/>
      <c r="Z986" s="113"/>
      <c r="AA986" s="113"/>
      <c r="AB986" s="201"/>
      <c r="AC986" s="113"/>
      <c r="AD986" s="113"/>
      <c r="AE986" s="113"/>
      <c r="AF986" s="113"/>
    </row>
    <row r="987" spans="1:32" x14ac:dyDescent="0.2">
      <c r="A987" s="113"/>
      <c r="B987" s="200"/>
      <c r="C987" s="113"/>
      <c r="D987" s="201"/>
      <c r="E987" s="201"/>
      <c r="F987" s="113"/>
      <c r="G987" s="113"/>
      <c r="H987" s="113"/>
      <c r="I987" s="203"/>
      <c r="J987" s="203"/>
      <c r="K987" s="204"/>
      <c r="L987" s="201"/>
      <c r="M987" s="201"/>
      <c r="N987" s="201"/>
      <c r="O987" s="201"/>
      <c r="P987" s="113"/>
      <c r="Q987" s="113"/>
      <c r="R987" s="113"/>
      <c r="S987" s="113"/>
      <c r="T987" s="201"/>
      <c r="U987" s="113"/>
      <c r="V987" s="113"/>
      <c r="W987" s="113"/>
      <c r="X987" s="113"/>
      <c r="Y987" s="113"/>
      <c r="Z987" s="113"/>
      <c r="AA987" s="113"/>
      <c r="AB987" s="201"/>
      <c r="AC987" s="113"/>
      <c r="AD987" s="113"/>
      <c r="AE987" s="113"/>
      <c r="AF987" s="113"/>
    </row>
    <row r="988" spans="1:32" x14ac:dyDescent="0.2">
      <c r="A988" s="113"/>
      <c r="B988" s="200"/>
      <c r="C988" s="113"/>
      <c r="D988" s="201"/>
      <c r="E988" s="201"/>
      <c r="F988" s="113"/>
      <c r="G988" s="113"/>
      <c r="H988" s="113"/>
      <c r="I988" s="203"/>
      <c r="J988" s="203"/>
      <c r="K988" s="204"/>
      <c r="L988" s="201"/>
      <c r="M988" s="201"/>
      <c r="N988" s="201"/>
      <c r="O988" s="201"/>
      <c r="P988" s="113"/>
      <c r="Q988" s="113"/>
      <c r="R988" s="113"/>
      <c r="S988" s="113"/>
      <c r="T988" s="201"/>
      <c r="U988" s="113"/>
      <c r="V988" s="113"/>
      <c r="W988" s="113"/>
      <c r="X988" s="113"/>
      <c r="Y988" s="113"/>
      <c r="Z988" s="113"/>
      <c r="AA988" s="113"/>
      <c r="AB988" s="201"/>
      <c r="AC988" s="113"/>
      <c r="AD988" s="113"/>
      <c r="AE988" s="113"/>
      <c r="AF988" s="113"/>
    </row>
    <row r="989" spans="1:32" x14ac:dyDescent="0.2">
      <c r="A989" s="113"/>
      <c r="B989" s="200"/>
      <c r="C989" s="113"/>
      <c r="D989" s="201"/>
      <c r="E989" s="201"/>
      <c r="F989" s="113"/>
      <c r="G989" s="113"/>
      <c r="H989" s="113"/>
      <c r="I989" s="203"/>
      <c r="J989" s="203"/>
      <c r="K989" s="204"/>
      <c r="L989" s="201"/>
      <c r="M989" s="201"/>
      <c r="N989" s="201"/>
      <c r="O989" s="201"/>
      <c r="P989" s="113"/>
      <c r="Q989" s="113"/>
      <c r="R989" s="113"/>
      <c r="S989" s="113"/>
      <c r="T989" s="201"/>
      <c r="U989" s="113"/>
      <c r="V989" s="113"/>
      <c r="W989" s="113"/>
      <c r="X989" s="113"/>
      <c r="Y989" s="113"/>
      <c r="Z989" s="113"/>
      <c r="AA989" s="113"/>
      <c r="AB989" s="201"/>
      <c r="AC989" s="113"/>
      <c r="AD989" s="113"/>
      <c r="AE989" s="113"/>
      <c r="AF989" s="113"/>
    </row>
    <row r="990" spans="1:32" x14ac:dyDescent="0.2">
      <c r="A990" s="113"/>
      <c r="B990" s="200"/>
      <c r="C990" s="113"/>
      <c r="D990" s="201"/>
      <c r="E990" s="201"/>
      <c r="F990" s="113"/>
      <c r="G990" s="113"/>
      <c r="H990" s="113"/>
      <c r="I990" s="203"/>
      <c r="J990" s="203"/>
      <c r="K990" s="204"/>
      <c r="L990" s="201"/>
      <c r="M990" s="201"/>
      <c r="N990" s="201"/>
      <c r="O990" s="201"/>
      <c r="P990" s="113"/>
      <c r="Q990" s="113"/>
      <c r="R990" s="113"/>
      <c r="S990" s="113"/>
      <c r="T990" s="201"/>
      <c r="U990" s="113"/>
      <c r="V990" s="113"/>
      <c r="W990" s="113"/>
      <c r="X990" s="113"/>
      <c r="Y990" s="113"/>
      <c r="Z990" s="113"/>
      <c r="AA990" s="113"/>
      <c r="AB990" s="201"/>
      <c r="AC990" s="113"/>
      <c r="AD990" s="113"/>
      <c r="AE990" s="113"/>
      <c r="AF990" s="113"/>
    </row>
    <row r="991" spans="1:32" x14ac:dyDescent="0.2">
      <c r="A991" s="113"/>
      <c r="B991" s="200"/>
      <c r="C991" s="113"/>
      <c r="D991" s="201"/>
      <c r="E991" s="201"/>
      <c r="F991" s="113"/>
      <c r="G991" s="113"/>
      <c r="H991" s="113"/>
      <c r="I991" s="203"/>
      <c r="J991" s="203"/>
      <c r="K991" s="204"/>
      <c r="L991" s="201"/>
      <c r="M991" s="201"/>
      <c r="N991" s="201"/>
      <c r="O991" s="201"/>
      <c r="P991" s="113"/>
      <c r="Q991" s="113"/>
      <c r="R991" s="113"/>
      <c r="S991" s="113"/>
      <c r="T991" s="201"/>
      <c r="U991" s="113"/>
      <c r="V991" s="113"/>
      <c r="W991" s="113"/>
      <c r="X991" s="113"/>
      <c r="Y991" s="113"/>
      <c r="Z991" s="113"/>
      <c r="AA991" s="113"/>
      <c r="AB991" s="201"/>
      <c r="AC991" s="113"/>
      <c r="AD991" s="113"/>
      <c r="AE991" s="113"/>
      <c r="AF991" s="113"/>
    </row>
    <row r="992" spans="1:32" x14ac:dyDescent="0.2">
      <c r="A992" s="113"/>
      <c r="B992" s="200"/>
      <c r="C992" s="113"/>
      <c r="D992" s="201"/>
      <c r="E992" s="201"/>
      <c r="F992" s="113"/>
      <c r="G992" s="113"/>
      <c r="H992" s="113"/>
      <c r="I992" s="203"/>
      <c r="J992" s="203"/>
      <c r="K992" s="204"/>
      <c r="L992" s="201"/>
      <c r="M992" s="201"/>
      <c r="N992" s="201"/>
      <c r="O992" s="201"/>
      <c r="P992" s="113"/>
      <c r="Q992" s="113"/>
      <c r="R992" s="113"/>
      <c r="S992" s="113"/>
      <c r="T992" s="201"/>
      <c r="U992" s="113"/>
      <c r="V992" s="113"/>
      <c r="W992" s="113"/>
      <c r="X992" s="113"/>
      <c r="Y992" s="113"/>
      <c r="Z992" s="113"/>
      <c r="AA992" s="113"/>
      <c r="AB992" s="201"/>
      <c r="AC992" s="113"/>
      <c r="AD992" s="113"/>
      <c r="AE992" s="113"/>
      <c r="AF992" s="113"/>
    </row>
    <row r="993" spans="1:32" x14ac:dyDescent="0.2">
      <c r="A993" s="113"/>
      <c r="B993" s="200"/>
      <c r="C993" s="113"/>
      <c r="D993" s="201"/>
      <c r="E993" s="201"/>
      <c r="F993" s="113"/>
      <c r="G993" s="113"/>
      <c r="H993" s="113"/>
      <c r="I993" s="203"/>
      <c r="J993" s="203"/>
      <c r="K993" s="204"/>
      <c r="L993" s="201"/>
      <c r="M993" s="201"/>
      <c r="N993" s="201"/>
      <c r="O993" s="201"/>
      <c r="P993" s="113"/>
      <c r="Q993" s="113"/>
      <c r="R993" s="113"/>
      <c r="S993" s="113"/>
      <c r="T993" s="201"/>
      <c r="U993" s="113"/>
      <c r="V993" s="113"/>
      <c r="W993" s="113"/>
      <c r="X993" s="113"/>
      <c r="Y993" s="113"/>
      <c r="Z993" s="113"/>
      <c r="AA993" s="113"/>
      <c r="AB993" s="201"/>
      <c r="AC993" s="113"/>
      <c r="AD993" s="113"/>
      <c r="AE993" s="113"/>
      <c r="AF993" s="113"/>
    </row>
    <row r="994" spans="1:32" x14ac:dyDescent="0.2">
      <c r="A994" s="113"/>
      <c r="B994" s="200"/>
      <c r="C994" s="113"/>
      <c r="D994" s="201"/>
      <c r="E994" s="201"/>
      <c r="F994" s="113"/>
      <c r="G994" s="113"/>
      <c r="H994" s="113"/>
      <c r="I994" s="203"/>
      <c r="J994" s="203"/>
      <c r="K994" s="204"/>
      <c r="L994" s="201"/>
      <c r="M994" s="201"/>
      <c r="N994" s="201"/>
      <c r="O994" s="201"/>
      <c r="P994" s="113"/>
      <c r="Q994" s="113"/>
      <c r="R994" s="113"/>
      <c r="S994" s="113"/>
      <c r="T994" s="201"/>
      <c r="U994" s="113"/>
      <c r="V994" s="113"/>
      <c r="W994" s="113"/>
      <c r="X994" s="113"/>
      <c r="Y994" s="113"/>
      <c r="Z994" s="113"/>
      <c r="AA994" s="113"/>
      <c r="AB994" s="201"/>
      <c r="AC994" s="113"/>
      <c r="AD994" s="113"/>
      <c r="AE994" s="113"/>
      <c r="AF994" s="113"/>
    </row>
    <row r="995" spans="1:32" x14ac:dyDescent="0.2">
      <c r="A995" s="113"/>
      <c r="B995" s="200"/>
      <c r="C995" s="113"/>
      <c r="D995" s="201"/>
      <c r="E995" s="201"/>
      <c r="F995" s="113"/>
      <c r="G995" s="113"/>
      <c r="H995" s="113"/>
      <c r="I995" s="203"/>
      <c r="J995" s="203"/>
      <c r="K995" s="204"/>
      <c r="L995" s="201"/>
      <c r="M995" s="201"/>
      <c r="N995" s="201"/>
      <c r="O995" s="201"/>
      <c r="P995" s="113"/>
      <c r="Q995" s="113"/>
      <c r="R995" s="113"/>
      <c r="S995" s="113"/>
      <c r="T995" s="201"/>
      <c r="U995" s="113"/>
      <c r="V995" s="113"/>
      <c r="W995" s="113"/>
      <c r="X995" s="113"/>
      <c r="Y995" s="113"/>
      <c r="Z995" s="113"/>
      <c r="AA995" s="113"/>
      <c r="AB995" s="201"/>
      <c r="AC995" s="113"/>
      <c r="AD995" s="113"/>
      <c r="AE995" s="113"/>
      <c r="AF995" s="113"/>
    </row>
    <row r="996" spans="1:32" x14ac:dyDescent="0.2">
      <c r="A996" s="113"/>
      <c r="B996" s="200"/>
      <c r="C996" s="113"/>
      <c r="D996" s="201"/>
      <c r="E996" s="201"/>
      <c r="F996" s="113"/>
      <c r="G996" s="113"/>
      <c r="H996" s="113"/>
      <c r="I996" s="203"/>
      <c r="J996" s="203"/>
      <c r="K996" s="204"/>
      <c r="L996" s="201"/>
      <c r="M996" s="201"/>
      <c r="N996" s="201"/>
      <c r="O996" s="201"/>
      <c r="P996" s="113"/>
      <c r="Q996" s="113"/>
      <c r="R996" s="113"/>
      <c r="S996" s="113"/>
      <c r="T996" s="201"/>
      <c r="U996" s="113"/>
      <c r="V996" s="113"/>
      <c r="W996" s="113"/>
      <c r="X996" s="113"/>
      <c r="Y996" s="113"/>
      <c r="Z996" s="113"/>
      <c r="AA996" s="113"/>
      <c r="AB996" s="201"/>
      <c r="AC996" s="113"/>
      <c r="AD996" s="113"/>
      <c r="AE996" s="113"/>
      <c r="AF996" s="113"/>
    </row>
    <row r="997" spans="1:32" x14ac:dyDescent="0.2">
      <c r="A997" s="113"/>
      <c r="B997" s="200"/>
      <c r="C997" s="113"/>
      <c r="D997" s="201"/>
      <c r="E997" s="201"/>
      <c r="F997" s="113"/>
      <c r="G997" s="113"/>
      <c r="H997" s="113"/>
      <c r="I997" s="203"/>
      <c r="J997" s="203"/>
      <c r="K997" s="204"/>
      <c r="L997" s="201"/>
      <c r="M997" s="201"/>
      <c r="N997" s="201"/>
      <c r="O997" s="201"/>
      <c r="P997" s="113"/>
      <c r="Q997" s="113"/>
      <c r="R997" s="113"/>
      <c r="S997" s="113"/>
      <c r="T997" s="201"/>
      <c r="U997" s="113"/>
      <c r="V997" s="113"/>
      <c r="W997" s="113"/>
      <c r="X997" s="113"/>
      <c r="Y997" s="113"/>
      <c r="Z997" s="113"/>
      <c r="AA997" s="113"/>
      <c r="AB997" s="201"/>
      <c r="AC997" s="113"/>
      <c r="AD997" s="113"/>
      <c r="AE997" s="113"/>
      <c r="AF997" s="113"/>
    </row>
    <row r="998" spans="1:32" x14ac:dyDescent="0.2">
      <c r="A998" s="113"/>
      <c r="B998" s="200"/>
      <c r="C998" s="113"/>
      <c r="D998" s="201"/>
      <c r="E998" s="201"/>
      <c r="F998" s="113"/>
      <c r="G998" s="113"/>
      <c r="H998" s="113"/>
      <c r="I998" s="203"/>
      <c r="J998" s="203"/>
      <c r="K998" s="204"/>
      <c r="L998" s="201"/>
      <c r="M998" s="201"/>
      <c r="N998" s="201"/>
      <c r="O998" s="201"/>
      <c r="P998" s="113"/>
      <c r="Q998" s="113"/>
      <c r="R998" s="113"/>
      <c r="S998" s="113"/>
      <c r="T998" s="201"/>
      <c r="U998" s="113"/>
      <c r="V998" s="113"/>
      <c r="W998" s="113"/>
      <c r="X998" s="113"/>
      <c r="Y998" s="113"/>
      <c r="Z998" s="113"/>
      <c r="AA998" s="113"/>
      <c r="AB998" s="201"/>
      <c r="AC998" s="113"/>
      <c r="AD998" s="113"/>
      <c r="AE998" s="113"/>
      <c r="AF998" s="113"/>
    </row>
    <row r="999" spans="1:32" x14ac:dyDescent="0.2">
      <c r="A999" s="113"/>
      <c r="B999" s="200"/>
      <c r="C999" s="113"/>
      <c r="D999" s="201"/>
      <c r="E999" s="201"/>
      <c r="F999" s="113"/>
      <c r="G999" s="113"/>
      <c r="H999" s="113"/>
      <c r="I999" s="203"/>
      <c r="J999" s="203"/>
      <c r="K999" s="204"/>
      <c r="L999" s="201"/>
      <c r="M999" s="201"/>
      <c r="N999" s="201"/>
      <c r="O999" s="201"/>
      <c r="P999" s="113"/>
      <c r="Q999" s="113"/>
      <c r="R999" s="113"/>
      <c r="S999" s="113"/>
      <c r="T999" s="201"/>
      <c r="U999" s="113"/>
      <c r="V999" s="113"/>
      <c r="W999" s="113"/>
      <c r="X999" s="113"/>
      <c r="Y999" s="113"/>
      <c r="Z999" s="113"/>
      <c r="AA999" s="113"/>
      <c r="AB999" s="201"/>
      <c r="AC999" s="113"/>
      <c r="AD999" s="113"/>
      <c r="AE999" s="113"/>
      <c r="AF999" s="113"/>
    </row>
    <row r="1000" spans="1:32" x14ac:dyDescent="0.2">
      <c r="A1000" s="113"/>
      <c r="B1000" s="200"/>
      <c r="C1000" s="113"/>
      <c r="D1000" s="201"/>
      <c r="E1000" s="201"/>
      <c r="F1000" s="113"/>
      <c r="G1000" s="113"/>
      <c r="H1000" s="113"/>
      <c r="I1000" s="203"/>
      <c r="J1000" s="203"/>
      <c r="K1000" s="204"/>
      <c r="L1000" s="201"/>
      <c r="M1000" s="201"/>
      <c r="N1000" s="201"/>
      <c r="O1000" s="201"/>
      <c r="P1000" s="113"/>
      <c r="Q1000" s="113"/>
      <c r="R1000" s="113"/>
      <c r="S1000" s="113"/>
      <c r="T1000" s="201"/>
      <c r="U1000" s="113"/>
      <c r="V1000" s="113"/>
      <c r="W1000" s="113"/>
      <c r="X1000" s="113"/>
      <c r="Y1000" s="113"/>
      <c r="Z1000" s="113"/>
      <c r="AA1000" s="113"/>
      <c r="AB1000" s="201"/>
      <c r="AC1000" s="113"/>
      <c r="AD1000" s="113"/>
      <c r="AE1000" s="113"/>
      <c r="AF1000" s="113"/>
    </row>
    <row r="1001" spans="1:32" x14ac:dyDescent="0.2">
      <c r="A1001" s="113"/>
      <c r="B1001" s="200"/>
      <c r="C1001" s="113"/>
      <c r="D1001" s="201"/>
      <c r="E1001" s="201"/>
      <c r="F1001" s="113"/>
      <c r="G1001" s="113"/>
      <c r="H1001" s="113"/>
      <c r="I1001" s="203"/>
      <c r="J1001" s="203"/>
      <c r="K1001" s="204"/>
      <c r="L1001" s="201"/>
      <c r="M1001" s="201"/>
      <c r="N1001" s="201"/>
      <c r="O1001" s="201"/>
      <c r="P1001" s="113"/>
      <c r="Q1001" s="113"/>
      <c r="R1001" s="113"/>
      <c r="S1001" s="113"/>
      <c r="T1001" s="201"/>
      <c r="U1001" s="113"/>
      <c r="V1001" s="113"/>
      <c r="W1001" s="113"/>
      <c r="X1001" s="113"/>
      <c r="Y1001" s="113"/>
      <c r="Z1001" s="113"/>
      <c r="AA1001" s="113"/>
      <c r="AB1001" s="201"/>
      <c r="AC1001" s="113"/>
      <c r="AD1001" s="113"/>
      <c r="AE1001" s="113"/>
      <c r="AF1001" s="113"/>
    </row>
    <row r="1002" spans="1:32" x14ac:dyDescent="0.2">
      <c r="A1002" s="113"/>
      <c r="B1002" s="200"/>
      <c r="C1002" s="113"/>
      <c r="D1002" s="201"/>
      <c r="E1002" s="201"/>
      <c r="F1002" s="113"/>
      <c r="G1002" s="113"/>
      <c r="H1002" s="113"/>
      <c r="I1002" s="203"/>
      <c r="J1002" s="203"/>
      <c r="K1002" s="204"/>
      <c r="L1002" s="201"/>
      <c r="M1002" s="201"/>
      <c r="N1002" s="201"/>
      <c r="O1002" s="201"/>
      <c r="P1002" s="113"/>
      <c r="Q1002" s="113"/>
      <c r="R1002" s="113"/>
      <c r="S1002" s="113"/>
      <c r="T1002" s="201"/>
      <c r="U1002" s="113"/>
      <c r="V1002" s="113"/>
      <c r="W1002" s="113"/>
      <c r="X1002" s="113"/>
      <c r="Y1002" s="113"/>
      <c r="Z1002" s="113"/>
      <c r="AA1002" s="113"/>
      <c r="AB1002" s="201"/>
      <c r="AC1002" s="113"/>
      <c r="AD1002" s="113"/>
      <c r="AE1002" s="113"/>
      <c r="AF1002" s="113"/>
    </row>
    <row r="1003" spans="1:32" x14ac:dyDescent="0.2">
      <c r="A1003" s="113"/>
      <c r="B1003" s="200"/>
      <c r="C1003" s="113"/>
      <c r="D1003" s="201"/>
      <c r="E1003" s="201"/>
      <c r="F1003" s="113"/>
      <c r="G1003" s="113"/>
      <c r="H1003" s="113"/>
      <c r="I1003" s="203"/>
      <c r="J1003" s="203"/>
      <c r="K1003" s="204"/>
      <c r="L1003" s="201"/>
      <c r="M1003" s="201"/>
      <c r="N1003" s="201"/>
      <c r="O1003" s="201"/>
      <c r="P1003" s="113"/>
      <c r="Q1003" s="113"/>
      <c r="R1003" s="113"/>
      <c r="S1003" s="113"/>
      <c r="T1003" s="201"/>
      <c r="U1003" s="113"/>
      <c r="V1003" s="113"/>
      <c r="W1003" s="113"/>
      <c r="X1003" s="113"/>
      <c r="Y1003" s="113"/>
      <c r="Z1003" s="113"/>
      <c r="AA1003" s="113"/>
      <c r="AB1003" s="201"/>
      <c r="AC1003" s="113"/>
      <c r="AD1003" s="113"/>
      <c r="AE1003" s="113"/>
      <c r="AF1003" s="113"/>
    </row>
    <row r="1004" spans="1:32" x14ac:dyDescent="0.2">
      <c r="A1004" s="113"/>
      <c r="B1004" s="200"/>
      <c r="C1004" s="113"/>
      <c r="D1004" s="201"/>
      <c r="E1004" s="201"/>
      <c r="F1004" s="113"/>
      <c r="G1004" s="113"/>
      <c r="H1004" s="113"/>
      <c r="I1004" s="203"/>
      <c r="J1004" s="203"/>
      <c r="K1004" s="204"/>
      <c r="L1004" s="201"/>
      <c r="M1004" s="201"/>
      <c r="N1004" s="201"/>
      <c r="O1004" s="201"/>
      <c r="P1004" s="113"/>
      <c r="Q1004" s="113"/>
      <c r="R1004" s="113"/>
      <c r="S1004" s="113"/>
      <c r="T1004" s="201"/>
      <c r="U1004" s="113"/>
      <c r="V1004" s="113"/>
      <c r="W1004" s="113"/>
      <c r="X1004" s="113"/>
      <c r="Y1004" s="113"/>
      <c r="Z1004" s="113"/>
      <c r="AA1004" s="113"/>
      <c r="AB1004" s="201"/>
      <c r="AC1004" s="113"/>
      <c r="AD1004" s="113"/>
      <c r="AE1004" s="113"/>
      <c r="AF1004" s="113"/>
    </row>
    <row r="1005" spans="1:32" x14ac:dyDescent="0.2">
      <c r="A1005" s="113"/>
      <c r="B1005" s="200"/>
      <c r="C1005" s="113"/>
      <c r="D1005" s="201"/>
      <c r="E1005" s="201"/>
      <c r="F1005" s="113"/>
      <c r="G1005" s="113"/>
      <c r="H1005" s="113"/>
      <c r="I1005" s="203"/>
      <c r="J1005" s="203"/>
      <c r="K1005" s="204"/>
      <c r="L1005" s="201"/>
      <c r="M1005" s="201"/>
      <c r="N1005" s="201"/>
      <c r="O1005" s="201"/>
      <c r="P1005" s="113"/>
      <c r="Q1005" s="113"/>
      <c r="R1005" s="113"/>
      <c r="S1005" s="113"/>
      <c r="T1005" s="201"/>
      <c r="U1005" s="113"/>
      <c r="V1005" s="113"/>
      <c r="W1005" s="113"/>
      <c r="X1005" s="113"/>
      <c r="Y1005" s="113"/>
      <c r="Z1005" s="113"/>
      <c r="AA1005" s="113"/>
      <c r="AB1005" s="201"/>
      <c r="AC1005" s="113"/>
      <c r="AD1005" s="113"/>
      <c r="AE1005" s="113"/>
      <c r="AF1005" s="113"/>
    </row>
    <row r="1006" spans="1:32" x14ac:dyDescent="0.2">
      <c r="A1006" s="113"/>
      <c r="B1006" s="200"/>
      <c r="C1006" s="113"/>
      <c r="D1006" s="201"/>
      <c r="E1006" s="201"/>
      <c r="F1006" s="113"/>
      <c r="G1006" s="113"/>
      <c r="H1006" s="113"/>
      <c r="I1006" s="203"/>
      <c r="J1006" s="203"/>
      <c r="K1006" s="204"/>
      <c r="L1006" s="201"/>
      <c r="M1006" s="201"/>
      <c r="N1006" s="201"/>
      <c r="O1006" s="201"/>
      <c r="P1006" s="113"/>
      <c r="Q1006" s="113"/>
      <c r="R1006" s="113"/>
      <c r="S1006" s="113"/>
      <c r="T1006" s="201"/>
      <c r="U1006" s="113"/>
      <c r="V1006" s="113"/>
      <c r="W1006" s="113"/>
      <c r="X1006" s="113"/>
      <c r="Y1006" s="113"/>
      <c r="Z1006" s="113"/>
      <c r="AA1006" s="113"/>
      <c r="AB1006" s="201"/>
      <c r="AC1006" s="113"/>
      <c r="AD1006" s="113"/>
      <c r="AE1006" s="113"/>
      <c r="AF1006" s="113"/>
    </row>
    <row r="1007" spans="1:32" x14ac:dyDescent="0.2">
      <c r="A1007" s="113"/>
      <c r="B1007" s="200"/>
      <c r="C1007" s="113"/>
      <c r="D1007" s="201"/>
      <c r="E1007" s="201"/>
      <c r="F1007" s="113"/>
      <c r="G1007" s="113"/>
      <c r="H1007" s="113"/>
      <c r="I1007" s="203"/>
      <c r="J1007" s="203"/>
      <c r="K1007" s="204"/>
      <c r="L1007" s="201"/>
      <c r="M1007" s="201"/>
      <c r="N1007" s="201"/>
      <c r="O1007" s="201"/>
      <c r="P1007" s="113"/>
      <c r="Q1007" s="113"/>
      <c r="R1007" s="113"/>
      <c r="S1007" s="113"/>
      <c r="T1007" s="201"/>
      <c r="U1007" s="113"/>
      <c r="V1007" s="113"/>
      <c r="W1007" s="113"/>
      <c r="X1007" s="113"/>
      <c r="Y1007" s="113"/>
      <c r="Z1007" s="113"/>
      <c r="AA1007" s="113"/>
      <c r="AB1007" s="201"/>
      <c r="AC1007" s="113"/>
      <c r="AD1007" s="113"/>
      <c r="AE1007" s="113"/>
      <c r="AF1007" s="113"/>
    </row>
    <row r="1008" spans="1:32" x14ac:dyDescent="0.2">
      <c r="A1008" s="113"/>
      <c r="B1008" s="200"/>
      <c r="C1008" s="113"/>
      <c r="D1008" s="201"/>
      <c r="E1008" s="201"/>
      <c r="F1008" s="113"/>
      <c r="G1008" s="113"/>
      <c r="H1008" s="113"/>
      <c r="I1008" s="203"/>
      <c r="J1008" s="203"/>
      <c r="K1008" s="204"/>
      <c r="L1008" s="201"/>
      <c r="M1008" s="201"/>
      <c r="N1008" s="201"/>
      <c r="O1008" s="201"/>
      <c r="P1008" s="113"/>
      <c r="Q1008" s="113"/>
      <c r="R1008" s="113"/>
      <c r="S1008" s="113"/>
      <c r="T1008" s="201"/>
      <c r="U1008" s="113"/>
      <c r="V1008" s="113"/>
      <c r="W1008" s="113"/>
      <c r="X1008" s="113"/>
      <c r="Y1008" s="113"/>
      <c r="Z1008" s="113"/>
      <c r="AA1008" s="113"/>
      <c r="AB1008" s="201"/>
      <c r="AC1008" s="113"/>
      <c r="AD1008" s="113"/>
      <c r="AE1008" s="113"/>
      <c r="AF1008" s="113"/>
    </row>
    <row r="1009" spans="1:32" x14ac:dyDescent="0.2">
      <c r="A1009" s="113"/>
      <c r="B1009" s="200"/>
      <c r="C1009" s="113"/>
      <c r="D1009" s="201"/>
      <c r="E1009" s="201"/>
      <c r="F1009" s="113"/>
      <c r="G1009" s="113"/>
      <c r="H1009" s="113"/>
      <c r="I1009" s="203"/>
      <c r="J1009" s="203"/>
      <c r="K1009" s="204"/>
      <c r="L1009" s="201"/>
      <c r="M1009" s="201"/>
      <c r="N1009" s="201"/>
      <c r="O1009" s="201"/>
      <c r="P1009" s="113"/>
      <c r="Q1009" s="113"/>
      <c r="R1009" s="113"/>
      <c r="S1009" s="113"/>
      <c r="T1009" s="201"/>
      <c r="U1009" s="113"/>
      <c r="V1009" s="113"/>
      <c r="W1009" s="113"/>
      <c r="X1009" s="113"/>
      <c r="Y1009" s="113"/>
      <c r="Z1009" s="113"/>
      <c r="AA1009" s="113"/>
      <c r="AB1009" s="201"/>
      <c r="AC1009" s="113"/>
      <c r="AD1009" s="113"/>
      <c r="AE1009" s="113"/>
      <c r="AF1009" s="113"/>
    </row>
    <row r="1010" spans="1:32" x14ac:dyDescent="0.2">
      <c r="A1010" s="113"/>
      <c r="B1010" s="200"/>
      <c r="C1010" s="113"/>
      <c r="D1010" s="201"/>
      <c r="E1010" s="201"/>
      <c r="F1010" s="113"/>
      <c r="G1010" s="113"/>
      <c r="H1010" s="113"/>
      <c r="I1010" s="203"/>
      <c r="J1010" s="203"/>
      <c r="K1010" s="204"/>
      <c r="L1010" s="201"/>
      <c r="M1010" s="201"/>
      <c r="N1010" s="201"/>
      <c r="O1010" s="201"/>
      <c r="P1010" s="113"/>
      <c r="Q1010" s="113"/>
      <c r="R1010" s="113"/>
      <c r="S1010" s="113"/>
      <c r="T1010" s="201"/>
      <c r="U1010" s="113"/>
      <c r="V1010" s="113"/>
      <c r="W1010" s="113"/>
      <c r="X1010" s="113"/>
      <c r="Y1010" s="113"/>
      <c r="Z1010" s="113"/>
      <c r="AA1010" s="113"/>
      <c r="AB1010" s="201"/>
      <c r="AC1010" s="113"/>
      <c r="AD1010" s="113"/>
      <c r="AE1010" s="113"/>
      <c r="AF1010" s="113"/>
    </row>
    <row r="1011" spans="1:32" x14ac:dyDescent="0.2">
      <c r="A1011" s="113"/>
      <c r="B1011" s="200"/>
      <c r="C1011" s="113"/>
      <c r="D1011" s="201"/>
      <c r="E1011" s="201"/>
      <c r="F1011" s="113"/>
      <c r="G1011" s="113"/>
      <c r="H1011" s="113"/>
      <c r="I1011" s="203"/>
      <c r="J1011" s="203"/>
      <c r="K1011" s="204"/>
      <c r="L1011" s="201"/>
      <c r="M1011" s="201"/>
      <c r="N1011" s="201"/>
      <c r="O1011" s="201"/>
      <c r="P1011" s="113"/>
      <c r="Q1011" s="113"/>
      <c r="R1011" s="113"/>
      <c r="S1011" s="113"/>
      <c r="T1011" s="201"/>
      <c r="U1011" s="113"/>
      <c r="V1011" s="113"/>
      <c r="W1011" s="113"/>
      <c r="X1011" s="113"/>
      <c r="Y1011" s="113"/>
      <c r="Z1011" s="113"/>
      <c r="AA1011" s="113"/>
      <c r="AB1011" s="201"/>
      <c r="AC1011" s="113"/>
      <c r="AD1011" s="113"/>
      <c r="AE1011" s="113"/>
      <c r="AF1011" s="113"/>
    </row>
    <row r="1012" spans="1:32" x14ac:dyDescent="0.2">
      <c r="A1012" s="113"/>
      <c r="B1012" s="200"/>
      <c r="C1012" s="113"/>
      <c r="D1012" s="201"/>
      <c r="E1012" s="201"/>
      <c r="F1012" s="113"/>
      <c r="G1012" s="113"/>
      <c r="H1012" s="113"/>
      <c r="I1012" s="203"/>
      <c r="J1012" s="203"/>
      <c r="K1012" s="204"/>
      <c r="L1012" s="201"/>
      <c r="M1012" s="201"/>
      <c r="N1012" s="201"/>
      <c r="O1012" s="201"/>
      <c r="P1012" s="113"/>
      <c r="Q1012" s="113"/>
      <c r="R1012" s="113"/>
      <c r="S1012" s="113"/>
      <c r="T1012" s="201"/>
      <c r="U1012" s="113"/>
      <c r="V1012" s="113"/>
      <c r="W1012" s="113"/>
      <c r="X1012" s="113"/>
      <c r="Y1012" s="113"/>
      <c r="Z1012" s="113"/>
      <c r="AA1012" s="113"/>
      <c r="AB1012" s="201"/>
      <c r="AC1012" s="113"/>
      <c r="AD1012" s="113"/>
      <c r="AE1012" s="113"/>
      <c r="AF1012" s="113"/>
    </row>
    <row r="1013" spans="1:32" x14ac:dyDescent="0.2">
      <c r="A1013" s="113"/>
      <c r="B1013" s="200"/>
      <c r="C1013" s="113"/>
      <c r="D1013" s="201"/>
      <c r="E1013" s="201"/>
      <c r="F1013" s="113"/>
      <c r="G1013" s="113"/>
      <c r="H1013" s="113"/>
      <c r="I1013" s="203"/>
      <c r="J1013" s="203"/>
      <c r="K1013" s="204"/>
      <c r="L1013" s="201"/>
      <c r="M1013" s="201"/>
      <c r="N1013" s="201"/>
      <c r="O1013" s="201"/>
      <c r="P1013" s="113"/>
      <c r="Q1013" s="113"/>
      <c r="R1013" s="113"/>
      <c r="S1013" s="113"/>
      <c r="T1013" s="201"/>
      <c r="U1013" s="113"/>
      <c r="V1013" s="113"/>
      <c r="W1013" s="113"/>
      <c r="X1013" s="113"/>
      <c r="Y1013" s="113"/>
      <c r="Z1013" s="113"/>
      <c r="AA1013" s="113"/>
      <c r="AB1013" s="201"/>
      <c r="AC1013" s="113"/>
      <c r="AD1013" s="113"/>
      <c r="AE1013" s="113"/>
      <c r="AF1013" s="113"/>
    </row>
    <row r="1014" spans="1:32" x14ac:dyDescent="0.2">
      <c r="A1014" s="113"/>
      <c r="B1014" s="200"/>
      <c r="C1014" s="113"/>
      <c r="D1014" s="201"/>
      <c r="E1014" s="201"/>
      <c r="F1014" s="113"/>
      <c r="G1014" s="113"/>
      <c r="H1014" s="113"/>
      <c r="I1014" s="203"/>
      <c r="J1014" s="203"/>
      <c r="K1014" s="204"/>
      <c r="L1014" s="201"/>
      <c r="M1014" s="201"/>
      <c r="N1014" s="201"/>
      <c r="O1014" s="201"/>
      <c r="P1014" s="113"/>
      <c r="Q1014" s="113"/>
      <c r="R1014" s="113"/>
      <c r="S1014" s="113"/>
      <c r="T1014" s="201"/>
      <c r="U1014" s="113"/>
      <c r="V1014" s="113"/>
      <c r="W1014" s="113"/>
      <c r="X1014" s="113"/>
      <c r="Y1014" s="113"/>
      <c r="Z1014" s="113"/>
      <c r="AA1014" s="113"/>
      <c r="AB1014" s="201"/>
      <c r="AC1014" s="113"/>
      <c r="AD1014" s="113"/>
      <c r="AE1014" s="113"/>
      <c r="AF1014" s="113"/>
    </row>
    <row r="1015" spans="1:32" x14ac:dyDescent="0.2">
      <c r="A1015" s="113"/>
      <c r="B1015" s="200"/>
      <c r="C1015" s="113"/>
      <c r="D1015" s="201"/>
      <c r="E1015" s="201"/>
      <c r="F1015" s="113"/>
      <c r="G1015" s="113"/>
      <c r="H1015" s="113"/>
      <c r="I1015" s="203"/>
      <c r="J1015" s="203"/>
      <c r="K1015" s="204"/>
      <c r="L1015" s="201"/>
      <c r="M1015" s="201"/>
      <c r="N1015" s="201"/>
      <c r="O1015" s="201"/>
      <c r="P1015" s="113"/>
      <c r="Q1015" s="113"/>
      <c r="R1015" s="113"/>
      <c r="S1015" s="113"/>
      <c r="T1015" s="201"/>
      <c r="U1015" s="113"/>
      <c r="V1015" s="113"/>
      <c r="W1015" s="113"/>
      <c r="X1015" s="113"/>
      <c r="Y1015" s="113"/>
      <c r="Z1015" s="113"/>
      <c r="AA1015" s="113"/>
      <c r="AB1015" s="201"/>
      <c r="AC1015" s="113"/>
      <c r="AD1015" s="113"/>
      <c r="AE1015" s="113"/>
      <c r="AF1015" s="113"/>
    </row>
    <row r="1016" spans="1:32" x14ac:dyDescent="0.2">
      <c r="A1016" s="113"/>
      <c r="B1016" s="200"/>
      <c r="C1016" s="113"/>
      <c r="D1016" s="201"/>
      <c r="E1016" s="201"/>
      <c r="F1016" s="113"/>
      <c r="G1016" s="113"/>
      <c r="H1016" s="113"/>
      <c r="I1016" s="203"/>
      <c r="J1016" s="203"/>
      <c r="K1016" s="204"/>
      <c r="L1016" s="201"/>
      <c r="M1016" s="201"/>
      <c r="N1016" s="201"/>
      <c r="O1016" s="201"/>
      <c r="P1016" s="113"/>
      <c r="Q1016" s="113"/>
      <c r="R1016" s="113"/>
      <c r="S1016" s="113"/>
      <c r="T1016" s="201"/>
      <c r="U1016" s="113"/>
      <c r="V1016" s="113"/>
      <c r="W1016" s="113"/>
      <c r="X1016" s="113"/>
      <c r="Y1016" s="113"/>
      <c r="Z1016" s="113"/>
      <c r="AA1016" s="113"/>
      <c r="AB1016" s="201"/>
      <c r="AC1016" s="113"/>
      <c r="AD1016" s="113"/>
      <c r="AE1016" s="113"/>
      <c r="AF1016" s="113"/>
    </row>
    <row r="1017" spans="1:32" x14ac:dyDescent="0.2">
      <c r="A1017" s="113"/>
      <c r="B1017" s="200"/>
      <c r="C1017" s="113"/>
      <c r="D1017" s="201"/>
      <c r="E1017" s="201"/>
      <c r="F1017" s="113"/>
      <c r="G1017" s="113"/>
      <c r="H1017" s="113"/>
      <c r="I1017" s="203"/>
      <c r="J1017" s="203"/>
      <c r="K1017" s="204"/>
      <c r="L1017" s="201"/>
      <c r="M1017" s="201"/>
      <c r="N1017" s="201"/>
      <c r="O1017" s="201"/>
      <c r="P1017" s="113"/>
      <c r="Q1017" s="113"/>
      <c r="R1017" s="113"/>
      <c r="S1017" s="113"/>
      <c r="T1017" s="201"/>
      <c r="U1017" s="113"/>
      <c r="V1017" s="113"/>
      <c r="W1017" s="113"/>
      <c r="X1017" s="113"/>
      <c r="Y1017" s="113"/>
      <c r="Z1017" s="113"/>
      <c r="AA1017" s="113"/>
      <c r="AB1017" s="201"/>
      <c r="AC1017" s="113"/>
      <c r="AD1017" s="113"/>
      <c r="AE1017" s="113"/>
      <c r="AF1017" s="113"/>
    </row>
    <row r="1018" spans="1:32" x14ac:dyDescent="0.2">
      <c r="A1018" s="113"/>
      <c r="B1018" s="200"/>
      <c r="C1018" s="113"/>
      <c r="D1018" s="201"/>
      <c r="E1018" s="201"/>
      <c r="F1018" s="113"/>
      <c r="G1018" s="113"/>
      <c r="H1018" s="113"/>
      <c r="I1018" s="203"/>
      <c r="J1018" s="203"/>
      <c r="K1018" s="204"/>
      <c r="L1018" s="201"/>
      <c r="M1018" s="201"/>
      <c r="N1018" s="201"/>
      <c r="O1018" s="201"/>
      <c r="P1018" s="113"/>
      <c r="Q1018" s="113"/>
      <c r="R1018" s="113"/>
      <c r="S1018" s="113"/>
      <c r="T1018" s="201"/>
      <c r="U1018" s="113"/>
      <c r="V1018" s="113"/>
      <c r="W1018" s="113"/>
      <c r="X1018" s="113"/>
      <c r="Y1018" s="113"/>
      <c r="Z1018" s="113"/>
      <c r="AA1018" s="113"/>
      <c r="AB1018" s="201"/>
      <c r="AC1018" s="113"/>
      <c r="AD1018" s="113"/>
      <c r="AE1018" s="113"/>
      <c r="AF1018" s="113"/>
    </row>
    <row r="1019" spans="1:32" x14ac:dyDescent="0.2">
      <c r="A1019" s="113"/>
      <c r="B1019" s="200"/>
      <c r="C1019" s="113"/>
      <c r="D1019" s="201"/>
      <c r="E1019" s="201"/>
      <c r="F1019" s="113"/>
      <c r="G1019" s="113"/>
      <c r="H1019" s="113"/>
      <c r="I1019" s="203"/>
      <c r="J1019" s="203"/>
      <c r="K1019" s="204"/>
      <c r="L1019" s="201"/>
      <c r="M1019" s="201"/>
      <c r="N1019" s="201"/>
      <c r="O1019" s="201"/>
      <c r="P1019" s="113"/>
      <c r="Q1019" s="113"/>
      <c r="R1019" s="113"/>
      <c r="S1019" s="113"/>
      <c r="T1019" s="201"/>
      <c r="U1019" s="113"/>
      <c r="V1019" s="113"/>
      <c r="W1019" s="113"/>
      <c r="X1019" s="113"/>
      <c r="Y1019" s="113"/>
      <c r="Z1019" s="113"/>
      <c r="AA1019" s="113"/>
      <c r="AB1019" s="201"/>
      <c r="AC1019" s="113"/>
      <c r="AD1019" s="113"/>
      <c r="AE1019" s="113"/>
      <c r="AF1019" s="113"/>
    </row>
    <row r="1020" spans="1:32" x14ac:dyDescent="0.2">
      <c r="A1020" s="113"/>
      <c r="B1020" s="200"/>
      <c r="C1020" s="113"/>
      <c r="D1020" s="201"/>
      <c r="E1020" s="201"/>
      <c r="F1020" s="113"/>
      <c r="G1020" s="113"/>
      <c r="H1020" s="113"/>
      <c r="I1020" s="203"/>
      <c r="J1020" s="203"/>
      <c r="K1020" s="204"/>
      <c r="L1020" s="201"/>
      <c r="M1020" s="201"/>
      <c r="N1020" s="201"/>
      <c r="O1020" s="201"/>
      <c r="P1020" s="113"/>
      <c r="Q1020" s="113"/>
      <c r="R1020" s="113"/>
      <c r="S1020" s="113"/>
      <c r="T1020" s="201"/>
      <c r="U1020" s="113"/>
      <c r="V1020" s="113"/>
      <c r="W1020" s="113"/>
      <c r="X1020" s="113"/>
      <c r="Y1020" s="113"/>
      <c r="Z1020" s="113"/>
      <c r="AA1020" s="113"/>
      <c r="AB1020" s="201"/>
      <c r="AC1020" s="113"/>
      <c r="AD1020" s="113"/>
      <c r="AE1020" s="113"/>
      <c r="AF1020" s="113"/>
    </row>
    <row r="1021" spans="1:32" x14ac:dyDescent="0.2">
      <c r="A1021" s="113"/>
      <c r="B1021" s="200"/>
      <c r="C1021" s="113"/>
      <c r="D1021" s="201"/>
      <c r="E1021" s="201"/>
      <c r="F1021" s="113"/>
      <c r="G1021" s="113"/>
      <c r="H1021" s="113"/>
      <c r="I1021" s="203"/>
      <c r="J1021" s="203"/>
      <c r="K1021" s="204"/>
      <c r="L1021" s="201"/>
      <c r="M1021" s="201"/>
      <c r="N1021" s="201"/>
      <c r="O1021" s="201"/>
      <c r="P1021" s="113"/>
      <c r="Q1021" s="113"/>
      <c r="R1021" s="113"/>
      <c r="S1021" s="113"/>
      <c r="T1021" s="201"/>
      <c r="U1021" s="113"/>
      <c r="V1021" s="113"/>
      <c r="W1021" s="113"/>
      <c r="X1021" s="113"/>
      <c r="Y1021" s="113"/>
      <c r="Z1021" s="113"/>
      <c r="AA1021" s="113"/>
      <c r="AB1021" s="201"/>
      <c r="AC1021" s="113"/>
      <c r="AD1021" s="113"/>
      <c r="AE1021" s="113"/>
      <c r="AF1021" s="113"/>
    </row>
    <row r="1022" spans="1:32" x14ac:dyDescent="0.2">
      <c r="A1022" s="113"/>
      <c r="B1022" s="200"/>
      <c r="C1022" s="113"/>
      <c r="D1022" s="201"/>
      <c r="E1022" s="201"/>
      <c r="F1022" s="113"/>
      <c r="G1022" s="113"/>
      <c r="H1022" s="113"/>
      <c r="I1022" s="203"/>
      <c r="J1022" s="203"/>
      <c r="K1022" s="204"/>
      <c r="L1022" s="201"/>
      <c r="M1022" s="201"/>
      <c r="N1022" s="201"/>
      <c r="O1022" s="201"/>
      <c r="P1022" s="113"/>
      <c r="Q1022" s="113"/>
      <c r="R1022" s="113"/>
      <c r="S1022" s="113"/>
      <c r="T1022" s="201"/>
      <c r="U1022" s="113"/>
      <c r="V1022" s="113"/>
      <c r="W1022" s="113"/>
      <c r="X1022" s="113"/>
      <c r="Y1022" s="113"/>
      <c r="Z1022" s="113"/>
      <c r="AA1022" s="113"/>
      <c r="AB1022" s="201"/>
      <c r="AC1022" s="113"/>
      <c r="AD1022" s="113"/>
      <c r="AE1022" s="113"/>
      <c r="AF1022" s="113"/>
    </row>
    <row r="1023" spans="1:32" x14ac:dyDescent="0.2">
      <c r="A1023" s="113"/>
      <c r="B1023" s="200"/>
      <c r="C1023" s="113"/>
      <c r="D1023" s="201"/>
      <c r="E1023" s="201"/>
      <c r="F1023" s="113"/>
      <c r="G1023" s="113"/>
      <c r="H1023" s="113"/>
      <c r="I1023" s="203"/>
      <c r="J1023" s="203"/>
      <c r="K1023" s="204"/>
      <c r="L1023" s="201"/>
      <c r="M1023" s="201"/>
      <c r="N1023" s="201"/>
      <c r="O1023" s="201"/>
      <c r="P1023" s="113"/>
      <c r="Q1023" s="113"/>
      <c r="R1023" s="113"/>
      <c r="S1023" s="113"/>
      <c r="T1023" s="201"/>
      <c r="U1023" s="113"/>
      <c r="V1023" s="113"/>
      <c r="W1023" s="113"/>
      <c r="X1023" s="113"/>
      <c r="Y1023" s="113"/>
      <c r="Z1023" s="113"/>
      <c r="AA1023" s="113"/>
      <c r="AB1023" s="201"/>
      <c r="AC1023" s="113"/>
      <c r="AD1023" s="113"/>
      <c r="AE1023" s="113"/>
      <c r="AF1023" s="113"/>
    </row>
    <row r="1024" spans="1:32" x14ac:dyDescent="0.2">
      <c r="A1024" s="113"/>
      <c r="B1024" s="200"/>
      <c r="C1024" s="113"/>
      <c r="D1024" s="201"/>
      <c r="E1024" s="201"/>
      <c r="F1024" s="113"/>
      <c r="G1024" s="113"/>
      <c r="H1024" s="113"/>
      <c r="I1024" s="203"/>
      <c r="J1024" s="203"/>
      <c r="K1024" s="204"/>
      <c r="L1024" s="201"/>
      <c r="M1024" s="201"/>
      <c r="N1024" s="201"/>
      <c r="O1024" s="201"/>
      <c r="P1024" s="113"/>
      <c r="Q1024" s="113"/>
      <c r="R1024" s="113"/>
      <c r="S1024" s="113"/>
      <c r="T1024" s="201"/>
      <c r="U1024" s="113"/>
      <c r="V1024" s="113"/>
      <c r="W1024" s="113"/>
      <c r="X1024" s="113"/>
      <c r="Y1024" s="113"/>
      <c r="Z1024" s="113"/>
      <c r="AA1024" s="113"/>
      <c r="AB1024" s="201"/>
      <c r="AC1024" s="113"/>
      <c r="AD1024" s="113"/>
      <c r="AE1024" s="113"/>
      <c r="AF1024" s="113"/>
    </row>
    <row r="1025" spans="1:32" x14ac:dyDescent="0.2">
      <c r="A1025" s="113"/>
      <c r="B1025" s="200"/>
      <c r="C1025" s="113"/>
      <c r="D1025" s="201"/>
      <c r="E1025" s="201"/>
      <c r="F1025" s="113"/>
      <c r="G1025" s="113"/>
      <c r="H1025" s="113"/>
      <c r="I1025" s="203"/>
      <c r="J1025" s="203"/>
      <c r="K1025" s="204"/>
      <c r="L1025" s="201"/>
      <c r="M1025" s="201"/>
      <c r="N1025" s="201"/>
      <c r="O1025" s="201"/>
      <c r="P1025" s="113"/>
      <c r="Q1025" s="113"/>
      <c r="R1025" s="113"/>
      <c r="S1025" s="113"/>
      <c r="T1025" s="201"/>
      <c r="U1025" s="113"/>
      <c r="V1025" s="113"/>
      <c r="W1025" s="113"/>
      <c r="X1025" s="113"/>
      <c r="Y1025" s="113"/>
      <c r="Z1025" s="113"/>
      <c r="AA1025" s="113"/>
      <c r="AB1025" s="201"/>
      <c r="AC1025" s="113"/>
      <c r="AD1025" s="113"/>
      <c r="AE1025" s="113"/>
      <c r="AF1025" s="113"/>
    </row>
    <row r="1026" spans="1:32" x14ac:dyDescent="0.2">
      <c r="A1026" s="113"/>
      <c r="B1026" s="200"/>
      <c r="C1026" s="113"/>
      <c r="D1026" s="201"/>
      <c r="E1026" s="201"/>
      <c r="F1026" s="113"/>
      <c r="G1026" s="113"/>
      <c r="H1026" s="113"/>
      <c r="I1026" s="203"/>
      <c r="J1026" s="203"/>
      <c r="K1026" s="204"/>
      <c r="L1026" s="201"/>
      <c r="M1026" s="201"/>
      <c r="N1026" s="201"/>
      <c r="O1026" s="201"/>
      <c r="P1026" s="113"/>
      <c r="Q1026" s="113"/>
      <c r="R1026" s="113"/>
      <c r="S1026" s="113"/>
      <c r="T1026" s="201"/>
      <c r="U1026" s="113"/>
      <c r="V1026" s="113"/>
      <c r="W1026" s="113"/>
      <c r="X1026" s="113"/>
      <c r="Y1026" s="113"/>
      <c r="Z1026" s="113"/>
      <c r="AA1026" s="113"/>
      <c r="AB1026" s="201"/>
      <c r="AC1026" s="113"/>
      <c r="AD1026" s="113"/>
      <c r="AE1026" s="113"/>
      <c r="AF1026" s="113"/>
    </row>
    <row r="1027" spans="1:32" x14ac:dyDescent="0.2">
      <c r="A1027" s="113"/>
      <c r="B1027" s="200"/>
      <c r="C1027" s="113"/>
      <c r="D1027" s="201"/>
      <c r="E1027" s="201"/>
      <c r="F1027" s="113"/>
      <c r="G1027" s="113"/>
      <c r="H1027" s="113"/>
      <c r="I1027" s="203"/>
      <c r="J1027" s="203"/>
      <c r="K1027" s="204"/>
      <c r="L1027" s="201"/>
      <c r="M1027" s="201"/>
      <c r="N1027" s="201"/>
      <c r="O1027" s="201"/>
      <c r="P1027" s="113"/>
      <c r="Q1027" s="113"/>
      <c r="R1027" s="113"/>
      <c r="S1027" s="113"/>
      <c r="T1027" s="201"/>
      <c r="U1027" s="113"/>
      <c r="V1027" s="113"/>
      <c r="W1027" s="113"/>
      <c r="X1027" s="113"/>
      <c r="Y1027" s="113"/>
      <c r="Z1027" s="113"/>
      <c r="AA1027" s="113"/>
      <c r="AB1027" s="201"/>
      <c r="AC1027" s="113"/>
      <c r="AD1027" s="113"/>
      <c r="AE1027" s="113"/>
      <c r="AF1027" s="113"/>
    </row>
    <row r="1028" spans="1:32" x14ac:dyDescent="0.2">
      <c r="A1028" s="113"/>
      <c r="B1028" s="200"/>
      <c r="C1028" s="113"/>
      <c r="D1028" s="201"/>
      <c r="E1028" s="201"/>
      <c r="F1028" s="113"/>
      <c r="G1028" s="113"/>
      <c r="H1028" s="113"/>
      <c r="I1028" s="203"/>
      <c r="J1028" s="203"/>
      <c r="K1028" s="204"/>
      <c r="L1028" s="201"/>
      <c r="M1028" s="201"/>
      <c r="N1028" s="201"/>
      <c r="O1028" s="201"/>
      <c r="P1028" s="113"/>
      <c r="Q1028" s="113"/>
      <c r="R1028" s="113"/>
      <c r="S1028" s="113"/>
      <c r="T1028" s="201"/>
      <c r="U1028" s="113"/>
      <c r="V1028" s="113"/>
      <c r="W1028" s="113"/>
      <c r="X1028" s="113"/>
      <c r="Y1028" s="113"/>
      <c r="Z1028" s="113"/>
      <c r="AA1028" s="113"/>
      <c r="AB1028" s="201"/>
      <c r="AC1028" s="113"/>
      <c r="AD1028" s="113"/>
      <c r="AE1028" s="113"/>
      <c r="AF1028" s="113"/>
    </row>
    <row r="1029" spans="1:32" x14ac:dyDescent="0.2">
      <c r="A1029" s="113"/>
      <c r="B1029" s="200"/>
      <c r="C1029" s="113"/>
      <c r="D1029" s="201"/>
      <c r="E1029" s="201"/>
      <c r="F1029" s="113"/>
      <c r="G1029" s="113"/>
      <c r="H1029" s="113"/>
      <c r="I1029" s="203"/>
      <c r="J1029" s="203"/>
      <c r="K1029" s="204"/>
      <c r="L1029" s="201"/>
      <c r="M1029" s="201"/>
      <c r="N1029" s="201"/>
      <c r="O1029" s="201"/>
      <c r="P1029" s="113"/>
      <c r="Q1029" s="113"/>
      <c r="R1029" s="113"/>
      <c r="S1029" s="113"/>
      <c r="T1029" s="201"/>
      <c r="U1029" s="113"/>
      <c r="V1029" s="113"/>
      <c r="W1029" s="113"/>
      <c r="X1029" s="113"/>
      <c r="Y1029" s="113"/>
      <c r="Z1029" s="113"/>
      <c r="AA1029" s="113"/>
      <c r="AB1029" s="201"/>
      <c r="AC1029" s="113"/>
      <c r="AD1029" s="113"/>
      <c r="AE1029" s="113"/>
      <c r="AF1029" s="113"/>
    </row>
    <row r="1030" spans="1:32" x14ac:dyDescent="0.2">
      <c r="A1030" s="113"/>
      <c r="B1030" s="200"/>
      <c r="C1030" s="113"/>
      <c r="D1030" s="201"/>
      <c r="E1030" s="201"/>
      <c r="F1030" s="113"/>
      <c r="G1030" s="113"/>
      <c r="H1030" s="113"/>
      <c r="I1030" s="203"/>
      <c r="J1030" s="203"/>
      <c r="K1030" s="204"/>
      <c r="L1030" s="201"/>
      <c r="M1030" s="201"/>
      <c r="N1030" s="201"/>
      <c r="O1030" s="201"/>
      <c r="P1030" s="113"/>
      <c r="Q1030" s="113"/>
      <c r="R1030" s="113"/>
      <c r="S1030" s="113"/>
      <c r="T1030" s="201"/>
      <c r="U1030" s="113"/>
      <c r="V1030" s="113"/>
      <c r="W1030" s="113"/>
      <c r="X1030" s="113"/>
      <c r="Y1030" s="113"/>
      <c r="Z1030" s="113"/>
      <c r="AA1030" s="113"/>
      <c r="AB1030" s="201"/>
      <c r="AC1030" s="113"/>
      <c r="AD1030" s="113"/>
      <c r="AE1030" s="113"/>
      <c r="AF1030" s="113"/>
    </row>
    <row r="1031" spans="1:32" x14ac:dyDescent="0.2">
      <c r="A1031" s="113"/>
      <c r="B1031" s="200"/>
      <c r="C1031" s="113"/>
      <c r="D1031" s="201"/>
      <c r="E1031" s="201"/>
      <c r="F1031" s="113"/>
      <c r="G1031" s="113"/>
      <c r="H1031" s="113"/>
      <c r="I1031" s="203"/>
      <c r="J1031" s="203"/>
      <c r="K1031" s="204"/>
      <c r="L1031" s="201"/>
      <c r="M1031" s="201"/>
      <c r="N1031" s="201"/>
      <c r="O1031" s="201"/>
      <c r="P1031" s="113"/>
      <c r="Q1031" s="113"/>
      <c r="R1031" s="113"/>
      <c r="S1031" s="113"/>
      <c r="T1031" s="201"/>
      <c r="U1031" s="113"/>
      <c r="V1031" s="113"/>
      <c r="W1031" s="113"/>
      <c r="X1031" s="113"/>
      <c r="Y1031" s="113"/>
      <c r="Z1031" s="113"/>
      <c r="AA1031" s="113"/>
      <c r="AB1031" s="201"/>
      <c r="AC1031" s="113"/>
      <c r="AD1031" s="113"/>
      <c r="AE1031" s="113"/>
      <c r="AF1031" s="113"/>
    </row>
    <row r="1032" spans="1:32" x14ac:dyDescent="0.2">
      <c r="A1032" s="113"/>
      <c r="B1032" s="200"/>
      <c r="C1032" s="113"/>
      <c r="D1032" s="201"/>
      <c r="E1032" s="201"/>
      <c r="F1032" s="113"/>
      <c r="G1032" s="113"/>
      <c r="H1032" s="113"/>
      <c r="I1032" s="203"/>
      <c r="J1032" s="203"/>
      <c r="K1032" s="204"/>
      <c r="L1032" s="201"/>
      <c r="M1032" s="201"/>
      <c r="N1032" s="201"/>
      <c r="O1032" s="201"/>
      <c r="P1032" s="113"/>
      <c r="Q1032" s="113"/>
      <c r="R1032" s="113"/>
      <c r="S1032" s="113"/>
      <c r="T1032" s="201"/>
      <c r="U1032" s="113"/>
      <c r="V1032" s="113"/>
      <c r="W1032" s="113"/>
      <c r="X1032" s="113"/>
      <c r="Y1032" s="113"/>
      <c r="Z1032" s="113"/>
      <c r="AA1032" s="113"/>
      <c r="AB1032" s="201"/>
      <c r="AC1032" s="113"/>
      <c r="AD1032" s="113"/>
      <c r="AE1032" s="113"/>
      <c r="AF1032" s="113"/>
    </row>
    <row r="1033" spans="1:32" x14ac:dyDescent="0.2">
      <c r="A1033" s="113"/>
      <c r="B1033" s="200"/>
      <c r="C1033" s="113"/>
      <c r="D1033" s="201"/>
      <c r="E1033" s="201"/>
      <c r="F1033" s="113"/>
      <c r="G1033" s="113"/>
      <c r="H1033" s="113"/>
      <c r="I1033" s="203"/>
      <c r="J1033" s="203"/>
      <c r="K1033" s="204"/>
      <c r="L1033" s="201"/>
      <c r="M1033" s="201"/>
      <c r="N1033" s="201"/>
      <c r="O1033" s="201"/>
      <c r="P1033" s="113"/>
      <c r="Q1033" s="113"/>
      <c r="R1033" s="113"/>
      <c r="S1033" s="113"/>
      <c r="T1033" s="201"/>
      <c r="U1033" s="113"/>
      <c r="V1033" s="113"/>
      <c r="W1033" s="113"/>
      <c r="X1033" s="113"/>
      <c r="Y1033" s="113"/>
      <c r="Z1033" s="113"/>
      <c r="AA1033" s="113"/>
      <c r="AB1033" s="201"/>
      <c r="AC1033" s="113"/>
      <c r="AD1033" s="113"/>
      <c r="AE1033" s="113"/>
      <c r="AF1033" s="113"/>
    </row>
    <row r="1034" spans="1:32" x14ac:dyDescent="0.2">
      <c r="A1034" s="113"/>
      <c r="B1034" s="200"/>
      <c r="C1034" s="113"/>
      <c r="D1034" s="201"/>
      <c r="E1034" s="201"/>
      <c r="F1034" s="113"/>
      <c r="G1034" s="113"/>
      <c r="H1034" s="113"/>
      <c r="I1034" s="203"/>
      <c r="J1034" s="203"/>
      <c r="K1034" s="204"/>
      <c r="L1034" s="201"/>
      <c r="M1034" s="201"/>
      <c r="N1034" s="201"/>
      <c r="O1034" s="201"/>
      <c r="P1034" s="113"/>
      <c r="Q1034" s="113"/>
      <c r="R1034" s="113"/>
      <c r="S1034" s="113"/>
      <c r="T1034" s="201"/>
      <c r="U1034" s="113"/>
      <c r="V1034" s="113"/>
      <c r="W1034" s="113"/>
      <c r="X1034" s="113"/>
      <c r="Y1034" s="113"/>
      <c r="Z1034" s="113"/>
      <c r="AA1034" s="113"/>
      <c r="AB1034" s="201"/>
      <c r="AC1034" s="113"/>
      <c r="AD1034" s="113"/>
      <c r="AE1034" s="113"/>
      <c r="AF1034" s="113"/>
    </row>
    <row r="1035" spans="1:32" x14ac:dyDescent="0.2">
      <c r="A1035" s="113"/>
      <c r="B1035" s="200"/>
      <c r="C1035" s="113"/>
      <c r="D1035" s="201"/>
      <c r="E1035" s="201"/>
      <c r="F1035" s="113"/>
      <c r="G1035" s="113"/>
      <c r="H1035" s="113"/>
      <c r="I1035" s="203"/>
      <c r="J1035" s="203"/>
      <c r="K1035" s="204"/>
      <c r="L1035" s="201"/>
      <c r="M1035" s="201"/>
      <c r="N1035" s="201"/>
      <c r="O1035" s="201"/>
      <c r="P1035" s="113"/>
      <c r="Q1035" s="113"/>
      <c r="R1035" s="113"/>
      <c r="S1035" s="113"/>
      <c r="T1035" s="201"/>
      <c r="U1035" s="113"/>
      <c r="V1035" s="113"/>
      <c r="W1035" s="113"/>
      <c r="X1035" s="113"/>
      <c r="Y1035" s="113"/>
      <c r="Z1035" s="113"/>
      <c r="AA1035" s="113"/>
      <c r="AB1035" s="201"/>
      <c r="AC1035" s="113"/>
      <c r="AD1035" s="113"/>
      <c r="AE1035" s="113"/>
      <c r="AF1035" s="113"/>
    </row>
    <row r="1036" spans="1:32" x14ac:dyDescent="0.2">
      <c r="A1036" s="113"/>
      <c r="B1036" s="200"/>
      <c r="C1036" s="113"/>
      <c r="D1036" s="201"/>
      <c r="E1036" s="201"/>
      <c r="F1036" s="113"/>
      <c r="G1036" s="113"/>
      <c r="H1036" s="113"/>
      <c r="I1036" s="203"/>
      <c r="J1036" s="203"/>
      <c r="K1036" s="204"/>
      <c r="L1036" s="201"/>
      <c r="M1036" s="201"/>
      <c r="N1036" s="201"/>
      <c r="O1036" s="201"/>
      <c r="P1036" s="113"/>
      <c r="Q1036" s="113"/>
      <c r="R1036" s="113"/>
      <c r="S1036" s="113"/>
      <c r="T1036" s="201"/>
      <c r="U1036" s="113"/>
      <c r="V1036" s="113"/>
      <c r="W1036" s="113"/>
      <c r="X1036" s="113"/>
      <c r="Y1036" s="113"/>
      <c r="Z1036" s="113"/>
      <c r="AA1036" s="113"/>
      <c r="AB1036" s="201"/>
      <c r="AC1036" s="113"/>
      <c r="AD1036" s="113"/>
      <c r="AE1036" s="113"/>
      <c r="AF1036" s="113"/>
    </row>
    <row r="1037" spans="1:32" x14ac:dyDescent="0.2">
      <c r="A1037" s="113"/>
      <c r="B1037" s="200"/>
      <c r="C1037" s="113"/>
      <c r="D1037" s="201"/>
      <c r="E1037" s="201"/>
      <c r="F1037" s="113"/>
      <c r="G1037" s="113"/>
      <c r="H1037" s="113"/>
      <c r="I1037" s="203"/>
      <c r="J1037" s="203"/>
      <c r="K1037" s="204"/>
      <c r="L1037" s="201"/>
      <c r="M1037" s="201"/>
      <c r="N1037" s="201"/>
      <c r="O1037" s="201"/>
      <c r="P1037" s="113"/>
      <c r="Q1037" s="113"/>
      <c r="R1037" s="113"/>
      <c r="S1037" s="113"/>
      <c r="T1037" s="201"/>
      <c r="U1037" s="113"/>
      <c r="V1037" s="113"/>
      <c r="W1037" s="113"/>
      <c r="X1037" s="113"/>
      <c r="Y1037" s="113"/>
      <c r="Z1037" s="113"/>
      <c r="AA1037" s="113"/>
      <c r="AB1037" s="201"/>
      <c r="AC1037" s="113"/>
      <c r="AD1037" s="113"/>
      <c r="AE1037" s="113"/>
      <c r="AF1037" s="113"/>
    </row>
    <row r="1038" spans="1:32" x14ac:dyDescent="0.2">
      <c r="A1038" s="113"/>
      <c r="B1038" s="200"/>
      <c r="C1038" s="113"/>
      <c r="D1038" s="201"/>
      <c r="E1038" s="201"/>
      <c r="F1038" s="113"/>
      <c r="G1038" s="113"/>
      <c r="H1038" s="113"/>
      <c r="I1038" s="203"/>
      <c r="J1038" s="203"/>
      <c r="K1038" s="204"/>
      <c r="L1038" s="201"/>
      <c r="M1038" s="201"/>
      <c r="N1038" s="201"/>
      <c r="O1038" s="201"/>
      <c r="P1038" s="113"/>
      <c r="Q1038" s="113"/>
      <c r="R1038" s="113"/>
      <c r="S1038" s="113"/>
      <c r="T1038" s="201"/>
      <c r="U1038" s="113"/>
      <c r="V1038" s="113"/>
      <c r="W1038" s="113"/>
      <c r="X1038" s="113"/>
      <c r="Y1038" s="113"/>
      <c r="Z1038" s="113"/>
      <c r="AA1038" s="113"/>
      <c r="AB1038" s="201"/>
      <c r="AC1038" s="113"/>
      <c r="AD1038" s="113"/>
      <c r="AE1038" s="113"/>
      <c r="AF1038" s="113"/>
    </row>
    <row r="1039" spans="1:32" x14ac:dyDescent="0.2">
      <c r="A1039" s="113"/>
      <c r="B1039" s="200"/>
      <c r="C1039" s="113"/>
      <c r="D1039" s="201"/>
      <c r="E1039" s="201"/>
      <c r="F1039" s="113"/>
      <c r="G1039" s="113"/>
      <c r="H1039" s="113"/>
      <c r="I1039" s="203"/>
      <c r="J1039" s="203"/>
      <c r="K1039" s="204"/>
      <c r="L1039" s="201"/>
      <c r="M1039" s="201"/>
      <c r="N1039" s="201"/>
      <c r="O1039" s="201"/>
      <c r="P1039" s="113"/>
      <c r="Q1039" s="113"/>
      <c r="R1039" s="113"/>
      <c r="S1039" s="113"/>
      <c r="T1039" s="201"/>
      <c r="U1039" s="113"/>
      <c r="V1039" s="113"/>
      <c r="W1039" s="113"/>
      <c r="X1039" s="113"/>
      <c r="Y1039" s="113"/>
      <c r="Z1039" s="113"/>
      <c r="AA1039" s="113"/>
      <c r="AB1039" s="201"/>
      <c r="AC1039" s="113"/>
      <c r="AD1039" s="113"/>
      <c r="AE1039" s="113"/>
      <c r="AF1039" s="113"/>
    </row>
    <row r="1040" spans="1:32" x14ac:dyDescent="0.2">
      <c r="A1040" s="113"/>
      <c r="B1040" s="200"/>
      <c r="C1040" s="113"/>
      <c r="D1040" s="201"/>
      <c r="E1040" s="201"/>
      <c r="F1040" s="113"/>
      <c r="G1040" s="113"/>
      <c r="H1040" s="113"/>
      <c r="I1040" s="203"/>
      <c r="J1040" s="203"/>
      <c r="K1040" s="204"/>
      <c r="L1040" s="201"/>
      <c r="M1040" s="201"/>
      <c r="N1040" s="201"/>
      <c r="O1040" s="201"/>
      <c r="P1040" s="113"/>
      <c r="Q1040" s="113"/>
      <c r="R1040" s="113"/>
      <c r="S1040" s="113"/>
      <c r="T1040" s="201"/>
      <c r="U1040" s="113"/>
      <c r="V1040" s="113"/>
      <c r="W1040" s="113"/>
      <c r="X1040" s="113"/>
      <c r="Y1040" s="113"/>
      <c r="Z1040" s="113"/>
      <c r="AA1040" s="113"/>
      <c r="AB1040" s="201"/>
      <c r="AC1040" s="113"/>
      <c r="AD1040" s="113"/>
      <c r="AE1040" s="113"/>
      <c r="AF1040" s="113"/>
    </row>
    <row r="1041" spans="1:32" x14ac:dyDescent="0.2">
      <c r="A1041" s="113"/>
      <c r="B1041" s="200"/>
      <c r="C1041" s="113"/>
      <c r="D1041" s="201"/>
      <c r="E1041" s="201"/>
      <c r="F1041" s="113"/>
      <c r="G1041" s="113"/>
      <c r="H1041" s="113"/>
      <c r="I1041" s="203"/>
      <c r="J1041" s="203"/>
      <c r="K1041" s="204"/>
      <c r="L1041" s="201"/>
      <c r="M1041" s="201"/>
      <c r="N1041" s="201"/>
      <c r="O1041" s="201"/>
      <c r="P1041" s="113"/>
      <c r="Q1041" s="113"/>
      <c r="R1041" s="113"/>
      <c r="S1041" s="113"/>
      <c r="T1041" s="201"/>
      <c r="U1041" s="113"/>
      <c r="V1041" s="113"/>
      <c r="W1041" s="113"/>
      <c r="X1041" s="113"/>
      <c r="Y1041" s="113"/>
      <c r="Z1041" s="113"/>
      <c r="AA1041" s="113"/>
      <c r="AB1041" s="201"/>
      <c r="AC1041" s="113"/>
      <c r="AD1041" s="113"/>
      <c r="AE1041" s="113"/>
      <c r="AF1041" s="113"/>
    </row>
    <row r="1042" spans="1:32" x14ac:dyDescent="0.2">
      <c r="A1042" s="113"/>
      <c r="B1042" s="200"/>
      <c r="C1042" s="113"/>
      <c r="D1042" s="201"/>
      <c r="E1042" s="201"/>
      <c r="F1042" s="113"/>
      <c r="G1042" s="113"/>
      <c r="H1042" s="113"/>
      <c r="I1042" s="203"/>
      <c r="J1042" s="203"/>
      <c r="K1042" s="204"/>
      <c r="L1042" s="201"/>
      <c r="M1042" s="201"/>
      <c r="N1042" s="201"/>
      <c r="O1042" s="201"/>
      <c r="P1042" s="113"/>
      <c r="Q1042" s="113"/>
      <c r="R1042" s="113"/>
      <c r="S1042" s="113"/>
      <c r="T1042" s="201"/>
      <c r="U1042" s="113"/>
      <c r="V1042" s="113"/>
      <c r="W1042" s="113"/>
      <c r="X1042" s="113"/>
      <c r="Y1042" s="113"/>
      <c r="Z1042" s="113"/>
      <c r="AA1042" s="113"/>
      <c r="AB1042" s="201"/>
      <c r="AC1042" s="113"/>
      <c r="AD1042" s="113"/>
      <c r="AE1042" s="113"/>
      <c r="AF1042" s="113"/>
    </row>
    <row r="1043" spans="1:32" x14ac:dyDescent="0.2">
      <c r="A1043" s="113"/>
      <c r="B1043" s="200"/>
      <c r="C1043" s="113"/>
      <c r="D1043" s="201"/>
      <c r="E1043" s="201"/>
      <c r="F1043" s="113"/>
      <c r="G1043" s="113"/>
      <c r="H1043" s="113"/>
      <c r="I1043" s="203"/>
      <c r="J1043" s="203"/>
      <c r="K1043" s="204"/>
      <c r="L1043" s="201"/>
      <c r="M1043" s="201"/>
      <c r="N1043" s="201"/>
      <c r="O1043" s="201"/>
      <c r="P1043" s="113"/>
      <c r="Q1043" s="113"/>
      <c r="R1043" s="113"/>
      <c r="S1043" s="113"/>
      <c r="T1043" s="201"/>
      <c r="U1043" s="113"/>
      <c r="V1043" s="113"/>
      <c r="W1043" s="113"/>
      <c r="X1043" s="113"/>
      <c r="Y1043" s="113"/>
      <c r="Z1043" s="113"/>
      <c r="AA1043" s="113"/>
      <c r="AB1043" s="201"/>
      <c r="AC1043" s="113"/>
      <c r="AD1043" s="113"/>
      <c r="AE1043" s="113"/>
      <c r="AF1043" s="113"/>
    </row>
    <row r="1044" spans="1:32" x14ac:dyDescent="0.2">
      <c r="A1044" s="113"/>
      <c r="B1044" s="200"/>
      <c r="C1044" s="113"/>
      <c r="D1044" s="201"/>
      <c r="E1044" s="201"/>
      <c r="F1044" s="113"/>
      <c r="G1044" s="113"/>
      <c r="H1044" s="113"/>
      <c r="I1044" s="203"/>
      <c r="J1044" s="203"/>
      <c r="K1044" s="204"/>
      <c r="L1044" s="201"/>
      <c r="M1044" s="201"/>
      <c r="N1044" s="201"/>
      <c r="O1044" s="201"/>
      <c r="P1044" s="113"/>
      <c r="Q1044" s="113"/>
      <c r="R1044" s="113"/>
      <c r="S1044" s="113"/>
      <c r="T1044" s="201"/>
      <c r="U1044" s="113"/>
      <c r="V1044" s="113"/>
      <c r="W1044" s="113"/>
      <c r="X1044" s="113"/>
      <c r="Y1044" s="113"/>
      <c r="Z1044" s="113"/>
      <c r="AA1044" s="113"/>
      <c r="AB1044" s="201"/>
      <c r="AC1044" s="113"/>
      <c r="AD1044" s="113"/>
      <c r="AE1044" s="113"/>
      <c r="AF1044" s="113"/>
    </row>
    <row r="1045" spans="1:32" x14ac:dyDescent="0.2">
      <c r="A1045" s="113"/>
      <c r="B1045" s="200"/>
      <c r="C1045" s="113"/>
      <c r="D1045" s="201"/>
      <c r="E1045" s="201"/>
      <c r="F1045" s="113"/>
      <c r="G1045" s="113"/>
      <c r="H1045" s="113"/>
      <c r="I1045" s="203"/>
      <c r="J1045" s="203"/>
      <c r="K1045" s="204"/>
      <c r="L1045" s="201"/>
      <c r="M1045" s="201"/>
      <c r="N1045" s="201"/>
      <c r="O1045" s="201"/>
      <c r="P1045" s="113"/>
      <c r="Q1045" s="113"/>
      <c r="R1045" s="113"/>
      <c r="S1045" s="113"/>
      <c r="T1045" s="201"/>
      <c r="U1045" s="113"/>
      <c r="V1045" s="113"/>
      <c r="W1045" s="113"/>
      <c r="X1045" s="113"/>
      <c r="Y1045" s="113"/>
      <c r="Z1045" s="113"/>
      <c r="AA1045" s="113"/>
      <c r="AB1045" s="201"/>
      <c r="AC1045" s="113"/>
      <c r="AD1045" s="113"/>
      <c r="AE1045" s="113"/>
      <c r="AF1045" s="113"/>
    </row>
    <row r="1046" spans="1:32" x14ac:dyDescent="0.2">
      <c r="A1046" s="113"/>
      <c r="B1046" s="200"/>
      <c r="C1046" s="113"/>
      <c r="D1046" s="201"/>
      <c r="E1046" s="201"/>
      <c r="F1046" s="113"/>
      <c r="G1046" s="113"/>
      <c r="H1046" s="113"/>
      <c r="I1046" s="203"/>
      <c r="J1046" s="203"/>
      <c r="K1046" s="204"/>
      <c r="L1046" s="201"/>
      <c r="M1046" s="201"/>
      <c r="N1046" s="201"/>
      <c r="O1046" s="201"/>
      <c r="P1046" s="113"/>
      <c r="Q1046" s="113"/>
      <c r="R1046" s="113"/>
      <c r="S1046" s="113"/>
      <c r="T1046" s="201"/>
      <c r="U1046" s="113"/>
      <c r="V1046" s="113"/>
      <c r="W1046" s="113"/>
      <c r="X1046" s="113"/>
      <c r="Y1046" s="113"/>
      <c r="Z1046" s="113"/>
      <c r="AA1046" s="113"/>
      <c r="AB1046" s="201"/>
      <c r="AC1046" s="113"/>
      <c r="AD1046" s="113"/>
      <c r="AE1046" s="113"/>
      <c r="AF1046" s="113"/>
    </row>
    <row r="1047" spans="1:32" x14ac:dyDescent="0.2">
      <c r="A1047" s="113"/>
      <c r="B1047" s="200"/>
      <c r="C1047" s="113"/>
      <c r="D1047" s="201"/>
      <c r="E1047" s="201"/>
      <c r="F1047" s="113"/>
      <c r="G1047" s="113"/>
      <c r="H1047" s="113"/>
      <c r="I1047" s="203"/>
      <c r="J1047" s="203"/>
      <c r="K1047" s="204"/>
      <c r="L1047" s="201"/>
      <c r="M1047" s="201"/>
      <c r="N1047" s="201"/>
      <c r="O1047" s="201"/>
      <c r="P1047" s="113"/>
      <c r="Q1047" s="113"/>
      <c r="R1047" s="113"/>
      <c r="S1047" s="113"/>
      <c r="T1047" s="201"/>
      <c r="U1047" s="113"/>
      <c r="V1047" s="113"/>
      <c r="W1047" s="113"/>
      <c r="X1047" s="113"/>
      <c r="Y1047" s="113"/>
      <c r="Z1047" s="113"/>
      <c r="AA1047" s="113"/>
      <c r="AB1047" s="201"/>
      <c r="AC1047" s="113"/>
      <c r="AD1047" s="113"/>
      <c r="AE1047" s="113"/>
      <c r="AF1047" s="113"/>
    </row>
    <row r="1048" spans="1:32" x14ac:dyDescent="0.2">
      <c r="A1048" s="113"/>
      <c r="B1048" s="200"/>
      <c r="C1048" s="113"/>
      <c r="D1048" s="201"/>
      <c r="E1048" s="201"/>
      <c r="F1048" s="113"/>
      <c r="G1048" s="113"/>
      <c r="H1048" s="113"/>
      <c r="I1048" s="203"/>
      <c r="J1048" s="203"/>
      <c r="K1048" s="204"/>
      <c r="L1048" s="201"/>
      <c r="M1048" s="201"/>
      <c r="N1048" s="201"/>
      <c r="O1048" s="201"/>
      <c r="P1048" s="113"/>
      <c r="Q1048" s="113"/>
      <c r="R1048" s="113"/>
      <c r="S1048" s="113"/>
      <c r="T1048" s="201"/>
      <c r="U1048" s="113"/>
      <c r="V1048" s="113"/>
      <c r="W1048" s="113"/>
      <c r="X1048" s="113"/>
      <c r="Y1048" s="113"/>
      <c r="Z1048" s="113"/>
      <c r="AA1048" s="113"/>
      <c r="AB1048" s="201"/>
      <c r="AC1048" s="113"/>
      <c r="AD1048" s="113"/>
      <c r="AE1048" s="113"/>
      <c r="AF1048" s="113"/>
    </row>
    <row r="1049" spans="1:32" x14ac:dyDescent="0.2">
      <c r="A1049" s="113"/>
      <c r="B1049" s="200"/>
      <c r="C1049" s="113"/>
      <c r="D1049" s="201"/>
      <c r="E1049" s="201"/>
      <c r="F1049" s="113"/>
      <c r="G1049" s="113"/>
      <c r="H1049" s="113"/>
      <c r="I1049" s="203"/>
      <c r="J1049" s="203"/>
      <c r="K1049" s="204"/>
      <c r="L1049" s="201"/>
      <c r="M1049" s="201"/>
      <c r="N1049" s="201"/>
      <c r="O1049" s="201"/>
      <c r="P1049" s="113"/>
      <c r="Q1049" s="113"/>
      <c r="R1049" s="113"/>
      <c r="S1049" s="113"/>
      <c r="T1049" s="201"/>
      <c r="U1049" s="113"/>
      <c r="V1049" s="113"/>
      <c r="W1049" s="113"/>
      <c r="X1049" s="113"/>
      <c r="Y1049" s="113"/>
      <c r="Z1049" s="113"/>
      <c r="AA1049" s="113"/>
      <c r="AB1049" s="201"/>
      <c r="AC1049" s="113"/>
      <c r="AD1049" s="113"/>
      <c r="AE1049" s="113"/>
      <c r="AF1049" s="113"/>
    </row>
    <row r="1050" spans="1:32" x14ac:dyDescent="0.2">
      <c r="A1050" s="113"/>
      <c r="B1050" s="200"/>
      <c r="C1050" s="113"/>
      <c r="D1050" s="201"/>
      <c r="E1050" s="201"/>
      <c r="F1050" s="113"/>
      <c r="G1050" s="113"/>
      <c r="H1050" s="113"/>
      <c r="I1050" s="203"/>
      <c r="J1050" s="203"/>
      <c r="K1050" s="204"/>
      <c r="L1050" s="201"/>
      <c r="M1050" s="201"/>
      <c r="N1050" s="201"/>
      <c r="O1050" s="201"/>
      <c r="P1050" s="113"/>
      <c r="Q1050" s="113"/>
      <c r="R1050" s="113"/>
      <c r="S1050" s="113"/>
      <c r="T1050" s="201"/>
      <c r="U1050" s="113"/>
      <c r="V1050" s="113"/>
      <c r="W1050" s="113"/>
      <c r="X1050" s="113"/>
      <c r="Y1050" s="113"/>
      <c r="Z1050" s="113"/>
      <c r="AA1050" s="113"/>
      <c r="AB1050" s="201"/>
      <c r="AC1050" s="113"/>
      <c r="AD1050" s="113"/>
      <c r="AE1050" s="113"/>
      <c r="AF1050" s="113"/>
    </row>
    <row r="1051" spans="1:32" x14ac:dyDescent="0.2">
      <c r="A1051" s="113"/>
      <c r="B1051" s="200"/>
      <c r="C1051" s="113"/>
      <c r="D1051" s="201"/>
      <c r="E1051" s="201"/>
      <c r="F1051" s="113"/>
      <c r="G1051" s="113"/>
      <c r="H1051" s="113"/>
      <c r="I1051" s="203"/>
      <c r="J1051" s="203"/>
      <c r="K1051" s="204"/>
      <c r="L1051" s="201"/>
      <c r="M1051" s="201"/>
      <c r="N1051" s="201"/>
      <c r="O1051" s="201"/>
      <c r="P1051" s="113"/>
      <c r="Q1051" s="113"/>
      <c r="R1051" s="113"/>
      <c r="S1051" s="113"/>
      <c r="T1051" s="201"/>
      <c r="U1051" s="113"/>
      <c r="V1051" s="113"/>
      <c r="W1051" s="113"/>
      <c r="X1051" s="113"/>
      <c r="Y1051" s="113"/>
      <c r="Z1051" s="113"/>
      <c r="AA1051" s="113"/>
      <c r="AB1051" s="201"/>
      <c r="AC1051" s="113"/>
      <c r="AD1051" s="113"/>
      <c r="AE1051" s="113"/>
      <c r="AF1051" s="113"/>
    </row>
    <row r="1052" spans="1:32" x14ac:dyDescent="0.2">
      <c r="A1052" s="113"/>
      <c r="B1052" s="200"/>
      <c r="C1052" s="113"/>
      <c r="D1052" s="201"/>
      <c r="E1052" s="201"/>
      <c r="F1052" s="113"/>
      <c r="G1052" s="113"/>
      <c r="H1052" s="113"/>
      <c r="I1052" s="203"/>
      <c r="J1052" s="203"/>
      <c r="K1052" s="204"/>
      <c r="L1052" s="201"/>
      <c r="M1052" s="201"/>
      <c r="N1052" s="201"/>
      <c r="O1052" s="201"/>
      <c r="P1052" s="113"/>
      <c r="Q1052" s="113"/>
      <c r="R1052" s="113"/>
      <c r="S1052" s="113"/>
      <c r="T1052" s="201"/>
      <c r="U1052" s="113"/>
      <c r="V1052" s="113"/>
      <c r="W1052" s="113"/>
      <c r="X1052" s="113"/>
      <c r="Y1052" s="113"/>
      <c r="Z1052" s="113"/>
      <c r="AA1052" s="113"/>
      <c r="AB1052" s="201"/>
      <c r="AC1052" s="113"/>
      <c r="AD1052" s="113"/>
      <c r="AE1052" s="113"/>
      <c r="AF1052" s="113"/>
    </row>
    <row r="1053" spans="1:32" x14ac:dyDescent="0.2">
      <c r="A1053" s="113"/>
      <c r="B1053" s="200"/>
      <c r="C1053" s="113"/>
      <c r="D1053" s="201"/>
      <c r="E1053" s="201"/>
      <c r="F1053" s="113"/>
      <c r="G1053" s="113"/>
      <c r="H1053" s="113"/>
      <c r="I1053" s="203"/>
      <c r="J1053" s="203"/>
      <c r="K1053" s="204"/>
      <c r="L1053" s="201"/>
      <c r="M1053" s="201"/>
      <c r="N1053" s="201"/>
      <c r="O1053" s="201"/>
      <c r="P1053" s="113"/>
      <c r="Q1053" s="113"/>
      <c r="R1053" s="113"/>
      <c r="S1053" s="113"/>
      <c r="T1053" s="201"/>
      <c r="U1053" s="113"/>
      <c r="V1053" s="113"/>
      <c r="W1053" s="113"/>
      <c r="X1053" s="113"/>
      <c r="Y1053" s="113"/>
      <c r="Z1053" s="113"/>
      <c r="AA1053" s="113"/>
      <c r="AB1053" s="201"/>
      <c r="AC1053" s="113"/>
      <c r="AD1053" s="113"/>
      <c r="AE1053" s="113"/>
      <c r="AF1053" s="113"/>
    </row>
    <row r="1054" spans="1:32" x14ac:dyDescent="0.2">
      <c r="A1054" s="113"/>
      <c r="B1054" s="200"/>
      <c r="C1054" s="113"/>
      <c r="D1054" s="201"/>
      <c r="E1054" s="201"/>
      <c r="F1054" s="113"/>
      <c r="G1054" s="113"/>
      <c r="H1054" s="113"/>
      <c r="I1054" s="203"/>
      <c r="J1054" s="203"/>
      <c r="K1054" s="204"/>
      <c r="L1054" s="201"/>
      <c r="M1054" s="201"/>
      <c r="N1054" s="201"/>
      <c r="O1054" s="201"/>
      <c r="P1054" s="113"/>
      <c r="Q1054" s="113"/>
      <c r="R1054" s="113"/>
      <c r="S1054" s="113"/>
      <c r="T1054" s="201"/>
      <c r="U1054" s="113"/>
      <c r="V1054" s="113"/>
      <c r="W1054" s="113"/>
      <c r="X1054" s="113"/>
      <c r="Y1054" s="113"/>
      <c r="Z1054" s="113"/>
      <c r="AA1054" s="113"/>
      <c r="AB1054" s="201"/>
      <c r="AC1054" s="113"/>
      <c r="AD1054" s="113"/>
      <c r="AE1054" s="113"/>
      <c r="AF1054" s="113"/>
    </row>
    <row r="1055" spans="1:32" x14ac:dyDescent="0.2">
      <c r="A1055" s="113"/>
      <c r="B1055" s="200"/>
      <c r="C1055" s="113"/>
      <c r="D1055" s="201"/>
      <c r="E1055" s="201"/>
      <c r="F1055" s="113"/>
      <c r="G1055" s="113"/>
      <c r="H1055" s="113"/>
      <c r="I1055" s="203"/>
      <c r="J1055" s="203"/>
      <c r="K1055" s="204"/>
      <c r="L1055" s="201"/>
      <c r="M1055" s="201"/>
      <c r="N1055" s="201"/>
      <c r="O1055" s="201"/>
      <c r="P1055" s="113"/>
      <c r="Q1055" s="113"/>
      <c r="R1055" s="113"/>
      <c r="S1055" s="113"/>
      <c r="T1055" s="201"/>
      <c r="U1055" s="113"/>
      <c r="V1055" s="113"/>
      <c r="W1055" s="113"/>
      <c r="X1055" s="113"/>
      <c r="Y1055" s="113"/>
      <c r="Z1055" s="113"/>
      <c r="AA1055" s="113"/>
      <c r="AB1055" s="201"/>
      <c r="AC1055" s="113"/>
      <c r="AD1055" s="113"/>
      <c r="AE1055" s="113"/>
      <c r="AF1055" s="113"/>
    </row>
    <row r="1056" spans="1:32" x14ac:dyDescent="0.2">
      <c r="A1056" s="113"/>
      <c r="B1056" s="200"/>
      <c r="C1056" s="113"/>
      <c r="D1056" s="201"/>
      <c r="E1056" s="201"/>
      <c r="F1056" s="113"/>
      <c r="G1056" s="113"/>
      <c r="H1056" s="113"/>
      <c r="I1056" s="203"/>
      <c r="J1056" s="203"/>
      <c r="K1056" s="204"/>
      <c r="L1056" s="201"/>
      <c r="M1056" s="201"/>
      <c r="N1056" s="201"/>
      <c r="O1056" s="201"/>
      <c r="P1056" s="113"/>
      <c r="Q1056" s="113"/>
      <c r="R1056" s="113"/>
      <c r="S1056" s="113"/>
      <c r="T1056" s="201"/>
      <c r="U1056" s="113"/>
      <c r="V1056" s="113"/>
      <c r="W1056" s="113"/>
      <c r="X1056" s="113"/>
      <c r="Y1056" s="113"/>
      <c r="Z1056" s="113"/>
      <c r="AA1056" s="113"/>
      <c r="AB1056" s="201"/>
      <c r="AC1056" s="113"/>
      <c r="AD1056" s="113"/>
      <c r="AE1056" s="113"/>
      <c r="AF1056" s="113"/>
    </row>
    <row r="1057" spans="1:32" x14ac:dyDescent="0.2">
      <c r="A1057" s="113"/>
      <c r="B1057" s="200"/>
      <c r="C1057" s="113"/>
      <c r="D1057" s="201"/>
      <c r="E1057" s="201"/>
      <c r="F1057" s="113"/>
      <c r="G1057" s="113"/>
      <c r="H1057" s="113"/>
      <c r="I1057" s="203"/>
      <c r="J1057" s="203"/>
      <c r="K1057" s="204"/>
      <c r="L1057" s="201"/>
      <c r="M1057" s="201"/>
      <c r="N1057" s="201"/>
      <c r="O1057" s="201"/>
      <c r="P1057" s="113"/>
      <c r="Q1057" s="113"/>
      <c r="R1057" s="113"/>
      <c r="S1057" s="113"/>
      <c r="T1057" s="201"/>
      <c r="U1057" s="113"/>
      <c r="V1057" s="113"/>
      <c r="W1057" s="113"/>
      <c r="X1057" s="113"/>
      <c r="Y1057" s="113"/>
      <c r="Z1057" s="113"/>
      <c r="AA1057" s="113"/>
      <c r="AB1057" s="201"/>
      <c r="AC1057" s="113"/>
      <c r="AD1057" s="113"/>
      <c r="AE1057" s="113"/>
      <c r="AF1057" s="113"/>
    </row>
    <row r="1058" spans="1:32" x14ac:dyDescent="0.2">
      <c r="A1058" s="113"/>
      <c r="B1058" s="200"/>
      <c r="C1058" s="113"/>
      <c r="D1058" s="201"/>
      <c r="E1058" s="201"/>
      <c r="F1058" s="113"/>
      <c r="G1058" s="113"/>
      <c r="H1058" s="113"/>
      <c r="I1058" s="203"/>
      <c r="J1058" s="203"/>
      <c r="K1058" s="204"/>
      <c r="L1058" s="201"/>
      <c r="M1058" s="201"/>
      <c r="N1058" s="201"/>
      <c r="O1058" s="201"/>
      <c r="P1058" s="113"/>
      <c r="Q1058" s="113"/>
      <c r="R1058" s="113"/>
      <c r="S1058" s="113"/>
      <c r="T1058" s="201"/>
      <c r="U1058" s="113"/>
      <c r="V1058" s="113"/>
      <c r="W1058" s="113"/>
      <c r="X1058" s="113"/>
      <c r="Y1058" s="113"/>
      <c r="Z1058" s="113"/>
      <c r="AA1058" s="113"/>
      <c r="AB1058" s="201"/>
      <c r="AC1058" s="113"/>
      <c r="AD1058" s="113"/>
      <c r="AE1058" s="113"/>
      <c r="AF1058" s="113"/>
    </row>
    <row r="1059" spans="1:32" x14ac:dyDescent="0.2">
      <c r="A1059" s="113"/>
      <c r="B1059" s="200"/>
      <c r="C1059" s="113"/>
      <c r="D1059" s="201"/>
      <c r="E1059" s="201"/>
      <c r="F1059" s="113"/>
      <c r="G1059" s="113"/>
      <c r="H1059" s="113"/>
      <c r="I1059" s="203"/>
      <c r="J1059" s="203"/>
      <c r="K1059" s="204"/>
      <c r="L1059" s="201"/>
      <c r="M1059" s="201"/>
      <c r="N1059" s="201"/>
      <c r="O1059" s="201"/>
      <c r="P1059" s="113"/>
      <c r="Q1059" s="113"/>
      <c r="R1059" s="113"/>
      <c r="S1059" s="113"/>
      <c r="T1059" s="201"/>
      <c r="U1059" s="113"/>
      <c r="V1059" s="113"/>
      <c r="W1059" s="113"/>
      <c r="X1059" s="113"/>
      <c r="Y1059" s="113"/>
      <c r="Z1059" s="113"/>
      <c r="AA1059" s="113"/>
      <c r="AB1059" s="201"/>
      <c r="AC1059" s="113"/>
      <c r="AD1059" s="113"/>
      <c r="AE1059" s="113"/>
      <c r="AF1059" s="113"/>
    </row>
    <row r="1060" spans="1:32" x14ac:dyDescent="0.2">
      <c r="A1060" s="113"/>
      <c r="B1060" s="200"/>
      <c r="C1060" s="113"/>
      <c r="D1060" s="201"/>
      <c r="E1060" s="201"/>
      <c r="F1060" s="113"/>
      <c r="G1060" s="113"/>
      <c r="H1060" s="113"/>
      <c r="I1060" s="203"/>
      <c r="J1060" s="203"/>
      <c r="K1060" s="204"/>
      <c r="L1060" s="201"/>
      <c r="M1060" s="201"/>
      <c r="N1060" s="201"/>
      <c r="O1060" s="201"/>
      <c r="P1060" s="113"/>
      <c r="Q1060" s="113"/>
      <c r="R1060" s="113"/>
      <c r="S1060" s="113"/>
      <c r="T1060" s="201"/>
      <c r="U1060" s="113"/>
      <c r="V1060" s="113"/>
      <c r="W1060" s="113"/>
      <c r="X1060" s="113"/>
      <c r="Y1060" s="113"/>
      <c r="Z1060" s="113"/>
      <c r="AA1060" s="113"/>
      <c r="AB1060" s="201"/>
      <c r="AC1060" s="113"/>
      <c r="AD1060" s="113"/>
      <c r="AE1060" s="113"/>
      <c r="AF1060" s="113"/>
    </row>
    <row r="1061" spans="1:32" x14ac:dyDescent="0.2">
      <c r="A1061" s="113"/>
      <c r="B1061" s="200"/>
      <c r="C1061" s="113"/>
      <c r="D1061" s="201"/>
      <c r="E1061" s="201"/>
      <c r="F1061" s="113"/>
      <c r="G1061" s="113"/>
      <c r="H1061" s="113"/>
      <c r="I1061" s="203"/>
      <c r="J1061" s="203"/>
      <c r="K1061" s="204"/>
      <c r="L1061" s="201"/>
      <c r="M1061" s="201"/>
      <c r="N1061" s="201"/>
      <c r="O1061" s="201"/>
      <c r="P1061" s="113"/>
      <c r="Q1061" s="113"/>
      <c r="R1061" s="113"/>
      <c r="S1061" s="113"/>
      <c r="T1061" s="201"/>
      <c r="U1061" s="113"/>
      <c r="V1061" s="113"/>
      <c r="W1061" s="113"/>
      <c r="X1061" s="113"/>
      <c r="Y1061" s="113"/>
      <c r="Z1061" s="113"/>
      <c r="AA1061" s="113"/>
      <c r="AB1061" s="201"/>
      <c r="AC1061" s="113"/>
      <c r="AD1061" s="113"/>
      <c r="AE1061" s="113"/>
      <c r="AF1061" s="113"/>
    </row>
    <row r="1062" spans="1:32" x14ac:dyDescent="0.2">
      <c r="A1062" s="113"/>
      <c r="B1062" s="200"/>
      <c r="C1062" s="113"/>
      <c r="D1062" s="201"/>
      <c r="E1062" s="201"/>
      <c r="F1062" s="113"/>
      <c r="G1062" s="113"/>
      <c r="H1062" s="113"/>
      <c r="I1062" s="203"/>
      <c r="J1062" s="203"/>
      <c r="K1062" s="204"/>
      <c r="L1062" s="201"/>
      <c r="M1062" s="201"/>
      <c r="N1062" s="201"/>
      <c r="O1062" s="201"/>
      <c r="P1062" s="113"/>
      <c r="Q1062" s="113"/>
      <c r="R1062" s="113"/>
      <c r="S1062" s="113"/>
      <c r="T1062" s="201"/>
      <c r="U1062" s="113"/>
      <c r="V1062" s="113"/>
      <c r="W1062" s="113"/>
      <c r="X1062" s="113"/>
      <c r="Y1062" s="113"/>
      <c r="Z1062" s="113"/>
      <c r="AA1062" s="113"/>
      <c r="AB1062" s="201"/>
      <c r="AC1062" s="113"/>
      <c r="AD1062" s="113"/>
      <c r="AE1062" s="113"/>
      <c r="AF1062" s="113"/>
    </row>
    <row r="1063" spans="1:32" x14ac:dyDescent="0.2">
      <c r="A1063" s="113"/>
      <c r="B1063" s="200"/>
      <c r="C1063" s="113"/>
      <c r="D1063" s="201"/>
      <c r="E1063" s="201"/>
      <c r="F1063" s="113"/>
      <c r="G1063" s="113"/>
      <c r="H1063" s="113"/>
      <c r="I1063" s="203"/>
      <c r="J1063" s="203"/>
      <c r="K1063" s="204"/>
      <c r="L1063" s="201"/>
      <c r="M1063" s="201"/>
      <c r="N1063" s="201"/>
      <c r="O1063" s="201"/>
      <c r="P1063" s="113"/>
      <c r="Q1063" s="113"/>
      <c r="R1063" s="113"/>
      <c r="S1063" s="113"/>
      <c r="T1063" s="201"/>
      <c r="U1063" s="113"/>
      <c r="V1063" s="113"/>
      <c r="W1063" s="113"/>
      <c r="X1063" s="113"/>
      <c r="Y1063" s="113"/>
      <c r="Z1063" s="113"/>
      <c r="AA1063" s="113"/>
      <c r="AB1063" s="201"/>
      <c r="AC1063" s="113"/>
      <c r="AD1063" s="113"/>
      <c r="AE1063" s="113"/>
      <c r="AF1063" s="113"/>
    </row>
    <row r="1064" spans="1:32" x14ac:dyDescent="0.2">
      <c r="A1064" s="113"/>
      <c r="B1064" s="200"/>
      <c r="C1064" s="113"/>
      <c r="D1064" s="201"/>
      <c r="E1064" s="201"/>
      <c r="F1064" s="113"/>
      <c r="G1064" s="113"/>
      <c r="H1064" s="113"/>
      <c r="I1064" s="203"/>
      <c r="J1064" s="203"/>
      <c r="K1064" s="204"/>
      <c r="L1064" s="201"/>
      <c r="M1064" s="201"/>
      <c r="N1064" s="201"/>
      <c r="O1064" s="201"/>
      <c r="P1064" s="113"/>
      <c r="Q1064" s="113"/>
      <c r="R1064" s="113"/>
      <c r="S1064" s="113"/>
      <c r="T1064" s="201"/>
      <c r="U1064" s="113"/>
      <c r="V1064" s="113"/>
      <c r="W1064" s="113"/>
      <c r="X1064" s="113"/>
      <c r="Y1064" s="113"/>
      <c r="Z1064" s="113"/>
      <c r="AA1064" s="113"/>
      <c r="AB1064" s="201"/>
      <c r="AC1064" s="113"/>
      <c r="AD1064" s="113"/>
      <c r="AE1064" s="113"/>
      <c r="AF1064" s="113"/>
    </row>
    <row r="1065" spans="1:32" x14ac:dyDescent="0.2">
      <c r="A1065" s="113"/>
      <c r="B1065" s="200"/>
      <c r="C1065" s="113"/>
      <c r="D1065" s="201"/>
      <c r="E1065" s="201"/>
      <c r="F1065" s="113"/>
      <c r="G1065" s="113"/>
      <c r="H1065" s="113"/>
      <c r="I1065" s="203"/>
      <c r="J1065" s="203"/>
      <c r="K1065" s="204"/>
      <c r="L1065" s="201"/>
      <c r="M1065" s="201"/>
      <c r="N1065" s="201"/>
      <c r="O1065" s="201"/>
      <c r="P1065" s="113"/>
      <c r="Q1065" s="113"/>
      <c r="R1065" s="113"/>
      <c r="S1065" s="113"/>
      <c r="T1065" s="201"/>
      <c r="U1065" s="113"/>
      <c r="V1065" s="113"/>
      <c r="W1065" s="113"/>
      <c r="X1065" s="113"/>
      <c r="Y1065" s="113"/>
      <c r="Z1065" s="113"/>
      <c r="AA1065" s="113"/>
      <c r="AB1065" s="201"/>
      <c r="AC1065" s="113"/>
      <c r="AD1065" s="113"/>
      <c r="AE1065" s="113"/>
      <c r="AF1065" s="113"/>
    </row>
    <row r="1066" spans="1:32" x14ac:dyDescent="0.2">
      <c r="A1066" s="113"/>
      <c r="B1066" s="200"/>
      <c r="C1066" s="113"/>
      <c r="D1066" s="201"/>
      <c r="E1066" s="201"/>
      <c r="F1066" s="113"/>
      <c r="G1066" s="113"/>
      <c r="H1066" s="113"/>
      <c r="I1066" s="203"/>
      <c r="J1066" s="203"/>
      <c r="K1066" s="204"/>
      <c r="L1066" s="201"/>
      <c r="M1066" s="201"/>
      <c r="N1066" s="201"/>
      <c r="O1066" s="201"/>
      <c r="P1066" s="113"/>
      <c r="Q1066" s="113"/>
      <c r="R1066" s="113"/>
      <c r="S1066" s="113"/>
      <c r="T1066" s="201"/>
      <c r="U1066" s="113"/>
      <c r="V1066" s="113"/>
      <c r="W1066" s="113"/>
      <c r="X1066" s="113"/>
      <c r="Y1066" s="113"/>
      <c r="Z1066" s="113"/>
      <c r="AA1066" s="113"/>
      <c r="AB1066" s="201"/>
      <c r="AC1066" s="113"/>
      <c r="AD1066" s="113"/>
      <c r="AE1066" s="113"/>
      <c r="AF1066" s="113"/>
    </row>
    <row r="1067" spans="1:32" x14ac:dyDescent="0.2">
      <c r="A1067" s="113"/>
      <c r="B1067" s="200"/>
      <c r="C1067" s="113"/>
      <c r="D1067" s="201"/>
      <c r="E1067" s="201"/>
      <c r="F1067" s="113"/>
      <c r="G1067" s="113"/>
      <c r="H1067" s="113"/>
      <c r="I1067" s="203"/>
      <c r="J1067" s="203"/>
      <c r="K1067" s="204"/>
      <c r="L1067" s="201"/>
      <c r="M1067" s="201"/>
      <c r="N1067" s="201"/>
      <c r="O1067" s="201"/>
      <c r="P1067" s="113"/>
      <c r="Q1067" s="113"/>
      <c r="R1067" s="113"/>
      <c r="S1067" s="113"/>
      <c r="T1067" s="201"/>
      <c r="U1067" s="113"/>
      <c r="V1067" s="113"/>
      <c r="W1067" s="113"/>
      <c r="X1067" s="113"/>
      <c r="Y1067" s="113"/>
      <c r="Z1067" s="113"/>
      <c r="AA1067" s="113"/>
      <c r="AB1067" s="201"/>
      <c r="AC1067" s="113"/>
      <c r="AD1067" s="113"/>
      <c r="AE1067" s="113"/>
      <c r="AF1067" s="113"/>
    </row>
    <row r="1068" spans="1:32" x14ac:dyDescent="0.2">
      <c r="A1068" s="113"/>
      <c r="B1068" s="200"/>
      <c r="C1068" s="113"/>
      <c r="D1068" s="201"/>
      <c r="E1068" s="201"/>
      <c r="F1068" s="113"/>
      <c r="G1068" s="113"/>
      <c r="H1068" s="113"/>
      <c r="I1068" s="203"/>
      <c r="J1068" s="203"/>
      <c r="K1068" s="204"/>
      <c r="L1068" s="201"/>
      <c r="M1068" s="201"/>
      <c r="N1068" s="201"/>
      <c r="O1068" s="201"/>
      <c r="P1068" s="113"/>
      <c r="Q1068" s="113"/>
      <c r="R1068" s="113"/>
      <c r="S1068" s="113"/>
      <c r="T1068" s="201"/>
      <c r="U1068" s="113"/>
      <c r="V1068" s="113"/>
      <c r="W1068" s="113"/>
      <c r="X1068" s="113"/>
      <c r="Y1068" s="113"/>
      <c r="Z1068" s="113"/>
      <c r="AA1068" s="113"/>
      <c r="AB1068" s="201"/>
      <c r="AC1068" s="113"/>
      <c r="AD1068" s="113"/>
      <c r="AE1068" s="113"/>
      <c r="AF1068" s="113"/>
    </row>
    <row r="1069" spans="1:32" x14ac:dyDescent="0.2">
      <c r="A1069" s="113"/>
      <c r="B1069" s="200"/>
      <c r="C1069" s="113"/>
      <c r="D1069" s="201"/>
      <c r="E1069" s="201"/>
      <c r="F1069" s="113"/>
      <c r="G1069" s="113"/>
      <c r="H1069" s="113"/>
      <c r="I1069" s="203"/>
      <c r="J1069" s="203"/>
      <c r="K1069" s="204"/>
      <c r="L1069" s="201"/>
      <c r="M1069" s="201"/>
      <c r="N1069" s="201"/>
      <c r="O1069" s="201"/>
      <c r="P1069" s="113"/>
      <c r="Q1069" s="113"/>
      <c r="R1069" s="113"/>
      <c r="S1069" s="113"/>
      <c r="T1069" s="201"/>
      <c r="U1069" s="113"/>
      <c r="V1069" s="113"/>
      <c r="W1069" s="113"/>
      <c r="X1069" s="113"/>
      <c r="Y1069" s="113"/>
      <c r="Z1069" s="113"/>
      <c r="AA1069" s="113"/>
      <c r="AB1069" s="201"/>
      <c r="AC1069" s="113"/>
      <c r="AD1069" s="113"/>
      <c r="AE1069" s="113"/>
      <c r="AF1069" s="113"/>
    </row>
    <row r="1070" spans="1:32" x14ac:dyDescent="0.2">
      <c r="A1070" s="113"/>
      <c r="B1070" s="200"/>
      <c r="C1070" s="113"/>
      <c r="D1070" s="201"/>
      <c r="E1070" s="201"/>
      <c r="F1070" s="113"/>
      <c r="G1070" s="113"/>
      <c r="H1070" s="113"/>
      <c r="I1070" s="203"/>
      <c r="J1070" s="203"/>
      <c r="K1070" s="204"/>
      <c r="L1070" s="201"/>
      <c r="M1070" s="201"/>
      <c r="N1070" s="201"/>
      <c r="O1070" s="201"/>
      <c r="P1070" s="113"/>
      <c r="Q1070" s="113"/>
      <c r="R1070" s="113"/>
      <c r="S1070" s="113"/>
      <c r="T1070" s="201"/>
      <c r="U1070" s="113"/>
      <c r="V1070" s="113"/>
      <c r="W1070" s="113"/>
      <c r="X1070" s="113"/>
      <c r="Y1070" s="113"/>
      <c r="Z1070" s="113"/>
      <c r="AA1070" s="113"/>
      <c r="AB1070" s="201"/>
      <c r="AC1070" s="113"/>
      <c r="AD1070" s="113"/>
      <c r="AE1070" s="113"/>
      <c r="AF1070" s="113"/>
    </row>
    <row r="1071" spans="1:32" x14ac:dyDescent="0.2">
      <c r="A1071" s="113"/>
      <c r="B1071" s="200"/>
      <c r="C1071" s="113"/>
      <c r="D1071" s="201"/>
      <c r="E1071" s="201"/>
      <c r="F1071" s="113"/>
      <c r="G1071" s="113"/>
      <c r="H1071" s="113"/>
      <c r="I1071" s="203"/>
      <c r="J1071" s="203"/>
      <c r="K1071" s="204"/>
      <c r="L1071" s="201"/>
      <c r="M1071" s="201"/>
      <c r="N1071" s="201"/>
      <c r="O1071" s="201"/>
      <c r="P1071" s="113"/>
      <c r="Q1071" s="113"/>
      <c r="R1071" s="113"/>
      <c r="S1071" s="113"/>
      <c r="T1071" s="201"/>
      <c r="U1071" s="113"/>
      <c r="V1071" s="113"/>
      <c r="W1071" s="113"/>
      <c r="X1071" s="113"/>
      <c r="Y1071" s="113"/>
      <c r="Z1071" s="113"/>
      <c r="AA1071" s="113"/>
      <c r="AB1071" s="201"/>
      <c r="AC1071" s="113"/>
      <c r="AD1071" s="113"/>
      <c r="AE1071" s="113"/>
      <c r="AF1071" s="113"/>
    </row>
    <row r="1072" spans="1:32" x14ac:dyDescent="0.2">
      <c r="A1072" s="113"/>
      <c r="B1072" s="200"/>
      <c r="C1072" s="113"/>
      <c r="D1072" s="201"/>
      <c r="E1072" s="201"/>
      <c r="F1072" s="113"/>
      <c r="G1072" s="113"/>
      <c r="H1072" s="113"/>
      <c r="I1072" s="203"/>
      <c r="J1072" s="203"/>
      <c r="K1072" s="204"/>
      <c r="L1072" s="201"/>
      <c r="M1072" s="201"/>
      <c r="N1072" s="201"/>
      <c r="O1072" s="201"/>
      <c r="P1072" s="113"/>
      <c r="Q1072" s="113"/>
      <c r="R1072" s="113"/>
      <c r="S1072" s="113"/>
      <c r="T1072" s="201"/>
      <c r="U1072" s="113"/>
      <c r="V1072" s="113"/>
      <c r="W1072" s="113"/>
      <c r="X1072" s="113"/>
      <c r="Y1072" s="113"/>
      <c r="Z1072" s="113"/>
      <c r="AA1072" s="113"/>
      <c r="AB1072" s="201"/>
      <c r="AC1072" s="113"/>
      <c r="AD1072" s="113"/>
      <c r="AE1072" s="113"/>
      <c r="AF1072" s="113"/>
    </row>
    <row r="1073" spans="1:32" x14ac:dyDescent="0.2">
      <c r="A1073" s="113"/>
      <c r="B1073" s="200"/>
      <c r="C1073" s="113"/>
      <c r="D1073" s="201"/>
      <c r="E1073" s="201"/>
      <c r="F1073" s="113"/>
      <c r="G1073" s="113"/>
      <c r="H1073" s="113"/>
      <c r="I1073" s="203"/>
      <c r="J1073" s="203"/>
      <c r="K1073" s="204"/>
      <c r="L1073" s="201"/>
      <c r="M1073" s="201"/>
      <c r="N1073" s="201"/>
      <c r="O1073" s="201"/>
      <c r="P1073" s="113"/>
      <c r="Q1073" s="113"/>
      <c r="R1073" s="113"/>
      <c r="S1073" s="113"/>
      <c r="T1073" s="201"/>
      <c r="U1073" s="113"/>
      <c r="V1073" s="113"/>
      <c r="W1073" s="113"/>
      <c r="X1073" s="113"/>
      <c r="Y1073" s="113"/>
      <c r="Z1073" s="113"/>
      <c r="AA1073" s="113"/>
      <c r="AB1073" s="201"/>
      <c r="AC1073" s="113"/>
      <c r="AD1073" s="113"/>
      <c r="AE1073" s="113"/>
      <c r="AF1073" s="113"/>
    </row>
    <row r="1074" spans="1:32" x14ac:dyDescent="0.2">
      <c r="A1074" s="113"/>
      <c r="B1074" s="200"/>
      <c r="C1074" s="113"/>
      <c r="D1074" s="201"/>
      <c r="E1074" s="201"/>
      <c r="F1074" s="113"/>
      <c r="G1074" s="113"/>
      <c r="H1074" s="113"/>
      <c r="I1074" s="203"/>
      <c r="J1074" s="203"/>
      <c r="K1074" s="204"/>
      <c r="L1074" s="201"/>
      <c r="M1074" s="201"/>
      <c r="N1074" s="201"/>
      <c r="O1074" s="201"/>
      <c r="P1074" s="113"/>
      <c r="Q1074" s="113"/>
      <c r="R1074" s="113"/>
      <c r="S1074" s="113"/>
      <c r="T1074" s="201"/>
      <c r="U1074" s="113"/>
      <c r="V1074" s="113"/>
      <c r="W1074" s="113"/>
      <c r="X1074" s="113"/>
      <c r="Y1074" s="113"/>
      <c r="Z1074" s="113"/>
      <c r="AA1074" s="113"/>
      <c r="AB1074" s="201"/>
      <c r="AC1074" s="113"/>
      <c r="AD1074" s="113"/>
      <c r="AE1074" s="113"/>
      <c r="AF1074" s="113"/>
    </row>
    <row r="1075" spans="1:32" x14ac:dyDescent="0.2">
      <c r="A1075" s="113"/>
      <c r="B1075" s="200"/>
      <c r="C1075" s="113"/>
      <c r="D1075" s="201"/>
      <c r="E1075" s="201"/>
      <c r="F1075" s="113"/>
      <c r="G1075" s="113"/>
      <c r="H1075" s="113"/>
      <c r="I1075" s="203"/>
      <c r="J1075" s="203"/>
      <c r="K1075" s="204"/>
      <c r="L1075" s="201"/>
      <c r="M1075" s="201"/>
      <c r="N1075" s="201"/>
      <c r="O1075" s="201"/>
      <c r="P1075" s="113"/>
      <c r="Q1075" s="113"/>
      <c r="R1075" s="113"/>
      <c r="S1075" s="113"/>
      <c r="T1075" s="201"/>
      <c r="U1075" s="113"/>
      <c r="V1075" s="113"/>
      <c r="W1075" s="113"/>
      <c r="X1075" s="113"/>
      <c r="Y1075" s="113"/>
      <c r="Z1075" s="113"/>
      <c r="AA1075" s="113"/>
      <c r="AB1075" s="201"/>
      <c r="AC1075" s="113"/>
      <c r="AD1075" s="113"/>
      <c r="AE1075" s="113"/>
      <c r="AF1075" s="113"/>
    </row>
    <row r="1076" spans="1:32" x14ac:dyDescent="0.2">
      <c r="A1076" s="113"/>
      <c r="B1076" s="200"/>
      <c r="C1076" s="113"/>
      <c r="D1076" s="201"/>
      <c r="E1076" s="201"/>
      <c r="F1076" s="113"/>
      <c r="G1076" s="113"/>
      <c r="H1076" s="113"/>
      <c r="I1076" s="203"/>
      <c r="J1076" s="203"/>
      <c r="K1076" s="204"/>
      <c r="L1076" s="201"/>
      <c r="M1076" s="201"/>
      <c r="N1076" s="201"/>
      <c r="O1076" s="201"/>
      <c r="P1076" s="113"/>
      <c r="Q1076" s="113"/>
      <c r="R1076" s="113"/>
      <c r="S1076" s="113"/>
      <c r="T1076" s="201"/>
      <c r="U1076" s="113"/>
      <c r="V1076" s="113"/>
      <c r="W1076" s="113"/>
      <c r="X1076" s="113"/>
      <c r="Y1076" s="113"/>
      <c r="Z1076" s="113"/>
      <c r="AA1076" s="113"/>
      <c r="AB1076" s="201"/>
      <c r="AC1076" s="113"/>
      <c r="AD1076" s="113"/>
      <c r="AE1076" s="113"/>
      <c r="AF1076" s="113"/>
    </row>
    <row r="1077" spans="1:32" x14ac:dyDescent="0.2">
      <c r="A1077" s="113"/>
      <c r="B1077" s="200"/>
      <c r="C1077" s="113"/>
      <c r="D1077" s="201"/>
      <c r="E1077" s="201"/>
      <c r="F1077" s="113"/>
      <c r="G1077" s="113"/>
      <c r="H1077" s="113"/>
      <c r="I1077" s="203"/>
      <c r="J1077" s="203"/>
      <c r="K1077" s="204"/>
      <c r="L1077" s="201"/>
      <c r="M1077" s="201"/>
      <c r="N1077" s="201"/>
      <c r="O1077" s="201"/>
      <c r="P1077" s="113"/>
      <c r="Q1077" s="113"/>
      <c r="R1077" s="113"/>
      <c r="S1077" s="113"/>
      <c r="T1077" s="201"/>
      <c r="U1077" s="113"/>
      <c r="V1077" s="113"/>
      <c r="W1077" s="113"/>
      <c r="X1077" s="113"/>
      <c r="Y1077" s="113"/>
      <c r="Z1077" s="113"/>
      <c r="AA1077" s="113"/>
      <c r="AB1077" s="201"/>
      <c r="AC1077" s="113"/>
      <c r="AD1077" s="113"/>
      <c r="AE1077" s="113"/>
      <c r="AF1077" s="113"/>
    </row>
    <row r="1078" spans="1:32" x14ac:dyDescent="0.2">
      <c r="A1078" s="113"/>
      <c r="B1078" s="200"/>
      <c r="C1078" s="113"/>
      <c r="D1078" s="201"/>
      <c r="E1078" s="201"/>
      <c r="F1078" s="113"/>
      <c r="G1078" s="113"/>
      <c r="H1078" s="113"/>
      <c r="I1078" s="203"/>
      <c r="J1078" s="203"/>
      <c r="K1078" s="204"/>
      <c r="L1078" s="201"/>
      <c r="M1078" s="201"/>
      <c r="N1078" s="201"/>
      <c r="O1078" s="201"/>
      <c r="P1078" s="113"/>
      <c r="Q1078" s="113"/>
      <c r="R1078" s="113"/>
      <c r="S1078" s="113"/>
      <c r="T1078" s="201"/>
      <c r="U1078" s="113"/>
      <c r="V1078" s="113"/>
      <c r="W1078" s="113"/>
      <c r="X1078" s="113"/>
      <c r="Y1078" s="113"/>
      <c r="Z1078" s="113"/>
      <c r="AA1078" s="113"/>
      <c r="AB1078" s="201"/>
      <c r="AC1078" s="113"/>
      <c r="AD1078" s="113"/>
      <c r="AE1078" s="113"/>
      <c r="AF1078" s="113"/>
    </row>
    <row r="1079" spans="1:32" x14ac:dyDescent="0.2">
      <c r="A1079" s="113"/>
      <c r="B1079" s="200"/>
      <c r="C1079" s="113"/>
      <c r="D1079" s="201"/>
      <c r="E1079" s="201"/>
      <c r="F1079" s="113"/>
      <c r="G1079" s="113"/>
      <c r="H1079" s="113"/>
      <c r="I1079" s="203"/>
      <c r="J1079" s="203"/>
      <c r="K1079" s="204"/>
      <c r="L1079" s="201"/>
      <c r="M1079" s="201"/>
      <c r="N1079" s="201"/>
      <c r="O1079" s="201"/>
      <c r="P1079" s="113"/>
      <c r="Q1079" s="113"/>
      <c r="R1079" s="113"/>
      <c r="S1079" s="113"/>
      <c r="T1079" s="201"/>
      <c r="U1079" s="113"/>
      <c r="V1079" s="113"/>
      <c r="W1079" s="113"/>
      <c r="X1079" s="113"/>
      <c r="Y1079" s="113"/>
      <c r="Z1079" s="113"/>
      <c r="AA1079" s="113"/>
      <c r="AB1079" s="201"/>
      <c r="AC1079" s="113"/>
      <c r="AD1079" s="113"/>
      <c r="AE1079" s="113"/>
      <c r="AF1079" s="113"/>
    </row>
    <row r="1080" spans="1:32" x14ac:dyDescent="0.2">
      <c r="A1080" s="113"/>
      <c r="B1080" s="200"/>
      <c r="C1080" s="113"/>
      <c r="D1080" s="201"/>
      <c r="E1080" s="201"/>
      <c r="F1080" s="113"/>
      <c r="G1080" s="113"/>
      <c r="H1080" s="113"/>
      <c r="I1080" s="203"/>
      <c r="J1080" s="203"/>
      <c r="K1080" s="204"/>
      <c r="L1080" s="201"/>
      <c r="M1080" s="201"/>
      <c r="N1080" s="201"/>
      <c r="O1080" s="201"/>
      <c r="P1080" s="113"/>
      <c r="Q1080" s="113"/>
      <c r="R1080" s="113"/>
      <c r="S1080" s="113"/>
      <c r="T1080" s="201"/>
      <c r="U1080" s="113"/>
      <c r="V1080" s="113"/>
      <c r="W1080" s="113"/>
      <c r="X1080" s="113"/>
      <c r="Y1080" s="113"/>
      <c r="Z1080" s="113"/>
      <c r="AA1080" s="113"/>
      <c r="AB1080" s="201"/>
      <c r="AC1080" s="113"/>
      <c r="AD1080" s="113"/>
      <c r="AE1080" s="113"/>
      <c r="AF1080" s="113"/>
    </row>
    <row r="1081" spans="1:32" x14ac:dyDescent="0.2">
      <c r="A1081" s="113"/>
      <c r="B1081" s="200"/>
      <c r="C1081" s="113"/>
      <c r="D1081" s="201"/>
      <c r="E1081" s="201"/>
      <c r="F1081" s="113"/>
      <c r="G1081" s="113"/>
      <c r="H1081" s="113"/>
      <c r="I1081" s="203"/>
      <c r="J1081" s="203"/>
      <c r="K1081" s="204"/>
      <c r="L1081" s="201"/>
      <c r="M1081" s="201"/>
      <c r="N1081" s="201"/>
      <c r="O1081" s="201"/>
      <c r="P1081" s="113"/>
      <c r="Q1081" s="113"/>
      <c r="R1081" s="113"/>
      <c r="S1081" s="113"/>
      <c r="T1081" s="201"/>
      <c r="U1081" s="113"/>
      <c r="V1081" s="113"/>
      <c r="W1081" s="113"/>
      <c r="X1081" s="113"/>
      <c r="Y1081" s="113"/>
      <c r="Z1081" s="113"/>
      <c r="AA1081" s="113"/>
      <c r="AB1081" s="201"/>
      <c r="AC1081" s="113"/>
      <c r="AD1081" s="113"/>
      <c r="AE1081" s="113"/>
      <c r="AF1081" s="113"/>
    </row>
    <row r="1082" spans="1:32" x14ac:dyDescent="0.2">
      <c r="A1082" s="113"/>
      <c r="B1082" s="200"/>
      <c r="C1082" s="113"/>
      <c r="D1082" s="201"/>
      <c r="E1082" s="201"/>
      <c r="F1082" s="113"/>
      <c r="G1082" s="113"/>
      <c r="H1082" s="113"/>
      <c r="I1082" s="203"/>
      <c r="J1082" s="203"/>
      <c r="K1082" s="204"/>
      <c r="L1082" s="201"/>
      <c r="M1082" s="201"/>
      <c r="N1082" s="201"/>
      <c r="O1082" s="201"/>
      <c r="P1082" s="113"/>
      <c r="Q1082" s="113"/>
      <c r="R1082" s="113"/>
      <c r="S1082" s="113"/>
      <c r="T1082" s="201"/>
      <c r="U1082" s="113"/>
      <c r="V1082" s="113"/>
      <c r="W1082" s="113"/>
      <c r="X1082" s="113"/>
      <c r="Y1082" s="113"/>
      <c r="Z1082" s="113"/>
      <c r="AA1082" s="113"/>
      <c r="AB1082" s="201"/>
      <c r="AC1082" s="113"/>
      <c r="AD1082" s="113"/>
      <c r="AE1082" s="113"/>
      <c r="AF1082" s="113"/>
    </row>
    <row r="1083" spans="1:32" x14ac:dyDescent="0.2">
      <c r="A1083" s="113"/>
      <c r="B1083" s="200"/>
      <c r="C1083" s="113"/>
      <c r="D1083" s="201"/>
      <c r="E1083" s="201"/>
      <c r="F1083" s="113"/>
      <c r="G1083" s="113"/>
      <c r="H1083" s="113"/>
      <c r="I1083" s="203"/>
      <c r="J1083" s="203"/>
      <c r="K1083" s="204"/>
      <c r="L1083" s="201"/>
      <c r="M1083" s="201"/>
      <c r="N1083" s="201"/>
      <c r="O1083" s="201"/>
      <c r="P1083" s="113"/>
      <c r="Q1083" s="113"/>
      <c r="R1083" s="113"/>
      <c r="S1083" s="113"/>
      <c r="T1083" s="201"/>
      <c r="U1083" s="113"/>
      <c r="V1083" s="113"/>
      <c r="W1083" s="113"/>
      <c r="X1083" s="113"/>
      <c r="Y1083" s="113"/>
      <c r="Z1083" s="113"/>
      <c r="AA1083" s="113"/>
      <c r="AB1083" s="201"/>
      <c r="AC1083" s="113"/>
      <c r="AD1083" s="113"/>
      <c r="AE1083" s="113"/>
      <c r="AF1083" s="113"/>
    </row>
    <row r="1084" spans="1:32" x14ac:dyDescent="0.2">
      <c r="A1084" s="113"/>
      <c r="B1084" s="200"/>
      <c r="C1084" s="113"/>
      <c r="D1084" s="201"/>
      <c r="E1084" s="201"/>
      <c r="F1084" s="113"/>
      <c r="G1084" s="113"/>
      <c r="H1084" s="113"/>
      <c r="I1084" s="203"/>
      <c r="J1084" s="203"/>
      <c r="K1084" s="204"/>
      <c r="L1084" s="201"/>
      <c r="M1084" s="201"/>
      <c r="N1084" s="201"/>
      <c r="O1084" s="201"/>
      <c r="P1084" s="113"/>
      <c r="Q1084" s="113"/>
      <c r="R1084" s="113"/>
      <c r="S1084" s="113"/>
      <c r="T1084" s="201"/>
      <c r="U1084" s="113"/>
      <c r="V1084" s="113"/>
      <c r="W1084" s="113"/>
      <c r="X1084" s="113"/>
      <c r="Y1084" s="113"/>
      <c r="Z1084" s="113"/>
      <c r="AA1084" s="113"/>
      <c r="AB1084" s="201"/>
      <c r="AC1084" s="113"/>
      <c r="AD1084" s="113"/>
      <c r="AE1084" s="113"/>
      <c r="AF1084" s="113"/>
    </row>
    <row r="1085" spans="1:32" x14ac:dyDescent="0.2">
      <c r="A1085" s="113"/>
      <c r="B1085" s="200"/>
      <c r="C1085" s="113"/>
      <c r="D1085" s="201"/>
      <c r="E1085" s="201"/>
      <c r="F1085" s="113"/>
      <c r="G1085" s="113"/>
      <c r="H1085" s="113"/>
      <c r="I1085" s="203"/>
      <c r="J1085" s="203"/>
      <c r="K1085" s="204"/>
      <c r="L1085" s="201"/>
      <c r="M1085" s="201"/>
      <c r="N1085" s="201"/>
      <c r="O1085" s="201"/>
      <c r="P1085" s="113"/>
      <c r="Q1085" s="113"/>
      <c r="R1085" s="113"/>
      <c r="S1085" s="113"/>
      <c r="T1085" s="201"/>
      <c r="U1085" s="113"/>
      <c r="V1085" s="113"/>
      <c r="W1085" s="113"/>
      <c r="X1085" s="113"/>
      <c r="Y1085" s="113"/>
      <c r="Z1085" s="113"/>
      <c r="AA1085" s="113"/>
      <c r="AB1085" s="201"/>
      <c r="AC1085" s="113"/>
      <c r="AD1085" s="113"/>
      <c r="AE1085" s="113"/>
      <c r="AF1085" s="113"/>
    </row>
    <row r="1086" spans="1:32" x14ac:dyDescent="0.2">
      <c r="A1086" s="113"/>
      <c r="B1086" s="200"/>
      <c r="C1086" s="113"/>
      <c r="D1086" s="201"/>
      <c r="E1086" s="201"/>
      <c r="F1086" s="113"/>
      <c r="G1086" s="113"/>
      <c r="H1086" s="113"/>
      <c r="I1086" s="203"/>
      <c r="J1086" s="203"/>
      <c r="K1086" s="204"/>
      <c r="L1086" s="201"/>
      <c r="M1086" s="201"/>
      <c r="N1086" s="201"/>
      <c r="O1086" s="201"/>
      <c r="P1086" s="113"/>
      <c r="Q1086" s="113"/>
      <c r="R1086" s="113"/>
      <c r="S1086" s="113"/>
      <c r="T1086" s="201"/>
      <c r="U1086" s="113"/>
      <c r="V1086" s="113"/>
      <c r="W1086" s="113"/>
      <c r="X1086" s="113"/>
      <c r="Y1086" s="113"/>
      <c r="Z1086" s="113"/>
      <c r="AA1086" s="113"/>
      <c r="AB1086" s="201"/>
      <c r="AC1086" s="113"/>
      <c r="AD1086" s="113"/>
      <c r="AE1086" s="113"/>
      <c r="AF1086" s="113"/>
    </row>
    <row r="1087" spans="1:32" x14ac:dyDescent="0.2">
      <c r="A1087" s="113"/>
      <c r="B1087" s="200"/>
      <c r="C1087" s="113"/>
      <c r="D1087" s="201"/>
      <c r="E1087" s="201"/>
      <c r="F1087" s="113"/>
      <c r="G1087" s="113"/>
      <c r="H1087" s="113"/>
      <c r="I1087" s="203"/>
      <c r="J1087" s="203"/>
      <c r="K1087" s="204"/>
      <c r="L1087" s="201"/>
      <c r="M1087" s="201"/>
      <c r="N1087" s="201"/>
      <c r="O1087" s="201"/>
      <c r="P1087" s="113"/>
      <c r="Q1087" s="113"/>
      <c r="R1087" s="113"/>
      <c r="S1087" s="113"/>
      <c r="T1087" s="201"/>
      <c r="U1087" s="113"/>
      <c r="V1087" s="113"/>
      <c r="W1087" s="113"/>
      <c r="X1087" s="113"/>
      <c r="Y1087" s="113"/>
      <c r="Z1087" s="113"/>
      <c r="AA1087" s="113"/>
      <c r="AB1087" s="201"/>
      <c r="AC1087" s="113"/>
      <c r="AD1087" s="113"/>
      <c r="AE1087" s="113"/>
      <c r="AF1087" s="113"/>
    </row>
    <row r="1088" spans="1:32" x14ac:dyDescent="0.2">
      <c r="A1088" s="113"/>
      <c r="B1088" s="200"/>
      <c r="C1088" s="113"/>
      <c r="D1088" s="201"/>
      <c r="E1088" s="201"/>
      <c r="F1088" s="113"/>
      <c r="G1088" s="113"/>
      <c r="H1088" s="113"/>
      <c r="I1088" s="203"/>
      <c r="J1088" s="203"/>
      <c r="K1088" s="204"/>
      <c r="L1088" s="201"/>
      <c r="M1088" s="201"/>
      <c r="N1088" s="201"/>
      <c r="O1088" s="201"/>
      <c r="P1088" s="113"/>
      <c r="Q1088" s="113"/>
      <c r="R1088" s="113"/>
      <c r="S1088" s="113"/>
      <c r="T1088" s="201"/>
      <c r="U1088" s="113"/>
      <c r="V1088" s="113"/>
      <c r="W1088" s="113"/>
      <c r="X1088" s="113"/>
      <c r="Y1088" s="113"/>
      <c r="Z1088" s="113"/>
      <c r="AA1088" s="113"/>
      <c r="AB1088" s="201"/>
      <c r="AC1088" s="113"/>
      <c r="AD1088" s="113"/>
      <c r="AE1088" s="113"/>
      <c r="AF1088" s="113"/>
    </row>
    <row r="1089" spans="1:32" x14ac:dyDescent="0.2">
      <c r="A1089" s="113"/>
      <c r="B1089" s="200"/>
      <c r="C1089" s="113"/>
      <c r="D1089" s="201"/>
      <c r="E1089" s="201"/>
      <c r="F1089" s="113"/>
      <c r="G1089" s="113"/>
      <c r="H1089" s="113"/>
      <c r="I1089" s="203"/>
      <c r="J1089" s="203"/>
      <c r="K1089" s="204"/>
      <c r="L1089" s="201"/>
      <c r="M1089" s="201"/>
      <c r="N1089" s="201"/>
      <c r="O1089" s="201"/>
      <c r="P1089" s="113"/>
      <c r="Q1089" s="113"/>
      <c r="R1089" s="113"/>
      <c r="S1089" s="113"/>
      <c r="T1089" s="201"/>
      <c r="U1089" s="113"/>
      <c r="V1089" s="113"/>
      <c r="W1089" s="113"/>
      <c r="X1089" s="113"/>
      <c r="Y1089" s="113"/>
      <c r="Z1089" s="113"/>
      <c r="AA1089" s="113"/>
      <c r="AB1089" s="201"/>
      <c r="AC1089" s="113"/>
      <c r="AD1089" s="113"/>
      <c r="AE1089" s="113"/>
      <c r="AF1089" s="113"/>
    </row>
    <row r="1090" spans="1:32" x14ac:dyDescent="0.2">
      <c r="A1090" s="113"/>
      <c r="B1090" s="200"/>
      <c r="C1090" s="113"/>
      <c r="D1090" s="201"/>
      <c r="E1090" s="201"/>
      <c r="F1090" s="113"/>
      <c r="G1090" s="113"/>
      <c r="H1090" s="113"/>
      <c r="I1090" s="203"/>
      <c r="J1090" s="203"/>
      <c r="K1090" s="204"/>
      <c r="L1090" s="201"/>
      <c r="M1090" s="201"/>
      <c r="N1090" s="201"/>
      <c r="O1090" s="201"/>
      <c r="P1090" s="113"/>
      <c r="Q1090" s="113"/>
      <c r="R1090" s="113"/>
      <c r="S1090" s="113"/>
      <c r="T1090" s="201"/>
      <c r="U1090" s="113"/>
      <c r="V1090" s="113"/>
      <c r="W1090" s="113"/>
      <c r="X1090" s="113"/>
      <c r="Y1090" s="113"/>
      <c r="Z1090" s="113"/>
      <c r="AA1090" s="113"/>
      <c r="AB1090" s="201"/>
      <c r="AC1090" s="113"/>
      <c r="AD1090" s="113"/>
      <c r="AE1090" s="113"/>
      <c r="AF1090" s="113"/>
    </row>
    <row r="1091" spans="1:32" x14ac:dyDescent="0.2">
      <c r="A1091" s="113"/>
      <c r="B1091" s="200"/>
      <c r="C1091" s="113"/>
      <c r="D1091" s="201"/>
      <c r="E1091" s="201"/>
      <c r="F1091" s="113"/>
      <c r="G1091" s="113"/>
      <c r="H1091" s="113"/>
      <c r="I1091" s="203"/>
      <c r="J1091" s="203"/>
      <c r="K1091" s="204"/>
      <c r="L1091" s="201"/>
      <c r="M1091" s="201"/>
      <c r="N1091" s="201"/>
      <c r="O1091" s="201"/>
      <c r="P1091" s="113"/>
      <c r="Q1091" s="113"/>
      <c r="R1091" s="113"/>
      <c r="S1091" s="113"/>
      <c r="T1091" s="201"/>
      <c r="U1091" s="113"/>
      <c r="V1091" s="113"/>
      <c r="W1091" s="113"/>
      <c r="X1091" s="113"/>
      <c r="Y1091" s="113"/>
      <c r="Z1091" s="113"/>
      <c r="AA1091" s="113"/>
      <c r="AB1091" s="201"/>
      <c r="AC1091" s="113"/>
      <c r="AD1091" s="113"/>
      <c r="AE1091" s="113"/>
      <c r="AF1091" s="113"/>
    </row>
    <row r="1092" spans="1:32" x14ac:dyDescent="0.2">
      <c r="A1092" s="113"/>
      <c r="B1092" s="200"/>
      <c r="C1092" s="113"/>
      <c r="D1092" s="201"/>
      <c r="E1092" s="201"/>
      <c r="F1092" s="113"/>
      <c r="G1092" s="113"/>
      <c r="H1092" s="113"/>
      <c r="I1092" s="203"/>
      <c r="J1092" s="203"/>
      <c r="K1092" s="204"/>
      <c r="L1092" s="201"/>
      <c r="M1092" s="201"/>
      <c r="N1092" s="201"/>
      <c r="O1092" s="201"/>
      <c r="P1092" s="113"/>
      <c r="Q1092" s="113"/>
      <c r="R1092" s="113"/>
      <c r="S1092" s="113"/>
      <c r="T1092" s="201"/>
      <c r="U1092" s="113"/>
      <c r="V1092" s="113"/>
      <c r="W1092" s="113"/>
      <c r="X1092" s="113"/>
      <c r="Y1092" s="113"/>
      <c r="Z1092" s="113"/>
      <c r="AA1092" s="113"/>
      <c r="AB1092" s="201"/>
      <c r="AC1092" s="113"/>
      <c r="AD1092" s="113"/>
      <c r="AE1092" s="113"/>
      <c r="AF1092" s="113"/>
    </row>
    <row r="1093" spans="1:32" x14ac:dyDescent="0.2">
      <c r="A1093" s="113"/>
      <c r="B1093" s="200"/>
      <c r="C1093" s="113"/>
      <c r="D1093" s="201"/>
      <c r="E1093" s="201"/>
      <c r="F1093" s="113"/>
      <c r="G1093" s="113"/>
      <c r="H1093" s="113"/>
      <c r="I1093" s="203"/>
      <c r="J1093" s="203"/>
      <c r="K1093" s="204"/>
      <c r="L1093" s="201"/>
      <c r="M1093" s="201"/>
      <c r="N1093" s="201"/>
      <c r="O1093" s="201"/>
      <c r="P1093" s="113"/>
      <c r="Q1093" s="113"/>
      <c r="R1093" s="113"/>
      <c r="S1093" s="113"/>
      <c r="T1093" s="201"/>
      <c r="U1093" s="113"/>
      <c r="V1093" s="113"/>
      <c r="W1093" s="113"/>
      <c r="X1093" s="113"/>
      <c r="Y1093" s="113"/>
      <c r="Z1093" s="113"/>
      <c r="AA1093" s="113"/>
      <c r="AB1093" s="201"/>
      <c r="AC1093" s="113"/>
      <c r="AD1093" s="113"/>
      <c r="AE1093" s="113"/>
      <c r="AF1093" s="113"/>
    </row>
    <row r="1094" spans="1:32" x14ac:dyDescent="0.2">
      <c r="A1094" s="113"/>
      <c r="B1094" s="200"/>
      <c r="C1094" s="113"/>
      <c r="D1094" s="201"/>
      <c r="E1094" s="201"/>
      <c r="F1094" s="113"/>
      <c r="G1094" s="113"/>
      <c r="H1094" s="113"/>
      <c r="I1094" s="203"/>
      <c r="J1094" s="203"/>
      <c r="K1094" s="204"/>
      <c r="L1094" s="201"/>
      <c r="M1094" s="201"/>
      <c r="N1094" s="201"/>
      <c r="O1094" s="201"/>
      <c r="P1094" s="113"/>
      <c r="Q1094" s="113"/>
      <c r="R1094" s="113"/>
      <c r="S1094" s="113"/>
      <c r="T1094" s="201"/>
      <c r="U1094" s="113"/>
      <c r="V1094" s="113"/>
      <c r="W1094" s="113"/>
      <c r="X1094" s="113"/>
      <c r="Y1094" s="113"/>
      <c r="Z1094" s="113"/>
      <c r="AA1094" s="113"/>
      <c r="AB1094" s="201"/>
      <c r="AC1094" s="113"/>
      <c r="AD1094" s="113"/>
      <c r="AE1094" s="113"/>
      <c r="AF1094" s="113"/>
    </row>
    <row r="1095" spans="1:32" x14ac:dyDescent="0.2">
      <c r="A1095" s="113"/>
      <c r="B1095" s="200"/>
      <c r="C1095" s="113"/>
      <c r="D1095" s="201"/>
      <c r="E1095" s="201"/>
      <c r="F1095" s="113"/>
      <c r="G1095" s="113"/>
      <c r="H1095" s="113"/>
      <c r="I1095" s="203"/>
      <c r="J1095" s="203"/>
      <c r="K1095" s="204"/>
      <c r="L1095" s="201"/>
      <c r="M1095" s="201"/>
      <c r="N1095" s="201"/>
      <c r="O1095" s="201"/>
      <c r="P1095" s="113"/>
      <c r="Q1095" s="113"/>
      <c r="R1095" s="113"/>
      <c r="S1095" s="113"/>
      <c r="T1095" s="201"/>
      <c r="U1095" s="113"/>
      <c r="V1095" s="113"/>
      <c r="W1095" s="113"/>
      <c r="X1095" s="113"/>
      <c r="Y1095" s="113"/>
      <c r="Z1095" s="113"/>
      <c r="AA1095" s="113"/>
      <c r="AB1095" s="201"/>
      <c r="AC1095" s="113"/>
      <c r="AD1095" s="113"/>
      <c r="AE1095" s="113"/>
      <c r="AF1095" s="113"/>
    </row>
    <row r="1096" spans="1:32" x14ac:dyDescent="0.2">
      <c r="A1096" s="113"/>
      <c r="B1096" s="200"/>
      <c r="C1096" s="113"/>
      <c r="D1096" s="201"/>
      <c r="E1096" s="201"/>
      <c r="F1096" s="113"/>
      <c r="G1096" s="113"/>
      <c r="H1096" s="113"/>
      <c r="I1096" s="203"/>
      <c r="J1096" s="203"/>
      <c r="K1096" s="204"/>
      <c r="L1096" s="201"/>
      <c r="M1096" s="201"/>
      <c r="N1096" s="201"/>
      <c r="O1096" s="201"/>
      <c r="P1096" s="113"/>
      <c r="Q1096" s="113"/>
      <c r="R1096" s="113"/>
      <c r="S1096" s="113"/>
      <c r="T1096" s="201"/>
      <c r="U1096" s="113"/>
      <c r="V1096" s="113"/>
      <c r="W1096" s="113"/>
      <c r="X1096" s="113"/>
      <c r="Y1096" s="113"/>
      <c r="Z1096" s="113"/>
      <c r="AA1096" s="113"/>
      <c r="AB1096" s="201"/>
      <c r="AC1096" s="113"/>
      <c r="AD1096" s="113"/>
      <c r="AE1096" s="113"/>
      <c r="AF1096" s="113"/>
    </row>
    <row r="1097" spans="1:32" x14ac:dyDescent="0.2">
      <c r="A1097" s="113"/>
      <c r="B1097" s="200"/>
      <c r="C1097" s="113"/>
      <c r="D1097" s="201"/>
      <c r="E1097" s="201"/>
      <c r="F1097" s="113"/>
      <c r="G1097" s="113"/>
      <c r="H1097" s="113"/>
      <c r="I1097" s="203"/>
      <c r="J1097" s="203"/>
      <c r="K1097" s="204"/>
      <c r="L1097" s="201"/>
      <c r="M1097" s="201"/>
      <c r="N1097" s="201"/>
      <c r="O1097" s="201"/>
      <c r="P1097" s="113"/>
      <c r="Q1097" s="113"/>
      <c r="R1097" s="113"/>
      <c r="S1097" s="113"/>
      <c r="T1097" s="201"/>
      <c r="U1097" s="113"/>
      <c r="V1097" s="113"/>
      <c r="W1097" s="113"/>
      <c r="X1097" s="113"/>
      <c r="Y1097" s="113"/>
      <c r="Z1097" s="113"/>
      <c r="AA1097" s="113"/>
      <c r="AB1097" s="201"/>
      <c r="AC1097" s="113"/>
      <c r="AD1097" s="113"/>
      <c r="AE1097" s="113"/>
      <c r="AF1097" s="113"/>
    </row>
    <row r="1098" spans="1:32" x14ac:dyDescent="0.2">
      <c r="A1098" s="113"/>
      <c r="B1098" s="200"/>
      <c r="C1098" s="113"/>
      <c r="D1098" s="201"/>
      <c r="E1098" s="201"/>
      <c r="F1098" s="113"/>
      <c r="G1098" s="113"/>
      <c r="H1098" s="113"/>
      <c r="I1098" s="203"/>
      <c r="J1098" s="203"/>
      <c r="K1098" s="204"/>
      <c r="L1098" s="201"/>
      <c r="M1098" s="201"/>
      <c r="N1098" s="201"/>
      <c r="O1098" s="201"/>
      <c r="P1098" s="113"/>
      <c r="Q1098" s="113"/>
      <c r="R1098" s="113"/>
      <c r="S1098" s="113"/>
      <c r="T1098" s="201"/>
      <c r="U1098" s="113"/>
      <c r="V1098" s="113"/>
      <c r="W1098" s="113"/>
      <c r="X1098" s="113"/>
      <c r="Y1098" s="113"/>
      <c r="Z1098" s="113"/>
      <c r="AA1098" s="113"/>
      <c r="AB1098" s="201"/>
      <c r="AC1098" s="113"/>
      <c r="AD1098" s="113"/>
      <c r="AE1098" s="113"/>
      <c r="AF1098" s="113"/>
    </row>
    <row r="1099" spans="1:32" x14ac:dyDescent="0.2">
      <c r="A1099" s="113"/>
      <c r="B1099" s="200"/>
      <c r="C1099" s="113"/>
      <c r="D1099" s="201"/>
      <c r="E1099" s="201"/>
      <c r="F1099" s="113"/>
      <c r="G1099" s="113"/>
      <c r="H1099" s="113"/>
      <c r="I1099" s="203"/>
      <c r="J1099" s="203"/>
      <c r="K1099" s="204"/>
      <c r="L1099" s="201"/>
      <c r="M1099" s="201"/>
      <c r="N1099" s="201"/>
      <c r="O1099" s="201"/>
      <c r="P1099" s="113"/>
      <c r="Q1099" s="113"/>
      <c r="R1099" s="113"/>
      <c r="S1099" s="113"/>
      <c r="T1099" s="201"/>
      <c r="U1099" s="113"/>
      <c r="V1099" s="113"/>
      <c r="W1099" s="113"/>
      <c r="X1099" s="113"/>
      <c r="Y1099" s="113"/>
      <c r="Z1099" s="113"/>
      <c r="AA1099" s="113"/>
      <c r="AB1099" s="201"/>
      <c r="AC1099" s="113"/>
      <c r="AD1099" s="113"/>
      <c r="AE1099" s="113"/>
      <c r="AF1099" s="113"/>
    </row>
    <row r="1100" spans="1:32" x14ac:dyDescent="0.2">
      <c r="A1100" s="113"/>
      <c r="B1100" s="200"/>
      <c r="C1100" s="113"/>
      <c r="D1100" s="201"/>
      <c r="E1100" s="201"/>
      <c r="F1100" s="113"/>
      <c r="G1100" s="113"/>
      <c r="H1100" s="113"/>
      <c r="I1100" s="203"/>
      <c r="J1100" s="203"/>
      <c r="K1100" s="204"/>
      <c r="L1100" s="201"/>
      <c r="M1100" s="201"/>
      <c r="N1100" s="201"/>
      <c r="O1100" s="201"/>
      <c r="P1100" s="113"/>
      <c r="Q1100" s="113"/>
      <c r="R1100" s="113"/>
      <c r="S1100" s="113"/>
      <c r="T1100" s="201"/>
      <c r="U1100" s="113"/>
      <c r="V1100" s="113"/>
      <c r="W1100" s="113"/>
      <c r="X1100" s="113"/>
      <c r="Y1100" s="113"/>
      <c r="Z1100" s="113"/>
      <c r="AA1100" s="113"/>
      <c r="AB1100" s="201"/>
      <c r="AC1100" s="113"/>
      <c r="AD1100" s="113"/>
      <c r="AE1100" s="113"/>
      <c r="AF1100" s="113"/>
    </row>
    <row r="1101" spans="1:32" x14ac:dyDescent="0.2">
      <c r="A1101" s="113"/>
      <c r="B1101" s="200"/>
      <c r="C1101" s="113"/>
      <c r="D1101" s="201"/>
      <c r="E1101" s="201"/>
      <c r="F1101" s="113"/>
      <c r="G1101" s="113"/>
      <c r="H1101" s="113"/>
      <c r="I1101" s="203"/>
      <c r="J1101" s="203"/>
      <c r="K1101" s="204"/>
      <c r="L1101" s="201"/>
      <c r="M1101" s="201"/>
      <c r="N1101" s="201"/>
      <c r="O1101" s="201"/>
      <c r="P1101" s="113"/>
      <c r="Q1101" s="113"/>
      <c r="R1101" s="113"/>
      <c r="S1101" s="113"/>
      <c r="T1101" s="201"/>
      <c r="U1101" s="113"/>
      <c r="V1101" s="113"/>
      <c r="W1101" s="113"/>
      <c r="X1101" s="113"/>
      <c r="Y1101" s="113"/>
      <c r="Z1101" s="113"/>
      <c r="AA1101" s="113"/>
      <c r="AB1101" s="201"/>
      <c r="AC1101" s="113"/>
      <c r="AD1101" s="113"/>
      <c r="AE1101" s="113"/>
      <c r="AF1101" s="113"/>
    </row>
    <row r="1102" spans="1:32" x14ac:dyDescent="0.2">
      <c r="A1102" s="113"/>
      <c r="B1102" s="200"/>
      <c r="C1102" s="113"/>
      <c r="D1102" s="201"/>
      <c r="E1102" s="201"/>
      <c r="F1102" s="113"/>
      <c r="G1102" s="113"/>
      <c r="H1102" s="113"/>
      <c r="I1102" s="203"/>
      <c r="J1102" s="203"/>
      <c r="K1102" s="204"/>
      <c r="L1102" s="201"/>
      <c r="M1102" s="201"/>
      <c r="N1102" s="201"/>
      <c r="O1102" s="201"/>
      <c r="P1102" s="113"/>
      <c r="Q1102" s="113"/>
      <c r="R1102" s="113"/>
      <c r="S1102" s="113"/>
      <c r="T1102" s="201"/>
      <c r="U1102" s="113"/>
      <c r="V1102" s="113"/>
      <c r="W1102" s="113"/>
      <c r="X1102" s="113"/>
      <c r="Y1102" s="113"/>
      <c r="Z1102" s="113"/>
      <c r="AA1102" s="113"/>
      <c r="AB1102" s="201"/>
      <c r="AC1102" s="113"/>
      <c r="AD1102" s="113"/>
      <c r="AE1102" s="113"/>
      <c r="AF1102" s="113"/>
    </row>
    <row r="1103" spans="1:32" x14ac:dyDescent="0.2">
      <c r="A1103" s="113"/>
      <c r="B1103" s="200"/>
      <c r="C1103" s="113"/>
      <c r="D1103" s="201"/>
      <c r="E1103" s="201"/>
      <c r="F1103" s="113"/>
      <c r="G1103" s="113"/>
      <c r="H1103" s="113"/>
      <c r="I1103" s="203"/>
      <c r="J1103" s="203"/>
      <c r="K1103" s="204"/>
      <c r="L1103" s="201"/>
      <c r="M1103" s="201"/>
      <c r="N1103" s="201"/>
      <c r="O1103" s="201"/>
      <c r="P1103" s="113"/>
      <c r="Q1103" s="113"/>
      <c r="R1103" s="113"/>
      <c r="S1103" s="113"/>
      <c r="T1103" s="201"/>
      <c r="U1103" s="113"/>
      <c r="V1103" s="113"/>
      <c r="W1103" s="113"/>
      <c r="X1103" s="113"/>
      <c r="Y1103" s="113"/>
      <c r="Z1103" s="113"/>
      <c r="AA1103" s="113"/>
      <c r="AB1103" s="201"/>
      <c r="AC1103" s="113"/>
      <c r="AD1103" s="113"/>
      <c r="AE1103" s="113"/>
      <c r="AF1103" s="113"/>
    </row>
    <row r="1104" spans="1:32" x14ac:dyDescent="0.2">
      <c r="A1104" s="113"/>
      <c r="B1104" s="200"/>
      <c r="C1104" s="113"/>
      <c r="D1104" s="201"/>
      <c r="E1104" s="201"/>
      <c r="F1104" s="113"/>
      <c r="G1104" s="113"/>
      <c r="H1104" s="113"/>
      <c r="I1104" s="203"/>
      <c r="J1104" s="203"/>
      <c r="K1104" s="204"/>
      <c r="L1104" s="201"/>
      <c r="M1104" s="201"/>
      <c r="N1104" s="201"/>
      <c r="O1104" s="201"/>
      <c r="P1104" s="113"/>
      <c r="Q1104" s="113"/>
      <c r="R1104" s="113"/>
      <c r="S1104" s="113"/>
      <c r="T1104" s="201"/>
      <c r="U1104" s="113"/>
      <c r="V1104" s="113"/>
      <c r="W1104" s="113"/>
      <c r="X1104" s="113"/>
      <c r="Y1104" s="113"/>
      <c r="Z1104" s="113"/>
      <c r="AA1104" s="113"/>
      <c r="AB1104" s="201"/>
      <c r="AC1104" s="113"/>
      <c r="AD1104" s="113"/>
      <c r="AE1104" s="113"/>
      <c r="AF1104" s="113"/>
    </row>
    <row r="1105" spans="1:32" x14ac:dyDescent="0.2">
      <c r="A1105" s="113"/>
      <c r="B1105" s="200"/>
      <c r="C1105" s="113"/>
      <c r="D1105" s="201"/>
      <c r="E1105" s="201"/>
      <c r="F1105" s="113"/>
      <c r="G1105" s="113"/>
      <c r="H1105" s="113"/>
      <c r="I1105" s="203"/>
      <c r="J1105" s="203"/>
      <c r="K1105" s="204"/>
      <c r="L1105" s="201"/>
      <c r="M1105" s="201"/>
      <c r="N1105" s="201"/>
      <c r="O1105" s="201"/>
      <c r="P1105" s="113"/>
      <c r="Q1105" s="113"/>
      <c r="R1105" s="113"/>
      <c r="S1105" s="113"/>
      <c r="T1105" s="201"/>
      <c r="U1105" s="113"/>
      <c r="V1105" s="113"/>
      <c r="W1105" s="113"/>
      <c r="X1105" s="113"/>
      <c r="Y1105" s="113"/>
      <c r="Z1105" s="113"/>
      <c r="AA1105" s="113"/>
      <c r="AB1105" s="201"/>
      <c r="AC1105" s="113"/>
      <c r="AD1105" s="113"/>
      <c r="AE1105" s="113"/>
      <c r="AF1105" s="113"/>
    </row>
    <row r="1106" spans="1:32" x14ac:dyDescent="0.2">
      <c r="A1106" s="113"/>
      <c r="B1106" s="200"/>
      <c r="C1106" s="113"/>
      <c r="D1106" s="201"/>
      <c r="E1106" s="201"/>
      <c r="F1106" s="113"/>
      <c r="G1106" s="113"/>
      <c r="H1106" s="113"/>
      <c r="I1106" s="203"/>
      <c r="J1106" s="203"/>
      <c r="K1106" s="204"/>
      <c r="L1106" s="201"/>
      <c r="M1106" s="201"/>
      <c r="N1106" s="201"/>
      <c r="O1106" s="201"/>
      <c r="P1106" s="113"/>
      <c r="Q1106" s="113"/>
      <c r="R1106" s="113"/>
      <c r="S1106" s="113"/>
      <c r="T1106" s="201"/>
      <c r="U1106" s="113"/>
      <c r="V1106" s="113"/>
      <c r="W1106" s="113"/>
      <c r="X1106" s="113"/>
      <c r="Y1106" s="113"/>
      <c r="Z1106" s="113"/>
      <c r="AA1106" s="113"/>
      <c r="AB1106" s="201"/>
      <c r="AC1106" s="113"/>
      <c r="AD1106" s="113"/>
      <c r="AE1106" s="113"/>
      <c r="AF1106" s="113"/>
    </row>
    <row r="1107" spans="1:32" x14ac:dyDescent="0.2">
      <c r="A1107" s="113"/>
      <c r="B1107" s="200"/>
      <c r="C1107" s="113"/>
      <c r="D1107" s="201"/>
      <c r="E1107" s="201"/>
      <c r="F1107" s="113"/>
      <c r="G1107" s="113"/>
      <c r="H1107" s="113"/>
      <c r="I1107" s="203"/>
      <c r="J1107" s="203"/>
      <c r="K1107" s="204"/>
      <c r="L1107" s="201"/>
      <c r="M1107" s="201"/>
      <c r="N1107" s="201"/>
      <c r="O1107" s="201"/>
      <c r="P1107" s="113"/>
      <c r="Q1107" s="113"/>
      <c r="R1107" s="113"/>
      <c r="S1107" s="113"/>
      <c r="T1107" s="201"/>
      <c r="U1107" s="113"/>
      <c r="V1107" s="113"/>
      <c r="W1107" s="113"/>
      <c r="X1107" s="113"/>
      <c r="Y1107" s="113"/>
      <c r="Z1107" s="113"/>
      <c r="AA1107" s="113"/>
      <c r="AB1107" s="201"/>
      <c r="AC1107" s="113"/>
      <c r="AD1107" s="113"/>
      <c r="AE1107" s="113"/>
      <c r="AF1107" s="113"/>
    </row>
    <row r="1108" spans="1:32" x14ac:dyDescent="0.2">
      <c r="A1108" s="113"/>
      <c r="B1108" s="200"/>
      <c r="C1108" s="113"/>
      <c r="D1108" s="201"/>
      <c r="E1108" s="201"/>
      <c r="F1108" s="113"/>
      <c r="G1108" s="113"/>
      <c r="H1108" s="113"/>
      <c r="I1108" s="203"/>
      <c r="J1108" s="203"/>
      <c r="K1108" s="204"/>
      <c r="L1108" s="201"/>
      <c r="M1108" s="201"/>
      <c r="N1108" s="201"/>
      <c r="O1108" s="201"/>
      <c r="P1108" s="113"/>
      <c r="Q1108" s="113"/>
      <c r="R1108" s="113"/>
      <c r="S1108" s="113"/>
      <c r="T1108" s="201"/>
      <c r="U1108" s="113"/>
      <c r="V1108" s="113"/>
      <c r="W1108" s="113"/>
      <c r="X1108" s="113"/>
      <c r="Y1108" s="113"/>
      <c r="Z1108" s="113"/>
      <c r="AA1108" s="113"/>
      <c r="AB1108" s="201"/>
      <c r="AC1108" s="113"/>
      <c r="AD1108" s="113"/>
      <c r="AE1108" s="113"/>
      <c r="AF1108" s="113"/>
    </row>
    <row r="1109" spans="1:32" x14ac:dyDescent="0.2">
      <c r="A1109" s="113"/>
      <c r="B1109" s="200"/>
      <c r="C1109" s="113"/>
      <c r="D1109" s="201"/>
      <c r="E1109" s="201"/>
      <c r="F1109" s="113"/>
      <c r="G1109" s="113"/>
      <c r="H1109" s="113"/>
      <c r="I1109" s="203"/>
      <c r="J1109" s="203"/>
      <c r="K1109" s="204"/>
      <c r="L1109" s="201"/>
      <c r="M1109" s="201"/>
      <c r="N1109" s="201"/>
      <c r="O1109" s="201"/>
      <c r="P1109" s="113"/>
      <c r="Q1109" s="113"/>
      <c r="R1109" s="113"/>
      <c r="S1109" s="113"/>
      <c r="T1109" s="201"/>
      <c r="U1109" s="113"/>
      <c r="V1109" s="113"/>
      <c r="W1109" s="113"/>
      <c r="X1109" s="113"/>
      <c r="Y1109" s="113"/>
      <c r="Z1109" s="113"/>
      <c r="AA1109" s="113"/>
      <c r="AB1109" s="201"/>
      <c r="AC1109" s="113"/>
      <c r="AD1109" s="113"/>
      <c r="AE1109" s="113"/>
      <c r="AF1109" s="113"/>
    </row>
    <row r="1110" spans="1:32" x14ac:dyDescent="0.2">
      <c r="A1110" s="113"/>
      <c r="B1110" s="200"/>
      <c r="C1110" s="113"/>
      <c r="D1110" s="201"/>
      <c r="E1110" s="201"/>
      <c r="F1110" s="113"/>
      <c r="G1110" s="113"/>
      <c r="H1110" s="113"/>
      <c r="I1110" s="203"/>
      <c r="J1110" s="203"/>
      <c r="K1110" s="204"/>
      <c r="L1110" s="201"/>
      <c r="M1110" s="201"/>
      <c r="N1110" s="201"/>
      <c r="O1110" s="201"/>
      <c r="P1110" s="113"/>
      <c r="Q1110" s="113"/>
      <c r="R1110" s="113"/>
      <c r="S1110" s="113"/>
      <c r="T1110" s="201"/>
      <c r="U1110" s="113"/>
      <c r="V1110" s="113"/>
      <c r="W1110" s="113"/>
      <c r="X1110" s="113"/>
      <c r="Y1110" s="113"/>
      <c r="Z1110" s="113"/>
      <c r="AA1110" s="113"/>
      <c r="AB1110" s="201"/>
      <c r="AC1110" s="113"/>
      <c r="AD1110" s="113"/>
      <c r="AE1110" s="113"/>
      <c r="AF1110" s="113"/>
    </row>
    <row r="1111" spans="1:32" x14ac:dyDescent="0.2">
      <c r="A1111" s="113"/>
      <c r="B1111" s="200"/>
      <c r="C1111" s="113"/>
      <c r="D1111" s="201"/>
      <c r="E1111" s="201"/>
      <c r="F1111" s="113"/>
      <c r="G1111" s="113"/>
      <c r="H1111" s="113"/>
      <c r="I1111" s="203"/>
      <c r="J1111" s="203"/>
      <c r="K1111" s="204"/>
      <c r="L1111" s="201"/>
      <c r="M1111" s="201"/>
      <c r="N1111" s="201"/>
      <c r="O1111" s="201"/>
      <c r="P1111" s="113"/>
      <c r="Q1111" s="113"/>
      <c r="R1111" s="113"/>
      <c r="S1111" s="113"/>
      <c r="T1111" s="201"/>
      <c r="U1111" s="113"/>
      <c r="V1111" s="113"/>
      <c r="W1111" s="113"/>
      <c r="X1111" s="113"/>
      <c r="Y1111" s="113"/>
      <c r="Z1111" s="113"/>
      <c r="AA1111" s="113"/>
      <c r="AB1111" s="201"/>
      <c r="AC1111" s="113"/>
      <c r="AD1111" s="113"/>
      <c r="AE1111" s="113"/>
      <c r="AF1111" s="113"/>
    </row>
    <row r="1112" spans="1:32" x14ac:dyDescent="0.2">
      <c r="A1112" s="113"/>
      <c r="B1112" s="200"/>
      <c r="C1112" s="113"/>
      <c r="D1112" s="201"/>
      <c r="E1112" s="201"/>
      <c r="F1112" s="113"/>
      <c r="G1112" s="113"/>
      <c r="H1112" s="113"/>
      <c r="I1112" s="203"/>
      <c r="J1112" s="203"/>
      <c r="K1112" s="204"/>
      <c r="L1112" s="201"/>
      <c r="M1112" s="201"/>
      <c r="N1112" s="201"/>
      <c r="O1112" s="201"/>
      <c r="P1112" s="113"/>
      <c r="Q1112" s="113"/>
      <c r="R1112" s="113"/>
      <c r="S1112" s="113"/>
      <c r="T1112" s="201"/>
      <c r="U1112" s="113"/>
      <c r="V1112" s="113"/>
      <c r="W1112" s="113"/>
      <c r="X1112" s="113"/>
      <c r="Y1112" s="113"/>
      <c r="Z1112" s="113"/>
      <c r="AA1112" s="113"/>
      <c r="AB1112" s="201"/>
      <c r="AC1112" s="113"/>
      <c r="AD1112" s="113"/>
      <c r="AE1112" s="113"/>
      <c r="AF1112" s="113"/>
    </row>
    <row r="1113" spans="1:32" x14ac:dyDescent="0.2">
      <c r="A1113" s="113"/>
      <c r="B1113" s="200"/>
      <c r="C1113" s="113"/>
      <c r="D1113" s="201"/>
      <c r="E1113" s="201"/>
      <c r="F1113" s="113"/>
      <c r="G1113" s="113"/>
      <c r="H1113" s="113"/>
      <c r="I1113" s="203"/>
      <c r="J1113" s="203"/>
      <c r="K1113" s="204"/>
      <c r="L1113" s="201"/>
      <c r="M1113" s="201"/>
      <c r="N1113" s="201"/>
      <c r="O1113" s="201"/>
      <c r="P1113" s="113"/>
      <c r="Q1113" s="113"/>
      <c r="R1113" s="113"/>
      <c r="S1113" s="113"/>
      <c r="T1113" s="201"/>
      <c r="U1113" s="113"/>
      <c r="V1113" s="113"/>
      <c r="W1113" s="113"/>
      <c r="X1113" s="113"/>
      <c r="Y1113" s="113"/>
      <c r="Z1113" s="113"/>
      <c r="AA1113" s="113"/>
      <c r="AB1113" s="201"/>
      <c r="AC1113" s="113"/>
      <c r="AD1113" s="113"/>
      <c r="AE1113" s="113"/>
      <c r="AF1113" s="113"/>
    </row>
    <row r="1114" spans="1:32" x14ac:dyDescent="0.2">
      <c r="A1114" s="113"/>
      <c r="B1114" s="200"/>
      <c r="C1114" s="113"/>
      <c r="D1114" s="201"/>
      <c r="E1114" s="201"/>
      <c r="F1114" s="113"/>
      <c r="G1114" s="113"/>
      <c r="H1114" s="113"/>
      <c r="I1114" s="203"/>
      <c r="J1114" s="203"/>
      <c r="K1114" s="204"/>
      <c r="L1114" s="201"/>
      <c r="M1114" s="201"/>
      <c r="N1114" s="201"/>
      <c r="O1114" s="201"/>
      <c r="P1114" s="113"/>
      <c r="Q1114" s="113"/>
      <c r="R1114" s="113"/>
      <c r="S1114" s="113"/>
      <c r="T1114" s="201"/>
      <c r="U1114" s="113"/>
      <c r="V1114" s="113"/>
      <c r="W1114" s="113"/>
      <c r="X1114" s="113"/>
      <c r="Y1114" s="113"/>
      <c r="Z1114" s="113"/>
      <c r="AA1114" s="113"/>
      <c r="AB1114" s="201"/>
      <c r="AC1114" s="113"/>
      <c r="AD1114" s="113"/>
      <c r="AE1114" s="113"/>
      <c r="AF1114" s="113"/>
    </row>
    <row r="1115" spans="1:32" x14ac:dyDescent="0.2">
      <c r="A1115" s="113"/>
      <c r="B1115" s="200"/>
      <c r="C1115" s="113"/>
      <c r="D1115" s="201"/>
      <c r="E1115" s="201"/>
      <c r="F1115" s="113"/>
      <c r="G1115" s="113"/>
      <c r="H1115" s="113"/>
      <c r="I1115" s="203"/>
      <c r="J1115" s="203"/>
      <c r="K1115" s="204"/>
      <c r="L1115" s="201"/>
      <c r="M1115" s="201"/>
      <c r="N1115" s="201"/>
      <c r="O1115" s="201"/>
      <c r="P1115" s="113"/>
      <c r="Q1115" s="113"/>
      <c r="R1115" s="113"/>
      <c r="S1115" s="113"/>
      <c r="T1115" s="201"/>
      <c r="U1115" s="113"/>
      <c r="V1115" s="113"/>
      <c r="W1115" s="113"/>
      <c r="X1115" s="113"/>
      <c r="Y1115" s="113"/>
      <c r="Z1115" s="113"/>
      <c r="AA1115" s="113"/>
      <c r="AB1115" s="201"/>
      <c r="AC1115" s="113"/>
      <c r="AD1115" s="113"/>
      <c r="AE1115" s="113"/>
      <c r="AF1115" s="113"/>
    </row>
    <row r="1116" spans="1:32" x14ac:dyDescent="0.2">
      <c r="A1116" s="113"/>
      <c r="B1116" s="200"/>
      <c r="C1116" s="113"/>
      <c r="D1116" s="201"/>
      <c r="E1116" s="201"/>
      <c r="F1116" s="113"/>
      <c r="G1116" s="113"/>
      <c r="H1116" s="113"/>
      <c r="I1116" s="203"/>
      <c r="J1116" s="203"/>
      <c r="K1116" s="204"/>
      <c r="L1116" s="201"/>
      <c r="M1116" s="201"/>
      <c r="N1116" s="201"/>
      <c r="O1116" s="201"/>
      <c r="P1116" s="113"/>
      <c r="Q1116" s="113"/>
      <c r="R1116" s="113"/>
      <c r="S1116" s="113"/>
      <c r="T1116" s="201"/>
      <c r="U1116" s="113"/>
      <c r="V1116" s="113"/>
      <c r="W1116" s="113"/>
      <c r="X1116" s="113"/>
      <c r="Y1116" s="113"/>
      <c r="Z1116" s="113"/>
      <c r="AA1116" s="113"/>
      <c r="AB1116" s="201"/>
      <c r="AC1116" s="113"/>
      <c r="AD1116" s="113"/>
      <c r="AE1116" s="113"/>
      <c r="AF1116" s="113"/>
    </row>
    <row r="1117" spans="1:32" x14ac:dyDescent="0.2">
      <c r="A1117" s="113"/>
      <c r="B1117" s="200"/>
      <c r="C1117" s="113"/>
      <c r="D1117" s="201"/>
      <c r="E1117" s="201"/>
      <c r="F1117" s="113"/>
      <c r="G1117" s="113"/>
      <c r="H1117" s="113"/>
      <c r="I1117" s="203"/>
      <c r="J1117" s="203"/>
      <c r="K1117" s="204"/>
      <c r="L1117" s="201"/>
      <c r="M1117" s="201"/>
      <c r="N1117" s="201"/>
      <c r="O1117" s="201"/>
      <c r="P1117" s="113"/>
      <c r="Q1117" s="113"/>
      <c r="R1117" s="113"/>
      <c r="S1117" s="113"/>
      <c r="T1117" s="201"/>
      <c r="U1117" s="113"/>
      <c r="V1117" s="113"/>
      <c r="W1117" s="113"/>
      <c r="X1117" s="113"/>
      <c r="Y1117" s="113"/>
      <c r="Z1117" s="113"/>
      <c r="AA1117" s="113"/>
      <c r="AB1117" s="201"/>
      <c r="AC1117" s="113"/>
      <c r="AD1117" s="113"/>
      <c r="AE1117" s="113"/>
      <c r="AF1117" s="113"/>
    </row>
    <row r="1118" spans="1:32" x14ac:dyDescent="0.2">
      <c r="A1118" s="113"/>
      <c r="B1118" s="200"/>
      <c r="C1118" s="113"/>
      <c r="D1118" s="201"/>
      <c r="E1118" s="201"/>
      <c r="F1118" s="113"/>
      <c r="G1118" s="113"/>
      <c r="H1118" s="113"/>
      <c r="I1118" s="203"/>
      <c r="J1118" s="203"/>
      <c r="K1118" s="204"/>
      <c r="L1118" s="201"/>
      <c r="M1118" s="201"/>
      <c r="N1118" s="201"/>
      <c r="O1118" s="201"/>
      <c r="P1118" s="113"/>
      <c r="Q1118" s="113"/>
      <c r="R1118" s="113"/>
      <c r="S1118" s="113"/>
      <c r="T1118" s="201"/>
      <c r="U1118" s="113"/>
      <c r="V1118" s="113"/>
      <c r="W1118" s="113"/>
      <c r="X1118" s="113"/>
      <c r="Y1118" s="113"/>
      <c r="Z1118" s="113"/>
      <c r="AA1118" s="113"/>
      <c r="AB1118" s="201"/>
      <c r="AC1118" s="113"/>
      <c r="AD1118" s="113"/>
      <c r="AE1118" s="113"/>
      <c r="AF1118" s="113"/>
    </row>
    <row r="1119" spans="1:32" x14ac:dyDescent="0.2">
      <c r="A1119" s="113"/>
      <c r="B1119" s="200"/>
      <c r="C1119" s="113"/>
      <c r="D1119" s="201"/>
      <c r="E1119" s="201"/>
      <c r="F1119" s="113"/>
      <c r="G1119" s="113"/>
      <c r="H1119" s="113"/>
      <c r="I1119" s="203"/>
      <c r="J1119" s="203"/>
      <c r="K1119" s="204"/>
      <c r="L1119" s="201"/>
      <c r="M1119" s="201"/>
      <c r="N1119" s="201"/>
      <c r="O1119" s="201"/>
      <c r="P1119" s="113"/>
      <c r="Q1119" s="113"/>
      <c r="R1119" s="113"/>
      <c r="S1119" s="113"/>
      <c r="T1119" s="201"/>
      <c r="U1119" s="113"/>
      <c r="V1119" s="113"/>
      <c r="W1119" s="113"/>
      <c r="X1119" s="113"/>
      <c r="Y1119" s="113"/>
      <c r="Z1119" s="113"/>
      <c r="AA1119" s="113"/>
      <c r="AB1119" s="201"/>
      <c r="AC1119" s="113"/>
      <c r="AD1119" s="113"/>
      <c r="AE1119" s="113"/>
      <c r="AF1119" s="113"/>
    </row>
    <row r="1120" spans="1:32" x14ac:dyDescent="0.2">
      <c r="A1120" s="113"/>
      <c r="B1120" s="200"/>
      <c r="C1120" s="113"/>
      <c r="D1120" s="201"/>
      <c r="E1120" s="201"/>
      <c r="F1120" s="113"/>
      <c r="G1120" s="113"/>
      <c r="H1120" s="113"/>
      <c r="I1120" s="203"/>
      <c r="J1120" s="203"/>
      <c r="K1120" s="204"/>
      <c r="L1120" s="201"/>
      <c r="M1120" s="201"/>
      <c r="N1120" s="201"/>
      <c r="O1120" s="201"/>
      <c r="P1120" s="113"/>
      <c r="Q1120" s="113"/>
      <c r="R1120" s="113"/>
      <c r="S1120" s="113"/>
      <c r="T1120" s="201"/>
      <c r="U1120" s="113"/>
      <c r="V1120" s="113"/>
      <c r="W1120" s="113"/>
      <c r="X1120" s="113"/>
      <c r="Y1120" s="113"/>
      <c r="Z1120" s="113"/>
      <c r="AA1120" s="113"/>
      <c r="AB1120" s="201"/>
      <c r="AC1120" s="113"/>
      <c r="AD1120" s="113"/>
      <c r="AE1120" s="113"/>
      <c r="AF1120" s="113"/>
    </row>
    <row r="1121" spans="1:32" x14ac:dyDescent="0.2">
      <c r="A1121" s="113"/>
      <c r="B1121" s="200"/>
      <c r="C1121" s="113"/>
      <c r="D1121" s="201"/>
      <c r="E1121" s="201"/>
      <c r="F1121" s="113"/>
      <c r="G1121" s="113"/>
      <c r="H1121" s="113"/>
      <c r="I1121" s="203"/>
      <c r="J1121" s="203"/>
      <c r="K1121" s="204"/>
      <c r="L1121" s="201"/>
      <c r="M1121" s="201"/>
      <c r="N1121" s="201"/>
      <c r="O1121" s="201"/>
      <c r="P1121" s="113"/>
      <c r="Q1121" s="113"/>
      <c r="R1121" s="113"/>
      <c r="S1121" s="113"/>
      <c r="T1121" s="201"/>
      <c r="U1121" s="113"/>
      <c r="V1121" s="113"/>
      <c r="W1121" s="113"/>
      <c r="X1121" s="113"/>
      <c r="Y1121" s="113"/>
      <c r="Z1121" s="113"/>
      <c r="AA1121" s="113"/>
      <c r="AB1121" s="201"/>
      <c r="AC1121" s="113"/>
      <c r="AD1121" s="113"/>
      <c r="AE1121" s="113"/>
      <c r="AF1121" s="113"/>
    </row>
    <row r="1122" spans="1:32" x14ac:dyDescent="0.2">
      <c r="A1122" s="113"/>
      <c r="B1122" s="200"/>
      <c r="C1122" s="113"/>
      <c r="D1122" s="201"/>
      <c r="E1122" s="201"/>
      <c r="F1122" s="113"/>
      <c r="G1122" s="113"/>
      <c r="H1122" s="113"/>
      <c r="I1122" s="203"/>
      <c r="J1122" s="203"/>
      <c r="K1122" s="204"/>
      <c r="L1122" s="201"/>
      <c r="M1122" s="201"/>
      <c r="N1122" s="201"/>
      <c r="O1122" s="201"/>
      <c r="P1122" s="113"/>
      <c r="Q1122" s="113"/>
      <c r="R1122" s="113"/>
      <c r="S1122" s="113"/>
      <c r="T1122" s="201"/>
      <c r="U1122" s="113"/>
      <c r="V1122" s="113"/>
      <c r="W1122" s="113"/>
      <c r="X1122" s="113"/>
      <c r="Y1122" s="113"/>
      <c r="Z1122" s="113"/>
      <c r="AA1122" s="113"/>
      <c r="AB1122" s="201"/>
      <c r="AC1122" s="113"/>
      <c r="AD1122" s="113"/>
      <c r="AE1122" s="113"/>
      <c r="AF1122" s="113"/>
    </row>
    <row r="1123" spans="1:32" x14ac:dyDescent="0.2">
      <c r="A1123" s="113"/>
      <c r="B1123" s="200"/>
      <c r="C1123" s="113"/>
      <c r="D1123" s="201"/>
      <c r="E1123" s="201"/>
      <c r="F1123" s="113"/>
      <c r="G1123" s="113"/>
      <c r="H1123" s="113"/>
      <c r="I1123" s="203"/>
      <c r="J1123" s="203"/>
      <c r="K1123" s="204"/>
      <c r="L1123" s="201"/>
      <c r="M1123" s="201"/>
      <c r="N1123" s="201"/>
      <c r="O1123" s="201"/>
      <c r="P1123" s="113"/>
      <c r="Q1123" s="113"/>
      <c r="R1123" s="113"/>
      <c r="S1123" s="113"/>
      <c r="T1123" s="201"/>
      <c r="U1123" s="113"/>
      <c r="V1123" s="113"/>
      <c r="W1123" s="113"/>
      <c r="X1123" s="113"/>
      <c r="Y1123" s="113"/>
      <c r="Z1123" s="113"/>
      <c r="AA1123" s="113"/>
      <c r="AB1123" s="201"/>
      <c r="AC1123" s="113"/>
      <c r="AD1123" s="113"/>
      <c r="AE1123" s="113"/>
      <c r="AF1123" s="113"/>
    </row>
    <row r="1124" spans="1:32" x14ac:dyDescent="0.2">
      <c r="A1124" s="113"/>
      <c r="B1124" s="200"/>
      <c r="C1124" s="113"/>
      <c r="D1124" s="201"/>
      <c r="E1124" s="201"/>
      <c r="F1124" s="113"/>
      <c r="G1124" s="113"/>
      <c r="H1124" s="113"/>
      <c r="I1124" s="203"/>
      <c r="J1124" s="203"/>
      <c r="K1124" s="204"/>
      <c r="L1124" s="201"/>
      <c r="M1124" s="201"/>
      <c r="N1124" s="201"/>
      <c r="O1124" s="201"/>
      <c r="P1124" s="113"/>
      <c r="Q1124" s="113"/>
      <c r="R1124" s="113"/>
      <c r="S1124" s="113"/>
      <c r="T1124" s="201"/>
      <c r="U1124" s="113"/>
      <c r="V1124" s="113"/>
      <c r="W1124" s="113"/>
      <c r="X1124" s="113"/>
      <c r="Y1124" s="113"/>
      <c r="Z1124" s="113"/>
      <c r="AA1124" s="113"/>
      <c r="AB1124" s="201"/>
      <c r="AC1124" s="113"/>
      <c r="AD1124" s="113"/>
      <c r="AE1124" s="113"/>
      <c r="AF1124" s="113"/>
    </row>
    <row r="1125" spans="1:32" x14ac:dyDescent="0.2">
      <c r="A1125" s="113"/>
      <c r="B1125" s="200"/>
      <c r="C1125" s="113"/>
      <c r="D1125" s="201"/>
      <c r="E1125" s="201"/>
      <c r="F1125" s="113"/>
      <c r="G1125" s="113"/>
      <c r="H1125" s="113"/>
      <c r="I1125" s="203"/>
      <c r="J1125" s="203"/>
      <c r="K1125" s="204"/>
      <c r="L1125" s="201"/>
      <c r="M1125" s="201"/>
      <c r="N1125" s="201"/>
      <c r="O1125" s="201"/>
      <c r="P1125" s="113"/>
      <c r="Q1125" s="113"/>
      <c r="R1125" s="113"/>
      <c r="S1125" s="113"/>
      <c r="T1125" s="201"/>
      <c r="U1125" s="113"/>
      <c r="V1125" s="113"/>
      <c r="W1125" s="113"/>
      <c r="X1125" s="113"/>
      <c r="Y1125" s="113"/>
      <c r="Z1125" s="113"/>
      <c r="AA1125" s="113"/>
      <c r="AB1125" s="201"/>
      <c r="AC1125" s="113"/>
      <c r="AD1125" s="113"/>
      <c r="AE1125" s="113"/>
      <c r="AF1125" s="113"/>
    </row>
    <row r="1126" spans="1:32" x14ac:dyDescent="0.2">
      <c r="A1126" s="113"/>
      <c r="B1126" s="200"/>
      <c r="C1126" s="113"/>
      <c r="D1126" s="201"/>
      <c r="E1126" s="201"/>
      <c r="F1126" s="113"/>
      <c r="G1126" s="113"/>
      <c r="H1126" s="113"/>
      <c r="I1126" s="203"/>
      <c r="J1126" s="203"/>
      <c r="K1126" s="204"/>
      <c r="L1126" s="201"/>
      <c r="M1126" s="201"/>
      <c r="N1126" s="201"/>
      <c r="O1126" s="201"/>
      <c r="P1126" s="113"/>
      <c r="Q1126" s="113"/>
      <c r="R1126" s="113"/>
      <c r="S1126" s="113"/>
      <c r="T1126" s="201"/>
      <c r="U1126" s="113"/>
      <c r="V1126" s="113"/>
      <c r="W1126" s="113"/>
      <c r="X1126" s="113"/>
      <c r="Y1126" s="113"/>
      <c r="Z1126" s="113"/>
      <c r="AA1126" s="113"/>
      <c r="AB1126" s="201"/>
      <c r="AC1126" s="113"/>
      <c r="AD1126" s="113"/>
      <c r="AE1126" s="113"/>
      <c r="AF1126" s="113"/>
    </row>
    <row r="1127" spans="1:32" x14ac:dyDescent="0.2">
      <c r="A1127" s="113"/>
      <c r="B1127" s="200"/>
      <c r="C1127" s="113"/>
      <c r="D1127" s="201"/>
      <c r="E1127" s="201"/>
      <c r="F1127" s="113"/>
      <c r="G1127" s="113"/>
      <c r="H1127" s="113"/>
      <c r="I1127" s="203"/>
      <c r="J1127" s="203"/>
      <c r="K1127" s="204"/>
      <c r="L1127" s="201"/>
      <c r="M1127" s="201"/>
      <c r="N1127" s="201"/>
      <c r="O1127" s="201"/>
      <c r="P1127" s="113"/>
      <c r="Q1127" s="113"/>
      <c r="R1127" s="113"/>
      <c r="S1127" s="113"/>
      <c r="T1127" s="201"/>
      <c r="U1127" s="113"/>
      <c r="V1127" s="113"/>
      <c r="W1127" s="113"/>
      <c r="X1127" s="113"/>
      <c r="Y1127" s="113"/>
      <c r="Z1127" s="113"/>
      <c r="AA1127" s="113"/>
      <c r="AB1127" s="201"/>
      <c r="AC1127" s="113"/>
      <c r="AD1127" s="113"/>
      <c r="AE1127" s="113"/>
      <c r="AF1127" s="113"/>
    </row>
    <row r="1128" spans="1:32" x14ac:dyDescent="0.2">
      <c r="A1128" s="113"/>
      <c r="B1128" s="200"/>
      <c r="C1128" s="113"/>
      <c r="D1128" s="201"/>
      <c r="E1128" s="201"/>
      <c r="F1128" s="113"/>
      <c r="G1128" s="113"/>
      <c r="H1128" s="113"/>
      <c r="I1128" s="203"/>
      <c r="J1128" s="203"/>
      <c r="K1128" s="204"/>
      <c r="L1128" s="201"/>
      <c r="M1128" s="201"/>
      <c r="N1128" s="201"/>
      <c r="O1128" s="201"/>
      <c r="P1128" s="113"/>
      <c r="Q1128" s="113"/>
      <c r="R1128" s="113"/>
      <c r="S1128" s="113"/>
      <c r="T1128" s="201"/>
      <c r="U1128" s="113"/>
      <c r="V1128" s="113"/>
      <c r="W1128" s="113"/>
      <c r="X1128" s="113"/>
      <c r="Y1128" s="113"/>
      <c r="Z1128" s="113"/>
      <c r="AA1128" s="113"/>
      <c r="AB1128" s="201"/>
      <c r="AC1128" s="113"/>
      <c r="AD1128" s="113"/>
      <c r="AE1128" s="113"/>
      <c r="AF1128" s="113"/>
    </row>
    <row r="1129" spans="1:32" x14ac:dyDescent="0.2">
      <c r="A1129" s="113"/>
      <c r="B1129" s="200"/>
      <c r="C1129" s="113"/>
      <c r="D1129" s="201"/>
      <c r="E1129" s="201"/>
      <c r="F1129" s="113"/>
      <c r="G1129" s="113"/>
      <c r="H1129" s="113"/>
      <c r="I1129" s="203"/>
      <c r="J1129" s="203"/>
      <c r="K1129" s="204"/>
      <c r="L1129" s="201"/>
      <c r="M1129" s="201"/>
      <c r="N1129" s="201"/>
      <c r="O1129" s="201"/>
      <c r="P1129" s="113"/>
      <c r="Q1129" s="113"/>
      <c r="R1129" s="113"/>
      <c r="S1129" s="113"/>
      <c r="T1129" s="201"/>
      <c r="U1129" s="113"/>
      <c r="V1129" s="113"/>
      <c r="W1129" s="113"/>
      <c r="X1129" s="113"/>
      <c r="Y1129" s="113"/>
      <c r="Z1129" s="113"/>
      <c r="AA1129" s="113"/>
      <c r="AB1129" s="201"/>
      <c r="AC1129" s="113"/>
      <c r="AD1129" s="113"/>
      <c r="AE1129" s="113"/>
      <c r="AF1129" s="113"/>
    </row>
    <row r="1130" spans="1:32" x14ac:dyDescent="0.2">
      <c r="A1130" s="113"/>
      <c r="B1130" s="200"/>
      <c r="C1130" s="113"/>
      <c r="D1130" s="201"/>
      <c r="E1130" s="201"/>
      <c r="F1130" s="113"/>
      <c r="G1130" s="113"/>
      <c r="H1130" s="113"/>
      <c r="I1130" s="203"/>
      <c r="J1130" s="203"/>
      <c r="K1130" s="204"/>
      <c r="L1130" s="201"/>
      <c r="M1130" s="201"/>
      <c r="N1130" s="201"/>
      <c r="O1130" s="201"/>
      <c r="P1130" s="113"/>
      <c r="Q1130" s="113"/>
      <c r="R1130" s="113"/>
      <c r="S1130" s="113"/>
      <c r="T1130" s="201"/>
      <c r="U1130" s="113"/>
      <c r="V1130" s="113"/>
      <c r="W1130" s="113"/>
      <c r="X1130" s="113"/>
      <c r="Y1130" s="113"/>
      <c r="Z1130" s="113"/>
      <c r="AA1130" s="113"/>
      <c r="AB1130" s="201"/>
      <c r="AC1130" s="113"/>
      <c r="AD1130" s="113"/>
      <c r="AE1130" s="113"/>
      <c r="AF1130" s="113"/>
    </row>
    <row r="1131" spans="1:32" x14ac:dyDescent="0.2">
      <c r="A1131" s="113"/>
      <c r="B1131" s="200"/>
      <c r="C1131" s="113"/>
      <c r="D1131" s="201"/>
      <c r="E1131" s="201"/>
      <c r="F1131" s="113"/>
      <c r="G1131" s="113"/>
      <c r="H1131" s="113"/>
      <c r="I1131" s="203"/>
      <c r="J1131" s="203"/>
      <c r="K1131" s="204"/>
      <c r="L1131" s="201"/>
      <c r="M1131" s="201"/>
      <c r="N1131" s="201"/>
      <c r="O1131" s="201"/>
      <c r="P1131" s="113"/>
      <c r="Q1131" s="113"/>
      <c r="R1131" s="113"/>
      <c r="S1131" s="113"/>
      <c r="T1131" s="201"/>
      <c r="U1131" s="113"/>
      <c r="V1131" s="113"/>
      <c r="W1131" s="113"/>
      <c r="X1131" s="113"/>
      <c r="Y1131" s="113"/>
      <c r="Z1131" s="113"/>
      <c r="AA1131" s="113"/>
      <c r="AB1131" s="201"/>
      <c r="AC1131" s="113"/>
      <c r="AD1131" s="113"/>
      <c r="AE1131" s="113"/>
      <c r="AF1131" s="113"/>
    </row>
    <row r="1132" spans="1:32" x14ac:dyDescent="0.2">
      <c r="A1132" s="113"/>
      <c r="B1132" s="200"/>
      <c r="C1132" s="113"/>
      <c r="D1132" s="201"/>
      <c r="E1132" s="201"/>
      <c r="F1132" s="113"/>
      <c r="G1132" s="113"/>
      <c r="H1132" s="113"/>
      <c r="I1132" s="203"/>
      <c r="J1132" s="203"/>
      <c r="K1132" s="204"/>
      <c r="L1132" s="201"/>
      <c r="M1132" s="201"/>
      <c r="N1132" s="201"/>
      <c r="O1132" s="201"/>
      <c r="P1132" s="113"/>
      <c r="Q1132" s="113"/>
      <c r="R1132" s="113"/>
      <c r="S1132" s="113"/>
      <c r="T1132" s="201"/>
      <c r="U1132" s="113"/>
      <c r="V1132" s="113"/>
      <c r="W1132" s="113"/>
      <c r="X1132" s="113"/>
      <c r="Y1132" s="113"/>
      <c r="Z1132" s="113"/>
      <c r="AA1132" s="113"/>
      <c r="AB1132" s="201"/>
      <c r="AC1132" s="113"/>
      <c r="AD1132" s="113"/>
      <c r="AE1132" s="113"/>
      <c r="AF1132" s="113"/>
    </row>
    <row r="1133" spans="1:32" x14ac:dyDescent="0.2">
      <c r="A1133" s="113"/>
      <c r="B1133" s="200"/>
      <c r="C1133" s="113"/>
      <c r="D1133" s="201"/>
      <c r="E1133" s="201"/>
      <c r="F1133" s="113"/>
      <c r="G1133" s="113"/>
      <c r="H1133" s="113"/>
      <c r="I1133" s="203"/>
      <c r="J1133" s="203"/>
      <c r="K1133" s="204"/>
      <c r="L1133" s="201"/>
      <c r="M1133" s="201"/>
      <c r="N1133" s="201"/>
      <c r="O1133" s="201"/>
      <c r="P1133" s="113"/>
      <c r="Q1133" s="113"/>
      <c r="R1133" s="113"/>
      <c r="S1133" s="113"/>
      <c r="T1133" s="201"/>
      <c r="U1133" s="113"/>
      <c r="V1133" s="113"/>
      <c r="W1133" s="113"/>
      <c r="X1133" s="113"/>
      <c r="Y1133" s="113"/>
      <c r="Z1133" s="113"/>
      <c r="AA1133" s="113"/>
      <c r="AB1133" s="201"/>
      <c r="AC1133" s="113"/>
      <c r="AD1133" s="113"/>
      <c r="AE1133" s="113"/>
      <c r="AF1133" s="113"/>
    </row>
    <row r="1134" spans="1:32" x14ac:dyDescent="0.2">
      <c r="A1134" s="113"/>
      <c r="B1134" s="200"/>
      <c r="C1134" s="113"/>
      <c r="D1134" s="201"/>
      <c r="E1134" s="201"/>
      <c r="F1134" s="113"/>
      <c r="G1134" s="113"/>
      <c r="H1134" s="113"/>
      <c r="I1134" s="203"/>
      <c r="J1134" s="203"/>
      <c r="K1134" s="204"/>
      <c r="L1134" s="201"/>
      <c r="M1134" s="201"/>
      <c r="N1134" s="201"/>
      <c r="O1134" s="201"/>
      <c r="P1134" s="113"/>
      <c r="Q1134" s="113"/>
      <c r="R1134" s="113"/>
      <c r="S1134" s="113"/>
      <c r="T1134" s="201"/>
      <c r="U1134" s="113"/>
      <c r="V1134" s="113"/>
      <c r="W1134" s="113"/>
      <c r="X1134" s="113"/>
      <c r="Y1134" s="113"/>
      <c r="Z1134" s="113"/>
      <c r="AA1134" s="113"/>
      <c r="AB1134" s="201"/>
      <c r="AC1134" s="113"/>
      <c r="AD1134" s="113"/>
      <c r="AE1134" s="113"/>
      <c r="AF1134" s="113"/>
    </row>
    <row r="1135" spans="1:32" x14ac:dyDescent="0.2">
      <c r="A1135" s="113"/>
      <c r="B1135" s="200"/>
      <c r="C1135" s="113"/>
      <c r="D1135" s="201"/>
      <c r="E1135" s="201"/>
      <c r="F1135" s="113"/>
      <c r="G1135" s="113"/>
      <c r="H1135" s="113"/>
      <c r="I1135" s="203"/>
      <c r="J1135" s="203"/>
      <c r="K1135" s="204"/>
      <c r="L1135" s="201"/>
      <c r="M1135" s="201"/>
      <c r="N1135" s="201"/>
      <c r="O1135" s="201"/>
      <c r="P1135" s="113"/>
      <c r="Q1135" s="113"/>
      <c r="R1135" s="113"/>
      <c r="S1135" s="113"/>
      <c r="T1135" s="201"/>
      <c r="U1135" s="113"/>
      <c r="V1135" s="113"/>
      <c r="W1135" s="113"/>
      <c r="X1135" s="113"/>
      <c r="Y1135" s="113"/>
      <c r="Z1135" s="113"/>
      <c r="AA1135" s="113"/>
      <c r="AB1135" s="201"/>
      <c r="AC1135" s="113"/>
      <c r="AD1135" s="113"/>
      <c r="AE1135" s="113"/>
      <c r="AF1135" s="113"/>
    </row>
    <row r="1136" spans="1:32" x14ac:dyDescent="0.2">
      <c r="A1136" s="113"/>
      <c r="B1136" s="200"/>
      <c r="C1136" s="113"/>
      <c r="D1136" s="201"/>
      <c r="E1136" s="201"/>
      <c r="F1136" s="113"/>
      <c r="G1136" s="113"/>
      <c r="H1136" s="113"/>
      <c r="I1136" s="203"/>
      <c r="J1136" s="203"/>
      <c r="K1136" s="204"/>
      <c r="L1136" s="201"/>
      <c r="M1136" s="201"/>
      <c r="N1136" s="201"/>
      <c r="O1136" s="201"/>
      <c r="P1136" s="113"/>
      <c r="Q1136" s="113"/>
      <c r="R1136" s="113"/>
      <c r="S1136" s="113"/>
      <c r="T1136" s="201"/>
      <c r="U1136" s="113"/>
      <c r="V1136" s="113"/>
      <c r="W1136" s="113"/>
      <c r="X1136" s="113"/>
      <c r="Y1136" s="113"/>
      <c r="Z1136" s="113"/>
      <c r="AA1136" s="113"/>
      <c r="AB1136" s="201"/>
      <c r="AC1136" s="113"/>
      <c r="AD1136" s="113"/>
      <c r="AE1136" s="113"/>
      <c r="AF1136" s="113"/>
    </row>
    <row r="1137" spans="1:32" x14ac:dyDescent="0.2">
      <c r="A1137" s="113"/>
      <c r="B1137" s="200"/>
      <c r="C1137" s="113"/>
      <c r="D1137" s="201"/>
      <c r="E1137" s="201"/>
      <c r="F1137" s="113"/>
      <c r="G1137" s="113"/>
      <c r="H1137" s="113"/>
      <c r="I1137" s="203"/>
      <c r="J1137" s="203"/>
      <c r="K1137" s="204"/>
      <c r="L1137" s="201"/>
      <c r="M1137" s="201"/>
      <c r="N1137" s="201"/>
      <c r="O1137" s="201"/>
      <c r="P1137" s="113"/>
      <c r="Q1137" s="113"/>
      <c r="R1137" s="113"/>
      <c r="S1137" s="113"/>
      <c r="T1137" s="201"/>
      <c r="U1137" s="113"/>
      <c r="V1137" s="113"/>
      <c r="W1137" s="113"/>
      <c r="X1137" s="113"/>
      <c r="Y1137" s="113"/>
      <c r="Z1137" s="113"/>
      <c r="AA1137" s="113"/>
      <c r="AB1137" s="201"/>
      <c r="AC1137" s="113"/>
      <c r="AD1137" s="113"/>
      <c r="AE1137" s="113"/>
      <c r="AF1137" s="113"/>
    </row>
    <row r="1138" spans="1:32" x14ac:dyDescent="0.2">
      <c r="A1138" s="113"/>
      <c r="B1138" s="200"/>
      <c r="C1138" s="113"/>
      <c r="D1138" s="201"/>
      <c r="E1138" s="201"/>
      <c r="F1138" s="113"/>
      <c r="G1138" s="113"/>
      <c r="H1138" s="113"/>
      <c r="I1138" s="203"/>
      <c r="J1138" s="203"/>
      <c r="K1138" s="204"/>
      <c r="L1138" s="201"/>
      <c r="M1138" s="201"/>
      <c r="N1138" s="201"/>
      <c r="O1138" s="201"/>
      <c r="P1138" s="113"/>
      <c r="Q1138" s="113"/>
      <c r="R1138" s="113"/>
      <c r="S1138" s="113"/>
      <c r="T1138" s="201"/>
      <c r="U1138" s="113"/>
      <c r="V1138" s="113"/>
      <c r="W1138" s="113"/>
      <c r="X1138" s="113"/>
      <c r="Y1138" s="113"/>
      <c r="Z1138" s="113"/>
      <c r="AA1138" s="113"/>
      <c r="AB1138" s="201"/>
      <c r="AC1138" s="113"/>
      <c r="AD1138" s="113"/>
      <c r="AE1138" s="113"/>
      <c r="AF1138" s="113"/>
    </row>
    <row r="1139" spans="1:32" x14ac:dyDescent="0.2">
      <c r="A1139" s="113"/>
      <c r="B1139" s="200"/>
      <c r="C1139" s="113"/>
      <c r="D1139" s="201"/>
      <c r="E1139" s="201"/>
      <c r="F1139" s="113"/>
      <c r="G1139" s="113"/>
      <c r="H1139" s="113"/>
      <c r="I1139" s="203"/>
      <c r="J1139" s="203"/>
      <c r="K1139" s="204"/>
      <c r="L1139" s="201"/>
      <c r="M1139" s="201"/>
      <c r="N1139" s="201"/>
      <c r="O1139" s="201"/>
      <c r="P1139" s="113"/>
      <c r="Q1139" s="113"/>
      <c r="R1139" s="113"/>
      <c r="S1139" s="113"/>
      <c r="T1139" s="201"/>
      <c r="U1139" s="113"/>
      <c r="V1139" s="113"/>
      <c r="W1139" s="113"/>
      <c r="X1139" s="113"/>
      <c r="Y1139" s="113"/>
      <c r="Z1139" s="113"/>
      <c r="AA1139" s="113"/>
      <c r="AB1139" s="201"/>
      <c r="AC1139" s="113"/>
      <c r="AD1139" s="113"/>
      <c r="AE1139" s="113"/>
      <c r="AF1139" s="113"/>
    </row>
    <row r="1140" spans="1:32" x14ac:dyDescent="0.2">
      <c r="A1140" s="113"/>
      <c r="B1140" s="200"/>
      <c r="C1140" s="113"/>
      <c r="D1140" s="201"/>
      <c r="E1140" s="201"/>
      <c r="F1140" s="113"/>
      <c r="G1140" s="113"/>
      <c r="H1140" s="113"/>
      <c r="I1140" s="203"/>
      <c r="J1140" s="203"/>
      <c r="K1140" s="204"/>
      <c r="L1140" s="201"/>
      <c r="M1140" s="201"/>
      <c r="N1140" s="201"/>
      <c r="O1140" s="201"/>
      <c r="P1140" s="113"/>
      <c r="Q1140" s="113"/>
      <c r="R1140" s="113"/>
      <c r="S1140" s="113"/>
      <c r="T1140" s="201"/>
      <c r="U1140" s="113"/>
      <c r="V1140" s="113"/>
      <c r="W1140" s="113"/>
      <c r="X1140" s="113"/>
      <c r="Y1140" s="113"/>
      <c r="Z1140" s="113"/>
      <c r="AA1140" s="113"/>
      <c r="AB1140" s="201"/>
      <c r="AC1140" s="113"/>
      <c r="AD1140" s="113"/>
      <c r="AE1140" s="113"/>
      <c r="AF1140" s="113"/>
    </row>
    <row r="1141" spans="1:32" x14ac:dyDescent="0.2">
      <c r="A1141" s="113"/>
      <c r="B1141" s="200"/>
      <c r="C1141" s="113"/>
      <c r="D1141" s="201"/>
      <c r="E1141" s="201"/>
      <c r="F1141" s="113"/>
      <c r="G1141" s="113"/>
      <c r="H1141" s="113"/>
      <c r="I1141" s="203"/>
      <c r="J1141" s="203"/>
      <c r="K1141" s="204"/>
      <c r="L1141" s="201"/>
      <c r="M1141" s="201"/>
      <c r="N1141" s="201"/>
      <c r="O1141" s="201"/>
      <c r="P1141" s="113"/>
      <c r="Q1141" s="113"/>
      <c r="R1141" s="113"/>
      <c r="S1141" s="113"/>
      <c r="T1141" s="201"/>
      <c r="U1141" s="113"/>
      <c r="V1141" s="113"/>
      <c r="W1141" s="113"/>
      <c r="X1141" s="113"/>
      <c r="Y1141" s="113"/>
      <c r="Z1141" s="113"/>
      <c r="AA1141" s="113"/>
      <c r="AB1141" s="201"/>
      <c r="AC1141" s="113"/>
      <c r="AD1141" s="113"/>
      <c r="AE1141" s="113"/>
      <c r="AF1141" s="113"/>
    </row>
    <row r="1142" spans="1:32" x14ac:dyDescent="0.2">
      <c r="A1142" s="113"/>
      <c r="B1142" s="200"/>
      <c r="C1142" s="113"/>
      <c r="D1142" s="201"/>
      <c r="E1142" s="201"/>
      <c r="F1142" s="113"/>
      <c r="G1142" s="113"/>
      <c r="H1142" s="113"/>
      <c r="I1142" s="203"/>
      <c r="J1142" s="203"/>
      <c r="K1142" s="204"/>
      <c r="L1142" s="201"/>
      <c r="M1142" s="201"/>
      <c r="N1142" s="201"/>
      <c r="O1142" s="201"/>
      <c r="P1142" s="113"/>
      <c r="Q1142" s="113"/>
      <c r="R1142" s="113"/>
      <c r="S1142" s="113"/>
      <c r="T1142" s="201"/>
      <c r="U1142" s="113"/>
      <c r="V1142" s="113"/>
      <c r="W1142" s="113"/>
      <c r="X1142" s="113"/>
      <c r="Y1142" s="113"/>
      <c r="Z1142" s="113"/>
      <c r="AA1142" s="113"/>
      <c r="AB1142" s="201"/>
      <c r="AC1142" s="113"/>
      <c r="AD1142" s="113"/>
      <c r="AE1142" s="113"/>
      <c r="AF1142" s="113"/>
    </row>
    <row r="1143" spans="1:32" x14ac:dyDescent="0.2">
      <c r="A1143" s="113"/>
      <c r="B1143" s="200"/>
      <c r="C1143" s="113"/>
      <c r="D1143" s="201"/>
      <c r="E1143" s="201"/>
      <c r="F1143" s="113"/>
      <c r="G1143" s="113"/>
      <c r="H1143" s="113"/>
      <c r="I1143" s="203"/>
      <c r="J1143" s="203"/>
      <c r="K1143" s="204"/>
      <c r="L1143" s="201"/>
      <c r="M1143" s="201"/>
      <c r="N1143" s="201"/>
      <c r="O1143" s="201"/>
      <c r="P1143" s="113"/>
      <c r="Q1143" s="113"/>
      <c r="R1143" s="113"/>
      <c r="S1143" s="113"/>
      <c r="T1143" s="201"/>
      <c r="U1143" s="113"/>
      <c r="V1143" s="113"/>
      <c r="W1143" s="113"/>
      <c r="X1143" s="113"/>
      <c r="Y1143" s="113"/>
      <c r="Z1143" s="113"/>
      <c r="AA1143" s="113"/>
      <c r="AB1143" s="201"/>
      <c r="AC1143" s="113"/>
      <c r="AD1143" s="113"/>
      <c r="AE1143" s="113"/>
      <c r="AF1143" s="113"/>
    </row>
    <row r="1144" spans="1:32" x14ac:dyDescent="0.2">
      <c r="A1144" s="113"/>
      <c r="B1144" s="200"/>
      <c r="C1144" s="113"/>
      <c r="D1144" s="201"/>
      <c r="E1144" s="201"/>
      <c r="F1144" s="113"/>
      <c r="G1144" s="113"/>
      <c r="H1144" s="113"/>
      <c r="I1144" s="203"/>
      <c r="J1144" s="203"/>
      <c r="K1144" s="204"/>
      <c r="L1144" s="201"/>
      <c r="M1144" s="201"/>
      <c r="N1144" s="201"/>
      <c r="O1144" s="201"/>
      <c r="P1144" s="113"/>
      <c r="Q1144" s="113"/>
      <c r="R1144" s="113"/>
      <c r="S1144" s="113"/>
      <c r="T1144" s="201"/>
      <c r="U1144" s="113"/>
      <c r="V1144" s="113"/>
      <c r="W1144" s="113"/>
      <c r="X1144" s="113"/>
      <c r="Y1144" s="113"/>
      <c r="Z1144" s="113"/>
      <c r="AA1144" s="113"/>
      <c r="AB1144" s="201"/>
      <c r="AC1144" s="113"/>
      <c r="AD1144" s="113"/>
      <c r="AE1144" s="113"/>
      <c r="AF1144" s="113"/>
    </row>
    <row r="1145" spans="1:32" x14ac:dyDescent="0.2">
      <c r="A1145" s="113"/>
      <c r="B1145" s="200"/>
      <c r="C1145" s="113"/>
      <c r="D1145" s="201"/>
      <c r="E1145" s="201"/>
      <c r="F1145" s="113"/>
      <c r="G1145" s="113"/>
      <c r="H1145" s="113"/>
      <c r="I1145" s="203"/>
      <c r="J1145" s="203"/>
      <c r="K1145" s="204"/>
      <c r="L1145" s="201"/>
      <c r="M1145" s="201"/>
      <c r="N1145" s="201"/>
      <c r="O1145" s="201"/>
      <c r="P1145" s="113"/>
      <c r="Q1145" s="113"/>
      <c r="R1145" s="113"/>
      <c r="S1145" s="113"/>
      <c r="T1145" s="201"/>
      <c r="U1145" s="113"/>
      <c r="V1145" s="113"/>
      <c r="W1145" s="113"/>
      <c r="X1145" s="113"/>
      <c r="Y1145" s="113"/>
      <c r="Z1145" s="113"/>
      <c r="AA1145" s="113"/>
      <c r="AB1145" s="201"/>
      <c r="AC1145" s="113"/>
      <c r="AD1145" s="113"/>
      <c r="AE1145" s="113"/>
      <c r="AF1145" s="113"/>
    </row>
    <row r="1146" spans="1:32" x14ac:dyDescent="0.2">
      <c r="A1146" s="113"/>
      <c r="B1146" s="200"/>
      <c r="C1146" s="113"/>
      <c r="D1146" s="201"/>
      <c r="E1146" s="201"/>
      <c r="F1146" s="113"/>
      <c r="G1146" s="113"/>
      <c r="H1146" s="113"/>
      <c r="I1146" s="203"/>
      <c r="J1146" s="203"/>
      <c r="K1146" s="204"/>
      <c r="L1146" s="201"/>
      <c r="M1146" s="201"/>
      <c r="N1146" s="201"/>
      <c r="O1146" s="201"/>
      <c r="P1146" s="113"/>
      <c r="Q1146" s="113"/>
      <c r="R1146" s="113"/>
      <c r="S1146" s="113"/>
      <c r="T1146" s="201"/>
      <c r="U1146" s="113"/>
      <c r="V1146" s="113"/>
      <c r="W1146" s="113"/>
      <c r="X1146" s="113"/>
      <c r="Y1146" s="113"/>
      <c r="Z1146" s="113"/>
      <c r="AA1146" s="113"/>
      <c r="AB1146" s="201"/>
      <c r="AC1146" s="113"/>
      <c r="AD1146" s="113"/>
      <c r="AE1146" s="113"/>
      <c r="AF1146" s="113"/>
    </row>
    <row r="1147" spans="1:32" x14ac:dyDescent="0.2">
      <c r="A1147" s="113"/>
      <c r="B1147" s="200"/>
      <c r="C1147" s="113"/>
      <c r="D1147" s="201"/>
      <c r="E1147" s="201"/>
      <c r="F1147" s="113"/>
      <c r="G1147" s="113"/>
      <c r="H1147" s="113"/>
      <c r="I1147" s="203"/>
      <c r="J1147" s="203"/>
      <c r="K1147" s="204"/>
      <c r="L1147" s="201"/>
      <c r="M1147" s="201"/>
      <c r="N1147" s="201"/>
      <c r="O1147" s="201"/>
      <c r="P1147" s="113"/>
      <c r="Q1147" s="113"/>
      <c r="R1147" s="113"/>
      <c r="S1147" s="113"/>
      <c r="T1147" s="201"/>
      <c r="U1147" s="113"/>
      <c r="V1147" s="113"/>
      <c r="W1147" s="113"/>
      <c r="X1147" s="113"/>
      <c r="Y1147" s="113"/>
      <c r="Z1147" s="113"/>
      <c r="AA1147" s="113"/>
      <c r="AB1147" s="201"/>
      <c r="AC1147" s="113"/>
      <c r="AD1147" s="113"/>
      <c r="AE1147" s="113"/>
      <c r="AF1147" s="113"/>
    </row>
    <row r="1148" spans="1:32" x14ac:dyDescent="0.2">
      <c r="A1148" s="113"/>
      <c r="B1148" s="200"/>
      <c r="C1148" s="113"/>
      <c r="D1148" s="201"/>
      <c r="E1148" s="201"/>
      <c r="F1148" s="113"/>
      <c r="G1148" s="113"/>
      <c r="H1148" s="113"/>
      <c r="I1148" s="203"/>
      <c r="J1148" s="203"/>
      <c r="K1148" s="204"/>
      <c r="L1148" s="201"/>
      <c r="M1148" s="201"/>
      <c r="N1148" s="201"/>
      <c r="O1148" s="201"/>
      <c r="P1148" s="113"/>
      <c r="Q1148" s="113"/>
      <c r="R1148" s="113"/>
      <c r="S1148" s="113"/>
      <c r="T1148" s="201"/>
      <c r="U1148" s="113"/>
      <c r="V1148" s="113"/>
      <c r="W1148" s="113"/>
      <c r="X1148" s="113"/>
      <c r="Y1148" s="113"/>
      <c r="Z1148" s="113"/>
      <c r="AA1148" s="113"/>
      <c r="AB1148" s="201"/>
      <c r="AC1148" s="113"/>
      <c r="AD1148" s="113"/>
      <c r="AE1148" s="113"/>
      <c r="AF1148" s="113"/>
    </row>
    <row r="1149" spans="1:32" x14ac:dyDescent="0.2">
      <c r="A1149" s="113"/>
      <c r="B1149" s="200"/>
      <c r="C1149" s="113"/>
      <c r="D1149" s="201"/>
      <c r="E1149" s="201"/>
      <c r="F1149" s="113"/>
      <c r="G1149" s="113"/>
      <c r="H1149" s="113"/>
      <c r="I1149" s="203"/>
      <c r="J1149" s="203"/>
      <c r="K1149" s="204"/>
      <c r="L1149" s="201"/>
      <c r="M1149" s="201"/>
      <c r="N1149" s="201"/>
      <c r="O1149" s="201"/>
      <c r="P1149" s="113"/>
      <c r="Q1149" s="113"/>
      <c r="R1149" s="113"/>
      <c r="S1149" s="113"/>
      <c r="T1149" s="201"/>
      <c r="U1149" s="113"/>
      <c r="V1149" s="113"/>
      <c r="W1149" s="113"/>
      <c r="X1149" s="113"/>
      <c r="Y1149" s="113"/>
      <c r="Z1149" s="113"/>
      <c r="AA1149" s="113"/>
      <c r="AB1149" s="201"/>
      <c r="AC1149" s="113"/>
      <c r="AD1149" s="113"/>
      <c r="AE1149" s="113"/>
      <c r="AF1149" s="113"/>
    </row>
    <row r="1150" spans="1:32" x14ac:dyDescent="0.2">
      <c r="A1150" s="113"/>
      <c r="B1150" s="200"/>
      <c r="C1150" s="113"/>
      <c r="D1150" s="201"/>
      <c r="E1150" s="201"/>
      <c r="F1150" s="113"/>
      <c r="G1150" s="113"/>
      <c r="H1150" s="113"/>
      <c r="I1150" s="203"/>
      <c r="J1150" s="203"/>
      <c r="K1150" s="204"/>
      <c r="L1150" s="201"/>
      <c r="M1150" s="201"/>
      <c r="N1150" s="201"/>
      <c r="O1150" s="201"/>
      <c r="P1150" s="113"/>
      <c r="Q1150" s="113"/>
      <c r="R1150" s="113"/>
      <c r="S1150" s="113"/>
      <c r="T1150" s="201"/>
      <c r="U1150" s="113"/>
      <c r="V1150" s="113"/>
      <c r="W1150" s="113"/>
      <c r="X1150" s="113"/>
      <c r="Y1150" s="113"/>
      <c r="Z1150" s="113"/>
      <c r="AA1150" s="113"/>
      <c r="AB1150" s="201"/>
      <c r="AC1150" s="113"/>
      <c r="AD1150" s="113"/>
      <c r="AE1150" s="113"/>
      <c r="AF1150" s="113"/>
    </row>
    <row r="1151" spans="1:32" x14ac:dyDescent="0.2">
      <c r="A1151" s="113"/>
      <c r="B1151" s="200"/>
      <c r="C1151" s="113"/>
      <c r="D1151" s="201"/>
      <c r="E1151" s="201"/>
      <c r="F1151" s="113"/>
      <c r="G1151" s="113"/>
      <c r="H1151" s="113"/>
      <c r="I1151" s="203"/>
      <c r="J1151" s="203"/>
      <c r="K1151" s="204"/>
      <c r="L1151" s="201"/>
      <c r="M1151" s="201"/>
      <c r="N1151" s="201"/>
      <c r="O1151" s="201"/>
      <c r="P1151" s="113"/>
      <c r="Q1151" s="113"/>
      <c r="R1151" s="113"/>
      <c r="S1151" s="113"/>
      <c r="T1151" s="201"/>
      <c r="U1151" s="113"/>
      <c r="V1151" s="113"/>
      <c r="W1151" s="113"/>
      <c r="X1151" s="113"/>
      <c r="Y1151" s="113"/>
      <c r="Z1151" s="113"/>
      <c r="AA1151" s="113"/>
      <c r="AB1151" s="201"/>
      <c r="AC1151" s="113"/>
      <c r="AD1151" s="113"/>
      <c r="AE1151" s="113"/>
      <c r="AF1151" s="113"/>
    </row>
    <row r="1152" spans="1:32" x14ac:dyDescent="0.2">
      <c r="A1152" s="113"/>
      <c r="B1152" s="200"/>
      <c r="C1152" s="113"/>
      <c r="D1152" s="201"/>
      <c r="E1152" s="201"/>
      <c r="F1152" s="113"/>
      <c r="G1152" s="113"/>
      <c r="H1152" s="113"/>
      <c r="I1152" s="203"/>
      <c r="J1152" s="203"/>
      <c r="K1152" s="204"/>
      <c r="L1152" s="201"/>
      <c r="M1152" s="201"/>
      <c r="N1152" s="201"/>
      <c r="O1152" s="201"/>
      <c r="P1152" s="113"/>
      <c r="Q1152" s="113"/>
      <c r="R1152" s="113"/>
      <c r="S1152" s="113"/>
      <c r="T1152" s="201"/>
      <c r="U1152" s="113"/>
      <c r="V1152" s="113"/>
      <c r="W1152" s="113"/>
      <c r="X1152" s="113"/>
      <c r="Y1152" s="113"/>
      <c r="Z1152" s="113"/>
      <c r="AA1152" s="113"/>
      <c r="AB1152" s="201"/>
      <c r="AC1152" s="113"/>
      <c r="AD1152" s="113"/>
      <c r="AE1152" s="113"/>
      <c r="AF1152" s="113"/>
    </row>
    <row r="1153" spans="1:32" x14ac:dyDescent="0.2">
      <c r="A1153" s="113"/>
      <c r="B1153" s="200"/>
      <c r="C1153" s="113"/>
      <c r="D1153" s="201"/>
      <c r="E1153" s="201"/>
      <c r="F1153" s="113"/>
      <c r="G1153" s="113"/>
      <c r="H1153" s="113"/>
      <c r="I1153" s="203"/>
      <c r="J1153" s="203"/>
      <c r="K1153" s="204"/>
      <c r="L1153" s="201"/>
      <c r="M1153" s="201"/>
      <c r="N1153" s="201"/>
      <c r="O1153" s="201"/>
      <c r="P1153" s="113"/>
      <c r="Q1153" s="113"/>
      <c r="R1153" s="113"/>
      <c r="S1153" s="113"/>
      <c r="T1153" s="201"/>
      <c r="U1153" s="113"/>
      <c r="V1153" s="113"/>
      <c r="W1153" s="113"/>
      <c r="X1153" s="113"/>
      <c r="Y1153" s="113"/>
      <c r="Z1153" s="113"/>
      <c r="AA1153" s="113"/>
      <c r="AB1153" s="201"/>
      <c r="AC1153" s="113"/>
      <c r="AD1153" s="113"/>
      <c r="AE1153" s="113"/>
      <c r="AF1153" s="113"/>
    </row>
    <row r="1154" spans="1:32" x14ac:dyDescent="0.2">
      <c r="A1154" s="113"/>
      <c r="B1154" s="200"/>
      <c r="C1154" s="113"/>
      <c r="D1154" s="201"/>
      <c r="E1154" s="201"/>
      <c r="F1154" s="113"/>
      <c r="G1154" s="113"/>
      <c r="H1154" s="113"/>
      <c r="I1154" s="203"/>
      <c r="J1154" s="203"/>
      <c r="K1154" s="204"/>
      <c r="L1154" s="201"/>
      <c r="M1154" s="201"/>
      <c r="N1154" s="201"/>
      <c r="O1154" s="201"/>
      <c r="P1154" s="113"/>
      <c r="Q1154" s="113"/>
      <c r="R1154" s="113"/>
      <c r="S1154" s="113"/>
      <c r="T1154" s="201"/>
      <c r="U1154" s="113"/>
      <c r="V1154" s="113"/>
      <c r="W1154" s="113"/>
      <c r="X1154" s="113"/>
      <c r="Y1154" s="113"/>
      <c r="Z1154" s="113"/>
      <c r="AA1154" s="113"/>
      <c r="AB1154" s="201"/>
      <c r="AC1154" s="113"/>
      <c r="AD1154" s="113"/>
      <c r="AE1154" s="113"/>
      <c r="AF1154" s="113"/>
    </row>
    <row r="1155" spans="1:32" x14ac:dyDescent="0.2">
      <c r="A1155" s="113"/>
      <c r="B1155" s="200"/>
      <c r="C1155" s="113"/>
      <c r="D1155" s="201"/>
      <c r="E1155" s="201"/>
      <c r="F1155" s="113"/>
      <c r="G1155" s="113"/>
      <c r="H1155" s="113"/>
      <c r="I1155" s="203"/>
      <c r="J1155" s="203"/>
      <c r="K1155" s="204"/>
      <c r="L1155" s="201"/>
      <c r="M1155" s="201"/>
      <c r="N1155" s="201"/>
      <c r="O1155" s="201"/>
      <c r="P1155" s="113"/>
      <c r="Q1155" s="113"/>
      <c r="R1155" s="113"/>
      <c r="S1155" s="113"/>
      <c r="T1155" s="201"/>
      <c r="U1155" s="113"/>
      <c r="V1155" s="113"/>
      <c r="W1155" s="113"/>
      <c r="X1155" s="113"/>
      <c r="Y1155" s="113"/>
      <c r="Z1155" s="113"/>
      <c r="AA1155" s="113"/>
      <c r="AB1155" s="201"/>
      <c r="AC1155" s="113"/>
      <c r="AD1155" s="113"/>
      <c r="AE1155" s="113"/>
      <c r="AF1155" s="113"/>
    </row>
    <row r="1156" spans="1:32" x14ac:dyDescent="0.2">
      <c r="A1156" s="113"/>
      <c r="B1156" s="200"/>
      <c r="C1156" s="113"/>
      <c r="D1156" s="201"/>
      <c r="E1156" s="201"/>
      <c r="F1156" s="113"/>
      <c r="G1156" s="113"/>
      <c r="H1156" s="113"/>
      <c r="I1156" s="203"/>
      <c r="J1156" s="203"/>
      <c r="K1156" s="204"/>
      <c r="L1156" s="201"/>
      <c r="M1156" s="201"/>
      <c r="N1156" s="201"/>
      <c r="O1156" s="201"/>
      <c r="P1156" s="113"/>
      <c r="Q1156" s="113"/>
      <c r="R1156" s="113"/>
      <c r="S1156" s="113"/>
      <c r="T1156" s="201"/>
      <c r="U1156" s="113"/>
      <c r="V1156" s="113"/>
      <c r="W1156" s="113"/>
      <c r="X1156" s="113"/>
      <c r="Y1156" s="113"/>
      <c r="Z1156" s="113"/>
      <c r="AA1156" s="113"/>
      <c r="AB1156" s="201"/>
      <c r="AC1156" s="113"/>
      <c r="AD1156" s="113"/>
      <c r="AE1156" s="113"/>
      <c r="AF1156" s="113"/>
    </row>
    <row r="1157" spans="1:32" x14ac:dyDescent="0.2">
      <c r="A1157" s="113"/>
      <c r="B1157" s="200"/>
      <c r="C1157" s="113"/>
      <c r="D1157" s="201"/>
      <c r="E1157" s="201"/>
      <c r="F1157" s="113"/>
      <c r="G1157" s="113"/>
      <c r="H1157" s="113"/>
      <c r="I1157" s="203"/>
      <c r="J1157" s="203"/>
      <c r="K1157" s="204"/>
      <c r="L1157" s="201"/>
      <c r="M1157" s="201"/>
      <c r="N1157" s="201"/>
      <c r="O1157" s="201"/>
      <c r="P1157" s="113"/>
      <c r="Q1157" s="113"/>
      <c r="R1157" s="113"/>
      <c r="S1157" s="113"/>
      <c r="T1157" s="201"/>
      <c r="U1157" s="113"/>
      <c r="V1157" s="113"/>
      <c r="W1157" s="113"/>
      <c r="X1157" s="113"/>
      <c r="Y1157" s="113"/>
      <c r="Z1157" s="113"/>
      <c r="AA1157" s="113"/>
      <c r="AB1157" s="201"/>
      <c r="AC1157" s="113"/>
      <c r="AD1157" s="113"/>
      <c r="AE1157" s="113"/>
      <c r="AF1157" s="113"/>
    </row>
    <row r="1158" spans="1:32" x14ac:dyDescent="0.2">
      <c r="A1158" s="113"/>
      <c r="B1158" s="200"/>
      <c r="C1158" s="113"/>
      <c r="D1158" s="201"/>
      <c r="E1158" s="201"/>
      <c r="F1158" s="113"/>
      <c r="G1158" s="113"/>
      <c r="H1158" s="113"/>
      <c r="I1158" s="203"/>
      <c r="J1158" s="203"/>
      <c r="K1158" s="204"/>
      <c r="L1158" s="201"/>
      <c r="M1158" s="201"/>
      <c r="N1158" s="201"/>
      <c r="O1158" s="201"/>
      <c r="P1158" s="113"/>
      <c r="Q1158" s="113"/>
      <c r="R1158" s="113"/>
      <c r="S1158" s="113"/>
      <c r="T1158" s="201"/>
      <c r="U1158" s="113"/>
      <c r="V1158" s="113"/>
      <c r="W1158" s="113"/>
      <c r="X1158" s="113"/>
      <c r="Y1158" s="113"/>
      <c r="Z1158" s="113"/>
      <c r="AA1158" s="113"/>
      <c r="AB1158" s="201"/>
      <c r="AC1158" s="113"/>
      <c r="AD1158" s="113"/>
      <c r="AE1158" s="113"/>
      <c r="AF1158" s="113"/>
    </row>
    <row r="1159" spans="1:32" x14ac:dyDescent="0.2">
      <c r="A1159" s="113"/>
      <c r="B1159" s="200"/>
      <c r="C1159" s="113"/>
      <c r="D1159" s="201"/>
      <c r="E1159" s="201"/>
      <c r="F1159" s="113"/>
      <c r="G1159" s="113"/>
      <c r="H1159" s="113"/>
      <c r="I1159" s="203"/>
      <c r="J1159" s="203"/>
      <c r="K1159" s="204"/>
      <c r="L1159" s="201"/>
      <c r="M1159" s="201"/>
      <c r="N1159" s="201"/>
      <c r="O1159" s="201"/>
      <c r="P1159" s="113"/>
      <c r="Q1159" s="113"/>
      <c r="R1159" s="113"/>
      <c r="S1159" s="113"/>
      <c r="T1159" s="201"/>
      <c r="U1159" s="113"/>
      <c r="V1159" s="113"/>
      <c r="W1159" s="113"/>
      <c r="X1159" s="113"/>
      <c r="Y1159" s="113"/>
      <c r="Z1159" s="113"/>
      <c r="AA1159" s="113"/>
      <c r="AB1159" s="201"/>
      <c r="AC1159" s="113"/>
      <c r="AD1159" s="113"/>
      <c r="AE1159" s="113"/>
      <c r="AF1159" s="113"/>
    </row>
    <row r="1160" spans="1:32" x14ac:dyDescent="0.2">
      <c r="A1160" s="113"/>
      <c r="B1160" s="200"/>
      <c r="C1160" s="113"/>
      <c r="D1160" s="201"/>
      <c r="E1160" s="201"/>
      <c r="F1160" s="113"/>
      <c r="G1160" s="113"/>
      <c r="H1160" s="113"/>
      <c r="I1160" s="203"/>
      <c r="J1160" s="203"/>
      <c r="K1160" s="204"/>
      <c r="L1160" s="201"/>
      <c r="M1160" s="201"/>
      <c r="N1160" s="201"/>
      <c r="O1160" s="201"/>
      <c r="P1160" s="113"/>
      <c r="Q1160" s="113"/>
      <c r="R1160" s="113"/>
      <c r="S1160" s="113"/>
      <c r="T1160" s="201"/>
      <c r="U1160" s="113"/>
      <c r="V1160" s="113"/>
      <c r="W1160" s="113"/>
      <c r="X1160" s="113"/>
      <c r="Y1160" s="113"/>
      <c r="Z1160" s="113"/>
      <c r="AA1160" s="113"/>
      <c r="AB1160" s="201"/>
      <c r="AC1160" s="113"/>
      <c r="AD1160" s="113"/>
      <c r="AE1160" s="113"/>
      <c r="AF1160" s="113"/>
    </row>
    <row r="1161" spans="1:32" x14ac:dyDescent="0.2">
      <c r="A1161" s="113"/>
      <c r="B1161" s="200"/>
      <c r="C1161" s="113"/>
      <c r="D1161" s="201"/>
      <c r="E1161" s="201"/>
      <c r="F1161" s="113"/>
      <c r="G1161" s="113"/>
      <c r="H1161" s="113"/>
      <c r="I1161" s="203"/>
      <c r="J1161" s="203"/>
      <c r="K1161" s="204"/>
      <c r="L1161" s="201"/>
      <c r="M1161" s="201"/>
      <c r="N1161" s="201"/>
      <c r="O1161" s="201"/>
      <c r="P1161" s="113"/>
      <c r="Q1161" s="113"/>
      <c r="R1161" s="113"/>
      <c r="S1161" s="113"/>
      <c r="T1161" s="201"/>
      <c r="U1161" s="113"/>
      <c r="V1161" s="113"/>
      <c r="W1161" s="113"/>
      <c r="X1161" s="113"/>
      <c r="Y1161" s="113"/>
      <c r="Z1161" s="113"/>
      <c r="AA1161" s="113"/>
      <c r="AB1161" s="201"/>
      <c r="AC1161" s="113"/>
      <c r="AD1161" s="113"/>
      <c r="AE1161" s="113"/>
      <c r="AF1161" s="113"/>
    </row>
    <row r="1162" spans="1:32" x14ac:dyDescent="0.2">
      <c r="A1162" s="113"/>
      <c r="B1162" s="200"/>
      <c r="C1162" s="113"/>
      <c r="D1162" s="201"/>
      <c r="E1162" s="201"/>
      <c r="F1162" s="113"/>
      <c r="G1162" s="113"/>
      <c r="H1162" s="113"/>
      <c r="I1162" s="203"/>
      <c r="J1162" s="203"/>
      <c r="K1162" s="204"/>
      <c r="L1162" s="201"/>
      <c r="M1162" s="201"/>
      <c r="N1162" s="201"/>
      <c r="O1162" s="201"/>
      <c r="P1162" s="113"/>
      <c r="Q1162" s="113"/>
      <c r="R1162" s="113"/>
      <c r="S1162" s="113"/>
      <c r="T1162" s="201"/>
      <c r="U1162" s="113"/>
      <c r="V1162" s="113"/>
      <c r="W1162" s="113"/>
      <c r="X1162" s="113"/>
      <c r="Y1162" s="113"/>
      <c r="Z1162" s="113"/>
      <c r="AA1162" s="113"/>
      <c r="AB1162" s="201"/>
      <c r="AC1162" s="113"/>
      <c r="AD1162" s="113"/>
      <c r="AE1162" s="113"/>
      <c r="AF1162" s="113"/>
    </row>
    <row r="1163" spans="1:32" x14ac:dyDescent="0.2">
      <c r="A1163" s="113"/>
      <c r="B1163" s="200"/>
      <c r="C1163" s="113"/>
      <c r="D1163" s="201"/>
      <c r="E1163" s="201"/>
      <c r="F1163" s="113"/>
      <c r="G1163" s="113"/>
      <c r="H1163" s="113"/>
      <c r="I1163" s="203"/>
      <c r="J1163" s="203"/>
      <c r="K1163" s="204"/>
      <c r="L1163" s="201"/>
      <c r="M1163" s="201"/>
      <c r="N1163" s="201"/>
      <c r="O1163" s="201"/>
      <c r="P1163" s="113"/>
      <c r="Q1163" s="113"/>
      <c r="R1163" s="113"/>
      <c r="S1163" s="113"/>
      <c r="T1163" s="201"/>
      <c r="U1163" s="113"/>
      <c r="V1163" s="113"/>
      <c r="W1163" s="113"/>
      <c r="X1163" s="113"/>
      <c r="Y1163" s="113"/>
      <c r="Z1163" s="113"/>
      <c r="AA1163" s="113"/>
      <c r="AB1163" s="201"/>
      <c r="AC1163" s="113"/>
      <c r="AD1163" s="113"/>
      <c r="AE1163" s="113"/>
      <c r="AF1163" s="113"/>
    </row>
    <row r="1164" spans="1:32" x14ac:dyDescent="0.2">
      <c r="A1164" s="113"/>
      <c r="B1164" s="200"/>
      <c r="C1164" s="113"/>
      <c r="D1164" s="201"/>
      <c r="E1164" s="201"/>
      <c r="F1164" s="113"/>
      <c r="G1164" s="113"/>
      <c r="H1164" s="113"/>
      <c r="I1164" s="203"/>
      <c r="J1164" s="203"/>
      <c r="K1164" s="204"/>
      <c r="L1164" s="201"/>
      <c r="M1164" s="201"/>
      <c r="N1164" s="201"/>
      <c r="O1164" s="201"/>
      <c r="P1164" s="113"/>
      <c r="Q1164" s="113"/>
      <c r="R1164" s="113"/>
      <c r="S1164" s="113"/>
      <c r="T1164" s="201"/>
      <c r="U1164" s="113"/>
      <c r="V1164" s="113"/>
      <c r="W1164" s="113"/>
      <c r="X1164" s="113"/>
      <c r="Y1164" s="113"/>
      <c r="Z1164" s="113"/>
      <c r="AA1164" s="113"/>
      <c r="AB1164" s="201"/>
      <c r="AC1164" s="113"/>
      <c r="AD1164" s="113"/>
      <c r="AE1164" s="113"/>
      <c r="AF1164" s="113"/>
    </row>
    <row r="1165" spans="1:32" x14ac:dyDescent="0.2">
      <c r="A1165" s="113"/>
      <c r="B1165" s="200"/>
      <c r="C1165" s="113"/>
      <c r="D1165" s="201"/>
      <c r="E1165" s="201"/>
      <c r="F1165" s="113"/>
      <c r="G1165" s="113"/>
      <c r="H1165" s="113"/>
      <c r="I1165" s="203"/>
      <c r="J1165" s="203"/>
      <c r="K1165" s="204"/>
      <c r="L1165" s="201"/>
      <c r="M1165" s="201"/>
      <c r="N1165" s="201"/>
      <c r="O1165" s="201"/>
      <c r="P1165" s="113"/>
      <c r="Q1165" s="113"/>
      <c r="R1165" s="113"/>
      <c r="S1165" s="113"/>
      <c r="T1165" s="201"/>
      <c r="U1165" s="113"/>
      <c r="V1165" s="113"/>
      <c r="W1165" s="113"/>
      <c r="X1165" s="113"/>
      <c r="Y1165" s="113"/>
      <c r="Z1165" s="113"/>
      <c r="AA1165" s="113"/>
      <c r="AB1165" s="201"/>
      <c r="AC1165" s="113"/>
      <c r="AD1165" s="113"/>
      <c r="AE1165" s="113"/>
      <c r="AF1165" s="113"/>
    </row>
    <row r="1166" spans="1:32" x14ac:dyDescent="0.2">
      <c r="A1166" s="113"/>
      <c r="B1166" s="200"/>
      <c r="C1166" s="113"/>
      <c r="D1166" s="201"/>
      <c r="E1166" s="201"/>
      <c r="F1166" s="113"/>
      <c r="G1166" s="113"/>
      <c r="H1166" s="113"/>
      <c r="I1166" s="203"/>
      <c r="J1166" s="203"/>
      <c r="K1166" s="204"/>
      <c r="L1166" s="201"/>
      <c r="M1166" s="201"/>
      <c r="N1166" s="201"/>
      <c r="O1166" s="201"/>
      <c r="P1166" s="113"/>
      <c r="Q1166" s="113"/>
      <c r="R1166" s="113"/>
      <c r="S1166" s="113"/>
      <c r="T1166" s="201"/>
      <c r="U1166" s="113"/>
      <c r="V1166" s="113"/>
      <c r="W1166" s="113"/>
      <c r="X1166" s="113"/>
      <c r="Y1166" s="113"/>
      <c r="Z1166" s="113"/>
      <c r="AA1166" s="113"/>
      <c r="AB1166" s="201"/>
      <c r="AC1166" s="113"/>
      <c r="AD1166" s="113"/>
      <c r="AE1166" s="113"/>
      <c r="AF1166" s="113"/>
    </row>
    <row r="1167" spans="1:32" x14ac:dyDescent="0.2">
      <c r="A1167" s="113"/>
      <c r="B1167" s="200"/>
      <c r="C1167" s="113"/>
      <c r="D1167" s="201"/>
      <c r="E1167" s="201"/>
      <c r="F1167" s="113"/>
      <c r="G1167" s="113"/>
      <c r="H1167" s="113"/>
      <c r="I1167" s="203"/>
      <c r="J1167" s="203"/>
      <c r="K1167" s="204"/>
      <c r="L1167" s="201"/>
      <c r="M1167" s="201"/>
      <c r="N1167" s="201"/>
      <c r="O1167" s="201"/>
      <c r="P1167" s="113"/>
      <c r="Q1167" s="113"/>
      <c r="R1167" s="113"/>
      <c r="S1167" s="113"/>
      <c r="T1167" s="201"/>
      <c r="U1167" s="113"/>
      <c r="V1167" s="113"/>
      <c r="W1167" s="113"/>
      <c r="X1167" s="113"/>
      <c r="Y1167" s="113"/>
      <c r="Z1167" s="113"/>
      <c r="AA1167" s="113"/>
      <c r="AB1167" s="201"/>
      <c r="AC1167" s="113"/>
      <c r="AD1167" s="113"/>
      <c r="AE1167" s="113"/>
      <c r="AF1167" s="113"/>
    </row>
    <row r="1168" spans="1:32" x14ac:dyDescent="0.2">
      <c r="A1168" s="113"/>
      <c r="B1168" s="200"/>
      <c r="C1168" s="113"/>
      <c r="D1168" s="201"/>
      <c r="E1168" s="201"/>
      <c r="F1168" s="113"/>
      <c r="G1168" s="113"/>
      <c r="H1168" s="113"/>
      <c r="I1168" s="203"/>
      <c r="J1168" s="203"/>
      <c r="K1168" s="204"/>
      <c r="L1168" s="201"/>
      <c r="M1168" s="201"/>
      <c r="N1168" s="201"/>
      <c r="O1168" s="201"/>
      <c r="P1168" s="113"/>
      <c r="Q1168" s="113"/>
      <c r="R1168" s="113"/>
      <c r="S1168" s="113"/>
      <c r="T1168" s="201"/>
      <c r="U1168" s="113"/>
      <c r="V1168" s="113"/>
      <c r="W1168" s="113"/>
      <c r="X1168" s="113"/>
      <c r="Y1168" s="113"/>
      <c r="Z1168" s="113"/>
      <c r="AA1168" s="113"/>
      <c r="AB1168" s="201"/>
      <c r="AC1168" s="113"/>
      <c r="AD1168" s="113"/>
      <c r="AE1168" s="113"/>
      <c r="AF1168" s="113"/>
    </row>
    <row r="1169" spans="1:32" x14ac:dyDescent="0.2">
      <c r="A1169" s="113"/>
      <c r="B1169" s="200"/>
      <c r="C1169" s="113"/>
      <c r="D1169" s="201"/>
      <c r="E1169" s="201"/>
      <c r="F1169" s="113"/>
      <c r="G1169" s="113"/>
      <c r="H1169" s="113"/>
      <c r="I1169" s="203"/>
      <c r="J1169" s="203"/>
      <c r="K1169" s="204"/>
      <c r="L1169" s="201"/>
      <c r="M1169" s="201"/>
      <c r="N1169" s="201"/>
      <c r="O1169" s="201"/>
      <c r="P1169" s="113"/>
      <c r="Q1169" s="113"/>
      <c r="R1169" s="113"/>
      <c r="S1169" s="113"/>
      <c r="T1169" s="201"/>
      <c r="U1169" s="113"/>
      <c r="V1169" s="113"/>
      <c r="W1169" s="113"/>
      <c r="X1169" s="113"/>
      <c r="Y1169" s="113"/>
      <c r="Z1169" s="113"/>
      <c r="AA1169" s="113"/>
      <c r="AB1169" s="201"/>
      <c r="AC1169" s="113"/>
      <c r="AD1169" s="113"/>
      <c r="AE1169" s="113"/>
      <c r="AF1169" s="113"/>
    </row>
    <row r="1170" spans="1:32" x14ac:dyDescent="0.2">
      <c r="A1170" s="113"/>
      <c r="B1170" s="200"/>
      <c r="C1170" s="113"/>
      <c r="D1170" s="201"/>
      <c r="E1170" s="201"/>
      <c r="F1170" s="113"/>
      <c r="G1170" s="113"/>
      <c r="H1170" s="113"/>
      <c r="I1170" s="203"/>
      <c r="J1170" s="203"/>
      <c r="K1170" s="204"/>
      <c r="L1170" s="201"/>
      <c r="M1170" s="201"/>
      <c r="N1170" s="201"/>
      <c r="O1170" s="201"/>
      <c r="P1170" s="113"/>
      <c r="Q1170" s="113"/>
      <c r="R1170" s="113"/>
      <c r="S1170" s="113"/>
      <c r="T1170" s="201"/>
      <c r="U1170" s="113"/>
      <c r="V1170" s="113"/>
      <c r="W1170" s="113"/>
      <c r="X1170" s="113"/>
      <c r="Y1170" s="113"/>
      <c r="Z1170" s="113"/>
      <c r="AA1170" s="113"/>
      <c r="AB1170" s="201"/>
      <c r="AC1170" s="113"/>
      <c r="AD1170" s="113"/>
      <c r="AE1170" s="113"/>
      <c r="AF1170" s="113"/>
    </row>
    <row r="1171" spans="1:32" x14ac:dyDescent="0.2">
      <c r="A1171" s="113"/>
      <c r="B1171" s="200"/>
      <c r="C1171" s="113"/>
      <c r="D1171" s="201"/>
      <c r="E1171" s="201"/>
      <c r="F1171" s="113"/>
      <c r="G1171" s="113"/>
      <c r="H1171" s="113"/>
      <c r="I1171" s="203"/>
      <c r="J1171" s="203"/>
      <c r="K1171" s="204"/>
      <c r="L1171" s="201"/>
      <c r="M1171" s="201"/>
      <c r="N1171" s="201"/>
      <c r="O1171" s="201"/>
      <c r="P1171" s="113"/>
      <c r="Q1171" s="113"/>
      <c r="R1171" s="113"/>
      <c r="S1171" s="113"/>
      <c r="T1171" s="201"/>
      <c r="U1171" s="113"/>
      <c r="V1171" s="113"/>
      <c r="W1171" s="113"/>
      <c r="X1171" s="113"/>
      <c r="Y1171" s="113"/>
      <c r="Z1171" s="113"/>
      <c r="AA1171" s="113"/>
      <c r="AB1171" s="201"/>
      <c r="AC1171" s="113"/>
      <c r="AD1171" s="113"/>
      <c r="AE1171" s="113"/>
      <c r="AF1171" s="113"/>
    </row>
    <row r="1172" spans="1:32" x14ac:dyDescent="0.2">
      <c r="A1172" s="113"/>
      <c r="B1172" s="200"/>
      <c r="C1172" s="113"/>
      <c r="D1172" s="201"/>
      <c r="E1172" s="201"/>
      <c r="F1172" s="113"/>
      <c r="G1172" s="113"/>
      <c r="H1172" s="113"/>
      <c r="I1172" s="203"/>
      <c r="J1172" s="203"/>
      <c r="K1172" s="204"/>
      <c r="L1172" s="201"/>
      <c r="M1172" s="201"/>
      <c r="N1172" s="201"/>
      <c r="O1172" s="201"/>
      <c r="P1172" s="113"/>
      <c r="Q1172" s="113"/>
      <c r="R1172" s="113"/>
      <c r="S1172" s="113"/>
      <c r="T1172" s="201"/>
      <c r="U1172" s="113"/>
      <c r="V1172" s="113"/>
      <c r="W1172" s="113"/>
      <c r="X1172" s="113"/>
      <c r="Y1172" s="113"/>
      <c r="Z1172" s="113"/>
      <c r="AA1172" s="113"/>
      <c r="AB1172" s="201"/>
      <c r="AC1172" s="113"/>
      <c r="AD1172" s="113"/>
      <c r="AE1172" s="113"/>
      <c r="AF1172" s="113"/>
    </row>
    <row r="1173" spans="1:32" x14ac:dyDescent="0.2">
      <c r="A1173" s="113"/>
      <c r="B1173" s="200"/>
      <c r="C1173" s="113"/>
      <c r="D1173" s="201"/>
      <c r="E1173" s="201"/>
      <c r="F1173" s="113"/>
      <c r="G1173" s="113"/>
      <c r="H1173" s="113"/>
      <c r="I1173" s="203"/>
      <c r="J1173" s="203"/>
      <c r="K1173" s="204"/>
      <c r="L1173" s="201"/>
      <c r="M1173" s="201"/>
      <c r="N1173" s="201"/>
      <c r="O1173" s="201"/>
      <c r="P1173" s="113"/>
      <c r="Q1173" s="113"/>
      <c r="R1173" s="113"/>
      <c r="S1173" s="113"/>
      <c r="T1173" s="201"/>
      <c r="U1173" s="113"/>
      <c r="V1173" s="113"/>
      <c r="W1173" s="113"/>
      <c r="X1173" s="113"/>
      <c r="Y1173" s="113"/>
      <c r="Z1173" s="113"/>
      <c r="AA1173" s="113"/>
      <c r="AB1173" s="201"/>
      <c r="AC1173" s="113"/>
      <c r="AD1173" s="113"/>
      <c r="AE1173" s="113"/>
      <c r="AF1173" s="113"/>
    </row>
    <row r="1174" spans="1:32" x14ac:dyDescent="0.2">
      <c r="A1174" s="113"/>
      <c r="B1174" s="200"/>
      <c r="C1174" s="113"/>
      <c r="D1174" s="201"/>
      <c r="E1174" s="201"/>
      <c r="F1174" s="113"/>
      <c r="G1174" s="113"/>
      <c r="H1174" s="113"/>
      <c r="I1174" s="203"/>
      <c r="J1174" s="203"/>
      <c r="K1174" s="204"/>
      <c r="L1174" s="201"/>
      <c r="M1174" s="201"/>
      <c r="N1174" s="201"/>
      <c r="O1174" s="201"/>
      <c r="P1174" s="113"/>
      <c r="Q1174" s="113"/>
      <c r="R1174" s="113"/>
      <c r="S1174" s="113"/>
      <c r="T1174" s="201"/>
      <c r="U1174" s="113"/>
      <c r="V1174" s="113"/>
      <c r="W1174" s="113"/>
      <c r="X1174" s="113"/>
      <c r="Y1174" s="113"/>
      <c r="Z1174" s="113"/>
      <c r="AA1174" s="113"/>
      <c r="AB1174" s="201"/>
      <c r="AC1174" s="113"/>
      <c r="AD1174" s="113"/>
      <c r="AE1174" s="113"/>
      <c r="AF1174" s="113"/>
    </row>
    <row r="1175" spans="1:32" x14ac:dyDescent="0.2">
      <c r="A1175" s="113"/>
      <c r="B1175" s="200"/>
      <c r="C1175" s="113"/>
      <c r="D1175" s="201"/>
      <c r="E1175" s="201"/>
      <c r="F1175" s="113"/>
      <c r="G1175" s="113"/>
      <c r="H1175" s="113"/>
      <c r="I1175" s="203"/>
      <c r="J1175" s="203"/>
      <c r="K1175" s="204"/>
      <c r="L1175" s="201"/>
      <c r="M1175" s="201"/>
      <c r="N1175" s="201"/>
      <c r="O1175" s="201"/>
      <c r="P1175" s="113"/>
      <c r="Q1175" s="113"/>
      <c r="R1175" s="113"/>
      <c r="S1175" s="113"/>
      <c r="T1175" s="201"/>
      <c r="U1175" s="113"/>
      <c r="V1175" s="113"/>
      <c r="W1175" s="113"/>
      <c r="X1175" s="113"/>
      <c r="Y1175" s="113"/>
      <c r="Z1175" s="113"/>
      <c r="AA1175" s="113"/>
      <c r="AB1175" s="201"/>
      <c r="AC1175" s="113"/>
      <c r="AD1175" s="113"/>
      <c r="AE1175" s="113"/>
      <c r="AF1175" s="113"/>
    </row>
    <row r="1176" spans="1:32" x14ac:dyDescent="0.2">
      <c r="A1176" s="113"/>
      <c r="B1176" s="200"/>
      <c r="C1176" s="113"/>
      <c r="D1176" s="201"/>
      <c r="E1176" s="201"/>
      <c r="F1176" s="113"/>
      <c r="G1176" s="113"/>
      <c r="H1176" s="113"/>
      <c r="I1176" s="203"/>
      <c r="J1176" s="203"/>
      <c r="K1176" s="204"/>
      <c r="L1176" s="201"/>
      <c r="M1176" s="201"/>
      <c r="N1176" s="201"/>
      <c r="O1176" s="201"/>
      <c r="P1176" s="113"/>
      <c r="Q1176" s="113"/>
      <c r="R1176" s="113"/>
      <c r="S1176" s="113"/>
      <c r="T1176" s="201"/>
      <c r="U1176" s="113"/>
      <c r="V1176" s="113"/>
      <c r="W1176" s="113"/>
      <c r="X1176" s="113"/>
      <c r="Y1176" s="113"/>
      <c r="Z1176" s="113"/>
      <c r="AA1176" s="113"/>
      <c r="AB1176" s="201"/>
      <c r="AC1176" s="113"/>
      <c r="AD1176" s="113"/>
      <c r="AE1176" s="113"/>
      <c r="AF1176" s="113"/>
    </row>
    <row r="1177" spans="1:32" x14ac:dyDescent="0.2">
      <c r="A1177" s="113"/>
      <c r="B1177" s="200"/>
      <c r="C1177" s="113"/>
      <c r="D1177" s="201"/>
      <c r="E1177" s="201"/>
      <c r="F1177" s="113"/>
      <c r="G1177" s="113"/>
      <c r="H1177" s="113"/>
      <c r="I1177" s="203"/>
      <c r="J1177" s="203"/>
      <c r="K1177" s="204"/>
      <c r="L1177" s="201"/>
      <c r="M1177" s="201"/>
      <c r="N1177" s="201"/>
      <c r="O1177" s="201"/>
      <c r="P1177" s="113"/>
      <c r="Q1177" s="113"/>
      <c r="R1177" s="113"/>
      <c r="S1177" s="113"/>
      <c r="T1177" s="201"/>
      <c r="U1177" s="113"/>
      <c r="V1177" s="113"/>
      <c r="W1177" s="113"/>
      <c r="X1177" s="113"/>
      <c r="Y1177" s="113"/>
      <c r="Z1177" s="113"/>
      <c r="AA1177" s="113"/>
      <c r="AB1177" s="201"/>
      <c r="AC1177" s="113"/>
      <c r="AD1177" s="113"/>
      <c r="AE1177" s="113"/>
      <c r="AF1177" s="113"/>
    </row>
    <row r="1178" spans="1:32" x14ac:dyDescent="0.2">
      <c r="A1178" s="113"/>
      <c r="B1178" s="200"/>
      <c r="C1178" s="113"/>
      <c r="D1178" s="201"/>
      <c r="E1178" s="201"/>
      <c r="F1178" s="113"/>
      <c r="G1178" s="113"/>
      <c r="H1178" s="113"/>
      <c r="I1178" s="203"/>
      <c r="J1178" s="203"/>
      <c r="K1178" s="204"/>
      <c r="L1178" s="201"/>
      <c r="M1178" s="201"/>
      <c r="N1178" s="201"/>
      <c r="O1178" s="201"/>
      <c r="P1178" s="113"/>
      <c r="Q1178" s="113"/>
      <c r="R1178" s="113"/>
      <c r="S1178" s="113"/>
      <c r="T1178" s="201"/>
      <c r="U1178" s="113"/>
      <c r="V1178" s="113"/>
      <c r="W1178" s="113"/>
      <c r="X1178" s="113"/>
      <c r="Y1178" s="113"/>
      <c r="Z1178" s="113"/>
      <c r="AA1178" s="113"/>
      <c r="AB1178" s="201"/>
      <c r="AC1178" s="113"/>
      <c r="AD1178" s="113"/>
      <c r="AE1178" s="113"/>
      <c r="AF1178" s="113"/>
    </row>
    <row r="1179" spans="1:32" x14ac:dyDescent="0.2">
      <c r="A1179" s="113"/>
      <c r="B1179" s="200"/>
      <c r="C1179" s="113"/>
      <c r="D1179" s="201"/>
      <c r="E1179" s="201"/>
      <c r="F1179" s="113"/>
      <c r="G1179" s="113"/>
      <c r="H1179" s="113"/>
      <c r="I1179" s="203"/>
      <c r="J1179" s="203"/>
      <c r="K1179" s="204"/>
      <c r="L1179" s="201"/>
      <c r="M1179" s="201"/>
      <c r="N1179" s="201"/>
      <c r="O1179" s="201"/>
      <c r="P1179" s="113"/>
      <c r="Q1179" s="113"/>
      <c r="R1179" s="113"/>
      <c r="S1179" s="113"/>
      <c r="T1179" s="201"/>
      <c r="U1179" s="113"/>
      <c r="V1179" s="113"/>
      <c r="W1179" s="113"/>
      <c r="X1179" s="113"/>
      <c r="Y1179" s="113"/>
      <c r="Z1179" s="113"/>
      <c r="AA1179" s="113"/>
      <c r="AB1179" s="201"/>
      <c r="AC1179" s="113"/>
      <c r="AD1179" s="113"/>
      <c r="AE1179" s="113"/>
      <c r="AF1179" s="113"/>
    </row>
    <row r="1180" spans="1:32" x14ac:dyDescent="0.2">
      <c r="A1180" s="113"/>
      <c r="B1180" s="200"/>
      <c r="C1180" s="113"/>
      <c r="D1180" s="201"/>
      <c r="E1180" s="201"/>
      <c r="F1180" s="113"/>
      <c r="G1180" s="113"/>
      <c r="H1180" s="113"/>
      <c r="I1180" s="203"/>
      <c r="J1180" s="203"/>
      <c r="K1180" s="204"/>
      <c r="L1180" s="201"/>
      <c r="M1180" s="201"/>
      <c r="N1180" s="201"/>
      <c r="O1180" s="201"/>
      <c r="P1180" s="113"/>
      <c r="Q1180" s="113"/>
      <c r="R1180" s="113"/>
      <c r="S1180" s="113"/>
      <c r="T1180" s="201"/>
      <c r="U1180" s="113"/>
      <c r="V1180" s="113"/>
      <c r="W1180" s="113"/>
      <c r="X1180" s="113"/>
      <c r="Y1180" s="113"/>
      <c r="Z1180" s="113"/>
      <c r="AA1180" s="113"/>
      <c r="AB1180" s="201"/>
      <c r="AC1180" s="113"/>
      <c r="AD1180" s="113"/>
      <c r="AE1180" s="113"/>
      <c r="AF1180" s="113"/>
    </row>
    <row r="1181" spans="1:32" x14ac:dyDescent="0.2">
      <c r="A1181" s="113"/>
      <c r="B1181" s="200"/>
      <c r="C1181" s="113"/>
      <c r="D1181" s="201"/>
      <c r="E1181" s="201"/>
      <c r="F1181" s="113"/>
      <c r="G1181" s="113"/>
      <c r="H1181" s="113"/>
      <c r="I1181" s="203"/>
      <c r="J1181" s="203"/>
      <c r="K1181" s="204"/>
      <c r="L1181" s="201"/>
      <c r="M1181" s="201"/>
      <c r="N1181" s="201"/>
      <c r="O1181" s="201"/>
      <c r="P1181" s="113"/>
      <c r="Q1181" s="113"/>
      <c r="R1181" s="113"/>
      <c r="S1181" s="113"/>
      <c r="T1181" s="201"/>
      <c r="U1181" s="113"/>
      <c r="V1181" s="113"/>
      <c r="W1181" s="113"/>
      <c r="X1181" s="113"/>
      <c r="Y1181" s="113"/>
      <c r="Z1181" s="113"/>
      <c r="AA1181" s="113"/>
      <c r="AB1181" s="201"/>
      <c r="AC1181" s="113"/>
      <c r="AD1181" s="113"/>
      <c r="AE1181" s="113"/>
      <c r="AF1181" s="113"/>
    </row>
    <row r="1182" spans="1:32" x14ac:dyDescent="0.2">
      <c r="A1182" s="113"/>
      <c r="B1182" s="200"/>
      <c r="C1182" s="113"/>
      <c r="D1182" s="201"/>
      <c r="E1182" s="201"/>
      <c r="F1182" s="113"/>
      <c r="G1182" s="113"/>
      <c r="H1182" s="113"/>
      <c r="I1182" s="203"/>
      <c r="J1182" s="203"/>
      <c r="K1182" s="204"/>
      <c r="L1182" s="201"/>
      <c r="M1182" s="201"/>
      <c r="N1182" s="201"/>
      <c r="O1182" s="201"/>
      <c r="P1182" s="113"/>
      <c r="Q1182" s="113"/>
      <c r="R1182" s="113"/>
      <c r="S1182" s="113"/>
      <c r="T1182" s="201"/>
      <c r="U1182" s="113"/>
      <c r="V1182" s="113"/>
      <c r="W1182" s="113"/>
      <c r="X1182" s="113"/>
      <c r="Y1182" s="113"/>
      <c r="Z1182" s="113"/>
      <c r="AA1182" s="113"/>
      <c r="AB1182" s="201"/>
      <c r="AC1182" s="113"/>
      <c r="AD1182" s="113"/>
      <c r="AE1182" s="113"/>
      <c r="AF1182" s="113"/>
    </row>
    <row r="1183" spans="1:32" x14ac:dyDescent="0.2">
      <c r="A1183" s="113"/>
      <c r="B1183" s="200"/>
      <c r="C1183" s="113"/>
      <c r="D1183" s="201"/>
      <c r="E1183" s="201"/>
      <c r="F1183" s="113"/>
      <c r="G1183" s="113"/>
      <c r="H1183" s="113"/>
      <c r="I1183" s="203"/>
      <c r="J1183" s="203"/>
      <c r="K1183" s="204"/>
      <c r="L1183" s="201"/>
      <c r="M1183" s="201"/>
      <c r="N1183" s="201"/>
      <c r="O1183" s="201"/>
      <c r="P1183" s="113"/>
      <c r="Q1183" s="113"/>
      <c r="R1183" s="113"/>
      <c r="S1183" s="113"/>
      <c r="T1183" s="201"/>
      <c r="U1183" s="113"/>
      <c r="V1183" s="113"/>
      <c r="W1183" s="113"/>
      <c r="X1183" s="113"/>
      <c r="Y1183" s="113"/>
      <c r="Z1183" s="113"/>
      <c r="AA1183" s="113"/>
      <c r="AB1183" s="201"/>
      <c r="AC1183" s="113"/>
      <c r="AD1183" s="113"/>
      <c r="AE1183" s="113"/>
      <c r="AF1183" s="113"/>
    </row>
    <row r="1184" spans="1:32" x14ac:dyDescent="0.2">
      <c r="A1184" s="113"/>
      <c r="B1184" s="200"/>
      <c r="C1184" s="113"/>
      <c r="D1184" s="201"/>
      <c r="E1184" s="201"/>
      <c r="F1184" s="113"/>
      <c r="G1184" s="113"/>
      <c r="H1184" s="113"/>
      <c r="I1184" s="203"/>
      <c r="J1184" s="203"/>
      <c r="K1184" s="204"/>
      <c r="L1184" s="201"/>
      <c r="M1184" s="201"/>
      <c r="N1184" s="201"/>
      <c r="O1184" s="201"/>
      <c r="P1184" s="113"/>
      <c r="Q1184" s="113"/>
      <c r="R1184" s="113"/>
      <c r="S1184" s="113"/>
      <c r="T1184" s="201"/>
      <c r="U1184" s="113"/>
      <c r="V1184" s="113"/>
      <c r="W1184" s="113"/>
      <c r="X1184" s="113"/>
      <c r="Y1184" s="113"/>
      <c r="Z1184" s="113"/>
      <c r="AA1184" s="113"/>
      <c r="AB1184" s="201"/>
      <c r="AC1184" s="113"/>
      <c r="AD1184" s="113"/>
      <c r="AE1184" s="113"/>
      <c r="AF1184" s="113"/>
    </row>
    <row r="1185" spans="1:32" x14ac:dyDescent="0.2">
      <c r="A1185" s="113"/>
      <c r="B1185" s="200"/>
      <c r="C1185" s="113"/>
      <c r="D1185" s="201"/>
      <c r="E1185" s="201"/>
      <c r="F1185" s="113"/>
      <c r="G1185" s="113"/>
      <c r="H1185" s="113"/>
      <c r="I1185" s="203"/>
      <c r="J1185" s="203"/>
      <c r="K1185" s="204"/>
      <c r="L1185" s="201"/>
      <c r="M1185" s="201"/>
      <c r="N1185" s="201"/>
      <c r="O1185" s="201"/>
      <c r="P1185" s="113"/>
      <c r="Q1185" s="113"/>
      <c r="R1185" s="113"/>
      <c r="S1185" s="113"/>
      <c r="T1185" s="201"/>
      <c r="U1185" s="113"/>
      <c r="V1185" s="113"/>
      <c r="W1185" s="113"/>
      <c r="X1185" s="113"/>
      <c r="Y1185" s="113"/>
      <c r="Z1185" s="113"/>
      <c r="AA1185" s="113"/>
      <c r="AB1185" s="201"/>
      <c r="AC1185" s="113"/>
      <c r="AD1185" s="113"/>
      <c r="AE1185" s="113"/>
      <c r="AF1185" s="113"/>
    </row>
    <row r="1186" spans="1:32" x14ac:dyDescent="0.2">
      <c r="A1186" s="113"/>
      <c r="B1186" s="200"/>
      <c r="C1186" s="113"/>
      <c r="D1186" s="201"/>
      <c r="E1186" s="201"/>
      <c r="F1186" s="113"/>
      <c r="G1186" s="113"/>
      <c r="H1186" s="113"/>
      <c r="I1186" s="203"/>
      <c r="J1186" s="203"/>
      <c r="K1186" s="204"/>
      <c r="L1186" s="201"/>
      <c r="M1186" s="201"/>
      <c r="N1186" s="201"/>
      <c r="O1186" s="201"/>
      <c r="P1186" s="113"/>
      <c r="Q1186" s="113"/>
      <c r="R1186" s="113"/>
      <c r="S1186" s="113"/>
      <c r="T1186" s="201"/>
      <c r="U1186" s="113"/>
      <c r="V1186" s="113"/>
      <c r="W1186" s="113"/>
      <c r="X1186" s="113"/>
      <c r="Y1186" s="113"/>
      <c r="Z1186" s="113"/>
      <c r="AA1186" s="113"/>
      <c r="AB1186" s="201"/>
      <c r="AC1186" s="113"/>
      <c r="AD1186" s="113"/>
      <c r="AE1186" s="113"/>
      <c r="AF1186" s="113"/>
    </row>
  </sheetData>
  <mergeCells count="130">
    <mergeCell ref="A58:S58"/>
    <mergeCell ref="AD64:AE64"/>
    <mergeCell ref="AF64:AG64"/>
    <mergeCell ref="AH64:AI64"/>
    <mergeCell ref="AJ64:AJ65"/>
    <mergeCell ref="AK64:AK65"/>
    <mergeCell ref="P64:Q64"/>
    <mergeCell ref="R64:S64"/>
    <mergeCell ref="T64:T66"/>
    <mergeCell ref="U64:U66"/>
    <mergeCell ref="AL64:AM64"/>
    <mergeCell ref="X64:X65"/>
    <mergeCell ref="Y64:Y65"/>
    <mergeCell ref="Z64:Z65"/>
    <mergeCell ref="AA64:AA65"/>
    <mergeCell ref="AB64:AB65"/>
    <mergeCell ref="AC64:AC65"/>
    <mergeCell ref="V64:V65"/>
    <mergeCell ref="W64:W66"/>
    <mergeCell ref="B71:B72"/>
    <mergeCell ref="C71:C72"/>
    <mergeCell ref="B73:B74"/>
    <mergeCell ref="C73:C74"/>
    <mergeCell ref="D64:D66"/>
    <mergeCell ref="E64:E66"/>
    <mergeCell ref="B75:B76"/>
    <mergeCell ref="C75:C76"/>
    <mergeCell ref="AH59:AI59"/>
    <mergeCell ref="AL59:AM59"/>
    <mergeCell ref="B67:B68"/>
    <mergeCell ref="C67:C68"/>
    <mergeCell ref="B69:B70"/>
    <mergeCell ref="C69:C70"/>
    <mergeCell ref="B64:B66"/>
    <mergeCell ref="C64:C66"/>
    <mergeCell ref="C62:C63"/>
    <mergeCell ref="P59:Q59"/>
    <mergeCell ref="R59:S59"/>
    <mergeCell ref="AD59:AE59"/>
    <mergeCell ref="AF59:AG59"/>
    <mergeCell ref="B60:B61"/>
    <mergeCell ref="C60:C61"/>
    <mergeCell ref="N59:O59"/>
    <mergeCell ref="G59:H59"/>
    <mergeCell ref="A1:AM1"/>
    <mergeCell ref="A2:A4"/>
    <mergeCell ref="X2:X3"/>
    <mergeCell ref="AK2:AK3"/>
    <mergeCell ref="G2:H2"/>
    <mergeCell ref="AF2:AG2"/>
    <mergeCell ref="B2:B4"/>
    <mergeCell ref="D2:D4"/>
    <mergeCell ref="AL2:AM2"/>
    <mergeCell ref="C2:C4"/>
    <mergeCell ref="Y2:Y3"/>
    <mergeCell ref="I2:M2"/>
    <mergeCell ref="AJ2:AJ3"/>
    <mergeCell ref="AB2:AB3"/>
    <mergeCell ref="AH2:AI2"/>
    <mergeCell ref="Z2:Z3"/>
    <mergeCell ref="AC2:AC3"/>
    <mergeCell ref="AD2:AE2"/>
    <mergeCell ref="AA2:AA3"/>
    <mergeCell ref="N2:O3"/>
    <mergeCell ref="V2:V3"/>
    <mergeCell ref="W2:W4"/>
    <mergeCell ref="R2:S2"/>
    <mergeCell ref="P2:Q2"/>
    <mergeCell ref="A64:A66"/>
    <mergeCell ref="F64:F66"/>
    <mergeCell ref="G64:H64"/>
    <mergeCell ref="I64:M64"/>
    <mergeCell ref="N64:O65"/>
    <mergeCell ref="B62:B63"/>
    <mergeCell ref="T2:T4"/>
    <mergeCell ref="U2:U4"/>
    <mergeCell ref="F2:F4"/>
    <mergeCell ref="B5:B6"/>
    <mergeCell ref="B7:B8"/>
    <mergeCell ref="E2:E4"/>
    <mergeCell ref="B29:B30"/>
    <mergeCell ref="B31:B32"/>
    <mergeCell ref="B9:B10"/>
    <mergeCell ref="B11:B12"/>
    <mergeCell ref="B13:B14"/>
    <mergeCell ref="B15:B16"/>
    <mergeCell ref="B17:B18"/>
    <mergeCell ref="B19:B20"/>
    <mergeCell ref="B53:B54"/>
    <mergeCell ref="B33:B34"/>
    <mergeCell ref="B35:B36"/>
    <mergeCell ref="B37:B38"/>
    <mergeCell ref="B39:B40"/>
    <mergeCell ref="B41:B42"/>
    <mergeCell ref="C17:C18"/>
    <mergeCell ref="B43:B44"/>
    <mergeCell ref="B45:B46"/>
    <mergeCell ref="B47:B48"/>
    <mergeCell ref="B49:B50"/>
    <mergeCell ref="B51:B52"/>
    <mergeCell ref="B21:B22"/>
    <mergeCell ref="B23:B24"/>
    <mergeCell ref="B25:B26"/>
    <mergeCell ref="B27:B28"/>
    <mergeCell ref="C41:C42"/>
    <mergeCell ref="B55:B56"/>
    <mergeCell ref="C5:C6"/>
    <mergeCell ref="C7:C8"/>
    <mergeCell ref="C9:C10"/>
    <mergeCell ref="C11:C12"/>
    <mergeCell ref="C33:C34"/>
    <mergeCell ref="C13:C14"/>
    <mergeCell ref="C15:C16"/>
    <mergeCell ref="C25:C26"/>
    <mergeCell ref="C27:C28"/>
    <mergeCell ref="C29:C30"/>
    <mergeCell ref="C31:C32"/>
    <mergeCell ref="C19:C20"/>
    <mergeCell ref="C21:C22"/>
    <mergeCell ref="C23:C24"/>
    <mergeCell ref="C47:C48"/>
    <mergeCell ref="C35:C36"/>
    <mergeCell ref="C49:C50"/>
    <mergeCell ref="C51:C52"/>
    <mergeCell ref="C53:C54"/>
    <mergeCell ref="C55:C56"/>
    <mergeCell ref="C43:C44"/>
    <mergeCell ref="C45:C46"/>
    <mergeCell ref="C37:C38"/>
    <mergeCell ref="C39:C40"/>
  </mergeCells>
  <phoneticPr fontId="0" type="noConversion"/>
  <pageMargins left="0.43307086614173229" right="0.43307086614173229" top="0.39370078740157483" bottom="0.45" header="0.35433070866141736" footer="0.15748031496062992"/>
  <pageSetup paperSize="9" scale="76" orientation="landscape" r:id="rId1"/>
  <headerFooter>
    <oddFooter>&amp;L&amp;Z&amp;F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C31D-5C74-4B88-AEC0-E6D3F8F7F527}">
  <sheetPr codeName="Лист5"/>
  <dimension ref="A1:AO1144"/>
  <sheetViews>
    <sheetView zoomScaleNormal="100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G23" sqref="G23"/>
    </sheetView>
  </sheetViews>
  <sheetFormatPr defaultRowHeight="12.75" x14ac:dyDescent="0.2"/>
  <cols>
    <col min="1" max="1" width="2.85546875" style="113" customWidth="1"/>
    <col min="2" max="2" width="16.140625" style="213" customWidth="1"/>
    <col min="3" max="3" width="6.42578125" style="213" hidden="1" customWidth="1"/>
    <col min="4" max="4" width="5.140625" style="213" customWidth="1"/>
    <col min="5" max="5" width="3.140625" style="210" customWidth="1"/>
    <col min="6" max="6" width="15.7109375" style="211" customWidth="1"/>
    <col min="7" max="8" width="7" style="211" customWidth="1"/>
    <col min="9" max="11" width="5.5703125" style="214" customWidth="1"/>
    <col min="12" max="12" width="5.5703125" style="215" customWidth="1"/>
    <col min="13" max="16" width="5.5703125" style="210" customWidth="1"/>
    <col min="17" max="20" width="6.7109375" style="211" customWidth="1"/>
    <col min="21" max="21" width="3.5703125" style="210" customWidth="1"/>
    <col min="22" max="22" width="15.85546875" style="211" customWidth="1"/>
    <col min="23" max="23" width="5.7109375" style="211" customWidth="1"/>
    <col min="24" max="24" width="7.42578125" style="211" customWidth="1"/>
    <col min="25" max="27" width="5.85546875" style="211" customWidth="1"/>
    <col min="28" max="28" width="11.42578125" style="211" customWidth="1"/>
    <col min="29" max="29" width="6.140625" style="210" customWidth="1"/>
    <col min="30" max="30" width="6.140625" style="211" customWidth="1"/>
    <col min="31" max="33" width="6.7109375" style="211" customWidth="1"/>
    <col min="34" max="34" width="6.7109375" style="113" customWidth="1"/>
    <col min="35" max="36" width="6.7109375" style="205" customWidth="1"/>
    <col min="37" max="37" width="6.7109375" style="206" customWidth="1"/>
    <col min="38" max="40" width="6.7109375" style="205" customWidth="1"/>
    <col min="41" max="16384" width="9.140625" style="113"/>
  </cols>
  <sheetData>
    <row r="1" spans="1:41" ht="36.75" customHeight="1" thickBot="1" x14ac:dyDescent="0.25">
      <c r="A1" s="2669" t="s">
        <v>344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669"/>
      <c r="V1" s="2669"/>
      <c r="W1" s="2669"/>
      <c r="X1" s="2669"/>
      <c r="Y1" s="2669"/>
      <c r="Z1" s="2669"/>
      <c r="AA1" s="2669"/>
      <c r="AB1" s="2669"/>
      <c r="AC1" s="2669"/>
      <c r="AD1" s="2669"/>
      <c r="AE1" s="2669"/>
      <c r="AF1" s="2669"/>
      <c r="AG1" s="2669"/>
      <c r="AH1" s="2669"/>
      <c r="AI1" s="2669"/>
      <c r="AJ1" s="2669"/>
      <c r="AK1" s="2669"/>
      <c r="AL1" s="2669"/>
      <c r="AM1" s="2669"/>
      <c r="AN1" s="2669"/>
      <c r="AO1" s="289"/>
    </row>
    <row r="2" spans="1:41" s="114" customFormat="1" ht="69.75" customHeight="1" x14ac:dyDescent="0.2">
      <c r="A2" s="2670" t="s">
        <v>0</v>
      </c>
      <c r="B2" s="2673" t="s">
        <v>384</v>
      </c>
      <c r="C2" s="2674" t="s">
        <v>2</v>
      </c>
      <c r="D2" s="2673" t="s">
        <v>318</v>
      </c>
      <c r="E2" s="2677" t="s">
        <v>4</v>
      </c>
      <c r="F2" s="2680" t="s">
        <v>5</v>
      </c>
      <c r="G2" s="2683" t="s">
        <v>389</v>
      </c>
      <c r="H2" s="2684"/>
      <c r="I2" s="2685" t="s">
        <v>7</v>
      </c>
      <c r="J2" s="2639"/>
      <c r="K2" s="2639"/>
      <c r="L2" s="2639"/>
      <c r="M2" s="2639"/>
      <c r="N2" s="2686"/>
      <c r="O2" s="2687" t="s">
        <v>8</v>
      </c>
      <c r="P2" s="2688"/>
      <c r="Q2" s="2655" t="s">
        <v>385</v>
      </c>
      <c r="R2" s="2655"/>
      <c r="S2" s="2656" t="s">
        <v>388</v>
      </c>
      <c r="T2" s="2657"/>
      <c r="U2" s="2658" t="s">
        <v>9</v>
      </c>
      <c r="V2" s="2661" t="s">
        <v>10</v>
      </c>
      <c r="W2" s="2647" t="s">
        <v>12</v>
      </c>
      <c r="X2" s="2666" t="s">
        <v>13</v>
      </c>
      <c r="Y2" s="2647" t="s">
        <v>335</v>
      </c>
      <c r="Z2" s="2647" t="s">
        <v>336</v>
      </c>
      <c r="AA2" s="2720" t="s">
        <v>16</v>
      </c>
      <c r="AB2" s="2647" t="s">
        <v>17</v>
      </c>
      <c r="AC2" s="2651" t="s">
        <v>18</v>
      </c>
      <c r="AD2" s="2653" t="s">
        <v>19</v>
      </c>
      <c r="AE2" s="2639" t="s">
        <v>386</v>
      </c>
      <c r="AF2" s="2639"/>
      <c r="AG2" s="2640" t="s">
        <v>387</v>
      </c>
      <c r="AH2" s="2641"/>
      <c r="AI2" s="2642" t="s">
        <v>382</v>
      </c>
      <c r="AJ2" s="2643"/>
      <c r="AK2" s="2644" t="s">
        <v>20</v>
      </c>
      <c r="AL2" s="2644" t="s">
        <v>21</v>
      </c>
      <c r="AM2" s="2642" t="s">
        <v>383</v>
      </c>
      <c r="AN2" s="2646"/>
    </row>
    <row r="3" spans="1:41" s="114" customFormat="1" ht="36" customHeight="1" x14ac:dyDescent="0.2">
      <c r="A3" s="2671"/>
      <c r="B3" s="2632"/>
      <c r="C3" s="2675"/>
      <c r="D3" s="2632"/>
      <c r="E3" s="2678"/>
      <c r="F3" s="2681"/>
      <c r="G3" s="115" t="s">
        <v>220</v>
      </c>
      <c r="H3" s="116" t="s">
        <v>29</v>
      </c>
      <c r="I3" s="342" t="s">
        <v>24</v>
      </c>
      <c r="J3" s="343" t="s">
        <v>25</v>
      </c>
      <c r="K3" s="343" t="s">
        <v>198</v>
      </c>
      <c r="L3" s="344" t="s">
        <v>26</v>
      </c>
      <c r="M3" s="344" t="s">
        <v>27</v>
      </c>
      <c r="N3" s="345" t="s">
        <v>28</v>
      </c>
      <c r="O3" s="2689"/>
      <c r="P3" s="2690"/>
      <c r="Q3" s="117" t="s">
        <v>216</v>
      </c>
      <c r="R3" s="117" t="s">
        <v>217</v>
      </c>
      <c r="S3" s="118" t="s">
        <v>218</v>
      </c>
      <c r="T3" s="123" t="s">
        <v>219</v>
      </c>
      <c r="U3" s="2659"/>
      <c r="V3" s="2662"/>
      <c r="W3" s="2648"/>
      <c r="X3" s="2667"/>
      <c r="Y3" s="2648"/>
      <c r="Z3" s="2648"/>
      <c r="AA3" s="2721"/>
      <c r="AB3" s="2648"/>
      <c r="AC3" s="2652"/>
      <c r="AD3" s="2654"/>
      <c r="AE3" s="1106" t="s">
        <v>216</v>
      </c>
      <c r="AF3" s="119" t="s">
        <v>217</v>
      </c>
      <c r="AG3" s="120" t="s">
        <v>216</v>
      </c>
      <c r="AH3" s="121" t="s">
        <v>217</v>
      </c>
      <c r="AI3" s="122" t="s">
        <v>218</v>
      </c>
      <c r="AJ3" s="123" t="s">
        <v>219</v>
      </c>
      <c r="AK3" s="2645"/>
      <c r="AL3" s="2645"/>
      <c r="AM3" s="118" t="s">
        <v>218</v>
      </c>
      <c r="AN3" s="124" t="s">
        <v>219</v>
      </c>
    </row>
    <row r="4" spans="1:41" s="114" customFormat="1" ht="13.5" thickBot="1" x14ac:dyDescent="0.25">
      <c r="A4" s="2672"/>
      <c r="B4" s="2629"/>
      <c r="C4" s="2676"/>
      <c r="D4" s="2629"/>
      <c r="E4" s="2679"/>
      <c r="F4" s="2682"/>
      <c r="G4" s="125" t="s">
        <v>30</v>
      </c>
      <c r="H4" s="126" t="s">
        <v>30</v>
      </c>
      <c r="I4" s="127" t="s">
        <v>31</v>
      </c>
      <c r="J4" s="128" t="s">
        <v>31</v>
      </c>
      <c r="K4" s="128" t="s">
        <v>31</v>
      </c>
      <c r="L4" s="129" t="s">
        <v>31</v>
      </c>
      <c r="M4" s="129" t="s">
        <v>31</v>
      </c>
      <c r="N4" s="130" t="s">
        <v>31</v>
      </c>
      <c r="O4" s="131" t="s">
        <v>30</v>
      </c>
      <c r="P4" s="132" t="s">
        <v>30</v>
      </c>
      <c r="Q4" s="129" t="s">
        <v>30</v>
      </c>
      <c r="R4" s="129" t="s">
        <v>30</v>
      </c>
      <c r="S4" s="133" t="s">
        <v>35</v>
      </c>
      <c r="T4" s="1102" t="s">
        <v>35</v>
      </c>
      <c r="U4" s="2660"/>
      <c r="V4" s="2663"/>
      <c r="W4" s="134" t="s">
        <v>32</v>
      </c>
      <c r="X4" s="2668"/>
      <c r="Y4" s="134" t="s">
        <v>33</v>
      </c>
      <c r="Z4" s="134" t="s">
        <v>33</v>
      </c>
      <c r="AA4" s="135" t="s">
        <v>34</v>
      </c>
      <c r="AB4" s="134" t="s">
        <v>35</v>
      </c>
      <c r="AC4" s="136" t="s">
        <v>34</v>
      </c>
      <c r="AD4" s="1110" t="s">
        <v>30</v>
      </c>
      <c r="AE4" s="131" t="s">
        <v>30</v>
      </c>
      <c r="AF4" s="137" t="s">
        <v>30</v>
      </c>
      <c r="AG4" s="138" t="s">
        <v>30</v>
      </c>
      <c r="AH4" s="139" t="s">
        <v>30</v>
      </c>
      <c r="AI4" s="1187" t="s">
        <v>35</v>
      </c>
      <c r="AJ4" s="1185" t="s">
        <v>35</v>
      </c>
      <c r="AK4" s="1185" t="s">
        <v>35</v>
      </c>
      <c r="AL4" s="1185" t="s">
        <v>35</v>
      </c>
      <c r="AM4" s="1185" t="s">
        <v>35</v>
      </c>
      <c r="AN4" s="1186" t="s">
        <v>35</v>
      </c>
    </row>
    <row r="5" spans="1:41" ht="12.75" customHeight="1" x14ac:dyDescent="0.2">
      <c r="A5" s="366">
        <v>3</v>
      </c>
      <c r="B5" s="2673" t="s">
        <v>102</v>
      </c>
      <c r="C5" s="2800" t="s">
        <v>345</v>
      </c>
      <c r="D5" s="692">
        <v>1.2</v>
      </c>
      <c r="E5" s="564" t="s">
        <v>39</v>
      </c>
      <c r="F5" s="143" t="s">
        <v>46</v>
      </c>
      <c r="G5" s="2467">
        <f>Мартыновская!G15</f>
        <v>4.9020181386774881</v>
      </c>
      <c r="H5" s="2474">
        <f>Мартыновская!H15</f>
        <v>5.2862861120779669</v>
      </c>
      <c r="I5" s="367"/>
      <c r="J5" s="368">
        <v>0.92</v>
      </c>
      <c r="K5" s="368"/>
      <c r="L5" s="369"/>
      <c r="M5" s="369"/>
      <c r="N5" s="370"/>
      <c r="O5" s="371">
        <f>0.314*I5+0.249*J5+0.195*L5+0.159*M5+0.06*N5</f>
        <v>0.22908000000000001</v>
      </c>
      <c r="P5" s="369">
        <f t="shared" ref="P5:P14" si="0">0.4*SUM(I5:N5)</f>
        <v>0.36800000000000005</v>
      </c>
      <c r="Q5" s="372">
        <f t="shared" ref="Q5:Q14" si="1">SQRT(POWER(O5,2)+POWER(P5+G5,2))</f>
        <v>5.2749946756740655</v>
      </c>
      <c r="R5" s="373">
        <f t="shared" ref="R5:R14" si="2">SQRT(POWER(O5,2)+POWER(P5+H5,2))</f>
        <v>5.6589247285714785</v>
      </c>
      <c r="S5" s="374">
        <f>37000/1.73/SQRT(POWER((G5+P5),2)+O5*O5)</f>
        <v>4054.4653695335232</v>
      </c>
      <c r="T5" s="377">
        <f>37000/2/SQRT(O5*O5+POWER((H5+P5),2))</f>
        <v>3269.172305225216</v>
      </c>
      <c r="U5" s="1111">
        <v>1</v>
      </c>
      <c r="V5" s="369" t="s">
        <v>191</v>
      </c>
      <c r="W5" s="369">
        <v>10</v>
      </c>
      <c r="X5" s="369">
        <v>11</v>
      </c>
      <c r="Y5" s="369">
        <v>36.75</v>
      </c>
      <c r="Z5" s="369">
        <v>6.3</v>
      </c>
      <c r="AA5" s="373">
        <v>14.3</v>
      </c>
      <c r="AB5" s="1190" t="s">
        <v>74</v>
      </c>
      <c r="AC5" s="369">
        <v>12</v>
      </c>
      <c r="AD5" s="548">
        <f t="shared" ref="AD5:AD14" si="3">AA5/100*Y5*Y5/W5</f>
        <v>19.313043749999999</v>
      </c>
      <c r="AE5" s="371">
        <f t="shared" ref="AE5:AE20" si="4">SQRT(POWER(O5,2)+POWER(P5+AD5+G5,2))</f>
        <v>24.584129219253374</v>
      </c>
      <c r="AF5" s="375">
        <f t="shared" ref="AF5:AF20" si="5">SQRT(POWER(O5,2)+POWER(P5+AD5+H5,2))</f>
        <v>24.968380766245335</v>
      </c>
      <c r="AG5" s="1484">
        <f t="shared" ref="AG5:AG10" si="6">SQRT(POWER((AD5+P5+G5),2)+POWER(O5,2))*POWER(6.3/Y5,2)</f>
        <v>0.72247236889234412</v>
      </c>
      <c r="AH5" s="1490">
        <f t="shared" ref="AH5:AH10" si="7">SQRT(POWER((H5+P5+AD5),2)+POWER(O5,2))*POWER(6.3/Y5,2)</f>
        <v>0.73376465925292444</v>
      </c>
      <c r="AI5" s="376">
        <f>37000/1.73/SQRT(POWER((G5+P5+AD5),2)+O5*O5)</f>
        <v>869.96301745129517</v>
      </c>
      <c r="AJ5" s="374">
        <f t="shared" ref="AJ5:AJ28" si="8">37000/2/SQRT(POWER((H5+P5+AD5),2)+O5*O5)</f>
        <v>740.93711455290202</v>
      </c>
      <c r="AK5" s="374">
        <f t="shared" ref="AK5:AK10" si="9">AJ5/1.2</f>
        <v>617.4475954607517</v>
      </c>
      <c r="AL5" s="377">
        <f>AJ5/1.5</f>
        <v>493.95807636860133</v>
      </c>
      <c r="AM5" s="374">
        <f>6300/(SQRT(3)*AG5)</f>
        <v>5034.5270663723322</v>
      </c>
      <c r="AN5" s="378">
        <f>6300/(2*AH5)</f>
        <v>4292.9295657372522</v>
      </c>
    </row>
    <row r="6" spans="1:41" ht="12.75" customHeight="1" x14ac:dyDescent="0.2">
      <c r="A6" s="379">
        <v>3</v>
      </c>
      <c r="B6" s="2622"/>
      <c r="C6" s="2801"/>
      <c r="D6" s="693">
        <v>1.2</v>
      </c>
      <c r="E6" s="566" t="s">
        <v>39</v>
      </c>
      <c r="F6" s="160" t="s">
        <v>46</v>
      </c>
      <c r="G6" s="2467">
        <f>Мартыновская!G16</f>
        <v>4.8982573492001933</v>
      </c>
      <c r="H6" s="2474">
        <f>Мартыновская!H16</f>
        <v>5.2312064066132784</v>
      </c>
      <c r="I6" s="290"/>
      <c r="J6" s="163">
        <v>0.92</v>
      </c>
      <c r="K6" s="163"/>
      <c r="L6" s="167"/>
      <c r="M6" s="167"/>
      <c r="N6" s="292"/>
      <c r="O6" s="166">
        <f>0.314*I6+0.249*J6+0.195*L6+0.159*M6+0.06*N6</f>
        <v>0.22908000000000001</v>
      </c>
      <c r="P6" s="167">
        <f t="shared" si="0"/>
        <v>0.36800000000000005</v>
      </c>
      <c r="Q6" s="168">
        <f t="shared" si="1"/>
        <v>5.2712374367320098</v>
      </c>
      <c r="R6" s="169">
        <f t="shared" si="2"/>
        <v>5.6038906154794974</v>
      </c>
      <c r="S6" s="152">
        <f>37000/1.73/SQRT(POWER((G6+P6),2)+O6*O6)</f>
        <v>4057.355316222222</v>
      </c>
      <c r="T6" s="157">
        <f t="shared" ref="T6:T20" si="10">37000/2/SQRT(O6*O6+POWER((H6+P6),2))</f>
        <v>3301.2778566551383</v>
      </c>
      <c r="U6" s="1112">
        <v>2</v>
      </c>
      <c r="V6" s="167" t="s">
        <v>191</v>
      </c>
      <c r="W6" s="167">
        <v>10</v>
      </c>
      <c r="X6" s="167">
        <v>11</v>
      </c>
      <c r="Y6" s="167">
        <v>36.75</v>
      </c>
      <c r="Z6" s="167">
        <v>6.3</v>
      </c>
      <c r="AA6" s="169">
        <v>8.1300000000000008</v>
      </c>
      <c r="AB6" s="1189" t="s">
        <v>74</v>
      </c>
      <c r="AC6" s="167">
        <v>12</v>
      </c>
      <c r="AD6" s="294">
        <f t="shared" si="3"/>
        <v>10.980073125000001</v>
      </c>
      <c r="AE6" s="166">
        <f t="shared" si="4"/>
        <v>16.247945455451461</v>
      </c>
      <c r="AF6" s="171">
        <f t="shared" si="5"/>
        <v>16.58086208355196</v>
      </c>
      <c r="AG6" s="1484">
        <f t="shared" si="6"/>
        <v>0.47749064195612462</v>
      </c>
      <c r="AH6" s="1490">
        <f t="shared" si="7"/>
        <v>0.48727431429213924</v>
      </c>
      <c r="AI6" s="1197">
        <f t="shared" ref="AI6:AI28" si="11">37000/1.73/SQRT(POWER((G6+P6+AD6),2)+O6*O6)</f>
        <v>1316.3069321985213</v>
      </c>
      <c r="AJ6" s="1193">
        <f t="shared" si="8"/>
        <v>1115.7441577390482</v>
      </c>
      <c r="AK6" s="1193">
        <f t="shared" si="9"/>
        <v>929.78679811587358</v>
      </c>
      <c r="AL6" s="1194">
        <f t="shared" ref="AL6:AL20" si="12">AJ6/1.5</f>
        <v>743.82943849269884</v>
      </c>
      <c r="AM6" s="1193">
        <f t="shared" ref="AM6:AM28" si="13">6300/(SQRT(3)*AG6)</f>
        <v>7617.5455104078574</v>
      </c>
      <c r="AN6" s="175">
        <f t="shared" ref="AN6:AN28" si="14">6300/(2*AH6)</f>
        <v>6464.5311841975254</v>
      </c>
    </row>
    <row r="7" spans="1:41" ht="12.75" customHeight="1" x14ac:dyDescent="0.2">
      <c r="A7" s="379">
        <v>3</v>
      </c>
      <c r="B7" s="2621" t="s">
        <v>155</v>
      </c>
      <c r="C7" s="2623" t="s">
        <v>345</v>
      </c>
      <c r="D7" s="693">
        <v>1.2</v>
      </c>
      <c r="E7" s="566" t="s">
        <v>39</v>
      </c>
      <c r="F7" s="160" t="s">
        <v>46</v>
      </c>
      <c r="G7" s="2467">
        <f>Мартыновская!G15</f>
        <v>4.9020181386774881</v>
      </c>
      <c r="H7" s="2474">
        <f>H5</f>
        <v>5.2862861120779669</v>
      </c>
      <c r="I7" s="290"/>
      <c r="J7" s="163">
        <v>1.3420000000000001</v>
      </c>
      <c r="K7" s="163"/>
      <c r="L7" s="167"/>
      <c r="M7" s="167"/>
      <c r="N7" s="292"/>
      <c r="O7" s="166">
        <f>0.314*I7+0.249*J7+0.195*L7+0.159*M7+0.06*N7</f>
        <v>0.33415800000000001</v>
      </c>
      <c r="P7" s="167">
        <f t="shared" si="0"/>
        <v>0.53680000000000005</v>
      </c>
      <c r="Q7" s="168">
        <f t="shared" si="1"/>
        <v>5.4490737116111081</v>
      </c>
      <c r="R7" s="169">
        <f t="shared" si="2"/>
        <v>5.8326660660146921</v>
      </c>
      <c r="S7" s="152">
        <f t="shared" ref="S7:S20" si="15">37000/1.73/SQRT(POWER((G7+P7),2)+O7*O7)</f>
        <v>3924.9392408513991</v>
      </c>
      <c r="T7" s="157">
        <f t="shared" si="10"/>
        <v>3171.7913884688696</v>
      </c>
      <c r="U7" s="1112">
        <v>1</v>
      </c>
      <c r="V7" s="167" t="s">
        <v>191</v>
      </c>
      <c r="W7" s="167">
        <v>10</v>
      </c>
      <c r="X7" s="167">
        <v>11</v>
      </c>
      <c r="Y7" s="167">
        <v>35</v>
      </c>
      <c r="Z7" s="167">
        <v>6.3</v>
      </c>
      <c r="AA7" s="169">
        <v>8.1199999999999992</v>
      </c>
      <c r="AB7" s="167" t="s">
        <v>103</v>
      </c>
      <c r="AC7" s="167"/>
      <c r="AD7" s="294">
        <f t="shared" si="3"/>
        <v>9.9469999999999992</v>
      </c>
      <c r="AE7" s="166">
        <f t="shared" si="4"/>
        <v>15.38944642816697</v>
      </c>
      <c r="AF7" s="171">
        <f t="shared" si="5"/>
        <v>15.77362601152057</v>
      </c>
      <c r="AG7" s="1484">
        <f t="shared" si="6"/>
        <v>0.4986180642726098</v>
      </c>
      <c r="AH7" s="1490">
        <f t="shared" si="7"/>
        <v>0.51106548277326647</v>
      </c>
      <c r="AI7" s="1197">
        <f t="shared" si="11"/>
        <v>1389.7370082038517</v>
      </c>
      <c r="AJ7" s="1193">
        <f t="shared" si="8"/>
        <v>1172.8438335287126</v>
      </c>
      <c r="AK7" s="1193">
        <f t="shared" si="9"/>
        <v>977.3698612739272</v>
      </c>
      <c r="AL7" s="1194">
        <f t="shared" si="12"/>
        <v>781.89588901914169</v>
      </c>
      <c r="AM7" s="1193">
        <f t="shared" si="13"/>
        <v>7294.7752127688964</v>
      </c>
      <c r="AN7" s="175">
        <f t="shared" si="14"/>
        <v>6163.5937197454859</v>
      </c>
    </row>
    <row r="8" spans="1:41" ht="12.75" customHeight="1" x14ac:dyDescent="0.2">
      <c r="A8" s="379">
        <v>3</v>
      </c>
      <c r="B8" s="2622"/>
      <c r="C8" s="2624"/>
      <c r="D8" s="693">
        <v>1.2</v>
      </c>
      <c r="E8" s="566" t="s">
        <v>39</v>
      </c>
      <c r="F8" s="160" t="s">
        <v>46</v>
      </c>
      <c r="G8" s="2467">
        <f>Мартыновская!G16</f>
        <v>4.8982573492001933</v>
      </c>
      <c r="H8" s="2474">
        <f>H6</f>
        <v>5.2312064066132784</v>
      </c>
      <c r="I8" s="290"/>
      <c r="J8" s="163">
        <v>1.3420000000000001</v>
      </c>
      <c r="K8" s="163"/>
      <c r="L8" s="167"/>
      <c r="M8" s="167"/>
      <c r="N8" s="292"/>
      <c r="O8" s="166">
        <f>0.314*I8+0.249*J8+0.195*L8+0.159*M8+0.06*N8</f>
        <v>0.33415800000000001</v>
      </c>
      <c r="P8" s="167">
        <f t="shared" si="0"/>
        <v>0.53680000000000005</v>
      </c>
      <c r="Q8" s="168">
        <f t="shared" si="1"/>
        <v>5.4453200051107222</v>
      </c>
      <c r="R8" s="169">
        <f t="shared" si="2"/>
        <v>5.7776776888033332</v>
      </c>
      <c r="S8" s="152">
        <f t="shared" si="15"/>
        <v>3927.6448798089218</v>
      </c>
      <c r="T8" s="157">
        <f t="shared" si="10"/>
        <v>3201.9785450911336</v>
      </c>
      <c r="U8" s="1112">
        <v>2</v>
      </c>
      <c r="V8" s="167" t="s">
        <v>191</v>
      </c>
      <c r="W8" s="167">
        <v>10</v>
      </c>
      <c r="X8" s="167">
        <v>11</v>
      </c>
      <c r="Y8" s="167">
        <v>35</v>
      </c>
      <c r="Z8" s="167">
        <v>6.3</v>
      </c>
      <c r="AA8" s="169">
        <v>8.0500000000000007</v>
      </c>
      <c r="AB8" s="167" t="s">
        <v>104</v>
      </c>
      <c r="AC8" s="167"/>
      <c r="AD8" s="294">
        <f t="shared" si="3"/>
        <v>9.8612500000000001</v>
      </c>
      <c r="AE8" s="166">
        <f t="shared" si="4"/>
        <v>15.299956865630694</v>
      </c>
      <c r="AF8" s="171">
        <f t="shared" si="5"/>
        <v>15.632828195583363</v>
      </c>
      <c r="AG8" s="1484">
        <f>SQRT(POWER((AD8+P8+G8),2)+POWER(O8,2))*POWER(6.3/Y8,2)</f>
        <v>0.49571860244643445</v>
      </c>
      <c r="AH8" s="1490">
        <f t="shared" si="7"/>
        <v>0.50650363353690098</v>
      </c>
      <c r="AI8" s="1197">
        <f t="shared" si="11"/>
        <v>1397.8655903950871</v>
      </c>
      <c r="AJ8" s="1193">
        <f t="shared" si="8"/>
        <v>1183.4071076931989</v>
      </c>
      <c r="AK8" s="1193">
        <f t="shared" si="9"/>
        <v>986.17258974433241</v>
      </c>
      <c r="AL8" s="1194">
        <f t="shared" si="12"/>
        <v>788.93807179546593</v>
      </c>
      <c r="AM8" s="1193">
        <f t="shared" si="13"/>
        <v>7337.4424077371132</v>
      </c>
      <c r="AN8" s="175">
        <f t="shared" si="14"/>
        <v>6219.106421811106</v>
      </c>
    </row>
    <row r="9" spans="1:41" x14ac:dyDescent="0.2">
      <c r="A9" s="379">
        <v>3</v>
      </c>
      <c r="B9" s="2621" t="s">
        <v>154</v>
      </c>
      <c r="C9" s="2801" t="s">
        <v>341</v>
      </c>
      <c r="D9" s="693">
        <v>2.2999999999999998</v>
      </c>
      <c r="E9" s="566" t="s">
        <v>39</v>
      </c>
      <c r="F9" s="160" t="s">
        <v>197</v>
      </c>
      <c r="G9" s="167">
        <v>6.3479999999999999</v>
      </c>
      <c r="H9" s="177">
        <v>6.79</v>
      </c>
      <c r="I9" s="382"/>
      <c r="J9" s="163">
        <v>0.08</v>
      </c>
      <c r="K9" s="163">
        <v>0.6</v>
      </c>
      <c r="L9" s="383"/>
      <c r="M9" s="167"/>
      <c r="N9" s="292"/>
      <c r="O9" s="166">
        <f>0.314*I9+0.249*J9+0.025*K9+0.195*L9+0.159*M9+0.06*N9</f>
        <v>3.492E-2</v>
      </c>
      <c r="P9" s="167">
        <f>0.4*J9+0.04725*K9</f>
        <v>6.0350000000000001E-2</v>
      </c>
      <c r="Q9" s="168">
        <f>SQRT(POWER(O9,2)+POWER(P9+G9,2))</f>
        <v>6.4084451412881727</v>
      </c>
      <c r="R9" s="169">
        <f>SQRT(POWER(O9,2)+POWER(P9+H9,2))</f>
        <v>6.8504390026406332</v>
      </c>
      <c r="S9" s="152">
        <f>37000/1.73/SQRT(POWER((G9+P9),2)+O9*O9)</f>
        <v>3337.3591823702691</v>
      </c>
      <c r="T9" s="157">
        <f>37000/2/SQRT(O9*O9+POWER((H9+P9),2))</f>
        <v>2700.5568537824829</v>
      </c>
      <c r="U9" s="1112">
        <v>1</v>
      </c>
      <c r="V9" s="167" t="s">
        <v>191</v>
      </c>
      <c r="W9" s="167">
        <v>10</v>
      </c>
      <c r="X9" s="167">
        <v>11</v>
      </c>
      <c r="Y9" s="167">
        <v>36.75</v>
      </c>
      <c r="Z9" s="167">
        <v>6.3</v>
      </c>
      <c r="AA9" s="169">
        <v>8.5</v>
      </c>
      <c r="AB9" s="384"/>
      <c r="AC9" s="167">
        <v>12</v>
      </c>
      <c r="AD9" s="294">
        <f>AA9/100*Y9*Y9/W9</f>
        <v>11.47978125</v>
      </c>
      <c r="AE9" s="166">
        <f>SQRT(POWER(O9,2)+POWER(P9+AD9+G9,2))</f>
        <v>17.888165334198657</v>
      </c>
      <c r="AF9" s="171">
        <f>SQRT(POWER(O9,2)+POWER(P9+AD9+H9,2))</f>
        <v>18.330164512317573</v>
      </c>
      <c r="AG9" s="172">
        <f t="shared" si="6"/>
        <v>0.52569302206624624</v>
      </c>
      <c r="AH9" s="657">
        <f t="shared" si="7"/>
        <v>0.53868238566810833</v>
      </c>
      <c r="AI9" s="1197">
        <f t="shared" si="11"/>
        <v>1195.610776031119</v>
      </c>
      <c r="AJ9" s="1193">
        <f t="shared" si="8"/>
        <v>1009.2653553419174</v>
      </c>
      <c r="AK9" s="1193">
        <f t="shared" si="9"/>
        <v>841.05446278493116</v>
      </c>
      <c r="AL9" s="1194">
        <f>AJ9/1.5</f>
        <v>672.84357022794495</v>
      </c>
      <c r="AM9" s="1193">
        <f t="shared" si="13"/>
        <v>6919.0697673675422</v>
      </c>
      <c r="AN9" s="175">
        <f t="shared" si="14"/>
        <v>5847.6016365249598</v>
      </c>
    </row>
    <row r="10" spans="1:41" ht="13.5" thickBot="1" x14ac:dyDescent="0.25">
      <c r="A10" s="385">
        <v>3</v>
      </c>
      <c r="B10" s="2629"/>
      <c r="C10" s="2624"/>
      <c r="D10" s="853">
        <v>2.2999999999999998</v>
      </c>
      <c r="E10" s="567" t="s">
        <v>39</v>
      </c>
      <c r="F10" s="179" t="s">
        <v>197</v>
      </c>
      <c r="G10" s="181">
        <v>6.3479999999999999</v>
      </c>
      <c r="H10" s="386">
        <v>6.79</v>
      </c>
      <c r="I10" s="387"/>
      <c r="J10" s="183">
        <v>0.08</v>
      </c>
      <c r="K10" s="183">
        <v>0.6</v>
      </c>
      <c r="L10" s="388"/>
      <c r="M10" s="181"/>
      <c r="N10" s="389"/>
      <c r="O10" s="558">
        <f>0.314*I10+0.249*J10+0.025*K10+0.195*L10+0.159*M10+0.06*N10</f>
        <v>3.492E-2</v>
      </c>
      <c r="P10" s="296">
        <f>0.4*J10+0.04725*K10</f>
        <v>6.0350000000000001E-2</v>
      </c>
      <c r="Q10" s="307">
        <f>SQRT(POWER(O10,2)+POWER(P10+G10,2))</f>
        <v>6.4084451412881727</v>
      </c>
      <c r="R10" s="308">
        <f>SQRT(POWER(O10,2)+POWER(P10+H10,2))</f>
        <v>6.8504390026406332</v>
      </c>
      <c r="S10" s="309">
        <f>37000/1.73/SQRT(POWER((G10+P10),2)+O10*O10)</f>
        <v>3337.3591823702691</v>
      </c>
      <c r="T10" s="1130">
        <f>37000/2/SQRT(O10*O10+POWER((H10+P10),2))</f>
        <v>2700.5568537824829</v>
      </c>
      <c r="U10" s="1132">
        <v>2</v>
      </c>
      <c r="V10" s="296" t="s">
        <v>191</v>
      </c>
      <c r="W10" s="296">
        <v>10</v>
      </c>
      <c r="X10" s="296">
        <v>11</v>
      </c>
      <c r="Y10" s="296">
        <v>36.75</v>
      </c>
      <c r="Z10" s="296">
        <v>6.3</v>
      </c>
      <c r="AA10" s="308">
        <v>8.11</v>
      </c>
      <c r="AB10" s="559"/>
      <c r="AC10" s="296">
        <v>12</v>
      </c>
      <c r="AD10" s="310">
        <f>AA10/100*Y10*Y10/W10</f>
        <v>10.953061875</v>
      </c>
      <c r="AE10" s="558">
        <f>SQRT(POWER(O10,2)+POWER(P10+AD10+G10,2))</f>
        <v>17.361446993260412</v>
      </c>
      <c r="AF10" s="431">
        <f>SQRT(POWER(O10,2)+POWER(P10+AD10+H10,2))</f>
        <v>17.803446121391527</v>
      </c>
      <c r="AG10" s="196">
        <f t="shared" si="6"/>
        <v>0.5102139524549999</v>
      </c>
      <c r="AH10" s="904">
        <f t="shared" si="7"/>
        <v>0.52320331458783265</v>
      </c>
      <c r="AI10" s="1198">
        <f t="shared" si="11"/>
        <v>1231.8836814291233</v>
      </c>
      <c r="AJ10" s="1195">
        <f t="shared" si="8"/>
        <v>1039.1246657449951</v>
      </c>
      <c r="AK10" s="1195">
        <f t="shared" si="9"/>
        <v>865.93722145416268</v>
      </c>
      <c r="AL10" s="1196">
        <f>AJ10/1.5</f>
        <v>692.74977716333012</v>
      </c>
      <c r="AM10" s="1195">
        <f t="shared" si="13"/>
        <v>7128.9832008571884</v>
      </c>
      <c r="AN10" s="193">
        <f t="shared" si="14"/>
        <v>6020.604059975225</v>
      </c>
    </row>
    <row r="11" spans="1:41" x14ac:dyDescent="0.2">
      <c r="A11" s="393">
        <v>3</v>
      </c>
      <c r="B11" s="2702" t="s">
        <v>102</v>
      </c>
      <c r="C11" s="2802" t="s">
        <v>345</v>
      </c>
      <c r="D11" s="394">
        <v>3.4</v>
      </c>
      <c r="E11" s="624" t="s">
        <v>35</v>
      </c>
      <c r="F11" s="395" t="s">
        <v>46</v>
      </c>
      <c r="G11" s="2467">
        <f>Мартыновская!G15</f>
        <v>4.9020181386774881</v>
      </c>
      <c r="H11" s="2474">
        <f>Мартыновская!H15</f>
        <v>5.2862861120779669</v>
      </c>
      <c r="I11" s="396"/>
      <c r="J11" s="255">
        <v>12.36</v>
      </c>
      <c r="K11" s="397"/>
      <c r="L11" s="398"/>
      <c r="M11" s="252"/>
      <c r="N11" s="315"/>
      <c r="O11" s="318">
        <f t="shared" ref="O11:O16" si="16">0.314*I11+0.249*J11+0.195*L11+0.159*M11+0.06*N11</f>
        <v>3.0776399999999997</v>
      </c>
      <c r="P11" s="252">
        <f t="shared" si="0"/>
        <v>4.944</v>
      </c>
      <c r="Q11" s="272">
        <f t="shared" si="1"/>
        <v>10.315810252072598</v>
      </c>
      <c r="R11" s="258">
        <f t="shared" si="2"/>
        <v>10.683193431955415</v>
      </c>
      <c r="S11" s="273">
        <f t="shared" si="15"/>
        <v>2073.2528724728336</v>
      </c>
      <c r="T11" s="897">
        <f t="shared" si="10"/>
        <v>1731.691943783688</v>
      </c>
      <c r="U11" s="1133">
        <v>1</v>
      </c>
      <c r="V11" s="252" t="s">
        <v>191</v>
      </c>
      <c r="W11" s="252">
        <v>10</v>
      </c>
      <c r="X11" s="252">
        <v>11</v>
      </c>
      <c r="Y11" s="252">
        <v>36.75</v>
      </c>
      <c r="Z11" s="252">
        <v>6.3</v>
      </c>
      <c r="AA11" s="258">
        <v>14.3</v>
      </c>
      <c r="AB11" s="399"/>
      <c r="AC11" s="252">
        <v>12</v>
      </c>
      <c r="AD11" s="560">
        <f t="shared" si="3"/>
        <v>19.313043749999999</v>
      </c>
      <c r="AE11" s="1138">
        <f t="shared" si="4"/>
        <v>29.321029282706359</v>
      </c>
      <c r="AF11" s="560">
        <f t="shared" si="5"/>
        <v>29.703201970648681</v>
      </c>
      <c r="AG11" s="154">
        <f t="shared" ref="AG11:AG22" si="17">SQRT(POWER((AD11+P11+G11),2)+POWER(O11,2))*POWER(6.3/Y11,2)</f>
        <v>0.861679227899942</v>
      </c>
      <c r="AH11" s="653">
        <f t="shared" ref="AH11:AH22" si="18">SQRT(POWER((H11+P11+AD11),2)+POWER(O11,2))*POWER(6.3/Y11,2)</f>
        <v>0.87291042525987972</v>
      </c>
      <c r="AI11" s="339">
        <f t="shared" si="11"/>
        <v>729.41788744123346</v>
      </c>
      <c r="AJ11" s="273">
        <f t="shared" si="8"/>
        <v>622.82847547146048</v>
      </c>
      <c r="AK11" s="257">
        <f t="shared" ref="AK11:AK17" si="19">AJ11/1.2</f>
        <v>519.02372955955047</v>
      </c>
      <c r="AL11" s="400">
        <f t="shared" si="12"/>
        <v>415.2189836476403</v>
      </c>
      <c r="AM11" s="273">
        <f t="shared" si="13"/>
        <v>4221.1841461693048</v>
      </c>
      <c r="AN11" s="286">
        <f t="shared" si="14"/>
        <v>3608.6176872755227</v>
      </c>
    </row>
    <row r="12" spans="1:41" x14ac:dyDescent="0.2">
      <c r="A12" s="401">
        <v>3</v>
      </c>
      <c r="B12" s="2612"/>
      <c r="C12" s="2628"/>
      <c r="D12" s="402">
        <v>3.4</v>
      </c>
      <c r="E12" s="625" t="s">
        <v>35</v>
      </c>
      <c r="F12" s="403" t="s">
        <v>46</v>
      </c>
      <c r="G12" s="2467">
        <f>Мартыновская!G16</f>
        <v>4.8982573492001933</v>
      </c>
      <c r="H12" s="2474">
        <f>Мартыновская!H16</f>
        <v>5.2312064066132784</v>
      </c>
      <c r="I12" s="404"/>
      <c r="J12" s="234">
        <v>12.36</v>
      </c>
      <c r="K12" s="405"/>
      <c r="L12" s="406"/>
      <c r="M12" s="231"/>
      <c r="N12" s="322"/>
      <c r="O12" s="325">
        <f t="shared" si="16"/>
        <v>3.0776399999999997</v>
      </c>
      <c r="P12" s="231">
        <f t="shared" si="0"/>
        <v>4.944</v>
      </c>
      <c r="Q12" s="238">
        <f t="shared" si="1"/>
        <v>10.312220793674134</v>
      </c>
      <c r="R12" s="239">
        <f t="shared" si="2"/>
        <v>10.630460638504047</v>
      </c>
      <c r="S12" s="240">
        <f t="shared" si="15"/>
        <v>2073.9745264292542</v>
      </c>
      <c r="T12" s="898">
        <f t="shared" si="10"/>
        <v>1740.2820657641209</v>
      </c>
      <c r="U12" s="1116">
        <v>2</v>
      </c>
      <c r="V12" s="231" t="s">
        <v>191</v>
      </c>
      <c r="W12" s="231">
        <v>10</v>
      </c>
      <c r="X12" s="231">
        <v>11</v>
      </c>
      <c r="Y12" s="231">
        <v>36.75</v>
      </c>
      <c r="Z12" s="231">
        <v>6.3</v>
      </c>
      <c r="AA12" s="239">
        <v>8.1300000000000008</v>
      </c>
      <c r="AB12" s="407"/>
      <c r="AC12" s="231">
        <v>12</v>
      </c>
      <c r="AD12" s="353">
        <f t="shared" si="3"/>
        <v>10.980073125000001</v>
      </c>
      <c r="AE12" s="1011">
        <f t="shared" si="4"/>
        <v>21.048546608885044</v>
      </c>
      <c r="AF12" s="353">
        <f t="shared" si="5"/>
        <v>21.377972776442011</v>
      </c>
      <c r="AG12" s="172">
        <f t="shared" si="17"/>
        <v>0.61856953299580542</v>
      </c>
      <c r="AH12" s="657">
        <f t="shared" si="18"/>
        <v>0.62825062853217339</v>
      </c>
      <c r="AI12" s="340">
        <f t="shared" si="11"/>
        <v>1016.0931124796135</v>
      </c>
      <c r="AJ12" s="240">
        <f t="shared" si="8"/>
        <v>865.37672179967103</v>
      </c>
      <c r="AK12" s="249">
        <f t="shared" si="19"/>
        <v>721.14726816639256</v>
      </c>
      <c r="AL12" s="408">
        <f t="shared" si="12"/>
        <v>576.91781453311398</v>
      </c>
      <c r="AM12" s="240">
        <f t="shared" si="13"/>
        <v>5880.1905070861412</v>
      </c>
      <c r="AN12" s="282">
        <f t="shared" si="14"/>
        <v>5013.9225604271478</v>
      </c>
    </row>
    <row r="13" spans="1:41" x14ac:dyDescent="0.2">
      <c r="A13" s="401">
        <v>3</v>
      </c>
      <c r="B13" s="2611" t="s">
        <v>155</v>
      </c>
      <c r="C13" s="2613" t="s">
        <v>345</v>
      </c>
      <c r="D13" s="402">
        <v>3.4</v>
      </c>
      <c r="E13" s="625" t="s">
        <v>35</v>
      </c>
      <c r="F13" s="403" t="s">
        <v>46</v>
      </c>
      <c r="G13" s="2467">
        <f>Мартыновская!G15</f>
        <v>4.9020181386774881</v>
      </c>
      <c r="H13" s="2474">
        <f>Мартыновская!H15</f>
        <v>5.2862861120779669</v>
      </c>
      <c r="I13" s="404"/>
      <c r="J13" s="234">
        <v>12.022</v>
      </c>
      <c r="K13" s="405"/>
      <c r="L13" s="406"/>
      <c r="M13" s="231"/>
      <c r="N13" s="322"/>
      <c r="O13" s="325">
        <f t="shared" si="16"/>
        <v>2.9934780000000001</v>
      </c>
      <c r="P13" s="231">
        <f t="shared" si="0"/>
        <v>4.8088000000000006</v>
      </c>
      <c r="Q13" s="238">
        <f t="shared" si="1"/>
        <v>10.161737029610229</v>
      </c>
      <c r="R13" s="239">
        <f t="shared" si="2"/>
        <v>10.529561916184047</v>
      </c>
      <c r="S13" s="240">
        <f t="shared" si="15"/>
        <v>2104.6877295361937</v>
      </c>
      <c r="T13" s="898">
        <f t="shared" si="10"/>
        <v>1756.9581856549328</v>
      </c>
      <c r="U13" s="1116">
        <v>1</v>
      </c>
      <c r="V13" s="231" t="s">
        <v>191</v>
      </c>
      <c r="W13" s="231">
        <v>10</v>
      </c>
      <c r="X13" s="231">
        <v>11</v>
      </c>
      <c r="Y13" s="231">
        <v>35</v>
      </c>
      <c r="Z13" s="231">
        <v>6.3</v>
      </c>
      <c r="AA13" s="239">
        <v>8.1199999999999992</v>
      </c>
      <c r="AB13" s="407"/>
      <c r="AC13" s="231"/>
      <c r="AD13" s="353">
        <f t="shared" si="3"/>
        <v>9.9469999999999992</v>
      </c>
      <c r="AE13" s="1011">
        <f t="shared" si="4"/>
        <v>19.884434226545185</v>
      </c>
      <c r="AF13" s="353">
        <f t="shared" si="5"/>
        <v>20.264405401107442</v>
      </c>
      <c r="AG13" s="172">
        <f t="shared" si="17"/>
        <v>0.64425566894006392</v>
      </c>
      <c r="AH13" s="657">
        <f t="shared" si="18"/>
        <v>0.65656673499588114</v>
      </c>
      <c r="AI13" s="340">
        <f t="shared" si="11"/>
        <v>1075.5791687772926</v>
      </c>
      <c r="AJ13" s="240">
        <f t="shared" si="8"/>
        <v>912.93080817406963</v>
      </c>
      <c r="AK13" s="249">
        <f t="shared" si="19"/>
        <v>760.77567347839135</v>
      </c>
      <c r="AL13" s="408">
        <f t="shared" si="12"/>
        <v>608.62053878271308</v>
      </c>
      <c r="AM13" s="240">
        <f t="shared" si="13"/>
        <v>5645.7503926644176</v>
      </c>
      <c r="AN13" s="282">
        <f t="shared" si="14"/>
        <v>4797.6844273412071</v>
      </c>
    </row>
    <row r="14" spans="1:41" x14ac:dyDescent="0.2">
      <c r="A14" s="401">
        <v>3</v>
      </c>
      <c r="B14" s="2612"/>
      <c r="C14" s="2614"/>
      <c r="D14" s="402">
        <v>3.4</v>
      </c>
      <c r="E14" s="625" t="s">
        <v>35</v>
      </c>
      <c r="F14" s="403" t="s">
        <v>46</v>
      </c>
      <c r="G14" s="2467">
        <f>Мартыновская!G16</f>
        <v>4.8982573492001933</v>
      </c>
      <c r="H14" s="2474">
        <f>Мартыновская!H16</f>
        <v>5.2312064066132784</v>
      </c>
      <c r="I14" s="404"/>
      <c r="J14" s="234">
        <v>12.022</v>
      </c>
      <c r="K14" s="405"/>
      <c r="L14" s="406"/>
      <c r="M14" s="231"/>
      <c r="N14" s="322"/>
      <c r="O14" s="325">
        <f t="shared" si="16"/>
        <v>2.9934780000000001</v>
      </c>
      <c r="P14" s="231">
        <f t="shared" si="0"/>
        <v>4.8088000000000006</v>
      </c>
      <c r="Q14" s="238">
        <f t="shared" si="1"/>
        <v>10.158143182547956</v>
      </c>
      <c r="R14" s="239">
        <f t="shared" si="2"/>
        <v>10.476766637723669</v>
      </c>
      <c r="S14" s="240">
        <f t="shared" si="15"/>
        <v>2105.4323465078064</v>
      </c>
      <c r="T14" s="898">
        <f t="shared" si="10"/>
        <v>1765.8119761288845</v>
      </c>
      <c r="U14" s="1116">
        <v>2</v>
      </c>
      <c r="V14" s="231" t="s">
        <v>191</v>
      </c>
      <c r="W14" s="231">
        <v>10</v>
      </c>
      <c r="X14" s="231">
        <v>11</v>
      </c>
      <c r="Y14" s="231">
        <v>35</v>
      </c>
      <c r="Z14" s="231">
        <v>6.3</v>
      </c>
      <c r="AA14" s="239">
        <v>8.0500000000000007</v>
      </c>
      <c r="AB14" s="407"/>
      <c r="AC14" s="231"/>
      <c r="AD14" s="353">
        <f t="shared" si="3"/>
        <v>9.8612500000000001</v>
      </c>
      <c r="AE14" s="1011">
        <f t="shared" si="4"/>
        <v>19.795948147266053</v>
      </c>
      <c r="AF14" s="353">
        <f t="shared" si="5"/>
        <v>20.125131480272373</v>
      </c>
      <c r="AG14" s="172">
        <f t="shared" si="17"/>
        <v>0.64138871997142011</v>
      </c>
      <c r="AH14" s="657">
        <f t="shared" si="18"/>
        <v>0.65205425996082489</v>
      </c>
      <c r="AI14" s="340">
        <f t="shared" si="11"/>
        <v>1080.3869093760954</v>
      </c>
      <c r="AJ14" s="240">
        <f t="shared" si="8"/>
        <v>919.24865276704372</v>
      </c>
      <c r="AK14" s="249">
        <f t="shared" si="19"/>
        <v>766.04054397253651</v>
      </c>
      <c r="AL14" s="408">
        <f t="shared" si="12"/>
        <v>612.83243517802919</v>
      </c>
      <c r="AM14" s="240">
        <f t="shared" si="13"/>
        <v>5670.9863810151173</v>
      </c>
      <c r="AN14" s="282">
        <f t="shared" si="14"/>
        <v>4830.8863133403202</v>
      </c>
    </row>
    <row r="15" spans="1:41" x14ac:dyDescent="0.2">
      <c r="A15" s="401">
        <v>3</v>
      </c>
      <c r="B15" s="2611" t="s">
        <v>154</v>
      </c>
      <c r="C15" s="2628" t="s">
        <v>341</v>
      </c>
      <c r="D15" s="695">
        <v>3.4</v>
      </c>
      <c r="E15" s="626" t="s">
        <v>35</v>
      </c>
      <c r="F15" s="403" t="s">
        <v>46</v>
      </c>
      <c r="G15" s="2467">
        <f>Мартыновская!G15</f>
        <v>4.9020181386774881</v>
      </c>
      <c r="H15" s="2474">
        <f>Мартыновская!H15</f>
        <v>5.2862861120779669</v>
      </c>
      <c r="I15" s="409"/>
      <c r="J15" s="246">
        <v>2.88</v>
      </c>
      <c r="K15" s="410"/>
      <c r="L15" s="411"/>
      <c r="M15" s="243"/>
      <c r="N15" s="347"/>
      <c r="O15" s="351">
        <f t="shared" si="16"/>
        <v>0.71711999999999998</v>
      </c>
      <c r="P15" s="243">
        <f>0.4*SUM(I15:N15)</f>
        <v>1.1519999999999999</v>
      </c>
      <c r="Q15" s="247">
        <f t="shared" ref="Q15:Q22" si="20">SQRT(POWER(O15,2)+POWER(P15+G15,2))</f>
        <v>6.0963428970027627</v>
      </c>
      <c r="R15" s="248">
        <f t="shared" ref="R15:R22" si="21">SQRT(POWER(O15,2)+POWER(P15+H15,2))</f>
        <v>6.4781007367419061</v>
      </c>
      <c r="S15" s="227">
        <f>37000/1.73/SQRT(POWER((G15+P15),2)+O15*O15)</f>
        <v>3508.215269109809</v>
      </c>
      <c r="T15" s="1103">
        <f>37000/2/SQRT(O15*O15+POWER((H15+P15),2))</f>
        <v>2855.7752884380716</v>
      </c>
      <c r="U15" s="1127">
        <v>1</v>
      </c>
      <c r="V15" s="243" t="s">
        <v>191</v>
      </c>
      <c r="W15" s="243">
        <v>10</v>
      </c>
      <c r="X15" s="231">
        <v>11</v>
      </c>
      <c r="Y15" s="243">
        <v>36.75</v>
      </c>
      <c r="Z15" s="243">
        <v>6.3</v>
      </c>
      <c r="AA15" s="248">
        <v>8.5</v>
      </c>
      <c r="AB15" s="412"/>
      <c r="AC15" s="243">
        <v>12</v>
      </c>
      <c r="AD15" s="353">
        <f t="shared" ref="AD15:AD22" si="22">AA15/100*Y15*Y15/W15</f>
        <v>11.47978125</v>
      </c>
      <c r="AE15" s="1011">
        <f>SQRT(POWER(O15,2)+POWER(P15+AD15+G15,2))</f>
        <v>17.548458111662889</v>
      </c>
      <c r="AF15" s="353">
        <f>SQRT(POWER(O15,2)+POWER(P15+AD15+H15,2))</f>
        <v>17.932411970684917</v>
      </c>
      <c r="AG15" s="172">
        <f>SQRT(POWER((AD15+P15+G15),2)+POWER(O15,2))*POWER(6.3/Y15,2)</f>
        <v>0.51570978940397061</v>
      </c>
      <c r="AH15" s="657">
        <f t="shared" si="18"/>
        <v>0.52699333138339355</v>
      </c>
      <c r="AI15" s="340">
        <f t="shared" si="11"/>
        <v>1218.7556935717337</v>
      </c>
      <c r="AJ15" s="240">
        <f t="shared" si="8"/>
        <v>1031.6515162736027</v>
      </c>
      <c r="AK15" s="249">
        <f t="shared" si="19"/>
        <v>859.70959689466895</v>
      </c>
      <c r="AL15" s="408">
        <f t="shared" si="12"/>
        <v>687.76767751573516</v>
      </c>
      <c r="AM15" s="240">
        <f t="shared" si="13"/>
        <v>7053.0107642487146</v>
      </c>
      <c r="AN15" s="282">
        <f t="shared" si="14"/>
        <v>5977.3052378690154</v>
      </c>
    </row>
    <row r="16" spans="1:41" ht="13.5" thickBot="1" x14ac:dyDescent="0.25">
      <c r="A16" s="413">
        <v>3</v>
      </c>
      <c r="B16" s="2615"/>
      <c r="C16" s="2614"/>
      <c r="D16" s="696">
        <v>3.4</v>
      </c>
      <c r="E16" s="627" t="s">
        <v>35</v>
      </c>
      <c r="F16" s="414" t="s">
        <v>46</v>
      </c>
      <c r="G16" s="2467">
        <f>Мартыновская!G16</f>
        <v>4.8982573492001933</v>
      </c>
      <c r="H16" s="2474">
        <f>Мартыновская!H16</f>
        <v>5.2312064066132784</v>
      </c>
      <c r="I16" s="415"/>
      <c r="J16" s="263">
        <v>2.88</v>
      </c>
      <c r="K16" s="416"/>
      <c r="L16" s="417"/>
      <c r="M16" s="261"/>
      <c r="N16" s="333"/>
      <c r="O16" s="265">
        <f t="shared" si="16"/>
        <v>0.71711999999999998</v>
      </c>
      <c r="P16" s="261">
        <f>0.4*SUM(I16:N16)</f>
        <v>1.1519999999999999</v>
      </c>
      <c r="Q16" s="266">
        <f t="shared" si="20"/>
        <v>6.0926082334211307</v>
      </c>
      <c r="R16" s="267">
        <f t="shared" si="21"/>
        <v>6.4233624468675901</v>
      </c>
      <c r="S16" s="336">
        <f>37000/1.73/SQRT(POWER((G16+P16),2)+O16*O16)</f>
        <v>3510.3657444563441</v>
      </c>
      <c r="T16" s="1131">
        <f>37000/2/SQRT(O16*O16+POWER((H16+P16),2))</f>
        <v>2880.1114919214451</v>
      </c>
      <c r="U16" s="1117">
        <v>2</v>
      </c>
      <c r="V16" s="261" t="s">
        <v>191</v>
      </c>
      <c r="W16" s="261">
        <v>10</v>
      </c>
      <c r="X16" s="261">
        <v>11</v>
      </c>
      <c r="Y16" s="261">
        <v>36.75</v>
      </c>
      <c r="Z16" s="261">
        <v>6.3</v>
      </c>
      <c r="AA16" s="267">
        <v>8.11</v>
      </c>
      <c r="AB16" s="418"/>
      <c r="AC16" s="261">
        <v>12</v>
      </c>
      <c r="AD16" s="337">
        <f t="shared" si="22"/>
        <v>10.953061875</v>
      </c>
      <c r="AE16" s="270">
        <f>SQRT(POWER(O16,2)+POWER(P16+AD16+G16,2))</f>
        <v>17.018434879108472</v>
      </c>
      <c r="AF16" s="337">
        <f>SQRT(POWER(O16,2)+POWER(P16+AD16+H16,2))</f>
        <v>17.351093885587463</v>
      </c>
      <c r="AG16" s="196">
        <f t="shared" si="17"/>
        <v>0.5001335964472694</v>
      </c>
      <c r="AH16" s="904">
        <f t="shared" si="18"/>
        <v>0.50990969786216223</v>
      </c>
      <c r="AI16" s="341">
        <f t="shared" si="11"/>
        <v>1256.7126994297732</v>
      </c>
      <c r="AJ16" s="268">
        <f t="shared" si="8"/>
        <v>1066.2151978421871</v>
      </c>
      <c r="AK16" s="268">
        <f t="shared" si="19"/>
        <v>888.51266486848931</v>
      </c>
      <c r="AL16" s="419">
        <f t="shared" si="12"/>
        <v>710.81013189479143</v>
      </c>
      <c r="AM16" s="268">
        <f t="shared" si="13"/>
        <v>7272.6701859912646</v>
      </c>
      <c r="AN16" s="288">
        <f t="shared" si="14"/>
        <v>6177.5644064167254</v>
      </c>
    </row>
    <row r="17" spans="1:40" ht="12.75" customHeight="1" x14ac:dyDescent="0.2">
      <c r="A17" s="473">
        <v>3</v>
      </c>
      <c r="B17" s="2617" t="s">
        <v>102</v>
      </c>
      <c r="C17" s="2793" t="s">
        <v>345</v>
      </c>
      <c r="D17" s="474">
        <v>2.2999999999999998</v>
      </c>
      <c r="E17" s="628" t="s">
        <v>35</v>
      </c>
      <c r="F17" s="475" t="s">
        <v>197</v>
      </c>
      <c r="G17" s="441">
        <v>6.3479999999999999</v>
      </c>
      <c r="H17" s="477">
        <v>6.79</v>
      </c>
      <c r="I17" s="476"/>
      <c r="J17" s="444">
        <v>9.56</v>
      </c>
      <c r="K17" s="444">
        <v>0.6</v>
      </c>
      <c r="L17" s="441"/>
      <c r="M17" s="441"/>
      <c r="N17" s="477"/>
      <c r="O17" s="553">
        <f>0.314*I17+0.249*J17+0.025*K17+0.195*L17+0.159*M17+0.06*N17</f>
        <v>2.3954400000000002</v>
      </c>
      <c r="P17" s="441">
        <f>0.4*J17+0.04725*K17</f>
        <v>3.8523500000000004</v>
      </c>
      <c r="Q17" s="478">
        <f t="shared" si="20"/>
        <v>10.477846769069492</v>
      </c>
      <c r="R17" s="451">
        <f t="shared" si="21"/>
        <v>10.908608816714439</v>
      </c>
      <c r="S17" s="468">
        <f t="shared" si="15"/>
        <v>2041.1906862514236</v>
      </c>
      <c r="T17" s="1124">
        <f t="shared" si="10"/>
        <v>1695.9082785747935</v>
      </c>
      <c r="U17" s="1118">
        <v>1</v>
      </c>
      <c r="V17" s="441" t="s">
        <v>191</v>
      </c>
      <c r="W17" s="441">
        <v>10</v>
      </c>
      <c r="X17" s="441">
        <v>11</v>
      </c>
      <c r="Y17" s="441">
        <v>36.75</v>
      </c>
      <c r="Z17" s="441">
        <v>6.3</v>
      </c>
      <c r="AA17" s="451">
        <v>14.3</v>
      </c>
      <c r="AB17" s="441" t="s">
        <v>74</v>
      </c>
      <c r="AC17" s="441">
        <v>12</v>
      </c>
      <c r="AD17" s="545">
        <f t="shared" si="22"/>
        <v>19.313043749999999</v>
      </c>
      <c r="AE17" s="1107">
        <f t="shared" si="4"/>
        <v>29.610446525443329</v>
      </c>
      <c r="AF17" s="552">
        <f t="shared" si="5"/>
        <v>30.051019076083577</v>
      </c>
      <c r="AG17" s="154">
        <f t="shared" si="17"/>
        <v>0.87018455095180403</v>
      </c>
      <c r="AH17" s="653">
        <f t="shared" si="18"/>
        <v>0.88313198917470115</v>
      </c>
      <c r="AI17" s="1199">
        <f t="shared" si="11"/>
        <v>722.28844028464061</v>
      </c>
      <c r="AJ17" s="1200">
        <f t="shared" si="8"/>
        <v>615.61972168602506</v>
      </c>
      <c r="AK17" s="450">
        <f t="shared" si="19"/>
        <v>513.01643473835429</v>
      </c>
      <c r="AL17" s="468">
        <f t="shared" si="12"/>
        <v>410.41314779068335</v>
      </c>
      <c r="AM17" s="468">
        <f t="shared" si="13"/>
        <v>4179.9256168317079</v>
      </c>
      <c r="AN17" s="469">
        <f t="shared" si="14"/>
        <v>3566.8507523362591</v>
      </c>
    </row>
    <row r="18" spans="1:40" ht="12.75" customHeight="1" x14ac:dyDescent="0.2">
      <c r="A18" s="479">
        <v>3</v>
      </c>
      <c r="B18" s="2798"/>
      <c r="C18" s="2794"/>
      <c r="D18" s="480">
        <v>2.2999999999999998</v>
      </c>
      <c r="E18" s="629" t="s">
        <v>35</v>
      </c>
      <c r="F18" s="481" t="s">
        <v>197</v>
      </c>
      <c r="G18" s="436">
        <v>6.3479999999999999</v>
      </c>
      <c r="H18" s="485">
        <v>6.79</v>
      </c>
      <c r="I18" s="483"/>
      <c r="J18" s="484">
        <v>9.56</v>
      </c>
      <c r="K18" s="484">
        <v>0.6</v>
      </c>
      <c r="L18" s="436"/>
      <c r="M18" s="436"/>
      <c r="N18" s="485"/>
      <c r="O18" s="490">
        <f>0.314*I18+0.249*J18+0.025*K18+0.195*L18+0.159*M18+0.06*N18</f>
        <v>2.3954400000000002</v>
      </c>
      <c r="P18" s="436">
        <f>0.4*J18+0.04725*K18</f>
        <v>3.8523500000000004</v>
      </c>
      <c r="Q18" s="434">
        <f t="shared" si="20"/>
        <v>10.477846769069492</v>
      </c>
      <c r="R18" s="437">
        <f t="shared" si="21"/>
        <v>10.908608816714439</v>
      </c>
      <c r="S18" s="466">
        <f t="shared" si="15"/>
        <v>2041.1906862514236</v>
      </c>
      <c r="T18" s="1125">
        <f t="shared" si="10"/>
        <v>1695.9082785747935</v>
      </c>
      <c r="U18" s="1128">
        <v>2</v>
      </c>
      <c r="V18" s="436" t="s">
        <v>191</v>
      </c>
      <c r="W18" s="436">
        <v>10</v>
      </c>
      <c r="X18" s="436">
        <v>11</v>
      </c>
      <c r="Y18" s="436">
        <v>36.75</v>
      </c>
      <c r="Z18" s="436">
        <v>6.3</v>
      </c>
      <c r="AA18" s="437">
        <v>8.1300000000000008</v>
      </c>
      <c r="AB18" s="436" t="s">
        <v>74</v>
      </c>
      <c r="AC18" s="436">
        <v>12</v>
      </c>
      <c r="AD18" s="546">
        <f t="shared" si="22"/>
        <v>10.980073125000001</v>
      </c>
      <c r="AE18" s="924">
        <f t="shared" si="4"/>
        <v>21.315451122311131</v>
      </c>
      <c r="AF18" s="546">
        <f t="shared" si="5"/>
        <v>21.754707871863847</v>
      </c>
      <c r="AG18" s="172">
        <f t="shared" si="17"/>
        <v>0.62641325747200061</v>
      </c>
      <c r="AH18" s="657">
        <f t="shared" si="18"/>
        <v>0.63932202725477427</v>
      </c>
      <c r="AI18" s="1201">
        <f t="shared" si="11"/>
        <v>1003.3699551687133</v>
      </c>
      <c r="AJ18" s="1202">
        <f t="shared" si="8"/>
        <v>850.39064229066116</v>
      </c>
      <c r="AK18" s="435">
        <f t="shared" ref="AK18:AK28" si="23">AJ18/1.2</f>
        <v>708.65886857555097</v>
      </c>
      <c r="AL18" s="500">
        <f t="shared" si="12"/>
        <v>566.92709486044077</v>
      </c>
      <c r="AM18" s="435">
        <f t="shared" si="13"/>
        <v>5806.5608486219226</v>
      </c>
      <c r="AN18" s="501">
        <f t="shared" si="14"/>
        <v>4927.0944308394728</v>
      </c>
    </row>
    <row r="19" spans="1:40" ht="12.75" customHeight="1" x14ac:dyDescent="0.2">
      <c r="A19" s="479">
        <v>3</v>
      </c>
      <c r="B19" s="2799" t="s">
        <v>155</v>
      </c>
      <c r="C19" s="2795" t="s">
        <v>345</v>
      </c>
      <c r="D19" s="480">
        <v>2.2999999999999998</v>
      </c>
      <c r="E19" s="629" t="s">
        <v>35</v>
      </c>
      <c r="F19" s="481" t="s">
        <v>197</v>
      </c>
      <c r="G19" s="436">
        <v>6.3479999999999999</v>
      </c>
      <c r="H19" s="485">
        <v>6.79</v>
      </c>
      <c r="I19" s="483"/>
      <c r="J19" s="484">
        <v>9.2219999999999995</v>
      </c>
      <c r="K19" s="484">
        <v>0.6</v>
      </c>
      <c r="L19" s="436"/>
      <c r="M19" s="436"/>
      <c r="N19" s="485"/>
      <c r="O19" s="490">
        <f>0.314*I19+0.249*J19+0.025*K19+0.195*L19+0.159*M19+0.06*N19</f>
        <v>2.3112780000000002</v>
      </c>
      <c r="P19" s="436">
        <f>0.4*J19+0.04725*K19</f>
        <v>3.7171500000000002</v>
      </c>
      <c r="Q19" s="434">
        <f t="shared" si="20"/>
        <v>10.327112399687726</v>
      </c>
      <c r="R19" s="437">
        <f t="shared" si="21"/>
        <v>10.758355223535984</v>
      </c>
      <c r="S19" s="466">
        <f t="shared" si="15"/>
        <v>2070.9838732500803</v>
      </c>
      <c r="T19" s="1125">
        <f t="shared" si="10"/>
        <v>1719.5937125711996</v>
      </c>
      <c r="U19" s="1128">
        <v>1</v>
      </c>
      <c r="V19" s="436" t="s">
        <v>191</v>
      </c>
      <c r="W19" s="436">
        <v>10</v>
      </c>
      <c r="X19" s="436">
        <v>11</v>
      </c>
      <c r="Y19" s="436">
        <v>35</v>
      </c>
      <c r="Z19" s="436">
        <v>6.3</v>
      </c>
      <c r="AA19" s="437">
        <v>8.1199999999999992</v>
      </c>
      <c r="AB19" s="436" t="s">
        <v>103</v>
      </c>
      <c r="AC19" s="436"/>
      <c r="AD19" s="546">
        <f t="shared" si="22"/>
        <v>9.9469999999999992</v>
      </c>
      <c r="AE19" s="924">
        <f t="shared" si="4"/>
        <v>20.145176931856017</v>
      </c>
      <c r="AF19" s="546">
        <f t="shared" si="5"/>
        <v>20.584320688713142</v>
      </c>
      <c r="AG19" s="172">
        <f t="shared" si="17"/>
        <v>0.65270373259213488</v>
      </c>
      <c r="AH19" s="657">
        <f t="shared" si="18"/>
        <v>0.66693199031430572</v>
      </c>
      <c r="AI19" s="1201">
        <f t="shared" si="11"/>
        <v>1061.657751100415</v>
      </c>
      <c r="AJ19" s="1202">
        <f t="shared" si="8"/>
        <v>898.74231361659542</v>
      </c>
      <c r="AK19" s="435">
        <f t="shared" si="23"/>
        <v>748.9519280138295</v>
      </c>
      <c r="AL19" s="500">
        <f t="shared" si="12"/>
        <v>599.16154241106358</v>
      </c>
      <c r="AM19" s="435">
        <f t="shared" si="13"/>
        <v>5572.6764139213874</v>
      </c>
      <c r="AN19" s="501">
        <f t="shared" si="14"/>
        <v>4723.1202667538801</v>
      </c>
    </row>
    <row r="20" spans="1:40" ht="12.75" customHeight="1" x14ac:dyDescent="0.2">
      <c r="A20" s="479">
        <v>3</v>
      </c>
      <c r="B20" s="2798"/>
      <c r="C20" s="2796"/>
      <c r="D20" s="480">
        <v>2.2999999999999998</v>
      </c>
      <c r="E20" s="629" t="s">
        <v>35</v>
      </c>
      <c r="F20" s="481" t="s">
        <v>197</v>
      </c>
      <c r="G20" s="436">
        <v>6.3479999999999999</v>
      </c>
      <c r="H20" s="485">
        <v>6.79</v>
      </c>
      <c r="I20" s="483"/>
      <c r="J20" s="484">
        <v>9.2219999999999995</v>
      </c>
      <c r="K20" s="484">
        <v>0.6</v>
      </c>
      <c r="L20" s="436"/>
      <c r="M20" s="436"/>
      <c r="N20" s="485"/>
      <c r="O20" s="490">
        <f>0.314*I20+0.249*J20+0.025*K20+0.195*L20+0.159*M20+0.06*N20</f>
        <v>2.3112780000000002</v>
      </c>
      <c r="P20" s="436">
        <f>0.4*J20+0.04725*K20</f>
        <v>3.7171500000000002</v>
      </c>
      <c r="Q20" s="434">
        <f t="shared" si="20"/>
        <v>10.327112399687726</v>
      </c>
      <c r="R20" s="437">
        <f t="shared" si="21"/>
        <v>10.758355223535984</v>
      </c>
      <c r="S20" s="466">
        <f t="shared" si="15"/>
        <v>2070.9838732500803</v>
      </c>
      <c r="T20" s="1125">
        <f t="shared" si="10"/>
        <v>1719.5937125711996</v>
      </c>
      <c r="U20" s="1128">
        <v>2</v>
      </c>
      <c r="V20" s="436" t="s">
        <v>191</v>
      </c>
      <c r="W20" s="436">
        <v>10</v>
      </c>
      <c r="X20" s="436">
        <v>11</v>
      </c>
      <c r="Y20" s="436">
        <v>35</v>
      </c>
      <c r="Z20" s="436">
        <v>6.3</v>
      </c>
      <c r="AA20" s="437">
        <v>8.0500000000000007</v>
      </c>
      <c r="AB20" s="436" t="s">
        <v>104</v>
      </c>
      <c r="AC20" s="436"/>
      <c r="AD20" s="546">
        <f t="shared" si="22"/>
        <v>9.8612500000000001</v>
      </c>
      <c r="AE20" s="924">
        <f t="shared" si="4"/>
        <v>20.059995587070404</v>
      </c>
      <c r="AF20" s="546">
        <f t="shared" si="5"/>
        <v>20.499115213913111</v>
      </c>
      <c r="AG20" s="172">
        <f t="shared" si="17"/>
        <v>0.64994385702108104</v>
      </c>
      <c r="AH20" s="657">
        <f t="shared" si="18"/>
        <v>0.66417133293078479</v>
      </c>
      <c r="AI20" s="1201">
        <f t="shared" si="11"/>
        <v>1066.1658993972717</v>
      </c>
      <c r="AJ20" s="1202">
        <f t="shared" si="8"/>
        <v>902.47797560763615</v>
      </c>
      <c r="AK20" s="435">
        <f t="shared" si="23"/>
        <v>752.06497967303017</v>
      </c>
      <c r="AL20" s="500">
        <f t="shared" si="12"/>
        <v>601.65198373842406</v>
      </c>
      <c r="AM20" s="435">
        <f t="shared" si="13"/>
        <v>5596.3398324367363</v>
      </c>
      <c r="AN20" s="501">
        <f t="shared" si="14"/>
        <v>4742.7521240641545</v>
      </c>
    </row>
    <row r="21" spans="1:40" x14ac:dyDescent="0.2">
      <c r="A21" s="479">
        <v>3</v>
      </c>
      <c r="B21" s="2799" t="s">
        <v>154</v>
      </c>
      <c r="C21" s="2794" t="s">
        <v>341</v>
      </c>
      <c r="D21" s="486">
        <v>1.2</v>
      </c>
      <c r="E21" s="629" t="s">
        <v>35</v>
      </c>
      <c r="F21" s="481" t="s">
        <v>46</v>
      </c>
      <c r="G21" s="2467">
        <f>Мартыновская!G15</f>
        <v>4.9020181386774881</v>
      </c>
      <c r="H21" s="2458">
        <f>Мартыновская!H15</f>
        <v>5.2862861120779669</v>
      </c>
      <c r="I21" s="487"/>
      <c r="J21" s="484">
        <v>10.4</v>
      </c>
      <c r="K21" s="488"/>
      <c r="L21" s="489"/>
      <c r="M21" s="436"/>
      <c r="N21" s="485"/>
      <c r="O21" s="490">
        <f>0.314*I21+0.249*J21+0.195*L21+0.159*M21+0.06*N21</f>
        <v>2.5895999999999999</v>
      </c>
      <c r="P21" s="436">
        <f>0.4*SUM(I21:N21)</f>
        <v>4.16</v>
      </c>
      <c r="Q21" s="434">
        <f t="shared" si="20"/>
        <v>9.4247652971158811</v>
      </c>
      <c r="R21" s="437">
        <f t="shared" si="21"/>
        <v>9.7948123754994452</v>
      </c>
      <c r="S21" s="435">
        <f t="shared" ref="S21:S28" si="24">37000/1.73/SQRT(POWER((G21+P21),2)+O21*O21)</f>
        <v>2269.2642800918393</v>
      </c>
      <c r="T21" s="500">
        <f t="shared" ref="T21:T28" si="25">37000/2/SQRT(O21*O21+POWER((H21+P21),2))</f>
        <v>1888.754913394313</v>
      </c>
      <c r="U21" s="1128">
        <v>1</v>
      </c>
      <c r="V21" s="436" t="s">
        <v>191</v>
      </c>
      <c r="W21" s="436">
        <v>10</v>
      </c>
      <c r="X21" s="436">
        <v>11</v>
      </c>
      <c r="Y21" s="436">
        <v>36.75</v>
      </c>
      <c r="Z21" s="436">
        <v>6.3</v>
      </c>
      <c r="AA21" s="437">
        <v>8.5</v>
      </c>
      <c r="AB21" s="491"/>
      <c r="AC21" s="436">
        <v>12</v>
      </c>
      <c r="AD21" s="557">
        <f t="shared" si="22"/>
        <v>11.47978125</v>
      </c>
      <c r="AE21" s="1139">
        <f t="shared" ref="AE21:AE28" si="26">SQRT(POWER(O21,2)+POWER(P21+AD21+G21,2))</f>
        <v>20.704384808167347</v>
      </c>
      <c r="AF21" s="557">
        <f t="shared" ref="AF21:AF28" si="27">SQRT(POWER(O21,2)+POWER(P21+AD21+H21,2))</f>
        <v>21.085690014847149</v>
      </c>
      <c r="AG21" s="172">
        <f t="shared" si="17"/>
        <v>0.60845539028083639</v>
      </c>
      <c r="AH21" s="657">
        <f t="shared" si="18"/>
        <v>0.61966109431387539</v>
      </c>
      <c r="AI21" s="1201">
        <f t="shared" si="11"/>
        <v>1032.9832755309631</v>
      </c>
      <c r="AJ21" s="1202">
        <f t="shared" si="8"/>
        <v>877.3722836185832</v>
      </c>
      <c r="AK21" s="502">
        <f t="shared" si="23"/>
        <v>731.1435696821527</v>
      </c>
      <c r="AL21" s="503">
        <f t="shared" ref="AL21:AL28" si="28">AJ21/1.5</f>
        <v>584.91485574572209</v>
      </c>
      <c r="AM21" s="435">
        <f t="shared" si="13"/>
        <v>5977.9348724576521</v>
      </c>
      <c r="AN21" s="501">
        <f t="shared" si="14"/>
        <v>5083.4238729928047</v>
      </c>
    </row>
    <row r="22" spans="1:40" ht="13.5" thickBot="1" x14ac:dyDescent="0.25">
      <c r="A22" s="492">
        <v>3</v>
      </c>
      <c r="B22" s="2618"/>
      <c r="C22" s="2797"/>
      <c r="D22" s="493">
        <v>1.2</v>
      </c>
      <c r="E22" s="630" t="s">
        <v>35</v>
      </c>
      <c r="F22" s="2401" t="s">
        <v>46</v>
      </c>
      <c r="G22" s="2467">
        <f>Мартыновская!G16</f>
        <v>4.8982573492001933</v>
      </c>
      <c r="H22" s="2458">
        <f>Мартыновская!H16</f>
        <v>5.2312064066132784</v>
      </c>
      <c r="I22" s="495"/>
      <c r="J22" s="459">
        <v>10.4</v>
      </c>
      <c r="K22" s="496"/>
      <c r="L22" s="497"/>
      <c r="M22" s="456"/>
      <c r="N22" s="494"/>
      <c r="O22" s="462">
        <f>0.314*I22+0.249*J22+0.195*L22+0.159*M22+0.06*N22</f>
        <v>2.5895999999999999</v>
      </c>
      <c r="P22" s="456">
        <f>0.4*SUM(I22:N22)</f>
        <v>4.16</v>
      </c>
      <c r="Q22" s="463">
        <f t="shared" si="20"/>
        <v>9.42114931228347</v>
      </c>
      <c r="R22" s="464">
        <f t="shared" si="21"/>
        <v>9.7417034409601229</v>
      </c>
      <c r="S22" s="465">
        <f t="shared" si="24"/>
        <v>2270.1352593052611</v>
      </c>
      <c r="T22" s="504">
        <f t="shared" si="25"/>
        <v>1899.0518559838931</v>
      </c>
      <c r="U22" s="1119">
        <v>2</v>
      </c>
      <c r="V22" s="456" t="s">
        <v>191</v>
      </c>
      <c r="W22" s="456">
        <v>10</v>
      </c>
      <c r="X22" s="456">
        <v>11</v>
      </c>
      <c r="Y22" s="456">
        <v>36.75</v>
      </c>
      <c r="Z22" s="456">
        <v>6.3</v>
      </c>
      <c r="AA22" s="464">
        <v>8.11</v>
      </c>
      <c r="AB22" s="498"/>
      <c r="AC22" s="456">
        <v>12</v>
      </c>
      <c r="AD22" s="547">
        <f t="shared" si="22"/>
        <v>10.953061875</v>
      </c>
      <c r="AE22" s="1108">
        <f t="shared" si="26"/>
        <v>20.178179433557535</v>
      </c>
      <c r="AF22" s="547">
        <f t="shared" si="27"/>
        <v>20.508419736153638</v>
      </c>
      <c r="AG22" s="190">
        <f t="shared" si="17"/>
        <v>0.59299139559842551</v>
      </c>
      <c r="AH22" s="662">
        <f t="shared" si="18"/>
        <v>0.60269641673594365</v>
      </c>
      <c r="AI22" s="1203">
        <f t="shared" si="11"/>
        <v>1059.9213525391626</v>
      </c>
      <c r="AJ22" s="1204">
        <f t="shared" si="8"/>
        <v>902.0685278538034</v>
      </c>
      <c r="AK22" s="465">
        <f t="shared" si="23"/>
        <v>751.72377321150282</v>
      </c>
      <c r="AL22" s="504">
        <f t="shared" si="28"/>
        <v>601.37901856920223</v>
      </c>
      <c r="AM22" s="465">
        <f t="shared" si="13"/>
        <v>6133.8271059127319</v>
      </c>
      <c r="AN22" s="471">
        <f t="shared" si="14"/>
        <v>5226.5119096934895</v>
      </c>
    </row>
    <row r="23" spans="1:40" ht="12.75" customHeight="1" x14ac:dyDescent="0.2">
      <c r="A23" s="714">
        <v>3</v>
      </c>
      <c r="B23" s="2604" t="s">
        <v>102</v>
      </c>
      <c r="C23" s="2787" t="s">
        <v>345</v>
      </c>
      <c r="D23" s="715">
        <v>2.2999999999999998</v>
      </c>
      <c r="E23" s="716" t="s">
        <v>35</v>
      </c>
      <c r="F23" s="717" t="s">
        <v>100</v>
      </c>
      <c r="G23" s="2463">
        <f>'СР6 перевод на Баграс'!G5</f>
        <v>8.2869415032183689</v>
      </c>
      <c r="H23" s="2464">
        <f>'СР6 перевод на Баграс'!H5</f>
        <v>9.0895455227238635</v>
      </c>
      <c r="I23" s="755"/>
      <c r="J23" s="718">
        <v>18.920000000000002</v>
      </c>
      <c r="K23" s="718"/>
      <c r="L23" s="599"/>
      <c r="M23" s="599"/>
      <c r="N23" s="719"/>
      <c r="O23" s="598">
        <f>0.314*I23+0.249*J23+0.025*K23+0.195*L23+0.159*M23+0.06*N23</f>
        <v>4.7110800000000008</v>
      </c>
      <c r="P23" s="599">
        <f>0.4*J23+0.04725*K23</f>
        <v>7.5680000000000014</v>
      </c>
      <c r="Q23" s="600">
        <f t="shared" ref="Q23:Q28" si="29">SQRT(POWER(O23,2)+POWER(P23+G23,2))</f>
        <v>16.540055768856295</v>
      </c>
      <c r="R23" s="601">
        <f t="shared" ref="R23:R28" si="30">SQRT(POWER(O23,2)+POWER(P23+H23,2))</f>
        <v>17.310924227435631</v>
      </c>
      <c r="S23" s="602">
        <f t="shared" si="24"/>
        <v>1293.0599228851995</v>
      </c>
      <c r="T23" s="1105">
        <f t="shared" si="25"/>
        <v>1068.6893291739925</v>
      </c>
      <c r="U23" s="1120">
        <v>1</v>
      </c>
      <c r="V23" s="599" t="s">
        <v>191</v>
      </c>
      <c r="W23" s="599">
        <v>10</v>
      </c>
      <c r="X23" s="599">
        <v>11</v>
      </c>
      <c r="Y23" s="599">
        <v>36.75</v>
      </c>
      <c r="Z23" s="599">
        <v>6.3</v>
      </c>
      <c r="AA23" s="601">
        <v>14.3</v>
      </c>
      <c r="AB23" s="599" t="s">
        <v>74</v>
      </c>
      <c r="AC23" s="599">
        <v>12</v>
      </c>
      <c r="AD23" s="603">
        <f t="shared" ref="AD23:AD28" si="31">AA23/100*Y23*Y23/W23</f>
        <v>19.313043749999999</v>
      </c>
      <c r="AE23" s="1140">
        <f t="shared" si="26"/>
        <v>35.482128762758649</v>
      </c>
      <c r="AF23" s="720">
        <f t="shared" si="27"/>
        <v>36.277783385887801</v>
      </c>
      <c r="AG23" s="154">
        <f t="shared" ref="AG23:AG28" si="32">SQRT(POWER((AD23+P23+G23),2)+POWER(O23,2))*POWER(6.3/Y23,2)</f>
        <v>1.0427401105790297</v>
      </c>
      <c r="AH23" s="653">
        <f t="shared" ref="AH23:AH28" si="33">SQRT(POWER((H23+P23+AD23),2)+POWER(O23,2))*POWER(6.3/Y23,2)</f>
        <v>1.0661226137893558</v>
      </c>
      <c r="AI23" s="831">
        <f t="shared" si="11"/>
        <v>602.76212230653687</v>
      </c>
      <c r="AJ23" s="602">
        <f t="shared" si="8"/>
        <v>509.95397936017702</v>
      </c>
      <c r="AK23" s="748">
        <f t="shared" si="23"/>
        <v>424.96164946681421</v>
      </c>
      <c r="AL23" s="602">
        <f t="shared" si="28"/>
        <v>339.96931957345134</v>
      </c>
      <c r="AM23" s="602">
        <f t="shared" si="13"/>
        <v>3488.219796085968</v>
      </c>
      <c r="AN23" s="749">
        <f t="shared" si="14"/>
        <v>2954.6320087929175</v>
      </c>
    </row>
    <row r="24" spans="1:40" ht="12.75" customHeight="1" x14ac:dyDescent="0.2">
      <c r="A24" s="721">
        <v>3</v>
      </c>
      <c r="B24" s="2786"/>
      <c r="C24" s="2788"/>
      <c r="D24" s="722">
        <v>2.2999999999999998</v>
      </c>
      <c r="E24" s="723" t="s">
        <v>35</v>
      </c>
      <c r="F24" s="724" t="s">
        <v>100</v>
      </c>
      <c r="G24" s="2465">
        <f>'СР6 перевод на Баграс'!G6</f>
        <v>8.2967555031037516</v>
      </c>
      <c r="H24" s="2466">
        <f>'СР6 перевод на Баграс'!H6</f>
        <v>9.1031996394772428</v>
      </c>
      <c r="I24" s="756"/>
      <c r="J24" s="726">
        <v>18.920000000000002</v>
      </c>
      <c r="K24" s="726"/>
      <c r="L24" s="725"/>
      <c r="M24" s="725"/>
      <c r="N24" s="727"/>
      <c r="O24" s="728">
        <f>0.314*I24+0.249*J24+0.025*K24+0.195*L24+0.159*M24+0.06*N24</f>
        <v>4.7110800000000008</v>
      </c>
      <c r="P24" s="725">
        <f>0.4*J24+0.04725*K24</f>
        <v>7.5680000000000014</v>
      </c>
      <c r="Q24" s="729">
        <f t="shared" si="29"/>
        <v>16.549463494012755</v>
      </c>
      <c r="R24" s="730">
        <f t="shared" si="30"/>
        <v>17.324063385525527</v>
      </c>
      <c r="S24" s="619">
        <f t="shared" si="24"/>
        <v>1292.3248687023411</v>
      </c>
      <c r="T24" s="1137">
        <f t="shared" si="25"/>
        <v>1067.878798888313</v>
      </c>
      <c r="U24" s="1142">
        <v>2</v>
      </c>
      <c r="V24" s="725" t="s">
        <v>191</v>
      </c>
      <c r="W24" s="725">
        <v>10</v>
      </c>
      <c r="X24" s="725">
        <v>11</v>
      </c>
      <c r="Y24" s="725">
        <v>36.75</v>
      </c>
      <c r="Z24" s="725">
        <v>6.3</v>
      </c>
      <c r="AA24" s="730">
        <v>8.1300000000000008</v>
      </c>
      <c r="AB24" s="725" t="s">
        <v>74</v>
      </c>
      <c r="AC24" s="725">
        <v>12</v>
      </c>
      <c r="AD24" s="731">
        <f t="shared" si="31"/>
        <v>10.980073125000001</v>
      </c>
      <c r="AE24" s="939">
        <f t="shared" si="26"/>
        <v>27.25507473551777</v>
      </c>
      <c r="AF24" s="731">
        <f t="shared" si="27"/>
        <v>28.049726563050861</v>
      </c>
      <c r="AG24" s="172">
        <f t="shared" si="32"/>
        <v>0.8009654616152162</v>
      </c>
      <c r="AH24" s="657">
        <f t="shared" si="33"/>
        <v>0.82431849491414777</v>
      </c>
      <c r="AI24" s="951">
        <f t="shared" si="11"/>
        <v>784.70829541051046</v>
      </c>
      <c r="AJ24" s="736">
        <f t="shared" si="8"/>
        <v>659.54297124484435</v>
      </c>
      <c r="AK24" s="736">
        <f t="shared" si="23"/>
        <v>549.61914270403702</v>
      </c>
      <c r="AL24" s="750">
        <f t="shared" si="28"/>
        <v>439.69531416322957</v>
      </c>
      <c r="AM24" s="736">
        <f t="shared" si="13"/>
        <v>4541.1529837500093</v>
      </c>
      <c r="AN24" s="751">
        <f t="shared" si="14"/>
        <v>3821.3384989355</v>
      </c>
    </row>
    <row r="25" spans="1:40" ht="12.75" customHeight="1" x14ac:dyDescent="0.2">
      <c r="A25" s="721">
        <v>3</v>
      </c>
      <c r="B25" s="2789" t="s">
        <v>155</v>
      </c>
      <c r="C25" s="2790" t="s">
        <v>345</v>
      </c>
      <c r="D25" s="722">
        <v>2.2999999999999998</v>
      </c>
      <c r="E25" s="723" t="s">
        <v>35</v>
      </c>
      <c r="F25" s="724" t="s">
        <v>100</v>
      </c>
      <c r="G25" s="2467">
        <f>'СР6 перевод на Баграс'!G5</f>
        <v>8.2869415032183689</v>
      </c>
      <c r="H25" s="2458">
        <f>'СР6 перевод на Баграс'!H5</f>
        <v>9.0895455227238635</v>
      </c>
      <c r="I25" s="756"/>
      <c r="J25" s="726">
        <v>18.582000000000001</v>
      </c>
      <c r="K25" s="726"/>
      <c r="L25" s="725"/>
      <c r="M25" s="725"/>
      <c r="N25" s="727"/>
      <c r="O25" s="728">
        <f>0.314*I25+0.249*J25+0.025*K25+0.195*L25+0.159*M25+0.06*N25</f>
        <v>4.6269179999999999</v>
      </c>
      <c r="P25" s="725">
        <f>0.4*J25+0.04725*K25</f>
        <v>7.4328000000000003</v>
      </c>
      <c r="Q25" s="729">
        <f t="shared" si="29"/>
        <v>16.386538472378177</v>
      </c>
      <c r="R25" s="730">
        <f t="shared" si="30"/>
        <v>17.157979827211516</v>
      </c>
      <c r="S25" s="619">
        <f t="shared" si="24"/>
        <v>1305.1739556249481</v>
      </c>
      <c r="T25" s="1137">
        <f t="shared" si="25"/>
        <v>1078.2155117504055</v>
      </c>
      <c r="U25" s="1142">
        <v>1</v>
      </c>
      <c r="V25" s="725" t="s">
        <v>191</v>
      </c>
      <c r="W25" s="725">
        <v>10</v>
      </c>
      <c r="X25" s="725">
        <v>11</v>
      </c>
      <c r="Y25" s="725">
        <v>35</v>
      </c>
      <c r="Z25" s="725">
        <v>6.3</v>
      </c>
      <c r="AA25" s="730">
        <v>8.1199999999999992</v>
      </c>
      <c r="AB25" s="725" t="s">
        <v>103</v>
      </c>
      <c r="AC25" s="725"/>
      <c r="AD25" s="731">
        <f t="shared" si="31"/>
        <v>9.9469999999999992</v>
      </c>
      <c r="AE25" s="939">
        <f t="shared" si="26"/>
        <v>26.080452250138539</v>
      </c>
      <c r="AF25" s="731">
        <f t="shared" si="27"/>
        <v>26.870701936869192</v>
      </c>
      <c r="AG25" s="172">
        <f t="shared" si="32"/>
        <v>0.84500665290448862</v>
      </c>
      <c r="AH25" s="657">
        <f t="shared" si="33"/>
        <v>0.87061074275456174</v>
      </c>
      <c r="AI25" s="951">
        <f t="shared" si="11"/>
        <v>820.05032090195482</v>
      </c>
      <c r="AJ25" s="736">
        <f t="shared" si="8"/>
        <v>688.48220055674165</v>
      </c>
      <c r="AK25" s="736">
        <f t="shared" si="23"/>
        <v>573.73516713061804</v>
      </c>
      <c r="AL25" s="750">
        <f t="shared" si="28"/>
        <v>458.98813370449443</v>
      </c>
      <c r="AM25" s="736">
        <f t="shared" si="13"/>
        <v>4304.4710753369282</v>
      </c>
      <c r="AN25" s="751">
        <f t="shared" si="14"/>
        <v>3618.1497026255192</v>
      </c>
    </row>
    <row r="26" spans="1:40" ht="12.75" customHeight="1" x14ac:dyDescent="0.2">
      <c r="A26" s="721">
        <v>3</v>
      </c>
      <c r="B26" s="2786"/>
      <c r="C26" s="2791"/>
      <c r="D26" s="722">
        <v>2.2999999999999998</v>
      </c>
      <c r="E26" s="723" t="s">
        <v>35</v>
      </c>
      <c r="F26" s="724" t="s">
        <v>100</v>
      </c>
      <c r="G26" s="2467">
        <f>'СР6 перевод на Баграс'!G6</f>
        <v>8.2967555031037516</v>
      </c>
      <c r="H26" s="2458">
        <f>'СР6 перевод на Баграс'!H6</f>
        <v>9.1031996394772428</v>
      </c>
      <c r="I26" s="756"/>
      <c r="J26" s="726">
        <v>18.582000000000001</v>
      </c>
      <c r="K26" s="726"/>
      <c r="L26" s="725"/>
      <c r="M26" s="725"/>
      <c r="N26" s="727"/>
      <c r="O26" s="728">
        <f>0.314*I26+0.249*J26+0.025*K26+0.195*L26+0.159*M26+0.06*N26</f>
        <v>4.6269179999999999</v>
      </c>
      <c r="P26" s="725">
        <f>0.4*J26+0.04725*K26</f>
        <v>7.4328000000000003</v>
      </c>
      <c r="Q26" s="729">
        <f t="shared" si="29"/>
        <v>16.395953357580204</v>
      </c>
      <c r="R26" s="730">
        <f t="shared" si="30"/>
        <v>17.17112850850274</v>
      </c>
      <c r="S26" s="619">
        <f t="shared" si="24"/>
        <v>1304.4244985672892</v>
      </c>
      <c r="T26" s="1137">
        <f t="shared" si="25"/>
        <v>1077.3898751523077</v>
      </c>
      <c r="U26" s="1142">
        <v>2</v>
      </c>
      <c r="V26" s="725" t="s">
        <v>191</v>
      </c>
      <c r="W26" s="725">
        <v>10</v>
      </c>
      <c r="X26" s="725">
        <v>11</v>
      </c>
      <c r="Y26" s="725">
        <v>35</v>
      </c>
      <c r="Z26" s="725">
        <v>6.3</v>
      </c>
      <c r="AA26" s="730">
        <v>8.0500000000000007</v>
      </c>
      <c r="AB26" s="725" t="s">
        <v>104</v>
      </c>
      <c r="AC26" s="725"/>
      <c r="AD26" s="731">
        <f t="shared" si="31"/>
        <v>9.8612500000000001</v>
      </c>
      <c r="AE26" s="939">
        <f t="shared" si="26"/>
        <v>26.005724302091824</v>
      </c>
      <c r="AF26" s="731">
        <f t="shared" si="27"/>
        <v>26.799685794941801</v>
      </c>
      <c r="AG26" s="172">
        <f t="shared" si="32"/>
        <v>0.84258546738777507</v>
      </c>
      <c r="AH26" s="657">
        <f t="shared" si="33"/>
        <v>0.86830981975611443</v>
      </c>
      <c r="AI26" s="951">
        <f t="shared" si="11"/>
        <v>822.40675124260576</v>
      </c>
      <c r="AJ26" s="736">
        <f t="shared" si="8"/>
        <v>690.30660066513565</v>
      </c>
      <c r="AK26" s="736">
        <f t="shared" si="23"/>
        <v>575.25550055427971</v>
      </c>
      <c r="AL26" s="750">
        <f t="shared" si="28"/>
        <v>460.20440044342376</v>
      </c>
      <c r="AM26" s="736">
        <f t="shared" si="13"/>
        <v>4316.8400556102633</v>
      </c>
      <c r="AN26" s="751">
        <f t="shared" si="14"/>
        <v>3627.7373908828449</v>
      </c>
    </row>
    <row r="27" spans="1:40" x14ac:dyDescent="0.2">
      <c r="A27" s="721">
        <v>3</v>
      </c>
      <c r="B27" s="2789" t="s">
        <v>154</v>
      </c>
      <c r="C27" s="2788" t="s">
        <v>341</v>
      </c>
      <c r="D27" s="733">
        <v>2.2999999999999998</v>
      </c>
      <c r="E27" s="723" t="s">
        <v>35</v>
      </c>
      <c r="F27" s="724" t="s">
        <v>100</v>
      </c>
      <c r="G27" s="2467">
        <f>'СР6 перевод на Баграс'!G5</f>
        <v>8.2869415032183689</v>
      </c>
      <c r="H27" s="2458">
        <f>'СР6 перевод на Баграс'!H5</f>
        <v>9.0895455227238635</v>
      </c>
      <c r="I27" s="757"/>
      <c r="J27" s="726">
        <v>19.739999999999998</v>
      </c>
      <c r="K27" s="734"/>
      <c r="L27" s="735"/>
      <c r="M27" s="725"/>
      <c r="N27" s="727"/>
      <c r="O27" s="728">
        <f>0.314*I27+0.249*J27+0.195*L27+0.159*M27+0.06*N27</f>
        <v>4.91526</v>
      </c>
      <c r="P27" s="725">
        <f>0.4*SUM(I27:N27)</f>
        <v>7.8959999999999999</v>
      </c>
      <c r="Q27" s="729">
        <f t="shared" si="29"/>
        <v>16.912935184768717</v>
      </c>
      <c r="R27" s="730">
        <f t="shared" si="30"/>
        <v>17.682435849512498</v>
      </c>
      <c r="S27" s="736">
        <f t="shared" si="24"/>
        <v>1264.5518358194245</v>
      </c>
      <c r="T27" s="750">
        <f t="shared" si="25"/>
        <v>1046.23594607923</v>
      </c>
      <c r="U27" s="1142">
        <v>1</v>
      </c>
      <c r="V27" s="725" t="s">
        <v>191</v>
      </c>
      <c r="W27" s="725">
        <v>10</v>
      </c>
      <c r="X27" s="725">
        <v>11</v>
      </c>
      <c r="Y27" s="725">
        <v>36.75</v>
      </c>
      <c r="Z27" s="725">
        <v>6.3</v>
      </c>
      <c r="AA27" s="730">
        <v>8.5</v>
      </c>
      <c r="AB27" s="737"/>
      <c r="AC27" s="725">
        <v>12</v>
      </c>
      <c r="AD27" s="738">
        <f t="shared" si="31"/>
        <v>11.47978125</v>
      </c>
      <c r="AE27" s="1141">
        <f t="shared" si="26"/>
        <v>28.096014147722542</v>
      </c>
      <c r="AF27" s="738">
        <f t="shared" si="27"/>
        <v>28.886581818303632</v>
      </c>
      <c r="AG27" s="172">
        <f t="shared" si="32"/>
        <v>0.82567878311674414</v>
      </c>
      <c r="AH27" s="657">
        <f t="shared" si="33"/>
        <v>0.84891179221137214</v>
      </c>
      <c r="AI27" s="951">
        <f t="shared" si="11"/>
        <v>761.22125809535396</v>
      </c>
      <c r="AJ27" s="736">
        <f t="shared" si="8"/>
        <v>640.43576067133358</v>
      </c>
      <c r="AK27" s="752">
        <f t="shared" si="23"/>
        <v>533.69646722611139</v>
      </c>
      <c r="AL27" s="753">
        <f t="shared" si="28"/>
        <v>426.95717378088904</v>
      </c>
      <c r="AM27" s="736">
        <f t="shared" si="13"/>
        <v>4405.232119644229</v>
      </c>
      <c r="AN27" s="751">
        <f t="shared" si="14"/>
        <v>3710.6328701058678</v>
      </c>
    </row>
    <row r="28" spans="1:40" ht="13.5" thickBot="1" x14ac:dyDescent="0.25">
      <c r="A28" s="739">
        <v>3</v>
      </c>
      <c r="B28" s="2605"/>
      <c r="C28" s="2792"/>
      <c r="D28" s="740">
        <v>2.2999999999999998</v>
      </c>
      <c r="E28" s="741" t="s">
        <v>35</v>
      </c>
      <c r="F28" s="742" t="s">
        <v>100</v>
      </c>
      <c r="G28" s="2461">
        <f>'СР6 перевод на Баграс'!G6</f>
        <v>8.2967555031037516</v>
      </c>
      <c r="H28" s="2468">
        <f>'СР6 перевод на Баграс'!H6</f>
        <v>9.1031996394772428</v>
      </c>
      <c r="I28" s="758"/>
      <c r="J28" s="744">
        <v>19.739999999999998</v>
      </c>
      <c r="K28" s="745"/>
      <c r="L28" s="746"/>
      <c r="M28" s="608"/>
      <c r="N28" s="743"/>
      <c r="O28" s="613">
        <f>0.314*I28+0.249*J28+0.195*L28+0.159*M28+0.06*N28</f>
        <v>4.91526</v>
      </c>
      <c r="P28" s="608">
        <f>0.4*SUM(I28:N28)</f>
        <v>7.8959999999999999</v>
      </c>
      <c r="Q28" s="614">
        <f t="shared" si="29"/>
        <v>16.922325834556453</v>
      </c>
      <c r="R28" s="615">
        <f t="shared" si="30"/>
        <v>17.695552244855293</v>
      </c>
      <c r="S28" s="616">
        <f t="shared" si="24"/>
        <v>1263.8501022903154</v>
      </c>
      <c r="T28" s="754">
        <f t="shared" si="25"/>
        <v>1045.4604492707249</v>
      </c>
      <c r="U28" s="1121">
        <v>2</v>
      </c>
      <c r="V28" s="608" t="s">
        <v>191</v>
      </c>
      <c r="W28" s="608">
        <v>10</v>
      </c>
      <c r="X28" s="608">
        <v>11</v>
      </c>
      <c r="Y28" s="608">
        <v>36.75</v>
      </c>
      <c r="Z28" s="608">
        <v>6.3</v>
      </c>
      <c r="AA28" s="615">
        <v>8.11</v>
      </c>
      <c r="AB28" s="747"/>
      <c r="AC28" s="608">
        <v>12</v>
      </c>
      <c r="AD28" s="617">
        <f t="shared" si="31"/>
        <v>10.953061875</v>
      </c>
      <c r="AE28" s="1109">
        <f t="shared" si="26"/>
        <v>27.587228602977856</v>
      </c>
      <c r="AF28" s="617">
        <f t="shared" si="27"/>
        <v>28.381132899187193</v>
      </c>
      <c r="AG28" s="190">
        <f t="shared" si="32"/>
        <v>0.81072671812832886</v>
      </c>
      <c r="AH28" s="662">
        <f t="shared" si="33"/>
        <v>0.83405778315978696</v>
      </c>
      <c r="AI28" s="1188">
        <f t="shared" si="11"/>
        <v>775.26030413528406</v>
      </c>
      <c r="AJ28" s="616">
        <f t="shared" si="8"/>
        <v>651.84149151881888</v>
      </c>
      <c r="AK28" s="616">
        <f t="shared" si="23"/>
        <v>543.20124293234915</v>
      </c>
      <c r="AL28" s="754">
        <f t="shared" si="28"/>
        <v>434.56099434587924</v>
      </c>
      <c r="AM28" s="616">
        <f t="shared" si="13"/>
        <v>4486.4769034525616</v>
      </c>
      <c r="AN28" s="622">
        <f t="shared" si="14"/>
        <v>3776.7167498472104</v>
      </c>
    </row>
    <row r="29" spans="1:40" x14ac:dyDescent="0.2">
      <c r="B29" s="200"/>
      <c r="C29" s="200"/>
      <c r="D29" s="200"/>
      <c r="E29" s="201"/>
      <c r="F29" s="113"/>
      <c r="H29" s="113"/>
      <c r="I29" s="203"/>
      <c r="J29" s="203"/>
      <c r="K29" s="203"/>
      <c r="L29" s="204"/>
      <c r="M29" s="201"/>
      <c r="N29" s="201"/>
      <c r="O29" s="203"/>
      <c r="P29" s="201"/>
      <c r="Q29" s="113"/>
      <c r="R29" s="113"/>
      <c r="S29" s="113"/>
      <c r="T29" s="113"/>
      <c r="U29" s="201"/>
      <c r="V29" s="113"/>
      <c r="W29" s="113"/>
      <c r="X29" s="113"/>
      <c r="Y29" s="113"/>
      <c r="Z29" s="113"/>
      <c r="AA29" s="113"/>
      <c r="AB29" s="113"/>
      <c r="AC29" s="201"/>
      <c r="AD29" s="113"/>
      <c r="AE29" s="113"/>
      <c r="AF29" s="113"/>
      <c r="AG29" s="113"/>
    </row>
    <row r="30" spans="1:40" ht="15.75" x14ac:dyDescent="0.2">
      <c r="B30" s="207" t="s">
        <v>158</v>
      </c>
      <c r="C30" s="207"/>
      <c r="D30" s="207"/>
      <c r="E30" s="2608">
        <v>42647</v>
      </c>
      <c r="F30" s="2608"/>
      <c r="G30" s="203" t="s">
        <v>337</v>
      </c>
      <c r="H30" s="113"/>
      <c r="I30" s="203"/>
      <c r="J30" s="203"/>
      <c r="K30" s="203"/>
      <c r="L30" s="204"/>
      <c r="M30" s="201"/>
      <c r="N30" s="201"/>
      <c r="O30" s="201"/>
      <c r="P30" s="201"/>
      <c r="Q30" s="113"/>
      <c r="R30" s="113"/>
      <c r="S30" s="113"/>
      <c r="T30" s="113"/>
      <c r="U30" s="201"/>
      <c r="V30" s="113"/>
      <c r="W30" s="113"/>
      <c r="X30" s="113"/>
      <c r="Y30" s="113"/>
      <c r="Z30" s="113"/>
      <c r="AA30" s="113"/>
      <c r="AB30" s="113"/>
      <c r="AC30" s="201"/>
      <c r="AD30" s="113"/>
      <c r="AE30" s="113"/>
      <c r="AF30" s="113"/>
      <c r="AG30" s="113"/>
    </row>
    <row r="31" spans="1:40" ht="15.75" customHeight="1" x14ac:dyDescent="0.2">
      <c r="B31" s="200" t="s">
        <v>328</v>
      </c>
      <c r="C31" s="200"/>
      <c r="D31" s="200"/>
      <c r="E31" s="2610" t="s">
        <v>189</v>
      </c>
      <c r="F31" s="2610"/>
      <c r="G31" s="203" t="s">
        <v>391</v>
      </c>
      <c r="H31" s="113"/>
      <c r="I31" s="203"/>
      <c r="J31" s="203"/>
      <c r="K31" s="203"/>
      <c r="L31" s="204"/>
      <c r="M31" s="201"/>
      <c r="N31" s="201"/>
      <c r="O31" s="201"/>
      <c r="P31" s="201"/>
      <c r="Q31" s="113"/>
      <c r="R31" s="113"/>
      <c r="S31" s="113"/>
      <c r="T31" s="113"/>
      <c r="U31" s="201"/>
      <c r="V31" s="113"/>
      <c r="W31" s="113"/>
      <c r="X31" s="113"/>
      <c r="Y31" s="113"/>
      <c r="Z31" s="113"/>
      <c r="AA31" s="113"/>
      <c r="AB31" s="113"/>
      <c r="AC31" s="201"/>
      <c r="AD31" s="113"/>
      <c r="AE31" s="113"/>
      <c r="AF31" s="113"/>
      <c r="AG31" s="113"/>
    </row>
    <row r="32" spans="1:40" x14ac:dyDescent="0.2">
      <c r="B32" s="200"/>
      <c r="C32" s="200"/>
      <c r="D32" s="200"/>
      <c r="E32" s="201"/>
      <c r="F32" s="113"/>
      <c r="G32" s="113"/>
      <c r="H32" s="113"/>
      <c r="I32" s="203"/>
      <c r="J32" s="203"/>
      <c r="K32" s="203"/>
      <c r="L32" s="204"/>
      <c r="M32" s="201"/>
      <c r="N32" s="201"/>
      <c r="O32" s="201"/>
      <c r="P32" s="201"/>
      <c r="Q32" s="113"/>
      <c r="R32" s="113"/>
      <c r="S32" s="113"/>
      <c r="T32" s="113"/>
      <c r="U32" s="201"/>
      <c r="V32" s="113"/>
      <c r="W32" s="113"/>
      <c r="X32" s="113"/>
      <c r="Y32" s="113"/>
      <c r="Z32" s="113"/>
      <c r="AA32" s="113"/>
      <c r="AB32" s="113"/>
      <c r="AC32" s="201"/>
      <c r="AD32" s="113"/>
      <c r="AE32" s="113"/>
      <c r="AF32" s="113"/>
      <c r="AG32" s="113"/>
    </row>
    <row r="33" spans="2:33" x14ac:dyDescent="0.2">
      <c r="B33" s="200"/>
      <c r="C33" s="200"/>
      <c r="D33" s="200"/>
      <c r="E33" s="201"/>
      <c r="F33" s="113"/>
      <c r="G33" s="113"/>
      <c r="H33" s="113"/>
      <c r="I33" s="203"/>
      <c r="J33" s="203"/>
      <c r="K33" s="203"/>
      <c r="L33" s="204"/>
      <c r="M33" s="201"/>
      <c r="N33" s="201"/>
      <c r="O33" s="201"/>
      <c r="P33" s="201"/>
      <c r="Q33" s="113"/>
      <c r="R33" s="113"/>
      <c r="S33" s="113"/>
      <c r="T33" s="113"/>
      <c r="U33" s="201"/>
      <c r="V33" s="113"/>
      <c r="W33" s="113"/>
      <c r="X33" s="113"/>
      <c r="Y33" s="113"/>
      <c r="Z33" s="113"/>
      <c r="AA33" s="113"/>
      <c r="AB33" s="113"/>
      <c r="AC33" s="201"/>
      <c r="AD33" s="113"/>
      <c r="AE33" s="113"/>
      <c r="AF33" s="113"/>
      <c r="AG33" s="113"/>
    </row>
    <row r="34" spans="2:33" x14ac:dyDescent="0.2">
      <c r="B34" s="200"/>
      <c r="C34" s="200"/>
    </row>
    <row r="35" spans="2:33" x14ac:dyDescent="0.2">
      <c r="B35" s="200"/>
      <c r="C35" s="200"/>
    </row>
    <row r="36" spans="2:33" x14ac:dyDescent="0.2">
      <c r="B36" s="200"/>
      <c r="C36" s="200"/>
    </row>
    <row r="37" spans="2:33" x14ac:dyDescent="0.2">
      <c r="B37" s="200"/>
      <c r="C37" s="200"/>
      <c r="D37" s="200"/>
      <c r="E37" s="201"/>
      <c r="F37" s="113"/>
      <c r="G37" s="113"/>
      <c r="H37" s="113"/>
      <c r="I37" s="203"/>
      <c r="J37" s="203"/>
      <c r="K37" s="203"/>
      <c r="L37" s="204"/>
      <c r="M37" s="201"/>
      <c r="N37" s="201"/>
      <c r="O37" s="201"/>
      <c r="P37" s="201"/>
      <c r="Q37" s="113"/>
      <c r="R37" s="113"/>
      <c r="S37" s="113"/>
      <c r="T37" s="113"/>
      <c r="U37" s="201"/>
      <c r="V37" s="113"/>
      <c r="W37" s="113"/>
      <c r="X37" s="113"/>
      <c r="Y37" s="113"/>
      <c r="Z37" s="113"/>
      <c r="AA37" s="113"/>
      <c r="AB37" s="113"/>
      <c r="AC37" s="201"/>
      <c r="AD37" s="113"/>
      <c r="AE37" s="113"/>
      <c r="AF37" s="113"/>
      <c r="AG37" s="113"/>
    </row>
    <row r="38" spans="2:33" x14ac:dyDescent="0.2">
      <c r="B38" s="200"/>
      <c r="C38" s="200"/>
      <c r="D38" s="200"/>
      <c r="E38" s="201"/>
      <c r="F38" s="113"/>
      <c r="G38" s="113"/>
      <c r="H38" s="113"/>
      <c r="I38" s="203"/>
      <c r="J38" s="203"/>
      <c r="K38" s="203"/>
      <c r="L38" s="204"/>
      <c r="M38" s="201"/>
      <c r="N38" s="201"/>
      <c r="O38" s="201"/>
      <c r="P38" s="201"/>
      <c r="Q38" s="113"/>
      <c r="R38" s="113"/>
      <c r="S38" s="113"/>
      <c r="T38" s="113"/>
      <c r="U38" s="201"/>
      <c r="V38" s="113"/>
      <c r="W38" s="113"/>
      <c r="X38" s="113"/>
      <c r="Y38" s="113"/>
      <c r="Z38" s="113"/>
      <c r="AA38" s="113"/>
      <c r="AB38" s="113"/>
      <c r="AC38" s="201"/>
      <c r="AD38" s="113"/>
      <c r="AE38" s="113"/>
      <c r="AF38" s="113"/>
      <c r="AG38" s="113"/>
    </row>
    <row r="39" spans="2:33" x14ac:dyDescent="0.2">
      <c r="B39" s="200"/>
      <c r="C39" s="200"/>
      <c r="D39" s="200"/>
      <c r="E39" s="201"/>
      <c r="F39" s="113"/>
      <c r="G39" s="113"/>
      <c r="H39" s="113"/>
      <c r="I39" s="203"/>
      <c r="J39" s="203"/>
      <c r="K39" s="203"/>
      <c r="L39" s="204"/>
      <c r="M39" s="201"/>
      <c r="N39" s="201"/>
      <c r="O39" s="201"/>
      <c r="P39" s="201"/>
      <c r="Q39" s="113"/>
      <c r="R39" s="113"/>
      <c r="S39" s="113"/>
      <c r="T39" s="113"/>
      <c r="U39" s="201"/>
      <c r="V39" s="113"/>
      <c r="W39" s="113"/>
      <c r="X39" s="113"/>
      <c r="Y39" s="113"/>
      <c r="Z39" s="113"/>
      <c r="AA39" s="113"/>
      <c r="AB39" s="113"/>
      <c r="AC39" s="201"/>
      <c r="AD39" s="113"/>
      <c r="AE39" s="113"/>
      <c r="AF39" s="113"/>
      <c r="AG39" s="113"/>
    </row>
    <row r="40" spans="2:33" x14ac:dyDescent="0.2">
      <c r="B40" s="200"/>
      <c r="C40" s="200"/>
      <c r="D40" s="200"/>
      <c r="E40" s="201"/>
      <c r="F40" s="113"/>
      <c r="G40" s="113"/>
      <c r="H40" s="113"/>
      <c r="I40" s="203"/>
      <c r="J40" s="203"/>
      <c r="K40" s="203"/>
      <c r="L40" s="204"/>
      <c r="M40" s="201"/>
      <c r="N40" s="201"/>
      <c r="O40" s="201"/>
      <c r="P40" s="201"/>
      <c r="Q40" s="113"/>
      <c r="R40" s="113"/>
      <c r="S40" s="113"/>
      <c r="T40" s="113"/>
      <c r="U40" s="201"/>
      <c r="V40" s="113"/>
      <c r="W40" s="113"/>
      <c r="X40" s="113"/>
      <c r="Y40" s="113"/>
      <c r="Z40" s="113"/>
      <c r="AA40" s="113"/>
      <c r="AB40" s="113"/>
      <c r="AC40" s="201"/>
      <c r="AD40" s="113"/>
      <c r="AE40" s="113"/>
      <c r="AF40" s="113"/>
      <c r="AG40" s="113"/>
    </row>
    <row r="41" spans="2:33" x14ac:dyDescent="0.2">
      <c r="B41" s="200"/>
      <c r="C41" s="200"/>
      <c r="D41" s="200"/>
      <c r="E41" s="201"/>
      <c r="F41" s="113"/>
      <c r="G41" s="113"/>
      <c r="H41" s="113"/>
      <c r="I41" s="203"/>
      <c r="J41" s="203"/>
      <c r="K41" s="203"/>
      <c r="L41" s="204"/>
      <c r="M41" s="201"/>
      <c r="N41" s="201"/>
      <c r="O41" s="201"/>
      <c r="P41" s="201"/>
      <c r="Q41" s="113"/>
      <c r="R41" s="113"/>
      <c r="S41" s="113"/>
      <c r="T41" s="113"/>
      <c r="U41" s="201"/>
      <c r="V41" s="113"/>
      <c r="W41" s="113"/>
      <c r="X41" s="113"/>
      <c r="Y41" s="113"/>
      <c r="Z41" s="113"/>
      <c r="AA41" s="113"/>
      <c r="AB41" s="113"/>
      <c r="AC41" s="201"/>
      <c r="AD41" s="113"/>
      <c r="AE41" s="113"/>
      <c r="AF41" s="113"/>
      <c r="AG41" s="113"/>
    </row>
    <row r="42" spans="2:33" x14ac:dyDescent="0.2">
      <c r="B42" s="200"/>
      <c r="C42" s="200"/>
      <c r="D42" s="200"/>
      <c r="E42" s="201"/>
      <c r="F42" s="113"/>
      <c r="G42" s="113"/>
      <c r="H42" s="113"/>
      <c r="I42" s="203"/>
      <c r="J42" s="203"/>
      <c r="K42" s="203"/>
      <c r="L42" s="204"/>
      <c r="M42" s="201"/>
      <c r="N42" s="201"/>
      <c r="O42" s="201"/>
      <c r="P42" s="201"/>
      <c r="Q42" s="113"/>
      <c r="R42" s="113"/>
      <c r="S42" s="113"/>
      <c r="T42" s="113"/>
      <c r="U42" s="201"/>
      <c r="V42" s="113"/>
      <c r="W42" s="113"/>
      <c r="X42" s="113"/>
      <c r="Y42" s="113"/>
      <c r="Z42" s="113"/>
      <c r="AA42" s="113"/>
      <c r="AB42" s="113"/>
      <c r="AC42" s="201"/>
      <c r="AD42" s="113"/>
      <c r="AE42" s="113"/>
      <c r="AF42" s="113"/>
      <c r="AG42" s="113"/>
    </row>
    <row r="43" spans="2:33" x14ac:dyDescent="0.2">
      <c r="B43" s="200"/>
      <c r="C43" s="200"/>
      <c r="D43" s="200"/>
      <c r="E43" s="201"/>
      <c r="F43" s="113"/>
      <c r="G43" s="113"/>
      <c r="H43" s="113"/>
      <c r="I43" s="203"/>
      <c r="J43" s="203"/>
      <c r="K43" s="203"/>
      <c r="L43" s="204"/>
      <c r="M43" s="201"/>
      <c r="N43" s="201"/>
      <c r="O43" s="201"/>
      <c r="P43" s="201"/>
      <c r="Q43" s="113"/>
      <c r="R43" s="113"/>
      <c r="S43" s="113"/>
      <c r="T43" s="113"/>
      <c r="U43" s="201"/>
      <c r="V43" s="113"/>
      <c r="W43" s="113"/>
      <c r="X43" s="113"/>
      <c r="Y43" s="113"/>
      <c r="Z43" s="113"/>
      <c r="AA43" s="113"/>
      <c r="AB43" s="113"/>
      <c r="AC43" s="201"/>
      <c r="AD43" s="113"/>
      <c r="AE43" s="113"/>
      <c r="AF43" s="113"/>
      <c r="AG43" s="113"/>
    </row>
    <row r="44" spans="2:33" x14ac:dyDescent="0.2">
      <c r="B44" s="200"/>
      <c r="C44" s="200"/>
      <c r="D44" s="200"/>
      <c r="E44" s="201"/>
      <c r="F44" s="113"/>
      <c r="G44" s="113"/>
      <c r="H44" s="113"/>
      <c r="I44" s="203"/>
      <c r="J44" s="203"/>
      <c r="K44" s="203"/>
      <c r="L44" s="204"/>
      <c r="M44" s="201"/>
      <c r="N44" s="201"/>
      <c r="O44" s="201"/>
      <c r="P44" s="201"/>
      <c r="Q44" s="113"/>
      <c r="R44" s="113"/>
      <c r="S44" s="113"/>
      <c r="T44" s="113"/>
      <c r="U44" s="201"/>
      <c r="V44" s="113"/>
      <c r="W44" s="113"/>
      <c r="X44" s="113"/>
      <c r="Y44" s="113"/>
      <c r="Z44" s="113"/>
      <c r="AA44" s="113"/>
      <c r="AB44" s="113"/>
      <c r="AC44" s="201"/>
      <c r="AD44" s="113"/>
      <c r="AE44" s="113"/>
      <c r="AF44" s="113"/>
      <c r="AG44" s="113"/>
    </row>
    <row r="45" spans="2:33" x14ac:dyDescent="0.2">
      <c r="B45" s="200"/>
      <c r="C45" s="200"/>
      <c r="D45" s="200"/>
      <c r="E45" s="201"/>
      <c r="F45" s="113"/>
      <c r="G45" s="113"/>
      <c r="H45" s="113"/>
      <c r="I45" s="203"/>
      <c r="J45" s="203"/>
      <c r="K45" s="203"/>
      <c r="L45" s="204"/>
      <c r="M45" s="201"/>
      <c r="N45" s="201"/>
      <c r="O45" s="201"/>
      <c r="P45" s="201"/>
      <c r="Q45" s="113"/>
      <c r="R45" s="113"/>
      <c r="S45" s="113"/>
      <c r="T45" s="113"/>
      <c r="U45" s="201"/>
      <c r="V45" s="113"/>
      <c r="W45" s="113"/>
      <c r="X45" s="113"/>
      <c r="Y45" s="113"/>
      <c r="Z45" s="113"/>
      <c r="AA45" s="113"/>
      <c r="AB45" s="113"/>
      <c r="AC45" s="201"/>
      <c r="AD45" s="113"/>
      <c r="AE45" s="113"/>
      <c r="AF45" s="113"/>
      <c r="AG45" s="113"/>
    </row>
    <row r="46" spans="2:33" x14ac:dyDescent="0.2">
      <c r="B46" s="200"/>
      <c r="C46" s="200"/>
      <c r="D46" s="200"/>
      <c r="E46" s="201"/>
      <c r="F46" s="113"/>
      <c r="G46" s="113"/>
      <c r="H46" s="113"/>
      <c r="I46" s="203"/>
      <c r="J46" s="203"/>
      <c r="K46" s="203"/>
      <c r="L46" s="204"/>
      <c r="M46" s="201"/>
      <c r="N46" s="201"/>
      <c r="O46" s="201"/>
      <c r="P46" s="201"/>
      <c r="Q46" s="113"/>
      <c r="R46" s="113"/>
      <c r="S46" s="113"/>
      <c r="T46" s="113"/>
      <c r="U46" s="201"/>
      <c r="V46" s="113"/>
      <c r="W46" s="113"/>
      <c r="X46" s="113"/>
      <c r="Y46" s="113"/>
      <c r="Z46" s="113"/>
      <c r="AA46" s="113"/>
      <c r="AB46" s="113"/>
      <c r="AC46" s="201"/>
      <c r="AD46" s="113"/>
      <c r="AE46" s="113"/>
      <c r="AF46" s="113"/>
      <c r="AG46" s="113"/>
    </row>
    <row r="47" spans="2:33" x14ac:dyDescent="0.2">
      <c r="B47" s="200"/>
      <c r="C47" s="200"/>
      <c r="D47" s="200"/>
      <c r="E47" s="201"/>
      <c r="F47" s="113"/>
      <c r="G47" s="113"/>
      <c r="H47" s="113"/>
      <c r="I47" s="203"/>
      <c r="J47" s="203"/>
      <c r="K47" s="203"/>
      <c r="L47" s="204"/>
      <c r="M47" s="201"/>
      <c r="N47" s="201"/>
      <c r="O47" s="201"/>
      <c r="P47" s="201"/>
      <c r="Q47" s="113"/>
      <c r="R47" s="113"/>
      <c r="S47" s="113"/>
      <c r="T47" s="113"/>
      <c r="U47" s="201"/>
      <c r="V47" s="113"/>
      <c r="W47" s="113"/>
      <c r="X47" s="113"/>
      <c r="Y47" s="113"/>
      <c r="Z47" s="113"/>
      <c r="AA47" s="113"/>
      <c r="AB47" s="113"/>
      <c r="AC47" s="201"/>
      <c r="AD47" s="113"/>
      <c r="AE47" s="113"/>
      <c r="AF47" s="113"/>
      <c r="AG47" s="113"/>
    </row>
    <row r="48" spans="2:33" x14ac:dyDescent="0.2">
      <c r="B48" s="200"/>
      <c r="C48" s="200"/>
      <c r="D48" s="200"/>
      <c r="E48" s="201"/>
      <c r="F48" s="113"/>
      <c r="G48" s="113"/>
      <c r="H48" s="113"/>
      <c r="I48" s="203"/>
      <c r="J48" s="203"/>
      <c r="K48" s="203"/>
      <c r="L48" s="204"/>
      <c r="M48" s="201"/>
      <c r="N48" s="201"/>
      <c r="O48" s="201"/>
      <c r="P48" s="201"/>
      <c r="Q48" s="113"/>
      <c r="R48" s="113"/>
      <c r="S48" s="113"/>
      <c r="T48" s="113"/>
      <c r="U48" s="201"/>
      <c r="V48" s="113"/>
      <c r="W48" s="113"/>
      <c r="X48" s="113"/>
      <c r="Y48" s="113"/>
      <c r="Z48" s="113"/>
      <c r="AA48" s="113"/>
      <c r="AB48" s="113"/>
      <c r="AC48" s="201"/>
      <c r="AD48" s="113"/>
      <c r="AE48" s="113"/>
      <c r="AF48" s="113"/>
      <c r="AG48" s="113"/>
    </row>
    <row r="49" spans="2:33" x14ac:dyDescent="0.2">
      <c r="B49" s="200"/>
      <c r="C49" s="200"/>
      <c r="D49" s="200"/>
      <c r="E49" s="201"/>
      <c r="F49" s="113"/>
      <c r="G49" s="113"/>
      <c r="H49" s="113"/>
      <c r="I49" s="203"/>
      <c r="J49" s="203"/>
      <c r="K49" s="203"/>
      <c r="L49" s="204"/>
      <c r="M49" s="201"/>
      <c r="N49" s="201"/>
      <c r="O49" s="201"/>
      <c r="P49" s="201"/>
      <c r="Q49" s="113"/>
      <c r="R49" s="113"/>
      <c r="S49" s="113"/>
      <c r="T49" s="113"/>
      <c r="U49" s="201"/>
      <c r="V49" s="113"/>
      <c r="W49" s="113"/>
      <c r="X49" s="113"/>
      <c r="Y49" s="113"/>
      <c r="Z49" s="113"/>
      <c r="AA49" s="113"/>
      <c r="AB49" s="113"/>
      <c r="AC49" s="201"/>
      <c r="AD49" s="113"/>
      <c r="AE49" s="113"/>
      <c r="AF49" s="113"/>
      <c r="AG49" s="113"/>
    </row>
    <row r="50" spans="2:33" x14ac:dyDescent="0.2">
      <c r="B50" s="200"/>
      <c r="C50" s="200"/>
      <c r="D50" s="200"/>
      <c r="E50" s="201"/>
      <c r="F50" s="113"/>
      <c r="G50" s="113"/>
      <c r="H50" s="113"/>
      <c r="I50" s="203"/>
      <c r="J50" s="203"/>
      <c r="K50" s="203"/>
      <c r="L50" s="204"/>
      <c r="M50" s="201"/>
      <c r="N50" s="201"/>
      <c r="O50" s="201"/>
      <c r="P50" s="201"/>
      <c r="Q50" s="113"/>
      <c r="R50" s="113"/>
      <c r="S50" s="113"/>
      <c r="T50" s="113"/>
      <c r="U50" s="201"/>
      <c r="V50" s="113"/>
      <c r="W50" s="113"/>
      <c r="X50" s="113"/>
      <c r="Y50" s="113"/>
      <c r="Z50" s="113"/>
      <c r="AA50" s="113"/>
      <c r="AB50" s="113"/>
      <c r="AC50" s="201"/>
      <c r="AD50" s="113"/>
      <c r="AE50" s="113"/>
      <c r="AF50" s="113"/>
      <c r="AG50" s="113"/>
    </row>
    <row r="51" spans="2:33" x14ac:dyDescent="0.2">
      <c r="B51" s="200"/>
      <c r="C51" s="200"/>
      <c r="D51" s="200"/>
      <c r="E51" s="201"/>
      <c r="F51" s="113"/>
      <c r="G51" s="113"/>
      <c r="H51" s="113"/>
      <c r="I51" s="203"/>
      <c r="J51" s="203"/>
      <c r="K51" s="203"/>
      <c r="L51" s="204"/>
      <c r="M51" s="201"/>
      <c r="N51" s="201"/>
      <c r="O51" s="201"/>
      <c r="P51" s="201"/>
      <c r="Q51" s="113"/>
      <c r="R51" s="113"/>
      <c r="S51" s="113"/>
      <c r="T51" s="113"/>
      <c r="U51" s="201"/>
      <c r="V51" s="113"/>
      <c r="W51" s="113"/>
      <c r="X51" s="113"/>
      <c r="Y51" s="113"/>
      <c r="Z51" s="113"/>
      <c r="AA51" s="113"/>
      <c r="AB51" s="113"/>
      <c r="AC51" s="201"/>
      <c r="AD51" s="113"/>
      <c r="AE51" s="113"/>
      <c r="AF51" s="113"/>
      <c r="AG51" s="113"/>
    </row>
    <row r="52" spans="2:33" x14ac:dyDescent="0.2">
      <c r="B52" s="200"/>
      <c r="C52" s="200"/>
      <c r="D52" s="200"/>
      <c r="E52" s="201"/>
      <c r="F52" s="113"/>
      <c r="G52" s="113"/>
      <c r="H52" s="113"/>
      <c r="I52" s="203"/>
      <c r="J52" s="203"/>
      <c r="K52" s="203"/>
      <c r="L52" s="204"/>
      <c r="M52" s="201"/>
      <c r="N52" s="201"/>
      <c r="O52" s="201"/>
      <c r="P52" s="201"/>
      <c r="Q52" s="113"/>
      <c r="R52" s="113"/>
      <c r="S52" s="113"/>
      <c r="T52" s="113"/>
      <c r="U52" s="201"/>
      <c r="V52" s="113"/>
      <c r="W52" s="113"/>
      <c r="X52" s="113"/>
      <c r="Y52" s="113"/>
      <c r="Z52" s="113"/>
      <c r="AA52" s="113"/>
      <c r="AB52" s="113"/>
      <c r="AC52" s="201"/>
      <c r="AD52" s="113"/>
      <c r="AE52" s="113"/>
      <c r="AF52" s="113"/>
      <c r="AG52" s="113"/>
    </row>
    <row r="53" spans="2:33" x14ac:dyDescent="0.2">
      <c r="B53" s="200"/>
      <c r="C53" s="200"/>
      <c r="D53" s="200"/>
      <c r="E53" s="201"/>
      <c r="F53" s="113"/>
      <c r="G53" s="113"/>
      <c r="H53" s="113"/>
      <c r="I53" s="203"/>
      <c r="J53" s="203"/>
      <c r="K53" s="203"/>
      <c r="L53" s="204"/>
      <c r="M53" s="201"/>
      <c r="N53" s="201"/>
      <c r="O53" s="201"/>
      <c r="P53" s="201"/>
      <c r="Q53" s="113"/>
      <c r="R53" s="113"/>
      <c r="S53" s="113"/>
      <c r="T53" s="113"/>
      <c r="U53" s="201"/>
      <c r="V53" s="113"/>
      <c r="W53" s="113"/>
      <c r="X53" s="113"/>
      <c r="Y53" s="113"/>
      <c r="Z53" s="113"/>
      <c r="AA53" s="113"/>
      <c r="AB53" s="113"/>
      <c r="AC53" s="201"/>
      <c r="AD53" s="113"/>
      <c r="AE53" s="113"/>
      <c r="AF53" s="113"/>
      <c r="AG53" s="113"/>
    </row>
    <row r="54" spans="2:33" x14ac:dyDescent="0.2">
      <c r="B54" s="200"/>
      <c r="C54" s="200"/>
      <c r="D54" s="200"/>
      <c r="E54" s="201"/>
      <c r="F54" s="113"/>
      <c r="G54" s="113"/>
      <c r="H54" s="113"/>
      <c r="I54" s="203"/>
      <c r="J54" s="203"/>
      <c r="K54" s="203"/>
      <c r="L54" s="204"/>
      <c r="M54" s="201"/>
      <c r="N54" s="201"/>
      <c r="O54" s="201"/>
      <c r="P54" s="201"/>
      <c r="Q54" s="113"/>
      <c r="R54" s="113"/>
      <c r="S54" s="113"/>
      <c r="T54" s="113"/>
      <c r="U54" s="201"/>
      <c r="V54" s="113"/>
      <c r="W54" s="113"/>
      <c r="X54" s="113"/>
      <c r="Y54" s="113"/>
      <c r="Z54" s="113"/>
      <c r="AA54" s="113"/>
      <c r="AB54" s="113"/>
      <c r="AC54" s="201"/>
      <c r="AD54" s="113"/>
      <c r="AE54" s="113"/>
      <c r="AF54" s="113"/>
      <c r="AG54" s="113"/>
    </row>
    <row r="55" spans="2:33" x14ac:dyDescent="0.2">
      <c r="B55" s="200"/>
      <c r="C55" s="200"/>
      <c r="D55" s="200"/>
      <c r="E55" s="201"/>
      <c r="F55" s="113"/>
      <c r="G55" s="113"/>
      <c r="H55" s="113"/>
      <c r="I55" s="203"/>
      <c r="J55" s="203"/>
      <c r="K55" s="203"/>
      <c r="L55" s="204"/>
      <c r="M55" s="201"/>
      <c r="N55" s="201"/>
      <c r="O55" s="201"/>
      <c r="P55" s="201"/>
      <c r="Q55" s="113"/>
      <c r="R55" s="113"/>
      <c r="S55" s="113"/>
      <c r="T55" s="113"/>
      <c r="U55" s="201"/>
      <c r="V55" s="113"/>
      <c r="W55" s="113"/>
      <c r="X55" s="113"/>
      <c r="Y55" s="113"/>
      <c r="Z55" s="113"/>
      <c r="AA55" s="113"/>
      <c r="AB55" s="113"/>
      <c r="AC55" s="201"/>
      <c r="AD55" s="113"/>
      <c r="AE55" s="113"/>
      <c r="AF55" s="113"/>
      <c r="AG55" s="113"/>
    </row>
    <row r="56" spans="2:33" x14ac:dyDescent="0.2">
      <c r="B56" s="200"/>
      <c r="C56" s="200"/>
      <c r="D56" s="200"/>
      <c r="E56" s="201"/>
      <c r="F56" s="113"/>
      <c r="G56" s="113"/>
      <c r="H56" s="113"/>
      <c r="I56" s="203"/>
      <c r="J56" s="203"/>
      <c r="K56" s="203"/>
      <c r="L56" s="204"/>
      <c r="M56" s="201"/>
      <c r="N56" s="201"/>
      <c r="O56" s="201"/>
      <c r="P56" s="201"/>
      <c r="Q56" s="113"/>
      <c r="R56" s="113"/>
      <c r="S56" s="113"/>
      <c r="T56" s="113"/>
      <c r="U56" s="201"/>
      <c r="V56" s="113"/>
      <c r="W56" s="113"/>
      <c r="X56" s="113"/>
      <c r="Y56" s="113"/>
      <c r="Z56" s="113"/>
      <c r="AA56" s="113"/>
      <c r="AB56" s="113"/>
      <c r="AC56" s="201"/>
      <c r="AD56" s="113"/>
      <c r="AE56" s="113"/>
      <c r="AF56" s="113"/>
      <c r="AG56" s="113"/>
    </row>
    <row r="57" spans="2:33" x14ac:dyDescent="0.2">
      <c r="B57" s="200"/>
      <c r="C57" s="200"/>
      <c r="D57" s="200"/>
      <c r="E57" s="201"/>
      <c r="F57" s="113"/>
      <c r="G57" s="113"/>
      <c r="H57" s="113"/>
      <c r="I57" s="203"/>
      <c r="J57" s="203"/>
      <c r="K57" s="203"/>
      <c r="L57" s="204"/>
      <c r="M57" s="201"/>
      <c r="N57" s="201"/>
      <c r="O57" s="201"/>
      <c r="P57" s="201"/>
      <c r="Q57" s="113"/>
      <c r="R57" s="113"/>
      <c r="S57" s="113"/>
      <c r="T57" s="113"/>
      <c r="U57" s="201"/>
      <c r="V57" s="113"/>
      <c r="W57" s="113"/>
      <c r="X57" s="113"/>
      <c r="Y57" s="113"/>
      <c r="Z57" s="113"/>
      <c r="AA57" s="113"/>
      <c r="AB57" s="113"/>
      <c r="AC57" s="201"/>
      <c r="AD57" s="113"/>
      <c r="AE57" s="113"/>
      <c r="AF57" s="113"/>
      <c r="AG57" s="113"/>
    </row>
    <row r="58" spans="2:33" x14ac:dyDescent="0.2">
      <c r="B58" s="200"/>
      <c r="C58" s="200"/>
      <c r="D58" s="200"/>
      <c r="E58" s="201"/>
      <c r="F58" s="113"/>
      <c r="G58" s="113"/>
      <c r="H58" s="113"/>
      <c r="I58" s="203"/>
      <c r="J58" s="203"/>
      <c r="K58" s="203"/>
      <c r="L58" s="204"/>
      <c r="M58" s="201"/>
      <c r="N58" s="201"/>
      <c r="O58" s="201"/>
      <c r="P58" s="201"/>
      <c r="Q58" s="113"/>
      <c r="R58" s="113"/>
      <c r="S58" s="113"/>
      <c r="T58" s="113"/>
      <c r="U58" s="201"/>
      <c r="V58" s="113"/>
      <c r="W58" s="113"/>
      <c r="X58" s="113"/>
      <c r="Y58" s="113"/>
      <c r="Z58" s="113"/>
      <c r="AA58" s="113"/>
      <c r="AB58" s="113"/>
      <c r="AC58" s="201"/>
      <c r="AD58" s="113"/>
      <c r="AE58" s="113"/>
      <c r="AF58" s="113"/>
      <c r="AG58" s="113"/>
    </row>
    <row r="59" spans="2:33" x14ac:dyDescent="0.2">
      <c r="B59" s="200"/>
      <c r="C59" s="200"/>
      <c r="D59" s="200"/>
      <c r="E59" s="201"/>
      <c r="F59" s="113"/>
      <c r="G59" s="113"/>
      <c r="H59" s="113"/>
      <c r="I59" s="203"/>
      <c r="J59" s="203"/>
      <c r="K59" s="203"/>
      <c r="L59" s="204"/>
      <c r="M59" s="201"/>
      <c r="N59" s="201"/>
      <c r="O59" s="201"/>
      <c r="P59" s="201"/>
      <c r="Q59" s="113"/>
      <c r="R59" s="113"/>
      <c r="S59" s="113"/>
      <c r="T59" s="113"/>
      <c r="U59" s="201"/>
      <c r="V59" s="113"/>
      <c r="W59" s="113"/>
      <c r="X59" s="113"/>
      <c r="Y59" s="113"/>
      <c r="Z59" s="113"/>
      <c r="AA59" s="113"/>
      <c r="AB59" s="113"/>
      <c r="AC59" s="201"/>
      <c r="AD59" s="113"/>
      <c r="AE59" s="113"/>
      <c r="AF59" s="113"/>
      <c r="AG59" s="113"/>
    </row>
    <row r="60" spans="2:33" x14ac:dyDescent="0.2">
      <c r="B60" s="200"/>
      <c r="C60" s="200"/>
      <c r="D60" s="200"/>
      <c r="E60" s="201"/>
      <c r="F60" s="113"/>
      <c r="G60" s="113"/>
      <c r="H60" s="113"/>
      <c r="I60" s="203"/>
      <c r="J60" s="203"/>
      <c r="K60" s="203"/>
      <c r="L60" s="204"/>
      <c r="M60" s="201"/>
      <c r="N60" s="201"/>
      <c r="O60" s="201"/>
      <c r="P60" s="201"/>
      <c r="Q60" s="113"/>
      <c r="R60" s="113"/>
      <c r="S60" s="113"/>
      <c r="T60" s="113"/>
      <c r="U60" s="201"/>
      <c r="V60" s="113"/>
      <c r="W60" s="113"/>
      <c r="X60" s="113"/>
      <c r="Y60" s="113"/>
      <c r="Z60" s="113"/>
      <c r="AA60" s="113"/>
      <c r="AB60" s="113"/>
      <c r="AC60" s="201"/>
      <c r="AD60" s="113"/>
      <c r="AE60" s="113"/>
      <c r="AF60" s="113"/>
      <c r="AG60" s="113"/>
    </row>
    <row r="61" spans="2:33" x14ac:dyDescent="0.2">
      <c r="B61" s="200"/>
      <c r="C61" s="200"/>
      <c r="D61" s="200"/>
      <c r="E61" s="201"/>
      <c r="F61" s="113"/>
      <c r="G61" s="113"/>
      <c r="H61" s="113"/>
      <c r="I61" s="203"/>
      <c r="J61" s="203"/>
      <c r="K61" s="203"/>
      <c r="L61" s="204"/>
      <c r="M61" s="201"/>
      <c r="N61" s="201"/>
      <c r="O61" s="201"/>
      <c r="P61" s="201"/>
      <c r="Q61" s="113"/>
      <c r="R61" s="113"/>
      <c r="S61" s="113"/>
      <c r="T61" s="113"/>
      <c r="U61" s="201"/>
      <c r="V61" s="113"/>
      <c r="W61" s="113"/>
      <c r="X61" s="113"/>
      <c r="Y61" s="113"/>
      <c r="Z61" s="113"/>
      <c r="AA61" s="113"/>
      <c r="AB61" s="113"/>
      <c r="AC61" s="201"/>
      <c r="AD61" s="113"/>
      <c r="AE61" s="113"/>
      <c r="AF61" s="113"/>
      <c r="AG61" s="113"/>
    </row>
    <row r="62" spans="2:33" x14ac:dyDescent="0.2">
      <c r="B62" s="200"/>
      <c r="C62" s="200"/>
      <c r="D62" s="200"/>
      <c r="E62" s="201"/>
      <c r="F62" s="113"/>
      <c r="G62" s="113"/>
      <c r="H62" s="113"/>
      <c r="I62" s="203"/>
      <c r="J62" s="203"/>
      <c r="K62" s="203"/>
      <c r="L62" s="204"/>
      <c r="M62" s="201"/>
      <c r="N62" s="201"/>
      <c r="O62" s="201"/>
      <c r="P62" s="201"/>
      <c r="Q62" s="113"/>
      <c r="R62" s="113"/>
      <c r="S62" s="113"/>
      <c r="T62" s="113"/>
      <c r="U62" s="201"/>
      <c r="V62" s="113"/>
      <c r="W62" s="113"/>
      <c r="X62" s="113"/>
      <c r="Y62" s="113"/>
      <c r="Z62" s="113"/>
      <c r="AA62" s="113"/>
      <c r="AB62" s="113"/>
      <c r="AC62" s="201"/>
      <c r="AD62" s="113"/>
      <c r="AE62" s="113"/>
      <c r="AF62" s="113"/>
      <c r="AG62" s="113"/>
    </row>
    <row r="63" spans="2:33" x14ac:dyDescent="0.2">
      <c r="B63" s="200"/>
      <c r="C63" s="200"/>
      <c r="D63" s="200"/>
      <c r="E63" s="201"/>
      <c r="F63" s="113"/>
      <c r="G63" s="113"/>
      <c r="H63" s="113"/>
      <c r="I63" s="203"/>
      <c r="J63" s="203"/>
      <c r="K63" s="203"/>
      <c r="L63" s="204"/>
      <c r="M63" s="201"/>
      <c r="N63" s="201"/>
      <c r="O63" s="201"/>
      <c r="P63" s="201"/>
      <c r="Q63" s="113"/>
      <c r="R63" s="113"/>
      <c r="S63" s="113"/>
      <c r="T63" s="113"/>
      <c r="U63" s="201"/>
      <c r="V63" s="113"/>
      <c r="W63" s="113"/>
      <c r="X63" s="113"/>
      <c r="Y63" s="113"/>
      <c r="Z63" s="113"/>
      <c r="AA63" s="113"/>
      <c r="AB63" s="113"/>
      <c r="AC63" s="201"/>
      <c r="AD63" s="113"/>
      <c r="AE63" s="113"/>
      <c r="AF63" s="113"/>
      <c r="AG63" s="113"/>
    </row>
    <row r="64" spans="2:33" x14ac:dyDescent="0.2">
      <c r="B64" s="200"/>
      <c r="C64" s="200"/>
      <c r="D64" s="200"/>
      <c r="E64" s="201"/>
      <c r="F64" s="113"/>
      <c r="G64" s="113"/>
      <c r="H64" s="113"/>
      <c r="I64" s="203"/>
      <c r="J64" s="203"/>
      <c r="K64" s="203"/>
      <c r="L64" s="204"/>
      <c r="M64" s="201"/>
      <c r="N64" s="201"/>
      <c r="O64" s="201"/>
      <c r="P64" s="201"/>
      <c r="Q64" s="113"/>
      <c r="R64" s="113"/>
      <c r="S64" s="113"/>
      <c r="T64" s="113"/>
      <c r="U64" s="201"/>
      <c r="V64" s="113"/>
      <c r="W64" s="113"/>
      <c r="X64" s="113"/>
      <c r="Y64" s="113"/>
      <c r="Z64" s="113"/>
      <c r="AA64" s="113"/>
      <c r="AB64" s="113"/>
      <c r="AC64" s="201"/>
      <c r="AD64" s="113"/>
      <c r="AE64" s="113"/>
      <c r="AF64" s="113"/>
      <c r="AG64" s="113"/>
    </row>
    <row r="65" spans="2:33" x14ac:dyDescent="0.2">
      <c r="B65" s="200"/>
      <c r="C65" s="200"/>
      <c r="D65" s="200"/>
      <c r="E65" s="201"/>
      <c r="F65" s="113"/>
      <c r="G65" s="113"/>
      <c r="H65" s="113"/>
      <c r="I65" s="203"/>
      <c r="J65" s="203"/>
      <c r="K65" s="203"/>
      <c r="L65" s="204"/>
      <c r="M65" s="201"/>
      <c r="N65" s="201"/>
      <c r="O65" s="201"/>
      <c r="P65" s="201"/>
      <c r="Q65" s="113"/>
      <c r="R65" s="113"/>
      <c r="S65" s="113"/>
      <c r="T65" s="113"/>
      <c r="U65" s="201"/>
      <c r="V65" s="113"/>
      <c r="W65" s="113"/>
      <c r="X65" s="113"/>
      <c r="Y65" s="113"/>
      <c r="Z65" s="113"/>
      <c r="AA65" s="113"/>
      <c r="AB65" s="113"/>
      <c r="AC65" s="201"/>
      <c r="AD65" s="113"/>
      <c r="AE65" s="113"/>
      <c r="AF65" s="113"/>
      <c r="AG65" s="113"/>
    </row>
    <row r="66" spans="2:33" x14ac:dyDescent="0.2">
      <c r="B66" s="200"/>
      <c r="C66" s="200"/>
      <c r="D66" s="200"/>
      <c r="E66" s="201"/>
      <c r="F66" s="113"/>
      <c r="G66" s="113"/>
      <c r="H66" s="113"/>
      <c r="I66" s="203"/>
      <c r="J66" s="203"/>
      <c r="K66" s="203"/>
      <c r="L66" s="204"/>
      <c r="M66" s="201"/>
      <c r="N66" s="201"/>
      <c r="O66" s="201"/>
      <c r="P66" s="201"/>
      <c r="Q66" s="113"/>
      <c r="R66" s="113"/>
      <c r="S66" s="113"/>
      <c r="T66" s="113"/>
      <c r="U66" s="201"/>
      <c r="V66" s="113"/>
      <c r="W66" s="113"/>
      <c r="X66" s="113"/>
      <c r="Y66" s="113"/>
      <c r="Z66" s="113"/>
      <c r="AA66" s="113"/>
      <c r="AB66" s="113"/>
      <c r="AC66" s="201"/>
      <c r="AD66" s="113"/>
      <c r="AE66" s="113"/>
      <c r="AF66" s="113"/>
      <c r="AG66" s="113"/>
    </row>
    <row r="67" spans="2:33" x14ac:dyDescent="0.2">
      <c r="B67" s="200"/>
      <c r="C67" s="200"/>
      <c r="D67" s="200"/>
      <c r="E67" s="201"/>
      <c r="F67" s="113"/>
      <c r="G67" s="113"/>
      <c r="H67" s="113"/>
      <c r="I67" s="203"/>
      <c r="J67" s="203"/>
      <c r="K67" s="203"/>
      <c r="L67" s="204"/>
      <c r="M67" s="201"/>
      <c r="N67" s="201"/>
      <c r="O67" s="201"/>
      <c r="P67" s="201"/>
      <c r="Q67" s="113"/>
      <c r="R67" s="113"/>
      <c r="S67" s="113"/>
      <c r="T67" s="113"/>
      <c r="U67" s="201"/>
      <c r="V67" s="113"/>
      <c r="W67" s="113"/>
      <c r="X67" s="113"/>
      <c r="Y67" s="113"/>
      <c r="Z67" s="113"/>
      <c r="AA67" s="113"/>
      <c r="AB67" s="113"/>
      <c r="AC67" s="201"/>
      <c r="AD67" s="113"/>
      <c r="AE67" s="113"/>
      <c r="AF67" s="113"/>
      <c r="AG67" s="113"/>
    </row>
    <row r="68" spans="2:33" x14ac:dyDescent="0.2">
      <c r="B68" s="200"/>
      <c r="C68" s="200"/>
      <c r="D68" s="200"/>
      <c r="E68" s="201"/>
      <c r="F68" s="113"/>
      <c r="G68" s="113"/>
      <c r="H68" s="113"/>
      <c r="I68" s="203"/>
      <c r="J68" s="203"/>
      <c r="K68" s="203"/>
      <c r="L68" s="204"/>
      <c r="M68" s="201"/>
      <c r="N68" s="201"/>
      <c r="O68" s="201"/>
      <c r="P68" s="201"/>
      <c r="Q68" s="113"/>
      <c r="R68" s="113"/>
      <c r="S68" s="113"/>
      <c r="T68" s="113"/>
      <c r="U68" s="201"/>
      <c r="V68" s="113"/>
      <c r="W68" s="113"/>
      <c r="X68" s="113"/>
      <c r="Y68" s="113"/>
      <c r="Z68" s="113"/>
      <c r="AA68" s="113"/>
      <c r="AB68" s="113"/>
      <c r="AC68" s="201"/>
      <c r="AD68" s="113"/>
      <c r="AE68" s="113"/>
      <c r="AF68" s="113"/>
      <c r="AG68" s="113"/>
    </row>
    <row r="69" spans="2:33" x14ac:dyDescent="0.2">
      <c r="B69" s="200"/>
      <c r="C69" s="200"/>
      <c r="D69" s="200"/>
      <c r="E69" s="201"/>
      <c r="F69" s="113"/>
      <c r="G69" s="113"/>
      <c r="H69" s="113"/>
      <c r="I69" s="203"/>
      <c r="J69" s="203"/>
      <c r="K69" s="203"/>
      <c r="L69" s="204"/>
      <c r="M69" s="201"/>
      <c r="N69" s="201"/>
      <c r="O69" s="201"/>
      <c r="P69" s="201"/>
      <c r="Q69" s="113"/>
      <c r="R69" s="113"/>
      <c r="S69" s="113"/>
      <c r="T69" s="113"/>
      <c r="U69" s="201"/>
      <c r="V69" s="113"/>
      <c r="W69" s="113"/>
      <c r="X69" s="113"/>
      <c r="Y69" s="113"/>
      <c r="Z69" s="113"/>
      <c r="AA69" s="113"/>
      <c r="AB69" s="113"/>
      <c r="AC69" s="201"/>
      <c r="AD69" s="113"/>
      <c r="AE69" s="113"/>
      <c r="AF69" s="113"/>
      <c r="AG69" s="113"/>
    </row>
    <row r="70" spans="2:33" x14ac:dyDescent="0.2">
      <c r="B70" s="200"/>
      <c r="C70" s="200"/>
      <c r="D70" s="200"/>
      <c r="E70" s="201"/>
      <c r="F70" s="113"/>
      <c r="G70" s="113"/>
      <c r="H70" s="113"/>
      <c r="I70" s="203"/>
      <c r="J70" s="203"/>
      <c r="K70" s="203"/>
      <c r="L70" s="204"/>
      <c r="M70" s="201"/>
      <c r="N70" s="201"/>
      <c r="O70" s="201"/>
      <c r="P70" s="201"/>
      <c r="Q70" s="113"/>
      <c r="R70" s="113"/>
      <c r="S70" s="113"/>
      <c r="T70" s="113"/>
      <c r="U70" s="201"/>
      <c r="V70" s="113"/>
      <c r="W70" s="113"/>
      <c r="X70" s="113"/>
      <c r="Y70" s="113"/>
      <c r="Z70" s="113"/>
      <c r="AA70" s="113"/>
      <c r="AB70" s="113"/>
      <c r="AC70" s="201"/>
      <c r="AD70" s="113"/>
      <c r="AE70" s="113"/>
      <c r="AF70" s="113"/>
      <c r="AG70" s="113"/>
    </row>
    <row r="71" spans="2:33" x14ac:dyDescent="0.2">
      <c r="B71" s="200"/>
      <c r="C71" s="200"/>
      <c r="D71" s="200"/>
      <c r="E71" s="201"/>
      <c r="F71" s="113"/>
      <c r="G71" s="113"/>
      <c r="H71" s="113"/>
      <c r="I71" s="203"/>
      <c r="J71" s="203"/>
      <c r="K71" s="203"/>
      <c r="L71" s="204"/>
      <c r="M71" s="201"/>
      <c r="N71" s="201"/>
      <c r="O71" s="201"/>
      <c r="P71" s="201"/>
      <c r="Q71" s="113"/>
      <c r="R71" s="113"/>
      <c r="S71" s="113"/>
      <c r="T71" s="113"/>
      <c r="U71" s="201"/>
      <c r="V71" s="113"/>
      <c r="W71" s="113"/>
      <c r="X71" s="113"/>
      <c r="Y71" s="113"/>
      <c r="Z71" s="113"/>
      <c r="AA71" s="113"/>
      <c r="AB71" s="113"/>
      <c r="AC71" s="201"/>
      <c r="AD71" s="113"/>
      <c r="AE71" s="113"/>
      <c r="AF71" s="113"/>
      <c r="AG71" s="113"/>
    </row>
    <row r="72" spans="2:33" x14ac:dyDescent="0.2">
      <c r="B72" s="200"/>
      <c r="C72" s="200"/>
      <c r="D72" s="200"/>
      <c r="E72" s="201"/>
      <c r="F72" s="113"/>
      <c r="G72" s="113"/>
      <c r="H72" s="113"/>
      <c r="I72" s="203"/>
      <c r="J72" s="203"/>
      <c r="K72" s="203"/>
      <c r="L72" s="204"/>
      <c r="M72" s="201"/>
      <c r="N72" s="201"/>
      <c r="O72" s="201"/>
      <c r="P72" s="201"/>
      <c r="Q72" s="113"/>
      <c r="R72" s="113"/>
      <c r="S72" s="113"/>
      <c r="T72" s="113"/>
      <c r="U72" s="201"/>
      <c r="V72" s="113"/>
      <c r="W72" s="113"/>
      <c r="X72" s="113"/>
      <c r="Y72" s="113"/>
      <c r="Z72" s="113"/>
      <c r="AA72" s="113"/>
      <c r="AB72" s="113"/>
      <c r="AC72" s="201"/>
      <c r="AD72" s="113"/>
      <c r="AE72" s="113"/>
      <c r="AF72" s="113"/>
      <c r="AG72" s="113"/>
    </row>
    <row r="73" spans="2:33" x14ac:dyDescent="0.2">
      <c r="B73" s="200"/>
      <c r="C73" s="200"/>
      <c r="D73" s="200"/>
      <c r="E73" s="201"/>
      <c r="F73" s="113"/>
      <c r="G73" s="113"/>
      <c r="H73" s="113"/>
      <c r="I73" s="203"/>
      <c r="J73" s="203"/>
      <c r="K73" s="203"/>
      <c r="L73" s="204"/>
      <c r="M73" s="201"/>
      <c r="N73" s="201"/>
      <c r="O73" s="201"/>
      <c r="P73" s="201"/>
      <c r="Q73" s="113"/>
      <c r="R73" s="113"/>
      <c r="S73" s="113"/>
      <c r="T73" s="113"/>
      <c r="U73" s="201"/>
      <c r="V73" s="113"/>
      <c r="W73" s="113"/>
      <c r="X73" s="113"/>
      <c r="Y73" s="113"/>
      <c r="Z73" s="113"/>
      <c r="AA73" s="113"/>
      <c r="AB73" s="113"/>
      <c r="AC73" s="201"/>
      <c r="AD73" s="113"/>
      <c r="AE73" s="113"/>
      <c r="AF73" s="113"/>
      <c r="AG73" s="113"/>
    </row>
    <row r="74" spans="2:33" x14ac:dyDescent="0.2">
      <c r="B74" s="200"/>
      <c r="C74" s="200"/>
      <c r="D74" s="200"/>
      <c r="E74" s="201"/>
      <c r="F74" s="113"/>
      <c r="G74" s="113"/>
      <c r="H74" s="113"/>
      <c r="I74" s="203"/>
      <c r="J74" s="203"/>
      <c r="K74" s="203"/>
      <c r="L74" s="204"/>
      <c r="M74" s="201"/>
      <c r="N74" s="201"/>
      <c r="O74" s="201"/>
      <c r="P74" s="201"/>
      <c r="Q74" s="113"/>
      <c r="R74" s="113"/>
      <c r="S74" s="113"/>
      <c r="T74" s="113"/>
      <c r="U74" s="201"/>
      <c r="V74" s="113"/>
      <c r="W74" s="113"/>
      <c r="X74" s="113"/>
      <c r="Y74" s="113"/>
      <c r="Z74" s="113"/>
      <c r="AA74" s="113"/>
      <c r="AB74" s="113"/>
      <c r="AC74" s="201"/>
      <c r="AD74" s="113"/>
      <c r="AE74" s="113"/>
      <c r="AF74" s="113"/>
      <c r="AG74" s="113"/>
    </row>
    <row r="75" spans="2:33" x14ac:dyDescent="0.2">
      <c r="B75" s="200"/>
      <c r="C75" s="200"/>
      <c r="D75" s="200"/>
      <c r="E75" s="201"/>
      <c r="F75" s="113"/>
      <c r="G75" s="113"/>
      <c r="H75" s="113"/>
      <c r="I75" s="203"/>
      <c r="J75" s="203"/>
      <c r="K75" s="203"/>
      <c r="L75" s="204"/>
      <c r="M75" s="201"/>
      <c r="N75" s="201"/>
      <c r="O75" s="201"/>
      <c r="P75" s="201"/>
      <c r="Q75" s="113"/>
      <c r="R75" s="113"/>
      <c r="S75" s="113"/>
      <c r="T75" s="113"/>
      <c r="U75" s="201"/>
      <c r="V75" s="113"/>
      <c r="W75" s="113"/>
      <c r="X75" s="113"/>
      <c r="Y75" s="113"/>
      <c r="Z75" s="113"/>
      <c r="AA75" s="113"/>
      <c r="AB75" s="113"/>
      <c r="AC75" s="201"/>
      <c r="AD75" s="113"/>
      <c r="AE75" s="113"/>
      <c r="AF75" s="113"/>
      <c r="AG75" s="113"/>
    </row>
    <row r="76" spans="2:33" x14ac:dyDescent="0.2">
      <c r="B76" s="200"/>
      <c r="C76" s="200"/>
      <c r="D76" s="200"/>
      <c r="E76" s="201"/>
      <c r="F76" s="113"/>
      <c r="G76" s="113"/>
      <c r="H76" s="113"/>
      <c r="I76" s="203"/>
      <c r="J76" s="203"/>
      <c r="K76" s="203"/>
      <c r="L76" s="204"/>
      <c r="M76" s="201"/>
      <c r="N76" s="201"/>
      <c r="O76" s="201"/>
      <c r="P76" s="201"/>
      <c r="Q76" s="113"/>
      <c r="R76" s="113"/>
      <c r="S76" s="113"/>
      <c r="T76" s="113"/>
      <c r="U76" s="201"/>
      <c r="V76" s="113"/>
      <c r="W76" s="113"/>
      <c r="X76" s="113"/>
      <c r="Y76" s="113"/>
      <c r="Z76" s="113"/>
      <c r="AA76" s="113"/>
      <c r="AB76" s="113"/>
      <c r="AC76" s="201"/>
      <c r="AD76" s="113"/>
      <c r="AE76" s="113"/>
      <c r="AF76" s="113"/>
      <c r="AG76" s="113"/>
    </row>
    <row r="77" spans="2:33" x14ac:dyDescent="0.2">
      <c r="B77" s="200"/>
      <c r="C77" s="200"/>
      <c r="D77" s="200"/>
      <c r="E77" s="201"/>
      <c r="F77" s="113"/>
      <c r="G77" s="113"/>
      <c r="H77" s="113"/>
      <c r="I77" s="203"/>
      <c r="J77" s="203"/>
      <c r="K77" s="203"/>
      <c r="L77" s="204"/>
      <c r="M77" s="201"/>
      <c r="N77" s="201"/>
      <c r="O77" s="201"/>
      <c r="P77" s="201"/>
      <c r="Q77" s="113"/>
      <c r="R77" s="113"/>
      <c r="S77" s="113"/>
      <c r="T77" s="113"/>
      <c r="U77" s="201"/>
      <c r="V77" s="113"/>
      <c r="W77" s="113"/>
      <c r="X77" s="113"/>
      <c r="Y77" s="113"/>
      <c r="Z77" s="113"/>
      <c r="AA77" s="113"/>
      <c r="AB77" s="113"/>
      <c r="AC77" s="201"/>
      <c r="AD77" s="113"/>
      <c r="AE77" s="113"/>
      <c r="AF77" s="113"/>
      <c r="AG77" s="113"/>
    </row>
    <row r="78" spans="2:33" x14ac:dyDescent="0.2">
      <c r="B78" s="200"/>
      <c r="C78" s="200"/>
      <c r="D78" s="200"/>
      <c r="E78" s="201"/>
      <c r="F78" s="113"/>
      <c r="G78" s="113"/>
      <c r="H78" s="113"/>
      <c r="I78" s="203"/>
      <c r="J78" s="203"/>
      <c r="K78" s="203"/>
      <c r="L78" s="204"/>
      <c r="M78" s="201"/>
      <c r="N78" s="201"/>
      <c r="O78" s="201"/>
      <c r="P78" s="201"/>
      <c r="Q78" s="113"/>
      <c r="R78" s="113"/>
      <c r="S78" s="113"/>
      <c r="T78" s="113"/>
      <c r="U78" s="201"/>
      <c r="V78" s="113"/>
      <c r="W78" s="113"/>
      <c r="X78" s="113"/>
      <c r="Y78" s="113"/>
      <c r="Z78" s="113"/>
      <c r="AA78" s="113"/>
      <c r="AB78" s="113"/>
      <c r="AC78" s="201"/>
      <c r="AD78" s="113"/>
      <c r="AE78" s="113"/>
      <c r="AF78" s="113"/>
      <c r="AG78" s="113"/>
    </row>
    <row r="79" spans="2:33" x14ac:dyDescent="0.2">
      <c r="B79" s="200"/>
      <c r="C79" s="200"/>
      <c r="D79" s="200"/>
      <c r="E79" s="201"/>
      <c r="F79" s="113"/>
      <c r="G79" s="113"/>
      <c r="H79" s="113"/>
      <c r="I79" s="203"/>
      <c r="J79" s="203"/>
      <c r="K79" s="203"/>
      <c r="L79" s="204"/>
      <c r="M79" s="201"/>
      <c r="N79" s="201"/>
      <c r="O79" s="201"/>
      <c r="P79" s="201"/>
      <c r="Q79" s="113"/>
      <c r="R79" s="113"/>
      <c r="S79" s="113"/>
      <c r="T79" s="113"/>
      <c r="U79" s="201"/>
      <c r="V79" s="113"/>
      <c r="W79" s="113"/>
      <c r="X79" s="113"/>
      <c r="Y79" s="113"/>
      <c r="Z79" s="113"/>
      <c r="AA79" s="113"/>
      <c r="AB79" s="113"/>
      <c r="AC79" s="201"/>
      <c r="AD79" s="113"/>
      <c r="AE79" s="113"/>
      <c r="AF79" s="113"/>
      <c r="AG79" s="113"/>
    </row>
    <row r="80" spans="2:33" x14ac:dyDescent="0.2">
      <c r="B80" s="200"/>
      <c r="C80" s="200"/>
      <c r="D80" s="200"/>
      <c r="E80" s="201"/>
      <c r="F80" s="113"/>
      <c r="G80" s="113"/>
      <c r="H80" s="113"/>
      <c r="I80" s="203"/>
      <c r="J80" s="203"/>
      <c r="K80" s="203"/>
      <c r="L80" s="204"/>
      <c r="M80" s="201"/>
      <c r="N80" s="201"/>
      <c r="O80" s="201"/>
      <c r="P80" s="201"/>
      <c r="Q80" s="113"/>
      <c r="R80" s="113"/>
      <c r="S80" s="113"/>
      <c r="T80" s="113"/>
      <c r="U80" s="201"/>
      <c r="V80" s="113"/>
      <c r="W80" s="113"/>
      <c r="X80" s="113"/>
      <c r="Y80" s="113"/>
      <c r="Z80" s="113"/>
      <c r="AA80" s="113"/>
      <c r="AB80" s="113"/>
      <c r="AC80" s="201"/>
      <c r="AD80" s="113"/>
      <c r="AE80" s="113"/>
      <c r="AF80" s="113"/>
      <c r="AG80" s="113"/>
    </row>
    <row r="81" spans="2:33" x14ac:dyDescent="0.2">
      <c r="B81" s="200"/>
      <c r="C81" s="200"/>
      <c r="D81" s="200"/>
      <c r="E81" s="201"/>
      <c r="F81" s="113"/>
      <c r="G81" s="113"/>
      <c r="H81" s="113"/>
      <c r="I81" s="203"/>
      <c r="J81" s="203"/>
      <c r="K81" s="203"/>
      <c r="L81" s="204"/>
      <c r="M81" s="201"/>
      <c r="N81" s="201"/>
      <c r="O81" s="201"/>
      <c r="P81" s="201"/>
      <c r="Q81" s="113"/>
      <c r="R81" s="113"/>
      <c r="S81" s="113"/>
      <c r="T81" s="113"/>
      <c r="U81" s="201"/>
      <c r="V81" s="113"/>
      <c r="W81" s="113"/>
      <c r="X81" s="113"/>
      <c r="Y81" s="113"/>
      <c r="Z81" s="113"/>
      <c r="AA81" s="113"/>
      <c r="AB81" s="113"/>
      <c r="AC81" s="201"/>
      <c r="AD81" s="113"/>
      <c r="AE81" s="113"/>
      <c r="AF81" s="113"/>
      <c r="AG81" s="113"/>
    </row>
    <row r="82" spans="2:33" x14ac:dyDescent="0.2">
      <c r="B82" s="200"/>
      <c r="C82" s="200"/>
      <c r="D82" s="200"/>
      <c r="E82" s="201"/>
      <c r="F82" s="113"/>
      <c r="G82" s="113"/>
      <c r="H82" s="113"/>
      <c r="I82" s="203"/>
      <c r="J82" s="203"/>
      <c r="K82" s="203"/>
      <c r="L82" s="204"/>
      <c r="M82" s="201"/>
      <c r="N82" s="201"/>
      <c r="O82" s="201"/>
      <c r="P82" s="201"/>
      <c r="Q82" s="113"/>
      <c r="R82" s="113"/>
      <c r="S82" s="113"/>
      <c r="T82" s="113"/>
      <c r="U82" s="201"/>
      <c r="V82" s="113"/>
      <c r="W82" s="113"/>
      <c r="X82" s="113"/>
      <c r="Y82" s="113"/>
      <c r="Z82" s="113"/>
      <c r="AA82" s="113"/>
      <c r="AB82" s="113"/>
      <c r="AC82" s="201"/>
      <c r="AD82" s="113"/>
      <c r="AE82" s="113"/>
      <c r="AF82" s="113"/>
      <c r="AG82" s="113"/>
    </row>
    <row r="83" spans="2:33" x14ac:dyDescent="0.2">
      <c r="B83" s="200"/>
      <c r="C83" s="200"/>
      <c r="D83" s="200"/>
      <c r="E83" s="201"/>
      <c r="F83" s="113"/>
      <c r="G83" s="113"/>
      <c r="H83" s="113"/>
      <c r="I83" s="203"/>
      <c r="J83" s="203"/>
      <c r="K83" s="203"/>
      <c r="L83" s="204"/>
      <c r="M83" s="201"/>
      <c r="N83" s="201"/>
      <c r="O83" s="201"/>
      <c r="P83" s="201"/>
      <c r="Q83" s="113"/>
      <c r="R83" s="113"/>
      <c r="S83" s="113"/>
      <c r="T83" s="113"/>
      <c r="U83" s="201"/>
      <c r="V83" s="113"/>
      <c r="W83" s="113"/>
      <c r="X83" s="113"/>
      <c r="Y83" s="113"/>
      <c r="Z83" s="113"/>
      <c r="AA83" s="113"/>
      <c r="AB83" s="113"/>
      <c r="AC83" s="201"/>
      <c r="AD83" s="113"/>
      <c r="AE83" s="113"/>
      <c r="AF83" s="113"/>
      <c r="AG83" s="113"/>
    </row>
    <row r="84" spans="2:33" x14ac:dyDescent="0.2">
      <c r="B84" s="200"/>
      <c r="C84" s="200"/>
      <c r="D84" s="200"/>
      <c r="E84" s="201"/>
      <c r="F84" s="113"/>
      <c r="G84" s="113"/>
      <c r="H84" s="113"/>
      <c r="I84" s="203"/>
      <c r="J84" s="203"/>
      <c r="K84" s="203"/>
      <c r="L84" s="204"/>
      <c r="M84" s="201"/>
      <c r="N84" s="201"/>
      <c r="O84" s="201"/>
      <c r="P84" s="201"/>
      <c r="Q84" s="113"/>
      <c r="R84" s="113"/>
      <c r="S84" s="113"/>
      <c r="T84" s="113"/>
      <c r="U84" s="201"/>
      <c r="V84" s="113"/>
      <c r="W84" s="113"/>
      <c r="X84" s="113"/>
      <c r="Y84" s="113"/>
      <c r="Z84" s="113"/>
      <c r="AA84" s="113"/>
      <c r="AB84" s="113"/>
      <c r="AC84" s="201"/>
      <c r="AD84" s="113"/>
      <c r="AE84" s="113"/>
      <c r="AF84" s="113"/>
      <c r="AG84" s="113"/>
    </row>
    <row r="85" spans="2:33" x14ac:dyDescent="0.2">
      <c r="B85" s="200"/>
      <c r="C85" s="200"/>
      <c r="D85" s="200"/>
      <c r="E85" s="201"/>
      <c r="F85" s="113"/>
      <c r="G85" s="113"/>
      <c r="H85" s="113"/>
      <c r="I85" s="203"/>
      <c r="J85" s="203"/>
      <c r="K85" s="203"/>
      <c r="L85" s="204"/>
      <c r="M85" s="201"/>
      <c r="N85" s="201"/>
      <c r="O85" s="201"/>
      <c r="P85" s="201"/>
      <c r="Q85" s="113"/>
      <c r="R85" s="113"/>
      <c r="S85" s="113"/>
      <c r="T85" s="113"/>
      <c r="U85" s="201"/>
      <c r="V85" s="113"/>
      <c r="W85" s="113"/>
      <c r="X85" s="113"/>
      <c r="Y85" s="113"/>
      <c r="Z85" s="113"/>
      <c r="AA85" s="113"/>
      <c r="AB85" s="113"/>
      <c r="AC85" s="201"/>
      <c r="AD85" s="113"/>
      <c r="AE85" s="113"/>
      <c r="AF85" s="113"/>
      <c r="AG85" s="113"/>
    </row>
    <row r="86" spans="2:33" x14ac:dyDescent="0.2">
      <c r="B86" s="200"/>
      <c r="C86" s="200"/>
      <c r="D86" s="200"/>
      <c r="E86" s="201"/>
      <c r="F86" s="113"/>
      <c r="G86" s="113"/>
      <c r="H86" s="113"/>
      <c r="I86" s="203"/>
      <c r="J86" s="203"/>
      <c r="K86" s="203"/>
      <c r="L86" s="204"/>
      <c r="M86" s="201"/>
      <c r="N86" s="201"/>
      <c r="O86" s="201"/>
      <c r="P86" s="201"/>
      <c r="Q86" s="113"/>
      <c r="R86" s="113"/>
      <c r="S86" s="113"/>
      <c r="T86" s="113"/>
      <c r="U86" s="201"/>
      <c r="V86" s="113"/>
      <c r="W86" s="113"/>
      <c r="X86" s="113"/>
      <c r="Y86" s="113"/>
      <c r="Z86" s="113"/>
      <c r="AA86" s="113"/>
      <c r="AB86" s="113"/>
      <c r="AC86" s="201"/>
      <c r="AD86" s="113"/>
      <c r="AE86" s="113"/>
      <c r="AF86" s="113"/>
      <c r="AG86" s="113"/>
    </row>
    <row r="87" spans="2:33" x14ac:dyDescent="0.2">
      <c r="B87" s="200"/>
      <c r="C87" s="200"/>
      <c r="D87" s="200"/>
      <c r="E87" s="201"/>
      <c r="F87" s="113"/>
      <c r="G87" s="113"/>
      <c r="H87" s="113"/>
      <c r="I87" s="203"/>
      <c r="J87" s="203"/>
      <c r="K87" s="203"/>
      <c r="L87" s="204"/>
      <c r="M87" s="201"/>
      <c r="N87" s="201"/>
      <c r="O87" s="201"/>
      <c r="P87" s="201"/>
      <c r="Q87" s="113"/>
      <c r="R87" s="113"/>
      <c r="S87" s="113"/>
      <c r="T87" s="113"/>
      <c r="U87" s="201"/>
      <c r="V87" s="113"/>
      <c r="W87" s="113"/>
      <c r="X87" s="113"/>
      <c r="Y87" s="113"/>
      <c r="Z87" s="113"/>
      <c r="AA87" s="113"/>
      <c r="AB87" s="113"/>
      <c r="AC87" s="201"/>
      <c r="AD87" s="113"/>
      <c r="AE87" s="113"/>
      <c r="AF87" s="113"/>
      <c r="AG87" s="113"/>
    </row>
    <row r="88" spans="2:33" x14ac:dyDescent="0.2">
      <c r="B88" s="200"/>
      <c r="C88" s="200"/>
      <c r="D88" s="200"/>
      <c r="E88" s="201"/>
      <c r="F88" s="113"/>
      <c r="G88" s="113"/>
      <c r="H88" s="113"/>
      <c r="I88" s="203"/>
      <c r="J88" s="203"/>
      <c r="K88" s="203"/>
      <c r="L88" s="204"/>
      <c r="M88" s="201"/>
      <c r="N88" s="201"/>
      <c r="O88" s="201"/>
      <c r="P88" s="201"/>
      <c r="Q88" s="113"/>
      <c r="R88" s="113"/>
      <c r="S88" s="113"/>
      <c r="T88" s="113"/>
      <c r="U88" s="201"/>
      <c r="V88" s="113"/>
      <c r="W88" s="113"/>
      <c r="X88" s="113"/>
      <c r="Y88" s="113"/>
      <c r="Z88" s="113"/>
      <c r="AA88" s="113"/>
      <c r="AB88" s="113"/>
      <c r="AC88" s="201"/>
      <c r="AD88" s="113"/>
      <c r="AE88" s="113"/>
      <c r="AF88" s="113"/>
      <c r="AG88" s="113"/>
    </row>
    <row r="89" spans="2:33" x14ac:dyDescent="0.2">
      <c r="B89" s="200"/>
      <c r="C89" s="200"/>
      <c r="D89" s="200"/>
      <c r="E89" s="201"/>
      <c r="F89" s="113"/>
      <c r="G89" s="113"/>
      <c r="H89" s="113"/>
      <c r="I89" s="203"/>
      <c r="J89" s="203"/>
      <c r="K89" s="203"/>
      <c r="L89" s="204"/>
      <c r="M89" s="201"/>
      <c r="N89" s="201"/>
      <c r="O89" s="201"/>
      <c r="P89" s="201"/>
      <c r="Q89" s="113"/>
      <c r="R89" s="113"/>
      <c r="S89" s="113"/>
      <c r="T89" s="113"/>
      <c r="U89" s="201"/>
      <c r="V89" s="113"/>
      <c r="W89" s="113"/>
      <c r="X89" s="113"/>
      <c r="Y89" s="113"/>
      <c r="Z89" s="113"/>
      <c r="AA89" s="113"/>
      <c r="AB89" s="113"/>
      <c r="AC89" s="201"/>
      <c r="AD89" s="113"/>
      <c r="AE89" s="113"/>
      <c r="AF89" s="113"/>
      <c r="AG89" s="113"/>
    </row>
    <row r="90" spans="2:33" x14ac:dyDescent="0.2">
      <c r="B90" s="200"/>
      <c r="C90" s="200"/>
      <c r="D90" s="200"/>
      <c r="E90" s="201"/>
      <c r="F90" s="113"/>
      <c r="G90" s="113"/>
      <c r="H90" s="113"/>
      <c r="I90" s="203"/>
      <c r="J90" s="203"/>
      <c r="K90" s="203"/>
      <c r="L90" s="204"/>
      <c r="M90" s="201"/>
      <c r="N90" s="201"/>
      <c r="O90" s="201"/>
      <c r="P90" s="201"/>
      <c r="Q90" s="113"/>
      <c r="R90" s="113"/>
      <c r="S90" s="113"/>
      <c r="T90" s="113"/>
      <c r="U90" s="201"/>
      <c r="V90" s="113"/>
      <c r="W90" s="113"/>
      <c r="X90" s="113"/>
      <c r="Y90" s="113"/>
      <c r="Z90" s="113"/>
      <c r="AA90" s="113"/>
      <c r="AB90" s="113"/>
      <c r="AC90" s="201"/>
      <c r="AD90" s="113"/>
      <c r="AE90" s="113"/>
      <c r="AF90" s="113"/>
      <c r="AG90" s="113"/>
    </row>
    <row r="91" spans="2:33" x14ac:dyDescent="0.2">
      <c r="B91" s="200"/>
      <c r="C91" s="200"/>
      <c r="D91" s="200"/>
      <c r="E91" s="201"/>
      <c r="F91" s="113"/>
      <c r="G91" s="113"/>
      <c r="H91" s="113"/>
      <c r="I91" s="203"/>
      <c r="J91" s="203"/>
      <c r="K91" s="203"/>
      <c r="L91" s="204"/>
      <c r="M91" s="201"/>
      <c r="N91" s="201"/>
      <c r="O91" s="201"/>
      <c r="P91" s="201"/>
      <c r="Q91" s="113"/>
      <c r="R91" s="113"/>
      <c r="S91" s="113"/>
      <c r="T91" s="113"/>
      <c r="U91" s="201"/>
      <c r="V91" s="113"/>
      <c r="W91" s="113"/>
      <c r="X91" s="113"/>
      <c r="Y91" s="113"/>
      <c r="Z91" s="113"/>
      <c r="AA91" s="113"/>
      <c r="AB91" s="113"/>
      <c r="AC91" s="201"/>
      <c r="AD91" s="113"/>
      <c r="AE91" s="113"/>
      <c r="AF91" s="113"/>
      <c r="AG91" s="113"/>
    </row>
    <row r="92" spans="2:33" x14ac:dyDescent="0.2">
      <c r="B92" s="200"/>
      <c r="C92" s="200"/>
      <c r="D92" s="200"/>
      <c r="E92" s="201"/>
      <c r="F92" s="113"/>
      <c r="G92" s="113"/>
      <c r="H92" s="113"/>
      <c r="I92" s="203"/>
      <c r="J92" s="203"/>
      <c r="K92" s="203"/>
      <c r="L92" s="204"/>
      <c r="M92" s="201"/>
      <c r="N92" s="201"/>
      <c r="O92" s="201"/>
      <c r="P92" s="201"/>
      <c r="Q92" s="113"/>
      <c r="R92" s="113"/>
      <c r="S92" s="113"/>
      <c r="T92" s="113"/>
      <c r="U92" s="201"/>
      <c r="V92" s="113"/>
      <c r="W92" s="113"/>
      <c r="X92" s="113"/>
      <c r="Y92" s="113"/>
      <c r="Z92" s="113"/>
      <c r="AA92" s="113"/>
      <c r="AB92" s="113"/>
      <c r="AC92" s="201"/>
      <c r="AD92" s="113"/>
      <c r="AE92" s="113"/>
      <c r="AF92" s="113"/>
      <c r="AG92" s="113"/>
    </row>
    <row r="93" spans="2:33" x14ac:dyDescent="0.2">
      <c r="B93" s="200"/>
      <c r="C93" s="200"/>
      <c r="D93" s="200"/>
      <c r="E93" s="201"/>
      <c r="F93" s="113"/>
      <c r="G93" s="113"/>
      <c r="H93" s="113"/>
      <c r="I93" s="203"/>
      <c r="J93" s="203"/>
      <c r="K93" s="203"/>
      <c r="L93" s="204"/>
      <c r="M93" s="201"/>
      <c r="N93" s="201"/>
      <c r="O93" s="201"/>
      <c r="P93" s="201"/>
      <c r="Q93" s="113"/>
      <c r="R93" s="113"/>
      <c r="S93" s="113"/>
      <c r="T93" s="113"/>
      <c r="U93" s="201"/>
      <c r="V93" s="113"/>
      <c r="W93" s="113"/>
      <c r="X93" s="113"/>
      <c r="Y93" s="113"/>
      <c r="Z93" s="113"/>
      <c r="AA93" s="113"/>
      <c r="AB93" s="113"/>
      <c r="AC93" s="201"/>
      <c r="AD93" s="113"/>
      <c r="AE93" s="113"/>
      <c r="AF93" s="113"/>
      <c r="AG93" s="113"/>
    </row>
    <row r="94" spans="2:33" x14ac:dyDescent="0.2">
      <c r="B94" s="200"/>
      <c r="C94" s="200"/>
      <c r="D94" s="200"/>
      <c r="E94" s="201"/>
      <c r="F94" s="113"/>
      <c r="G94" s="113"/>
      <c r="H94" s="113"/>
      <c r="I94" s="203"/>
      <c r="J94" s="203"/>
      <c r="K94" s="203"/>
      <c r="L94" s="204"/>
      <c r="M94" s="201"/>
      <c r="N94" s="201"/>
      <c r="O94" s="201"/>
      <c r="P94" s="201"/>
      <c r="Q94" s="113"/>
      <c r="R94" s="113"/>
      <c r="S94" s="113"/>
      <c r="T94" s="113"/>
      <c r="U94" s="201"/>
      <c r="V94" s="113"/>
      <c r="W94" s="113"/>
      <c r="X94" s="113"/>
      <c r="Y94" s="113"/>
      <c r="Z94" s="113"/>
      <c r="AA94" s="113"/>
      <c r="AB94" s="113"/>
      <c r="AC94" s="201"/>
      <c r="AD94" s="113"/>
      <c r="AE94" s="113"/>
      <c r="AF94" s="113"/>
      <c r="AG94" s="113"/>
    </row>
    <row r="95" spans="2:33" x14ac:dyDescent="0.2">
      <c r="B95" s="200"/>
      <c r="C95" s="200"/>
      <c r="D95" s="200"/>
      <c r="E95" s="201"/>
      <c r="F95" s="113"/>
      <c r="G95" s="113"/>
      <c r="H95" s="113"/>
      <c r="I95" s="203"/>
      <c r="J95" s="203"/>
      <c r="K95" s="203"/>
      <c r="L95" s="204"/>
      <c r="M95" s="201"/>
      <c r="N95" s="201"/>
      <c r="O95" s="201"/>
      <c r="P95" s="201"/>
      <c r="Q95" s="113"/>
      <c r="R95" s="113"/>
      <c r="S95" s="113"/>
      <c r="T95" s="113"/>
      <c r="U95" s="201"/>
      <c r="V95" s="113"/>
      <c r="W95" s="113"/>
      <c r="X95" s="113"/>
      <c r="Y95" s="113"/>
      <c r="Z95" s="113"/>
      <c r="AA95" s="113"/>
      <c r="AB95" s="113"/>
      <c r="AC95" s="201"/>
      <c r="AD95" s="113"/>
      <c r="AE95" s="113"/>
      <c r="AF95" s="113"/>
      <c r="AG95" s="113"/>
    </row>
    <row r="96" spans="2:33" x14ac:dyDescent="0.2">
      <c r="B96" s="200"/>
      <c r="C96" s="200"/>
      <c r="D96" s="200"/>
      <c r="E96" s="201"/>
      <c r="F96" s="113"/>
      <c r="G96" s="113"/>
      <c r="H96" s="113"/>
      <c r="I96" s="203"/>
      <c r="J96" s="203"/>
      <c r="K96" s="203"/>
      <c r="L96" s="204"/>
      <c r="M96" s="201"/>
      <c r="N96" s="201"/>
      <c r="O96" s="201"/>
      <c r="P96" s="201"/>
      <c r="Q96" s="113"/>
      <c r="R96" s="113"/>
      <c r="S96" s="113"/>
      <c r="T96" s="113"/>
      <c r="U96" s="201"/>
      <c r="V96" s="113"/>
      <c r="W96" s="113"/>
      <c r="X96" s="113"/>
      <c r="Y96" s="113"/>
      <c r="Z96" s="113"/>
      <c r="AA96" s="113"/>
      <c r="AB96" s="113"/>
      <c r="AC96" s="201"/>
    </row>
    <row r="97" spans="2:33" x14ac:dyDescent="0.2">
      <c r="B97" s="200"/>
      <c r="C97" s="200"/>
      <c r="D97" s="200"/>
      <c r="E97" s="201"/>
      <c r="F97" s="113"/>
      <c r="G97" s="113"/>
      <c r="H97" s="113"/>
      <c r="I97" s="203"/>
      <c r="J97" s="203"/>
      <c r="K97" s="203"/>
      <c r="L97" s="204"/>
      <c r="M97" s="201"/>
      <c r="N97" s="201"/>
      <c r="O97" s="201"/>
      <c r="P97" s="201"/>
      <c r="Q97" s="113"/>
      <c r="R97" s="113"/>
      <c r="S97" s="113"/>
      <c r="T97" s="113"/>
      <c r="U97" s="201"/>
      <c r="V97" s="113"/>
      <c r="W97" s="113"/>
      <c r="X97" s="113"/>
      <c r="Y97" s="113"/>
      <c r="Z97" s="113"/>
      <c r="AA97" s="113"/>
      <c r="AB97" s="113"/>
      <c r="AC97" s="201"/>
    </row>
    <row r="98" spans="2:33" x14ac:dyDescent="0.2">
      <c r="B98" s="200"/>
      <c r="C98" s="200"/>
      <c r="D98" s="200"/>
      <c r="E98" s="201"/>
      <c r="F98" s="113"/>
      <c r="G98" s="113"/>
      <c r="H98" s="113"/>
      <c r="I98" s="203"/>
      <c r="J98" s="203"/>
      <c r="K98" s="203"/>
      <c r="L98" s="204"/>
      <c r="M98" s="201"/>
      <c r="N98" s="201"/>
      <c r="O98" s="201"/>
      <c r="P98" s="201"/>
      <c r="Q98" s="113"/>
      <c r="R98" s="113"/>
      <c r="S98" s="113"/>
      <c r="T98" s="113"/>
      <c r="U98" s="201"/>
      <c r="V98" s="113"/>
      <c r="W98" s="113"/>
      <c r="X98" s="113"/>
      <c r="Y98" s="113"/>
      <c r="Z98" s="113"/>
      <c r="AA98" s="113"/>
      <c r="AB98" s="113"/>
      <c r="AC98" s="201"/>
    </row>
    <row r="99" spans="2:33" x14ac:dyDescent="0.2">
      <c r="B99" s="200"/>
      <c r="C99" s="200"/>
      <c r="D99" s="200"/>
      <c r="E99" s="201"/>
      <c r="F99" s="113"/>
      <c r="G99" s="113"/>
      <c r="H99" s="113"/>
      <c r="I99" s="203"/>
      <c r="J99" s="203"/>
      <c r="K99" s="203"/>
      <c r="L99" s="204"/>
      <c r="M99" s="201"/>
      <c r="N99" s="201"/>
      <c r="O99" s="201"/>
      <c r="P99" s="201"/>
      <c r="Q99" s="113"/>
      <c r="R99" s="113"/>
      <c r="S99" s="113"/>
      <c r="T99" s="113"/>
      <c r="U99" s="201"/>
      <c r="V99" s="113"/>
      <c r="W99" s="113"/>
      <c r="X99" s="113"/>
      <c r="Y99" s="113"/>
      <c r="Z99" s="113"/>
      <c r="AA99" s="113"/>
      <c r="AB99" s="113"/>
      <c r="AC99" s="201"/>
    </row>
    <row r="100" spans="2:33" x14ac:dyDescent="0.2">
      <c r="B100" s="200"/>
      <c r="C100" s="200"/>
      <c r="D100" s="200"/>
      <c r="E100" s="201"/>
      <c r="F100" s="113"/>
      <c r="G100" s="113"/>
      <c r="H100" s="113"/>
      <c r="I100" s="203"/>
      <c r="J100" s="203"/>
      <c r="K100" s="203"/>
      <c r="L100" s="204"/>
      <c r="M100" s="201"/>
      <c r="N100" s="201"/>
      <c r="O100" s="201"/>
      <c r="P100" s="201"/>
      <c r="Q100" s="113"/>
      <c r="R100" s="113"/>
      <c r="S100" s="113"/>
      <c r="T100" s="113"/>
      <c r="U100" s="201"/>
      <c r="V100" s="113"/>
      <c r="W100" s="113"/>
      <c r="X100" s="113"/>
      <c r="Y100" s="113"/>
      <c r="Z100" s="113"/>
      <c r="AA100" s="113"/>
      <c r="AB100" s="113"/>
      <c r="AC100" s="201"/>
    </row>
    <row r="101" spans="2:33" x14ac:dyDescent="0.2">
      <c r="B101" s="200"/>
      <c r="C101" s="200"/>
      <c r="D101" s="200"/>
      <c r="E101" s="201"/>
      <c r="F101" s="113"/>
      <c r="G101" s="113"/>
      <c r="H101" s="113"/>
      <c r="I101" s="203"/>
      <c r="J101" s="203"/>
      <c r="K101" s="203"/>
      <c r="L101" s="204"/>
      <c r="M101" s="201"/>
      <c r="N101" s="201"/>
      <c r="O101" s="201"/>
      <c r="P101" s="201"/>
      <c r="Q101" s="113"/>
      <c r="R101" s="113"/>
      <c r="S101" s="113"/>
      <c r="T101" s="113"/>
      <c r="U101" s="201"/>
      <c r="V101" s="113"/>
      <c r="W101" s="113"/>
      <c r="X101" s="113"/>
      <c r="Y101" s="113"/>
      <c r="Z101" s="113"/>
      <c r="AA101" s="113"/>
      <c r="AB101" s="113"/>
      <c r="AC101" s="201"/>
    </row>
    <row r="102" spans="2:33" x14ac:dyDescent="0.2">
      <c r="B102" s="200"/>
      <c r="C102" s="200"/>
      <c r="D102" s="200"/>
      <c r="E102" s="201"/>
      <c r="F102" s="113"/>
      <c r="G102" s="113"/>
      <c r="H102" s="113"/>
      <c r="I102" s="203"/>
      <c r="J102" s="203"/>
      <c r="K102" s="203"/>
      <c r="L102" s="204"/>
      <c r="M102" s="201"/>
      <c r="N102" s="201"/>
      <c r="O102" s="201"/>
      <c r="P102" s="201"/>
      <c r="Q102" s="113"/>
      <c r="R102" s="113"/>
      <c r="S102" s="113"/>
      <c r="T102" s="113"/>
      <c r="U102" s="201"/>
      <c r="V102" s="113"/>
      <c r="W102" s="113"/>
      <c r="X102" s="113"/>
      <c r="Y102" s="113"/>
      <c r="Z102" s="113"/>
      <c r="AA102" s="113"/>
      <c r="AB102" s="113"/>
      <c r="AC102" s="201"/>
    </row>
    <row r="103" spans="2:33" x14ac:dyDescent="0.2">
      <c r="B103" s="200"/>
      <c r="C103" s="200"/>
      <c r="D103" s="200"/>
      <c r="E103" s="201"/>
      <c r="F103" s="113"/>
      <c r="G103" s="113"/>
      <c r="H103" s="113"/>
      <c r="I103" s="203"/>
      <c r="J103" s="203"/>
      <c r="K103" s="203"/>
      <c r="L103" s="204"/>
      <c r="M103" s="201"/>
      <c r="N103" s="201"/>
      <c r="O103" s="201"/>
      <c r="P103" s="201"/>
      <c r="Q103" s="113"/>
      <c r="R103" s="113"/>
      <c r="S103" s="113"/>
      <c r="T103" s="113"/>
      <c r="U103" s="201"/>
      <c r="V103" s="113"/>
      <c r="W103" s="113"/>
      <c r="X103" s="113"/>
      <c r="Y103" s="113"/>
      <c r="Z103" s="113"/>
      <c r="AA103" s="113"/>
      <c r="AB103" s="113"/>
      <c r="AC103" s="201"/>
    </row>
    <row r="104" spans="2:33" x14ac:dyDescent="0.2">
      <c r="B104" s="200"/>
      <c r="C104" s="200"/>
      <c r="D104" s="200"/>
      <c r="E104" s="201"/>
      <c r="F104" s="113"/>
      <c r="G104" s="113"/>
      <c r="H104" s="113"/>
      <c r="I104" s="203"/>
      <c r="J104" s="203"/>
      <c r="K104" s="203"/>
      <c r="L104" s="204"/>
      <c r="M104" s="201"/>
      <c r="N104" s="201"/>
      <c r="O104" s="201"/>
      <c r="P104" s="201"/>
      <c r="Q104" s="113"/>
      <c r="R104" s="113"/>
      <c r="S104" s="113"/>
      <c r="T104" s="113"/>
      <c r="U104" s="201"/>
      <c r="V104" s="113"/>
      <c r="W104" s="113"/>
      <c r="X104" s="113"/>
      <c r="Y104" s="113"/>
      <c r="Z104" s="113"/>
      <c r="AA104" s="113"/>
      <c r="AB104" s="113"/>
      <c r="AC104" s="201"/>
    </row>
    <row r="105" spans="2:33" x14ac:dyDescent="0.2">
      <c r="B105" s="200"/>
      <c r="C105" s="200"/>
      <c r="D105" s="200"/>
      <c r="E105" s="201"/>
      <c r="F105" s="113"/>
      <c r="G105" s="113"/>
      <c r="H105" s="113"/>
      <c r="I105" s="203"/>
      <c r="J105" s="203"/>
      <c r="K105" s="203"/>
      <c r="L105" s="204"/>
      <c r="M105" s="201"/>
      <c r="N105" s="201"/>
      <c r="O105" s="201"/>
      <c r="P105" s="201"/>
      <c r="Q105" s="113"/>
      <c r="R105" s="113"/>
      <c r="S105" s="113"/>
      <c r="T105" s="113"/>
      <c r="U105" s="201"/>
      <c r="V105" s="113"/>
      <c r="W105" s="113"/>
      <c r="X105" s="113"/>
      <c r="Y105" s="113"/>
      <c r="Z105" s="113"/>
      <c r="AA105" s="113"/>
      <c r="AB105" s="113"/>
      <c r="AC105" s="201"/>
    </row>
    <row r="106" spans="2:33" x14ac:dyDescent="0.2">
      <c r="B106" s="200"/>
      <c r="C106" s="200"/>
      <c r="D106" s="200"/>
      <c r="E106" s="201"/>
      <c r="F106" s="113"/>
      <c r="G106" s="113"/>
      <c r="H106" s="113"/>
      <c r="I106" s="203"/>
      <c r="J106" s="203"/>
      <c r="K106" s="203"/>
      <c r="L106" s="204"/>
      <c r="M106" s="201"/>
      <c r="N106" s="201"/>
      <c r="O106" s="201"/>
      <c r="P106" s="201"/>
      <c r="Q106" s="113"/>
      <c r="R106" s="113"/>
      <c r="S106" s="113"/>
      <c r="T106" s="113"/>
      <c r="U106" s="201"/>
      <c r="V106" s="113"/>
      <c r="W106" s="113"/>
      <c r="X106" s="113"/>
      <c r="Y106" s="113"/>
      <c r="Z106" s="113"/>
      <c r="AA106" s="113"/>
      <c r="AB106" s="113"/>
      <c r="AC106" s="201"/>
    </row>
    <row r="107" spans="2:33" x14ac:dyDescent="0.2">
      <c r="B107" s="200"/>
      <c r="C107" s="200"/>
      <c r="D107" s="200"/>
      <c r="E107" s="201"/>
      <c r="F107" s="113"/>
      <c r="G107" s="113"/>
      <c r="H107" s="113"/>
      <c r="I107" s="203"/>
      <c r="J107" s="203"/>
      <c r="K107" s="203"/>
      <c r="L107" s="204"/>
      <c r="M107" s="201"/>
      <c r="N107" s="201"/>
      <c r="O107" s="201"/>
      <c r="P107" s="201"/>
      <c r="Q107" s="113"/>
      <c r="R107" s="113"/>
      <c r="S107" s="113"/>
      <c r="T107" s="113"/>
      <c r="U107" s="201"/>
      <c r="V107" s="113"/>
      <c r="W107" s="113"/>
      <c r="X107" s="113"/>
      <c r="Y107" s="113"/>
      <c r="Z107" s="113"/>
      <c r="AA107" s="113"/>
      <c r="AB107" s="113"/>
      <c r="AC107" s="201"/>
    </row>
    <row r="108" spans="2:33" x14ac:dyDescent="0.2">
      <c r="B108" s="200"/>
      <c r="C108" s="200"/>
      <c r="D108" s="200"/>
      <c r="E108" s="201"/>
      <c r="F108" s="113"/>
      <c r="G108" s="113"/>
      <c r="H108" s="113"/>
      <c r="I108" s="203"/>
      <c r="J108" s="203"/>
      <c r="K108" s="203"/>
      <c r="L108" s="204"/>
      <c r="M108" s="201"/>
      <c r="N108" s="201"/>
      <c r="O108" s="201"/>
      <c r="P108" s="201"/>
      <c r="Q108" s="113"/>
      <c r="R108" s="113"/>
      <c r="S108" s="113"/>
      <c r="T108" s="113"/>
      <c r="U108" s="201"/>
      <c r="V108" s="113"/>
      <c r="W108" s="113"/>
      <c r="X108" s="113"/>
      <c r="Y108" s="113"/>
      <c r="Z108" s="113"/>
      <c r="AA108" s="113"/>
      <c r="AB108" s="113"/>
      <c r="AC108" s="201"/>
    </row>
    <row r="109" spans="2:33" x14ac:dyDescent="0.2">
      <c r="B109" s="200"/>
      <c r="C109" s="200"/>
      <c r="D109" s="200"/>
      <c r="E109" s="201"/>
      <c r="F109" s="113"/>
      <c r="G109" s="113"/>
      <c r="H109" s="113"/>
      <c r="I109" s="203"/>
      <c r="J109" s="203"/>
      <c r="K109" s="203"/>
      <c r="L109" s="204"/>
      <c r="M109" s="201"/>
      <c r="N109" s="201"/>
      <c r="O109" s="201"/>
      <c r="P109" s="201"/>
      <c r="Q109" s="113"/>
      <c r="R109" s="113"/>
      <c r="S109" s="113"/>
      <c r="T109" s="113"/>
      <c r="U109" s="201"/>
      <c r="V109" s="113"/>
      <c r="W109" s="113"/>
      <c r="X109" s="113"/>
      <c r="Y109" s="113"/>
      <c r="Z109" s="113"/>
      <c r="AA109" s="113"/>
      <c r="AB109" s="113"/>
      <c r="AC109" s="201"/>
    </row>
    <row r="110" spans="2:33" x14ac:dyDescent="0.2">
      <c r="B110" s="200"/>
      <c r="C110" s="200"/>
      <c r="D110" s="200"/>
      <c r="E110" s="201"/>
      <c r="F110" s="113"/>
      <c r="G110" s="113"/>
      <c r="H110" s="113"/>
      <c r="I110" s="203"/>
      <c r="J110" s="203"/>
      <c r="K110" s="203"/>
      <c r="L110" s="204"/>
      <c r="M110" s="201"/>
      <c r="N110" s="201"/>
      <c r="O110" s="201"/>
      <c r="P110" s="201"/>
      <c r="Q110" s="113"/>
      <c r="R110" s="113"/>
      <c r="S110" s="113"/>
      <c r="T110" s="113"/>
      <c r="U110" s="201"/>
      <c r="V110" s="113"/>
      <c r="W110" s="113"/>
      <c r="X110" s="113"/>
      <c r="Y110" s="113"/>
      <c r="Z110" s="113"/>
      <c r="AA110" s="113"/>
      <c r="AB110" s="113"/>
      <c r="AC110" s="201"/>
    </row>
    <row r="111" spans="2:33" x14ac:dyDescent="0.2">
      <c r="B111" s="200"/>
      <c r="C111" s="200"/>
      <c r="D111" s="200"/>
      <c r="E111" s="201"/>
      <c r="F111" s="113"/>
      <c r="G111" s="113"/>
      <c r="H111" s="113"/>
      <c r="I111" s="203"/>
      <c r="J111" s="203"/>
      <c r="K111" s="203"/>
      <c r="L111" s="204"/>
      <c r="M111" s="201"/>
      <c r="N111" s="201"/>
      <c r="O111" s="201"/>
      <c r="P111" s="201"/>
      <c r="Q111" s="113"/>
      <c r="R111" s="113"/>
      <c r="S111" s="113"/>
      <c r="T111" s="113"/>
      <c r="U111" s="201"/>
      <c r="V111" s="113"/>
      <c r="W111" s="113"/>
      <c r="X111" s="113"/>
      <c r="Y111" s="113"/>
      <c r="Z111" s="113"/>
      <c r="AA111" s="113"/>
      <c r="AB111" s="113"/>
      <c r="AC111" s="201"/>
    </row>
    <row r="112" spans="2:33" x14ac:dyDescent="0.2">
      <c r="B112" s="200"/>
      <c r="C112" s="200"/>
      <c r="D112" s="200"/>
      <c r="E112" s="201"/>
      <c r="F112" s="113"/>
      <c r="G112" s="113"/>
      <c r="H112" s="113"/>
      <c r="I112" s="203"/>
      <c r="J112" s="203"/>
      <c r="K112" s="203"/>
      <c r="L112" s="204"/>
      <c r="M112" s="201"/>
      <c r="N112" s="201"/>
      <c r="O112" s="201"/>
      <c r="P112" s="201"/>
      <c r="Q112" s="113"/>
      <c r="R112" s="113"/>
      <c r="S112" s="113"/>
      <c r="T112" s="113"/>
      <c r="U112" s="201"/>
      <c r="V112" s="113"/>
      <c r="W112" s="113"/>
      <c r="X112" s="113"/>
      <c r="Y112" s="113"/>
      <c r="Z112" s="113"/>
      <c r="AA112" s="113"/>
      <c r="AB112" s="113"/>
      <c r="AC112" s="201"/>
      <c r="AD112" s="113"/>
      <c r="AE112" s="113"/>
      <c r="AF112" s="113"/>
      <c r="AG112" s="113"/>
    </row>
    <row r="113" spans="2:33" x14ac:dyDescent="0.2">
      <c r="B113" s="200"/>
      <c r="C113" s="200"/>
      <c r="D113" s="200"/>
      <c r="E113" s="201"/>
      <c r="F113" s="113"/>
      <c r="G113" s="113"/>
      <c r="H113" s="113"/>
      <c r="I113" s="203"/>
      <c r="J113" s="203"/>
      <c r="K113" s="203"/>
      <c r="L113" s="204"/>
      <c r="M113" s="201"/>
      <c r="N113" s="201"/>
      <c r="O113" s="201"/>
      <c r="P113" s="201"/>
      <c r="Q113" s="113"/>
      <c r="R113" s="113"/>
      <c r="S113" s="113"/>
      <c r="T113" s="113"/>
      <c r="U113" s="201"/>
      <c r="V113" s="113"/>
      <c r="W113" s="113"/>
      <c r="X113" s="113"/>
      <c r="Y113" s="113"/>
      <c r="Z113" s="113"/>
      <c r="AA113" s="113"/>
      <c r="AB113" s="113"/>
      <c r="AC113" s="201"/>
      <c r="AD113" s="113"/>
      <c r="AE113" s="113"/>
      <c r="AF113" s="113"/>
      <c r="AG113" s="113"/>
    </row>
    <row r="114" spans="2:33" x14ac:dyDescent="0.2">
      <c r="B114" s="200"/>
      <c r="C114" s="200"/>
      <c r="D114" s="200"/>
      <c r="E114" s="201"/>
      <c r="F114" s="113"/>
      <c r="G114" s="113"/>
      <c r="H114" s="113"/>
      <c r="I114" s="203"/>
      <c r="J114" s="203"/>
      <c r="K114" s="203"/>
      <c r="L114" s="204"/>
      <c r="M114" s="201"/>
      <c r="N114" s="201"/>
      <c r="O114" s="201"/>
      <c r="P114" s="201"/>
      <c r="Q114" s="113"/>
      <c r="R114" s="113"/>
      <c r="S114" s="113"/>
      <c r="T114" s="113"/>
      <c r="U114" s="201"/>
      <c r="V114" s="113"/>
      <c r="W114" s="113"/>
      <c r="X114" s="113"/>
      <c r="Y114" s="113"/>
      <c r="Z114" s="113"/>
      <c r="AA114" s="113"/>
      <c r="AB114" s="113"/>
      <c r="AC114" s="201"/>
      <c r="AD114" s="113"/>
      <c r="AE114" s="113"/>
      <c r="AF114" s="113"/>
      <c r="AG114" s="113"/>
    </row>
    <row r="115" spans="2:33" x14ac:dyDescent="0.2">
      <c r="B115" s="200"/>
      <c r="C115" s="200"/>
      <c r="D115" s="200"/>
      <c r="E115" s="201"/>
      <c r="F115" s="113"/>
      <c r="G115" s="113"/>
      <c r="H115" s="113"/>
      <c r="I115" s="203"/>
      <c r="J115" s="203"/>
      <c r="K115" s="203"/>
      <c r="L115" s="204"/>
      <c r="M115" s="201"/>
      <c r="N115" s="201"/>
      <c r="O115" s="201"/>
      <c r="P115" s="201"/>
      <c r="Q115" s="113"/>
      <c r="R115" s="113"/>
      <c r="S115" s="113"/>
      <c r="T115" s="113"/>
      <c r="U115" s="201"/>
      <c r="V115" s="113"/>
      <c r="W115" s="113"/>
      <c r="X115" s="113"/>
      <c r="Y115" s="113"/>
      <c r="Z115" s="113"/>
      <c r="AA115" s="113"/>
      <c r="AB115" s="113"/>
      <c r="AC115" s="201"/>
      <c r="AD115" s="113"/>
      <c r="AE115" s="113"/>
      <c r="AF115" s="113"/>
      <c r="AG115" s="113"/>
    </row>
    <row r="116" spans="2:33" x14ac:dyDescent="0.2">
      <c r="B116" s="200"/>
      <c r="C116" s="200"/>
      <c r="D116" s="200"/>
      <c r="E116" s="201"/>
      <c r="F116" s="113"/>
      <c r="G116" s="113"/>
      <c r="H116" s="113"/>
      <c r="I116" s="203"/>
      <c r="J116" s="203"/>
      <c r="K116" s="203"/>
      <c r="L116" s="204"/>
      <c r="M116" s="201"/>
      <c r="N116" s="201"/>
      <c r="O116" s="201"/>
      <c r="P116" s="201"/>
      <c r="Q116" s="113"/>
      <c r="R116" s="113"/>
      <c r="S116" s="113"/>
      <c r="T116" s="113"/>
      <c r="U116" s="201"/>
      <c r="V116" s="113"/>
      <c r="W116" s="113"/>
      <c r="X116" s="113"/>
      <c r="Y116" s="113"/>
      <c r="Z116" s="113"/>
      <c r="AA116" s="113"/>
      <c r="AB116" s="113"/>
      <c r="AC116" s="201"/>
      <c r="AD116" s="113"/>
      <c r="AE116" s="113"/>
      <c r="AF116" s="113"/>
      <c r="AG116" s="113"/>
    </row>
    <row r="117" spans="2:33" x14ac:dyDescent="0.2">
      <c r="B117" s="200"/>
      <c r="C117" s="200"/>
      <c r="D117" s="200"/>
      <c r="E117" s="201"/>
      <c r="F117" s="113"/>
      <c r="G117" s="113"/>
      <c r="H117" s="113"/>
      <c r="I117" s="203"/>
      <c r="J117" s="203"/>
      <c r="K117" s="203"/>
      <c r="L117" s="204"/>
      <c r="M117" s="201"/>
      <c r="N117" s="201"/>
      <c r="O117" s="201"/>
      <c r="P117" s="201"/>
      <c r="Q117" s="113"/>
      <c r="R117" s="113"/>
      <c r="S117" s="113"/>
      <c r="T117" s="113"/>
      <c r="U117" s="201"/>
      <c r="V117" s="113"/>
      <c r="W117" s="113"/>
      <c r="X117" s="113"/>
      <c r="Y117" s="113"/>
      <c r="Z117" s="113"/>
      <c r="AA117" s="113"/>
      <c r="AB117" s="113"/>
      <c r="AC117" s="201"/>
      <c r="AD117" s="113"/>
      <c r="AE117" s="113"/>
      <c r="AF117" s="113"/>
      <c r="AG117" s="113"/>
    </row>
    <row r="118" spans="2:33" x14ac:dyDescent="0.2">
      <c r="B118" s="200"/>
      <c r="C118" s="200"/>
      <c r="D118" s="200"/>
      <c r="E118" s="201"/>
      <c r="F118" s="113"/>
      <c r="G118" s="113"/>
      <c r="H118" s="113"/>
      <c r="I118" s="203"/>
      <c r="J118" s="203"/>
      <c r="K118" s="203"/>
      <c r="L118" s="204"/>
      <c r="M118" s="201"/>
      <c r="N118" s="201"/>
      <c r="O118" s="201"/>
      <c r="P118" s="201"/>
      <c r="Q118" s="113"/>
      <c r="R118" s="113"/>
      <c r="S118" s="113"/>
      <c r="T118" s="113"/>
      <c r="U118" s="201"/>
      <c r="V118" s="113"/>
      <c r="W118" s="113"/>
      <c r="X118" s="113"/>
      <c r="Y118" s="113"/>
      <c r="Z118" s="113"/>
      <c r="AA118" s="113"/>
      <c r="AB118" s="113"/>
      <c r="AC118" s="201"/>
      <c r="AD118" s="113"/>
      <c r="AE118" s="113"/>
      <c r="AF118" s="113"/>
      <c r="AG118" s="113"/>
    </row>
    <row r="119" spans="2:33" x14ac:dyDescent="0.2">
      <c r="B119" s="200"/>
      <c r="C119" s="200"/>
      <c r="D119" s="200"/>
      <c r="E119" s="201"/>
      <c r="F119" s="113"/>
      <c r="G119" s="113"/>
      <c r="H119" s="113"/>
      <c r="I119" s="203"/>
      <c r="J119" s="203"/>
      <c r="K119" s="203"/>
      <c r="L119" s="204"/>
      <c r="M119" s="201"/>
      <c r="N119" s="201"/>
      <c r="O119" s="201"/>
      <c r="P119" s="201"/>
      <c r="Q119" s="113"/>
      <c r="R119" s="113"/>
      <c r="S119" s="113"/>
      <c r="T119" s="113"/>
      <c r="U119" s="201"/>
      <c r="V119" s="113"/>
      <c r="W119" s="113"/>
      <c r="X119" s="113"/>
      <c r="Y119" s="113"/>
      <c r="Z119" s="113"/>
      <c r="AA119" s="113"/>
      <c r="AB119" s="113"/>
      <c r="AC119" s="201"/>
      <c r="AD119" s="113"/>
      <c r="AE119" s="113"/>
      <c r="AF119" s="113"/>
      <c r="AG119" s="113"/>
    </row>
    <row r="120" spans="2:33" x14ac:dyDescent="0.2">
      <c r="B120" s="200"/>
      <c r="C120" s="200"/>
      <c r="D120" s="200"/>
      <c r="E120" s="201"/>
      <c r="F120" s="113"/>
      <c r="G120" s="113"/>
      <c r="H120" s="113"/>
      <c r="I120" s="203"/>
      <c r="J120" s="203"/>
      <c r="K120" s="203"/>
      <c r="L120" s="204"/>
      <c r="M120" s="201"/>
      <c r="N120" s="201"/>
      <c r="O120" s="201"/>
      <c r="P120" s="201"/>
      <c r="Q120" s="113"/>
      <c r="R120" s="113"/>
      <c r="S120" s="113"/>
      <c r="T120" s="113"/>
      <c r="U120" s="201"/>
      <c r="V120" s="113"/>
      <c r="W120" s="113"/>
      <c r="X120" s="113"/>
      <c r="Y120" s="113"/>
      <c r="Z120" s="113"/>
      <c r="AA120" s="113"/>
      <c r="AB120" s="113"/>
      <c r="AC120" s="201"/>
      <c r="AD120" s="113"/>
      <c r="AE120" s="113"/>
      <c r="AF120" s="113"/>
      <c r="AG120" s="113"/>
    </row>
    <row r="121" spans="2:33" x14ac:dyDescent="0.2">
      <c r="B121" s="200"/>
      <c r="C121" s="200"/>
      <c r="D121" s="200"/>
      <c r="E121" s="201"/>
      <c r="F121" s="113"/>
      <c r="G121" s="113"/>
      <c r="H121" s="113"/>
      <c r="I121" s="203"/>
      <c r="J121" s="203"/>
      <c r="K121" s="203"/>
      <c r="L121" s="204"/>
      <c r="M121" s="201"/>
      <c r="N121" s="201"/>
      <c r="O121" s="201"/>
      <c r="P121" s="201"/>
      <c r="Q121" s="113"/>
      <c r="R121" s="113"/>
      <c r="S121" s="113"/>
      <c r="T121" s="113"/>
      <c r="U121" s="201"/>
      <c r="V121" s="113"/>
      <c r="W121" s="113"/>
      <c r="X121" s="113"/>
      <c r="Y121" s="113"/>
      <c r="Z121" s="113"/>
      <c r="AA121" s="113"/>
      <c r="AB121" s="113"/>
      <c r="AC121" s="201"/>
      <c r="AD121" s="113"/>
      <c r="AE121" s="113"/>
      <c r="AF121" s="113"/>
      <c r="AG121" s="113"/>
    </row>
    <row r="122" spans="2:33" x14ac:dyDescent="0.2">
      <c r="B122" s="200"/>
      <c r="C122" s="200"/>
      <c r="D122" s="200"/>
      <c r="E122" s="201"/>
      <c r="F122" s="113"/>
      <c r="G122" s="113"/>
      <c r="H122" s="113"/>
      <c r="I122" s="203"/>
      <c r="J122" s="203"/>
      <c r="K122" s="203"/>
      <c r="L122" s="204"/>
      <c r="M122" s="201"/>
      <c r="N122" s="201"/>
      <c r="O122" s="201"/>
      <c r="P122" s="201"/>
      <c r="Q122" s="113"/>
      <c r="R122" s="113"/>
      <c r="S122" s="113"/>
      <c r="T122" s="113"/>
      <c r="U122" s="201"/>
      <c r="V122" s="113"/>
      <c r="W122" s="113"/>
      <c r="X122" s="113"/>
      <c r="Y122" s="113"/>
      <c r="Z122" s="113"/>
      <c r="AA122" s="113"/>
      <c r="AB122" s="113"/>
      <c r="AC122" s="201"/>
      <c r="AD122" s="113"/>
      <c r="AE122" s="113"/>
      <c r="AF122" s="113"/>
      <c r="AG122" s="113"/>
    </row>
    <row r="123" spans="2:33" x14ac:dyDescent="0.2">
      <c r="B123" s="200"/>
      <c r="C123" s="200"/>
      <c r="D123" s="200"/>
      <c r="E123" s="201"/>
      <c r="F123" s="113"/>
      <c r="G123" s="113"/>
      <c r="H123" s="113"/>
      <c r="I123" s="203"/>
      <c r="J123" s="203"/>
      <c r="K123" s="203"/>
      <c r="L123" s="204"/>
      <c r="M123" s="201"/>
      <c r="N123" s="201"/>
      <c r="O123" s="201"/>
      <c r="P123" s="201"/>
      <c r="Q123" s="113"/>
      <c r="R123" s="113"/>
      <c r="S123" s="113"/>
      <c r="T123" s="113"/>
      <c r="U123" s="201"/>
      <c r="V123" s="113"/>
      <c r="W123" s="113"/>
      <c r="X123" s="113"/>
      <c r="Y123" s="113"/>
      <c r="Z123" s="113"/>
      <c r="AA123" s="113"/>
      <c r="AB123" s="113"/>
      <c r="AC123" s="201"/>
      <c r="AD123" s="113"/>
      <c r="AE123" s="113"/>
      <c r="AF123" s="113"/>
      <c r="AG123" s="113"/>
    </row>
    <row r="124" spans="2:33" x14ac:dyDescent="0.2">
      <c r="B124" s="200"/>
      <c r="C124" s="200"/>
      <c r="D124" s="200"/>
      <c r="E124" s="201"/>
      <c r="F124" s="113"/>
      <c r="G124" s="113"/>
      <c r="H124" s="113"/>
      <c r="I124" s="203"/>
      <c r="J124" s="203"/>
      <c r="K124" s="203"/>
      <c r="L124" s="204"/>
      <c r="M124" s="201"/>
      <c r="N124" s="201"/>
      <c r="O124" s="201"/>
      <c r="P124" s="201"/>
      <c r="Q124" s="113"/>
      <c r="R124" s="113"/>
      <c r="S124" s="113"/>
      <c r="T124" s="113"/>
      <c r="U124" s="201"/>
      <c r="V124" s="113"/>
      <c r="W124" s="113"/>
      <c r="X124" s="113"/>
      <c r="Y124" s="113"/>
      <c r="Z124" s="113"/>
      <c r="AA124" s="113"/>
      <c r="AB124" s="113"/>
      <c r="AC124" s="201"/>
      <c r="AD124" s="113"/>
      <c r="AE124" s="113"/>
      <c r="AF124" s="113"/>
      <c r="AG124" s="113"/>
    </row>
    <row r="125" spans="2:33" x14ac:dyDescent="0.2">
      <c r="B125" s="200"/>
      <c r="C125" s="200"/>
      <c r="D125" s="200"/>
      <c r="E125" s="201"/>
      <c r="F125" s="113"/>
      <c r="G125" s="113"/>
      <c r="H125" s="113"/>
      <c r="I125" s="203"/>
      <c r="J125" s="203"/>
      <c r="K125" s="203"/>
      <c r="L125" s="204"/>
      <c r="M125" s="201"/>
      <c r="N125" s="201"/>
      <c r="O125" s="201"/>
      <c r="P125" s="201"/>
      <c r="Q125" s="113"/>
      <c r="R125" s="113"/>
      <c r="S125" s="113"/>
      <c r="T125" s="113"/>
      <c r="U125" s="201"/>
      <c r="V125" s="113"/>
      <c r="W125" s="113"/>
      <c r="X125" s="113"/>
      <c r="Y125" s="113"/>
      <c r="Z125" s="113"/>
      <c r="AA125" s="113"/>
      <c r="AB125" s="113"/>
      <c r="AC125" s="201"/>
      <c r="AD125" s="113"/>
      <c r="AE125" s="113"/>
      <c r="AF125" s="113"/>
      <c r="AG125" s="113"/>
    </row>
    <row r="126" spans="2:33" x14ac:dyDescent="0.2">
      <c r="B126" s="200"/>
      <c r="C126" s="200"/>
      <c r="D126" s="200"/>
      <c r="E126" s="201"/>
      <c r="F126" s="113"/>
      <c r="G126" s="113"/>
      <c r="H126" s="113"/>
      <c r="I126" s="203"/>
      <c r="J126" s="203"/>
      <c r="K126" s="203"/>
      <c r="L126" s="204"/>
      <c r="M126" s="201"/>
      <c r="N126" s="201"/>
      <c r="O126" s="201"/>
      <c r="P126" s="201"/>
      <c r="Q126" s="113"/>
      <c r="R126" s="113"/>
      <c r="S126" s="113"/>
      <c r="T126" s="113"/>
      <c r="U126" s="201"/>
      <c r="V126" s="113"/>
      <c r="W126" s="113"/>
      <c r="X126" s="113"/>
      <c r="Y126" s="113"/>
      <c r="Z126" s="113"/>
      <c r="AA126" s="113"/>
      <c r="AB126" s="113"/>
      <c r="AC126" s="201"/>
      <c r="AD126" s="113"/>
      <c r="AE126" s="113"/>
      <c r="AF126" s="113"/>
      <c r="AG126" s="113"/>
    </row>
    <row r="127" spans="2:33" x14ac:dyDescent="0.2">
      <c r="B127" s="200"/>
      <c r="C127" s="200"/>
      <c r="D127" s="200"/>
      <c r="E127" s="201"/>
      <c r="F127" s="113"/>
      <c r="G127" s="113"/>
      <c r="H127" s="113"/>
      <c r="I127" s="203"/>
      <c r="J127" s="203"/>
      <c r="K127" s="203"/>
      <c r="L127" s="204"/>
      <c r="M127" s="201"/>
      <c r="N127" s="201"/>
      <c r="O127" s="201"/>
      <c r="P127" s="201"/>
      <c r="Q127" s="113"/>
      <c r="R127" s="113"/>
      <c r="S127" s="113"/>
      <c r="T127" s="113"/>
      <c r="U127" s="201"/>
      <c r="V127" s="113"/>
      <c r="W127" s="113"/>
      <c r="X127" s="113"/>
      <c r="Y127" s="113"/>
      <c r="Z127" s="113"/>
      <c r="AA127" s="113"/>
      <c r="AB127" s="113"/>
      <c r="AC127" s="201"/>
      <c r="AD127" s="113"/>
      <c r="AE127" s="113"/>
      <c r="AF127" s="113"/>
      <c r="AG127" s="113"/>
    </row>
    <row r="128" spans="2:33" x14ac:dyDescent="0.2">
      <c r="B128" s="200"/>
      <c r="C128" s="200"/>
      <c r="D128" s="200"/>
      <c r="E128" s="201"/>
      <c r="F128" s="113"/>
      <c r="G128" s="113"/>
      <c r="H128" s="113"/>
      <c r="I128" s="203"/>
      <c r="J128" s="203"/>
      <c r="K128" s="203"/>
      <c r="L128" s="204"/>
      <c r="M128" s="201"/>
      <c r="N128" s="201"/>
      <c r="O128" s="201"/>
      <c r="P128" s="201"/>
      <c r="Q128" s="113"/>
      <c r="R128" s="113"/>
      <c r="S128" s="113"/>
      <c r="T128" s="113"/>
      <c r="U128" s="201"/>
      <c r="V128" s="113"/>
      <c r="W128" s="113"/>
      <c r="X128" s="113"/>
      <c r="Y128" s="113"/>
      <c r="Z128" s="113"/>
      <c r="AA128" s="113"/>
      <c r="AB128" s="113"/>
      <c r="AC128" s="201"/>
      <c r="AD128" s="113"/>
      <c r="AE128" s="113"/>
      <c r="AF128" s="113"/>
      <c r="AG128" s="113"/>
    </row>
    <row r="129" spans="2:33" x14ac:dyDescent="0.2">
      <c r="B129" s="200"/>
      <c r="C129" s="200"/>
      <c r="D129" s="200"/>
      <c r="E129" s="201"/>
      <c r="F129" s="113"/>
      <c r="G129" s="113"/>
      <c r="H129" s="113"/>
      <c r="I129" s="203"/>
      <c r="J129" s="203"/>
      <c r="K129" s="203"/>
      <c r="L129" s="204"/>
      <c r="M129" s="201"/>
      <c r="N129" s="201"/>
      <c r="O129" s="201"/>
      <c r="P129" s="201"/>
      <c r="Q129" s="113"/>
      <c r="R129" s="113"/>
      <c r="S129" s="113"/>
      <c r="T129" s="113"/>
      <c r="U129" s="201"/>
      <c r="V129" s="113"/>
      <c r="W129" s="113"/>
      <c r="X129" s="113"/>
      <c r="Y129" s="113"/>
      <c r="Z129" s="113"/>
      <c r="AA129" s="113"/>
      <c r="AB129" s="113"/>
      <c r="AC129" s="201"/>
      <c r="AD129" s="113"/>
      <c r="AE129" s="113"/>
      <c r="AF129" s="113"/>
      <c r="AG129" s="113"/>
    </row>
    <row r="130" spans="2:33" x14ac:dyDescent="0.2">
      <c r="B130" s="200"/>
      <c r="C130" s="200"/>
      <c r="D130" s="200"/>
      <c r="E130" s="201"/>
      <c r="F130" s="113"/>
      <c r="G130" s="113"/>
      <c r="H130" s="113"/>
      <c r="I130" s="203"/>
      <c r="J130" s="203"/>
      <c r="K130" s="203"/>
      <c r="L130" s="204"/>
      <c r="M130" s="201"/>
      <c r="N130" s="201"/>
      <c r="O130" s="201"/>
      <c r="P130" s="201"/>
      <c r="Q130" s="113"/>
      <c r="R130" s="113"/>
      <c r="S130" s="113"/>
      <c r="T130" s="113"/>
      <c r="U130" s="201"/>
      <c r="V130" s="113"/>
      <c r="W130" s="113"/>
      <c r="X130" s="113"/>
      <c r="Y130" s="113"/>
      <c r="Z130" s="113"/>
      <c r="AA130" s="113"/>
      <c r="AB130" s="113"/>
      <c r="AC130" s="201"/>
      <c r="AD130" s="113"/>
      <c r="AE130" s="113"/>
      <c r="AF130" s="113"/>
      <c r="AG130" s="113"/>
    </row>
    <row r="131" spans="2:33" x14ac:dyDescent="0.2">
      <c r="B131" s="200"/>
      <c r="C131" s="200"/>
      <c r="D131" s="200"/>
      <c r="E131" s="201"/>
      <c r="F131" s="113"/>
      <c r="G131" s="113"/>
      <c r="H131" s="113"/>
      <c r="I131" s="203"/>
      <c r="J131" s="203"/>
      <c r="K131" s="203"/>
      <c r="L131" s="204"/>
      <c r="M131" s="201"/>
      <c r="N131" s="201"/>
      <c r="O131" s="201"/>
      <c r="P131" s="201"/>
      <c r="Q131" s="113"/>
      <c r="R131" s="113"/>
      <c r="S131" s="113"/>
      <c r="T131" s="113"/>
      <c r="U131" s="201"/>
      <c r="V131" s="113"/>
      <c r="W131" s="113"/>
      <c r="X131" s="113"/>
      <c r="Y131" s="113"/>
      <c r="Z131" s="113"/>
      <c r="AA131" s="113"/>
      <c r="AB131" s="113"/>
      <c r="AC131" s="201"/>
      <c r="AD131" s="113"/>
      <c r="AE131" s="113"/>
      <c r="AF131" s="113"/>
      <c r="AG131" s="113"/>
    </row>
    <row r="132" spans="2:33" x14ac:dyDescent="0.2">
      <c r="B132" s="200"/>
      <c r="C132" s="200"/>
      <c r="D132" s="200"/>
      <c r="E132" s="201"/>
      <c r="F132" s="113"/>
      <c r="G132" s="113"/>
      <c r="H132" s="113"/>
      <c r="I132" s="203"/>
      <c r="J132" s="203"/>
      <c r="K132" s="203"/>
      <c r="L132" s="204"/>
      <c r="M132" s="201"/>
      <c r="N132" s="201"/>
      <c r="O132" s="201"/>
      <c r="P132" s="201"/>
      <c r="Q132" s="113"/>
      <c r="R132" s="113"/>
      <c r="S132" s="113"/>
      <c r="T132" s="113"/>
      <c r="U132" s="201"/>
      <c r="V132" s="113"/>
      <c r="W132" s="113"/>
      <c r="X132" s="113"/>
      <c r="Y132" s="113"/>
      <c r="Z132" s="113"/>
      <c r="AA132" s="113"/>
      <c r="AB132" s="113"/>
      <c r="AC132" s="201"/>
      <c r="AD132" s="113"/>
      <c r="AE132" s="113"/>
      <c r="AF132" s="113"/>
      <c r="AG132" s="113"/>
    </row>
    <row r="133" spans="2:33" x14ac:dyDescent="0.2">
      <c r="B133" s="200"/>
      <c r="C133" s="200"/>
      <c r="D133" s="200"/>
      <c r="E133" s="201"/>
      <c r="F133" s="113"/>
      <c r="G133" s="113"/>
      <c r="H133" s="113"/>
      <c r="I133" s="203"/>
      <c r="J133" s="203"/>
      <c r="K133" s="203"/>
      <c r="L133" s="204"/>
      <c r="M133" s="201"/>
      <c r="N133" s="201"/>
      <c r="O133" s="201"/>
      <c r="P133" s="201"/>
      <c r="Q133" s="113"/>
      <c r="R133" s="113"/>
      <c r="S133" s="113"/>
      <c r="T133" s="113"/>
      <c r="U133" s="201"/>
      <c r="V133" s="113"/>
      <c r="W133" s="113"/>
      <c r="X133" s="113"/>
      <c r="Y133" s="113"/>
      <c r="Z133" s="113"/>
      <c r="AA133" s="113"/>
      <c r="AB133" s="113"/>
      <c r="AC133" s="201"/>
      <c r="AD133" s="113"/>
      <c r="AE133" s="113"/>
      <c r="AF133" s="113"/>
      <c r="AG133" s="113"/>
    </row>
    <row r="134" spans="2:33" x14ac:dyDescent="0.2">
      <c r="B134" s="200"/>
      <c r="C134" s="200"/>
      <c r="D134" s="200"/>
      <c r="E134" s="201"/>
      <c r="F134" s="113"/>
      <c r="G134" s="113"/>
      <c r="H134" s="113"/>
      <c r="I134" s="203"/>
      <c r="J134" s="203"/>
      <c r="K134" s="203"/>
      <c r="L134" s="204"/>
      <c r="M134" s="201"/>
      <c r="N134" s="201"/>
      <c r="O134" s="201"/>
      <c r="P134" s="201"/>
      <c r="Q134" s="113"/>
      <c r="R134" s="113"/>
      <c r="S134" s="113"/>
      <c r="T134" s="113"/>
      <c r="U134" s="201"/>
      <c r="V134" s="113"/>
      <c r="W134" s="113"/>
      <c r="X134" s="113"/>
      <c r="Y134" s="113"/>
      <c r="Z134" s="113"/>
      <c r="AA134" s="113"/>
      <c r="AB134" s="113"/>
      <c r="AC134" s="201"/>
      <c r="AD134" s="113"/>
      <c r="AE134" s="113"/>
      <c r="AF134" s="113"/>
      <c r="AG134" s="113"/>
    </row>
    <row r="135" spans="2:33" x14ac:dyDescent="0.2">
      <c r="B135" s="200"/>
      <c r="C135" s="200"/>
      <c r="D135" s="200"/>
      <c r="E135" s="201"/>
      <c r="F135" s="113"/>
      <c r="G135" s="113"/>
      <c r="H135" s="113"/>
      <c r="I135" s="203"/>
      <c r="J135" s="203"/>
      <c r="K135" s="203"/>
      <c r="L135" s="204"/>
      <c r="M135" s="201"/>
      <c r="N135" s="201"/>
      <c r="O135" s="201"/>
      <c r="P135" s="201"/>
      <c r="Q135" s="113"/>
      <c r="R135" s="113"/>
      <c r="S135" s="113"/>
      <c r="T135" s="113"/>
      <c r="U135" s="201"/>
      <c r="V135" s="113"/>
      <c r="W135" s="113"/>
      <c r="X135" s="113"/>
      <c r="Y135" s="113"/>
      <c r="Z135" s="113"/>
      <c r="AA135" s="113"/>
      <c r="AB135" s="113"/>
      <c r="AC135" s="201"/>
      <c r="AD135" s="113"/>
      <c r="AE135" s="113"/>
      <c r="AF135" s="113"/>
      <c r="AG135" s="113"/>
    </row>
    <row r="136" spans="2:33" x14ac:dyDescent="0.2">
      <c r="B136" s="200"/>
      <c r="C136" s="200"/>
      <c r="D136" s="200"/>
      <c r="E136" s="201"/>
      <c r="F136" s="113"/>
      <c r="G136" s="113"/>
      <c r="H136" s="113"/>
      <c r="I136" s="203"/>
      <c r="J136" s="203"/>
      <c r="K136" s="203"/>
      <c r="L136" s="204"/>
      <c r="M136" s="201"/>
      <c r="N136" s="201"/>
      <c r="O136" s="201"/>
      <c r="P136" s="201"/>
      <c r="Q136" s="113"/>
      <c r="R136" s="113"/>
      <c r="S136" s="113"/>
      <c r="T136" s="113"/>
      <c r="U136" s="201"/>
      <c r="V136" s="113"/>
      <c r="W136" s="113"/>
      <c r="X136" s="113"/>
      <c r="Y136" s="113"/>
      <c r="Z136" s="113"/>
      <c r="AA136" s="113"/>
      <c r="AB136" s="113"/>
      <c r="AC136" s="201"/>
      <c r="AD136" s="113"/>
      <c r="AE136" s="113"/>
      <c r="AF136" s="113"/>
      <c r="AG136" s="113"/>
    </row>
    <row r="137" spans="2:33" x14ac:dyDescent="0.2">
      <c r="B137" s="200"/>
      <c r="C137" s="200"/>
      <c r="D137" s="200"/>
      <c r="E137" s="201"/>
      <c r="F137" s="113"/>
      <c r="G137" s="113"/>
      <c r="H137" s="113"/>
      <c r="I137" s="203"/>
      <c r="J137" s="203"/>
      <c r="K137" s="203"/>
      <c r="L137" s="204"/>
      <c r="M137" s="201"/>
      <c r="N137" s="201"/>
      <c r="O137" s="201"/>
      <c r="P137" s="201"/>
      <c r="Q137" s="113"/>
      <c r="R137" s="113"/>
      <c r="S137" s="113"/>
      <c r="T137" s="113"/>
      <c r="U137" s="201"/>
      <c r="V137" s="113"/>
      <c r="W137" s="113"/>
      <c r="X137" s="113"/>
      <c r="Y137" s="113"/>
      <c r="Z137" s="113"/>
      <c r="AA137" s="113"/>
      <c r="AB137" s="113"/>
      <c r="AC137" s="201"/>
      <c r="AD137" s="113"/>
      <c r="AE137" s="113"/>
      <c r="AF137" s="113"/>
      <c r="AG137" s="113"/>
    </row>
    <row r="138" spans="2:33" x14ac:dyDescent="0.2">
      <c r="B138" s="200"/>
      <c r="C138" s="200"/>
      <c r="D138" s="200"/>
      <c r="E138" s="201"/>
      <c r="F138" s="113"/>
      <c r="G138" s="113"/>
      <c r="H138" s="113"/>
      <c r="I138" s="203"/>
      <c r="J138" s="203"/>
      <c r="K138" s="203"/>
      <c r="L138" s="204"/>
      <c r="M138" s="201"/>
      <c r="N138" s="201"/>
      <c r="O138" s="201"/>
      <c r="P138" s="201"/>
      <c r="Q138" s="113"/>
      <c r="R138" s="113"/>
      <c r="S138" s="113"/>
      <c r="T138" s="113"/>
      <c r="U138" s="201"/>
      <c r="V138" s="113"/>
      <c r="W138" s="113"/>
      <c r="X138" s="113"/>
      <c r="Y138" s="113"/>
      <c r="Z138" s="113"/>
      <c r="AA138" s="113"/>
      <c r="AB138" s="113"/>
      <c r="AC138" s="201"/>
      <c r="AD138" s="113"/>
      <c r="AE138" s="113"/>
      <c r="AF138" s="113"/>
      <c r="AG138" s="113"/>
    </row>
    <row r="139" spans="2:33" x14ac:dyDescent="0.2">
      <c r="B139" s="200"/>
      <c r="C139" s="200"/>
      <c r="D139" s="200"/>
      <c r="E139" s="201"/>
      <c r="F139" s="113"/>
      <c r="G139" s="113"/>
      <c r="H139" s="113"/>
      <c r="I139" s="203"/>
      <c r="J139" s="203"/>
      <c r="K139" s="203"/>
      <c r="L139" s="204"/>
      <c r="M139" s="201"/>
      <c r="N139" s="201"/>
      <c r="O139" s="201"/>
      <c r="P139" s="201"/>
      <c r="Q139" s="113"/>
      <c r="R139" s="113"/>
      <c r="S139" s="113"/>
      <c r="T139" s="113"/>
      <c r="U139" s="201"/>
      <c r="V139" s="113"/>
      <c r="W139" s="113"/>
      <c r="X139" s="113"/>
      <c r="Y139" s="113"/>
      <c r="Z139" s="113"/>
      <c r="AA139" s="113"/>
      <c r="AB139" s="113"/>
      <c r="AC139" s="201"/>
      <c r="AD139" s="113"/>
      <c r="AE139" s="113"/>
      <c r="AF139" s="113"/>
      <c r="AG139" s="113"/>
    </row>
    <row r="140" spans="2:33" x14ac:dyDescent="0.2">
      <c r="B140" s="200"/>
      <c r="C140" s="200"/>
      <c r="D140" s="200"/>
      <c r="E140" s="201"/>
      <c r="F140" s="113"/>
      <c r="G140" s="113"/>
      <c r="H140" s="113"/>
      <c r="I140" s="203"/>
      <c r="J140" s="203"/>
      <c r="K140" s="203"/>
      <c r="L140" s="204"/>
      <c r="M140" s="201"/>
      <c r="N140" s="201"/>
      <c r="O140" s="201"/>
      <c r="P140" s="201"/>
      <c r="Q140" s="113"/>
      <c r="R140" s="113"/>
      <c r="S140" s="113"/>
      <c r="T140" s="113"/>
      <c r="U140" s="201"/>
      <c r="V140" s="113"/>
      <c r="W140" s="113"/>
      <c r="X140" s="113"/>
      <c r="Y140" s="113"/>
      <c r="Z140" s="113"/>
      <c r="AA140" s="113"/>
      <c r="AB140" s="113"/>
      <c r="AC140" s="201"/>
      <c r="AD140" s="113"/>
      <c r="AE140" s="113"/>
      <c r="AF140" s="113"/>
      <c r="AG140" s="113"/>
    </row>
    <row r="141" spans="2:33" x14ac:dyDescent="0.2">
      <c r="B141" s="200"/>
      <c r="C141" s="200"/>
      <c r="D141" s="200"/>
      <c r="E141" s="201"/>
      <c r="F141" s="113"/>
      <c r="G141" s="113"/>
      <c r="H141" s="113"/>
      <c r="I141" s="203"/>
      <c r="J141" s="203"/>
      <c r="K141" s="203"/>
      <c r="L141" s="204"/>
      <c r="M141" s="201"/>
      <c r="N141" s="201"/>
      <c r="O141" s="201"/>
      <c r="P141" s="201"/>
      <c r="Q141" s="113"/>
      <c r="R141" s="113"/>
      <c r="S141" s="113"/>
      <c r="T141" s="113"/>
      <c r="U141" s="201"/>
      <c r="V141" s="113"/>
      <c r="W141" s="113"/>
      <c r="X141" s="113"/>
      <c r="Y141" s="113"/>
      <c r="Z141" s="113"/>
      <c r="AA141" s="113"/>
      <c r="AB141" s="113"/>
      <c r="AC141" s="201"/>
      <c r="AD141" s="113"/>
      <c r="AE141" s="113"/>
      <c r="AF141" s="113"/>
      <c r="AG141" s="113"/>
    </row>
    <row r="142" spans="2:33" x14ac:dyDescent="0.2">
      <c r="B142" s="200"/>
      <c r="C142" s="200"/>
      <c r="D142" s="200"/>
      <c r="E142" s="201"/>
      <c r="F142" s="113"/>
      <c r="G142" s="113"/>
      <c r="H142" s="113"/>
      <c r="I142" s="203"/>
      <c r="J142" s="203"/>
      <c r="K142" s="203"/>
      <c r="L142" s="204"/>
      <c r="M142" s="201"/>
      <c r="N142" s="201"/>
      <c r="O142" s="201"/>
      <c r="P142" s="201"/>
      <c r="Q142" s="113"/>
      <c r="R142" s="113"/>
      <c r="S142" s="113"/>
      <c r="T142" s="113"/>
      <c r="U142" s="201"/>
      <c r="V142" s="113"/>
      <c r="W142" s="113"/>
      <c r="X142" s="113"/>
      <c r="Y142" s="113"/>
      <c r="Z142" s="113"/>
      <c r="AA142" s="113"/>
      <c r="AB142" s="113"/>
      <c r="AC142" s="201"/>
      <c r="AD142" s="113"/>
      <c r="AE142" s="113"/>
      <c r="AF142" s="113"/>
      <c r="AG142" s="113"/>
    </row>
    <row r="143" spans="2:33" x14ac:dyDescent="0.2">
      <c r="B143" s="200"/>
      <c r="C143" s="200"/>
      <c r="D143" s="200"/>
      <c r="E143" s="201"/>
      <c r="F143" s="113"/>
      <c r="G143" s="113"/>
      <c r="H143" s="113"/>
      <c r="I143" s="203"/>
      <c r="J143" s="203"/>
      <c r="K143" s="203"/>
      <c r="L143" s="204"/>
      <c r="M143" s="201"/>
      <c r="N143" s="201"/>
      <c r="O143" s="201"/>
      <c r="P143" s="201"/>
      <c r="Q143" s="113"/>
      <c r="R143" s="113"/>
      <c r="S143" s="113"/>
      <c r="T143" s="113"/>
      <c r="U143" s="201"/>
      <c r="V143" s="113"/>
      <c r="W143" s="113"/>
      <c r="X143" s="113"/>
      <c r="Y143" s="113"/>
      <c r="Z143" s="113"/>
      <c r="AA143" s="113"/>
      <c r="AB143" s="113"/>
      <c r="AC143" s="201"/>
      <c r="AD143" s="113"/>
      <c r="AE143" s="113"/>
      <c r="AF143" s="113"/>
      <c r="AG143" s="113"/>
    </row>
    <row r="144" spans="2:33" x14ac:dyDescent="0.2">
      <c r="B144" s="200"/>
      <c r="C144" s="200"/>
      <c r="D144" s="200"/>
      <c r="E144" s="201"/>
      <c r="F144" s="113"/>
      <c r="G144" s="113"/>
      <c r="H144" s="113"/>
      <c r="I144" s="203"/>
      <c r="J144" s="203"/>
      <c r="K144" s="203"/>
      <c r="L144" s="204"/>
      <c r="M144" s="201"/>
      <c r="N144" s="201"/>
      <c r="O144" s="201"/>
      <c r="P144" s="201"/>
      <c r="Q144" s="113"/>
      <c r="R144" s="113"/>
      <c r="S144" s="113"/>
      <c r="T144" s="113"/>
      <c r="U144" s="201"/>
      <c r="V144" s="113"/>
      <c r="W144" s="113"/>
      <c r="X144" s="113"/>
      <c r="Y144" s="113"/>
      <c r="Z144" s="113"/>
      <c r="AA144" s="113"/>
      <c r="AB144" s="113"/>
      <c r="AC144" s="201"/>
      <c r="AD144" s="113"/>
      <c r="AE144" s="113"/>
      <c r="AF144" s="113"/>
      <c r="AG144" s="113"/>
    </row>
    <row r="145" spans="2:33" x14ac:dyDescent="0.2">
      <c r="B145" s="200"/>
      <c r="C145" s="200"/>
      <c r="D145" s="200"/>
      <c r="E145" s="201"/>
      <c r="F145" s="113"/>
      <c r="G145" s="113"/>
      <c r="H145" s="113"/>
      <c r="I145" s="203"/>
      <c r="J145" s="203"/>
      <c r="K145" s="203"/>
      <c r="L145" s="204"/>
      <c r="M145" s="201"/>
      <c r="N145" s="201"/>
      <c r="O145" s="201"/>
      <c r="P145" s="201"/>
      <c r="Q145" s="113"/>
      <c r="R145" s="113"/>
      <c r="S145" s="113"/>
      <c r="T145" s="113"/>
      <c r="U145" s="201"/>
      <c r="V145" s="113"/>
      <c r="W145" s="113"/>
      <c r="X145" s="113"/>
      <c r="Y145" s="113"/>
      <c r="Z145" s="113"/>
      <c r="AA145" s="113"/>
      <c r="AB145" s="113"/>
      <c r="AC145" s="201"/>
      <c r="AD145" s="113"/>
      <c r="AE145" s="113"/>
      <c r="AF145" s="113"/>
      <c r="AG145" s="113"/>
    </row>
    <row r="146" spans="2:33" x14ac:dyDescent="0.2">
      <c r="B146" s="200"/>
      <c r="C146" s="200"/>
      <c r="D146" s="200"/>
      <c r="E146" s="201"/>
      <c r="F146" s="113"/>
      <c r="G146" s="113"/>
      <c r="H146" s="113"/>
      <c r="I146" s="203"/>
      <c r="J146" s="203"/>
      <c r="K146" s="203"/>
      <c r="L146" s="204"/>
      <c r="M146" s="201"/>
      <c r="N146" s="201"/>
      <c r="O146" s="201"/>
      <c r="P146" s="201"/>
      <c r="Q146" s="113"/>
      <c r="R146" s="113"/>
      <c r="S146" s="113"/>
      <c r="T146" s="113"/>
      <c r="U146" s="201"/>
      <c r="V146" s="113"/>
      <c r="W146" s="113"/>
      <c r="X146" s="113"/>
      <c r="Y146" s="113"/>
      <c r="Z146" s="113"/>
      <c r="AA146" s="113"/>
      <c r="AB146" s="113"/>
      <c r="AC146" s="201"/>
      <c r="AD146" s="113"/>
      <c r="AE146" s="113"/>
      <c r="AF146" s="113"/>
      <c r="AG146" s="113"/>
    </row>
    <row r="147" spans="2:33" x14ac:dyDescent="0.2">
      <c r="B147" s="200"/>
      <c r="C147" s="200"/>
      <c r="D147" s="200"/>
      <c r="E147" s="201"/>
      <c r="F147" s="113"/>
      <c r="G147" s="113"/>
      <c r="H147" s="113"/>
      <c r="I147" s="203"/>
      <c r="J147" s="203"/>
      <c r="K147" s="203"/>
      <c r="L147" s="204"/>
      <c r="M147" s="201"/>
      <c r="N147" s="201"/>
      <c r="O147" s="201"/>
      <c r="P147" s="201"/>
      <c r="Q147" s="113"/>
      <c r="R147" s="113"/>
      <c r="S147" s="113"/>
      <c r="T147" s="113"/>
      <c r="U147" s="201"/>
      <c r="V147" s="113"/>
      <c r="W147" s="113"/>
      <c r="X147" s="113"/>
      <c r="Y147" s="113"/>
      <c r="Z147" s="113"/>
      <c r="AA147" s="113"/>
      <c r="AB147" s="113"/>
      <c r="AC147" s="201"/>
      <c r="AD147" s="113"/>
      <c r="AE147" s="113"/>
      <c r="AF147" s="113"/>
      <c r="AG147" s="113"/>
    </row>
    <row r="148" spans="2:33" x14ac:dyDescent="0.2">
      <c r="B148" s="200"/>
      <c r="C148" s="200"/>
      <c r="D148" s="200"/>
      <c r="E148" s="201"/>
      <c r="F148" s="113"/>
      <c r="G148" s="113"/>
      <c r="H148" s="113"/>
      <c r="I148" s="203"/>
      <c r="J148" s="203"/>
      <c r="K148" s="203"/>
      <c r="L148" s="204"/>
      <c r="M148" s="201"/>
      <c r="N148" s="201"/>
      <c r="O148" s="201"/>
      <c r="P148" s="201"/>
      <c r="Q148" s="113"/>
      <c r="R148" s="113"/>
      <c r="S148" s="113"/>
      <c r="T148" s="113"/>
      <c r="U148" s="201"/>
      <c r="V148" s="113"/>
      <c r="W148" s="113"/>
      <c r="X148" s="113"/>
      <c r="Y148" s="113"/>
      <c r="Z148" s="113"/>
      <c r="AA148" s="113"/>
      <c r="AB148" s="113"/>
      <c r="AC148" s="201"/>
      <c r="AD148" s="113"/>
      <c r="AE148" s="113"/>
      <c r="AF148" s="113"/>
      <c r="AG148" s="113"/>
    </row>
    <row r="149" spans="2:33" x14ac:dyDescent="0.2">
      <c r="B149" s="200"/>
      <c r="C149" s="200"/>
      <c r="D149" s="200"/>
      <c r="E149" s="201"/>
      <c r="F149" s="113"/>
      <c r="G149" s="113"/>
      <c r="H149" s="113"/>
      <c r="I149" s="203"/>
      <c r="J149" s="203"/>
      <c r="K149" s="203"/>
      <c r="L149" s="204"/>
      <c r="M149" s="201"/>
      <c r="N149" s="201"/>
      <c r="O149" s="201"/>
      <c r="P149" s="201"/>
      <c r="Q149" s="113"/>
      <c r="R149" s="113"/>
      <c r="S149" s="113"/>
      <c r="T149" s="113"/>
      <c r="U149" s="201"/>
      <c r="V149" s="113"/>
      <c r="W149" s="113"/>
      <c r="X149" s="113"/>
      <c r="Y149" s="113"/>
      <c r="Z149" s="113"/>
      <c r="AA149" s="113"/>
      <c r="AB149" s="113"/>
      <c r="AC149" s="201"/>
      <c r="AD149" s="113"/>
      <c r="AE149" s="113"/>
      <c r="AF149" s="113"/>
      <c r="AG149" s="113"/>
    </row>
    <row r="150" spans="2:33" x14ac:dyDescent="0.2">
      <c r="B150" s="200"/>
      <c r="C150" s="200"/>
      <c r="D150" s="200"/>
      <c r="E150" s="201"/>
      <c r="F150" s="113"/>
      <c r="G150" s="113"/>
      <c r="H150" s="113"/>
      <c r="I150" s="203"/>
      <c r="J150" s="203"/>
      <c r="K150" s="203"/>
      <c r="L150" s="204"/>
      <c r="M150" s="201"/>
      <c r="N150" s="201"/>
      <c r="O150" s="201"/>
      <c r="P150" s="201"/>
      <c r="Q150" s="113"/>
      <c r="R150" s="113"/>
      <c r="S150" s="113"/>
      <c r="T150" s="113"/>
      <c r="U150" s="201"/>
      <c r="V150" s="113"/>
      <c r="W150" s="113"/>
      <c r="X150" s="113"/>
      <c r="Y150" s="113"/>
      <c r="Z150" s="113"/>
      <c r="AA150" s="113"/>
      <c r="AB150" s="113"/>
      <c r="AC150" s="201"/>
      <c r="AD150" s="113"/>
      <c r="AE150" s="113"/>
      <c r="AF150" s="113"/>
      <c r="AG150" s="113"/>
    </row>
    <row r="151" spans="2:33" x14ac:dyDescent="0.2">
      <c r="B151" s="200"/>
      <c r="C151" s="200"/>
      <c r="D151" s="200"/>
      <c r="E151" s="201"/>
      <c r="F151" s="113"/>
      <c r="G151" s="113"/>
      <c r="H151" s="113"/>
      <c r="I151" s="203"/>
      <c r="J151" s="203"/>
      <c r="K151" s="203"/>
      <c r="L151" s="204"/>
      <c r="M151" s="201"/>
      <c r="N151" s="201"/>
      <c r="O151" s="201"/>
      <c r="P151" s="201"/>
      <c r="Q151" s="113"/>
      <c r="R151" s="113"/>
      <c r="S151" s="113"/>
      <c r="T151" s="113"/>
      <c r="U151" s="201"/>
      <c r="V151" s="113"/>
      <c r="W151" s="113"/>
      <c r="X151" s="113"/>
      <c r="Y151" s="113"/>
      <c r="Z151" s="113"/>
      <c r="AA151" s="113"/>
      <c r="AB151" s="113"/>
      <c r="AC151" s="201"/>
      <c r="AD151" s="113"/>
      <c r="AE151" s="113"/>
      <c r="AF151" s="113"/>
      <c r="AG151" s="113"/>
    </row>
    <row r="152" spans="2:33" x14ac:dyDescent="0.2">
      <c r="B152" s="200"/>
      <c r="C152" s="200"/>
      <c r="D152" s="200"/>
      <c r="E152" s="201"/>
      <c r="F152" s="113"/>
      <c r="G152" s="113"/>
      <c r="H152" s="113"/>
      <c r="I152" s="203"/>
      <c r="J152" s="203"/>
      <c r="K152" s="203"/>
      <c r="L152" s="204"/>
      <c r="M152" s="201"/>
      <c r="N152" s="201"/>
      <c r="O152" s="201"/>
      <c r="P152" s="201"/>
      <c r="Q152" s="113"/>
      <c r="R152" s="113"/>
      <c r="S152" s="113"/>
      <c r="T152" s="113"/>
      <c r="U152" s="201"/>
      <c r="V152" s="113"/>
      <c r="W152" s="113"/>
      <c r="X152" s="113"/>
      <c r="Y152" s="113"/>
      <c r="Z152" s="113"/>
      <c r="AA152" s="113"/>
      <c r="AB152" s="113"/>
      <c r="AC152" s="201"/>
      <c r="AD152" s="113"/>
      <c r="AE152" s="113"/>
      <c r="AF152" s="113"/>
      <c r="AG152" s="113"/>
    </row>
    <row r="153" spans="2:33" x14ac:dyDescent="0.2">
      <c r="B153" s="200"/>
      <c r="C153" s="200"/>
      <c r="D153" s="200"/>
      <c r="E153" s="201"/>
      <c r="F153" s="113"/>
      <c r="G153" s="113"/>
      <c r="H153" s="113"/>
      <c r="I153" s="203"/>
      <c r="J153" s="203"/>
      <c r="K153" s="203"/>
      <c r="L153" s="204"/>
      <c r="M153" s="201"/>
      <c r="N153" s="201"/>
      <c r="O153" s="201"/>
      <c r="P153" s="201"/>
      <c r="Q153" s="113"/>
      <c r="R153" s="113"/>
      <c r="S153" s="113"/>
      <c r="T153" s="113"/>
      <c r="U153" s="201"/>
      <c r="V153" s="113"/>
      <c r="W153" s="113"/>
      <c r="X153" s="113"/>
      <c r="Y153" s="113"/>
      <c r="Z153" s="113"/>
      <c r="AA153" s="113"/>
      <c r="AB153" s="113"/>
      <c r="AC153" s="201"/>
      <c r="AD153" s="113"/>
      <c r="AE153" s="113"/>
      <c r="AF153" s="113"/>
      <c r="AG153" s="113"/>
    </row>
    <row r="154" spans="2:33" x14ac:dyDescent="0.2">
      <c r="B154" s="200"/>
      <c r="C154" s="200"/>
      <c r="D154" s="200"/>
      <c r="E154" s="201"/>
      <c r="F154" s="113"/>
      <c r="G154" s="113"/>
      <c r="H154" s="113"/>
      <c r="I154" s="203"/>
      <c r="J154" s="203"/>
      <c r="K154" s="203"/>
      <c r="L154" s="204"/>
      <c r="M154" s="201"/>
      <c r="N154" s="201"/>
      <c r="O154" s="201"/>
      <c r="P154" s="201"/>
      <c r="Q154" s="113"/>
      <c r="R154" s="113"/>
      <c r="S154" s="113"/>
      <c r="T154" s="113"/>
      <c r="U154" s="201"/>
      <c r="V154" s="113"/>
      <c r="W154" s="113"/>
      <c r="X154" s="113"/>
      <c r="Y154" s="113"/>
      <c r="Z154" s="113"/>
      <c r="AA154" s="113"/>
      <c r="AB154" s="113"/>
      <c r="AC154" s="201"/>
      <c r="AD154" s="113"/>
      <c r="AE154" s="113"/>
      <c r="AF154" s="113"/>
      <c r="AG154" s="113"/>
    </row>
    <row r="155" spans="2:33" x14ac:dyDescent="0.2">
      <c r="B155" s="200"/>
      <c r="C155" s="200"/>
      <c r="D155" s="200"/>
      <c r="E155" s="201"/>
      <c r="F155" s="113"/>
      <c r="G155" s="113"/>
      <c r="H155" s="113"/>
      <c r="I155" s="203"/>
      <c r="J155" s="203"/>
      <c r="K155" s="203"/>
      <c r="L155" s="204"/>
      <c r="M155" s="201"/>
      <c r="N155" s="201"/>
      <c r="O155" s="201"/>
      <c r="P155" s="201"/>
      <c r="Q155" s="113"/>
      <c r="R155" s="113"/>
      <c r="S155" s="113"/>
      <c r="T155" s="113"/>
      <c r="U155" s="201"/>
      <c r="V155" s="113"/>
      <c r="W155" s="113"/>
      <c r="X155" s="113"/>
      <c r="Y155" s="113"/>
      <c r="Z155" s="113"/>
      <c r="AA155" s="113"/>
      <c r="AB155" s="113"/>
      <c r="AC155" s="201"/>
      <c r="AD155" s="113"/>
      <c r="AE155" s="113"/>
      <c r="AF155" s="113"/>
      <c r="AG155" s="113"/>
    </row>
    <row r="156" spans="2:33" x14ac:dyDescent="0.2">
      <c r="B156" s="200"/>
      <c r="C156" s="200"/>
      <c r="D156" s="200"/>
      <c r="E156" s="201"/>
      <c r="F156" s="113"/>
      <c r="G156" s="113"/>
      <c r="H156" s="113"/>
      <c r="I156" s="203"/>
      <c r="J156" s="203"/>
      <c r="K156" s="203"/>
      <c r="L156" s="204"/>
      <c r="M156" s="201"/>
      <c r="N156" s="201"/>
      <c r="O156" s="201"/>
      <c r="P156" s="201"/>
      <c r="Q156" s="113"/>
      <c r="R156" s="113"/>
      <c r="S156" s="113"/>
      <c r="T156" s="113"/>
      <c r="U156" s="201"/>
      <c r="V156" s="113"/>
      <c r="W156" s="113"/>
      <c r="X156" s="113"/>
      <c r="Y156" s="113"/>
      <c r="Z156" s="113"/>
      <c r="AA156" s="113"/>
      <c r="AB156" s="113"/>
      <c r="AC156" s="201"/>
      <c r="AD156" s="113"/>
      <c r="AE156" s="113"/>
      <c r="AF156" s="113"/>
      <c r="AG156" s="113"/>
    </row>
    <row r="157" spans="2:33" x14ac:dyDescent="0.2">
      <c r="B157" s="200"/>
      <c r="C157" s="200"/>
      <c r="D157" s="200"/>
      <c r="E157" s="201"/>
      <c r="F157" s="113"/>
      <c r="G157" s="113"/>
      <c r="H157" s="113"/>
      <c r="I157" s="203"/>
      <c r="J157" s="203"/>
      <c r="K157" s="203"/>
      <c r="L157" s="204"/>
      <c r="M157" s="201"/>
      <c r="N157" s="201"/>
      <c r="O157" s="201"/>
      <c r="P157" s="201"/>
      <c r="Q157" s="113"/>
      <c r="R157" s="113"/>
      <c r="S157" s="113"/>
      <c r="T157" s="113"/>
      <c r="U157" s="201"/>
      <c r="V157" s="113"/>
      <c r="W157" s="113"/>
      <c r="X157" s="113"/>
      <c r="Y157" s="113"/>
      <c r="Z157" s="113"/>
      <c r="AA157" s="113"/>
      <c r="AB157" s="113"/>
      <c r="AC157" s="201"/>
      <c r="AD157" s="113"/>
      <c r="AE157" s="113"/>
      <c r="AF157" s="113"/>
      <c r="AG157" s="113"/>
    </row>
    <row r="158" spans="2:33" x14ac:dyDescent="0.2">
      <c r="B158" s="200"/>
      <c r="C158" s="200"/>
      <c r="D158" s="200"/>
      <c r="E158" s="201"/>
      <c r="F158" s="113"/>
      <c r="G158" s="113"/>
      <c r="H158" s="113"/>
      <c r="I158" s="203"/>
      <c r="J158" s="203"/>
      <c r="K158" s="203"/>
      <c r="L158" s="204"/>
      <c r="M158" s="201"/>
      <c r="N158" s="201"/>
      <c r="O158" s="201"/>
      <c r="P158" s="201"/>
      <c r="Q158" s="113"/>
      <c r="R158" s="113"/>
      <c r="S158" s="113"/>
      <c r="T158" s="113"/>
      <c r="U158" s="201"/>
      <c r="V158" s="113"/>
      <c r="W158" s="113"/>
      <c r="X158" s="113"/>
      <c r="Y158" s="113"/>
      <c r="Z158" s="113"/>
      <c r="AA158" s="113"/>
      <c r="AB158" s="113"/>
      <c r="AC158" s="201"/>
      <c r="AD158" s="113"/>
      <c r="AE158" s="113"/>
      <c r="AF158" s="113"/>
      <c r="AG158" s="113"/>
    </row>
    <row r="159" spans="2:33" x14ac:dyDescent="0.2">
      <c r="B159" s="200"/>
      <c r="C159" s="200"/>
      <c r="D159" s="200"/>
      <c r="E159" s="201"/>
      <c r="F159" s="113"/>
      <c r="G159" s="113"/>
      <c r="H159" s="113"/>
      <c r="I159" s="203"/>
      <c r="J159" s="203"/>
      <c r="K159" s="203"/>
      <c r="L159" s="204"/>
      <c r="M159" s="201"/>
      <c r="N159" s="201"/>
      <c r="O159" s="201"/>
      <c r="P159" s="201"/>
      <c r="Q159" s="113"/>
      <c r="R159" s="113"/>
      <c r="S159" s="113"/>
      <c r="T159" s="113"/>
      <c r="U159" s="201"/>
      <c r="V159" s="113"/>
      <c r="W159" s="113"/>
      <c r="X159" s="113"/>
      <c r="Y159" s="113"/>
      <c r="Z159" s="113"/>
      <c r="AA159" s="113"/>
      <c r="AB159" s="113"/>
      <c r="AC159" s="201"/>
      <c r="AD159" s="113"/>
      <c r="AE159" s="113"/>
      <c r="AF159" s="113"/>
      <c r="AG159" s="113"/>
    </row>
    <row r="160" spans="2:33" x14ac:dyDescent="0.2">
      <c r="B160" s="200"/>
      <c r="C160" s="200"/>
      <c r="D160" s="200"/>
      <c r="E160" s="201"/>
      <c r="F160" s="113"/>
      <c r="G160" s="113"/>
      <c r="H160" s="113"/>
      <c r="I160" s="203"/>
      <c r="J160" s="203"/>
      <c r="K160" s="203"/>
      <c r="L160" s="204"/>
      <c r="M160" s="201"/>
      <c r="N160" s="201"/>
      <c r="O160" s="201"/>
      <c r="P160" s="201"/>
      <c r="Q160" s="113"/>
      <c r="R160" s="113"/>
      <c r="S160" s="113"/>
      <c r="T160" s="113"/>
      <c r="U160" s="201"/>
      <c r="V160" s="113"/>
      <c r="W160" s="113"/>
      <c r="X160" s="113"/>
      <c r="Y160" s="113"/>
      <c r="Z160" s="113"/>
      <c r="AA160" s="113"/>
      <c r="AB160" s="113"/>
      <c r="AC160" s="201"/>
      <c r="AD160" s="113"/>
      <c r="AE160" s="113"/>
      <c r="AF160" s="113"/>
      <c r="AG160" s="113"/>
    </row>
    <row r="161" spans="2:33" x14ac:dyDescent="0.2">
      <c r="B161" s="200"/>
      <c r="C161" s="200"/>
      <c r="D161" s="200"/>
      <c r="E161" s="201"/>
      <c r="F161" s="113"/>
      <c r="G161" s="113"/>
      <c r="H161" s="113"/>
      <c r="I161" s="203"/>
      <c r="J161" s="203"/>
      <c r="K161" s="203"/>
      <c r="L161" s="204"/>
      <c r="M161" s="201"/>
      <c r="N161" s="201"/>
      <c r="O161" s="201"/>
      <c r="P161" s="201"/>
      <c r="Q161" s="113"/>
      <c r="R161" s="113"/>
      <c r="S161" s="113"/>
      <c r="T161" s="113"/>
      <c r="U161" s="201"/>
      <c r="V161" s="113"/>
      <c r="W161" s="113"/>
      <c r="X161" s="113"/>
      <c r="Y161" s="113"/>
      <c r="Z161" s="113"/>
      <c r="AA161" s="113"/>
      <c r="AB161" s="113"/>
      <c r="AC161" s="201"/>
      <c r="AD161" s="113"/>
      <c r="AE161" s="113"/>
      <c r="AF161" s="113"/>
      <c r="AG161" s="113"/>
    </row>
    <row r="162" spans="2:33" x14ac:dyDescent="0.2">
      <c r="B162" s="200"/>
      <c r="C162" s="200"/>
      <c r="D162" s="200"/>
      <c r="E162" s="201"/>
      <c r="F162" s="113"/>
      <c r="G162" s="113"/>
      <c r="H162" s="113"/>
      <c r="I162" s="203"/>
      <c r="J162" s="203"/>
      <c r="K162" s="203"/>
      <c r="L162" s="204"/>
      <c r="M162" s="201"/>
      <c r="N162" s="201"/>
      <c r="O162" s="201"/>
      <c r="P162" s="201"/>
      <c r="Q162" s="113"/>
      <c r="R162" s="113"/>
      <c r="S162" s="113"/>
      <c r="T162" s="113"/>
      <c r="U162" s="201"/>
      <c r="V162" s="113"/>
      <c r="W162" s="113"/>
      <c r="X162" s="113"/>
      <c r="Y162" s="113"/>
      <c r="Z162" s="113"/>
      <c r="AA162" s="113"/>
      <c r="AB162" s="113"/>
      <c r="AC162" s="201"/>
      <c r="AD162" s="113"/>
      <c r="AE162" s="113"/>
      <c r="AF162" s="113"/>
      <c r="AG162" s="113"/>
    </row>
    <row r="163" spans="2:33" x14ac:dyDescent="0.2">
      <c r="B163" s="200"/>
      <c r="C163" s="200"/>
      <c r="D163" s="200"/>
      <c r="E163" s="201"/>
      <c r="F163" s="113"/>
      <c r="G163" s="113"/>
      <c r="H163" s="113"/>
      <c r="I163" s="203"/>
      <c r="J163" s="203"/>
      <c r="K163" s="203"/>
      <c r="L163" s="204"/>
      <c r="M163" s="201"/>
      <c r="N163" s="201"/>
      <c r="O163" s="201"/>
      <c r="P163" s="201"/>
      <c r="Q163" s="113"/>
      <c r="R163" s="113"/>
      <c r="S163" s="113"/>
      <c r="T163" s="113"/>
      <c r="U163" s="201"/>
      <c r="V163" s="113"/>
      <c r="W163" s="113"/>
      <c r="X163" s="113"/>
      <c r="Y163" s="113"/>
      <c r="Z163" s="113"/>
      <c r="AA163" s="113"/>
      <c r="AB163" s="113"/>
      <c r="AC163" s="201"/>
      <c r="AD163" s="113"/>
      <c r="AE163" s="113"/>
      <c r="AF163" s="113"/>
      <c r="AG163" s="113"/>
    </row>
    <row r="164" spans="2:33" x14ac:dyDescent="0.2">
      <c r="B164" s="200"/>
      <c r="C164" s="200"/>
      <c r="D164" s="200"/>
      <c r="E164" s="201"/>
      <c r="F164" s="113"/>
      <c r="G164" s="113"/>
      <c r="H164" s="113"/>
      <c r="I164" s="203"/>
      <c r="J164" s="203"/>
      <c r="K164" s="203"/>
      <c r="L164" s="204"/>
      <c r="M164" s="201"/>
      <c r="N164" s="201"/>
      <c r="O164" s="201"/>
      <c r="P164" s="201"/>
      <c r="Q164" s="113"/>
      <c r="R164" s="113"/>
      <c r="S164" s="113"/>
      <c r="T164" s="113"/>
      <c r="U164" s="201"/>
      <c r="V164" s="113"/>
      <c r="W164" s="113"/>
      <c r="X164" s="113"/>
      <c r="Y164" s="113"/>
      <c r="Z164" s="113"/>
      <c r="AA164" s="113"/>
      <c r="AB164" s="113"/>
      <c r="AC164" s="201"/>
      <c r="AD164" s="113"/>
      <c r="AE164" s="113"/>
      <c r="AF164" s="113"/>
      <c r="AG164" s="113"/>
    </row>
    <row r="165" spans="2:33" x14ac:dyDescent="0.2">
      <c r="B165" s="200"/>
      <c r="C165" s="200"/>
      <c r="D165" s="200"/>
      <c r="E165" s="201"/>
      <c r="F165" s="113"/>
      <c r="G165" s="113"/>
      <c r="H165" s="113"/>
      <c r="I165" s="203"/>
      <c r="J165" s="203"/>
      <c r="K165" s="203"/>
      <c r="L165" s="204"/>
      <c r="M165" s="201"/>
      <c r="N165" s="201"/>
      <c r="O165" s="201"/>
      <c r="P165" s="201"/>
      <c r="Q165" s="113"/>
      <c r="R165" s="113"/>
      <c r="S165" s="113"/>
      <c r="T165" s="113"/>
      <c r="U165" s="201"/>
      <c r="V165" s="113"/>
      <c r="W165" s="113"/>
      <c r="X165" s="113"/>
      <c r="Y165" s="113"/>
      <c r="Z165" s="113"/>
      <c r="AA165" s="113"/>
      <c r="AB165" s="113"/>
      <c r="AC165" s="201"/>
      <c r="AD165" s="113"/>
      <c r="AE165" s="113"/>
      <c r="AF165" s="113"/>
      <c r="AG165" s="113"/>
    </row>
    <row r="166" spans="2:33" x14ac:dyDescent="0.2">
      <c r="B166" s="200"/>
      <c r="C166" s="200"/>
      <c r="D166" s="200"/>
      <c r="E166" s="201"/>
      <c r="F166" s="113"/>
      <c r="G166" s="113"/>
      <c r="H166" s="113"/>
      <c r="I166" s="203"/>
      <c r="J166" s="203"/>
      <c r="K166" s="203"/>
      <c r="L166" s="204"/>
      <c r="M166" s="201"/>
      <c r="N166" s="201"/>
      <c r="O166" s="201"/>
      <c r="P166" s="201"/>
      <c r="Q166" s="113"/>
      <c r="R166" s="113"/>
      <c r="S166" s="113"/>
      <c r="T166" s="113"/>
      <c r="U166" s="201"/>
      <c r="V166" s="113"/>
      <c r="W166" s="113"/>
      <c r="X166" s="113"/>
      <c r="Y166" s="113"/>
      <c r="Z166" s="113"/>
      <c r="AA166" s="113"/>
      <c r="AB166" s="113"/>
      <c r="AC166" s="201"/>
      <c r="AD166" s="113"/>
      <c r="AE166" s="113"/>
      <c r="AF166" s="113"/>
      <c r="AG166" s="113"/>
    </row>
    <row r="167" spans="2:33" x14ac:dyDescent="0.2">
      <c r="B167" s="200"/>
      <c r="C167" s="200"/>
      <c r="D167" s="200"/>
      <c r="E167" s="201"/>
      <c r="F167" s="113"/>
      <c r="G167" s="113"/>
      <c r="H167" s="113"/>
      <c r="I167" s="203"/>
      <c r="J167" s="203"/>
      <c r="K167" s="203"/>
      <c r="L167" s="204"/>
      <c r="M167" s="201"/>
      <c r="N167" s="201"/>
      <c r="O167" s="201"/>
      <c r="P167" s="201"/>
      <c r="Q167" s="113"/>
      <c r="R167" s="113"/>
      <c r="S167" s="113"/>
      <c r="T167" s="113"/>
      <c r="U167" s="201"/>
      <c r="V167" s="113"/>
      <c r="W167" s="113"/>
      <c r="X167" s="113"/>
      <c r="Y167" s="113"/>
      <c r="Z167" s="113"/>
      <c r="AA167" s="113"/>
      <c r="AB167" s="113"/>
      <c r="AC167" s="201"/>
      <c r="AD167" s="113"/>
      <c r="AE167" s="113"/>
      <c r="AF167" s="113"/>
      <c r="AG167" s="113"/>
    </row>
    <row r="168" spans="2:33" x14ac:dyDescent="0.2">
      <c r="B168" s="200"/>
      <c r="C168" s="200"/>
      <c r="D168" s="200"/>
      <c r="E168" s="201"/>
      <c r="F168" s="113"/>
      <c r="G168" s="113"/>
      <c r="H168" s="113"/>
      <c r="I168" s="203"/>
      <c r="J168" s="203"/>
      <c r="K168" s="203"/>
      <c r="L168" s="204"/>
      <c r="M168" s="201"/>
      <c r="N168" s="201"/>
      <c r="O168" s="201"/>
      <c r="P168" s="201"/>
      <c r="Q168" s="113"/>
      <c r="R168" s="113"/>
      <c r="S168" s="113"/>
      <c r="T168" s="113"/>
      <c r="U168" s="201"/>
      <c r="V168" s="113"/>
      <c r="W168" s="113"/>
      <c r="X168" s="113"/>
      <c r="Y168" s="113"/>
      <c r="Z168" s="113"/>
      <c r="AA168" s="113"/>
      <c r="AB168" s="113"/>
      <c r="AC168" s="201"/>
      <c r="AD168" s="113"/>
      <c r="AE168" s="113"/>
      <c r="AF168" s="113"/>
      <c r="AG168" s="113"/>
    </row>
    <row r="169" spans="2:33" x14ac:dyDescent="0.2">
      <c r="B169" s="200"/>
      <c r="C169" s="200"/>
      <c r="D169" s="200"/>
      <c r="E169" s="201"/>
      <c r="F169" s="113"/>
      <c r="G169" s="113"/>
      <c r="H169" s="113"/>
      <c r="I169" s="203"/>
      <c r="J169" s="203"/>
      <c r="K169" s="203"/>
      <c r="L169" s="204"/>
      <c r="M169" s="201"/>
      <c r="N169" s="201"/>
      <c r="O169" s="201"/>
      <c r="P169" s="201"/>
      <c r="Q169" s="113"/>
      <c r="R169" s="113"/>
      <c r="S169" s="113"/>
      <c r="T169" s="113"/>
      <c r="U169" s="201"/>
      <c r="V169" s="113"/>
      <c r="W169" s="113"/>
      <c r="X169" s="113"/>
      <c r="Y169" s="113"/>
      <c r="Z169" s="113"/>
      <c r="AA169" s="113"/>
      <c r="AB169" s="113"/>
      <c r="AC169" s="201"/>
      <c r="AD169" s="113"/>
      <c r="AE169" s="113"/>
      <c r="AF169" s="113"/>
      <c r="AG169" s="113"/>
    </row>
    <row r="170" spans="2:33" x14ac:dyDescent="0.2">
      <c r="B170" s="200"/>
      <c r="C170" s="200"/>
      <c r="D170" s="200"/>
      <c r="E170" s="201"/>
      <c r="F170" s="113"/>
      <c r="G170" s="113"/>
      <c r="H170" s="113"/>
      <c r="I170" s="203"/>
      <c r="J170" s="203"/>
      <c r="K170" s="203"/>
      <c r="L170" s="204"/>
      <c r="M170" s="201"/>
      <c r="N170" s="201"/>
      <c r="O170" s="201"/>
      <c r="P170" s="201"/>
      <c r="Q170" s="113"/>
      <c r="R170" s="113"/>
      <c r="S170" s="113"/>
      <c r="T170" s="113"/>
      <c r="U170" s="201"/>
      <c r="V170" s="113"/>
      <c r="W170" s="113"/>
      <c r="X170" s="113"/>
      <c r="Y170" s="113"/>
      <c r="Z170" s="113"/>
      <c r="AA170" s="113"/>
      <c r="AB170" s="113"/>
      <c r="AC170" s="201"/>
      <c r="AD170" s="113"/>
      <c r="AE170" s="113"/>
      <c r="AF170" s="113"/>
      <c r="AG170" s="113"/>
    </row>
    <row r="171" spans="2:33" x14ac:dyDescent="0.2">
      <c r="B171" s="200"/>
      <c r="C171" s="200"/>
      <c r="D171" s="200"/>
      <c r="E171" s="201"/>
      <c r="F171" s="113"/>
      <c r="G171" s="113"/>
      <c r="H171" s="113"/>
      <c r="I171" s="203"/>
      <c r="J171" s="203"/>
      <c r="K171" s="203"/>
      <c r="L171" s="204"/>
      <c r="M171" s="201"/>
      <c r="N171" s="201"/>
      <c r="O171" s="201"/>
      <c r="P171" s="201"/>
      <c r="Q171" s="113"/>
      <c r="R171" s="113"/>
      <c r="S171" s="113"/>
      <c r="T171" s="113"/>
      <c r="U171" s="201"/>
      <c r="V171" s="113"/>
      <c r="W171" s="113"/>
      <c r="X171" s="113"/>
      <c r="Y171" s="113"/>
      <c r="Z171" s="113"/>
      <c r="AA171" s="113"/>
      <c r="AB171" s="113"/>
      <c r="AC171" s="201"/>
      <c r="AD171" s="113"/>
      <c r="AE171" s="113"/>
      <c r="AF171" s="113"/>
      <c r="AG171" s="113"/>
    </row>
    <row r="172" spans="2:33" x14ac:dyDescent="0.2">
      <c r="B172" s="200"/>
      <c r="C172" s="200"/>
      <c r="D172" s="200"/>
      <c r="E172" s="201"/>
      <c r="F172" s="113"/>
      <c r="G172" s="113"/>
      <c r="H172" s="113"/>
      <c r="I172" s="203"/>
      <c r="J172" s="203"/>
      <c r="K172" s="203"/>
      <c r="L172" s="204"/>
      <c r="M172" s="201"/>
      <c r="N172" s="201"/>
      <c r="O172" s="201"/>
      <c r="P172" s="201"/>
      <c r="Q172" s="113"/>
      <c r="R172" s="113"/>
      <c r="S172" s="113"/>
      <c r="T172" s="113"/>
      <c r="U172" s="201"/>
      <c r="V172" s="113"/>
      <c r="W172" s="113"/>
      <c r="X172" s="113"/>
      <c r="Y172" s="113"/>
      <c r="Z172" s="113"/>
      <c r="AA172" s="113"/>
      <c r="AB172" s="113"/>
      <c r="AC172" s="201"/>
      <c r="AD172" s="113"/>
      <c r="AE172" s="113"/>
      <c r="AF172" s="113"/>
      <c r="AG172" s="113"/>
    </row>
    <row r="173" spans="2:33" x14ac:dyDescent="0.2">
      <c r="B173" s="200"/>
      <c r="C173" s="200"/>
      <c r="D173" s="200"/>
      <c r="E173" s="201"/>
      <c r="F173" s="113"/>
      <c r="G173" s="113"/>
      <c r="H173" s="113"/>
      <c r="I173" s="203"/>
      <c r="J173" s="203"/>
      <c r="K173" s="203"/>
      <c r="L173" s="204"/>
      <c r="M173" s="201"/>
      <c r="N173" s="201"/>
      <c r="O173" s="201"/>
      <c r="P173" s="201"/>
      <c r="Q173" s="113"/>
      <c r="R173" s="113"/>
      <c r="S173" s="113"/>
      <c r="T173" s="113"/>
      <c r="U173" s="201"/>
      <c r="V173" s="113"/>
      <c r="W173" s="113"/>
      <c r="X173" s="113"/>
      <c r="Y173" s="113"/>
      <c r="Z173" s="113"/>
      <c r="AA173" s="113"/>
      <c r="AB173" s="113"/>
      <c r="AC173" s="201"/>
      <c r="AD173" s="113"/>
      <c r="AE173" s="113"/>
      <c r="AF173" s="113"/>
      <c r="AG173" s="113"/>
    </row>
    <row r="174" spans="2:33" x14ac:dyDescent="0.2">
      <c r="B174" s="200"/>
      <c r="C174" s="200"/>
      <c r="D174" s="200"/>
      <c r="E174" s="201"/>
      <c r="F174" s="113"/>
      <c r="G174" s="113"/>
      <c r="H174" s="113"/>
      <c r="I174" s="203"/>
      <c r="J174" s="203"/>
      <c r="K174" s="203"/>
      <c r="L174" s="204"/>
      <c r="M174" s="201"/>
      <c r="N174" s="201"/>
      <c r="O174" s="201"/>
      <c r="P174" s="201"/>
      <c r="Q174" s="113"/>
      <c r="R174" s="113"/>
      <c r="S174" s="113"/>
      <c r="T174" s="113"/>
      <c r="U174" s="201"/>
      <c r="V174" s="113"/>
      <c r="W174" s="113"/>
      <c r="X174" s="113"/>
      <c r="Y174" s="113"/>
      <c r="Z174" s="113"/>
      <c r="AA174" s="113"/>
      <c r="AB174" s="113"/>
      <c r="AC174" s="201"/>
      <c r="AD174" s="113"/>
      <c r="AE174" s="113"/>
      <c r="AF174" s="113"/>
      <c r="AG174" s="113"/>
    </row>
    <row r="175" spans="2:33" x14ac:dyDescent="0.2">
      <c r="B175" s="200"/>
      <c r="C175" s="200"/>
      <c r="D175" s="200"/>
      <c r="E175" s="201"/>
      <c r="F175" s="113"/>
      <c r="G175" s="113"/>
      <c r="H175" s="113"/>
      <c r="I175" s="203"/>
      <c r="J175" s="203"/>
      <c r="K175" s="203"/>
      <c r="L175" s="204"/>
      <c r="M175" s="201"/>
      <c r="N175" s="201"/>
      <c r="O175" s="201"/>
      <c r="P175" s="201"/>
      <c r="Q175" s="113"/>
      <c r="R175" s="113"/>
      <c r="S175" s="113"/>
      <c r="T175" s="113"/>
      <c r="U175" s="201"/>
      <c r="V175" s="113"/>
      <c r="W175" s="113"/>
      <c r="X175" s="113"/>
      <c r="Y175" s="113"/>
      <c r="Z175" s="113"/>
      <c r="AA175" s="113"/>
      <c r="AB175" s="113"/>
      <c r="AC175" s="201"/>
      <c r="AD175" s="113"/>
      <c r="AE175" s="113"/>
      <c r="AF175" s="113"/>
      <c r="AG175" s="113"/>
    </row>
    <row r="176" spans="2:33" x14ac:dyDescent="0.2">
      <c r="B176" s="200"/>
      <c r="C176" s="200"/>
      <c r="D176" s="200"/>
      <c r="E176" s="201"/>
      <c r="F176" s="113"/>
      <c r="G176" s="113"/>
      <c r="H176" s="113"/>
      <c r="I176" s="203"/>
      <c r="J176" s="203"/>
      <c r="K176" s="203"/>
      <c r="L176" s="204"/>
      <c r="M176" s="201"/>
      <c r="N176" s="201"/>
      <c r="O176" s="201"/>
      <c r="P176" s="201"/>
      <c r="Q176" s="113"/>
      <c r="R176" s="113"/>
      <c r="S176" s="113"/>
      <c r="T176" s="113"/>
      <c r="U176" s="201"/>
      <c r="V176" s="113"/>
      <c r="W176" s="113"/>
      <c r="X176" s="113"/>
      <c r="Y176" s="113"/>
      <c r="Z176" s="113"/>
      <c r="AA176" s="113"/>
      <c r="AB176" s="113"/>
      <c r="AC176" s="201"/>
      <c r="AD176" s="113"/>
      <c r="AE176" s="113"/>
      <c r="AF176" s="113"/>
      <c r="AG176" s="113"/>
    </row>
    <row r="177" spans="2:33" x14ac:dyDescent="0.2">
      <c r="B177" s="200"/>
      <c r="C177" s="200"/>
      <c r="D177" s="200"/>
      <c r="E177" s="201"/>
      <c r="F177" s="113"/>
      <c r="G177" s="113"/>
      <c r="H177" s="113"/>
      <c r="I177" s="203"/>
      <c r="J177" s="203"/>
      <c r="K177" s="203"/>
      <c r="L177" s="204"/>
      <c r="M177" s="201"/>
      <c r="N177" s="201"/>
      <c r="O177" s="201"/>
      <c r="P177" s="201"/>
      <c r="Q177" s="113"/>
      <c r="R177" s="113"/>
      <c r="S177" s="113"/>
      <c r="T177" s="113"/>
      <c r="U177" s="201"/>
      <c r="V177" s="113"/>
      <c r="W177" s="113"/>
      <c r="X177" s="113"/>
      <c r="Y177" s="113"/>
      <c r="Z177" s="113"/>
      <c r="AA177" s="113"/>
      <c r="AB177" s="113"/>
      <c r="AC177" s="201"/>
      <c r="AD177" s="113"/>
      <c r="AE177" s="113"/>
      <c r="AF177" s="113"/>
      <c r="AG177" s="113"/>
    </row>
    <row r="178" spans="2:33" x14ac:dyDescent="0.2">
      <c r="B178" s="200"/>
      <c r="C178" s="200"/>
      <c r="D178" s="200"/>
      <c r="E178" s="201"/>
      <c r="F178" s="113"/>
      <c r="G178" s="113"/>
      <c r="H178" s="113"/>
      <c r="I178" s="203"/>
      <c r="J178" s="203"/>
      <c r="K178" s="203"/>
      <c r="L178" s="204"/>
      <c r="M178" s="201"/>
      <c r="N178" s="201"/>
      <c r="O178" s="201"/>
      <c r="P178" s="201"/>
      <c r="Q178" s="113"/>
      <c r="R178" s="113"/>
      <c r="S178" s="113"/>
      <c r="T178" s="113"/>
      <c r="U178" s="201"/>
      <c r="V178" s="113"/>
      <c r="W178" s="113"/>
      <c r="X178" s="113"/>
      <c r="Y178" s="113"/>
      <c r="Z178" s="113"/>
      <c r="AA178" s="113"/>
      <c r="AB178" s="113"/>
      <c r="AC178" s="201"/>
      <c r="AD178" s="113"/>
      <c r="AE178" s="113"/>
      <c r="AF178" s="113"/>
      <c r="AG178" s="113"/>
    </row>
    <row r="179" spans="2:33" x14ac:dyDescent="0.2">
      <c r="B179" s="200"/>
      <c r="C179" s="200"/>
      <c r="D179" s="200"/>
      <c r="E179" s="201"/>
      <c r="F179" s="113"/>
      <c r="G179" s="113"/>
      <c r="H179" s="113"/>
      <c r="I179" s="203"/>
      <c r="J179" s="203"/>
      <c r="K179" s="203"/>
      <c r="L179" s="204"/>
      <c r="M179" s="201"/>
      <c r="N179" s="201"/>
      <c r="O179" s="201"/>
      <c r="P179" s="201"/>
      <c r="Q179" s="113"/>
      <c r="R179" s="113"/>
      <c r="S179" s="113"/>
      <c r="T179" s="113"/>
      <c r="U179" s="201"/>
      <c r="V179" s="113"/>
      <c r="W179" s="113"/>
      <c r="X179" s="113"/>
      <c r="Y179" s="113"/>
      <c r="Z179" s="113"/>
      <c r="AA179" s="113"/>
      <c r="AB179" s="113"/>
      <c r="AC179" s="201"/>
      <c r="AD179" s="113"/>
      <c r="AE179" s="113"/>
      <c r="AF179" s="113"/>
      <c r="AG179" s="113"/>
    </row>
    <row r="180" spans="2:33" x14ac:dyDescent="0.2">
      <c r="B180" s="200"/>
      <c r="C180" s="200"/>
      <c r="D180" s="200"/>
      <c r="E180" s="201"/>
      <c r="F180" s="113"/>
      <c r="G180" s="113"/>
      <c r="H180" s="113"/>
      <c r="I180" s="203"/>
      <c r="J180" s="203"/>
      <c r="K180" s="203"/>
      <c r="L180" s="204"/>
      <c r="M180" s="201"/>
      <c r="N180" s="201"/>
      <c r="O180" s="201"/>
      <c r="P180" s="201"/>
      <c r="Q180" s="113"/>
      <c r="R180" s="113"/>
      <c r="S180" s="113"/>
      <c r="T180" s="113"/>
      <c r="U180" s="201"/>
      <c r="V180" s="113"/>
      <c r="W180" s="113"/>
      <c r="X180" s="113"/>
      <c r="Y180" s="113"/>
      <c r="Z180" s="113"/>
      <c r="AA180" s="113"/>
      <c r="AB180" s="113"/>
      <c r="AC180" s="201"/>
      <c r="AD180" s="113"/>
      <c r="AE180" s="113"/>
      <c r="AF180" s="113"/>
      <c r="AG180" s="113"/>
    </row>
    <row r="181" spans="2:33" x14ac:dyDescent="0.2">
      <c r="B181" s="200"/>
      <c r="C181" s="200"/>
      <c r="D181" s="200"/>
      <c r="E181" s="201"/>
      <c r="F181" s="113"/>
      <c r="G181" s="113"/>
      <c r="H181" s="113"/>
      <c r="I181" s="203"/>
      <c r="J181" s="203"/>
      <c r="K181" s="203"/>
      <c r="L181" s="204"/>
      <c r="M181" s="201"/>
      <c r="N181" s="201"/>
      <c r="O181" s="201"/>
      <c r="P181" s="201"/>
      <c r="Q181" s="113"/>
      <c r="R181" s="113"/>
      <c r="S181" s="113"/>
      <c r="T181" s="113"/>
      <c r="U181" s="201"/>
      <c r="V181" s="113"/>
      <c r="W181" s="113"/>
      <c r="X181" s="113"/>
      <c r="Y181" s="113"/>
      <c r="Z181" s="113"/>
      <c r="AA181" s="113"/>
      <c r="AB181" s="113"/>
      <c r="AC181" s="201"/>
      <c r="AD181" s="113"/>
      <c r="AE181" s="113"/>
      <c r="AF181" s="113"/>
      <c r="AG181" s="113"/>
    </row>
    <row r="182" spans="2:33" x14ac:dyDescent="0.2">
      <c r="B182" s="200"/>
      <c r="C182" s="200"/>
      <c r="D182" s="200"/>
      <c r="E182" s="201"/>
      <c r="F182" s="113"/>
      <c r="G182" s="113"/>
      <c r="H182" s="113"/>
      <c r="I182" s="203"/>
      <c r="J182" s="203"/>
      <c r="K182" s="203"/>
      <c r="L182" s="204"/>
      <c r="M182" s="201"/>
      <c r="N182" s="201"/>
      <c r="O182" s="201"/>
      <c r="P182" s="201"/>
      <c r="Q182" s="113"/>
      <c r="R182" s="113"/>
      <c r="S182" s="113"/>
      <c r="T182" s="113"/>
      <c r="U182" s="201"/>
      <c r="V182" s="113"/>
      <c r="W182" s="113"/>
      <c r="X182" s="113"/>
      <c r="Y182" s="113"/>
      <c r="Z182" s="113"/>
      <c r="AA182" s="113"/>
      <c r="AB182" s="113"/>
      <c r="AC182" s="201"/>
      <c r="AD182" s="113"/>
      <c r="AE182" s="113"/>
      <c r="AF182" s="113"/>
      <c r="AG182" s="113"/>
    </row>
    <row r="183" spans="2:33" x14ac:dyDescent="0.2">
      <c r="B183" s="200"/>
      <c r="C183" s="200"/>
      <c r="D183" s="200"/>
      <c r="E183" s="201"/>
      <c r="F183" s="113"/>
      <c r="G183" s="113"/>
      <c r="H183" s="113"/>
      <c r="I183" s="203"/>
      <c r="J183" s="203"/>
      <c r="K183" s="203"/>
      <c r="L183" s="204"/>
      <c r="M183" s="201"/>
      <c r="N183" s="201"/>
      <c r="O183" s="201"/>
      <c r="P183" s="201"/>
      <c r="Q183" s="113"/>
      <c r="R183" s="113"/>
      <c r="S183" s="113"/>
      <c r="T183" s="113"/>
      <c r="U183" s="201"/>
      <c r="V183" s="113"/>
      <c r="W183" s="113"/>
      <c r="X183" s="113"/>
      <c r="Y183" s="113"/>
      <c r="Z183" s="113"/>
      <c r="AA183" s="113"/>
      <c r="AB183" s="113"/>
      <c r="AC183" s="201"/>
      <c r="AD183" s="113"/>
      <c r="AE183" s="113"/>
      <c r="AF183" s="113"/>
      <c r="AG183" s="113"/>
    </row>
    <row r="184" spans="2:33" x14ac:dyDescent="0.2">
      <c r="B184" s="200"/>
      <c r="C184" s="200"/>
      <c r="D184" s="200"/>
      <c r="E184" s="201"/>
      <c r="F184" s="113"/>
      <c r="G184" s="113"/>
      <c r="H184" s="113"/>
      <c r="I184" s="203"/>
      <c r="J184" s="203"/>
      <c r="K184" s="203"/>
      <c r="L184" s="204"/>
      <c r="M184" s="201"/>
      <c r="N184" s="201"/>
      <c r="O184" s="201"/>
      <c r="P184" s="201"/>
      <c r="Q184" s="113"/>
      <c r="R184" s="113"/>
      <c r="S184" s="113"/>
      <c r="T184" s="113"/>
      <c r="U184" s="201"/>
      <c r="V184" s="113"/>
      <c r="W184" s="113"/>
      <c r="X184" s="113"/>
      <c r="Y184" s="113"/>
      <c r="Z184" s="113"/>
      <c r="AA184" s="113"/>
      <c r="AB184" s="113"/>
      <c r="AC184" s="201"/>
      <c r="AD184" s="113"/>
      <c r="AE184" s="113"/>
      <c r="AF184" s="113"/>
      <c r="AG184" s="113"/>
    </row>
    <row r="185" spans="2:33" x14ac:dyDescent="0.2">
      <c r="B185" s="200"/>
      <c r="C185" s="200"/>
      <c r="D185" s="200"/>
      <c r="E185" s="201"/>
      <c r="F185" s="113"/>
      <c r="G185" s="113"/>
      <c r="H185" s="113"/>
      <c r="I185" s="203"/>
      <c r="J185" s="203"/>
      <c r="K185" s="203"/>
      <c r="L185" s="204"/>
      <c r="M185" s="201"/>
      <c r="N185" s="201"/>
      <c r="O185" s="201"/>
      <c r="P185" s="201"/>
      <c r="Q185" s="113"/>
      <c r="R185" s="113"/>
      <c r="S185" s="113"/>
      <c r="T185" s="113"/>
      <c r="U185" s="201"/>
      <c r="V185" s="113"/>
      <c r="W185" s="113"/>
      <c r="X185" s="113"/>
      <c r="Y185" s="113"/>
      <c r="Z185" s="113"/>
      <c r="AA185" s="113"/>
      <c r="AB185" s="113"/>
      <c r="AC185" s="201"/>
      <c r="AD185" s="113"/>
      <c r="AE185" s="113"/>
      <c r="AF185" s="113"/>
      <c r="AG185" s="113"/>
    </row>
    <row r="186" spans="2:33" x14ac:dyDescent="0.2">
      <c r="B186" s="200"/>
      <c r="C186" s="200"/>
      <c r="D186" s="200"/>
      <c r="E186" s="201"/>
      <c r="F186" s="113"/>
      <c r="G186" s="113"/>
      <c r="H186" s="113"/>
      <c r="I186" s="203"/>
      <c r="J186" s="203"/>
      <c r="K186" s="203"/>
      <c r="L186" s="204"/>
      <c r="M186" s="201"/>
      <c r="N186" s="201"/>
      <c r="O186" s="201"/>
      <c r="P186" s="201"/>
      <c r="Q186" s="113"/>
      <c r="R186" s="113"/>
      <c r="S186" s="113"/>
      <c r="T186" s="113"/>
      <c r="U186" s="201"/>
      <c r="V186" s="113"/>
      <c r="W186" s="113"/>
      <c r="X186" s="113"/>
      <c r="Y186" s="113"/>
      <c r="Z186" s="113"/>
      <c r="AA186" s="113"/>
      <c r="AB186" s="113"/>
      <c r="AC186" s="201"/>
      <c r="AD186" s="113"/>
      <c r="AE186" s="113"/>
      <c r="AF186" s="113"/>
      <c r="AG186" s="113"/>
    </row>
    <row r="187" spans="2:33" x14ac:dyDescent="0.2">
      <c r="B187" s="200"/>
      <c r="C187" s="200"/>
      <c r="D187" s="200"/>
      <c r="E187" s="201"/>
      <c r="F187" s="113"/>
      <c r="G187" s="113"/>
      <c r="H187" s="113"/>
      <c r="I187" s="203"/>
      <c r="J187" s="203"/>
      <c r="K187" s="203"/>
      <c r="L187" s="204"/>
      <c r="M187" s="201"/>
      <c r="N187" s="201"/>
      <c r="O187" s="201"/>
      <c r="P187" s="201"/>
      <c r="Q187" s="113"/>
      <c r="R187" s="113"/>
      <c r="S187" s="113"/>
      <c r="T187" s="113"/>
      <c r="U187" s="201"/>
      <c r="V187" s="113"/>
      <c r="W187" s="113"/>
      <c r="X187" s="113"/>
      <c r="Y187" s="113"/>
      <c r="Z187" s="113"/>
      <c r="AA187" s="113"/>
      <c r="AB187" s="113"/>
      <c r="AC187" s="201"/>
      <c r="AD187" s="113"/>
      <c r="AE187" s="113"/>
      <c r="AF187" s="113"/>
      <c r="AG187" s="113"/>
    </row>
    <row r="188" spans="2:33" x14ac:dyDescent="0.2">
      <c r="B188" s="200"/>
      <c r="C188" s="200"/>
      <c r="D188" s="200"/>
      <c r="E188" s="201"/>
      <c r="F188" s="113"/>
      <c r="G188" s="113"/>
      <c r="H188" s="113"/>
      <c r="I188" s="203"/>
      <c r="J188" s="203"/>
      <c r="K188" s="203"/>
      <c r="L188" s="204"/>
      <c r="M188" s="201"/>
      <c r="N188" s="201"/>
      <c r="O188" s="201"/>
      <c r="P188" s="201"/>
      <c r="Q188" s="113"/>
      <c r="R188" s="113"/>
      <c r="S188" s="113"/>
      <c r="T188" s="113"/>
      <c r="U188" s="201"/>
      <c r="V188" s="113"/>
      <c r="W188" s="113"/>
      <c r="X188" s="113"/>
      <c r="Y188" s="113"/>
      <c r="Z188" s="113"/>
      <c r="AA188" s="113"/>
      <c r="AB188" s="113"/>
      <c r="AC188" s="201"/>
      <c r="AD188" s="113"/>
      <c r="AE188" s="113"/>
      <c r="AF188" s="113"/>
      <c r="AG188" s="113"/>
    </row>
    <row r="189" spans="2:33" x14ac:dyDescent="0.2">
      <c r="B189" s="200"/>
      <c r="C189" s="200"/>
      <c r="D189" s="200"/>
      <c r="E189" s="201"/>
      <c r="F189" s="113"/>
      <c r="G189" s="113"/>
      <c r="H189" s="113"/>
      <c r="I189" s="203"/>
      <c r="J189" s="203"/>
      <c r="K189" s="203"/>
      <c r="L189" s="204"/>
      <c r="M189" s="201"/>
      <c r="N189" s="201"/>
      <c r="O189" s="201"/>
      <c r="P189" s="201"/>
      <c r="Q189" s="113"/>
      <c r="R189" s="113"/>
      <c r="S189" s="113"/>
      <c r="T189" s="113"/>
      <c r="U189" s="201"/>
      <c r="V189" s="113"/>
      <c r="W189" s="113"/>
      <c r="X189" s="113"/>
      <c r="Y189" s="113"/>
      <c r="Z189" s="113"/>
      <c r="AA189" s="113"/>
      <c r="AB189" s="113"/>
      <c r="AC189" s="201"/>
      <c r="AD189" s="113"/>
      <c r="AE189" s="113"/>
      <c r="AF189" s="113"/>
      <c r="AG189" s="113"/>
    </row>
    <row r="190" spans="2:33" x14ac:dyDescent="0.2">
      <c r="B190" s="200"/>
      <c r="C190" s="200"/>
      <c r="D190" s="200"/>
      <c r="E190" s="201"/>
      <c r="F190" s="113"/>
      <c r="G190" s="113"/>
      <c r="H190" s="113"/>
      <c r="I190" s="203"/>
      <c r="J190" s="203"/>
      <c r="K190" s="203"/>
      <c r="L190" s="204"/>
      <c r="M190" s="201"/>
      <c r="N190" s="201"/>
      <c r="O190" s="201"/>
      <c r="P190" s="201"/>
      <c r="Q190" s="113"/>
      <c r="R190" s="113"/>
      <c r="S190" s="113"/>
      <c r="T190" s="113"/>
      <c r="U190" s="201"/>
      <c r="V190" s="113"/>
      <c r="W190" s="113"/>
      <c r="X190" s="113"/>
      <c r="Y190" s="113"/>
      <c r="Z190" s="113"/>
      <c r="AA190" s="113"/>
      <c r="AB190" s="113"/>
      <c r="AC190" s="201"/>
      <c r="AD190" s="113"/>
      <c r="AE190" s="113"/>
      <c r="AF190" s="113"/>
      <c r="AG190" s="113"/>
    </row>
    <row r="191" spans="2:33" x14ac:dyDescent="0.2">
      <c r="B191" s="200"/>
      <c r="C191" s="200"/>
      <c r="D191" s="200"/>
      <c r="E191" s="201"/>
      <c r="F191" s="113"/>
      <c r="G191" s="113"/>
      <c r="H191" s="113"/>
      <c r="I191" s="203"/>
      <c r="J191" s="203"/>
      <c r="K191" s="203"/>
      <c r="L191" s="204"/>
      <c r="M191" s="201"/>
      <c r="N191" s="201"/>
      <c r="O191" s="201"/>
      <c r="P191" s="201"/>
      <c r="Q191" s="113"/>
      <c r="R191" s="113"/>
      <c r="S191" s="113"/>
      <c r="T191" s="113"/>
      <c r="U191" s="201"/>
      <c r="V191" s="113"/>
      <c r="W191" s="113"/>
      <c r="X191" s="113"/>
      <c r="Y191" s="113"/>
      <c r="Z191" s="113"/>
      <c r="AA191" s="113"/>
      <c r="AB191" s="113"/>
      <c r="AC191" s="201"/>
      <c r="AD191" s="113"/>
      <c r="AE191" s="113"/>
      <c r="AF191" s="113"/>
      <c r="AG191" s="113"/>
    </row>
    <row r="192" spans="2:33" x14ac:dyDescent="0.2">
      <c r="B192" s="200"/>
      <c r="C192" s="200"/>
      <c r="D192" s="200"/>
      <c r="E192" s="201"/>
      <c r="F192" s="113"/>
      <c r="G192" s="113"/>
      <c r="H192" s="113"/>
      <c r="I192" s="203"/>
      <c r="J192" s="203"/>
      <c r="K192" s="203"/>
      <c r="L192" s="204"/>
      <c r="M192" s="201"/>
      <c r="N192" s="201"/>
      <c r="O192" s="201"/>
      <c r="P192" s="201"/>
      <c r="Q192" s="113"/>
      <c r="R192" s="113"/>
      <c r="S192" s="113"/>
      <c r="T192" s="113"/>
      <c r="U192" s="201"/>
      <c r="V192" s="113"/>
      <c r="W192" s="113"/>
      <c r="X192" s="113"/>
      <c r="Y192" s="113"/>
      <c r="Z192" s="113"/>
      <c r="AA192" s="113"/>
      <c r="AB192" s="113"/>
      <c r="AC192" s="201"/>
      <c r="AD192" s="113"/>
      <c r="AE192" s="113"/>
      <c r="AF192" s="113"/>
      <c r="AG192" s="113"/>
    </row>
    <row r="193" spans="2:33" x14ac:dyDescent="0.2">
      <c r="B193" s="200"/>
      <c r="C193" s="200"/>
      <c r="D193" s="200"/>
      <c r="E193" s="201"/>
      <c r="F193" s="113"/>
      <c r="G193" s="113"/>
      <c r="H193" s="113"/>
      <c r="I193" s="203"/>
      <c r="J193" s="203"/>
      <c r="K193" s="203"/>
      <c r="L193" s="204"/>
      <c r="M193" s="201"/>
      <c r="N193" s="201"/>
      <c r="O193" s="201"/>
      <c r="P193" s="201"/>
      <c r="Q193" s="113"/>
      <c r="R193" s="113"/>
      <c r="S193" s="113"/>
      <c r="T193" s="113"/>
      <c r="U193" s="201"/>
      <c r="V193" s="113"/>
      <c r="W193" s="113"/>
      <c r="X193" s="113"/>
      <c r="Y193" s="113"/>
      <c r="Z193" s="113"/>
      <c r="AA193" s="113"/>
      <c r="AB193" s="113"/>
      <c r="AC193" s="201"/>
      <c r="AD193" s="113"/>
      <c r="AE193" s="113"/>
      <c r="AF193" s="113"/>
      <c r="AG193" s="113"/>
    </row>
    <row r="194" spans="2:33" x14ac:dyDescent="0.2">
      <c r="B194" s="200"/>
      <c r="C194" s="200"/>
      <c r="D194" s="200"/>
      <c r="E194" s="201"/>
      <c r="F194" s="113"/>
      <c r="G194" s="113"/>
      <c r="H194" s="113"/>
      <c r="I194" s="203"/>
      <c r="J194" s="203"/>
      <c r="K194" s="203"/>
      <c r="L194" s="204"/>
      <c r="M194" s="201"/>
      <c r="N194" s="201"/>
      <c r="O194" s="201"/>
      <c r="P194" s="201"/>
      <c r="Q194" s="113"/>
      <c r="R194" s="113"/>
      <c r="S194" s="113"/>
      <c r="T194" s="113"/>
      <c r="U194" s="201"/>
      <c r="V194" s="113"/>
      <c r="W194" s="113"/>
      <c r="X194" s="113"/>
      <c r="Y194" s="113"/>
      <c r="Z194" s="113"/>
      <c r="AA194" s="113"/>
      <c r="AB194" s="113"/>
      <c r="AC194" s="201"/>
      <c r="AD194" s="113"/>
      <c r="AE194" s="113"/>
      <c r="AF194" s="113"/>
      <c r="AG194" s="113"/>
    </row>
    <row r="195" spans="2:33" x14ac:dyDescent="0.2">
      <c r="B195" s="200"/>
      <c r="C195" s="200"/>
      <c r="D195" s="200"/>
      <c r="E195" s="201"/>
      <c r="F195" s="113"/>
      <c r="G195" s="113"/>
      <c r="H195" s="113"/>
      <c r="I195" s="203"/>
      <c r="J195" s="203"/>
      <c r="K195" s="203"/>
      <c r="L195" s="204"/>
      <c r="M195" s="201"/>
      <c r="N195" s="201"/>
      <c r="O195" s="201"/>
      <c r="P195" s="201"/>
      <c r="Q195" s="113"/>
      <c r="R195" s="113"/>
      <c r="S195" s="113"/>
      <c r="T195" s="113"/>
      <c r="U195" s="201"/>
      <c r="V195" s="113"/>
      <c r="W195" s="113"/>
      <c r="X195" s="113"/>
      <c r="Y195" s="113"/>
      <c r="Z195" s="113"/>
      <c r="AA195" s="113"/>
      <c r="AB195" s="113"/>
      <c r="AC195" s="201"/>
      <c r="AD195" s="113"/>
      <c r="AE195" s="113"/>
      <c r="AF195" s="113"/>
      <c r="AG195" s="113"/>
    </row>
    <row r="196" spans="2:33" x14ac:dyDescent="0.2">
      <c r="B196" s="200"/>
      <c r="C196" s="200"/>
      <c r="D196" s="200"/>
      <c r="E196" s="201"/>
      <c r="F196" s="113"/>
      <c r="G196" s="113"/>
      <c r="H196" s="113"/>
      <c r="I196" s="203"/>
      <c r="J196" s="203"/>
      <c r="K196" s="203"/>
      <c r="L196" s="204"/>
      <c r="M196" s="201"/>
      <c r="N196" s="201"/>
      <c r="O196" s="201"/>
      <c r="P196" s="201"/>
      <c r="Q196" s="113"/>
      <c r="R196" s="113"/>
      <c r="S196" s="113"/>
      <c r="T196" s="113"/>
      <c r="U196" s="201"/>
      <c r="V196" s="113"/>
      <c r="W196" s="113"/>
      <c r="X196" s="113"/>
      <c r="Y196" s="113"/>
      <c r="Z196" s="113"/>
      <c r="AA196" s="113"/>
      <c r="AB196" s="113"/>
      <c r="AC196" s="201"/>
      <c r="AD196" s="113"/>
      <c r="AE196" s="113"/>
      <c r="AF196" s="113"/>
      <c r="AG196" s="113"/>
    </row>
    <row r="197" spans="2:33" x14ac:dyDescent="0.2">
      <c r="B197" s="200"/>
      <c r="C197" s="200"/>
      <c r="D197" s="200"/>
      <c r="E197" s="201"/>
      <c r="F197" s="113"/>
      <c r="G197" s="113"/>
      <c r="H197" s="113"/>
      <c r="I197" s="203"/>
      <c r="J197" s="203"/>
      <c r="K197" s="203"/>
      <c r="L197" s="204"/>
      <c r="M197" s="201"/>
      <c r="N197" s="201"/>
      <c r="O197" s="201"/>
      <c r="P197" s="201"/>
      <c r="Q197" s="113"/>
      <c r="R197" s="113"/>
      <c r="S197" s="113"/>
      <c r="T197" s="113"/>
      <c r="U197" s="201"/>
      <c r="V197" s="113"/>
      <c r="W197" s="113"/>
      <c r="X197" s="113"/>
      <c r="Y197" s="113"/>
      <c r="Z197" s="113"/>
      <c r="AA197" s="113"/>
      <c r="AB197" s="113"/>
      <c r="AC197" s="201"/>
      <c r="AD197" s="113"/>
      <c r="AE197" s="113"/>
      <c r="AF197" s="113"/>
      <c r="AG197" s="113"/>
    </row>
    <row r="198" spans="2:33" x14ac:dyDescent="0.2">
      <c r="B198" s="200"/>
      <c r="C198" s="200"/>
      <c r="D198" s="200"/>
      <c r="E198" s="201"/>
      <c r="F198" s="113"/>
      <c r="G198" s="113"/>
      <c r="H198" s="113"/>
      <c r="I198" s="203"/>
      <c r="J198" s="203"/>
      <c r="K198" s="203"/>
      <c r="L198" s="204"/>
      <c r="M198" s="201"/>
      <c r="N198" s="201"/>
      <c r="O198" s="201"/>
      <c r="P198" s="201"/>
      <c r="Q198" s="113"/>
      <c r="R198" s="113"/>
      <c r="S198" s="113"/>
      <c r="T198" s="113"/>
      <c r="U198" s="201"/>
      <c r="V198" s="113"/>
      <c r="W198" s="113"/>
      <c r="X198" s="113"/>
      <c r="Y198" s="113"/>
      <c r="Z198" s="113"/>
      <c r="AA198" s="113"/>
      <c r="AB198" s="113"/>
      <c r="AC198" s="201"/>
      <c r="AD198" s="113"/>
      <c r="AE198" s="113"/>
      <c r="AF198" s="113"/>
      <c r="AG198" s="113"/>
    </row>
    <row r="199" spans="2:33" x14ac:dyDescent="0.2">
      <c r="B199" s="200"/>
      <c r="C199" s="200"/>
      <c r="D199" s="200"/>
      <c r="E199" s="201"/>
      <c r="F199" s="113"/>
      <c r="G199" s="113"/>
      <c r="H199" s="113"/>
      <c r="I199" s="203"/>
      <c r="J199" s="203"/>
      <c r="K199" s="203"/>
      <c r="L199" s="204"/>
      <c r="M199" s="201"/>
      <c r="N199" s="201"/>
      <c r="O199" s="201"/>
      <c r="P199" s="201"/>
      <c r="Q199" s="113"/>
      <c r="R199" s="113"/>
      <c r="S199" s="113"/>
      <c r="T199" s="113"/>
      <c r="U199" s="201"/>
      <c r="V199" s="113"/>
      <c r="W199" s="113"/>
      <c r="X199" s="113"/>
      <c r="Y199" s="113"/>
      <c r="Z199" s="113"/>
      <c r="AA199" s="113"/>
      <c r="AB199" s="113"/>
      <c r="AC199" s="201"/>
      <c r="AD199" s="113"/>
      <c r="AE199" s="113"/>
      <c r="AF199" s="113"/>
      <c r="AG199" s="113"/>
    </row>
    <row r="200" spans="2:33" x14ac:dyDescent="0.2">
      <c r="B200" s="200"/>
      <c r="C200" s="200"/>
      <c r="D200" s="200"/>
      <c r="E200" s="201"/>
      <c r="F200" s="113"/>
      <c r="G200" s="113"/>
      <c r="H200" s="113"/>
      <c r="I200" s="203"/>
      <c r="J200" s="203"/>
      <c r="K200" s="203"/>
      <c r="L200" s="204"/>
      <c r="M200" s="201"/>
      <c r="N200" s="201"/>
      <c r="O200" s="201"/>
      <c r="P200" s="201"/>
      <c r="Q200" s="113"/>
      <c r="R200" s="113"/>
      <c r="S200" s="113"/>
      <c r="T200" s="113"/>
      <c r="U200" s="201"/>
      <c r="V200" s="113"/>
      <c r="W200" s="113"/>
      <c r="X200" s="113"/>
      <c r="Y200" s="113"/>
      <c r="Z200" s="113"/>
      <c r="AA200" s="113"/>
      <c r="AB200" s="113"/>
      <c r="AC200" s="201"/>
      <c r="AD200" s="113"/>
      <c r="AE200" s="113"/>
      <c r="AF200" s="113"/>
      <c r="AG200" s="113"/>
    </row>
    <row r="201" spans="2:33" x14ac:dyDescent="0.2">
      <c r="B201" s="200"/>
      <c r="C201" s="200"/>
      <c r="D201" s="200"/>
      <c r="E201" s="201"/>
      <c r="F201" s="113"/>
      <c r="G201" s="113"/>
      <c r="H201" s="113"/>
      <c r="I201" s="203"/>
      <c r="J201" s="203"/>
      <c r="K201" s="203"/>
      <c r="L201" s="204"/>
      <c r="M201" s="201"/>
      <c r="N201" s="201"/>
      <c r="O201" s="201"/>
      <c r="P201" s="201"/>
      <c r="Q201" s="113"/>
      <c r="R201" s="113"/>
      <c r="S201" s="113"/>
      <c r="T201" s="113"/>
      <c r="U201" s="201"/>
      <c r="V201" s="113"/>
      <c r="W201" s="113"/>
      <c r="X201" s="113"/>
      <c r="Y201" s="113"/>
      <c r="Z201" s="113"/>
      <c r="AA201" s="113"/>
      <c r="AB201" s="113"/>
      <c r="AC201" s="201"/>
      <c r="AD201" s="113"/>
      <c r="AE201" s="113"/>
      <c r="AF201" s="113"/>
      <c r="AG201" s="113"/>
    </row>
    <row r="202" spans="2:33" x14ac:dyDescent="0.2">
      <c r="B202" s="200"/>
      <c r="C202" s="200"/>
      <c r="D202" s="200"/>
      <c r="E202" s="201"/>
      <c r="F202" s="113"/>
      <c r="G202" s="113"/>
      <c r="H202" s="113"/>
      <c r="I202" s="203"/>
      <c r="J202" s="203"/>
      <c r="K202" s="203"/>
      <c r="L202" s="204"/>
      <c r="M202" s="201"/>
      <c r="N202" s="201"/>
      <c r="O202" s="201"/>
      <c r="P202" s="201"/>
      <c r="Q202" s="113"/>
      <c r="R202" s="113"/>
      <c r="S202" s="113"/>
      <c r="T202" s="113"/>
      <c r="U202" s="201"/>
      <c r="V202" s="113"/>
      <c r="W202" s="113"/>
      <c r="X202" s="113"/>
      <c r="Y202" s="113"/>
      <c r="Z202" s="113"/>
      <c r="AA202" s="113"/>
      <c r="AB202" s="113"/>
      <c r="AC202" s="201"/>
      <c r="AD202" s="113"/>
      <c r="AE202" s="113"/>
      <c r="AF202" s="113"/>
      <c r="AG202" s="113"/>
    </row>
    <row r="203" spans="2:33" x14ac:dyDescent="0.2">
      <c r="B203" s="200"/>
      <c r="C203" s="200"/>
      <c r="D203" s="200"/>
      <c r="E203" s="201"/>
      <c r="F203" s="113"/>
      <c r="G203" s="113"/>
      <c r="H203" s="113"/>
      <c r="I203" s="203"/>
      <c r="J203" s="203"/>
      <c r="K203" s="203"/>
      <c r="L203" s="204"/>
      <c r="M203" s="201"/>
      <c r="N203" s="201"/>
      <c r="O203" s="201"/>
      <c r="P203" s="201"/>
      <c r="Q203" s="113"/>
      <c r="R203" s="113"/>
      <c r="S203" s="113"/>
      <c r="T203" s="113"/>
      <c r="U203" s="201"/>
      <c r="V203" s="113"/>
      <c r="W203" s="113"/>
      <c r="X203" s="113"/>
      <c r="Y203" s="113"/>
      <c r="Z203" s="113"/>
      <c r="AA203" s="113"/>
      <c r="AB203" s="113"/>
      <c r="AC203" s="201"/>
      <c r="AD203" s="113"/>
      <c r="AE203" s="113"/>
      <c r="AF203" s="113"/>
      <c r="AG203" s="113"/>
    </row>
    <row r="204" spans="2:33" x14ac:dyDescent="0.2">
      <c r="B204" s="200"/>
      <c r="C204" s="200"/>
      <c r="D204" s="200"/>
      <c r="E204" s="201"/>
      <c r="F204" s="113"/>
      <c r="G204" s="113"/>
      <c r="H204" s="113"/>
      <c r="I204" s="203"/>
      <c r="J204" s="203"/>
      <c r="K204" s="203"/>
      <c r="L204" s="204"/>
      <c r="M204" s="201"/>
      <c r="N204" s="201"/>
      <c r="O204" s="201"/>
      <c r="P204" s="201"/>
      <c r="Q204" s="113"/>
      <c r="R204" s="113"/>
      <c r="S204" s="113"/>
      <c r="T204" s="113"/>
      <c r="U204" s="201"/>
      <c r="V204" s="113"/>
      <c r="W204" s="113"/>
      <c r="X204" s="113"/>
      <c r="Y204" s="113"/>
      <c r="Z204" s="113"/>
      <c r="AA204" s="113"/>
      <c r="AB204" s="113"/>
      <c r="AC204" s="201"/>
      <c r="AD204" s="113"/>
      <c r="AE204" s="113"/>
      <c r="AF204" s="113"/>
      <c r="AG204" s="113"/>
    </row>
    <row r="205" spans="2:33" x14ac:dyDescent="0.2">
      <c r="B205" s="200"/>
      <c r="C205" s="200"/>
      <c r="D205" s="200"/>
      <c r="E205" s="201"/>
      <c r="F205" s="113"/>
      <c r="G205" s="113"/>
      <c r="H205" s="113"/>
      <c r="I205" s="203"/>
      <c r="J205" s="203"/>
      <c r="K205" s="203"/>
      <c r="L205" s="204"/>
      <c r="M205" s="201"/>
      <c r="N205" s="201"/>
      <c r="O205" s="201"/>
      <c r="P205" s="201"/>
      <c r="Q205" s="113"/>
      <c r="R205" s="113"/>
      <c r="S205" s="113"/>
      <c r="T205" s="113"/>
      <c r="U205" s="201"/>
      <c r="V205" s="113"/>
      <c r="W205" s="113"/>
      <c r="X205" s="113"/>
      <c r="Y205" s="113"/>
      <c r="Z205" s="113"/>
      <c r="AA205" s="113"/>
      <c r="AB205" s="113"/>
      <c r="AC205" s="201"/>
      <c r="AD205" s="113"/>
      <c r="AE205" s="113"/>
      <c r="AF205" s="113"/>
      <c r="AG205" s="113"/>
    </row>
    <row r="206" spans="2:33" x14ac:dyDescent="0.2">
      <c r="B206" s="200"/>
      <c r="C206" s="200"/>
      <c r="D206" s="200"/>
      <c r="E206" s="201"/>
      <c r="F206" s="113"/>
      <c r="G206" s="113"/>
      <c r="H206" s="113"/>
      <c r="I206" s="203"/>
      <c r="J206" s="203"/>
      <c r="K206" s="203"/>
      <c r="L206" s="204"/>
      <c r="M206" s="201"/>
      <c r="N206" s="201"/>
      <c r="O206" s="201"/>
      <c r="P206" s="201"/>
      <c r="Q206" s="113"/>
      <c r="R206" s="113"/>
      <c r="S206" s="113"/>
      <c r="T206" s="113"/>
      <c r="U206" s="201"/>
      <c r="V206" s="113"/>
      <c r="W206" s="113"/>
      <c r="X206" s="113"/>
      <c r="Y206" s="113"/>
      <c r="Z206" s="113"/>
      <c r="AA206" s="113"/>
      <c r="AB206" s="113"/>
      <c r="AC206" s="201"/>
      <c r="AD206" s="113"/>
      <c r="AE206" s="113"/>
      <c r="AF206" s="113"/>
      <c r="AG206" s="113"/>
    </row>
    <row r="207" spans="2:33" x14ac:dyDescent="0.2">
      <c r="B207" s="200"/>
      <c r="C207" s="200"/>
      <c r="D207" s="200"/>
      <c r="E207" s="201"/>
      <c r="F207" s="113"/>
      <c r="G207" s="113"/>
      <c r="H207" s="113"/>
      <c r="I207" s="203"/>
      <c r="J207" s="203"/>
      <c r="K207" s="203"/>
      <c r="L207" s="204"/>
      <c r="M207" s="201"/>
      <c r="N207" s="201"/>
      <c r="O207" s="201"/>
      <c r="P207" s="201"/>
      <c r="Q207" s="113"/>
      <c r="R207" s="113"/>
      <c r="S207" s="113"/>
      <c r="T207" s="113"/>
      <c r="U207" s="201"/>
      <c r="V207" s="113"/>
      <c r="W207" s="113"/>
      <c r="X207" s="113"/>
      <c r="Y207" s="113"/>
      <c r="Z207" s="113"/>
      <c r="AA207" s="113"/>
      <c r="AB207" s="113"/>
      <c r="AC207" s="201"/>
      <c r="AD207" s="113"/>
      <c r="AE207" s="113"/>
      <c r="AF207" s="113"/>
      <c r="AG207" s="113"/>
    </row>
    <row r="208" spans="2:33" x14ac:dyDescent="0.2">
      <c r="B208" s="200"/>
      <c r="C208" s="200"/>
      <c r="D208" s="200"/>
      <c r="E208" s="201"/>
      <c r="F208" s="113"/>
      <c r="G208" s="113"/>
      <c r="H208" s="113"/>
      <c r="I208" s="203"/>
      <c r="J208" s="203"/>
      <c r="K208" s="203"/>
      <c r="L208" s="204"/>
      <c r="M208" s="201"/>
      <c r="N208" s="201"/>
      <c r="O208" s="201"/>
      <c r="P208" s="201"/>
      <c r="Q208" s="113"/>
      <c r="R208" s="113"/>
      <c r="S208" s="113"/>
      <c r="T208" s="113"/>
      <c r="U208" s="201"/>
      <c r="V208" s="113"/>
      <c r="W208" s="113"/>
      <c r="X208" s="113"/>
      <c r="Y208" s="113"/>
      <c r="Z208" s="113"/>
      <c r="AA208" s="113"/>
      <c r="AB208" s="113"/>
      <c r="AC208" s="201"/>
      <c r="AD208" s="113"/>
      <c r="AE208" s="113"/>
      <c r="AF208" s="113"/>
      <c r="AG208" s="113"/>
    </row>
    <row r="209" spans="2:33" x14ac:dyDescent="0.2">
      <c r="B209" s="200"/>
      <c r="C209" s="200"/>
      <c r="D209" s="200"/>
      <c r="E209" s="201"/>
      <c r="F209" s="113"/>
      <c r="G209" s="113"/>
      <c r="H209" s="113"/>
      <c r="I209" s="203"/>
      <c r="J209" s="203"/>
      <c r="K209" s="203"/>
      <c r="L209" s="204"/>
      <c r="M209" s="201"/>
      <c r="N209" s="201"/>
      <c r="O209" s="201"/>
      <c r="P209" s="201"/>
      <c r="Q209" s="113"/>
      <c r="R209" s="113"/>
      <c r="S209" s="113"/>
      <c r="T209" s="113"/>
      <c r="U209" s="201"/>
      <c r="V209" s="113"/>
      <c r="W209" s="113"/>
      <c r="X209" s="113"/>
      <c r="Y209" s="113"/>
      <c r="Z209" s="113"/>
      <c r="AA209" s="113"/>
      <c r="AB209" s="113"/>
      <c r="AC209" s="201"/>
      <c r="AD209" s="113"/>
      <c r="AE209" s="113"/>
      <c r="AF209" s="113"/>
      <c r="AG209" s="113"/>
    </row>
    <row r="210" spans="2:33" x14ac:dyDescent="0.2">
      <c r="B210" s="200"/>
      <c r="C210" s="200"/>
      <c r="D210" s="200"/>
      <c r="E210" s="201"/>
      <c r="F210" s="113"/>
      <c r="G210" s="113"/>
      <c r="H210" s="113"/>
      <c r="I210" s="203"/>
      <c r="J210" s="203"/>
      <c r="K210" s="203"/>
      <c r="L210" s="204"/>
      <c r="M210" s="201"/>
      <c r="N210" s="201"/>
      <c r="O210" s="201"/>
      <c r="P210" s="201"/>
      <c r="Q210" s="113"/>
      <c r="R210" s="113"/>
      <c r="S210" s="113"/>
      <c r="T210" s="113"/>
      <c r="U210" s="201"/>
      <c r="V210" s="113"/>
      <c r="W210" s="113"/>
      <c r="X210" s="113"/>
      <c r="Y210" s="113"/>
      <c r="Z210" s="113"/>
      <c r="AA210" s="113"/>
      <c r="AB210" s="113"/>
      <c r="AC210" s="201"/>
      <c r="AD210" s="113"/>
      <c r="AE210" s="113"/>
      <c r="AF210" s="113"/>
      <c r="AG210" s="113"/>
    </row>
    <row r="211" spans="2:33" x14ac:dyDescent="0.2">
      <c r="B211" s="200"/>
      <c r="C211" s="200"/>
      <c r="D211" s="200"/>
      <c r="E211" s="201"/>
      <c r="F211" s="113"/>
      <c r="G211" s="113"/>
      <c r="H211" s="113"/>
      <c r="I211" s="203"/>
      <c r="J211" s="203"/>
      <c r="K211" s="203"/>
      <c r="L211" s="204"/>
      <c r="M211" s="201"/>
      <c r="N211" s="201"/>
      <c r="O211" s="201"/>
      <c r="P211" s="201"/>
      <c r="Q211" s="113"/>
      <c r="R211" s="113"/>
      <c r="S211" s="113"/>
      <c r="T211" s="113"/>
      <c r="U211" s="201"/>
      <c r="V211" s="113"/>
      <c r="W211" s="113"/>
      <c r="X211" s="113"/>
      <c r="Y211" s="113"/>
      <c r="Z211" s="113"/>
      <c r="AA211" s="113"/>
      <c r="AB211" s="113"/>
      <c r="AC211" s="201"/>
      <c r="AD211" s="113"/>
      <c r="AE211" s="113"/>
      <c r="AF211" s="113"/>
      <c r="AG211" s="113"/>
    </row>
    <row r="212" spans="2:33" x14ac:dyDescent="0.2">
      <c r="B212" s="200"/>
      <c r="C212" s="200"/>
      <c r="D212" s="200"/>
      <c r="E212" s="201"/>
      <c r="F212" s="113"/>
      <c r="G212" s="113"/>
      <c r="H212" s="113"/>
      <c r="I212" s="203"/>
      <c r="J212" s="203"/>
      <c r="K212" s="203"/>
      <c r="L212" s="204"/>
      <c r="M212" s="201"/>
      <c r="N212" s="201"/>
      <c r="O212" s="201"/>
      <c r="P212" s="201"/>
      <c r="Q212" s="113"/>
      <c r="R212" s="113"/>
      <c r="S212" s="113"/>
      <c r="T212" s="113"/>
      <c r="U212" s="201"/>
      <c r="V212" s="113"/>
      <c r="W212" s="113"/>
      <c r="X212" s="113"/>
      <c r="Y212" s="113"/>
      <c r="Z212" s="113"/>
      <c r="AA212" s="113"/>
      <c r="AB212" s="113"/>
      <c r="AC212" s="201"/>
      <c r="AD212" s="113"/>
      <c r="AE212" s="113"/>
      <c r="AF212" s="113"/>
      <c r="AG212" s="113"/>
    </row>
    <row r="213" spans="2:33" x14ac:dyDescent="0.2">
      <c r="B213" s="200"/>
      <c r="C213" s="200"/>
      <c r="D213" s="200"/>
      <c r="E213" s="201"/>
      <c r="F213" s="113"/>
      <c r="G213" s="113"/>
      <c r="H213" s="113"/>
      <c r="I213" s="203"/>
      <c r="J213" s="203"/>
      <c r="K213" s="203"/>
      <c r="L213" s="204"/>
      <c r="M213" s="201"/>
      <c r="N213" s="201"/>
      <c r="O213" s="201"/>
      <c r="P213" s="201"/>
      <c r="Q213" s="113"/>
      <c r="R213" s="113"/>
      <c r="S213" s="113"/>
      <c r="T213" s="113"/>
      <c r="U213" s="201"/>
      <c r="V213" s="113"/>
      <c r="W213" s="113"/>
      <c r="X213" s="113"/>
      <c r="Y213" s="113"/>
      <c r="Z213" s="113"/>
      <c r="AA213" s="113"/>
      <c r="AB213" s="113"/>
      <c r="AC213" s="201"/>
      <c r="AD213" s="113"/>
      <c r="AE213" s="113"/>
      <c r="AF213" s="113"/>
      <c r="AG213" s="113"/>
    </row>
    <row r="214" spans="2:33" x14ac:dyDescent="0.2">
      <c r="B214" s="200"/>
      <c r="C214" s="200"/>
      <c r="D214" s="200"/>
      <c r="E214" s="201"/>
      <c r="F214" s="113"/>
      <c r="G214" s="113"/>
      <c r="H214" s="113"/>
      <c r="I214" s="203"/>
      <c r="J214" s="203"/>
      <c r="K214" s="203"/>
      <c r="L214" s="204"/>
      <c r="M214" s="201"/>
      <c r="N214" s="201"/>
      <c r="O214" s="201"/>
      <c r="P214" s="201"/>
      <c r="Q214" s="113"/>
      <c r="R214" s="113"/>
      <c r="S214" s="113"/>
      <c r="T214" s="113"/>
      <c r="U214" s="201"/>
      <c r="V214" s="113"/>
      <c r="W214" s="113"/>
      <c r="X214" s="113"/>
      <c r="Y214" s="113"/>
      <c r="Z214" s="113"/>
      <c r="AA214" s="113"/>
      <c r="AB214" s="113"/>
      <c r="AC214" s="201"/>
      <c r="AD214" s="113"/>
      <c r="AE214" s="113"/>
      <c r="AF214" s="113"/>
      <c r="AG214" s="113"/>
    </row>
    <row r="215" spans="2:33" x14ac:dyDescent="0.2">
      <c r="B215" s="200"/>
      <c r="C215" s="200"/>
      <c r="D215" s="200"/>
      <c r="E215" s="201"/>
      <c r="F215" s="113"/>
      <c r="G215" s="113"/>
      <c r="H215" s="113"/>
      <c r="I215" s="203"/>
      <c r="J215" s="203"/>
      <c r="K215" s="203"/>
      <c r="L215" s="204"/>
      <c r="M215" s="201"/>
      <c r="N215" s="201"/>
      <c r="O215" s="201"/>
      <c r="P215" s="201"/>
      <c r="Q215" s="113"/>
      <c r="R215" s="113"/>
      <c r="S215" s="113"/>
      <c r="T215" s="113"/>
      <c r="U215" s="201"/>
      <c r="V215" s="113"/>
      <c r="W215" s="113"/>
      <c r="X215" s="113"/>
      <c r="Y215" s="113"/>
      <c r="Z215" s="113"/>
      <c r="AA215" s="113"/>
      <c r="AB215" s="113"/>
      <c r="AC215" s="201"/>
      <c r="AD215" s="113"/>
      <c r="AE215" s="113"/>
      <c r="AF215" s="113"/>
      <c r="AG215" s="113"/>
    </row>
    <row r="216" spans="2:33" x14ac:dyDescent="0.2">
      <c r="B216" s="200"/>
      <c r="C216" s="200"/>
      <c r="D216" s="200"/>
      <c r="E216" s="201"/>
      <c r="F216" s="113"/>
      <c r="G216" s="113"/>
      <c r="H216" s="113"/>
      <c r="I216" s="203"/>
      <c r="J216" s="203"/>
      <c r="K216" s="203"/>
      <c r="L216" s="204"/>
      <c r="M216" s="201"/>
      <c r="N216" s="201"/>
      <c r="O216" s="201"/>
      <c r="P216" s="201"/>
      <c r="Q216" s="113"/>
      <c r="R216" s="113"/>
      <c r="S216" s="113"/>
      <c r="T216" s="113"/>
      <c r="U216" s="201"/>
      <c r="V216" s="113"/>
      <c r="W216" s="113"/>
      <c r="X216" s="113"/>
      <c r="Y216" s="113"/>
      <c r="Z216" s="113"/>
      <c r="AA216" s="113"/>
      <c r="AB216" s="113"/>
      <c r="AC216" s="201"/>
      <c r="AD216" s="113"/>
      <c r="AE216" s="113"/>
      <c r="AF216" s="113"/>
      <c r="AG216" s="113"/>
    </row>
    <row r="217" spans="2:33" x14ac:dyDescent="0.2">
      <c r="B217" s="200"/>
      <c r="C217" s="200"/>
      <c r="D217" s="200"/>
      <c r="E217" s="201"/>
      <c r="F217" s="113"/>
      <c r="G217" s="113"/>
      <c r="H217" s="113"/>
      <c r="I217" s="203"/>
      <c r="J217" s="203"/>
      <c r="K217" s="203"/>
      <c r="L217" s="204"/>
      <c r="M217" s="201"/>
      <c r="N217" s="201"/>
      <c r="O217" s="201"/>
      <c r="P217" s="201"/>
      <c r="Q217" s="113"/>
      <c r="R217" s="113"/>
      <c r="S217" s="113"/>
      <c r="T217" s="113"/>
      <c r="U217" s="201"/>
      <c r="V217" s="113"/>
      <c r="W217" s="113"/>
      <c r="X217" s="113"/>
      <c r="Y217" s="113"/>
      <c r="Z217" s="113"/>
      <c r="AA217" s="113"/>
      <c r="AB217" s="113"/>
      <c r="AC217" s="201"/>
      <c r="AD217" s="113"/>
      <c r="AE217" s="113"/>
      <c r="AF217" s="113"/>
      <c r="AG217" s="113"/>
    </row>
    <row r="218" spans="2:33" x14ac:dyDescent="0.2">
      <c r="B218" s="200"/>
      <c r="C218" s="200"/>
      <c r="D218" s="200"/>
      <c r="E218" s="201"/>
      <c r="F218" s="113"/>
      <c r="G218" s="113"/>
      <c r="H218" s="113"/>
      <c r="I218" s="203"/>
      <c r="J218" s="203"/>
      <c r="K218" s="203"/>
      <c r="L218" s="204"/>
      <c r="M218" s="201"/>
      <c r="N218" s="201"/>
      <c r="O218" s="201"/>
      <c r="P218" s="201"/>
      <c r="Q218" s="113"/>
      <c r="R218" s="113"/>
      <c r="S218" s="113"/>
      <c r="T218" s="113"/>
      <c r="U218" s="201"/>
      <c r="V218" s="113"/>
      <c r="W218" s="113"/>
      <c r="X218" s="113"/>
      <c r="Y218" s="113"/>
      <c r="Z218" s="113"/>
      <c r="AA218" s="113"/>
      <c r="AB218" s="113"/>
      <c r="AC218" s="201"/>
      <c r="AD218" s="113"/>
      <c r="AE218" s="113"/>
      <c r="AF218" s="113"/>
      <c r="AG218" s="113"/>
    </row>
    <row r="219" spans="2:33" x14ac:dyDescent="0.2">
      <c r="B219" s="200"/>
      <c r="C219" s="200"/>
      <c r="D219" s="200"/>
      <c r="E219" s="201"/>
      <c r="F219" s="113"/>
      <c r="G219" s="113"/>
      <c r="H219" s="113"/>
      <c r="I219" s="203"/>
      <c r="J219" s="203"/>
      <c r="K219" s="203"/>
      <c r="L219" s="204"/>
      <c r="M219" s="201"/>
      <c r="N219" s="201"/>
      <c r="O219" s="201"/>
      <c r="P219" s="201"/>
      <c r="Q219" s="113"/>
      <c r="R219" s="113"/>
      <c r="S219" s="113"/>
      <c r="T219" s="113"/>
      <c r="U219" s="201"/>
      <c r="V219" s="113"/>
      <c r="W219" s="113"/>
      <c r="X219" s="113"/>
      <c r="Y219" s="113"/>
      <c r="Z219" s="113"/>
      <c r="AA219" s="113"/>
      <c r="AB219" s="113"/>
      <c r="AC219" s="201"/>
      <c r="AD219" s="113"/>
      <c r="AE219" s="113"/>
      <c r="AF219" s="113"/>
      <c r="AG219" s="113"/>
    </row>
    <row r="220" spans="2:33" x14ac:dyDescent="0.2">
      <c r="B220" s="200"/>
      <c r="C220" s="200"/>
      <c r="D220" s="200"/>
      <c r="E220" s="201"/>
      <c r="F220" s="113"/>
      <c r="G220" s="113"/>
      <c r="H220" s="113"/>
      <c r="I220" s="203"/>
      <c r="J220" s="203"/>
      <c r="K220" s="203"/>
      <c r="L220" s="204"/>
      <c r="M220" s="201"/>
      <c r="N220" s="201"/>
      <c r="O220" s="201"/>
      <c r="P220" s="201"/>
      <c r="Q220" s="113"/>
      <c r="R220" s="113"/>
      <c r="S220" s="113"/>
      <c r="T220" s="113"/>
      <c r="U220" s="201"/>
      <c r="V220" s="113"/>
      <c r="W220" s="113"/>
      <c r="X220" s="113"/>
      <c r="Y220" s="113"/>
      <c r="Z220" s="113"/>
      <c r="AA220" s="113"/>
      <c r="AB220" s="113"/>
      <c r="AC220" s="201"/>
      <c r="AD220" s="113"/>
      <c r="AE220" s="113"/>
      <c r="AF220" s="113"/>
      <c r="AG220" s="113"/>
    </row>
    <row r="221" spans="2:33" x14ac:dyDescent="0.2">
      <c r="B221" s="200"/>
      <c r="C221" s="200"/>
      <c r="D221" s="200"/>
      <c r="E221" s="201"/>
      <c r="F221" s="113"/>
      <c r="G221" s="113"/>
      <c r="H221" s="113"/>
      <c r="I221" s="203"/>
      <c r="J221" s="203"/>
      <c r="K221" s="203"/>
      <c r="L221" s="204"/>
      <c r="M221" s="201"/>
      <c r="N221" s="201"/>
      <c r="O221" s="201"/>
      <c r="P221" s="201"/>
      <c r="Q221" s="113"/>
      <c r="R221" s="113"/>
      <c r="S221" s="113"/>
      <c r="T221" s="113"/>
      <c r="U221" s="201"/>
      <c r="V221" s="113"/>
      <c r="W221" s="113"/>
      <c r="X221" s="113"/>
      <c r="Y221" s="113"/>
      <c r="Z221" s="113"/>
      <c r="AA221" s="113"/>
      <c r="AB221" s="113"/>
      <c r="AC221" s="201"/>
      <c r="AD221" s="113"/>
      <c r="AE221" s="113"/>
      <c r="AF221" s="113"/>
      <c r="AG221" s="113"/>
    </row>
    <row r="222" spans="2:33" x14ac:dyDescent="0.2">
      <c r="B222" s="200"/>
      <c r="C222" s="200"/>
      <c r="D222" s="200"/>
      <c r="E222" s="201"/>
      <c r="F222" s="113"/>
      <c r="G222" s="113"/>
      <c r="H222" s="113"/>
      <c r="I222" s="203"/>
      <c r="J222" s="203"/>
      <c r="K222" s="203"/>
      <c r="L222" s="204"/>
      <c r="M222" s="201"/>
      <c r="N222" s="201"/>
      <c r="O222" s="201"/>
      <c r="P222" s="201"/>
      <c r="Q222" s="113"/>
      <c r="R222" s="113"/>
      <c r="S222" s="113"/>
      <c r="T222" s="113"/>
      <c r="U222" s="201"/>
      <c r="V222" s="113"/>
      <c r="W222" s="113"/>
      <c r="X222" s="113"/>
      <c r="Y222" s="113"/>
      <c r="Z222" s="113"/>
      <c r="AA222" s="113"/>
      <c r="AB222" s="113"/>
      <c r="AC222" s="201"/>
      <c r="AD222" s="113"/>
      <c r="AE222" s="113"/>
      <c r="AF222" s="113"/>
      <c r="AG222" s="113"/>
    </row>
    <row r="223" spans="2:33" x14ac:dyDescent="0.2">
      <c r="B223" s="200"/>
      <c r="C223" s="200"/>
      <c r="D223" s="200"/>
      <c r="E223" s="201"/>
      <c r="F223" s="113"/>
      <c r="G223" s="113"/>
      <c r="H223" s="113"/>
      <c r="I223" s="203"/>
      <c r="J223" s="203"/>
      <c r="K223" s="203"/>
      <c r="L223" s="204"/>
      <c r="M223" s="201"/>
      <c r="N223" s="201"/>
      <c r="O223" s="201"/>
      <c r="P223" s="201"/>
      <c r="Q223" s="113"/>
      <c r="R223" s="113"/>
      <c r="S223" s="113"/>
      <c r="T223" s="113"/>
      <c r="U223" s="201"/>
      <c r="V223" s="113"/>
      <c r="W223" s="113"/>
      <c r="X223" s="113"/>
      <c r="Y223" s="113"/>
      <c r="Z223" s="113"/>
      <c r="AA223" s="113"/>
      <c r="AB223" s="113"/>
      <c r="AC223" s="201"/>
      <c r="AD223" s="113"/>
      <c r="AE223" s="113"/>
      <c r="AF223" s="113"/>
      <c r="AG223" s="113"/>
    </row>
    <row r="224" spans="2:33" x14ac:dyDescent="0.2">
      <c r="B224" s="200"/>
      <c r="C224" s="200"/>
      <c r="D224" s="200"/>
      <c r="E224" s="201"/>
      <c r="F224" s="113"/>
      <c r="G224" s="113"/>
      <c r="H224" s="113"/>
      <c r="I224" s="203"/>
      <c r="J224" s="203"/>
      <c r="K224" s="203"/>
      <c r="L224" s="204"/>
      <c r="M224" s="201"/>
      <c r="N224" s="201"/>
      <c r="O224" s="201"/>
      <c r="P224" s="201"/>
      <c r="Q224" s="113"/>
      <c r="R224" s="113"/>
      <c r="S224" s="113"/>
      <c r="T224" s="113"/>
      <c r="U224" s="201"/>
      <c r="V224" s="113"/>
      <c r="W224" s="113"/>
      <c r="X224" s="113"/>
      <c r="Y224" s="113"/>
      <c r="Z224" s="113"/>
      <c r="AA224" s="113"/>
      <c r="AB224" s="113"/>
      <c r="AC224" s="201"/>
      <c r="AD224" s="113"/>
      <c r="AE224" s="113"/>
      <c r="AF224" s="113"/>
      <c r="AG224" s="113"/>
    </row>
    <row r="225" spans="2:33" x14ac:dyDescent="0.2">
      <c r="B225" s="200"/>
      <c r="C225" s="200"/>
      <c r="D225" s="200"/>
      <c r="E225" s="201"/>
      <c r="F225" s="113"/>
      <c r="G225" s="113"/>
      <c r="H225" s="113"/>
      <c r="I225" s="203"/>
      <c r="J225" s="203"/>
      <c r="K225" s="203"/>
      <c r="L225" s="204"/>
      <c r="M225" s="201"/>
      <c r="N225" s="201"/>
      <c r="O225" s="201"/>
      <c r="P225" s="201"/>
      <c r="Q225" s="113"/>
      <c r="R225" s="113"/>
      <c r="S225" s="113"/>
      <c r="T225" s="113"/>
      <c r="U225" s="201"/>
      <c r="V225" s="113"/>
      <c r="W225" s="113"/>
      <c r="X225" s="113"/>
      <c r="Y225" s="113"/>
      <c r="Z225" s="113"/>
      <c r="AA225" s="113"/>
      <c r="AB225" s="113"/>
      <c r="AC225" s="201"/>
      <c r="AD225" s="113"/>
      <c r="AE225" s="113"/>
      <c r="AF225" s="113"/>
      <c r="AG225" s="113"/>
    </row>
    <row r="226" spans="2:33" x14ac:dyDescent="0.2">
      <c r="B226" s="200"/>
      <c r="C226" s="200"/>
      <c r="D226" s="200"/>
      <c r="E226" s="201"/>
      <c r="F226" s="113"/>
      <c r="G226" s="113"/>
      <c r="H226" s="113"/>
      <c r="I226" s="203"/>
      <c r="J226" s="203"/>
      <c r="K226" s="203"/>
      <c r="L226" s="204"/>
      <c r="M226" s="201"/>
      <c r="N226" s="201"/>
      <c r="O226" s="201"/>
      <c r="P226" s="201"/>
      <c r="Q226" s="113"/>
      <c r="R226" s="113"/>
      <c r="S226" s="113"/>
      <c r="T226" s="113"/>
      <c r="U226" s="201"/>
      <c r="V226" s="113"/>
      <c r="W226" s="113"/>
      <c r="X226" s="113"/>
      <c r="Y226" s="113"/>
      <c r="Z226" s="113"/>
      <c r="AA226" s="113"/>
      <c r="AB226" s="113"/>
      <c r="AC226" s="201"/>
      <c r="AD226" s="113"/>
      <c r="AE226" s="113"/>
      <c r="AF226" s="113"/>
      <c r="AG226" s="113"/>
    </row>
    <row r="227" spans="2:33" x14ac:dyDescent="0.2">
      <c r="B227" s="200"/>
      <c r="C227" s="200"/>
      <c r="D227" s="200"/>
      <c r="E227" s="201"/>
      <c r="F227" s="113"/>
      <c r="G227" s="113"/>
      <c r="H227" s="113"/>
      <c r="I227" s="203"/>
      <c r="J227" s="203"/>
      <c r="K227" s="203"/>
      <c r="L227" s="204"/>
      <c r="M227" s="201"/>
      <c r="N227" s="201"/>
      <c r="O227" s="201"/>
      <c r="P227" s="201"/>
      <c r="Q227" s="113"/>
      <c r="R227" s="113"/>
      <c r="S227" s="113"/>
      <c r="T227" s="113"/>
      <c r="U227" s="201"/>
      <c r="V227" s="113"/>
      <c r="W227" s="113"/>
      <c r="X227" s="113"/>
      <c r="Y227" s="113"/>
      <c r="Z227" s="113"/>
      <c r="AA227" s="113"/>
      <c r="AB227" s="113"/>
      <c r="AC227" s="201"/>
      <c r="AD227" s="113"/>
      <c r="AE227" s="113"/>
      <c r="AF227" s="113"/>
      <c r="AG227" s="113"/>
    </row>
    <row r="228" spans="2:33" x14ac:dyDescent="0.2">
      <c r="B228" s="200"/>
      <c r="C228" s="200"/>
      <c r="D228" s="200"/>
      <c r="E228" s="201"/>
      <c r="F228" s="113"/>
      <c r="G228" s="113"/>
      <c r="H228" s="113"/>
      <c r="I228" s="203"/>
      <c r="J228" s="203"/>
      <c r="K228" s="203"/>
      <c r="L228" s="204"/>
      <c r="M228" s="201"/>
      <c r="N228" s="201"/>
      <c r="O228" s="201"/>
      <c r="P228" s="201"/>
      <c r="Q228" s="113"/>
      <c r="R228" s="113"/>
      <c r="S228" s="113"/>
      <c r="T228" s="113"/>
      <c r="U228" s="201"/>
      <c r="V228" s="113"/>
      <c r="W228" s="113"/>
      <c r="X228" s="113"/>
      <c r="Y228" s="113"/>
      <c r="Z228" s="113"/>
      <c r="AA228" s="113"/>
      <c r="AB228" s="113"/>
      <c r="AC228" s="201"/>
      <c r="AD228" s="113"/>
      <c r="AE228" s="113"/>
      <c r="AF228" s="113"/>
      <c r="AG228" s="113"/>
    </row>
    <row r="229" spans="2:33" x14ac:dyDescent="0.2">
      <c r="B229" s="200"/>
      <c r="C229" s="200"/>
      <c r="D229" s="200"/>
      <c r="E229" s="201"/>
      <c r="F229" s="113"/>
      <c r="G229" s="113"/>
      <c r="H229" s="113"/>
      <c r="I229" s="203"/>
      <c r="J229" s="203"/>
      <c r="K229" s="203"/>
      <c r="L229" s="204"/>
      <c r="M229" s="201"/>
      <c r="N229" s="201"/>
      <c r="O229" s="201"/>
      <c r="P229" s="201"/>
      <c r="Q229" s="113"/>
      <c r="R229" s="113"/>
      <c r="S229" s="113"/>
      <c r="T229" s="113"/>
      <c r="U229" s="201"/>
      <c r="V229" s="113"/>
      <c r="W229" s="113"/>
      <c r="X229" s="113"/>
      <c r="Y229" s="113"/>
      <c r="Z229" s="113"/>
      <c r="AA229" s="113"/>
      <c r="AB229" s="113"/>
      <c r="AC229" s="201"/>
      <c r="AD229" s="113"/>
      <c r="AE229" s="113"/>
      <c r="AF229" s="113"/>
      <c r="AG229" s="113"/>
    </row>
    <row r="230" spans="2:33" x14ac:dyDescent="0.2">
      <c r="B230" s="200"/>
      <c r="C230" s="200"/>
      <c r="D230" s="200"/>
      <c r="E230" s="201"/>
      <c r="F230" s="113"/>
      <c r="G230" s="113"/>
      <c r="H230" s="113"/>
      <c r="I230" s="203"/>
      <c r="J230" s="203"/>
      <c r="K230" s="203"/>
      <c r="L230" s="204"/>
      <c r="M230" s="201"/>
      <c r="N230" s="201"/>
      <c r="O230" s="201"/>
      <c r="P230" s="201"/>
      <c r="Q230" s="113"/>
      <c r="R230" s="113"/>
      <c r="S230" s="113"/>
      <c r="T230" s="113"/>
      <c r="U230" s="201"/>
      <c r="V230" s="113"/>
      <c r="W230" s="113"/>
      <c r="X230" s="113"/>
      <c r="Y230" s="113"/>
      <c r="Z230" s="113"/>
      <c r="AA230" s="113"/>
      <c r="AB230" s="113"/>
      <c r="AC230" s="201"/>
      <c r="AD230" s="113"/>
      <c r="AE230" s="113"/>
      <c r="AF230" s="113"/>
      <c r="AG230" s="113"/>
    </row>
    <row r="231" spans="2:33" x14ac:dyDescent="0.2">
      <c r="B231" s="200"/>
      <c r="C231" s="200"/>
      <c r="D231" s="200"/>
      <c r="E231" s="201"/>
      <c r="F231" s="113"/>
      <c r="G231" s="113"/>
      <c r="H231" s="113"/>
      <c r="I231" s="203"/>
      <c r="J231" s="203"/>
      <c r="K231" s="203"/>
      <c r="L231" s="204"/>
      <c r="M231" s="201"/>
      <c r="N231" s="201"/>
      <c r="O231" s="201"/>
      <c r="P231" s="201"/>
      <c r="Q231" s="113"/>
      <c r="R231" s="113"/>
      <c r="S231" s="113"/>
      <c r="T231" s="113"/>
      <c r="U231" s="201"/>
      <c r="V231" s="113"/>
      <c r="W231" s="113"/>
      <c r="X231" s="113"/>
      <c r="Y231" s="113"/>
      <c r="Z231" s="113"/>
      <c r="AA231" s="113"/>
      <c r="AB231" s="113"/>
      <c r="AC231" s="201"/>
      <c r="AD231" s="113"/>
      <c r="AE231" s="113"/>
      <c r="AF231" s="113"/>
      <c r="AG231" s="113"/>
    </row>
    <row r="232" spans="2:33" x14ac:dyDescent="0.2">
      <c r="B232" s="200"/>
      <c r="C232" s="200"/>
      <c r="D232" s="200"/>
      <c r="E232" s="201"/>
      <c r="F232" s="113"/>
      <c r="G232" s="113"/>
      <c r="H232" s="113"/>
      <c r="I232" s="203"/>
      <c r="J232" s="203"/>
      <c r="K232" s="203"/>
      <c r="L232" s="204"/>
      <c r="M232" s="201"/>
      <c r="N232" s="201"/>
      <c r="O232" s="201"/>
      <c r="P232" s="201"/>
      <c r="Q232" s="113"/>
      <c r="R232" s="113"/>
      <c r="S232" s="113"/>
      <c r="T232" s="113"/>
      <c r="U232" s="201"/>
      <c r="V232" s="113"/>
      <c r="W232" s="113"/>
      <c r="X232" s="113"/>
      <c r="Y232" s="113"/>
      <c r="Z232" s="113"/>
      <c r="AA232" s="113"/>
      <c r="AB232" s="113"/>
      <c r="AC232" s="201"/>
      <c r="AD232" s="113"/>
      <c r="AE232" s="113"/>
      <c r="AF232" s="113"/>
      <c r="AG232" s="113"/>
    </row>
    <row r="233" spans="2:33" x14ac:dyDescent="0.2">
      <c r="B233" s="200"/>
      <c r="C233" s="200"/>
      <c r="D233" s="200"/>
      <c r="E233" s="201"/>
      <c r="F233" s="113"/>
      <c r="G233" s="113"/>
      <c r="H233" s="113"/>
      <c r="I233" s="203"/>
      <c r="J233" s="203"/>
      <c r="K233" s="203"/>
      <c r="L233" s="204"/>
      <c r="M233" s="201"/>
      <c r="N233" s="201"/>
      <c r="O233" s="201"/>
      <c r="P233" s="201"/>
      <c r="Q233" s="113"/>
      <c r="R233" s="113"/>
      <c r="S233" s="113"/>
      <c r="T233" s="113"/>
      <c r="U233" s="201"/>
      <c r="V233" s="113"/>
      <c r="W233" s="113"/>
      <c r="X233" s="113"/>
      <c r="Y233" s="113"/>
      <c r="Z233" s="113"/>
      <c r="AA233" s="113"/>
      <c r="AB233" s="113"/>
      <c r="AC233" s="201"/>
      <c r="AD233" s="113"/>
      <c r="AE233" s="113"/>
      <c r="AF233" s="113"/>
      <c r="AG233" s="113"/>
    </row>
    <row r="234" spans="2:33" x14ac:dyDescent="0.2">
      <c r="B234" s="200"/>
      <c r="C234" s="200"/>
      <c r="D234" s="200"/>
      <c r="E234" s="201"/>
      <c r="F234" s="113"/>
      <c r="G234" s="113"/>
      <c r="H234" s="113"/>
      <c r="I234" s="203"/>
      <c r="J234" s="203"/>
      <c r="K234" s="203"/>
      <c r="L234" s="204"/>
      <c r="M234" s="201"/>
      <c r="N234" s="201"/>
      <c r="O234" s="201"/>
      <c r="P234" s="201"/>
      <c r="Q234" s="113"/>
      <c r="R234" s="113"/>
      <c r="S234" s="113"/>
      <c r="T234" s="113"/>
      <c r="U234" s="201"/>
      <c r="V234" s="113"/>
      <c r="W234" s="113"/>
      <c r="X234" s="113"/>
      <c r="Y234" s="113"/>
      <c r="Z234" s="113"/>
      <c r="AA234" s="113"/>
      <c r="AB234" s="113"/>
      <c r="AC234" s="201"/>
      <c r="AD234" s="113"/>
      <c r="AE234" s="113"/>
      <c r="AF234" s="113"/>
      <c r="AG234" s="113"/>
    </row>
    <row r="235" spans="2:33" x14ac:dyDescent="0.2">
      <c r="B235" s="200"/>
      <c r="C235" s="200"/>
      <c r="D235" s="200"/>
      <c r="E235" s="201"/>
      <c r="F235" s="113"/>
      <c r="G235" s="113"/>
      <c r="H235" s="113"/>
      <c r="I235" s="203"/>
      <c r="J235" s="203"/>
      <c r="K235" s="203"/>
      <c r="L235" s="204"/>
      <c r="M235" s="201"/>
      <c r="N235" s="201"/>
      <c r="O235" s="201"/>
      <c r="P235" s="201"/>
      <c r="Q235" s="113"/>
      <c r="R235" s="113"/>
      <c r="S235" s="113"/>
      <c r="T235" s="113"/>
      <c r="U235" s="201"/>
      <c r="V235" s="113"/>
      <c r="W235" s="113"/>
      <c r="X235" s="113"/>
      <c r="Y235" s="113"/>
      <c r="Z235" s="113"/>
      <c r="AA235" s="113"/>
      <c r="AB235" s="113"/>
      <c r="AC235" s="201"/>
      <c r="AD235" s="113"/>
      <c r="AE235" s="113"/>
      <c r="AF235" s="113"/>
      <c r="AG235" s="113"/>
    </row>
    <row r="236" spans="2:33" x14ac:dyDescent="0.2">
      <c r="B236" s="200"/>
      <c r="C236" s="200"/>
      <c r="D236" s="200"/>
      <c r="E236" s="201"/>
      <c r="F236" s="113"/>
      <c r="G236" s="113"/>
      <c r="H236" s="113"/>
      <c r="I236" s="203"/>
      <c r="J236" s="203"/>
      <c r="K236" s="203"/>
      <c r="L236" s="204"/>
      <c r="M236" s="201"/>
      <c r="N236" s="201"/>
      <c r="O236" s="201"/>
      <c r="P236" s="201"/>
      <c r="Q236" s="113"/>
      <c r="R236" s="113"/>
      <c r="S236" s="113"/>
      <c r="T236" s="113"/>
      <c r="U236" s="201"/>
      <c r="V236" s="113"/>
      <c r="W236" s="113"/>
      <c r="X236" s="113"/>
      <c r="Y236" s="113"/>
      <c r="Z236" s="113"/>
      <c r="AA236" s="113"/>
      <c r="AB236" s="113"/>
      <c r="AC236" s="201"/>
      <c r="AD236" s="113"/>
      <c r="AE236" s="113"/>
      <c r="AF236" s="113"/>
      <c r="AG236" s="113"/>
    </row>
    <row r="237" spans="2:33" x14ac:dyDescent="0.2">
      <c r="B237" s="200"/>
      <c r="C237" s="200"/>
      <c r="D237" s="200"/>
      <c r="E237" s="201"/>
      <c r="F237" s="113"/>
      <c r="G237" s="113"/>
      <c r="H237" s="113"/>
      <c r="I237" s="203"/>
      <c r="J237" s="203"/>
      <c r="K237" s="203"/>
      <c r="L237" s="204"/>
      <c r="M237" s="201"/>
      <c r="N237" s="201"/>
      <c r="O237" s="201"/>
      <c r="P237" s="201"/>
      <c r="Q237" s="113"/>
      <c r="R237" s="113"/>
      <c r="S237" s="113"/>
      <c r="T237" s="113"/>
      <c r="U237" s="201"/>
      <c r="V237" s="113"/>
      <c r="W237" s="113"/>
      <c r="X237" s="113"/>
      <c r="Y237" s="113"/>
      <c r="Z237" s="113"/>
      <c r="AA237" s="113"/>
      <c r="AB237" s="113"/>
      <c r="AC237" s="201"/>
      <c r="AD237" s="113"/>
      <c r="AE237" s="113"/>
      <c r="AF237" s="113"/>
      <c r="AG237" s="113"/>
    </row>
    <row r="238" spans="2:33" x14ac:dyDescent="0.2">
      <c r="B238" s="200"/>
      <c r="C238" s="200"/>
      <c r="D238" s="200"/>
      <c r="E238" s="201"/>
      <c r="F238" s="113"/>
      <c r="G238" s="113"/>
      <c r="H238" s="113"/>
      <c r="I238" s="203"/>
      <c r="J238" s="203"/>
      <c r="K238" s="203"/>
      <c r="L238" s="204"/>
      <c r="M238" s="201"/>
      <c r="N238" s="201"/>
      <c r="O238" s="201"/>
      <c r="P238" s="201"/>
      <c r="Q238" s="113"/>
      <c r="R238" s="113"/>
      <c r="S238" s="113"/>
      <c r="T238" s="113"/>
      <c r="U238" s="201"/>
      <c r="V238" s="113"/>
      <c r="W238" s="113"/>
      <c r="X238" s="113"/>
      <c r="Y238" s="113"/>
      <c r="Z238" s="113"/>
      <c r="AA238" s="113"/>
      <c r="AB238" s="113"/>
      <c r="AC238" s="201"/>
      <c r="AD238" s="113"/>
      <c r="AE238" s="113"/>
      <c r="AF238" s="113"/>
      <c r="AG238" s="113"/>
    </row>
    <row r="239" spans="2:33" x14ac:dyDescent="0.2">
      <c r="B239" s="200"/>
      <c r="C239" s="200"/>
      <c r="D239" s="200"/>
      <c r="E239" s="201"/>
      <c r="F239" s="113"/>
      <c r="G239" s="113"/>
      <c r="H239" s="113"/>
      <c r="I239" s="203"/>
      <c r="J239" s="203"/>
      <c r="K239" s="203"/>
      <c r="L239" s="204"/>
      <c r="M239" s="201"/>
      <c r="N239" s="201"/>
      <c r="O239" s="201"/>
      <c r="P239" s="201"/>
      <c r="Q239" s="113"/>
      <c r="R239" s="113"/>
      <c r="S239" s="113"/>
      <c r="T239" s="113"/>
      <c r="U239" s="201"/>
      <c r="V239" s="113"/>
      <c r="W239" s="113"/>
      <c r="X239" s="113"/>
      <c r="Y239" s="113"/>
      <c r="Z239" s="113"/>
      <c r="AA239" s="113"/>
      <c r="AB239" s="113"/>
      <c r="AC239" s="201"/>
      <c r="AD239" s="113"/>
      <c r="AE239" s="113"/>
      <c r="AF239" s="113"/>
      <c r="AG239" s="113"/>
    </row>
    <row r="240" spans="2:33" x14ac:dyDescent="0.2">
      <c r="B240" s="200"/>
      <c r="C240" s="200"/>
      <c r="D240" s="200"/>
      <c r="E240" s="201"/>
      <c r="F240" s="113"/>
      <c r="G240" s="113"/>
      <c r="H240" s="113"/>
      <c r="I240" s="203"/>
      <c r="J240" s="203"/>
      <c r="K240" s="203"/>
      <c r="L240" s="204"/>
      <c r="M240" s="201"/>
      <c r="N240" s="201"/>
      <c r="O240" s="201"/>
      <c r="P240" s="201"/>
      <c r="Q240" s="113"/>
      <c r="R240" s="113"/>
      <c r="S240" s="113"/>
      <c r="T240" s="113"/>
      <c r="U240" s="201"/>
      <c r="V240" s="113"/>
      <c r="W240" s="113"/>
      <c r="X240" s="113"/>
      <c r="Y240" s="113"/>
      <c r="Z240" s="113"/>
      <c r="AA240" s="113"/>
      <c r="AB240" s="113"/>
      <c r="AC240" s="201"/>
      <c r="AD240" s="113"/>
      <c r="AE240" s="113"/>
      <c r="AF240" s="113"/>
      <c r="AG240" s="113"/>
    </row>
    <row r="241" spans="2:33" x14ac:dyDescent="0.2">
      <c r="B241" s="200"/>
      <c r="C241" s="200"/>
      <c r="D241" s="200"/>
      <c r="E241" s="201"/>
      <c r="F241" s="113"/>
      <c r="G241" s="113"/>
      <c r="H241" s="113"/>
      <c r="I241" s="203"/>
      <c r="J241" s="203"/>
      <c r="K241" s="203"/>
      <c r="L241" s="204"/>
      <c r="M241" s="201"/>
      <c r="N241" s="201"/>
      <c r="O241" s="201"/>
      <c r="P241" s="201"/>
      <c r="Q241" s="113"/>
      <c r="R241" s="113"/>
      <c r="S241" s="113"/>
      <c r="T241" s="113"/>
      <c r="U241" s="201"/>
      <c r="V241" s="113"/>
      <c r="W241" s="113"/>
      <c r="X241" s="113"/>
      <c r="Y241" s="113"/>
      <c r="Z241" s="113"/>
      <c r="AA241" s="113"/>
      <c r="AB241" s="113"/>
      <c r="AC241" s="201"/>
      <c r="AD241" s="113"/>
      <c r="AE241" s="113"/>
      <c r="AF241" s="113"/>
      <c r="AG241" s="113"/>
    </row>
    <row r="242" spans="2:33" x14ac:dyDescent="0.2">
      <c r="B242" s="200"/>
      <c r="C242" s="200"/>
      <c r="D242" s="200"/>
      <c r="E242" s="201"/>
      <c r="F242" s="113"/>
      <c r="G242" s="113"/>
      <c r="H242" s="113"/>
      <c r="I242" s="203"/>
      <c r="J242" s="203"/>
      <c r="K242" s="203"/>
      <c r="L242" s="204"/>
      <c r="M242" s="201"/>
      <c r="N242" s="201"/>
      <c r="O242" s="201"/>
      <c r="P242" s="201"/>
      <c r="Q242" s="113"/>
      <c r="R242" s="113"/>
      <c r="S242" s="113"/>
      <c r="T242" s="113"/>
      <c r="U242" s="201"/>
      <c r="V242" s="113"/>
      <c r="W242" s="113"/>
      <c r="X242" s="113"/>
      <c r="Y242" s="113"/>
      <c r="Z242" s="113"/>
      <c r="AA242" s="113"/>
      <c r="AB242" s="113"/>
      <c r="AC242" s="201"/>
      <c r="AD242" s="113"/>
      <c r="AE242" s="113"/>
      <c r="AF242" s="113"/>
      <c r="AG242" s="113"/>
    </row>
    <row r="243" spans="2:33" x14ac:dyDescent="0.2">
      <c r="B243" s="200"/>
      <c r="C243" s="200"/>
      <c r="D243" s="200"/>
      <c r="E243" s="201"/>
      <c r="F243" s="113"/>
      <c r="G243" s="113"/>
      <c r="H243" s="113"/>
      <c r="I243" s="203"/>
      <c r="J243" s="203"/>
      <c r="K243" s="203"/>
      <c r="L243" s="204"/>
      <c r="M243" s="201"/>
      <c r="N243" s="201"/>
      <c r="O243" s="201"/>
      <c r="P243" s="201"/>
      <c r="Q243" s="113"/>
      <c r="R243" s="113"/>
      <c r="S243" s="113"/>
      <c r="T243" s="113"/>
      <c r="U243" s="201"/>
      <c r="V243" s="113"/>
      <c r="W243" s="113"/>
      <c r="X243" s="113"/>
      <c r="Y243" s="113"/>
      <c r="Z243" s="113"/>
      <c r="AA243" s="113"/>
      <c r="AB243" s="113"/>
      <c r="AC243" s="201"/>
      <c r="AD243" s="113"/>
      <c r="AE243" s="113"/>
      <c r="AF243" s="113"/>
      <c r="AG243" s="113"/>
    </row>
    <row r="244" spans="2:33" x14ac:dyDescent="0.2">
      <c r="B244" s="200"/>
      <c r="C244" s="200"/>
      <c r="D244" s="200"/>
      <c r="E244" s="201"/>
      <c r="F244" s="113"/>
      <c r="G244" s="113"/>
      <c r="H244" s="113"/>
      <c r="I244" s="203"/>
      <c r="J244" s="203"/>
      <c r="K244" s="203"/>
      <c r="L244" s="204"/>
      <c r="M244" s="201"/>
      <c r="N244" s="201"/>
      <c r="O244" s="201"/>
      <c r="P244" s="201"/>
      <c r="Q244" s="113"/>
      <c r="R244" s="113"/>
      <c r="S244" s="113"/>
      <c r="T244" s="113"/>
      <c r="U244" s="201"/>
      <c r="V244" s="113"/>
      <c r="W244" s="113"/>
      <c r="X244" s="113"/>
      <c r="Y244" s="113"/>
      <c r="Z244" s="113"/>
      <c r="AA244" s="113"/>
      <c r="AB244" s="113"/>
      <c r="AC244" s="201"/>
      <c r="AD244" s="113"/>
      <c r="AE244" s="113"/>
      <c r="AF244" s="113"/>
      <c r="AG244" s="113"/>
    </row>
    <row r="245" spans="2:33" x14ac:dyDescent="0.2">
      <c r="B245" s="200"/>
      <c r="C245" s="200"/>
      <c r="D245" s="200"/>
      <c r="E245" s="201"/>
      <c r="F245" s="113"/>
      <c r="G245" s="113"/>
      <c r="H245" s="113"/>
      <c r="I245" s="203"/>
      <c r="J245" s="203"/>
      <c r="K245" s="203"/>
      <c r="L245" s="204"/>
      <c r="M245" s="201"/>
      <c r="N245" s="201"/>
      <c r="O245" s="201"/>
      <c r="P245" s="201"/>
      <c r="Q245" s="113"/>
      <c r="R245" s="113"/>
      <c r="S245" s="113"/>
      <c r="T245" s="113"/>
      <c r="U245" s="201"/>
      <c r="V245" s="113"/>
      <c r="W245" s="113"/>
      <c r="X245" s="113"/>
      <c r="Y245" s="113"/>
      <c r="Z245" s="113"/>
      <c r="AA245" s="113"/>
      <c r="AB245" s="113"/>
      <c r="AC245" s="201"/>
      <c r="AD245" s="113"/>
      <c r="AE245" s="113"/>
      <c r="AF245" s="113"/>
      <c r="AG245" s="113"/>
    </row>
    <row r="246" spans="2:33" x14ac:dyDescent="0.2">
      <c r="B246" s="200"/>
      <c r="C246" s="200"/>
      <c r="D246" s="200"/>
      <c r="E246" s="201"/>
      <c r="F246" s="113"/>
      <c r="G246" s="113"/>
      <c r="H246" s="113"/>
      <c r="I246" s="203"/>
      <c r="J246" s="203"/>
      <c r="K246" s="203"/>
      <c r="L246" s="204"/>
      <c r="M246" s="201"/>
      <c r="N246" s="201"/>
      <c r="O246" s="201"/>
      <c r="P246" s="201"/>
      <c r="Q246" s="113"/>
      <c r="R246" s="113"/>
      <c r="S246" s="113"/>
      <c r="T246" s="113"/>
      <c r="U246" s="201"/>
      <c r="V246" s="113"/>
      <c r="W246" s="113"/>
      <c r="X246" s="113"/>
      <c r="Y246" s="113"/>
      <c r="Z246" s="113"/>
      <c r="AA246" s="113"/>
      <c r="AB246" s="113"/>
      <c r="AC246" s="201"/>
      <c r="AD246" s="113"/>
      <c r="AE246" s="113"/>
      <c r="AF246" s="113"/>
      <c r="AG246" s="113"/>
    </row>
    <row r="247" spans="2:33" x14ac:dyDescent="0.2">
      <c r="B247" s="200"/>
      <c r="C247" s="200"/>
      <c r="D247" s="200"/>
      <c r="E247" s="201"/>
      <c r="F247" s="113"/>
      <c r="G247" s="113"/>
      <c r="H247" s="113"/>
      <c r="I247" s="203"/>
      <c r="J247" s="203"/>
      <c r="K247" s="203"/>
      <c r="L247" s="204"/>
      <c r="M247" s="201"/>
      <c r="N247" s="201"/>
      <c r="O247" s="201"/>
      <c r="P247" s="201"/>
      <c r="Q247" s="113"/>
      <c r="R247" s="113"/>
      <c r="S247" s="113"/>
      <c r="T247" s="113"/>
      <c r="U247" s="201"/>
      <c r="V247" s="113"/>
      <c r="W247" s="113"/>
      <c r="X247" s="113"/>
      <c r="Y247" s="113"/>
      <c r="Z247" s="113"/>
      <c r="AA247" s="113"/>
      <c r="AB247" s="113"/>
      <c r="AC247" s="201"/>
      <c r="AD247" s="113"/>
      <c r="AE247" s="113"/>
      <c r="AF247" s="113"/>
      <c r="AG247" s="113"/>
    </row>
    <row r="248" spans="2:33" x14ac:dyDescent="0.2">
      <c r="B248" s="200"/>
      <c r="C248" s="200"/>
      <c r="D248" s="200"/>
      <c r="E248" s="201"/>
      <c r="F248" s="113"/>
      <c r="G248" s="113"/>
      <c r="H248" s="113"/>
      <c r="I248" s="203"/>
      <c r="J248" s="203"/>
      <c r="K248" s="203"/>
      <c r="L248" s="204"/>
      <c r="M248" s="201"/>
      <c r="N248" s="201"/>
      <c r="O248" s="201"/>
      <c r="P248" s="201"/>
      <c r="Q248" s="113"/>
      <c r="R248" s="113"/>
      <c r="S248" s="113"/>
      <c r="T248" s="113"/>
      <c r="U248" s="201"/>
      <c r="V248" s="113"/>
      <c r="W248" s="113"/>
      <c r="X248" s="113"/>
      <c r="Y248" s="113"/>
      <c r="Z248" s="113"/>
      <c r="AA248" s="113"/>
      <c r="AB248" s="113"/>
      <c r="AC248" s="201"/>
      <c r="AD248" s="113"/>
      <c r="AE248" s="113"/>
      <c r="AF248" s="113"/>
      <c r="AG248" s="113"/>
    </row>
    <row r="249" spans="2:33" x14ac:dyDescent="0.2">
      <c r="B249" s="200"/>
      <c r="C249" s="200"/>
      <c r="D249" s="200"/>
      <c r="E249" s="201"/>
      <c r="F249" s="113"/>
      <c r="G249" s="113"/>
      <c r="H249" s="113"/>
      <c r="I249" s="203"/>
      <c r="J249" s="203"/>
      <c r="K249" s="203"/>
      <c r="L249" s="204"/>
      <c r="M249" s="201"/>
      <c r="N249" s="201"/>
      <c r="O249" s="201"/>
      <c r="P249" s="201"/>
      <c r="Q249" s="113"/>
      <c r="R249" s="113"/>
      <c r="S249" s="113"/>
      <c r="T249" s="113"/>
      <c r="U249" s="201"/>
      <c r="V249" s="113"/>
      <c r="W249" s="113"/>
      <c r="X249" s="113"/>
      <c r="Y249" s="113"/>
      <c r="Z249" s="113"/>
      <c r="AA249" s="113"/>
      <c r="AB249" s="113"/>
      <c r="AC249" s="201"/>
      <c r="AD249" s="113"/>
      <c r="AE249" s="113"/>
      <c r="AF249" s="113"/>
      <c r="AG249" s="113"/>
    </row>
    <row r="250" spans="2:33" x14ac:dyDescent="0.2">
      <c r="B250" s="200"/>
      <c r="C250" s="200"/>
      <c r="D250" s="200"/>
      <c r="E250" s="201"/>
      <c r="F250" s="113"/>
      <c r="G250" s="113"/>
      <c r="H250" s="113"/>
      <c r="I250" s="203"/>
      <c r="J250" s="203"/>
      <c r="K250" s="203"/>
      <c r="L250" s="204"/>
      <c r="M250" s="201"/>
      <c r="N250" s="201"/>
      <c r="O250" s="201"/>
      <c r="P250" s="201"/>
      <c r="Q250" s="113"/>
      <c r="R250" s="113"/>
      <c r="S250" s="113"/>
      <c r="T250" s="113"/>
      <c r="U250" s="201"/>
      <c r="V250" s="113"/>
      <c r="W250" s="113"/>
      <c r="X250" s="113"/>
      <c r="Y250" s="113"/>
      <c r="Z250" s="113"/>
      <c r="AA250" s="113"/>
      <c r="AB250" s="113"/>
      <c r="AC250" s="201"/>
      <c r="AD250" s="113"/>
      <c r="AE250" s="113"/>
      <c r="AF250" s="113"/>
      <c r="AG250" s="113"/>
    </row>
    <row r="251" spans="2:33" x14ac:dyDescent="0.2">
      <c r="B251" s="200"/>
      <c r="C251" s="200"/>
      <c r="D251" s="200"/>
      <c r="E251" s="201"/>
      <c r="F251" s="113"/>
      <c r="G251" s="113"/>
      <c r="H251" s="113"/>
      <c r="I251" s="203"/>
      <c r="J251" s="203"/>
      <c r="K251" s="203"/>
      <c r="L251" s="204"/>
      <c r="M251" s="201"/>
      <c r="N251" s="201"/>
      <c r="O251" s="201"/>
      <c r="P251" s="201"/>
      <c r="Q251" s="113"/>
      <c r="R251" s="113"/>
      <c r="S251" s="113"/>
      <c r="T251" s="113"/>
      <c r="U251" s="201"/>
      <c r="V251" s="113"/>
      <c r="W251" s="113"/>
      <c r="X251" s="113"/>
      <c r="Y251" s="113"/>
      <c r="Z251" s="113"/>
      <c r="AA251" s="113"/>
      <c r="AB251" s="113"/>
      <c r="AC251" s="201"/>
      <c r="AD251" s="113"/>
      <c r="AE251" s="113"/>
      <c r="AF251" s="113"/>
      <c r="AG251" s="113"/>
    </row>
    <row r="252" spans="2:33" x14ac:dyDescent="0.2">
      <c r="B252" s="200"/>
      <c r="C252" s="200"/>
      <c r="D252" s="200"/>
      <c r="E252" s="201"/>
      <c r="F252" s="113"/>
      <c r="G252" s="113"/>
      <c r="H252" s="113"/>
      <c r="I252" s="203"/>
      <c r="J252" s="203"/>
      <c r="K252" s="203"/>
      <c r="L252" s="204"/>
      <c r="M252" s="201"/>
      <c r="N252" s="201"/>
      <c r="O252" s="201"/>
      <c r="P252" s="201"/>
      <c r="Q252" s="113"/>
      <c r="R252" s="113"/>
      <c r="S252" s="113"/>
      <c r="T252" s="113"/>
      <c r="U252" s="201"/>
      <c r="V252" s="113"/>
      <c r="W252" s="113"/>
      <c r="X252" s="113"/>
      <c r="Y252" s="113"/>
      <c r="Z252" s="113"/>
      <c r="AA252" s="113"/>
      <c r="AB252" s="113"/>
      <c r="AC252" s="201"/>
      <c r="AD252" s="113"/>
      <c r="AE252" s="113"/>
      <c r="AF252" s="113"/>
      <c r="AG252" s="113"/>
    </row>
    <row r="253" spans="2:33" x14ac:dyDescent="0.2">
      <c r="B253" s="200"/>
      <c r="C253" s="200"/>
      <c r="D253" s="200"/>
      <c r="E253" s="201"/>
      <c r="F253" s="113"/>
      <c r="G253" s="113"/>
      <c r="H253" s="113"/>
      <c r="I253" s="203"/>
      <c r="J253" s="203"/>
      <c r="K253" s="203"/>
      <c r="L253" s="204"/>
      <c r="M253" s="201"/>
      <c r="N253" s="201"/>
      <c r="O253" s="201"/>
      <c r="P253" s="201"/>
      <c r="Q253" s="113"/>
      <c r="R253" s="113"/>
      <c r="S253" s="113"/>
      <c r="T253" s="113"/>
      <c r="U253" s="201"/>
      <c r="V253" s="113"/>
      <c r="W253" s="113"/>
      <c r="X253" s="113"/>
      <c r="Y253" s="113"/>
      <c r="Z253" s="113"/>
      <c r="AA253" s="113"/>
      <c r="AB253" s="113"/>
      <c r="AC253" s="201"/>
      <c r="AD253" s="113"/>
      <c r="AE253" s="113"/>
      <c r="AF253" s="113"/>
      <c r="AG253" s="113"/>
    </row>
    <row r="254" spans="2:33" x14ac:dyDescent="0.2">
      <c r="B254" s="200"/>
      <c r="C254" s="200"/>
      <c r="D254" s="200"/>
      <c r="E254" s="201"/>
      <c r="F254" s="113"/>
      <c r="G254" s="113"/>
      <c r="H254" s="113"/>
      <c r="I254" s="203"/>
      <c r="J254" s="203"/>
      <c r="K254" s="203"/>
      <c r="L254" s="204"/>
      <c r="M254" s="201"/>
      <c r="N254" s="201"/>
      <c r="O254" s="201"/>
      <c r="P254" s="201"/>
      <c r="Q254" s="113"/>
      <c r="R254" s="113"/>
      <c r="S254" s="113"/>
      <c r="T254" s="113"/>
      <c r="U254" s="201"/>
      <c r="V254" s="113"/>
      <c r="W254" s="113"/>
      <c r="X254" s="113"/>
      <c r="Y254" s="113"/>
      <c r="Z254" s="113"/>
      <c r="AA254" s="113"/>
      <c r="AB254" s="113"/>
      <c r="AC254" s="201"/>
      <c r="AD254" s="113"/>
      <c r="AE254" s="113"/>
      <c r="AF254" s="113"/>
      <c r="AG254" s="113"/>
    </row>
    <row r="255" spans="2:33" x14ac:dyDescent="0.2">
      <c r="B255" s="200"/>
      <c r="C255" s="200"/>
      <c r="D255" s="200"/>
      <c r="E255" s="201"/>
      <c r="F255" s="113"/>
      <c r="G255" s="113"/>
      <c r="H255" s="113"/>
      <c r="I255" s="203"/>
      <c r="J255" s="203"/>
      <c r="K255" s="203"/>
      <c r="L255" s="204"/>
      <c r="M255" s="201"/>
      <c r="N255" s="201"/>
      <c r="O255" s="201"/>
      <c r="P255" s="201"/>
      <c r="Q255" s="113"/>
      <c r="R255" s="113"/>
      <c r="S255" s="113"/>
      <c r="T255" s="113"/>
      <c r="U255" s="201"/>
      <c r="V255" s="113"/>
      <c r="W255" s="113"/>
      <c r="X255" s="113"/>
      <c r="Y255" s="113"/>
      <c r="Z255" s="113"/>
      <c r="AA255" s="113"/>
      <c r="AB255" s="113"/>
      <c r="AC255" s="201"/>
      <c r="AD255" s="113"/>
      <c r="AE255" s="113"/>
      <c r="AF255" s="113"/>
      <c r="AG255" s="113"/>
    </row>
    <row r="256" spans="2:33" x14ac:dyDescent="0.2">
      <c r="B256" s="200"/>
      <c r="C256" s="200"/>
      <c r="D256" s="200"/>
      <c r="E256" s="201"/>
      <c r="F256" s="113"/>
      <c r="G256" s="113"/>
      <c r="H256" s="113"/>
      <c r="I256" s="203"/>
      <c r="J256" s="203"/>
      <c r="K256" s="203"/>
      <c r="L256" s="204"/>
      <c r="M256" s="201"/>
      <c r="N256" s="201"/>
      <c r="O256" s="201"/>
      <c r="P256" s="201"/>
      <c r="Q256" s="113"/>
      <c r="R256" s="113"/>
      <c r="S256" s="113"/>
      <c r="T256" s="113"/>
      <c r="U256" s="201"/>
      <c r="V256" s="113"/>
      <c r="W256" s="113"/>
      <c r="X256" s="113"/>
      <c r="Y256" s="113"/>
      <c r="Z256" s="113"/>
      <c r="AA256" s="113"/>
      <c r="AB256" s="113"/>
      <c r="AC256" s="201"/>
      <c r="AD256" s="113"/>
      <c r="AE256" s="113"/>
      <c r="AF256" s="113"/>
      <c r="AG256" s="113"/>
    </row>
    <row r="257" spans="2:33" x14ac:dyDescent="0.2">
      <c r="B257" s="200"/>
      <c r="C257" s="200"/>
      <c r="D257" s="200"/>
      <c r="E257" s="201"/>
      <c r="F257" s="113"/>
      <c r="G257" s="113"/>
      <c r="H257" s="113"/>
      <c r="I257" s="203"/>
      <c r="J257" s="203"/>
      <c r="K257" s="203"/>
      <c r="L257" s="204"/>
      <c r="M257" s="201"/>
      <c r="N257" s="201"/>
      <c r="O257" s="201"/>
      <c r="P257" s="201"/>
      <c r="Q257" s="113"/>
      <c r="R257" s="113"/>
      <c r="S257" s="113"/>
      <c r="T257" s="113"/>
      <c r="U257" s="201"/>
      <c r="V257" s="113"/>
      <c r="W257" s="113"/>
      <c r="X257" s="113"/>
      <c r="Y257" s="113"/>
      <c r="Z257" s="113"/>
      <c r="AA257" s="113"/>
      <c r="AB257" s="113"/>
      <c r="AC257" s="201"/>
      <c r="AD257" s="113"/>
      <c r="AE257" s="113"/>
      <c r="AF257" s="113"/>
      <c r="AG257" s="113"/>
    </row>
    <row r="258" spans="2:33" x14ac:dyDescent="0.2">
      <c r="B258" s="200"/>
      <c r="C258" s="200"/>
      <c r="D258" s="200"/>
      <c r="E258" s="201"/>
      <c r="F258" s="113"/>
      <c r="G258" s="113"/>
      <c r="H258" s="113"/>
      <c r="I258" s="203"/>
      <c r="J258" s="203"/>
      <c r="K258" s="203"/>
      <c r="L258" s="204"/>
      <c r="M258" s="201"/>
      <c r="N258" s="201"/>
      <c r="O258" s="201"/>
      <c r="P258" s="201"/>
      <c r="Q258" s="113"/>
      <c r="R258" s="113"/>
      <c r="S258" s="113"/>
      <c r="T258" s="113"/>
      <c r="U258" s="201"/>
      <c r="V258" s="113"/>
      <c r="W258" s="113"/>
      <c r="X258" s="113"/>
      <c r="Y258" s="113"/>
      <c r="Z258" s="113"/>
      <c r="AA258" s="113"/>
      <c r="AB258" s="113"/>
      <c r="AC258" s="201"/>
      <c r="AD258" s="113"/>
      <c r="AE258" s="113"/>
      <c r="AF258" s="113"/>
      <c r="AG258" s="113"/>
    </row>
    <row r="259" spans="2:33" x14ac:dyDescent="0.2">
      <c r="B259" s="200"/>
      <c r="C259" s="200"/>
      <c r="D259" s="200"/>
      <c r="E259" s="201"/>
      <c r="F259" s="113"/>
      <c r="G259" s="113"/>
      <c r="H259" s="113"/>
      <c r="I259" s="203"/>
      <c r="J259" s="203"/>
      <c r="K259" s="203"/>
      <c r="L259" s="204"/>
      <c r="M259" s="201"/>
      <c r="N259" s="201"/>
      <c r="O259" s="201"/>
      <c r="P259" s="201"/>
      <c r="Q259" s="113"/>
      <c r="R259" s="113"/>
      <c r="S259" s="113"/>
      <c r="T259" s="113"/>
      <c r="U259" s="201"/>
      <c r="V259" s="113"/>
      <c r="W259" s="113"/>
      <c r="X259" s="113"/>
      <c r="Y259" s="113"/>
      <c r="Z259" s="113"/>
      <c r="AA259" s="113"/>
      <c r="AB259" s="113"/>
      <c r="AC259" s="201"/>
      <c r="AD259" s="113"/>
      <c r="AE259" s="113"/>
      <c r="AF259" s="113"/>
      <c r="AG259" s="113"/>
    </row>
    <row r="260" spans="2:33" x14ac:dyDescent="0.2">
      <c r="B260" s="200"/>
      <c r="C260" s="200"/>
      <c r="D260" s="200"/>
      <c r="E260" s="201"/>
      <c r="F260" s="113"/>
      <c r="G260" s="113"/>
      <c r="H260" s="113"/>
      <c r="I260" s="203"/>
      <c r="J260" s="203"/>
      <c r="K260" s="203"/>
      <c r="L260" s="204"/>
      <c r="M260" s="201"/>
      <c r="N260" s="201"/>
      <c r="O260" s="201"/>
      <c r="P260" s="201"/>
      <c r="Q260" s="113"/>
      <c r="R260" s="113"/>
      <c r="S260" s="113"/>
      <c r="T260" s="113"/>
      <c r="U260" s="201"/>
      <c r="V260" s="113"/>
      <c r="W260" s="113"/>
      <c r="X260" s="113"/>
      <c r="Y260" s="113"/>
      <c r="Z260" s="113"/>
      <c r="AA260" s="113"/>
      <c r="AB260" s="113"/>
      <c r="AC260" s="201"/>
      <c r="AD260" s="113"/>
      <c r="AE260" s="113"/>
      <c r="AF260" s="113"/>
      <c r="AG260" s="113"/>
    </row>
    <row r="261" spans="2:33" x14ac:dyDescent="0.2">
      <c r="B261" s="200"/>
      <c r="C261" s="200"/>
      <c r="D261" s="200"/>
      <c r="E261" s="201"/>
      <c r="F261" s="113"/>
      <c r="G261" s="113"/>
      <c r="H261" s="113"/>
      <c r="I261" s="203"/>
      <c r="J261" s="203"/>
      <c r="K261" s="203"/>
      <c r="L261" s="204"/>
      <c r="M261" s="201"/>
      <c r="N261" s="201"/>
      <c r="O261" s="201"/>
      <c r="P261" s="201"/>
      <c r="Q261" s="113"/>
      <c r="R261" s="113"/>
      <c r="S261" s="113"/>
      <c r="T261" s="113"/>
      <c r="U261" s="201"/>
      <c r="V261" s="113"/>
      <c r="W261" s="113"/>
      <c r="X261" s="113"/>
      <c r="Y261" s="113"/>
      <c r="Z261" s="113"/>
      <c r="AA261" s="113"/>
      <c r="AB261" s="113"/>
      <c r="AC261" s="201"/>
      <c r="AD261" s="113"/>
      <c r="AE261" s="113"/>
      <c r="AF261" s="113"/>
      <c r="AG261" s="113"/>
    </row>
    <row r="262" spans="2:33" x14ac:dyDescent="0.2">
      <c r="B262" s="200"/>
      <c r="C262" s="200"/>
      <c r="D262" s="200"/>
      <c r="E262" s="201"/>
      <c r="F262" s="113"/>
      <c r="G262" s="113"/>
      <c r="H262" s="113"/>
      <c r="I262" s="203"/>
      <c r="J262" s="203"/>
      <c r="K262" s="203"/>
      <c r="L262" s="204"/>
      <c r="M262" s="201"/>
      <c r="N262" s="201"/>
      <c r="O262" s="201"/>
      <c r="P262" s="201"/>
      <c r="Q262" s="113"/>
      <c r="R262" s="113"/>
      <c r="S262" s="113"/>
      <c r="T262" s="113"/>
      <c r="U262" s="201"/>
      <c r="V262" s="113"/>
      <c r="W262" s="113"/>
      <c r="X262" s="113"/>
      <c r="Y262" s="113"/>
      <c r="Z262" s="113"/>
      <c r="AA262" s="113"/>
      <c r="AB262" s="113"/>
      <c r="AC262" s="201"/>
      <c r="AD262" s="113"/>
      <c r="AE262" s="113"/>
      <c r="AF262" s="113"/>
      <c r="AG262" s="113"/>
    </row>
    <row r="263" spans="2:33" x14ac:dyDescent="0.2">
      <c r="B263" s="200"/>
      <c r="C263" s="200"/>
      <c r="D263" s="200"/>
      <c r="E263" s="201"/>
      <c r="F263" s="113"/>
      <c r="G263" s="113"/>
      <c r="H263" s="113"/>
      <c r="I263" s="203"/>
      <c r="J263" s="203"/>
      <c r="K263" s="203"/>
      <c r="L263" s="204"/>
      <c r="M263" s="201"/>
      <c r="N263" s="201"/>
      <c r="O263" s="201"/>
      <c r="P263" s="201"/>
      <c r="Q263" s="113"/>
      <c r="R263" s="113"/>
      <c r="S263" s="113"/>
      <c r="T263" s="113"/>
      <c r="U263" s="201"/>
      <c r="V263" s="113"/>
      <c r="W263" s="113"/>
      <c r="X263" s="113"/>
      <c r="Y263" s="113"/>
      <c r="Z263" s="113"/>
      <c r="AA263" s="113"/>
      <c r="AB263" s="113"/>
      <c r="AC263" s="201"/>
      <c r="AD263" s="113"/>
      <c r="AE263" s="113"/>
      <c r="AF263" s="113"/>
      <c r="AG263" s="113"/>
    </row>
    <row r="264" spans="2:33" x14ac:dyDescent="0.2">
      <c r="B264" s="200"/>
      <c r="C264" s="200"/>
      <c r="D264" s="200"/>
      <c r="E264" s="201"/>
      <c r="F264" s="113"/>
      <c r="G264" s="113"/>
      <c r="H264" s="113"/>
      <c r="I264" s="203"/>
      <c r="J264" s="203"/>
      <c r="K264" s="203"/>
      <c r="L264" s="204"/>
      <c r="M264" s="201"/>
      <c r="N264" s="201"/>
      <c r="O264" s="201"/>
      <c r="P264" s="201"/>
      <c r="Q264" s="113"/>
      <c r="R264" s="113"/>
      <c r="S264" s="113"/>
      <c r="T264" s="113"/>
      <c r="U264" s="201"/>
      <c r="V264" s="113"/>
      <c r="W264" s="113"/>
      <c r="X264" s="113"/>
      <c r="Y264" s="113"/>
      <c r="Z264" s="113"/>
      <c r="AA264" s="113"/>
      <c r="AB264" s="113"/>
      <c r="AC264" s="201"/>
      <c r="AD264" s="113"/>
      <c r="AE264" s="113"/>
      <c r="AF264" s="113"/>
      <c r="AG264" s="113"/>
    </row>
    <row r="265" spans="2:33" x14ac:dyDescent="0.2">
      <c r="B265" s="200"/>
      <c r="C265" s="200"/>
      <c r="D265" s="200"/>
      <c r="E265" s="201"/>
      <c r="F265" s="113"/>
      <c r="G265" s="113"/>
      <c r="H265" s="113"/>
      <c r="I265" s="203"/>
      <c r="J265" s="203"/>
      <c r="K265" s="203"/>
      <c r="L265" s="204"/>
      <c r="M265" s="201"/>
      <c r="N265" s="201"/>
      <c r="O265" s="201"/>
      <c r="P265" s="201"/>
      <c r="Q265" s="113"/>
      <c r="R265" s="113"/>
      <c r="S265" s="113"/>
      <c r="T265" s="113"/>
      <c r="U265" s="201"/>
      <c r="V265" s="113"/>
      <c r="W265" s="113"/>
      <c r="X265" s="113"/>
      <c r="Y265" s="113"/>
      <c r="Z265" s="113"/>
      <c r="AA265" s="113"/>
      <c r="AB265" s="113"/>
      <c r="AC265" s="201"/>
      <c r="AD265" s="113"/>
      <c r="AE265" s="113"/>
      <c r="AF265" s="113"/>
      <c r="AG265" s="113"/>
    </row>
    <row r="266" spans="2:33" x14ac:dyDescent="0.2">
      <c r="B266" s="200"/>
      <c r="C266" s="200"/>
      <c r="D266" s="200"/>
      <c r="E266" s="201"/>
      <c r="F266" s="113"/>
      <c r="G266" s="113"/>
      <c r="H266" s="113"/>
      <c r="I266" s="203"/>
      <c r="J266" s="203"/>
      <c r="K266" s="203"/>
      <c r="L266" s="204"/>
      <c r="M266" s="201"/>
      <c r="N266" s="201"/>
      <c r="O266" s="201"/>
      <c r="P266" s="201"/>
      <c r="Q266" s="113"/>
      <c r="R266" s="113"/>
      <c r="S266" s="113"/>
      <c r="T266" s="113"/>
      <c r="U266" s="201"/>
      <c r="V266" s="113"/>
      <c r="W266" s="113"/>
      <c r="X266" s="113"/>
      <c r="Y266" s="113"/>
      <c r="Z266" s="113"/>
      <c r="AA266" s="113"/>
      <c r="AB266" s="113"/>
      <c r="AC266" s="201"/>
      <c r="AD266" s="113"/>
      <c r="AE266" s="113"/>
      <c r="AF266" s="113"/>
      <c r="AG266" s="113"/>
    </row>
    <row r="267" spans="2:33" x14ac:dyDescent="0.2">
      <c r="B267" s="200"/>
      <c r="C267" s="200"/>
      <c r="D267" s="200"/>
      <c r="E267" s="201"/>
      <c r="F267" s="113"/>
      <c r="G267" s="113"/>
      <c r="H267" s="113"/>
      <c r="I267" s="203"/>
      <c r="J267" s="203"/>
      <c r="K267" s="203"/>
      <c r="L267" s="204"/>
      <c r="M267" s="201"/>
      <c r="N267" s="201"/>
      <c r="O267" s="201"/>
      <c r="P267" s="201"/>
      <c r="Q267" s="113"/>
      <c r="R267" s="113"/>
      <c r="S267" s="113"/>
      <c r="T267" s="113"/>
      <c r="U267" s="201"/>
      <c r="V267" s="113"/>
      <c r="W267" s="113"/>
      <c r="X267" s="113"/>
      <c r="Y267" s="113"/>
      <c r="Z267" s="113"/>
      <c r="AA267" s="113"/>
      <c r="AB267" s="113"/>
      <c r="AC267" s="201"/>
      <c r="AD267" s="113"/>
      <c r="AE267" s="113"/>
      <c r="AF267" s="113"/>
      <c r="AG267" s="113"/>
    </row>
    <row r="268" spans="2:33" x14ac:dyDescent="0.2">
      <c r="B268" s="200"/>
      <c r="C268" s="200"/>
      <c r="D268" s="200"/>
      <c r="E268" s="201"/>
      <c r="F268" s="113"/>
      <c r="G268" s="113"/>
      <c r="H268" s="113"/>
      <c r="I268" s="203"/>
      <c r="J268" s="203"/>
      <c r="K268" s="203"/>
      <c r="L268" s="204"/>
      <c r="M268" s="201"/>
      <c r="N268" s="201"/>
      <c r="O268" s="201"/>
      <c r="P268" s="201"/>
      <c r="Q268" s="113"/>
      <c r="R268" s="113"/>
      <c r="S268" s="113"/>
      <c r="T268" s="113"/>
      <c r="U268" s="201"/>
      <c r="V268" s="113"/>
      <c r="W268" s="113"/>
      <c r="X268" s="113"/>
      <c r="Y268" s="113"/>
      <c r="Z268" s="113"/>
      <c r="AA268" s="113"/>
      <c r="AB268" s="113"/>
      <c r="AC268" s="201"/>
      <c r="AD268" s="113"/>
      <c r="AE268" s="113"/>
      <c r="AF268" s="113"/>
      <c r="AG268" s="113"/>
    </row>
    <row r="269" spans="2:33" x14ac:dyDescent="0.2">
      <c r="B269" s="200"/>
      <c r="C269" s="200"/>
      <c r="D269" s="200"/>
      <c r="E269" s="201"/>
      <c r="F269" s="113"/>
      <c r="G269" s="113"/>
      <c r="H269" s="113"/>
      <c r="I269" s="203"/>
      <c r="J269" s="203"/>
      <c r="K269" s="203"/>
      <c r="L269" s="204"/>
      <c r="M269" s="201"/>
      <c r="N269" s="201"/>
      <c r="O269" s="201"/>
      <c r="P269" s="201"/>
      <c r="Q269" s="113"/>
      <c r="R269" s="113"/>
      <c r="S269" s="113"/>
      <c r="T269" s="113"/>
      <c r="U269" s="201"/>
      <c r="V269" s="113"/>
      <c r="W269" s="113"/>
      <c r="X269" s="113"/>
      <c r="Y269" s="113"/>
      <c r="Z269" s="113"/>
      <c r="AA269" s="113"/>
      <c r="AB269" s="113"/>
      <c r="AC269" s="201"/>
      <c r="AD269" s="113"/>
      <c r="AE269" s="113"/>
      <c r="AF269" s="113"/>
      <c r="AG269" s="113"/>
    </row>
    <row r="270" spans="2:33" x14ac:dyDescent="0.2">
      <c r="B270" s="200"/>
      <c r="C270" s="200"/>
      <c r="D270" s="200"/>
      <c r="E270" s="201"/>
      <c r="F270" s="113"/>
      <c r="G270" s="113"/>
      <c r="H270" s="113"/>
      <c r="I270" s="203"/>
      <c r="J270" s="203"/>
      <c r="K270" s="203"/>
      <c r="L270" s="204"/>
      <c r="M270" s="201"/>
      <c r="N270" s="201"/>
      <c r="O270" s="201"/>
      <c r="P270" s="201"/>
      <c r="Q270" s="113"/>
      <c r="R270" s="113"/>
      <c r="S270" s="113"/>
      <c r="T270" s="113"/>
      <c r="U270" s="201"/>
      <c r="V270" s="113"/>
      <c r="W270" s="113"/>
      <c r="X270" s="113"/>
      <c r="Y270" s="113"/>
      <c r="Z270" s="113"/>
      <c r="AA270" s="113"/>
      <c r="AB270" s="113"/>
      <c r="AC270" s="201"/>
      <c r="AD270" s="113"/>
      <c r="AE270" s="113"/>
      <c r="AF270" s="113"/>
      <c r="AG270" s="113"/>
    </row>
    <row r="271" spans="2:33" x14ac:dyDescent="0.2">
      <c r="B271" s="200"/>
      <c r="C271" s="200"/>
      <c r="D271" s="200"/>
      <c r="E271" s="201"/>
      <c r="F271" s="113"/>
      <c r="G271" s="113"/>
      <c r="H271" s="113"/>
      <c r="I271" s="203"/>
      <c r="J271" s="203"/>
      <c r="K271" s="203"/>
      <c r="L271" s="204"/>
      <c r="M271" s="201"/>
      <c r="N271" s="201"/>
      <c r="O271" s="201"/>
      <c r="P271" s="201"/>
      <c r="Q271" s="113"/>
      <c r="R271" s="113"/>
      <c r="S271" s="113"/>
      <c r="T271" s="113"/>
      <c r="U271" s="201"/>
      <c r="V271" s="113"/>
      <c r="W271" s="113"/>
      <c r="X271" s="113"/>
      <c r="Y271" s="113"/>
      <c r="Z271" s="113"/>
      <c r="AA271" s="113"/>
      <c r="AB271" s="113"/>
      <c r="AC271" s="201"/>
      <c r="AD271" s="113"/>
      <c r="AE271" s="113"/>
      <c r="AF271" s="113"/>
      <c r="AG271" s="113"/>
    </row>
    <row r="272" spans="2:33" x14ac:dyDescent="0.2">
      <c r="B272" s="200"/>
      <c r="C272" s="200"/>
      <c r="D272" s="200"/>
      <c r="E272" s="201"/>
      <c r="F272" s="113"/>
      <c r="G272" s="113"/>
      <c r="H272" s="113"/>
      <c r="I272" s="203"/>
      <c r="J272" s="203"/>
      <c r="K272" s="203"/>
      <c r="L272" s="204"/>
      <c r="M272" s="201"/>
      <c r="N272" s="201"/>
      <c r="O272" s="201"/>
      <c r="P272" s="201"/>
      <c r="Q272" s="113"/>
      <c r="R272" s="113"/>
      <c r="S272" s="113"/>
      <c r="T272" s="113"/>
      <c r="U272" s="201"/>
      <c r="V272" s="113"/>
      <c r="W272" s="113"/>
      <c r="X272" s="113"/>
      <c r="Y272" s="113"/>
      <c r="Z272" s="113"/>
      <c r="AA272" s="113"/>
      <c r="AB272" s="113"/>
      <c r="AC272" s="201"/>
      <c r="AD272" s="113"/>
      <c r="AE272" s="113"/>
      <c r="AF272" s="113"/>
      <c r="AG272" s="113"/>
    </row>
    <row r="273" spans="2:33" x14ac:dyDescent="0.2">
      <c r="B273" s="200"/>
      <c r="C273" s="200"/>
      <c r="D273" s="200"/>
      <c r="E273" s="201"/>
      <c r="F273" s="113"/>
      <c r="G273" s="113"/>
      <c r="H273" s="113"/>
      <c r="I273" s="203"/>
      <c r="J273" s="203"/>
      <c r="K273" s="203"/>
      <c r="L273" s="204"/>
      <c r="M273" s="201"/>
      <c r="N273" s="201"/>
      <c r="O273" s="201"/>
      <c r="P273" s="201"/>
      <c r="Q273" s="113"/>
      <c r="R273" s="113"/>
      <c r="S273" s="113"/>
      <c r="T273" s="113"/>
      <c r="U273" s="201"/>
      <c r="V273" s="113"/>
      <c r="W273" s="113"/>
      <c r="X273" s="113"/>
      <c r="Y273" s="113"/>
      <c r="Z273" s="113"/>
      <c r="AA273" s="113"/>
      <c r="AB273" s="113"/>
      <c r="AC273" s="201"/>
      <c r="AD273" s="113"/>
      <c r="AE273" s="113"/>
      <c r="AF273" s="113"/>
      <c r="AG273" s="113"/>
    </row>
    <row r="274" spans="2:33" x14ac:dyDescent="0.2">
      <c r="B274" s="200"/>
      <c r="C274" s="200"/>
      <c r="D274" s="200"/>
      <c r="E274" s="201"/>
      <c r="F274" s="113"/>
      <c r="G274" s="113"/>
      <c r="H274" s="113"/>
      <c r="I274" s="203"/>
      <c r="J274" s="203"/>
      <c r="K274" s="203"/>
      <c r="L274" s="204"/>
      <c r="M274" s="201"/>
      <c r="N274" s="201"/>
      <c r="O274" s="201"/>
      <c r="P274" s="201"/>
      <c r="Q274" s="113"/>
      <c r="R274" s="113"/>
      <c r="S274" s="113"/>
      <c r="T274" s="113"/>
      <c r="U274" s="201"/>
      <c r="V274" s="113"/>
      <c r="W274" s="113"/>
      <c r="X274" s="113"/>
      <c r="Y274" s="113"/>
      <c r="Z274" s="113"/>
      <c r="AA274" s="113"/>
      <c r="AB274" s="113"/>
      <c r="AC274" s="201"/>
      <c r="AD274" s="113"/>
      <c r="AE274" s="113"/>
      <c r="AF274" s="113"/>
      <c r="AG274" s="113"/>
    </row>
    <row r="275" spans="2:33" x14ac:dyDescent="0.2">
      <c r="B275" s="200"/>
      <c r="C275" s="200"/>
      <c r="D275" s="200"/>
      <c r="E275" s="201"/>
      <c r="F275" s="113"/>
      <c r="G275" s="113"/>
      <c r="H275" s="113"/>
      <c r="I275" s="203"/>
      <c r="J275" s="203"/>
      <c r="K275" s="203"/>
      <c r="L275" s="204"/>
      <c r="M275" s="201"/>
      <c r="N275" s="201"/>
      <c r="O275" s="201"/>
      <c r="P275" s="201"/>
      <c r="Q275" s="113"/>
      <c r="R275" s="113"/>
      <c r="S275" s="113"/>
      <c r="T275" s="113"/>
      <c r="U275" s="201"/>
      <c r="V275" s="113"/>
      <c r="W275" s="113"/>
      <c r="X275" s="113"/>
      <c r="Y275" s="113"/>
      <c r="Z275" s="113"/>
      <c r="AA275" s="113"/>
      <c r="AB275" s="113"/>
      <c r="AC275" s="201"/>
      <c r="AD275" s="113"/>
      <c r="AE275" s="113"/>
      <c r="AF275" s="113"/>
      <c r="AG275" s="113"/>
    </row>
    <row r="276" spans="2:33" x14ac:dyDescent="0.2">
      <c r="B276" s="200"/>
      <c r="C276" s="200"/>
      <c r="D276" s="200"/>
      <c r="E276" s="201"/>
      <c r="F276" s="113"/>
      <c r="G276" s="113"/>
      <c r="H276" s="113"/>
      <c r="I276" s="203"/>
      <c r="J276" s="203"/>
      <c r="K276" s="203"/>
      <c r="L276" s="204"/>
      <c r="M276" s="201"/>
      <c r="N276" s="201"/>
      <c r="O276" s="201"/>
      <c r="P276" s="201"/>
      <c r="Q276" s="113"/>
      <c r="R276" s="113"/>
      <c r="S276" s="113"/>
      <c r="T276" s="113"/>
      <c r="U276" s="201"/>
      <c r="V276" s="113"/>
      <c r="W276" s="113"/>
      <c r="X276" s="113"/>
      <c r="Y276" s="113"/>
      <c r="Z276" s="113"/>
      <c r="AA276" s="113"/>
      <c r="AB276" s="113"/>
      <c r="AC276" s="201"/>
      <c r="AD276" s="113"/>
      <c r="AE276" s="113"/>
      <c r="AF276" s="113"/>
      <c r="AG276" s="113"/>
    </row>
    <row r="277" spans="2:33" x14ac:dyDescent="0.2">
      <c r="B277" s="200"/>
      <c r="C277" s="200"/>
      <c r="D277" s="200"/>
      <c r="E277" s="201"/>
      <c r="F277" s="113"/>
      <c r="G277" s="113"/>
      <c r="H277" s="113"/>
      <c r="I277" s="203"/>
      <c r="J277" s="203"/>
      <c r="K277" s="203"/>
      <c r="L277" s="204"/>
      <c r="M277" s="201"/>
      <c r="N277" s="201"/>
      <c r="O277" s="201"/>
      <c r="P277" s="201"/>
      <c r="Q277" s="113"/>
      <c r="R277" s="113"/>
      <c r="S277" s="113"/>
      <c r="T277" s="113"/>
      <c r="U277" s="201"/>
      <c r="V277" s="113"/>
      <c r="W277" s="113"/>
      <c r="X277" s="113"/>
      <c r="Y277" s="113"/>
      <c r="Z277" s="113"/>
      <c r="AA277" s="113"/>
      <c r="AB277" s="113"/>
      <c r="AC277" s="201"/>
      <c r="AD277" s="113"/>
      <c r="AE277" s="113"/>
      <c r="AF277" s="113"/>
      <c r="AG277" s="113"/>
    </row>
    <row r="278" spans="2:33" x14ac:dyDescent="0.2">
      <c r="B278" s="200"/>
      <c r="C278" s="200"/>
      <c r="D278" s="200"/>
      <c r="E278" s="201"/>
      <c r="F278" s="113"/>
      <c r="G278" s="113"/>
      <c r="H278" s="113"/>
      <c r="I278" s="203"/>
      <c r="J278" s="203"/>
      <c r="K278" s="203"/>
      <c r="L278" s="204"/>
      <c r="M278" s="201"/>
      <c r="N278" s="201"/>
      <c r="O278" s="201"/>
      <c r="P278" s="201"/>
      <c r="Q278" s="113"/>
      <c r="R278" s="113"/>
      <c r="S278" s="113"/>
      <c r="T278" s="113"/>
      <c r="U278" s="201"/>
      <c r="V278" s="113"/>
      <c r="W278" s="113"/>
      <c r="X278" s="113"/>
      <c r="Y278" s="113"/>
      <c r="Z278" s="113"/>
      <c r="AA278" s="113"/>
      <c r="AB278" s="113"/>
      <c r="AC278" s="201"/>
      <c r="AD278" s="113"/>
      <c r="AE278" s="113"/>
      <c r="AF278" s="113"/>
      <c r="AG278" s="113"/>
    </row>
    <row r="279" spans="2:33" x14ac:dyDescent="0.2">
      <c r="B279" s="200"/>
      <c r="C279" s="200"/>
      <c r="D279" s="200"/>
      <c r="E279" s="201"/>
      <c r="F279" s="113"/>
      <c r="G279" s="113"/>
      <c r="H279" s="113"/>
      <c r="I279" s="203"/>
      <c r="J279" s="203"/>
      <c r="K279" s="203"/>
      <c r="L279" s="204"/>
      <c r="M279" s="201"/>
      <c r="N279" s="201"/>
      <c r="O279" s="201"/>
      <c r="P279" s="201"/>
      <c r="Q279" s="113"/>
      <c r="R279" s="113"/>
      <c r="S279" s="113"/>
      <c r="T279" s="113"/>
      <c r="U279" s="201"/>
      <c r="V279" s="113"/>
      <c r="W279" s="113"/>
      <c r="X279" s="113"/>
      <c r="Y279" s="113"/>
      <c r="Z279" s="113"/>
      <c r="AA279" s="113"/>
      <c r="AB279" s="113"/>
      <c r="AC279" s="201"/>
      <c r="AD279" s="113"/>
      <c r="AE279" s="113"/>
      <c r="AF279" s="113"/>
      <c r="AG279" s="113"/>
    </row>
    <row r="280" spans="2:33" x14ac:dyDescent="0.2">
      <c r="B280" s="200"/>
      <c r="C280" s="200"/>
      <c r="D280" s="200"/>
      <c r="E280" s="201"/>
      <c r="F280" s="113"/>
      <c r="G280" s="113"/>
      <c r="H280" s="113"/>
      <c r="I280" s="203"/>
      <c r="J280" s="203"/>
      <c r="K280" s="203"/>
      <c r="L280" s="204"/>
      <c r="M280" s="201"/>
      <c r="N280" s="201"/>
      <c r="O280" s="201"/>
      <c r="P280" s="201"/>
      <c r="Q280" s="113"/>
      <c r="R280" s="113"/>
      <c r="S280" s="113"/>
      <c r="T280" s="113"/>
      <c r="U280" s="201"/>
      <c r="V280" s="113"/>
      <c r="W280" s="113"/>
      <c r="X280" s="113"/>
      <c r="Y280" s="113"/>
      <c r="Z280" s="113"/>
      <c r="AA280" s="113"/>
      <c r="AB280" s="113"/>
      <c r="AC280" s="201"/>
      <c r="AD280" s="113"/>
      <c r="AE280" s="113"/>
      <c r="AF280" s="113"/>
      <c r="AG280" s="113"/>
    </row>
    <row r="281" spans="2:33" x14ac:dyDescent="0.2">
      <c r="B281" s="200"/>
      <c r="C281" s="200"/>
      <c r="D281" s="200"/>
      <c r="E281" s="201"/>
      <c r="F281" s="113"/>
      <c r="G281" s="113"/>
      <c r="H281" s="113"/>
      <c r="I281" s="203"/>
      <c r="J281" s="203"/>
      <c r="K281" s="203"/>
      <c r="L281" s="204"/>
      <c r="M281" s="201"/>
      <c r="N281" s="201"/>
      <c r="O281" s="201"/>
      <c r="P281" s="201"/>
      <c r="Q281" s="113"/>
      <c r="R281" s="113"/>
      <c r="S281" s="113"/>
      <c r="T281" s="113"/>
      <c r="U281" s="201"/>
      <c r="V281" s="113"/>
      <c r="W281" s="113"/>
      <c r="X281" s="113"/>
      <c r="Y281" s="113"/>
      <c r="Z281" s="113"/>
      <c r="AA281" s="113"/>
      <c r="AB281" s="113"/>
      <c r="AC281" s="201"/>
      <c r="AD281" s="113"/>
      <c r="AE281" s="113"/>
      <c r="AF281" s="113"/>
      <c r="AG281" s="113"/>
    </row>
    <row r="282" spans="2:33" x14ac:dyDescent="0.2">
      <c r="B282" s="200"/>
      <c r="C282" s="200"/>
      <c r="D282" s="200"/>
      <c r="E282" s="201"/>
      <c r="F282" s="113"/>
      <c r="G282" s="113"/>
      <c r="H282" s="113"/>
      <c r="I282" s="203"/>
      <c r="J282" s="203"/>
      <c r="K282" s="203"/>
      <c r="L282" s="204"/>
      <c r="M282" s="201"/>
      <c r="N282" s="201"/>
      <c r="O282" s="201"/>
      <c r="P282" s="201"/>
      <c r="Q282" s="113"/>
      <c r="R282" s="113"/>
      <c r="S282" s="113"/>
      <c r="T282" s="113"/>
      <c r="U282" s="201"/>
      <c r="V282" s="113"/>
      <c r="W282" s="113"/>
      <c r="X282" s="113"/>
      <c r="Y282" s="113"/>
      <c r="Z282" s="113"/>
      <c r="AA282" s="113"/>
      <c r="AB282" s="113"/>
      <c r="AC282" s="201"/>
      <c r="AD282" s="113"/>
      <c r="AE282" s="113"/>
      <c r="AF282" s="113"/>
      <c r="AG282" s="113"/>
    </row>
    <row r="283" spans="2:33" x14ac:dyDescent="0.2">
      <c r="B283" s="200"/>
      <c r="C283" s="200"/>
      <c r="D283" s="200"/>
      <c r="E283" s="201"/>
      <c r="F283" s="113"/>
      <c r="G283" s="113"/>
      <c r="H283" s="113"/>
      <c r="I283" s="203"/>
      <c r="J283" s="203"/>
      <c r="K283" s="203"/>
      <c r="L283" s="204"/>
      <c r="M283" s="201"/>
      <c r="N283" s="201"/>
      <c r="O283" s="201"/>
      <c r="P283" s="201"/>
      <c r="Q283" s="113"/>
      <c r="R283" s="113"/>
      <c r="S283" s="113"/>
      <c r="T283" s="113"/>
      <c r="U283" s="201"/>
      <c r="V283" s="113"/>
      <c r="W283" s="113"/>
      <c r="X283" s="113"/>
      <c r="Y283" s="113"/>
      <c r="Z283" s="113"/>
      <c r="AA283" s="113"/>
      <c r="AB283" s="113"/>
      <c r="AC283" s="201"/>
      <c r="AD283" s="113"/>
      <c r="AE283" s="113"/>
      <c r="AF283" s="113"/>
      <c r="AG283" s="113"/>
    </row>
    <row r="284" spans="2:33" x14ac:dyDescent="0.2">
      <c r="B284" s="200"/>
      <c r="C284" s="200"/>
      <c r="D284" s="200"/>
      <c r="E284" s="201"/>
      <c r="F284" s="113"/>
      <c r="G284" s="113"/>
      <c r="H284" s="113"/>
      <c r="I284" s="203"/>
      <c r="J284" s="203"/>
      <c r="K284" s="203"/>
      <c r="L284" s="204"/>
      <c r="M284" s="201"/>
      <c r="N284" s="201"/>
      <c r="O284" s="201"/>
      <c r="P284" s="201"/>
      <c r="Q284" s="113"/>
      <c r="R284" s="113"/>
      <c r="S284" s="113"/>
      <c r="T284" s="113"/>
      <c r="U284" s="201"/>
      <c r="V284" s="113"/>
      <c r="W284" s="113"/>
      <c r="X284" s="113"/>
      <c r="Y284" s="113"/>
      <c r="Z284" s="113"/>
      <c r="AA284" s="113"/>
      <c r="AB284" s="113"/>
      <c r="AC284" s="201"/>
      <c r="AD284" s="113"/>
      <c r="AE284" s="113"/>
      <c r="AF284" s="113"/>
      <c r="AG284" s="113"/>
    </row>
    <row r="285" spans="2:33" x14ac:dyDescent="0.2">
      <c r="B285" s="200"/>
      <c r="C285" s="200"/>
      <c r="D285" s="200"/>
      <c r="E285" s="201"/>
      <c r="F285" s="113"/>
      <c r="G285" s="113"/>
      <c r="H285" s="113"/>
      <c r="I285" s="203"/>
      <c r="J285" s="203"/>
      <c r="K285" s="203"/>
      <c r="L285" s="204"/>
      <c r="M285" s="201"/>
      <c r="N285" s="201"/>
      <c r="O285" s="201"/>
      <c r="P285" s="201"/>
      <c r="Q285" s="113"/>
      <c r="R285" s="113"/>
      <c r="S285" s="113"/>
      <c r="T285" s="113"/>
      <c r="U285" s="201"/>
      <c r="V285" s="113"/>
      <c r="W285" s="113"/>
      <c r="X285" s="113"/>
      <c r="Y285" s="113"/>
      <c r="Z285" s="113"/>
      <c r="AA285" s="113"/>
      <c r="AB285" s="113"/>
      <c r="AC285" s="201"/>
      <c r="AD285" s="113"/>
      <c r="AE285" s="113"/>
      <c r="AF285" s="113"/>
      <c r="AG285" s="113"/>
    </row>
    <row r="286" spans="2:33" x14ac:dyDescent="0.2">
      <c r="B286" s="200"/>
      <c r="C286" s="200"/>
      <c r="D286" s="200"/>
      <c r="E286" s="201"/>
      <c r="F286" s="113"/>
      <c r="G286" s="113"/>
      <c r="H286" s="113"/>
      <c r="I286" s="203"/>
      <c r="J286" s="203"/>
      <c r="K286" s="203"/>
      <c r="L286" s="204"/>
      <c r="M286" s="201"/>
      <c r="N286" s="201"/>
      <c r="O286" s="201"/>
      <c r="P286" s="201"/>
      <c r="Q286" s="113"/>
      <c r="R286" s="113"/>
      <c r="S286" s="113"/>
      <c r="T286" s="113"/>
      <c r="U286" s="201"/>
      <c r="V286" s="113"/>
      <c r="W286" s="113"/>
      <c r="X286" s="113"/>
      <c r="Y286" s="113"/>
      <c r="Z286" s="113"/>
      <c r="AA286" s="113"/>
      <c r="AB286" s="113"/>
      <c r="AC286" s="201"/>
      <c r="AD286" s="113"/>
      <c r="AE286" s="113"/>
      <c r="AF286" s="113"/>
      <c r="AG286" s="113"/>
    </row>
    <row r="287" spans="2:33" x14ac:dyDescent="0.2">
      <c r="B287" s="200"/>
      <c r="C287" s="200"/>
      <c r="D287" s="200"/>
      <c r="E287" s="201"/>
      <c r="F287" s="113"/>
      <c r="G287" s="113"/>
      <c r="H287" s="113"/>
      <c r="I287" s="203"/>
      <c r="J287" s="203"/>
      <c r="K287" s="203"/>
      <c r="L287" s="204"/>
      <c r="M287" s="201"/>
      <c r="N287" s="201"/>
      <c r="O287" s="201"/>
      <c r="P287" s="201"/>
      <c r="Q287" s="113"/>
      <c r="R287" s="113"/>
      <c r="S287" s="113"/>
      <c r="T287" s="113"/>
      <c r="U287" s="201"/>
      <c r="V287" s="113"/>
      <c r="W287" s="113"/>
      <c r="X287" s="113"/>
      <c r="Y287" s="113"/>
      <c r="Z287" s="113"/>
      <c r="AA287" s="113"/>
      <c r="AB287" s="113"/>
      <c r="AC287" s="201"/>
      <c r="AD287" s="113"/>
      <c r="AE287" s="113"/>
      <c r="AF287" s="113"/>
      <c r="AG287" s="113"/>
    </row>
    <row r="288" spans="2:33" x14ac:dyDescent="0.2">
      <c r="B288" s="200"/>
      <c r="C288" s="200"/>
      <c r="D288" s="200"/>
      <c r="E288" s="201"/>
      <c r="F288" s="113"/>
      <c r="G288" s="113"/>
      <c r="H288" s="113"/>
      <c r="I288" s="203"/>
      <c r="J288" s="203"/>
      <c r="K288" s="203"/>
      <c r="L288" s="204"/>
      <c r="M288" s="201"/>
      <c r="N288" s="201"/>
      <c r="O288" s="201"/>
      <c r="P288" s="201"/>
      <c r="Q288" s="113"/>
      <c r="R288" s="113"/>
      <c r="S288" s="113"/>
      <c r="T288" s="113"/>
      <c r="U288" s="201"/>
      <c r="V288" s="113"/>
      <c r="W288" s="113"/>
      <c r="X288" s="113"/>
      <c r="Y288" s="113"/>
      <c r="Z288" s="113"/>
      <c r="AA288" s="113"/>
      <c r="AB288" s="113"/>
      <c r="AC288" s="201"/>
      <c r="AD288" s="113"/>
      <c r="AE288" s="113"/>
      <c r="AF288" s="113"/>
      <c r="AG288" s="113"/>
    </row>
    <row r="289" spans="2:33" x14ac:dyDescent="0.2">
      <c r="B289" s="200"/>
      <c r="C289" s="200"/>
      <c r="D289" s="200"/>
      <c r="E289" s="201"/>
      <c r="F289" s="113"/>
      <c r="G289" s="113"/>
      <c r="H289" s="113"/>
      <c r="I289" s="203"/>
      <c r="J289" s="203"/>
      <c r="K289" s="203"/>
      <c r="L289" s="204"/>
      <c r="M289" s="201"/>
      <c r="N289" s="201"/>
      <c r="O289" s="201"/>
      <c r="P289" s="201"/>
      <c r="Q289" s="113"/>
      <c r="R289" s="113"/>
      <c r="S289" s="113"/>
      <c r="T289" s="113"/>
      <c r="U289" s="201"/>
      <c r="V289" s="113"/>
      <c r="W289" s="113"/>
      <c r="X289" s="113"/>
      <c r="Y289" s="113"/>
      <c r="Z289" s="113"/>
      <c r="AA289" s="113"/>
      <c r="AB289" s="113"/>
      <c r="AC289" s="201"/>
      <c r="AD289" s="113"/>
      <c r="AE289" s="113"/>
      <c r="AF289" s="113"/>
      <c r="AG289" s="113"/>
    </row>
    <row r="290" spans="2:33" x14ac:dyDescent="0.2">
      <c r="B290" s="200"/>
      <c r="C290" s="200"/>
      <c r="D290" s="200"/>
      <c r="E290" s="201"/>
      <c r="F290" s="113"/>
      <c r="G290" s="113"/>
      <c r="H290" s="113"/>
      <c r="I290" s="203"/>
      <c r="J290" s="203"/>
      <c r="K290" s="203"/>
      <c r="L290" s="204"/>
      <c r="M290" s="201"/>
      <c r="N290" s="201"/>
      <c r="O290" s="201"/>
      <c r="P290" s="201"/>
      <c r="Q290" s="113"/>
      <c r="R290" s="113"/>
      <c r="S290" s="113"/>
      <c r="T290" s="113"/>
      <c r="U290" s="201"/>
      <c r="V290" s="113"/>
      <c r="W290" s="113"/>
      <c r="X290" s="113"/>
      <c r="Y290" s="113"/>
      <c r="Z290" s="113"/>
      <c r="AA290" s="113"/>
      <c r="AB290" s="113"/>
      <c r="AC290" s="201"/>
      <c r="AD290" s="113"/>
      <c r="AE290" s="113"/>
      <c r="AF290" s="113"/>
      <c r="AG290" s="113"/>
    </row>
    <row r="291" spans="2:33" x14ac:dyDescent="0.2">
      <c r="B291" s="200"/>
      <c r="C291" s="200"/>
      <c r="D291" s="200"/>
      <c r="E291" s="201"/>
      <c r="F291" s="113"/>
      <c r="G291" s="113"/>
      <c r="H291" s="113"/>
      <c r="I291" s="203"/>
      <c r="J291" s="203"/>
      <c r="K291" s="203"/>
      <c r="L291" s="204"/>
      <c r="M291" s="201"/>
      <c r="N291" s="201"/>
      <c r="O291" s="201"/>
      <c r="P291" s="201"/>
      <c r="Q291" s="113"/>
      <c r="R291" s="113"/>
      <c r="S291" s="113"/>
      <c r="T291" s="113"/>
      <c r="U291" s="201"/>
      <c r="V291" s="113"/>
      <c r="W291" s="113"/>
      <c r="X291" s="113"/>
      <c r="Y291" s="113"/>
      <c r="Z291" s="113"/>
      <c r="AA291" s="113"/>
      <c r="AB291" s="113"/>
      <c r="AC291" s="201"/>
      <c r="AD291" s="113"/>
      <c r="AE291" s="113"/>
      <c r="AF291" s="113"/>
      <c r="AG291" s="113"/>
    </row>
    <row r="292" spans="2:33" x14ac:dyDescent="0.2">
      <c r="B292" s="200"/>
      <c r="C292" s="200"/>
      <c r="D292" s="200"/>
      <c r="E292" s="201"/>
      <c r="F292" s="113"/>
      <c r="G292" s="113"/>
      <c r="H292" s="113"/>
      <c r="I292" s="203"/>
      <c r="J292" s="203"/>
      <c r="K292" s="203"/>
      <c r="L292" s="204"/>
      <c r="M292" s="201"/>
      <c r="N292" s="201"/>
      <c r="O292" s="201"/>
      <c r="P292" s="201"/>
      <c r="Q292" s="113"/>
      <c r="R292" s="113"/>
      <c r="S292" s="113"/>
      <c r="T292" s="113"/>
      <c r="U292" s="201"/>
      <c r="V292" s="113"/>
      <c r="W292" s="113"/>
      <c r="X292" s="113"/>
      <c r="Y292" s="113"/>
      <c r="Z292" s="113"/>
      <c r="AA292" s="113"/>
      <c r="AB292" s="113"/>
      <c r="AC292" s="201"/>
      <c r="AD292" s="113"/>
      <c r="AE292" s="113"/>
      <c r="AF292" s="113"/>
      <c r="AG292" s="113"/>
    </row>
    <row r="293" spans="2:33" x14ac:dyDescent="0.2">
      <c r="B293" s="200"/>
      <c r="C293" s="200"/>
      <c r="D293" s="200"/>
      <c r="E293" s="201"/>
      <c r="F293" s="113"/>
      <c r="G293" s="113"/>
      <c r="H293" s="113"/>
      <c r="I293" s="203"/>
      <c r="J293" s="203"/>
      <c r="K293" s="203"/>
      <c r="L293" s="204"/>
      <c r="M293" s="201"/>
      <c r="N293" s="201"/>
      <c r="O293" s="201"/>
      <c r="P293" s="201"/>
      <c r="Q293" s="113"/>
      <c r="R293" s="113"/>
      <c r="S293" s="113"/>
      <c r="T293" s="113"/>
      <c r="U293" s="201"/>
      <c r="V293" s="113"/>
      <c r="W293" s="113"/>
      <c r="X293" s="113"/>
      <c r="Y293" s="113"/>
      <c r="Z293" s="113"/>
      <c r="AA293" s="113"/>
      <c r="AB293" s="113"/>
      <c r="AC293" s="201"/>
      <c r="AD293" s="113"/>
      <c r="AE293" s="113"/>
      <c r="AF293" s="113"/>
      <c r="AG293" s="113"/>
    </row>
    <row r="294" spans="2:33" x14ac:dyDescent="0.2">
      <c r="B294" s="200"/>
      <c r="C294" s="200"/>
      <c r="D294" s="200"/>
      <c r="E294" s="201"/>
      <c r="F294" s="113"/>
      <c r="G294" s="113"/>
      <c r="H294" s="113"/>
      <c r="I294" s="203"/>
      <c r="J294" s="203"/>
      <c r="K294" s="203"/>
      <c r="L294" s="204"/>
      <c r="M294" s="201"/>
      <c r="N294" s="201"/>
      <c r="O294" s="201"/>
      <c r="P294" s="201"/>
      <c r="Q294" s="113"/>
      <c r="R294" s="113"/>
      <c r="S294" s="113"/>
      <c r="T294" s="113"/>
      <c r="U294" s="201"/>
      <c r="V294" s="113"/>
      <c r="W294" s="113"/>
      <c r="X294" s="113"/>
      <c r="Y294" s="113"/>
      <c r="Z294" s="113"/>
      <c r="AA294" s="113"/>
      <c r="AB294" s="113"/>
      <c r="AC294" s="201"/>
      <c r="AD294" s="113"/>
      <c r="AE294" s="113"/>
      <c r="AF294" s="113"/>
      <c r="AG294" s="113"/>
    </row>
    <row r="295" spans="2:33" x14ac:dyDescent="0.2">
      <c r="B295" s="200"/>
      <c r="C295" s="200"/>
      <c r="D295" s="200"/>
      <c r="E295" s="201"/>
      <c r="F295" s="113"/>
      <c r="G295" s="113"/>
      <c r="H295" s="113"/>
      <c r="I295" s="203"/>
      <c r="J295" s="203"/>
      <c r="K295" s="203"/>
      <c r="L295" s="204"/>
      <c r="M295" s="201"/>
      <c r="N295" s="201"/>
      <c r="O295" s="201"/>
      <c r="P295" s="201"/>
      <c r="Q295" s="113"/>
      <c r="R295" s="113"/>
      <c r="S295" s="113"/>
      <c r="T295" s="113"/>
      <c r="U295" s="201"/>
      <c r="V295" s="113"/>
      <c r="W295" s="113"/>
      <c r="X295" s="113"/>
      <c r="Y295" s="113"/>
      <c r="Z295" s="113"/>
      <c r="AA295" s="113"/>
      <c r="AB295" s="113"/>
      <c r="AC295" s="201"/>
      <c r="AD295" s="113"/>
      <c r="AE295" s="113"/>
      <c r="AF295" s="113"/>
      <c r="AG295" s="113"/>
    </row>
    <row r="296" spans="2:33" x14ac:dyDescent="0.2">
      <c r="B296" s="200"/>
      <c r="C296" s="200"/>
      <c r="D296" s="200"/>
      <c r="E296" s="201"/>
      <c r="F296" s="113"/>
      <c r="G296" s="113"/>
      <c r="H296" s="113"/>
      <c r="I296" s="203"/>
      <c r="J296" s="203"/>
      <c r="K296" s="203"/>
      <c r="L296" s="204"/>
      <c r="M296" s="201"/>
      <c r="N296" s="201"/>
      <c r="O296" s="201"/>
      <c r="P296" s="201"/>
      <c r="Q296" s="113"/>
      <c r="R296" s="113"/>
      <c r="S296" s="113"/>
      <c r="T296" s="113"/>
      <c r="U296" s="201"/>
      <c r="V296" s="113"/>
      <c r="W296" s="113"/>
      <c r="X296" s="113"/>
      <c r="Y296" s="113"/>
      <c r="Z296" s="113"/>
      <c r="AA296" s="113"/>
      <c r="AB296" s="113"/>
      <c r="AC296" s="201"/>
      <c r="AD296" s="113"/>
      <c r="AE296" s="113"/>
      <c r="AF296" s="113"/>
      <c r="AG296" s="113"/>
    </row>
    <row r="297" spans="2:33" x14ac:dyDescent="0.2">
      <c r="B297" s="200"/>
      <c r="C297" s="200"/>
      <c r="D297" s="200"/>
      <c r="E297" s="201"/>
      <c r="F297" s="113"/>
      <c r="G297" s="113"/>
      <c r="H297" s="113"/>
      <c r="I297" s="203"/>
      <c r="J297" s="203"/>
      <c r="K297" s="203"/>
      <c r="L297" s="204"/>
      <c r="M297" s="201"/>
      <c r="N297" s="201"/>
      <c r="O297" s="201"/>
      <c r="P297" s="201"/>
      <c r="Q297" s="113"/>
      <c r="R297" s="113"/>
      <c r="S297" s="113"/>
      <c r="T297" s="113"/>
      <c r="U297" s="201"/>
      <c r="V297" s="113"/>
      <c r="W297" s="113"/>
      <c r="X297" s="113"/>
      <c r="Y297" s="113"/>
      <c r="Z297" s="113"/>
      <c r="AA297" s="113"/>
      <c r="AB297" s="113"/>
      <c r="AC297" s="201"/>
      <c r="AD297" s="113"/>
      <c r="AE297" s="113"/>
      <c r="AF297" s="113"/>
      <c r="AG297" s="113"/>
    </row>
    <row r="298" spans="2:33" x14ac:dyDescent="0.2">
      <c r="B298" s="200"/>
      <c r="C298" s="200"/>
      <c r="D298" s="200"/>
      <c r="E298" s="201"/>
      <c r="F298" s="113"/>
      <c r="G298" s="113"/>
      <c r="H298" s="113"/>
      <c r="I298" s="203"/>
      <c r="J298" s="203"/>
      <c r="K298" s="203"/>
      <c r="L298" s="204"/>
      <c r="M298" s="201"/>
      <c r="N298" s="201"/>
      <c r="O298" s="201"/>
      <c r="P298" s="201"/>
      <c r="Q298" s="113"/>
      <c r="R298" s="113"/>
      <c r="S298" s="113"/>
      <c r="T298" s="113"/>
      <c r="U298" s="201"/>
      <c r="V298" s="113"/>
      <c r="W298" s="113"/>
      <c r="X298" s="113"/>
      <c r="Y298" s="113"/>
      <c r="Z298" s="113"/>
      <c r="AA298" s="113"/>
      <c r="AB298" s="113"/>
      <c r="AC298" s="201"/>
      <c r="AD298" s="113"/>
      <c r="AE298" s="113"/>
      <c r="AF298" s="113"/>
      <c r="AG298" s="113"/>
    </row>
    <row r="299" spans="2:33" x14ac:dyDescent="0.2">
      <c r="B299" s="200"/>
      <c r="C299" s="200"/>
      <c r="D299" s="200"/>
      <c r="E299" s="201"/>
      <c r="F299" s="113"/>
      <c r="G299" s="113"/>
      <c r="H299" s="113"/>
      <c r="I299" s="203"/>
      <c r="J299" s="203"/>
      <c r="K299" s="203"/>
      <c r="L299" s="204"/>
      <c r="M299" s="201"/>
      <c r="N299" s="201"/>
      <c r="O299" s="201"/>
      <c r="P299" s="201"/>
      <c r="Q299" s="113"/>
      <c r="R299" s="113"/>
      <c r="S299" s="113"/>
      <c r="T299" s="113"/>
      <c r="U299" s="201"/>
      <c r="V299" s="113"/>
      <c r="W299" s="113"/>
      <c r="X299" s="113"/>
      <c r="Y299" s="113"/>
      <c r="Z299" s="113"/>
      <c r="AA299" s="113"/>
      <c r="AB299" s="113"/>
      <c r="AC299" s="201"/>
      <c r="AD299" s="113"/>
      <c r="AE299" s="113"/>
      <c r="AF299" s="113"/>
      <c r="AG299" s="113"/>
    </row>
    <row r="300" spans="2:33" x14ac:dyDescent="0.2">
      <c r="B300" s="200"/>
      <c r="C300" s="200"/>
      <c r="D300" s="200"/>
      <c r="E300" s="201"/>
      <c r="F300" s="113"/>
      <c r="G300" s="113"/>
      <c r="H300" s="113"/>
      <c r="I300" s="203"/>
      <c r="J300" s="203"/>
      <c r="K300" s="203"/>
      <c r="L300" s="204"/>
      <c r="M300" s="201"/>
      <c r="N300" s="201"/>
      <c r="O300" s="201"/>
      <c r="P300" s="201"/>
      <c r="Q300" s="113"/>
      <c r="R300" s="113"/>
      <c r="S300" s="113"/>
      <c r="T300" s="113"/>
      <c r="U300" s="201"/>
      <c r="V300" s="113"/>
      <c r="W300" s="113"/>
      <c r="X300" s="113"/>
      <c r="Y300" s="113"/>
      <c r="Z300" s="113"/>
      <c r="AA300" s="113"/>
      <c r="AB300" s="113"/>
      <c r="AC300" s="201"/>
      <c r="AD300" s="113"/>
      <c r="AE300" s="113"/>
      <c r="AF300" s="113"/>
      <c r="AG300" s="113"/>
    </row>
    <row r="301" spans="2:33" x14ac:dyDescent="0.2">
      <c r="B301" s="200"/>
      <c r="C301" s="200"/>
      <c r="D301" s="200"/>
      <c r="E301" s="201"/>
      <c r="F301" s="113"/>
      <c r="G301" s="113"/>
      <c r="H301" s="113"/>
      <c r="I301" s="203"/>
      <c r="J301" s="203"/>
      <c r="K301" s="203"/>
      <c r="L301" s="204"/>
      <c r="M301" s="201"/>
      <c r="N301" s="201"/>
      <c r="O301" s="201"/>
      <c r="P301" s="201"/>
      <c r="Q301" s="113"/>
      <c r="R301" s="113"/>
      <c r="S301" s="113"/>
      <c r="T301" s="113"/>
      <c r="U301" s="201"/>
      <c r="V301" s="113"/>
      <c r="W301" s="113"/>
      <c r="X301" s="113"/>
      <c r="Y301" s="113"/>
      <c r="Z301" s="113"/>
      <c r="AA301" s="113"/>
      <c r="AB301" s="113"/>
      <c r="AC301" s="201"/>
      <c r="AD301" s="113"/>
      <c r="AE301" s="113"/>
      <c r="AF301" s="113"/>
      <c r="AG301" s="113"/>
    </row>
    <row r="302" spans="2:33" x14ac:dyDescent="0.2">
      <c r="B302" s="200"/>
      <c r="C302" s="200"/>
      <c r="D302" s="200"/>
      <c r="E302" s="201"/>
      <c r="F302" s="113"/>
      <c r="G302" s="113"/>
      <c r="H302" s="113"/>
      <c r="I302" s="203"/>
      <c r="J302" s="203"/>
      <c r="K302" s="203"/>
      <c r="L302" s="204"/>
      <c r="M302" s="201"/>
      <c r="N302" s="201"/>
      <c r="O302" s="201"/>
      <c r="P302" s="201"/>
      <c r="Q302" s="113"/>
      <c r="R302" s="113"/>
      <c r="S302" s="113"/>
      <c r="T302" s="113"/>
      <c r="U302" s="201"/>
      <c r="V302" s="113"/>
      <c r="W302" s="113"/>
      <c r="X302" s="113"/>
      <c r="Y302" s="113"/>
      <c r="Z302" s="113"/>
      <c r="AA302" s="113"/>
      <c r="AB302" s="113"/>
      <c r="AC302" s="201"/>
      <c r="AD302" s="113"/>
      <c r="AE302" s="113"/>
      <c r="AF302" s="113"/>
      <c r="AG302" s="113"/>
    </row>
    <row r="303" spans="2:33" x14ac:dyDescent="0.2">
      <c r="B303" s="200"/>
      <c r="C303" s="200"/>
      <c r="D303" s="200"/>
      <c r="E303" s="201"/>
      <c r="F303" s="113"/>
      <c r="G303" s="113"/>
      <c r="H303" s="113"/>
      <c r="I303" s="203"/>
      <c r="J303" s="203"/>
      <c r="K303" s="203"/>
      <c r="L303" s="204"/>
      <c r="M303" s="201"/>
      <c r="N303" s="201"/>
      <c r="O303" s="201"/>
      <c r="P303" s="201"/>
      <c r="Q303" s="113"/>
      <c r="R303" s="113"/>
      <c r="S303" s="113"/>
      <c r="T303" s="113"/>
      <c r="U303" s="201"/>
      <c r="V303" s="113"/>
      <c r="W303" s="113"/>
      <c r="X303" s="113"/>
      <c r="Y303" s="113"/>
      <c r="Z303" s="113"/>
      <c r="AA303" s="113"/>
      <c r="AB303" s="113"/>
      <c r="AC303" s="201"/>
      <c r="AD303" s="113"/>
      <c r="AE303" s="113"/>
      <c r="AF303" s="113"/>
      <c r="AG303" s="113"/>
    </row>
    <row r="304" spans="2:33" x14ac:dyDescent="0.2">
      <c r="B304" s="200"/>
      <c r="C304" s="200"/>
      <c r="D304" s="200"/>
      <c r="E304" s="201"/>
      <c r="F304" s="113"/>
      <c r="G304" s="113"/>
      <c r="H304" s="113"/>
      <c r="I304" s="203"/>
      <c r="J304" s="203"/>
      <c r="K304" s="203"/>
      <c r="L304" s="204"/>
      <c r="M304" s="201"/>
      <c r="N304" s="201"/>
      <c r="O304" s="201"/>
      <c r="P304" s="201"/>
      <c r="Q304" s="113"/>
      <c r="R304" s="113"/>
      <c r="S304" s="113"/>
      <c r="T304" s="113"/>
      <c r="U304" s="201"/>
      <c r="V304" s="113"/>
      <c r="W304" s="113"/>
      <c r="X304" s="113"/>
      <c r="Y304" s="113"/>
      <c r="Z304" s="113"/>
      <c r="AA304" s="113"/>
      <c r="AB304" s="113"/>
      <c r="AC304" s="201"/>
      <c r="AD304" s="113"/>
      <c r="AE304" s="113"/>
      <c r="AF304" s="113"/>
      <c r="AG304" s="113"/>
    </row>
    <row r="305" spans="2:33" x14ac:dyDescent="0.2">
      <c r="B305" s="200"/>
      <c r="C305" s="200"/>
      <c r="D305" s="200"/>
      <c r="E305" s="201"/>
      <c r="F305" s="113"/>
      <c r="G305" s="113"/>
      <c r="H305" s="113"/>
      <c r="I305" s="203"/>
      <c r="J305" s="203"/>
      <c r="K305" s="203"/>
      <c r="L305" s="204"/>
      <c r="M305" s="201"/>
      <c r="N305" s="201"/>
      <c r="O305" s="201"/>
      <c r="P305" s="201"/>
      <c r="Q305" s="113"/>
      <c r="R305" s="113"/>
      <c r="S305" s="113"/>
      <c r="T305" s="113"/>
      <c r="U305" s="201"/>
      <c r="V305" s="113"/>
      <c r="W305" s="113"/>
      <c r="X305" s="113"/>
      <c r="Y305" s="113"/>
      <c r="Z305" s="113"/>
      <c r="AA305" s="113"/>
      <c r="AB305" s="113"/>
      <c r="AC305" s="201"/>
      <c r="AD305" s="113"/>
      <c r="AE305" s="113"/>
      <c r="AF305" s="113"/>
      <c r="AG305" s="113"/>
    </row>
    <row r="306" spans="2:33" x14ac:dyDescent="0.2">
      <c r="B306" s="200"/>
      <c r="C306" s="200"/>
      <c r="D306" s="200"/>
      <c r="E306" s="201"/>
      <c r="F306" s="113"/>
      <c r="G306" s="113"/>
      <c r="H306" s="113"/>
      <c r="I306" s="203"/>
      <c r="J306" s="203"/>
      <c r="K306" s="203"/>
      <c r="L306" s="204"/>
      <c r="M306" s="201"/>
      <c r="N306" s="201"/>
      <c r="O306" s="201"/>
      <c r="P306" s="201"/>
      <c r="Q306" s="113"/>
      <c r="R306" s="113"/>
      <c r="S306" s="113"/>
      <c r="T306" s="113"/>
      <c r="U306" s="201"/>
      <c r="V306" s="113"/>
      <c r="W306" s="113"/>
      <c r="X306" s="113"/>
      <c r="Y306" s="113"/>
      <c r="Z306" s="113"/>
      <c r="AA306" s="113"/>
      <c r="AB306" s="113"/>
      <c r="AC306" s="201"/>
      <c r="AD306" s="113"/>
      <c r="AE306" s="113"/>
      <c r="AF306" s="113"/>
      <c r="AG306" s="113"/>
    </row>
    <row r="307" spans="2:33" x14ac:dyDescent="0.2">
      <c r="B307" s="200"/>
      <c r="C307" s="200"/>
      <c r="D307" s="200"/>
      <c r="E307" s="201"/>
      <c r="F307" s="113"/>
      <c r="G307" s="113"/>
      <c r="H307" s="113"/>
      <c r="I307" s="203"/>
      <c r="J307" s="203"/>
      <c r="K307" s="203"/>
      <c r="L307" s="204"/>
      <c r="M307" s="201"/>
      <c r="N307" s="201"/>
      <c r="O307" s="201"/>
      <c r="P307" s="201"/>
      <c r="Q307" s="113"/>
      <c r="R307" s="113"/>
      <c r="S307" s="113"/>
      <c r="T307" s="113"/>
      <c r="U307" s="201"/>
      <c r="V307" s="113"/>
      <c r="W307" s="113"/>
      <c r="X307" s="113"/>
      <c r="Y307" s="113"/>
      <c r="Z307" s="113"/>
      <c r="AA307" s="113"/>
      <c r="AB307" s="113"/>
      <c r="AC307" s="201"/>
      <c r="AD307" s="113"/>
      <c r="AE307" s="113"/>
      <c r="AF307" s="113"/>
      <c r="AG307" s="113"/>
    </row>
    <row r="308" spans="2:33" x14ac:dyDescent="0.2">
      <c r="B308" s="200"/>
      <c r="C308" s="200"/>
      <c r="D308" s="200"/>
      <c r="E308" s="201"/>
      <c r="F308" s="113"/>
      <c r="G308" s="113"/>
      <c r="H308" s="113"/>
      <c r="I308" s="203"/>
      <c r="J308" s="203"/>
      <c r="K308" s="203"/>
      <c r="L308" s="204"/>
      <c r="M308" s="201"/>
      <c r="N308" s="201"/>
      <c r="O308" s="201"/>
      <c r="P308" s="201"/>
      <c r="Q308" s="113"/>
      <c r="R308" s="113"/>
      <c r="S308" s="113"/>
      <c r="T308" s="113"/>
      <c r="U308" s="201"/>
      <c r="V308" s="113"/>
      <c r="W308" s="113"/>
      <c r="X308" s="113"/>
      <c r="Y308" s="113"/>
      <c r="Z308" s="113"/>
      <c r="AA308" s="113"/>
      <c r="AB308" s="113"/>
      <c r="AC308" s="201"/>
      <c r="AD308" s="113"/>
      <c r="AE308" s="113"/>
      <c r="AF308" s="113"/>
      <c r="AG308" s="113"/>
    </row>
    <row r="309" spans="2:33" x14ac:dyDescent="0.2">
      <c r="B309" s="200"/>
      <c r="C309" s="200"/>
      <c r="D309" s="200"/>
      <c r="E309" s="201"/>
      <c r="F309" s="113"/>
      <c r="G309" s="113"/>
      <c r="H309" s="113"/>
      <c r="I309" s="203"/>
      <c r="J309" s="203"/>
      <c r="K309" s="203"/>
      <c r="L309" s="204"/>
      <c r="M309" s="201"/>
      <c r="N309" s="201"/>
      <c r="O309" s="201"/>
      <c r="P309" s="201"/>
      <c r="Q309" s="113"/>
      <c r="R309" s="113"/>
      <c r="S309" s="113"/>
      <c r="T309" s="113"/>
      <c r="U309" s="201"/>
      <c r="V309" s="113"/>
      <c r="W309" s="113"/>
      <c r="X309" s="113"/>
      <c r="Y309" s="113"/>
      <c r="Z309" s="113"/>
      <c r="AA309" s="113"/>
      <c r="AB309" s="113"/>
      <c r="AC309" s="201"/>
      <c r="AD309" s="113"/>
      <c r="AE309" s="113"/>
      <c r="AF309" s="113"/>
      <c r="AG309" s="113"/>
    </row>
    <row r="310" spans="2:33" x14ac:dyDescent="0.2">
      <c r="B310" s="200"/>
      <c r="C310" s="200"/>
      <c r="D310" s="200"/>
      <c r="E310" s="201"/>
      <c r="F310" s="113"/>
      <c r="G310" s="113"/>
      <c r="H310" s="113"/>
      <c r="I310" s="203"/>
      <c r="J310" s="203"/>
      <c r="K310" s="203"/>
      <c r="L310" s="204"/>
      <c r="M310" s="201"/>
      <c r="N310" s="201"/>
      <c r="O310" s="201"/>
      <c r="P310" s="201"/>
      <c r="Q310" s="113"/>
      <c r="R310" s="113"/>
      <c r="S310" s="113"/>
      <c r="T310" s="113"/>
      <c r="U310" s="201"/>
      <c r="V310" s="113"/>
      <c r="W310" s="113"/>
      <c r="X310" s="113"/>
      <c r="Y310" s="113"/>
      <c r="Z310" s="113"/>
      <c r="AA310" s="113"/>
      <c r="AB310" s="113"/>
      <c r="AC310" s="201"/>
      <c r="AD310" s="113"/>
      <c r="AE310" s="113"/>
      <c r="AF310" s="113"/>
      <c r="AG310" s="113"/>
    </row>
    <row r="311" spans="2:33" x14ac:dyDescent="0.2">
      <c r="B311" s="200"/>
      <c r="C311" s="200"/>
      <c r="D311" s="200"/>
      <c r="E311" s="201"/>
      <c r="F311" s="113"/>
      <c r="G311" s="113"/>
      <c r="H311" s="113"/>
      <c r="I311" s="203"/>
      <c r="J311" s="203"/>
      <c r="K311" s="203"/>
      <c r="L311" s="204"/>
      <c r="M311" s="201"/>
      <c r="N311" s="201"/>
      <c r="O311" s="201"/>
      <c r="P311" s="201"/>
      <c r="Q311" s="113"/>
      <c r="R311" s="113"/>
      <c r="S311" s="113"/>
      <c r="T311" s="113"/>
      <c r="U311" s="201"/>
      <c r="V311" s="113"/>
      <c r="W311" s="113"/>
      <c r="X311" s="113"/>
      <c r="Y311" s="113"/>
      <c r="Z311" s="113"/>
      <c r="AA311" s="113"/>
      <c r="AB311" s="113"/>
      <c r="AC311" s="201"/>
      <c r="AD311" s="113"/>
      <c r="AE311" s="113"/>
      <c r="AF311" s="113"/>
      <c r="AG311" s="113"/>
    </row>
    <row r="312" spans="2:33" x14ac:dyDescent="0.2">
      <c r="B312" s="200"/>
      <c r="C312" s="200"/>
      <c r="D312" s="200"/>
      <c r="E312" s="201"/>
      <c r="F312" s="113"/>
      <c r="G312" s="113"/>
      <c r="H312" s="113"/>
      <c r="I312" s="203"/>
      <c r="J312" s="203"/>
      <c r="K312" s="203"/>
      <c r="L312" s="204"/>
      <c r="M312" s="201"/>
      <c r="N312" s="201"/>
      <c r="O312" s="201"/>
      <c r="P312" s="201"/>
      <c r="Q312" s="113"/>
      <c r="R312" s="113"/>
      <c r="S312" s="113"/>
      <c r="T312" s="113"/>
      <c r="U312" s="201"/>
      <c r="V312" s="113"/>
      <c r="W312" s="113"/>
      <c r="X312" s="113"/>
      <c r="Y312" s="113"/>
      <c r="Z312" s="113"/>
      <c r="AA312" s="113"/>
      <c r="AB312" s="113"/>
      <c r="AC312" s="201"/>
      <c r="AD312" s="113"/>
      <c r="AE312" s="113"/>
      <c r="AF312" s="113"/>
      <c r="AG312" s="113"/>
    </row>
    <row r="313" spans="2:33" x14ac:dyDescent="0.2">
      <c r="B313" s="200"/>
      <c r="C313" s="200"/>
      <c r="D313" s="200"/>
      <c r="E313" s="201"/>
      <c r="F313" s="113"/>
      <c r="G313" s="113"/>
      <c r="H313" s="113"/>
      <c r="I313" s="203"/>
      <c r="J313" s="203"/>
      <c r="K313" s="203"/>
      <c r="L313" s="204"/>
      <c r="M313" s="201"/>
      <c r="N313" s="201"/>
      <c r="O313" s="201"/>
      <c r="P313" s="201"/>
      <c r="Q313" s="113"/>
      <c r="R313" s="113"/>
      <c r="S313" s="113"/>
      <c r="T313" s="113"/>
      <c r="U313" s="201"/>
      <c r="V313" s="113"/>
      <c r="W313" s="113"/>
      <c r="X313" s="113"/>
      <c r="Y313" s="113"/>
      <c r="Z313" s="113"/>
      <c r="AA313" s="113"/>
      <c r="AB313" s="113"/>
      <c r="AC313" s="201"/>
      <c r="AD313" s="113"/>
      <c r="AE313" s="113"/>
      <c r="AF313" s="113"/>
      <c r="AG313" s="113"/>
    </row>
    <row r="314" spans="2:33" x14ac:dyDescent="0.2">
      <c r="B314" s="200"/>
      <c r="C314" s="200"/>
      <c r="D314" s="200"/>
      <c r="E314" s="201"/>
      <c r="F314" s="113"/>
      <c r="G314" s="113"/>
      <c r="H314" s="113"/>
      <c r="I314" s="203"/>
      <c r="J314" s="203"/>
      <c r="K314" s="203"/>
      <c r="L314" s="204"/>
      <c r="M314" s="201"/>
      <c r="N314" s="201"/>
      <c r="O314" s="201"/>
      <c r="P314" s="201"/>
      <c r="Q314" s="113"/>
      <c r="R314" s="113"/>
      <c r="S314" s="113"/>
      <c r="T314" s="113"/>
      <c r="U314" s="201"/>
      <c r="V314" s="113"/>
      <c r="W314" s="113"/>
      <c r="X314" s="113"/>
      <c r="Y314" s="113"/>
      <c r="Z314" s="113"/>
      <c r="AA314" s="113"/>
      <c r="AB314" s="113"/>
      <c r="AC314" s="201"/>
      <c r="AD314" s="113"/>
      <c r="AE314" s="113"/>
      <c r="AF314" s="113"/>
      <c r="AG314" s="113"/>
    </row>
    <row r="315" spans="2:33" x14ac:dyDescent="0.2">
      <c r="B315" s="200"/>
      <c r="C315" s="200"/>
      <c r="D315" s="200"/>
      <c r="E315" s="201"/>
      <c r="F315" s="113"/>
      <c r="G315" s="113"/>
      <c r="H315" s="113"/>
      <c r="I315" s="203"/>
      <c r="J315" s="203"/>
      <c r="K315" s="203"/>
      <c r="L315" s="204"/>
      <c r="M315" s="201"/>
      <c r="N315" s="201"/>
      <c r="O315" s="201"/>
      <c r="P315" s="201"/>
      <c r="Q315" s="113"/>
      <c r="R315" s="113"/>
      <c r="S315" s="113"/>
      <c r="T315" s="113"/>
      <c r="U315" s="201"/>
      <c r="V315" s="113"/>
      <c r="W315" s="113"/>
      <c r="X315" s="113"/>
      <c r="Y315" s="113"/>
      <c r="Z315" s="113"/>
      <c r="AA315" s="113"/>
      <c r="AB315" s="113"/>
      <c r="AC315" s="201"/>
      <c r="AD315" s="113"/>
      <c r="AE315" s="113"/>
      <c r="AF315" s="113"/>
      <c r="AG315" s="113"/>
    </row>
    <row r="316" spans="2:33" x14ac:dyDescent="0.2">
      <c r="B316" s="200"/>
      <c r="C316" s="200"/>
      <c r="D316" s="200"/>
      <c r="E316" s="201"/>
      <c r="F316" s="113"/>
      <c r="G316" s="113"/>
      <c r="H316" s="113"/>
      <c r="I316" s="203"/>
      <c r="J316" s="203"/>
      <c r="K316" s="203"/>
      <c r="L316" s="204"/>
      <c r="M316" s="201"/>
      <c r="N316" s="201"/>
      <c r="O316" s="201"/>
      <c r="P316" s="201"/>
      <c r="Q316" s="113"/>
      <c r="R316" s="113"/>
      <c r="S316" s="113"/>
      <c r="T316" s="113"/>
      <c r="U316" s="201"/>
      <c r="V316" s="113"/>
      <c r="W316" s="113"/>
      <c r="X316" s="113"/>
      <c r="Y316" s="113"/>
      <c r="Z316" s="113"/>
      <c r="AA316" s="113"/>
      <c r="AB316" s="113"/>
      <c r="AC316" s="201"/>
      <c r="AD316" s="113"/>
      <c r="AE316" s="113"/>
      <c r="AF316" s="113"/>
      <c r="AG316" s="113"/>
    </row>
    <row r="317" spans="2:33" x14ac:dyDescent="0.2">
      <c r="B317" s="200"/>
      <c r="C317" s="200"/>
      <c r="D317" s="200"/>
      <c r="E317" s="201"/>
      <c r="F317" s="113"/>
      <c r="G317" s="113"/>
      <c r="H317" s="113"/>
      <c r="I317" s="203"/>
      <c r="J317" s="203"/>
      <c r="K317" s="203"/>
      <c r="L317" s="204"/>
      <c r="M317" s="201"/>
      <c r="N317" s="201"/>
      <c r="O317" s="201"/>
      <c r="P317" s="201"/>
      <c r="Q317" s="113"/>
      <c r="R317" s="113"/>
      <c r="S317" s="113"/>
      <c r="T317" s="113"/>
      <c r="U317" s="201"/>
      <c r="V317" s="113"/>
      <c r="W317" s="113"/>
      <c r="X317" s="113"/>
      <c r="Y317" s="113"/>
      <c r="Z317" s="113"/>
      <c r="AA317" s="113"/>
      <c r="AB317" s="113"/>
      <c r="AC317" s="201"/>
      <c r="AD317" s="113"/>
      <c r="AE317" s="113"/>
      <c r="AF317" s="113"/>
      <c r="AG317" s="113"/>
    </row>
    <row r="318" spans="2:33" x14ac:dyDescent="0.2">
      <c r="B318" s="200"/>
      <c r="C318" s="200"/>
      <c r="D318" s="200"/>
      <c r="E318" s="201"/>
      <c r="F318" s="113"/>
      <c r="G318" s="113"/>
      <c r="H318" s="113"/>
      <c r="I318" s="203"/>
      <c r="J318" s="203"/>
      <c r="K318" s="203"/>
      <c r="L318" s="204"/>
      <c r="M318" s="201"/>
      <c r="N318" s="201"/>
      <c r="O318" s="201"/>
      <c r="P318" s="201"/>
      <c r="Q318" s="113"/>
      <c r="R318" s="113"/>
      <c r="S318" s="113"/>
      <c r="T318" s="113"/>
      <c r="U318" s="201"/>
      <c r="V318" s="113"/>
      <c r="W318" s="113"/>
      <c r="X318" s="113"/>
      <c r="Y318" s="113"/>
      <c r="Z318" s="113"/>
      <c r="AA318" s="113"/>
      <c r="AB318" s="113"/>
      <c r="AC318" s="201"/>
      <c r="AD318" s="113"/>
      <c r="AE318" s="113"/>
      <c r="AF318" s="113"/>
      <c r="AG318" s="113"/>
    </row>
    <row r="319" spans="2:33" x14ac:dyDescent="0.2">
      <c r="B319" s="200"/>
      <c r="C319" s="200"/>
      <c r="D319" s="200"/>
      <c r="E319" s="201"/>
      <c r="F319" s="113"/>
      <c r="G319" s="113"/>
      <c r="H319" s="113"/>
      <c r="I319" s="203"/>
      <c r="J319" s="203"/>
      <c r="K319" s="203"/>
      <c r="L319" s="204"/>
      <c r="M319" s="201"/>
      <c r="N319" s="201"/>
      <c r="O319" s="201"/>
      <c r="P319" s="201"/>
      <c r="Q319" s="113"/>
      <c r="R319" s="113"/>
      <c r="S319" s="113"/>
      <c r="T319" s="113"/>
      <c r="U319" s="201"/>
      <c r="V319" s="113"/>
      <c r="W319" s="113"/>
      <c r="X319" s="113"/>
      <c r="Y319" s="113"/>
      <c r="Z319" s="113"/>
      <c r="AA319" s="113"/>
      <c r="AB319" s="113"/>
      <c r="AC319" s="201"/>
      <c r="AD319" s="113"/>
      <c r="AE319" s="113"/>
      <c r="AF319" s="113"/>
      <c r="AG319" s="113"/>
    </row>
    <row r="320" spans="2:33" x14ac:dyDescent="0.2">
      <c r="B320" s="200"/>
      <c r="C320" s="200"/>
      <c r="D320" s="200"/>
      <c r="E320" s="201"/>
      <c r="F320" s="113"/>
      <c r="G320" s="113"/>
      <c r="H320" s="113"/>
      <c r="I320" s="203"/>
      <c r="J320" s="203"/>
      <c r="K320" s="203"/>
      <c r="L320" s="204"/>
      <c r="M320" s="201"/>
      <c r="N320" s="201"/>
      <c r="O320" s="201"/>
      <c r="P320" s="201"/>
      <c r="Q320" s="113"/>
      <c r="R320" s="113"/>
      <c r="S320" s="113"/>
      <c r="T320" s="113"/>
      <c r="U320" s="201"/>
      <c r="V320" s="113"/>
      <c r="W320" s="113"/>
      <c r="X320" s="113"/>
      <c r="Y320" s="113"/>
      <c r="Z320" s="113"/>
      <c r="AA320" s="113"/>
      <c r="AB320" s="113"/>
      <c r="AC320" s="201"/>
      <c r="AD320" s="113"/>
      <c r="AE320" s="113"/>
      <c r="AF320" s="113"/>
      <c r="AG320" s="113"/>
    </row>
    <row r="321" spans="2:33" x14ac:dyDescent="0.2">
      <c r="B321" s="200"/>
      <c r="C321" s="200"/>
      <c r="D321" s="200"/>
      <c r="E321" s="201"/>
      <c r="F321" s="113"/>
      <c r="G321" s="113"/>
      <c r="H321" s="113"/>
      <c r="I321" s="203"/>
      <c r="J321" s="203"/>
      <c r="K321" s="203"/>
      <c r="L321" s="204"/>
      <c r="M321" s="201"/>
      <c r="N321" s="201"/>
      <c r="O321" s="201"/>
      <c r="P321" s="201"/>
      <c r="Q321" s="113"/>
      <c r="R321" s="113"/>
      <c r="S321" s="113"/>
      <c r="T321" s="113"/>
      <c r="U321" s="201"/>
      <c r="V321" s="113"/>
      <c r="W321" s="113"/>
      <c r="X321" s="113"/>
      <c r="Y321" s="113"/>
      <c r="Z321" s="113"/>
      <c r="AA321" s="113"/>
      <c r="AB321" s="113"/>
      <c r="AC321" s="201"/>
      <c r="AD321" s="113"/>
      <c r="AE321" s="113"/>
      <c r="AF321" s="113"/>
      <c r="AG321" s="113"/>
    </row>
    <row r="322" spans="2:33" x14ac:dyDescent="0.2">
      <c r="B322" s="200"/>
      <c r="C322" s="200"/>
      <c r="D322" s="200"/>
      <c r="E322" s="201"/>
      <c r="F322" s="113"/>
      <c r="G322" s="113"/>
      <c r="H322" s="113"/>
      <c r="I322" s="203"/>
      <c r="J322" s="203"/>
      <c r="K322" s="203"/>
      <c r="L322" s="204"/>
      <c r="M322" s="201"/>
      <c r="N322" s="201"/>
      <c r="O322" s="201"/>
      <c r="P322" s="201"/>
      <c r="Q322" s="113"/>
      <c r="R322" s="113"/>
      <c r="S322" s="113"/>
      <c r="T322" s="113"/>
      <c r="U322" s="201"/>
      <c r="V322" s="113"/>
      <c r="W322" s="113"/>
      <c r="X322" s="113"/>
      <c r="Y322" s="113"/>
      <c r="Z322" s="113"/>
      <c r="AA322" s="113"/>
      <c r="AB322" s="113"/>
      <c r="AC322" s="201"/>
      <c r="AD322" s="113"/>
      <c r="AE322" s="113"/>
      <c r="AF322" s="113"/>
      <c r="AG322" s="113"/>
    </row>
    <row r="323" spans="2:33" x14ac:dyDescent="0.2">
      <c r="B323" s="200"/>
      <c r="C323" s="200"/>
      <c r="D323" s="200"/>
      <c r="E323" s="201"/>
      <c r="F323" s="113"/>
      <c r="G323" s="113"/>
      <c r="H323" s="113"/>
      <c r="I323" s="203"/>
      <c r="J323" s="203"/>
      <c r="K323" s="203"/>
      <c r="L323" s="204"/>
      <c r="M323" s="201"/>
      <c r="N323" s="201"/>
      <c r="O323" s="201"/>
      <c r="P323" s="201"/>
      <c r="Q323" s="113"/>
      <c r="R323" s="113"/>
      <c r="S323" s="113"/>
      <c r="T323" s="113"/>
      <c r="U323" s="201"/>
      <c r="V323" s="113"/>
      <c r="W323" s="113"/>
      <c r="X323" s="113"/>
      <c r="Y323" s="113"/>
      <c r="Z323" s="113"/>
      <c r="AA323" s="113"/>
      <c r="AB323" s="113"/>
      <c r="AC323" s="201"/>
      <c r="AD323" s="113"/>
      <c r="AE323" s="113"/>
      <c r="AF323" s="113"/>
      <c r="AG323" s="113"/>
    </row>
    <row r="324" spans="2:33" x14ac:dyDescent="0.2">
      <c r="B324" s="200"/>
      <c r="C324" s="200"/>
      <c r="D324" s="200"/>
      <c r="E324" s="201"/>
      <c r="F324" s="113"/>
      <c r="G324" s="113"/>
      <c r="H324" s="113"/>
      <c r="I324" s="203"/>
      <c r="J324" s="203"/>
      <c r="K324" s="203"/>
      <c r="L324" s="204"/>
      <c r="M324" s="201"/>
      <c r="N324" s="201"/>
      <c r="O324" s="201"/>
      <c r="P324" s="201"/>
      <c r="Q324" s="113"/>
      <c r="R324" s="113"/>
      <c r="S324" s="113"/>
      <c r="T324" s="113"/>
      <c r="U324" s="201"/>
      <c r="V324" s="113"/>
      <c r="W324" s="113"/>
      <c r="X324" s="113"/>
      <c r="Y324" s="113"/>
      <c r="Z324" s="113"/>
      <c r="AA324" s="113"/>
      <c r="AB324" s="113"/>
      <c r="AC324" s="201"/>
      <c r="AD324" s="113"/>
      <c r="AE324" s="113"/>
      <c r="AF324" s="113"/>
      <c r="AG324" s="113"/>
    </row>
    <row r="325" spans="2:33" x14ac:dyDescent="0.2">
      <c r="B325" s="200"/>
      <c r="C325" s="200"/>
      <c r="D325" s="200"/>
      <c r="E325" s="201"/>
      <c r="F325" s="113"/>
      <c r="G325" s="113"/>
      <c r="H325" s="113"/>
      <c r="I325" s="203"/>
      <c r="J325" s="203"/>
      <c r="K325" s="203"/>
      <c r="L325" s="204"/>
      <c r="M325" s="201"/>
      <c r="N325" s="201"/>
      <c r="O325" s="201"/>
      <c r="P325" s="201"/>
      <c r="Q325" s="113"/>
      <c r="R325" s="113"/>
      <c r="S325" s="113"/>
      <c r="T325" s="113"/>
      <c r="U325" s="201"/>
      <c r="V325" s="113"/>
      <c r="W325" s="113"/>
      <c r="X325" s="113"/>
      <c r="Y325" s="113"/>
      <c r="Z325" s="113"/>
      <c r="AA325" s="113"/>
      <c r="AB325" s="113"/>
      <c r="AC325" s="201"/>
      <c r="AD325" s="113"/>
      <c r="AE325" s="113"/>
      <c r="AF325" s="113"/>
      <c r="AG325" s="113"/>
    </row>
    <row r="326" spans="2:33" x14ac:dyDescent="0.2">
      <c r="B326" s="200"/>
      <c r="C326" s="200"/>
      <c r="D326" s="200"/>
      <c r="E326" s="201"/>
      <c r="F326" s="113"/>
      <c r="G326" s="113"/>
      <c r="H326" s="113"/>
      <c r="I326" s="203"/>
      <c r="J326" s="203"/>
      <c r="K326" s="203"/>
      <c r="L326" s="204"/>
      <c r="M326" s="201"/>
      <c r="N326" s="201"/>
      <c r="O326" s="201"/>
      <c r="P326" s="201"/>
      <c r="Q326" s="113"/>
      <c r="R326" s="113"/>
      <c r="S326" s="113"/>
      <c r="T326" s="113"/>
      <c r="U326" s="201"/>
      <c r="V326" s="113"/>
      <c r="W326" s="113"/>
      <c r="X326" s="113"/>
      <c r="Y326" s="113"/>
      <c r="Z326" s="113"/>
      <c r="AA326" s="113"/>
      <c r="AB326" s="113"/>
      <c r="AC326" s="201"/>
      <c r="AD326" s="113"/>
      <c r="AE326" s="113"/>
      <c r="AF326" s="113"/>
      <c r="AG326" s="113"/>
    </row>
    <row r="327" spans="2:33" x14ac:dyDescent="0.2">
      <c r="B327" s="200"/>
      <c r="C327" s="200"/>
      <c r="D327" s="200"/>
      <c r="E327" s="201"/>
      <c r="F327" s="113"/>
      <c r="G327" s="113"/>
      <c r="H327" s="113"/>
      <c r="I327" s="203"/>
      <c r="J327" s="203"/>
      <c r="K327" s="203"/>
      <c r="L327" s="204"/>
      <c r="M327" s="201"/>
      <c r="N327" s="201"/>
      <c r="O327" s="201"/>
      <c r="P327" s="201"/>
      <c r="Q327" s="113"/>
      <c r="R327" s="113"/>
      <c r="S327" s="113"/>
      <c r="T327" s="113"/>
      <c r="U327" s="201"/>
      <c r="V327" s="113"/>
      <c r="W327" s="113"/>
      <c r="X327" s="113"/>
      <c r="Y327" s="113"/>
      <c r="Z327" s="113"/>
      <c r="AA327" s="113"/>
      <c r="AB327" s="113"/>
      <c r="AC327" s="201"/>
      <c r="AD327" s="113"/>
      <c r="AE327" s="113"/>
      <c r="AF327" s="113"/>
      <c r="AG327" s="113"/>
    </row>
    <row r="328" spans="2:33" x14ac:dyDescent="0.2">
      <c r="B328" s="200"/>
      <c r="C328" s="200"/>
      <c r="D328" s="200"/>
      <c r="E328" s="201"/>
      <c r="F328" s="113"/>
      <c r="G328" s="113"/>
      <c r="H328" s="113"/>
      <c r="I328" s="203"/>
      <c r="J328" s="203"/>
      <c r="K328" s="203"/>
      <c r="L328" s="204"/>
      <c r="M328" s="201"/>
      <c r="N328" s="201"/>
      <c r="O328" s="201"/>
      <c r="P328" s="201"/>
      <c r="Q328" s="113"/>
      <c r="R328" s="113"/>
      <c r="S328" s="113"/>
      <c r="T328" s="113"/>
      <c r="U328" s="201"/>
      <c r="V328" s="113"/>
      <c r="W328" s="113"/>
      <c r="X328" s="113"/>
      <c r="Y328" s="113"/>
      <c r="Z328" s="113"/>
      <c r="AA328" s="113"/>
      <c r="AB328" s="113"/>
      <c r="AC328" s="201"/>
      <c r="AD328" s="113"/>
      <c r="AE328" s="113"/>
      <c r="AF328" s="113"/>
      <c r="AG328" s="113"/>
    </row>
    <row r="329" spans="2:33" x14ac:dyDescent="0.2">
      <c r="B329" s="200"/>
      <c r="C329" s="200"/>
      <c r="D329" s="200"/>
      <c r="E329" s="201"/>
      <c r="F329" s="113"/>
      <c r="G329" s="113"/>
      <c r="H329" s="113"/>
      <c r="I329" s="203"/>
      <c r="J329" s="203"/>
      <c r="K329" s="203"/>
      <c r="L329" s="204"/>
      <c r="M329" s="201"/>
      <c r="N329" s="201"/>
      <c r="O329" s="201"/>
      <c r="P329" s="201"/>
      <c r="Q329" s="113"/>
      <c r="R329" s="113"/>
      <c r="S329" s="113"/>
      <c r="T329" s="113"/>
      <c r="U329" s="201"/>
      <c r="V329" s="113"/>
      <c r="W329" s="113"/>
      <c r="X329" s="113"/>
      <c r="Y329" s="113"/>
      <c r="Z329" s="113"/>
      <c r="AA329" s="113"/>
      <c r="AB329" s="113"/>
      <c r="AC329" s="201"/>
      <c r="AD329" s="113"/>
      <c r="AE329" s="113"/>
      <c r="AF329" s="113"/>
      <c r="AG329" s="113"/>
    </row>
    <row r="330" spans="2:33" x14ac:dyDescent="0.2">
      <c r="B330" s="200"/>
      <c r="C330" s="200"/>
      <c r="D330" s="200"/>
      <c r="E330" s="201"/>
      <c r="F330" s="113"/>
      <c r="G330" s="113"/>
      <c r="H330" s="113"/>
      <c r="I330" s="203"/>
      <c r="J330" s="203"/>
      <c r="K330" s="203"/>
      <c r="L330" s="204"/>
      <c r="M330" s="201"/>
      <c r="N330" s="201"/>
      <c r="O330" s="201"/>
      <c r="P330" s="201"/>
      <c r="Q330" s="113"/>
      <c r="R330" s="113"/>
      <c r="S330" s="113"/>
      <c r="T330" s="113"/>
      <c r="U330" s="201"/>
      <c r="V330" s="113"/>
      <c r="W330" s="113"/>
      <c r="X330" s="113"/>
      <c r="Y330" s="113"/>
      <c r="Z330" s="113"/>
      <c r="AA330" s="113"/>
      <c r="AB330" s="113"/>
      <c r="AC330" s="201"/>
      <c r="AD330" s="113"/>
      <c r="AE330" s="113"/>
      <c r="AF330" s="113"/>
      <c r="AG330" s="113"/>
    </row>
    <row r="331" spans="2:33" x14ac:dyDescent="0.2">
      <c r="B331" s="200"/>
      <c r="C331" s="200"/>
      <c r="D331" s="200"/>
      <c r="E331" s="201"/>
      <c r="F331" s="113"/>
      <c r="G331" s="113"/>
      <c r="H331" s="113"/>
      <c r="I331" s="203"/>
      <c r="J331" s="203"/>
      <c r="K331" s="203"/>
      <c r="L331" s="204"/>
      <c r="M331" s="201"/>
      <c r="N331" s="201"/>
      <c r="O331" s="201"/>
      <c r="P331" s="201"/>
      <c r="Q331" s="113"/>
      <c r="R331" s="113"/>
      <c r="S331" s="113"/>
      <c r="T331" s="113"/>
      <c r="U331" s="201"/>
      <c r="V331" s="113"/>
      <c r="W331" s="113"/>
      <c r="X331" s="113"/>
      <c r="Y331" s="113"/>
      <c r="Z331" s="113"/>
      <c r="AA331" s="113"/>
      <c r="AB331" s="113"/>
      <c r="AC331" s="201"/>
      <c r="AD331" s="113"/>
      <c r="AE331" s="113"/>
      <c r="AF331" s="113"/>
      <c r="AG331" s="113"/>
    </row>
    <row r="332" spans="2:33" x14ac:dyDescent="0.2">
      <c r="B332" s="200"/>
      <c r="C332" s="200"/>
      <c r="D332" s="200"/>
      <c r="E332" s="201"/>
      <c r="F332" s="113"/>
      <c r="G332" s="113"/>
      <c r="H332" s="113"/>
      <c r="I332" s="203"/>
      <c r="J332" s="203"/>
      <c r="K332" s="203"/>
      <c r="L332" s="204"/>
      <c r="M332" s="201"/>
      <c r="N332" s="201"/>
      <c r="O332" s="201"/>
      <c r="P332" s="201"/>
      <c r="Q332" s="113"/>
      <c r="R332" s="113"/>
      <c r="S332" s="113"/>
      <c r="T332" s="113"/>
      <c r="U332" s="201"/>
      <c r="V332" s="113"/>
      <c r="W332" s="113"/>
      <c r="X332" s="113"/>
      <c r="Y332" s="113"/>
      <c r="Z332" s="113"/>
      <c r="AA332" s="113"/>
      <c r="AB332" s="113"/>
      <c r="AC332" s="201"/>
      <c r="AD332" s="113"/>
      <c r="AE332" s="113"/>
      <c r="AF332" s="113"/>
      <c r="AG332" s="113"/>
    </row>
    <row r="333" spans="2:33" x14ac:dyDescent="0.2">
      <c r="B333" s="200"/>
      <c r="C333" s="200"/>
      <c r="D333" s="200"/>
      <c r="E333" s="201"/>
      <c r="F333" s="113"/>
      <c r="G333" s="113"/>
      <c r="H333" s="113"/>
      <c r="I333" s="203"/>
      <c r="J333" s="203"/>
      <c r="K333" s="203"/>
      <c r="L333" s="204"/>
      <c r="M333" s="201"/>
      <c r="N333" s="201"/>
      <c r="O333" s="201"/>
      <c r="P333" s="201"/>
      <c r="Q333" s="113"/>
      <c r="R333" s="113"/>
      <c r="S333" s="113"/>
      <c r="T333" s="113"/>
      <c r="U333" s="201"/>
      <c r="V333" s="113"/>
      <c r="W333" s="113"/>
      <c r="X333" s="113"/>
      <c r="Y333" s="113"/>
      <c r="Z333" s="113"/>
      <c r="AA333" s="113"/>
      <c r="AB333" s="113"/>
      <c r="AC333" s="201"/>
      <c r="AD333" s="113"/>
      <c r="AE333" s="113"/>
      <c r="AF333" s="113"/>
      <c r="AG333" s="113"/>
    </row>
    <row r="334" spans="2:33" x14ac:dyDescent="0.2">
      <c r="B334" s="200"/>
      <c r="C334" s="200"/>
      <c r="D334" s="200"/>
      <c r="E334" s="201"/>
      <c r="F334" s="113"/>
      <c r="G334" s="113"/>
      <c r="H334" s="113"/>
      <c r="I334" s="203"/>
      <c r="J334" s="203"/>
      <c r="K334" s="203"/>
      <c r="L334" s="204"/>
      <c r="M334" s="201"/>
      <c r="N334" s="201"/>
      <c r="O334" s="201"/>
      <c r="P334" s="201"/>
      <c r="Q334" s="113"/>
      <c r="R334" s="113"/>
      <c r="S334" s="113"/>
      <c r="T334" s="113"/>
      <c r="U334" s="201"/>
      <c r="V334" s="113"/>
      <c r="W334" s="113"/>
      <c r="X334" s="113"/>
      <c r="Y334" s="113"/>
      <c r="Z334" s="113"/>
      <c r="AA334" s="113"/>
      <c r="AB334" s="113"/>
      <c r="AC334" s="201"/>
      <c r="AD334" s="113"/>
      <c r="AE334" s="113"/>
      <c r="AF334" s="113"/>
      <c r="AG334" s="113"/>
    </row>
    <row r="335" spans="2:33" x14ac:dyDescent="0.2">
      <c r="B335" s="200"/>
      <c r="C335" s="200"/>
      <c r="D335" s="200"/>
      <c r="E335" s="201"/>
      <c r="F335" s="113"/>
      <c r="G335" s="113"/>
      <c r="H335" s="113"/>
      <c r="I335" s="203"/>
      <c r="J335" s="203"/>
      <c r="K335" s="203"/>
      <c r="L335" s="204"/>
      <c r="M335" s="201"/>
      <c r="N335" s="201"/>
      <c r="O335" s="201"/>
      <c r="P335" s="201"/>
      <c r="Q335" s="113"/>
      <c r="R335" s="113"/>
      <c r="S335" s="113"/>
      <c r="T335" s="113"/>
      <c r="U335" s="201"/>
      <c r="V335" s="113"/>
      <c r="W335" s="113"/>
      <c r="X335" s="113"/>
      <c r="Y335" s="113"/>
      <c r="Z335" s="113"/>
      <c r="AA335" s="113"/>
      <c r="AB335" s="113"/>
      <c r="AC335" s="201"/>
      <c r="AD335" s="113"/>
      <c r="AE335" s="113"/>
      <c r="AF335" s="113"/>
      <c r="AG335" s="113"/>
    </row>
    <row r="336" spans="2:33" x14ac:dyDescent="0.2">
      <c r="B336" s="200"/>
      <c r="C336" s="200"/>
      <c r="D336" s="200"/>
      <c r="E336" s="201"/>
      <c r="F336" s="113"/>
      <c r="G336" s="113"/>
      <c r="H336" s="113"/>
      <c r="I336" s="203"/>
      <c r="J336" s="203"/>
      <c r="K336" s="203"/>
      <c r="L336" s="204"/>
      <c r="M336" s="201"/>
      <c r="N336" s="201"/>
      <c r="O336" s="201"/>
      <c r="P336" s="201"/>
      <c r="Q336" s="113"/>
      <c r="R336" s="113"/>
      <c r="S336" s="113"/>
      <c r="T336" s="113"/>
      <c r="U336" s="201"/>
      <c r="V336" s="113"/>
      <c r="W336" s="113"/>
      <c r="X336" s="113"/>
      <c r="Y336" s="113"/>
      <c r="Z336" s="113"/>
      <c r="AA336" s="113"/>
      <c r="AB336" s="113"/>
      <c r="AC336" s="201"/>
      <c r="AD336" s="113"/>
      <c r="AE336" s="113"/>
      <c r="AF336" s="113"/>
      <c r="AG336" s="113"/>
    </row>
    <row r="337" spans="2:33" x14ac:dyDescent="0.2">
      <c r="B337" s="200"/>
      <c r="C337" s="200"/>
      <c r="D337" s="200"/>
      <c r="E337" s="201"/>
      <c r="F337" s="113"/>
      <c r="G337" s="113"/>
      <c r="H337" s="113"/>
      <c r="I337" s="203"/>
      <c r="J337" s="203"/>
      <c r="K337" s="203"/>
      <c r="L337" s="204"/>
      <c r="M337" s="201"/>
      <c r="N337" s="201"/>
      <c r="O337" s="201"/>
      <c r="P337" s="201"/>
      <c r="Q337" s="113"/>
      <c r="R337" s="113"/>
      <c r="S337" s="113"/>
      <c r="T337" s="113"/>
      <c r="U337" s="201"/>
      <c r="V337" s="113"/>
      <c r="W337" s="113"/>
      <c r="X337" s="113"/>
      <c r="Y337" s="113"/>
      <c r="Z337" s="113"/>
      <c r="AA337" s="113"/>
      <c r="AB337" s="113"/>
      <c r="AC337" s="201"/>
      <c r="AD337" s="113"/>
      <c r="AE337" s="113"/>
      <c r="AF337" s="113"/>
      <c r="AG337" s="113"/>
    </row>
    <row r="338" spans="2:33" x14ac:dyDescent="0.2">
      <c r="B338" s="200"/>
      <c r="C338" s="200"/>
      <c r="D338" s="200"/>
      <c r="E338" s="201"/>
      <c r="F338" s="113"/>
      <c r="G338" s="113"/>
      <c r="H338" s="113"/>
      <c r="I338" s="203"/>
      <c r="J338" s="203"/>
      <c r="K338" s="203"/>
      <c r="L338" s="204"/>
      <c r="M338" s="201"/>
      <c r="N338" s="201"/>
      <c r="O338" s="201"/>
      <c r="P338" s="201"/>
      <c r="Q338" s="113"/>
      <c r="R338" s="113"/>
      <c r="S338" s="113"/>
      <c r="T338" s="113"/>
      <c r="U338" s="201"/>
      <c r="V338" s="113"/>
      <c r="W338" s="113"/>
      <c r="X338" s="113"/>
      <c r="Y338" s="113"/>
      <c r="Z338" s="113"/>
      <c r="AA338" s="113"/>
      <c r="AB338" s="113"/>
      <c r="AC338" s="201"/>
      <c r="AD338" s="113"/>
      <c r="AE338" s="113"/>
      <c r="AF338" s="113"/>
      <c r="AG338" s="113"/>
    </row>
    <row r="339" spans="2:33" x14ac:dyDescent="0.2">
      <c r="B339" s="200"/>
      <c r="C339" s="200"/>
      <c r="D339" s="200"/>
      <c r="E339" s="201"/>
      <c r="F339" s="113"/>
      <c r="G339" s="113"/>
      <c r="H339" s="113"/>
      <c r="I339" s="203"/>
      <c r="J339" s="203"/>
      <c r="K339" s="203"/>
      <c r="L339" s="204"/>
      <c r="M339" s="201"/>
      <c r="N339" s="201"/>
      <c r="O339" s="201"/>
      <c r="P339" s="201"/>
      <c r="Q339" s="113"/>
      <c r="R339" s="113"/>
      <c r="S339" s="113"/>
      <c r="T339" s="113"/>
      <c r="U339" s="201"/>
      <c r="V339" s="113"/>
      <c r="W339" s="113"/>
      <c r="X339" s="113"/>
      <c r="Y339" s="113"/>
      <c r="Z339" s="113"/>
      <c r="AA339" s="113"/>
      <c r="AB339" s="113"/>
      <c r="AC339" s="201"/>
      <c r="AD339" s="113"/>
      <c r="AE339" s="113"/>
      <c r="AF339" s="113"/>
      <c r="AG339" s="113"/>
    </row>
    <row r="340" spans="2:33" x14ac:dyDescent="0.2">
      <c r="B340" s="200"/>
      <c r="C340" s="200"/>
      <c r="D340" s="200"/>
      <c r="E340" s="201"/>
      <c r="F340" s="113"/>
      <c r="G340" s="113"/>
      <c r="H340" s="113"/>
      <c r="I340" s="203"/>
      <c r="J340" s="203"/>
      <c r="K340" s="203"/>
      <c r="L340" s="204"/>
      <c r="M340" s="201"/>
      <c r="N340" s="201"/>
      <c r="O340" s="201"/>
      <c r="P340" s="201"/>
      <c r="Q340" s="113"/>
      <c r="R340" s="113"/>
      <c r="S340" s="113"/>
      <c r="T340" s="113"/>
      <c r="U340" s="201"/>
      <c r="V340" s="113"/>
      <c r="W340" s="113"/>
      <c r="X340" s="113"/>
      <c r="Y340" s="113"/>
      <c r="Z340" s="113"/>
      <c r="AA340" s="113"/>
      <c r="AB340" s="113"/>
      <c r="AC340" s="201"/>
      <c r="AD340" s="113"/>
      <c r="AE340" s="113"/>
      <c r="AF340" s="113"/>
      <c r="AG340" s="113"/>
    </row>
    <row r="341" spans="2:33" x14ac:dyDescent="0.2">
      <c r="B341" s="200"/>
      <c r="C341" s="200"/>
      <c r="D341" s="200"/>
      <c r="E341" s="201"/>
      <c r="F341" s="113"/>
      <c r="G341" s="113"/>
      <c r="H341" s="113"/>
      <c r="I341" s="203"/>
      <c r="J341" s="203"/>
      <c r="K341" s="203"/>
      <c r="L341" s="204"/>
      <c r="M341" s="201"/>
      <c r="N341" s="201"/>
      <c r="O341" s="201"/>
      <c r="P341" s="201"/>
      <c r="Q341" s="113"/>
      <c r="R341" s="113"/>
      <c r="S341" s="113"/>
      <c r="T341" s="113"/>
      <c r="U341" s="201"/>
      <c r="V341" s="113"/>
      <c r="W341" s="113"/>
      <c r="X341" s="113"/>
      <c r="Y341" s="113"/>
      <c r="Z341" s="113"/>
      <c r="AA341" s="113"/>
      <c r="AB341" s="113"/>
      <c r="AC341" s="201"/>
      <c r="AD341" s="113"/>
      <c r="AE341" s="113"/>
      <c r="AF341" s="113"/>
      <c r="AG341" s="113"/>
    </row>
    <row r="342" spans="2:33" x14ac:dyDescent="0.2">
      <c r="B342" s="200"/>
      <c r="C342" s="200"/>
      <c r="D342" s="200"/>
      <c r="E342" s="201"/>
      <c r="F342" s="113"/>
      <c r="G342" s="113"/>
      <c r="H342" s="113"/>
      <c r="I342" s="203"/>
      <c r="J342" s="203"/>
      <c r="K342" s="203"/>
      <c r="L342" s="204"/>
      <c r="M342" s="201"/>
      <c r="N342" s="201"/>
      <c r="O342" s="201"/>
      <c r="P342" s="201"/>
      <c r="Q342" s="113"/>
      <c r="R342" s="113"/>
      <c r="S342" s="113"/>
      <c r="T342" s="113"/>
      <c r="U342" s="201"/>
      <c r="V342" s="113"/>
      <c r="W342" s="113"/>
      <c r="X342" s="113"/>
      <c r="Y342" s="113"/>
      <c r="Z342" s="113"/>
      <c r="AA342" s="113"/>
      <c r="AB342" s="113"/>
      <c r="AC342" s="201"/>
      <c r="AD342" s="113"/>
      <c r="AE342" s="113"/>
      <c r="AF342" s="113"/>
      <c r="AG342" s="113"/>
    </row>
    <row r="343" spans="2:33" x14ac:dyDescent="0.2">
      <c r="B343" s="200"/>
      <c r="C343" s="200"/>
      <c r="D343" s="200"/>
      <c r="E343" s="201"/>
      <c r="F343" s="113"/>
      <c r="G343" s="113"/>
      <c r="H343" s="113"/>
      <c r="I343" s="203"/>
      <c r="J343" s="203"/>
      <c r="K343" s="203"/>
      <c r="L343" s="204"/>
      <c r="M343" s="201"/>
      <c r="N343" s="201"/>
      <c r="O343" s="201"/>
      <c r="P343" s="201"/>
      <c r="Q343" s="113"/>
      <c r="R343" s="113"/>
      <c r="S343" s="113"/>
      <c r="T343" s="113"/>
      <c r="U343" s="201"/>
      <c r="V343" s="113"/>
      <c r="W343" s="113"/>
      <c r="X343" s="113"/>
      <c r="Y343" s="113"/>
      <c r="Z343" s="113"/>
      <c r="AA343" s="113"/>
      <c r="AB343" s="113"/>
      <c r="AC343" s="201"/>
      <c r="AD343" s="113"/>
      <c r="AE343" s="113"/>
      <c r="AF343" s="113"/>
      <c r="AG343" s="113"/>
    </row>
    <row r="344" spans="2:33" x14ac:dyDescent="0.2">
      <c r="B344" s="200"/>
      <c r="C344" s="200"/>
      <c r="D344" s="200"/>
      <c r="E344" s="201"/>
      <c r="F344" s="113"/>
      <c r="G344" s="113"/>
      <c r="H344" s="113"/>
      <c r="I344" s="203"/>
      <c r="J344" s="203"/>
      <c r="K344" s="203"/>
      <c r="L344" s="204"/>
      <c r="M344" s="201"/>
      <c r="N344" s="201"/>
      <c r="O344" s="201"/>
      <c r="P344" s="201"/>
      <c r="Q344" s="113"/>
      <c r="R344" s="113"/>
      <c r="S344" s="113"/>
      <c r="T344" s="113"/>
      <c r="U344" s="201"/>
      <c r="V344" s="113"/>
      <c r="W344" s="113"/>
      <c r="X344" s="113"/>
      <c r="Y344" s="113"/>
      <c r="Z344" s="113"/>
      <c r="AA344" s="113"/>
      <c r="AB344" s="113"/>
      <c r="AC344" s="201"/>
      <c r="AD344" s="113"/>
      <c r="AE344" s="113"/>
      <c r="AF344" s="113"/>
      <c r="AG344" s="113"/>
    </row>
    <row r="345" spans="2:33" x14ac:dyDescent="0.2">
      <c r="B345" s="200"/>
      <c r="C345" s="200"/>
      <c r="D345" s="200"/>
      <c r="E345" s="201"/>
      <c r="F345" s="113"/>
      <c r="G345" s="113"/>
      <c r="H345" s="113"/>
      <c r="I345" s="203"/>
      <c r="J345" s="203"/>
      <c r="K345" s="203"/>
      <c r="L345" s="204"/>
      <c r="M345" s="201"/>
      <c r="N345" s="201"/>
      <c r="O345" s="201"/>
      <c r="P345" s="201"/>
      <c r="Q345" s="113"/>
      <c r="R345" s="113"/>
      <c r="S345" s="113"/>
      <c r="T345" s="113"/>
      <c r="U345" s="201"/>
      <c r="V345" s="113"/>
      <c r="W345" s="113"/>
      <c r="X345" s="113"/>
      <c r="Y345" s="113"/>
      <c r="Z345" s="113"/>
      <c r="AA345" s="113"/>
      <c r="AB345" s="113"/>
      <c r="AC345" s="201"/>
      <c r="AD345" s="113"/>
      <c r="AE345" s="113"/>
      <c r="AF345" s="113"/>
      <c r="AG345" s="113"/>
    </row>
    <row r="346" spans="2:33" x14ac:dyDescent="0.2">
      <c r="B346" s="200"/>
      <c r="C346" s="200"/>
      <c r="D346" s="200"/>
      <c r="E346" s="201"/>
      <c r="F346" s="113"/>
      <c r="G346" s="113"/>
      <c r="H346" s="113"/>
      <c r="I346" s="203"/>
      <c r="J346" s="203"/>
      <c r="K346" s="203"/>
      <c r="L346" s="204"/>
      <c r="M346" s="201"/>
      <c r="N346" s="201"/>
      <c r="O346" s="201"/>
      <c r="P346" s="201"/>
      <c r="Q346" s="113"/>
      <c r="R346" s="113"/>
      <c r="S346" s="113"/>
      <c r="T346" s="113"/>
      <c r="U346" s="201"/>
      <c r="V346" s="113"/>
      <c r="W346" s="113"/>
      <c r="X346" s="113"/>
      <c r="Y346" s="113"/>
      <c r="Z346" s="113"/>
      <c r="AA346" s="113"/>
      <c r="AB346" s="113"/>
      <c r="AC346" s="201"/>
      <c r="AD346" s="113"/>
      <c r="AE346" s="113"/>
      <c r="AF346" s="113"/>
      <c r="AG346" s="113"/>
    </row>
    <row r="347" spans="2:33" x14ac:dyDescent="0.2">
      <c r="B347" s="200"/>
      <c r="C347" s="200"/>
      <c r="D347" s="200"/>
      <c r="E347" s="201"/>
      <c r="F347" s="113"/>
      <c r="G347" s="113"/>
      <c r="H347" s="113"/>
      <c r="I347" s="203"/>
      <c r="J347" s="203"/>
      <c r="K347" s="203"/>
      <c r="L347" s="204"/>
      <c r="M347" s="201"/>
      <c r="N347" s="201"/>
      <c r="O347" s="201"/>
      <c r="P347" s="201"/>
      <c r="Q347" s="113"/>
      <c r="R347" s="113"/>
      <c r="S347" s="113"/>
      <c r="T347" s="113"/>
      <c r="U347" s="201"/>
      <c r="V347" s="113"/>
      <c r="W347" s="113"/>
      <c r="X347" s="113"/>
      <c r="Y347" s="113"/>
      <c r="Z347" s="113"/>
      <c r="AA347" s="113"/>
      <c r="AB347" s="113"/>
      <c r="AC347" s="201"/>
      <c r="AD347" s="113"/>
      <c r="AE347" s="113"/>
      <c r="AF347" s="113"/>
      <c r="AG347" s="113"/>
    </row>
    <row r="348" spans="2:33" x14ac:dyDescent="0.2">
      <c r="B348" s="200"/>
      <c r="C348" s="200"/>
      <c r="D348" s="200"/>
      <c r="E348" s="201"/>
      <c r="F348" s="113"/>
      <c r="G348" s="113"/>
      <c r="H348" s="113"/>
      <c r="I348" s="203"/>
      <c r="J348" s="203"/>
      <c r="K348" s="203"/>
      <c r="L348" s="204"/>
      <c r="M348" s="201"/>
      <c r="N348" s="201"/>
      <c r="O348" s="201"/>
      <c r="P348" s="201"/>
      <c r="Q348" s="113"/>
      <c r="R348" s="113"/>
      <c r="S348" s="113"/>
      <c r="T348" s="113"/>
      <c r="U348" s="201"/>
      <c r="V348" s="113"/>
      <c r="W348" s="113"/>
      <c r="X348" s="113"/>
      <c r="Y348" s="113"/>
      <c r="Z348" s="113"/>
      <c r="AA348" s="113"/>
      <c r="AB348" s="113"/>
      <c r="AC348" s="201"/>
      <c r="AD348" s="113"/>
      <c r="AE348" s="113"/>
      <c r="AF348" s="113"/>
      <c r="AG348" s="113"/>
    </row>
    <row r="349" spans="2:33" x14ac:dyDescent="0.2">
      <c r="B349" s="200"/>
      <c r="C349" s="200"/>
      <c r="D349" s="200"/>
      <c r="E349" s="201"/>
      <c r="F349" s="113"/>
      <c r="G349" s="113"/>
      <c r="H349" s="113"/>
      <c r="I349" s="203"/>
      <c r="J349" s="203"/>
      <c r="K349" s="203"/>
      <c r="L349" s="204"/>
      <c r="M349" s="201"/>
      <c r="N349" s="201"/>
      <c r="O349" s="201"/>
      <c r="P349" s="201"/>
      <c r="Q349" s="113"/>
      <c r="R349" s="113"/>
      <c r="S349" s="113"/>
      <c r="T349" s="113"/>
      <c r="U349" s="201"/>
      <c r="V349" s="113"/>
      <c r="W349" s="113"/>
      <c r="X349" s="113"/>
      <c r="Y349" s="113"/>
      <c r="Z349" s="113"/>
      <c r="AA349" s="113"/>
      <c r="AB349" s="113"/>
      <c r="AC349" s="201"/>
      <c r="AD349" s="113"/>
      <c r="AE349" s="113"/>
      <c r="AF349" s="113"/>
      <c r="AG349" s="113"/>
    </row>
    <row r="350" spans="2:33" x14ac:dyDescent="0.2">
      <c r="B350" s="200"/>
      <c r="C350" s="200"/>
      <c r="D350" s="200"/>
      <c r="E350" s="201"/>
      <c r="F350" s="113"/>
      <c r="G350" s="113"/>
      <c r="H350" s="113"/>
      <c r="I350" s="203"/>
      <c r="J350" s="203"/>
      <c r="K350" s="203"/>
      <c r="L350" s="204"/>
      <c r="M350" s="201"/>
      <c r="N350" s="201"/>
      <c r="O350" s="201"/>
      <c r="P350" s="201"/>
      <c r="Q350" s="113"/>
      <c r="R350" s="113"/>
      <c r="S350" s="113"/>
      <c r="T350" s="113"/>
      <c r="U350" s="201"/>
      <c r="V350" s="113"/>
      <c r="W350" s="113"/>
      <c r="X350" s="113"/>
      <c r="Y350" s="113"/>
      <c r="Z350" s="113"/>
      <c r="AA350" s="113"/>
      <c r="AB350" s="113"/>
      <c r="AC350" s="201"/>
      <c r="AD350" s="113"/>
      <c r="AE350" s="113"/>
      <c r="AF350" s="113"/>
      <c r="AG350" s="113"/>
    </row>
    <row r="351" spans="2:33" x14ac:dyDescent="0.2">
      <c r="B351" s="200"/>
      <c r="C351" s="200"/>
      <c r="D351" s="200"/>
      <c r="E351" s="201"/>
      <c r="F351" s="113"/>
      <c r="G351" s="113"/>
      <c r="H351" s="113"/>
      <c r="I351" s="203"/>
      <c r="J351" s="203"/>
      <c r="K351" s="203"/>
      <c r="L351" s="204"/>
      <c r="M351" s="201"/>
      <c r="N351" s="201"/>
      <c r="O351" s="201"/>
      <c r="P351" s="201"/>
      <c r="Q351" s="113"/>
      <c r="R351" s="113"/>
      <c r="S351" s="113"/>
      <c r="T351" s="113"/>
      <c r="U351" s="201"/>
      <c r="V351" s="113"/>
      <c r="W351" s="113"/>
      <c r="X351" s="113"/>
      <c r="Y351" s="113"/>
      <c r="Z351" s="113"/>
      <c r="AA351" s="113"/>
      <c r="AB351" s="113"/>
      <c r="AC351" s="201"/>
      <c r="AD351" s="113"/>
      <c r="AE351" s="113"/>
      <c r="AF351" s="113"/>
      <c r="AG351" s="113"/>
    </row>
    <row r="352" spans="2:33" x14ac:dyDescent="0.2">
      <c r="B352" s="200"/>
      <c r="C352" s="200"/>
      <c r="D352" s="200"/>
      <c r="E352" s="201"/>
      <c r="F352" s="113"/>
      <c r="G352" s="113"/>
      <c r="H352" s="113"/>
      <c r="I352" s="203"/>
      <c r="J352" s="203"/>
      <c r="K352" s="203"/>
      <c r="L352" s="204"/>
      <c r="M352" s="201"/>
      <c r="N352" s="201"/>
      <c r="O352" s="201"/>
      <c r="P352" s="201"/>
      <c r="Q352" s="113"/>
      <c r="R352" s="113"/>
      <c r="S352" s="113"/>
      <c r="T352" s="113"/>
      <c r="U352" s="201"/>
      <c r="V352" s="113"/>
      <c r="W352" s="113"/>
      <c r="X352" s="113"/>
      <c r="Y352" s="113"/>
      <c r="Z352" s="113"/>
      <c r="AA352" s="113"/>
      <c r="AB352" s="113"/>
      <c r="AC352" s="201"/>
      <c r="AD352" s="113"/>
      <c r="AE352" s="113"/>
      <c r="AF352" s="113"/>
      <c r="AG352" s="113"/>
    </row>
    <row r="353" spans="2:33" x14ac:dyDescent="0.2">
      <c r="B353" s="200"/>
      <c r="C353" s="200"/>
      <c r="D353" s="200"/>
      <c r="E353" s="201"/>
      <c r="F353" s="113"/>
      <c r="G353" s="113"/>
      <c r="H353" s="113"/>
      <c r="I353" s="203"/>
      <c r="J353" s="203"/>
      <c r="K353" s="203"/>
      <c r="L353" s="204"/>
      <c r="M353" s="201"/>
      <c r="N353" s="201"/>
      <c r="O353" s="201"/>
      <c r="P353" s="201"/>
      <c r="Q353" s="113"/>
      <c r="R353" s="113"/>
      <c r="S353" s="113"/>
      <c r="T353" s="113"/>
      <c r="U353" s="201"/>
      <c r="V353" s="113"/>
      <c r="W353" s="113"/>
      <c r="X353" s="113"/>
      <c r="Y353" s="113"/>
      <c r="Z353" s="113"/>
      <c r="AA353" s="113"/>
      <c r="AB353" s="113"/>
      <c r="AC353" s="201"/>
      <c r="AD353" s="113"/>
      <c r="AE353" s="113"/>
      <c r="AF353" s="113"/>
      <c r="AG353" s="113"/>
    </row>
    <row r="354" spans="2:33" x14ac:dyDescent="0.2">
      <c r="B354" s="200"/>
      <c r="C354" s="200"/>
      <c r="D354" s="200"/>
      <c r="E354" s="201"/>
      <c r="F354" s="113"/>
      <c r="G354" s="113"/>
      <c r="H354" s="113"/>
      <c r="I354" s="203"/>
      <c r="J354" s="203"/>
      <c r="K354" s="203"/>
      <c r="L354" s="204"/>
      <c r="M354" s="201"/>
      <c r="N354" s="201"/>
      <c r="O354" s="201"/>
      <c r="P354" s="201"/>
      <c r="Q354" s="113"/>
      <c r="R354" s="113"/>
      <c r="S354" s="113"/>
      <c r="T354" s="113"/>
      <c r="U354" s="201"/>
      <c r="V354" s="113"/>
      <c r="W354" s="113"/>
      <c r="X354" s="113"/>
      <c r="Y354" s="113"/>
      <c r="Z354" s="113"/>
      <c r="AA354" s="113"/>
      <c r="AB354" s="113"/>
      <c r="AC354" s="201"/>
      <c r="AD354" s="113"/>
      <c r="AE354" s="113"/>
      <c r="AF354" s="113"/>
      <c r="AG354" s="113"/>
    </row>
    <row r="355" spans="2:33" x14ac:dyDescent="0.2">
      <c r="B355" s="200"/>
      <c r="C355" s="200"/>
      <c r="D355" s="200"/>
      <c r="E355" s="201"/>
      <c r="F355" s="113"/>
      <c r="G355" s="113"/>
      <c r="H355" s="113"/>
      <c r="I355" s="203"/>
      <c r="J355" s="203"/>
      <c r="K355" s="203"/>
      <c r="L355" s="204"/>
      <c r="M355" s="201"/>
      <c r="N355" s="201"/>
      <c r="O355" s="201"/>
      <c r="P355" s="201"/>
      <c r="Q355" s="113"/>
      <c r="R355" s="113"/>
      <c r="S355" s="113"/>
      <c r="T355" s="113"/>
      <c r="U355" s="201"/>
      <c r="V355" s="113"/>
      <c r="W355" s="113"/>
      <c r="X355" s="113"/>
      <c r="Y355" s="113"/>
      <c r="Z355" s="113"/>
      <c r="AA355" s="113"/>
      <c r="AB355" s="113"/>
      <c r="AC355" s="201"/>
      <c r="AD355" s="113"/>
      <c r="AE355" s="113"/>
      <c r="AF355" s="113"/>
      <c r="AG355" s="113"/>
    </row>
    <row r="356" spans="2:33" x14ac:dyDescent="0.2">
      <c r="B356" s="200"/>
      <c r="C356" s="200"/>
      <c r="D356" s="200"/>
      <c r="E356" s="201"/>
      <c r="F356" s="113"/>
      <c r="G356" s="113"/>
      <c r="H356" s="113"/>
      <c r="I356" s="203"/>
      <c r="J356" s="203"/>
      <c r="K356" s="203"/>
      <c r="L356" s="204"/>
      <c r="M356" s="201"/>
      <c r="N356" s="201"/>
      <c r="O356" s="201"/>
      <c r="P356" s="201"/>
      <c r="Q356" s="113"/>
      <c r="R356" s="113"/>
      <c r="S356" s="113"/>
      <c r="T356" s="113"/>
      <c r="U356" s="201"/>
      <c r="V356" s="113"/>
      <c r="W356" s="113"/>
      <c r="X356" s="113"/>
      <c r="Y356" s="113"/>
      <c r="Z356" s="113"/>
      <c r="AA356" s="113"/>
      <c r="AB356" s="113"/>
      <c r="AC356" s="201"/>
      <c r="AD356" s="113"/>
      <c r="AE356" s="113"/>
      <c r="AF356" s="113"/>
      <c r="AG356" s="113"/>
    </row>
    <row r="357" spans="2:33" x14ac:dyDescent="0.2">
      <c r="B357" s="200"/>
      <c r="C357" s="200"/>
      <c r="D357" s="200"/>
      <c r="E357" s="201"/>
      <c r="F357" s="113"/>
      <c r="G357" s="113"/>
      <c r="H357" s="113"/>
      <c r="I357" s="203"/>
      <c r="J357" s="203"/>
      <c r="K357" s="203"/>
      <c r="L357" s="204"/>
      <c r="M357" s="201"/>
      <c r="N357" s="201"/>
      <c r="O357" s="201"/>
      <c r="P357" s="201"/>
      <c r="Q357" s="113"/>
      <c r="R357" s="113"/>
      <c r="S357" s="113"/>
      <c r="T357" s="113"/>
      <c r="U357" s="201"/>
      <c r="V357" s="113"/>
      <c r="W357" s="113"/>
      <c r="X357" s="113"/>
      <c r="Y357" s="113"/>
      <c r="Z357" s="113"/>
      <c r="AA357" s="113"/>
      <c r="AB357" s="113"/>
      <c r="AC357" s="201"/>
      <c r="AD357" s="113"/>
      <c r="AE357" s="113"/>
      <c r="AF357" s="113"/>
      <c r="AG357" s="113"/>
    </row>
    <row r="358" spans="2:33" x14ac:dyDescent="0.2">
      <c r="B358" s="200"/>
      <c r="C358" s="200"/>
      <c r="D358" s="200"/>
      <c r="E358" s="201"/>
      <c r="F358" s="113"/>
      <c r="G358" s="113"/>
      <c r="H358" s="113"/>
      <c r="I358" s="203"/>
      <c r="J358" s="203"/>
      <c r="K358" s="203"/>
      <c r="L358" s="204"/>
      <c r="M358" s="201"/>
      <c r="N358" s="201"/>
      <c r="O358" s="201"/>
      <c r="P358" s="201"/>
      <c r="Q358" s="113"/>
      <c r="R358" s="113"/>
      <c r="S358" s="113"/>
      <c r="T358" s="113"/>
      <c r="U358" s="201"/>
      <c r="V358" s="113"/>
      <c r="W358" s="113"/>
      <c r="X358" s="113"/>
      <c r="Y358" s="113"/>
      <c r="Z358" s="113"/>
      <c r="AA358" s="113"/>
      <c r="AB358" s="113"/>
      <c r="AC358" s="201"/>
      <c r="AD358" s="113"/>
      <c r="AE358" s="113"/>
      <c r="AF358" s="113"/>
      <c r="AG358" s="113"/>
    </row>
    <row r="359" spans="2:33" x14ac:dyDescent="0.2">
      <c r="B359" s="200"/>
      <c r="C359" s="200"/>
      <c r="D359" s="200"/>
      <c r="E359" s="201"/>
      <c r="F359" s="113"/>
      <c r="G359" s="113"/>
      <c r="H359" s="113"/>
      <c r="I359" s="203"/>
      <c r="J359" s="203"/>
      <c r="K359" s="203"/>
      <c r="L359" s="204"/>
      <c r="M359" s="201"/>
      <c r="N359" s="201"/>
      <c r="O359" s="201"/>
      <c r="P359" s="201"/>
      <c r="Q359" s="113"/>
      <c r="R359" s="113"/>
      <c r="S359" s="113"/>
      <c r="T359" s="113"/>
      <c r="U359" s="201"/>
      <c r="V359" s="113"/>
      <c r="W359" s="113"/>
      <c r="X359" s="113"/>
      <c r="Y359" s="113"/>
      <c r="Z359" s="113"/>
      <c r="AA359" s="113"/>
      <c r="AB359" s="113"/>
      <c r="AC359" s="201"/>
      <c r="AD359" s="113"/>
      <c r="AE359" s="113"/>
      <c r="AF359" s="113"/>
      <c r="AG359" s="113"/>
    </row>
    <row r="360" spans="2:33" x14ac:dyDescent="0.2">
      <c r="B360" s="200"/>
      <c r="C360" s="200"/>
      <c r="D360" s="200"/>
      <c r="E360" s="201"/>
      <c r="F360" s="113"/>
      <c r="G360" s="113"/>
      <c r="H360" s="113"/>
      <c r="I360" s="203"/>
      <c r="J360" s="203"/>
      <c r="K360" s="203"/>
      <c r="L360" s="204"/>
      <c r="M360" s="201"/>
      <c r="N360" s="201"/>
      <c r="O360" s="201"/>
      <c r="P360" s="201"/>
      <c r="Q360" s="113"/>
      <c r="R360" s="113"/>
      <c r="S360" s="113"/>
      <c r="T360" s="113"/>
      <c r="U360" s="201"/>
      <c r="V360" s="113"/>
      <c r="W360" s="113"/>
      <c r="X360" s="113"/>
      <c r="Y360" s="113"/>
      <c r="Z360" s="113"/>
      <c r="AA360" s="113"/>
      <c r="AB360" s="113"/>
      <c r="AC360" s="201"/>
      <c r="AD360" s="113"/>
      <c r="AE360" s="113"/>
      <c r="AF360" s="113"/>
      <c r="AG360" s="113"/>
    </row>
    <row r="361" spans="2:33" x14ac:dyDescent="0.2">
      <c r="B361" s="200"/>
      <c r="C361" s="200"/>
      <c r="D361" s="200"/>
      <c r="E361" s="201"/>
      <c r="F361" s="113"/>
      <c r="G361" s="113"/>
      <c r="H361" s="113"/>
      <c r="I361" s="203"/>
      <c r="J361" s="203"/>
      <c r="K361" s="203"/>
      <c r="L361" s="204"/>
      <c r="M361" s="201"/>
      <c r="N361" s="201"/>
      <c r="O361" s="201"/>
      <c r="P361" s="201"/>
      <c r="Q361" s="113"/>
      <c r="R361" s="113"/>
      <c r="S361" s="113"/>
      <c r="T361" s="113"/>
      <c r="U361" s="201"/>
      <c r="V361" s="113"/>
      <c r="W361" s="113"/>
      <c r="X361" s="113"/>
      <c r="Y361" s="113"/>
      <c r="Z361" s="113"/>
      <c r="AA361" s="113"/>
      <c r="AB361" s="113"/>
      <c r="AC361" s="201"/>
      <c r="AD361" s="113"/>
      <c r="AE361" s="113"/>
      <c r="AF361" s="113"/>
      <c r="AG361" s="113"/>
    </row>
    <row r="362" spans="2:33" x14ac:dyDescent="0.2">
      <c r="B362" s="200"/>
      <c r="C362" s="200"/>
      <c r="D362" s="200"/>
      <c r="E362" s="201"/>
      <c r="F362" s="113"/>
      <c r="G362" s="113"/>
      <c r="H362" s="113"/>
      <c r="I362" s="203"/>
      <c r="J362" s="203"/>
      <c r="K362" s="203"/>
      <c r="L362" s="204"/>
      <c r="M362" s="201"/>
      <c r="N362" s="201"/>
      <c r="O362" s="201"/>
      <c r="P362" s="201"/>
      <c r="Q362" s="113"/>
      <c r="R362" s="113"/>
      <c r="S362" s="113"/>
      <c r="T362" s="113"/>
      <c r="U362" s="201"/>
      <c r="V362" s="113"/>
      <c r="W362" s="113"/>
      <c r="X362" s="113"/>
      <c r="Y362" s="113"/>
      <c r="Z362" s="113"/>
      <c r="AA362" s="113"/>
      <c r="AB362" s="113"/>
      <c r="AC362" s="201"/>
      <c r="AD362" s="113"/>
      <c r="AE362" s="113"/>
      <c r="AF362" s="113"/>
      <c r="AG362" s="113"/>
    </row>
    <row r="363" spans="2:33" x14ac:dyDescent="0.2">
      <c r="B363" s="200"/>
      <c r="C363" s="200"/>
      <c r="D363" s="200"/>
      <c r="E363" s="201"/>
      <c r="F363" s="113"/>
      <c r="G363" s="113"/>
      <c r="H363" s="113"/>
      <c r="I363" s="203"/>
      <c r="J363" s="203"/>
      <c r="K363" s="203"/>
      <c r="L363" s="204"/>
      <c r="M363" s="201"/>
      <c r="N363" s="201"/>
      <c r="O363" s="201"/>
      <c r="P363" s="201"/>
      <c r="Q363" s="113"/>
      <c r="R363" s="113"/>
      <c r="S363" s="113"/>
      <c r="T363" s="113"/>
      <c r="U363" s="201"/>
      <c r="V363" s="113"/>
      <c r="W363" s="113"/>
      <c r="X363" s="113"/>
      <c r="Y363" s="113"/>
      <c r="Z363" s="113"/>
      <c r="AA363" s="113"/>
      <c r="AB363" s="113"/>
      <c r="AC363" s="201"/>
      <c r="AD363" s="113"/>
      <c r="AE363" s="113"/>
      <c r="AF363" s="113"/>
      <c r="AG363" s="113"/>
    </row>
    <row r="364" spans="2:33" x14ac:dyDescent="0.2">
      <c r="B364" s="200"/>
      <c r="C364" s="200"/>
      <c r="D364" s="200"/>
      <c r="E364" s="201"/>
      <c r="F364" s="113"/>
      <c r="G364" s="113"/>
      <c r="H364" s="113"/>
      <c r="I364" s="203"/>
      <c r="J364" s="203"/>
      <c r="K364" s="203"/>
      <c r="L364" s="204"/>
      <c r="M364" s="201"/>
      <c r="N364" s="201"/>
      <c r="O364" s="201"/>
      <c r="P364" s="201"/>
      <c r="Q364" s="113"/>
      <c r="R364" s="113"/>
      <c r="S364" s="113"/>
      <c r="T364" s="113"/>
      <c r="U364" s="201"/>
      <c r="V364" s="113"/>
      <c r="W364" s="113"/>
      <c r="X364" s="113"/>
      <c r="Y364" s="113"/>
      <c r="Z364" s="113"/>
      <c r="AA364" s="113"/>
      <c r="AB364" s="113"/>
      <c r="AC364" s="201"/>
      <c r="AD364" s="113"/>
      <c r="AE364" s="113"/>
      <c r="AF364" s="113"/>
      <c r="AG364" s="113"/>
    </row>
    <row r="365" spans="2:33" x14ac:dyDescent="0.2">
      <c r="B365" s="200"/>
      <c r="C365" s="200"/>
      <c r="D365" s="200"/>
      <c r="E365" s="201"/>
      <c r="F365" s="113"/>
      <c r="G365" s="113"/>
      <c r="H365" s="113"/>
      <c r="I365" s="203"/>
      <c r="J365" s="203"/>
      <c r="K365" s="203"/>
      <c r="L365" s="204"/>
      <c r="M365" s="201"/>
      <c r="N365" s="201"/>
      <c r="O365" s="201"/>
      <c r="P365" s="201"/>
      <c r="Q365" s="113"/>
      <c r="R365" s="113"/>
      <c r="S365" s="113"/>
      <c r="T365" s="113"/>
      <c r="U365" s="201"/>
      <c r="V365" s="113"/>
      <c r="W365" s="113"/>
      <c r="X365" s="113"/>
      <c r="Y365" s="113"/>
      <c r="Z365" s="113"/>
      <c r="AA365" s="113"/>
      <c r="AB365" s="113"/>
      <c r="AC365" s="201"/>
      <c r="AD365" s="113"/>
      <c r="AE365" s="113"/>
      <c r="AF365" s="113"/>
      <c r="AG365" s="113"/>
    </row>
    <row r="366" spans="2:33" x14ac:dyDescent="0.2">
      <c r="B366" s="200"/>
      <c r="C366" s="200"/>
      <c r="D366" s="200"/>
      <c r="E366" s="201"/>
      <c r="F366" s="113"/>
      <c r="G366" s="113"/>
      <c r="H366" s="113"/>
      <c r="I366" s="203"/>
      <c r="J366" s="203"/>
      <c r="K366" s="203"/>
      <c r="L366" s="204"/>
      <c r="M366" s="201"/>
      <c r="N366" s="201"/>
      <c r="O366" s="201"/>
      <c r="P366" s="201"/>
      <c r="Q366" s="113"/>
      <c r="R366" s="113"/>
      <c r="S366" s="113"/>
      <c r="T366" s="113"/>
      <c r="U366" s="201"/>
      <c r="V366" s="113"/>
      <c r="W366" s="113"/>
      <c r="X366" s="113"/>
      <c r="Y366" s="113"/>
      <c r="Z366" s="113"/>
      <c r="AA366" s="113"/>
      <c r="AB366" s="113"/>
      <c r="AC366" s="201"/>
      <c r="AD366" s="113"/>
      <c r="AE366" s="113"/>
      <c r="AF366" s="113"/>
      <c r="AG366" s="113"/>
    </row>
    <row r="367" spans="2:33" x14ac:dyDescent="0.2">
      <c r="B367" s="200"/>
      <c r="C367" s="200"/>
      <c r="D367" s="200"/>
      <c r="E367" s="201"/>
      <c r="F367" s="113"/>
      <c r="G367" s="113"/>
      <c r="H367" s="113"/>
      <c r="I367" s="203"/>
      <c r="J367" s="203"/>
      <c r="K367" s="203"/>
      <c r="L367" s="204"/>
      <c r="M367" s="201"/>
      <c r="N367" s="201"/>
      <c r="O367" s="201"/>
      <c r="P367" s="201"/>
      <c r="Q367" s="113"/>
      <c r="R367" s="113"/>
      <c r="S367" s="113"/>
      <c r="T367" s="113"/>
      <c r="U367" s="201"/>
      <c r="V367" s="113"/>
      <c r="W367" s="113"/>
      <c r="X367" s="113"/>
      <c r="Y367" s="113"/>
      <c r="Z367" s="113"/>
      <c r="AA367" s="113"/>
      <c r="AB367" s="113"/>
      <c r="AC367" s="201"/>
      <c r="AD367" s="113"/>
      <c r="AE367" s="113"/>
      <c r="AF367" s="113"/>
      <c r="AG367" s="113"/>
    </row>
    <row r="368" spans="2:33" x14ac:dyDescent="0.2">
      <c r="B368" s="200"/>
      <c r="C368" s="200"/>
      <c r="D368" s="200"/>
      <c r="E368" s="201"/>
      <c r="F368" s="113"/>
      <c r="G368" s="113"/>
      <c r="H368" s="113"/>
      <c r="I368" s="203"/>
      <c r="J368" s="203"/>
      <c r="K368" s="203"/>
      <c r="L368" s="204"/>
      <c r="M368" s="201"/>
      <c r="N368" s="201"/>
      <c r="O368" s="201"/>
      <c r="P368" s="201"/>
      <c r="Q368" s="113"/>
      <c r="R368" s="113"/>
      <c r="S368" s="113"/>
      <c r="T368" s="113"/>
      <c r="U368" s="201"/>
      <c r="V368" s="113"/>
      <c r="W368" s="113"/>
      <c r="X368" s="113"/>
      <c r="Y368" s="113"/>
      <c r="Z368" s="113"/>
      <c r="AA368" s="113"/>
      <c r="AB368" s="113"/>
      <c r="AC368" s="201"/>
      <c r="AD368" s="113"/>
      <c r="AE368" s="113"/>
      <c r="AF368" s="113"/>
      <c r="AG368" s="113"/>
    </row>
    <row r="369" spans="2:33" x14ac:dyDescent="0.2">
      <c r="B369" s="200"/>
      <c r="C369" s="200"/>
      <c r="D369" s="200"/>
      <c r="E369" s="201"/>
      <c r="F369" s="113"/>
      <c r="G369" s="113"/>
      <c r="H369" s="113"/>
      <c r="I369" s="203"/>
      <c r="J369" s="203"/>
      <c r="K369" s="203"/>
      <c r="L369" s="204"/>
      <c r="M369" s="201"/>
      <c r="N369" s="201"/>
      <c r="O369" s="201"/>
      <c r="P369" s="201"/>
      <c r="Q369" s="113"/>
      <c r="R369" s="113"/>
      <c r="S369" s="113"/>
      <c r="T369" s="113"/>
      <c r="U369" s="201"/>
      <c r="V369" s="113"/>
      <c r="W369" s="113"/>
      <c r="X369" s="113"/>
      <c r="Y369" s="113"/>
      <c r="Z369" s="113"/>
      <c r="AA369" s="113"/>
      <c r="AB369" s="113"/>
      <c r="AC369" s="201"/>
      <c r="AD369" s="113"/>
      <c r="AE369" s="113"/>
      <c r="AF369" s="113"/>
      <c r="AG369" s="113"/>
    </row>
    <row r="370" spans="2:33" x14ac:dyDescent="0.2">
      <c r="B370" s="200"/>
      <c r="C370" s="200"/>
      <c r="D370" s="200"/>
      <c r="E370" s="201"/>
      <c r="F370" s="113"/>
      <c r="G370" s="113"/>
      <c r="H370" s="113"/>
      <c r="I370" s="203"/>
      <c r="J370" s="203"/>
      <c r="K370" s="203"/>
      <c r="L370" s="204"/>
      <c r="M370" s="201"/>
      <c r="N370" s="201"/>
      <c r="O370" s="201"/>
      <c r="P370" s="201"/>
      <c r="Q370" s="113"/>
      <c r="R370" s="113"/>
      <c r="S370" s="113"/>
      <c r="T370" s="113"/>
      <c r="U370" s="201"/>
      <c r="V370" s="113"/>
      <c r="W370" s="113"/>
      <c r="X370" s="113"/>
      <c r="Y370" s="113"/>
      <c r="Z370" s="113"/>
      <c r="AA370" s="113"/>
      <c r="AB370" s="113"/>
      <c r="AC370" s="201"/>
      <c r="AD370" s="113"/>
      <c r="AE370" s="113"/>
      <c r="AF370" s="113"/>
      <c r="AG370" s="113"/>
    </row>
    <row r="371" spans="2:33" x14ac:dyDescent="0.2">
      <c r="B371" s="200"/>
      <c r="C371" s="200"/>
      <c r="D371" s="200"/>
      <c r="E371" s="201"/>
      <c r="F371" s="113"/>
      <c r="G371" s="113"/>
      <c r="H371" s="113"/>
      <c r="I371" s="203"/>
      <c r="J371" s="203"/>
      <c r="K371" s="203"/>
      <c r="L371" s="204"/>
      <c r="M371" s="201"/>
      <c r="N371" s="201"/>
      <c r="O371" s="201"/>
      <c r="P371" s="201"/>
      <c r="Q371" s="113"/>
      <c r="R371" s="113"/>
      <c r="S371" s="113"/>
      <c r="T371" s="113"/>
      <c r="U371" s="201"/>
      <c r="V371" s="113"/>
      <c r="W371" s="113"/>
      <c r="X371" s="113"/>
      <c r="Y371" s="113"/>
      <c r="Z371" s="113"/>
      <c r="AA371" s="113"/>
      <c r="AB371" s="113"/>
      <c r="AC371" s="201"/>
      <c r="AD371" s="113"/>
      <c r="AE371" s="113"/>
      <c r="AF371" s="113"/>
      <c r="AG371" s="113"/>
    </row>
    <row r="372" spans="2:33" x14ac:dyDescent="0.2">
      <c r="B372" s="200"/>
      <c r="C372" s="200"/>
      <c r="D372" s="200"/>
      <c r="E372" s="201"/>
      <c r="F372" s="113"/>
      <c r="G372" s="113"/>
      <c r="H372" s="113"/>
      <c r="I372" s="203"/>
      <c r="J372" s="203"/>
      <c r="K372" s="203"/>
      <c r="L372" s="204"/>
      <c r="M372" s="201"/>
      <c r="N372" s="201"/>
      <c r="O372" s="201"/>
      <c r="P372" s="201"/>
      <c r="Q372" s="113"/>
      <c r="R372" s="113"/>
      <c r="S372" s="113"/>
      <c r="T372" s="113"/>
      <c r="U372" s="201"/>
      <c r="V372" s="113"/>
      <c r="W372" s="113"/>
      <c r="X372" s="113"/>
      <c r="Y372" s="113"/>
      <c r="Z372" s="113"/>
      <c r="AA372" s="113"/>
      <c r="AB372" s="113"/>
      <c r="AC372" s="201"/>
      <c r="AD372" s="113"/>
      <c r="AE372" s="113"/>
      <c r="AF372" s="113"/>
      <c r="AG372" s="113"/>
    </row>
    <row r="373" spans="2:33" x14ac:dyDescent="0.2">
      <c r="B373" s="200"/>
      <c r="C373" s="200"/>
      <c r="D373" s="200"/>
      <c r="E373" s="201"/>
      <c r="F373" s="113"/>
      <c r="G373" s="113"/>
      <c r="H373" s="113"/>
      <c r="I373" s="203"/>
      <c r="J373" s="203"/>
      <c r="K373" s="203"/>
      <c r="L373" s="204"/>
      <c r="M373" s="201"/>
      <c r="N373" s="201"/>
      <c r="O373" s="201"/>
      <c r="P373" s="201"/>
      <c r="Q373" s="113"/>
      <c r="R373" s="113"/>
      <c r="S373" s="113"/>
      <c r="T373" s="113"/>
      <c r="U373" s="201"/>
      <c r="V373" s="113"/>
      <c r="W373" s="113"/>
      <c r="X373" s="113"/>
      <c r="Y373" s="113"/>
      <c r="Z373" s="113"/>
      <c r="AA373" s="113"/>
      <c r="AB373" s="113"/>
      <c r="AC373" s="201"/>
      <c r="AD373" s="113"/>
      <c r="AE373" s="113"/>
      <c r="AF373" s="113"/>
      <c r="AG373" s="113"/>
    </row>
    <row r="374" spans="2:33" x14ac:dyDescent="0.2">
      <c r="B374" s="200"/>
      <c r="C374" s="200"/>
      <c r="D374" s="200"/>
      <c r="E374" s="201"/>
      <c r="F374" s="113"/>
      <c r="G374" s="113"/>
      <c r="H374" s="113"/>
      <c r="I374" s="203"/>
      <c r="J374" s="203"/>
      <c r="K374" s="203"/>
      <c r="L374" s="204"/>
      <c r="M374" s="201"/>
      <c r="N374" s="201"/>
      <c r="O374" s="201"/>
      <c r="P374" s="201"/>
      <c r="Q374" s="113"/>
      <c r="R374" s="113"/>
      <c r="S374" s="113"/>
      <c r="T374" s="113"/>
      <c r="U374" s="201"/>
      <c r="V374" s="113"/>
      <c r="W374" s="113"/>
      <c r="X374" s="113"/>
      <c r="Y374" s="113"/>
      <c r="Z374" s="113"/>
      <c r="AA374" s="113"/>
      <c r="AB374" s="113"/>
      <c r="AC374" s="201"/>
      <c r="AD374" s="113"/>
      <c r="AE374" s="113"/>
      <c r="AF374" s="113"/>
      <c r="AG374" s="113"/>
    </row>
    <row r="375" spans="2:33" x14ac:dyDescent="0.2">
      <c r="B375" s="200"/>
      <c r="C375" s="200"/>
      <c r="D375" s="200"/>
      <c r="E375" s="201"/>
      <c r="F375" s="113"/>
      <c r="G375" s="113"/>
      <c r="H375" s="113"/>
      <c r="I375" s="203"/>
      <c r="J375" s="203"/>
      <c r="K375" s="203"/>
      <c r="L375" s="204"/>
      <c r="M375" s="201"/>
      <c r="N375" s="201"/>
      <c r="O375" s="201"/>
      <c r="P375" s="201"/>
      <c r="Q375" s="113"/>
      <c r="R375" s="113"/>
      <c r="S375" s="113"/>
      <c r="T375" s="113"/>
      <c r="U375" s="201"/>
      <c r="V375" s="113"/>
      <c r="W375" s="113"/>
      <c r="X375" s="113"/>
      <c r="Y375" s="113"/>
      <c r="Z375" s="113"/>
      <c r="AA375" s="113"/>
      <c r="AB375" s="113"/>
      <c r="AC375" s="201"/>
      <c r="AD375" s="113"/>
      <c r="AE375" s="113"/>
      <c r="AF375" s="113"/>
      <c r="AG375" s="113"/>
    </row>
    <row r="376" spans="2:33" x14ac:dyDescent="0.2">
      <c r="B376" s="200"/>
      <c r="C376" s="200"/>
      <c r="D376" s="200"/>
      <c r="E376" s="201"/>
      <c r="F376" s="113"/>
      <c r="G376" s="113"/>
      <c r="H376" s="113"/>
      <c r="I376" s="203"/>
      <c r="J376" s="203"/>
      <c r="K376" s="203"/>
      <c r="L376" s="204"/>
      <c r="M376" s="201"/>
      <c r="N376" s="201"/>
      <c r="O376" s="201"/>
      <c r="P376" s="201"/>
      <c r="Q376" s="113"/>
      <c r="R376" s="113"/>
      <c r="S376" s="113"/>
      <c r="T376" s="113"/>
      <c r="U376" s="201"/>
      <c r="V376" s="113"/>
      <c r="W376" s="113"/>
      <c r="X376" s="113"/>
      <c r="Y376" s="113"/>
      <c r="Z376" s="113"/>
      <c r="AA376" s="113"/>
      <c r="AB376" s="113"/>
      <c r="AC376" s="201"/>
      <c r="AD376" s="113"/>
      <c r="AE376" s="113"/>
      <c r="AF376" s="113"/>
      <c r="AG376" s="113"/>
    </row>
    <row r="377" spans="2:33" x14ac:dyDescent="0.2">
      <c r="B377" s="200"/>
      <c r="C377" s="200"/>
      <c r="D377" s="200"/>
      <c r="E377" s="201"/>
      <c r="F377" s="113"/>
      <c r="G377" s="113"/>
      <c r="H377" s="113"/>
      <c r="I377" s="203"/>
      <c r="J377" s="203"/>
      <c r="K377" s="203"/>
      <c r="L377" s="204"/>
      <c r="M377" s="201"/>
      <c r="N377" s="201"/>
      <c r="O377" s="201"/>
      <c r="P377" s="201"/>
      <c r="Q377" s="113"/>
      <c r="R377" s="113"/>
      <c r="S377" s="113"/>
      <c r="T377" s="113"/>
      <c r="U377" s="201"/>
      <c r="V377" s="113"/>
      <c r="W377" s="113"/>
      <c r="X377" s="113"/>
      <c r="Y377" s="113"/>
      <c r="Z377" s="113"/>
      <c r="AA377" s="113"/>
      <c r="AB377" s="113"/>
      <c r="AC377" s="201"/>
      <c r="AD377" s="113"/>
      <c r="AE377" s="113"/>
      <c r="AF377" s="113"/>
      <c r="AG377" s="113"/>
    </row>
    <row r="378" spans="2:33" x14ac:dyDescent="0.2">
      <c r="B378" s="200"/>
      <c r="C378" s="200"/>
      <c r="D378" s="200"/>
      <c r="E378" s="201"/>
      <c r="F378" s="113"/>
      <c r="G378" s="113"/>
      <c r="H378" s="113"/>
      <c r="I378" s="203"/>
      <c r="J378" s="203"/>
      <c r="K378" s="203"/>
      <c r="L378" s="204"/>
      <c r="M378" s="201"/>
      <c r="N378" s="201"/>
      <c r="O378" s="201"/>
      <c r="P378" s="201"/>
      <c r="Q378" s="113"/>
      <c r="R378" s="113"/>
      <c r="S378" s="113"/>
      <c r="T378" s="113"/>
      <c r="U378" s="201"/>
      <c r="V378" s="113"/>
      <c r="W378" s="113"/>
      <c r="X378" s="113"/>
      <c r="Y378" s="113"/>
      <c r="Z378" s="113"/>
      <c r="AA378" s="113"/>
      <c r="AB378" s="113"/>
      <c r="AC378" s="201"/>
      <c r="AD378" s="113"/>
      <c r="AE378" s="113"/>
      <c r="AF378" s="113"/>
      <c r="AG378" s="113"/>
    </row>
    <row r="379" spans="2:33" x14ac:dyDescent="0.2">
      <c r="B379" s="200"/>
      <c r="C379" s="200"/>
      <c r="D379" s="200"/>
      <c r="E379" s="201"/>
      <c r="F379" s="113"/>
      <c r="G379" s="113"/>
      <c r="H379" s="113"/>
      <c r="I379" s="203"/>
      <c r="J379" s="203"/>
      <c r="K379" s="203"/>
      <c r="L379" s="204"/>
      <c r="M379" s="201"/>
      <c r="N379" s="201"/>
      <c r="O379" s="201"/>
      <c r="P379" s="201"/>
      <c r="Q379" s="113"/>
      <c r="R379" s="113"/>
      <c r="S379" s="113"/>
      <c r="T379" s="113"/>
      <c r="U379" s="201"/>
      <c r="V379" s="113"/>
      <c r="W379" s="113"/>
      <c r="X379" s="113"/>
      <c r="Y379" s="113"/>
      <c r="Z379" s="113"/>
      <c r="AA379" s="113"/>
      <c r="AB379" s="113"/>
      <c r="AC379" s="201"/>
      <c r="AD379" s="113"/>
      <c r="AE379" s="113"/>
      <c r="AF379" s="113"/>
      <c r="AG379" s="113"/>
    </row>
    <row r="380" spans="2:33" x14ac:dyDescent="0.2">
      <c r="B380" s="200"/>
      <c r="C380" s="200"/>
      <c r="D380" s="200"/>
      <c r="E380" s="201"/>
      <c r="F380" s="113"/>
      <c r="G380" s="113"/>
      <c r="H380" s="113"/>
      <c r="I380" s="203"/>
      <c r="J380" s="203"/>
      <c r="K380" s="203"/>
      <c r="L380" s="204"/>
      <c r="M380" s="201"/>
      <c r="N380" s="201"/>
      <c r="O380" s="201"/>
      <c r="P380" s="201"/>
      <c r="Q380" s="113"/>
      <c r="R380" s="113"/>
      <c r="S380" s="113"/>
      <c r="T380" s="113"/>
      <c r="U380" s="201"/>
      <c r="V380" s="113"/>
      <c r="W380" s="113"/>
      <c r="X380" s="113"/>
      <c r="Y380" s="113"/>
      <c r="Z380" s="113"/>
      <c r="AA380" s="113"/>
      <c r="AB380" s="113"/>
      <c r="AC380" s="201"/>
      <c r="AD380" s="113"/>
      <c r="AE380" s="113"/>
      <c r="AF380" s="113"/>
      <c r="AG380" s="113"/>
    </row>
    <row r="381" spans="2:33" x14ac:dyDescent="0.2">
      <c r="B381" s="200"/>
      <c r="C381" s="200"/>
      <c r="D381" s="200"/>
      <c r="E381" s="201"/>
      <c r="F381" s="113"/>
      <c r="G381" s="113"/>
      <c r="H381" s="113"/>
      <c r="I381" s="203"/>
      <c r="J381" s="203"/>
      <c r="K381" s="203"/>
      <c r="L381" s="204"/>
      <c r="M381" s="201"/>
      <c r="N381" s="201"/>
      <c r="O381" s="201"/>
      <c r="P381" s="201"/>
      <c r="Q381" s="113"/>
      <c r="R381" s="113"/>
      <c r="S381" s="113"/>
      <c r="T381" s="113"/>
      <c r="U381" s="201"/>
      <c r="V381" s="113"/>
      <c r="W381" s="113"/>
      <c r="X381" s="113"/>
      <c r="Y381" s="113"/>
      <c r="Z381" s="113"/>
      <c r="AA381" s="113"/>
      <c r="AB381" s="113"/>
      <c r="AC381" s="201"/>
      <c r="AD381" s="113"/>
      <c r="AE381" s="113"/>
      <c r="AF381" s="113"/>
      <c r="AG381" s="113"/>
    </row>
    <row r="382" spans="2:33" x14ac:dyDescent="0.2">
      <c r="B382" s="200"/>
      <c r="C382" s="200"/>
      <c r="D382" s="200"/>
      <c r="E382" s="201"/>
      <c r="F382" s="113"/>
      <c r="G382" s="113"/>
      <c r="H382" s="113"/>
      <c r="I382" s="203"/>
      <c r="J382" s="203"/>
      <c r="K382" s="203"/>
      <c r="L382" s="204"/>
      <c r="M382" s="201"/>
      <c r="N382" s="201"/>
      <c r="O382" s="201"/>
      <c r="P382" s="201"/>
      <c r="Q382" s="113"/>
      <c r="R382" s="113"/>
      <c r="S382" s="113"/>
      <c r="T382" s="113"/>
      <c r="U382" s="201"/>
      <c r="V382" s="113"/>
      <c r="W382" s="113"/>
      <c r="X382" s="113"/>
      <c r="Y382" s="113"/>
      <c r="Z382" s="113"/>
      <c r="AA382" s="113"/>
      <c r="AB382" s="113"/>
      <c r="AC382" s="201"/>
      <c r="AD382" s="113"/>
      <c r="AE382" s="113"/>
      <c r="AF382" s="113"/>
      <c r="AG382" s="113"/>
    </row>
    <row r="383" spans="2:33" x14ac:dyDescent="0.2">
      <c r="B383" s="200"/>
      <c r="C383" s="200"/>
      <c r="D383" s="200"/>
      <c r="E383" s="201"/>
      <c r="F383" s="113"/>
      <c r="G383" s="113"/>
      <c r="H383" s="113"/>
      <c r="I383" s="203"/>
      <c r="J383" s="203"/>
      <c r="K383" s="203"/>
      <c r="L383" s="204"/>
      <c r="M383" s="201"/>
      <c r="N383" s="201"/>
      <c r="O383" s="201"/>
      <c r="P383" s="201"/>
      <c r="Q383" s="113"/>
      <c r="R383" s="113"/>
      <c r="S383" s="113"/>
      <c r="T383" s="113"/>
      <c r="U383" s="201"/>
      <c r="V383" s="113"/>
      <c r="W383" s="113"/>
      <c r="X383" s="113"/>
      <c r="Y383" s="113"/>
      <c r="Z383" s="113"/>
      <c r="AA383" s="113"/>
      <c r="AB383" s="113"/>
      <c r="AC383" s="201"/>
      <c r="AD383" s="113"/>
      <c r="AE383" s="113"/>
      <c r="AF383" s="113"/>
      <c r="AG383" s="113"/>
    </row>
    <row r="384" spans="2:33" x14ac:dyDescent="0.2">
      <c r="B384" s="200"/>
      <c r="C384" s="200"/>
      <c r="D384" s="200"/>
      <c r="E384" s="201"/>
      <c r="F384" s="113"/>
      <c r="G384" s="113"/>
      <c r="H384" s="113"/>
      <c r="I384" s="203"/>
      <c r="J384" s="203"/>
      <c r="K384" s="203"/>
      <c r="L384" s="204"/>
      <c r="M384" s="201"/>
      <c r="N384" s="201"/>
      <c r="O384" s="201"/>
      <c r="P384" s="201"/>
      <c r="Q384" s="113"/>
      <c r="R384" s="113"/>
      <c r="S384" s="113"/>
      <c r="T384" s="113"/>
      <c r="U384" s="201"/>
      <c r="V384" s="113"/>
      <c r="W384" s="113"/>
      <c r="X384" s="113"/>
      <c r="Y384" s="113"/>
      <c r="Z384" s="113"/>
      <c r="AA384" s="113"/>
      <c r="AB384" s="113"/>
      <c r="AC384" s="201"/>
      <c r="AD384" s="113"/>
      <c r="AE384" s="113"/>
      <c r="AF384" s="113"/>
      <c r="AG384" s="113"/>
    </row>
    <row r="385" spans="2:33" x14ac:dyDescent="0.2">
      <c r="B385" s="200"/>
      <c r="C385" s="200"/>
      <c r="D385" s="200"/>
      <c r="E385" s="201"/>
      <c r="F385" s="113"/>
      <c r="G385" s="113"/>
      <c r="H385" s="113"/>
      <c r="I385" s="203"/>
      <c r="J385" s="203"/>
      <c r="K385" s="203"/>
      <c r="L385" s="204"/>
      <c r="M385" s="201"/>
      <c r="N385" s="201"/>
      <c r="O385" s="201"/>
      <c r="P385" s="201"/>
      <c r="Q385" s="113"/>
      <c r="R385" s="113"/>
      <c r="S385" s="113"/>
      <c r="T385" s="113"/>
      <c r="U385" s="201"/>
      <c r="V385" s="113"/>
      <c r="W385" s="113"/>
      <c r="X385" s="113"/>
      <c r="Y385" s="113"/>
      <c r="Z385" s="113"/>
      <c r="AA385" s="113"/>
      <c r="AB385" s="113"/>
      <c r="AC385" s="201"/>
      <c r="AD385" s="113"/>
      <c r="AE385" s="113"/>
      <c r="AF385" s="113"/>
      <c r="AG385" s="113"/>
    </row>
    <row r="386" spans="2:33" x14ac:dyDescent="0.2">
      <c r="B386" s="200"/>
      <c r="C386" s="200"/>
      <c r="D386" s="200"/>
      <c r="E386" s="201"/>
      <c r="F386" s="113"/>
      <c r="G386" s="113"/>
      <c r="H386" s="113"/>
      <c r="I386" s="203"/>
      <c r="J386" s="203"/>
      <c r="K386" s="203"/>
      <c r="L386" s="204"/>
      <c r="M386" s="201"/>
      <c r="N386" s="201"/>
      <c r="O386" s="201"/>
      <c r="P386" s="201"/>
      <c r="Q386" s="113"/>
      <c r="R386" s="113"/>
      <c r="S386" s="113"/>
      <c r="T386" s="113"/>
      <c r="U386" s="201"/>
      <c r="V386" s="113"/>
      <c r="W386" s="113"/>
      <c r="X386" s="113"/>
      <c r="Y386" s="113"/>
      <c r="Z386" s="113"/>
      <c r="AA386" s="113"/>
      <c r="AB386" s="113"/>
      <c r="AC386" s="201"/>
      <c r="AD386" s="113"/>
      <c r="AE386" s="113"/>
      <c r="AF386" s="113"/>
      <c r="AG386" s="113"/>
    </row>
    <row r="387" spans="2:33" x14ac:dyDescent="0.2">
      <c r="B387" s="200"/>
      <c r="C387" s="200"/>
      <c r="D387" s="200"/>
      <c r="E387" s="201"/>
      <c r="F387" s="113"/>
      <c r="G387" s="113"/>
      <c r="H387" s="113"/>
      <c r="I387" s="203"/>
      <c r="J387" s="203"/>
      <c r="K387" s="203"/>
      <c r="L387" s="204"/>
      <c r="M387" s="201"/>
      <c r="N387" s="201"/>
      <c r="O387" s="201"/>
      <c r="P387" s="201"/>
      <c r="Q387" s="113"/>
      <c r="R387" s="113"/>
      <c r="S387" s="113"/>
      <c r="T387" s="113"/>
      <c r="U387" s="201"/>
      <c r="V387" s="113"/>
      <c r="W387" s="113"/>
      <c r="X387" s="113"/>
      <c r="Y387" s="113"/>
      <c r="Z387" s="113"/>
      <c r="AA387" s="113"/>
      <c r="AB387" s="113"/>
      <c r="AC387" s="201"/>
      <c r="AD387" s="113"/>
      <c r="AE387" s="113"/>
      <c r="AF387" s="113"/>
      <c r="AG387" s="113"/>
    </row>
    <row r="388" spans="2:33" x14ac:dyDescent="0.2">
      <c r="B388" s="200"/>
      <c r="C388" s="200"/>
      <c r="D388" s="200"/>
      <c r="E388" s="201"/>
      <c r="F388" s="113"/>
      <c r="G388" s="113"/>
      <c r="H388" s="113"/>
      <c r="I388" s="203"/>
      <c r="J388" s="203"/>
      <c r="K388" s="203"/>
      <c r="L388" s="204"/>
      <c r="M388" s="201"/>
      <c r="N388" s="201"/>
      <c r="O388" s="201"/>
      <c r="P388" s="201"/>
      <c r="Q388" s="113"/>
      <c r="R388" s="113"/>
      <c r="S388" s="113"/>
      <c r="T388" s="113"/>
      <c r="U388" s="201"/>
      <c r="V388" s="113"/>
      <c r="W388" s="113"/>
      <c r="X388" s="113"/>
      <c r="Y388" s="113"/>
      <c r="Z388" s="113"/>
      <c r="AA388" s="113"/>
      <c r="AB388" s="113"/>
      <c r="AC388" s="201"/>
      <c r="AD388" s="113"/>
      <c r="AE388" s="113"/>
      <c r="AF388" s="113"/>
      <c r="AG388" s="113"/>
    </row>
    <row r="389" spans="2:33" x14ac:dyDescent="0.2">
      <c r="B389" s="200"/>
      <c r="C389" s="200"/>
      <c r="D389" s="200"/>
      <c r="E389" s="201"/>
      <c r="F389" s="113"/>
      <c r="G389" s="113"/>
      <c r="H389" s="113"/>
      <c r="I389" s="203"/>
      <c r="J389" s="203"/>
      <c r="K389" s="203"/>
      <c r="L389" s="204"/>
      <c r="M389" s="201"/>
      <c r="N389" s="201"/>
      <c r="O389" s="201"/>
      <c r="P389" s="201"/>
      <c r="Q389" s="113"/>
      <c r="R389" s="113"/>
      <c r="S389" s="113"/>
      <c r="T389" s="113"/>
      <c r="U389" s="201"/>
      <c r="V389" s="113"/>
      <c r="W389" s="113"/>
      <c r="X389" s="113"/>
      <c r="Y389" s="113"/>
      <c r="Z389" s="113"/>
      <c r="AA389" s="113"/>
      <c r="AB389" s="113"/>
      <c r="AC389" s="201"/>
      <c r="AD389" s="113"/>
      <c r="AE389" s="113"/>
      <c r="AF389" s="113"/>
      <c r="AG389" s="113"/>
    </row>
    <row r="390" spans="2:33" x14ac:dyDescent="0.2">
      <c r="B390" s="200"/>
      <c r="C390" s="200"/>
      <c r="D390" s="200"/>
      <c r="E390" s="201"/>
      <c r="F390" s="113"/>
      <c r="G390" s="113"/>
      <c r="H390" s="113"/>
      <c r="I390" s="203"/>
      <c r="J390" s="203"/>
      <c r="K390" s="203"/>
      <c r="L390" s="204"/>
      <c r="M390" s="201"/>
      <c r="N390" s="201"/>
      <c r="O390" s="201"/>
      <c r="P390" s="201"/>
      <c r="Q390" s="113"/>
      <c r="R390" s="113"/>
      <c r="S390" s="113"/>
      <c r="T390" s="113"/>
      <c r="U390" s="201"/>
      <c r="V390" s="113"/>
      <c r="W390" s="113"/>
      <c r="X390" s="113"/>
      <c r="Y390" s="113"/>
      <c r="Z390" s="113"/>
      <c r="AA390" s="113"/>
      <c r="AB390" s="113"/>
      <c r="AC390" s="201"/>
      <c r="AD390" s="113"/>
      <c r="AE390" s="113"/>
      <c r="AF390" s="113"/>
      <c r="AG390" s="113"/>
    </row>
    <row r="391" spans="2:33" x14ac:dyDescent="0.2">
      <c r="B391" s="200"/>
      <c r="C391" s="200"/>
      <c r="D391" s="200"/>
      <c r="E391" s="201"/>
      <c r="F391" s="113"/>
      <c r="G391" s="113"/>
      <c r="H391" s="113"/>
      <c r="I391" s="203"/>
      <c r="J391" s="203"/>
      <c r="K391" s="203"/>
      <c r="L391" s="204"/>
      <c r="M391" s="201"/>
      <c r="N391" s="201"/>
      <c r="O391" s="201"/>
      <c r="P391" s="201"/>
      <c r="Q391" s="113"/>
      <c r="R391" s="113"/>
      <c r="S391" s="113"/>
      <c r="T391" s="113"/>
      <c r="U391" s="201"/>
      <c r="V391" s="113"/>
      <c r="W391" s="113"/>
      <c r="X391" s="113"/>
      <c r="Y391" s="113"/>
      <c r="Z391" s="113"/>
      <c r="AA391" s="113"/>
      <c r="AB391" s="113"/>
      <c r="AC391" s="201"/>
      <c r="AD391" s="113"/>
      <c r="AE391" s="113"/>
      <c r="AF391" s="113"/>
      <c r="AG391" s="113"/>
    </row>
    <row r="392" spans="2:33" x14ac:dyDescent="0.2">
      <c r="B392" s="200"/>
      <c r="C392" s="200"/>
      <c r="D392" s="200"/>
      <c r="E392" s="201"/>
      <c r="F392" s="113"/>
      <c r="G392" s="113"/>
      <c r="H392" s="113"/>
      <c r="I392" s="203"/>
      <c r="J392" s="203"/>
      <c r="K392" s="203"/>
      <c r="L392" s="204"/>
      <c r="M392" s="201"/>
      <c r="N392" s="201"/>
      <c r="O392" s="201"/>
      <c r="P392" s="201"/>
      <c r="Q392" s="113"/>
      <c r="R392" s="113"/>
      <c r="S392" s="113"/>
      <c r="T392" s="113"/>
      <c r="U392" s="201"/>
      <c r="V392" s="113"/>
      <c r="W392" s="113"/>
      <c r="X392" s="113"/>
      <c r="Y392" s="113"/>
      <c r="Z392" s="113"/>
      <c r="AA392" s="113"/>
      <c r="AB392" s="113"/>
      <c r="AC392" s="201"/>
      <c r="AD392" s="113"/>
      <c r="AE392" s="113"/>
      <c r="AF392" s="113"/>
      <c r="AG392" s="113"/>
    </row>
    <row r="393" spans="2:33" x14ac:dyDescent="0.2">
      <c r="B393" s="200"/>
      <c r="C393" s="200"/>
      <c r="D393" s="200"/>
      <c r="E393" s="201"/>
      <c r="F393" s="113"/>
      <c r="G393" s="113"/>
      <c r="H393" s="113"/>
      <c r="I393" s="203"/>
      <c r="J393" s="203"/>
      <c r="K393" s="203"/>
      <c r="L393" s="204"/>
      <c r="M393" s="201"/>
      <c r="N393" s="201"/>
      <c r="O393" s="201"/>
      <c r="P393" s="201"/>
      <c r="Q393" s="113"/>
      <c r="R393" s="113"/>
      <c r="S393" s="113"/>
      <c r="T393" s="113"/>
      <c r="U393" s="201"/>
      <c r="V393" s="113"/>
      <c r="W393" s="113"/>
      <c r="X393" s="113"/>
      <c r="Y393" s="113"/>
      <c r="Z393" s="113"/>
      <c r="AA393" s="113"/>
      <c r="AB393" s="113"/>
      <c r="AC393" s="201"/>
      <c r="AD393" s="113"/>
      <c r="AE393" s="113"/>
      <c r="AF393" s="113"/>
      <c r="AG393" s="113"/>
    </row>
    <row r="394" spans="2:33" x14ac:dyDescent="0.2">
      <c r="B394" s="200"/>
      <c r="C394" s="200"/>
      <c r="D394" s="200"/>
      <c r="E394" s="201"/>
      <c r="F394" s="113"/>
      <c r="G394" s="113"/>
      <c r="H394" s="113"/>
      <c r="I394" s="203"/>
      <c r="J394" s="203"/>
      <c r="K394" s="203"/>
      <c r="L394" s="204"/>
      <c r="M394" s="201"/>
      <c r="N394" s="201"/>
      <c r="O394" s="201"/>
      <c r="P394" s="201"/>
      <c r="Q394" s="113"/>
      <c r="R394" s="113"/>
      <c r="S394" s="113"/>
      <c r="T394" s="113"/>
      <c r="U394" s="201"/>
      <c r="V394" s="113"/>
      <c r="W394" s="113"/>
      <c r="X394" s="113"/>
      <c r="Y394" s="113"/>
      <c r="Z394" s="113"/>
      <c r="AA394" s="113"/>
      <c r="AB394" s="113"/>
      <c r="AC394" s="201"/>
      <c r="AD394" s="113"/>
      <c r="AE394" s="113"/>
      <c r="AF394" s="113"/>
      <c r="AG394" s="113"/>
    </row>
    <row r="395" spans="2:33" x14ac:dyDescent="0.2">
      <c r="B395" s="200"/>
      <c r="C395" s="200"/>
      <c r="D395" s="200"/>
      <c r="E395" s="201"/>
      <c r="F395" s="113"/>
      <c r="G395" s="113"/>
      <c r="H395" s="113"/>
      <c r="I395" s="203"/>
      <c r="J395" s="203"/>
      <c r="K395" s="203"/>
      <c r="L395" s="204"/>
      <c r="M395" s="201"/>
      <c r="N395" s="201"/>
      <c r="O395" s="201"/>
      <c r="P395" s="201"/>
      <c r="Q395" s="113"/>
      <c r="R395" s="113"/>
      <c r="S395" s="113"/>
      <c r="T395" s="113"/>
      <c r="U395" s="201"/>
      <c r="V395" s="113"/>
      <c r="W395" s="113"/>
      <c r="X395" s="113"/>
      <c r="Y395" s="113"/>
      <c r="Z395" s="113"/>
      <c r="AA395" s="113"/>
      <c r="AB395" s="113"/>
      <c r="AC395" s="201"/>
      <c r="AD395" s="113"/>
      <c r="AE395" s="113"/>
      <c r="AF395" s="113"/>
      <c r="AG395" s="113"/>
    </row>
    <row r="396" spans="2:33" x14ac:dyDescent="0.2">
      <c r="B396" s="200"/>
      <c r="C396" s="200"/>
      <c r="D396" s="200"/>
      <c r="E396" s="201"/>
      <c r="F396" s="113"/>
      <c r="G396" s="113"/>
      <c r="H396" s="113"/>
      <c r="I396" s="203"/>
      <c r="J396" s="203"/>
      <c r="K396" s="203"/>
      <c r="L396" s="204"/>
      <c r="M396" s="201"/>
      <c r="N396" s="201"/>
      <c r="O396" s="201"/>
      <c r="P396" s="201"/>
      <c r="Q396" s="113"/>
      <c r="R396" s="113"/>
      <c r="S396" s="113"/>
      <c r="T396" s="113"/>
      <c r="U396" s="201"/>
      <c r="V396" s="113"/>
      <c r="W396" s="113"/>
      <c r="X396" s="113"/>
      <c r="Y396" s="113"/>
      <c r="Z396" s="113"/>
      <c r="AA396" s="113"/>
      <c r="AB396" s="113"/>
      <c r="AC396" s="201"/>
      <c r="AD396" s="113"/>
      <c r="AE396" s="113"/>
      <c r="AF396" s="113"/>
      <c r="AG396" s="113"/>
    </row>
    <row r="397" spans="2:33" x14ac:dyDescent="0.2">
      <c r="B397" s="200"/>
      <c r="C397" s="200"/>
      <c r="D397" s="200"/>
      <c r="E397" s="201"/>
      <c r="F397" s="113"/>
      <c r="G397" s="113"/>
      <c r="H397" s="113"/>
      <c r="I397" s="203"/>
      <c r="J397" s="203"/>
      <c r="K397" s="203"/>
      <c r="L397" s="204"/>
      <c r="M397" s="201"/>
      <c r="N397" s="201"/>
      <c r="O397" s="201"/>
      <c r="P397" s="201"/>
      <c r="Q397" s="113"/>
      <c r="R397" s="113"/>
      <c r="S397" s="113"/>
      <c r="T397" s="113"/>
      <c r="U397" s="201"/>
      <c r="V397" s="113"/>
      <c r="W397" s="113"/>
      <c r="X397" s="113"/>
      <c r="Y397" s="113"/>
      <c r="Z397" s="113"/>
      <c r="AA397" s="113"/>
      <c r="AB397" s="113"/>
      <c r="AC397" s="201"/>
      <c r="AD397" s="113"/>
      <c r="AE397" s="113"/>
      <c r="AF397" s="113"/>
      <c r="AG397" s="113"/>
    </row>
    <row r="398" spans="2:33" x14ac:dyDescent="0.2">
      <c r="B398" s="200"/>
      <c r="C398" s="200"/>
      <c r="D398" s="200"/>
      <c r="E398" s="201"/>
      <c r="F398" s="113"/>
      <c r="G398" s="113"/>
      <c r="H398" s="113"/>
      <c r="I398" s="203"/>
      <c r="J398" s="203"/>
      <c r="K398" s="203"/>
      <c r="L398" s="204"/>
      <c r="M398" s="201"/>
      <c r="N398" s="201"/>
      <c r="O398" s="201"/>
      <c r="P398" s="201"/>
      <c r="Q398" s="113"/>
      <c r="R398" s="113"/>
      <c r="S398" s="113"/>
      <c r="T398" s="113"/>
      <c r="U398" s="201"/>
      <c r="V398" s="113"/>
      <c r="W398" s="113"/>
      <c r="X398" s="113"/>
      <c r="Y398" s="113"/>
      <c r="Z398" s="113"/>
      <c r="AA398" s="113"/>
      <c r="AB398" s="113"/>
      <c r="AC398" s="201"/>
      <c r="AD398" s="113"/>
      <c r="AE398" s="113"/>
      <c r="AF398" s="113"/>
      <c r="AG398" s="113"/>
    </row>
    <row r="399" spans="2:33" x14ac:dyDescent="0.2">
      <c r="B399" s="200"/>
      <c r="C399" s="200"/>
      <c r="D399" s="200"/>
      <c r="E399" s="201"/>
      <c r="F399" s="113"/>
      <c r="G399" s="113"/>
      <c r="H399" s="113"/>
      <c r="I399" s="203"/>
      <c r="J399" s="203"/>
      <c r="K399" s="203"/>
      <c r="L399" s="204"/>
      <c r="M399" s="201"/>
      <c r="N399" s="201"/>
      <c r="O399" s="201"/>
      <c r="P399" s="201"/>
      <c r="Q399" s="113"/>
      <c r="R399" s="113"/>
      <c r="S399" s="113"/>
      <c r="T399" s="113"/>
      <c r="U399" s="201"/>
      <c r="V399" s="113"/>
      <c r="W399" s="113"/>
      <c r="X399" s="113"/>
      <c r="Y399" s="113"/>
      <c r="Z399" s="113"/>
      <c r="AA399" s="113"/>
      <c r="AB399" s="113"/>
      <c r="AC399" s="201"/>
      <c r="AD399" s="113"/>
      <c r="AE399" s="113"/>
      <c r="AF399" s="113"/>
      <c r="AG399" s="113"/>
    </row>
    <row r="400" spans="2:33" x14ac:dyDescent="0.2">
      <c r="B400" s="200"/>
      <c r="C400" s="200"/>
      <c r="D400" s="200"/>
      <c r="E400" s="201"/>
      <c r="F400" s="113"/>
      <c r="G400" s="113"/>
      <c r="H400" s="113"/>
      <c r="I400" s="203"/>
      <c r="J400" s="203"/>
      <c r="K400" s="203"/>
      <c r="L400" s="204"/>
      <c r="M400" s="201"/>
      <c r="N400" s="201"/>
      <c r="O400" s="201"/>
      <c r="P400" s="201"/>
      <c r="Q400" s="113"/>
      <c r="R400" s="113"/>
      <c r="S400" s="113"/>
      <c r="T400" s="113"/>
      <c r="U400" s="201"/>
      <c r="V400" s="113"/>
      <c r="W400" s="113"/>
      <c r="X400" s="113"/>
      <c r="Y400" s="113"/>
      <c r="Z400" s="113"/>
      <c r="AA400" s="113"/>
      <c r="AB400" s="113"/>
      <c r="AC400" s="201"/>
      <c r="AD400" s="113"/>
      <c r="AE400" s="113"/>
      <c r="AF400" s="113"/>
      <c r="AG400" s="113"/>
    </row>
    <row r="401" spans="2:33" x14ac:dyDescent="0.2">
      <c r="B401" s="200"/>
      <c r="C401" s="200"/>
      <c r="D401" s="200"/>
      <c r="E401" s="201"/>
      <c r="F401" s="113"/>
      <c r="G401" s="113"/>
      <c r="H401" s="113"/>
      <c r="I401" s="203"/>
      <c r="J401" s="203"/>
      <c r="K401" s="203"/>
      <c r="L401" s="204"/>
      <c r="M401" s="201"/>
      <c r="N401" s="201"/>
      <c r="O401" s="201"/>
      <c r="P401" s="201"/>
      <c r="Q401" s="113"/>
      <c r="R401" s="113"/>
      <c r="S401" s="113"/>
      <c r="T401" s="113"/>
      <c r="U401" s="201"/>
      <c r="V401" s="113"/>
      <c r="W401" s="113"/>
      <c r="X401" s="113"/>
      <c r="Y401" s="113"/>
      <c r="Z401" s="113"/>
      <c r="AA401" s="113"/>
      <c r="AB401" s="113"/>
      <c r="AC401" s="201"/>
      <c r="AD401" s="113"/>
      <c r="AE401" s="113"/>
      <c r="AF401" s="113"/>
      <c r="AG401" s="113"/>
    </row>
    <row r="402" spans="2:33" x14ac:dyDescent="0.2">
      <c r="B402" s="200"/>
      <c r="C402" s="200"/>
      <c r="D402" s="200"/>
      <c r="E402" s="201"/>
      <c r="F402" s="113"/>
      <c r="G402" s="113"/>
      <c r="H402" s="113"/>
      <c r="I402" s="203"/>
      <c r="J402" s="203"/>
      <c r="K402" s="203"/>
      <c r="L402" s="204"/>
      <c r="M402" s="201"/>
      <c r="N402" s="201"/>
      <c r="O402" s="201"/>
      <c r="P402" s="201"/>
      <c r="Q402" s="113"/>
      <c r="R402" s="113"/>
      <c r="S402" s="113"/>
      <c r="T402" s="113"/>
      <c r="U402" s="201"/>
      <c r="V402" s="113"/>
      <c r="W402" s="113"/>
      <c r="X402" s="113"/>
      <c r="Y402" s="113"/>
      <c r="Z402" s="113"/>
      <c r="AA402" s="113"/>
      <c r="AB402" s="113"/>
      <c r="AC402" s="201"/>
      <c r="AD402" s="113"/>
      <c r="AE402" s="113"/>
      <c r="AF402" s="113"/>
      <c r="AG402" s="113"/>
    </row>
    <row r="403" spans="2:33" x14ac:dyDescent="0.2">
      <c r="B403" s="200"/>
      <c r="C403" s="200"/>
      <c r="D403" s="200"/>
      <c r="E403" s="201"/>
      <c r="F403" s="113"/>
      <c r="G403" s="113"/>
      <c r="H403" s="113"/>
      <c r="I403" s="203"/>
      <c r="J403" s="203"/>
      <c r="K403" s="203"/>
      <c r="L403" s="204"/>
      <c r="M403" s="201"/>
      <c r="N403" s="201"/>
      <c r="O403" s="201"/>
      <c r="P403" s="201"/>
      <c r="Q403" s="113"/>
      <c r="R403" s="113"/>
      <c r="S403" s="113"/>
      <c r="T403" s="113"/>
      <c r="U403" s="201"/>
      <c r="V403" s="113"/>
      <c r="W403" s="113"/>
      <c r="X403" s="113"/>
      <c r="Y403" s="113"/>
      <c r="Z403" s="113"/>
      <c r="AA403" s="113"/>
      <c r="AB403" s="113"/>
      <c r="AC403" s="201"/>
      <c r="AD403" s="113"/>
      <c r="AE403" s="113"/>
      <c r="AF403" s="113"/>
      <c r="AG403" s="113"/>
    </row>
    <row r="404" spans="2:33" x14ac:dyDescent="0.2">
      <c r="B404" s="200"/>
      <c r="C404" s="200"/>
      <c r="D404" s="200"/>
      <c r="E404" s="201"/>
      <c r="F404" s="113"/>
      <c r="G404" s="113"/>
      <c r="H404" s="113"/>
      <c r="I404" s="203"/>
      <c r="J404" s="203"/>
      <c r="K404" s="203"/>
      <c r="L404" s="204"/>
      <c r="M404" s="201"/>
      <c r="N404" s="201"/>
      <c r="O404" s="201"/>
      <c r="P404" s="201"/>
      <c r="Q404" s="113"/>
      <c r="R404" s="113"/>
      <c r="S404" s="113"/>
      <c r="T404" s="113"/>
      <c r="U404" s="201"/>
      <c r="V404" s="113"/>
      <c r="W404" s="113"/>
      <c r="X404" s="113"/>
      <c r="Y404" s="113"/>
      <c r="Z404" s="113"/>
      <c r="AA404" s="113"/>
      <c r="AB404" s="113"/>
      <c r="AC404" s="201"/>
      <c r="AD404" s="113"/>
      <c r="AE404" s="113"/>
      <c r="AF404" s="113"/>
      <c r="AG404" s="113"/>
    </row>
    <row r="405" spans="2:33" x14ac:dyDescent="0.2">
      <c r="B405" s="200"/>
      <c r="C405" s="200"/>
      <c r="D405" s="200"/>
      <c r="E405" s="201"/>
      <c r="F405" s="113"/>
      <c r="G405" s="113"/>
      <c r="H405" s="113"/>
      <c r="I405" s="203"/>
      <c r="J405" s="203"/>
      <c r="K405" s="203"/>
      <c r="L405" s="204"/>
      <c r="M405" s="201"/>
      <c r="N405" s="201"/>
      <c r="O405" s="201"/>
      <c r="P405" s="201"/>
      <c r="Q405" s="113"/>
      <c r="R405" s="113"/>
      <c r="S405" s="113"/>
      <c r="T405" s="113"/>
      <c r="U405" s="201"/>
      <c r="V405" s="113"/>
      <c r="W405" s="113"/>
      <c r="X405" s="113"/>
      <c r="Y405" s="113"/>
      <c r="Z405" s="113"/>
      <c r="AA405" s="113"/>
      <c r="AB405" s="113"/>
      <c r="AC405" s="201"/>
      <c r="AD405" s="113"/>
      <c r="AE405" s="113"/>
      <c r="AF405" s="113"/>
      <c r="AG405" s="113"/>
    </row>
    <row r="406" spans="2:33" x14ac:dyDescent="0.2">
      <c r="B406" s="200"/>
      <c r="C406" s="200"/>
      <c r="D406" s="200"/>
      <c r="E406" s="201"/>
      <c r="F406" s="113"/>
      <c r="G406" s="113"/>
      <c r="H406" s="113"/>
      <c r="I406" s="203"/>
      <c r="J406" s="203"/>
      <c r="K406" s="203"/>
      <c r="L406" s="204"/>
      <c r="M406" s="201"/>
      <c r="N406" s="201"/>
      <c r="O406" s="201"/>
      <c r="P406" s="201"/>
      <c r="Q406" s="113"/>
      <c r="R406" s="113"/>
      <c r="S406" s="113"/>
      <c r="T406" s="113"/>
      <c r="U406" s="201"/>
      <c r="V406" s="113"/>
      <c r="W406" s="113"/>
      <c r="X406" s="113"/>
      <c r="Y406" s="113"/>
      <c r="Z406" s="113"/>
      <c r="AA406" s="113"/>
      <c r="AB406" s="113"/>
      <c r="AC406" s="201"/>
      <c r="AD406" s="113"/>
      <c r="AE406" s="113"/>
      <c r="AF406" s="113"/>
      <c r="AG406" s="113"/>
    </row>
    <row r="407" spans="2:33" x14ac:dyDescent="0.2">
      <c r="B407" s="200"/>
      <c r="C407" s="200"/>
      <c r="D407" s="200"/>
      <c r="E407" s="201"/>
      <c r="F407" s="113"/>
      <c r="G407" s="113"/>
      <c r="H407" s="113"/>
      <c r="I407" s="203"/>
      <c r="J407" s="203"/>
      <c r="K407" s="203"/>
      <c r="L407" s="204"/>
      <c r="M407" s="201"/>
      <c r="N407" s="201"/>
      <c r="O407" s="201"/>
      <c r="P407" s="201"/>
      <c r="Q407" s="113"/>
      <c r="R407" s="113"/>
      <c r="S407" s="113"/>
      <c r="T407" s="113"/>
      <c r="U407" s="201"/>
      <c r="V407" s="113"/>
      <c r="W407" s="113"/>
      <c r="X407" s="113"/>
      <c r="Y407" s="113"/>
      <c r="Z407" s="113"/>
      <c r="AA407" s="113"/>
      <c r="AB407" s="113"/>
      <c r="AC407" s="201"/>
      <c r="AD407" s="113"/>
      <c r="AE407" s="113"/>
      <c r="AF407" s="113"/>
      <c r="AG407" s="113"/>
    </row>
    <row r="408" spans="2:33" x14ac:dyDescent="0.2">
      <c r="B408" s="200"/>
      <c r="C408" s="200"/>
      <c r="D408" s="200"/>
      <c r="E408" s="201"/>
      <c r="F408" s="113"/>
      <c r="G408" s="113"/>
      <c r="H408" s="113"/>
      <c r="I408" s="203"/>
      <c r="J408" s="203"/>
      <c r="K408" s="203"/>
      <c r="L408" s="204"/>
      <c r="M408" s="201"/>
      <c r="N408" s="201"/>
      <c r="O408" s="201"/>
      <c r="P408" s="201"/>
      <c r="Q408" s="113"/>
      <c r="R408" s="113"/>
      <c r="S408" s="113"/>
      <c r="T408" s="113"/>
      <c r="U408" s="201"/>
      <c r="V408" s="113"/>
      <c r="W408" s="113"/>
      <c r="X408" s="113"/>
      <c r="Y408" s="113"/>
      <c r="Z408" s="113"/>
      <c r="AA408" s="113"/>
      <c r="AB408" s="113"/>
      <c r="AC408" s="201"/>
      <c r="AD408" s="113"/>
      <c r="AE408" s="113"/>
      <c r="AF408" s="113"/>
      <c r="AG408" s="113"/>
    </row>
    <row r="409" spans="2:33" x14ac:dyDescent="0.2">
      <c r="B409" s="200"/>
      <c r="C409" s="200"/>
      <c r="D409" s="200"/>
      <c r="E409" s="201"/>
      <c r="F409" s="113"/>
      <c r="G409" s="113"/>
      <c r="H409" s="113"/>
      <c r="I409" s="203"/>
      <c r="J409" s="203"/>
      <c r="K409" s="203"/>
      <c r="L409" s="204"/>
      <c r="M409" s="201"/>
      <c r="N409" s="201"/>
      <c r="O409" s="201"/>
      <c r="P409" s="201"/>
      <c r="Q409" s="113"/>
      <c r="R409" s="113"/>
      <c r="S409" s="113"/>
      <c r="T409" s="113"/>
      <c r="U409" s="201"/>
      <c r="V409" s="113"/>
      <c r="W409" s="113"/>
      <c r="X409" s="113"/>
      <c r="Y409" s="113"/>
      <c r="Z409" s="113"/>
      <c r="AA409" s="113"/>
      <c r="AB409" s="113"/>
      <c r="AC409" s="201"/>
      <c r="AD409" s="113"/>
      <c r="AE409" s="113"/>
      <c r="AF409" s="113"/>
      <c r="AG409" s="113"/>
    </row>
    <row r="410" spans="2:33" x14ac:dyDescent="0.2">
      <c r="B410" s="200"/>
      <c r="C410" s="200"/>
      <c r="D410" s="200"/>
      <c r="E410" s="201"/>
      <c r="F410" s="113"/>
      <c r="G410" s="113"/>
      <c r="H410" s="113"/>
      <c r="I410" s="203"/>
      <c r="J410" s="203"/>
      <c r="K410" s="203"/>
      <c r="L410" s="204"/>
      <c r="M410" s="201"/>
      <c r="N410" s="201"/>
      <c r="O410" s="201"/>
      <c r="P410" s="201"/>
      <c r="Q410" s="113"/>
      <c r="R410" s="113"/>
      <c r="S410" s="113"/>
      <c r="T410" s="113"/>
      <c r="U410" s="201"/>
      <c r="V410" s="113"/>
      <c r="W410" s="113"/>
      <c r="X410" s="113"/>
      <c r="Y410" s="113"/>
      <c r="Z410" s="113"/>
      <c r="AA410" s="113"/>
      <c r="AB410" s="113"/>
      <c r="AC410" s="201"/>
      <c r="AD410" s="113"/>
      <c r="AE410" s="113"/>
      <c r="AF410" s="113"/>
      <c r="AG410" s="113"/>
    </row>
    <row r="411" spans="2:33" x14ac:dyDescent="0.2">
      <c r="B411" s="200"/>
      <c r="C411" s="200"/>
      <c r="D411" s="200"/>
      <c r="E411" s="201"/>
      <c r="F411" s="113"/>
      <c r="G411" s="113"/>
      <c r="H411" s="113"/>
      <c r="I411" s="203"/>
      <c r="J411" s="203"/>
      <c r="K411" s="203"/>
      <c r="L411" s="204"/>
      <c r="M411" s="201"/>
      <c r="N411" s="201"/>
      <c r="O411" s="201"/>
      <c r="P411" s="201"/>
      <c r="Q411" s="113"/>
      <c r="R411" s="113"/>
      <c r="S411" s="113"/>
      <c r="T411" s="113"/>
      <c r="U411" s="201"/>
      <c r="V411" s="113"/>
      <c r="W411" s="113"/>
      <c r="X411" s="113"/>
      <c r="Y411" s="113"/>
      <c r="Z411" s="113"/>
      <c r="AA411" s="113"/>
      <c r="AB411" s="113"/>
      <c r="AC411" s="201"/>
      <c r="AD411" s="113"/>
      <c r="AE411" s="113"/>
      <c r="AF411" s="113"/>
      <c r="AG411" s="113"/>
    </row>
    <row r="412" spans="2:33" x14ac:dyDescent="0.2">
      <c r="B412" s="200"/>
      <c r="C412" s="200"/>
      <c r="D412" s="200"/>
      <c r="E412" s="201"/>
      <c r="F412" s="113"/>
      <c r="G412" s="113"/>
      <c r="H412" s="113"/>
      <c r="I412" s="203"/>
      <c r="J412" s="203"/>
      <c r="K412" s="203"/>
      <c r="L412" s="204"/>
      <c r="M412" s="201"/>
      <c r="N412" s="201"/>
      <c r="O412" s="201"/>
      <c r="P412" s="201"/>
      <c r="Q412" s="113"/>
      <c r="R412" s="113"/>
      <c r="S412" s="113"/>
      <c r="T412" s="113"/>
      <c r="U412" s="201"/>
      <c r="V412" s="113"/>
      <c r="W412" s="113"/>
      <c r="X412" s="113"/>
      <c r="Y412" s="113"/>
      <c r="Z412" s="113"/>
      <c r="AA412" s="113"/>
      <c r="AB412" s="113"/>
      <c r="AC412" s="201"/>
      <c r="AD412" s="113"/>
      <c r="AE412" s="113"/>
      <c r="AF412" s="113"/>
      <c r="AG412" s="113"/>
    </row>
    <row r="413" spans="2:33" x14ac:dyDescent="0.2">
      <c r="B413" s="200"/>
      <c r="C413" s="200"/>
      <c r="D413" s="200"/>
      <c r="E413" s="201"/>
      <c r="F413" s="113"/>
      <c r="G413" s="113"/>
      <c r="H413" s="113"/>
      <c r="I413" s="203"/>
      <c r="J413" s="203"/>
      <c r="K413" s="203"/>
      <c r="L413" s="204"/>
      <c r="M413" s="201"/>
      <c r="N413" s="201"/>
      <c r="O413" s="201"/>
      <c r="P413" s="201"/>
      <c r="Q413" s="113"/>
      <c r="R413" s="113"/>
      <c r="S413" s="113"/>
      <c r="T413" s="113"/>
      <c r="U413" s="201"/>
      <c r="V413" s="113"/>
      <c r="W413" s="113"/>
      <c r="X413" s="113"/>
      <c r="Y413" s="113"/>
      <c r="Z413" s="113"/>
      <c r="AA413" s="113"/>
      <c r="AB413" s="113"/>
      <c r="AC413" s="201"/>
      <c r="AD413" s="113"/>
      <c r="AE413" s="113"/>
      <c r="AF413" s="113"/>
      <c r="AG413" s="113"/>
    </row>
    <row r="414" spans="2:33" x14ac:dyDescent="0.2">
      <c r="B414" s="200"/>
      <c r="C414" s="200"/>
      <c r="D414" s="200"/>
      <c r="E414" s="201"/>
      <c r="F414" s="113"/>
      <c r="G414" s="113"/>
      <c r="H414" s="113"/>
      <c r="I414" s="203"/>
      <c r="J414" s="203"/>
      <c r="K414" s="203"/>
      <c r="L414" s="204"/>
      <c r="M414" s="201"/>
      <c r="N414" s="201"/>
      <c r="O414" s="201"/>
      <c r="P414" s="201"/>
      <c r="Q414" s="113"/>
      <c r="R414" s="113"/>
      <c r="S414" s="113"/>
      <c r="T414" s="113"/>
      <c r="U414" s="201"/>
      <c r="V414" s="113"/>
      <c r="W414" s="113"/>
      <c r="X414" s="113"/>
      <c r="Y414" s="113"/>
      <c r="Z414" s="113"/>
      <c r="AA414" s="113"/>
      <c r="AB414" s="113"/>
      <c r="AC414" s="201"/>
      <c r="AD414" s="113"/>
      <c r="AE414" s="113"/>
      <c r="AF414" s="113"/>
      <c r="AG414" s="113"/>
    </row>
    <row r="415" spans="2:33" x14ac:dyDescent="0.2">
      <c r="B415" s="200"/>
      <c r="C415" s="200"/>
      <c r="D415" s="200"/>
      <c r="E415" s="201"/>
      <c r="F415" s="113"/>
      <c r="G415" s="113"/>
      <c r="H415" s="113"/>
      <c r="I415" s="203"/>
      <c r="J415" s="203"/>
      <c r="K415" s="203"/>
      <c r="L415" s="204"/>
      <c r="M415" s="201"/>
      <c r="N415" s="201"/>
      <c r="O415" s="201"/>
      <c r="P415" s="201"/>
      <c r="Q415" s="113"/>
      <c r="R415" s="113"/>
      <c r="S415" s="113"/>
      <c r="T415" s="113"/>
      <c r="U415" s="201"/>
      <c r="V415" s="113"/>
      <c r="W415" s="113"/>
      <c r="X415" s="113"/>
      <c r="Y415" s="113"/>
      <c r="Z415" s="113"/>
      <c r="AA415" s="113"/>
      <c r="AB415" s="113"/>
      <c r="AC415" s="201"/>
      <c r="AD415" s="113"/>
      <c r="AE415" s="113"/>
      <c r="AF415" s="113"/>
      <c r="AG415" s="113"/>
    </row>
    <row r="416" spans="2:33" x14ac:dyDescent="0.2">
      <c r="B416" s="200"/>
      <c r="C416" s="200"/>
      <c r="D416" s="200"/>
      <c r="E416" s="201"/>
      <c r="F416" s="113"/>
      <c r="G416" s="113"/>
      <c r="H416" s="113"/>
      <c r="I416" s="203"/>
      <c r="J416" s="203"/>
      <c r="K416" s="203"/>
      <c r="L416" s="204"/>
      <c r="M416" s="201"/>
      <c r="N416" s="201"/>
      <c r="O416" s="201"/>
      <c r="P416" s="201"/>
      <c r="Q416" s="113"/>
      <c r="R416" s="113"/>
      <c r="S416" s="113"/>
      <c r="T416" s="113"/>
      <c r="U416" s="201"/>
      <c r="V416" s="113"/>
      <c r="W416" s="113"/>
      <c r="X416" s="113"/>
      <c r="Y416" s="113"/>
      <c r="Z416" s="113"/>
      <c r="AA416" s="113"/>
      <c r="AB416" s="113"/>
      <c r="AC416" s="201"/>
      <c r="AD416" s="113"/>
      <c r="AE416" s="113"/>
      <c r="AF416" s="113"/>
      <c r="AG416" s="113"/>
    </row>
    <row r="417" spans="2:33" x14ac:dyDescent="0.2">
      <c r="B417" s="200"/>
      <c r="C417" s="200"/>
      <c r="D417" s="200"/>
      <c r="E417" s="201"/>
      <c r="F417" s="113"/>
      <c r="G417" s="113"/>
      <c r="H417" s="113"/>
      <c r="I417" s="203"/>
      <c r="J417" s="203"/>
      <c r="K417" s="203"/>
      <c r="L417" s="204"/>
      <c r="M417" s="201"/>
      <c r="N417" s="201"/>
      <c r="O417" s="201"/>
      <c r="P417" s="201"/>
      <c r="Q417" s="113"/>
      <c r="R417" s="113"/>
      <c r="S417" s="113"/>
      <c r="T417" s="113"/>
      <c r="U417" s="201"/>
      <c r="V417" s="113"/>
      <c r="W417" s="113"/>
      <c r="X417" s="113"/>
      <c r="Y417" s="113"/>
      <c r="Z417" s="113"/>
      <c r="AA417" s="113"/>
      <c r="AB417" s="113"/>
      <c r="AC417" s="201"/>
      <c r="AD417" s="113"/>
      <c r="AE417" s="113"/>
      <c r="AF417" s="113"/>
      <c r="AG417" s="113"/>
    </row>
    <row r="418" spans="2:33" x14ac:dyDescent="0.2">
      <c r="B418" s="200"/>
      <c r="C418" s="200"/>
      <c r="D418" s="200"/>
      <c r="E418" s="201"/>
      <c r="F418" s="113"/>
      <c r="G418" s="113"/>
      <c r="H418" s="113"/>
      <c r="I418" s="203"/>
      <c r="J418" s="203"/>
      <c r="K418" s="203"/>
      <c r="L418" s="204"/>
      <c r="M418" s="201"/>
      <c r="N418" s="201"/>
      <c r="O418" s="201"/>
      <c r="P418" s="201"/>
      <c r="Q418" s="113"/>
      <c r="R418" s="113"/>
      <c r="S418" s="113"/>
      <c r="T418" s="113"/>
      <c r="U418" s="201"/>
      <c r="V418" s="113"/>
      <c r="W418" s="113"/>
      <c r="X418" s="113"/>
      <c r="Y418" s="113"/>
      <c r="Z418" s="113"/>
      <c r="AA418" s="113"/>
      <c r="AB418" s="113"/>
      <c r="AC418" s="201"/>
      <c r="AD418" s="113"/>
      <c r="AE418" s="113"/>
      <c r="AF418" s="113"/>
      <c r="AG418" s="113"/>
    </row>
    <row r="419" spans="2:33" x14ac:dyDescent="0.2">
      <c r="B419" s="200"/>
      <c r="C419" s="200"/>
      <c r="D419" s="200"/>
      <c r="E419" s="201"/>
      <c r="F419" s="113"/>
      <c r="G419" s="113"/>
      <c r="H419" s="113"/>
      <c r="I419" s="203"/>
      <c r="J419" s="203"/>
      <c r="K419" s="203"/>
      <c r="L419" s="204"/>
      <c r="M419" s="201"/>
      <c r="N419" s="201"/>
      <c r="O419" s="201"/>
      <c r="P419" s="201"/>
      <c r="Q419" s="113"/>
      <c r="R419" s="113"/>
      <c r="S419" s="113"/>
      <c r="T419" s="113"/>
      <c r="U419" s="201"/>
      <c r="V419" s="113"/>
      <c r="W419" s="113"/>
      <c r="X419" s="113"/>
      <c r="Y419" s="113"/>
      <c r="Z419" s="113"/>
      <c r="AA419" s="113"/>
      <c r="AB419" s="113"/>
      <c r="AC419" s="201"/>
      <c r="AD419" s="113"/>
      <c r="AE419" s="113"/>
      <c r="AF419" s="113"/>
      <c r="AG419" s="113"/>
    </row>
    <row r="420" spans="2:33" x14ac:dyDescent="0.2">
      <c r="B420" s="200"/>
      <c r="C420" s="200"/>
      <c r="D420" s="200"/>
      <c r="E420" s="201"/>
      <c r="F420" s="113"/>
      <c r="G420" s="113"/>
      <c r="H420" s="113"/>
      <c r="I420" s="203"/>
      <c r="J420" s="203"/>
      <c r="K420" s="203"/>
      <c r="L420" s="204"/>
      <c r="M420" s="201"/>
      <c r="N420" s="201"/>
      <c r="O420" s="201"/>
      <c r="P420" s="201"/>
      <c r="Q420" s="113"/>
      <c r="R420" s="113"/>
      <c r="S420" s="113"/>
      <c r="T420" s="113"/>
      <c r="U420" s="201"/>
      <c r="V420" s="113"/>
      <c r="W420" s="113"/>
      <c r="X420" s="113"/>
      <c r="Y420" s="113"/>
      <c r="Z420" s="113"/>
      <c r="AA420" s="113"/>
      <c r="AB420" s="113"/>
      <c r="AC420" s="201"/>
      <c r="AD420" s="113"/>
      <c r="AE420" s="113"/>
      <c r="AF420" s="113"/>
      <c r="AG420" s="113"/>
    </row>
    <row r="421" spans="2:33" x14ac:dyDescent="0.2">
      <c r="B421" s="200"/>
      <c r="C421" s="200"/>
      <c r="D421" s="200"/>
      <c r="E421" s="201"/>
      <c r="F421" s="113"/>
      <c r="G421" s="113"/>
      <c r="H421" s="113"/>
      <c r="I421" s="203"/>
      <c r="J421" s="203"/>
      <c r="K421" s="203"/>
      <c r="L421" s="204"/>
      <c r="M421" s="201"/>
      <c r="N421" s="201"/>
      <c r="O421" s="201"/>
      <c r="P421" s="201"/>
      <c r="Q421" s="113"/>
      <c r="R421" s="113"/>
      <c r="S421" s="113"/>
      <c r="T421" s="113"/>
      <c r="U421" s="201"/>
      <c r="V421" s="113"/>
      <c r="W421" s="113"/>
      <c r="X421" s="113"/>
      <c r="Y421" s="113"/>
      <c r="Z421" s="113"/>
      <c r="AA421" s="113"/>
      <c r="AB421" s="113"/>
      <c r="AC421" s="201"/>
      <c r="AD421" s="113"/>
      <c r="AE421" s="113"/>
      <c r="AF421" s="113"/>
      <c r="AG421" s="113"/>
    </row>
    <row r="422" spans="2:33" x14ac:dyDescent="0.2">
      <c r="B422" s="200"/>
      <c r="C422" s="200"/>
      <c r="D422" s="200"/>
      <c r="E422" s="201"/>
      <c r="F422" s="113"/>
      <c r="G422" s="113"/>
      <c r="H422" s="113"/>
      <c r="I422" s="203"/>
      <c r="J422" s="203"/>
      <c r="K422" s="203"/>
      <c r="L422" s="204"/>
      <c r="M422" s="201"/>
      <c r="N422" s="201"/>
      <c r="O422" s="201"/>
      <c r="P422" s="201"/>
      <c r="Q422" s="113"/>
      <c r="R422" s="113"/>
      <c r="S422" s="113"/>
      <c r="T422" s="113"/>
      <c r="U422" s="201"/>
      <c r="V422" s="113"/>
      <c r="W422" s="113"/>
      <c r="X422" s="113"/>
      <c r="Y422" s="113"/>
      <c r="Z422" s="113"/>
      <c r="AA422" s="113"/>
      <c r="AB422" s="113"/>
      <c r="AC422" s="201"/>
      <c r="AD422" s="113"/>
      <c r="AE422" s="113"/>
      <c r="AF422" s="113"/>
      <c r="AG422" s="113"/>
    </row>
    <row r="423" spans="2:33" x14ac:dyDescent="0.2">
      <c r="B423" s="200"/>
      <c r="C423" s="200"/>
      <c r="D423" s="200"/>
      <c r="E423" s="201"/>
      <c r="F423" s="113"/>
      <c r="G423" s="113"/>
      <c r="H423" s="113"/>
      <c r="I423" s="203"/>
      <c r="J423" s="203"/>
      <c r="K423" s="203"/>
      <c r="L423" s="204"/>
      <c r="M423" s="201"/>
      <c r="N423" s="201"/>
      <c r="O423" s="201"/>
      <c r="P423" s="201"/>
      <c r="Q423" s="113"/>
      <c r="R423" s="113"/>
      <c r="S423" s="113"/>
      <c r="T423" s="113"/>
      <c r="U423" s="201"/>
      <c r="V423" s="113"/>
      <c r="W423" s="113"/>
      <c r="X423" s="113"/>
      <c r="Y423" s="113"/>
      <c r="Z423" s="113"/>
      <c r="AA423" s="113"/>
      <c r="AB423" s="113"/>
      <c r="AC423" s="201"/>
      <c r="AD423" s="113"/>
      <c r="AE423" s="113"/>
      <c r="AF423" s="113"/>
      <c r="AG423" s="113"/>
    </row>
    <row r="424" spans="2:33" x14ac:dyDescent="0.2">
      <c r="B424" s="200"/>
      <c r="C424" s="200"/>
      <c r="D424" s="200"/>
      <c r="E424" s="201"/>
      <c r="F424" s="113"/>
      <c r="G424" s="113"/>
      <c r="H424" s="113"/>
      <c r="I424" s="203"/>
      <c r="J424" s="203"/>
      <c r="K424" s="203"/>
      <c r="L424" s="204"/>
      <c r="M424" s="201"/>
      <c r="N424" s="201"/>
      <c r="O424" s="201"/>
      <c r="P424" s="201"/>
      <c r="Q424" s="113"/>
      <c r="R424" s="113"/>
      <c r="S424" s="113"/>
      <c r="T424" s="113"/>
      <c r="U424" s="201"/>
      <c r="V424" s="113"/>
      <c r="W424" s="113"/>
      <c r="X424" s="113"/>
      <c r="Y424" s="113"/>
      <c r="Z424" s="113"/>
      <c r="AA424" s="113"/>
      <c r="AB424" s="113"/>
      <c r="AC424" s="201"/>
      <c r="AD424" s="113"/>
      <c r="AE424" s="113"/>
      <c r="AF424" s="113"/>
      <c r="AG424" s="113"/>
    </row>
    <row r="425" spans="2:33" x14ac:dyDescent="0.2">
      <c r="B425" s="200"/>
      <c r="C425" s="200"/>
      <c r="D425" s="200"/>
      <c r="E425" s="201"/>
      <c r="F425" s="113"/>
      <c r="G425" s="113"/>
      <c r="H425" s="113"/>
      <c r="I425" s="203"/>
      <c r="J425" s="203"/>
      <c r="K425" s="203"/>
      <c r="L425" s="204"/>
      <c r="M425" s="201"/>
      <c r="N425" s="201"/>
      <c r="O425" s="201"/>
      <c r="P425" s="201"/>
      <c r="Q425" s="113"/>
      <c r="R425" s="113"/>
      <c r="S425" s="113"/>
      <c r="T425" s="113"/>
      <c r="U425" s="201"/>
      <c r="V425" s="113"/>
      <c r="W425" s="113"/>
      <c r="X425" s="113"/>
      <c r="Y425" s="113"/>
      <c r="Z425" s="113"/>
      <c r="AA425" s="113"/>
      <c r="AB425" s="113"/>
      <c r="AC425" s="201"/>
      <c r="AD425" s="113"/>
      <c r="AE425" s="113"/>
      <c r="AF425" s="113"/>
      <c r="AG425" s="113"/>
    </row>
    <row r="426" spans="2:33" x14ac:dyDescent="0.2">
      <c r="B426" s="200"/>
      <c r="C426" s="200"/>
      <c r="D426" s="200"/>
      <c r="E426" s="201"/>
      <c r="F426" s="113"/>
      <c r="G426" s="113"/>
      <c r="H426" s="113"/>
      <c r="I426" s="203"/>
      <c r="J426" s="203"/>
      <c r="K426" s="203"/>
      <c r="L426" s="204"/>
      <c r="M426" s="201"/>
      <c r="N426" s="201"/>
      <c r="O426" s="201"/>
      <c r="P426" s="201"/>
      <c r="Q426" s="113"/>
      <c r="R426" s="113"/>
      <c r="S426" s="113"/>
      <c r="T426" s="113"/>
      <c r="U426" s="201"/>
      <c r="V426" s="113"/>
      <c r="W426" s="113"/>
      <c r="X426" s="113"/>
      <c r="Y426" s="113"/>
      <c r="Z426" s="113"/>
      <c r="AA426" s="113"/>
      <c r="AB426" s="113"/>
      <c r="AC426" s="201"/>
      <c r="AD426" s="113"/>
      <c r="AE426" s="113"/>
      <c r="AF426" s="113"/>
      <c r="AG426" s="113"/>
    </row>
    <row r="427" spans="2:33" x14ac:dyDescent="0.2">
      <c r="B427" s="200"/>
      <c r="C427" s="200"/>
      <c r="D427" s="200"/>
      <c r="E427" s="201"/>
      <c r="F427" s="113"/>
      <c r="G427" s="113"/>
      <c r="H427" s="113"/>
      <c r="I427" s="203"/>
      <c r="J427" s="203"/>
      <c r="K427" s="203"/>
      <c r="L427" s="204"/>
      <c r="M427" s="201"/>
      <c r="N427" s="201"/>
      <c r="O427" s="201"/>
      <c r="P427" s="201"/>
      <c r="Q427" s="113"/>
      <c r="R427" s="113"/>
      <c r="S427" s="113"/>
      <c r="T427" s="113"/>
      <c r="U427" s="201"/>
      <c r="V427" s="113"/>
      <c r="W427" s="113"/>
      <c r="X427" s="113"/>
      <c r="Y427" s="113"/>
      <c r="Z427" s="113"/>
      <c r="AA427" s="113"/>
      <c r="AB427" s="113"/>
      <c r="AC427" s="201"/>
      <c r="AD427" s="113"/>
      <c r="AE427" s="113"/>
      <c r="AF427" s="113"/>
      <c r="AG427" s="113"/>
    </row>
    <row r="428" spans="2:33" x14ac:dyDescent="0.2">
      <c r="B428" s="200"/>
      <c r="C428" s="200"/>
      <c r="D428" s="200"/>
      <c r="E428" s="201"/>
      <c r="F428" s="113"/>
      <c r="G428" s="113"/>
      <c r="H428" s="113"/>
      <c r="I428" s="203"/>
      <c r="J428" s="203"/>
      <c r="K428" s="203"/>
      <c r="L428" s="204"/>
      <c r="M428" s="201"/>
      <c r="N428" s="201"/>
      <c r="O428" s="201"/>
      <c r="P428" s="201"/>
      <c r="Q428" s="113"/>
      <c r="R428" s="113"/>
      <c r="S428" s="113"/>
      <c r="T428" s="113"/>
      <c r="U428" s="201"/>
      <c r="V428" s="113"/>
      <c r="W428" s="113"/>
      <c r="X428" s="113"/>
      <c r="Y428" s="113"/>
      <c r="Z428" s="113"/>
      <c r="AA428" s="113"/>
      <c r="AB428" s="113"/>
      <c r="AC428" s="201"/>
      <c r="AD428" s="113"/>
      <c r="AE428" s="113"/>
      <c r="AF428" s="113"/>
      <c r="AG428" s="113"/>
    </row>
    <row r="429" spans="2:33" x14ac:dyDescent="0.2">
      <c r="B429" s="200"/>
      <c r="C429" s="200"/>
      <c r="D429" s="200"/>
      <c r="E429" s="201"/>
      <c r="F429" s="113"/>
      <c r="G429" s="113"/>
      <c r="H429" s="113"/>
      <c r="I429" s="203"/>
      <c r="J429" s="203"/>
      <c r="K429" s="203"/>
      <c r="L429" s="204"/>
      <c r="M429" s="201"/>
      <c r="N429" s="201"/>
      <c r="O429" s="201"/>
      <c r="P429" s="201"/>
      <c r="Q429" s="113"/>
      <c r="R429" s="113"/>
      <c r="S429" s="113"/>
      <c r="T429" s="113"/>
      <c r="U429" s="201"/>
      <c r="V429" s="113"/>
      <c r="W429" s="113"/>
      <c r="X429" s="113"/>
      <c r="Y429" s="113"/>
      <c r="Z429" s="113"/>
      <c r="AA429" s="113"/>
      <c r="AB429" s="113"/>
      <c r="AC429" s="201"/>
      <c r="AD429" s="113"/>
      <c r="AE429" s="113"/>
      <c r="AF429" s="113"/>
      <c r="AG429" s="113"/>
    </row>
    <row r="430" spans="2:33" x14ac:dyDescent="0.2">
      <c r="B430" s="200"/>
      <c r="C430" s="200"/>
      <c r="D430" s="200"/>
      <c r="E430" s="201"/>
      <c r="F430" s="113"/>
      <c r="G430" s="113"/>
      <c r="H430" s="113"/>
      <c r="I430" s="203"/>
      <c r="J430" s="203"/>
      <c r="K430" s="203"/>
      <c r="L430" s="204"/>
      <c r="M430" s="201"/>
      <c r="N430" s="201"/>
      <c r="O430" s="201"/>
      <c r="P430" s="201"/>
      <c r="Q430" s="113"/>
      <c r="R430" s="113"/>
      <c r="S430" s="113"/>
      <c r="T430" s="113"/>
      <c r="U430" s="201"/>
      <c r="V430" s="113"/>
      <c r="W430" s="113"/>
      <c r="X430" s="113"/>
      <c r="Y430" s="113"/>
      <c r="Z430" s="113"/>
      <c r="AA430" s="113"/>
      <c r="AB430" s="113"/>
      <c r="AC430" s="201"/>
      <c r="AD430" s="113"/>
      <c r="AE430" s="113"/>
      <c r="AF430" s="113"/>
      <c r="AG430" s="113"/>
    </row>
    <row r="431" spans="2:33" x14ac:dyDescent="0.2">
      <c r="B431" s="200"/>
      <c r="C431" s="200"/>
      <c r="D431" s="200"/>
      <c r="E431" s="201"/>
      <c r="F431" s="113"/>
      <c r="G431" s="113"/>
      <c r="H431" s="113"/>
      <c r="I431" s="203"/>
      <c r="J431" s="203"/>
      <c r="K431" s="203"/>
      <c r="L431" s="204"/>
      <c r="M431" s="201"/>
      <c r="N431" s="201"/>
      <c r="O431" s="201"/>
      <c r="P431" s="201"/>
      <c r="Q431" s="113"/>
      <c r="R431" s="113"/>
      <c r="S431" s="113"/>
      <c r="T431" s="113"/>
      <c r="U431" s="201"/>
      <c r="V431" s="113"/>
      <c r="W431" s="113"/>
      <c r="X431" s="113"/>
      <c r="Y431" s="113"/>
      <c r="Z431" s="113"/>
      <c r="AA431" s="113"/>
      <c r="AB431" s="113"/>
      <c r="AC431" s="201"/>
      <c r="AD431" s="113"/>
      <c r="AE431" s="113"/>
      <c r="AF431" s="113"/>
      <c r="AG431" s="113"/>
    </row>
    <row r="432" spans="2:33" x14ac:dyDescent="0.2">
      <c r="B432" s="200"/>
      <c r="C432" s="200"/>
      <c r="D432" s="200"/>
      <c r="E432" s="201"/>
      <c r="F432" s="113"/>
      <c r="G432" s="113"/>
      <c r="H432" s="113"/>
      <c r="I432" s="203"/>
      <c r="J432" s="203"/>
      <c r="K432" s="203"/>
      <c r="L432" s="204"/>
      <c r="M432" s="201"/>
      <c r="N432" s="201"/>
      <c r="O432" s="201"/>
      <c r="P432" s="201"/>
      <c r="Q432" s="113"/>
      <c r="R432" s="113"/>
      <c r="S432" s="113"/>
      <c r="T432" s="113"/>
      <c r="U432" s="201"/>
      <c r="V432" s="113"/>
      <c r="W432" s="113"/>
      <c r="X432" s="113"/>
      <c r="Y432" s="113"/>
      <c r="Z432" s="113"/>
      <c r="AA432" s="113"/>
      <c r="AB432" s="113"/>
      <c r="AC432" s="201"/>
      <c r="AD432" s="113"/>
      <c r="AE432" s="113"/>
      <c r="AF432" s="113"/>
      <c r="AG432" s="113"/>
    </row>
    <row r="433" spans="2:33" x14ac:dyDescent="0.2">
      <c r="B433" s="200"/>
      <c r="C433" s="200"/>
      <c r="D433" s="200"/>
      <c r="E433" s="201"/>
      <c r="F433" s="113"/>
      <c r="G433" s="113"/>
      <c r="H433" s="113"/>
      <c r="I433" s="203"/>
      <c r="J433" s="203"/>
      <c r="K433" s="203"/>
      <c r="L433" s="204"/>
      <c r="M433" s="201"/>
      <c r="N433" s="201"/>
      <c r="O433" s="201"/>
      <c r="P433" s="201"/>
      <c r="Q433" s="113"/>
      <c r="R433" s="113"/>
      <c r="S433" s="113"/>
      <c r="T433" s="113"/>
      <c r="U433" s="201"/>
      <c r="V433" s="113"/>
      <c r="W433" s="113"/>
      <c r="X433" s="113"/>
      <c r="Y433" s="113"/>
      <c r="Z433" s="113"/>
      <c r="AA433" s="113"/>
      <c r="AB433" s="113"/>
      <c r="AC433" s="201"/>
      <c r="AD433" s="113"/>
      <c r="AE433" s="113"/>
      <c r="AF433" s="113"/>
      <c r="AG433" s="113"/>
    </row>
    <row r="434" spans="2:33" x14ac:dyDescent="0.2">
      <c r="B434" s="200"/>
      <c r="C434" s="200"/>
      <c r="D434" s="200"/>
      <c r="E434" s="201"/>
      <c r="F434" s="113"/>
      <c r="G434" s="113"/>
      <c r="H434" s="113"/>
      <c r="I434" s="203"/>
      <c r="J434" s="203"/>
      <c r="K434" s="203"/>
      <c r="L434" s="204"/>
      <c r="M434" s="201"/>
      <c r="N434" s="201"/>
      <c r="O434" s="201"/>
      <c r="P434" s="201"/>
      <c r="Q434" s="113"/>
      <c r="R434" s="113"/>
      <c r="S434" s="113"/>
      <c r="T434" s="113"/>
      <c r="U434" s="201"/>
      <c r="V434" s="113"/>
      <c r="W434" s="113"/>
      <c r="X434" s="113"/>
      <c r="Y434" s="113"/>
      <c r="Z434" s="113"/>
      <c r="AA434" s="113"/>
      <c r="AB434" s="113"/>
      <c r="AC434" s="201"/>
      <c r="AD434" s="113"/>
      <c r="AE434" s="113"/>
      <c r="AF434" s="113"/>
      <c r="AG434" s="113"/>
    </row>
    <row r="435" spans="2:33" x14ac:dyDescent="0.2">
      <c r="B435" s="200"/>
      <c r="C435" s="200"/>
      <c r="D435" s="200"/>
      <c r="E435" s="201"/>
      <c r="F435" s="113"/>
      <c r="G435" s="113"/>
      <c r="H435" s="113"/>
      <c r="I435" s="203"/>
      <c r="J435" s="203"/>
      <c r="K435" s="203"/>
      <c r="L435" s="204"/>
      <c r="M435" s="201"/>
      <c r="N435" s="201"/>
      <c r="O435" s="201"/>
      <c r="P435" s="201"/>
      <c r="Q435" s="113"/>
      <c r="R435" s="113"/>
      <c r="S435" s="113"/>
      <c r="T435" s="113"/>
      <c r="U435" s="201"/>
      <c r="V435" s="113"/>
      <c r="W435" s="113"/>
      <c r="X435" s="113"/>
      <c r="Y435" s="113"/>
      <c r="Z435" s="113"/>
      <c r="AA435" s="113"/>
      <c r="AB435" s="113"/>
      <c r="AC435" s="201"/>
      <c r="AD435" s="113"/>
      <c r="AE435" s="113"/>
      <c r="AF435" s="113"/>
      <c r="AG435" s="113"/>
    </row>
    <row r="436" spans="2:33" x14ac:dyDescent="0.2">
      <c r="B436" s="200"/>
      <c r="C436" s="200"/>
      <c r="D436" s="200"/>
      <c r="E436" s="201"/>
      <c r="F436" s="113"/>
      <c r="G436" s="113"/>
      <c r="H436" s="113"/>
      <c r="I436" s="203"/>
      <c r="J436" s="203"/>
      <c r="K436" s="203"/>
      <c r="L436" s="204"/>
      <c r="M436" s="201"/>
      <c r="N436" s="201"/>
      <c r="O436" s="201"/>
      <c r="P436" s="201"/>
      <c r="Q436" s="113"/>
      <c r="R436" s="113"/>
      <c r="S436" s="113"/>
      <c r="T436" s="113"/>
      <c r="U436" s="201"/>
      <c r="V436" s="113"/>
      <c r="W436" s="113"/>
      <c r="X436" s="113"/>
      <c r="Y436" s="113"/>
      <c r="Z436" s="113"/>
      <c r="AA436" s="113"/>
      <c r="AB436" s="113"/>
      <c r="AC436" s="201"/>
      <c r="AD436" s="113"/>
      <c r="AE436" s="113"/>
      <c r="AF436" s="113"/>
      <c r="AG436" s="113"/>
    </row>
    <row r="437" spans="2:33" x14ac:dyDescent="0.2">
      <c r="B437" s="200"/>
      <c r="C437" s="200"/>
      <c r="D437" s="200"/>
      <c r="E437" s="201"/>
      <c r="F437" s="113"/>
      <c r="G437" s="113"/>
      <c r="H437" s="113"/>
      <c r="I437" s="203"/>
      <c r="J437" s="203"/>
      <c r="K437" s="203"/>
      <c r="L437" s="204"/>
      <c r="M437" s="201"/>
      <c r="N437" s="201"/>
      <c r="O437" s="201"/>
      <c r="P437" s="201"/>
      <c r="Q437" s="113"/>
      <c r="R437" s="113"/>
      <c r="S437" s="113"/>
      <c r="T437" s="113"/>
      <c r="U437" s="201"/>
      <c r="V437" s="113"/>
      <c r="W437" s="113"/>
      <c r="X437" s="113"/>
      <c r="Y437" s="113"/>
      <c r="Z437" s="113"/>
      <c r="AA437" s="113"/>
      <c r="AB437" s="113"/>
      <c r="AC437" s="201"/>
      <c r="AD437" s="113"/>
      <c r="AE437" s="113"/>
      <c r="AF437" s="113"/>
      <c r="AG437" s="113"/>
    </row>
    <row r="438" spans="2:33" x14ac:dyDescent="0.2">
      <c r="B438" s="200"/>
      <c r="C438" s="200"/>
      <c r="D438" s="200"/>
      <c r="E438" s="201"/>
      <c r="F438" s="113"/>
      <c r="G438" s="113"/>
      <c r="H438" s="113"/>
      <c r="I438" s="203"/>
      <c r="J438" s="203"/>
      <c r="K438" s="203"/>
      <c r="L438" s="204"/>
      <c r="M438" s="201"/>
      <c r="N438" s="201"/>
      <c r="O438" s="201"/>
      <c r="P438" s="201"/>
      <c r="Q438" s="113"/>
      <c r="R438" s="113"/>
      <c r="S438" s="113"/>
      <c r="T438" s="113"/>
      <c r="U438" s="201"/>
      <c r="V438" s="113"/>
      <c r="W438" s="113"/>
      <c r="X438" s="113"/>
      <c r="Y438" s="113"/>
      <c r="Z438" s="113"/>
      <c r="AA438" s="113"/>
      <c r="AB438" s="113"/>
      <c r="AC438" s="201"/>
      <c r="AD438" s="113"/>
      <c r="AE438" s="113"/>
      <c r="AF438" s="113"/>
      <c r="AG438" s="113"/>
    </row>
    <row r="439" spans="2:33" x14ac:dyDescent="0.2">
      <c r="B439" s="200"/>
      <c r="C439" s="200"/>
      <c r="D439" s="200"/>
      <c r="E439" s="201"/>
      <c r="F439" s="113"/>
      <c r="G439" s="113"/>
      <c r="H439" s="113"/>
      <c r="I439" s="203"/>
      <c r="J439" s="203"/>
      <c r="K439" s="203"/>
      <c r="L439" s="204"/>
      <c r="M439" s="201"/>
      <c r="N439" s="201"/>
      <c r="O439" s="201"/>
      <c r="P439" s="201"/>
      <c r="Q439" s="113"/>
      <c r="R439" s="113"/>
      <c r="S439" s="113"/>
      <c r="T439" s="113"/>
      <c r="U439" s="201"/>
      <c r="V439" s="113"/>
      <c r="W439" s="113"/>
      <c r="X439" s="113"/>
      <c r="Y439" s="113"/>
      <c r="Z439" s="113"/>
      <c r="AA439" s="113"/>
      <c r="AB439" s="113"/>
      <c r="AC439" s="201"/>
      <c r="AD439" s="113"/>
      <c r="AE439" s="113"/>
      <c r="AF439" s="113"/>
      <c r="AG439" s="113"/>
    </row>
    <row r="440" spans="2:33" x14ac:dyDescent="0.2">
      <c r="B440" s="200"/>
      <c r="C440" s="200"/>
      <c r="D440" s="200"/>
      <c r="E440" s="201"/>
      <c r="F440" s="113"/>
      <c r="G440" s="113"/>
      <c r="H440" s="113"/>
      <c r="I440" s="203"/>
      <c r="J440" s="203"/>
      <c r="K440" s="203"/>
      <c r="L440" s="204"/>
      <c r="M440" s="201"/>
      <c r="N440" s="201"/>
      <c r="O440" s="201"/>
      <c r="P440" s="201"/>
      <c r="Q440" s="113"/>
      <c r="R440" s="113"/>
      <c r="S440" s="113"/>
      <c r="T440" s="113"/>
      <c r="U440" s="201"/>
      <c r="V440" s="113"/>
      <c r="W440" s="113"/>
      <c r="X440" s="113"/>
      <c r="Y440" s="113"/>
      <c r="Z440" s="113"/>
      <c r="AA440" s="113"/>
      <c r="AB440" s="113"/>
      <c r="AC440" s="201"/>
      <c r="AD440" s="113"/>
      <c r="AE440" s="113"/>
      <c r="AF440" s="113"/>
      <c r="AG440" s="113"/>
    </row>
    <row r="441" spans="2:33" x14ac:dyDescent="0.2">
      <c r="B441" s="200"/>
      <c r="C441" s="200"/>
      <c r="D441" s="200"/>
      <c r="E441" s="201"/>
      <c r="F441" s="113"/>
      <c r="G441" s="113"/>
      <c r="H441" s="113"/>
      <c r="I441" s="203"/>
      <c r="J441" s="203"/>
      <c r="K441" s="203"/>
      <c r="L441" s="204"/>
      <c r="M441" s="201"/>
      <c r="N441" s="201"/>
      <c r="O441" s="201"/>
      <c r="P441" s="201"/>
      <c r="Q441" s="113"/>
      <c r="R441" s="113"/>
      <c r="S441" s="113"/>
      <c r="T441" s="113"/>
      <c r="U441" s="201"/>
      <c r="V441" s="113"/>
      <c r="W441" s="113"/>
      <c r="X441" s="113"/>
      <c r="Y441" s="113"/>
      <c r="Z441" s="113"/>
      <c r="AA441" s="113"/>
      <c r="AB441" s="113"/>
      <c r="AC441" s="201"/>
      <c r="AD441" s="113"/>
      <c r="AE441" s="113"/>
      <c r="AF441" s="113"/>
      <c r="AG441" s="113"/>
    </row>
    <row r="442" spans="2:33" x14ac:dyDescent="0.2">
      <c r="B442" s="200"/>
      <c r="C442" s="200"/>
      <c r="D442" s="200"/>
      <c r="E442" s="201"/>
      <c r="F442" s="113"/>
      <c r="G442" s="113"/>
      <c r="H442" s="113"/>
      <c r="I442" s="203"/>
      <c r="J442" s="203"/>
      <c r="K442" s="203"/>
      <c r="L442" s="204"/>
      <c r="M442" s="201"/>
      <c r="N442" s="201"/>
      <c r="O442" s="201"/>
      <c r="P442" s="201"/>
      <c r="Q442" s="113"/>
      <c r="R442" s="113"/>
      <c r="S442" s="113"/>
      <c r="T442" s="113"/>
      <c r="U442" s="201"/>
      <c r="V442" s="113"/>
      <c r="W442" s="113"/>
      <c r="X442" s="113"/>
      <c r="Y442" s="113"/>
      <c r="Z442" s="113"/>
      <c r="AA442" s="113"/>
      <c r="AB442" s="113"/>
      <c r="AC442" s="201"/>
      <c r="AD442" s="113"/>
      <c r="AE442" s="113"/>
      <c r="AF442" s="113"/>
      <c r="AG442" s="113"/>
    </row>
    <row r="443" spans="2:33" x14ac:dyDescent="0.2">
      <c r="B443" s="200"/>
      <c r="C443" s="200"/>
      <c r="D443" s="200"/>
      <c r="E443" s="201"/>
      <c r="F443" s="113"/>
      <c r="G443" s="113"/>
      <c r="H443" s="113"/>
      <c r="I443" s="203"/>
      <c r="J443" s="203"/>
      <c r="K443" s="203"/>
      <c r="L443" s="204"/>
      <c r="M443" s="201"/>
      <c r="N443" s="201"/>
      <c r="O443" s="201"/>
      <c r="P443" s="201"/>
      <c r="Q443" s="113"/>
      <c r="R443" s="113"/>
      <c r="S443" s="113"/>
      <c r="T443" s="113"/>
      <c r="U443" s="201"/>
      <c r="V443" s="113"/>
      <c r="W443" s="113"/>
      <c r="X443" s="113"/>
      <c r="Y443" s="113"/>
      <c r="Z443" s="113"/>
      <c r="AA443" s="113"/>
      <c r="AB443" s="113"/>
      <c r="AC443" s="201"/>
      <c r="AD443" s="113"/>
      <c r="AE443" s="113"/>
      <c r="AF443" s="113"/>
      <c r="AG443" s="113"/>
    </row>
    <row r="444" spans="2:33" x14ac:dyDescent="0.2">
      <c r="B444" s="200"/>
      <c r="C444" s="200"/>
      <c r="D444" s="200"/>
      <c r="E444" s="201"/>
      <c r="F444" s="113"/>
      <c r="G444" s="113"/>
      <c r="H444" s="113"/>
      <c r="I444" s="203"/>
      <c r="J444" s="203"/>
      <c r="K444" s="203"/>
      <c r="L444" s="204"/>
      <c r="M444" s="201"/>
      <c r="N444" s="201"/>
      <c r="O444" s="201"/>
      <c r="P444" s="201"/>
      <c r="Q444" s="113"/>
      <c r="R444" s="113"/>
      <c r="S444" s="113"/>
      <c r="T444" s="113"/>
      <c r="U444" s="201"/>
      <c r="V444" s="113"/>
      <c r="W444" s="113"/>
      <c r="X444" s="113"/>
      <c r="Y444" s="113"/>
      <c r="Z444" s="113"/>
      <c r="AA444" s="113"/>
      <c r="AB444" s="113"/>
      <c r="AC444" s="201"/>
      <c r="AD444" s="113"/>
      <c r="AE444" s="113"/>
      <c r="AF444" s="113"/>
      <c r="AG444" s="113"/>
    </row>
    <row r="445" spans="2:33" x14ac:dyDescent="0.2">
      <c r="B445" s="200"/>
      <c r="C445" s="200"/>
      <c r="D445" s="200"/>
      <c r="E445" s="201"/>
      <c r="F445" s="113"/>
      <c r="G445" s="113"/>
      <c r="H445" s="113"/>
      <c r="I445" s="203"/>
      <c r="J445" s="203"/>
      <c r="K445" s="203"/>
      <c r="L445" s="204"/>
      <c r="M445" s="201"/>
      <c r="N445" s="201"/>
      <c r="O445" s="201"/>
      <c r="P445" s="201"/>
      <c r="Q445" s="113"/>
      <c r="R445" s="113"/>
      <c r="S445" s="113"/>
      <c r="T445" s="113"/>
      <c r="U445" s="201"/>
      <c r="V445" s="113"/>
      <c r="W445" s="113"/>
      <c r="X445" s="113"/>
      <c r="Y445" s="113"/>
      <c r="Z445" s="113"/>
      <c r="AA445" s="113"/>
      <c r="AB445" s="113"/>
      <c r="AC445" s="201"/>
      <c r="AD445" s="113"/>
      <c r="AE445" s="113"/>
      <c r="AF445" s="113"/>
      <c r="AG445" s="113"/>
    </row>
    <row r="446" spans="2:33" x14ac:dyDescent="0.2">
      <c r="B446" s="200"/>
      <c r="C446" s="200"/>
      <c r="D446" s="200"/>
      <c r="E446" s="201"/>
      <c r="F446" s="113"/>
      <c r="G446" s="113"/>
      <c r="H446" s="113"/>
      <c r="I446" s="203"/>
      <c r="J446" s="203"/>
      <c r="K446" s="203"/>
      <c r="L446" s="204"/>
      <c r="M446" s="201"/>
      <c r="N446" s="201"/>
      <c r="O446" s="201"/>
      <c r="P446" s="201"/>
      <c r="Q446" s="113"/>
      <c r="R446" s="113"/>
      <c r="S446" s="113"/>
      <c r="T446" s="113"/>
      <c r="U446" s="201"/>
      <c r="V446" s="113"/>
      <c r="W446" s="113"/>
      <c r="X446" s="113"/>
      <c r="Y446" s="113"/>
      <c r="Z446" s="113"/>
      <c r="AA446" s="113"/>
      <c r="AB446" s="113"/>
      <c r="AC446" s="201"/>
      <c r="AD446" s="113"/>
      <c r="AE446" s="113"/>
      <c r="AF446" s="113"/>
      <c r="AG446" s="113"/>
    </row>
    <row r="447" spans="2:33" x14ac:dyDescent="0.2">
      <c r="B447" s="200"/>
      <c r="C447" s="200"/>
      <c r="D447" s="200"/>
      <c r="E447" s="201"/>
      <c r="F447" s="113"/>
      <c r="G447" s="113"/>
      <c r="H447" s="113"/>
      <c r="I447" s="203"/>
      <c r="J447" s="203"/>
      <c r="K447" s="203"/>
      <c r="L447" s="204"/>
      <c r="M447" s="201"/>
      <c r="N447" s="201"/>
      <c r="O447" s="201"/>
      <c r="P447" s="201"/>
      <c r="Q447" s="113"/>
      <c r="R447" s="113"/>
      <c r="S447" s="113"/>
      <c r="T447" s="113"/>
      <c r="U447" s="201"/>
      <c r="V447" s="113"/>
      <c r="W447" s="113"/>
      <c r="X447" s="113"/>
      <c r="Y447" s="113"/>
      <c r="Z447" s="113"/>
      <c r="AA447" s="113"/>
      <c r="AB447" s="113"/>
      <c r="AC447" s="201"/>
      <c r="AD447" s="113"/>
      <c r="AE447" s="113"/>
      <c r="AF447" s="113"/>
      <c r="AG447" s="113"/>
    </row>
    <row r="448" spans="2:33" x14ac:dyDescent="0.2">
      <c r="B448" s="200"/>
      <c r="C448" s="200"/>
      <c r="D448" s="200"/>
      <c r="E448" s="201"/>
      <c r="F448" s="113"/>
      <c r="G448" s="113"/>
      <c r="H448" s="113"/>
      <c r="I448" s="203"/>
      <c r="J448" s="203"/>
      <c r="K448" s="203"/>
      <c r="L448" s="204"/>
      <c r="M448" s="201"/>
      <c r="N448" s="201"/>
      <c r="O448" s="201"/>
      <c r="P448" s="201"/>
      <c r="Q448" s="113"/>
      <c r="R448" s="113"/>
      <c r="S448" s="113"/>
      <c r="T448" s="113"/>
      <c r="U448" s="201"/>
      <c r="V448" s="113"/>
      <c r="W448" s="113"/>
      <c r="X448" s="113"/>
      <c r="Y448" s="113"/>
      <c r="Z448" s="113"/>
      <c r="AA448" s="113"/>
      <c r="AB448" s="113"/>
      <c r="AC448" s="201"/>
      <c r="AD448" s="113"/>
      <c r="AE448" s="113"/>
      <c r="AF448" s="113"/>
      <c r="AG448" s="113"/>
    </row>
    <row r="449" spans="2:33" x14ac:dyDescent="0.2">
      <c r="B449" s="200"/>
      <c r="C449" s="200"/>
      <c r="D449" s="200"/>
      <c r="E449" s="201"/>
      <c r="F449" s="113"/>
      <c r="G449" s="113"/>
      <c r="H449" s="113"/>
      <c r="I449" s="203"/>
      <c r="J449" s="203"/>
      <c r="K449" s="203"/>
      <c r="L449" s="204"/>
      <c r="M449" s="201"/>
      <c r="N449" s="201"/>
      <c r="O449" s="201"/>
      <c r="P449" s="201"/>
      <c r="Q449" s="113"/>
      <c r="R449" s="113"/>
      <c r="S449" s="113"/>
      <c r="T449" s="113"/>
      <c r="U449" s="201"/>
      <c r="V449" s="113"/>
      <c r="W449" s="113"/>
      <c r="X449" s="113"/>
      <c r="Y449" s="113"/>
      <c r="Z449" s="113"/>
      <c r="AA449" s="113"/>
      <c r="AB449" s="113"/>
      <c r="AC449" s="201"/>
      <c r="AD449" s="113"/>
      <c r="AE449" s="113"/>
      <c r="AF449" s="113"/>
      <c r="AG449" s="113"/>
    </row>
    <row r="450" spans="2:33" x14ac:dyDescent="0.2">
      <c r="B450" s="200"/>
      <c r="C450" s="200"/>
      <c r="D450" s="200"/>
      <c r="E450" s="201"/>
      <c r="F450" s="113"/>
      <c r="G450" s="113"/>
      <c r="H450" s="113"/>
      <c r="I450" s="203"/>
      <c r="J450" s="203"/>
      <c r="K450" s="203"/>
      <c r="L450" s="204"/>
      <c r="M450" s="201"/>
      <c r="N450" s="201"/>
      <c r="O450" s="201"/>
      <c r="P450" s="201"/>
      <c r="Q450" s="113"/>
      <c r="R450" s="113"/>
      <c r="S450" s="113"/>
      <c r="T450" s="113"/>
      <c r="U450" s="201"/>
      <c r="V450" s="113"/>
      <c r="W450" s="113"/>
      <c r="X450" s="113"/>
      <c r="Y450" s="113"/>
      <c r="Z450" s="113"/>
      <c r="AA450" s="113"/>
      <c r="AB450" s="113"/>
      <c r="AC450" s="201"/>
      <c r="AD450" s="113"/>
      <c r="AE450" s="113"/>
      <c r="AF450" s="113"/>
      <c r="AG450" s="113"/>
    </row>
    <row r="451" spans="2:33" x14ac:dyDescent="0.2">
      <c r="B451" s="200"/>
      <c r="C451" s="200"/>
      <c r="D451" s="200"/>
      <c r="E451" s="201"/>
      <c r="F451" s="113"/>
      <c r="G451" s="113"/>
      <c r="H451" s="113"/>
      <c r="I451" s="203"/>
      <c r="J451" s="203"/>
      <c r="K451" s="203"/>
      <c r="L451" s="204"/>
      <c r="M451" s="201"/>
      <c r="N451" s="201"/>
      <c r="O451" s="201"/>
      <c r="P451" s="201"/>
      <c r="Q451" s="113"/>
      <c r="R451" s="113"/>
      <c r="S451" s="113"/>
      <c r="T451" s="113"/>
      <c r="U451" s="201"/>
      <c r="V451" s="113"/>
      <c r="W451" s="113"/>
      <c r="X451" s="113"/>
      <c r="Y451" s="113"/>
      <c r="Z451" s="113"/>
      <c r="AA451" s="113"/>
      <c r="AB451" s="113"/>
      <c r="AC451" s="201"/>
      <c r="AD451" s="113"/>
      <c r="AE451" s="113"/>
      <c r="AF451" s="113"/>
      <c r="AG451" s="113"/>
    </row>
    <row r="452" spans="2:33" x14ac:dyDescent="0.2">
      <c r="B452" s="200"/>
      <c r="C452" s="200"/>
      <c r="D452" s="200"/>
      <c r="E452" s="201"/>
      <c r="F452" s="113"/>
      <c r="G452" s="113"/>
      <c r="H452" s="113"/>
      <c r="I452" s="203"/>
      <c r="J452" s="203"/>
      <c r="K452" s="203"/>
      <c r="L452" s="204"/>
      <c r="M452" s="201"/>
      <c r="N452" s="201"/>
      <c r="O452" s="201"/>
      <c r="P452" s="201"/>
      <c r="Q452" s="113"/>
      <c r="R452" s="113"/>
      <c r="S452" s="113"/>
      <c r="T452" s="113"/>
      <c r="U452" s="201"/>
      <c r="V452" s="113"/>
      <c r="W452" s="113"/>
      <c r="X452" s="113"/>
      <c r="Y452" s="113"/>
      <c r="Z452" s="113"/>
      <c r="AA452" s="113"/>
      <c r="AB452" s="113"/>
      <c r="AC452" s="201"/>
      <c r="AD452" s="113"/>
      <c r="AE452" s="113"/>
      <c r="AF452" s="113"/>
      <c r="AG452" s="113"/>
    </row>
    <row r="453" spans="2:33" x14ac:dyDescent="0.2">
      <c r="B453" s="200"/>
      <c r="C453" s="200"/>
      <c r="D453" s="200"/>
      <c r="E453" s="201"/>
      <c r="F453" s="113"/>
      <c r="G453" s="113"/>
      <c r="H453" s="113"/>
      <c r="I453" s="203"/>
      <c r="J453" s="203"/>
      <c r="K453" s="203"/>
      <c r="L453" s="204"/>
      <c r="M453" s="201"/>
      <c r="N453" s="201"/>
      <c r="O453" s="201"/>
      <c r="P453" s="201"/>
      <c r="Q453" s="113"/>
      <c r="R453" s="113"/>
      <c r="S453" s="113"/>
      <c r="T453" s="113"/>
      <c r="U453" s="201"/>
      <c r="V453" s="113"/>
      <c r="W453" s="113"/>
      <c r="X453" s="113"/>
      <c r="Y453" s="113"/>
      <c r="Z453" s="113"/>
      <c r="AA453" s="113"/>
      <c r="AB453" s="113"/>
      <c r="AC453" s="201"/>
      <c r="AD453" s="113"/>
      <c r="AE453" s="113"/>
      <c r="AF453" s="113"/>
      <c r="AG453" s="113"/>
    </row>
    <row r="454" spans="2:33" x14ac:dyDescent="0.2">
      <c r="B454" s="200"/>
      <c r="C454" s="200"/>
      <c r="D454" s="200"/>
      <c r="E454" s="201"/>
      <c r="F454" s="113"/>
      <c r="G454" s="113"/>
      <c r="H454" s="113"/>
      <c r="I454" s="203"/>
      <c r="J454" s="203"/>
      <c r="K454" s="203"/>
      <c r="L454" s="204"/>
      <c r="M454" s="201"/>
      <c r="N454" s="201"/>
      <c r="O454" s="201"/>
      <c r="P454" s="201"/>
      <c r="Q454" s="113"/>
      <c r="R454" s="113"/>
      <c r="S454" s="113"/>
      <c r="T454" s="113"/>
      <c r="U454" s="201"/>
      <c r="V454" s="113"/>
      <c r="W454" s="113"/>
      <c r="X454" s="113"/>
      <c r="Y454" s="113"/>
      <c r="Z454" s="113"/>
      <c r="AA454" s="113"/>
      <c r="AB454" s="113"/>
      <c r="AC454" s="201"/>
      <c r="AD454" s="113"/>
      <c r="AE454" s="113"/>
      <c r="AF454" s="113"/>
      <c r="AG454" s="113"/>
    </row>
    <row r="455" spans="2:33" x14ac:dyDescent="0.2">
      <c r="B455" s="200"/>
      <c r="C455" s="200"/>
      <c r="D455" s="200"/>
      <c r="E455" s="201"/>
      <c r="F455" s="113"/>
      <c r="G455" s="113"/>
      <c r="H455" s="113"/>
      <c r="I455" s="203"/>
      <c r="J455" s="203"/>
      <c r="K455" s="203"/>
      <c r="L455" s="204"/>
      <c r="M455" s="201"/>
      <c r="N455" s="201"/>
      <c r="O455" s="201"/>
      <c r="P455" s="201"/>
      <c r="Q455" s="113"/>
      <c r="R455" s="113"/>
      <c r="S455" s="113"/>
      <c r="T455" s="113"/>
      <c r="U455" s="201"/>
      <c r="V455" s="113"/>
      <c r="W455" s="113"/>
      <c r="X455" s="113"/>
      <c r="Y455" s="113"/>
      <c r="Z455" s="113"/>
      <c r="AA455" s="113"/>
      <c r="AB455" s="113"/>
      <c r="AC455" s="201"/>
      <c r="AD455" s="113"/>
      <c r="AE455" s="113"/>
      <c r="AF455" s="113"/>
      <c r="AG455" s="113"/>
    </row>
    <row r="456" spans="2:33" x14ac:dyDescent="0.2">
      <c r="B456" s="200"/>
      <c r="C456" s="200"/>
      <c r="D456" s="200"/>
      <c r="E456" s="201"/>
      <c r="F456" s="113"/>
      <c r="G456" s="113"/>
      <c r="H456" s="113"/>
      <c r="I456" s="203"/>
      <c r="J456" s="203"/>
      <c r="K456" s="203"/>
      <c r="L456" s="204"/>
      <c r="M456" s="201"/>
      <c r="N456" s="201"/>
      <c r="O456" s="201"/>
      <c r="P456" s="201"/>
      <c r="Q456" s="113"/>
      <c r="R456" s="113"/>
      <c r="S456" s="113"/>
      <c r="T456" s="113"/>
      <c r="U456" s="201"/>
      <c r="V456" s="113"/>
      <c r="W456" s="113"/>
      <c r="X456" s="113"/>
      <c r="Y456" s="113"/>
      <c r="Z456" s="113"/>
      <c r="AA456" s="113"/>
      <c r="AB456" s="113"/>
      <c r="AC456" s="201"/>
      <c r="AD456" s="113"/>
      <c r="AE456" s="113"/>
      <c r="AF456" s="113"/>
      <c r="AG456" s="113"/>
    </row>
    <row r="457" spans="2:33" x14ac:dyDescent="0.2">
      <c r="B457" s="200"/>
      <c r="C457" s="200"/>
      <c r="D457" s="200"/>
      <c r="E457" s="201"/>
      <c r="F457" s="113"/>
      <c r="G457" s="113"/>
      <c r="H457" s="113"/>
      <c r="I457" s="203"/>
      <c r="J457" s="203"/>
      <c r="K457" s="203"/>
      <c r="L457" s="204"/>
      <c r="M457" s="201"/>
      <c r="N457" s="201"/>
      <c r="O457" s="201"/>
      <c r="P457" s="201"/>
      <c r="Q457" s="113"/>
      <c r="R457" s="113"/>
      <c r="S457" s="113"/>
      <c r="T457" s="113"/>
      <c r="U457" s="201"/>
      <c r="V457" s="113"/>
      <c r="W457" s="113"/>
      <c r="X457" s="113"/>
      <c r="Y457" s="113"/>
      <c r="Z457" s="113"/>
      <c r="AA457" s="113"/>
      <c r="AB457" s="113"/>
      <c r="AC457" s="201"/>
      <c r="AD457" s="113"/>
      <c r="AE457" s="113"/>
      <c r="AF457" s="113"/>
      <c r="AG457" s="113"/>
    </row>
    <row r="458" spans="2:33" x14ac:dyDescent="0.2">
      <c r="B458" s="200"/>
      <c r="C458" s="200"/>
      <c r="D458" s="200"/>
      <c r="E458" s="201"/>
      <c r="F458" s="113"/>
      <c r="G458" s="113"/>
      <c r="H458" s="113"/>
      <c r="I458" s="203"/>
      <c r="J458" s="203"/>
      <c r="K458" s="203"/>
      <c r="L458" s="204"/>
      <c r="M458" s="201"/>
      <c r="N458" s="201"/>
      <c r="O458" s="201"/>
      <c r="P458" s="201"/>
      <c r="Q458" s="113"/>
      <c r="R458" s="113"/>
      <c r="S458" s="113"/>
      <c r="T458" s="113"/>
      <c r="U458" s="201"/>
      <c r="V458" s="113"/>
      <c r="W458" s="113"/>
      <c r="X458" s="113"/>
      <c r="Y458" s="113"/>
      <c r="Z458" s="113"/>
      <c r="AA458" s="113"/>
      <c r="AB458" s="113"/>
      <c r="AC458" s="201"/>
      <c r="AD458" s="113"/>
      <c r="AE458" s="113"/>
      <c r="AF458" s="113"/>
      <c r="AG458" s="113"/>
    </row>
    <row r="459" spans="2:33" x14ac:dyDescent="0.2">
      <c r="B459" s="200"/>
      <c r="C459" s="200"/>
      <c r="D459" s="200"/>
      <c r="E459" s="201"/>
      <c r="F459" s="113"/>
      <c r="G459" s="113"/>
      <c r="H459" s="113"/>
      <c r="I459" s="203"/>
      <c r="J459" s="203"/>
      <c r="K459" s="203"/>
      <c r="L459" s="204"/>
      <c r="M459" s="201"/>
      <c r="N459" s="201"/>
      <c r="O459" s="201"/>
      <c r="P459" s="201"/>
      <c r="Q459" s="113"/>
      <c r="R459" s="113"/>
      <c r="S459" s="113"/>
      <c r="T459" s="113"/>
      <c r="U459" s="201"/>
      <c r="V459" s="113"/>
      <c r="W459" s="113"/>
      <c r="X459" s="113"/>
      <c r="Y459" s="113"/>
      <c r="Z459" s="113"/>
      <c r="AA459" s="113"/>
      <c r="AB459" s="113"/>
      <c r="AC459" s="201"/>
      <c r="AD459" s="113"/>
      <c r="AE459" s="113"/>
      <c r="AF459" s="113"/>
      <c r="AG459" s="113"/>
    </row>
    <row r="460" spans="2:33" x14ac:dyDescent="0.2">
      <c r="B460" s="200"/>
      <c r="C460" s="200"/>
      <c r="D460" s="200"/>
      <c r="E460" s="201"/>
      <c r="F460" s="113"/>
      <c r="G460" s="113"/>
      <c r="H460" s="113"/>
      <c r="I460" s="203"/>
      <c r="J460" s="203"/>
      <c r="K460" s="203"/>
      <c r="L460" s="204"/>
      <c r="M460" s="201"/>
      <c r="N460" s="201"/>
      <c r="O460" s="201"/>
      <c r="P460" s="201"/>
      <c r="Q460" s="113"/>
      <c r="R460" s="113"/>
      <c r="S460" s="113"/>
      <c r="T460" s="113"/>
      <c r="U460" s="201"/>
      <c r="V460" s="113"/>
      <c r="W460" s="113"/>
      <c r="X460" s="113"/>
      <c r="Y460" s="113"/>
      <c r="Z460" s="113"/>
      <c r="AA460" s="113"/>
      <c r="AB460" s="113"/>
      <c r="AC460" s="201"/>
      <c r="AD460" s="113"/>
      <c r="AE460" s="113"/>
      <c r="AF460" s="113"/>
      <c r="AG460" s="113"/>
    </row>
    <row r="461" spans="2:33" x14ac:dyDescent="0.2">
      <c r="B461" s="200"/>
      <c r="C461" s="200"/>
      <c r="D461" s="200"/>
      <c r="E461" s="201"/>
      <c r="F461" s="113"/>
      <c r="G461" s="113"/>
      <c r="H461" s="113"/>
      <c r="I461" s="203"/>
      <c r="J461" s="203"/>
      <c r="K461" s="203"/>
      <c r="L461" s="204"/>
      <c r="M461" s="201"/>
      <c r="N461" s="201"/>
      <c r="O461" s="201"/>
      <c r="P461" s="201"/>
      <c r="Q461" s="113"/>
      <c r="R461" s="113"/>
      <c r="S461" s="113"/>
      <c r="T461" s="113"/>
      <c r="U461" s="201"/>
      <c r="V461" s="113"/>
      <c r="W461" s="113"/>
      <c r="X461" s="113"/>
      <c r="Y461" s="113"/>
      <c r="Z461" s="113"/>
      <c r="AA461" s="113"/>
      <c r="AB461" s="113"/>
      <c r="AC461" s="201"/>
      <c r="AD461" s="113"/>
      <c r="AE461" s="113"/>
      <c r="AF461" s="113"/>
      <c r="AG461" s="113"/>
    </row>
    <row r="462" spans="2:33" x14ac:dyDescent="0.2">
      <c r="B462" s="200"/>
      <c r="C462" s="200"/>
      <c r="D462" s="200"/>
      <c r="E462" s="201"/>
      <c r="F462" s="113"/>
      <c r="G462" s="113"/>
      <c r="H462" s="113"/>
      <c r="I462" s="203"/>
      <c r="J462" s="203"/>
      <c r="K462" s="203"/>
      <c r="L462" s="204"/>
      <c r="M462" s="201"/>
      <c r="N462" s="201"/>
      <c r="O462" s="201"/>
      <c r="P462" s="201"/>
      <c r="Q462" s="113"/>
      <c r="R462" s="113"/>
      <c r="S462" s="113"/>
      <c r="T462" s="113"/>
      <c r="U462" s="201"/>
      <c r="V462" s="113"/>
      <c r="W462" s="113"/>
      <c r="X462" s="113"/>
      <c r="Y462" s="113"/>
      <c r="Z462" s="113"/>
      <c r="AA462" s="113"/>
      <c r="AB462" s="113"/>
      <c r="AC462" s="201"/>
      <c r="AD462" s="113"/>
      <c r="AE462" s="113"/>
      <c r="AF462" s="113"/>
      <c r="AG462" s="113"/>
    </row>
    <row r="463" spans="2:33" x14ac:dyDescent="0.2">
      <c r="B463" s="200"/>
      <c r="C463" s="200"/>
      <c r="D463" s="200"/>
      <c r="E463" s="201"/>
      <c r="F463" s="113"/>
      <c r="G463" s="113"/>
      <c r="H463" s="113"/>
      <c r="I463" s="203"/>
      <c r="J463" s="203"/>
      <c r="K463" s="203"/>
      <c r="L463" s="204"/>
      <c r="M463" s="201"/>
      <c r="N463" s="201"/>
      <c r="O463" s="201"/>
      <c r="P463" s="201"/>
      <c r="Q463" s="113"/>
      <c r="R463" s="113"/>
      <c r="S463" s="113"/>
      <c r="T463" s="113"/>
      <c r="U463" s="201"/>
      <c r="V463" s="113"/>
      <c r="W463" s="113"/>
      <c r="X463" s="113"/>
      <c r="Y463" s="113"/>
      <c r="Z463" s="113"/>
      <c r="AA463" s="113"/>
      <c r="AB463" s="113"/>
      <c r="AC463" s="201"/>
      <c r="AD463" s="113"/>
      <c r="AE463" s="113"/>
      <c r="AF463" s="113"/>
      <c r="AG463" s="113"/>
    </row>
    <row r="464" spans="2:33" x14ac:dyDescent="0.2">
      <c r="B464" s="200"/>
      <c r="C464" s="200"/>
      <c r="D464" s="200"/>
      <c r="E464" s="201"/>
      <c r="F464" s="113"/>
      <c r="G464" s="113"/>
      <c r="H464" s="113"/>
      <c r="I464" s="203"/>
      <c r="J464" s="203"/>
      <c r="K464" s="203"/>
      <c r="L464" s="204"/>
      <c r="M464" s="201"/>
      <c r="N464" s="201"/>
      <c r="O464" s="201"/>
      <c r="P464" s="201"/>
      <c r="Q464" s="113"/>
      <c r="R464" s="113"/>
      <c r="S464" s="113"/>
      <c r="T464" s="113"/>
      <c r="U464" s="201"/>
      <c r="V464" s="113"/>
      <c r="W464" s="113"/>
      <c r="X464" s="113"/>
      <c r="Y464" s="113"/>
      <c r="Z464" s="113"/>
      <c r="AA464" s="113"/>
      <c r="AB464" s="113"/>
      <c r="AC464" s="201"/>
      <c r="AD464" s="113"/>
      <c r="AE464" s="113"/>
      <c r="AF464" s="113"/>
      <c r="AG464" s="113"/>
    </row>
    <row r="465" spans="2:33" x14ac:dyDescent="0.2">
      <c r="B465" s="200"/>
      <c r="C465" s="200"/>
      <c r="D465" s="200"/>
      <c r="E465" s="201"/>
      <c r="F465" s="113"/>
      <c r="G465" s="113"/>
      <c r="H465" s="113"/>
      <c r="I465" s="203"/>
      <c r="J465" s="203"/>
      <c r="K465" s="203"/>
      <c r="L465" s="204"/>
      <c r="M465" s="201"/>
      <c r="N465" s="201"/>
      <c r="O465" s="201"/>
      <c r="P465" s="201"/>
      <c r="Q465" s="113"/>
      <c r="R465" s="113"/>
      <c r="S465" s="113"/>
      <c r="T465" s="113"/>
      <c r="U465" s="201"/>
      <c r="V465" s="113"/>
      <c r="W465" s="113"/>
      <c r="X465" s="113"/>
      <c r="Y465" s="113"/>
      <c r="Z465" s="113"/>
      <c r="AA465" s="113"/>
      <c r="AB465" s="113"/>
      <c r="AC465" s="201"/>
      <c r="AD465" s="113"/>
      <c r="AE465" s="113"/>
      <c r="AF465" s="113"/>
      <c r="AG465" s="113"/>
    </row>
    <row r="466" spans="2:33" x14ac:dyDescent="0.2">
      <c r="B466" s="200"/>
      <c r="C466" s="200"/>
      <c r="D466" s="200"/>
      <c r="E466" s="201"/>
      <c r="F466" s="113"/>
      <c r="G466" s="113"/>
      <c r="H466" s="113"/>
      <c r="I466" s="203"/>
      <c r="J466" s="203"/>
      <c r="K466" s="203"/>
      <c r="L466" s="204"/>
      <c r="M466" s="201"/>
      <c r="N466" s="201"/>
      <c r="O466" s="201"/>
      <c r="P466" s="201"/>
      <c r="Q466" s="113"/>
      <c r="R466" s="113"/>
      <c r="S466" s="113"/>
      <c r="T466" s="113"/>
      <c r="U466" s="201"/>
      <c r="V466" s="113"/>
      <c r="W466" s="113"/>
      <c r="X466" s="113"/>
      <c r="Y466" s="113"/>
      <c r="Z466" s="113"/>
      <c r="AA466" s="113"/>
      <c r="AB466" s="113"/>
      <c r="AC466" s="201"/>
      <c r="AD466" s="113"/>
      <c r="AE466" s="113"/>
      <c r="AF466" s="113"/>
      <c r="AG466" s="113"/>
    </row>
    <row r="467" spans="2:33" x14ac:dyDescent="0.2">
      <c r="B467" s="200"/>
      <c r="C467" s="200"/>
      <c r="D467" s="200"/>
      <c r="E467" s="201"/>
      <c r="F467" s="113"/>
      <c r="G467" s="113"/>
      <c r="H467" s="113"/>
      <c r="I467" s="203"/>
      <c r="J467" s="203"/>
      <c r="K467" s="203"/>
      <c r="L467" s="204"/>
      <c r="M467" s="201"/>
      <c r="N467" s="201"/>
      <c r="O467" s="201"/>
      <c r="P467" s="201"/>
      <c r="Q467" s="113"/>
      <c r="R467" s="113"/>
      <c r="S467" s="113"/>
      <c r="T467" s="113"/>
      <c r="U467" s="201"/>
      <c r="V467" s="113"/>
      <c r="W467" s="113"/>
      <c r="X467" s="113"/>
      <c r="Y467" s="113"/>
      <c r="Z467" s="113"/>
      <c r="AA467" s="113"/>
      <c r="AB467" s="113"/>
      <c r="AC467" s="201"/>
      <c r="AD467" s="113"/>
      <c r="AE467" s="113"/>
      <c r="AF467" s="113"/>
      <c r="AG467" s="113"/>
    </row>
    <row r="468" spans="2:33" x14ac:dyDescent="0.2">
      <c r="B468" s="200"/>
      <c r="C468" s="200"/>
      <c r="D468" s="200"/>
      <c r="E468" s="201"/>
      <c r="F468" s="113"/>
      <c r="G468" s="113"/>
      <c r="H468" s="113"/>
      <c r="I468" s="203"/>
      <c r="J468" s="203"/>
      <c r="K468" s="203"/>
      <c r="L468" s="204"/>
      <c r="M468" s="201"/>
      <c r="N468" s="201"/>
      <c r="O468" s="201"/>
      <c r="P468" s="201"/>
      <c r="Q468" s="113"/>
      <c r="R468" s="113"/>
      <c r="S468" s="113"/>
      <c r="T468" s="113"/>
      <c r="U468" s="201"/>
      <c r="V468" s="113"/>
      <c r="W468" s="113"/>
      <c r="X468" s="113"/>
      <c r="Y468" s="113"/>
      <c r="Z468" s="113"/>
      <c r="AA468" s="113"/>
      <c r="AB468" s="113"/>
      <c r="AC468" s="201"/>
      <c r="AD468" s="113"/>
      <c r="AE468" s="113"/>
      <c r="AF468" s="113"/>
      <c r="AG468" s="113"/>
    </row>
    <row r="469" spans="2:33" x14ac:dyDescent="0.2">
      <c r="B469" s="200"/>
      <c r="C469" s="200"/>
      <c r="D469" s="200"/>
      <c r="E469" s="201"/>
      <c r="F469" s="113"/>
      <c r="G469" s="113"/>
      <c r="H469" s="113"/>
      <c r="I469" s="203"/>
      <c r="J469" s="203"/>
      <c r="K469" s="203"/>
      <c r="L469" s="204"/>
      <c r="M469" s="201"/>
      <c r="N469" s="201"/>
      <c r="O469" s="201"/>
      <c r="P469" s="201"/>
      <c r="Q469" s="113"/>
      <c r="R469" s="113"/>
      <c r="S469" s="113"/>
      <c r="T469" s="113"/>
      <c r="U469" s="201"/>
      <c r="V469" s="113"/>
      <c r="W469" s="113"/>
      <c r="X469" s="113"/>
      <c r="Y469" s="113"/>
      <c r="Z469" s="113"/>
      <c r="AA469" s="113"/>
      <c r="AB469" s="113"/>
      <c r="AC469" s="201"/>
      <c r="AD469" s="113"/>
      <c r="AE469" s="113"/>
      <c r="AF469" s="113"/>
      <c r="AG469" s="113"/>
    </row>
    <row r="470" spans="2:33" x14ac:dyDescent="0.2">
      <c r="B470" s="200"/>
      <c r="C470" s="200"/>
      <c r="D470" s="200"/>
      <c r="E470" s="201"/>
      <c r="F470" s="113"/>
      <c r="G470" s="113"/>
      <c r="H470" s="113"/>
      <c r="I470" s="203"/>
      <c r="J470" s="203"/>
      <c r="K470" s="203"/>
      <c r="L470" s="204"/>
      <c r="M470" s="201"/>
      <c r="N470" s="201"/>
      <c r="O470" s="201"/>
      <c r="P470" s="201"/>
      <c r="Q470" s="113"/>
      <c r="R470" s="113"/>
      <c r="S470" s="113"/>
      <c r="T470" s="113"/>
      <c r="U470" s="201"/>
      <c r="V470" s="113"/>
      <c r="W470" s="113"/>
      <c r="X470" s="113"/>
      <c r="Y470" s="113"/>
      <c r="Z470" s="113"/>
      <c r="AA470" s="113"/>
      <c r="AB470" s="113"/>
      <c r="AC470" s="201"/>
      <c r="AD470" s="113"/>
      <c r="AE470" s="113"/>
      <c r="AF470" s="113"/>
      <c r="AG470" s="113"/>
    </row>
    <row r="471" spans="2:33" x14ac:dyDescent="0.2">
      <c r="B471" s="200"/>
      <c r="C471" s="200"/>
      <c r="D471" s="200"/>
      <c r="E471" s="201"/>
      <c r="F471" s="113"/>
      <c r="G471" s="113"/>
      <c r="H471" s="113"/>
      <c r="I471" s="203"/>
      <c r="J471" s="203"/>
      <c r="K471" s="203"/>
      <c r="L471" s="204"/>
      <c r="M471" s="201"/>
      <c r="N471" s="201"/>
      <c r="O471" s="201"/>
      <c r="P471" s="201"/>
      <c r="Q471" s="113"/>
      <c r="R471" s="113"/>
      <c r="S471" s="113"/>
      <c r="T471" s="113"/>
      <c r="U471" s="201"/>
      <c r="V471" s="113"/>
      <c r="W471" s="113"/>
      <c r="X471" s="113"/>
      <c r="Y471" s="113"/>
      <c r="Z471" s="113"/>
      <c r="AA471" s="113"/>
      <c r="AB471" s="113"/>
      <c r="AC471" s="201"/>
      <c r="AD471" s="113"/>
      <c r="AE471" s="113"/>
      <c r="AF471" s="113"/>
      <c r="AG471" s="113"/>
    </row>
    <row r="472" spans="2:33" x14ac:dyDescent="0.2">
      <c r="B472" s="200"/>
      <c r="C472" s="200"/>
      <c r="D472" s="200"/>
      <c r="E472" s="201"/>
      <c r="F472" s="113"/>
      <c r="G472" s="113"/>
      <c r="H472" s="113"/>
      <c r="I472" s="203"/>
      <c r="J472" s="203"/>
      <c r="K472" s="203"/>
      <c r="L472" s="204"/>
      <c r="M472" s="201"/>
      <c r="N472" s="201"/>
      <c r="O472" s="201"/>
      <c r="P472" s="201"/>
      <c r="Q472" s="113"/>
      <c r="R472" s="113"/>
      <c r="S472" s="113"/>
      <c r="T472" s="113"/>
      <c r="U472" s="201"/>
      <c r="V472" s="113"/>
      <c r="W472" s="113"/>
      <c r="X472" s="113"/>
      <c r="Y472" s="113"/>
      <c r="Z472" s="113"/>
      <c r="AA472" s="113"/>
      <c r="AB472" s="113"/>
      <c r="AC472" s="201"/>
      <c r="AD472" s="113"/>
      <c r="AE472" s="113"/>
      <c r="AF472" s="113"/>
      <c r="AG472" s="113"/>
    </row>
    <row r="473" spans="2:33" x14ac:dyDescent="0.2">
      <c r="B473" s="200"/>
      <c r="C473" s="200"/>
      <c r="D473" s="200"/>
      <c r="E473" s="201"/>
      <c r="F473" s="113"/>
      <c r="G473" s="113"/>
      <c r="H473" s="113"/>
      <c r="I473" s="203"/>
      <c r="J473" s="203"/>
      <c r="K473" s="203"/>
      <c r="L473" s="204"/>
      <c r="M473" s="201"/>
      <c r="N473" s="201"/>
      <c r="O473" s="201"/>
      <c r="P473" s="201"/>
      <c r="Q473" s="113"/>
      <c r="R473" s="113"/>
      <c r="S473" s="113"/>
      <c r="T473" s="113"/>
      <c r="U473" s="201"/>
      <c r="V473" s="113"/>
      <c r="W473" s="113"/>
      <c r="X473" s="113"/>
      <c r="Y473" s="113"/>
      <c r="Z473" s="113"/>
      <c r="AA473" s="113"/>
      <c r="AB473" s="113"/>
      <c r="AC473" s="201"/>
      <c r="AD473" s="113"/>
      <c r="AE473" s="113"/>
      <c r="AF473" s="113"/>
      <c r="AG473" s="113"/>
    </row>
    <row r="474" spans="2:33" x14ac:dyDescent="0.2">
      <c r="B474" s="200"/>
      <c r="C474" s="200"/>
      <c r="D474" s="200"/>
      <c r="E474" s="201"/>
      <c r="F474" s="113"/>
      <c r="G474" s="113"/>
      <c r="H474" s="113"/>
      <c r="I474" s="203"/>
      <c r="J474" s="203"/>
      <c r="K474" s="203"/>
      <c r="L474" s="204"/>
      <c r="M474" s="201"/>
      <c r="N474" s="201"/>
      <c r="O474" s="201"/>
      <c r="P474" s="201"/>
      <c r="Q474" s="113"/>
      <c r="R474" s="113"/>
      <c r="S474" s="113"/>
      <c r="T474" s="113"/>
      <c r="U474" s="201"/>
      <c r="V474" s="113"/>
      <c r="W474" s="113"/>
      <c r="X474" s="113"/>
      <c r="Y474" s="113"/>
      <c r="Z474" s="113"/>
      <c r="AA474" s="113"/>
      <c r="AB474" s="113"/>
      <c r="AC474" s="201"/>
      <c r="AD474" s="113"/>
      <c r="AE474" s="113"/>
      <c r="AF474" s="113"/>
      <c r="AG474" s="113"/>
    </row>
    <row r="475" spans="2:33" x14ac:dyDescent="0.2">
      <c r="B475" s="200"/>
      <c r="C475" s="200"/>
      <c r="D475" s="200"/>
      <c r="E475" s="201"/>
      <c r="F475" s="113"/>
      <c r="G475" s="113"/>
      <c r="H475" s="113"/>
      <c r="I475" s="203"/>
      <c r="J475" s="203"/>
      <c r="K475" s="203"/>
      <c r="L475" s="204"/>
      <c r="M475" s="201"/>
      <c r="N475" s="201"/>
      <c r="O475" s="201"/>
      <c r="P475" s="201"/>
      <c r="Q475" s="113"/>
      <c r="R475" s="113"/>
      <c r="S475" s="113"/>
      <c r="T475" s="113"/>
      <c r="U475" s="201"/>
      <c r="V475" s="113"/>
      <c r="W475" s="113"/>
      <c r="X475" s="113"/>
      <c r="Y475" s="113"/>
      <c r="Z475" s="113"/>
      <c r="AA475" s="113"/>
      <c r="AB475" s="113"/>
      <c r="AC475" s="201"/>
      <c r="AD475" s="113"/>
      <c r="AE475" s="113"/>
      <c r="AF475" s="113"/>
      <c r="AG475" s="113"/>
    </row>
    <row r="476" spans="2:33" x14ac:dyDescent="0.2">
      <c r="B476" s="200"/>
      <c r="C476" s="200"/>
      <c r="D476" s="200"/>
      <c r="E476" s="201"/>
      <c r="F476" s="113"/>
      <c r="G476" s="113"/>
      <c r="H476" s="113"/>
      <c r="I476" s="203"/>
      <c r="J476" s="203"/>
      <c r="K476" s="203"/>
      <c r="L476" s="204"/>
      <c r="M476" s="201"/>
      <c r="N476" s="201"/>
      <c r="O476" s="201"/>
      <c r="P476" s="201"/>
      <c r="Q476" s="113"/>
      <c r="R476" s="113"/>
      <c r="S476" s="113"/>
      <c r="T476" s="113"/>
      <c r="U476" s="201"/>
      <c r="V476" s="113"/>
      <c r="W476" s="113"/>
      <c r="X476" s="113"/>
      <c r="Y476" s="113"/>
      <c r="Z476" s="113"/>
      <c r="AA476" s="113"/>
      <c r="AB476" s="113"/>
      <c r="AC476" s="201"/>
      <c r="AD476" s="113"/>
      <c r="AE476" s="113"/>
      <c r="AF476" s="113"/>
      <c r="AG476" s="113"/>
    </row>
    <row r="477" spans="2:33" x14ac:dyDescent="0.2">
      <c r="B477" s="200"/>
      <c r="C477" s="200"/>
      <c r="D477" s="200"/>
      <c r="E477" s="201"/>
      <c r="F477" s="113"/>
      <c r="G477" s="113"/>
      <c r="H477" s="113"/>
      <c r="I477" s="203"/>
      <c r="J477" s="203"/>
      <c r="K477" s="203"/>
      <c r="L477" s="204"/>
      <c r="M477" s="201"/>
      <c r="N477" s="201"/>
      <c r="O477" s="201"/>
      <c r="P477" s="201"/>
      <c r="Q477" s="113"/>
      <c r="R477" s="113"/>
      <c r="S477" s="113"/>
      <c r="T477" s="113"/>
      <c r="U477" s="201"/>
      <c r="V477" s="113"/>
      <c r="W477" s="113"/>
      <c r="X477" s="113"/>
      <c r="Y477" s="113"/>
      <c r="Z477" s="113"/>
      <c r="AA477" s="113"/>
      <c r="AB477" s="113"/>
      <c r="AC477" s="201"/>
      <c r="AD477" s="113"/>
      <c r="AE477" s="113"/>
      <c r="AF477" s="113"/>
      <c r="AG477" s="113"/>
    </row>
    <row r="478" spans="2:33" x14ac:dyDescent="0.2">
      <c r="B478" s="200"/>
      <c r="C478" s="200"/>
      <c r="D478" s="200"/>
      <c r="E478" s="201"/>
      <c r="F478" s="113"/>
      <c r="G478" s="113"/>
      <c r="H478" s="113"/>
      <c r="I478" s="203"/>
      <c r="J478" s="203"/>
      <c r="K478" s="203"/>
      <c r="L478" s="204"/>
      <c r="M478" s="201"/>
      <c r="N478" s="201"/>
      <c r="O478" s="201"/>
      <c r="P478" s="201"/>
      <c r="Q478" s="113"/>
      <c r="R478" s="113"/>
      <c r="S478" s="113"/>
      <c r="T478" s="113"/>
      <c r="U478" s="201"/>
      <c r="V478" s="113"/>
      <c r="W478" s="113"/>
      <c r="X478" s="113"/>
      <c r="Y478" s="113"/>
      <c r="Z478" s="113"/>
      <c r="AA478" s="113"/>
      <c r="AB478" s="113"/>
      <c r="AC478" s="201"/>
      <c r="AD478" s="113"/>
      <c r="AE478" s="113"/>
      <c r="AF478" s="113"/>
      <c r="AG478" s="113"/>
    </row>
    <row r="479" spans="2:33" x14ac:dyDescent="0.2">
      <c r="B479" s="200"/>
      <c r="C479" s="200"/>
      <c r="D479" s="200"/>
      <c r="E479" s="201"/>
      <c r="F479" s="113"/>
      <c r="G479" s="113"/>
      <c r="H479" s="113"/>
      <c r="I479" s="203"/>
      <c r="J479" s="203"/>
      <c r="K479" s="203"/>
      <c r="L479" s="204"/>
      <c r="M479" s="201"/>
      <c r="N479" s="201"/>
      <c r="O479" s="201"/>
      <c r="P479" s="201"/>
      <c r="Q479" s="113"/>
      <c r="R479" s="113"/>
      <c r="S479" s="113"/>
      <c r="T479" s="113"/>
      <c r="U479" s="201"/>
      <c r="V479" s="113"/>
      <c r="W479" s="113"/>
      <c r="X479" s="113"/>
      <c r="Y479" s="113"/>
      <c r="Z479" s="113"/>
      <c r="AA479" s="113"/>
      <c r="AB479" s="113"/>
      <c r="AC479" s="201"/>
      <c r="AD479" s="113"/>
      <c r="AE479" s="113"/>
      <c r="AF479" s="113"/>
      <c r="AG479" s="113"/>
    </row>
    <row r="480" spans="2:33" x14ac:dyDescent="0.2">
      <c r="B480" s="200"/>
      <c r="C480" s="200"/>
      <c r="D480" s="200"/>
      <c r="E480" s="201"/>
      <c r="F480" s="113"/>
      <c r="G480" s="113"/>
      <c r="H480" s="113"/>
      <c r="I480" s="203"/>
      <c r="J480" s="203"/>
      <c r="K480" s="203"/>
      <c r="L480" s="204"/>
      <c r="M480" s="201"/>
      <c r="N480" s="201"/>
      <c r="O480" s="201"/>
      <c r="P480" s="201"/>
      <c r="Q480" s="113"/>
      <c r="R480" s="113"/>
      <c r="S480" s="113"/>
      <c r="T480" s="113"/>
      <c r="U480" s="201"/>
      <c r="V480" s="113"/>
      <c r="W480" s="113"/>
      <c r="X480" s="113"/>
      <c r="Y480" s="113"/>
      <c r="Z480" s="113"/>
      <c r="AA480" s="113"/>
      <c r="AB480" s="113"/>
      <c r="AC480" s="201"/>
      <c r="AD480" s="113"/>
      <c r="AE480" s="113"/>
      <c r="AF480" s="113"/>
      <c r="AG480" s="113"/>
    </row>
    <row r="481" spans="2:33" x14ac:dyDescent="0.2">
      <c r="B481" s="200"/>
      <c r="C481" s="200"/>
      <c r="D481" s="200"/>
      <c r="E481" s="201"/>
      <c r="F481" s="113"/>
      <c r="G481" s="113"/>
      <c r="H481" s="113"/>
      <c r="I481" s="203"/>
      <c r="J481" s="203"/>
      <c r="K481" s="203"/>
      <c r="L481" s="204"/>
      <c r="M481" s="201"/>
      <c r="N481" s="201"/>
      <c r="O481" s="201"/>
      <c r="P481" s="201"/>
      <c r="Q481" s="113"/>
      <c r="R481" s="113"/>
      <c r="S481" s="113"/>
      <c r="T481" s="113"/>
      <c r="U481" s="201"/>
      <c r="V481" s="113"/>
      <c r="W481" s="113"/>
      <c r="X481" s="113"/>
      <c r="Y481" s="113"/>
      <c r="Z481" s="113"/>
      <c r="AA481" s="113"/>
      <c r="AB481" s="113"/>
      <c r="AC481" s="201"/>
      <c r="AD481" s="113"/>
      <c r="AE481" s="113"/>
      <c r="AF481" s="113"/>
      <c r="AG481" s="113"/>
    </row>
    <row r="482" spans="2:33" x14ac:dyDescent="0.2">
      <c r="B482" s="200"/>
      <c r="C482" s="200"/>
      <c r="D482" s="200"/>
      <c r="E482" s="201"/>
      <c r="F482" s="113"/>
      <c r="G482" s="113"/>
      <c r="H482" s="113"/>
      <c r="I482" s="203"/>
      <c r="J482" s="203"/>
      <c r="K482" s="203"/>
      <c r="L482" s="204"/>
      <c r="M482" s="201"/>
      <c r="N482" s="201"/>
      <c r="O482" s="201"/>
      <c r="P482" s="201"/>
      <c r="Q482" s="113"/>
      <c r="R482" s="113"/>
      <c r="S482" s="113"/>
      <c r="T482" s="113"/>
      <c r="U482" s="201"/>
      <c r="V482" s="113"/>
      <c r="W482" s="113"/>
      <c r="X482" s="113"/>
      <c r="Y482" s="113"/>
      <c r="Z482" s="113"/>
      <c r="AA482" s="113"/>
      <c r="AB482" s="113"/>
      <c r="AC482" s="201"/>
      <c r="AD482" s="113"/>
      <c r="AE482" s="113"/>
      <c r="AF482" s="113"/>
      <c r="AG482" s="113"/>
    </row>
    <row r="483" spans="2:33" x14ac:dyDescent="0.2">
      <c r="B483" s="200"/>
      <c r="C483" s="200"/>
      <c r="D483" s="200"/>
      <c r="E483" s="201"/>
      <c r="F483" s="113"/>
      <c r="G483" s="113"/>
      <c r="H483" s="113"/>
      <c r="I483" s="203"/>
      <c r="J483" s="203"/>
      <c r="K483" s="203"/>
      <c r="L483" s="204"/>
      <c r="M483" s="201"/>
      <c r="N483" s="201"/>
      <c r="O483" s="201"/>
      <c r="P483" s="201"/>
      <c r="Q483" s="113"/>
      <c r="R483" s="113"/>
      <c r="S483" s="113"/>
      <c r="T483" s="113"/>
      <c r="U483" s="201"/>
      <c r="V483" s="113"/>
      <c r="W483" s="113"/>
      <c r="X483" s="113"/>
      <c r="Y483" s="113"/>
      <c r="Z483" s="113"/>
      <c r="AA483" s="113"/>
      <c r="AB483" s="113"/>
      <c r="AC483" s="201"/>
      <c r="AD483" s="113"/>
      <c r="AE483" s="113"/>
      <c r="AF483" s="113"/>
      <c r="AG483" s="113"/>
    </row>
    <row r="484" spans="2:33" x14ac:dyDescent="0.2">
      <c r="B484" s="200"/>
      <c r="C484" s="200"/>
      <c r="D484" s="200"/>
      <c r="E484" s="201"/>
      <c r="F484" s="113"/>
      <c r="G484" s="113"/>
      <c r="H484" s="113"/>
      <c r="I484" s="203"/>
      <c r="J484" s="203"/>
      <c r="K484" s="203"/>
      <c r="L484" s="204"/>
      <c r="M484" s="201"/>
      <c r="N484" s="201"/>
      <c r="O484" s="201"/>
      <c r="P484" s="201"/>
      <c r="Q484" s="113"/>
      <c r="R484" s="113"/>
      <c r="S484" s="113"/>
      <c r="T484" s="113"/>
      <c r="U484" s="201"/>
      <c r="V484" s="113"/>
      <c r="W484" s="113"/>
      <c r="X484" s="113"/>
      <c r="Y484" s="113"/>
      <c r="Z484" s="113"/>
      <c r="AA484" s="113"/>
      <c r="AB484" s="113"/>
      <c r="AC484" s="201"/>
      <c r="AD484" s="113"/>
      <c r="AE484" s="113"/>
      <c r="AF484" s="113"/>
      <c r="AG484" s="113"/>
    </row>
    <row r="485" spans="2:33" x14ac:dyDescent="0.2">
      <c r="B485" s="200"/>
      <c r="C485" s="200"/>
      <c r="D485" s="200"/>
      <c r="E485" s="201"/>
      <c r="F485" s="113"/>
      <c r="G485" s="113"/>
      <c r="H485" s="113"/>
      <c r="I485" s="203"/>
      <c r="J485" s="203"/>
      <c r="K485" s="203"/>
      <c r="L485" s="204"/>
      <c r="M485" s="201"/>
      <c r="N485" s="201"/>
      <c r="O485" s="201"/>
      <c r="P485" s="201"/>
      <c r="Q485" s="113"/>
      <c r="R485" s="113"/>
      <c r="S485" s="113"/>
      <c r="T485" s="113"/>
      <c r="U485" s="201"/>
      <c r="V485" s="113"/>
      <c r="W485" s="113"/>
      <c r="X485" s="113"/>
      <c r="Y485" s="113"/>
      <c r="Z485" s="113"/>
      <c r="AA485" s="113"/>
      <c r="AB485" s="113"/>
      <c r="AC485" s="201"/>
      <c r="AD485" s="113"/>
      <c r="AE485" s="113"/>
      <c r="AF485" s="113"/>
      <c r="AG485" s="113"/>
    </row>
    <row r="486" spans="2:33" x14ac:dyDescent="0.2">
      <c r="B486" s="200"/>
      <c r="C486" s="200"/>
      <c r="D486" s="200"/>
      <c r="E486" s="201"/>
      <c r="F486" s="113"/>
      <c r="G486" s="113"/>
      <c r="H486" s="113"/>
      <c r="I486" s="203"/>
      <c r="J486" s="203"/>
      <c r="K486" s="203"/>
      <c r="L486" s="204"/>
      <c r="M486" s="201"/>
      <c r="N486" s="201"/>
      <c r="O486" s="201"/>
      <c r="P486" s="201"/>
      <c r="Q486" s="113"/>
      <c r="R486" s="113"/>
      <c r="S486" s="113"/>
      <c r="T486" s="113"/>
      <c r="U486" s="201"/>
      <c r="V486" s="113"/>
      <c r="W486" s="113"/>
      <c r="X486" s="113"/>
      <c r="Y486" s="113"/>
      <c r="Z486" s="113"/>
      <c r="AA486" s="113"/>
      <c r="AB486" s="113"/>
      <c r="AC486" s="201"/>
      <c r="AD486" s="113"/>
      <c r="AE486" s="113"/>
      <c r="AF486" s="113"/>
      <c r="AG486" s="113"/>
    </row>
    <row r="487" spans="2:33" x14ac:dyDescent="0.2">
      <c r="B487" s="200"/>
      <c r="C487" s="200"/>
      <c r="D487" s="200"/>
      <c r="E487" s="201"/>
      <c r="F487" s="113"/>
      <c r="G487" s="113"/>
      <c r="H487" s="113"/>
      <c r="I487" s="203"/>
      <c r="J487" s="203"/>
      <c r="K487" s="203"/>
      <c r="L487" s="204"/>
      <c r="M487" s="201"/>
      <c r="N487" s="201"/>
      <c r="O487" s="201"/>
      <c r="P487" s="201"/>
      <c r="Q487" s="113"/>
      <c r="R487" s="113"/>
      <c r="S487" s="113"/>
      <c r="T487" s="113"/>
      <c r="U487" s="201"/>
      <c r="V487" s="113"/>
      <c r="W487" s="113"/>
      <c r="X487" s="113"/>
      <c r="Y487" s="113"/>
      <c r="Z487" s="113"/>
      <c r="AA487" s="113"/>
      <c r="AB487" s="113"/>
      <c r="AC487" s="201"/>
      <c r="AD487" s="113"/>
      <c r="AE487" s="113"/>
      <c r="AF487" s="113"/>
      <c r="AG487" s="113"/>
    </row>
    <row r="488" spans="2:33" x14ac:dyDescent="0.2">
      <c r="B488" s="200"/>
      <c r="C488" s="200"/>
      <c r="D488" s="200"/>
      <c r="E488" s="201"/>
      <c r="F488" s="113"/>
      <c r="G488" s="113"/>
      <c r="H488" s="113"/>
      <c r="I488" s="203"/>
      <c r="J488" s="203"/>
      <c r="K488" s="203"/>
      <c r="L488" s="204"/>
      <c r="M488" s="201"/>
      <c r="N488" s="201"/>
      <c r="O488" s="201"/>
      <c r="P488" s="201"/>
      <c r="Q488" s="113"/>
      <c r="R488" s="113"/>
      <c r="S488" s="113"/>
      <c r="T488" s="113"/>
      <c r="U488" s="201"/>
      <c r="V488" s="113"/>
      <c r="W488" s="113"/>
      <c r="X488" s="113"/>
      <c r="Y488" s="113"/>
      <c r="Z488" s="113"/>
      <c r="AA488" s="113"/>
      <c r="AB488" s="113"/>
      <c r="AC488" s="201"/>
      <c r="AD488" s="113"/>
      <c r="AE488" s="113"/>
      <c r="AF488" s="113"/>
      <c r="AG488" s="113"/>
    </row>
    <row r="489" spans="2:33" x14ac:dyDescent="0.2">
      <c r="B489" s="200"/>
      <c r="C489" s="200"/>
      <c r="D489" s="200"/>
      <c r="E489" s="201"/>
      <c r="F489" s="113"/>
      <c r="G489" s="113"/>
      <c r="H489" s="113"/>
      <c r="I489" s="203"/>
      <c r="J489" s="203"/>
      <c r="K489" s="203"/>
      <c r="L489" s="204"/>
      <c r="M489" s="201"/>
      <c r="N489" s="201"/>
      <c r="O489" s="201"/>
      <c r="P489" s="201"/>
      <c r="Q489" s="113"/>
      <c r="R489" s="113"/>
      <c r="S489" s="113"/>
      <c r="T489" s="113"/>
      <c r="U489" s="201"/>
      <c r="V489" s="113"/>
      <c r="W489" s="113"/>
      <c r="X489" s="113"/>
      <c r="Y489" s="113"/>
      <c r="Z489" s="113"/>
      <c r="AA489" s="113"/>
      <c r="AB489" s="113"/>
      <c r="AC489" s="201"/>
      <c r="AD489" s="113"/>
      <c r="AE489" s="113"/>
      <c r="AF489" s="113"/>
      <c r="AG489" s="113"/>
    </row>
    <row r="490" spans="2:33" x14ac:dyDescent="0.2">
      <c r="B490" s="200"/>
      <c r="C490" s="200"/>
      <c r="D490" s="200"/>
      <c r="E490" s="201"/>
      <c r="F490" s="113"/>
      <c r="G490" s="113"/>
      <c r="H490" s="113"/>
      <c r="I490" s="203"/>
      <c r="J490" s="203"/>
      <c r="K490" s="203"/>
      <c r="L490" s="204"/>
      <c r="M490" s="201"/>
      <c r="N490" s="201"/>
      <c r="O490" s="201"/>
      <c r="P490" s="201"/>
      <c r="Q490" s="113"/>
      <c r="R490" s="113"/>
      <c r="S490" s="113"/>
      <c r="T490" s="113"/>
      <c r="U490" s="201"/>
      <c r="V490" s="113"/>
      <c r="W490" s="113"/>
      <c r="X490" s="113"/>
      <c r="Y490" s="113"/>
      <c r="Z490" s="113"/>
      <c r="AA490" s="113"/>
      <c r="AB490" s="113"/>
      <c r="AC490" s="201"/>
      <c r="AD490" s="113"/>
      <c r="AE490" s="113"/>
      <c r="AF490" s="113"/>
      <c r="AG490" s="113"/>
    </row>
    <row r="491" spans="2:33" x14ac:dyDescent="0.2">
      <c r="B491" s="200"/>
      <c r="C491" s="200"/>
      <c r="D491" s="200"/>
      <c r="E491" s="201"/>
      <c r="F491" s="113"/>
      <c r="G491" s="113"/>
      <c r="H491" s="113"/>
      <c r="I491" s="203"/>
      <c r="J491" s="203"/>
      <c r="K491" s="203"/>
      <c r="L491" s="204"/>
      <c r="M491" s="201"/>
      <c r="N491" s="201"/>
      <c r="O491" s="201"/>
      <c r="P491" s="201"/>
      <c r="Q491" s="113"/>
      <c r="R491" s="113"/>
      <c r="S491" s="113"/>
      <c r="T491" s="113"/>
      <c r="U491" s="201"/>
      <c r="V491" s="113"/>
      <c r="W491" s="113"/>
      <c r="X491" s="113"/>
      <c r="Y491" s="113"/>
      <c r="Z491" s="113"/>
      <c r="AA491" s="113"/>
      <c r="AB491" s="113"/>
      <c r="AC491" s="201"/>
      <c r="AD491" s="113"/>
      <c r="AE491" s="113"/>
      <c r="AF491" s="113"/>
      <c r="AG491" s="113"/>
    </row>
    <row r="492" spans="2:33" x14ac:dyDescent="0.2">
      <c r="B492" s="200"/>
      <c r="C492" s="200"/>
      <c r="D492" s="200"/>
      <c r="E492" s="201"/>
      <c r="F492" s="113"/>
      <c r="G492" s="113"/>
      <c r="H492" s="113"/>
      <c r="I492" s="203"/>
      <c r="J492" s="203"/>
      <c r="K492" s="203"/>
      <c r="L492" s="204"/>
      <c r="M492" s="201"/>
      <c r="N492" s="201"/>
      <c r="O492" s="201"/>
      <c r="P492" s="201"/>
      <c r="Q492" s="113"/>
      <c r="R492" s="113"/>
      <c r="S492" s="113"/>
      <c r="T492" s="113"/>
      <c r="U492" s="201"/>
      <c r="V492" s="113"/>
      <c r="W492" s="113"/>
      <c r="X492" s="113"/>
      <c r="Y492" s="113"/>
      <c r="Z492" s="113"/>
      <c r="AA492" s="113"/>
      <c r="AB492" s="113"/>
      <c r="AC492" s="201"/>
      <c r="AD492" s="113"/>
      <c r="AE492" s="113"/>
      <c r="AF492" s="113"/>
      <c r="AG492" s="113"/>
    </row>
    <row r="493" spans="2:33" x14ac:dyDescent="0.2">
      <c r="B493" s="200"/>
      <c r="C493" s="200"/>
      <c r="D493" s="200"/>
      <c r="E493" s="201"/>
      <c r="F493" s="113"/>
      <c r="G493" s="113"/>
      <c r="H493" s="113"/>
      <c r="I493" s="203"/>
      <c r="J493" s="203"/>
      <c r="K493" s="203"/>
      <c r="L493" s="204"/>
      <c r="M493" s="201"/>
      <c r="N493" s="201"/>
      <c r="O493" s="201"/>
      <c r="P493" s="201"/>
      <c r="Q493" s="113"/>
      <c r="R493" s="113"/>
      <c r="S493" s="113"/>
      <c r="T493" s="113"/>
      <c r="U493" s="201"/>
      <c r="V493" s="113"/>
      <c r="W493" s="113"/>
      <c r="X493" s="113"/>
      <c r="Y493" s="113"/>
      <c r="Z493" s="113"/>
      <c r="AA493" s="113"/>
      <c r="AB493" s="113"/>
      <c r="AC493" s="201"/>
      <c r="AD493" s="113"/>
      <c r="AE493" s="113"/>
      <c r="AF493" s="113"/>
      <c r="AG493" s="113"/>
    </row>
    <row r="494" spans="2:33" x14ac:dyDescent="0.2">
      <c r="B494" s="200"/>
      <c r="C494" s="200"/>
      <c r="D494" s="200"/>
      <c r="E494" s="201"/>
      <c r="F494" s="113"/>
      <c r="G494" s="113"/>
      <c r="H494" s="113"/>
      <c r="I494" s="203"/>
      <c r="J494" s="203"/>
      <c r="K494" s="203"/>
      <c r="L494" s="204"/>
      <c r="M494" s="201"/>
      <c r="N494" s="201"/>
      <c r="O494" s="201"/>
      <c r="P494" s="201"/>
      <c r="Q494" s="113"/>
      <c r="R494" s="113"/>
      <c r="S494" s="113"/>
      <c r="T494" s="113"/>
      <c r="U494" s="201"/>
      <c r="V494" s="113"/>
      <c r="W494" s="113"/>
      <c r="X494" s="113"/>
      <c r="Y494" s="113"/>
      <c r="Z494" s="113"/>
      <c r="AA494" s="113"/>
      <c r="AB494" s="113"/>
      <c r="AC494" s="201"/>
      <c r="AD494" s="113"/>
      <c r="AE494" s="113"/>
      <c r="AF494" s="113"/>
      <c r="AG494" s="113"/>
    </row>
    <row r="495" spans="2:33" x14ac:dyDescent="0.2">
      <c r="B495" s="200"/>
      <c r="C495" s="200"/>
      <c r="D495" s="200"/>
      <c r="E495" s="201"/>
      <c r="F495" s="113"/>
      <c r="G495" s="113"/>
      <c r="H495" s="113"/>
      <c r="I495" s="203"/>
      <c r="J495" s="203"/>
      <c r="K495" s="203"/>
      <c r="L495" s="204"/>
      <c r="M495" s="201"/>
      <c r="N495" s="201"/>
      <c r="O495" s="201"/>
      <c r="P495" s="201"/>
      <c r="Q495" s="113"/>
      <c r="R495" s="113"/>
      <c r="S495" s="113"/>
      <c r="T495" s="113"/>
      <c r="U495" s="201"/>
      <c r="V495" s="113"/>
      <c r="W495" s="113"/>
      <c r="X495" s="113"/>
      <c r="Y495" s="113"/>
      <c r="Z495" s="113"/>
      <c r="AA495" s="113"/>
      <c r="AB495" s="113"/>
      <c r="AC495" s="201"/>
      <c r="AD495" s="113"/>
      <c r="AE495" s="113"/>
      <c r="AF495" s="113"/>
      <c r="AG495" s="113"/>
    </row>
    <row r="496" spans="2:33" x14ac:dyDescent="0.2">
      <c r="B496" s="200"/>
      <c r="C496" s="200"/>
      <c r="D496" s="200"/>
      <c r="E496" s="201"/>
      <c r="F496" s="113"/>
      <c r="G496" s="113"/>
      <c r="H496" s="113"/>
      <c r="I496" s="203"/>
      <c r="J496" s="203"/>
      <c r="K496" s="203"/>
      <c r="L496" s="204"/>
      <c r="M496" s="201"/>
      <c r="N496" s="201"/>
      <c r="O496" s="201"/>
      <c r="P496" s="201"/>
      <c r="Q496" s="113"/>
      <c r="R496" s="113"/>
      <c r="S496" s="113"/>
      <c r="T496" s="113"/>
      <c r="U496" s="201"/>
      <c r="V496" s="113"/>
      <c r="W496" s="113"/>
      <c r="X496" s="113"/>
      <c r="Y496" s="113"/>
      <c r="Z496" s="113"/>
      <c r="AA496" s="113"/>
      <c r="AB496" s="113"/>
      <c r="AC496" s="201"/>
      <c r="AD496" s="113"/>
      <c r="AE496" s="113"/>
      <c r="AF496" s="113"/>
      <c r="AG496" s="113"/>
    </row>
    <row r="497" spans="2:33" x14ac:dyDescent="0.2">
      <c r="B497" s="200"/>
      <c r="C497" s="200"/>
      <c r="D497" s="200"/>
      <c r="E497" s="201"/>
      <c r="F497" s="113"/>
      <c r="G497" s="113"/>
      <c r="H497" s="113"/>
      <c r="I497" s="203"/>
      <c r="J497" s="203"/>
      <c r="K497" s="203"/>
      <c r="L497" s="204"/>
      <c r="M497" s="201"/>
      <c r="N497" s="201"/>
      <c r="O497" s="201"/>
      <c r="P497" s="201"/>
      <c r="Q497" s="113"/>
      <c r="R497" s="113"/>
      <c r="S497" s="113"/>
      <c r="T497" s="113"/>
      <c r="U497" s="201"/>
      <c r="V497" s="113"/>
      <c r="W497" s="113"/>
      <c r="X497" s="113"/>
      <c r="Y497" s="113"/>
      <c r="Z497" s="113"/>
      <c r="AA497" s="113"/>
      <c r="AB497" s="113"/>
      <c r="AC497" s="201"/>
      <c r="AD497" s="113"/>
      <c r="AE497" s="113"/>
      <c r="AF497" s="113"/>
      <c r="AG497" s="113"/>
    </row>
    <row r="498" spans="2:33" x14ac:dyDescent="0.2">
      <c r="B498" s="200"/>
      <c r="C498" s="200"/>
      <c r="D498" s="200"/>
      <c r="E498" s="201"/>
      <c r="F498" s="113"/>
      <c r="G498" s="113"/>
      <c r="H498" s="113"/>
      <c r="I498" s="203"/>
      <c r="J498" s="203"/>
      <c r="K498" s="203"/>
      <c r="L498" s="204"/>
      <c r="M498" s="201"/>
      <c r="N498" s="201"/>
      <c r="O498" s="201"/>
      <c r="P498" s="201"/>
      <c r="Q498" s="113"/>
      <c r="R498" s="113"/>
      <c r="S498" s="113"/>
      <c r="T498" s="113"/>
      <c r="U498" s="201"/>
      <c r="V498" s="113"/>
      <c r="W498" s="113"/>
      <c r="X498" s="113"/>
      <c r="Y498" s="113"/>
      <c r="Z498" s="113"/>
      <c r="AA498" s="113"/>
      <c r="AB498" s="113"/>
      <c r="AC498" s="201"/>
      <c r="AD498" s="113"/>
      <c r="AE498" s="113"/>
      <c r="AF498" s="113"/>
      <c r="AG498" s="113"/>
    </row>
    <row r="499" spans="2:33" x14ac:dyDescent="0.2">
      <c r="B499" s="200"/>
      <c r="C499" s="200"/>
      <c r="D499" s="200"/>
      <c r="E499" s="201"/>
      <c r="F499" s="113"/>
      <c r="G499" s="113"/>
      <c r="H499" s="113"/>
      <c r="I499" s="203"/>
      <c r="J499" s="203"/>
      <c r="K499" s="203"/>
      <c r="L499" s="204"/>
      <c r="M499" s="201"/>
      <c r="N499" s="201"/>
      <c r="O499" s="201"/>
      <c r="P499" s="201"/>
      <c r="Q499" s="113"/>
      <c r="R499" s="113"/>
      <c r="S499" s="113"/>
      <c r="T499" s="113"/>
      <c r="U499" s="201"/>
      <c r="V499" s="113"/>
      <c r="W499" s="113"/>
      <c r="X499" s="113"/>
      <c r="Y499" s="113"/>
      <c r="Z499" s="113"/>
      <c r="AA499" s="113"/>
      <c r="AB499" s="113"/>
      <c r="AC499" s="201"/>
      <c r="AD499" s="113"/>
      <c r="AE499" s="113"/>
      <c r="AF499" s="113"/>
      <c r="AG499" s="113"/>
    </row>
    <row r="500" spans="2:33" x14ac:dyDescent="0.2">
      <c r="B500" s="200"/>
      <c r="C500" s="200"/>
      <c r="D500" s="200"/>
      <c r="E500" s="201"/>
      <c r="F500" s="113"/>
      <c r="G500" s="113"/>
      <c r="H500" s="113"/>
      <c r="I500" s="203"/>
      <c r="J500" s="203"/>
      <c r="K500" s="203"/>
      <c r="L500" s="204"/>
      <c r="M500" s="201"/>
      <c r="N500" s="201"/>
      <c r="O500" s="201"/>
      <c r="P500" s="201"/>
      <c r="Q500" s="113"/>
      <c r="R500" s="113"/>
      <c r="S500" s="113"/>
      <c r="T500" s="113"/>
      <c r="U500" s="201"/>
      <c r="V500" s="113"/>
      <c r="W500" s="113"/>
      <c r="X500" s="113"/>
      <c r="Y500" s="113"/>
      <c r="Z500" s="113"/>
      <c r="AA500" s="113"/>
      <c r="AB500" s="113"/>
      <c r="AC500" s="201"/>
      <c r="AD500" s="113"/>
      <c r="AE500" s="113"/>
      <c r="AF500" s="113"/>
      <c r="AG500" s="113"/>
    </row>
    <row r="501" spans="2:33" x14ac:dyDescent="0.2">
      <c r="B501" s="200"/>
      <c r="C501" s="200"/>
      <c r="D501" s="200"/>
      <c r="E501" s="201"/>
      <c r="F501" s="113"/>
      <c r="G501" s="113"/>
      <c r="H501" s="113"/>
      <c r="I501" s="203"/>
      <c r="J501" s="203"/>
      <c r="K501" s="203"/>
      <c r="L501" s="204"/>
      <c r="M501" s="201"/>
      <c r="N501" s="201"/>
      <c r="O501" s="201"/>
      <c r="P501" s="201"/>
      <c r="Q501" s="113"/>
      <c r="R501" s="113"/>
      <c r="S501" s="113"/>
      <c r="T501" s="113"/>
      <c r="U501" s="201"/>
      <c r="V501" s="113"/>
      <c r="W501" s="113"/>
      <c r="X501" s="113"/>
      <c r="Y501" s="113"/>
      <c r="Z501" s="113"/>
      <c r="AA501" s="113"/>
      <c r="AB501" s="113"/>
      <c r="AC501" s="201"/>
      <c r="AD501" s="113"/>
      <c r="AE501" s="113"/>
      <c r="AF501" s="113"/>
      <c r="AG501" s="113"/>
    </row>
    <row r="502" spans="2:33" x14ac:dyDescent="0.2">
      <c r="B502" s="200"/>
      <c r="C502" s="200"/>
      <c r="D502" s="200"/>
      <c r="E502" s="201"/>
      <c r="F502" s="113"/>
      <c r="G502" s="113"/>
      <c r="H502" s="113"/>
      <c r="I502" s="203"/>
      <c r="J502" s="203"/>
      <c r="K502" s="203"/>
      <c r="L502" s="204"/>
      <c r="M502" s="201"/>
      <c r="N502" s="201"/>
      <c r="O502" s="201"/>
      <c r="P502" s="201"/>
      <c r="Q502" s="113"/>
      <c r="R502" s="113"/>
      <c r="S502" s="113"/>
      <c r="T502" s="113"/>
      <c r="U502" s="201"/>
      <c r="V502" s="113"/>
      <c r="W502" s="113"/>
      <c r="X502" s="113"/>
      <c r="Y502" s="113"/>
      <c r="Z502" s="113"/>
      <c r="AA502" s="113"/>
      <c r="AB502" s="113"/>
      <c r="AC502" s="201"/>
      <c r="AD502" s="113"/>
      <c r="AE502" s="113"/>
      <c r="AF502" s="113"/>
      <c r="AG502" s="113"/>
    </row>
    <row r="503" spans="2:33" x14ac:dyDescent="0.2">
      <c r="B503" s="200"/>
      <c r="C503" s="200"/>
      <c r="D503" s="200"/>
      <c r="E503" s="201"/>
      <c r="F503" s="113"/>
      <c r="G503" s="113"/>
      <c r="H503" s="113"/>
      <c r="I503" s="203"/>
      <c r="J503" s="203"/>
      <c r="K503" s="203"/>
      <c r="L503" s="204"/>
      <c r="M503" s="201"/>
      <c r="N503" s="201"/>
      <c r="O503" s="201"/>
      <c r="P503" s="201"/>
      <c r="Q503" s="113"/>
      <c r="R503" s="113"/>
      <c r="S503" s="113"/>
      <c r="T503" s="113"/>
      <c r="U503" s="201"/>
      <c r="V503" s="113"/>
      <c r="W503" s="113"/>
      <c r="X503" s="113"/>
      <c r="Y503" s="113"/>
      <c r="Z503" s="113"/>
      <c r="AA503" s="113"/>
      <c r="AB503" s="113"/>
      <c r="AC503" s="201"/>
      <c r="AD503" s="113"/>
      <c r="AE503" s="113"/>
      <c r="AF503" s="113"/>
      <c r="AG503" s="113"/>
    </row>
    <row r="504" spans="2:33" x14ac:dyDescent="0.2">
      <c r="B504" s="200"/>
      <c r="C504" s="200"/>
      <c r="D504" s="200"/>
      <c r="E504" s="201"/>
      <c r="F504" s="113"/>
      <c r="G504" s="113"/>
      <c r="H504" s="113"/>
      <c r="I504" s="203"/>
      <c r="J504" s="203"/>
      <c r="K504" s="203"/>
      <c r="L504" s="204"/>
      <c r="M504" s="201"/>
      <c r="N504" s="201"/>
      <c r="O504" s="201"/>
      <c r="P504" s="201"/>
      <c r="Q504" s="113"/>
      <c r="R504" s="113"/>
      <c r="S504" s="113"/>
      <c r="T504" s="113"/>
      <c r="U504" s="201"/>
      <c r="V504" s="113"/>
      <c r="W504" s="113"/>
      <c r="X504" s="113"/>
      <c r="Y504" s="113"/>
      <c r="Z504" s="113"/>
      <c r="AA504" s="113"/>
      <c r="AB504" s="113"/>
      <c r="AC504" s="201"/>
      <c r="AD504" s="113"/>
      <c r="AE504" s="113"/>
      <c r="AF504" s="113"/>
      <c r="AG504" s="113"/>
    </row>
    <row r="505" spans="2:33" x14ac:dyDescent="0.2">
      <c r="B505" s="200"/>
      <c r="C505" s="200"/>
      <c r="D505" s="200"/>
      <c r="E505" s="201"/>
      <c r="F505" s="113"/>
      <c r="G505" s="113"/>
      <c r="H505" s="113"/>
      <c r="I505" s="203"/>
      <c r="J505" s="203"/>
      <c r="K505" s="203"/>
      <c r="L505" s="204"/>
      <c r="M505" s="201"/>
      <c r="N505" s="201"/>
      <c r="O505" s="201"/>
      <c r="P505" s="201"/>
      <c r="Q505" s="113"/>
      <c r="R505" s="113"/>
      <c r="S505" s="113"/>
      <c r="T505" s="113"/>
      <c r="U505" s="201"/>
      <c r="V505" s="113"/>
      <c r="W505" s="113"/>
      <c r="X505" s="113"/>
      <c r="Y505" s="113"/>
      <c r="Z505" s="113"/>
      <c r="AA505" s="113"/>
      <c r="AB505" s="113"/>
      <c r="AC505" s="201"/>
      <c r="AD505" s="113"/>
      <c r="AE505" s="113"/>
      <c r="AF505" s="113"/>
      <c r="AG505" s="113"/>
    </row>
    <row r="506" spans="2:33" x14ac:dyDescent="0.2">
      <c r="B506" s="200"/>
      <c r="C506" s="200"/>
      <c r="D506" s="200"/>
      <c r="E506" s="201"/>
      <c r="F506" s="113"/>
      <c r="G506" s="113"/>
      <c r="H506" s="113"/>
      <c r="I506" s="203"/>
      <c r="J506" s="203"/>
      <c r="K506" s="203"/>
      <c r="L506" s="204"/>
      <c r="M506" s="201"/>
      <c r="N506" s="201"/>
      <c r="O506" s="201"/>
      <c r="P506" s="201"/>
      <c r="Q506" s="113"/>
      <c r="R506" s="113"/>
      <c r="S506" s="113"/>
      <c r="T506" s="113"/>
      <c r="U506" s="201"/>
      <c r="V506" s="113"/>
      <c r="W506" s="113"/>
      <c r="X506" s="113"/>
      <c r="Y506" s="113"/>
      <c r="Z506" s="113"/>
      <c r="AA506" s="113"/>
      <c r="AB506" s="113"/>
      <c r="AC506" s="201"/>
      <c r="AD506" s="113"/>
      <c r="AE506" s="113"/>
      <c r="AF506" s="113"/>
      <c r="AG506" s="113"/>
    </row>
    <row r="507" spans="2:33" x14ac:dyDescent="0.2">
      <c r="B507" s="200"/>
      <c r="C507" s="200"/>
      <c r="D507" s="200"/>
      <c r="E507" s="201"/>
      <c r="F507" s="113"/>
      <c r="G507" s="113"/>
      <c r="H507" s="113"/>
      <c r="I507" s="203"/>
      <c r="J507" s="203"/>
      <c r="K507" s="203"/>
      <c r="L507" s="204"/>
      <c r="M507" s="201"/>
      <c r="N507" s="201"/>
      <c r="O507" s="201"/>
      <c r="P507" s="201"/>
      <c r="Q507" s="113"/>
      <c r="R507" s="113"/>
      <c r="S507" s="113"/>
      <c r="T507" s="113"/>
      <c r="U507" s="201"/>
      <c r="V507" s="113"/>
      <c r="W507" s="113"/>
      <c r="X507" s="113"/>
      <c r="Y507" s="113"/>
      <c r="Z507" s="113"/>
      <c r="AA507" s="113"/>
      <c r="AB507" s="113"/>
      <c r="AC507" s="201"/>
      <c r="AD507" s="113"/>
      <c r="AE507" s="113"/>
      <c r="AF507" s="113"/>
      <c r="AG507" s="113"/>
    </row>
    <row r="508" spans="2:33" x14ac:dyDescent="0.2">
      <c r="B508" s="200"/>
      <c r="C508" s="200"/>
      <c r="D508" s="200"/>
      <c r="E508" s="201"/>
      <c r="F508" s="113"/>
      <c r="G508" s="113"/>
      <c r="H508" s="113"/>
      <c r="I508" s="203"/>
      <c r="J508" s="203"/>
      <c r="K508" s="203"/>
      <c r="L508" s="204"/>
      <c r="M508" s="201"/>
      <c r="N508" s="201"/>
      <c r="O508" s="201"/>
      <c r="P508" s="201"/>
      <c r="Q508" s="113"/>
      <c r="R508" s="113"/>
      <c r="S508" s="113"/>
      <c r="T508" s="113"/>
      <c r="U508" s="201"/>
      <c r="V508" s="113"/>
      <c r="W508" s="113"/>
      <c r="X508" s="113"/>
      <c r="Y508" s="113"/>
      <c r="Z508" s="113"/>
      <c r="AA508" s="113"/>
      <c r="AB508" s="113"/>
      <c r="AC508" s="201"/>
      <c r="AD508" s="113"/>
      <c r="AE508" s="113"/>
      <c r="AF508" s="113"/>
      <c r="AG508" s="113"/>
    </row>
    <row r="509" spans="2:33" x14ac:dyDescent="0.2">
      <c r="B509" s="200"/>
      <c r="C509" s="200"/>
      <c r="D509" s="200"/>
      <c r="E509" s="201"/>
      <c r="F509" s="113"/>
      <c r="G509" s="113"/>
      <c r="H509" s="113"/>
      <c r="I509" s="203"/>
      <c r="J509" s="203"/>
      <c r="K509" s="203"/>
      <c r="L509" s="204"/>
      <c r="M509" s="201"/>
      <c r="N509" s="201"/>
      <c r="O509" s="201"/>
      <c r="P509" s="201"/>
      <c r="Q509" s="113"/>
      <c r="R509" s="113"/>
      <c r="S509" s="113"/>
      <c r="T509" s="113"/>
      <c r="U509" s="201"/>
      <c r="V509" s="113"/>
      <c r="W509" s="113"/>
      <c r="X509" s="113"/>
      <c r="Y509" s="113"/>
      <c r="Z509" s="113"/>
      <c r="AA509" s="113"/>
      <c r="AB509" s="113"/>
      <c r="AC509" s="201"/>
      <c r="AD509" s="113"/>
      <c r="AE509" s="113"/>
      <c r="AF509" s="113"/>
      <c r="AG509" s="113"/>
    </row>
    <row r="510" spans="2:33" x14ac:dyDescent="0.2">
      <c r="B510" s="200"/>
      <c r="C510" s="200"/>
      <c r="D510" s="200"/>
      <c r="E510" s="201"/>
      <c r="F510" s="113"/>
      <c r="G510" s="113"/>
      <c r="H510" s="113"/>
      <c r="I510" s="203"/>
      <c r="J510" s="203"/>
      <c r="K510" s="203"/>
      <c r="L510" s="204"/>
      <c r="M510" s="201"/>
      <c r="N510" s="201"/>
      <c r="O510" s="201"/>
      <c r="P510" s="201"/>
      <c r="Q510" s="113"/>
      <c r="R510" s="113"/>
      <c r="S510" s="113"/>
      <c r="T510" s="113"/>
      <c r="U510" s="201"/>
      <c r="V510" s="113"/>
      <c r="W510" s="113"/>
      <c r="X510" s="113"/>
      <c r="Y510" s="113"/>
      <c r="Z510" s="113"/>
      <c r="AA510" s="113"/>
      <c r="AB510" s="113"/>
      <c r="AC510" s="201"/>
      <c r="AD510" s="113"/>
      <c r="AE510" s="113"/>
      <c r="AF510" s="113"/>
      <c r="AG510" s="113"/>
    </row>
    <row r="511" spans="2:33" x14ac:dyDescent="0.2">
      <c r="B511" s="200"/>
      <c r="C511" s="200"/>
      <c r="D511" s="200"/>
      <c r="E511" s="201"/>
      <c r="F511" s="113"/>
      <c r="G511" s="113"/>
      <c r="H511" s="113"/>
      <c r="I511" s="203"/>
      <c r="J511" s="203"/>
      <c r="K511" s="203"/>
      <c r="L511" s="204"/>
      <c r="M511" s="201"/>
      <c r="N511" s="201"/>
      <c r="O511" s="201"/>
      <c r="P511" s="201"/>
      <c r="Q511" s="113"/>
      <c r="R511" s="113"/>
      <c r="S511" s="113"/>
      <c r="T511" s="113"/>
      <c r="U511" s="201"/>
      <c r="V511" s="113"/>
      <c r="W511" s="113"/>
      <c r="X511" s="113"/>
      <c r="Y511" s="113"/>
      <c r="Z511" s="113"/>
      <c r="AA511" s="113"/>
      <c r="AB511" s="113"/>
      <c r="AC511" s="201"/>
      <c r="AD511" s="113"/>
      <c r="AE511" s="113"/>
      <c r="AF511" s="113"/>
      <c r="AG511" s="113"/>
    </row>
    <row r="512" spans="2:33" x14ac:dyDescent="0.2">
      <c r="B512" s="200"/>
      <c r="C512" s="200"/>
      <c r="D512" s="200"/>
      <c r="E512" s="201"/>
      <c r="F512" s="113"/>
      <c r="G512" s="113"/>
      <c r="H512" s="113"/>
      <c r="I512" s="203"/>
      <c r="J512" s="203"/>
      <c r="K512" s="203"/>
      <c r="L512" s="204"/>
      <c r="M512" s="201"/>
      <c r="N512" s="201"/>
      <c r="O512" s="201"/>
      <c r="P512" s="201"/>
      <c r="Q512" s="113"/>
      <c r="R512" s="113"/>
      <c r="S512" s="113"/>
      <c r="T512" s="113"/>
      <c r="U512" s="201"/>
      <c r="V512" s="113"/>
      <c r="W512" s="113"/>
      <c r="X512" s="113"/>
      <c r="Y512" s="113"/>
      <c r="Z512" s="113"/>
      <c r="AA512" s="113"/>
      <c r="AB512" s="113"/>
      <c r="AC512" s="201"/>
      <c r="AD512" s="113"/>
      <c r="AE512" s="113"/>
      <c r="AF512" s="113"/>
      <c r="AG512" s="113"/>
    </row>
    <row r="513" spans="2:33" x14ac:dyDescent="0.2">
      <c r="B513" s="200"/>
      <c r="C513" s="200"/>
      <c r="D513" s="200"/>
      <c r="E513" s="201"/>
      <c r="F513" s="113"/>
      <c r="G513" s="113"/>
      <c r="H513" s="113"/>
      <c r="I513" s="203"/>
      <c r="J513" s="203"/>
      <c r="K513" s="203"/>
      <c r="L513" s="204"/>
      <c r="M513" s="201"/>
      <c r="N513" s="201"/>
      <c r="O513" s="201"/>
      <c r="P513" s="201"/>
      <c r="Q513" s="113"/>
      <c r="R513" s="113"/>
      <c r="S513" s="113"/>
      <c r="T513" s="113"/>
      <c r="U513" s="201"/>
      <c r="V513" s="113"/>
      <c r="W513" s="113"/>
      <c r="X513" s="113"/>
      <c r="Y513" s="113"/>
      <c r="Z513" s="113"/>
      <c r="AA513" s="113"/>
      <c r="AB513" s="113"/>
      <c r="AC513" s="201"/>
      <c r="AD513" s="113"/>
      <c r="AE513" s="113"/>
      <c r="AF513" s="113"/>
      <c r="AG513" s="113"/>
    </row>
    <row r="514" spans="2:33" x14ac:dyDescent="0.2">
      <c r="B514" s="200"/>
      <c r="C514" s="200"/>
      <c r="D514" s="200"/>
      <c r="E514" s="201"/>
      <c r="F514" s="113"/>
      <c r="G514" s="113"/>
      <c r="H514" s="113"/>
      <c r="I514" s="203"/>
      <c r="J514" s="203"/>
      <c r="K514" s="203"/>
      <c r="L514" s="204"/>
      <c r="M514" s="201"/>
      <c r="N514" s="201"/>
      <c r="O514" s="201"/>
      <c r="P514" s="201"/>
      <c r="Q514" s="113"/>
      <c r="R514" s="113"/>
      <c r="S514" s="113"/>
      <c r="T514" s="113"/>
      <c r="U514" s="201"/>
      <c r="V514" s="113"/>
      <c r="W514" s="113"/>
      <c r="X514" s="113"/>
      <c r="Y514" s="113"/>
      <c r="Z514" s="113"/>
      <c r="AA514" s="113"/>
      <c r="AB514" s="113"/>
      <c r="AC514" s="201"/>
      <c r="AD514" s="113"/>
      <c r="AE514" s="113"/>
      <c r="AF514" s="113"/>
      <c r="AG514" s="113"/>
    </row>
    <row r="515" spans="2:33" x14ac:dyDescent="0.2">
      <c r="B515" s="200"/>
      <c r="C515" s="200"/>
      <c r="D515" s="200"/>
      <c r="E515" s="201"/>
      <c r="F515" s="113"/>
      <c r="G515" s="113"/>
      <c r="H515" s="113"/>
      <c r="I515" s="203"/>
      <c r="J515" s="203"/>
      <c r="K515" s="203"/>
      <c r="L515" s="204"/>
      <c r="M515" s="201"/>
      <c r="N515" s="201"/>
      <c r="O515" s="201"/>
      <c r="P515" s="201"/>
      <c r="Q515" s="113"/>
      <c r="R515" s="113"/>
      <c r="S515" s="113"/>
      <c r="T515" s="113"/>
      <c r="U515" s="201"/>
      <c r="V515" s="113"/>
      <c r="W515" s="113"/>
      <c r="X515" s="113"/>
      <c r="Y515" s="113"/>
      <c r="Z515" s="113"/>
      <c r="AA515" s="113"/>
      <c r="AB515" s="113"/>
      <c r="AC515" s="201"/>
      <c r="AD515" s="113"/>
      <c r="AE515" s="113"/>
      <c r="AF515" s="113"/>
      <c r="AG515" s="113"/>
    </row>
    <row r="516" spans="2:33" x14ac:dyDescent="0.2">
      <c r="B516" s="200"/>
      <c r="C516" s="200"/>
      <c r="D516" s="200"/>
      <c r="E516" s="201"/>
      <c r="F516" s="113"/>
      <c r="G516" s="113"/>
      <c r="H516" s="113"/>
      <c r="I516" s="203"/>
      <c r="J516" s="203"/>
      <c r="K516" s="203"/>
      <c r="L516" s="204"/>
      <c r="M516" s="201"/>
      <c r="N516" s="201"/>
      <c r="O516" s="201"/>
      <c r="P516" s="201"/>
      <c r="Q516" s="113"/>
      <c r="R516" s="113"/>
      <c r="S516" s="113"/>
      <c r="T516" s="113"/>
      <c r="U516" s="201"/>
      <c r="V516" s="113"/>
      <c r="W516" s="113"/>
      <c r="X516" s="113"/>
      <c r="Y516" s="113"/>
      <c r="Z516" s="113"/>
      <c r="AA516" s="113"/>
      <c r="AB516" s="113"/>
      <c r="AC516" s="201"/>
      <c r="AD516" s="113"/>
      <c r="AE516" s="113"/>
      <c r="AF516" s="113"/>
      <c r="AG516" s="113"/>
    </row>
    <row r="517" spans="2:33" x14ac:dyDescent="0.2">
      <c r="B517" s="200"/>
      <c r="C517" s="200"/>
      <c r="D517" s="200"/>
      <c r="E517" s="201"/>
      <c r="F517" s="113"/>
      <c r="G517" s="113"/>
      <c r="H517" s="113"/>
      <c r="I517" s="203"/>
      <c r="J517" s="203"/>
      <c r="K517" s="203"/>
      <c r="L517" s="204"/>
      <c r="M517" s="201"/>
      <c r="N517" s="201"/>
      <c r="O517" s="201"/>
      <c r="P517" s="201"/>
      <c r="Q517" s="113"/>
      <c r="R517" s="113"/>
      <c r="S517" s="113"/>
      <c r="T517" s="113"/>
      <c r="U517" s="201"/>
      <c r="V517" s="113"/>
      <c r="W517" s="113"/>
      <c r="X517" s="113"/>
      <c r="Y517" s="113"/>
      <c r="Z517" s="113"/>
      <c r="AA517" s="113"/>
      <c r="AB517" s="113"/>
      <c r="AC517" s="201"/>
      <c r="AD517" s="113"/>
      <c r="AE517" s="113"/>
      <c r="AF517" s="113"/>
      <c r="AG517" s="113"/>
    </row>
    <row r="518" spans="2:33" x14ac:dyDescent="0.2">
      <c r="B518" s="200"/>
      <c r="C518" s="200"/>
      <c r="D518" s="200"/>
      <c r="E518" s="201"/>
      <c r="F518" s="113"/>
      <c r="G518" s="113"/>
      <c r="H518" s="113"/>
      <c r="I518" s="203"/>
      <c r="J518" s="203"/>
      <c r="K518" s="203"/>
      <c r="L518" s="204"/>
      <c r="M518" s="201"/>
      <c r="N518" s="201"/>
      <c r="O518" s="201"/>
      <c r="P518" s="201"/>
      <c r="Q518" s="113"/>
      <c r="R518" s="113"/>
      <c r="S518" s="113"/>
      <c r="T518" s="113"/>
      <c r="U518" s="201"/>
      <c r="V518" s="113"/>
      <c r="W518" s="113"/>
      <c r="X518" s="113"/>
      <c r="Y518" s="113"/>
      <c r="Z518" s="113"/>
      <c r="AA518" s="113"/>
      <c r="AB518" s="113"/>
      <c r="AC518" s="201"/>
      <c r="AD518" s="113"/>
      <c r="AE518" s="113"/>
      <c r="AF518" s="113"/>
      <c r="AG518" s="113"/>
    </row>
    <row r="519" spans="2:33" x14ac:dyDescent="0.2">
      <c r="B519" s="200"/>
      <c r="C519" s="200"/>
      <c r="D519" s="200"/>
      <c r="E519" s="201"/>
      <c r="F519" s="113"/>
      <c r="G519" s="113"/>
      <c r="H519" s="113"/>
      <c r="I519" s="203"/>
      <c r="J519" s="203"/>
      <c r="K519" s="203"/>
      <c r="L519" s="204"/>
      <c r="M519" s="201"/>
      <c r="N519" s="201"/>
      <c r="O519" s="201"/>
      <c r="P519" s="201"/>
      <c r="Q519" s="113"/>
      <c r="R519" s="113"/>
      <c r="S519" s="113"/>
      <c r="T519" s="113"/>
      <c r="U519" s="201"/>
      <c r="V519" s="113"/>
      <c r="W519" s="113"/>
      <c r="X519" s="113"/>
      <c r="Y519" s="113"/>
      <c r="Z519" s="113"/>
      <c r="AA519" s="113"/>
      <c r="AB519" s="113"/>
      <c r="AC519" s="201"/>
      <c r="AD519" s="113"/>
      <c r="AE519" s="113"/>
      <c r="AF519" s="113"/>
      <c r="AG519" s="113"/>
    </row>
    <row r="520" spans="2:33" x14ac:dyDescent="0.2">
      <c r="B520" s="200"/>
      <c r="C520" s="200"/>
      <c r="D520" s="200"/>
      <c r="E520" s="201"/>
      <c r="F520" s="113"/>
      <c r="G520" s="113"/>
      <c r="H520" s="113"/>
      <c r="I520" s="203"/>
      <c r="J520" s="203"/>
      <c r="K520" s="203"/>
      <c r="L520" s="204"/>
      <c r="M520" s="201"/>
      <c r="N520" s="201"/>
      <c r="O520" s="201"/>
      <c r="P520" s="201"/>
      <c r="Q520" s="113"/>
      <c r="R520" s="113"/>
      <c r="S520" s="113"/>
      <c r="T520" s="113"/>
      <c r="U520" s="201"/>
      <c r="V520" s="113"/>
      <c r="W520" s="113"/>
      <c r="X520" s="113"/>
      <c r="Y520" s="113"/>
      <c r="Z520" s="113"/>
      <c r="AA520" s="113"/>
      <c r="AB520" s="113"/>
      <c r="AC520" s="201"/>
      <c r="AD520" s="113"/>
      <c r="AE520" s="113"/>
      <c r="AF520" s="113"/>
      <c r="AG520" s="113"/>
    </row>
    <row r="521" spans="2:33" x14ac:dyDescent="0.2">
      <c r="B521" s="200"/>
      <c r="C521" s="200"/>
      <c r="D521" s="200"/>
      <c r="E521" s="201"/>
      <c r="F521" s="113"/>
      <c r="G521" s="113"/>
      <c r="H521" s="113"/>
      <c r="I521" s="203"/>
      <c r="J521" s="203"/>
      <c r="K521" s="203"/>
      <c r="L521" s="204"/>
      <c r="M521" s="201"/>
      <c r="N521" s="201"/>
      <c r="O521" s="201"/>
      <c r="P521" s="201"/>
      <c r="Q521" s="113"/>
      <c r="R521" s="113"/>
      <c r="S521" s="113"/>
      <c r="T521" s="113"/>
      <c r="U521" s="201"/>
      <c r="V521" s="113"/>
      <c r="W521" s="113"/>
      <c r="X521" s="113"/>
      <c r="Y521" s="113"/>
      <c r="Z521" s="113"/>
      <c r="AA521" s="113"/>
      <c r="AB521" s="113"/>
      <c r="AC521" s="201"/>
      <c r="AD521" s="113"/>
      <c r="AE521" s="113"/>
      <c r="AF521" s="113"/>
      <c r="AG521" s="113"/>
    </row>
    <row r="522" spans="2:33" x14ac:dyDescent="0.2">
      <c r="B522" s="200"/>
      <c r="C522" s="200"/>
      <c r="D522" s="200"/>
      <c r="E522" s="201"/>
      <c r="F522" s="113"/>
      <c r="G522" s="113"/>
      <c r="H522" s="113"/>
      <c r="I522" s="203"/>
      <c r="J522" s="203"/>
      <c r="K522" s="203"/>
      <c r="L522" s="204"/>
      <c r="M522" s="201"/>
      <c r="N522" s="201"/>
      <c r="O522" s="201"/>
      <c r="P522" s="201"/>
      <c r="Q522" s="113"/>
      <c r="R522" s="113"/>
      <c r="S522" s="113"/>
      <c r="T522" s="113"/>
      <c r="U522" s="201"/>
      <c r="V522" s="113"/>
      <c r="W522" s="113"/>
      <c r="X522" s="113"/>
      <c r="Y522" s="113"/>
      <c r="Z522" s="113"/>
      <c r="AA522" s="113"/>
      <c r="AB522" s="113"/>
      <c r="AC522" s="201"/>
      <c r="AD522" s="113"/>
      <c r="AE522" s="113"/>
      <c r="AF522" s="113"/>
      <c r="AG522" s="113"/>
    </row>
    <row r="523" spans="2:33" x14ac:dyDescent="0.2">
      <c r="B523" s="200"/>
      <c r="C523" s="200"/>
      <c r="D523" s="200"/>
      <c r="E523" s="201"/>
      <c r="F523" s="113"/>
      <c r="G523" s="113"/>
      <c r="H523" s="113"/>
      <c r="I523" s="203"/>
      <c r="J523" s="203"/>
      <c r="K523" s="203"/>
      <c r="L523" s="204"/>
      <c r="M523" s="201"/>
      <c r="N523" s="201"/>
      <c r="O523" s="201"/>
      <c r="P523" s="201"/>
      <c r="Q523" s="113"/>
      <c r="R523" s="113"/>
      <c r="S523" s="113"/>
      <c r="T523" s="113"/>
      <c r="U523" s="201"/>
      <c r="V523" s="113"/>
      <c r="W523" s="113"/>
      <c r="X523" s="113"/>
      <c r="Y523" s="113"/>
      <c r="Z523" s="113"/>
      <c r="AA523" s="113"/>
      <c r="AB523" s="113"/>
      <c r="AC523" s="201"/>
      <c r="AD523" s="113"/>
      <c r="AE523" s="113"/>
      <c r="AF523" s="113"/>
      <c r="AG523" s="113"/>
    </row>
    <row r="524" spans="2:33" x14ac:dyDescent="0.2">
      <c r="B524" s="200"/>
      <c r="C524" s="200"/>
      <c r="D524" s="200"/>
      <c r="E524" s="201"/>
      <c r="F524" s="113"/>
      <c r="G524" s="113"/>
      <c r="H524" s="113"/>
      <c r="I524" s="203"/>
      <c r="J524" s="203"/>
      <c r="K524" s="203"/>
      <c r="L524" s="204"/>
      <c r="M524" s="201"/>
      <c r="N524" s="201"/>
      <c r="O524" s="201"/>
      <c r="P524" s="201"/>
      <c r="Q524" s="113"/>
      <c r="R524" s="113"/>
      <c r="S524" s="113"/>
      <c r="T524" s="113"/>
      <c r="U524" s="201"/>
      <c r="V524" s="113"/>
      <c r="W524" s="113"/>
      <c r="X524" s="113"/>
      <c r="Y524" s="113"/>
      <c r="Z524" s="113"/>
      <c r="AA524" s="113"/>
      <c r="AB524" s="113"/>
      <c r="AC524" s="201"/>
      <c r="AD524" s="113"/>
      <c r="AE524" s="113"/>
      <c r="AF524" s="113"/>
      <c r="AG524" s="113"/>
    </row>
    <row r="525" spans="2:33" x14ac:dyDescent="0.2">
      <c r="B525" s="200"/>
      <c r="C525" s="200"/>
      <c r="D525" s="200"/>
      <c r="E525" s="201"/>
      <c r="F525" s="113"/>
      <c r="G525" s="113"/>
      <c r="H525" s="113"/>
      <c r="I525" s="203"/>
      <c r="J525" s="203"/>
      <c r="K525" s="203"/>
      <c r="L525" s="204"/>
      <c r="M525" s="201"/>
      <c r="N525" s="201"/>
      <c r="O525" s="201"/>
      <c r="P525" s="201"/>
      <c r="Q525" s="113"/>
      <c r="R525" s="113"/>
      <c r="S525" s="113"/>
      <c r="T525" s="113"/>
      <c r="U525" s="201"/>
      <c r="V525" s="113"/>
      <c r="W525" s="113"/>
      <c r="X525" s="113"/>
      <c r="Y525" s="113"/>
      <c r="Z525" s="113"/>
      <c r="AA525" s="113"/>
      <c r="AB525" s="113"/>
      <c r="AC525" s="201"/>
      <c r="AD525" s="113"/>
      <c r="AE525" s="113"/>
      <c r="AF525" s="113"/>
      <c r="AG525" s="113"/>
    </row>
    <row r="526" spans="2:33" x14ac:dyDescent="0.2">
      <c r="B526" s="200"/>
      <c r="C526" s="200"/>
      <c r="D526" s="200"/>
      <c r="E526" s="201"/>
      <c r="F526" s="113"/>
      <c r="G526" s="113"/>
      <c r="H526" s="113"/>
      <c r="I526" s="203"/>
      <c r="J526" s="203"/>
      <c r="K526" s="203"/>
      <c r="L526" s="204"/>
      <c r="M526" s="201"/>
      <c r="N526" s="201"/>
      <c r="O526" s="201"/>
      <c r="P526" s="201"/>
      <c r="Q526" s="113"/>
      <c r="R526" s="113"/>
      <c r="S526" s="113"/>
      <c r="T526" s="113"/>
      <c r="U526" s="201"/>
      <c r="V526" s="113"/>
      <c r="W526" s="113"/>
      <c r="X526" s="113"/>
      <c r="Y526" s="113"/>
      <c r="Z526" s="113"/>
      <c r="AA526" s="113"/>
      <c r="AB526" s="113"/>
      <c r="AC526" s="201"/>
      <c r="AD526" s="113"/>
      <c r="AE526" s="113"/>
      <c r="AF526" s="113"/>
      <c r="AG526" s="113"/>
    </row>
    <row r="527" spans="2:33" x14ac:dyDescent="0.2">
      <c r="B527" s="200"/>
      <c r="C527" s="200"/>
      <c r="D527" s="200"/>
      <c r="E527" s="201"/>
      <c r="F527" s="113"/>
      <c r="G527" s="113"/>
      <c r="H527" s="113"/>
      <c r="I527" s="203"/>
      <c r="J527" s="203"/>
      <c r="K527" s="203"/>
      <c r="L527" s="204"/>
      <c r="M527" s="201"/>
      <c r="N527" s="201"/>
      <c r="O527" s="201"/>
      <c r="P527" s="201"/>
      <c r="Q527" s="113"/>
      <c r="R527" s="113"/>
      <c r="S527" s="113"/>
      <c r="T527" s="113"/>
      <c r="U527" s="201"/>
      <c r="V527" s="113"/>
      <c r="W527" s="113"/>
      <c r="X527" s="113"/>
      <c r="Y527" s="113"/>
      <c r="Z527" s="113"/>
      <c r="AA527" s="113"/>
      <c r="AB527" s="113"/>
      <c r="AC527" s="201"/>
      <c r="AD527" s="113"/>
      <c r="AE527" s="113"/>
      <c r="AF527" s="113"/>
      <c r="AG527" s="113"/>
    </row>
    <row r="528" spans="2:33" x14ac:dyDescent="0.2">
      <c r="B528" s="200"/>
      <c r="C528" s="200"/>
      <c r="D528" s="200"/>
      <c r="E528" s="201"/>
      <c r="F528" s="113"/>
      <c r="G528" s="113"/>
      <c r="H528" s="113"/>
      <c r="I528" s="203"/>
      <c r="J528" s="203"/>
      <c r="K528" s="203"/>
      <c r="L528" s="204"/>
      <c r="M528" s="201"/>
      <c r="N528" s="201"/>
      <c r="O528" s="201"/>
      <c r="P528" s="201"/>
      <c r="Q528" s="113"/>
      <c r="R528" s="113"/>
      <c r="S528" s="113"/>
      <c r="T528" s="113"/>
      <c r="U528" s="201"/>
      <c r="V528" s="113"/>
      <c r="W528" s="113"/>
      <c r="X528" s="113"/>
      <c r="Y528" s="113"/>
      <c r="Z528" s="113"/>
      <c r="AA528" s="113"/>
      <c r="AB528" s="113"/>
      <c r="AC528" s="201"/>
      <c r="AD528" s="113"/>
      <c r="AE528" s="113"/>
      <c r="AF528" s="113"/>
      <c r="AG528" s="113"/>
    </row>
    <row r="529" spans="2:33" x14ac:dyDescent="0.2">
      <c r="B529" s="200"/>
      <c r="C529" s="200"/>
      <c r="D529" s="200"/>
      <c r="E529" s="201"/>
      <c r="F529" s="113"/>
      <c r="G529" s="113"/>
      <c r="H529" s="113"/>
      <c r="I529" s="203"/>
      <c r="J529" s="203"/>
      <c r="K529" s="203"/>
      <c r="L529" s="204"/>
      <c r="M529" s="201"/>
      <c r="N529" s="201"/>
      <c r="O529" s="201"/>
      <c r="P529" s="201"/>
      <c r="Q529" s="113"/>
      <c r="R529" s="113"/>
      <c r="S529" s="113"/>
      <c r="T529" s="113"/>
      <c r="U529" s="201"/>
      <c r="V529" s="113"/>
      <c r="W529" s="113"/>
      <c r="X529" s="113"/>
      <c r="Y529" s="113"/>
      <c r="Z529" s="113"/>
      <c r="AA529" s="113"/>
      <c r="AB529" s="113"/>
      <c r="AC529" s="201"/>
      <c r="AD529" s="113"/>
      <c r="AE529" s="113"/>
      <c r="AF529" s="113"/>
      <c r="AG529" s="113"/>
    </row>
    <row r="530" spans="2:33" x14ac:dyDescent="0.2">
      <c r="B530" s="200"/>
      <c r="C530" s="200"/>
      <c r="D530" s="200"/>
      <c r="E530" s="201"/>
      <c r="F530" s="113"/>
      <c r="G530" s="113"/>
      <c r="H530" s="113"/>
      <c r="I530" s="203"/>
      <c r="J530" s="203"/>
      <c r="K530" s="203"/>
      <c r="L530" s="204"/>
      <c r="M530" s="201"/>
      <c r="N530" s="201"/>
      <c r="O530" s="201"/>
      <c r="P530" s="201"/>
      <c r="Q530" s="113"/>
      <c r="R530" s="113"/>
      <c r="S530" s="113"/>
      <c r="T530" s="113"/>
      <c r="U530" s="201"/>
      <c r="V530" s="113"/>
      <c r="W530" s="113"/>
      <c r="X530" s="113"/>
      <c r="Y530" s="113"/>
      <c r="Z530" s="113"/>
      <c r="AA530" s="113"/>
      <c r="AB530" s="113"/>
      <c r="AC530" s="201"/>
      <c r="AD530" s="113"/>
      <c r="AE530" s="113"/>
      <c r="AF530" s="113"/>
      <c r="AG530" s="113"/>
    </row>
    <row r="531" spans="2:33" x14ac:dyDescent="0.2">
      <c r="B531" s="200"/>
      <c r="C531" s="200"/>
      <c r="D531" s="200"/>
      <c r="E531" s="201"/>
      <c r="F531" s="113"/>
      <c r="G531" s="113"/>
      <c r="H531" s="113"/>
      <c r="I531" s="203"/>
      <c r="J531" s="203"/>
      <c r="K531" s="203"/>
      <c r="L531" s="204"/>
      <c r="M531" s="201"/>
      <c r="N531" s="201"/>
      <c r="O531" s="201"/>
      <c r="P531" s="201"/>
      <c r="Q531" s="113"/>
      <c r="R531" s="113"/>
      <c r="S531" s="113"/>
      <c r="T531" s="113"/>
      <c r="U531" s="201"/>
      <c r="V531" s="113"/>
      <c r="W531" s="113"/>
      <c r="X531" s="113"/>
      <c r="Y531" s="113"/>
      <c r="Z531" s="113"/>
      <c r="AA531" s="113"/>
      <c r="AB531" s="113"/>
      <c r="AC531" s="201"/>
      <c r="AD531" s="113"/>
      <c r="AE531" s="113"/>
      <c r="AF531" s="113"/>
      <c r="AG531" s="113"/>
    </row>
    <row r="532" spans="2:33" x14ac:dyDescent="0.2">
      <c r="B532" s="200"/>
      <c r="C532" s="200"/>
      <c r="D532" s="200"/>
      <c r="E532" s="201"/>
      <c r="F532" s="113"/>
      <c r="G532" s="113"/>
      <c r="H532" s="113"/>
      <c r="I532" s="203"/>
      <c r="J532" s="203"/>
      <c r="K532" s="203"/>
      <c r="L532" s="204"/>
      <c r="M532" s="201"/>
      <c r="N532" s="201"/>
      <c r="O532" s="201"/>
      <c r="P532" s="201"/>
      <c r="Q532" s="113"/>
      <c r="R532" s="113"/>
      <c r="S532" s="113"/>
      <c r="T532" s="113"/>
      <c r="U532" s="201"/>
      <c r="V532" s="113"/>
      <c r="W532" s="113"/>
      <c r="X532" s="113"/>
      <c r="Y532" s="113"/>
      <c r="Z532" s="113"/>
      <c r="AA532" s="113"/>
      <c r="AB532" s="113"/>
      <c r="AC532" s="201"/>
      <c r="AD532" s="113"/>
      <c r="AE532" s="113"/>
      <c r="AF532" s="113"/>
      <c r="AG532" s="113"/>
    </row>
    <row r="533" spans="2:33" x14ac:dyDescent="0.2">
      <c r="B533" s="200"/>
      <c r="C533" s="200"/>
      <c r="D533" s="200"/>
      <c r="E533" s="201"/>
      <c r="F533" s="113"/>
      <c r="G533" s="113"/>
      <c r="H533" s="113"/>
      <c r="I533" s="203"/>
      <c r="J533" s="203"/>
      <c r="K533" s="203"/>
      <c r="L533" s="204"/>
      <c r="M533" s="201"/>
      <c r="N533" s="201"/>
      <c r="O533" s="201"/>
      <c r="P533" s="201"/>
      <c r="Q533" s="113"/>
      <c r="R533" s="113"/>
      <c r="S533" s="113"/>
      <c r="T533" s="113"/>
      <c r="U533" s="201"/>
      <c r="V533" s="113"/>
      <c r="W533" s="113"/>
      <c r="X533" s="113"/>
      <c r="Y533" s="113"/>
      <c r="Z533" s="113"/>
      <c r="AA533" s="113"/>
      <c r="AB533" s="113"/>
      <c r="AC533" s="201"/>
      <c r="AD533" s="113"/>
      <c r="AE533" s="113"/>
      <c r="AF533" s="113"/>
      <c r="AG533" s="113"/>
    </row>
    <row r="534" spans="2:33" x14ac:dyDescent="0.2">
      <c r="B534" s="200"/>
      <c r="C534" s="200"/>
      <c r="D534" s="200"/>
      <c r="E534" s="201"/>
      <c r="F534" s="113"/>
      <c r="G534" s="113"/>
      <c r="H534" s="113"/>
      <c r="I534" s="203"/>
      <c r="J534" s="203"/>
      <c r="K534" s="203"/>
      <c r="L534" s="204"/>
      <c r="M534" s="201"/>
      <c r="N534" s="201"/>
      <c r="O534" s="201"/>
      <c r="P534" s="201"/>
      <c r="Q534" s="113"/>
      <c r="R534" s="113"/>
      <c r="S534" s="113"/>
      <c r="T534" s="113"/>
      <c r="U534" s="201"/>
      <c r="V534" s="113"/>
      <c r="W534" s="113"/>
      <c r="X534" s="113"/>
      <c r="Y534" s="113"/>
      <c r="Z534" s="113"/>
      <c r="AA534" s="113"/>
      <c r="AB534" s="113"/>
      <c r="AC534" s="201"/>
      <c r="AD534" s="113"/>
      <c r="AE534" s="113"/>
      <c r="AF534" s="113"/>
      <c r="AG534" s="113"/>
    </row>
    <row r="535" spans="2:33" x14ac:dyDescent="0.2">
      <c r="B535" s="200"/>
      <c r="C535" s="200"/>
      <c r="D535" s="200"/>
      <c r="E535" s="201"/>
      <c r="F535" s="113"/>
      <c r="G535" s="113"/>
      <c r="H535" s="113"/>
      <c r="I535" s="203"/>
      <c r="J535" s="203"/>
      <c r="K535" s="203"/>
      <c r="L535" s="204"/>
      <c r="M535" s="201"/>
      <c r="N535" s="201"/>
      <c r="O535" s="201"/>
      <c r="P535" s="201"/>
      <c r="Q535" s="113"/>
      <c r="R535" s="113"/>
      <c r="S535" s="113"/>
      <c r="T535" s="113"/>
      <c r="U535" s="201"/>
      <c r="V535" s="113"/>
      <c r="W535" s="113"/>
      <c r="X535" s="113"/>
      <c r="Y535" s="113"/>
      <c r="Z535" s="113"/>
      <c r="AA535" s="113"/>
      <c r="AB535" s="113"/>
      <c r="AC535" s="201"/>
      <c r="AD535" s="113"/>
      <c r="AE535" s="113"/>
      <c r="AF535" s="113"/>
      <c r="AG535" s="113"/>
    </row>
    <row r="536" spans="2:33" x14ac:dyDescent="0.2">
      <c r="B536" s="200"/>
      <c r="C536" s="200"/>
      <c r="D536" s="200"/>
      <c r="E536" s="201"/>
      <c r="F536" s="113"/>
      <c r="G536" s="113"/>
      <c r="H536" s="113"/>
      <c r="I536" s="203"/>
      <c r="J536" s="203"/>
      <c r="K536" s="203"/>
      <c r="L536" s="204"/>
      <c r="M536" s="201"/>
      <c r="N536" s="201"/>
      <c r="O536" s="201"/>
      <c r="P536" s="201"/>
      <c r="Q536" s="113"/>
      <c r="R536" s="113"/>
      <c r="S536" s="113"/>
      <c r="T536" s="113"/>
      <c r="U536" s="201"/>
      <c r="V536" s="113"/>
      <c r="W536" s="113"/>
      <c r="X536" s="113"/>
      <c r="Y536" s="113"/>
      <c r="Z536" s="113"/>
      <c r="AA536" s="113"/>
      <c r="AB536" s="113"/>
      <c r="AC536" s="201"/>
      <c r="AD536" s="113"/>
      <c r="AE536" s="113"/>
      <c r="AF536" s="113"/>
      <c r="AG536" s="113"/>
    </row>
    <row r="537" spans="2:33" x14ac:dyDescent="0.2">
      <c r="B537" s="200"/>
      <c r="C537" s="200"/>
      <c r="D537" s="200"/>
      <c r="E537" s="201"/>
      <c r="F537" s="113"/>
      <c r="G537" s="113"/>
      <c r="H537" s="113"/>
      <c r="I537" s="203"/>
      <c r="J537" s="203"/>
      <c r="K537" s="203"/>
      <c r="L537" s="204"/>
      <c r="M537" s="201"/>
      <c r="N537" s="201"/>
      <c r="O537" s="201"/>
      <c r="P537" s="201"/>
      <c r="Q537" s="113"/>
      <c r="R537" s="113"/>
      <c r="S537" s="113"/>
      <c r="T537" s="113"/>
      <c r="U537" s="201"/>
      <c r="V537" s="113"/>
      <c r="W537" s="113"/>
      <c r="X537" s="113"/>
      <c r="Y537" s="113"/>
      <c r="Z537" s="113"/>
      <c r="AA537" s="113"/>
      <c r="AB537" s="113"/>
      <c r="AC537" s="201"/>
      <c r="AD537" s="113"/>
      <c r="AE537" s="113"/>
      <c r="AF537" s="113"/>
      <c r="AG537" s="113"/>
    </row>
    <row r="538" spans="2:33" x14ac:dyDescent="0.2">
      <c r="B538" s="200"/>
      <c r="C538" s="200"/>
      <c r="D538" s="200"/>
      <c r="E538" s="201"/>
      <c r="F538" s="113"/>
      <c r="G538" s="113"/>
      <c r="H538" s="113"/>
      <c r="I538" s="203"/>
      <c r="J538" s="203"/>
      <c r="K538" s="203"/>
      <c r="L538" s="204"/>
      <c r="M538" s="201"/>
      <c r="N538" s="201"/>
      <c r="O538" s="201"/>
      <c r="P538" s="201"/>
      <c r="Q538" s="113"/>
      <c r="R538" s="113"/>
      <c r="S538" s="113"/>
      <c r="T538" s="113"/>
      <c r="U538" s="201"/>
      <c r="V538" s="113"/>
      <c r="W538" s="113"/>
      <c r="X538" s="113"/>
      <c r="Y538" s="113"/>
      <c r="Z538" s="113"/>
      <c r="AA538" s="113"/>
      <c r="AB538" s="113"/>
      <c r="AC538" s="201"/>
      <c r="AD538" s="113"/>
      <c r="AE538" s="113"/>
      <c r="AF538" s="113"/>
      <c r="AG538" s="113"/>
    </row>
    <row r="539" spans="2:33" x14ac:dyDescent="0.2">
      <c r="B539" s="200"/>
      <c r="C539" s="200"/>
      <c r="D539" s="200"/>
      <c r="E539" s="201"/>
      <c r="F539" s="113"/>
      <c r="G539" s="113"/>
      <c r="H539" s="113"/>
      <c r="I539" s="203"/>
      <c r="J539" s="203"/>
      <c r="K539" s="203"/>
      <c r="L539" s="204"/>
      <c r="M539" s="201"/>
      <c r="N539" s="201"/>
      <c r="O539" s="201"/>
      <c r="P539" s="201"/>
      <c r="Q539" s="113"/>
      <c r="R539" s="113"/>
      <c r="S539" s="113"/>
      <c r="T539" s="113"/>
      <c r="U539" s="201"/>
      <c r="V539" s="113"/>
      <c r="W539" s="113"/>
      <c r="X539" s="113"/>
      <c r="Y539" s="113"/>
      <c r="Z539" s="113"/>
      <c r="AA539" s="113"/>
      <c r="AB539" s="113"/>
      <c r="AC539" s="201"/>
      <c r="AD539" s="113"/>
      <c r="AE539" s="113"/>
      <c r="AF539" s="113"/>
      <c r="AG539" s="113"/>
    </row>
    <row r="540" spans="2:33" x14ac:dyDescent="0.2">
      <c r="B540" s="200"/>
      <c r="C540" s="200"/>
      <c r="D540" s="200"/>
      <c r="E540" s="201"/>
      <c r="F540" s="113"/>
      <c r="G540" s="113"/>
      <c r="H540" s="113"/>
      <c r="I540" s="203"/>
      <c r="J540" s="203"/>
      <c r="K540" s="203"/>
      <c r="L540" s="204"/>
      <c r="M540" s="201"/>
      <c r="N540" s="201"/>
      <c r="O540" s="201"/>
      <c r="P540" s="201"/>
      <c r="Q540" s="113"/>
      <c r="R540" s="113"/>
      <c r="S540" s="113"/>
      <c r="T540" s="113"/>
      <c r="U540" s="201"/>
      <c r="V540" s="113"/>
      <c r="W540" s="113"/>
      <c r="X540" s="113"/>
      <c r="Y540" s="113"/>
      <c r="Z540" s="113"/>
      <c r="AA540" s="113"/>
      <c r="AB540" s="113"/>
      <c r="AC540" s="201"/>
      <c r="AD540" s="113"/>
      <c r="AE540" s="113"/>
      <c r="AF540" s="113"/>
      <c r="AG540" s="113"/>
    </row>
    <row r="541" spans="2:33" x14ac:dyDescent="0.2">
      <c r="B541" s="200"/>
      <c r="C541" s="200"/>
      <c r="D541" s="200"/>
      <c r="E541" s="201"/>
      <c r="F541" s="113"/>
      <c r="G541" s="113"/>
      <c r="H541" s="113"/>
      <c r="I541" s="203"/>
      <c r="J541" s="203"/>
      <c r="K541" s="203"/>
      <c r="L541" s="204"/>
      <c r="M541" s="201"/>
      <c r="N541" s="201"/>
      <c r="O541" s="201"/>
      <c r="P541" s="201"/>
      <c r="Q541" s="113"/>
      <c r="R541" s="113"/>
      <c r="S541" s="113"/>
      <c r="T541" s="113"/>
      <c r="U541" s="201"/>
      <c r="V541" s="113"/>
      <c r="W541" s="113"/>
      <c r="X541" s="113"/>
      <c r="Y541" s="113"/>
      <c r="Z541" s="113"/>
      <c r="AA541" s="113"/>
      <c r="AB541" s="113"/>
      <c r="AC541" s="201"/>
      <c r="AD541" s="113"/>
      <c r="AE541" s="113"/>
      <c r="AF541" s="113"/>
      <c r="AG541" s="113"/>
    </row>
    <row r="542" spans="2:33" x14ac:dyDescent="0.2">
      <c r="B542" s="200"/>
      <c r="C542" s="200"/>
      <c r="D542" s="200"/>
      <c r="E542" s="201"/>
      <c r="F542" s="113"/>
      <c r="G542" s="113"/>
      <c r="H542" s="113"/>
      <c r="I542" s="203"/>
      <c r="J542" s="203"/>
      <c r="K542" s="203"/>
      <c r="L542" s="204"/>
      <c r="M542" s="201"/>
      <c r="N542" s="201"/>
      <c r="O542" s="201"/>
      <c r="P542" s="201"/>
      <c r="Q542" s="113"/>
      <c r="R542" s="113"/>
      <c r="S542" s="113"/>
      <c r="T542" s="113"/>
      <c r="U542" s="201"/>
      <c r="V542" s="113"/>
      <c r="W542" s="113"/>
      <c r="X542" s="113"/>
      <c r="Y542" s="113"/>
      <c r="Z542" s="113"/>
      <c r="AA542" s="113"/>
      <c r="AB542" s="113"/>
      <c r="AC542" s="201"/>
      <c r="AD542" s="113"/>
      <c r="AE542" s="113"/>
      <c r="AF542" s="113"/>
      <c r="AG542" s="113"/>
    </row>
    <row r="543" spans="2:33" x14ac:dyDescent="0.2">
      <c r="B543" s="200"/>
      <c r="C543" s="200"/>
      <c r="D543" s="200"/>
      <c r="E543" s="201"/>
      <c r="F543" s="113"/>
      <c r="G543" s="113"/>
      <c r="H543" s="113"/>
      <c r="I543" s="203"/>
      <c r="J543" s="203"/>
      <c r="K543" s="203"/>
      <c r="L543" s="204"/>
      <c r="M543" s="201"/>
      <c r="N543" s="201"/>
      <c r="O543" s="201"/>
      <c r="P543" s="201"/>
      <c r="Q543" s="113"/>
      <c r="R543" s="113"/>
      <c r="S543" s="113"/>
      <c r="T543" s="113"/>
      <c r="U543" s="201"/>
      <c r="V543" s="113"/>
      <c r="W543" s="113"/>
      <c r="X543" s="113"/>
      <c r="Y543" s="113"/>
      <c r="Z543" s="113"/>
      <c r="AA543" s="113"/>
      <c r="AB543" s="113"/>
      <c r="AC543" s="201"/>
      <c r="AD543" s="113"/>
      <c r="AE543" s="113"/>
      <c r="AF543" s="113"/>
      <c r="AG543" s="113"/>
    </row>
    <row r="544" spans="2:33" x14ac:dyDescent="0.2">
      <c r="B544" s="200"/>
      <c r="C544" s="200"/>
      <c r="D544" s="200"/>
      <c r="E544" s="201"/>
      <c r="F544" s="113"/>
      <c r="G544" s="113"/>
      <c r="H544" s="113"/>
      <c r="I544" s="203"/>
      <c r="J544" s="203"/>
      <c r="K544" s="203"/>
      <c r="L544" s="204"/>
      <c r="M544" s="201"/>
      <c r="N544" s="201"/>
      <c r="O544" s="201"/>
      <c r="P544" s="201"/>
      <c r="Q544" s="113"/>
      <c r="R544" s="113"/>
      <c r="S544" s="113"/>
      <c r="T544" s="113"/>
      <c r="U544" s="201"/>
      <c r="V544" s="113"/>
      <c r="W544" s="113"/>
      <c r="X544" s="113"/>
      <c r="Y544" s="113"/>
      <c r="Z544" s="113"/>
      <c r="AA544" s="113"/>
      <c r="AB544" s="113"/>
      <c r="AC544" s="201"/>
      <c r="AD544" s="113"/>
      <c r="AE544" s="113"/>
      <c r="AF544" s="113"/>
      <c r="AG544" s="113"/>
    </row>
    <row r="545" spans="2:33" x14ac:dyDescent="0.2">
      <c r="B545" s="200"/>
      <c r="C545" s="200"/>
      <c r="D545" s="200"/>
      <c r="E545" s="201"/>
      <c r="F545" s="113"/>
      <c r="G545" s="113"/>
      <c r="H545" s="113"/>
      <c r="I545" s="203"/>
      <c r="J545" s="203"/>
      <c r="K545" s="203"/>
      <c r="L545" s="204"/>
      <c r="M545" s="201"/>
      <c r="N545" s="201"/>
      <c r="O545" s="201"/>
      <c r="P545" s="201"/>
      <c r="Q545" s="113"/>
      <c r="R545" s="113"/>
      <c r="S545" s="113"/>
      <c r="T545" s="113"/>
      <c r="U545" s="201"/>
      <c r="V545" s="113"/>
      <c r="W545" s="113"/>
      <c r="X545" s="113"/>
      <c r="Y545" s="113"/>
      <c r="Z545" s="113"/>
      <c r="AA545" s="113"/>
      <c r="AB545" s="113"/>
      <c r="AC545" s="201"/>
      <c r="AD545" s="113"/>
      <c r="AE545" s="113"/>
      <c r="AF545" s="113"/>
      <c r="AG545" s="113"/>
    </row>
    <row r="546" spans="2:33" x14ac:dyDescent="0.2">
      <c r="B546" s="200"/>
      <c r="C546" s="200"/>
      <c r="D546" s="200"/>
      <c r="E546" s="201"/>
      <c r="F546" s="113"/>
      <c r="G546" s="113"/>
      <c r="H546" s="113"/>
      <c r="I546" s="203"/>
      <c r="J546" s="203"/>
      <c r="K546" s="203"/>
      <c r="L546" s="204"/>
      <c r="M546" s="201"/>
      <c r="N546" s="201"/>
      <c r="O546" s="201"/>
      <c r="P546" s="201"/>
      <c r="Q546" s="113"/>
      <c r="R546" s="113"/>
      <c r="S546" s="113"/>
      <c r="T546" s="113"/>
      <c r="U546" s="201"/>
      <c r="V546" s="113"/>
      <c r="W546" s="113"/>
      <c r="X546" s="113"/>
      <c r="Y546" s="113"/>
      <c r="Z546" s="113"/>
      <c r="AA546" s="113"/>
      <c r="AB546" s="113"/>
      <c r="AC546" s="201"/>
      <c r="AD546" s="113"/>
      <c r="AE546" s="113"/>
      <c r="AF546" s="113"/>
      <c r="AG546" s="113"/>
    </row>
    <row r="547" spans="2:33" x14ac:dyDescent="0.2">
      <c r="B547" s="200"/>
      <c r="C547" s="200"/>
      <c r="D547" s="200"/>
      <c r="E547" s="201"/>
      <c r="F547" s="113"/>
      <c r="G547" s="113"/>
      <c r="H547" s="113"/>
      <c r="I547" s="203"/>
      <c r="J547" s="203"/>
      <c r="K547" s="203"/>
      <c r="L547" s="204"/>
      <c r="M547" s="201"/>
      <c r="N547" s="201"/>
      <c r="O547" s="201"/>
      <c r="P547" s="201"/>
      <c r="Q547" s="113"/>
      <c r="R547" s="113"/>
      <c r="S547" s="113"/>
      <c r="T547" s="113"/>
      <c r="U547" s="201"/>
      <c r="V547" s="113"/>
      <c r="W547" s="113"/>
      <c r="X547" s="113"/>
      <c r="Y547" s="113"/>
      <c r="Z547" s="113"/>
      <c r="AA547" s="113"/>
      <c r="AB547" s="113"/>
      <c r="AC547" s="201"/>
      <c r="AD547" s="113"/>
      <c r="AE547" s="113"/>
      <c r="AF547" s="113"/>
      <c r="AG547" s="113"/>
    </row>
    <row r="548" spans="2:33" x14ac:dyDescent="0.2">
      <c r="B548" s="200"/>
      <c r="C548" s="200"/>
      <c r="D548" s="200"/>
      <c r="E548" s="201"/>
      <c r="F548" s="113"/>
      <c r="G548" s="113"/>
      <c r="H548" s="113"/>
      <c r="I548" s="203"/>
      <c r="J548" s="203"/>
      <c r="K548" s="203"/>
      <c r="L548" s="204"/>
      <c r="M548" s="201"/>
      <c r="N548" s="201"/>
      <c r="O548" s="201"/>
      <c r="P548" s="201"/>
      <c r="Q548" s="113"/>
      <c r="R548" s="113"/>
      <c r="S548" s="113"/>
      <c r="T548" s="113"/>
      <c r="U548" s="201"/>
      <c r="V548" s="113"/>
      <c r="W548" s="113"/>
      <c r="X548" s="113"/>
      <c r="Y548" s="113"/>
      <c r="Z548" s="113"/>
      <c r="AA548" s="113"/>
      <c r="AB548" s="113"/>
      <c r="AC548" s="201"/>
      <c r="AD548" s="113"/>
      <c r="AE548" s="113"/>
      <c r="AF548" s="113"/>
      <c r="AG548" s="113"/>
    </row>
    <row r="549" spans="2:33" x14ac:dyDescent="0.2">
      <c r="B549" s="200"/>
      <c r="C549" s="200"/>
      <c r="D549" s="200"/>
      <c r="E549" s="201"/>
      <c r="F549" s="113"/>
      <c r="G549" s="113"/>
      <c r="H549" s="113"/>
      <c r="I549" s="203"/>
      <c r="J549" s="203"/>
      <c r="K549" s="203"/>
      <c r="L549" s="204"/>
      <c r="M549" s="201"/>
      <c r="N549" s="201"/>
      <c r="O549" s="201"/>
      <c r="P549" s="201"/>
      <c r="Q549" s="113"/>
      <c r="R549" s="113"/>
      <c r="S549" s="113"/>
      <c r="T549" s="113"/>
      <c r="U549" s="201"/>
      <c r="V549" s="113"/>
      <c r="W549" s="113"/>
      <c r="X549" s="113"/>
      <c r="Y549" s="113"/>
      <c r="Z549" s="113"/>
      <c r="AA549" s="113"/>
      <c r="AB549" s="113"/>
      <c r="AC549" s="201"/>
      <c r="AD549" s="113"/>
      <c r="AE549" s="113"/>
      <c r="AF549" s="113"/>
      <c r="AG549" s="113"/>
    </row>
    <row r="550" spans="2:33" x14ac:dyDescent="0.2">
      <c r="B550" s="200"/>
      <c r="C550" s="200"/>
      <c r="D550" s="200"/>
      <c r="E550" s="201"/>
      <c r="F550" s="113"/>
      <c r="G550" s="113"/>
      <c r="H550" s="113"/>
      <c r="I550" s="203"/>
      <c r="J550" s="203"/>
      <c r="K550" s="203"/>
      <c r="L550" s="204"/>
      <c r="M550" s="201"/>
      <c r="N550" s="201"/>
      <c r="O550" s="201"/>
      <c r="P550" s="201"/>
      <c r="Q550" s="113"/>
      <c r="R550" s="113"/>
      <c r="S550" s="113"/>
      <c r="T550" s="113"/>
      <c r="U550" s="201"/>
      <c r="V550" s="113"/>
      <c r="W550" s="113"/>
      <c r="X550" s="113"/>
      <c r="Y550" s="113"/>
      <c r="Z550" s="113"/>
      <c r="AA550" s="113"/>
      <c r="AB550" s="113"/>
      <c r="AC550" s="201"/>
      <c r="AD550" s="113"/>
      <c r="AE550" s="113"/>
      <c r="AF550" s="113"/>
      <c r="AG550" s="113"/>
    </row>
    <row r="551" spans="2:33" x14ac:dyDescent="0.2">
      <c r="B551" s="200"/>
      <c r="C551" s="200"/>
      <c r="D551" s="200"/>
      <c r="E551" s="201"/>
      <c r="F551" s="113"/>
      <c r="G551" s="113"/>
      <c r="H551" s="113"/>
      <c r="I551" s="203"/>
      <c r="J551" s="203"/>
      <c r="K551" s="203"/>
      <c r="L551" s="204"/>
      <c r="M551" s="201"/>
      <c r="N551" s="201"/>
      <c r="O551" s="201"/>
      <c r="P551" s="201"/>
      <c r="Q551" s="113"/>
      <c r="R551" s="113"/>
      <c r="S551" s="113"/>
      <c r="T551" s="113"/>
      <c r="U551" s="201"/>
      <c r="V551" s="113"/>
      <c r="W551" s="113"/>
      <c r="X551" s="113"/>
      <c r="Y551" s="113"/>
      <c r="Z551" s="113"/>
      <c r="AA551" s="113"/>
      <c r="AB551" s="113"/>
      <c r="AC551" s="201"/>
      <c r="AD551" s="113"/>
      <c r="AE551" s="113"/>
      <c r="AF551" s="113"/>
      <c r="AG551" s="113"/>
    </row>
    <row r="552" spans="2:33" x14ac:dyDescent="0.2">
      <c r="B552" s="200"/>
      <c r="C552" s="200"/>
      <c r="D552" s="200"/>
      <c r="E552" s="201"/>
      <c r="F552" s="113"/>
      <c r="G552" s="113"/>
      <c r="H552" s="113"/>
      <c r="I552" s="203"/>
      <c r="J552" s="203"/>
      <c r="K552" s="203"/>
      <c r="L552" s="204"/>
      <c r="M552" s="201"/>
      <c r="N552" s="201"/>
      <c r="O552" s="201"/>
      <c r="P552" s="201"/>
      <c r="Q552" s="113"/>
      <c r="R552" s="113"/>
      <c r="S552" s="113"/>
      <c r="T552" s="113"/>
      <c r="U552" s="201"/>
      <c r="V552" s="113"/>
      <c r="W552" s="113"/>
      <c r="X552" s="113"/>
      <c r="Y552" s="113"/>
      <c r="Z552" s="113"/>
      <c r="AA552" s="113"/>
      <c r="AB552" s="113"/>
      <c r="AC552" s="201"/>
      <c r="AD552" s="113"/>
      <c r="AE552" s="113"/>
      <c r="AF552" s="113"/>
      <c r="AG552" s="113"/>
    </row>
    <row r="553" spans="2:33" x14ac:dyDescent="0.2">
      <c r="B553" s="200"/>
      <c r="C553" s="200"/>
      <c r="D553" s="200"/>
      <c r="E553" s="201"/>
      <c r="F553" s="113"/>
      <c r="G553" s="113"/>
      <c r="H553" s="113"/>
      <c r="I553" s="203"/>
      <c r="J553" s="203"/>
      <c r="K553" s="203"/>
      <c r="L553" s="204"/>
      <c r="M553" s="201"/>
      <c r="N553" s="201"/>
      <c r="O553" s="201"/>
      <c r="P553" s="201"/>
      <c r="Q553" s="113"/>
      <c r="R553" s="113"/>
      <c r="S553" s="113"/>
      <c r="T553" s="113"/>
      <c r="U553" s="201"/>
      <c r="V553" s="113"/>
      <c r="W553" s="113"/>
      <c r="X553" s="113"/>
      <c r="Y553" s="113"/>
      <c r="Z553" s="113"/>
      <c r="AA553" s="113"/>
      <c r="AB553" s="113"/>
      <c r="AC553" s="201"/>
      <c r="AD553" s="113"/>
      <c r="AE553" s="113"/>
      <c r="AF553" s="113"/>
      <c r="AG553" s="113"/>
    </row>
    <row r="554" spans="2:33" x14ac:dyDescent="0.2">
      <c r="B554" s="200"/>
      <c r="C554" s="200"/>
      <c r="D554" s="200"/>
      <c r="E554" s="201"/>
      <c r="F554" s="113"/>
      <c r="G554" s="113"/>
      <c r="H554" s="113"/>
      <c r="I554" s="203"/>
      <c r="J554" s="203"/>
      <c r="K554" s="203"/>
      <c r="L554" s="204"/>
      <c r="M554" s="201"/>
      <c r="N554" s="201"/>
      <c r="O554" s="201"/>
      <c r="P554" s="201"/>
      <c r="Q554" s="113"/>
      <c r="R554" s="113"/>
      <c r="S554" s="113"/>
      <c r="T554" s="113"/>
      <c r="U554" s="201"/>
      <c r="V554" s="113"/>
      <c r="W554" s="113"/>
      <c r="X554" s="113"/>
      <c r="Y554" s="113"/>
      <c r="Z554" s="113"/>
      <c r="AA554" s="113"/>
      <c r="AB554" s="113"/>
      <c r="AC554" s="201"/>
      <c r="AD554" s="113"/>
      <c r="AE554" s="113"/>
      <c r="AF554" s="113"/>
      <c r="AG554" s="113"/>
    </row>
    <row r="555" spans="2:33" x14ac:dyDescent="0.2">
      <c r="B555" s="200"/>
      <c r="C555" s="200"/>
      <c r="D555" s="200"/>
      <c r="E555" s="201"/>
      <c r="F555" s="113"/>
      <c r="G555" s="113"/>
      <c r="H555" s="113"/>
      <c r="I555" s="203"/>
      <c r="J555" s="203"/>
      <c r="K555" s="203"/>
      <c r="L555" s="204"/>
      <c r="M555" s="201"/>
      <c r="N555" s="201"/>
      <c r="O555" s="201"/>
      <c r="P555" s="201"/>
      <c r="Q555" s="113"/>
      <c r="R555" s="113"/>
      <c r="S555" s="113"/>
      <c r="T555" s="113"/>
      <c r="U555" s="201"/>
      <c r="V555" s="113"/>
      <c r="W555" s="113"/>
      <c r="X555" s="113"/>
      <c r="Y555" s="113"/>
      <c r="Z555" s="113"/>
      <c r="AA555" s="113"/>
      <c r="AB555" s="113"/>
      <c r="AC555" s="201"/>
      <c r="AD555" s="113"/>
      <c r="AE555" s="113"/>
      <c r="AF555" s="113"/>
      <c r="AG555" s="113"/>
    </row>
    <row r="556" spans="2:33" x14ac:dyDescent="0.2">
      <c r="B556" s="200"/>
      <c r="C556" s="200"/>
      <c r="D556" s="200"/>
      <c r="E556" s="201"/>
      <c r="F556" s="113"/>
      <c r="G556" s="113"/>
      <c r="H556" s="113"/>
      <c r="I556" s="203"/>
      <c r="J556" s="203"/>
      <c r="K556" s="203"/>
      <c r="L556" s="204"/>
      <c r="M556" s="201"/>
      <c r="N556" s="201"/>
      <c r="O556" s="201"/>
      <c r="P556" s="201"/>
      <c r="Q556" s="113"/>
      <c r="R556" s="113"/>
      <c r="S556" s="113"/>
      <c r="T556" s="113"/>
      <c r="U556" s="201"/>
      <c r="V556" s="113"/>
      <c r="W556" s="113"/>
      <c r="X556" s="113"/>
      <c r="Y556" s="113"/>
      <c r="Z556" s="113"/>
      <c r="AA556" s="113"/>
      <c r="AB556" s="113"/>
      <c r="AC556" s="201"/>
      <c r="AD556" s="113"/>
      <c r="AE556" s="113"/>
      <c r="AF556" s="113"/>
      <c r="AG556" s="113"/>
    </row>
    <row r="557" spans="2:33" x14ac:dyDescent="0.2">
      <c r="B557" s="200"/>
      <c r="C557" s="200"/>
      <c r="D557" s="200"/>
      <c r="E557" s="201"/>
      <c r="F557" s="113"/>
      <c r="G557" s="113"/>
      <c r="H557" s="113"/>
      <c r="I557" s="203"/>
      <c r="J557" s="203"/>
      <c r="K557" s="203"/>
      <c r="L557" s="204"/>
      <c r="M557" s="201"/>
      <c r="N557" s="201"/>
      <c r="O557" s="201"/>
      <c r="P557" s="201"/>
      <c r="Q557" s="113"/>
      <c r="R557" s="113"/>
      <c r="S557" s="113"/>
      <c r="T557" s="113"/>
      <c r="U557" s="201"/>
      <c r="V557" s="113"/>
      <c r="W557" s="113"/>
      <c r="X557" s="113"/>
      <c r="Y557" s="113"/>
      <c r="Z557" s="113"/>
      <c r="AA557" s="113"/>
      <c r="AB557" s="113"/>
      <c r="AC557" s="201"/>
      <c r="AD557" s="113"/>
      <c r="AE557" s="113"/>
      <c r="AF557" s="113"/>
      <c r="AG557" s="113"/>
    </row>
    <row r="558" spans="2:33" x14ac:dyDescent="0.2">
      <c r="B558" s="200"/>
      <c r="C558" s="200"/>
      <c r="D558" s="200"/>
      <c r="E558" s="201"/>
      <c r="F558" s="113"/>
      <c r="G558" s="113"/>
      <c r="H558" s="113"/>
      <c r="I558" s="203"/>
      <c r="J558" s="203"/>
      <c r="K558" s="203"/>
      <c r="L558" s="204"/>
      <c r="M558" s="201"/>
      <c r="N558" s="201"/>
      <c r="O558" s="201"/>
      <c r="P558" s="201"/>
      <c r="Q558" s="113"/>
      <c r="R558" s="113"/>
      <c r="S558" s="113"/>
      <c r="T558" s="113"/>
      <c r="U558" s="201"/>
      <c r="V558" s="113"/>
      <c r="W558" s="113"/>
      <c r="X558" s="113"/>
      <c r="Y558" s="113"/>
      <c r="Z558" s="113"/>
      <c r="AA558" s="113"/>
      <c r="AB558" s="113"/>
      <c r="AC558" s="201"/>
      <c r="AD558" s="113"/>
      <c r="AE558" s="113"/>
      <c r="AF558" s="113"/>
      <c r="AG558" s="113"/>
    </row>
    <row r="559" spans="2:33" x14ac:dyDescent="0.2">
      <c r="B559" s="200"/>
      <c r="C559" s="200"/>
      <c r="D559" s="200"/>
      <c r="E559" s="201"/>
      <c r="F559" s="113"/>
      <c r="G559" s="113"/>
      <c r="H559" s="113"/>
      <c r="I559" s="203"/>
      <c r="J559" s="203"/>
      <c r="K559" s="203"/>
      <c r="L559" s="204"/>
      <c r="M559" s="201"/>
      <c r="N559" s="201"/>
      <c r="O559" s="201"/>
      <c r="P559" s="201"/>
      <c r="Q559" s="113"/>
      <c r="R559" s="113"/>
      <c r="S559" s="113"/>
      <c r="T559" s="113"/>
      <c r="U559" s="201"/>
      <c r="V559" s="113"/>
      <c r="W559" s="113"/>
      <c r="X559" s="113"/>
      <c r="Y559" s="113"/>
      <c r="Z559" s="113"/>
      <c r="AA559" s="113"/>
      <c r="AB559" s="113"/>
      <c r="AC559" s="201"/>
      <c r="AD559" s="113"/>
      <c r="AE559" s="113"/>
      <c r="AF559" s="113"/>
      <c r="AG559" s="113"/>
    </row>
    <row r="560" spans="2:33" x14ac:dyDescent="0.2">
      <c r="B560" s="200"/>
      <c r="C560" s="200"/>
      <c r="D560" s="200"/>
      <c r="E560" s="201"/>
      <c r="F560" s="113"/>
      <c r="G560" s="113"/>
      <c r="H560" s="113"/>
      <c r="I560" s="203"/>
      <c r="J560" s="203"/>
      <c r="K560" s="203"/>
      <c r="L560" s="204"/>
      <c r="M560" s="201"/>
      <c r="N560" s="201"/>
      <c r="O560" s="201"/>
      <c r="P560" s="201"/>
      <c r="Q560" s="113"/>
      <c r="R560" s="113"/>
      <c r="S560" s="113"/>
      <c r="T560" s="113"/>
      <c r="U560" s="201"/>
      <c r="V560" s="113"/>
      <c r="W560" s="113"/>
      <c r="X560" s="113"/>
      <c r="Y560" s="113"/>
      <c r="Z560" s="113"/>
      <c r="AA560" s="113"/>
      <c r="AB560" s="113"/>
      <c r="AC560" s="201"/>
      <c r="AD560" s="113"/>
      <c r="AE560" s="113"/>
      <c r="AF560" s="113"/>
      <c r="AG560" s="113"/>
    </row>
    <row r="561" spans="2:33" x14ac:dyDescent="0.2">
      <c r="B561" s="200"/>
      <c r="C561" s="200"/>
      <c r="D561" s="200"/>
      <c r="E561" s="201"/>
      <c r="F561" s="113"/>
      <c r="G561" s="113"/>
      <c r="H561" s="113"/>
      <c r="I561" s="203"/>
      <c r="J561" s="203"/>
      <c r="K561" s="203"/>
      <c r="L561" s="204"/>
      <c r="M561" s="201"/>
      <c r="N561" s="201"/>
      <c r="O561" s="201"/>
      <c r="P561" s="201"/>
      <c r="Q561" s="113"/>
      <c r="R561" s="113"/>
      <c r="S561" s="113"/>
      <c r="T561" s="113"/>
      <c r="U561" s="201"/>
      <c r="V561" s="113"/>
      <c r="W561" s="113"/>
      <c r="X561" s="113"/>
      <c r="Y561" s="113"/>
      <c r="Z561" s="113"/>
      <c r="AA561" s="113"/>
      <c r="AB561" s="113"/>
      <c r="AC561" s="201"/>
      <c r="AD561" s="113"/>
      <c r="AE561" s="113"/>
      <c r="AF561" s="113"/>
      <c r="AG561" s="113"/>
    </row>
    <row r="562" spans="2:33" x14ac:dyDescent="0.2">
      <c r="B562" s="200"/>
      <c r="C562" s="200"/>
      <c r="D562" s="200"/>
      <c r="E562" s="201"/>
      <c r="F562" s="113"/>
      <c r="G562" s="113"/>
      <c r="H562" s="113"/>
      <c r="I562" s="203"/>
      <c r="J562" s="203"/>
      <c r="K562" s="203"/>
      <c r="L562" s="204"/>
      <c r="M562" s="201"/>
      <c r="N562" s="201"/>
      <c r="O562" s="201"/>
      <c r="P562" s="201"/>
      <c r="Q562" s="113"/>
      <c r="R562" s="113"/>
      <c r="S562" s="113"/>
      <c r="T562" s="113"/>
      <c r="U562" s="201"/>
      <c r="V562" s="113"/>
      <c r="W562" s="113"/>
      <c r="X562" s="113"/>
      <c r="Y562" s="113"/>
      <c r="Z562" s="113"/>
      <c r="AA562" s="113"/>
      <c r="AB562" s="113"/>
      <c r="AC562" s="201"/>
      <c r="AD562" s="113"/>
      <c r="AE562" s="113"/>
      <c r="AF562" s="113"/>
      <c r="AG562" s="113"/>
    </row>
    <row r="563" spans="2:33" x14ac:dyDescent="0.2">
      <c r="B563" s="200"/>
      <c r="C563" s="200"/>
      <c r="D563" s="200"/>
      <c r="E563" s="201"/>
      <c r="F563" s="113"/>
      <c r="G563" s="113"/>
      <c r="H563" s="113"/>
      <c r="I563" s="203"/>
      <c r="J563" s="203"/>
      <c r="K563" s="203"/>
      <c r="L563" s="204"/>
      <c r="M563" s="201"/>
      <c r="N563" s="201"/>
      <c r="O563" s="201"/>
      <c r="P563" s="201"/>
      <c r="Q563" s="113"/>
      <c r="R563" s="113"/>
      <c r="S563" s="113"/>
      <c r="T563" s="113"/>
      <c r="U563" s="201"/>
      <c r="V563" s="113"/>
      <c r="W563" s="113"/>
      <c r="X563" s="113"/>
      <c r="Y563" s="113"/>
      <c r="Z563" s="113"/>
      <c r="AA563" s="113"/>
      <c r="AB563" s="113"/>
      <c r="AC563" s="201"/>
      <c r="AD563" s="113"/>
      <c r="AE563" s="113"/>
      <c r="AF563" s="113"/>
      <c r="AG563" s="113"/>
    </row>
    <row r="564" spans="2:33" x14ac:dyDescent="0.2">
      <c r="B564" s="200"/>
      <c r="C564" s="200"/>
      <c r="D564" s="200"/>
      <c r="E564" s="201"/>
      <c r="F564" s="113"/>
      <c r="G564" s="113"/>
      <c r="H564" s="113"/>
      <c r="I564" s="203"/>
      <c r="J564" s="203"/>
      <c r="K564" s="203"/>
      <c r="L564" s="204"/>
      <c r="M564" s="201"/>
      <c r="N564" s="201"/>
      <c r="O564" s="201"/>
      <c r="P564" s="201"/>
      <c r="Q564" s="113"/>
      <c r="R564" s="113"/>
      <c r="S564" s="113"/>
      <c r="T564" s="113"/>
      <c r="U564" s="201"/>
      <c r="V564" s="113"/>
      <c r="W564" s="113"/>
      <c r="X564" s="113"/>
      <c r="Y564" s="113"/>
      <c r="Z564" s="113"/>
      <c r="AA564" s="113"/>
      <c r="AB564" s="113"/>
      <c r="AC564" s="201"/>
      <c r="AD564" s="113"/>
      <c r="AE564" s="113"/>
      <c r="AF564" s="113"/>
      <c r="AG564" s="113"/>
    </row>
    <row r="565" spans="2:33" x14ac:dyDescent="0.2">
      <c r="B565" s="200"/>
      <c r="C565" s="200"/>
      <c r="D565" s="200"/>
      <c r="E565" s="201"/>
      <c r="F565" s="113"/>
      <c r="G565" s="113"/>
      <c r="H565" s="113"/>
      <c r="I565" s="203"/>
      <c r="J565" s="203"/>
      <c r="K565" s="203"/>
      <c r="L565" s="204"/>
      <c r="M565" s="201"/>
      <c r="N565" s="201"/>
      <c r="O565" s="201"/>
      <c r="P565" s="201"/>
      <c r="Q565" s="113"/>
      <c r="R565" s="113"/>
      <c r="S565" s="113"/>
      <c r="T565" s="113"/>
      <c r="U565" s="201"/>
      <c r="V565" s="113"/>
      <c r="W565" s="113"/>
      <c r="X565" s="113"/>
      <c r="Y565" s="113"/>
      <c r="Z565" s="113"/>
      <c r="AA565" s="113"/>
      <c r="AB565" s="113"/>
      <c r="AC565" s="201"/>
      <c r="AD565" s="113"/>
      <c r="AE565" s="113"/>
      <c r="AF565" s="113"/>
      <c r="AG565" s="113"/>
    </row>
    <row r="566" spans="2:33" x14ac:dyDescent="0.2">
      <c r="B566" s="200"/>
      <c r="C566" s="200"/>
      <c r="D566" s="200"/>
      <c r="E566" s="201"/>
      <c r="F566" s="113"/>
      <c r="G566" s="113"/>
      <c r="H566" s="113"/>
      <c r="I566" s="203"/>
      <c r="J566" s="203"/>
      <c r="K566" s="203"/>
      <c r="L566" s="204"/>
      <c r="M566" s="201"/>
      <c r="N566" s="201"/>
      <c r="O566" s="201"/>
      <c r="P566" s="201"/>
      <c r="Q566" s="113"/>
      <c r="R566" s="113"/>
      <c r="S566" s="113"/>
      <c r="T566" s="113"/>
      <c r="U566" s="201"/>
      <c r="V566" s="113"/>
      <c r="W566" s="113"/>
      <c r="X566" s="113"/>
      <c r="Y566" s="113"/>
      <c r="Z566" s="113"/>
      <c r="AA566" s="113"/>
      <c r="AB566" s="113"/>
      <c r="AC566" s="201"/>
      <c r="AD566" s="113"/>
      <c r="AE566" s="113"/>
      <c r="AF566" s="113"/>
      <c r="AG566" s="113"/>
    </row>
    <row r="567" spans="2:33" x14ac:dyDescent="0.2">
      <c r="B567" s="200"/>
      <c r="C567" s="200"/>
      <c r="D567" s="200"/>
      <c r="E567" s="201"/>
      <c r="F567" s="113"/>
      <c r="G567" s="113"/>
      <c r="H567" s="113"/>
      <c r="I567" s="203"/>
      <c r="J567" s="203"/>
      <c r="K567" s="203"/>
      <c r="L567" s="204"/>
      <c r="M567" s="201"/>
      <c r="N567" s="201"/>
      <c r="O567" s="201"/>
      <c r="P567" s="201"/>
      <c r="Q567" s="113"/>
      <c r="R567" s="113"/>
      <c r="S567" s="113"/>
      <c r="T567" s="113"/>
      <c r="U567" s="201"/>
      <c r="V567" s="113"/>
      <c r="W567" s="113"/>
      <c r="X567" s="113"/>
      <c r="Y567" s="113"/>
      <c r="Z567" s="113"/>
      <c r="AA567" s="113"/>
      <c r="AB567" s="113"/>
      <c r="AC567" s="201"/>
      <c r="AD567" s="113"/>
      <c r="AE567" s="113"/>
      <c r="AF567" s="113"/>
      <c r="AG567" s="113"/>
    </row>
    <row r="568" spans="2:33" x14ac:dyDescent="0.2">
      <c r="B568" s="200"/>
      <c r="C568" s="200"/>
      <c r="D568" s="200"/>
      <c r="E568" s="201"/>
      <c r="F568" s="113"/>
      <c r="G568" s="113"/>
      <c r="H568" s="113"/>
      <c r="I568" s="203"/>
      <c r="J568" s="203"/>
      <c r="K568" s="203"/>
      <c r="L568" s="204"/>
      <c r="M568" s="201"/>
      <c r="N568" s="201"/>
      <c r="O568" s="201"/>
      <c r="P568" s="201"/>
      <c r="Q568" s="113"/>
      <c r="R568" s="113"/>
      <c r="S568" s="113"/>
      <c r="T568" s="113"/>
      <c r="U568" s="201"/>
      <c r="V568" s="113"/>
      <c r="W568" s="113"/>
      <c r="X568" s="113"/>
      <c r="Y568" s="113"/>
      <c r="Z568" s="113"/>
      <c r="AA568" s="113"/>
      <c r="AB568" s="113"/>
      <c r="AC568" s="201"/>
      <c r="AD568" s="113"/>
      <c r="AE568" s="113"/>
      <c r="AF568" s="113"/>
      <c r="AG568" s="113"/>
    </row>
    <row r="569" spans="2:33" x14ac:dyDescent="0.2">
      <c r="B569" s="200"/>
      <c r="C569" s="200"/>
      <c r="D569" s="200"/>
      <c r="E569" s="201"/>
      <c r="F569" s="113"/>
      <c r="G569" s="113"/>
      <c r="H569" s="113"/>
      <c r="I569" s="203"/>
      <c r="J569" s="203"/>
      <c r="K569" s="203"/>
      <c r="L569" s="204"/>
      <c r="M569" s="201"/>
      <c r="N569" s="201"/>
      <c r="O569" s="201"/>
      <c r="P569" s="201"/>
      <c r="Q569" s="113"/>
      <c r="R569" s="113"/>
      <c r="S569" s="113"/>
      <c r="T569" s="113"/>
      <c r="U569" s="201"/>
      <c r="V569" s="113"/>
      <c r="W569" s="113"/>
      <c r="X569" s="113"/>
      <c r="Y569" s="113"/>
      <c r="Z569" s="113"/>
      <c r="AA569" s="113"/>
      <c r="AB569" s="113"/>
      <c r="AC569" s="201"/>
      <c r="AD569" s="113"/>
      <c r="AE569" s="113"/>
      <c r="AF569" s="113"/>
      <c r="AG569" s="113"/>
    </row>
    <row r="570" spans="2:33" x14ac:dyDescent="0.2">
      <c r="B570" s="200"/>
      <c r="C570" s="200"/>
      <c r="D570" s="200"/>
      <c r="E570" s="201"/>
      <c r="F570" s="113"/>
      <c r="G570" s="113"/>
      <c r="H570" s="113"/>
      <c r="I570" s="203"/>
      <c r="J570" s="203"/>
      <c r="K570" s="203"/>
      <c r="L570" s="204"/>
      <c r="M570" s="201"/>
      <c r="N570" s="201"/>
      <c r="O570" s="201"/>
      <c r="P570" s="201"/>
      <c r="Q570" s="113"/>
      <c r="R570" s="113"/>
      <c r="S570" s="113"/>
      <c r="T570" s="113"/>
      <c r="U570" s="201"/>
      <c r="V570" s="113"/>
      <c r="W570" s="113"/>
      <c r="X570" s="113"/>
      <c r="Y570" s="113"/>
      <c r="Z570" s="113"/>
      <c r="AA570" s="113"/>
      <c r="AB570" s="113"/>
      <c r="AC570" s="201"/>
      <c r="AD570" s="113"/>
      <c r="AE570" s="113"/>
      <c r="AF570" s="113"/>
      <c r="AG570" s="113"/>
    </row>
    <row r="571" spans="2:33" x14ac:dyDescent="0.2">
      <c r="B571" s="200"/>
      <c r="C571" s="200"/>
      <c r="D571" s="200"/>
      <c r="E571" s="201"/>
      <c r="F571" s="113"/>
      <c r="G571" s="113"/>
      <c r="H571" s="113"/>
      <c r="I571" s="203"/>
      <c r="J571" s="203"/>
      <c r="K571" s="203"/>
      <c r="L571" s="204"/>
      <c r="M571" s="201"/>
      <c r="N571" s="201"/>
      <c r="O571" s="201"/>
      <c r="P571" s="201"/>
      <c r="Q571" s="113"/>
      <c r="R571" s="113"/>
      <c r="S571" s="113"/>
      <c r="T571" s="113"/>
      <c r="U571" s="201"/>
      <c r="V571" s="113"/>
      <c r="W571" s="113"/>
      <c r="X571" s="113"/>
      <c r="Y571" s="113"/>
      <c r="Z571" s="113"/>
      <c r="AA571" s="113"/>
      <c r="AB571" s="113"/>
      <c r="AC571" s="201"/>
      <c r="AD571" s="113"/>
      <c r="AE571" s="113"/>
      <c r="AF571" s="113"/>
      <c r="AG571" s="113"/>
    </row>
    <row r="572" spans="2:33" x14ac:dyDescent="0.2">
      <c r="B572" s="200"/>
      <c r="C572" s="200"/>
      <c r="D572" s="200"/>
      <c r="E572" s="201"/>
      <c r="F572" s="113"/>
      <c r="G572" s="113"/>
      <c r="H572" s="113"/>
      <c r="I572" s="203"/>
      <c r="J572" s="203"/>
      <c r="K572" s="203"/>
      <c r="L572" s="204"/>
      <c r="M572" s="201"/>
      <c r="N572" s="201"/>
      <c r="O572" s="201"/>
      <c r="P572" s="201"/>
      <c r="Q572" s="113"/>
      <c r="R572" s="113"/>
      <c r="S572" s="113"/>
      <c r="T572" s="113"/>
      <c r="U572" s="201"/>
      <c r="V572" s="113"/>
      <c r="W572" s="113"/>
      <c r="X572" s="113"/>
      <c r="Y572" s="113"/>
      <c r="Z572" s="113"/>
      <c r="AA572" s="113"/>
      <c r="AB572" s="113"/>
      <c r="AC572" s="201"/>
      <c r="AD572" s="113"/>
      <c r="AE572" s="113"/>
      <c r="AF572" s="113"/>
      <c r="AG572" s="113"/>
    </row>
    <row r="573" spans="2:33" x14ac:dyDescent="0.2">
      <c r="B573" s="200"/>
      <c r="C573" s="200"/>
      <c r="D573" s="200"/>
      <c r="E573" s="201"/>
      <c r="F573" s="113"/>
      <c r="G573" s="113"/>
      <c r="H573" s="113"/>
      <c r="I573" s="203"/>
      <c r="J573" s="203"/>
      <c r="K573" s="203"/>
      <c r="L573" s="204"/>
      <c r="M573" s="201"/>
      <c r="N573" s="201"/>
      <c r="O573" s="201"/>
      <c r="P573" s="201"/>
      <c r="Q573" s="113"/>
      <c r="R573" s="113"/>
      <c r="S573" s="113"/>
      <c r="T573" s="113"/>
      <c r="U573" s="201"/>
      <c r="V573" s="113"/>
      <c r="W573" s="113"/>
      <c r="X573" s="113"/>
      <c r="Y573" s="113"/>
      <c r="Z573" s="113"/>
      <c r="AA573" s="113"/>
      <c r="AB573" s="113"/>
      <c r="AC573" s="201"/>
      <c r="AD573" s="113"/>
      <c r="AE573" s="113"/>
      <c r="AF573" s="113"/>
      <c r="AG573" s="113"/>
    </row>
    <row r="574" spans="2:33" x14ac:dyDescent="0.2">
      <c r="B574" s="200"/>
      <c r="C574" s="200"/>
      <c r="D574" s="200"/>
      <c r="E574" s="201"/>
      <c r="F574" s="113"/>
      <c r="G574" s="113"/>
      <c r="H574" s="113"/>
      <c r="I574" s="203"/>
      <c r="J574" s="203"/>
      <c r="K574" s="203"/>
      <c r="L574" s="204"/>
      <c r="M574" s="201"/>
      <c r="N574" s="201"/>
      <c r="O574" s="201"/>
      <c r="P574" s="201"/>
      <c r="Q574" s="113"/>
      <c r="R574" s="113"/>
      <c r="S574" s="113"/>
      <c r="T574" s="113"/>
      <c r="U574" s="201"/>
      <c r="V574" s="113"/>
      <c r="W574" s="113"/>
      <c r="X574" s="113"/>
      <c r="Y574" s="113"/>
      <c r="Z574" s="113"/>
      <c r="AA574" s="113"/>
      <c r="AB574" s="113"/>
      <c r="AC574" s="201"/>
      <c r="AD574" s="113"/>
      <c r="AE574" s="113"/>
      <c r="AF574" s="113"/>
      <c r="AG574" s="113"/>
    </row>
    <row r="575" spans="2:33" x14ac:dyDescent="0.2">
      <c r="B575" s="200"/>
      <c r="C575" s="200"/>
      <c r="D575" s="200"/>
      <c r="E575" s="201"/>
      <c r="F575" s="113"/>
      <c r="G575" s="113"/>
      <c r="H575" s="113"/>
      <c r="I575" s="203"/>
      <c r="J575" s="203"/>
      <c r="K575" s="203"/>
      <c r="L575" s="204"/>
      <c r="M575" s="201"/>
      <c r="N575" s="201"/>
      <c r="O575" s="201"/>
      <c r="P575" s="201"/>
      <c r="Q575" s="113"/>
      <c r="R575" s="113"/>
      <c r="S575" s="113"/>
      <c r="T575" s="113"/>
      <c r="U575" s="201"/>
      <c r="V575" s="113"/>
      <c r="W575" s="113"/>
      <c r="X575" s="113"/>
      <c r="Y575" s="113"/>
      <c r="Z575" s="113"/>
      <c r="AA575" s="113"/>
      <c r="AB575" s="113"/>
      <c r="AC575" s="201"/>
      <c r="AD575" s="113"/>
      <c r="AE575" s="113"/>
      <c r="AF575" s="113"/>
      <c r="AG575" s="113"/>
    </row>
    <row r="576" spans="2:33" x14ac:dyDescent="0.2">
      <c r="B576" s="200"/>
      <c r="C576" s="200"/>
      <c r="D576" s="200"/>
      <c r="E576" s="201"/>
      <c r="F576" s="113"/>
      <c r="G576" s="113"/>
      <c r="H576" s="113"/>
      <c r="I576" s="203"/>
      <c r="J576" s="203"/>
      <c r="K576" s="203"/>
      <c r="L576" s="204"/>
      <c r="M576" s="201"/>
      <c r="N576" s="201"/>
      <c r="O576" s="201"/>
      <c r="P576" s="201"/>
      <c r="Q576" s="113"/>
      <c r="R576" s="113"/>
      <c r="S576" s="113"/>
      <c r="T576" s="113"/>
      <c r="U576" s="201"/>
      <c r="V576" s="113"/>
      <c r="W576" s="113"/>
      <c r="X576" s="113"/>
      <c r="Y576" s="113"/>
      <c r="Z576" s="113"/>
      <c r="AA576" s="113"/>
      <c r="AB576" s="113"/>
      <c r="AC576" s="201"/>
      <c r="AD576" s="113"/>
      <c r="AE576" s="113"/>
      <c r="AF576" s="113"/>
      <c r="AG576" s="113"/>
    </row>
    <row r="577" spans="2:33" x14ac:dyDescent="0.2">
      <c r="B577" s="200"/>
      <c r="C577" s="200"/>
      <c r="D577" s="200"/>
      <c r="E577" s="201"/>
      <c r="F577" s="113"/>
      <c r="G577" s="113"/>
      <c r="H577" s="113"/>
      <c r="I577" s="203"/>
      <c r="J577" s="203"/>
      <c r="K577" s="203"/>
      <c r="L577" s="204"/>
      <c r="M577" s="201"/>
      <c r="N577" s="201"/>
      <c r="O577" s="201"/>
      <c r="P577" s="201"/>
      <c r="Q577" s="113"/>
      <c r="R577" s="113"/>
      <c r="S577" s="113"/>
      <c r="T577" s="113"/>
      <c r="U577" s="201"/>
      <c r="V577" s="113"/>
      <c r="W577" s="113"/>
      <c r="X577" s="113"/>
      <c r="Y577" s="113"/>
      <c r="Z577" s="113"/>
      <c r="AA577" s="113"/>
      <c r="AB577" s="113"/>
      <c r="AC577" s="201"/>
      <c r="AD577" s="113"/>
      <c r="AE577" s="113"/>
      <c r="AF577" s="113"/>
      <c r="AG577" s="113"/>
    </row>
    <row r="578" spans="2:33" x14ac:dyDescent="0.2">
      <c r="B578" s="200"/>
      <c r="C578" s="200"/>
      <c r="D578" s="200"/>
      <c r="E578" s="201"/>
      <c r="F578" s="113"/>
      <c r="G578" s="113"/>
      <c r="H578" s="113"/>
      <c r="I578" s="203"/>
      <c r="J578" s="203"/>
      <c r="K578" s="203"/>
      <c r="L578" s="204"/>
      <c r="M578" s="201"/>
      <c r="N578" s="201"/>
      <c r="O578" s="201"/>
      <c r="P578" s="201"/>
      <c r="Q578" s="113"/>
      <c r="R578" s="113"/>
      <c r="S578" s="113"/>
      <c r="T578" s="113"/>
      <c r="U578" s="201"/>
      <c r="V578" s="113"/>
      <c r="W578" s="113"/>
      <c r="X578" s="113"/>
      <c r="Y578" s="113"/>
      <c r="Z578" s="113"/>
      <c r="AA578" s="113"/>
      <c r="AB578" s="113"/>
      <c r="AC578" s="201"/>
      <c r="AD578" s="113"/>
      <c r="AE578" s="113"/>
      <c r="AF578" s="113"/>
      <c r="AG578" s="113"/>
    </row>
    <row r="579" spans="2:33" x14ac:dyDescent="0.2">
      <c r="B579" s="200"/>
      <c r="C579" s="200"/>
      <c r="D579" s="200"/>
      <c r="E579" s="201"/>
      <c r="F579" s="113"/>
      <c r="G579" s="113"/>
      <c r="H579" s="113"/>
      <c r="I579" s="203"/>
      <c r="J579" s="203"/>
      <c r="K579" s="203"/>
      <c r="L579" s="204"/>
      <c r="M579" s="201"/>
      <c r="N579" s="201"/>
      <c r="O579" s="201"/>
      <c r="P579" s="201"/>
      <c r="Q579" s="113"/>
      <c r="R579" s="113"/>
      <c r="S579" s="113"/>
      <c r="T579" s="113"/>
      <c r="U579" s="201"/>
      <c r="V579" s="113"/>
      <c r="W579" s="113"/>
      <c r="X579" s="113"/>
      <c r="Y579" s="113"/>
      <c r="Z579" s="113"/>
      <c r="AA579" s="113"/>
      <c r="AB579" s="113"/>
      <c r="AC579" s="201"/>
      <c r="AD579" s="113"/>
      <c r="AE579" s="113"/>
      <c r="AF579" s="113"/>
      <c r="AG579" s="113"/>
    </row>
    <row r="580" spans="2:33" x14ac:dyDescent="0.2">
      <c r="B580" s="200"/>
      <c r="C580" s="200"/>
      <c r="D580" s="200"/>
      <c r="E580" s="201"/>
      <c r="F580" s="113"/>
      <c r="G580" s="113"/>
      <c r="H580" s="113"/>
      <c r="I580" s="203"/>
      <c r="J580" s="203"/>
      <c r="K580" s="203"/>
      <c r="L580" s="204"/>
      <c r="M580" s="201"/>
      <c r="N580" s="201"/>
      <c r="O580" s="201"/>
      <c r="P580" s="201"/>
      <c r="Q580" s="113"/>
      <c r="R580" s="113"/>
      <c r="S580" s="113"/>
      <c r="T580" s="113"/>
      <c r="U580" s="201"/>
      <c r="V580" s="113"/>
      <c r="W580" s="113"/>
      <c r="X580" s="113"/>
      <c r="Y580" s="113"/>
      <c r="Z580" s="113"/>
      <c r="AA580" s="113"/>
      <c r="AB580" s="113"/>
      <c r="AC580" s="201"/>
      <c r="AD580" s="113"/>
      <c r="AE580" s="113"/>
      <c r="AF580" s="113"/>
      <c r="AG580" s="113"/>
    </row>
    <row r="581" spans="2:33" x14ac:dyDescent="0.2">
      <c r="B581" s="200"/>
      <c r="C581" s="200"/>
      <c r="D581" s="200"/>
      <c r="E581" s="201"/>
      <c r="F581" s="113"/>
      <c r="G581" s="113"/>
      <c r="H581" s="113"/>
      <c r="I581" s="203"/>
      <c r="J581" s="203"/>
      <c r="K581" s="203"/>
      <c r="L581" s="204"/>
      <c r="M581" s="201"/>
      <c r="N581" s="201"/>
      <c r="O581" s="201"/>
      <c r="P581" s="201"/>
      <c r="Q581" s="113"/>
      <c r="R581" s="113"/>
      <c r="S581" s="113"/>
      <c r="T581" s="113"/>
      <c r="U581" s="201"/>
      <c r="V581" s="113"/>
      <c r="W581" s="113"/>
      <c r="X581" s="113"/>
      <c r="Y581" s="113"/>
      <c r="Z581" s="113"/>
      <c r="AA581" s="113"/>
      <c r="AB581" s="113"/>
      <c r="AC581" s="201"/>
      <c r="AD581" s="113"/>
      <c r="AE581" s="113"/>
      <c r="AF581" s="113"/>
      <c r="AG581" s="113"/>
    </row>
    <row r="582" spans="2:33" x14ac:dyDescent="0.2">
      <c r="B582" s="200"/>
      <c r="C582" s="200"/>
      <c r="D582" s="200"/>
      <c r="E582" s="201"/>
      <c r="F582" s="113"/>
      <c r="G582" s="113"/>
      <c r="H582" s="113"/>
      <c r="I582" s="203"/>
      <c r="J582" s="203"/>
      <c r="K582" s="203"/>
      <c r="L582" s="204"/>
      <c r="M582" s="201"/>
      <c r="N582" s="201"/>
      <c r="O582" s="201"/>
      <c r="P582" s="201"/>
      <c r="Q582" s="113"/>
      <c r="R582" s="113"/>
      <c r="S582" s="113"/>
      <c r="T582" s="113"/>
      <c r="U582" s="201"/>
      <c r="V582" s="113"/>
      <c r="W582" s="113"/>
      <c r="X582" s="113"/>
      <c r="Y582" s="113"/>
      <c r="Z582" s="113"/>
      <c r="AA582" s="113"/>
      <c r="AB582" s="113"/>
      <c r="AC582" s="201"/>
      <c r="AD582" s="113"/>
      <c r="AE582" s="113"/>
      <c r="AF582" s="113"/>
      <c r="AG582" s="113"/>
    </row>
    <row r="583" spans="2:33" x14ac:dyDescent="0.2">
      <c r="B583" s="200"/>
      <c r="C583" s="200"/>
      <c r="D583" s="200"/>
      <c r="E583" s="201"/>
      <c r="F583" s="113"/>
      <c r="G583" s="113"/>
      <c r="H583" s="113"/>
      <c r="I583" s="203"/>
      <c r="J583" s="203"/>
      <c r="K583" s="203"/>
      <c r="L583" s="204"/>
      <c r="M583" s="201"/>
      <c r="N583" s="201"/>
      <c r="O583" s="201"/>
      <c r="P583" s="201"/>
      <c r="Q583" s="113"/>
      <c r="R583" s="113"/>
      <c r="S583" s="113"/>
      <c r="T583" s="113"/>
      <c r="U583" s="201"/>
      <c r="V583" s="113"/>
      <c r="W583" s="113"/>
      <c r="X583" s="113"/>
      <c r="Y583" s="113"/>
      <c r="Z583" s="113"/>
      <c r="AA583" s="113"/>
      <c r="AB583" s="113"/>
      <c r="AC583" s="201"/>
      <c r="AD583" s="113"/>
      <c r="AE583" s="113"/>
      <c r="AF583" s="113"/>
      <c r="AG583" s="113"/>
    </row>
    <row r="584" spans="2:33" x14ac:dyDescent="0.2">
      <c r="B584" s="200"/>
      <c r="C584" s="200"/>
      <c r="D584" s="200"/>
      <c r="E584" s="201"/>
      <c r="F584" s="113"/>
      <c r="G584" s="113"/>
      <c r="H584" s="113"/>
      <c r="I584" s="203"/>
      <c r="J584" s="203"/>
      <c r="K584" s="203"/>
      <c r="L584" s="204"/>
      <c r="M584" s="201"/>
      <c r="N584" s="201"/>
      <c r="O584" s="201"/>
      <c r="P584" s="201"/>
      <c r="Q584" s="113"/>
      <c r="R584" s="113"/>
      <c r="S584" s="113"/>
      <c r="T584" s="113"/>
      <c r="U584" s="201"/>
      <c r="V584" s="113"/>
      <c r="W584" s="113"/>
      <c r="X584" s="113"/>
      <c r="Y584" s="113"/>
      <c r="Z584" s="113"/>
      <c r="AA584" s="113"/>
      <c r="AB584" s="113"/>
      <c r="AC584" s="201"/>
      <c r="AD584" s="113"/>
      <c r="AE584" s="113"/>
      <c r="AF584" s="113"/>
      <c r="AG584" s="113"/>
    </row>
    <row r="585" spans="2:33" x14ac:dyDescent="0.2">
      <c r="B585" s="200"/>
      <c r="C585" s="200"/>
      <c r="D585" s="200"/>
      <c r="E585" s="201"/>
      <c r="F585" s="113"/>
      <c r="G585" s="113"/>
      <c r="H585" s="113"/>
      <c r="I585" s="203"/>
      <c r="J585" s="203"/>
      <c r="K585" s="203"/>
      <c r="L585" s="204"/>
      <c r="M585" s="201"/>
      <c r="N585" s="201"/>
      <c r="O585" s="201"/>
      <c r="P585" s="201"/>
      <c r="Q585" s="113"/>
      <c r="R585" s="113"/>
      <c r="S585" s="113"/>
      <c r="T585" s="113"/>
      <c r="U585" s="201"/>
      <c r="V585" s="113"/>
      <c r="W585" s="113"/>
      <c r="X585" s="113"/>
      <c r="Y585" s="113"/>
      <c r="Z585" s="113"/>
      <c r="AA585" s="113"/>
      <c r="AB585" s="113"/>
      <c r="AC585" s="201"/>
      <c r="AD585" s="113"/>
      <c r="AE585" s="113"/>
      <c r="AF585" s="113"/>
      <c r="AG585" s="113"/>
    </row>
    <row r="586" spans="2:33" x14ac:dyDescent="0.2">
      <c r="B586" s="200"/>
      <c r="C586" s="200"/>
      <c r="D586" s="200"/>
      <c r="E586" s="201"/>
      <c r="F586" s="113"/>
      <c r="G586" s="113"/>
      <c r="H586" s="113"/>
      <c r="I586" s="203"/>
      <c r="J586" s="203"/>
      <c r="K586" s="203"/>
      <c r="L586" s="204"/>
      <c r="M586" s="201"/>
      <c r="N586" s="201"/>
      <c r="O586" s="201"/>
      <c r="P586" s="201"/>
      <c r="Q586" s="113"/>
      <c r="R586" s="113"/>
      <c r="S586" s="113"/>
      <c r="T586" s="113"/>
      <c r="U586" s="201"/>
      <c r="V586" s="113"/>
      <c r="W586" s="113"/>
      <c r="X586" s="113"/>
      <c r="Y586" s="113"/>
      <c r="Z586" s="113"/>
      <c r="AA586" s="113"/>
      <c r="AB586" s="113"/>
      <c r="AC586" s="201"/>
      <c r="AD586" s="113"/>
      <c r="AE586" s="113"/>
      <c r="AF586" s="113"/>
      <c r="AG586" s="113"/>
    </row>
    <row r="587" spans="2:33" x14ac:dyDescent="0.2">
      <c r="B587" s="200"/>
      <c r="C587" s="200"/>
      <c r="D587" s="200"/>
      <c r="E587" s="201"/>
      <c r="F587" s="113"/>
      <c r="G587" s="113"/>
      <c r="H587" s="113"/>
      <c r="I587" s="203"/>
      <c r="J587" s="203"/>
      <c r="K587" s="203"/>
      <c r="L587" s="204"/>
      <c r="M587" s="201"/>
      <c r="N587" s="201"/>
      <c r="O587" s="201"/>
      <c r="P587" s="201"/>
      <c r="Q587" s="113"/>
      <c r="R587" s="113"/>
      <c r="S587" s="113"/>
      <c r="T587" s="113"/>
      <c r="U587" s="201"/>
      <c r="V587" s="113"/>
      <c r="W587" s="113"/>
      <c r="X587" s="113"/>
      <c r="Y587" s="113"/>
      <c r="Z587" s="113"/>
      <c r="AA587" s="113"/>
      <c r="AB587" s="113"/>
      <c r="AC587" s="201"/>
      <c r="AD587" s="113"/>
      <c r="AE587" s="113"/>
      <c r="AF587" s="113"/>
      <c r="AG587" s="113"/>
    </row>
    <row r="588" spans="2:33" x14ac:dyDescent="0.2">
      <c r="B588" s="200"/>
      <c r="C588" s="200"/>
      <c r="D588" s="200"/>
      <c r="E588" s="201"/>
      <c r="F588" s="113"/>
      <c r="G588" s="113"/>
      <c r="H588" s="113"/>
      <c r="I588" s="203"/>
      <c r="J588" s="203"/>
      <c r="K588" s="203"/>
      <c r="L588" s="204"/>
      <c r="M588" s="201"/>
      <c r="N588" s="201"/>
      <c r="O588" s="201"/>
      <c r="P588" s="201"/>
      <c r="Q588" s="113"/>
      <c r="R588" s="113"/>
      <c r="S588" s="113"/>
      <c r="T588" s="113"/>
      <c r="U588" s="201"/>
      <c r="V588" s="113"/>
      <c r="W588" s="113"/>
      <c r="X588" s="113"/>
      <c r="Y588" s="113"/>
      <c r="Z588" s="113"/>
      <c r="AA588" s="113"/>
      <c r="AB588" s="113"/>
      <c r="AC588" s="201"/>
      <c r="AD588" s="113"/>
      <c r="AE588" s="113"/>
      <c r="AF588" s="113"/>
      <c r="AG588" s="113"/>
    </row>
    <row r="589" spans="2:33" x14ac:dyDescent="0.2">
      <c r="B589" s="200"/>
      <c r="C589" s="200"/>
      <c r="D589" s="200"/>
      <c r="E589" s="201"/>
      <c r="F589" s="113"/>
      <c r="G589" s="113"/>
      <c r="H589" s="113"/>
      <c r="I589" s="203"/>
      <c r="J589" s="203"/>
      <c r="K589" s="203"/>
      <c r="L589" s="204"/>
      <c r="M589" s="201"/>
      <c r="N589" s="201"/>
      <c r="O589" s="201"/>
      <c r="P589" s="201"/>
      <c r="Q589" s="113"/>
      <c r="R589" s="113"/>
      <c r="S589" s="113"/>
      <c r="T589" s="113"/>
      <c r="U589" s="201"/>
      <c r="V589" s="113"/>
      <c r="W589" s="113"/>
      <c r="X589" s="113"/>
      <c r="Y589" s="113"/>
      <c r="Z589" s="113"/>
      <c r="AA589" s="113"/>
      <c r="AB589" s="113"/>
      <c r="AC589" s="201"/>
      <c r="AD589" s="113"/>
      <c r="AE589" s="113"/>
      <c r="AF589" s="113"/>
      <c r="AG589" s="113"/>
    </row>
    <row r="590" spans="2:33" x14ac:dyDescent="0.2">
      <c r="B590" s="200"/>
      <c r="C590" s="200"/>
      <c r="D590" s="200"/>
      <c r="E590" s="201"/>
      <c r="F590" s="113"/>
      <c r="G590" s="113"/>
      <c r="H590" s="113"/>
      <c r="I590" s="203"/>
      <c r="J590" s="203"/>
      <c r="K590" s="203"/>
      <c r="L590" s="204"/>
      <c r="M590" s="201"/>
      <c r="N590" s="201"/>
      <c r="O590" s="201"/>
      <c r="P590" s="201"/>
      <c r="Q590" s="113"/>
      <c r="R590" s="113"/>
      <c r="S590" s="113"/>
      <c r="T590" s="113"/>
      <c r="U590" s="201"/>
      <c r="V590" s="113"/>
      <c r="W590" s="113"/>
      <c r="X590" s="113"/>
      <c r="Y590" s="113"/>
      <c r="Z590" s="113"/>
      <c r="AA590" s="113"/>
      <c r="AB590" s="113"/>
      <c r="AC590" s="201"/>
      <c r="AD590" s="113"/>
      <c r="AE590" s="113"/>
      <c r="AF590" s="113"/>
      <c r="AG590" s="113"/>
    </row>
    <row r="591" spans="2:33" x14ac:dyDescent="0.2">
      <c r="B591" s="200"/>
      <c r="C591" s="200"/>
      <c r="D591" s="200"/>
      <c r="E591" s="201"/>
      <c r="F591" s="113"/>
      <c r="G591" s="113"/>
      <c r="H591" s="113"/>
      <c r="I591" s="203"/>
      <c r="J591" s="203"/>
      <c r="K591" s="203"/>
      <c r="L591" s="204"/>
      <c r="M591" s="201"/>
      <c r="N591" s="201"/>
      <c r="O591" s="201"/>
      <c r="P591" s="201"/>
      <c r="Q591" s="113"/>
      <c r="R591" s="113"/>
      <c r="S591" s="113"/>
      <c r="T591" s="113"/>
      <c r="U591" s="201"/>
      <c r="V591" s="113"/>
      <c r="W591" s="113"/>
      <c r="X591" s="113"/>
      <c r="Y591" s="113"/>
      <c r="Z591" s="113"/>
      <c r="AA591" s="113"/>
      <c r="AB591" s="113"/>
      <c r="AC591" s="201"/>
      <c r="AD591" s="113"/>
      <c r="AE591" s="113"/>
      <c r="AF591" s="113"/>
      <c r="AG591" s="113"/>
    </row>
    <row r="592" spans="2:33" x14ac:dyDescent="0.2">
      <c r="B592" s="200"/>
      <c r="C592" s="200"/>
      <c r="D592" s="200"/>
      <c r="E592" s="201"/>
      <c r="F592" s="113"/>
      <c r="G592" s="113"/>
      <c r="H592" s="113"/>
      <c r="I592" s="203"/>
      <c r="J592" s="203"/>
      <c r="K592" s="203"/>
      <c r="L592" s="204"/>
      <c r="M592" s="201"/>
      <c r="N592" s="201"/>
      <c r="O592" s="201"/>
      <c r="P592" s="201"/>
      <c r="Q592" s="113"/>
      <c r="R592" s="113"/>
      <c r="S592" s="113"/>
      <c r="T592" s="113"/>
      <c r="U592" s="201"/>
      <c r="V592" s="113"/>
      <c r="W592" s="113"/>
      <c r="X592" s="113"/>
      <c r="Y592" s="113"/>
      <c r="Z592" s="113"/>
      <c r="AA592" s="113"/>
      <c r="AB592" s="113"/>
      <c r="AC592" s="201"/>
      <c r="AD592" s="113"/>
      <c r="AE592" s="113"/>
      <c r="AF592" s="113"/>
      <c r="AG592" s="113"/>
    </row>
    <row r="593" spans="2:33" x14ac:dyDescent="0.2">
      <c r="B593" s="200"/>
      <c r="C593" s="200"/>
      <c r="D593" s="200"/>
      <c r="E593" s="201"/>
      <c r="F593" s="113"/>
      <c r="G593" s="113"/>
      <c r="H593" s="113"/>
      <c r="I593" s="203"/>
      <c r="J593" s="203"/>
      <c r="K593" s="203"/>
      <c r="L593" s="204"/>
      <c r="M593" s="201"/>
      <c r="N593" s="201"/>
      <c r="O593" s="201"/>
      <c r="P593" s="201"/>
      <c r="Q593" s="113"/>
      <c r="R593" s="113"/>
      <c r="S593" s="113"/>
      <c r="T593" s="113"/>
      <c r="U593" s="201"/>
      <c r="V593" s="113"/>
      <c r="W593" s="113"/>
      <c r="X593" s="113"/>
      <c r="Y593" s="113"/>
      <c r="Z593" s="113"/>
      <c r="AA593" s="113"/>
      <c r="AB593" s="113"/>
      <c r="AC593" s="201"/>
      <c r="AD593" s="113"/>
      <c r="AE593" s="113"/>
      <c r="AF593" s="113"/>
      <c r="AG593" s="113"/>
    </row>
    <row r="594" spans="2:33" x14ac:dyDescent="0.2">
      <c r="B594" s="200"/>
      <c r="C594" s="200"/>
      <c r="D594" s="200"/>
      <c r="E594" s="201"/>
      <c r="F594" s="113"/>
      <c r="G594" s="113"/>
      <c r="H594" s="113"/>
      <c r="I594" s="203"/>
      <c r="J594" s="203"/>
      <c r="K594" s="203"/>
      <c r="L594" s="204"/>
      <c r="M594" s="201"/>
      <c r="N594" s="201"/>
      <c r="O594" s="201"/>
      <c r="P594" s="201"/>
      <c r="Q594" s="113"/>
      <c r="R594" s="113"/>
      <c r="S594" s="113"/>
      <c r="T594" s="113"/>
      <c r="U594" s="201"/>
      <c r="V594" s="113"/>
      <c r="W594" s="113"/>
      <c r="X594" s="113"/>
      <c r="Y594" s="113"/>
      <c r="Z594" s="113"/>
      <c r="AA594" s="113"/>
      <c r="AB594" s="113"/>
      <c r="AC594" s="201"/>
      <c r="AD594" s="113"/>
      <c r="AE594" s="113"/>
      <c r="AF594" s="113"/>
      <c r="AG594" s="113"/>
    </row>
    <row r="595" spans="2:33" x14ac:dyDescent="0.2">
      <c r="B595" s="200"/>
      <c r="C595" s="200"/>
      <c r="D595" s="200"/>
      <c r="E595" s="201"/>
      <c r="F595" s="113"/>
      <c r="G595" s="113"/>
      <c r="H595" s="113"/>
      <c r="I595" s="203"/>
      <c r="J595" s="203"/>
      <c r="K595" s="203"/>
      <c r="L595" s="204"/>
      <c r="M595" s="201"/>
      <c r="N595" s="201"/>
      <c r="O595" s="201"/>
      <c r="P595" s="201"/>
      <c r="Q595" s="113"/>
      <c r="R595" s="113"/>
      <c r="S595" s="113"/>
      <c r="T595" s="113"/>
      <c r="U595" s="201"/>
      <c r="V595" s="113"/>
      <c r="W595" s="113"/>
      <c r="X595" s="113"/>
      <c r="Y595" s="113"/>
      <c r="Z595" s="113"/>
      <c r="AA595" s="113"/>
      <c r="AB595" s="113"/>
      <c r="AC595" s="201"/>
      <c r="AD595" s="113"/>
      <c r="AE595" s="113"/>
      <c r="AF595" s="113"/>
      <c r="AG595" s="113"/>
    </row>
    <row r="596" spans="2:33" x14ac:dyDescent="0.2">
      <c r="B596" s="200"/>
      <c r="C596" s="200"/>
      <c r="D596" s="200"/>
      <c r="E596" s="201"/>
      <c r="F596" s="113"/>
      <c r="G596" s="113"/>
      <c r="H596" s="113"/>
      <c r="I596" s="203"/>
      <c r="J596" s="203"/>
      <c r="K596" s="203"/>
      <c r="L596" s="204"/>
      <c r="M596" s="201"/>
      <c r="N596" s="201"/>
      <c r="O596" s="201"/>
      <c r="P596" s="201"/>
      <c r="Q596" s="113"/>
      <c r="R596" s="113"/>
      <c r="S596" s="113"/>
      <c r="T596" s="113"/>
      <c r="U596" s="201"/>
      <c r="V596" s="113"/>
      <c r="W596" s="113"/>
      <c r="X596" s="113"/>
      <c r="Y596" s="113"/>
      <c r="Z596" s="113"/>
      <c r="AA596" s="113"/>
      <c r="AB596" s="113"/>
      <c r="AC596" s="201"/>
      <c r="AD596" s="113"/>
      <c r="AE596" s="113"/>
      <c r="AF596" s="113"/>
      <c r="AG596" s="113"/>
    </row>
    <row r="597" spans="2:33" x14ac:dyDescent="0.2">
      <c r="B597" s="200"/>
      <c r="C597" s="200"/>
      <c r="D597" s="200"/>
      <c r="E597" s="201"/>
      <c r="F597" s="113"/>
      <c r="G597" s="113"/>
      <c r="H597" s="113"/>
      <c r="I597" s="203"/>
      <c r="J597" s="203"/>
      <c r="K597" s="203"/>
      <c r="L597" s="204"/>
      <c r="M597" s="201"/>
      <c r="N597" s="201"/>
      <c r="O597" s="201"/>
      <c r="P597" s="201"/>
      <c r="Q597" s="113"/>
      <c r="R597" s="113"/>
      <c r="S597" s="113"/>
      <c r="T597" s="113"/>
      <c r="U597" s="201"/>
      <c r="V597" s="113"/>
      <c r="W597" s="113"/>
      <c r="X597" s="113"/>
      <c r="Y597" s="113"/>
      <c r="Z597" s="113"/>
      <c r="AA597" s="113"/>
      <c r="AB597" s="113"/>
      <c r="AC597" s="201"/>
      <c r="AD597" s="113"/>
      <c r="AE597" s="113"/>
      <c r="AF597" s="113"/>
      <c r="AG597" s="113"/>
    </row>
    <row r="598" spans="2:33" x14ac:dyDescent="0.2">
      <c r="B598" s="200"/>
      <c r="C598" s="200"/>
      <c r="D598" s="200"/>
      <c r="E598" s="201"/>
      <c r="F598" s="113"/>
      <c r="G598" s="113"/>
      <c r="H598" s="113"/>
      <c r="I598" s="203"/>
      <c r="J598" s="203"/>
      <c r="K598" s="203"/>
      <c r="L598" s="204"/>
      <c r="M598" s="201"/>
      <c r="N598" s="201"/>
      <c r="O598" s="201"/>
      <c r="P598" s="201"/>
      <c r="Q598" s="113"/>
      <c r="R598" s="113"/>
      <c r="S598" s="113"/>
      <c r="T598" s="113"/>
      <c r="U598" s="201"/>
      <c r="V598" s="113"/>
      <c r="W598" s="113"/>
      <c r="X598" s="113"/>
      <c r="Y598" s="113"/>
      <c r="Z598" s="113"/>
      <c r="AA598" s="113"/>
      <c r="AB598" s="113"/>
      <c r="AC598" s="201"/>
      <c r="AD598" s="113"/>
      <c r="AE598" s="113"/>
      <c r="AF598" s="113"/>
      <c r="AG598" s="113"/>
    </row>
    <row r="599" spans="2:33" x14ac:dyDescent="0.2">
      <c r="B599" s="200"/>
      <c r="C599" s="200"/>
      <c r="D599" s="200"/>
      <c r="E599" s="201"/>
      <c r="F599" s="113"/>
      <c r="G599" s="113"/>
      <c r="H599" s="113"/>
      <c r="I599" s="203"/>
      <c r="J599" s="203"/>
      <c r="K599" s="203"/>
      <c r="L599" s="204"/>
      <c r="M599" s="201"/>
      <c r="N599" s="201"/>
      <c r="O599" s="201"/>
      <c r="P599" s="201"/>
      <c r="Q599" s="113"/>
      <c r="R599" s="113"/>
      <c r="S599" s="113"/>
      <c r="T599" s="113"/>
      <c r="U599" s="201"/>
      <c r="V599" s="113"/>
      <c r="W599" s="113"/>
      <c r="X599" s="113"/>
      <c r="Y599" s="113"/>
      <c r="Z599" s="113"/>
      <c r="AA599" s="113"/>
      <c r="AB599" s="113"/>
      <c r="AC599" s="201"/>
      <c r="AD599" s="113"/>
      <c r="AE599" s="113"/>
      <c r="AF599" s="113"/>
      <c r="AG599" s="113"/>
    </row>
    <row r="600" spans="2:33" x14ac:dyDescent="0.2">
      <c r="B600" s="200"/>
      <c r="C600" s="200"/>
      <c r="D600" s="200"/>
      <c r="E600" s="201"/>
      <c r="F600" s="113"/>
      <c r="G600" s="113"/>
      <c r="H600" s="113"/>
      <c r="I600" s="203"/>
      <c r="J600" s="203"/>
      <c r="K600" s="203"/>
      <c r="L600" s="204"/>
      <c r="M600" s="201"/>
      <c r="N600" s="201"/>
      <c r="O600" s="201"/>
      <c r="P600" s="201"/>
      <c r="Q600" s="113"/>
      <c r="R600" s="113"/>
      <c r="S600" s="113"/>
      <c r="T600" s="113"/>
      <c r="U600" s="201"/>
      <c r="V600" s="113"/>
      <c r="W600" s="113"/>
      <c r="X600" s="113"/>
      <c r="Y600" s="113"/>
      <c r="Z600" s="113"/>
      <c r="AA600" s="113"/>
      <c r="AB600" s="113"/>
      <c r="AC600" s="201"/>
      <c r="AD600" s="113"/>
      <c r="AE600" s="113"/>
      <c r="AF600" s="113"/>
      <c r="AG600" s="113"/>
    </row>
    <row r="601" spans="2:33" x14ac:dyDescent="0.2">
      <c r="B601" s="200"/>
      <c r="C601" s="200"/>
      <c r="D601" s="200"/>
      <c r="E601" s="201"/>
      <c r="F601" s="113"/>
      <c r="G601" s="113"/>
      <c r="H601" s="113"/>
      <c r="I601" s="203"/>
      <c r="J601" s="203"/>
      <c r="K601" s="203"/>
      <c r="L601" s="204"/>
      <c r="M601" s="201"/>
      <c r="N601" s="201"/>
      <c r="O601" s="201"/>
      <c r="P601" s="201"/>
      <c r="Q601" s="113"/>
      <c r="R601" s="113"/>
      <c r="S601" s="113"/>
      <c r="T601" s="113"/>
      <c r="U601" s="201"/>
      <c r="V601" s="113"/>
      <c r="W601" s="113"/>
      <c r="X601" s="113"/>
      <c r="Y601" s="113"/>
      <c r="Z601" s="113"/>
      <c r="AA601" s="113"/>
      <c r="AB601" s="113"/>
      <c r="AC601" s="201"/>
      <c r="AD601" s="113"/>
      <c r="AE601" s="113"/>
      <c r="AF601" s="113"/>
      <c r="AG601" s="113"/>
    </row>
    <row r="602" spans="2:33" x14ac:dyDescent="0.2">
      <c r="B602" s="200"/>
      <c r="C602" s="200"/>
      <c r="D602" s="200"/>
      <c r="E602" s="201"/>
      <c r="F602" s="113"/>
      <c r="G602" s="113"/>
      <c r="H602" s="113"/>
      <c r="I602" s="203"/>
      <c r="J602" s="203"/>
      <c r="K602" s="203"/>
      <c r="L602" s="204"/>
      <c r="M602" s="201"/>
      <c r="N602" s="201"/>
      <c r="O602" s="201"/>
      <c r="P602" s="201"/>
      <c r="Q602" s="113"/>
      <c r="R602" s="113"/>
      <c r="S602" s="113"/>
      <c r="T602" s="113"/>
      <c r="U602" s="201"/>
      <c r="V602" s="113"/>
      <c r="W602" s="113"/>
      <c r="X602" s="113"/>
      <c r="Y602" s="113"/>
      <c r="Z602" s="113"/>
      <c r="AA602" s="113"/>
      <c r="AB602" s="113"/>
      <c r="AC602" s="201"/>
      <c r="AD602" s="113"/>
      <c r="AE602" s="113"/>
      <c r="AF602" s="113"/>
      <c r="AG602" s="113"/>
    </row>
    <row r="603" spans="2:33" x14ac:dyDescent="0.2">
      <c r="B603" s="200"/>
      <c r="C603" s="200"/>
      <c r="D603" s="200"/>
      <c r="E603" s="201"/>
      <c r="F603" s="113"/>
      <c r="G603" s="113"/>
      <c r="H603" s="113"/>
      <c r="I603" s="203"/>
      <c r="J603" s="203"/>
      <c r="K603" s="203"/>
      <c r="L603" s="204"/>
      <c r="M603" s="201"/>
      <c r="N603" s="201"/>
      <c r="O603" s="201"/>
      <c r="P603" s="201"/>
      <c r="Q603" s="113"/>
      <c r="R603" s="113"/>
      <c r="S603" s="113"/>
      <c r="T603" s="113"/>
      <c r="U603" s="201"/>
      <c r="V603" s="113"/>
      <c r="W603" s="113"/>
      <c r="X603" s="113"/>
      <c r="Y603" s="113"/>
      <c r="Z603" s="113"/>
      <c r="AA603" s="113"/>
      <c r="AB603" s="113"/>
      <c r="AC603" s="201"/>
      <c r="AD603" s="113"/>
      <c r="AE603" s="113"/>
      <c r="AF603" s="113"/>
      <c r="AG603" s="113"/>
    </row>
    <row r="604" spans="2:33" x14ac:dyDescent="0.2">
      <c r="B604" s="200"/>
      <c r="C604" s="200"/>
      <c r="D604" s="200"/>
      <c r="E604" s="201"/>
      <c r="F604" s="113"/>
      <c r="G604" s="113"/>
      <c r="H604" s="113"/>
      <c r="I604" s="203"/>
      <c r="J604" s="203"/>
      <c r="K604" s="203"/>
      <c r="L604" s="204"/>
      <c r="M604" s="201"/>
      <c r="N604" s="201"/>
      <c r="O604" s="201"/>
      <c r="P604" s="201"/>
      <c r="Q604" s="113"/>
      <c r="R604" s="113"/>
      <c r="S604" s="113"/>
      <c r="T604" s="113"/>
      <c r="U604" s="201"/>
      <c r="V604" s="113"/>
      <c r="W604" s="113"/>
      <c r="X604" s="113"/>
      <c r="Y604" s="113"/>
      <c r="Z604" s="113"/>
      <c r="AA604" s="113"/>
      <c r="AB604" s="113"/>
      <c r="AC604" s="201"/>
      <c r="AD604" s="113"/>
      <c r="AE604" s="113"/>
      <c r="AF604" s="113"/>
      <c r="AG604" s="113"/>
    </row>
    <row r="605" spans="2:33" x14ac:dyDescent="0.2">
      <c r="B605" s="200"/>
      <c r="C605" s="200"/>
      <c r="D605" s="200"/>
      <c r="E605" s="201"/>
      <c r="F605" s="113"/>
      <c r="G605" s="113"/>
      <c r="H605" s="113"/>
      <c r="I605" s="203"/>
      <c r="J605" s="203"/>
      <c r="K605" s="203"/>
      <c r="L605" s="204"/>
      <c r="M605" s="201"/>
      <c r="N605" s="201"/>
      <c r="O605" s="201"/>
      <c r="P605" s="201"/>
      <c r="Q605" s="113"/>
      <c r="R605" s="113"/>
      <c r="S605" s="113"/>
      <c r="T605" s="113"/>
      <c r="U605" s="201"/>
      <c r="V605" s="113"/>
      <c r="W605" s="113"/>
      <c r="X605" s="113"/>
      <c r="Y605" s="113"/>
      <c r="Z605" s="113"/>
      <c r="AA605" s="113"/>
      <c r="AB605" s="113"/>
      <c r="AC605" s="201"/>
      <c r="AD605" s="113"/>
      <c r="AE605" s="113"/>
      <c r="AF605" s="113"/>
      <c r="AG605" s="113"/>
    </row>
    <row r="606" spans="2:33" x14ac:dyDescent="0.2">
      <c r="B606" s="200"/>
      <c r="C606" s="200"/>
      <c r="D606" s="200"/>
      <c r="E606" s="201"/>
      <c r="F606" s="113"/>
      <c r="G606" s="113"/>
      <c r="H606" s="113"/>
      <c r="I606" s="203"/>
      <c r="J606" s="203"/>
      <c r="K606" s="203"/>
      <c r="L606" s="204"/>
      <c r="M606" s="201"/>
      <c r="N606" s="201"/>
      <c r="O606" s="201"/>
      <c r="P606" s="201"/>
      <c r="Q606" s="113"/>
      <c r="R606" s="113"/>
      <c r="S606" s="113"/>
      <c r="T606" s="113"/>
      <c r="U606" s="201"/>
      <c r="V606" s="113"/>
      <c r="W606" s="113"/>
      <c r="X606" s="113"/>
      <c r="Y606" s="113"/>
      <c r="Z606" s="113"/>
      <c r="AA606" s="113"/>
      <c r="AB606" s="113"/>
      <c r="AC606" s="201"/>
      <c r="AD606" s="113"/>
      <c r="AE606" s="113"/>
      <c r="AF606" s="113"/>
      <c r="AG606" s="113"/>
    </row>
    <row r="607" spans="2:33" x14ac:dyDescent="0.2">
      <c r="B607" s="200"/>
      <c r="C607" s="200"/>
      <c r="D607" s="200"/>
      <c r="E607" s="201"/>
      <c r="F607" s="113"/>
      <c r="G607" s="113"/>
      <c r="H607" s="113"/>
      <c r="I607" s="203"/>
      <c r="J607" s="203"/>
      <c r="K607" s="203"/>
      <c r="L607" s="204"/>
      <c r="M607" s="201"/>
      <c r="N607" s="201"/>
      <c r="O607" s="201"/>
      <c r="P607" s="201"/>
      <c r="Q607" s="113"/>
      <c r="R607" s="113"/>
      <c r="S607" s="113"/>
      <c r="T607" s="113"/>
      <c r="U607" s="201"/>
      <c r="V607" s="113"/>
      <c r="W607" s="113"/>
      <c r="X607" s="113"/>
      <c r="Y607" s="113"/>
      <c r="Z607" s="113"/>
      <c r="AA607" s="113"/>
      <c r="AB607" s="113"/>
      <c r="AC607" s="201"/>
      <c r="AD607" s="113"/>
      <c r="AE607" s="113"/>
      <c r="AF607" s="113"/>
      <c r="AG607" s="113"/>
    </row>
    <row r="608" spans="2:33" x14ac:dyDescent="0.2">
      <c r="B608" s="200"/>
      <c r="C608" s="200"/>
      <c r="D608" s="200"/>
      <c r="E608" s="201"/>
      <c r="F608" s="113"/>
      <c r="G608" s="113"/>
      <c r="H608" s="113"/>
      <c r="I608" s="203"/>
      <c r="J608" s="203"/>
      <c r="K608" s="203"/>
      <c r="L608" s="204"/>
      <c r="M608" s="201"/>
      <c r="N608" s="201"/>
      <c r="O608" s="201"/>
      <c r="P608" s="201"/>
      <c r="Q608" s="113"/>
      <c r="R608" s="113"/>
      <c r="S608" s="113"/>
      <c r="T608" s="113"/>
      <c r="U608" s="201"/>
      <c r="V608" s="113"/>
      <c r="W608" s="113"/>
      <c r="X608" s="113"/>
      <c r="Y608" s="113"/>
      <c r="Z608" s="113"/>
      <c r="AA608" s="113"/>
      <c r="AB608" s="113"/>
      <c r="AC608" s="201"/>
      <c r="AD608" s="113"/>
      <c r="AE608" s="113"/>
      <c r="AF608" s="113"/>
      <c r="AG608" s="113"/>
    </row>
    <row r="609" spans="2:33" x14ac:dyDescent="0.2">
      <c r="B609" s="200"/>
      <c r="C609" s="200"/>
      <c r="D609" s="200"/>
      <c r="E609" s="201"/>
      <c r="F609" s="113"/>
      <c r="G609" s="113"/>
      <c r="H609" s="113"/>
      <c r="I609" s="203"/>
      <c r="J609" s="203"/>
      <c r="K609" s="203"/>
      <c r="L609" s="204"/>
      <c r="M609" s="201"/>
      <c r="N609" s="201"/>
      <c r="O609" s="201"/>
      <c r="P609" s="201"/>
      <c r="Q609" s="113"/>
      <c r="R609" s="113"/>
      <c r="S609" s="113"/>
      <c r="T609" s="113"/>
      <c r="U609" s="201"/>
      <c r="V609" s="113"/>
      <c r="W609" s="113"/>
      <c r="X609" s="113"/>
      <c r="Y609" s="113"/>
      <c r="Z609" s="113"/>
      <c r="AA609" s="113"/>
      <c r="AB609" s="113"/>
      <c r="AC609" s="201"/>
      <c r="AD609" s="113"/>
      <c r="AE609" s="113"/>
      <c r="AF609" s="113"/>
      <c r="AG609" s="113"/>
    </row>
    <row r="610" spans="2:33" x14ac:dyDescent="0.2">
      <c r="B610" s="200"/>
      <c r="C610" s="200"/>
      <c r="D610" s="200"/>
      <c r="E610" s="201"/>
      <c r="F610" s="113"/>
      <c r="G610" s="113"/>
      <c r="H610" s="113"/>
      <c r="I610" s="203"/>
      <c r="J610" s="203"/>
      <c r="K610" s="203"/>
      <c r="L610" s="204"/>
      <c r="M610" s="201"/>
      <c r="N610" s="201"/>
      <c r="O610" s="201"/>
      <c r="P610" s="201"/>
      <c r="Q610" s="113"/>
      <c r="R610" s="113"/>
      <c r="S610" s="113"/>
      <c r="T610" s="113"/>
      <c r="U610" s="201"/>
      <c r="V610" s="113"/>
      <c r="W610" s="113"/>
      <c r="X610" s="113"/>
      <c r="Y610" s="113"/>
      <c r="Z610" s="113"/>
      <c r="AA610" s="113"/>
      <c r="AB610" s="113"/>
      <c r="AC610" s="201"/>
      <c r="AD610" s="113"/>
      <c r="AE610" s="113"/>
      <c r="AF610" s="113"/>
      <c r="AG610" s="113"/>
    </row>
    <row r="611" spans="2:33" x14ac:dyDescent="0.2">
      <c r="B611" s="200"/>
      <c r="C611" s="200"/>
      <c r="D611" s="200"/>
      <c r="E611" s="201"/>
      <c r="F611" s="113"/>
      <c r="G611" s="113"/>
      <c r="H611" s="113"/>
      <c r="I611" s="203"/>
      <c r="J611" s="203"/>
      <c r="K611" s="203"/>
      <c r="L611" s="204"/>
      <c r="M611" s="201"/>
      <c r="N611" s="201"/>
      <c r="O611" s="201"/>
      <c r="P611" s="201"/>
      <c r="Q611" s="113"/>
      <c r="R611" s="113"/>
      <c r="S611" s="113"/>
      <c r="T611" s="113"/>
      <c r="U611" s="201"/>
      <c r="V611" s="113"/>
      <c r="W611" s="113"/>
      <c r="X611" s="113"/>
      <c r="Y611" s="113"/>
      <c r="Z611" s="113"/>
      <c r="AA611" s="113"/>
      <c r="AB611" s="113"/>
      <c r="AC611" s="201"/>
      <c r="AD611" s="113"/>
      <c r="AE611" s="113"/>
      <c r="AF611" s="113"/>
      <c r="AG611" s="113"/>
    </row>
    <row r="612" spans="2:33" x14ac:dyDescent="0.2">
      <c r="B612" s="200"/>
      <c r="C612" s="200"/>
      <c r="D612" s="200"/>
      <c r="E612" s="201"/>
      <c r="F612" s="113"/>
      <c r="G612" s="113"/>
      <c r="H612" s="113"/>
      <c r="I612" s="203"/>
      <c r="J612" s="203"/>
      <c r="K612" s="203"/>
      <c r="L612" s="204"/>
      <c r="M612" s="201"/>
      <c r="N612" s="201"/>
      <c r="O612" s="201"/>
      <c r="P612" s="201"/>
      <c r="Q612" s="113"/>
      <c r="R612" s="113"/>
      <c r="S612" s="113"/>
      <c r="T612" s="113"/>
      <c r="U612" s="201"/>
      <c r="V612" s="113"/>
      <c r="W612" s="113"/>
      <c r="X612" s="113"/>
      <c r="Y612" s="113"/>
      <c r="Z612" s="113"/>
      <c r="AA612" s="113"/>
      <c r="AB612" s="113"/>
      <c r="AC612" s="201"/>
      <c r="AD612" s="113"/>
      <c r="AE612" s="113"/>
      <c r="AF612" s="113"/>
      <c r="AG612" s="113"/>
    </row>
    <row r="613" spans="2:33" x14ac:dyDescent="0.2">
      <c r="B613" s="200"/>
      <c r="C613" s="200"/>
      <c r="D613" s="200"/>
      <c r="E613" s="201"/>
      <c r="F613" s="113"/>
      <c r="G613" s="113"/>
      <c r="H613" s="113"/>
      <c r="I613" s="203"/>
      <c r="J613" s="203"/>
      <c r="K613" s="203"/>
      <c r="L613" s="204"/>
      <c r="M613" s="201"/>
      <c r="N613" s="201"/>
      <c r="O613" s="201"/>
      <c r="P613" s="201"/>
      <c r="Q613" s="113"/>
      <c r="R613" s="113"/>
      <c r="S613" s="113"/>
      <c r="T613" s="113"/>
      <c r="U613" s="201"/>
      <c r="V613" s="113"/>
      <c r="W613" s="113"/>
      <c r="X613" s="113"/>
      <c r="Y613" s="113"/>
      <c r="Z613" s="113"/>
      <c r="AA613" s="113"/>
      <c r="AB613" s="113"/>
      <c r="AC613" s="201"/>
      <c r="AD613" s="113"/>
      <c r="AE613" s="113"/>
      <c r="AF613" s="113"/>
      <c r="AG613" s="113"/>
    </row>
    <row r="614" spans="2:33" x14ac:dyDescent="0.2">
      <c r="B614" s="200"/>
      <c r="C614" s="200"/>
      <c r="D614" s="200"/>
      <c r="E614" s="201"/>
      <c r="F614" s="113"/>
      <c r="G614" s="113"/>
      <c r="H614" s="113"/>
      <c r="I614" s="203"/>
      <c r="J614" s="203"/>
      <c r="K614" s="203"/>
      <c r="L614" s="204"/>
      <c r="M614" s="201"/>
      <c r="N614" s="201"/>
      <c r="O614" s="201"/>
      <c r="P614" s="201"/>
      <c r="Q614" s="113"/>
      <c r="R614" s="113"/>
      <c r="S614" s="113"/>
      <c r="T614" s="113"/>
      <c r="U614" s="201"/>
      <c r="V614" s="113"/>
      <c r="W614" s="113"/>
      <c r="X614" s="113"/>
      <c r="Y614" s="113"/>
      <c r="Z614" s="113"/>
      <c r="AA614" s="113"/>
      <c r="AB614" s="113"/>
      <c r="AC614" s="201"/>
      <c r="AD614" s="113"/>
      <c r="AE614" s="113"/>
      <c r="AF614" s="113"/>
      <c r="AG614" s="113"/>
    </row>
    <row r="615" spans="2:33" x14ac:dyDescent="0.2">
      <c r="B615" s="200"/>
      <c r="C615" s="200"/>
      <c r="D615" s="200"/>
      <c r="E615" s="201"/>
      <c r="F615" s="113"/>
      <c r="G615" s="113"/>
      <c r="H615" s="113"/>
      <c r="I615" s="203"/>
      <c r="J615" s="203"/>
      <c r="K615" s="203"/>
      <c r="L615" s="204"/>
      <c r="M615" s="201"/>
      <c r="N615" s="201"/>
      <c r="O615" s="201"/>
      <c r="P615" s="201"/>
      <c r="Q615" s="113"/>
      <c r="R615" s="113"/>
      <c r="S615" s="113"/>
      <c r="T615" s="113"/>
      <c r="U615" s="201"/>
      <c r="V615" s="113"/>
      <c r="W615" s="113"/>
      <c r="X615" s="113"/>
      <c r="Y615" s="113"/>
      <c r="Z615" s="113"/>
      <c r="AA615" s="113"/>
      <c r="AB615" s="113"/>
      <c r="AC615" s="201"/>
      <c r="AD615" s="113"/>
      <c r="AE615" s="113"/>
      <c r="AF615" s="113"/>
      <c r="AG615" s="113"/>
    </row>
    <row r="616" spans="2:33" x14ac:dyDescent="0.2">
      <c r="B616" s="200"/>
      <c r="C616" s="200"/>
      <c r="D616" s="200"/>
      <c r="E616" s="201"/>
      <c r="F616" s="113"/>
      <c r="G616" s="113"/>
      <c r="H616" s="113"/>
      <c r="I616" s="203"/>
      <c r="J616" s="203"/>
      <c r="K616" s="203"/>
      <c r="L616" s="204"/>
      <c r="M616" s="201"/>
      <c r="N616" s="201"/>
      <c r="O616" s="201"/>
      <c r="P616" s="201"/>
      <c r="Q616" s="113"/>
      <c r="R616" s="113"/>
      <c r="S616" s="113"/>
      <c r="T616" s="113"/>
      <c r="U616" s="201"/>
      <c r="V616" s="113"/>
      <c r="W616" s="113"/>
      <c r="X616" s="113"/>
      <c r="Y616" s="113"/>
      <c r="Z616" s="113"/>
      <c r="AA616" s="113"/>
      <c r="AB616" s="113"/>
      <c r="AC616" s="201"/>
      <c r="AD616" s="113"/>
      <c r="AE616" s="113"/>
      <c r="AF616" s="113"/>
      <c r="AG616" s="113"/>
    </row>
    <row r="617" spans="2:33" x14ac:dyDescent="0.2">
      <c r="B617" s="200"/>
      <c r="C617" s="200"/>
      <c r="D617" s="200"/>
      <c r="E617" s="201"/>
      <c r="F617" s="113"/>
      <c r="G617" s="113"/>
      <c r="H617" s="113"/>
      <c r="I617" s="203"/>
      <c r="J617" s="203"/>
      <c r="K617" s="203"/>
      <c r="L617" s="204"/>
      <c r="M617" s="201"/>
      <c r="N617" s="201"/>
      <c r="O617" s="201"/>
      <c r="P617" s="201"/>
      <c r="Q617" s="113"/>
      <c r="R617" s="113"/>
      <c r="S617" s="113"/>
      <c r="T617" s="113"/>
      <c r="U617" s="201"/>
      <c r="V617" s="113"/>
      <c r="W617" s="113"/>
      <c r="X617" s="113"/>
      <c r="Y617" s="113"/>
      <c r="Z617" s="113"/>
      <c r="AA617" s="113"/>
      <c r="AB617" s="113"/>
      <c r="AC617" s="201"/>
      <c r="AD617" s="113"/>
      <c r="AE617" s="113"/>
      <c r="AF617" s="113"/>
      <c r="AG617" s="113"/>
    </row>
    <row r="618" spans="2:33" x14ac:dyDescent="0.2">
      <c r="B618" s="200"/>
      <c r="C618" s="200"/>
      <c r="D618" s="200"/>
      <c r="E618" s="201"/>
      <c r="F618" s="113"/>
      <c r="G618" s="113"/>
      <c r="H618" s="113"/>
      <c r="I618" s="203"/>
      <c r="J618" s="203"/>
      <c r="K618" s="203"/>
      <c r="L618" s="204"/>
      <c r="M618" s="201"/>
      <c r="N618" s="201"/>
      <c r="O618" s="201"/>
      <c r="P618" s="201"/>
      <c r="Q618" s="113"/>
      <c r="R618" s="113"/>
      <c r="S618" s="113"/>
      <c r="T618" s="113"/>
      <c r="U618" s="201"/>
      <c r="V618" s="113"/>
      <c r="W618" s="113"/>
      <c r="X618" s="113"/>
      <c r="Y618" s="113"/>
      <c r="Z618" s="113"/>
      <c r="AA618" s="113"/>
      <c r="AB618" s="113"/>
      <c r="AC618" s="201"/>
      <c r="AD618" s="113"/>
      <c r="AE618" s="113"/>
      <c r="AF618" s="113"/>
      <c r="AG618" s="113"/>
    </row>
    <row r="619" spans="2:33" x14ac:dyDescent="0.2">
      <c r="B619" s="200"/>
      <c r="C619" s="200"/>
      <c r="D619" s="200"/>
      <c r="E619" s="201"/>
      <c r="F619" s="113"/>
      <c r="G619" s="113"/>
      <c r="H619" s="113"/>
      <c r="I619" s="203"/>
      <c r="J619" s="203"/>
      <c r="K619" s="203"/>
      <c r="L619" s="204"/>
      <c r="M619" s="201"/>
      <c r="N619" s="201"/>
      <c r="O619" s="201"/>
      <c r="P619" s="201"/>
      <c r="Q619" s="113"/>
      <c r="R619" s="113"/>
      <c r="S619" s="113"/>
      <c r="T619" s="113"/>
      <c r="U619" s="201"/>
      <c r="V619" s="113"/>
      <c r="W619" s="113"/>
      <c r="X619" s="113"/>
      <c r="Y619" s="113"/>
      <c r="Z619" s="113"/>
      <c r="AA619" s="113"/>
      <c r="AB619" s="113"/>
      <c r="AC619" s="201"/>
      <c r="AD619" s="113"/>
      <c r="AE619" s="113"/>
      <c r="AF619" s="113"/>
      <c r="AG619" s="113"/>
    </row>
    <row r="620" spans="2:33" x14ac:dyDescent="0.2">
      <c r="B620" s="200"/>
      <c r="C620" s="200"/>
      <c r="D620" s="200"/>
      <c r="E620" s="201"/>
      <c r="F620" s="113"/>
      <c r="G620" s="113"/>
      <c r="H620" s="113"/>
      <c r="I620" s="203"/>
      <c r="J620" s="203"/>
      <c r="K620" s="203"/>
      <c r="L620" s="204"/>
      <c r="M620" s="201"/>
      <c r="N620" s="201"/>
      <c r="O620" s="201"/>
      <c r="P620" s="201"/>
      <c r="Q620" s="113"/>
      <c r="R620" s="113"/>
      <c r="S620" s="113"/>
      <c r="T620" s="113"/>
      <c r="U620" s="201"/>
      <c r="V620" s="113"/>
      <c r="W620" s="113"/>
      <c r="X620" s="113"/>
      <c r="Y620" s="113"/>
      <c r="Z620" s="113"/>
      <c r="AA620" s="113"/>
      <c r="AB620" s="113"/>
      <c r="AC620" s="201"/>
      <c r="AD620" s="113"/>
      <c r="AE620" s="113"/>
      <c r="AF620" s="113"/>
      <c r="AG620" s="113"/>
    </row>
    <row r="621" spans="2:33" x14ac:dyDescent="0.2">
      <c r="B621" s="200"/>
      <c r="C621" s="200"/>
      <c r="D621" s="200"/>
      <c r="E621" s="201"/>
      <c r="F621" s="113"/>
      <c r="G621" s="113"/>
      <c r="H621" s="113"/>
      <c r="I621" s="203"/>
      <c r="J621" s="203"/>
      <c r="K621" s="203"/>
      <c r="L621" s="204"/>
      <c r="M621" s="201"/>
      <c r="N621" s="201"/>
      <c r="O621" s="201"/>
      <c r="P621" s="201"/>
      <c r="Q621" s="113"/>
      <c r="R621" s="113"/>
      <c r="S621" s="113"/>
      <c r="T621" s="113"/>
      <c r="U621" s="201"/>
      <c r="V621" s="113"/>
      <c r="W621" s="113"/>
      <c r="X621" s="113"/>
      <c r="Y621" s="113"/>
      <c r="Z621" s="113"/>
      <c r="AA621" s="113"/>
      <c r="AB621" s="113"/>
      <c r="AC621" s="201"/>
      <c r="AD621" s="113"/>
      <c r="AE621" s="113"/>
      <c r="AF621" s="113"/>
      <c r="AG621" s="113"/>
    </row>
    <row r="622" spans="2:33" x14ac:dyDescent="0.2">
      <c r="B622" s="200"/>
      <c r="C622" s="200"/>
      <c r="D622" s="200"/>
      <c r="E622" s="201"/>
      <c r="F622" s="113"/>
      <c r="G622" s="113"/>
      <c r="H622" s="113"/>
      <c r="I622" s="203"/>
      <c r="J622" s="203"/>
      <c r="K622" s="203"/>
      <c r="L622" s="204"/>
      <c r="M622" s="201"/>
      <c r="N622" s="201"/>
      <c r="O622" s="201"/>
      <c r="P622" s="201"/>
      <c r="Q622" s="113"/>
      <c r="R622" s="113"/>
      <c r="S622" s="113"/>
      <c r="T622" s="113"/>
      <c r="U622" s="201"/>
      <c r="V622" s="113"/>
      <c r="W622" s="113"/>
      <c r="X622" s="113"/>
      <c r="Y622" s="113"/>
      <c r="Z622" s="113"/>
      <c r="AA622" s="113"/>
      <c r="AB622" s="113"/>
      <c r="AC622" s="201"/>
      <c r="AD622" s="113"/>
      <c r="AE622" s="113"/>
      <c r="AF622" s="113"/>
      <c r="AG622" s="113"/>
    </row>
    <row r="623" spans="2:33" x14ac:dyDescent="0.2">
      <c r="B623" s="200"/>
      <c r="C623" s="200"/>
      <c r="D623" s="200"/>
      <c r="E623" s="201"/>
      <c r="F623" s="113"/>
      <c r="G623" s="113"/>
      <c r="H623" s="113"/>
      <c r="I623" s="203"/>
      <c r="J623" s="203"/>
      <c r="K623" s="203"/>
      <c r="L623" s="204"/>
      <c r="M623" s="201"/>
      <c r="N623" s="201"/>
      <c r="O623" s="201"/>
      <c r="P623" s="201"/>
      <c r="Q623" s="113"/>
      <c r="R623" s="113"/>
      <c r="S623" s="113"/>
      <c r="T623" s="113"/>
      <c r="U623" s="201"/>
      <c r="V623" s="113"/>
      <c r="W623" s="113"/>
      <c r="X623" s="113"/>
      <c r="Y623" s="113"/>
      <c r="Z623" s="113"/>
      <c r="AA623" s="113"/>
      <c r="AB623" s="113"/>
      <c r="AC623" s="201"/>
      <c r="AD623" s="113"/>
      <c r="AE623" s="113"/>
      <c r="AF623" s="113"/>
      <c r="AG623" s="113"/>
    </row>
    <row r="624" spans="2:33" x14ac:dyDescent="0.2">
      <c r="B624" s="200"/>
      <c r="C624" s="200"/>
      <c r="D624" s="200"/>
      <c r="E624" s="201"/>
      <c r="F624" s="113"/>
      <c r="G624" s="113"/>
      <c r="H624" s="113"/>
      <c r="I624" s="203"/>
      <c r="J624" s="203"/>
      <c r="K624" s="203"/>
      <c r="L624" s="204"/>
      <c r="M624" s="201"/>
      <c r="N624" s="201"/>
      <c r="O624" s="201"/>
      <c r="P624" s="201"/>
      <c r="Q624" s="113"/>
      <c r="R624" s="113"/>
      <c r="S624" s="113"/>
      <c r="T624" s="113"/>
      <c r="U624" s="201"/>
      <c r="V624" s="113"/>
      <c r="W624" s="113"/>
      <c r="X624" s="113"/>
      <c r="Y624" s="113"/>
      <c r="Z624" s="113"/>
      <c r="AA624" s="113"/>
      <c r="AB624" s="113"/>
      <c r="AC624" s="201"/>
      <c r="AD624" s="113"/>
      <c r="AE624" s="113"/>
      <c r="AF624" s="113"/>
      <c r="AG624" s="113"/>
    </row>
    <row r="625" spans="2:33" x14ac:dyDescent="0.2">
      <c r="B625" s="200"/>
      <c r="C625" s="200"/>
      <c r="D625" s="200"/>
      <c r="E625" s="201"/>
      <c r="F625" s="113"/>
      <c r="G625" s="113"/>
      <c r="H625" s="113"/>
      <c r="I625" s="203"/>
      <c r="J625" s="203"/>
      <c r="K625" s="203"/>
      <c r="L625" s="204"/>
      <c r="M625" s="201"/>
      <c r="N625" s="201"/>
      <c r="O625" s="201"/>
      <c r="P625" s="201"/>
      <c r="Q625" s="113"/>
      <c r="R625" s="113"/>
      <c r="S625" s="113"/>
      <c r="T625" s="113"/>
      <c r="U625" s="201"/>
      <c r="V625" s="113"/>
      <c r="W625" s="113"/>
      <c r="X625" s="113"/>
      <c r="Y625" s="113"/>
      <c r="Z625" s="113"/>
      <c r="AA625" s="113"/>
      <c r="AB625" s="113"/>
      <c r="AC625" s="201"/>
      <c r="AD625" s="113"/>
      <c r="AE625" s="113"/>
      <c r="AF625" s="113"/>
      <c r="AG625" s="113"/>
    </row>
    <row r="626" spans="2:33" x14ac:dyDescent="0.2">
      <c r="B626" s="200"/>
      <c r="C626" s="200"/>
      <c r="D626" s="200"/>
      <c r="E626" s="201"/>
      <c r="F626" s="113"/>
      <c r="G626" s="113"/>
      <c r="H626" s="113"/>
      <c r="I626" s="203"/>
      <c r="J626" s="203"/>
      <c r="K626" s="203"/>
      <c r="L626" s="204"/>
      <c r="M626" s="201"/>
      <c r="N626" s="201"/>
      <c r="O626" s="201"/>
      <c r="P626" s="201"/>
      <c r="Q626" s="113"/>
      <c r="R626" s="113"/>
      <c r="S626" s="113"/>
      <c r="T626" s="113"/>
      <c r="U626" s="201"/>
      <c r="V626" s="113"/>
      <c r="W626" s="113"/>
      <c r="X626" s="113"/>
      <c r="Y626" s="113"/>
      <c r="Z626" s="113"/>
      <c r="AA626" s="113"/>
      <c r="AB626" s="113"/>
      <c r="AC626" s="201"/>
      <c r="AD626" s="113"/>
      <c r="AE626" s="113"/>
      <c r="AF626" s="113"/>
      <c r="AG626" s="113"/>
    </row>
    <row r="627" spans="2:33" x14ac:dyDescent="0.2">
      <c r="B627" s="200"/>
      <c r="C627" s="200"/>
      <c r="D627" s="200"/>
      <c r="E627" s="201"/>
      <c r="F627" s="113"/>
      <c r="G627" s="113"/>
      <c r="H627" s="113"/>
      <c r="I627" s="203"/>
      <c r="J627" s="203"/>
      <c r="K627" s="203"/>
      <c r="L627" s="204"/>
      <c r="M627" s="201"/>
      <c r="N627" s="201"/>
      <c r="O627" s="201"/>
      <c r="P627" s="201"/>
      <c r="Q627" s="113"/>
      <c r="R627" s="113"/>
      <c r="S627" s="113"/>
      <c r="T627" s="113"/>
      <c r="U627" s="201"/>
      <c r="V627" s="113"/>
      <c r="W627" s="113"/>
      <c r="X627" s="113"/>
      <c r="Y627" s="113"/>
      <c r="Z627" s="113"/>
      <c r="AA627" s="113"/>
      <c r="AB627" s="113"/>
      <c r="AC627" s="201"/>
      <c r="AD627" s="113"/>
      <c r="AE627" s="113"/>
      <c r="AF627" s="113"/>
      <c r="AG627" s="113"/>
    </row>
    <row r="628" spans="2:33" x14ac:dyDescent="0.2">
      <c r="B628" s="200"/>
      <c r="C628" s="200"/>
      <c r="D628" s="200"/>
      <c r="E628" s="201"/>
      <c r="F628" s="113"/>
      <c r="G628" s="113"/>
      <c r="H628" s="113"/>
      <c r="I628" s="203"/>
      <c r="J628" s="203"/>
      <c r="K628" s="203"/>
      <c r="L628" s="204"/>
      <c r="M628" s="201"/>
      <c r="N628" s="201"/>
      <c r="O628" s="201"/>
      <c r="P628" s="201"/>
      <c r="Q628" s="113"/>
      <c r="R628" s="113"/>
      <c r="S628" s="113"/>
      <c r="T628" s="113"/>
      <c r="U628" s="201"/>
      <c r="V628" s="113"/>
      <c r="W628" s="113"/>
      <c r="X628" s="113"/>
      <c r="Y628" s="113"/>
      <c r="Z628" s="113"/>
      <c r="AA628" s="113"/>
      <c r="AB628" s="113"/>
      <c r="AC628" s="201"/>
      <c r="AD628" s="113"/>
      <c r="AE628" s="113"/>
      <c r="AF628" s="113"/>
      <c r="AG628" s="113"/>
    </row>
    <row r="629" spans="2:33" x14ac:dyDescent="0.2">
      <c r="B629" s="200"/>
      <c r="C629" s="200"/>
      <c r="D629" s="200"/>
      <c r="E629" s="201"/>
      <c r="F629" s="113"/>
      <c r="G629" s="113"/>
      <c r="H629" s="113"/>
      <c r="I629" s="203"/>
      <c r="J629" s="203"/>
      <c r="K629" s="203"/>
      <c r="L629" s="204"/>
      <c r="M629" s="201"/>
      <c r="N629" s="201"/>
      <c r="O629" s="201"/>
      <c r="P629" s="201"/>
      <c r="Q629" s="113"/>
      <c r="R629" s="113"/>
      <c r="S629" s="113"/>
      <c r="T629" s="113"/>
      <c r="U629" s="201"/>
      <c r="V629" s="113"/>
      <c r="W629" s="113"/>
      <c r="X629" s="113"/>
      <c r="Y629" s="113"/>
      <c r="Z629" s="113"/>
      <c r="AA629" s="113"/>
      <c r="AB629" s="113"/>
      <c r="AC629" s="201"/>
      <c r="AD629" s="113"/>
      <c r="AE629" s="113"/>
      <c r="AF629" s="113"/>
      <c r="AG629" s="113"/>
    </row>
    <row r="630" spans="2:33" x14ac:dyDescent="0.2">
      <c r="B630" s="200"/>
      <c r="C630" s="200"/>
      <c r="D630" s="200"/>
      <c r="E630" s="201"/>
      <c r="F630" s="113"/>
      <c r="G630" s="113"/>
      <c r="H630" s="113"/>
      <c r="I630" s="203"/>
      <c r="J630" s="203"/>
      <c r="K630" s="203"/>
      <c r="L630" s="204"/>
      <c r="M630" s="201"/>
      <c r="N630" s="201"/>
      <c r="O630" s="201"/>
      <c r="P630" s="201"/>
      <c r="Q630" s="113"/>
      <c r="R630" s="113"/>
      <c r="S630" s="113"/>
      <c r="T630" s="113"/>
      <c r="U630" s="201"/>
      <c r="V630" s="113"/>
      <c r="W630" s="113"/>
      <c r="X630" s="113"/>
      <c r="Y630" s="113"/>
      <c r="Z630" s="113"/>
      <c r="AA630" s="113"/>
      <c r="AB630" s="113"/>
      <c r="AC630" s="201"/>
      <c r="AD630" s="113"/>
      <c r="AE630" s="113"/>
      <c r="AF630" s="113"/>
      <c r="AG630" s="113"/>
    </row>
    <row r="631" spans="2:33" x14ac:dyDescent="0.2">
      <c r="B631" s="200"/>
      <c r="C631" s="200"/>
      <c r="D631" s="200"/>
      <c r="E631" s="201"/>
      <c r="F631" s="113"/>
      <c r="G631" s="113"/>
      <c r="H631" s="113"/>
      <c r="I631" s="203"/>
      <c r="J631" s="203"/>
      <c r="K631" s="203"/>
      <c r="L631" s="204"/>
      <c r="M631" s="201"/>
      <c r="N631" s="201"/>
      <c r="O631" s="201"/>
      <c r="P631" s="201"/>
      <c r="Q631" s="113"/>
      <c r="R631" s="113"/>
      <c r="S631" s="113"/>
      <c r="T631" s="113"/>
      <c r="U631" s="201"/>
      <c r="V631" s="113"/>
      <c r="W631" s="113"/>
      <c r="X631" s="113"/>
      <c r="Y631" s="113"/>
      <c r="Z631" s="113"/>
      <c r="AA631" s="113"/>
      <c r="AB631" s="113"/>
      <c r="AC631" s="201"/>
      <c r="AD631" s="113"/>
      <c r="AE631" s="113"/>
      <c r="AF631" s="113"/>
      <c r="AG631" s="113"/>
    </row>
    <row r="632" spans="2:33" x14ac:dyDescent="0.2">
      <c r="B632" s="200"/>
      <c r="C632" s="200"/>
      <c r="D632" s="200"/>
      <c r="E632" s="201"/>
      <c r="F632" s="113"/>
      <c r="G632" s="113"/>
      <c r="H632" s="113"/>
      <c r="I632" s="203"/>
      <c r="J632" s="203"/>
      <c r="K632" s="203"/>
      <c r="L632" s="204"/>
      <c r="M632" s="201"/>
      <c r="N632" s="201"/>
      <c r="O632" s="201"/>
      <c r="P632" s="201"/>
      <c r="Q632" s="113"/>
      <c r="R632" s="113"/>
      <c r="S632" s="113"/>
      <c r="T632" s="113"/>
      <c r="U632" s="201"/>
      <c r="V632" s="113"/>
      <c r="W632" s="113"/>
      <c r="X632" s="113"/>
      <c r="Y632" s="113"/>
      <c r="Z632" s="113"/>
      <c r="AA632" s="113"/>
      <c r="AB632" s="113"/>
      <c r="AC632" s="201"/>
      <c r="AD632" s="113"/>
      <c r="AE632" s="113"/>
      <c r="AF632" s="113"/>
      <c r="AG632" s="113"/>
    </row>
    <row r="633" spans="2:33" x14ac:dyDescent="0.2">
      <c r="B633" s="200"/>
      <c r="C633" s="200"/>
      <c r="D633" s="200"/>
      <c r="E633" s="201"/>
      <c r="F633" s="113"/>
      <c r="G633" s="113"/>
      <c r="H633" s="113"/>
      <c r="I633" s="203"/>
      <c r="J633" s="203"/>
      <c r="K633" s="203"/>
      <c r="L633" s="204"/>
      <c r="M633" s="201"/>
      <c r="N633" s="201"/>
      <c r="O633" s="201"/>
      <c r="P633" s="201"/>
      <c r="Q633" s="113"/>
      <c r="R633" s="113"/>
      <c r="S633" s="113"/>
      <c r="T633" s="113"/>
      <c r="U633" s="201"/>
      <c r="V633" s="113"/>
      <c r="W633" s="113"/>
      <c r="X633" s="113"/>
      <c r="Y633" s="113"/>
      <c r="Z633" s="113"/>
      <c r="AA633" s="113"/>
      <c r="AB633" s="113"/>
      <c r="AC633" s="201"/>
      <c r="AD633" s="113"/>
      <c r="AE633" s="113"/>
      <c r="AF633" s="113"/>
      <c r="AG633" s="113"/>
    </row>
    <row r="634" spans="2:33" x14ac:dyDescent="0.2">
      <c r="B634" s="200"/>
      <c r="C634" s="200"/>
      <c r="D634" s="200"/>
      <c r="E634" s="201"/>
      <c r="F634" s="113"/>
      <c r="G634" s="113"/>
      <c r="H634" s="113"/>
      <c r="I634" s="203"/>
      <c r="J634" s="203"/>
      <c r="K634" s="203"/>
      <c r="L634" s="204"/>
      <c r="M634" s="201"/>
      <c r="N634" s="201"/>
      <c r="O634" s="201"/>
      <c r="P634" s="201"/>
      <c r="Q634" s="113"/>
      <c r="R634" s="113"/>
      <c r="S634" s="113"/>
      <c r="T634" s="113"/>
      <c r="U634" s="201"/>
      <c r="V634" s="113"/>
      <c r="W634" s="113"/>
      <c r="X634" s="113"/>
      <c r="Y634" s="113"/>
      <c r="Z634" s="113"/>
      <c r="AA634" s="113"/>
      <c r="AB634" s="113"/>
      <c r="AC634" s="201"/>
      <c r="AD634" s="113"/>
      <c r="AE634" s="113"/>
      <c r="AF634" s="113"/>
      <c r="AG634" s="113"/>
    </row>
    <row r="635" spans="2:33" x14ac:dyDescent="0.2">
      <c r="B635" s="200"/>
      <c r="C635" s="200"/>
      <c r="D635" s="200"/>
      <c r="E635" s="201"/>
      <c r="F635" s="113"/>
      <c r="G635" s="113"/>
      <c r="H635" s="113"/>
      <c r="I635" s="203"/>
      <c r="J635" s="203"/>
      <c r="K635" s="203"/>
      <c r="L635" s="204"/>
      <c r="M635" s="201"/>
      <c r="N635" s="201"/>
      <c r="O635" s="201"/>
      <c r="P635" s="201"/>
      <c r="Q635" s="113"/>
      <c r="R635" s="113"/>
      <c r="S635" s="113"/>
      <c r="T635" s="113"/>
      <c r="U635" s="201"/>
      <c r="V635" s="113"/>
      <c r="W635" s="113"/>
      <c r="X635" s="113"/>
      <c r="Y635" s="113"/>
      <c r="Z635" s="113"/>
      <c r="AA635" s="113"/>
      <c r="AB635" s="113"/>
      <c r="AC635" s="201"/>
      <c r="AD635" s="113"/>
      <c r="AE635" s="113"/>
      <c r="AF635" s="113"/>
      <c r="AG635" s="113"/>
    </row>
    <row r="636" spans="2:33" x14ac:dyDescent="0.2">
      <c r="B636" s="200"/>
      <c r="C636" s="200"/>
      <c r="D636" s="200"/>
      <c r="E636" s="201"/>
      <c r="F636" s="113"/>
      <c r="G636" s="113"/>
      <c r="H636" s="113"/>
      <c r="I636" s="203"/>
      <c r="J636" s="203"/>
      <c r="K636" s="203"/>
      <c r="L636" s="204"/>
      <c r="M636" s="201"/>
      <c r="N636" s="201"/>
      <c r="O636" s="201"/>
      <c r="P636" s="201"/>
      <c r="Q636" s="113"/>
      <c r="R636" s="113"/>
      <c r="S636" s="113"/>
      <c r="T636" s="113"/>
      <c r="U636" s="201"/>
      <c r="V636" s="113"/>
      <c r="W636" s="113"/>
      <c r="X636" s="113"/>
      <c r="Y636" s="113"/>
      <c r="Z636" s="113"/>
      <c r="AA636" s="113"/>
      <c r="AB636" s="113"/>
      <c r="AC636" s="201"/>
      <c r="AD636" s="113"/>
      <c r="AE636" s="113"/>
      <c r="AF636" s="113"/>
      <c r="AG636" s="113"/>
    </row>
    <row r="637" spans="2:33" x14ac:dyDescent="0.2">
      <c r="B637" s="200"/>
      <c r="C637" s="200"/>
      <c r="D637" s="200"/>
      <c r="E637" s="201"/>
      <c r="F637" s="113"/>
      <c r="G637" s="113"/>
      <c r="H637" s="113"/>
      <c r="I637" s="203"/>
      <c r="J637" s="203"/>
      <c r="K637" s="203"/>
      <c r="L637" s="204"/>
      <c r="M637" s="201"/>
      <c r="N637" s="201"/>
      <c r="O637" s="201"/>
      <c r="P637" s="201"/>
      <c r="Q637" s="113"/>
      <c r="R637" s="113"/>
      <c r="S637" s="113"/>
      <c r="T637" s="113"/>
      <c r="U637" s="201"/>
      <c r="V637" s="113"/>
      <c r="W637" s="113"/>
      <c r="X637" s="113"/>
      <c r="Y637" s="113"/>
      <c r="Z637" s="113"/>
      <c r="AA637" s="113"/>
      <c r="AB637" s="113"/>
      <c r="AC637" s="201"/>
      <c r="AD637" s="113"/>
      <c r="AE637" s="113"/>
      <c r="AF637" s="113"/>
      <c r="AG637" s="113"/>
    </row>
    <row r="638" spans="2:33" x14ac:dyDescent="0.2">
      <c r="B638" s="200"/>
      <c r="C638" s="200"/>
      <c r="D638" s="200"/>
      <c r="E638" s="201"/>
      <c r="F638" s="113"/>
      <c r="G638" s="113"/>
      <c r="H638" s="113"/>
      <c r="I638" s="203"/>
      <c r="J638" s="203"/>
      <c r="K638" s="203"/>
      <c r="L638" s="204"/>
      <c r="M638" s="201"/>
      <c r="N638" s="201"/>
      <c r="O638" s="201"/>
      <c r="P638" s="201"/>
      <c r="Q638" s="113"/>
      <c r="R638" s="113"/>
      <c r="S638" s="113"/>
      <c r="T638" s="113"/>
      <c r="U638" s="201"/>
      <c r="V638" s="113"/>
      <c r="W638" s="113"/>
      <c r="X638" s="113"/>
      <c r="Y638" s="113"/>
      <c r="Z638" s="113"/>
      <c r="AA638" s="113"/>
      <c r="AB638" s="113"/>
      <c r="AC638" s="201"/>
      <c r="AD638" s="113"/>
      <c r="AE638" s="113"/>
      <c r="AF638" s="113"/>
      <c r="AG638" s="113"/>
    </row>
    <row r="639" spans="2:33" x14ac:dyDescent="0.2">
      <c r="B639" s="200"/>
      <c r="C639" s="200"/>
      <c r="D639" s="200"/>
      <c r="E639" s="201"/>
      <c r="F639" s="113"/>
      <c r="G639" s="113"/>
      <c r="H639" s="113"/>
      <c r="I639" s="203"/>
      <c r="J639" s="203"/>
      <c r="K639" s="203"/>
      <c r="L639" s="204"/>
      <c r="M639" s="201"/>
      <c r="N639" s="201"/>
      <c r="O639" s="201"/>
      <c r="P639" s="201"/>
      <c r="Q639" s="113"/>
      <c r="R639" s="113"/>
      <c r="S639" s="113"/>
      <c r="T639" s="113"/>
      <c r="U639" s="201"/>
      <c r="V639" s="113"/>
      <c r="W639" s="113"/>
      <c r="X639" s="113"/>
      <c r="Y639" s="113"/>
      <c r="Z639" s="113"/>
      <c r="AA639" s="113"/>
      <c r="AB639" s="113"/>
      <c r="AC639" s="201"/>
      <c r="AD639" s="113"/>
      <c r="AE639" s="113"/>
      <c r="AF639" s="113"/>
      <c r="AG639" s="113"/>
    </row>
    <row r="640" spans="2:33" x14ac:dyDescent="0.2">
      <c r="B640" s="200"/>
      <c r="C640" s="200"/>
      <c r="D640" s="200"/>
      <c r="E640" s="201"/>
      <c r="F640" s="113"/>
      <c r="G640" s="113"/>
      <c r="H640" s="113"/>
      <c r="I640" s="203"/>
      <c r="J640" s="203"/>
      <c r="K640" s="203"/>
      <c r="L640" s="204"/>
      <c r="M640" s="201"/>
      <c r="N640" s="201"/>
      <c r="O640" s="201"/>
      <c r="P640" s="201"/>
      <c r="Q640" s="113"/>
      <c r="R640" s="113"/>
      <c r="S640" s="113"/>
      <c r="T640" s="113"/>
      <c r="U640" s="201"/>
      <c r="V640" s="113"/>
      <c r="W640" s="113"/>
      <c r="X640" s="113"/>
      <c r="Y640" s="113"/>
      <c r="Z640" s="113"/>
      <c r="AA640" s="113"/>
      <c r="AB640" s="113"/>
      <c r="AC640" s="201"/>
      <c r="AD640" s="113"/>
      <c r="AE640" s="113"/>
      <c r="AF640" s="113"/>
      <c r="AG640" s="113"/>
    </row>
    <row r="641" spans="2:33" x14ac:dyDescent="0.2">
      <c r="B641" s="200"/>
      <c r="C641" s="200"/>
      <c r="D641" s="200"/>
      <c r="E641" s="201"/>
      <c r="F641" s="113"/>
      <c r="G641" s="113"/>
      <c r="H641" s="113"/>
      <c r="I641" s="203"/>
      <c r="J641" s="203"/>
      <c r="K641" s="203"/>
      <c r="L641" s="204"/>
      <c r="M641" s="201"/>
      <c r="N641" s="201"/>
      <c r="O641" s="201"/>
      <c r="P641" s="201"/>
      <c r="Q641" s="113"/>
      <c r="R641" s="113"/>
      <c r="S641" s="113"/>
      <c r="T641" s="113"/>
      <c r="U641" s="201"/>
      <c r="V641" s="113"/>
      <c r="W641" s="113"/>
      <c r="X641" s="113"/>
      <c r="Y641" s="113"/>
      <c r="Z641" s="113"/>
      <c r="AA641" s="113"/>
      <c r="AB641" s="113"/>
      <c r="AC641" s="201"/>
      <c r="AD641" s="113"/>
      <c r="AE641" s="113"/>
      <c r="AF641" s="113"/>
      <c r="AG641" s="113"/>
    </row>
    <row r="642" spans="2:33" x14ac:dyDescent="0.2">
      <c r="B642" s="200"/>
      <c r="C642" s="200"/>
      <c r="D642" s="200"/>
      <c r="E642" s="201"/>
      <c r="F642" s="113"/>
      <c r="G642" s="113"/>
      <c r="H642" s="113"/>
      <c r="I642" s="203"/>
      <c r="J642" s="203"/>
      <c r="K642" s="203"/>
      <c r="L642" s="204"/>
      <c r="M642" s="201"/>
      <c r="N642" s="201"/>
      <c r="O642" s="201"/>
      <c r="P642" s="201"/>
      <c r="Q642" s="113"/>
      <c r="R642" s="113"/>
      <c r="S642" s="113"/>
      <c r="T642" s="113"/>
      <c r="U642" s="201"/>
      <c r="V642" s="113"/>
      <c r="W642" s="113"/>
      <c r="X642" s="113"/>
      <c r="Y642" s="113"/>
      <c r="Z642" s="113"/>
      <c r="AA642" s="113"/>
      <c r="AB642" s="113"/>
      <c r="AC642" s="201"/>
      <c r="AD642" s="113"/>
      <c r="AE642" s="113"/>
      <c r="AF642" s="113"/>
      <c r="AG642" s="113"/>
    </row>
    <row r="643" spans="2:33" x14ac:dyDescent="0.2">
      <c r="B643" s="200"/>
      <c r="C643" s="200"/>
      <c r="D643" s="200"/>
      <c r="E643" s="201"/>
      <c r="F643" s="113"/>
      <c r="G643" s="113"/>
      <c r="H643" s="113"/>
      <c r="I643" s="203"/>
      <c r="J643" s="203"/>
      <c r="K643" s="203"/>
      <c r="L643" s="204"/>
      <c r="M643" s="201"/>
      <c r="N643" s="201"/>
      <c r="O643" s="201"/>
      <c r="P643" s="201"/>
      <c r="Q643" s="113"/>
      <c r="R643" s="113"/>
      <c r="S643" s="113"/>
      <c r="T643" s="113"/>
      <c r="U643" s="201"/>
      <c r="V643" s="113"/>
      <c r="W643" s="113"/>
      <c r="X643" s="113"/>
      <c r="Y643" s="113"/>
      <c r="Z643" s="113"/>
      <c r="AA643" s="113"/>
      <c r="AB643" s="113"/>
      <c r="AC643" s="201"/>
      <c r="AD643" s="113"/>
      <c r="AE643" s="113"/>
      <c r="AF643" s="113"/>
      <c r="AG643" s="113"/>
    </row>
    <row r="644" spans="2:33" x14ac:dyDescent="0.2">
      <c r="B644" s="200"/>
      <c r="C644" s="200"/>
      <c r="D644" s="200"/>
      <c r="E644" s="201"/>
      <c r="F644" s="113"/>
      <c r="G644" s="113"/>
      <c r="H644" s="113"/>
      <c r="I644" s="203"/>
      <c r="J644" s="203"/>
      <c r="K644" s="203"/>
      <c r="L644" s="204"/>
      <c r="M644" s="201"/>
      <c r="N644" s="201"/>
      <c r="O644" s="201"/>
      <c r="P644" s="201"/>
      <c r="Q644" s="113"/>
      <c r="R644" s="113"/>
      <c r="S644" s="113"/>
      <c r="T644" s="113"/>
      <c r="U644" s="201"/>
      <c r="V644" s="113"/>
      <c r="W644" s="113"/>
      <c r="X644" s="113"/>
      <c r="Y644" s="113"/>
      <c r="Z644" s="113"/>
      <c r="AA644" s="113"/>
      <c r="AB644" s="113"/>
      <c r="AC644" s="201"/>
      <c r="AD644" s="113"/>
      <c r="AE644" s="113"/>
      <c r="AF644" s="113"/>
      <c r="AG644" s="113"/>
    </row>
    <row r="645" spans="2:33" x14ac:dyDescent="0.2">
      <c r="B645" s="200"/>
      <c r="C645" s="200"/>
      <c r="D645" s="200"/>
      <c r="E645" s="201"/>
      <c r="F645" s="113"/>
      <c r="G645" s="113"/>
      <c r="H645" s="113"/>
      <c r="I645" s="203"/>
      <c r="J645" s="203"/>
      <c r="K645" s="203"/>
      <c r="L645" s="204"/>
      <c r="M645" s="201"/>
      <c r="N645" s="201"/>
      <c r="O645" s="201"/>
      <c r="P645" s="201"/>
      <c r="Q645" s="113"/>
      <c r="R645" s="113"/>
      <c r="S645" s="113"/>
      <c r="T645" s="113"/>
      <c r="U645" s="201"/>
      <c r="V645" s="113"/>
      <c r="W645" s="113"/>
      <c r="X645" s="113"/>
      <c r="Y645" s="113"/>
      <c r="Z645" s="113"/>
      <c r="AA645" s="113"/>
      <c r="AB645" s="113"/>
      <c r="AC645" s="201"/>
      <c r="AD645" s="113"/>
      <c r="AE645" s="113"/>
      <c r="AF645" s="113"/>
      <c r="AG645" s="113"/>
    </row>
    <row r="646" spans="2:33" x14ac:dyDescent="0.2">
      <c r="B646" s="200"/>
      <c r="C646" s="200"/>
      <c r="D646" s="200"/>
      <c r="E646" s="201"/>
      <c r="F646" s="113"/>
      <c r="G646" s="113"/>
      <c r="H646" s="113"/>
      <c r="I646" s="203"/>
      <c r="J646" s="203"/>
      <c r="K646" s="203"/>
      <c r="L646" s="204"/>
      <c r="M646" s="201"/>
      <c r="N646" s="201"/>
      <c r="O646" s="201"/>
      <c r="P646" s="201"/>
      <c r="Q646" s="113"/>
      <c r="R646" s="113"/>
      <c r="S646" s="113"/>
      <c r="T646" s="113"/>
      <c r="U646" s="201"/>
      <c r="V646" s="113"/>
      <c r="W646" s="113"/>
      <c r="X646" s="113"/>
      <c r="Y646" s="113"/>
      <c r="Z646" s="113"/>
      <c r="AA646" s="113"/>
      <c r="AB646" s="113"/>
      <c r="AC646" s="201"/>
      <c r="AD646" s="113"/>
      <c r="AE646" s="113"/>
      <c r="AF646" s="113"/>
      <c r="AG646" s="113"/>
    </row>
    <row r="647" spans="2:33" x14ac:dyDescent="0.2">
      <c r="B647" s="200"/>
      <c r="C647" s="200"/>
      <c r="D647" s="200"/>
      <c r="E647" s="201"/>
      <c r="F647" s="113"/>
      <c r="G647" s="113"/>
      <c r="H647" s="113"/>
      <c r="I647" s="203"/>
      <c r="J647" s="203"/>
      <c r="K647" s="203"/>
      <c r="L647" s="204"/>
      <c r="M647" s="201"/>
      <c r="N647" s="201"/>
      <c r="O647" s="201"/>
      <c r="P647" s="201"/>
      <c r="Q647" s="113"/>
      <c r="R647" s="113"/>
      <c r="S647" s="113"/>
      <c r="T647" s="113"/>
      <c r="U647" s="201"/>
      <c r="V647" s="113"/>
      <c r="W647" s="113"/>
      <c r="X647" s="113"/>
      <c r="Y647" s="113"/>
      <c r="Z647" s="113"/>
      <c r="AA647" s="113"/>
      <c r="AB647" s="113"/>
      <c r="AC647" s="201"/>
      <c r="AD647" s="113"/>
      <c r="AE647" s="113"/>
      <c r="AF647" s="113"/>
      <c r="AG647" s="113"/>
    </row>
    <row r="648" spans="2:33" x14ac:dyDescent="0.2">
      <c r="B648" s="200"/>
      <c r="C648" s="200"/>
      <c r="D648" s="200"/>
      <c r="E648" s="201"/>
      <c r="F648" s="113"/>
      <c r="G648" s="113"/>
      <c r="H648" s="113"/>
      <c r="I648" s="203"/>
      <c r="J648" s="203"/>
      <c r="K648" s="203"/>
      <c r="L648" s="204"/>
      <c r="M648" s="201"/>
      <c r="N648" s="201"/>
      <c r="O648" s="201"/>
      <c r="P648" s="201"/>
      <c r="Q648" s="113"/>
      <c r="R648" s="113"/>
      <c r="S648" s="113"/>
      <c r="T648" s="113"/>
      <c r="U648" s="201"/>
      <c r="V648" s="113"/>
      <c r="W648" s="113"/>
      <c r="X648" s="113"/>
      <c r="Y648" s="113"/>
      <c r="Z648" s="113"/>
      <c r="AA648" s="113"/>
      <c r="AB648" s="113"/>
      <c r="AC648" s="201"/>
      <c r="AD648" s="113"/>
      <c r="AE648" s="113"/>
      <c r="AF648" s="113"/>
      <c r="AG648" s="113"/>
    </row>
    <row r="649" spans="2:33" x14ac:dyDescent="0.2">
      <c r="B649" s="200"/>
      <c r="C649" s="200"/>
      <c r="D649" s="200"/>
      <c r="E649" s="201"/>
      <c r="F649" s="113"/>
      <c r="G649" s="113"/>
      <c r="H649" s="113"/>
      <c r="I649" s="203"/>
      <c r="J649" s="203"/>
      <c r="K649" s="203"/>
      <c r="L649" s="204"/>
      <c r="M649" s="201"/>
      <c r="N649" s="201"/>
      <c r="O649" s="201"/>
      <c r="P649" s="201"/>
      <c r="Q649" s="113"/>
      <c r="R649" s="113"/>
      <c r="S649" s="113"/>
      <c r="T649" s="113"/>
      <c r="U649" s="201"/>
      <c r="V649" s="113"/>
      <c r="W649" s="113"/>
      <c r="X649" s="113"/>
      <c r="Y649" s="113"/>
      <c r="Z649" s="113"/>
      <c r="AA649" s="113"/>
      <c r="AB649" s="113"/>
      <c r="AC649" s="201"/>
      <c r="AD649" s="113"/>
      <c r="AE649" s="113"/>
      <c r="AF649" s="113"/>
      <c r="AG649" s="113"/>
    </row>
    <row r="650" spans="2:33" x14ac:dyDescent="0.2">
      <c r="B650" s="200"/>
      <c r="C650" s="200"/>
      <c r="D650" s="200"/>
      <c r="E650" s="201"/>
      <c r="F650" s="113"/>
      <c r="G650" s="113"/>
      <c r="H650" s="113"/>
      <c r="I650" s="203"/>
      <c r="J650" s="203"/>
      <c r="K650" s="203"/>
      <c r="L650" s="204"/>
      <c r="M650" s="201"/>
      <c r="N650" s="201"/>
      <c r="O650" s="201"/>
      <c r="P650" s="201"/>
      <c r="Q650" s="113"/>
      <c r="R650" s="113"/>
      <c r="S650" s="113"/>
      <c r="T650" s="113"/>
      <c r="U650" s="201"/>
      <c r="V650" s="113"/>
      <c r="W650" s="113"/>
      <c r="X650" s="113"/>
      <c r="Y650" s="113"/>
      <c r="Z650" s="113"/>
      <c r="AA650" s="113"/>
      <c r="AB650" s="113"/>
      <c r="AC650" s="201"/>
      <c r="AD650" s="113"/>
      <c r="AE650" s="113"/>
      <c r="AF650" s="113"/>
      <c r="AG650" s="113"/>
    </row>
    <row r="651" spans="2:33" x14ac:dyDescent="0.2">
      <c r="B651" s="200"/>
      <c r="C651" s="200"/>
      <c r="D651" s="200"/>
      <c r="E651" s="201"/>
      <c r="F651" s="113"/>
      <c r="G651" s="113"/>
      <c r="H651" s="113"/>
      <c r="I651" s="203"/>
      <c r="J651" s="203"/>
      <c r="K651" s="203"/>
      <c r="L651" s="204"/>
      <c r="M651" s="201"/>
      <c r="N651" s="201"/>
      <c r="O651" s="201"/>
      <c r="P651" s="201"/>
      <c r="Q651" s="113"/>
      <c r="R651" s="113"/>
      <c r="S651" s="113"/>
      <c r="T651" s="113"/>
      <c r="U651" s="201"/>
      <c r="V651" s="113"/>
      <c r="W651" s="113"/>
      <c r="X651" s="113"/>
      <c r="Y651" s="113"/>
      <c r="Z651" s="113"/>
      <c r="AA651" s="113"/>
      <c r="AB651" s="113"/>
      <c r="AC651" s="201"/>
      <c r="AD651" s="113"/>
      <c r="AE651" s="113"/>
      <c r="AF651" s="113"/>
      <c r="AG651" s="113"/>
    </row>
    <row r="652" spans="2:33" x14ac:dyDescent="0.2">
      <c r="B652" s="200"/>
      <c r="C652" s="200"/>
      <c r="D652" s="200"/>
      <c r="E652" s="201"/>
      <c r="F652" s="113"/>
      <c r="G652" s="113"/>
      <c r="H652" s="113"/>
      <c r="I652" s="203"/>
      <c r="J652" s="203"/>
      <c r="K652" s="203"/>
      <c r="L652" s="204"/>
      <c r="M652" s="201"/>
      <c r="N652" s="201"/>
      <c r="O652" s="201"/>
      <c r="P652" s="201"/>
      <c r="Q652" s="113"/>
      <c r="R652" s="113"/>
      <c r="S652" s="113"/>
      <c r="T652" s="113"/>
      <c r="U652" s="201"/>
      <c r="V652" s="113"/>
      <c r="W652" s="113"/>
      <c r="X652" s="113"/>
      <c r="Y652" s="113"/>
      <c r="Z652" s="113"/>
      <c r="AA652" s="113"/>
      <c r="AB652" s="113"/>
      <c r="AC652" s="201"/>
      <c r="AD652" s="113"/>
      <c r="AE652" s="113"/>
      <c r="AF652" s="113"/>
      <c r="AG652" s="113"/>
    </row>
    <row r="653" spans="2:33" x14ac:dyDescent="0.2">
      <c r="B653" s="200"/>
      <c r="C653" s="200"/>
      <c r="D653" s="200"/>
      <c r="E653" s="201"/>
      <c r="F653" s="113"/>
      <c r="G653" s="113"/>
      <c r="H653" s="113"/>
      <c r="I653" s="203"/>
      <c r="J653" s="203"/>
      <c r="K653" s="203"/>
      <c r="L653" s="204"/>
      <c r="M653" s="201"/>
      <c r="N653" s="201"/>
      <c r="O653" s="201"/>
      <c r="P653" s="201"/>
      <c r="Q653" s="113"/>
      <c r="R653" s="113"/>
      <c r="S653" s="113"/>
      <c r="T653" s="113"/>
      <c r="U653" s="201"/>
      <c r="V653" s="113"/>
      <c r="W653" s="113"/>
      <c r="X653" s="113"/>
      <c r="Y653" s="113"/>
      <c r="Z653" s="113"/>
      <c r="AA653" s="113"/>
      <c r="AB653" s="113"/>
      <c r="AC653" s="201"/>
      <c r="AD653" s="113"/>
      <c r="AE653" s="113"/>
      <c r="AF653" s="113"/>
      <c r="AG653" s="113"/>
    </row>
    <row r="654" spans="2:33" x14ac:dyDescent="0.2">
      <c r="B654" s="200"/>
      <c r="C654" s="200"/>
      <c r="D654" s="200"/>
      <c r="E654" s="201"/>
      <c r="F654" s="113"/>
      <c r="G654" s="113"/>
      <c r="H654" s="113"/>
      <c r="I654" s="203"/>
      <c r="J654" s="203"/>
      <c r="K654" s="203"/>
      <c r="L654" s="204"/>
      <c r="M654" s="201"/>
      <c r="N654" s="201"/>
      <c r="O654" s="201"/>
      <c r="P654" s="201"/>
      <c r="Q654" s="113"/>
      <c r="R654" s="113"/>
      <c r="S654" s="113"/>
      <c r="T654" s="113"/>
      <c r="U654" s="201"/>
      <c r="V654" s="113"/>
      <c r="W654" s="113"/>
      <c r="X654" s="113"/>
      <c r="Y654" s="113"/>
      <c r="Z654" s="113"/>
      <c r="AA654" s="113"/>
      <c r="AB654" s="113"/>
      <c r="AC654" s="201"/>
      <c r="AD654" s="113"/>
      <c r="AE654" s="113"/>
      <c r="AF654" s="113"/>
      <c r="AG654" s="113"/>
    </row>
    <row r="655" spans="2:33" x14ac:dyDescent="0.2">
      <c r="B655" s="200"/>
      <c r="C655" s="200"/>
      <c r="D655" s="200"/>
      <c r="E655" s="201"/>
      <c r="F655" s="113"/>
      <c r="G655" s="113"/>
      <c r="H655" s="113"/>
      <c r="I655" s="203"/>
      <c r="J655" s="203"/>
      <c r="K655" s="203"/>
      <c r="L655" s="204"/>
      <c r="M655" s="201"/>
      <c r="N655" s="201"/>
      <c r="O655" s="201"/>
      <c r="P655" s="201"/>
      <c r="Q655" s="113"/>
      <c r="R655" s="113"/>
      <c r="S655" s="113"/>
      <c r="T655" s="113"/>
      <c r="U655" s="201"/>
      <c r="V655" s="113"/>
      <c r="W655" s="113"/>
      <c r="X655" s="113"/>
      <c r="Y655" s="113"/>
      <c r="Z655" s="113"/>
      <c r="AA655" s="113"/>
      <c r="AB655" s="113"/>
      <c r="AC655" s="201"/>
      <c r="AD655" s="113"/>
      <c r="AE655" s="113"/>
      <c r="AF655" s="113"/>
      <c r="AG655" s="113"/>
    </row>
    <row r="656" spans="2:33" x14ac:dyDescent="0.2">
      <c r="B656" s="200"/>
      <c r="C656" s="200"/>
      <c r="D656" s="200"/>
      <c r="E656" s="201"/>
      <c r="F656" s="113"/>
      <c r="G656" s="113"/>
      <c r="H656" s="113"/>
      <c r="I656" s="203"/>
      <c r="J656" s="203"/>
      <c r="K656" s="203"/>
      <c r="L656" s="204"/>
      <c r="M656" s="201"/>
      <c r="N656" s="201"/>
      <c r="O656" s="201"/>
      <c r="P656" s="201"/>
      <c r="Q656" s="113"/>
      <c r="R656" s="113"/>
      <c r="S656" s="113"/>
      <c r="T656" s="113"/>
      <c r="U656" s="201"/>
      <c r="V656" s="113"/>
      <c r="W656" s="113"/>
      <c r="X656" s="113"/>
      <c r="Y656" s="113"/>
      <c r="Z656" s="113"/>
      <c r="AA656" s="113"/>
      <c r="AB656" s="113"/>
      <c r="AC656" s="201"/>
      <c r="AD656" s="113"/>
      <c r="AE656" s="113"/>
      <c r="AF656" s="113"/>
      <c r="AG656" s="113"/>
    </row>
    <row r="657" spans="2:33" x14ac:dyDescent="0.2">
      <c r="B657" s="200"/>
      <c r="C657" s="200"/>
      <c r="D657" s="200"/>
      <c r="E657" s="201"/>
      <c r="F657" s="113"/>
      <c r="G657" s="113"/>
      <c r="H657" s="113"/>
      <c r="I657" s="203"/>
      <c r="J657" s="203"/>
      <c r="K657" s="203"/>
      <c r="L657" s="204"/>
      <c r="M657" s="201"/>
      <c r="N657" s="201"/>
      <c r="O657" s="201"/>
      <c r="P657" s="201"/>
      <c r="Q657" s="113"/>
      <c r="R657" s="113"/>
      <c r="S657" s="113"/>
      <c r="T657" s="113"/>
      <c r="U657" s="201"/>
      <c r="V657" s="113"/>
      <c r="W657" s="113"/>
      <c r="X657" s="113"/>
      <c r="Y657" s="113"/>
      <c r="Z657" s="113"/>
      <c r="AA657" s="113"/>
      <c r="AB657" s="113"/>
      <c r="AC657" s="201"/>
      <c r="AD657" s="113"/>
      <c r="AE657" s="113"/>
      <c r="AF657" s="113"/>
      <c r="AG657" s="113"/>
    </row>
    <row r="658" spans="2:33" x14ac:dyDescent="0.2">
      <c r="B658" s="200"/>
      <c r="C658" s="200"/>
      <c r="D658" s="200"/>
      <c r="E658" s="201"/>
      <c r="F658" s="113"/>
      <c r="G658" s="113"/>
      <c r="H658" s="113"/>
      <c r="I658" s="203"/>
      <c r="J658" s="203"/>
      <c r="K658" s="203"/>
      <c r="L658" s="204"/>
      <c r="M658" s="201"/>
      <c r="N658" s="201"/>
      <c r="O658" s="201"/>
      <c r="P658" s="201"/>
      <c r="Q658" s="113"/>
      <c r="R658" s="113"/>
      <c r="S658" s="113"/>
      <c r="T658" s="113"/>
      <c r="U658" s="201"/>
      <c r="V658" s="113"/>
      <c r="W658" s="113"/>
      <c r="X658" s="113"/>
      <c r="Y658" s="113"/>
      <c r="Z658" s="113"/>
      <c r="AA658" s="113"/>
      <c r="AB658" s="113"/>
      <c r="AC658" s="201"/>
      <c r="AD658" s="113"/>
      <c r="AE658" s="113"/>
      <c r="AF658" s="113"/>
      <c r="AG658" s="113"/>
    </row>
    <row r="659" spans="2:33" x14ac:dyDescent="0.2">
      <c r="B659" s="200"/>
      <c r="C659" s="200"/>
      <c r="D659" s="200"/>
      <c r="E659" s="201"/>
      <c r="F659" s="113"/>
      <c r="G659" s="113"/>
      <c r="H659" s="113"/>
      <c r="I659" s="203"/>
      <c r="J659" s="203"/>
      <c r="K659" s="203"/>
      <c r="L659" s="204"/>
      <c r="M659" s="201"/>
      <c r="N659" s="201"/>
      <c r="O659" s="201"/>
      <c r="P659" s="201"/>
      <c r="Q659" s="113"/>
      <c r="R659" s="113"/>
      <c r="S659" s="113"/>
      <c r="T659" s="113"/>
      <c r="U659" s="201"/>
      <c r="V659" s="113"/>
      <c r="W659" s="113"/>
      <c r="X659" s="113"/>
      <c r="Y659" s="113"/>
      <c r="Z659" s="113"/>
      <c r="AA659" s="113"/>
      <c r="AB659" s="113"/>
      <c r="AC659" s="201"/>
      <c r="AD659" s="113"/>
      <c r="AE659" s="113"/>
      <c r="AF659" s="113"/>
      <c r="AG659" s="113"/>
    </row>
    <row r="660" spans="2:33" x14ac:dyDescent="0.2">
      <c r="B660" s="200"/>
      <c r="C660" s="200"/>
      <c r="D660" s="200"/>
      <c r="E660" s="201"/>
      <c r="F660" s="113"/>
      <c r="G660" s="113"/>
      <c r="H660" s="113"/>
      <c r="I660" s="203"/>
      <c r="J660" s="203"/>
      <c r="K660" s="203"/>
      <c r="L660" s="204"/>
      <c r="M660" s="201"/>
      <c r="N660" s="201"/>
      <c r="O660" s="201"/>
      <c r="P660" s="201"/>
      <c r="Q660" s="113"/>
      <c r="R660" s="113"/>
      <c r="S660" s="113"/>
      <c r="T660" s="113"/>
      <c r="U660" s="201"/>
      <c r="V660" s="113"/>
      <c r="W660" s="113"/>
      <c r="X660" s="113"/>
      <c r="Y660" s="113"/>
      <c r="Z660" s="113"/>
      <c r="AA660" s="113"/>
      <c r="AB660" s="113"/>
      <c r="AC660" s="201"/>
      <c r="AD660" s="113"/>
      <c r="AE660" s="113"/>
      <c r="AF660" s="113"/>
      <c r="AG660" s="113"/>
    </row>
    <row r="661" spans="2:33" x14ac:dyDescent="0.2">
      <c r="B661" s="200"/>
      <c r="C661" s="200"/>
      <c r="D661" s="200"/>
      <c r="E661" s="201"/>
      <c r="F661" s="113"/>
      <c r="G661" s="113"/>
      <c r="H661" s="113"/>
      <c r="I661" s="203"/>
      <c r="J661" s="203"/>
      <c r="K661" s="203"/>
      <c r="L661" s="204"/>
      <c r="M661" s="201"/>
      <c r="N661" s="201"/>
      <c r="O661" s="201"/>
      <c r="P661" s="201"/>
      <c r="Q661" s="113"/>
      <c r="R661" s="113"/>
      <c r="S661" s="113"/>
      <c r="T661" s="113"/>
      <c r="U661" s="201"/>
      <c r="V661" s="113"/>
      <c r="W661" s="113"/>
      <c r="X661" s="113"/>
      <c r="Y661" s="113"/>
      <c r="Z661" s="113"/>
      <c r="AA661" s="113"/>
      <c r="AB661" s="113"/>
      <c r="AC661" s="201"/>
      <c r="AD661" s="113"/>
      <c r="AE661" s="113"/>
      <c r="AF661" s="113"/>
      <c r="AG661" s="113"/>
    </row>
    <row r="662" spans="2:33" x14ac:dyDescent="0.2">
      <c r="B662" s="200"/>
      <c r="C662" s="200"/>
      <c r="D662" s="200"/>
      <c r="E662" s="201"/>
      <c r="F662" s="113"/>
      <c r="G662" s="113"/>
      <c r="H662" s="113"/>
      <c r="I662" s="203"/>
      <c r="J662" s="203"/>
      <c r="K662" s="203"/>
      <c r="L662" s="204"/>
      <c r="M662" s="201"/>
      <c r="N662" s="201"/>
      <c r="O662" s="201"/>
      <c r="P662" s="201"/>
      <c r="Q662" s="113"/>
      <c r="R662" s="113"/>
      <c r="S662" s="113"/>
      <c r="T662" s="113"/>
      <c r="U662" s="201"/>
      <c r="V662" s="113"/>
      <c r="W662" s="113"/>
      <c r="X662" s="113"/>
      <c r="Y662" s="113"/>
      <c r="Z662" s="113"/>
      <c r="AA662" s="113"/>
      <c r="AB662" s="113"/>
      <c r="AC662" s="201"/>
      <c r="AD662" s="113"/>
      <c r="AE662" s="113"/>
      <c r="AF662" s="113"/>
      <c r="AG662" s="113"/>
    </row>
    <row r="663" spans="2:33" x14ac:dyDescent="0.2">
      <c r="B663" s="200"/>
      <c r="C663" s="200"/>
      <c r="D663" s="200"/>
      <c r="E663" s="201"/>
      <c r="F663" s="113"/>
      <c r="G663" s="113"/>
      <c r="H663" s="113"/>
      <c r="I663" s="203"/>
      <c r="J663" s="203"/>
      <c r="K663" s="203"/>
      <c r="L663" s="204"/>
      <c r="M663" s="201"/>
      <c r="N663" s="201"/>
      <c r="O663" s="201"/>
      <c r="P663" s="201"/>
      <c r="Q663" s="113"/>
      <c r="R663" s="113"/>
      <c r="S663" s="113"/>
      <c r="T663" s="113"/>
      <c r="U663" s="201"/>
      <c r="V663" s="113"/>
      <c r="W663" s="113"/>
      <c r="X663" s="113"/>
      <c r="Y663" s="113"/>
      <c r="Z663" s="113"/>
      <c r="AA663" s="113"/>
      <c r="AB663" s="113"/>
      <c r="AC663" s="201"/>
      <c r="AD663" s="113"/>
      <c r="AE663" s="113"/>
      <c r="AF663" s="113"/>
      <c r="AG663" s="113"/>
    </row>
    <row r="664" spans="2:33" x14ac:dyDescent="0.2">
      <c r="B664" s="200"/>
      <c r="C664" s="200"/>
      <c r="D664" s="200"/>
      <c r="E664" s="201"/>
      <c r="F664" s="113"/>
      <c r="G664" s="113"/>
      <c r="H664" s="113"/>
      <c r="I664" s="203"/>
      <c r="J664" s="203"/>
      <c r="K664" s="203"/>
      <c r="L664" s="204"/>
      <c r="M664" s="201"/>
      <c r="N664" s="201"/>
      <c r="O664" s="201"/>
      <c r="P664" s="201"/>
      <c r="Q664" s="113"/>
      <c r="R664" s="113"/>
      <c r="S664" s="113"/>
      <c r="T664" s="113"/>
      <c r="U664" s="201"/>
      <c r="V664" s="113"/>
      <c r="W664" s="113"/>
      <c r="X664" s="113"/>
      <c r="Y664" s="113"/>
      <c r="Z664" s="113"/>
      <c r="AA664" s="113"/>
      <c r="AB664" s="113"/>
      <c r="AC664" s="201"/>
      <c r="AD664" s="113"/>
      <c r="AE664" s="113"/>
      <c r="AF664" s="113"/>
      <c r="AG664" s="113"/>
    </row>
    <row r="665" spans="2:33" x14ac:dyDescent="0.2">
      <c r="B665" s="200"/>
      <c r="C665" s="200"/>
      <c r="D665" s="200"/>
      <c r="E665" s="201"/>
      <c r="F665" s="113"/>
      <c r="G665" s="113"/>
      <c r="H665" s="113"/>
      <c r="I665" s="203"/>
      <c r="J665" s="203"/>
      <c r="K665" s="203"/>
      <c r="L665" s="204"/>
      <c r="M665" s="201"/>
      <c r="N665" s="201"/>
      <c r="O665" s="201"/>
      <c r="P665" s="201"/>
      <c r="Q665" s="113"/>
      <c r="R665" s="113"/>
      <c r="S665" s="113"/>
      <c r="T665" s="113"/>
      <c r="U665" s="201"/>
      <c r="V665" s="113"/>
      <c r="W665" s="113"/>
      <c r="X665" s="113"/>
      <c r="Y665" s="113"/>
      <c r="Z665" s="113"/>
      <c r="AA665" s="113"/>
      <c r="AB665" s="113"/>
      <c r="AC665" s="201"/>
      <c r="AD665" s="113"/>
      <c r="AE665" s="113"/>
      <c r="AF665" s="113"/>
      <c r="AG665" s="113"/>
    </row>
    <row r="666" spans="2:33" x14ac:dyDescent="0.2">
      <c r="B666" s="200"/>
      <c r="C666" s="200"/>
      <c r="D666" s="200"/>
      <c r="E666" s="201"/>
      <c r="F666" s="113"/>
      <c r="G666" s="113"/>
      <c r="H666" s="113"/>
      <c r="I666" s="203"/>
      <c r="J666" s="203"/>
      <c r="K666" s="203"/>
      <c r="L666" s="204"/>
      <c r="M666" s="201"/>
      <c r="N666" s="201"/>
      <c r="O666" s="201"/>
      <c r="P666" s="201"/>
      <c r="Q666" s="113"/>
      <c r="R666" s="113"/>
      <c r="S666" s="113"/>
      <c r="T666" s="113"/>
      <c r="U666" s="201"/>
      <c r="V666" s="113"/>
      <c r="W666" s="113"/>
      <c r="X666" s="113"/>
      <c r="Y666" s="113"/>
      <c r="Z666" s="113"/>
      <c r="AA666" s="113"/>
      <c r="AB666" s="113"/>
      <c r="AC666" s="201"/>
      <c r="AD666" s="113"/>
      <c r="AE666" s="113"/>
      <c r="AF666" s="113"/>
      <c r="AG666" s="113"/>
    </row>
    <row r="667" spans="2:33" x14ac:dyDescent="0.2">
      <c r="B667" s="200"/>
      <c r="C667" s="200"/>
      <c r="D667" s="200"/>
      <c r="E667" s="201"/>
      <c r="F667" s="113"/>
      <c r="G667" s="113"/>
      <c r="H667" s="113"/>
      <c r="I667" s="203"/>
      <c r="J667" s="203"/>
      <c r="K667" s="203"/>
      <c r="L667" s="204"/>
      <c r="M667" s="201"/>
      <c r="N667" s="201"/>
      <c r="O667" s="201"/>
      <c r="P667" s="201"/>
      <c r="Q667" s="113"/>
      <c r="R667" s="113"/>
      <c r="S667" s="113"/>
      <c r="T667" s="113"/>
      <c r="U667" s="201"/>
      <c r="V667" s="113"/>
      <c r="W667" s="113"/>
      <c r="X667" s="113"/>
      <c r="Y667" s="113"/>
      <c r="Z667" s="113"/>
      <c r="AA667" s="113"/>
      <c r="AB667" s="113"/>
      <c r="AC667" s="201"/>
      <c r="AD667" s="113"/>
      <c r="AE667" s="113"/>
      <c r="AF667" s="113"/>
      <c r="AG667" s="113"/>
    </row>
    <row r="668" spans="2:33" x14ac:dyDescent="0.2">
      <c r="B668" s="200"/>
      <c r="C668" s="200"/>
      <c r="D668" s="200"/>
      <c r="E668" s="201"/>
      <c r="F668" s="113"/>
      <c r="G668" s="113"/>
      <c r="H668" s="113"/>
      <c r="I668" s="203"/>
      <c r="J668" s="203"/>
      <c r="K668" s="203"/>
      <c r="L668" s="204"/>
      <c r="M668" s="201"/>
      <c r="N668" s="201"/>
      <c r="O668" s="201"/>
      <c r="P668" s="201"/>
      <c r="Q668" s="113"/>
      <c r="R668" s="113"/>
      <c r="S668" s="113"/>
      <c r="T668" s="113"/>
      <c r="U668" s="201"/>
      <c r="V668" s="113"/>
      <c r="W668" s="113"/>
      <c r="X668" s="113"/>
      <c r="Y668" s="113"/>
      <c r="Z668" s="113"/>
      <c r="AA668" s="113"/>
      <c r="AB668" s="113"/>
      <c r="AC668" s="201"/>
      <c r="AD668" s="113"/>
      <c r="AE668" s="113"/>
      <c r="AF668" s="113"/>
      <c r="AG668" s="113"/>
    </row>
    <row r="669" spans="2:33" x14ac:dyDescent="0.2">
      <c r="B669" s="200"/>
      <c r="C669" s="200"/>
      <c r="D669" s="200"/>
      <c r="E669" s="201"/>
      <c r="F669" s="113"/>
      <c r="G669" s="113"/>
      <c r="H669" s="113"/>
      <c r="I669" s="203"/>
      <c r="J669" s="203"/>
      <c r="K669" s="203"/>
      <c r="L669" s="204"/>
      <c r="M669" s="201"/>
      <c r="N669" s="201"/>
      <c r="O669" s="201"/>
      <c r="P669" s="201"/>
      <c r="Q669" s="113"/>
      <c r="R669" s="113"/>
      <c r="S669" s="113"/>
      <c r="T669" s="113"/>
      <c r="U669" s="201"/>
      <c r="V669" s="113"/>
      <c r="W669" s="113"/>
      <c r="X669" s="113"/>
      <c r="Y669" s="113"/>
      <c r="Z669" s="113"/>
      <c r="AA669" s="113"/>
      <c r="AB669" s="113"/>
      <c r="AC669" s="201"/>
      <c r="AD669" s="113"/>
      <c r="AE669" s="113"/>
      <c r="AF669" s="113"/>
      <c r="AG669" s="113"/>
    </row>
    <row r="670" spans="2:33" x14ac:dyDescent="0.2">
      <c r="B670" s="200"/>
      <c r="C670" s="200"/>
      <c r="D670" s="200"/>
      <c r="E670" s="201"/>
      <c r="F670" s="113"/>
      <c r="G670" s="113"/>
      <c r="H670" s="113"/>
      <c r="I670" s="203"/>
      <c r="J670" s="203"/>
      <c r="K670" s="203"/>
      <c r="L670" s="204"/>
      <c r="M670" s="201"/>
      <c r="N670" s="201"/>
      <c r="O670" s="201"/>
      <c r="P670" s="201"/>
      <c r="Q670" s="113"/>
      <c r="R670" s="113"/>
      <c r="S670" s="113"/>
      <c r="T670" s="113"/>
      <c r="U670" s="201"/>
      <c r="V670" s="113"/>
      <c r="W670" s="113"/>
      <c r="X670" s="113"/>
      <c r="Y670" s="113"/>
      <c r="Z670" s="113"/>
      <c r="AA670" s="113"/>
      <c r="AB670" s="113"/>
      <c r="AC670" s="201"/>
      <c r="AD670" s="113"/>
      <c r="AE670" s="113"/>
      <c r="AF670" s="113"/>
      <c r="AG670" s="113"/>
    </row>
    <row r="671" spans="2:33" x14ac:dyDescent="0.2">
      <c r="B671" s="200"/>
      <c r="C671" s="200"/>
      <c r="D671" s="200"/>
      <c r="E671" s="201"/>
      <c r="F671" s="113"/>
      <c r="G671" s="113"/>
      <c r="H671" s="113"/>
      <c r="I671" s="203"/>
      <c r="J671" s="203"/>
      <c r="K671" s="203"/>
      <c r="L671" s="204"/>
      <c r="M671" s="201"/>
      <c r="N671" s="201"/>
      <c r="O671" s="201"/>
      <c r="P671" s="201"/>
      <c r="Q671" s="113"/>
      <c r="R671" s="113"/>
      <c r="S671" s="113"/>
      <c r="T671" s="113"/>
      <c r="U671" s="201"/>
      <c r="V671" s="113"/>
      <c r="W671" s="113"/>
      <c r="X671" s="113"/>
      <c r="Y671" s="113"/>
      <c r="Z671" s="113"/>
      <c r="AA671" s="113"/>
      <c r="AB671" s="113"/>
      <c r="AC671" s="201"/>
      <c r="AD671" s="113"/>
      <c r="AE671" s="113"/>
      <c r="AF671" s="113"/>
      <c r="AG671" s="113"/>
    </row>
    <row r="672" spans="2:33" x14ac:dyDescent="0.2">
      <c r="B672" s="200"/>
      <c r="C672" s="200"/>
      <c r="D672" s="200"/>
      <c r="E672" s="201"/>
      <c r="F672" s="113"/>
      <c r="G672" s="113"/>
      <c r="H672" s="113"/>
      <c r="I672" s="203"/>
      <c r="J672" s="203"/>
      <c r="K672" s="203"/>
      <c r="L672" s="204"/>
      <c r="M672" s="201"/>
      <c r="N672" s="201"/>
      <c r="O672" s="201"/>
      <c r="P672" s="201"/>
      <c r="Q672" s="113"/>
      <c r="R672" s="113"/>
      <c r="S672" s="113"/>
      <c r="T672" s="113"/>
      <c r="U672" s="201"/>
      <c r="V672" s="113"/>
      <c r="W672" s="113"/>
      <c r="X672" s="113"/>
      <c r="Y672" s="113"/>
      <c r="Z672" s="113"/>
      <c r="AA672" s="113"/>
      <c r="AB672" s="113"/>
      <c r="AC672" s="201"/>
      <c r="AD672" s="113"/>
      <c r="AE672" s="113"/>
      <c r="AF672" s="113"/>
      <c r="AG672" s="113"/>
    </row>
    <row r="673" spans="2:33" x14ac:dyDescent="0.2">
      <c r="B673" s="200"/>
      <c r="C673" s="200"/>
      <c r="D673" s="200"/>
      <c r="E673" s="201"/>
      <c r="F673" s="113"/>
      <c r="G673" s="113"/>
      <c r="H673" s="113"/>
      <c r="I673" s="203"/>
      <c r="J673" s="203"/>
      <c r="K673" s="203"/>
      <c r="L673" s="204"/>
      <c r="M673" s="201"/>
      <c r="N673" s="201"/>
      <c r="O673" s="201"/>
      <c r="P673" s="201"/>
      <c r="Q673" s="113"/>
      <c r="R673" s="113"/>
      <c r="S673" s="113"/>
      <c r="T673" s="113"/>
      <c r="U673" s="201"/>
      <c r="V673" s="113"/>
      <c r="W673" s="113"/>
      <c r="X673" s="113"/>
      <c r="Y673" s="113"/>
      <c r="Z673" s="113"/>
      <c r="AA673" s="113"/>
      <c r="AB673" s="113"/>
      <c r="AC673" s="201"/>
      <c r="AD673" s="113"/>
      <c r="AE673" s="113"/>
      <c r="AF673" s="113"/>
      <c r="AG673" s="113"/>
    </row>
    <row r="674" spans="2:33" x14ac:dyDescent="0.2">
      <c r="B674" s="200"/>
      <c r="C674" s="200"/>
      <c r="D674" s="200"/>
      <c r="E674" s="201"/>
      <c r="F674" s="113"/>
      <c r="G674" s="113"/>
      <c r="H674" s="113"/>
      <c r="I674" s="203"/>
      <c r="J674" s="203"/>
      <c r="K674" s="203"/>
      <c r="L674" s="204"/>
      <c r="M674" s="201"/>
      <c r="N674" s="201"/>
      <c r="O674" s="201"/>
      <c r="P674" s="201"/>
      <c r="Q674" s="113"/>
      <c r="R674" s="113"/>
      <c r="S674" s="113"/>
      <c r="T674" s="113"/>
      <c r="U674" s="201"/>
      <c r="V674" s="113"/>
      <c r="W674" s="113"/>
      <c r="X674" s="113"/>
      <c r="Y674" s="113"/>
      <c r="Z674" s="113"/>
      <c r="AA674" s="113"/>
      <c r="AB674" s="113"/>
      <c r="AC674" s="201"/>
      <c r="AD674" s="113"/>
      <c r="AE674" s="113"/>
      <c r="AF674" s="113"/>
      <c r="AG674" s="113"/>
    </row>
    <row r="675" spans="2:33" x14ac:dyDescent="0.2">
      <c r="B675" s="200"/>
      <c r="C675" s="200"/>
      <c r="D675" s="200"/>
      <c r="E675" s="201"/>
      <c r="F675" s="113"/>
      <c r="G675" s="113"/>
      <c r="H675" s="113"/>
      <c r="I675" s="203"/>
      <c r="J675" s="203"/>
      <c r="K675" s="203"/>
      <c r="L675" s="204"/>
      <c r="M675" s="201"/>
      <c r="N675" s="201"/>
      <c r="O675" s="201"/>
      <c r="P675" s="201"/>
      <c r="Q675" s="113"/>
      <c r="R675" s="113"/>
      <c r="S675" s="113"/>
      <c r="T675" s="113"/>
      <c r="U675" s="201"/>
      <c r="V675" s="113"/>
      <c r="W675" s="113"/>
      <c r="X675" s="113"/>
      <c r="Y675" s="113"/>
      <c r="Z675" s="113"/>
      <c r="AA675" s="113"/>
      <c r="AB675" s="113"/>
      <c r="AC675" s="201"/>
      <c r="AD675" s="113"/>
      <c r="AE675" s="113"/>
      <c r="AF675" s="113"/>
      <c r="AG675" s="113"/>
    </row>
    <row r="676" spans="2:33" x14ac:dyDescent="0.2">
      <c r="B676" s="200"/>
      <c r="C676" s="200"/>
      <c r="D676" s="200"/>
      <c r="E676" s="201"/>
      <c r="F676" s="113"/>
      <c r="G676" s="113"/>
      <c r="H676" s="113"/>
      <c r="I676" s="203"/>
      <c r="J676" s="203"/>
      <c r="K676" s="203"/>
      <c r="L676" s="204"/>
      <c r="M676" s="201"/>
      <c r="N676" s="201"/>
      <c r="O676" s="201"/>
      <c r="P676" s="201"/>
      <c r="Q676" s="113"/>
      <c r="R676" s="113"/>
      <c r="S676" s="113"/>
      <c r="T676" s="113"/>
      <c r="U676" s="201"/>
      <c r="V676" s="113"/>
      <c r="W676" s="113"/>
      <c r="X676" s="113"/>
      <c r="Y676" s="113"/>
      <c r="Z676" s="113"/>
      <c r="AA676" s="113"/>
      <c r="AB676" s="113"/>
      <c r="AC676" s="201"/>
      <c r="AD676" s="113"/>
      <c r="AE676" s="113"/>
      <c r="AF676" s="113"/>
      <c r="AG676" s="113"/>
    </row>
    <row r="677" spans="2:33" x14ac:dyDescent="0.2">
      <c r="B677" s="200"/>
      <c r="C677" s="200"/>
      <c r="D677" s="200"/>
      <c r="E677" s="201"/>
      <c r="F677" s="113"/>
      <c r="G677" s="113"/>
      <c r="H677" s="113"/>
      <c r="I677" s="203"/>
      <c r="J677" s="203"/>
      <c r="K677" s="203"/>
      <c r="L677" s="204"/>
      <c r="M677" s="201"/>
      <c r="N677" s="201"/>
      <c r="O677" s="201"/>
      <c r="P677" s="201"/>
      <c r="Q677" s="113"/>
      <c r="R677" s="113"/>
      <c r="S677" s="113"/>
      <c r="T677" s="113"/>
      <c r="U677" s="201"/>
      <c r="V677" s="113"/>
      <c r="W677" s="113"/>
      <c r="X677" s="113"/>
      <c r="Y677" s="113"/>
      <c r="Z677" s="113"/>
      <c r="AA677" s="113"/>
      <c r="AB677" s="113"/>
      <c r="AC677" s="201"/>
      <c r="AD677" s="113"/>
      <c r="AE677" s="113"/>
      <c r="AF677" s="113"/>
      <c r="AG677" s="113"/>
    </row>
    <row r="678" spans="2:33" x14ac:dyDescent="0.2">
      <c r="B678" s="200"/>
      <c r="C678" s="200"/>
      <c r="D678" s="200"/>
      <c r="E678" s="201"/>
      <c r="F678" s="113"/>
      <c r="G678" s="113"/>
      <c r="H678" s="113"/>
      <c r="I678" s="203"/>
      <c r="J678" s="203"/>
      <c r="K678" s="203"/>
      <c r="L678" s="204"/>
      <c r="M678" s="201"/>
      <c r="N678" s="201"/>
      <c r="O678" s="201"/>
      <c r="P678" s="201"/>
      <c r="Q678" s="113"/>
      <c r="R678" s="113"/>
      <c r="S678" s="113"/>
      <c r="T678" s="113"/>
      <c r="U678" s="201"/>
      <c r="V678" s="113"/>
      <c r="W678" s="113"/>
      <c r="X678" s="113"/>
      <c r="Y678" s="113"/>
      <c r="Z678" s="113"/>
      <c r="AA678" s="113"/>
      <c r="AB678" s="113"/>
      <c r="AC678" s="201"/>
      <c r="AD678" s="113"/>
      <c r="AE678" s="113"/>
      <c r="AF678" s="113"/>
      <c r="AG678" s="113"/>
    </row>
    <row r="679" spans="2:33" x14ac:dyDescent="0.2">
      <c r="B679" s="200"/>
      <c r="C679" s="200"/>
      <c r="D679" s="200"/>
      <c r="E679" s="201"/>
      <c r="F679" s="113"/>
      <c r="G679" s="113"/>
      <c r="H679" s="113"/>
      <c r="I679" s="203"/>
      <c r="J679" s="203"/>
      <c r="K679" s="203"/>
      <c r="L679" s="204"/>
      <c r="M679" s="201"/>
      <c r="N679" s="201"/>
      <c r="O679" s="201"/>
      <c r="P679" s="201"/>
      <c r="Q679" s="113"/>
      <c r="R679" s="113"/>
      <c r="S679" s="113"/>
      <c r="T679" s="113"/>
      <c r="U679" s="201"/>
      <c r="V679" s="113"/>
      <c r="W679" s="113"/>
      <c r="X679" s="113"/>
      <c r="Y679" s="113"/>
      <c r="Z679" s="113"/>
      <c r="AA679" s="113"/>
      <c r="AB679" s="113"/>
      <c r="AC679" s="201"/>
      <c r="AD679" s="113"/>
      <c r="AE679" s="113"/>
      <c r="AF679" s="113"/>
      <c r="AG679" s="113"/>
    </row>
    <row r="680" spans="2:33" x14ac:dyDescent="0.2">
      <c r="B680" s="200"/>
      <c r="C680" s="200"/>
      <c r="D680" s="200"/>
      <c r="E680" s="201"/>
      <c r="F680" s="113"/>
      <c r="G680" s="113"/>
      <c r="H680" s="113"/>
      <c r="I680" s="203"/>
      <c r="J680" s="203"/>
      <c r="K680" s="203"/>
      <c r="L680" s="204"/>
      <c r="M680" s="201"/>
      <c r="N680" s="201"/>
      <c r="O680" s="201"/>
      <c r="P680" s="201"/>
      <c r="Q680" s="113"/>
      <c r="R680" s="113"/>
      <c r="S680" s="113"/>
      <c r="T680" s="113"/>
      <c r="U680" s="201"/>
      <c r="V680" s="113"/>
      <c r="W680" s="113"/>
      <c r="X680" s="113"/>
      <c r="Y680" s="113"/>
      <c r="Z680" s="113"/>
      <c r="AA680" s="113"/>
      <c r="AB680" s="113"/>
      <c r="AC680" s="201"/>
      <c r="AD680" s="113"/>
      <c r="AE680" s="113"/>
      <c r="AF680" s="113"/>
      <c r="AG680" s="113"/>
    </row>
    <row r="681" spans="2:33" x14ac:dyDescent="0.2">
      <c r="B681" s="200"/>
      <c r="C681" s="200"/>
      <c r="D681" s="200"/>
      <c r="E681" s="201"/>
      <c r="F681" s="113"/>
      <c r="G681" s="113"/>
      <c r="H681" s="113"/>
      <c r="I681" s="203"/>
      <c r="J681" s="203"/>
      <c r="K681" s="203"/>
      <c r="L681" s="204"/>
      <c r="M681" s="201"/>
      <c r="N681" s="201"/>
      <c r="O681" s="201"/>
      <c r="P681" s="201"/>
      <c r="Q681" s="113"/>
      <c r="R681" s="113"/>
      <c r="S681" s="113"/>
      <c r="T681" s="113"/>
      <c r="U681" s="201"/>
      <c r="V681" s="113"/>
      <c r="W681" s="113"/>
      <c r="X681" s="113"/>
      <c r="Y681" s="113"/>
      <c r="Z681" s="113"/>
      <c r="AA681" s="113"/>
      <c r="AB681" s="113"/>
      <c r="AC681" s="201"/>
      <c r="AD681" s="113"/>
      <c r="AE681" s="113"/>
      <c r="AF681" s="113"/>
      <c r="AG681" s="113"/>
    </row>
    <row r="682" spans="2:33" x14ac:dyDescent="0.2">
      <c r="B682" s="200"/>
      <c r="C682" s="200"/>
      <c r="D682" s="200"/>
      <c r="E682" s="201"/>
      <c r="F682" s="113"/>
      <c r="G682" s="113"/>
      <c r="H682" s="113"/>
      <c r="I682" s="203"/>
      <c r="J682" s="203"/>
      <c r="K682" s="203"/>
      <c r="L682" s="204"/>
      <c r="M682" s="201"/>
      <c r="N682" s="201"/>
      <c r="O682" s="201"/>
      <c r="P682" s="201"/>
      <c r="Q682" s="113"/>
      <c r="R682" s="113"/>
      <c r="S682" s="113"/>
      <c r="T682" s="113"/>
      <c r="U682" s="201"/>
      <c r="V682" s="113"/>
      <c r="W682" s="113"/>
      <c r="X682" s="113"/>
      <c r="Y682" s="113"/>
      <c r="Z682" s="113"/>
      <c r="AA682" s="113"/>
      <c r="AB682" s="113"/>
      <c r="AC682" s="201"/>
      <c r="AD682" s="113"/>
      <c r="AE682" s="113"/>
      <c r="AF682" s="113"/>
      <c r="AG682" s="113"/>
    </row>
    <row r="683" spans="2:33" x14ac:dyDescent="0.2">
      <c r="B683" s="200"/>
      <c r="C683" s="200"/>
      <c r="D683" s="200"/>
      <c r="E683" s="201"/>
      <c r="F683" s="113"/>
      <c r="G683" s="113"/>
      <c r="H683" s="113"/>
      <c r="I683" s="203"/>
      <c r="J683" s="203"/>
      <c r="K683" s="203"/>
      <c r="L683" s="204"/>
      <c r="M683" s="201"/>
      <c r="N683" s="201"/>
      <c r="O683" s="201"/>
      <c r="P683" s="201"/>
      <c r="Q683" s="113"/>
      <c r="R683" s="113"/>
      <c r="S683" s="113"/>
      <c r="T683" s="113"/>
      <c r="U683" s="201"/>
      <c r="V683" s="113"/>
      <c r="W683" s="113"/>
      <c r="X683" s="113"/>
      <c r="Y683" s="113"/>
      <c r="Z683" s="113"/>
      <c r="AA683" s="113"/>
      <c r="AB683" s="113"/>
      <c r="AC683" s="201"/>
      <c r="AD683" s="113"/>
      <c r="AE683" s="113"/>
      <c r="AF683" s="113"/>
      <c r="AG683" s="113"/>
    </row>
    <row r="684" spans="2:33" x14ac:dyDescent="0.2">
      <c r="B684" s="200"/>
      <c r="C684" s="200"/>
      <c r="D684" s="200"/>
      <c r="E684" s="201"/>
      <c r="F684" s="113"/>
      <c r="G684" s="113"/>
      <c r="H684" s="113"/>
      <c r="I684" s="203"/>
      <c r="J684" s="203"/>
      <c r="K684" s="203"/>
      <c r="L684" s="204"/>
      <c r="M684" s="201"/>
      <c r="N684" s="201"/>
      <c r="O684" s="201"/>
      <c r="P684" s="201"/>
      <c r="Q684" s="113"/>
      <c r="R684" s="113"/>
      <c r="S684" s="113"/>
      <c r="T684" s="113"/>
      <c r="U684" s="201"/>
      <c r="V684" s="113"/>
      <c r="W684" s="113"/>
      <c r="X684" s="113"/>
      <c r="Y684" s="113"/>
      <c r="Z684" s="113"/>
      <c r="AA684" s="113"/>
      <c r="AB684" s="113"/>
      <c r="AC684" s="201"/>
      <c r="AD684" s="113"/>
      <c r="AE684" s="113"/>
      <c r="AF684" s="113"/>
      <c r="AG684" s="113"/>
    </row>
    <row r="685" spans="2:33" x14ac:dyDescent="0.2">
      <c r="B685" s="200"/>
      <c r="C685" s="200"/>
      <c r="D685" s="200"/>
      <c r="E685" s="201"/>
      <c r="F685" s="113"/>
      <c r="G685" s="113"/>
      <c r="H685" s="113"/>
      <c r="I685" s="203"/>
      <c r="J685" s="203"/>
      <c r="K685" s="203"/>
      <c r="L685" s="204"/>
      <c r="M685" s="201"/>
      <c r="N685" s="201"/>
      <c r="O685" s="201"/>
      <c r="P685" s="201"/>
      <c r="Q685" s="113"/>
      <c r="R685" s="113"/>
      <c r="S685" s="113"/>
      <c r="T685" s="113"/>
      <c r="U685" s="201"/>
      <c r="V685" s="113"/>
      <c r="W685" s="113"/>
      <c r="X685" s="113"/>
      <c r="Y685" s="113"/>
      <c r="Z685" s="113"/>
      <c r="AA685" s="113"/>
      <c r="AB685" s="113"/>
      <c r="AC685" s="201"/>
      <c r="AD685" s="113"/>
      <c r="AE685" s="113"/>
      <c r="AF685" s="113"/>
      <c r="AG685" s="113"/>
    </row>
    <row r="686" spans="2:33" x14ac:dyDescent="0.2">
      <c r="B686" s="200"/>
      <c r="C686" s="200"/>
      <c r="D686" s="200"/>
      <c r="E686" s="201"/>
      <c r="F686" s="113"/>
      <c r="G686" s="113"/>
      <c r="H686" s="113"/>
      <c r="I686" s="203"/>
      <c r="J686" s="203"/>
      <c r="K686" s="203"/>
      <c r="L686" s="204"/>
      <c r="M686" s="201"/>
      <c r="N686" s="201"/>
      <c r="O686" s="201"/>
      <c r="P686" s="201"/>
      <c r="Q686" s="113"/>
      <c r="R686" s="113"/>
      <c r="S686" s="113"/>
      <c r="T686" s="113"/>
      <c r="U686" s="201"/>
      <c r="V686" s="113"/>
      <c r="W686" s="113"/>
      <c r="X686" s="113"/>
      <c r="Y686" s="113"/>
      <c r="Z686" s="113"/>
      <c r="AA686" s="113"/>
      <c r="AB686" s="113"/>
      <c r="AC686" s="201"/>
      <c r="AD686" s="113"/>
      <c r="AE686" s="113"/>
      <c r="AF686" s="113"/>
      <c r="AG686" s="113"/>
    </row>
    <row r="687" spans="2:33" x14ac:dyDescent="0.2">
      <c r="B687" s="200"/>
      <c r="C687" s="200"/>
      <c r="D687" s="200"/>
      <c r="E687" s="201"/>
      <c r="F687" s="113"/>
      <c r="G687" s="113"/>
      <c r="H687" s="113"/>
      <c r="I687" s="203"/>
      <c r="J687" s="203"/>
      <c r="K687" s="203"/>
      <c r="L687" s="204"/>
      <c r="M687" s="201"/>
      <c r="N687" s="201"/>
      <c r="O687" s="201"/>
      <c r="P687" s="201"/>
      <c r="Q687" s="113"/>
      <c r="R687" s="113"/>
      <c r="S687" s="113"/>
      <c r="T687" s="113"/>
      <c r="U687" s="201"/>
      <c r="V687" s="113"/>
      <c r="W687" s="113"/>
      <c r="X687" s="113"/>
      <c r="Y687" s="113"/>
      <c r="Z687" s="113"/>
      <c r="AA687" s="113"/>
      <c r="AB687" s="113"/>
      <c r="AC687" s="201"/>
      <c r="AD687" s="113"/>
      <c r="AE687" s="113"/>
      <c r="AF687" s="113"/>
      <c r="AG687" s="113"/>
    </row>
    <row r="688" spans="2:33" x14ac:dyDescent="0.2">
      <c r="B688" s="200"/>
      <c r="C688" s="200"/>
      <c r="D688" s="200"/>
      <c r="E688" s="201"/>
      <c r="F688" s="113"/>
      <c r="G688" s="113"/>
      <c r="H688" s="113"/>
      <c r="I688" s="203"/>
      <c r="J688" s="203"/>
      <c r="K688" s="203"/>
      <c r="L688" s="204"/>
      <c r="M688" s="201"/>
      <c r="N688" s="201"/>
      <c r="O688" s="201"/>
      <c r="P688" s="201"/>
      <c r="Q688" s="113"/>
      <c r="R688" s="113"/>
      <c r="S688" s="113"/>
      <c r="T688" s="113"/>
      <c r="U688" s="201"/>
      <c r="V688" s="113"/>
      <c r="W688" s="113"/>
      <c r="X688" s="113"/>
      <c r="Y688" s="113"/>
      <c r="Z688" s="113"/>
      <c r="AA688" s="113"/>
      <c r="AB688" s="113"/>
      <c r="AC688" s="201"/>
      <c r="AD688" s="113"/>
      <c r="AE688" s="113"/>
      <c r="AF688" s="113"/>
      <c r="AG688" s="113"/>
    </row>
    <row r="689" spans="2:33" x14ac:dyDescent="0.2">
      <c r="B689" s="200"/>
      <c r="C689" s="200"/>
      <c r="D689" s="200"/>
      <c r="E689" s="201"/>
      <c r="F689" s="113"/>
      <c r="G689" s="113"/>
      <c r="H689" s="113"/>
      <c r="I689" s="203"/>
      <c r="J689" s="203"/>
      <c r="K689" s="203"/>
      <c r="L689" s="204"/>
      <c r="M689" s="201"/>
      <c r="N689" s="201"/>
      <c r="O689" s="201"/>
      <c r="P689" s="201"/>
      <c r="Q689" s="113"/>
      <c r="R689" s="113"/>
      <c r="S689" s="113"/>
      <c r="T689" s="113"/>
      <c r="U689" s="201"/>
      <c r="V689" s="113"/>
      <c r="W689" s="113"/>
      <c r="X689" s="113"/>
      <c r="Y689" s="113"/>
      <c r="Z689" s="113"/>
      <c r="AA689" s="113"/>
      <c r="AB689" s="113"/>
      <c r="AC689" s="201"/>
      <c r="AD689" s="113"/>
      <c r="AE689" s="113"/>
      <c r="AF689" s="113"/>
      <c r="AG689" s="113"/>
    </row>
    <row r="690" spans="2:33" x14ac:dyDescent="0.2">
      <c r="B690" s="200"/>
      <c r="C690" s="200"/>
      <c r="D690" s="200"/>
      <c r="E690" s="201"/>
      <c r="F690" s="113"/>
      <c r="G690" s="113"/>
      <c r="H690" s="113"/>
      <c r="I690" s="203"/>
      <c r="J690" s="203"/>
      <c r="K690" s="203"/>
      <c r="L690" s="204"/>
      <c r="M690" s="201"/>
      <c r="N690" s="201"/>
      <c r="O690" s="201"/>
      <c r="P690" s="201"/>
      <c r="Q690" s="113"/>
      <c r="R690" s="113"/>
      <c r="S690" s="113"/>
      <c r="T690" s="113"/>
      <c r="U690" s="201"/>
      <c r="V690" s="113"/>
      <c r="W690" s="113"/>
      <c r="X690" s="113"/>
      <c r="Y690" s="113"/>
      <c r="Z690" s="113"/>
      <c r="AA690" s="113"/>
      <c r="AB690" s="113"/>
      <c r="AC690" s="201"/>
      <c r="AD690" s="113"/>
      <c r="AE690" s="113"/>
      <c r="AF690" s="113"/>
      <c r="AG690" s="113"/>
    </row>
    <row r="691" spans="2:33" x14ac:dyDescent="0.2">
      <c r="B691" s="200"/>
      <c r="C691" s="200"/>
      <c r="D691" s="200"/>
      <c r="E691" s="201"/>
      <c r="F691" s="113"/>
      <c r="G691" s="113"/>
      <c r="H691" s="113"/>
      <c r="I691" s="203"/>
      <c r="J691" s="203"/>
      <c r="K691" s="203"/>
      <c r="L691" s="204"/>
      <c r="M691" s="201"/>
      <c r="N691" s="201"/>
      <c r="O691" s="201"/>
      <c r="P691" s="201"/>
      <c r="Q691" s="113"/>
      <c r="R691" s="113"/>
      <c r="S691" s="113"/>
      <c r="T691" s="113"/>
      <c r="U691" s="201"/>
      <c r="V691" s="113"/>
      <c r="W691" s="113"/>
      <c r="X691" s="113"/>
      <c r="Y691" s="113"/>
      <c r="Z691" s="113"/>
      <c r="AA691" s="113"/>
      <c r="AB691" s="113"/>
      <c r="AC691" s="201"/>
      <c r="AD691" s="113"/>
      <c r="AE691" s="113"/>
      <c r="AF691" s="113"/>
      <c r="AG691" s="113"/>
    </row>
    <row r="692" spans="2:33" x14ac:dyDescent="0.2">
      <c r="B692" s="200"/>
      <c r="C692" s="200"/>
      <c r="D692" s="200"/>
      <c r="E692" s="201"/>
      <c r="F692" s="113"/>
      <c r="G692" s="113"/>
      <c r="H692" s="113"/>
      <c r="I692" s="203"/>
      <c r="J692" s="203"/>
      <c r="K692" s="203"/>
      <c r="L692" s="204"/>
      <c r="M692" s="201"/>
      <c r="N692" s="201"/>
      <c r="O692" s="201"/>
      <c r="P692" s="201"/>
      <c r="Q692" s="113"/>
      <c r="R692" s="113"/>
      <c r="S692" s="113"/>
      <c r="T692" s="113"/>
      <c r="U692" s="201"/>
      <c r="V692" s="113"/>
      <c r="W692" s="113"/>
      <c r="X692" s="113"/>
      <c r="Y692" s="113"/>
      <c r="Z692" s="113"/>
      <c r="AA692" s="113"/>
      <c r="AB692" s="113"/>
      <c r="AC692" s="201"/>
      <c r="AD692" s="113"/>
      <c r="AE692" s="113"/>
      <c r="AF692" s="113"/>
      <c r="AG692" s="113"/>
    </row>
    <row r="693" spans="2:33" x14ac:dyDescent="0.2">
      <c r="B693" s="200"/>
      <c r="C693" s="200"/>
      <c r="D693" s="200"/>
      <c r="E693" s="201"/>
      <c r="F693" s="113"/>
      <c r="G693" s="113"/>
      <c r="H693" s="113"/>
      <c r="I693" s="203"/>
      <c r="J693" s="203"/>
      <c r="K693" s="203"/>
      <c r="L693" s="204"/>
      <c r="M693" s="201"/>
      <c r="N693" s="201"/>
      <c r="O693" s="201"/>
      <c r="P693" s="201"/>
      <c r="Q693" s="113"/>
      <c r="R693" s="113"/>
      <c r="S693" s="113"/>
      <c r="T693" s="113"/>
      <c r="U693" s="201"/>
      <c r="V693" s="113"/>
      <c r="W693" s="113"/>
      <c r="X693" s="113"/>
      <c r="Y693" s="113"/>
      <c r="Z693" s="113"/>
      <c r="AA693" s="113"/>
      <c r="AB693" s="113"/>
      <c r="AC693" s="201"/>
      <c r="AD693" s="113"/>
      <c r="AE693" s="113"/>
      <c r="AF693" s="113"/>
      <c r="AG693" s="113"/>
    </row>
    <row r="694" spans="2:33" x14ac:dyDescent="0.2">
      <c r="B694" s="200"/>
      <c r="C694" s="200"/>
      <c r="D694" s="200"/>
      <c r="E694" s="201"/>
      <c r="F694" s="113"/>
      <c r="G694" s="113"/>
      <c r="H694" s="113"/>
      <c r="I694" s="203"/>
      <c r="J694" s="203"/>
      <c r="K694" s="203"/>
      <c r="L694" s="204"/>
      <c r="M694" s="201"/>
      <c r="N694" s="201"/>
      <c r="O694" s="201"/>
      <c r="P694" s="201"/>
      <c r="Q694" s="113"/>
      <c r="R694" s="113"/>
      <c r="S694" s="113"/>
      <c r="T694" s="113"/>
      <c r="U694" s="201"/>
      <c r="V694" s="113"/>
      <c r="W694" s="113"/>
      <c r="X694" s="113"/>
      <c r="Y694" s="113"/>
      <c r="Z694" s="113"/>
      <c r="AA694" s="113"/>
      <c r="AB694" s="113"/>
      <c r="AC694" s="201"/>
      <c r="AD694" s="113"/>
      <c r="AE694" s="113"/>
      <c r="AF694" s="113"/>
      <c r="AG694" s="113"/>
    </row>
    <row r="695" spans="2:33" x14ac:dyDescent="0.2">
      <c r="B695" s="200"/>
      <c r="C695" s="200"/>
      <c r="D695" s="200"/>
      <c r="E695" s="201"/>
      <c r="F695" s="113"/>
      <c r="G695" s="113"/>
      <c r="H695" s="113"/>
      <c r="I695" s="203"/>
      <c r="J695" s="203"/>
      <c r="K695" s="203"/>
      <c r="L695" s="204"/>
      <c r="M695" s="201"/>
      <c r="N695" s="201"/>
      <c r="O695" s="201"/>
      <c r="P695" s="201"/>
      <c r="Q695" s="113"/>
      <c r="R695" s="113"/>
      <c r="S695" s="113"/>
      <c r="T695" s="113"/>
      <c r="U695" s="201"/>
      <c r="V695" s="113"/>
      <c r="W695" s="113"/>
      <c r="X695" s="113"/>
      <c r="Y695" s="113"/>
      <c r="Z695" s="113"/>
      <c r="AA695" s="113"/>
      <c r="AB695" s="113"/>
      <c r="AC695" s="201"/>
      <c r="AD695" s="113"/>
      <c r="AE695" s="113"/>
      <c r="AF695" s="113"/>
      <c r="AG695" s="113"/>
    </row>
    <row r="696" spans="2:33" x14ac:dyDescent="0.2">
      <c r="B696" s="200"/>
      <c r="C696" s="200"/>
      <c r="D696" s="200"/>
      <c r="E696" s="201"/>
      <c r="F696" s="113"/>
      <c r="G696" s="113"/>
      <c r="H696" s="113"/>
      <c r="I696" s="203"/>
      <c r="J696" s="203"/>
      <c r="K696" s="203"/>
      <c r="L696" s="204"/>
      <c r="M696" s="201"/>
      <c r="N696" s="201"/>
      <c r="O696" s="201"/>
      <c r="P696" s="201"/>
      <c r="Q696" s="113"/>
      <c r="R696" s="113"/>
      <c r="S696" s="113"/>
      <c r="T696" s="113"/>
      <c r="U696" s="201"/>
      <c r="V696" s="113"/>
      <c r="W696" s="113"/>
      <c r="X696" s="113"/>
      <c r="Y696" s="113"/>
      <c r="Z696" s="113"/>
      <c r="AA696" s="113"/>
      <c r="AB696" s="113"/>
      <c r="AC696" s="201"/>
      <c r="AD696" s="113"/>
      <c r="AE696" s="113"/>
      <c r="AF696" s="113"/>
      <c r="AG696" s="113"/>
    </row>
    <row r="697" spans="2:33" x14ac:dyDescent="0.2">
      <c r="B697" s="200"/>
      <c r="C697" s="200"/>
      <c r="D697" s="200"/>
      <c r="E697" s="201"/>
      <c r="F697" s="113"/>
      <c r="G697" s="113"/>
      <c r="H697" s="113"/>
      <c r="I697" s="203"/>
      <c r="J697" s="203"/>
      <c r="K697" s="203"/>
      <c r="L697" s="204"/>
      <c r="M697" s="201"/>
      <c r="N697" s="201"/>
      <c r="O697" s="201"/>
      <c r="P697" s="201"/>
      <c r="Q697" s="113"/>
      <c r="R697" s="113"/>
      <c r="S697" s="113"/>
      <c r="T697" s="113"/>
      <c r="U697" s="201"/>
      <c r="V697" s="113"/>
      <c r="W697" s="113"/>
      <c r="X697" s="113"/>
      <c r="Y697" s="113"/>
      <c r="Z697" s="113"/>
      <c r="AA697" s="113"/>
      <c r="AB697" s="113"/>
      <c r="AC697" s="201"/>
      <c r="AD697" s="113"/>
      <c r="AE697" s="113"/>
      <c r="AF697" s="113"/>
      <c r="AG697" s="113"/>
    </row>
    <row r="698" spans="2:33" x14ac:dyDescent="0.2">
      <c r="B698" s="200"/>
      <c r="C698" s="200"/>
      <c r="D698" s="200"/>
      <c r="E698" s="201"/>
      <c r="F698" s="113"/>
      <c r="G698" s="113"/>
      <c r="H698" s="113"/>
      <c r="I698" s="203"/>
      <c r="J698" s="203"/>
      <c r="K698" s="203"/>
      <c r="L698" s="204"/>
      <c r="M698" s="201"/>
      <c r="N698" s="201"/>
      <c r="O698" s="201"/>
      <c r="P698" s="201"/>
      <c r="Q698" s="113"/>
      <c r="R698" s="113"/>
      <c r="S698" s="113"/>
      <c r="T698" s="113"/>
      <c r="U698" s="201"/>
      <c r="V698" s="113"/>
      <c r="W698" s="113"/>
      <c r="X698" s="113"/>
      <c r="Y698" s="113"/>
      <c r="Z698" s="113"/>
      <c r="AA698" s="113"/>
      <c r="AB698" s="113"/>
      <c r="AC698" s="201"/>
      <c r="AD698" s="113"/>
      <c r="AE698" s="113"/>
      <c r="AF698" s="113"/>
      <c r="AG698" s="113"/>
    </row>
    <row r="699" spans="2:33" x14ac:dyDescent="0.2">
      <c r="B699" s="200"/>
      <c r="C699" s="200"/>
      <c r="D699" s="200"/>
      <c r="E699" s="201"/>
      <c r="F699" s="113"/>
      <c r="G699" s="113"/>
      <c r="H699" s="113"/>
      <c r="I699" s="203"/>
      <c r="J699" s="203"/>
      <c r="K699" s="203"/>
      <c r="L699" s="204"/>
      <c r="M699" s="201"/>
      <c r="N699" s="201"/>
      <c r="O699" s="201"/>
      <c r="P699" s="201"/>
      <c r="Q699" s="113"/>
      <c r="R699" s="113"/>
      <c r="S699" s="113"/>
      <c r="T699" s="113"/>
      <c r="U699" s="201"/>
      <c r="V699" s="113"/>
      <c r="W699" s="113"/>
      <c r="X699" s="113"/>
      <c r="Y699" s="113"/>
      <c r="Z699" s="113"/>
      <c r="AA699" s="113"/>
      <c r="AB699" s="113"/>
      <c r="AC699" s="201"/>
      <c r="AD699" s="113"/>
      <c r="AE699" s="113"/>
      <c r="AF699" s="113"/>
      <c r="AG699" s="113"/>
    </row>
    <row r="700" spans="2:33" x14ac:dyDescent="0.2">
      <c r="B700" s="200"/>
      <c r="C700" s="200"/>
      <c r="D700" s="200"/>
      <c r="E700" s="201"/>
      <c r="F700" s="113"/>
      <c r="G700" s="113"/>
      <c r="H700" s="113"/>
      <c r="I700" s="203"/>
      <c r="J700" s="203"/>
      <c r="K700" s="203"/>
      <c r="L700" s="204"/>
      <c r="M700" s="201"/>
      <c r="N700" s="201"/>
      <c r="O700" s="201"/>
      <c r="P700" s="201"/>
      <c r="Q700" s="113"/>
      <c r="R700" s="113"/>
      <c r="S700" s="113"/>
      <c r="T700" s="113"/>
      <c r="U700" s="201"/>
      <c r="V700" s="113"/>
      <c r="W700" s="113"/>
      <c r="X700" s="113"/>
      <c r="Y700" s="113"/>
      <c r="Z700" s="113"/>
      <c r="AA700" s="113"/>
      <c r="AB700" s="113"/>
      <c r="AC700" s="201"/>
      <c r="AD700" s="113"/>
      <c r="AE700" s="113"/>
      <c r="AF700" s="113"/>
      <c r="AG700" s="113"/>
    </row>
    <row r="701" spans="2:33" x14ac:dyDescent="0.2">
      <c r="B701" s="200"/>
      <c r="C701" s="200"/>
      <c r="D701" s="200"/>
      <c r="E701" s="201"/>
      <c r="F701" s="113"/>
      <c r="G701" s="113"/>
      <c r="H701" s="113"/>
      <c r="I701" s="203"/>
      <c r="J701" s="203"/>
      <c r="K701" s="203"/>
      <c r="L701" s="204"/>
      <c r="M701" s="201"/>
      <c r="N701" s="201"/>
      <c r="O701" s="201"/>
      <c r="P701" s="201"/>
      <c r="Q701" s="113"/>
      <c r="R701" s="113"/>
      <c r="S701" s="113"/>
      <c r="T701" s="113"/>
      <c r="U701" s="201"/>
      <c r="V701" s="113"/>
      <c r="W701" s="113"/>
      <c r="X701" s="113"/>
      <c r="Y701" s="113"/>
      <c r="Z701" s="113"/>
      <c r="AA701" s="113"/>
      <c r="AB701" s="113"/>
      <c r="AC701" s="201"/>
      <c r="AD701" s="113"/>
      <c r="AE701" s="113"/>
      <c r="AF701" s="113"/>
      <c r="AG701" s="113"/>
    </row>
    <row r="702" spans="2:33" x14ac:dyDescent="0.2">
      <c r="B702" s="200"/>
      <c r="C702" s="200"/>
      <c r="D702" s="200"/>
      <c r="E702" s="201"/>
      <c r="F702" s="113"/>
      <c r="G702" s="113"/>
      <c r="H702" s="113"/>
      <c r="I702" s="203"/>
      <c r="J702" s="203"/>
      <c r="K702" s="203"/>
      <c r="L702" s="204"/>
      <c r="M702" s="201"/>
      <c r="N702" s="201"/>
      <c r="O702" s="201"/>
      <c r="P702" s="201"/>
      <c r="Q702" s="113"/>
      <c r="R702" s="113"/>
      <c r="S702" s="113"/>
      <c r="T702" s="113"/>
      <c r="U702" s="201"/>
      <c r="V702" s="113"/>
      <c r="W702" s="113"/>
      <c r="X702" s="113"/>
      <c r="Y702" s="113"/>
      <c r="Z702" s="113"/>
      <c r="AA702" s="113"/>
      <c r="AB702" s="113"/>
      <c r="AC702" s="201"/>
      <c r="AD702" s="113"/>
      <c r="AE702" s="113"/>
      <c r="AF702" s="113"/>
      <c r="AG702" s="113"/>
    </row>
    <row r="703" spans="2:33" x14ac:dyDescent="0.2">
      <c r="B703" s="200"/>
      <c r="C703" s="200"/>
      <c r="D703" s="200"/>
      <c r="E703" s="201"/>
      <c r="F703" s="113"/>
      <c r="G703" s="113"/>
      <c r="H703" s="113"/>
      <c r="I703" s="203"/>
      <c r="J703" s="203"/>
      <c r="K703" s="203"/>
      <c r="L703" s="204"/>
      <c r="M703" s="201"/>
      <c r="N703" s="201"/>
      <c r="O703" s="201"/>
      <c r="P703" s="201"/>
      <c r="Q703" s="113"/>
      <c r="R703" s="113"/>
      <c r="S703" s="113"/>
      <c r="T703" s="113"/>
      <c r="U703" s="201"/>
      <c r="V703" s="113"/>
      <c r="W703" s="113"/>
      <c r="X703" s="113"/>
      <c r="Y703" s="113"/>
      <c r="Z703" s="113"/>
      <c r="AA703" s="113"/>
      <c r="AB703" s="113"/>
      <c r="AC703" s="201"/>
      <c r="AD703" s="113"/>
      <c r="AE703" s="113"/>
      <c r="AF703" s="113"/>
      <c r="AG703" s="113"/>
    </row>
    <row r="704" spans="2:33" x14ac:dyDescent="0.2">
      <c r="B704" s="200"/>
      <c r="C704" s="200"/>
      <c r="D704" s="200"/>
      <c r="E704" s="201"/>
      <c r="F704" s="113"/>
      <c r="G704" s="113"/>
      <c r="H704" s="113"/>
      <c r="I704" s="203"/>
      <c r="J704" s="203"/>
      <c r="K704" s="203"/>
      <c r="L704" s="204"/>
      <c r="M704" s="201"/>
      <c r="N704" s="201"/>
      <c r="O704" s="201"/>
      <c r="P704" s="201"/>
      <c r="Q704" s="113"/>
      <c r="R704" s="113"/>
      <c r="S704" s="113"/>
      <c r="T704" s="113"/>
      <c r="U704" s="201"/>
      <c r="V704" s="113"/>
      <c r="W704" s="113"/>
      <c r="X704" s="113"/>
      <c r="Y704" s="113"/>
      <c r="Z704" s="113"/>
      <c r="AA704" s="113"/>
      <c r="AB704" s="113"/>
      <c r="AC704" s="201"/>
      <c r="AD704" s="113"/>
      <c r="AE704" s="113"/>
      <c r="AF704" s="113"/>
      <c r="AG704" s="113"/>
    </row>
    <row r="705" spans="2:33" x14ac:dyDescent="0.2">
      <c r="B705" s="200"/>
      <c r="C705" s="200"/>
      <c r="D705" s="200"/>
      <c r="E705" s="201"/>
      <c r="F705" s="113"/>
      <c r="G705" s="113"/>
      <c r="H705" s="113"/>
      <c r="I705" s="203"/>
      <c r="J705" s="203"/>
      <c r="K705" s="203"/>
      <c r="L705" s="204"/>
      <c r="M705" s="201"/>
      <c r="N705" s="201"/>
      <c r="O705" s="201"/>
      <c r="P705" s="201"/>
      <c r="Q705" s="113"/>
      <c r="R705" s="113"/>
      <c r="S705" s="113"/>
      <c r="T705" s="113"/>
      <c r="U705" s="201"/>
      <c r="V705" s="113"/>
      <c r="W705" s="113"/>
      <c r="X705" s="113"/>
      <c r="Y705" s="113"/>
      <c r="Z705" s="113"/>
      <c r="AA705" s="113"/>
      <c r="AB705" s="113"/>
      <c r="AC705" s="201"/>
      <c r="AD705" s="113"/>
      <c r="AE705" s="113"/>
      <c r="AF705" s="113"/>
      <c r="AG705" s="113"/>
    </row>
    <row r="706" spans="2:33" x14ac:dyDescent="0.2">
      <c r="B706" s="200"/>
      <c r="C706" s="200"/>
      <c r="D706" s="200"/>
      <c r="E706" s="201"/>
      <c r="F706" s="113"/>
      <c r="G706" s="113"/>
      <c r="H706" s="113"/>
      <c r="I706" s="203"/>
      <c r="J706" s="203"/>
      <c r="K706" s="203"/>
      <c r="L706" s="204"/>
      <c r="M706" s="201"/>
      <c r="N706" s="201"/>
      <c r="O706" s="201"/>
      <c r="P706" s="201"/>
      <c r="Q706" s="113"/>
      <c r="R706" s="113"/>
      <c r="S706" s="113"/>
      <c r="T706" s="113"/>
      <c r="U706" s="201"/>
      <c r="V706" s="113"/>
      <c r="W706" s="113"/>
      <c r="X706" s="113"/>
      <c r="Y706" s="113"/>
      <c r="Z706" s="113"/>
      <c r="AA706" s="113"/>
      <c r="AB706" s="113"/>
      <c r="AC706" s="201"/>
      <c r="AD706" s="113"/>
      <c r="AE706" s="113"/>
      <c r="AF706" s="113"/>
      <c r="AG706" s="113"/>
    </row>
    <row r="707" spans="2:33" x14ac:dyDescent="0.2">
      <c r="B707" s="200"/>
      <c r="C707" s="200"/>
      <c r="D707" s="200"/>
      <c r="E707" s="201"/>
      <c r="F707" s="113"/>
      <c r="G707" s="113"/>
      <c r="H707" s="113"/>
      <c r="I707" s="203"/>
      <c r="J707" s="203"/>
      <c r="K707" s="203"/>
      <c r="L707" s="204"/>
      <c r="M707" s="201"/>
      <c r="N707" s="201"/>
      <c r="O707" s="201"/>
      <c r="P707" s="201"/>
      <c r="Q707" s="113"/>
      <c r="R707" s="113"/>
      <c r="S707" s="113"/>
      <c r="T707" s="113"/>
      <c r="U707" s="201"/>
      <c r="V707" s="113"/>
      <c r="W707" s="113"/>
      <c r="X707" s="113"/>
      <c r="Y707" s="113"/>
      <c r="Z707" s="113"/>
      <c r="AA707" s="113"/>
      <c r="AB707" s="113"/>
      <c r="AC707" s="201"/>
      <c r="AD707" s="113"/>
      <c r="AE707" s="113"/>
      <c r="AF707" s="113"/>
      <c r="AG707" s="113"/>
    </row>
    <row r="708" spans="2:33" x14ac:dyDescent="0.2">
      <c r="B708" s="200"/>
      <c r="C708" s="200"/>
      <c r="D708" s="200"/>
      <c r="E708" s="201"/>
      <c r="F708" s="113"/>
      <c r="G708" s="113"/>
      <c r="H708" s="113"/>
      <c r="I708" s="203"/>
      <c r="J708" s="203"/>
      <c r="K708" s="203"/>
      <c r="L708" s="204"/>
      <c r="M708" s="201"/>
      <c r="N708" s="201"/>
      <c r="O708" s="201"/>
      <c r="P708" s="201"/>
      <c r="Q708" s="113"/>
      <c r="R708" s="113"/>
      <c r="S708" s="113"/>
      <c r="T708" s="113"/>
      <c r="U708" s="201"/>
      <c r="V708" s="113"/>
      <c r="W708" s="113"/>
      <c r="X708" s="113"/>
      <c r="Y708" s="113"/>
      <c r="Z708" s="113"/>
      <c r="AA708" s="113"/>
      <c r="AB708" s="113"/>
      <c r="AC708" s="201"/>
      <c r="AD708" s="113"/>
      <c r="AE708" s="113"/>
      <c r="AF708" s="113"/>
      <c r="AG708" s="113"/>
    </row>
    <row r="709" spans="2:33" x14ac:dyDescent="0.2">
      <c r="B709" s="200"/>
      <c r="C709" s="200"/>
      <c r="D709" s="200"/>
      <c r="E709" s="201"/>
      <c r="F709" s="113"/>
      <c r="G709" s="113"/>
      <c r="H709" s="113"/>
      <c r="I709" s="203"/>
      <c r="J709" s="203"/>
      <c r="K709" s="203"/>
      <c r="L709" s="204"/>
      <c r="M709" s="201"/>
      <c r="N709" s="201"/>
      <c r="O709" s="201"/>
      <c r="P709" s="201"/>
      <c r="Q709" s="113"/>
      <c r="R709" s="113"/>
      <c r="S709" s="113"/>
      <c r="T709" s="113"/>
      <c r="U709" s="201"/>
      <c r="V709" s="113"/>
      <c r="W709" s="113"/>
      <c r="X709" s="113"/>
      <c r="Y709" s="113"/>
      <c r="Z709" s="113"/>
      <c r="AA709" s="113"/>
      <c r="AB709" s="113"/>
      <c r="AC709" s="201"/>
      <c r="AD709" s="113"/>
      <c r="AE709" s="113"/>
      <c r="AF709" s="113"/>
      <c r="AG709" s="113"/>
    </row>
    <row r="710" spans="2:33" x14ac:dyDescent="0.2">
      <c r="B710" s="200"/>
      <c r="C710" s="200"/>
      <c r="D710" s="200"/>
      <c r="E710" s="201"/>
      <c r="F710" s="113"/>
      <c r="G710" s="113"/>
      <c r="H710" s="113"/>
      <c r="I710" s="203"/>
      <c r="J710" s="203"/>
      <c r="K710" s="203"/>
      <c r="L710" s="204"/>
      <c r="M710" s="201"/>
      <c r="N710" s="201"/>
      <c r="O710" s="201"/>
      <c r="P710" s="201"/>
      <c r="Q710" s="113"/>
      <c r="R710" s="113"/>
      <c r="S710" s="113"/>
      <c r="T710" s="113"/>
      <c r="U710" s="201"/>
      <c r="V710" s="113"/>
      <c r="W710" s="113"/>
      <c r="X710" s="113"/>
      <c r="Y710" s="113"/>
      <c r="Z710" s="113"/>
      <c r="AA710" s="113"/>
      <c r="AB710" s="113"/>
      <c r="AC710" s="201"/>
      <c r="AD710" s="113"/>
      <c r="AE710" s="113"/>
      <c r="AF710" s="113"/>
      <c r="AG710" s="113"/>
    </row>
    <row r="711" spans="2:33" x14ac:dyDescent="0.2">
      <c r="B711" s="200"/>
      <c r="C711" s="200"/>
      <c r="D711" s="200"/>
      <c r="E711" s="201"/>
      <c r="F711" s="113"/>
      <c r="G711" s="113"/>
      <c r="H711" s="113"/>
      <c r="I711" s="203"/>
      <c r="J711" s="203"/>
      <c r="K711" s="203"/>
      <c r="L711" s="204"/>
      <c r="M711" s="201"/>
      <c r="N711" s="201"/>
      <c r="O711" s="201"/>
      <c r="P711" s="201"/>
      <c r="Q711" s="113"/>
      <c r="R711" s="113"/>
      <c r="S711" s="113"/>
      <c r="T711" s="113"/>
      <c r="U711" s="201"/>
      <c r="V711" s="113"/>
      <c r="W711" s="113"/>
      <c r="X711" s="113"/>
      <c r="Y711" s="113"/>
      <c r="Z711" s="113"/>
      <c r="AA711" s="113"/>
      <c r="AB711" s="113"/>
      <c r="AC711" s="201"/>
      <c r="AD711" s="113"/>
      <c r="AE711" s="113"/>
      <c r="AF711" s="113"/>
      <c r="AG711" s="113"/>
    </row>
    <row r="712" spans="2:33" x14ac:dyDescent="0.2">
      <c r="B712" s="200"/>
      <c r="C712" s="200"/>
      <c r="D712" s="200"/>
      <c r="E712" s="201"/>
      <c r="F712" s="113"/>
      <c r="G712" s="113"/>
      <c r="H712" s="113"/>
      <c r="I712" s="203"/>
      <c r="J712" s="203"/>
      <c r="K712" s="203"/>
      <c r="L712" s="204"/>
      <c r="M712" s="201"/>
      <c r="N712" s="201"/>
      <c r="O712" s="201"/>
      <c r="P712" s="201"/>
      <c r="Q712" s="113"/>
      <c r="R712" s="113"/>
      <c r="S712" s="113"/>
      <c r="T712" s="113"/>
      <c r="U712" s="201"/>
      <c r="V712" s="113"/>
      <c r="W712" s="113"/>
      <c r="X712" s="113"/>
      <c r="Y712" s="113"/>
      <c r="Z712" s="113"/>
      <c r="AA712" s="113"/>
      <c r="AB712" s="113"/>
      <c r="AC712" s="201"/>
      <c r="AD712" s="113"/>
      <c r="AE712" s="113"/>
      <c r="AF712" s="113"/>
      <c r="AG712" s="113"/>
    </row>
    <row r="713" spans="2:33" x14ac:dyDescent="0.2">
      <c r="B713" s="200"/>
      <c r="C713" s="200"/>
      <c r="D713" s="200"/>
      <c r="E713" s="201"/>
      <c r="F713" s="113"/>
      <c r="G713" s="113"/>
      <c r="H713" s="113"/>
      <c r="I713" s="203"/>
      <c r="J713" s="203"/>
      <c r="K713" s="203"/>
      <c r="L713" s="204"/>
      <c r="M713" s="201"/>
      <c r="N713" s="201"/>
      <c r="O713" s="201"/>
      <c r="P713" s="201"/>
      <c r="Q713" s="113"/>
      <c r="R713" s="113"/>
      <c r="S713" s="113"/>
      <c r="T713" s="113"/>
      <c r="U713" s="201"/>
      <c r="V713" s="113"/>
      <c r="W713" s="113"/>
      <c r="X713" s="113"/>
      <c r="Y713" s="113"/>
      <c r="Z713" s="113"/>
      <c r="AA713" s="113"/>
      <c r="AB713" s="113"/>
      <c r="AC713" s="201"/>
      <c r="AD713" s="113"/>
      <c r="AE713" s="113"/>
      <c r="AF713" s="113"/>
      <c r="AG713" s="113"/>
    </row>
    <row r="714" spans="2:33" x14ac:dyDescent="0.2">
      <c r="B714" s="200"/>
      <c r="C714" s="200"/>
      <c r="D714" s="200"/>
      <c r="E714" s="201"/>
      <c r="F714" s="113"/>
      <c r="G714" s="113"/>
      <c r="H714" s="113"/>
      <c r="I714" s="203"/>
      <c r="J714" s="203"/>
      <c r="K714" s="203"/>
      <c r="L714" s="204"/>
      <c r="M714" s="201"/>
      <c r="N714" s="201"/>
      <c r="O714" s="201"/>
      <c r="P714" s="201"/>
      <c r="Q714" s="113"/>
      <c r="R714" s="113"/>
      <c r="S714" s="113"/>
      <c r="T714" s="113"/>
      <c r="U714" s="201"/>
      <c r="V714" s="113"/>
      <c r="W714" s="113"/>
      <c r="X714" s="113"/>
      <c r="Y714" s="113"/>
      <c r="Z714" s="113"/>
      <c r="AA714" s="113"/>
      <c r="AB714" s="113"/>
      <c r="AC714" s="201"/>
      <c r="AD714" s="113"/>
      <c r="AE714" s="113"/>
      <c r="AF714" s="113"/>
      <c r="AG714" s="113"/>
    </row>
    <row r="715" spans="2:33" x14ac:dyDescent="0.2">
      <c r="B715" s="200"/>
      <c r="C715" s="200"/>
      <c r="D715" s="200"/>
      <c r="E715" s="201"/>
      <c r="F715" s="113"/>
      <c r="G715" s="113"/>
      <c r="H715" s="113"/>
      <c r="I715" s="203"/>
      <c r="J715" s="203"/>
      <c r="K715" s="203"/>
      <c r="L715" s="204"/>
      <c r="M715" s="201"/>
      <c r="N715" s="201"/>
      <c r="O715" s="201"/>
      <c r="P715" s="201"/>
      <c r="Q715" s="113"/>
      <c r="R715" s="113"/>
      <c r="S715" s="113"/>
      <c r="T715" s="113"/>
      <c r="U715" s="201"/>
      <c r="V715" s="113"/>
      <c r="W715" s="113"/>
      <c r="X715" s="113"/>
      <c r="Y715" s="113"/>
      <c r="Z715" s="113"/>
      <c r="AA715" s="113"/>
      <c r="AB715" s="113"/>
      <c r="AC715" s="201"/>
      <c r="AD715" s="113"/>
      <c r="AE715" s="113"/>
      <c r="AF715" s="113"/>
      <c r="AG715" s="113"/>
    </row>
    <row r="716" spans="2:33" x14ac:dyDescent="0.2">
      <c r="B716" s="200"/>
      <c r="C716" s="200"/>
      <c r="D716" s="200"/>
      <c r="E716" s="201"/>
      <c r="F716" s="113"/>
      <c r="G716" s="113"/>
      <c r="H716" s="113"/>
      <c r="I716" s="203"/>
      <c r="J716" s="203"/>
      <c r="K716" s="203"/>
      <c r="L716" s="204"/>
      <c r="M716" s="201"/>
      <c r="N716" s="201"/>
      <c r="O716" s="201"/>
      <c r="P716" s="201"/>
      <c r="Q716" s="113"/>
      <c r="R716" s="113"/>
      <c r="S716" s="113"/>
      <c r="T716" s="113"/>
      <c r="U716" s="201"/>
      <c r="V716" s="113"/>
      <c r="W716" s="113"/>
      <c r="X716" s="113"/>
      <c r="Y716" s="113"/>
      <c r="Z716" s="113"/>
      <c r="AA716" s="113"/>
      <c r="AB716" s="113"/>
      <c r="AC716" s="201"/>
      <c r="AD716" s="113"/>
      <c r="AE716" s="113"/>
      <c r="AF716" s="113"/>
      <c r="AG716" s="113"/>
    </row>
    <row r="717" spans="2:33" x14ac:dyDescent="0.2">
      <c r="B717" s="200"/>
      <c r="C717" s="200"/>
      <c r="D717" s="200"/>
      <c r="E717" s="201"/>
      <c r="F717" s="113"/>
      <c r="G717" s="113"/>
      <c r="H717" s="113"/>
      <c r="I717" s="203"/>
      <c r="J717" s="203"/>
      <c r="K717" s="203"/>
      <c r="L717" s="204"/>
      <c r="M717" s="201"/>
      <c r="N717" s="201"/>
      <c r="O717" s="201"/>
      <c r="P717" s="201"/>
      <c r="Q717" s="113"/>
      <c r="R717" s="113"/>
      <c r="S717" s="113"/>
      <c r="T717" s="113"/>
      <c r="U717" s="201"/>
      <c r="V717" s="113"/>
      <c r="W717" s="113"/>
      <c r="X717" s="113"/>
      <c r="Y717" s="113"/>
      <c r="Z717" s="113"/>
      <c r="AA717" s="113"/>
      <c r="AB717" s="113"/>
      <c r="AC717" s="201"/>
      <c r="AD717" s="113"/>
      <c r="AE717" s="113"/>
      <c r="AF717" s="113"/>
      <c r="AG717" s="113"/>
    </row>
    <row r="718" spans="2:33" x14ac:dyDescent="0.2">
      <c r="B718" s="200"/>
      <c r="C718" s="200"/>
      <c r="D718" s="200"/>
      <c r="E718" s="201"/>
      <c r="F718" s="113"/>
      <c r="G718" s="113"/>
      <c r="H718" s="113"/>
      <c r="I718" s="203"/>
      <c r="J718" s="203"/>
      <c r="K718" s="203"/>
      <c r="L718" s="204"/>
      <c r="M718" s="201"/>
      <c r="N718" s="201"/>
      <c r="O718" s="201"/>
      <c r="P718" s="201"/>
      <c r="Q718" s="113"/>
      <c r="R718" s="113"/>
      <c r="S718" s="113"/>
      <c r="T718" s="113"/>
      <c r="U718" s="201"/>
      <c r="V718" s="113"/>
      <c r="W718" s="113"/>
      <c r="X718" s="113"/>
      <c r="Y718" s="113"/>
      <c r="Z718" s="113"/>
      <c r="AA718" s="113"/>
      <c r="AB718" s="113"/>
      <c r="AC718" s="201"/>
      <c r="AD718" s="113"/>
      <c r="AE718" s="113"/>
      <c r="AF718" s="113"/>
      <c r="AG718" s="113"/>
    </row>
    <row r="719" spans="2:33" x14ac:dyDescent="0.2">
      <c r="B719" s="200"/>
      <c r="C719" s="200"/>
      <c r="D719" s="200"/>
      <c r="E719" s="201"/>
      <c r="F719" s="113"/>
      <c r="G719" s="113"/>
      <c r="H719" s="113"/>
      <c r="I719" s="203"/>
      <c r="J719" s="203"/>
      <c r="K719" s="203"/>
      <c r="L719" s="204"/>
      <c r="M719" s="201"/>
      <c r="N719" s="201"/>
      <c r="O719" s="201"/>
      <c r="P719" s="201"/>
      <c r="Q719" s="113"/>
      <c r="R719" s="113"/>
      <c r="S719" s="113"/>
      <c r="T719" s="113"/>
      <c r="U719" s="201"/>
      <c r="V719" s="113"/>
      <c r="W719" s="113"/>
      <c r="X719" s="113"/>
      <c r="Y719" s="113"/>
      <c r="Z719" s="113"/>
      <c r="AA719" s="113"/>
      <c r="AB719" s="113"/>
      <c r="AC719" s="201"/>
      <c r="AD719" s="113"/>
      <c r="AE719" s="113"/>
      <c r="AF719" s="113"/>
      <c r="AG719" s="113"/>
    </row>
    <row r="720" spans="2:33" x14ac:dyDescent="0.2">
      <c r="B720" s="200"/>
      <c r="C720" s="200"/>
      <c r="D720" s="200"/>
      <c r="E720" s="201"/>
      <c r="F720" s="113"/>
      <c r="G720" s="113"/>
      <c r="H720" s="113"/>
      <c r="I720" s="203"/>
      <c r="J720" s="203"/>
      <c r="K720" s="203"/>
      <c r="L720" s="204"/>
      <c r="M720" s="201"/>
      <c r="N720" s="201"/>
      <c r="O720" s="201"/>
      <c r="P720" s="201"/>
      <c r="Q720" s="113"/>
      <c r="R720" s="113"/>
      <c r="S720" s="113"/>
      <c r="T720" s="113"/>
      <c r="U720" s="201"/>
      <c r="V720" s="113"/>
      <c r="W720" s="113"/>
      <c r="X720" s="113"/>
      <c r="Y720" s="113"/>
      <c r="Z720" s="113"/>
      <c r="AA720" s="113"/>
      <c r="AB720" s="113"/>
      <c r="AC720" s="201"/>
      <c r="AD720" s="113"/>
      <c r="AE720" s="113"/>
      <c r="AF720" s="113"/>
      <c r="AG720" s="113"/>
    </row>
    <row r="721" spans="2:33" x14ac:dyDescent="0.2">
      <c r="B721" s="200"/>
      <c r="C721" s="200"/>
      <c r="D721" s="200"/>
      <c r="E721" s="201"/>
      <c r="F721" s="113"/>
      <c r="G721" s="113"/>
      <c r="H721" s="113"/>
      <c r="I721" s="203"/>
      <c r="J721" s="203"/>
      <c r="K721" s="203"/>
      <c r="L721" s="204"/>
      <c r="M721" s="201"/>
      <c r="N721" s="201"/>
      <c r="O721" s="201"/>
      <c r="P721" s="201"/>
      <c r="Q721" s="113"/>
      <c r="R721" s="113"/>
      <c r="S721" s="113"/>
      <c r="T721" s="113"/>
      <c r="U721" s="201"/>
      <c r="V721" s="113"/>
      <c r="W721" s="113"/>
      <c r="X721" s="113"/>
      <c r="Y721" s="113"/>
      <c r="Z721" s="113"/>
      <c r="AA721" s="113"/>
      <c r="AB721" s="113"/>
      <c r="AC721" s="201"/>
      <c r="AD721" s="113"/>
      <c r="AE721" s="113"/>
      <c r="AF721" s="113"/>
      <c r="AG721" s="113"/>
    </row>
    <row r="722" spans="2:33" x14ac:dyDescent="0.2">
      <c r="B722" s="200"/>
      <c r="C722" s="200"/>
      <c r="D722" s="200"/>
      <c r="E722" s="201"/>
      <c r="F722" s="113"/>
      <c r="G722" s="113"/>
      <c r="H722" s="113"/>
      <c r="I722" s="203"/>
      <c r="J722" s="203"/>
      <c r="K722" s="203"/>
      <c r="L722" s="204"/>
      <c r="M722" s="201"/>
      <c r="N722" s="201"/>
      <c r="O722" s="201"/>
      <c r="P722" s="201"/>
      <c r="Q722" s="113"/>
      <c r="R722" s="113"/>
      <c r="S722" s="113"/>
      <c r="T722" s="113"/>
      <c r="U722" s="201"/>
      <c r="V722" s="113"/>
      <c r="W722" s="113"/>
      <c r="X722" s="113"/>
      <c r="Y722" s="113"/>
      <c r="Z722" s="113"/>
      <c r="AA722" s="113"/>
      <c r="AB722" s="113"/>
      <c r="AC722" s="201"/>
      <c r="AD722" s="113"/>
      <c r="AE722" s="113"/>
      <c r="AF722" s="113"/>
      <c r="AG722" s="113"/>
    </row>
    <row r="723" spans="2:33" x14ac:dyDescent="0.2">
      <c r="B723" s="200"/>
      <c r="C723" s="200"/>
      <c r="D723" s="200"/>
      <c r="E723" s="201"/>
      <c r="F723" s="113"/>
      <c r="G723" s="113"/>
      <c r="H723" s="113"/>
      <c r="I723" s="203"/>
      <c r="J723" s="203"/>
      <c r="K723" s="203"/>
      <c r="L723" s="204"/>
      <c r="M723" s="201"/>
      <c r="N723" s="201"/>
      <c r="O723" s="201"/>
      <c r="P723" s="201"/>
      <c r="Q723" s="113"/>
      <c r="R723" s="113"/>
      <c r="S723" s="113"/>
      <c r="T723" s="113"/>
      <c r="U723" s="201"/>
      <c r="V723" s="113"/>
      <c r="W723" s="113"/>
      <c r="X723" s="113"/>
      <c r="Y723" s="113"/>
      <c r="Z723" s="113"/>
      <c r="AA723" s="113"/>
      <c r="AB723" s="113"/>
      <c r="AC723" s="201"/>
      <c r="AD723" s="113"/>
      <c r="AE723" s="113"/>
      <c r="AF723" s="113"/>
      <c r="AG723" s="113"/>
    </row>
    <row r="724" spans="2:33" x14ac:dyDescent="0.2">
      <c r="B724" s="200"/>
      <c r="C724" s="200"/>
      <c r="D724" s="200"/>
      <c r="E724" s="201"/>
      <c r="F724" s="113"/>
      <c r="G724" s="113"/>
      <c r="H724" s="113"/>
      <c r="I724" s="203"/>
      <c r="J724" s="203"/>
      <c r="K724" s="203"/>
      <c r="L724" s="204"/>
      <c r="M724" s="201"/>
      <c r="N724" s="201"/>
      <c r="O724" s="201"/>
      <c r="P724" s="201"/>
      <c r="Q724" s="113"/>
      <c r="R724" s="113"/>
      <c r="S724" s="113"/>
      <c r="T724" s="113"/>
      <c r="U724" s="201"/>
      <c r="V724" s="113"/>
      <c r="W724" s="113"/>
      <c r="X724" s="113"/>
      <c r="Y724" s="113"/>
      <c r="Z724" s="113"/>
      <c r="AA724" s="113"/>
      <c r="AB724" s="113"/>
      <c r="AC724" s="201"/>
      <c r="AD724" s="113"/>
      <c r="AE724" s="113"/>
      <c r="AF724" s="113"/>
      <c r="AG724" s="113"/>
    </row>
    <row r="725" spans="2:33" x14ac:dyDescent="0.2">
      <c r="B725" s="200"/>
      <c r="C725" s="200"/>
      <c r="D725" s="200"/>
      <c r="E725" s="201"/>
      <c r="F725" s="113"/>
      <c r="G725" s="113"/>
      <c r="H725" s="113"/>
      <c r="I725" s="203"/>
      <c r="J725" s="203"/>
      <c r="K725" s="203"/>
      <c r="L725" s="204"/>
      <c r="M725" s="201"/>
      <c r="N725" s="201"/>
      <c r="O725" s="201"/>
      <c r="P725" s="201"/>
      <c r="Q725" s="113"/>
      <c r="R725" s="113"/>
      <c r="S725" s="113"/>
      <c r="T725" s="113"/>
      <c r="U725" s="201"/>
      <c r="V725" s="113"/>
      <c r="W725" s="113"/>
      <c r="X725" s="113"/>
      <c r="Y725" s="113"/>
      <c r="Z725" s="113"/>
      <c r="AA725" s="113"/>
      <c r="AB725" s="113"/>
      <c r="AC725" s="201"/>
      <c r="AD725" s="113"/>
      <c r="AE725" s="113"/>
      <c r="AF725" s="113"/>
      <c r="AG725" s="113"/>
    </row>
    <row r="726" spans="2:33" x14ac:dyDescent="0.2">
      <c r="B726" s="200"/>
      <c r="C726" s="200"/>
      <c r="D726" s="200"/>
      <c r="E726" s="201"/>
      <c r="F726" s="113"/>
      <c r="G726" s="113"/>
      <c r="H726" s="113"/>
      <c r="I726" s="203"/>
      <c r="J726" s="203"/>
      <c r="K726" s="203"/>
      <c r="L726" s="204"/>
      <c r="M726" s="201"/>
      <c r="N726" s="201"/>
      <c r="O726" s="201"/>
      <c r="P726" s="201"/>
      <c r="Q726" s="113"/>
      <c r="R726" s="113"/>
      <c r="S726" s="113"/>
      <c r="T726" s="113"/>
      <c r="U726" s="201"/>
      <c r="V726" s="113"/>
      <c r="W726" s="113"/>
      <c r="X726" s="113"/>
      <c r="Y726" s="113"/>
      <c r="Z726" s="113"/>
      <c r="AA726" s="113"/>
      <c r="AB726" s="113"/>
      <c r="AC726" s="201"/>
      <c r="AD726" s="113"/>
      <c r="AE726" s="113"/>
      <c r="AF726" s="113"/>
      <c r="AG726" s="113"/>
    </row>
    <row r="727" spans="2:33" x14ac:dyDescent="0.2">
      <c r="B727" s="200"/>
      <c r="C727" s="200"/>
      <c r="D727" s="200"/>
      <c r="E727" s="201"/>
      <c r="F727" s="113"/>
      <c r="G727" s="113"/>
      <c r="H727" s="113"/>
      <c r="I727" s="203"/>
      <c r="J727" s="203"/>
      <c r="K727" s="203"/>
      <c r="L727" s="204"/>
      <c r="M727" s="201"/>
      <c r="N727" s="201"/>
      <c r="O727" s="201"/>
      <c r="P727" s="201"/>
      <c r="Q727" s="113"/>
      <c r="R727" s="113"/>
      <c r="S727" s="113"/>
      <c r="T727" s="113"/>
      <c r="U727" s="201"/>
      <c r="V727" s="113"/>
      <c r="W727" s="113"/>
      <c r="X727" s="113"/>
      <c r="Y727" s="113"/>
      <c r="Z727" s="113"/>
      <c r="AA727" s="113"/>
      <c r="AB727" s="113"/>
      <c r="AC727" s="201"/>
      <c r="AD727" s="113"/>
      <c r="AE727" s="113"/>
      <c r="AF727" s="113"/>
      <c r="AG727" s="113"/>
    </row>
    <row r="728" spans="2:33" x14ac:dyDescent="0.2">
      <c r="B728" s="200"/>
      <c r="C728" s="200"/>
      <c r="D728" s="200"/>
      <c r="E728" s="201"/>
      <c r="F728" s="113"/>
      <c r="G728" s="113"/>
      <c r="H728" s="113"/>
      <c r="I728" s="203"/>
      <c r="J728" s="203"/>
      <c r="K728" s="203"/>
      <c r="L728" s="204"/>
      <c r="M728" s="201"/>
      <c r="N728" s="201"/>
      <c r="O728" s="201"/>
      <c r="P728" s="201"/>
      <c r="Q728" s="113"/>
      <c r="R728" s="113"/>
      <c r="S728" s="113"/>
      <c r="T728" s="113"/>
      <c r="U728" s="201"/>
      <c r="V728" s="113"/>
      <c r="W728" s="113"/>
      <c r="X728" s="113"/>
      <c r="Y728" s="113"/>
      <c r="Z728" s="113"/>
      <c r="AA728" s="113"/>
      <c r="AB728" s="113"/>
      <c r="AC728" s="201"/>
      <c r="AD728" s="113"/>
      <c r="AE728" s="113"/>
      <c r="AF728" s="113"/>
      <c r="AG728" s="113"/>
    </row>
    <row r="729" spans="2:33" x14ac:dyDescent="0.2">
      <c r="B729" s="200"/>
      <c r="C729" s="200"/>
      <c r="D729" s="200"/>
      <c r="E729" s="201"/>
      <c r="F729" s="113"/>
      <c r="G729" s="113"/>
      <c r="H729" s="113"/>
      <c r="I729" s="203"/>
      <c r="J729" s="203"/>
      <c r="K729" s="203"/>
      <c r="L729" s="204"/>
      <c r="M729" s="201"/>
      <c r="N729" s="201"/>
      <c r="O729" s="201"/>
      <c r="P729" s="201"/>
      <c r="Q729" s="113"/>
      <c r="R729" s="113"/>
      <c r="S729" s="113"/>
      <c r="T729" s="113"/>
      <c r="U729" s="201"/>
      <c r="V729" s="113"/>
      <c r="W729" s="113"/>
      <c r="X729" s="113"/>
      <c r="Y729" s="113"/>
      <c r="Z729" s="113"/>
      <c r="AA729" s="113"/>
      <c r="AB729" s="113"/>
      <c r="AC729" s="201"/>
      <c r="AD729" s="113"/>
      <c r="AE729" s="113"/>
      <c r="AF729" s="113"/>
      <c r="AG729" s="113"/>
    </row>
    <row r="730" spans="2:33" x14ac:dyDescent="0.2">
      <c r="B730" s="200"/>
      <c r="C730" s="200"/>
      <c r="D730" s="200"/>
      <c r="E730" s="201"/>
      <c r="F730" s="113"/>
      <c r="G730" s="113"/>
      <c r="H730" s="113"/>
      <c r="I730" s="203"/>
      <c r="J730" s="203"/>
      <c r="K730" s="203"/>
      <c r="L730" s="204"/>
      <c r="M730" s="201"/>
      <c r="N730" s="201"/>
      <c r="O730" s="201"/>
      <c r="P730" s="201"/>
      <c r="Q730" s="113"/>
      <c r="R730" s="113"/>
      <c r="S730" s="113"/>
      <c r="T730" s="113"/>
      <c r="U730" s="201"/>
      <c r="V730" s="113"/>
      <c r="W730" s="113"/>
      <c r="X730" s="113"/>
      <c r="Y730" s="113"/>
      <c r="Z730" s="113"/>
      <c r="AA730" s="113"/>
      <c r="AB730" s="113"/>
      <c r="AC730" s="201"/>
      <c r="AD730" s="113"/>
      <c r="AE730" s="113"/>
      <c r="AF730" s="113"/>
      <c r="AG730" s="113"/>
    </row>
    <row r="731" spans="2:33" x14ac:dyDescent="0.2">
      <c r="B731" s="200"/>
      <c r="C731" s="200"/>
      <c r="D731" s="200"/>
      <c r="E731" s="201"/>
      <c r="F731" s="113"/>
      <c r="G731" s="113"/>
      <c r="H731" s="113"/>
      <c r="I731" s="203"/>
      <c r="J731" s="203"/>
      <c r="K731" s="203"/>
      <c r="L731" s="204"/>
      <c r="M731" s="201"/>
      <c r="N731" s="201"/>
      <c r="O731" s="201"/>
      <c r="P731" s="201"/>
      <c r="Q731" s="113"/>
      <c r="R731" s="113"/>
      <c r="S731" s="113"/>
      <c r="T731" s="113"/>
      <c r="U731" s="201"/>
      <c r="V731" s="113"/>
      <c r="W731" s="113"/>
      <c r="X731" s="113"/>
      <c r="Y731" s="113"/>
      <c r="Z731" s="113"/>
      <c r="AA731" s="113"/>
      <c r="AB731" s="113"/>
      <c r="AC731" s="201"/>
      <c r="AD731" s="113"/>
      <c r="AE731" s="113"/>
      <c r="AF731" s="113"/>
      <c r="AG731" s="113"/>
    </row>
    <row r="732" spans="2:33" x14ac:dyDescent="0.2">
      <c r="B732" s="200"/>
      <c r="C732" s="200"/>
      <c r="D732" s="200"/>
      <c r="E732" s="201"/>
      <c r="F732" s="113"/>
      <c r="G732" s="113"/>
      <c r="H732" s="113"/>
      <c r="I732" s="203"/>
      <c r="J732" s="203"/>
      <c r="K732" s="203"/>
      <c r="L732" s="204"/>
      <c r="M732" s="201"/>
      <c r="N732" s="201"/>
      <c r="O732" s="201"/>
      <c r="P732" s="201"/>
      <c r="Q732" s="113"/>
      <c r="R732" s="113"/>
      <c r="S732" s="113"/>
      <c r="T732" s="113"/>
      <c r="U732" s="201"/>
      <c r="V732" s="113"/>
      <c r="W732" s="113"/>
      <c r="X732" s="113"/>
      <c r="Y732" s="113"/>
      <c r="Z732" s="113"/>
      <c r="AA732" s="113"/>
      <c r="AB732" s="113"/>
      <c r="AC732" s="201"/>
      <c r="AD732" s="113"/>
      <c r="AE732" s="113"/>
      <c r="AF732" s="113"/>
      <c r="AG732" s="113"/>
    </row>
    <row r="733" spans="2:33" x14ac:dyDescent="0.2">
      <c r="B733" s="200"/>
      <c r="C733" s="200"/>
      <c r="D733" s="200"/>
      <c r="E733" s="201"/>
      <c r="F733" s="113"/>
      <c r="G733" s="113"/>
      <c r="H733" s="113"/>
      <c r="I733" s="203"/>
      <c r="J733" s="203"/>
      <c r="K733" s="203"/>
      <c r="L733" s="204"/>
      <c r="M733" s="201"/>
      <c r="N733" s="201"/>
      <c r="O733" s="201"/>
      <c r="P733" s="201"/>
      <c r="Q733" s="113"/>
      <c r="R733" s="113"/>
      <c r="S733" s="113"/>
      <c r="T733" s="113"/>
      <c r="U733" s="201"/>
      <c r="V733" s="113"/>
      <c r="W733" s="113"/>
      <c r="X733" s="113"/>
      <c r="Y733" s="113"/>
      <c r="Z733" s="113"/>
      <c r="AA733" s="113"/>
      <c r="AB733" s="113"/>
      <c r="AC733" s="201"/>
      <c r="AD733" s="113"/>
      <c r="AE733" s="113"/>
      <c r="AF733" s="113"/>
      <c r="AG733" s="113"/>
    </row>
    <row r="734" spans="2:33" x14ac:dyDescent="0.2">
      <c r="B734" s="200"/>
      <c r="C734" s="200"/>
      <c r="D734" s="200"/>
      <c r="E734" s="201"/>
      <c r="F734" s="113"/>
      <c r="G734" s="113"/>
      <c r="H734" s="113"/>
      <c r="I734" s="203"/>
      <c r="J734" s="203"/>
      <c r="K734" s="203"/>
      <c r="L734" s="204"/>
      <c r="M734" s="201"/>
      <c r="N734" s="201"/>
      <c r="O734" s="201"/>
      <c r="P734" s="201"/>
      <c r="Q734" s="113"/>
      <c r="R734" s="113"/>
      <c r="S734" s="113"/>
      <c r="T734" s="113"/>
      <c r="U734" s="201"/>
      <c r="V734" s="113"/>
      <c r="W734" s="113"/>
      <c r="X734" s="113"/>
      <c r="Y734" s="113"/>
      <c r="Z734" s="113"/>
      <c r="AA734" s="113"/>
      <c r="AB734" s="113"/>
      <c r="AC734" s="201"/>
      <c r="AD734" s="113"/>
      <c r="AE734" s="113"/>
      <c r="AF734" s="113"/>
      <c r="AG734" s="113"/>
    </row>
    <row r="735" spans="2:33" x14ac:dyDescent="0.2">
      <c r="B735" s="200"/>
      <c r="C735" s="200"/>
      <c r="D735" s="200"/>
      <c r="E735" s="201"/>
      <c r="F735" s="113"/>
      <c r="G735" s="113"/>
      <c r="H735" s="113"/>
      <c r="I735" s="203"/>
      <c r="J735" s="203"/>
      <c r="K735" s="203"/>
      <c r="L735" s="204"/>
      <c r="M735" s="201"/>
      <c r="N735" s="201"/>
      <c r="O735" s="201"/>
      <c r="P735" s="201"/>
      <c r="Q735" s="113"/>
      <c r="R735" s="113"/>
      <c r="S735" s="113"/>
      <c r="T735" s="113"/>
      <c r="U735" s="201"/>
      <c r="V735" s="113"/>
      <c r="W735" s="113"/>
      <c r="X735" s="113"/>
      <c r="Y735" s="113"/>
      <c r="Z735" s="113"/>
      <c r="AA735" s="113"/>
      <c r="AB735" s="113"/>
      <c r="AC735" s="201"/>
      <c r="AD735" s="113"/>
      <c r="AE735" s="113"/>
      <c r="AF735" s="113"/>
      <c r="AG735" s="113"/>
    </row>
    <row r="736" spans="2:33" x14ac:dyDescent="0.2">
      <c r="B736" s="200"/>
      <c r="C736" s="200"/>
      <c r="D736" s="200"/>
      <c r="E736" s="201"/>
      <c r="F736" s="113"/>
      <c r="G736" s="113"/>
      <c r="H736" s="113"/>
      <c r="I736" s="203"/>
      <c r="J736" s="203"/>
      <c r="K736" s="203"/>
      <c r="L736" s="204"/>
      <c r="M736" s="201"/>
      <c r="N736" s="201"/>
      <c r="O736" s="201"/>
      <c r="P736" s="201"/>
      <c r="Q736" s="113"/>
      <c r="R736" s="113"/>
      <c r="S736" s="113"/>
      <c r="T736" s="113"/>
      <c r="U736" s="201"/>
      <c r="V736" s="113"/>
      <c r="W736" s="113"/>
      <c r="X736" s="113"/>
      <c r="Y736" s="113"/>
      <c r="Z736" s="113"/>
      <c r="AA736" s="113"/>
      <c r="AB736" s="113"/>
      <c r="AC736" s="201"/>
      <c r="AD736" s="113"/>
      <c r="AE736" s="113"/>
      <c r="AF736" s="113"/>
      <c r="AG736" s="113"/>
    </row>
    <row r="737" spans="2:33" x14ac:dyDescent="0.2">
      <c r="B737" s="200"/>
      <c r="C737" s="200"/>
      <c r="D737" s="200"/>
      <c r="E737" s="201"/>
      <c r="F737" s="113"/>
      <c r="G737" s="113"/>
      <c r="H737" s="113"/>
      <c r="I737" s="203"/>
      <c r="J737" s="203"/>
      <c r="K737" s="203"/>
      <c r="L737" s="204"/>
      <c r="M737" s="201"/>
      <c r="N737" s="201"/>
      <c r="O737" s="201"/>
      <c r="P737" s="201"/>
      <c r="Q737" s="113"/>
      <c r="R737" s="113"/>
      <c r="S737" s="113"/>
      <c r="T737" s="113"/>
      <c r="U737" s="201"/>
      <c r="V737" s="113"/>
      <c r="W737" s="113"/>
      <c r="X737" s="113"/>
      <c r="Y737" s="113"/>
      <c r="Z737" s="113"/>
      <c r="AA737" s="113"/>
      <c r="AB737" s="113"/>
      <c r="AC737" s="201"/>
      <c r="AD737" s="113"/>
      <c r="AE737" s="113"/>
      <c r="AF737" s="113"/>
      <c r="AG737" s="113"/>
    </row>
    <row r="738" spans="2:33" x14ac:dyDescent="0.2">
      <c r="B738" s="200"/>
      <c r="C738" s="200"/>
      <c r="D738" s="200"/>
      <c r="E738" s="201"/>
      <c r="F738" s="113"/>
      <c r="G738" s="113"/>
      <c r="H738" s="113"/>
      <c r="I738" s="203"/>
      <c r="J738" s="203"/>
      <c r="K738" s="203"/>
      <c r="L738" s="204"/>
      <c r="M738" s="201"/>
      <c r="N738" s="201"/>
      <c r="O738" s="201"/>
      <c r="P738" s="201"/>
      <c r="Q738" s="113"/>
      <c r="R738" s="113"/>
      <c r="S738" s="113"/>
      <c r="T738" s="113"/>
      <c r="U738" s="201"/>
      <c r="V738" s="113"/>
      <c r="W738" s="113"/>
      <c r="X738" s="113"/>
      <c r="Y738" s="113"/>
      <c r="Z738" s="113"/>
      <c r="AA738" s="113"/>
      <c r="AB738" s="113"/>
      <c r="AC738" s="201"/>
      <c r="AD738" s="113"/>
      <c r="AE738" s="113"/>
      <c r="AF738" s="113"/>
      <c r="AG738" s="113"/>
    </row>
    <row r="739" spans="2:33" x14ac:dyDescent="0.2">
      <c r="B739" s="200"/>
      <c r="C739" s="200"/>
      <c r="D739" s="200"/>
      <c r="E739" s="201"/>
      <c r="F739" s="113"/>
      <c r="G739" s="113"/>
      <c r="H739" s="113"/>
      <c r="I739" s="203"/>
      <c r="J739" s="203"/>
      <c r="K739" s="203"/>
      <c r="L739" s="204"/>
      <c r="M739" s="201"/>
      <c r="N739" s="201"/>
      <c r="O739" s="201"/>
      <c r="P739" s="201"/>
      <c r="Q739" s="113"/>
      <c r="R739" s="113"/>
      <c r="S739" s="113"/>
      <c r="T739" s="113"/>
      <c r="U739" s="201"/>
      <c r="V739" s="113"/>
      <c r="W739" s="113"/>
      <c r="X739" s="113"/>
      <c r="Y739" s="113"/>
      <c r="Z739" s="113"/>
      <c r="AA739" s="113"/>
      <c r="AB739" s="113"/>
      <c r="AC739" s="201"/>
      <c r="AD739" s="113"/>
      <c r="AE739" s="113"/>
      <c r="AF739" s="113"/>
      <c r="AG739" s="113"/>
    </row>
    <row r="740" spans="2:33" x14ac:dyDescent="0.2">
      <c r="B740" s="200"/>
      <c r="C740" s="200"/>
      <c r="D740" s="200"/>
      <c r="E740" s="201"/>
      <c r="F740" s="113"/>
      <c r="G740" s="113"/>
      <c r="H740" s="113"/>
      <c r="I740" s="203"/>
      <c r="J740" s="203"/>
      <c r="K740" s="203"/>
      <c r="L740" s="204"/>
      <c r="M740" s="201"/>
      <c r="N740" s="201"/>
      <c r="O740" s="201"/>
      <c r="P740" s="201"/>
      <c r="Q740" s="113"/>
      <c r="R740" s="113"/>
      <c r="S740" s="113"/>
      <c r="T740" s="113"/>
      <c r="U740" s="201"/>
      <c r="V740" s="113"/>
      <c r="W740" s="113"/>
      <c r="X740" s="113"/>
      <c r="Y740" s="113"/>
      <c r="Z740" s="113"/>
      <c r="AA740" s="113"/>
      <c r="AB740" s="113"/>
      <c r="AC740" s="201"/>
      <c r="AD740" s="113"/>
      <c r="AE740" s="113"/>
      <c r="AF740" s="113"/>
      <c r="AG740" s="113"/>
    </row>
    <row r="741" spans="2:33" x14ac:dyDescent="0.2">
      <c r="B741" s="200"/>
      <c r="C741" s="200"/>
      <c r="D741" s="200"/>
      <c r="E741" s="201"/>
      <c r="F741" s="113"/>
      <c r="G741" s="113"/>
      <c r="H741" s="113"/>
      <c r="I741" s="203"/>
      <c r="J741" s="203"/>
      <c r="K741" s="203"/>
      <c r="L741" s="204"/>
      <c r="M741" s="201"/>
      <c r="N741" s="201"/>
      <c r="O741" s="201"/>
      <c r="P741" s="201"/>
      <c r="Q741" s="113"/>
      <c r="R741" s="113"/>
      <c r="S741" s="113"/>
      <c r="T741" s="113"/>
      <c r="U741" s="201"/>
      <c r="V741" s="113"/>
      <c r="W741" s="113"/>
      <c r="X741" s="113"/>
      <c r="Y741" s="113"/>
      <c r="Z741" s="113"/>
      <c r="AA741" s="113"/>
      <c r="AB741" s="113"/>
      <c r="AC741" s="201"/>
      <c r="AD741" s="113"/>
      <c r="AE741" s="113"/>
      <c r="AF741" s="113"/>
      <c r="AG741" s="113"/>
    </row>
    <row r="742" spans="2:33" x14ac:dyDescent="0.2">
      <c r="B742" s="200"/>
      <c r="C742" s="200"/>
      <c r="D742" s="200"/>
      <c r="E742" s="201"/>
      <c r="F742" s="113"/>
      <c r="G742" s="113"/>
      <c r="H742" s="113"/>
      <c r="I742" s="203"/>
      <c r="J742" s="203"/>
      <c r="K742" s="203"/>
      <c r="L742" s="204"/>
      <c r="M742" s="201"/>
      <c r="N742" s="201"/>
      <c r="O742" s="201"/>
      <c r="P742" s="201"/>
      <c r="Q742" s="113"/>
      <c r="R742" s="113"/>
      <c r="S742" s="113"/>
      <c r="T742" s="113"/>
      <c r="U742" s="201"/>
      <c r="V742" s="113"/>
      <c r="W742" s="113"/>
      <c r="X742" s="113"/>
      <c r="Y742" s="113"/>
      <c r="Z742" s="113"/>
      <c r="AA742" s="113"/>
      <c r="AB742" s="113"/>
      <c r="AC742" s="201"/>
      <c r="AD742" s="113"/>
      <c r="AE742" s="113"/>
      <c r="AF742" s="113"/>
      <c r="AG742" s="113"/>
    </row>
    <row r="743" spans="2:33" x14ac:dyDescent="0.2">
      <c r="B743" s="200"/>
      <c r="C743" s="200"/>
      <c r="D743" s="200"/>
      <c r="E743" s="201"/>
      <c r="F743" s="113"/>
      <c r="G743" s="113"/>
      <c r="H743" s="113"/>
      <c r="I743" s="203"/>
      <c r="J743" s="203"/>
      <c r="K743" s="203"/>
      <c r="L743" s="204"/>
      <c r="M743" s="201"/>
      <c r="N743" s="201"/>
      <c r="O743" s="201"/>
      <c r="P743" s="201"/>
      <c r="Q743" s="113"/>
      <c r="R743" s="113"/>
      <c r="S743" s="113"/>
      <c r="T743" s="113"/>
      <c r="U743" s="201"/>
      <c r="V743" s="113"/>
      <c r="W743" s="113"/>
      <c r="X743" s="113"/>
      <c r="Y743" s="113"/>
      <c r="Z743" s="113"/>
      <c r="AA743" s="113"/>
      <c r="AB743" s="113"/>
      <c r="AC743" s="201"/>
      <c r="AD743" s="113"/>
      <c r="AE743" s="113"/>
      <c r="AF743" s="113"/>
      <c r="AG743" s="113"/>
    </row>
    <row r="744" spans="2:33" x14ac:dyDescent="0.2">
      <c r="B744" s="200"/>
      <c r="C744" s="200"/>
      <c r="D744" s="200"/>
      <c r="E744" s="201"/>
      <c r="F744" s="113"/>
      <c r="G744" s="113"/>
      <c r="H744" s="113"/>
      <c r="I744" s="203"/>
      <c r="J744" s="203"/>
      <c r="K744" s="203"/>
      <c r="L744" s="204"/>
      <c r="M744" s="201"/>
      <c r="N744" s="201"/>
      <c r="O744" s="201"/>
      <c r="P744" s="201"/>
      <c r="Q744" s="113"/>
      <c r="R744" s="113"/>
      <c r="S744" s="113"/>
      <c r="T744" s="113"/>
      <c r="U744" s="201"/>
      <c r="V744" s="113"/>
      <c r="W744" s="113"/>
      <c r="X744" s="113"/>
      <c r="Y744" s="113"/>
      <c r="Z744" s="113"/>
      <c r="AA744" s="113"/>
      <c r="AB744" s="113"/>
      <c r="AC744" s="201"/>
      <c r="AD744" s="113"/>
      <c r="AE744" s="113"/>
      <c r="AF744" s="113"/>
      <c r="AG744" s="113"/>
    </row>
    <row r="745" spans="2:33" x14ac:dyDescent="0.2">
      <c r="B745" s="200"/>
      <c r="C745" s="200"/>
      <c r="D745" s="200"/>
      <c r="E745" s="201"/>
      <c r="F745" s="113"/>
      <c r="G745" s="113"/>
      <c r="H745" s="113"/>
      <c r="I745" s="203"/>
      <c r="J745" s="203"/>
      <c r="K745" s="203"/>
      <c r="L745" s="204"/>
      <c r="M745" s="201"/>
      <c r="N745" s="201"/>
      <c r="O745" s="201"/>
      <c r="P745" s="201"/>
      <c r="Q745" s="113"/>
      <c r="R745" s="113"/>
      <c r="S745" s="113"/>
      <c r="T745" s="113"/>
      <c r="U745" s="201"/>
      <c r="V745" s="113"/>
      <c r="W745" s="113"/>
      <c r="X745" s="113"/>
      <c r="Y745" s="113"/>
      <c r="Z745" s="113"/>
      <c r="AA745" s="113"/>
      <c r="AB745" s="113"/>
      <c r="AC745" s="201"/>
      <c r="AD745" s="113"/>
      <c r="AE745" s="113"/>
      <c r="AF745" s="113"/>
      <c r="AG745" s="113"/>
    </row>
    <row r="746" spans="2:33" x14ac:dyDescent="0.2">
      <c r="B746" s="200"/>
      <c r="C746" s="200"/>
      <c r="D746" s="200"/>
      <c r="E746" s="201"/>
      <c r="F746" s="113"/>
      <c r="G746" s="113"/>
      <c r="H746" s="113"/>
      <c r="I746" s="203"/>
      <c r="J746" s="203"/>
      <c r="K746" s="203"/>
      <c r="L746" s="204"/>
      <c r="M746" s="201"/>
      <c r="N746" s="201"/>
      <c r="O746" s="201"/>
      <c r="P746" s="201"/>
      <c r="Q746" s="113"/>
      <c r="R746" s="113"/>
      <c r="S746" s="113"/>
      <c r="T746" s="113"/>
      <c r="U746" s="201"/>
      <c r="V746" s="113"/>
      <c r="W746" s="113"/>
      <c r="X746" s="113"/>
      <c r="Y746" s="113"/>
      <c r="Z746" s="113"/>
      <c r="AA746" s="113"/>
      <c r="AB746" s="113"/>
      <c r="AC746" s="201"/>
      <c r="AD746" s="113"/>
      <c r="AE746" s="113"/>
      <c r="AF746" s="113"/>
      <c r="AG746" s="113"/>
    </row>
    <row r="747" spans="2:33" x14ac:dyDescent="0.2">
      <c r="B747" s="200"/>
      <c r="C747" s="200"/>
      <c r="D747" s="200"/>
      <c r="E747" s="201"/>
      <c r="F747" s="113"/>
      <c r="G747" s="113"/>
      <c r="H747" s="113"/>
      <c r="I747" s="203"/>
      <c r="J747" s="203"/>
      <c r="K747" s="203"/>
      <c r="L747" s="204"/>
      <c r="M747" s="201"/>
      <c r="N747" s="201"/>
      <c r="O747" s="201"/>
      <c r="P747" s="201"/>
      <c r="Q747" s="113"/>
      <c r="R747" s="113"/>
      <c r="S747" s="113"/>
      <c r="T747" s="113"/>
      <c r="U747" s="201"/>
      <c r="V747" s="113"/>
      <c r="W747" s="113"/>
      <c r="X747" s="113"/>
      <c r="Y747" s="113"/>
      <c r="Z747" s="113"/>
      <c r="AA747" s="113"/>
      <c r="AB747" s="113"/>
      <c r="AC747" s="201"/>
      <c r="AD747" s="113"/>
      <c r="AE747" s="113"/>
      <c r="AF747" s="113"/>
      <c r="AG747" s="113"/>
    </row>
    <row r="748" spans="2:33" x14ac:dyDescent="0.2">
      <c r="B748" s="200"/>
      <c r="C748" s="200"/>
      <c r="D748" s="200"/>
      <c r="E748" s="201"/>
      <c r="F748" s="113"/>
      <c r="G748" s="113"/>
      <c r="H748" s="113"/>
      <c r="I748" s="203"/>
      <c r="J748" s="203"/>
      <c r="K748" s="203"/>
      <c r="L748" s="204"/>
      <c r="M748" s="201"/>
      <c r="N748" s="201"/>
      <c r="O748" s="201"/>
      <c r="P748" s="201"/>
      <c r="Q748" s="113"/>
      <c r="R748" s="113"/>
      <c r="S748" s="113"/>
      <c r="T748" s="113"/>
      <c r="U748" s="201"/>
      <c r="V748" s="113"/>
      <c r="W748" s="113"/>
      <c r="X748" s="113"/>
      <c r="Y748" s="113"/>
      <c r="Z748" s="113"/>
      <c r="AA748" s="113"/>
      <c r="AB748" s="113"/>
      <c r="AC748" s="201"/>
      <c r="AD748" s="113"/>
      <c r="AE748" s="113"/>
      <c r="AF748" s="113"/>
      <c r="AG748" s="113"/>
    </row>
    <row r="749" spans="2:33" x14ac:dyDescent="0.2">
      <c r="B749" s="200"/>
      <c r="C749" s="200"/>
      <c r="D749" s="200"/>
      <c r="E749" s="201"/>
      <c r="F749" s="113"/>
      <c r="G749" s="113"/>
      <c r="H749" s="113"/>
      <c r="I749" s="203"/>
      <c r="J749" s="203"/>
      <c r="K749" s="203"/>
      <c r="L749" s="204"/>
      <c r="M749" s="201"/>
      <c r="N749" s="201"/>
      <c r="O749" s="201"/>
      <c r="P749" s="201"/>
      <c r="Q749" s="113"/>
      <c r="R749" s="113"/>
      <c r="S749" s="113"/>
      <c r="T749" s="113"/>
      <c r="U749" s="201"/>
      <c r="V749" s="113"/>
      <c r="W749" s="113"/>
      <c r="X749" s="113"/>
      <c r="Y749" s="113"/>
      <c r="Z749" s="113"/>
      <c r="AA749" s="113"/>
      <c r="AB749" s="113"/>
      <c r="AC749" s="201"/>
      <c r="AD749" s="113"/>
      <c r="AE749" s="113"/>
      <c r="AF749" s="113"/>
      <c r="AG749" s="113"/>
    </row>
    <row r="750" spans="2:33" x14ac:dyDescent="0.2">
      <c r="B750" s="200"/>
      <c r="C750" s="200"/>
      <c r="D750" s="200"/>
      <c r="E750" s="201"/>
      <c r="F750" s="113"/>
      <c r="G750" s="113"/>
      <c r="H750" s="113"/>
      <c r="I750" s="203"/>
      <c r="J750" s="203"/>
      <c r="K750" s="203"/>
      <c r="L750" s="204"/>
      <c r="M750" s="201"/>
      <c r="N750" s="201"/>
      <c r="O750" s="201"/>
      <c r="P750" s="201"/>
      <c r="Q750" s="113"/>
      <c r="R750" s="113"/>
      <c r="S750" s="113"/>
      <c r="T750" s="113"/>
      <c r="U750" s="201"/>
      <c r="V750" s="113"/>
      <c r="W750" s="113"/>
      <c r="X750" s="113"/>
      <c r="Y750" s="113"/>
      <c r="Z750" s="113"/>
      <c r="AA750" s="113"/>
      <c r="AB750" s="113"/>
      <c r="AC750" s="201"/>
      <c r="AD750" s="113"/>
      <c r="AE750" s="113"/>
      <c r="AF750" s="113"/>
      <c r="AG750" s="113"/>
    </row>
    <row r="751" spans="2:33" x14ac:dyDescent="0.2">
      <c r="B751" s="200"/>
      <c r="C751" s="200"/>
      <c r="D751" s="200"/>
      <c r="E751" s="201"/>
      <c r="F751" s="113"/>
      <c r="G751" s="113"/>
      <c r="H751" s="113"/>
      <c r="I751" s="203"/>
      <c r="J751" s="203"/>
      <c r="K751" s="203"/>
      <c r="L751" s="204"/>
      <c r="M751" s="201"/>
      <c r="N751" s="201"/>
      <c r="O751" s="201"/>
      <c r="P751" s="201"/>
      <c r="Q751" s="113"/>
      <c r="R751" s="113"/>
      <c r="S751" s="113"/>
      <c r="T751" s="113"/>
      <c r="U751" s="201"/>
      <c r="V751" s="113"/>
      <c r="W751" s="113"/>
      <c r="X751" s="113"/>
      <c r="Y751" s="113"/>
      <c r="Z751" s="113"/>
      <c r="AA751" s="113"/>
      <c r="AB751" s="113"/>
      <c r="AC751" s="201"/>
      <c r="AD751" s="113"/>
      <c r="AE751" s="113"/>
      <c r="AF751" s="113"/>
      <c r="AG751" s="113"/>
    </row>
    <row r="752" spans="2:33" x14ac:dyDescent="0.2">
      <c r="B752" s="200"/>
      <c r="C752" s="200"/>
      <c r="D752" s="200"/>
      <c r="E752" s="201"/>
      <c r="F752" s="113"/>
      <c r="G752" s="113"/>
      <c r="H752" s="113"/>
      <c r="I752" s="203"/>
      <c r="J752" s="203"/>
      <c r="K752" s="203"/>
      <c r="L752" s="204"/>
      <c r="M752" s="201"/>
      <c r="N752" s="201"/>
      <c r="O752" s="201"/>
      <c r="P752" s="201"/>
      <c r="Q752" s="113"/>
      <c r="R752" s="113"/>
      <c r="S752" s="113"/>
      <c r="T752" s="113"/>
      <c r="U752" s="201"/>
      <c r="V752" s="113"/>
      <c r="W752" s="113"/>
      <c r="X752" s="113"/>
      <c r="Y752" s="113"/>
      <c r="Z752" s="113"/>
      <c r="AA752" s="113"/>
      <c r="AB752" s="113"/>
      <c r="AC752" s="201"/>
      <c r="AD752" s="113"/>
      <c r="AE752" s="113"/>
      <c r="AF752" s="113"/>
      <c r="AG752" s="113"/>
    </row>
    <row r="753" spans="2:33" x14ac:dyDescent="0.2">
      <c r="B753" s="200"/>
      <c r="C753" s="200"/>
      <c r="D753" s="200"/>
      <c r="E753" s="201"/>
      <c r="F753" s="113"/>
      <c r="G753" s="113"/>
      <c r="H753" s="113"/>
      <c r="I753" s="203"/>
      <c r="J753" s="203"/>
      <c r="K753" s="203"/>
      <c r="L753" s="204"/>
      <c r="M753" s="201"/>
      <c r="N753" s="201"/>
      <c r="O753" s="201"/>
      <c r="P753" s="201"/>
      <c r="Q753" s="113"/>
      <c r="R753" s="113"/>
      <c r="S753" s="113"/>
      <c r="T753" s="113"/>
      <c r="U753" s="201"/>
      <c r="V753" s="113"/>
      <c r="W753" s="113"/>
      <c r="X753" s="113"/>
      <c r="Y753" s="113"/>
      <c r="Z753" s="113"/>
      <c r="AA753" s="113"/>
      <c r="AB753" s="113"/>
      <c r="AC753" s="201"/>
      <c r="AD753" s="113"/>
      <c r="AE753" s="113"/>
      <c r="AF753" s="113"/>
      <c r="AG753" s="113"/>
    </row>
    <row r="754" spans="2:33" x14ac:dyDescent="0.2">
      <c r="B754" s="200"/>
      <c r="C754" s="200"/>
      <c r="D754" s="200"/>
      <c r="E754" s="201"/>
      <c r="F754" s="113"/>
      <c r="G754" s="113"/>
      <c r="H754" s="113"/>
      <c r="I754" s="203"/>
      <c r="J754" s="203"/>
      <c r="K754" s="203"/>
      <c r="L754" s="204"/>
      <c r="M754" s="201"/>
      <c r="N754" s="201"/>
      <c r="O754" s="201"/>
      <c r="P754" s="201"/>
      <c r="Q754" s="113"/>
      <c r="R754" s="113"/>
      <c r="S754" s="113"/>
      <c r="T754" s="113"/>
      <c r="U754" s="201"/>
      <c r="V754" s="113"/>
      <c r="W754" s="113"/>
      <c r="X754" s="113"/>
      <c r="Y754" s="113"/>
      <c r="Z754" s="113"/>
      <c r="AA754" s="113"/>
      <c r="AB754" s="113"/>
      <c r="AC754" s="201"/>
      <c r="AD754" s="113"/>
      <c r="AE754" s="113"/>
      <c r="AF754" s="113"/>
      <c r="AG754" s="113"/>
    </row>
    <row r="755" spans="2:33" x14ac:dyDescent="0.2">
      <c r="B755" s="200"/>
      <c r="C755" s="200"/>
      <c r="D755" s="200"/>
      <c r="E755" s="201"/>
      <c r="F755" s="113"/>
      <c r="G755" s="113"/>
      <c r="H755" s="113"/>
      <c r="I755" s="203"/>
      <c r="J755" s="203"/>
      <c r="K755" s="203"/>
      <c r="L755" s="204"/>
      <c r="M755" s="201"/>
      <c r="N755" s="201"/>
      <c r="O755" s="201"/>
      <c r="P755" s="201"/>
      <c r="Q755" s="113"/>
      <c r="R755" s="113"/>
      <c r="S755" s="113"/>
      <c r="T755" s="113"/>
      <c r="U755" s="201"/>
      <c r="V755" s="113"/>
      <c r="W755" s="113"/>
      <c r="X755" s="113"/>
      <c r="Y755" s="113"/>
      <c r="Z755" s="113"/>
      <c r="AA755" s="113"/>
      <c r="AB755" s="113"/>
      <c r="AC755" s="201"/>
      <c r="AD755" s="113"/>
      <c r="AE755" s="113"/>
      <c r="AF755" s="113"/>
      <c r="AG755" s="113"/>
    </row>
    <row r="756" spans="2:33" x14ac:dyDescent="0.2">
      <c r="B756" s="200"/>
      <c r="C756" s="200"/>
      <c r="D756" s="200"/>
      <c r="E756" s="201"/>
      <c r="F756" s="113"/>
      <c r="G756" s="113"/>
      <c r="H756" s="113"/>
      <c r="I756" s="203"/>
      <c r="J756" s="203"/>
      <c r="K756" s="203"/>
      <c r="L756" s="204"/>
      <c r="M756" s="201"/>
      <c r="N756" s="201"/>
      <c r="O756" s="201"/>
      <c r="P756" s="201"/>
      <c r="Q756" s="113"/>
      <c r="R756" s="113"/>
      <c r="S756" s="113"/>
      <c r="T756" s="113"/>
      <c r="U756" s="201"/>
      <c r="V756" s="113"/>
      <c r="W756" s="113"/>
      <c r="X756" s="113"/>
      <c r="Y756" s="113"/>
      <c r="Z756" s="113"/>
      <c r="AA756" s="113"/>
      <c r="AB756" s="113"/>
      <c r="AC756" s="201"/>
      <c r="AD756" s="113"/>
      <c r="AE756" s="113"/>
      <c r="AF756" s="113"/>
      <c r="AG756" s="113"/>
    </row>
    <row r="757" spans="2:33" x14ac:dyDescent="0.2">
      <c r="B757" s="200"/>
      <c r="C757" s="200"/>
      <c r="D757" s="200"/>
      <c r="E757" s="201"/>
      <c r="F757" s="113"/>
      <c r="G757" s="113"/>
      <c r="H757" s="113"/>
      <c r="I757" s="203"/>
      <c r="J757" s="203"/>
      <c r="K757" s="203"/>
      <c r="L757" s="204"/>
      <c r="M757" s="201"/>
      <c r="N757" s="201"/>
      <c r="O757" s="201"/>
      <c r="P757" s="201"/>
      <c r="Q757" s="113"/>
      <c r="R757" s="113"/>
      <c r="S757" s="113"/>
      <c r="T757" s="113"/>
      <c r="U757" s="201"/>
      <c r="V757" s="113"/>
      <c r="W757" s="113"/>
      <c r="X757" s="113"/>
      <c r="Y757" s="113"/>
      <c r="Z757" s="113"/>
      <c r="AA757" s="113"/>
      <c r="AB757" s="113"/>
      <c r="AC757" s="201"/>
      <c r="AD757" s="113"/>
      <c r="AE757" s="113"/>
      <c r="AF757" s="113"/>
      <c r="AG757" s="113"/>
    </row>
    <row r="758" spans="2:33" x14ac:dyDescent="0.2">
      <c r="B758" s="200"/>
      <c r="C758" s="200"/>
      <c r="D758" s="200"/>
      <c r="E758" s="201"/>
      <c r="F758" s="113"/>
      <c r="G758" s="113"/>
      <c r="H758" s="113"/>
      <c r="I758" s="203"/>
      <c r="J758" s="203"/>
      <c r="K758" s="203"/>
      <c r="L758" s="204"/>
      <c r="M758" s="201"/>
      <c r="N758" s="201"/>
      <c r="O758" s="201"/>
      <c r="P758" s="201"/>
      <c r="Q758" s="113"/>
      <c r="R758" s="113"/>
      <c r="S758" s="113"/>
      <c r="T758" s="113"/>
      <c r="U758" s="201"/>
      <c r="V758" s="113"/>
      <c r="W758" s="113"/>
      <c r="X758" s="113"/>
      <c r="Y758" s="113"/>
      <c r="Z758" s="113"/>
      <c r="AA758" s="113"/>
      <c r="AB758" s="113"/>
      <c r="AC758" s="201"/>
      <c r="AD758" s="113"/>
      <c r="AE758" s="113"/>
      <c r="AF758" s="113"/>
      <c r="AG758" s="113"/>
    </row>
    <row r="759" spans="2:33" x14ac:dyDescent="0.2">
      <c r="B759" s="200"/>
      <c r="C759" s="200"/>
      <c r="D759" s="200"/>
      <c r="E759" s="201"/>
      <c r="F759" s="113"/>
      <c r="G759" s="113"/>
      <c r="H759" s="113"/>
      <c r="I759" s="203"/>
      <c r="J759" s="203"/>
      <c r="K759" s="203"/>
      <c r="L759" s="204"/>
      <c r="M759" s="201"/>
      <c r="N759" s="201"/>
      <c r="O759" s="201"/>
      <c r="P759" s="201"/>
      <c r="Q759" s="113"/>
      <c r="R759" s="113"/>
      <c r="S759" s="113"/>
      <c r="T759" s="113"/>
      <c r="U759" s="201"/>
      <c r="V759" s="113"/>
      <c r="W759" s="113"/>
      <c r="X759" s="113"/>
      <c r="Y759" s="113"/>
      <c r="Z759" s="113"/>
      <c r="AA759" s="113"/>
      <c r="AB759" s="113"/>
      <c r="AC759" s="201"/>
      <c r="AD759" s="113"/>
      <c r="AE759" s="113"/>
      <c r="AF759" s="113"/>
      <c r="AG759" s="113"/>
    </row>
    <row r="760" spans="2:33" x14ac:dyDescent="0.2">
      <c r="B760" s="200"/>
      <c r="C760" s="200"/>
      <c r="D760" s="200"/>
      <c r="E760" s="201"/>
      <c r="F760" s="113"/>
      <c r="G760" s="113"/>
      <c r="H760" s="113"/>
      <c r="I760" s="203"/>
      <c r="J760" s="203"/>
      <c r="K760" s="203"/>
      <c r="L760" s="204"/>
      <c r="M760" s="201"/>
      <c r="N760" s="201"/>
      <c r="O760" s="201"/>
      <c r="P760" s="201"/>
      <c r="Q760" s="113"/>
      <c r="R760" s="113"/>
      <c r="S760" s="113"/>
      <c r="T760" s="113"/>
      <c r="U760" s="201"/>
      <c r="V760" s="113"/>
      <c r="W760" s="113"/>
      <c r="X760" s="113"/>
      <c r="Y760" s="113"/>
      <c r="Z760" s="113"/>
      <c r="AA760" s="113"/>
      <c r="AB760" s="113"/>
      <c r="AC760" s="201"/>
      <c r="AD760" s="113"/>
      <c r="AE760" s="113"/>
      <c r="AF760" s="113"/>
      <c r="AG760" s="113"/>
    </row>
    <row r="761" spans="2:33" x14ac:dyDescent="0.2">
      <c r="B761" s="200"/>
      <c r="C761" s="200"/>
      <c r="D761" s="200"/>
      <c r="E761" s="201"/>
      <c r="F761" s="113"/>
      <c r="G761" s="113"/>
      <c r="H761" s="113"/>
      <c r="I761" s="203"/>
      <c r="J761" s="203"/>
      <c r="K761" s="203"/>
      <c r="L761" s="204"/>
      <c r="M761" s="201"/>
      <c r="N761" s="201"/>
      <c r="O761" s="201"/>
      <c r="P761" s="201"/>
      <c r="Q761" s="113"/>
      <c r="R761" s="113"/>
      <c r="S761" s="113"/>
      <c r="T761" s="113"/>
      <c r="U761" s="201"/>
      <c r="V761" s="113"/>
      <c r="W761" s="113"/>
      <c r="X761" s="113"/>
      <c r="Y761" s="113"/>
      <c r="Z761" s="113"/>
      <c r="AA761" s="113"/>
      <c r="AB761" s="113"/>
      <c r="AC761" s="201"/>
      <c r="AD761" s="113"/>
      <c r="AE761" s="113"/>
      <c r="AF761" s="113"/>
      <c r="AG761" s="113"/>
    </row>
    <row r="762" spans="2:33" x14ac:dyDescent="0.2">
      <c r="B762" s="200"/>
      <c r="C762" s="200"/>
      <c r="D762" s="200"/>
      <c r="E762" s="201"/>
      <c r="F762" s="113"/>
      <c r="G762" s="113"/>
      <c r="H762" s="113"/>
      <c r="I762" s="203"/>
      <c r="J762" s="203"/>
      <c r="K762" s="203"/>
      <c r="L762" s="204"/>
      <c r="M762" s="201"/>
      <c r="N762" s="201"/>
      <c r="O762" s="201"/>
      <c r="P762" s="201"/>
      <c r="Q762" s="113"/>
      <c r="R762" s="113"/>
      <c r="S762" s="113"/>
      <c r="T762" s="113"/>
      <c r="U762" s="201"/>
      <c r="V762" s="113"/>
      <c r="W762" s="113"/>
      <c r="X762" s="113"/>
      <c r="Y762" s="113"/>
      <c r="Z762" s="113"/>
      <c r="AA762" s="113"/>
      <c r="AB762" s="113"/>
      <c r="AC762" s="201"/>
      <c r="AD762" s="113"/>
      <c r="AE762" s="113"/>
      <c r="AF762" s="113"/>
      <c r="AG762" s="113"/>
    </row>
    <row r="763" spans="2:33" x14ac:dyDescent="0.2">
      <c r="B763" s="200"/>
      <c r="C763" s="200"/>
      <c r="D763" s="200"/>
      <c r="E763" s="201"/>
      <c r="F763" s="113"/>
      <c r="G763" s="113"/>
      <c r="H763" s="113"/>
      <c r="I763" s="203"/>
      <c r="J763" s="203"/>
      <c r="K763" s="203"/>
      <c r="L763" s="204"/>
      <c r="M763" s="201"/>
      <c r="N763" s="201"/>
      <c r="O763" s="201"/>
      <c r="P763" s="201"/>
      <c r="Q763" s="113"/>
      <c r="R763" s="113"/>
      <c r="S763" s="113"/>
      <c r="T763" s="113"/>
      <c r="U763" s="201"/>
      <c r="V763" s="113"/>
      <c r="W763" s="113"/>
      <c r="X763" s="113"/>
      <c r="Y763" s="113"/>
      <c r="Z763" s="113"/>
      <c r="AA763" s="113"/>
      <c r="AB763" s="113"/>
      <c r="AC763" s="201"/>
      <c r="AD763" s="113"/>
      <c r="AE763" s="113"/>
      <c r="AF763" s="113"/>
      <c r="AG763" s="113"/>
    </row>
    <row r="764" spans="2:33" x14ac:dyDescent="0.2">
      <c r="B764" s="200"/>
      <c r="C764" s="200"/>
      <c r="D764" s="200"/>
      <c r="E764" s="201"/>
      <c r="F764" s="113"/>
      <c r="G764" s="113"/>
      <c r="H764" s="113"/>
      <c r="I764" s="203"/>
      <c r="J764" s="203"/>
      <c r="K764" s="203"/>
      <c r="L764" s="204"/>
      <c r="M764" s="201"/>
      <c r="N764" s="201"/>
      <c r="O764" s="201"/>
      <c r="P764" s="201"/>
      <c r="Q764" s="113"/>
      <c r="R764" s="113"/>
      <c r="S764" s="113"/>
      <c r="T764" s="113"/>
      <c r="U764" s="201"/>
      <c r="V764" s="113"/>
      <c r="W764" s="113"/>
      <c r="X764" s="113"/>
      <c r="Y764" s="113"/>
      <c r="Z764" s="113"/>
      <c r="AA764" s="113"/>
      <c r="AB764" s="113"/>
      <c r="AC764" s="201"/>
      <c r="AD764" s="113"/>
      <c r="AE764" s="113"/>
      <c r="AF764" s="113"/>
      <c r="AG764" s="113"/>
    </row>
    <row r="765" spans="2:33" x14ac:dyDescent="0.2">
      <c r="B765" s="200"/>
      <c r="C765" s="200"/>
      <c r="D765" s="200"/>
      <c r="E765" s="201"/>
      <c r="F765" s="113"/>
      <c r="G765" s="113"/>
      <c r="H765" s="113"/>
      <c r="I765" s="203"/>
      <c r="J765" s="203"/>
      <c r="K765" s="203"/>
      <c r="L765" s="204"/>
      <c r="M765" s="201"/>
      <c r="N765" s="201"/>
      <c r="O765" s="201"/>
      <c r="P765" s="201"/>
      <c r="Q765" s="113"/>
      <c r="R765" s="113"/>
      <c r="S765" s="113"/>
      <c r="T765" s="113"/>
      <c r="U765" s="201"/>
      <c r="V765" s="113"/>
      <c r="W765" s="113"/>
      <c r="X765" s="113"/>
      <c r="Y765" s="113"/>
      <c r="Z765" s="113"/>
      <c r="AA765" s="113"/>
      <c r="AB765" s="113"/>
      <c r="AC765" s="201"/>
      <c r="AD765" s="113"/>
      <c r="AE765" s="113"/>
      <c r="AF765" s="113"/>
      <c r="AG765" s="113"/>
    </row>
    <row r="766" spans="2:33" x14ac:dyDescent="0.2">
      <c r="B766" s="200"/>
      <c r="C766" s="200"/>
      <c r="D766" s="200"/>
      <c r="E766" s="201"/>
      <c r="F766" s="113"/>
      <c r="G766" s="113"/>
      <c r="H766" s="113"/>
      <c r="I766" s="203"/>
      <c r="J766" s="203"/>
      <c r="K766" s="203"/>
      <c r="L766" s="204"/>
      <c r="M766" s="201"/>
      <c r="N766" s="201"/>
      <c r="O766" s="201"/>
      <c r="P766" s="201"/>
      <c r="Q766" s="113"/>
      <c r="R766" s="113"/>
      <c r="S766" s="113"/>
      <c r="T766" s="113"/>
      <c r="U766" s="201"/>
      <c r="V766" s="113"/>
      <c r="W766" s="113"/>
      <c r="X766" s="113"/>
      <c r="Y766" s="113"/>
      <c r="Z766" s="113"/>
      <c r="AA766" s="113"/>
      <c r="AB766" s="113"/>
      <c r="AC766" s="201"/>
      <c r="AD766" s="113"/>
      <c r="AE766" s="113"/>
      <c r="AF766" s="113"/>
      <c r="AG766" s="113"/>
    </row>
    <row r="767" spans="2:33" x14ac:dyDescent="0.2">
      <c r="B767" s="200"/>
      <c r="C767" s="200"/>
      <c r="D767" s="200"/>
      <c r="E767" s="201"/>
      <c r="F767" s="113"/>
      <c r="G767" s="113"/>
      <c r="H767" s="113"/>
      <c r="I767" s="203"/>
      <c r="J767" s="203"/>
      <c r="K767" s="203"/>
      <c r="L767" s="204"/>
      <c r="M767" s="201"/>
      <c r="N767" s="201"/>
      <c r="O767" s="201"/>
      <c r="P767" s="201"/>
      <c r="Q767" s="113"/>
      <c r="R767" s="113"/>
      <c r="S767" s="113"/>
      <c r="T767" s="113"/>
      <c r="U767" s="201"/>
      <c r="V767" s="113"/>
      <c r="W767" s="113"/>
      <c r="X767" s="113"/>
      <c r="Y767" s="113"/>
      <c r="Z767" s="113"/>
      <c r="AA767" s="113"/>
      <c r="AB767" s="113"/>
      <c r="AC767" s="201"/>
      <c r="AD767" s="113"/>
      <c r="AE767" s="113"/>
      <c r="AF767" s="113"/>
      <c r="AG767" s="113"/>
    </row>
    <row r="768" spans="2:33" x14ac:dyDescent="0.2">
      <c r="B768" s="200"/>
      <c r="C768" s="200"/>
      <c r="D768" s="200"/>
      <c r="E768" s="201"/>
      <c r="F768" s="113"/>
      <c r="G768" s="113"/>
      <c r="H768" s="113"/>
      <c r="I768" s="203"/>
      <c r="J768" s="203"/>
      <c r="K768" s="203"/>
      <c r="L768" s="204"/>
      <c r="M768" s="201"/>
      <c r="N768" s="201"/>
      <c r="O768" s="201"/>
      <c r="P768" s="201"/>
      <c r="Q768" s="113"/>
      <c r="R768" s="113"/>
      <c r="S768" s="113"/>
      <c r="T768" s="113"/>
      <c r="U768" s="201"/>
      <c r="V768" s="113"/>
      <c r="W768" s="113"/>
      <c r="X768" s="113"/>
      <c r="Y768" s="113"/>
      <c r="Z768" s="113"/>
      <c r="AA768" s="113"/>
      <c r="AB768" s="113"/>
      <c r="AC768" s="201"/>
      <c r="AD768" s="113"/>
      <c r="AE768" s="113"/>
      <c r="AF768" s="113"/>
      <c r="AG768" s="113"/>
    </row>
    <row r="769" spans="2:33" x14ac:dyDescent="0.2">
      <c r="B769" s="200"/>
      <c r="C769" s="200"/>
      <c r="D769" s="200"/>
      <c r="E769" s="201"/>
      <c r="F769" s="113"/>
      <c r="G769" s="113"/>
      <c r="H769" s="113"/>
      <c r="I769" s="203"/>
      <c r="J769" s="203"/>
      <c r="K769" s="203"/>
      <c r="L769" s="204"/>
      <c r="M769" s="201"/>
      <c r="N769" s="201"/>
      <c r="O769" s="201"/>
      <c r="P769" s="201"/>
      <c r="Q769" s="113"/>
      <c r="R769" s="113"/>
      <c r="S769" s="113"/>
      <c r="T769" s="113"/>
      <c r="U769" s="201"/>
      <c r="V769" s="113"/>
      <c r="W769" s="113"/>
      <c r="X769" s="113"/>
      <c r="Y769" s="113"/>
      <c r="Z769" s="113"/>
      <c r="AA769" s="113"/>
      <c r="AB769" s="113"/>
      <c r="AC769" s="201"/>
      <c r="AD769" s="113"/>
      <c r="AE769" s="113"/>
      <c r="AF769" s="113"/>
      <c r="AG769" s="113"/>
    </row>
    <row r="770" spans="2:33" x14ac:dyDescent="0.2">
      <c r="B770" s="200"/>
      <c r="C770" s="200"/>
      <c r="D770" s="200"/>
      <c r="E770" s="201"/>
      <c r="F770" s="113"/>
      <c r="G770" s="113"/>
      <c r="H770" s="113"/>
      <c r="I770" s="203"/>
      <c r="J770" s="203"/>
      <c r="K770" s="203"/>
      <c r="L770" s="204"/>
      <c r="M770" s="201"/>
      <c r="N770" s="201"/>
      <c r="O770" s="201"/>
      <c r="P770" s="201"/>
      <c r="Q770" s="113"/>
      <c r="R770" s="113"/>
      <c r="S770" s="113"/>
      <c r="T770" s="113"/>
      <c r="U770" s="201"/>
      <c r="V770" s="113"/>
      <c r="W770" s="113"/>
      <c r="X770" s="113"/>
      <c r="Y770" s="113"/>
      <c r="Z770" s="113"/>
      <c r="AA770" s="113"/>
      <c r="AB770" s="113"/>
      <c r="AC770" s="201"/>
      <c r="AD770" s="113"/>
      <c r="AE770" s="113"/>
      <c r="AF770" s="113"/>
      <c r="AG770" s="113"/>
    </row>
    <row r="771" spans="2:33" x14ac:dyDescent="0.2">
      <c r="B771" s="200"/>
      <c r="C771" s="200"/>
      <c r="D771" s="200"/>
      <c r="E771" s="201"/>
      <c r="F771" s="113"/>
      <c r="G771" s="113"/>
      <c r="H771" s="113"/>
      <c r="I771" s="203"/>
      <c r="J771" s="203"/>
      <c r="K771" s="203"/>
      <c r="L771" s="204"/>
      <c r="M771" s="201"/>
      <c r="N771" s="201"/>
      <c r="O771" s="201"/>
      <c r="P771" s="201"/>
      <c r="Q771" s="113"/>
      <c r="R771" s="113"/>
      <c r="S771" s="113"/>
      <c r="T771" s="113"/>
      <c r="U771" s="201"/>
      <c r="V771" s="113"/>
      <c r="W771" s="113"/>
      <c r="X771" s="113"/>
      <c r="Y771" s="113"/>
      <c r="Z771" s="113"/>
      <c r="AA771" s="113"/>
      <c r="AB771" s="113"/>
      <c r="AC771" s="201"/>
      <c r="AD771" s="113"/>
      <c r="AE771" s="113"/>
      <c r="AF771" s="113"/>
      <c r="AG771" s="113"/>
    </row>
    <row r="772" spans="2:33" x14ac:dyDescent="0.2">
      <c r="B772" s="200"/>
      <c r="C772" s="200"/>
      <c r="D772" s="200"/>
      <c r="E772" s="201"/>
      <c r="F772" s="113"/>
      <c r="G772" s="113"/>
      <c r="H772" s="113"/>
      <c r="I772" s="203"/>
      <c r="J772" s="203"/>
      <c r="K772" s="203"/>
      <c r="L772" s="204"/>
      <c r="M772" s="201"/>
      <c r="N772" s="201"/>
      <c r="O772" s="201"/>
      <c r="P772" s="201"/>
      <c r="Q772" s="113"/>
      <c r="R772" s="113"/>
      <c r="S772" s="113"/>
      <c r="T772" s="113"/>
      <c r="U772" s="201"/>
      <c r="V772" s="113"/>
      <c r="W772" s="113"/>
      <c r="X772" s="113"/>
      <c r="Y772" s="113"/>
      <c r="Z772" s="113"/>
      <c r="AA772" s="113"/>
      <c r="AB772" s="113"/>
      <c r="AC772" s="201"/>
      <c r="AD772" s="113"/>
      <c r="AE772" s="113"/>
      <c r="AF772" s="113"/>
      <c r="AG772" s="113"/>
    </row>
    <row r="773" spans="2:33" x14ac:dyDescent="0.2">
      <c r="B773" s="200"/>
      <c r="C773" s="200"/>
      <c r="D773" s="200"/>
      <c r="E773" s="201"/>
      <c r="F773" s="113"/>
      <c r="G773" s="113"/>
      <c r="H773" s="113"/>
      <c r="I773" s="203"/>
      <c r="J773" s="203"/>
      <c r="K773" s="203"/>
      <c r="L773" s="204"/>
      <c r="M773" s="201"/>
      <c r="N773" s="201"/>
      <c r="O773" s="201"/>
      <c r="P773" s="201"/>
      <c r="Q773" s="113"/>
      <c r="R773" s="113"/>
      <c r="S773" s="113"/>
      <c r="T773" s="113"/>
      <c r="U773" s="201"/>
      <c r="V773" s="113"/>
      <c r="W773" s="113"/>
      <c r="X773" s="113"/>
      <c r="Y773" s="113"/>
      <c r="Z773" s="113"/>
      <c r="AA773" s="113"/>
      <c r="AB773" s="113"/>
      <c r="AC773" s="201"/>
      <c r="AD773" s="113"/>
      <c r="AE773" s="113"/>
      <c r="AF773" s="113"/>
      <c r="AG773" s="113"/>
    </row>
    <row r="774" spans="2:33" x14ac:dyDescent="0.2">
      <c r="B774" s="200"/>
      <c r="C774" s="200"/>
      <c r="D774" s="200"/>
      <c r="E774" s="201"/>
      <c r="F774" s="113"/>
      <c r="G774" s="113"/>
      <c r="H774" s="113"/>
      <c r="I774" s="203"/>
      <c r="J774" s="203"/>
      <c r="K774" s="203"/>
      <c r="L774" s="204"/>
      <c r="M774" s="201"/>
      <c r="N774" s="201"/>
      <c r="O774" s="201"/>
      <c r="P774" s="201"/>
      <c r="Q774" s="113"/>
      <c r="R774" s="113"/>
      <c r="S774" s="113"/>
      <c r="T774" s="113"/>
      <c r="U774" s="201"/>
      <c r="V774" s="113"/>
      <c r="W774" s="113"/>
      <c r="X774" s="113"/>
      <c r="Y774" s="113"/>
      <c r="Z774" s="113"/>
      <c r="AA774" s="113"/>
      <c r="AB774" s="113"/>
      <c r="AC774" s="201"/>
      <c r="AD774" s="113"/>
      <c r="AE774" s="113"/>
      <c r="AF774" s="113"/>
      <c r="AG774" s="113"/>
    </row>
    <row r="775" spans="2:33" x14ac:dyDescent="0.2">
      <c r="B775" s="200"/>
      <c r="C775" s="200"/>
      <c r="D775" s="200"/>
      <c r="E775" s="201"/>
      <c r="F775" s="113"/>
      <c r="G775" s="113"/>
      <c r="H775" s="113"/>
      <c r="I775" s="203"/>
      <c r="J775" s="203"/>
      <c r="K775" s="203"/>
      <c r="L775" s="204"/>
      <c r="M775" s="201"/>
      <c r="N775" s="201"/>
      <c r="O775" s="201"/>
      <c r="P775" s="201"/>
      <c r="Q775" s="113"/>
      <c r="R775" s="113"/>
      <c r="S775" s="113"/>
      <c r="T775" s="113"/>
      <c r="U775" s="201"/>
      <c r="V775" s="113"/>
      <c r="W775" s="113"/>
      <c r="X775" s="113"/>
      <c r="Y775" s="113"/>
      <c r="Z775" s="113"/>
      <c r="AA775" s="113"/>
      <c r="AB775" s="113"/>
      <c r="AC775" s="201"/>
      <c r="AD775" s="113"/>
      <c r="AE775" s="113"/>
      <c r="AF775" s="113"/>
      <c r="AG775" s="113"/>
    </row>
    <row r="776" spans="2:33" x14ac:dyDescent="0.2">
      <c r="B776" s="200"/>
      <c r="C776" s="200"/>
      <c r="D776" s="200"/>
      <c r="E776" s="201"/>
      <c r="F776" s="113"/>
      <c r="G776" s="113"/>
      <c r="H776" s="113"/>
      <c r="I776" s="203"/>
      <c r="J776" s="203"/>
      <c r="K776" s="203"/>
      <c r="L776" s="204"/>
      <c r="M776" s="201"/>
      <c r="N776" s="201"/>
      <c r="O776" s="201"/>
      <c r="P776" s="201"/>
      <c r="Q776" s="113"/>
      <c r="R776" s="113"/>
      <c r="S776" s="113"/>
      <c r="T776" s="113"/>
      <c r="U776" s="201"/>
      <c r="V776" s="113"/>
      <c r="W776" s="113"/>
      <c r="X776" s="113"/>
      <c r="Y776" s="113"/>
      <c r="Z776" s="113"/>
      <c r="AA776" s="113"/>
      <c r="AB776" s="113"/>
      <c r="AC776" s="201"/>
      <c r="AD776" s="113"/>
      <c r="AE776" s="113"/>
      <c r="AF776" s="113"/>
      <c r="AG776" s="113"/>
    </row>
    <row r="777" spans="2:33" x14ac:dyDescent="0.2">
      <c r="B777" s="200"/>
      <c r="C777" s="200"/>
      <c r="D777" s="200"/>
      <c r="E777" s="201"/>
      <c r="F777" s="113"/>
      <c r="G777" s="113"/>
      <c r="H777" s="113"/>
      <c r="I777" s="203"/>
      <c r="J777" s="203"/>
      <c r="K777" s="203"/>
      <c r="L777" s="204"/>
      <c r="M777" s="201"/>
      <c r="N777" s="201"/>
      <c r="O777" s="201"/>
      <c r="P777" s="201"/>
      <c r="Q777" s="113"/>
      <c r="R777" s="113"/>
      <c r="S777" s="113"/>
      <c r="T777" s="113"/>
      <c r="U777" s="201"/>
      <c r="V777" s="113"/>
      <c r="W777" s="113"/>
      <c r="X777" s="113"/>
      <c r="Y777" s="113"/>
      <c r="Z777" s="113"/>
      <c r="AA777" s="113"/>
      <c r="AB777" s="113"/>
      <c r="AC777" s="201"/>
      <c r="AD777" s="113"/>
      <c r="AE777" s="113"/>
      <c r="AF777" s="113"/>
      <c r="AG777" s="113"/>
    </row>
    <row r="778" spans="2:33" x14ac:dyDescent="0.2">
      <c r="B778" s="200"/>
      <c r="C778" s="200"/>
      <c r="D778" s="200"/>
      <c r="E778" s="201"/>
      <c r="F778" s="113"/>
      <c r="G778" s="113"/>
      <c r="H778" s="113"/>
      <c r="I778" s="203"/>
      <c r="J778" s="203"/>
      <c r="K778" s="203"/>
      <c r="L778" s="204"/>
      <c r="M778" s="201"/>
      <c r="N778" s="201"/>
      <c r="O778" s="201"/>
      <c r="P778" s="201"/>
      <c r="Q778" s="113"/>
      <c r="R778" s="113"/>
      <c r="S778" s="113"/>
      <c r="T778" s="113"/>
      <c r="U778" s="201"/>
      <c r="V778" s="113"/>
      <c r="W778" s="113"/>
      <c r="X778" s="113"/>
      <c r="Y778" s="113"/>
      <c r="Z778" s="113"/>
      <c r="AA778" s="113"/>
      <c r="AB778" s="113"/>
      <c r="AC778" s="201"/>
      <c r="AD778" s="113"/>
      <c r="AE778" s="113"/>
      <c r="AF778" s="113"/>
      <c r="AG778" s="113"/>
    </row>
    <row r="779" spans="2:33" x14ac:dyDescent="0.2">
      <c r="B779" s="200"/>
      <c r="C779" s="200"/>
      <c r="D779" s="200"/>
      <c r="E779" s="201"/>
      <c r="F779" s="113"/>
      <c r="G779" s="113"/>
      <c r="H779" s="113"/>
      <c r="I779" s="203"/>
      <c r="J779" s="203"/>
      <c r="K779" s="203"/>
      <c r="L779" s="204"/>
      <c r="M779" s="201"/>
      <c r="N779" s="201"/>
      <c r="O779" s="201"/>
      <c r="P779" s="201"/>
      <c r="Q779" s="113"/>
      <c r="R779" s="113"/>
      <c r="S779" s="113"/>
      <c r="T779" s="113"/>
      <c r="U779" s="201"/>
      <c r="V779" s="113"/>
      <c r="W779" s="113"/>
      <c r="X779" s="113"/>
      <c r="Y779" s="113"/>
      <c r="Z779" s="113"/>
      <c r="AA779" s="113"/>
      <c r="AB779" s="113"/>
      <c r="AC779" s="201"/>
      <c r="AD779" s="113"/>
      <c r="AE779" s="113"/>
      <c r="AF779" s="113"/>
      <c r="AG779" s="113"/>
    </row>
    <row r="780" spans="2:33" x14ac:dyDescent="0.2">
      <c r="B780" s="200"/>
      <c r="C780" s="200"/>
      <c r="D780" s="200"/>
      <c r="E780" s="201"/>
      <c r="F780" s="113"/>
      <c r="G780" s="113"/>
      <c r="H780" s="113"/>
      <c r="I780" s="203"/>
      <c r="J780" s="203"/>
      <c r="K780" s="203"/>
      <c r="L780" s="204"/>
      <c r="M780" s="201"/>
      <c r="N780" s="201"/>
      <c r="O780" s="201"/>
      <c r="P780" s="201"/>
      <c r="Q780" s="113"/>
      <c r="R780" s="113"/>
      <c r="S780" s="113"/>
      <c r="T780" s="113"/>
      <c r="U780" s="201"/>
      <c r="V780" s="113"/>
      <c r="W780" s="113"/>
      <c r="X780" s="113"/>
      <c r="Y780" s="113"/>
      <c r="Z780" s="113"/>
      <c r="AA780" s="113"/>
      <c r="AB780" s="113"/>
      <c r="AC780" s="201"/>
      <c r="AD780" s="113"/>
      <c r="AE780" s="113"/>
      <c r="AF780" s="113"/>
      <c r="AG780" s="113"/>
    </row>
    <row r="781" spans="2:33" x14ac:dyDescent="0.2">
      <c r="B781" s="200"/>
      <c r="C781" s="200"/>
      <c r="D781" s="200"/>
      <c r="E781" s="201"/>
      <c r="F781" s="113"/>
      <c r="G781" s="113"/>
      <c r="H781" s="113"/>
      <c r="I781" s="203"/>
      <c r="J781" s="203"/>
      <c r="K781" s="203"/>
      <c r="L781" s="204"/>
      <c r="M781" s="201"/>
      <c r="N781" s="201"/>
      <c r="O781" s="201"/>
      <c r="P781" s="201"/>
      <c r="Q781" s="113"/>
      <c r="R781" s="113"/>
      <c r="S781" s="113"/>
      <c r="T781" s="113"/>
      <c r="U781" s="201"/>
      <c r="V781" s="113"/>
      <c r="W781" s="113"/>
      <c r="X781" s="113"/>
      <c r="Y781" s="113"/>
      <c r="Z781" s="113"/>
      <c r="AA781" s="113"/>
      <c r="AB781" s="113"/>
      <c r="AC781" s="201"/>
      <c r="AD781" s="113"/>
      <c r="AE781" s="113"/>
      <c r="AF781" s="113"/>
      <c r="AG781" s="113"/>
    </row>
    <row r="782" spans="2:33" x14ac:dyDescent="0.2">
      <c r="B782" s="200"/>
      <c r="C782" s="200"/>
      <c r="D782" s="200"/>
      <c r="E782" s="201"/>
      <c r="F782" s="113"/>
      <c r="G782" s="113"/>
      <c r="H782" s="113"/>
      <c r="I782" s="203"/>
      <c r="J782" s="203"/>
      <c r="K782" s="203"/>
      <c r="L782" s="204"/>
      <c r="M782" s="201"/>
      <c r="N782" s="201"/>
      <c r="O782" s="201"/>
      <c r="P782" s="201"/>
      <c r="Q782" s="113"/>
      <c r="R782" s="113"/>
      <c r="S782" s="113"/>
      <c r="T782" s="113"/>
      <c r="U782" s="201"/>
      <c r="V782" s="113"/>
      <c r="W782" s="113"/>
      <c r="X782" s="113"/>
      <c r="Y782" s="113"/>
      <c r="Z782" s="113"/>
      <c r="AA782" s="113"/>
      <c r="AB782" s="113"/>
      <c r="AC782" s="201"/>
      <c r="AD782" s="113"/>
      <c r="AE782" s="113"/>
      <c r="AF782" s="113"/>
      <c r="AG782" s="113"/>
    </row>
    <row r="783" spans="2:33" x14ac:dyDescent="0.2">
      <c r="B783" s="200"/>
      <c r="C783" s="200"/>
      <c r="D783" s="200"/>
      <c r="E783" s="201"/>
      <c r="F783" s="113"/>
      <c r="G783" s="113"/>
      <c r="H783" s="113"/>
      <c r="I783" s="203"/>
      <c r="J783" s="203"/>
      <c r="K783" s="203"/>
      <c r="L783" s="204"/>
      <c r="M783" s="201"/>
      <c r="N783" s="201"/>
      <c r="O783" s="201"/>
      <c r="P783" s="201"/>
      <c r="Q783" s="113"/>
      <c r="R783" s="113"/>
      <c r="S783" s="113"/>
      <c r="T783" s="113"/>
      <c r="U783" s="201"/>
      <c r="V783" s="113"/>
      <c r="W783" s="113"/>
      <c r="X783" s="113"/>
      <c r="Y783" s="113"/>
      <c r="Z783" s="113"/>
      <c r="AA783" s="113"/>
      <c r="AB783" s="113"/>
      <c r="AC783" s="201"/>
      <c r="AD783" s="113"/>
      <c r="AE783" s="113"/>
      <c r="AF783" s="113"/>
      <c r="AG783" s="113"/>
    </row>
    <row r="784" spans="2:33" x14ac:dyDescent="0.2">
      <c r="B784" s="200"/>
      <c r="C784" s="200"/>
      <c r="D784" s="200"/>
      <c r="E784" s="201"/>
      <c r="F784" s="113"/>
      <c r="G784" s="113"/>
      <c r="H784" s="113"/>
      <c r="I784" s="203"/>
      <c r="J784" s="203"/>
      <c r="K784" s="203"/>
      <c r="L784" s="204"/>
      <c r="M784" s="201"/>
      <c r="N784" s="201"/>
      <c r="O784" s="201"/>
      <c r="P784" s="201"/>
      <c r="Q784" s="113"/>
      <c r="R784" s="113"/>
      <c r="S784" s="113"/>
      <c r="T784" s="113"/>
      <c r="U784" s="201"/>
      <c r="V784" s="113"/>
      <c r="W784" s="113"/>
      <c r="X784" s="113"/>
      <c r="Y784" s="113"/>
      <c r="Z784" s="113"/>
      <c r="AA784" s="113"/>
      <c r="AB784" s="113"/>
      <c r="AC784" s="201"/>
      <c r="AD784" s="113"/>
      <c r="AE784" s="113"/>
      <c r="AF784" s="113"/>
      <c r="AG784" s="113"/>
    </row>
    <row r="785" spans="2:33" x14ac:dyDescent="0.2">
      <c r="B785" s="200"/>
      <c r="C785" s="200"/>
      <c r="D785" s="200"/>
      <c r="E785" s="201"/>
      <c r="F785" s="113"/>
      <c r="G785" s="113"/>
      <c r="H785" s="113"/>
      <c r="I785" s="203"/>
      <c r="J785" s="203"/>
      <c r="K785" s="203"/>
      <c r="L785" s="204"/>
      <c r="M785" s="201"/>
      <c r="N785" s="201"/>
      <c r="O785" s="201"/>
      <c r="P785" s="201"/>
      <c r="Q785" s="113"/>
      <c r="R785" s="113"/>
      <c r="S785" s="113"/>
      <c r="T785" s="113"/>
      <c r="U785" s="201"/>
      <c r="V785" s="113"/>
      <c r="W785" s="113"/>
      <c r="X785" s="113"/>
      <c r="Y785" s="113"/>
      <c r="Z785" s="113"/>
      <c r="AA785" s="113"/>
      <c r="AB785" s="113"/>
      <c r="AC785" s="201"/>
      <c r="AD785" s="113"/>
      <c r="AE785" s="113"/>
      <c r="AF785" s="113"/>
      <c r="AG785" s="113"/>
    </row>
    <row r="786" spans="2:33" x14ac:dyDescent="0.2">
      <c r="B786" s="200"/>
      <c r="C786" s="200"/>
      <c r="D786" s="200"/>
      <c r="E786" s="201"/>
      <c r="F786" s="113"/>
      <c r="G786" s="113"/>
      <c r="H786" s="113"/>
      <c r="I786" s="203"/>
      <c r="J786" s="203"/>
      <c r="K786" s="203"/>
      <c r="L786" s="204"/>
      <c r="M786" s="201"/>
      <c r="N786" s="201"/>
      <c r="O786" s="201"/>
      <c r="P786" s="201"/>
      <c r="Q786" s="113"/>
      <c r="R786" s="113"/>
      <c r="S786" s="113"/>
      <c r="T786" s="113"/>
      <c r="U786" s="201"/>
      <c r="V786" s="113"/>
      <c r="W786" s="113"/>
      <c r="X786" s="113"/>
      <c r="Y786" s="113"/>
      <c r="Z786" s="113"/>
      <c r="AA786" s="113"/>
      <c r="AB786" s="113"/>
      <c r="AC786" s="201"/>
      <c r="AD786" s="113"/>
      <c r="AE786" s="113"/>
      <c r="AF786" s="113"/>
      <c r="AG786" s="113"/>
    </row>
    <row r="787" spans="2:33" x14ac:dyDescent="0.2">
      <c r="B787" s="200"/>
      <c r="C787" s="200"/>
      <c r="D787" s="200"/>
      <c r="E787" s="201"/>
      <c r="F787" s="113"/>
      <c r="G787" s="113"/>
      <c r="H787" s="113"/>
      <c r="I787" s="203"/>
      <c r="J787" s="203"/>
      <c r="K787" s="203"/>
      <c r="L787" s="204"/>
      <c r="M787" s="201"/>
      <c r="N787" s="201"/>
      <c r="O787" s="201"/>
      <c r="P787" s="201"/>
      <c r="Q787" s="113"/>
      <c r="R787" s="113"/>
      <c r="S787" s="113"/>
      <c r="T787" s="113"/>
      <c r="U787" s="201"/>
      <c r="V787" s="113"/>
      <c r="W787" s="113"/>
      <c r="X787" s="113"/>
      <c r="Y787" s="113"/>
      <c r="Z787" s="113"/>
      <c r="AA787" s="113"/>
      <c r="AB787" s="113"/>
      <c r="AC787" s="201"/>
      <c r="AD787" s="113"/>
      <c r="AE787" s="113"/>
      <c r="AF787" s="113"/>
      <c r="AG787" s="113"/>
    </row>
    <row r="788" spans="2:33" x14ac:dyDescent="0.2">
      <c r="B788" s="200"/>
      <c r="C788" s="200"/>
      <c r="D788" s="200"/>
      <c r="E788" s="201"/>
      <c r="F788" s="113"/>
      <c r="G788" s="113"/>
      <c r="H788" s="113"/>
      <c r="I788" s="203"/>
      <c r="J788" s="203"/>
      <c r="K788" s="203"/>
      <c r="L788" s="204"/>
      <c r="M788" s="201"/>
      <c r="N788" s="201"/>
      <c r="O788" s="201"/>
      <c r="P788" s="201"/>
      <c r="Q788" s="113"/>
      <c r="R788" s="113"/>
      <c r="S788" s="113"/>
      <c r="T788" s="113"/>
      <c r="U788" s="201"/>
      <c r="V788" s="113"/>
      <c r="W788" s="113"/>
      <c r="X788" s="113"/>
      <c r="Y788" s="113"/>
      <c r="Z788" s="113"/>
      <c r="AA788" s="113"/>
      <c r="AB788" s="113"/>
      <c r="AC788" s="201"/>
      <c r="AD788" s="113"/>
      <c r="AE788" s="113"/>
      <c r="AF788" s="113"/>
      <c r="AG788" s="113"/>
    </row>
    <row r="789" spans="2:33" x14ac:dyDescent="0.2">
      <c r="B789" s="200"/>
      <c r="C789" s="200"/>
      <c r="D789" s="200"/>
      <c r="E789" s="201"/>
      <c r="F789" s="113"/>
      <c r="G789" s="113"/>
      <c r="H789" s="113"/>
      <c r="I789" s="203"/>
      <c r="J789" s="203"/>
      <c r="K789" s="203"/>
      <c r="L789" s="204"/>
      <c r="M789" s="201"/>
      <c r="N789" s="201"/>
      <c r="O789" s="201"/>
      <c r="P789" s="201"/>
      <c r="Q789" s="113"/>
      <c r="R789" s="113"/>
      <c r="S789" s="113"/>
      <c r="T789" s="113"/>
      <c r="U789" s="201"/>
      <c r="V789" s="113"/>
      <c r="W789" s="113"/>
      <c r="X789" s="113"/>
      <c r="Y789" s="113"/>
      <c r="Z789" s="113"/>
      <c r="AA789" s="113"/>
      <c r="AB789" s="113"/>
      <c r="AC789" s="201"/>
      <c r="AD789" s="113"/>
      <c r="AE789" s="113"/>
      <c r="AF789" s="113"/>
      <c r="AG789" s="113"/>
    </row>
    <row r="790" spans="2:33" x14ac:dyDescent="0.2">
      <c r="B790" s="200"/>
      <c r="C790" s="200"/>
      <c r="D790" s="200"/>
      <c r="E790" s="201"/>
      <c r="F790" s="113"/>
      <c r="G790" s="113"/>
      <c r="H790" s="113"/>
      <c r="I790" s="203"/>
      <c r="J790" s="203"/>
      <c r="K790" s="203"/>
      <c r="L790" s="204"/>
      <c r="M790" s="201"/>
      <c r="N790" s="201"/>
      <c r="O790" s="201"/>
      <c r="P790" s="201"/>
      <c r="Q790" s="113"/>
      <c r="R790" s="113"/>
      <c r="S790" s="113"/>
      <c r="T790" s="113"/>
      <c r="U790" s="201"/>
      <c r="V790" s="113"/>
      <c r="W790" s="113"/>
      <c r="X790" s="113"/>
      <c r="Y790" s="113"/>
      <c r="Z790" s="113"/>
      <c r="AA790" s="113"/>
      <c r="AB790" s="113"/>
      <c r="AC790" s="201"/>
      <c r="AD790" s="113"/>
      <c r="AE790" s="113"/>
      <c r="AF790" s="113"/>
      <c r="AG790" s="113"/>
    </row>
    <row r="791" spans="2:33" x14ac:dyDescent="0.2">
      <c r="B791" s="200"/>
      <c r="C791" s="200"/>
      <c r="D791" s="200"/>
      <c r="E791" s="201"/>
      <c r="F791" s="113"/>
      <c r="G791" s="113"/>
      <c r="H791" s="113"/>
      <c r="I791" s="203"/>
      <c r="J791" s="203"/>
      <c r="K791" s="203"/>
      <c r="L791" s="204"/>
      <c r="M791" s="201"/>
      <c r="N791" s="201"/>
      <c r="O791" s="201"/>
      <c r="P791" s="201"/>
      <c r="Q791" s="113"/>
      <c r="R791" s="113"/>
      <c r="S791" s="113"/>
      <c r="T791" s="113"/>
      <c r="U791" s="201"/>
      <c r="V791" s="113"/>
      <c r="W791" s="113"/>
      <c r="X791" s="113"/>
      <c r="Y791" s="113"/>
      <c r="Z791" s="113"/>
      <c r="AA791" s="113"/>
      <c r="AB791" s="113"/>
      <c r="AC791" s="201"/>
      <c r="AD791" s="113"/>
      <c r="AE791" s="113"/>
      <c r="AF791" s="113"/>
      <c r="AG791" s="113"/>
    </row>
    <row r="792" spans="2:33" x14ac:dyDescent="0.2">
      <c r="B792" s="200"/>
      <c r="C792" s="200"/>
      <c r="D792" s="200"/>
      <c r="E792" s="201"/>
      <c r="F792" s="113"/>
      <c r="G792" s="113"/>
      <c r="H792" s="113"/>
      <c r="I792" s="203"/>
      <c r="J792" s="203"/>
      <c r="K792" s="203"/>
      <c r="L792" s="204"/>
      <c r="M792" s="201"/>
      <c r="N792" s="201"/>
      <c r="O792" s="201"/>
      <c r="P792" s="201"/>
      <c r="Q792" s="113"/>
      <c r="R792" s="113"/>
      <c r="S792" s="113"/>
      <c r="T792" s="113"/>
      <c r="U792" s="201"/>
      <c r="V792" s="113"/>
      <c r="W792" s="113"/>
      <c r="X792" s="113"/>
      <c r="Y792" s="113"/>
      <c r="Z792" s="113"/>
      <c r="AA792" s="113"/>
      <c r="AB792" s="113"/>
      <c r="AC792" s="201"/>
      <c r="AD792" s="113"/>
      <c r="AE792" s="113"/>
      <c r="AF792" s="113"/>
      <c r="AG792" s="113"/>
    </row>
    <row r="793" spans="2:33" x14ac:dyDescent="0.2">
      <c r="B793" s="200"/>
      <c r="C793" s="200"/>
      <c r="D793" s="200"/>
      <c r="E793" s="201"/>
      <c r="F793" s="113"/>
      <c r="G793" s="113"/>
      <c r="H793" s="113"/>
      <c r="I793" s="203"/>
      <c r="J793" s="203"/>
      <c r="K793" s="203"/>
      <c r="L793" s="204"/>
      <c r="M793" s="201"/>
      <c r="N793" s="201"/>
      <c r="O793" s="201"/>
      <c r="P793" s="201"/>
      <c r="Q793" s="113"/>
      <c r="R793" s="113"/>
      <c r="S793" s="113"/>
      <c r="T793" s="113"/>
      <c r="U793" s="201"/>
      <c r="V793" s="113"/>
      <c r="W793" s="113"/>
      <c r="X793" s="113"/>
      <c r="Y793" s="113"/>
      <c r="Z793" s="113"/>
      <c r="AA793" s="113"/>
      <c r="AB793" s="113"/>
      <c r="AC793" s="201"/>
      <c r="AD793" s="113"/>
      <c r="AE793" s="113"/>
      <c r="AF793" s="113"/>
      <c r="AG793" s="113"/>
    </row>
    <row r="794" spans="2:33" x14ac:dyDescent="0.2">
      <c r="B794" s="200"/>
      <c r="C794" s="200"/>
      <c r="D794" s="200"/>
      <c r="E794" s="201"/>
      <c r="F794" s="113"/>
      <c r="G794" s="113"/>
      <c r="H794" s="113"/>
      <c r="I794" s="203"/>
      <c r="J794" s="203"/>
      <c r="K794" s="203"/>
      <c r="L794" s="204"/>
      <c r="M794" s="201"/>
      <c r="N794" s="201"/>
      <c r="O794" s="201"/>
      <c r="P794" s="201"/>
      <c r="Q794" s="113"/>
      <c r="R794" s="113"/>
      <c r="S794" s="113"/>
      <c r="T794" s="113"/>
      <c r="U794" s="201"/>
      <c r="V794" s="113"/>
      <c r="W794" s="113"/>
      <c r="X794" s="113"/>
      <c r="Y794" s="113"/>
      <c r="Z794" s="113"/>
      <c r="AA794" s="113"/>
      <c r="AB794" s="113"/>
      <c r="AC794" s="201"/>
      <c r="AD794" s="113"/>
      <c r="AE794" s="113"/>
      <c r="AF794" s="113"/>
      <c r="AG794" s="113"/>
    </row>
    <row r="795" spans="2:33" x14ac:dyDescent="0.2">
      <c r="B795" s="200"/>
      <c r="C795" s="200"/>
      <c r="D795" s="200"/>
      <c r="E795" s="201"/>
      <c r="F795" s="113"/>
      <c r="G795" s="113"/>
      <c r="H795" s="113"/>
      <c r="I795" s="203"/>
      <c r="J795" s="203"/>
      <c r="K795" s="203"/>
      <c r="L795" s="204"/>
      <c r="M795" s="201"/>
      <c r="N795" s="201"/>
      <c r="O795" s="201"/>
      <c r="P795" s="201"/>
      <c r="Q795" s="113"/>
      <c r="R795" s="113"/>
      <c r="S795" s="113"/>
      <c r="T795" s="113"/>
      <c r="U795" s="201"/>
      <c r="V795" s="113"/>
      <c r="W795" s="113"/>
      <c r="X795" s="113"/>
      <c r="Y795" s="113"/>
      <c r="Z795" s="113"/>
      <c r="AA795" s="113"/>
      <c r="AB795" s="113"/>
      <c r="AC795" s="201"/>
      <c r="AD795" s="113"/>
      <c r="AE795" s="113"/>
      <c r="AF795" s="113"/>
      <c r="AG795" s="113"/>
    </row>
    <row r="796" spans="2:33" x14ac:dyDescent="0.2">
      <c r="B796" s="200"/>
      <c r="C796" s="200"/>
      <c r="D796" s="200"/>
      <c r="E796" s="201"/>
      <c r="F796" s="113"/>
      <c r="G796" s="113"/>
      <c r="H796" s="113"/>
      <c r="I796" s="203"/>
      <c r="J796" s="203"/>
      <c r="K796" s="203"/>
      <c r="L796" s="204"/>
      <c r="M796" s="201"/>
      <c r="N796" s="201"/>
      <c r="O796" s="201"/>
      <c r="P796" s="201"/>
      <c r="Q796" s="113"/>
      <c r="R796" s="113"/>
      <c r="S796" s="113"/>
      <c r="T796" s="113"/>
      <c r="U796" s="201"/>
      <c r="V796" s="113"/>
      <c r="W796" s="113"/>
      <c r="X796" s="113"/>
      <c r="Y796" s="113"/>
      <c r="Z796" s="113"/>
      <c r="AA796" s="113"/>
      <c r="AB796" s="113"/>
      <c r="AC796" s="201"/>
      <c r="AD796" s="113"/>
      <c r="AE796" s="113"/>
      <c r="AF796" s="113"/>
      <c r="AG796" s="113"/>
    </row>
    <row r="797" spans="2:33" x14ac:dyDescent="0.2">
      <c r="B797" s="200"/>
      <c r="C797" s="200"/>
      <c r="D797" s="200"/>
      <c r="E797" s="201"/>
      <c r="F797" s="113"/>
      <c r="G797" s="113"/>
      <c r="H797" s="113"/>
      <c r="I797" s="203"/>
      <c r="J797" s="203"/>
      <c r="K797" s="203"/>
      <c r="L797" s="204"/>
      <c r="M797" s="201"/>
      <c r="N797" s="201"/>
      <c r="O797" s="201"/>
      <c r="P797" s="201"/>
      <c r="Q797" s="113"/>
      <c r="R797" s="113"/>
      <c r="S797" s="113"/>
      <c r="T797" s="113"/>
      <c r="U797" s="201"/>
      <c r="V797" s="113"/>
      <c r="W797" s="113"/>
      <c r="X797" s="113"/>
      <c r="Y797" s="113"/>
      <c r="Z797" s="113"/>
      <c r="AA797" s="113"/>
      <c r="AB797" s="113"/>
      <c r="AC797" s="201"/>
      <c r="AD797" s="113"/>
      <c r="AE797" s="113"/>
      <c r="AF797" s="113"/>
      <c r="AG797" s="113"/>
    </row>
    <row r="798" spans="2:33" x14ac:dyDescent="0.2">
      <c r="B798" s="200"/>
      <c r="C798" s="200"/>
      <c r="D798" s="200"/>
      <c r="E798" s="201"/>
      <c r="F798" s="113"/>
      <c r="G798" s="113"/>
      <c r="H798" s="113"/>
      <c r="I798" s="203"/>
      <c r="J798" s="203"/>
      <c r="K798" s="203"/>
      <c r="L798" s="204"/>
      <c r="M798" s="201"/>
      <c r="N798" s="201"/>
      <c r="O798" s="201"/>
      <c r="P798" s="201"/>
      <c r="Q798" s="113"/>
      <c r="R798" s="113"/>
      <c r="S798" s="113"/>
      <c r="T798" s="113"/>
      <c r="U798" s="201"/>
      <c r="V798" s="113"/>
      <c r="W798" s="113"/>
      <c r="X798" s="113"/>
      <c r="Y798" s="113"/>
      <c r="Z798" s="113"/>
      <c r="AA798" s="113"/>
      <c r="AB798" s="113"/>
      <c r="AC798" s="201"/>
      <c r="AD798" s="113"/>
      <c r="AE798" s="113"/>
      <c r="AF798" s="113"/>
      <c r="AG798" s="113"/>
    </row>
    <row r="799" spans="2:33" x14ac:dyDescent="0.2">
      <c r="B799" s="200"/>
      <c r="C799" s="200"/>
      <c r="D799" s="200"/>
      <c r="E799" s="201"/>
      <c r="F799" s="113"/>
      <c r="G799" s="113"/>
      <c r="H799" s="113"/>
      <c r="I799" s="203"/>
      <c r="J799" s="203"/>
      <c r="K799" s="203"/>
      <c r="L799" s="204"/>
      <c r="M799" s="201"/>
      <c r="N799" s="201"/>
      <c r="O799" s="201"/>
      <c r="P799" s="201"/>
      <c r="Q799" s="113"/>
      <c r="R799" s="113"/>
      <c r="S799" s="113"/>
      <c r="T799" s="113"/>
      <c r="U799" s="201"/>
      <c r="V799" s="113"/>
      <c r="W799" s="113"/>
      <c r="X799" s="113"/>
      <c r="Y799" s="113"/>
      <c r="Z799" s="113"/>
      <c r="AA799" s="113"/>
      <c r="AB799" s="113"/>
      <c r="AC799" s="201"/>
      <c r="AD799" s="113"/>
      <c r="AE799" s="113"/>
      <c r="AF799" s="113"/>
      <c r="AG799" s="113"/>
    </row>
    <row r="800" spans="2:33" x14ac:dyDescent="0.2">
      <c r="B800" s="200"/>
      <c r="C800" s="200"/>
      <c r="D800" s="200"/>
      <c r="E800" s="201"/>
      <c r="F800" s="113"/>
      <c r="G800" s="113"/>
      <c r="H800" s="113"/>
      <c r="I800" s="203"/>
      <c r="J800" s="203"/>
      <c r="K800" s="203"/>
      <c r="L800" s="204"/>
      <c r="M800" s="201"/>
      <c r="N800" s="201"/>
      <c r="O800" s="201"/>
      <c r="P800" s="201"/>
      <c r="Q800" s="113"/>
      <c r="R800" s="113"/>
      <c r="S800" s="113"/>
      <c r="T800" s="113"/>
      <c r="U800" s="201"/>
      <c r="V800" s="113"/>
      <c r="W800" s="113"/>
      <c r="X800" s="113"/>
      <c r="Y800" s="113"/>
      <c r="Z800" s="113"/>
      <c r="AA800" s="113"/>
      <c r="AB800" s="113"/>
      <c r="AC800" s="201"/>
      <c r="AD800" s="113"/>
      <c r="AE800" s="113"/>
      <c r="AF800" s="113"/>
      <c r="AG800" s="113"/>
    </row>
    <row r="801" spans="2:33" x14ac:dyDescent="0.2">
      <c r="B801" s="200"/>
      <c r="C801" s="200"/>
      <c r="D801" s="200"/>
      <c r="E801" s="201"/>
      <c r="F801" s="113"/>
      <c r="G801" s="113"/>
      <c r="H801" s="113"/>
      <c r="I801" s="203"/>
      <c r="J801" s="203"/>
      <c r="K801" s="203"/>
      <c r="L801" s="204"/>
      <c r="M801" s="201"/>
      <c r="N801" s="201"/>
      <c r="O801" s="201"/>
      <c r="P801" s="201"/>
      <c r="Q801" s="113"/>
      <c r="R801" s="113"/>
      <c r="S801" s="113"/>
      <c r="T801" s="113"/>
      <c r="U801" s="201"/>
      <c r="V801" s="113"/>
      <c r="W801" s="113"/>
      <c r="X801" s="113"/>
      <c r="Y801" s="113"/>
      <c r="Z801" s="113"/>
      <c r="AA801" s="113"/>
      <c r="AB801" s="113"/>
      <c r="AC801" s="201"/>
      <c r="AD801" s="113"/>
      <c r="AE801" s="113"/>
      <c r="AF801" s="113"/>
      <c r="AG801" s="113"/>
    </row>
    <row r="802" spans="2:33" x14ac:dyDescent="0.2">
      <c r="B802" s="200"/>
      <c r="C802" s="200"/>
      <c r="D802" s="200"/>
      <c r="E802" s="201"/>
      <c r="F802" s="113"/>
      <c r="G802" s="113"/>
      <c r="H802" s="113"/>
      <c r="I802" s="203"/>
      <c r="J802" s="203"/>
      <c r="K802" s="203"/>
      <c r="L802" s="204"/>
      <c r="M802" s="201"/>
      <c r="N802" s="201"/>
      <c r="O802" s="201"/>
      <c r="P802" s="201"/>
      <c r="Q802" s="113"/>
      <c r="R802" s="113"/>
      <c r="S802" s="113"/>
      <c r="T802" s="113"/>
      <c r="U802" s="201"/>
      <c r="V802" s="113"/>
      <c r="W802" s="113"/>
      <c r="X802" s="113"/>
      <c r="Y802" s="113"/>
      <c r="Z802" s="113"/>
      <c r="AA802" s="113"/>
      <c r="AB802" s="113"/>
      <c r="AC802" s="201"/>
      <c r="AD802" s="113"/>
      <c r="AE802" s="113"/>
      <c r="AF802" s="113"/>
      <c r="AG802" s="113"/>
    </row>
    <row r="803" spans="2:33" x14ac:dyDescent="0.2">
      <c r="B803" s="200"/>
      <c r="C803" s="200"/>
      <c r="D803" s="200"/>
      <c r="E803" s="201"/>
      <c r="F803" s="113"/>
      <c r="G803" s="113"/>
      <c r="H803" s="113"/>
      <c r="I803" s="203"/>
      <c r="J803" s="203"/>
      <c r="K803" s="203"/>
      <c r="L803" s="204"/>
      <c r="M803" s="201"/>
      <c r="N803" s="201"/>
      <c r="O803" s="201"/>
      <c r="P803" s="201"/>
      <c r="Q803" s="113"/>
      <c r="R803" s="113"/>
      <c r="S803" s="113"/>
      <c r="T803" s="113"/>
      <c r="U803" s="201"/>
      <c r="V803" s="113"/>
      <c r="W803" s="113"/>
      <c r="X803" s="113"/>
      <c r="Y803" s="113"/>
      <c r="Z803" s="113"/>
      <c r="AA803" s="113"/>
      <c r="AB803" s="113"/>
      <c r="AC803" s="201"/>
      <c r="AD803" s="113"/>
      <c r="AE803" s="113"/>
      <c r="AF803" s="113"/>
      <c r="AG803" s="113"/>
    </row>
    <row r="804" spans="2:33" x14ac:dyDescent="0.2">
      <c r="B804" s="200"/>
      <c r="C804" s="200"/>
      <c r="D804" s="200"/>
      <c r="E804" s="201"/>
      <c r="F804" s="113"/>
      <c r="G804" s="113"/>
      <c r="H804" s="113"/>
      <c r="I804" s="203"/>
      <c r="J804" s="203"/>
      <c r="K804" s="203"/>
      <c r="L804" s="204"/>
      <c r="M804" s="201"/>
      <c r="N804" s="201"/>
      <c r="O804" s="201"/>
      <c r="P804" s="201"/>
      <c r="Q804" s="113"/>
      <c r="R804" s="113"/>
      <c r="S804" s="113"/>
      <c r="T804" s="113"/>
      <c r="U804" s="201"/>
      <c r="V804" s="113"/>
      <c r="W804" s="113"/>
      <c r="X804" s="113"/>
      <c r="Y804" s="113"/>
      <c r="Z804" s="113"/>
      <c r="AA804" s="113"/>
      <c r="AB804" s="113"/>
      <c r="AC804" s="201"/>
      <c r="AD804" s="113"/>
      <c r="AE804" s="113"/>
      <c r="AF804" s="113"/>
      <c r="AG804" s="113"/>
    </row>
    <row r="805" spans="2:33" x14ac:dyDescent="0.2">
      <c r="B805" s="200"/>
      <c r="C805" s="200"/>
      <c r="D805" s="200"/>
      <c r="E805" s="201"/>
      <c r="F805" s="113"/>
      <c r="G805" s="113"/>
      <c r="H805" s="113"/>
      <c r="I805" s="203"/>
      <c r="J805" s="203"/>
      <c r="K805" s="203"/>
      <c r="L805" s="204"/>
      <c r="M805" s="201"/>
      <c r="N805" s="201"/>
      <c r="O805" s="201"/>
      <c r="P805" s="201"/>
      <c r="Q805" s="113"/>
      <c r="R805" s="113"/>
      <c r="S805" s="113"/>
      <c r="T805" s="113"/>
      <c r="U805" s="201"/>
      <c r="V805" s="113"/>
      <c r="W805" s="113"/>
      <c r="X805" s="113"/>
      <c r="Y805" s="113"/>
      <c r="Z805" s="113"/>
      <c r="AA805" s="113"/>
      <c r="AB805" s="113"/>
      <c r="AC805" s="201"/>
      <c r="AD805" s="113"/>
      <c r="AE805" s="113"/>
      <c r="AF805" s="113"/>
      <c r="AG805" s="113"/>
    </row>
    <row r="806" spans="2:33" x14ac:dyDescent="0.2">
      <c r="B806" s="200"/>
      <c r="C806" s="200"/>
      <c r="D806" s="200"/>
      <c r="E806" s="201"/>
      <c r="F806" s="113"/>
      <c r="G806" s="113"/>
      <c r="H806" s="113"/>
      <c r="I806" s="203"/>
      <c r="J806" s="203"/>
      <c r="K806" s="203"/>
      <c r="L806" s="204"/>
      <c r="M806" s="201"/>
      <c r="N806" s="201"/>
      <c r="O806" s="201"/>
      <c r="P806" s="201"/>
      <c r="Q806" s="113"/>
      <c r="R806" s="113"/>
      <c r="S806" s="113"/>
      <c r="T806" s="113"/>
      <c r="U806" s="201"/>
      <c r="V806" s="113"/>
      <c r="W806" s="113"/>
      <c r="X806" s="113"/>
      <c r="Y806" s="113"/>
      <c r="Z806" s="113"/>
      <c r="AA806" s="113"/>
      <c r="AB806" s="113"/>
      <c r="AC806" s="201"/>
      <c r="AD806" s="113"/>
      <c r="AE806" s="113"/>
      <c r="AF806" s="113"/>
      <c r="AG806" s="113"/>
    </row>
    <row r="807" spans="2:33" x14ac:dyDescent="0.2">
      <c r="B807" s="200"/>
      <c r="C807" s="200"/>
      <c r="D807" s="200"/>
      <c r="E807" s="201"/>
      <c r="F807" s="113"/>
      <c r="G807" s="113"/>
      <c r="H807" s="113"/>
      <c r="I807" s="203"/>
      <c r="J807" s="203"/>
      <c r="K807" s="203"/>
      <c r="L807" s="204"/>
      <c r="M807" s="201"/>
      <c r="N807" s="201"/>
      <c r="O807" s="201"/>
      <c r="P807" s="201"/>
      <c r="Q807" s="113"/>
      <c r="R807" s="113"/>
      <c r="S807" s="113"/>
      <c r="T807" s="113"/>
      <c r="U807" s="201"/>
      <c r="V807" s="113"/>
      <c r="W807" s="113"/>
      <c r="X807" s="113"/>
      <c r="Y807" s="113"/>
      <c r="Z807" s="113"/>
      <c r="AA807" s="113"/>
      <c r="AB807" s="113"/>
      <c r="AC807" s="201"/>
      <c r="AD807" s="113"/>
      <c r="AE807" s="113"/>
      <c r="AF807" s="113"/>
      <c r="AG807" s="113"/>
    </row>
    <row r="808" spans="2:33" x14ac:dyDescent="0.2">
      <c r="B808" s="200"/>
      <c r="C808" s="200"/>
      <c r="D808" s="200"/>
      <c r="E808" s="201"/>
      <c r="F808" s="113"/>
      <c r="G808" s="113"/>
      <c r="H808" s="113"/>
      <c r="I808" s="203"/>
      <c r="J808" s="203"/>
      <c r="K808" s="203"/>
      <c r="L808" s="204"/>
      <c r="M808" s="201"/>
      <c r="N808" s="201"/>
      <c r="O808" s="201"/>
      <c r="P808" s="201"/>
      <c r="Q808" s="113"/>
      <c r="R808" s="113"/>
      <c r="S808" s="113"/>
      <c r="T808" s="113"/>
      <c r="U808" s="201"/>
      <c r="V808" s="113"/>
      <c r="W808" s="113"/>
      <c r="X808" s="113"/>
      <c r="Y808" s="113"/>
      <c r="Z808" s="113"/>
      <c r="AA808" s="113"/>
      <c r="AB808" s="113"/>
      <c r="AC808" s="201"/>
      <c r="AD808" s="113"/>
      <c r="AE808" s="113"/>
      <c r="AF808" s="113"/>
      <c r="AG808" s="113"/>
    </row>
    <row r="809" spans="2:33" x14ac:dyDescent="0.2">
      <c r="B809" s="200"/>
      <c r="C809" s="200"/>
      <c r="D809" s="200"/>
      <c r="E809" s="201"/>
      <c r="F809" s="113"/>
      <c r="G809" s="113"/>
      <c r="H809" s="113"/>
      <c r="I809" s="203"/>
      <c r="J809" s="203"/>
      <c r="K809" s="203"/>
      <c r="L809" s="204"/>
      <c r="M809" s="201"/>
      <c r="N809" s="201"/>
      <c r="O809" s="201"/>
      <c r="P809" s="201"/>
      <c r="Q809" s="113"/>
      <c r="R809" s="113"/>
      <c r="S809" s="113"/>
      <c r="T809" s="113"/>
      <c r="U809" s="201"/>
      <c r="V809" s="113"/>
      <c r="W809" s="113"/>
      <c r="X809" s="113"/>
      <c r="Y809" s="113"/>
      <c r="Z809" s="113"/>
      <c r="AA809" s="113"/>
      <c r="AB809" s="113"/>
      <c r="AC809" s="201"/>
      <c r="AD809" s="113"/>
      <c r="AE809" s="113"/>
      <c r="AF809" s="113"/>
      <c r="AG809" s="113"/>
    </row>
    <row r="810" spans="2:33" x14ac:dyDescent="0.2">
      <c r="B810" s="200"/>
      <c r="C810" s="200"/>
      <c r="D810" s="200"/>
      <c r="E810" s="201"/>
      <c r="F810" s="113"/>
      <c r="G810" s="113"/>
      <c r="H810" s="113"/>
      <c r="I810" s="203"/>
      <c r="J810" s="203"/>
      <c r="K810" s="203"/>
      <c r="L810" s="204"/>
      <c r="M810" s="201"/>
      <c r="N810" s="201"/>
      <c r="O810" s="201"/>
      <c r="P810" s="201"/>
      <c r="Q810" s="113"/>
      <c r="R810" s="113"/>
      <c r="S810" s="113"/>
      <c r="T810" s="113"/>
      <c r="U810" s="201"/>
      <c r="V810" s="113"/>
      <c r="W810" s="113"/>
      <c r="X810" s="113"/>
      <c r="Y810" s="113"/>
      <c r="Z810" s="113"/>
      <c r="AA810" s="113"/>
      <c r="AB810" s="113"/>
      <c r="AC810" s="201"/>
      <c r="AD810" s="113"/>
      <c r="AE810" s="113"/>
      <c r="AF810" s="113"/>
      <c r="AG810" s="113"/>
    </row>
    <row r="811" spans="2:33" x14ac:dyDescent="0.2">
      <c r="B811" s="200"/>
      <c r="C811" s="200"/>
      <c r="D811" s="200"/>
      <c r="E811" s="201"/>
      <c r="F811" s="113"/>
      <c r="G811" s="113"/>
      <c r="H811" s="113"/>
      <c r="I811" s="203"/>
      <c r="J811" s="203"/>
      <c r="K811" s="203"/>
      <c r="L811" s="204"/>
      <c r="M811" s="201"/>
      <c r="N811" s="201"/>
      <c r="O811" s="201"/>
      <c r="P811" s="201"/>
      <c r="Q811" s="113"/>
      <c r="R811" s="113"/>
      <c r="S811" s="113"/>
      <c r="T811" s="113"/>
      <c r="U811" s="201"/>
      <c r="V811" s="113"/>
      <c r="W811" s="113"/>
      <c r="X811" s="113"/>
      <c r="Y811" s="113"/>
      <c r="Z811" s="113"/>
      <c r="AA811" s="113"/>
      <c r="AB811" s="113"/>
      <c r="AC811" s="201"/>
      <c r="AD811" s="113"/>
      <c r="AE811" s="113"/>
      <c r="AF811" s="113"/>
      <c r="AG811" s="113"/>
    </row>
    <row r="812" spans="2:33" x14ac:dyDescent="0.2">
      <c r="B812" s="200"/>
      <c r="C812" s="200"/>
      <c r="D812" s="200"/>
      <c r="E812" s="201"/>
      <c r="F812" s="113"/>
      <c r="G812" s="113"/>
      <c r="H812" s="113"/>
      <c r="I812" s="203"/>
      <c r="J812" s="203"/>
      <c r="K812" s="203"/>
      <c r="L812" s="204"/>
      <c r="M812" s="201"/>
      <c r="N812" s="201"/>
      <c r="O812" s="201"/>
      <c r="P812" s="201"/>
      <c r="Q812" s="113"/>
      <c r="R812" s="113"/>
      <c r="S812" s="113"/>
      <c r="T812" s="113"/>
      <c r="U812" s="201"/>
      <c r="V812" s="113"/>
      <c r="W812" s="113"/>
      <c r="X812" s="113"/>
      <c r="Y812" s="113"/>
      <c r="Z812" s="113"/>
      <c r="AA812" s="113"/>
      <c r="AB812" s="113"/>
      <c r="AC812" s="201"/>
      <c r="AD812" s="113"/>
      <c r="AE812" s="113"/>
      <c r="AF812" s="113"/>
      <c r="AG812" s="113"/>
    </row>
    <row r="813" spans="2:33" x14ac:dyDescent="0.2">
      <c r="B813" s="200"/>
      <c r="C813" s="200"/>
      <c r="D813" s="200"/>
      <c r="E813" s="201"/>
      <c r="F813" s="113"/>
      <c r="G813" s="113"/>
      <c r="H813" s="113"/>
      <c r="I813" s="203"/>
      <c r="J813" s="203"/>
      <c r="K813" s="203"/>
      <c r="L813" s="204"/>
      <c r="M813" s="201"/>
      <c r="N813" s="201"/>
      <c r="O813" s="201"/>
      <c r="P813" s="201"/>
      <c r="Q813" s="113"/>
      <c r="R813" s="113"/>
      <c r="S813" s="113"/>
      <c r="T813" s="113"/>
      <c r="U813" s="201"/>
      <c r="V813" s="113"/>
      <c r="W813" s="113"/>
      <c r="X813" s="113"/>
      <c r="Y813" s="113"/>
      <c r="Z813" s="113"/>
      <c r="AA813" s="113"/>
      <c r="AB813" s="113"/>
      <c r="AC813" s="201"/>
      <c r="AD813" s="113"/>
      <c r="AE813" s="113"/>
      <c r="AF813" s="113"/>
      <c r="AG813" s="113"/>
    </row>
    <row r="814" spans="2:33" x14ac:dyDescent="0.2">
      <c r="B814" s="200"/>
      <c r="C814" s="200"/>
      <c r="D814" s="200"/>
      <c r="E814" s="201"/>
      <c r="F814" s="113"/>
      <c r="G814" s="113"/>
      <c r="H814" s="113"/>
      <c r="I814" s="203"/>
      <c r="J814" s="203"/>
      <c r="K814" s="203"/>
      <c r="L814" s="204"/>
      <c r="M814" s="201"/>
      <c r="N814" s="201"/>
      <c r="O814" s="201"/>
      <c r="P814" s="201"/>
      <c r="Q814" s="113"/>
      <c r="R814" s="113"/>
      <c r="S814" s="113"/>
      <c r="T814" s="113"/>
      <c r="U814" s="201"/>
      <c r="V814" s="113"/>
      <c r="W814" s="113"/>
      <c r="X814" s="113"/>
      <c r="Y814" s="113"/>
      <c r="Z814" s="113"/>
      <c r="AA814" s="113"/>
      <c r="AB814" s="113"/>
      <c r="AC814" s="201"/>
      <c r="AD814" s="113"/>
      <c r="AE814" s="113"/>
      <c r="AF814" s="113"/>
      <c r="AG814" s="113"/>
    </row>
    <row r="815" spans="2:33" x14ac:dyDescent="0.2">
      <c r="B815" s="200"/>
      <c r="C815" s="200"/>
      <c r="D815" s="200"/>
      <c r="E815" s="201"/>
      <c r="F815" s="113"/>
      <c r="G815" s="113"/>
      <c r="H815" s="113"/>
      <c r="I815" s="203"/>
      <c r="J815" s="203"/>
      <c r="K815" s="203"/>
      <c r="L815" s="204"/>
      <c r="M815" s="201"/>
      <c r="N815" s="201"/>
      <c r="O815" s="201"/>
      <c r="P815" s="201"/>
      <c r="Q815" s="113"/>
      <c r="R815" s="113"/>
      <c r="S815" s="113"/>
      <c r="T815" s="113"/>
      <c r="U815" s="201"/>
      <c r="V815" s="113"/>
      <c r="W815" s="113"/>
      <c r="X815" s="113"/>
      <c r="Y815" s="113"/>
      <c r="Z815" s="113"/>
      <c r="AA815" s="113"/>
      <c r="AB815" s="113"/>
      <c r="AC815" s="201"/>
      <c r="AD815" s="113"/>
      <c r="AE815" s="113"/>
      <c r="AF815" s="113"/>
      <c r="AG815" s="113"/>
    </row>
    <row r="816" spans="2:33" x14ac:dyDescent="0.2">
      <c r="B816" s="200"/>
      <c r="C816" s="200"/>
      <c r="D816" s="200"/>
      <c r="E816" s="201"/>
      <c r="F816" s="113"/>
      <c r="G816" s="113"/>
      <c r="H816" s="113"/>
      <c r="I816" s="203"/>
      <c r="J816" s="203"/>
      <c r="K816" s="203"/>
      <c r="L816" s="204"/>
      <c r="M816" s="201"/>
      <c r="N816" s="201"/>
      <c r="O816" s="201"/>
      <c r="P816" s="201"/>
      <c r="Q816" s="113"/>
      <c r="R816" s="113"/>
      <c r="S816" s="113"/>
      <c r="T816" s="113"/>
      <c r="U816" s="201"/>
      <c r="V816" s="113"/>
      <c r="W816" s="113"/>
      <c r="X816" s="113"/>
      <c r="Y816" s="113"/>
      <c r="Z816" s="113"/>
      <c r="AA816" s="113"/>
      <c r="AB816" s="113"/>
      <c r="AC816" s="201"/>
      <c r="AD816" s="113"/>
      <c r="AE816" s="113"/>
      <c r="AF816" s="113"/>
      <c r="AG816" s="113"/>
    </row>
    <row r="817" spans="2:33" x14ac:dyDescent="0.2">
      <c r="B817" s="200"/>
      <c r="C817" s="200"/>
      <c r="D817" s="200"/>
      <c r="E817" s="201"/>
      <c r="F817" s="113"/>
      <c r="G817" s="113"/>
      <c r="H817" s="113"/>
      <c r="I817" s="203"/>
      <c r="J817" s="203"/>
      <c r="K817" s="203"/>
      <c r="L817" s="204"/>
      <c r="M817" s="201"/>
      <c r="N817" s="201"/>
      <c r="O817" s="201"/>
      <c r="P817" s="201"/>
      <c r="Q817" s="113"/>
      <c r="R817" s="113"/>
      <c r="S817" s="113"/>
      <c r="T817" s="113"/>
      <c r="U817" s="201"/>
      <c r="V817" s="113"/>
      <c r="W817" s="113"/>
      <c r="X817" s="113"/>
      <c r="Y817" s="113"/>
      <c r="Z817" s="113"/>
      <c r="AA817" s="113"/>
      <c r="AB817" s="113"/>
      <c r="AC817" s="201"/>
      <c r="AD817" s="113"/>
      <c r="AE817" s="113"/>
      <c r="AF817" s="113"/>
      <c r="AG817" s="113"/>
    </row>
    <row r="818" spans="2:33" x14ac:dyDescent="0.2">
      <c r="B818" s="200"/>
      <c r="C818" s="200"/>
      <c r="D818" s="200"/>
      <c r="E818" s="201"/>
      <c r="F818" s="113"/>
      <c r="G818" s="113"/>
      <c r="H818" s="113"/>
      <c r="I818" s="203"/>
      <c r="J818" s="203"/>
      <c r="K818" s="203"/>
      <c r="L818" s="204"/>
      <c r="M818" s="201"/>
      <c r="N818" s="201"/>
      <c r="O818" s="201"/>
      <c r="P818" s="201"/>
      <c r="Q818" s="113"/>
      <c r="R818" s="113"/>
      <c r="S818" s="113"/>
      <c r="T818" s="113"/>
      <c r="U818" s="201"/>
      <c r="V818" s="113"/>
      <c r="W818" s="113"/>
      <c r="X818" s="113"/>
      <c r="Y818" s="113"/>
      <c r="Z818" s="113"/>
      <c r="AA818" s="113"/>
      <c r="AB818" s="113"/>
      <c r="AC818" s="201"/>
      <c r="AD818" s="113"/>
      <c r="AE818" s="113"/>
      <c r="AF818" s="113"/>
      <c r="AG818" s="113"/>
    </row>
    <row r="819" spans="2:33" x14ac:dyDescent="0.2">
      <c r="B819" s="200"/>
      <c r="C819" s="200"/>
      <c r="D819" s="200"/>
      <c r="E819" s="201"/>
      <c r="F819" s="113"/>
      <c r="G819" s="113"/>
      <c r="H819" s="113"/>
      <c r="I819" s="203"/>
      <c r="J819" s="203"/>
      <c r="K819" s="203"/>
      <c r="L819" s="204"/>
      <c r="M819" s="201"/>
      <c r="N819" s="201"/>
      <c r="O819" s="201"/>
      <c r="P819" s="201"/>
      <c r="Q819" s="113"/>
      <c r="R819" s="113"/>
      <c r="S819" s="113"/>
      <c r="T819" s="113"/>
      <c r="U819" s="201"/>
      <c r="V819" s="113"/>
      <c r="W819" s="113"/>
      <c r="X819" s="113"/>
      <c r="Y819" s="113"/>
      <c r="Z819" s="113"/>
      <c r="AA819" s="113"/>
      <c r="AB819" s="113"/>
      <c r="AC819" s="201"/>
      <c r="AD819" s="113"/>
      <c r="AE819" s="113"/>
      <c r="AF819" s="113"/>
      <c r="AG819" s="113"/>
    </row>
    <row r="820" spans="2:33" x14ac:dyDescent="0.2">
      <c r="B820" s="200"/>
      <c r="C820" s="200"/>
      <c r="D820" s="200"/>
      <c r="E820" s="201"/>
      <c r="F820" s="113"/>
      <c r="G820" s="113"/>
      <c r="H820" s="113"/>
      <c r="I820" s="203"/>
      <c r="J820" s="203"/>
      <c r="K820" s="203"/>
      <c r="L820" s="204"/>
      <c r="M820" s="201"/>
      <c r="N820" s="201"/>
      <c r="O820" s="201"/>
      <c r="P820" s="201"/>
      <c r="Q820" s="113"/>
      <c r="R820" s="113"/>
      <c r="S820" s="113"/>
      <c r="T820" s="113"/>
      <c r="U820" s="201"/>
      <c r="V820" s="113"/>
      <c r="W820" s="113"/>
      <c r="X820" s="113"/>
      <c r="Y820" s="113"/>
      <c r="Z820" s="113"/>
      <c r="AA820" s="113"/>
      <c r="AB820" s="113"/>
      <c r="AC820" s="201"/>
      <c r="AD820" s="113"/>
      <c r="AE820" s="113"/>
      <c r="AF820" s="113"/>
      <c r="AG820" s="113"/>
    </row>
    <row r="821" spans="2:33" x14ac:dyDescent="0.2">
      <c r="B821" s="200"/>
      <c r="C821" s="200"/>
      <c r="D821" s="200"/>
      <c r="E821" s="201"/>
      <c r="F821" s="113"/>
      <c r="G821" s="113"/>
      <c r="H821" s="113"/>
      <c r="I821" s="203"/>
      <c r="J821" s="203"/>
      <c r="K821" s="203"/>
      <c r="L821" s="204"/>
      <c r="M821" s="201"/>
      <c r="N821" s="201"/>
      <c r="O821" s="201"/>
      <c r="P821" s="201"/>
      <c r="Q821" s="113"/>
      <c r="R821" s="113"/>
      <c r="S821" s="113"/>
      <c r="T821" s="113"/>
      <c r="U821" s="201"/>
      <c r="V821" s="113"/>
      <c r="W821" s="113"/>
      <c r="X821" s="113"/>
      <c r="Y821" s="113"/>
      <c r="Z821" s="113"/>
      <c r="AA821" s="113"/>
      <c r="AB821" s="113"/>
      <c r="AC821" s="201"/>
      <c r="AD821" s="113"/>
      <c r="AE821" s="113"/>
      <c r="AF821" s="113"/>
      <c r="AG821" s="113"/>
    </row>
    <row r="822" spans="2:33" x14ac:dyDescent="0.2">
      <c r="B822" s="200"/>
      <c r="C822" s="200"/>
      <c r="D822" s="200"/>
      <c r="E822" s="201"/>
      <c r="F822" s="113"/>
      <c r="G822" s="113"/>
      <c r="H822" s="113"/>
      <c r="I822" s="203"/>
      <c r="J822" s="203"/>
      <c r="K822" s="203"/>
      <c r="L822" s="204"/>
      <c r="M822" s="201"/>
      <c r="N822" s="201"/>
      <c r="O822" s="201"/>
      <c r="P822" s="201"/>
      <c r="Q822" s="113"/>
      <c r="R822" s="113"/>
      <c r="S822" s="113"/>
      <c r="T822" s="113"/>
      <c r="U822" s="201"/>
      <c r="V822" s="113"/>
      <c r="W822" s="113"/>
      <c r="X822" s="113"/>
      <c r="Y822" s="113"/>
      <c r="Z822" s="113"/>
      <c r="AA822" s="113"/>
      <c r="AB822" s="113"/>
      <c r="AC822" s="201"/>
      <c r="AD822" s="113"/>
      <c r="AE822" s="113"/>
      <c r="AF822" s="113"/>
      <c r="AG822" s="113"/>
    </row>
    <row r="823" spans="2:33" x14ac:dyDescent="0.2">
      <c r="B823" s="200"/>
      <c r="C823" s="200"/>
      <c r="D823" s="200"/>
      <c r="E823" s="201"/>
      <c r="F823" s="113"/>
      <c r="G823" s="113"/>
      <c r="H823" s="113"/>
      <c r="I823" s="203"/>
      <c r="J823" s="203"/>
      <c r="K823" s="203"/>
      <c r="L823" s="204"/>
      <c r="M823" s="201"/>
      <c r="N823" s="201"/>
      <c r="O823" s="201"/>
      <c r="P823" s="201"/>
      <c r="Q823" s="113"/>
      <c r="R823" s="113"/>
      <c r="S823" s="113"/>
      <c r="T823" s="113"/>
      <c r="U823" s="201"/>
      <c r="V823" s="113"/>
      <c r="W823" s="113"/>
      <c r="X823" s="113"/>
      <c r="Y823" s="113"/>
      <c r="Z823" s="113"/>
      <c r="AA823" s="113"/>
      <c r="AB823" s="113"/>
      <c r="AC823" s="201"/>
      <c r="AD823" s="113"/>
      <c r="AE823" s="113"/>
      <c r="AF823" s="113"/>
      <c r="AG823" s="113"/>
    </row>
    <row r="824" spans="2:33" x14ac:dyDescent="0.2">
      <c r="B824" s="200"/>
      <c r="C824" s="200"/>
      <c r="D824" s="200"/>
      <c r="E824" s="201"/>
      <c r="F824" s="113"/>
      <c r="G824" s="113"/>
      <c r="H824" s="113"/>
      <c r="I824" s="203"/>
      <c r="J824" s="203"/>
      <c r="K824" s="203"/>
      <c r="L824" s="204"/>
      <c r="M824" s="201"/>
      <c r="N824" s="201"/>
      <c r="O824" s="201"/>
      <c r="P824" s="201"/>
      <c r="Q824" s="113"/>
      <c r="R824" s="113"/>
      <c r="S824" s="113"/>
      <c r="T824" s="113"/>
      <c r="U824" s="201"/>
      <c r="V824" s="113"/>
      <c r="W824" s="113"/>
      <c r="X824" s="113"/>
      <c r="Y824" s="113"/>
      <c r="Z824" s="113"/>
      <c r="AA824" s="113"/>
      <c r="AB824" s="113"/>
      <c r="AC824" s="201"/>
      <c r="AD824" s="113"/>
      <c r="AE824" s="113"/>
      <c r="AF824" s="113"/>
      <c r="AG824" s="113"/>
    </row>
    <row r="825" spans="2:33" x14ac:dyDescent="0.2">
      <c r="B825" s="200"/>
      <c r="C825" s="200"/>
      <c r="D825" s="200"/>
      <c r="E825" s="201"/>
      <c r="F825" s="113"/>
      <c r="G825" s="113"/>
      <c r="H825" s="113"/>
      <c r="I825" s="203"/>
      <c r="J825" s="203"/>
      <c r="K825" s="203"/>
      <c r="L825" s="204"/>
      <c r="M825" s="201"/>
      <c r="N825" s="201"/>
      <c r="O825" s="201"/>
      <c r="P825" s="201"/>
      <c r="Q825" s="113"/>
      <c r="R825" s="113"/>
      <c r="S825" s="113"/>
      <c r="T825" s="113"/>
      <c r="U825" s="201"/>
      <c r="V825" s="113"/>
      <c r="W825" s="113"/>
      <c r="X825" s="113"/>
      <c r="Y825" s="113"/>
      <c r="Z825" s="113"/>
      <c r="AA825" s="113"/>
      <c r="AB825" s="113"/>
      <c r="AC825" s="201"/>
      <c r="AD825" s="113"/>
      <c r="AE825" s="113"/>
      <c r="AF825" s="113"/>
      <c r="AG825" s="113"/>
    </row>
    <row r="826" spans="2:33" x14ac:dyDescent="0.2">
      <c r="B826" s="200"/>
      <c r="C826" s="200"/>
      <c r="D826" s="200"/>
      <c r="E826" s="201"/>
      <c r="F826" s="113"/>
      <c r="G826" s="113"/>
      <c r="H826" s="113"/>
      <c r="I826" s="203"/>
      <c r="J826" s="203"/>
      <c r="K826" s="203"/>
      <c r="L826" s="204"/>
      <c r="M826" s="201"/>
      <c r="N826" s="201"/>
      <c r="O826" s="201"/>
      <c r="P826" s="201"/>
      <c r="Q826" s="113"/>
      <c r="R826" s="113"/>
      <c r="S826" s="113"/>
      <c r="T826" s="113"/>
      <c r="U826" s="201"/>
      <c r="V826" s="113"/>
      <c r="W826" s="113"/>
      <c r="X826" s="113"/>
      <c r="Y826" s="113"/>
      <c r="Z826" s="113"/>
      <c r="AA826" s="113"/>
      <c r="AB826" s="113"/>
      <c r="AC826" s="201"/>
      <c r="AD826" s="113"/>
      <c r="AE826" s="113"/>
      <c r="AF826" s="113"/>
      <c r="AG826" s="113"/>
    </row>
    <row r="827" spans="2:33" x14ac:dyDescent="0.2">
      <c r="B827" s="200"/>
      <c r="C827" s="200"/>
      <c r="D827" s="200"/>
      <c r="E827" s="201"/>
      <c r="F827" s="113"/>
      <c r="G827" s="113"/>
      <c r="H827" s="113"/>
      <c r="I827" s="203"/>
      <c r="J827" s="203"/>
      <c r="K827" s="203"/>
      <c r="L827" s="204"/>
      <c r="M827" s="201"/>
      <c r="N827" s="201"/>
      <c r="O827" s="201"/>
      <c r="P827" s="201"/>
      <c r="Q827" s="113"/>
      <c r="R827" s="113"/>
      <c r="S827" s="113"/>
      <c r="T827" s="113"/>
      <c r="U827" s="201"/>
      <c r="V827" s="113"/>
      <c r="W827" s="113"/>
      <c r="X827" s="113"/>
      <c r="Y827" s="113"/>
      <c r="Z827" s="113"/>
      <c r="AA827" s="113"/>
      <c r="AB827" s="113"/>
      <c r="AC827" s="201"/>
      <c r="AD827" s="113"/>
      <c r="AE827" s="113"/>
      <c r="AF827" s="113"/>
      <c r="AG827" s="113"/>
    </row>
    <row r="828" spans="2:33" x14ac:dyDescent="0.2">
      <c r="B828" s="200"/>
      <c r="C828" s="200"/>
      <c r="D828" s="200"/>
      <c r="E828" s="201"/>
      <c r="F828" s="113"/>
      <c r="G828" s="113"/>
      <c r="H828" s="113"/>
      <c r="I828" s="203"/>
      <c r="J828" s="203"/>
      <c r="K828" s="203"/>
      <c r="L828" s="204"/>
      <c r="M828" s="201"/>
      <c r="N828" s="201"/>
      <c r="O828" s="201"/>
      <c r="P828" s="201"/>
      <c r="Q828" s="113"/>
      <c r="R828" s="113"/>
      <c r="S828" s="113"/>
      <c r="T828" s="113"/>
      <c r="U828" s="201"/>
      <c r="V828" s="113"/>
      <c r="W828" s="113"/>
      <c r="X828" s="113"/>
      <c r="Y828" s="113"/>
      <c r="Z828" s="113"/>
      <c r="AA828" s="113"/>
      <c r="AB828" s="113"/>
      <c r="AC828" s="201"/>
      <c r="AD828" s="113"/>
      <c r="AE828" s="113"/>
      <c r="AF828" s="113"/>
      <c r="AG828" s="113"/>
    </row>
    <row r="829" spans="2:33" x14ac:dyDescent="0.2">
      <c r="B829" s="200"/>
      <c r="C829" s="200"/>
      <c r="D829" s="200"/>
      <c r="E829" s="201"/>
      <c r="F829" s="113"/>
      <c r="G829" s="113"/>
      <c r="H829" s="113"/>
      <c r="I829" s="203"/>
      <c r="J829" s="203"/>
      <c r="K829" s="203"/>
      <c r="L829" s="204"/>
      <c r="M829" s="201"/>
      <c r="N829" s="201"/>
      <c r="O829" s="201"/>
      <c r="P829" s="201"/>
      <c r="Q829" s="113"/>
      <c r="R829" s="113"/>
      <c r="S829" s="113"/>
      <c r="T829" s="113"/>
      <c r="U829" s="201"/>
      <c r="V829" s="113"/>
      <c r="W829" s="113"/>
      <c r="X829" s="113"/>
      <c r="Y829" s="113"/>
      <c r="Z829" s="113"/>
      <c r="AA829" s="113"/>
      <c r="AB829" s="113"/>
      <c r="AC829" s="201"/>
      <c r="AD829" s="113"/>
      <c r="AE829" s="113"/>
      <c r="AF829" s="113"/>
      <c r="AG829" s="113"/>
    </row>
    <row r="830" spans="2:33" x14ac:dyDescent="0.2">
      <c r="B830" s="200"/>
      <c r="C830" s="200"/>
      <c r="D830" s="200"/>
      <c r="E830" s="201"/>
      <c r="F830" s="113"/>
      <c r="G830" s="113"/>
      <c r="H830" s="113"/>
      <c r="I830" s="203"/>
      <c r="J830" s="203"/>
      <c r="K830" s="203"/>
      <c r="L830" s="204"/>
      <c r="M830" s="201"/>
      <c r="N830" s="201"/>
      <c r="O830" s="201"/>
      <c r="P830" s="201"/>
      <c r="Q830" s="113"/>
      <c r="R830" s="113"/>
      <c r="S830" s="113"/>
      <c r="T830" s="113"/>
      <c r="U830" s="201"/>
      <c r="V830" s="113"/>
      <c r="W830" s="113"/>
      <c r="X830" s="113"/>
      <c r="Y830" s="113"/>
      <c r="Z830" s="113"/>
      <c r="AA830" s="113"/>
      <c r="AB830" s="113"/>
      <c r="AC830" s="201"/>
      <c r="AD830" s="113"/>
      <c r="AE830" s="113"/>
      <c r="AF830" s="113"/>
      <c r="AG830" s="113"/>
    </row>
    <row r="831" spans="2:33" x14ac:dyDescent="0.2">
      <c r="B831" s="200"/>
      <c r="C831" s="200"/>
      <c r="D831" s="200"/>
      <c r="E831" s="201"/>
      <c r="F831" s="113"/>
      <c r="G831" s="113"/>
      <c r="H831" s="113"/>
      <c r="I831" s="203"/>
      <c r="J831" s="203"/>
      <c r="K831" s="203"/>
      <c r="L831" s="204"/>
      <c r="M831" s="201"/>
      <c r="N831" s="201"/>
      <c r="O831" s="201"/>
      <c r="P831" s="201"/>
      <c r="Q831" s="113"/>
      <c r="R831" s="113"/>
      <c r="S831" s="113"/>
      <c r="T831" s="113"/>
      <c r="U831" s="201"/>
      <c r="V831" s="113"/>
      <c r="W831" s="113"/>
      <c r="X831" s="113"/>
      <c r="Y831" s="113"/>
      <c r="Z831" s="113"/>
      <c r="AA831" s="113"/>
      <c r="AB831" s="113"/>
      <c r="AC831" s="201"/>
      <c r="AD831" s="113"/>
      <c r="AE831" s="113"/>
      <c r="AF831" s="113"/>
      <c r="AG831" s="113"/>
    </row>
    <row r="832" spans="2:33" x14ac:dyDescent="0.2">
      <c r="B832" s="200"/>
      <c r="C832" s="200"/>
      <c r="D832" s="200"/>
      <c r="E832" s="201"/>
      <c r="F832" s="113"/>
      <c r="G832" s="113"/>
      <c r="H832" s="113"/>
      <c r="I832" s="203"/>
      <c r="J832" s="203"/>
      <c r="K832" s="203"/>
      <c r="L832" s="204"/>
      <c r="M832" s="201"/>
      <c r="N832" s="201"/>
      <c r="O832" s="201"/>
      <c r="P832" s="201"/>
      <c r="Q832" s="113"/>
      <c r="R832" s="113"/>
      <c r="S832" s="113"/>
      <c r="T832" s="113"/>
      <c r="U832" s="201"/>
      <c r="V832" s="113"/>
      <c r="W832" s="113"/>
      <c r="X832" s="113"/>
      <c r="Y832" s="113"/>
      <c r="Z832" s="113"/>
      <c r="AA832" s="113"/>
      <c r="AB832" s="113"/>
      <c r="AC832" s="201"/>
      <c r="AD832" s="113"/>
      <c r="AE832" s="113"/>
      <c r="AF832" s="113"/>
      <c r="AG832" s="113"/>
    </row>
    <row r="833" spans="2:33" x14ac:dyDescent="0.2">
      <c r="B833" s="200"/>
      <c r="C833" s="200"/>
      <c r="D833" s="200"/>
      <c r="E833" s="201"/>
      <c r="F833" s="113"/>
      <c r="G833" s="113"/>
      <c r="H833" s="113"/>
      <c r="I833" s="203"/>
      <c r="J833" s="203"/>
      <c r="K833" s="203"/>
      <c r="L833" s="204"/>
      <c r="M833" s="201"/>
      <c r="N833" s="201"/>
      <c r="O833" s="201"/>
      <c r="P833" s="201"/>
      <c r="Q833" s="113"/>
      <c r="R833" s="113"/>
      <c r="S833" s="113"/>
      <c r="T833" s="113"/>
      <c r="U833" s="201"/>
      <c r="V833" s="113"/>
      <c r="W833" s="113"/>
      <c r="X833" s="113"/>
      <c r="Y833" s="113"/>
      <c r="Z833" s="113"/>
      <c r="AA833" s="113"/>
      <c r="AB833" s="113"/>
      <c r="AC833" s="201"/>
      <c r="AD833" s="113"/>
      <c r="AE833" s="113"/>
      <c r="AF833" s="113"/>
      <c r="AG833" s="113"/>
    </row>
    <row r="834" spans="2:33" x14ac:dyDescent="0.2">
      <c r="B834" s="200"/>
      <c r="C834" s="200"/>
      <c r="D834" s="200"/>
      <c r="E834" s="201"/>
      <c r="F834" s="113"/>
      <c r="G834" s="113"/>
      <c r="H834" s="113"/>
      <c r="I834" s="203"/>
      <c r="J834" s="203"/>
      <c r="K834" s="203"/>
      <c r="L834" s="204"/>
      <c r="M834" s="201"/>
      <c r="N834" s="201"/>
      <c r="O834" s="201"/>
      <c r="P834" s="201"/>
      <c r="Q834" s="113"/>
      <c r="R834" s="113"/>
      <c r="S834" s="113"/>
      <c r="T834" s="113"/>
      <c r="U834" s="201"/>
      <c r="V834" s="113"/>
      <c r="W834" s="113"/>
      <c r="X834" s="113"/>
      <c r="Y834" s="113"/>
      <c r="Z834" s="113"/>
      <c r="AA834" s="113"/>
      <c r="AB834" s="113"/>
      <c r="AC834" s="201"/>
      <c r="AD834" s="113"/>
      <c r="AE834" s="113"/>
      <c r="AF834" s="113"/>
      <c r="AG834" s="113"/>
    </row>
    <row r="835" spans="2:33" x14ac:dyDescent="0.2">
      <c r="B835" s="200"/>
      <c r="C835" s="200"/>
      <c r="D835" s="200"/>
      <c r="E835" s="201"/>
      <c r="F835" s="113"/>
      <c r="G835" s="113"/>
      <c r="H835" s="113"/>
      <c r="I835" s="203"/>
      <c r="J835" s="203"/>
      <c r="K835" s="203"/>
      <c r="L835" s="204"/>
      <c r="M835" s="201"/>
      <c r="N835" s="201"/>
      <c r="O835" s="201"/>
      <c r="P835" s="201"/>
      <c r="Q835" s="113"/>
      <c r="R835" s="113"/>
      <c r="S835" s="113"/>
      <c r="T835" s="113"/>
      <c r="U835" s="201"/>
      <c r="V835" s="113"/>
      <c r="W835" s="113"/>
      <c r="X835" s="113"/>
      <c r="Y835" s="113"/>
      <c r="Z835" s="113"/>
      <c r="AA835" s="113"/>
      <c r="AB835" s="113"/>
      <c r="AC835" s="201"/>
      <c r="AD835" s="113"/>
      <c r="AE835" s="113"/>
      <c r="AF835" s="113"/>
      <c r="AG835" s="113"/>
    </row>
    <row r="836" spans="2:33" x14ac:dyDescent="0.2">
      <c r="B836" s="200"/>
      <c r="C836" s="200"/>
      <c r="D836" s="200"/>
      <c r="E836" s="201"/>
      <c r="F836" s="113"/>
      <c r="G836" s="113"/>
      <c r="H836" s="113"/>
      <c r="I836" s="203"/>
      <c r="J836" s="203"/>
      <c r="K836" s="203"/>
      <c r="L836" s="204"/>
      <c r="M836" s="201"/>
      <c r="N836" s="201"/>
      <c r="O836" s="201"/>
      <c r="P836" s="201"/>
      <c r="Q836" s="113"/>
      <c r="R836" s="113"/>
      <c r="S836" s="113"/>
      <c r="T836" s="113"/>
      <c r="U836" s="201"/>
      <c r="V836" s="113"/>
      <c r="W836" s="113"/>
      <c r="X836" s="113"/>
      <c r="Y836" s="113"/>
      <c r="Z836" s="113"/>
      <c r="AA836" s="113"/>
      <c r="AB836" s="113"/>
      <c r="AC836" s="201"/>
      <c r="AD836" s="113"/>
      <c r="AE836" s="113"/>
      <c r="AF836" s="113"/>
      <c r="AG836" s="113"/>
    </row>
    <row r="837" spans="2:33" x14ac:dyDescent="0.2">
      <c r="B837" s="200"/>
      <c r="C837" s="200"/>
      <c r="D837" s="200"/>
      <c r="E837" s="201"/>
      <c r="F837" s="113"/>
      <c r="G837" s="113"/>
      <c r="H837" s="113"/>
      <c r="I837" s="203"/>
      <c r="J837" s="203"/>
      <c r="K837" s="203"/>
      <c r="L837" s="204"/>
      <c r="M837" s="201"/>
      <c r="N837" s="201"/>
      <c r="O837" s="201"/>
      <c r="P837" s="201"/>
      <c r="Q837" s="113"/>
      <c r="R837" s="113"/>
      <c r="S837" s="113"/>
      <c r="T837" s="113"/>
      <c r="U837" s="201"/>
      <c r="V837" s="113"/>
      <c r="W837" s="113"/>
      <c r="X837" s="113"/>
      <c r="Y837" s="113"/>
      <c r="Z837" s="113"/>
      <c r="AA837" s="113"/>
      <c r="AB837" s="113"/>
      <c r="AC837" s="201"/>
      <c r="AD837" s="113"/>
      <c r="AE837" s="113"/>
      <c r="AF837" s="113"/>
      <c r="AG837" s="113"/>
    </row>
    <row r="838" spans="2:33" x14ac:dyDescent="0.2">
      <c r="B838" s="200"/>
      <c r="C838" s="200"/>
      <c r="D838" s="200"/>
      <c r="E838" s="201"/>
      <c r="F838" s="113"/>
      <c r="G838" s="113"/>
      <c r="H838" s="113"/>
      <c r="I838" s="203"/>
      <c r="J838" s="203"/>
      <c r="K838" s="203"/>
      <c r="L838" s="204"/>
      <c r="M838" s="201"/>
      <c r="N838" s="201"/>
      <c r="O838" s="201"/>
      <c r="P838" s="201"/>
      <c r="Q838" s="113"/>
      <c r="R838" s="113"/>
      <c r="S838" s="113"/>
      <c r="T838" s="113"/>
      <c r="U838" s="201"/>
      <c r="V838" s="113"/>
      <c r="W838" s="113"/>
      <c r="X838" s="113"/>
      <c r="Y838" s="113"/>
      <c r="Z838" s="113"/>
      <c r="AA838" s="113"/>
      <c r="AB838" s="113"/>
      <c r="AC838" s="201"/>
      <c r="AD838" s="113"/>
      <c r="AE838" s="113"/>
      <c r="AF838" s="113"/>
      <c r="AG838" s="113"/>
    </row>
    <row r="839" spans="2:33" x14ac:dyDescent="0.2">
      <c r="B839" s="200"/>
      <c r="C839" s="200"/>
      <c r="D839" s="200"/>
      <c r="E839" s="201"/>
      <c r="F839" s="113"/>
      <c r="G839" s="113"/>
      <c r="H839" s="113"/>
      <c r="I839" s="203"/>
      <c r="J839" s="203"/>
      <c r="K839" s="203"/>
      <c r="L839" s="204"/>
      <c r="M839" s="201"/>
      <c r="N839" s="201"/>
      <c r="O839" s="201"/>
      <c r="P839" s="201"/>
      <c r="Q839" s="113"/>
      <c r="R839" s="113"/>
      <c r="S839" s="113"/>
      <c r="T839" s="113"/>
      <c r="U839" s="201"/>
      <c r="V839" s="113"/>
      <c r="W839" s="113"/>
      <c r="X839" s="113"/>
      <c r="Y839" s="113"/>
      <c r="Z839" s="113"/>
      <c r="AA839" s="113"/>
      <c r="AB839" s="113"/>
      <c r="AC839" s="201"/>
      <c r="AD839" s="113"/>
      <c r="AE839" s="113"/>
      <c r="AF839" s="113"/>
      <c r="AG839" s="113"/>
    </row>
    <row r="840" spans="2:33" x14ac:dyDescent="0.2">
      <c r="B840" s="200"/>
      <c r="C840" s="200"/>
      <c r="D840" s="200"/>
      <c r="E840" s="201"/>
      <c r="F840" s="113"/>
      <c r="G840" s="113"/>
      <c r="H840" s="113"/>
      <c r="I840" s="203"/>
      <c r="J840" s="203"/>
      <c r="K840" s="203"/>
      <c r="L840" s="204"/>
      <c r="M840" s="201"/>
      <c r="N840" s="201"/>
      <c r="O840" s="201"/>
      <c r="P840" s="201"/>
      <c r="Q840" s="113"/>
      <c r="R840" s="113"/>
      <c r="S840" s="113"/>
      <c r="T840" s="113"/>
      <c r="U840" s="201"/>
      <c r="V840" s="113"/>
      <c r="W840" s="113"/>
      <c r="X840" s="113"/>
      <c r="Y840" s="113"/>
      <c r="Z840" s="113"/>
      <c r="AA840" s="113"/>
      <c r="AB840" s="113"/>
      <c r="AC840" s="201"/>
      <c r="AD840" s="113"/>
      <c r="AE840" s="113"/>
      <c r="AF840" s="113"/>
      <c r="AG840" s="113"/>
    </row>
    <row r="841" spans="2:33" x14ac:dyDescent="0.2">
      <c r="B841" s="200"/>
      <c r="C841" s="200"/>
      <c r="D841" s="200"/>
      <c r="E841" s="201"/>
      <c r="F841" s="113"/>
      <c r="G841" s="113"/>
      <c r="H841" s="113"/>
      <c r="I841" s="203"/>
      <c r="J841" s="203"/>
      <c r="K841" s="203"/>
      <c r="L841" s="204"/>
      <c r="M841" s="201"/>
      <c r="N841" s="201"/>
      <c r="O841" s="201"/>
      <c r="P841" s="201"/>
      <c r="Q841" s="113"/>
      <c r="R841" s="113"/>
      <c r="S841" s="113"/>
      <c r="T841" s="113"/>
      <c r="U841" s="201"/>
      <c r="V841" s="113"/>
      <c r="W841" s="113"/>
      <c r="X841" s="113"/>
      <c r="Y841" s="113"/>
      <c r="Z841" s="113"/>
      <c r="AA841" s="113"/>
      <c r="AB841" s="113"/>
      <c r="AC841" s="201"/>
      <c r="AD841" s="113"/>
      <c r="AE841" s="113"/>
      <c r="AF841" s="113"/>
      <c r="AG841" s="113"/>
    </row>
    <row r="842" spans="2:33" x14ac:dyDescent="0.2">
      <c r="B842" s="200"/>
      <c r="C842" s="200"/>
      <c r="D842" s="200"/>
      <c r="E842" s="201"/>
      <c r="F842" s="113"/>
      <c r="G842" s="113"/>
      <c r="H842" s="113"/>
      <c r="I842" s="203"/>
      <c r="J842" s="203"/>
      <c r="K842" s="203"/>
      <c r="L842" s="204"/>
      <c r="M842" s="201"/>
      <c r="N842" s="201"/>
      <c r="O842" s="201"/>
      <c r="P842" s="201"/>
      <c r="Q842" s="113"/>
      <c r="R842" s="113"/>
      <c r="S842" s="113"/>
      <c r="T842" s="113"/>
      <c r="U842" s="201"/>
      <c r="V842" s="113"/>
      <c r="W842" s="113"/>
      <c r="X842" s="113"/>
      <c r="Y842" s="113"/>
      <c r="Z842" s="113"/>
      <c r="AA842" s="113"/>
      <c r="AB842" s="113"/>
      <c r="AC842" s="201"/>
      <c r="AD842" s="113"/>
      <c r="AE842" s="113"/>
      <c r="AF842" s="113"/>
      <c r="AG842" s="113"/>
    </row>
    <row r="843" spans="2:33" x14ac:dyDescent="0.2">
      <c r="B843" s="200"/>
      <c r="C843" s="200"/>
      <c r="D843" s="200"/>
      <c r="E843" s="201"/>
      <c r="F843" s="113"/>
      <c r="G843" s="113"/>
      <c r="H843" s="113"/>
      <c r="I843" s="203"/>
      <c r="J843" s="203"/>
      <c r="K843" s="203"/>
      <c r="L843" s="204"/>
      <c r="M843" s="201"/>
      <c r="N843" s="201"/>
      <c r="O843" s="201"/>
      <c r="P843" s="201"/>
      <c r="Q843" s="113"/>
      <c r="R843" s="113"/>
      <c r="S843" s="113"/>
      <c r="T843" s="113"/>
      <c r="U843" s="201"/>
      <c r="V843" s="113"/>
      <c r="W843" s="113"/>
      <c r="X843" s="113"/>
      <c r="Y843" s="113"/>
      <c r="Z843" s="113"/>
      <c r="AA843" s="113"/>
      <c r="AB843" s="113"/>
      <c r="AC843" s="201"/>
      <c r="AD843" s="113"/>
      <c r="AE843" s="113"/>
      <c r="AF843" s="113"/>
      <c r="AG843" s="113"/>
    </row>
    <row r="844" spans="2:33" x14ac:dyDescent="0.2">
      <c r="B844" s="200"/>
      <c r="C844" s="200"/>
      <c r="D844" s="200"/>
      <c r="E844" s="201"/>
      <c r="F844" s="113"/>
      <c r="G844" s="113"/>
      <c r="H844" s="113"/>
      <c r="I844" s="203"/>
      <c r="J844" s="203"/>
      <c r="K844" s="203"/>
      <c r="L844" s="204"/>
      <c r="M844" s="201"/>
      <c r="N844" s="201"/>
      <c r="O844" s="201"/>
      <c r="P844" s="201"/>
      <c r="Q844" s="113"/>
      <c r="R844" s="113"/>
      <c r="S844" s="113"/>
      <c r="T844" s="113"/>
      <c r="U844" s="201"/>
      <c r="V844" s="113"/>
      <c r="W844" s="113"/>
      <c r="X844" s="113"/>
      <c r="Y844" s="113"/>
      <c r="Z844" s="113"/>
      <c r="AA844" s="113"/>
      <c r="AB844" s="113"/>
      <c r="AC844" s="201"/>
      <c r="AD844" s="113"/>
      <c r="AE844" s="113"/>
      <c r="AF844" s="113"/>
      <c r="AG844" s="113"/>
    </row>
    <row r="845" spans="2:33" x14ac:dyDescent="0.2">
      <c r="B845" s="200"/>
      <c r="C845" s="200"/>
      <c r="D845" s="200"/>
      <c r="E845" s="201"/>
      <c r="F845" s="113"/>
      <c r="G845" s="113"/>
      <c r="H845" s="113"/>
      <c r="I845" s="203"/>
      <c r="J845" s="203"/>
      <c r="K845" s="203"/>
      <c r="L845" s="204"/>
      <c r="M845" s="201"/>
      <c r="N845" s="201"/>
      <c r="O845" s="201"/>
      <c r="P845" s="201"/>
      <c r="Q845" s="113"/>
      <c r="R845" s="113"/>
      <c r="S845" s="113"/>
      <c r="T845" s="113"/>
      <c r="U845" s="201"/>
      <c r="V845" s="113"/>
      <c r="W845" s="113"/>
      <c r="X845" s="113"/>
      <c r="Y845" s="113"/>
      <c r="Z845" s="113"/>
      <c r="AA845" s="113"/>
      <c r="AB845" s="113"/>
      <c r="AC845" s="201"/>
      <c r="AD845" s="113"/>
      <c r="AE845" s="113"/>
      <c r="AF845" s="113"/>
      <c r="AG845" s="113"/>
    </row>
    <row r="846" spans="2:33" x14ac:dyDescent="0.2">
      <c r="B846" s="200"/>
      <c r="C846" s="200"/>
      <c r="D846" s="200"/>
      <c r="E846" s="201"/>
      <c r="F846" s="113"/>
      <c r="G846" s="113"/>
      <c r="H846" s="113"/>
      <c r="I846" s="203"/>
      <c r="J846" s="203"/>
      <c r="K846" s="203"/>
      <c r="L846" s="204"/>
      <c r="M846" s="201"/>
      <c r="N846" s="201"/>
      <c r="O846" s="201"/>
      <c r="P846" s="201"/>
      <c r="Q846" s="113"/>
      <c r="R846" s="113"/>
      <c r="S846" s="113"/>
      <c r="T846" s="113"/>
      <c r="U846" s="201"/>
      <c r="V846" s="113"/>
      <c r="W846" s="113"/>
      <c r="X846" s="113"/>
      <c r="Y846" s="113"/>
      <c r="Z846" s="113"/>
      <c r="AA846" s="113"/>
      <c r="AB846" s="113"/>
      <c r="AC846" s="201"/>
      <c r="AD846" s="113"/>
      <c r="AE846" s="113"/>
      <c r="AF846" s="113"/>
      <c r="AG846" s="113"/>
    </row>
    <row r="847" spans="2:33" x14ac:dyDescent="0.2">
      <c r="B847" s="200"/>
      <c r="C847" s="200"/>
      <c r="D847" s="200"/>
      <c r="E847" s="201"/>
      <c r="F847" s="113"/>
      <c r="G847" s="113"/>
      <c r="H847" s="113"/>
      <c r="I847" s="203"/>
      <c r="J847" s="203"/>
      <c r="K847" s="203"/>
      <c r="L847" s="204"/>
      <c r="M847" s="201"/>
      <c r="N847" s="201"/>
      <c r="O847" s="201"/>
      <c r="P847" s="201"/>
      <c r="Q847" s="113"/>
      <c r="R847" s="113"/>
      <c r="S847" s="113"/>
      <c r="T847" s="113"/>
      <c r="U847" s="201"/>
      <c r="V847" s="113"/>
      <c r="W847" s="113"/>
      <c r="X847" s="113"/>
      <c r="Y847" s="113"/>
      <c r="Z847" s="113"/>
      <c r="AA847" s="113"/>
      <c r="AB847" s="113"/>
      <c r="AC847" s="201"/>
      <c r="AD847" s="113"/>
      <c r="AE847" s="113"/>
      <c r="AF847" s="113"/>
      <c r="AG847" s="113"/>
    </row>
    <row r="848" spans="2:33" x14ac:dyDescent="0.2">
      <c r="B848" s="200"/>
      <c r="C848" s="200"/>
      <c r="D848" s="200"/>
      <c r="E848" s="201"/>
      <c r="F848" s="113"/>
      <c r="G848" s="113"/>
      <c r="H848" s="113"/>
      <c r="I848" s="203"/>
      <c r="J848" s="203"/>
      <c r="K848" s="203"/>
      <c r="L848" s="204"/>
      <c r="M848" s="201"/>
      <c r="N848" s="201"/>
      <c r="O848" s="201"/>
      <c r="P848" s="201"/>
      <c r="Q848" s="113"/>
      <c r="R848" s="113"/>
      <c r="S848" s="113"/>
      <c r="T848" s="113"/>
      <c r="U848" s="201"/>
      <c r="V848" s="113"/>
      <c r="W848" s="113"/>
      <c r="X848" s="113"/>
      <c r="Y848" s="113"/>
      <c r="Z848" s="113"/>
      <c r="AA848" s="113"/>
      <c r="AB848" s="113"/>
      <c r="AC848" s="201"/>
      <c r="AD848" s="113"/>
      <c r="AE848" s="113"/>
      <c r="AF848" s="113"/>
      <c r="AG848" s="113"/>
    </row>
    <row r="849" spans="2:33" x14ac:dyDescent="0.2">
      <c r="B849" s="200"/>
      <c r="C849" s="200"/>
      <c r="D849" s="200"/>
      <c r="E849" s="201"/>
      <c r="F849" s="113"/>
      <c r="G849" s="113"/>
      <c r="H849" s="113"/>
      <c r="I849" s="203"/>
      <c r="J849" s="203"/>
      <c r="K849" s="203"/>
      <c r="L849" s="204"/>
      <c r="M849" s="201"/>
      <c r="N849" s="201"/>
      <c r="O849" s="201"/>
      <c r="P849" s="201"/>
      <c r="Q849" s="113"/>
      <c r="R849" s="113"/>
      <c r="S849" s="113"/>
      <c r="T849" s="113"/>
      <c r="U849" s="201"/>
      <c r="V849" s="113"/>
      <c r="W849" s="113"/>
      <c r="X849" s="113"/>
      <c r="Y849" s="113"/>
      <c r="Z849" s="113"/>
      <c r="AA849" s="113"/>
      <c r="AB849" s="113"/>
      <c r="AC849" s="201"/>
      <c r="AD849" s="113"/>
      <c r="AE849" s="113"/>
      <c r="AF849" s="113"/>
      <c r="AG849" s="113"/>
    </row>
    <row r="850" spans="2:33" x14ac:dyDescent="0.2">
      <c r="B850" s="200"/>
      <c r="C850" s="200"/>
      <c r="D850" s="200"/>
      <c r="E850" s="201"/>
      <c r="F850" s="113"/>
      <c r="G850" s="113"/>
      <c r="H850" s="113"/>
      <c r="I850" s="203"/>
      <c r="J850" s="203"/>
      <c r="K850" s="203"/>
      <c r="L850" s="204"/>
      <c r="M850" s="201"/>
      <c r="N850" s="201"/>
      <c r="O850" s="201"/>
      <c r="P850" s="201"/>
      <c r="Q850" s="113"/>
      <c r="R850" s="113"/>
      <c r="S850" s="113"/>
      <c r="T850" s="113"/>
      <c r="U850" s="201"/>
      <c r="V850" s="113"/>
      <c r="W850" s="113"/>
      <c r="X850" s="113"/>
      <c r="Y850" s="113"/>
      <c r="Z850" s="113"/>
      <c r="AA850" s="113"/>
      <c r="AB850" s="113"/>
      <c r="AC850" s="201"/>
      <c r="AD850" s="113"/>
      <c r="AE850" s="113"/>
      <c r="AF850" s="113"/>
      <c r="AG850" s="113"/>
    </row>
    <row r="851" spans="2:33" x14ac:dyDescent="0.2">
      <c r="B851" s="200"/>
      <c r="C851" s="200"/>
      <c r="D851" s="200"/>
      <c r="E851" s="201"/>
      <c r="F851" s="113"/>
      <c r="G851" s="113"/>
      <c r="H851" s="113"/>
      <c r="I851" s="203"/>
      <c r="J851" s="203"/>
      <c r="K851" s="203"/>
      <c r="L851" s="204"/>
      <c r="M851" s="201"/>
      <c r="N851" s="201"/>
      <c r="O851" s="201"/>
      <c r="P851" s="201"/>
      <c r="Q851" s="113"/>
      <c r="R851" s="113"/>
      <c r="S851" s="113"/>
      <c r="T851" s="113"/>
      <c r="U851" s="201"/>
      <c r="V851" s="113"/>
      <c r="W851" s="113"/>
      <c r="X851" s="113"/>
      <c r="Y851" s="113"/>
      <c r="Z851" s="113"/>
      <c r="AA851" s="113"/>
      <c r="AB851" s="113"/>
      <c r="AC851" s="201"/>
      <c r="AD851" s="113"/>
      <c r="AE851" s="113"/>
      <c r="AF851" s="113"/>
      <c r="AG851" s="113"/>
    </row>
    <row r="852" spans="2:33" x14ac:dyDescent="0.2">
      <c r="B852" s="200"/>
      <c r="C852" s="200"/>
      <c r="D852" s="200"/>
      <c r="E852" s="201"/>
      <c r="F852" s="113"/>
      <c r="G852" s="113"/>
      <c r="H852" s="113"/>
      <c r="I852" s="203"/>
      <c r="J852" s="203"/>
      <c r="K852" s="203"/>
      <c r="L852" s="204"/>
      <c r="M852" s="201"/>
      <c r="N852" s="201"/>
      <c r="O852" s="201"/>
      <c r="P852" s="201"/>
      <c r="Q852" s="113"/>
      <c r="R852" s="113"/>
      <c r="S852" s="113"/>
      <c r="T852" s="113"/>
      <c r="U852" s="201"/>
      <c r="V852" s="113"/>
      <c r="W852" s="113"/>
      <c r="X852" s="113"/>
      <c r="Y852" s="113"/>
      <c r="Z852" s="113"/>
      <c r="AA852" s="113"/>
      <c r="AB852" s="113"/>
      <c r="AC852" s="201"/>
      <c r="AD852" s="113"/>
      <c r="AE852" s="113"/>
      <c r="AF852" s="113"/>
      <c r="AG852" s="113"/>
    </row>
    <row r="853" spans="2:33" x14ac:dyDescent="0.2">
      <c r="B853" s="200"/>
      <c r="C853" s="200"/>
      <c r="D853" s="200"/>
      <c r="E853" s="201"/>
      <c r="F853" s="113"/>
      <c r="G853" s="113"/>
      <c r="H853" s="113"/>
      <c r="I853" s="203"/>
      <c r="J853" s="203"/>
      <c r="K853" s="203"/>
      <c r="L853" s="204"/>
      <c r="M853" s="201"/>
      <c r="N853" s="201"/>
      <c r="O853" s="201"/>
      <c r="P853" s="201"/>
      <c r="Q853" s="113"/>
      <c r="R853" s="113"/>
      <c r="S853" s="113"/>
      <c r="T853" s="113"/>
      <c r="U853" s="201"/>
      <c r="V853" s="113"/>
      <c r="W853" s="113"/>
      <c r="X853" s="113"/>
      <c r="Y853" s="113"/>
      <c r="Z853" s="113"/>
      <c r="AA853" s="113"/>
      <c r="AB853" s="113"/>
      <c r="AC853" s="201"/>
      <c r="AD853" s="113"/>
      <c r="AE853" s="113"/>
      <c r="AF853" s="113"/>
      <c r="AG853" s="113"/>
    </row>
    <row r="854" spans="2:33" x14ac:dyDescent="0.2">
      <c r="B854" s="200"/>
      <c r="C854" s="200"/>
      <c r="D854" s="200"/>
      <c r="E854" s="201"/>
      <c r="F854" s="113"/>
      <c r="G854" s="113"/>
      <c r="H854" s="113"/>
      <c r="I854" s="203"/>
      <c r="J854" s="203"/>
      <c r="K854" s="203"/>
      <c r="L854" s="204"/>
      <c r="M854" s="201"/>
      <c r="N854" s="201"/>
      <c r="O854" s="201"/>
      <c r="P854" s="201"/>
      <c r="Q854" s="113"/>
      <c r="R854" s="113"/>
      <c r="S854" s="113"/>
      <c r="T854" s="113"/>
      <c r="U854" s="201"/>
      <c r="V854" s="113"/>
      <c r="W854" s="113"/>
      <c r="X854" s="113"/>
      <c r="Y854" s="113"/>
      <c r="Z854" s="113"/>
      <c r="AA854" s="113"/>
      <c r="AB854" s="113"/>
      <c r="AC854" s="201"/>
      <c r="AD854" s="113"/>
      <c r="AE854" s="113"/>
      <c r="AF854" s="113"/>
      <c r="AG854" s="113"/>
    </row>
    <row r="855" spans="2:33" x14ac:dyDescent="0.2">
      <c r="B855" s="200"/>
      <c r="C855" s="200"/>
      <c r="D855" s="200"/>
      <c r="E855" s="201"/>
      <c r="F855" s="113"/>
      <c r="G855" s="113"/>
      <c r="H855" s="113"/>
      <c r="I855" s="203"/>
      <c r="J855" s="203"/>
      <c r="K855" s="203"/>
      <c r="L855" s="204"/>
      <c r="M855" s="201"/>
      <c r="N855" s="201"/>
      <c r="O855" s="201"/>
      <c r="P855" s="201"/>
      <c r="Q855" s="113"/>
      <c r="R855" s="113"/>
      <c r="S855" s="113"/>
      <c r="T855" s="113"/>
      <c r="U855" s="201"/>
      <c r="V855" s="113"/>
      <c r="W855" s="113"/>
      <c r="X855" s="113"/>
      <c r="Y855" s="113"/>
      <c r="Z855" s="113"/>
      <c r="AA855" s="113"/>
      <c r="AB855" s="113"/>
      <c r="AC855" s="201"/>
      <c r="AD855" s="113"/>
      <c r="AE855" s="113"/>
      <c r="AF855" s="113"/>
      <c r="AG855" s="113"/>
    </row>
    <row r="856" spans="2:33" x14ac:dyDescent="0.2">
      <c r="B856" s="200"/>
      <c r="C856" s="200"/>
      <c r="D856" s="200"/>
      <c r="E856" s="201"/>
      <c r="F856" s="113"/>
      <c r="G856" s="113"/>
      <c r="H856" s="113"/>
      <c r="I856" s="203"/>
      <c r="J856" s="203"/>
      <c r="K856" s="203"/>
      <c r="L856" s="204"/>
      <c r="M856" s="201"/>
      <c r="N856" s="201"/>
      <c r="O856" s="201"/>
      <c r="P856" s="201"/>
      <c r="Q856" s="113"/>
      <c r="R856" s="113"/>
      <c r="S856" s="113"/>
      <c r="T856" s="113"/>
      <c r="U856" s="201"/>
      <c r="V856" s="113"/>
      <c r="W856" s="113"/>
      <c r="X856" s="113"/>
      <c r="Y856" s="113"/>
      <c r="Z856" s="113"/>
      <c r="AA856" s="113"/>
      <c r="AB856" s="113"/>
      <c r="AC856" s="201"/>
      <c r="AD856" s="113"/>
      <c r="AE856" s="113"/>
      <c r="AF856" s="113"/>
      <c r="AG856" s="113"/>
    </row>
    <row r="857" spans="2:33" x14ac:dyDescent="0.2">
      <c r="B857" s="200"/>
      <c r="C857" s="200"/>
      <c r="D857" s="200"/>
      <c r="E857" s="201"/>
      <c r="F857" s="113"/>
      <c r="G857" s="113"/>
      <c r="H857" s="113"/>
      <c r="I857" s="203"/>
      <c r="J857" s="203"/>
      <c r="K857" s="203"/>
      <c r="L857" s="204"/>
      <c r="M857" s="201"/>
      <c r="N857" s="201"/>
      <c r="O857" s="201"/>
      <c r="P857" s="201"/>
      <c r="Q857" s="113"/>
      <c r="R857" s="113"/>
      <c r="S857" s="113"/>
      <c r="T857" s="113"/>
      <c r="U857" s="201"/>
      <c r="V857" s="113"/>
      <c r="W857" s="113"/>
      <c r="X857" s="113"/>
      <c r="Y857" s="113"/>
      <c r="Z857" s="113"/>
      <c r="AA857" s="113"/>
      <c r="AB857" s="113"/>
      <c r="AC857" s="201"/>
      <c r="AD857" s="113"/>
      <c r="AE857" s="113"/>
      <c r="AF857" s="113"/>
      <c r="AG857" s="113"/>
    </row>
    <row r="858" spans="2:33" x14ac:dyDescent="0.2">
      <c r="B858" s="200"/>
      <c r="C858" s="200"/>
      <c r="D858" s="200"/>
      <c r="E858" s="201"/>
      <c r="F858" s="113"/>
      <c r="G858" s="113"/>
      <c r="H858" s="113"/>
      <c r="I858" s="203"/>
      <c r="J858" s="203"/>
      <c r="K858" s="203"/>
      <c r="L858" s="204"/>
      <c r="M858" s="201"/>
      <c r="N858" s="201"/>
      <c r="O858" s="201"/>
      <c r="P858" s="201"/>
      <c r="Q858" s="113"/>
      <c r="R858" s="113"/>
      <c r="S858" s="113"/>
      <c r="T858" s="113"/>
      <c r="U858" s="201"/>
      <c r="V858" s="113"/>
      <c r="W858" s="113"/>
      <c r="X858" s="113"/>
      <c r="Y858" s="113"/>
      <c r="Z858" s="113"/>
      <c r="AA858" s="113"/>
      <c r="AB858" s="113"/>
      <c r="AC858" s="201"/>
      <c r="AD858" s="113"/>
      <c r="AE858" s="113"/>
      <c r="AF858" s="113"/>
      <c r="AG858" s="113"/>
    </row>
    <row r="859" spans="2:33" x14ac:dyDescent="0.2">
      <c r="B859" s="200"/>
      <c r="C859" s="200"/>
      <c r="D859" s="200"/>
      <c r="E859" s="201"/>
      <c r="F859" s="113"/>
      <c r="G859" s="113"/>
      <c r="H859" s="113"/>
      <c r="I859" s="203"/>
      <c r="J859" s="203"/>
      <c r="K859" s="203"/>
      <c r="L859" s="204"/>
      <c r="M859" s="201"/>
      <c r="N859" s="201"/>
      <c r="O859" s="201"/>
      <c r="P859" s="201"/>
      <c r="Q859" s="113"/>
      <c r="R859" s="113"/>
      <c r="S859" s="113"/>
      <c r="T859" s="113"/>
      <c r="U859" s="201"/>
      <c r="V859" s="113"/>
      <c r="W859" s="113"/>
      <c r="X859" s="113"/>
      <c r="Y859" s="113"/>
      <c r="Z859" s="113"/>
      <c r="AA859" s="113"/>
      <c r="AB859" s="113"/>
      <c r="AC859" s="201"/>
      <c r="AD859" s="113"/>
      <c r="AE859" s="113"/>
      <c r="AF859" s="113"/>
      <c r="AG859" s="113"/>
    </row>
    <row r="860" spans="2:33" x14ac:dyDescent="0.2">
      <c r="B860" s="200"/>
      <c r="C860" s="200"/>
      <c r="D860" s="200"/>
      <c r="E860" s="201"/>
      <c r="F860" s="113"/>
      <c r="G860" s="113"/>
      <c r="H860" s="113"/>
      <c r="I860" s="203"/>
      <c r="J860" s="203"/>
      <c r="K860" s="203"/>
      <c r="L860" s="204"/>
      <c r="M860" s="201"/>
      <c r="N860" s="201"/>
      <c r="O860" s="201"/>
      <c r="P860" s="201"/>
      <c r="Q860" s="113"/>
      <c r="R860" s="113"/>
      <c r="S860" s="113"/>
      <c r="T860" s="113"/>
      <c r="U860" s="201"/>
      <c r="V860" s="113"/>
      <c r="W860" s="113"/>
      <c r="X860" s="113"/>
      <c r="Y860" s="113"/>
      <c r="Z860" s="113"/>
      <c r="AA860" s="113"/>
      <c r="AB860" s="113"/>
      <c r="AC860" s="201"/>
      <c r="AD860" s="113"/>
      <c r="AE860" s="113"/>
      <c r="AF860" s="113"/>
      <c r="AG860" s="113"/>
    </row>
    <row r="861" spans="2:33" x14ac:dyDescent="0.2">
      <c r="B861" s="200"/>
      <c r="C861" s="200"/>
      <c r="D861" s="200"/>
      <c r="E861" s="201"/>
      <c r="F861" s="113"/>
      <c r="G861" s="113"/>
      <c r="H861" s="113"/>
      <c r="I861" s="203"/>
      <c r="J861" s="203"/>
      <c r="K861" s="203"/>
      <c r="L861" s="204"/>
      <c r="M861" s="201"/>
      <c r="N861" s="201"/>
      <c r="O861" s="201"/>
      <c r="P861" s="201"/>
      <c r="Q861" s="113"/>
      <c r="R861" s="113"/>
      <c r="S861" s="113"/>
      <c r="T861" s="113"/>
      <c r="U861" s="201"/>
      <c r="V861" s="113"/>
      <c r="W861" s="113"/>
      <c r="X861" s="113"/>
      <c r="Y861" s="113"/>
      <c r="Z861" s="113"/>
      <c r="AA861" s="113"/>
      <c r="AB861" s="113"/>
      <c r="AC861" s="201"/>
      <c r="AD861" s="113"/>
      <c r="AE861" s="113"/>
      <c r="AF861" s="113"/>
      <c r="AG861" s="113"/>
    </row>
    <row r="862" spans="2:33" x14ac:dyDescent="0.2">
      <c r="B862" s="200"/>
      <c r="C862" s="200"/>
      <c r="D862" s="200"/>
      <c r="E862" s="201"/>
      <c r="F862" s="113"/>
      <c r="G862" s="113"/>
      <c r="H862" s="113"/>
      <c r="I862" s="203"/>
      <c r="J862" s="203"/>
      <c r="K862" s="203"/>
      <c r="L862" s="204"/>
      <c r="M862" s="201"/>
      <c r="N862" s="201"/>
      <c r="O862" s="201"/>
      <c r="P862" s="201"/>
      <c r="Q862" s="113"/>
      <c r="R862" s="113"/>
      <c r="S862" s="113"/>
      <c r="T862" s="113"/>
      <c r="U862" s="201"/>
      <c r="V862" s="113"/>
      <c r="W862" s="113"/>
      <c r="X862" s="113"/>
      <c r="Y862" s="113"/>
      <c r="Z862" s="113"/>
      <c r="AA862" s="113"/>
      <c r="AB862" s="113"/>
      <c r="AC862" s="201"/>
      <c r="AD862" s="113"/>
      <c r="AE862" s="113"/>
      <c r="AF862" s="113"/>
      <c r="AG862" s="113"/>
    </row>
    <row r="863" spans="2:33" x14ac:dyDescent="0.2">
      <c r="B863" s="200"/>
      <c r="C863" s="200"/>
      <c r="D863" s="200"/>
      <c r="E863" s="201"/>
      <c r="F863" s="113"/>
      <c r="G863" s="113"/>
      <c r="H863" s="113"/>
      <c r="I863" s="203"/>
      <c r="J863" s="203"/>
      <c r="K863" s="203"/>
      <c r="L863" s="204"/>
      <c r="M863" s="201"/>
      <c r="N863" s="201"/>
      <c r="O863" s="201"/>
      <c r="P863" s="201"/>
      <c r="Q863" s="113"/>
      <c r="R863" s="113"/>
      <c r="S863" s="113"/>
      <c r="T863" s="113"/>
      <c r="U863" s="201"/>
      <c r="V863" s="113"/>
      <c r="W863" s="113"/>
      <c r="X863" s="113"/>
      <c r="Y863" s="113"/>
      <c r="Z863" s="113"/>
      <c r="AA863" s="113"/>
      <c r="AB863" s="113"/>
      <c r="AC863" s="201"/>
      <c r="AD863" s="113"/>
      <c r="AE863" s="113"/>
      <c r="AF863" s="113"/>
      <c r="AG863" s="113"/>
    </row>
    <row r="864" spans="2:33" x14ac:dyDescent="0.2">
      <c r="B864" s="200"/>
      <c r="C864" s="200"/>
      <c r="D864" s="200"/>
      <c r="E864" s="201"/>
      <c r="F864" s="113"/>
      <c r="G864" s="113"/>
      <c r="H864" s="113"/>
      <c r="I864" s="203"/>
      <c r="J864" s="203"/>
      <c r="K864" s="203"/>
      <c r="L864" s="204"/>
      <c r="M864" s="201"/>
      <c r="N864" s="201"/>
      <c r="O864" s="201"/>
      <c r="P864" s="201"/>
      <c r="Q864" s="113"/>
      <c r="R864" s="113"/>
      <c r="S864" s="113"/>
      <c r="T864" s="113"/>
      <c r="U864" s="201"/>
      <c r="V864" s="113"/>
      <c r="W864" s="113"/>
      <c r="X864" s="113"/>
      <c r="Y864" s="113"/>
      <c r="Z864" s="113"/>
      <c r="AA864" s="113"/>
      <c r="AB864" s="113"/>
      <c r="AC864" s="201"/>
      <c r="AD864" s="113"/>
      <c r="AE864" s="113"/>
      <c r="AF864" s="113"/>
      <c r="AG864" s="113"/>
    </row>
    <row r="865" spans="2:33" x14ac:dyDescent="0.2">
      <c r="B865" s="200"/>
      <c r="C865" s="200"/>
      <c r="D865" s="200"/>
      <c r="E865" s="201"/>
      <c r="F865" s="113"/>
      <c r="G865" s="113"/>
      <c r="H865" s="113"/>
      <c r="I865" s="203"/>
      <c r="J865" s="203"/>
      <c r="K865" s="203"/>
      <c r="L865" s="204"/>
      <c r="M865" s="201"/>
      <c r="N865" s="201"/>
      <c r="O865" s="201"/>
      <c r="P865" s="201"/>
      <c r="Q865" s="113"/>
      <c r="R865" s="113"/>
      <c r="S865" s="113"/>
      <c r="T865" s="113"/>
      <c r="U865" s="201"/>
      <c r="V865" s="113"/>
      <c r="W865" s="113"/>
      <c r="X865" s="113"/>
      <c r="Y865" s="113"/>
      <c r="Z865" s="113"/>
      <c r="AA865" s="113"/>
      <c r="AB865" s="113"/>
      <c r="AC865" s="201"/>
      <c r="AD865" s="113"/>
      <c r="AE865" s="113"/>
      <c r="AF865" s="113"/>
      <c r="AG865" s="113"/>
    </row>
    <row r="866" spans="2:33" x14ac:dyDescent="0.2">
      <c r="B866" s="200"/>
      <c r="C866" s="200"/>
      <c r="D866" s="200"/>
      <c r="E866" s="201"/>
      <c r="F866" s="113"/>
      <c r="G866" s="113"/>
      <c r="H866" s="113"/>
      <c r="I866" s="203"/>
      <c r="J866" s="203"/>
      <c r="K866" s="203"/>
      <c r="L866" s="204"/>
      <c r="M866" s="201"/>
      <c r="N866" s="201"/>
      <c r="O866" s="201"/>
      <c r="P866" s="201"/>
      <c r="Q866" s="113"/>
      <c r="R866" s="113"/>
      <c r="S866" s="113"/>
      <c r="T866" s="113"/>
      <c r="U866" s="201"/>
      <c r="V866" s="113"/>
      <c r="W866" s="113"/>
      <c r="X866" s="113"/>
      <c r="Y866" s="113"/>
      <c r="Z866" s="113"/>
      <c r="AA866" s="113"/>
      <c r="AB866" s="113"/>
      <c r="AC866" s="201"/>
      <c r="AD866" s="113"/>
      <c r="AE866" s="113"/>
      <c r="AF866" s="113"/>
      <c r="AG866" s="113"/>
    </row>
    <row r="867" spans="2:33" x14ac:dyDescent="0.2">
      <c r="B867" s="200"/>
      <c r="C867" s="200"/>
      <c r="D867" s="200"/>
      <c r="E867" s="201"/>
      <c r="F867" s="113"/>
      <c r="G867" s="113"/>
      <c r="H867" s="113"/>
      <c r="I867" s="203"/>
      <c r="J867" s="203"/>
      <c r="K867" s="203"/>
      <c r="L867" s="204"/>
      <c r="M867" s="201"/>
      <c r="N867" s="201"/>
      <c r="O867" s="201"/>
      <c r="P867" s="201"/>
      <c r="Q867" s="113"/>
      <c r="R867" s="113"/>
      <c r="S867" s="113"/>
      <c r="T867" s="113"/>
      <c r="U867" s="201"/>
      <c r="V867" s="113"/>
      <c r="W867" s="113"/>
      <c r="X867" s="113"/>
      <c r="Y867" s="113"/>
      <c r="Z867" s="113"/>
      <c r="AA867" s="113"/>
      <c r="AB867" s="113"/>
      <c r="AC867" s="201"/>
      <c r="AD867" s="113"/>
      <c r="AE867" s="113"/>
      <c r="AF867" s="113"/>
      <c r="AG867" s="113"/>
    </row>
    <row r="868" spans="2:33" x14ac:dyDescent="0.2">
      <c r="B868" s="200"/>
      <c r="C868" s="200"/>
      <c r="D868" s="200"/>
      <c r="E868" s="201"/>
      <c r="F868" s="113"/>
      <c r="G868" s="113"/>
      <c r="H868" s="113"/>
      <c r="I868" s="203"/>
      <c r="J868" s="203"/>
      <c r="K868" s="203"/>
      <c r="L868" s="204"/>
      <c r="M868" s="201"/>
      <c r="N868" s="201"/>
      <c r="O868" s="201"/>
      <c r="P868" s="201"/>
      <c r="Q868" s="113"/>
      <c r="R868" s="113"/>
      <c r="S868" s="113"/>
      <c r="T868" s="113"/>
      <c r="U868" s="201"/>
      <c r="V868" s="113"/>
      <c r="W868" s="113"/>
      <c r="X868" s="113"/>
      <c r="Y868" s="113"/>
      <c r="Z868" s="113"/>
      <c r="AA868" s="113"/>
      <c r="AB868" s="113"/>
      <c r="AC868" s="201"/>
      <c r="AD868" s="113"/>
      <c r="AE868" s="113"/>
      <c r="AF868" s="113"/>
      <c r="AG868" s="113"/>
    </row>
    <row r="869" spans="2:33" x14ac:dyDescent="0.2">
      <c r="B869" s="200"/>
      <c r="C869" s="200"/>
      <c r="D869" s="200"/>
      <c r="E869" s="201"/>
      <c r="F869" s="113"/>
      <c r="G869" s="113"/>
      <c r="H869" s="113"/>
      <c r="I869" s="203"/>
      <c r="J869" s="203"/>
      <c r="K869" s="203"/>
      <c r="L869" s="204"/>
      <c r="M869" s="201"/>
      <c r="N869" s="201"/>
      <c r="O869" s="201"/>
      <c r="P869" s="201"/>
      <c r="Q869" s="113"/>
      <c r="R869" s="113"/>
      <c r="S869" s="113"/>
      <c r="T869" s="113"/>
      <c r="U869" s="201"/>
      <c r="V869" s="113"/>
      <c r="W869" s="113"/>
      <c r="X869" s="113"/>
      <c r="Y869" s="113"/>
      <c r="Z869" s="113"/>
      <c r="AA869" s="113"/>
      <c r="AB869" s="113"/>
      <c r="AC869" s="201"/>
      <c r="AD869" s="113"/>
      <c r="AE869" s="113"/>
      <c r="AF869" s="113"/>
      <c r="AG869" s="113"/>
    </row>
    <row r="870" spans="2:33" x14ac:dyDescent="0.2">
      <c r="B870" s="200"/>
      <c r="C870" s="200"/>
      <c r="D870" s="200"/>
      <c r="E870" s="201"/>
      <c r="F870" s="113"/>
      <c r="G870" s="113"/>
      <c r="H870" s="113"/>
      <c r="I870" s="203"/>
      <c r="J870" s="203"/>
      <c r="K870" s="203"/>
      <c r="L870" s="204"/>
      <c r="M870" s="201"/>
      <c r="N870" s="201"/>
      <c r="O870" s="201"/>
      <c r="P870" s="201"/>
      <c r="Q870" s="113"/>
      <c r="R870" s="113"/>
      <c r="S870" s="113"/>
      <c r="T870" s="113"/>
      <c r="U870" s="201"/>
      <c r="V870" s="113"/>
      <c r="W870" s="113"/>
      <c r="X870" s="113"/>
      <c r="Y870" s="113"/>
      <c r="Z870" s="113"/>
      <c r="AA870" s="113"/>
      <c r="AB870" s="113"/>
      <c r="AC870" s="201"/>
      <c r="AD870" s="113"/>
      <c r="AE870" s="113"/>
      <c r="AF870" s="113"/>
      <c r="AG870" s="113"/>
    </row>
    <row r="871" spans="2:33" x14ac:dyDescent="0.2">
      <c r="B871" s="200"/>
      <c r="C871" s="200"/>
      <c r="D871" s="200"/>
      <c r="E871" s="201"/>
      <c r="F871" s="113"/>
      <c r="G871" s="113"/>
      <c r="H871" s="113"/>
      <c r="I871" s="203"/>
      <c r="J871" s="203"/>
      <c r="K871" s="203"/>
      <c r="L871" s="204"/>
      <c r="M871" s="201"/>
      <c r="N871" s="201"/>
      <c r="O871" s="201"/>
      <c r="P871" s="201"/>
      <c r="Q871" s="113"/>
      <c r="R871" s="113"/>
      <c r="S871" s="113"/>
      <c r="T871" s="113"/>
      <c r="U871" s="201"/>
      <c r="V871" s="113"/>
      <c r="W871" s="113"/>
      <c r="X871" s="113"/>
      <c r="Y871" s="113"/>
      <c r="Z871" s="113"/>
      <c r="AA871" s="113"/>
      <c r="AB871" s="113"/>
      <c r="AC871" s="201"/>
      <c r="AD871" s="113"/>
      <c r="AE871" s="113"/>
      <c r="AF871" s="113"/>
      <c r="AG871" s="113"/>
    </row>
    <row r="872" spans="2:33" x14ac:dyDescent="0.2">
      <c r="B872" s="200"/>
      <c r="C872" s="200"/>
      <c r="D872" s="200"/>
      <c r="E872" s="201"/>
      <c r="F872" s="113"/>
      <c r="G872" s="113"/>
      <c r="H872" s="113"/>
      <c r="I872" s="203"/>
      <c r="J872" s="203"/>
      <c r="K872" s="203"/>
      <c r="L872" s="204"/>
      <c r="M872" s="201"/>
      <c r="N872" s="201"/>
      <c r="O872" s="201"/>
      <c r="P872" s="201"/>
      <c r="Q872" s="113"/>
      <c r="R872" s="113"/>
      <c r="S872" s="113"/>
      <c r="T872" s="113"/>
      <c r="U872" s="201"/>
      <c r="V872" s="113"/>
      <c r="W872" s="113"/>
      <c r="X872" s="113"/>
      <c r="Y872" s="113"/>
      <c r="Z872" s="113"/>
      <c r="AA872" s="113"/>
      <c r="AB872" s="113"/>
      <c r="AC872" s="201"/>
      <c r="AD872" s="113"/>
      <c r="AE872" s="113"/>
      <c r="AF872" s="113"/>
      <c r="AG872" s="113"/>
    </row>
    <row r="873" spans="2:33" x14ac:dyDescent="0.2">
      <c r="B873" s="200"/>
      <c r="C873" s="200"/>
      <c r="D873" s="200"/>
      <c r="E873" s="201"/>
      <c r="F873" s="113"/>
      <c r="G873" s="113"/>
      <c r="H873" s="113"/>
      <c r="I873" s="203"/>
      <c r="J873" s="203"/>
      <c r="K873" s="203"/>
      <c r="L873" s="204"/>
      <c r="M873" s="201"/>
      <c r="N873" s="201"/>
      <c r="O873" s="201"/>
      <c r="P873" s="201"/>
      <c r="Q873" s="113"/>
      <c r="R873" s="113"/>
      <c r="S873" s="113"/>
      <c r="T873" s="113"/>
      <c r="U873" s="201"/>
      <c r="V873" s="113"/>
      <c r="W873" s="113"/>
      <c r="X873" s="113"/>
      <c r="Y873" s="113"/>
      <c r="Z873" s="113"/>
      <c r="AA873" s="113"/>
      <c r="AB873" s="113"/>
      <c r="AC873" s="201"/>
      <c r="AD873" s="113"/>
      <c r="AE873" s="113"/>
      <c r="AF873" s="113"/>
      <c r="AG873" s="113"/>
    </row>
    <row r="874" spans="2:33" x14ac:dyDescent="0.2">
      <c r="B874" s="200"/>
      <c r="C874" s="200"/>
      <c r="D874" s="200"/>
      <c r="E874" s="201"/>
      <c r="F874" s="113"/>
      <c r="G874" s="113"/>
      <c r="H874" s="113"/>
      <c r="I874" s="203"/>
      <c r="J874" s="203"/>
      <c r="K874" s="203"/>
      <c r="L874" s="204"/>
      <c r="M874" s="201"/>
      <c r="N874" s="201"/>
      <c r="O874" s="201"/>
      <c r="P874" s="201"/>
      <c r="Q874" s="113"/>
      <c r="R874" s="113"/>
      <c r="S874" s="113"/>
      <c r="T874" s="113"/>
      <c r="U874" s="201"/>
      <c r="V874" s="113"/>
      <c r="W874" s="113"/>
      <c r="X874" s="113"/>
      <c r="Y874" s="113"/>
      <c r="Z874" s="113"/>
      <c r="AA874" s="113"/>
      <c r="AB874" s="113"/>
      <c r="AC874" s="201"/>
      <c r="AD874" s="113"/>
      <c r="AE874" s="113"/>
      <c r="AF874" s="113"/>
      <c r="AG874" s="113"/>
    </row>
    <row r="875" spans="2:33" x14ac:dyDescent="0.2">
      <c r="B875" s="200"/>
      <c r="C875" s="200"/>
      <c r="D875" s="200"/>
      <c r="E875" s="201"/>
      <c r="F875" s="113"/>
      <c r="G875" s="113"/>
      <c r="H875" s="113"/>
      <c r="I875" s="203"/>
      <c r="J875" s="203"/>
      <c r="K875" s="203"/>
      <c r="L875" s="204"/>
      <c r="M875" s="201"/>
      <c r="N875" s="201"/>
      <c r="O875" s="201"/>
      <c r="P875" s="201"/>
      <c r="Q875" s="113"/>
      <c r="R875" s="113"/>
      <c r="S875" s="113"/>
      <c r="T875" s="113"/>
      <c r="U875" s="201"/>
      <c r="V875" s="113"/>
      <c r="W875" s="113"/>
      <c r="X875" s="113"/>
      <c r="Y875" s="113"/>
      <c r="Z875" s="113"/>
      <c r="AA875" s="113"/>
      <c r="AB875" s="113"/>
      <c r="AC875" s="201"/>
      <c r="AD875" s="113"/>
      <c r="AE875" s="113"/>
      <c r="AF875" s="113"/>
      <c r="AG875" s="113"/>
    </row>
    <row r="876" spans="2:33" x14ac:dyDescent="0.2">
      <c r="B876" s="200"/>
      <c r="C876" s="200"/>
      <c r="D876" s="200"/>
      <c r="E876" s="201"/>
      <c r="F876" s="113"/>
      <c r="G876" s="113"/>
      <c r="H876" s="113"/>
      <c r="I876" s="203"/>
      <c r="J876" s="203"/>
      <c r="K876" s="203"/>
      <c r="L876" s="204"/>
      <c r="M876" s="201"/>
      <c r="N876" s="201"/>
      <c r="O876" s="201"/>
      <c r="P876" s="201"/>
      <c r="Q876" s="113"/>
      <c r="R876" s="113"/>
      <c r="S876" s="113"/>
      <c r="T876" s="113"/>
      <c r="U876" s="201"/>
      <c r="V876" s="113"/>
      <c r="W876" s="113"/>
      <c r="X876" s="113"/>
      <c r="Y876" s="113"/>
      <c r="Z876" s="113"/>
      <c r="AA876" s="113"/>
      <c r="AB876" s="113"/>
      <c r="AC876" s="201"/>
      <c r="AD876" s="113"/>
      <c r="AE876" s="113"/>
      <c r="AF876" s="113"/>
      <c r="AG876" s="113"/>
    </row>
    <row r="877" spans="2:33" x14ac:dyDescent="0.2">
      <c r="B877" s="200"/>
      <c r="C877" s="200"/>
      <c r="D877" s="200"/>
      <c r="E877" s="201"/>
      <c r="F877" s="113"/>
      <c r="G877" s="113"/>
      <c r="H877" s="113"/>
      <c r="I877" s="203"/>
      <c r="J877" s="203"/>
      <c r="K877" s="203"/>
      <c r="L877" s="204"/>
      <c r="M877" s="201"/>
      <c r="N877" s="201"/>
      <c r="O877" s="201"/>
      <c r="P877" s="201"/>
      <c r="Q877" s="113"/>
      <c r="R877" s="113"/>
      <c r="S877" s="113"/>
      <c r="T877" s="113"/>
      <c r="U877" s="201"/>
      <c r="V877" s="113"/>
      <c r="W877" s="113"/>
      <c r="X877" s="113"/>
      <c r="Y877" s="113"/>
      <c r="Z877" s="113"/>
      <c r="AA877" s="113"/>
      <c r="AB877" s="113"/>
      <c r="AC877" s="201"/>
      <c r="AD877" s="113"/>
      <c r="AE877" s="113"/>
      <c r="AF877" s="113"/>
      <c r="AG877" s="113"/>
    </row>
    <row r="878" spans="2:33" x14ac:dyDescent="0.2">
      <c r="B878" s="200"/>
      <c r="C878" s="200"/>
      <c r="D878" s="200"/>
      <c r="E878" s="201"/>
      <c r="F878" s="113"/>
      <c r="G878" s="113"/>
      <c r="H878" s="113"/>
      <c r="I878" s="203"/>
      <c r="J878" s="203"/>
      <c r="K878" s="203"/>
      <c r="L878" s="204"/>
      <c r="M878" s="201"/>
      <c r="N878" s="201"/>
      <c r="O878" s="201"/>
      <c r="P878" s="201"/>
      <c r="Q878" s="113"/>
      <c r="R878" s="113"/>
      <c r="S878" s="113"/>
      <c r="T878" s="113"/>
      <c r="U878" s="201"/>
      <c r="V878" s="113"/>
      <c r="W878" s="113"/>
      <c r="X878" s="113"/>
      <c r="Y878" s="113"/>
      <c r="Z878" s="113"/>
      <c r="AA878" s="113"/>
      <c r="AB878" s="113"/>
      <c r="AC878" s="201"/>
      <c r="AD878" s="113"/>
      <c r="AE878" s="113"/>
      <c r="AF878" s="113"/>
      <c r="AG878" s="113"/>
    </row>
    <row r="879" spans="2:33" x14ac:dyDescent="0.2">
      <c r="B879" s="200"/>
      <c r="C879" s="200"/>
      <c r="D879" s="200"/>
      <c r="E879" s="201"/>
      <c r="F879" s="113"/>
      <c r="G879" s="113"/>
      <c r="H879" s="113"/>
      <c r="I879" s="203"/>
      <c r="J879" s="203"/>
      <c r="K879" s="203"/>
      <c r="L879" s="204"/>
      <c r="M879" s="201"/>
      <c r="N879" s="201"/>
      <c r="O879" s="201"/>
      <c r="P879" s="201"/>
      <c r="Q879" s="113"/>
      <c r="R879" s="113"/>
      <c r="S879" s="113"/>
      <c r="T879" s="113"/>
      <c r="U879" s="201"/>
      <c r="V879" s="113"/>
      <c r="W879" s="113"/>
      <c r="X879" s="113"/>
      <c r="Y879" s="113"/>
      <c r="Z879" s="113"/>
      <c r="AA879" s="113"/>
      <c r="AB879" s="113"/>
      <c r="AC879" s="201"/>
      <c r="AD879" s="113"/>
      <c r="AE879" s="113"/>
      <c r="AF879" s="113"/>
      <c r="AG879" s="113"/>
    </row>
    <row r="880" spans="2:33" x14ac:dyDescent="0.2">
      <c r="B880" s="200"/>
      <c r="C880" s="200"/>
      <c r="D880" s="200"/>
      <c r="E880" s="201"/>
      <c r="F880" s="113"/>
      <c r="G880" s="113"/>
      <c r="H880" s="113"/>
      <c r="I880" s="203"/>
      <c r="J880" s="203"/>
      <c r="K880" s="203"/>
      <c r="L880" s="204"/>
      <c r="M880" s="201"/>
      <c r="N880" s="201"/>
      <c r="O880" s="201"/>
      <c r="P880" s="201"/>
      <c r="Q880" s="113"/>
      <c r="R880" s="113"/>
      <c r="S880" s="113"/>
      <c r="T880" s="113"/>
      <c r="U880" s="201"/>
      <c r="V880" s="113"/>
      <c r="W880" s="113"/>
      <c r="X880" s="113"/>
      <c r="Y880" s="113"/>
      <c r="Z880" s="113"/>
      <c r="AA880" s="113"/>
      <c r="AB880" s="113"/>
      <c r="AC880" s="201"/>
      <c r="AD880" s="113"/>
      <c r="AE880" s="113"/>
      <c r="AF880" s="113"/>
      <c r="AG880" s="113"/>
    </row>
    <row r="881" spans="2:33" x14ac:dyDescent="0.2">
      <c r="B881" s="200"/>
      <c r="C881" s="200"/>
      <c r="D881" s="200"/>
      <c r="E881" s="201"/>
      <c r="F881" s="113"/>
      <c r="G881" s="113"/>
      <c r="H881" s="113"/>
      <c r="I881" s="203"/>
      <c r="J881" s="203"/>
      <c r="K881" s="203"/>
      <c r="L881" s="204"/>
      <c r="M881" s="201"/>
      <c r="N881" s="201"/>
      <c r="O881" s="201"/>
      <c r="P881" s="201"/>
      <c r="Q881" s="113"/>
      <c r="R881" s="113"/>
      <c r="S881" s="113"/>
      <c r="T881" s="113"/>
      <c r="U881" s="201"/>
      <c r="V881" s="113"/>
      <c r="W881" s="113"/>
      <c r="X881" s="113"/>
      <c r="Y881" s="113"/>
      <c r="Z881" s="113"/>
      <c r="AA881" s="113"/>
      <c r="AB881" s="113"/>
      <c r="AC881" s="201"/>
      <c r="AD881" s="113"/>
      <c r="AE881" s="113"/>
      <c r="AF881" s="113"/>
      <c r="AG881" s="113"/>
    </row>
    <row r="882" spans="2:33" x14ac:dyDescent="0.2">
      <c r="B882" s="200"/>
      <c r="C882" s="200"/>
      <c r="D882" s="200"/>
      <c r="E882" s="201"/>
      <c r="F882" s="113"/>
      <c r="G882" s="113"/>
      <c r="H882" s="113"/>
      <c r="I882" s="203"/>
      <c r="J882" s="203"/>
      <c r="K882" s="203"/>
      <c r="L882" s="204"/>
      <c r="M882" s="201"/>
      <c r="N882" s="201"/>
      <c r="O882" s="201"/>
      <c r="P882" s="201"/>
      <c r="Q882" s="113"/>
      <c r="R882" s="113"/>
      <c r="S882" s="113"/>
      <c r="T882" s="113"/>
      <c r="U882" s="201"/>
      <c r="V882" s="113"/>
      <c r="W882" s="113"/>
      <c r="X882" s="113"/>
      <c r="Y882" s="113"/>
      <c r="Z882" s="113"/>
      <c r="AA882" s="113"/>
      <c r="AB882" s="113"/>
      <c r="AC882" s="201"/>
      <c r="AD882" s="113"/>
      <c r="AE882" s="113"/>
      <c r="AF882" s="113"/>
      <c r="AG882" s="113"/>
    </row>
    <row r="883" spans="2:33" x14ac:dyDescent="0.2">
      <c r="B883" s="200"/>
      <c r="C883" s="200"/>
      <c r="D883" s="200"/>
      <c r="E883" s="201"/>
      <c r="F883" s="113"/>
      <c r="G883" s="113"/>
      <c r="H883" s="113"/>
      <c r="I883" s="203"/>
      <c r="J883" s="203"/>
      <c r="K883" s="203"/>
      <c r="L883" s="204"/>
      <c r="M883" s="201"/>
      <c r="N883" s="201"/>
      <c r="O883" s="201"/>
      <c r="P883" s="201"/>
      <c r="Q883" s="113"/>
      <c r="R883" s="113"/>
      <c r="S883" s="113"/>
      <c r="T883" s="113"/>
      <c r="U883" s="201"/>
      <c r="V883" s="113"/>
      <c r="W883" s="113"/>
      <c r="X883" s="113"/>
      <c r="Y883" s="113"/>
      <c r="Z883" s="113"/>
      <c r="AA883" s="113"/>
      <c r="AB883" s="113"/>
      <c r="AC883" s="201"/>
      <c r="AD883" s="113"/>
      <c r="AE883" s="113"/>
      <c r="AF883" s="113"/>
      <c r="AG883" s="113"/>
    </row>
    <row r="884" spans="2:33" x14ac:dyDescent="0.2">
      <c r="B884" s="200"/>
      <c r="C884" s="200"/>
      <c r="D884" s="200"/>
      <c r="E884" s="201"/>
      <c r="F884" s="113"/>
      <c r="G884" s="113"/>
      <c r="H884" s="113"/>
      <c r="I884" s="203"/>
      <c r="J884" s="203"/>
      <c r="K884" s="203"/>
      <c r="L884" s="204"/>
      <c r="M884" s="201"/>
      <c r="N884" s="201"/>
      <c r="O884" s="201"/>
      <c r="P884" s="201"/>
      <c r="Q884" s="113"/>
      <c r="R884" s="113"/>
      <c r="S884" s="113"/>
      <c r="T884" s="113"/>
      <c r="U884" s="201"/>
      <c r="V884" s="113"/>
      <c r="W884" s="113"/>
      <c r="X884" s="113"/>
      <c r="Y884" s="113"/>
      <c r="Z884" s="113"/>
      <c r="AA884" s="113"/>
      <c r="AB884" s="113"/>
      <c r="AC884" s="201"/>
      <c r="AD884" s="113"/>
      <c r="AE884" s="113"/>
      <c r="AF884" s="113"/>
      <c r="AG884" s="113"/>
    </row>
    <row r="885" spans="2:33" x14ac:dyDescent="0.2">
      <c r="B885" s="200"/>
      <c r="C885" s="200"/>
      <c r="D885" s="200"/>
      <c r="E885" s="201"/>
      <c r="F885" s="113"/>
      <c r="G885" s="113"/>
      <c r="H885" s="113"/>
      <c r="I885" s="203"/>
      <c r="J885" s="203"/>
      <c r="K885" s="203"/>
      <c r="L885" s="204"/>
      <c r="M885" s="201"/>
      <c r="N885" s="201"/>
      <c r="O885" s="201"/>
      <c r="P885" s="201"/>
      <c r="Q885" s="113"/>
      <c r="R885" s="113"/>
      <c r="S885" s="113"/>
      <c r="T885" s="113"/>
      <c r="U885" s="201"/>
      <c r="V885" s="113"/>
      <c r="W885" s="113"/>
      <c r="X885" s="113"/>
      <c r="Y885" s="113"/>
      <c r="Z885" s="113"/>
      <c r="AA885" s="113"/>
      <c r="AB885" s="113"/>
      <c r="AC885" s="201"/>
      <c r="AD885" s="113"/>
      <c r="AE885" s="113"/>
      <c r="AF885" s="113"/>
      <c r="AG885" s="113"/>
    </row>
    <row r="886" spans="2:33" x14ac:dyDescent="0.2">
      <c r="B886" s="200"/>
      <c r="C886" s="200"/>
      <c r="D886" s="200"/>
      <c r="E886" s="201"/>
      <c r="F886" s="113"/>
      <c r="G886" s="113"/>
      <c r="H886" s="113"/>
      <c r="I886" s="203"/>
      <c r="J886" s="203"/>
      <c r="K886" s="203"/>
      <c r="L886" s="204"/>
      <c r="M886" s="201"/>
      <c r="N886" s="201"/>
      <c r="O886" s="201"/>
      <c r="P886" s="201"/>
      <c r="Q886" s="113"/>
      <c r="R886" s="113"/>
      <c r="S886" s="113"/>
      <c r="T886" s="113"/>
      <c r="U886" s="201"/>
      <c r="V886" s="113"/>
      <c r="W886" s="113"/>
      <c r="X886" s="113"/>
      <c r="Y886" s="113"/>
      <c r="Z886" s="113"/>
      <c r="AA886" s="113"/>
      <c r="AB886" s="113"/>
      <c r="AC886" s="201"/>
      <c r="AD886" s="113"/>
      <c r="AE886" s="113"/>
      <c r="AF886" s="113"/>
      <c r="AG886" s="113"/>
    </row>
    <row r="887" spans="2:33" x14ac:dyDescent="0.2">
      <c r="B887" s="200"/>
      <c r="C887" s="200"/>
      <c r="D887" s="200"/>
      <c r="E887" s="201"/>
      <c r="F887" s="113"/>
      <c r="G887" s="113"/>
      <c r="H887" s="113"/>
      <c r="I887" s="203"/>
      <c r="J887" s="203"/>
      <c r="K887" s="203"/>
      <c r="L887" s="204"/>
      <c r="M887" s="201"/>
      <c r="N887" s="201"/>
      <c r="O887" s="201"/>
      <c r="P887" s="201"/>
      <c r="Q887" s="113"/>
      <c r="R887" s="113"/>
      <c r="S887" s="113"/>
      <c r="T887" s="113"/>
      <c r="U887" s="201"/>
      <c r="V887" s="113"/>
      <c r="W887" s="113"/>
      <c r="X887" s="113"/>
      <c r="Y887" s="113"/>
      <c r="Z887" s="113"/>
      <c r="AA887" s="113"/>
      <c r="AB887" s="113"/>
      <c r="AC887" s="201"/>
      <c r="AD887" s="113"/>
      <c r="AE887" s="113"/>
      <c r="AF887" s="113"/>
      <c r="AG887" s="113"/>
    </row>
    <row r="888" spans="2:33" x14ac:dyDescent="0.2">
      <c r="B888" s="200"/>
      <c r="C888" s="200"/>
      <c r="D888" s="200"/>
      <c r="E888" s="201"/>
      <c r="F888" s="113"/>
      <c r="G888" s="113"/>
      <c r="H888" s="113"/>
      <c r="I888" s="203"/>
      <c r="J888" s="203"/>
      <c r="K888" s="203"/>
      <c r="L888" s="204"/>
      <c r="M888" s="201"/>
      <c r="N888" s="201"/>
      <c r="O888" s="201"/>
      <c r="P888" s="201"/>
      <c r="Q888" s="113"/>
      <c r="R888" s="113"/>
      <c r="S888" s="113"/>
      <c r="T888" s="113"/>
      <c r="U888" s="201"/>
      <c r="V888" s="113"/>
      <c r="W888" s="113"/>
      <c r="X888" s="113"/>
      <c r="Y888" s="113"/>
      <c r="Z888" s="113"/>
      <c r="AA888" s="113"/>
      <c r="AB888" s="113"/>
      <c r="AC888" s="201"/>
      <c r="AD888" s="113"/>
      <c r="AE888" s="113"/>
      <c r="AF888" s="113"/>
      <c r="AG888" s="113"/>
    </row>
    <row r="889" spans="2:33" x14ac:dyDescent="0.2">
      <c r="B889" s="200"/>
      <c r="C889" s="200"/>
      <c r="D889" s="200"/>
      <c r="E889" s="201"/>
      <c r="F889" s="113"/>
      <c r="G889" s="113"/>
      <c r="H889" s="113"/>
      <c r="I889" s="203"/>
      <c r="J889" s="203"/>
      <c r="K889" s="203"/>
      <c r="L889" s="204"/>
      <c r="M889" s="201"/>
      <c r="N889" s="201"/>
      <c r="O889" s="201"/>
      <c r="P889" s="201"/>
      <c r="Q889" s="113"/>
      <c r="R889" s="113"/>
      <c r="S889" s="113"/>
      <c r="T889" s="113"/>
      <c r="U889" s="201"/>
      <c r="V889" s="113"/>
      <c r="W889" s="113"/>
      <c r="X889" s="113"/>
      <c r="Y889" s="113"/>
      <c r="Z889" s="113"/>
      <c r="AA889" s="113"/>
      <c r="AB889" s="113"/>
      <c r="AC889" s="201"/>
      <c r="AD889" s="113"/>
      <c r="AE889" s="113"/>
      <c r="AF889" s="113"/>
      <c r="AG889" s="113"/>
    </row>
    <row r="890" spans="2:33" x14ac:dyDescent="0.2">
      <c r="B890" s="200"/>
      <c r="C890" s="200"/>
      <c r="D890" s="200"/>
      <c r="E890" s="201"/>
      <c r="F890" s="113"/>
      <c r="G890" s="113"/>
      <c r="H890" s="113"/>
      <c r="I890" s="203"/>
      <c r="J890" s="203"/>
      <c r="K890" s="203"/>
      <c r="L890" s="204"/>
      <c r="M890" s="201"/>
      <c r="N890" s="201"/>
      <c r="O890" s="201"/>
      <c r="P890" s="201"/>
      <c r="Q890" s="113"/>
      <c r="R890" s="113"/>
      <c r="S890" s="113"/>
      <c r="T890" s="113"/>
      <c r="U890" s="201"/>
      <c r="V890" s="113"/>
      <c r="W890" s="113"/>
      <c r="X890" s="113"/>
      <c r="Y890" s="113"/>
      <c r="Z890" s="113"/>
      <c r="AA890" s="113"/>
      <c r="AB890" s="113"/>
      <c r="AC890" s="201"/>
      <c r="AD890" s="113"/>
      <c r="AE890" s="113"/>
      <c r="AF890" s="113"/>
      <c r="AG890" s="113"/>
    </row>
    <row r="891" spans="2:33" x14ac:dyDescent="0.2">
      <c r="B891" s="200"/>
      <c r="C891" s="200"/>
      <c r="D891" s="200"/>
      <c r="E891" s="201"/>
      <c r="F891" s="113"/>
      <c r="G891" s="113"/>
      <c r="H891" s="113"/>
      <c r="I891" s="203"/>
      <c r="J891" s="203"/>
      <c r="K891" s="203"/>
      <c r="L891" s="204"/>
      <c r="M891" s="201"/>
      <c r="N891" s="201"/>
      <c r="O891" s="201"/>
      <c r="P891" s="201"/>
      <c r="Q891" s="113"/>
      <c r="R891" s="113"/>
      <c r="S891" s="113"/>
      <c r="T891" s="113"/>
      <c r="U891" s="201"/>
      <c r="V891" s="113"/>
      <c r="W891" s="113"/>
      <c r="X891" s="113"/>
      <c r="Y891" s="113"/>
      <c r="Z891" s="113"/>
      <c r="AA891" s="113"/>
      <c r="AB891" s="113"/>
      <c r="AC891" s="201"/>
      <c r="AD891" s="113"/>
      <c r="AE891" s="113"/>
      <c r="AF891" s="113"/>
      <c r="AG891" s="113"/>
    </row>
    <row r="892" spans="2:33" x14ac:dyDescent="0.2">
      <c r="B892" s="200"/>
      <c r="C892" s="200"/>
      <c r="D892" s="200"/>
      <c r="E892" s="201"/>
      <c r="F892" s="113"/>
      <c r="G892" s="113"/>
      <c r="H892" s="113"/>
      <c r="I892" s="203"/>
      <c r="J892" s="203"/>
      <c r="K892" s="203"/>
      <c r="L892" s="204"/>
      <c r="M892" s="201"/>
      <c r="N892" s="201"/>
      <c r="O892" s="201"/>
      <c r="P892" s="201"/>
      <c r="Q892" s="113"/>
      <c r="R892" s="113"/>
      <c r="S892" s="113"/>
      <c r="T892" s="113"/>
      <c r="U892" s="201"/>
      <c r="V892" s="113"/>
      <c r="W892" s="113"/>
      <c r="X892" s="113"/>
      <c r="Y892" s="113"/>
      <c r="Z892" s="113"/>
      <c r="AA892" s="113"/>
      <c r="AB892" s="113"/>
      <c r="AC892" s="201"/>
      <c r="AD892" s="113"/>
      <c r="AE892" s="113"/>
      <c r="AF892" s="113"/>
      <c r="AG892" s="113"/>
    </row>
    <row r="893" spans="2:33" x14ac:dyDescent="0.2">
      <c r="B893" s="200"/>
      <c r="C893" s="200"/>
      <c r="D893" s="200"/>
      <c r="E893" s="201"/>
      <c r="F893" s="113"/>
      <c r="G893" s="113"/>
      <c r="H893" s="113"/>
      <c r="I893" s="203"/>
      <c r="J893" s="203"/>
      <c r="K893" s="203"/>
      <c r="L893" s="204"/>
      <c r="M893" s="201"/>
      <c r="N893" s="201"/>
      <c r="O893" s="201"/>
      <c r="P893" s="201"/>
      <c r="Q893" s="113"/>
      <c r="R893" s="113"/>
      <c r="S893" s="113"/>
      <c r="T893" s="113"/>
      <c r="U893" s="201"/>
      <c r="V893" s="113"/>
      <c r="W893" s="113"/>
      <c r="X893" s="113"/>
      <c r="Y893" s="113"/>
      <c r="Z893" s="113"/>
      <c r="AA893" s="113"/>
      <c r="AB893" s="113"/>
      <c r="AC893" s="201"/>
      <c r="AD893" s="113"/>
      <c r="AE893" s="113"/>
      <c r="AF893" s="113"/>
      <c r="AG893" s="113"/>
    </row>
    <row r="894" spans="2:33" x14ac:dyDescent="0.2">
      <c r="B894" s="200"/>
      <c r="C894" s="200"/>
      <c r="D894" s="200"/>
      <c r="E894" s="201"/>
      <c r="F894" s="113"/>
      <c r="G894" s="113"/>
      <c r="H894" s="113"/>
      <c r="I894" s="203"/>
      <c r="J894" s="203"/>
      <c r="K894" s="203"/>
      <c r="L894" s="204"/>
      <c r="M894" s="201"/>
      <c r="N894" s="201"/>
      <c r="O894" s="201"/>
      <c r="P894" s="201"/>
      <c r="Q894" s="113"/>
      <c r="R894" s="113"/>
      <c r="S894" s="113"/>
      <c r="T894" s="113"/>
      <c r="U894" s="201"/>
      <c r="V894" s="113"/>
      <c r="W894" s="113"/>
      <c r="X894" s="113"/>
      <c r="Y894" s="113"/>
      <c r="Z894" s="113"/>
      <c r="AA894" s="113"/>
      <c r="AB894" s="113"/>
      <c r="AC894" s="201"/>
      <c r="AD894" s="113"/>
      <c r="AE894" s="113"/>
      <c r="AF894" s="113"/>
      <c r="AG894" s="113"/>
    </row>
    <row r="895" spans="2:33" x14ac:dyDescent="0.2">
      <c r="B895" s="200"/>
      <c r="C895" s="200"/>
      <c r="D895" s="200"/>
      <c r="E895" s="201"/>
      <c r="F895" s="113"/>
      <c r="G895" s="113"/>
      <c r="H895" s="113"/>
      <c r="I895" s="203"/>
      <c r="J895" s="203"/>
      <c r="K895" s="203"/>
      <c r="L895" s="204"/>
      <c r="M895" s="201"/>
      <c r="N895" s="201"/>
      <c r="O895" s="201"/>
      <c r="P895" s="201"/>
      <c r="Q895" s="113"/>
      <c r="R895" s="113"/>
      <c r="S895" s="113"/>
      <c r="T895" s="113"/>
      <c r="U895" s="201"/>
      <c r="V895" s="113"/>
      <c r="W895" s="113"/>
      <c r="X895" s="113"/>
      <c r="Y895" s="113"/>
      <c r="Z895" s="113"/>
      <c r="AA895" s="113"/>
      <c r="AB895" s="113"/>
      <c r="AC895" s="201"/>
      <c r="AD895" s="113"/>
      <c r="AE895" s="113"/>
      <c r="AF895" s="113"/>
      <c r="AG895" s="113"/>
    </row>
    <row r="896" spans="2:33" x14ac:dyDescent="0.2">
      <c r="B896" s="200"/>
      <c r="C896" s="200"/>
      <c r="D896" s="200"/>
      <c r="E896" s="201"/>
      <c r="F896" s="113"/>
      <c r="G896" s="113"/>
      <c r="H896" s="113"/>
      <c r="I896" s="203"/>
      <c r="J896" s="203"/>
      <c r="K896" s="203"/>
      <c r="L896" s="204"/>
      <c r="M896" s="201"/>
      <c r="N896" s="201"/>
      <c r="O896" s="201"/>
      <c r="P896" s="201"/>
      <c r="Q896" s="113"/>
      <c r="R896" s="113"/>
      <c r="S896" s="113"/>
      <c r="T896" s="113"/>
      <c r="U896" s="201"/>
      <c r="V896" s="113"/>
      <c r="W896" s="113"/>
      <c r="X896" s="113"/>
      <c r="Y896" s="113"/>
      <c r="Z896" s="113"/>
      <c r="AA896" s="113"/>
      <c r="AB896" s="113"/>
      <c r="AC896" s="201"/>
      <c r="AD896" s="113"/>
      <c r="AE896" s="113"/>
      <c r="AF896" s="113"/>
      <c r="AG896" s="113"/>
    </row>
    <row r="897" spans="2:33" x14ac:dyDescent="0.2">
      <c r="B897" s="200"/>
      <c r="C897" s="200"/>
      <c r="D897" s="200"/>
      <c r="E897" s="201"/>
      <c r="F897" s="113"/>
      <c r="G897" s="113"/>
      <c r="H897" s="113"/>
      <c r="I897" s="203"/>
      <c r="J897" s="203"/>
      <c r="K897" s="203"/>
      <c r="L897" s="204"/>
      <c r="M897" s="201"/>
      <c r="N897" s="201"/>
      <c r="O897" s="201"/>
      <c r="P897" s="201"/>
      <c r="Q897" s="113"/>
      <c r="R897" s="113"/>
      <c r="S897" s="113"/>
      <c r="T897" s="113"/>
      <c r="U897" s="201"/>
      <c r="V897" s="113"/>
      <c r="W897" s="113"/>
      <c r="X897" s="113"/>
      <c r="Y897" s="113"/>
      <c r="Z897" s="113"/>
      <c r="AA897" s="113"/>
      <c r="AB897" s="113"/>
      <c r="AC897" s="201"/>
      <c r="AD897" s="113"/>
      <c r="AE897" s="113"/>
      <c r="AF897" s="113"/>
      <c r="AG897" s="113"/>
    </row>
    <row r="898" spans="2:33" x14ac:dyDescent="0.2">
      <c r="B898" s="200"/>
      <c r="C898" s="200"/>
      <c r="D898" s="200"/>
      <c r="E898" s="201"/>
      <c r="F898" s="113"/>
      <c r="G898" s="113"/>
      <c r="H898" s="113"/>
      <c r="I898" s="203"/>
      <c r="J898" s="203"/>
      <c r="K898" s="203"/>
      <c r="L898" s="204"/>
      <c r="M898" s="201"/>
      <c r="N898" s="201"/>
      <c r="O898" s="201"/>
      <c r="P898" s="201"/>
      <c r="Q898" s="113"/>
      <c r="R898" s="113"/>
      <c r="S898" s="113"/>
      <c r="T898" s="113"/>
      <c r="U898" s="201"/>
      <c r="V898" s="113"/>
      <c r="W898" s="113"/>
      <c r="X898" s="113"/>
      <c r="Y898" s="113"/>
      <c r="Z898" s="113"/>
      <c r="AA898" s="113"/>
      <c r="AB898" s="113"/>
      <c r="AC898" s="201"/>
      <c r="AD898" s="113"/>
      <c r="AE898" s="113"/>
      <c r="AF898" s="113"/>
      <c r="AG898" s="113"/>
    </row>
    <row r="899" spans="2:33" x14ac:dyDescent="0.2">
      <c r="B899" s="200"/>
      <c r="C899" s="200"/>
      <c r="D899" s="200"/>
      <c r="E899" s="201"/>
      <c r="F899" s="113"/>
      <c r="G899" s="113"/>
      <c r="H899" s="113"/>
      <c r="I899" s="203"/>
      <c r="J899" s="203"/>
      <c r="K899" s="203"/>
      <c r="L899" s="204"/>
      <c r="M899" s="201"/>
      <c r="N899" s="201"/>
      <c r="O899" s="201"/>
      <c r="P899" s="201"/>
      <c r="Q899" s="113"/>
      <c r="R899" s="113"/>
      <c r="S899" s="113"/>
      <c r="T899" s="113"/>
      <c r="U899" s="201"/>
      <c r="V899" s="113"/>
      <c r="W899" s="113"/>
      <c r="X899" s="113"/>
      <c r="Y899" s="113"/>
      <c r="Z899" s="113"/>
      <c r="AA899" s="113"/>
      <c r="AB899" s="113"/>
      <c r="AC899" s="201"/>
      <c r="AD899" s="113"/>
      <c r="AE899" s="113"/>
      <c r="AF899" s="113"/>
      <c r="AG899" s="113"/>
    </row>
    <row r="900" spans="2:33" x14ac:dyDescent="0.2">
      <c r="B900" s="200"/>
      <c r="C900" s="200"/>
      <c r="D900" s="200"/>
      <c r="E900" s="201"/>
      <c r="F900" s="113"/>
      <c r="G900" s="113"/>
      <c r="H900" s="113"/>
      <c r="I900" s="203"/>
      <c r="J900" s="203"/>
      <c r="K900" s="203"/>
      <c r="L900" s="204"/>
      <c r="M900" s="201"/>
      <c r="N900" s="201"/>
      <c r="O900" s="201"/>
      <c r="P900" s="201"/>
      <c r="Q900" s="113"/>
      <c r="R900" s="113"/>
      <c r="S900" s="113"/>
      <c r="T900" s="113"/>
      <c r="U900" s="201"/>
      <c r="V900" s="113"/>
      <c r="W900" s="113"/>
      <c r="X900" s="113"/>
      <c r="Y900" s="113"/>
      <c r="Z900" s="113"/>
      <c r="AA900" s="113"/>
      <c r="AB900" s="113"/>
      <c r="AC900" s="201"/>
      <c r="AD900" s="113"/>
      <c r="AE900" s="113"/>
      <c r="AF900" s="113"/>
      <c r="AG900" s="113"/>
    </row>
    <row r="901" spans="2:33" x14ac:dyDescent="0.2">
      <c r="B901" s="200"/>
      <c r="C901" s="200"/>
      <c r="D901" s="200"/>
      <c r="E901" s="201"/>
      <c r="F901" s="113"/>
      <c r="G901" s="113"/>
      <c r="H901" s="113"/>
      <c r="I901" s="203"/>
      <c r="J901" s="203"/>
      <c r="K901" s="203"/>
      <c r="L901" s="204"/>
      <c r="M901" s="201"/>
      <c r="N901" s="201"/>
      <c r="O901" s="201"/>
      <c r="P901" s="201"/>
      <c r="Q901" s="113"/>
      <c r="R901" s="113"/>
      <c r="S901" s="113"/>
      <c r="T901" s="113"/>
      <c r="U901" s="201"/>
      <c r="V901" s="113"/>
      <c r="W901" s="113"/>
      <c r="X901" s="113"/>
      <c r="Y901" s="113"/>
      <c r="Z901" s="113"/>
      <c r="AA901" s="113"/>
      <c r="AB901" s="113"/>
      <c r="AC901" s="201"/>
      <c r="AD901" s="113"/>
      <c r="AE901" s="113"/>
      <c r="AF901" s="113"/>
      <c r="AG901" s="113"/>
    </row>
    <row r="902" spans="2:33" x14ac:dyDescent="0.2">
      <c r="B902" s="200"/>
      <c r="C902" s="200"/>
      <c r="D902" s="200"/>
      <c r="E902" s="201"/>
      <c r="F902" s="113"/>
      <c r="G902" s="113"/>
      <c r="H902" s="113"/>
      <c r="I902" s="203"/>
      <c r="J902" s="203"/>
      <c r="K902" s="203"/>
      <c r="L902" s="204"/>
      <c r="M902" s="201"/>
      <c r="N902" s="201"/>
      <c r="O902" s="201"/>
      <c r="P902" s="201"/>
      <c r="Q902" s="113"/>
      <c r="R902" s="113"/>
      <c r="S902" s="113"/>
      <c r="T902" s="113"/>
      <c r="U902" s="201"/>
      <c r="V902" s="113"/>
      <c r="W902" s="113"/>
      <c r="X902" s="113"/>
      <c r="Y902" s="113"/>
      <c r="Z902" s="113"/>
      <c r="AA902" s="113"/>
      <c r="AB902" s="113"/>
      <c r="AC902" s="201"/>
      <c r="AD902" s="113"/>
      <c r="AE902" s="113"/>
      <c r="AF902" s="113"/>
      <c r="AG902" s="113"/>
    </row>
    <row r="903" spans="2:33" x14ac:dyDescent="0.2">
      <c r="B903" s="200"/>
      <c r="C903" s="200"/>
      <c r="D903" s="200"/>
      <c r="E903" s="201"/>
      <c r="F903" s="113"/>
      <c r="G903" s="113"/>
      <c r="H903" s="113"/>
      <c r="I903" s="203"/>
      <c r="J903" s="203"/>
      <c r="K903" s="203"/>
      <c r="L903" s="204"/>
      <c r="M903" s="201"/>
      <c r="N903" s="201"/>
      <c r="O903" s="201"/>
      <c r="P903" s="201"/>
      <c r="Q903" s="113"/>
      <c r="R903" s="113"/>
      <c r="S903" s="113"/>
      <c r="T903" s="113"/>
      <c r="U903" s="201"/>
      <c r="V903" s="113"/>
      <c r="W903" s="113"/>
      <c r="X903" s="113"/>
      <c r="Y903" s="113"/>
      <c r="Z903" s="113"/>
      <c r="AA903" s="113"/>
      <c r="AB903" s="113"/>
      <c r="AC903" s="201"/>
      <c r="AD903" s="113"/>
      <c r="AE903" s="113"/>
      <c r="AF903" s="113"/>
      <c r="AG903" s="113"/>
    </row>
    <row r="904" spans="2:33" x14ac:dyDescent="0.2">
      <c r="B904" s="200"/>
      <c r="C904" s="200"/>
      <c r="D904" s="200"/>
      <c r="E904" s="201"/>
      <c r="F904" s="113"/>
      <c r="G904" s="113"/>
      <c r="H904" s="113"/>
      <c r="I904" s="203"/>
      <c r="J904" s="203"/>
      <c r="K904" s="203"/>
      <c r="L904" s="204"/>
      <c r="M904" s="201"/>
      <c r="N904" s="201"/>
      <c r="O904" s="201"/>
      <c r="P904" s="201"/>
      <c r="Q904" s="113"/>
      <c r="R904" s="113"/>
      <c r="S904" s="113"/>
      <c r="T904" s="113"/>
      <c r="U904" s="201"/>
      <c r="V904" s="113"/>
      <c r="W904" s="113"/>
      <c r="X904" s="113"/>
      <c r="Y904" s="113"/>
      <c r="Z904" s="113"/>
      <c r="AA904" s="113"/>
      <c r="AB904" s="113"/>
      <c r="AC904" s="201"/>
      <c r="AD904" s="113"/>
      <c r="AE904" s="113"/>
      <c r="AF904" s="113"/>
      <c r="AG904" s="113"/>
    </row>
    <row r="905" spans="2:33" x14ac:dyDescent="0.2">
      <c r="B905" s="200"/>
      <c r="C905" s="200"/>
      <c r="D905" s="200"/>
      <c r="E905" s="201"/>
      <c r="F905" s="113"/>
      <c r="G905" s="113"/>
      <c r="H905" s="113"/>
      <c r="I905" s="203"/>
      <c r="J905" s="203"/>
      <c r="K905" s="203"/>
      <c r="L905" s="204"/>
      <c r="M905" s="201"/>
      <c r="N905" s="201"/>
      <c r="O905" s="201"/>
      <c r="P905" s="201"/>
      <c r="Q905" s="113"/>
      <c r="R905" s="113"/>
      <c r="S905" s="113"/>
      <c r="T905" s="113"/>
      <c r="U905" s="201"/>
      <c r="V905" s="113"/>
      <c r="W905" s="113"/>
      <c r="X905" s="113"/>
      <c r="Y905" s="113"/>
      <c r="Z905" s="113"/>
      <c r="AA905" s="113"/>
      <c r="AB905" s="113"/>
      <c r="AC905" s="201"/>
      <c r="AD905" s="113"/>
      <c r="AE905" s="113"/>
      <c r="AF905" s="113"/>
      <c r="AG905" s="113"/>
    </row>
    <row r="906" spans="2:33" x14ac:dyDescent="0.2">
      <c r="B906" s="200"/>
      <c r="C906" s="200"/>
      <c r="D906" s="200"/>
      <c r="E906" s="201"/>
      <c r="F906" s="113"/>
      <c r="G906" s="113"/>
      <c r="H906" s="113"/>
      <c r="I906" s="203"/>
      <c r="J906" s="203"/>
      <c r="K906" s="203"/>
      <c r="L906" s="204"/>
      <c r="M906" s="201"/>
      <c r="N906" s="201"/>
      <c r="O906" s="201"/>
      <c r="P906" s="201"/>
      <c r="Q906" s="113"/>
      <c r="R906" s="113"/>
      <c r="S906" s="113"/>
      <c r="T906" s="113"/>
      <c r="U906" s="201"/>
      <c r="V906" s="113"/>
      <c r="W906" s="113"/>
      <c r="X906" s="113"/>
      <c r="Y906" s="113"/>
      <c r="Z906" s="113"/>
      <c r="AA906" s="113"/>
      <c r="AB906" s="113"/>
      <c r="AC906" s="201"/>
      <c r="AD906" s="113"/>
      <c r="AE906" s="113"/>
      <c r="AF906" s="113"/>
      <c r="AG906" s="113"/>
    </row>
    <row r="907" spans="2:33" x14ac:dyDescent="0.2">
      <c r="B907" s="200"/>
      <c r="C907" s="200"/>
      <c r="D907" s="200"/>
      <c r="E907" s="201"/>
      <c r="F907" s="113"/>
      <c r="G907" s="113"/>
      <c r="H907" s="113"/>
      <c r="I907" s="203"/>
      <c r="J907" s="203"/>
      <c r="K907" s="203"/>
      <c r="L907" s="204"/>
      <c r="M907" s="201"/>
      <c r="N907" s="201"/>
      <c r="O907" s="201"/>
      <c r="P907" s="201"/>
      <c r="Q907" s="113"/>
      <c r="R907" s="113"/>
      <c r="S907" s="113"/>
      <c r="T907" s="113"/>
      <c r="U907" s="201"/>
      <c r="V907" s="113"/>
      <c r="W907" s="113"/>
      <c r="X907" s="113"/>
      <c r="Y907" s="113"/>
      <c r="Z907" s="113"/>
      <c r="AA907" s="113"/>
      <c r="AB907" s="113"/>
      <c r="AC907" s="201"/>
      <c r="AD907" s="113"/>
      <c r="AE907" s="113"/>
      <c r="AF907" s="113"/>
      <c r="AG907" s="113"/>
    </row>
    <row r="908" spans="2:33" x14ac:dyDescent="0.2">
      <c r="B908" s="200"/>
      <c r="C908" s="200"/>
      <c r="D908" s="200"/>
      <c r="E908" s="201"/>
      <c r="F908" s="113"/>
      <c r="G908" s="113"/>
      <c r="H908" s="113"/>
      <c r="I908" s="203"/>
      <c r="J908" s="203"/>
      <c r="K908" s="203"/>
      <c r="L908" s="204"/>
      <c r="M908" s="201"/>
      <c r="N908" s="201"/>
      <c r="O908" s="201"/>
      <c r="P908" s="201"/>
      <c r="Q908" s="113"/>
      <c r="R908" s="113"/>
      <c r="S908" s="113"/>
      <c r="T908" s="113"/>
      <c r="U908" s="201"/>
      <c r="V908" s="113"/>
      <c r="W908" s="113"/>
      <c r="X908" s="113"/>
      <c r="Y908" s="113"/>
      <c r="Z908" s="113"/>
      <c r="AA908" s="113"/>
      <c r="AB908" s="113"/>
      <c r="AC908" s="201"/>
      <c r="AD908" s="113"/>
      <c r="AE908" s="113"/>
      <c r="AF908" s="113"/>
      <c r="AG908" s="113"/>
    </row>
    <row r="909" spans="2:33" x14ac:dyDescent="0.2">
      <c r="B909" s="200"/>
      <c r="C909" s="200"/>
      <c r="D909" s="200"/>
      <c r="E909" s="201"/>
      <c r="F909" s="113"/>
      <c r="G909" s="113"/>
      <c r="H909" s="113"/>
      <c r="I909" s="203"/>
      <c r="J909" s="203"/>
      <c r="K909" s="203"/>
      <c r="L909" s="204"/>
      <c r="M909" s="201"/>
      <c r="N909" s="201"/>
      <c r="O909" s="201"/>
      <c r="P909" s="201"/>
      <c r="Q909" s="113"/>
      <c r="R909" s="113"/>
      <c r="S909" s="113"/>
      <c r="T909" s="113"/>
      <c r="U909" s="201"/>
      <c r="V909" s="113"/>
      <c r="W909" s="113"/>
      <c r="X909" s="113"/>
      <c r="Y909" s="113"/>
      <c r="Z909" s="113"/>
      <c r="AA909" s="113"/>
      <c r="AB909" s="113"/>
      <c r="AC909" s="201"/>
      <c r="AD909" s="113"/>
      <c r="AE909" s="113"/>
      <c r="AF909" s="113"/>
      <c r="AG909" s="113"/>
    </row>
    <row r="910" spans="2:33" x14ac:dyDescent="0.2">
      <c r="B910" s="200"/>
      <c r="C910" s="200"/>
      <c r="D910" s="200"/>
      <c r="E910" s="201"/>
      <c r="F910" s="113"/>
      <c r="G910" s="113"/>
      <c r="H910" s="113"/>
      <c r="I910" s="203"/>
      <c r="J910" s="203"/>
      <c r="K910" s="203"/>
      <c r="L910" s="204"/>
      <c r="M910" s="201"/>
      <c r="N910" s="201"/>
      <c r="O910" s="201"/>
      <c r="P910" s="201"/>
      <c r="Q910" s="113"/>
      <c r="R910" s="113"/>
      <c r="S910" s="113"/>
      <c r="T910" s="113"/>
      <c r="U910" s="201"/>
      <c r="V910" s="113"/>
      <c r="W910" s="113"/>
      <c r="X910" s="113"/>
      <c r="Y910" s="113"/>
      <c r="Z910" s="113"/>
      <c r="AA910" s="113"/>
      <c r="AB910" s="113"/>
      <c r="AC910" s="201"/>
      <c r="AD910" s="113"/>
      <c r="AE910" s="113"/>
      <c r="AF910" s="113"/>
      <c r="AG910" s="113"/>
    </row>
    <row r="911" spans="2:33" x14ac:dyDescent="0.2">
      <c r="B911" s="200"/>
      <c r="C911" s="200"/>
      <c r="D911" s="200"/>
      <c r="E911" s="201"/>
      <c r="F911" s="113"/>
      <c r="G911" s="113"/>
      <c r="H911" s="113"/>
      <c r="I911" s="203"/>
      <c r="J911" s="203"/>
      <c r="K911" s="203"/>
      <c r="L911" s="204"/>
      <c r="M911" s="201"/>
      <c r="N911" s="201"/>
      <c r="O911" s="201"/>
      <c r="P911" s="201"/>
      <c r="Q911" s="113"/>
      <c r="R911" s="113"/>
      <c r="S911" s="113"/>
      <c r="T911" s="113"/>
      <c r="U911" s="201"/>
      <c r="V911" s="113"/>
      <c r="W911" s="113"/>
      <c r="X911" s="113"/>
      <c r="Y911" s="113"/>
      <c r="Z911" s="113"/>
      <c r="AA911" s="113"/>
      <c r="AB911" s="113"/>
      <c r="AC911" s="201"/>
      <c r="AD911" s="113"/>
      <c r="AE911" s="113"/>
      <c r="AF911" s="113"/>
      <c r="AG911" s="113"/>
    </row>
    <row r="912" spans="2:33" x14ac:dyDescent="0.2">
      <c r="B912" s="200"/>
      <c r="C912" s="200"/>
      <c r="D912" s="200"/>
      <c r="E912" s="201"/>
      <c r="F912" s="113"/>
      <c r="G912" s="113"/>
      <c r="H912" s="113"/>
      <c r="I912" s="203"/>
      <c r="J912" s="203"/>
      <c r="K912" s="203"/>
      <c r="L912" s="204"/>
      <c r="M912" s="201"/>
      <c r="N912" s="201"/>
      <c r="O912" s="201"/>
      <c r="P912" s="201"/>
      <c r="Q912" s="113"/>
      <c r="R912" s="113"/>
      <c r="S912" s="113"/>
      <c r="T912" s="113"/>
      <c r="U912" s="201"/>
      <c r="V912" s="113"/>
      <c r="W912" s="113"/>
      <c r="X912" s="113"/>
      <c r="Y912" s="113"/>
      <c r="Z912" s="113"/>
      <c r="AA912" s="113"/>
      <c r="AB912" s="113"/>
      <c r="AC912" s="201"/>
      <c r="AD912" s="113"/>
      <c r="AE912" s="113"/>
      <c r="AF912" s="113"/>
      <c r="AG912" s="113"/>
    </row>
    <row r="913" spans="2:33" x14ac:dyDescent="0.2">
      <c r="B913" s="200"/>
      <c r="C913" s="200"/>
      <c r="D913" s="200"/>
      <c r="E913" s="201"/>
      <c r="F913" s="113"/>
      <c r="G913" s="113"/>
      <c r="H913" s="113"/>
      <c r="I913" s="203"/>
      <c r="J913" s="203"/>
      <c r="K913" s="203"/>
      <c r="L913" s="204"/>
      <c r="M913" s="201"/>
      <c r="N913" s="201"/>
      <c r="O913" s="201"/>
      <c r="P913" s="201"/>
      <c r="Q913" s="113"/>
      <c r="R913" s="113"/>
      <c r="S913" s="113"/>
      <c r="T913" s="113"/>
      <c r="U913" s="201"/>
      <c r="V913" s="113"/>
      <c r="W913" s="113"/>
      <c r="X913" s="113"/>
      <c r="Y913" s="113"/>
      <c r="Z913" s="113"/>
      <c r="AA913" s="113"/>
      <c r="AB913" s="113"/>
      <c r="AC913" s="201"/>
      <c r="AD913" s="113"/>
      <c r="AE913" s="113"/>
      <c r="AF913" s="113"/>
      <c r="AG913" s="113"/>
    </row>
    <row r="914" spans="2:33" x14ac:dyDescent="0.2">
      <c r="B914" s="200"/>
      <c r="C914" s="200"/>
      <c r="D914" s="200"/>
      <c r="E914" s="201"/>
      <c r="F914" s="113"/>
      <c r="G914" s="113"/>
      <c r="H914" s="113"/>
      <c r="I914" s="203"/>
      <c r="J914" s="203"/>
      <c r="K914" s="203"/>
      <c r="L914" s="204"/>
      <c r="M914" s="201"/>
      <c r="N914" s="201"/>
      <c r="O914" s="201"/>
      <c r="P914" s="201"/>
      <c r="Q914" s="113"/>
      <c r="R914" s="113"/>
      <c r="S914" s="113"/>
      <c r="T914" s="113"/>
      <c r="U914" s="201"/>
      <c r="V914" s="113"/>
      <c r="W914" s="113"/>
      <c r="X914" s="113"/>
      <c r="Y914" s="113"/>
      <c r="Z914" s="113"/>
      <c r="AA914" s="113"/>
      <c r="AB914" s="113"/>
      <c r="AC914" s="201"/>
      <c r="AD914" s="113"/>
      <c r="AE914" s="113"/>
      <c r="AF914" s="113"/>
      <c r="AG914" s="113"/>
    </row>
    <row r="915" spans="2:33" x14ac:dyDescent="0.2">
      <c r="B915" s="200"/>
      <c r="C915" s="200"/>
      <c r="D915" s="200"/>
      <c r="E915" s="201"/>
      <c r="F915" s="113"/>
      <c r="G915" s="113"/>
      <c r="H915" s="113"/>
      <c r="I915" s="203"/>
      <c r="J915" s="203"/>
      <c r="K915" s="203"/>
      <c r="L915" s="204"/>
      <c r="M915" s="201"/>
      <c r="N915" s="201"/>
      <c r="O915" s="201"/>
      <c r="P915" s="201"/>
      <c r="Q915" s="113"/>
      <c r="R915" s="113"/>
      <c r="S915" s="113"/>
      <c r="T915" s="113"/>
      <c r="U915" s="201"/>
      <c r="V915" s="113"/>
      <c r="W915" s="113"/>
      <c r="X915" s="113"/>
      <c r="Y915" s="113"/>
      <c r="Z915" s="113"/>
      <c r="AA915" s="113"/>
      <c r="AB915" s="113"/>
      <c r="AC915" s="201"/>
      <c r="AD915" s="113"/>
      <c r="AE915" s="113"/>
      <c r="AF915" s="113"/>
      <c r="AG915" s="113"/>
    </row>
    <row r="916" spans="2:33" x14ac:dyDescent="0.2">
      <c r="B916" s="200"/>
      <c r="C916" s="200"/>
      <c r="D916" s="200"/>
      <c r="E916" s="201"/>
      <c r="F916" s="113"/>
      <c r="G916" s="113"/>
      <c r="H916" s="113"/>
      <c r="I916" s="203"/>
      <c r="J916" s="203"/>
      <c r="K916" s="203"/>
      <c r="L916" s="204"/>
      <c r="M916" s="201"/>
      <c r="N916" s="201"/>
      <c r="O916" s="201"/>
      <c r="P916" s="201"/>
      <c r="Q916" s="113"/>
      <c r="R916" s="113"/>
      <c r="S916" s="113"/>
      <c r="T916" s="113"/>
      <c r="U916" s="201"/>
      <c r="V916" s="113"/>
      <c r="W916" s="113"/>
      <c r="X916" s="113"/>
      <c r="Y916" s="113"/>
      <c r="Z916" s="113"/>
      <c r="AA916" s="113"/>
      <c r="AB916" s="113"/>
      <c r="AC916" s="201"/>
      <c r="AD916" s="113"/>
      <c r="AE916" s="113"/>
      <c r="AF916" s="113"/>
      <c r="AG916" s="113"/>
    </row>
    <row r="917" spans="2:33" x14ac:dyDescent="0.2">
      <c r="B917" s="200"/>
      <c r="C917" s="200"/>
      <c r="D917" s="200"/>
      <c r="E917" s="201"/>
      <c r="F917" s="113"/>
      <c r="G917" s="113"/>
      <c r="H917" s="113"/>
      <c r="I917" s="203"/>
      <c r="J917" s="203"/>
      <c r="K917" s="203"/>
      <c r="L917" s="204"/>
      <c r="M917" s="201"/>
      <c r="N917" s="201"/>
      <c r="O917" s="201"/>
      <c r="P917" s="201"/>
      <c r="Q917" s="113"/>
      <c r="R917" s="113"/>
      <c r="S917" s="113"/>
      <c r="T917" s="113"/>
      <c r="U917" s="201"/>
      <c r="V917" s="113"/>
      <c r="W917" s="113"/>
      <c r="X917" s="113"/>
      <c r="Y917" s="113"/>
      <c r="Z917" s="113"/>
      <c r="AA917" s="113"/>
      <c r="AB917" s="113"/>
      <c r="AC917" s="201"/>
      <c r="AD917" s="113"/>
      <c r="AE917" s="113"/>
      <c r="AF917" s="113"/>
      <c r="AG917" s="113"/>
    </row>
    <row r="918" spans="2:33" x14ac:dyDescent="0.2">
      <c r="B918" s="200"/>
      <c r="C918" s="200"/>
      <c r="D918" s="200"/>
      <c r="E918" s="201"/>
      <c r="F918" s="113"/>
      <c r="G918" s="113"/>
      <c r="H918" s="113"/>
      <c r="I918" s="203"/>
      <c r="J918" s="203"/>
      <c r="K918" s="203"/>
      <c r="L918" s="204"/>
      <c r="M918" s="201"/>
      <c r="N918" s="201"/>
      <c r="O918" s="201"/>
      <c r="P918" s="201"/>
      <c r="Q918" s="113"/>
      <c r="R918" s="113"/>
      <c r="S918" s="113"/>
      <c r="T918" s="113"/>
      <c r="U918" s="201"/>
      <c r="V918" s="113"/>
      <c r="W918" s="113"/>
      <c r="X918" s="113"/>
      <c r="Y918" s="113"/>
      <c r="Z918" s="113"/>
      <c r="AA918" s="113"/>
      <c r="AB918" s="113"/>
      <c r="AC918" s="201"/>
      <c r="AD918" s="113"/>
      <c r="AE918" s="113"/>
      <c r="AF918" s="113"/>
      <c r="AG918" s="113"/>
    </row>
    <row r="919" spans="2:33" x14ac:dyDescent="0.2">
      <c r="B919" s="200"/>
      <c r="C919" s="200"/>
      <c r="D919" s="200"/>
      <c r="E919" s="201"/>
      <c r="F919" s="113"/>
      <c r="G919" s="113"/>
      <c r="H919" s="113"/>
      <c r="I919" s="203"/>
      <c r="J919" s="203"/>
      <c r="K919" s="203"/>
      <c r="L919" s="204"/>
      <c r="M919" s="201"/>
      <c r="N919" s="201"/>
      <c r="O919" s="201"/>
      <c r="P919" s="201"/>
      <c r="Q919" s="113"/>
      <c r="R919" s="113"/>
      <c r="S919" s="113"/>
      <c r="T919" s="113"/>
      <c r="U919" s="201"/>
      <c r="V919" s="113"/>
      <c r="W919" s="113"/>
      <c r="X919" s="113"/>
      <c r="Y919" s="113"/>
      <c r="Z919" s="113"/>
      <c r="AA919" s="113"/>
      <c r="AB919" s="113"/>
      <c r="AC919" s="201"/>
      <c r="AD919" s="113"/>
      <c r="AE919" s="113"/>
      <c r="AF919" s="113"/>
      <c r="AG919" s="113"/>
    </row>
    <row r="920" spans="2:33" x14ac:dyDescent="0.2">
      <c r="B920" s="200"/>
      <c r="C920" s="200"/>
      <c r="D920" s="200"/>
      <c r="E920" s="201"/>
      <c r="F920" s="113"/>
      <c r="G920" s="113"/>
      <c r="H920" s="113"/>
      <c r="I920" s="203"/>
      <c r="J920" s="203"/>
      <c r="K920" s="203"/>
      <c r="L920" s="204"/>
      <c r="M920" s="201"/>
      <c r="N920" s="201"/>
      <c r="O920" s="201"/>
      <c r="P920" s="201"/>
      <c r="Q920" s="113"/>
      <c r="R920" s="113"/>
      <c r="S920" s="113"/>
      <c r="T920" s="113"/>
      <c r="U920" s="201"/>
      <c r="V920" s="113"/>
      <c r="W920" s="113"/>
      <c r="X920" s="113"/>
      <c r="Y920" s="113"/>
      <c r="Z920" s="113"/>
      <c r="AA920" s="113"/>
      <c r="AB920" s="113"/>
      <c r="AC920" s="201"/>
      <c r="AD920" s="113"/>
      <c r="AE920" s="113"/>
      <c r="AF920" s="113"/>
      <c r="AG920" s="113"/>
    </row>
    <row r="921" spans="2:33" x14ac:dyDescent="0.2">
      <c r="B921" s="200"/>
      <c r="C921" s="200"/>
      <c r="D921" s="200"/>
      <c r="E921" s="201"/>
      <c r="F921" s="113"/>
      <c r="G921" s="113"/>
      <c r="H921" s="113"/>
      <c r="I921" s="203"/>
      <c r="J921" s="203"/>
      <c r="K921" s="203"/>
      <c r="L921" s="204"/>
      <c r="M921" s="201"/>
      <c r="N921" s="201"/>
      <c r="O921" s="201"/>
      <c r="P921" s="201"/>
      <c r="Q921" s="113"/>
      <c r="R921" s="113"/>
      <c r="S921" s="113"/>
      <c r="T921" s="113"/>
      <c r="U921" s="201"/>
      <c r="V921" s="113"/>
      <c r="W921" s="113"/>
      <c r="X921" s="113"/>
      <c r="Y921" s="113"/>
      <c r="Z921" s="113"/>
      <c r="AA921" s="113"/>
      <c r="AB921" s="113"/>
      <c r="AC921" s="201"/>
      <c r="AD921" s="113"/>
      <c r="AE921" s="113"/>
      <c r="AF921" s="113"/>
      <c r="AG921" s="113"/>
    </row>
    <row r="922" spans="2:33" x14ac:dyDescent="0.2">
      <c r="B922" s="200"/>
      <c r="C922" s="200"/>
      <c r="D922" s="200"/>
      <c r="E922" s="201"/>
      <c r="F922" s="113"/>
      <c r="G922" s="113"/>
      <c r="H922" s="113"/>
      <c r="I922" s="203"/>
      <c r="J922" s="203"/>
      <c r="K922" s="203"/>
      <c r="L922" s="204"/>
      <c r="M922" s="201"/>
      <c r="N922" s="201"/>
      <c r="O922" s="201"/>
      <c r="P922" s="201"/>
      <c r="Q922" s="113"/>
      <c r="R922" s="113"/>
      <c r="S922" s="113"/>
      <c r="T922" s="113"/>
      <c r="U922" s="201"/>
      <c r="V922" s="113"/>
      <c r="W922" s="113"/>
      <c r="X922" s="113"/>
      <c r="Y922" s="113"/>
      <c r="Z922" s="113"/>
      <c r="AA922" s="113"/>
      <c r="AB922" s="113"/>
      <c r="AC922" s="201"/>
      <c r="AD922" s="113"/>
      <c r="AE922" s="113"/>
      <c r="AF922" s="113"/>
      <c r="AG922" s="113"/>
    </row>
    <row r="923" spans="2:33" x14ac:dyDescent="0.2">
      <c r="B923" s="200"/>
      <c r="C923" s="200"/>
      <c r="D923" s="200"/>
      <c r="E923" s="201"/>
      <c r="F923" s="113"/>
      <c r="G923" s="113"/>
      <c r="H923" s="113"/>
      <c r="I923" s="203"/>
      <c r="J923" s="203"/>
      <c r="K923" s="203"/>
      <c r="L923" s="204"/>
      <c r="M923" s="201"/>
      <c r="N923" s="201"/>
      <c r="O923" s="201"/>
      <c r="P923" s="201"/>
      <c r="Q923" s="113"/>
      <c r="R923" s="113"/>
      <c r="S923" s="113"/>
      <c r="T923" s="113"/>
      <c r="U923" s="201"/>
      <c r="V923" s="113"/>
      <c r="W923" s="113"/>
      <c r="X923" s="113"/>
      <c r="Y923" s="113"/>
      <c r="Z923" s="113"/>
      <c r="AA923" s="113"/>
      <c r="AB923" s="113"/>
      <c r="AC923" s="201"/>
      <c r="AD923" s="113"/>
      <c r="AE923" s="113"/>
      <c r="AF923" s="113"/>
      <c r="AG923" s="113"/>
    </row>
    <row r="924" spans="2:33" x14ac:dyDescent="0.2">
      <c r="B924" s="200"/>
      <c r="C924" s="200"/>
      <c r="D924" s="200"/>
      <c r="E924" s="201"/>
      <c r="F924" s="113"/>
      <c r="G924" s="113"/>
      <c r="H924" s="113"/>
      <c r="I924" s="203"/>
      <c r="J924" s="203"/>
      <c r="K924" s="203"/>
      <c r="L924" s="204"/>
      <c r="M924" s="201"/>
      <c r="N924" s="201"/>
      <c r="O924" s="201"/>
      <c r="P924" s="201"/>
      <c r="Q924" s="113"/>
      <c r="R924" s="113"/>
      <c r="S924" s="113"/>
      <c r="T924" s="113"/>
      <c r="U924" s="201"/>
      <c r="V924" s="113"/>
      <c r="W924" s="113"/>
      <c r="X924" s="113"/>
      <c r="Y924" s="113"/>
      <c r="Z924" s="113"/>
      <c r="AA924" s="113"/>
      <c r="AB924" s="113"/>
      <c r="AC924" s="201"/>
      <c r="AD924" s="113"/>
      <c r="AE924" s="113"/>
      <c r="AF924" s="113"/>
      <c r="AG924" s="113"/>
    </row>
    <row r="925" spans="2:33" x14ac:dyDescent="0.2">
      <c r="B925" s="200"/>
      <c r="C925" s="200"/>
      <c r="D925" s="200"/>
      <c r="E925" s="201"/>
      <c r="F925" s="113"/>
      <c r="G925" s="113"/>
      <c r="H925" s="113"/>
      <c r="I925" s="203"/>
      <c r="J925" s="203"/>
      <c r="K925" s="203"/>
      <c r="L925" s="204"/>
      <c r="M925" s="201"/>
      <c r="N925" s="201"/>
      <c r="O925" s="201"/>
      <c r="P925" s="201"/>
      <c r="Q925" s="113"/>
      <c r="R925" s="113"/>
      <c r="S925" s="113"/>
      <c r="T925" s="113"/>
      <c r="U925" s="201"/>
      <c r="V925" s="113"/>
      <c r="W925" s="113"/>
      <c r="X925" s="113"/>
      <c r="Y925" s="113"/>
      <c r="Z925" s="113"/>
      <c r="AA925" s="113"/>
      <c r="AB925" s="113"/>
      <c r="AC925" s="201"/>
      <c r="AD925" s="113"/>
      <c r="AE925" s="113"/>
      <c r="AF925" s="113"/>
      <c r="AG925" s="113"/>
    </row>
    <row r="926" spans="2:33" x14ac:dyDescent="0.2">
      <c r="B926" s="200"/>
      <c r="C926" s="200"/>
      <c r="D926" s="200"/>
      <c r="E926" s="201"/>
      <c r="F926" s="113"/>
      <c r="G926" s="113"/>
      <c r="H926" s="113"/>
      <c r="I926" s="203"/>
      <c r="J926" s="203"/>
      <c r="K926" s="203"/>
      <c r="L926" s="204"/>
      <c r="M926" s="201"/>
      <c r="N926" s="201"/>
      <c r="O926" s="201"/>
      <c r="P926" s="201"/>
      <c r="Q926" s="113"/>
      <c r="R926" s="113"/>
      <c r="S926" s="113"/>
      <c r="T926" s="113"/>
      <c r="U926" s="201"/>
      <c r="V926" s="113"/>
      <c r="W926" s="113"/>
      <c r="X926" s="113"/>
      <c r="Y926" s="113"/>
      <c r="Z926" s="113"/>
      <c r="AA926" s="113"/>
      <c r="AB926" s="113"/>
      <c r="AC926" s="201"/>
      <c r="AD926" s="113"/>
      <c r="AE926" s="113"/>
      <c r="AF926" s="113"/>
      <c r="AG926" s="113"/>
    </row>
    <row r="927" spans="2:33" x14ac:dyDescent="0.2">
      <c r="B927" s="200"/>
      <c r="C927" s="200"/>
      <c r="D927" s="200"/>
      <c r="E927" s="201"/>
      <c r="F927" s="113"/>
      <c r="G927" s="113"/>
      <c r="H927" s="113"/>
      <c r="I927" s="203"/>
      <c r="J927" s="203"/>
      <c r="K927" s="203"/>
      <c r="L927" s="204"/>
      <c r="M927" s="201"/>
      <c r="N927" s="201"/>
      <c r="O927" s="201"/>
      <c r="P927" s="201"/>
      <c r="Q927" s="113"/>
      <c r="R927" s="113"/>
      <c r="S927" s="113"/>
      <c r="T927" s="113"/>
      <c r="U927" s="201"/>
      <c r="V927" s="113"/>
      <c r="W927" s="113"/>
      <c r="X927" s="113"/>
      <c r="Y927" s="113"/>
      <c r="Z927" s="113"/>
      <c r="AA927" s="113"/>
      <c r="AB927" s="113"/>
      <c r="AC927" s="201"/>
      <c r="AD927" s="113"/>
      <c r="AE927" s="113"/>
      <c r="AF927" s="113"/>
      <c r="AG927" s="113"/>
    </row>
    <row r="928" spans="2:33" x14ac:dyDescent="0.2">
      <c r="B928" s="200"/>
      <c r="C928" s="200"/>
      <c r="D928" s="200"/>
      <c r="E928" s="201"/>
      <c r="F928" s="113"/>
      <c r="G928" s="113"/>
      <c r="H928" s="113"/>
      <c r="I928" s="203"/>
      <c r="J928" s="203"/>
      <c r="K928" s="203"/>
      <c r="L928" s="204"/>
      <c r="M928" s="201"/>
      <c r="N928" s="201"/>
      <c r="O928" s="201"/>
      <c r="P928" s="201"/>
      <c r="Q928" s="113"/>
      <c r="R928" s="113"/>
      <c r="S928" s="113"/>
      <c r="T928" s="113"/>
      <c r="U928" s="201"/>
      <c r="V928" s="113"/>
      <c r="W928" s="113"/>
      <c r="X928" s="113"/>
      <c r="Y928" s="113"/>
      <c r="Z928" s="113"/>
      <c r="AA928" s="113"/>
      <c r="AB928" s="113"/>
      <c r="AC928" s="201"/>
      <c r="AD928" s="113"/>
      <c r="AE928" s="113"/>
      <c r="AF928" s="113"/>
      <c r="AG928" s="113"/>
    </row>
    <row r="929" spans="2:33" x14ac:dyDescent="0.2">
      <c r="B929" s="200"/>
      <c r="C929" s="200"/>
      <c r="D929" s="200"/>
      <c r="E929" s="201"/>
      <c r="F929" s="113"/>
      <c r="G929" s="113"/>
      <c r="H929" s="113"/>
      <c r="I929" s="203"/>
      <c r="J929" s="203"/>
      <c r="K929" s="203"/>
      <c r="L929" s="204"/>
      <c r="M929" s="201"/>
      <c r="N929" s="201"/>
      <c r="O929" s="201"/>
      <c r="P929" s="201"/>
      <c r="Q929" s="113"/>
      <c r="R929" s="113"/>
      <c r="S929" s="113"/>
      <c r="T929" s="113"/>
      <c r="U929" s="201"/>
      <c r="V929" s="113"/>
      <c r="W929" s="113"/>
      <c r="X929" s="113"/>
      <c r="Y929" s="113"/>
      <c r="Z929" s="113"/>
      <c r="AA929" s="113"/>
      <c r="AB929" s="113"/>
      <c r="AC929" s="201"/>
      <c r="AD929" s="113"/>
      <c r="AE929" s="113"/>
      <c r="AF929" s="113"/>
      <c r="AG929" s="113"/>
    </row>
    <row r="930" spans="2:33" x14ac:dyDescent="0.2">
      <c r="B930" s="200"/>
      <c r="C930" s="200"/>
      <c r="D930" s="200"/>
      <c r="E930" s="201"/>
      <c r="F930" s="113"/>
      <c r="G930" s="113"/>
      <c r="H930" s="113"/>
      <c r="I930" s="203"/>
      <c r="J930" s="203"/>
      <c r="K930" s="203"/>
      <c r="L930" s="204"/>
      <c r="M930" s="201"/>
      <c r="N930" s="201"/>
      <c r="O930" s="201"/>
      <c r="P930" s="201"/>
      <c r="Q930" s="113"/>
      <c r="R930" s="113"/>
      <c r="S930" s="113"/>
      <c r="T930" s="113"/>
      <c r="U930" s="201"/>
      <c r="V930" s="113"/>
      <c r="W930" s="113"/>
      <c r="X930" s="113"/>
      <c r="Y930" s="113"/>
      <c r="Z930" s="113"/>
      <c r="AA930" s="113"/>
      <c r="AB930" s="113"/>
      <c r="AC930" s="201"/>
      <c r="AD930" s="113"/>
      <c r="AE930" s="113"/>
      <c r="AF930" s="113"/>
      <c r="AG930" s="113"/>
    </row>
    <row r="931" spans="2:33" x14ac:dyDescent="0.2">
      <c r="B931" s="200"/>
      <c r="C931" s="200"/>
      <c r="D931" s="200"/>
      <c r="E931" s="201"/>
      <c r="F931" s="113"/>
      <c r="G931" s="113"/>
      <c r="H931" s="113"/>
      <c r="I931" s="203"/>
      <c r="J931" s="203"/>
      <c r="K931" s="203"/>
      <c r="L931" s="204"/>
      <c r="M931" s="201"/>
      <c r="N931" s="201"/>
      <c r="O931" s="201"/>
      <c r="P931" s="201"/>
      <c r="Q931" s="113"/>
      <c r="R931" s="113"/>
      <c r="S931" s="113"/>
      <c r="T931" s="113"/>
      <c r="U931" s="201"/>
      <c r="V931" s="113"/>
      <c r="W931" s="113"/>
      <c r="X931" s="113"/>
      <c r="Y931" s="113"/>
      <c r="Z931" s="113"/>
      <c r="AA931" s="113"/>
      <c r="AB931" s="113"/>
      <c r="AC931" s="201"/>
      <c r="AD931" s="113"/>
      <c r="AE931" s="113"/>
      <c r="AF931" s="113"/>
      <c r="AG931" s="113"/>
    </row>
    <row r="932" spans="2:33" x14ac:dyDescent="0.2">
      <c r="B932" s="200"/>
      <c r="C932" s="200"/>
      <c r="D932" s="200"/>
      <c r="E932" s="201"/>
      <c r="F932" s="113"/>
      <c r="G932" s="113"/>
      <c r="H932" s="113"/>
      <c r="I932" s="203"/>
      <c r="J932" s="203"/>
      <c r="K932" s="203"/>
      <c r="L932" s="204"/>
      <c r="M932" s="201"/>
      <c r="N932" s="201"/>
      <c r="O932" s="201"/>
      <c r="P932" s="201"/>
      <c r="Q932" s="113"/>
      <c r="R932" s="113"/>
      <c r="S932" s="113"/>
      <c r="T932" s="113"/>
      <c r="U932" s="201"/>
      <c r="V932" s="113"/>
      <c r="W932" s="113"/>
      <c r="X932" s="113"/>
      <c r="Y932" s="113"/>
      <c r="Z932" s="113"/>
      <c r="AA932" s="113"/>
      <c r="AB932" s="113"/>
      <c r="AC932" s="201"/>
      <c r="AD932" s="113"/>
      <c r="AE932" s="113"/>
      <c r="AF932" s="113"/>
      <c r="AG932" s="113"/>
    </row>
    <row r="933" spans="2:33" x14ac:dyDescent="0.2">
      <c r="B933" s="200"/>
      <c r="C933" s="200"/>
      <c r="D933" s="200"/>
      <c r="E933" s="201"/>
      <c r="F933" s="113"/>
      <c r="G933" s="113"/>
      <c r="H933" s="113"/>
      <c r="I933" s="203"/>
      <c r="J933" s="203"/>
      <c r="K933" s="203"/>
      <c r="L933" s="204"/>
      <c r="M933" s="201"/>
      <c r="N933" s="201"/>
      <c r="O933" s="201"/>
      <c r="P933" s="201"/>
      <c r="Q933" s="113"/>
      <c r="R933" s="113"/>
      <c r="S933" s="113"/>
      <c r="T933" s="113"/>
      <c r="U933" s="201"/>
      <c r="V933" s="113"/>
      <c r="W933" s="113"/>
      <c r="X933" s="113"/>
      <c r="Y933" s="113"/>
      <c r="Z933" s="113"/>
      <c r="AA933" s="113"/>
      <c r="AB933" s="113"/>
      <c r="AC933" s="201"/>
      <c r="AD933" s="113"/>
      <c r="AE933" s="113"/>
      <c r="AF933" s="113"/>
      <c r="AG933" s="113"/>
    </row>
    <row r="934" spans="2:33" x14ac:dyDescent="0.2">
      <c r="B934" s="200"/>
      <c r="C934" s="200"/>
      <c r="D934" s="200"/>
      <c r="E934" s="201"/>
      <c r="F934" s="113"/>
      <c r="G934" s="113"/>
      <c r="H934" s="113"/>
      <c r="I934" s="203"/>
      <c r="J934" s="203"/>
      <c r="K934" s="203"/>
      <c r="L934" s="204"/>
      <c r="M934" s="201"/>
      <c r="N934" s="201"/>
      <c r="O934" s="201"/>
      <c r="P934" s="201"/>
      <c r="Q934" s="113"/>
      <c r="R934" s="113"/>
      <c r="S934" s="113"/>
      <c r="T934" s="113"/>
      <c r="U934" s="201"/>
      <c r="V934" s="113"/>
      <c r="W934" s="113"/>
      <c r="X934" s="113"/>
      <c r="Y934" s="113"/>
      <c r="Z934" s="113"/>
      <c r="AA934" s="113"/>
      <c r="AB934" s="113"/>
      <c r="AC934" s="201"/>
      <c r="AD934" s="113"/>
      <c r="AE934" s="113"/>
      <c r="AF934" s="113"/>
      <c r="AG934" s="113"/>
    </row>
    <row r="935" spans="2:33" x14ac:dyDescent="0.2">
      <c r="B935" s="200"/>
      <c r="C935" s="200"/>
      <c r="D935" s="200"/>
      <c r="E935" s="201"/>
      <c r="F935" s="113"/>
      <c r="G935" s="113"/>
      <c r="H935" s="113"/>
      <c r="I935" s="203"/>
      <c r="J935" s="203"/>
      <c r="K935" s="203"/>
      <c r="L935" s="204"/>
      <c r="M935" s="201"/>
      <c r="N935" s="201"/>
      <c r="O935" s="201"/>
      <c r="P935" s="201"/>
      <c r="Q935" s="113"/>
      <c r="R935" s="113"/>
      <c r="S935" s="113"/>
      <c r="T935" s="113"/>
      <c r="U935" s="201"/>
      <c r="V935" s="113"/>
      <c r="W935" s="113"/>
      <c r="X935" s="113"/>
      <c r="Y935" s="113"/>
      <c r="Z935" s="113"/>
      <c r="AA935" s="113"/>
      <c r="AB935" s="113"/>
      <c r="AC935" s="201"/>
      <c r="AD935" s="113"/>
      <c r="AE935" s="113"/>
      <c r="AF935" s="113"/>
      <c r="AG935" s="113"/>
    </row>
    <row r="936" spans="2:33" x14ac:dyDescent="0.2">
      <c r="B936" s="200"/>
      <c r="C936" s="200"/>
      <c r="D936" s="200"/>
      <c r="E936" s="201"/>
      <c r="F936" s="113"/>
      <c r="G936" s="113"/>
      <c r="H936" s="113"/>
      <c r="I936" s="203"/>
      <c r="J936" s="203"/>
      <c r="K936" s="203"/>
      <c r="L936" s="204"/>
      <c r="M936" s="201"/>
      <c r="N936" s="201"/>
      <c r="O936" s="201"/>
      <c r="P936" s="201"/>
      <c r="Q936" s="113"/>
      <c r="R936" s="113"/>
      <c r="S936" s="113"/>
      <c r="T936" s="113"/>
      <c r="U936" s="201"/>
      <c r="V936" s="113"/>
      <c r="W936" s="113"/>
      <c r="X936" s="113"/>
      <c r="Y936" s="113"/>
      <c r="Z936" s="113"/>
      <c r="AA936" s="113"/>
      <c r="AB936" s="113"/>
      <c r="AC936" s="201"/>
      <c r="AD936" s="113"/>
      <c r="AE936" s="113"/>
      <c r="AF936" s="113"/>
      <c r="AG936" s="113"/>
    </row>
    <row r="937" spans="2:33" x14ac:dyDescent="0.2">
      <c r="B937" s="200"/>
      <c r="C937" s="200"/>
      <c r="D937" s="200"/>
      <c r="E937" s="201"/>
      <c r="F937" s="113"/>
      <c r="G937" s="113"/>
      <c r="H937" s="113"/>
      <c r="I937" s="203"/>
      <c r="J937" s="203"/>
      <c r="K937" s="203"/>
      <c r="L937" s="204"/>
      <c r="M937" s="201"/>
      <c r="N937" s="201"/>
      <c r="O937" s="201"/>
      <c r="P937" s="201"/>
      <c r="Q937" s="113"/>
      <c r="R937" s="113"/>
      <c r="S937" s="113"/>
      <c r="T937" s="113"/>
      <c r="U937" s="201"/>
      <c r="V937" s="113"/>
      <c r="W937" s="113"/>
      <c r="X937" s="113"/>
      <c r="Y937" s="113"/>
      <c r="Z937" s="113"/>
      <c r="AA937" s="113"/>
      <c r="AB937" s="113"/>
      <c r="AC937" s="201"/>
      <c r="AD937" s="113"/>
      <c r="AE937" s="113"/>
      <c r="AF937" s="113"/>
      <c r="AG937" s="113"/>
    </row>
    <row r="938" spans="2:33" x14ac:dyDescent="0.2">
      <c r="B938" s="200"/>
      <c r="C938" s="200"/>
      <c r="D938" s="200"/>
      <c r="E938" s="201"/>
      <c r="F938" s="113"/>
      <c r="G938" s="113"/>
      <c r="H938" s="113"/>
      <c r="I938" s="203"/>
      <c r="J938" s="203"/>
      <c r="K938" s="203"/>
      <c r="L938" s="204"/>
      <c r="M938" s="201"/>
      <c r="N938" s="201"/>
      <c r="O938" s="201"/>
      <c r="P938" s="201"/>
      <c r="Q938" s="113"/>
      <c r="R938" s="113"/>
      <c r="S938" s="113"/>
      <c r="T938" s="113"/>
      <c r="U938" s="201"/>
      <c r="V938" s="113"/>
      <c r="W938" s="113"/>
      <c r="X938" s="113"/>
      <c r="Y938" s="113"/>
      <c r="Z938" s="113"/>
      <c r="AA938" s="113"/>
      <c r="AB938" s="113"/>
      <c r="AC938" s="201"/>
      <c r="AD938" s="113"/>
      <c r="AE938" s="113"/>
      <c r="AF938" s="113"/>
      <c r="AG938" s="113"/>
    </row>
    <row r="939" spans="2:33" x14ac:dyDescent="0.2">
      <c r="B939" s="200"/>
      <c r="C939" s="200"/>
      <c r="D939" s="200"/>
      <c r="E939" s="201"/>
      <c r="F939" s="113"/>
      <c r="G939" s="113"/>
      <c r="H939" s="113"/>
      <c r="I939" s="203"/>
      <c r="J939" s="203"/>
      <c r="K939" s="203"/>
      <c r="L939" s="204"/>
      <c r="M939" s="201"/>
      <c r="N939" s="201"/>
      <c r="O939" s="201"/>
      <c r="P939" s="201"/>
      <c r="Q939" s="113"/>
      <c r="R939" s="113"/>
      <c r="S939" s="113"/>
      <c r="T939" s="113"/>
      <c r="U939" s="201"/>
      <c r="V939" s="113"/>
      <c r="W939" s="113"/>
      <c r="X939" s="113"/>
      <c r="Y939" s="113"/>
      <c r="Z939" s="113"/>
      <c r="AA939" s="113"/>
      <c r="AB939" s="113"/>
      <c r="AC939" s="201"/>
      <c r="AD939" s="113"/>
      <c r="AE939" s="113"/>
      <c r="AF939" s="113"/>
      <c r="AG939" s="113"/>
    </row>
    <row r="940" spans="2:33" x14ac:dyDescent="0.2">
      <c r="B940" s="200"/>
      <c r="C940" s="200"/>
      <c r="D940" s="200"/>
      <c r="E940" s="201"/>
      <c r="F940" s="113"/>
      <c r="G940" s="113"/>
      <c r="H940" s="113"/>
      <c r="I940" s="203"/>
      <c r="J940" s="203"/>
      <c r="K940" s="203"/>
      <c r="L940" s="204"/>
      <c r="M940" s="201"/>
      <c r="N940" s="201"/>
      <c r="O940" s="201"/>
      <c r="P940" s="201"/>
      <c r="Q940" s="113"/>
      <c r="R940" s="113"/>
      <c r="S940" s="113"/>
      <c r="T940" s="113"/>
      <c r="U940" s="201"/>
      <c r="V940" s="113"/>
      <c r="W940" s="113"/>
      <c r="X940" s="113"/>
      <c r="Y940" s="113"/>
      <c r="Z940" s="113"/>
      <c r="AA940" s="113"/>
      <c r="AB940" s="113"/>
      <c r="AC940" s="201"/>
      <c r="AD940" s="113"/>
      <c r="AE940" s="113"/>
      <c r="AF940" s="113"/>
      <c r="AG940" s="113"/>
    </row>
    <row r="941" spans="2:33" x14ac:dyDescent="0.2">
      <c r="B941" s="200"/>
      <c r="C941" s="200"/>
      <c r="D941" s="200"/>
      <c r="E941" s="201"/>
      <c r="F941" s="113"/>
      <c r="G941" s="113"/>
      <c r="H941" s="113"/>
      <c r="I941" s="203"/>
      <c r="J941" s="203"/>
      <c r="K941" s="203"/>
      <c r="L941" s="204"/>
      <c r="M941" s="201"/>
      <c r="N941" s="201"/>
      <c r="O941" s="201"/>
      <c r="P941" s="201"/>
      <c r="Q941" s="113"/>
      <c r="R941" s="113"/>
      <c r="S941" s="113"/>
      <c r="T941" s="113"/>
      <c r="U941" s="201"/>
      <c r="V941" s="113"/>
      <c r="W941" s="113"/>
      <c r="X941" s="113"/>
      <c r="Y941" s="113"/>
      <c r="Z941" s="113"/>
      <c r="AA941" s="113"/>
      <c r="AB941" s="113"/>
      <c r="AC941" s="201"/>
      <c r="AD941" s="113"/>
      <c r="AE941" s="113"/>
      <c r="AF941" s="113"/>
      <c r="AG941" s="113"/>
    </row>
    <row r="942" spans="2:33" x14ac:dyDescent="0.2">
      <c r="B942" s="200"/>
      <c r="C942" s="200"/>
      <c r="D942" s="200"/>
      <c r="E942" s="201"/>
      <c r="F942" s="113"/>
      <c r="G942" s="113"/>
      <c r="H942" s="113"/>
      <c r="I942" s="203"/>
      <c r="J942" s="203"/>
      <c r="K942" s="203"/>
      <c r="L942" s="204"/>
      <c r="M942" s="201"/>
      <c r="N942" s="201"/>
      <c r="O942" s="201"/>
      <c r="P942" s="201"/>
      <c r="Q942" s="113"/>
      <c r="R942" s="113"/>
      <c r="S942" s="113"/>
      <c r="T942" s="113"/>
      <c r="U942" s="201"/>
      <c r="V942" s="113"/>
      <c r="W942" s="113"/>
      <c r="X942" s="113"/>
      <c r="Y942" s="113"/>
      <c r="Z942" s="113"/>
      <c r="AA942" s="113"/>
      <c r="AB942" s="113"/>
      <c r="AC942" s="201"/>
      <c r="AD942" s="113"/>
      <c r="AE942" s="113"/>
      <c r="AF942" s="113"/>
      <c r="AG942" s="113"/>
    </row>
    <row r="943" spans="2:33" x14ac:dyDescent="0.2">
      <c r="B943" s="200"/>
      <c r="C943" s="200"/>
      <c r="D943" s="200"/>
      <c r="E943" s="201"/>
      <c r="F943" s="113"/>
      <c r="G943" s="113"/>
      <c r="H943" s="113"/>
      <c r="I943" s="203"/>
      <c r="J943" s="203"/>
      <c r="K943" s="203"/>
      <c r="L943" s="204"/>
      <c r="M943" s="201"/>
      <c r="N943" s="201"/>
      <c r="O943" s="201"/>
      <c r="P943" s="201"/>
      <c r="Q943" s="113"/>
      <c r="R943" s="113"/>
      <c r="S943" s="113"/>
      <c r="T943" s="113"/>
      <c r="U943" s="201"/>
      <c r="V943" s="113"/>
      <c r="W943" s="113"/>
      <c r="X943" s="113"/>
      <c r="Y943" s="113"/>
      <c r="Z943" s="113"/>
      <c r="AA943" s="113"/>
      <c r="AB943" s="113"/>
      <c r="AC943" s="201"/>
      <c r="AD943" s="113"/>
      <c r="AE943" s="113"/>
      <c r="AF943" s="113"/>
      <c r="AG943" s="113"/>
    </row>
    <row r="944" spans="2:33" x14ac:dyDescent="0.2">
      <c r="B944" s="200"/>
      <c r="C944" s="200"/>
      <c r="D944" s="200"/>
      <c r="E944" s="201"/>
      <c r="F944" s="113"/>
      <c r="G944" s="113"/>
      <c r="H944" s="113"/>
      <c r="I944" s="203"/>
      <c r="J944" s="203"/>
      <c r="K944" s="203"/>
      <c r="L944" s="204"/>
      <c r="M944" s="201"/>
      <c r="N944" s="201"/>
      <c r="O944" s="201"/>
      <c r="P944" s="201"/>
      <c r="Q944" s="113"/>
      <c r="R944" s="113"/>
      <c r="S944" s="113"/>
      <c r="T944" s="113"/>
      <c r="U944" s="201"/>
      <c r="V944" s="113"/>
      <c r="W944" s="113"/>
      <c r="X944" s="113"/>
      <c r="Y944" s="113"/>
      <c r="Z944" s="113"/>
      <c r="AA944" s="113"/>
      <c r="AB944" s="113"/>
      <c r="AC944" s="201"/>
      <c r="AD944" s="113"/>
      <c r="AE944" s="113"/>
      <c r="AF944" s="113"/>
      <c r="AG944" s="113"/>
    </row>
    <row r="945" spans="2:33" x14ac:dyDescent="0.2">
      <c r="B945" s="200"/>
      <c r="C945" s="200"/>
      <c r="D945" s="200"/>
      <c r="E945" s="201"/>
      <c r="F945" s="113"/>
      <c r="G945" s="113"/>
      <c r="H945" s="113"/>
      <c r="I945" s="203"/>
      <c r="J945" s="203"/>
      <c r="K945" s="203"/>
      <c r="L945" s="204"/>
      <c r="M945" s="201"/>
      <c r="N945" s="201"/>
      <c r="O945" s="201"/>
      <c r="P945" s="201"/>
      <c r="Q945" s="113"/>
      <c r="R945" s="113"/>
      <c r="S945" s="113"/>
      <c r="T945" s="113"/>
      <c r="U945" s="201"/>
      <c r="V945" s="113"/>
      <c r="W945" s="113"/>
      <c r="X945" s="113"/>
      <c r="Y945" s="113"/>
      <c r="Z945" s="113"/>
      <c r="AA945" s="113"/>
      <c r="AB945" s="113"/>
      <c r="AC945" s="201"/>
      <c r="AD945" s="113"/>
      <c r="AE945" s="113"/>
      <c r="AF945" s="113"/>
      <c r="AG945" s="113"/>
    </row>
    <row r="946" spans="2:33" x14ac:dyDescent="0.2">
      <c r="B946" s="200"/>
      <c r="C946" s="200"/>
      <c r="D946" s="200"/>
      <c r="E946" s="201"/>
      <c r="F946" s="113"/>
      <c r="G946" s="113"/>
      <c r="H946" s="113"/>
      <c r="I946" s="203"/>
      <c r="J946" s="203"/>
      <c r="K946" s="203"/>
      <c r="L946" s="204"/>
      <c r="M946" s="201"/>
      <c r="N946" s="201"/>
      <c r="O946" s="201"/>
      <c r="P946" s="201"/>
      <c r="Q946" s="113"/>
      <c r="R946" s="113"/>
      <c r="S946" s="113"/>
      <c r="T946" s="113"/>
      <c r="U946" s="201"/>
      <c r="V946" s="113"/>
      <c r="W946" s="113"/>
      <c r="X946" s="113"/>
      <c r="Y946" s="113"/>
      <c r="Z946" s="113"/>
      <c r="AA946" s="113"/>
      <c r="AB946" s="113"/>
      <c r="AC946" s="201"/>
      <c r="AD946" s="113"/>
      <c r="AE946" s="113"/>
      <c r="AF946" s="113"/>
      <c r="AG946" s="113"/>
    </row>
    <row r="947" spans="2:33" x14ac:dyDescent="0.2">
      <c r="B947" s="200"/>
      <c r="C947" s="200"/>
      <c r="D947" s="200"/>
      <c r="E947" s="201"/>
      <c r="F947" s="113"/>
      <c r="G947" s="113"/>
      <c r="H947" s="113"/>
      <c r="I947" s="203"/>
      <c r="J947" s="203"/>
      <c r="K947" s="203"/>
      <c r="L947" s="204"/>
      <c r="M947" s="201"/>
      <c r="N947" s="201"/>
      <c r="O947" s="201"/>
      <c r="P947" s="201"/>
      <c r="Q947" s="113"/>
      <c r="R947" s="113"/>
      <c r="S947" s="113"/>
      <c r="T947" s="113"/>
      <c r="U947" s="201"/>
      <c r="V947" s="113"/>
      <c r="W947" s="113"/>
      <c r="X947" s="113"/>
      <c r="Y947" s="113"/>
      <c r="Z947" s="113"/>
      <c r="AA947" s="113"/>
      <c r="AB947" s="113"/>
      <c r="AC947" s="201"/>
      <c r="AD947" s="113"/>
      <c r="AE947" s="113"/>
      <c r="AF947" s="113"/>
      <c r="AG947" s="113"/>
    </row>
    <row r="948" spans="2:33" x14ac:dyDescent="0.2">
      <c r="B948" s="200"/>
      <c r="C948" s="200"/>
      <c r="D948" s="200"/>
      <c r="E948" s="201"/>
      <c r="F948" s="113"/>
      <c r="G948" s="113"/>
      <c r="H948" s="113"/>
      <c r="I948" s="203"/>
      <c r="J948" s="203"/>
      <c r="K948" s="203"/>
      <c r="L948" s="204"/>
      <c r="M948" s="201"/>
      <c r="N948" s="201"/>
      <c r="O948" s="201"/>
      <c r="P948" s="201"/>
      <c r="Q948" s="113"/>
      <c r="R948" s="113"/>
      <c r="S948" s="113"/>
      <c r="T948" s="113"/>
      <c r="U948" s="201"/>
      <c r="V948" s="113"/>
      <c r="W948" s="113"/>
      <c r="X948" s="113"/>
      <c r="Y948" s="113"/>
      <c r="Z948" s="113"/>
      <c r="AA948" s="113"/>
      <c r="AB948" s="113"/>
      <c r="AC948" s="201"/>
      <c r="AD948" s="113"/>
      <c r="AE948" s="113"/>
      <c r="AF948" s="113"/>
      <c r="AG948" s="113"/>
    </row>
    <row r="949" spans="2:33" x14ac:dyDescent="0.2">
      <c r="B949" s="200"/>
      <c r="C949" s="200"/>
      <c r="D949" s="200"/>
      <c r="E949" s="201"/>
      <c r="F949" s="113"/>
      <c r="G949" s="113"/>
      <c r="H949" s="113"/>
      <c r="I949" s="203"/>
      <c r="J949" s="203"/>
      <c r="K949" s="203"/>
      <c r="L949" s="204"/>
      <c r="M949" s="201"/>
      <c r="N949" s="201"/>
      <c r="O949" s="201"/>
      <c r="P949" s="201"/>
      <c r="Q949" s="113"/>
      <c r="R949" s="113"/>
      <c r="S949" s="113"/>
      <c r="T949" s="113"/>
      <c r="U949" s="201"/>
      <c r="V949" s="113"/>
      <c r="W949" s="113"/>
      <c r="X949" s="113"/>
      <c r="Y949" s="113"/>
      <c r="Z949" s="113"/>
      <c r="AA949" s="113"/>
      <c r="AB949" s="113"/>
      <c r="AC949" s="201"/>
      <c r="AD949" s="113"/>
      <c r="AE949" s="113"/>
      <c r="AF949" s="113"/>
      <c r="AG949" s="113"/>
    </row>
    <row r="950" spans="2:33" x14ac:dyDescent="0.2">
      <c r="B950" s="200"/>
      <c r="C950" s="200"/>
      <c r="D950" s="200"/>
      <c r="E950" s="201"/>
      <c r="F950" s="113"/>
      <c r="G950" s="113"/>
      <c r="H950" s="113"/>
      <c r="I950" s="203"/>
      <c r="J950" s="203"/>
      <c r="K950" s="203"/>
      <c r="L950" s="204"/>
      <c r="M950" s="201"/>
      <c r="N950" s="201"/>
      <c r="O950" s="201"/>
      <c r="P950" s="201"/>
      <c r="Q950" s="113"/>
      <c r="R950" s="113"/>
      <c r="S950" s="113"/>
      <c r="T950" s="113"/>
      <c r="U950" s="201"/>
      <c r="V950" s="113"/>
      <c r="W950" s="113"/>
      <c r="X950" s="113"/>
      <c r="Y950" s="113"/>
      <c r="Z950" s="113"/>
      <c r="AA950" s="113"/>
      <c r="AB950" s="113"/>
      <c r="AC950" s="201"/>
      <c r="AD950" s="113"/>
      <c r="AE950" s="113"/>
      <c r="AF950" s="113"/>
      <c r="AG950" s="113"/>
    </row>
    <row r="951" spans="2:33" x14ac:dyDescent="0.2">
      <c r="B951" s="200"/>
      <c r="C951" s="200"/>
      <c r="D951" s="200"/>
      <c r="E951" s="201"/>
      <c r="F951" s="113"/>
      <c r="G951" s="113"/>
      <c r="H951" s="113"/>
      <c r="I951" s="203"/>
      <c r="J951" s="203"/>
      <c r="K951" s="203"/>
      <c r="L951" s="204"/>
      <c r="M951" s="201"/>
      <c r="N951" s="201"/>
      <c r="O951" s="201"/>
      <c r="P951" s="201"/>
      <c r="Q951" s="113"/>
      <c r="R951" s="113"/>
      <c r="S951" s="113"/>
      <c r="T951" s="113"/>
      <c r="U951" s="201"/>
      <c r="V951" s="113"/>
      <c r="W951" s="113"/>
      <c r="X951" s="113"/>
      <c r="Y951" s="113"/>
      <c r="Z951" s="113"/>
      <c r="AA951" s="113"/>
      <c r="AB951" s="113"/>
      <c r="AC951" s="201"/>
      <c r="AD951" s="113"/>
      <c r="AE951" s="113"/>
      <c r="AF951" s="113"/>
      <c r="AG951" s="113"/>
    </row>
    <row r="952" spans="2:33" x14ac:dyDescent="0.2">
      <c r="B952" s="200"/>
      <c r="C952" s="200"/>
      <c r="D952" s="200"/>
      <c r="E952" s="201"/>
      <c r="F952" s="113"/>
      <c r="G952" s="113"/>
      <c r="H952" s="113"/>
      <c r="I952" s="203"/>
      <c r="J952" s="203"/>
      <c r="K952" s="203"/>
      <c r="L952" s="204"/>
      <c r="M952" s="201"/>
      <c r="N952" s="201"/>
      <c r="O952" s="201"/>
      <c r="P952" s="201"/>
      <c r="Q952" s="113"/>
      <c r="R952" s="113"/>
      <c r="S952" s="113"/>
      <c r="T952" s="113"/>
      <c r="U952" s="201"/>
      <c r="V952" s="113"/>
      <c r="W952" s="113"/>
      <c r="X952" s="113"/>
      <c r="Y952" s="113"/>
      <c r="Z952" s="113"/>
      <c r="AA952" s="113"/>
      <c r="AB952" s="113"/>
      <c r="AC952" s="201"/>
      <c r="AD952" s="113"/>
      <c r="AE952" s="113"/>
      <c r="AF952" s="113"/>
      <c r="AG952" s="113"/>
    </row>
    <row r="953" spans="2:33" x14ac:dyDescent="0.2">
      <c r="B953" s="200"/>
      <c r="C953" s="200"/>
      <c r="D953" s="200"/>
      <c r="E953" s="201"/>
      <c r="F953" s="113"/>
      <c r="G953" s="113"/>
      <c r="H953" s="113"/>
      <c r="I953" s="203"/>
      <c r="J953" s="203"/>
      <c r="K953" s="203"/>
      <c r="L953" s="204"/>
      <c r="M953" s="201"/>
      <c r="N953" s="201"/>
      <c r="O953" s="201"/>
      <c r="P953" s="201"/>
      <c r="Q953" s="113"/>
      <c r="R953" s="113"/>
      <c r="S953" s="113"/>
      <c r="T953" s="113"/>
      <c r="U953" s="201"/>
      <c r="V953" s="113"/>
      <c r="W953" s="113"/>
      <c r="X953" s="113"/>
      <c r="Y953" s="113"/>
      <c r="Z953" s="113"/>
      <c r="AA953" s="113"/>
      <c r="AB953" s="113"/>
      <c r="AC953" s="201"/>
      <c r="AD953" s="113"/>
      <c r="AE953" s="113"/>
      <c r="AF953" s="113"/>
      <c r="AG953" s="113"/>
    </row>
    <row r="954" spans="2:33" x14ac:dyDescent="0.2">
      <c r="B954" s="200"/>
      <c r="C954" s="200"/>
      <c r="D954" s="200"/>
      <c r="E954" s="201"/>
      <c r="F954" s="113"/>
      <c r="G954" s="113"/>
      <c r="H954" s="113"/>
      <c r="I954" s="203"/>
      <c r="J954" s="203"/>
      <c r="K954" s="203"/>
      <c r="L954" s="204"/>
      <c r="M954" s="201"/>
      <c r="N954" s="201"/>
      <c r="O954" s="201"/>
      <c r="P954" s="201"/>
      <c r="Q954" s="113"/>
      <c r="R954" s="113"/>
      <c r="S954" s="113"/>
      <c r="T954" s="113"/>
      <c r="U954" s="201"/>
      <c r="V954" s="113"/>
      <c r="W954" s="113"/>
      <c r="X954" s="113"/>
      <c r="Y954" s="113"/>
      <c r="Z954" s="113"/>
      <c r="AA954" s="113"/>
      <c r="AB954" s="113"/>
      <c r="AC954" s="201"/>
      <c r="AD954" s="113"/>
      <c r="AE954" s="113"/>
      <c r="AF954" s="113"/>
      <c r="AG954" s="113"/>
    </row>
    <row r="955" spans="2:33" x14ac:dyDescent="0.2">
      <c r="B955" s="200"/>
      <c r="C955" s="200"/>
      <c r="D955" s="200"/>
      <c r="E955" s="201"/>
      <c r="F955" s="113"/>
      <c r="G955" s="113"/>
      <c r="H955" s="113"/>
      <c r="I955" s="203"/>
      <c r="J955" s="203"/>
      <c r="K955" s="203"/>
      <c r="L955" s="204"/>
      <c r="M955" s="201"/>
      <c r="N955" s="201"/>
      <c r="O955" s="201"/>
      <c r="P955" s="201"/>
      <c r="Q955" s="113"/>
      <c r="R955" s="113"/>
      <c r="S955" s="113"/>
      <c r="T955" s="113"/>
      <c r="U955" s="201"/>
      <c r="V955" s="113"/>
      <c r="W955" s="113"/>
      <c r="X955" s="113"/>
      <c r="Y955" s="113"/>
      <c r="Z955" s="113"/>
      <c r="AA955" s="113"/>
      <c r="AB955" s="113"/>
      <c r="AC955" s="201"/>
      <c r="AD955" s="113"/>
      <c r="AE955" s="113"/>
      <c r="AF955" s="113"/>
      <c r="AG955" s="113"/>
    </row>
    <row r="956" spans="2:33" x14ac:dyDescent="0.2">
      <c r="B956" s="200"/>
      <c r="C956" s="200"/>
      <c r="D956" s="200"/>
      <c r="E956" s="201"/>
      <c r="F956" s="113"/>
      <c r="G956" s="113"/>
      <c r="H956" s="113"/>
      <c r="I956" s="203"/>
      <c r="J956" s="203"/>
      <c r="K956" s="203"/>
      <c r="L956" s="204"/>
      <c r="M956" s="201"/>
      <c r="N956" s="201"/>
      <c r="O956" s="201"/>
      <c r="P956" s="201"/>
      <c r="Q956" s="113"/>
      <c r="R956" s="113"/>
      <c r="S956" s="113"/>
      <c r="T956" s="113"/>
      <c r="U956" s="201"/>
      <c r="V956" s="113"/>
      <c r="W956" s="113"/>
      <c r="X956" s="113"/>
      <c r="Y956" s="113"/>
      <c r="Z956" s="113"/>
      <c r="AA956" s="113"/>
      <c r="AB956" s="113"/>
      <c r="AC956" s="201"/>
      <c r="AD956" s="113"/>
      <c r="AE956" s="113"/>
      <c r="AF956" s="113"/>
      <c r="AG956" s="113"/>
    </row>
    <row r="957" spans="2:33" x14ac:dyDescent="0.2">
      <c r="B957" s="200"/>
      <c r="C957" s="200"/>
      <c r="D957" s="200"/>
      <c r="E957" s="201"/>
      <c r="F957" s="113"/>
      <c r="G957" s="113"/>
      <c r="H957" s="113"/>
      <c r="I957" s="203"/>
      <c r="J957" s="203"/>
      <c r="K957" s="203"/>
      <c r="L957" s="204"/>
      <c r="M957" s="201"/>
      <c r="N957" s="201"/>
      <c r="O957" s="201"/>
      <c r="P957" s="201"/>
      <c r="Q957" s="113"/>
      <c r="R957" s="113"/>
      <c r="S957" s="113"/>
      <c r="T957" s="113"/>
      <c r="U957" s="201"/>
      <c r="V957" s="113"/>
      <c r="W957" s="113"/>
      <c r="X957" s="113"/>
      <c r="Y957" s="113"/>
      <c r="Z957" s="113"/>
      <c r="AA957" s="113"/>
      <c r="AB957" s="113"/>
      <c r="AC957" s="201"/>
      <c r="AD957" s="113"/>
      <c r="AE957" s="113"/>
      <c r="AF957" s="113"/>
      <c r="AG957" s="113"/>
    </row>
    <row r="958" spans="2:33" x14ac:dyDescent="0.2">
      <c r="B958" s="200"/>
      <c r="C958" s="200"/>
      <c r="D958" s="200"/>
      <c r="E958" s="201"/>
      <c r="F958" s="113"/>
      <c r="G958" s="113"/>
      <c r="H958" s="113"/>
      <c r="I958" s="203"/>
      <c r="J958" s="203"/>
      <c r="K958" s="203"/>
      <c r="L958" s="204"/>
      <c r="M958" s="201"/>
      <c r="N958" s="201"/>
      <c r="O958" s="201"/>
      <c r="P958" s="201"/>
      <c r="Q958" s="113"/>
      <c r="R958" s="113"/>
      <c r="S958" s="113"/>
      <c r="T958" s="113"/>
      <c r="U958" s="201"/>
      <c r="V958" s="113"/>
      <c r="W958" s="113"/>
      <c r="X958" s="113"/>
      <c r="Y958" s="113"/>
      <c r="Z958" s="113"/>
      <c r="AA958" s="113"/>
      <c r="AB958" s="113"/>
      <c r="AC958" s="201"/>
      <c r="AD958" s="113"/>
      <c r="AE958" s="113"/>
      <c r="AF958" s="113"/>
      <c r="AG958" s="113"/>
    </row>
    <row r="959" spans="2:33" x14ac:dyDescent="0.2">
      <c r="B959" s="200"/>
      <c r="C959" s="200"/>
      <c r="D959" s="200"/>
      <c r="E959" s="201"/>
      <c r="F959" s="113"/>
      <c r="G959" s="113"/>
      <c r="H959" s="113"/>
      <c r="I959" s="203"/>
      <c r="J959" s="203"/>
      <c r="K959" s="203"/>
      <c r="L959" s="204"/>
      <c r="M959" s="201"/>
      <c r="N959" s="201"/>
      <c r="O959" s="201"/>
      <c r="P959" s="201"/>
      <c r="Q959" s="113"/>
      <c r="R959" s="113"/>
      <c r="S959" s="113"/>
      <c r="T959" s="113"/>
      <c r="U959" s="201"/>
      <c r="V959" s="113"/>
      <c r="W959" s="113"/>
      <c r="X959" s="113"/>
      <c r="Y959" s="113"/>
      <c r="Z959" s="113"/>
      <c r="AA959" s="113"/>
      <c r="AB959" s="113"/>
      <c r="AC959" s="201"/>
      <c r="AD959" s="113"/>
      <c r="AE959" s="113"/>
      <c r="AF959" s="113"/>
      <c r="AG959" s="113"/>
    </row>
    <row r="960" spans="2:33" x14ac:dyDescent="0.2">
      <c r="B960" s="200"/>
      <c r="C960" s="200"/>
      <c r="D960" s="200"/>
      <c r="E960" s="201"/>
      <c r="F960" s="113"/>
      <c r="G960" s="113"/>
      <c r="H960" s="113"/>
      <c r="I960" s="203"/>
      <c r="J960" s="203"/>
      <c r="K960" s="203"/>
      <c r="L960" s="204"/>
      <c r="M960" s="201"/>
      <c r="N960" s="201"/>
      <c r="O960" s="201"/>
      <c r="P960" s="201"/>
      <c r="Q960" s="113"/>
      <c r="R960" s="113"/>
      <c r="S960" s="113"/>
      <c r="T960" s="113"/>
      <c r="U960" s="201"/>
      <c r="V960" s="113"/>
      <c r="W960" s="113"/>
      <c r="X960" s="113"/>
      <c r="Y960" s="113"/>
      <c r="Z960" s="113"/>
      <c r="AA960" s="113"/>
      <c r="AB960" s="113"/>
      <c r="AC960" s="201"/>
      <c r="AD960" s="113"/>
      <c r="AE960" s="113"/>
      <c r="AF960" s="113"/>
      <c r="AG960" s="113"/>
    </row>
    <row r="961" spans="2:33" x14ac:dyDescent="0.2">
      <c r="B961" s="200"/>
      <c r="C961" s="200"/>
      <c r="D961" s="200"/>
      <c r="E961" s="201"/>
      <c r="F961" s="113"/>
      <c r="G961" s="113"/>
      <c r="H961" s="113"/>
      <c r="I961" s="203"/>
      <c r="J961" s="203"/>
      <c r="K961" s="203"/>
      <c r="L961" s="204"/>
      <c r="M961" s="201"/>
      <c r="N961" s="201"/>
      <c r="O961" s="201"/>
      <c r="P961" s="201"/>
      <c r="Q961" s="113"/>
      <c r="R961" s="113"/>
      <c r="S961" s="113"/>
      <c r="T961" s="113"/>
      <c r="U961" s="201"/>
      <c r="V961" s="113"/>
      <c r="W961" s="113"/>
      <c r="X961" s="113"/>
      <c r="Y961" s="113"/>
      <c r="Z961" s="113"/>
      <c r="AA961" s="113"/>
      <c r="AB961" s="113"/>
      <c r="AC961" s="201"/>
      <c r="AD961" s="113"/>
      <c r="AE961" s="113"/>
      <c r="AF961" s="113"/>
      <c r="AG961" s="113"/>
    </row>
    <row r="962" spans="2:33" x14ac:dyDescent="0.2">
      <c r="B962" s="200"/>
      <c r="C962" s="200"/>
      <c r="D962" s="200"/>
      <c r="E962" s="201"/>
      <c r="F962" s="113"/>
      <c r="G962" s="113"/>
      <c r="H962" s="113"/>
      <c r="I962" s="203"/>
      <c r="J962" s="203"/>
      <c r="K962" s="203"/>
      <c r="L962" s="204"/>
      <c r="M962" s="201"/>
      <c r="N962" s="201"/>
      <c r="O962" s="201"/>
      <c r="P962" s="201"/>
      <c r="Q962" s="113"/>
      <c r="R962" s="113"/>
      <c r="S962" s="113"/>
      <c r="T962" s="113"/>
      <c r="U962" s="201"/>
      <c r="V962" s="113"/>
      <c r="W962" s="113"/>
      <c r="X962" s="113"/>
      <c r="Y962" s="113"/>
      <c r="Z962" s="113"/>
      <c r="AA962" s="113"/>
      <c r="AB962" s="113"/>
      <c r="AC962" s="201"/>
      <c r="AD962" s="113"/>
      <c r="AE962" s="113"/>
      <c r="AF962" s="113"/>
      <c r="AG962" s="113"/>
    </row>
    <row r="963" spans="2:33" x14ac:dyDescent="0.2">
      <c r="B963" s="200"/>
      <c r="C963" s="200"/>
      <c r="D963" s="200"/>
      <c r="E963" s="201"/>
      <c r="F963" s="113"/>
      <c r="G963" s="113"/>
      <c r="H963" s="113"/>
      <c r="I963" s="203"/>
      <c r="J963" s="203"/>
      <c r="K963" s="203"/>
      <c r="L963" s="204"/>
      <c r="M963" s="201"/>
      <c r="N963" s="201"/>
      <c r="O963" s="201"/>
      <c r="P963" s="201"/>
      <c r="Q963" s="113"/>
      <c r="R963" s="113"/>
      <c r="S963" s="113"/>
      <c r="T963" s="113"/>
      <c r="U963" s="201"/>
      <c r="V963" s="113"/>
      <c r="W963" s="113"/>
      <c r="X963" s="113"/>
      <c r="Y963" s="113"/>
      <c r="Z963" s="113"/>
      <c r="AA963" s="113"/>
      <c r="AB963" s="113"/>
      <c r="AC963" s="201"/>
      <c r="AD963" s="113"/>
      <c r="AE963" s="113"/>
      <c r="AF963" s="113"/>
      <c r="AG963" s="113"/>
    </row>
    <row r="964" spans="2:33" x14ac:dyDescent="0.2">
      <c r="B964" s="200"/>
      <c r="C964" s="200"/>
      <c r="D964" s="200"/>
      <c r="E964" s="201"/>
      <c r="F964" s="113"/>
      <c r="G964" s="113"/>
      <c r="H964" s="113"/>
      <c r="I964" s="203"/>
      <c r="J964" s="203"/>
      <c r="K964" s="203"/>
      <c r="L964" s="204"/>
      <c r="M964" s="201"/>
      <c r="N964" s="201"/>
      <c r="O964" s="201"/>
      <c r="P964" s="201"/>
      <c r="Q964" s="113"/>
      <c r="R964" s="113"/>
      <c r="S964" s="113"/>
      <c r="T964" s="113"/>
      <c r="U964" s="201"/>
      <c r="V964" s="113"/>
      <c r="W964" s="113"/>
      <c r="X964" s="113"/>
      <c r="Y964" s="113"/>
      <c r="Z964" s="113"/>
      <c r="AA964" s="113"/>
      <c r="AB964" s="113"/>
      <c r="AC964" s="201"/>
      <c r="AD964" s="113"/>
      <c r="AE964" s="113"/>
      <c r="AF964" s="113"/>
      <c r="AG964" s="113"/>
    </row>
    <row r="965" spans="2:33" x14ac:dyDescent="0.2">
      <c r="B965" s="200"/>
      <c r="C965" s="200"/>
      <c r="D965" s="200"/>
      <c r="E965" s="201"/>
      <c r="F965" s="113"/>
      <c r="G965" s="113"/>
      <c r="H965" s="113"/>
      <c r="I965" s="203"/>
      <c r="J965" s="203"/>
      <c r="K965" s="203"/>
      <c r="L965" s="204"/>
      <c r="M965" s="201"/>
      <c r="N965" s="201"/>
      <c r="O965" s="201"/>
      <c r="P965" s="201"/>
      <c r="Q965" s="113"/>
      <c r="R965" s="113"/>
      <c r="S965" s="113"/>
      <c r="T965" s="113"/>
      <c r="U965" s="201"/>
      <c r="V965" s="113"/>
      <c r="W965" s="113"/>
      <c r="X965" s="113"/>
      <c r="Y965" s="113"/>
      <c r="Z965" s="113"/>
      <c r="AA965" s="113"/>
      <c r="AB965" s="113"/>
      <c r="AC965" s="201"/>
      <c r="AD965" s="113"/>
      <c r="AE965" s="113"/>
      <c r="AF965" s="113"/>
      <c r="AG965" s="113"/>
    </row>
    <row r="966" spans="2:33" x14ac:dyDescent="0.2">
      <c r="B966" s="200"/>
      <c r="C966" s="200"/>
      <c r="D966" s="200"/>
      <c r="E966" s="201"/>
      <c r="F966" s="113"/>
      <c r="G966" s="113"/>
      <c r="H966" s="113"/>
      <c r="I966" s="203"/>
      <c r="J966" s="203"/>
      <c r="K966" s="203"/>
      <c r="L966" s="204"/>
      <c r="M966" s="201"/>
      <c r="N966" s="201"/>
      <c r="O966" s="201"/>
      <c r="P966" s="201"/>
      <c r="Q966" s="113"/>
      <c r="R966" s="113"/>
      <c r="S966" s="113"/>
      <c r="T966" s="113"/>
      <c r="U966" s="201"/>
      <c r="V966" s="113"/>
      <c r="W966" s="113"/>
      <c r="X966" s="113"/>
      <c r="Y966" s="113"/>
      <c r="Z966" s="113"/>
      <c r="AA966" s="113"/>
      <c r="AB966" s="113"/>
      <c r="AC966" s="201"/>
      <c r="AD966" s="113"/>
      <c r="AE966" s="113"/>
      <c r="AF966" s="113"/>
      <c r="AG966" s="113"/>
    </row>
    <row r="967" spans="2:33" x14ac:dyDescent="0.2">
      <c r="B967" s="200"/>
      <c r="C967" s="200"/>
      <c r="D967" s="200"/>
      <c r="E967" s="201"/>
      <c r="F967" s="113"/>
      <c r="G967" s="113"/>
      <c r="H967" s="113"/>
      <c r="I967" s="203"/>
      <c r="J967" s="203"/>
      <c r="K967" s="203"/>
      <c r="L967" s="204"/>
      <c r="M967" s="201"/>
      <c r="N967" s="201"/>
      <c r="O967" s="201"/>
      <c r="P967" s="201"/>
      <c r="Q967" s="113"/>
      <c r="R967" s="113"/>
      <c r="S967" s="113"/>
      <c r="T967" s="113"/>
      <c r="U967" s="201"/>
      <c r="V967" s="113"/>
      <c r="W967" s="113"/>
      <c r="X967" s="113"/>
      <c r="Y967" s="113"/>
      <c r="Z967" s="113"/>
      <c r="AA967" s="113"/>
      <c r="AB967" s="113"/>
      <c r="AC967" s="201"/>
      <c r="AD967" s="113"/>
      <c r="AE967" s="113"/>
      <c r="AF967" s="113"/>
      <c r="AG967" s="113"/>
    </row>
    <row r="968" spans="2:33" x14ac:dyDescent="0.2">
      <c r="B968" s="200"/>
      <c r="C968" s="200"/>
      <c r="D968" s="200"/>
      <c r="E968" s="201"/>
      <c r="F968" s="113"/>
      <c r="G968" s="113"/>
      <c r="H968" s="113"/>
      <c r="I968" s="203"/>
      <c r="J968" s="203"/>
      <c r="K968" s="203"/>
      <c r="L968" s="204"/>
      <c r="M968" s="201"/>
      <c r="N968" s="201"/>
      <c r="O968" s="201"/>
      <c r="P968" s="201"/>
      <c r="Q968" s="113"/>
      <c r="R968" s="113"/>
      <c r="S968" s="113"/>
      <c r="T968" s="113"/>
      <c r="U968" s="201"/>
      <c r="V968" s="113"/>
      <c r="W968" s="113"/>
      <c r="X968" s="113"/>
      <c r="Y968" s="113"/>
      <c r="Z968" s="113"/>
      <c r="AA968" s="113"/>
      <c r="AB968" s="113"/>
      <c r="AC968" s="201"/>
      <c r="AD968" s="113"/>
      <c r="AE968" s="113"/>
      <c r="AF968" s="113"/>
      <c r="AG968" s="113"/>
    </row>
    <row r="969" spans="2:33" x14ac:dyDescent="0.2">
      <c r="B969" s="200"/>
      <c r="C969" s="200"/>
      <c r="D969" s="200"/>
      <c r="E969" s="201"/>
      <c r="F969" s="113"/>
      <c r="G969" s="113"/>
      <c r="H969" s="113"/>
      <c r="I969" s="203"/>
      <c r="J969" s="203"/>
      <c r="K969" s="203"/>
      <c r="L969" s="204"/>
      <c r="M969" s="201"/>
      <c r="N969" s="201"/>
      <c r="O969" s="201"/>
      <c r="P969" s="201"/>
      <c r="Q969" s="113"/>
      <c r="R969" s="113"/>
      <c r="S969" s="113"/>
      <c r="T969" s="113"/>
      <c r="U969" s="201"/>
      <c r="V969" s="113"/>
      <c r="W969" s="113"/>
      <c r="X969" s="113"/>
      <c r="Y969" s="113"/>
      <c r="Z969" s="113"/>
      <c r="AA969" s="113"/>
      <c r="AB969" s="113"/>
      <c r="AC969" s="201"/>
      <c r="AD969" s="113"/>
      <c r="AE969" s="113"/>
      <c r="AF969" s="113"/>
      <c r="AG969" s="113"/>
    </row>
    <row r="970" spans="2:33" x14ac:dyDescent="0.2">
      <c r="B970" s="200"/>
      <c r="C970" s="200"/>
      <c r="D970" s="200"/>
      <c r="E970" s="201"/>
      <c r="F970" s="113"/>
      <c r="G970" s="113"/>
      <c r="H970" s="113"/>
      <c r="I970" s="203"/>
      <c r="J970" s="203"/>
      <c r="K970" s="203"/>
      <c r="L970" s="204"/>
      <c r="M970" s="201"/>
      <c r="N970" s="201"/>
      <c r="O970" s="201"/>
      <c r="P970" s="201"/>
      <c r="Q970" s="113"/>
      <c r="R970" s="113"/>
      <c r="S970" s="113"/>
      <c r="T970" s="113"/>
      <c r="U970" s="201"/>
      <c r="V970" s="113"/>
      <c r="W970" s="113"/>
      <c r="X970" s="113"/>
      <c r="Y970" s="113"/>
      <c r="Z970" s="113"/>
      <c r="AA970" s="113"/>
      <c r="AB970" s="113"/>
      <c r="AC970" s="201"/>
      <c r="AD970" s="113"/>
      <c r="AE970" s="113"/>
      <c r="AF970" s="113"/>
      <c r="AG970" s="113"/>
    </row>
    <row r="971" spans="2:33" x14ac:dyDescent="0.2">
      <c r="B971" s="200"/>
      <c r="C971" s="200"/>
      <c r="D971" s="200"/>
      <c r="E971" s="201"/>
      <c r="F971" s="113"/>
      <c r="G971" s="113"/>
      <c r="H971" s="113"/>
      <c r="I971" s="203"/>
      <c r="J971" s="203"/>
      <c r="K971" s="203"/>
      <c r="L971" s="204"/>
      <c r="M971" s="201"/>
      <c r="N971" s="201"/>
      <c r="O971" s="201"/>
      <c r="P971" s="201"/>
      <c r="Q971" s="113"/>
      <c r="R971" s="113"/>
      <c r="S971" s="113"/>
      <c r="T971" s="113"/>
      <c r="U971" s="201"/>
      <c r="V971" s="113"/>
      <c r="W971" s="113"/>
      <c r="X971" s="113"/>
      <c r="Y971" s="113"/>
      <c r="Z971" s="113"/>
      <c r="AA971" s="113"/>
      <c r="AB971" s="113"/>
      <c r="AC971" s="201"/>
      <c r="AD971" s="113"/>
      <c r="AE971" s="113"/>
      <c r="AF971" s="113"/>
      <c r="AG971" s="113"/>
    </row>
    <row r="972" spans="2:33" x14ac:dyDescent="0.2">
      <c r="B972" s="200"/>
      <c r="C972" s="200"/>
      <c r="D972" s="200"/>
      <c r="E972" s="201"/>
      <c r="F972" s="113"/>
      <c r="G972" s="113"/>
      <c r="H972" s="113"/>
      <c r="I972" s="203"/>
      <c r="J972" s="203"/>
      <c r="K972" s="203"/>
      <c r="L972" s="204"/>
      <c r="M972" s="201"/>
      <c r="N972" s="201"/>
      <c r="O972" s="201"/>
      <c r="P972" s="201"/>
      <c r="Q972" s="113"/>
      <c r="R972" s="113"/>
      <c r="S972" s="113"/>
      <c r="T972" s="113"/>
      <c r="U972" s="201"/>
      <c r="V972" s="113"/>
      <c r="W972" s="113"/>
      <c r="X972" s="113"/>
      <c r="Y972" s="113"/>
      <c r="Z972" s="113"/>
      <c r="AA972" s="113"/>
      <c r="AB972" s="113"/>
      <c r="AC972" s="201"/>
      <c r="AD972" s="113"/>
      <c r="AE972" s="113"/>
      <c r="AF972" s="113"/>
      <c r="AG972" s="113"/>
    </row>
    <row r="973" spans="2:33" x14ac:dyDescent="0.2">
      <c r="B973" s="200"/>
      <c r="C973" s="200"/>
      <c r="D973" s="200"/>
      <c r="E973" s="201"/>
      <c r="F973" s="113"/>
      <c r="G973" s="113"/>
      <c r="H973" s="113"/>
      <c r="I973" s="203"/>
      <c r="J973" s="203"/>
      <c r="K973" s="203"/>
      <c r="L973" s="204"/>
      <c r="M973" s="201"/>
      <c r="N973" s="201"/>
      <c r="O973" s="201"/>
      <c r="P973" s="201"/>
      <c r="Q973" s="113"/>
      <c r="R973" s="113"/>
      <c r="S973" s="113"/>
      <c r="T973" s="113"/>
      <c r="U973" s="201"/>
      <c r="V973" s="113"/>
      <c r="W973" s="113"/>
      <c r="X973" s="113"/>
      <c r="Y973" s="113"/>
      <c r="Z973" s="113"/>
      <c r="AA973" s="113"/>
      <c r="AB973" s="113"/>
      <c r="AC973" s="201"/>
      <c r="AD973" s="113"/>
      <c r="AE973" s="113"/>
      <c r="AF973" s="113"/>
      <c r="AG973" s="113"/>
    </row>
    <row r="974" spans="2:33" x14ac:dyDescent="0.2">
      <c r="B974" s="200"/>
      <c r="C974" s="200"/>
      <c r="D974" s="200"/>
      <c r="E974" s="201"/>
      <c r="F974" s="113"/>
      <c r="G974" s="113"/>
      <c r="H974" s="113"/>
      <c r="I974" s="203"/>
      <c r="J974" s="203"/>
      <c r="K974" s="203"/>
      <c r="L974" s="204"/>
      <c r="M974" s="201"/>
      <c r="N974" s="201"/>
      <c r="O974" s="201"/>
      <c r="P974" s="201"/>
      <c r="Q974" s="113"/>
      <c r="R974" s="113"/>
      <c r="S974" s="113"/>
      <c r="T974" s="113"/>
      <c r="U974" s="201"/>
      <c r="V974" s="113"/>
      <c r="W974" s="113"/>
      <c r="X974" s="113"/>
      <c r="Y974" s="113"/>
      <c r="Z974" s="113"/>
      <c r="AA974" s="113"/>
      <c r="AB974" s="113"/>
      <c r="AC974" s="201"/>
      <c r="AD974" s="113"/>
      <c r="AE974" s="113"/>
      <c r="AF974" s="113"/>
      <c r="AG974" s="113"/>
    </row>
    <row r="975" spans="2:33" x14ac:dyDescent="0.2">
      <c r="B975" s="200"/>
      <c r="C975" s="200"/>
      <c r="D975" s="200"/>
      <c r="E975" s="201"/>
      <c r="F975" s="113"/>
      <c r="G975" s="113"/>
      <c r="H975" s="113"/>
      <c r="I975" s="203"/>
      <c r="J975" s="203"/>
      <c r="K975" s="203"/>
      <c r="L975" s="204"/>
      <c r="M975" s="201"/>
      <c r="N975" s="201"/>
      <c r="O975" s="201"/>
      <c r="P975" s="201"/>
      <c r="Q975" s="113"/>
      <c r="R975" s="113"/>
      <c r="S975" s="113"/>
      <c r="T975" s="113"/>
      <c r="U975" s="201"/>
      <c r="V975" s="113"/>
      <c r="W975" s="113"/>
      <c r="X975" s="113"/>
      <c r="Y975" s="113"/>
      <c r="Z975" s="113"/>
      <c r="AA975" s="113"/>
      <c r="AB975" s="113"/>
      <c r="AC975" s="201"/>
      <c r="AD975" s="113"/>
      <c r="AE975" s="113"/>
      <c r="AF975" s="113"/>
      <c r="AG975" s="113"/>
    </row>
    <row r="976" spans="2:33" x14ac:dyDescent="0.2">
      <c r="B976" s="200"/>
      <c r="C976" s="200"/>
      <c r="D976" s="200"/>
      <c r="E976" s="201"/>
      <c r="F976" s="113"/>
      <c r="G976" s="113"/>
      <c r="H976" s="113"/>
      <c r="I976" s="203"/>
      <c r="J976" s="203"/>
      <c r="K976" s="203"/>
      <c r="L976" s="204"/>
      <c r="M976" s="201"/>
      <c r="N976" s="201"/>
      <c r="O976" s="201"/>
      <c r="P976" s="201"/>
      <c r="Q976" s="113"/>
      <c r="R976" s="113"/>
      <c r="S976" s="113"/>
      <c r="T976" s="113"/>
      <c r="U976" s="201"/>
      <c r="V976" s="113"/>
      <c r="W976" s="113"/>
      <c r="X976" s="113"/>
      <c r="Y976" s="113"/>
      <c r="Z976" s="113"/>
      <c r="AA976" s="113"/>
      <c r="AB976" s="113"/>
      <c r="AC976" s="201"/>
      <c r="AD976" s="113"/>
      <c r="AE976" s="113"/>
      <c r="AF976" s="113"/>
      <c r="AG976" s="113"/>
    </row>
    <row r="977" spans="2:33" x14ac:dyDescent="0.2">
      <c r="B977" s="200"/>
      <c r="C977" s="200"/>
      <c r="D977" s="200"/>
      <c r="E977" s="201"/>
      <c r="F977" s="113"/>
      <c r="G977" s="113"/>
      <c r="H977" s="113"/>
      <c r="I977" s="203"/>
      <c r="J977" s="203"/>
      <c r="K977" s="203"/>
      <c r="L977" s="204"/>
      <c r="M977" s="201"/>
      <c r="N977" s="201"/>
      <c r="O977" s="201"/>
      <c r="P977" s="201"/>
      <c r="Q977" s="113"/>
      <c r="R977" s="113"/>
      <c r="S977" s="113"/>
      <c r="T977" s="113"/>
      <c r="U977" s="201"/>
      <c r="V977" s="113"/>
      <c r="W977" s="113"/>
      <c r="X977" s="113"/>
      <c r="Y977" s="113"/>
      <c r="Z977" s="113"/>
      <c r="AA977" s="113"/>
      <c r="AB977" s="113"/>
      <c r="AC977" s="201"/>
      <c r="AD977" s="113"/>
      <c r="AE977" s="113"/>
      <c r="AF977" s="113"/>
      <c r="AG977" s="113"/>
    </row>
    <row r="978" spans="2:33" x14ac:dyDescent="0.2">
      <c r="B978" s="200"/>
      <c r="C978" s="200"/>
      <c r="D978" s="200"/>
      <c r="E978" s="201"/>
      <c r="F978" s="113"/>
      <c r="G978" s="113"/>
      <c r="H978" s="113"/>
      <c r="I978" s="203"/>
      <c r="J978" s="203"/>
      <c r="K978" s="203"/>
      <c r="L978" s="204"/>
      <c r="M978" s="201"/>
      <c r="N978" s="201"/>
      <c r="O978" s="201"/>
      <c r="P978" s="201"/>
      <c r="Q978" s="113"/>
      <c r="R978" s="113"/>
      <c r="S978" s="113"/>
      <c r="T978" s="113"/>
      <c r="U978" s="201"/>
      <c r="V978" s="113"/>
      <c r="W978" s="113"/>
      <c r="X978" s="113"/>
      <c r="Y978" s="113"/>
      <c r="Z978" s="113"/>
      <c r="AA978" s="113"/>
      <c r="AB978" s="113"/>
      <c r="AC978" s="201"/>
      <c r="AD978" s="113"/>
      <c r="AE978" s="113"/>
      <c r="AF978" s="113"/>
      <c r="AG978" s="113"/>
    </row>
    <row r="979" spans="2:33" x14ac:dyDescent="0.2">
      <c r="B979" s="200"/>
      <c r="C979" s="200"/>
      <c r="D979" s="200"/>
      <c r="E979" s="201"/>
      <c r="F979" s="113"/>
      <c r="G979" s="113"/>
      <c r="H979" s="113"/>
      <c r="I979" s="203"/>
      <c r="J979" s="203"/>
      <c r="K979" s="203"/>
      <c r="L979" s="204"/>
      <c r="M979" s="201"/>
      <c r="N979" s="201"/>
      <c r="O979" s="201"/>
      <c r="P979" s="201"/>
      <c r="Q979" s="113"/>
      <c r="R979" s="113"/>
      <c r="S979" s="113"/>
      <c r="T979" s="113"/>
      <c r="U979" s="201"/>
      <c r="V979" s="113"/>
      <c r="W979" s="113"/>
      <c r="X979" s="113"/>
      <c r="Y979" s="113"/>
      <c r="Z979" s="113"/>
      <c r="AA979" s="113"/>
      <c r="AB979" s="113"/>
      <c r="AC979" s="201"/>
      <c r="AD979" s="113"/>
      <c r="AE979" s="113"/>
      <c r="AF979" s="113"/>
      <c r="AG979" s="113"/>
    </row>
    <row r="980" spans="2:33" x14ac:dyDescent="0.2">
      <c r="B980" s="200"/>
      <c r="C980" s="200"/>
      <c r="D980" s="200"/>
      <c r="E980" s="201"/>
      <c r="F980" s="113"/>
      <c r="G980" s="113"/>
      <c r="H980" s="113"/>
      <c r="I980" s="203"/>
      <c r="J980" s="203"/>
      <c r="K980" s="203"/>
      <c r="L980" s="204"/>
      <c r="M980" s="201"/>
      <c r="N980" s="201"/>
      <c r="O980" s="201"/>
      <c r="P980" s="201"/>
      <c r="Q980" s="113"/>
      <c r="R980" s="113"/>
      <c r="S980" s="113"/>
      <c r="T980" s="113"/>
      <c r="U980" s="201"/>
      <c r="V980" s="113"/>
      <c r="W980" s="113"/>
      <c r="X980" s="113"/>
      <c r="Y980" s="113"/>
      <c r="Z980" s="113"/>
      <c r="AA980" s="113"/>
      <c r="AB980" s="113"/>
      <c r="AC980" s="201"/>
      <c r="AD980" s="113"/>
      <c r="AE980" s="113"/>
      <c r="AF980" s="113"/>
      <c r="AG980" s="113"/>
    </row>
    <row r="981" spans="2:33" x14ac:dyDescent="0.2">
      <c r="B981" s="200"/>
      <c r="C981" s="200"/>
      <c r="D981" s="200"/>
      <c r="E981" s="201"/>
      <c r="F981" s="113"/>
      <c r="G981" s="113"/>
      <c r="H981" s="113"/>
      <c r="I981" s="203"/>
      <c r="J981" s="203"/>
      <c r="K981" s="203"/>
      <c r="L981" s="204"/>
      <c r="M981" s="201"/>
      <c r="N981" s="201"/>
      <c r="O981" s="201"/>
      <c r="P981" s="201"/>
      <c r="Q981" s="113"/>
      <c r="R981" s="113"/>
      <c r="S981" s="113"/>
      <c r="T981" s="113"/>
      <c r="U981" s="201"/>
      <c r="V981" s="113"/>
      <c r="W981" s="113"/>
      <c r="X981" s="113"/>
      <c r="Y981" s="113"/>
      <c r="Z981" s="113"/>
      <c r="AA981" s="113"/>
      <c r="AB981" s="113"/>
      <c r="AC981" s="201"/>
      <c r="AD981" s="113"/>
      <c r="AE981" s="113"/>
      <c r="AF981" s="113"/>
      <c r="AG981" s="113"/>
    </row>
    <row r="982" spans="2:33" x14ac:dyDescent="0.2">
      <c r="B982" s="200"/>
      <c r="C982" s="200"/>
      <c r="D982" s="200"/>
      <c r="E982" s="201"/>
      <c r="F982" s="113"/>
      <c r="G982" s="113"/>
      <c r="H982" s="113"/>
      <c r="I982" s="203"/>
      <c r="J982" s="203"/>
      <c r="K982" s="203"/>
      <c r="L982" s="204"/>
      <c r="M982" s="201"/>
      <c r="N982" s="201"/>
      <c r="O982" s="201"/>
      <c r="P982" s="201"/>
      <c r="Q982" s="113"/>
      <c r="R982" s="113"/>
      <c r="S982" s="113"/>
      <c r="T982" s="113"/>
      <c r="U982" s="201"/>
      <c r="V982" s="113"/>
      <c r="W982" s="113"/>
      <c r="X982" s="113"/>
      <c r="Y982" s="113"/>
      <c r="Z982" s="113"/>
      <c r="AA982" s="113"/>
      <c r="AB982" s="113"/>
      <c r="AC982" s="201"/>
      <c r="AD982" s="113"/>
      <c r="AE982" s="113"/>
      <c r="AF982" s="113"/>
      <c r="AG982" s="113"/>
    </row>
    <row r="983" spans="2:33" x14ac:dyDescent="0.2">
      <c r="B983" s="200"/>
      <c r="C983" s="200"/>
      <c r="D983" s="200"/>
      <c r="E983" s="201"/>
      <c r="F983" s="113"/>
      <c r="G983" s="113"/>
      <c r="H983" s="113"/>
      <c r="I983" s="203"/>
      <c r="J983" s="203"/>
      <c r="K983" s="203"/>
      <c r="L983" s="204"/>
      <c r="M983" s="201"/>
      <c r="N983" s="201"/>
      <c r="O983" s="201"/>
      <c r="P983" s="201"/>
      <c r="Q983" s="113"/>
      <c r="R983" s="113"/>
      <c r="S983" s="113"/>
      <c r="T983" s="113"/>
      <c r="U983" s="201"/>
      <c r="V983" s="113"/>
      <c r="W983" s="113"/>
      <c r="X983" s="113"/>
      <c r="Y983" s="113"/>
      <c r="Z983" s="113"/>
      <c r="AA983" s="113"/>
      <c r="AB983" s="113"/>
      <c r="AC983" s="201"/>
      <c r="AD983" s="113"/>
      <c r="AE983" s="113"/>
      <c r="AF983" s="113"/>
      <c r="AG983" s="113"/>
    </row>
    <row r="984" spans="2:33" x14ac:dyDescent="0.2">
      <c r="B984" s="200"/>
      <c r="C984" s="200"/>
      <c r="D984" s="200"/>
      <c r="E984" s="201"/>
      <c r="F984" s="113"/>
      <c r="G984" s="113"/>
      <c r="H984" s="113"/>
      <c r="I984" s="203"/>
      <c r="J984" s="203"/>
      <c r="K984" s="203"/>
      <c r="L984" s="204"/>
      <c r="M984" s="201"/>
      <c r="N984" s="201"/>
      <c r="O984" s="201"/>
      <c r="P984" s="201"/>
      <c r="Q984" s="113"/>
      <c r="R984" s="113"/>
      <c r="S984" s="113"/>
      <c r="T984" s="113"/>
      <c r="U984" s="201"/>
      <c r="V984" s="113"/>
      <c r="W984" s="113"/>
      <c r="X984" s="113"/>
      <c r="Y984" s="113"/>
      <c r="Z984" s="113"/>
      <c r="AA984" s="113"/>
      <c r="AB984" s="113"/>
      <c r="AC984" s="201"/>
      <c r="AD984" s="113"/>
      <c r="AE984" s="113"/>
      <c r="AF984" s="113"/>
      <c r="AG984" s="113"/>
    </row>
    <row r="985" spans="2:33" x14ac:dyDescent="0.2">
      <c r="B985" s="200"/>
      <c r="C985" s="200"/>
      <c r="D985" s="200"/>
      <c r="E985" s="201"/>
      <c r="F985" s="113"/>
      <c r="G985" s="113"/>
      <c r="H985" s="113"/>
      <c r="I985" s="203"/>
      <c r="J985" s="203"/>
      <c r="K985" s="203"/>
      <c r="L985" s="204"/>
      <c r="M985" s="201"/>
      <c r="N985" s="201"/>
      <c r="O985" s="201"/>
      <c r="P985" s="201"/>
      <c r="Q985" s="113"/>
      <c r="R985" s="113"/>
      <c r="S985" s="113"/>
      <c r="T985" s="113"/>
      <c r="U985" s="201"/>
      <c r="V985" s="113"/>
      <c r="W985" s="113"/>
      <c r="X985" s="113"/>
      <c r="Y985" s="113"/>
      <c r="Z985" s="113"/>
      <c r="AA985" s="113"/>
      <c r="AB985" s="113"/>
      <c r="AC985" s="201"/>
      <c r="AD985" s="113"/>
      <c r="AE985" s="113"/>
      <c r="AF985" s="113"/>
      <c r="AG985" s="113"/>
    </row>
    <row r="986" spans="2:33" x14ac:dyDescent="0.2">
      <c r="B986" s="200"/>
      <c r="C986" s="200"/>
      <c r="D986" s="200"/>
      <c r="E986" s="201"/>
      <c r="F986" s="113"/>
      <c r="G986" s="113"/>
      <c r="H986" s="113"/>
      <c r="I986" s="203"/>
      <c r="J986" s="203"/>
      <c r="K986" s="203"/>
      <c r="L986" s="204"/>
      <c r="M986" s="201"/>
      <c r="N986" s="201"/>
      <c r="O986" s="201"/>
      <c r="P986" s="201"/>
      <c r="Q986" s="113"/>
      <c r="R986" s="113"/>
      <c r="S986" s="113"/>
      <c r="T986" s="113"/>
      <c r="U986" s="201"/>
      <c r="V986" s="113"/>
      <c r="W986" s="113"/>
      <c r="X986" s="113"/>
      <c r="Y986" s="113"/>
      <c r="Z986" s="113"/>
      <c r="AA986" s="113"/>
      <c r="AB986" s="113"/>
      <c r="AC986" s="201"/>
      <c r="AD986" s="113"/>
      <c r="AE986" s="113"/>
      <c r="AF986" s="113"/>
      <c r="AG986" s="113"/>
    </row>
    <row r="987" spans="2:33" x14ac:dyDescent="0.2">
      <c r="B987" s="200"/>
      <c r="C987" s="200"/>
      <c r="D987" s="200"/>
      <c r="E987" s="201"/>
      <c r="F987" s="113"/>
      <c r="G987" s="113"/>
      <c r="H987" s="113"/>
      <c r="I987" s="203"/>
      <c r="J987" s="203"/>
      <c r="K987" s="203"/>
      <c r="L987" s="204"/>
      <c r="M987" s="201"/>
      <c r="N987" s="201"/>
      <c r="O987" s="201"/>
      <c r="P987" s="201"/>
      <c r="Q987" s="113"/>
      <c r="R987" s="113"/>
      <c r="S987" s="113"/>
      <c r="T987" s="113"/>
      <c r="U987" s="201"/>
      <c r="V987" s="113"/>
      <c r="W987" s="113"/>
      <c r="X987" s="113"/>
      <c r="Y987" s="113"/>
      <c r="Z987" s="113"/>
      <c r="AA987" s="113"/>
      <c r="AB987" s="113"/>
      <c r="AC987" s="201"/>
      <c r="AD987" s="113"/>
      <c r="AE987" s="113"/>
      <c r="AF987" s="113"/>
      <c r="AG987" s="113"/>
    </row>
    <row r="988" spans="2:33" x14ac:dyDescent="0.2">
      <c r="B988" s="200"/>
      <c r="C988" s="200"/>
      <c r="D988" s="200"/>
      <c r="E988" s="201"/>
      <c r="F988" s="113"/>
      <c r="G988" s="113"/>
      <c r="H988" s="113"/>
      <c r="I988" s="203"/>
      <c r="J988" s="203"/>
      <c r="K988" s="203"/>
      <c r="L988" s="204"/>
      <c r="M988" s="201"/>
      <c r="N988" s="201"/>
      <c r="O988" s="201"/>
      <c r="P988" s="201"/>
      <c r="Q988" s="113"/>
      <c r="R988" s="113"/>
      <c r="S988" s="113"/>
      <c r="T988" s="113"/>
      <c r="U988" s="201"/>
      <c r="V988" s="113"/>
      <c r="W988" s="113"/>
      <c r="X988" s="113"/>
      <c r="Y988" s="113"/>
      <c r="Z988" s="113"/>
      <c r="AA988" s="113"/>
      <c r="AB988" s="113"/>
      <c r="AC988" s="201"/>
      <c r="AD988" s="113"/>
      <c r="AE988" s="113"/>
      <c r="AF988" s="113"/>
      <c r="AG988" s="113"/>
    </row>
    <row r="989" spans="2:33" x14ac:dyDescent="0.2">
      <c r="B989" s="200"/>
      <c r="C989" s="200"/>
      <c r="D989" s="200"/>
      <c r="E989" s="201"/>
      <c r="F989" s="113"/>
      <c r="G989" s="113"/>
      <c r="H989" s="113"/>
      <c r="I989" s="203"/>
      <c r="J989" s="203"/>
      <c r="K989" s="203"/>
      <c r="L989" s="204"/>
      <c r="M989" s="201"/>
      <c r="N989" s="201"/>
      <c r="O989" s="201"/>
      <c r="P989" s="201"/>
      <c r="Q989" s="113"/>
      <c r="R989" s="113"/>
      <c r="S989" s="113"/>
      <c r="T989" s="113"/>
      <c r="U989" s="201"/>
      <c r="V989" s="113"/>
      <c r="W989" s="113"/>
      <c r="X989" s="113"/>
      <c r="Y989" s="113"/>
      <c r="Z989" s="113"/>
      <c r="AA989" s="113"/>
      <c r="AB989" s="113"/>
      <c r="AC989" s="201"/>
      <c r="AD989" s="113"/>
      <c r="AE989" s="113"/>
      <c r="AF989" s="113"/>
      <c r="AG989" s="113"/>
    </row>
    <row r="990" spans="2:33" x14ac:dyDescent="0.2">
      <c r="B990" s="200"/>
      <c r="C990" s="200"/>
      <c r="D990" s="200"/>
      <c r="E990" s="201"/>
      <c r="F990" s="113"/>
      <c r="G990" s="113"/>
      <c r="H990" s="113"/>
      <c r="I990" s="203"/>
      <c r="J990" s="203"/>
      <c r="K990" s="203"/>
      <c r="L990" s="204"/>
      <c r="M990" s="201"/>
      <c r="N990" s="201"/>
      <c r="O990" s="201"/>
      <c r="P990" s="201"/>
      <c r="Q990" s="113"/>
      <c r="R990" s="113"/>
      <c r="S990" s="113"/>
      <c r="T990" s="113"/>
      <c r="U990" s="201"/>
      <c r="V990" s="113"/>
      <c r="W990" s="113"/>
      <c r="X990" s="113"/>
      <c r="Y990" s="113"/>
      <c r="Z990" s="113"/>
      <c r="AA990" s="113"/>
      <c r="AB990" s="113"/>
      <c r="AC990" s="201"/>
      <c r="AD990" s="113"/>
      <c r="AE990" s="113"/>
      <c r="AF990" s="113"/>
      <c r="AG990" s="113"/>
    </row>
    <row r="991" spans="2:33" x14ac:dyDescent="0.2">
      <c r="B991" s="200"/>
      <c r="C991" s="200"/>
      <c r="D991" s="200"/>
      <c r="E991" s="201"/>
      <c r="F991" s="113"/>
      <c r="G991" s="113"/>
      <c r="H991" s="113"/>
      <c r="I991" s="203"/>
      <c r="J991" s="203"/>
      <c r="K991" s="203"/>
      <c r="L991" s="204"/>
      <c r="M991" s="201"/>
      <c r="N991" s="201"/>
      <c r="O991" s="201"/>
      <c r="P991" s="201"/>
      <c r="Q991" s="113"/>
      <c r="R991" s="113"/>
      <c r="S991" s="113"/>
      <c r="T991" s="113"/>
      <c r="U991" s="201"/>
      <c r="V991" s="113"/>
      <c r="W991" s="113"/>
      <c r="X991" s="113"/>
      <c r="Y991" s="113"/>
      <c r="Z991" s="113"/>
      <c r="AA991" s="113"/>
      <c r="AB991" s="113"/>
      <c r="AC991" s="201"/>
      <c r="AD991" s="113"/>
      <c r="AE991" s="113"/>
      <c r="AF991" s="113"/>
      <c r="AG991" s="113"/>
    </row>
    <row r="992" spans="2:33" x14ac:dyDescent="0.2">
      <c r="B992" s="200"/>
      <c r="C992" s="200"/>
      <c r="D992" s="200"/>
      <c r="E992" s="201"/>
      <c r="F992" s="113"/>
      <c r="G992" s="113"/>
      <c r="H992" s="113"/>
      <c r="I992" s="203"/>
      <c r="J992" s="203"/>
      <c r="K992" s="203"/>
      <c r="L992" s="204"/>
      <c r="M992" s="201"/>
      <c r="N992" s="201"/>
      <c r="O992" s="201"/>
      <c r="P992" s="201"/>
      <c r="Q992" s="113"/>
      <c r="R992" s="113"/>
      <c r="S992" s="113"/>
      <c r="T992" s="113"/>
      <c r="U992" s="201"/>
      <c r="V992" s="113"/>
      <c r="W992" s="113"/>
      <c r="X992" s="113"/>
      <c r="Y992" s="113"/>
      <c r="Z992" s="113"/>
      <c r="AA992" s="113"/>
      <c r="AB992" s="113"/>
      <c r="AC992" s="201"/>
      <c r="AD992" s="113"/>
      <c r="AE992" s="113"/>
      <c r="AF992" s="113"/>
      <c r="AG992" s="113"/>
    </row>
    <row r="993" spans="2:33" x14ac:dyDescent="0.2">
      <c r="B993" s="200"/>
      <c r="C993" s="200"/>
      <c r="D993" s="200"/>
      <c r="E993" s="201"/>
      <c r="F993" s="113"/>
      <c r="G993" s="113"/>
      <c r="H993" s="113"/>
      <c r="I993" s="203"/>
      <c r="J993" s="203"/>
      <c r="K993" s="203"/>
      <c r="L993" s="204"/>
      <c r="M993" s="201"/>
      <c r="N993" s="201"/>
      <c r="O993" s="201"/>
      <c r="P993" s="201"/>
      <c r="Q993" s="113"/>
      <c r="R993" s="113"/>
      <c r="S993" s="113"/>
      <c r="T993" s="113"/>
      <c r="U993" s="201"/>
      <c r="V993" s="113"/>
      <c r="W993" s="113"/>
      <c r="X993" s="113"/>
      <c r="Y993" s="113"/>
      <c r="Z993" s="113"/>
      <c r="AA993" s="113"/>
      <c r="AB993" s="113"/>
      <c r="AC993" s="201"/>
      <c r="AD993" s="113"/>
      <c r="AE993" s="113"/>
      <c r="AF993" s="113"/>
      <c r="AG993" s="113"/>
    </row>
    <row r="994" spans="2:33" x14ac:dyDescent="0.2">
      <c r="B994" s="200"/>
      <c r="C994" s="200"/>
      <c r="D994" s="200"/>
      <c r="E994" s="201"/>
      <c r="F994" s="113"/>
      <c r="G994" s="113"/>
      <c r="H994" s="113"/>
      <c r="I994" s="203"/>
      <c r="J994" s="203"/>
      <c r="K994" s="203"/>
      <c r="L994" s="204"/>
      <c r="M994" s="201"/>
      <c r="N994" s="201"/>
      <c r="O994" s="201"/>
      <c r="P994" s="201"/>
      <c r="Q994" s="113"/>
      <c r="R994" s="113"/>
      <c r="S994" s="113"/>
      <c r="T994" s="113"/>
      <c r="U994" s="201"/>
      <c r="V994" s="113"/>
      <c r="W994" s="113"/>
      <c r="X994" s="113"/>
      <c r="Y994" s="113"/>
      <c r="Z994" s="113"/>
      <c r="AA994" s="113"/>
      <c r="AB994" s="113"/>
      <c r="AC994" s="201"/>
      <c r="AD994" s="113"/>
      <c r="AE994" s="113"/>
      <c r="AF994" s="113"/>
      <c r="AG994" s="113"/>
    </row>
    <row r="995" spans="2:33" x14ac:dyDescent="0.2">
      <c r="B995" s="200"/>
      <c r="C995" s="200"/>
      <c r="D995" s="200"/>
      <c r="E995" s="201"/>
      <c r="F995" s="113"/>
      <c r="G995" s="113"/>
      <c r="H995" s="113"/>
      <c r="I995" s="203"/>
      <c r="J995" s="203"/>
      <c r="K995" s="203"/>
      <c r="L995" s="204"/>
      <c r="M995" s="201"/>
      <c r="N995" s="201"/>
      <c r="O995" s="201"/>
      <c r="P995" s="201"/>
      <c r="Q995" s="113"/>
      <c r="R995" s="113"/>
      <c r="S995" s="113"/>
      <c r="T995" s="113"/>
      <c r="U995" s="201"/>
      <c r="V995" s="113"/>
      <c r="W995" s="113"/>
      <c r="X995" s="113"/>
      <c r="Y995" s="113"/>
      <c r="Z995" s="113"/>
      <c r="AA995" s="113"/>
      <c r="AB995" s="113"/>
      <c r="AC995" s="201"/>
      <c r="AD995" s="113"/>
      <c r="AE995" s="113"/>
      <c r="AF995" s="113"/>
      <c r="AG995" s="113"/>
    </row>
    <row r="996" spans="2:33" x14ac:dyDescent="0.2">
      <c r="B996" s="200"/>
      <c r="C996" s="200"/>
      <c r="D996" s="200"/>
      <c r="E996" s="201"/>
      <c r="F996" s="113"/>
      <c r="G996" s="113"/>
      <c r="H996" s="113"/>
      <c r="I996" s="203"/>
      <c r="J996" s="203"/>
      <c r="K996" s="203"/>
      <c r="L996" s="204"/>
      <c r="M996" s="201"/>
      <c r="N996" s="201"/>
      <c r="O996" s="201"/>
      <c r="P996" s="201"/>
      <c r="Q996" s="113"/>
      <c r="R996" s="113"/>
      <c r="S996" s="113"/>
      <c r="T996" s="113"/>
      <c r="U996" s="201"/>
      <c r="V996" s="113"/>
      <c r="W996" s="113"/>
      <c r="X996" s="113"/>
      <c r="Y996" s="113"/>
      <c r="Z996" s="113"/>
      <c r="AA996" s="113"/>
      <c r="AB996" s="113"/>
      <c r="AC996" s="201"/>
      <c r="AD996" s="113"/>
      <c r="AE996" s="113"/>
      <c r="AF996" s="113"/>
      <c r="AG996" s="113"/>
    </row>
    <row r="997" spans="2:33" x14ac:dyDescent="0.2">
      <c r="B997" s="200"/>
      <c r="C997" s="200"/>
      <c r="D997" s="200"/>
      <c r="E997" s="201"/>
      <c r="F997" s="113"/>
      <c r="G997" s="113"/>
      <c r="H997" s="113"/>
      <c r="I997" s="203"/>
      <c r="J997" s="203"/>
      <c r="K997" s="203"/>
      <c r="L997" s="204"/>
      <c r="M997" s="201"/>
      <c r="N997" s="201"/>
      <c r="O997" s="201"/>
      <c r="P997" s="201"/>
      <c r="Q997" s="113"/>
      <c r="R997" s="113"/>
      <c r="S997" s="113"/>
      <c r="T997" s="113"/>
      <c r="U997" s="201"/>
      <c r="V997" s="113"/>
      <c r="W997" s="113"/>
      <c r="X997" s="113"/>
      <c r="Y997" s="113"/>
      <c r="Z997" s="113"/>
      <c r="AA997" s="113"/>
      <c r="AB997" s="113"/>
      <c r="AC997" s="201"/>
      <c r="AD997" s="113"/>
      <c r="AE997" s="113"/>
      <c r="AF997" s="113"/>
      <c r="AG997" s="113"/>
    </row>
    <row r="998" spans="2:33" x14ac:dyDescent="0.2">
      <c r="B998" s="200"/>
      <c r="C998" s="200"/>
      <c r="D998" s="200"/>
      <c r="E998" s="201"/>
      <c r="F998" s="113"/>
      <c r="G998" s="113"/>
      <c r="H998" s="113"/>
      <c r="I998" s="203"/>
      <c r="J998" s="203"/>
      <c r="K998" s="203"/>
      <c r="L998" s="204"/>
      <c r="M998" s="201"/>
      <c r="N998" s="201"/>
      <c r="O998" s="201"/>
      <c r="P998" s="201"/>
      <c r="Q998" s="113"/>
      <c r="R998" s="113"/>
      <c r="S998" s="113"/>
      <c r="T998" s="113"/>
      <c r="U998" s="201"/>
      <c r="V998" s="113"/>
      <c r="W998" s="113"/>
      <c r="X998" s="113"/>
      <c r="Y998" s="113"/>
      <c r="Z998" s="113"/>
      <c r="AA998" s="113"/>
      <c r="AB998" s="113"/>
      <c r="AC998" s="201"/>
      <c r="AD998" s="113"/>
      <c r="AE998" s="113"/>
      <c r="AF998" s="113"/>
      <c r="AG998" s="113"/>
    </row>
    <row r="999" spans="2:33" x14ac:dyDescent="0.2">
      <c r="B999" s="200"/>
      <c r="C999" s="200"/>
      <c r="D999" s="200"/>
      <c r="E999" s="201"/>
      <c r="F999" s="113"/>
      <c r="G999" s="113"/>
      <c r="H999" s="113"/>
      <c r="I999" s="203"/>
      <c r="J999" s="203"/>
      <c r="K999" s="203"/>
      <c r="L999" s="204"/>
      <c r="M999" s="201"/>
      <c r="N999" s="201"/>
      <c r="O999" s="201"/>
      <c r="P999" s="201"/>
      <c r="Q999" s="113"/>
      <c r="R999" s="113"/>
      <c r="S999" s="113"/>
      <c r="T999" s="113"/>
      <c r="U999" s="201"/>
      <c r="V999" s="113"/>
      <c r="W999" s="113"/>
      <c r="X999" s="113"/>
      <c r="Y999" s="113"/>
      <c r="Z999" s="113"/>
      <c r="AA999" s="113"/>
      <c r="AB999" s="113"/>
      <c r="AC999" s="201"/>
      <c r="AD999" s="113"/>
      <c r="AE999" s="113"/>
      <c r="AF999" s="113"/>
      <c r="AG999" s="113"/>
    </row>
    <row r="1000" spans="2:33" x14ac:dyDescent="0.2">
      <c r="B1000" s="200"/>
      <c r="C1000" s="200"/>
      <c r="D1000" s="200"/>
      <c r="E1000" s="201"/>
      <c r="F1000" s="113"/>
      <c r="G1000" s="113"/>
      <c r="H1000" s="113"/>
      <c r="I1000" s="203"/>
      <c r="J1000" s="203"/>
      <c r="K1000" s="203"/>
      <c r="L1000" s="204"/>
      <c r="M1000" s="201"/>
      <c r="N1000" s="201"/>
      <c r="O1000" s="201"/>
      <c r="P1000" s="201"/>
      <c r="Q1000" s="113"/>
      <c r="R1000" s="113"/>
      <c r="S1000" s="113"/>
      <c r="T1000" s="113"/>
      <c r="U1000" s="201"/>
      <c r="V1000" s="113"/>
      <c r="W1000" s="113"/>
      <c r="X1000" s="113"/>
      <c r="Y1000" s="113"/>
      <c r="Z1000" s="113"/>
      <c r="AA1000" s="113"/>
      <c r="AB1000" s="113"/>
      <c r="AC1000" s="201"/>
      <c r="AD1000" s="113"/>
      <c r="AE1000" s="113"/>
      <c r="AF1000" s="113"/>
      <c r="AG1000" s="113"/>
    </row>
    <row r="1001" spans="2:33" x14ac:dyDescent="0.2">
      <c r="B1001" s="200"/>
      <c r="C1001" s="200"/>
      <c r="D1001" s="200"/>
      <c r="E1001" s="201"/>
      <c r="F1001" s="113"/>
      <c r="G1001" s="113"/>
      <c r="H1001" s="113"/>
      <c r="I1001" s="203"/>
      <c r="J1001" s="203"/>
      <c r="K1001" s="203"/>
      <c r="L1001" s="204"/>
      <c r="M1001" s="201"/>
      <c r="N1001" s="201"/>
      <c r="O1001" s="201"/>
      <c r="P1001" s="201"/>
      <c r="Q1001" s="113"/>
      <c r="R1001" s="113"/>
      <c r="S1001" s="113"/>
      <c r="T1001" s="113"/>
      <c r="U1001" s="201"/>
      <c r="V1001" s="113"/>
      <c r="W1001" s="113"/>
      <c r="X1001" s="113"/>
      <c r="Y1001" s="113"/>
      <c r="Z1001" s="113"/>
      <c r="AA1001" s="113"/>
      <c r="AB1001" s="113"/>
      <c r="AC1001" s="201"/>
      <c r="AD1001" s="113"/>
      <c r="AE1001" s="113"/>
      <c r="AF1001" s="113"/>
      <c r="AG1001" s="113"/>
    </row>
    <row r="1002" spans="2:33" x14ac:dyDescent="0.2">
      <c r="B1002" s="200"/>
      <c r="C1002" s="200"/>
      <c r="D1002" s="200"/>
      <c r="E1002" s="201"/>
      <c r="F1002" s="113"/>
      <c r="G1002" s="113"/>
      <c r="H1002" s="113"/>
      <c r="I1002" s="203"/>
      <c r="J1002" s="203"/>
      <c r="K1002" s="203"/>
      <c r="L1002" s="204"/>
      <c r="M1002" s="201"/>
      <c r="N1002" s="201"/>
      <c r="O1002" s="201"/>
      <c r="P1002" s="201"/>
      <c r="Q1002" s="113"/>
      <c r="R1002" s="113"/>
      <c r="S1002" s="113"/>
      <c r="T1002" s="113"/>
      <c r="U1002" s="201"/>
      <c r="V1002" s="113"/>
      <c r="W1002" s="113"/>
      <c r="X1002" s="113"/>
      <c r="Y1002" s="113"/>
      <c r="Z1002" s="113"/>
      <c r="AA1002" s="113"/>
      <c r="AB1002" s="113"/>
      <c r="AC1002" s="201"/>
      <c r="AD1002" s="113"/>
      <c r="AE1002" s="113"/>
      <c r="AF1002" s="113"/>
      <c r="AG1002" s="113"/>
    </row>
    <row r="1003" spans="2:33" x14ac:dyDescent="0.2">
      <c r="B1003" s="200"/>
      <c r="C1003" s="200"/>
      <c r="D1003" s="200"/>
      <c r="E1003" s="201"/>
      <c r="F1003" s="113"/>
      <c r="G1003" s="113"/>
      <c r="H1003" s="113"/>
      <c r="I1003" s="203"/>
      <c r="J1003" s="203"/>
      <c r="K1003" s="203"/>
      <c r="L1003" s="204"/>
      <c r="M1003" s="201"/>
      <c r="N1003" s="201"/>
      <c r="O1003" s="201"/>
      <c r="P1003" s="201"/>
      <c r="Q1003" s="113"/>
      <c r="R1003" s="113"/>
      <c r="S1003" s="113"/>
      <c r="T1003" s="113"/>
      <c r="U1003" s="201"/>
      <c r="V1003" s="113"/>
      <c r="W1003" s="113"/>
      <c r="X1003" s="113"/>
      <c r="Y1003" s="113"/>
      <c r="Z1003" s="113"/>
      <c r="AA1003" s="113"/>
      <c r="AB1003" s="113"/>
      <c r="AC1003" s="201"/>
      <c r="AD1003" s="113"/>
      <c r="AE1003" s="113"/>
      <c r="AF1003" s="113"/>
      <c r="AG1003" s="113"/>
    </row>
    <row r="1004" spans="2:33" x14ac:dyDescent="0.2">
      <c r="B1004" s="200"/>
      <c r="C1004" s="200"/>
      <c r="D1004" s="200"/>
      <c r="E1004" s="201"/>
      <c r="F1004" s="113"/>
      <c r="G1004" s="113"/>
      <c r="H1004" s="113"/>
      <c r="I1004" s="203"/>
      <c r="J1004" s="203"/>
      <c r="K1004" s="203"/>
      <c r="L1004" s="204"/>
      <c r="M1004" s="201"/>
      <c r="N1004" s="201"/>
      <c r="O1004" s="201"/>
      <c r="P1004" s="201"/>
      <c r="Q1004" s="113"/>
      <c r="R1004" s="113"/>
      <c r="S1004" s="113"/>
      <c r="T1004" s="113"/>
      <c r="U1004" s="201"/>
      <c r="V1004" s="113"/>
      <c r="W1004" s="113"/>
      <c r="X1004" s="113"/>
      <c r="Y1004" s="113"/>
      <c r="Z1004" s="113"/>
      <c r="AA1004" s="113"/>
      <c r="AB1004" s="113"/>
      <c r="AC1004" s="201"/>
      <c r="AD1004" s="113"/>
      <c r="AE1004" s="113"/>
      <c r="AF1004" s="113"/>
      <c r="AG1004" s="113"/>
    </row>
    <row r="1005" spans="2:33" x14ac:dyDescent="0.2">
      <c r="B1005" s="200"/>
      <c r="C1005" s="200"/>
      <c r="D1005" s="200"/>
      <c r="E1005" s="201"/>
      <c r="F1005" s="113"/>
      <c r="G1005" s="113"/>
      <c r="H1005" s="113"/>
      <c r="I1005" s="203"/>
      <c r="J1005" s="203"/>
      <c r="K1005" s="203"/>
      <c r="L1005" s="204"/>
      <c r="M1005" s="201"/>
      <c r="N1005" s="201"/>
      <c r="O1005" s="201"/>
      <c r="P1005" s="201"/>
      <c r="Q1005" s="113"/>
      <c r="R1005" s="113"/>
      <c r="S1005" s="113"/>
      <c r="T1005" s="113"/>
      <c r="U1005" s="201"/>
      <c r="V1005" s="113"/>
      <c r="W1005" s="113"/>
      <c r="X1005" s="113"/>
      <c r="Y1005" s="113"/>
      <c r="Z1005" s="113"/>
      <c r="AA1005" s="113"/>
      <c r="AB1005" s="113"/>
      <c r="AC1005" s="201"/>
      <c r="AD1005" s="113"/>
      <c r="AE1005" s="113"/>
      <c r="AF1005" s="113"/>
      <c r="AG1005" s="113"/>
    </row>
    <row r="1006" spans="2:33" x14ac:dyDescent="0.2">
      <c r="B1006" s="200"/>
      <c r="C1006" s="200"/>
      <c r="D1006" s="200"/>
      <c r="E1006" s="201"/>
      <c r="F1006" s="113"/>
      <c r="G1006" s="113"/>
      <c r="H1006" s="113"/>
      <c r="I1006" s="203"/>
      <c r="J1006" s="203"/>
      <c r="K1006" s="203"/>
      <c r="L1006" s="204"/>
      <c r="M1006" s="201"/>
      <c r="N1006" s="201"/>
      <c r="O1006" s="201"/>
      <c r="P1006" s="201"/>
      <c r="Q1006" s="113"/>
      <c r="R1006" s="113"/>
      <c r="S1006" s="113"/>
      <c r="T1006" s="113"/>
      <c r="U1006" s="201"/>
      <c r="V1006" s="113"/>
      <c r="W1006" s="113"/>
      <c r="X1006" s="113"/>
      <c r="Y1006" s="113"/>
      <c r="Z1006" s="113"/>
      <c r="AA1006" s="113"/>
      <c r="AB1006" s="113"/>
      <c r="AC1006" s="201"/>
      <c r="AD1006" s="113"/>
      <c r="AE1006" s="113"/>
      <c r="AF1006" s="113"/>
      <c r="AG1006" s="113"/>
    </row>
    <row r="1007" spans="2:33" x14ac:dyDescent="0.2">
      <c r="B1007" s="200"/>
      <c r="C1007" s="200"/>
      <c r="D1007" s="200"/>
      <c r="E1007" s="201"/>
      <c r="F1007" s="113"/>
      <c r="G1007" s="113"/>
      <c r="H1007" s="113"/>
      <c r="I1007" s="203"/>
      <c r="J1007" s="203"/>
      <c r="K1007" s="203"/>
      <c r="L1007" s="204"/>
      <c r="M1007" s="201"/>
      <c r="N1007" s="201"/>
      <c r="O1007" s="201"/>
      <c r="P1007" s="201"/>
      <c r="Q1007" s="113"/>
      <c r="R1007" s="113"/>
      <c r="S1007" s="113"/>
      <c r="T1007" s="113"/>
      <c r="U1007" s="201"/>
      <c r="V1007" s="113"/>
      <c r="W1007" s="113"/>
      <c r="X1007" s="113"/>
      <c r="Y1007" s="113"/>
      <c r="Z1007" s="113"/>
      <c r="AA1007" s="113"/>
      <c r="AB1007" s="113"/>
      <c r="AC1007" s="201"/>
      <c r="AD1007" s="113"/>
      <c r="AE1007" s="113"/>
      <c r="AF1007" s="113"/>
      <c r="AG1007" s="113"/>
    </row>
    <row r="1008" spans="2:33" x14ac:dyDescent="0.2">
      <c r="B1008" s="200"/>
      <c r="C1008" s="200"/>
      <c r="D1008" s="200"/>
      <c r="E1008" s="201"/>
      <c r="F1008" s="113"/>
      <c r="G1008" s="113"/>
      <c r="H1008" s="113"/>
      <c r="I1008" s="203"/>
      <c r="J1008" s="203"/>
      <c r="K1008" s="203"/>
      <c r="L1008" s="204"/>
      <c r="M1008" s="201"/>
      <c r="N1008" s="201"/>
      <c r="O1008" s="201"/>
      <c r="P1008" s="201"/>
      <c r="Q1008" s="113"/>
      <c r="R1008" s="113"/>
      <c r="S1008" s="113"/>
      <c r="T1008" s="113"/>
      <c r="U1008" s="201"/>
      <c r="V1008" s="113"/>
      <c r="W1008" s="113"/>
      <c r="X1008" s="113"/>
      <c r="Y1008" s="113"/>
      <c r="Z1008" s="113"/>
      <c r="AA1008" s="113"/>
      <c r="AB1008" s="113"/>
      <c r="AC1008" s="201"/>
      <c r="AD1008" s="113"/>
      <c r="AE1008" s="113"/>
      <c r="AF1008" s="113"/>
      <c r="AG1008" s="113"/>
    </row>
    <row r="1009" spans="2:33" x14ac:dyDescent="0.2">
      <c r="B1009" s="200"/>
      <c r="C1009" s="200"/>
      <c r="D1009" s="200"/>
      <c r="E1009" s="201"/>
      <c r="F1009" s="113"/>
      <c r="G1009" s="113"/>
      <c r="H1009" s="113"/>
      <c r="I1009" s="203"/>
      <c r="J1009" s="203"/>
      <c r="K1009" s="203"/>
      <c r="L1009" s="204"/>
      <c r="M1009" s="201"/>
      <c r="N1009" s="201"/>
      <c r="O1009" s="201"/>
      <c r="P1009" s="201"/>
      <c r="Q1009" s="113"/>
      <c r="R1009" s="113"/>
      <c r="S1009" s="113"/>
      <c r="T1009" s="113"/>
      <c r="U1009" s="201"/>
      <c r="V1009" s="113"/>
      <c r="W1009" s="113"/>
      <c r="X1009" s="113"/>
      <c r="Y1009" s="113"/>
      <c r="Z1009" s="113"/>
      <c r="AA1009" s="113"/>
      <c r="AB1009" s="113"/>
      <c r="AC1009" s="201"/>
      <c r="AD1009" s="113"/>
      <c r="AE1009" s="113"/>
      <c r="AF1009" s="113"/>
      <c r="AG1009" s="113"/>
    </row>
    <row r="1010" spans="2:33" x14ac:dyDescent="0.2">
      <c r="B1010" s="200"/>
      <c r="C1010" s="200"/>
      <c r="D1010" s="200"/>
      <c r="E1010" s="201"/>
      <c r="F1010" s="113"/>
      <c r="G1010" s="113"/>
      <c r="H1010" s="113"/>
      <c r="I1010" s="203"/>
      <c r="J1010" s="203"/>
      <c r="K1010" s="203"/>
      <c r="L1010" s="204"/>
      <c r="M1010" s="201"/>
      <c r="N1010" s="201"/>
      <c r="O1010" s="201"/>
      <c r="P1010" s="201"/>
      <c r="Q1010" s="113"/>
      <c r="R1010" s="113"/>
      <c r="S1010" s="113"/>
      <c r="T1010" s="113"/>
      <c r="U1010" s="201"/>
      <c r="V1010" s="113"/>
      <c r="W1010" s="113"/>
      <c r="X1010" s="113"/>
      <c r="Y1010" s="113"/>
      <c r="Z1010" s="113"/>
      <c r="AA1010" s="113"/>
      <c r="AB1010" s="113"/>
      <c r="AC1010" s="201"/>
      <c r="AD1010" s="113"/>
      <c r="AE1010" s="113"/>
      <c r="AF1010" s="113"/>
      <c r="AG1010" s="113"/>
    </row>
    <row r="1011" spans="2:33" x14ac:dyDescent="0.2">
      <c r="B1011" s="200"/>
      <c r="C1011" s="200"/>
      <c r="D1011" s="200"/>
      <c r="E1011" s="201"/>
      <c r="F1011" s="113"/>
      <c r="G1011" s="113"/>
      <c r="H1011" s="113"/>
      <c r="I1011" s="203"/>
      <c r="J1011" s="203"/>
      <c r="K1011" s="203"/>
      <c r="L1011" s="204"/>
      <c r="M1011" s="201"/>
      <c r="N1011" s="201"/>
      <c r="O1011" s="201"/>
      <c r="P1011" s="201"/>
      <c r="Q1011" s="113"/>
      <c r="R1011" s="113"/>
      <c r="S1011" s="113"/>
      <c r="T1011" s="113"/>
      <c r="U1011" s="201"/>
      <c r="V1011" s="113"/>
      <c r="W1011" s="113"/>
      <c r="X1011" s="113"/>
      <c r="Y1011" s="113"/>
      <c r="Z1011" s="113"/>
      <c r="AA1011" s="113"/>
      <c r="AB1011" s="113"/>
      <c r="AC1011" s="201"/>
      <c r="AD1011" s="113"/>
      <c r="AE1011" s="113"/>
      <c r="AF1011" s="113"/>
      <c r="AG1011" s="113"/>
    </row>
    <row r="1012" spans="2:33" x14ac:dyDescent="0.2">
      <c r="B1012" s="200"/>
      <c r="C1012" s="200"/>
      <c r="D1012" s="200"/>
      <c r="E1012" s="201"/>
      <c r="F1012" s="113"/>
      <c r="G1012" s="113"/>
      <c r="H1012" s="113"/>
      <c r="I1012" s="203"/>
      <c r="J1012" s="203"/>
      <c r="K1012" s="203"/>
      <c r="L1012" s="204"/>
      <c r="M1012" s="201"/>
      <c r="N1012" s="201"/>
      <c r="O1012" s="201"/>
      <c r="P1012" s="201"/>
      <c r="Q1012" s="113"/>
      <c r="R1012" s="113"/>
      <c r="S1012" s="113"/>
      <c r="T1012" s="113"/>
      <c r="U1012" s="201"/>
      <c r="V1012" s="113"/>
      <c r="W1012" s="113"/>
      <c r="X1012" s="113"/>
      <c r="Y1012" s="113"/>
      <c r="Z1012" s="113"/>
      <c r="AA1012" s="113"/>
      <c r="AB1012" s="113"/>
      <c r="AC1012" s="201"/>
      <c r="AD1012" s="113"/>
      <c r="AE1012" s="113"/>
      <c r="AF1012" s="113"/>
      <c r="AG1012" s="113"/>
    </row>
    <row r="1013" spans="2:33" x14ac:dyDescent="0.2">
      <c r="B1013" s="200"/>
      <c r="C1013" s="200"/>
      <c r="D1013" s="200"/>
      <c r="E1013" s="201"/>
      <c r="F1013" s="113"/>
      <c r="G1013" s="113"/>
      <c r="H1013" s="113"/>
      <c r="I1013" s="203"/>
      <c r="J1013" s="203"/>
      <c r="K1013" s="203"/>
      <c r="L1013" s="204"/>
      <c r="M1013" s="201"/>
      <c r="N1013" s="201"/>
      <c r="O1013" s="201"/>
      <c r="P1013" s="201"/>
      <c r="Q1013" s="113"/>
      <c r="R1013" s="113"/>
      <c r="S1013" s="113"/>
      <c r="T1013" s="113"/>
      <c r="U1013" s="201"/>
      <c r="V1013" s="113"/>
      <c r="W1013" s="113"/>
      <c r="X1013" s="113"/>
      <c r="Y1013" s="113"/>
      <c r="Z1013" s="113"/>
      <c r="AA1013" s="113"/>
      <c r="AB1013" s="113"/>
      <c r="AC1013" s="201"/>
      <c r="AD1013" s="113"/>
      <c r="AE1013" s="113"/>
      <c r="AF1013" s="113"/>
      <c r="AG1013" s="113"/>
    </row>
    <row r="1014" spans="2:33" x14ac:dyDescent="0.2">
      <c r="B1014" s="200"/>
      <c r="C1014" s="200"/>
      <c r="D1014" s="200"/>
      <c r="E1014" s="201"/>
      <c r="F1014" s="113"/>
      <c r="G1014" s="113"/>
      <c r="H1014" s="113"/>
      <c r="I1014" s="203"/>
      <c r="J1014" s="203"/>
      <c r="K1014" s="203"/>
      <c r="L1014" s="204"/>
      <c r="M1014" s="201"/>
      <c r="N1014" s="201"/>
      <c r="O1014" s="201"/>
      <c r="P1014" s="201"/>
      <c r="Q1014" s="113"/>
      <c r="R1014" s="113"/>
      <c r="S1014" s="113"/>
      <c r="T1014" s="113"/>
      <c r="U1014" s="201"/>
      <c r="V1014" s="113"/>
      <c r="W1014" s="113"/>
      <c r="X1014" s="113"/>
      <c r="Y1014" s="113"/>
      <c r="Z1014" s="113"/>
      <c r="AA1014" s="113"/>
      <c r="AB1014" s="113"/>
      <c r="AC1014" s="201"/>
      <c r="AD1014" s="113"/>
      <c r="AE1014" s="113"/>
      <c r="AF1014" s="113"/>
      <c r="AG1014" s="113"/>
    </row>
    <row r="1015" spans="2:33" x14ac:dyDescent="0.2">
      <c r="B1015" s="200"/>
      <c r="C1015" s="200"/>
      <c r="D1015" s="200"/>
      <c r="E1015" s="201"/>
      <c r="F1015" s="113"/>
      <c r="G1015" s="113"/>
      <c r="H1015" s="113"/>
      <c r="I1015" s="203"/>
      <c r="J1015" s="203"/>
      <c r="K1015" s="203"/>
      <c r="L1015" s="204"/>
      <c r="M1015" s="201"/>
      <c r="N1015" s="201"/>
      <c r="O1015" s="201"/>
      <c r="P1015" s="201"/>
      <c r="Q1015" s="113"/>
      <c r="R1015" s="113"/>
      <c r="S1015" s="113"/>
      <c r="T1015" s="113"/>
      <c r="U1015" s="201"/>
      <c r="V1015" s="113"/>
      <c r="W1015" s="113"/>
      <c r="X1015" s="113"/>
      <c r="Y1015" s="113"/>
      <c r="Z1015" s="113"/>
      <c r="AA1015" s="113"/>
      <c r="AB1015" s="113"/>
      <c r="AC1015" s="201"/>
      <c r="AD1015" s="113"/>
      <c r="AE1015" s="113"/>
      <c r="AF1015" s="113"/>
      <c r="AG1015" s="113"/>
    </row>
    <row r="1016" spans="2:33" x14ac:dyDescent="0.2">
      <c r="B1016" s="200"/>
      <c r="C1016" s="200"/>
      <c r="D1016" s="200"/>
      <c r="E1016" s="201"/>
      <c r="F1016" s="113"/>
      <c r="G1016" s="113"/>
      <c r="H1016" s="113"/>
      <c r="I1016" s="203"/>
      <c r="J1016" s="203"/>
      <c r="K1016" s="203"/>
      <c r="L1016" s="204"/>
      <c r="M1016" s="201"/>
      <c r="N1016" s="201"/>
      <c r="O1016" s="201"/>
      <c r="P1016" s="201"/>
      <c r="Q1016" s="113"/>
      <c r="R1016" s="113"/>
      <c r="S1016" s="113"/>
      <c r="T1016" s="113"/>
      <c r="U1016" s="201"/>
      <c r="V1016" s="113"/>
      <c r="W1016" s="113"/>
      <c r="X1016" s="113"/>
      <c r="Y1016" s="113"/>
      <c r="Z1016" s="113"/>
      <c r="AA1016" s="113"/>
      <c r="AB1016" s="113"/>
      <c r="AC1016" s="201"/>
      <c r="AD1016" s="113"/>
      <c r="AE1016" s="113"/>
      <c r="AF1016" s="113"/>
      <c r="AG1016" s="113"/>
    </row>
    <row r="1017" spans="2:33" x14ac:dyDescent="0.2">
      <c r="B1017" s="200"/>
      <c r="C1017" s="200"/>
      <c r="D1017" s="200"/>
      <c r="E1017" s="201"/>
      <c r="F1017" s="113"/>
      <c r="G1017" s="113"/>
      <c r="H1017" s="113"/>
      <c r="I1017" s="203"/>
      <c r="J1017" s="203"/>
      <c r="K1017" s="203"/>
      <c r="L1017" s="204"/>
      <c r="M1017" s="201"/>
      <c r="N1017" s="201"/>
      <c r="O1017" s="201"/>
      <c r="P1017" s="201"/>
      <c r="Q1017" s="113"/>
      <c r="R1017" s="113"/>
      <c r="S1017" s="113"/>
      <c r="T1017" s="113"/>
      <c r="U1017" s="201"/>
      <c r="V1017" s="113"/>
      <c r="W1017" s="113"/>
      <c r="X1017" s="113"/>
      <c r="Y1017" s="113"/>
      <c r="Z1017" s="113"/>
      <c r="AA1017" s="113"/>
      <c r="AB1017" s="113"/>
      <c r="AC1017" s="201"/>
      <c r="AD1017" s="113"/>
      <c r="AE1017" s="113"/>
      <c r="AF1017" s="113"/>
      <c r="AG1017" s="113"/>
    </row>
    <row r="1018" spans="2:33" x14ac:dyDescent="0.2">
      <c r="B1018" s="200"/>
      <c r="C1018" s="200"/>
      <c r="D1018" s="200"/>
      <c r="E1018" s="201"/>
      <c r="F1018" s="113"/>
      <c r="G1018" s="113"/>
      <c r="H1018" s="113"/>
      <c r="I1018" s="203"/>
      <c r="J1018" s="203"/>
      <c r="K1018" s="203"/>
      <c r="L1018" s="204"/>
      <c r="M1018" s="201"/>
      <c r="N1018" s="201"/>
      <c r="O1018" s="201"/>
      <c r="P1018" s="201"/>
      <c r="Q1018" s="113"/>
      <c r="R1018" s="113"/>
      <c r="S1018" s="113"/>
      <c r="T1018" s="113"/>
      <c r="U1018" s="201"/>
      <c r="V1018" s="113"/>
      <c r="W1018" s="113"/>
      <c r="X1018" s="113"/>
      <c r="Y1018" s="113"/>
      <c r="Z1018" s="113"/>
      <c r="AA1018" s="113"/>
      <c r="AB1018" s="113"/>
      <c r="AC1018" s="201"/>
      <c r="AD1018" s="113"/>
      <c r="AE1018" s="113"/>
      <c r="AF1018" s="113"/>
      <c r="AG1018" s="113"/>
    </row>
    <row r="1019" spans="2:33" x14ac:dyDescent="0.2">
      <c r="B1019" s="200"/>
      <c r="C1019" s="200"/>
      <c r="D1019" s="200"/>
      <c r="E1019" s="201"/>
      <c r="F1019" s="113"/>
      <c r="G1019" s="113"/>
      <c r="H1019" s="113"/>
      <c r="I1019" s="203"/>
      <c r="J1019" s="203"/>
      <c r="K1019" s="203"/>
      <c r="L1019" s="204"/>
      <c r="M1019" s="201"/>
      <c r="N1019" s="201"/>
      <c r="O1019" s="201"/>
      <c r="P1019" s="201"/>
      <c r="Q1019" s="113"/>
      <c r="R1019" s="113"/>
      <c r="S1019" s="113"/>
      <c r="T1019" s="113"/>
      <c r="U1019" s="201"/>
      <c r="V1019" s="113"/>
      <c r="W1019" s="113"/>
      <c r="X1019" s="113"/>
      <c r="Y1019" s="113"/>
      <c r="Z1019" s="113"/>
      <c r="AA1019" s="113"/>
      <c r="AB1019" s="113"/>
      <c r="AC1019" s="201"/>
      <c r="AD1019" s="113"/>
      <c r="AE1019" s="113"/>
      <c r="AF1019" s="113"/>
      <c r="AG1019" s="113"/>
    </row>
    <row r="1020" spans="2:33" x14ac:dyDescent="0.2">
      <c r="B1020" s="200"/>
      <c r="C1020" s="200"/>
      <c r="D1020" s="200"/>
      <c r="E1020" s="201"/>
      <c r="F1020" s="113"/>
      <c r="G1020" s="113"/>
      <c r="H1020" s="113"/>
      <c r="I1020" s="203"/>
      <c r="J1020" s="203"/>
      <c r="K1020" s="203"/>
      <c r="L1020" s="204"/>
      <c r="M1020" s="201"/>
      <c r="N1020" s="201"/>
      <c r="O1020" s="201"/>
      <c r="P1020" s="201"/>
      <c r="Q1020" s="113"/>
      <c r="R1020" s="113"/>
      <c r="S1020" s="113"/>
      <c r="T1020" s="113"/>
      <c r="U1020" s="201"/>
      <c r="V1020" s="113"/>
      <c r="W1020" s="113"/>
      <c r="X1020" s="113"/>
      <c r="Y1020" s="113"/>
      <c r="Z1020" s="113"/>
      <c r="AA1020" s="113"/>
      <c r="AB1020" s="113"/>
      <c r="AC1020" s="201"/>
      <c r="AD1020" s="113"/>
      <c r="AE1020" s="113"/>
      <c r="AF1020" s="113"/>
      <c r="AG1020" s="113"/>
    </row>
    <row r="1021" spans="2:33" x14ac:dyDescent="0.2">
      <c r="B1021" s="200"/>
      <c r="C1021" s="200"/>
      <c r="D1021" s="200"/>
      <c r="E1021" s="201"/>
      <c r="F1021" s="113"/>
      <c r="G1021" s="113"/>
      <c r="H1021" s="113"/>
      <c r="I1021" s="203"/>
      <c r="J1021" s="203"/>
      <c r="K1021" s="203"/>
      <c r="L1021" s="204"/>
      <c r="M1021" s="201"/>
      <c r="N1021" s="201"/>
      <c r="O1021" s="201"/>
      <c r="P1021" s="201"/>
      <c r="Q1021" s="113"/>
      <c r="R1021" s="113"/>
      <c r="S1021" s="113"/>
      <c r="T1021" s="113"/>
      <c r="U1021" s="201"/>
      <c r="V1021" s="113"/>
      <c r="W1021" s="113"/>
      <c r="X1021" s="113"/>
      <c r="Y1021" s="113"/>
      <c r="Z1021" s="113"/>
      <c r="AA1021" s="113"/>
      <c r="AB1021" s="113"/>
      <c r="AC1021" s="201"/>
      <c r="AD1021" s="113"/>
      <c r="AE1021" s="113"/>
      <c r="AF1021" s="113"/>
      <c r="AG1021" s="113"/>
    </row>
    <row r="1022" spans="2:33" x14ac:dyDescent="0.2">
      <c r="B1022" s="200"/>
      <c r="C1022" s="200"/>
      <c r="D1022" s="200"/>
      <c r="E1022" s="201"/>
      <c r="F1022" s="113"/>
      <c r="G1022" s="113"/>
      <c r="H1022" s="113"/>
      <c r="I1022" s="203"/>
      <c r="J1022" s="203"/>
      <c r="K1022" s="203"/>
      <c r="L1022" s="204"/>
      <c r="M1022" s="201"/>
      <c r="N1022" s="201"/>
      <c r="O1022" s="201"/>
      <c r="P1022" s="201"/>
      <c r="Q1022" s="113"/>
      <c r="R1022" s="113"/>
      <c r="S1022" s="113"/>
      <c r="T1022" s="113"/>
      <c r="U1022" s="201"/>
      <c r="V1022" s="113"/>
      <c r="W1022" s="113"/>
      <c r="X1022" s="113"/>
      <c r="Y1022" s="113"/>
      <c r="Z1022" s="113"/>
      <c r="AA1022" s="113"/>
      <c r="AB1022" s="113"/>
      <c r="AC1022" s="201"/>
      <c r="AD1022" s="113"/>
      <c r="AE1022" s="113"/>
      <c r="AF1022" s="113"/>
      <c r="AG1022" s="113"/>
    </row>
    <row r="1023" spans="2:33" x14ac:dyDescent="0.2">
      <c r="B1023" s="200"/>
      <c r="C1023" s="200"/>
      <c r="D1023" s="200"/>
      <c r="E1023" s="201"/>
      <c r="F1023" s="113"/>
      <c r="G1023" s="113"/>
      <c r="H1023" s="113"/>
      <c r="I1023" s="203"/>
      <c r="J1023" s="203"/>
      <c r="K1023" s="203"/>
      <c r="L1023" s="204"/>
      <c r="M1023" s="201"/>
      <c r="N1023" s="201"/>
      <c r="O1023" s="201"/>
      <c r="P1023" s="201"/>
      <c r="Q1023" s="113"/>
      <c r="R1023" s="113"/>
      <c r="S1023" s="113"/>
      <c r="T1023" s="113"/>
      <c r="U1023" s="201"/>
      <c r="V1023" s="113"/>
      <c r="W1023" s="113"/>
      <c r="X1023" s="113"/>
      <c r="Y1023" s="113"/>
      <c r="Z1023" s="113"/>
      <c r="AA1023" s="113"/>
      <c r="AB1023" s="113"/>
      <c r="AC1023" s="201"/>
      <c r="AD1023" s="113"/>
      <c r="AE1023" s="113"/>
      <c r="AF1023" s="113"/>
      <c r="AG1023" s="113"/>
    </row>
    <row r="1024" spans="2:33" x14ac:dyDescent="0.2">
      <c r="B1024" s="200"/>
      <c r="C1024" s="200"/>
      <c r="D1024" s="200"/>
      <c r="E1024" s="201"/>
      <c r="F1024" s="113"/>
      <c r="G1024" s="113"/>
      <c r="H1024" s="113"/>
      <c r="I1024" s="203"/>
      <c r="J1024" s="203"/>
      <c r="K1024" s="203"/>
      <c r="L1024" s="204"/>
      <c r="M1024" s="201"/>
      <c r="N1024" s="201"/>
      <c r="O1024" s="201"/>
      <c r="P1024" s="201"/>
      <c r="Q1024" s="113"/>
      <c r="R1024" s="113"/>
      <c r="S1024" s="113"/>
      <c r="T1024" s="113"/>
      <c r="U1024" s="201"/>
      <c r="V1024" s="113"/>
      <c r="W1024" s="113"/>
      <c r="X1024" s="113"/>
      <c r="Y1024" s="113"/>
      <c r="Z1024" s="113"/>
      <c r="AA1024" s="113"/>
      <c r="AB1024" s="113"/>
      <c r="AC1024" s="201"/>
      <c r="AD1024" s="113"/>
      <c r="AE1024" s="113"/>
      <c r="AF1024" s="113"/>
      <c r="AG1024" s="113"/>
    </row>
    <row r="1025" spans="2:33" x14ac:dyDescent="0.2">
      <c r="B1025" s="200"/>
      <c r="C1025" s="200"/>
      <c r="D1025" s="200"/>
      <c r="E1025" s="201"/>
      <c r="F1025" s="113"/>
      <c r="G1025" s="113"/>
      <c r="H1025" s="113"/>
      <c r="I1025" s="203"/>
      <c r="J1025" s="203"/>
      <c r="K1025" s="203"/>
      <c r="L1025" s="204"/>
      <c r="M1025" s="201"/>
      <c r="N1025" s="201"/>
      <c r="O1025" s="201"/>
      <c r="P1025" s="201"/>
      <c r="Q1025" s="113"/>
      <c r="R1025" s="113"/>
      <c r="S1025" s="113"/>
      <c r="T1025" s="113"/>
      <c r="U1025" s="201"/>
      <c r="V1025" s="113"/>
      <c r="W1025" s="113"/>
      <c r="X1025" s="113"/>
      <c r="Y1025" s="113"/>
      <c r="Z1025" s="113"/>
      <c r="AA1025" s="113"/>
      <c r="AB1025" s="113"/>
      <c r="AC1025" s="201"/>
      <c r="AD1025" s="113"/>
      <c r="AE1025" s="113"/>
      <c r="AF1025" s="113"/>
      <c r="AG1025" s="113"/>
    </row>
    <row r="1026" spans="2:33" x14ac:dyDescent="0.2">
      <c r="B1026" s="200"/>
      <c r="C1026" s="200"/>
      <c r="D1026" s="200"/>
      <c r="E1026" s="201"/>
      <c r="F1026" s="113"/>
      <c r="G1026" s="113"/>
      <c r="H1026" s="113"/>
      <c r="I1026" s="203"/>
      <c r="J1026" s="203"/>
      <c r="K1026" s="203"/>
      <c r="L1026" s="204"/>
      <c r="M1026" s="201"/>
      <c r="N1026" s="201"/>
      <c r="O1026" s="201"/>
      <c r="P1026" s="201"/>
      <c r="Q1026" s="113"/>
      <c r="R1026" s="113"/>
      <c r="S1026" s="113"/>
      <c r="T1026" s="113"/>
      <c r="U1026" s="201"/>
      <c r="V1026" s="113"/>
      <c r="W1026" s="113"/>
      <c r="X1026" s="113"/>
      <c r="Y1026" s="113"/>
      <c r="Z1026" s="113"/>
      <c r="AA1026" s="113"/>
      <c r="AB1026" s="113"/>
      <c r="AC1026" s="201"/>
      <c r="AD1026" s="113"/>
      <c r="AE1026" s="113"/>
      <c r="AF1026" s="113"/>
      <c r="AG1026" s="113"/>
    </row>
    <row r="1027" spans="2:33" x14ac:dyDescent="0.2">
      <c r="B1027" s="200"/>
      <c r="C1027" s="200"/>
      <c r="D1027" s="200"/>
      <c r="E1027" s="201"/>
      <c r="F1027" s="113"/>
      <c r="G1027" s="113"/>
      <c r="H1027" s="113"/>
      <c r="I1027" s="203"/>
      <c r="J1027" s="203"/>
      <c r="K1027" s="203"/>
      <c r="L1027" s="204"/>
      <c r="M1027" s="201"/>
      <c r="N1027" s="201"/>
      <c r="O1027" s="201"/>
      <c r="P1027" s="201"/>
      <c r="Q1027" s="113"/>
      <c r="R1027" s="113"/>
      <c r="S1027" s="113"/>
      <c r="T1027" s="113"/>
      <c r="U1027" s="201"/>
      <c r="V1027" s="113"/>
      <c r="W1027" s="113"/>
      <c r="X1027" s="113"/>
      <c r="Y1027" s="113"/>
      <c r="Z1027" s="113"/>
      <c r="AA1027" s="113"/>
      <c r="AB1027" s="113"/>
      <c r="AC1027" s="201"/>
      <c r="AD1027" s="113"/>
      <c r="AE1027" s="113"/>
      <c r="AF1027" s="113"/>
      <c r="AG1027" s="113"/>
    </row>
    <row r="1028" spans="2:33" x14ac:dyDescent="0.2">
      <c r="B1028" s="200"/>
      <c r="C1028" s="200"/>
      <c r="D1028" s="200"/>
      <c r="E1028" s="201"/>
      <c r="F1028" s="113"/>
      <c r="G1028" s="113"/>
      <c r="H1028" s="113"/>
      <c r="I1028" s="203"/>
      <c r="J1028" s="203"/>
      <c r="K1028" s="203"/>
      <c r="L1028" s="204"/>
      <c r="M1028" s="201"/>
      <c r="N1028" s="201"/>
      <c r="O1028" s="201"/>
      <c r="P1028" s="201"/>
      <c r="Q1028" s="113"/>
      <c r="R1028" s="113"/>
      <c r="S1028" s="113"/>
      <c r="T1028" s="113"/>
      <c r="U1028" s="201"/>
      <c r="V1028" s="113"/>
      <c r="W1028" s="113"/>
      <c r="X1028" s="113"/>
      <c r="Y1028" s="113"/>
      <c r="Z1028" s="113"/>
      <c r="AA1028" s="113"/>
      <c r="AB1028" s="113"/>
      <c r="AC1028" s="201"/>
      <c r="AD1028" s="113"/>
      <c r="AE1028" s="113"/>
      <c r="AF1028" s="113"/>
      <c r="AG1028" s="113"/>
    </row>
    <row r="1029" spans="2:33" x14ac:dyDescent="0.2">
      <c r="B1029" s="200"/>
      <c r="C1029" s="200"/>
      <c r="D1029" s="200"/>
      <c r="E1029" s="201"/>
      <c r="F1029" s="113"/>
      <c r="G1029" s="113"/>
      <c r="H1029" s="113"/>
      <c r="I1029" s="203"/>
      <c r="J1029" s="203"/>
      <c r="K1029" s="203"/>
      <c r="L1029" s="204"/>
      <c r="M1029" s="201"/>
      <c r="N1029" s="201"/>
      <c r="O1029" s="201"/>
      <c r="P1029" s="201"/>
      <c r="Q1029" s="113"/>
      <c r="R1029" s="113"/>
      <c r="S1029" s="113"/>
      <c r="T1029" s="113"/>
      <c r="U1029" s="201"/>
      <c r="V1029" s="113"/>
      <c r="W1029" s="113"/>
      <c r="X1029" s="113"/>
      <c r="Y1029" s="113"/>
      <c r="Z1029" s="113"/>
      <c r="AA1029" s="113"/>
      <c r="AB1029" s="113"/>
      <c r="AC1029" s="201"/>
      <c r="AD1029" s="113"/>
      <c r="AE1029" s="113"/>
      <c r="AF1029" s="113"/>
      <c r="AG1029" s="113"/>
    </row>
    <row r="1030" spans="2:33" x14ac:dyDescent="0.2">
      <c r="B1030" s="200"/>
      <c r="C1030" s="200"/>
      <c r="D1030" s="200"/>
      <c r="E1030" s="201"/>
      <c r="F1030" s="113"/>
      <c r="G1030" s="113"/>
      <c r="H1030" s="113"/>
      <c r="I1030" s="203"/>
      <c r="J1030" s="203"/>
      <c r="K1030" s="203"/>
      <c r="L1030" s="204"/>
      <c r="M1030" s="201"/>
      <c r="N1030" s="201"/>
      <c r="O1030" s="201"/>
      <c r="P1030" s="201"/>
      <c r="Q1030" s="113"/>
      <c r="R1030" s="113"/>
      <c r="S1030" s="113"/>
      <c r="T1030" s="113"/>
      <c r="U1030" s="201"/>
      <c r="V1030" s="113"/>
      <c r="W1030" s="113"/>
      <c r="X1030" s="113"/>
      <c r="Y1030" s="113"/>
      <c r="Z1030" s="113"/>
      <c r="AA1030" s="113"/>
      <c r="AB1030" s="113"/>
      <c r="AC1030" s="201"/>
      <c r="AD1030" s="113"/>
      <c r="AE1030" s="113"/>
      <c r="AF1030" s="113"/>
      <c r="AG1030" s="113"/>
    </row>
    <row r="1031" spans="2:33" x14ac:dyDescent="0.2">
      <c r="B1031" s="200"/>
      <c r="C1031" s="200"/>
      <c r="D1031" s="200"/>
      <c r="E1031" s="201"/>
      <c r="F1031" s="113"/>
      <c r="G1031" s="113"/>
      <c r="H1031" s="113"/>
      <c r="I1031" s="203"/>
      <c r="J1031" s="203"/>
      <c r="K1031" s="203"/>
      <c r="L1031" s="204"/>
      <c r="M1031" s="201"/>
      <c r="N1031" s="201"/>
      <c r="O1031" s="201"/>
      <c r="P1031" s="201"/>
      <c r="Q1031" s="113"/>
      <c r="R1031" s="113"/>
      <c r="S1031" s="113"/>
      <c r="T1031" s="113"/>
      <c r="U1031" s="201"/>
      <c r="V1031" s="113"/>
      <c r="W1031" s="113"/>
      <c r="X1031" s="113"/>
      <c r="Y1031" s="113"/>
      <c r="Z1031" s="113"/>
      <c r="AA1031" s="113"/>
      <c r="AB1031" s="113"/>
      <c r="AC1031" s="201"/>
      <c r="AD1031" s="113"/>
      <c r="AE1031" s="113"/>
      <c r="AF1031" s="113"/>
      <c r="AG1031" s="113"/>
    </row>
    <row r="1032" spans="2:33" x14ac:dyDescent="0.2">
      <c r="B1032" s="200"/>
      <c r="C1032" s="200"/>
      <c r="D1032" s="200"/>
      <c r="E1032" s="201"/>
      <c r="F1032" s="113"/>
      <c r="G1032" s="113"/>
      <c r="H1032" s="113"/>
      <c r="I1032" s="203"/>
      <c r="J1032" s="203"/>
      <c r="K1032" s="203"/>
      <c r="L1032" s="204"/>
      <c r="M1032" s="201"/>
      <c r="N1032" s="201"/>
      <c r="O1032" s="201"/>
      <c r="P1032" s="201"/>
      <c r="Q1032" s="113"/>
      <c r="R1032" s="113"/>
      <c r="S1032" s="113"/>
      <c r="T1032" s="113"/>
      <c r="U1032" s="201"/>
      <c r="V1032" s="113"/>
      <c r="W1032" s="113"/>
      <c r="X1032" s="113"/>
      <c r="Y1032" s="113"/>
      <c r="Z1032" s="113"/>
      <c r="AA1032" s="113"/>
      <c r="AB1032" s="113"/>
      <c r="AC1032" s="201"/>
      <c r="AD1032" s="113"/>
      <c r="AE1032" s="113"/>
      <c r="AF1032" s="113"/>
      <c r="AG1032" s="113"/>
    </row>
    <row r="1033" spans="2:33" x14ac:dyDescent="0.2">
      <c r="B1033" s="200"/>
      <c r="C1033" s="200"/>
      <c r="D1033" s="200"/>
      <c r="E1033" s="201"/>
      <c r="F1033" s="113"/>
      <c r="G1033" s="113"/>
      <c r="H1033" s="113"/>
      <c r="I1033" s="203"/>
      <c r="J1033" s="203"/>
      <c r="K1033" s="203"/>
      <c r="L1033" s="204"/>
      <c r="M1033" s="201"/>
      <c r="N1033" s="201"/>
      <c r="O1033" s="201"/>
      <c r="P1033" s="201"/>
      <c r="Q1033" s="113"/>
      <c r="R1033" s="113"/>
      <c r="S1033" s="113"/>
      <c r="T1033" s="113"/>
      <c r="U1033" s="201"/>
      <c r="V1033" s="113"/>
      <c r="W1033" s="113"/>
      <c r="X1033" s="113"/>
      <c r="Y1033" s="113"/>
      <c r="Z1033" s="113"/>
      <c r="AA1033" s="113"/>
      <c r="AB1033" s="113"/>
      <c r="AC1033" s="201"/>
      <c r="AD1033" s="113"/>
      <c r="AE1033" s="113"/>
      <c r="AF1033" s="113"/>
      <c r="AG1033" s="113"/>
    </row>
    <row r="1034" spans="2:33" x14ac:dyDescent="0.2">
      <c r="B1034" s="200"/>
      <c r="C1034" s="200"/>
      <c r="D1034" s="200"/>
      <c r="E1034" s="201"/>
      <c r="F1034" s="113"/>
      <c r="G1034" s="113"/>
      <c r="H1034" s="113"/>
      <c r="I1034" s="203"/>
      <c r="J1034" s="203"/>
      <c r="K1034" s="203"/>
      <c r="L1034" s="204"/>
      <c r="M1034" s="201"/>
      <c r="N1034" s="201"/>
      <c r="O1034" s="201"/>
      <c r="P1034" s="201"/>
      <c r="Q1034" s="113"/>
      <c r="R1034" s="113"/>
      <c r="S1034" s="113"/>
      <c r="T1034" s="113"/>
      <c r="U1034" s="201"/>
      <c r="V1034" s="113"/>
      <c r="W1034" s="113"/>
      <c r="X1034" s="113"/>
      <c r="Y1034" s="113"/>
      <c r="Z1034" s="113"/>
      <c r="AA1034" s="113"/>
      <c r="AB1034" s="113"/>
      <c r="AC1034" s="201"/>
      <c r="AD1034" s="113"/>
      <c r="AE1034" s="113"/>
      <c r="AF1034" s="113"/>
      <c r="AG1034" s="113"/>
    </row>
    <row r="1035" spans="2:33" x14ac:dyDescent="0.2">
      <c r="B1035" s="200"/>
      <c r="C1035" s="200"/>
      <c r="D1035" s="200"/>
      <c r="E1035" s="201"/>
      <c r="F1035" s="113"/>
      <c r="G1035" s="113"/>
      <c r="H1035" s="113"/>
      <c r="I1035" s="203"/>
      <c r="J1035" s="203"/>
      <c r="K1035" s="203"/>
      <c r="L1035" s="204"/>
      <c r="M1035" s="201"/>
      <c r="N1035" s="201"/>
      <c r="O1035" s="201"/>
      <c r="P1035" s="201"/>
      <c r="Q1035" s="113"/>
      <c r="R1035" s="113"/>
      <c r="S1035" s="113"/>
      <c r="T1035" s="113"/>
      <c r="U1035" s="201"/>
      <c r="V1035" s="113"/>
      <c r="W1035" s="113"/>
      <c r="X1035" s="113"/>
      <c r="Y1035" s="113"/>
      <c r="Z1035" s="113"/>
      <c r="AA1035" s="113"/>
      <c r="AB1035" s="113"/>
      <c r="AC1035" s="201"/>
      <c r="AD1035" s="113"/>
      <c r="AE1035" s="113"/>
      <c r="AF1035" s="113"/>
      <c r="AG1035" s="113"/>
    </row>
    <row r="1036" spans="2:33" x14ac:dyDescent="0.2">
      <c r="B1036" s="200"/>
      <c r="C1036" s="200"/>
      <c r="D1036" s="200"/>
      <c r="E1036" s="201"/>
      <c r="F1036" s="113"/>
      <c r="G1036" s="113"/>
      <c r="H1036" s="113"/>
      <c r="I1036" s="203"/>
      <c r="J1036" s="203"/>
      <c r="K1036" s="203"/>
      <c r="L1036" s="204"/>
      <c r="M1036" s="201"/>
      <c r="N1036" s="201"/>
      <c r="O1036" s="201"/>
      <c r="P1036" s="201"/>
      <c r="Q1036" s="113"/>
      <c r="R1036" s="113"/>
      <c r="S1036" s="113"/>
      <c r="T1036" s="113"/>
      <c r="U1036" s="201"/>
      <c r="V1036" s="113"/>
      <c r="W1036" s="113"/>
      <c r="X1036" s="113"/>
      <c r="Y1036" s="113"/>
      <c r="Z1036" s="113"/>
      <c r="AA1036" s="113"/>
      <c r="AB1036" s="113"/>
      <c r="AC1036" s="201"/>
      <c r="AD1036" s="113"/>
      <c r="AE1036" s="113"/>
      <c r="AF1036" s="113"/>
      <c r="AG1036" s="113"/>
    </row>
    <row r="1037" spans="2:33" x14ac:dyDescent="0.2">
      <c r="B1037" s="200"/>
      <c r="C1037" s="200"/>
      <c r="D1037" s="200"/>
      <c r="E1037" s="201"/>
      <c r="F1037" s="113"/>
      <c r="G1037" s="113"/>
      <c r="H1037" s="113"/>
      <c r="I1037" s="203"/>
      <c r="J1037" s="203"/>
      <c r="K1037" s="203"/>
      <c r="L1037" s="204"/>
      <c r="M1037" s="201"/>
      <c r="N1037" s="201"/>
      <c r="O1037" s="201"/>
      <c r="P1037" s="201"/>
      <c r="Q1037" s="113"/>
      <c r="R1037" s="113"/>
      <c r="S1037" s="113"/>
      <c r="T1037" s="113"/>
      <c r="U1037" s="201"/>
      <c r="V1037" s="113"/>
      <c r="W1037" s="113"/>
      <c r="X1037" s="113"/>
      <c r="Y1037" s="113"/>
      <c r="Z1037" s="113"/>
      <c r="AA1037" s="113"/>
      <c r="AB1037" s="113"/>
      <c r="AC1037" s="201"/>
      <c r="AD1037" s="113"/>
      <c r="AE1037" s="113"/>
      <c r="AF1037" s="113"/>
      <c r="AG1037" s="113"/>
    </row>
    <row r="1038" spans="2:33" x14ac:dyDescent="0.2">
      <c r="B1038" s="200"/>
      <c r="C1038" s="200"/>
      <c r="D1038" s="200"/>
      <c r="E1038" s="201"/>
      <c r="F1038" s="113"/>
      <c r="G1038" s="113"/>
      <c r="H1038" s="113"/>
      <c r="I1038" s="203"/>
      <c r="J1038" s="203"/>
      <c r="K1038" s="203"/>
      <c r="L1038" s="204"/>
      <c r="M1038" s="201"/>
      <c r="N1038" s="201"/>
      <c r="O1038" s="201"/>
      <c r="P1038" s="201"/>
      <c r="Q1038" s="113"/>
      <c r="R1038" s="113"/>
      <c r="S1038" s="113"/>
      <c r="T1038" s="113"/>
      <c r="U1038" s="201"/>
      <c r="V1038" s="113"/>
      <c r="W1038" s="113"/>
      <c r="X1038" s="113"/>
      <c r="Y1038" s="113"/>
      <c r="Z1038" s="113"/>
      <c r="AA1038" s="113"/>
      <c r="AB1038" s="113"/>
      <c r="AC1038" s="201"/>
      <c r="AD1038" s="113"/>
      <c r="AE1038" s="113"/>
      <c r="AF1038" s="113"/>
      <c r="AG1038" s="113"/>
    </row>
    <row r="1039" spans="2:33" x14ac:dyDescent="0.2">
      <c r="B1039" s="200"/>
      <c r="C1039" s="200"/>
      <c r="D1039" s="200"/>
      <c r="E1039" s="201"/>
      <c r="F1039" s="113"/>
      <c r="G1039" s="113"/>
      <c r="H1039" s="113"/>
      <c r="I1039" s="203"/>
      <c r="J1039" s="203"/>
      <c r="K1039" s="203"/>
      <c r="L1039" s="204"/>
      <c r="M1039" s="201"/>
      <c r="N1039" s="201"/>
      <c r="O1039" s="201"/>
      <c r="P1039" s="201"/>
      <c r="Q1039" s="113"/>
      <c r="R1039" s="113"/>
      <c r="S1039" s="113"/>
      <c r="T1039" s="113"/>
      <c r="U1039" s="201"/>
      <c r="V1039" s="113"/>
      <c r="W1039" s="113"/>
      <c r="X1039" s="113"/>
      <c r="Y1039" s="113"/>
      <c r="Z1039" s="113"/>
      <c r="AA1039" s="113"/>
      <c r="AB1039" s="113"/>
      <c r="AC1039" s="201"/>
      <c r="AD1039" s="113"/>
      <c r="AE1039" s="113"/>
      <c r="AF1039" s="113"/>
      <c r="AG1039" s="113"/>
    </row>
    <row r="1040" spans="2:33" x14ac:dyDescent="0.2">
      <c r="B1040" s="200"/>
      <c r="C1040" s="200"/>
      <c r="D1040" s="200"/>
      <c r="E1040" s="201"/>
      <c r="F1040" s="113"/>
      <c r="G1040" s="113"/>
      <c r="H1040" s="113"/>
      <c r="I1040" s="203"/>
      <c r="J1040" s="203"/>
      <c r="K1040" s="203"/>
      <c r="L1040" s="204"/>
      <c r="M1040" s="201"/>
      <c r="N1040" s="201"/>
      <c r="O1040" s="201"/>
      <c r="P1040" s="201"/>
      <c r="Q1040" s="113"/>
      <c r="R1040" s="113"/>
      <c r="S1040" s="113"/>
      <c r="T1040" s="113"/>
      <c r="U1040" s="201"/>
      <c r="V1040" s="113"/>
      <c r="W1040" s="113"/>
      <c r="X1040" s="113"/>
      <c r="Y1040" s="113"/>
      <c r="Z1040" s="113"/>
      <c r="AA1040" s="113"/>
      <c r="AB1040" s="113"/>
      <c r="AC1040" s="201"/>
      <c r="AD1040" s="113"/>
      <c r="AE1040" s="113"/>
      <c r="AF1040" s="113"/>
      <c r="AG1040" s="113"/>
    </row>
    <row r="1041" spans="2:33" x14ac:dyDescent="0.2">
      <c r="B1041" s="200"/>
      <c r="C1041" s="200"/>
      <c r="D1041" s="200"/>
      <c r="E1041" s="201"/>
      <c r="F1041" s="113"/>
      <c r="G1041" s="113"/>
      <c r="H1041" s="113"/>
      <c r="I1041" s="203"/>
      <c r="J1041" s="203"/>
      <c r="K1041" s="203"/>
      <c r="L1041" s="204"/>
      <c r="M1041" s="201"/>
      <c r="N1041" s="201"/>
      <c r="O1041" s="201"/>
      <c r="P1041" s="201"/>
      <c r="Q1041" s="113"/>
      <c r="R1041" s="113"/>
      <c r="S1041" s="113"/>
      <c r="T1041" s="113"/>
      <c r="U1041" s="201"/>
      <c r="V1041" s="113"/>
      <c r="W1041" s="113"/>
      <c r="X1041" s="113"/>
      <c r="Y1041" s="113"/>
      <c r="Z1041" s="113"/>
      <c r="AA1041" s="113"/>
      <c r="AB1041" s="113"/>
      <c r="AC1041" s="201"/>
      <c r="AD1041" s="113"/>
      <c r="AE1041" s="113"/>
      <c r="AF1041" s="113"/>
      <c r="AG1041" s="113"/>
    </row>
    <row r="1042" spans="2:33" x14ac:dyDescent="0.2">
      <c r="B1042" s="200"/>
      <c r="C1042" s="200"/>
      <c r="D1042" s="200"/>
      <c r="E1042" s="201"/>
      <c r="F1042" s="113"/>
      <c r="G1042" s="113"/>
      <c r="H1042" s="113"/>
      <c r="I1042" s="203"/>
      <c r="J1042" s="203"/>
      <c r="K1042" s="203"/>
      <c r="L1042" s="204"/>
      <c r="M1042" s="201"/>
      <c r="N1042" s="201"/>
      <c r="O1042" s="201"/>
      <c r="P1042" s="201"/>
      <c r="Q1042" s="113"/>
      <c r="R1042" s="113"/>
      <c r="S1042" s="113"/>
      <c r="T1042" s="113"/>
      <c r="U1042" s="201"/>
      <c r="V1042" s="113"/>
      <c r="W1042" s="113"/>
      <c r="X1042" s="113"/>
      <c r="Y1042" s="113"/>
      <c r="Z1042" s="113"/>
      <c r="AA1042" s="113"/>
      <c r="AB1042" s="113"/>
      <c r="AC1042" s="201"/>
      <c r="AD1042" s="113"/>
      <c r="AE1042" s="113"/>
      <c r="AF1042" s="113"/>
      <c r="AG1042" s="113"/>
    </row>
    <row r="1043" spans="2:33" x14ac:dyDescent="0.2">
      <c r="B1043" s="200"/>
      <c r="C1043" s="200"/>
      <c r="D1043" s="200"/>
      <c r="E1043" s="201"/>
      <c r="F1043" s="113"/>
      <c r="G1043" s="113"/>
      <c r="H1043" s="113"/>
      <c r="I1043" s="203"/>
      <c r="J1043" s="203"/>
      <c r="K1043" s="203"/>
      <c r="L1043" s="204"/>
      <c r="M1043" s="201"/>
      <c r="N1043" s="201"/>
      <c r="O1043" s="201"/>
      <c r="P1043" s="201"/>
      <c r="Q1043" s="113"/>
      <c r="R1043" s="113"/>
      <c r="S1043" s="113"/>
      <c r="T1043" s="113"/>
      <c r="U1043" s="201"/>
      <c r="V1043" s="113"/>
      <c r="W1043" s="113"/>
      <c r="X1043" s="113"/>
      <c r="Y1043" s="113"/>
      <c r="Z1043" s="113"/>
      <c r="AA1043" s="113"/>
      <c r="AB1043" s="113"/>
      <c r="AC1043" s="201"/>
      <c r="AD1043" s="113"/>
      <c r="AE1043" s="113"/>
      <c r="AF1043" s="113"/>
      <c r="AG1043" s="113"/>
    </row>
    <row r="1044" spans="2:33" x14ac:dyDescent="0.2">
      <c r="B1044" s="200"/>
      <c r="C1044" s="200"/>
      <c r="D1044" s="200"/>
      <c r="E1044" s="201"/>
      <c r="F1044" s="113"/>
      <c r="G1044" s="113"/>
      <c r="H1044" s="113"/>
      <c r="I1044" s="203"/>
      <c r="J1044" s="203"/>
      <c r="K1044" s="203"/>
      <c r="L1044" s="204"/>
      <c r="M1044" s="201"/>
      <c r="N1044" s="201"/>
      <c r="O1044" s="201"/>
      <c r="P1044" s="201"/>
      <c r="Q1044" s="113"/>
      <c r="R1044" s="113"/>
      <c r="S1044" s="113"/>
      <c r="T1044" s="113"/>
      <c r="U1044" s="201"/>
      <c r="V1044" s="113"/>
      <c r="W1044" s="113"/>
      <c r="X1044" s="113"/>
      <c r="Y1044" s="113"/>
      <c r="Z1044" s="113"/>
      <c r="AA1044" s="113"/>
      <c r="AB1044" s="113"/>
      <c r="AC1044" s="201"/>
      <c r="AD1044" s="113"/>
      <c r="AE1044" s="113"/>
      <c r="AF1044" s="113"/>
      <c r="AG1044" s="113"/>
    </row>
    <row r="1045" spans="2:33" x14ac:dyDescent="0.2">
      <c r="B1045" s="200"/>
      <c r="C1045" s="200"/>
      <c r="D1045" s="200"/>
      <c r="E1045" s="201"/>
      <c r="F1045" s="113"/>
      <c r="G1045" s="113"/>
      <c r="H1045" s="113"/>
      <c r="I1045" s="203"/>
      <c r="J1045" s="203"/>
      <c r="K1045" s="203"/>
      <c r="L1045" s="204"/>
      <c r="M1045" s="201"/>
      <c r="N1045" s="201"/>
      <c r="O1045" s="201"/>
      <c r="P1045" s="201"/>
      <c r="Q1045" s="113"/>
      <c r="R1045" s="113"/>
      <c r="S1045" s="113"/>
      <c r="T1045" s="113"/>
      <c r="U1045" s="201"/>
      <c r="V1045" s="113"/>
      <c r="W1045" s="113"/>
      <c r="X1045" s="113"/>
      <c r="Y1045" s="113"/>
      <c r="Z1045" s="113"/>
      <c r="AA1045" s="113"/>
      <c r="AB1045" s="113"/>
      <c r="AC1045" s="201"/>
      <c r="AD1045" s="113"/>
      <c r="AE1045" s="113"/>
      <c r="AF1045" s="113"/>
      <c r="AG1045" s="113"/>
    </row>
    <row r="1046" spans="2:33" x14ac:dyDescent="0.2">
      <c r="B1046" s="200"/>
      <c r="C1046" s="200"/>
      <c r="D1046" s="200"/>
      <c r="E1046" s="201"/>
      <c r="F1046" s="113"/>
      <c r="G1046" s="113"/>
      <c r="H1046" s="113"/>
      <c r="I1046" s="203"/>
      <c r="J1046" s="203"/>
      <c r="K1046" s="203"/>
      <c r="L1046" s="204"/>
      <c r="M1046" s="201"/>
      <c r="N1046" s="201"/>
      <c r="O1046" s="201"/>
      <c r="P1046" s="201"/>
      <c r="Q1046" s="113"/>
      <c r="R1046" s="113"/>
      <c r="S1046" s="113"/>
      <c r="T1046" s="113"/>
      <c r="U1046" s="201"/>
      <c r="V1046" s="113"/>
      <c r="W1046" s="113"/>
      <c r="X1046" s="113"/>
      <c r="Y1046" s="113"/>
      <c r="Z1046" s="113"/>
      <c r="AA1046" s="113"/>
      <c r="AB1046" s="113"/>
      <c r="AC1046" s="201"/>
      <c r="AD1046" s="113"/>
      <c r="AE1046" s="113"/>
      <c r="AF1046" s="113"/>
      <c r="AG1046" s="113"/>
    </row>
    <row r="1047" spans="2:33" x14ac:dyDescent="0.2">
      <c r="B1047" s="200"/>
      <c r="C1047" s="200"/>
      <c r="D1047" s="200"/>
      <c r="E1047" s="201"/>
      <c r="F1047" s="113"/>
      <c r="G1047" s="113"/>
      <c r="H1047" s="113"/>
      <c r="I1047" s="203"/>
      <c r="J1047" s="203"/>
      <c r="K1047" s="203"/>
      <c r="L1047" s="204"/>
      <c r="M1047" s="201"/>
      <c r="N1047" s="201"/>
      <c r="O1047" s="201"/>
      <c r="P1047" s="201"/>
      <c r="Q1047" s="113"/>
      <c r="R1047" s="113"/>
      <c r="S1047" s="113"/>
      <c r="T1047" s="113"/>
      <c r="U1047" s="201"/>
      <c r="V1047" s="113"/>
      <c r="W1047" s="113"/>
      <c r="X1047" s="113"/>
      <c r="Y1047" s="113"/>
      <c r="Z1047" s="113"/>
      <c r="AA1047" s="113"/>
      <c r="AB1047" s="113"/>
      <c r="AC1047" s="201"/>
      <c r="AD1047" s="113"/>
      <c r="AE1047" s="113"/>
      <c r="AF1047" s="113"/>
      <c r="AG1047" s="113"/>
    </row>
    <row r="1048" spans="2:33" x14ac:dyDescent="0.2">
      <c r="B1048" s="200"/>
      <c r="C1048" s="200"/>
      <c r="D1048" s="200"/>
      <c r="E1048" s="201"/>
      <c r="F1048" s="113"/>
      <c r="G1048" s="113"/>
      <c r="H1048" s="113"/>
      <c r="I1048" s="203"/>
      <c r="J1048" s="203"/>
      <c r="K1048" s="203"/>
      <c r="L1048" s="204"/>
      <c r="M1048" s="201"/>
      <c r="N1048" s="201"/>
      <c r="O1048" s="201"/>
      <c r="P1048" s="201"/>
      <c r="Q1048" s="113"/>
      <c r="R1048" s="113"/>
      <c r="S1048" s="113"/>
      <c r="T1048" s="113"/>
      <c r="U1048" s="201"/>
      <c r="V1048" s="113"/>
      <c r="W1048" s="113"/>
      <c r="X1048" s="113"/>
      <c r="Y1048" s="113"/>
      <c r="Z1048" s="113"/>
      <c r="AA1048" s="113"/>
      <c r="AB1048" s="113"/>
      <c r="AC1048" s="201"/>
      <c r="AD1048" s="113"/>
      <c r="AE1048" s="113"/>
      <c r="AF1048" s="113"/>
      <c r="AG1048" s="113"/>
    </row>
    <row r="1049" spans="2:33" x14ac:dyDescent="0.2">
      <c r="B1049" s="200"/>
      <c r="C1049" s="200"/>
      <c r="D1049" s="200"/>
      <c r="E1049" s="201"/>
      <c r="F1049" s="113"/>
      <c r="G1049" s="113"/>
      <c r="H1049" s="113"/>
      <c r="I1049" s="203"/>
      <c r="J1049" s="203"/>
      <c r="K1049" s="203"/>
      <c r="L1049" s="204"/>
      <c r="M1049" s="201"/>
      <c r="N1049" s="201"/>
      <c r="O1049" s="201"/>
      <c r="P1049" s="201"/>
      <c r="Q1049" s="113"/>
      <c r="R1049" s="113"/>
      <c r="S1049" s="113"/>
      <c r="T1049" s="113"/>
      <c r="U1049" s="201"/>
      <c r="V1049" s="113"/>
      <c r="W1049" s="113"/>
      <c r="X1049" s="113"/>
      <c r="Y1049" s="113"/>
      <c r="Z1049" s="113"/>
      <c r="AA1049" s="113"/>
      <c r="AB1049" s="113"/>
      <c r="AC1049" s="201"/>
      <c r="AD1049" s="113"/>
      <c r="AE1049" s="113"/>
      <c r="AF1049" s="113"/>
      <c r="AG1049" s="113"/>
    </row>
    <row r="1050" spans="2:33" x14ac:dyDescent="0.2">
      <c r="B1050" s="200"/>
      <c r="C1050" s="200"/>
      <c r="D1050" s="200"/>
      <c r="E1050" s="201"/>
      <c r="F1050" s="113"/>
      <c r="G1050" s="113"/>
      <c r="H1050" s="113"/>
      <c r="I1050" s="203"/>
      <c r="J1050" s="203"/>
      <c r="K1050" s="203"/>
      <c r="L1050" s="204"/>
      <c r="M1050" s="201"/>
      <c r="N1050" s="201"/>
      <c r="O1050" s="201"/>
      <c r="P1050" s="201"/>
      <c r="Q1050" s="113"/>
      <c r="R1050" s="113"/>
      <c r="S1050" s="113"/>
      <c r="T1050" s="113"/>
      <c r="U1050" s="201"/>
      <c r="V1050" s="113"/>
      <c r="W1050" s="113"/>
      <c r="X1050" s="113"/>
      <c r="Y1050" s="113"/>
      <c r="Z1050" s="113"/>
      <c r="AA1050" s="113"/>
      <c r="AB1050" s="113"/>
      <c r="AC1050" s="201"/>
      <c r="AD1050" s="113"/>
      <c r="AE1050" s="113"/>
      <c r="AF1050" s="113"/>
      <c r="AG1050" s="113"/>
    </row>
    <row r="1051" spans="2:33" x14ac:dyDescent="0.2">
      <c r="B1051" s="200"/>
      <c r="C1051" s="200"/>
      <c r="D1051" s="200"/>
      <c r="E1051" s="201"/>
      <c r="F1051" s="113"/>
      <c r="G1051" s="113"/>
      <c r="H1051" s="113"/>
      <c r="I1051" s="203"/>
      <c r="J1051" s="203"/>
      <c r="K1051" s="203"/>
      <c r="L1051" s="204"/>
      <c r="M1051" s="201"/>
      <c r="N1051" s="201"/>
      <c r="O1051" s="201"/>
      <c r="P1051" s="201"/>
      <c r="Q1051" s="113"/>
      <c r="R1051" s="113"/>
      <c r="S1051" s="113"/>
      <c r="T1051" s="113"/>
      <c r="U1051" s="201"/>
      <c r="V1051" s="113"/>
      <c r="W1051" s="113"/>
      <c r="X1051" s="113"/>
      <c r="Y1051" s="113"/>
      <c r="Z1051" s="113"/>
      <c r="AA1051" s="113"/>
      <c r="AB1051" s="113"/>
      <c r="AC1051" s="201"/>
      <c r="AD1051" s="113"/>
      <c r="AE1051" s="113"/>
      <c r="AF1051" s="113"/>
      <c r="AG1051" s="113"/>
    </row>
    <row r="1052" spans="2:33" x14ac:dyDescent="0.2">
      <c r="B1052" s="200"/>
      <c r="C1052" s="200"/>
      <c r="D1052" s="200"/>
      <c r="E1052" s="201"/>
      <c r="F1052" s="113"/>
      <c r="G1052" s="113"/>
      <c r="H1052" s="113"/>
      <c r="I1052" s="203"/>
      <c r="J1052" s="203"/>
      <c r="K1052" s="203"/>
      <c r="L1052" s="204"/>
      <c r="M1052" s="201"/>
      <c r="N1052" s="201"/>
      <c r="O1052" s="201"/>
      <c r="P1052" s="201"/>
      <c r="Q1052" s="113"/>
      <c r="R1052" s="113"/>
      <c r="S1052" s="113"/>
      <c r="T1052" s="113"/>
      <c r="U1052" s="201"/>
      <c r="V1052" s="113"/>
      <c r="W1052" s="113"/>
      <c r="X1052" s="113"/>
      <c r="Y1052" s="113"/>
      <c r="Z1052" s="113"/>
      <c r="AA1052" s="113"/>
      <c r="AB1052" s="113"/>
      <c r="AC1052" s="201"/>
      <c r="AD1052" s="113"/>
      <c r="AE1052" s="113"/>
      <c r="AF1052" s="113"/>
      <c r="AG1052" s="113"/>
    </row>
    <row r="1053" spans="2:33" x14ac:dyDescent="0.2">
      <c r="B1053" s="200"/>
      <c r="C1053" s="200"/>
      <c r="D1053" s="200"/>
      <c r="E1053" s="201"/>
      <c r="F1053" s="113"/>
      <c r="G1053" s="113"/>
      <c r="H1053" s="113"/>
      <c r="I1053" s="203"/>
      <c r="J1053" s="203"/>
      <c r="K1053" s="203"/>
      <c r="L1053" s="204"/>
      <c r="M1053" s="201"/>
      <c r="N1053" s="201"/>
      <c r="O1053" s="201"/>
      <c r="P1053" s="201"/>
      <c r="Q1053" s="113"/>
      <c r="R1053" s="113"/>
      <c r="S1053" s="113"/>
      <c r="T1053" s="113"/>
      <c r="U1053" s="201"/>
      <c r="V1053" s="113"/>
      <c r="W1053" s="113"/>
      <c r="X1053" s="113"/>
      <c r="Y1053" s="113"/>
      <c r="Z1053" s="113"/>
      <c r="AA1053" s="113"/>
      <c r="AB1053" s="113"/>
      <c r="AC1053" s="201"/>
      <c r="AD1053" s="113"/>
      <c r="AE1053" s="113"/>
      <c r="AF1053" s="113"/>
      <c r="AG1053" s="113"/>
    </row>
    <row r="1054" spans="2:33" x14ac:dyDescent="0.2">
      <c r="B1054" s="200"/>
      <c r="C1054" s="200"/>
      <c r="D1054" s="200"/>
      <c r="E1054" s="201"/>
      <c r="F1054" s="113"/>
      <c r="G1054" s="113"/>
      <c r="H1054" s="113"/>
      <c r="I1054" s="203"/>
      <c r="J1054" s="203"/>
      <c r="K1054" s="203"/>
      <c r="L1054" s="204"/>
      <c r="M1054" s="201"/>
      <c r="N1054" s="201"/>
      <c r="O1054" s="201"/>
      <c r="P1054" s="201"/>
      <c r="Q1054" s="113"/>
      <c r="R1054" s="113"/>
      <c r="S1054" s="113"/>
      <c r="T1054" s="113"/>
      <c r="U1054" s="201"/>
      <c r="V1054" s="113"/>
      <c r="W1054" s="113"/>
      <c r="X1054" s="113"/>
      <c r="Y1054" s="113"/>
      <c r="Z1054" s="113"/>
      <c r="AA1054" s="113"/>
      <c r="AB1054" s="113"/>
      <c r="AC1054" s="201"/>
      <c r="AD1054" s="113"/>
      <c r="AE1054" s="113"/>
      <c r="AF1054" s="113"/>
      <c r="AG1054" s="113"/>
    </row>
    <row r="1055" spans="2:33" x14ac:dyDescent="0.2">
      <c r="B1055" s="200"/>
      <c r="C1055" s="200"/>
      <c r="D1055" s="200"/>
      <c r="E1055" s="201"/>
      <c r="F1055" s="113"/>
      <c r="G1055" s="113"/>
      <c r="H1055" s="113"/>
      <c r="I1055" s="203"/>
      <c r="J1055" s="203"/>
      <c r="K1055" s="203"/>
      <c r="L1055" s="204"/>
      <c r="M1055" s="201"/>
      <c r="N1055" s="201"/>
      <c r="O1055" s="201"/>
      <c r="P1055" s="201"/>
      <c r="Q1055" s="113"/>
      <c r="R1055" s="113"/>
      <c r="S1055" s="113"/>
      <c r="T1055" s="113"/>
      <c r="U1055" s="201"/>
      <c r="V1055" s="113"/>
      <c r="W1055" s="113"/>
      <c r="X1055" s="113"/>
      <c r="Y1055" s="113"/>
      <c r="Z1055" s="113"/>
      <c r="AA1055" s="113"/>
      <c r="AB1055" s="113"/>
      <c r="AC1055" s="201"/>
      <c r="AD1055" s="113"/>
      <c r="AE1055" s="113"/>
      <c r="AF1055" s="113"/>
      <c r="AG1055" s="113"/>
    </row>
    <row r="1056" spans="2:33" x14ac:dyDescent="0.2">
      <c r="B1056" s="200"/>
      <c r="C1056" s="200"/>
      <c r="D1056" s="200"/>
      <c r="E1056" s="201"/>
      <c r="F1056" s="113"/>
      <c r="G1056" s="113"/>
      <c r="H1056" s="113"/>
      <c r="I1056" s="203"/>
      <c r="J1056" s="203"/>
      <c r="K1056" s="203"/>
      <c r="L1056" s="204"/>
      <c r="M1056" s="201"/>
      <c r="N1056" s="201"/>
      <c r="O1056" s="201"/>
      <c r="P1056" s="201"/>
      <c r="Q1056" s="113"/>
      <c r="R1056" s="113"/>
      <c r="S1056" s="113"/>
      <c r="T1056" s="113"/>
      <c r="U1056" s="201"/>
      <c r="V1056" s="113"/>
      <c r="W1056" s="113"/>
      <c r="X1056" s="113"/>
      <c r="Y1056" s="113"/>
      <c r="Z1056" s="113"/>
      <c r="AA1056" s="113"/>
      <c r="AB1056" s="113"/>
      <c r="AC1056" s="201"/>
      <c r="AD1056" s="113"/>
      <c r="AE1056" s="113"/>
      <c r="AF1056" s="113"/>
      <c r="AG1056" s="113"/>
    </row>
    <row r="1057" spans="2:33" x14ac:dyDescent="0.2">
      <c r="B1057" s="200"/>
      <c r="C1057" s="200"/>
      <c r="D1057" s="200"/>
      <c r="E1057" s="201"/>
      <c r="F1057" s="113"/>
      <c r="G1057" s="113"/>
      <c r="H1057" s="113"/>
      <c r="I1057" s="203"/>
      <c r="J1057" s="203"/>
      <c r="K1057" s="203"/>
      <c r="L1057" s="204"/>
      <c r="M1057" s="201"/>
      <c r="N1057" s="201"/>
      <c r="O1057" s="201"/>
      <c r="P1057" s="201"/>
      <c r="Q1057" s="113"/>
      <c r="R1057" s="113"/>
      <c r="S1057" s="113"/>
      <c r="T1057" s="113"/>
      <c r="U1057" s="201"/>
      <c r="V1057" s="113"/>
      <c r="W1057" s="113"/>
      <c r="X1057" s="113"/>
      <c r="Y1057" s="113"/>
      <c r="Z1057" s="113"/>
      <c r="AA1057" s="113"/>
      <c r="AB1057" s="113"/>
      <c r="AC1057" s="201"/>
      <c r="AD1057" s="113"/>
      <c r="AE1057" s="113"/>
      <c r="AF1057" s="113"/>
      <c r="AG1057" s="113"/>
    </row>
    <row r="1058" spans="2:33" x14ac:dyDescent="0.2">
      <c r="B1058" s="200"/>
      <c r="C1058" s="200"/>
      <c r="D1058" s="200"/>
      <c r="E1058" s="201"/>
      <c r="F1058" s="113"/>
      <c r="G1058" s="113"/>
      <c r="H1058" s="113"/>
      <c r="I1058" s="203"/>
      <c r="J1058" s="203"/>
      <c r="K1058" s="203"/>
      <c r="L1058" s="204"/>
      <c r="M1058" s="201"/>
      <c r="N1058" s="201"/>
      <c r="O1058" s="201"/>
      <c r="P1058" s="201"/>
      <c r="Q1058" s="113"/>
      <c r="R1058" s="113"/>
      <c r="S1058" s="113"/>
      <c r="T1058" s="113"/>
      <c r="U1058" s="201"/>
      <c r="V1058" s="113"/>
      <c r="W1058" s="113"/>
      <c r="X1058" s="113"/>
      <c r="Y1058" s="113"/>
      <c r="Z1058" s="113"/>
      <c r="AA1058" s="113"/>
      <c r="AB1058" s="113"/>
      <c r="AC1058" s="201"/>
      <c r="AD1058" s="113"/>
      <c r="AE1058" s="113"/>
      <c r="AF1058" s="113"/>
      <c r="AG1058" s="113"/>
    </row>
    <row r="1059" spans="2:33" x14ac:dyDescent="0.2">
      <c r="B1059" s="200"/>
      <c r="C1059" s="200"/>
      <c r="D1059" s="200"/>
      <c r="E1059" s="201"/>
      <c r="F1059" s="113"/>
      <c r="G1059" s="113"/>
      <c r="H1059" s="113"/>
      <c r="I1059" s="203"/>
      <c r="J1059" s="203"/>
      <c r="K1059" s="203"/>
      <c r="L1059" s="204"/>
      <c r="M1059" s="201"/>
      <c r="N1059" s="201"/>
      <c r="O1059" s="201"/>
      <c r="P1059" s="201"/>
      <c r="Q1059" s="113"/>
      <c r="R1059" s="113"/>
      <c r="S1059" s="113"/>
      <c r="T1059" s="113"/>
      <c r="U1059" s="201"/>
      <c r="V1059" s="113"/>
      <c r="W1059" s="113"/>
      <c r="X1059" s="113"/>
      <c r="Y1059" s="113"/>
      <c r="Z1059" s="113"/>
      <c r="AA1059" s="113"/>
      <c r="AB1059" s="113"/>
      <c r="AC1059" s="201"/>
      <c r="AD1059" s="113"/>
      <c r="AE1059" s="113"/>
      <c r="AF1059" s="113"/>
      <c r="AG1059" s="113"/>
    </row>
    <row r="1060" spans="2:33" x14ac:dyDescent="0.2">
      <c r="B1060" s="200"/>
      <c r="C1060" s="200"/>
      <c r="D1060" s="200"/>
      <c r="E1060" s="201"/>
      <c r="F1060" s="113"/>
      <c r="G1060" s="113"/>
      <c r="H1060" s="113"/>
      <c r="I1060" s="203"/>
      <c r="J1060" s="203"/>
      <c r="K1060" s="203"/>
      <c r="L1060" s="204"/>
      <c r="M1060" s="201"/>
      <c r="N1060" s="201"/>
      <c r="O1060" s="201"/>
      <c r="P1060" s="201"/>
      <c r="Q1060" s="113"/>
      <c r="R1060" s="113"/>
      <c r="S1060" s="113"/>
      <c r="T1060" s="113"/>
      <c r="U1060" s="201"/>
      <c r="V1060" s="113"/>
      <c r="W1060" s="113"/>
      <c r="X1060" s="113"/>
      <c r="Y1060" s="113"/>
      <c r="Z1060" s="113"/>
      <c r="AA1060" s="113"/>
      <c r="AB1060" s="113"/>
      <c r="AC1060" s="201"/>
      <c r="AD1060" s="113"/>
      <c r="AE1060" s="113"/>
      <c r="AF1060" s="113"/>
      <c r="AG1060" s="113"/>
    </row>
    <row r="1061" spans="2:33" x14ac:dyDescent="0.2">
      <c r="B1061" s="200"/>
      <c r="C1061" s="200"/>
      <c r="D1061" s="200"/>
      <c r="E1061" s="201"/>
      <c r="F1061" s="113"/>
      <c r="G1061" s="113"/>
      <c r="H1061" s="113"/>
      <c r="I1061" s="203"/>
      <c r="J1061" s="203"/>
      <c r="K1061" s="203"/>
      <c r="L1061" s="204"/>
      <c r="M1061" s="201"/>
      <c r="N1061" s="201"/>
      <c r="O1061" s="201"/>
      <c r="P1061" s="201"/>
      <c r="Q1061" s="113"/>
      <c r="R1061" s="113"/>
      <c r="S1061" s="113"/>
      <c r="T1061" s="113"/>
      <c r="U1061" s="201"/>
      <c r="V1061" s="113"/>
      <c r="W1061" s="113"/>
      <c r="X1061" s="113"/>
      <c r="Y1061" s="113"/>
      <c r="Z1061" s="113"/>
      <c r="AA1061" s="113"/>
      <c r="AB1061" s="113"/>
      <c r="AC1061" s="201"/>
      <c r="AD1061" s="113"/>
      <c r="AE1061" s="113"/>
      <c r="AF1061" s="113"/>
      <c r="AG1061" s="113"/>
    </row>
    <row r="1062" spans="2:33" x14ac:dyDescent="0.2">
      <c r="B1062" s="200"/>
      <c r="C1062" s="200"/>
      <c r="D1062" s="200"/>
      <c r="E1062" s="201"/>
      <c r="F1062" s="113"/>
      <c r="G1062" s="113"/>
      <c r="H1062" s="113"/>
      <c r="I1062" s="203"/>
      <c r="J1062" s="203"/>
      <c r="K1062" s="203"/>
      <c r="L1062" s="204"/>
      <c r="M1062" s="201"/>
      <c r="N1062" s="201"/>
      <c r="O1062" s="201"/>
      <c r="P1062" s="201"/>
      <c r="Q1062" s="113"/>
      <c r="R1062" s="113"/>
      <c r="S1062" s="113"/>
      <c r="T1062" s="113"/>
      <c r="U1062" s="201"/>
      <c r="V1062" s="113"/>
      <c r="W1062" s="113"/>
      <c r="X1062" s="113"/>
      <c r="Y1062" s="113"/>
      <c r="Z1062" s="113"/>
      <c r="AA1062" s="113"/>
      <c r="AB1062" s="113"/>
      <c r="AC1062" s="201"/>
      <c r="AD1062" s="113"/>
      <c r="AE1062" s="113"/>
      <c r="AF1062" s="113"/>
      <c r="AG1062" s="113"/>
    </row>
    <row r="1063" spans="2:33" x14ac:dyDescent="0.2">
      <c r="B1063" s="200"/>
      <c r="C1063" s="200"/>
      <c r="D1063" s="200"/>
      <c r="E1063" s="201"/>
      <c r="F1063" s="113"/>
      <c r="G1063" s="113"/>
      <c r="H1063" s="113"/>
      <c r="I1063" s="203"/>
      <c r="J1063" s="203"/>
      <c r="K1063" s="203"/>
      <c r="L1063" s="204"/>
      <c r="M1063" s="201"/>
      <c r="N1063" s="201"/>
      <c r="O1063" s="201"/>
      <c r="P1063" s="201"/>
      <c r="Q1063" s="113"/>
      <c r="R1063" s="113"/>
      <c r="S1063" s="113"/>
      <c r="T1063" s="113"/>
      <c r="U1063" s="201"/>
      <c r="V1063" s="113"/>
      <c r="W1063" s="113"/>
      <c r="X1063" s="113"/>
      <c r="Y1063" s="113"/>
      <c r="Z1063" s="113"/>
      <c r="AA1063" s="113"/>
      <c r="AB1063" s="113"/>
      <c r="AC1063" s="201"/>
      <c r="AD1063" s="113"/>
      <c r="AE1063" s="113"/>
      <c r="AF1063" s="113"/>
      <c r="AG1063" s="113"/>
    </row>
    <row r="1064" spans="2:33" x14ac:dyDescent="0.2">
      <c r="B1064" s="200"/>
      <c r="C1064" s="200"/>
      <c r="D1064" s="200"/>
      <c r="E1064" s="201"/>
      <c r="F1064" s="113"/>
      <c r="G1064" s="113"/>
      <c r="H1064" s="113"/>
      <c r="I1064" s="203"/>
      <c r="J1064" s="203"/>
      <c r="K1064" s="203"/>
      <c r="L1064" s="204"/>
      <c r="M1064" s="201"/>
      <c r="N1064" s="201"/>
      <c r="O1064" s="201"/>
      <c r="P1064" s="201"/>
      <c r="Q1064" s="113"/>
      <c r="R1064" s="113"/>
      <c r="S1064" s="113"/>
      <c r="T1064" s="113"/>
      <c r="U1064" s="201"/>
      <c r="V1064" s="113"/>
      <c r="W1064" s="113"/>
      <c r="X1064" s="113"/>
      <c r="Y1064" s="113"/>
      <c r="Z1064" s="113"/>
      <c r="AA1064" s="113"/>
      <c r="AB1064" s="113"/>
      <c r="AC1064" s="201"/>
      <c r="AD1064" s="113"/>
      <c r="AE1064" s="113"/>
      <c r="AF1064" s="113"/>
      <c r="AG1064" s="113"/>
    </row>
    <row r="1065" spans="2:33" x14ac:dyDescent="0.2">
      <c r="B1065" s="200"/>
      <c r="C1065" s="200"/>
      <c r="D1065" s="200"/>
      <c r="E1065" s="201"/>
      <c r="F1065" s="113"/>
      <c r="G1065" s="113"/>
      <c r="H1065" s="113"/>
      <c r="I1065" s="203"/>
      <c r="J1065" s="203"/>
      <c r="K1065" s="203"/>
      <c r="L1065" s="204"/>
      <c r="M1065" s="201"/>
      <c r="N1065" s="201"/>
      <c r="O1065" s="201"/>
      <c r="P1065" s="201"/>
      <c r="Q1065" s="113"/>
      <c r="R1065" s="113"/>
      <c r="S1065" s="113"/>
      <c r="T1065" s="113"/>
      <c r="U1065" s="201"/>
      <c r="V1065" s="113"/>
      <c r="W1065" s="113"/>
      <c r="X1065" s="113"/>
      <c r="Y1065" s="113"/>
      <c r="Z1065" s="113"/>
      <c r="AA1065" s="113"/>
      <c r="AB1065" s="113"/>
      <c r="AC1065" s="201"/>
      <c r="AD1065" s="113"/>
      <c r="AE1065" s="113"/>
      <c r="AF1065" s="113"/>
      <c r="AG1065" s="113"/>
    </row>
    <row r="1066" spans="2:33" x14ac:dyDescent="0.2">
      <c r="B1066" s="200"/>
      <c r="C1066" s="200"/>
      <c r="D1066" s="200"/>
      <c r="E1066" s="201"/>
      <c r="F1066" s="113"/>
      <c r="G1066" s="113"/>
      <c r="H1066" s="113"/>
      <c r="I1066" s="203"/>
      <c r="J1066" s="203"/>
      <c r="K1066" s="203"/>
      <c r="L1066" s="204"/>
      <c r="M1066" s="201"/>
      <c r="N1066" s="201"/>
      <c r="O1066" s="201"/>
      <c r="P1066" s="201"/>
      <c r="Q1066" s="113"/>
      <c r="R1066" s="113"/>
      <c r="S1066" s="113"/>
      <c r="T1066" s="113"/>
      <c r="U1066" s="201"/>
      <c r="V1066" s="113"/>
      <c r="W1066" s="113"/>
      <c r="X1066" s="113"/>
      <c r="Y1066" s="113"/>
      <c r="Z1066" s="113"/>
      <c r="AA1066" s="113"/>
      <c r="AB1066" s="113"/>
      <c r="AC1066" s="201"/>
      <c r="AD1066" s="113"/>
      <c r="AE1066" s="113"/>
      <c r="AF1066" s="113"/>
      <c r="AG1066" s="113"/>
    </row>
    <row r="1067" spans="2:33" x14ac:dyDescent="0.2">
      <c r="B1067" s="200"/>
      <c r="C1067" s="200"/>
      <c r="D1067" s="200"/>
      <c r="E1067" s="201"/>
      <c r="F1067" s="113"/>
      <c r="G1067" s="113"/>
      <c r="H1067" s="113"/>
      <c r="I1067" s="203"/>
      <c r="J1067" s="203"/>
      <c r="K1067" s="203"/>
      <c r="L1067" s="204"/>
      <c r="M1067" s="201"/>
      <c r="N1067" s="201"/>
      <c r="O1067" s="201"/>
      <c r="P1067" s="201"/>
      <c r="Q1067" s="113"/>
      <c r="R1067" s="113"/>
      <c r="S1067" s="113"/>
      <c r="T1067" s="113"/>
      <c r="U1067" s="201"/>
      <c r="V1067" s="113"/>
      <c r="W1067" s="113"/>
      <c r="X1067" s="113"/>
      <c r="Y1067" s="113"/>
      <c r="Z1067" s="113"/>
      <c r="AA1067" s="113"/>
      <c r="AB1067" s="113"/>
      <c r="AC1067" s="201"/>
      <c r="AD1067" s="113"/>
      <c r="AE1067" s="113"/>
      <c r="AF1067" s="113"/>
      <c r="AG1067" s="113"/>
    </row>
    <row r="1068" spans="2:33" x14ac:dyDescent="0.2">
      <c r="B1068" s="200"/>
      <c r="C1068" s="200"/>
      <c r="D1068" s="200"/>
      <c r="E1068" s="201"/>
      <c r="F1068" s="113"/>
      <c r="G1068" s="113"/>
      <c r="H1068" s="113"/>
      <c r="I1068" s="203"/>
      <c r="J1068" s="203"/>
      <c r="K1068" s="203"/>
      <c r="L1068" s="204"/>
      <c r="M1068" s="201"/>
      <c r="N1068" s="201"/>
      <c r="O1068" s="201"/>
      <c r="P1068" s="201"/>
      <c r="Q1068" s="113"/>
      <c r="R1068" s="113"/>
      <c r="S1068" s="113"/>
      <c r="T1068" s="113"/>
      <c r="U1068" s="201"/>
      <c r="V1068" s="113"/>
      <c r="W1068" s="113"/>
      <c r="X1068" s="113"/>
      <c r="Y1068" s="113"/>
      <c r="Z1068" s="113"/>
      <c r="AA1068" s="113"/>
      <c r="AB1068" s="113"/>
      <c r="AC1068" s="201"/>
      <c r="AD1068" s="113"/>
      <c r="AE1068" s="113"/>
      <c r="AF1068" s="113"/>
      <c r="AG1068" s="113"/>
    </row>
    <row r="1069" spans="2:33" x14ac:dyDescent="0.2">
      <c r="B1069" s="200"/>
      <c r="C1069" s="200"/>
      <c r="D1069" s="200"/>
      <c r="E1069" s="201"/>
      <c r="F1069" s="113"/>
      <c r="G1069" s="113"/>
      <c r="H1069" s="113"/>
      <c r="I1069" s="203"/>
      <c r="J1069" s="203"/>
      <c r="K1069" s="203"/>
      <c r="L1069" s="204"/>
      <c r="M1069" s="201"/>
      <c r="N1069" s="201"/>
      <c r="O1069" s="201"/>
      <c r="P1069" s="201"/>
      <c r="Q1069" s="113"/>
      <c r="R1069" s="113"/>
      <c r="S1069" s="113"/>
      <c r="T1069" s="113"/>
      <c r="U1069" s="201"/>
      <c r="V1069" s="113"/>
      <c r="W1069" s="113"/>
      <c r="X1069" s="113"/>
      <c r="Y1069" s="113"/>
      <c r="Z1069" s="113"/>
      <c r="AA1069" s="113"/>
      <c r="AB1069" s="113"/>
      <c r="AC1069" s="201"/>
      <c r="AD1069" s="113"/>
      <c r="AE1069" s="113"/>
      <c r="AF1069" s="113"/>
      <c r="AG1069" s="113"/>
    </row>
    <row r="1070" spans="2:33" x14ac:dyDescent="0.2">
      <c r="B1070" s="200"/>
      <c r="C1070" s="200"/>
      <c r="D1070" s="200"/>
      <c r="E1070" s="201"/>
      <c r="F1070" s="113"/>
      <c r="G1070" s="113"/>
      <c r="H1070" s="113"/>
      <c r="I1070" s="203"/>
      <c r="J1070" s="203"/>
      <c r="K1070" s="203"/>
      <c r="L1070" s="204"/>
      <c r="M1070" s="201"/>
      <c r="N1070" s="201"/>
      <c r="O1070" s="201"/>
      <c r="P1070" s="201"/>
      <c r="Q1070" s="113"/>
      <c r="R1070" s="113"/>
      <c r="S1070" s="113"/>
      <c r="T1070" s="113"/>
      <c r="U1070" s="201"/>
      <c r="V1070" s="113"/>
      <c r="W1070" s="113"/>
      <c r="X1070" s="113"/>
      <c r="Y1070" s="113"/>
      <c r="Z1070" s="113"/>
      <c r="AA1070" s="113"/>
      <c r="AB1070" s="113"/>
      <c r="AC1070" s="201"/>
      <c r="AD1070" s="113"/>
      <c r="AE1070" s="113"/>
      <c r="AF1070" s="113"/>
      <c r="AG1070" s="113"/>
    </row>
    <row r="1071" spans="2:33" x14ac:dyDescent="0.2">
      <c r="B1071" s="200"/>
      <c r="C1071" s="200"/>
      <c r="D1071" s="200"/>
      <c r="E1071" s="201"/>
      <c r="F1071" s="113"/>
      <c r="G1071" s="113"/>
      <c r="H1071" s="113"/>
      <c r="I1071" s="203"/>
      <c r="J1071" s="203"/>
      <c r="K1071" s="203"/>
      <c r="L1071" s="204"/>
      <c r="M1071" s="201"/>
      <c r="N1071" s="201"/>
      <c r="O1071" s="201"/>
      <c r="P1071" s="201"/>
      <c r="Q1071" s="113"/>
      <c r="R1071" s="113"/>
      <c r="S1071" s="113"/>
      <c r="T1071" s="113"/>
      <c r="U1071" s="201"/>
      <c r="V1071" s="113"/>
      <c r="W1071" s="113"/>
      <c r="X1071" s="113"/>
      <c r="Y1071" s="113"/>
      <c r="Z1071" s="113"/>
      <c r="AA1071" s="113"/>
      <c r="AB1071" s="113"/>
      <c r="AC1071" s="201"/>
      <c r="AD1071" s="113"/>
      <c r="AE1071" s="113"/>
      <c r="AF1071" s="113"/>
      <c r="AG1071" s="113"/>
    </row>
    <row r="1072" spans="2:33" x14ac:dyDescent="0.2">
      <c r="B1072" s="200"/>
      <c r="C1072" s="200"/>
      <c r="D1072" s="200"/>
      <c r="E1072" s="201"/>
      <c r="F1072" s="113"/>
      <c r="G1072" s="113"/>
      <c r="H1072" s="113"/>
      <c r="I1072" s="203"/>
      <c r="J1072" s="203"/>
      <c r="K1072" s="203"/>
      <c r="L1072" s="204"/>
      <c r="M1072" s="201"/>
      <c r="N1072" s="201"/>
      <c r="O1072" s="201"/>
      <c r="P1072" s="201"/>
      <c r="Q1072" s="113"/>
      <c r="R1072" s="113"/>
      <c r="S1072" s="113"/>
      <c r="T1072" s="113"/>
      <c r="U1072" s="201"/>
      <c r="V1072" s="113"/>
      <c r="W1072" s="113"/>
      <c r="X1072" s="113"/>
      <c r="Y1072" s="113"/>
      <c r="Z1072" s="113"/>
      <c r="AA1072" s="113"/>
      <c r="AB1072" s="113"/>
      <c r="AC1072" s="201"/>
      <c r="AD1072" s="113"/>
      <c r="AE1072" s="113"/>
      <c r="AF1072" s="113"/>
      <c r="AG1072" s="113"/>
    </row>
    <row r="1073" spans="2:33" x14ac:dyDescent="0.2">
      <c r="B1073" s="200"/>
      <c r="C1073" s="200"/>
      <c r="D1073" s="200"/>
      <c r="E1073" s="201"/>
      <c r="F1073" s="113"/>
      <c r="G1073" s="113"/>
      <c r="H1073" s="113"/>
      <c r="I1073" s="203"/>
      <c r="J1073" s="203"/>
      <c r="K1073" s="203"/>
      <c r="L1073" s="204"/>
      <c r="M1073" s="201"/>
      <c r="N1073" s="201"/>
      <c r="O1073" s="201"/>
      <c r="P1073" s="201"/>
      <c r="Q1073" s="113"/>
      <c r="R1073" s="113"/>
      <c r="S1073" s="113"/>
      <c r="T1073" s="113"/>
      <c r="U1073" s="201"/>
      <c r="V1073" s="113"/>
      <c r="W1073" s="113"/>
      <c r="X1073" s="113"/>
      <c r="Y1073" s="113"/>
      <c r="Z1073" s="113"/>
      <c r="AA1073" s="113"/>
      <c r="AB1073" s="113"/>
      <c r="AC1073" s="201"/>
      <c r="AD1073" s="113"/>
      <c r="AE1073" s="113"/>
      <c r="AF1073" s="113"/>
      <c r="AG1073" s="113"/>
    </row>
    <row r="1074" spans="2:33" x14ac:dyDescent="0.2">
      <c r="B1074" s="200"/>
      <c r="C1074" s="200"/>
      <c r="D1074" s="200"/>
      <c r="E1074" s="201"/>
      <c r="F1074" s="113"/>
      <c r="G1074" s="113"/>
      <c r="H1074" s="113"/>
      <c r="I1074" s="203"/>
      <c r="J1074" s="203"/>
      <c r="K1074" s="203"/>
      <c r="L1074" s="204"/>
      <c r="M1074" s="201"/>
      <c r="N1074" s="201"/>
      <c r="O1074" s="201"/>
      <c r="P1074" s="201"/>
      <c r="Q1074" s="113"/>
      <c r="R1074" s="113"/>
      <c r="S1074" s="113"/>
      <c r="T1074" s="113"/>
      <c r="U1074" s="201"/>
      <c r="V1074" s="113"/>
      <c r="W1074" s="113"/>
      <c r="X1074" s="113"/>
      <c r="Y1074" s="113"/>
      <c r="Z1074" s="113"/>
      <c r="AA1074" s="113"/>
      <c r="AB1074" s="113"/>
      <c r="AC1074" s="201"/>
      <c r="AD1074" s="113"/>
      <c r="AE1074" s="113"/>
      <c r="AF1074" s="113"/>
      <c r="AG1074" s="113"/>
    </row>
    <row r="1075" spans="2:33" x14ac:dyDescent="0.2">
      <c r="B1075" s="200"/>
      <c r="C1075" s="200"/>
      <c r="D1075" s="200"/>
      <c r="E1075" s="201"/>
      <c r="F1075" s="113"/>
      <c r="G1075" s="113"/>
      <c r="H1075" s="113"/>
      <c r="I1075" s="203"/>
      <c r="J1075" s="203"/>
      <c r="K1075" s="203"/>
      <c r="L1075" s="204"/>
      <c r="M1075" s="201"/>
      <c r="N1075" s="201"/>
      <c r="O1075" s="201"/>
      <c r="P1075" s="201"/>
      <c r="Q1075" s="113"/>
      <c r="R1075" s="113"/>
      <c r="S1075" s="113"/>
      <c r="T1075" s="113"/>
      <c r="U1075" s="201"/>
      <c r="V1075" s="113"/>
      <c r="W1075" s="113"/>
      <c r="X1075" s="113"/>
      <c r="Y1075" s="113"/>
      <c r="Z1075" s="113"/>
      <c r="AA1075" s="113"/>
      <c r="AB1075" s="113"/>
      <c r="AC1075" s="201"/>
      <c r="AD1075" s="113"/>
      <c r="AE1075" s="113"/>
      <c r="AF1075" s="113"/>
      <c r="AG1075" s="113"/>
    </row>
    <row r="1076" spans="2:33" x14ac:dyDescent="0.2">
      <c r="B1076" s="200"/>
      <c r="C1076" s="200"/>
      <c r="D1076" s="200"/>
      <c r="E1076" s="201"/>
      <c r="F1076" s="113"/>
      <c r="G1076" s="113"/>
      <c r="H1076" s="113"/>
      <c r="I1076" s="203"/>
      <c r="J1076" s="203"/>
      <c r="K1076" s="203"/>
      <c r="L1076" s="204"/>
      <c r="M1076" s="201"/>
      <c r="N1076" s="201"/>
      <c r="O1076" s="201"/>
      <c r="P1076" s="201"/>
      <c r="Q1076" s="113"/>
      <c r="R1076" s="113"/>
      <c r="S1076" s="113"/>
      <c r="T1076" s="113"/>
      <c r="U1076" s="201"/>
      <c r="V1076" s="113"/>
      <c r="W1076" s="113"/>
      <c r="X1076" s="113"/>
      <c r="Y1076" s="113"/>
      <c r="Z1076" s="113"/>
      <c r="AA1076" s="113"/>
      <c r="AB1076" s="113"/>
      <c r="AC1076" s="201"/>
      <c r="AD1076" s="113"/>
      <c r="AE1076" s="113"/>
      <c r="AF1076" s="113"/>
      <c r="AG1076" s="113"/>
    </row>
    <row r="1077" spans="2:33" x14ac:dyDescent="0.2">
      <c r="B1077" s="200"/>
      <c r="C1077" s="200"/>
      <c r="D1077" s="200"/>
      <c r="E1077" s="201"/>
      <c r="F1077" s="113"/>
      <c r="G1077" s="113"/>
      <c r="H1077" s="113"/>
      <c r="I1077" s="203"/>
      <c r="J1077" s="203"/>
      <c r="K1077" s="203"/>
      <c r="L1077" s="204"/>
      <c r="M1077" s="201"/>
      <c r="N1077" s="201"/>
      <c r="O1077" s="201"/>
      <c r="P1077" s="201"/>
      <c r="Q1077" s="113"/>
      <c r="R1077" s="113"/>
      <c r="S1077" s="113"/>
      <c r="T1077" s="113"/>
      <c r="U1077" s="201"/>
      <c r="V1077" s="113"/>
      <c r="W1077" s="113"/>
      <c r="X1077" s="113"/>
      <c r="Y1077" s="113"/>
      <c r="Z1077" s="113"/>
      <c r="AA1077" s="113"/>
      <c r="AB1077" s="113"/>
      <c r="AC1077" s="201"/>
      <c r="AD1077" s="113"/>
      <c r="AE1077" s="113"/>
      <c r="AF1077" s="113"/>
      <c r="AG1077" s="113"/>
    </row>
    <row r="1078" spans="2:33" x14ac:dyDescent="0.2">
      <c r="B1078" s="200"/>
      <c r="C1078" s="200"/>
      <c r="D1078" s="200"/>
      <c r="E1078" s="201"/>
      <c r="F1078" s="113"/>
      <c r="G1078" s="113"/>
      <c r="H1078" s="113"/>
      <c r="I1078" s="203"/>
      <c r="J1078" s="203"/>
      <c r="K1078" s="203"/>
      <c r="L1078" s="204"/>
      <c r="M1078" s="201"/>
      <c r="N1078" s="201"/>
      <c r="O1078" s="201"/>
      <c r="P1078" s="201"/>
      <c r="Q1078" s="113"/>
      <c r="R1078" s="113"/>
      <c r="S1078" s="113"/>
      <c r="T1078" s="113"/>
      <c r="U1078" s="201"/>
      <c r="V1078" s="113"/>
      <c r="W1078" s="113"/>
      <c r="X1078" s="113"/>
      <c r="Y1078" s="113"/>
      <c r="Z1078" s="113"/>
      <c r="AA1078" s="113"/>
      <c r="AB1078" s="113"/>
      <c r="AC1078" s="201"/>
      <c r="AD1078" s="113"/>
      <c r="AE1078" s="113"/>
      <c r="AF1078" s="113"/>
      <c r="AG1078" s="113"/>
    </row>
    <row r="1079" spans="2:33" x14ac:dyDescent="0.2">
      <c r="B1079" s="200"/>
      <c r="C1079" s="200"/>
      <c r="D1079" s="200"/>
      <c r="E1079" s="201"/>
      <c r="F1079" s="113"/>
      <c r="G1079" s="113"/>
      <c r="H1079" s="113"/>
      <c r="I1079" s="203"/>
      <c r="J1079" s="203"/>
      <c r="K1079" s="203"/>
      <c r="L1079" s="204"/>
      <c r="M1079" s="201"/>
      <c r="N1079" s="201"/>
      <c r="O1079" s="201"/>
      <c r="P1079" s="201"/>
      <c r="Q1079" s="113"/>
      <c r="R1079" s="113"/>
      <c r="S1079" s="113"/>
      <c r="T1079" s="113"/>
      <c r="U1079" s="201"/>
      <c r="V1079" s="113"/>
      <c r="W1079" s="113"/>
      <c r="X1079" s="113"/>
      <c r="Y1079" s="113"/>
      <c r="Z1079" s="113"/>
      <c r="AA1079" s="113"/>
      <c r="AB1079" s="113"/>
      <c r="AC1079" s="201"/>
      <c r="AD1079" s="113"/>
      <c r="AE1079" s="113"/>
      <c r="AF1079" s="113"/>
      <c r="AG1079" s="113"/>
    </row>
    <row r="1080" spans="2:33" x14ac:dyDescent="0.2">
      <c r="B1080" s="200"/>
      <c r="C1080" s="200"/>
      <c r="D1080" s="200"/>
      <c r="E1080" s="201"/>
      <c r="F1080" s="113"/>
      <c r="G1080" s="113"/>
      <c r="H1080" s="113"/>
      <c r="I1080" s="203"/>
      <c r="J1080" s="203"/>
      <c r="K1080" s="203"/>
      <c r="L1080" s="204"/>
      <c r="M1080" s="201"/>
      <c r="N1080" s="201"/>
      <c r="O1080" s="201"/>
      <c r="P1080" s="201"/>
      <c r="Q1080" s="113"/>
      <c r="R1080" s="113"/>
      <c r="S1080" s="113"/>
      <c r="T1080" s="113"/>
      <c r="U1080" s="201"/>
      <c r="V1080" s="113"/>
      <c r="W1080" s="113"/>
      <c r="X1080" s="113"/>
      <c r="Y1080" s="113"/>
      <c r="Z1080" s="113"/>
      <c r="AA1080" s="113"/>
      <c r="AB1080" s="113"/>
      <c r="AC1080" s="201"/>
      <c r="AD1080" s="113"/>
      <c r="AE1080" s="113"/>
      <c r="AF1080" s="113"/>
      <c r="AG1080" s="113"/>
    </row>
    <row r="1081" spans="2:33" x14ac:dyDescent="0.2">
      <c r="B1081" s="200"/>
      <c r="C1081" s="200"/>
      <c r="D1081" s="200"/>
      <c r="E1081" s="201"/>
      <c r="F1081" s="113"/>
      <c r="G1081" s="113"/>
      <c r="H1081" s="113"/>
      <c r="I1081" s="203"/>
      <c r="J1081" s="203"/>
      <c r="K1081" s="203"/>
      <c r="L1081" s="204"/>
      <c r="M1081" s="201"/>
      <c r="N1081" s="201"/>
      <c r="O1081" s="201"/>
      <c r="P1081" s="201"/>
      <c r="Q1081" s="113"/>
      <c r="R1081" s="113"/>
      <c r="S1081" s="113"/>
      <c r="T1081" s="113"/>
      <c r="U1081" s="201"/>
      <c r="V1081" s="113"/>
      <c r="W1081" s="113"/>
      <c r="X1081" s="113"/>
      <c r="Y1081" s="113"/>
      <c r="Z1081" s="113"/>
      <c r="AA1081" s="113"/>
      <c r="AB1081" s="113"/>
      <c r="AC1081" s="201"/>
      <c r="AD1081" s="113"/>
      <c r="AE1081" s="113"/>
      <c r="AF1081" s="113"/>
      <c r="AG1081" s="113"/>
    </row>
    <row r="1082" spans="2:33" x14ac:dyDescent="0.2">
      <c r="B1082" s="200"/>
      <c r="C1082" s="200"/>
      <c r="D1082" s="200"/>
      <c r="E1082" s="201"/>
      <c r="F1082" s="113"/>
      <c r="G1082" s="113"/>
      <c r="H1082" s="113"/>
      <c r="I1082" s="203"/>
      <c r="J1082" s="203"/>
      <c r="K1082" s="203"/>
      <c r="L1082" s="204"/>
      <c r="M1082" s="201"/>
      <c r="N1082" s="201"/>
      <c r="O1082" s="201"/>
      <c r="P1082" s="201"/>
      <c r="Q1082" s="113"/>
      <c r="R1082" s="113"/>
      <c r="S1082" s="113"/>
      <c r="T1082" s="113"/>
      <c r="U1082" s="201"/>
      <c r="V1082" s="113"/>
      <c r="W1082" s="113"/>
      <c r="X1082" s="113"/>
      <c r="Y1082" s="113"/>
      <c r="Z1082" s="113"/>
      <c r="AA1082" s="113"/>
      <c r="AB1082" s="113"/>
      <c r="AC1082" s="201"/>
      <c r="AD1082" s="113"/>
      <c r="AE1082" s="113"/>
      <c r="AF1082" s="113"/>
      <c r="AG1082" s="113"/>
    </row>
    <row r="1083" spans="2:33" x14ac:dyDescent="0.2">
      <c r="B1083" s="200"/>
      <c r="C1083" s="200"/>
      <c r="D1083" s="200"/>
      <c r="E1083" s="201"/>
      <c r="F1083" s="113"/>
      <c r="G1083" s="113"/>
      <c r="H1083" s="113"/>
      <c r="I1083" s="203"/>
      <c r="J1083" s="203"/>
      <c r="K1083" s="203"/>
      <c r="L1083" s="204"/>
      <c r="M1083" s="201"/>
      <c r="N1083" s="201"/>
      <c r="O1083" s="201"/>
      <c r="P1083" s="201"/>
      <c r="Q1083" s="113"/>
      <c r="R1083" s="113"/>
      <c r="S1083" s="113"/>
      <c r="T1083" s="113"/>
      <c r="U1083" s="201"/>
      <c r="V1083" s="113"/>
      <c r="W1083" s="113"/>
      <c r="X1083" s="113"/>
      <c r="Y1083" s="113"/>
      <c r="Z1083" s="113"/>
      <c r="AA1083" s="113"/>
      <c r="AB1083" s="113"/>
      <c r="AC1083" s="201"/>
      <c r="AD1083" s="113"/>
      <c r="AE1083" s="113"/>
      <c r="AF1083" s="113"/>
      <c r="AG1083" s="113"/>
    </row>
    <row r="1084" spans="2:33" x14ac:dyDescent="0.2">
      <c r="B1084" s="200"/>
      <c r="C1084" s="200"/>
      <c r="D1084" s="200"/>
      <c r="E1084" s="201"/>
      <c r="F1084" s="113"/>
      <c r="G1084" s="113"/>
      <c r="H1084" s="113"/>
      <c r="I1084" s="203"/>
      <c r="J1084" s="203"/>
      <c r="K1084" s="203"/>
      <c r="L1084" s="204"/>
      <c r="M1084" s="201"/>
      <c r="N1084" s="201"/>
      <c r="O1084" s="201"/>
      <c r="P1084" s="201"/>
      <c r="Q1084" s="113"/>
      <c r="R1084" s="113"/>
      <c r="S1084" s="113"/>
      <c r="T1084" s="113"/>
      <c r="U1084" s="201"/>
      <c r="V1084" s="113"/>
      <c r="W1084" s="113"/>
      <c r="X1084" s="113"/>
      <c r="Y1084" s="113"/>
      <c r="Z1084" s="113"/>
      <c r="AA1084" s="113"/>
      <c r="AB1084" s="113"/>
      <c r="AC1084" s="201"/>
      <c r="AD1084" s="113"/>
      <c r="AE1084" s="113"/>
      <c r="AF1084" s="113"/>
      <c r="AG1084" s="113"/>
    </row>
    <row r="1085" spans="2:33" x14ac:dyDescent="0.2">
      <c r="B1085" s="200"/>
      <c r="C1085" s="200"/>
      <c r="D1085" s="200"/>
      <c r="E1085" s="201"/>
      <c r="F1085" s="113"/>
      <c r="G1085" s="113"/>
      <c r="H1085" s="113"/>
      <c r="I1085" s="203"/>
      <c r="J1085" s="203"/>
      <c r="K1085" s="203"/>
      <c r="L1085" s="204"/>
      <c r="M1085" s="201"/>
      <c r="N1085" s="201"/>
      <c r="O1085" s="201"/>
      <c r="P1085" s="201"/>
      <c r="Q1085" s="113"/>
      <c r="R1085" s="113"/>
      <c r="S1085" s="113"/>
      <c r="T1085" s="113"/>
      <c r="U1085" s="201"/>
      <c r="V1085" s="113"/>
      <c r="W1085" s="113"/>
      <c r="X1085" s="113"/>
      <c r="Y1085" s="113"/>
      <c r="Z1085" s="113"/>
      <c r="AA1085" s="113"/>
      <c r="AB1085" s="113"/>
      <c r="AC1085" s="201"/>
      <c r="AD1085" s="113"/>
      <c r="AE1085" s="113"/>
      <c r="AF1085" s="113"/>
      <c r="AG1085" s="113"/>
    </row>
    <row r="1086" spans="2:33" x14ac:dyDescent="0.2">
      <c r="B1086" s="200"/>
      <c r="C1086" s="200"/>
      <c r="D1086" s="200"/>
      <c r="E1086" s="201"/>
      <c r="F1086" s="113"/>
      <c r="G1086" s="113"/>
      <c r="H1086" s="113"/>
      <c r="I1086" s="203"/>
      <c r="J1086" s="203"/>
      <c r="K1086" s="203"/>
      <c r="L1086" s="204"/>
      <c r="M1086" s="201"/>
      <c r="N1086" s="201"/>
      <c r="O1086" s="201"/>
      <c r="P1086" s="201"/>
      <c r="Q1086" s="113"/>
      <c r="R1086" s="113"/>
      <c r="S1086" s="113"/>
      <c r="T1086" s="113"/>
      <c r="U1086" s="201"/>
      <c r="V1086" s="113"/>
      <c r="W1086" s="113"/>
      <c r="X1086" s="113"/>
      <c r="Y1086" s="113"/>
      <c r="Z1086" s="113"/>
      <c r="AA1086" s="113"/>
      <c r="AB1086" s="113"/>
      <c r="AC1086" s="201"/>
      <c r="AD1086" s="113"/>
      <c r="AE1086" s="113"/>
      <c r="AF1086" s="113"/>
      <c r="AG1086" s="113"/>
    </row>
    <row r="1087" spans="2:33" x14ac:dyDescent="0.2">
      <c r="B1087" s="200"/>
      <c r="C1087" s="200"/>
      <c r="D1087" s="200"/>
      <c r="E1087" s="201"/>
      <c r="F1087" s="113"/>
      <c r="G1087" s="113"/>
      <c r="H1087" s="113"/>
      <c r="I1087" s="203"/>
      <c r="J1087" s="203"/>
      <c r="K1087" s="203"/>
      <c r="L1087" s="204"/>
      <c r="M1087" s="201"/>
      <c r="N1087" s="201"/>
      <c r="O1087" s="201"/>
      <c r="P1087" s="201"/>
      <c r="Q1087" s="113"/>
      <c r="R1087" s="113"/>
      <c r="S1087" s="113"/>
      <c r="T1087" s="113"/>
      <c r="U1087" s="201"/>
      <c r="V1087" s="113"/>
      <c r="W1087" s="113"/>
      <c r="X1087" s="113"/>
      <c r="Y1087" s="113"/>
      <c r="Z1087" s="113"/>
      <c r="AA1087" s="113"/>
      <c r="AB1087" s="113"/>
      <c r="AC1087" s="201"/>
      <c r="AD1087" s="113"/>
      <c r="AE1087" s="113"/>
      <c r="AF1087" s="113"/>
      <c r="AG1087" s="113"/>
    </row>
    <row r="1088" spans="2:33" x14ac:dyDescent="0.2">
      <c r="B1088" s="200"/>
      <c r="C1088" s="200"/>
      <c r="D1088" s="200"/>
      <c r="E1088" s="201"/>
      <c r="F1088" s="113"/>
      <c r="G1088" s="113"/>
      <c r="H1088" s="113"/>
      <c r="I1088" s="203"/>
      <c r="J1088" s="203"/>
      <c r="K1088" s="203"/>
      <c r="L1088" s="204"/>
      <c r="M1088" s="201"/>
      <c r="N1088" s="201"/>
      <c r="O1088" s="201"/>
      <c r="P1088" s="201"/>
      <c r="Q1088" s="113"/>
      <c r="R1088" s="113"/>
      <c r="S1088" s="113"/>
      <c r="T1088" s="113"/>
      <c r="U1088" s="201"/>
      <c r="V1088" s="113"/>
      <c r="W1088" s="113"/>
      <c r="X1088" s="113"/>
      <c r="Y1088" s="113"/>
      <c r="Z1088" s="113"/>
      <c r="AA1088" s="113"/>
      <c r="AB1088" s="113"/>
      <c r="AC1088" s="201"/>
      <c r="AD1088" s="113"/>
      <c r="AE1088" s="113"/>
      <c r="AF1088" s="113"/>
      <c r="AG1088" s="113"/>
    </row>
    <row r="1089" spans="2:33" x14ac:dyDescent="0.2">
      <c r="B1089" s="200"/>
      <c r="C1089" s="200"/>
      <c r="D1089" s="200"/>
      <c r="E1089" s="201"/>
      <c r="F1089" s="113"/>
      <c r="G1089" s="113"/>
      <c r="H1089" s="113"/>
      <c r="I1089" s="203"/>
      <c r="J1089" s="203"/>
      <c r="K1089" s="203"/>
      <c r="L1089" s="204"/>
      <c r="M1089" s="201"/>
      <c r="N1089" s="201"/>
      <c r="O1089" s="201"/>
      <c r="P1089" s="201"/>
      <c r="Q1089" s="113"/>
      <c r="R1089" s="113"/>
      <c r="S1089" s="113"/>
      <c r="T1089" s="113"/>
      <c r="U1089" s="201"/>
      <c r="V1089" s="113"/>
      <c r="W1089" s="113"/>
      <c r="X1089" s="113"/>
      <c r="Y1089" s="113"/>
      <c r="Z1089" s="113"/>
      <c r="AA1089" s="113"/>
      <c r="AB1089" s="113"/>
      <c r="AC1089" s="201"/>
      <c r="AD1089" s="113"/>
      <c r="AE1089" s="113"/>
      <c r="AF1089" s="113"/>
      <c r="AG1089" s="113"/>
    </row>
    <row r="1090" spans="2:33" x14ac:dyDescent="0.2">
      <c r="B1090" s="200"/>
      <c r="C1090" s="200"/>
      <c r="D1090" s="200"/>
      <c r="E1090" s="201"/>
      <c r="F1090" s="113"/>
      <c r="G1090" s="113"/>
      <c r="H1090" s="113"/>
      <c r="I1090" s="203"/>
      <c r="J1090" s="203"/>
      <c r="K1090" s="203"/>
      <c r="L1090" s="204"/>
      <c r="M1090" s="201"/>
      <c r="N1090" s="201"/>
      <c r="O1090" s="201"/>
      <c r="P1090" s="201"/>
      <c r="Q1090" s="113"/>
      <c r="R1090" s="113"/>
      <c r="S1090" s="113"/>
      <c r="T1090" s="113"/>
      <c r="U1090" s="201"/>
      <c r="V1090" s="113"/>
      <c r="W1090" s="113"/>
      <c r="X1090" s="113"/>
      <c r="Y1090" s="113"/>
      <c r="Z1090" s="113"/>
      <c r="AA1090" s="113"/>
      <c r="AB1090" s="113"/>
      <c r="AC1090" s="201"/>
      <c r="AD1090" s="113"/>
      <c r="AE1090" s="113"/>
      <c r="AF1090" s="113"/>
      <c r="AG1090" s="113"/>
    </row>
    <row r="1091" spans="2:33" x14ac:dyDescent="0.2">
      <c r="B1091" s="200"/>
      <c r="C1091" s="200"/>
      <c r="D1091" s="200"/>
      <c r="E1091" s="201"/>
      <c r="F1091" s="113"/>
      <c r="G1091" s="113"/>
      <c r="H1091" s="113"/>
      <c r="I1091" s="203"/>
      <c r="J1091" s="203"/>
      <c r="K1091" s="203"/>
      <c r="L1091" s="204"/>
      <c r="M1091" s="201"/>
      <c r="N1091" s="201"/>
      <c r="O1091" s="201"/>
      <c r="P1091" s="201"/>
      <c r="Q1091" s="113"/>
      <c r="R1091" s="113"/>
      <c r="S1091" s="113"/>
      <c r="T1091" s="113"/>
      <c r="U1091" s="201"/>
      <c r="V1091" s="113"/>
      <c r="W1091" s="113"/>
      <c r="X1091" s="113"/>
      <c r="Y1091" s="113"/>
      <c r="Z1091" s="113"/>
      <c r="AA1091" s="113"/>
      <c r="AB1091" s="113"/>
      <c r="AC1091" s="201"/>
      <c r="AD1091" s="113"/>
      <c r="AE1091" s="113"/>
      <c r="AF1091" s="113"/>
      <c r="AG1091" s="113"/>
    </row>
    <row r="1092" spans="2:33" x14ac:dyDescent="0.2">
      <c r="B1092" s="200"/>
      <c r="C1092" s="200"/>
      <c r="D1092" s="200"/>
      <c r="E1092" s="201"/>
      <c r="F1092" s="113"/>
      <c r="G1092" s="113"/>
      <c r="H1092" s="113"/>
      <c r="I1092" s="203"/>
      <c r="J1092" s="203"/>
      <c r="K1092" s="203"/>
      <c r="L1092" s="204"/>
      <c r="M1092" s="201"/>
      <c r="N1092" s="201"/>
      <c r="O1092" s="201"/>
      <c r="P1092" s="201"/>
      <c r="Q1092" s="113"/>
      <c r="R1092" s="113"/>
      <c r="S1092" s="113"/>
      <c r="T1092" s="113"/>
      <c r="U1092" s="201"/>
      <c r="V1092" s="113"/>
      <c r="W1092" s="113"/>
      <c r="X1092" s="113"/>
      <c r="Y1092" s="113"/>
      <c r="Z1092" s="113"/>
      <c r="AA1092" s="113"/>
      <c r="AB1092" s="113"/>
      <c r="AC1092" s="201"/>
      <c r="AD1092" s="113"/>
      <c r="AE1092" s="113"/>
      <c r="AF1092" s="113"/>
      <c r="AG1092" s="113"/>
    </row>
    <row r="1093" spans="2:33" x14ac:dyDescent="0.2">
      <c r="B1093" s="200"/>
      <c r="C1093" s="200"/>
      <c r="D1093" s="200"/>
      <c r="E1093" s="201"/>
      <c r="F1093" s="113"/>
      <c r="G1093" s="113"/>
      <c r="H1093" s="113"/>
      <c r="I1093" s="203"/>
      <c r="J1093" s="203"/>
      <c r="K1093" s="203"/>
      <c r="L1093" s="204"/>
      <c r="M1093" s="201"/>
      <c r="N1093" s="201"/>
      <c r="O1093" s="201"/>
      <c r="P1093" s="201"/>
      <c r="Q1093" s="113"/>
      <c r="R1093" s="113"/>
      <c r="S1093" s="113"/>
      <c r="T1093" s="113"/>
      <c r="U1093" s="201"/>
      <c r="V1093" s="113"/>
      <c r="W1093" s="113"/>
      <c r="X1093" s="113"/>
      <c r="Y1093" s="113"/>
      <c r="Z1093" s="113"/>
      <c r="AA1093" s="113"/>
      <c r="AB1093" s="113"/>
      <c r="AC1093" s="201"/>
      <c r="AD1093" s="113"/>
      <c r="AE1093" s="113"/>
      <c r="AF1093" s="113"/>
      <c r="AG1093" s="113"/>
    </row>
    <row r="1094" spans="2:33" x14ac:dyDescent="0.2">
      <c r="B1094" s="200"/>
      <c r="C1094" s="200"/>
      <c r="D1094" s="200"/>
      <c r="E1094" s="201"/>
      <c r="F1094" s="113"/>
      <c r="G1094" s="113"/>
      <c r="H1094" s="113"/>
      <c r="I1094" s="203"/>
      <c r="J1094" s="203"/>
      <c r="K1094" s="203"/>
      <c r="L1094" s="204"/>
      <c r="M1094" s="201"/>
      <c r="N1094" s="201"/>
      <c r="O1094" s="201"/>
      <c r="P1094" s="201"/>
      <c r="Q1094" s="113"/>
      <c r="R1094" s="113"/>
      <c r="S1094" s="113"/>
      <c r="T1094" s="113"/>
      <c r="U1094" s="201"/>
      <c r="V1094" s="113"/>
      <c r="W1094" s="113"/>
      <c r="X1094" s="113"/>
      <c r="Y1094" s="113"/>
      <c r="Z1094" s="113"/>
      <c r="AA1094" s="113"/>
      <c r="AB1094" s="113"/>
      <c r="AC1094" s="201"/>
      <c r="AD1094" s="113"/>
      <c r="AE1094" s="113"/>
      <c r="AF1094" s="113"/>
      <c r="AG1094" s="113"/>
    </row>
    <row r="1095" spans="2:33" x14ac:dyDescent="0.2">
      <c r="B1095" s="200"/>
      <c r="C1095" s="200"/>
      <c r="D1095" s="200"/>
      <c r="E1095" s="201"/>
      <c r="F1095" s="113"/>
      <c r="G1095" s="113"/>
      <c r="H1095" s="113"/>
      <c r="I1095" s="203"/>
      <c r="J1095" s="203"/>
      <c r="K1095" s="203"/>
      <c r="L1095" s="204"/>
      <c r="M1095" s="201"/>
      <c r="N1095" s="201"/>
      <c r="O1095" s="201"/>
      <c r="P1095" s="201"/>
      <c r="Q1095" s="113"/>
      <c r="R1095" s="113"/>
      <c r="S1095" s="113"/>
      <c r="T1095" s="113"/>
      <c r="U1095" s="201"/>
      <c r="V1095" s="113"/>
      <c r="W1095" s="113"/>
      <c r="X1095" s="113"/>
      <c r="Y1095" s="113"/>
      <c r="Z1095" s="113"/>
      <c r="AA1095" s="113"/>
      <c r="AB1095" s="113"/>
      <c r="AC1095" s="201"/>
      <c r="AD1095" s="113"/>
      <c r="AE1095" s="113"/>
      <c r="AF1095" s="113"/>
      <c r="AG1095" s="113"/>
    </row>
    <row r="1096" spans="2:33" x14ac:dyDescent="0.2">
      <c r="B1096" s="200"/>
      <c r="C1096" s="200"/>
      <c r="D1096" s="200"/>
      <c r="E1096" s="201"/>
      <c r="F1096" s="113"/>
      <c r="G1096" s="113"/>
      <c r="H1096" s="113"/>
      <c r="I1096" s="203"/>
      <c r="J1096" s="203"/>
      <c r="K1096" s="203"/>
      <c r="L1096" s="204"/>
      <c r="M1096" s="201"/>
      <c r="N1096" s="201"/>
      <c r="O1096" s="201"/>
      <c r="P1096" s="201"/>
      <c r="Q1096" s="113"/>
      <c r="R1096" s="113"/>
      <c r="S1096" s="113"/>
      <c r="T1096" s="113"/>
      <c r="U1096" s="201"/>
      <c r="V1096" s="113"/>
      <c r="W1096" s="113"/>
      <c r="X1096" s="113"/>
      <c r="Y1096" s="113"/>
      <c r="Z1096" s="113"/>
      <c r="AA1096" s="113"/>
      <c r="AB1096" s="113"/>
      <c r="AC1096" s="201"/>
      <c r="AD1096" s="113"/>
      <c r="AE1096" s="113"/>
      <c r="AF1096" s="113"/>
      <c r="AG1096" s="113"/>
    </row>
    <row r="1097" spans="2:33" x14ac:dyDescent="0.2">
      <c r="B1097" s="200"/>
      <c r="C1097" s="200"/>
      <c r="D1097" s="200"/>
      <c r="E1097" s="201"/>
      <c r="F1097" s="113"/>
      <c r="G1097" s="113"/>
      <c r="H1097" s="113"/>
      <c r="I1097" s="203"/>
      <c r="J1097" s="203"/>
      <c r="K1097" s="203"/>
      <c r="L1097" s="204"/>
      <c r="M1097" s="201"/>
      <c r="N1097" s="201"/>
      <c r="O1097" s="201"/>
      <c r="P1097" s="201"/>
      <c r="Q1097" s="113"/>
      <c r="R1097" s="113"/>
      <c r="S1097" s="113"/>
      <c r="T1097" s="113"/>
      <c r="U1097" s="201"/>
      <c r="V1097" s="113"/>
      <c r="W1097" s="113"/>
      <c r="X1097" s="113"/>
      <c r="Y1097" s="113"/>
      <c r="Z1097" s="113"/>
      <c r="AA1097" s="113"/>
      <c r="AB1097" s="113"/>
      <c r="AC1097" s="201"/>
      <c r="AD1097" s="113"/>
      <c r="AE1097" s="113"/>
      <c r="AF1097" s="113"/>
      <c r="AG1097" s="113"/>
    </row>
    <row r="1098" spans="2:33" x14ac:dyDescent="0.2">
      <c r="B1098" s="200"/>
      <c r="C1098" s="200"/>
      <c r="D1098" s="200"/>
      <c r="E1098" s="201"/>
      <c r="F1098" s="113"/>
      <c r="G1098" s="113"/>
      <c r="H1098" s="113"/>
      <c r="I1098" s="203"/>
      <c r="J1098" s="203"/>
      <c r="K1098" s="203"/>
      <c r="L1098" s="204"/>
      <c r="M1098" s="201"/>
      <c r="N1098" s="201"/>
      <c r="O1098" s="201"/>
      <c r="P1098" s="201"/>
      <c r="Q1098" s="113"/>
      <c r="R1098" s="113"/>
      <c r="S1098" s="113"/>
      <c r="T1098" s="113"/>
      <c r="U1098" s="201"/>
      <c r="V1098" s="113"/>
      <c r="W1098" s="113"/>
      <c r="X1098" s="113"/>
      <c r="Y1098" s="113"/>
      <c r="Z1098" s="113"/>
      <c r="AA1098" s="113"/>
      <c r="AB1098" s="113"/>
      <c r="AC1098" s="201"/>
      <c r="AD1098" s="113"/>
      <c r="AE1098" s="113"/>
      <c r="AF1098" s="113"/>
      <c r="AG1098" s="113"/>
    </row>
    <row r="1099" spans="2:33" x14ac:dyDescent="0.2">
      <c r="B1099" s="200"/>
      <c r="C1099" s="200"/>
      <c r="D1099" s="200"/>
      <c r="E1099" s="201"/>
      <c r="F1099" s="113"/>
      <c r="G1099" s="113"/>
      <c r="H1099" s="113"/>
      <c r="I1099" s="203"/>
      <c r="J1099" s="203"/>
      <c r="K1099" s="203"/>
      <c r="L1099" s="204"/>
      <c r="M1099" s="201"/>
      <c r="N1099" s="201"/>
      <c r="O1099" s="201"/>
      <c r="P1099" s="201"/>
      <c r="Q1099" s="113"/>
      <c r="R1099" s="113"/>
      <c r="S1099" s="113"/>
      <c r="T1099" s="113"/>
      <c r="U1099" s="201"/>
      <c r="V1099" s="113"/>
      <c r="W1099" s="113"/>
      <c r="X1099" s="113"/>
      <c r="Y1099" s="113"/>
      <c r="Z1099" s="113"/>
      <c r="AA1099" s="113"/>
      <c r="AB1099" s="113"/>
      <c r="AC1099" s="201"/>
      <c r="AD1099" s="113"/>
      <c r="AE1099" s="113"/>
      <c r="AF1099" s="113"/>
      <c r="AG1099" s="113"/>
    </row>
    <row r="1100" spans="2:33" x14ac:dyDescent="0.2">
      <c r="B1100" s="200"/>
      <c r="C1100" s="200"/>
      <c r="D1100" s="200"/>
      <c r="E1100" s="201"/>
      <c r="F1100" s="113"/>
      <c r="G1100" s="113"/>
      <c r="H1100" s="113"/>
      <c r="I1100" s="203"/>
      <c r="J1100" s="203"/>
      <c r="K1100" s="203"/>
      <c r="L1100" s="204"/>
      <c r="M1100" s="201"/>
      <c r="N1100" s="201"/>
      <c r="O1100" s="201"/>
      <c r="P1100" s="201"/>
      <c r="Q1100" s="113"/>
      <c r="R1100" s="113"/>
      <c r="S1100" s="113"/>
      <c r="T1100" s="113"/>
      <c r="U1100" s="201"/>
      <c r="V1100" s="113"/>
      <c r="W1100" s="113"/>
      <c r="X1100" s="113"/>
      <c r="Y1100" s="113"/>
      <c r="Z1100" s="113"/>
      <c r="AA1100" s="113"/>
      <c r="AB1100" s="113"/>
      <c r="AC1100" s="201"/>
      <c r="AD1100" s="113"/>
      <c r="AE1100" s="113"/>
      <c r="AF1100" s="113"/>
      <c r="AG1100" s="113"/>
    </row>
    <row r="1101" spans="2:33" x14ac:dyDescent="0.2">
      <c r="B1101" s="200"/>
      <c r="C1101" s="200"/>
      <c r="D1101" s="200"/>
      <c r="E1101" s="201"/>
      <c r="F1101" s="113"/>
      <c r="G1101" s="113"/>
      <c r="H1101" s="113"/>
      <c r="I1101" s="203"/>
      <c r="J1101" s="203"/>
      <c r="K1101" s="203"/>
      <c r="L1101" s="204"/>
      <c r="M1101" s="201"/>
      <c r="N1101" s="201"/>
      <c r="O1101" s="201"/>
      <c r="P1101" s="201"/>
      <c r="Q1101" s="113"/>
      <c r="R1101" s="113"/>
      <c r="S1101" s="113"/>
      <c r="T1101" s="113"/>
      <c r="U1101" s="201"/>
      <c r="V1101" s="113"/>
      <c r="W1101" s="113"/>
      <c r="X1101" s="113"/>
      <c r="Y1101" s="113"/>
      <c r="Z1101" s="113"/>
      <c r="AA1101" s="113"/>
      <c r="AB1101" s="113"/>
      <c r="AC1101" s="201"/>
      <c r="AD1101" s="113"/>
      <c r="AE1101" s="113"/>
      <c r="AF1101" s="113"/>
      <c r="AG1101" s="113"/>
    </row>
    <row r="1102" spans="2:33" x14ac:dyDescent="0.2">
      <c r="B1102" s="200"/>
      <c r="C1102" s="200"/>
      <c r="D1102" s="200"/>
      <c r="E1102" s="201"/>
      <c r="F1102" s="113"/>
      <c r="G1102" s="113"/>
      <c r="H1102" s="113"/>
      <c r="I1102" s="203"/>
      <c r="J1102" s="203"/>
      <c r="K1102" s="203"/>
      <c r="L1102" s="204"/>
      <c r="M1102" s="201"/>
      <c r="N1102" s="201"/>
      <c r="O1102" s="201"/>
      <c r="P1102" s="201"/>
      <c r="Q1102" s="113"/>
      <c r="R1102" s="113"/>
      <c r="S1102" s="113"/>
      <c r="T1102" s="113"/>
      <c r="U1102" s="201"/>
      <c r="V1102" s="113"/>
      <c r="W1102" s="113"/>
      <c r="X1102" s="113"/>
      <c r="Y1102" s="113"/>
      <c r="Z1102" s="113"/>
      <c r="AA1102" s="113"/>
      <c r="AB1102" s="113"/>
      <c r="AC1102" s="201"/>
      <c r="AD1102" s="113"/>
      <c r="AE1102" s="113"/>
      <c r="AF1102" s="113"/>
      <c r="AG1102" s="113"/>
    </row>
    <row r="1103" spans="2:33" x14ac:dyDescent="0.2">
      <c r="B1103" s="200"/>
      <c r="C1103" s="200"/>
      <c r="D1103" s="200"/>
      <c r="E1103" s="201"/>
      <c r="F1103" s="113"/>
      <c r="G1103" s="113"/>
      <c r="H1103" s="113"/>
      <c r="I1103" s="203"/>
      <c r="J1103" s="203"/>
      <c r="K1103" s="203"/>
      <c r="L1103" s="204"/>
      <c r="M1103" s="201"/>
      <c r="N1103" s="201"/>
      <c r="O1103" s="201"/>
      <c r="P1103" s="201"/>
      <c r="Q1103" s="113"/>
      <c r="R1103" s="113"/>
      <c r="S1103" s="113"/>
      <c r="T1103" s="113"/>
      <c r="U1103" s="201"/>
      <c r="V1103" s="113"/>
      <c r="W1103" s="113"/>
      <c r="X1103" s="113"/>
      <c r="Y1103" s="113"/>
      <c r="Z1103" s="113"/>
      <c r="AA1103" s="113"/>
      <c r="AB1103" s="113"/>
      <c r="AC1103" s="201"/>
      <c r="AD1103" s="113"/>
      <c r="AE1103" s="113"/>
      <c r="AF1103" s="113"/>
      <c r="AG1103" s="113"/>
    </row>
    <row r="1104" spans="2:33" x14ac:dyDescent="0.2">
      <c r="B1104" s="200"/>
      <c r="C1104" s="200"/>
      <c r="D1104" s="200"/>
      <c r="E1104" s="201"/>
      <c r="F1104" s="113"/>
      <c r="G1104" s="113"/>
      <c r="H1104" s="113"/>
      <c r="I1104" s="203"/>
      <c r="J1104" s="203"/>
      <c r="K1104" s="203"/>
      <c r="L1104" s="204"/>
      <c r="M1104" s="201"/>
      <c r="N1104" s="201"/>
      <c r="O1104" s="201"/>
      <c r="P1104" s="201"/>
      <c r="Q1104" s="113"/>
      <c r="R1104" s="113"/>
      <c r="S1104" s="113"/>
      <c r="T1104" s="113"/>
      <c r="U1104" s="201"/>
      <c r="V1104" s="113"/>
      <c r="W1104" s="113"/>
      <c r="X1104" s="113"/>
      <c r="Y1104" s="113"/>
      <c r="Z1104" s="113"/>
      <c r="AA1104" s="113"/>
      <c r="AB1104" s="113"/>
      <c r="AC1104" s="201"/>
      <c r="AD1104" s="113"/>
      <c r="AE1104" s="113"/>
      <c r="AF1104" s="113"/>
      <c r="AG1104" s="113"/>
    </row>
    <row r="1105" spans="2:33" x14ac:dyDescent="0.2">
      <c r="B1105" s="200"/>
      <c r="C1105" s="200"/>
      <c r="D1105" s="200"/>
      <c r="E1105" s="201"/>
      <c r="F1105" s="113"/>
      <c r="G1105" s="113"/>
      <c r="H1105" s="113"/>
      <c r="I1105" s="203"/>
      <c r="J1105" s="203"/>
      <c r="K1105" s="203"/>
      <c r="L1105" s="204"/>
      <c r="M1105" s="201"/>
      <c r="N1105" s="201"/>
      <c r="O1105" s="201"/>
      <c r="P1105" s="201"/>
      <c r="Q1105" s="113"/>
      <c r="R1105" s="113"/>
      <c r="S1105" s="113"/>
      <c r="T1105" s="113"/>
      <c r="U1105" s="201"/>
      <c r="V1105" s="113"/>
      <c r="W1105" s="113"/>
      <c r="X1105" s="113"/>
      <c r="Y1105" s="113"/>
      <c r="Z1105" s="113"/>
      <c r="AA1105" s="113"/>
      <c r="AB1105" s="113"/>
      <c r="AC1105" s="201"/>
      <c r="AD1105" s="113"/>
      <c r="AE1105" s="113"/>
      <c r="AF1105" s="113"/>
      <c r="AG1105" s="113"/>
    </row>
    <row r="1106" spans="2:33" x14ac:dyDescent="0.2">
      <c r="B1106" s="200"/>
      <c r="C1106" s="200"/>
      <c r="D1106" s="200"/>
      <c r="E1106" s="201"/>
      <c r="F1106" s="113"/>
      <c r="G1106" s="113"/>
      <c r="H1106" s="113"/>
      <c r="I1106" s="203"/>
      <c r="J1106" s="203"/>
      <c r="K1106" s="203"/>
      <c r="L1106" s="204"/>
      <c r="M1106" s="201"/>
      <c r="N1106" s="201"/>
      <c r="O1106" s="201"/>
      <c r="P1106" s="201"/>
      <c r="Q1106" s="113"/>
      <c r="R1106" s="113"/>
      <c r="S1106" s="113"/>
      <c r="T1106" s="113"/>
      <c r="U1106" s="201"/>
      <c r="V1106" s="113"/>
      <c r="W1106" s="113"/>
      <c r="X1106" s="113"/>
      <c r="Y1106" s="113"/>
      <c r="Z1106" s="113"/>
      <c r="AA1106" s="113"/>
      <c r="AB1106" s="113"/>
      <c r="AC1106" s="201"/>
      <c r="AD1106" s="113"/>
      <c r="AE1106" s="113"/>
      <c r="AF1106" s="113"/>
      <c r="AG1106" s="113"/>
    </row>
    <row r="1107" spans="2:33" x14ac:dyDescent="0.2">
      <c r="B1107" s="200"/>
      <c r="C1107" s="200"/>
      <c r="D1107" s="200"/>
      <c r="E1107" s="201"/>
      <c r="F1107" s="113"/>
      <c r="G1107" s="113"/>
      <c r="H1107" s="113"/>
      <c r="I1107" s="203"/>
      <c r="J1107" s="203"/>
      <c r="K1107" s="203"/>
      <c r="L1107" s="204"/>
      <c r="M1107" s="201"/>
      <c r="N1107" s="201"/>
      <c r="O1107" s="201"/>
      <c r="P1107" s="201"/>
      <c r="Q1107" s="113"/>
      <c r="R1107" s="113"/>
      <c r="S1107" s="113"/>
      <c r="T1107" s="113"/>
      <c r="U1107" s="201"/>
      <c r="V1107" s="113"/>
      <c r="W1107" s="113"/>
      <c r="X1107" s="113"/>
      <c r="Y1107" s="113"/>
      <c r="Z1107" s="113"/>
      <c r="AA1107" s="113"/>
      <c r="AB1107" s="113"/>
      <c r="AC1107" s="201"/>
      <c r="AD1107" s="113"/>
      <c r="AE1107" s="113"/>
      <c r="AF1107" s="113"/>
      <c r="AG1107" s="113"/>
    </row>
    <row r="1108" spans="2:33" x14ac:dyDescent="0.2">
      <c r="B1108" s="200"/>
      <c r="C1108" s="200"/>
      <c r="D1108" s="200"/>
      <c r="E1108" s="201"/>
      <c r="F1108" s="113"/>
      <c r="G1108" s="113"/>
      <c r="H1108" s="113"/>
      <c r="I1108" s="203"/>
      <c r="J1108" s="203"/>
      <c r="K1108" s="203"/>
      <c r="L1108" s="204"/>
      <c r="M1108" s="201"/>
      <c r="N1108" s="201"/>
      <c r="O1108" s="201"/>
      <c r="P1108" s="201"/>
      <c r="Q1108" s="113"/>
      <c r="R1108" s="113"/>
      <c r="S1108" s="113"/>
      <c r="T1108" s="113"/>
      <c r="U1108" s="201"/>
      <c r="V1108" s="113"/>
      <c r="W1108" s="113"/>
      <c r="X1108" s="113"/>
      <c r="Y1108" s="113"/>
      <c r="Z1108" s="113"/>
      <c r="AA1108" s="113"/>
      <c r="AB1108" s="113"/>
      <c r="AC1108" s="201"/>
      <c r="AD1108" s="113"/>
      <c r="AE1108" s="113"/>
      <c r="AF1108" s="113"/>
      <c r="AG1108" s="113"/>
    </row>
    <row r="1109" spans="2:33" x14ac:dyDescent="0.2">
      <c r="B1109" s="200"/>
      <c r="C1109" s="200"/>
      <c r="D1109" s="200"/>
      <c r="E1109" s="201"/>
      <c r="F1109" s="113"/>
      <c r="G1109" s="113"/>
      <c r="H1109" s="113"/>
      <c r="I1109" s="203"/>
      <c r="J1109" s="203"/>
      <c r="K1109" s="203"/>
      <c r="L1109" s="204"/>
      <c r="M1109" s="201"/>
      <c r="N1109" s="201"/>
      <c r="O1109" s="201"/>
      <c r="P1109" s="201"/>
      <c r="Q1109" s="113"/>
      <c r="R1109" s="113"/>
      <c r="S1109" s="113"/>
      <c r="T1109" s="113"/>
      <c r="U1109" s="201"/>
      <c r="V1109" s="113"/>
      <c r="W1109" s="113"/>
      <c r="X1109" s="113"/>
      <c r="Y1109" s="113"/>
      <c r="Z1109" s="113"/>
      <c r="AA1109" s="113"/>
      <c r="AB1109" s="113"/>
      <c r="AC1109" s="201"/>
      <c r="AD1109" s="113"/>
      <c r="AE1109" s="113"/>
      <c r="AF1109" s="113"/>
      <c r="AG1109" s="113"/>
    </row>
    <row r="1110" spans="2:33" x14ac:dyDescent="0.2">
      <c r="B1110" s="200"/>
      <c r="C1110" s="200"/>
      <c r="D1110" s="200"/>
      <c r="E1110" s="201"/>
      <c r="F1110" s="113"/>
      <c r="G1110" s="113"/>
      <c r="H1110" s="113"/>
      <c r="I1110" s="203"/>
      <c r="J1110" s="203"/>
      <c r="K1110" s="203"/>
      <c r="L1110" s="204"/>
      <c r="M1110" s="201"/>
      <c r="N1110" s="201"/>
      <c r="O1110" s="201"/>
      <c r="P1110" s="201"/>
      <c r="Q1110" s="113"/>
      <c r="R1110" s="113"/>
      <c r="S1110" s="113"/>
      <c r="T1110" s="113"/>
      <c r="U1110" s="201"/>
      <c r="V1110" s="113"/>
      <c r="W1110" s="113"/>
      <c r="X1110" s="113"/>
      <c r="Y1110" s="113"/>
      <c r="Z1110" s="113"/>
      <c r="AA1110" s="113"/>
      <c r="AB1110" s="113"/>
      <c r="AC1110" s="201"/>
      <c r="AD1110" s="113"/>
      <c r="AE1110" s="113"/>
      <c r="AF1110" s="113"/>
      <c r="AG1110" s="113"/>
    </row>
    <row r="1111" spans="2:33" x14ac:dyDescent="0.2">
      <c r="B1111" s="200"/>
      <c r="C1111" s="200"/>
      <c r="D1111" s="200"/>
      <c r="E1111" s="201"/>
      <c r="F1111" s="113"/>
      <c r="G1111" s="113"/>
      <c r="H1111" s="113"/>
      <c r="I1111" s="203"/>
      <c r="J1111" s="203"/>
      <c r="K1111" s="203"/>
      <c r="L1111" s="204"/>
      <c r="M1111" s="201"/>
      <c r="N1111" s="201"/>
      <c r="O1111" s="201"/>
      <c r="P1111" s="201"/>
      <c r="Q1111" s="113"/>
      <c r="R1111" s="113"/>
      <c r="S1111" s="113"/>
      <c r="T1111" s="113"/>
      <c r="U1111" s="201"/>
      <c r="V1111" s="113"/>
      <c r="W1111" s="113"/>
      <c r="X1111" s="113"/>
      <c r="Y1111" s="113"/>
      <c r="Z1111" s="113"/>
      <c r="AA1111" s="113"/>
      <c r="AB1111" s="113"/>
      <c r="AC1111" s="201"/>
      <c r="AD1111" s="113"/>
      <c r="AE1111" s="113"/>
      <c r="AF1111" s="113"/>
      <c r="AG1111" s="113"/>
    </row>
    <row r="1112" spans="2:33" x14ac:dyDescent="0.2">
      <c r="B1112" s="200"/>
      <c r="C1112" s="200"/>
      <c r="D1112" s="200"/>
      <c r="E1112" s="201"/>
      <c r="F1112" s="113"/>
      <c r="G1112" s="113"/>
      <c r="H1112" s="113"/>
      <c r="I1112" s="203"/>
      <c r="J1112" s="203"/>
      <c r="K1112" s="203"/>
      <c r="L1112" s="204"/>
      <c r="M1112" s="201"/>
      <c r="N1112" s="201"/>
      <c r="O1112" s="201"/>
      <c r="P1112" s="201"/>
      <c r="Q1112" s="113"/>
      <c r="R1112" s="113"/>
      <c r="S1112" s="113"/>
      <c r="T1112" s="113"/>
      <c r="U1112" s="201"/>
      <c r="V1112" s="113"/>
      <c r="W1112" s="113"/>
      <c r="X1112" s="113"/>
      <c r="Y1112" s="113"/>
      <c r="Z1112" s="113"/>
      <c r="AA1112" s="113"/>
      <c r="AB1112" s="113"/>
      <c r="AC1112" s="201"/>
      <c r="AD1112" s="113"/>
      <c r="AE1112" s="113"/>
      <c r="AF1112" s="113"/>
      <c r="AG1112" s="113"/>
    </row>
    <row r="1113" spans="2:33" x14ac:dyDescent="0.2">
      <c r="B1113" s="200"/>
      <c r="C1113" s="200"/>
      <c r="D1113" s="200"/>
      <c r="E1113" s="201"/>
      <c r="F1113" s="113"/>
      <c r="G1113" s="113"/>
      <c r="H1113" s="113"/>
      <c r="I1113" s="203"/>
      <c r="J1113" s="203"/>
      <c r="K1113" s="203"/>
      <c r="L1113" s="204"/>
      <c r="M1113" s="201"/>
      <c r="N1113" s="201"/>
      <c r="O1113" s="201"/>
      <c r="P1113" s="201"/>
      <c r="Q1113" s="113"/>
      <c r="R1113" s="113"/>
      <c r="S1113" s="113"/>
      <c r="T1113" s="113"/>
      <c r="U1113" s="201"/>
      <c r="V1113" s="113"/>
      <c r="W1113" s="113"/>
      <c r="X1113" s="113"/>
      <c r="Y1113" s="113"/>
      <c r="Z1113" s="113"/>
      <c r="AA1113" s="113"/>
      <c r="AB1113" s="113"/>
      <c r="AC1113" s="201"/>
      <c r="AD1113" s="113"/>
      <c r="AE1113" s="113"/>
      <c r="AF1113" s="113"/>
      <c r="AG1113" s="113"/>
    </row>
    <row r="1114" spans="2:33" x14ac:dyDescent="0.2">
      <c r="B1114" s="200"/>
      <c r="C1114" s="200"/>
      <c r="D1114" s="200"/>
      <c r="E1114" s="201"/>
      <c r="F1114" s="113"/>
      <c r="G1114" s="113"/>
      <c r="H1114" s="113"/>
      <c r="I1114" s="203"/>
      <c r="J1114" s="203"/>
      <c r="K1114" s="203"/>
      <c r="L1114" s="204"/>
      <c r="M1114" s="201"/>
      <c r="N1114" s="201"/>
      <c r="O1114" s="201"/>
      <c r="P1114" s="201"/>
      <c r="Q1114" s="113"/>
      <c r="R1114" s="113"/>
      <c r="S1114" s="113"/>
      <c r="T1114" s="113"/>
      <c r="U1114" s="201"/>
      <c r="V1114" s="113"/>
      <c r="W1114" s="113"/>
      <c r="X1114" s="113"/>
      <c r="Y1114" s="113"/>
      <c r="Z1114" s="113"/>
      <c r="AA1114" s="113"/>
      <c r="AB1114" s="113"/>
      <c r="AC1114" s="201"/>
      <c r="AD1114" s="113"/>
      <c r="AE1114" s="113"/>
      <c r="AF1114" s="113"/>
      <c r="AG1114" s="113"/>
    </row>
    <row r="1115" spans="2:33" x14ac:dyDescent="0.2">
      <c r="B1115" s="200"/>
      <c r="C1115" s="200"/>
      <c r="D1115" s="200"/>
      <c r="E1115" s="201"/>
      <c r="F1115" s="113"/>
      <c r="G1115" s="113"/>
      <c r="H1115" s="113"/>
      <c r="I1115" s="203"/>
      <c r="J1115" s="203"/>
      <c r="K1115" s="203"/>
      <c r="L1115" s="204"/>
      <c r="M1115" s="201"/>
      <c r="N1115" s="201"/>
      <c r="O1115" s="201"/>
      <c r="P1115" s="201"/>
      <c r="Q1115" s="113"/>
      <c r="R1115" s="113"/>
      <c r="S1115" s="113"/>
      <c r="T1115" s="113"/>
      <c r="U1115" s="201"/>
      <c r="V1115" s="113"/>
      <c r="W1115" s="113"/>
      <c r="X1115" s="113"/>
      <c r="Y1115" s="113"/>
      <c r="Z1115" s="113"/>
      <c r="AA1115" s="113"/>
      <c r="AB1115" s="113"/>
      <c r="AC1115" s="201"/>
      <c r="AD1115" s="113"/>
      <c r="AE1115" s="113"/>
      <c r="AF1115" s="113"/>
      <c r="AG1115" s="113"/>
    </row>
    <row r="1116" spans="2:33" x14ac:dyDescent="0.2">
      <c r="B1116" s="200"/>
      <c r="C1116" s="200"/>
      <c r="D1116" s="200"/>
      <c r="E1116" s="201"/>
      <c r="F1116" s="113"/>
      <c r="G1116" s="113"/>
      <c r="H1116" s="113"/>
      <c r="I1116" s="203"/>
      <c r="J1116" s="203"/>
      <c r="K1116" s="203"/>
      <c r="L1116" s="204"/>
      <c r="M1116" s="201"/>
      <c r="N1116" s="201"/>
      <c r="O1116" s="201"/>
      <c r="P1116" s="201"/>
      <c r="Q1116" s="113"/>
      <c r="R1116" s="113"/>
      <c r="S1116" s="113"/>
      <c r="T1116" s="113"/>
      <c r="U1116" s="201"/>
      <c r="V1116" s="113"/>
      <c r="W1116" s="113"/>
      <c r="X1116" s="113"/>
      <c r="Y1116" s="113"/>
      <c r="Z1116" s="113"/>
      <c r="AA1116" s="113"/>
      <c r="AB1116" s="113"/>
      <c r="AC1116" s="201"/>
      <c r="AD1116" s="113"/>
      <c r="AE1116" s="113"/>
      <c r="AF1116" s="113"/>
      <c r="AG1116" s="113"/>
    </row>
    <row r="1117" spans="2:33" x14ac:dyDescent="0.2">
      <c r="B1117" s="200"/>
      <c r="C1117" s="200"/>
      <c r="D1117" s="200"/>
      <c r="E1117" s="201"/>
      <c r="F1117" s="113"/>
      <c r="G1117" s="113"/>
      <c r="H1117" s="113"/>
      <c r="I1117" s="203"/>
      <c r="J1117" s="203"/>
      <c r="K1117" s="203"/>
      <c r="L1117" s="204"/>
      <c r="M1117" s="201"/>
      <c r="N1117" s="201"/>
      <c r="O1117" s="201"/>
      <c r="P1117" s="201"/>
      <c r="Q1117" s="113"/>
      <c r="R1117" s="113"/>
      <c r="S1117" s="113"/>
      <c r="T1117" s="113"/>
      <c r="U1117" s="201"/>
      <c r="V1117" s="113"/>
      <c r="W1117" s="113"/>
      <c r="X1117" s="113"/>
      <c r="Y1117" s="113"/>
      <c r="Z1117" s="113"/>
      <c r="AA1117" s="113"/>
      <c r="AB1117" s="113"/>
      <c r="AC1117" s="201"/>
      <c r="AD1117" s="113"/>
      <c r="AE1117" s="113"/>
      <c r="AF1117" s="113"/>
      <c r="AG1117" s="113"/>
    </row>
    <row r="1118" spans="2:33" x14ac:dyDescent="0.2">
      <c r="B1118" s="200"/>
      <c r="C1118" s="200"/>
      <c r="D1118" s="200"/>
      <c r="E1118" s="201"/>
      <c r="F1118" s="113"/>
      <c r="G1118" s="113"/>
      <c r="H1118" s="113"/>
      <c r="I1118" s="203"/>
      <c r="J1118" s="203"/>
      <c r="K1118" s="203"/>
      <c r="L1118" s="204"/>
      <c r="M1118" s="201"/>
      <c r="N1118" s="201"/>
      <c r="O1118" s="201"/>
      <c r="P1118" s="201"/>
      <c r="Q1118" s="113"/>
      <c r="R1118" s="113"/>
      <c r="S1118" s="113"/>
      <c r="T1118" s="113"/>
      <c r="U1118" s="201"/>
      <c r="V1118" s="113"/>
      <c r="W1118" s="113"/>
      <c r="X1118" s="113"/>
      <c r="Y1118" s="113"/>
      <c r="Z1118" s="113"/>
      <c r="AA1118" s="113"/>
      <c r="AB1118" s="113"/>
      <c r="AC1118" s="201"/>
      <c r="AD1118" s="113"/>
      <c r="AE1118" s="113"/>
      <c r="AF1118" s="113"/>
      <c r="AG1118" s="113"/>
    </row>
    <row r="1119" spans="2:33" x14ac:dyDescent="0.2">
      <c r="B1119" s="200"/>
      <c r="C1119" s="200"/>
      <c r="D1119" s="200"/>
      <c r="E1119" s="201"/>
      <c r="F1119" s="113"/>
      <c r="G1119" s="113"/>
      <c r="H1119" s="113"/>
      <c r="I1119" s="203"/>
      <c r="J1119" s="203"/>
      <c r="K1119" s="203"/>
      <c r="L1119" s="204"/>
      <c r="M1119" s="201"/>
      <c r="N1119" s="201"/>
      <c r="O1119" s="201"/>
      <c r="P1119" s="201"/>
      <c r="Q1119" s="113"/>
      <c r="R1119" s="113"/>
      <c r="S1119" s="113"/>
      <c r="T1119" s="113"/>
      <c r="U1119" s="201"/>
      <c r="V1119" s="113"/>
      <c r="W1119" s="113"/>
      <c r="X1119" s="113"/>
      <c r="Y1119" s="113"/>
      <c r="Z1119" s="113"/>
      <c r="AA1119" s="113"/>
      <c r="AB1119" s="113"/>
      <c r="AC1119" s="201"/>
      <c r="AD1119" s="113"/>
      <c r="AE1119" s="113"/>
      <c r="AF1119" s="113"/>
      <c r="AG1119" s="113"/>
    </row>
    <row r="1120" spans="2:33" x14ac:dyDescent="0.2">
      <c r="B1120" s="200"/>
      <c r="C1120" s="200"/>
      <c r="D1120" s="200"/>
      <c r="E1120" s="201"/>
      <c r="F1120" s="113"/>
      <c r="G1120" s="113"/>
      <c r="H1120" s="113"/>
      <c r="I1120" s="203"/>
      <c r="J1120" s="203"/>
      <c r="K1120" s="203"/>
      <c r="L1120" s="204"/>
      <c r="M1120" s="201"/>
      <c r="N1120" s="201"/>
      <c r="O1120" s="201"/>
      <c r="P1120" s="201"/>
      <c r="Q1120" s="113"/>
      <c r="R1120" s="113"/>
      <c r="S1120" s="113"/>
      <c r="T1120" s="113"/>
      <c r="U1120" s="201"/>
      <c r="V1120" s="113"/>
      <c r="W1120" s="113"/>
      <c r="X1120" s="113"/>
      <c r="Y1120" s="113"/>
      <c r="Z1120" s="113"/>
      <c r="AA1120" s="113"/>
      <c r="AB1120" s="113"/>
      <c r="AC1120" s="201"/>
      <c r="AD1120" s="113"/>
      <c r="AE1120" s="113"/>
      <c r="AF1120" s="113"/>
      <c r="AG1120" s="113"/>
    </row>
    <row r="1121" spans="2:33" x14ac:dyDescent="0.2">
      <c r="B1121" s="200"/>
      <c r="C1121" s="200"/>
      <c r="D1121" s="200"/>
      <c r="E1121" s="201"/>
      <c r="F1121" s="113"/>
      <c r="G1121" s="113"/>
      <c r="H1121" s="113"/>
      <c r="I1121" s="203"/>
      <c r="J1121" s="203"/>
      <c r="K1121" s="203"/>
      <c r="L1121" s="204"/>
      <c r="M1121" s="201"/>
      <c r="N1121" s="201"/>
      <c r="O1121" s="201"/>
      <c r="P1121" s="201"/>
      <c r="Q1121" s="113"/>
      <c r="R1121" s="113"/>
      <c r="S1121" s="113"/>
      <c r="T1121" s="113"/>
      <c r="U1121" s="201"/>
      <c r="V1121" s="113"/>
      <c r="W1121" s="113"/>
      <c r="X1121" s="113"/>
      <c r="Y1121" s="113"/>
      <c r="Z1121" s="113"/>
      <c r="AA1121" s="113"/>
      <c r="AB1121" s="113"/>
      <c r="AC1121" s="201"/>
      <c r="AD1121" s="113"/>
      <c r="AE1121" s="113"/>
      <c r="AF1121" s="113"/>
      <c r="AG1121" s="113"/>
    </row>
    <row r="1122" spans="2:33" x14ac:dyDescent="0.2">
      <c r="B1122" s="200"/>
      <c r="C1122" s="200"/>
      <c r="D1122" s="200"/>
      <c r="E1122" s="201"/>
      <c r="F1122" s="113"/>
      <c r="G1122" s="113"/>
      <c r="H1122" s="113"/>
      <c r="I1122" s="203"/>
      <c r="J1122" s="203"/>
      <c r="K1122" s="203"/>
      <c r="L1122" s="204"/>
      <c r="M1122" s="201"/>
      <c r="N1122" s="201"/>
      <c r="O1122" s="201"/>
      <c r="P1122" s="201"/>
      <c r="Q1122" s="113"/>
      <c r="R1122" s="113"/>
      <c r="S1122" s="113"/>
      <c r="T1122" s="113"/>
      <c r="U1122" s="201"/>
      <c r="V1122" s="113"/>
      <c r="W1122" s="113"/>
      <c r="X1122" s="113"/>
      <c r="Y1122" s="113"/>
      <c r="Z1122" s="113"/>
      <c r="AA1122" s="113"/>
      <c r="AB1122" s="113"/>
      <c r="AC1122" s="201"/>
      <c r="AD1122" s="113"/>
      <c r="AE1122" s="113"/>
      <c r="AF1122" s="113"/>
      <c r="AG1122" s="113"/>
    </row>
    <row r="1123" spans="2:33" x14ac:dyDescent="0.2">
      <c r="B1123" s="200"/>
      <c r="C1123" s="200"/>
      <c r="D1123" s="200"/>
      <c r="E1123" s="201"/>
      <c r="F1123" s="113"/>
      <c r="G1123" s="113"/>
      <c r="H1123" s="113"/>
      <c r="I1123" s="203"/>
      <c r="J1123" s="203"/>
      <c r="K1123" s="203"/>
      <c r="L1123" s="204"/>
      <c r="M1123" s="201"/>
      <c r="N1123" s="201"/>
      <c r="O1123" s="201"/>
      <c r="P1123" s="201"/>
      <c r="Q1123" s="113"/>
      <c r="R1123" s="113"/>
      <c r="S1123" s="113"/>
      <c r="T1123" s="113"/>
      <c r="U1123" s="201"/>
      <c r="V1123" s="113"/>
      <c r="W1123" s="113"/>
      <c r="X1123" s="113"/>
      <c r="Y1123" s="113"/>
      <c r="Z1123" s="113"/>
      <c r="AA1123" s="113"/>
      <c r="AB1123" s="113"/>
      <c r="AC1123" s="201"/>
      <c r="AD1123" s="113"/>
      <c r="AE1123" s="113"/>
      <c r="AF1123" s="113"/>
      <c r="AG1123" s="113"/>
    </row>
    <row r="1124" spans="2:33" x14ac:dyDescent="0.2">
      <c r="B1124" s="200"/>
      <c r="C1124" s="200"/>
      <c r="D1124" s="200"/>
      <c r="E1124" s="201"/>
      <c r="F1124" s="113"/>
      <c r="G1124" s="113"/>
      <c r="H1124" s="113"/>
      <c r="I1124" s="203"/>
      <c r="J1124" s="203"/>
      <c r="K1124" s="203"/>
      <c r="L1124" s="204"/>
      <c r="M1124" s="201"/>
      <c r="N1124" s="201"/>
      <c r="O1124" s="201"/>
      <c r="P1124" s="201"/>
      <c r="Q1124" s="113"/>
      <c r="R1124" s="113"/>
      <c r="S1124" s="113"/>
      <c r="T1124" s="113"/>
      <c r="U1124" s="201"/>
      <c r="V1124" s="113"/>
      <c r="W1124" s="113"/>
      <c r="X1124" s="113"/>
      <c r="Y1124" s="113"/>
      <c r="Z1124" s="113"/>
      <c r="AA1124" s="113"/>
      <c r="AB1124" s="113"/>
      <c r="AC1124" s="201"/>
      <c r="AD1124" s="113"/>
      <c r="AE1124" s="113"/>
      <c r="AF1124" s="113"/>
      <c r="AG1124" s="113"/>
    </row>
    <row r="1125" spans="2:33" x14ac:dyDescent="0.2">
      <c r="B1125" s="200"/>
      <c r="C1125" s="200"/>
      <c r="D1125" s="200"/>
      <c r="E1125" s="201"/>
      <c r="F1125" s="113"/>
      <c r="G1125" s="113"/>
      <c r="H1125" s="113"/>
      <c r="I1125" s="203"/>
      <c r="J1125" s="203"/>
      <c r="K1125" s="203"/>
      <c r="L1125" s="204"/>
      <c r="M1125" s="201"/>
      <c r="N1125" s="201"/>
      <c r="O1125" s="201"/>
      <c r="P1125" s="201"/>
      <c r="Q1125" s="113"/>
      <c r="R1125" s="113"/>
      <c r="S1125" s="113"/>
      <c r="T1125" s="113"/>
      <c r="U1125" s="201"/>
      <c r="V1125" s="113"/>
      <c r="W1125" s="113"/>
      <c r="X1125" s="113"/>
      <c r="Y1125" s="113"/>
      <c r="Z1125" s="113"/>
      <c r="AA1125" s="113"/>
      <c r="AB1125" s="113"/>
      <c r="AC1125" s="201"/>
      <c r="AD1125" s="113"/>
      <c r="AE1125" s="113"/>
      <c r="AF1125" s="113"/>
      <c r="AG1125" s="113"/>
    </row>
    <row r="1126" spans="2:33" x14ac:dyDescent="0.2">
      <c r="B1126" s="200"/>
      <c r="C1126" s="200"/>
      <c r="D1126" s="200"/>
      <c r="E1126" s="201"/>
      <c r="F1126" s="113"/>
      <c r="G1126" s="113"/>
      <c r="H1126" s="113"/>
      <c r="I1126" s="203"/>
      <c r="J1126" s="203"/>
      <c r="K1126" s="203"/>
      <c r="L1126" s="204"/>
      <c r="M1126" s="201"/>
      <c r="N1126" s="201"/>
      <c r="O1126" s="201"/>
      <c r="P1126" s="201"/>
      <c r="Q1126" s="113"/>
      <c r="R1126" s="113"/>
      <c r="S1126" s="113"/>
      <c r="T1126" s="113"/>
      <c r="U1126" s="201"/>
      <c r="V1126" s="113"/>
      <c r="W1126" s="113"/>
      <c r="X1126" s="113"/>
      <c r="Y1126" s="113"/>
      <c r="Z1126" s="113"/>
      <c r="AA1126" s="113"/>
      <c r="AB1126" s="113"/>
      <c r="AC1126" s="201"/>
      <c r="AD1126" s="113"/>
      <c r="AE1126" s="113"/>
      <c r="AF1126" s="113"/>
      <c r="AG1126" s="113"/>
    </row>
    <row r="1127" spans="2:33" x14ac:dyDescent="0.2">
      <c r="B1127" s="200"/>
      <c r="C1127" s="200"/>
      <c r="D1127" s="200"/>
      <c r="E1127" s="201"/>
      <c r="F1127" s="113"/>
      <c r="G1127" s="113"/>
      <c r="H1127" s="113"/>
      <c r="I1127" s="203"/>
      <c r="J1127" s="203"/>
      <c r="K1127" s="203"/>
      <c r="L1127" s="204"/>
      <c r="M1127" s="201"/>
      <c r="N1127" s="201"/>
      <c r="O1127" s="201"/>
      <c r="P1127" s="201"/>
      <c r="Q1127" s="113"/>
      <c r="R1127" s="113"/>
      <c r="S1127" s="113"/>
      <c r="T1127" s="113"/>
      <c r="U1127" s="201"/>
      <c r="V1127" s="113"/>
      <c r="W1127" s="113"/>
      <c r="X1127" s="113"/>
      <c r="Y1127" s="113"/>
      <c r="Z1127" s="113"/>
      <c r="AA1127" s="113"/>
      <c r="AB1127" s="113"/>
      <c r="AC1127" s="201"/>
      <c r="AD1127" s="113"/>
      <c r="AE1127" s="113"/>
      <c r="AF1127" s="113"/>
      <c r="AG1127" s="113"/>
    </row>
    <row r="1128" spans="2:33" x14ac:dyDescent="0.2">
      <c r="B1128" s="200"/>
      <c r="C1128" s="200"/>
      <c r="D1128" s="200"/>
      <c r="E1128" s="201"/>
      <c r="F1128" s="113"/>
      <c r="G1128" s="113"/>
      <c r="H1128" s="113"/>
      <c r="I1128" s="203"/>
      <c r="J1128" s="203"/>
      <c r="K1128" s="203"/>
      <c r="L1128" s="204"/>
      <c r="M1128" s="201"/>
      <c r="N1128" s="201"/>
      <c r="O1128" s="201"/>
      <c r="P1128" s="201"/>
      <c r="Q1128" s="113"/>
      <c r="R1128" s="113"/>
      <c r="S1128" s="113"/>
      <c r="T1128" s="113"/>
      <c r="U1128" s="201"/>
      <c r="V1128" s="113"/>
      <c r="W1128" s="113"/>
      <c r="X1128" s="113"/>
      <c r="Y1128" s="113"/>
      <c r="Z1128" s="113"/>
      <c r="AA1128" s="113"/>
      <c r="AB1128" s="113"/>
      <c r="AC1128" s="201"/>
      <c r="AD1128" s="113"/>
      <c r="AE1128" s="113"/>
      <c r="AF1128" s="113"/>
      <c r="AG1128" s="113"/>
    </row>
    <row r="1129" spans="2:33" x14ac:dyDescent="0.2">
      <c r="B1129" s="200"/>
      <c r="C1129" s="200"/>
      <c r="D1129" s="200"/>
      <c r="E1129" s="201"/>
      <c r="F1129" s="113"/>
      <c r="G1129" s="113"/>
      <c r="H1129" s="113"/>
      <c r="I1129" s="203"/>
      <c r="J1129" s="203"/>
      <c r="K1129" s="203"/>
      <c r="L1129" s="204"/>
      <c r="M1129" s="201"/>
      <c r="N1129" s="201"/>
      <c r="O1129" s="201"/>
      <c r="P1129" s="201"/>
      <c r="Q1129" s="113"/>
      <c r="R1129" s="113"/>
      <c r="S1129" s="113"/>
      <c r="T1129" s="113"/>
      <c r="U1129" s="201"/>
      <c r="V1129" s="113"/>
      <c r="W1129" s="113"/>
      <c r="X1129" s="113"/>
      <c r="Y1129" s="113"/>
      <c r="Z1129" s="113"/>
      <c r="AA1129" s="113"/>
      <c r="AB1129" s="113"/>
      <c r="AC1129" s="201"/>
      <c r="AD1129" s="113"/>
      <c r="AE1129" s="113"/>
      <c r="AF1129" s="113"/>
      <c r="AG1129" s="113"/>
    </row>
    <row r="1130" spans="2:33" x14ac:dyDescent="0.2">
      <c r="B1130" s="200"/>
      <c r="C1130" s="200"/>
      <c r="D1130" s="200"/>
      <c r="E1130" s="201"/>
      <c r="F1130" s="113"/>
      <c r="G1130" s="113"/>
      <c r="H1130" s="113"/>
      <c r="I1130" s="203"/>
      <c r="J1130" s="203"/>
      <c r="K1130" s="203"/>
      <c r="L1130" s="204"/>
      <c r="M1130" s="201"/>
      <c r="N1130" s="201"/>
      <c r="O1130" s="201"/>
      <c r="P1130" s="201"/>
      <c r="Q1130" s="113"/>
      <c r="R1130" s="113"/>
      <c r="S1130" s="113"/>
      <c r="T1130" s="113"/>
      <c r="U1130" s="201"/>
      <c r="V1130" s="113"/>
      <c r="W1130" s="113"/>
      <c r="X1130" s="113"/>
      <c r="Y1130" s="113"/>
      <c r="Z1130" s="113"/>
      <c r="AA1130" s="113"/>
      <c r="AB1130" s="113"/>
      <c r="AC1130" s="201"/>
      <c r="AD1130" s="113"/>
      <c r="AE1130" s="113"/>
      <c r="AF1130" s="113"/>
      <c r="AG1130" s="113"/>
    </row>
    <row r="1131" spans="2:33" x14ac:dyDescent="0.2">
      <c r="B1131" s="200"/>
      <c r="C1131" s="200"/>
      <c r="D1131" s="200"/>
      <c r="E1131" s="201"/>
      <c r="F1131" s="113"/>
      <c r="G1131" s="113"/>
      <c r="H1131" s="113"/>
      <c r="I1131" s="203"/>
      <c r="J1131" s="203"/>
      <c r="K1131" s="203"/>
      <c r="L1131" s="204"/>
      <c r="M1131" s="201"/>
      <c r="N1131" s="201"/>
      <c r="O1131" s="201"/>
      <c r="P1131" s="201"/>
      <c r="Q1131" s="113"/>
      <c r="R1131" s="113"/>
      <c r="S1131" s="113"/>
      <c r="T1131" s="113"/>
      <c r="U1131" s="201"/>
      <c r="V1131" s="113"/>
      <c r="W1131" s="113"/>
      <c r="X1131" s="113"/>
      <c r="Y1131" s="113"/>
      <c r="Z1131" s="113"/>
      <c r="AA1131" s="113"/>
      <c r="AB1131" s="113"/>
      <c r="AC1131" s="201"/>
      <c r="AD1131" s="113"/>
      <c r="AE1131" s="113"/>
      <c r="AF1131" s="113"/>
      <c r="AG1131" s="113"/>
    </row>
    <row r="1132" spans="2:33" x14ac:dyDescent="0.2">
      <c r="B1132" s="200"/>
      <c r="C1132" s="200"/>
      <c r="D1132" s="200"/>
      <c r="E1132" s="201"/>
      <c r="F1132" s="113"/>
      <c r="G1132" s="113"/>
      <c r="H1132" s="113"/>
      <c r="I1132" s="203"/>
      <c r="J1132" s="203"/>
      <c r="K1132" s="203"/>
      <c r="L1132" s="204"/>
      <c r="M1132" s="201"/>
      <c r="N1132" s="201"/>
      <c r="O1132" s="201"/>
      <c r="P1132" s="201"/>
      <c r="Q1132" s="113"/>
      <c r="R1132" s="113"/>
      <c r="S1132" s="113"/>
      <c r="T1132" s="113"/>
      <c r="U1132" s="201"/>
      <c r="V1132" s="113"/>
      <c r="W1132" s="113"/>
      <c r="X1132" s="113"/>
      <c r="Y1132" s="113"/>
      <c r="Z1132" s="113"/>
      <c r="AA1132" s="113"/>
      <c r="AB1132" s="113"/>
      <c r="AC1132" s="201"/>
      <c r="AD1132" s="113"/>
      <c r="AE1132" s="113"/>
      <c r="AF1132" s="113"/>
      <c r="AG1132" s="113"/>
    </row>
    <row r="1133" spans="2:33" x14ac:dyDescent="0.2">
      <c r="B1133" s="200"/>
      <c r="C1133" s="200"/>
      <c r="D1133" s="200"/>
      <c r="E1133" s="201"/>
      <c r="F1133" s="113"/>
      <c r="G1133" s="113"/>
      <c r="H1133" s="113"/>
      <c r="I1133" s="203"/>
      <c r="J1133" s="203"/>
      <c r="K1133" s="203"/>
      <c r="L1133" s="204"/>
      <c r="M1133" s="201"/>
      <c r="N1133" s="201"/>
      <c r="O1133" s="201"/>
      <c r="P1133" s="201"/>
      <c r="Q1133" s="113"/>
      <c r="R1133" s="113"/>
      <c r="S1133" s="113"/>
      <c r="T1133" s="113"/>
      <c r="U1133" s="201"/>
      <c r="V1133" s="113"/>
      <c r="W1133" s="113"/>
      <c r="X1133" s="113"/>
      <c r="Y1133" s="113"/>
      <c r="Z1133" s="113"/>
      <c r="AA1133" s="113"/>
      <c r="AB1133" s="113"/>
      <c r="AC1133" s="201"/>
      <c r="AD1133" s="113"/>
      <c r="AE1133" s="113"/>
      <c r="AF1133" s="113"/>
      <c r="AG1133" s="113"/>
    </row>
    <row r="1134" spans="2:33" x14ac:dyDescent="0.2">
      <c r="B1134" s="200"/>
      <c r="C1134" s="200"/>
      <c r="D1134" s="200"/>
      <c r="E1134" s="201"/>
      <c r="F1134" s="113"/>
      <c r="G1134" s="113"/>
      <c r="H1134" s="113"/>
      <c r="I1134" s="203"/>
      <c r="J1134" s="203"/>
      <c r="K1134" s="203"/>
      <c r="L1134" s="204"/>
      <c r="M1134" s="201"/>
      <c r="N1134" s="201"/>
      <c r="O1134" s="201"/>
      <c r="P1134" s="201"/>
      <c r="Q1134" s="113"/>
      <c r="R1134" s="113"/>
      <c r="S1134" s="113"/>
      <c r="T1134" s="113"/>
      <c r="U1134" s="201"/>
      <c r="V1134" s="113"/>
      <c r="W1134" s="113"/>
      <c r="X1134" s="113"/>
      <c r="Y1134" s="113"/>
      <c r="Z1134" s="113"/>
      <c r="AA1134" s="113"/>
      <c r="AB1134" s="113"/>
      <c r="AC1134" s="201"/>
      <c r="AD1134" s="113"/>
      <c r="AE1134" s="113"/>
      <c r="AF1134" s="113"/>
      <c r="AG1134" s="113"/>
    </row>
    <row r="1135" spans="2:33" x14ac:dyDescent="0.2">
      <c r="B1135" s="200"/>
      <c r="C1135" s="200"/>
      <c r="D1135" s="200"/>
      <c r="E1135" s="201"/>
      <c r="F1135" s="113"/>
      <c r="G1135" s="113"/>
      <c r="H1135" s="113"/>
      <c r="I1135" s="203"/>
      <c r="J1135" s="203"/>
      <c r="K1135" s="203"/>
      <c r="L1135" s="204"/>
      <c r="M1135" s="201"/>
      <c r="N1135" s="201"/>
      <c r="O1135" s="201"/>
      <c r="P1135" s="201"/>
      <c r="Q1135" s="113"/>
      <c r="R1135" s="113"/>
      <c r="S1135" s="113"/>
      <c r="T1135" s="113"/>
      <c r="U1135" s="201"/>
      <c r="V1135" s="113"/>
      <c r="W1135" s="113"/>
      <c r="X1135" s="113"/>
      <c r="Y1135" s="113"/>
      <c r="Z1135" s="113"/>
      <c r="AA1135" s="113"/>
      <c r="AB1135" s="113"/>
      <c r="AC1135" s="201"/>
      <c r="AD1135" s="113"/>
      <c r="AE1135" s="113"/>
      <c r="AF1135" s="113"/>
      <c r="AG1135" s="113"/>
    </row>
    <row r="1136" spans="2:33" x14ac:dyDescent="0.2">
      <c r="B1136" s="200"/>
      <c r="C1136" s="200"/>
      <c r="D1136" s="200"/>
      <c r="E1136" s="201"/>
      <c r="F1136" s="113"/>
      <c r="G1136" s="113"/>
      <c r="H1136" s="113"/>
      <c r="I1136" s="203"/>
      <c r="J1136" s="203"/>
      <c r="K1136" s="203"/>
      <c r="L1136" s="204"/>
      <c r="M1136" s="201"/>
      <c r="N1136" s="201"/>
      <c r="O1136" s="201"/>
      <c r="P1136" s="201"/>
      <c r="Q1136" s="113"/>
      <c r="R1136" s="113"/>
      <c r="S1136" s="113"/>
      <c r="T1136" s="113"/>
      <c r="U1136" s="201"/>
      <c r="V1136" s="113"/>
      <c r="W1136" s="113"/>
      <c r="X1136" s="113"/>
      <c r="Y1136" s="113"/>
      <c r="Z1136" s="113"/>
      <c r="AA1136" s="113"/>
      <c r="AB1136" s="113"/>
      <c r="AC1136" s="201"/>
      <c r="AD1136" s="113"/>
      <c r="AE1136" s="113"/>
      <c r="AF1136" s="113"/>
      <c r="AG1136" s="113"/>
    </row>
    <row r="1137" spans="2:33" x14ac:dyDescent="0.2">
      <c r="B1137" s="200"/>
      <c r="C1137" s="200"/>
      <c r="D1137" s="200"/>
      <c r="E1137" s="201"/>
      <c r="F1137" s="113"/>
      <c r="G1137" s="113"/>
      <c r="H1137" s="113"/>
      <c r="I1137" s="203"/>
      <c r="J1137" s="203"/>
      <c r="K1137" s="203"/>
      <c r="L1137" s="204"/>
      <c r="M1137" s="201"/>
      <c r="N1137" s="201"/>
      <c r="O1137" s="201"/>
      <c r="P1137" s="201"/>
      <c r="Q1137" s="113"/>
      <c r="R1137" s="113"/>
      <c r="S1137" s="113"/>
      <c r="T1137" s="113"/>
      <c r="U1137" s="201"/>
      <c r="V1137" s="113"/>
      <c r="W1137" s="113"/>
      <c r="X1137" s="113"/>
      <c r="Y1137" s="113"/>
      <c r="Z1137" s="113"/>
      <c r="AA1137" s="113"/>
      <c r="AB1137" s="113"/>
      <c r="AC1137" s="201"/>
      <c r="AD1137" s="113"/>
      <c r="AE1137" s="113"/>
      <c r="AF1137" s="113"/>
      <c r="AG1137" s="113"/>
    </row>
    <row r="1138" spans="2:33" x14ac:dyDescent="0.2">
      <c r="B1138" s="200"/>
      <c r="C1138" s="200"/>
      <c r="D1138" s="200"/>
      <c r="E1138" s="201"/>
      <c r="F1138" s="113"/>
      <c r="G1138" s="113"/>
      <c r="H1138" s="113"/>
      <c r="I1138" s="203"/>
      <c r="J1138" s="203"/>
      <c r="K1138" s="203"/>
      <c r="L1138" s="204"/>
      <c r="M1138" s="201"/>
      <c r="N1138" s="201"/>
      <c r="O1138" s="201"/>
      <c r="P1138" s="201"/>
      <c r="Q1138" s="113"/>
      <c r="R1138" s="113"/>
      <c r="S1138" s="113"/>
      <c r="T1138" s="113"/>
      <c r="U1138" s="201"/>
      <c r="V1138" s="113"/>
      <c r="W1138" s="113"/>
      <c r="X1138" s="113"/>
      <c r="Y1138" s="113"/>
      <c r="Z1138" s="113"/>
      <c r="AA1138" s="113"/>
      <c r="AB1138" s="113"/>
      <c r="AC1138" s="201"/>
      <c r="AD1138" s="113"/>
      <c r="AE1138" s="113"/>
      <c r="AF1138" s="113"/>
      <c r="AG1138" s="113"/>
    </row>
    <row r="1139" spans="2:33" x14ac:dyDescent="0.2">
      <c r="B1139" s="200"/>
      <c r="C1139" s="200"/>
      <c r="D1139" s="200"/>
      <c r="E1139" s="201"/>
      <c r="F1139" s="113"/>
      <c r="G1139" s="113"/>
      <c r="H1139" s="113"/>
      <c r="I1139" s="203"/>
      <c r="J1139" s="203"/>
      <c r="K1139" s="203"/>
      <c r="L1139" s="204"/>
      <c r="M1139" s="201"/>
      <c r="N1139" s="201"/>
      <c r="O1139" s="201"/>
      <c r="P1139" s="201"/>
      <c r="Q1139" s="113"/>
      <c r="R1139" s="113"/>
      <c r="S1139" s="113"/>
      <c r="T1139" s="113"/>
      <c r="U1139" s="201"/>
      <c r="V1139" s="113"/>
      <c r="W1139" s="113"/>
      <c r="X1139" s="113"/>
      <c r="Y1139" s="113"/>
      <c r="Z1139" s="113"/>
      <c r="AA1139" s="113"/>
      <c r="AB1139" s="113"/>
      <c r="AC1139" s="201"/>
      <c r="AD1139" s="113"/>
      <c r="AE1139" s="113"/>
      <c r="AF1139" s="113"/>
      <c r="AG1139" s="113"/>
    </row>
    <row r="1140" spans="2:33" x14ac:dyDescent="0.2">
      <c r="B1140" s="200"/>
      <c r="C1140" s="200"/>
      <c r="D1140" s="200"/>
      <c r="E1140" s="201"/>
      <c r="F1140" s="113"/>
      <c r="G1140" s="113"/>
      <c r="H1140" s="113"/>
      <c r="I1140" s="203"/>
      <c r="J1140" s="203"/>
      <c r="K1140" s="203"/>
      <c r="L1140" s="204"/>
      <c r="M1140" s="201"/>
      <c r="N1140" s="201"/>
      <c r="O1140" s="201"/>
      <c r="P1140" s="201"/>
      <c r="Q1140" s="113"/>
      <c r="R1140" s="113"/>
      <c r="S1140" s="113"/>
      <c r="T1140" s="113"/>
      <c r="U1140" s="201"/>
      <c r="V1140" s="113"/>
      <c r="W1140" s="113"/>
      <c r="X1140" s="113"/>
      <c r="Y1140" s="113"/>
      <c r="Z1140" s="113"/>
      <c r="AA1140" s="113"/>
      <c r="AB1140" s="113"/>
      <c r="AC1140" s="201"/>
      <c r="AD1140" s="113"/>
      <c r="AE1140" s="113"/>
      <c r="AF1140" s="113"/>
      <c r="AG1140" s="113"/>
    </row>
    <row r="1141" spans="2:33" x14ac:dyDescent="0.2">
      <c r="B1141" s="200"/>
      <c r="C1141" s="200"/>
      <c r="D1141" s="200"/>
      <c r="E1141" s="201"/>
      <c r="F1141" s="113"/>
      <c r="G1141" s="113"/>
      <c r="H1141" s="113"/>
      <c r="I1141" s="203"/>
      <c r="J1141" s="203"/>
      <c r="K1141" s="203"/>
      <c r="L1141" s="204"/>
      <c r="M1141" s="201"/>
      <c r="N1141" s="201"/>
      <c r="O1141" s="201"/>
      <c r="P1141" s="201"/>
      <c r="Q1141" s="113"/>
      <c r="R1141" s="113"/>
      <c r="S1141" s="113"/>
      <c r="T1141" s="113"/>
      <c r="U1141" s="201"/>
      <c r="V1141" s="113"/>
      <c r="W1141" s="113"/>
      <c r="X1141" s="113"/>
      <c r="Y1141" s="113"/>
      <c r="Z1141" s="113"/>
      <c r="AA1141" s="113"/>
      <c r="AB1141" s="113"/>
      <c r="AC1141" s="201"/>
      <c r="AD1141" s="113"/>
      <c r="AE1141" s="113"/>
      <c r="AF1141" s="113"/>
      <c r="AG1141" s="113"/>
    </row>
    <row r="1142" spans="2:33" x14ac:dyDescent="0.2">
      <c r="B1142" s="200"/>
      <c r="C1142" s="200"/>
      <c r="D1142" s="200"/>
      <c r="E1142" s="201"/>
      <c r="F1142" s="113"/>
      <c r="G1142" s="113"/>
      <c r="H1142" s="113"/>
      <c r="I1142" s="203"/>
      <c r="J1142" s="203"/>
      <c r="K1142" s="203"/>
      <c r="L1142" s="204"/>
      <c r="M1142" s="201"/>
      <c r="N1142" s="201"/>
      <c r="O1142" s="201"/>
      <c r="P1142" s="201"/>
      <c r="Q1142" s="113"/>
      <c r="R1142" s="113"/>
      <c r="S1142" s="113"/>
      <c r="T1142" s="113"/>
      <c r="U1142" s="201"/>
      <c r="V1142" s="113"/>
      <c r="W1142" s="113"/>
      <c r="X1142" s="113"/>
      <c r="Y1142" s="113"/>
      <c r="Z1142" s="113"/>
      <c r="AA1142" s="113"/>
      <c r="AB1142" s="113"/>
      <c r="AC1142" s="201"/>
      <c r="AD1142" s="113"/>
      <c r="AE1142" s="113"/>
      <c r="AF1142" s="113"/>
      <c r="AG1142" s="113"/>
    </row>
    <row r="1143" spans="2:33" x14ac:dyDescent="0.2">
      <c r="B1143" s="200"/>
      <c r="C1143" s="200"/>
      <c r="D1143" s="200"/>
      <c r="E1143" s="201"/>
      <c r="F1143" s="113"/>
      <c r="G1143" s="113"/>
      <c r="H1143" s="113"/>
      <c r="I1143" s="203"/>
      <c r="J1143" s="203"/>
      <c r="K1143" s="203"/>
      <c r="L1143" s="204"/>
      <c r="M1143" s="201"/>
      <c r="N1143" s="201"/>
      <c r="O1143" s="201"/>
      <c r="P1143" s="201"/>
      <c r="Q1143" s="113"/>
      <c r="R1143" s="113"/>
      <c r="S1143" s="113"/>
      <c r="T1143" s="113"/>
      <c r="U1143" s="201"/>
      <c r="V1143" s="113"/>
      <c r="W1143" s="113"/>
      <c r="X1143" s="113"/>
      <c r="Y1143" s="113"/>
      <c r="Z1143" s="113"/>
      <c r="AA1143" s="113"/>
      <c r="AB1143" s="113"/>
      <c r="AC1143" s="201"/>
      <c r="AD1143" s="113"/>
      <c r="AE1143" s="113"/>
      <c r="AF1143" s="113"/>
      <c r="AG1143" s="113"/>
    </row>
    <row r="1144" spans="2:33" x14ac:dyDescent="0.2">
      <c r="B1144" s="200"/>
      <c r="C1144" s="200"/>
      <c r="D1144" s="200"/>
      <c r="E1144" s="201"/>
      <c r="F1144" s="113"/>
      <c r="G1144" s="113"/>
      <c r="H1144" s="113"/>
      <c r="I1144" s="203"/>
      <c r="J1144" s="203"/>
      <c r="K1144" s="203"/>
      <c r="L1144" s="204"/>
      <c r="M1144" s="201"/>
      <c r="N1144" s="201"/>
      <c r="O1144" s="201"/>
      <c r="P1144" s="201"/>
      <c r="Q1144" s="113"/>
      <c r="R1144" s="113"/>
      <c r="S1144" s="113"/>
      <c r="T1144" s="113"/>
      <c r="U1144" s="201"/>
      <c r="V1144" s="113"/>
      <c r="W1144" s="113"/>
      <c r="X1144" s="113"/>
      <c r="Y1144" s="113"/>
      <c r="Z1144" s="113"/>
      <c r="AA1144" s="113"/>
      <c r="AB1144" s="113"/>
      <c r="AC1144" s="201"/>
      <c r="AD1144" s="113"/>
      <c r="AE1144" s="113"/>
      <c r="AF1144" s="113"/>
      <c r="AG1144" s="113"/>
    </row>
  </sheetData>
  <mergeCells count="54">
    <mergeCell ref="Q2:R2"/>
    <mergeCell ref="D2:D4"/>
    <mergeCell ref="E30:F30"/>
    <mergeCell ref="E31:F31"/>
    <mergeCell ref="G2:H2"/>
    <mergeCell ref="AI2:AJ2"/>
    <mergeCell ref="W2:W3"/>
    <mergeCell ref="X2:X4"/>
    <mergeCell ref="Y2:Y3"/>
    <mergeCell ref="Z2:Z3"/>
    <mergeCell ref="A2:A4"/>
    <mergeCell ref="S2:T2"/>
    <mergeCell ref="B2:B4"/>
    <mergeCell ref="E2:E4"/>
    <mergeCell ref="F2:F4"/>
    <mergeCell ref="AC2:AC3"/>
    <mergeCell ref="I2:N2"/>
    <mergeCell ref="O2:P3"/>
    <mergeCell ref="U2:U4"/>
    <mergeCell ref="V2:V4"/>
    <mergeCell ref="AM2:AN2"/>
    <mergeCell ref="AK2:AK3"/>
    <mergeCell ref="AL2:AL3"/>
    <mergeCell ref="AE2:AF2"/>
    <mergeCell ref="AG2:AH2"/>
    <mergeCell ref="AA2:AA3"/>
    <mergeCell ref="AB2:AB3"/>
    <mergeCell ref="AD2:AD3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C2:C4"/>
    <mergeCell ref="C5:C6"/>
    <mergeCell ref="C7:C8"/>
    <mergeCell ref="C9:C10"/>
    <mergeCell ref="C11:C12"/>
    <mergeCell ref="C13:C14"/>
    <mergeCell ref="C15:C16"/>
    <mergeCell ref="A1:AN1"/>
    <mergeCell ref="B23:B24"/>
    <mergeCell ref="C23:C24"/>
    <mergeCell ref="B25:B26"/>
    <mergeCell ref="C25:C26"/>
    <mergeCell ref="B27:B28"/>
    <mergeCell ref="C27:C28"/>
    <mergeCell ref="C17:C18"/>
    <mergeCell ref="C19:C20"/>
    <mergeCell ref="C21:C22"/>
  </mergeCells>
  <phoneticPr fontId="0" type="noConversion"/>
  <pageMargins left="0.27559055118110237" right="0.27559055118110237" top="0.39370078740157483" bottom="0.31496062992125984" header="0.35433070866141736" footer="0.15748031496062992"/>
  <pageSetup paperSize="9" scale="76" orientation="landscape" r:id="rId1"/>
  <headerFooter>
    <oddFooter>&amp;L&amp;Z&amp;F</oddFooter>
  </headerFooter>
  <ignoredErrors>
    <ignoredError sqref="P5:P8 P11:P14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30DB-6DA6-4016-A93D-DF30A10053EE}">
  <sheetPr codeName="Лист6"/>
  <dimension ref="A1:AN1198"/>
  <sheetViews>
    <sheetView zoomScaleNormal="100" workbookViewId="0">
      <selection activeCell="Z52" sqref="Z52"/>
    </sheetView>
  </sheetViews>
  <sheetFormatPr defaultRowHeight="12.75" x14ac:dyDescent="0.2"/>
  <cols>
    <col min="1" max="1" width="2.85546875" style="211" customWidth="1"/>
    <col min="2" max="2" width="16.140625" style="213" customWidth="1"/>
    <col min="3" max="3" width="6.42578125" style="211" hidden="1" customWidth="1"/>
    <col min="4" max="4" width="5.140625" style="210" customWidth="1"/>
    <col min="5" max="5" width="3.140625" style="210" customWidth="1"/>
    <col min="6" max="6" width="15.7109375" style="211" customWidth="1"/>
    <col min="7" max="8" width="7" style="211" hidden="1" customWidth="1"/>
    <col min="9" max="10" width="5.5703125" style="214" hidden="1" customWidth="1"/>
    <col min="11" max="11" width="5.5703125" style="215" hidden="1" customWidth="1"/>
    <col min="12" max="15" width="5.5703125" style="210" hidden="1" customWidth="1"/>
    <col min="16" max="17" width="6.7109375" style="211" hidden="1" customWidth="1"/>
    <col min="18" max="19" width="6.7109375" style="205" hidden="1" customWidth="1"/>
    <col min="20" max="20" width="3.5703125" style="210" customWidth="1"/>
    <col min="21" max="21" width="15.85546875" style="211" customWidth="1"/>
    <col min="22" max="22" width="5.7109375" style="211" customWidth="1"/>
    <col min="23" max="23" width="7.42578125" style="211" customWidth="1"/>
    <col min="24" max="26" width="5.85546875" style="211" customWidth="1"/>
    <col min="27" max="27" width="11.42578125" style="211" customWidth="1"/>
    <col min="28" max="28" width="6.140625" style="210" customWidth="1"/>
    <col min="29" max="29" width="6.140625" style="211" customWidth="1"/>
    <col min="30" max="32" width="6.7109375" style="211" customWidth="1"/>
    <col min="33" max="33" width="6.7109375" style="113" customWidth="1"/>
    <col min="34" max="35" width="11.5703125" style="205" customWidth="1"/>
    <col min="36" max="36" width="6.7109375" style="206" customWidth="1"/>
    <col min="37" max="37" width="6.7109375" style="205" customWidth="1"/>
    <col min="38" max="39" width="6.7109375" style="113" customWidth="1"/>
    <col min="40" max="41" width="9.140625" style="113"/>
    <col min="42" max="42" width="9.140625" style="113" customWidth="1"/>
    <col min="43" max="16384" width="9.140625" style="113"/>
  </cols>
  <sheetData>
    <row r="1" spans="1:39" ht="36.75" customHeight="1" thickBot="1" x14ac:dyDescent="0.25">
      <c r="A1" s="2669" t="s">
        <v>346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669"/>
      <c r="V1" s="2669"/>
      <c r="W1" s="2669"/>
      <c r="X1" s="2669"/>
      <c r="Y1" s="2669"/>
      <c r="Z1" s="2669"/>
      <c r="AA1" s="2669"/>
      <c r="AB1" s="2669"/>
      <c r="AC1" s="2669"/>
      <c r="AD1" s="2669"/>
      <c r="AE1" s="2669"/>
      <c r="AF1" s="2669"/>
      <c r="AG1" s="2669"/>
      <c r="AH1" s="365"/>
      <c r="AI1" s="365"/>
      <c r="AJ1" s="365"/>
      <c r="AK1" s="365"/>
      <c r="AL1" s="365"/>
      <c r="AM1" s="289"/>
    </row>
    <row r="2" spans="1:39" s="114" customFormat="1" ht="69.75" customHeight="1" x14ac:dyDescent="0.2">
      <c r="A2" s="2670" t="s">
        <v>0</v>
      </c>
      <c r="B2" s="2673" t="s">
        <v>384</v>
      </c>
      <c r="C2" s="2674" t="s">
        <v>2</v>
      </c>
      <c r="D2" s="2673" t="s">
        <v>318</v>
      </c>
      <c r="E2" s="2677" t="s">
        <v>4</v>
      </c>
      <c r="F2" s="2680" t="s">
        <v>5</v>
      </c>
      <c r="G2" s="2683" t="s">
        <v>389</v>
      </c>
      <c r="H2" s="2684"/>
      <c r="I2" s="2685" t="s">
        <v>7</v>
      </c>
      <c r="J2" s="2639"/>
      <c r="K2" s="2639"/>
      <c r="L2" s="2639"/>
      <c r="M2" s="2686"/>
      <c r="N2" s="2687" t="s">
        <v>8</v>
      </c>
      <c r="O2" s="2688"/>
      <c r="P2" s="2655" t="s">
        <v>385</v>
      </c>
      <c r="Q2" s="2655"/>
      <c r="R2" s="2656" t="s">
        <v>388</v>
      </c>
      <c r="S2" s="2657"/>
      <c r="T2" s="2658" t="s">
        <v>9</v>
      </c>
      <c r="U2" s="2661" t="s">
        <v>10</v>
      </c>
      <c r="V2" s="2647" t="s">
        <v>12</v>
      </c>
      <c r="W2" s="2666" t="s">
        <v>13</v>
      </c>
      <c r="X2" s="2647" t="s">
        <v>335</v>
      </c>
      <c r="Y2" s="2647" t="s">
        <v>336</v>
      </c>
      <c r="Z2" s="2720" t="s">
        <v>16</v>
      </c>
      <c r="AA2" s="2647" t="s">
        <v>17</v>
      </c>
      <c r="AB2" s="2803" t="s">
        <v>18</v>
      </c>
      <c r="AC2" s="2653" t="s">
        <v>19</v>
      </c>
      <c r="AD2" s="2639" t="s">
        <v>386</v>
      </c>
      <c r="AE2" s="2639"/>
      <c r="AF2" s="2640" t="s">
        <v>387</v>
      </c>
      <c r="AG2" s="2641"/>
      <c r="AH2" s="2642" t="s">
        <v>382</v>
      </c>
      <c r="AI2" s="2643"/>
      <c r="AJ2" s="2644" t="s">
        <v>20</v>
      </c>
      <c r="AK2" s="2644" t="s">
        <v>21</v>
      </c>
      <c r="AL2" s="2642" t="s">
        <v>383</v>
      </c>
      <c r="AM2" s="2646"/>
    </row>
    <row r="3" spans="1:39" s="114" customFormat="1" ht="36" customHeight="1" x14ac:dyDescent="0.2">
      <c r="A3" s="2671"/>
      <c r="B3" s="2632"/>
      <c r="C3" s="2675"/>
      <c r="D3" s="2632"/>
      <c r="E3" s="2678"/>
      <c r="F3" s="2681"/>
      <c r="G3" s="115" t="s">
        <v>220</v>
      </c>
      <c r="H3" s="116" t="s">
        <v>29</v>
      </c>
      <c r="I3" s="420" t="s">
        <v>24</v>
      </c>
      <c r="J3" s="421" t="s">
        <v>25</v>
      </c>
      <c r="K3" s="422" t="s">
        <v>26</v>
      </c>
      <c r="L3" s="422" t="s">
        <v>27</v>
      </c>
      <c r="M3" s="423" t="s">
        <v>610</v>
      </c>
      <c r="N3" s="2689"/>
      <c r="O3" s="2690"/>
      <c r="P3" s="117" t="s">
        <v>216</v>
      </c>
      <c r="Q3" s="117" t="s">
        <v>217</v>
      </c>
      <c r="R3" s="118" t="s">
        <v>218</v>
      </c>
      <c r="S3" s="123" t="s">
        <v>219</v>
      </c>
      <c r="T3" s="2659"/>
      <c r="U3" s="2662"/>
      <c r="V3" s="2648"/>
      <c r="W3" s="2667"/>
      <c r="X3" s="2648"/>
      <c r="Y3" s="2648"/>
      <c r="Z3" s="2721"/>
      <c r="AA3" s="2648"/>
      <c r="AB3" s="2804"/>
      <c r="AC3" s="2654"/>
      <c r="AD3" s="1106" t="s">
        <v>216</v>
      </c>
      <c r="AE3" s="119" t="s">
        <v>217</v>
      </c>
      <c r="AF3" s="120" t="s">
        <v>216</v>
      </c>
      <c r="AG3" s="121" t="s">
        <v>217</v>
      </c>
      <c r="AH3" s="122" t="s">
        <v>218</v>
      </c>
      <c r="AI3" s="123" t="s">
        <v>219</v>
      </c>
      <c r="AJ3" s="2645"/>
      <c r="AK3" s="2645"/>
      <c r="AL3" s="118" t="s">
        <v>218</v>
      </c>
      <c r="AM3" s="124" t="s">
        <v>219</v>
      </c>
    </row>
    <row r="4" spans="1:39" s="114" customFormat="1" ht="13.5" thickBot="1" x14ac:dyDescent="0.25">
      <c r="A4" s="2672"/>
      <c r="B4" s="2629"/>
      <c r="C4" s="2676"/>
      <c r="D4" s="2629"/>
      <c r="E4" s="2679"/>
      <c r="F4" s="2682"/>
      <c r="G4" s="125" t="s">
        <v>30</v>
      </c>
      <c r="H4" s="126" t="s">
        <v>30</v>
      </c>
      <c r="I4" s="127" t="s">
        <v>31</v>
      </c>
      <c r="J4" s="128" t="s">
        <v>31</v>
      </c>
      <c r="K4" s="129" t="s">
        <v>31</v>
      </c>
      <c r="L4" s="129" t="s">
        <v>31</v>
      </c>
      <c r="M4" s="130" t="s">
        <v>31</v>
      </c>
      <c r="N4" s="131" t="s">
        <v>30</v>
      </c>
      <c r="O4" s="132" t="s">
        <v>30</v>
      </c>
      <c r="P4" s="129" t="s">
        <v>30</v>
      </c>
      <c r="Q4" s="129" t="s">
        <v>30</v>
      </c>
      <c r="R4" s="133" t="s">
        <v>35</v>
      </c>
      <c r="S4" s="1102" t="s">
        <v>35</v>
      </c>
      <c r="T4" s="2660"/>
      <c r="U4" s="2663"/>
      <c r="V4" s="134" t="s">
        <v>32</v>
      </c>
      <c r="W4" s="2668"/>
      <c r="X4" s="134" t="s">
        <v>33</v>
      </c>
      <c r="Y4" s="134" t="s">
        <v>33</v>
      </c>
      <c r="Z4" s="135" t="s">
        <v>34</v>
      </c>
      <c r="AA4" s="134" t="s">
        <v>35</v>
      </c>
      <c r="AB4" s="1129" t="s">
        <v>34</v>
      </c>
      <c r="AC4" s="1110" t="s">
        <v>30</v>
      </c>
      <c r="AD4" s="131" t="s">
        <v>30</v>
      </c>
      <c r="AE4" s="137" t="s">
        <v>30</v>
      </c>
      <c r="AF4" s="138" t="s">
        <v>30</v>
      </c>
      <c r="AG4" s="139" t="s">
        <v>30</v>
      </c>
      <c r="AH4" s="140" t="s">
        <v>35</v>
      </c>
      <c r="AI4" s="133" t="s">
        <v>35</v>
      </c>
      <c r="AJ4" s="133" t="s">
        <v>35</v>
      </c>
      <c r="AK4" s="133" t="s">
        <v>35</v>
      </c>
      <c r="AL4" s="133" t="s">
        <v>35</v>
      </c>
      <c r="AM4" s="141" t="s">
        <v>35</v>
      </c>
    </row>
    <row r="5" spans="1:39" ht="12.75" customHeight="1" x14ac:dyDescent="0.2">
      <c r="A5" s="159">
        <v>4</v>
      </c>
      <c r="B5" s="2673" t="s">
        <v>89</v>
      </c>
      <c r="C5" s="2800" t="s">
        <v>43</v>
      </c>
      <c r="D5" s="693">
        <v>1.4</v>
      </c>
      <c r="E5" s="160" t="s">
        <v>39</v>
      </c>
      <c r="F5" s="161" t="s">
        <v>65</v>
      </c>
      <c r="G5" s="167">
        <v>4.3529999999999998</v>
      </c>
      <c r="H5" s="177">
        <v>4.79</v>
      </c>
      <c r="I5" s="162">
        <v>0.6</v>
      </c>
      <c r="J5" s="163"/>
      <c r="K5" s="164">
        <v>5.7</v>
      </c>
      <c r="L5" s="164"/>
      <c r="M5" s="165"/>
      <c r="N5" s="554">
        <f t="shared" ref="N5:N12" si="0">0.314*I5+0.249*J5+0.195*K5+0.159*L5+0.06*M5</f>
        <v>1.2999000000000001</v>
      </c>
      <c r="O5" s="369">
        <f t="shared" ref="O5:O12" si="1">0.4*SUM(I5:M5)</f>
        <v>2.52</v>
      </c>
      <c r="P5" s="372">
        <f t="shared" ref="P5:P14" si="2">SQRT(POWER(N5,2)+POWER(O5+G5,2))</f>
        <v>6.9948458889385119</v>
      </c>
      <c r="Q5" s="373">
        <f t="shared" ref="Q5:Q12" si="3">SQRT(POWER(N5,2)+POWER(O5+H5,2))</f>
        <v>7.4246777714591774</v>
      </c>
      <c r="R5" s="374">
        <f t="shared" ref="R5:R36" si="4">37000/1.73/SQRT(POWER((G5+O5),2)+N5*N5)</f>
        <v>3057.5774758405437</v>
      </c>
      <c r="S5" s="377">
        <f t="shared" ref="S5:S36" si="5">37000/2/SQRT(N5*N5+POWER((H5+O5),2))</f>
        <v>2491.6906254322444</v>
      </c>
      <c r="T5" s="1111">
        <v>1</v>
      </c>
      <c r="U5" s="369" t="s">
        <v>85</v>
      </c>
      <c r="V5" s="369">
        <v>4</v>
      </c>
      <c r="W5" s="369">
        <v>11</v>
      </c>
      <c r="X5" s="369">
        <v>35</v>
      </c>
      <c r="Y5" s="369">
        <v>6.3</v>
      </c>
      <c r="Z5" s="373">
        <v>6.35</v>
      </c>
      <c r="AA5" s="369"/>
      <c r="AB5" s="987">
        <v>5</v>
      </c>
      <c r="AC5" s="548">
        <f t="shared" ref="AC5:AC12" si="6">Z5/100*X5*X5/V5</f>
        <v>19.446875000000002</v>
      </c>
      <c r="AD5" s="371">
        <f t="shared" ref="AD5:AD14" si="7">SQRT(POWER(N5,2)+POWER(O5+AC5+G5,2))</f>
        <v>26.351955525646009</v>
      </c>
      <c r="AE5" s="548">
        <f t="shared" ref="AE5:AE14" si="8">SQRT(POWER(N5,2)+POWER(O5+AC5+H5,2))</f>
        <v>26.788432200776981</v>
      </c>
      <c r="AF5" s="154">
        <f t="shared" ref="AF5:AF20" si="9">SQRT(POWER((AC5+O5+G5),2)+POWER(N5,2))*POWER(6.3/X5,2)</f>
        <v>0.85380335903093063</v>
      </c>
      <c r="AG5" s="155">
        <f t="shared" ref="AG5:AG20" si="10">SQRT(POWER((H5+O5+AC5),2)+POWER(N5,2))*POWER(6.3/X5,2)</f>
        <v>0.86794520330517411</v>
      </c>
      <c r="AH5" s="174">
        <f t="shared" ref="AH5:AH14" si="11">37000/1.73/SQRT(POWER((G5+O5+AC5),2)+N5*N5)</f>
        <v>811.6013711460572</v>
      </c>
      <c r="AI5" s="170">
        <f t="shared" ref="AI5:AI14" si="12">37000/2/SQRT(POWER((H5+O5+AC5),2)+N5*N5)</f>
        <v>690.59659263909521</v>
      </c>
      <c r="AJ5" s="170">
        <f t="shared" ref="AJ5:AJ12" si="13">AI5/1.2</f>
        <v>575.49716053257941</v>
      </c>
      <c r="AK5" s="170">
        <f t="shared" ref="AK5:AK12" si="14">AI5/1.5</f>
        <v>460.39772842606345</v>
      </c>
      <c r="AL5" s="170">
        <f t="shared" ref="AL5:AL36" si="15">6300/(1.73*AF5)</f>
        <v>4265.1723708876889</v>
      </c>
      <c r="AM5" s="175">
        <f t="shared" ref="AM5:AM36" si="16">6300/(2*AG5)</f>
        <v>3629.2613727279777</v>
      </c>
    </row>
    <row r="6" spans="1:39" ht="12.75" customHeight="1" x14ac:dyDescent="0.2">
      <c r="A6" s="159">
        <v>4</v>
      </c>
      <c r="B6" s="2622"/>
      <c r="C6" s="2624"/>
      <c r="D6" s="693">
        <v>1.4</v>
      </c>
      <c r="E6" s="160" t="s">
        <v>39</v>
      </c>
      <c r="F6" s="161" t="s">
        <v>65</v>
      </c>
      <c r="G6" s="167">
        <v>4.3529999999999998</v>
      </c>
      <c r="H6" s="177">
        <v>4.79</v>
      </c>
      <c r="I6" s="162">
        <v>0.6</v>
      </c>
      <c r="J6" s="163"/>
      <c r="K6" s="164">
        <v>5.7</v>
      </c>
      <c r="L6" s="164"/>
      <c r="M6" s="165"/>
      <c r="N6" s="293">
        <f t="shared" si="0"/>
        <v>1.2999000000000001</v>
      </c>
      <c r="O6" s="167">
        <f t="shared" si="1"/>
        <v>2.52</v>
      </c>
      <c r="P6" s="168">
        <f t="shared" si="2"/>
        <v>6.9948458889385119</v>
      </c>
      <c r="Q6" s="169">
        <f t="shared" si="3"/>
        <v>7.4246777714591774</v>
      </c>
      <c r="R6" s="152">
        <f t="shared" si="4"/>
        <v>3057.5774758405437</v>
      </c>
      <c r="S6" s="157">
        <f t="shared" si="5"/>
        <v>2491.6906254322444</v>
      </c>
      <c r="T6" s="1112">
        <v>2</v>
      </c>
      <c r="U6" s="167" t="s">
        <v>85</v>
      </c>
      <c r="V6" s="167">
        <v>4</v>
      </c>
      <c r="W6" s="167">
        <v>11</v>
      </c>
      <c r="X6" s="167">
        <v>35</v>
      </c>
      <c r="Y6" s="167">
        <v>6.3</v>
      </c>
      <c r="Z6" s="169">
        <v>6.35</v>
      </c>
      <c r="AA6" s="167"/>
      <c r="AB6" s="177">
        <v>5</v>
      </c>
      <c r="AC6" s="294">
        <f t="shared" si="6"/>
        <v>19.446875000000002</v>
      </c>
      <c r="AD6" s="166">
        <f t="shared" si="7"/>
        <v>26.351955525646009</v>
      </c>
      <c r="AE6" s="294">
        <f t="shared" si="8"/>
        <v>26.788432200776981</v>
      </c>
      <c r="AF6" s="172">
        <f t="shared" si="9"/>
        <v>0.85380335903093063</v>
      </c>
      <c r="AG6" s="173">
        <f t="shared" si="10"/>
        <v>0.86794520330517411</v>
      </c>
      <c r="AH6" s="174">
        <f t="shared" si="11"/>
        <v>811.6013711460572</v>
      </c>
      <c r="AI6" s="170">
        <f t="shared" si="12"/>
        <v>690.59659263909521</v>
      </c>
      <c r="AJ6" s="170">
        <f t="shared" si="13"/>
        <v>575.49716053257941</v>
      </c>
      <c r="AK6" s="170">
        <f t="shared" si="14"/>
        <v>460.39772842606345</v>
      </c>
      <c r="AL6" s="170">
        <f t="shared" si="15"/>
        <v>4265.1723708876889</v>
      </c>
      <c r="AM6" s="175">
        <f t="shared" si="16"/>
        <v>3629.2613727279777</v>
      </c>
    </row>
    <row r="7" spans="1:39" ht="12.75" customHeight="1" x14ac:dyDescent="0.2">
      <c r="A7" s="159">
        <v>4</v>
      </c>
      <c r="B7" s="2621" t="s">
        <v>90</v>
      </c>
      <c r="C7" s="2623" t="s">
        <v>43</v>
      </c>
      <c r="D7" s="693">
        <v>1.4</v>
      </c>
      <c r="E7" s="160" t="s">
        <v>39</v>
      </c>
      <c r="F7" s="161" t="s">
        <v>65</v>
      </c>
      <c r="G7" s="167">
        <v>4.3529999999999998</v>
      </c>
      <c r="H7" s="177">
        <v>4.79</v>
      </c>
      <c r="I7" s="162">
        <v>1</v>
      </c>
      <c r="J7" s="163"/>
      <c r="K7" s="164">
        <v>3.6</v>
      </c>
      <c r="L7" s="164"/>
      <c r="M7" s="165"/>
      <c r="N7" s="293">
        <f t="shared" si="0"/>
        <v>1.016</v>
      </c>
      <c r="O7" s="167">
        <f t="shared" si="1"/>
        <v>1.8399999999999999</v>
      </c>
      <c r="P7" s="168">
        <f t="shared" si="2"/>
        <v>6.2757872016186145</v>
      </c>
      <c r="Q7" s="169">
        <f t="shared" si="3"/>
        <v>6.7073956197618161</v>
      </c>
      <c r="R7" s="152">
        <f t="shared" si="4"/>
        <v>3407.9044667859571</v>
      </c>
      <c r="S7" s="157">
        <f t="shared" si="5"/>
        <v>2758.1495186438619</v>
      </c>
      <c r="T7" s="1112">
        <v>1</v>
      </c>
      <c r="U7" s="167" t="s">
        <v>85</v>
      </c>
      <c r="V7" s="167">
        <v>4</v>
      </c>
      <c r="W7" s="167">
        <v>11</v>
      </c>
      <c r="X7" s="167">
        <v>35</v>
      </c>
      <c r="Y7" s="167">
        <v>6.3</v>
      </c>
      <c r="Z7" s="169">
        <v>6.18</v>
      </c>
      <c r="AA7" s="167"/>
      <c r="AB7" s="177">
        <v>5</v>
      </c>
      <c r="AC7" s="294">
        <f t="shared" si="6"/>
        <v>18.92625</v>
      </c>
      <c r="AD7" s="166">
        <f t="shared" si="7"/>
        <v>25.13978871356122</v>
      </c>
      <c r="AE7" s="294">
        <f t="shared" si="8"/>
        <v>25.576437790718629</v>
      </c>
      <c r="AF7" s="172">
        <f t="shared" si="9"/>
        <v>0.81452915431938344</v>
      </c>
      <c r="AG7" s="173">
        <f t="shared" si="10"/>
        <v>0.82867658441928349</v>
      </c>
      <c r="AH7" s="174">
        <f t="shared" si="11"/>
        <v>850.73440674770757</v>
      </c>
      <c r="AI7" s="170">
        <f t="shared" si="12"/>
        <v>723.32199469597049</v>
      </c>
      <c r="AJ7" s="170">
        <f t="shared" si="13"/>
        <v>602.76832891330878</v>
      </c>
      <c r="AK7" s="170">
        <f t="shared" si="14"/>
        <v>482.21466313064701</v>
      </c>
      <c r="AL7" s="170">
        <f t="shared" si="15"/>
        <v>4470.8264618873527</v>
      </c>
      <c r="AM7" s="175">
        <f t="shared" si="16"/>
        <v>3801.2417138677133</v>
      </c>
    </row>
    <row r="8" spans="1:39" ht="12.75" customHeight="1" x14ac:dyDescent="0.2">
      <c r="A8" s="159">
        <v>4</v>
      </c>
      <c r="B8" s="2622"/>
      <c r="C8" s="2624"/>
      <c r="D8" s="693">
        <v>1.4</v>
      </c>
      <c r="E8" s="160" t="s">
        <v>39</v>
      </c>
      <c r="F8" s="161" t="s">
        <v>65</v>
      </c>
      <c r="G8" s="167">
        <v>4.3529999999999998</v>
      </c>
      <c r="H8" s="177">
        <v>4.79</v>
      </c>
      <c r="I8" s="162">
        <v>1</v>
      </c>
      <c r="J8" s="163"/>
      <c r="K8" s="164">
        <v>3.6</v>
      </c>
      <c r="L8" s="164"/>
      <c r="M8" s="165"/>
      <c r="N8" s="293">
        <f t="shared" si="0"/>
        <v>1.016</v>
      </c>
      <c r="O8" s="167">
        <f t="shared" si="1"/>
        <v>1.8399999999999999</v>
      </c>
      <c r="P8" s="168">
        <f t="shared" si="2"/>
        <v>6.2757872016186145</v>
      </c>
      <c r="Q8" s="169">
        <f t="shared" si="3"/>
        <v>6.7073956197618161</v>
      </c>
      <c r="R8" s="152">
        <f t="shared" si="4"/>
        <v>3407.9044667859571</v>
      </c>
      <c r="S8" s="157">
        <f t="shared" si="5"/>
        <v>2758.1495186438619</v>
      </c>
      <c r="T8" s="1112">
        <v>2</v>
      </c>
      <c r="U8" s="167" t="s">
        <v>85</v>
      </c>
      <c r="V8" s="167">
        <v>4</v>
      </c>
      <c r="W8" s="167">
        <v>11</v>
      </c>
      <c r="X8" s="167">
        <v>35</v>
      </c>
      <c r="Y8" s="167">
        <v>6.3</v>
      </c>
      <c r="Z8" s="169">
        <v>6.15</v>
      </c>
      <c r="AA8" s="167"/>
      <c r="AB8" s="177">
        <v>5</v>
      </c>
      <c r="AC8" s="294">
        <f t="shared" si="6"/>
        <v>18.834375000000001</v>
      </c>
      <c r="AD8" s="166">
        <f t="shared" si="7"/>
        <v>25.047989048836332</v>
      </c>
      <c r="AE8" s="294">
        <f t="shared" si="8"/>
        <v>25.484635570096447</v>
      </c>
      <c r="AF8" s="172">
        <f t="shared" si="9"/>
        <v>0.81155484518229715</v>
      </c>
      <c r="AG8" s="173">
        <f t="shared" si="10"/>
        <v>0.82570219247112486</v>
      </c>
      <c r="AH8" s="174">
        <f t="shared" si="11"/>
        <v>853.85230707723497</v>
      </c>
      <c r="AI8" s="170">
        <f t="shared" si="12"/>
        <v>725.9275868048046</v>
      </c>
      <c r="AJ8" s="170">
        <f t="shared" si="13"/>
        <v>604.9396556706705</v>
      </c>
      <c r="AK8" s="170">
        <f t="shared" si="14"/>
        <v>483.9517245365364</v>
      </c>
      <c r="AL8" s="170">
        <f t="shared" si="15"/>
        <v>4487.2118239794636</v>
      </c>
      <c r="AM8" s="175">
        <f t="shared" si="16"/>
        <v>3814.9347654907151</v>
      </c>
    </row>
    <row r="9" spans="1:39" ht="12.75" customHeight="1" x14ac:dyDescent="0.2">
      <c r="A9" s="159">
        <v>4</v>
      </c>
      <c r="B9" s="2621" t="s">
        <v>97</v>
      </c>
      <c r="C9" s="2623" t="s">
        <v>43</v>
      </c>
      <c r="D9" s="693">
        <v>2.5</v>
      </c>
      <c r="E9" s="160" t="s">
        <v>39</v>
      </c>
      <c r="F9" s="161" t="s">
        <v>49</v>
      </c>
      <c r="G9" s="167">
        <v>4.13</v>
      </c>
      <c r="H9" s="177">
        <v>6.96</v>
      </c>
      <c r="I9" s="162">
        <v>1.8</v>
      </c>
      <c r="J9" s="163">
        <v>5.4</v>
      </c>
      <c r="K9" s="164"/>
      <c r="L9" s="164"/>
      <c r="M9" s="165"/>
      <c r="N9" s="293">
        <f t="shared" si="0"/>
        <v>1.9098000000000002</v>
      </c>
      <c r="O9" s="167">
        <f t="shared" si="1"/>
        <v>2.8800000000000003</v>
      </c>
      <c r="P9" s="168">
        <f t="shared" si="2"/>
        <v>7.2654962693542133</v>
      </c>
      <c r="Q9" s="169">
        <f t="shared" si="3"/>
        <v>10.023618909356042</v>
      </c>
      <c r="R9" s="152">
        <f t="shared" si="4"/>
        <v>2943.6782353334283</v>
      </c>
      <c r="S9" s="157">
        <f t="shared" si="5"/>
        <v>1845.6407977294614</v>
      </c>
      <c r="T9" s="1112">
        <v>1</v>
      </c>
      <c r="U9" s="167" t="s">
        <v>85</v>
      </c>
      <c r="V9" s="167">
        <v>4</v>
      </c>
      <c r="W9" s="167">
        <v>11</v>
      </c>
      <c r="X9" s="167">
        <v>35</v>
      </c>
      <c r="Y9" s="167">
        <v>6.3</v>
      </c>
      <c r="Z9" s="169">
        <v>6.25</v>
      </c>
      <c r="AA9" s="167"/>
      <c r="AB9" s="177">
        <v>5</v>
      </c>
      <c r="AC9" s="294">
        <f t="shared" si="6"/>
        <v>19.140625</v>
      </c>
      <c r="AD9" s="166">
        <f t="shared" si="7"/>
        <v>26.220269333678189</v>
      </c>
      <c r="AE9" s="294">
        <f t="shared" si="8"/>
        <v>29.043483975422525</v>
      </c>
      <c r="AF9" s="172">
        <f t="shared" si="9"/>
        <v>0.84953672641117328</v>
      </c>
      <c r="AG9" s="173">
        <f t="shared" si="10"/>
        <v>0.94100888080368972</v>
      </c>
      <c r="AH9" s="2166">
        <f t="shared" si="11"/>
        <v>815.67748083821846</v>
      </c>
      <c r="AI9" s="1919">
        <f t="shared" si="12"/>
        <v>636.97592257372639</v>
      </c>
      <c r="AJ9" s="170">
        <f t="shared" si="13"/>
        <v>530.81326881143866</v>
      </c>
      <c r="AK9" s="170">
        <f t="shared" si="14"/>
        <v>424.65061504915093</v>
      </c>
      <c r="AL9" s="170">
        <f t="shared" si="15"/>
        <v>4286.5933677684161</v>
      </c>
      <c r="AM9" s="175">
        <f t="shared" si="16"/>
        <v>3347.4710645766404</v>
      </c>
    </row>
    <row r="10" spans="1:39" ht="12.75" customHeight="1" x14ac:dyDescent="0.2">
      <c r="A10" s="159">
        <v>4</v>
      </c>
      <c r="B10" s="2622"/>
      <c r="C10" s="2624"/>
      <c r="D10" s="693">
        <v>2.5</v>
      </c>
      <c r="E10" s="160" t="s">
        <v>39</v>
      </c>
      <c r="F10" s="161" t="s">
        <v>49</v>
      </c>
      <c r="G10" s="167">
        <v>4.13</v>
      </c>
      <c r="H10" s="177">
        <v>6.96</v>
      </c>
      <c r="I10" s="162">
        <v>1.8</v>
      </c>
      <c r="J10" s="163">
        <v>5.4</v>
      </c>
      <c r="K10" s="164"/>
      <c r="L10" s="164"/>
      <c r="M10" s="165"/>
      <c r="N10" s="293">
        <f t="shared" si="0"/>
        <v>1.9098000000000002</v>
      </c>
      <c r="O10" s="167">
        <f t="shared" si="1"/>
        <v>2.8800000000000003</v>
      </c>
      <c r="P10" s="168">
        <f t="shared" si="2"/>
        <v>7.2654962693542133</v>
      </c>
      <c r="Q10" s="169">
        <f t="shared" si="3"/>
        <v>10.023618909356042</v>
      </c>
      <c r="R10" s="152">
        <f t="shared" si="4"/>
        <v>2943.6782353334283</v>
      </c>
      <c r="S10" s="157">
        <f t="shared" si="5"/>
        <v>1845.6407977294614</v>
      </c>
      <c r="T10" s="1112">
        <v>2</v>
      </c>
      <c r="U10" s="167" t="s">
        <v>85</v>
      </c>
      <c r="V10" s="167">
        <v>4</v>
      </c>
      <c r="W10" s="167">
        <v>11</v>
      </c>
      <c r="X10" s="167">
        <v>35</v>
      </c>
      <c r="Y10" s="167">
        <v>6.3</v>
      </c>
      <c r="Z10" s="169">
        <v>6.54</v>
      </c>
      <c r="AA10" s="167"/>
      <c r="AB10" s="177">
        <v>5</v>
      </c>
      <c r="AC10" s="294">
        <f t="shared" si="6"/>
        <v>20.028750000000002</v>
      </c>
      <c r="AD10" s="166">
        <f t="shared" si="7"/>
        <v>27.106112550539223</v>
      </c>
      <c r="AE10" s="294">
        <f t="shared" si="8"/>
        <v>29.929743777762283</v>
      </c>
      <c r="AF10" s="172">
        <f t="shared" si="9"/>
        <v>0.87823804663747074</v>
      </c>
      <c r="AG10" s="173">
        <f t="shared" si="10"/>
        <v>0.9697236983994979</v>
      </c>
      <c r="AH10" s="2166">
        <f t="shared" si="11"/>
        <v>789.02067558074691</v>
      </c>
      <c r="AI10" s="1919">
        <f t="shared" si="12"/>
        <v>618.11421231562463</v>
      </c>
      <c r="AJ10" s="170">
        <f t="shared" si="13"/>
        <v>515.09517692968723</v>
      </c>
      <c r="AK10" s="170">
        <f t="shared" si="14"/>
        <v>412.07614154374977</v>
      </c>
      <c r="AL10" s="170">
        <f t="shared" si="15"/>
        <v>4146.5050518507724</v>
      </c>
      <c r="AM10" s="175">
        <f t="shared" si="16"/>
        <v>3248.347962619649</v>
      </c>
    </row>
    <row r="11" spans="1:39" ht="12.75" customHeight="1" x14ac:dyDescent="0.2">
      <c r="A11" s="159">
        <v>4</v>
      </c>
      <c r="B11" s="2621" t="s">
        <v>165</v>
      </c>
      <c r="C11" s="2623" t="s">
        <v>43</v>
      </c>
      <c r="D11" s="693">
        <v>2.2999999999999998</v>
      </c>
      <c r="E11" s="160" t="s">
        <v>39</v>
      </c>
      <c r="F11" s="161" t="s">
        <v>65</v>
      </c>
      <c r="G11" s="167">
        <v>4.3529999999999998</v>
      </c>
      <c r="H11" s="177">
        <v>4.79</v>
      </c>
      <c r="I11" s="162">
        <v>9.6</v>
      </c>
      <c r="J11" s="163"/>
      <c r="K11" s="164">
        <v>1.8</v>
      </c>
      <c r="L11" s="164"/>
      <c r="M11" s="165"/>
      <c r="N11" s="293">
        <f t="shared" si="0"/>
        <v>3.3653999999999997</v>
      </c>
      <c r="O11" s="167">
        <f t="shared" si="1"/>
        <v>4.5600000000000005</v>
      </c>
      <c r="P11" s="168">
        <f t="shared" si="2"/>
        <v>9.5271971828025066</v>
      </c>
      <c r="Q11" s="169">
        <f t="shared" si="3"/>
        <v>9.9372238155331907</v>
      </c>
      <c r="R11" s="152">
        <f t="shared" si="4"/>
        <v>2244.8662315502706</v>
      </c>
      <c r="S11" s="157">
        <f t="shared" si="5"/>
        <v>1861.6869604045812</v>
      </c>
      <c r="T11" s="1112">
        <v>1</v>
      </c>
      <c r="U11" s="167" t="s">
        <v>85</v>
      </c>
      <c r="V11" s="167">
        <v>4</v>
      </c>
      <c r="W11" s="167">
        <v>11</v>
      </c>
      <c r="X11" s="167">
        <v>35</v>
      </c>
      <c r="Y11" s="167">
        <v>6.3</v>
      </c>
      <c r="Z11" s="169">
        <v>6.14</v>
      </c>
      <c r="AA11" s="167"/>
      <c r="AB11" s="177">
        <v>5</v>
      </c>
      <c r="AC11" s="294">
        <f t="shared" si="6"/>
        <v>18.803750000000001</v>
      </c>
      <c r="AD11" s="166">
        <f t="shared" si="7"/>
        <v>27.920317829897645</v>
      </c>
      <c r="AE11" s="294">
        <f t="shared" si="8"/>
        <v>28.354180577518022</v>
      </c>
      <c r="AF11" s="172">
        <f t="shared" si="9"/>
        <v>0.90461829768868363</v>
      </c>
      <c r="AG11" s="173">
        <f t="shared" si="10"/>
        <v>0.91867545071158385</v>
      </c>
      <c r="AH11" s="174">
        <f t="shared" si="11"/>
        <v>766.01145328268012</v>
      </c>
      <c r="AI11" s="170">
        <f t="shared" si="12"/>
        <v>652.4611053182266</v>
      </c>
      <c r="AJ11" s="170">
        <f t="shared" si="13"/>
        <v>543.71758776518891</v>
      </c>
      <c r="AK11" s="170">
        <f t="shared" si="14"/>
        <v>434.97407021215105</v>
      </c>
      <c r="AL11" s="170">
        <f t="shared" si="15"/>
        <v>4025.5857154495202</v>
      </c>
      <c r="AM11" s="175">
        <f t="shared" si="16"/>
        <v>3428.849652573263</v>
      </c>
    </row>
    <row r="12" spans="1:39" ht="12.75" customHeight="1" x14ac:dyDescent="0.2">
      <c r="A12" s="159">
        <v>4</v>
      </c>
      <c r="B12" s="2622"/>
      <c r="C12" s="2624"/>
      <c r="D12" s="693">
        <v>2.2999999999999998</v>
      </c>
      <c r="E12" s="160" t="s">
        <v>39</v>
      </c>
      <c r="F12" s="161" t="s">
        <v>65</v>
      </c>
      <c r="G12" s="167">
        <v>4.3529999999999998</v>
      </c>
      <c r="H12" s="177">
        <v>4.79</v>
      </c>
      <c r="I12" s="162">
        <v>9.6</v>
      </c>
      <c r="J12" s="163"/>
      <c r="K12" s="164">
        <v>1.8</v>
      </c>
      <c r="L12" s="164"/>
      <c r="M12" s="165"/>
      <c r="N12" s="293">
        <f t="shared" si="0"/>
        <v>3.3653999999999997</v>
      </c>
      <c r="O12" s="167">
        <f t="shared" si="1"/>
        <v>4.5600000000000005</v>
      </c>
      <c r="P12" s="168">
        <f t="shared" si="2"/>
        <v>9.5271971828025066</v>
      </c>
      <c r="Q12" s="169">
        <f t="shared" si="3"/>
        <v>9.9372238155331907</v>
      </c>
      <c r="R12" s="152">
        <f t="shared" si="4"/>
        <v>2244.8662315502706</v>
      </c>
      <c r="S12" s="157">
        <f t="shared" si="5"/>
        <v>1861.6869604045812</v>
      </c>
      <c r="T12" s="1112">
        <v>2</v>
      </c>
      <c r="U12" s="167" t="s">
        <v>85</v>
      </c>
      <c r="V12" s="167">
        <v>4</v>
      </c>
      <c r="W12" s="167">
        <v>11</v>
      </c>
      <c r="X12" s="167">
        <v>35</v>
      </c>
      <c r="Y12" s="167">
        <v>6.3</v>
      </c>
      <c r="Z12" s="169">
        <v>6.35</v>
      </c>
      <c r="AA12" s="167"/>
      <c r="AB12" s="177">
        <v>5</v>
      </c>
      <c r="AC12" s="294">
        <f t="shared" si="6"/>
        <v>19.446875000000002</v>
      </c>
      <c r="AD12" s="166">
        <f t="shared" si="7"/>
        <v>28.558858996388935</v>
      </c>
      <c r="AE12" s="294">
        <f t="shared" si="8"/>
        <v>28.992859930086667</v>
      </c>
      <c r="AF12" s="172">
        <f t="shared" si="9"/>
        <v>0.92530703148300142</v>
      </c>
      <c r="AG12" s="173">
        <f t="shared" si="10"/>
        <v>0.93936866173480804</v>
      </c>
      <c r="AH12" s="174">
        <f t="shared" si="11"/>
        <v>748.88437383645089</v>
      </c>
      <c r="AI12" s="170">
        <f t="shared" si="12"/>
        <v>638.08813772117912</v>
      </c>
      <c r="AJ12" s="170">
        <f t="shared" si="13"/>
        <v>531.74011476764929</v>
      </c>
      <c r="AK12" s="170">
        <f t="shared" si="14"/>
        <v>425.3920918141194</v>
      </c>
      <c r="AL12" s="170">
        <f t="shared" si="15"/>
        <v>3935.57854118255</v>
      </c>
      <c r="AM12" s="175">
        <f t="shared" si="16"/>
        <v>3353.316039075266</v>
      </c>
    </row>
    <row r="13" spans="1:39" ht="12.75" customHeight="1" x14ac:dyDescent="0.2">
      <c r="A13" s="159">
        <v>4</v>
      </c>
      <c r="B13" s="2621" t="s">
        <v>98</v>
      </c>
      <c r="C13" s="2623" t="s">
        <v>347</v>
      </c>
      <c r="D13" s="693">
        <v>2.5</v>
      </c>
      <c r="E13" s="160" t="s">
        <v>39</v>
      </c>
      <c r="F13" s="161" t="s">
        <v>49</v>
      </c>
      <c r="G13" s="167">
        <v>4.13</v>
      </c>
      <c r="H13" s="177">
        <v>6.96</v>
      </c>
      <c r="I13" s="162">
        <v>1.6</v>
      </c>
      <c r="J13" s="163">
        <v>7.9</v>
      </c>
      <c r="K13" s="164"/>
      <c r="L13" s="164"/>
      <c r="M13" s="165"/>
      <c r="N13" s="293">
        <f t="shared" ref="N13:N44" si="17">0.314*I13+0.249*J13+0.195*K13+0.159*L13+0.06*M13</f>
        <v>2.4695</v>
      </c>
      <c r="O13" s="167">
        <f t="shared" ref="O13:O44" si="18">0.4*SUM(I13:M13)</f>
        <v>3.8000000000000003</v>
      </c>
      <c r="P13" s="168">
        <f t="shared" si="2"/>
        <v>8.3056204012704544</v>
      </c>
      <c r="Q13" s="169">
        <f t="shared" ref="Q13:Q44" si="19">SQRT(POWER(N13,2)+POWER(O13+H13,2))</f>
        <v>11.039747743947775</v>
      </c>
      <c r="R13" s="170">
        <f t="shared" si="4"/>
        <v>2575.037408851812</v>
      </c>
      <c r="S13" s="381">
        <f t="shared" si="5"/>
        <v>1675.7629276576627</v>
      </c>
      <c r="T13" s="1112">
        <v>1</v>
      </c>
      <c r="U13" s="167" t="s">
        <v>50</v>
      </c>
      <c r="V13" s="167">
        <v>6.3</v>
      </c>
      <c r="W13" s="167">
        <v>11</v>
      </c>
      <c r="X13" s="167">
        <v>35</v>
      </c>
      <c r="Y13" s="167">
        <v>6.3</v>
      </c>
      <c r="Z13" s="169">
        <v>7</v>
      </c>
      <c r="AA13" s="167"/>
      <c r="AB13" s="177">
        <v>5</v>
      </c>
      <c r="AC13" s="294">
        <f t="shared" ref="AC13:AC44" si="20">Z13/100*X13*X13/V13</f>
        <v>13.611111111111111</v>
      </c>
      <c r="AD13" s="166">
        <f t="shared" si="7"/>
        <v>21.682202336276507</v>
      </c>
      <c r="AE13" s="294">
        <f t="shared" si="8"/>
        <v>24.495907556980278</v>
      </c>
      <c r="AF13" s="172">
        <f t="shared" si="9"/>
        <v>0.70250335569535882</v>
      </c>
      <c r="AG13" s="173">
        <f t="shared" si="10"/>
        <v>0.79366740484616094</v>
      </c>
      <c r="AH13" s="2166">
        <f t="shared" si="11"/>
        <v>986.39810224495238</v>
      </c>
      <c r="AI13" s="1919">
        <f t="shared" si="12"/>
        <v>755.22819299374351</v>
      </c>
      <c r="AJ13" s="170">
        <f t="shared" ref="AJ13:AJ44" si="21">AI13/1.2</f>
        <v>629.35682749478633</v>
      </c>
      <c r="AK13" s="170">
        <f t="shared" ref="AK13:AK44" si="22">AI13/1.5</f>
        <v>503.48546199582898</v>
      </c>
      <c r="AL13" s="170">
        <f t="shared" si="15"/>
        <v>5183.7738105965964</v>
      </c>
      <c r="AM13" s="175">
        <f t="shared" si="16"/>
        <v>3968.9169301473007</v>
      </c>
    </row>
    <row r="14" spans="1:39" ht="12.75" customHeight="1" x14ac:dyDescent="0.2">
      <c r="A14" s="176">
        <v>4</v>
      </c>
      <c r="B14" s="2622"/>
      <c r="C14" s="2624"/>
      <c r="D14" s="693">
        <v>2.5</v>
      </c>
      <c r="E14" s="160" t="s">
        <v>39</v>
      </c>
      <c r="F14" s="161" t="s">
        <v>49</v>
      </c>
      <c r="G14" s="167">
        <v>4.13</v>
      </c>
      <c r="H14" s="177">
        <v>6.96</v>
      </c>
      <c r="I14" s="162">
        <v>1.6</v>
      </c>
      <c r="J14" s="163">
        <v>7.9</v>
      </c>
      <c r="K14" s="164"/>
      <c r="L14" s="164"/>
      <c r="M14" s="165"/>
      <c r="N14" s="293">
        <f t="shared" si="17"/>
        <v>2.4695</v>
      </c>
      <c r="O14" s="167">
        <f t="shared" si="18"/>
        <v>3.8000000000000003</v>
      </c>
      <c r="P14" s="168">
        <f t="shared" si="2"/>
        <v>8.3056204012704544</v>
      </c>
      <c r="Q14" s="169">
        <f t="shared" si="19"/>
        <v>11.039747743947775</v>
      </c>
      <c r="R14" s="152">
        <f t="shared" si="4"/>
        <v>2575.037408851812</v>
      </c>
      <c r="S14" s="157">
        <f t="shared" si="5"/>
        <v>1675.7629276576627</v>
      </c>
      <c r="T14" s="1112">
        <v>2</v>
      </c>
      <c r="U14" s="167" t="s">
        <v>50</v>
      </c>
      <c r="V14" s="167">
        <v>6.3</v>
      </c>
      <c r="W14" s="167">
        <v>11</v>
      </c>
      <c r="X14" s="167">
        <v>35</v>
      </c>
      <c r="Y14" s="167">
        <v>6.3</v>
      </c>
      <c r="Z14" s="169">
        <v>7</v>
      </c>
      <c r="AA14" s="167"/>
      <c r="AB14" s="177">
        <v>10</v>
      </c>
      <c r="AC14" s="294">
        <f t="shared" si="20"/>
        <v>13.611111111111111</v>
      </c>
      <c r="AD14" s="166">
        <f t="shared" si="7"/>
        <v>21.682202336276507</v>
      </c>
      <c r="AE14" s="294">
        <f t="shared" si="8"/>
        <v>24.495907556980278</v>
      </c>
      <c r="AF14" s="172">
        <f t="shared" si="9"/>
        <v>0.70250335569535882</v>
      </c>
      <c r="AG14" s="173">
        <f t="shared" si="10"/>
        <v>0.79366740484616094</v>
      </c>
      <c r="AH14" s="2166">
        <f t="shared" si="11"/>
        <v>986.39810224495238</v>
      </c>
      <c r="AI14" s="1919">
        <f t="shared" si="12"/>
        <v>755.22819299374351</v>
      </c>
      <c r="AJ14" s="170">
        <f t="shared" si="21"/>
        <v>629.35682749478633</v>
      </c>
      <c r="AK14" s="170">
        <f t="shared" si="22"/>
        <v>503.48546199582898</v>
      </c>
      <c r="AL14" s="170">
        <f t="shared" si="15"/>
        <v>5183.7738105965964</v>
      </c>
      <c r="AM14" s="175">
        <f t="shared" si="16"/>
        <v>3968.9169301473007</v>
      </c>
    </row>
    <row r="15" spans="1:39" ht="12.75" customHeight="1" x14ac:dyDescent="0.2">
      <c r="A15" s="142">
        <v>4</v>
      </c>
      <c r="B15" s="2621" t="s">
        <v>82</v>
      </c>
      <c r="C15" s="2633" t="s">
        <v>341</v>
      </c>
      <c r="D15" s="669">
        <v>4.5999999999999996</v>
      </c>
      <c r="E15" s="143" t="s">
        <v>39</v>
      </c>
      <c r="F15" s="675" t="s">
        <v>49</v>
      </c>
      <c r="G15" s="144">
        <v>4.13</v>
      </c>
      <c r="H15" s="145">
        <v>6.96</v>
      </c>
      <c r="I15" s="146"/>
      <c r="J15" s="147">
        <v>0.9</v>
      </c>
      <c r="K15" s="148"/>
      <c r="L15" s="148"/>
      <c r="M15" s="149"/>
      <c r="N15" s="555">
        <f t="shared" si="17"/>
        <v>0.22409999999999999</v>
      </c>
      <c r="O15" s="144">
        <f t="shared" si="18"/>
        <v>0.36000000000000004</v>
      </c>
      <c r="P15" s="150">
        <f t="shared" ref="P15:P30" si="23">SQRT(POWER(N15,2)+POWER(O15+G15,2))</f>
        <v>4.4955890392694933</v>
      </c>
      <c r="Q15" s="151">
        <f t="shared" si="19"/>
        <v>7.3234295797802282</v>
      </c>
      <c r="R15" s="152">
        <f t="shared" si="4"/>
        <v>4757.3928689152435</v>
      </c>
      <c r="S15" s="157">
        <f t="shared" si="5"/>
        <v>2526.1388531785642</v>
      </c>
      <c r="T15" s="1113">
        <v>1</v>
      </c>
      <c r="U15" s="144" t="s">
        <v>62</v>
      </c>
      <c r="V15" s="144">
        <v>6.3</v>
      </c>
      <c r="W15" s="167">
        <v>11</v>
      </c>
      <c r="X15" s="144">
        <v>35</v>
      </c>
      <c r="Y15" s="144">
        <v>6.3</v>
      </c>
      <c r="Z15" s="151">
        <v>8.07</v>
      </c>
      <c r="AA15" s="144" t="s">
        <v>60</v>
      </c>
      <c r="AB15" s="145">
        <v>10</v>
      </c>
      <c r="AC15" s="549">
        <f t="shared" si="20"/>
        <v>15.69166666666667</v>
      </c>
      <c r="AD15" s="905">
        <f t="shared" ref="AD15:AD30" si="24">SQRT(POWER(N15,2)+POWER(O15+AC15+G15,2))</f>
        <v>20.182910846913149</v>
      </c>
      <c r="AE15" s="549">
        <f t="shared" ref="AE15:AE30" si="25">SQRT(POWER(N15,2)+POWER(O15+AC15+H15,2))</f>
        <v>23.012757844025952</v>
      </c>
      <c r="AF15" s="172">
        <f t="shared" si="9"/>
        <v>0.65392631143998603</v>
      </c>
      <c r="AG15" s="173">
        <f t="shared" si="10"/>
        <v>0.74561335414644081</v>
      </c>
      <c r="AH15" s="156">
        <f t="shared" ref="AH15:AH30" si="26">37000/1.73/SQRT(POWER((G15+O15+AC15),2)+N15*N15)</f>
        <v>1059.6728786653323</v>
      </c>
      <c r="AI15" s="152">
        <f t="shared" ref="AI15:AI30" si="27">37000/2/SQRT(POWER((H15+O15+AC15),2)+N15*N15)</f>
        <v>803.90191064399301</v>
      </c>
      <c r="AJ15" s="152">
        <f t="shared" si="21"/>
        <v>669.91825886999425</v>
      </c>
      <c r="AK15" s="152">
        <f t="shared" si="22"/>
        <v>535.93460709599537</v>
      </c>
      <c r="AL15" s="152">
        <f t="shared" si="15"/>
        <v>5568.8514644574534</v>
      </c>
      <c r="AM15" s="158">
        <f t="shared" si="16"/>
        <v>4224.7097406215853</v>
      </c>
    </row>
    <row r="16" spans="1:39" ht="12.75" customHeight="1" x14ac:dyDescent="0.2">
      <c r="A16" s="159">
        <v>4</v>
      </c>
      <c r="B16" s="2622"/>
      <c r="C16" s="2634"/>
      <c r="D16" s="693">
        <v>4.5999999999999996</v>
      </c>
      <c r="E16" s="160" t="s">
        <v>39</v>
      </c>
      <c r="F16" s="161" t="s">
        <v>49</v>
      </c>
      <c r="G16" s="167">
        <v>4.13</v>
      </c>
      <c r="H16" s="177">
        <v>6.96</v>
      </c>
      <c r="I16" s="162"/>
      <c r="J16" s="163">
        <v>0.9</v>
      </c>
      <c r="K16" s="164"/>
      <c r="L16" s="164"/>
      <c r="M16" s="165"/>
      <c r="N16" s="293">
        <f t="shared" si="17"/>
        <v>0.22409999999999999</v>
      </c>
      <c r="O16" s="167">
        <f t="shared" si="18"/>
        <v>0.36000000000000004</v>
      </c>
      <c r="P16" s="168">
        <f t="shared" si="23"/>
        <v>4.4955890392694933</v>
      </c>
      <c r="Q16" s="169">
        <f t="shared" si="19"/>
        <v>7.3234295797802282</v>
      </c>
      <c r="R16" s="170">
        <f t="shared" si="4"/>
        <v>4757.3928689152435</v>
      </c>
      <c r="S16" s="381">
        <f t="shared" si="5"/>
        <v>2526.1388531785642</v>
      </c>
      <c r="T16" s="1112">
        <v>2</v>
      </c>
      <c r="U16" s="167" t="s">
        <v>83</v>
      </c>
      <c r="V16" s="167">
        <v>6.3</v>
      </c>
      <c r="W16" s="167">
        <v>11</v>
      </c>
      <c r="X16" s="167">
        <v>35</v>
      </c>
      <c r="Y16" s="167">
        <v>6.3</v>
      </c>
      <c r="Z16" s="169">
        <v>8.14</v>
      </c>
      <c r="AA16" s="167" t="s">
        <v>60</v>
      </c>
      <c r="AB16" s="177">
        <v>10</v>
      </c>
      <c r="AC16" s="294">
        <f t="shared" si="20"/>
        <v>15.827777777777779</v>
      </c>
      <c r="AD16" s="166">
        <f t="shared" si="24"/>
        <v>20.319013623627512</v>
      </c>
      <c r="AE16" s="294">
        <f t="shared" si="25"/>
        <v>23.148862539213084</v>
      </c>
      <c r="AF16" s="172">
        <f t="shared" si="9"/>
        <v>0.65833604140553137</v>
      </c>
      <c r="AG16" s="173">
        <f t="shared" si="10"/>
        <v>0.75002314627050393</v>
      </c>
      <c r="AH16" s="174">
        <f t="shared" si="26"/>
        <v>1052.5748755896543</v>
      </c>
      <c r="AI16" s="170">
        <f t="shared" si="27"/>
        <v>799.17533609532086</v>
      </c>
      <c r="AJ16" s="170">
        <f t="shared" si="21"/>
        <v>665.97944674610073</v>
      </c>
      <c r="AK16" s="170">
        <f t="shared" si="22"/>
        <v>532.78355739688061</v>
      </c>
      <c r="AL16" s="170">
        <f t="shared" si="15"/>
        <v>5531.5496464921771</v>
      </c>
      <c r="AM16" s="175">
        <f t="shared" si="16"/>
        <v>4199.8703848853202</v>
      </c>
    </row>
    <row r="17" spans="1:40" ht="12.75" customHeight="1" x14ac:dyDescent="0.2">
      <c r="A17" s="159">
        <v>4</v>
      </c>
      <c r="B17" s="2621" t="s">
        <v>84</v>
      </c>
      <c r="C17" s="2623" t="s">
        <v>43</v>
      </c>
      <c r="D17" s="693">
        <v>2.2999999999999998</v>
      </c>
      <c r="E17" s="160" t="s">
        <v>39</v>
      </c>
      <c r="F17" s="161" t="s">
        <v>45</v>
      </c>
      <c r="G17" s="167">
        <v>6.5380000000000003</v>
      </c>
      <c r="H17" s="177">
        <v>7.4059999999999997</v>
      </c>
      <c r="I17" s="162"/>
      <c r="J17" s="163">
        <v>14.4</v>
      </c>
      <c r="K17" s="164"/>
      <c r="L17" s="164"/>
      <c r="M17" s="165"/>
      <c r="N17" s="293">
        <f t="shared" si="17"/>
        <v>3.5855999999999999</v>
      </c>
      <c r="O17" s="167">
        <f t="shared" si="18"/>
        <v>5.7600000000000007</v>
      </c>
      <c r="P17" s="168">
        <f t="shared" si="23"/>
        <v>12.810048062361048</v>
      </c>
      <c r="Q17" s="169">
        <f t="shared" si="19"/>
        <v>13.64551513721633</v>
      </c>
      <c r="R17" s="152">
        <f t="shared" si="4"/>
        <v>1669.5708816140291</v>
      </c>
      <c r="S17" s="157">
        <f t="shared" si="5"/>
        <v>1355.7568046327328</v>
      </c>
      <c r="T17" s="1112">
        <v>1</v>
      </c>
      <c r="U17" s="167" t="s">
        <v>85</v>
      </c>
      <c r="V17" s="167">
        <v>4</v>
      </c>
      <c r="W17" s="167">
        <v>11</v>
      </c>
      <c r="X17" s="167">
        <v>35</v>
      </c>
      <c r="Y17" s="167">
        <v>6.3</v>
      </c>
      <c r="Z17" s="169">
        <v>6.27</v>
      </c>
      <c r="AA17" s="167"/>
      <c r="AB17" s="177">
        <v>5</v>
      </c>
      <c r="AC17" s="294">
        <f t="shared" si="20"/>
        <v>19.201874999999998</v>
      </c>
      <c r="AD17" s="166">
        <f t="shared" si="24"/>
        <v>31.703290876116078</v>
      </c>
      <c r="AE17" s="294">
        <f t="shared" si="25"/>
        <v>32.565869547359313</v>
      </c>
      <c r="AF17" s="172">
        <f t="shared" si="9"/>
        <v>1.0271866243861609</v>
      </c>
      <c r="AG17" s="173">
        <f t="shared" si="10"/>
        <v>1.0551341733344417</v>
      </c>
      <c r="AH17" s="174">
        <f t="shared" si="26"/>
        <v>674.60767150537345</v>
      </c>
      <c r="AI17" s="170">
        <f t="shared" si="27"/>
        <v>568.07941127124366</v>
      </c>
      <c r="AJ17" s="170">
        <f t="shared" si="21"/>
        <v>473.39950939270307</v>
      </c>
      <c r="AK17" s="170">
        <f t="shared" si="22"/>
        <v>378.71960751416242</v>
      </c>
      <c r="AL17" s="170">
        <f t="shared" si="15"/>
        <v>3545.2355109141254</v>
      </c>
      <c r="AM17" s="175">
        <f t="shared" si="16"/>
        <v>2985.4023114855149</v>
      </c>
    </row>
    <row r="18" spans="1:40" ht="12.75" customHeight="1" x14ac:dyDescent="0.2">
      <c r="A18" s="176">
        <v>4</v>
      </c>
      <c r="B18" s="2622"/>
      <c r="C18" s="2624"/>
      <c r="D18" s="693">
        <v>2.2999999999999998</v>
      </c>
      <c r="E18" s="160" t="s">
        <v>39</v>
      </c>
      <c r="F18" s="161" t="s">
        <v>45</v>
      </c>
      <c r="G18" s="167">
        <v>6.5380000000000003</v>
      </c>
      <c r="H18" s="177">
        <v>7.4059999999999997</v>
      </c>
      <c r="I18" s="162"/>
      <c r="J18" s="163">
        <v>14.4</v>
      </c>
      <c r="K18" s="164"/>
      <c r="L18" s="164"/>
      <c r="M18" s="165"/>
      <c r="N18" s="293">
        <f t="shared" si="17"/>
        <v>3.5855999999999999</v>
      </c>
      <c r="O18" s="167">
        <f t="shared" si="18"/>
        <v>5.7600000000000007</v>
      </c>
      <c r="P18" s="168">
        <f t="shared" si="23"/>
        <v>12.810048062361048</v>
      </c>
      <c r="Q18" s="169">
        <f t="shared" si="19"/>
        <v>13.64551513721633</v>
      </c>
      <c r="R18" s="152">
        <f t="shared" si="4"/>
        <v>1669.5708816140291</v>
      </c>
      <c r="S18" s="157">
        <f t="shared" si="5"/>
        <v>1355.7568046327328</v>
      </c>
      <c r="T18" s="1112">
        <v>2</v>
      </c>
      <c r="U18" s="167" t="s">
        <v>85</v>
      </c>
      <c r="V18" s="167">
        <v>4</v>
      </c>
      <c r="W18" s="167">
        <v>11</v>
      </c>
      <c r="X18" s="167">
        <v>35</v>
      </c>
      <c r="Y18" s="167">
        <v>6.3</v>
      </c>
      <c r="Z18" s="169">
        <v>6.35</v>
      </c>
      <c r="AA18" s="167"/>
      <c r="AB18" s="177">
        <v>5</v>
      </c>
      <c r="AC18" s="294">
        <f t="shared" si="20"/>
        <v>19.446875000000002</v>
      </c>
      <c r="AD18" s="166">
        <f t="shared" si="24"/>
        <v>31.946730914533731</v>
      </c>
      <c r="AE18" s="294">
        <f t="shared" si="25"/>
        <v>32.80939108129904</v>
      </c>
      <c r="AF18" s="172">
        <f t="shared" si="9"/>
        <v>1.0350740816308928</v>
      </c>
      <c r="AG18" s="173">
        <f t="shared" si="10"/>
        <v>1.0630242710340889</v>
      </c>
      <c r="AH18" s="174">
        <f t="shared" si="26"/>
        <v>669.46703542879141</v>
      </c>
      <c r="AI18" s="170">
        <f t="shared" si="27"/>
        <v>563.86294869534402</v>
      </c>
      <c r="AJ18" s="170">
        <f t="shared" si="21"/>
        <v>469.88579057945338</v>
      </c>
      <c r="AK18" s="170">
        <f t="shared" si="22"/>
        <v>375.9086324635627</v>
      </c>
      <c r="AL18" s="170">
        <f t="shared" si="15"/>
        <v>3518.2201561573129</v>
      </c>
      <c r="AM18" s="175">
        <f t="shared" si="16"/>
        <v>2963.2437243749314</v>
      </c>
    </row>
    <row r="19" spans="1:40" ht="12.75" customHeight="1" x14ac:dyDescent="0.2">
      <c r="A19" s="142">
        <v>4</v>
      </c>
      <c r="B19" s="2621" t="s">
        <v>48</v>
      </c>
      <c r="C19" s="2633" t="s">
        <v>342</v>
      </c>
      <c r="D19" s="669">
        <v>2.5</v>
      </c>
      <c r="E19" s="143" t="s">
        <v>39</v>
      </c>
      <c r="F19" s="675" t="s">
        <v>49</v>
      </c>
      <c r="G19" s="144">
        <v>4.13</v>
      </c>
      <c r="H19" s="145">
        <v>6.96</v>
      </c>
      <c r="I19" s="146"/>
      <c r="J19" s="147">
        <v>1.9</v>
      </c>
      <c r="K19" s="148"/>
      <c r="L19" s="148"/>
      <c r="M19" s="149"/>
      <c r="N19" s="555">
        <f t="shared" si="17"/>
        <v>0.47309999999999997</v>
      </c>
      <c r="O19" s="144">
        <f t="shared" si="18"/>
        <v>0.76</v>
      </c>
      <c r="P19" s="150">
        <f t="shared" si="23"/>
        <v>4.9128325444696355</v>
      </c>
      <c r="Q19" s="151">
        <f t="shared" si="19"/>
        <v>7.7344827629260378</v>
      </c>
      <c r="R19" s="152">
        <f t="shared" si="4"/>
        <v>4353.3507489624972</v>
      </c>
      <c r="S19" s="157">
        <f t="shared" si="5"/>
        <v>2391.8858658107929</v>
      </c>
      <c r="T19" s="1113">
        <v>1</v>
      </c>
      <c r="U19" s="144" t="s">
        <v>50</v>
      </c>
      <c r="V19" s="144">
        <v>6.3</v>
      </c>
      <c r="W19" s="167">
        <v>11</v>
      </c>
      <c r="X19" s="144">
        <v>35</v>
      </c>
      <c r="Y19" s="144">
        <v>6.3</v>
      </c>
      <c r="Z19" s="151">
        <v>8</v>
      </c>
      <c r="AA19" s="144" t="s">
        <v>51</v>
      </c>
      <c r="AB19" s="145">
        <v>10</v>
      </c>
      <c r="AC19" s="549">
        <f t="shared" si="20"/>
        <v>15.555555555555559</v>
      </c>
      <c r="AD19" s="905">
        <f t="shared" si="24"/>
        <v>20.451028472556306</v>
      </c>
      <c r="AE19" s="549">
        <f t="shared" si="25"/>
        <v>23.280363185091275</v>
      </c>
      <c r="AF19" s="172">
        <f t="shared" si="9"/>
        <v>0.66261332251082428</v>
      </c>
      <c r="AG19" s="173">
        <f t="shared" si="10"/>
        <v>0.75428376719695722</v>
      </c>
      <c r="AH19" s="2408">
        <f t="shared" si="26"/>
        <v>1045.7803266810906</v>
      </c>
      <c r="AI19" s="2409">
        <f t="shared" si="27"/>
        <v>794.66114222167221</v>
      </c>
      <c r="AJ19" s="2409">
        <f t="shared" si="21"/>
        <v>662.21761851806025</v>
      </c>
      <c r="AK19" s="2409">
        <f t="shared" si="22"/>
        <v>529.77409481444818</v>
      </c>
      <c r="AL19" s="2409">
        <f t="shared" si="15"/>
        <v>5495.8425576333593</v>
      </c>
      <c r="AM19" s="2410">
        <f t="shared" si="16"/>
        <v>4176.1471438075869</v>
      </c>
      <c r="AN19" s="2411"/>
    </row>
    <row r="20" spans="1:40" ht="12.75" customHeight="1" x14ac:dyDescent="0.2">
      <c r="A20" s="159">
        <v>4</v>
      </c>
      <c r="B20" s="2622"/>
      <c r="C20" s="2634"/>
      <c r="D20" s="693">
        <v>2.5</v>
      </c>
      <c r="E20" s="160" t="s">
        <v>39</v>
      </c>
      <c r="F20" s="161" t="s">
        <v>49</v>
      </c>
      <c r="G20" s="167">
        <v>4.13</v>
      </c>
      <c r="H20" s="177">
        <v>6.96</v>
      </c>
      <c r="I20" s="162"/>
      <c r="J20" s="163">
        <v>1.9</v>
      </c>
      <c r="K20" s="164"/>
      <c r="L20" s="164"/>
      <c r="M20" s="165"/>
      <c r="N20" s="293">
        <f t="shared" si="17"/>
        <v>0.47309999999999997</v>
      </c>
      <c r="O20" s="167">
        <f t="shared" si="18"/>
        <v>0.76</v>
      </c>
      <c r="P20" s="168">
        <f t="shared" si="23"/>
        <v>4.9128325444696355</v>
      </c>
      <c r="Q20" s="169">
        <f t="shared" si="19"/>
        <v>7.7344827629260378</v>
      </c>
      <c r="R20" s="152">
        <f t="shared" si="4"/>
        <v>4353.3507489624972</v>
      </c>
      <c r="S20" s="157">
        <f t="shared" si="5"/>
        <v>2391.8858658107929</v>
      </c>
      <c r="T20" s="1112">
        <v>2</v>
      </c>
      <c r="U20" s="167" t="s">
        <v>50</v>
      </c>
      <c r="V20" s="167">
        <v>6.3</v>
      </c>
      <c r="W20" s="167">
        <v>11</v>
      </c>
      <c r="X20" s="167">
        <v>35</v>
      </c>
      <c r="Y20" s="167">
        <v>6.3</v>
      </c>
      <c r="Z20" s="169">
        <v>8</v>
      </c>
      <c r="AA20" s="167" t="s">
        <v>51</v>
      </c>
      <c r="AB20" s="177">
        <v>10</v>
      </c>
      <c r="AC20" s="294">
        <f t="shared" si="20"/>
        <v>15.555555555555559</v>
      </c>
      <c r="AD20" s="166">
        <f t="shared" si="24"/>
        <v>20.451028472556306</v>
      </c>
      <c r="AE20" s="294">
        <f t="shared" si="25"/>
        <v>23.280363185091275</v>
      </c>
      <c r="AF20" s="172">
        <f t="shared" si="9"/>
        <v>0.66261332251082428</v>
      </c>
      <c r="AG20" s="173">
        <f t="shared" si="10"/>
        <v>0.75428376719695722</v>
      </c>
      <c r="AH20" s="2403">
        <f t="shared" si="26"/>
        <v>1045.7803266810906</v>
      </c>
      <c r="AI20" s="2404">
        <f t="shared" si="27"/>
        <v>794.66114222167221</v>
      </c>
      <c r="AJ20" s="2404">
        <f t="shared" si="21"/>
        <v>662.21761851806025</v>
      </c>
      <c r="AK20" s="2404">
        <f t="shared" si="22"/>
        <v>529.77409481444818</v>
      </c>
      <c r="AL20" s="2404">
        <f t="shared" si="15"/>
        <v>5495.8425576333593</v>
      </c>
      <c r="AM20" s="2405">
        <f t="shared" si="16"/>
        <v>4176.1471438075869</v>
      </c>
      <c r="AN20" s="2411"/>
    </row>
    <row r="21" spans="1:40" ht="12.75" customHeight="1" x14ac:dyDescent="0.2">
      <c r="A21" s="159">
        <v>4</v>
      </c>
      <c r="B21" s="2621" t="s">
        <v>64</v>
      </c>
      <c r="C21" s="2633" t="s">
        <v>345</v>
      </c>
      <c r="D21" s="693">
        <v>1.4</v>
      </c>
      <c r="E21" s="160" t="s">
        <v>39</v>
      </c>
      <c r="F21" s="161" t="s">
        <v>65</v>
      </c>
      <c r="G21" s="167">
        <v>4.3529999999999998</v>
      </c>
      <c r="H21" s="177">
        <v>4.79</v>
      </c>
      <c r="I21" s="162">
        <v>1</v>
      </c>
      <c r="J21" s="163"/>
      <c r="K21" s="164">
        <v>7.05</v>
      </c>
      <c r="L21" s="164"/>
      <c r="M21" s="165"/>
      <c r="N21" s="293">
        <f t="shared" si="17"/>
        <v>1.68875</v>
      </c>
      <c r="O21" s="167">
        <f t="shared" si="18"/>
        <v>3.2200000000000006</v>
      </c>
      <c r="P21" s="168">
        <f t="shared" si="23"/>
        <v>7.7590080269645298</v>
      </c>
      <c r="Q21" s="169">
        <f t="shared" si="19"/>
        <v>8.1860843241747769</v>
      </c>
      <c r="R21" s="2136">
        <f>37000/1.73/SQRT(POWER((G21+O21),2)+N21*N21)</f>
        <v>2756.4455614258886</v>
      </c>
      <c r="S21" s="2137">
        <f t="shared" si="5"/>
        <v>2259.9327428581</v>
      </c>
      <c r="T21" s="1112">
        <v>1</v>
      </c>
      <c r="U21" s="167" t="s">
        <v>66</v>
      </c>
      <c r="V21" s="167">
        <v>6.3</v>
      </c>
      <c r="W21" s="167">
        <v>11</v>
      </c>
      <c r="X21" s="167">
        <v>35</v>
      </c>
      <c r="Y21" s="167">
        <v>6.3</v>
      </c>
      <c r="Z21" s="169">
        <v>7.7</v>
      </c>
      <c r="AA21" s="167" t="s">
        <v>67</v>
      </c>
      <c r="AB21" s="177">
        <v>10</v>
      </c>
      <c r="AC21" s="294">
        <f t="shared" si="20"/>
        <v>14.972222222222221</v>
      </c>
      <c r="AD21" s="166">
        <f t="shared" si="24"/>
        <v>22.608381667246391</v>
      </c>
      <c r="AE21" s="294">
        <f t="shared" si="25"/>
        <v>23.04418396980255</v>
      </c>
      <c r="AF21" s="172">
        <f>SQRT(POWER((AC21+O21+G21),2)+POWER(N21,2))*POWER(6.3/X21,2)</f>
        <v>0.73251156601878298</v>
      </c>
      <c r="AG21" s="173">
        <f>SQRT(POWER((H21+O21+AC21),2)+POWER(N21,2))*POWER(6.3/X21,2)</f>
        <v>0.74663156062160263</v>
      </c>
      <c r="AH21" s="2412">
        <f t="shared" si="26"/>
        <v>945.98912703153701</v>
      </c>
      <c r="AI21" s="2413">
        <f t="shared" si="27"/>
        <v>802.80560267365854</v>
      </c>
      <c r="AJ21" s="2406">
        <f t="shared" si="21"/>
        <v>669.00466889471545</v>
      </c>
      <c r="AK21" s="2406">
        <f t="shared" si="22"/>
        <v>535.20373511577236</v>
      </c>
      <c r="AL21" s="2406">
        <f t="shared" si="15"/>
        <v>4971.4143312468168</v>
      </c>
      <c r="AM21" s="2407">
        <f t="shared" si="16"/>
        <v>4218.9483623991073</v>
      </c>
    </row>
    <row r="22" spans="1:40" ht="12.75" customHeight="1" x14ac:dyDescent="0.2">
      <c r="A22" s="159">
        <v>4</v>
      </c>
      <c r="B22" s="2622"/>
      <c r="C22" s="2634"/>
      <c r="D22" s="693">
        <v>1.4</v>
      </c>
      <c r="E22" s="160" t="s">
        <v>39</v>
      </c>
      <c r="F22" s="161" t="s">
        <v>65</v>
      </c>
      <c r="G22" s="167">
        <v>4.3529999999999998</v>
      </c>
      <c r="H22" s="177">
        <v>4.79</v>
      </c>
      <c r="I22" s="162">
        <v>1</v>
      </c>
      <c r="J22" s="163"/>
      <c r="K22" s="164">
        <v>7.05</v>
      </c>
      <c r="L22" s="164"/>
      <c r="M22" s="165"/>
      <c r="N22" s="293">
        <f t="shared" si="17"/>
        <v>1.68875</v>
      </c>
      <c r="O22" s="167">
        <f t="shared" si="18"/>
        <v>3.2200000000000006</v>
      </c>
      <c r="P22" s="168">
        <f t="shared" si="23"/>
        <v>7.7590080269645298</v>
      </c>
      <c r="Q22" s="169">
        <f t="shared" si="19"/>
        <v>8.1860843241747769</v>
      </c>
      <c r="R22" s="2136">
        <f t="shared" si="4"/>
        <v>2756.4455614258886</v>
      </c>
      <c r="S22" s="2137">
        <f t="shared" si="5"/>
        <v>2259.9327428581</v>
      </c>
      <c r="T22" s="1112">
        <v>2</v>
      </c>
      <c r="U22" s="167" t="s">
        <v>66</v>
      </c>
      <c r="V22" s="167">
        <v>6.3</v>
      </c>
      <c r="W22" s="167">
        <v>11</v>
      </c>
      <c r="X22" s="167">
        <v>35</v>
      </c>
      <c r="Y22" s="167">
        <v>6.3</v>
      </c>
      <c r="Z22" s="169">
        <v>7.7</v>
      </c>
      <c r="AA22" s="167" t="s">
        <v>68</v>
      </c>
      <c r="AB22" s="177">
        <v>10</v>
      </c>
      <c r="AC22" s="294">
        <f t="shared" si="20"/>
        <v>14.972222222222221</v>
      </c>
      <c r="AD22" s="166">
        <f t="shared" si="24"/>
        <v>22.608381667246391</v>
      </c>
      <c r="AE22" s="294">
        <f t="shared" si="25"/>
        <v>23.04418396980255</v>
      </c>
      <c r="AF22" s="172">
        <f t="shared" ref="AF22:AF76" si="28">SQRT(POWER((AC22+O22+G22),2)+POWER(N22,2))*POWER(6.3/X22,2)</f>
        <v>0.73251156601878298</v>
      </c>
      <c r="AG22" s="173">
        <f t="shared" ref="AG22:AG76" si="29">SQRT(POWER((H22+O22+AC22),2)+POWER(N22,2))*POWER(6.3/X22,2)</f>
        <v>0.74663156062160263</v>
      </c>
      <c r="AH22" s="2412">
        <f t="shared" si="26"/>
        <v>945.98912703153701</v>
      </c>
      <c r="AI22" s="2413">
        <f t="shared" si="27"/>
        <v>802.80560267365854</v>
      </c>
      <c r="AJ22" s="2406">
        <f t="shared" si="21"/>
        <v>669.00466889471545</v>
      </c>
      <c r="AK22" s="2406">
        <f t="shared" si="22"/>
        <v>535.20373511577236</v>
      </c>
      <c r="AL22" s="2406">
        <f t="shared" si="15"/>
        <v>4971.4143312468168</v>
      </c>
      <c r="AM22" s="2407">
        <f t="shared" si="16"/>
        <v>4218.9483623991073</v>
      </c>
    </row>
    <row r="23" spans="1:40" ht="12.75" customHeight="1" x14ac:dyDescent="0.2">
      <c r="A23" s="159">
        <v>4</v>
      </c>
      <c r="B23" s="2621" t="s">
        <v>71</v>
      </c>
      <c r="C23" s="2633" t="s">
        <v>342</v>
      </c>
      <c r="D23" s="693">
        <v>2.2999999999999998</v>
      </c>
      <c r="E23" s="160" t="s">
        <v>39</v>
      </c>
      <c r="F23" s="161" t="s">
        <v>65</v>
      </c>
      <c r="G23" s="167">
        <v>4.3529999999999998</v>
      </c>
      <c r="H23" s="177">
        <v>4.79</v>
      </c>
      <c r="I23" s="162"/>
      <c r="J23" s="163">
        <v>0.65</v>
      </c>
      <c r="K23" s="164">
        <v>0.2</v>
      </c>
      <c r="L23" s="164"/>
      <c r="M23" s="165"/>
      <c r="N23" s="293">
        <f t="shared" si="17"/>
        <v>0.20085</v>
      </c>
      <c r="O23" s="167">
        <f t="shared" si="18"/>
        <v>0.34000000000000008</v>
      </c>
      <c r="P23" s="168">
        <f t="shared" si="23"/>
        <v>4.6972960011585387</v>
      </c>
      <c r="Q23" s="169">
        <f t="shared" si="19"/>
        <v>5.1339303386878949</v>
      </c>
      <c r="R23" s="152">
        <f t="shared" si="4"/>
        <v>4553.1052826390478</v>
      </c>
      <c r="S23" s="157">
        <f t="shared" si="5"/>
        <v>3603.4770204396932</v>
      </c>
      <c r="T23" s="1112">
        <v>1</v>
      </c>
      <c r="U23" s="167" t="s">
        <v>50</v>
      </c>
      <c r="V23" s="167">
        <v>6.3</v>
      </c>
      <c r="W23" s="167">
        <v>11</v>
      </c>
      <c r="X23" s="167">
        <v>35</v>
      </c>
      <c r="Y23" s="167">
        <v>6.3</v>
      </c>
      <c r="Z23" s="169">
        <v>7.83</v>
      </c>
      <c r="AA23" s="167" t="s">
        <v>51</v>
      </c>
      <c r="AB23" s="177">
        <v>10</v>
      </c>
      <c r="AC23" s="294">
        <f t="shared" si="20"/>
        <v>15.225000000000001</v>
      </c>
      <c r="AD23" s="166">
        <f t="shared" si="24"/>
        <v>19.919012644267788</v>
      </c>
      <c r="AE23" s="294">
        <f t="shared" si="25"/>
        <v>20.355990904952282</v>
      </c>
      <c r="AF23" s="172">
        <f t="shared" si="28"/>
        <v>0.64537600967427633</v>
      </c>
      <c r="AG23" s="173">
        <f t="shared" si="29"/>
        <v>0.65953410532045387</v>
      </c>
      <c r="AH23" s="2167">
        <f t="shared" si="26"/>
        <v>1073.7120167022417</v>
      </c>
      <c r="AI23" s="2168">
        <f t="shared" si="27"/>
        <v>908.82335752563392</v>
      </c>
      <c r="AJ23" s="170">
        <f t="shared" si="21"/>
        <v>757.35279793802829</v>
      </c>
      <c r="AK23" s="170">
        <f t="shared" si="22"/>
        <v>605.88223835042265</v>
      </c>
      <c r="AL23" s="170">
        <f t="shared" si="15"/>
        <v>5642.6307184051748</v>
      </c>
      <c r="AM23" s="175">
        <f t="shared" si="16"/>
        <v>4776.0987257353136</v>
      </c>
    </row>
    <row r="24" spans="1:40" ht="12.75" customHeight="1" x14ac:dyDescent="0.2">
      <c r="A24" s="159">
        <v>4</v>
      </c>
      <c r="B24" s="2622"/>
      <c r="C24" s="2634"/>
      <c r="D24" s="693">
        <v>2.2999999999999998</v>
      </c>
      <c r="E24" s="160" t="s">
        <v>39</v>
      </c>
      <c r="F24" s="161" t="s">
        <v>65</v>
      </c>
      <c r="G24" s="167">
        <v>4.3529999999999998</v>
      </c>
      <c r="H24" s="177">
        <v>4.79</v>
      </c>
      <c r="I24" s="162"/>
      <c r="J24" s="163">
        <v>0.65</v>
      </c>
      <c r="K24" s="164">
        <v>0.2</v>
      </c>
      <c r="L24" s="164"/>
      <c r="M24" s="165"/>
      <c r="N24" s="293">
        <f t="shared" si="17"/>
        <v>0.20085</v>
      </c>
      <c r="O24" s="167">
        <f t="shared" si="18"/>
        <v>0.34000000000000008</v>
      </c>
      <c r="P24" s="168">
        <f t="shared" si="23"/>
        <v>4.6972960011585387</v>
      </c>
      <c r="Q24" s="169">
        <f t="shared" si="19"/>
        <v>5.1339303386878949</v>
      </c>
      <c r="R24" s="152">
        <f t="shared" si="4"/>
        <v>4553.1052826390478</v>
      </c>
      <c r="S24" s="157">
        <f t="shared" si="5"/>
        <v>3603.4770204396932</v>
      </c>
      <c r="T24" s="1112">
        <v>2</v>
      </c>
      <c r="U24" s="167" t="s">
        <v>50</v>
      </c>
      <c r="V24" s="167">
        <v>6.3</v>
      </c>
      <c r="W24" s="167">
        <v>11</v>
      </c>
      <c r="X24" s="167">
        <v>35</v>
      </c>
      <c r="Y24" s="167">
        <v>6.3</v>
      </c>
      <c r="Z24" s="169">
        <v>7.89</v>
      </c>
      <c r="AA24" s="167" t="s">
        <v>51</v>
      </c>
      <c r="AB24" s="177">
        <v>10</v>
      </c>
      <c r="AC24" s="294">
        <f t="shared" si="20"/>
        <v>15.341666666666665</v>
      </c>
      <c r="AD24" s="166">
        <f t="shared" si="24"/>
        <v>20.035673414361305</v>
      </c>
      <c r="AE24" s="294">
        <f t="shared" si="25"/>
        <v>20.472651924790078</v>
      </c>
      <c r="AF24" s="172">
        <f t="shared" si="28"/>
        <v>0.64915581862530625</v>
      </c>
      <c r="AG24" s="173">
        <f t="shared" si="29"/>
        <v>0.66331392236319853</v>
      </c>
      <c r="AH24" s="2167">
        <f t="shared" si="26"/>
        <v>1067.4601644117486</v>
      </c>
      <c r="AI24" s="2168">
        <f t="shared" si="27"/>
        <v>903.64453359354889</v>
      </c>
      <c r="AJ24" s="170">
        <f t="shared" si="21"/>
        <v>753.0371113279574</v>
      </c>
      <c r="AK24" s="170">
        <f t="shared" si="22"/>
        <v>602.42968906236592</v>
      </c>
      <c r="AL24" s="170">
        <f t="shared" si="15"/>
        <v>5609.7756388004809</v>
      </c>
      <c r="AM24" s="175">
        <f t="shared" si="16"/>
        <v>4748.8826840501815</v>
      </c>
    </row>
    <row r="25" spans="1:40" ht="12.75" customHeight="1" x14ac:dyDescent="0.2">
      <c r="A25" s="159">
        <v>4</v>
      </c>
      <c r="B25" s="2621" t="s">
        <v>166</v>
      </c>
      <c r="C25" s="2633" t="s">
        <v>340</v>
      </c>
      <c r="D25" s="693">
        <v>2.5</v>
      </c>
      <c r="E25" s="160" t="s">
        <v>39</v>
      </c>
      <c r="F25" s="161" t="s">
        <v>49</v>
      </c>
      <c r="G25" s="167">
        <v>4.13</v>
      </c>
      <c r="H25" s="177">
        <v>6.96</v>
      </c>
      <c r="I25" s="162"/>
      <c r="J25" s="163">
        <v>5.4</v>
      </c>
      <c r="K25" s="164"/>
      <c r="L25" s="164"/>
      <c r="M25" s="165"/>
      <c r="N25" s="293">
        <f t="shared" si="17"/>
        <v>1.3446</v>
      </c>
      <c r="O25" s="167">
        <f t="shared" si="18"/>
        <v>2.16</v>
      </c>
      <c r="P25" s="168">
        <f t="shared" si="23"/>
        <v>6.4321107857374473</v>
      </c>
      <c r="Q25" s="169">
        <f t="shared" si="19"/>
        <v>9.2185871563922426</v>
      </c>
      <c r="R25" s="152">
        <f t="shared" si="4"/>
        <v>3325.0800475045221</v>
      </c>
      <c r="S25" s="157">
        <f t="shared" si="5"/>
        <v>2006.8151101844226</v>
      </c>
      <c r="T25" s="1112">
        <v>1</v>
      </c>
      <c r="U25" s="167" t="s">
        <v>73</v>
      </c>
      <c r="V25" s="167">
        <v>10</v>
      </c>
      <c r="W25" s="167">
        <v>11</v>
      </c>
      <c r="X25" s="167">
        <v>36.75</v>
      </c>
      <c r="Y25" s="167">
        <v>6.3</v>
      </c>
      <c r="Z25" s="169">
        <v>8.17</v>
      </c>
      <c r="AA25" s="167" t="s">
        <v>74</v>
      </c>
      <c r="AB25" s="177">
        <v>12</v>
      </c>
      <c r="AC25" s="294">
        <f t="shared" si="20"/>
        <v>11.034095625000001</v>
      </c>
      <c r="AD25" s="166">
        <f t="shared" si="24"/>
        <v>17.37619746619335</v>
      </c>
      <c r="AE25" s="294">
        <f t="shared" si="25"/>
        <v>20.198898970529164</v>
      </c>
      <c r="AF25" s="172">
        <f t="shared" si="28"/>
        <v>0.51064743574119231</v>
      </c>
      <c r="AG25" s="173">
        <f t="shared" si="29"/>
        <v>0.59360029627677557</v>
      </c>
      <c r="AH25" s="2166">
        <f t="shared" si="26"/>
        <v>1230.8379482107478</v>
      </c>
      <c r="AI25" s="1919">
        <f t="shared" si="27"/>
        <v>915.8915061158574</v>
      </c>
      <c r="AJ25" s="170">
        <f t="shared" si="21"/>
        <v>763.24292176321455</v>
      </c>
      <c r="AK25" s="170">
        <f t="shared" si="22"/>
        <v>610.5943374105716</v>
      </c>
      <c r="AL25" s="170">
        <f t="shared" si="15"/>
        <v>7131.375274261597</v>
      </c>
      <c r="AM25" s="175">
        <f t="shared" si="16"/>
        <v>5306.6011249618086</v>
      </c>
    </row>
    <row r="26" spans="1:40" ht="12.75" customHeight="1" x14ac:dyDescent="0.2">
      <c r="A26" s="159">
        <v>4</v>
      </c>
      <c r="B26" s="2622"/>
      <c r="C26" s="2634"/>
      <c r="D26" s="693">
        <v>2.5</v>
      </c>
      <c r="E26" s="160" t="s">
        <v>39</v>
      </c>
      <c r="F26" s="161" t="s">
        <v>49</v>
      </c>
      <c r="G26" s="167">
        <v>4.13</v>
      </c>
      <c r="H26" s="177">
        <v>6.96</v>
      </c>
      <c r="I26" s="162"/>
      <c r="J26" s="163">
        <v>5.4</v>
      </c>
      <c r="K26" s="164"/>
      <c r="L26" s="164"/>
      <c r="M26" s="165"/>
      <c r="N26" s="293">
        <f t="shared" si="17"/>
        <v>1.3446</v>
      </c>
      <c r="O26" s="167">
        <f t="shared" si="18"/>
        <v>2.16</v>
      </c>
      <c r="P26" s="168">
        <f t="shared" si="23"/>
        <v>6.4321107857374473</v>
      </c>
      <c r="Q26" s="169">
        <f t="shared" si="19"/>
        <v>9.2185871563922426</v>
      </c>
      <c r="R26" s="152">
        <f t="shared" si="4"/>
        <v>3325.0800475045221</v>
      </c>
      <c r="S26" s="157">
        <f t="shared" si="5"/>
        <v>2006.8151101844226</v>
      </c>
      <c r="T26" s="1112">
        <v>2</v>
      </c>
      <c r="U26" s="167" t="s">
        <v>73</v>
      </c>
      <c r="V26" s="167">
        <v>10</v>
      </c>
      <c r="W26" s="167">
        <v>11</v>
      </c>
      <c r="X26" s="167">
        <v>36.75</v>
      </c>
      <c r="Y26" s="167">
        <v>6.3</v>
      </c>
      <c r="Z26" s="169">
        <v>8.0299999999999994</v>
      </c>
      <c r="AA26" s="167" t="s">
        <v>74</v>
      </c>
      <c r="AB26" s="177">
        <v>12</v>
      </c>
      <c r="AC26" s="294">
        <f t="shared" si="20"/>
        <v>10.845016875000001</v>
      </c>
      <c r="AD26" s="166">
        <f t="shared" si="24"/>
        <v>17.187691888864393</v>
      </c>
      <c r="AE26" s="294">
        <f t="shared" si="25"/>
        <v>20.010243576204534</v>
      </c>
      <c r="AF26" s="172">
        <f t="shared" si="28"/>
        <v>0.50510767999928019</v>
      </c>
      <c r="AG26" s="173">
        <f t="shared" si="29"/>
        <v>0.58805613774968435</v>
      </c>
      <c r="AH26" s="2166">
        <f t="shared" si="26"/>
        <v>1244.3371323668346</v>
      </c>
      <c r="AI26" s="1919">
        <f t="shared" si="27"/>
        <v>924.52647712892087</v>
      </c>
      <c r="AJ26" s="170">
        <f t="shared" si="21"/>
        <v>770.43873094076741</v>
      </c>
      <c r="AK26" s="170">
        <f t="shared" si="22"/>
        <v>616.35098475261395</v>
      </c>
      <c r="AL26" s="170">
        <f t="shared" si="15"/>
        <v>7209.5884527335156</v>
      </c>
      <c r="AM26" s="175">
        <f t="shared" si="16"/>
        <v>5356.6314468787141</v>
      </c>
    </row>
    <row r="27" spans="1:40" ht="12.75" customHeight="1" x14ac:dyDescent="0.2">
      <c r="A27" s="159">
        <v>4</v>
      </c>
      <c r="B27" s="2621" t="s">
        <v>76</v>
      </c>
      <c r="C27" s="2623" t="s">
        <v>43</v>
      </c>
      <c r="D27" s="693">
        <v>2.5</v>
      </c>
      <c r="E27" s="160" t="s">
        <v>39</v>
      </c>
      <c r="F27" s="161" t="s">
        <v>49</v>
      </c>
      <c r="G27" s="167">
        <v>4.13</v>
      </c>
      <c r="H27" s="177">
        <v>6.96</v>
      </c>
      <c r="I27" s="162"/>
      <c r="J27" s="163">
        <v>3.6</v>
      </c>
      <c r="K27" s="164"/>
      <c r="L27" s="164"/>
      <c r="M27" s="165"/>
      <c r="N27" s="293">
        <f t="shared" si="17"/>
        <v>0.89639999999999997</v>
      </c>
      <c r="O27" s="167">
        <f t="shared" si="18"/>
        <v>1.4400000000000002</v>
      </c>
      <c r="P27" s="168">
        <f t="shared" si="23"/>
        <v>5.6416693416044863</v>
      </c>
      <c r="Q27" s="169">
        <f t="shared" si="19"/>
        <v>8.4476939433196794</v>
      </c>
      <c r="R27" s="1926">
        <f t="shared" si="4"/>
        <v>3790.9494410233715</v>
      </c>
      <c r="S27" s="1944">
        <f t="shared" si="5"/>
        <v>2189.9467622912102</v>
      </c>
      <c r="T27" s="1112">
        <v>1</v>
      </c>
      <c r="U27" s="167" t="s">
        <v>50</v>
      </c>
      <c r="V27" s="167">
        <v>6.3</v>
      </c>
      <c r="W27" s="167">
        <v>11</v>
      </c>
      <c r="X27" s="167">
        <v>35</v>
      </c>
      <c r="Y27" s="167">
        <v>6.3</v>
      </c>
      <c r="Z27" s="169">
        <v>7.73</v>
      </c>
      <c r="AA27" s="167" t="s">
        <v>63</v>
      </c>
      <c r="AB27" s="177">
        <v>10</v>
      </c>
      <c r="AC27" s="294">
        <f t="shared" si="20"/>
        <v>15.030555555555557</v>
      </c>
      <c r="AD27" s="166">
        <f t="shared" si="24"/>
        <v>20.620049033829449</v>
      </c>
      <c r="AE27" s="294">
        <f t="shared" si="25"/>
        <v>23.447696402887328</v>
      </c>
      <c r="AF27" s="172">
        <f t="shared" si="28"/>
        <v>0.66808958869607415</v>
      </c>
      <c r="AG27" s="173">
        <f t="shared" si="29"/>
        <v>0.75970536345354933</v>
      </c>
      <c r="AH27" s="2166">
        <f t="shared" si="26"/>
        <v>1037.208165795631</v>
      </c>
      <c r="AI27" s="1919">
        <f t="shared" si="27"/>
        <v>788.99008593961184</v>
      </c>
      <c r="AJ27" s="170">
        <f t="shared" si="21"/>
        <v>657.49173828300991</v>
      </c>
      <c r="AK27" s="170">
        <f t="shared" si="22"/>
        <v>525.99339062640786</v>
      </c>
      <c r="AL27" s="170">
        <f t="shared" si="15"/>
        <v>5450.7936640911548</v>
      </c>
      <c r="AM27" s="175">
        <f t="shared" si="16"/>
        <v>4146.3442954784414</v>
      </c>
    </row>
    <row r="28" spans="1:40" ht="12.75" customHeight="1" x14ac:dyDescent="0.2">
      <c r="A28" s="159">
        <v>4</v>
      </c>
      <c r="B28" s="2622"/>
      <c r="C28" s="2624"/>
      <c r="D28" s="693">
        <v>2.5</v>
      </c>
      <c r="E28" s="160" t="s">
        <v>39</v>
      </c>
      <c r="F28" s="161" t="s">
        <v>49</v>
      </c>
      <c r="G28" s="167">
        <v>4.13</v>
      </c>
      <c r="H28" s="177">
        <v>6.96</v>
      </c>
      <c r="I28" s="162"/>
      <c r="J28" s="163">
        <v>3.6</v>
      </c>
      <c r="K28" s="164"/>
      <c r="L28" s="164"/>
      <c r="M28" s="165"/>
      <c r="N28" s="293">
        <f t="shared" si="17"/>
        <v>0.89639999999999997</v>
      </c>
      <c r="O28" s="167">
        <f t="shared" si="18"/>
        <v>1.4400000000000002</v>
      </c>
      <c r="P28" s="168">
        <f t="shared" si="23"/>
        <v>5.6416693416044863</v>
      </c>
      <c r="Q28" s="169">
        <f t="shared" si="19"/>
        <v>8.4476939433196794</v>
      </c>
      <c r="R28" s="1926">
        <f t="shared" si="4"/>
        <v>3790.9494410233715</v>
      </c>
      <c r="S28" s="1944">
        <f t="shared" si="5"/>
        <v>2189.9467622912102</v>
      </c>
      <c r="T28" s="1112">
        <v>2</v>
      </c>
      <c r="U28" s="167" t="s">
        <v>50</v>
      </c>
      <c r="V28" s="167">
        <v>6.3</v>
      </c>
      <c r="W28" s="167">
        <v>11</v>
      </c>
      <c r="X28" s="167">
        <v>35</v>
      </c>
      <c r="Y28" s="167">
        <v>6.3</v>
      </c>
      <c r="Z28" s="169">
        <v>7.7</v>
      </c>
      <c r="AA28" s="167" t="s">
        <v>77</v>
      </c>
      <c r="AB28" s="177">
        <v>10</v>
      </c>
      <c r="AC28" s="294">
        <f t="shared" si="20"/>
        <v>14.972222222222221</v>
      </c>
      <c r="AD28" s="166">
        <f t="shared" si="24"/>
        <v>20.561771003178702</v>
      </c>
      <c r="AE28" s="294">
        <f t="shared" si="25"/>
        <v>23.389405818980059</v>
      </c>
      <c r="AF28" s="172">
        <f t="shared" si="28"/>
        <v>0.66620138050298994</v>
      </c>
      <c r="AG28" s="173">
        <f t="shared" si="29"/>
        <v>0.75781674853495384</v>
      </c>
      <c r="AH28" s="2166">
        <f t="shared" si="26"/>
        <v>1040.1479149674362</v>
      </c>
      <c r="AI28" s="1919">
        <f t="shared" si="27"/>
        <v>790.95639039225193</v>
      </c>
      <c r="AJ28" s="170">
        <f t="shared" si="21"/>
        <v>659.13032532687669</v>
      </c>
      <c r="AK28" s="170">
        <f t="shared" si="22"/>
        <v>527.30426026150133</v>
      </c>
      <c r="AL28" s="170">
        <f t="shared" si="15"/>
        <v>5466.2427963754162</v>
      </c>
      <c r="AM28" s="175">
        <f t="shared" si="16"/>
        <v>4156.6777272866093</v>
      </c>
    </row>
    <row r="29" spans="1:40" ht="12.75" customHeight="1" x14ac:dyDescent="0.2">
      <c r="A29" s="159">
        <v>4</v>
      </c>
      <c r="B29" s="2621" t="s">
        <v>163</v>
      </c>
      <c r="C29" s="2623" t="s">
        <v>43</v>
      </c>
      <c r="D29" s="693">
        <v>1.4</v>
      </c>
      <c r="E29" s="160" t="s">
        <v>39</v>
      </c>
      <c r="F29" s="161" t="s">
        <v>65</v>
      </c>
      <c r="G29" s="167">
        <v>4.3529999999999998</v>
      </c>
      <c r="H29" s="177">
        <v>4.79</v>
      </c>
      <c r="I29" s="162">
        <v>1.1000000000000001</v>
      </c>
      <c r="J29" s="163"/>
      <c r="K29" s="164">
        <v>5.95</v>
      </c>
      <c r="L29" s="164"/>
      <c r="M29" s="165"/>
      <c r="N29" s="293">
        <f t="shared" si="17"/>
        <v>1.5056500000000002</v>
      </c>
      <c r="O29" s="167">
        <f t="shared" si="18"/>
        <v>2.8200000000000003</v>
      </c>
      <c r="P29" s="168">
        <f t="shared" si="23"/>
        <v>7.3293185851414595</v>
      </c>
      <c r="Q29" s="169">
        <f t="shared" si="19"/>
        <v>7.7575177681072702</v>
      </c>
      <c r="R29" s="152">
        <f t="shared" si="4"/>
        <v>2918.0452437082095</v>
      </c>
      <c r="S29" s="157">
        <f t="shared" si="5"/>
        <v>2384.7834517449969</v>
      </c>
      <c r="T29" s="1112">
        <v>1</v>
      </c>
      <c r="U29" s="424" t="s">
        <v>99</v>
      </c>
      <c r="V29" s="167">
        <v>4</v>
      </c>
      <c r="W29" s="167">
        <v>11</v>
      </c>
      <c r="X29" s="167">
        <v>35</v>
      </c>
      <c r="Y29" s="167">
        <v>6.3</v>
      </c>
      <c r="Z29" s="169">
        <v>6.25</v>
      </c>
      <c r="AA29" s="167"/>
      <c r="AB29" s="177">
        <v>5</v>
      </c>
      <c r="AC29" s="294">
        <f t="shared" si="20"/>
        <v>19.140625</v>
      </c>
      <c r="AD29" s="166">
        <f t="shared" si="24"/>
        <v>26.356665998625946</v>
      </c>
      <c r="AE29" s="294">
        <f t="shared" si="25"/>
        <v>26.792963998279941</v>
      </c>
      <c r="AF29" s="172">
        <f t="shared" si="28"/>
        <v>0.85395597835548065</v>
      </c>
      <c r="AG29" s="173">
        <f t="shared" si="29"/>
        <v>0.86809203354427</v>
      </c>
      <c r="AH29" s="174">
        <f t="shared" si="26"/>
        <v>811.45632145238721</v>
      </c>
      <c r="AI29" s="170">
        <f t="shared" si="27"/>
        <v>690.47978421452979</v>
      </c>
      <c r="AJ29" s="170">
        <f t="shared" si="21"/>
        <v>575.3998201787748</v>
      </c>
      <c r="AK29" s="170">
        <f t="shared" si="22"/>
        <v>460.31985614301988</v>
      </c>
      <c r="AL29" s="170">
        <f t="shared" si="15"/>
        <v>4264.4100977227563</v>
      </c>
      <c r="AM29" s="175">
        <f t="shared" si="16"/>
        <v>3628.647514640923</v>
      </c>
    </row>
    <row r="30" spans="1:40" ht="12.75" customHeight="1" thickBot="1" x14ac:dyDescent="0.25">
      <c r="A30" s="159">
        <v>4</v>
      </c>
      <c r="B30" s="2629"/>
      <c r="C30" s="2624"/>
      <c r="D30" s="668">
        <v>1.4</v>
      </c>
      <c r="E30" s="301" t="s">
        <v>39</v>
      </c>
      <c r="F30" s="674" t="s">
        <v>65</v>
      </c>
      <c r="G30" s="296">
        <v>4.3529999999999998</v>
      </c>
      <c r="H30" s="302">
        <v>4.79</v>
      </c>
      <c r="I30" s="430">
        <v>1.1000000000000001</v>
      </c>
      <c r="J30" s="643"/>
      <c r="K30" s="644">
        <v>5.95</v>
      </c>
      <c r="L30" s="644"/>
      <c r="M30" s="645"/>
      <c r="N30" s="556">
        <f t="shared" si="17"/>
        <v>1.5056500000000002</v>
      </c>
      <c r="O30" s="181">
        <f t="shared" si="18"/>
        <v>2.8200000000000003</v>
      </c>
      <c r="P30" s="187">
        <f t="shared" si="23"/>
        <v>7.3293185851414595</v>
      </c>
      <c r="Q30" s="188">
        <f t="shared" si="19"/>
        <v>7.7575177681072702</v>
      </c>
      <c r="R30" s="390">
        <f t="shared" si="4"/>
        <v>2918.0452437082095</v>
      </c>
      <c r="S30" s="1122">
        <f t="shared" si="5"/>
        <v>2384.7834517449969</v>
      </c>
      <c r="T30" s="1114">
        <v>2</v>
      </c>
      <c r="U30" s="550" t="s">
        <v>99</v>
      </c>
      <c r="V30" s="181">
        <v>4</v>
      </c>
      <c r="W30" s="181">
        <v>11</v>
      </c>
      <c r="X30" s="181">
        <v>35</v>
      </c>
      <c r="Y30" s="181">
        <v>6.3</v>
      </c>
      <c r="Z30" s="188">
        <v>6.25</v>
      </c>
      <c r="AA30" s="181"/>
      <c r="AB30" s="386">
        <v>5</v>
      </c>
      <c r="AC30" s="551">
        <f t="shared" si="20"/>
        <v>19.140625</v>
      </c>
      <c r="AD30" s="186">
        <f t="shared" si="24"/>
        <v>26.356665998625946</v>
      </c>
      <c r="AE30" s="551">
        <f t="shared" si="25"/>
        <v>26.792963998279941</v>
      </c>
      <c r="AF30" s="190">
        <f t="shared" si="28"/>
        <v>0.85395597835548065</v>
      </c>
      <c r="AG30" s="191">
        <f t="shared" si="29"/>
        <v>0.86809203354427</v>
      </c>
      <c r="AH30" s="311">
        <f t="shared" si="26"/>
        <v>811.45632145238721</v>
      </c>
      <c r="AI30" s="312">
        <f t="shared" si="27"/>
        <v>690.47978421452979</v>
      </c>
      <c r="AJ30" s="312">
        <f t="shared" si="21"/>
        <v>575.3998201787748</v>
      </c>
      <c r="AK30" s="312">
        <f t="shared" si="22"/>
        <v>460.31985614301988</v>
      </c>
      <c r="AL30" s="312">
        <f t="shared" si="15"/>
        <v>4264.4100977227563</v>
      </c>
      <c r="AM30" s="338">
        <f t="shared" si="16"/>
        <v>3628.647514640923</v>
      </c>
    </row>
    <row r="31" spans="1:40" ht="12.75" hidden="1" customHeight="1" x14ac:dyDescent="0.2">
      <c r="A31" s="277">
        <v>4</v>
      </c>
      <c r="B31" s="2702" t="s">
        <v>89</v>
      </c>
      <c r="C31" s="2802" t="s">
        <v>43</v>
      </c>
      <c r="D31" s="694">
        <v>2.5</v>
      </c>
      <c r="E31" s="250" t="s">
        <v>35</v>
      </c>
      <c r="F31" s="251" t="s">
        <v>49</v>
      </c>
      <c r="G31" s="252">
        <v>4.13</v>
      </c>
      <c r="H31" s="253">
        <v>6.96</v>
      </c>
      <c r="I31" s="254">
        <v>1.6</v>
      </c>
      <c r="J31" s="255">
        <v>4.0999999999999996</v>
      </c>
      <c r="K31" s="256">
        <v>1.35</v>
      </c>
      <c r="L31" s="256"/>
      <c r="M31" s="271"/>
      <c r="N31" s="358">
        <f t="shared" si="17"/>
        <v>1.7865499999999999</v>
      </c>
      <c r="O31" s="218">
        <f t="shared" si="18"/>
        <v>2.82</v>
      </c>
      <c r="P31" s="225">
        <f t="shared" ref="P31:P38" si="30">SQRT(POWER(N31,2)+POWER(O31+G31,2))</f>
        <v>7.1759501741929608</v>
      </c>
      <c r="Q31" s="226">
        <f t="shared" si="19"/>
        <v>9.9418389095026072</v>
      </c>
      <c r="R31" s="227">
        <f t="shared" si="4"/>
        <v>2980.411334781812</v>
      </c>
      <c r="S31" s="1103">
        <f t="shared" si="5"/>
        <v>1860.8227480247474</v>
      </c>
      <c r="T31" s="1115">
        <v>1</v>
      </c>
      <c r="U31" s="218" t="s">
        <v>85</v>
      </c>
      <c r="V31" s="218">
        <v>4</v>
      </c>
      <c r="W31" s="218">
        <v>11</v>
      </c>
      <c r="X31" s="218">
        <v>35</v>
      </c>
      <c r="Y31" s="218">
        <v>6.3</v>
      </c>
      <c r="Z31" s="226">
        <v>6.35</v>
      </c>
      <c r="AA31" s="218"/>
      <c r="AB31" s="219">
        <v>5</v>
      </c>
      <c r="AC31" s="360">
        <f t="shared" si="20"/>
        <v>19.446875000000002</v>
      </c>
      <c r="AD31" s="224">
        <f t="shared" ref="AD31:AD40" si="31">SQRT(POWER(N31,2)+POWER(O31+AC31+G31,2))</f>
        <v>26.457263098592136</v>
      </c>
      <c r="AE31" s="360">
        <f t="shared" ref="AE31:AE40" si="32">SQRT(POWER(N31,2)+POWER(O31+AC31+H31,2))</f>
        <v>29.281427273412156</v>
      </c>
      <c r="AF31" s="194">
        <f t="shared" si="28"/>
        <v>0.85721532439438519</v>
      </c>
      <c r="AG31" s="195">
        <f t="shared" si="29"/>
        <v>0.94871824365855373</v>
      </c>
      <c r="AH31" s="285">
        <f t="shared" ref="AH31:AH40" si="33">37000/1.73/SQRT(POWER((G31+O31+AC31),2)+N31*N31)</f>
        <v>808.37096253286666</v>
      </c>
      <c r="AI31" s="273">
        <f t="shared" ref="AI31:AI40" si="34">37000/2/SQRT(POWER((H31+O31+AC31),2)+N31*N31)</f>
        <v>631.79980358396654</v>
      </c>
      <c r="AJ31" s="273">
        <f t="shared" si="21"/>
        <v>526.49983631997213</v>
      </c>
      <c r="AK31" s="273">
        <f t="shared" si="22"/>
        <v>421.19986905597767</v>
      </c>
      <c r="AL31" s="273">
        <f t="shared" si="15"/>
        <v>4248.1957490465966</v>
      </c>
      <c r="AM31" s="286">
        <f t="shared" si="16"/>
        <v>3320.2692380538783</v>
      </c>
    </row>
    <row r="32" spans="1:40" ht="12.75" hidden="1" customHeight="1" x14ac:dyDescent="0.2">
      <c r="A32" s="276">
        <v>4</v>
      </c>
      <c r="B32" s="2612"/>
      <c r="C32" s="2614"/>
      <c r="D32" s="695">
        <v>2.5</v>
      </c>
      <c r="E32" s="229" t="s">
        <v>35</v>
      </c>
      <c r="F32" s="230" t="s">
        <v>49</v>
      </c>
      <c r="G32" s="231">
        <v>4.13</v>
      </c>
      <c r="H32" s="232">
        <v>6.96</v>
      </c>
      <c r="I32" s="233">
        <v>1.6</v>
      </c>
      <c r="J32" s="234">
        <v>4.0999999999999996</v>
      </c>
      <c r="K32" s="235">
        <v>1.35</v>
      </c>
      <c r="L32" s="235"/>
      <c r="M32" s="236"/>
      <c r="N32" s="325">
        <f t="shared" si="17"/>
        <v>1.7865499999999999</v>
      </c>
      <c r="O32" s="231">
        <f t="shared" si="18"/>
        <v>2.82</v>
      </c>
      <c r="P32" s="238">
        <f t="shared" si="30"/>
        <v>7.1759501741929608</v>
      </c>
      <c r="Q32" s="239">
        <f t="shared" si="19"/>
        <v>9.9418389095026072</v>
      </c>
      <c r="R32" s="227">
        <f t="shared" si="4"/>
        <v>2980.411334781812</v>
      </c>
      <c r="S32" s="1103">
        <f t="shared" si="5"/>
        <v>1860.8227480247474</v>
      </c>
      <c r="T32" s="1116">
        <v>2</v>
      </c>
      <c r="U32" s="231" t="s">
        <v>85</v>
      </c>
      <c r="V32" s="231">
        <v>4</v>
      </c>
      <c r="W32" s="231">
        <v>11</v>
      </c>
      <c r="X32" s="231">
        <v>35</v>
      </c>
      <c r="Y32" s="231">
        <v>6.3</v>
      </c>
      <c r="Z32" s="239">
        <v>6.35</v>
      </c>
      <c r="AA32" s="231"/>
      <c r="AB32" s="232">
        <v>5</v>
      </c>
      <c r="AC32" s="327">
        <f t="shared" si="20"/>
        <v>19.446875000000002</v>
      </c>
      <c r="AD32" s="237">
        <f t="shared" si="31"/>
        <v>26.457263098592136</v>
      </c>
      <c r="AE32" s="327">
        <f t="shared" si="32"/>
        <v>29.281427273412156</v>
      </c>
      <c r="AF32" s="172">
        <f t="shared" si="28"/>
        <v>0.85721532439438519</v>
      </c>
      <c r="AG32" s="173">
        <f t="shared" si="29"/>
        <v>0.94871824365855373</v>
      </c>
      <c r="AH32" s="281">
        <f t="shared" si="33"/>
        <v>808.37096253286666</v>
      </c>
      <c r="AI32" s="240">
        <f t="shared" si="34"/>
        <v>631.79980358396654</v>
      </c>
      <c r="AJ32" s="240">
        <f t="shared" si="21"/>
        <v>526.49983631997213</v>
      </c>
      <c r="AK32" s="240">
        <f t="shared" si="22"/>
        <v>421.19986905597767</v>
      </c>
      <c r="AL32" s="240">
        <f t="shared" si="15"/>
        <v>4248.1957490465966</v>
      </c>
      <c r="AM32" s="282">
        <f t="shared" si="16"/>
        <v>3320.2692380538783</v>
      </c>
    </row>
    <row r="33" spans="1:40" ht="12.75" hidden="1" customHeight="1" x14ac:dyDescent="0.2">
      <c r="A33" s="276">
        <v>4</v>
      </c>
      <c r="B33" s="2611" t="s">
        <v>90</v>
      </c>
      <c r="C33" s="2613" t="s">
        <v>43</v>
      </c>
      <c r="D33" s="695">
        <v>2.5</v>
      </c>
      <c r="E33" s="229" t="s">
        <v>35</v>
      </c>
      <c r="F33" s="230" t="s">
        <v>49</v>
      </c>
      <c r="G33" s="231">
        <v>4.13</v>
      </c>
      <c r="H33" s="232">
        <v>6.96</v>
      </c>
      <c r="I33" s="233">
        <v>2</v>
      </c>
      <c r="J33" s="234">
        <v>4.0999999999999996</v>
      </c>
      <c r="K33" s="235">
        <v>3.45</v>
      </c>
      <c r="L33" s="235"/>
      <c r="M33" s="236"/>
      <c r="N33" s="325">
        <f t="shared" si="17"/>
        <v>2.32165</v>
      </c>
      <c r="O33" s="231">
        <f t="shared" si="18"/>
        <v>3.8200000000000003</v>
      </c>
      <c r="P33" s="238">
        <f t="shared" si="30"/>
        <v>8.2820624679182426</v>
      </c>
      <c r="Q33" s="239">
        <f t="shared" si="19"/>
        <v>11.027169116436912</v>
      </c>
      <c r="R33" s="227">
        <f t="shared" si="4"/>
        <v>2582.3619804657269</v>
      </c>
      <c r="S33" s="1103">
        <f t="shared" si="5"/>
        <v>1677.6744606577415</v>
      </c>
      <c r="T33" s="1116">
        <v>1</v>
      </c>
      <c r="U33" s="231" t="s">
        <v>85</v>
      </c>
      <c r="V33" s="231">
        <v>4</v>
      </c>
      <c r="W33" s="231">
        <v>11</v>
      </c>
      <c r="X33" s="231">
        <v>35</v>
      </c>
      <c r="Y33" s="231">
        <v>6.3</v>
      </c>
      <c r="Z33" s="239">
        <v>6.18</v>
      </c>
      <c r="AA33" s="231"/>
      <c r="AB33" s="232">
        <v>5</v>
      </c>
      <c r="AC33" s="327">
        <f t="shared" si="20"/>
        <v>18.92625</v>
      </c>
      <c r="AD33" s="237">
        <f t="shared" si="31"/>
        <v>26.976339128669775</v>
      </c>
      <c r="AE33" s="327">
        <f t="shared" si="32"/>
        <v>29.796834526254631</v>
      </c>
      <c r="AF33" s="172">
        <f t="shared" si="28"/>
        <v>0.8740333877689006</v>
      </c>
      <c r="AG33" s="173">
        <f t="shared" si="29"/>
        <v>0.96541743865064999</v>
      </c>
      <c r="AH33" s="281">
        <f t="shared" si="33"/>
        <v>792.81636900332228</v>
      </c>
      <c r="AI33" s="240">
        <f t="shared" si="34"/>
        <v>620.87132053236235</v>
      </c>
      <c r="AJ33" s="240">
        <f t="shared" si="21"/>
        <v>517.39276711030197</v>
      </c>
      <c r="AK33" s="240">
        <f t="shared" si="22"/>
        <v>413.91421368824155</v>
      </c>
      <c r="AL33" s="240">
        <f t="shared" si="15"/>
        <v>4166.4523896571</v>
      </c>
      <c r="AM33" s="282">
        <f t="shared" si="16"/>
        <v>3262.8372700649675</v>
      </c>
    </row>
    <row r="34" spans="1:40" ht="12.75" hidden="1" customHeight="1" x14ac:dyDescent="0.2">
      <c r="A34" s="276">
        <v>4</v>
      </c>
      <c r="B34" s="2612"/>
      <c r="C34" s="2614"/>
      <c r="D34" s="695">
        <v>2.5</v>
      </c>
      <c r="E34" s="229" t="s">
        <v>35</v>
      </c>
      <c r="F34" s="230" t="s">
        <v>49</v>
      </c>
      <c r="G34" s="231">
        <v>4.13</v>
      </c>
      <c r="H34" s="232">
        <v>6.96</v>
      </c>
      <c r="I34" s="233">
        <v>2</v>
      </c>
      <c r="J34" s="234">
        <v>4.0999999999999996</v>
      </c>
      <c r="K34" s="235">
        <v>3.45</v>
      </c>
      <c r="L34" s="235"/>
      <c r="M34" s="236"/>
      <c r="N34" s="325">
        <f t="shared" si="17"/>
        <v>2.32165</v>
      </c>
      <c r="O34" s="231">
        <f t="shared" si="18"/>
        <v>3.8200000000000003</v>
      </c>
      <c r="P34" s="238">
        <f t="shared" si="30"/>
        <v>8.2820624679182426</v>
      </c>
      <c r="Q34" s="239">
        <f t="shared" si="19"/>
        <v>11.027169116436912</v>
      </c>
      <c r="R34" s="227">
        <f t="shared" si="4"/>
        <v>2582.3619804657269</v>
      </c>
      <c r="S34" s="1103">
        <f t="shared" si="5"/>
        <v>1677.6744606577415</v>
      </c>
      <c r="T34" s="1116">
        <v>2</v>
      </c>
      <c r="U34" s="231" t="s">
        <v>85</v>
      </c>
      <c r="V34" s="231">
        <v>4</v>
      </c>
      <c r="W34" s="231">
        <v>11</v>
      </c>
      <c r="X34" s="231">
        <v>35</v>
      </c>
      <c r="Y34" s="231">
        <v>6.3</v>
      </c>
      <c r="Z34" s="239">
        <v>6.15</v>
      </c>
      <c r="AA34" s="231"/>
      <c r="AB34" s="232">
        <v>5</v>
      </c>
      <c r="AC34" s="327">
        <f t="shared" si="20"/>
        <v>18.834375000000001</v>
      </c>
      <c r="AD34" s="237">
        <f t="shared" si="31"/>
        <v>26.884806171202445</v>
      </c>
      <c r="AE34" s="327">
        <f t="shared" si="32"/>
        <v>29.705239695432944</v>
      </c>
      <c r="AF34" s="172">
        <f t="shared" si="28"/>
        <v>0.8710677199469592</v>
      </c>
      <c r="AG34" s="173">
        <f t="shared" si="29"/>
        <v>0.96244976613202737</v>
      </c>
      <c r="AH34" s="281">
        <f t="shared" si="33"/>
        <v>795.51561952130135</v>
      </c>
      <c r="AI34" s="240">
        <f t="shared" si="34"/>
        <v>622.78575058407284</v>
      </c>
      <c r="AJ34" s="240">
        <f t="shared" si="21"/>
        <v>518.98812548672743</v>
      </c>
      <c r="AK34" s="240">
        <f t="shared" si="22"/>
        <v>415.1905003893819</v>
      </c>
      <c r="AL34" s="240">
        <f t="shared" si="15"/>
        <v>4180.637640126959</v>
      </c>
      <c r="AM34" s="282">
        <f t="shared" si="16"/>
        <v>3272.8980886550371</v>
      </c>
    </row>
    <row r="35" spans="1:40" ht="12.75" hidden="1" customHeight="1" x14ac:dyDescent="0.2">
      <c r="A35" s="276">
        <v>4</v>
      </c>
      <c r="B35" s="2611" t="s">
        <v>97</v>
      </c>
      <c r="C35" s="2613" t="s">
        <v>43</v>
      </c>
      <c r="D35" s="695">
        <v>1.4</v>
      </c>
      <c r="E35" s="229" t="s">
        <v>35</v>
      </c>
      <c r="F35" s="230" t="s">
        <v>65</v>
      </c>
      <c r="G35" s="231">
        <v>4.3529999999999998</v>
      </c>
      <c r="H35" s="232">
        <v>4.79</v>
      </c>
      <c r="I35" s="233">
        <v>2.8</v>
      </c>
      <c r="J35" s="234">
        <v>4.3</v>
      </c>
      <c r="K35" s="235">
        <v>7.05</v>
      </c>
      <c r="L35" s="235"/>
      <c r="M35" s="236"/>
      <c r="N35" s="325">
        <f t="shared" si="17"/>
        <v>3.3246500000000001</v>
      </c>
      <c r="O35" s="231">
        <f t="shared" si="18"/>
        <v>5.66</v>
      </c>
      <c r="P35" s="238">
        <f t="shared" si="30"/>
        <v>10.550519732340204</v>
      </c>
      <c r="Q35" s="239">
        <f t="shared" si="19"/>
        <v>10.966120445376294</v>
      </c>
      <c r="R35" s="227">
        <f t="shared" si="4"/>
        <v>2027.1307745566692</v>
      </c>
      <c r="S35" s="1103">
        <f t="shared" si="5"/>
        <v>1687.014116993422</v>
      </c>
      <c r="T35" s="1116">
        <v>1</v>
      </c>
      <c r="U35" s="231" t="s">
        <v>85</v>
      </c>
      <c r="V35" s="231">
        <v>4</v>
      </c>
      <c r="W35" s="231">
        <v>11</v>
      </c>
      <c r="X35" s="231">
        <v>35</v>
      </c>
      <c r="Y35" s="231">
        <v>6.3</v>
      </c>
      <c r="Z35" s="239">
        <v>6.25</v>
      </c>
      <c r="AA35" s="231"/>
      <c r="AB35" s="232">
        <v>5</v>
      </c>
      <c r="AC35" s="327">
        <f t="shared" si="20"/>
        <v>19.140625</v>
      </c>
      <c r="AD35" s="237">
        <f t="shared" si="31"/>
        <v>29.342582508414711</v>
      </c>
      <c r="AE35" s="327">
        <f t="shared" si="32"/>
        <v>29.776809525419694</v>
      </c>
      <c r="AF35" s="172">
        <f t="shared" si="28"/>
        <v>0.9506996732726366</v>
      </c>
      <c r="AG35" s="173">
        <f t="shared" si="29"/>
        <v>0.96476862862359802</v>
      </c>
      <c r="AH35" s="281">
        <f t="shared" si="33"/>
        <v>728.8821026867995</v>
      </c>
      <c r="AI35" s="240">
        <f t="shared" si="34"/>
        <v>621.2888585060474</v>
      </c>
      <c r="AJ35" s="240">
        <f t="shared" si="21"/>
        <v>517.74071542170623</v>
      </c>
      <c r="AK35" s="240">
        <f t="shared" si="22"/>
        <v>414.19257233736494</v>
      </c>
      <c r="AL35" s="240">
        <f t="shared" si="15"/>
        <v>3830.4615006063041</v>
      </c>
      <c r="AM35" s="282">
        <f t="shared" si="16"/>
        <v>3265.0315386954444</v>
      </c>
    </row>
    <row r="36" spans="1:40" ht="12.75" hidden="1" customHeight="1" x14ac:dyDescent="0.2">
      <c r="A36" s="276">
        <v>4</v>
      </c>
      <c r="B36" s="2612"/>
      <c r="C36" s="2614"/>
      <c r="D36" s="695">
        <v>1.4</v>
      </c>
      <c r="E36" s="229" t="s">
        <v>35</v>
      </c>
      <c r="F36" s="230" t="s">
        <v>65</v>
      </c>
      <c r="G36" s="231">
        <v>4.3529999999999998</v>
      </c>
      <c r="H36" s="232">
        <v>4.79</v>
      </c>
      <c r="I36" s="233">
        <v>2.8</v>
      </c>
      <c r="J36" s="234">
        <v>4.3</v>
      </c>
      <c r="K36" s="235">
        <v>7.05</v>
      </c>
      <c r="L36" s="235"/>
      <c r="M36" s="236"/>
      <c r="N36" s="325">
        <f t="shared" si="17"/>
        <v>3.3246500000000001</v>
      </c>
      <c r="O36" s="231">
        <f t="shared" si="18"/>
        <v>5.66</v>
      </c>
      <c r="P36" s="238">
        <f t="shared" si="30"/>
        <v>10.550519732340204</v>
      </c>
      <c r="Q36" s="239">
        <f t="shared" si="19"/>
        <v>10.966120445376294</v>
      </c>
      <c r="R36" s="227">
        <f t="shared" si="4"/>
        <v>2027.1307745566692</v>
      </c>
      <c r="S36" s="1103">
        <f t="shared" si="5"/>
        <v>1687.014116993422</v>
      </c>
      <c r="T36" s="1116">
        <v>2</v>
      </c>
      <c r="U36" s="231" t="s">
        <v>85</v>
      </c>
      <c r="V36" s="231">
        <v>4</v>
      </c>
      <c r="W36" s="231">
        <v>11</v>
      </c>
      <c r="X36" s="231">
        <v>35</v>
      </c>
      <c r="Y36" s="231">
        <v>6.3</v>
      </c>
      <c r="Z36" s="239">
        <v>6.54</v>
      </c>
      <c r="AA36" s="231"/>
      <c r="AB36" s="232">
        <v>5</v>
      </c>
      <c r="AC36" s="327">
        <f t="shared" si="20"/>
        <v>20.028750000000002</v>
      </c>
      <c r="AD36" s="237">
        <f t="shared" si="31"/>
        <v>30.225155759482863</v>
      </c>
      <c r="AE36" s="327">
        <f t="shared" si="32"/>
        <v>30.659541731490382</v>
      </c>
      <c r="AF36" s="172">
        <f t="shared" si="28"/>
        <v>0.97929504660724476</v>
      </c>
      <c r="AG36" s="173">
        <f t="shared" si="29"/>
        <v>0.99336915210028831</v>
      </c>
      <c r="AH36" s="281">
        <f t="shared" si="33"/>
        <v>707.59877656822846</v>
      </c>
      <c r="AI36" s="240">
        <f t="shared" si="34"/>
        <v>603.40106065573286</v>
      </c>
      <c r="AJ36" s="240">
        <f t="shared" si="21"/>
        <v>502.83421721311072</v>
      </c>
      <c r="AK36" s="240">
        <f t="shared" si="22"/>
        <v>402.26737377048858</v>
      </c>
      <c r="AL36" s="240">
        <f t="shared" si="15"/>
        <v>3718.6121891723719</v>
      </c>
      <c r="AM36" s="282">
        <f t="shared" si="16"/>
        <v>3171.0265950376352</v>
      </c>
    </row>
    <row r="37" spans="1:40" ht="12.75" hidden="1" customHeight="1" x14ac:dyDescent="0.2">
      <c r="A37" s="276">
        <v>4</v>
      </c>
      <c r="B37" s="2611" t="s">
        <v>165</v>
      </c>
      <c r="C37" s="2613" t="s">
        <v>43</v>
      </c>
      <c r="D37" s="695">
        <v>2.2999999999999998</v>
      </c>
      <c r="E37" s="229" t="s">
        <v>35</v>
      </c>
      <c r="F37" s="230" t="s">
        <v>45</v>
      </c>
      <c r="G37" s="231">
        <v>6.5380000000000003</v>
      </c>
      <c r="H37" s="232">
        <v>7.4059999999999997</v>
      </c>
      <c r="I37" s="233">
        <v>9.6</v>
      </c>
      <c r="J37" s="234">
        <v>14.1</v>
      </c>
      <c r="K37" s="235">
        <v>3.9</v>
      </c>
      <c r="L37" s="235"/>
      <c r="M37" s="236"/>
      <c r="N37" s="325">
        <f t="shared" si="17"/>
        <v>7.2858000000000001</v>
      </c>
      <c r="O37" s="231">
        <f t="shared" si="18"/>
        <v>11.04</v>
      </c>
      <c r="P37" s="238">
        <f t="shared" si="30"/>
        <v>19.028109880910399</v>
      </c>
      <c r="Q37" s="239">
        <f t="shared" si="19"/>
        <v>19.832745590058877</v>
      </c>
      <c r="R37" s="227">
        <f t="shared" ref="R37:R76" si="35">37000/1.73/SQRT(POWER((G37+O37),2)+N37*N37)</f>
        <v>1123.9835890610773</v>
      </c>
      <c r="S37" s="1103">
        <f t="shared" ref="S37:S76" si="36">37000/2/SQRT(N37*N37+POWER((H37+O37),2))</f>
        <v>932.80075196815346</v>
      </c>
      <c r="T37" s="1116">
        <v>1</v>
      </c>
      <c r="U37" s="231" t="s">
        <v>85</v>
      </c>
      <c r="V37" s="231">
        <v>4</v>
      </c>
      <c r="W37" s="231">
        <v>11</v>
      </c>
      <c r="X37" s="231">
        <v>35</v>
      </c>
      <c r="Y37" s="231">
        <v>6.3</v>
      </c>
      <c r="Z37" s="239">
        <v>6.14</v>
      </c>
      <c r="AA37" s="231"/>
      <c r="AB37" s="232">
        <v>5</v>
      </c>
      <c r="AC37" s="327">
        <f t="shared" si="20"/>
        <v>18.803750000000001</v>
      </c>
      <c r="AD37" s="237">
        <f t="shared" si="31"/>
        <v>37.104105092327721</v>
      </c>
      <c r="AE37" s="327">
        <f t="shared" si="32"/>
        <v>37.955589268281685</v>
      </c>
      <c r="AF37" s="172">
        <f t="shared" si="28"/>
        <v>1.2021730049914181</v>
      </c>
      <c r="AG37" s="173">
        <f t="shared" si="29"/>
        <v>1.2297610922923266</v>
      </c>
      <c r="AH37" s="281">
        <f t="shared" si="33"/>
        <v>576.41285738533065</v>
      </c>
      <c r="AI37" s="240">
        <f t="shared" si="34"/>
        <v>487.41174505910988</v>
      </c>
      <c r="AJ37" s="240">
        <f t="shared" si="21"/>
        <v>406.17645421592493</v>
      </c>
      <c r="AK37" s="240">
        <f t="shared" si="22"/>
        <v>324.94116337273994</v>
      </c>
      <c r="AL37" s="240">
        <f t="shared" ref="AL37:AL76" si="37">6300/(1.73*AF37)</f>
        <v>3029.1966979709573</v>
      </c>
      <c r="AM37" s="282">
        <f t="shared" ref="AM37:AM76" si="38">6300/(2*AG37)</f>
        <v>2561.4731346950221</v>
      </c>
    </row>
    <row r="38" spans="1:40" ht="12.75" hidden="1" customHeight="1" x14ac:dyDescent="0.2">
      <c r="A38" s="276">
        <v>4</v>
      </c>
      <c r="B38" s="2612"/>
      <c r="C38" s="2614"/>
      <c r="D38" s="695">
        <v>2.2999999999999998</v>
      </c>
      <c r="E38" s="229" t="s">
        <v>35</v>
      </c>
      <c r="F38" s="230" t="s">
        <v>45</v>
      </c>
      <c r="G38" s="231">
        <v>6.5380000000000003</v>
      </c>
      <c r="H38" s="232">
        <v>7.4059999999999997</v>
      </c>
      <c r="I38" s="233">
        <v>9.6</v>
      </c>
      <c r="J38" s="234">
        <v>14.1</v>
      </c>
      <c r="K38" s="235">
        <v>3.9</v>
      </c>
      <c r="L38" s="235"/>
      <c r="M38" s="236"/>
      <c r="N38" s="325">
        <f t="shared" si="17"/>
        <v>7.2858000000000001</v>
      </c>
      <c r="O38" s="231">
        <f t="shared" si="18"/>
        <v>11.04</v>
      </c>
      <c r="P38" s="238">
        <f t="shared" si="30"/>
        <v>19.028109880910399</v>
      </c>
      <c r="Q38" s="239">
        <f t="shared" si="19"/>
        <v>19.832745590058877</v>
      </c>
      <c r="R38" s="227">
        <f t="shared" si="35"/>
        <v>1123.9835890610773</v>
      </c>
      <c r="S38" s="1103">
        <f t="shared" si="36"/>
        <v>932.80075196815346</v>
      </c>
      <c r="T38" s="1116">
        <v>2</v>
      </c>
      <c r="U38" s="231" t="s">
        <v>85</v>
      </c>
      <c r="V38" s="231">
        <v>4</v>
      </c>
      <c r="W38" s="231">
        <v>11</v>
      </c>
      <c r="X38" s="231">
        <v>35</v>
      </c>
      <c r="Y38" s="231">
        <v>6.3</v>
      </c>
      <c r="Z38" s="239">
        <v>6.35</v>
      </c>
      <c r="AA38" s="231"/>
      <c r="AB38" s="232">
        <v>5</v>
      </c>
      <c r="AC38" s="327">
        <f t="shared" si="20"/>
        <v>19.446875000000002</v>
      </c>
      <c r="AD38" s="237">
        <f t="shared" si="31"/>
        <v>37.734920834760274</v>
      </c>
      <c r="AE38" s="327">
        <f t="shared" si="32"/>
        <v>38.586951906125279</v>
      </c>
      <c r="AF38" s="172">
        <f t="shared" si="28"/>
        <v>1.2226114350462327</v>
      </c>
      <c r="AG38" s="173">
        <f t="shared" si="29"/>
        <v>1.2502172417584589</v>
      </c>
      <c r="AH38" s="281">
        <f t="shared" si="33"/>
        <v>566.7769472910328</v>
      </c>
      <c r="AI38" s="240">
        <f t="shared" si="34"/>
        <v>479.43667706656345</v>
      </c>
      <c r="AJ38" s="240">
        <f t="shared" si="21"/>
        <v>399.53056422213621</v>
      </c>
      <c r="AK38" s="240">
        <f t="shared" si="22"/>
        <v>319.62445137770897</v>
      </c>
      <c r="AL38" s="240">
        <f t="shared" si="37"/>
        <v>2978.5575308087314</v>
      </c>
      <c r="AM38" s="282">
        <f t="shared" si="38"/>
        <v>2519.5621167161744</v>
      </c>
    </row>
    <row r="39" spans="1:40" ht="12.75" hidden="1" customHeight="1" x14ac:dyDescent="0.2">
      <c r="A39" s="276">
        <v>4</v>
      </c>
      <c r="B39" s="2611" t="s">
        <v>98</v>
      </c>
      <c r="C39" s="2613" t="s">
        <v>347</v>
      </c>
      <c r="D39" s="667">
        <v>1.4</v>
      </c>
      <c r="E39" s="217" t="s">
        <v>35</v>
      </c>
      <c r="F39" s="676" t="s">
        <v>65</v>
      </c>
      <c r="G39" s="231">
        <v>4.3529999999999998</v>
      </c>
      <c r="H39" s="232">
        <v>4.79</v>
      </c>
      <c r="I39" s="233">
        <v>2.6</v>
      </c>
      <c r="J39" s="234">
        <v>6.8</v>
      </c>
      <c r="K39" s="235">
        <v>7.05</v>
      </c>
      <c r="L39" s="222"/>
      <c r="M39" s="223"/>
      <c r="N39" s="325">
        <f t="shared" si="17"/>
        <v>3.8843499999999995</v>
      </c>
      <c r="O39" s="231">
        <f t="shared" si="18"/>
        <v>6.58</v>
      </c>
      <c r="P39" s="238">
        <f t="shared" ref="P39:P44" si="39">SQRT(POWER(N39,2)+POWER(O39+G39,2))</f>
        <v>11.602528341809814</v>
      </c>
      <c r="Q39" s="239">
        <f t="shared" si="19"/>
        <v>12.015201826124271</v>
      </c>
      <c r="R39" s="227">
        <f t="shared" si="35"/>
        <v>1843.3295405041119</v>
      </c>
      <c r="S39" s="1103">
        <f t="shared" si="36"/>
        <v>1539.7161252652486</v>
      </c>
      <c r="T39" s="1115">
        <v>1</v>
      </c>
      <c r="U39" s="231" t="s">
        <v>50</v>
      </c>
      <c r="V39" s="218">
        <v>6.3</v>
      </c>
      <c r="W39" s="231">
        <v>11</v>
      </c>
      <c r="X39" s="218">
        <v>35</v>
      </c>
      <c r="Y39" s="218">
        <v>6.3</v>
      </c>
      <c r="Z39" s="226">
        <v>7</v>
      </c>
      <c r="AA39" s="218"/>
      <c r="AB39" s="219">
        <v>5</v>
      </c>
      <c r="AC39" s="327">
        <f t="shared" si="20"/>
        <v>13.611111111111111</v>
      </c>
      <c r="AD39" s="237">
        <f t="shared" si="31"/>
        <v>24.84957877222606</v>
      </c>
      <c r="AE39" s="327">
        <f t="shared" si="32"/>
        <v>25.28129916100395</v>
      </c>
      <c r="AF39" s="172">
        <f t="shared" si="28"/>
        <v>0.8051263522201243</v>
      </c>
      <c r="AG39" s="173">
        <f t="shared" si="29"/>
        <v>0.81911409281652792</v>
      </c>
      <c r="AH39" s="281">
        <f t="shared" si="33"/>
        <v>860.66985010218423</v>
      </c>
      <c r="AI39" s="240">
        <f t="shared" si="34"/>
        <v>731.76619137263287</v>
      </c>
      <c r="AJ39" s="240">
        <f t="shared" si="21"/>
        <v>609.80515947719414</v>
      </c>
      <c r="AK39" s="240">
        <f t="shared" si="22"/>
        <v>487.84412758175523</v>
      </c>
      <c r="AL39" s="240">
        <f t="shared" si="37"/>
        <v>4523.0397527892565</v>
      </c>
      <c r="AM39" s="282">
        <f t="shared" si="38"/>
        <v>3845.6181228291521</v>
      </c>
    </row>
    <row r="40" spans="1:40" ht="12.75" hidden="1" customHeight="1" x14ac:dyDescent="0.2">
      <c r="A40" s="276">
        <v>4</v>
      </c>
      <c r="B40" s="2612"/>
      <c r="C40" s="2614"/>
      <c r="D40" s="695">
        <v>1.4</v>
      </c>
      <c r="E40" s="229" t="s">
        <v>35</v>
      </c>
      <c r="F40" s="230" t="s">
        <v>65</v>
      </c>
      <c r="G40" s="231">
        <v>4.3529999999999998</v>
      </c>
      <c r="H40" s="232">
        <v>4.79</v>
      </c>
      <c r="I40" s="233">
        <v>2.6</v>
      </c>
      <c r="J40" s="234">
        <v>6.8</v>
      </c>
      <c r="K40" s="235">
        <v>7.05</v>
      </c>
      <c r="L40" s="235"/>
      <c r="M40" s="236"/>
      <c r="N40" s="325">
        <f t="shared" si="17"/>
        <v>3.8843499999999995</v>
      </c>
      <c r="O40" s="231">
        <f t="shared" si="18"/>
        <v>6.58</v>
      </c>
      <c r="P40" s="238">
        <f t="shared" si="39"/>
        <v>11.602528341809814</v>
      </c>
      <c r="Q40" s="239">
        <f t="shared" si="19"/>
        <v>12.015201826124271</v>
      </c>
      <c r="R40" s="227">
        <f t="shared" si="35"/>
        <v>1843.3295405041119</v>
      </c>
      <c r="S40" s="1103">
        <f t="shared" si="36"/>
        <v>1539.7161252652486</v>
      </c>
      <c r="T40" s="1116">
        <v>2</v>
      </c>
      <c r="U40" s="231" t="s">
        <v>50</v>
      </c>
      <c r="V40" s="231">
        <v>6.3</v>
      </c>
      <c r="W40" s="231">
        <v>11</v>
      </c>
      <c r="X40" s="231">
        <v>35</v>
      </c>
      <c r="Y40" s="231">
        <v>6.3</v>
      </c>
      <c r="Z40" s="239">
        <v>7</v>
      </c>
      <c r="AA40" s="231"/>
      <c r="AB40" s="232">
        <v>10</v>
      </c>
      <c r="AC40" s="327">
        <f t="shared" si="20"/>
        <v>13.611111111111111</v>
      </c>
      <c r="AD40" s="237">
        <f t="shared" si="31"/>
        <v>24.84957877222606</v>
      </c>
      <c r="AE40" s="327">
        <f t="shared" si="32"/>
        <v>25.28129916100395</v>
      </c>
      <c r="AF40" s="172">
        <f t="shared" si="28"/>
        <v>0.8051263522201243</v>
      </c>
      <c r="AG40" s="173">
        <f t="shared" si="29"/>
        <v>0.81911409281652792</v>
      </c>
      <c r="AH40" s="281">
        <f t="shared" si="33"/>
        <v>860.66985010218423</v>
      </c>
      <c r="AI40" s="240">
        <f t="shared" si="34"/>
        <v>731.76619137263287</v>
      </c>
      <c r="AJ40" s="240">
        <f t="shared" si="21"/>
        <v>609.80515947719414</v>
      </c>
      <c r="AK40" s="240">
        <f t="shared" si="22"/>
        <v>487.84412758175523</v>
      </c>
      <c r="AL40" s="240">
        <f t="shared" si="37"/>
        <v>4523.0397527892565</v>
      </c>
      <c r="AM40" s="282">
        <f t="shared" si="38"/>
        <v>3845.6181228291521</v>
      </c>
    </row>
    <row r="41" spans="1:40" ht="12.75" hidden="1" customHeight="1" x14ac:dyDescent="0.2">
      <c r="A41" s="276">
        <v>4</v>
      </c>
      <c r="B41" s="2611" t="s">
        <v>82</v>
      </c>
      <c r="C41" s="2625" t="s">
        <v>341</v>
      </c>
      <c r="D41" s="695">
        <v>5.6</v>
      </c>
      <c r="E41" s="229" t="s">
        <v>35</v>
      </c>
      <c r="F41" s="230" t="s">
        <v>53</v>
      </c>
      <c r="G41" s="231">
        <v>2.5499999999999998</v>
      </c>
      <c r="H41" s="232">
        <v>5.42</v>
      </c>
      <c r="I41" s="233"/>
      <c r="J41" s="234">
        <v>10.93</v>
      </c>
      <c r="K41" s="235"/>
      <c r="L41" s="235"/>
      <c r="M41" s="236"/>
      <c r="N41" s="325">
        <f t="shared" si="17"/>
        <v>2.7215699999999998</v>
      </c>
      <c r="O41" s="231">
        <f t="shared" si="18"/>
        <v>4.3719999999999999</v>
      </c>
      <c r="P41" s="238">
        <f t="shared" si="39"/>
        <v>7.4378106499762415</v>
      </c>
      <c r="Q41" s="239">
        <f t="shared" si="19"/>
        <v>10.163178994040202</v>
      </c>
      <c r="R41" s="240">
        <f t="shared" si="35"/>
        <v>2875.4810042203126</v>
      </c>
      <c r="S41" s="898">
        <f t="shared" si="36"/>
        <v>1820.2965834655279</v>
      </c>
      <c r="T41" s="1116">
        <v>1</v>
      </c>
      <c r="U41" s="231" t="s">
        <v>62</v>
      </c>
      <c r="V41" s="231">
        <v>6.3</v>
      </c>
      <c r="W41" s="231">
        <v>11</v>
      </c>
      <c r="X41" s="231">
        <v>35</v>
      </c>
      <c r="Y41" s="231">
        <v>6.3</v>
      </c>
      <c r="Z41" s="239">
        <v>8.07</v>
      </c>
      <c r="AA41" s="231" t="s">
        <v>60</v>
      </c>
      <c r="AB41" s="232">
        <v>10</v>
      </c>
      <c r="AC41" s="327">
        <f t="shared" si="20"/>
        <v>15.69166666666667</v>
      </c>
      <c r="AD41" s="237">
        <f t="shared" ref="AD41:AD66" si="40">SQRT(POWER(N41,2)+POWER(O41+AC41+G41,2))</f>
        <v>22.776849285535768</v>
      </c>
      <c r="AE41" s="327">
        <f t="shared" ref="AE41:AE66" si="41">SQRT(POWER(N41,2)+POWER(O41+AC41+H41,2))</f>
        <v>25.628581896833037</v>
      </c>
      <c r="AF41" s="172">
        <f t="shared" si="28"/>
        <v>0.73796991685135882</v>
      </c>
      <c r="AG41" s="173">
        <f t="shared" si="29"/>
        <v>0.83036605345739034</v>
      </c>
      <c r="AH41" s="281">
        <f t="shared" ref="AH41:AH66" si="42">37000/1.73/SQRT(POWER((G41+O41+AC41),2)+N41*N41)</f>
        <v>938.99217441703058</v>
      </c>
      <c r="AI41" s="240">
        <f t="shared" ref="AI41:AI66" si="43">37000/2/SQRT(POWER((H41+O41+AC41),2)+N41*N41)</f>
        <v>721.85031830754838</v>
      </c>
      <c r="AJ41" s="240">
        <f t="shared" si="21"/>
        <v>601.54193192295702</v>
      </c>
      <c r="AK41" s="240">
        <f t="shared" si="22"/>
        <v>481.2335455383656</v>
      </c>
      <c r="AL41" s="240">
        <f t="shared" si="37"/>
        <v>4934.6435592486596</v>
      </c>
      <c r="AM41" s="282">
        <f t="shared" si="38"/>
        <v>3793.5076787934227</v>
      </c>
    </row>
    <row r="42" spans="1:40" ht="12.75" hidden="1" customHeight="1" x14ac:dyDescent="0.2">
      <c r="A42" s="276">
        <v>4</v>
      </c>
      <c r="B42" s="2612"/>
      <c r="C42" s="2626"/>
      <c r="D42" s="695">
        <v>5.6</v>
      </c>
      <c r="E42" s="229" t="s">
        <v>35</v>
      </c>
      <c r="F42" s="230" t="s">
        <v>53</v>
      </c>
      <c r="G42" s="218">
        <v>2.5499999999999998</v>
      </c>
      <c r="H42" s="219">
        <v>5.42</v>
      </c>
      <c r="I42" s="233"/>
      <c r="J42" s="234">
        <v>10.93</v>
      </c>
      <c r="K42" s="235"/>
      <c r="L42" s="235"/>
      <c r="M42" s="236"/>
      <c r="N42" s="325">
        <f t="shared" si="17"/>
        <v>2.7215699999999998</v>
      </c>
      <c r="O42" s="231">
        <f t="shared" si="18"/>
        <v>4.3719999999999999</v>
      </c>
      <c r="P42" s="238">
        <f t="shared" si="39"/>
        <v>7.4378106499762415</v>
      </c>
      <c r="Q42" s="239">
        <f t="shared" si="19"/>
        <v>10.163178994040202</v>
      </c>
      <c r="R42" s="227">
        <f t="shared" si="35"/>
        <v>2875.4810042203126</v>
      </c>
      <c r="S42" s="1103">
        <f t="shared" si="36"/>
        <v>1820.2965834655279</v>
      </c>
      <c r="T42" s="1116">
        <v>2</v>
      </c>
      <c r="U42" s="231" t="s">
        <v>83</v>
      </c>
      <c r="V42" s="231">
        <v>6.3</v>
      </c>
      <c r="W42" s="231">
        <v>11</v>
      </c>
      <c r="X42" s="231">
        <v>35</v>
      </c>
      <c r="Y42" s="231">
        <v>6.3</v>
      </c>
      <c r="Z42" s="239">
        <v>8.14</v>
      </c>
      <c r="AA42" s="231" t="s">
        <v>60</v>
      </c>
      <c r="AB42" s="232">
        <v>10</v>
      </c>
      <c r="AC42" s="327">
        <f t="shared" si="20"/>
        <v>15.827777777777779</v>
      </c>
      <c r="AD42" s="237">
        <f t="shared" si="40"/>
        <v>22.911991013510189</v>
      </c>
      <c r="AE42" s="327">
        <f t="shared" si="41"/>
        <v>25.76392743056881</v>
      </c>
      <c r="AF42" s="172">
        <f t="shared" si="28"/>
        <v>0.74234850883773007</v>
      </c>
      <c r="AG42" s="173">
        <f t="shared" si="29"/>
        <v>0.83475124875042939</v>
      </c>
      <c r="AH42" s="281">
        <f t="shared" si="42"/>
        <v>933.45371968691336</v>
      </c>
      <c r="AI42" s="240">
        <f t="shared" si="43"/>
        <v>718.05822500686816</v>
      </c>
      <c r="AJ42" s="240">
        <f t="shared" si="21"/>
        <v>598.38185417239015</v>
      </c>
      <c r="AK42" s="240">
        <f t="shared" si="22"/>
        <v>478.70548333791209</v>
      </c>
      <c r="AL42" s="240">
        <f t="shared" si="37"/>
        <v>4905.5375659222182</v>
      </c>
      <c r="AM42" s="282">
        <f t="shared" si="38"/>
        <v>3773.5792605466045</v>
      </c>
    </row>
    <row r="43" spans="1:40" ht="12.75" hidden="1" customHeight="1" x14ac:dyDescent="0.2">
      <c r="A43" s="276">
        <v>4</v>
      </c>
      <c r="B43" s="2611" t="s">
        <v>84</v>
      </c>
      <c r="C43" s="2613" t="s">
        <v>43</v>
      </c>
      <c r="D43" s="695">
        <v>2.2999999999999998</v>
      </c>
      <c r="E43" s="229" t="s">
        <v>35</v>
      </c>
      <c r="F43" s="230" t="s">
        <v>65</v>
      </c>
      <c r="G43" s="231">
        <v>4.3529999999999998</v>
      </c>
      <c r="H43" s="232">
        <v>4.79</v>
      </c>
      <c r="I43" s="233"/>
      <c r="J43" s="234">
        <v>6</v>
      </c>
      <c r="K43" s="235"/>
      <c r="L43" s="235"/>
      <c r="M43" s="236"/>
      <c r="N43" s="325">
        <f t="shared" si="17"/>
        <v>1.494</v>
      </c>
      <c r="O43" s="231">
        <f t="shared" si="18"/>
        <v>2.4000000000000004</v>
      </c>
      <c r="P43" s="238">
        <f t="shared" si="39"/>
        <v>6.9162883832298379</v>
      </c>
      <c r="Q43" s="239">
        <f t="shared" si="19"/>
        <v>7.3435778745785774</v>
      </c>
      <c r="R43" s="227">
        <f t="shared" si="35"/>
        <v>3092.3064585989068</v>
      </c>
      <c r="S43" s="1103">
        <f t="shared" si="36"/>
        <v>2519.2079822618689</v>
      </c>
      <c r="T43" s="1116">
        <v>1</v>
      </c>
      <c r="U43" s="231" t="s">
        <v>85</v>
      </c>
      <c r="V43" s="231">
        <v>4</v>
      </c>
      <c r="W43" s="231">
        <v>11</v>
      </c>
      <c r="X43" s="231">
        <v>35</v>
      </c>
      <c r="Y43" s="231">
        <v>6.3</v>
      </c>
      <c r="Z43" s="239">
        <v>6.27</v>
      </c>
      <c r="AA43" s="231"/>
      <c r="AB43" s="232">
        <v>5</v>
      </c>
      <c r="AC43" s="327">
        <f t="shared" si="20"/>
        <v>19.201874999999998</v>
      </c>
      <c r="AD43" s="237">
        <f t="shared" si="40"/>
        <v>25.99783783828234</v>
      </c>
      <c r="AE43" s="327">
        <f t="shared" si="41"/>
        <v>26.4341276008047</v>
      </c>
      <c r="AF43" s="172">
        <f t="shared" si="28"/>
        <v>0.84232994596034783</v>
      </c>
      <c r="AG43" s="173">
        <f t="shared" si="29"/>
        <v>0.8564657342660722</v>
      </c>
      <c r="AH43" s="281">
        <f t="shared" si="42"/>
        <v>822.65622895381773</v>
      </c>
      <c r="AI43" s="240">
        <f t="shared" si="43"/>
        <v>699.852867451424</v>
      </c>
      <c r="AJ43" s="240">
        <f t="shared" si="21"/>
        <v>583.21072287618665</v>
      </c>
      <c r="AK43" s="240">
        <f t="shared" si="22"/>
        <v>466.56857830094935</v>
      </c>
      <c r="AL43" s="240">
        <f t="shared" si="37"/>
        <v>4323.2684704780204</v>
      </c>
      <c r="AM43" s="282">
        <f t="shared" si="38"/>
        <v>3677.905459579556</v>
      </c>
    </row>
    <row r="44" spans="1:40" ht="12.75" hidden="1" customHeight="1" x14ac:dyDescent="0.2">
      <c r="A44" s="275">
        <v>4</v>
      </c>
      <c r="B44" s="2612"/>
      <c r="C44" s="2614"/>
      <c r="D44" s="695">
        <v>2.2999999999999998</v>
      </c>
      <c r="E44" s="229" t="s">
        <v>35</v>
      </c>
      <c r="F44" s="230" t="s">
        <v>65</v>
      </c>
      <c r="G44" s="231">
        <v>4.3529999999999998</v>
      </c>
      <c r="H44" s="232">
        <v>4.79</v>
      </c>
      <c r="I44" s="233"/>
      <c r="J44" s="234">
        <v>6</v>
      </c>
      <c r="K44" s="235"/>
      <c r="L44" s="235"/>
      <c r="M44" s="236"/>
      <c r="N44" s="325">
        <f t="shared" si="17"/>
        <v>1.494</v>
      </c>
      <c r="O44" s="231">
        <f t="shared" si="18"/>
        <v>2.4000000000000004</v>
      </c>
      <c r="P44" s="238">
        <f t="shared" si="39"/>
        <v>6.9162883832298379</v>
      </c>
      <c r="Q44" s="239">
        <f t="shared" si="19"/>
        <v>7.3435778745785774</v>
      </c>
      <c r="R44" s="227">
        <f t="shared" si="35"/>
        <v>3092.3064585989068</v>
      </c>
      <c r="S44" s="1103">
        <f t="shared" si="36"/>
        <v>2519.2079822618689</v>
      </c>
      <c r="T44" s="1116">
        <v>2</v>
      </c>
      <c r="U44" s="231" t="s">
        <v>85</v>
      </c>
      <c r="V44" s="231">
        <v>4</v>
      </c>
      <c r="W44" s="231">
        <v>11</v>
      </c>
      <c r="X44" s="231">
        <v>35</v>
      </c>
      <c r="Y44" s="231">
        <v>6.3</v>
      </c>
      <c r="Z44" s="239">
        <v>6.35</v>
      </c>
      <c r="AA44" s="231"/>
      <c r="AB44" s="232">
        <v>5</v>
      </c>
      <c r="AC44" s="327">
        <f t="shared" si="20"/>
        <v>19.446875000000002</v>
      </c>
      <c r="AD44" s="237">
        <f t="shared" si="40"/>
        <v>26.242436739289769</v>
      </c>
      <c r="AE44" s="327">
        <f t="shared" si="41"/>
        <v>26.678739583526529</v>
      </c>
      <c r="AF44" s="172">
        <f t="shared" si="28"/>
        <v>0.85025495035298848</v>
      </c>
      <c r="AG44" s="173">
        <f t="shared" si="29"/>
        <v>0.86439116250625947</v>
      </c>
      <c r="AH44" s="281">
        <f t="shared" si="42"/>
        <v>814.9884650373765</v>
      </c>
      <c r="AI44" s="240">
        <f t="shared" si="43"/>
        <v>693.43605765481141</v>
      </c>
      <c r="AJ44" s="240">
        <f t="shared" si="21"/>
        <v>577.86338137900952</v>
      </c>
      <c r="AK44" s="240">
        <f t="shared" si="22"/>
        <v>462.29070510320759</v>
      </c>
      <c r="AL44" s="240">
        <f t="shared" si="37"/>
        <v>4282.9724138600859</v>
      </c>
      <c r="AM44" s="282">
        <f t="shared" si="38"/>
        <v>3644.1834861739339</v>
      </c>
    </row>
    <row r="45" spans="1:40" ht="12.75" hidden="1" customHeight="1" x14ac:dyDescent="0.2">
      <c r="A45" s="429">
        <v>4</v>
      </c>
      <c r="B45" s="2611" t="s">
        <v>48</v>
      </c>
      <c r="C45" s="2625" t="s">
        <v>342</v>
      </c>
      <c r="D45" s="667">
        <v>1.4</v>
      </c>
      <c r="E45" s="217" t="s">
        <v>35</v>
      </c>
      <c r="F45" s="676" t="s">
        <v>65</v>
      </c>
      <c r="G45" s="231">
        <v>4.3529999999999998</v>
      </c>
      <c r="H45" s="232">
        <v>4.79</v>
      </c>
      <c r="I45" s="220">
        <v>1</v>
      </c>
      <c r="J45" s="221">
        <v>4</v>
      </c>
      <c r="K45" s="222">
        <v>7.05</v>
      </c>
      <c r="L45" s="222"/>
      <c r="M45" s="223"/>
      <c r="N45" s="358">
        <f t="shared" ref="N45:N76" si="44">0.314*I45+0.249*J45+0.195*K45+0.159*L45+0.06*M45</f>
        <v>2.6847500000000002</v>
      </c>
      <c r="O45" s="218">
        <f t="shared" ref="O45:O76" si="45">0.4*SUM(I45:M45)</f>
        <v>4.82</v>
      </c>
      <c r="P45" s="225">
        <f>SQRT(POWER(N45,2)+POWER(O45+G45,2))</f>
        <v>9.5578141623752035</v>
      </c>
      <c r="Q45" s="226">
        <f t="shared" ref="Q45:Q76" si="46">SQRT(POWER(N45,2)+POWER(O45+H45,2))</f>
        <v>9.9779748728136202</v>
      </c>
      <c r="R45" s="227">
        <f t="shared" si="35"/>
        <v>2237.6751497414848</v>
      </c>
      <c r="S45" s="1103">
        <f t="shared" si="36"/>
        <v>1854.083642804696</v>
      </c>
      <c r="T45" s="1115">
        <v>1</v>
      </c>
      <c r="U45" s="218" t="s">
        <v>50</v>
      </c>
      <c r="V45" s="218">
        <v>6.3</v>
      </c>
      <c r="W45" s="231">
        <v>11</v>
      </c>
      <c r="X45" s="218">
        <v>35</v>
      </c>
      <c r="Y45" s="218">
        <v>6.3</v>
      </c>
      <c r="Z45" s="226">
        <v>8</v>
      </c>
      <c r="AA45" s="218" t="s">
        <v>51</v>
      </c>
      <c r="AB45" s="219">
        <v>10</v>
      </c>
      <c r="AC45" s="360">
        <f t="shared" ref="AC45:AC76" si="47">Z45/100*X45*X45/V45</f>
        <v>15.555555555555559</v>
      </c>
      <c r="AD45" s="224">
        <f t="shared" si="40"/>
        <v>24.873868666266969</v>
      </c>
      <c r="AE45" s="360">
        <f t="shared" si="41"/>
        <v>25.308359665973082</v>
      </c>
      <c r="AF45" s="172">
        <f t="shared" si="28"/>
        <v>0.80591334478704979</v>
      </c>
      <c r="AG45" s="173">
        <f t="shared" si="29"/>
        <v>0.81999085317752785</v>
      </c>
      <c r="AH45" s="279">
        <f t="shared" si="42"/>
        <v>859.82938657221712</v>
      </c>
      <c r="AI45" s="227">
        <f t="shared" si="43"/>
        <v>730.98376363258046</v>
      </c>
      <c r="AJ45" s="227">
        <f t="shared" ref="AJ45:AJ76" si="48">AI45/1.2</f>
        <v>609.1531363604837</v>
      </c>
      <c r="AK45" s="227">
        <f t="shared" ref="AK45:AK76" si="49">AI45/1.5</f>
        <v>487.32250908838699</v>
      </c>
      <c r="AL45" s="227">
        <f t="shared" si="37"/>
        <v>4518.622902406546</v>
      </c>
      <c r="AM45" s="280">
        <f t="shared" si="38"/>
        <v>3841.5062653363839</v>
      </c>
    </row>
    <row r="46" spans="1:40" ht="12.75" hidden="1" customHeight="1" x14ac:dyDescent="0.2">
      <c r="A46" s="276">
        <v>4</v>
      </c>
      <c r="B46" s="2627"/>
      <c r="C46" s="2809"/>
      <c r="D46" s="2414">
        <v>1.4</v>
      </c>
      <c r="E46" s="242" t="s">
        <v>35</v>
      </c>
      <c r="F46" s="2419" t="s">
        <v>65</v>
      </c>
      <c r="G46" s="243">
        <v>4.3529999999999998</v>
      </c>
      <c r="H46" s="244">
        <v>4.79</v>
      </c>
      <c r="I46" s="245">
        <v>1</v>
      </c>
      <c r="J46" s="246">
        <v>4</v>
      </c>
      <c r="K46" s="983">
        <v>7.05</v>
      </c>
      <c r="L46" s="983"/>
      <c r="M46" s="984"/>
      <c r="N46" s="351">
        <f t="shared" si="44"/>
        <v>2.6847500000000002</v>
      </c>
      <c r="O46" s="243">
        <f t="shared" si="45"/>
        <v>4.82</v>
      </c>
      <c r="P46" s="247">
        <f>SQRT(POWER(N46,2)+POWER(O46+G46,2))</f>
        <v>9.5578141623752035</v>
      </c>
      <c r="Q46" s="248">
        <f t="shared" si="46"/>
        <v>9.9779748728136202</v>
      </c>
      <c r="R46" s="352">
        <f t="shared" si="35"/>
        <v>2237.6751497414848</v>
      </c>
      <c r="S46" s="1123">
        <f t="shared" si="36"/>
        <v>1854.083642804696</v>
      </c>
      <c r="T46" s="1127">
        <v>2</v>
      </c>
      <c r="U46" s="243" t="s">
        <v>50</v>
      </c>
      <c r="V46" s="243">
        <v>6.3</v>
      </c>
      <c r="W46" s="243">
        <v>11</v>
      </c>
      <c r="X46" s="243">
        <v>35</v>
      </c>
      <c r="Y46" s="243">
        <v>6.3</v>
      </c>
      <c r="Z46" s="248">
        <v>8</v>
      </c>
      <c r="AA46" s="243" t="s">
        <v>51</v>
      </c>
      <c r="AB46" s="244">
        <v>10</v>
      </c>
      <c r="AC46" s="353">
        <f t="shared" si="47"/>
        <v>15.555555555555559</v>
      </c>
      <c r="AD46" s="1011">
        <f t="shared" si="40"/>
        <v>24.873868666266969</v>
      </c>
      <c r="AE46" s="353">
        <f t="shared" si="41"/>
        <v>25.308359665973082</v>
      </c>
      <c r="AF46" s="196">
        <f t="shared" si="28"/>
        <v>0.80591334478704979</v>
      </c>
      <c r="AG46" s="197">
        <f t="shared" si="29"/>
        <v>0.81999085317752785</v>
      </c>
      <c r="AH46" s="283">
        <f t="shared" si="42"/>
        <v>859.82938657221712</v>
      </c>
      <c r="AI46" s="249">
        <f t="shared" si="43"/>
        <v>730.98376363258046</v>
      </c>
      <c r="AJ46" s="249">
        <f t="shared" si="48"/>
        <v>609.1531363604837</v>
      </c>
      <c r="AK46" s="249">
        <f t="shared" si="49"/>
        <v>487.32250908838699</v>
      </c>
      <c r="AL46" s="249">
        <f t="shared" si="37"/>
        <v>4518.622902406546</v>
      </c>
      <c r="AM46" s="284">
        <f t="shared" si="38"/>
        <v>3841.5062653363839</v>
      </c>
    </row>
    <row r="47" spans="1:40" s="2139" customFormat="1" ht="12.75" customHeight="1" x14ac:dyDescent="0.2">
      <c r="A47" s="2420">
        <v>4</v>
      </c>
      <c r="B47" s="2635" t="s">
        <v>48</v>
      </c>
      <c r="C47" s="2637" t="s">
        <v>342</v>
      </c>
      <c r="D47" s="2115">
        <v>3</v>
      </c>
      <c r="E47" s="2421" t="s">
        <v>35</v>
      </c>
      <c r="F47" s="2422" t="s">
        <v>53</v>
      </c>
      <c r="G47" s="2130">
        <v>2.5499999999999998</v>
      </c>
      <c r="H47" s="2423">
        <v>5.42</v>
      </c>
      <c r="I47" s="2424">
        <v>2.95</v>
      </c>
      <c r="J47" s="2125">
        <v>5.87</v>
      </c>
      <c r="K47" s="2130"/>
      <c r="L47" s="2130"/>
      <c r="M47" s="2425">
        <v>0.34</v>
      </c>
      <c r="N47" s="2124">
        <f>0.314*I47+0.249*J47+0.195*K47+0.159*L47+0.194*M47</f>
        <v>2.4538899999999999</v>
      </c>
      <c r="O47" s="2130">
        <f>(0.4*SUM(I47:L47))+(0.078*M47)</f>
        <v>3.5545200000000006</v>
      </c>
      <c r="P47" s="2126">
        <f t="shared" ref="P47:P58" si="50">SQRT(POWER(N47,2)+POWER(O47+G47,2))</f>
        <v>6.579265959246519</v>
      </c>
      <c r="Q47" s="2125">
        <f t="shared" ref="Q47:Q58" si="51">SQRT(POWER(N47,2)+POWER(O47+H47,2))</f>
        <v>9.3039553611622612</v>
      </c>
      <c r="R47" s="2127">
        <f t="shared" ref="R47:R58" si="52">37000/1.73/SQRT(POWER((G47+O47),2)+N47*N47)</f>
        <v>3250.7096337907528</v>
      </c>
      <c r="S47" s="2128">
        <f t="shared" ref="S47:S58" si="53">37000/2/SQRT(N47*N47+POWER((H47+O47),2))</f>
        <v>1988.4016294000101</v>
      </c>
      <c r="T47" s="2129">
        <v>1</v>
      </c>
      <c r="U47" s="2130" t="s">
        <v>50</v>
      </c>
      <c r="V47" s="2130">
        <v>6.3</v>
      </c>
      <c r="W47" s="2130">
        <v>11</v>
      </c>
      <c r="X47" s="2130">
        <v>35</v>
      </c>
      <c r="Y47" s="2130">
        <v>6.3</v>
      </c>
      <c r="Z47" s="2125">
        <v>8</v>
      </c>
      <c r="AA47" s="2130" t="s">
        <v>51</v>
      </c>
      <c r="AB47" s="2423">
        <v>10</v>
      </c>
      <c r="AC47" s="2131">
        <f t="shared" ref="AC47:AC58" si="54">Z47/100*X47*X47/V47</f>
        <v>15.555555555555559</v>
      </c>
      <c r="AD47" s="2132">
        <f t="shared" ref="AD47:AD58" si="55">SQRT(POWER(N47,2)+POWER(O47+AC47+G47,2))</f>
        <v>21.798634113275895</v>
      </c>
      <c r="AE47" s="2131">
        <f t="shared" ref="AE47:AE58" si="56">SQRT(POWER(N47,2)+POWER(O47+AC47+H47,2))</f>
        <v>24.652508653144501</v>
      </c>
      <c r="AF47" s="2426">
        <f t="shared" ref="AF47:AF58" si="57">SQRT(POWER((AC47+O47+G47),2)+POWER(N47,2))*POWER(6.3/X47,2)</f>
        <v>0.70627574527013892</v>
      </c>
      <c r="AG47" s="2427">
        <f t="shared" ref="AG47:AG58" si="58">SQRT(POWER((H47+O47+AC47),2)+POWER(N47,2))*POWER(6.3/X47,2)</f>
        <v>0.79874128036188163</v>
      </c>
      <c r="AH47" s="2428">
        <f t="shared" ref="AH47:AH58" si="59">37000/1.73/SQRT(POWER((G47+O47+AC47),2)+N47*N47)</f>
        <v>981.12951141139843</v>
      </c>
      <c r="AI47" s="2429">
        <f t="shared" ref="AI47:AI58" si="60">37000/2/SQRT(POWER((H47+O47+AC47),2)+N47*N47)</f>
        <v>750.43072736698025</v>
      </c>
      <c r="AJ47" s="2429">
        <f t="shared" ref="AJ47:AJ58" si="61">AI47/1.2</f>
        <v>625.3589394724836</v>
      </c>
      <c r="AK47" s="2429">
        <f t="shared" ref="AK47:AK58" si="62">AI47/1.5</f>
        <v>500.28715157798683</v>
      </c>
      <c r="AL47" s="2429">
        <f t="shared" ref="AL47:AL58" si="63">6300/(1.73*AF47)</f>
        <v>5156.086020930773</v>
      </c>
      <c r="AM47" s="2430">
        <f t="shared" ref="AM47:AM58" si="64">6300/(2*AG47)</f>
        <v>3943.7050237003473</v>
      </c>
      <c r="AN47" s="2411"/>
    </row>
    <row r="48" spans="1:40" s="2139" customFormat="1" ht="12.75" customHeight="1" x14ac:dyDescent="0.2">
      <c r="A48" s="2140">
        <v>4</v>
      </c>
      <c r="B48" s="2636"/>
      <c r="C48" s="2638"/>
      <c r="D48" s="2416">
        <v>4</v>
      </c>
      <c r="E48" s="2162" t="s">
        <v>35</v>
      </c>
      <c r="F48" s="2143" t="s">
        <v>53</v>
      </c>
      <c r="G48" s="2155">
        <v>2.5499999999999998</v>
      </c>
      <c r="H48" s="2159">
        <v>5.42</v>
      </c>
      <c r="I48" s="2163">
        <v>2.95</v>
      </c>
      <c r="J48" s="1879">
        <v>6.1</v>
      </c>
      <c r="K48" s="2149"/>
      <c r="L48" s="2149"/>
      <c r="M48" s="2164"/>
      <c r="N48" s="2157">
        <f>0.314*I48+0.249*J48+0.195*K48+0.159*L48+0.194*M48</f>
        <v>2.4451999999999998</v>
      </c>
      <c r="O48" s="2155">
        <f>(0.4*SUM(I48:L48))+(0.078*M48)</f>
        <v>3.6200000000000006</v>
      </c>
      <c r="P48" s="2165">
        <f t="shared" si="50"/>
        <v>6.6368594259634577</v>
      </c>
      <c r="Q48" s="1879">
        <f t="shared" si="51"/>
        <v>9.3648600117673961</v>
      </c>
      <c r="R48" s="2136">
        <f t="shared" si="52"/>
        <v>3222.5005630414535</v>
      </c>
      <c r="S48" s="2137">
        <f t="shared" si="53"/>
        <v>1975.4699992048852</v>
      </c>
      <c r="T48" s="2148">
        <v>2</v>
      </c>
      <c r="U48" s="2149" t="s">
        <v>50</v>
      </c>
      <c r="V48" s="2149">
        <v>6.3</v>
      </c>
      <c r="W48" s="2149">
        <v>11</v>
      </c>
      <c r="X48" s="2149">
        <v>35</v>
      </c>
      <c r="Y48" s="2149">
        <v>6.3</v>
      </c>
      <c r="Z48" s="1879">
        <v>8</v>
      </c>
      <c r="AA48" s="2149" t="s">
        <v>51</v>
      </c>
      <c r="AB48" s="2152">
        <v>10</v>
      </c>
      <c r="AC48" s="2150">
        <f t="shared" si="54"/>
        <v>15.555555555555559</v>
      </c>
      <c r="AD48" s="2151">
        <f t="shared" si="55"/>
        <v>21.862725521707741</v>
      </c>
      <c r="AE48" s="2150">
        <f t="shared" si="56"/>
        <v>24.716803112992178</v>
      </c>
      <c r="AF48" s="2160">
        <f t="shared" si="57"/>
        <v>0.70835230690333073</v>
      </c>
      <c r="AG48" s="2161">
        <f t="shared" si="58"/>
        <v>0.80082442086094663</v>
      </c>
      <c r="AH48" s="2403">
        <f t="shared" si="59"/>
        <v>978.25329306533854</v>
      </c>
      <c r="AI48" s="2404">
        <f t="shared" si="60"/>
        <v>748.47867320979014</v>
      </c>
      <c r="AJ48" s="2404">
        <f t="shared" si="61"/>
        <v>623.73222767482514</v>
      </c>
      <c r="AK48" s="2404">
        <f t="shared" si="62"/>
        <v>498.98578213986008</v>
      </c>
      <c r="AL48" s="2404">
        <f t="shared" si="63"/>
        <v>5140.9707593523799</v>
      </c>
      <c r="AM48" s="2405">
        <f t="shared" si="64"/>
        <v>3933.4464808322309</v>
      </c>
      <c r="AN48" s="2411"/>
    </row>
    <row r="49" spans="1:39" s="2139" customFormat="1" ht="12.75" customHeight="1" x14ac:dyDescent="0.2">
      <c r="A49" s="2140">
        <v>4</v>
      </c>
      <c r="B49" s="2805" t="s">
        <v>72</v>
      </c>
      <c r="C49" s="2810" t="s">
        <v>340</v>
      </c>
      <c r="D49" s="2416">
        <v>3</v>
      </c>
      <c r="E49" s="2162" t="s">
        <v>35</v>
      </c>
      <c r="F49" s="2117" t="s">
        <v>53</v>
      </c>
      <c r="G49" s="2149">
        <v>2.5499999999999998</v>
      </c>
      <c r="H49" s="2152">
        <v>5.42</v>
      </c>
      <c r="I49" s="2153">
        <v>2.95</v>
      </c>
      <c r="J49" s="1879">
        <v>10.82</v>
      </c>
      <c r="K49" s="2149"/>
      <c r="L49" s="2149"/>
      <c r="M49" s="2156">
        <v>0.34</v>
      </c>
      <c r="N49" s="1878">
        <f>0.314*I49+0.249*J49+0.195*K49+0.159*L49+0.06*M49</f>
        <v>3.6408800000000001</v>
      </c>
      <c r="O49" s="2149">
        <f t="shared" ref="O49:O58" si="65">0.4*SUM(I49:M49)</f>
        <v>5.6440000000000001</v>
      </c>
      <c r="P49" s="2165">
        <f t="shared" si="50"/>
        <v>8.9664732852108582</v>
      </c>
      <c r="Q49" s="1879">
        <f t="shared" si="51"/>
        <v>11.647665138318496</v>
      </c>
      <c r="R49" s="2136">
        <f t="shared" si="52"/>
        <v>2385.2503160044012</v>
      </c>
      <c r="S49" s="2137">
        <f t="shared" si="53"/>
        <v>1588.3011556658414</v>
      </c>
      <c r="T49" s="2148">
        <v>1</v>
      </c>
      <c r="U49" s="2149" t="s">
        <v>73</v>
      </c>
      <c r="V49" s="2149">
        <v>10</v>
      </c>
      <c r="W49" s="2149">
        <v>11</v>
      </c>
      <c r="X49" s="2149">
        <v>36.75</v>
      </c>
      <c r="Y49" s="2149">
        <v>6.3</v>
      </c>
      <c r="Z49" s="1879">
        <v>8.17</v>
      </c>
      <c r="AA49" s="2149" t="s">
        <v>74</v>
      </c>
      <c r="AB49" s="2152">
        <v>12</v>
      </c>
      <c r="AC49" s="2150">
        <f t="shared" si="54"/>
        <v>11.034095625000001</v>
      </c>
      <c r="AD49" s="2151">
        <f t="shared" si="55"/>
        <v>19.569764141106663</v>
      </c>
      <c r="AE49" s="2150">
        <f t="shared" si="56"/>
        <v>22.396022803748973</v>
      </c>
      <c r="AF49" s="2160">
        <f t="shared" si="57"/>
        <v>0.57511143598354275</v>
      </c>
      <c r="AG49" s="2161">
        <f t="shared" si="58"/>
        <v>0.65816883341629639</v>
      </c>
      <c r="AH49" s="2135">
        <f t="shared" si="59"/>
        <v>1092.8738375578998</v>
      </c>
      <c r="AI49" s="1880">
        <f t="shared" si="60"/>
        <v>826.03952327210527</v>
      </c>
      <c r="AJ49" s="1880">
        <f t="shared" si="61"/>
        <v>688.36626939342113</v>
      </c>
      <c r="AK49" s="1880">
        <f t="shared" si="62"/>
        <v>550.69301551473689</v>
      </c>
      <c r="AL49" s="1880">
        <f t="shared" si="63"/>
        <v>6332.0224034182384</v>
      </c>
      <c r="AM49" s="1881">
        <f t="shared" si="64"/>
        <v>4786.0060216610145</v>
      </c>
    </row>
    <row r="50" spans="1:39" s="2139" customFormat="1" ht="12.75" customHeight="1" x14ac:dyDescent="0.2">
      <c r="A50" s="2140">
        <v>4</v>
      </c>
      <c r="B50" s="2636"/>
      <c r="C50" s="2638"/>
      <c r="D50" s="2416">
        <v>4</v>
      </c>
      <c r="E50" s="2162" t="s">
        <v>35</v>
      </c>
      <c r="F50" s="2143" t="s">
        <v>53</v>
      </c>
      <c r="G50" s="2155">
        <v>2.5499999999999998</v>
      </c>
      <c r="H50" s="2159">
        <v>5.42</v>
      </c>
      <c r="I50" s="2153">
        <v>2.95</v>
      </c>
      <c r="J50" s="1879">
        <v>11.05</v>
      </c>
      <c r="K50" s="2149"/>
      <c r="L50" s="2149"/>
      <c r="M50" s="2164"/>
      <c r="N50" s="1878">
        <f t="shared" ref="N50:N58" si="66">0.314*I50+0.249*J50+0.195*K50+0.159*L50+0.06*M50</f>
        <v>3.6777500000000001</v>
      </c>
      <c r="O50" s="2149">
        <f t="shared" si="65"/>
        <v>5.6000000000000005</v>
      </c>
      <c r="P50" s="2165">
        <f t="shared" si="50"/>
        <v>8.9413838449369791</v>
      </c>
      <c r="Q50" s="1879">
        <f t="shared" si="51"/>
        <v>11.617497366580292</v>
      </c>
      <c r="R50" s="2136">
        <f t="shared" si="52"/>
        <v>2391.9433063042784</v>
      </c>
      <c r="S50" s="2137">
        <f t="shared" si="53"/>
        <v>1592.4255815386193</v>
      </c>
      <c r="T50" s="2148">
        <v>2</v>
      </c>
      <c r="U50" s="2149" t="s">
        <v>73</v>
      </c>
      <c r="V50" s="2149">
        <v>10</v>
      </c>
      <c r="W50" s="2149">
        <v>11</v>
      </c>
      <c r="X50" s="2149">
        <v>36.75</v>
      </c>
      <c r="Y50" s="2149">
        <v>6.3</v>
      </c>
      <c r="Z50" s="1879">
        <v>8.0299999999999994</v>
      </c>
      <c r="AA50" s="2149" t="s">
        <v>74</v>
      </c>
      <c r="AB50" s="2152">
        <v>12</v>
      </c>
      <c r="AC50" s="2150">
        <f t="shared" si="54"/>
        <v>10.845016875000001</v>
      </c>
      <c r="AD50" s="2151">
        <f t="shared" si="55"/>
        <v>19.347777938151832</v>
      </c>
      <c r="AE50" s="2150">
        <f t="shared" si="56"/>
        <v>22.172162907721358</v>
      </c>
      <c r="AF50" s="2160">
        <f t="shared" si="57"/>
        <v>0.56858775981507426</v>
      </c>
      <c r="AG50" s="2161">
        <f t="shared" si="58"/>
        <v>0.65159009361466846</v>
      </c>
      <c r="AH50" s="2135">
        <f t="shared" si="59"/>
        <v>1105.4128957527826</v>
      </c>
      <c r="AI50" s="1880">
        <f t="shared" si="60"/>
        <v>834.37958114395133</v>
      </c>
      <c r="AJ50" s="1880">
        <f t="shared" si="61"/>
        <v>695.31631761995948</v>
      </c>
      <c r="AK50" s="1880">
        <f t="shared" si="62"/>
        <v>556.25305409596751</v>
      </c>
      <c r="AL50" s="1880">
        <f t="shared" si="63"/>
        <v>6404.6726899189944</v>
      </c>
      <c r="AM50" s="1881">
        <f t="shared" si="64"/>
        <v>4834.3276407495832</v>
      </c>
    </row>
    <row r="51" spans="1:39" s="2139" customFormat="1" ht="12.75" customHeight="1" x14ac:dyDescent="0.2">
      <c r="A51" s="2140">
        <v>4</v>
      </c>
      <c r="B51" s="2805" t="s">
        <v>97</v>
      </c>
      <c r="C51" s="2811" t="s">
        <v>43</v>
      </c>
      <c r="D51" s="2416">
        <v>3</v>
      </c>
      <c r="E51" s="2162" t="s">
        <v>35</v>
      </c>
      <c r="F51" s="2117" t="s">
        <v>53</v>
      </c>
      <c r="G51" s="2149">
        <v>2.5499999999999998</v>
      </c>
      <c r="H51" s="2152">
        <v>5.42</v>
      </c>
      <c r="I51" s="2153">
        <v>2.95</v>
      </c>
      <c r="J51" s="1879">
        <v>12.62</v>
      </c>
      <c r="K51" s="2149"/>
      <c r="L51" s="2149"/>
      <c r="M51" s="2156">
        <v>0.34</v>
      </c>
      <c r="N51" s="1878">
        <f t="shared" si="66"/>
        <v>4.08908</v>
      </c>
      <c r="O51" s="2149">
        <f t="shared" si="65"/>
        <v>6.3640000000000008</v>
      </c>
      <c r="P51" s="2165">
        <f t="shared" si="50"/>
        <v>9.8071387900039451</v>
      </c>
      <c r="Q51" s="1879">
        <f t="shared" si="51"/>
        <v>12.473300735827706</v>
      </c>
      <c r="R51" s="2136">
        <f t="shared" si="52"/>
        <v>2180.7872504867055</v>
      </c>
      <c r="S51" s="2137">
        <f t="shared" si="53"/>
        <v>1483.1679594529053</v>
      </c>
      <c r="T51" s="2148">
        <v>1</v>
      </c>
      <c r="U51" s="2149" t="s">
        <v>85</v>
      </c>
      <c r="V51" s="2149">
        <v>4</v>
      </c>
      <c r="W51" s="2149">
        <v>11</v>
      </c>
      <c r="X51" s="2149">
        <v>35</v>
      </c>
      <c r="Y51" s="2149">
        <v>6.3</v>
      </c>
      <c r="Z51" s="1879">
        <v>6.25</v>
      </c>
      <c r="AA51" s="2149"/>
      <c r="AB51" s="2152">
        <v>5</v>
      </c>
      <c r="AC51" s="2150">
        <f t="shared" si="54"/>
        <v>19.140625</v>
      </c>
      <c r="AD51" s="2151">
        <f t="shared" si="55"/>
        <v>28.35105922425166</v>
      </c>
      <c r="AE51" s="2150">
        <f t="shared" si="56"/>
        <v>31.193797566776396</v>
      </c>
      <c r="AF51" s="2160">
        <f t="shared" si="57"/>
        <v>0.91857431886575369</v>
      </c>
      <c r="AG51" s="2161">
        <f t="shared" si="58"/>
        <v>1.0106790411635551</v>
      </c>
      <c r="AH51" s="2135">
        <f t="shared" si="59"/>
        <v>754.37333991032733</v>
      </c>
      <c r="AI51" s="1880">
        <f t="shared" si="60"/>
        <v>593.06661718237888</v>
      </c>
      <c r="AJ51" s="1880">
        <f t="shared" si="61"/>
        <v>494.22218098531573</v>
      </c>
      <c r="AK51" s="1880">
        <f t="shared" si="62"/>
        <v>395.37774478825258</v>
      </c>
      <c r="AL51" s="1880">
        <f t="shared" si="63"/>
        <v>3964.4244589882073</v>
      </c>
      <c r="AM51" s="1881">
        <f t="shared" si="64"/>
        <v>3116.7164566641541</v>
      </c>
    </row>
    <row r="52" spans="1:39" s="2139" customFormat="1" ht="12.75" customHeight="1" x14ac:dyDescent="0.2">
      <c r="A52" s="2140">
        <v>4</v>
      </c>
      <c r="B52" s="2636"/>
      <c r="C52" s="2812"/>
      <c r="D52" s="2416">
        <v>4</v>
      </c>
      <c r="E52" s="2162" t="s">
        <v>35</v>
      </c>
      <c r="F52" s="2143" t="s">
        <v>53</v>
      </c>
      <c r="G52" s="2155">
        <v>2.5499999999999998</v>
      </c>
      <c r="H52" s="2159">
        <v>5.42</v>
      </c>
      <c r="I52" s="2153">
        <v>2.95</v>
      </c>
      <c r="J52" s="1879">
        <v>12.85</v>
      </c>
      <c r="K52" s="2149"/>
      <c r="L52" s="2149"/>
      <c r="M52" s="2164"/>
      <c r="N52" s="1878">
        <f t="shared" si="66"/>
        <v>4.1259500000000005</v>
      </c>
      <c r="O52" s="2149">
        <f t="shared" si="65"/>
        <v>6.32</v>
      </c>
      <c r="P52" s="2165">
        <f t="shared" si="50"/>
        <v>9.7826562549493694</v>
      </c>
      <c r="Q52" s="1879">
        <f t="shared" si="51"/>
        <v>12.443916722740473</v>
      </c>
      <c r="R52" s="2136">
        <f t="shared" si="52"/>
        <v>2186.2449910957143</v>
      </c>
      <c r="S52" s="2137">
        <f t="shared" si="53"/>
        <v>1486.6701869028436</v>
      </c>
      <c r="T52" s="2148">
        <v>2</v>
      </c>
      <c r="U52" s="2149" t="s">
        <v>85</v>
      </c>
      <c r="V52" s="2149">
        <v>4</v>
      </c>
      <c r="W52" s="2149">
        <v>11</v>
      </c>
      <c r="X52" s="2149">
        <v>35</v>
      </c>
      <c r="Y52" s="2149">
        <v>6.3</v>
      </c>
      <c r="Z52" s="1879">
        <v>6.54</v>
      </c>
      <c r="AA52" s="2149"/>
      <c r="AB52" s="2152">
        <v>5</v>
      </c>
      <c r="AC52" s="2150">
        <f t="shared" si="54"/>
        <v>20.028750000000002</v>
      </c>
      <c r="AD52" s="2151">
        <f t="shared" si="55"/>
        <v>29.191800474876505</v>
      </c>
      <c r="AE52" s="2150">
        <f t="shared" si="56"/>
        <v>32.03555743178196</v>
      </c>
      <c r="AF52" s="2160">
        <f t="shared" si="57"/>
        <v>0.94581433538599868</v>
      </c>
      <c r="AG52" s="2161">
        <f t="shared" si="58"/>
        <v>1.0379520607897355</v>
      </c>
      <c r="AH52" s="2135">
        <f t="shared" si="59"/>
        <v>732.6469381496654</v>
      </c>
      <c r="AI52" s="1880">
        <f t="shared" si="60"/>
        <v>577.48331800983271</v>
      </c>
      <c r="AJ52" s="1880">
        <f t="shared" si="61"/>
        <v>481.23609834152728</v>
      </c>
      <c r="AK52" s="1880">
        <f t="shared" si="62"/>
        <v>384.98887867322179</v>
      </c>
      <c r="AL52" s="1880">
        <f t="shared" si="63"/>
        <v>3850.246671957701</v>
      </c>
      <c r="AM52" s="1881">
        <f t="shared" si="64"/>
        <v>3034.8222417934153</v>
      </c>
    </row>
    <row r="53" spans="1:39" s="2139" customFormat="1" ht="12.75" customHeight="1" x14ac:dyDescent="0.2">
      <c r="A53" s="2140">
        <v>4</v>
      </c>
      <c r="B53" s="2805" t="s">
        <v>98</v>
      </c>
      <c r="C53" s="2811" t="s">
        <v>347</v>
      </c>
      <c r="D53" s="2416">
        <v>3</v>
      </c>
      <c r="E53" s="2162" t="s">
        <v>35</v>
      </c>
      <c r="F53" s="2117" t="s">
        <v>53</v>
      </c>
      <c r="G53" s="2149">
        <v>2.5499999999999998</v>
      </c>
      <c r="H53" s="2152">
        <v>5.42</v>
      </c>
      <c r="I53" s="2153">
        <v>2.95</v>
      </c>
      <c r="J53" s="1879">
        <v>15.12</v>
      </c>
      <c r="K53" s="2149"/>
      <c r="L53" s="2155"/>
      <c r="M53" s="2156">
        <v>0.34</v>
      </c>
      <c r="N53" s="1878">
        <f t="shared" si="66"/>
        <v>4.7115800000000005</v>
      </c>
      <c r="O53" s="2149">
        <f t="shared" si="65"/>
        <v>7.3640000000000008</v>
      </c>
      <c r="P53" s="2165">
        <f t="shared" si="50"/>
        <v>10.976628904012381</v>
      </c>
      <c r="Q53" s="1879">
        <f t="shared" si="51"/>
        <v>13.624596951704664</v>
      </c>
      <c r="R53" s="2136">
        <f t="shared" si="52"/>
        <v>1948.4382157782834</v>
      </c>
      <c r="S53" s="2137">
        <f t="shared" si="53"/>
        <v>1357.8383320678959</v>
      </c>
      <c r="T53" s="2158">
        <v>1</v>
      </c>
      <c r="U53" s="2149" t="s">
        <v>50</v>
      </c>
      <c r="V53" s="2155">
        <v>6.3</v>
      </c>
      <c r="W53" s="2149">
        <v>11</v>
      </c>
      <c r="X53" s="2155">
        <v>35</v>
      </c>
      <c r="Y53" s="2155">
        <v>6.3</v>
      </c>
      <c r="Z53" s="2154">
        <v>7</v>
      </c>
      <c r="AA53" s="2155"/>
      <c r="AB53" s="2159">
        <v>5</v>
      </c>
      <c r="AC53" s="2150">
        <f t="shared" si="54"/>
        <v>13.611111111111111</v>
      </c>
      <c r="AD53" s="2151">
        <f t="shared" si="55"/>
        <v>23.992287070775962</v>
      </c>
      <c r="AE53" s="2150">
        <f t="shared" si="56"/>
        <v>26.812326953554432</v>
      </c>
      <c r="AF53" s="2160">
        <f t="shared" si="57"/>
        <v>0.77735010109314118</v>
      </c>
      <c r="AG53" s="2161">
        <f t="shared" si="58"/>
        <v>0.86871939329516357</v>
      </c>
      <c r="AH53" s="2135">
        <f t="shared" si="59"/>
        <v>891.4232800692522</v>
      </c>
      <c r="AI53" s="1880">
        <f t="shared" si="60"/>
        <v>689.98114307820299</v>
      </c>
      <c r="AJ53" s="1880">
        <f t="shared" si="61"/>
        <v>574.98428589850255</v>
      </c>
      <c r="AK53" s="1880">
        <f t="shared" si="62"/>
        <v>459.98742871880199</v>
      </c>
      <c r="AL53" s="1880">
        <f t="shared" si="63"/>
        <v>4684.6568772408154</v>
      </c>
      <c r="AM53" s="1881">
        <f t="shared" si="64"/>
        <v>3626.0270281887547</v>
      </c>
    </row>
    <row r="54" spans="1:39" s="2139" customFormat="1" ht="12.75" customHeight="1" x14ac:dyDescent="0.2">
      <c r="A54" s="2140">
        <v>4</v>
      </c>
      <c r="B54" s="2636"/>
      <c r="C54" s="2812"/>
      <c r="D54" s="2416">
        <v>4</v>
      </c>
      <c r="E54" s="2162" t="s">
        <v>35</v>
      </c>
      <c r="F54" s="2143" t="s">
        <v>53</v>
      </c>
      <c r="G54" s="2155">
        <v>2.5499999999999998</v>
      </c>
      <c r="H54" s="2159">
        <v>5.42</v>
      </c>
      <c r="I54" s="2153">
        <v>2.95</v>
      </c>
      <c r="J54" s="1879">
        <v>15.35</v>
      </c>
      <c r="K54" s="2149"/>
      <c r="L54" s="2149"/>
      <c r="M54" s="2164"/>
      <c r="N54" s="1878">
        <f t="shared" si="66"/>
        <v>4.7484500000000001</v>
      </c>
      <c r="O54" s="2149">
        <f t="shared" si="65"/>
        <v>7.32</v>
      </c>
      <c r="P54" s="2165">
        <f t="shared" si="50"/>
        <v>10.952838782822472</v>
      </c>
      <c r="Q54" s="1879">
        <f t="shared" si="51"/>
        <v>13.596153036888781</v>
      </c>
      <c r="R54" s="2136">
        <f t="shared" si="52"/>
        <v>1952.670322376722</v>
      </c>
      <c r="S54" s="2137">
        <f t="shared" si="53"/>
        <v>1360.6790060251756</v>
      </c>
      <c r="T54" s="2148">
        <v>2</v>
      </c>
      <c r="U54" s="2149" t="s">
        <v>50</v>
      </c>
      <c r="V54" s="2149">
        <v>6.3</v>
      </c>
      <c r="W54" s="2149">
        <v>11</v>
      </c>
      <c r="X54" s="2149">
        <v>35</v>
      </c>
      <c r="Y54" s="2149">
        <v>6.3</v>
      </c>
      <c r="Z54" s="1879">
        <v>7</v>
      </c>
      <c r="AA54" s="2149"/>
      <c r="AB54" s="2152">
        <v>10</v>
      </c>
      <c r="AC54" s="2150">
        <f t="shared" si="54"/>
        <v>13.611111111111111</v>
      </c>
      <c r="AD54" s="2151">
        <f t="shared" si="55"/>
        <v>23.95642620289691</v>
      </c>
      <c r="AE54" s="2150">
        <f t="shared" si="56"/>
        <v>26.775526777126593</v>
      </c>
      <c r="AF54" s="2160">
        <f t="shared" si="57"/>
        <v>0.77618820897385987</v>
      </c>
      <c r="AG54" s="2161">
        <f t="shared" si="58"/>
        <v>0.86752706757890163</v>
      </c>
      <c r="AH54" s="2135">
        <f t="shared" si="59"/>
        <v>892.75766994026765</v>
      </c>
      <c r="AI54" s="1880">
        <f t="shared" si="60"/>
        <v>690.92945038914831</v>
      </c>
      <c r="AJ54" s="1880">
        <f t="shared" si="61"/>
        <v>575.774541990957</v>
      </c>
      <c r="AK54" s="1880">
        <f t="shared" si="62"/>
        <v>460.61963359276552</v>
      </c>
      <c r="AL54" s="1880">
        <f t="shared" si="63"/>
        <v>4691.6694366230286</v>
      </c>
      <c r="AM54" s="1881">
        <f t="shared" si="64"/>
        <v>3631.0106251681968</v>
      </c>
    </row>
    <row r="55" spans="1:39" s="2139" customFormat="1" ht="12.75" customHeight="1" x14ac:dyDescent="0.2">
      <c r="A55" s="2140">
        <v>4</v>
      </c>
      <c r="B55" s="2805" t="s">
        <v>76</v>
      </c>
      <c r="C55" s="2811" t="s">
        <v>43</v>
      </c>
      <c r="D55" s="2416">
        <v>3</v>
      </c>
      <c r="E55" s="2162" t="s">
        <v>35</v>
      </c>
      <c r="F55" s="2117" t="s">
        <v>53</v>
      </c>
      <c r="G55" s="2149">
        <v>2.5499999999999998</v>
      </c>
      <c r="H55" s="2152">
        <v>5.42</v>
      </c>
      <c r="I55" s="2153">
        <v>2.95</v>
      </c>
      <c r="J55" s="1879">
        <v>9.52</v>
      </c>
      <c r="K55" s="2149"/>
      <c r="L55" s="2149"/>
      <c r="M55" s="2156">
        <v>0.34</v>
      </c>
      <c r="N55" s="1878">
        <f t="shared" si="66"/>
        <v>3.3171799999999996</v>
      </c>
      <c r="O55" s="2149">
        <f t="shared" si="65"/>
        <v>5.1239999999999997</v>
      </c>
      <c r="P55" s="2165">
        <f t="shared" si="50"/>
        <v>8.3602607107912608</v>
      </c>
      <c r="Q55" s="1879">
        <f t="shared" si="51"/>
        <v>11.053489003586153</v>
      </c>
      <c r="R55" s="2136">
        <f t="shared" si="52"/>
        <v>2558.2076895506302</v>
      </c>
      <c r="S55" s="2137">
        <f t="shared" si="53"/>
        <v>1673.6796855723953</v>
      </c>
      <c r="T55" s="2148">
        <v>1</v>
      </c>
      <c r="U55" s="2149" t="s">
        <v>50</v>
      </c>
      <c r="V55" s="2149">
        <v>6.3</v>
      </c>
      <c r="W55" s="2149">
        <v>11</v>
      </c>
      <c r="X55" s="2149">
        <v>35</v>
      </c>
      <c r="Y55" s="2149">
        <v>6.3</v>
      </c>
      <c r="Z55" s="1879">
        <v>7.73</v>
      </c>
      <c r="AA55" s="2149" t="s">
        <v>63</v>
      </c>
      <c r="AB55" s="2152">
        <v>10</v>
      </c>
      <c r="AC55" s="2150">
        <f t="shared" si="54"/>
        <v>15.030555555555557</v>
      </c>
      <c r="AD55" s="2151">
        <f t="shared" si="55"/>
        <v>22.945599275846092</v>
      </c>
      <c r="AE55" s="2150">
        <f t="shared" si="56"/>
        <v>25.788787777183273</v>
      </c>
      <c r="AF55" s="2160">
        <f t="shared" si="57"/>
        <v>0.74343741653741335</v>
      </c>
      <c r="AG55" s="2161">
        <f t="shared" si="58"/>
        <v>0.83555672398073799</v>
      </c>
      <c r="AH55" s="2166">
        <f t="shared" si="59"/>
        <v>932.08649640751594</v>
      </c>
      <c r="AI55" s="1919">
        <f t="shared" si="60"/>
        <v>717.36601812544075</v>
      </c>
      <c r="AJ55" s="1880">
        <f t="shared" si="61"/>
        <v>597.80501510453394</v>
      </c>
      <c r="AK55" s="1880">
        <f t="shared" si="62"/>
        <v>478.24401208362718</v>
      </c>
      <c r="AL55" s="1880">
        <f t="shared" si="63"/>
        <v>4898.3524585980567</v>
      </c>
      <c r="AM55" s="1881">
        <f t="shared" si="64"/>
        <v>3769.9415366952594</v>
      </c>
    </row>
    <row r="56" spans="1:39" s="2139" customFormat="1" ht="12.75" customHeight="1" x14ac:dyDescent="0.2">
      <c r="A56" s="2140">
        <v>4</v>
      </c>
      <c r="B56" s="2636"/>
      <c r="C56" s="2812"/>
      <c r="D56" s="2416">
        <v>4</v>
      </c>
      <c r="E56" s="2162" t="s">
        <v>35</v>
      </c>
      <c r="F56" s="2143" t="s">
        <v>53</v>
      </c>
      <c r="G56" s="2155">
        <v>2.5499999999999998</v>
      </c>
      <c r="H56" s="2159">
        <v>5.42</v>
      </c>
      <c r="I56" s="2153">
        <v>2.95</v>
      </c>
      <c r="J56" s="1879">
        <v>9.75</v>
      </c>
      <c r="K56" s="2149"/>
      <c r="L56" s="2149"/>
      <c r="M56" s="2164"/>
      <c r="N56" s="1878">
        <f t="shared" si="66"/>
        <v>3.35405</v>
      </c>
      <c r="O56" s="2149">
        <f t="shared" si="65"/>
        <v>5.08</v>
      </c>
      <c r="P56" s="2165">
        <f t="shared" si="50"/>
        <v>8.3346596452704649</v>
      </c>
      <c r="Q56" s="1879">
        <f t="shared" si="51"/>
        <v>11.022688029809245</v>
      </c>
      <c r="R56" s="2136">
        <f t="shared" si="52"/>
        <v>2566.0655800300756</v>
      </c>
      <c r="S56" s="2137">
        <f t="shared" si="53"/>
        <v>1678.3564907189118</v>
      </c>
      <c r="T56" s="2148">
        <v>2</v>
      </c>
      <c r="U56" s="2149" t="s">
        <v>50</v>
      </c>
      <c r="V56" s="2149">
        <v>6.3</v>
      </c>
      <c r="W56" s="2149">
        <v>11</v>
      </c>
      <c r="X56" s="2149">
        <v>35</v>
      </c>
      <c r="Y56" s="2149">
        <v>6.3</v>
      </c>
      <c r="Z56" s="1879">
        <v>7.7</v>
      </c>
      <c r="AA56" s="2149" t="s">
        <v>77</v>
      </c>
      <c r="AB56" s="2152">
        <v>10</v>
      </c>
      <c r="AC56" s="2150">
        <f t="shared" si="54"/>
        <v>14.972222222222221</v>
      </c>
      <c r="AD56" s="2151">
        <f t="shared" si="55"/>
        <v>22.849728680779034</v>
      </c>
      <c r="AE56" s="2150">
        <f t="shared" si="56"/>
        <v>25.692095211188434</v>
      </c>
      <c r="AF56" s="2160">
        <f t="shared" si="57"/>
        <v>0.74033120925724061</v>
      </c>
      <c r="AG56" s="2161">
        <f t="shared" si="58"/>
        <v>0.83242388484250518</v>
      </c>
      <c r="AH56" s="2166">
        <f t="shared" si="59"/>
        <v>935.99725124898271</v>
      </c>
      <c r="AI56" s="1919">
        <f t="shared" si="60"/>
        <v>720.06583534470133</v>
      </c>
      <c r="AJ56" s="1880">
        <f t="shared" si="61"/>
        <v>600.05486278725118</v>
      </c>
      <c r="AK56" s="1880">
        <f t="shared" si="62"/>
        <v>480.04389022980087</v>
      </c>
      <c r="AL56" s="1880">
        <f t="shared" si="63"/>
        <v>4918.9044735306907</v>
      </c>
      <c r="AM56" s="1881">
        <f t="shared" si="64"/>
        <v>3784.1297653250072</v>
      </c>
    </row>
    <row r="57" spans="1:39" s="2139" customFormat="1" ht="12.75" customHeight="1" x14ac:dyDescent="0.2">
      <c r="A57" s="2140">
        <v>4</v>
      </c>
      <c r="B57" s="2805" t="s">
        <v>64</v>
      </c>
      <c r="C57" s="2810" t="s">
        <v>345</v>
      </c>
      <c r="D57" s="2416">
        <v>3</v>
      </c>
      <c r="E57" s="2162" t="s">
        <v>35</v>
      </c>
      <c r="F57" s="2117" t="s">
        <v>53</v>
      </c>
      <c r="G57" s="2149">
        <v>2.5499999999999998</v>
      </c>
      <c r="H57" s="2152">
        <v>5.42</v>
      </c>
      <c r="I57" s="2153">
        <v>2.95</v>
      </c>
      <c r="J57" s="1879">
        <v>10.02</v>
      </c>
      <c r="K57" s="2149"/>
      <c r="L57" s="2149"/>
      <c r="M57" s="2156">
        <v>0.34</v>
      </c>
      <c r="N57" s="1878">
        <f t="shared" si="66"/>
        <v>3.4416799999999999</v>
      </c>
      <c r="O57" s="2149">
        <f t="shared" si="65"/>
        <v>5.3239999999999998</v>
      </c>
      <c r="P57" s="2165">
        <f t="shared" si="50"/>
        <v>8.5933135182186859</v>
      </c>
      <c r="Q57" s="1879">
        <f t="shared" si="51"/>
        <v>11.281786082992355</v>
      </c>
      <c r="R57" s="2136">
        <f t="shared" si="52"/>
        <v>2488.8284585045144</v>
      </c>
      <c r="S57" s="2137">
        <f t="shared" si="53"/>
        <v>1639.8112731360266</v>
      </c>
      <c r="T57" s="2148">
        <v>1</v>
      </c>
      <c r="U57" s="2149" t="s">
        <v>66</v>
      </c>
      <c r="V57" s="2149">
        <v>6.3</v>
      </c>
      <c r="W57" s="2149">
        <v>11</v>
      </c>
      <c r="X57" s="2149">
        <v>35</v>
      </c>
      <c r="Y57" s="2149">
        <v>6.3</v>
      </c>
      <c r="Z57" s="1879">
        <v>7.7</v>
      </c>
      <c r="AA57" s="2149" t="s">
        <v>67</v>
      </c>
      <c r="AB57" s="2152">
        <v>10</v>
      </c>
      <c r="AC57" s="2150">
        <f t="shared" si="54"/>
        <v>14.972222222222221</v>
      </c>
      <c r="AD57" s="2151">
        <f t="shared" si="55"/>
        <v>23.104004653946042</v>
      </c>
      <c r="AE57" s="2150">
        <f t="shared" si="56"/>
        <v>25.945505325684369</v>
      </c>
      <c r="AF57" s="2160">
        <f t="shared" si="57"/>
        <v>0.74856975078785171</v>
      </c>
      <c r="AG57" s="2161">
        <f t="shared" si="58"/>
        <v>0.84063437255217355</v>
      </c>
      <c r="AH57" s="2412">
        <f>37000/1.73/SQRT(POWER((G57+O57+AC57),2)+N57*N57)</f>
        <v>925.69593701762801</v>
      </c>
      <c r="AI57" s="2413">
        <f t="shared" si="60"/>
        <v>713.03294222935017</v>
      </c>
      <c r="AJ57" s="2406">
        <f t="shared" si="61"/>
        <v>594.19411852445853</v>
      </c>
      <c r="AK57" s="2406">
        <f t="shared" si="62"/>
        <v>475.35529481956678</v>
      </c>
      <c r="AL57" s="2406">
        <f t="shared" si="63"/>
        <v>4864.7684377803271</v>
      </c>
      <c r="AM57" s="2407">
        <f t="shared" si="64"/>
        <v>3747.1701168209092</v>
      </c>
    </row>
    <row r="58" spans="1:39" s="2139" customFormat="1" ht="12.75" customHeight="1" thickBot="1" x14ac:dyDescent="0.25">
      <c r="A58" s="2431">
        <v>4</v>
      </c>
      <c r="B58" s="2806"/>
      <c r="C58" s="2813"/>
      <c r="D58" s="2432">
        <v>4</v>
      </c>
      <c r="E58" s="2433" t="s">
        <v>35</v>
      </c>
      <c r="F58" s="2434" t="s">
        <v>53</v>
      </c>
      <c r="G58" s="2435">
        <v>2.5499999999999998</v>
      </c>
      <c r="H58" s="2436">
        <v>5.42</v>
      </c>
      <c r="I58" s="2437">
        <v>2.95</v>
      </c>
      <c r="J58" s="1884">
        <v>10.25</v>
      </c>
      <c r="K58" s="2438"/>
      <c r="L58" s="2438"/>
      <c r="M58" s="2439"/>
      <c r="N58" s="1883">
        <f t="shared" si="66"/>
        <v>3.4785499999999998</v>
      </c>
      <c r="O58" s="2438">
        <f t="shared" si="65"/>
        <v>5.28</v>
      </c>
      <c r="P58" s="2440">
        <f t="shared" si="50"/>
        <v>8.5679174892443957</v>
      </c>
      <c r="Q58" s="1884">
        <f t="shared" si="51"/>
        <v>11.251235936664914</v>
      </c>
      <c r="R58" s="2441">
        <f t="shared" si="52"/>
        <v>2496.205555649015</v>
      </c>
      <c r="S58" s="2442">
        <f t="shared" si="53"/>
        <v>1644.2638039180397</v>
      </c>
      <c r="T58" s="2443">
        <v>2</v>
      </c>
      <c r="U58" s="2438" t="s">
        <v>66</v>
      </c>
      <c r="V58" s="2438">
        <v>6.3</v>
      </c>
      <c r="W58" s="2438">
        <v>11</v>
      </c>
      <c r="X58" s="2438">
        <v>35</v>
      </c>
      <c r="Y58" s="2438">
        <v>6.3</v>
      </c>
      <c r="Z58" s="1884">
        <v>7.7</v>
      </c>
      <c r="AA58" s="2438" t="s">
        <v>68</v>
      </c>
      <c r="AB58" s="2444">
        <v>10</v>
      </c>
      <c r="AC58" s="2445">
        <f t="shared" si="54"/>
        <v>14.972222222222221</v>
      </c>
      <c r="AD58" s="2446">
        <f t="shared" si="55"/>
        <v>23.066028014682221</v>
      </c>
      <c r="AE58" s="2445">
        <f t="shared" si="56"/>
        <v>25.906819641354293</v>
      </c>
      <c r="AF58" s="2447">
        <f t="shared" si="57"/>
        <v>0.74733930767570389</v>
      </c>
      <c r="AG58" s="2448">
        <f t="shared" si="58"/>
        <v>0.83938095637987897</v>
      </c>
      <c r="AH58" s="2449">
        <f t="shared" si="59"/>
        <v>927.22003213472965</v>
      </c>
      <c r="AI58" s="2450">
        <f t="shared" si="60"/>
        <v>714.09768764009141</v>
      </c>
      <c r="AJ58" s="2451">
        <f t="shared" si="61"/>
        <v>595.08140636674284</v>
      </c>
      <c r="AK58" s="2451">
        <f t="shared" si="62"/>
        <v>476.06512509339427</v>
      </c>
      <c r="AL58" s="2451">
        <f t="shared" si="63"/>
        <v>4872.7779466539841</v>
      </c>
      <c r="AM58" s="2452">
        <f t="shared" si="64"/>
        <v>3752.765625736216</v>
      </c>
    </row>
    <row r="59" spans="1:39" ht="12.75" customHeight="1" x14ac:dyDescent="0.2">
      <c r="A59" s="429">
        <v>4</v>
      </c>
      <c r="B59" s="2627" t="s">
        <v>64</v>
      </c>
      <c r="C59" s="2809" t="s">
        <v>345</v>
      </c>
      <c r="D59" s="2415">
        <v>2.5</v>
      </c>
      <c r="E59" s="217" t="s">
        <v>35</v>
      </c>
      <c r="F59" s="2418" t="s">
        <v>49</v>
      </c>
      <c r="G59" s="218">
        <v>4.13</v>
      </c>
      <c r="H59" s="219">
        <v>6.96</v>
      </c>
      <c r="I59" s="220"/>
      <c r="J59" s="221">
        <v>4.0999999999999996</v>
      </c>
      <c r="K59" s="222"/>
      <c r="L59" s="222"/>
      <c r="M59" s="223"/>
      <c r="N59" s="358">
        <f t="shared" si="44"/>
        <v>1.0208999999999999</v>
      </c>
      <c r="O59" s="218">
        <f t="shared" si="45"/>
        <v>1.64</v>
      </c>
      <c r="P59" s="225">
        <f>SQRT(POWER(N59,2)+POWER(O59+G59,2))</f>
        <v>5.8596191693658719</v>
      </c>
      <c r="Q59" s="226">
        <f t="shared" si="46"/>
        <v>8.6603831791670736</v>
      </c>
      <c r="R59" s="227">
        <f t="shared" si="35"/>
        <v>3649.9442402002978</v>
      </c>
      <c r="S59" s="1103">
        <f t="shared" si="36"/>
        <v>2136.1641416170305</v>
      </c>
      <c r="T59" s="1115">
        <v>1</v>
      </c>
      <c r="U59" s="218" t="s">
        <v>66</v>
      </c>
      <c r="V59" s="218">
        <v>6.3</v>
      </c>
      <c r="W59" s="218">
        <v>11</v>
      </c>
      <c r="X59" s="218">
        <v>35</v>
      </c>
      <c r="Y59" s="218">
        <v>6.3</v>
      </c>
      <c r="Z59" s="226">
        <v>7.7</v>
      </c>
      <c r="AA59" s="218" t="s">
        <v>67</v>
      </c>
      <c r="AB59" s="219">
        <v>10</v>
      </c>
      <c r="AC59" s="360">
        <f t="shared" si="47"/>
        <v>14.972222222222221</v>
      </c>
      <c r="AD59" s="224">
        <f t="shared" si="40"/>
        <v>20.767330582577273</v>
      </c>
      <c r="AE59" s="360">
        <f t="shared" si="41"/>
        <v>23.594319174407794</v>
      </c>
      <c r="AF59" s="1503">
        <f t="shared" si="28"/>
        <v>0.67286151087550361</v>
      </c>
      <c r="AG59" s="2417">
        <f t="shared" si="29"/>
        <v>0.76445594125081251</v>
      </c>
      <c r="AH59" s="279">
        <f t="shared" si="42"/>
        <v>1029.8523034509333</v>
      </c>
      <c r="AI59" s="227">
        <f t="shared" si="43"/>
        <v>784.0870449894785</v>
      </c>
      <c r="AJ59" s="227">
        <f t="shared" si="48"/>
        <v>653.40587082456545</v>
      </c>
      <c r="AK59" s="227">
        <f t="shared" si="49"/>
        <v>522.7246966596523</v>
      </c>
      <c r="AL59" s="227">
        <f t="shared" si="37"/>
        <v>5412.1367298472478</v>
      </c>
      <c r="AM59" s="280">
        <f t="shared" si="38"/>
        <v>4120.5775637585211</v>
      </c>
    </row>
    <row r="60" spans="1:39" ht="12.75" customHeight="1" x14ac:dyDescent="0.2">
      <c r="A60" s="275">
        <v>4</v>
      </c>
      <c r="B60" s="2612"/>
      <c r="C60" s="2626"/>
      <c r="D60" s="695">
        <v>2.5</v>
      </c>
      <c r="E60" s="229" t="s">
        <v>35</v>
      </c>
      <c r="F60" s="230" t="s">
        <v>49</v>
      </c>
      <c r="G60" s="231">
        <v>4.13</v>
      </c>
      <c r="H60" s="232">
        <v>6.96</v>
      </c>
      <c r="I60" s="233"/>
      <c r="J60" s="234">
        <v>4.0999999999999996</v>
      </c>
      <c r="K60" s="235"/>
      <c r="L60" s="235"/>
      <c r="M60" s="236"/>
      <c r="N60" s="325">
        <f t="shared" si="44"/>
        <v>1.0208999999999999</v>
      </c>
      <c r="O60" s="231">
        <f t="shared" si="45"/>
        <v>1.64</v>
      </c>
      <c r="P60" s="238">
        <f>SQRT(POWER(N60,2)+POWER(O60+G60,2))</f>
        <v>5.8596191693658719</v>
      </c>
      <c r="Q60" s="239">
        <f t="shared" si="46"/>
        <v>8.6603831791670736</v>
      </c>
      <c r="R60" s="227">
        <f t="shared" si="35"/>
        <v>3649.9442402002978</v>
      </c>
      <c r="S60" s="1103">
        <f t="shared" si="36"/>
        <v>2136.1641416170305</v>
      </c>
      <c r="T60" s="1116">
        <v>2</v>
      </c>
      <c r="U60" s="231" t="s">
        <v>66</v>
      </c>
      <c r="V60" s="231">
        <v>6.3</v>
      </c>
      <c r="W60" s="231">
        <v>11</v>
      </c>
      <c r="X60" s="231">
        <v>35</v>
      </c>
      <c r="Y60" s="231">
        <v>6.3</v>
      </c>
      <c r="Z60" s="239">
        <v>7.7</v>
      </c>
      <c r="AA60" s="231" t="s">
        <v>68</v>
      </c>
      <c r="AB60" s="232">
        <v>10</v>
      </c>
      <c r="AC60" s="327">
        <f t="shared" si="47"/>
        <v>14.972222222222221</v>
      </c>
      <c r="AD60" s="237">
        <f t="shared" si="40"/>
        <v>20.767330582577273</v>
      </c>
      <c r="AE60" s="327">
        <f t="shared" si="41"/>
        <v>23.594319174407794</v>
      </c>
      <c r="AF60" s="172">
        <f t="shared" si="28"/>
        <v>0.67286151087550361</v>
      </c>
      <c r="AG60" s="173">
        <f t="shared" si="29"/>
        <v>0.76445594125081251</v>
      </c>
      <c r="AH60" s="281">
        <f t="shared" si="42"/>
        <v>1029.8523034509333</v>
      </c>
      <c r="AI60" s="240">
        <f t="shared" si="43"/>
        <v>784.0870449894785</v>
      </c>
      <c r="AJ60" s="240">
        <f t="shared" si="48"/>
        <v>653.40587082456545</v>
      </c>
      <c r="AK60" s="240">
        <f t="shared" si="49"/>
        <v>522.7246966596523</v>
      </c>
      <c r="AL60" s="240">
        <f t="shared" si="37"/>
        <v>5412.1367298472478</v>
      </c>
      <c r="AM60" s="282">
        <f t="shared" si="38"/>
        <v>4120.5775637585211</v>
      </c>
    </row>
    <row r="61" spans="1:39" ht="12.75" customHeight="1" x14ac:dyDescent="0.2">
      <c r="A61" s="276">
        <v>4</v>
      </c>
      <c r="B61" s="2611" t="s">
        <v>71</v>
      </c>
      <c r="C61" s="2625" t="s">
        <v>342</v>
      </c>
      <c r="D61" s="978">
        <v>2.5</v>
      </c>
      <c r="E61" s="229" t="s">
        <v>35</v>
      </c>
      <c r="F61" s="230" t="s">
        <v>49</v>
      </c>
      <c r="G61" s="231">
        <v>4.13</v>
      </c>
      <c r="H61" s="232">
        <v>6.96</v>
      </c>
      <c r="I61" s="233">
        <v>1</v>
      </c>
      <c r="J61" s="234">
        <v>4.0999999999999996</v>
      </c>
      <c r="K61" s="235">
        <v>7.05</v>
      </c>
      <c r="L61" s="235"/>
      <c r="M61" s="236"/>
      <c r="N61" s="325">
        <f t="shared" si="44"/>
        <v>2.7096499999999999</v>
      </c>
      <c r="O61" s="231">
        <f t="shared" si="45"/>
        <v>4.8599999999999994</v>
      </c>
      <c r="P61" s="238">
        <f>SQRT(POWER(N61,2)+POWER(O61+G61,2))</f>
        <v>9.3894783200399345</v>
      </c>
      <c r="Q61" s="239">
        <f t="shared" si="46"/>
        <v>12.126607238733346</v>
      </c>
      <c r="R61" s="240">
        <f t="shared" si="35"/>
        <v>2277.7924936838513</v>
      </c>
      <c r="S61" s="898">
        <f t="shared" si="36"/>
        <v>1525.5709726385408</v>
      </c>
      <c r="T61" s="1116">
        <v>1</v>
      </c>
      <c r="U61" s="231" t="s">
        <v>50</v>
      </c>
      <c r="V61" s="231">
        <v>6.3</v>
      </c>
      <c r="W61" s="231">
        <v>11</v>
      </c>
      <c r="X61" s="231">
        <v>35</v>
      </c>
      <c r="Y61" s="231">
        <v>6.3</v>
      </c>
      <c r="Z61" s="239">
        <v>7.83</v>
      </c>
      <c r="AA61" s="231" t="s">
        <v>51</v>
      </c>
      <c r="AB61" s="232">
        <v>10</v>
      </c>
      <c r="AC61" s="327">
        <f t="shared" si="47"/>
        <v>15.225000000000001</v>
      </c>
      <c r="AD61" s="237">
        <f t="shared" si="40"/>
        <v>24.366132810162963</v>
      </c>
      <c r="AE61" s="327">
        <f t="shared" si="41"/>
        <v>27.180401544541244</v>
      </c>
      <c r="AF61" s="172">
        <f t="shared" si="28"/>
        <v>0.7894627030492799</v>
      </c>
      <c r="AG61" s="173">
        <f t="shared" si="29"/>
        <v>0.88064501004313622</v>
      </c>
      <c r="AH61" s="281">
        <f t="shared" si="42"/>
        <v>877.74631303305205</v>
      </c>
      <c r="AI61" s="240">
        <f t="shared" si="43"/>
        <v>680.63747953405175</v>
      </c>
      <c r="AJ61" s="240">
        <f t="shared" si="48"/>
        <v>567.19789961170977</v>
      </c>
      <c r="AK61" s="240">
        <f t="shared" si="49"/>
        <v>453.75831968936785</v>
      </c>
      <c r="AL61" s="240">
        <f t="shared" si="37"/>
        <v>4612.7809243478714</v>
      </c>
      <c r="AM61" s="282">
        <f t="shared" si="38"/>
        <v>3576.9236912450169</v>
      </c>
    </row>
    <row r="62" spans="1:39" ht="12.75" customHeight="1" x14ac:dyDescent="0.2">
      <c r="A62" s="276">
        <v>4</v>
      </c>
      <c r="B62" s="2612"/>
      <c r="C62" s="2626"/>
      <c r="D62" s="978">
        <v>2.5</v>
      </c>
      <c r="E62" s="229" t="s">
        <v>35</v>
      </c>
      <c r="F62" s="230" t="s">
        <v>49</v>
      </c>
      <c r="G62" s="231">
        <v>4.13</v>
      </c>
      <c r="H62" s="232">
        <v>6.96</v>
      </c>
      <c r="I62" s="233">
        <v>1</v>
      </c>
      <c r="J62" s="234">
        <v>4.0999999999999996</v>
      </c>
      <c r="K62" s="235">
        <v>7.05</v>
      </c>
      <c r="L62" s="235"/>
      <c r="M62" s="236"/>
      <c r="N62" s="325">
        <f t="shared" si="44"/>
        <v>2.7096499999999999</v>
      </c>
      <c r="O62" s="231">
        <f t="shared" si="45"/>
        <v>4.8599999999999994</v>
      </c>
      <c r="P62" s="238">
        <f>SQRT(POWER(N62,2)+POWER(O62+G62,2))</f>
        <v>9.3894783200399345</v>
      </c>
      <c r="Q62" s="239">
        <f t="shared" si="46"/>
        <v>12.126607238733346</v>
      </c>
      <c r="R62" s="227">
        <f t="shared" si="35"/>
        <v>2277.7924936838513</v>
      </c>
      <c r="S62" s="1103">
        <f t="shared" si="36"/>
        <v>1525.5709726385408</v>
      </c>
      <c r="T62" s="1116">
        <v>2</v>
      </c>
      <c r="U62" s="231" t="s">
        <v>50</v>
      </c>
      <c r="V62" s="231">
        <v>6.3</v>
      </c>
      <c r="W62" s="231">
        <v>11</v>
      </c>
      <c r="X62" s="231">
        <v>35</v>
      </c>
      <c r="Y62" s="231">
        <v>6.3</v>
      </c>
      <c r="Z62" s="239">
        <v>7.89</v>
      </c>
      <c r="AA62" s="231" t="s">
        <v>51</v>
      </c>
      <c r="AB62" s="232">
        <v>10</v>
      </c>
      <c r="AC62" s="327">
        <f t="shared" si="47"/>
        <v>15.341666666666665</v>
      </c>
      <c r="AD62" s="237">
        <f t="shared" si="40"/>
        <v>24.482079280573323</v>
      </c>
      <c r="AE62" s="327">
        <f t="shared" si="41"/>
        <v>27.296489503846662</v>
      </c>
      <c r="AF62" s="172">
        <f t="shared" si="28"/>
        <v>0.79321936869057563</v>
      </c>
      <c r="AG62" s="173">
        <f t="shared" si="29"/>
        <v>0.88440625992463173</v>
      </c>
      <c r="AH62" s="281">
        <f t="shared" si="42"/>
        <v>873.58933005192728</v>
      </c>
      <c r="AI62" s="240">
        <f t="shared" si="43"/>
        <v>677.74282833669702</v>
      </c>
      <c r="AJ62" s="240">
        <f t="shared" si="48"/>
        <v>564.78569028058087</v>
      </c>
      <c r="AK62" s="240">
        <f t="shared" si="49"/>
        <v>451.82855222446466</v>
      </c>
      <c r="AL62" s="240">
        <f t="shared" si="37"/>
        <v>4590.9349176903088</v>
      </c>
      <c r="AM62" s="282">
        <f t="shared" si="38"/>
        <v>3561.7115603279876</v>
      </c>
    </row>
    <row r="63" spans="1:39" ht="12.75" customHeight="1" x14ac:dyDescent="0.2">
      <c r="A63" s="276">
        <v>4</v>
      </c>
      <c r="B63" s="2611" t="s">
        <v>72</v>
      </c>
      <c r="C63" s="2625" t="s">
        <v>340</v>
      </c>
      <c r="D63" s="978">
        <v>1.4</v>
      </c>
      <c r="E63" s="229" t="s">
        <v>35</v>
      </c>
      <c r="F63" s="230" t="s">
        <v>65</v>
      </c>
      <c r="G63" s="231">
        <v>4.3529999999999998</v>
      </c>
      <c r="H63" s="232">
        <v>4.79</v>
      </c>
      <c r="I63" s="233">
        <v>1</v>
      </c>
      <c r="J63" s="234">
        <v>4.3</v>
      </c>
      <c r="K63" s="235">
        <v>7.05</v>
      </c>
      <c r="L63" s="235"/>
      <c r="M63" s="236"/>
      <c r="N63" s="325">
        <f t="shared" si="44"/>
        <v>2.7594500000000002</v>
      </c>
      <c r="O63" s="231">
        <f t="shared" si="45"/>
        <v>4.9400000000000004</v>
      </c>
      <c r="P63" s="238">
        <f>SQRT(POWER(N63,2)+POWER(O63+G63,2))</f>
        <v>9.6940400918554062</v>
      </c>
      <c r="Q63" s="239">
        <f t="shared" si="46"/>
        <v>10.113726528955587</v>
      </c>
      <c r="R63" s="227">
        <f t="shared" si="35"/>
        <v>2206.230120191381</v>
      </c>
      <c r="S63" s="1103">
        <f t="shared" si="36"/>
        <v>1829.1971754461149</v>
      </c>
      <c r="T63" s="1116">
        <v>1</v>
      </c>
      <c r="U63" s="231" t="s">
        <v>73</v>
      </c>
      <c r="V63" s="231">
        <v>10</v>
      </c>
      <c r="W63" s="231">
        <v>11</v>
      </c>
      <c r="X63" s="231">
        <v>36.75</v>
      </c>
      <c r="Y63" s="231">
        <v>6.3</v>
      </c>
      <c r="Z63" s="239">
        <v>8.17</v>
      </c>
      <c r="AA63" s="231" t="s">
        <v>74</v>
      </c>
      <c r="AB63" s="232">
        <v>12</v>
      </c>
      <c r="AC63" s="327">
        <f t="shared" si="47"/>
        <v>11.034095625000001</v>
      </c>
      <c r="AD63" s="237">
        <f t="shared" si="40"/>
        <v>20.513541401971384</v>
      </c>
      <c r="AE63" s="327">
        <f t="shared" si="41"/>
        <v>20.946652033836912</v>
      </c>
      <c r="AF63" s="172">
        <f t="shared" si="28"/>
        <v>0.60284693099671016</v>
      </c>
      <c r="AG63" s="173">
        <f t="shared" si="29"/>
        <v>0.61557508017806462</v>
      </c>
      <c r="AH63" s="281">
        <f t="shared" si="42"/>
        <v>1042.5934175821474</v>
      </c>
      <c r="AI63" s="240">
        <f t="shared" si="43"/>
        <v>883.19603391106932</v>
      </c>
      <c r="AJ63" s="240">
        <f t="shared" si="48"/>
        <v>735.99669492589112</v>
      </c>
      <c r="AK63" s="240">
        <f t="shared" si="49"/>
        <v>588.79735594071292</v>
      </c>
      <c r="AL63" s="240">
        <f t="shared" si="37"/>
        <v>6040.7017268695345</v>
      </c>
      <c r="AM63" s="282">
        <f t="shared" si="38"/>
        <v>5117.1662099914993</v>
      </c>
    </row>
    <row r="64" spans="1:39" ht="12.75" customHeight="1" x14ac:dyDescent="0.2">
      <c r="A64" s="276">
        <v>4</v>
      </c>
      <c r="B64" s="2612"/>
      <c r="C64" s="2626"/>
      <c r="D64" s="978">
        <v>1.4</v>
      </c>
      <c r="E64" s="229" t="s">
        <v>35</v>
      </c>
      <c r="F64" s="230" t="s">
        <v>65</v>
      </c>
      <c r="G64" s="231">
        <v>4.3529999999999998</v>
      </c>
      <c r="H64" s="232">
        <v>4.79</v>
      </c>
      <c r="I64" s="233">
        <v>1</v>
      </c>
      <c r="J64" s="234">
        <v>4.3</v>
      </c>
      <c r="K64" s="235">
        <v>7.05</v>
      </c>
      <c r="L64" s="235"/>
      <c r="M64" s="236"/>
      <c r="N64" s="325">
        <f t="shared" si="44"/>
        <v>2.7594500000000002</v>
      </c>
      <c r="O64" s="231">
        <f t="shared" si="45"/>
        <v>4.9400000000000004</v>
      </c>
      <c r="P64" s="238">
        <f t="shared" ref="P64:P76" si="67">SQRT(POWER(N64,2)+POWER(O64+G64,2))</f>
        <v>9.6940400918554062</v>
      </c>
      <c r="Q64" s="239">
        <f t="shared" si="46"/>
        <v>10.113726528955587</v>
      </c>
      <c r="R64" s="227">
        <f t="shared" si="35"/>
        <v>2206.230120191381</v>
      </c>
      <c r="S64" s="1103">
        <f t="shared" si="36"/>
        <v>1829.1971754461149</v>
      </c>
      <c r="T64" s="1116">
        <v>2</v>
      </c>
      <c r="U64" s="231" t="s">
        <v>73</v>
      </c>
      <c r="V64" s="231">
        <v>10</v>
      </c>
      <c r="W64" s="231">
        <v>11</v>
      </c>
      <c r="X64" s="231">
        <v>36.75</v>
      </c>
      <c r="Y64" s="231">
        <v>6.3</v>
      </c>
      <c r="Z64" s="239">
        <v>8.0299999999999994</v>
      </c>
      <c r="AA64" s="231" t="s">
        <v>74</v>
      </c>
      <c r="AB64" s="232">
        <v>12</v>
      </c>
      <c r="AC64" s="327">
        <f t="shared" si="47"/>
        <v>10.845016875000001</v>
      </c>
      <c r="AD64" s="237">
        <f t="shared" si="40"/>
        <v>20.326197085541718</v>
      </c>
      <c r="AE64" s="327">
        <f t="shared" si="41"/>
        <v>20.759236106105512</v>
      </c>
      <c r="AF64" s="172">
        <f t="shared" si="28"/>
        <v>0.59734130210571579</v>
      </c>
      <c r="AG64" s="173">
        <f t="shared" si="29"/>
        <v>0.61006734679167229</v>
      </c>
      <c r="AH64" s="281">
        <f t="shared" si="42"/>
        <v>1052.2028861073704</v>
      </c>
      <c r="AI64" s="240">
        <f t="shared" si="43"/>
        <v>891.16959340131746</v>
      </c>
      <c r="AJ64" s="240">
        <f t="shared" si="48"/>
        <v>742.64132783443119</v>
      </c>
      <c r="AK64" s="240">
        <f t="shared" si="49"/>
        <v>594.11306226754493</v>
      </c>
      <c r="AL64" s="240">
        <f t="shared" si="37"/>
        <v>6096.378208358582</v>
      </c>
      <c r="AM64" s="282">
        <f t="shared" si="38"/>
        <v>5163.3643671731734</v>
      </c>
    </row>
    <row r="65" spans="1:39" ht="12.75" customHeight="1" x14ac:dyDescent="0.2">
      <c r="A65" s="276">
        <v>4</v>
      </c>
      <c r="B65" s="2611" t="s">
        <v>76</v>
      </c>
      <c r="C65" s="2613" t="s">
        <v>43</v>
      </c>
      <c r="D65" s="978">
        <v>1.4</v>
      </c>
      <c r="E65" s="229" t="s">
        <v>35</v>
      </c>
      <c r="F65" s="230" t="s">
        <v>65</v>
      </c>
      <c r="G65" s="231">
        <v>4.3529999999999998</v>
      </c>
      <c r="H65" s="232">
        <v>4.79</v>
      </c>
      <c r="I65" s="233">
        <v>1</v>
      </c>
      <c r="J65" s="234">
        <v>0.5</v>
      </c>
      <c r="K65" s="235">
        <v>7.05</v>
      </c>
      <c r="L65" s="235"/>
      <c r="M65" s="236"/>
      <c r="N65" s="325">
        <f t="shared" si="44"/>
        <v>1.81325</v>
      </c>
      <c r="O65" s="231">
        <f t="shared" si="45"/>
        <v>3.4200000000000004</v>
      </c>
      <c r="P65" s="238">
        <f t="shared" si="67"/>
        <v>7.9816918358515947</v>
      </c>
      <c r="Q65" s="239">
        <f t="shared" si="46"/>
        <v>8.4078520183516563</v>
      </c>
      <c r="R65" s="227">
        <f t="shared" si="35"/>
        <v>2679.5425928282953</v>
      </c>
      <c r="S65" s="1103">
        <f t="shared" si="36"/>
        <v>2200.3241683631454</v>
      </c>
      <c r="T65" s="1116">
        <v>1</v>
      </c>
      <c r="U65" s="231" t="s">
        <v>50</v>
      </c>
      <c r="V65" s="231">
        <v>6.3</v>
      </c>
      <c r="W65" s="231">
        <v>11</v>
      </c>
      <c r="X65" s="231">
        <v>35</v>
      </c>
      <c r="Y65" s="231">
        <v>6.3</v>
      </c>
      <c r="Z65" s="239">
        <v>7.73</v>
      </c>
      <c r="AA65" s="231" t="s">
        <v>63</v>
      </c>
      <c r="AB65" s="232">
        <v>10</v>
      </c>
      <c r="AC65" s="327">
        <f t="shared" si="47"/>
        <v>15.030555555555557</v>
      </c>
      <c r="AD65" s="237">
        <f t="shared" si="40"/>
        <v>22.875533251441563</v>
      </c>
      <c r="AE65" s="327">
        <f t="shared" si="41"/>
        <v>23.311183970218334</v>
      </c>
      <c r="AF65" s="172">
        <f t="shared" si="28"/>
        <v>0.74116727734670662</v>
      </c>
      <c r="AG65" s="173">
        <f t="shared" si="29"/>
        <v>0.75528236063507392</v>
      </c>
      <c r="AH65" s="281">
        <f t="shared" si="42"/>
        <v>934.94140669470255</v>
      </c>
      <c r="AI65" s="240">
        <f t="shared" si="43"/>
        <v>793.61048429093273</v>
      </c>
      <c r="AJ65" s="240">
        <f t="shared" si="48"/>
        <v>661.34207024244392</v>
      </c>
      <c r="AK65" s="240">
        <f t="shared" si="49"/>
        <v>529.07365619395512</v>
      </c>
      <c r="AL65" s="240">
        <f t="shared" si="37"/>
        <v>4913.355740888077</v>
      </c>
      <c r="AM65" s="282">
        <f t="shared" si="38"/>
        <v>4170.6256681955929</v>
      </c>
    </row>
    <row r="66" spans="1:39" ht="12.75" customHeight="1" x14ac:dyDescent="0.2">
      <c r="A66" s="276">
        <v>4</v>
      </c>
      <c r="B66" s="2612"/>
      <c r="C66" s="2614"/>
      <c r="D66" s="978">
        <v>1.4</v>
      </c>
      <c r="E66" s="229" t="s">
        <v>35</v>
      </c>
      <c r="F66" s="230" t="s">
        <v>65</v>
      </c>
      <c r="G66" s="231">
        <v>4.3529999999999998</v>
      </c>
      <c r="H66" s="232">
        <v>4.79</v>
      </c>
      <c r="I66" s="233">
        <v>1</v>
      </c>
      <c r="J66" s="234">
        <v>0.5</v>
      </c>
      <c r="K66" s="235">
        <v>7.05</v>
      </c>
      <c r="L66" s="235"/>
      <c r="M66" s="236"/>
      <c r="N66" s="325">
        <f t="shared" si="44"/>
        <v>1.81325</v>
      </c>
      <c r="O66" s="231">
        <f t="shared" si="45"/>
        <v>3.4200000000000004</v>
      </c>
      <c r="P66" s="238">
        <f t="shared" si="67"/>
        <v>7.9816918358515947</v>
      </c>
      <c r="Q66" s="239">
        <f t="shared" si="46"/>
        <v>8.4078520183516563</v>
      </c>
      <c r="R66" s="227">
        <f t="shared" si="35"/>
        <v>2679.5425928282953</v>
      </c>
      <c r="S66" s="1103">
        <f t="shared" si="36"/>
        <v>2200.3241683631454</v>
      </c>
      <c r="T66" s="1116">
        <v>2</v>
      </c>
      <c r="U66" s="231" t="s">
        <v>50</v>
      </c>
      <c r="V66" s="231">
        <v>6.3</v>
      </c>
      <c r="W66" s="231">
        <v>11</v>
      </c>
      <c r="X66" s="231">
        <v>35</v>
      </c>
      <c r="Y66" s="231">
        <v>6.3</v>
      </c>
      <c r="Z66" s="239">
        <v>7.7</v>
      </c>
      <c r="AA66" s="231" t="s">
        <v>77</v>
      </c>
      <c r="AB66" s="232">
        <v>10</v>
      </c>
      <c r="AC66" s="327">
        <f t="shared" si="47"/>
        <v>14.972222222222221</v>
      </c>
      <c r="AD66" s="237">
        <f t="shared" si="40"/>
        <v>22.817383932010515</v>
      </c>
      <c r="AE66" s="327">
        <f t="shared" si="41"/>
        <v>23.253027818393754</v>
      </c>
      <c r="AF66" s="172">
        <f t="shared" si="28"/>
        <v>0.73928323939714058</v>
      </c>
      <c r="AG66" s="173">
        <f t="shared" si="29"/>
        <v>0.75339810131595764</v>
      </c>
      <c r="AH66" s="281">
        <f t="shared" si="42"/>
        <v>937.32407276497611</v>
      </c>
      <c r="AI66" s="240">
        <f t="shared" si="43"/>
        <v>795.595315349256</v>
      </c>
      <c r="AJ66" s="240">
        <f t="shared" si="48"/>
        <v>662.99609612438007</v>
      </c>
      <c r="AK66" s="240">
        <f t="shared" si="49"/>
        <v>530.39687689950404</v>
      </c>
      <c r="AL66" s="240">
        <f t="shared" si="37"/>
        <v>4925.8772592754003</v>
      </c>
      <c r="AM66" s="282">
        <f t="shared" si="38"/>
        <v>4181.0564620456398</v>
      </c>
    </row>
    <row r="67" spans="1:39" ht="12.75" customHeight="1" x14ac:dyDescent="0.2">
      <c r="A67" s="276">
        <v>4</v>
      </c>
      <c r="B67" s="2611" t="s">
        <v>164</v>
      </c>
      <c r="C67" s="2613" t="s">
        <v>43</v>
      </c>
      <c r="D67" s="978">
        <v>2.5</v>
      </c>
      <c r="E67" s="229" t="s">
        <v>35</v>
      </c>
      <c r="F67" s="230" t="s">
        <v>49</v>
      </c>
      <c r="G67" s="231">
        <v>4.13</v>
      </c>
      <c r="H67" s="232">
        <v>6.96</v>
      </c>
      <c r="I67" s="233">
        <v>0.1</v>
      </c>
      <c r="J67" s="234">
        <v>4.0999999999999996</v>
      </c>
      <c r="K67" s="235">
        <v>1.1000000000000001</v>
      </c>
      <c r="L67" s="235"/>
      <c r="M67" s="236"/>
      <c r="N67" s="325">
        <f t="shared" si="44"/>
        <v>1.2667999999999999</v>
      </c>
      <c r="O67" s="231">
        <f t="shared" si="45"/>
        <v>2.1199999999999997</v>
      </c>
      <c r="P67" s="238">
        <f t="shared" si="67"/>
        <v>6.3770904211873924</v>
      </c>
      <c r="Q67" s="239">
        <f t="shared" si="46"/>
        <v>9.1679431848152291</v>
      </c>
      <c r="R67" s="227">
        <f t="shared" si="35"/>
        <v>3353.7682272681309</v>
      </c>
      <c r="S67" s="1103">
        <f t="shared" si="36"/>
        <v>2017.9008123262981</v>
      </c>
      <c r="T67" s="1116">
        <v>1</v>
      </c>
      <c r="U67" s="231" t="s">
        <v>99</v>
      </c>
      <c r="V67" s="231">
        <v>4</v>
      </c>
      <c r="W67" s="231">
        <v>11</v>
      </c>
      <c r="X67" s="231">
        <v>35</v>
      </c>
      <c r="Y67" s="231">
        <v>6.3</v>
      </c>
      <c r="Z67" s="239">
        <v>6.25</v>
      </c>
      <c r="AA67" s="231"/>
      <c r="AB67" s="232">
        <v>5</v>
      </c>
      <c r="AC67" s="327">
        <f t="shared" si="47"/>
        <v>19.140625</v>
      </c>
      <c r="AD67" s="237">
        <f t="shared" ref="AD67:AD76" si="68">SQRT(POWER(N67,2)+POWER(O67+AC67+G67,2))</f>
        <v>25.422207223815658</v>
      </c>
      <c r="AE67" s="327">
        <f t="shared" ref="AE67:AE76" si="69">SQRT(POWER(N67,2)+POWER(O67+AC67+H67,2))</f>
        <v>28.249043481693768</v>
      </c>
      <c r="AF67" s="172">
        <f t="shared" si="28"/>
        <v>0.82367951405162732</v>
      </c>
      <c r="AG67" s="173">
        <f t="shared" si="29"/>
        <v>0.91526900880687789</v>
      </c>
      <c r="AH67" s="281">
        <f t="shared" ref="AH67:AH76" si="70">37000/1.73/SQRT(POWER((G67+O67+AC67),2)+N67*N67)</f>
        <v>841.28349079612963</v>
      </c>
      <c r="AI67" s="240">
        <f t="shared" ref="AI67:AI76" si="71">37000/2/SQRT(POWER((H67+O67+AC67),2)+N67*N67)</f>
        <v>654.88943057447455</v>
      </c>
      <c r="AJ67" s="240">
        <f t="shared" si="48"/>
        <v>545.74119214539553</v>
      </c>
      <c r="AK67" s="240">
        <f t="shared" si="49"/>
        <v>436.59295371631634</v>
      </c>
      <c r="AL67" s="240">
        <f t="shared" si="37"/>
        <v>4421.1594861658459</v>
      </c>
      <c r="AM67" s="282">
        <f t="shared" si="38"/>
        <v>3441.6111216376289</v>
      </c>
    </row>
    <row r="68" spans="1:39" ht="12.75" customHeight="1" x14ac:dyDescent="0.2">
      <c r="A68" s="276">
        <v>4</v>
      </c>
      <c r="B68" s="2627"/>
      <c r="C68" s="2614"/>
      <c r="D68" s="972">
        <v>2.5</v>
      </c>
      <c r="E68" s="242" t="s">
        <v>35</v>
      </c>
      <c r="F68" s="977" t="s">
        <v>49</v>
      </c>
      <c r="G68" s="243">
        <v>4.13</v>
      </c>
      <c r="H68" s="244">
        <v>6.96</v>
      </c>
      <c r="I68" s="245">
        <v>0.1</v>
      </c>
      <c r="J68" s="246">
        <v>4.0999999999999996</v>
      </c>
      <c r="K68" s="983">
        <v>1.1000000000000001</v>
      </c>
      <c r="L68" s="983"/>
      <c r="M68" s="984"/>
      <c r="N68" s="351">
        <f t="shared" si="44"/>
        <v>1.2667999999999999</v>
      </c>
      <c r="O68" s="243">
        <f t="shared" si="45"/>
        <v>2.1199999999999997</v>
      </c>
      <c r="P68" s="247">
        <f t="shared" si="67"/>
        <v>6.3770904211873924</v>
      </c>
      <c r="Q68" s="248">
        <f t="shared" si="46"/>
        <v>9.1679431848152291</v>
      </c>
      <c r="R68" s="352">
        <f t="shared" si="35"/>
        <v>3353.7682272681309</v>
      </c>
      <c r="S68" s="1123">
        <f t="shared" si="36"/>
        <v>2017.9008123262981</v>
      </c>
      <c r="T68" s="1127">
        <v>2</v>
      </c>
      <c r="U68" s="243" t="s">
        <v>99</v>
      </c>
      <c r="V68" s="243">
        <v>4</v>
      </c>
      <c r="W68" s="243">
        <v>11</v>
      </c>
      <c r="X68" s="243">
        <v>35</v>
      </c>
      <c r="Y68" s="243">
        <v>6.3</v>
      </c>
      <c r="Z68" s="248">
        <v>6.25</v>
      </c>
      <c r="AA68" s="243"/>
      <c r="AB68" s="244">
        <v>5</v>
      </c>
      <c r="AC68" s="353">
        <f t="shared" si="47"/>
        <v>19.140625</v>
      </c>
      <c r="AD68" s="1011">
        <f t="shared" si="68"/>
        <v>25.422207223815658</v>
      </c>
      <c r="AE68" s="353">
        <f t="shared" si="69"/>
        <v>28.249043481693768</v>
      </c>
      <c r="AF68" s="196">
        <f t="shared" si="28"/>
        <v>0.82367951405162732</v>
      </c>
      <c r="AG68" s="197">
        <f t="shared" si="29"/>
        <v>0.91526900880687789</v>
      </c>
      <c r="AH68" s="283">
        <f t="shared" si="70"/>
        <v>841.28349079612963</v>
      </c>
      <c r="AI68" s="249">
        <f t="shared" si="71"/>
        <v>654.88943057447455</v>
      </c>
      <c r="AJ68" s="249">
        <f t="shared" si="48"/>
        <v>545.74119214539553</v>
      </c>
      <c r="AK68" s="249">
        <f t="shared" si="49"/>
        <v>436.59295371631634</v>
      </c>
      <c r="AL68" s="249">
        <f t="shared" si="37"/>
        <v>4421.1594861658459</v>
      </c>
      <c r="AM68" s="284">
        <f t="shared" si="38"/>
        <v>3441.6111216376289</v>
      </c>
    </row>
    <row r="69" spans="1:39" ht="12.75" hidden="1" customHeight="1" x14ac:dyDescent="0.2">
      <c r="A69" s="438">
        <v>4</v>
      </c>
      <c r="B69" s="2617" t="s">
        <v>89</v>
      </c>
      <c r="C69" s="2793" t="s">
        <v>43</v>
      </c>
      <c r="D69" s="1067">
        <v>2.2999999999999998</v>
      </c>
      <c r="E69" s="507" t="s">
        <v>35</v>
      </c>
      <c r="F69" s="440" t="s">
        <v>45</v>
      </c>
      <c r="G69" s="441">
        <v>6.5380000000000003</v>
      </c>
      <c r="H69" s="477">
        <v>7.4059999999999997</v>
      </c>
      <c r="I69" s="443">
        <v>0.6</v>
      </c>
      <c r="J69" s="444">
        <v>14.95</v>
      </c>
      <c r="K69" s="445">
        <v>10.4</v>
      </c>
      <c r="L69" s="445"/>
      <c r="M69" s="797"/>
      <c r="N69" s="553">
        <f t="shared" si="44"/>
        <v>5.9389500000000002</v>
      </c>
      <c r="O69" s="441">
        <f t="shared" si="45"/>
        <v>10.38</v>
      </c>
      <c r="P69" s="478">
        <f t="shared" si="67"/>
        <v>17.930138067022796</v>
      </c>
      <c r="Q69" s="451">
        <f t="shared" si="46"/>
        <v>18.751344567856997</v>
      </c>
      <c r="R69" s="468">
        <f t="shared" si="35"/>
        <v>1192.8119659228851</v>
      </c>
      <c r="S69" s="1124">
        <f t="shared" si="36"/>
        <v>986.59591759153932</v>
      </c>
      <c r="T69" s="1118">
        <v>1</v>
      </c>
      <c r="U69" s="441" t="s">
        <v>85</v>
      </c>
      <c r="V69" s="441">
        <v>4</v>
      </c>
      <c r="W69" s="441">
        <v>11</v>
      </c>
      <c r="X69" s="441">
        <v>35</v>
      </c>
      <c r="Y69" s="441">
        <v>6.3</v>
      </c>
      <c r="Z69" s="451">
        <v>6.35</v>
      </c>
      <c r="AA69" s="441"/>
      <c r="AB69" s="442">
        <v>5</v>
      </c>
      <c r="AC69" s="545">
        <f t="shared" si="47"/>
        <v>19.446875000000002</v>
      </c>
      <c r="AD69" s="929">
        <f t="shared" si="68"/>
        <v>36.846645177928004</v>
      </c>
      <c r="AE69" s="545">
        <f t="shared" si="69"/>
        <v>37.703555639596182</v>
      </c>
      <c r="AF69" s="154">
        <f t="shared" si="28"/>
        <v>1.1938313037648673</v>
      </c>
      <c r="AG69" s="155">
        <f t="shared" si="29"/>
        <v>1.2215952027229164</v>
      </c>
      <c r="AH69" s="467">
        <f t="shared" si="70"/>
        <v>580.44044807112311</v>
      </c>
      <c r="AI69" s="468">
        <f t="shared" si="71"/>
        <v>490.66990330671473</v>
      </c>
      <c r="AJ69" s="468">
        <f t="shared" si="48"/>
        <v>408.89158608892893</v>
      </c>
      <c r="AK69" s="468">
        <f t="shared" si="49"/>
        <v>327.11326887114313</v>
      </c>
      <c r="AL69" s="468">
        <f t="shared" si="37"/>
        <v>3050.3627150884849</v>
      </c>
      <c r="AM69" s="469">
        <f t="shared" si="38"/>
        <v>2578.5955879482008</v>
      </c>
    </row>
    <row r="70" spans="1:39" ht="12.75" hidden="1" customHeight="1" x14ac:dyDescent="0.2">
      <c r="A70" s="432">
        <v>4</v>
      </c>
      <c r="B70" s="2798"/>
      <c r="C70" s="2796"/>
      <c r="D70" s="1069">
        <v>2.2999999999999998</v>
      </c>
      <c r="E70" s="508" t="s">
        <v>35</v>
      </c>
      <c r="F70" s="433" t="s">
        <v>45</v>
      </c>
      <c r="G70" s="436">
        <v>6.5380000000000003</v>
      </c>
      <c r="H70" s="485">
        <v>7.4059999999999997</v>
      </c>
      <c r="I70" s="505">
        <v>0.6</v>
      </c>
      <c r="J70" s="484">
        <v>14.95</v>
      </c>
      <c r="K70" s="804">
        <v>10.4</v>
      </c>
      <c r="L70" s="804"/>
      <c r="M70" s="985"/>
      <c r="N70" s="490">
        <f t="shared" si="44"/>
        <v>5.9389500000000002</v>
      </c>
      <c r="O70" s="436">
        <f t="shared" si="45"/>
        <v>10.38</v>
      </c>
      <c r="P70" s="434">
        <f t="shared" si="67"/>
        <v>17.930138067022796</v>
      </c>
      <c r="Q70" s="437">
        <f t="shared" si="46"/>
        <v>18.751344567856997</v>
      </c>
      <c r="R70" s="466">
        <f t="shared" si="35"/>
        <v>1192.8119659228851</v>
      </c>
      <c r="S70" s="1125">
        <f t="shared" si="36"/>
        <v>986.59591759153932</v>
      </c>
      <c r="T70" s="1128">
        <v>2</v>
      </c>
      <c r="U70" s="436" t="s">
        <v>85</v>
      </c>
      <c r="V70" s="436">
        <v>4</v>
      </c>
      <c r="W70" s="436">
        <v>11</v>
      </c>
      <c r="X70" s="436">
        <v>35</v>
      </c>
      <c r="Y70" s="436">
        <v>6.3</v>
      </c>
      <c r="Z70" s="437">
        <v>6.35</v>
      </c>
      <c r="AA70" s="436"/>
      <c r="AB70" s="482">
        <v>5</v>
      </c>
      <c r="AC70" s="546">
        <f t="shared" si="47"/>
        <v>19.446875000000002</v>
      </c>
      <c r="AD70" s="924">
        <f t="shared" si="68"/>
        <v>36.846645177928004</v>
      </c>
      <c r="AE70" s="546">
        <f t="shared" si="69"/>
        <v>37.703555639596182</v>
      </c>
      <c r="AF70" s="172">
        <f t="shared" si="28"/>
        <v>1.1938313037648673</v>
      </c>
      <c r="AG70" s="173">
        <f t="shared" si="29"/>
        <v>1.2215952027229164</v>
      </c>
      <c r="AH70" s="499">
        <f t="shared" si="70"/>
        <v>580.44044807112311</v>
      </c>
      <c r="AI70" s="435">
        <f t="shared" si="71"/>
        <v>490.66990330671473</v>
      </c>
      <c r="AJ70" s="435">
        <f t="shared" si="48"/>
        <v>408.89158608892893</v>
      </c>
      <c r="AK70" s="435">
        <f t="shared" si="49"/>
        <v>327.11326887114313</v>
      </c>
      <c r="AL70" s="435">
        <f t="shared" si="37"/>
        <v>3050.3627150884849</v>
      </c>
      <c r="AM70" s="501">
        <f t="shared" si="38"/>
        <v>2578.5955879482008</v>
      </c>
    </row>
    <row r="71" spans="1:39" ht="12.75" hidden="1" customHeight="1" x14ac:dyDescent="0.2">
      <c r="A71" s="432">
        <v>4</v>
      </c>
      <c r="B71" s="2799" t="s">
        <v>90</v>
      </c>
      <c r="C71" s="2795" t="s">
        <v>43</v>
      </c>
      <c r="D71" s="1069">
        <v>2.2999999999999998</v>
      </c>
      <c r="E71" s="508" t="s">
        <v>35</v>
      </c>
      <c r="F71" s="433" t="s">
        <v>45</v>
      </c>
      <c r="G71" s="436">
        <v>6.5380000000000003</v>
      </c>
      <c r="H71" s="485">
        <v>7.4059999999999997</v>
      </c>
      <c r="I71" s="505">
        <v>1</v>
      </c>
      <c r="J71" s="484">
        <v>14.95</v>
      </c>
      <c r="K71" s="804">
        <v>9.1</v>
      </c>
      <c r="L71" s="804"/>
      <c r="M71" s="985"/>
      <c r="N71" s="490">
        <f t="shared" si="44"/>
        <v>5.8110499999999998</v>
      </c>
      <c r="O71" s="436">
        <f t="shared" si="45"/>
        <v>10.02</v>
      </c>
      <c r="P71" s="434">
        <f t="shared" si="67"/>
        <v>17.548095797051598</v>
      </c>
      <c r="Q71" s="437">
        <f t="shared" si="46"/>
        <v>18.369370650691874</v>
      </c>
      <c r="R71" s="466">
        <f t="shared" si="35"/>
        <v>1218.7808571564599</v>
      </c>
      <c r="S71" s="1125">
        <f t="shared" si="36"/>
        <v>1007.1112588336392</v>
      </c>
      <c r="T71" s="1128">
        <v>1</v>
      </c>
      <c r="U71" s="436" t="s">
        <v>85</v>
      </c>
      <c r="V71" s="436">
        <v>4</v>
      </c>
      <c r="W71" s="436">
        <v>11</v>
      </c>
      <c r="X71" s="436">
        <v>35</v>
      </c>
      <c r="Y71" s="436">
        <v>6.3</v>
      </c>
      <c r="Z71" s="437">
        <v>6.18</v>
      </c>
      <c r="AA71" s="436"/>
      <c r="AB71" s="482">
        <v>5</v>
      </c>
      <c r="AC71" s="546">
        <f t="shared" si="47"/>
        <v>18.92625</v>
      </c>
      <c r="AD71" s="924">
        <f t="shared" si="68"/>
        <v>35.956922840601926</v>
      </c>
      <c r="AE71" s="546">
        <f t="shared" si="69"/>
        <v>36.813779786446815</v>
      </c>
      <c r="AF71" s="172">
        <f t="shared" si="28"/>
        <v>1.1650043000355024</v>
      </c>
      <c r="AG71" s="173">
        <f t="shared" si="29"/>
        <v>1.1927664650808767</v>
      </c>
      <c r="AH71" s="499">
        <f t="shared" si="70"/>
        <v>594.8029349398073</v>
      </c>
      <c r="AI71" s="435">
        <f t="shared" si="71"/>
        <v>502.52921887718986</v>
      </c>
      <c r="AJ71" s="435">
        <f t="shared" si="48"/>
        <v>418.77434906432489</v>
      </c>
      <c r="AK71" s="435">
        <f t="shared" si="49"/>
        <v>335.01947925145993</v>
      </c>
      <c r="AL71" s="435">
        <f t="shared" si="37"/>
        <v>3125.8412496836718</v>
      </c>
      <c r="AM71" s="501">
        <f t="shared" si="38"/>
        <v>2640.9193184236706</v>
      </c>
    </row>
    <row r="72" spans="1:39" ht="12.75" hidden="1" customHeight="1" x14ac:dyDescent="0.2">
      <c r="A72" s="432">
        <v>4</v>
      </c>
      <c r="B72" s="2798"/>
      <c r="C72" s="2796"/>
      <c r="D72" s="1069">
        <v>2.2999999999999998</v>
      </c>
      <c r="E72" s="508" t="s">
        <v>35</v>
      </c>
      <c r="F72" s="433" t="s">
        <v>45</v>
      </c>
      <c r="G72" s="436">
        <v>6.5380000000000003</v>
      </c>
      <c r="H72" s="485">
        <v>7.4059999999999997</v>
      </c>
      <c r="I72" s="505">
        <v>1</v>
      </c>
      <c r="J72" s="484">
        <v>14.95</v>
      </c>
      <c r="K72" s="804">
        <v>9.1</v>
      </c>
      <c r="L72" s="804"/>
      <c r="M72" s="985"/>
      <c r="N72" s="490">
        <f t="shared" si="44"/>
        <v>5.8110499999999998</v>
      </c>
      <c r="O72" s="436">
        <f t="shared" si="45"/>
        <v>10.02</v>
      </c>
      <c r="P72" s="434">
        <f t="shared" si="67"/>
        <v>17.548095797051598</v>
      </c>
      <c r="Q72" s="437">
        <f t="shared" si="46"/>
        <v>18.369370650691874</v>
      </c>
      <c r="R72" s="466">
        <f t="shared" si="35"/>
        <v>1218.7808571564599</v>
      </c>
      <c r="S72" s="1125">
        <f t="shared" si="36"/>
        <v>1007.1112588336392</v>
      </c>
      <c r="T72" s="1128">
        <v>2</v>
      </c>
      <c r="U72" s="436" t="s">
        <v>85</v>
      </c>
      <c r="V72" s="436">
        <v>4</v>
      </c>
      <c r="W72" s="436">
        <v>11</v>
      </c>
      <c r="X72" s="436">
        <v>35</v>
      </c>
      <c r="Y72" s="436">
        <v>6.3</v>
      </c>
      <c r="Z72" s="437">
        <v>6.15</v>
      </c>
      <c r="AA72" s="436"/>
      <c r="AB72" s="482">
        <v>5</v>
      </c>
      <c r="AC72" s="546">
        <f t="shared" si="47"/>
        <v>18.834375000000001</v>
      </c>
      <c r="AD72" s="924">
        <f t="shared" si="68"/>
        <v>35.86625865968076</v>
      </c>
      <c r="AE72" s="546">
        <f t="shared" si="69"/>
        <v>36.723059475527435</v>
      </c>
      <c r="AF72" s="172">
        <f t="shared" si="28"/>
        <v>1.1620667805736566</v>
      </c>
      <c r="AG72" s="173">
        <f t="shared" si="29"/>
        <v>1.1898271270070886</v>
      </c>
      <c r="AH72" s="499">
        <f t="shared" si="70"/>
        <v>596.30650188325455</v>
      </c>
      <c r="AI72" s="435">
        <f t="shared" si="71"/>
        <v>503.77066247240549</v>
      </c>
      <c r="AJ72" s="435">
        <f t="shared" si="48"/>
        <v>419.80888539367123</v>
      </c>
      <c r="AK72" s="435">
        <f t="shared" si="49"/>
        <v>335.84710831493697</v>
      </c>
      <c r="AL72" s="435">
        <f t="shared" si="37"/>
        <v>3133.7428777648515</v>
      </c>
      <c r="AM72" s="501">
        <f t="shared" si="38"/>
        <v>2647.4434214015305</v>
      </c>
    </row>
    <row r="73" spans="1:39" ht="12.75" hidden="1" customHeight="1" x14ac:dyDescent="0.2">
      <c r="A73" s="432">
        <v>4</v>
      </c>
      <c r="B73" s="2799" t="s">
        <v>71</v>
      </c>
      <c r="C73" s="2807" t="s">
        <v>342</v>
      </c>
      <c r="D73" s="1069">
        <v>2.2999999999999998</v>
      </c>
      <c r="E73" s="508" t="s">
        <v>35</v>
      </c>
      <c r="F73" s="433" t="s">
        <v>45</v>
      </c>
      <c r="G73" s="436">
        <v>6.5380000000000003</v>
      </c>
      <c r="H73" s="485">
        <v>7.4059999999999997</v>
      </c>
      <c r="I73" s="505"/>
      <c r="J73" s="484">
        <v>14.75</v>
      </c>
      <c r="K73" s="804">
        <v>5.5</v>
      </c>
      <c r="L73" s="804"/>
      <c r="M73" s="985"/>
      <c r="N73" s="490">
        <f t="shared" si="44"/>
        <v>4.7452500000000004</v>
      </c>
      <c r="O73" s="436">
        <f t="shared" si="45"/>
        <v>8.1</v>
      </c>
      <c r="P73" s="434">
        <f t="shared" si="67"/>
        <v>15.387931685658732</v>
      </c>
      <c r="Q73" s="437">
        <f t="shared" si="46"/>
        <v>16.215838971897199</v>
      </c>
      <c r="R73" s="466">
        <f t="shared" si="35"/>
        <v>1389.8738098068613</v>
      </c>
      <c r="S73" s="1125">
        <f t="shared" si="36"/>
        <v>1140.8598736125439</v>
      </c>
      <c r="T73" s="1128">
        <v>1</v>
      </c>
      <c r="U73" s="436" t="s">
        <v>50</v>
      </c>
      <c r="V73" s="436">
        <v>6.3</v>
      </c>
      <c r="W73" s="436">
        <v>11</v>
      </c>
      <c r="X73" s="436">
        <v>35</v>
      </c>
      <c r="Y73" s="436">
        <v>6.3</v>
      </c>
      <c r="Z73" s="437">
        <v>7.83</v>
      </c>
      <c r="AA73" s="436" t="s">
        <v>51</v>
      </c>
      <c r="AB73" s="482">
        <v>10</v>
      </c>
      <c r="AC73" s="546">
        <f t="shared" si="47"/>
        <v>15.225000000000001</v>
      </c>
      <c r="AD73" s="924">
        <f t="shared" si="68"/>
        <v>30.237661393740428</v>
      </c>
      <c r="AE73" s="546">
        <f t="shared" si="69"/>
        <v>31.095204751898645</v>
      </c>
      <c r="AF73" s="172">
        <f t="shared" si="28"/>
        <v>0.97970022915718979</v>
      </c>
      <c r="AG73" s="173">
        <f t="shared" si="29"/>
        <v>1.007484633961516</v>
      </c>
      <c r="AH73" s="499">
        <f t="shared" si="70"/>
        <v>707.30612921744193</v>
      </c>
      <c r="AI73" s="435">
        <f t="shared" si="71"/>
        <v>594.94703918521088</v>
      </c>
      <c r="AJ73" s="435">
        <f t="shared" si="48"/>
        <v>495.78919932100911</v>
      </c>
      <c r="AK73" s="435">
        <f t="shared" si="49"/>
        <v>396.63135945680727</v>
      </c>
      <c r="AL73" s="435">
        <f t="shared" si="37"/>
        <v>3717.0742526442145</v>
      </c>
      <c r="AM73" s="501">
        <f t="shared" si="38"/>
        <v>3126.5985542766343</v>
      </c>
    </row>
    <row r="74" spans="1:39" ht="12.75" hidden="1" customHeight="1" x14ac:dyDescent="0.2">
      <c r="A74" s="432">
        <v>4</v>
      </c>
      <c r="B74" s="2798"/>
      <c r="C74" s="2808"/>
      <c r="D74" s="1069">
        <v>2.2999999999999998</v>
      </c>
      <c r="E74" s="508" t="s">
        <v>35</v>
      </c>
      <c r="F74" s="433" t="s">
        <v>45</v>
      </c>
      <c r="G74" s="436">
        <v>6.5380000000000003</v>
      </c>
      <c r="H74" s="485">
        <v>7.4059999999999997</v>
      </c>
      <c r="I74" s="505"/>
      <c r="J74" s="484">
        <v>14.75</v>
      </c>
      <c r="K74" s="804">
        <v>5.5</v>
      </c>
      <c r="L74" s="804"/>
      <c r="M74" s="985"/>
      <c r="N74" s="490">
        <f t="shared" si="44"/>
        <v>4.7452500000000004</v>
      </c>
      <c r="O74" s="436">
        <f t="shared" si="45"/>
        <v>8.1</v>
      </c>
      <c r="P74" s="434">
        <f t="shared" si="67"/>
        <v>15.387931685658732</v>
      </c>
      <c r="Q74" s="437">
        <f t="shared" si="46"/>
        <v>16.215838971897199</v>
      </c>
      <c r="R74" s="466">
        <f t="shared" si="35"/>
        <v>1389.8738098068613</v>
      </c>
      <c r="S74" s="1125">
        <f t="shared" si="36"/>
        <v>1140.8598736125439</v>
      </c>
      <c r="T74" s="1128">
        <v>2</v>
      </c>
      <c r="U74" s="436" t="s">
        <v>50</v>
      </c>
      <c r="V74" s="436">
        <v>6.3</v>
      </c>
      <c r="W74" s="436">
        <v>11</v>
      </c>
      <c r="X74" s="436">
        <v>35</v>
      </c>
      <c r="Y74" s="436">
        <v>6.3</v>
      </c>
      <c r="Z74" s="437">
        <v>7.89</v>
      </c>
      <c r="AA74" s="436" t="s">
        <v>51</v>
      </c>
      <c r="AB74" s="482">
        <v>10</v>
      </c>
      <c r="AC74" s="546">
        <f t="shared" si="47"/>
        <v>15.341666666666665</v>
      </c>
      <c r="AD74" s="924">
        <f t="shared" si="68"/>
        <v>30.352888017566702</v>
      </c>
      <c r="AE74" s="546">
        <f t="shared" si="69"/>
        <v>31.210510030120904</v>
      </c>
      <c r="AF74" s="172">
        <f t="shared" si="28"/>
        <v>0.98343357176916113</v>
      </c>
      <c r="AG74" s="173">
        <f t="shared" si="29"/>
        <v>1.0112205249759174</v>
      </c>
      <c r="AH74" s="499">
        <f t="shared" si="70"/>
        <v>704.6210306121892</v>
      </c>
      <c r="AI74" s="435">
        <f t="shared" si="71"/>
        <v>592.74904454127341</v>
      </c>
      <c r="AJ74" s="435">
        <f t="shared" si="48"/>
        <v>493.95753711772784</v>
      </c>
      <c r="AK74" s="435">
        <f t="shared" si="49"/>
        <v>395.16602969418227</v>
      </c>
      <c r="AL74" s="435">
        <f t="shared" si="37"/>
        <v>3702.9633740880818</v>
      </c>
      <c r="AM74" s="501">
        <f t="shared" si="38"/>
        <v>3115.0475313730585</v>
      </c>
    </row>
    <row r="75" spans="1:39" ht="12.75" hidden="1" customHeight="1" x14ac:dyDescent="0.2">
      <c r="A75" s="432">
        <v>4</v>
      </c>
      <c r="B75" s="2799" t="s">
        <v>163</v>
      </c>
      <c r="C75" s="2795" t="s">
        <v>43</v>
      </c>
      <c r="D75" s="1069">
        <v>2.2999999999999998</v>
      </c>
      <c r="E75" s="508" t="s">
        <v>35</v>
      </c>
      <c r="F75" s="433" t="s">
        <v>45</v>
      </c>
      <c r="G75" s="436">
        <v>6.5380000000000003</v>
      </c>
      <c r="H75" s="485">
        <v>7.4059999999999997</v>
      </c>
      <c r="I75" s="505">
        <v>1.1000000000000001</v>
      </c>
      <c r="J75" s="484">
        <v>14.95</v>
      </c>
      <c r="K75" s="804">
        <v>10.65</v>
      </c>
      <c r="L75" s="804"/>
      <c r="M75" s="985"/>
      <c r="N75" s="490">
        <f t="shared" si="44"/>
        <v>6.1447000000000003</v>
      </c>
      <c r="O75" s="436">
        <f t="shared" si="45"/>
        <v>10.680000000000001</v>
      </c>
      <c r="P75" s="434">
        <f t="shared" si="67"/>
        <v>18.281599002548987</v>
      </c>
      <c r="Q75" s="437">
        <f t="shared" si="46"/>
        <v>19.101328071367188</v>
      </c>
      <c r="R75" s="466">
        <f t="shared" si="35"/>
        <v>1169.8803389141294</v>
      </c>
      <c r="S75" s="1125">
        <f t="shared" si="36"/>
        <v>968.51904385284206</v>
      </c>
      <c r="T75" s="1128">
        <v>1</v>
      </c>
      <c r="U75" s="436" t="s">
        <v>99</v>
      </c>
      <c r="V75" s="436">
        <v>4</v>
      </c>
      <c r="W75" s="436">
        <v>11</v>
      </c>
      <c r="X75" s="436">
        <v>35</v>
      </c>
      <c r="Y75" s="436">
        <v>6.3</v>
      </c>
      <c r="Z75" s="437">
        <v>6.25</v>
      </c>
      <c r="AA75" s="436"/>
      <c r="AB75" s="482">
        <v>5</v>
      </c>
      <c r="AC75" s="546">
        <f t="shared" si="47"/>
        <v>19.140625</v>
      </c>
      <c r="AD75" s="924">
        <f t="shared" si="68"/>
        <v>36.874204397934136</v>
      </c>
      <c r="AE75" s="546">
        <f t="shared" si="69"/>
        <v>37.730345174416641</v>
      </c>
      <c r="AF75" s="172">
        <f t="shared" si="28"/>
        <v>1.1947242224930659</v>
      </c>
      <c r="AG75" s="173">
        <f t="shared" si="29"/>
        <v>1.2224631836510991</v>
      </c>
      <c r="AH75" s="499">
        <f t="shared" si="70"/>
        <v>580.00663570093013</v>
      </c>
      <c r="AI75" s="435">
        <f t="shared" si="71"/>
        <v>490.3215148040594</v>
      </c>
      <c r="AJ75" s="435">
        <f t="shared" si="48"/>
        <v>408.60126233671616</v>
      </c>
      <c r="AK75" s="435">
        <f t="shared" si="49"/>
        <v>326.88100986937292</v>
      </c>
      <c r="AL75" s="435">
        <f t="shared" si="37"/>
        <v>3048.0829203502335</v>
      </c>
      <c r="AM75" s="501">
        <f t="shared" si="38"/>
        <v>2576.7647174387507</v>
      </c>
    </row>
    <row r="76" spans="1:39" ht="12.75" hidden="1" customHeight="1" thickBot="1" x14ac:dyDescent="0.25">
      <c r="A76" s="452">
        <v>4</v>
      </c>
      <c r="B76" s="2618"/>
      <c r="C76" s="2797"/>
      <c r="D76" s="1074">
        <v>2.2999999999999998</v>
      </c>
      <c r="E76" s="509" t="s">
        <v>35</v>
      </c>
      <c r="F76" s="455" t="s">
        <v>45</v>
      </c>
      <c r="G76" s="456">
        <v>6.5380000000000003</v>
      </c>
      <c r="H76" s="494">
        <v>7.4059999999999997</v>
      </c>
      <c r="I76" s="458">
        <v>1.1000000000000001</v>
      </c>
      <c r="J76" s="459">
        <v>14.95</v>
      </c>
      <c r="K76" s="460">
        <v>10.65</v>
      </c>
      <c r="L76" s="460"/>
      <c r="M76" s="842"/>
      <c r="N76" s="462">
        <f t="shared" si="44"/>
        <v>6.1447000000000003</v>
      </c>
      <c r="O76" s="456">
        <f t="shared" si="45"/>
        <v>10.680000000000001</v>
      </c>
      <c r="P76" s="463">
        <f t="shared" si="67"/>
        <v>18.281599002548987</v>
      </c>
      <c r="Q76" s="464">
        <f t="shared" si="46"/>
        <v>19.101328071367188</v>
      </c>
      <c r="R76" s="506">
        <f t="shared" si="35"/>
        <v>1169.8803389141294</v>
      </c>
      <c r="S76" s="1126">
        <f t="shared" si="36"/>
        <v>968.51904385284206</v>
      </c>
      <c r="T76" s="1119">
        <v>2</v>
      </c>
      <c r="U76" s="456" t="s">
        <v>99</v>
      </c>
      <c r="V76" s="456">
        <v>4</v>
      </c>
      <c r="W76" s="456">
        <v>11</v>
      </c>
      <c r="X76" s="456">
        <v>35</v>
      </c>
      <c r="Y76" s="456">
        <v>6.3</v>
      </c>
      <c r="Z76" s="464">
        <v>6.25</v>
      </c>
      <c r="AA76" s="456"/>
      <c r="AB76" s="457">
        <v>5</v>
      </c>
      <c r="AC76" s="547">
        <f t="shared" si="47"/>
        <v>19.140625</v>
      </c>
      <c r="AD76" s="1108">
        <f t="shared" si="68"/>
        <v>36.874204397934136</v>
      </c>
      <c r="AE76" s="547">
        <f t="shared" si="69"/>
        <v>37.730345174416641</v>
      </c>
      <c r="AF76" s="190">
        <f t="shared" si="28"/>
        <v>1.1947242224930659</v>
      </c>
      <c r="AG76" s="191">
        <f t="shared" si="29"/>
        <v>1.2224631836510991</v>
      </c>
      <c r="AH76" s="470">
        <f t="shared" si="70"/>
        <v>580.00663570093013</v>
      </c>
      <c r="AI76" s="465">
        <f t="shared" si="71"/>
        <v>490.3215148040594</v>
      </c>
      <c r="AJ76" s="465">
        <f t="shared" si="48"/>
        <v>408.60126233671616</v>
      </c>
      <c r="AK76" s="465">
        <f t="shared" si="49"/>
        <v>326.88100986937292</v>
      </c>
      <c r="AL76" s="465">
        <f t="shared" si="37"/>
        <v>3048.0829203502335</v>
      </c>
      <c r="AM76" s="471">
        <f t="shared" si="38"/>
        <v>2576.7647174387507</v>
      </c>
    </row>
    <row r="77" spans="1:39" x14ac:dyDescent="0.2">
      <c r="A77" s="113"/>
      <c r="B77" s="200"/>
      <c r="C77" s="113"/>
      <c r="D77" s="201"/>
      <c r="E77" s="201"/>
      <c r="F77" s="202"/>
      <c r="G77" s="113"/>
      <c r="H77" s="113"/>
      <c r="I77" s="203"/>
      <c r="J77" s="203"/>
      <c r="K77" s="204"/>
      <c r="L77" s="201"/>
      <c r="M77" s="201"/>
      <c r="N77" s="203"/>
      <c r="O77" s="201"/>
      <c r="P77" s="113"/>
      <c r="Q77" s="113"/>
      <c r="T77" s="201"/>
      <c r="U77" s="113"/>
      <c r="V77" s="113"/>
      <c r="W77" s="113"/>
      <c r="X77" s="113"/>
      <c r="Y77" s="113"/>
      <c r="Z77" s="113"/>
      <c r="AA77" s="113"/>
      <c r="AB77" s="201"/>
      <c r="AC77" s="113"/>
      <c r="AD77" s="113"/>
      <c r="AE77" s="113"/>
      <c r="AF77" s="113"/>
    </row>
    <row r="78" spans="1:39" ht="15.75" x14ac:dyDescent="0.2">
      <c r="A78" s="113"/>
      <c r="B78" s="207" t="s">
        <v>158</v>
      </c>
      <c r="C78" s="113"/>
      <c r="D78" s="201"/>
      <c r="E78" s="2608">
        <v>42647</v>
      </c>
      <c r="F78" s="2608"/>
      <c r="G78" s="203" t="s">
        <v>337</v>
      </c>
      <c r="H78" s="113"/>
      <c r="I78" s="203"/>
      <c r="J78" s="203"/>
      <c r="K78" s="204"/>
      <c r="L78" s="201"/>
      <c r="M78" s="201"/>
      <c r="N78" s="201"/>
      <c r="O78" s="201"/>
      <c r="P78" s="113"/>
      <c r="Q78" s="113"/>
      <c r="T78" s="201"/>
      <c r="U78" s="113"/>
      <c r="V78" s="113"/>
      <c r="W78" s="113"/>
      <c r="X78" s="113"/>
      <c r="Y78" s="113"/>
      <c r="Z78" s="113"/>
      <c r="AA78" s="113"/>
      <c r="AB78" s="201"/>
      <c r="AC78" s="113"/>
      <c r="AD78" s="113"/>
      <c r="AE78" s="113"/>
      <c r="AF78" s="113"/>
    </row>
    <row r="79" spans="1:39" ht="15.75" customHeight="1" x14ac:dyDescent="0.2">
      <c r="A79" s="113"/>
      <c r="B79" s="200" t="s">
        <v>328</v>
      </c>
      <c r="C79" s="113"/>
      <c r="D79" s="201"/>
      <c r="E79" s="2610" t="s">
        <v>199</v>
      </c>
      <c r="F79" s="2610"/>
      <c r="G79" s="113"/>
      <c r="H79" s="113"/>
      <c r="I79" s="203"/>
      <c r="J79" s="203"/>
      <c r="K79" s="204"/>
      <c r="L79" s="201"/>
      <c r="M79" s="201"/>
      <c r="N79" s="201"/>
      <c r="O79" s="201"/>
      <c r="P79" s="113"/>
      <c r="Q79" s="113"/>
      <c r="T79" s="201"/>
      <c r="U79" s="113"/>
      <c r="V79" s="113"/>
      <c r="W79" s="113"/>
      <c r="X79" s="113"/>
      <c r="Y79" s="113"/>
      <c r="Z79" s="113"/>
      <c r="AA79" s="113"/>
      <c r="AB79" s="201"/>
      <c r="AC79" s="113"/>
      <c r="AD79" s="113"/>
      <c r="AE79" s="113"/>
      <c r="AF79" s="113"/>
    </row>
    <row r="80" spans="1:39" x14ac:dyDescent="0.2">
      <c r="A80" s="113"/>
      <c r="B80" s="200"/>
      <c r="C80" s="113"/>
      <c r="D80" s="201"/>
      <c r="E80" s="201"/>
      <c r="F80" s="113"/>
      <c r="G80" s="113"/>
      <c r="H80" s="113"/>
      <c r="I80" s="203"/>
      <c r="J80" s="203"/>
      <c r="K80" s="204"/>
      <c r="L80" s="201"/>
      <c r="M80" s="201"/>
      <c r="N80" s="201"/>
      <c r="O80" s="201"/>
      <c r="P80" s="113"/>
      <c r="Q80" s="113"/>
      <c r="T80" s="201"/>
      <c r="U80" s="113"/>
      <c r="V80" s="113"/>
      <c r="W80" s="113"/>
      <c r="X80" s="113"/>
      <c r="Y80" s="113"/>
      <c r="Z80" s="113"/>
      <c r="AA80" s="113"/>
      <c r="AB80" s="201"/>
      <c r="AC80" s="113"/>
      <c r="AD80" s="113"/>
      <c r="AE80" s="113"/>
      <c r="AF80" s="113"/>
    </row>
    <row r="81" spans="1:32" x14ac:dyDescent="0.2">
      <c r="A81" s="113"/>
      <c r="B81" s="200"/>
      <c r="C81" s="113"/>
      <c r="D81" s="201"/>
      <c r="E81" s="201"/>
      <c r="F81" s="113"/>
      <c r="G81" s="113"/>
      <c r="H81" s="113"/>
      <c r="I81" s="203"/>
      <c r="J81" s="203"/>
      <c r="K81" s="204"/>
      <c r="L81" s="201"/>
      <c r="M81" s="201"/>
      <c r="N81" s="201"/>
      <c r="O81" s="201"/>
      <c r="P81" s="113"/>
      <c r="Q81" s="113"/>
      <c r="T81" s="201"/>
      <c r="U81" s="113"/>
      <c r="V81" s="113"/>
      <c r="W81" s="113"/>
      <c r="X81" s="113"/>
      <c r="Y81" s="113"/>
      <c r="Z81" s="113"/>
      <c r="AA81" s="113"/>
      <c r="AB81" s="201"/>
      <c r="AC81" s="113"/>
      <c r="AD81" s="113"/>
      <c r="AE81" s="113"/>
      <c r="AF81" s="113"/>
    </row>
    <row r="82" spans="1:32" x14ac:dyDescent="0.2">
      <c r="A82" s="113"/>
      <c r="B82" s="200"/>
      <c r="C82" s="113"/>
      <c r="D82" s="201"/>
      <c r="E82" s="201"/>
      <c r="F82" s="113"/>
      <c r="G82" s="113"/>
      <c r="H82" s="113"/>
      <c r="I82" s="203"/>
      <c r="J82" s="203"/>
      <c r="K82" s="204"/>
      <c r="L82" s="201"/>
      <c r="M82" s="201"/>
      <c r="N82" s="201"/>
      <c r="O82" s="201"/>
      <c r="P82" s="113"/>
      <c r="Q82" s="113"/>
      <c r="T82" s="201"/>
      <c r="U82" s="113"/>
      <c r="V82" s="113"/>
      <c r="W82" s="113"/>
      <c r="X82" s="113"/>
      <c r="Y82" s="113"/>
      <c r="Z82" s="113"/>
      <c r="AA82" s="113"/>
      <c r="AB82" s="201"/>
      <c r="AC82" s="113"/>
      <c r="AD82" s="113"/>
      <c r="AE82" s="113"/>
      <c r="AF82" s="113"/>
    </row>
    <row r="83" spans="1:32" x14ac:dyDescent="0.2">
      <c r="A83" s="113"/>
      <c r="B83" s="200"/>
      <c r="C83" s="113"/>
      <c r="D83" s="201"/>
      <c r="E83" s="201"/>
      <c r="F83" s="113"/>
      <c r="G83" s="113"/>
      <c r="H83" s="113"/>
      <c r="I83" s="203"/>
      <c r="J83" s="203"/>
      <c r="K83" s="204"/>
      <c r="L83" s="201"/>
      <c r="M83" s="201"/>
      <c r="N83" s="201"/>
      <c r="O83" s="201"/>
      <c r="P83" s="113"/>
      <c r="Q83" s="113"/>
      <c r="T83" s="201"/>
      <c r="U83" s="113"/>
      <c r="V83" s="113"/>
      <c r="W83" s="113"/>
      <c r="X83" s="113"/>
      <c r="Y83" s="113"/>
      <c r="Z83" s="113"/>
      <c r="AA83" s="113"/>
      <c r="AB83" s="201"/>
      <c r="AC83" s="113"/>
      <c r="AD83" s="113"/>
      <c r="AE83" s="113"/>
      <c r="AF83" s="113"/>
    </row>
    <row r="84" spans="1:32" x14ac:dyDescent="0.2">
      <c r="A84" s="113"/>
      <c r="B84" s="200"/>
      <c r="C84" s="113"/>
      <c r="D84" s="201"/>
      <c r="E84" s="201"/>
      <c r="F84" s="113"/>
      <c r="G84" s="113"/>
      <c r="H84" s="113"/>
      <c r="I84" s="203"/>
      <c r="J84" s="203"/>
      <c r="K84" s="204"/>
      <c r="L84" s="201"/>
      <c r="M84" s="201"/>
      <c r="N84" s="201"/>
      <c r="O84" s="201"/>
      <c r="P84" s="113"/>
      <c r="Q84" s="113"/>
      <c r="T84" s="201"/>
      <c r="U84" s="113"/>
      <c r="V84" s="113"/>
      <c r="W84" s="113"/>
      <c r="X84" s="113"/>
      <c r="Y84" s="113"/>
      <c r="Z84" s="113"/>
      <c r="AA84" s="113"/>
      <c r="AB84" s="201"/>
      <c r="AC84" s="113"/>
      <c r="AD84" s="113"/>
      <c r="AE84" s="113"/>
      <c r="AF84" s="113"/>
    </row>
    <row r="85" spans="1:32" x14ac:dyDescent="0.2">
      <c r="A85" s="113"/>
      <c r="B85" s="200"/>
      <c r="C85" s="113"/>
      <c r="D85" s="201"/>
      <c r="E85" s="201"/>
      <c r="F85" s="113"/>
      <c r="G85" s="113"/>
      <c r="H85" s="113"/>
      <c r="I85" s="203"/>
      <c r="J85" s="203"/>
      <c r="K85" s="204"/>
      <c r="L85" s="201"/>
      <c r="M85" s="201"/>
      <c r="N85" s="201"/>
      <c r="O85" s="201"/>
      <c r="P85" s="113"/>
      <c r="Q85" s="113"/>
      <c r="T85" s="201"/>
      <c r="U85" s="113"/>
      <c r="V85" s="113"/>
      <c r="W85" s="113"/>
      <c r="X85" s="113"/>
      <c r="Y85" s="113"/>
      <c r="Z85" s="113"/>
      <c r="AA85" s="113"/>
      <c r="AB85" s="201"/>
      <c r="AC85" s="113"/>
      <c r="AD85" s="113"/>
      <c r="AE85" s="113"/>
      <c r="AF85" s="113"/>
    </row>
    <row r="86" spans="1:32" x14ac:dyDescent="0.2">
      <c r="A86" s="113"/>
      <c r="B86" s="200"/>
      <c r="C86" s="113"/>
      <c r="D86" s="201"/>
      <c r="E86" s="201"/>
      <c r="F86" s="113"/>
      <c r="G86" s="113"/>
      <c r="H86" s="113"/>
      <c r="I86" s="203"/>
      <c r="J86" s="203"/>
      <c r="K86" s="204"/>
      <c r="L86" s="201"/>
      <c r="M86" s="201"/>
      <c r="N86" s="201"/>
      <c r="O86" s="201"/>
      <c r="P86" s="113"/>
      <c r="Q86" s="113"/>
      <c r="T86" s="201"/>
      <c r="U86" s="113"/>
      <c r="V86" s="113"/>
      <c r="W86" s="113"/>
      <c r="X86" s="113"/>
      <c r="Y86" s="113"/>
      <c r="Z86" s="113"/>
      <c r="AA86" s="113"/>
      <c r="AB86" s="201"/>
      <c r="AC86" s="113"/>
      <c r="AD86" s="113"/>
      <c r="AE86" s="113"/>
      <c r="AF86" s="113"/>
    </row>
    <row r="87" spans="1:32" x14ac:dyDescent="0.2">
      <c r="A87" s="113"/>
      <c r="B87" s="200"/>
      <c r="C87" s="113"/>
      <c r="D87" s="201"/>
      <c r="E87" s="201"/>
      <c r="F87" s="113"/>
      <c r="G87" s="113"/>
      <c r="H87" s="113"/>
      <c r="I87" s="203"/>
      <c r="J87" s="203"/>
      <c r="K87" s="204"/>
      <c r="L87" s="201"/>
      <c r="M87" s="201"/>
      <c r="N87" s="201"/>
      <c r="O87" s="201"/>
      <c r="P87" s="113"/>
      <c r="Q87" s="113"/>
      <c r="T87" s="201"/>
      <c r="U87" s="113"/>
      <c r="V87" s="113"/>
      <c r="W87" s="113"/>
      <c r="X87" s="113"/>
      <c r="Y87" s="113"/>
      <c r="Z87" s="113"/>
      <c r="AA87" s="113"/>
      <c r="AB87" s="201"/>
      <c r="AC87" s="113"/>
      <c r="AD87" s="113"/>
      <c r="AE87" s="113"/>
      <c r="AF87" s="113"/>
    </row>
    <row r="88" spans="1:32" x14ac:dyDescent="0.2">
      <c r="A88" s="113"/>
      <c r="B88" s="200"/>
      <c r="C88" s="113"/>
      <c r="D88" s="201"/>
      <c r="E88" s="201"/>
      <c r="F88" s="113"/>
      <c r="G88" s="113"/>
      <c r="H88" s="113"/>
      <c r="I88" s="203"/>
      <c r="J88" s="203"/>
      <c r="K88" s="204"/>
      <c r="L88" s="201"/>
      <c r="M88" s="201"/>
      <c r="N88" s="201"/>
      <c r="O88" s="201"/>
      <c r="P88" s="113"/>
      <c r="Q88" s="113"/>
      <c r="T88" s="201"/>
      <c r="U88" s="113"/>
      <c r="V88" s="113"/>
      <c r="W88" s="113"/>
      <c r="X88" s="113"/>
      <c r="Y88" s="113"/>
      <c r="Z88" s="113"/>
      <c r="AA88" s="113"/>
      <c r="AB88" s="201"/>
      <c r="AC88" s="113"/>
      <c r="AD88" s="113"/>
      <c r="AE88" s="113"/>
      <c r="AF88" s="113"/>
    </row>
    <row r="89" spans="1:32" x14ac:dyDescent="0.2">
      <c r="A89" s="113"/>
      <c r="B89" s="200"/>
      <c r="C89" s="113"/>
      <c r="D89" s="201"/>
      <c r="E89" s="201"/>
      <c r="F89" s="113"/>
      <c r="G89" s="113"/>
      <c r="H89" s="113"/>
      <c r="I89" s="203"/>
      <c r="J89" s="203"/>
      <c r="K89" s="204"/>
      <c r="L89" s="201"/>
      <c r="M89" s="201"/>
      <c r="N89" s="201"/>
      <c r="O89" s="201"/>
      <c r="P89" s="113"/>
      <c r="Q89" s="113"/>
      <c r="T89" s="201"/>
      <c r="U89" s="113"/>
      <c r="V89" s="113"/>
      <c r="W89" s="113"/>
      <c r="X89" s="113"/>
      <c r="Y89" s="113"/>
      <c r="Z89" s="113"/>
      <c r="AA89" s="113"/>
      <c r="AB89" s="201"/>
      <c r="AC89" s="113"/>
      <c r="AD89" s="113"/>
      <c r="AE89" s="113"/>
      <c r="AF89" s="113"/>
    </row>
    <row r="90" spans="1:32" x14ac:dyDescent="0.2">
      <c r="A90" s="113"/>
      <c r="B90" s="200"/>
      <c r="C90" s="113"/>
      <c r="D90" s="201"/>
      <c r="E90" s="201"/>
      <c r="F90" s="113"/>
      <c r="G90" s="113"/>
      <c r="H90" s="113"/>
      <c r="I90" s="203"/>
      <c r="J90" s="203"/>
      <c r="K90" s="204"/>
      <c r="L90" s="201"/>
      <c r="M90" s="201"/>
      <c r="N90" s="201"/>
      <c r="O90" s="201"/>
      <c r="P90" s="113"/>
      <c r="Q90" s="113"/>
      <c r="T90" s="201"/>
      <c r="U90" s="113"/>
      <c r="V90" s="113"/>
      <c r="W90" s="113"/>
      <c r="X90" s="113"/>
      <c r="Y90" s="113"/>
      <c r="Z90" s="113"/>
      <c r="AA90" s="113"/>
      <c r="AB90" s="201"/>
      <c r="AC90" s="113"/>
      <c r="AD90" s="113"/>
      <c r="AE90" s="113"/>
      <c r="AF90" s="113"/>
    </row>
    <row r="91" spans="1:32" x14ac:dyDescent="0.2">
      <c r="A91" s="113"/>
      <c r="B91" s="200"/>
      <c r="C91" s="113"/>
      <c r="D91" s="201"/>
      <c r="E91" s="201"/>
      <c r="F91" s="113"/>
      <c r="G91" s="113"/>
      <c r="H91" s="113"/>
      <c r="I91" s="203"/>
      <c r="J91" s="203"/>
      <c r="K91" s="204"/>
      <c r="L91" s="201"/>
      <c r="M91" s="201"/>
      <c r="N91" s="201"/>
      <c r="O91" s="201"/>
      <c r="P91" s="113"/>
      <c r="Q91" s="113"/>
      <c r="T91" s="201"/>
      <c r="U91" s="113"/>
      <c r="V91" s="113"/>
      <c r="W91" s="113"/>
      <c r="X91" s="113"/>
      <c r="Y91" s="113"/>
      <c r="Z91" s="113"/>
      <c r="AA91" s="113"/>
      <c r="AB91" s="201"/>
      <c r="AC91" s="113"/>
      <c r="AD91" s="113"/>
      <c r="AE91" s="113"/>
      <c r="AF91" s="113"/>
    </row>
    <row r="92" spans="1:32" x14ac:dyDescent="0.2">
      <c r="A92" s="113"/>
      <c r="B92" s="200"/>
      <c r="C92" s="113"/>
      <c r="D92" s="201"/>
      <c r="E92" s="201"/>
      <c r="F92" s="113"/>
      <c r="G92" s="113"/>
      <c r="H92" s="113"/>
      <c r="I92" s="203"/>
      <c r="J92" s="203"/>
      <c r="K92" s="204"/>
      <c r="L92" s="201"/>
      <c r="M92" s="201"/>
      <c r="N92" s="201"/>
      <c r="O92" s="201"/>
      <c r="P92" s="113"/>
      <c r="Q92" s="113"/>
      <c r="T92" s="201"/>
      <c r="U92" s="113"/>
      <c r="V92" s="113"/>
      <c r="W92" s="113"/>
      <c r="X92" s="113"/>
      <c r="Y92" s="113"/>
      <c r="Z92" s="113"/>
      <c r="AA92" s="113"/>
      <c r="AB92" s="201"/>
      <c r="AC92" s="113"/>
      <c r="AD92" s="113"/>
      <c r="AE92" s="113"/>
      <c r="AF92" s="113"/>
    </row>
    <row r="93" spans="1:32" x14ac:dyDescent="0.2">
      <c r="A93" s="113"/>
      <c r="B93" s="200"/>
      <c r="C93" s="113"/>
      <c r="D93" s="201"/>
      <c r="E93" s="201"/>
      <c r="F93" s="113"/>
      <c r="G93" s="113"/>
      <c r="H93" s="113"/>
      <c r="I93" s="203"/>
      <c r="J93" s="203"/>
      <c r="K93" s="204"/>
      <c r="L93" s="201"/>
      <c r="M93" s="201"/>
      <c r="N93" s="201"/>
      <c r="O93" s="201"/>
      <c r="P93" s="113"/>
      <c r="Q93" s="113"/>
      <c r="T93" s="201"/>
      <c r="U93" s="113"/>
      <c r="V93" s="113"/>
      <c r="W93" s="113"/>
      <c r="X93" s="113"/>
      <c r="Y93" s="113"/>
      <c r="Z93" s="113"/>
      <c r="AA93" s="113"/>
      <c r="AB93" s="201"/>
      <c r="AC93" s="113"/>
      <c r="AD93" s="113"/>
      <c r="AE93" s="113"/>
      <c r="AF93" s="113"/>
    </row>
    <row r="94" spans="1:32" x14ac:dyDescent="0.2">
      <c r="A94" s="113"/>
      <c r="B94" s="200"/>
      <c r="C94" s="113"/>
      <c r="D94" s="201"/>
      <c r="E94" s="201"/>
      <c r="F94" s="113"/>
      <c r="G94" s="113"/>
      <c r="H94" s="113"/>
      <c r="I94" s="203"/>
      <c r="J94" s="203"/>
      <c r="K94" s="204"/>
      <c r="L94" s="201"/>
      <c r="M94" s="201"/>
      <c r="N94" s="201"/>
      <c r="O94" s="201"/>
      <c r="P94" s="113"/>
      <c r="Q94" s="113"/>
      <c r="T94" s="201"/>
      <c r="U94" s="113"/>
      <c r="V94" s="113"/>
      <c r="W94" s="113"/>
      <c r="X94" s="113"/>
      <c r="Y94" s="113"/>
      <c r="Z94" s="113"/>
      <c r="AA94" s="113"/>
      <c r="AB94" s="201"/>
      <c r="AC94" s="113"/>
      <c r="AD94" s="113"/>
      <c r="AE94" s="113"/>
      <c r="AF94" s="113"/>
    </row>
    <row r="95" spans="1:32" x14ac:dyDescent="0.2">
      <c r="A95" s="113"/>
      <c r="B95" s="200"/>
      <c r="C95" s="113"/>
      <c r="D95" s="201"/>
      <c r="E95" s="201"/>
      <c r="F95" s="113"/>
      <c r="G95" s="113"/>
      <c r="H95" s="113"/>
      <c r="I95" s="203"/>
      <c r="J95" s="203"/>
      <c r="K95" s="204"/>
      <c r="L95" s="201"/>
      <c r="M95" s="201"/>
      <c r="N95" s="201"/>
      <c r="O95" s="201"/>
      <c r="P95" s="113"/>
      <c r="Q95" s="113"/>
      <c r="T95" s="201"/>
      <c r="U95" s="113"/>
      <c r="V95" s="113"/>
      <c r="W95" s="113"/>
      <c r="X95" s="113"/>
      <c r="Y95" s="113"/>
      <c r="Z95" s="113"/>
      <c r="AA95" s="113"/>
      <c r="AB95" s="201"/>
      <c r="AC95" s="113"/>
      <c r="AD95" s="113"/>
      <c r="AE95" s="113"/>
      <c r="AF95" s="113"/>
    </row>
    <row r="96" spans="1:32" x14ac:dyDescent="0.2">
      <c r="A96" s="113"/>
      <c r="B96" s="200"/>
      <c r="C96" s="113"/>
      <c r="D96" s="201"/>
      <c r="E96" s="201"/>
      <c r="F96" s="113"/>
      <c r="G96" s="113"/>
      <c r="H96" s="113"/>
      <c r="I96" s="203"/>
      <c r="J96" s="203"/>
      <c r="K96" s="204"/>
      <c r="L96" s="201"/>
      <c r="M96" s="201"/>
      <c r="N96" s="201"/>
      <c r="O96" s="201"/>
      <c r="P96" s="113"/>
      <c r="Q96" s="113"/>
      <c r="T96" s="201"/>
      <c r="U96" s="113"/>
      <c r="V96" s="113"/>
      <c r="W96" s="113"/>
      <c r="X96" s="113"/>
      <c r="Y96" s="113"/>
      <c r="Z96" s="113"/>
      <c r="AA96" s="113"/>
      <c r="AB96" s="201"/>
      <c r="AC96" s="113"/>
      <c r="AD96" s="113"/>
      <c r="AE96" s="113"/>
      <c r="AF96" s="113"/>
    </row>
    <row r="97" spans="1:32" x14ac:dyDescent="0.2">
      <c r="A97" s="113"/>
      <c r="B97" s="200"/>
      <c r="C97" s="113"/>
      <c r="D97" s="201"/>
      <c r="E97" s="201"/>
      <c r="F97" s="113"/>
      <c r="G97" s="113"/>
      <c r="H97" s="113"/>
      <c r="I97" s="203"/>
      <c r="J97" s="203"/>
      <c r="K97" s="204"/>
      <c r="L97" s="201"/>
      <c r="M97" s="201"/>
      <c r="N97" s="201"/>
      <c r="O97" s="201"/>
      <c r="P97" s="113"/>
      <c r="Q97" s="113"/>
      <c r="T97" s="201"/>
      <c r="U97" s="113"/>
      <c r="V97" s="113"/>
      <c r="W97" s="113"/>
      <c r="X97" s="113"/>
      <c r="Y97" s="113"/>
      <c r="Z97" s="113"/>
      <c r="AA97" s="113"/>
      <c r="AB97" s="201"/>
      <c r="AC97" s="113"/>
      <c r="AD97" s="113"/>
      <c r="AE97" s="113"/>
      <c r="AF97" s="113"/>
    </row>
    <row r="98" spans="1:32" x14ac:dyDescent="0.2">
      <c r="A98" s="113"/>
      <c r="B98" s="200"/>
      <c r="C98" s="113"/>
      <c r="D98" s="201"/>
      <c r="E98" s="201"/>
      <c r="F98" s="113"/>
      <c r="G98" s="113"/>
      <c r="H98" s="113"/>
      <c r="I98" s="203"/>
      <c r="J98" s="203"/>
      <c r="K98" s="204"/>
      <c r="L98" s="201"/>
      <c r="M98" s="201"/>
      <c r="N98" s="201"/>
      <c r="O98" s="201"/>
      <c r="P98" s="113"/>
      <c r="Q98" s="113"/>
      <c r="T98" s="201"/>
      <c r="U98" s="113"/>
      <c r="V98" s="113"/>
      <c r="W98" s="113"/>
      <c r="X98" s="113"/>
      <c r="Y98" s="113"/>
      <c r="Z98" s="113"/>
      <c r="AA98" s="113"/>
      <c r="AB98" s="201"/>
      <c r="AC98" s="113"/>
      <c r="AD98" s="113"/>
      <c r="AE98" s="113"/>
      <c r="AF98" s="113"/>
    </row>
    <row r="99" spans="1:32" x14ac:dyDescent="0.2">
      <c r="A99" s="113"/>
      <c r="B99" s="200"/>
      <c r="C99" s="113"/>
      <c r="D99" s="201"/>
      <c r="E99" s="201"/>
      <c r="F99" s="113"/>
      <c r="G99" s="113"/>
      <c r="H99" s="113"/>
      <c r="I99" s="203"/>
      <c r="J99" s="203"/>
      <c r="K99" s="204"/>
      <c r="L99" s="201"/>
      <c r="M99" s="201"/>
      <c r="N99" s="201"/>
      <c r="O99" s="201"/>
      <c r="P99" s="113"/>
      <c r="Q99" s="113"/>
      <c r="T99" s="201"/>
      <c r="U99" s="113"/>
      <c r="V99" s="113"/>
      <c r="W99" s="113"/>
      <c r="X99" s="113"/>
      <c r="Y99" s="113"/>
      <c r="Z99" s="113"/>
      <c r="AA99" s="113"/>
      <c r="AB99" s="201"/>
      <c r="AC99" s="113"/>
      <c r="AD99" s="113"/>
      <c r="AE99" s="113"/>
      <c r="AF99" s="113"/>
    </row>
    <row r="100" spans="1:32" x14ac:dyDescent="0.2">
      <c r="A100" s="113"/>
      <c r="B100" s="200"/>
      <c r="C100" s="113"/>
      <c r="D100" s="201"/>
      <c r="E100" s="201"/>
      <c r="F100" s="113"/>
      <c r="G100" s="113"/>
      <c r="H100" s="113"/>
      <c r="I100" s="203"/>
      <c r="J100" s="203"/>
      <c r="K100" s="204"/>
      <c r="L100" s="201"/>
      <c r="M100" s="201"/>
      <c r="N100" s="201"/>
      <c r="O100" s="201"/>
      <c r="P100" s="113"/>
      <c r="Q100" s="113"/>
      <c r="T100" s="201"/>
      <c r="U100" s="113"/>
      <c r="V100" s="113"/>
      <c r="W100" s="113"/>
      <c r="X100" s="113"/>
      <c r="Y100" s="113"/>
      <c r="Z100" s="113"/>
      <c r="AA100" s="113"/>
      <c r="AB100" s="201"/>
      <c r="AC100" s="113"/>
      <c r="AD100" s="113"/>
      <c r="AE100" s="113"/>
      <c r="AF100" s="113"/>
    </row>
    <row r="101" spans="1:32" x14ac:dyDescent="0.2">
      <c r="A101" s="113"/>
      <c r="B101" s="200"/>
      <c r="C101" s="113"/>
      <c r="D101" s="201"/>
      <c r="E101" s="201"/>
      <c r="F101" s="113"/>
      <c r="G101" s="113"/>
      <c r="H101" s="113"/>
      <c r="I101" s="203"/>
      <c r="J101" s="203"/>
      <c r="K101" s="204"/>
      <c r="L101" s="201"/>
      <c r="M101" s="201"/>
      <c r="N101" s="201"/>
      <c r="O101" s="201"/>
      <c r="P101" s="113"/>
      <c r="Q101" s="113"/>
      <c r="T101" s="201"/>
      <c r="U101" s="113"/>
      <c r="V101" s="113"/>
      <c r="W101" s="113"/>
      <c r="X101" s="113"/>
      <c r="Y101" s="113"/>
      <c r="Z101" s="113"/>
      <c r="AA101" s="113"/>
      <c r="AB101" s="201"/>
      <c r="AC101" s="113"/>
      <c r="AD101" s="113"/>
      <c r="AE101" s="113"/>
      <c r="AF101" s="113"/>
    </row>
    <row r="102" spans="1:32" x14ac:dyDescent="0.2">
      <c r="A102" s="113"/>
      <c r="B102" s="200"/>
      <c r="C102" s="113"/>
      <c r="D102" s="201"/>
      <c r="E102" s="201"/>
      <c r="F102" s="113"/>
      <c r="G102" s="113"/>
      <c r="H102" s="113"/>
      <c r="I102" s="203"/>
      <c r="J102" s="203"/>
      <c r="K102" s="204"/>
      <c r="L102" s="201"/>
      <c r="M102" s="201"/>
      <c r="N102" s="201"/>
      <c r="O102" s="201"/>
      <c r="P102" s="113"/>
      <c r="Q102" s="113"/>
      <c r="T102" s="201"/>
      <c r="U102" s="113"/>
      <c r="V102" s="113"/>
      <c r="W102" s="113"/>
      <c r="X102" s="113"/>
      <c r="Y102" s="113"/>
      <c r="Z102" s="113"/>
      <c r="AA102" s="113"/>
      <c r="AB102" s="201"/>
      <c r="AC102" s="113"/>
      <c r="AD102" s="113"/>
      <c r="AE102" s="113"/>
      <c r="AF102" s="113"/>
    </row>
    <row r="103" spans="1:32" x14ac:dyDescent="0.2">
      <c r="A103" s="113"/>
      <c r="B103" s="200"/>
      <c r="C103" s="113"/>
      <c r="D103" s="201"/>
      <c r="E103" s="201"/>
      <c r="F103" s="113"/>
      <c r="G103" s="113"/>
      <c r="H103" s="113"/>
      <c r="I103" s="203"/>
      <c r="J103" s="203"/>
      <c r="K103" s="204"/>
      <c r="L103" s="201"/>
      <c r="M103" s="201"/>
      <c r="N103" s="201"/>
      <c r="O103" s="201"/>
      <c r="P103" s="113"/>
      <c r="Q103" s="113"/>
      <c r="T103" s="201"/>
      <c r="U103" s="113"/>
      <c r="V103" s="113"/>
      <c r="W103" s="113"/>
      <c r="X103" s="113"/>
      <c r="Y103" s="113"/>
      <c r="Z103" s="113"/>
      <c r="AA103" s="113"/>
      <c r="AB103" s="201"/>
      <c r="AC103" s="113"/>
      <c r="AD103" s="113"/>
      <c r="AE103" s="113"/>
      <c r="AF103" s="113"/>
    </row>
    <row r="104" spans="1:32" x14ac:dyDescent="0.2">
      <c r="A104" s="113"/>
      <c r="B104" s="200"/>
      <c r="C104" s="113"/>
      <c r="D104" s="201"/>
      <c r="E104" s="201"/>
      <c r="F104" s="113"/>
      <c r="G104" s="113"/>
      <c r="H104" s="113"/>
      <c r="I104" s="203"/>
      <c r="J104" s="203"/>
      <c r="K104" s="204"/>
      <c r="L104" s="201"/>
      <c r="M104" s="201"/>
      <c r="N104" s="201"/>
      <c r="O104" s="201"/>
      <c r="P104" s="113"/>
      <c r="Q104" s="113"/>
      <c r="T104" s="201"/>
      <c r="U104" s="113"/>
      <c r="V104" s="113"/>
      <c r="W104" s="113"/>
      <c r="X104" s="113"/>
      <c r="Y104" s="113"/>
      <c r="Z104" s="113"/>
      <c r="AA104" s="113"/>
      <c r="AB104" s="201"/>
      <c r="AC104" s="113"/>
      <c r="AD104" s="113"/>
      <c r="AE104" s="113"/>
      <c r="AF104" s="113"/>
    </row>
    <row r="105" spans="1:32" x14ac:dyDescent="0.2">
      <c r="A105" s="113"/>
      <c r="B105" s="200"/>
      <c r="C105" s="113"/>
      <c r="D105" s="201"/>
      <c r="E105" s="201"/>
      <c r="F105" s="113"/>
      <c r="G105" s="113"/>
      <c r="H105" s="113"/>
      <c r="I105" s="203"/>
      <c r="J105" s="203"/>
      <c r="K105" s="204"/>
      <c r="L105" s="201"/>
      <c r="M105" s="201"/>
      <c r="N105" s="201"/>
      <c r="O105" s="201"/>
      <c r="P105" s="113"/>
      <c r="Q105" s="113"/>
      <c r="T105" s="201"/>
      <c r="U105" s="113"/>
      <c r="V105" s="113"/>
      <c r="W105" s="113"/>
      <c r="X105" s="113"/>
      <c r="Y105" s="113"/>
      <c r="Z105" s="113"/>
      <c r="AA105" s="113"/>
      <c r="AB105" s="201"/>
      <c r="AC105" s="113"/>
      <c r="AD105" s="113"/>
      <c r="AE105" s="113"/>
      <c r="AF105" s="113"/>
    </row>
    <row r="106" spans="1:32" x14ac:dyDescent="0.2">
      <c r="A106" s="113"/>
      <c r="B106" s="200"/>
      <c r="C106" s="113"/>
      <c r="D106" s="201"/>
      <c r="E106" s="201"/>
      <c r="F106" s="113"/>
      <c r="G106" s="113"/>
      <c r="H106" s="113"/>
      <c r="I106" s="203"/>
      <c r="J106" s="203"/>
      <c r="K106" s="204"/>
      <c r="L106" s="201"/>
      <c r="M106" s="201"/>
      <c r="N106" s="201"/>
      <c r="O106" s="201"/>
      <c r="P106" s="113"/>
      <c r="Q106" s="113"/>
      <c r="T106" s="201"/>
      <c r="U106" s="113"/>
      <c r="V106" s="113"/>
      <c r="W106" s="113"/>
      <c r="X106" s="113"/>
      <c r="Y106" s="113"/>
      <c r="Z106" s="113"/>
      <c r="AA106" s="113"/>
      <c r="AB106" s="201"/>
      <c r="AC106" s="113"/>
      <c r="AD106" s="113"/>
      <c r="AE106" s="113"/>
      <c r="AF106" s="113"/>
    </row>
    <row r="107" spans="1:32" x14ac:dyDescent="0.2">
      <c r="A107" s="113"/>
      <c r="B107" s="200"/>
      <c r="C107" s="113"/>
      <c r="D107" s="201"/>
      <c r="E107" s="201"/>
      <c r="F107" s="113"/>
      <c r="G107" s="113"/>
      <c r="H107" s="113"/>
      <c r="I107" s="203"/>
      <c r="J107" s="203"/>
      <c r="K107" s="204"/>
      <c r="L107" s="201"/>
      <c r="M107" s="201"/>
      <c r="N107" s="201"/>
      <c r="O107" s="201"/>
      <c r="P107" s="113"/>
      <c r="Q107" s="113"/>
      <c r="T107" s="201"/>
      <c r="U107" s="113"/>
      <c r="V107" s="113"/>
      <c r="W107" s="113"/>
      <c r="X107" s="113"/>
      <c r="Y107" s="113"/>
      <c r="Z107" s="113"/>
      <c r="AA107" s="113"/>
      <c r="AB107" s="201"/>
      <c r="AC107" s="113"/>
      <c r="AD107" s="113"/>
      <c r="AE107" s="113"/>
      <c r="AF107" s="113"/>
    </row>
    <row r="108" spans="1:32" x14ac:dyDescent="0.2">
      <c r="A108" s="113"/>
      <c r="B108" s="200"/>
      <c r="C108" s="113"/>
      <c r="D108" s="201"/>
      <c r="E108" s="201"/>
      <c r="F108" s="113"/>
      <c r="G108" s="113"/>
      <c r="H108" s="113"/>
      <c r="I108" s="203"/>
      <c r="J108" s="203"/>
      <c r="K108" s="204"/>
      <c r="L108" s="201"/>
      <c r="M108" s="201"/>
      <c r="N108" s="201"/>
      <c r="O108" s="201"/>
      <c r="P108" s="113"/>
      <c r="Q108" s="113"/>
      <c r="T108" s="201"/>
      <c r="U108" s="113"/>
      <c r="V108" s="113"/>
      <c r="W108" s="113"/>
      <c r="X108" s="113"/>
      <c r="Y108" s="113"/>
      <c r="Z108" s="113"/>
      <c r="AA108" s="113"/>
      <c r="AB108" s="201"/>
      <c r="AC108" s="113"/>
      <c r="AD108" s="113"/>
      <c r="AE108" s="113"/>
      <c r="AF108" s="113"/>
    </row>
    <row r="109" spans="1:32" x14ac:dyDescent="0.2">
      <c r="A109" s="113"/>
      <c r="B109" s="200"/>
      <c r="C109" s="113"/>
      <c r="D109" s="201"/>
      <c r="E109" s="201"/>
      <c r="F109" s="113"/>
      <c r="G109" s="113"/>
      <c r="H109" s="113"/>
      <c r="I109" s="203"/>
      <c r="J109" s="203"/>
      <c r="K109" s="204"/>
      <c r="L109" s="201"/>
      <c r="M109" s="201"/>
      <c r="N109" s="201"/>
      <c r="O109" s="201"/>
      <c r="P109" s="113"/>
      <c r="Q109" s="113"/>
      <c r="T109" s="201"/>
      <c r="U109" s="113"/>
      <c r="V109" s="113"/>
      <c r="W109" s="113"/>
      <c r="X109" s="113"/>
      <c r="Y109" s="113"/>
      <c r="Z109" s="113"/>
      <c r="AA109" s="113"/>
      <c r="AB109" s="201"/>
      <c r="AC109" s="113"/>
      <c r="AD109" s="113"/>
      <c r="AE109" s="113"/>
      <c r="AF109" s="113"/>
    </row>
    <row r="110" spans="1:32" x14ac:dyDescent="0.2">
      <c r="A110" s="113"/>
      <c r="B110" s="200"/>
      <c r="C110" s="113"/>
      <c r="D110" s="201"/>
      <c r="E110" s="201"/>
      <c r="F110" s="113"/>
      <c r="G110" s="113"/>
      <c r="H110" s="113"/>
      <c r="I110" s="203"/>
      <c r="J110" s="203"/>
      <c r="K110" s="204"/>
      <c r="L110" s="201"/>
      <c r="M110" s="201"/>
      <c r="N110" s="201"/>
      <c r="O110" s="201"/>
      <c r="P110" s="113"/>
      <c r="Q110" s="113"/>
      <c r="T110" s="201"/>
      <c r="U110" s="113"/>
      <c r="V110" s="113"/>
      <c r="W110" s="113"/>
      <c r="X110" s="113"/>
      <c r="Y110" s="113"/>
      <c r="Z110" s="113"/>
      <c r="AA110" s="113"/>
      <c r="AB110" s="201"/>
      <c r="AC110" s="113"/>
      <c r="AD110" s="113"/>
      <c r="AE110" s="113"/>
      <c r="AF110" s="113"/>
    </row>
    <row r="111" spans="1:32" x14ac:dyDescent="0.2">
      <c r="A111" s="113"/>
      <c r="B111" s="200"/>
      <c r="C111" s="113"/>
      <c r="D111" s="201"/>
      <c r="E111" s="201"/>
      <c r="F111" s="113"/>
      <c r="G111" s="113"/>
      <c r="H111" s="113"/>
      <c r="I111" s="203"/>
      <c r="J111" s="203"/>
      <c r="K111" s="204"/>
      <c r="L111" s="201"/>
      <c r="M111" s="201"/>
      <c r="N111" s="201"/>
      <c r="O111" s="201"/>
      <c r="P111" s="113"/>
      <c r="Q111" s="113"/>
      <c r="T111" s="201"/>
      <c r="U111" s="113"/>
      <c r="V111" s="113"/>
      <c r="W111" s="113"/>
      <c r="X111" s="113"/>
      <c r="Y111" s="113"/>
      <c r="Z111" s="113"/>
      <c r="AA111" s="113"/>
      <c r="AB111" s="201"/>
      <c r="AC111" s="113"/>
      <c r="AD111" s="113"/>
      <c r="AE111" s="113"/>
      <c r="AF111" s="113"/>
    </row>
    <row r="112" spans="1:32" x14ac:dyDescent="0.2">
      <c r="A112" s="113"/>
      <c r="B112" s="200"/>
      <c r="C112" s="113"/>
      <c r="D112" s="201"/>
      <c r="E112" s="201"/>
      <c r="F112" s="113"/>
      <c r="G112" s="113"/>
      <c r="H112" s="113"/>
      <c r="I112" s="203"/>
      <c r="J112" s="203"/>
      <c r="K112" s="204"/>
      <c r="L112" s="201"/>
      <c r="M112" s="201"/>
      <c r="N112" s="201"/>
      <c r="O112" s="201"/>
      <c r="P112" s="113"/>
      <c r="Q112" s="113"/>
      <c r="T112" s="201"/>
      <c r="U112" s="113"/>
      <c r="V112" s="113"/>
      <c r="W112" s="113"/>
      <c r="X112" s="113"/>
      <c r="Y112" s="113"/>
      <c r="Z112" s="113"/>
      <c r="AA112" s="113"/>
      <c r="AB112" s="201"/>
      <c r="AC112" s="113"/>
      <c r="AD112" s="113"/>
      <c r="AE112" s="113"/>
      <c r="AF112" s="113"/>
    </row>
    <row r="113" spans="1:32" x14ac:dyDescent="0.2">
      <c r="A113" s="113"/>
      <c r="B113" s="200"/>
      <c r="C113" s="113"/>
      <c r="D113" s="201"/>
      <c r="E113" s="201"/>
      <c r="F113" s="113"/>
      <c r="G113" s="113"/>
      <c r="H113" s="113"/>
      <c r="I113" s="203"/>
      <c r="J113" s="203"/>
      <c r="K113" s="204"/>
      <c r="L113" s="201"/>
      <c r="M113" s="201"/>
      <c r="N113" s="201"/>
      <c r="O113" s="201"/>
      <c r="P113" s="113"/>
      <c r="Q113" s="113"/>
      <c r="T113" s="201"/>
      <c r="U113" s="113"/>
      <c r="V113" s="113"/>
      <c r="W113" s="113"/>
      <c r="X113" s="113"/>
      <c r="Y113" s="113"/>
      <c r="Z113" s="113"/>
      <c r="AA113" s="113"/>
      <c r="AB113" s="201"/>
      <c r="AC113" s="113"/>
      <c r="AD113" s="113"/>
      <c r="AE113" s="113"/>
      <c r="AF113" s="113"/>
    </row>
    <row r="114" spans="1:32" x14ac:dyDescent="0.2">
      <c r="A114" s="113"/>
      <c r="B114" s="200"/>
      <c r="C114" s="113"/>
      <c r="D114" s="201"/>
      <c r="E114" s="201"/>
      <c r="F114" s="113"/>
      <c r="G114" s="113"/>
      <c r="H114" s="113"/>
      <c r="I114" s="203"/>
      <c r="J114" s="203"/>
      <c r="K114" s="204"/>
      <c r="L114" s="201"/>
      <c r="M114" s="201"/>
      <c r="N114" s="201"/>
      <c r="O114" s="201"/>
      <c r="P114" s="113"/>
      <c r="Q114" s="113"/>
      <c r="T114" s="201"/>
      <c r="U114" s="113"/>
      <c r="V114" s="113"/>
      <c r="W114" s="113"/>
      <c r="X114" s="113"/>
      <c r="Y114" s="113"/>
      <c r="Z114" s="113"/>
      <c r="AA114" s="113"/>
      <c r="AB114" s="201"/>
      <c r="AC114" s="113"/>
      <c r="AD114" s="113"/>
      <c r="AE114" s="113"/>
      <c r="AF114" s="113"/>
    </row>
    <row r="115" spans="1:32" x14ac:dyDescent="0.2">
      <c r="A115" s="113"/>
      <c r="B115" s="200"/>
      <c r="C115" s="113"/>
      <c r="D115" s="201"/>
      <c r="E115" s="201"/>
      <c r="F115" s="113"/>
      <c r="G115" s="113"/>
      <c r="H115" s="113"/>
      <c r="I115" s="203"/>
      <c r="J115" s="203"/>
      <c r="K115" s="204"/>
      <c r="L115" s="201"/>
      <c r="M115" s="201"/>
      <c r="N115" s="201"/>
      <c r="O115" s="201"/>
      <c r="P115" s="113"/>
      <c r="Q115" s="113"/>
      <c r="T115" s="201"/>
      <c r="U115" s="113"/>
      <c r="V115" s="113"/>
      <c r="W115" s="113"/>
      <c r="X115" s="113"/>
      <c r="Y115" s="113"/>
      <c r="Z115" s="113"/>
      <c r="AA115" s="113"/>
      <c r="AB115" s="201"/>
      <c r="AC115" s="113"/>
      <c r="AD115" s="113"/>
      <c r="AE115" s="113"/>
      <c r="AF115" s="113"/>
    </row>
    <row r="116" spans="1:32" x14ac:dyDescent="0.2">
      <c r="A116" s="113"/>
      <c r="B116" s="200"/>
      <c r="C116" s="113"/>
      <c r="D116" s="201"/>
      <c r="E116" s="201"/>
      <c r="F116" s="113"/>
      <c r="G116" s="113"/>
      <c r="H116" s="113"/>
      <c r="I116" s="203"/>
      <c r="J116" s="203"/>
      <c r="K116" s="204"/>
      <c r="L116" s="201"/>
      <c r="M116" s="201"/>
      <c r="N116" s="201"/>
      <c r="O116" s="201"/>
      <c r="P116" s="113"/>
      <c r="Q116" s="113"/>
      <c r="T116" s="201"/>
      <c r="U116" s="113"/>
      <c r="V116" s="113"/>
      <c r="W116" s="113"/>
      <c r="X116" s="113"/>
      <c r="Y116" s="113"/>
      <c r="Z116" s="113"/>
      <c r="AA116" s="113"/>
      <c r="AB116" s="201"/>
      <c r="AC116" s="113"/>
      <c r="AD116" s="113"/>
      <c r="AE116" s="113"/>
      <c r="AF116" s="113"/>
    </row>
    <row r="117" spans="1:32" x14ac:dyDescent="0.2">
      <c r="A117" s="113"/>
      <c r="B117" s="200"/>
      <c r="C117" s="113"/>
      <c r="D117" s="201"/>
      <c r="E117" s="201"/>
      <c r="F117" s="113"/>
      <c r="G117" s="113"/>
      <c r="H117" s="113"/>
      <c r="I117" s="203"/>
      <c r="J117" s="203"/>
      <c r="K117" s="204"/>
      <c r="L117" s="201"/>
      <c r="M117" s="201"/>
      <c r="N117" s="201"/>
      <c r="O117" s="201"/>
      <c r="P117" s="113"/>
      <c r="Q117" s="113"/>
      <c r="T117" s="201"/>
      <c r="U117" s="113"/>
      <c r="V117" s="113"/>
      <c r="W117" s="113"/>
      <c r="X117" s="113"/>
      <c r="Y117" s="113"/>
      <c r="Z117" s="113"/>
      <c r="AA117" s="113"/>
      <c r="AB117" s="201"/>
      <c r="AC117" s="113"/>
      <c r="AD117" s="113"/>
      <c r="AE117" s="113"/>
      <c r="AF117" s="113"/>
    </row>
    <row r="118" spans="1:32" x14ac:dyDescent="0.2">
      <c r="A118" s="113"/>
      <c r="B118" s="200"/>
      <c r="C118" s="113"/>
      <c r="D118" s="201"/>
      <c r="E118" s="201"/>
      <c r="F118" s="113"/>
      <c r="G118" s="113"/>
      <c r="H118" s="113"/>
      <c r="I118" s="203"/>
      <c r="J118" s="203"/>
      <c r="K118" s="204"/>
      <c r="L118" s="201"/>
      <c r="M118" s="201"/>
      <c r="N118" s="201"/>
      <c r="O118" s="201"/>
      <c r="P118" s="113"/>
      <c r="Q118" s="113"/>
      <c r="T118" s="201"/>
      <c r="U118" s="113"/>
      <c r="V118" s="113"/>
      <c r="W118" s="113"/>
      <c r="X118" s="113"/>
      <c r="Y118" s="113"/>
      <c r="Z118" s="113"/>
      <c r="AA118" s="113"/>
      <c r="AB118" s="201"/>
      <c r="AC118" s="113"/>
      <c r="AD118" s="113"/>
      <c r="AE118" s="113"/>
      <c r="AF118" s="113"/>
    </row>
    <row r="119" spans="1:32" x14ac:dyDescent="0.2">
      <c r="A119" s="113"/>
      <c r="B119" s="200"/>
      <c r="C119" s="113"/>
      <c r="D119" s="201"/>
      <c r="E119" s="201"/>
      <c r="F119" s="113"/>
      <c r="G119" s="113"/>
      <c r="H119" s="113"/>
      <c r="I119" s="203"/>
      <c r="J119" s="203"/>
      <c r="K119" s="204"/>
      <c r="L119" s="201"/>
      <c r="M119" s="201"/>
      <c r="N119" s="201"/>
      <c r="O119" s="201"/>
      <c r="P119" s="113"/>
      <c r="Q119" s="113"/>
      <c r="T119" s="201"/>
      <c r="U119" s="113"/>
      <c r="V119" s="113"/>
      <c r="W119" s="113"/>
      <c r="X119" s="113"/>
      <c r="Y119" s="113"/>
      <c r="Z119" s="113"/>
      <c r="AA119" s="113"/>
      <c r="AB119" s="201"/>
      <c r="AC119" s="113"/>
      <c r="AD119" s="113"/>
      <c r="AE119" s="113"/>
      <c r="AF119" s="113"/>
    </row>
    <row r="120" spans="1:32" x14ac:dyDescent="0.2">
      <c r="A120" s="113"/>
      <c r="B120" s="200"/>
      <c r="C120" s="113"/>
      <c r="D120" s="201"/>
      <c r="E120" s="201"/>
      <c r="F120" s="113"/>
      <c r="G120" s="113"/>
      <c r="H120" s="113"/>
      <c r="I120" s="203"/>
      <c r="J120" s="203"/>
      <c r="K120" s="204"/>
      <c r="L120" s="201"/>
      <c r="M120" s="201"/>
      <c r="N120" s="201"/>
      <c r="O120" s="201"/>
      <c r="P120" s="113"/>
      <c r="Q120" s="113"/>
      <c r="T120" s="201"/>
      <c r="U120" s="113"/>
      <c r="V120" s="113"/>
      <c r="W120" s="113"/>
      <c r="X120" s="113"/>
      <c r="Y120" s="113"/>
      <c r="Z120" s="113"/>
      <c r="AA120" s="113"/>
      <c r="AB120" s="201"/>
      <c r="AC120" s="113"/>
      <c r="AD120" s="113"/>
      <c r="AE120" s="113"/>
      <c r="AF120" s="113"/>
    </row>
    <row r="121" spans="1:32" x14ac:dyDescent="0.2">
      <c r="A121" s="113"/>
      <c r="B121" s="200"/>
      <c r="C121" s="113"/>
      <c r="D121" s="201"/>
      <c r="E121" s="201"/>
      <c r="F121" s="113"/>
      <c r="G121" s="113"/>
      <c r="H121" s="113"/>
      <c r="I121" s="203"/>
      <c r="J121" s="203"/>
      <c r="K121" s="204"/>
      <c r="L121" s="201"/>
      <c r="M121" s="201"/>
      <c r="N121" s="201"/>
      <c r="O121" s="201"/>
      <c r="P121" s="113"/>
      <c r="Q121" s="113"/>
      <c r="T121" s="201"/>
      <c r="U121" s="113"/>
      <c r="V121" s="113"/>
      <c r="W121" s="113"/>
      <c r="X121" s="113"/>
      <c r="Y121" s="113"/>
      <c r="Z121" s="113"/>
      <c r="AA121" s="113"/>
      <c r="AB121" s="201"/>
      <c r="AC121" s="113"/>
      <c r="AD121" s="113"/>
      <c r="AE121" s="113"/>
      <c r="AF121" s="113"/>
    </row>
    <row r="122" spans="1:32" x14ac:dyDescent="0.2">
      <c r="A122" s="113"/>
      <c r="B122" s="200"/>
      <c r="C122" s="113"/>
      <c r="D122" s="201"/>
      <c r="E122" s="201"/>
      <c r="F122" s="113"/>
      <c r="G122" s="113"/>
      <c r="H122" s="113"/>
      <c r="I122" s="203"/>
      <c r="J122" s="203"/>
      <c r="K122" s="204"/>
      <c r="L122" s="201"/>
      <c r="M122" s="201"/>
      <c r="N122" s="201"/>
      <c r="O122" s="201"/>
      <c r="P122" s="113"/>
      <c r="Q122" s="113"/>
      <c r="T122" s="201"/>
      <c r="U122" s="113"/>
      <c r="V122" s="113"/>
      <c r="W122" s="113"/>
      <c r="X122" s="113"/>
      <c r="Y122" s="113"/>
      <c r="Z122" s="113"/>
      <c r="AA122" s="113"/>
      <c r="AB122" s="201"/>
      <c r="AC122" s="113"/>
      <c r="AD122" s="113"/>
      <c r="AE122" s="113"/>
      <c r="AF122" s="113"/>
    </row>
    <row r="123" spans="1:32" x14ac:dyDescent="0.2">
      <c r="A123" s="113"/>
      <c r="B123" s="200"/>
      <c r="C123" s="113"/>
      <c r="D123" s="201"/>
      <c r="E123" s="201"/>
      <c r="F123" s="113"/>
      <c r="G123" s="113"/>
      <c r="H123" s="113"/>
      <c r="I123" s="203"/>
      <c r="J123" s="203"/>
      <c r="K123" s="204"/>
      <c r="L123" s="201"/>
      <c r="M123" s="201"/>
      <c r="N123" s="201"/>
      <c r="O123" s="201"/>
      <c r="P123" s="113"/>
      <c r="Q123" s="113"/>
      <c r="T123" s="201"/>
      <c r="U123" s="113"/>
      <c r="V123" s="113"/>
      <c r="W123" s="113"/>
      <c r="X123" s="113"/>
      <c r="Y123" s="113"/>
      <c r="Z123" s="113"/>
      <c r="AA123" s="113"/>
      <c r="AB123" s="201"/>
      <c r="AC123" s="113"/>
      <c r="AD123" s="113"/>
      <c r="AE123" s="113"/>
      <c r="AF123" s="113"/>
    </row>
    <row r="124" spans="1:32" x14ac:dyDescent="0.2">
      <c r="A124" s="113"/>
      <c r="B124" s="200"/>
      <c r="C124" s="113"/>
      <c r="D124" s="201"/>
      <c r="E124" s="201"/>
      <c r="F124" s="113"/>
      <c r="G124" s="113"/>
      <c r="H124" s="113"/>
      <c r="I124" s="203"/>
      <c r="J124" s="203"/>
      <c r="K124" s="204"/>
      <c r="L124" s="201"/>
      <c r="M124" s="201"/>
      <c r="N124" s="201"/>
      <c r="O124" s="201"/>
      <c r="P124" s="113"/>
      <c r="Q124" s="113"/>
      <c r="T124" s="201"/>
      <c r="U124" s="113"/>
      <c r="V124" s="113"/>
      <c r="W124" s="113"/>
      <c r="X124" s="113"/>
      <c r="Y124" s="113"/>
      <c r="Z124" s="113"/>
      <c r="AA124" s="113"/>
      <c r="AB124" s="201"/>
      <c r="AC124" s="113"/>
      <c r="AD124" s="113"/>
      <c r="AE124" s="113"/>
      <c r="AF124" s="113"/>
    </row>
    <row r="125" spans="1:32" x14ac:dyDescent="0.2">
      <c r="A125" s="113"/>
      <c r="B125" s="200"/>
      <c r="C125" s="113"/>
      <c r="D125" s="201"/>
      <c r="E125" s="201"/>
      <c r="F125" s="113"/>
      <c r="G125" s="113"/>
      <c r="H125" s="113"/>
      <c r="I125" s="203"/>
      <c r="J125" s="203"/>
      <c r="K125" s="204"/>
      <c r="L125" s="201"/>
      <c r="M125" s="201"/>
      <c r="N125" s="201"/>
      <c r="O125" s="201"/>
      <c r="P125" s="113"/>
      <c r="Q125" s="113"/>
      <c r="T125" s="201"/>
      <c r="U125" s="113"/>
      <c r="V125" s="113"/>
      <c r="W125" s="113"/>
      <c r="X125" s="113"/>
      <c r="Y125" s="113"/>
      <c r="Z125" s="113"/>
      <c r="AA125" s="113"/>
      <c r="AB125" s="201"/>
      <c r="AC125" s="113"/>
      <c r="AD125" s="113"/>
      <c r="AE125" s="113"/>
      <c r="AF125" s="113"/>
    </row>
    <row r="126" spans="1:32" x14ac:dyDescent="0.2">
      <c r="A126" s="113"/>
      <c r="B126" s="200"/>
      <c r="C126" s="113"/>
      <c r="D126" s="201"/>
      <c r="E126" s="201"/>
      <c r="F126" s="113"/>
      <c r="G126" s="113"/>
      <c r="H126" s="113"/>
      <c r="I126" s="203"/>
      <c r="J126" s="203"/>
      <c r="K126" s="204"/>
      <c r="L126" s="201"/>
      <c r="M126" s="201"/>
      <c r="N126" s="201"/>
      <c r="O126" s="201"/>
      <c r="P126" s="113"/>
      <c r="Q126" s="113"/>
      <c r="T126" s="201"/>
      <c r="U126" s="113"/>
      <c r="V126" s="113"/>
      <c r="W126" s="113"/>
      <c r="X126" s="113"/>
      <c r="Y126" s="113"/>
      <c r="Z126" s="113"/>
      <c r="AA126" s="113"/>
      <c r="AB126" s="201"/>
      <c r="AC126" s="113"/>
      <c r="AD126" s="113"/>
      <c r="AE126" s="113"/>
      <c r="AF126" s="113"/>
    </row>
    <row r="127" spans="1:32" x14ac:dyDescent="0.2">
      <c r="A127" s="113"/>
      <c r="B127" s="200"/>
      <c r="C127" s="113"/>
      <c r="D127" s="201"/>
      <c r="E127" s="201"/>
      <c r="F127" s="113"/>
      <c r="G127" s="113"/>
      <c r="H127" s="113"/>
      <c r="I127" s="203"/>
      <c r="J127" s="203"/>
      <c r="K127" s="204"/>
      <c r="L127" s="201"/>
      <c r="M127" s="201"/>
      <c r="N127" s="201"/>
      <c r="O127" s="201"/>
      <c r="P127" s="113"/>
      <c r="Q127" s="113"/>
      <c r="T127" s="201"/>
      <c r="U127" s="113"/>
      <c r="V127" s="113"/>
      <c r="W127" s="113"/>
      <c r="X127" s="113"/>
      <c r="Y127" s="113"/>
      <c r="Z127" s="113"/>
      <c r="AA127" s="113"/>
      <c r="AB127" s="201"/>
      <c r="AC127" s="113"/>
      <c r="AD127" s="113"/>
      <c r="AE127" s="113"/>
      <c r="AF127" s="113"/>
    </row>
    <row r="128" spans="1:32" x14ac:dyDescent="0.2">
      <c r="A128" s="113"/>
      <c r="B128" s="200"/>
      <c r="C128" s="113"/>
      <c r="D128" s="201"/>
      <c r="E128" s="201"/>
      <c r="F128" s="113"/>
      <c r="G128" s="113"/>
      <c r="H128" s="113"/>
      <c r="I128" s="203"/>
      <c r="J128" s="203"/>
      <c r="K128" s="204"/>
      <c r="L128" s="201"/>
      <c r="M128" s="201"/>
      <c r="N128" s="201"/>
      <c r="O128" s="201"/>
      <c r="P128" s="113"/>
      <c r="Q128" s="113"/>
      <c r="T128" s="201"/>
      <c r="U128" s="113"/>
      <c r="V128" s="113"/>
      <c r="W128" s="113"/>
      <c r="X128" s="113"/>
      <c r="Y128" s="113"/>
      <c r="Z128" s="113"/>
      <c r="AA128" s="113"/>
      <c r="AB128" s="201"/>
      <c r="AC128" s="113"/>
      <c r="AD128" s="113"/>
      <c r="AE128" s="113"/>
      <c r="AF128" s="113"/>
    </row>
    <row r="129" spans="1:32" x14ac:dyDescent="0.2">
      <c r="A129" s="113"/>
      <c r="B129" s="200"/>
      <c r="C129" s="113"/>
      <c r="D129" s="201"/>
      <c r="E129" s="201"/>
      <c r="F129" s="113"/>
      <c r="G129" s="113"/>
      <c r="H129" s="113"/>
      <c r="I129" s="203"/>
      <c r="J129" s="203"/>
      <c r="K129" s="204"/>
      <c r="L129" s="201"/>
      <c r="M129" s="201"/>
      <c r="N129" s="201"/>
      <c r="O129" s="201"/>
      <c r="P129" s="113"/>
      <c r="Q129" s="113"/>
      <c r="T129" s="201"/>
      <c r="U129" s="113"/>
      <c r="V129" s="113"/>
      <c r="W129" s="113"/>
      <c r="X129" s="113"/>
      <c r="Y129" s="113"/>
      <c r="Z129" s="113"/>
      <c r="AA129" s="113"/>
      <c r="AB129" s="201"/>
      <c r="AC129" s="113"/>
      <c r="AD129" s="113"/>
      <c r="AE129" s="113"/>
      <c r="AF129" s="113"/>
    </row>
    <row r="130" spans="1:32" x14ac:dyDescent="0.2">
      <c r="A130" s="113"/>
      <c r="B130" s="200"/>
      <c r="C130" s="113"/>
      <c r="D130" s="201"/>
      <c r="E130" s="201"/>
      <c r="F130" s="113"/>
      <c r="G130" s="113"/>
      <c r="H130" s="113"/>
      <c r="I130" s="203"/>
      <c r="J130" s="203"/>
      <c r="K130" s="204"/>
      <c r="L130" s="201"/>
      <c r="M130" s="201"/>
      <c r="N130" s="201"/>
      <c r="O130" s="201"/>
      <c r="P130" s="113"/>
      <c r="Q130" s="113"/>
      <c r="T130" s="201"/>
      <c r="U130" s="113"/>
      <c r="V130" s="113"/>
      <c r="W130" s="113"/>
      <c r="X130" s="113"/>
      <c r="Y130" s="113"/>
      <c r="Z130" s="113"/>
      <c r="AA130" s="113"/>
      <c r="AB130" s="201"/>
      <c r="AC130" s="113"/>
      <c r="AD130" s="113"/>
      <c r="AE130" s="113"/>
      <c r="AF130" s="113"/>
    </row>
    <row r="131" spans="1:32" x14ac:dyDescent="0.2">
      <c r="A131" s="113"/>
      <c r="B131" s="200"/>
      <c r="C131" s="113"/>
      <c r="D131" s="201"/>
      <c r="E131" s="201"/>
      <c r="F131" s="113"/>
      <c r="G131" s="113"/>
      <c r="H131" s="113"/>
      <c r="I131" s="203"/>
      <c r="J131" s="203"/>
      <c r="K131" s="204"/>
      <c r="L131" s="201"/>
      <c r="M131" s="201"/>
      <c r="N131" s="201"/>
      <c r="O131" s="201"/>
      <c r="P131" s="113"/>
      <c r="Q131" s="113"/>
      <c r="T131" s="201"/>
      <c r="U131" s="113"/>
      <c r="V131" s="113"/>
      <c r="W131" s="113"/>
      <c r="X131" s="113"/>
      <c r="Y131" s="113"/>
      <c r="Z131" s="113"/>
      <c r="AA131" s="113"/>
      <c r="AB131" s="201"/>
      <c r="AC131" s="113"/>
      <c r="AD131" s="113"/>
      <c r="AE131" s="113"/>
      <c r="AF131" s="113"/>
    </row>
    <row r="132" spans="1:32" x14ac:dyDescent="0.2">
      <c r="A132" s="113"/>
      <c r="B132" s="200"/>
      <c r="C132" s="113"/>
      <c r="D132" s="201"/>
      <c r="E132" s="201"/>
      <c r="F132" s="113"/>
      <c r="G132" s="113"/>
      <c r="H132" s="113"/>
      <c r="I132" s="203"/>
      <c r="J132" s="203"/>
      <c r="K132" s="204"/>
      <c r="L132" s="201"/>
      <c r="M132" s="201"/>
      <c r="N132" s="201"/>
      <c r="O132" s="201"/>
      <c r="P132" s="113"/>
      <c r="Q132" s="113"/>
      <c r="T132" s="201"/>
      <c r="U132" s="113"/>
      <c r="V132" s="113"/>
      <c r="W132" s="113"/>
      <c r="X132" s="113"/>
      <c r="Y132" s="113"/>
      <c r="Z132" s="113"/>
      <c r="AA132" s="113"/>
      <c r="AB132" s="201"/>
      <c r="AC132" s="113"/>
      <c r="AD132" s="113"/>
      <c r="AE132" s="113"/>
      <c r="AF132" s="113"/>
    </row>
    <row r="133" spans="1:32" x14ac:dyDescent="0.2">
      <c r="A133" s="113"/>
      <c r="B133" s="200"/>
      <c r="C133" s="113"/>
      <c r="D133" s="201"/>
      <c r="E133" s="201"/>
      <c r="F133" s="113"/>
      <c r="G133" s="113"/>
      <c r="H133" s="113"/>
      <c r="I133" s="203"/>
      <c r="J133" s="203"/>
      <c r="K133" s="204"/>
      <c r="L133" s="201"/>
      <c r="M133" s="201"/>
      <c r="N133" s="201"/>
      <c r="O133" s="201"/>
      <c r="P133" s="113"/>
      <c r="Q133" s="113"/>
      <c r="T133" s="201"/>
      <c r="U133" s="113"/>
      <c r="V133" s="113"/>
      <c r="W133" s="113"/>
      <c r="X133" s="113"/>
      <c r="Y133" s="113"/>
      <c r="Z133" s="113"/>
      <c r="AA133" s="113"/>
      <c r="AB133" s="201"/>
      <c r="AC133" s="113"/>
      <c r="AD133" s="113"/>
      <c r="AE133" s="113"/>
      <c r="AF133" s="113"/>
    </row>
    <row r="134" spans="1:32" x14ac:dyDescent="0.2">
      <c r="A134" s="113"/>
      <c r="B134" s="200"/>
      <c r="C134" s="113"/>
      <c r="D134" s="201"/>
      <c r="E134" s="201"/>
      <c r="F134" s="113"/>
      <c r="G134" s="113"/>
      <c r="H134" s="113"/>
      <c r="I134" s="203"/>
      <c r="J134" s="203"/>
      <c r="K134" s="204"/>
      <c r="L134" s="201"/>
      <c r="M134" s="201"/>
      <c r="N134" s="201"/>
      <c r="O134" s="201"/>
      <c r="P134" s="113"/>
      <c r="Q134" s="113"/>
      <c r="T134" s="201"/>
      <c r="U134" s="113"/>
      <c r="V134" s="113"/>
      <c r="W134" s="113"/>
      <c r="X134" s="113"/>
      <c r="Y134" s="113"/>
      <c r="Z134" s="113"/>
      <c r="AA134" s="113"/>
      <c r="AB134" s="201"/>
      <c r="AC134" s="113"/>
      <c r="AD134" s="113"/>
      <c r="AE134" s="113"/>
      <c r="AF134" s="113"/>
    </row>
    <row r="135" spans="1:32" x14ac:dyDescent="0.2">
      <c r="A135" s="113"/>
      <c r="B135" s="200"/>
      <c r="C135" s="113"/>
      <c r="D135" s="201"/>
      <c r="E135" s="201"/>
      <c r="F135" s="113"/>
      <c r="G135" s="113"/>
      <c r="H135" s="113"/>
      <c r="I135" s="203"/>
      <c r="J135" s="203"/>
      <c r="K135" s="204"/>
      <c r="L135" s="201"/>
      <c r="M135" s="201"/>
      <c r="N135" s="201"/>
      <c r="O135" s="201"/>
      <c r="P135" s="113"/>
      <c r="Q135" s="113"/>
      <c r="T135" s="201"/>
      <c r="U135" s="113"/>
      <c r="V135" s="113"/>
      <c r="W135" s="113"/>
      <c r="X135" s="113"/>
      <c r="Y135" s="113"/>
      <c r="Z135" s="113"/>
      <c r="AA135" s="113"/>
      <c r="AB135" s="201"/>
      <c r="AC135" s="113"/>
      <c r="AD135" s="113"/>
      <c r="AE135" s="113"/>
      <c r="AF135" s="113"/>
    </row>
    <row r="136" spans="1:32" x14ac:dyDescent="0.2">
      <c r="A136" s="113"/>
      <c r="B136" s="200"/>
      <c r="C136" s="113"/>
      <c r="D136" s="201"/>
      <c r="E136" s="201"/>
      <c r="F136" s="113"/>
      <c r="G136" s="113"/>
      <c r="H136" s="113"/>
      <c r="I136" s="203"/>
      <c r="J136" s="203"/>
      <c r="K136" s="204"/>
      <c r="L136" s="201"/>
      <c r="M136" s="201"/>
      <c r="N136" s="201"/>
      <c r="O136" s="201"/>
      <c r="P136" s="113"/>
      <c r="Q136" s="113"/>
      <c r="T136" s="201"/>
      <c r="U136" s="113"/>
      <c r="V136" s="113"/>
      <c r="W136" s="113"/>
      <c r="X136" s="113"/>
      <c r="Y136" s="113"/>
      <c r="Z136" s="113"/>
      <c r="AA136" s="113"/>
      <c r="AB136" s="201"/>
      <c r="AC136" s="113"/>
      <c r="AD136" s="113"/>
      <c r="AE136" s="113"/>
      <c r="AF136" s="113"/>
    </row>
    <row r="137" spans="1:32" x14ac:dyDescent="0.2">
      <c r="A137" s="113"/>
      <c r="B137" s="200"/>
      <c r="C137" s="113"/>
      <c r="D137" s="201"/>
      <c r="E137" s="201"/>
      <c r="F137" s="113"/>
      <c r="G137" s="113"/>
      <c r="H137" s="113"/>
      <c r="I137" s="203"/>
      <c r="J137" s="203"/>
      <c r="K137" s="204"/>
      <c r="L137" s="201"/>
      <c r="M137" s="201"/>
      <c r="N137" s="201"/>
      <c r="O137" s="201"/>
      <c r="P137" s="113"/>
      <c r="Q137" s="113"/>
      <c r="T137" s="201"/>
      <c r="U137" s="113"/>
      <c r="V137" s="113"/>
      <c r="W137" s="113"/>
      <c r="X137" s="113"/>
      <c r="Y137" s="113"/>
      <c r="Z137" s="113"/>
      <c r="AA137" s="113"/>
      <c r="AB137" s="201"/>
      <c r="AC137" s="113"/>
      <c r="AD137" s="113"/>
      <c r="AE137" s="113"/>
      <c r="AF137" s="113"/>
    </row>
    <row r="138" spans="1:32" x14ac:dyDescent="0.2">
      <c r="A138" s="113"/>
      <c r="B138" s="200"/>
      <c r="C138" s="113"/>
      <c r="D138" s="201"/>
      <c r="E138" s="201"/>
      <c r="F138" s="113"/>
      <c r="G138" s="113"/>
      <c r="H138" s="113"/>
      <c r="I138" s="203"/>
      <c r="J138" s="203"/>
      <c r="K138" s="204"/>
      <c r="L138" s="201"/>
      <c r="M138" s="201"/>
      <c r="N138" s="201"/>
      <c r="O138" s="201"/>
      <c r="P138" s="113"/>
      <c r="Q138" s="113"/>
      <c r="T138" s="201"/>
      <c r="U138" s="113"/>
      <c r="V138" s="113"/>
      <c r="W138" s="113"/>
      <c r="X138" s="113"/>
      <c r="Y138" s="113"/>
      <c r="Z138" s="113"/>
      <c r="AA138" s="113"/>
      <c r="AB138" s="201"/>
      <c r="AC138" s="113"/>
      <c r="AD138" s="113"/>
      <c r="AE138" s="113"/>
      <c r="AF138" s="113"/>
    </row>
    <row r="139" spans="1:32" x14ac:dyDescent="0.2">
      <c r="A139" s="113"/>
      <c r="B139" s="200"/>
      <c r="C139" s="113"/>
      <c r="D139" s="201"/>
      <c r="E139" s="201"/>
      <c r="F139" s="113"/>
      <c r="G139" s="113"/>
      <c r="H139" s="113"/>
      <c r="I139" s="203"/>
      <c r="J139" s="203"/>
      <c r="K139" s="204"/>
      <c r="L139" s="201"/>
      <c r="M139" s="201"/>
      <c r="N139" s="201"/>
      <c r="O139" s="201"/>
      <c r="P139" s="113"/>
      <c r="Q139" s="113"/>
      <c r="T139" s="201"/>
      <c r="U139" s="113"/>
      <c r="V139" s="113"/>
      <c r="W139" s="113"/>
      <c r="X139" s="113"/>
      <c r="Y139" s="113"/>
      <c r="Z139" s="113"/>
      <c r="AA139" s="113"/>
      <c r="AB139" s="201"/>
      <c r="AC139" s="113"/>
      <c r="AD139" s="113"/>
      <c r="AE139" s="113"/>
      <c r="AF139" s="113"/>
    </row>
    <row r="140" spans="1:32" x14ac:dyDescent="0.2">
      <c r="A140" s="113"/>
      <c r="B140" s="200"/>
      <c r="C140" s="113"/>
      <c r="D140" s="201"/>
      <c r="E140" s="201"/>
      <c r="F140" s="113"/>
      <c r="G140" s="113"/>
      <c r="H140" s="113"/>
      <c r="I140" s="203"/>
      <c r="J140" s="203"/>
      <c r="K140" s="204"/>
      <c r="L140" s="201"/>
      <c r="M140" s="201"/>
      <c r="N140" s="201"/>
      <c r="O140" s="201"/>
      <c r="P140" s="113"/>
      <c r="Q140" s="113"/>
      <c r="T140" s="201"/>
      <c r="U140" s="113"/>
      <c r="V140" s="113"/>
      <c r="W140" s="113"/>
      <c r="X140" s="113"/>
      <c r="Y140" s="113"/>
      <c r="Z140" s="113"/>
      <c r="AA140" s="113"/>
      <c r="AB140" s="201"/>
      <c r="AC140" s="113"/>
      <c r="AD140" s="113"/>
      <c r="AE140" s="113"/>
      <c r="AF140" s="113"/>
    </row>
    <row r="141" spans="1:32" x14ac:dyDescent="0.2">
      <c r="A141" s="113"/>
      <c r="B141" s="200"/>
      <c r="C141" s="113"/>
      <c r="D141" s="201"/>
      <c r="E141" s="201"/>
      <c r="F141" s="113"/>
      <c r="G141" s="113"/>
      <c r="H141" s="113"/>
      <c r="I141" s="203"/>
      <c r="J141" s="203"/>
      <c r="K141" s="204"/>
      <c r="L141" s="201"/>
      <c r="M141" s="201"/>
      <c r="N141" s="201"/>
      <c r="O141" s="201"/>
      <c r="P141" s="113"/>
      <c r="Q141" s="113"/>
      <c r="T141" s="201"/>
      <c r="U141" s="113"/>
      <c r="V141" s="113"/>
      <c r="W141" s="113"/>
      <c r="X141" s="113"/>
      <c r="Y141" s="113"/>
      <c r="Z141" s="113"/>
      <c r="AA141" s="113"/>
      <c r="AB141" s="201"/>
      <c r="AC141" s="113"/>
      <c r="AD141" s="113"/>
      <c r="AE141" s="113"/>
      <c r="AF141" s="113"/>
    </row>
    <row r="142" spans="1:32" x14ac:dyDescent="0.2">
      <c r="A142" s="113"/>
      <c r="B142" s="200"/>
      <c r="C142" s="113"/>
      <c r="D142" s="201"/>
      <c r="E142" s="201"/>
      <c r="F142" s="113"/>
      <c r="G142" s="113"/>
      <c r="H142" s="113"/>
      <c r="I142" s="203"/>
      <c r="J142" s="203"/>
      <c r="K142" s="204"/>
      <c r="L142" s="201"/>
      <c r="M142" s="201"/>
      <c r="N142" s="201"/>
      <c r="O142" s="201"/>
      <c r="P142" s="113"/>
      <c r="Q142" s="113"/>
      <c r="T142" s="201"/>
      <c r="U142" s="113"/>
      <c r="V142" s="113"/>
      <c r="W142" s="113"/>
      <c r="X142" s="113"/>
      <c r="Y142" s="113"/>
      <c r="Z142" s="113"/>
      <c r="AA142" s="113"/>
      <c r="AB142" s="201"/>
      <c r="AC142" s="113"/>
      <c r="AD142" s="113"/>
      <c r="AE142" s="113"/>
      <c r="AF142" s="113"/>
    </row>
    <row r="143" spans="1:32" x14ac:dyDescent="0.2">
      <c r="A143" s="113"/>
      <c r="B143" s="200"/>
      <c r="C143" s="113"/>
      <c r="D143" s="201"/>
      <c r="E143" s="201"/>
      <c r="F143" s="113"/>
      <c r="G143" s="113"/>
      <c r="H143" s="113"/>
      <c r="I143" s="203"/>
      <c r="J143" s="203"/>
      <c r="K143" s="204"/>
      <c r="L143" s="201"/>
      <c r="M143" s="201"/>
      <c r="N143" s="201"/>
      <c r="O143" s="201"/>
      <c r="P143" s="113"/>
      <c r="Q143" s="113"/>
      <c r="T143" s="201"/>
      <c r="U143" s="113"/>
      <c r="V143" s="113"/>
      <c r="W143" s="113"/>
      <c r="X143" s="113"/>
      <c r="Y143" s="113"/>
      <c r="Z143" s="113"/>
      <c r="AA143" s="113"/>
      <c r="AB143" s="201"/>
      <c r="AC143" s="113"/>
      <c r="AD143" s="113"/>
      <c r="AE143" s="113"/>
      <c r="AF143" s="113"/>
    </row>
    <row r="144" spans="1:32" x14ac:dyDescent="0.2">
      <c r="A144" s="113"/>
      <c r="B144" s="200"/>
      <c r="C144" s="113"/>
      <c r="D144" s="201"/>
      <c r="E144" s="201"/>
      <c r="F144" s="113"/>
      <c r="G144" s="113"/>
      <c r="H144" s="113"/>
      <c r="I144" s="203"/>
      <c r="J144" s="203"/>
      <c r="K144" s="204"/>
      <c r="L144" s="201"/>
      <c r="M144" s="201"/>
      <c r="N144" s="201"/>
      <c r="O144" s="201"/>
      <c r="P144" s="113"/>
      <c r="Q144" s="113"/>
      <c r="T144" s="201"/>
      <c r="U144" s="113"/>
      <c r="V144" s="113"/>
      <c r="W144" s="113"/>
      <c r="X144" s="113"/>
      <c r="Y144" s="113"/>
      <c r="Z144" s="113"/>
      <c r="AA144" s="113"/>
      <c r="AB144" s="201"/>
      <c r="AC144" s="113"/>
      <c r="AD144" s="113"/>
      <c r="AE144" s="113"/>
      <c r="AF144" s="113"/>
    </row>
    <row r="145" spans="1:32" x14ac:dyDescent="0.2">
      <c r="A145" s="113"/>
      <c r="B145" s="200"/>
      <c r="C145" s="113"/>
      <c r="D145" s="201"/>
      <c r="E145" s="201"/>
      <c r="F145" s="113"/>
      <c r="G145" s="113"/>
      <c r="H145" s="113"/>
      <c r="I145" s="203"/>
      <c r="J145" s="203"/>
      <c r="K145" s="204"/>
      <c r="L145" s="201"/>
      <c r="M145" s="201"/>
      <c r="N145" s="201"/>
      <c r="O145" s="201"/>
      <c r="P145" s="113"/>
      <c r="Q145" s="113"/>
      <c r="T145" s="201"/>
      <c r="U145" s="113"/>
      <c r="V145" s="113"/>
      <c r="W145" s="113"/>
      <c r="X145" s="113"/>
      <c r="Y145" s="113"/>
      <c r="Z145" s="113"/>
      <c r="AA145" s="113"/>
      <c r="AB145" s="201"/>
      <c r="AC145" s="113"/>
      <c r="AD145" s="113"/>
      <c r="AE145" s="113"/>
      <c r="AF145" s="113"/>
    </row>
    <row r="146" spans="1:32" x14ac:dyDescent="0.2">
      <c r="A146" s="113"/>
      <c r="B146" s="200"/>
      <c r="C146" s="113"/>
      <c r="D146" s="201"/>
      <c r="E146" s="201"/>
      <c r="F146" s="113"/>
      <c r="G146" s="113"/>
      <c r="H146" s="113"/>
      <c r="I146" s="203"/>
      <c r="J146" s="203"/>
      <c r="K146" s="204"/>
      <c r="L146" s="201"/>
      <c r="M146" s="201"/>
      <c r="N146" s="201"/>
      <c r="O146" s="201"/>
      <c r="P146" s="113"/>
      <c r="Q146" s="113"/>
      <c r="T146" s="201"/>
      <c r="U146" s="113"/>
      <c r="V146" s="113"/>
      <c r="W146" s="113"/>
      <c r="X146" s="113"/>
      <c r="Y146" s="113"/>
      <c r="Z146" s="113"/>
      <c r="AA146" s="113"/>
      <c r="AB146" s="201"/>
      <c r="AC146" s="113"/>
      <c r="AD146" s="113"/>
      <c r="AE146" s="113"/>
      <c r="AF146" s="113"/>
    </row>
    <row r="147" spans="1:32" x14ac:dyDescent="0.2">
      <c r="A147" s="113"/>
      <c r="B147" s="200"/>
      <c r="C147" s="113"/>
      <c r="D147" s="201"/>
      <c r="E147" s="201"/>
      <c r="F147" s="113"/>
      <c r="G147" s="113"/>
      <c r="H147" s="113"/>
      <c r="I147" s="203"/>
      <c r="J147" s="203"/>
      <c r="K147" s="204"/>
      <c r="L147" s="201"/>
      <c r="M147" s="201"/>
      <c r="N147" s="201"/>
      <c r="O147" s="201"/>
      <c r="P147" s="113"/>
      <c r="Q147" s="113"/>
      <c r="T147" s="201"/>
      <c r="U147" s="113"/>
      <c r="V147" s="113"/>
      <c r="W147" s="113"/>
      <c r="X147" s="113"/>
      <c r="Y147" s="113"/>
      <c r="Z147" s="113"/>
      <c r="AA147" s="113"/>
      <c r="AB147" s="201"/>
      <c r="AC147" s="113"/>
      <c r="AD147" s="113"/>
      <c r="AE147" s="113"/>
      <c r="AF147" s="113"/>
    </row>
    <row r="148" spans="1:32" x14ac:dyDescent="0.2">
      <c r="A148" s="113"/>
      <c r="B148" s="200"/>
      <c r="C148" s="113"/>
      <c r="D148" s="201"/>
      <c r="E148" s="201"/>
      <c r="F148" s="113"/>
      <c r="G148" s="113"/>
      <c r="H148" s="113"/>
      <c r="I148" s="203"/>
      <c r="J148" s="203"/>
      <c r="K148" s="204"/>
      <c r="L148" s="201"/>
      <c r="M148" s="201"/>
      <c r="N148" s="201"/>
      <c r="O148" s="201"/>
      <c r="P148" s="113"/>
      <c r="Q148" s="113"/>
      <c r="T148" s="201"/>
      <c r="U148" s="113"/>
      <c r="V148" s="113"/>
      <c r="W148" s="113"/>
      <c r="X148" s="113"/>
      <c r="Y148" s="113"/>
      <c r="Z148" s="113"/>
      <c r="AA148" s="113"/>
      <c r="AB148" s="201"/>
      <c r="AC148" s="113"/>
      <c r="AD148" s="113"/>
      <c r="AE148" s="113"/>
      <c r="AF148" s="113"/>
    </row>
    <row r="149" spans="1:32" x14ac:dyDescent="0.2">
      <c r="A149" s="113"/>
      <c r="B149" s="200"/>
      <c r="C149" s="113"/>
      <c r="D149" s="201"/>
      <c r="E149" s="201"/>
      <c r="F149" s="113"/>
      <c r="G149" s="113"/>
      <c r="H149" s="113"/>
      <c r="I149" s="203"/>
      <c r="J149" s="203"/>
      <c r="K149" s="204"/>
      <c r="L149" s="201"/>
      <c r="M149" s="201"/>
      <c r="N149" s="201"/>
      <c r="O149" s="201"/>
      <c r="P149" s="113"/>
      <c r="Q149" s="113"/>
      <c r="T149" s="201"/>
      <c r="U149" s="113"/>
      <c r="V149" s="113"/>
      <c r="W149" s="113"/>
      <c r="X149" s="113"/>
      <c r="Y149" s="113"/>
      <c r="Z149" s="113"/>
      <c r="AA149" s="113"/>
      <c r="AB149" s="201"/>
      <c r="AC149" s="113"/>
      <c r="AD149" s="113"/>
      <c r="AE149" s="113"/>
      <c r="AF149" s="113"/>
    </row>
    <row r="150" spans="1:32" x14ac:dyDescent="0.2">
      <c r="A150" s="113"/>
      <c r="B150" s="200"/>
      <c r="C150" s="113"/>
      <c r="D150" s="201"/>
      <c r="E150" s="201"/>
      <c r="F150" s="113"/>
      <c r="G150" s="113"/>
      <c r="H150" s="113"/>
      <c r="I150" s="203"/>
      <c r="J150" s="203"/>
      <c r="K150" s="204"/>
      <c r="L150" s="201"/>
      <c r="M150" s="201"/>
      <c r="N150" s="201"/>
      <c r="O150" s="201"/>
      <c r="P150" s="113"/>
      <c r="Q150" s="113"/>
      <c r="T150" s="201"/>
      <c r="U150" s="113"/>
      <c r="V150" s="113"/>
      <c r="W150" s="113"/>
      <c r="X150" s="113"/>
      <c r="Y150" s="113"/>
      <c r="Z150" s="113"/>
      <c r="AA150" s="113"/>
      <c r="AB150" s="201"/>
    </row>
    <row r="151" spans="1:32" x14ac:dyDescent="0.2">
      <c r="A151" s="212"/>
      <c r="B151" s="200"/>
      <c r="C151" s="113"/>
      <c r="D151" s="201"/>
      <c r="E151" s="201"/>
      <c r="F151" s="113"/>
      <c r="G151" s="113"/>
      <c r="H151" s="113"/>
      <c r="I151" s="203"/>
      <c r="J151" s="203"/>
      <c r="K151" s="204"/>
      <c r="L151" s="201"/>
      <c r="M151" s="201"/>
      <c r="N151" s="201"/>
      <c r="O151" s="201"/>
      <c r="P151" s="113"/>
      <c r="Q151" s="113"/>
      <c r="T151" s="201"/>
      <c r="U151" s="113"/>
      <c r="V151" s="113"/>
      <c r="W151" s="113"/>
      <c r="X151" s="113"/>
      <c r="Y151" s="113"/>
      <c r="Z151" s="113"/>
      <c r="AA151" s="113"/>
      <c r="AB151" s="201"/>
    </row>
    <row r="152" spans="1:32" x14ac:dyDescent="0.2">
      <c r="A152" s="212"/>
      <c r="B152" s="200"/>
      <c r="C152" s="113"/>
      <c r="D152" s="201"/>
      <c r="E152" s="201"/>
      <c r="F152" s="113"/>
      <c r="G152" s="113"/>
      <c r="H152" s="113"/>
      <c r="I152" s="203"/>
      <c r="J152" s="203"/>
      <c r="K152" s="204"/>
      <c r="L152" s="201"/>
      <c r="M152" s="201"/>
      <c r="N152" s="201"/>
      <c r="O152" s="201"/>
      <c r="P152" s="113"/>
      <c r="Q152" s="113"/>
      <c r="T152" s="201"/>
      <c r="U152" s="113"/>
      <c r="V152" s="113"/>
      <c r="W152" s="113"/>
      <c r="X152" s="113"/>
      <c r="Y152" s="113"/>
      <c r="Z152" s="113"/>
      <c r="AA152" s="113"/>
      <c r="AB152" s="201"/>
    </row>
    <row r="153" spans="1:32" x14ac:dyDescent="0.2">
      <c r="A153" s="212"/>
      <c r="B153" s="200"/>
      <c r="C153" s="113"/>
      <c r="D153" s="201"/>
      <c r="E153" s="201"/>
      <c r="F153" s="113"/>
      <c r="G153" s="113"/>
      <c r="H153" s="113"/>
      <c r="I153" s="203"/>
      <c r="J153" s="203"/>
      <c r="K153" s="204"/>
      <c r="L153" s="201"/>
      <c r="M153" s="201"/>
      <c r="N153" s="201"/>
      <c r="O153" s="201"/>
      <c r="P153" s="113"/>
      <c r="Q153" s="113"/>
      <c r="T153" s="201"/>
      <c r="U153" s="113"/>
      <c r="V153" s="113"/>
      <c r="W153" s="113"/>
      <c r="X153" s="113"/>
      <c r="Y153" s="113"/>
      <c r="Z153" s="113"/>
      <c r="AA153" s="113"/>
      <c r="AB153" s="201"/>
    </row>
    <row r="154" spans="1:32" x14ac:dyDescent="0.2">
      <c r="A154" s="212"/>
      <c r="B154" s="200"/>
      <c r="C154" s="113"/>
      <c r="D154" s="201"/>
      <c r="E154" s="201"/>
      <c r="F154" s="113"/>
      <c r="G154" s="113"/>
      <c r="H154" s="113"/>
      <c r="I154" s="203"/>
      <c r="J154" s="203"/>
      <c r="K154" s="204"/>
      <c r="L154" s="201"/>
      <c r="M154" s="201"/>
      <c r="N154" s="201"/>
      <c r="O154" s="201"/>
      <c r="P154" s="113"/>
      <c r="Q154" s="113"/>
      <c r="T154" s="201"/>
      <c r="U154" s="113"/>
      <c r="V154" s="113"/>
      <c r="W154" s="113"/>
      <c r="X154" s="113"/>
      <c r="Y154" s="113"/>
      <c r="Z154" s="113"/>
      <c r="AA154" s="113"/>
      <c r="AB154" s="201"/>
    </row>
    <row r="155" spans="1:32" x14ac:dyDescent="0.2">
      <c r="A155" s="113"/>
      <c r="B155" s="200"/>
      <c r="C155" s="113"/>
      <c r="D155" s="201"/>
      <c r="E155" s="201"/>
      <c r="F155" s="113"/>
      <c r="G155" s="113"/>
      <c r="H155" s="113"/>
      <c r="I155" s="203"/>
      <c r="J155" s="203"/>
      <c r="K155" s="204"/>
      <c r="L155" s="201"/>
      <c r="M155" s="201"/>
      <c r="N155" s="201"/>
      <c r="O155" s="201"/>
      <c r="P155" s="113"/>
      <c r="Q155" s="113"/>
      <c r="T155" s="201"/>
      <c r="U155" s="113"/>
      <c r="V155" s="113"/>
      <c r="W155" s="113"/>
      <c r="X155" s="113"/>
      <c r="Y155" s="113"/>
      <c r="Z155" s="113"/>
      <c r="AA155" s="113"/>
      <c r="AB155" s="201"/>
    </row>
    <row r="156" spans="1:32" x14ac:dyDescent="0.2">
      <c r="A156" s="113"/>
      <c r="B156" s="200"/>
      <c r="C156" s="113"/>
      <c r="D156" s="201"/>
      <c r="E156" s="201"/>
      <c r="F156" s="113"/>
      <c r="G156" s="113"/>
      <c r="H156" s="113"/>
      <c r="I156" s="203"/>
      <c r="J156" s="203"/>
      <c r="K156" s="204"/>
      <c r="L156" s="201"/>
      <c r="M156" s="201"/>
      <c r="N156" s="201"/>
      <c r="O156" s="201"/>
      <c r="P156" s="113"/>
      <c r="Q156" s="113"/>
      <c r="T156" s="201"/>
      <c r="U156" s="113"/>
      <c r="V156" s="113"/>
      <c r="W156" s="113"/>
      <c r="X156" s="113"/>
      <c r="Y156" s="113"/>
      <c r="Z156" s="113"/>
      <c r="AA156" s="113"/>
      <c r="AB156" s="201"/>
    </row>
    <row r="157" spans="1:32" x14ac:dyDescent="0.2">
      <c r="A157" s="113"/>
      <c r="B157" s="200"/>
      <c r="C157" s="113"/>
      <c r="D157" s="201"/>
      <c r="E157" s="201"/>
      <c r="F157" s="113"/>
      <c r="G157" s="113"/>
      <c r="H157" s="113"/>
      <c r="I157" s="203"/>
      <c r="J157" s="203"/>
      <c r="K157" s="204"/>
      <c r="L157" s="201"/>
      <c r="M157" s="201"/>
      <c r="N157" s="201"/>
      <c r="O157" s="201"/>
      <c r="P157" s="113"/>
      <c r="Q157" s="113"/>
      <c r="T157" s="201"/>
      <c r="U157" s="113"/>
      <c r="V157" s="113"/>
      <c r="W157" s="113"/>
      <c r="X157" s="113"/>
      <c r="Y157" s="113"/>
      <c r="Z157" s="113"/>
      <c r="AA157" s="113"/>
      <c r="AB157" s="201"/>
    </row>
    <row r="158" spans="1:32" x14ac:dyDescent="0.2">
      <c r="A158" s="113"/>
      <c r="B158" s="200"/>
      <c r="C158" s="113"/>
      <c r="D158" s="201"/>
      <c r="E158" s="201"/>
      <c r="F158" s="113"/>
      <c r="G158" s="113"/>
      <c r="H158" s="113"/>
      <c r="I158" s="203"/>
      <c r="J158" s="203"/>
      <c r="K158" s="204"/>
      <c r="L158" s="201"/>
      <c r="M158" s="201"/>
      <c r="N158" s="201"/>
      <c r="O158" s="201"/>
      <c r="P158" s="113"/>
      <c r="Q158" s="113"/>
      <c r="T158" s="201"/>
      <c r="U158" s="113"/>
      <c r="V158" s="113"/>
      <c r="W158" s="113"/>
      <c r="X158" s="113"/>
      <c r="Y158" s="113"/>
      <c r="Z158" s="113"/>
      <c r="AA158" s="113"/>
      <c r="AB158" s="201"/>
    </row>
    <row r="159" spans="1:32" x14ac:dyDescent="0.2">
      <c r="A159" s="113"/>
      <c r="B159" s="200"/>
      <c r="C159" s="113"/>
      <c r="D159" s="201"/>
      <c r="E159" s="201"/>
      <c r="F159" s="113"/>
      <c r="G159" s="113"/>
      <c r="H159" s="113"/>
      <c r="I159" s="203"/>
      <c r="J159" s="203"/>
      <c r="K159" s="204"/>
      <c r="L159" s="201"/>
      <c r="M159" s="201"/>
      <c r="N159" s="201"/>
      <c r="O159" s="201"/>
      <c r="P159" s="113"/>
      <c r="Q159" s="113"/>
      <c r="T159" s="201"/>
      <c r="U159" s="113"/>
      <c r="V159" s="113"/>
      <c r="W159" s="113"/>
      <c r="X159" s="113"/>
      <c r="Y159" s="113"/>
      <c r="Z159" s="113"/>
      <c r="AA159" s="113"/>
      <c r="AB159" s="201"/>
    </row>
    <row r="160" spans="1:32" x14ac:dyDescent="0.2">
      <c r="A160" s="113"/>
      <c r="B160" s="200"/>
      <c r="C160" s="113"/>
      <c r="D160" s="201"/>
      <c r="E160" s="201"/>
      <c r="F160" s="113"/>
      <c r="G160" s="113"/>
      <c r="H160" s="113"/>
      <c r="I160" s="203"/>
      <c r="J160" s="203"/>
      <c r="K160" s="204"/>
      <c r="L160" s="201"/>
      <c r="M160" s="201"/>
      <c r="N160" s="201"/>
      <c r="O160" s="201"/>
      <c r="P160" s="113"/>
      <c r="Q160" s="113"/>
      <c r="T160" s="201"/>
      <c r="U160" s="113"/>
      <c r="V160" s="113"/>
      <c r="W160" s="113"/>
      <c r="X160" s="113"/>
      <c r="Y160" s="113"/>
      <c r="Z160" s="113"/>
      <c r="AA160" s="113"/>
      <c r="AB160" s="201"/>
    </row>
    <row r="161" spans="1:32" x14ac:dyDescent="0.2">
      <c r="A161" s="113"/>
      <c r="B161" s="200"/>
      <c r="C161" s="113"/>
      <c r="D161" s="201"/>
      <c r="E161" s="201"/>
      <c r="F161" s="113"/>
      <c r="G161" s="113"/>
      <c r="H161" s="113"/>
      <c r="I161" s="203"/>
      <c r="J161" s="203"/>
      <c r="K161" s="204"/>
      <c r="L161" s="201"/>
      <c r="M161" s="201"/>
      <c r="N161" s="201"/>
      <c r="O161" s="201"/>
      <c r="P161" s="113"/>
      <c r="Q161" s="113"/>
      <c r="T161" s="201"/>
      <c r="U161" s="113"/>
      <c r="V161" s="113"/>
      <c r="W161" s="113"/>
      <c r="X161" s="113"/>
      <c r="Y161" s="113"/>
      <c r="Z161" s="113"/>
      <c r="AA161" s="113"/>
      <c r="AB161" s="201"/>
    </row>
    <row r="162" spans="1:32" x14ac:dyDescent="0.2">
      <c r="A162" s="113"/>
      <c r="B162" s="200"/>
      <c r="C162" s="113"/>
      <c r="D162" s="201"/>
      <c r="E162" s="201"/>
      <c r="F162" s="113"/>
      <c r="G162" s="113"/>
      <c r="H162" s="113"/>
      <c r="I162" s="203"/>
      <c r="J162" s="203"/>
      <c r="K162" s="204"/>
      <c r="L162" s="201"/>
      <c r="M162" s="201"/>
      <c r="N162" s="201"/>
      <c r="O162" s="201"/>
      <c r="P162" s="113"/>
      <c r="Q162" s="113"/>
      <c r="T162" s="201"/>
      <c r="U162" s="113"/>
      <c r="V162" s="113"/>
      <c r="W162" s="113"/>
      <c r="X162" s="113"/>
      <c r="Y162" s="113"/>
      <c r="Z162" s="113"/>
      <c r="AA162" s="113"/>
      <c r="AB162" s="201"/>
    </row>
    <row r="163" spans="1:32" x14ac:dyDescent="0.2">
      <c r="A163" s="113"/>
      <c r="B163" s="200"/>
      <c r="C163" s="113"/>
      <c r="D163" s="201"/>
      <c r="E163" s="201"/>
      <c r="F163" s="113"/>
      <c r="G163" s="113"/>
      <c r="H163" s="113"/>
      <c r="I163" s="203"/>
      <c r="J163" s="203"/>
      <c r="K163" s="204"/>
      <c r="L163" s="201"/>
      <c r="M163" s="201"/>
      <c r="N163" s="201"/>
      <c r="O163" s="201"/>
      <c r="P163" s="113"/>
      <c r="Q163" s="113"/>
      <c r="T163" s="201"/>
      <c r="U163" s="113"/>
      <c r="V163" s="113"/>
      <c r="W163" s="113"/>
      <c r="X163" s="113"/>
      <c r="Y163" s="113"/>
      <c r="Z163" s="113"/>
      <c r="AA163" s="113"/>
      <c r="AB163" s="201"/>
    </row>
    <row r="164" spans="1:32" x14ac:dyDescent="0.2">
      <c r="A164" s="113"/>
      <c r="B164" s="200"/>
      <c r="C164" s="113"/>
      <c r="D164" s="201"/>
      <c r="E164" s="201"/>
      <c r="F164" s="113"/>
      <c r="G164" s="113"/>
      <c r="H164" s="113"/>
      <c r="I164" s="203"/>
      <c r="J164" s="203"/>
      <c r="K164" s="204"/>
      <c r="L164" s="201"/>
      <c r="M164" s="201"/>
      <c r="N164" s="201"/>
      <c r="O164" s="201"/>
      <c r="P164" s="113"/>
      <c r="Q164" s="113"/>
      <c r="T164" s="201"/>
      <c r="U164" s="113"/>
      <c r="V164" s="113"/>
      <c r="W164" s="113"/>
      <c r="X164" s="113"/>
      <c r="Y164" s="113"/>
      <c r="Z164" s="113"/>
      <c r="AA164" s="113"/>
      <c r="AB164" s="201"/>
    </row>
    <row r="165" spans="1:32" x14ac:dyDescent="0.2">
      <c r="A165" s="113"/>
      <c r="B165" s="200"/>
      <c r="C165" s="113"/>
      <c r="D165" s="201"/>
      <c r="E165" s="201"/>
      <c r="F165" s="113"/>
      <c r="G165" s="113"/>
      <c r="H165" s="113"/>
      <c r="I165" s="203"/>
      <c r="J165" s="203"/>
      <c r="K165" s="204"/>
      <c r="L165" s="201"/>
      <c r="M165" s="201"/>
      <c r="N165" s="201"/>
      <c r="O165" s="201"/>
      <c r="P165" s="113"/>
      <c r="Q165" s="113"/>
      <c r="T165" s="201"/>
      <c r="U165" s="113"/>
      <c r="V165" s="113"/>
      <c r="W165" s="113"/>
      <c r="X165" s="113"/>
      <c r="Y165" s="113"/>
      <c r="Z165" s="113"/>
      <c r="AA165" s="113"/>
      <c r="AB165" s="201"/>
    </row>
    <row r="166" spans="1:32" x14ac:dyDescent="0.2">
      <c r="A166" s="113"/>
      <c r="B166" s="200"/>
      <c r="C166" s="113"/>
      <c r="D166" s="201"/>
      <c r="E166" s="201"/>
      <c r="F166" s="113"/>
      <c r="G166" s="113"/>
      <c r="H166" s="113"/>
      <c r="I166" s="203"/>
      <c r="J166" s="203"/>
      <c r="K166" s="204"/>
      <c r="L166" s="201"/>
      <c r="M166" s="201"/>
      <c r="N166" s="201"/>
      <c r="O166" s="201"/>
      <c r="P166" s="113"/>
      <c r="Q166" s="113"/>
      <c r="T166" s="201"/>
      <c r="U166" s="113"/>
      <c r="V166" s="113"/>
      <c r="W166" s="113"/>
      <c r="X166" s="113"/>
      <c r="Y166" s="113"/>
      <c r="Z166" s="113"/>
      <c r="AA166" s="113"/>
      <c r="AB166" s="201"/>
      <c r="AC166" s="113"/>
      <c r="AD166" s="113"/>
      <c r="AE166" s="113"/>
      <c r="AF166" s="113"/>
    </row>
    <row r="167" spans="1:32" x14ac:dyDescent="0.2">
      <c r="A167" s="113"/>
      <c r="B167" s="200"/>
      <c r="C167" s="113"/>
      <c r="D167" s="201"/>
      <c r="E167" s="201"/>
      <c r="F167" s="113"/>
      <c r="G167" s="113"/>
      <c r="H167" s="113"/>
      <c r="I167" s="203"/>
      <c r="J167" s="203"/>
      <c r="K167" s="204"/>
      <c r="L167" s="201"/>
      <c r="M167" s="201"/>
      <c r="N167" s="201"/>
      <c r="O167" s="201"/>
      <c r="P167" s="113"/>
      <c r="Q167" s="113"/>
      <c r="T167" s="201"/>
      <c r="U167" s="113"/>
      <c r="V167" s="113"/>
      <c r="W167" s="113"/>
      <c r="X167" s="113"/>
      <c r="Y167" s="113"/>
      <c r="Z167" s="113"/>
      <c r="AA167" s="113"/>
      <c r="AB167" s="201"/>
      <c r="AC167" s="113"/>
      <c r="AD167" s="113"/>
      <c r="AE167" s="113"/>
      <c r="AF167" s="113"/>
    </row>
    <row r="168" spans="1:32" x14ac:dyDescent="0.2">
      <c r="A168" s="113"/>
      <c r="B168" s="200"/>
      <c r="C168" s="113"/>
      <c r="D168" s="201"/>
      <c r="E168" s="201"/>
      <c r="F168" s="113"/>
      <c r="G168" s="113"/>
      <c r="H168" s="113"/>
      <c r="I168" s="203"/>
      <c r="J168" s="203"/>
      <c r="K168" s="204"/>
      <c r="L168" s="201"/>
      <c r="M168" s="201"/>
      <c r="N168" s="201"/>
      <c r="O168" s="201"/>
      <c r="P168" s="113"/>
      <c r="Q168" s="113"/>
      <c r="T168" s="201"/>
      <c r="U168" s="113"/>
      <c r="V168" s="113"/>
      <c r="W168" s="113"/>
      <c r="X168" s="113"/>
      <c r="Y168" s="113"/>
      <c r="Z168" s="113"/>
      <c r="AA168" s="113"/>
      <c r="AB168" s="201"/>
      <c r="AC168" s="113"/>
      <c r="AD168" s="113"/>
      <c r="AE168" s="113"/>
      <c r="AF168" s="113"/>
    </row>
    <row r="169" spans="1:32" x14ac:dyDescent="0.2">
      <c r="A169" s="113"/>
      <c r="B169" s="200"/>
      <c r="C169" s="113"/>
      <c r="D169" s="201"/>
      <c r="E169" s="201"/>
      <c r="F169" s="113"/>
      <c r="G169" s="113"/>
      <c r="H169" s="113"/>
      <c r="I169" s="203"/>
      <c r="J169" s="203"/>
      <c r="K169" s="204"/>
      <c r="L169" s="201"/>
      <c r="M169" s="201"/>
      <c r="N169" s="201"/>
      <c r="O169" s="201"/>
      <c r="P169" s="113"/>
      <c r="Q169" s="113"/>
      <c r="T169" s="201"/>
      <c r="U169" s="113"/>
      <c r="V169" s="113"/>
      <c r="W169" s="113"/>
      <c r="X169" s="113"/>
      <c r="Y169" s="113"/>
      <c r="Z169" s="113"/>
      <c r="AA169" s="113"/>
      <c r="AB169" s="201"/>
      <c r="AC169" s="113"/>
      <c r="AD169" s="113"/>
      <c r="AE169" s="113"/>
      <c r="AF169" s="113"/>
    </row>
    <row r="170" spans="1:32" x14ac:dyDescent="0.2">
      <c r="A170" s="113"/>
      <c r="B170" s="200"/>
      <c r="C170" s="113"/>
      <c r="D170" s="201"/>
      <c r="E170" s="201"/>
      <c r="F170" s="113"/>
      <c r="G170" s="113"/>
      <c r="H170" s="113"/>
      <c r="I170" s="203"/>
      <c r="J170" s="203"/>
      <c r="K170" s="204"/>
      <c r="L170" s="201"/>
      <c r="M170" s="201"/>
      <c r="N170" s="201"/>
      <c r="O170" s="201"/>
      <c r="P170" s="113"/>
      <c r="Q170" s="113"/>
      <c r="T170" s="201"/>
      <c r="U170" s="113"/>
      <c r="V170" s="113"/>
      <c r="W170" s="113"/>
      <c r="X170" s="113"/>
      <c r="Y170" s="113"/>
      <c r="Z170" s="113"/>
      <c r="AA170" s="113"/>
      <c r="AB170" s="201"/>
      <c r="AC170" s="113"/>
      <c r="AD170" s="113"/>
      <c r="AE170" s="113"/>
      <c r="AF170" s="113"/>
    </row>
    <row r="171" spans="1:32" x14ac:dyDescent="0.2">
      <c r="A171" s="113"/>
      <c r="B171" s="200"/>
      <c r="C171" s="113"/>
      <c r="D171" s="201"/>
      <c r="E171" s="201"/>
      <c r="F171" s="113"/>
      <c r="G171" s="113"/>
      <c r="H171" s="113"/>
      <c r="I171" s="203"/>
      <c r="J171" s="203"/>
      <c r="K171" s="204"/>
      <c r="L171" s="201"/>
      <c r="M171" s="201"/>
      <c r="N171" s="201"/>
      <c r="O171" s="201"/>
      <c r="P171" s="113"/>
      <c r="Q171" s="113"/>
      <c r="T171" s="201"/>
      <c r="U171" s="113"/>
      <c r="V171" s="113"/>
      <c r="W171" s="113"/>
      <c r="X171" s="113"/>
      <c r="Y171" s="113"/>
      <c r="Z171" s="113"/>
      <c r="AA171" s="113"/>
      <c r="AB171" s="201"/>
      <c r="AC171" s="113"/>
      <c r="AD171" s="113"/>
      <c r="AE171" s="113"/>
      <c r="AF171" s="113"/>
    </row>
    <row r="172" spans="1:32" x14ac:dyDescent="0.2">
      <c r="A172" s="113"/>
      <c r="B172" s="200"/>
      <c r="C172" s="113"/>
      <c r="D172" s="201"/>
      <c r="E172" s="201"/>
      <c r="F172" s="113"/>
      <c r="G172" s="113"/>
      <c r="H172" s="113"/>
      <c r="I172" s="203"/>
      <c r="J172" s="203"/>
      <c r="K172" s="204"/>
      <c r="L172" s="201"/>
      <c r="M172" s="201"/>
      <c r="N172" s="201"/>
      <c r="O172" s="201"/>
      <c r="P172" s="113"/>
      <c r="Q172" s="113"/>
      <c r="T172" s="201"/>
      <c r="U172" s="113"/>
      <c r="V172" s="113"/>
      <c r="W172" s="113"/>
      <c r="X172" s="113"/>
      <c r="Y172" s="113"/>
      <c r="Z172" s="113"/>
      <c r="AA172" s="113"/>
      <c r="AB172" s="201"/>
      <c r="AC172" s="113"/>
      <c r="AD172" s="113"/>
      <c r="AE172" s="113"/>
      <c r="AF172" s="113"/>
    </row>
    <row r="173" spans="1:32" x14ac:dyDescent="0.2">
      <c r="A173" s="113"/>
      <c r="B173" s="200"/>
      <c r="C173" s="113"/>
      <c r="D173" s="201"/>
      <c r="E173" s="201"/>
      <c r="F173" s="113"/>
      <c r="G173" s="113"/>
      <c r="H173" s="113"/>
      <c r="I173" s="203"/>
      <c r="J173" s="203"/>
      <c r="K173" s="204"/>
      <c r="L173" s="201"/>
      <c r="M173" s="201"/>
      <c r="N173" s="201"/>
      <c r="O173" s="201"/>
      <c r="P173" s="113"/>
      <c r="Q173" s="113"/>
      <c r="T173" s="201"/>
      <c r="U173" s="113"/>
      <c r="V173" s="113"/>
      <c r="W173" s="113"/>
      <c r="X173" s="113"/>
      <c r="Y173" s="113"/>
      <c r="Z173" s="113"/>
      <c r="AA173" s="113"/>
      <c r="AB173" s="201"/>
      <c r="AC173" s="113"/>
      <c r="AD173" s="113"/>
      <c r="AE173" s="113"/>
      <c r="AF173" s="113"/>
    </row>
    <row r="174" spans="1:32" x14ac:dyDescent="0.2">
      <c r="A174" s="113"/>
      <c r="B174" s="200"/>
      <c r="C174" s="113"/>
      <c r="D174" s="201"/>
      <c r="E174" s="201"/>
      <c r="F174" s="113"/>
      <c r="G174" s="113"/>
      <c r="H174" s="113"/>
      <c r="I174" s="203"/>
      <c r="J174" s="203"/>
      <c r="K174" s="204"/>
      <c r="L174" s="201"/>
      <c r="M174" s="201"/>
      <c r="N174" s="201"/>
      <c r="O174" s="201"/>
      <c r="P174" s="113"/>
      <c r="Q174" s="113"/>
      <c r="T174" s="201"/>
      <c r="U174" s="113"/>
      <c r="V174" s="113"/>
      <c r="W174" s="113"/>
      <c r="X174" s="113"/>
      <c r="Y174" s="113"/>
      <c r="Z174" s="113"/>
      <c r="AA174" s="113"/>
      <c r="AB174" s="201"/>
      <c r="AC174" s="113"/>
      <c r="AD174" s="113"/>
      <c r="AE174" s="113"/>
      <c r="AF174" s="113"/>
    </row>
    <row r="175" spans="1:32" x14ac:dyDescent="0.2">
      <c r="A175" s="113"/>
      <c r="B175" s="200"/>
      <c r="C175" s="113"/>
      <c r="D175" s="201"/>
      <c r="E175" s="201"/>
      <c r="F175" s="113"/>
      <c r="G175" s="113"/>
      <c r="H175" s="113"/>
      <c r="I175" s="203"/>
      <c r="J175" s="203"/>
      <c r="K175" s="204"/>
      <c r="L175" s="201"/>
      <c r="M175" s="201"/>
      <c r="N175" s="201"/>
      <c r="O175" s="201"/>
      <c r="P175" s="113"/>
      <c r="Q175" s="113"/>
      <c r="T175" s="201"/>
      <c r="U175" s="113"/>
      <c r="V175" s="113"/>
      <c r="W175" s="113"/>
      <c r="X175" s="113"/>
      <c r="Y175" s="113"/>
      <c r="Z175" s="113"/>
      <c r="AA175" s="113"/>
      <c r="AB175" s="201"/>
      <c r="AC175" s="113"/>
      <c r="AD175" s="113"/>
      <c r="AE175" s="113"/>
      <c r="AF175" s="113"/>
    </row>
    <row r="176" spans="1:32" x14ac:dyDescent="0.2">
      <c r="A176" s="113"/>
      <c r="B176" s="200"/>
      <c r="C176" s="113"/>
      <c r="D176" s="201"/>
      <c r="E176" s="201"/>
      <c r="F176" s="113"/>
      <c r="G176" s="113"/>
      <c r="H176" s="113"/>
      <c r="I176" s="203"/>
      <c r="J176" s="203"/>
      <c r="K176" s="204"/>
      <c r="L176" s="201"/>
      <c r="M176" s="201"/>
      <c r="N176" s="201"/>
      <c r="O176" s="201"/>
      <c r="P176" s="113"/>
      <c r="Q176" s="113"/>
      <c r="T176" s="201"/>
      <c r="U176" s="113"/>
      <c r="V176" s="113"/>
      <c r="W176" s="113"/>
      <c r="X176" s="113"/>
      <c r="Y176" s="113"/>
      <c r="Z176" s="113"/>
      <c r="AA176" s="113"/>
      <c r="AB176" s="201"/>
      <c r="AC176" s="113"/>
      <c r="AD176" s="113"/>
      <c r="AE176" s="113"/>
      <c r="AF176" s="113"/>
    </row>
    <row r="177" spans="1:32" x14ac:dyDescent="0.2">
      <c r="A177" s="113"/>
      <c r="B177" s="200"/>
      <c r="C177" s="113"/>
      <c r="D177" s="201"/>
      <c r="E177" s="201"/>
      <c r="F177" s="113"/>
      <c r="G177" s="113"/>
      <c r="H177" s="113"/>
      <c r="I177" s="203"/>
      <c r="J177" s="203"/>
      <c r="K177" s="204"/>
      <c r="L177" s="201"/>
      <c r="M177" s="201"/>
      <c r="N177" s="201"/>
      <c r="O177" s="201"/>
      <c r="P177" s="113"/>
      <c r="Q177" s="113"/>
      <c r="T177" s="201"/>
      <c r="U177" s="113"/>
      <c r="V177" s="113"/>
      <c r="W177" s="113"/>
      <c r="X177" s="113"/>
      <c r="Y177" s="113"/>
      <c r="Z177" s="113"/>
      <c r="AA177" s="113"/>
      <c r="AB177" s="201"/>
      <c r="AC177" s="113"/>
      <c r="AD177" s="113"/>
      <c r="AE177" s="113"/>
      <c r="AF177" s="113"/>
    </row>
    <row r="178" spans="1:32" x14ac:dyDescent="0.2">
      <c r="A178" s="113"/>
      <c r="B178" s="200"/>
      <c r="C178" s="113"/>
      <c r="D178" s="201"/>
      <c r="E178" s="201"/>
      <c r="F178" s="113"/>
      <c r="G178" s="113"/>
      <c r="H178" s="113"/>
      <c r="I178" s="203"/>
      <c r="J178" s="203"/>
      <c r="K178" s="204"/>
      <c r="L178" s="201"/>
      <c r="M178" s="201"/>
      <c r="N178" s="201"/>
      <c r="O178" s="201"/>
      <c r="P178" s="113"/>
      <c r="Q178" s="113"/>
      <c r="T178" s="201"/>
      <c r="U178" s="113"/>
      <c r="V178" s="113"/>
      <c r="W178" s="113"/>
      <c r="X178" s="113"/>
      <c r="Y178" s="113"/>
      <c r="Z178" s="113"/>
      <c r="AA178" s="113"/>
      <c r="AB178" s="201"/>
      <c r="AC178" s="113"/>
      <c r="AD178" s="113"/>
      <c r="AE178" s="113"/>
      <c r="AF178" s="113"/>
    </row>
    <row r="179" spans="1:32" x14ac:dyDescent="0.2">
      <c r="A179" s="113"/>
      <c r="B179" s="200"/>
      <c r="C179" s="113"/>
      <c r="D179" s="201"/>
      <c r="E179" s="201"/>
      <c r="F179" s="113"/>
      <c r="G179" s="113"/>
      <c r="H179" s="113"/>
      <c r="I179" s="203"/>
      <c r="J179" s="203"/>
      <c r="K179" s="204"/>
      <c r="L179" s="201"/>
      <c r="M179" s="201"/>
      <c r="N179" s="201"/>
      <c r="O179" s="201"/>
      <c r="P179" s="113"/>
      <c r="Q179" s="113"/>
      <c r="T179" s="201"/>
      <c r="U179" s="113"/>
      <c r="V179" s="113"/>
      <c r="W179" s="113"/>
      <c r="X179" s="113"/>
      <c r="Y179" s="113"/>
      <c r="Z179" s="113"/>
      <c r="AA179" s="113"/>
      <c r="AB179" s="201"/>
      <c r="AC179" s="113"/>
      <c r="AD179" s="113"/>
      <c r="AE179" s="113"/>
      <c r="AF179" s="113"/>
    </row>
    <row r="180" spans="1:32" x14ac:dyDescent="0.2">
      <c r="A180" s="113"/>
      <c r="B180" s="200"/>
      <c r="C180" s="113"/>
      <c r="D180" s="201"/>
      <c r="E180" s="201"/>
      <c r="F180" s="113"/>
      <c r="G180" s="113"/>
      <c r="H180" s="113"/>
      <c r="I180" s="203"/>
      <c r="J180" s="203"/>
      <c r="K180" s="204"/>
      <c r="L180" s="201"/>
      <c r="M180" s="201"/>
      <c r="N180" s="201"/>
      <c r="O180" s="201"/>
      <c r="P180" s="113"/>
      <c r="Q180" s="113"/>
      <c r="T180" s="201"/>
      <c r="U180" s="113"/>
      <c r="V180" s="113"/>
      <c r="W180" s="113"/>
      <c r="X180" s="113"/>
      <c r="Y180" s="113"/>
      <c r="Z180" s="113"/>
      <c r="AA180" s="113"/>
      <c r="AB180" s="201"/>
      <c r="AC180" s="113"/>
      <c r="AD180" s="113"/>
      <c r="AE180" s="113"/>
      <c r="AF180" s="113"/>
    </row>
    <row r="181" spans="1:32" x14ac:dyDescent="0.2">
      <c r="A181" s="113"/>
      <c r="B181" s="200"/>
      <c r="C181" s="113"/>
      <c r="D181" s="201"/>
      <c r="E181" s="201"/>
      <c r="F181" s="113"/>
      <c r="G181" s="113"/>
      <c r="H181" s="113"/>
      <c r="I181" s="203"/>
      <c r="J181" s="203"/>
      <c r="K181" s="204"/>
      <c r="L181" s="201"/>
      <c r="M181" s="201"/>
      <c r="N181" s="201"/>
      <c r="O181" s="201"/>
      <c r="P181" s="113"/>
      <c r="Q181" s="113"/>
      <c r="T181" s="201"/>
      <c r="U181" s="113"/>
      <c r="V181" s="113"/>
      <c r="W181" s="113"/>
      <c r="X181" s="113"/>
      <c r="Y181" s="113"/>
      <c r="Z181" s="113"/>
      <c r="AA181" s="113"/>
      <c r="AB181" s="201"/>
      <c r="AC181" s="113"/>
      <c r="AD181" s="113"/>
      <c r="AE181" s="113"/>
      <c r="AF181" s="113"/>
    </row>
    <row r="182" spans="1:32" x14ac:dyDescent="0.2">
      <c r="A182" s="113"/>
      <c r="B182" s="200"/>
      <c r="C182" s="113"/>
      <c r="D182" s="201"/>
      <c r="E182" s="201"/>
      <c r="F182" s="113"/>
      <c r="G182" s="113"/>
      <c r="H182" s="113"/>
      <c r="I182" s="203"/>
      <c r="J182" s="203"/>
      <c r="K182" s="204"/>
      <c r="L182" s="201"/>
      <c r="M182" s="201"/>
      <c r="N182" s="201"/>
      <c r="O182" s="201"/>
      <c r="P182" s="113"/>
      <c r="Q182" s="113"/>
      <c r="T182" s="201"/>
      <c r="U182" s="113"/>
      <c r="V182" s="113"/>
      <c r="W182" s="113"/>
      <c r="X182" s="113"/>
      <c r="Y182" s="113"/>
      <c r="Z182" s="113"/>
      <c r="AA182" s="113"/>
      <c r="AB182" s="201"/>
      <c r="AC182" s="113"/>
      <c r="AD182" s="113"/>
      <c r="AE182" s="113"/>
      <c r="AF182" s="113"/>
    </row>
    <row r="183" spans="1:32" x14ac:dyDescent="0.2">
      <c r="A183" s="113"/>
      <c r="B183" s="200"/>
      <c r="C183" s="113"/>
      <c r="D183" s="201"/>
      <c r="E183" s="201"/>
      <c r="F183" s="113"/>
      <c r="G183" s="113"/>
      <c r="H183" s="113"/>
      <c r="I183" s="203"/>
      <c r="J183" s="203"/>
      <c r="K183" s="204"/>
      <c r="L183" s="201"/>
      <c r="M183" s="201"/>
      <c r="N183" s="201"/>
      <c r="O183" s="201"/>
      <c r="P183" s="113"/>
      <c r="Q183" s="113"/>
      <c r="T183" s="201"/>
      <c r="U183" s="113"/>
      <c r="V183" s="113"/>
      <c r="W183" s="113"/>
      <c r="X183" s="113"/>
      <c r="Y183" s="113"/>
      <c r="Z183" s="113"/>
      <c r="AA183" s="113"/>
      <c r="AB183" s="201"/>
      <c r="AC183" s="113"/>
      <c r="AD183" s="113"/>
      <c r="AE183" s="113"/>
      <c r="AF183" s="113"/>
    </row>
    <row r="184" spans="1:32" x14ac:dyDescent="0.2">
      <c r="A184" s="113"/>
      <c r="B184" s="200"/>
      <c r="C184" s="113"/>
      <c r="D184" s="201"/>
      <c r="E184" s="201"/>
      <c r="F184" s="113"/>
      <c r="G184" s="113"/>
      <c r="H184" s="113"/>
      <c r="I184" s="203"/>
      <c r="J184" s="203"/>
      <c r="K184" s="204"/>
      <c r="L184" s="201"/>
      <c r="M184" s="201"/>
      <c r="N184" s="201"/>
      <c r="O184" s="201"/>
      <c r="P184" s="113"/>
      <c r="Q184" s="113"/>
      <c r="T184" s="201"/>
      <c r="U184" s="113"/>
      <c r="V184" s="113"/>
      <c r="W184" s="113"/>
      <c r="X184" s="113"/>
      <c r="Y184" s="113"/>
      <c r="Z184" s="113"/>
      <c r="AA184" s="113"/>
      <c r="AB184" s="201"/>
      <c r="AC184" s="113"/>
      <c r="AD184" s="113"/>
      <c r="AE184" s="113"/>
      <c r="AF184" s="113"/>
    </row>
    <row r="185" spans="1:32" x14ac:dyDescent="0.2">
      <c r="A185" s="113"/>
      <c r="B185" s="200"/>
      <c r="C185" s="113"/>
      <c r="D185" s="201"/>
      <c r="E185" s="201"/>
      <c r="F185" s="113"/>
      <c r="G185" s="113"/>
      <c r="H185" s="113"/>
      <c r="I185" s="203"/>
      <c r="J185" s="203"/>
      <c r="K185" s="204"/>
      <c r="L185" s="201"/>
      <c r="M185" s="201"/>
      <c r="N185" s="201"/>
      <c r="O185" s="201"/>
      <c r="P185" s="113"/>
      <c r="Q185" s="113"/>
      <c r="T185" s="201"/>
      <c r="U185" s="113"/>
      <c r="V185" s="113"/>
      <c r="W185" s="113"/>
      <c r="X185" s="113"/>
      <c r="Y185" s="113"/>
      <c r="Z185" s="113"/>
      <c r="AA185" s="113"/>
      <c r="AB185" s="201"/>
      <c r="AC185" s="113"/>
      <c r="AD185" s="113"/>
      <c r="AE185" s="113"/>
      <c r="AF185" s="113"/>
    </row>
    <row r="186" spans="1:32" x14ac:dyDescent="0.2">
      <c r="A186" s="113"/>
      <c r="B186" s="200"/>
      <c r="C186" s="113"/>
      <c r="D186" s="201"/>
      <c r="E186" s="201"/>
      <c r="F186" s="113"/>
      <c r="G186" s="113"/>
      <c r="H186" s="113"/>
      <c r="I186" s="203"/>
      <c r="J186" s="203"/>
      <c r="K186" s="204"/>
      <c r="L186" s="201"/>
      <c r="M186" s="201"/>
      <c r="N186" s="201"/>
      <c r="O186" s="201"/>
      <c r="P186" s="113"/>
      <c r="Q186" s="113"/>
      <c r="T186" s="201"/>
      <c r="U186" s="113"/>
      <c r="V186" s="113"/>
      <c r="W186" s="113"/>
      <c r="X186" s="113"/>
      <c r="Y186" s="113"/>
      <c r="Z186" s="113"/>
      <c r="AA186" s="113"/>
      <c r="AB186" s="201"/>
      <c r="AC186" s="113"/>
      <c r="AD186" s="113"/>
      <c r="AE186" s="113"/>
      <c r="AF186" s="113"/>
    </row>
    <row r="187" spans="1:32" x14ac:dyDescent="0.2">
      <c r="A187" s="113"/>
      <c r="B187" s="200"/>
      <c r="C187" s="113"/>
      <c r="D187" s="201"/>
      <c r="E187" s="201"/>
      <c r="F187" s="113"/>
      <c r="G187" s="113"/>
      <c r="H187" s="113"/>
      <c r="I187" s="203"/>
      <c r="J187" s="203"/>
      <c r="K187" s="204"/>
      <c r="L187" s="201"/>
      <c r="M187" s="201"/>
      <c r="N187" s="201"/>
      <c r="O187" s="201"/>
      <c r="P187" s="113"/>
      <c r="Q187" s="113"/>
      <c r="T187" s="201"/>
      <c r="U187" s="113"/>
      <c r="V187" s="113"/>
      <c r="W187" s="113"/>
      <c r="X187" s="113"/>
      <c r="Y187" s="113"/>
      <c r="Z187" s="113"/>
      <c r="AA187" s="113"/>
      <c r="AB187" s="201"/>
      <c r="AC187" s="113"/>
      <c r="AD187" s="113"/>
      <c r="AE187" s="113"/>
      <c r="AF187" s="113"/>
    </row>
    <row r="188" spans="1:32" x14ac:dyDescent="0.2">
      <c r="A188" s="113"/>
      <c r="B188" s="200"/>
      <c r="C188" s="113"/>
      <c r="D188" s="201"/>
      <c r="E188" s="201"/>
      <c r="F188" s="113"/>
      <c r="G188" s="113"/>
      <c r="H188" s="113"/>
      <c r="I188" s="203"/>
      <c r="J188" s="203"/>
      <c r="K188" s="204"/>
      <c r="L188" s="201"/>
      <c r="M188" s="201"/>
      <c r="N188" s="201"/>
      <c r="O188" s="201"/>
      <c r="P188" s="113"/>
      <c r="Q188" s="113"/>
      <c r="T188" s="201"/>
      <c r="U188" s="113"/>
      <c r="V188" s="113"/>
      <c r="W188" s="113"/>
      <c r="X188" s="113"/>
      <c r="Y188" s="113"/>
      <c r="Z188" s="113"/>
      <c r="AA188" s="113"/>
      <c r="AB188" s="201"/>
      <c r="AC188" s="113"/>
      <c r="AD188" s="113"/>
      <c r="AE188" s="113"/>
      <c r="AF188" s="113"/>
    </row>
    <row r="189" spans="1:32" x14ac:dyDescent="0.2">
      <c r="A189" s="113"/>
      <c r="B189" s="200"/>
      <c r="C189" s="113"/>
      <c r="D189" s="201"/>
      <c r="E189" s="201"/>
      <c r="F189" s="113"/>
      <c r="G189" s="113"/>
      <c r="H189" s="113"/>
      <c r="I189" s="203"/>
      <c r="J189" s="203"/>
      <c r="K189" s="204"/>
      <c r="L189" s="201"/>
      <c r="M189" s="201"/>
      <c r="N189" s="201"/>
      <c r="O189" s="201"/>
      <c r="P189" s="113"/>
      <c r="Q189" s="113"/>
      <c r="T189" s="201"/>
      <c r="U189" s="113"/>
      <c r="V189" s="113"/>
      <c r="W189" s="113"/>
      <c r="X189" s="113"/>
      <c r="Y189" s="113"/>
      <c r="Z189" s="113"/>
      <c r="AA189" s="113"/>
      <c r="AB189" s="201"/>
      <c r="AC189" s="113"/>
      <c r="AD189" s="113"/>
      <c r="AE189" s="113"/>
      <c r="AF189" s="113"/>
    </row>
    <row r="190" spans="1:32" x14ac:dyDescent="0.2">
      <c r="A190" s="113"/>
      <c r="B190" s="200"/>
      <c r="C190" s="113"/>
      <c r="D190" s="201"/>
      <c r="E190" s="201"/>
      <c r="F190" s="113"/>
      <c r="G190" s="113"/>
      <c r="H190" s="113"/>
      <c r="I190" s="203"/>
      <c r="J190" s="203"/>
      <c r="K190" s="204"/>
      <c r="L190" s="201"/>
      <c r="M190" s="201"/>
      <c r="N190" s="201"/>
      <c r="O190" s="201"/>
      <c r="P190" s="113"/>
      <c r="Q190" s="113"/>
      <c r="T190" s="201"/>
      <c r="U190" s="113"/>
      <c r="V190" s="113"/>
      <c r="W190" s="113"/>
      <c r="X190" s="113"/>
      <c r="Y190" s="113"/>
      <c r="Z190" s="113"/>
      <c r="AA190" s="113"/>
      <c r="AB190" s="201"/>
      <c r="AC190" s="113"/>
      <c r="AD190" s="113"/>
      <c r="AE190" s="113"/>
      <c r="AF190" s="113"/>
    </row>
    <row r="191" spans="1:32" x14ac:dyDescent="0.2">
      <c r="A191" s="113"/>
      <c r="B191" s="200"/>
      <c r="C191" s="113"/>
      <c r="D191" s="201"/>
      <c r="E191" s="201"/>
      <c r="F191" s="113"/>
      <c r="G191" s="113"/>
      <c r="H191" s="113"/>
      <c r="I191" s="203"/>
      <c r="J191" s="203"/>
      <c r="K191" s="204"/>
      <c r="L191" s="201"/>
      <c r="M191" s="201"/>
      <c r="N191" s="201"/>
      <c r="O191" s="201"/>
      <c r="P191" s="113"/>
      <c r="Q191" s="113"/>
      <c r="T191" s="201"/>
      <c r="U191" s="113"/>
      <c r="V191" s="113"/>
      <c r="W191" s="113"/>
      <c r="X191" s="113"/>
      <c r="Y191" s="113"/>
      <c r="Z191" s="113"/>
      <c r="AA191" s="113"/>
      <c r="AB191" s="201"/>
      <c r="AC191" s="113"/>
      <c r="AD191" s="113"/>
      <c r="AE191" s="113"/>
      <c r="AF191" s="113"/>
    </row>
    <row r="192" spans="1:32" x14ac:dyDescent="0.2">
      <c r="A192" s="113"/>
      <c r="B192" s="200"/>
      <c r="C192" s="113"/>
      <c r="D192" s="201"/>
      <c r="E192" s="201"/>
      <c r="F192" s="113"/>
      <c r="G192" s="113"/>
      <c r="H192" s="113"/>
      <c r="I192" s="203"/>
      <c r="J192" s="203"/>
      <c r="K192" s="204"/>
      <c r="L192" s="201"/>
      <c r="M192" s="201"/>
      <c r="N192" s="201"/>
      <c r="O192" s="201"/>
      <c r="P192" s="113"/>
      <c r="Q192" s="113"/>
      <c r="T192" s="201"/>
      <c r="U192" s="113"/>
      <c r="V192" s="113"/>
      <c r="W192" s="113"/>
      <c r="X192" s="113"/>
      <c r="Y192" s="113"/>
      <c r="Z192" s="113"/>
      <c r="AA192" s="113"/>
      <c r="AB192" s="201"/>
      <c r="AC192" s="113"/>
      <c r="AD192" s="113"/>
      <c r="AE192" s="113"/>
      <c r="AF192" s="113"/>
    </row>
    <row r="193" spans="1:32" x14ac:dyDescent="0.2">
      <c r="A193" s="113"/>
      <c r="B193" s="200"/>
      <c r="C193" s="113"/>
      <c r="D193" s="201"/>
      <c r="E193" s="201"/>
      <c r="F193" s="113"/>
      <c r="G193" s="113"/>
      <c r="H193" s="113"/>
      <c r="I193" s="203"/>
      <c r="J193" s="203"/>
      <c r="K193" s="204"/>
      <c r="L193" s="201"/>
      <c r="M193" s="201"/>
      <c r="N193" s="201"/>
      <c r="O193" s="201"/>
      <c r="P193" s="113"/>
      <c r="Q193" s="113"/>
      <c r="T193" s="201"/>
      <c r="U193" s="113"/>
      <c r="V193" s="113"/>
      <c r="W193" s="113"/>
      <c r="X193" s="113"/>
      <c r="Y193" s="113"/>
      <c r="Z193" s="113"/>
      <c r="AA193" s="113"/>
      <c r="AB193" s="201"/>
      <c r="AC193" s="113"/>
      <c r="AD193" s="113"/>
      <c r="AE193" s="113"/>
      <c r="AF193" s="113"/>
    </row>
    <row r="194" spans="1:32" x14ac:dyDescent="0.2">
      <c r="A194" s="113"/>
      <c r="B194" s="200"/>
      <c r="C194" s="113"/>
      <c r="D194" s="201"/>
      <c r="E194" s="201"/>
      <c r="F194" s="113"/>
      <c r="G194" s="113"/>
      <c r="H194" s="113"/>
      <c r="I194" s="203"/>
      <c r="J194" s="203"/>
      <c r="K194" s="204"/>
      <c r="L194" s="201"/>
      <c r="M194" s="201"/>
      <c r="N194" s="201"/>
      <c r="O194" s="201"/>
      <c r="P194" s="113"/>
      <c r="Q194" s="113"/>
      <c r="T194" s="201"/>
      <c r="U194" s="113"/>
      <c r="V194" s="113"/>
      <c r="W194" s="113"/>
      <c r="X194" s="113"/>
      <c r="Y194" s="113"/>
      <c r="Z194" s="113"/>
      <c r="AA194" s="113"/>
      <c r="AB194" s="201"/>
      <c r="AC194" s="113"/>
      <c r="AD194" s="113"/>
      <c r="AE194" s="113"/>
      <c r="AF194" s="113"/>
    </row>
    <row r="195" spans="1:32" x14ac:dyDescent="0.2">
      <c r="A195" s="113"/>
      <c r="B195" s="200"/>
      <c r="C195" s="113"/>
      <c r="D195" s="201"/>
      <c r="E195" s="201"/>
      <c r="F195" s="113"/>
      <c r="G195" s="113"/>
      <c r="H195" s="113"/>
      <c r="I195" s="203"/>
      <c r="J195" s="203"/>
      <c r="K195" s="204"/>
      <c r="L195" s="201"/>
      <c r="M195" s="201"/>
      <c r="N195" s="201"/>
      <c r="O195" s="201"/>
      <c r="P195" s="113"/>
      <c r="Q195" s="113"/>
      <c r="T195" s="201"/>
      <c r="U195" s="113"/>
      <c r="V195" s="113"/>
      <c r="W195" s="113"/>
      <c r="X195" s="113"/>
      <c r="Y195" s="113"/>
      <c r="Z195" s="113"/>
      <c r="AA195" s="113"/>
      <c r="AB195" s="201"/>
      <c r="AC195" s="113"/>
      <c r="AD195" s="113"/>
      <c r="AE195" s="113"/>
      <c r="AF195" s="113"/>
    </row>
    <row r="196" spans="1:32" x14ac:dyDescent="0.2">
      <c r="A196" s="113"/>
      <c r="B196" s="200"/>
      <c r="C196" s="113"/>
      <c r="D196" s="201"/>
      <c r="E196" s="201"/>
      <c r="F196" s="113"/>
      <c r="G196" s="113"/>
      <c r="H196" s="113"/>
      <c r="I196" s="203"/>
      <c r="J196" s="203"/>
      <c r="K196" s="204"/>
      <c r="L196" s="201"/>
      <c r="M196" s="201"/>
      <c r="N196" s="201"/>
      <c r="O196" s="201"/>
      <c r="P196" s="113"/>
      <c r="Q196" s="113"/>
      <c r="T196" s="201"/>
      <c r="U196" s="113"/>
      <c r="V196" s="113"/>
      <c r="W196" s="113"/>
      <c r="X196" s="113"/>
      <c r="Y196" s="113"/>
      <c r="Z196" s="113"/>
      <c r="AA196" s="113"/>
      <c r="AB196" s="201"/>
      <c r="AC196" s="113"/>
      <c r="AD196" s="113"/>
      <c r="AE196" s="113"/>
      <c r="AF196" s="113"/>
    </row>
    <row r="197" spans="1:32" x14ac:dyDescent="0.2">
      <c r="A197" s="113"/>
      <c r="B197" s="200"/>
      <c r="C197" s="113"/>
      <c r="D197" s="201"/>
      <c r="E197" s="201"/>
      <c r="F197" s="113"/>
      <c r="G197" s="113"/>
      <c r="H197" s="113"/>
      <c r="I197" s="203"/>
      <c r="J197" s="203"/>
      <c r="K197" s="204"/>
      <c r="L197" s="201"/>
      <c r="M197" s="201"/>
      <c r="N197" s="201"/>
      <c r="O197" s="201"/>
      <c r="P197" s="113"/>
      <c r="Q197" s="113"/>
      <c r="T197" s="201"/>
      <c r="U197" s="113"/>
      <c r="V197" s="113"/>
      <c r="W197" s="113"/>
      <c r="X197" s="113"/>
      <c r="Y197" s="113"/>
      <c r="Z197" s="113"/>
      <c r="AA197" s="113"/>
      <c r="AB197" s="201"/>
      <c r="AC197" s="113"/>
      <c r="AD197" s="113"/>
      <c r="AE197" s="113"/>
      <c r="AF197" s="113"/>
    </row>
    <row r="198" spans="1:32" x14ac:dyDescent="0.2">
      <c r="A198" s="113"/>
      <c r="B198" s="200"/>
      <c r="C198" s="113"/>
      <c r="D198" s="201"/>
      <c r="E198" s="201"/>
      <c r="F198" s="113"/>
      <c r="G198" s="113"/>
      <c r="H198" s="113"/>
      <c r="I198" s="203"/>
      <c r="J198" s="203"/>
      <c r="K198" s="204"/>
      <c r="L198" s="201"/>
      <c r="M198" s="201"/>
      <c r="N198" s="201"/>
      <c r="O198" s="201"/>
      <c r="P198" s="113"/>
      <c r="Q198" s="113"/>
      <c r="T198" s="201"/>
      <c r="U198" s="113"/>
      <c r="V198" s="113"/>
      <c r="W198" s="113"/>
      <c r="X198" s="113"/>
      <c r="Y198" s="113"/>
      <c r="Z198" s="113"/>
      <c r="AA198" s="113"/>
      <c r="AB198" s="201"/>
      <c r="AC198" s="113"/>
      <c r="AD198" s="113"/>
      <c r="AE198" s="113"/>
      <c r="AF198" s="113"/>
    </row>
    <row r="199" spans="1:32" x14ac:dyDescent="0.2">
      <c r="A199" s="113"/>
      <c r="B199" s="200"/>
      <c r="C199" s="113"/>
      <c r="D199" s="201"/>
      <c r="E199" s="201"/>
      <c r="F199" s="113"/>
      <c r="G199" s="113"/>
      <c r="H199" s="113"/>
      <c r="I199" s="203"/>
      <c r="J199" s="203"/>
      <c r="K199" s="204"/>
      <c r="L199" s="201"/>
      <c r="M199" s="201"/>
      <c r="N199" s="201"/>
      <c r="O199" s="201"/>
      <c r="P199" s="113"/>
      <c r="Q199" s="113"/>
      <c r="T199" s="201"/>
      <c r="U199" s="113"/>
      <c r="V199" s="113"/>
      <c r="W199" s="113"/>
      <c r="X199" s="113"/>
      <c r="Y199" s="113"/>
      <c r="Z199" s="113"/>
      <c r="AA199" s="113"/>
      <c r="AB199" s="201"/>
      <c r="AC199" s="113"/>
      <c r="AD199" s="113"/>
      <c r="AE199" s="113"/>
      <c r="AF199" s="113"/>
    </row>
    <row r="200" spans="1:32" x14ac:dyDescent="0.2">
      <c r="A200" s="113"/>
      <c r="B200" s="200"/>
      <c r="C200" s="113"/>
      <c r="D200" s="201"/>
      <c r="E200" s="201"/>
      <c r="F200" s="113"/>
      <c r="G200" s="113"/>
      <c r="H200" s="113"/>
      <c r="I200" s="203"/>
      <c r="J200" s="203"/>
      <c r="K200" s="204"/>
      <c r="L200" s="201"/>
      <c r="M200" s="201"/>
      <c r="N200" s="201"/>
      <c r="O200" s="201"/>
      <c r="P200" s="113"/>
      <c r="Q200" s="113"/>
      <c r="T200" s="201"/>
      <c r="U200" s="113"/>
      <c r="V200" s="113"/>
      <c r="W200" s="113"/>
      <c r="X200" s="113"/>
      <c r="Y200" s="113"/>
      <c r="Z200" s="113"/>
      <c r="AA200" s="113"/>
      <c r="AB200" s="201"/>
      <c r="AC200" s="113"/>
      <c r="AD200" s="113"/>
      <c r="AE200" s="113"/>
      <c r="AF200" s="113"/>
    </row>
    <row r="201" spans="1:32" x14ac:dyDescent="0.2">
      <c r="A201" s="113"/>
      <c r="B201" s="200"/>
      <c r="C201" s="113"/>
      <c r="D201" s="201"/>
      <c r="E201" s="201"/>
      <c r="F201" s="113"/>
      <c r="G201" s="113"/>
      <c r="H201" s="113"/>
      <c r="I201" s="203"/>
      <c r="J201" s="203"/>
      <c r="K201" s="204"/>
      <c r="L201" s="201"/>
      <c r="M201" s="201"/>
      <c r="N201" s="201"/>
      <c r="O201" s="201"/>
      <c r="P201" s="113"/>
      <c r="Q201" s="113"/>
      <c r="T201" s="201"/>
      <c r="U201" s="113"/>
      <c r="V201" s="113"/>
      <c r="W201" s="113"/>
      <c r="X201" s="113"/>
      <c r="Y201" s="113"/>
      <c r="Z201" s="113"/>
      <c r="AA201" s="113"/>
      <c r="AB201" s="201"/>
      <c r="AC201" s="113"/>
      <c r="AD201" s="113"/>
      <c r="AE201" s="113"/>
      <c r="AF201" s="113"/>
    </row>
    <row r="202" spans="1:32" x14ac:dyDescent="0.2">
      <c r="A202" s="113"/>
      <c r="B202" s="200"/>
      <c r="C202" s="113"/>
      <c r="D202" s="201"/>
      <c r="E202" s="201"/>
      <c r="F202" s="113"/>
      <c r="G202" s="113"/>
      <c r="H202" s="113"/>
      <c r="I202" s="203"/>
      <c r="J202" s="203"/>
      <c r="K202" s="204"/>
      <c r="L202" s="201"/>
      <c r="M202" s="201"/>
      <c r="N202" s="201"/>
      <c r="O202" s="201"/>
      <c r="P202" s="113"/>
      <c r="Q202" s="113"/>
      <c r="T202" s="201"/>
      <c r="U202" s="113"/>
      <c r="V202" s="113"/>
      <c r="W202" s="113"/>
      <c r="X202" s="113"/>
      <c r="Y202" s="113"/>
      <c r="Z202" s="113"/>
      <c r="AA202" s="113"/>
      <c r="AB202" s="201"/>
      <c r="AC202" s="113"/>
      <c r="AD202" s="113"/>
      <c r="AE202" s="113"/>
      <c r="AF202" s="113"/>
    </row>
    <row r="203" spans="1:32" x14ac:dyDescent="0.2">
      <c r="A203" s="113"/>
      <c r="B203" s="200"/>
      <c r="C203" s="113"/>
      <c r="D203" s="201"/>
      <c r="E203" s="201"/>
      <c r="F203" s="113"/>
      <c r="G203" s="113"/>
      <c r="H203" s="113"/>
      <c r="I203" s="203"/>
      <c r="J203" s="203"/>
      <c r="K203" s="204"/>
      <c r="L203" s="201"/>
      <c r="M203" s="201"/>
      <c r="N203" s="201"/>
      <c r="O203" s="201"/>
      <c r="P203" s="113"/>
      <c r="Q203" s="113"/>
      <c r="T203" s="201"/>
      <c r="U203" s="113"/>
      <c r="V203" s="113"/>
      <c r="W203" s="113"/>
      <c r="X203" s="113"/>
      <c r="Y203" s="113"/>
      <c r="Z203" s="113"/>
      <c r="AA203" s="113"/>
      <c r="AB203" s="201"/>
      <c r="AC203" s="113"/>
      <c r="AD203" s="113"/>
      <c r="AE203" s="113"/>
      <c r="AF203" s="113"/>
    </row>
    <row r="204" spans="1:32" x14ac:dyDescent="0.2">
      <c r="A204" s="113"/>
      <c r="B204" s="200"/>
      <c r="C204" s="113"/>
      <c r="D204" s="201"/>
      <c r="E204" s="201"/>
      <c r="F204" s="113"/>
      <c r="G204" s="113"/>
      <c r="H204" s="113"/>
      <c r="I204" s="203"/>
      <c r="J204" s="203"/>
      <c r="K204" s="204"/>
      <c r="L204" s="201"/>
      <c r="M204" s="201"/>
      <c r="N204" s="201"/>
      <c r="O204" s="201"/>
      <c r="P204" s="113"/>
      <c r="Q204" s="113"/>
      <c r="T204" s="201"/>
      <c r="U204" s="113"/>
      <c r="V204" s="113"/>
      <c r="W204" s="113"/>
      <c r="X204" s="113"/>
      <c r="Y204" s="113"/>
      <c r="Z204" s="113"/>
      <c r="AA204" s="113"/>
      <c r="AB204" s="201"/>
      <c r="AC204" s="113"/>
      <c r="AD204" s="113"/>
      <c r="AE204" s="113"/>
      <c r="AF204" s="113"/>
    </row>
    <row r="205" spans="1:32" x14ac:dyDescent="0.2">
      <c r="A205" s="113"/>
      <c r="B205" s="200"/>
      <c r="C205" s="113"/>
      <c r="D205" s="201"/>
      <c r="E205" s="201"/>
      <c r="F205" s="113"/>
      <c r="G205" s="113"/>
      <c r="H205" s="113"/>
      <c r="I205" s="203"/>
      <c r="J205" s="203"/>
      <c r="K205" s="204"/>
      <c r="L205" s="201"/>
      <c r="M205" s="201"/>
      <c r="N205" s="201"/>
      <c r="O205" s="201"/>
      <c r="P205" s="113"/>
      <c r="Q205" s="113"/>
      <c r="T205" s="201"/>
      <c r="U205" s="113"/>
      <c r="V205" s="113"/>
      <c r="W205" s="113"/>
      <c r="X205" s="113"/>
      <c r="Y205" s="113"/>
      <c r="Z205" s="113"/>
      <c r="AA205" s="113"/>
      <c r="AB205" s="201"/>
      <c r="AC205" s="113"/>
      <c r="AD205" s="113"/>
      <c r="AE205" s="113"/>
      <c r="AF205" s="113"/>
    </row>
    <row r="206" spans="1:32" x14ac:dyDescent="0.2">
      <c r="A206" s="113"/>
      <c r="B206" s="200"/>
      <c r="C206" s="113"/>
      <c r="D206" s="201"/>
      <c r="E206" s="201"/>
      <c r="F206" s="113"/>
      <c r="G206" s="113"/>
      <c r="H206" s="113"/>
      <c r="I206" s="203"/>
      <c r="J206" s="203"/>
      <c r="K206" s="204"/>
      <c r="L206" s="201"/>
      <c r="M206" s="201"/>
      <c r="N206" s="201"/>
      <c r="O206" s="201"/>
      <c r="P206" s="113"/>
      <c r="Q206" s="113"/>
      <c r="T206" s="201"/>
      <c r="U206" s="113"/>
      <c r="V206" s="113"/>
      <c r="W206" s="113"/>
      <c r="X206" s="113"/>
      <c r="Y206" s="113"/>
      <c r="Z206" s="113"/>
      <c r="AA206" s="113"/>
      <c r="AB206" s="201"/>
      <c r="AC206" s="113"/>
      <c r="AD206" s="113"/>
      <c r="AE206" s="113"/>
      <c r="AF206" s="113"/>
    </row>
    <row r="207" spans="1:32" x14ac:dyDescent="0.2">
      <c r="A207" s="113"/>
      <c r="B207" s="200"/>
      <c r="C207" s="113"/>
      <c r="D207" s="201"/>
      <c r="E207" s="201"/>
      <c r="F207" s="113"/>
      <c r="G207" s="113"/>
      <c r="H207" s="113"/>
      <c r="I207" s="203"/>
      <c r="J207" s="203"/>
      <c r="K207" s="204"/>
      <c r="L207" s="201"/>
      <c r="M207" s="201"/>
      <c r="N207" s="201"/>
      <c r="O207" s="201"/>
      <c r="P207" s="113"/>
      <c r="Q207" s="113"/>
      <c r="T207" s="201"/>
      <c r="U207" s="113"/>
      <c r="V207" s="113"/>
      <c r="W207" s="113"/>
      <c r="X207" s="113"/>
      <c r="Y207" s="113"/>
      <c r="Z207" s="113"/>
      <c r="AA207" s="113"/>
      <c r="AB207" s="201"/>
      <c r="AC207" s="113"/>
      <c r="AD207" s="113"/>
      <c r="AE207" s="113"/>
      <c r="AF207" s="113"/>
    </row>
    <row r="208" spans="1:32" x14ac:dyDescent="0.2">
      <c r="A208" s="113"/>
      <c r="B208" s="200"/>
      <c r="C208" s="113"/>
      <c r="D208" s="201"/>
      <c r="E208" s="201"/>
      <c r="F208" s="113"/>
      <c r="G208" s="113"/>
      <c r="H208" s="113"/>
      <c r="I208" s="203"/>
      <c r="J208" s="203"/>
      <c r="K208" s="204"/>
      <c r="L208" s="201"/>
      <c r="M208" s="201"/>
      <c r="N208" s="201"/>
      <c r="O208" s="201"/>
      <c r="P208" s="113"/>
      <c r="Q208" s="113"/>
      <c r="T208" s="201"/>
      <c r="U208" s="113"/>
      <c r="V208" s="113"/>
      <c r="W208" s="113"/>
      <c r="X208" s="113"/>
      <c r="Y208" s="113"/>
      <c r="Z208" s="113"/>
      <c r="AA208" s="113"/>
      <c r="AB208" s="201"/>
      <c r="AC208" s="113"/>
      <c r="AD208" s="113"/>
      <c r="AE208" s="113"/>
      <c r="AF208" s="113"/>
    </row>
    <row r="209" spans="1:32" x14ac:dyDescent="0.2">
      <c r="A209" s="113"/>
      <c r="B209" s="200"/>
      <c r="C209" s="113"/>
      <c r="D209" s="201"/>
      <c r="E209" s="201"/>
      <c r="F209" s="113"/>
      <c r="G209" s="113"/>
      <c r="H209" s="113"/>
      <c r="I209" s="203"/>
      <c r="J209" s="203"/>
      <c r="K209" s="204"/>
      <c r="L209" s="201"/>
      <c r="M209" s="201"/>
      <c r="N209" s="201"/>
      <c r="O209" s="201"/>
      <c r="P209" s="113"/>
      <c r="Q209" s="113"/>
      <c r="T209" s="201"/>
      <c r="U209" s="113"/>
      <c r="V209" s="113"/>
      <c r="W209" s="113"/>
      <c r="X209" s="113"/>
      <c r="Y209" s="113"/>
      <c r="Z209" s="113"/>
      <c r="AA209" s="113"/>
      <c r="AB209" s="201"/>
      <c r="AC209" s="113"/>
      <c r="AD209" s="113"/>
      <c r="AE209" s="113"/>
      <c r="AF209" s="113"/>
    </row>
    <row r="210" spans="1:32" x14ac:dyDescent="0.2">
      <c r="A210" s="113"/>
      <c r="B210" s="200"/>
      <c r="C210" s="113"/>
      <c r="D210" s="201"/>
      <c r="E210" s="201"/>
      <c r="F210" s="113"/>
      <c r="G210" s="113"/>
      <c r="H210" s="113"/>
      <c r="I210" s="203"/>
      <c r="J210" s="203"/>
      <c r="K210" s="204"/>
      <c r="L210" s="201"/>
      <c r="M210" s="201"/>
      <c r="N210" s="201"/>
      <c r="O210" s="201"/>
      <c r="P210" s="113"/>
      <c r="Q210" s="113"/>
      <c r="T210" s="201"/>
      <c r="U210" s="113"/>
      <c r="V210" s="113"/>
      <c r="W210" s="113"/>
      <c r="X210" s="113"/>
      <c r="Y210" s="113"/>
      <c r="Z210" s="113"/>
      <c r="AA210" s="113"/>
      <c r="AB210" s="201"/>
      <c r="AC210" s="113"/>
      <c r="AD210" s="113"/>
      <c r="AE210" s="113"/>
      <c r="AF210" s="113"/>
    </row>
    <row r="211" spans="1:32" x14ac:dyDescent="0.2">
      <c r="A211" s="113"/>
      <c r="B211" s="200"/>
      <c r="C211" s="113"/>
      <c r="D211" s="201"/>
      <c r="E211" s="201"/>
      <c r="F211" s="113"/>
      <c r="G211" s="113"/>
      <c r="H211" s="113"/>
      <c r="I211" s="203"/>
      <c r="J211" s="203"/>
      <c r="K211" s="204"/>
      <c r="L211" s="201"/>
      <c r="M211" s="201"/>
      <c r="N211" s="201"/>
      <c r="O211" s="201"/>
      <c r="P211" s="113"/>
      <c r="Q211" s="113"/>
      <c r="T211" s="201"/>
      <c r="U211" s="113"/>
      <c r="V211" s="113"/>
      <c r="W211" s="113"/>
      <c r="X211" s="113"/>
      <c r="Y211" s="113"/>
      <c r="Z211" s="113"/>
      <c r="AA211" s="113"/>
      <c r="AB211" s="201"/>
      <c r="AC211" s="113"/>
      <c r="AD211" s="113"/>
      <c r="AE211" s="113"/>
      <c r="AF211" s="113"/>
    </row>
    <row r="212" spans="1:32" x14ac:dyDescent="0.2">
      <c r="A212" s="113"/>
      <c r="B212" s="200"/>
      <c r="C212" s="113"/>
      <c r="D212" s="201"/>
      <c r="E212" s="201"/>
      <c r="F212" s="113"/>
      <c r="G212" s="113"/>
      <c r="H212" s="113"/>
      <c r="I212" s="203"/>
      <c r="J212" s="203"/>
      <c r="K212" s="204"/>
      <c r="L212" s="201"/>
      <c r="M212" s="201"/>
      <c r="N212" s="201"/>
      <c r="O212" s="201"/>
      <c r="P212" s="113"/>
      <c r="Q212" s="113"/>
      <c r="T212" s="201"/>
      <c r="U212" s="113"/>
      <c r="V212" s="113"/>
      <c r="W212" s="113"/>
      <c r="X212" s="113"/>
      <c r="Y212" s="113"/>
      <c r="Z212" s="113"/>
      <c r="AA212" s="113"/>
      <c r="AB212" s="201"/>
      <c r="AC212" s="113"/>
      <c r="AD212" s="113"/>
      <c r="AE212" s="113"/>
      <c r="AF212" s="113"/>
    </row>
    <row r="213" spans="1:32" x14ac:dyDescent="0.2">
      <c r="A213" s="113"/>
      <c r="B213" s="200"/>
      <c r="C213" s="113"/>
      <c r="D213" s="201"/>
      <c r="E213" s="201"/>
      <c r="F213" s="113"/>
      <c r="G213" s="113"/>
      <c r="H213" s="113"/>
      <c r="I213" s="203"/>
      <c r="J213" s="203"/>
      <c r="K213" s="204"/>
      <c r="L213" s="201"/>
      <c r="M213" s="201"/>
      <c r="N213" s="201"/>
      <c r="O213" s="201"/>
      <c r="P213" s="113"/>
      <c r="Q213" s="113"/>
      <c r="T213" s="201"/>
      <c r="U213" s="113"/>
      <c r="V213" s="113"/>
      <c r="W213" s="113"/>
      <c r="X213" s="113"/>
      <c r="Y213" s="113"/>
      <c r="Z213" s="113"/>
      <c r="AA213" s="113"/>
      <c r="AB213" s="201"/>
      <c r="AC213" s="113"/>
      <c r="AD213" s="113"/>
      <c r="AE213" s="113"/>
      <c r="AF213" s="113"/>
    </row>
    <row r="214" spans="1:32" x14ac:dyDescent="0.2">
      <c r="A214" s="113"/>
      <c r="B214" s="200"/>
      <c r="C214" s="113"/>
      <c r="D214" s="201"/>
      <c r="E214" s="201"/>
      <c r="F214" s="113"/>
      <c r="G214" s="113"/>
      <c r="H214" s="113"/>
      <c r="I214" s="203"/>
      <c r="J214" s="203"/>
      <c r="K214" s="204"/>
      <c r="L214" s="201"/>
      <c r="M214" s="201"/>
      <c r="N214" s="201"/>
      <c r="O214" s="201"/>
      <c r="P214" s="113"/>
      <c r="Q214" s="113"/>
      <c r="T214" s="201"/>
      <c r="U214" s="113"/>
      <c r="V214" s="113"/>
      <c r="W214" s="113"/>
      <c r="X214" s="113"/>
      <c r="Y214" s="113"/>
      <c r="Z214" s="113"/>
      <c r="AA214" s="113"/>
      <c r="AB214" s="201"/>
      <c r="AC214" s="113"/>
      <c r="AD214" s="113"/>
      <c r="AE214" s="113"/>
      <c r="AF214" s="113"/>
    </row>
    <row r="215" spans="1:32" x14ac:dyDescent="0.2">
      <c r="A215" s="113"/>
      <c r="B215" s="200"/>
      <c r="C215" s="113"/>
      <c r="D215" s="201"/>
      <c r="E215" s="201"/>
      <c r="F215" s="113"/>
      <c r="G215" s="113"/>
      <c r="H215" s="113"/>
      <c r="I215" s="203"/>
      <c r="J215" s="203"/>
      <c r="K215" s="204"/>
      <c r="L215" s="201"/>
      <c r="M215" s="201"/>
      <c r="N215" s="201"/>
      <c r="O215" s="201"/>
      <c r="P215" s="113"/>
      <c r="Q215" s="113"/>
      <c r="T215" s="201"/>
      <c r="U215" s="113"/>
      <c r="V215" s="113"/>
      <c r="W215" s="113"/>
      <c r="X215" s="113"/>
      <c r="Y215" s="113"/>
      <c r="Z215" s="113"/>
      <c r="AA215" s="113"/>
      <c r="AB215" s="201"/>
      <c r="AC215" s="113"/>
      <c r="AD215" s="113"/>
      <c r="AE215" s="113"/>
      <c r="AF215" s="113"/>
    </row>
    <row r="216" spans="1:32" x14ac:dyDescent="0.2">
      <c r="A216" s="113"/>
      <c r="B216" s="200"/>
      <c r="C216" s="113"/>
      <c r="D216" s="201"/>
      <c r="E216" s="201"/>
      <c r="F216" s="113"/>
      <c r="G216" s="113"/>
      <c r="H216" s="113"/>
      <c r="I216" s="203"/>
      <c r="J216" s="203"/>
      <c r="K216" s="204"/>
      <c r="L216" s="201"/>
      <c r="M216" s="201"/>
      <c r="N216" s="201"/>
      <c r="O216" s="201"/>
      <c r="P216" s="113"/>
      <c r="Q216" s="113"/>
      <c r="T216" s="201"/>
      <c r="U216" s="113"/>
      <c r="V216" s="113"/>
      <c r="W216" s="113"/>
      <c r="X216" s="113"/>
      <c r="Y216" s="113"/>
      <c r="Z216" s="113"/>
      <c r="AA216" s="113"/>
      <c r="AB216" s="201"/>
      <c r="AC216" s="113"/>
      <c r="AD216" s="113"/>
      <c r="AE216" s="113"/>
      <c r="AF216" s="113"/>
    </row>
    <row r="217" spans="1:32" x14ac:dyDescent="0.2">
      <c r="A217" s="113"/>
      <c r="B217" s="200"/>
      <c r="C217" s="113"/>
      <c r="D217" s="201"/>
      <c r="E217" s="201"/>
      <c r="F217" s="113"/>
      <c r="G217" s="113"/>
      <c r="H217" s="113"/>
      <c r="I217" s="203"/>
      <c r="J217" s="203"/>
      <c r="K217" s="204"/>
      <c r="L217" s="201"/>
      <c r="M217" s="201"/>
      <c r="N217" s="201"/>
      <c r="O217" s="201"/>
      <c r="P217" s="113"/>
      <c r="Q217" s="113"/>
      <c r="T217" s="201"/>
      <c r="U217" s="113"/>
      <c r="V217" s="113"/>
      <c r="W217" s="113"/>
      <c r="X217" s="113"/>
      <c r="Y217" s="113"/>
      <c r="Z217" s="113"/>
      <c r="AA217" s="113"/>
      <c r="AB217" s="201"/>
      <c r="AC217" s="113"/>
      <c r="AD217" s="113"/>
      <c r="AE217" s="113"/>
      <c r="AF217" s="113"/>
    </row>
    <row r="218" spans="1:32" x14ac:dyDescent="0.2">
      <c r="A218" s="113"/>
      <c r="B218" s="200"/>
      <c r="C218" s="113"/>
      <c r="D218" s="201"/>
      <c r="E218" s="201"/>
      <c r="F218" s="113"/>
      <c r="G218" s="113"/>
      <c r="H218" s="113"/>
      <c r="I218" s="203"/>
      <c r="J218" s="203"/>
      <c r="K218" s="204"/>
      <c r="L218" s="201"/>
      <c r="M218" s="201"/>
      <c r="N218" s="201"/>
      <c r="O218" s="201"/>
      <c r="P218" s="113"/>
      <c r="Q218" s="113"/>
      <c r="T218" s="201"/>
      <c r="U218" s="113"/>
      <c r="V218" s="113"/>
      <c r="W218" s="113"/>
      <c r="X218" s="113"/>
      <c r="Y218" s="113"/>
      <c r="Z218" s="113"/>
      <c r="AA218" s="113"/>
      <c r="AB218" s="201"/>
      <c r="AC218" s="113"/>
      <c r="AD218" s="113"/>
      <c r="AE218" s="113"/>
      <c r="AF218" s="113"/>
    </row>
    <row r="219" spans="1:32" x14ac:dyDescent="0.2">
      <c r="A219" s="113"/>
      <c r="B219" s="200"/>
      <c r="C219" s="113"/>
      <c r="D219" s="201"/>
      <c r="E219" s="201"/>
      <c r="F219" s="113"/>
      <c r="G219" s="113"/>
      <c r="H219" s="113"/>
      <c r="I219" s="203"/>
      <c r="J219" s="203"/>
      <c r="K219" s="204"/>
      <c r="L219" s="201"/>
      <c r="M219" s="201"/>
      <c r="N219" s="201"/>
      <c r="O219" s="201"/>
      <c r="P219" s="113"/>
      <c r="Q219" s="113"/>
      <c r="T219" s="201"/>
      <c r="U219" s="113"/>
      <c r="V219" s="113"/>
      <c r="W219" s="113"/>
      <c r="X219" s="113"/>
      <c r="Y219" s="113"/>
      <c r="Z219" s="113"/>
      <c r="AA219" s="113"/>
      <c r="AB219" s="201"/>
      <c r="AC219" s="113"/>
      <c r="AD219" s="113"/>
      <c r="AE219" s="113"/>
      <c r="AF219" s="113"/>
    </row>
    <row r="220" spans="1:32" x14ac:dyDescent="0.2">
      <c r="A220" s="113"/>
      <c r="B220" s="200"/>
      <c r="C220" s="113"/>
      <c r="D220" s="201"/>
      <c r="E220" s="201"/>
      <c r="F220" s="113"/>
      <c r="G220" s="113"/>
      <c r="H220" s="113"/>
      <c r="I220" s="203"/>
      <c r="J220" s="203"/>
      <c r="K220" s="204"/>
      <c r="L220" s="201"/>
      <c r="M220" s="201"/>
      <c r="N220" s="201"/>
      <c r="O220" s="201"/>
      <c r="P220" s="113"/>
      <c r="Q220" s="113"/>
      <c r="T220" s="201"/>
      <c r="U220" s="113"/>
      <c r="V220" s="113"/>
      <c r="W220" s="113"/>
      <c r="X220" s="113"/>
      <c r="Y220" s="113"/>
      <c r="Z220" s="113"/>
      <c r="AA220" s="113"/>
      <c r="AB220" s="201"/>
      <c r="AC220" s="113"/>
      <c r="AD220" s="113"/>
      <c r="AE220" s="113"/>
      <c r="AF220" s="113"/>
    </row>
    <row r="221" spans="1:32" x14ac:dyDescent="0.2">
      <c r="A221" s="113"/>
      <c r="B221" s="200"/>
      <c r="C221" s="113"/>
      <c r="D221" s="201"/>
      <c r="E221" s="201"/>
      <c r="F221" s="113"/>
      <c r="G221" s="113"/>
      <c r="H221" s="113"/>
      <c r="I221" s="203"/>
      <c r="J221" s="203"/>
      <c r="K221" s="204"/>
      <c r="L221" s="201"/>
      <c r="M221" s="201"/>
      <c r="N221" s="201"/>
      <c r="O221" s="201"/>
      <c r="P221" s="113"/>
      <c r="Q221" s="113"/>
      <c r="T221" s="201"/>
      <c r="U221" s="113"/>
      <c r="V221" s="113"/>
      <c r="W221" s="113"/>
      <c r="X221" s="113"/>
      <c r="Y221" s="113"/>
      <c r="Z221" s="113"/>
      <c r="AA221" s="113"/>
      <c r="AB221" s="201"/>
      <c r="AC221" s="113"/>
      <c r="AD221" s="113"/>
      <c r="AE221" s="113"/>
      <c r="AF221" s="113"/>
    </row>
    <row r="222" spans="1:32" x14ac:dyDescent="0.2">
      <c r="A222" s="113"/>
      <c r="B222" s="200"/>
      <c r="C222" s="113"/>
      <c r="D222" s="201"/>
      <c r="E222" s="201"/>
      <c r="F222" s="113"/>
      <c r="G222" s="113"/>
      <c r="H222" s="113"/>
      <c r="I222" s="203"/>
      <c r="J222" s="203"/>
      <c r="K222" s="204"/>
      <c r="L222" s="201"/>
      <c r="M222" s="201"/>
      <c r="N222" s="201"/>
      <c r="O222" s="201"/>
      <c r="P222" s="113"/>
      <c r="Q222" s="113"/>
      <c r="T222" s="201"/>
      <c r="U222" s="113"/>
      <c r="V222" s="113"/>
      <c r="W222" s="113"/>
      <c r="X222" s="113"/>
      <c r="Y222" s="113"/>
      <c r="Z222" s="113"/>
      <c r="AA222" s="113"/>
      <c r="AB222" s="201"/>
      <c r="AC222" s="113"/>
      <c r="AD222" s="113"/>
      <c r="AE222" s="113"/>
      <c r="AF222" s="113"/>
    </row>
    <row r="223" spans="1:32" x14ac:dyDescent="0.2">
      <c r="A223" s="113"/>
      <c r="B223" s="200"/>
      <c r="C223" s="113"/>
      <c r="D223" s="201"/>
      <c r="E223" s="201"/>
      <c r="F223" s="113"/>
      <c r="G223" s="113"/>
      <c r="H223" s="113"/>
      <c r="I223" s="203"/>
      <c r="J223" s="203"/>
      <c r="K223" s="204"/>
      <c r="L223" s="201"/>
      <c r="M223" s="201"/>
      <c r="N223" s="201"/>
      <c r="O223" s="201"/>
      <c r="P223" s="113"/>
      <c r="Q223" s="113"/>
      <c r="T223" s="201"/>
      <c r="U223" s="113"/>
      <c r="V223" s="113"/>
      <c r="W223" s="113"/>
      <c r="X223" s="113"/>
      <c r="Y223" s="113"/>
      <c r="Z223" s="113"/>
      <c r="AA223" s="113"/>
      <c r="AB223" s="201"/>
      <c r="AC223" s="113"/>
      <c r="AD223" s="113"/>
      <c r="AE223" s="113"/>
      <c r="AF223" s="113"/>
    </row>
    <row r="224" spans="1:32" x14ac:dyDescent="0.2">
      <c r="A224" s="113"/>
      <c r="B224" s="200"/>
      <c r="C224" s="113"/>
      <c r="D224" s="201"/>
      <c r="E224" s="201"/>
      <c r="F224" s="113"/>
      <c r="G224" s="113"/>
      <c r="H224" s="113"/>
      <c r="I224" s="203"/>
      <c r="J224" s="203"/>
      <c r="K224" s="204"/>
      <c r="L224" s="201"/>
      <c r="M224" s="201"/>
      <c r="N224" s="201"/>
      <c r="O224" s="201"/>
      <c r="P224" s="113"/>
      <c r="Q224" s="113"/>
      <c r="T224" s="201"/>
      <c r="U224" s="113"/>
      <c r="V224" s="113"/>
      <c r="W224" s="113"/>
      <c r="X224" s="113"/>
      <c r="Y224" s="113"/>
      <c r="Z224" s="113"/>
      <c r="AA224" s="113"/>
      <c r="AB224" s="201"/>
      <c r="AC224" s="113"/>
      <c r="AD224" s="113"/>
      <c r="AE224" s="113"/>
      <c r="AF224" s="113"/>
    </row>
    <row r="225" spans="1:32" x14ac:dyDescent="0.2">
      <c r="A225" s="113"/>
      <c r="B225" s="200"/>
      <c r="C225" s="113"/>
      <c r="D225" s="201"/>
      <c r="E225" s="201"/>
      <c r="F225" s="113"/>
      <c r="G225" s="113"/>
      <c r="H225" s="113"/>
      <c r="I225" s="203"/>
      <c r="J225" s="203"/>
      <c r="K225" s="204"/>
      <c r="L225" s="201"/>
      <c r="M225" s="201"/>
      <c r="N225" s="201"/>
      <c r="O225" s="201"/>
      <c r="P225" s="113"/>
      <c r="Q225" s="113"/>
      <c r="T225" s="201"/>
      <c r="U225" s="113"/>
      <c r="V225" s="113"/>
      <c r="W225" s="113"/>
      <c r="X225" s="113"/>
      <c r="Y225" s="113"/>
      <c r="Z225" s="113"/>
      <c r="AA225" s="113"/>
      <c r="AB225" s="201"/>
      <c r="AC225" s="113"/>
      <c r="AD225" s="113"/>
      <c r="AE225" s="113"/>
      <c r="AF225" s="113"/>
    </row>
    <row r="226" spans="1:32" x14ac:dyDescent="0.2">
      <c r="A226" s="113"/>
      <c r="B226" s="200"/>
      <c r="C226" s="113"/>
      <c r="D226" s="201"/>
      <c r="E226" s="201"/>
      <c r="F226" s="113"/>
      <c r="G226" s="113"/>
      <c r="H226" s="113"/>
      <c r="I226" s="203"/>
      <c r="J226" s="203"/>
      <c r="K226" s="204"/>
      <c r="L226" s="201"/>
      <c r="M226" s="201"/>
      <c r="N226" s="201"/>
      <c r="O226" s="201"/>
      <c r="P226" s="113"/>
      <c r="Q226" s="113"/>
      <c r="T226" s="201"/>
      <c r="U226" s="113"/>
      <c r="V226" s="113"/>
      <c r="W226" s="113"/>
      <c r="X226" s="113"/>
      <c r="Y226" s="113"/>
      <c r="Z226" s="113"/>
      <c r="AA226" s="113"/>
      <c r="AB226" s="201"/>
      <c r="AC226" s="113"/>
      <c r="AD226" s="113"/>
      <c r="AE226" s="113"/>
      <c r="AF226" s="113"/>
    </row>
    <row r="227" spans="1:32" x14ac:dyDescent="0.2">
      <c r="A227" s="113"/>
      <c r="B227" s="200"/>
      <c r="C227" s="113"/>
      <c r="D227" s="201"/>
      <c r="E227" s="201"/>
      <c r="F227" s="113"/>
      <c r="G227" s="113"/>
      <c r="H227" s="113"/>
      <c r="I227" s="203"/>
      <c r="J227" s="203"/>
      <c r="K227" s="204"/>
      <c r="L227" s="201"/>
      <c r="M227" s="201"/>
      <c r="N227" s="201"/>
      <c r="O227" s="201"/>
      <c r="P227" s="113"/>
      <c r="Q227" s="113"/>
      <c r="T227" s="201"/>
      <c r="U227" s="113"/>
      <c r="V227" s="113"/>
      <c r="W227" s="113"/>
      <c r="X227" s="113"/>
      <c r="Y227" s="113"/>
      <c r="Z227" s="113"/>
      <c r="AA227" s="113"/>
      <c r="AB227" s="201"/>
      <c r="AC227" s="113"/>
      <c r="AD227" s="113"/>
      <c r="AE227" s="113"/>
      <c r="AF227" s="113"/>
    </row>
    <row r="228" spans="1:32" x14ac:dyDescent="0.2">
      <c r="A228" s="113"/>
      <c r="B228" s="200"/>
      <c r="C228" s="113"/>
      <c r="D228" s="201"/>
      <c r="E228" s="201"/>
      <c r="F228" s="113"/>
      <c r="G228" s="113"/>
      <c r="H228" s="113"/>
      <c r="I228" s="203"/>
      <c r="J228" s="203"/>
      <c r="K228" s="204"/>
      <c r="L228" s="201"/>
      <c r="M228" s="201"/>
      <c r="N228" s="201"/>
      <c r="O228" s="201"/>
      <c r="P228" s="113"/>
      <c r="Q228" s="113"/>
      <c r="T228" s="201"/>
      <c r="U228" s="113"/>
      <c r="V228" s="113"/>
      <c r="W228" s="113"/>
      <c r="X228" s="113"/>
      <c r="Y228" s="113"/>
      <c r="Z228" s="113"/>
      <c r="AA228" s="113"/>
      <c r="AB228" s="201"/>
      <c r="AC228" s="113"/>
      <c r="AD228" s="113"/>
      <c r="AE228" s="113"/>
      <c r="AF228" s="113"/>
    </row>
    <row r="229" spans="1:32" x14ac:dyDescent="0.2">
      <c r="A229" s="113"/>
      <c r="B229" s="200"/>
      <c r="C229" s="113"/>
      <c r="D229" s="201"/>
      <c r="E229" s="201"/>
      <c r="F229" s="113"/>
      <c r="G229" s="113"/>
      <c r="H229" s="113"/>
      <c r="I229" s="203"/>
      <c r="J229" s="203"/>
      <c r="K229" s="204"/>
      <c r="L229" s="201"/>
      <c r="M229" s="201"/>
      <c r="N229" s="201"/>
      <c r="O229" s="201"/>
      <c r="P229" s="113"/>
      <c r="Q229" s="113"/>
      <c r="T229" s="201"/>
      <c r="U229" s="113"/>
      <c r="V229" s="113"/>
      <c r="W229" s="113"/>
      <c r="X229" s="113"/>
      <c r="Y229" s="113"/>
      <c r="Z229" s="113"/>
      <c r="AA229" s="113"/>
      <c r="AB229" s="201"/>
      <c r="AC229" s="113"/>
      <c r="AD229" s="113"/>
      <c r="AE229" s="113"/>
      <c r="AF229" s="113"/>
    </row>
    <row r="230" spans="1:32" x14ac:dyDescent="0.2">
      <c r="A230" s="113"/>
      <c r="B230" s="200"/>
      <c r="C230" s="113"/>
      <c r="D230" s="201"/>
      <c r="E230" s="201"/>
      <c r="F230" s="113"/>
      <c r="G230" s="113"/>
      <c r="H230" s="113"/>
      <c r="I230" s="203"/>
      <c r="J230" s="203"/>
      <c r="K230" s="204"/>
      <c r="L230" s="201"/>
      <c r="M230" s="201"/>
      <c r="N230" s="201"/>
      <c r="O230" s="201"/>
      <c r="P230" s="113"/>
      <c r="Q230" s="113"/>
      <c r="T230" s="201"/>
      <c r="U230" s="113"/>
      <c r="V230" s="113"/>
      <c r="W230" s="113"/>
      <c r="X230" s="113"/>
      <c r="Y230" s="113"/>
      <c r="Z230" s="113"/>
      <c r="AA230" s="113"/>
      <c r="AB230" s="201"/>
      <c r="AC230" s="113"/>
      <c r="AD230" s="113"/>
      <c r="AE230" s="113"/>
      <c r="AF230" s="113"/>
    </row>
    <row r="231" spans="1:32" x14ac:dyDescent="0.2">
      <c r="A231" s="113"/>
      <c r="B231" s="200"/>
      <c r="C231" s="113"/>
      <c r="D231" s="201"/>
      <c r="E231" s="201"/>
      <c r="F231" s="113"/>
      <c r="G231" s="113"/>
      <c r="H231" s="113"/>
      <c r="I231" s="203"/>
      <c r="J231" s="203"/>
      <c r="K231" s="204"/>
      <c r="L231" s="201"/>
      <c r="M231" s="201"/>
      <c r="N231" s="201"/>
      <c r="O231" s="201"/>
      <c r="P231" s="113"/>
      <c r="Q231" s="113"/>
      <c r="T231" s="201"/>
      <c r="U231" s="113"/>
      <c r="V231" s="113"/>
      <c r="W231" s="113"/>
      <c r="X231" s="113"/>
      <c r="Y231" s="113"/>
      <c r="Z231" s="113"/>
      <c r="AA231" s="113"/>
      <c r="AB231" s="201"/>
      <c r="AC231" s="113"/>
      <c r="AD231" s="113"/>
      <c r="AE231" s="113"/>
      <c r="AF231" s="113"/>
    </row>
    <row r="232" spans="1:32" x14ac:dyDescent="0.2">
      <c r="A232" s="113"/>
      <c r="B232" s="200"/>
      <c r="C232" s="113"/>
      <c r="D232" s="201"/>
      <c r="E232" s="201"/>
      <c r="F232" s="113"/>
      <c r="G232" s="113"/>
      <c r="H232" s="113"/>
      <c r="I232" s="203"/>
      <c r="J232" s="203"/>
      <c r="K232" s="204"/>
      <c r="L232" s="201"/>
      <c r="M232" s="201"/>
      <c r="N232" s="201"/>
      <c r="O232" s="201"/>
      <c r="P232" s="113"/>
      <c r="Q232" s="113"/>
      <c r="T232" s="201"/>
      <c r="U232" s="113"/>
      <c r="V232" s="113"/>
      <c r="W232" s="113"/>
      <c r="X232" s="113"/>
      <c r="Y232" s="113"/>
      <c r="Z232" s="113"/>
      <c r="AA232" s="113"/>
      <c r="AB232" s="201"/>
      <c r="AC232" s="113"/>
      <c r="AD232" s="113"/>
      <c r="AE232" s="113"/>
      <c r="AF232" s="113"/>
    </row>
    <row r="233" spans="1:32" x14ac:dyDescent="0.2">
      <c r="A233" s="113"/>
      <c r="B233" s="200"/>
      <c r="C233" s="113"/>
      <c r="D233" s="201"/>
      <c r="E233" s="201"/>
      <c r="F233" s="113"/>
      <c r="G233" s="113"/>
      <c r="H233" s="113"/>
      <c r="I233" s="203"/>
      <c r="J233" s="203"/>
      <c r="K233" s="204"/>
      <c r="L233" s="201"/>
      <c r="M233" s="201"/>
      <c r="N233" s="201"/>
      <c r="O233" s="201"/>
      <c r="P233" s="113"/>
      <c r="Q233" s="113"/>
      <c r="T233" s="201"/>
      <c r="U233" s="113"/>
      <c r="V233" s="113"/>
      <c r="W233" s="113"/>
      <c r="X233" s="113"/>
      <c r="Y233" s="113"/>
      <c r="Z233" s="113"/>
      <c r="AA233" s="113"/>
      <c r="AB233" s="201"/>
      <c r="AC233" s="113"/>
      <c r="AD233" s="113"/>
      <c r="AE233" s="113"/>
      <c r="AF233" s="113"/>
    </row>
    <row r="234" spans="1:32" x14ac:dyDescent="0.2">
      <c r="A234" s="113"/>
      <c r="B234" s="200"/>
      <c r="C234" s="113"/>
      <c r="D234" s="201"/>
      <c r="E234" s="201"/>
      <c r="F234" s="113"/>
      <c r="G234" s="113"/>
      <c r="H234" s="113"/>
      <c r="I234" s="203"/>
      <c r="J234" s="203"/>
      <c r="K234" s="204"/>
      <c r="L234" s="201"/>
      <c r="M234" s="201"/>
      <c r="N234" s="201"/>
      <c r="O234" s="201"/>
      <c r="P234" s="113"/>
      <c r="Q234" s="113"/>
      <c r="T234" s="201"/>
      <c r="U234" s="113"/>
      <c r="V234" s="113"/>
      <c r="W234" s="113"/>
      <c r="X234" s="113"/>
      <c r="Y234" s="113"/>
      <c r="Z234" s="113"/>
      <c r="AA234" s="113"/>
      <c r="AB234" s="201"/>
      <c r="AC234" s="113"/>
      <c r="AD234" s="113"/>
      <c r="AE234" s="113"/>
      <c r="AF234" s="113"/>
    </row>
    <row r="235" spans="1:32" x14ac:dyDescent="0.2">
      <c r="A235" s="113"/>
      <c r="B235" s="200"/>
      <c r="C235" s="113"/>
      <c r="D235" s="201"/>
      <c r="E235" s="201"/>
      <c r="F235" s="113"/>
      <c r="G235" s="113"/>
      <c r="H235" s="113"/>
      <c r="I235" s="203"/>
      <c r="J235" s="203"/>
      <c r="K235" s="204"/>
      <c r="L235" s="201"/>
      <c r="M235" s="201"/>
      <c r="N235" s="201"/>
      <c r="O235" s="201"/>
      <c r="P235" s="113"/>
      <c r="Q235" s="113"/>
      <c r="T235" s="201"/>
      <c r="U235" s="113"/>
      <c r="V235" s="113"/>
      <c r="W235" s="113"/>
      <c r="X235" s="113"/>
      <c r="Y235" s="113"/>
      <c r="Z235" s="113"/>
      <c r="AA235" s="113"/>
      <c r="AB235" s="201"/>
      <c r="AC235" s="113"/>
      <c r="AD235" s="113"/>
      <c r="AE235" s="113"/>
      <c r="AF235" s="113"/>
    </row>
    <row r="236" spans="1:32" x14ac:dyDescent="0.2">
      <c r="A236" s="113"/>
      <c r="B236" s="200"/>
      <c r="C236" s="113"/>
      <c r="D236" s="201"/>
      <c r="E236" s="201"/>
      <c r="F236" s="113"/>
      <c r="G236" s="113"/>
      <c r="H236" s="113"/>
      <c r="I236" s="203"/>
      <c r="J236" s="203"/>
      <c r="K236" s="204"/>
      <c r="L236" s="201"/>
      <c r="M236" s="201"/>
      <c r="N236" s="201"/>
      <c r="O236" s="201"/>
      <c r="P236" s="113"/>
      <c r="Q236" s="113"/>
      <c r="T236" s="201"/>
      <c r="U236" s="113"/>
      <c r="V236" s="113"/>
      <c r="W236" s="113"/>
      <c r="X236" s="113"/>
      <c r="Y236" s="113"/>
      <c r="Z236" s="113"/>
      <c r="AA236" s="113"/>
      <c r="AB236" s="201"/>
      <c r="AC236" s="113"/>
      <c r="AD236" s="113"/>
      <c r="AE236" s="113"/>
      <c r="AF236" s="113"/>
    </row>
    <row r="237" spans="1:32" x14ac:dyDescent="0.2">
      <c r="A237" s="113"/>
      <c r="B237" s="200"/>
      <c r="C237" s="113"/>
      <c r="D237" s="201"/>
      <c r="E237" s="201"/>
      <c r="F237" s="113"/>
      <c r="G237" s="113"/>
      <c r="H237" s="113"/>
      <c r="I237" s="203"/>
      <c r="J237" s="203"/>
      <c r="K237" s="204"/>
      <c r="L237" s="201"/>
      <c r="M237" s="201"/>
      <c r="N237" s="201"/>
      <c r="O237" s="201"/>
      <c r="P237" s="113"/>
      <c r="Q237" s="113"/>
      <c r="T237" s="201"/>
      <c r="U237" s="113"/>
      <c r="V237" s="113"/>
      <c r="W237" s="113"/>
      <c r="X237" s="113"/>
      <c r="Y237" s="113"/>
      <c r="Z237" s="113"/>
      <c r="AA237" s="113"/>
      <c r="AB237" s="201"/>
      <c r="AC237" s="113"/>
      <c r="AD237" s="113"/>
      <c r="AE237" s="113"/>
      <c r="AF237" s="113"/>
    </row>
    <row r="238" spans="1:32" x14ac:dyDescent="0.2">
      <c r="A238" s="113"/>
      <c r="B238" s="200"/>
      <c r="C238" s="113"/>
      <c r="D238" s="201"/>
      <c r="E238" s="201"/>
      <c r="F238" s="113"/>
      <c r="G238" s="113"/>
      <c r="H238" s="113"/>
      <c r="I238" s="203"/>
      <c r="J238" s="203"/>
      <c r="K238" s="204"/>
      <c r="L238" s="201"/>
      <c r="M238" s="201"/>
      <c r="N238" s="201"/>
      <c r="O238" s="201"/>
      <c r="P238" s="113"/>
      <c r="Q238" s="113"/>
      <c r="T238" s="201"/>
      <c r="U238" s="113"/>
      <c r="V238" s="113"/>
      <c r="W238" s="113"/>
      <c r="X238" s="113"/>
      <c r="Y238" s="113"/>
      <c r="Z238" s="113"/>
      <c r="AA238" s="113"/>
      <c r="AB238" s="201"/>
      <c r="AC238" s="113"/>
      <c r="AD238" s="113"/>
      <c r="AE238" s="113"/>
      <c r="AF238" s="113"/>
    </row>
    <row r="239" spans="1:32" x14ac:dyDescent="0.2">
      <c r="A239" s="113"/>
      <c r="B239" s="200"/>
      <c r="C239" s="113"/>
      <c r="D239" s="201"/>
      <c r="E239" s="201"/>
      <c r="F239" s="113"/>
      <c r="G239" s="113"/>
      <c r="H239" s="113"/>
      <c r="I239" s="203"/>
      <c r="J239" s="203"/>
      <c r="K239" s="204"/>
      <c r="L239" s="201"/>
      <c r="M239" s="201"/>
      <c r="N239" s="201"/>
      <c r="O239" s="201"/>
      <c r="P239" s="113"/>
      <c r="Q239" s="113"/>
      <c r="T239" s="201"/>
      <c r="U239" s="113"/>
      <c r="V239" s="113"/>
      <c r="W239" s="113"/>
      <c r="X239" s="113"/>
      <c r="Y239" s="113"/>
      <c r="Z239" s="113"/>
      <c r="AA239" s="113"/>
      <c r="AB239" s="201"/>
      <c r="AC239" s="113"/>
      <c r="AD239" s="113"/>
      <c r="AE239" s="113"/>
      <c r="AF239" s="113"/>
    </row>
    <row r="240" spans="1:32" x14ac:dyDescent="0.2">
      <c r="A240" s="113"/>
      <c r="B240" s="200"/>
      <c r="C240" s="113"/>
      <c r="D240" s="201"/>
      <c r="E240" s="201"/>
      <c r="F240" s="113"/>
      <c r="G240" s="113"/>
      <c r="H240" s="113"/>
      <c r="I240" s="203"/>
      <c r="J240" s="203"/>
      <c r="K240" s="204"/>
      <c r="L240" s="201"/>
      <c r="M240" s="201"/>
      <c r="N240" s="201"/>
      <c r="O240" s="201"/>
      <c r="P240" s="113"/>
      <c r="Q240" s="113"/>
      <c r="T240" s="201"/>
      <c r="U240" s="113"/>
      <c r="V240" s="113"/>
      <c r="W240" s="113"/>
      <c r="X240" s="113"/>
      <c r="Y240" s="113"/>
      <c r="Z240" s="113"/>
      <c r="AA240" s="113"/>
      <c r="AB240" s="201"/>
      <c r="AC240" s="113"/>
      <c r="AD240" s="113"/>
      <c r="AE240" s="113"/>
      <c r="AF240" s="113"/>
    </row>
    <row r="241" spans="1:32" x14ac:dyDescent="0.2">
      <c r="A241" s="113"/>
      <c r="B241" s="200"/>
      <c r="C241" s="113"/>
      <c r="D241" s="201"/>
      <c r="E241" s="201"/>
      <c r="F241" s="113"/>
      <c r="G241" s="113"/>
      <c r="H241" s="113"/>
      <c r="I241" s="203"/>
      <c r="J241" s="203"/>
      <c r="K241" s="204"/>
      <c r="L241" s="201"/>
      <c r="M241" s="201"/>
      <c r="N241" s="201"/>
      <c r="O241" s="201"/>
      <c r="P241" s="113"/>
      <c r="Q241" s="113"/>
      <c r="T241" s="201"/>
      <c r="U241" s="113"/>
      <c r="V241" s="113"/>
      <c r="W241" s="113"/>
      <c r="X241" s="113"/>
      <c r="Y241" s="113"/>
      <c r="Z241" s="113"/>
      <c r="AA241" s="113"/>
      <c r="AB241" s="201"/>
      <c r="AC241" s="113"/>
      <c r="AD241" s="113"/>
      <c r="AE241" s="113"/>
      <c r="AF241" s="113"/>
    </row>
    <row r="242" spans="1:32" x14ac:dyDescent="0.2">
      <c r="A242" s="113"/>
      <c r="B242" s="200"/>
      <c r="C242" s="113"/>
      <c r="D242" s="201"/>
      <c r="E242" s="201"/>
      <c r="F242" s="113"/>
      <c r="G242" s="113"/>
      <c r="H242" s="113"/>
      <c r="I242" s="203"/>
      <c r="J242" s="203"/>
      <c r="K242" s="204"/>
      <c r="L242" s="201"/>
      <c r="M242" s="201"/>
      <c r="N242" s="201"/>
      <c r="O242" s="201"/>
      <c r="P242" s="113"/>
      <c r="Q242" s="113"/>
      <c r="T242" s="201"/>
      <c r="U242" s="113"/>
      <c r="V242" s="113"/>
      <c r="W242" s="113"/>
      <c r="X242" s="113"/>
      <c r="Y242" s="113"/>
      <c r="Z242" s="113"/>
      <c r="AA242" s="113"/>
      <c r="AB242" s="201"/>
      <c r="AC242" s="113"/>
      <c r="AD242" s="113"/>
      <c r="AE242" s="113"/>
      <c r="AF242" s="113"/>
    </row>
    <row r="243" spans="1:32" x14ac:dyDescent="0.2">
      <c r="A243" s="113"/>
      <c r="B243" s="200"/>
      <c r="C243" s="113"/>
      <c r="D243" s="201"/>
      <c r="E243" s="201"/>
      <c r="F243" s="113"/>
      <c r="G243" s="113"/>
      <c r="H243" s="113"/>
      <c r="I243" s="203"/>
      <c r="J243" s="203"/>
      <c r="K243" s="204"/>
      <c r="L243" s="201"/>
      <c r="M243" s="201"/>
      <c r="N243" s="201"/>
      <c r="O243" s="201"/>
      <c r="P243" s="113"/>
      <c r="Q243" s="113"/>
      <c r="T243" s="201"/>
      <c r="U243" s="113"/>
      <c r="V243" s="113"/>
      <c r="W243" s="113"/>
      <c r="X243" s="113"/>
      <c r="Y243" s="113"/>
      <c r="Z243" s="113"/>
      <c r="AA243" s="113"/>
      <c r="AB243" s="201"/>
      <c r="AC243" s="113"/>
      <c r="AD243" s="113"/>
      <c r="AE243" s="113"/>
      <c r="AF243" s="113"/>
    </row>
    <row r="244" spans="1:32" x14ac:dyDescent="0.2">
      <c r="A244" s="113"/>
      <c r="B244" s="200"/>
      <c r="C244" s="113"/>
      <c r="D244" s="201"/>
      <c r="E244" s="201"/>
      <c r="F244" s="113"/>
      <c r="G244" s="113"/>
      <c r="H244" s="113"/>
      <c r="I244" s="203"/>
      <c r="J244" s="203"/>
      <c r="K244" s="204"/>
      <c r="L244" s="201"/>
      <c r="M244" s="201"/>
      <c r="N244" s="201"/>
      <c r="O244" s="201"/>
      <c r="P244" s="113"/>
      <c r="Q244" s="113"/>
      <c r="T244" s="201"/>
      <c r="U244" s="113"/>
      <c r="V244" s="113"/>
      <c r="W244" s="113"/>
      <c r="X244" s="113"/>
      <c r="Y244" s="113"/>
      <c r="Z244" s="113"/>
      <c r="AA244" s="113"/>
      <c r="AB244" s="201"/>
      <c r="AC244" s="113"/>
      <c r="AD244" s="113"/>
      <c r="AE244" s="113"/>
      <c r="AF244" s="113"/>
    </row>
    <row r="245" spans="1:32" x14ac:dyDescent="0.2">
      <c r="A245" s="113"/>
      <c r="B245" s="200"/>
      <c r="C245" s="113"/>
      <c r="D245" s="201"/>
      <c r="E245" s="201"/>
      <c r="F245" s="113"/>
      <c r="G245" s="113"/>
      <c r="H245" s="113"/>
      <c r="I245" s="203"/>
      <c r="J245" s="203"/>
      <c r="K245" s="204"/>
      <c r="L245" s="201"/>
      <c r="M245" s="201"/>
      <c r="N245" s="201"/>
      <c r="O245" s="201"/>
      <c r="P245" s="113"/>
      <c r="Q245" s="113"/>
      <c r="T245" s="201"/>
      <c r="U245" s="113"/>
      <c r="V245" s="113"/>
      <c r="W245" s="113"/>
      <c r="X245" s="113"/>
      <c r="Y245" s="113"/>
      <c r="Z245" s="113"/>
      <c r="AA245" s="113"/>
      <c r="AB245" s="201"/>
      <c r="AC245" s="113"/>
      <c r="AD245" s="113"/>
      <c r="AE245" s="113"/>
      <c r="AF245" s="113"/>
    </row>
    <row r="246" spans="1:32" x14ac:dyDescent="0.2">
      <c r="A246" s="113"/>
      <c r="B246" s="200"/>
      <c r="C246" s="113"/>
      <c r="D246" s="201"/>
      <c r="E246" s="201"/>
      <c r="F246" s="113"/>
      <c r="G246" s="113"/>
      <c r="H246" s="113"/>
      <c r="I246" s="203"/>
      <c r="J246" s="203"/>
      <c r="K246" s="204"/>
      <c r="L246" s="201"/>
      <c r="M246" s="201"/>
      <c r="N246" s="201"/>
      <c r="O246" s="201"/>
      <c r="P246" s="113"/>
      <c r="Q246" s="113"/>
      <c r="T246" s="201"/>
      <c r="U246" s="113"/>
      <c r="V246" s="113"/>
      <c r="W246" s="113"/>
      <c r="X246" s="113"/>
      <c r="Y246" s="113"/>
      <c r="Z246" s="113"/>
      <c r="AA246" s="113"/>
      <c r="AB246" s="201"/>
      <c r="AC246" s="113"/>
      <c r="AD246" s="113"/>
      <c r="AE246" s="113"/>
      <c r="AF246" s="113"/>
    </row>
    <row r="247" spans="1:32" x14ac:dyDescent="0.2">
      <c r="A247" s="113"/>
      <c r="B247" s="200"/>
      <c r="C247" s="113"/>
      <c r="D247" s="201"/>
      <c r="E247" s="201"/>
      <c r="F247" s="113"/>
      <c r="G247" s="113"/>
      <c r="H247" s="113"/>
      <c r="I247" s="203"/>
      <c r="J247" s="203"/>
      <c r="K247" s="204"/>
      <c r="L247" s="201"/>
      <c r="M247" s="201"/>
      <c r="N247" s="201"/>
      <c r="O247" s="201"/>
      <c r="P247" s="113"/>
      <c r="Q247" s="113"/>
      <c r="T247" s="201"/>
      <c r="U247" s="113"/>
      <c r="V247" s="113"/>
      <c r="W247" s="113"/>
      <c r="X247" s="113"/>
      <c r="Y247" s="113"/>
      <c r="Z247" s="113"/>
      <c r="AA247" s="113"/>
      <c r="AB247" s="201"/>
      <c r="AC247" s="113"/>
      <c r="AD247" s="113"/>
      <c r="AE247" s="113"/>
      <c r="AF247" s="113"/>
    </row>
    <row r="248" spans="1:32" x14ac:dyDescent="0.2">
      <c r="A248" s="113"/>
      <c r="B248" s="200"/>
      <c r="C248" s="113"/>
      <c r="D248" s="201"/>
      <c r="E248" s="201"/>
      <c r="F248" s="113"/>
      <c r="G248" s="113"/>
      <c r="H248" s="113"/>
      <c r="I248" s="203"/>
      <c r="J248" s="203"/>
      <c r="K248" s="204"/>
      <c r="L248" s="201"/>
      <c r="M248" s="201"/>
      <c r="N248" s="201"/>
      <c r="O248" s="201"/>
      <c r="P248" s="113"/>
      <c r="Q248" s="113"/>
      <c r="T248" s="201"/>
      <c r="U248" s="113"/>
      <c r="V248" s="113"/>
      <c r="W248" s="113"/>
      <c r="X248" s="113"/>
      <c r="Y248" s="113"/>
      <c r="Z248" s="113"/>
      <c r="AA248" s="113"/>
      <c r="AB248" s="201"/>
      <c r="AC248" s="113"/>
      <c r="AD248" s="113"/>
      <c r="AE248" s="113"/>
      <c r="AF248" s="113"/>
    </row>
    <row r="249" spans="1:32" x14ac:dyDescent="0.2">
      <c r="A249" s="113"/>
      <c r="B249" s="200"/>
      <c r="C249" s="113"/>
      <c r="D249" s="201"/>
      <c r="E249" s="201"/>
      <c r="F249" s="113"/>
      <c r="G249" s="113"/>
      <c r="H249" s="113"/>
      <c r="I249" s="203"/>
      <c r="J249" s="203"/>
      <c r="K249" s="204"/>
      <c r="L249" s="201"/>
      <c r="M249" s="201"/>
      <c r="N249" s="201"/>
      <c r="O249" s="201"/>
      <c r="P249" s="113"/>
      <c r="Q249" s="113"/>
      <c r="T249" s="201"/>
      <c r="U249" s="113"/>
      <c r="V249" s="113"/>
      <c r="W249" s="113"/>
      <c r="X249" s="113"/>
      <c r="Y249" s="113"/>
      <c r="Z249" s="113"/>
      <c r="AA249" s="113"/>
      <c r="AB249" s="201"/>
      <c r="AC249" s="113"/>
      <c r="AD249" s="113"/>
      <c r="AE249" s="113"/>
      <c r="AF249" s="113"/>
    </row>
    <row r="250" spans="1:32" x14ac:dyDescent="0.2">
      <c r="A250" s="113"/>
      <c r="B250" s="200"/>
      <c r="C250" s="113"/>
      <c r="D250" s="201"/>
      <c r="E250" s="201"/>
      <c r="F250" s="113"/>
      <c r="G250" s="113"/>
      <c r="H250" s="113"/>
      <c r="I250" s="203"/>
      <c r="J250" s="203"/>
      <c r="K250" s="204"/>
      <c r="L250" s="201"/>
      <c r="M250" s="201"/>
      <c r="N250" s="201"/>
      <c r="O250" s="201"/>
      <c r="P250" s="113"/>
      <c r="Q250" s="113"/>
      <c r="T250" s="201"/>
      <c r="U250" s="113"/>
      <c r="V250" s="113"/>
      <c r="W250" s="113"/>
      <c r="X250" s="113"/>
      <c r="Y250" s="113"/>
      <c r="Z250" s="113"/>
      <c r="AA250" s="113"/>
      <c r="AB250" s="201"/>
      <c r="AC250" s="113"/>
      <c r="AD250" s="113"/>
      <c r="AE250" s="113"/>
      <c r="AF250" s="113"/>
    </row>
    <row r="251" spans="1:32" x14ac:dyDescent="0.2">
      <c r="A251" s="113"/>
      <c r="B251" s="200"/>
      <c r="C251" s="113"/>
      <c r="D251" s="201"/>
      <c r="E251" s="201"/>
      <c r="F251" s="113"/>
      <c r="G251" s="113"/>
      <c r="H251" s="113"/>
      <c r="I251" s="203"/>
      <c r="J251" s="203"/>
      <c r="K251" s="204"/>
      <c r="L251" s="201"/>
      <c r="M251" s="201"/>
      <c r="N251" s="201"/>
      <c r="O251" s="201"/>
      <c r="P251" s="113"/>
      <c r="Q251" s="113"/>
      <c r="T251" s="201"/>
      <c r="U251" s="113"/>
      <c r="V251" s="113"/>
      <c r="W251" s="113"/>
      <c r="X251" s="113"/>
      <c r="Y251" s="113"/>
      <c r="Z251" s="113"/>
      <c r="AA251" s="113"/>
      <c r="AB251" s="201"/>
      <c r="AC251" s="113"/>
      <c r="AD251" s="113"/>
      <c r="AE251" s="113"/>
      <c r="AF251" s="113"/>
    </row>
    <row r="252" spans="1:32" x14ac:dyDescent="0.2">
      <c r="A252" s="113"/>
      <c r="B252" s="200"/>
      <c r="C252" s="113"/>
      <c r="D252" s="201"/>
      <c r="E252" s="201"/>
      <c r="F252" s="113"/>
      <c r="G252" s="113"/>
      <c r="H252" s="113"/>
      <c r="I252" s="203"/>
      <c r="J252" s="203"/>
      <c r="K252" s="204"/>
      <c r="L252" s="201"/>
      <c r="M252" s="201"/>
      <c r="N252" s="201"/>
      <c r="O252" s="201"/>
      <c r="P252" s="113"/>
      <c r="Q252" s="113"/>
      <c r="T252" s="201"/>
      <c r="U252" s="113"/>
      <c r="V252" s="113"/>
      <c r="W252" s="113"/>
      <c r="X252" s="113"/>
      <c r="Y252" s="113"/>
      <c r="Z252" s="113"/>
      <c r="AA252" s="113"/>
      <c r="AB252" s="201"/>
      <c r="AC252" s="113"/>
      <c r="AD252" s="113"/>
      <c r="AE252" s="113"/>
      <c r="AF252" s="113"/>
    </row>
    <row r="253" spans="1:32" x14ac:dyDescent="0.2">
      <c r="A253" s="113"/>
      <c r="B253" s="200"/>
      <c r="C253" s="113"/>
      <c r="D253" s="201"/>
      <c r="E253" s="201"/>
      <c r="F253" s="113"/>
      <c r="G253" s="113"/>
      <c r="H253" s="113"/>
      <c r="I253" s="203"/>
      <c r="J253" s="203"/>
      <c r="K253" s="204"/>
      <c r="L253" s="201"/>
      <c r="M253" s="201"/>
      <c r="N253" s="201"/>
      <c r="O253" s="201"/>
      <c r="P253" s="113"/>
      <c r="Q253" s="113"/>
      <c r="T253" s="201"/>
      <c r="U253" s="113"/>
      <c r="V253" s="113"/>
      <c r="W253" s="113"/>
      <c r="X253" s="113"/>
      <c r="Y253" s="113"/>
      <c r="Z253" s="113"/>
      <c r="AA253" s="113"/>
      <c r="AB253" s="201"/>
      <c r="AC253" s="113"/>
      <c r="AD253" s="113"/>
      <c r="AE253" s="113"/>
      <c r="AF253" s="113"/>
    </row>
    <row r="254" spans="1:32" x14ac:dyDescent="0.2">
      <c r="A254" s="113"/>
      <c r="B254" s="200"/>
      <c r="C254" s="113"/>
      <c r="D254" s="201"/>
      <c r="E254" s="201"/>
      <c r="F254" s="113"/>
      <c r="G254" s="113"/>
      <c r="H254" s="113"/>
      <c r="I254" s="203"/>
      <c r="J254" s="203"/>
      <c r="K254" s="204"/>
      <c r="L254" s="201"/>
      <c r="M254" s="201"/>
      <c r="N254" s="201"/>
      <c r="O254" s="201"/>
      <c r="P254" s="113"/>
      <c r="Q254" s="113"/>
      <c r="T254" s="201"/>
      <c r="U254" s="113"/>
      <c r="V254" s="113"/>
      <c r="W254" s="113"/>
      <c r="X254" s="113"/>
      <c r="Y254" s="113"/>
      <c r="Z254" s="113"/>
      <c r="AA254" s="113"/>
      <c r="AB254" s="201"/>
      <c r="AC254" s="113"/>
      <c r="AD254" s="113"/>
      <c r="AE254" s="113"/>
      <c r="AF254" s="113"/>
    </row>
    <row r="255" spans="1:32" x14ac:dyDescent="0.2">
      <c r="A255" s="113"/>
      <c r="B255" s="200"/>
      <c r="C255" s="113"/>
      <c r="D255" s="201"/>
      <c r="E255" s="201"/>
      <c r="F255" s="113"/>
      <c r="G255" s="113"/>
      <c r="H255" s="113"/>
      <c r="I255" s="203"/>
      <c r="J255" s="203"/>
      <c r="K255" s="204"/>
      <c r="L255" s="201"/>
      <c r="M255" s="201"/>
      <c r="N255" s="201"/>
      <c r="O255" s="201"/>
      <c r="P255" s="113"/>
      <c r="Q255" s="113"/>
      <c r="T255" s="201"/>
      <c r="U255" s="113"/>
      <c r="V255" s="113"/>
      <c r="W255" s="113"/>
      <c r="X255" s="113"/>
      <c r="Y255" s="113"/>
      <c r="Z255" s="113"/>
      <c r="AA255" s="113"/>
      <c r="AB255" s="201"/>
      <c r="AC255" s="113"/>
      <c r="AD255" s="113"/>
      <c r="AE255" s="113"/>
      <c r="AF255" s="113"/>
    </row>
    <row r="256" spans="1:32" x14ac:dyDescent="0.2">
      <c r="A256" s="113"/>
      <c r="B256" s="200"/>
      <c r="C256" s="113"/>
      <c r="D256" s="201"/>
      <c r="E256" s="201"/>
      <c r="F256" s="113"/>
      <c r="G256" s="113"/>
      <c r="H256" s="113"/>
      <c r="I256" s="203"/>
      <c r="J256" s="203"/>
      <c r="K256" s="204"/>
      <c r="L256" s="201"/>
      <c r="M256" s="201"/>
      <c r="N256" s="201"/>
      <c r="O256" s="201"/>
      <c r="P256" s="113"/>
      <c r="Q256" s="113"/>
      <c r="T256" s="201"/>
      <c r="U256" s="113"/>
      <c r="V256" s="113"/>
      <c r="W256" s="113"/>
      <c r="X256" s="113"/>
      <c r="Y256" s="113"/>
      <c r="Z256" s="113"/>
      <c r="AA256" s="113"/>
      <c r="AB256" s="201"/>
      <c r="AC256" s="113"/>
      <c r="AD256" s="113"/>
      <c r="AE256" s="113"/>
      <c r="AF256" s="113"/>
    </row>
    <row r="257" spans="1:32" x14ac:dyDescent="0.2">
      <c r="A257" s="113"/>
      <c r="B257" s="200"/>
      <c r="C257" s="113"/>
      <c r="D257" s="201"/>
      <c r="E257" s="201"/>
      <c r="F257" s="113"/>
      <c r="G257" s="113"/>
      <c r="H257" s="113"/>
      <c r="I257" s="203"/>
      <c r="J257" s="203"/>
      <c r="K257" s="204"/>
      <c r="L257" s="201"/>
      <c r="M257" s="201"/>
      <c r="N257" s="201"/>
      <c r="O257" s="201"/>
      <c r="P257" s="113"/>
      <c r="Q257" s="113"/>
      <c r="T257" s="201"/>
      <c r="U257" s="113"/>
      <c r="V257" s="113"/>
      <c r="W257" s="113"/>
      <c r="X257" s="113"/>
      <c r="Y257" s="113"/>
      <c r="Z257" s="113"/>
      <c r="AA257" s="113"/>
      <c r="AB257" s="201"/>
      <c r="AC257" s="113"/>
      <c r="AD257" s="113"/>
      <c r="AE257" s="113"/>
      <c r="AF257" s="113"/>
    </row>
    <row r="258" spans="1:32" x14ac:dyDescent="0.2">
      <c r="A258" s="113"/>
      <c r="B258" s="200"/>
      <c r="C258" s="113"/>
      <c r="D258" s="201"/>
      <c r="E258" s="201"/>
      <c r="F258" s="113"/>
      <c r="G258" s="113"/>
      <c r="H258" s="113"/>
      <c r="I258" s="203"/>
      <c r="J258" s="203"/>
      <c r="K258" s="204"/>
      <c r="L258" s="201"/>
      <c r="M258" s="201"/>
      <c r="N258" s="201"/>
      <c r="O258" s="201"/>
      <c r="P258" s="113"/>
      <c r="Q258" s="113"/>
      <c r="T258" s="201"/>
      <c r="U258" s="113"/>
      <c r="V258" s="113"/>
      <c r="W258" s="113"/>
      <c r="X258" s="113"/>
      <c r="Y258" s="113"/>
      <c r="Z258" s="113"/>
      <c r="AA258" s="113"/>
      <c r="AB258" s="201"/>
      <c r="AC258" s="113"/>
      <c r="AD258" s="113"/>
      <c r="AE258" s="113"/>
      <c r="AF258" s="113"/>
    </row>
    <row r="259" spans="1:32" x14ac:dyDescent="0.2">
      <c r="A259" s="113"/>
      <c r="B259" s="200"/>
      <c r="C259" s="113"/>
      <c r="D259" s="201"/>
      <c r="E259" s="201"/>
      <c r="F259" s="113"/>
      <c r="G259" s="113"/>
      <c r="H259" s="113"/>
      <c r="I259" s="203"/>
      <c r="J259" s="203"/>
      <c r="K259" s="204"/>
      <c r="L259" s="201"/>
      <c r="M259" s="201"/>
      <c r="N259" s="201"/>
      <c r="O259" s="201"/>
      <c r="P259" s="113"/>
      <c r="Q259" s="113"/>
      <c r="T259" s="201"/>
      <c r="U259" s="113"/>
      <c r="V259" s="113"/>
      <c r="W259" s="113"/>
      <c r="X259" s="113"/>
      <c r="Y259" s="113"/>
      <c r="Z259" s="113"/>
      <c r="AA259" s="113"/>
      <c r="AB259" s="201"/>
      <c r="AC259" s="113"/>
      <c r="AD259" s="113"/>
      <c r="AE259" s="113"/>
      <c r="AF259" s="113"/>
    </row>
    <row r="260" spans="1:32" x14ac:dyDescent="0.2">
      <c r="A260" s="113"/>
      <c r="B260" s="200"/>
      <c r="C260" s="113"/>
      <c r="D260" s="201"/>
      <c r="E260" s="201"/>
      <c r="F260" s="113"/>
      <c r="G260" s="113"/>
      <c r="H260" s="113"/>
      <c r="I260" s="203"/>
      <c r="J260" s="203"/>
      <c r="K260" s="204"/>
      <c r="L260" s="201"/>
      <c r="M260" s="201"/>
      <c r="N260" s="201"/>
      <c r="O260" s="201"/>
      <c r="P260" s="113"/>
      <c r="Q260" s="113"/>
      <c r="T260" s="201"/>
      <c r="U260" s="113"/>
      <c r="V260" s="113"/>
      <c r="W260" s="113"/>
      <c r="X260" s="113"/>
      <c r="Y260" s="113"/>
      <c r="Z260" s="113"/>
      <c r="AA260" s="113"/>
      <c r="AB260" s="201"/>
      <c r="AC260" s="113"/>
      <c r="AD260" s="113"/>
      <c r="AE260" s="113"/>
      <c r="AF260" s="113"/>
    </row>
    <row r="261" spans="1:32" x14ac:dyDescent="0.2">
      <c r="A261" s="113"/>
      <c r="B261" s="200"/>
      <c r="C261" s="113"/>
      <c r="D261" s="201"/>
      <c r="E261" s="201"/>
      <c r="F261" s="113"/>
      <c r="G261" s="113"/>
      <c r="H261" s="113"/>
      <c r="I261" s="203"/>
      <c r="J261" s="203"/>
      <c r="K261" s="204"/>
      <c r="L261" s="201"/>
      <c r="M261" s="201"/>
      <c r="N261" s="201"/>
      <c r="O261" s="201"/>
      <c r="P261" s="113"/>
      <c r="Q261" s="113"/>
      <c r="T261" s="201"/>
      <c r="U261" s="113"/>
      <c r="V261" s="113"/>
      <c r="W261" s="113"/>
      <c r="X261" s="113"/>
      <c r="Y261" s="113"/>
      <c r="Z261" s="113"/>
      <c r="AA261" s="113"/>
      <c r="AB261" s="201"/>
      <c r="AC261" s="113"/>
      <c r="AD261" s="113"/>
      <c r="AE261" s="113"/>
      <c r="AF261" s="113"/>
    </row>
    <row r="262" spans="1:32" x14ac:dyDescent="0.2">
      <c r="A262" s="113"/>
      <c r="B262" s="200"/>
      <c r="C262" s="113"/>
      <c r="D262" s="201"/>
      <c r="E262" s="201"/>
      <c r="F262" s="113"/>
      <c r="G262" s="113"/>
      <c r="H262" s="113"/>
      <c r="I262" s="203"/>
      <c r="J262" s="203"/>
      <c r="K262" s="204"/>
      <c r="L262" s="201"/>
      <c r="M262" s="201"/>
      <c r="N262" s="201"/>
      <c r="O262" s="201"/>
      <c r="P262" s="113"/>
      <c r="Q262" s="113"/>
      <c r="T262" s="201"/>
      <c r="U262" s="113"/>
      <c r="V262" s="113"/>
      <c r="W262" s="113"/>
      <c r="X262" s="113"/>
      <c r="Y262" s="113"/>
      <c r="Z262" s="113"/>
      <c r="AA262" s="113"/>
      <c r="AB262" s="201"/>
      <c r="AC262" s="113"/>
      <c r="AD262" s="113"/>
      <c r="AE262" s="113"/>
      <c r="AF262" s="113"/>
    </row>
    <row r="263" spans="1:32" x14ac:dyDescent="0.2">
      <c r="A263" s="113"/>
      <c r="B263" s="200"/>
      <c r="C263" s="113"/>
      <c r="D263" s="201"/>
      <c r="E263" s="201"/>
      <c r="F263" s="113"/>
      <c r="G263" s="113"/>
      <c r="H263" s="113"/>
      <c r="I263" s="203"/>
      <c r="J263" s="203"/>
      <c r="K263" s="204"/>
      <c r="L263" s="201"/>
      <c r="M263" s="201"/>
      <c r="N263" s="201"/>
      <c r="O263" s="201"/>
      <c r="P263" s="113"/>
      <c r="Q263" s="113"/>
      <c r="T263" s="201"/>
      <c r="U263" s="113"/>
      <c r="V263" s="113"/>
      <c r="W263" s="113"/>
      <c r="X263" s="113"/>
      <c r="Y263" s="113"/>
      <c r="Z263" s="113"/>
      <c r="AA263" s="113"/>
      <c r="AB263" s="201"/>
      <c r="AC263" s="113"/>
      <c r="AD263" s="113"/>
      <c r="AE263" s="113"/>
      <c r="AF263" s="113"/>
    </row>
    <row r="264" spans="1:32" x14ac:dyDescent="0.2">
      <c r="A264" s="113"/>
      <c r="B264" s="200"/>
      <c r="C264" s="113"/>
      <c r="D264" s="201"/>
      <c r="E264" s="201"/>
      <c r="F264" s="113"/>
      <c r="G264" s="113"/>
      <c r="H264" s="113"/>
      <c r="I264" s="203"/>
      <c r="J264" s="203"/>
      <c r="K264" s="204"/>
      <c r="L264" s="201"/>
      <c r="M264" s="201"/>
      <c r="N264" s="201"/>
      <c r="O264" s="201"/>
      <c r="P264" s="113"/>
      <c r="Q264" s="113"/>
      <c r="T264" s="201"/>
      <c r="U264" s="113"/>
      <c r="V264" s="113"/>
      <c r="W264" s="113"/>
      <c r="X264" s="113"/>
      <c r="Y264" s="113"/>
      <c r="Z264" s="113"/>
      <c r="AA264" s="113"/>
      <c r="AB264" s="201"/>
      <c r="AC264" s="113"/>
      <c r="AD264" s="113"/>
      <c r="AE264" s="113"/>
      <c r="AF264" s="113"/>
    </row>
    <row r="265" spans="1:32" x14ac:dyDescent="0.2">
      <c r="A265" s="113"/>
      <c r="B265" s="200"/>
      <c r="C265" s="113"/>
      <c r="D265" s="201"/>
      <c r="E265" s="201"/>
      <c r="F265" s="113"/>
      <c r="G265" s="113"/>
      <c r="H265" s="113"/>
      <c r="I265" s="203"/>
      <c r="J265" s="203"/>
      <c r="K265" s="204"/>
      <c r="L265" s="201"/>
      <c r="M265" s="201"/>
      <c r="N265" s="201"/>
      <c r="O265" s="201"/>
      <c r="P265" s="113"/>
      <c r="Q265" s="113"/>
      <c r="T265" s="201"/>
      <c r="U265" s="113"/>
      <c r="V265" s="113"/>
      <c r="W265" s="113"/>
      <c r="X265" s="113"/>
      <c r="Y265" s="113"/>
      <c r="Z265" s="113"/>
      <c r="AA265" s="113"/>
      <c r="AB265" s="201"/>
      <c r="AC265" s="113"/>
      <c r="AD265" s="113"/>
      <c r="AE265" s="113"/>
      <c r="AF265" s="113"/>
    </row>
    <row r="266" spans="1:32" x14ac:dyDescent="0.2">
      <c r="A266" s="113"/>
      <c r="B266" s="200"/>
      <c r="C266" s="113"/>
      <c r="D266" s="201"/>
      <c r="E266" s="201"/>
      <c r="F266" s="113"/>
      <c r="G266" s="113"/>
      <c r="H266" s="113"/>
      <c r="I266" s="203"/>
      <c r="J266" s="203"/>
      <c r="K266" s="204"/>
      <c r="L266" s="201"/>
      <c r="M266" s="201"/>
      <c r="N266" s="201"/>
      <c r="O266" s="201"/>
      <c r="P266" s="113"/>
      <c r="Q266" s="113"/>
      <c r="T266" s="201"/>
      <c r="U266" s="113"/>
      <c r="V266" s="113"/>
      <c r="W266" s="113"/>
      <c r="X266" s="113"/>
      <c r="Y266" s="113"/>
      <c r="Z266" s="113"/>
      <c r="AA266" s="113"/>
      <c r="AB266" s="201"/>
      <c r="AC266" s="113"/>
      <c r="AD266" s="113"/>
      <c r="AE266" s="113"/>
      <c r="AF266" s="113"/>
    </row>
    <row r="267" spans="1:32" x14ac:dyDescent="0.2">
      <c r="A267" s="113"/>
      <c r="B267" s="200"/>
      <c r="C267" s="113"/>
      <c r="D267" s="201"/>
      <c r="E267" s="201"/>
      <c r="F267" s="113"/>
      <c r="G267" s="113"/>
      <c r="H267" s="113"/>
      <c r="I267" s="203"/>
      <c r="J267" s="203"/>
      <c r="K267" s="204"/>
      <c r="L267" s="201"/>
      <c r="M267" s="201"/>
      <c r="N267" s="201"/>
      <c r="O267" s="201"/>
      <c r="P267" s="113"/>
      <c r="Q267" s="113"/>
      <c r="T267" s="201"/>
      <c r="U267" s="113"/>
      <c r="V267" s="113"/>
      <c r="W267" s="113"/>
      <c r="X267" s="113"/>
      <c r="Y267" s="113"/>
      <c r="Z267" s="113"/>
      <c r="AA267" s="113"/>
      <c r="AB267" s="201"/>
      <c r="AC267" s="113"/>
      <c r="AD267" s="113"/>
      <c r="AE267" s="113"/>
      <c r="AF267" s="113"/>
    </row>
    <row r="268" spans="1:32" x14ac:dyDescent="0.2">
      <c r="A268" s="113"/>
      <c r="B268" s="200"/>
      <c r="C268" s="113"/>
      <c r="D268" s="201"/>
      <c r="E268" s="201"/>
      <c r="F268" s="113"/>
      <c r="G268" s="113"/>
      <c r="H268" s="113"/>
      <c r="I268" s="203"/>
      <c r="J268" s="203"/>
      <c r="K268" s="204"/>
      <c r="L268" s="201"/>
      <c r="M268" s="201"/>
      <c r="N268" s="201"/>
      <c r="O268" s="201"/>
      <c r="P268" s="113"/>
      <c r="Q268" s="113"/>
      <c r="T268" s="201"/>
      <c r="U268" s="113"/>
      <c r="V268" s="113"/>
      <c r="W268" s="113"/>
      <c r="X268" s="113"/>
      <c r="Y268" s="113"/>
      <c r="Z268" s="113"/>
      <c r="AA268" s="113"/>
      <c r="AB268" s="201"/>
      <c r="AC268" s="113"/>
      <c r="AD268" s="113"/>
      <c r="AE268" s="113"/>
      <c r="AF268" s="113"/>
    </row>
    <row r="269" spans="1:32" x14ac:dyDescent="0.2">
      <c r="A269" s="113"/>
      <c r="B269" s="200"/>
      <c r="C269" s="113"/>
      <c r="D269" s="201"/>
      <c r="E269" s="201"/>
      <c r="F269" s="113"/>
      <c r="G269" s="113"/>
      <c r="H269" s="113"/>
      <c r="I269" s="203"/>
      <c r="J269" s="203"/>
      <c r="K269" s="204"/>
      <c r="L269" s="201"/>
      <c r="M269" s="201"/>
      <c r="N269" s="201"/>
      <c r="O269" s="201"/>
      <c r="P269" s="113"/>
      <c r="Q269" s="113"/>
      <c r="T269" s="201"/>
      <c r="U269" s="113"/>
      <c r="V269" s="113"/>
      <c r="W269" s="113"/>
      <c r="X269" s="113"/>
      <c r="Y269" s="113"/>
      <c r="Z269" s="113"/>
      <c r="AA269" s="113"/>
      <c r="AB269" s="201"/>
      <c r="AC269" s="113"/>
      <c r="AD269" s="113"/>
      <c r="AE269" s="113"/>
      <c r="AF269" s="113"/>
    </row>
    <row r="270" spans="1:32" x14ac:dyDescent="0.2">
      <c r="A270" s="113"/>
      <c r="B270" s="200"/>
      <c r="C270" s="113"/>
      <c r="D270" s="201"/>
      <c r="E270" s="201"/>
      <c r="F270" s="113"/>
      <c r="G270" s="113"/>
      <c r="H270" s="113"/>
      <c r="I270" s="203"/>
      <c r="J270" s="203"/>
      <c r="K270" s="204"/>
      <c r="L270" s="201"/>
      <c r="M270" s="201"/>
      <c r="N270" s="201"/>
      <c r="O270" s="201"/>
      <c r="P270" s="113"/>
      <c r="Q270" s="113"/>
      <c r="T270" s="201"/>
      <c r="U270" s="113"/>
      <c r="V270" s="113"/>
      <c r="W270" s="113"/>
      <c r="X270" s="113"/>
      <c r="Y270" s="113"/>
      <c r="Z270" s="113"/>
      <c r="AA270" s="113"/>
      <c r="AB270" s="201"/>
      <c r="AC270" s="113"/>
      <c r="AD270" s="113"/>
      <c r="AE270" s="113"/>
      <c r="AF270" s="113"/>
    </row>
    <row r="271" spans="1:32" x14ac:dyDescent="0.2">
      <c r="A271" s="113"/>
      <c r="B271" s="200"/>
      <c r="C271" s="113"/>
      <c r="D271" s="201"/>
      <c r="E271" s="201"/>
      <c r="F271" s="113"/>
      <c r="G271" s="113"/>
      <c r="H271" s="113"/>
      <c r="I271" s="203"/>
      <c r="J271" s="203"/>
      <c r="K271" s="204"/>
      <c r="L271" s="201"/>
      <c r="M271" s="201"/>
      <c r="N271" s="201"/>
      <c r="O271" s="201"/>
      <c r="P271" s="113"/>
      <c r="Q271" s="113"/>
      <c r="T271" s="201"/>
      <c r="U271" s="113"/>
      <c r="V271" s="113"/>
      <c r="W271" s="113"/>
      <c r="X271" s="113"/>
      <c r="Y271" s="113"/>
      <c r="Z271" s="113"/>
      <c r="AA271" s="113"/>
      <c r="AB271" s="201"/>
      <c r="AC271" s="113"/>
      <c r="AD271" s="113"/>
      <c r="AE271" s="113"/>
      <c r="AF271" s="113"/>
    </row>
    <row r="272" spans="1:32" x14ac:dyDescent="0.2">
      <c r="A272" s="113"/>
      <c r="B272" s="200"/>
      <c r="C272" s="113"/>
      <c r="D272" s="201"/>
      <c r="E272" s="201"/>
      <c r="F272" s="113"/>
      <c r="G272" s="113"/>
      <c r="H272" s="113"/>
      <c r="I272" s="203"/>
      <c r="J272" s="203"/>
      <c r="K272" s="204"/>
      <c r="L272" s="201"/>
      <c r="M272" s="201"/>
      <c r="N272" s="201"/>
      <c r="O272" s="201"/>
      <c r="P272" s="113"/>
      <c r="Q272" s="113"/>
      <c r="T272" s="201"/>
      <c r="U272" s="113"/>
      <c r="V272" s="113"/>
      <c r="W272" s="113"/>
      <c r="X272" s="113"/>
      <c r="Y272" s="113"/>
      <c r="Z272" s="113"/>
      <c r="AA272" s="113"/>
      <c r="AB272" s="201"/>
      <c r="AC272" s="113"/>
      <c r="AD272" s="113"/>
      <c r="AE272" s="113"/>
      <c r="AF272" s="113"/>
    </row>
    <row r="273" spans="1:32" x14ac:dyDescent="0.2">
      <c r="A273" s="113"/>
      <c r="B273" s="200"/>
      <c r="C273" s="113"/>
      <c r="D273" s="201"/>
      <c r="E273" s="201"/>
      <c r="F273" s="113"/>
      <c r="G273" s="113"/>
      <c r="H273" s="113"/>
      <c r="I273" s="203"/>
      <c r="J273" s="203"/>
      <c r="K273" s="204"/>
      <c r="L273" s="201"/>
      <c r="M273" s="201"/>
      <c r="N273" s="201"/>
      <c r="O273" s="201"/>
      <c r="P273" s="113"/>
      <c r="Q273" s="113"/>
      <c r="T273" s="201"/>
      <c r="U273" s="113"/>
      <c r="V273" s="113"/>
      <c r="W273" s="113"/>
      <c r="X273" s="113"/>
      <c r="Y273" s="113"/>
      <c r="Z273" s="113"/>
      <c r="AA273" s="113"/>
      <c r="AB273" s="201"/>
      <c r="AC273" s="113"/>
      <c r="AD273" s="113"/>
      <c r="AE273" s="113"/>
      <c r="AF273" s="113"/>
    </row>
    <row r="274" spans="1:32" x14ac:dyDescent="0.2">
      <c r="A274" s="113"/>
      <c r="B274" s="200"/>
      <c r="C274" s="113"/>
      <c r="D274" s="201"/>
      <c r="E274" s="201"/>
      <c r="F274" s="113"/>
      <c r="G274" s="113"/>
      <c r="H274" s="113"/>
      <c r="I274" s="203"/>
      <c r="J274" s="203"/>
      <c r="K274" s="204"/>
      <c r="L274" s="201"/>
      <c r="M274" s="201"/>
      <c r="N274" s="201"/>
      <c r="O274" s="201"/>
      <c r="P274" s="113"/>
      <c r="Q274" s="113"/>
      <c r="T274" s="201"/>
      <c r="U274" s="113"/>
      <c r="V274" s="113"/>
      <c r="W274" s="113"/>
      <c r="X274" s="113"/>
      <c r="Y274" s="113"/>
      <c r="Z274" s="113"/>
      <c r="AA274" s="113"/>
      <c r="AB274" s="201"/>
      <c r="AC274" s="113"/>
      <c r="AD274" s="113"/>
      <c r="AE274" s="113"/>
      <c r="AF274" s="113"/>
    </row>
    <row r="275" spans="1:32" x14ac:dyDescent="0.2">
      <c r="A275" s="113"/>
      <c r="B275" s="200"/>
      <c r="C275" s="113"/>
      <c r="D275" s="201"/>
      <c r="E275" s="201"/>
      <c r="F275" s="113"/>
      <c r="G275" s="113"/>
      <c r="H275" s="113"/>
      <c r="I275" s="203"/>
      <c r="J275" s="203"/>
      <c r="K275" s="204"/>
      <c r="L275" s="201"/>
      <c r="M275" s="201"/>
      <c r="N275" s="201"/>
      <c r="O275" s="201"/>
      <c r="P275" s="113"/>
      <c r="Q275" s="113"/>
      <c r="T275" s="201"/>
      <c r="U275" s="113"/>
      <c r="V275" s="113"/>
      <c r="W275" s="113"/>
      <c r="X275" s="113"/>
      <c r="Y275" s="113"/>
      <c r="Z275" s="113"/>
      <c r="AA275" s="113"/>
      <c r="AB275" s="201"/>
      <c r="AC275" s="113"/>
      <c r="AD275" s="113"/>
      <c r="AE275" s="113"/>
      <c r="AF275" s="113"/>
    </row>
    <row r="276" spans="1:32" x14ac:dyDescent="0.2">
      <c r="A276" s="113"/>
      <c r="B276" s="200"/>
      <c r="C276" s="113"/>
      <c r="D276" s="201"/>
      <c r="E276" s="201"/>
      <c r="F276" s="113"/>
      <c r="G276" s="113"/>
      <c r="H276" s="113"/>
      <c r="I276" s="203"/>
      <c r="J276" s="203"/>
      <c r="K276" s="204"/>
      <c r="L276" s="201"/>
      <c r="M276" s="201"/>
      <c r="N276" s="201"/>
      <c r="O276" s="201"/>
      <c r="P276" s="113"/>
      <c r="Q276" s="113"/>
      <c r="T276" s="201"/>
      <c r="U276" s="113"/>
      <c r="V276" s="113"/>
      <c r="W276" s="113"/>
      <c r="X276" s="113"/>
      <c r="Y276" s="113"/>
      <c r="Z276" s="113"/>
      <c r="AA276" s="113"/>
      <c r="AB276" s="201"/>
      <c r="AC276" s="113"/>
      <c r="AD276" s="113"/>
      <c r="AE276" s="113"/>
      <c r="AF276" s="113"/>
    </row>
    <row r="277" spans="1:32" x14ac:dyDescent="0.2">
      <c r="A277" s="113"/>
      <c r="B277" s="200"/>
      <c r="C277" s="113"/>
      <c r="D277" s="201"/>
      <c r="E277" s="201"/>
      <c r="F277" s="113"/>
      <c r="G277" s="113"/>
      <c r="H277" s="113"/>
      <c r="I277" s="203"/>
      <c r="J277" s="203"/>
      <c r="K277" s="204"/>
      <c r="L277" s="201"/>
      <c r="M277" s="201"/>
      <c r="N277" s="201"/>
      <c r="O277" s="201"/>
      <c r="P277" s="113"/>
      <c r="Q277" s="113"/>
      <c r="T277" s="201"/>
      <c r="U277" s="113"/>
      <c r="V277" s="113"/>
      <c r="W277" s="113"/>
      <c r="X277" s="113"/>
      <c r="Y277" s="113"/>
      <c r="Z277" s="113"/>
      <c r="AA277" s="113"/>
      <c r="AB277" s="201"/>
      <c r="AC277" s="113"/>
      <c r="AD277" s="113"/>
      <c r="AE277" s="113"/>
      <c r="AF277" s="113"/>
    </row>
    <row r="278" spans="1:32" x14ac:dyDescent="0.2">
      <c r="A278" s="113"/>
      <c r="B278" s="200"/>
      <c r="C278" s="113"/>
      <c r="D278" s="201"/>
      <c r="E278" s="201"/>
      <c r="F278" s="113"/>
      <c r="G278" s="113"/>
      <c r="H278" s="113"/>
      <c r="I278" s="203"/>
      <c r="J278" s="203"/>
      <c r="K278" s="204"/>
      <c r="L278" s="201"/>
      <c r="M278" s="201"/>
      <c r="N278" s="201"/>
      <c r="O278" s="201"/>
      <c r="P278" s="113"/>
      <c r="Q278" s="113"/>
      <c r="T278" s="201"/>
      <c r="U278" s="113"/>
      <c r="V278" s="113"/>
      <c r="W278" s="113"/>
      <c r="X278" s="113"/>
      <c r="Y278" s="113"/>
      <c r="Z278" s="113"/>
      <c r="AA278" s="113"/>
      <c r="AB278" s="201"/>
      <c r="AC278" s="113"/>
      <c r="AD278" s="113"/>
      <c r="AE278" s="113"/>
      <c r="AF278" s="113"/>
    </row>
    <row r="279" spans="1:32" x14ac:dyDescent="0.2">
      <c r="A279" s="113"/>
      <c r="B279" s="200"/>
      <c r="C279" s="113"/>
      <c r="D279" s="201"/>
      <c r="E279" s="201"/>
      <c r="F279" s="113"/>
      <c r="G279" s="113"/>
      <c r="H279" s="113"/>
      <c r="I279" s="203"/>
      <c r="J279" s="203"/>
      <c r="K279" s="204"/>
      <c r="L279" s="201"/>
      <c r="M279" s="201"/>
      <c r="N279" s="201"/>
      <c r="O279" s="201"/>
      <c r="P279" s="113"/>
      <c r="Q279" s="113"/>
      <c r="T279" s="201"/>
      <c r="U279" s="113"/>
      <c r="V279" s="113"/>
      <c r="W279" s="113"/>
      <c r="X279" s="113"/>
      <c r="Y279" s="113"/>
      <c r="Z279" s="113"/>
      <c r="AA279" s="113"/>
      <c r="AB279" s="201"/>
      <c r="AC279" s="113"/>
      <c r="AD279" s="113"/>
      <c r="AE279" s="113"/>
      <c r="AF279" s="113"/>
    </row>
    <row r="280" spans="1:32" x14ac:dyDescent="0.2">
      <c r="A280" s="113"/>
      <c r="B280" s="200"/>
      <c r="C280" s="113"/>
      <c r="D280" s="201"/>
      <c r="E280" s="201"/>
      <c r="F280" s="113"/>
      <c r="G280" s="113"/>
      <c r="H280" s="113"/>
      <c r="I280" s="203"/>
      <c r="J280" s="203"/>
      <c r="K280" s="204"/>
      <c r="L280" s="201"/>
      <c r="M280" s="201"/>
      <c r="N280" s="201"/>
      <c r="O280" s="201"/>
      <c r="P280" s="113"/>
      <c r="Q280" s="113"/>
      <c r="T280" s="201"/>
      <c r="U280" s="113"/>
      <c r="V280" s="113"/>
      <c r="W280" s="113"/>
      <c r="X280" s="113"/>
      <c r="Y280" s="113"/>
      <c r="Z280" s="113"/>
      <c r="AA280" s="113"/>
      <c r="AB280" s="201"/>
      <c r="AC280" s="113"/>
      <c r="AD280" s="113"/>
      <c r="AE280" s="113"/>
      <c r="AF280" s="113"/>
    </row>
    <row r="281" spans="1:32" x14ac:dyDescent="0.2">
      <c r="A281" s="113"/>
      <c r="B281" s="200"/>
      <c r="C281" s="113"/>
      <c r="D281" s="201"/>
      <c r="E281" s="201"/>
      <c r="F281" s="113"/>
      <c r="G281" s="113"/>
      <c r="H281" s="113"/>
      <c r="I281" s="203"/>
      <c r="J281" s="203"/>
      <c r="K281" s="204"/>
      <c r="L281" s="201"/>
      <c r="M281" s="201"/>
      <c r="N281" s="201"/>
      <c r="O281" s="201"/>
      <c r="P281" s="113"/>
      <c r="Q281" s="113"/>
      <c r="T281" s="201"/>
      <c r="U281" s="113"/>
      <c r="V281" s="113"/>
      <c r="W281" s="113"/>
      <c r="X281" s="113"/>
      <c r="Y281" s="113"/>
      <c r="Z281" s="113"/>
      <c r="AA281" s="113"/>
      <c r="AB281" s="201"/>
      <c r="AC281" s="113"/>
      <c r="AD281" s="113"/>
      <c r="AE281" s="113"/>
      <c r="AF281" s="113"/>
    </row>
    <row r="282" spans="1:32" x14ac:dyDescent="0.2">
      <c r="A282" s="113"/>
      <c r="B282" s="200"/>
      <c r="C282" s="113"/>
      <c r="D282" s="201"/>
      <c r="E282" s="201"/>
      <c r="F282" s="113"/>
      <c r="G282" s="113"/>
      <c r="H282" s="113"/>
      <c r="I282" s="203"/>
      <c r="J282" s="203"/>
      <c r="K282" s="204"/>
      <c r="L282" s="201"/>
      <c r="M282" s="201"/>
      <c r="N282" s="201"/>
      <c r="O282" s="201"/>
      <c r="P282" s="113"/>
      <c r="Q282" s="113"/>
      <c r="T282" s="201"/>
      <c r="U282" s="113"/>
      <c r="V282" s="113"/>
      <c r="W282" s="113"/>
      <c r="X282" s="113"/>
      <c r="Y282" s="113"/>
      <c r="Z282" s="113"/>
      <c r="AA282" s="113"/>
      <c r="AB282" s="201"/>
      <c r="AC282" s="113"/>
      <c r="AD282" s="113"/>
      <c r="AE282" s="113"/>
      <c r="AF282" s="113"/>
    </row>
    <row r="283" spans="1:32" x14ac:dyDescent="0.2">
      <c r="A283" s="113"/>
      <c r="B283" s="200"/>
      <c r="C283" s="113"/>
      <c r="D283" s="201"/>
      <c r="E283" s="201"/>
      <c r="F283" s="113"/>
      <c r="G283" s="113"/>
      <c r="H283" s="113"/>
      <c r="I283" s="203"/>
      <c r="J283" s="203"/>
      <c r="K283" s="204"/>
      <c r="L283" s="201"/>
      <c r="M283" s="201"/>
      <c r="N283" s="201"/>
      <c r="O283" s="201"/>
      <c r="P283" s="113"/>
      <c r="Q283" s="113"/>
      <c r="T283" s="201"/>
      <c r="U283" s="113"/>
      <c r="V283" s="113"/>
      <c r="W283" s="113"/>
      <c r="X283" s="113"/>
      <c r="Y283" s="113"/>
      <c r="Z283" s="113"/>
      <c r="AA283" s="113"/>
      <c r="AB283" s="201"/>
      <c r="AC283" s="113"/>
      <c r="AD283" s="113"/>
      <c r="AE283" s="113"/>
      <c r="AF283" s="113"/>
    </row>
    <row r="284" spans="1:32" x14ac:dyDescent="0.2">
      <c r="A284" s="113"/>
      <c r="B284" s="200"/>
      <c r="C284" s="113"/>
      <c r="D284" s="201"/>
      <c r="E284" s="201"/>
      <c r="F284" s="113"/>
      <c r="G284" s="113"/>
      <c r="H284" s="113"/>
      <c r="I284" s="203"/>
      <c r="J284" s="203"/>
      <c r="K284" s="204"/>
      <c r="L284" s="201"/>
      <c r="M284" s="201"/>
      <c r="N284" s="201"/>
      <c r="O284" s="201"/>
      <c r="P284" s="113"/>
      <c r="Q284" s="113"/>
      <c r="T284" s="201"/>
      <c r="U284" s="113"/>
      <c r="V284" s="113"/>
      <c r="W284" s="113"/>
      <c r="X284" s="113"/>
      <c r="Y284" s="113"/>
      <c r="Z284" s="113"/>
      <c r="AA284" s="113"/>
      <c r="AB284" s="201"/>
      <c r="AC284" s="113"/>
      <c r="AD284" s="113"/>
      <c r="AE284" s="113"/>
      <c r="AF284" s="113"/>
    </row>
    <row r="285" spans="1:32" x14ac:dyDescent="0.2">
      <c r="A285" s="113"/>
      <c r="B285" s="200"/>
      <c r="C285" s="113"/>
      <c r="D285" s="201"/>
      <c r="E285" s="201"/>
      <c r="F285" s="113"/>
      <c r="G285" s="113"/>
      <c r="H285" s="113"/>
      <c r="I285" s="203"/>
      <c r="J285" s="203"/>
      <c r="K285" s="204"/>
      <c r="L285" s="201"/>
      <c r="M285" s="201"/>
      <c r="N285" s="201"/>
      <c r="O285" s="201"/>
      <c r="P285" s="113"/>
      <c r="Q285" s="113"/>
      <c r="T285" s="201"/>
      <c r="U285" s="113"/>
      <c r="V285" s="113"/>
      <c r="W285" s="113"/>
      <c r="X285" s="113"/>
      <c r="Y285" s="113"/>
      <c r="Z285" s="113"/>
      <c r="AA285" s="113"/>
      <c r="AB285" s="201"/>
      <c r="AC285" s="113"/>
      <c r="AD285" s="113"/>
      <c r="AE285" s="113"/>
      <c r="AF285" s="113"/>
    </row>
    <row r="286" spans="1:32" x14ac:dyDescent="0.2">
      <c r="A286" s="113"/>
      <c r="B286" s="200"/>
      <c r="C286" s="113"/>
      <c r="D286" s="201"/>
      <c r="E286" s="201"/>
      <c r="F286" s="113"/>
      <c r="G286" s="113"/>
      <c r="H286" s="113"/>
      <c r="I286" s="203"/>
      <c r="J286" s="203"/>
      <c r="K286" s="204"/>
      <c r="L286" s="201"/>
      <c r="M286" s="201"/>
      <c r="N286" s="201"/>
      <c r="O286" s="201"/>
      <c r="P286" s="113"/>
      <c r="Q286" s="113"/>
      <c r="T286" s="201"/>
      <c r="U286" s="113"/>
      <c r="V286" s="113"/>
      <c r="W286" s="113"/>
      <c r="X286" s="113"/>
      <c r="Y286" s="113"/>
      <c r="Z286" s="113"/>
      <c r="AA286" s="113"/>
      <c r="AB286" s="201"/>
      <c r="AC286" s="113"/>
      <c r="AD286" s="113"/>
      <c r="AE286" s="113"/>
      <c r="AF286" s="113"/>
    </row>
    <row r="287" spans="1:32" x14ac:dyDescent="0.2">
      <c r="A287" s="113"/>
      <c r="B287" s="200"/>
      <c r="C287" s="113"/>
      <c r="D287" s="201"/>
      <c r="E287" s="201"/>
      <c r="F287" s="113"/>
      <c r="G287" s="113"/>
      <c r="H287" s="113"/>
      <c r="I287" s="203"/>
      <c r="J287" s="203"/>
      <c r="K287" s="204"/>
      <c r="L287" s="201"/>
      <c r="M287" s="201"/>
      <c r="N287" s="201"/>
      <c r="O287" s="201"/>
      <c r="P287" s="113"/>
      <c r="Q287" s="113"/>
      <c r="T287" s="201"/>
      <c r="U287" s="113"/>
      <c r="V287" s="113"/>
      <c r="W287" s="113"/>
      <c r="X287" s="113"/>
      <c r="Y287" s="113"/>
      <c r="Z287" s="113"/>
      <c r="AA287" s="113"/>
      <c r="AB287" s="201"/>
      <c r="AC287" s="113"/>
      <c r="AD287" s="113"/>
      <c r="AE287" s="113"/>
      <c r="AF287" s="113"/>
    </row>
    <row r="288" spans="1:32" x14ac:dyDescent="0.2">
      <c r="A288" s="113"/>
      <c r="B288" s="200"/>
      <c r="C288" s="113"/>
      <c r="D288" s="201"/>
      <c r="E288" s="201"/>
      <c r="F288" s="113"/>
      <c r="G288" s="113"/>
      <c r="H288" s="113"/>
      <c r="I288" s="203"/>
      <c r="J288" s="203"/>
      <c r="K288" s="204"/>
      <c r="L288" s="201"/>
      <c r="M288" s="201"/>
      <c r="N288" s="201"/>
      <c r="O288" s="201"/>
      <c r="P288" s="113"/>
      <c r="Q288" s="113"/>
      <c r="T288" s="201"/>
      <c r="U288" s="113"/>
      <c r="V288" s="113"/>
      <c r="W288" s="113"/>
      <c r="X288" s="113"/>
      <c r="Y288" s="113"/>
      <c r="Z288" s="113"/>
      <c r="AA288" s="113"/>
      <c r="AB288" s="201"/>
      <c r="AC288" s="113"/>
      <c r="AD288" s="113"/>
      <c r="AE288" s="113"/>
      <c r="AF288" s="113"/>
    </row>
    <row r="289" spans="1:32" x14ac:dyDescent="0.2">
      <c r="A289" s="113"/>
      <c r="B289" s="200"/>
      <c r="C289" s="113"/>
      <c r="D289" s="201"/>
      <c r="E289" s="201"/>
      <c r="F289" s="113"/>
      <c r="G289" s="113"/>
      <c r="H289" s="113"/>
      <c r="I289" s="203"/>
      <c r="J289" s="203"/>
      <c r="K289" s="204"/>
      <c r="L289" s="201"/>
      <c r="M289" s="201"/>
      <c r="N289" s="201"/>
      <c r="O289" s="201"/>
      <c r="P289" s="113"/>
      <c r="Q289" s="113"/>
      <c r="T289" s="201"/>
      <c r="U289" s="113"/>
      <c r="V289" s="113"/>
      <c r="W289" s="113"/>
      <c r="X289" s="113"/>
      <c r="Y289" s="113"/>
      <c r="Z289" s="113"/>
      <c r="AA289" s="113"/>
      <c r="AB289" s="201"/>
      <c r="AC289" s="113"/>
      <c r="AD289" s="113"/>
      <c r="AE289" s="113"/>
      <c r="AF289" s="113"/>
    </row>
    <row r="290" spans="1:32" x14ac:dyDescent="0.2">
      <c r="A290" s="113"/>
      <c r="B290" s="200"/>
      <c r="C290" s="113"/>
      <c r="D290" s="201"/>
      <c r="E290" s="201"/>
      <c r="F290" s="113"/>
      <c r="G290" s="113"/>
      <c r="H290" s="113"/>
      <c r="I290" s="203"/>
      <c r="J290" s="203"/>
      <c r="K290" s="204"/>
      <c r="L290" s="201"/>
      <c r="M290" s="201"/>
      <c r="N290" s="201"/>
      <c r="O290" s="201"/>
      <c r="P290" s="113"/>
      <c r="Q290" s="113"/>
      <c r="T290" s="201"/>
      <c r="U290" s="113"/>
      <c r="V290" s="113"/>
      <c r="W290" s="113"/>
      <c r="X290" s="113"/>
      <c r="Y290" s="113"/>
      <c r="Z290" s="113"/>
      <c r="AA290" s="113"/>
      <c r="AB290" s="201"/>
      <c r="AC290" s="113"/>
      <c r="AD290" s="113"/>
      <c r="AE290" s="113"/>
      <c r="AF290" s="113"/>
    </row>
    <row r="291" spans="1:32" x14ac:dyDescent="0.2">
      <c r="A291" s="113"/>
      <c r="B291" s="200"/>
      <c r="C291" s="113"/>
      <c r="D291" s="201"/>
      <c r="E291" s="201"/>
      <c r="F291" s="113"/>
      <c r="G291" s="113"/>
      <c r="H291" s="113"/>
      <c r="I291" s="203"/>
      <c r="J291" s="203"/>
      <c r="K291" s="204"/>
      <c r="L291" s="201"/>
      <c r="M291" s="201"/>
      <c r="N291" s="201"/>
      <c r="O291" s="201"/>
      <c r="P291" s="113"/>
      <c r="Q291" s="113"/>
      <c r="T291" s="201"/>
      <c r="U291" s="113"/>
      <c r="V291" s="113"/>
      <c r="W291" s="113"/>
      <c r="X291" s="113"/>
      <c r="Y291" s="113"/>
      <c r="Z291" s="113"/>
      <c r="AA291" s="113"/>
      <c r="AB291" s="201"/>
      <c r="AC291" s="113"/>
      <c r="AD291" s="113"/>
      <c r="AE291" s="113"/>
      <c r="AF291" s="113"/>
    </row>
    <row r="292" spans="1:32" x14ac:dyDescent="0.2">
      <c r="A292" s="113"/>
      <c r="B292" s="200"/>
      <c r="C292" s="113"/>
      <c r="D292" s="201"/>
      <c r="E292" s="201"/>
      <c r="F292" s="113"/>
      <c r="G292" s="113"/>
      <c r="H292" s="113"/>
      <c r="I292" s="203"/>
      <c r="J292" s="203"/>
      <c r="K292" s="204"/>
      <c r="L292" s="201"/>
      <c r="M292" s="201"/>
      <c r="N292" s="201"/>
      <c r="O292" s="201"/>
      <c r="P292" s="113"/>
      <c r="Q292" s="113"/>
      <c r="T292" s="201"/>
      <c r="U292" s="113"/>
      <c r="V292" s="113"/>
      <c r="W292" s="113"/>
      <c r="X292" s="113"/>
      <c r="Y292" s="113"/>
      <c r="Z292" s="113"/>
      <c r="AA292" s="113"/>
      <c r="AB292" s="201"/>
      <c r="AC292" s="113"/>
      <c r="AD292" s="113"/>
      <c r="AE292" s="113"/>
      <c r="AF292" s="113"/>
    </row>
    <row r="293" spans="1:32" x14ac:dyDescent="0.2">
      <c r="A293" s="113"/>
      <c r="B293" s="200"/>
      <c r="C293" s="113"/>
      <c r="D293" s="201"/>
      <c r="E293" s="201"/>
      <c r="F293" s="113"/>
      <c r="G293" s="113"/>
      <c r="H293" s="113"/>
      <c r="I293" s="203"/>
      <c r="J293" s="203"/>
      <c r="K293" s="204"/>
      <c r="L293" s="201"/>
      <c r="M293" s="201"/>
      <c r="N293" s="201"/>
      <c r="O293" s="201"/>
      <c r="P293" s="113"/>
      <c r="Q293" s="113"/>
      <c r="T293" s="201"/>
      <c r="U293" s="113"/>
      <c r="V293" s="113"/>
      <c r="W293" s="113"/>
      <c r="X293" s="113"/>
      <c r="Y293" s="113"/>
      <c r="Z293" s="113"/>
      <c r="AA293" s="113"/>
      <c r="AB293" s="201"/>
      <c r="AC293" s="113"/>
      <c r="AD293" s="113"/>
      <c r="AE293" s="113"/>
      <c r="AF293" s="113"/>
    </row>
    <row r="294" spans="1:32" x14ac:dyDescent="0.2">
      <c r="A294" s="113"/>
      <c r="B294" s="200"/>
      <c r="C294" s="113"/>
      <c r="D294" s="201"/>
      <c r="E294" s="201"/>
      <c r="F294" s="113"/>
      <c r="G294" s="113"/>
      <c r="H294" s="113"/>
      <c r="I294" s="203"/>
      <c r="J294" s="203"/>
      <c r="K294" s="204"/>
      <c r="L294" s="201"/>
      <c r="M294" s="201"/>
      <c r="N294" s="201"/>
      <c r="O294" s="201"/>
      <c r="P294" s="113"/>
      <c r="Q294" s="113"/>
      <c r="T294" s="201"/>
      <c r="U294" s="113"/>
      <c r="V294" s="113"/>
      <c r="W294" s="113"/>
      <c r="X294" s="113"/>
      <c r="Y294" s="113"/>
      <c r="Z294" s="113"/>
      <c r="AA294" s="113"/>
      <c r="AB294" s="201"/>
      <c r="AC294" s="113"/>
      <c r="AD294" s="113"/>
      <c r="AE294" s="113"/>
      <c r="AF294" s="113"/>
    </row>
    <row r="295" spans="1:32" x14ac:dyDescent="0.2">
      <c r="A295" s="113"/>
      <c r="B295" s="200"/>
      <c r="C295" s="113"/>
      <c r="D295" s="201"/>
      <c r="E295" s="201"/>
      <c r="F295" s="113"/>
      <c r="G295" s="113"/>
      <c r="H295" s="113"/>
      <c r="I295" s="203"/>
      <c r="J295" s="203"/>
      <c r="K295" s="204"/>
      <c r="L295" s="201"/>
      <c r="M295" s="201"/>
      <c r="N295" s="201"/>
      <c r="O295" s="201"/>
      <c r="P295" s="113"/>
      <c r="Q295" s="113"/>
      <c r="T295" s="201"/>
      <c r="U295" s="113"/>
      <c r="V295" s="113"/>
      <c r="W295" s="113"/>
      <c r="X295" s="113"/>
      <c r="Y295" s="113"/>
      <c r="Z295" s="113"/>
      <c r="AA295" s="113"/>
      <c r="AB295" s="201"/>
      <c r="AC295" s="113"/>
      <c r="AD295" s="113"/>
      <c r="AE295" s="113"/>
      <c r="AF295" s="113"/>
    </row>
    <row r="296" spans="1:32" x14ac:dyDescent="0.2">
      <c r="A296" s="113"/>
      <c r="B296" s="200"/>
      <c r="C296" s="113"/>
      <c r="D296" s="201"/>
      <c r="E296" s="201"/>
      <c r="F296" s="113"/>
      <c r="G296" s="113"/>
      <c r="H296" s="113"/>
      <c r="I296" s="203"/>
      <c r="J296" s="203"/>
      <c r="K296" s="204"/>
      <c r="L296" s="201"/>
      <c r="M296" s="201"/>
      <c r="N296" s="201"/>
      <c r="O296" s="201"/>
      <c r="P296" s="113"/>
      <c r="Q296" s="113"/>
      <c r="T296" s="201"/>
      <c r="U296" s="113"/>
      <c r="V296" s="113"/>
      <c r="W296" s="113"/>
      <c r="X296" s="113"/>
      <c r="Y296" s="113"/>
      <c r="Z296" s="113"/>
      <c r="AA296" s="113"/>
      <c r="AB296" s="201"/>
      <c r="AC296" s="113"/>
      <c r="AD296" s="113"/>
      <c r="AE296" s="113"/>
      <c r="AF296" s="113"/>
    </row>
    <row r="297" spans="1:32" x14ac:dyDescent="0.2">
      <c r="A297" s="113"/>
      <c r="B297" s="200"/>
      <c r="C297" s="113"/>
      <c r="D297" s="201"/>
      <c r="E297" s="201"/>
      <c r="F297" s="113"/>
      <c r="G297" s="113"/>
      <c r="H297" s="113"/>
      <c r="I297" s="203"/>
      <c r="J297" s="203"/>
      <c r="K297" s="204"/>
      <c r="L297" s="201"/>
      <c r="M297" s="201"/>
      <c r="N297" s="201"/>
      <c r="O297" s="201"/>
      <c r="P297" s="113"/>
      <c r="Q297" s="113"/>
      <c r="T297" s="201"/>
      <c r="U297" s="113"/>
      <c r="V297" s="113"/>
      <c r="W297" s="113"/>
      <c r="X297" s="113"/>
      <c r="Y297" s="113"/>
      <c r="Z297" s="113"/>
      <c r="AA297" s="113"/>
      <c r="AB297" s="201"/>
      <c r="AC297" s="113"/>
      <c r="AD297" s="113"/>
      <c r="AE297" s="113"/>
      <c r="AF297" s="113"/>
    </row>
    <row r="298" spans="1:32" x14ac:dyDescent="0.2">
      <c r="A298" s="113"/>
      <c r="B298" s="200"/>
      <c r="C298" s="113"/>
      <c r="D298" s="201"/>
      <c r="E298" s="201"/>
      <c r="F298" s="113"/>
      <c r="G298" s="113"/>
      <c r="H298" s="113"/>
      <c r="I298" s="203"/>
      <c r="J298" s="203"/>
      <c r="K298" s="204"/>
      <c r="L298" s="201"/>
      <c r="M298" s="201"/>
      <c r="N298" s="201"/>
      <c r="O298" s="201"/>
      <c r="P298" s="113"/>
      <c r="Q298" s="113"/>
      <c r="T298" s="201"/>
      <c r="U298" s="113"/>
      <c r="V298" s="113"/>
      <c r="W298" s="113"/>
      <c r="X298" s="113"/>
      <c r="Y298" s="113"/>
      <c r="Z298" s="113"/>
      <c r="AA298" s="113"/>
      <c r="AB298" s="201"/>
      <c r="AC298" s="113"/>
      <c r="AD298" s="113"/>
      <c r="AE298" s="113"/>
      <c r="AF298" s="113"/>
    </row>
    <row r="299" spans="1:32" x14ac:dyDescent="0.2">
      <c r="A299" s="113"/>
      <c r="B299" s="200"/>
      <c r="C299" s="113"/>
      <c r="D299" s="201"/>
      <c r="E299" s="201"/>
      <c r="F299" s="113"/>
      <c r="G299" s="113"/>
      <c r="H299" s="113"/>
      <c r="I299" s="203"/>
      <c r="J299" s="203"/>
      <c r="K299" s="204"/>
      <c r="L299" s="201"/>
      <c r="M299" s="201"/>
      <c r="N299" s="201"/>
      <c r="O299" s="201"/>
      <c r="P299" s="113"/>
      <c r="Q299" s="113"/>
      <c r="T299" s="201"/>
      <c r="U299" s="113"/>
      <c r="V299" s="113"/>
      <c r="W299" s="113"/>
      <c r="X299" s="113"/>
      <c r="Y299" s="113"/>
      <c r="Z299" s="113"/>
      <c r="AA299" s="113"/>
      <c r="AB299" s="201"/>
      <c r="AC299" s="113"/>
      <c r="AD299" s="113"/>
      <c r="AE299" s="113"/>
      <c r="AF299" s="113"/>
    </row>
    <row r="300" spans="1:32" x14ac:dyDescent="0.2">
      <c r="A300" s="113"/>
      <c r="B300" s="200"/>
      <c r="C300" s="113"/>
      <c r="D300" s="201"/>
      <c r="E300" s="201"/>
      <c r="F300" s="113"/>
      <c r="G300" s="113"/>
      <c r="H300" s="113"/>
      <c r="I300" s="203"/>
      <c r="J300" s="203"/>
      <c r="K300" s="204"/>
      <c r="L300" s="201"/>
      <c r="M300" s="201"/>
      <c r="N300" s="201"/>
      <c r="O300" s="201"/>
      <c r="P300" s="113"/>
      <c r="Q300" s="113"/>
      <c r="T300" s="201"/>
      <c r="U300" s="113"/>
      <c r="V300" s="113"/>
      <c r="W300" s="113"/>
      <c r="X300" s="113"/>
      <c r="Y300" s="113"/>
      <c r="Z300" s="113"/>
      <c r="AA300" s="113"/>
      <c r="AB300" s="201"/>
      <c r="AC300" s="113"/>
      <c r="AD300" s="113"/>
      <c r="AE300" s="113"/>
      <c r="AF300" s="113"/>
    </row>
    <row r="301" spans="1:32" x14ac:dyDescent="0.2">
      <c r="A301" s="113"/>
      <c r="B301" s="200"/>
      <c r="C301" s="113"/>
      <c r="D301" s="201"/>
      <c r="E301" s="201"/>
      <c r="F301" s="113"/>
      <c r="G301" s="113"/>
      <c r="H301" s="113"/>
      <c r="I301" s="203"/>
      <c r="J301" s="203"/>
      <c r="K301" s="204"/>
      <c r="L301" s="201"/>
      <c r="M301" s="201"/>
      <c r="N301" s="201"/>
      <c r="O301" s="201"/>
      <c r="P301" s="113"/>
      <c r="Q301" s="113"/>
      <c r="T301" s="201"/>
      <c r="U301" s="113"/>
      <c r="V301" s="113"/>
      <c r="W301" s="113"/>
      <c r="X301" s="113"/>
      <c r="Y301" s="113"/>
      <c r="Z301" s="113"/>
      <c r="AA301" s="113"/>
      <c r="AB301" s="201"/>
      <c r="AC301" s="113"/>
      <c r="AD301" s="113"/>
      <c r="AE301" s="113"/>
      <c r="AF301" s="113"/>
    </row>
    <row r="302" spans="1:32" x14ac:dyDescent="0.2">
      <c r="A302" s="113"/>
      <c r="B302" s="200"/>
      <c r="C302" s="113"/>
      <c r="D302" s="201"/>
      <c r="E302" s="201"/>
      <c r="F302" s="113"/>
      <c r="G302" s="113"/>
      <c r="H302" s="113"/>
      <c r="I302" s="203"/>
      <c r="J302" s="203"/>
      <c r="K302" s="204"/>
      <c r="L302" s="201"/>
      <c r="M302" s="201"/>
      <c r="N302" s="201"/>
      <c r="O302" s="201"/>
      <c r="P302" s="113"/>
      <c r="Q302" s="113"/>
      <c r="T302" s="201"/>
      <c r="U302" s="113"/>
      <c r="V302" s="113"/>
      <c r="W302" s="113"/>
      <c r="X302" s="113"/>
      <c r="Y302" s="113"/>
      <c r="Z302" s="113"/>
      <c r="AA302" s="113"/>
      <c r="AB302" s="201"/>
      <c r="AC302" s="113"/>
      <c r="AD302" s="113"/>
      <c r="AE302" s="113"/>
      <c r="AF302" s="113"/>
    </row>
    <row r="303" spans="1:32" x14ac:dyDescent="0.2">
      <c r="A303" s="113"/>
      <c r="B303" s="200"/>
      <c r="C303" s="113"/>
      <c r="D303" s="201"/>
      <c r="E303" s="201"/>
      <c r="F303" s="113"/>
      <c r="G303" s="113"/>
      <c r="H303" s="113"/>
      <c r="I303" s="203"/>
      <c r="J303" s="203"/>
      <c r="K303" s="204"/>
      <c r="L303" s="201"/>
      <c r="M303" s="201"/>
      <c r="N303" s="201"/>
      <c r="O303" s="201"/>
      <c r="P303" s="113"/>
      <c r="Q303" s="113"/>
      <c r="T303" s="201"/>
      <c r="U303" s="113"/>
      <c r="V303" s="113"/>
      <c r="W303" s="113"/>
      <c r="X303" s="113"/>
      <c r="Y303" s="113"/>
      <c r="Z303" s="113"/>
      <c r="AA303" s="113"/>
      <c r="AB303" s="201"/>
      <c r="AC303" s="113"/>
      <c r="AD303" s="113"/>
      <c r="AE303" s="113"/>
      <c r="AF303" s="113"/>
    </row>
    <row r="304" spans="1:32" x14ac:dyDescent="0.2">
      <c r="A304" s="113"/>
      <c r="B304" s="200"/>
      <c r="C304" s="113"/>
      <c r="D304" s="201"/>
      <c r="E304" s="201"/>
      <c r="F304" s="113"/>
      <c r="G304" s="113"/>
      <c r="H304" s="113"/>
      <c r="I304" s="203"/>
      <c r="J304" s="203"/>
      <c r="K304" s="204"/>
      <c r="L304" s="201"/>
      <c r="M304" s="201"/>
      <c r="N304" s="201"/>
      <c r="O304" s="201"/>
      <c r="P304" s="113"/>
      <c r="Q304" s="113"/>
      <c r="T304" s="201"/>
      <c r="U304" s="113"/>
      <c r="V304" s="113"/>
      <c r="W304" s="113"/>
      <c r="X304" s="113"/>
      <c r="Y304" s="113"/>
      <c r="Z304" s="113"/>
      <c r="AA304" s="113"/>
      <c r="AB304" s="201"/>
      <c r="AC304" s="113"/>
      <c r="AD304" s="113"/>
      <c r="AE304" s="113"/>
      <c r="AF304" s="113"/>
    </row>
    <row r="305" spans="1:32" x14ac:dyDescent="0.2">
      <c r="A305" s="113"/>
      <c r="B305" s="200"/>
      <c r="C305" s="113"/>
      <c r="D305" s="201"/>
      <c r="E305" s="201"/>
      <c r="F305" s="113"/>
      <c r="G305" s="113"/>
      <c r="H305" s="113"/>
      <c r="I305" s="203"/>
      <c r="J305" s="203"/>
      <c r="K305" s="204"/>
      <c r="L305" s="201"/>
      <c r="M305" s="201"/>
      <c r="N305" s="201"/>
      <c r="O305" s="201"/>
      <c r="P305" s="113"/>
      <c r="Q305" s="113"/>
      <c r="T305" s="201"/>
      <c r="U305" s="113"/>
      <c r="V305" s="113"/>
      <c r="W305" s="113"/>
      <c r="X305" s="113"/>
      <c r="Y305" s="113"/>
      <c r="Z305" s="113"/>
      <c r="AA305" s="113"/>
      <c r="AB305" s="201"/>
      <c r="AC305" s="113"/>
      <c r="AD305" s="113"/>
      <c r="AE305" s="113"/>
      <c r="AF305" s="113"/>
    </row>
    <row r="306" spans="1:32" x14ac:dyDescent="0.2">
      <c r="A306" s="113"/>
      <c r="B306" s="200"/>
      <c r="C306" s="113"/>
      <c r="D306" s="201"/>
      <c r="E306" s="201"/>
      <c r="F306" s="113"/>
      <c r="G306" s="113"/>
      <c r="H306" s="113"/>
      <c r="I306" s="203"/>
      <c r="J306" s="203"/>
      <c r="K306" s="204"/>
      <c r="L306" s="201"/>
      <c r="M306" s="201"/>
      <c r="N306" s="201"/>
      <c r="O306" s="201"/>
      <c r="P306" s="113"/>
      <c r="Q306" s="113"/>
      <c r="T306" s="201"/>
      <c r="U306" s="113"/>
      <c r="V306" s="113"/>
      <c r="W306" s="113"/>
      <c r="X306" s="113"/>
      <c r="Y306" s="113"/>
      <c r="Z306" s="113"/>
      <c r="AA306" s="113"/>
      <c r="AB306" s="201"/>
      <c r="AC306" s="113"/>
      <c r="AD306" s="113"/>
      <c r="AE306" s="113"/>
      <c r="AF306" s="113"/>
    </row>
    <row r="307" spans="1:32" x14ac:dyDescent="0.2">
      <c r="A307" s="113"/>
      <c r="B307" s="200"/>
      <c r="C307" s="113"/>
      <c r="D307" s="201"/>
      <c r="E307" s="201"/>
      <c r="F307" s="113"/>
      <c r="G307" s="113"/>
      <c r="H307" s="113"/>
      <c r="I307" s="203"/>
      <c r="J307" s="203"/>
      <c r="K307" s="204"/>
      <c r="L307" s="201"/>
      <c r="M307" s="201"/>
      <c r="N307" s="201"/>
      <c r="O307" s="201"/>
      <c r="P307" s="113"/>
      <c r="Q307" s="113"/>
      <c r="T307" s="201"/>
      <c r="U307" s="113"/>
      <c r="V307" s="113"/>
      <c r="W307" s="113"/>
      <c r="X307" s="113"/>
      <c r="Y307" s="113"/>
      <c r="Z307" s="113"/>
      <c r="AA307" s="113"/>
      <c r="AB307" s="201"/>
      <c r="AC307" s="113"/>
      <c r="AD307" s="113"/>
      <c r="AE307" s="113"/>
      <c r="AF307" s="113"/>
    </row>
    <row r="308" spans="1:32" x14ac:dyDescent="0.2">
      <c r="A308" s="113"/>
      <c r="B308" s="200"/>
      <c r="C308" s="113"/>
      <c r="D308" s="201"/>
      <c r="E308" s="201"/>
      <c r="F308" s="113"/>
      <c r="G308" s="113"/>
      <c r="H308" s="113"/>
      <c r="I308" s="203"/>
      <c r="J308" s="203"/>
      <c r="K308" s="204"/>
      <c r="L308" s="201"/>
      <c r="M308" s="201"/>
      <c r="N308" s="201"/>
      <c r="O308" s="201"/>
      <c r="P308" s="113"/>
      <c r="Q308" s="113"/>
      <c r="T308" s="201"/>
      <c r="U308" s="113"/>
      <c r="V308" s="113"/>
      <c r="W308" s="113"/>
      <c r="X308" s="113"/>
      <c r="Y308" s="113"/>
      <c r="Z308" s="113"/>
      <c r="AA308" s="113"/>
      <c r="AB308" s="201"/>
      <c r="AC308" s="113"/>
      <c r="AD308" s="113"/>
      <c r="AE308" s="113"/>
      <c r="AF308" s="113"/>
    </row>
    <row r="309" spans="1:32" x14ac:dyDescent="0.2">
      <c r="A309" s="113"/>
      <c r="B309" s="200"/>
      <c r="C309" s="113"/>
      <c r="D309" s="201"/>
      <c r="E309" s="201"/>
      <c r="F309" s="113"/>
      <c r="G309" s="113"/>
      <c r="H309" s="113"/>
      <c r="I309" s="203"/>
      <c r="J309" s="203"/>
      <c r="K309" s="204"/>
      <c r="L309" s="201"/>
      <c r="M309" s="201"/>
      <c r="N309" s="201"/>
      <c r="O309" s="201"/>
      <c r="P309" s="113"/>
      <c r="Q309" s="113"/>
      <c r="T309" s="201"/>
      <c r="U309" s="113"/>
      <c r="V309" s="113"/>
      <c r="W309" s="113"/>
      <c r="X309" s="113"/>
      <c r="Y309" s="113"/>
      <c r="Z309" s="113"/>
      <c r="AA309" s="113"/>
      <c r="AB309" s="201"/>
      <c r="AC309" s="113"/>
      <c r="AD309" s="113"/>
      <c r="AE309" s="113"/>
      <c r="AF309" s="113"/>
    </row>
    <row r="310" spans="1:32" x14ac:dyDescent="0.2">
      <c r="A310" s="113"/>
      <c r="B310" s="200"/>
      <c r="C310" s="113"/>
      <c r="D310" s="201"/>
      <c r="E310" s="201"/>
      <c r="F310" s="113"/>
      <c r="G310" s="113"/>
      <c r="H310" s="113"/>
      <c r="I310" s="203"/>
      <c r="J310" s="203"/>
      <c r="K310" s="204"/>
      <c r="L310" s="201"/>
      <c r="M310" s="201"/>
      <c r="N310" s="201"/>
      <c r="O310" s="201"/>
      <c r="P310" s="113"/>
      <c r="Q310" s="113"/>
      <c r="T310" s="201"/>
      <c r="U310" s="113"/>
      <c r="V310" s="113"/>
      <c r="W310" s="113"/>
      <c r="X310" s="113"/>
      <c r="Y310" s="113"/>
      <c r="Z310" s="113"/>
      <c r="AA310" s="113"/>
      <c r="AB310" s="201"/>
      <c r="AC310" s="113"/>
      <c r="AD310" s="113"/>
      <c r="AE310" s="113"/>
      <c r="AF310" s="113"/>
    </row>
    <row r="311" spans="1:32" x14ac:dyDescent="0.2">
      <c r="A311" s="113"/>
      <c r="B311" s="200"/>
      <c r="C311" s="113"/>
      <c r="D311" s="201"/>
      <c r="E311" s="201"/>
      <c r="F311" s="113"/>
      <c r="G311" s="113"/>
      <c r="H311" s="113"/>
      <c r="I311" s="203"/>
      <c r="J311" s="203"/>
      <c r="K311" s="204"/>
      <c r="L311" s="201"/>
      <c r="M311" s="201"/>
      <c r="N311" s="201"/>
      <c r="O311" s="201"/>
      <c r="P311" s="113"/>
      <c r="Q311" s="113"/>
      <c r="T311" s="201"/>
      <c r="U311" s="113"/>
      <c r="V311" s="113"/>
      <c r="W311" s="113"/>
      <c r="X311" s="113"/>
      <c r="Y311" s="113"/>
      <c r="Z311" s="113"/>
      <c r="AA311" s="113"/>
      <c r="AB311" s="201"/>
      <c r="AC311" s="113"/>
      <c r="AD311" s="113"/>
      <c r="AE311" s="113"/>
      <c r="AF311" s="113"/>
    </row>
    <row r="312" spans="1:32" x14ac:dyDescent="0.2">
      <c r="A312" s="113"/>
      <c r="B312" s="200"/>
      <c r="C312" s="113"/>
      <c r="D312" s="201"/>
      <c r="E312" s="201"/>
      <c r="F312" s="113"/>
      <c r="G312" s="113"/>
      <c r="H312" s="113"/>
      <c r="I312" s="203"/>
      <c r="J312" s="203"/>
      <c r="K312" s="204"/>
      <c r="L312" s="201"/>
      <c r="M312" s="201"/>
      <c r="N312" s="201"/>
      <c r="O312" s="201"/>
      <c r="P312" s="113"/>
      <c r="Q312" s="113"/>
      <c r="T312" s="201"/>
      <c r="U312" s="113"/>
      <c r="V312" s="113"/>
      <c r="W312" s="113"/>
      <c r="X312" s="113"/>
      <c r="Y312" s="113"/>
      <c r="Z312" s="113"/>
      <c r="AA312" s="113"/>
      <c r="AB312" s="201"/>
      <c r="AC312" s="113"/>
      <c r="AD312" s="113"/>
      <c r="AE312" s="113"/>
      <c r="AF312" s="113"/>
    </row>
    <row r="313" spans="1:32" x14ac:dyDescent="0.2">
      <c r="A313" s="113"/>
      <c r="B313" s="200"/>
      <c r="C313" s="113"/>
      <c r="D313" s="201"/>
      <c r="E313" s="201"/>
      <c r="F313" s="113"/>
      <c r="G313" s="113"/>
      <c r="H313" s="113"/>
      <c r="I313" s="203"/>
      <c r="J313" s="203"/>
      <c r="K313" s="204"/>
      <c r="L313" s="201"/>
      <c r="M313" s="201"/>
      <c r="N313" s="201"/>
      <c r="O313" s="201"/>
      <c r="P313" s="113"/>
      <c r="Q313" s="113"/>
      <c r="T313" s="201"/>
      <c r="U313" s="113"/>
      <c r="V313" s="113"/>
      <c r="W313" s="113"/>
      <c r="X313" s="113"/>
      <c r="Y313" s="113"/>
      <c r="Z313" s="113"/>
      <c r="AA313" s="113"/>
      <c r="AB313" s="201"/>
      <c r="AC313" s="113"/>
      <c r="AD313" s="113"/>
      <c r="AE313" s="113"/>
      <c r="AF313" s="113"/>
    </row>
    <row r="314" spans="1:32" x14ac:dyDescent="0.2">
      <c r="A314" s="113"/>
      <c r="B314" s="200"/>
      <c r="C314" s="113"/>
      <c r="D314" s="201"/>
      <c r="E314" s="201"/>
      <c r="F314" s="113"/>
      <c r="G314" s="113"/>
      <c r="H314" s="113"/>
      <c r="I314" s="203"/>
      <c r="J314" s="203"/>
      <c r="K314" s="204"/>
      <c r="L314" s="201"/>
      <c r="M314" s="201"/>
      <c r="N314" s="201"/>
      <c r="O314" s="201"/>
      <c r="P314" s="113"/>
      <c r="Q314" s="113"/>
      <c r="T314" s="201"/>
      <c r="U314" s="113"/>
      <c r="V314" s="113"/>
      <c r="W314" s="113"/>
      <c r="X314" s="113"/>
      <c r="Y314" s="113"/>
      <c r="Z314" s="113"/>
      <c r="AA314" s="113"/>
      <c r="AB314" s="201"/>
      <c r="AC314" s="113"/>
      <c r="AD314" s="113"/>
      <c r="AE314" s="113"/>
      <c r="AF314" s="113"/>
    </row>
    <row r="315" spans="1:32" x14ac:dyDescent="0.2">
      <c r="A315" s="113"/>
      <c r="B315" s="200"/>
      <c r="C315" s="113"/>
      <c r="D315" s="201"/>
      <c r="E315" s="201"/>
      <c r="F315" s="113"/>
      <c r="G315" s="113"/>
      <c r="H315" s="113"/>
      <c r="I315" s="203"/>
      <c r="J315" s="203"/>
      <c r="K315" s="204"/>
      <c r="L315" s="201"/>
      <c r="M315" s="201"/>
      <c r="N315" s="201"/>
      <c r="O315" s="201"/>
      <c r="P315" s="113"/>
      <c r="Q315" s="113"/>
      <c r="T315" s="201"/>
      <c r="U315" s="113"/>
      <c r="V315" s="113"/>
      <c r="W315" s="113"/>
      <c r="X315" s="113"/>
      <c r="Y315" s="113"/>
      <c r="Z315" s="113"/>
      <c r="AA315" s="113"/>
      <c r="AB315" s="201"/>
      <c r="AC315" s="113"/>
      <c r="AD315" s="113"/>
      <c r="AE315" s="113"/>
      <c r="AF315" s="113"/>
    </row>
    <row r="316" spans="1:32" x14ac:dyDescent="0.2">
      <c r="A316" s="113"/>
      <c r="B316" s="200"/>
      <c r="C316" s="113"/>
      <c r="D316" s="201"/>
      <c r="E316" s="201"/>
      <c r="F316" s="113"/>
      <c r="G316" s="113"/>
      <c r="H316" s="113"/>
      <c r="I316" s="203"/>
      <c r="J316" s="203"/>
      <c r="K316" s="204"/>
      <c r="L316" s="201"/>
      <c r="M316" s="201"/>
      <c r="N316" s="201"/>
      <c r="O316" s="201"/>
      <c r="P316" s="113"/>
      <c r="Q316" s="113"/>
      <c r="T316" s="201"/>
      <c r="U316" s="113"/>
      <c r="V316" s="113"/>
      <c r="W316" s="113"/>
      <c r="X316" s="113"/>
      <c r="Y316" s="113"/>
      <c r="Z316" s="113"/>
      <c r="AA316" s="113"/>
      <c r="AB316" s="201"/>
      <c r="AC316" s="113"/>
      <c r="AD316" s="113"/>
      <c r="AE316" s="113"/>
      <c r="AF316" s="113"/>
    </row>
    <row r="317" spans="1:32" x14ac:dyDescent="0.2">
      <c r="A317" s="113"/>
      <c r="B317" s="200"/>
      <c r="C317" s="113"/>
      <c r="D317" s="201"/>
      <c r="E317" s="201"/>
      <c r="F317" s="113"/>
      <c r="G317" s="113"/>
      <c r="H317" s="113"/>
      <c r="I317" s="203"/>
      <c r="J317" s="203"/>
      <c r="K317" s="204"/>
      <c r="L317" s="201"/>
      <c r="M317" s="201"/>
      <c r="N317" s="201"/>
      <c r="O317" s="201"/>
      <c r="P317" s="113"/>
      <c r="Q317" s="113"/>
      <c r="T317" s="201"/>
      <c r="U317" s="113"/>
      <c r="V317" s="113"/>
      <c r="W317" s="113"/>
      <c r="X317" s="113"/>
      <c r="Y317" s="113"/>
      <c r="Z317" s="113"/>
      <c r="AA317" s="113"/>
      <c r="AB317" s="201"/>
      <c r="AC317" s="113"/>
      <c r="AD317" s="113"/>
      <c r="AE317" s="113"/>
      <c r="AF317" s="113"/>
    </row>
    <row r="318" spans="1:32" x14ac:dyDescent="0.2">
      <c r="A318" s="113"/>
      <c r="B318" s="200"/>
      <c r="C318" s="113"/>
      <c r="D318" s="201"/>
      <c r="E318" s="201"/>
      <c r="F318" s="113"/>
      <c r="G318" s="113"/>
      <c r="H318" s="113"/>
      <c r="I318" s="203"/>
      <c r="J318" s="203"/>
      <c r="K318" s="204"/>
      <c r="L318" s="201"/>
      <c r="M318" s="201"/>
      <c r="N318" s="201"/>
      <c r="O318" s="201"/>
      <c r="P318" s="113"/>
      <c r="Q318" s="113"/>
      <c r="T318" s="201"/>
      <c r="U318" s="113"/>
      <c r="V318" s="113"/>
      <c r="W318" s="113"/>
      <c r="X318" s="113"/>
      <c r="Y318" s="113"/>
      <c r="Z318" s="113"/>
      <c r="AA318" s="113"/>
      <c r="AB318" s="201"/>
      <c r="AC318" s="113"/>
      <c r="AD318" s="113"/>
      <c r="AE318" s="113"/>
      <c r="AF318" s="113"/>
    </row>
    <row r="319" spans="1:32" x14ac:dyDescent="0.2">
      <c r="A319" s="113"/>
      <c r="B319" s="200"/>
      <c r="C319" s="113"/>
      <c r="D319" s="201"/>
      <c r="E319" s="201"/>
      <c r="F319" s="113"/>
      <c r="G319" s="113"/>
      <c r="H319" s="113"/>
      <c r="I319" s="203"/>
      <c r="J319" s="203"/>
      <c r="K319" s="204"/>
      <c r="L319" s="201"/>
      <c r="M319" s="201"/>
      <c r="N319" s="201"/>
      <c r="O319" s="201"/>
      <c r="P319" s="113"/>
      <c r="Q319" s="113"/>
      <c r="T319" s="201"/>
      <c r="U319" s="113"/>
      <c r="V319" s="113"/>
      <c r="W319" s="113"/>
      <c r="X319" s="113"/>
      <c r="Y319" s="113"/>
      <c r="Z319" s="113"/>
      <c r="AA319" s="113"/>
      <c r="AB319" s="201"/>
      <c r="AC319" s="113"/>
      <c r="AD319" s="113"/>
      <c r="AE319" s="113"/>
      <c r="AF319" s="113"/>
    </row>
    <row r="320" spans="1:32" x14ac:dyDescent="0.2">
      <c r="A320" s="113"/>
      <c r="B320" s="200"/>
      <c r="C320" s="113"/>
      <c r="D320" s="201"/>
      <c r="E320" s="201"/>
      <c r="F320" s="113"/>
      <c r="G320" s="113"/>
      <c r="H320" s="113"/>
      <c r="I320" s="203"/>
      <c r="J320" s="203"/>
      <c r="K320" s="204"/>
      <c r="L320" s="201"/>
      <c r="M320" s="201"/>
      <c r="N320" s="201"/>
      <c r="O320" s="201"/>
      <c r="P320" s="113"/>
      <c r="Q320" s="113"/>
      <c r="T320" s="201"/>
      <c r="U320" s="113"/>
      <c r="V320" s="113"/>
      <c r="W320" s="113"/>
      <c r="X320" s="113"/>
      <c r="Y320" s="113"/>
      <c r="Z320" s="113"/>
      <c r="AA320" s="113"/>
      <c r="AB320" s="201"/>
      <c r="AC320" s="113"/>
      <c r="AD320" s="113"/>
      <c r="AE320" s="113"/>
      <c r="AF320" s="113"/>
    </row>
    <row r="321" spans="1:32" x14ac:dyDescent="0.2">
      <c r="A321" s="113"/>
      <c r="B321" s="200"/>
      <c r="C321" s="113"/>
      <c r="D321" s="201"/>
      <c r="E321" s="201"/>
      <c r="F321" s="113"/>
      <c r="G321" s="113"/>
      <c r="H321" s="113"/>
      <c r="I321" s="203"/>
      <c r="J321" s="203"/>
      <c r="K321" s="204"/>
      <c r="L321" s="201"/>
      <c r="M321" s="201"/>
      <c r="N321" s="201"/>
      <c r="O321" s="201"/>
      <c r="P321" s="113"/>
      <c r="Q321" s="113"/>
      <c r="T321" s="201"/>
      <c r="U321" s="113"/>
      <c r="V321" s="113"/>
      <c r="W321" s="113"/>
      <c r="X321" s="113"/>
      <c r="Y321" s="113"/>
      <c r="Z321" s="113"/>
      <c r="AA321" s="113"/>
      <c r="AB321" s="201"/>
      <c r="AC321" s="113"/>
      <c r="AD321" s="113"/>
      <c r="AE321" s="113"/>
      <c r="AF321" s="113"/>
    </row>
    <row r="322" spans="1:32" x14ac:dyDescent="0.2">
      <c r="A322" s="113"/>
      <c r="B322" s="200"/>
      <c r="C322" s="113"/>
      <c r="D322" s="201"/>
      <c r="E322" s="201"/>
      <c r="F322" s="113"/>
      <c r="G322" s="113"/>
      <c r="H322" s="113"/>
      <c r="I322" s="203"/>
      <c r="J322" s="203"/>
      <c r="K322" s="204"/>
      <c r="L322" s="201"/>
      <c r="M322" s="201"/>
      <c r="N322" s="201"/>
      <c r="O322" s="201"/>
      <c r="P322" s="113"/>
      <c r="Q322" s="113"/>
      <c r="T322" s="201"/>
      <c r="U322" s="113"/>
      <c r="V322" s="113"/>
      <c r="W322" s="113"/>
      <c r="X322" s="113"/>
      <c r="Y322" s="113"/>
      <c r="Z322" s="113"/>
      <c r="AA322" s="113"/>
      <c r="AB322" s="201"/>
      <c r="AC322" s="113"/>
      <c r="AD322" s="113"/>
      <c r="AE322" s="113"/>
      <c r="AF322" s="113"/>
    </row>
    <row r="323" spans="1:32" x14ac:dyDescent="0.2">
      <c r="A323" s="113"/>
      <c r="B323" s="200"/>
      <c r="C323" s="113"/>
      <c r="D323" s="201"/>
      <c r="E323" s="201"/>
      <c r="F323" s="113"/>
      <c r="G323" s="113"/>
      <c r="H323" s="113"/>
      <c r="I323" s="203"/>
      <c r="J323" s="203"/>
      <c r="K323" s="204"/>
      <c r="L323" s="201"/>
      <c r="M323" s="201"/>
      <c r="N323" s="201"/>
      <c r="O323" s="201"/>
      <c r="P323" s="113"/>
      <c r="Q323" s="113"/>
      <c r="T323" s="201"/>
      <c r="U323" s="113"/>
      <c r="V323" s="113"/>
      <c r="W323" s="113"/>
      <c r="X323" s="113"/>
      <c r="Y323" s="113"/>
      <c r="Z323" s="113"/>
      <c r="AA323" s="113"/>
      <c r="AB323" s="201"/>
      <c r="AC323" s="113"/>
      <c r="AD323" s="113"/>
      <c r="AE323" s="113"/>
      <c r="AF323" s="113"/>
    </row>
    <row r="324" spans="1:32" x14ac:dyDescent="0.2">
      <c r="A324" s="113"/>
      <c r="B324" s="200"/>
      <c r="C324" s="113"/>
      <c r="D324" s="201"/>
      <c r="E324" s="201"/>
      <c r="F324" s="113"/>
      <c r="G324" s="113"/>
      <c r="H324" s="113"/>
      <c r="I324" s="203"/>
      <c r="J324" s="203"/>
      <c r="K324" s="204"/>
      <c r="L324" s="201"/>
      <c r="M324" s="201"/>
      <c r="N324" s="201"/>
      <c r="O324" s="201"/>
      <c r="P324" s="113"/>
      <c r="Q324" s="113"/>
      <c r="T324" s="201"/>
      <c r="U324" s="113"/>
      <c r="V324" s="113"/>
      <c r="W324" s="113"/>
      <c r="X324" s="113"/>
      <c r="Y324" s="113"/>
      <c r="Z324" s="113"/>
      <c r="AA324" s="113"/>
      <c r="AB324" s="201"/>
      <c r="AC324" s="113"/>
      <c r="AD324" s="113"/>
      <c r="AE324" s="113"/>
      <c r="AF324" s="113"/>
    </row>
    <row r="325" spans="1:32" x14ac:dyDescent="0.2">
      <c r="A325" s="113"/>
      <c r="B325" s="200"/>
      <c r="C325" s="113"/>
      <c r="D325" s="201"/>
      <c r="E325" s="201"/>
      <c r="F325" s="113"/>
      <c r="G325" s="113"/>
      <c r="H325" s="113"/>
      <c r="I325" s="203"/>
      <c r="J325" s="203"/>
      <c r="K325" s="204"/>
      <c r="L325" s="201"/>
      <c r="M325" s="201"/>
      <c r="N325" s="201"/>
      <c r="O325" s="201"/>
      <c r="P325" s="113"/>
      <c r="Q325" s="113"/>
      <c r="T325" s="201"/>
      <c r="U325" s="113"/>
      <c r="V325" s="113"/>
      <c r="W325" s="113"/>
      <c r="X325" s="113"/>
      <c r="Y325" s="113"/>
      <c r="Z325" s="113"/>
      <c r="AA325" s="113"/>
      <c r="AB325" s="201"/>
      <c r="AC325" s="113"/>
      <c r="AD325" s="113"/>
      <c r="AE325" s="113"/>
      <c r="AF325" s="113"/>
    </row>
    <row r="326" spans="1:32" x14ac:dyDescent="0.2">
      <c r="A326" s="113"/>
      <c r="B326" s="200"/>
      <c r="C326" s="113"/>
      <c r="D326" s="201"/>
      <c r="E326" s="201"/>
      <c r="F326" s="113"/>
      <c r="G326" s="113"/>
      <c r="H326" s="113"/>
      <c r="I326" s="203"/>
      <c r="J326" s="203"/>
      <c r="K326" s="204"/>
      <c r="L326" s="201"/>
      <c r="M326" s="201"/>
      <c r="N326" s="201"/>
      <c r="O326" s="201"/>
      <c r="P326" s="113"/>
      <c r="Q326" s="113"/>
      <c r="T326" s="201"/>
      <c r="U326" s="113"/>
      <c r="V326" s="113"/>
      <c r="W326" s="113"/>
      <c r="X326" s="113"/>
      <c r="Y326" s="113"/>
      <c r="Z326" s="113"/>
      <c r="AA326" s="113"/>
      <c r="AB326" s="201"/>
      <c r="AC326" s="113"/>
      <c r="AD326" s="113"/>
      <c r="AE326" s="113"/>
      <c r="AF326" s="113"/>
    </row>
    <row r="327" spans="1:32" x14ac:dyDescent="0.2">
      <c r="A327" s="113"/>
      <c r="B327" s="200"/>
      <c r="C327" s="113"/>
      <c r="D327" s="201"/>
      <c r="E327" s="201"/>
      <c r="F327" s="113"/>
      <c r="G327" s="113"/>
      <c r="H327" s="113"/>
      <c r="I327" s="203"/>
      <c r="J327" s="203"/>
      <c r="K327" s="204"/>
      <c r="L327" s="201"/>
      <c r="M327" s="201"/>
      <c r="N327" s="201"/>
      <c r="O327" s="201"/>
      <c r="P327" s="113"/>
      <c r="Q327" s="113"/>
      <c r="T327" s="201"/>
      <c r="U327" s="113"/>
      <c r="V327" s="113"/>
      <c r="W327" s="113"/>
      <c r="X327" s="113"/>
      <c r="Y327" s="113"/>
      <c r="Z327" s="113"/>
      <c r="AA327" s="113"/>
      <c r="AB327" s="201"/>
      <c r="AC327" s="113"/>
      <c r="AD327" s="113"/>
      <c r="AE327" s="113"/>
      <c r="AF327" s="113"/>
    </row>
    <row r="328" spans="1:32" x14ac:dyDescent="0.2">
      <c r="A328" s="113"/>
      <c r="B328" s="200"/>
      <c r="C328" s="113"/>
      <c r="D328" s="201"/>
      <c r="E328" s="201"/>
      <c r="F328" s="113"/>
      <c r="G328" s="113"/>
      <c r="H328" s="113"/>
      <c r="I328" s="203"/>
      <c r="J328" s="203"/>
      <c r="K328" s="204"/>
      <c r="L328" s="201"/>
      <c r="M328" s="201"/>
      <c r="N328" s="201"/>
      <c r="O328" s="201"/>
      <c r="P328" s="113"/>
      <c r="Q328" s="113"/>
      <c r="T328" s="201"/>
      <c r="U328" s="113"/>
      <c r="V328" s="113"/>
      <c r="W328" s="113"/>
      <c r="X328" s="113"/>
      <c r="Y328" s="113"/>
      <c r="Z328" s="113"/>
      <c r="AA328" s="113"/>
      <c r="AB328" s="201"/>
      <c r="AC328" s="113"/>
      <c r="AD328" s="113"/>
      <c r="AE328" s="113"/>
      <c r="AF328" s="113"/>
    </row>
    <row r="329" spans="1:32" x14ac:dyDescent="0.2">
      <c r="A329" s="113"/>
      <c r="B329" s="200"/>
      <c r="C329" s="113"/>
      <c r="D329" s="201"/>
      <c r="E329" s="201"/>
      <c r="F329" s="113"/>
      <c r="G329" s="113"/>
      <c r="H329" s="113"/>
      <c r="I329" s="203"/>
      <c r="J329" s="203"/>
      <c r="K329" s="204"/>
      <c r="L329" s="201"/>
      <c r="M329" s="201"/>
      <c r="N329" s="201"/>
      <c r="O329" s="201"/>
      <c r="P329" s="113"/>
      <c r="Q329" s="113"/>
      <c r="T329" s="201"/>
      <c r="U329" s="113"/>
      <c r="V329" s="113"/>
      <c r="W329" s="113"/>
      <c r="X329" s="113"/>
      <c r="Y329" s="113"/>
      <c r="Z329" s="113"/>
      <c r="AA329" s="113"/>
      <c r="AB329" s="201"/>
      <c r="AC329" s="113"/>
      <c r="AD329" s="113"/>
      <c r="AE329" s="113"/>
      <c r="AF329" s="113"/>
    </row>
    <row r="330" spans="1:32" x14ac:dyDescent="0.2">
      <c r="A330" s="113"/>
      <c r="B330" s="200"/>
      <c r="C330" s="113"/>
      <c r="D330" s="201"/>
      <c r="E330" s="201"/>
      <c r="F330" s="113"/>
      <c r="G330" s="113"/>
      <c r="H330" s="113"/>
      <c r="I330" s="203"/>
      <c r="J330" s="203"/>
      <c r="K330" s="204"/>
      <c r="L330" s="201"/>
      <c r="M330" s="201"/>
      <c r="N330" s="201"/>
      <c r="O330" s="201"/>
      <c r="P330" s="113"/>
      <c r="Q330" s="113"/>
      <c r="T330" s="201"/>
      <c r="U330" s="113"/>
      <c r="V330" s="113"/>
      <c r="W330" s="113"/>
      <c r="X330" s="113"/>
      <c r="Y330" s="113"/>
      <c r="Z330" s="113"/>
      <c r="AA330" s="113"/>
      <c r="AB330" s="201"/>
      <c r="AC330" s="113"/>
      <c r="AD330" s="113"/>
      <c r="AE330" s="113"/>
      <c r="AF330" s="113"/>
    </row>
    <row r="331" spans="1:32" x14ac:dyDescent="0.2">
      <c r="A331" s="113"/>
      <c r="B331" s="200"/>
      <c r="C331" s="113"/>
      <c r="D331" s="201"/>
      <c r="E331" s="201"/>
      <c r="F331" s="113"/>
      <c r="G331" s="113"/>
      <c r="H331" s="113"/>
      <c r="I331" s="203"/>
      <c r="J331" s="203"/>
      <c r="K331" s="204"/>
      <c r="L331" s="201"/>
      <c r="M331" s="201"/>
      <c r="N331" s="201"/>
      <c r="O331" s="201"/>
      <c r="P331" s="113"/>
      <c r="Q331" s="113"/>
      <c r="T331" s="201"/>
      <c r="U331" s="113"/>
      <c r="V331" s="113"/>
      <c r="W331" s="113"/>
      <c r="X331" s="113"/>
      <c r="Y331" s="113"/>
      <c r="Z331" s="113"/>
      <c r="AA331" s="113"/>
      <c r="AB331" s="201"/>
      <c r="AC331" s="113"/>
      <c r="AD331" s="113"/>
      <c r="AE331" s="113"/>
      <c r="AF331" s="113"/>
    </row>
    <row r="332" spans="1:32" x14ac:dyDescent="0.2">
      <c r="A332" s="113"/>
      <c r="B332" s="200"/>
      <c r="C332" s="113"/>
      <c r="D332" s="201"/>
      <c r="E332" s="201"/>
      <c r="F332" s="113"/>
      <c r="G332" s="113"/>
      <c r="H332" s="113"/>
      <c r="I332" s="203"/>
      <c r="J332" s="203"/>
      <c r="K332" s="204"/>
      <c r="L332" s="201"/>
      <c r="M332" s="201"/>
      <c r="N332" s="201"/>
      <c r="O332" s="201"/>
      <c r="P332" s="113"/>
      <c r="Q332" s="113"/>
      <c r="T332" s="201"/>
      <c r="U332" s="113"/>
      <c r="V332" s="113"/>
      <c r="W332" s="113"/>
      <c r="X332" s="113"/>
      <c r="Y332" s="113"/>
      <c r="Z332" s="113"/>
      <c r="AA332" s="113"/>
      <c r="AB332" s="201"/>
      <c r="AC332" s="113"/>
      <c r="AD332" s="113"/>
      <c r="AE332" s="113"/>
      <c r="AF332" s="113"/>
    </row>
    <row r="333" spans="1:32" x14ac:dyDescent="0.2">
      <c r="A333" s="113"/>
      <c r="B333" s="200"/>
      <c r="C333" s="113"/>
      <c r="D333" s="201"/>
      <c r="E333" s="201"/>
      <c r="F333" s="113"/>
      <c r="G333" s="113"/>
      <c r="H333" s="113"/>
      <c r="I333" s="203"/>
      <c r="J333" s="203"/>
      <c r="K333" s="204"/>
      <c r="L333" s="201"/>
      <c r="M333" s="201"/>
      <c r="N333" s="201"/>
      <c r="O333" s="201"/>
      <c r="P333" s="113"/>
      <c r="Q333" s="113"/>
      <c r="T333" s="201"/>
      <c r="U333" s="113"/>
      <c r="V333" s="113"/>
      <c r="W333" s="113"/>
      <c r="X333" s="113"/>
      <c r="Y333" s="113"/>
      <c r="Z333" s="113"/>
      <c r="AA333" s="113"/>
      <c r="AB333" s="201"/>
      <c r="AC333" s="113"/>
      <c r="AD333" s="113"/>
      <c r="AE333" s="113"/>
      <c r="AF333" s="113"/>
    </row>
    <row r="334" spans="1:32" x14ac:dyDescent="0.2">
      <c r="A334" s="113"/>
      <c r="B334" s="200"/>
      <c r="C334" s="113"/>
      <c r="D334" s="201"/>
      <c r="E334" s="201"/>
      <c r="F334" s="113"/>
      <c r="G334" s="113"/>
      <c r="H334" s="113"/>
      <c r="I334" s="203"/>
      <c r="J334" s="203"/>
      <c r="K334" s="204"/>
      <c r="L334" s="201"/>
      <c r="M334" s="201"/>
      <c r="N334" s="201"/>
      <c r="O334" s="201"/>
      <c r="P334" s="113"/>
      <c r="Q334" s="113"/>
      <c r="T334" s="201"/>
      <c r="U334" s="113"/>
      <c r="V334" s="113"/>
      <c r="W334" s="113"/>
      <c r="X334" s="113"/>
      <c r="Y334" s="113"/>
      <c r="Z334" s="113"/>
      <c r="AA334" s="113"/>
      <c r="AB334" s="201"/>
      <c r="AC334" s="113"/>
      <c r="AD334" s="113"/>
      <c r="AE334" s="113"/>
      <c r="AF334" s="113"/>
    </row>
    <row r="335" spans="1:32" x14ac:dyDescent="0.2">
      <c r="A335" s="113"/>
      <c r="B335" s="200"/>
      <c r="C335" s="113"/>
      <c r="D335" s="201"/>
      <c r="E335" s="201"/>
      <c r="F335" s="113"/>
      <c r="G335" s="113"/>
      <c r="H335" s="113"/>
      <c r="I335" s="203"/>
      <c r="J335" s="203"/>
      <c r="K335" s="204"/>
      <c r="L335" s="201"/>
      <c r="M335" s="201"/>
      <c r="N335" s="201"/>
      <c r="O335" s="201"/>
      <c r="P335" s="113"/>
      <c r="Q335" s="113"/>
      <c r="T335" s="201"/>
      <c r="U335" s="113"/>
      <c r="V335" s="113"/>
      <c r="W335" s="113"/>
      <c r="X335" s="113"/>
      <c r="Y335" s="113"/>
      <c r="Z335" s="113"/>
      <c r="AA335" s="113"/>
      <c r="AB335" s="201"/>
      <c r="AC335" s="113"/>
      <c r="AD335" s="113"/>
      <c r="AE335" s="113"/>
      <c r="AF335" s="113"/>
    </row>
    <row r="336" spans="1:32" x14ac:dyDescent="0.2">
      <c r="A336" s="113"/>
      <c r="B336" s="200"/>
      <c r="C336" s="113"/>
      <c r="D336" s="201"/>
      <c r="E336" s="201"/>
      <c r="F336" s="113"/>
      <c r="G336" s="113"/>
      <c r="H336" s="113"/>
      <c r="I336" s="203"/>
      <c r="J336" s="203"/>
      <c r="K336" s="204"/>
      <c r="L336" s="201"/>
      <c r="M336" s="201"/>
      <c r="N336" s="201"/>
      <c r="O336" s="201"/>
      <c r="P336" s="113"/>
      <c r="Q336" s="113"/>
      <c r="T336" s="201"/>
      <c r="U336" s="113"/>
      <c r="V336" s="113"/>
      <c r="W336" s="113"/>
      <c r="X336" s="113"/>
      <c r="Y336" s="113"/>
      <c r="Z336" s="113"/>
      <c r="AA336" s="113"/>
      <c r="AB336" s="201"/>
      <c r="AC336" s="113"/>
      <c r="AD336" s="113"/>
      <c r="AE336" s="113"/>
      <c r="AF336" s="113"/>
    </row>
    <row r="337" spans="1:32" x14ac:dyDescent="0.2">
      <c r="A337" s="113"/>
      <c r="B337" s="200"/>
      <c r="C337" s="113"/>
      <c r="D337" s="201"/>
      <c r="E337" s="201"/>
      <c r="F337" s="113"/>
      <c r="G337" s="113"/>
      <c r="H337" s="113"/>
      <c r="I337" s="203"/>
      <c r="J337" s="203"/>
      <c r="K337" s="204"/>
      <c r="L337" s="201"/>
      <c r="M337" s="201"/>
      <c r="N337" s="201"/>
      <c r="O337" s="201"/>
      <c r="P337" s="113"/>
      <c r="Q337" s="113"/>
      <c r="T337" s="201"/>
      <c r="U337" s="113"/>
      <c r="V337" s="113"/>
      <c r="W337" s="113"/>
      <c r="X337" s="113"/>
      <c r="Y337" s="113"/>
      <c r="Z337" s="113"/>
      <c r="AA337" s="113"/>
      <c r="AB337" s="201"/>
      <c r="AC337" s="113"/>
      <c r="AD337" s="113"/>
      <c r="AE337" s="113"/>
      <c r="AF337" s="113"/>
    </row>
    <row r="338" spans="1:32" x14ac:dyDescent="0.2">
      <c r="A338" s="113"/>
      <c r="B338" s="200"/>
      <c r="C338" s="113"/>
      <c r="D338" s="201"/>
      <c r="E338" s="201"/>
      <c r="F338" s="113"/>
      <c r="G338" s="113"/>
      <c r="H338" s="113"/>
      <c r="I338" s="203"/>
      <c r="J338" s="203"/>
      <c r="K338" s="204"/>
      <c r="L338" s="201"/>
      <c r="M338" s="201"/>
      <c r="N338" s="201"/>
      <c r="O338" s="201"/>
      <c r="P338" s="113"/>
      <c r="Q338" s="113"/>
      <c r="T338" s="201"/>
      <c r="U338" s="113"/>
      <c r="V338" s="113"/>
      <c r="W338" s="113"/>
      <c r="X338" s="113"/>
      <c r="Y338" s="113"/>
      <c r="Z338" s="113"/>
      <c r="AA338" s="113"/>
      <c r="AB338" s="201"/>
      <c r="AC338" s="113"/>
      <c r="AD338" s="113"/>
      <c r="AE338" s="113"/>
      <c r="AF338" s="113"/>
    </row>
    <row r="339" spans="1:32" x14ac:dyDescent="0.2">
      <c r="A339" s="113"/>
      <c r="B339" s="200"/>
      <c r="C339" s="113"/>
      <c r="D339" s="201"/>
      <c r="E339" s="201"/>
      <c r="F339" s="113"/>
      <c r="G339" s="113"/>
      <c r="H339" s="113"/>
      <c r="I339" s="203"/>
      <c r="J339" s="203"/>
      <c r="K339" s="204"/>
      <c r="L339" s="201"/>
      <c r="M339" s="201"/>
      <c r="N339" s="201"/>
      <c r="O339" s="201"/>
      <c r="P339" s="113"/>
      <c r="Q339" s="113"/>
      <c r="T339" s="201"/>
      <c r="U339" s="113"/>
      <c r="V339" s="113"/>
      <c r="W339" s="113"/>
      <c r="X339" s="113"/>
      <c r="Y339" s="113"/>
      <c r="Z339" s="113"/>
      <c r="AA339" s="113"/>
      <c r="AB339" s="201"/>
      <c r="AC339" s="113"/>
      <c r="AD339" s="113"/>
      <c r="AE339" s="113"/>
      <c r="AF339" s="113"/>
    </row>
    <row r="340" spans="1:32" x14ac:dyDescent="0.2">
      <c r="A340" s="113"/>
      <c r="B340" s="200"/>
      <c r="C340" s="113"/>
      <c r="D340" s="201"/>
      <c r="E340" s="201"/>
      <c r="F340" s="113"/>
      <c r="G340" s="113"/>
      <c r="H340" s="113"/>
      <c r="I340" s="203"/>
      <c r="J340" s="203"/>
      <c r="K340" s="204"/>
      <c r="L340" s="201"/>
      <c r="M340" s="201"/>
      <c r="N340" s="201"/>
      <c r="O340" s="201"/>
      <c r="P340" s="113"/>
      <c r="Q340" s="113"/>
      <c r="T340" s="201"/>
      <c r="U340" s="113"/>
      <c r="V340" s="113"/>
      <c r="W340" s="113"/>
      <c r="X340" s="113"/>
      <c r="Y340" s="113"/>
      <c r="Z340" s="113"/>
      <c r="AA340" s="113"/>
      <c r="AB340" s="201"/>
      <c r="AC340" s="113"/>
      <c r="AD340" s="113"/>
      <c r="AE340" s="113"/>
      <c r="AF340" s="113"/>
    </row>
    <row r="341" spans="1:32" x14ac:dyDescent="0.2">
      <c r="A341" s="113"/>
      <c r="B341" s="200"/>
      <c r="C341" s="113"/>
      <c r="D341" s="201"/>
      <c r="E341" s="201"/>
      <c r="F341" s="113"/>
      <c r="G341" s="113"/>
      <c r="H341" s="113"/>
      <c r="I341" s="203"/>
      <c r="J341" s="203"/>
      <c r="K341" s="204"/>
      <c r="L341" s="201"/>
      <c r="M341" s="201"/>
      <c r="N341" s="201"/>
      <c r="O341" s="201"/>
      <c r="P341" s="113"/>
      <c r="Q341" s="113"/>
      <c r="T341" s="201"/>
      <c r="U341" s="113"/>
      <c r="V341" s="113"/>
      <c r="W341" s="113"/>
      <c r="X341" s="113"/>
      <c r="Y341" s="113"/>
      <c r="Z341" s="113"/>
      <c r="AA341" s="113"/>
      <c r="AB341" s="201"/>
      <c r="AC341" s="113"/>
      <c r="AD341" s="113"/>
      <c r="AE341" s="113"/>
      <c r="AF341" s="113"/>
    </row>
    <row r="342" spans="1:32" x14ac:dyDescent="0.2">
      <c r="A342" s="113"/>
      <c r="B342" s="200"/>
      <c r="C342" s="113"/>
      <c r="D342" s="201"/>
      <c r="E342" s="201"/>
      <c r="F342" s="113"/>
      <c r="G342" s="113"/>
      <c r="H342" s="113"/>
      <c r="I342" s="203"/>
      <c r="J342" s="203"/>
      <c r="K342" s="204"/>
      <c r="L342" s="201"/>
      <c r="M342" s="201"/>
      <c r="N342" s="201"/>
      <c r="O342" s="201"/>
      <c r="P342" s="113"/>
      <c r="Q342" s="113"/>
      <c r="T342" s="201"/>
      <c r="U342" s="113"/>
      <c r="V342" s="113"/>
      <c r="W342" s="113"/>
      <c r="X342" s="113"/>
      <c r="Y342" s="113"/>
      <c r="Z342" s="113"/>
      <c r="AA342" s="113"/>
      <c r="AB342" s="201"/>
      <c r="AC342" s="113"/>
      <c r="AD342" s="113"/>
      <c r="AE342" s="113"/>
      <c r="AF342" s="113"/>
    </row>
    <row r="343" spans="1:32" x14ac:dyDescent="0.2">
      <c r="A343" s="113"/>
      <c r="B343" s="200"/>
      <c r="C343" s="113"/>
      <c r="D343" s="201"/>
      <c r="E343" s="201"/>
      <c r="F343" s="113"/>
      <c r="G343" s="113"/>
      <c r="H343" s="113"/>
      <c r="I343" s="203"/>
      <c r="J343" s="203"/>
      <c r="K343" s="204"/>
      <c r="L343" s="201"/>
      <c r="M343" s="201"/>
      <c r="N343" s="201"/>
      <c r="O343" s="201"/>
      <c r="P343" s="113"/>
      <c r="Q343" s="113"/>
      <c r="T343" s="201"/>
      <c r="U343" s="113"/>
      <c r="V343" s="113"/>
      <c r="W343" s="113"/>
      <c r="X343" s="113"/>
      <c r="Y343" s="113"/>
      <c r="Z343" s="113"/>
      <c r="AA343" s="113"/>
      <c r="AB343" s="201"/>
      <c r="AC343" s="113"/>
      <c r="AD343" s="113"/>
      <c r="AE343" s="113"/>
      <c r="AF343" s="113"/>
    </row>
    <row r="344" spans="1:32" x14ac:dyDescent="0.2">
      <c r="A344" s="113"/>
      <c r="B344" s="200"/>
      <c r="C344" s="113"/>
      <c r="D344" s="201"/>
      <c r="E344" s="201"/>
      <c r="F344" s="113"/>
      <c r="G344" s="113"/>
      <c r="H344" s="113"/>
      <c r="I344" s="203"/>
      <c r="J344" s="203"/>
      <c r="K344" s="204"/>
      <c r="L344" s="201"/>
      <c r="M344" s="201"/>
      <c r="N344" s="201"/>
      <c r="O344" s="201"/>
      <c r="P344" s="113"/>
      <c r="Q344" s="113"/>
      <c r="T344" s="201"/>
      <c r="U344" s="113"/>
      <c r="V344" s="113"/>
      <c r="W344" s="113"/>
      <c r="X344" s="113"/>
      <c r="Y344" s="113"/>
      <c r="Z344" s="113"/>
      <c r="AA344" s="113"/>
      <c r="AB344" s="201"/>
      <c r="AC344" s="113"/>
      <c r="AD344" s="113"/>
      <c r="AE344" s="113"/>
      <c r="AF344" s="113"/>
    </row>
    <row r="345" spans="1:32" x14ac:dyDescent="0.2">
      <c r="A345" s="113"/>
      <c r="B345" s="200"/>
      <c r="C345" s="113"/>
      <c r="D345" s="201"/>
      <c r="E345" s="201"/>
      <c r="F345" s="113"/>
      <c r="G345" s="113"/>
      <c r="H345" s="113"/>
      <c r="I345" s="203"/>
      <c r="J345" s="203"/>
      <c r="K345" s="204"/>
      <c r="L345" s="201"/>
      <c r="M345" s="201"/>
      <c r="N345" s="201"/>
      <c r="O345" s="201"/>
      <c r="P345" s="113"/>
      <c r="Q345" s="113"/>
      <c r="T345" s="201"/>
      <c r="U345" s="113"/>
      <c r="V345" s="113"/>
      <c r="W345" s="113"/>
      <c r="X345" s="113"/>
      <c r="Y345" s="113"/>
      <c r="Z345" s="113"/>
      <c r="AA345" s="113"/>
      <c r="AB345" s="201"/>
      <c r="AC345" s="113"/>
      <c r="AD345" s="113"/>
      <c r="AE345" s="113"/>
      <c r="AF345" s="113"/>
    </row>
    <row r="346" spans="1:32" x14ac:dyDescent="0.2">
      <c r="A346" s="113"/>
      <c r="B346" s="200"/>
      <c r="C346" s="113"/>
      <c r="D346" s="201"/>
      <c r="E346" s="201"/>
      <c r="F346" s="113"/>
      <c r="G346" s="113"/>
      <c r="H346" s="113"/>
      <c r="I346" s="203"/>
      <c r="J346" s="203"/>
      <c r="K346" s="204"/>
      <c r="L346" s="201"/>
      <c r="M346" s="201"/>
      <c r="N346" s="201"/>
      <c r="O346" s="201"/>
      <c r="P346" s="113"/>
      <c r="Q346" s="113"/>
      <c r="T346" s="201"/>
      <c r="U346" s="113"/>
      <c r="V346" s="113"/>
      <c r="W346" s="113"/>
      <c r="X346" s="113"/>
      <c r="Y346" s="113"/>
      <c r="Z346" s="113"/>
      <c r="AA346" s="113"/>
      <c r="AB346" s="201"/>
      <c r="AC346" s="113"/>
      <c r="AD346" s="113"/>
      <c r="AE346" s="113"/>
      <c r="AF346" s="113"/>
    </row>
    <row r="347" spans="1:32" x14ac:dyDescent="0.2">
      <c r="A347" s="113"/>
      <c r="B347" s="200"/>
      <c r="C347" s="113"/>
      <c r="D347" s="201"/>
      <c r="E347" s="201"/>
      <c r="F347" s="113"/>
      <c r="G347" s="113"/>
      <c r="H347" s="113"/>
      <c r="I347" s="203"/>
      <c r="J347" s="203"/>
      <c r="K347" s="204"/>
      <c r="L347" s="201"/>
      <c r="M347" s="201"/>
      <c r="N347" s="201"/>
      <c r="O347" s="201"/>
      <c r="P347" s="113"/>
      <c r="Q347" s="113"/>
      <c r="T347" s="201"/>
      <c r="U347" s="113"/>
      <c r="V347" s="113"/>
      <c r="W347" s="113"/>
      <c r="X347" s="113"/>
      <c r="Y347" s="113"/>
      <c r="Z347" s="113"/>
      <c r="AA347" s="113"/>
      <c r="AB347" s="201"/>
      <c r="AC347" s="113"/>
      <c r="AD347" s="113"/>
      <c r="AE347" s="113"/>
      <c r="AF347" s="113"/>
    </row>
    <row r="348" spans="1:32" x14ac:dyDescent="0.2">
      <c r="A348" s="113"/>
      <c r="B348" s="200"/>
      <c r="C348" s="113"/>
      <c r="D348" s="201"/>
      <c r="E348" s="201"/>
      <c r="F348" s="113"/>
      <c r="G348" s="113"/>
      <c r="H348" s="113"/>
      <c r="I348" s="203"/>
      <c r="J348" s="203"/>
      <c r="K348" s="204"/>
      <c r="L348" s="201"/>
      <c r="M348" s="201"/>
      <c r="N348" s="201"/>
      <c r="O348" s="201"/>
      <c r="P348" s="113"/>
      <c r="Q348" s="113"/>
      <c r="T348" s="201"/>
      <c r="U348" s="113"/>
      <c r="V348" s="113"/>
      <c r="W348" s="113"/>
      <c r="X348" s="113"/>
      <c r="Y348" s="113"/>
      <c r="Z348" s="113"/>
      <c r="AA348" s="113"/>
      <c r="AB348" s="201"/>
      <c r="AC348" s="113"/>
      <c r="AD348" s="113"/>
      <c r="AE348" s="113"/>
      <c r="AF348" s="113"/>
    </row>
    <row r="349" spans="1:32" x14ac:dyDescent="0.2">
      <c r="A349" s="113"/>
      <c r="B349" s="200"/>
      <c r="C349" s="113"/>
      <c r="D349" s="201"/>
      <c r="E349" s="201"/>
      <c r="F349" s="113"/>
      <c r="G349" s="113"/>
      <c r="H349" s="113"/>
      <c r="I349" s="203"/>
      <c r="J349" s="203"/>
      <c r="K349" s="204"/>
      <c r="L349" s="201"/>
      <c r="M349" s="201"/>
      <c r="N349" s="201"/>
      <c r="O349" s="201"/>
      <c r="P349" s="113"/>
      <c r="Q349" s="113"/>
      <c r="T349" s="201"/>
      <c r="U349" s="113"/>
      <c r="V349" s="113"/>
      <c r="W349" s="113"/>
      <c r="X349" s="113"/>
      <c r="Y349" s="113"/>
      <c r="Z349" s="113"/>
      <c r="AA349" s="113"/>
      <c r="AB349" s="201"/>
      <c r="AC349" s="113"/>
      <c r="AD349" s="113"/>
      <c r="AE349" s="113"/>
      <c r="AF349" s="113"/>
    </row>
    <row r="350" spans="1:32" x14ac:dyDescent="0.2">
      <c r="A350" s="113"/>
      <c r="B350" s="200"/>
      <c r="C350" s="113"/>
      <c r="D350" s="201"/>
      <c r="E350" s="201"/>
      <c r="F350" s="113"/>
      <c r="G350" s="113"/>
      <c r="H350" s="113"/>
      <c r="I350" s="203"/>
      <c r="J350" s="203"/>
      <c r="K350" s="204"/>
      <c r="L350" s="201"/>
      <c r="M350" s="201"/>
      <c r="N350" s="201"/>
      <c r="O350" s="201"/>
      <c r="P350" s="113"/>
      <c r="Q350" s="113"/>
      <c r="T350" s="201"/>
      <c r="U350" s="113"/>
      <c r="V350" s="113"/>
      <c r="W350" s="113"/>
      <c r="X350" s="113"/>
      <c r="Y350" s="113"/>
      <c r="Z350" s="113"/>
      <c r="AA350" s="113"/>
      <c r="AB350" s="201"/>
      <c r="AC350" s="113"/>
      <c r="AD350" s="113"/>
      <c r="AE350" s="113"/>
      <c r="AF350" s="113"/>
    </row>
    <row r="351" spans="1:32" x14ac:dyDescent="0.2">
      <c r="A351" s="113"/>
      <c r="B351" s="200"/>
      <c r="C351" s="113"/>
      <c r="D351" s="201"/>
      <c r="E351" s="201"/>
      <c r="F351" s="113"/>
      <c r="G351" s="113"/>
      <c r="H351" s="113"/>
      <c r="I351" s="203"/>
      <c r="J351" s="203"/>
      <c r="K351" s="204"/>
      <c r="L351" s="201"/>
      <c r="M351" s="201"/>
      <c r="N351" s="201"/>
      <c r="O351" s="201"/>
      <c r="P351" s="113"/>
      <c r="Q351" s="113"/>
      <c r="T351" s="201"/>
      <c r="U351" s="113"/>
      <c r="V351" s="113"/>
      <c r="W351" s="113"/>
      <c r="X351" s="113"/>
      <c r="Y351" s="113"/>
      <c r="Z351" s="113"/>
      <c r="AA351" s="113"/>
      <c r="AB351" s="201"/>
      <c r="AC351" s="113"/>
      <c r="AD351" s="113"/>
      <c r="AE351" s="113"/>
      <c r="AF351" s="113"/>
    </row>
    <row r="352" spans="1:32" x14ac:dyDescent="0.2">
      <c r="A352" s="113"/>
      <c r="B352" s="200"/>
      <c r="C352" s="113"/>
      <c r="D352" s="201"/>
      <c r="E352" s="201"/>
      <c r="F352" s="113"/>
      <c r="G352" s="113"/>
      <c r="H352" s="113"/>
      <c r="I352" s="203"/>
      <c r="J352" s="203"/>
      <c r="K352" s="204"/>
      <c r="L352" s="201"/>
      <c r="M352" s="201"/>
      <c r="N352" s="201"/>
      <c r="O352" s="201"/>
      <c r="P352" s="113"/>
      <c r="Q352" s="113"/>
      <c r="T352" s="201"/>
      <c r="U352" s="113"/>
      <c r="V352" s="113"/>
      <c r="W352" s="113"/>
      <c r="X352" s="113"/>
      <c r="Y352" s="113"/>
      <c r="Z352" s="113"/>
      <c r="AA352" s="113"/>
      <c r="AB352" s="201"/>
      <c r="AC352" s="113"/>
      <c r="AD352" s="113"/>
      <c r="AE352" s="113"/>
      <c r="AF352" s="113"/>
    </row>
    <row r="353" spans="1:32" x14ac:dyDescent="0.2">
      <c r="A353" s="113"/>
      <c r="B353" s="200"/>
      <c r="C353" s="113"/>
      <c r="D353" s="201"/>
      <c r="E353" s="201"/>
      <c r="F353" s="113"/>
      <c r="G353" s="113"/>
      <c r="H353" s="113"/>
      <c r="I353" s="203"/>
      <c r="J353" s="203"/>
      <c r="K353" s="204"/>
      <c r="L353" s="201"/>
      <c r="M353" s="201"/>
      <c r="N353" s="201"/>
      <c r="O353" s="201"/>
      <c r="P353" s="113"/>
      <c r="Q353" s="113"/>
      <c r="T353" s="201"/>
      <c r="U353" s="113"/>
      <c r="V353" s="113"/>
      <c r="W353" s="113"/>
      <c r="X353" s="113"/>
      <c r="Y353" s="113"/>
      <c r="Z353" s="113"/>
      <c r="AA353" s="113"/>
      <c r="AB353" s="201"/>
      <c r="AC353" s="113"/>
      <c r="AD353" s="113"/>
      <c r="AE353" s="113"/>
      <c r="AF353" s="113"/>
    </row>
    <row r="354" spans="1:32" x14ac:dyDescent="0.2">
      <c r="A354" s="113"/>
      <c r="B354" s="200"/>
      <c r="C354" s="113"/>
      <c r="D354" s="201"/>
      <c r="E354" s="201"/>
      <c r="F354" s="113"/>
      <c r="G354" s="113"/>
      <c r="H354" s="113"/>
      <c r="I354" s="203"/>
      <c r="J354" s="203"/>
      <c r="K354" s="204"/>
      <c r="L354" s="201"/>
      <c r="M354" s="201"/>
      <c r="N354" s="201"/>
      <c r="O354" s="201"/>
      <c r="P354" s="113"/>
      <c r="Q354" s="113"/>
      <c r="T354" s="201"/>
      <c r="U354" s="113"/>
      <c r="V354" s="113"/>
      <c r="W354" s="113"/>
      <c r="X354" s="113"/>
      <c r="Y354" s="113"/>
      <c r="Z354" s="113"/>
      <c r="AA354" s="113"/>
      <c r="AB354" s="201"/>
      <c r="AC354" s="113"/>
      <c r="AD354" s="113"/>
      <c r="AE354" s="113"/>
      <c r="AF354" s="113"/>
    </row>
    <row r="355" spans="1:32" x14ac:dyDescent="0.2">
      <c r="A355" s="113"/>
      <c r="B355" s="200"/>
      <c r="C355" s="113"/>
      <c r="D355" s="201"/>
      <c r="E355" s="201"/>
      <c r="F355" s="113"/>
      <c r="G355" s="113"/>
      <c r="H355" s="113"/>
      <c r="I355" s="203"/>
      <c r="J355" s="203"/>
      <c r="K355" s="204"/>
      <c r="L355" s="201"/>
      <c r="M355" s="201"/>
      <c r="N355" s="201"/>
      <c r="O355" s="201"/>
      <c r="P355" s="113"/>
      <c r="Q355" s="113"/>
      <c r="T355" s="201"/>
      <c r="U355" s="113"/>
      <c r="V355" s="113"/>
      <c r="W355" s="113"/>
      <c r="X355" s="113"/>
      <c r="Y355" s="113"/>
      <c r="Z355" s="113"/>
      <c r="AA355" s="113"/>
      <c r="AB355" s="201"/>
      <c r="AC355" s="113"/>
      <c r="AD355" s="113"/>
      <c r="AE355" s="113"/>
      <c r="AF355" s="113"/>
    </row>
    <row r="356" spans="1:32" x14ac:dyDescent="0.2">
      <c r="A356" s="113"/>
      <c r="B356" s="200"/>
      <c r="C356" s="113"/>
      <c r="D356" s="201"/>
      <c r="E356" s="201"/>
      <c r="F356" s="113"/>
      <c r="G356" s="113"/>
      <c r="H356" s="113"/>
      <c r="I356" s="203"/>
      <c r="J356" s="203"/>
      <c r="K356" s="204"/>
      <c r="L356" s="201"/>
      <c r="M356" s="201"/>
      <c r="N356" s="201"/>
      <c r="O356" s="201"/>
      <c r="P356" s="113"/>
      <c r="Q356" s="113"/>
      <c r="T356" s="201"/>
      <c r="U356" s="113"/>
      <c r="V356" s="113"/>
      <c r="W356" s="113"/>
      <c r="X356" s="113"/>
      <c r="Y356" s="113"/>
      <c r="Z356" s="113"/>
      <c r="AA356" s="113"/>
      <c r="AB356" s="201"/>
      <c r="AC356" s="113"/>
      <c r="AD356" s="113"/>
      <c r="AE356" s="113"/>
      <c r="AF356" s="113"/>
    </row>
    <row r="357" spans="1:32" x14ac:dyDescent="0.2">
      <c r="A357" s="113"/>
      <c r="B357" s="200"/>
      <c r="C357" s="113"/>
      <c r="D357" s="201"/>
      <c r="E357" s="201"/>
      <c r="F357" s="113"/>
      <c r="G357" s="113"/>
      <c r="H357" s="113"/>
      <c r="I357" s="203"/>
      <c r="J357" s="203"/>
      <c r="K357" s="204"/>
      <c r="L357" s="201"/>
      <c r="M357" s="201"/>
      <c r="N357" s="201"/>
      <c r="O357" s="201"/>
      <c r="P357" s="113"/>
      <c r="Q357" s="113"/>
      <c r="T357" s="201"/>
      <c r="U357" s="113"/>
      <c r="V357" s="113"/>
      <c r="W357" s="113"/>
      <c r="X357" s="113"/>
      <c r="Y357" s="113"/>
      <c r="Z357" s="113"/>
      <c r="AA357" s="113"/>
      <c r="AB357" s="201"/>
      <c r="AC357" s="113"/>
      <c r="AD357" s="113"/>
      <c r="AE357" s="113"/>
      <c r="AF357" s="113"/>
    </row>
    <row r="358" spans="1:32" x14ac:dyDescent="0.2">
      <c r="A358" s="113"/>
      <c r="B358" s="200"/>
      <c r="C358" s="113"/>
      <c r="D358" s="201"/>
      <c r="E358" s="201"/>
      <c r="F358" s="113"/>
      <c r="G358" s="113"/>
      <c r="H358" s="113"/>
      <c r="I358" s="203"/>
      <c r="J358" s="203"/>
      <c r="K358" s="204"/>
      <c r="L358" s="201"/>
      <c r="M358" s="201"/>
      <c r="N358" s="201"/>
      <c r="O358" s="201"/>
      <c r="P358" s="113"/>
      <c r="Q358" s="113"/>
      <c r="T358" s="201"/>
      <c r="U358" s="113"/>
      <c r="V358" s="113"/>
      <c r="W358" s="113"/>
      <c r="X358" s="113"/>
      <c r="Y358" s="113"/>
      <c r="Z358" s="113"/>
      <c r="AA358" s="113"/>
      <c r="AB358" s="201"/>
      <c r="AC358" s="113"/>
      <c r="AD358" s="113"/>
      <c r="AE358" s="113"/>
      <c r="AF358" s="113"/>
    </row>
    <row r="359" spans="1:32" x14ac:dyDescent="0.2">
      <c r="A359" s="113"/>
      <c r="B359" s="200"/>
      <c r="C359" s="113"/>
      <c r="D359" s="201"/>
      <c r="E359" s="201"/>
      <c r="F359" s="113"/>
      <c r="G359" s="113"/>
      <c r="H359" s="113"/>
      <c r="I359" s="203"/>
      <c r="J359" s="203"/>
      <c r="K359" s="204"/>
      <c r="L359" s="201"/>
      <c r="M359" s="201"/>
      <c r="N359" s="201"/>
      <c r="O359" s="201"/>
      <c r="P359" s="113"/>
      <c r="Q359" s="113"/>
      <c r="T359" s="201"/>
      <c r="U359" s="113"/>
      <c r="V359" s="113"/>
      <c r="W359" s="113"/>
      <c r="X359" s="113"/>
      <c r="Y359" s="113"/>
      <c r="Z359" s="113"/>
      <c r="AA359" s="113"/>
      <c r="AB359" s="201"/>
      <c r="AC359" s="113"/>
      <c r="AD359" s="113"/>
      <c r="AE359" s="113"/>
      <c r="AF359" s="113"/>
    </row>
    <row r="360" spans="1:32" x14ac:dyDescent="0.2">
      <c r="A360" s="113"/>
      <c r="B360" s="200"/>
      <c r="C360" s="113"/>
      <c r="D360" s="201"/>
      <c r="E360" s="201"/>
      <c r="F360" s="113"/>
      <c r="G360" s="113"/>
      <c r="H360" s="113"/>
      <c r="I360" s="203"/>
      <c r="J360" s="203"/>
      <c r="K360" s="204"/>
      <c r="L360" s="201"/>
      <c r="M360" s="201"/>
      <c r="N360" s="201"/>
      <c r="O360" s="201"/>
      <c r="P360" s="113"/>
      <c r="Q360" s="113"/>
      <c r="T360" s="201"/>
      <c r="U360" s="113"/>
      <c r="V360" s="113"/>
      <c r="W360" s="113"/>
      <c r="X360" s="113"/>
      <c r="Y360" s="113"/>
      <c r="Z360" s="113"/>
      <c r="AA360" s="113"/>
      <c r="AB360" s="201"/>
      <c r="AC360" s="113"/>
      <c r="AD360" s="113"/>
      <c r="AE360" s="113"/>
      <c r="AF360" s="113"/>
    </row>
    <row r="361" spans="1:32" x14ac:dyDescent="0.2">
      <c r="A361" s="113"/>
      <c r="B361" s="200"/>
      <c r="C361" s="113"/>
      <c r="D361" s="201"/>
      <c r="E361" s="201"/>
      <c r="F361" s="113"/>
      <c r="G361" s="113"/>
      <c r="H361" s="113"/>
      <c r="I361" s="203"/>
      <c r="J361" s="203"/>
      <c r="K361" s="204"/>
      <c r="L361" s="201"/>
      <c r="M361" s="201"/>
      <c r="N361" s="201"/>
      <c r="O361" s="201"/>
      <c r="P361" s="113"/>
      <c r="Q361" s="113"/>
      <c r="T361" s="201"/>
      <c r="U361" s="113"/>
      <c r="V361" s="113"/>
      <c r="W361" s="113"/>
      <c r="X361" s="113"/>
      <c r="Y361" s="113"/>
      <c r="Z361" s="113"/>
      <c r="AA361" s="113"/>
      <c r="AB361" s="201"/>
      <c r="AC361" s="113"/>
      <c r="AD361" s="113"/>
      <c r="AE361" s="113"/>
      <c r="AF361" s="113"/>
    </row>
    <row r="362" spans="1:32" x14ac:dyDescent="0.2">
      <c r="A362" s="113"/>
      <c r="B362" s="200"/>
      <c r="C362" s="113"/>
      <c r="D362" s="201"/>
      <c r="E362" s="201"/>
      <c r="F362" s="113"/>
      <c r="G362" s="113"/>
      <c r="H362" s="113"/>
      <c r="I362" s="203"/>
      <c r="J362" s="203"/>
      <c r="K362" s="204"/>
      <c r="L362" s="201"/>
      <c r="M362" s="201"/>
      <c r="N362" s="201"/>
      <c r="O362" s="201"/>
      <c r="P362" s="113"/>
      <c r="Q362" s="113"/>
      <c r="T362" s="201"/>
      <c r="U362" s="113"/>
      <c r="V362" s="113"/>
      <c r="W362" s="113"/>
      <c r="X362" s="113"/>
      <c r="Y362" s="113"/>
      <c r="Z362" s="113"/>
      <c r="AA362" s="113"/>
      <c r="AB362" s="201"/>
      <c r="AC362" s="113"/>
      <c r="AD362" s="113"/>
      <c r="AE362" s="113"/>
      <c r="AF362" s="113"/>
    </row>
    <row r="363" spans="1:32" x14ac:dyDescent="0.2">
      <c r="A363" s="113"/>
      <c r="B363" s="200"/>
      <c r="C363" s="113"/>
      <c r="D363" s="201"/>
      <c r="E363" s="201"/>
      <c r="F363" s="113"/>
      <c r="G363" s="113"/>
      <c r="H363" s="113"/>
      <c r="I363" s="203"/>
      <c r="J363" s="203"/>
      <c r="K363" s="204"/>
      <c r="L363" s="201"/>
      <c r="M363" s="201"/>
      <c r="N363" s="201"/>
      <c r="O363" s="201"/>
      <c r="P363" s="113"/>
      <c r="Q363" s="113"/>
      <c r="T363" s="201"/>
      <c r="U363" s="113"/>
      <c r="V363" s="113"/>
      <c r="W363" s="113"/>
      <c r="X363" s="113"/>
      <c r="Y363" s="113"/>
      <c r="Z363" s="113"/>
      <c r="AA363" s="113"/>
      <c r="AB363" s="201"/>
      <c r="AC363" s="113"/>
      <c r="AD363" s="113"/>
      <c r="AE363" s="113"/>
      <c r="AF363" s="113"/>
    </row>
    <row r="364" spans="1:32" x14ac:dyDescent="0.2">
      <c r="A364" s="113"/>
      <c r="B364" s="200"/>
      <c r="C364" s="113"/>
      <c r="D364" s="201"/>
      <c r="E364" s="201"/>
      <c r="F364" s="113"/>
      <c r="G364" s="113"/>
      <c r="H364" s="113"/>
      <c r="I364" s="203"/>
      <c r="J364" s="203"/>
      <c r="K364" s="204"/>
      <c r="L364" s="201"/>
      <c r="M364" s="201"/>
      <c r="N364" s="201"/>
      <c r="O364" s="201"/>
      <c r="P364" s="113"/>
      <c r="Q364" s="113"/>
      <c r="T364" s="201"/>
      <c r="U364" s="113"/>
      <c r="V364" s="113"/>
      <c r="W364" s="113"/>
      <c r="X364" s="113"/>
      <c r="Y364" s="113"/>
      <c r="Z364" s="113"/>
      <c r="AA364" s="113"/>
      <c r="AB364" s="201"/>
      <c r="AC364" s="113"/>
      <c r="AD364" s="113"/>
      <c r="AE364" s="113"/>
      <c r="AF364" s="113"/>
    </row>
    <row r="365" spans="1:32" x14ac:dyDescent="0.2">
      <c r="A365" s="113"/>
      <c r="B365" s="200"/>
      <c r="C365" s="113"/>
      <c r="D365" s="201"/>
      <c r="E365" s="201"/>
      <c r="F365" s="113"/>
      <c r="G365" s="113"/>
      <c r="H365" s="113"/>
      <c r="I365" s="203"/>
      <c r="J365" s="203"/>
      <c r="K365" s="204"/>
      <c r="L365" s="201"/>
      <c r="M365" s="201"/>
      <c r="N365" s="201"/>
      <c r="O365" s="201"/>
      <c r="P365" s="113"/>
      <c r="Q365" s="113"/>
      <c r="T365" s="201"/>
      <c r="U365" s="113"/>
      <c r="V365" s="113"/>
      <c r="W365" s="113"/>
      <c r="X365" s="113"/>
      <c r="Y365" s="113"/>
      <c r="Z365" s="113"/>
      <c r="AA365" s="113"/>
      <c r="AB365" s="201"/>
      <c r="AC365" s="113"/>
      <c r="AD365" s="113"/>
      <c r="AE365" s="113"/>
      <c r="AF365" s="113"/>
    </row>
    <row r="366" spans="1:32" x14ac:dyDescent="0.2">
      <c r="A366" s="113"/>
      <c r="B366" s="200"/>
      <c r="C366" s="113"/>
      <c r="D366" s="201"/>
      <c r="E366" s="201"/>
      <c r="F366" s="113"/>
      <c r="G366" s="113"/>
      <c r="H366" s="113"/>
      <c r="I366" s="203"/>
      <c r="J366" s="203"/>
      <c r="K366" s="204"/>
      <c r="L366" s="201"/>
      <c r="M366" s="201"/>
      <c r="N366" s="201"/>
      <c r="O366" s="201"/>
      <c r="P366" s="113"/>
      <c r="Q366" s="113"/>
      <c r="T366" s="201"/>
      <c r="U366" s="113"/>
      <c r="V366" s="113"/>
      <c r="W366" s="113"/>
      <c r="X366" s="113"/>
      <c r="Y366" s="113"/>
      <c r="Z366" s="113"/>
      <c r="AA366" s="113"/>
      <c r="AB366" s="201"/>
      <c r="AC366" s="113"/>
      <c r="AD366" s="113"/>
      <c r="AE366" s="113"/>
      <c r="AF366" s="113"/>
    </row>
    <row r="367" spans="1:32" x14ac:dyDescent="0.2">
      <c r="A367" s="113"/>
      <c r="B367" s="200"/>
      <c r="C367" s="113"/>
      <c r="D367" s="201"/>
      <c r="E367" s="201"/>
      <c r="F367" s="113"/>
      <c r="G367" s="113"/>
      <c r="H367" s="113"/>
      <c r="I367" s="203"/>
      <c r="J367" s="203"/>
      <c r="K367" s="204"/>
      <c r="L367" s="201"/>
      <c r="M367" s="201"/>
      <c r="N367" s="201"/>
      <c r="O367" s="201"/>
      <c r="P367" s="113"/>
      <c r="Q367" s="113"/>
      <c r="T367" s="201"/>
      <c r="U367" s="113"/>
      <c r="V367" s="113"/>
      <c r="W367" s="113"/>
      <c r="X367" s="113"/>
      <c r="Y367" s="113"/>
      <c r="Z367" s="113"/>
      <c r="AA367" s="113"/>
      <c r="AB367" s="201"/>
      <c r="AC367" s="113"/>
      <c r="AD367" s="113"/>
      <c r="AE367" s="113"/>
      <c r="AF367" s="113"/>
    </row>
    <row r="368" spans="1:32" x14ac:dyDescent="0.2">
      <c r="A368" s="113"/>
      <c r="B368" s="200"/>
      <c r="C368" s="113"/>
      <c r="D368" s="201"/>
      <c r="E368" s="201"/>
      <c r="F368" s="113"/>
      <c r="G368" s="113"/>
      <c r="H368" s="113"/>
      <c r="I368" s="203"/>
      <c r="J368" s="203"/>
      <c r="K368" s="204"/>
      <c r="L368" s="201"/>
      <c r="M368" s="201"/>
      <c r="N368" s="201"/>
      <c r="O368" s="201"/>
      <c r="P368" s="113"/>
      <c r="Q368" s="113"/>
      <c r="T368" s="201"/>
      <c r="U368" s="113"/>
      <c r="V368" s="113"/>
      <c r="W368" s="113"/>
      <c r="X368" s="113"/>
      <c r="Y368" s="113"/>
      <c r="Z368" s="113"/>
      <c r="AA368" s="113"/>
      <c r="AB368" s="201"/>
      <c r="AC368" s="113"/>
      <c r="AD368" s="113"/>
      <c r="AE368" s="113"/>
      <c r="AF368" s="113"/>
    </row>
    <row r="369" spans="1:32" x14ac:dyDescent="0.2">
      <c r="A369" s="113"/>
      <c r="B369" s="200"/>
      <c r="C369" s="113"/>
      <c r="D369" s="201"/>
      <c r="E369" s="201"/>
      <c r="F369" s="113"/>
      <c r="G369" s="113"/>
      <c r="H369" s="113"/>
      <c r="I369" s="203"/>
      <c r="J369" s="203"/>
      <c r="K369" s="204"/>
      <c r="L369" s="201"/>
      <c r="M369" s="201"/>
      <c r="N369" s="201"/>
      <c r="O369" s="201"/>
      <c r="P369" s="113"/>
      <c r="Q369" s="113"/>
      <c r="T369" s="201"/>
      <c r="U369" s="113"/>
      <c r="V369" s="113"/>
      <c r="W369" s="113"/>
      <c r="X369" s="113"/>
      <c r="Y369" s="113"/>
      <c r="Z369" s="113"/>
      <c r="AA369" s="113"/>
      <c r="AB369" s="201"/>
      <c r="AC369" s="113"/>
      <c r="AD369" s="113"/>
      <c r="AE369" s="113"/>
      <c r="AF369" s="113"/>
    </row>
    <row r="370" spans="1:32" x14ac:dyDescent="0.2">
      <c r="A370" s="113"/>
      <c r="B370" s="200"/>
      <c r="C370" s="113"/>
      <c r="D370" s="201"/>
      <c r="E370" s="201"/>
      <c r="F370" s="113"/>
      <c r="G370" s="113"/>
      <c r="H370" s="113"/>
      <c r="I370" s="203"/>
      <c r="J370" s="203"/>
      <c r="K370" s="204"/>
      <c r="L370" s="201"/>
      <c r="M370" s="201"/>
      <c r="N370" s="201"/>
      <c r="O370" s="201"/>
      <c r="P370" s="113"/>
      <c r="Q370" s="113"/>
      <c r="T370" s="201"/>
      <c r="U370" s="113"/>
      <c r="V370" s="113"/>
      <c r="W370" s="113"/>
      <c r="X370" s="113"/>
      <c r="Y370" s="113"/>
      <c r="Z370" s="113"/>
      <c r="AA370" s="113"/>
      <c r="AB370" s="201"/>
      <c r="AC370" s="113"/>
      <c r="AD370" s="113"/>
      <c r="AE370" s="113"/>
      <c r="AF370" s="113"/>
    </row>
    <row r="371" spans="1:32" x14ac:dyDescent="0.2">
      <c r="A371" s="113"/>
      <c r="B371" s="200"/>
      <c r="C371" s="113"/>
      <c r="D371" s="201"/>
      <c r="E371" s="201"/>
      <c r="F371" s="113"/>
      <c r="G371" s="113"/>
      <c r="H371" s="113"/>
      <c r="I371" s="203"/>
      <c r="J371" s="203"/>
      <c r="K371" s="204"/>
      <c r="L371" s="201"/>
      <c r="M371" s="201"/>
      <c r="N371" s="201"/>
      <c r="O371" s="201"/>
      <c r="P371" s="113"/>
      <c r="Q371" s="113"/>
      <c r="T371" s="201"/>
      <c r="U371" s="113"/>
      <c r="V371" s="113"/>
      <c r="W371" s="113"/>
      <c r="X371" s="113"/>
      <c r="Y371" s="113"/>
      <c r="Z371" s="113"/>
      <c r="AA371" s="113"/>
      <c r="AB371" s="201"/>
      <c r="AC371" s="113"/>
      <c r="AD371" s="113"/>
      <c r="AE371" s="113"/>
      <c r="AF371" s="113"/>
    </row>
    <row r="372" spans="1:32" x14ac:dyDescent="0.2">
      <c r="A372" s="113"/>
      <c r="B372" s="200"/>
      <c r="C372" s="113"/>
      <c r="D372" s="201"/>
      <c r="E372" s="201"/>
      <c r="F372" s="113"/>
      <c r="G372" s="113"/>
      <c r="H372" s="113"/>
      <c r="I372" s="203"/>
      <c r="J372" s="203"/>
      <c r="K372" s="204"/>
      <c r="L372" s="201"/>
      <c r="M372" s="201"/>
      <c r="N372" s="201"/>
      <c r="O372" s="201"/>
      <c r="P372" s="113"/>
      <c r="Q372" s="113"/>
      <c r="T372" s="201"/>
      <c r="U372" s="113"/>
      <c r="V372" s="113"/>
      <c r="W372" s="113"/>
      <c r="X372" s="113"/>
      <c r="Y372" s="113"/>
      <c r="Z372" s="113"/>
      <c r="AA372" s="113"/>
      <c r="AB372" s="201"/>
      <c r="AC372" s="113"/>
      <c r="AD372" s="113"/>
      <c r="AE372" s="113"/>
      <c r="AF372" s="113"/>
    </row>
    <row r="373" spans="1:32" x14ac:dyDescent="0.2">
      <c r="A373" s="113"/>
      <c r="B373" s="200"/>
      <c r="C373" s="113"/>
      <c r="D373" s="201"/>
      <c r="E373" s="201"/>
      <c r="F373" s="113"/>
      <c r="G373" s="113"/>
      <c r="H373" s="113"/>
      <c r="I373" s="203"/>
      <c r="J373" s="203"/>
      <c r="K373" s="204"/>
      <c r="L373" s="201"/>
      <c r="M373" s="201"/>
      <c r="N373" s="201"/>
      <c r="O373" s="201"/>
      <c r="P373" s="113"/>
      <c r="Q373" s="113"/>
      <c r="T373" s="201"/>
      <c r="U373" s="113"/>
      <c r="V373" s="113"/>
      <c r="W373" s="113"/>
      <c r="X373" s="113"/>
      <c r="Y373" s="113"/>
      <c r="Z373" s="113"/>
      <c r="AA373" s="113"/>
      <c r="AB373" s="201"/>
      <c r="AC373" s="113"/>
      <c r="AD373" s="113"/>
      <c r="AE373" s="113"/>
      <c r="AF373" s="113"/>
    </row>
    <row r="374" spans="1:32" x14ac:dyDescent="0.2">
      <c r="A374" s="113"/>
      <c r="B374" s="200"/>
      <c r="C374" s="113"/>
      <c r="D374" s="201"/>
      <c r="E374" s="201"/>
      <c r="F374" s="113"/>
      <c r="G374" s="113"/>
      <c r="H374" s="113"/>
      <c r="I374" s="203"/>
      <c r="J374" s="203"/>
      <c r="K374" s="204"/>
      <c r="L374" s="201"/>
      <c r="M374" s="201"/>
      <c r="N374" s="201"/>
      <c r="O374" s="201"/>
      <c r="P374" s="113"/>
      <c r="Q374" s="113"/>
      <c r="T374" s="201"/>
      <c r="U374" s="113"/>
      <c r="V374" s="113"/>
      <c r="W374" s="113"/>
      <c r="X374" s="113"/>
      <c r="Y374" s="113"/>
      <c r="Z374" s="113"/>
      <c r="AA374" s="113"/>
      <c r="AB374" s="201"/>
      <c r="AC374" s="113"/>
      <c r="AD374" s="113"/>
      <c r="AE374" s="113"/>
      <c r="AF374" s="113"/>
    </row>
    <row r="375" spans="1:32" x14ac:dyDescent="0.2">
      <c r="A375" s="113"/>
      <c r="B375" s="200"/>
      <c r="C375" s="113"/>
      <c r="D375" s="201"/>
      <c r="E375" s="201"/>
      <c r="F375" s="113"/>
      <c r="G375" s="113"/>
      <c r="H375" s="113"/>
      <c r="I375" s="203"/>
      <c r="J375" s="203"/>
      <c r="K375" s="204"/>
      <c r="L375" s="201"/>
      <c r="M375" s="201"/>
      <c r="N375" s="201"/>
      <c r="O375" s="201"/>
      <c r="P375" s="113"/>
      <c r="Q375" s="113"/>
      <c r="T375" s="201"/>
      <c r="U375" s="113"/>
      <c r="V375" s="113"/>
      <c r="W375" s="113"/>
      <c r="X375" s="113"/>
      <c r="Y375" s="113"/>
      <c r="Z375" s="113"/>
      <c r="AA375" s="113"/>
      <c r="AB375" s="201"/>
      <c r="AC375" s="113"/>
      <c r="AD375" s="113"/>
      <c r="AE375" s="113"/>
      <c r="AF375" s="113"/>
    </row>
    <row r="376" spans="1:32" x14ac:dyDescent="0.2">
      <c r="A376" s="113"/>
      <c r="B376" s="200"/>
      <c r="C376" s="113"/>
      <c r="D376" s="201"/>
      <c r="E376" s="201"/>
      <c r="F376" s="113"/>
      <c r="G376" s="113"/>
      <c r="H376" s="113"/>
      <c r="I376" s="203"/>
      <c r="J376" s="203"/>
      <c r="K376" s="204"/>
      <c r="L376" s="201"/>
      <c r="M376" s="201"/>
      <c r="N376" s="201"/>
      <c r="O376" s="201"/>
      <c r="P376" s="113"/>
      <c r="Q376" s="113"/>
      <c r="T376" s="201"/>
      <c r="U376" s="113"/>
      <c r="V376" s="113"/>
      <c r="W376" s="113"/>
      <c r="X376" s="113"/>
      <c r="Y376" s="113"/>
      <c r="Z376" s="113"/>
      <c r="AA376" s="113"/>
      <c r="AB376" s="201"/>
      <c r="AC376" s="113"/>
      <c r="AD376" s="113"/>
      <c r="AE376" s="113"/>
      <c r="AF376" s="113"/>
    </row>
    <row r="377" spans="1:32" x14ac:dyDescent="0.2">
      <c r="A377" s="113"/>
      <c r="B377" s="200"/>
      <c r="C377" s="113"/>
      <c r="D377" s="201"/>
      <c r="E377" s="201"/>
      <c r="F377" s="113"/>
      <c r="G377" s="113"/>
      <c r="H377" s="113"/>
      <c r="I377" s="203"/>
      <c r="J377" s="203"/>
      <c r="K377" s="204"/>
      <c r="L377" s="201"/>
      <c r="M377" s="201"/>
      <c r="N377" s="201"/>
      <c r="O377" s="201"/>
      <c r="P377" s="113"/>
      <c r="Q377" s="113"/>
      <c r="T377" s="201"/>
      <c r="U377" s="113"/>
      <c r="V377" s="113"/>
      <c r="W377" s="113"/>
      <c r="X377" s="113"/>
      <c r="Y377" s="113"/>
      <c r="Z377" s="113"/>
      <c r="AA377" s="113"/>
      <c r="AB377" s="201"/>
      <c r="AC377" s="113"/>
      <c r="AD377" s="113"/>
      <c r="AE377" s="113"/>
      <c r="AF377" s="113"/>
    </row>
    <row r="378" spans="1:32" x14ac:dyDescent="0.2">
      <c r="A378" s="113"/>
      <c r="B378" s="200"/>
      <c r="C378" s="113"/>
      <c r="D378" s="201"/>
      <c r="E378" s="201"/>
      <c r="F378" s="113"/>
      <c r="G378" s="113"/>
      <c r="H378" s="113"/>
      <c r="I378" s="203"/>
      <c r="J378" s="203"/>
      <c r="K378" s="204"/>
      <c r="L378" s="201"/>
      <c r="M378" s="201"/>
      <c r="N378" s="201"/>
      <c r="O378" s="201"/>
      <c r="P378" s="113"/>
      <c r="Q378" s="113"/>
      <c r="T378" s="201"/>
      <c r="U378" s="113"/>
      <c r="V378" s="113"/>
      <c r="W378" s="113"/>
      <c r="X378" s="113"/>
      <c r="Y378" s="113"/>
      <c r="Z378" s="113"/>
      <c r="AA378" s="113"/>
      <c r="AB378" s="201"/>
      <c r="AC378" s="113"/>
      <c r="AD378" s="113"/>
      <c r="AE378" s="113"/>
      <c r="AF378" s="113"/>
    </row>
    <row r="379" spans="1:32" x14ac:dyDescent="0.2">
      <c r="A379" s="113"/>
      <c r="B379" s="200"/>
      <c r="C379" s="113"/>
      <c r="D379" s="201"/>
      <c r="E379" s="201"/>
      <c r="F379" s="113"/>
      <c r="G379" s="113"/>
      <c r="H379" s="113"/>
      <c r="I379" s="203"/>
      <c r="J379" s="203"/>
      <c r="K379" s="204"/>
      <c r="L379" s="201"/>
      <c r="M379" s="201"/>
      <c r="N379" s="201"/>
      <c r="O379" s="201"/>
      <c r="P379" s="113"/>
      <c r="Q379" s="113"/>
      <c r="T379" s="201"/>
      <c r="U379" s="113"/>
      <c r="V379" s="113"/>
      <c r="W379" s="113"/>
      <c r="X379" s="113"/>
      <c r="Y379" s="113"/>
      <c r="Z379" s="113"/>
      <c r="AA379" s="113"/>
      <c r="AB379" s="201"/>
      <c r="AC379" s="113"/>
      <c r="AD379" s="113"/>
      <c r="AE379" s="113"/>
      <c r="AF379" s="113"/>
    </row>
    <row r="380" spans="1:32" x14ac:dyDescent="0.2">
      <c r="A380" s="113"/>
      <c r="B380" s="200"/>
      <c r="C380" s="113"/>
      <c r="D380" s="201"/>
      <c r="E380" s="201"/>
      <c r="F380" s="113"/>
      <c r="G380" s="113"/>
      <c r="H380" s="113"/>
      <c r="I380" s="203"/>
      <c r="J380" s="203"/>
      <c r="K380" s="204"/>
      <c r="L380" s="201"/>
      <c r="M380" s="201"/>
      <c r="N380" s="201"/>
      <c r="O380" s="201"/>
      <c r="P380" s="113"/>
      <c r="Q380" s="113"/>
      <c r="T380" s="201"/>
      <c r="U380" s="113"/>
      <c r="V380" s="113"/>
      <c r="W380" s="113"/>
      <c r="X380" s="113"/>
      <c r="Y380" s="113"/>
      <c r="Z380" s="113"/>
      <c r="AA380" s="113"/>
      <c r="AB380" s="201"/>
      <c r="AC380" s="113"/>
      <c r="AD380" s="113"/>
      <c r="AE380" s="113"/>
      <c r="AF380" s="113"/>
    </row>
    <row r="381" spans="1:32" x14ac:dyDescent="0.2">
      <c r="A381" s="113"/>
      <c r="B381" s="200"/>
      <c r="C381" s="113"/>
      <c r="D381" s="201"/>
      <c r="E381" s="201"/>
      <c r="F381" s="113"/>
      <c r="G381" s="113"/>
      <c r="H381" s="113"/>
      <c r="I381" s="203"/>
      <c r="J381" s="203"/>
      <c r="K381" s="204"/>
      <c r="L381" s="201"/>
      <c r="M381" s="201"/>
      <c r="N381" s="201"/>
      <c r="O381" s="201"/>
      <c r="P381" s="113"/>
      <c r="Q381" s="113"/>
      <c r="T381" s="201"/>
      <c r="U381" s="113"/>
      <c r="V381" s="113"/>
      <c r="W381" s="113"/>
      <c r="X381" s="113"/>
      <c r="Y381" s="113"/>
      <c r="Z381" s="113"/>
      <c r="AA381" s="113"/>
      <c r="AB381" s="201"/>
      <c r="AC381" s="113"/>
      <c r="AD381" s="113"/>
      <c r="AE381" s="113"/>
      <c r="AF381" s="113"/>
    </row>
    <row r="382" spans="1:32" x14ac:dyDescent="0.2">
      <c r="A382" s="113"/>
      <c r="B382" s="200"/>
      <c r="C382" s="113"/>
      <c r="D382" s="201"/>
      <c r="E382" s="201"/>
      <c r="F382" s="113"/>
      <c r="G382" s="113"/>
      <c r="H382" s="113"/>
      <c r="I382" s="203"/>
      <c r="J382" s="203"/>
      <c r="K382" s="204"/>
      <c r="L382" s="201"/>
      <c r="M382" s="201"/>
      <c r="N382" s="201"/>
      <c r="O382" s="201"/>
      <c r="P382" s="113"/>
      <c r="Q382" s="113"/>
      <c r="T382" s="201"/>
      <c r="U382" s="113"/>
      <c r="V382" s="113"/>
      <c r="W382" s="113"/>
      <c r="X382" s="113"/>
      <c r="Y382" s="113"/>
      <c r="Z382" s="113"/>
      <c r="AA382" s="113"/>
      <c r="AB382" s="201"/>
      <c r="AC382" s="113"/>
      <c r="AD382" s="113"/>
      <c r="AE382" s="113"/>
      <c r="AF382" s="113"/>
    </row>
    <row r="383" spans="1:32" x14ac:dyDescent="0.2">
      <c r="A383" s="113"/>
      <c r="B383" s="200"/>
      <c r="C383" s="113"/>
      <c r="D383" s="201"/>
      <c r="E383" s="201"/>
      <c r="F383" s="113"/>
      <c r="G383" s="113"/>
      <c r="H383" s="113"/>
      <c r="I383" s="203"/>
      <c r="J383" s="203"/>
      <c r="K383" s="204"/>
      <c r="L383" s="201"/>
      <c r="M383" s="201"/>
      <c r="N383" s="201"/>
      <c r="O383" s="201"/>
      <c r="P383" s="113"/>
      <c r="Q383" s="113"/>
      <c r="T383" s="201"/>
      <c r="U383" s="113"/>
      <c r="V383" s="113"/>
      <c r="W383" s="113"/>
      <c r="X383" s="113"/>
      <c r="Y383" s="113"/>
      <c r="Z383" s="113"/>
      <c r="AA383" s="113"/>
      <c r="AB383" s="201"/>
      <c r="AC383" s="113"/>
      <c r="AD383" s="113"/>
      <c r="AE383" s="113"/>
      <c r="AF383" s="113"/>
    </row>
    <row r="384" spans="1:32" x14ac:dyDescent="0.2">
      <c r="A384" s="113"/>
      <c r="B384" s="200"/>
      <c r="C384" s="113"/>
      <c r="D384" s="201"/>
      <c r="E384" s="201"/>
      <c r="F384" s="113"/>
      <c r="G384" s="113"/>
      <c r="H384" s="113"/>
      <c r="I384" s="203"/>
      <c r="J384" s="203"/>
      <c r="K384" s="204"/>
      <c r="L384" s="201"/>
      <c r="M384" s="201"/>
      <c r="N384" s="201"/>
      <c r="O384" s="201"/>
      <c r="P384" s="113"/>
      <c r="Q384" s="113"/>
      <c r="T384" s="201"/>
      <c r="U384" s="113"/>
      <c r="V384" s="113"/>
      <c r="W384" s="113"/>
      <c r="X384" s="113"/>
      <c r="Y384" s="113"/>
      <c r="Z384" s="113"/>
      <c r="AA384" s="113"/>
      <c r="AB384" s="201"/>
      <c r="AC384" s="113"/>
      <c r="AD384" s="113"/>
      <c r="AE384" s="113"/>
      <c r="AF384" s="113"/>
    </row>
    <row r="385" spans="1:32" x14ac:dyDescent="0.2">
      <c r="A385" s="113"/>
      <c r="B385" s="200"/>
      <c r="C385" s="113"/>
      <c r="D385" s="201"/>
      <c r="E385" s="201"/>
      <c r="F385" s="113"/>
      <c r="G385" s="113"/>
      <c r="H385" s="113"/>
      <c r="I385" s="203"/>
      <c r="J385" s="203"/>
      <c r="K385" s="204"/>
      <c r="L385" s="201"/>
      <c r="M385" s="201"/>
      <c r="N385" s="201"/>
      <c r="O385" s="201"/>
      <c r="P385" s="113"/>
      <c r="Q385" s="113"/>
      <c r="T385" s="201"/>
      <c r="U385" s="113"/>
      <c r="V385" s="113"/>
      <c r="W385" s="113"/>
      <c r="X385" s="113"/>
      <c r="Y385" s="113"/>
      <c r="Z385" s="113"/>
      <c r="AA385" s="113"/>
      <c r="AB385" s="201"/>
      <c r="AC385" s="113"/>
      <c r="AD385" s="113"/>
      <c r="AE385" s="113"/>
      <c r="AF385" s="113"/>
    </row>
    <row r="386" spans="1:32" x14ac:dyDescent="0.2">
      <c r="A386" s="113"/>
      <c r="B386" s="200"/>
      <c r="C386" s="113"/>
      <c r="D386" s="201"/>
      <c r="E386" s="201"/>
      <c r="F386" s="113"/>
      <c r="G386" s="113"/>
      <c r="H386" s="113"/>
      <c r="I386" s="203"/>
      <c r="J386" s="203"/>
      <c r="K386" s="204"/>
      <c r="L386" s="201"/>
      <c r="M386" s="201"/>
      <c r="N386" s="201"/>
      <c r="O386" s="201"/>
      <c r="P386" s="113"/>
      <c r="Q386" s="113"/>
      <c r="T386" s="201"/>
      <c r="U386" s="113"/>
      <c r="V386" s="113"/>
      <c r="W386" s="113"/>
      <c r="X386" s="113"/>
      <c r="Y386" s="113"/>
      <c r="Z386" s="113"/>
      <c r="AA386" s="113"/>
      <c r="AB386" s="201"/>
      <c r="AC386" s="113"/>
      <c r="AD386" s="113"/>
      <c r="AE386" s="113"/>
      <c r="AF386" s="113"/>
    </row>
    <row r="387" spans="1:32" x14ac:dyDescent="0.2">
      <c r="A387" s="113"/>
      <c r="B387" s="200"/>
      <c r="C387" s="113"/>
      <c r="D387" s="201"/>
      <c r="E387" s="201"/>
      <c r="F387" s="113"/>
      <c r="G387" s="113"/>
      <c r="H387" s="113"/>
      <c r="I387" s="203"/>
      <c r="J387" s="203"/>
      <c r="K387" s="204"/>
      <c r="L387" s="201"/>
      <c r="M387" s="201"/>
      <c r="N387" s="201"/>
      <c r="O387" s="201"/>
      <c r="P387" s="113"/>
      <c r="Q387" s="113"/>
      <c r="T387" s="201"/>
      <c r="U387" s="113"/>
      <c r="V387" s="113"/>
      <c r="W387" s="113"/>
      <c r="X387" s="113"/>
      <c r="Y387" s="113"/>
      <c r="Z387" s="113"/>
      <c r="AA387" s="113"/>
      <c r="AB387" s="201"/>
      <c r="AC387" s="113"/>
      <c r="AD387" s="113"/>
      <c r="AE387" s="113"/>
      <c r="AF387" s="113"/>
    </row>
    <row r="388" spans="1:32" x14ac:dyDescent="0.2">
      <c r="A388" s="113"/>
      <c r="B388" s="200"/>
      <c r="C388" s="113"/>
      <c r="D388" s="201"/>
      <c r="E388" s="201"/>
      <c r="F388" s="113"/>
      <c r="G388" s="113"/>
      <c r="H388" s="113"/>
      <c r="I388" s="203"/>
      <c r="J388" s="203"/>
      <c r="K388" s="204"/>
      <c r="L388" s="201"/>
      <c r="M388" s="201"/>
      <c r="N388" s="201"/>
      <c r="O388" s="201"/>
      <c r="P388" s="113"/>
      <c r="Q388" s="113"/>
      <c r="T388" s="201"/>
      <c r="U388" s="113"/>
      <c r="V388" s="113"/>
      <c r="W388" s="113"/>
      <c r="X388" s="113"/>
      <c r="Y388" s="113"/>
      <c r="Z388" s="113"/>
      <c r="AA388" s="113"/>
      <c r="AB388" s="201"/>
      <c r="AC388" s="113"/>
      <c r="AD388" s="113"/>
      <c r="AE388" s="113"/>
      <c r="AF388" s="113"/>
    </row>
    <row r="389" spans="1:32" x14ac:dyDescent="0.2">
      <c r="A389" s="113"/>
      <c r="B389" s="200"/>
      <c r="C389" s="113"/>
      <c r="D389" s="201"/>
      <c r="E389" s="201"/>
      <c r="F389" s="113"/>
      <c r="G389" s="113"/>
      <c r="H389" s="113"/>
      <c r="I389" s="203"/>
      <c r="J389" s="203"/>
      <c r="K389" s="204"/>
      <c r="L389" s="201"/>
      <c r="M389" s="201"/>
      <c r="N389" s="201"/>
      <c r="O389" s="201"/>
      <c r="P389" s="113"/>
      <c r="Q389" s="113"/>
      <c r="T389" s="201"/>
      <c r="U389" s="113"/>
      <c r="V389" s="113"/>
      <c r="W389" s="113"/>
      <c r="X389" s="113"/>
      <c r="Y389" s="113"/>
      <c r="Z389" s="113"/>
      <c r="AA389" s="113"/>
      <c r="AB389" s="201"/>
      <c r="AC389" s="113"/>
      <c r="AD389" s="113"/>
      <c r="AE389" s="113"/>
      <c r="AF389" s="113"/>
    </row>
    <row r="390" spans="1:32" x14ac:dyDescent="0.2">
      <c r="A390" s="113"/>
      <c r="B390" s="200"/>
      <c r="C390" s="113"/>
      <c r="D390" s="201"/>
      <c r="E390" s="201"/>
      <c r="F390" s="113"/>
      <c r="G390" s="113"/>
      <c r="H390" s="113"/>
      <c r="I390" s="203"/>
      <c r="J390" s="203"/>
      <c r="K390" s="204"/>
      <c r="L390" s="201"/>
      <c r="M390" s="201"/>
      <c r="N390" s="201"/>
      <c r="O390" s="201"/>
      <c r="P390" s="113"/>
      <c r="Q390" s="113"/>
      <c r="T390" s="201"/>
      <c r="U390" s="113"/>
      <c r="V390" s="113"/>
      <c r="W390" s="113"/>
      <c r="X390" s="113"/>
      <c r="Y390" s="113"/>
      <c r="Z390" s="113"/>
      <c r="AA390" s="113"/>
      <c r="AB390" s="201"/>
      <c r="AC390" s="113"/>
      <c r="AD390" s="113"/>
      <c r="AE390" s="113"/>
      <c r="AF390" s="113"/>
    </row>
    <row r="391" spans="1:32" x14ac:dyDescent="0.2">
      <c r="A391" s="113"/>
      <c r="B391" s="200"/>
      <c r="C391" s="113"/>
      <c r="D391" s="201"/>
      <c r="E391" s="201"/>
      <c r="F391" s="113"/>
      <c r="G391" s="113"/>
      <c r="H391" s="113"/>
      <c r="I391" s="203"/>
      <c r="J391" s="203"/>
      <c r="K391" s="204"/>
      <c r="L391" s="201"/>
      <c r="M391" s="201"/>
      <c r="N391" s="201"/>
      <c r="O391" s="201"/>
      <c r="P391" s="113"/>
      <c r="Q391" s="113"/>
      <c r="T391" s="201"/>
      <c r="U391" s="113"/>
      <c r="V391" s="113"/>
      <c r="W391" s="113"/>
      <c r="X391" s="113"/>
      <c r="Y391" s="113"/>
      <c r="Z391" s="113"/>
      <c r="AA391" s="113"/>
      <c r="AB391" s="201"/>
      <c r="AC391" s="113"/>
      <c r="AD391" s="113"/>
      <c r="AE391" s="113"/>
      <c r="AF391" s="113"/>
    </row>
    <row r="392" spans="1:32" x14ac:dyDescent="0.2">
      <c r="A392" s="113"/>
      <c r="B392" s="200"/>
      <c r="C392" s="113"/>
      <c r="D392" s="201"/>
      <c r="E392" s="201"/>
      <c r="F392" s="113"/>
      <c r="G392" s="113"/>
      <c r="H392" s="113"/>
      <c r="I392" s="203"/>
      <c r="J392" s="203"/>
      <c r="K392" s="204"/>
      <c r="L392" s="201"/>
      <c r="M392" s="201"/>
      <c r="N392" s="201"/>
      <c r="O392" s="201"/>
      <c r="P392" s="113"/>
      <c r="Q392" s="113"/>
      <c r="T392" s="201"/>
      <c r="U392" s="113"/>
      <c r="V392" s="113"/>
      <c r="W392" s="113"/>
      <c r="X392" s="113"/>
      <c r="Y392" s="113"/>
      <c r="Z392" s="113"/>
      <c r="AA392" s="113"/>
      <c r="AB392" s="201"/>
      <c r="AC392" s="113"/>
      <c r="AD392" s="113"/>
      <c r="AE392" s="113"/>
      <c r="AF392" s="113"/>
    </row>
    <row r="393" spans="1:32" x14ac:dyDescent="0.2">
      <c r="A393" s="113"/>
      <c r="B393" s="200"/>
      <c r="C393" s="113"/>
      <c r="D393" s="201"/>
      <c r="E393" s="201"/>
      <c r="F393" s="113"/>
      <c r="G393" s="113"/>
      <c r="H393" s="113"/>
      <c r="I393" s="203"/>
      <c r="J393" s="203"/>
      <c r="K393" s="204"/>
      <c r="L393" s="201"/>
      <c r="M393" s="201"/>
      <c r="N393" s="201"/>
      <c r="O393" s="201"/>
      <c r="P393" s="113"/>
      <c r="Q393" s="113"/>
      <c r="T393" s="201"/>
      <c r="U393" s="113"/>
      <c r="V393" s="113"/>
      <c r="W393" s="113"/>
      <c r="X393" s="113"/>
      <c r="Y393" s="113"/>
      <c r="Z393" s="113"/>
      <c r="AA393" s="113"/>
      <c r="AB393" s="201"/>
      <c r="AC393" s="113"/>
      <c r="AD393" s="113"/>
      <c r="AE393" s="113"/>
      <c r="AF393" s="113"/>
    </row>
    <row r="394" spans="1:32" x14ac:dyDescent="0.2">
      <c r="A394" s="113"/>
      <c r="B394" s="200"/>
      <c r="C394" s="113"/>
      <c r="D394" s="201"/>
      <c r="E394" s="201"/>
      <c r="F394" s="113"/>
      <c r="G394" s="113"/>
      <c r="H394" s="113"/>
      <c r="I394" s="203"/>
      <c r="J394" s="203"/>
      <c r="K394" s="204"/>
      <c r="L394" s="201"/>
      <c r="M394" s="201"/>
      <c r="N394" s="201"/>
      <c r="O394" s="201"/>
      <c r="P394" s="113"/>
      <c r="Q394" s="113"/>
      <c r="T394" s="201"/>
      <c r="U394" s="113"/>
      <c r="V394" s="113"/>
      <c r="W394" s="113"/>
      <c r="X394" s="113"/>
      <c r="Y394" s="113"/>
      <c r="Z394" s="113"/>
      <c r="AA394" s="113"/>
      <c r="AB394" s="201"/>
      <c r="AC394" s="113"/>
      <c r="AD394" s="113"/>
      <c r="AE394" s="113"/>
      <c r="AF394" s="113"/>
    </row>
    <row r="395" spans="1:32" x14ac:dyDescent="0.2">
      <c r="A395" s="113"/>
      <c r="B395" s="200"/>
      <c r="C395" s="113"/>
      <c r="D395" s="201"/>
      <c r="E395" s="201"/>
      <c r="F395" s="113"/>
      <c r="G395" s="113"/>
      <c r="H395" s="113"/>
      <c r="I395" s="203"/>
      <c r="J395" s="203"/>
      <c r="K395" s="204"/>
      <c r="L395" s="201"/>
      <c r="M395" s="201"/>
      <c r="N395" s="201"/>
      <c r="O395" s="201"/>
      <c r="P395" s="113"/>
      <c r="Q395" s="113"/>
      <c r="T395" s="201"/>
      <c r="U395" s="113"/>
      <c r="V395" s="113"/>
      <c r="W395" s="113"/>
      <c r="X395" s="113"/>
      <c r="Y395" s="113"/>
      <c r="Z395" s="113"/>
      <c r="AA395" s="113"/>
      <c r="AB395" s="201"/>
      <c r="AC395" s="113"/>
      <c r="AD395" s="113"/>
      <c r="AE395" s="113"/>
      <c r="AF395" s="113"/>
    </row>
    <row r="396" spans="1:32" x14ac:dyDescent="0.2">
      <c r="A396" s="113"/>
      <c r="B396" s="200"/>
      <c r="C396" s="113"/>
      <c r="D396" s="201"/>
      <c r="E396" s="201"/>
      <c r="F396" s="113"/>
      <c r="G396" s="113"/>
      <c r="H396" s="113"/>
      <c r="I396" s="203"/>
      <c r="J396" s="203"/>
      <c r="K396" s="204"/>
      <c r="L396" s="201"/>
      <c r="M396" s="201"/>
      <c r="N396" s="201"/>
      <c r="O396" s="201"/>
      <c r="P396" s="113"/>
      <c r="Q396" s="113"/>
      <c r="T396" s="201"/>
      <c r="U396" s="113"/>
      <c r="V396" s="113"/>
      <c r="W396" s="113"/>
      <c r="X396" s="113"/>
      <c r="Y396" s="113"/>
      <c r="Z396" s="113"/>
      <c r="AA396" s="113"/>
      <c r="AB396" s="201"/>
      <c r="AC396" s="113"/>
      <c r="AD396" s="113"/>
      <c r="AE396" s="113"/>
      <c r="AF396" s="113"/>
    </row>
    <row r="397" spans="1:32" x14ac:dyDescent="0.2">
      <c r="A397" s="113"/>
      <c r="B397" s="200"/>
      <c r="C397" s="113"/>
      <c r="D397" s="201"/>
      <c r="E397" s="201"/>
      <c r="F397" s="113"/>
      <c r="G397" s="113"/>
      <c r="H397" s="113"/>
      <c r="I397" s="203"/>
      <c r="J397" s="203"/>
      <c r="K397" s="204"/>
      <c r="L397" s="201"/>
      <c r="M397" s="201"/>
      <c r="N397" s="201"/>
      <c r="O397" s="201"/>
      <c r="P397" s="113"/>
      <c r="Q397" s="113"/>
      <c r="T397" s="201"/>
      <c r="U397" s="113"/>
      <c r="V397" s="113"/>
      <c r="W397" s="113"/>
      <c r="X397" s="113"/>
      <c r="Y397" s="113"/>
      <c r="Z397" s="113"/>
      <c r="AA397" s="113"/>
      <c r="AB397" s="201"/>
      <c r="AC397" s="113"/>
      <c r="AD397" s="113"/>
      <c r="AE397" s="113"/>
      <c r="AF397" s="113"/>
    </row>
    <row r="398" spans="1:32" x14ac:dyDescent="0.2">
      <c r="A398" s="113"/>
      <c r="B398" s="200"/>
      <c r="C398" s="113"/>
      <c r="D398" s="201"/>
      <c r="E398" s="201"/>
      <c r="F398" s="113"/>
      <c r="G398" s="113"/>
      <c r="H398" s="113"/>
      <c r="I398" s="203"/>
      <c r="J398" s="203"/>
      <c r="K398" s="204"/>
      <c r="L398" s="201"/>
      <c r="M398" s="201"/>
      <c r="N398" s="201"/>
      <c r="O398" s="201"/>
      <c r="P398" s="113"/>
      <c r="Q398" s="113"/>
      <c r="T398" s="201"/>
      <c r="U398" s="113"/>
      <c r="V398" s="113"/>
      <c r="W398" s="113"/>
      <c r="X398" s="113"/>
      <c r="Y398" s="113"/>
      <c r="Z398" s="113"/>
      <c r="AA398" s="113"/>
      <c r="AB398" s="201"/>
      <c r="AC398" s="113"/>
      <c r="AD398" s="113"/>
      <c r="AE398" s="113"/>
      <c r="AF398" s="113"/>
    </row>
    <row r="399" spans="1:32" x14ac:dyDescent="0.2">
      <c r="A399" s="113"/>
      <c r="B399" s="200"/>
      <c r="C399" s="113"/>
      <c r="D399" s="201"/>
      <c r="E399" s="201"/>
      <c r="F399" s="113"/>
      <c r="G399" s="113"/>
      <c r="H399" s="113"/>
      <c r="I399" s="203"/>
      <c r="J399" s="203"/>
      <c r="K399" s="204"/>
      <c r="L399" s="201"/>
      <c r="M399" s="201"/>
      <c r="N399" s="201"/>
      <c r="O399" s="201"/>
      <c r="P399" s="113"/>
      <c r="Q399" s="113"/>
      <c r="T399" s="201"/>
      <c r="U399" s="113"/>
      <c r="V399" s="113"/>
      <c r="W399" s="113"/>
      <c r="X399" s="113"/>
      <c r="Y399" s="113"/>
      <c r="Z399" s="113"/>
      <c r="AA399" s="113"/>
      <c r="AB399" s="201"/>
      <c r="AC399" s="113"/>
      <c r="AD399" s="113"/>
      <c r="AE399" s="113"/>
      <c r="AF399" s="113"/>
    </row>
    <row r="400" spans="1:32" x14ac:dyDescent="0.2">
      <c r="A400" s="113"/>
      <c r="B400" s="200"/>
      <c r="C400" s="113"/>
      <c r="D400" s="201"/>
      <c r="E400" s="201"/>
      <c r="F400" s="113"/>
      <c r="G400" s="113"/>
      <c r="H400" s="113"/>
      <c r="I400" s="203"/>
      <c r="J400" s="203"/>
      <c r="K400" s="204"/>
      <c r="L400" s="201"/>
      <c r="M400" s="201"/>
      <c r="N400" s="201"/>
      <c r="O400" s="201"/>
      <c r="P400" s="113"/>
      <c r="Q400" s="113"/>
      <c r="T400" s="201"/>
      <c r="U400" s="113"/>
      <c r="V400" s="113"/>
      <c r="W400" s="113"/>
      <c r="X400" s="113"/>
      <c r="Y400" s="113"/>
      <c r="Z400" s="113"/>
      <c r="AA400" s="113"/>
      <c r="AB400" s="201"/>
      <c r="AC400" s="113"/>
      <c r="AD400" s="113"/>
      <c r="AE400" s="113"/>
      <c r="AF400" s="113"/>
    </row>
    <row r="401" spans="1:32" x14ac:dyDescent="0.2">
      <c r="A401" s="113"/>
      <c r="B401" s="200"/>
      <c r="C401" s="113"/>
      <c r="D401" s="201"/>
      <c r="E401" s="201"/>
      <c r="F401" s="113"/>
      <c r="G401" s="113"/>
      <c r="H401" s="113"/>
      <c r="I401" s="203"/>
      <c r="J401" s="203"/>
      <c r="K401" s="204"/>
      <c r="L401" s="201"/>
      <c r="M401" s="201"/>
      <c r="N401" s="201"/>
      <c r="O401" s="201"/>
      <c r="P401" s="113"/>
      <c r="Q401" s="113"/>
      <c r="T401" s="201"/>
      <c r="U401" s="113"/>
      <c r="V401" s="113"/>
      <c r="W401" s="113"/>
      <c r="X401" s="113"/>
      <c r="Y401" s="113"/>
      <c r="Z401" s="113"/>
      <c r="AA401" s="113"/>
      <c r="AB401" s="201"/>
      <c r="AC401" s="113"/>
      <c r="AD401" s="113"/>
      <c r="AE401" s="113"/>
      <c r="AF401" s="113"/>
    </row>
    <row r="402" spans="1:32" x14ac:dyDescent="0.2">
      <c r="A402" s="113"/>
      <c r="B402" s="200"/>
      <c r="C402" s="113"/>
      <c r="D402" s="201"/>
      <c r="E402" s="201"/>
      <c r="F402" s="113"/>
      <c r="G402" s="113"/>
      <c r="H402" s="113"/>
      <c r="I402" s="203"/>
      <c r="J402" s="203"/>
      <c r="K402" s="204"/>
      <c r="L402" s="201"/>
      <c r="M402" s="201"/>
      <c r="N402" s="201"/>
      <c r="O402" s="201"/>
      <c r="P402" s="113"/>
      <c r="Q402" s="113"/>
      <c r="T402" s="201"/>
      <c r="U402" s="113"/>
      <c r="V402" s="113"/>
      <c r="W402" s="113"/>
      <c r="X402" s="113"/>
      <c r="Y402" s="113"/>
      <c r="Z402" s="113"/>
      <c r="AA402" s="113"/>
      <c r="AB402" s="201"/>
      <c r="AC402" s="113"/>
      <c r="AD402" s="113"/>
      <c r="AE402" s="113"/>
      <c r="AF402" s="113"/>
    </row>
    <row r="403" spans="1:32" x14ac:dyDescent="0.2">
      <c r="A403" s="113"/>
      <c r="B403" s="200"/>
      <c r="C403" s="113"/>
      <c r="D403" s="201"/>
      <c r="E403" s="201"/>
      <c r="F403" s="113"/>
      <c r="G403" s="113"/>
      <c r="H403" s="113"/>
      <c r="I403" s="203"/>
      <c r="J403" s="203"/>
      <c r="K403" s="204"/>
      <c r="L403" s="201"/>
      <c r="M403" s="201"/>
      <c r="N403" s="201"/>
      <c r="O403" s="201"/>
      <c r="P403" s="113"/>
      <c r="Q403" s="113"/>
      <c r="T403" s="201"/>
      <c r="U403" s="113"/>
      <c r="V403" s="113"/>
      <c r="W403" s="113"/>
      <c r="X403" s="113"/>
      <c r="Y403" s="113"/>
      <c r="Z403" s="113"/>
      <c r="AA403" s="113"/>
      <c r="AB403" s="201"/>
      <c r="AC403" s="113"/>
      <c r="AD403" s="113"/>
      <c r="AE403" s="113"/>
      <c r="AF403" s="113"/>
    </row>
    <row r="404" spans="1:32" x14ac:dyDescent="0.2">
      <c r="A404" s="113"/>
      <c r="B404" s="200"/>
      <c r="C404" s="113"/>
      <c r="D404" s="201"/>
      <c r="E404" s="201"/>
      <c r="F404" s="113"/>
      <c r="G404" s="113"/>
      <c r="H404" s="113"/>
      <c r="I404" s="203"/>
      <c r="J404" s="203"/>
      <c r="K404" s="204"/>
      <c r="L404" s="201"/>
      <c r="M404" s="201"/>
      <c r="N404" s="201"/>
      <c r="O404" s="201"/>
      <c r="P404" s="113"/>
      <c r="Q404" s="113"/>
      <c r="T404" s="201"/>
      <c r="U404" s="113"/>
      <c r="V404" s="113"/>
      <c r="W404" s="113"/>
      <c r="X404" s="113"/>
      <c r="Y404" s="113"/>
      <c r="Z404" s="113"/>
      <c r="AA404" s="113"/>
      <c r="AB404" s="201"/>
      <c r="AC404" s="113"/>
      <c r="AD404" s="113"/>
      <c r="AE404" s="113"/>
      <c r="AF404" s="113"/>
    </row>
    <row r="405" spans="1:32" x14ac:dyDescent="0.2">
      <c r="A405" s="113"/>
      <c r="B405" s="200"/>
      <c r="C405" s="113"/>
      <c r="D405" s="201"/>
      <c r="E405" s="201"/>
      <c r="F405" s="113"/>
      <c r="G405" s="113"/>
      <c r="H405" s="113"/>
      <c r="I405" s="203"/>
      <c r="J405" s="203"/>
      <c r="K405" s="204"/>
      <c r="L405" s="201"/>
      <c r="M405" s="201"/>
      <c r="N405" s="201"/>
      <c r="O405" s="201"/>
      <c r="P405" s="113"/>
      <c r="Q405" s="113"/>
      <c r="T405" s="201"/>
      <c r="U405" s="113"/>
      <c r="V405" s="113"/>
      <c r="W405" s="113"/>
      <c r="X405" s="113"/>
      <c r="Y405" s="113"/>
      <c r="Z405" s="113"/>
      <c r="AA405" s="113"/>
      <c r="AB405" s="201"/>
      <c r="AC405" s="113"/>
      <c r="AD405" s="113"/>
      <c r="AE405" s="113"/>
      <c r="AF405" s="113"/>
    </row>
    <row r="406" spans="1:32" x14ac:dyDescent="0.2">
      <c r="A406" s="113"/>
      <c r="B406" s="200"/>
      <c r="C406" s="113"/>
      <c r="D406" s="201"/>
      <c r="E406" s="201"/>
      <c r="F406" s="113"/>
      <c r="G406" s="113"/>
      <c r="H406" s="113"/>
      <c r="I406" s="203"/>
      <c r="J406" s="203"/>
      <c r="K406" s="204"/>
      <c r="L406" s="201"/>
      <c r="M406" s="201"/>
      <c r="N406" s="201"/>
      <c r="O406" s="201"/>
      <c r="P406" s="113"/>
      <c r="Q406" s="113"/>
      <c r="T406" s="201"/>
      <c r="U406" s="113"/>
      <c r="V406" s="113"/>
      <c r="W406" s="113"/>
      <c r="X406" s="113"/>
      <c r="Y406" s="113"/>
      <c r="Z406" s="113"/>
      <c r="AA406" s="113"/>
      <c r="AB406" s="201"/>
      <c r="AC406" s="113"/>
      <c r="AD406" s="113"/>
      <c r="AE406" s="113"/>
      <c r="AF406" s="113"/>
    </row>
    <row r="407" spans="1:32" x14ac:dyDescent="0.2">
      <c r="A407" s="113"/>
      <c r="B407" s="200"/>
      <c r="C407" s="113"/>
      <c r="D407" s="201"/>
      <c r="E407" s="201"/>
      <c r="F407" s="113"/>
      <c r="G407" s="113"/>
      <c r="H407" s="113"/>
      <c r="I407" s="203"/>
      <c r="J407" s="203"/>
      <c r="K407" s="204"/>
      <c r="L407" s="201"/>
      <c r="M407" s="201"/>
      <c r="N407" s="201"/>
      <c r="O407" s="201"/>
      <c r="P407" s="113"/>
      <c r="Q407" s="113"/>
      <c r="T407" s="201"/>
      <c r="U407" s="113"/>
      <c r="V407" s="113"/>
      <c r="W407" s="113"/>
      <c r="X407" s="113"/>
      <c r="Y407" s="113"/>
      <c r="Z407" s="113"/>
      <c r="AA407" s="113"/>
      <c r="AB407" s="201"/>
      <c r="AC407" s="113"/>
      <c r="AD407" s="113"/>
      <c r="AE407" s="113"/>
      <c r="AF407" s="113"/>
    </row>
    <row r="408" spans="1:32" x14ac:dyDescent="0.2">
      <c r="A408" s="113"/>
      <c r="B408" s="200"/>
      <c r="C408" s="113"/>
      <c r="D408" s="201"/>
      <c r="E408" s="201"/>
      <c r="F408" s="113"/>
      <c r="G408" s="113"/>
      <c r="H408" s="113"/>
      <c r="I408" s="203"/>
      <c r="J408" s="203"/>
      <c r="K408" s="204"/>
      <c r="L408" s="201"/>
      <c r="M408" s="201"/>
      <c r="N408" s="201"/>
      <c r="O408" s="201"/>
      <c r="P408" s="113"/>
      <c r="Q408" s="113"/>
      <c r="T408" s="201"/>
      <c r="U408" s="113"/>
      <c r="V408" s="113"/>
      <c r="W408" s="113"/>
      <c r="X408" s="113"/>
      <c r="Y408" s="113"/>
      <c r="Z408" s="113"/>
      <c r="AA408" s="113"/>
      <c r="AB408" s="201"/>
      <c r="AC408" s="113"/>
      <c r="AD408" s="113"/>
      <c r="AE408" s="113"/>
      <c r="AF408" s="113"/>
    </row>
    <row r="409" spans="1:32" x14ac:dyDescent="0.2">
      <c r="A409" s="113"/>
      <c r="B409" s="200"/>
      <c r="C409" s="113"/>
      <c r="D409" s="201"/>
      <c r="E409" s="201"/>
      <c r="F409" s="113"/>
      <c r="G409" s="113"/>
      <c r="H409" s="113"/>
      <c r="I409" s="203"/>
      <c r="J409" s="203"/>
      <c r="K409" s="204"/>
      <c r="L409" s="201"/>
      <c r="M409" s="201"/>
      <c r="N409" s="201"/>
      <c r="O409" s="201"/>
      <c r="P409" s="113"/>
      <c r="Q409" s="113"/>
      <c r="T409" s="201"/>
      <c r="U409" s="113"/>
      <c r="V409" s="113"/>
      <c r="W409" s="113"/>
      <c r="X409" s="113"/>
      <c r="Y409" s="113"/>
      <c r="Z409" s="113"/>
      <c r="AA409" s="113"/>
      <c r="AB409" s="201"/>
      <c r="AC409" s="113"/>
      <c r="AD409" s="113"/>
      <c r="AE409" s="113"/>
      <c r="AF409" s="113"/>
    </row>
    <row r="410" spans="1:32" x14ac:dyDescent="0.2">
      <c r="A410" s="113"/>
      <c r="B410" s="200"/>
      <c r="C410" s="113"/>
      <c r="D410" s="201"/>
      <c r="E410" s="201"/>
      <c r="F410" s="113"/>
      <c r="G410" s="113"/>
      <c r="H410" s="113"/>
      <c r="I410" s="203"/>
      <c r="J410" s="203"/>
      <c r="K410" s="204"/>
      <c r="L410" s="201"/>
      <c r="M410" s="201"/>
      <c r="N410" s="201"/>
      <c r="O410" s="201"/>
      <c r="P410" s="113"/>
      <c r="Q410" s="113"/>
      <c r="T410" s="201"/>
      <c r="U410" s="113"/>
      <c r="V410" s="113"/>
      <c r="W410" s="113"/>
      <c r="X410" s="113"/>
      <c r="Y410" s="113"/>
      <c r="Z410" s="113"/>
      <c r="AA410" s="113"/>
      <c r="AB410" s="201"/>
      <c r="AC410" s="113"/>
      <c r="AD410" s="113"/>
      <c r="AE410" s="113"/>
      <c r="AF410" s="113"/>
    </row>
    <row r="411" spans="1:32" x14ac:dyDescent="0.2">
      <c r="A411" s="113"/>
      <c r="B411" s="200"/>
      <c r="C411" s="113"/>
      <c r="D411" s="201"/>
      <c r="E411" s="201"/>
      <c r="F411" s="113"/>
      <c r="G411" s="113"/>
      <c r="H411" s="113"/>
      <c r="I411" s="203"/>
      <c r="J411" s="203"/>
      <c r="K411" s="204"/>
      <c r="L411" s="201"/>
      <c r="M411" s="201"/>
      <c r="N411" s="201"/>
      <c r="O411" s="201"/>
      <c r="P411" s="113"/>
      <c r="Q411" s="113"/>
      <c r="T411" s="201"/>
      <c r="U411" s="113"/>
      <c r="V411" s="113"/>
      <c r="W411" s="113"/>
      <c r="X411" s="113"/>
      <c r="Y411" s="113"/>
      <c r="Z411" s="113"/>
      <c r="AA411" s="113"/>
      <c r="AB411" s="201"/>
      <c r="AC411" s="113"/>
      <c r="AD411" s="113"/>
      <c r="AE411" s="113"/>
      <c r="AF411" s="113"/>
    </row>
    <row r="412" spans="1:32" x14ac:dyDescent="0.2">
      <c r="A412" s="113"/>
      <c r="B412" s="200"/>
      <c r="C412" s="113"/>
      <c r="D412" s="201"/>
      <c r="E412" s="201"/>
      <c r="F412" s="113"/>
      <c r="G412" s="113"/>
      <c r="H412" s="113"/>
      <c r="I412" s="203"/>
      <c r="J412" s="203"/>
      <c r="K412" s="204"/>
      <c r="L412" s="201"/>
      <c r="M412" s="201"/>
      <c r="N412" s="201"/>
      <c r="O412" s="201"/>
      <c r="P412" s="113"/>
      <c r="Q412" s="113"/>
      <c r="T412" s="201"/>
      <c r="U412" s="113"/>
      <c r="V412" s="113"/>
      <c r="W412" s="113"/>
      <c r="X412" s="113"/>
      <c r="Y412" s="113"/>
      <c r="Z412" s="113"/>
      <c r="AA412" s="113"/>
      <c r="AB412" s="201"/>
      <c r="AC412" s="113"/>
      <c r="AD412" s="113"/>
      <c r="AE412" s="113"/>
      <c r="AF412" s="113"/>
    </row>
    <row r="413" spans="1:32" x14ac:dyDescent="0.2">
      <c r="A413" s="113"/>
      <c r="B413" s="200"/>
      <c r="C413" s="113"/>
      <c r="D413" s="201"/>
      <c r="E413" s="201"/>
      <c r="F413" s="113"/>
      <c r="G413" s="113"/>
      <c r="H413" s="113"/>
      <c r="I413" s="203"/>
      <c r="J413" s="203"/>
      <c r="K413" s="204"/>
      <c r="L413" s="201"/>
      <c r="M413" s="201"/>
      <c r="N413" s="201"/>
      <c r="O413" s="201"/>
      <c r="P413" s="113"/>
      <c r="Q413" s="113"/>
      <c r="T413" s="201"/>
      <c r="U413" s="113"/>
      <c r="V413" s="113"/>
      <c r="W413" s="113"/>
      <c r="X413" s="113"/>
      <c r="Y413" s="113"/>
      <c r="Z413" s="113"/>
      <c r="AA413" s="113"/>
      <c r="AB413" s="201"/>
      <c r="AC413" s="113"/>
      <c r="AD413" s="113"/>
      <c r="AE413" s="113"/>
      <c r="AF413" s="113"/>
    </row>
    <row r="414" spans="1:32" x14ac:dyDescent="0.2">
      <c r="A414" s="113"/>
      <c r="B414" s="200"/>
      <c r="C414" s="113"/>
      <c r="D414" s="201"/>
      <c r="E414" s="201"/>
      <c r="F414" s="113"/>
      <c r="G414" s="113"/>
      <c r="H414" s="113"/>
      <c r="I414" s="203"/>
      <c r="J414" s="203"/>
      <c r="K414" s="204"/>
      <c r="L414" s="201"/>
      <c r="M414" s="201"/>
      <c r="N414" s="201"/>
      <c r="O414" s="201"/>
      <c r="P414" s="113"/>
      <c r="Q414" s="113"/>
      <c r="T414" s="201"/>
      <c r="U414" s="113"/>
      <c r="V414" s="113"/>
      <c r="W414" s="113"/>
      <c r="X414" s="113"/>
      <c r="Y414" s="113"/>
      <c r="Z414" s="113"/>
      <c r="AA414" s="113"/>
      <c r="AB414" s="201"/>
      <c r="AC414" s="113"/>
      <c r="AD414" s="113"/>
      <c r="AE414" s="113"/>
      <c r="AF414" s="113"/>
    </row>
    <row r="415" spans="1:32" x14ac:dyDescent="0.2">
      <c r="A415" s="113"/>
      <c r="B415" s="200"/>
      <c r="C415" s="113"/>
      <c r="D415" s="201"/>
      <c r="E415" s="201"/>
      <c r="F415" s="113"/>
      <c r="G415" s="113"/>
      <c r="H415" s="113"/>
      <c r="I415" s="203"/>
      <c r="J415" s="203"/>
      <c r="K415" s="204"/>
      <c r="L415" s="201"/>
      <c r="M415" s="201"/>
      <c r="N415" s="201"/>
      <c r="O415" s="201"/>
      <c r="P415" s="113"/>
      <c r="Q415" s="113"/>
      <c r="T415" s="201"/>
      <c r="U415" s="113"/>
      <c r="V415" s="113"/>
      <c r="W415" s="113"/>
      <c r="X415" s="113"/>
      <c r="Y415" s="113"/>
      <c r="Z415" s="113"/>
      <c r="AA415" s="113"/>
      <c r="AB415" s="201"/>
      <c r="AC415" s="113"/>
      <c r="AD415" s="113"/>
      <c r="AE415" s="113"/>
      <c r="AF415" s="113"/>
    </row>
    <row r="416" spans="1:32" x14ac:dyDescent="0.2">
      <c r="A416" s="113"/>
      <c r="B416" s="200"/>
      <c r="C416" s="113"/>
      <c r="D416" s="201"/>
      <c r="E416" s="201"/>
      <c r="F416" s="113"/>
      <c r="G416" s="113"/>
      <c r="H416" s="113"/>
      <c r="I416" s="203"/>
      <c r="J416" s="203"/>
      <c r="K416" s="204"/>
      <c r="L416" s="201"/>
      <c r="M416" s="201"/>
      <c r="N416" s="201"/>
      <c r="O416" s="201"/>
      <c r="P416" s="113"/>
      <c r="Q416" s="113"/>
      <c r="T416" s="201"/>
      <c r="U416" s="113"/>
      <c r="V416" s="113"/>
      <c r="W416" s="113"/>
      <c r="X416" s="113"/>
      <c r="Y416" s="113"/>
      <c r="Z416" s="113"/>
      <c r="AA416" s="113"/>
      <c r="AB416" s="201"/>
      <c r="AC416" s="113"/>
      <c r="AD416" s="113"/>
      <c r="AE416" s="113"/>
      <c r="AF416" s="113"/>
    </row>
    <row r="417" spans="1:32" x14ac:dyDescent="0.2">
      <c r="A417" s="113"/>
      <c r="B417" s="200"/>
      <c r="C417" s="113"/>
      <c r="D417" s="201"/>
      <c r="E417" s="201"/>
      <c r="F417" s="113"/>
      <c r="G417" s="113"/>
      <c r="H417" s="113"/>
      <c r="I417" s="203"/>
      <c r="J417" s="203"/>
      <c r="K417" s="204"/>
      <c r="L417" s="201"/>
      <c r="M417" s="201"/>
      <c r="N417" s="201"/>
      <c r="O417" s="201"/>
      <c r="P417" s="113"/>
      <c r="Q417" s="113"/>
      <c r="T417" s="201"/>
      <c r="U417" s="113"/>
      <c r="V417" s="113"/>
      <c r="W417" s="113"/>
      <c r="X417" s="113"/>
      <c r="Y417" s="113"/>
      <c r="Z417" s="113"/>
      <c r="AA417" s="113"/>
      <c r="AB417" s="201"/>
      <c r="AC417" s="113"/>
      <c r="AD417" s="113"/>
      <c r="AE417" s="113"/>
      <c r="AF417" s="113"/>
    </row>
    <row r="418" spans="1:32" x14ac:dyDescent="0.2">
      <c r="A418" s="113"/>
      <c r="B418" s="200"/>
      <c r="C418" s="113"/>
      <c r="D418" s="201"/>
      <c r="E418" s="201"/>
      <c r="F418" s="113"/>
      <c r="G418" s="113"/>
      <c r="H418" s="113"/>
      <c r="I418" s="203"/>
      <c r="J418" s="203"/>
      <c r="K418" s="204"/>
      <c r="L418" s="201"/>
      <c r="M418" s="201"/>
      <c r="N418" s="201"/>
      <c r="O418" s="201"/>
      <c r="P418" s="113"/>
      <c r="Q418" s="113"/>
      <c r="T418" s="201"/>
      <c r="U418" s="113"/>
      <c r="V418" s="113"/>
      <c r="W418" s="113"/>
      <c r="X418" s="113"/>
      <c r="Y418" s="113"/>
      <c r="Z418" s="113"/>
      <c r="AA418" s="113"/>
      <c r="AB418" s="201"/>
      <c r="AC418" s="113"/>
      <c r="AD418" s="113"/>
      <c r="AE418" s="113"/>
      <c r="AF418" s="113"/>
    </row>
    <row r="419" spans="1:32" x14ac:dyDescent="0.2">
      <c r="A419" s="113"/>
      <c r="B419" s="200"/>
      <c r="C419" s="113"/>
      <c r="D419" s="201"/>
      <c r="E419" s="201"/>
      <c r="F419" s="113"/>
      <c r="G419" s="113"/>
      <c r="H419" s="113"/>
      <c r="I419" s="203"/>
      <c r="J419" s="203"/>
      <c r="K419" s="204"/>
      <c r="L419" s="201"/>
      <c r="M419" s="201"/>
      <c r="N419" s="201"/>
      <c r="O419" s="201"/>
      <c r="P419" s="113"/>
      <c r="Q419" s="113"/>
      <c r="T419" s="201"/>
      <c r="U419" s="113"/>
      <c r="V419" s="113"/>
      <c r="W419" s="113"/>
      <c r="X419" s="113"/>
      <c r="Y419" s="113"/>
      <c r="Z419" s="113"/>
      <c r="AA419" s="113"/>
      <c r="AB419" s="201"/>
      <c r="AC419" s="113"/>
      <c r="AD419" s="113"/>
      <c r="AE419" s="113"/>
      <c r="AF419" s="113"/>
    </row>
    <row r="420" spans="1:32" x14ac:dyDescent="0.2">
      <c r="A420" s="113"/>
      <c r="B420" s="200"/>
      <c r="C420" s="113"/>
      <c r="D420" s="201"/>
      <c r="E420" s="201"/>
      <c r="F420" s="113"/>
      <c r="G420" s="113"/>
      <c r="H420" s="113"/>
      <c r="I420" s="203"/>
      <c r="J420" s="203"/>
      <c r="K420" s="204"/>
      <c r="L420" s="201"/>
      <c r="M420" s="201"/>
      <c r="N420" s="201"/>
      <c r="O420" s="201"/>
      <c r="P420" s="113"/>
      <c r="Q420" s="113"/>
      <c r="T420" s="201"/>
      <c r="U420" s="113"/>
      <c r="V420" s="113"/>
      <c r="W420" s="113"/>
      <c r="X420" s="113"/>
      <c r="Y420" s="113"/>
      <c r="Z420" s="113"/>
      <c r="AA420" s="113"/>
      <c r="AB420" s="201"/>
      <c r="AC420" s="113"/>
      <c r="AD420" s="113"/>
      <c r="AE420" s="113"/>
      <c r="AF420" s="113"/>
    </row>
    <row r="421" spans="1:32" x14ac:dyDescent="0.2">
      <c r="A421" s="113"/>
      <c r="B421" s="200"/>
      <c r="C421" s="113"/>
      <c r="D421" s="201"/>
      <c r="E421" s="201"/>
      <c r="F421" s="113"/>
      <c r="G421" s="113"/>
      <c r="H421" s="113"/>
      <c r="I421" s="203"/>
      <c r="J421" s="203"/>
      <c r="K421" s="204"/>
      <c r="L421" s="201"/>
      <c r="M421" s="201"/>
      <c r="N421" s="201"/>
      <c r="O421" s="201"/>
      <c r="P421" s="113"/>
      <c r="Q421" s="113"/>
      <c r="T421" s="201"/>
      <c r="U421" s="113"/>
      <c r="V421" s="113"/>
      <c r="W421" s="113"/>
      <c r="X421" s="113"/>
      <c r="Y421" s="113"/>
      <c r="Z421" s="113"/>
      <c r="AA421" s="113"/>
      <c r="AB421" s="201"/>
      <c r="AC421" s="113"/>
      <c r="AD421" s="113"/>
      <c r="AE421" s="113"/>
      <c r="AF421" s="113"/>
    </row>
    <row r="422" spans="1:32" x14ac:dyDescent="0.2">
      <c r="A422" s="113"/>
      <c r="B422" s="200"/>
      <c r="C422" s="113"/>
      <c r="D422" s="201"/>
      <c r="E422" s="201"/>
      <c r="F422" s="113"/>
      <c r="G422" s="113"/>
      <c r="H422" s="113"/>
      <c r="I422" s="203"/>
      <c r="J422" s="203"/>
      <c r="K422" s="204"/>
      <c r="L422" s="201"/>
      <c r="M422" s="201"/>
      <c r="N422" s="201"/>
      <c r="O422" s="201"/>
      <c r="P422" s="113"/>
      <c r="Q422" s="113"/>
      <c r="T422" s="201"/>
      <c r="U422" s="113"/>
      <c r="V422" s="113"/>
      <c r="W422" s="113"/>
      <c r="X422" s="113"/>
      <c r="Y422" s="113"/>
      <c r="Z422" s="113"/>
      <c r="AA422" s="113"/>
      <c r="AB422" s="201"/>
      <c r="AC422" s="113"/>
      <c r="AD422" s="113"/>
      <c r="AE422" s="113"/>
      <c r="AF422" s="113"/>
    </row>
    <row r="423" spans="1:32" x14ac:dyDescent="0.2">
      <c r="A423" s="113"/>
      <c r="B423" s="200"/>
      <c r="C423" s="113"/>
      <c r="D423" s="201"/>
      <c r="E423" s="201"/>
      <c r="F423" s="113"/>
      <c r="G423" s="113"/>
      <c r="H423" s="113"/>
      <c r="I423" s="203"/>
      <c r="J423" s="203"/>
      <c r="K423" s="204"/>
      <c r="L423" s="201"/>
      <c r="M423" s="201"/>
      <c r="N423" s="201"/>
      <c r="O423" s="201"/>
      <c r="P423" s="113"/>
      <c r="Q423" s="113"/>
      <c r="T423" s="201"/>
      <c r="U423" s="113"/>
      <c r="V423" s="113"/>
      <c r="W423" s="113"/>
      <c r="X423" s="113"/>
      <c r="Y423" s="113"/>
      <c r="Z423" s="113"/>
      <c r="AA423" s="113"/>
      <c r="AB423" s="201"/>
      <c r="AC423" s="113"/>
      <c r="AD423" s="113"/>
      <c r="AE423" s="113"/>
      <c r="AF423" s="113"/>
    </row>
    <row r="424" spans="1:32" x14ac:dyDescent="0.2">
      <c r="A424" s="113"/>
      <c r="B424" s="200"/>
      <c r="C424" s="113"/>
      <c r="D424" s="201"/>
      <c r="E424" s="201"/>
      <c r="F424" s="113"/>
      <c r="G424" s="113"/>
      <c r="H424" s="113"/>
      <c r="I424" s="203"/>
      <c r="J424" s="203"/>
      <c r="K424" s="204"/>
      <c r="L424" s="201"/>
      <c r="M424" s="201"/>
      <c r="N424" s="201"/>
      <c r="O424" s="201"/>
      <c r="P424" s="113"/>
      <c r="Q424" s="113"/>
      <c r="T424" s="201"/>
      <c r="U424" s="113"/>
      <c r="V424" s="113"/>
      <c r="W424" s="113"/>
      <c r="X424" s="113"/>
      <c r="Y424" s="113"/>
      <c r="Z424" s="113"/>
      <c r="AA424" s="113"/>
      <c r="AB424" s="201"/>
      <c r="AC424" s="113"/>
      <c r="AD424" s="113"/>
      <c r="AE424" s="113"/>
      <c r="AF424" s="113"/>
    </row>
    <row r="425" spans="1:32" x14ac:dyDescent="0.2">
      <c r="A425" s="113"/>
      <c r="B425" s="200"/>
      <c r="C425" s="113"/>
      <c r="D425" s="201"/>
      <c r="E425" s="201"/>
      <c r="F425" s="113"/>
      <c r="G425" s="113"/>
      <c r="H425" s="113"/>
      <c r="I425" s="203"/>
      <c r="J425" s="203"/>
      <c r="K425" s="204"/>
      <c r="L425" s="201"/>
      <c r="M425" s="201"/>
      <c r="N425" s="201"/>
      <c r="O425" s="201"/>
      <c r="P425" s="113"/>
      <c r="Q425" s="113"/>
      <c r="T425" s="201"/>
      <c r="U425" s="113"/>
      <c r="V425" s="113"/>
      <c r="W425" s="113"/>
      <c r="X425" s="113"/>
      <c r="Y425" s="113"/>
      <c r="Z425" s="113"/>
      <c r="AA425" s="113"/>
      <c r="AB425" s="201"/>
      <c r="AC425" s="113"/>
      <c r="AD425" s="113"/>
      <c r="AE425" s="113"/>
      <c r="AF425" s="113"/>
    </row>
    <row r="426" spans="1:32" x14ac:dyDescent="0.2">
      <c r="A426" s="113"/>
      <c r="B426" s="200"/>
      <c r="C426" s="113"/>
      <c r="D426" s="201"/>
      <c r="E426" s="201"/>
      <c r="F426" s="113"/>
      <c r="G426" s="113"/>
      <c r="H426" s="113"/>
      <c r="I426" s="203"/>
      <c r="J426" s="203"/>
      <c r="K426" s="204"/>
      <c r="L426" s="201"/>
      <c r="M426" s="201"/>
      <c r="N426" s="201"/>
      <c r="O426" s="201"/>
      <c r="P426" s="113"/>
      <c r="Q426" s="113"/>
      <c r="T426" s="201"/>
      <c r="U426" s="113"/>
      <c r="V426" s="113"/>
      <c r="W426" s="113"/>
      <c r="X426" s="113"/>
      <c r="Y426" s="113"/>
      <c r="Z426" s="113"/>
      <c r="AA426" s="113"/>
      <c r="AB426" s="201"/>
      <c r="AC426" s="113"/>
      <c r="AD426" s="113"/>
      <c r="AE426" s="113"/>
      <c r="AF426" s="113"/>
    </row>
    <row r="427" spans="1:32" x14ac:dyDescent="0.2">
      <c r="A427" s="113"/>
      <c r="B427" s="200"/>
      <c r="C427" s="113"/>
      <c r="D427" s="201"/>
      <c r="E427" s="201"/>
      <c r="F427" s="113"/>
      <c r="G427" s="113"/>
      <c r="H427" s="113"/>
      <c r="I427" s="203"/>
      <c r="J427" s="203"/>
      <c r="K427" s="204"/>
      <c r="L427" s="201"/>
      <c r="M427" s="201"/>
      <c r="N427" s="201"/>
      <c r="O427" s="201"/>
      <c r="P427" s="113"/>
      <c r="Q427" s="113"/>
      <c r="T427" s="201"/>
      <c r="U427" s="113"/>
      <c r="V427" s="113"/>
      <c r="W427" s="113"/>
      <c r="X427" s="113"/>
      <c r="Y427" s="113"/>
      <c r="Z427" s="113"/>
      <c r="AA427" s="113"/>
      <c r="AB427" s="201"/>
      <c r="AC427" s="113"/>
      <c r="AD427" s="113"/>
      <c r="AE427" s="113"/>
      <c r="AF427" s="113"/>
    </row>
    <row r="428" spans="1:32" x14ac:dyDescent="0.2">
      <c r="A428" s="113"/>
      <c r="B428" s="200"/>
      <c r="C428" s="113"/>
      <c r="D428" s="201"/>
      <c r="E428" s="201"/>
      <c r="F428" s="113"/>
      <c r="G428" s="113"/>
      <c r="H428" s="113"/>
      <c r="I428" s="203"/>
      <c r="J428" s="203"/>
      <c r="K428" s="204"/>
      <c r="L428" s="201"/>
      <c r="M428" s="201"/>
      <c r="N428" s="201"/>
      <c r="O428" s="201"/>
      <c r="P428" s="113"/>
      <c r="Q428" s="113"/>
      <c r="T428" s="201"/>
      <c r="U428" s="113"/>
      <c r="V428" s="113"/>
      <c r="W428" s="113"/>
      <c r="X428" s="113"/>
      <c r="Y428" s="113"/>
      <c r="Z428" s="113"/>
      <c r="AA428" s="113"/>
      <c r="AB428" s="201"/>
      <c r="AC428" s="113"/>
      <c r="AD428" s="113"/>
      <c r="AE428" s="113"/>
      <c r="AF428" s="113"/>
    </row>
    <row r="429" spans="1:32" x14ac:dyDescent="0.2">
      <c r="A429" s="113"/>
      <c r="B429" s="200"/>
      <c r="C429" s="113"/>
      <c r="D429" s="201"/>
      <c r="E429" s="201"/>
      <c r="F429" s="113"/>
      <c r="G429" s="113"/>
      <c r="H429" s="113"/>
      <c r="I429" s="203"/>
      <c r="J429" s="203"/>
      <c r="K429" s="204"/>
      <c r="L429" s="201"/>
      <c r="M429" s="201"/>
      <c r="N429" s="201"/>
      <c r="O429" s="201"/>
      <c r="P429" s="113"/>
      <c r="Q429" s="113"/>
      <c r="T429" s="201"/>
      <c r="U429" s="113"/>
      <c r="V429" s="113"/>
      <c r="W429" s="113"/>
      <c r="X429" s="113"/>
      <c r="Y429" s="113"/>
      <c r="Z429" s="113"/>
      <c r="AA429" s="113"/>
      <c r="AB429" s="201"/>
      <c r="AC429" s="113"/>
      <c r="AD429" s="113"/>
      <c r="AE429" s="113"/>
      <c r="AF429" s="113"/>
    </row>
    <row r="430" spans="1:32" x14ac:dyDescent="0.2">
      <c r="A430" s="113"/>
      <c r="B430" s="200"/>
      <c r="C430" s="113"/>
      <c r="D430" s="201"/>
      <c r="E430" s="201"/>
      <c r="F430" s="113"/>
      <c r="G430" s="113"/>
      <c r="H430" s="113"/>
      <c r="I430" s="203"/>
      <c r="J430" s="203"/>
      <c r="K430" s="204"/>
      <c r="L430" s="201"/>
      <c r="M430" s="201"/>
      <c r="N430" s="201"/>
      <c r="O430" s="201"/>
      <c r="P430" s="113"/>
      <c r="Q430" s="113"/>
      <c r="T430" s="201"/>
      <c r="U430" s="113"/>
      <c r="V430" s="113"/>
      <c r="W430" s="113"/>
      <c r="X430" s="113"/>
      <c r="Y430" s="113"/>
      <c r="Z430" s="113"/>
      <c r="AA430" s="113"/>
      <c r="AB430" s="201"/>
      <c r="AC430" s="113"/>
      <c r="AD430" s="113"/>
      <c r="AE430" s="113"/>
      <c r="AF430" s="113"/>
    </row>
    <row r="431" spans="1:32" x14ac:dyDescent="0.2">
      <c r="A431" s="113"/>
      <c r="B431" s="200"/>
      <c r="C431" s="113"/>
      <c r="D431" s="201"/>
      <c r="E431" s="201"/>
      <c r="F431" s="113"/>
      <c r="G431" s="113"/>
      <c r="H431" s="113"/>
      <c r="I431" s="203"/>
      <c r="J431" s="203"/>
      <c r="K431" s="204"/>
      <c r="L431" s="201"/>
      <c r="M431" s="201"/>
      <c r="N431" s="201"/>
      <c r="O431" s="201"/>
      <c r="P431" s="113"/>
      <c r="Q431" s="113"/>
      <c r="T431" s="201"/>
      <c r="U431" s="113"/>
      <c r="V431" s="113"/>
      <c r="W431" s="113"/>
      <c r="X431" s="113"/>
      <c r="Y431" s="113"/>
      <c r="Z431" s="113"/>
      <c r="AA431" s="113"/>
      <c r="AB431" s="201"/>
      <c r="AC431" s="113"/>
      <c r="AD431" s="113"/>
      <c r="AE431" s="113"/>
      <c r="AF431" s="113"/>
    </row>
    <row r="432" spans="1:32" x14ac:dyDescent="0.2">
      <c r="A432" s="113"/>
      <c r="B432" s="200"/>
      <c r="C432" s="113"/>
      <c r="D432" s="201"/>
      <c r="E432" s="201"/>
      <c r="F432" s="113"/>
      <c r="G432" s="113"/>
      <c r="H432" s="113"/>
      <c r="I432" s="203"/>
      <c r="J432" s="203"/>
      <c r="K432" s="204"/>
      <c r="L432" s="201"/>
      <c r="M432" s="201"/>
      <c r="N432" s="201"/>
      <c r="O432" s="201"/>
      <c r="P432" s="113"/>
      <c r="Q432" s="113"/>
      <c r="T432" s="201"/>
      <c r="U432" s="113"/>
      <c r="V432" s="113"/>
      <c r="W432" s="113"/>
      <c r="X432" s="113"/>
      <c r="Y432" s="113"/>
      <c r="Z432" s="113"/>
      <c r="AA432" s="113"/>
      <c r="AB432" s="201"/>
      <c r="AC432" s="113"/>
      <c r="AD432" s="113"/>
      <c r="AE432" s="113"/>
      <c r="AF432" s="113"/>
    </row>
    <row r="433" spans="1:32" x14ac:dyDescent="0.2">
      <c r="A433" s="113"/>
      <c r="B433" s="200"/>
      <c r="C433" s="113"/>
      <c r="D433" s="201"/>
      <c r="E433" s="201"/>
      <c r="F433" s="113"/>
      <c r="G433" s="113"/>
      <c r="H433" s="113"/>
      <c r="I433" s="203"/>
      <c r="J433" s="203"/>
      <c r="K433" s="204"/>
      <c r="L433" s="201"/>
      <c r="M433" s="201"/>
      <c r="N433" s="201"/>
      <c r="O433" s="201"/>
      <c r="P433" s="113"/>
      <c r="Q433" s="113"/>
      <c r="T433" s="201"/>
      <c r="U433" s="113"/>
      <c r="V433" s="113"/>
      <c r="W433" s="113"/>
      <c r="X433" s="113"/>
      <c r="Y433" s="113"/>
      <c r="Z433" s="113"/>
      <c r="AA433" s="113"/>
      <c r="AB433" s="201"/>
      <c r="AC433" s="113"/>
      <c r="AD433" s="113"/>
      <c r="AE433" s="113"/>
      <c r="AF433" s="113"/>
    </row>
    <row r="434" spans="1:32" x14ac:dyDescent="0.2">
      <c r="A434" s="113"/>
      <c r="B434" s="200"/>
      <c r="C434" s="113"/>
      <c r="D434" s="201"/>
      <c r="E434" s="201"/>
      <c r="F434" s="113"/>
      <c r="G434" s="113"/>
      <c r="H434" s="113"/>
      <c r="I434" s="203"/>
      <c r="J434" s="203"/>
      <c r="K434" s="204"/>
      <c r="L434" s="201"/>
      <c r="M434" s="201"/>
      <c r="N434" s="201"/>
      <c r="O434" s="201"/>
      <c r="P434" s="113"/>
      <c r="Q434" s="113"/>
      <c r="T434" s="201"/>
      <c r="U434" s="113"/>
      <c r="V434" s="113"/>
      <c r="W434" s="113"/>
      <c r="X434" s="113"/>
      <c r="Y434" s="113"/>
      <c r="Z434" s="113"/>
      <c r="AA434" s="113"/>
      <c r="AB434" s="201"/>
      <c r="AC434" s="113"/>
      <c r="AD434" s="113"/>
      <c r="AE434" s="113"/>
      <c r="AF434" s="113"/>
    </row>
    <row r="435" spans="1:32" x14ac:dyDescent="0.2">
      <c r="A435" s="113"/>
      <c r="B435" s="200"/>
      <c r="C435" s="113"/>
      <c r="D435" s="201"/>
      <c r="E435" s="201"/>
      <c r="F435" s="113"/>
      <c r="G435" s="113"/>
      <c r="H435" s="113"/>
      <c r="I435" s="203"/>
      <c r="J435" s="203"/>
      <c r="K435" s="204"/>
      <c r="L435" s="201"/>
      <c r="M435" s="201"/>
      <c r="N435" s="201"/>
      <c r="O435" s="201"/>
      <c r="P435" s="113"/>
      <c r="Q435" s="113"/>
      <c r="T435" s="201"/>
      <c r="U435" s="113"/>
      <c r="V435" s="113"/>
      <c r="W435" s="113"/>
      <c r="X435" s="113"/>
      <c r="Y435" s="113"/>
      <c r="Z435" s="113"/>
      <c r="AA435" s="113"/>
      <c r="AB435" s="201"/>
      <c r="AC435" s="113"/>
      <c r="AD435" s="113"/>
      <c r="AE435" s="113"/>
      <c r="AF435" s="113"/>
    </row>
    <row r="436" spans="1:32" x14ac:dyDescent="0.2">
      <c r="A436" s="113"/>
      <c r="B436" s="200"/>
      <c r="C436" s="113"/>
      <c r="D436" s="201"/>
      <c r="E436" s="201"/>
      <c r="F436" s="113"/>
      <c r="G436" s="113"/>
      <c r="H436" s="113"/>
      <c r="I436" s="203"/>
      <c r="J436" s="203"/>
      <c r="K436" s="204"/>
      <c r="L436" s="201"/>
      <c r="M436" s="201"/>
      <c r="N436" s="201"/>
      <c r="O436" s="201"/>
      <c r="P436" s="113"/>
      <c r="Q436" s="113"/>
      <c r="T436" s="201"/>
      <c r="U436" s="113"/>
      <c r="V436" s="113"/>
      <c r="W436" s="113"/>
      <c r="X436" s="113"/>
      <c r="Y436" s="113"/>
      <c r="Z436" s="113"/>
      <c r="AA436" s="113"/>
      <c r="AB436" s="201"/>
      <c r="AC436" s="113"/>
      <c r="AD436" s="113"/>
      <c r="AE436" s="113"/>
      <c r="AF436" s="113"/>
    </row>
    <row r="437" spans="1:32" x14ac:dyDescent="0.2">
      <c r="A437" s="113"/>
      <c r="B437" s="200"/>
      <c r="C437" s="113"/>
      <c r="D437" s="201"/>
      <c r="E437" s="201"/>
      <c r="F437" s="113"/>
      <c r="G437" s="113"/>
      <c r="H437" s="113"/>
      <c r="I437" s="203"/>
      <c r="J437" s="203"/>
      <c r="K437" s="204"/>
      <c r="L437" s="201"/>
      <c r="M437" s="201"/>
      <c r="N437" s="201"/>
      <c r="O437" s="201"/>
      <c r="P437" s="113"/>
      <c r="Q437" s="113"/>
      <c r="T437" s="201"/>
      <c r="U437" s="113"/>
      <c r="V437" s="113"/>
      <c r="W437" s="113"/>
      <c r="X437" s="113"/>
      <c r="Y437" s="113"/>
      <c r="Z437" s="113"/>
      <c r="AA437" s="113"/>
      <c r="AB437" s="201"/>
      <c r="AC437" s="113"/>
      <c r="AD437" s="113"/>
      <c r="AE437" s="113"/>
      <c r="AF437" s="113"/>
    </row>
    <row r="438" spans="1:32" x14ac:dyDescent="0.2">
      <c r="A438" s="113"/>
      <c r="B438" s="200"/>
      <c r="C438" s="113"/>
      <c r="D438" s="201"/>
      <c r="E438" s="201"/>
      <c r="F438" s="113"/>
      <c r="G438" s="113"/>
      <c r="H438" s="113"/>
      <c r="I438" s="203"/>
      <c r="J438" s="203"/>
      <c r="K438" s="204"/>
      <c r="L438" s="201"/>
      <c r="M438" s="201"/>
      <c r="N438" s="201"/>
      <c r="O438" s="201"/>
      <c r="P438" s="113"/>
      <c r="Q438" s="113"/>
      <c r="T438" s="201"/>
      <c r="U438" s="113"/>
      <c r="V438" s="113"/>
      <c r="W438" s="113"/>
      <c r="X438" s="113"/>
      <c r="Y438" s="113"/>
      <c r="Z438" s="113"/>
      <c r="AA438" s="113"/>
      <c r="AB438" s="201"/>
      <c r="AC438" s="113"/>
      <c r="AD438" s="113"/>
      <c r="AE438" s="113"/>
      <c r="AF438" s="113"/>
    </row>
    <row r="439" spans="1:32" x14ac:dyDescent="0.2">
      <c r="A439" s="113"/>
      <c r="B439" s="200"/>
      <c r="C439" s="113"/>
      <c r="D439" s="201"/>
      <c r="E439" s="201"/>
      <c r="F439" s="113"/>
      <c r="G439" s="113"/>
      <c r="H439" s="113"/>
      <c r="I439" s="203"/>
      <c r="J439" s="203"/>
      <c r="K439" s="204"/>
      <c r="L439" s="201"/>
      <c r="M439" s="201"/>
      <c r="N439" s="201"/>
      <c r="O439" s="201"/>
      <c r="P439" s="113"/>
      <c r="Q439" s="113"/>
      <c r="T439" s="201"/>
      <c r="U439" s="113"/>
      <c r="V439" s="113"/>
      <c r="W439" s="113"/>
      <c r="X439" s="113"/>
      <c r="Y439" s="113"/>
      <c r="Z439" s="113"/>
      <c r="AA439" s="113"/>
      <c r="AB439" s="201"/>
      <c r="AC439" s="113"/>
      <c r="AD439" s="113"/>
      <c r="AE439" s="113"/>
      <c r="AF439" s="113"/>
    </row>
    <row r="440" spans="1:32" x14ac:dyDescent="0.2">
      <c r="A440" s="113"/>
      <c r="B440" s="200"/>
      <c r="C440" s="113"/>
      <c r="D440" s="201"/>
      <c r="E440" s="201"/>
      <c r="F440" s="113"/>
      <c r="G440" s="113"/>
      <c r="H440" s="113"/>
      <c r="I440" s="203"/>
      <c r="J440" s="203"/>
      <c r="K440" s="204"/>
      <c r="L440" s="201"/>
      <c r="M440" s="201"/>
      <c r="N440" s="201"/>
      <c r="O440" s="201"/>
      <c r="P440" s="113"/>
      <c r="Q440" s="113"/>
      <c r="T440" s="201"/>
      <c r="U440" s="113"/>
      <c r="V440" s="113"/>
      <c r="W440" s="113"/>
      <c r="X440" s="113"/>
      <c r="Y440" s="113"/>
      <c r="Z440" s="113"/>
      <c r="AA440" s="113"/>
      <c r="AB440" s="201"/>
      <c r="AC440" s="113"/>
      <c r="AD440" s="113"/>
      <c r="AE440" s="113"/>
      <c r="AF440" s="113"/>
    </row>
    <row r="441" spans="1:32" x14ac:dyDescent="0.2">
      <c r="A441" s="113"/>
      <c r="B441" s="200"/>
      <c r="C441" s="113"/>
      <c r="D441" s="201"/>
      <c r="E441" s="201"/>
      <c r="F441" s="113"/>
      <c r="G441" s="113"/>
      <c r="H441" s="113"/>
      <c r="I441" s="203"/>
      <c r="J441" s="203"/>
      <c r="K441" s="204"/>
      <c r="L441" s="201"/>
      <c r="M441" s="201"/>
      <c r="N441" s="201"/>
      <c r="O441" s="201"/>
      <c r="P441" s="113"/>
      <c r="Q441" s="113"/>
      <c r="T441" s="201"/>
      <c r="U441" s="113"/>
      <c r="V441" s="113"/>
      <c r="W441" s="113"/>
      <c r="X441" s="113"/>
      <c r="Y441" s="113"/>
      <c r="Z441" s="113"/>
      <c r="AA441" s="113"/>
      <c r="AB441" s="201"/>
      <c r="AC441" s="113"/>
      <c r="AD441" s="113"/>
      <c r="AE441" s="113"/>
      <c r="AF441" s="113"/>
    </row>
    <row r="442" spans="1:32" x14ac:dyDescent="0.2">
      <c r="A442" s="113"/>
      <c r="B442" s="200"/>
      <c r="C442" s="113"/>
      <c r="D442" s="201"/>
      <c r="E442" s="201"/>
      <c r="F442" s="113"/>
      <c r="G442" s="113"/>
      <c r="H442" s="113"/>
      <c r="I442" s="203"/>
      <c r="J442" s="203"/>
      <c r="K442" s="204"/>
      <c r="L442" s="201"/>
      <c r="M442" s="201"/>
      <c r="N442" s="201"/>
      <c r="O442" s="201"/>
      <c r="P442" s="113"/>
      <c r="Q442" s="113"/>
      <c r="T442" s="201"/>
      <c r="U442" s="113"/>
      <c r="V442" s="113"/>
      <c r="W442" s="113"/>
      <c r="X442" s="113"/>
      <c r="Y442" s="113"/>
      <c r="Z442" s="113"/>
      <c r="AA442" s="113"/>
      <c r="AB442" s="201"/>
      <c r="AC442" s="113"/>
      <c r="AD442" s="113"/>
      <c r="AE442" s="113"/>
      <c r="AF442" s="113"/>
    </row>
    <row r="443" spans="1:32" x14ac:dyDescent="0.2">
      <c r="A443" s="113"/>
      <c r="B443" s="200"/>
      <c r="C443" s="113"/>
      <c r="D443" s="201"/>
      <c r="E443" s="201"/>
      <c r="F443" s="113"/>
      <c r="G443" s="113"/>
      <c r="H443" s="113"/>
      <c r="I443" s="203"/>
      <c r="J443" s="203"/>
      <c r="K443" s="204"/>
      <c r="L443" s="201"/>
      <c r="M443" s="201"/>
      <c r="N443" s="201"/>
      <c r="O443" s="201"/>
      <c r="P443" s="113"/>
      <c r="Q443" s="113"/>
      <c r="T443" s="201"/>
      <c r="U443" s="113"/>
      <c r="V443" s="113"/>
      <c r="W443" s="113"/>
      <c r="X443" s="113"/>
      <c r="Y443" s="113"/>
      <c r="Z443" s="113"/>
      <c r="AA443" s="113"/>
      <c r="AB443" s="201"/>
      <c r="AC443" s="113"/>
      <c r="AD443" s="113"/>
      <c r="AE443" s="113"/>
      <c r="AF443" s="113"/>
    </row>
    <row r="444" spans="1:32" x14ac:dyDescent="0.2">
      <c r="A444" s="113"/>
      <c r="B444" s="200"/>
      <c r="C444" s="113"/>
      <c r="D444" s="201"/>
      <c r="E444" s="201"/>
      <c r="F444" s="113"/>
      <c r="G444" s="113"/>
      <c r="H444" s="113"/>
      <c r="I444" s="203"/>
      <c r="J444" s="203"/>
      <c r="K444" s="204"/>
      <c r="L444" s="201"/>
      <c r="M444" s="201"/>
      <c r="N444" s="201"/>
      <c r="O444" s="201"/>
      <c r="P444" s="113"/>
      <c r="Q444" s="113"/>
      <c r="T444" s="201"/>
      <c r="U444" s="113"/>
      <c r="V444" s="113"/>
      <c r="W444" s="113"/>
      <c r="X444" s="113"/>
      <c r="Y444" s="113"/>
      <c r="Z444" s="113"/>
      <c r="AA444" s="113"/>
      <c r="AB444" s="201"/>
      <c r="AC444" s="113"/>
      <c r="AD444" s="113"/>
      <c r="AE444" s="113"/>
      <c r="AF444" s="113"/>
    </row>
    <row r="445" spans="1:32" x14ac:dyDescent="0.2">
      <c r="A445" s="113"/>
      <c r="B445" s="200"/>
      <c r="C445" s="113"/>
      <c r="D445" s="201"/>
      <c r="E445" s="201"/>
      <c r="F445" s="113"/>
      <c r="G445" s="113"/>
      <c r="H445" s="113"/>
      <c r="I445" s="203"/>
      <c r="J445" s="203"/>
      <c r="K445" s="204"/>
      <c r="L445" s="201"/>
      <c r="M445" s="201"/>
      <c r="N445" s="201"/>
      <c r="O445" s="201"/>
      <c r="P445" s="113"/>
      <c r="Q445" s="113"/>
      <c r="T445" s="201"/>
      <c r="U445" s="113"/>
      <c r="V445" s="113"/>
      <c r="W445" s="113"/>
      <c r="X445" s="113"/>
      <c r="Y445" s="113"/>
      <c r="Z445" s="113"/>
      <c r="AA445" s="113"/>
      <c r="AB445" s="201"/>
      <c r="AC445" s="113"/>
      <c r="AD445" s="113"/>
      <c r="AE445" s="113"/>
      <c r="AF445" s="113"/>
    </row>
    <row r="446" spans="1:32" x14ac:dyDescent="0.2">
      <c r="A446" s="113"/>
      <c r="B446" s="200"/>
      <c r="C446" s="113"/>
      <c r="D446" s="201"/>
      <c r="E446" s="201"/>
      <c r="F446" s="113"/>
      <c r="G446" s="113"/>
      <c r="H446" s="113"/>
      <c r="I446" s="203"/>
      <c r="J446" s="203"/>
      <c r="K446" s="204"/>
      <c r="L446" s="201"/>
      <c r="M446" s="201"/>
      <c r="N446" s="201"/>
      <c r="O446" s="201"/>
      <c r="P446" s="113"/>
      <c r="Q446" s="113"/>
      <c r="T446" s="201"/>
      <c r="U446" s="113"/>
      <c r="V446" s="113"/>
      <c r="W446" s="113"/>
      <c r="X446" s="113"/>
      <c r="Y446" s="113"/>
      <c r="Z446" s="113"/>
      <c r="AA446" s="113"/>
      <c r="AB446" s="201"/>
      <c r="AC446" s="113"/>
      <c r="AD446" s="113"/>
      <c r="AE446" s="113"/>
      <c r="AF446" s="113"/>
    </row>
    <row r="447" spans="1:32" x14ac:dyDescent="0.2">
      <c r="A447" s="113"/>
      <c r="B447" s="200"/>
      <c r="C447" s="113"/>
      <c r="D447" s="201"/>
      <c r="E447" s="201"/>
      <c r="F447" s="113"/>
      <c r="G447" s="113"/>
      <c r="H447" s="113"/>
      <c r="I447" s="203"/>
      <c r="J447" s="203"/>
      <c r="K447" s="204"/>
      <c r="L447" s="201"/>
      <c r="M447" s="201"/>
      <c r="N447" s="201"/>
      <c r="O447" s="201"/>
      <c r="P447" s="113"/>
      <c r="Q447" s="113"/>
      <c r="T447" s="201"/>
      <c r="U447" s="113"/>
      <c r="V447" s="113"/>
      <c r="W447" s="113"/>
      <c r="X447" s="113"/>
      <c r="Y447" s="113"/>
      <c r="Z447" s="113"/>
      <c r="AA447" s="113"/>
      <c r="AB447" s="201"/>
      <c r="AC447" s="113"/>
      <c r="AD447" s="113"/>
      <c r="AE447" s="113"/>
      <c r="AF447" s="113"/>
    </row>
    <row r="448" spans="1:32" x14ac:dyDescent="0.2">
      <c r="A448" s="113"/>
      <c r="B448" s="200"/>
      <c r="C448" s="113"/>
      <c r="D448" s="201"/>
      <c r="E448" s="201"/>
      <c r="F448" s="113"/>
      <c r="G448" s="113"/>
      <c r="H448" s="113"/>
      <c r="I448" s="203"/>
      <c r="J448" s="203"/>
      <c r="K448" s="204"/>
      <c r="L448" s="201"/>
      <c r="M448" s="201"/>
      <c r="N448" s="201"/>
      <c r="O448" s="201"/>
      <c r="P448" s="113"/>
      <c r="Q448" s="113"/>
      <c r="T448" s="201"/>
      <c r="U448" s="113"/>
      <c r="V448" s="113"/>
      <c r="W448" s="113"/>
      <c r="X448" s="113"/>
      <c r="Y448" s="113"/>
      <c r="Z448" s="113"/>
      <c r="AA448" s="113"/>
      <c r="AB448" s="201"/>
      <c r="AC448" s="113"/>
      <c r="AD448" s="113"/>
      <c r="AE448" s="113"/>
      <c r="AF448" s="113"/>
    </row>
    <row r="449" spans="1:32" x14ac:dyDescent="0.2">
      <c r="A449" s="113"/>
      <c r="B449" s="200"/>
      <c r="C449" s="113"/>
      <c r="D449" s="201"/>
      <c r="E449" s="201"/>
      <c r="F449" s="113"/>
      <c r="G449" s="113"/>
      <c r="H449" s="113"/>
      <c r="I449" s="203"/>
      <c r="J449" s="203"/>
      <c r="K449" s="204"/>
      <c r="L449" s="201"/>
      <c r="M449" s="201"/>
      <c r="N449" s="201"/>
      <c r="O449" s="201"/>
      <c r="P449" s="113"/>
      <c r="Q449" s="113"/>
      <c r="T449" s="201"/>
      <c r="U449" s="113"/>
      <c r="V449" s="113"/>
      <c r="W449" s="113"/>
      <c r="X449" s="113"/>
      <c r="Y449" s="113"/>
      <c r="Z449" s="113"/>
      <c r="AA449" s="113"/>
      <c r="AB449" s="201"/>
      <c r="AC449" s="113"/>
      <c r="AD449" s="113"/>
      <c r="AE449" s="113"/>
      <c r="AF449" s="113"/>
    </row>
    <row r="450" spans="1:32" x14ac:dyDescent="0.2">
      <c r="A450" s="113"/>
      <c r="B450" s="200"/>
      <c r="C450" s="113"/>
      <c r="D450" s="201"/>
      <c r="E450" s="201"/>
      <c r="F450" s="113"/>
      <c r="G450" s="113"/>
      <c r="H450" s="113"/>
      <c r="I450" s="203"/>
      <c r="J450" s="203"/>
      <c r="K450" s="204"/>
      <c r="L450" s="201"/>
      <c r="M450" s="201"/>
      <c r="N450" s="201"/>
      <c r="O450" s="201"/>
      <c r="P450" s="113"/>
      <c r="Q450" s="113"/>
      <c r="T450" s="201"/>
      <c r="U450" s="113"/>
      <c r="V450" s="113"/>
      <c r="W450" s="113"/>
      <c r="X450" s="113"/>
      <c r="Y450" s="113"/>
      <c r="Z450" s="113"/>
      <c r="AA450" s="113"/>
      <c r="AB450" s="201"/>
      <c r="AC450" s="113"/>
      <c r="AD450" s="113"/>
      <c r="AE450" s="113"/>
      <c r="AF450" s="113"/>
    </row>
    <row r="451" spans="1:32" x14ac:dyDescent="0.2">
      <c r="A451" s="113"/>
      <c r="B451" s="200"/>
      <c r="C451" s="113"/>
      <c r="D451" s="201"/>
      <c r="E451" s="201"/>
      <c r="F451" s="113"/>
      <c r="G451" s="113"/>
      <c r="H451" s="113"/>
      <c r="I451" s="203"/>
      <c r="J451" s="203"/>
      <c r="K451" s="204"/>
      <c r="L451" s="201"/>
      <c r="M451" s="201"/>
      <c r="N451" s="201"/>
      <c r="O451" s="201"/>
      <c r="P451" s="113"/>
      <c r="Q451" s="113"/>
      <c r="T451" s="201"/>
      <c r="U451" s="113"/>
      <c r="V451" s="113"/>
      <c r="W451" s="113"/>
      <c r="X451" s="113"/>
      <c r="Y451" s="113"/>
      <c r="Z451" s="113"/>
      <c r="AA451" s="113"/>
      <c r="AB451" s="201"/>
      <c r="AC451" s="113"/>
      <c r="AD451" s="113"/>
      <c r="AE451" s="113"/>
      <c r="AF451" s="113"/>
    </row>
    <row r="452" spans="1:32" x14ac:dyDescent="0.2">
      <c r="A452" s="113"/>
      <c r="B452" s="200"/>
      <c r="C452" s="113"/>
      <c r="D452" s="201"/>
      <c r="E452" s="201"/>
      <c r="F452" s="113"/>
      <c r="G452" s="113"/>
      <c r="H452" s="113"/>
      <c r="I452" s="203"/>
      <c r="J452" s="203"/>
      <c r="K452" s="204"/>
      <c r="L452" s="201"/>
      <c r="M452" s="201"/>
      <c r="N452" s="201"/>
      <c r="O452" s="201"/>
      <c r="P452" s="113"/>
      <c r="Q452" s="113"/>
      <c r="T452" s="201"/>
      <c r="U452" s="113"/>
      <c r="V452" s="113"/>
      <c r="W452" s="113"/>
      <c r="X452" s="113"/>
      <c r="Y452" s="113"/>
      <c r="Z452" s="113"/>
      <c r="AA452" s="113"/>
      <c r="AB452" s="201"/>
      <c r="AC452" s="113"/>
      <c r="AD452" s="113"/>
      <c r="AE452" s="113"/>
      <c r="AF452" s="113"/>
    </row>
    <row r="453" spans="1:32" x14ac:dyDescent="0.2">
      <c r="A453" s="113"/>
      <c r="B453" s="200"/>
      <c r="C453" s="113"/>
      <c r="D453" s="201"/>
      <c r="E453" s="201"/>
      <c r="F453" s="113"/>
      <c r="G453" s="113"/>
      <c r="H453" s="113"/>
      <c r="I453" s="203"/>
      <c r="J453" s="203"/>
      <c r="K453" s="204"/>
      <c r="L453" s="201"/>
      <c r="M453" s="201"/>
      <c r="N453" s="201"/>
      <c r="O453" s="201"/>
      <c r="P453" s="113"/>
      <c r="Q453" s="113"/>
      <c r="T453" s="201"/>
      <c r="U453" s="113"/>
      <c r="V453" s="113"/>
      <c r="W453" s="113"/>
      <c r="X453" s="113"/>
      <c r="Y453" s="113"/>
      <c r="Z453" s="113"/>
      <c r="AA453" s="113"/>
      <c r="AB453" s="201"/>
      <c r="AC453" s="113"/>
      <c r="AD453" s="113"/>
      <c r="AE453" s="113"/>
      <c r="AF453" s="113"/>
    </row>
    <row r="454" spans="1:32" x14ac:dyDescent="0.2">
      <c r="A454" s="113"/>
      <c r="B454" s="200"/>
      <c r="C454" s="113"/>
      <c r="D454" s="201"/>
      <c r="E454" s="201"/>
      <c r="F454" s="113"/>
      <c r="G454" s="113"/>
      <c r="H454" s="113"/>
      <c r="I454" s="203"/>
      <c r="J454" s="203"/>
      <c r="K454" s="204"/>
      <c r="L454" s="201"/>
      <c r="M454" s="201"/>
      <c r="N454" s="201"/>
      <c r="O454" s="201"/>
      <c r="P454" s="113"/>
      <c r="Q454" s="113"/>
      <c r="T454" s="201"/>
      <c r="U454" s="113"/>
      <c r="V454" s="113"/>
      <c r="W454" s="113"/>
      <c r="X454" s="113"/>
      <c r="Y454" s="113"/>
      <c r="Z454" s="113"/>
      <c r="AA454" s="113"/>
      <c r="AB454" s="201"/>
      <c r="AC454" s="113"/>
      <c r="AD454" s="113"/>
      <c r="AE454" s="113"/>
      <c r="AF454" s="113"/>
    </row>
    <row r="455" spans="1:32" x14ac:dyDescent="0.2">
      <c r="A455" s="113"/>
      <c r="B455" s="200"/>
      <c r="C455" s="113"/>
      <c r="D455" s="201"/>
      <c r="E455" s="201"/>
      <c r="F455" s="113"/>
      <c r="G455" s="113"/>
      <c r="H455" s="113"/>
      <c r="I455" s="203"/>
      <c r="J455" s="203"/>
      <c r="K455" s="204"/>
      <c r="L455" s="201"/>
      <c r="M455" s="201"/>
      <c r="N455" s="201"/>
      <c r="O455" s="201"/>
      <c r="P455" s="113"/>
      <c r="Q455" s="113"/>
      <c r="T455" s="201"/>
      <c r="U455" s="113"/>
      <c r="V455" s="113"/>
      <c r="W455" s="113"/>
      <c r="X455" s="113"/>
      <c r="Y455" s="113"/>
      <c r="Z455" s="113"/>
      <c r="AA455" s="113"/>
      <c r="AB455" s="201"/>
      <c r="AC455" s="113"/>
      <c r="AD455" s="113"/>
      <c r="AE455" s="113"/>
      <c r="AF455" s="113"/>
    </row>
    <row r="456" spans="1:32" x14ac:dyDescent="0.2">
      <c r="A456" s="113"/>
      <c r="B456" s="200"/>
      <c r="C456" s="113"/>
      <c r="D456" s="201"/>
      <c r="E456" s="201"/>
      <c r="F456" s="113"/>
      <c r="G456" s="113"/>
      <c r="H456" s="113"/>
      <c r="I456" s="203"/>
      <c r="J456" s="203"/>
      <c r="K456" s="204"/>
      <c r="L456" s="201"/>
      <c r="M456" s="201"/>
      <c r="N456" s="201"/>
      <c r="O456" s="201"/>
      <c r="P456" s="113"/>
      <c r="Q456" s="113"/>
      <c r="T456" s="201"/>
      <c r="U456" s="113"/>
      <c r="V456" s="113"/>
      <c r="W456" s="113"/>
      <c r="X456" s="113"/>
      <c r="Y456" s="113"/>
      <c r="Z456" s="113"/>
      <c r="AA456" s="113"/>
      <c r="AB456" s="201"/>
      <c r="AC456" s="113"/>
      <c r="AD456" s="113"/>
      <c r="AE456" s="113"/>
      <c r="AF456" s="113"/>
    </row>
    <row r="457" spans="1:32" x14ac:dyDescent="0.2">
      <c r="A457" s="113"/>
      <c r="B457" s="200"/>
      <c r="C457" s="113"/>
      <c r="D457" s="201"/>
      <c r="E457" s="201"/>
      <c r="F457" s="113"/>
      <c r="G457" s="113"/>
      <c r="H457" s="113"/>
      <c r="I457" s="203"/>
      <c r="J457" s="203"/>
      <c r="K457" s="204"/>
      <c r="L457" s="201"/>
      <c r="M457" s="201"/>
      <c r="N457" s="201"/>
      <c r="O457" s="201"/>
      <c r="P457" s="113"/>
      <c r="Q457" s="113"/>
      <c r="T457" s="201"/>
      <c r="U457" s="113"/>
      <c r="V457" s="113"/>
      <c r="W457" s="113"/>
      <c r="X457" s="113"/>
      <c r="Y457" s="113"/>
      <c r="Z457" s="113"/>
      <c r="AA457" s="113"/>
      <c r="AB457" s="201"/>
      <c r="AC457" s="113"/>
      <c r="AD457" s="113"/>
      <c r="AE457" s="113"/>
      <c r="AF457" s="113"/>
    </row>
    <row r="458" spans="1:32" x14ac:dyDescent="0.2">
      <c r="A458" s="113"/>
      <c r="B458" s="200"/>
      <c r="C458" s="113"/>
      <c r="D458" s="201"/>
      <c r="E458" s="201"/>
      <c r="F458" s="113"/>
      <c r="G458" s="113"/>
      <c r="H458" s="113"/>
      <c r="I458" s="203"/>
      <c r="J458" s="203"/>
      <c r="K458" s="204"/>
      <c r="L458" s="201"/>
      <c r="M458" s="201"/>
      <c r="N458" s="201"/>
      <c r="O458" s="201"/>
      <c r="P458" s="113"/>
      <c r="Q458" s="113"/>
      <c r="T458" s="201"/>
      <c r="U458" s="113"/>
      <c r="V458" s="113"/>
      <c r="W458" s="113"/>
      <c r="X458" s="113"/>
      <c r="Y458" s="113"/>
      <c r="Z458" s="113"/>
      <c r="AA458" s="113"/>
      <c r="AB458" s="201"/>
      <c r="AC458" s="113"/>
      <c r="AD458" s="113"/>
      <c r="AE458" s="113"/>
      <c r="AF458" s="113"/>
    </row>
    <row r="459" spans="1:32" x14ac:dyDescent="0.2">
      <c r="A459" s="113"/>
      <c r="B459" s="200"/>
      <c r="C459" s="113"/>
      <c r="D459" s="201"/>
      <c r="E459" s="201"/>
      <c r="F459" s="113"/>
      <c r="G459" s="113"/>
      <c r="H459" s="113"/>
      <c r="I459" s="203"/>
      <c r="J459" s="203"/>
      <c r="K459" s="204"/>
      <c r="L459" s="201"/>
      <c r="M459" s="201"/>
      <c r="N459" s="201"/>
      <c r="O459" s="201"/>
      <c r="P459" s="113"/>
      <c r="Q459" s="113"/>
      <c r="T459" s="201"/>
      <c r="U459" s="113"/>
      <c r="V459" s="113"/>
      <c r="W459" s="113"/>
      <c r="X459" s="113"/>
      <c r="Y459" s="113"/>
      <c r="Z459" s="113"/>
      <c r="AA459" s="113"/>
      <c r="AB459" s="201"/>
      <c r="AC459" s="113"/>
      <c r="AD459" s="113"/>
      <c r="AE459" s="113"/>
      <c r="AF459" s="113"/>
    </row>
    <row r="460" spans="1:32" x14ac:dyDescent="0.2">
      <c r="A460" s="113"/>
      <c r="B460" s="200"/>
      <c r="C460" s="113"/>
      <c r="D460" s="201"/>
      <c r="E460" s="201"/>
      <c r="F460" s="113"/>
      <c r="G460" s="113"/>
      <c r="H460" s="113"/>
      <c r="I460" s="203"/>
      <c r="J460" s="203"/>
      <c r="K460" s="204"/>
      <c r="L460" s="201"/>
      <c r="M460" s="201"/>
      <c r="N460" s="201"/>
      <c r="O460" s="201"/>
      <c r="P460" s="113"/>
      <c r="Q460" s="113"/>
      <c r="T460" s="201"/>
      <c r="U460" s="113"/>
      <c r="V460" s="113"/>
      <c r="W460" s="113"/>
      <c r="X460" s="113"/>
      <c r="Y460" s="113"/>
      <c r="Z460" s="113"/>
      <c r="AA460" s="113"/>
      <c r="AB460" s="201"/>
      <c r="AC460" s="113"/>
      <c r="AD460" s="113"/>
      <c r="AE460" s="113"/>
      <c r="AF460" s="113"/>
    </row>
    <row r="461" spans="1:32" x14ac:dyDescent="0.2">
      <c r="A461" s="113"/>
      <c r="B461" s="200"/>
      <c r="C461" s="113"/>
      <c r="D461" s="201"/>
      <c r="E461" s="201"/>
      <c r="F461" s="113"/>
      <c r="G461" s="113"/>
      <c r="H461" s="113"/>
      <c r="I461" s="203"/>
      <c r="J461" s="203"/>
      <c r="K461" s="204"/>
      <c r="L461" s="201"/>
      <c r="M461" s="201"/>
      <c r="N461" s="201"/>
      <c r="O461" s="201"/>
      <c r="P461" s="113"/>
      <c r="Q461" s="113"/>
      <c r="T461" s="201"/>
      <c r="U461" s="113"/>
      <c r="V461" s="113"/>
      <c r="W461" s="113"/>
      <c r="X461" s="113"/>
      <c r="Y461" s="113"/>
      <c r="Z461" s="113"/>
      <c r="AA461" s="113"/>
      <c r="AB461" s="201"/>
      <c r="AC461" s="113"/>
      <c r="AD461" s="113"/>
      <c r="AE461" s="113"/>
      <c r="AF461" s="113"/>
    </row>
    <row r="462" spans="1:32" x14ac:dyDescent="0.2">
      <c r="A462" s="113"/>
      <c r="B462" s="200"/>
      <c r="C462" s="113"/>
      <c r="D462" s="201"/>
      <c r="E462" s="201"/>
      <c r="F462" s="113"/>
      <c r="G462" s="113"/>
      <c r="H462" s="113"/>
      <c r="I462" s="203"/>
      <c r="J462" s="203"/>
      <c r="K462" s="204"/>
      <c r="L462" s="201"/>
      <c r="M462" s="201"/>
      <c r="N462" s="201"/>
      <c r="O462" s="201"/>
      <c r="P462" s="113"/>
      <c r="Q462" s="113"/>
      <c r="T462" s="201"/>
      <c r="U462" s="113"/>
      <c r="V462" s="113"/>
      <c r="W462" s="113"/>
      <c r="X462" s="113"/>
      <c r="Y462" s="113"/>
      <c r="Z462" s="113"/>
      <c r="AA462" s="113"/>
      <c r="AB462" s="201"/>
      <c r="AC462" s="113"/>
      <c r="AD462" s="113"/>
      <c r="AE462" s="113"/>
      <c r="AF462" s="113"/>
    </row>
    <row r="463" spans="1:32" x14ac:dyDescent="0.2">
      <c r="A463" s="113"/>
      <c r="B463" s="200"/>
      <c r="C463" s="113"/>
      <c r="D463" s="201"/>
      <c r="E463" s="201"/>
      <c r="F463" s="113"/>
      <c r="G463" s="113"/>
      <c r="H463" s="113"/>
      <c r="I463" s="203"/>
      <c r="J463" s="203"/>
      <c r="K463" s="204"/>
      <c r="L463" s="201"/>
      <c r="M463" s="201"/>
      <c r="N463" s="201"/>
      <c r="O463" s="201"/>
      <c r="P463" s="113"/>
      <c r="Q463" s="113"/>
      <c r="T463" s="201"/>
      <c r="U463" s="113"/>
      <c r="V463" s="113"/>
      <c r="W463" s="113"/>
      <c r="X463" s="113"/>
      <c r="Y463" s="113"/>
      <c r="Z463" s="113"/>
      <c r="AA463" s="113"/>
      <c r="AB463" s="201"/>
      <c r="AC463" s="113"/>
      <c r="AD463" s="113"/>
      <c r="AE463" s="113"/>
      <c r="AF463" s="113"/>
    </row>
    <row r="464" spans="1:32" x14ac:dyDescent="0.2">
      <c r="A464" s="113"/>
      <c r="B464" s="200"/>
      <c r="C464" s="113"/>
      <c r="D464" s="201"/>
      <c r="E464" s="201"/>
      <c r="F464" s="113"/>
      <c r="G464" s="113"/>
      <c r="H464" s="113"/>
      <c r="I464" s="203"/>
      <c r="J464" s="203"/>
      <c r="K464" s="204"/>
      <c r="L464" s="201"/>
      <c r="M464" s="201"/>
      <c r="N464" s="201"/>
      <c r="O464" s="201"/>
      <c r="P464" s="113"/>
      <c r="Q464" s="113"/>
      <c r="T464" s="201"/>
      <c r="U464" s="113"/>
      <c r="V464" s="113"/>
      <c r="W464" s="113"/>
      <c r="X464" s="113"/>
      <c r="Y464" s="113"/>
      <c r="Z464" s="113"/>
      <c r="AA464" s="113"/>
      <c r="AB464" s="201"/>
      <c r="AC464" s="113"/>
      <c r="AD464" s="113"/>
      <c r="AE464" s="113"/>
      <c r="AF464" s="113"/>
    </row>
    <row r="465" spans="1:32" x14ac:dyDescent="0.2">
      <c r="A465" s="113"/>
      <c r="B465" s="200"/>
      <c r="C465" s="113"/>
      <c r="D465" s="201"/>
      <c r="E465" s="201"/>
      <c r="F465" s="113"/>
      <c r="G465" s="113"/>
      <c r="H465" s="113"/>
      <c r="I465" s="203"/>
      <c r="J465" s="203"/>
      <c r="K465" s="204"/>
      <c r="L465" s="201"/>
      <c r="M465" s="201"/>
      <c r="N465" s="201"/>
      <c r="O465" s="201"/>
      <c r="P465" s="113"/>
      <c r="Q465" s="113"/>
      <c r="T465" s="201"/>
      <c r="U465" s="113"/>
      <c r="V465" s="113"/>
      <c r="W465" s="113"/>
      <c r="X465" s="113"/>
      <c r="Y465" s="113"/>
      <c r="Z465" s="113"/>
      <c r="AA465" s="113"/>
      <c r="AB465" s="201"/>
      <c r="AC465" s="113"/>
      <c r="AD465" s="113"/>
      <c r="AE465" s="113"/>
      <c r="AF465" s="113"/>
    </row>
    <row r="466" spans="1:32" x14ac:dyDescent="0.2">
      <c r="A466" s="113"/>
      <c r="B466" s="200"/>
      <c r="C466" s="113"/>
      <c r="D466" s="201"/>
      <c r="E466" s="201"/>
      <c r="F466" s="113"/>
      <c r="G466" s="113"/>
      <c r="H466" s="113"/>
      <c r="I466" s="203"/>
      <c r="J466" s="203"/>
      <c r="K466" s="204"/>
      <c r="L466" s="201"/>
      <c r="M466" s="201"/>
      <c r="N466" s="201"/>
      <c r="O466" s="201"/>
      <c r="P466" s="113"/>
      <c r="Q466" s="113"/>
      <c r="T466" s="201"/>
      <c r="U466" s="113"/>
      <c r="V466" s="113"/>
      <c r="W466" s="113"/>
      <c r="X466" s="113"/>
      <c r="Y466" s="113"/>
      <c r="Z466" s="113"/>
      <c r="AA466" s="113"/>
      <c r="AB466" s="201"/>
      <c r="AC466" s="113"/>
      <c r="AD466" s="113"/>
      <c r="AE466" s="113"/>
      <c r="AF466" s="113"/>
    </row>
    <row r="467" spans="1:32" x14ac:dyDescent="0.2">
      <c r="A467" s="113"/>
      <c r="B467" s="200"/>
      <c r="C467" s="113"/>
      <c r="D467" s="201"/>
      <c r="E467" s="201"/>
      <c r="F467" s="113"/>
      <c r="G467" s="113"/>
      <c r="H467" s="113"/>
      <c r="I467" s="203"/>
      <c r="J467" s="203"/>
      <c r="K467" s="204"/>
      <c r="L467" s="201"/>
      <c r="M467" s="201"/>
      <c r="N467" s="201"/>
      <c r="O467" s="201"/>
      <c r="P467" s="113"/>
      <c r="Q467" s="113"/>
      <c r="T467" s="201"/>
      <c r="U467" s="113"/>
      <c r="V467" s="113"/>
      <c r="W467" s="113"/>
      <c r="X467" s="113"/>
      <c r="Y467" s="113"/>
      <c r="Z467" s="113"/>
      <c r="AA467" s="113"/>
      <c r="AB467" s="201"/>
      <c r="AC467" s="113"/>
      <c r="AD467" s="113"/>
      <c r="AE467" s="113"/>
      <c r="AF467" s="113"/>
    </row>
    <row r="468" spans="1:32" x14ac:dyDescent="0.2">
      <c r="A468" s="113"/>
      <c r="B468" s="200"/>
      <c r="C468" s="113"/>
      <c r="D468" s="201"/>
      <c r="E468" s="201"/>
      <c r="F468" s="113"/>
      <c r="G468" s="113"/>
      <c r="H468" s="113"/>
      <c r="I468" s="203"/>
      <c r="J468" s="203"/>
      <c r="K468" s="204"/>
      <c r="L468" s="201"/>
      <c r="M468" s="201"/>
      <c r="N468" s="201"/>
      <c r="O468" s="201"/>
      <c r="P468" s="113"/>
      <c r="Q468" s="113"/>
      <c r="T468" s="201"/>
      <c r="U468" s="113"/>
      <c r="V468" s="113"/>
      <c r="W468" s="113"/>
      <c r="X468" s="113"/>
      <c r="Y468" s="113"/>
      <c r="Z468" s="113"/>
      <c r="AA468" s="113"/>
      <c r="AB468" s="201"/>
      <c r="AC468" s="113"/>
      <c r="AD468" s="113"/>
      <c r="AE468" s="113"/>
      <c r="AF468" s="113"/>
    </row>
    <row r="469" spans="1:32" x14ac:dyDescent="0.2">
      <c r="A469" s="113"/>
      <c r="B469" s="200"/>
      <c r="C469" s="113"/>
      <c r="D469" s="201"/>
      <c r="E469" s="201"/>
      <c r="F469" s="113"/>
      <c r="G469" s="113"/>
      <c r="H469" s="113"/>
      <c r="I469" s="203"/>
      <c r="J469" s="203"/>
      <c r="K469" s="204"/>
      <c r="L469" s="201"/>
      <c r="M469" s="201"/>
      <c r="N469" s="201"/>
      <c r="O469" s="201"/>
      <c r="P469" s="113"/>
      <c r="Q469" s="113"/>
      <c r="T469" s="201"/>
      <c r="U469" s="113"/>
      <c r="V469" s="113"/>
      <c r="W469" s="113"/>
      <c r="X469" s="113"/>
      <c r="Y469" s="113"/>
      <c r="Z469" s="113"/>
      <c r="AA469" s="113"/>
      <c r="AB469" s="201"/>
      <c r="AC469" s="113"/>
      <c r="AD469" s="113"/>
      <c r="AE469" s="113"/>
      <c r="AF469" s="113"/>
    </row>
    <row r="470" spans="1:32" x14ac:dyDescent="0.2">
      <c r="A470" s="113"/>
      <c r="B470" s="200"/>
      <c r="C470" s="113"/>
      <c r="D470" s="201"/>
      <c r="E470" s="201"/>
      <c r="F470" s="113"/>
      <c r="G470" s="113"/>
      <c r="H470" s="113"/>
      <c r="I470" s="203"/>
      <c r="J470" s="203"/>
      <c r="K470" s="204"/>
      <c r="L470" s="201"/>
      <c r="M470" s="201"/>
      <c r="N470" s="201"/>
      <c r="O470" s="201"/>
      <c r="P470" s="113"/>
      <c r="Q470" s="113"/>
      <c r="T470" s="201"/>
      <c r="U470" s="113"/>
      <c r="V470" s="113"/>
      <c r="W470" s="113"/>
      <c r="X470" s="113"/>
      <c r="Y470" s="113"/>
      <c r="Z470" s="113"/>
      <c r="AA470" s="113"/>
      <c r="AB470" s="201"/>
      <c r="AC470" s="113"/>
      <c r="AD470" s="113"/>
      <c r="AE470" s="113"/>
      <c r="AF470" s="113"/>
    </row>
    <row r="471" spans="1:32" x14ac:dyDescent="0.2">
      <c r="A471" s="113"/>
      <c r="B471" s="200"/>
      <c r="C471" s="113"/>
      <c r="D471" s="201"/>
      <c r="E471" s="201"/>
      <c r="F471" s="113"/>
      <c r="G471" s="113"/>
      <c r="H471" s="113"/>
      <c r="I471" s="203"/>
      <c r="J471" s="203"/>
      <c r="K471" s="204"/>
      <c r="L471" s="201"/>
      <c r="M471" s="201"/>
      <c r="N471" s="201"/>
      <c r="O471" s="201"/>
      <c r="P471" s="113"/>
      <c r="Q471" s="113"/>
      <c r="T471" s="201"/>
      <c r="U471" s="113"/>
      <c r="V471" s="113"/>
      <c r="W471" s="113"/>
      <c r="X471" s="113"/>
      <c r="Y471" s="113"/>
      <c r="Z471" s="113"/>
      <c r="AA471" s="113"/>
      <c r="AB471" s="201"/>
      <c r="AC471" s="113"/>
      <c r="AD471" s="113"/>
      <c r="AE471" s="113"/>
      <c r="AF471" s="113"/>
    </row>
    <row r="472" spans="1:32" x14ac:dyDescent="0.2">
      <c r="A472" s="113"/>
      <c r="B472" s="200"/>
      <c r="C472" s="113"/>
      <c r="D472" s="201"/>
      <c r="E472" s="201"/>
      <c r="F472" s="113"/>
      <c r="G472" s="113"/>
      <c r="H472" s="113"/>
      <c r="I472" s="203"/>
      <c r="J472" s="203"/>
      <c r="K472" s="204"/>
      <c r="L472" s="201"/>
      <c r="M472" s="201"/>
      <c r="N472" s="201"/>
      <c r="O472" s="201"/>
      <c r="P472" s="113"/>
      <c r="Q472" s="113"/>
      <c r="T472" s="201"/>
      <c r="U472" s="113"/>
      <c r="V472" s="113"/>
      <c r="W472" s="113"/>
      <c r="X472" s="113"/>
      <c r="Y472" s="113"/>
      <c r="Z472" s="113"/>
      <c r="AA472" s="113"/>
      <c r="AB472" s="201"/>
      <c r="AC472" s="113"/>
      <c r="AD472" s="113"/>
      <c r="AE472" s="113"/>
      <c r="AF472" s="113"/>
    </row>
    <row r="473" spans="1:32" x14ac:dyDescent="0.2">
      <c r="A473" s="113"/>
      <c r="B473" s="200"/>
      <c r="C473" s="113"/>
      <c r="D473" s="201"/>
      <c r="E473" s="201"/>
      <c r="F473" s="113"/>
      <c r="G473" s="113"/>
      <c r="H473" s="113"/>
      <c r="I473" s="203"/>
      <c r="J473" s="203"/>
      <c r="K473" s="204"/>
      <c r="L473" s="201"/>
      <c r="M473" s="201"/>
      <c r="N473" s="201"/>
      <c r="O473" s="201"/>
      <c r="P473" s="113"/>
      <c r="Q473" s="113"/>
      <c r="T473" s="201"/>
      <c r="U473" s="113"/>
      <c r="V473" s="113"/>
      <c r="W473" s="113"/>
      <c r="X473" s="113"/>
      <c r="Y473" s="113"/>
      <c r="Z473" s="113"/>
      <c r="AA473" s="113"/>
      <c r="AB473" s="201"/>
      <c r="AC473" s="113"/>
      <c r="AD473" s="113"/>
      <c r="AE473" s="113"/>
      <c r="AF473" s="113"/>
    </row>
    <row r="474" spans="1:32" x14ac:dyDescent="0.2">
      <c r="A474" s="113"/>
      <c r="B474" s="200"/>
      <c r="C474" s="113"/>
      <c r="D474" s="201"/>
      <c r="E474" s="201"/>
      <c r="F474" s="113"/>
      <c r="G474" s="113"/>
      <c r="H474" s="113"/>
      <c r="I474" s="203"/>
      <c r="J474" s="203"/>
      <c r="K474" s="204"/>
      <c r="L474" s="201"/>
      <c r="M474" s="201"/>
      <c r="N474" s="201"/>
      <c r="O474" s="201"/>
      <c r="P474" s="113"/>
      <c r="Q474" s="113"/>
      <c r="T474" s="201"/>
      <c r="U474" s="113"/>
      <c r="V474" s="113"/>
      <c r="W474" s="113"/>
      <c r="X474" s="113"/>
      <c r="Y474" s="113"/>
      <c r="Z474" s="113"/>
      <c r="AA474" s="113"/>
      <c r="AB474" s="201"/>
      <c r="AC474" s="113"/>
      <c r="AD474" s="113"/>
      <c r="AE474" s="113"/>
      <c r="AF474" s="113"/>
    </row>
    <row r="475" spans="1:32" x14ac:dyDescent="0.2">
      <c r="A475" s="113"/>
      <c r="B475" s="200"/>
      <c r="C475" s="113"/>
      <c r="D475" s="201"/>
      <c r="E475" s="201"/>
      <c r="F475" s="113"/>
      <c r="G475" s="113"/>
      <c r="H475" s="113"/>
      <c r="I475" s="203"/>
      <c r="J475" s="203"/>
      <c r="K475" s="204"/>
      <c r="L475" s="201"/>
      <c r="M475" s="201"/>
      <c r="N475" s="201"/>
      <c r="O475" s="201"/>
      <c r="P475" s="113"/>
      <c r="Q475" s="113"/>
      <c r="T475" s="201"/>
      <c r="U475" s="113"/>
      <c r="V475" s="113"/>
      <c r="W475" s="113"/>
      <c r="X475" s="113"/>
      <c r="Y475" s="113"/>
      <c r="Z475" s="113"/>
      <c r="AA475" s="113"/>
      <c r="AB475" s="201"/>
      <c r="AC475" s="113"/>
      <c r="AD475" s="113"/>
      <c r="AE475" s="113"/>
      <c r="AF475" s="113"/>
    </row>
    <row r="476" spans="1:32" x14ac:dyDescent="0.2">
      <c r="A476" s="113"/>
      <c r="B476" s="200"/>
      <c r="C476" s="113"/>
      <c r="D476" s="201"/>
      <c r="E476" s="201"/>
      <c r="F476" s="113"/>
      <c r="G476" s="113"/>
      <c r="H476" s="113"/>
      <c r="I476" s="203"/>
      <c r="J476" s="203"/>
      <c r="K476" s="204"/>
      <c r="L476" s="201"/>
      <c r="M476" s="201"/>
      <c r="N476" s="201"/>
      <c r="O476" s="201"/>
      <c r="P476" s="113"/>
      <c r="Q476" s="113"/>
      <c r="T476" s="201"/>
      <c r="U476" s="113"/>
      <c r="V476" s="113"/>
      <c r="W476" s="113"/>
      <c r="X476" s="113"/>
      <c r="Y476" s="113"/>
      <c r="Z476" s="113"/>
      <c r="AA476" s="113"/>
      <c r="AB476" s="201"/>
      <c r="AC476" s="113"/>
      <c r="AD476" s="113"/>
      <c r="AE476" s="113"/>
      <c r="AF476" s="113"/>
    </row>
    <row r="477" spans="1:32" x14ac:dyDescent="0.2">
      <c r="A477" s="113"/>
      <c r="B477" s="200"/>
      <c r="C477" s="113"/>
      <c r="D477" s="201"/>
      <c r="E477" s="201"/>
      <c r="F477" s="113"/>
      <c r="G477" s="113"/>
      <c r="H477" s="113"/>
      <c r="I477" s="203"/>
      <c r="J477" s="203"/>
      <c r="K477" s="204"/>
      <c r="L477" s="201"/>
      <c r="M477" s="201"/>
      <c r="N477" s="201"/>
      <c r="O477" s="201"/>
      <c r="P477" s="113"/>
      <c r="Q477" s="113"/>
      <c r="T477" s="201"/>
      <c r="U477" s="113"/>
      <c r="V477" s="113"/>
      <c r="W477" s="113"/>
      <c r="X477" s="113"/>
      <c r="Y477" s="113"/>
      <c r="Z477" s="113"/>
      <c r="AA477" s="113"/>
      <c r="AB477" s="201"/>
      <c r="AC477" s="113"/>
      <c r="AD477" s="113"/>
      <c r="AE477" s="113"/>
      <c r="AF477" s="113"/>
    </row>
    <row r="478" spans="1:32" x14ac:dyDescent="0.2">
      <c r="A478" s="113"/>
      <c r="B478" s="200"/>
      <c r="C478" s="113"/>
      <c r="D478" s="201"/>
      <c r="E478" s="201"/>
      <c r="F478" s="113"/>
      <c r="G478" s="113"/>
      <c r="H478" s="113"/>
      <c r="I478" s="203"/>
      <c r="J478" s="203"/>
      <c r="K478" s="204"/>
      <c r="L478" s="201"/>
      <c r="M478" s="201"/>
      <c r="N478" s="201"/>
      <c r="O478" s="201"/>
      <c r="P478" s="113"/>
      <c r="Q478" s="113"/>
      <c r="T478" s="201"/>
      <c r="U478" s="113"/>
      <c r="V478" s="113"/>
      <c r="W478" s="113"/>
      <c r="X478" s="113"/>
      <c r="Y478" s="113"/>
      <c r="Z478" s="113"/>
      <c r="AA478" s="113"/>
      <c r="AB478" s="201"/>
      <c r="AC478" s="113"/>
      <c r="AD478" s="113"/>
      <c r="AE478" s="113"/>
      <c r="AF478" s="113"/>
    </row>
    <row r="479" spans="1:32" x14ac:dyDescent="0.2">
      <c r="A479" s="113"/>
      <c r="B479" s="200"/>
      <c r="C479" s="113"/>
      <c r="D479" s="201"/>
      <c r="E479" s="201"/>
      <c r="F479" s="113"/>
      <c r="G479" s="113"/>
      <c r="H479" s="113"/>
      <c r="I479" s="203"/>
      <c r="J479" s="203"/>
      <c r="K479" s="204"/>
      <c r="L479" s="201"/>
      <c r="M479" s="201"/>
      <c r="N479" s="201"/>
      <c r="O479" s="201"/>
      <c r="P479" s="113"/>
      <c r="Q479" s="113"/>
      <c r="T479" s="201"/>
      <c r="U479" s="113"/>
      <c r="V479" s="113"/>
      <c r="W479" s="113"/>
      <c r="X479" s="113"/>
      <c r="Y479" s="113"/>
      <c r="Z479" s="113"/>
      <c r="AA479" s="113"/>
      <c r="AB479" s="201"/>
      <c r="AC479" s="113"/>
      <c r="AD479" s="113"/>
      <c r="AE479" s="113"/>
      <c r="AF479" s="113"/>
    </row>
    <row r="480" spans="1:32" x14ac:dyDescent="0.2">
      <c r="A480" s="113"/>
      <c r="B480" s="200"/>
      <c r="C480" s="113"/>
      <c r="D480" s="201"/>
      <c r="E480" s="201"/>
      <c r="F480" s="113"/>
      <c r="G480" s="113"/>
      <c r="H480" s="113"/>
      <c r="I480" s="203"/>
      <c r="J480" s="203"/>
      <c r="K480" s="204"/>
      <c r="L480" s="201"/>
      <c r="M480" s="201"/>
      <c r="N480" s="201"/>
      <c r="O480" s="201"/>
      <c r="P480" s="113"/>
      <c r="Q480" s="113"/>
      <c r="T480" s="201"/>
      <c r="U480" s="113"/>
      <c r="V480" s="113"/>
      <c r="W480" s="113"/>
      <c r="X480" s="113"/>
      <c r="Y480" s="113"/>
      <c r="Z480" s="113"/>
      <c r="AA480" s="113"/>
      <c r="AB480" s="201"/>
      <c r="AC480" s="113"/>
      <c r="AD480" s="113"/>
      <c r="AE480" s="113"/>
      <c r="AF480" s="113"/>
    </row>
    <row r="481" spans="1:32" x14ac:dyDescent="0.2">
      <c r="A481" s="113"/>
      <c r="B481" s="200"/>
      <c r="C481" s="113"/>
      <c r="D481" s="201"/>
      <c r="E481" s="201"/>
      <c r="F481" s="113"/>
      <c r="G481" s="113"/>
      <c r="H481" s="113"/>
      <c r="I481" s="203"/>
      <c r="J481" s="203"/>
      <c r="K481" s="204"/>
      <c r="L481" s="201"/>
      <c r="M481" s="201"/>
      <c r="N481" s="201"/>
      <c r="O481" s="201"/>
      <c r="P481" s="113"/>
      <c r="Q481" s="113"/>
      <c r="T481" s="201"/>
      <c r="U481" s="113"/>
      <c r="V481" s="113"/>
      <c r="W481" s="113"/>
      <c r="X481" s="113"/>
      <c r="Y481" s="113"/>
      <c r="Z481" s="113"/>
      <c r="AA481" s="113"/>
      <c r="AB481" s="201"/>
      <c r="AC481" s="113"/>
      <c r="AD481" s="113"/>
      <c r="AE481" s="113"/>
      <c r="AF481" s="113"/>
    </row>
    <row r="482" spans="1:32" x14ac:dyDescent="0.2">
      <c r="A482" s="113"/>
      <c r="B482" s="200"/>
      <c r="C482" s="113"/>
      <c r="D482" s="201"/>
      <c r="E482" s="201"/>
      <c r="F482" s="113"/>
      <c r="G482" s="113"/>
      <c r="H482" s="113"/>
      <c r="I482" s="203"/>
      <c r="J482" s="203"/>
      <c r="K482" s="204"/>
      <c r="L482" s="201"/>
      <c r="M482" s="201"/>
      <c r="N482" s="201"/>
      <c r="O482" s="201"/>
      <c r="P482" s="113"/>
      <c r="Q482" s="113"/>
      <c r="T482" s="201"/>
      <c r="U482" s="113"/>
      <c r="V482" s="113"/>
      <c r="W482" s="113"/>
      <c r="X482" s="113"/>
      <c r="Y482" s="113"/>
      <c r="Z482" s="113"/>
      <c r="AA482" s="113"/>
      <c r="AB482" s="201"/>
      <c r="AC482" s="113"/>
      <c r="AD482" s="113"/>
      <c r="AE482" s="113"/>
      <c r="AF482" s="113"/>
    </row>
    <row r="483" spans="1:32" x14ac:dyDescent="0.2">
      <c r="A483" s="113"/>
      <c r="B483" s="200"/>
      <c r="C483" s="113"/>
      <c r="D483" s="201"/>
      <c r="E483" s="201"/>
      <c r="F483" s="113"/>
      <c r="G483" s="113"/>
      <c r="H483" s="113"/>
      <c r="I483" s="203"/>
      <c r="J483" s="203"/>
      <c r="K483" s="204"/>
      <c r="L483" s="201"/>
      <c r="M483" s="201"/>
      <c r="N483" s="201"/>
      <c r="O483" s="201"/>
      <c r="P483" s="113"/>
      <c r="Q483" s="113"/>
      <c r="T483" s="201"/>
      <c r="U483" s="113"/>
      <c r="V483" s="113"/>
      <c r="W483" s="113"/>
      <c r="X483" s="113"/>
      <c r="Y483" s="113"/>
      <c r="Z483" s="113"/>
      <c r="AA483" s="113"/>
      <c r="AB483" s="201"/>
      <c r="AC483" s="113"/>
      <c r="AD483" s="113"/>
      <c r="AE483" s="113"/>
      <c r="AF483" s="113"/>
    </row>
    <row r="484" spans="1:32" x14ac:dyDescent="0.2">
      <c r="A484" s="113"/>
      <c r="B484" s="200"/>
      <c r="C484" s="113"/>
      <c r="D484" s="201"/>
      <c r="E484" s="201"/>
      <c r="F484" s="113"/>
      <c r="G484" s="113"/>
      <c r="H484" s="113"/>
      <c r="I484" s="203"/>
      <c r="J484" s="203"/>
      <c r="K484" s="204"/>
      <c r="L484" s="201"/>
      <c r="M484" s="201"/>
      <c r="N484" s="201"/>
      <c r="O484" s="201"/>
      <c r="P484" s="113"/>
      <c r="Q484" s="113"/>
      <c r="T484" s="201"/>
      <c r="U484" s="113"/>
      <c r="V484" s="113"/>
      <c r="W484" s="113"/>
      <c r="X484" s="113"/>
      <c r="Y484" s="113"/>
      <c r="Z484" s="113"/>
      <c r="AA484" s="113"/>
      <c r="AB484" s="201"/>
      <c r="AC484" s="113"/>
      <c r="AD484" s="113"/>
      <c r="AE484" s="113"/>
      <c r="AF484" s="113"/>
    </row>
    <row r="485" spans="1:32" x14ac:dyDescent="0.2">
      <c r="A485" s="113"/>
      <c r="B485" s="200"/>
      <c r="C485" s="113"/>
      <c r="D485" s="201"/>
      <c r="E485" s="201"/>
      <c r="F485" s="113"/>
      <c r="G485" s="113"/>
      <c r="H485" s="113"/>
      <c r="I485" s="203"/>
      <c r="J485" s="203"/>
      <c r="K485" s="204"/>
      <c r="L485" s="201"/>
      <c r="M485" s="201"/>
      <c r="N485" s="201"/>
      <c r="O485" s="201"/>
      <c r="P485" s="113"/>
      <c r="Q485" s="113"/>
      <c r="T485" s="201"/>
      <c r="U485" s="113"/>
      <c r="V485" s="113"/>
      <c r="W485" s="113"/>
      <c r="X485" s="113"/>
      <c r="Y485" s="113"/>
      <c r="Z485" s="113"/>
      <c r="AA485" s="113"/>
      <c r="AB485" s="201"/>
      <c r="AC485" s="113"/>
      <c r="AD485" s="113"/>
      <c r="AE485" s="113"/>
      <c r="AF485" s="113"/>
    </row>
    <row r="486" spans="1:32" x14ac:dyDescent="0.2">
      <c r="A486" s="113"/>
      <c r="B486" s="200"/>
      <c r="C486" s="113"/>
      <c r="D486" s="201"/>
      <c r="E486" s="201"/>
      <c r="F486" s="113"/>
      <c r="G486" s="113"/>
      <c r="H486" s="113"/>
      <c r="I486" s="203"/>
      <c r="J486" s="203"/>
      <c r="K486" s="204"/>
      <c r="L486" s="201"/>
      <c r="M486" s="201"/>
      <c r="N486" s="201"/>
      <c r="O486" s="201"/>
      <c r="P486" s="113"/>
      <c r="Q486" s="113"/>
      <c r="T486" s="201"/>
      <c r="U486" s="113"/>
      <c r="V486" s="113"/>
      <c r="W486" s="113"/>
      <c r="X486" s="113"/>
      <c r="Y486" s="113"/>
      <c r="Z486" s="113"/>
      <c r="AA486" s="113"/>
      <c r="AB486" s="201"/>
      <c r="AC486" s="113"/>
      <c r="AD486" s="113"/>
      <c r="AE486" s="113"/>
      <c r="AF486" s="113"/>
    </row>
    <row r="487" spans="1:32" x14ac:dyDescent="0.2">
      <c r="A487" s="113"/>
      <c r="B487" s="200"/>
      <c r="C487" s="113"/>
      <c r="D487" s="201"/>
      <c r="E487" s="201"/>
      <c r="F487" s="113"/>
      <c r="G487" s="113"/>
      <c r="H487" s="113"/>
      <c r="I487" s="203"/>
      <c r="J487" s="203"/>
      <c r="K487" s="204"/>
      <c r="L487" s="201"/>
      <c r="M487" s="201"/>
      <c r="N487" s="201"/>
      <c r="O487" s="201"/>
      <c r="P487" s="113"/>
      <c r="Q487" s="113"/>
      <c r="T487" s="201"/>
      <c r="U487" s="113"/>
      <c r="V487" s="113"/>
      <c r="W487" s="113"/>
      <c r="X487" s="113"/>
      <c r="Y487" s="113"/>
      <c r="Z487" s="113"/>
      <c r="AA487" s="113"/>
      <c r="AB487" s="201"/>
      <c r="AC487" s="113"/>
      <c r="AD487" s="113"/>
      <c r="AE487" s="113"/>
      <c r="AF487" s="113"/>
    </row>
    <row r="488" spans="1:32" x14ac:dyDescent="0.2">
      <c r="A488" s="113"/>
      <c r="B488" s="200"/>
      <c r="C488" s="113"/>
      <c r="D488" s="201"/>
      <c r="E488" s="201"/>
      <c r="F488" s="113"/>
      <c r="G488" s="113"/>
      <c r="H488" s="113"/>
      <c r="I488" s="203"/>
      <c r="J488" s="203"/>
      <c r="K488" s="204"/>
      <c r="L488" s="201"/>
      <c r="M488" s="201"/>
      <c r="N488" s="201"/>
      <c r="O488" s="201"/>
      <c r="P488" s="113"/>
      <c r="Q488" s="113"/>
      <c r="T488" s="201"/>
      <c r="U488" s="113"/>
      <c r="V488" s="113"/>
      <c r="W488" s="113"/>
      <c r="X488" s="113"/>
      <c r="Y488" s="113"/>
      <c r="Z488" s="113"/>
      <c r="AA488" s="113"/>
      <c r="AB488" s="201"/>
      <c r="AC488" s="113"/>
      <c r="AD488" s="113"/>
      <c r="AE488" s="113"/>
      <c r="AF488" s="113"/>
    </row>
    <row r="489" spans="1:32" x14ac:dyDescent="0.2">
      <c r="A489" s="113"/>
      <c r="B489" s="200"/>
      <c r="C489" s="113"/>
      <c r="D489" s="201"/>
      <c r="E489" s="201"/>
      <c r="F489" s="113"/>
      <c r="G489" s="113"/>
      <c r="H489" s="113"/>
      <c r="I489" s="203"/>
      <c r="J489" s="203"/>
      <c r="K489" s="204"/>
      <c r="L489" s="201"/>
      <c r="M489" s="201"/>
      <c r="N489" s="201"/>
      <c r="O489" s="201"/>
      <c r="P489" s="113"/>
      <c r="Q489" s="113"/>
      <c r="T489" s="201"/>
      <c r="U489" s="113"/>
      <c r="V489" s="113"/>
      <c r="W489" s="113"/>
      <c r="X489" s="113"/>
      <c r="Y489" s="113"/>
      <c r="Z489" s="113"/>
      <c r="AA489" s="113"/>
      <c r="AB489" s="201"/>
      <c r="AC489" s="113"/>
      <c r="AD489" s="113"/>
      <c r="AE489" s="113"/>
      <c r="AF489" s="113"/>
    </row>
    <row r="490" spans="1:32" x14ac:dyDescent="0.2">
      <c r="A490" s="113"/>
      <c r="B490" s="200"/>
      <c r="C490" s="113"/>
      <c r="D490" s="201"/>
      <c r="E490" s="201"/>
      <c r="F490" s="113"/>
      <c r="G490" s="113"/>
      <c r="H490" s="113"/>
      <c r="I490" s="203"/>
      <c r="J490" s="203"/>
      <c r="K490" s="204"/>
      <c r="L490" s="201"/>
      <c r="M490" s="201"/>
      <c r="N490" s="201"/>
      <c r="O490" s="201"/>
      <c r="P490" s="113"/>
      <c r="Q490" s="113"/>
      <c r="T490" s="201"/>
      <c r="U490" s="113"/>
      <c r="V490" s="113"/>
      <c r="W490" s="113"/>
      <c r="X490" s="113"/>
      <c r="Y490" s="113"/>
      <c r="Z490" s="113"/>
      <c r="AA490" s="113"/>
      <c r="AB490" s="201"/>
      <c r="AC490" s="113"/>
      <c r="AD490" s="113"/>
      <c r="AE490" s="113"/>
      <c r="AF490" s="113"/>
    </row>
    <row r="491" spans="1:32" x14ac:dyDescent="0.2">
      <c r="A491" s="113"/>
      <c r="B491" s="200"/>
      <c r="C491" s="113"/>
      <c r="D491" s="201"/>
      <c r="E491" s="201"/>
      <c r="F491" s="113"/>
      <c r="G491" s="113"/>
      <c r="H491" s="113"/>
      <c r="I491" s="203"/>
      <c r="J491" s="203"/>
      <c r="K491" s="204"/>
      <c r="L491" s="201"/>
      <c r="M491" s="201"/>
      <c r="N491" s="201"/>
      <c r="O491" s="201"/>
      <c r="P491" s="113"/>
      <c r="Q491" s="113"/>
      <c r="T491" s="201"/>
      <c r="U491" s="113"/>
      <c r="V491" s="113"/>
      <c r="W491" s="113"/>
      <c r="X491" s="113"/>
      <c r="Y491" s="113"/>
      <c r="Z491" s="113"/>
      <c r="AA491" s="113"/>
      <c r="AB491" s="201"/>
      <c r="AC491" s="113"/>
      <c r="AD491" s="113"/>
      <c r="AE491" s="113"/>
      <c r="AF491" s="113"/>
    </row>
    <row r="492" spans="1:32" x14ac:dyDescent="0.2">
      <c r="A492" s="113"/>
      <c r="B492" s="200"/>
      <c r="C492" s="113"/>
      <c r="D492" s="201"/>
      <c r="E492" s="201"/>
      <c r="F492" s="113"/>
      <c r="G492" s="113"/>
      <c r="H492" s="113"/>
      <c r="I492" s="203"/>
      <c r="J492" s="203"/>
      <c r="K492" s="204"/>
      <c r="L492" s="201"/>
      <c r="M492" s="201"/>
      <c r="N492" s="201"/>
      <c r="O492" s="201"/>
      <c r="P492" s="113"/>
      <c r="Q492" s="113"/>
      <c r="T492" s="201"/>
      <c r="U492" s="113"/>
      <c r="V492" s="113"/>
      <c r="W492" s="113"/>
      <c r="X492" s="113"/>
      <c r="Y492" s="113"/>
      <c r="Z492" s="113"/>
      <c r="AA492" s="113"/>
      <c r="AB492" s="201"/>
      <c r="AC492" s="113"/>
      <c r="AD492" s="113"/>
      <c r="AE492" s="113"/>
      <c r="AF492" s="113"/>
    </row>
    <row r="493" spans="1:32" x14ac:dyDescent="0.2">
      <c r="A493" s="113"/>
      <c r="B493" s="200"/>
      <c r="C493" s="113"/>
      <c r="D493" s="201"/>
      <c r="E493" s="201"/>
      <c r="F493" s="113"/>
      <c r="G493" s="113"/>
      <c r="H493" s="113"/>
      <c r="I493" s="203"/>
      <c r="J493" s="203"/>
      <c r="K493" s="204"/>
      <c r="L493" s="201"/>
      <c r="M493" s="201"/>
      <c r="N493" s="201"/>
      <c r="O493" s="201"/>
      <c r="P493" s="113"/>
      <c r="Q493" s="113"/>
      <c r="T493" s="201"/>
      <c r="U493" s="113"/>
      <c r="V493" s="113"/>
      <c r="W493" s="113"/>
      <c r="X493" s="113"/>
      <c r="Y493" s="113"/>
      <c r="Z493" s="113"/>
      <c r="AA493" s="113"/>
      <c r="AB493" s="201"/>
      <c r="AC493" s="113"/>
      <c r="AD493" s="113"/>
      <c r="AE493" s="113"/>
      <c r="AF493" s="113"/>
    </row>
    <row r="494" spans="1:32" x14ac:dyDescent="0.2">
      <c r="A494" s="113"/>
      <c r="B494" s="200"/>
      <c r="C494" s="113"/>
      <c r="D494" s="201"/>
      <c r="E494" s="201"/>
      <c r="F494" s="113"/>
      <c r="G494" s="113"/>
      <c r="H494" s="113"/>
      <c r="I494" s="203"/>
      <c r="J494" s="203"/>
      <c r="K494" s="204"/>
      <c r="L494" s="201"/>
      <c r="M494" s="201"/>
      <c r="N494" s="201"/>
      <c r="O494" s="201"/>
      <c r="P494" s="113"/>
      <c r="Q494" s="113"/>
      <c r="T494" s="201"/>
      <c r="U494" s="113"/>
      <c r="V494" s="113"/>
      <c r="W494" s="113"/>
      <c r="X494" s="113"/>
      <c r="Y494" s="113"/>
      <c r="Z494" s="113"/>
      <c r="AA494" s="113"/>
      <c r="AB494" s="201"/>
      <c r="AC494" s="113"/>
      <c r="AD494" s="113"/>
      <c r="AE494" s="113"/>
      <c r="AF494" s="113"/>
    </row>
    <row r="495" spans="1:32" x14ac:dyDescent="0.2">
      <c r="A495" s="113"/>
      <c r="B495" s="200"/>
      <c r="C495" s="113"/>
      <c r="D495" s="201"/>
      <c r="E495" s="201"/>
      <c r="F495" s="113"/>
      <c r="G495" s="113"/>
      <c r="H495" s="113"/>
      <c r="I495" s="203"/>
      <c r="J495" s="203"/>
      <c r="K495" s="204"/>
      <c r="L495" s="201"/>
      <c r="M495" s="201"/>
      <c r="N495" s="201"/>
      <c r="O495" s="201"/>
      <c r="P495" s="113"/>
      <c r="Q495" s="113"/>
      <c r="T495" s="201"/>
      <c r="U495" s="113"/>
      <c r="V495" s="113"/>
      <c r="W495" s="113"/>
      <c r="X495" s="113"/>
      <c r="Y495" s="113"/>
      <c r="Z495" s="113"/>
      <c r="AA495" s="113"/>
      <c r="AB495" s="201"/>
      <c r="AC495" s="113"/>
      <c r="AD495" s="113"/>
      <c r="AE495" s="113"/>
      <c r="AF495" s="113"/>
    </row>
    <row r="496" spans="1:32" x14ac:dyDescent="0.2">
      <c r="A496" s="113"/>
      <c r="B496" s="200"/>
      <c r="C496" s="113"/>
      <c r="D496" s="201"/>
      <c r="E496" s="201"/>
      <c r="F496" s="113"/>
      <c r="G496" s="113"/>
      <c r="H496" s="113"/>
      <c r="I496" s="203"/>
      <c r="J496" s="203"/>
      <c r="K496" s="204"/>
      <c r="L496" s="201"/>
      <c r="M496" s="201"/>
      <c r="N496" s="201"/>
      <c r="O496" s="201"/>
      <c r="P496" s="113"/>
      <c r="Q496" s="113"/>
      <c r="T496" s="201"/>
      <c r="U496" s="113"/>
      <c r="V496" s="113"/>
      <c r="W496" s="113"/>
      <c r="X496" s="113"/>
      <c r="Y496" s="113"/>
      <c r="Z496" s="113"/>
      <c r="AA496" s="113"/>
      <c r="AB496" s="201"/>
      <c r="AC496" s="113"/>
      <c r="AD496" s="113"/>
      <c r="AE496" s="113"/>
      <c r="AF496" s="113"/>
    </row>
    <row r="497" spans="1:32" x14ac:dyDescent="0.2">
      <c r="A497" s="113"/>
      <c r="B497" s="200"/>
      <c r="C497" s="113"/>
      <c r="D497" s="201"/>
      <c r="E497" s="201"/>
      <c r="F497" s="113"/>
      <c r="G497" s="113"/>
      <c r="H497" s="113"/>
      <c r="I497" s="203"/>
      <c r="J497" s="203"/>
      <c r="K497" s="204"/>
      <c r="L497" s="201"/>
      <c r="M497" s="201"/>
      <c r="N497" s="201"/>
      <c r="O497" s="201"/>
      <c r="P497" s="113"/>
      <c r="Q497" s="113"/>
      <c r="T497" s="201"/>
      <c r="U497" s="113"/>
      <c r="V497" s="113"/>
      <c r="W497" s="113"/>
      <c r="X497" s="113"/>
      <c r="Y497" s="113"/>
      <c r="Z497" s="113"/>
      <c r="AA497" s="113"/>
      <c r="AB497" s="201"/>
      <c r="AC497" s="113"/>
      <c r="AD497" s="113"/>
      <c r="AE497" s="113"/>
      <c r="AF497" s="113"/>
    </row>
    <row r="498" spans="1:32" x14ac:dyDescent="0.2">
      <c r="A498" s="113"/>
      <c r="B498" s="200"/>
      <c r="C498" s="113"/>
      <c r="D498" s="201"/>
      <c r="E498" s="201"/>
      <c r="F498" s="113"/>
      <c r="G498" s="113"/>
      <c r="H498" s="113"/>
      <c r="I498" s="203"/>
      <c r="J498" s="203"/>
      <c r="K498" s="204"/>
      <c r="L498" s="201"/>
      <c r="M498" s="201"/>
      <c r="N498" s="201"/>
      <c r="O498" s="201"/>
      <c r="P498" s="113"/>
      <c r="Q498" s="113"/>
      <c r="T498" s="201"/>
      <c r="U498" s="113"/>
      <c r="V498" s="113"/>
      <c r="W498" s="113"/>
      <c r="X498" s="113"/>
      <c r="Y498" s="113"/>
      <c r="Z498" s="113"/>
      <c r="AA498" s="113"/>
      <c r="AB498" s="201"/>
      <c r="AC498" s="113"/>
      <c r="AD498" s="113"/>
      <c r="AE498" s="113"/>
      <c r="AF498" s="113"/>
    </row>
    <row r="499" spans="1:32" x14ac:dyDescent="0.2">
      <c r="A499" s="113"/>
      <c r="B499" s="200"/>
      <c r="C499" s="113"/>
      <c r="D499" s="201"/>
      <c r="E499" s="201"/>
      <c r="F499" s="113"/>
      <c r="G499" s="113"/>
      <c r="H499" s="113"/>
      <c r="I499" s="203"/>
      <c r="J499" s="203"/>
      <c r="K499" s="204"/>
      <c r="L499" s="201"/>
      <c r="M499" s="201"/>
      <c r="N499" s="201"/>
      <c r="O499" s="201"/>
      <c r="P499" s="113"/>
      <c r="Q499" s="113"/>
      <c r="T499" s="201"/>
      <c r="U499" s="113"/>
      <c r="V499" s="113"/>
      <c r="W499" s="113"/>
      <c r="X499" s="113"/>
      <c r="Y499" s="113"/>
      <c r="Z499" s="113"/>
      <c r="AA499" s="113"/>
      <c r="AB499" s="201"/>
      <c r="AC499" s="113"/>
      <c r="AD499" s="113"/>
      <c r="AE499" s="113"/>
      <c r="AF499" s="113"/>
    </row>
    <row r="500" spans="1:32" x14ac:dyDescent="0.2">
      <c r="A500" s="113"/>
      <c r="B500" s="200"/>
      <c r="C500" s="113"/>
      <c r="D500" s="201"/>
      <c r="E500" s="201"/>
      <c r="F500" s="113"/>
      <c r="G500" s="113"/>
      <c r="H500" s="113"/>
      <c r="I500" s="203"/>
      <c r="J500" s="203"/>
      <c r="K500" s="204"/>
      <c r="L500" s="201"/>
      <c r="M500" s="201"/>
      <c r="N500" s="201"/>
      <c r="O500" s="201"/>
      <c r="P500" s="113"/>
      <c r="Q500" s="113"/>
      <c r="T500" s="201"/>
      <c r="U500" s="113"/>
      <c r="V500" s="113"/>
      <c r="W500" s="113"/>
      <c r="X500" s="113"/>
      <c r="Y500" s="113"/>
      <c r="Z500" s="113"/>
      <c r="AA500" s="113"/>
      <c r="AB500" s="201"/>
      <c r="AC500" s="113"/>
      <c r="AD500" s="113"/>
      <c r="AE500" s="113"/>
      <c r="AF500" s="113"/>
    </row>
    <row r="501" spans="1:32" x14ac:dyDescent="0.2">
      <c r="A501" s="113"/>
      <c r="B501" s="200"/>
      <c r="C501" s="113"/>
      <c r="D501" s="201"/>
      <c r="E501" s="201"/>
      <c r="F501" s="113"/>
      <c r="G501" s="113"/>
      <c r="H501" s="113"/>
      <c r="I501" s="203"/>
      <c r="J501" s="203"/>
      <c r="K501" s="204"/>
      <c r="L501" s="201"/>
      <c r="M501" s="201"/>
      <c r="N501" s="201"/>
      <c r="O501" s="201"/>
      <c r="P501" s="113"/>
      <c r="Q501" s="113"/>
      <c r="T501" s="201"/>
      <c r="U501" s="113"/>
      <c r="V501" s="113"/>
      <c r="W501" s="113"/>
      <c r="X501" s="113"/>
      <c r="Y501" s="113"/>
      <c r="Z501" s="113"/>
      <c r="AA501" s="113"/>
      <c r="AB501" s="201"/>
      <c r="AC501" s="113"/>
      <c r="AD501" s="113"/>
      <c r="AE501" s="113"/>
      <c r="AF501" s="113"/>
    </row>
    <row r="502" spans="1:32" x14ac:dyDescent="0.2">
      <c r="A502" s="113"/>
      <c r="B502" s="200"/>
      <c r="C502" s="113"/>
      <c r="D502" s="201"/>
      <c r="E502" s="201"/>
      <c r="F502" s="113"/>
      <c r="G502" s="113"/>
      <c r="H502" s="113"/>
      <c r="I502" s="203"/>
      <c r="J502" s="203"/>
      <c r="K502" s="204"/>
      <c r="L502" s="201"/>
      <c r="M502" s="201"/>
      <c r="N502" s="201"/>
      <c r="O502" s="201"/>
      <c r="P502" s="113"/>
      <c r="Q502" s="113"/>
      <c r="T502" s="201"/>
      <c r="U502" s="113"/>
      <c r="V502" s="113"/>
      <c r="W502" s="113"/>
      <c r="X502" s="113"/>
      <c r="Y502" s="113"/>
      <c r="Z502" s="113"/>
      <c r="AA502" s="113"/>
      <c r="AB502" s="201"/>
      <c r="AC502" s="113"/>
      <c r="AD502" s="113"/>
      <c r="AE502" s="113"/>
      <c r="AF502" s="113"/>
    </row>
    <row r="503" spans="1:32" x14ac:dyDescent="0.2">
      <c r="A503" s="113"/>
      <c r="B503" s="200"/>
      <c r="C503" s="113"/>
      <c r="D503" s="201"/>
      <c r="E503" s="201"/>
      <c r="F503" s="113"/>
      <c r="G503" s="113"/>
      <c r="H503" s="113"/>
      <c r="I503" s="203"/>
      <c r="J503" s="203"/>
      <c r="K503" s="204"/>
      <c r="L503" s="201"/>
      <c r="M503" s="201"/>
      <c r="N503" s="201"/>
      <c r="O503" s="201"/>
      <c r="P503" s="113"/>
      <c r="Q503" s="113"/>
      <c r="T503" s="201"/>
      <c r="U503" s="113"/>
      <c r="V503" s="113"/>
      <c r="W503" s="113"/>
      <c r="X503" s="113"/>
      <c r="Y503" s="113"/>
      <c r="Z503" s="113"/>
      <c r="AA503" s="113"/>
      <c r="AB503" s="201"/>
      <c r="AC503" s="113"/>
      <c r="AD503" s="113"/>
      <c r="AE503" s="113"/>
      <c r="AF503" s="113"/>
    </row>
    <row r="504" spans="1:32" x14ac:dyDescent="0.2">
      <c r="A504" s="113"/>
      <c r="B504" s="200"/>
      <c r="C504" s="113"/>
      <c r="D504" s="201"/>
      <c r="E504" s="201"/>
      <c r="F504" s="113"/>
      <c r="G504" s="113"/>
      <c r="H504" s="113"/>
      <c r="I504" s="203"/>
      <c r="J504" s="203"/>
      <c r="K504" s="204"/>
      <c r="L504" s="201"/>
      <c r="M504" s="201"/>
      <c r="N504" s="201"/>
      <c r="O504" s="201"/>
      <c r="P504" s="113"/>
      <c r="Q504" s="113"/>
      <c r="T504" s="201"/>
      <c r="U504" s="113"/>
      <c r="V504" s="113"/>
      <c r="W504" s="113"/>
      <c r="X504" s="113"/>
      <c r="Y504" s="113"/>
      <c r="Z504" s="113"/>
      <c r="AA504" s="113"/>
      <c r="AB504" s="201"/>
      <c r="AC504" s="113"/>
      <c r="AD504" s="113"/>
      <c r="AE504" s="113"/>
      <c r="AF504" s="113"/>
    </row>
    <row r="505" spans="1:32" x14ac:dyDescent="0.2">
      <c r="A505" s="113"/>
      <c r="B505" s="200"/>
      <c r="C505" s="113"/>
      <c r="D505" s="201"/>
      <c r="E505" s="201"/>
      <c r="F505" s="113"/>
      <c r="G505" s="113"/>
      <c r="H505" s="113"/>
      <c r="I505" s="203"/>
      <c r="J505" s="203"/>
      <c r="K505" s="204"/>
      <c r="L505" s="201"/>
      <c r="M505" s="201"/>
      <c r="N505" s="201"/>
      <c r="O505" s="201"/>
      <c r="P505" s="113"/>
      <c r="Q505" s="113"/>
      <c r="T505" s="201"/>
      <c r="U505" s="113"/>
      <c r="V505" s="113"/>
      <c r="W505" s="113"/>
      <c r="X505" s="113"/>
      <c r="Y505" s="113"/>
      <c r="Z505" s="113"/>
      <c r="AA505" s="113"/>
      <c r="AB505" s="201"/>
      <c r="AC505" s="113"/>
      <c r="AD505" s="113"/>
      <c r="AE505" s="113"/>
      <c r="AF505" s="113"/>
    </row>
    <row r="506" spans="1:32" x14ac:dyDescent="0.2">
      <c r="A506" s="113"/>
      <c r="B506" s="200"/>
      <c r="C506" s="113"/>
      <c r="D506" s="201"/>
      <c r="E506" s="201"/>
      <c r="F506" s="113"/>
      <c r="G506" s="113"/>
      <c r="H506" s="113"/>
      <c r="I506" s="203"/>
      <c r="J506" s="203"/>
      <c r="K506" s="204"/>
      <c r="L506" s="201"/>
      <c r="M506" s="201"/>
      <c r="N506" s="201"/>
      <c r="O506" s="201"/>
      <c r="P506" s="113"/>
      <c r="Q506" s="113"/>
      <c r="T506" s="201"/>
      <c r="U506" s="113"/>
      <c r="V506" s="113"/>
      <c r="W506" s="113"/>
      <c r="X506" s="113"/>
      <c r="Y506" s="113"/>
      <c r="Z506" s="113"/>
      <c r="AA506" s="113"/>
      <c r="AB506" s="201"/>
      <c r="AC506" s="113"/>
      <c r="AD506" s="113"/>
      <c r="AE506" s="113"/>
      <c r="AF506" s="113"/>
    </row>
    <row r="507" spans="1:32" x14ac:dyDescent="0.2">
      <c r="A507" s="113"/>
      <c r="B507" s="200"/>
      <c r="C507" s="113"/>
      <c r="D507" s="201"/>
      <c r="E507" s="201"/>
      <c r="F507" s="113"/>
      <c r="G507" s="113"/>
      <c r="H507" s="113"/>
      <c r="I507" s="203"/>
      <c r="J507" s="203"/>
      <c r="K507" s="204"/>
      <c r="L507" s="201"/>
      <c r="M507" s="201"/>
      <c r="N507" s="201"/>
      <c r="O507" s="201"/>
      <c r="P507" s="113"/>
      <c r="Q507" s="113"/>
      <c r="T507" s="201"/>
      <c r="U507" s="113"/>
      <c r="V507" s="113"/>
      <c r="W507" s="113"/>
      <c r="X507" s="113"/>
      <c r="Y507" s="113"/>
      <c r="Z507" s="113"/>
      <c r="AA507" s="113"/>
      <c r="AB507" s="201"/>
      <c r="AC507" s="113"/>
      <c r="AD507" s="113"/>
      <c r="AE507" s="113"/>
      <c r="AF507" s="113"/>
    </row>
    <row r="508" spans="1:32" x14ac:dyDescent="0.2">
      <c r="A508" s="113"/>
      <c r="B508" s="200"/>
      <c r="C508" s="113"/>
      <c r="D508" s="201"/>
      <c r="E508" s="201"/>
      <c r="F508" s="113"/>
      <c r="G508" s="113"/>
      <c r="H508" s="113"/>
      <c r="I508" s="203"/>
      <c r="J508" s="203"/>
      <c r="K508" s="204"/>
      <c r="L508" s="201"/>
      <c r="M508" s="201"/>
      <c r="N508" s="201"/>
      <c r="O508" s="201"/>
      <c r="P508" s="113"/>
      <c r="Q508" s="113"/>
      <c r="T508" s="201"/>
      <c r="U508" s="113"/>
      <c r="V508" s="113"/>
      <c r="W508" s="113"/>
      <c r="X508" s="113"/>
      <c r="Y508" s="113"/>
      <c r="Z508" s="113"/>
      <c r="AA508" s="113"/>
      <c r="AB508" s="201"/>
      <c r="AC508" s="113"/>
      <c r="AD508" s="113"/>
      <c r="AE508" s="113"/>
      <c r="AF508" s="113"/>
    </row>
    <row r="509" spans="1:32" x14ac:dyDescent="0.2">
      <c r="A509" s="113"/>
      <c r="B509" s="200"/>
      <c r="C509" s="113"/>
      <c r="D509" s="201"/>
      <c r="E509" s="201"/>
      <c r="F509" s="113"/>
      <c r="G509" s="113"/>
      <c r="H509" s="113"/>
      <c r="I509" s="203"/>
      <c r="J509" s="203"/>
      <c r="K509" s="204"/>
      <c r="L509" s="201"/>
      <c r="M509" s="201"/>
      <c r="N509" s="201"/>
      <c r="O509" s="201"/>
      <c r="P509" s="113"/>
      <c r="Q509" s="113"/>
      <c r="T509" s="201"/>
      <c r="U509" s="113"/>
      <c r="V509" s="113"/>
      <c r="W509" s="113"/>
      <c r="X509" s="113"/>
      <c r="Y509" s="113"/>
      <c r="Z509" s="113"/>
      <c r="AA509" s="113"/>
      <c r="AB509" s="201"/>
      <c r="AC509" s="113"/>
      <c r="AD509" s="113"/>
      <c r="AE509" s="113"/>
      <c r="AF509" s="113"/>
    </row>
    <row r="510" spans="1:32" x14ac:dyDescent="0.2">
      <c r="A510" s="113"/>
      <c r="B510" s="200"/>
      <c r="C510" s="113"/>
      <c r="D510" s="201"/>
      <c r="E510" s="201"/>
      <c r="F510" s="113"/>
      <c r="G510" s="113"/>
      <c r="H510" s="113"/>
      <c r="I510" s="203"/>
      <c r="J510" s="203"/>
      <c r="K510" s="204"/>
      <c r="L510" s="201"/>
      <c r="M510" s="201"/>
      <c r="N510" s="201"/>
      <c r="O510" s="201"/>
      <c r="P510" s="113"/>
      <c r="Q510" s="113"/>
      <c r="T510" s="201"/>
      <c r="U510" s="113"/>
      <c r="V510" s="113"/>
      <c r="W510" s="113"/>
      <c r="X510" s="113"/>
      <c r="Y510" s="113"/>
      <c r="Z510" s="113"/>
      <c r="AA510" s="113"/>
      <c r="AB510" s="201"/>
      <c r="AC510" s="113"/>
      <c r="AD510" s="113"/>
      <c r="AE510" s="113"/>
      <c r="AF510" s="113"/>
    </row>
    <row r="511" spans="1:32" x14ac:dyDescent="0.2">
      <c r="A511" s="113"/>
      <c r="B511" s="200"/>
      <c r="C511" s="113"/>
      <c r="D511" s="201"/>
      <c r="E511" s="201"/>
      <c r="F511" s="113"/>
      <c r="G511" s="113"/>
      <c r="H511" s="113"/>
      <c r="I511" s="203"/>
      <c r="J511" s="203"/>
      <c r="K511" s="204"/>
      <c r="L511" s="201"/>
      <c r="M511" s="201"/>
      <c r="N511" s="201"/>
      <c r="O511" s="201"/>
      <c r="P511" s="113"/>
      <c r="Q511" s="113"/>
      <c r="T511" s="201"/>
      <c r="U511" s="113"/>
      <c r="V511" s="113"/>
      <c r="W511" s="113"/>
      <c r="X511" s="113"/>
      <c r="Y511" s="113"/>
      <c r="Z511" s="113"/>
      <c r="AA511" s="113"/>
      <c r="AB511" s="201"/>
      <c r="AC511" s="113"/>
      <c r="AD511" s="113"/>
      <c r="AE511" s="113"/>
      <c r="AF511" s="113"/>
    </row>
    <row r="512" spans="1:32" x14ac:dyDescent="0.2">
      <c r="A512" s="113"/>
      <c r="B512" s="200"/>
      <c r="C512" s="113"/>
      <c r="D512" s="201"/>
      <c r="E512" s="201"/>
      <c r="F512" s="113"/>
      <c r="G512" s="113"/>
      <c r="H512" s="113"/>
      <c r="I512" s="203"/>
      <c r="J512" s="203"/>
      <c r="K512" s="204"/>
      <c r="L512" s="201"/>
      <c r="M512" s="201"/>
      <c r="N512" s="201"/>
      <c r="O512" s="201"/>
      <c r="P512" s="113"/>
      <c r="Q512" s="113"/>
      <c r="T512" s="201"/>
      <c r="U512" s="113"/>
      <c r="V512" s="113"/>
      <c r="W512" s="113"/>
      <c r="X512" s="113"/>
      <c r="Y512" s="113"/>
      <c r="Z512" s="113"/>
      <c r="AA512" s="113"/>
      <c r="AB512" s="201"/>
      <c r="AC512" s="113"/>
      <c r="AD512" s="113"/>
      <c r="AE512" s="113"/>
      <c r="AF512" s="113"/>
    </row>
    <row r="513" spans="1:32" x14ac:dyDescent="0.2">
      <c r="A513" s="113"/>
      <c r="B513" s="200"/>
      <c r="C513" s="113"/>
      <c r="D513" s="201"/>
      <c r="E513" s="201"/>
      <c r="F513" s="113"/>
      <c r="G513" s="113"/>
      <c r="H513" s="113"/>
      <c r="I513" s="203"/>
      <c r="J513" s="203"/>
      <c r="K513" s="204"/>
      <c r="L513" s="201"/>
      <c r="M513" s="201"/>
      <c r="N513" s="201"/>
      <c r="O513" s="201"/>
      <c r="P513" s="113"/>
      <c r="Q513" s="113"/>
      <c r="T513" s="201"/>
      <c r="U513" s="113"/>
      <c r="V513" s="113"/>
      <c r="W513" s="113"/>
      <c r="X513" s="113"/>
      <c r="Y513" s="113"/>
      <c r="Z513" s="113"/>
      <c r="AA513" s="113"/>
      <c r="AB513" s="201"/>
      <c r="AC513" s="113"/>
      <c r="AD513" s="113"/>
      <c r="AE513" s="113"/>
      <c r="AF513" s="113"/>
    </row>
    <row r="514" spans="1:32" x14ac:dyDescent="0.2">
      <c r="A514" s="113"/>
      <c r="B514" s="200"/>
      <c r="C514" s="113"/>
      <c r="D514" s="201"/>
      <c r="E514" s="201"/>
      <c r="F514" s="113"/>
      <c r="G514" s="113"/>
      <c r="H514" s="113"/>
      <c r="I514" s="203"/>
      <c r="J514" s="203"/>
      <c r="K514" s="204"/>
      <c r="L514" s="201"/>
      <c r="M514" s="201"/>
      <c r="N514" s="201"/>
      <c r="O514" s="201"/>
      <c r="P514" s="113"/>
      <c r="Q514" s="113"/>
      <c r="T514" s="201"/>
      <c r="U514" s="113"/>
      <c r="V514" s="113"/>
      <c r="W514" s="113"/>
      <c r="X514" s="113"/>
      <c r="Y514" s="113"/>
      <c r="Z514" s="113"/>
      <c r="AA514" s="113"/>
      <c r="AB514" s="201"/>
      <c r="AC514" s="113"/>
      <c r="AD514" s="113"/>
      <c r="AE514" s="113"/>
      <c r="AF514" s="113"/>
    </row>
    <row r="515" spans="1:32" x14ac:dyDescent="0.2">
      <c r="A515" s="113"/>
      <c r="B515" s="200"/>
      <c r="C515" s="113"/>
      <c r="D515" s="201"/>
      <c r="E515" s="201"/>
      <c r="F515" s="113"/>
      <c r="G515" s="113"/>
      <c r="H515" s="113"/>
      <c r="I515" s="203"/>
      <c r="J515" s="203"/>
      <c r="K515" s="204"/>
      <c r="L515" s="201"/>
      <c r="M515" s="201"/>
      <c r="N515" s="201"/>
      <c r="O515" s="201"/>
      <c r="P515" s="113"/>
      <c r="Q515" s="113"/>
      <c r="T515" s="201"/>
      <c r="U515" s="113"/>
      <c r="V515" s="113"/>
      <c r="W515" s="113"/>
      <c r="X515" s="113"/>
      <c r="Y515" s="113"/>
      <c r="Z515" s="113"/>
      <c r="AA515" s="113"/>
      <c r="AB515" s="201"/>
      <c r="AC515" s="113"/>
      <c r="AD515" s="113"/>
      <c r="AE515" s="113"/>
      <c r="AF515" s="113"/>
    </row>
    <row r="516" spans="1:32" x14ac:dyDescent="0.2">
      <c r="A516" s="113"/>
      <c r="B516" s="200"/>
      <c r="C516" s="113"/>
      <c r="D516" s="201"/>
      <c r="E516" s="201"/>
      <c r="F516" s="113"/>
      <c r="G516" s="113"/>
      <c r="H516" s="113"/>
      <c r="I516" s="203"/>
      <c r="J516" s="203"/>
      <c r="K516" s="204"/>
      <c r="L516" s="201"/>
      <c r="M516" s="201"/>
      <c r="N516" s="201"/>
      <c r="O516" s="201"/>
      <c r="P516" s="113"/>
      <c r="Q516" s="113"/>
      <c r="T516" s="201"/>
      <c r="U516" s="113"/>
      <c r="V516" s="113"/>
      <c r="W516" s="113"/>
      <c r="X516" s="113"/>
      <c r="Y516" s="113"/>
      <c r="Z516" s="113"/>
      <c r="AA516" s="113"/>
      <c r="AB516" s="201"/>
      <c r="AC516" s="113"/>
      <c r="AD516" s="113"/>
      <c r="AE516" s="113"/>
      <c r="AF516" s="113"/>
    </row>
    <row r="517" spans="1:32" x14ac:dyDescent="0.2">
      <c r="A517" s="113"/>
      <c r="B517" s="200"/>
      <c r="C517" s="113"/>
      <c r="D517" s="201"/>
      <c r="E517" s="201"/>
      <c r="F517" s="113"/>
      <c r="G517" s="113"/>
      <c r="H517" s="113"/>
      <c r="I517" s="203"/>
      <c r="J517" s="203"/>
      <c r="K517" s="204"/>
      <c r="L517" s="201"/>
      <c r="M517" s="201"/>
      <c r="N517" s="201"/>
      <c r="O517" s="201"/>
      <c r="P517" s="113"/>
      <c r="Q517" s="113"/>
      <c r="T517" s="201"/>
      <c r="U517" s="113"/>
      <c r="V517" s="113"/>
      <c r="W517" s="113"/>
      <c r="X517" s="113"/>
      <c r="Y517" s="113"/>
      <c r="Z517" s="113"/>
      <c r="AA517" s="113"/>
      <c r="AB517" s="201"/>
      <c r="AC517" s="113"/>
      <c r="AD517" s="113"/>
      <c r="AE517" s="113"/>
      <c r="AF517" s="113"/>
    </row>
    <row r="518" spans="1:32" x14ac:dyDescent="0.2">
      <c r="A518" s="113"/>
      <c r="B518" s="200"/>
      <c r="C518" s="113"/>
      <c r="D518" s="201"/>
      <c r="E518" s="201"/>
      <c r="F518" s="113"/>
      <c r="G518" s="113"/>
      <c r="H518" s="113"/>
      <c r="I518" s="203"/>
      <c r="J518" s="203"/>
      <c r="K518" s="204"/>
      <c r="L518" s="201"/>
      <c r="M518" s="201"/>
      <c r="N518" s="201"/>
      <c r="O518" s="201"/>
      <c r="P518" s="113"/>
      <c r="Q518" s="113"/>
      <c r="T518" s="201"/>
      <c r="U518" s="113"/>
      <c r="V518" s="113"/>
      <c r="W518" s="113"/>
      <c r="X518" s="113"/>
      <c r="Y518" s="113"/>
      <c r="Z518" s="113"/>
      <c r="AA518" s="113"/>
      <c r="AB518" s="201"/>
      <c r="AC518" s="113"/>
      <c r="AD518" s="113"/>
      <c r="AE518" s="113"/>
      <c r="AF518" s="113"/>
    </row>
    <row r="519" spans="1:32" x14ac:dyDescent="0.2">
      <c r="A519" s="113"/>
      <c r="B519" s="200"/>
      <c r="C519" s="113"/>
      <c r="D519" s="201"/>
      <c r="E519" s="201"/>
      <c r="F519" s="113"/>
      <c r="G519" s="113"/>
      <c r="H519" s="113"/>
      <c r="I519" s="203"/>
      <c r="J519" s="203"/>
      <c r="K519" s="204"/>
      <c r="L519" s="201"/>
      <c r="M519" s="201"/>
      <c r="N519" s="201"/>
      <c r="O519" s="201"/>
      <c r="P519" s="113"/>
      <c r="Q519" s="113"/>
      <c r="T519" s="201"/>
      <c r="U519" s="113"/>
      <c r="V519" s="113"/>
      <c r="W519" s="113"/>
      <c r="X519" s="113"/>
      <c r="Y519" s="113"/>
      <c r="Z519" s="113"/>
      <c r="AA519" s="113"/>
      <c r="AB519" s="201"/>
      <c r="AC519" s="113"/>
      <c r="AD519" s="113"/>
      <c r="AE519" s="113"/>
      <c r="AF519" s="113"/>
    </row>
    <row r="520" spans="1:32" x14ac:dyDescent="0.2">
      <c r="A520" s="113"/>
      <c r="B520" s="200"/>
      <c r="C520" s="113"/>
      <c r="D520" s="201"/>
      <c r="E520" s="201"/>
      <c r="F520" s="113"/>
      <c r="G520" s="113"/>
      <c r="H520" s="113"/>
      <c r="I520" s="203"/>
      <c r="J520" s="203"/>
      <c r="K520" s="204"/>
      <c r="L520" s="201"/>
      <c r="M520" s="201"/>
      <c r="N520" s="201"/>
      <c r="O520" s="201"/>
      <c r="P520" s="113"/>
      <c r="Q520" s="113"/>
      <c r="T520" s="201"/>
      <c r="U520" s="113"/>
      <c r="V520" s="113"/>
      <c r="W520" s="113"/>
      <c r="X520" s="113"/>
      <c r="Y520" s="113"/>
      <c r="Z520" s="113"/>
      <c r="AA520" s="113"/>
      <c r="AB520" s="201"/>
      <c r="AC520" s="113"/>
      <c r="AD520" s="113"/>
      <c r="AE520" s="113"/>
      <c r="AF520" s="113"/>
    </row>
    <row r="521" spans="1:32" x14ac:dyDescent="0.2">
      <c r="A521" s="113"/>
      <c r="B521" s="200"/>
      <c r="C521" s="113"/>
      <c r="D521" s="201"/>
      <c r="E521" s="201"/>
      <c r="F521" s="113"/>
      <c r="G521" s="113"/>
      <c r="H521" s="113"/>
      <c r="I521" s="203"/>
      <c r="J521" s="203"/>
      <c r="K521" s="204"/>
      <c r="L521" s="201"/>
      <c r="M521" s="201"/>
      <c r="N521" s="201"/>
      <c r="O521" s="201"/>
      <c r="P521" s="113"/>
      <c r="Q521" s="113"/>
      <c r="T521" s="201"/>
      <c r="U521" s="113"/>
      <c r="V521" s="113"/>
      <c r="W521" s="113"/>
      <c r="X521" s="113"/>
      <c r="Y521" s="113"/>
      <c r="Z521" s="113"/>
      <c r="AA521" s="113"/>
      <c r="AB521" s="201"/>
      <c r="AC521" s="113"/>
      <c r="AD521" s="113"/>
      <c r="AE521" s="113"/>
      <c r="AF521" s="113"/>
    </row>
    <row r="522" spans="1:32" x14ac:dyDescent="0.2">
      <c r="A522" s="113"/>
      <c r="B522" s="200"/>
      <c r="C522" s="113"/>
      <c r="D522" s="201"/>
      <c r="E522" s="201"/>
      <c r="F522" s="113"/>
      <c r="G522" s="113"/>
      <c r="H522" s="113"/>
      <c r="I522" s="203"/>
      <c r="J522" s="203"/>
      <c r="K522" s="204"/>
      <c r="L522" s="201"/>
      <c r="M522" s="201"/>
      <c r="N522" s="201"/>
      <c r="O522" s="201"/>
      <c r="P522" s="113"/>
      <c r="Q522" s="113"/>
      <c r="T522" s="201"/>
      <c r="U522" s="113"/>
      <c r="V522" s="113"/>
      <c r="W522" s="113"/>
      <c r="X522" s="113"/>
      <c r="Y522" s="113"/>
      <c r="Z522" s="113"/>
      <c r="AA522" s="113"/>
      <c r="AB522" s="201"/>
      <c r="AC522" s="113"/>
      <c r="AD522" s="113"/>
      <c r="AE522" s="113"/>
      <c r="AF522" s="113"/>
    </row>
    <row r="523" spans="1:32" x14ac:dyDescent="0.2">
      <c r="A523" s="113"/>
      <c r="B523" s="200"/>
      <c r="C523" s="113"/>
      <c r="D523" s="201"/>
      <c r="E523" s="201"/>
      <c r="F523" s="113"/>
      <c r="G523" s="113"/>
      <c r="H523" s="113"/>
      <c r="I523" s="203"/>
      <c r="J523" s="203"/>
      <c r="K523" s="204"/>
      <c r="L523" s="201"/>
      <c r="M523" s="201"/>
      <c r="N523" s="201"/>
      <c r="O523" s="201"/>
      <c r="P523" s="113"/>
      <c r="Q523" s="113"/>
      <c r="T523" s="201"/>
      <c r="U523" s="113"/>
      <c r="V523" s="113"/>
      <c r="W523" s="113"/>
      <c r="X523" s="113"/>
      <c r="Y523" s="113"/>
      <c r="Z523" s="113"/>
      <c r="AA523" s="113"/>
      <c r="AB523" s="201"/>
      <c r="AC523" s="113"/>
      <c r="AD523" s="113"/>
      <c r="AE523" s="113"/>
      <c r="AF523" s="113"/>
    </row>
    <row r="524" spans="1:32" x14ac:dyDescent="0.2">
      <c r="A524" s="113"/>
      <c r="B524" s="200"/>
      <c r="C524" s="113"/>
      <c r="D524" s="201"/>
      <c r="E524" s="201"/>
      <c r="F524" s="113"/>
      <c r="G524" s="113"/>
      <c r="H524" s="113"/>
      <c r="I524" s="203"/>
      <c r="J524" s="203"/>
      <c r="K524" s="204"/>
      <c r="L524" s="201"/>
      <c r="M524" s="201"/>
      <c r="N524" s="201"/>
      <c r="O524" s="201"/>
      <c r="P524" s="113"/>
      <c r="Q524" s="113"/>
      <c r="T524" s="201"/>
      <c r="U524" s="113"/>
      <c r="V524" s="113"/>
      <c r="W524" s="113"/>
      <c r="X524" s="113"/>
      <c r="Y524" s="113"/>
      <c r="Z524" s="113"/>
      <c r="AA524" s="113"/>
      <c r="AB524" s="201"/>
      <c r="AC524" s="113"/>
      <c r="AD524" s="113"/>
      <c r="AE524" s="113"/>
      <c r="AF524" s="113"/>
    </row>
    <row r="525" spans="1:32" x14ac:dyDescent="0.2">
      <c r="A525" s="113"/>
      <c r="B525" s="200"/>
      <c r="C525" s="113"/>
      <c r="D525" s="201"/>
      <c r="E525" s="201"/>
      <c r="F525" s="113"/>
      <c r="G525" s="113"/>
      <c r="H525" s="113"/>
      <c r="I525" s="203"/>
      <c r="J525" s="203"/>
      <c r="K525" s="204"/>
      <c r="L525" s="201"/>
      <c r="M525" s="201"/>
      <c r="N525" s="201"/>
      <c r="O525" s="201"/>
      <c r="P525" s="113"/>
      <c r="Q525" s="113"/>
      <c r="T525" s="201"/>
      <c r="U525" s="113"/>
      <c r="V525" s="113"/>
      <c r="W525" s="113"/>
      <c r="X525" s="113"/>
      <c r="Y525" s="113"/>
      <c r="Z525" s="113"/>
      <c r="AA525" s="113"/>
      <c r="AB525" s="201"/>
      <c r="AC525" s="113"/>
      <c r="AD525" s="113"/>
      <c r="AE525" s="113"/>
      <c r="AF525" s="113"/>
    </row>
    <row r="526" spans="1:32" x14ac:dyDescent="0.2">
      <c r="A526" s="113"/>
      <c r="B526" s="200"/>
      <c r="C526" s="113"/>
      <c r="D526" s="201"/>
      <c r="E526" s="201"/>
      <c r="F526" s="113"/>
      <c r="G526" s="113"/>
      <c r="H526" s="113"/>
      <c r="I526" s="203"/>
      <c r="J526" s="203"/>
      <c r="K526" s="204"/>
      <c r="L526" s="201"/>
      <c r="M526" s="201"/>
      <c r="N526" s="201"/>
      <c r="O526" s="201"/>
      <c r="P526" s="113"/>
      <c r="Q526" s="113"/>
      <c r="T526" s="201"/>
      <c r="U526" s="113"/>
      <c r="V526" s="113"/>
      <c r="W526" s="113"/>
      <c r="X526" s="113"/>
      <c r="Y526" s="113"/>
      <c r="Z526" s="113"/>
      <c r="AA526" s="113"/>
      <c r="AB526" s="201"/>
      <c r="AC526" s="113"/>
      <c r="AD526" s="113"/>
      <c r="AE526" s="113"/>
      <c r="AF526" s="113"/>
    </row>
    <row r="527" spans="1:32" x14ac:dyDescent="0.2">
      <c r="A527" s="113"/>
      <c r="B527" s="200"/>
      <c r="C527" s="113"/>
      <c r="D527" s="201"/>
      <c r="E527" s="201"/>
      <c r="F527" s="113"/>
      <c r="G527" s="113"/>
      <c r="H527" s="113"/>
      <c r="I527" s="203"/>
      <c r="J527" s="203"/>
      <c r="K527" s="204"/>
      <c r="L527" s="201"/>
      <c r="M527" s="201"/>
      <c r="N527" s="201"/>
      <c r="O527" s="201"/>
      <c r="P527" s="113"/>
      <c r="Q527" s="113"/>
      <c r="T527" s="201"/>
      <c r="U527" s="113"/>
      <c r="V527" s="113"/>
      <c r="W527" s="113"/>
      <c r="X527" s="113"/>
      <c r="Y527" s="113"/>
      <c r="Z527" s="113"/>
      <c r="AA527" s="113"/>
      <c r="AB527" s="201"/>
      <c r="AC527" s="113"/>
      <c r="AD527" s="113"/>
      <c r="AE527" s="113"/>
      <c r="AF527" s="113"/>
    </row>
    <row r="528" spans="1:32" x14ac:dyDescent="0.2">
      <c r="A528" s="113"/>
      <c r="B528" s="200"/>
      <c r="C528" s="113"/>
      <c r="D528" s="201"/>
      <c r="E528" s="201"/>
      <c r="F528" s="113"/>
      <c r="G528" s="113"/>
      <c r="H528" s="113"/>
      <c r="I528" s="203"/>
      <c r="J528" s="203"/>
      <c r="K528" s="204"/>
      <c r="L528" s="201"/>
      <c r="M528" s="201"/>
      <c r="N528" s="201"/>
      <c r="O528" s="201"/>
      <c r="P528" s="113"/>
      <c r="Q528" s="113"/>
      <c r="T528" s="201"/>
      <c r="U528" s="113"/>
      <c r="V528" s="113"/>
      <c r="W528" s="113"/>
      <c r="X528" s="113"/>
      <c r="Y528" s="113"/>
      <c r="Z528" s="113"/>
      <c r="AA528" s="113"/>
      <c r="AB528" s="201"/>
      <c r="AC528" s="113"/>
      <c r="AD528" s="113"/>
      <c r="AE528" s="113"/>
      <c r="AF528" s="113"/>
    </row>
    <row r="529" spans="1:32" x14ac:dyDescent="0.2">
      <c r="A529" s="113"/>
      <c r="B529" s="200"/>
      <c r="C529" s="113"/>
      <c r="D529" s="201"/>
      <c r="E529" s="201"/>
      <c r="F529" s="113"/>
      <c r="G529" s="113"/>
      <c r="H529" s="113"/>
      <c r="I529" s="203"/>
      <c r="J529" s="203"/>
      <c r="K529" s="204"/>
      <c r="L529" s="201"/>
      <c r="M529" s="201"/>
      <c r="N529" s="201"/>
      <c r="O529" s="201"/>
      <c r="P529" s="113"/>
      <c r="Q529" s="113"/>
      <c r="T529" s="201"/>
      <c r="U529" s="113"/>
      <c r="V529" s="113"/>
      <c r="W529" s="113"/>
      <c r="X529" s="113"/>
      <c r="Y529" s="113"/>
      <c r="Z529" s="113"/>
      <c r="AA529" s="113"/>
      <c r="AB529" s="201"/>
      <c r="AC529" s="113"/>
      <c r="AD529" s="113"/>
      <c r="AE529" s="113"/>
      <c r="AF529" s="113"/>
    </row>
    <row r="530" spans="1:32" x14ac:dyDescent="0.2">
      <c r="A530" s="113"/>
      <c r="B530" s="200"/>
      <c r="C530" s="113"/>
      <c r="D530" s="201"/>
      <c r="E530" s="201"/>
      <c r="F530" s="113"/>
      <c r="G530" s="113"/>
      <c r="H530" s="113"/>
      <c r="I530" s="203"/>
      <c r="J530" s="203"/>
      <c r="K530" s="204"/>
      <c r="L530" s="201"/>
      <c r="M530" s="201"/>
      <c r="N530" s="201"/>
      <c r="O530" s="201"/>
      <c r="P530" s="113"/>
      <c r="Q530" s="113"/>
      <c r="T530" s="201"/>
      <c r="U530" s="113"/>
      <c r="V530" s="113"/>
      <c r="W530" s="113"/>
      <c r="X530" s="113"/>
      <c r="Y530" s="113"/>
      <c r="Z530" s="113"/>
      <c r="AA530" s="113"/>
      <c r="AB530" s="201"/>
      <c r="AC530" s="113"/>
      <c r="AD530" s="113"/>
      <c r="AE530" s="113"/>
      <c r="AF530" s="113"/>
    </row>
    <row r="531" spans="1:32" x14ac:dyDescent="0.2">
      <c r="A531" s="113"/>
      <c r="B531" s="200"/>
      <c r="C531" s="113"/>
      <c r="D531" s="201"/>
      <c r="E531" s="201"/>
      <c r="F531" s="113"/>
      <c r="G531" s="113"/>
      <c r="H531" s="113"/>
      <c r="I531" s="203"/>
      <c r="J531" s="203"/>
      <c r="K531" s="204"/>
      <c r="L531" s="201"/>
      <c r="M531" s="201"/>
      <c r="N531" s="201"/>
      <c r="O531" s="201"/>
      <c r="P531" s="113"/>
      <c r="Q531" s="113"/>
      <c r="T531" s="201"/>
      <c r="U531" s="113"/>
      <c r="V531" s="113"/>
      <c r="W531" s="113"/>
      <c r="X531" s="113"/>
      <c r="Y531" s="113"/>
      <c r="Z531" s="113"/>
      <c r="AA531" s="113"/>
      <c r="AB531" s="201"/>
      <c r="AC531" s="113"/>
      <c r="AD531" s="113"/>
      <c r="AE531" s="113"/>
      <c r="AF531" s="113"/>
    </row>
    <row r="532" spans="1:32" x14ac:dyDescent="0.2">
      <c r="A532" s="113"/>
      <c r="B532" s="200"/>
      <c r="C532" s="113"/>
      <c r="D532" s="201"/>
      <c r="E532" s="201"/>
      <c r="F532" s="113"/>
      <c r="G532" s="113"/>
      <c r="H532" s="113"/>
      <c r="I532" s="203"/>
      <c r="J532" s="203"/>
      <c r="K532" s="204"/>
      <c r="L532" s="201"/>
      <c r="M532" s="201"/>
      <c r="N532" s="201"/>
      <c r="O532" s="201"/>
      <c r="P532" s="113"/>
      <c r="Q532" s="113"/>
      <c r="T532" s="201"/>
      <c r="U532" s="113"/>
      <c r="V532" s="113"/>
      <c r="W532" s="113"/>
      <c r="X532" s="113"/>
      <c r="Y532" s="113"/>
      <c r="Z532" s="113"/>
      <c r="AA532" s="113"/>
      <c r="AB532" s="201"/>
      <c r="AC532" s="113"/>
      <c r="AD532" s="113"/>
      <c r="AE532" s="113"/>
      <c r="AF532" s="113"/>
    </row>
    <row r="533" spans="1:32" x14ac:dyDescent="0.2">
      <c r="A533" s="113"/>
      <c r="B533" s="200"/>
      <c r="C533" s="113"/>
      <c r="D533" s="201"/>
      <c r="E533" s="201"/>
      <c r="F533" s="113"/>
      <c r="G533" s="113"/>
      <c r="H533" s="113"/>
      <c r="I533" s="203"/>
      <c r="J533" s="203"/>
      <c r="K533" s="204"/>
      <c r="L533" s="201"/>
      <c r="M533" s="201"/>
      <c r="N533" s="201"/>
      <c r="O533" s="201"/>
      <c r="P533" s="113"/>
      <c r="Q533" s="113"/>
      <c r="T533" s="201"/>
      <c r="U533" s="113"/>
      <c r="V533" s="113"/>
      <c r="W533" s="113"/>
      <c r="X533" s="113"/>
      <c r="Y533" s="113"/>
      <c r="Z533" s="113"/>
      <c r="AA533" s="113"/>
      <c r="AB533" s="201"/>
      <c r="AC533" s="113"/>
      <c r="AD533" s="113"/>
      <c r="AE533" s="113"/>
      <c r="AF533" s="113"/>
    </row>
    <row r="534" spans="1:32" x14ac:dyDescent="0.2">
      <c r="A534" s="113"/>
      <c r="B534" s="200"/>
      <c r="C534" s="113"/>
      <c r="D534" s="201"/>
      <c r="E534" s="201"/>
      <c r="F534" s="113"/>
      <c r="G534" s="113"/>
      <c r="H534" s="113"/>
      <c r="I534" s="203"/>
      <c r="J534" s="203"/>
      <c r="K534" s="204"/>
      <c r="L534" s="201"/>
      <c r="M534" s="201"/>
      <c r="N534" s="201"/>
      <c r="O534" s="201"/>
      <c r="P534" s="113"/>
      <c r="Q534" s="113"/>
      <c r="T534" s="201"/>
      <c r="U534" s="113"/>
      <c r="V534" s="113"/>
      <c r="W534" s="113"/>
      <c r="X534" s="113"/>
      <c r="Y534" s="113"/>
      <c r="Z534" s="113"/>
      <c r="AA534" s="113"/>
      <c r="AB534" s="201"/>
      <c r="AC534" s="113"/>
      <c r="AD534" s="113"/>
      <c r="AE534" s="113"/>
      <c r="AF534" s="113"/>
    </row>
    <row r="535" spans="1:32" x14ac:dyDescent="0.2">
      <c r="A535" s="113"/>
      <c r="B535" s="200"/>
      <c r="C535" s="113"/>
      <c r="D535" s="201"/>
      <c r="E535" s="201"/>
      <c r="F535" s="113"/>
      <c r="G535" s="113"/>
      <c r="H535" s="113"/>
      <c r="I535" s="203"/>
      <c r="J535" s="203"/>
      <c r="K535" s="204"/>
      <c r="L535" s="201"/>
      <c r="M535" s="201"/>
      <c r="N535" s="201"/>
      <c r="O535" s="201"/>
      <c r="P535" s="113"/>
      <c r="Q535" s="113"/>
      <c r="T535" s="201"/>
      <c r="U535" s="113"/>
      <c r="V535" s="113"/>
      <c r="W535" s="113"/>
      <c r="X535" s="113"/>
      <c r="Y535" s="113"/>
      <c r="Z535" s="113"/>
      <c r="AA535" s="113"/>
      <c r="AB535" s="201"/>
      <c r="AC535" s="113"/>
      <c r="AD535" s="113"/>
      <c r="AE535" s="113"/>
      <c r="AF535" s="113"/>
    </row>
    <row r="536" spans="1:32" x14ac:dyDescent="0.2">
      <c r="A536" s="113"/>
      <c r="B536" s="200"/>
      <c r="C536" s="113"/>
      <c r="D536" s="201"/>
      <c r="E536" s="201"/>
      <c r="F536" s="113"/>
      <c r="G536" s="113"/>
      <c r="H536" s="113"/>
      <c r="I536" s="203"/>
      <c r="J536" s="203"/>
      <c r="K536" s="204"/>
      <c r="L536" s="201"/>
      <c r="M536" s="201"/>
      <c r="N536" s="201"/>
      <c r="O536" s="201"/>
      <c r="P536" s="113"/>
      <c r="Q536" s="113"/>
      <c r="T536" s="201"/>
      <c r="U536" s="113"/>
      <c r="V536" s="113"/>
      <c r="W536" s="113"/>
      <c r="X536" s="113"/>
      <c r="Y536" s="113"/>
      <c r="Z536" s="113"/>
      <c r="AA536" s="113"/>
      <c r="AB536" s="201"/>
      <c r="AC536" s="113"/>
      <c r="AD536" s="113"/>
      <c r="AE536" s="113"/>
      <c r="AF536" s="113"/>
    </row>
    <row r="537" spans="1:32" x14ac:dyDescent="0.2">
      <c r="A537" s="113"/>
      <c r="B537" s="200"/>
      <c r="C537" s="113"/>
      <c r="D537" s="201"/>
      <c r="E537" s="201"/>
      <c r="F537" s="113"/>
      <c r="G537" s="113"/>
      <c r="H537" s="113"/>
      <c r="I537" s="203"/>
      <c r="J537" s="203"/>
      <c r="K537" s="204"/>
      <c r="L537" s="201"/>
      <c r="M537" s="201"/>
      <c r="N537" s="201"/>
      <c r="O537" s="201"/>
      <c r="P537" s="113"/>
      <c r="Q537" s="113"/>
      <c r="T537" s="201"/>
      <c r="U537" s="113"/>
      <c r="V537" s="113"/>
      <c r="W537" s="113"/>
      <c r="X537" s="113"/>
      <c r="Y537" s="113"/>
      <c r="Z537" s="113"/>
      <c r="AA537" s="113"/>
      <c r="AB537" s="201"/>
      <c r="AC537" s="113"/>
      <c r="AD537" s="113"/>
      <c r="AE537" s="113"/>
      <c r="AF537" s="113"/>
    </row>
    <row r="538" spans="1:32" x14ac:dyDescent="0.2">
      <c r="A538" s="113"/>
      <c r="B538" s="200"/>
      <c r="C538" s="113"/>
      <c r="D538" s="201"/>
      <c r="E538" s="201"/>
      <c r="F538" s="113"/>
      <c r="G538" s="113"/>
      <c r="H538" s="113"/>
      <c r="I538" s="203"/>
      <c r="J538" s="203"/>
      <c r="K538" s="204"/>
      <c r="L538" s="201"/>
      <c r="M538" s="201"/>
      <c r="N538" s="201"/>
      <c r="O538" s="201"/>
      <c r="P538" s="113"/>
      <c r="Q538" s="113"/>
      <c r="T538" s="201"/>
      <c r="U538" s="113"/>
      <c r="V538" s="113"/>
      <c r="W538" s="113"/>
      <c r="X538" s="113"/>
      <c r="Y538" s="113"/>
      <c r="Z538" s="113"/>
      <c r="AA538" s="113"/>
      <c r="AB538" s="201"/>
      <c r="AC538" s="113"/>
      <c r="AD538" s="113"/>
      <c r="AE538" s="113"/>
      <c r="AF538" s="113"/>
    </row>
    <row r="539" spans="1:32" x14ac:dyDescent="0.2">
      <c r="A539" s="113"/>
      <c r="B539" s="200"/>
      <c r="C539" s="113"/>
      <c r="D539" s="201"/>
      <c r="E539" s="201"/>
      <c r="F539" s="113"/>
      <c r="G539" s="113"/>
      <c r="H539" s="113"/>
      <c r="I539" s="203"/>
      <c r="J539" s="203"/>
      <c r="K539" s="204"/>
      <c r="L539" s="201"/>
      <c r="M539" s="201"/>
      <c r="N539" s="201"/>
      <c r="O539" s="201"/>
      <c r="P539" s="113"/>
      <c r="Q539" s="113"/>
      <c r="T539" s="201"/>
      <c r="U539" s="113"/>
      <c r="V539" s="113"/>
      <c r="W539" s="113"/>
      <c r="X539" s="113"/>
      <c r="Y539" s="113"/>
      <c r="Z539" s="113"/>
      <c r="AA539" s="113"/>
      <c r="AB539" s="201"/>
      <c r="AC539" s="113"/>
      <c r="AD539" s="113"/>
      <c r="AE539" s="113"/>
      <c r="AF539" s="113"/>
    </row>
    <row r="540" spans="1:32" x14ac:dyDescent="0.2">
      <c r="A540" s="113"/>
      <c r="B540" s="200"/>
      <c r="C540" s="113"/>
      <c r="D540" s="201"/>
      <c r="E540" s="201"/>
      <c r="F540" s="113"/>
      <c r="G540" s="113"/>
      <c r="H540" s="113"/>
      <c r="I540" s="203"/>
      <c r="J540" s="203"/>
      <c r="K540" s="204"/>
      <c r="L540" s="201"/>
      <c r="M540" s="201"/>
      <c r="N540" s="201"/>
      <c r="O540" s="201"/>
      <c r="P540" s="113"/>
      <c r="Q540" s="113"/>
      <c r="T540" s="201"/>
      <c r="U540" s="113"/>
      <c r="V540" s="113"/>
      <c r="W540" s="113"/>
      <c r="X540" s="113"/>
      <c r="Y540" s="113"/>
      <c r="Z540" s="113"/>
      <c r="AA540" s="113"/>
      <c r="AB540" s="201"/>
      <c r="AC540" s="113"/>
      <c r="AD540" s="113"/>
      <c r="AE540" s="113"/>
      <c r="AF540" s="113"/>
    </row>
    <row r="541" spans="1:32" x14ac:dyDescent="0.2">
      <c r="A541" s="113"/>
      <c r="B541" s="200"/>
      <c r="C541" s="113"/>
      <c r="D541" s="201"/>
      <c r="E541" s="201"/>
      <c r="F541" s="113"/>
      <c r="G541" s="113"/>
      <c r="H541" s="113"/>
      <c r="I541" s="203"/>
      <c r="J541" s="203"/>
      <c r="K541" s="204"/>
      <c r="L541" s="201"/>
      <c r="M541" s="201"/>
      <c r="N541" s="201"/>
      <c r="O541" s="201"/>
      <c r="P541" s="113"/>
      <c r="Q541" s="113"/>
      <c r="T541" s="201"/>
      <c r="U541" s="113"/>
      <c r="V541" s="113"/>
      <c r="W541" s="113"/>
      <c r="X541" s="113"/>
      <c r="Y541" s="113"/>
      <c r="Z541" s="113"/>
      <c r="AA541" s="113"/>
      <c r="AB541" s="201"/>
      <c r="AC541" s="113"/>
      <c r="AD541" s="113"/>
      <c r="AE541" s="113"/>
      <c r="AF541" s="113"/>
    </row>
    <row r="542" spans="1:32" x14ac:dyDescent="0.2">
      <c r="A542" s="113"/>
      <c r="B542" s="200"/>
      <c r="C542" s="113"/>
      <c r="D542" s="201"/>
      <c r="E542" s="201"/>
      <c r="F542" s="113"/>
      <c r="G542" s="113"/>
      <c r="H542" s="113"/>
      <c r="I542" s="203"/>
      <c r="J542" s="203"/>
      <c r="K542" s="204"/>
      <c r="L542" s="201"/>
      <c r="M542" s="201"/>
      <c r="N542" s="201"/>
      <c r="O542" s="201"/>
      <c r="P542" s="113"/>
      <c r="Q542" s="113"/>
      <c r="T542" s="201"/>
      <c r="U542" s="113"/>
      <c r="V542" s="113"/>
      <c r="W542" s="113"/>
      <c r="X542" s="113"/>
      <c r="Y542" s="113"/>
      <c r="Z542" s="113"/>
      <c r="AA542" s="113"/>
      <c r="AB542" s="201"/>
      <c r="AC542" s="113"/>
      <c r="AD542" s="113"/>
      <c r="AE542" s="113"/>
      <c r="AF542" s="113"/>
    </row>
    <row r="543" spans="1:32" x14ac:dyDescent="0.2">
      <c r="A543" s="113"/>
      <c r="B543" s="200"/>
      <c r="C543" s="113"/>
      <c r="D543" s="201"/>
      <c r="E543" s="201"/>
      <c r="F543" s="113"/>
      <c r="G543" s="113"/>
      <c r="H543" s="113"/>
      <c r="I543" s="203"/>
      <c r="J543" s="203"/>
      <c r="K543" s="204"/>
      <c r="L543" s="201"/>
      <c r="M543" s="201"/>
      <c r="N543" s="201"/>
      <c r="O543" s="201"/>
      <c r="P543" s="113"/>
      <c r="Q543" s="113"/>
      <c r="T543" s="201"/>
      <c r="U543" s="113"/>
      <c r="V543" s="113"/>
      <c r="W543" s="113"/>
      <c r="X543" s="113"/>
      <c r="Y543" s="113"/>
      <c r="Z543" s="113"/>
      <c r="AA543" s="113"/>
      <c r="AB543" s="201"/>
      <c r="AC543" s="113"/>
      <c r="AD543" s="113"/>
      <c r="AE543" s="113"/>
      <c r="AF543" s="113"/>
    </row>
    <row r="544" spans="1:32" x14ac:dyDescent="0.2">
      <c r="A544" s="113"/>
      <c r="B544" s="200"/>
      <c r="C544" s="113"/>
      <c r="D544" s="201"/>
      <c r="E544" s="201"/>
      <c r="F544" s="113"/>
      <c r="G544" s="113"/>
      <c r="H544" s="113"/>
      <c r="I544" s="203"/>
      <c r="J544" s="203"/>
      <c r="K544" s="204"/>
      <c r="L544" s="201"/>
      <c r="M544" s="201"/>
      <c r="N544" s="201"/>
      <c r="O544" s="201"/>
      <c r="P544" s="113"/>
      <c r="Q544" s="113"/>
      <c r="T544" s="201"/>
      <c r="U544" s="113"/>
      <c r="V544" s="113"/>
      <c r="W544" s="113"/>
      <c r="X544" s="113"/>
      <c r="Y544" s="113"/>
      <c r="Z544" s="113"/>
      <c r="AA544" s="113"/>
      <c r="AB544" s="201"/>
      <c r="AC544" s="113"/>
      <c r="AD544" s="113"/>
      <c r="AE544" s="113"/>
      <c r="AF544" s="113"/>
    </row>
    <row r="545" spans="1:32" x14ac:dyDescent="0.2">
      <c r="A545" s="113"/>
      <c r="B545" s="200"/>
      <c r="C545" s="113"/>
      <c r="D545" s="201"/>
      <c r="E545" s="201"/>
      <c r="F545" s="113"/>
      <c r="G545" s="113"/>
      <c r="H545" s="113"/>
      <c r="I545" s="203"/>
      <c r="J545" s="203"/>
      <c r="K545" s="204"/>
      <c r="L545" s="201"/>
      <c r="M545" s="201"/>
      <c r="N545" s="201"/>
      <c r="O545" s="201"/>
      <c r="P545" s="113"/>
      <c r="Q545" s="113"/>
      <c r="T545" s="201"/>
      <c r="U545" s="113"/>
      <c r="V545" s="113"/>
      <c r="W545" s="113"/>
      <c r="X545" s="113"/>
      <c r="Y545" s="113"/>
      <c r="Z545" s="113"/>
      <c r="AA545" s="113"/>
      <c r="AB545" s="201"/>
      <c r="AC545" s="113"/>
      <c r="AD545" s="113"/>
      <c r="AE545" s="113"/>
      <c r="AF545" s="113"/>
    </row>
    <row r="546" spans="1:32" x14ac:dyDescent="0.2">
      <c r="A546" s="113"/>
      <c r="B546" s="200"/>
      <c r="C546" s="113"/>
      <c r="D546" s="201"/>
      <c r="E546" s="201"/>
      <c r="F546" s="113"/>
      <c r="G546" s="113"/>
      <c r="H546" s="113"/>
      <c r="I546" s="203"/>
      <c r="J546" s="203"/>
      <c r="K546" s="204"/>
      <c r="L546" s="201"/>
      <c r="M546" s="201"/>
      <c r="N546" s="201"/>
      <c r="O546" s="201"/>
      <c r="P546" s="113"/>
      <c r="Q546" s="113"/>
      <c r="T546" s="201"/>
      <c r="U546" s="113"/>
      <c r="V546" s="113"/>
      <c r="W546" s="113"/>
      <c r="X546" s="113"/>
      <c r="Y546" s="113"/>
      <c r="Z546" s="113"/>
      <c r="AA546" s="113"/>
      <c r="AB546" s="201"/>
      <c r="AC546" s="113"/>
      <c r="AD546" s="113"/>
      <c r="AE546" s="113"/>
      <c r="AF546" s="113"/>
    </row>
    <row r="547" spans="1:32" x14ac:dyDescent="0.2">
      <c r="A547" s="113"/>
      <c r="B547" s="200"/>
      <c r="C547" s="113"/>
      <c r="D547" s="201"/>
      <c r="E547" s="201"/>
      <c r="F547" s="113"/>
      <c r="G547" s="113"/>
      <c r="H547" s="113"/>
      <c r="I547" s="203"/>
      <c r="J547" s="203"/>
      <c r="K547" s="204"/>
      <c r="L547" s="201"/>
      <c r="M547" s="201"/>
      <c r="N547" s="201"/>
      <c r="O547" s="201"/>
      <c r="P547" s="113"/>
      <c r="Q547" s="113"/>
      <c r="T547" s="201"/>
      <c r="U547" s="113"/>
      <c r="V547" s="113"/>
      <c r="W547" s="113"/>
      <c r="X547" s="113"/>
      <c r="Y547" s="113"/>
      <c r="Z547" s="113"/>
      <c r="AA547" s="113"/>
      <c r="AB547" s="201"/>
      <c r="AC547" s="113"/>
      <c r="AD547" s="113"/>
      <c r="AE547" s="113"/>
      <c r="AF547" s="113"/>
    </row>
    <row r="548" spans="1:32" x14ac:dyDescent="0.2">
      <c r="A548" s="113"/>
      <c r="B548" s="200"/>
      <c r="C548" s="113"/>
      <c r="D548" s="201"/>
      <c r="E548" s="201"/>
      <c r="F548" s="113"/>
      <c r="G548" s="113"/>
      <c r="H548" s="113"/>
      <c r="I548" s="203"/>
      <c r="J548" s="203"/>
      <c r="K548" s="204"/>
      <c r="L548" s="201"/>
      <c r="M548" s="201"/>
      <c r="N548" s="201"/>
      <c r="O548" s="201"/>
      <c r="P548" s="113"/>
      <c r="Q548" s="113"/>
      <c r="T548" s="201"/>
      <c r="U548" s="113"/>
      <c r="V548" s="113"/>
      <c r="W548" s="113"/>
      <c r="X548" s="113"/>
      <c r="Y548" s="113"/>
      <c r="Z548" s="113"/>
      <c r="AA548" s="113"/>
      <c r="AB548" s="201"/>
      <c r="AC548" s="113"/>
      <c r="AD548" s="113"/>
      <c r="AE548" s="113"/>
      <c r="AF548" s="113"/>
    </row>
    <row r="549" spans="1:32" x14ac:dyDescent="0.2">
      <c r="A549" s="113"/>
      <c r="B549" s="200"/>
      <c r="C549" s="113"/>
      <c r="D549" s="201"/>
      <c r="E549" s="201"/>
      <c r="F549" s="113"/>
      <c r="G549" s="113"/>
      <c r="H549" s="113"/>
      <c r="I549" s="203"/>
      <c r="J549" s="203"/>
      <c r="K549" s="204"/>
      <c r="L549" s="201"/>
      <c r="M549" s="201"/>
      <c r="N549" s="201"/>
      <c r="O549" s="201"/>
      <c r="P549" s="113"/>
      <c r="Q549" s="113"/>
      <c r="T549" s="201"/>
      <c r="U549" s="113"/>
      <c r="V549" s="113"/>
      <c r="W549" s="113"/>
      <c r="X549" s="113"/>
      <c r="Y549" s="113"/>
      <c r="Z549" s="113"/>
      <c r="AA549" s="113"/>
      <c r="AB549" s="201"/>
      <c r="AC549" s="113"/>
      <c r="AD549" s="113"/>
      <c r="AE549" s="113"/>
      <c r="AF549" s="113"/>
    </row>
    <row r="550" spans="1:32" x14ac:dyDescent="0.2">
      <c r="A550" s="113"/>
      <c r="B550" s="200"/>
      <c r="C550" s="113"/>
      <c r="D550" s="201"/>
      <c r="E550" s="201"/>
      <c r="F550" s="113"/>
      <c r="G550" s="113"/>
      <c r="H550" s="113"/>
      <c r="I550" s="203"/>
      <c r="J550" s="203"/>
      <c r="K550" s="204"/>
      <c r="L550" s="201"/>
      <c r="M550" s="201"/>
      <c r="N550" s="201"/>
      <c r="O550" s="201"/>
      <c r="P550" s="113"/>
      <c r="Q550" s="113"/>
      <c r="T550" s="201"/>
      <c r="U550" s="113"/>
      <c r="V550" s="113"/>
      <c r="W550" s="113"/>
      <c r="X550" s="113"/>
      <c r="Y550" s="113"/>
      <c r="Z550" s="113"/>
      <c r="AA550" s="113"/>
      <c r="AB550" s="201"/>
      <c r="AC550" s="113"/>
      <c r="AD550" s="113"/>
      <c r="AE550" s="113"/>
      <c r="AF550" s="113"/>
    </row>
    <row r="551" spans="1:32" x14ac:dyDescent="0.2">
      <c r="A551" s="113"/>
      <c r="B551" s="200"/>
      <c r="C551" s="113"/>
      <c r="D551" s="201"/>
      <c r="E551" s="201"/>
      <c r="F551" s="113"/>
      <c r="G551" s="113"/>
      <c r="H551" s="113"/>
      <c r="I551" s="203"/>
      <c r="J551" s="203"/>
      <c r="K551" s="204"/>
      <c r="L551" s="201"/>
      <c r="M551" s="201"/>
      <c r="N551" s="201"/>
      <c r="O551" s="201"/>
      <c r="P551" s="113"/>
      <c r="Q551" s="113"/>
      <c r="T551" s="201"/>
      <c r="U551" s="113"/>
      <c r="V551" s="113"/>
      <c r="W551" s="113"/>
      <c r="X551" s="113"/>
      <c r="Y551" s="113"/>
      <c r="Z551" s="113"/>
      <c r="AA551" s="113"/>
      <c r="AB551" s="201"/>
      <c r="AC551" s="113"/>
      <c r="AD551" s="113"/>
      <c r="AE551" s="113"/>
      <c r="AF551" s="113"/>
    </row>
    <row r="552" spans="1:32" x14ac:dyDescent="0.2">
      <c r="A552" s="113"/>
      <c r="B552" s="200"/>
      <c r="C552" s="113"/>
      <c r="D552" s="201"/>
      <c r="E552" s="201"/>
      <c r="F552" s="113"/>
      <c r="G552" s="113"/>
      <c r="H552" s="113"/>
      <c r="I552" s="203"/>
      <c r="J552" s="203"/>
      <c r="K552" s="204"/>
      <c r="L552" s="201"/>
      <c r="M552" s="201"/>
      <c r="N552" s="201"/>
      <c r="O552" s="201"/>
      <c r="P552" s="113"/>
      <c r="Q552" s="113"/>
      <c r="T552" s="201"/>
      <c r="U552" s="113"/>
      <c r="V552" s="113"/>
      <c r="W552" s="113"/>
      <c r="X552" s="113"/>
      <c r="Y552" s="113"/>
      <c r="Z552" s="113"/>
      <c r="AA552" s="113"/>
      <c r="AB552" s="201"/>
      <c r="AC552" s="113"/>
      <c r="AD552" s="113"/>
      <c r="AE552" s="113"/>
      <c r="AF552" s="113"/>
    </row>
    <row r="553" spans="1:32" x14ac:dyDescent="0.2">
      <c r="A553" s="113"/>
      <c r="B553" s="200"/>
      <c r="C553" s="113"/>
      <c r="D553" s="201"/>
      <c r="E553" s="201"/>
      <c r="F553" s="113"/>
      <c r="G553" s="113"/>
      <c r="H553" s="113"/>
      <c r="I553" s="203"/>
      <c r="J553" s="203"/>
      <c r="K553" s="204"/>
      <c r="L553" s="201"/>
      <c r="M553" s="201"/>
      <c r="N553" s="201"/>
      <c r="O553" s="201"/>
      <c r="P553" s="113"/>
      <c r="Q553" s="113"/>
      <c r="T553" s="201"/>
      <c r="U553" s="113"/>
      <c r="V553" s="113"/>
      <c r="W553" s="113"/>
      <c r="X553" s="113"/>
      <c r="Y553" s="113"/>
      <c r="Z553" s="113"/>
      <c r="AA553" s="113"/>
      <c r="AB553" s="201"/>
      <c r="AC553" s="113"/>
      <c r="AD553" s="113"/>
      <c r="AE553" s="113"/>
      <c r="AF553" s="113"/>
    </row>
    <row r="554" spans="1:32" x14ac:dyDescent="0.2">
      <c r="A554" s="113"/>
      <c r="B554" s="200"/>
      <c r="C554" s="113"/>
      <c r="D554" s="201"/>
      <c r="E554" s="201"/>
      <c r="F554" s="113"/>
      <c r="G554" s="113"/>
      <c r="H554" s="113"/>
      <c r="I554" s="203"/>
      <c r="J554" s="203"/>
      <c r="K554" s="204"/>
      <c r="L554" s="201"/>
      <c r="M554" s="201"/>
      <c r="N554" s="201"/>
      <c r="O554" s="201"/>
      <c r="P554" s="113"/>
      <c r="Q554" s="113"/>
      <c r="T554" s="201"/>
      <c r="U554" s="113"/>
      <c r="V554" s="113"/>
      <c r="W554" s="113"/>
      <c r="X554" s="113"/>
      <c r="Y554" s="113"/>
      <c r="Z554" s="113"/>
      <c r="AA554" s="113"/>
      <c r="AB554" s="201"/>
      <c r="AC554" s="113"/>
      <c r="AD554" s="113"/>
      <c r="AE554" s="113"/>
      <c r="AF554" s="113"/>
    </row>
    <row r="555" spans="1:32" x14ac:dyDescent="0.2">
      <c r="A555" s="113"/>
      <c r="B555" s="200"/>
      <c r="C555" s="113"/>
      <c r="D555" s="201"/>
      <c r="E555" s="201"/>
      <c r="F555" s="113"/>
      <c r="G555" s="113"/>
      <c r="H555" s="113"/>
      <c r="I555" s="203"/>
      <c r="J555" s="203"/>
      <c r="K555" s="204"/>
      <c r="L555" s="201"/>
      <c r="M555" s="201"/>
      <c r="N555" s="201"/>
      <c r="O555" s="201"/>
      <c r="P555" s="113"/>
      <c r="Q555" s="113"/>
      <c r="T555" s="201"/>
      <c r="U555" s="113"/>
      <c r="V555" s="113"/>
      <c r="W555" s="113"/>
      <c r="X555" s="113"/>
      <c r="Y555" s="113"/>
      <c r="Z555" s="113"/>
      <c r="AA555" s="113"/>
      <c r="AB555" s="201"/>
      <c r="AC555" s="113"/>
      <c r="AD555" s="113"/>
      <c r="AE555" s="113"/>
      <c r="AF555" s="113"/>
    </row>
    <row r="556" spans="1:32" x14ac:dyDescent="0.2">
      <c r="A556" s="113"/>
      <c r="B556" s="200"/>
      <c r="C556" s="113"/>
      <c r="D556" s="201"/>
      <c r="E556" s="201"/>
      <c r="F556" s="113"/>
      <c r="G556" s="113"/>
      <c r="H556" s="113"/>
      <c r="I556" s="203"/>
      <c r="J556" s="203"/>
      <c r="K556" s="204"/>
      <c r="L556" s="201"/>
      <c r="M556" s="201"/>
      <c r="N556" s="201"/>
      <c r="O556" s="201"/>
      <c r="P556" s="113"/>
      <c r="Q556" s="113"/>
      <c r="T556" s="201"/>
      <c r="U556" s="113"/>
      <c r="V556" s="113"/>
      <c r="W556" s="113"/>
      <c r="X556" s="113"/>
      <c r="Y556" s="113"/>
      <c r="Z556" s="113"/>
      <c r="AA556" s="113"/>
      <c r="AB556" s="201"/>
      <c r="AC556" s="113"/>
      <c r="AD556" s="113"/>
      <c r="AE556" s="113"/>
      <c r="AF556" s="113"/>
    </row>
    <row r="557" spans="1:32" x14ac:dyDescent="0.2">
      <c r="A557" s="113"/>
      <c r="B557" s="200"/>
      <c r="C557" s="113"/>
      <c r="D557" s="201"/>
      <c r="E557" s="201"/>
      <c r="F557" s="113"/>
      <c r="G557" s="113"/>
      <c r="H557" s="113"/>
      <c r="I557" s="203"/>
      <c r="J557" s="203"/>
      <c r="K557" s="204"/>
      <c r="L557" s="201"/>
      <c r="M557" s="201"/>
      <c r="N557" s="201"/>
      <c r="O557" s="201"/>
      <c r="P557" s="113"/>
      <c r="Q557" s="113"/>
      <c r="T557" s="201"/>
      <c r="U557" s="113"/>
      <c r="V557" s="113"/>
      <c r="W557" s="113"/>
      <c r="X557" s="113"/>
      <c r="Y557" s="113"/>
      <c r="Z557" s="113"/>
      <c r="AA557" s="113"/>
      <c r="AB557" s="201"/>
      <c r="AC557" s="113"/>
      <c r="AD557" s="113"/>
      <c r="AE557" s="113"/>
      <c r="AF557" s="113"/>
    </row>
    <row r="558" spans="1:32" x14ac:dyDescent="0.2">
      <c r="A558" s="113"/>
      <c r="B558" s="200"/>
      <c r="C558" s="113"/>
      <c r="D558" s="201"/>
      <c r="E558" s="201"/>
      <c r="F558" s="113"/>
      <c r="G558" s="113"/>
      <c r="H558" s="113"/>
      <c r="I558" s="203"/>
      <c r="J558" s="203"/>
      <c r="K558" s="204"/>
      <c r="L558" s="201"/>
      <c r="M558" s="201"/>
      <c r="N558" s="201"/>
      <c r="O558" s="201"/>
      <c r="P558" s="113"/>
      <c r="Q558" s="113"/>
      <c r="T558" s="201"/>
      <c r="U558" s="113"/>
      <c r="V558" s="113"/>
      <c r="W558" s="113"/>
      <c r="X558" s="113"/>
      <c r="Y558" s="113"/>
      <c r="Z558" s="113"/>
      <c r="AA558" s="113"/>
      <c r="AB558" s="201"/>
      <c r="AC558" s="113"/>
      <c r="AD558" s="113"/>
      <c r="AE558" s="113"/>
      <c r="AF558" s="113"/>
    </row>
    <row r="559" spans="1:32" x14ac:dyDescent="0.2">
      <c r="A559" s="113"/>
      <c r="B559" s="200"/>
      <c r="C559" s="113"/>
      <c r="D559" s="201"/>
      <c r="E559" s="201"/>
      <c r="F559" s="113"/>
      <c r="G559" s="113"/>
      <c r="H559" s="113"/>
      <c r="I559" s="203"/>
      <c r="J559" s="203"/>
      <c r="K559" s="204"/>
      <c r="L559" s="201"/>
      <c r="M559" s="201"/>
      <c r="N559" s="201"/>
      <c r="O559" s="201"/>
      <c r="P559" s="113"/>
      <c r="Q559" s="113"/>
      <c r="T559" s="201"/>
      <c r="U559" s="113"/>
      <c r="V559" s="113"/>
      <c r="W559" s="113"/>
      <c r="X559" s="113"/>
      <c r="Y559" s="113"/>
      <c r="Z559" s="113"/>
      <c r="AA559" s="113"/>
      <c r="AB559" s="201"/>
      <c r="AC559" s="113"/>
      <c r="AD559" s="113"/>
      <c r="AE559" s="113"/>
      <c r="AF559" s="113"/>
    </row>
    <row r="560" spans="1:32" x14ac:dyDescent="0.2">
      <c r="A560" s="113"/>
      <c r="B560" s="200"/>
      <c r="C560" s="113"/>
      <c r="D560" s="201"/>
      <c r="E560" s="201"/>
      <c r="F560" s="113"/>
      <c r="G560" s="113"/>
      <c r="H560" s="113"/>
      <c r="I560" s="203"/>
      <c r="J560" s="203"/>
      <c r="K560" s="204"/>
      <c r="L560" s="201"/>
      <c r="M560" s="201"/>
      <c r="N560" s="201"/>
      <c r="O560" s="201"/>
      <c r="P560" s="113"/>
      <c r="Q560" s="113"/>
      <c r="T560" s="201"/>
      <c r="U560" s="113"/>
      <c r="V560" s="113"/>
      <c r="W560" s="113"/>
      <c r="X560" s="113"/>
      <c r="Y560" s="113"/>
      <c r="Z560" s="113"/>
      <c r="AA560" s="113"/>
      <c r="AB560" s="201"/>
      <c r="AC560" s="113"/>
      <c r="AD560" s="113"/>
      <c r="AE560" s="113"/>
      <c r="AF560" s="113"/>
    </row>
    <row r="561" spans="1:32" x14ac:dyDescent="0.2">
      <c r="A561" s="113"/>
      <c r="B561" s="200"/>
      <c r="C561" s="113"/>
      <c r="D561" s="201"/>
      <c r="E561" s="201"/>
      <c r="F561" s="113"/>
      <c r="G561" s="113"/>
      <c r="H561" s="113"/>
      <c r="I561" s="203"/>
      <c r="J561" s="203"/>
      <c r="K561" s="204"/>
      <c r="L561" s="201"/>
      <c r="M561" s="201"/>
      <c r="N561" s="201"/>
      <c r="O561" s="201"/>
      <c r="P561" s="113"/>
      <c r="Q561" s="113"/>
      <c r="T561" s="201"/>
      <c r="U561" s="113"/>
      <c r="V561" s="113"/>
      <c r="W561" s="113"/>
      <c r="X561" s="113"/>
      <c r="Y561" s="113"/>
      <c r="Z561" s="113"/>
      <c r="AA561" s="113"/>
      <c r="AB561" s="201"/>
      <c r="AC561" s="113"/>
      <c r="AD561" s="113"/>
      <c r="AE561" s="113"/>
      <c r="AF561" s="113"/>
    </row>
    <row r="562" spans="1:32" x14ac:dyDescent="0.2">
      <c r="A562" s="113"/>
      <c r="B562" s="200"/>
      <c r="C562" s="113"/>
      <c r="D562" s="201"/>
      <c r="E562" s="201"/>
      <c r="F562" s="113"/>
      <c r="G562" s="113"/>
      <c r="H562" s="113"/>
      <c r="I562" s="203"/>
      <c r="J562" s="203"/>
      <c r="K562" s="204"/>
      <c r="L562" s="201"/>
      <c r="M562" s="201"/>
      <c r="N562" s="201"/>
      <c r="O562" s="201"/>
      <c r="P562" s="113"/>
      <c r="Q562" s="113"/>
      <c r="T562" s="201"/>
      <c r="U562" s="113"/>
      <c r="V562" s="113"/>
      <c r="W562" s="113"/>
      <c r="X562" s="113"/>
      <c r="Y562" s="113"/>
      <c r="Z562" s="113"/>
      <c r="AA562" s="113"/>
      <c r="AB562" s="201"/>
      <c r="AC562" s="113"/>
      <c r="AD562" s="113"/>
      <c r="AE562" s="113"/>
      <c r="AF562" s="113"/>
    </row>
    <row r="563" spans="1:32" x14ac:dyDescent="0.2">
      <c r="A563" s="113"/>
      <c r="B563" s="200"/>
      <c r="C563" s="113"/>
      <c r="D563" s="201"/>
      <c r="E563" s="201"/>
      <c r="F563" s="113"/>
      <c r="G563" s="113"/>
      <c r="H563" s="113"/>
      <c r="I563" s="203"/>
      <c r="J563" s="203"/>
      <c r="K563" s="204"/>
      <c r="L563" s="201"/>
      <c r="M563" s="201"/>
      <c r="N563" s="201"/>
      <c r="O563" s="201"/>
      <c r="P563" s="113"/>
      <c r="Q563" s="113"/>
      <c r="T563" s="201"/>
      <c r="U563" s="113"/>
      <c r="V563" s="113"/>
      <c r="W563" s="113"/>
      <c r="X563" s="113"/>
      <c r="Y563" s="113"/>
      <c r="Z563" s="113"/>
      <c r="AA563" s="113"/>
      <c r="AB563" s="201"/>
      <c r="AC563" s="113"/>
      <c r="AD563" s="113"/>
      <c r="AE563" s="113"/>
      <c r="AF563" s="113"/>
    </row>
    <row r="564" spans="1:32" x14ac:dyDescent="0.2">
      <c r="A564" s="113"/>
      <c r="B564" s="200"/>
      <c r="C564" s="113"/>
      <c r="D564" s="201"/>
      <c r="E564" s="201"/>
      <c r="F564" s="113"/>
      <c r="G564" s="113"/>
      <c r="H564" s="113"/>
      <c r="I564" s="203"/>
      <c r="J564" s="203"/>
      <c r="K564" s="204"/>
      <c r="L564" s="201"/>
      <c r="M564" s="201"/>
      <c r="N564" s="201"/>
      <c r="O564" s="201"/>
      <c r="P564" s="113"/>
      <c r="Q564" s="113"/>
      <c r="T564" s="201"/>
      <c r="U564" s="113"/>
      <c r="V564" s="113"/>
      <c r="W564" s="113"/>
      <c r="X564" s="113"/>
      <c r="Y564" s="113"/>
      <c r="Z564" s="113"/>
      <c r="AA564" s="113"/>
      <c r="AB564" s="201"/>
      <c r="AC564" s="113"/>
      <c r="AD564" s="113"/>
      <c r="AE564" s="113"/>
      <c r="AF564" s="113"/>
    </row>
    <row r="565" spans="1:32" x14ac:dyDescent="0.2">
      <c r="A565" s="113"/>
      <c r="B565" s="200"/>
      <c r="C565" s="113"/>
      <c r="D565" s="201"/>
      <c r="E565" s="201"/>
      <c r="F565" s="113"/>
      <c r="G565" s="113"/>
      <c r="H565" s="113"/>
      <c r="I565" s="203"/>
      <c r="J565" s="203"/>
      <c r="K565" s="204"/>
      <c r="L565" s="201"/>
      <c r="M565" s="201"/>
      <c r="N565" s="201"/>
      <c r="O565" s="201"/>
      <c r="P565" s="113"/>
      <c r="Q565" s="113"/>
      <c r="T565" s="201"/>
      <c r="U565" s="113"/>
      <c r="V565" s="113"/>
      <c r="W565" s="113"/>
      <c r="X565" s="113"/>
      <c r="Y565" s="113"/>
      <c r="Z565" s="113"/>
      <c r="AA565" s="113"/>
      <c r="AB565" s="201"/>
      <c r="AC565" s="113"/>
      <c r="AD565" s="113"/>
      <c r="AE565" s="113"/>
      <c r="AF565" s="113"/>
    </row>
    <row r="566" spans="1:32" x14ac:dyDescent="0.2">
      <c r="A566" s="113"/>
      <c r="B566" s="200"/>
      <c r="C566" s="113"/>
      <c r="D566" s="201"/>
      <c r="E566" s="201"/>
      <c r="F566" s="113"/>
      <c r="G566" s="113"/>
      <c r="H566" s="113"/>
      <c r="I566" s="203"/>
      <c r="J566" s="203"/>
      <c r="K566" s="204"/>
      <c r="L566" s="201"/>
      <c r="M566" s="201"/>
      <c r="N566" s="201"/>
      <c r="O566" s="201"/>
      <c r="P566" s="113"/>
      <c r="Q566" s="113"/>
      <c r="T566" s="201"/>
      <c r="U566" s="113"/>
      <c r="V566" s="113"/>
      <c r="W566" s="113"/>
      <c r="X566" s="113"/>
      <c r="Y566" s="113"/>
      <c r="Z566" s="113"/>
      <c r="AA566" s="113"/>
      <c r="AB566" s="201"/>
      <c r="AC566" s="113"/>
      <c r="AD566" s="113"/>
      <c r="AE566" s="113"/>
      <c r="AF566" s="113"/>
    </row>
    <row r="567" spans="1:32" x14ac:dyDescent="0.2">
      <c r="A567" s="113"/>
      <c r="B567" s="200"/>
      <c r="C567" s="113"/>
      <c r="D567" s="201"/>
      <c r="E567" s="201"/>
      <c r="F567" s="113"/>
      <c r="G567" s="113"/>
      <c r="H567" s="113"/>
      <c r="I567" s="203"/>
      <c r="J567" s="203"/>
      <c r="K567" s="204"/>
      <c r="L567" s="201"/>
      <c r="M567" s="201"/>
      <c r="N567" s="201"/>
      <c r="O567" s="201"/>
      <c r="P567" s="113"/>
      <c r="Q567" s="113"/>
      <c r="T567" s="201"/>
      <c r="U567" s="113"/>
      <c r="V567" s="113"/>
      <c r="W567" s="113"/>
      <c r="X567" s="113"/>
      <c r="Y567" s="113"/>
      <c r="Z567" s="113"/>
      <c r="AA567" s="113"/>
      <c r="AB567" s="201"/>
      <c r="AC567" s="113"/>
      <c r="AD567" s="113"/>
      <c r="AE567" s="113"/>
      <c r="AF567" s="113"/>
    </row>
    <row r="568" spans="1:32" x14ac:dyDescent="0.2">
      <c r="A568" s="113"/>
      <c r="B568" s="200"/>
      <c r="C568" s="113"/>
      <c r="D568" s="201"/>
      <c r="E568" s="201"/>
      <c r="F568" s="113"/>
      <c r="G568" s="113"/>
      <c r="H568" s="113"/>
      <c r="I568" s="203"/>
      <c r="J568" s="203"/>
      <c r="K568" s="204"/>
      <c r="L568" s="201"/>
      <c r="M568" s="201"/>
      <c r="N568" s="201"/>
      <c r="O568" s="201"/>
      <c r="P568" s="113"/>
      <c r="Q568" s="113"/>
      <c r="T568" s="201"/>
      <c r="U568" s="113"/>
      <c r="V568" s="113"/>
      <c r="W568" s="113"/>
      <c r="X568" s="113"/>
      <c r="Y568" s="113"/>
      <c r="Z568" s="113"/>
      <c r="AA568" s="113"/>
      <c r="AB568" s="201"/>
      <c r="AC568" s="113"/>
      <c r="AD568" s="113"/>
      <c r="AE568" s="113"/>
      <c r="AF568" s="113"/>
    </row>
    <row r="569" spans="1:32" x14ac:dyDescent="0.2">
      <c r="A569" s="113"/>
      <c r="B569" s="200"/>
      <c r="C569" s="113"/>
      <c r="D569" s="201"/>
      <c r="E569" s="201"/>
      <c r="F569" s="113"/>
      <c r="G569" s="113"/>
      <c r="H569" s="113"/>
      <c r="I569" s="203"/>
      <c r="J569" s="203"/>
      <c r="K569" s="204"/>
      <c r="L569" s="201"/>
      <c r="M569" s="201"/>
      <c r="N569" s="201"/>
      <c r="O569" s="201"/>
      <c r="P569" s="113"/>
      <c r="Q569" s="113"/>
      <c r="T569" s="201"/>
      <c r="U569" s="113"/>
      <c r="V569" s="113"/>
      <c r="W569" s="113"/>
      <c r="X569" s="113"/>
      <c r="Y569" s="113"/>
      <c r="Z569" s="113"/>
      <c r="AA569" s="113"/>
      <c r="AB569" s="201"/>
      <c r="AC569" s="113"/>
      <c r="AD569" s="113"/>
      <c r="AE569" s="113"/>
      <c r="AF569" s="113"/>
    </row>
    <row r="570" spans="1:32" x14ac:dyDescent="0.2">
      <c r="A570" s="113"/>
      <c r="B570" s="200"/>
      <c r="C570" s="113"/>
      <c r="D570" s="201"/>
      <c r="E570" s="201"/>
      <c r="F570" s="113"/>
      <c r="G570" s="113"/>
      <c r="H570" s="113"/>
      <c r="I570" s="203"/>
      <c r="J570" s="203"/>
      <c r="K570" s="204"/>
      <c r="L570" s="201"/>
      <c r="M570" s="201"/>
      <c r="N570" s="201"/>
      <c r="O570" s="201"/>
      <c r="P570" s="113"/>
      <c r="Q570" s="113"/>
      <c r="T570" s="201"/>
      <c r="U570" s="113"/>
      <c r="V570" s="113"/>
      <c r="W570" s="113"/>
      <c r="X570" s="113"/>
      <c r="Y570" s="113"/>
      <c r="Z570" s="113"/>
      <c r="AA570" s="113"/>
      <c r="AB570" s="201"/>
      <c r="AC570" s="113"/>
      <c r="AD570" s="113"/>
      <c r="AE570" s="113"/>
      <c r="AF570" s="113"/>
    </row>
    <row r="571" spans="1:32" x14ac:dyDescent="0.2">
      <c r="A571" s="113"/>
      <c r="B571" s="200"/>
      <c r="C571" s="113"/>
      <c r="D571" s="201"/>
      <c r="E571" s="201"/>
      <c r="F571" s="113"/>
      <c r="G571" s="113"/>
      <c r="H571" s="113"/>
      <c r="I571" s="203"/>
      <c r="J571" s="203"/>
      <c r="K571" s="204"/>
      <c r="L571" s="201"/>
      <c r="M571" s="201"/>
      <c r="N571" s="201"/>
      <c r="O571" s="201"/>
      <c r="P571" s="113"/>
      <c r="Q571" s="113"/>
      <c r="T571" s="201"/>
      <c r="U571" s="113"/>
      <c r="V571" s="113"/>
      <c r="W571" s="113"/>
      <c r="X571" s="113"/>
      <c r="Y571" s="113"/>
      <c r="Z571" s="113"/>
      <c r="AA571" s="113"/>
      <c r="AB571" s="201"/>
      <c r="AC571" s="113"/>
      <c r="AD571" s="113"/>
      <c r="AE571" s="113"/>
      <c r="AF571" s="113"/>
    </row>
    <row r="572" spans="1:32" x14ac:dyDescent="0.2">
      <c r="A572" s="113"/>
      <c r="B572" s="200"/>
      <c r="C572" s="113"/>
      <c r="D572" s="201"/>
      <c r="E572" s="201"/>
      <c r="F572" s="113"/>
      <c r="G572" s="113"/>
      <c r="H572" s="113"/>
      <c r="I572" s="203"/>
      <c r="J572" s="203"/>
      <c r="K572" s="204"/>
      <c r="L572" s="201"/>
      <c r="M572" s="201"/>
      <c r="N572" s="201"/>
      <c r="O572" s="201"/>
      <c r="P572" s="113"/>
      <c r="Q572" s="113"/>
      <c r="T572" s="201"/>
      <c r="U572" s="113"/>
      <c r="V572" s="113"/>
      <c r="W572" s="113"/>
      <c r="X572" s="113"/>
      <c r="Y572" s="113"/>
      <c r="Z572" s="113"/>
      <c r="AA572" s="113"/>
      <c r="AB572" s="201"/>
      <c r="AC572" s="113"/>
      <c r="AD572" s="113"/>
      <c r="AE572" s="113"/>
      <c r="AF572" s="113"/>
    </row>
    <row r="573" spans="1:32" x14ac:dyDescent="0.2">
      <c r="A573" s="113"/>
      <c r="B573" s="200"/>
      <c r="C573" s="113"/>
      <c r="D573" s="201"/>
      <c r="E573" s="201"/>
      <c r="F573" s="113"/>
      <c r="G573" s="113"/>
      <c r="H573" s="113"/>
      <c r="I573" s="203"/>
      <c r="J573" s="203"/>
      <c r="K573" s="204"/>
      <c r="L573" s="201"/>
      <c r="M573" s="201"/>
      <c r="N573" s="201"/>
      <c r="O573" s="201"/>
      <c r="P573" s="113"/>
      <c r="Q573" s="113"/>
      <c r="T573" s="201"/>
      <c r="U573" s="113"/>
      <c r="V573" s="113"/>
      <c r="W573" s="113"/>
      <c r="X573" s="113"/>
      <c r="Y573" s="113"/>
      <c r="Z573" s="113"/>
      <c r="AA573" s="113"/>
      <c r="AB573" s="201"/>
      <c r="AC573" s="113"/>
      <c r="AD573" s="113"/>
      <c r="AE573" s="113"/>
      <c r="AF573" s="113"/>
    </row>
    <row r="574" spans="1:32" x14ac:dyDescent="0.2">
      <c r="A574" s="113"/>
      <c r="B574" s="200"/>
      <c r="C574" s="113"/>
      <c r="D574" s="201"/>
      <c r="E574" s="201"/>
      <c r="F574" s="113"/>
      <c r="G574" s="113"/>
      <c r="H574" s="113"/>
      <c r="I574" s="203"/>
      <c r="J574" s="203"/>
      <c r="K574" s="204"/>
      <c r="L574" s="201"/>
      <c r="M574" s="201"/>
      <c r="N574" s="201"/>
      <c r="O574" s="201"/>
      <c r="P574" s="113"/>
      <c r="Q574" s="113"/>
      <c r="T574" s="201"/>
      <c r="U574" s="113"/>
      <c r="V574" s="113"/>
      <c r="W574" s="113"/>
      <c r="X574" s="113"/>
      <c r="Y574" s="113"/>
      <c r="Z574" s="113"/>
      <c r="AA574" s="113"/>
      <c r="AB574" s="201"/>
      <c r="AC574" s="113"/>
      <c r="AD574" s="113"/>
      <c r="AE574" s="113"/>
      <c r="AF574" s="113"/>
    </row>
    <row r="575" spans="1:32" x14ac:dyDescent="0.2">
      <c r="A575" s="113"/>
      <c r="B575" s="200"/>
      <c r="C575" s="113"/>
      <c r="D575" s="201"/>
      <c r="E575" s="201"/>
      <c r="F575" s="113"/>
      <c r="G575" s="113"/>
      <c r="H575" s="113"/>
      <c r="I575" s="203"/>
      <c r="J575" s="203"/>
      <c r="K575" s="204"/>
      <c r="L575" s="201"/>
      <c r="M575" s="201"/>
      <c r="N575" s="201"/>
      <c r="O575" s="201"/>
      <c r="P575" s="113"/>
      <c r="Q575" s="113"/>
      <c r="T575" s="201"/>
      <c r="U575" s="113"/>
      <c r="V575" s="113"/>
      <c r="W575" s="113"/>
      <c r="X575" s="113"/>
      <c r="Y575" s="113"/>
      <c r="Z575" s="113"/>
      <c r="AA575" s="113"/>
      <c r="AB575" s="201"/>
      <c r="AC575" s="113"/>
      <c r="AD575" s="113"/>
      <c r="AE575" s="113"/>
      <c r="AF575" s="113"/>
    </row>
    <row r="576" spans="1:32" x14ac:dyDescent="0.2">
      <c r="A576" s="113"/>
      <c r="B576" s="200"/>
      <c r="C576" s="113"/>
      <c r="D576" s="201"/>
      <c r="E576" s="201"/>
      <c r="F576" s="113"/>
      <c r="G576" s="113"/>
      <c r="H576" s="113"/>
      <c r="I576" s="203"/>
      <c r="J576" s="203"/>
      <c r="K576" s="204"/>
      <c r="L576" s="201"/>
      <c r="M576" s="201"/>
      <c r="N576" s="201"/>
      <c r="O576" s="201"/>
      <c r="P576" s="113"/>
      <c r="Q576" s="113"/>
      <c r="T576" s="201"/>
      <c r="U576" s="113"/>
      <c r="V576" s="113"/>
      <c r="W576" s="113"/>
      <c r="X576" s="113"/>
      <c r="Y576" s="113"/>
      <c r="Z576" s="113"/>
      <c r="AA576" s="113"/>
      <c r="AB576" s="201"/>
      <c r="AC576" s="113"/>
      <c r="AD576" s="113"/>
      <c r="AE576" s="113"/>
      <c r="AF576" s="113"/>
    </row>
    <row r="577" spans="1:32" x14ac:dyDescent="0.2">
      <c r="A577" s="113"/>
      <c r="B577" s="200"/>
      <c r="C577" s="113"/>
      <c r="D577" s="201"/>
      <c r="E577" s="201"/>
      <c r="F577" s="113"/>
      <c r="G577" s="113"/>
      <c r="H577" s="113"/>
      <c r="I577" s="203"/>
      <c r="J577" s="203"/>
      <c r="K577" s="204"/>
      <c r="L577" s="201"/>
      <c r="M577" s="201"/>
      <c r="N577" s="201"/>
      <c r="O577" s="201"/>
      <c r="P577" s="113"/>
      <c r="Q577" s="113"/>
      <c r="T577" s="201"/>
      <c r="U577" s="113"/>
      <c r="V577" s="113"/>
      <c r="W577" s="113"/>
      <c r="X577" s="113"/>
      <c r="Y577" s="113"/>
      <c r="Z577" s="113"/>
      <c r="AA577" s="113"/>
      <c r="AB577" s="201"/>
      <c r="AC577" s="113"/>
      <c r="AD577" s="113"/>
      <c r="AE577" s="113"/>
      <c r="AF577" s="113"/>
    </row>
    <row r="578" spans="1:32" x14ac:dyDescent="0.2">
      <c r="A578" s="113"/>
      <c r="B578" s="200"/>
      <c r="C578" s="113"/>
      <c r="D578" s="201"/>
      <c r="E578" s="201"/>
      <c r="F578" s="113"/>
      <c r="G578" s="113"/>
      <c r="H578" s="113"/>
      <c r="I578" s="203"/>
      <c r="J578" s="203"/>
      <c r="K578" s="204"/>
      <c r="L578" s="201"/>
      <c r="M578" s="201"/>
      <c r="N578" s="201"/>
      <c r="O578" s="201"/>
      <c r="P578" s="113"/>
      <c r="Q578" s="113"/>
      <c r="T578" s="201"/>
      <c r="U578" s="113"/>
      <c r="V578" s="113"/>
      <c r="W578" s="113"/>
      <c r="X578" s="113"/>
      <c r="Y578" s="113"/>
      <c r="Z578" s="113"/>
      <c r="AA578" s="113"/>
      <c r="AB578" s="201"/>
      <c r="AC578" s="113"/>
      <c r="AD578" s="113"/>
      <c r="AE578" s="113"/>
      <c r="AF578" s="113"/>
    </row>
    <row r="579" spans="1:32" x14ac:dyDescent="0.2">
      <c r="A579" s="113"/>
      <c r="B579" s="200"/>
      <c r="C579" s="113"/>
      <c r="D579" s="201"/>
      <c r="E579" s="201"/>
      <c r="F579" s="113"/>
      <c r="G579" s="113"/>
      <c r="H579" s="113"/>
      <c r="I579" s="203"/>
      <c r="J579" s="203"/>
      <c r="K579" s="204"/>
      <c r="L579" s="201"/>
      <c r="M579" s="201"/>
      <c r="N579" s="201"/>
      <c r="O579" s="201"/>
      <c r="P579" s="113"/>
      <c r="Q579" s="113"/>
      <c r="T579" s="201"/>
      <c r="U579" s="113"/>
      <c r="V579" s="113"/>
      <c r="W579" s="113"/>
      <c r="X579" s="113"/>
      <c r="Y579" s="113"/>
      <c r="Z579" s="113"/>
      <c r="AA579" s="113"/>
      <c r="AB579" s="201"/>
      <c r="AC579" s="113"/>
      <c r="AD579" s="113"/>
      <c r="AE579" s="113"/>
      <c r="AF579" s="113"/>
    </row>
    <row r="580" spans="1:32" x14ac:dyDescent="0.2">
      <c r="A580" s="113"/>
      <c r="B580" s="200"/>
      <c r="C580" s="113"/>
      <c r="D580" s="201"/>
      <c r="E580" s="201"/>
      <c r="F580" s="113"/>
      <c r="G580" s="113"/>
      <c r="H580" s="113"/>
      <c r="I580" s="203"/>
      <c r="J580" s="203"/>
      <c r="K580" s="204"/>
      <c r="L580" s="201"/>
      <c r="M580" s="201"/>
      <c r="N580" s="201"/>
      <c r="O580" s="201"/>
      <c r="P580" s="113"/>
      <c r="Q580" s="113"/>
      <c r="T580" s="201"/>
      <c r="U580" s="113"/>
      <c r="V580" s="113"/>
      <c r="W580" s="113"/>
      <c r="X580" s="113"/>
      <c r="Y580" s="113"/>
      <c r="Z580" s="113"/>
      <c r="AA580" s="113"/>
      <c r="AB580" s="201"/>
      <c r="AC580" s="113"/>
      <c r="AD580" s="113"/>
      <c r="AE580" s="113"/>
      <c r="AF580" s="113"/>
    </row>
    <row r="581" spans="1:32" x14ac:dyDescent="0.2">
      <c r="A581" s="113"/>
      <c r="B581" s="200"/>
      <c r="C581" s="113"/>
      <c r="D581" s="201"/>
      <c r="E581" s="201"/>
      <c r="F581" s="113"/>
      <c r="G581" s="113"/>
      <c r="H581" s="113"/>
      <c r="I581" s="203"/>
      <c r="J581" s="203"/>
      <c r="K581" s="204"/>
      <c r="L581" s="201"/>
      <c r="M581" s="201"/>
      <c r="N581" s="201"/>
      <c r="O581" s="201"/>
      <c r="P581" s="113"/>
      <c r="Q581" s="113"/>
      <c r="T581" s="201"/>
      <c r="U581" s="113"/>
      <c r="V581" s="113"/>
      <c r="W581" s="113"/>
      <c r="X581" s="113"/>
      <c r="Y581" s="113"/>
      <c r="Z581" s="113"/>
      <c r="AA581" s="113"/>
      <c r="AB581" s="201"/>
      <c r="AC581" s="113"/>
      <c r="AD581" s="113"/>
      <c r="AE581" s="113"/>
      <c r="AF581" s="113"/>
    </row>
    <row r="582" spans="1:32" x14ac:dyDescent="0.2">
      <c r="A582" s="113"/>
      <c r="B582" s="200"/>
      <c r="C582" s="113"/>
      <c r="D582" s="201"/>
      <c r="E582" s="201"/>
      <c r="F582" s="113"/>
      <c r="G582" s="113"/>
      <c r="H582" s="113"/>
      <c r="I582" s="203"/>
      <c r="J582" s="203"/>
      <c r="K582" s="204"/>
      <c r="L582" s="201"/>
      <c r="M582" s="201"/>
      <c r="N582" s="201"/>
      <c r="O582" s="201"/>
      <c r="P582" s="113"/>
      <c r="Q582" s="113"/>
      <c r="T582" s="201"/>
      <c r="U582" s="113"/>
      <c r="V582" s="113"/>
      <c r="W582" s="113"/>
      <c r="X582" s="113"/>
      <c r="Y582" s="113"/>
      <c r="Z582" s="113"/>
      <c r="AA582" s="113"/>
      <c r="AB582" s="201"/>
      <c r="AC582" s="113"/>
      <c r="AD582" s="113"/>
      <c r="AE582" s="113"/>
      <c r="AF582" s="113"/>
    </row>
    <row r="583" spans="1:32" x14ac:dyDescent="0.2">
      <c r="A583" s="113"/>
      <c r="B583" s="200"/>
      <c r="C583" s="113"/>
      <c r="D583" s="201"/>
      <c r="E583" s="201"/>
      <c r="F583" s="113"/>
      <c r="G583" s="113"/>
      <c r="H583" s="113"/>
      <c r="I583" s="203"/>
      <c r="J583" s="203"/>
      <c r="K583" s="204"/>
      <c r="L583" s="201"/>
      <c r="M583" s="201"/>
      <c r="N583" s="201"/>
      <c r="O583" s="201"/>
      <c r="P583" s="113"/>
      <c r="Q583" s="113"/>
      <c r="T583" s="201"/>
      <c r="U583" s="113"/>
      <c r="V583" s="113"/>
      <c r="W583" s="113"/>
      <c r="X583" s="113"/>
      <c r="Y583" s="113"/>
      <c r="Z583" s="113"/>
      <c r="AA583" s="113"/>
      <c r="AB583" s="201"/>
      <c r="AC583" s="113"/>
      <c r="AD583" s="113"/>
      <c r="AE583" s="113"/>
      <c r="AF583" s="113"/>
    </row>
    <row r="584" spans="1:32" x14ac:dyDescent="0.2">
      <c r="A584" s="113"/>
      <c r="B584" s="200"/>
      <c r="C584" s="113"/>
      <c r="D584" s="201"/>
      <c r="E584" s="201"/>
      <c r="F584" s="113"/>
      <c r="G584" s="113"/>
      <c r="H584" s="113"/>
      <c r="I584" s="203"/>
      <c r="J584" s="203"/>
      <c r="K584" s="204"/>
      <c r="L584" s="201"/>
      <c r="M584" s="201"/>
      <c r="N584" s="201"/>
      <c r="O584" s="201"/>
      <c r="P584" s="113"/>
      <c r="Q584" s="113"/>
      <c r="T584" s="201"/>
      <c r="U584" s="113"/>
      <c r="V584" s="113"/>
      <c r="W584" s="113"/>
      <c r="X584" s="113"/>
      <c r="Y584" s="113"/>
      <c r="Z584" s="113"/>
      <c r="AA584" s="113"/>
      <c r="AB584" s="201"/>
      <c r="AC584" s="113"/>
      <c r="AD584" s="113"/>
      <c r="AE584" s="113"/>
      <c r="AF584" s="113"/>
    </row>
    <row r="585" spans="1:32" x14ac:dyDescent="0.2">
      <c r="A585" s="113"/>
      <c r="B585" s="200"/>
      <c r="C585" s="113"/>
      <c r="D585" s="201"/>
      <c r="E585" s="201"/>
      <c r="F585" s="113"/>
      <c r="G585" s="113"/>
      <c r="H585" s="113"/>
      <c r="I585" s="203"/>
      <c r="J585" s="203"/>
      <c r="K585" s="204"/>
      <c r="L585" s="201"/>
      <c r="M585" s="201"/>
      <c r="N585" s="201"/>
      <c r="O585" s="201"/>
      <c r="P585" s="113"/>
      <c r="Q585" s="113"/>
      <c r="T585" s="201"/>
      <c r="U585" s="113"/>
      <c r="V585" s="113"/>
      <c r="W585" s="113"/>
      <c r="X585" s="113"/>
      <c r="Y585" s="113"/>
      <c r="Z585" s="113"/>
      <c r="AA585" s="113"/>
      <c r="AB585" s="201"/>
      <c r="AC585" s="113"/>
      <c r="AD585" s="113"/>
      <c r="AE585" s="113"/>
      <c r="AF585" s="113"/>
    </row>
    <row r="586" spans="1:32" x14ac:dyDescent="0.2">
      <c r="A586" s="113"/>
      <c r="B586" s="200"/>
      <c r="C586" s="113"/>
      <c r="D586" s="201"/>
      <c r="E586" s="201"/>
      <c r="F586" s="113"/>
      <c r="G586" s="113"/>
      <c r="H586" s="113"/>
      <c r="I586" s="203"/>
      <c r="J586" s="203"/>
      <c r="K586" s="204"/>
      <c r="L586" s="201"/>
      <c r="M586" s="201"/>
      <c r="N586" s="201"/>
      <c r="O586" s="201"/>
      <c r="P586" s="113"/>
      <c r="Q586" s="113"/>
      <c r="T586" s="201"/>
      <c r="U586" s="113"/>
      <c r="V586" s="113"/>
      <c r="W586" s="113"/>
      <c r="X586" s="113"/>
      <c r="Y586" s="113"/>
      <c r="Z586" s="113"/>
      <c r="AA586" s="113"/>
      <c r="AB586" s="201"/>
      <c r="AC586" s="113"/>
      <c r="AD586" s="113"/>
      <c r="AE586" s="113"/>
      <c r="AF586" s="113"/>
    </row>
    <row r="587" spans="1:32" x14ac:dyDescent="0.2">
      <c r="A587" s="113"/>
      <c r="B587" s="200"/>
      <c r="C587" s="113"/>
      <c r="D587" s="201"/>
      <c r="E587" s="201"/>
      <c r="F587" s="113"/>
      <c r="G587" s="113"/>
      <c r="H587" s="113"/>
      <c r="I587" s="203"/>
      <c r="J587" s="203"/>
      <c r="K587" s="204"/>
      <c r="L587" s="201"/>
      <c r="M587" s="201"/>
      <c r="N587" s="201"/>
      <c r="O587" s="201"/>
      <c r="P587" s="113"/>
      <c r="Q587" s="113"/>
      <c r="T587" s="201"/>
      <c r="U587" s="113"/>
      <c r="V587" s="113"/>
      <c r="W587" s="113"/>
      <c r="X587" s="113"/>
      <c r="Y587" s="113"/>
      <c r="Z587" s="113"/>
      <c r="AA587" s="113"/>
      <c r="AB587" s="201"/>
      <c r="AC587" s="113"/>
      <c r="AD587" s="113"/>
      <c r="AE587" s="113"/>
      <c r="AF587" s="113"/>
    </row>
    <row r="588" spans="1:32" x14ac:dyDescent="0.2">
      <c r="A588" s="113"/>
      <c r="B588" s="200"/>
      <c r="C588" s="113"/>
      <c r="D588" s="201"/>
      <c r="E588" s="201"/>
      <c r="F588" s="113"/>
      <c r="G588" s="113"/>
      <c r="H588" s="113"/>
      <c r="I588" s="203"/>
      <c r="J588" s="203"/>
      <c r="K588" s="204"/>
      <c r="L588" s="201"/>
      <c r="M588" s="201"/>
      <c r="N588" s="201"/>
      <c r="O588" s="201"/>
      <c r="P588" s="113"/>
      <c r="Q588" s="113"/>
      <c r="T588" s="201"/>
      <c r="U588" s="113"/>
      <c r="V588" s="113"/>
      <c r="W588" s="113"/>
      <c r="X588" s="113"/>
      <c r="Y588" s="113"/>
      <c r="Z588" s="113"/>
      <c r="AA588" s="113"/>
      <c r="AB588" s="201"/>
      <c r="AC588" s="113"/>
      <c r="AD588" s="113"/>
      <c r="AE588" s="113"/>
      <c r="AF588" s="113"/>
    </row>
    <row r="589" spans="1:32" x14ac:dyDescent="0.2">
      <c r="A589" s="113"/>
      <c r="B589" s="200"/>
      <c r="C589" s="113"/>
      <c r="D589" s="201"/>
      <c r="E589" s="201"/>
      <c r="F589" s="113"/>
      <c r="G589" s="113"/>
      <c r="H589" s="113"/>
      <c r="I589" s="203"/>
      <c r="J589" s="203"/>
      <c r="K589" s="204"/>
      <c r="L589" s="201"/>
      <c r="M589" s="201"/>
      <c r="N589" s="201"/>
      <c r="O589" s="201"/>
      <c r="P589" s="113"/>
      <c r="Q589" s="113"/>
      <c r="T589" s="201"/>
      <c r="U589" s="113"/>
      <c r="V589" s="113"/>
      <c r="W589" s="113"/>
      <c r="X589" s="113"/>
      <c r="Y589" s="113"/>
      <c r="Z589" s="113"/>
      <c r="AA589" s="113"/>
      <c r="AB589" s="201"/>
      <c r="AC589" s="113"/>
      <c r="AD589" s="113"/>
      <c r="AE589" s="113"/>
      <c r="AF589" s="113"/>
    </row>
    <row r="590" spans="1:32" x14ac:dyDescent="0.2">
      <c r="A590" s="113"/>
      <c r="B590" s="200"/>
      <c r="C590" s="113"/>
      <c r="D590" s="201"/>
      <c r="E590" s="201"/>
      <c r="F590" s="113"/>
      <c r="G590" s="113"/>
      <c r="H590" s="113"/>
      <c r="I590" s="203"/>
      <c r="J590" s="203"/>
      <c r="K590" s="204"/>
      <c r="L590" s="201"/>
      <c r="M590" s="201"/>
      <c r="N590" s="201"/>
      <c r="O590" s="201"/>
      <c r="P590" s="113"/>
      <c r="Q590" s="113"/>
      <c r="T590" s="201"/>
      <c r="U590" s="113"/>
      <c r="V590" s="113"/>
      <c r="W590" s="113"/>
      <c r="X590" s="113"/>
      <c r="Y590" s="113"/>
      <c r="Z590" s="113"/>
      <c r="AA590" s="113"/>
      <c r="AB590" s="201"/>
      <c r="AC590" s="113"/>
      <c r="AD590" s="113"/>
      <c r="AE590" s="113"/>
      <c r="AF590" s="113"/>
    </row>
    <row r="591" spans="1:32" x14ac:dyDescent="0.2">
      <c r="A591" s="113"/>
      <c r="B591" s="200"/>
      <c r="C591" s="113"/>
      <c r="D591" s="201"/>
      <c r="E591" s="201"/>
      <c r="F591" s="113"/>
      <c r="G591" s="113"/>
      <c r="H591" s="113"/>
      <c r="I591" s="203"/>
      <c r="J591" s="203"/>
      <c r="K591" s="204"/>
      <c r="L591" s="201"/>
      <c r="M591" s="201"/>
      <c r="N591" s="201"/>
      <c r="O591" s="201"/>
      <c r="P591" s="113"/>
      <c r="Q591" s="113"/>
      <c r="T591" s="201"/>
      <c r="U591" s="113"/>
      <c r="V591" s="113"/>
      <c r="W591" s="113"/>
      <c r="X591" s="113"/>
      <c r="Y591" s="113"/>
      <c r="Z591" s="113"/>
      <c r="AA591" s="113"/>
      <c r="AB591" s="201"/>
      <c r="AC591" s="113"/>
      <c r="AD591" s="113"/>
      <c r="AE591" s="113"/>
      <c r="AF591" s="113"/>
    </row>
    <row r="592" spans="1:32" x14ac:dyDescent="0.2">
      <c r="A592" s="113"/>
      <c r="B592" s="200"/>
      <c r="C592" s="113"/>
      <c r="D592" s="201"/>
      <c r="E592" s="201"/>
      <c r="F592" s="113"/>
      <c r="G592" s="113"/>
      <c r="H592" s="113"/>
      <c r="I592" s="203"/>
      <c r="J592" s="203"/>
      <c r="K592" s="204"/>
      <c r="L592" s="201"/>
      <c r="M592" s="201"/>
      <c r="N592" s="201"/>
      <c r="O592" s="201"/>
      <c r="P592" s="113"/>
      <c r="Q592" s="113"/>
      <c r="T592" s="201"/>
      <c r="U592" s="113"/>
      <c r="V592" s="113"/>
      <c r="W592" s="113"/>
      <c r="X592" s="113"/>
      <c r="Y592" s="113"/>
      <c r="Z592" s="113"/>
      <c r="AA592" s="113"/>
      <c r="AB592" s="201"/>
      <c r="AC592" s="113"/>
      <c r="AD592" s="113"/>
      <c r="AE592" s="113"/>
      <c r="AF592" s="113"/>
    </row>
    <row r="593" spans="1:32" x14ac:dyDescent="0.2">
      <c r="A593" s="113"/>
      <c r="B593" s="200"/>
      <c r="C593" s="113"/>
      <c r="D593" s="201"/>
      <c r="E593" s="201"/>
      <c r="F593" s="113"/>
      <c r="G593" s="113"/>
      <c r="H593" s="113"/>
      <c r="I593" s="203"/>
      <c r="J593" s="203"/>
      <c r="K593" s="204"/>
      <c r="L593" s="201"/>
      <c r="M593" s="201"/>
      <c r="N593" s="201"/>
      <c r="O593" s="201"/>
      <c r="P593" s="113"/>
      <c r="Q593" s="113"/>
      <c r="T593" s="201"/>
      <c r="U593" s="113"/>
      <c r="V593" s="113"/>
      <c r="W593" s="113"/>
      <c r="X593" s="113"/>
      <c r="Y593" s="113"/>
      <c r="Z593" s="113"/>
      <c r="AA593" s="113"/>
      <c r="AB593" s="201"/>
      <c r="AC593" s="113"/>
      <c r="AD593" s="113"/>
      <c r="AE593" s="113"/>
      <c r="AF593" s="113"/>
    </row>
    <row r="594" spans="1:32" x14ac:dyDescent="0.2">
      <c r="A594" s="113"/>
      <c r="B594" s="200"/>
      <c r="C594" s="113"/>
      <c r="D594" s="201"/>
      <c r="E594" s="201"/>
      <c r="F594" s="113"/>
      <c r="G594" s="113"/>
      <c r="H594" s="113"/>
      <c r="I594" s="203"/>
      <c r="J594" s="203"/>
      <c r="K594" s="204"/>
      <c r="L594" s="201"/>
      <c r="M594" s="201"/>
      <c r="N594" s="201"/>
      <c r="O594" s="201"/>
      <c r="P594" s="113"/>
      <c r="Q594" s="113"/>
      <c r="T594" s="201"/>
      <c r="U594" s="113"/>
      <c r="V594" s="113"/>
      <c r="W594" s="113"/>
      <c r="X594" s="113"/>
      <c r="Y594" s="113"/>
      <c r="Z594" s="113"/>
      <c r="AA594" s="113"/>
      <c r="AB594" s="201"/>
      <c r="AC594" s="113"/>
      <c r="AD594" s="113"/>
      <c r="AE594" s="113"/>
      <c r="AF594" s="113"/>
    </row>
    <row r="595" spans="1:32" x14ac:dyDescent="0.2">
      <c r="A595" s="113"/>
      <c r="B595" s="200"/>
      <c r="C595" s="113"/>
      <c r="D595" s="201"/>
      <c r="E595" s="201"/>
      <c r="F595" s="113"/>
      <c r="G595" s="113"/>
      <c r="H595" s="113"/>
      <c r="I595" s="203"/>
      <c r="J595" s="203"/>
      <c r="K595" s="204"/>
      <c r="L595" s="201"/>
      <c r="M595" s="201"/>
      <c r="N595" s="201"/>
      <c r="O595" s="201"/>
      <c r="P595" s="113"/>
      <c r="Q595" s="113"/>
      <c r="T595" s="201"/>
      <c r="U595" s="113"/>
      <c r="V595" s="113"/>
      <c r="W595" s="113"/>
      <c r="X595" s="113"/>
      <c r="Y595" s="113"/>
      <c r="Z595" s="113"/>
      <c r="AA595" s="113"/>
      <c r="AB595" s="201"/>
      <c r="AC595" s="113"/>
      <c r="AD595" s="113"/>
      <c r="AE595" s="113"/>
      <c r="AF595" s="113"/>
    </row>
    <row r="596" spans="1:32" x14ac:dyDescent="0.2">
      <c r="A596" s="113"/>
      <c r="B596" s="200"/>
      <c r="C596" s="113"/>
      <c r="D596" s="201"/>
      <c r="E596" s="201"/>
      <c r="F596" s="113"/>
      <c r="G596" s="113"/>
      <c r="H596" s="113"/>
      <c r="I596" s="203"/>
      <c r="J596" s="203"/>
      <c r="K596" s="204"/>
      <c r="L596" s="201"/>
      <c r="M596" s="201"/>
      <c r="N596" s="201"/>
      <c r="O596" s="201"/>
      <c r="P596" s="113"/>
      <c r="Q596" s="113"/>
      <c r="T596" s="201"/>
      <c r="U596" s="113"/>
      <c r="V596" s="113"/>
      <c r="W596" s="113"/>
      <c r="X596" s="113"/>
      <c r="Y596" s="113"/>
      <c r="Z596" s="113"/>
      <c r="AA596" s="113"/>
      <c r="AB596" s="201"/>
      <c r="AC596" s="113"/>
      <c r="AD596" s="113"/>
      <c r="AE596" s="113"/>
      <c r="AF596" s="113"/>
    </row>
    <row r="597" spans="1:32" x14ac:dyDescent="0.2">
      <c r="A597" s="113"/>
      <c r="B597" s="200"/>
      <c r="C597" s="113"/>
      <c r="D597" s="201"/>
      <c r="E597" s="201"/>
      <c r="F597" s="113"/>
      <c r="G597" s="113"/>
      <c r="H597" s="113"/>
      <c r="I597" s="203"/>
      <c r="J597" s="203"/>
      <c r="K597" s="204"/>
      <c r="L597" s="201"/>
      <c r="M597" s="201"/>
      <c r="N597" s="201"/>
      <c r="O597" s="201"/>
      <c r="P597" s="113"/>
      <c r="Q597" s="113"/>
      <c r="T597" s="201"/>
      <c r="U597" s="113"/>
      <c r="V597" s="113"/>
      <c r="W597" s="113"/>
      <c r="X597" s="113"/>
      <c r="Y597" s="113"/>
      <c r="Z597" s="113"/>
      <c r="AA597" s="113"/>
      <c r="AB597" s="201"/>
      <c r="AC597" s="113"/>
      <c r="AD597" s="113"/>
      <c r="AE597" s="113"/>
      <c r="AF597" s="113"/>
    </row>
    <row r="598" spans="1:32" x14ac:dyDescent="0.2">
      <c r="A598" s="113"/>
      <c r="B598" s="200"/>
      <c r="C598" s="113"/>
      <c r="D598" s="201"/>
      <c r="E598" s="201"/>
      <c r="F598" s="113"/>
      <c r="G598" s="113"/>
      <c r="H598" s="113"/>
      <c r="I598" s="203"/>
      <c r="J598" s="203"/>
      <c r="K598" s="204"/>
      <c r="L598" s="201"/>
      <c r="M598" s="201"/>
      <c r="N598" s="201"/>
      <c r="O598" s="201"/>
      <c r="P598" s="113"/>
      <c r="Q598" s="113"/>
      <c r="T598" s="201"/>
      <c r="U598" s="113"/>
      <c r="V598" s="113"/>
      <c r="W598" s="113"/>
      <c r="X598" s="113"/>
      <c r="Y598" s="113"/>
      <c r="Z598" s="113"/>
      <c r="AA598" s="113"/>
      <c r="AB598" s="201"/>
      <c r="AC598" s="113"/>
      <c r="AD598" s="113"/>
      <c r="AE598" s="113"/>
      <c r="AF598" s="113"/>
    </row>
    <row r="599" spans="1:32" x14ac:dyDescent="0.2">
      <c r="A599" s="113"/>
      <c r="B599" s="200"/>
      <c r="C599" s="113"/>
      <c r="D599" s="201"/>
      <c r="E599" s="201"/>
      <c r="F599" s="113"/>
      <c r="G599" s="113"/>
      <c r="H599" s="113"/>
      <c r="I599" s="203"/>
      <c r="J599" s="203"/>
      <c r="K599" s="204"/>
      <c r="L599" s="201"/>
      <c r="M599" s="201"/>
      <c r="N599" s="201"/>
      <c r="O599" s="201"/>
      <c r="P599" s="113"/>
      <c r="Q599" s="113"/>
      <c r="T599" s="201"/>
      <c r="U599" s="113"/>
      <c r="V599" s="113"/>
      <c r="W599" s="113"/>
      <c r="X599" s="113"/>
      <c r="Y599" s="113"/>
      <c r="Z599" s="113"/>
      <c r="AA599" s="113"/>
      <c r="AB599" s="201"/>
      <c r="AC599" s="113"/>
      <c r="AD599" s="113"/>
      <c r="AE599" s="113"/>
      <c r="AF599" s="113"/>
    </row>
    <row r="600" spans="1:32" x14ac:dyDescent="0.2">
      <c r="A600" s="113"/>
      <c r="B600" s="200"/>
      <c r="C600" s="113"/>
      <c r="D600" s="201"/>
      <c r="E600" s="201"/>
      <c r="F600" s="113"/>
      <c r="G600" s="113"/>
      <c r="H600" s="113"/>
      <c r="I600" s="203"/>
      <c r="J600" s="203"/>
      <c r="K600" s="204"/>
      <c r="L600" s="201"/>
      <c r="M600" s="201"/>
      <c r="N600" s="201"/>
      <c r="O600" s="201"/>
      <c r="P600" s="113"/>
      <c r="Q600" s="113"/>
      <c r="T600" s="201"/>
      <c r="U600" s="113"/>
      <c r="V600" s="113"/>
      <c r="W600" s="113"/>
      <c r="X600" s="113"/>
      <c r="Y600" s="113"/>
      <c r="Z600" s="113"/>
      <c r="AA600" s="113"/>
      <c r="AB600" s="201"/>
      <c r="AC600" s="113"/>
      <c r="AD600" s="113"/>
      <c r="AE600" s="113"/>
      <c r="AF600" s="113"/>
    </row>
    <row r="601" spans="1:32" x14ac:dyDescent="0.2">
      <c r="A601" s="113"/>
      <c r="B601" s="200"/>
      <c r="C601" s="113"/>
      <c r="D601" s="201"/>
      <c r="E601" s="201"/>
      <c r="F601" s="113"/>
      <c r="G601" s="113"/>
      <c r="H601" s="113"/>
      <c r="I601" s="203"/>
      <c r="J601" s="203"/>
      <c r="K601" s="204"/>
      <c r="L601" s="201"/>
      <c r="M601" s="201"/>
      <c r="N601" s="201"/>
      <c r="O601" s="201"/>
      <c r="P601" s="113"/>
      <c r="Q601" s="113"/>
      <c r="T601" s="201"/>
      <c r="U601" s="113"/>
      <c r="V601" s="113"/>
      <c r="W601" s="113"/>
      <c r="X601" s="113"/>
      <c r="Y601" s="113"/>
      <c r="Z601" s="113"/>
      <c r="AA601" s="113"/>
      <c r="AB601" s="201"/>
      <c r="AC601" s="113"/>
      <c r="AD601" s="113"/>
      <c r="AE601" s="113"/>
      <c r="AF601" s="113"/>
    </row>
    <row r="602" spans="1:32" x14ac:dyDescent="0.2">
      <c r="A602" s="113"/>
      <c r="B602" s="200"/>
      <c r="C602" s="113"/>
      <c r="D602" s="201"/>
      <c r="E602" s="201"/>
      <c r="F602" s="113"/>
      <c r="G602" s="113"/>
      <c r="H602" s="113"/>
      <c r="I602" s="203"/>
      <c r="J602" s="203"/>
      <c r="K602" s="204"/>
      <c r="L602" s="201"/>
      <c r="M602" s="201"/>
      <c r="N602" s="201"/>
      <c r="O602" s="201"/>
      <c r="P602" s="113"/>
      <c r="Q602" s="113"/>
      <c r="T602" s="201"/>
      <c r="U602" s="113"/>
      <c r="V602" s="113"/>
      <c r="W602" s="113"/>
      <c r="X602" s="113"/>
      <c r="Y602" s="113"/>
      <c r="Z602" s="113"/>
      <c r="AA602" s="113"/>
      <c r="AB602" s="201"/>
      <c r="AC602" s="113"/>
      <c r="AD602" s="113"/>
      <c r="AE602" s="113"/>
      <c r="AF602" s="113"/>
    </row>
    <row r="603" spans="1:32" x14ac:dyDescent="0.2">
      <c r="A603" s="113"/>
      <c r="B603" s="200"/>
      <c r="C603" s="113"/>
      <c r="D603" s="201"/>
      <c r="E603" s="201"/>
      <c r="F603" s="113"/>
      <c r="G603" s="113"/>
      <c r="H603" s="113"/>
      <c r="I603" s="203"/>
      <c r="J603" s="203"/>
      <c r="K603" s="204"/>
      <c r="L603" s="201"/>
      <c r="M603" s="201"/>
      <c r="N603" s="201"/>
      <c r="O603" s="201"/>
      <c r="P603" s="113"/>
      <c r="Q603" s="113"/>
      <c r="T603" s="201"/>
      <c r="U603" s="113"/>
      <c r="V603" s="113"/>
      <c r="W603" s="113"/>
      <c r="X603" s="113"/>
      <c r="Y603" s="113"/>
      <c r="Z603" s="113"/>
      <c r="AA603" s="113"/>
      <c r="AB603" s="201"/>
      <c r="AC603" s="113"/>
      <c r="AD603" s="113"/>
      <c r="AE603" s="113"/>
      <c r="AF603" s="113"/>
    </row>
    <row r="604" spans="1:32" x14ac:dyDescent="0.2">
      <c r="A604" s="113"/>
      <c r="B604" s="200"/>
      <c r="C604" s="113"/>
      <c r="D604" s="201"/>
      <c r="E604" s="201"/>
      <c r="F604" s="113"/>
      <c r="G604" s="113"/>
      <c r="H604" s="113"/>
      <c r="I604" s="203"/>
      <c r="J604" s="203"/>
      <c r="K604" s="204"/>
      <c r="L604" s="201"/>
      <c r="M604" s="201"/>
      <c r="N604" s="201"/>
      <c r="O604" s="201"/>
      <c r="P604" s="113"/>
      <c r="Q604" s="113"/>
      <c r="T604" s="201"/>
      <c r="U604" s="113"/>
      <c r="V604" s="113"/>
      <c r="W604" s="113"/>
      <c r="X604" s="113"/>
      <c r="Y604" s="113"/>
      <c r="Z604" s="113"/>
      <c r="AA604" s="113"/>
      <c r="AB604" s="201"/>
      <c r="AC604" s="113"/>
      <c r="AD604" s="113"/>
      <c r="AE604" s="113"/>
      <c r="AF604" s="113"/>
    </row>
    <row r="605" spans="1:32" x14ac:dyDescent="0.2">
      <c r="A605" s="113"/>
      <c r="B605" s="200"/>
      <c r="C605" s="113"/>
      <c r="D605" s="201"/>
      <c r="E605" s="201"/>
      <c r="F605" s="113"/>
      <c r="G605" s="113"/>
      <c r="H605" s="113"/>
      <c r="I605" s="203"/>
      <c r="J605" s="203"/>
      <c r="K605" s="204"/>
      <c r="L605" s="201"/>
      <c r="M605" s="201"/>
      <c r="N605" s="201"/>
      <c r="O605" s="201"/>
      <c r="P605" s="113"/>
      <c r="Q605" s="113"/>
      <c r="T605" s="201"/>
      <c r="U605" s="113"/>
      <c r="V605" s="113"/>
      <c r="W605" s="113"/>
      <c r="X605" s="113"/>
      <c r="Y605" s="113"/>
      <c r="Z605" s="113"/>
      <c r="AA605" s="113"/>
      <c r="AB605" s="201"/>
      <c r="AC605" s="113"/>
      <c r="AD605" s="113"/>
      <c r="AE605" s="113"/>
      <c r="AF605" s="113"/>
    </row>
    <row r="606" spans="1:32" x14ac:dyDescent="0.2">
      <c r="A606" s="113"/>
      <c r="B606" s="200"/>
      <c r="C606" s="113"/>
      <c r="D606" s="201"/>
      <c r="E606" s="201"/>
      <c r="F606" s="113"/>
      <c r="G606" s="113"/>
      <c r="H606" s="113"/>
      <c r="I606" s="203"/>
      <c r="J606" s="203"/>
      <c r="K606" s="204"/>
      <c r="L606" s="201"/>
      <c r="M606" s="201"/>
      <c r="N606" s="201"/>
      <c r="O606" s="201"/>
      <c r="P606" s="113"/>
      <c r="Q606" s="113"/>
      <c r="T606" s="201"/>
      <c r="U606" s="113"/>
      <c r="V606" s="113"/>
      <c r="W606" s="113"/>
      <c r="X606" s="113"/>
      <c r="Y606" s="113"/>
      <c r="Z606" s="113"/>
      <c r="AA606" s="113"/>
      <c r="AB606" s="201"/>
      <c r="AC606" s="113"/>
      <c r="AD606" s="113"/>
      <c r="AE606" s="113"/>
      <c r="AF606" s="113"/>
    </row>
    <row r="607" spans="1:32" x14ac:dyDescent="0.2">
      <c r="A607" s="113"/>
      <c r="B607" s="200"/>
      <c r="C607" s="113"/>
      <c r="D607" s="201"/>
      <c r="E607" s="201"/>
      <c r="F607" s="113"/>
      <c r="G607" s="113"/>
      <c r="H607" s="113"/>
      <c r="I607" s="203"/>
      <c r="J607" s="203"/>
      <c r="K607" s="204"/>
      <c r="L607" s="201"/>
      <c r="M607" s="201"/>
      <c r="N607" s="201"/>
      <c r="O607" s="201"/>
      <c r="P607" s="113"/>
      <c r="Q607" s="113"/>
      <c r="T607" s="201"/>
      <c r="U607" s="113"/>
      <c r="V607" s="113"/>
      <c r="W607" s="113"/>
      <c r="X607" s="113"/>
      <c r="Y607" s="113"/>
      <c r="Z607" s="113"/>
      <c r="AA607" s="113"/>
      <c r="AB607" s="201"/>
      <c r="AC607" s="113"/>
      <c r="AD607" s="113"/>
      <c r="AE607" s="113"/>
      <c r="AF607" s="113"/>
    </row>
    <row r="608" spans="1:32" x14ac:dyDescent="0.2">
      <c r="A608" s="113"/>
      <c r="B608" s="200"/>
      <c r="C608" s="113"/>
      <c r="D608" s="201"/>
      <c r="E608" s="201"/>
      <c r="F608" s="113"/>
      <c r="G608" s="113"/>
      <c r="H608" s="113"/>
      <c r="I608" s="203"/>
      <c r="J608" s="203"/>
      <c r="K608" s="204"/>
      <c r="L608" s="201"/>
      <c r="M608" s="201"/>
      <c r="N608" s="201"/>
      <c r="O608" s="201"/>
      <c r="P608" s="113"/>
      <c r="Q608" s="113"/>
      <c r="T608" s="201"/>
      <c r="U608" s="113"/>
      <c r="V608" s="113"/>
      <c r="W608" s="113"/>
      <c r="X608" s="113"/>
      <c r="Y608" s="113"/>
      <c r="Z608" s="113"/>
      <c r="AA608" s="113"/>
      <c r="AB608" s="201"/>
      <c r="AC608" s="113"/>
      <c r="AD608" s="113"/>
      <c r="AE608" s="113"/>
      <c r="AF608" s="113"/>
    </row>
    <row r="609" spans="1:32" x14ac:dyDescent="0.2">
      <c r="A609" s="113"/>
      <c r="B609" s="200"/>
      <c r="C609" s="113"/>
      <c r="D609" s="201"/>
      <c r="E609" s="201"/>
      <c r="F609" s="113"/>
      <c r="G609" s="113"/>
      <c r="H609" s="113"/>
      <c r="I609" s="203"/>
      <c r="J609" s="203"/>
      <c r="K609" s="204"/>
      <c r="L609" s="201"/>
      <c r="M609" s="201"/>
      <c r="N609" s="201"/>
      <c r="O609" s="201"/>
      <c r="P609" s="113"/>
      <c r="Q609" s="113"/>
      <c r="T609" s="201"/>
      <c r="U609" s="113"/>
      <c r="V609" s="113"/>
      <c r="W609" s="113"/>
      <c r="X609" s="113"/>
      <c r="Y609" s="113"/>
      <c r="Z609" s="113"/>
      <c r="AA609" s="113"/>
      <c r="AB609" s="201"/>
      <c r="AC609" s="113"/>
      <c r="AD609" s="113"/>
      <c r="AE609" s="113"/>
      <c r="AF609" s="113"/>
    </row>
    <row r="610" spans="1:32" x14ac:dyDescent="0.2">
      <c r="A610" s="113"/>
      <c r="B610" s="200"/>
      <c r="C610" s="113"/>
      <c r="D610" s="201"/>
      <c r="E610" s="201"/>
      <c r="F610" s="113"/>
      <c r="G610" s="113"/>
      <c r="H610" s="113"/>
      <c r="I610" s="203"/>
      <c r="J610" s="203"/>
      <c r="K610" s="204"/>
      <c r="L610" s="201"/>
      <c r="M610" s="201"/>
      <c r="N610" s="201"/>
      <c r="O610" s="201"/>
      <c r="P610" s="113"/>
      <c r="Q610" s="113"/>
      <c r="T610" s="201"/>
      <c r="U610" s="113"/>
      <c r="V610" s="113"/>
      <c r="W610" s="113"/>
      <c r="X610" s="113"/>
      <c r="Y610" s="113"/>
      <c r="Z610" s="113"/>
      <c r="AA610" s="113"/>
      <c r="AB610" s="201"/>
      <c r="AC610" s="113"/>
      <c r="AD610" s="113"/>
      <c r="AE610" s="113"/>
      <c r="AF610" s="113"/>
    </row>
    <row r="611" spans="1:32" x14ac:dyDescent="0.2">
      <c r="A611" s="113"/>
      <c r="B611" s="200"/>
      <c r="C611" s="113"/>
      <c r="D611" s="201"/>
      <c r="E611" s="201"/>
      <c r="F611" s="113"/>
      <c r="G611" s="113"/>
      <c r="H611" s="113"/>
      <c r="I611" s="203"/>
      <c r="J611" s="203"/>
      <c r="K611" s="204"/>
      <c r="L611" s="201"/>
      <c r="M611" s="201"/>
      <c r="N611" s="201"/>
      <c r="O611" s="201"/>
      <c r="P611" s="113"/>
      <c r="Q611" s="113"/>
      <c r="T611" s="201"/>
      <c r="U611" s="113"/>
      <c r="V611" s="113"/>
      <c r="W611" s="113"/>
      <c r="X611" s="113"/>
      <c r="Y611" s="113"/>
      <c r="Z611" s="113"/>
      <c r="AA611" s="113"/>
      <c r="AB611" s="201"/>
      <c r="AC611" s="113"/>
      <c r="AD611" s="113"/>
      <c r="AE611" s="113"/>
      <c r="AF611" s="113"/>
    </row>
    <row r="612" spans="1:32" x14ac:dyDescent="0.2">
      <c r="A612" s="113"/>
      <c r="B612" s="200"/>
      <c r="C612" s="113"/>
      <c r="D612" s="201"/>
      <c r="E612" s="201"/>
      <c r="F612" s="113"/>
      <c r="G612" s="113"/>
      <c r="H612" s="113"/>
      <c r="I612" s="203"/>
      <c r="J612" s="203"/>
      <c r="K612" s="204"/>
      <c r="L612" s="201"/>
      <c r="M612" s="201"/>
      <c r="N612" s="201"/>
      <c r="O612" s="201"/>
      <c r="P612" s="113"/>
      <c r="Q612" s="113"/>
      <c r="T612" s="201"/>
      <c r="U612" s="113"/>
      <c r="V612" s="113"/>
      <c r="W612" s="113"/>
      <c r="X612" s="113"/>
      <c r="Y612" s="113"/>
      <c r="Z612" s="113"/>
      <c r="AA612" s="113"/>
      <c r="AB612" s="201"/>
      <c r="AC612" s="113"/>
      <c r="AD612" s="113"/>
      <c r="AE612" s="113"/>
      <c r="AF612" s="113"/>
    </row>
    <row r="613" spans="1:32" x14ac:dyDescent="0.2">
      <c r="A613" s="113"/>
      <c r="B613" s="200"/>
      <c r="C613" s="113"/>
      <c r="D613" s="201"/>
      <c r="E613" s="201"/>
      <c r="F613" s="113"/>
      <c r="G613" s="113"/>
      <c r="H613" s="113"/>
      <c r="I613" s="203"/>
      <c r="J613" s="203"/>
      <c r="K613" s="204"/>
      <c r="L613" s="201"/>
      <c r="M613" s="201"/>
      <c r="N613" s="201"/>
      <c r="O613" s="201"/>
      <c r="P613" s="113"/>
      <c r="Q613" s="113"/>
      <c r="T613" s="201"/>
      <c r="U613" s="113"/>
      <c r="V613" s="113"/>
      <c r="W613" s="113"/>
      <c r="X613" s="113"/>
      <c r="Y613" s="113"/>
      <c r="Z613" s="113"/>
      <c r="AA613" s="113"/>
      <c r="AB613" s="201"/>
      <c r="AC613" s="113"/>
      <c r="AD613" s="113"/>
      <c r="AE613" s="113"/>
      <c r="AF613" s="113"/>
    </row>
    <row r="614" spans="1:32" x14ac:dyDescent="0.2">
      <c r="A614" s="113"/>
      <c r="B614" s="200"/>
      <c r="C614" s="113"/>
      <c r="D614" s="201"/>
      <c r="E614" s="201"/>
      <c r="F614" s="113"/>
      <c r="G614" s="113"/>
      <c r="H614" s="113"/>
      <c r="I614" s="203"/>
      <c r="J614" s="203"/>
      <c r="K614" s="204"/>
      <c r="L614" s="201"/>
      <c r="M614" s="201"/>
      <c r="N614" s="201"/>
      <c r="O614" s="201"/>
      <c r="P614" s="113"/>
      <c r="Q614" s="113"/>
      <c r="T614" s="201"/>
      <c r="U614" s="113"/>
      <c r="V614" s="113"/>
      <c r="W614" s="113"/>
      <c r="X614" s="113"/>
      <c r="Y614" s="113"/>
      <c r="Z614" s="113"/>
      <c r="AA614" s="113"/>
      <c r="AB614" s="201"/>
      <c r="AC614" s="113"/>
      <c r="AD614" s="113"/>
      <c r="AE614" s="113"/>
      <c r="AF614" s="113"/>
    </row>
    <row r="615" spans="1:32" x14ac:dyDescent="0.2">
      <c r="A615" s="113"/>
      <c r="B615" s="200"/>
      <c r="C615" s="113"/>
      <c r="D615" s="201"/>
      <c r="E615" s="201"/>
      <c r="F615" s="113"/>
      <c r="G615" s="113"/>
      <c r="H615" s="113"/>
      <c r="I615" s="203"/>
      <c r="J615" s="203"/>
      <c r="K615" s="204"/>
      <c r="L615" s="201"/>
      <c r="M615" s="201"/>
      <c r="N615" s="201"/>
      <c r="O615" s="201"/>
      <c r="P615" s="113"/>
      <c r="Q615" s="113"/>
      <c r="T615" s="201"/>
      <c r="U615" s="113"/>
      <c r="V615" s="113"/>
      <c r="W615" s="113"/>
      <c r="X615" s="113"/>
      <c r="Y615" s="113"/>
      <c r="Z615" s="113"/>
      <c r="AA615" s="113"/>
      <c r="AB615" s="201"/>
      <c r="AC615" s="113"/>
      <c r="AD615" s="113"/>
      <c r="AE615" s="113"/>
      <c r="AF615" s="113"/>
    </row>
    <row r="616" spans="1:32" x14ac:dyDescent="0.2">
      <c r="A616" s="113"/>
      <c r="B616" s="200"/>
      <c r="C616" s="113"/>
      <c r="D616" s="201"/>
      <c r="E616" s="201"/>
      <c r="F616" s="113"/>
      <c r="G616" s="113"/>
      <c r="H616" s="113"/>
      <c r="I616" s="203"/>
      <c r="J616" s="203"/>
      <c r="K616" s="204"/>
      <c r="L616" s="201"/>
      <c r="M616" s="201"/>
      <c r="N616" s="201"/>
      <c r="O616" s="201"/>
      <c r="P616" s="113"/>
      <c r="Q616" s="113"/>
      <c r="T616" s="201"/>
      <c r="U616" s="113"/>
      <c r="V616" s="113"/>
      <c r="W616" s="113"/>
      <c r="X616" s="113"/>
      <c r="Y616" s="113"/>
      <c r="Z616" s="113"/>
      <c r="AA616" s="113"/>
      <c r="AB616" s="201"/>
      <c r="AC616" s="113"/>
      <c r="AD616" s="113"/>
      <c r="AE616" s="113"/>
      <c r="AF616" s="113"/>
    </row>
    <row r="617" spans="1:32" x14ac:dyDescent="0.2">
      <c r="A617" s="113"/>
      <c r="B617" s="200"/>
      <c r="C617" s="113"/>
      <c r="D617" s="201"/>
      <c r="E617" s="201"/>
      <c r="F617" s="113"/>
      <c r="G617" s="113"/>
      <c r="H617" s="113"/>
      <c r="I617" s="203"/>
      <c r="J617" s="203"/>
      <c r="K617" s="204"/>
      <c r="L617" s="201"/>
      <c r="M617" s="201"/>
      <c r="N617" s="201"/>
      <c r="O617" s="201"/>
      <c r="P617" s="113"/>
      <c r="Q617" s="113"/>
      <c r="T617" s="201"/>
      <c r="U617" s="113"/>
      <c r="V617" s="113"/>
      <c r="W617" s="113"/>
      <c r="X617" s="113"/>
      <c r="Y617" s="113"/>
      <c r="Z617" s="113"/>
      <c r="AA617" s="113"/>
      <c r="AB617" s="201"/>
      <c r="AC617" s="113"/>
      <c r="AD617" s="113"/>
      <c r="AE617" s="113"/>
      <c r="AF617" s="113"/>
    </row>
    <row r="618" spans="1:32" x14ac:dyDescent="0.2">
      <c r="A618" s="113"/>
      <c r="B618" s="200"/>
      <c r="C618" s="113"/>
      <c r="D618" s="201"/>
      <c r="E618" s="201"/>
      <c r="F618" s="113"/>
      <c r="G618" s="113"/>
      <c r="H618" s="113"/>
      <c r="I618" s="203"/>
      <c r="J618" s="203"/>
      <c r="K618" s="204"/>
      <c r="L618" s="201"/>
      <c r="M618" s="201"/>
      <c r="N618" s="201"/>
      <c r="O618" s="201"/>
      <c r="P618" s="113"/>
      <c r="Q618" s="113"/>
      <c r="T618" s="201"/>
      <c r="U618" s="113"/>
      <c r="V618" s="113"/>
      <c r="W618" s="113"/>
      <c r="X618" s="113"/>
      <c r="Y618" s="113"/>
      <c r="Z618" s="113"/>
      <c r="AA618" s="113"/>
      <c r="AB618" s="201"/>
      <c r="AC618" s="113"/>
      <c r="AD618" s="113"/>
      <c r="AE618" s="113"/>
      <c r="AF618" s="113"/>
    </row>
    <row r="619" spans="1:32" x14ac:dyDescent="0.2">
      <c r="A619" s="113"/>
      <c r="B619" s="200"/>
      <c r="C619" s="113"/>
      <c r="D619" s="201"/>
      <c r="E619" s="201"/>
      <c r="F619" s="113"/>
      <c r="G619" s="113"/>
      <c r="H619" s="113"/>
      <c r="I619" s="203"/>
      <c r="J619" s="203"/>
      <c r="K619" s="204"/>
      <c r="L619" s="201"/>
      <c r="M619" s="201"/>
      <c r="N619" s="201"/>
      <c r="O619" s="201"/>
      <c r="P619" s="113"/>
      <c r="Q619" s="113"/>
      <c r="T619" s="201"/>
      <c r="U619" s="113"/>
      <c r="V619" s="113"/>
      <c r="W619" s="113"/>
      <c r="X619" s="113"/>
      <c r="Y619" s="113"/>
      <c r="Z619" s="113"/>
      <c r="AA619" s="113"/>
      <c r="AB619" s="201"/>
      <c r="AC619" s="113"/>
      <c r="AD619" s="113"/>
      <c r="AE619" s="113"/>
      <c r="AF619" s="113"/>
    </row>
    <row r="620" spans="1:32" x14ac:dyDescent="0.2">
      <c r="A620" s="113"/>
      <c r="B620" s="200"/>
      <c r="C620" s="113"/>
      <c r="D620" s="201"/>
      <c r="E620" s="201"/>
      <c r="F620" s="113"/>
      <c r="G620" s="113"/>
      <c r="H620" s="113"/>
      <c r="I620" s="203"/>
      <c r="J620" s="203"/>
      <c r="K620" s="204"/>
      <c r="L620" s="201"/>
      <c r="M620" s="201"/>
      <c r="N620" s="201"/>
      <c r="O620" s="201"/>
      <c r="P620" s="113"/>
      <c r="Q620" s="113"/>
      <c r="T620" s="201"/>
      <c r="U620" s="113"/>
      <c r="V620" s="113"/>
      <c r="W620" s="113"/>
      <c r="X620" s="113"/>
      <c r="Y620" s="113"/>
      <c r="Z620" s="113"/>
      <c r="AA620" s="113"/>
      <c r="AB620" s="201"/>
      <c r="AC620" s="113"/>
      <c r="AD620" s="113"/>
      <c r="AE620" s="113"/>
      <c r="AF620" s="113"/>
    </row>
    <row r="621" spans="1:32" x14ac:dyDescent="0.2">
      <c r="A621" s="113"/>
      <c r="B621" s="200"/>
      <c r="C621" s="113"/>
      <c r="D621" s="201"/>
      <c r="E621" s="201"/>
      <c r="F621" s="113"/>
      <c r="G621" s="113"/>
      <c r="H621" s="113"/>
      <c r="I621" s="203"/>
      <c r="J621" s="203"/>
      <c r="K621" s="204"/>
      <c r="L621" s="201"/>
      <c r="M621" s="201"/>
      <c r="N621" s="201"/>
      <c r="O621" s="201"/>
      <c r="P621" s="113"/>
      <c r="Q621" s="113"/>
      <c r="T621" s="201"/>
      <c r="U621" s="113"/>
      <c r="V621" s="113"/>
      <c r="W621" s="113"/>
      <c r="X621" s="113"/>
      <c r="Y621" s="113"/>
      <c r="Z621" s="113"/>
      <c r="AA621" s="113"/>
      <c r="AB621" s="201"/>
      <c r="AC621" s="113"/>
      <c r="AD621" s="113"/>
      <c r="AE621" s="113"/>
      <c r="AF621" s="113"/>
    </row>
    <row r="622" spans="1:32" x14ac:dyDescent="0.2">
      <c r="A622" s="113"/>
      <c r="B622" s="200"/>
      <c r="C622" s="113"/>
      <c r="D622" s="201"/>
      <c r="E622" s="201"/>
      <c r="F622" s="113"/>
      <c r="G622" s="113"/>
      <c r="H622" s="113"/>
      <c r="I622" s="203"/>
      <c r="J622" s="203"/>
      <c r="K622" s="204"/>
      <c r="L622" s="201"/>
      <c r="M622" s="201"/>
      <c r="N622" s="201"/>
      <c r="O622" s="201"/>
      <c r="P622" s="113"/>
      <c r="Q622" s="113"/>
      <c r="T622" s="201"/>
      <c r="U622" s="113"/>
      <c r="V622" s="113"/>
      <c r="W622" s="113"/>
      <c r="X622" s="113"/>
      <c r="Y622" s="113"/>
      <c r="Z622" s="113"/>
      <c r="AA622" s="113"/>
      <c r="AB622" s="201"/>
      <c r="AC622" s="113"/>
      <c r="AD622" s="113"/>
      <c r="AE622" s="113"/>
      <c r="AF622" s="113"/>
    </row>
    <row r="623" spans="1:32" x14ac:dyDescent="0.2">
      <c r="A623" s="113"/>
      <c r="B623" s="200"/>
      <c r="C623" s="113"/>
      <c r="D623" s="201"/>
      <c r="E623" s="201"/>
      <c r="F623" s="113"/>
      <c r="G623" s="113"/>
      <c r="H623" s="113"/>
      <c r="I623" s="203"/>
      <c r="J623" s="203"/>
      <c r="K623" s="204"/>
      <c r="L623" s="201"/>
      <c r="M623" s="201"/>
      <c r="N623" s="201"/>
      <c r="O623" s="201"/>
      <c r="P623" s="113"/>
      <c r="Q623" s="113"/>
      <c r="T623" s="201"/>
      <c r="U623" s="113"/>
      <c r="V623" s="113"/>
      <c r="W623" s="113"/>
      <c r="X623" s="113"/>
      <c r="Y623" s="113"/>
      <c r="Z623" s="113"/>
      <c r="AA623" s="113"/>
      <c r="AB623" s="201"/>
      <c r="AC623" s="113"/>
      <c r="AD623" s="113"/>
      <c r="AE623" s="113"/>
      <c r="AF623" s="113"/>
    </row>
    <row r="624" spans="1:32" x14ac:dyDescent="0.2">
      <c r="A624" s="113"/>
      <c r="B624" s="200"/>
      <c r="C624" s="113"/>
      <c r="D624" s="201"/>
      <c r="E624" s="201"/>
      <c r="F624" s="113"/>
      <c r="G624" s="113"/>
      <c r="H624" s="113"/>
      <c r="I624" s="203"/>
      <c r="J624" s="203"/>
      <c r="K624" s="204"/>
      <c r="L624" s="201"/>
      <c r="M624" s="201"/>
      <c r="N624" s="201"/>
      <c r="O624" s="201"/>
      <c r="P624" s="113"/>
      <c r="Q624" s="113"/>
      <c r="T624" s="201"/>
      <c r="U624" s="113"/>
      <c r="V624" s="113"/>
      <c r="W624" s="113"/>
      <c r="X624" s="113"/>
      <c r="Y624" s="113"/>
      <c r="Z624" s="113"/>
      <c r="AA624" s="113"/>
      <c r="AB624" s="201"/>
      <c r="AC624" s="113"/>
      <c r="AD624" s="113"/>
      <c r="AE624" s="113"/>
      <c r="AF624" s="113"/>
    </row>
    <row r="625" spans="1:32" x14ac:dyDescent="0.2">
      <c r="A625" s="113"/>
      <c r="B625" s="200"/>
      <c r="C625" s="113"/>
      <c r="D625" s="201"/>
      <c r="E625" s="201"/>
      <c r="F625" s="113"/>
      <c r="G625" s="113"/>
      <c r="H625" s="113"/>
      <c r="I625" s="203"/>
      <c r="J625" s="203"/>
      <c r="K625" s="204"/>
      <c r="L625" s="201"/>
      <c r="M625" s="201"/>
      <c r="N625" s="201"/>
      <c r="O625" s="201"/>
      <c r="P625" s="113"/>
      <c r="Q625" s="113"/>
      <c r="T625" s="201"/>
      <c r="U625" s="113"/>
      <c r="V625" s="113"/>
      <c r="W625" s="113"/>
      <c r="X625" s="113"/>
      <c r="Y625" s="113"/>
      <c r="Z625" s="113"/>
      <c r="AA625" s="113"/>
      <c r="AB625" s="201"/>
      <c r="AC625" s="113"/>
      <c r="AD625" s="113"/>
      <c r="AE625" s="113"/>
      <c r="AF625" s="113"/>
    </row>
    <row r="626" spans="1:32" x14ac:dyDescent="0.2">
      <c r="A626" s="113"/>
      <c r="B626" s="200"/>
      <c r="C626" s="113"/>
      <c r="D626" s="201"/>
      <c r="E626" s="201"/>
      <c r="F626" s="113"/>
      <c r="G626" s="113"/>
      <c r="H626" s="113"/>
      <c r="I626" s="203"/>
      <c r="J626" s="203"/>
      <c r="K626" s="204"/>
      <c r="L626" s="201"/>
      <c r="M626" s="201"/>
      <c r="N626" s="201"/>
      <c r="O626" s="201"/>
      <c r="P626" s="113"/>
      <c r="Q626" s="113"/>
      <c r="T626" s="201"/>
      <c r="U626" s="113"/>
      <c r="V626" s="113"/>
      <c r="W626" s="113"/>
      <c r="X626" s="113"/>
      <c r="Y626" s="113"/>
      <c r="Z626" s="113"/>
      <c r="AA626" s="113"/>
      <c r="AB626" s="201"/>
      <c r="AC626" s="113"/>
      <c r="AD626" s="113"/>
      <c r="AE626" s="113"/>
      <c r="AF626" s="113"/>
    </row>
    <row r="627" spans="1:32" x14ac:dyDescent="0.2">
      <c r="A627" s="113"/>
      <c r="B627" s="200"/>
      <c r="C627" s="113"/>
      <c r="D627" s="201"/>
      <c r="E627" s="201"/>
      <c r="F627" s="113"/>
      <c r="G627" s="113"/>
      <c r="H627" s="113"/>
      <c r="I627" s="203"/>
      <c r="J627" s="203"/>
      <c r="K627" s="204"/>
      <c r="L627" s="201"/>
      <c r="M627" s="201"/>
      <c r="N627" s="201"/>
      <c r="O627" s="201"/>
      <c r="P627" s="113"/>
      <c r="Q627" s="113"/>
      <c r="T627" s="201"/>
      <c r="U627" s="113"/>
      <c r="V627" s="113"/>
      <c r="W627" s="113"/>
      <c r="X627" s="113"/>
      <c r="Y627" s="113"/>
      <c r="Z627" s="113"/>
      <c r="AA627" s="113"/>
      <c r="AB627" s="201"/>
      <c r="AC627" s="113"/>
      <c r="AD627" s="113"/>
      <c r="AE627" s="113"/>
      <c r="AF627" s="113"/>
    </row>
    <row r="628" spans="1:32" x14ac:dyDescent="0.2">
      <c r="A628" s="113"/>
      <c r="B628" s="200"/>
      <c r="C628" s="113"/>
      <c r="D628" s="201"/>
      <c r="E628" s="201"/>
      <c r="F628" s="113"/>
      <c r="G628" s="113"/>
      <c r="H628" s="113"/>
      <c r="I628" s="203"/>
      <c r="J628" s="203"/>
      <c r="K628" s="204"/>
      <c r="L628" s="201"/>
      <c r="M628" s="201"/>
      <c r="N628" s="201"/>
      <c r="O628" s="201"/>
      <c r="P628" s="113"/>
      <c r="Q628" s="113"/>
      <c r="T628" s="201"/>
      <c r="U628" s="113"/>
      <c r="V628" s="113"/>
      <c r="W628" s="113"/>
      <c r="X628" s="113"/>
      <c r="Y628" s="113"/>
      <c r="Z628" s="113"/>
      <c r="AA628" s="113"/>
      <c r="AB628" s="201"/>
      <c r="AC628" s="113"/>
      <c r="AD628" s="113"/>
      <c r="AE628" s="113"/>
      <c r="AF628" s="113"/>
    </row>
    <row r="629" spans="1:32" x14ac:dyDescent="0.2">
      <c r="A629" s="113"/>
      <c r="B629" s="200"/>
      <c r="C629" s="113"/>
      <c r="D629" s="201"/>
      <c r="E629" s="201"/>
      <c r="F629" s="113"/>
      <c r="G629" s="113"/>
      <c r="H629" s="113"/>
      <c r="I629" s="203"/>
      <c r="J629" s="203"/>
      <c r="K629" s="204"/>
      <c r="L629" s="201"/>
      <c r="M629" s="201"/>
      <c r="N629" s="201"/>
      <c r="O629" s="201"/>
      <c r="P629" s="113"/>
      <c r="Q629" s="113"/>
      <c r="T629" s="201"/>
      <c r="U629" s="113"/>
      <c r="V629" s="113"/>
      <c r="W629" s="113"/>
      <c r="X629" s="113"/>
      <c r="Y629" s="113"/>
      <c r="Z629" s="113"/>
      <c r="AA629" s="113"/>
      <c r="AB629" s="201"/>
      <c r="AC629" s="113"/>
      <c r="AD629" s="113"/>
      <c r="AE629" s="113"/>
      <c r="AF629" s="113"/>
    </row>
    <row r="630" spans="1:32" x14ac:dyDescent="0.2">
      <c r="A630" s="113"/>
      <c r="B630" s="200"/>
      <c r="C630" s="113"/>
      <c r="D630" s="201"/>
      <c r="E630" s="201"/>
      <c r="F630" s="113"/>
      <c r="G630" s="113"/>
      <c r="H630" s="113"/>
      <c r="I630" s="203"/>
      <c r="J630" s="203"/>
      <c r="K630" s="204"/>
      <c r="L630" s="201"/>
      <c r="M630" s="201"/>
      <c r="N630" s="201"/>
      <c r="O630" s="201"/>
      <c r="P630" s="113"/>
      <c r="Q630" s="113"/>
      <c r="T630" s="201"/>
      <c r="U630" s="113"/>
      <c r="V630" s="113"/>
      <c r="W630" s="113"/>
      <c r="X630" s="113"/>
      <c r="Y630" s="113"/>
      <c r="Z630" s="113"/>
      <c r="AA630" s="113"/>
      <c r="AB630" s="201"/>
      <c r="AC630" s="113"/>
      <c r="AD630" s="113"/>
      <c r="AE630" s="113"/>
      <c r="AF630" s="113"/>
    </row>
    <row r="631" spans="1:32" x14ac:dyDescent="0.2">
      <c r="A631" s="113"/>
      <c r="B631" s="200"/>
      <c r="C631" s="113"/>
      <c r="D631" s="201"/>
      <c r="E631" s="201"/>
      <c r="F631" s="113"/>
      <c r="G631" s="113"/>
      <c r="H631" s="113"/>
      <c r="I631" s="203"/>
      <c r="J631" s="203"/>
      <c r="K631" s="204"/>
      <c r="L631" s="201"/>
      <c r="M631" s="201"/>
      <c r="N631" s="201"/>
      <c r="O631" s="201"/>
      <c r="P631" s="113"/>
      <c r="Q631" s="113"/>
      <c r="T631" s="201"/>
      <c r="U631" s="113"/>
      <c r="V631" s="113"/>
      <c r="W631" s="113"/>
      <c r="X631" s="113"/>
      <c r="Y631" s="113"/>
      <c r="Z631" s="113"/>
      <c r="AA631" s="113"/>
      <c r="AB631" s="201"/>
      <c r="AC631" s="113"/>
      <c r="AD631" s="113"/>
      <c r="AE631" s="113"/>
      <c r="AF631" s="113"/>
    </row>
    <row r="632" spans="1:32" x14ac:dyDescent="0.2">
      <c r="A632" s="113"/>
      <c r="B632" s="200"/>
      <c r="C632" s="113"/>
      <c r="D632" s="201"/>
      <c r="E632" s="201"/>
      <c r="F632" s="113"/>
      <c r="G632" s="113"/>
      <c r="H632" s="113"/>
      <c r="I632" s="203"/>
      <c r="J632" s="203"/>
      <c r="K632" s="204"/>
      <c r="L632" s="201"/>
      <c r="M632" s="201"/>
      <c r="N632" s="201"/>
      <c r="O632" s="201"/>
      <c r="P632" s="113"/>
      <c r="Q632" s="113"/>
      <c r="T632" s="201"/>
      <c r="U632" s="113"/>
      <c r="V632" s="113"/>
      <c r="W632" s="113"/>
      <c r="X632" s="113"/>
      <c r="Y632" s="113"/>
      <c r="Z632" s="113"/>
      <c r="AA632" s="113"/>
      <c r="AB632" s="201"/>
      <c r="AC632" s="113"/>
      <c r="AD632" s="113"/>
      <c r="AE632" s="113"/>
      <c r="AF632" s="113"/>
    </row>
    <row r="633" spans="1:32" x14ac:dyDescent="0.2">
      <c r="A633" s="113"/>
      <c r="B633" s="200"/>
      <c r="C633" s="113"/>
      <c r="D633" s="201"/>
      <c r="E633" s="201"/>
      <c r="F633" s="113"/>
      <c r="G633" s="113"/>
      <c r="H633" s="113"/>
      <c r="I633" s="203"/>
      <c r="J633" s="203"/>
      <c r="K633" s="204"/>
      <c r="L633" s="201"/>
      <c r="M633" s="201"/>
      <c r="N633" s="201"/>
      <c r="O633" s="201"/>
      <c r="P633" s="113"/>
      <c r="Q633" s="113"/>
      <c r="T633" s="201"/>
      <c r="U633" s="113"/>
      <c r="V633" s="113"/>
      <c r="W633" s="113"/>
      <c r="X633" s="113"/>
      <c r="Y633" s="113"/>
      <c r="Z633" s="113"/>
      <c r="AA633" s="113"/>
      <c r="AB633" s="201"/>
      <c r="AC633" s="113"/>
      <c r="AD633" s="113"/>
      <c r="AE633" s="113"/>
      <c r="AF633" s="113"/>
    </row>
    <row r="634" spans="1:32" x14ac:dyDescent="0.2">
      <c r="A634" s="113"/>
      <c r="B634" s="200"/>
      <c r="C634" s="113"/>
      <c r="D634" s="201"/>
      <c r="E634" s="201"/>
      <c r="F634" s="113"/>
      <c r="G634" s="113"/>
      <c r="H634" s="113"/>
      <c r="I634" s="203"/>
      <c r="J634" s="203"/>
      <c r="K634" s="204"/>
      <c r="L634" s="201"/>
      <c r="M634" s="201"/>
      <c r="N634" s="201"/>
      <c r="O634" s="201"/>
      <c r="P634" s="113"/>
      <c r="Q634" s="113"/>
      <c r="T634" s="201"/>
      <c r="U634" s="113"/>
      <c r="V634" s="113"/>
      <c r="W634" s="113"/>
      <c r="X634" s="113"/>
      <c r="Y634" s="113"/>
      <c r="Z634" s="113"/>
      <c r="AA634" s="113"/>
      <c r="AB634" s="201"/>
      <c r="AC634" s="113"/>
      <c r="AD634" s="113"/>
      <c r="AE634" s="113"/>
      <c r="AF634" s="113"/>
    </row>
    <row r="635" spans="1:32" x14ac:dyDescent="0.2">
      <c r="A635" s="113"/>
      <c r="B635" s="200"/>
      <c r="C635" s="113"/>
      <c r="D635" s="201"/>
      <c r="E635" s="201"/>
      <c r="F635" s="113"/>
      <c r="G635" s="113"/>
      <c r="H635" s="113"/>
      <c r="I635" s="203"/>
      <c r="J635" s="203"/>
      <c r="K635" s="204"/>
      <c r="L635" s="201"/>
      <c r="M635" s="201"/>
      <c r="N635" s="201"/>
      <c r="O635" s="201"/>
      <c r="P635" s="113"/>
      <c r="Q635" s="113"/>
      <c r="T635" s="201"/>
      <c r="U635" s="113"/>
      <c r="V635" s="113"/>
      <c r="W635" s="113"/>
      <c r="X635" s="113"/>
      <c r="Y635" s="113"/>
      <c r="Z635" s="113"/>
      <c r="AA635" s="113"/>
      <c r="AB635" s="201"/>
      <c r="AC635" s="113"/>
      <c r="AD635" s="113"/>
      <c r="AE635" s="113"/>
      <c r="AF635" s="113"/>
    </row>
    <row r="636" spans="1:32" x14ac:dyDescent="0.2">
      <c r="A636" s="113"/>
      <c r="B636" s="200"/>
      <c r="C636" s="113"/>
      <c r="D636" s="201"/>
      <c r="E636" s="201"/>
      <c r="F636" s="113"/>
      <c r="G636" s="113"/>
      <c r="H636" s="113"/>
      <c r="I636" s="203"/>
      <c r="J636" s="203"/>
      <c r="K636" s="204"/>
      <c r="L636" s="201"/>
      <c r="M636" s="201"/>
      <c r="N636" s="201"/>
      <c r="O636" s="201"/>
      <c r="P636" s="113"/>
      <c r="Q636" s="113"/>
      <c r="T636" s="201"/>
      <c r="U636" s="113"/>
      <c r="V636" s="113"/>
      <c r="W636" s="113"/>
      <c r="X636" s="113"/>
      <c r="Y636" s="113"/>
      <c r="Z636" s="113"/>
      <c r="AA636" s="113"/>
      <c r="AB636" s="201"/>
      <c r="AC636" s="113"/>
      <c r="AD636" s="113"/>
      <c r="AE636" s="113"/>
      <c r="AF636" s="113"/>
    </row>
    <row r="637" spans="1:32" x14ac:dyDescent="0.2">
      <c r="A637" s="113"/>
      <c r="B637" s="200"/>
      <c r="C637" s="113"/>
      <c r="D637" s="201"/>
      <c r="E637" s="201"/>
      <c r="F637" s="113"/>
      <c r="G637" s="113"/>
      <c r="H637" s="113"/>
      <c r="I637" s="203"/>
      <c r="J637" s="203"/>
      <c r="K637" s="204"/>
      <c r="L637" s="201"/>
      <c r="M637" s="201"/>
      <c r="N637" s="201"/>
      <c r="O637" s="201"/>
      <c r="P637" s="113"/>
      <c r="Q637" s="113"/>
      <c r="T637" s="201"/>
      <c r="U637" s="113"/>
      <c r="V637" s="113"/>
      <c r="W637" s="113"/>
      <c r="X637" s="113"/>
      <c r="Y637" s="113"/>
      <c r="Z637" s="113"/>
      <c r="AA637" s="113"/>
      <c r="AB637" s="201"/>
      <c r="AC637" s="113"/>
      <c r="AD637" s="113"/>
      <c r="AE637" s="113"/>
      <c r="AF637" s="113"/>
    </row>
    <row r="638" spans="1:32" x14ac:dyDescent="0.2">
      <c r="A638" s="113"/>
      <c r="B638" s="200"/>
      <c r="C638" s="113"/>
      <c r="D638" s="201"/>
      <c r="E638" s="201"/>
      <c r="F638" s="113"/>
      <c r="G638" s="113"/>
      <c r="H638" s="113"/>
      <c r="I638" s="203"/>
      <c r="J638" s="203"/>
      <c r="K638" s="204"/>
      <c r="L638" s="201"/>
      <c r="M638" s="201"/>
      <c r="N638" s="201"/>
      <c r="O638" s="201"/>
      <c r="P638" s="113"/>
      <c r="Q638" s="113"/>
      <c r="T638" s="201"/>
      <c r="U638" s="113"/>
      <c r="V638" s="113"/>
      <c r="W638" s="113"/>
      <c r="X638" s="113"/>
      <c r="Y638" s="113"/>
      <c r="Z638" s="113"/>
      <c r="AA638" s="113"/>
      <c r="AB638" s="201"/>
      <c r="AC638" s="113"/>
      <c r="AD638" s="113"/>
      <c r="AE638" s="113"/>
      <c r="AF638" s="113"/>
    </row>
    <row r="639" spans="1:32" x14ac:dyDescent="0.2">
      <c r="A639" s="113"/>
      <c r="B639" s="200"/>
      <c r="C639" s="113"/>
      <c r="D639" s="201"/>
      <c r="E639" s="201"/>
      <c r="F639" s="113"/>
      <c r="G639" s="113"/>
      <c r="H639" s="113"/>
      <c r="I639" s="203"/>
      <c r="J639" s="203"/>
      <c r="K639" s="204"/>
      <c r="L639" s="201"/>
      <c r="M639" s="201"/>
      <c r="N639" s="201"/>
      <c r="O639" s="201"/>
      <c r="P639" s="113"/>
      <c r="Q639" s="113"/>
      <c r="T639" s="201"/>
      <c r="U639" s="113"/>
      <c r="V639" s="113"/>
      <c r="W639" s="113"/>
      <c r="X639" s="113"/>
      <c r="Y639" s="113"/>
      <c r="Z639" s="113"/>
      <c r="AA639" s="113"/>
      <c r="AB639" s="201"/>
      <c r="AC639" s="113"/>
      <c r="AD639" s="113"/>
      <c r="AE639" s="113"/>
      <c r="AF639" s="113"/>
    </row>
    <row r="640" spans="1:32" x14ac:dyDescent="0.2">
      <c r="A640" s="113"/>
      <c r="B640" s="200"/>
      <c r="C640" s="113"/>
      <c r="D640" s="201"/>
      <c r="E640" s="201"/>
      <c r="F640" s="113"/>
      <c r="G640" s="113"/>
      <c r="H640" s="113"/>
      <c r="I640" s="203"/>
      <c r="J640" s="203"/>
      <c r="K640" s="204"/>
      <c r="L640" s="201"/>
      <c r="M640" s="201"/>
      <c r="N640" s="201"/>
      <c r="O640" s="201"/>
      <c r="P640" s="113"/>
      <c r="Q640" s="113"/>
      <c r="T640" s="201"/>
      <c r="U640" s="113"/>
      <c r="V640" s="113"/>
      <c r="W640" s="113"/>
      <c r="X640" s="113"/>
      <c r="Y640" s="113"/>
      <c r="Z640" s="113"/>
      <c r="AA640" s="113"/>
      <c r="AB640" s="201"/>
      <c r="AC640" s="113"/>
      <c r="AD640" s="113"/>
      <c r="AE640" s="113"/>
      <c r="AF640" s="113"/>
    </row>
    <row r="641" spans="1:32" x14ac:dyDescent="0.2">
      <c r="A641" s="113"/>
      <c r="B641" s="200"/>
      <c r="C641" s="113"/>
      <c r="D641" s="201"/>
      <c r="E641" s="201"/>
      <c r="F641" s="113"/>
      <c r="G641" s="113"/>
      <c r="H641" s="113"/>
      <c r="I641" s="203"/>
      <c r="J641" s="203"/>
      <c r="K641" s="204"/>
      <c r="L641" s="201"/>
      <c r="M641" s="201"/>
      <c r="N641" s="201"/>
      <c r="O641" s="201"/>
      <c r="P641" s="113"/>
      <c r="Q641" s="113"/>
      <c r="T641" s="201"/>
      <c r="U641" s="113"/>
      <c r="V641" s="113"/>
      <c r="W641" s="113"/>
      <c r="X641" s="113"/>
      <c r="Y641" s="113"/>
      <c r="Z641" s="113"/>
      <c r="AA641" s="113"/>
      <c r="AB641" s="201"/>
      <c r="AC641" s="113"/>
      <c r="AD641" s="113"/>
      <c r="AE641" s="113"/>
      <c r="AF641" s="113"/>
    </row>
    <row r="642" spans="1:32" x14ac:dyDescent="0.2">
      <c r="A642" s="113"/>
      <c r="B642" s="200"/>
      <c r="C642" s="113"/>
      <c r="D642" s="201"/>
      <c r="E642" s="201"/>
      <c r="F642" s="113"/>
      <c r="G642" s="113"/>
      <c r="H642" s="113"/>
      <c r="I642" s="203"/>
      <c r="J642" s="203"/>
      <c r="K642" s="204"/>
      <c r="L642" s="201"/>
      <c r="M642" s="201"/>
      <c r="N642" s="201"/>
      <c r="O642" s="201"/>
      <c r="P642" s="113"/>
      <c r="Q642" s="113"/>
      <c r="T642" s="201"/>
      <c r="U642" s="113"/>
      <c r="V642" s="113"/>
      <c r="W642" s="113"/>
      <c r="X642" s="113"/>
      <c r="Y642" s="113"/>
      <c r="Z642" s="113"/>
      <c r="AA642" s="113"/>
      <c r="AB642" s="201"/>
      <c r="AC642" s="113"/>
      <c r="AD642" s="113"/>
      <c r="AE642" s="113"/>
      <c r="AF642" s="113"/>
    </row>
    <row r="643" spans="1:32" x14ac:dyDescent="0.2">
      <c r="A643" s="113"/>
      <c r="B643" s="200"/>
      <c r="C643" s="113"/>
      <c r="D643" s="201"/>
      <c r="E643" s="201"/>
      <c r="F643" s="113"/>
      <c r="G643" s="113"/>
      <c r="H643" s="113"/>
      <c r="I643" s="203"/>
      <c r="J643" s="203"/>
      <c r="K643" s="204"/>
      <c r="L643" s="201"/>
      <c r="M643" s="201"/>
      <c r="N643" s="201"/>
      <c r="O643" s="201"/>
      <c r="P643" s="113"/>
      <c r="Q643" s="113"/>
      <c r="T643" s="201"/>
      <c r="U643" s="113"/>
      <c r="V643" s="113"/>
      <c r="W643" s="113"/>
      <c r="X643" s="113"/>
      <c r="Y643" s="113"/>
      <c r="Z643" s="113"/>
      <c r="AA643" s="113"/>
      <c r="AB643" s="201"/>
      <c r="AC643" s="113"/>
      <c r="AD643" s="113"/>
      <c r="AE643" s="113"/>
      <c r="AF643" s="113"/>
    </row>
    <row r="644" spans="1:32" x14ac:dyDescent="0.2">
      <c r="A644" s="113"/>
      <c r="B644" s="200"/>
      <c r="C644" s="113"/>
      <c r="D644" s="201"/>
      <c r="E644" s="201"/>
      <c r="F644" s="113"/>
      <c r="G644" s="113"/>
      <c r="H644" s="113"/>
      <c r="I644" s="203"/>
      <c r="J644" s="203"/>
      <c r="K644" s="204"/>
      <c r="L644" s="201"/>
      <c r="M644" s="201"/>
      <c r="N644" s="201"/>
      <c r="O644" s="201"/>
      <c r="P644" s="113"/>
      <c r="Q644" s="113"/>
      <c r="T644" s="201"/>
      <c r="U644" s="113"/>
      <c r="V644" s="113"/>
      <c r="W644" s="113"/>
      <c r="X644" s="113"/>
      <c r="Y644" s="113"/>
      <c r="Z644" s="113"/>
      <c r="AA644" s="113"/>
      <c r="AB644" s="201"/>
      <c r="AC644" s="113"/>
      <c r="AD644" s="113"/>
      <c r="AE644" s="113"/>
      <c r="AF644" s="113"/>
    </row>
    <row r="645" spans="1:32" x14ac:dyDescent="0.2">
      <c r="A645" s="113"/>
      <c r="B645" s="200"/>
      <c r="C645" s="113"/>
      <c r="D645" s="201"/>
      <c r="E645" s="201"/>
      <c r="F645" s="113"/>
      <c r="G645" s="113"/>
      <c r="H645" s="113"/>
      <c r="I645" s="203"/>
      <c r="J645" s="203"/>
      <c r="K645" s="204"/>
      <c r="L645" s="201"/>
      <c r="M645" s="201"/>
      <c r="N645" s="201"/>
      <c r="O645" s="201"/>
      <c r="P645" s="113"/>
      <c r="Q645" s="113"/>
      <c r="T645" s="201"/>
      <c r="U645" s="113"/>
      <c r="V645" s="113"/>
      <c r="W645" s="113"/>
      <c r="X645" s="113"/>
      <c r="Y645" s="113"/>
      <c r="Z645" s="113"/>
      <c r="AA645" s="113"/>
      <c r="AB645" s="201"/>
      <c r="AC645" s="113"/>
      <c r="AD645" s="113"/>
      <c r="AE645" s="113"/>
      <c r="AF645" s="113"/>
    </row>
    <row r="646" spans="1:32" x14ac:dyDescent="0.2">
      <c r="A646" s="113"/>
      <c r="B646" s="200"/>
      <c r="C646" s="113"/>
      <c r="D646" s="201"/>
      <c r="E646" s="201"/>
      <c r="F646" s="113"/>
      <c r="G646" s="113"/>
      <c r="H646" s="113"/>
      <c r="I646" s="203"/>
      <c r="J646" s="203"/>
      <c r="K646" s="204"/>
      <c r="L646" s="201"/>
      <c r="M646" s="201"/>
      <c r="N646" s="201"/>
      <c r="O646" s="201"/>
      <c r="P646" s="113"/>
      <c r="Q646" s="113"/>
      <c r="T646" s="201"/>
      <c r="U646" s="113"/>
      <c r="V646" s="113"/>
      <c r="W646" s="113"/>
      <c r="X646" s="113"/>
      <c r="Y646" s="113"/>
      <c r="Z646" s="113"/>
      <c r="AA646" s="113"/>
      <c r="AB646" s="201"/>
      <c r="AC646" s="113"/>
      <c r="AD646" s="113"/>
      <c r="AE646" s="113"/>
      <c r="AF646" s="113"/>
    </row>
    <row r="647" spans="1:32" x14ac:dyDescent="0.2">
      <c r="A647" s="113"/>
      <c r="B647" s="200"/>
      <c r="C647" s="113"/>
      <c r="D647" s="201"/>
      <c r="E647" s="201"/>
      <c r="F647" s="113"/>
      <c r="G647" s="113"/>
      <c r="H647" s="113"/>
      <c r="I647" s="203"/>
      <c r="J647" s="203"/>
      <c r="K647" s="204"/>
      <c r="L647" s="201"/>
      <c r="M647" s="201"/>
      <c r="N647" s="201"/>
      <c r="O647" s="201"/>
      <c r="P647" s="113"/>
      <c r="Q647" s="113"/>
      <c r="T647" s="201"/>
      <c r="U647" s="113"/>
      <c r="V647" s="113"/>
      <c r="W647" s="113"/>
      <c r="X647" s="113"/>
      <c r="Y647" s="113"/>
      <c r="Z647" s="113"/>
      <c r="AA647" s="113"/>
      <c r="AB647" s="201"/>
      <c r="AC647" s="113"/>
      <c r="AD647" s="113"/>
      <c r="AE647" s="113"/>
      <c r="AF647" s="113"/>
    </row>
    <row r="648" spans="1:32" x14ac:dyDescent="0.2">
      <c r="A648" s="113"/>
      <c r="B648" s="200"/>
      <c r="C648" s="113"/>
      <c r="D648" s="201"/>
      <c r="E648" s="201"/>
      <c r="F648" s="113"/>
      <c r="G648" s="113"/>
      <c r="H648" s="113"/>
      <c r="I648" s="203"/>
      <c r="J648" s="203"/>
      <c r="K648" s="204"/>
      <c r="L648" s="201"/>
      <c r="M648" s="201"/>
      <c r="N648" s="201"/>
      <c r="O648" s="201"/>
      <c r="P648" s="113"/>
      <c r="Q648" s="113"/>
      <c r="T648" s="201"/>
      <c r="U648" s="113"/>
      <c r="V648" s="113"/>
      <c r="W648" s="113"/>
      <c r="X648" s="113"/>
      <c r="Y648" s="113"/>
      <c r="Z648" s="113"/>
      <c r="AA648" s="113"/>
      <c r="AB648" s="201"/>
      <c r="AC648" s="113"/>
      <c r="AD648" s="113"/>
      <c r="AE648" s="113"/>
      <c r="AF648" s="113"/>
    </row>
    <row r="649" spans="1:32" x14ac:dyDescent="0.2">
      <c r="A649" s="113"/>
      <c r="B649" s="200"/>
      <c r="C649" s="113"/>
      <c r="D649" s="201"/>
      <c r="E649" s="201"/>
      <c r="F649" s="113"/>
      <c r="G649" s="113"/>
      <c r="H649" s="113"/>
      <c r="I649" s="203"/>
      <c r="J649" s="203"/>
      <c r="K649" s="204"/>
      <c r="L649" s="201"/>
      <c r="M649" s="201"/>
      <c r="N649" s="201"/>
      <c r="O649" s="201"/>
      <c r="P649" s="113"/>
      <c r="Q649" s="113"/>
      <c r="T649" s="201"/>
      <c r="U649" s="113"/>
      <c r="V649" s="113"/>
      <c r="W649" s="113"/>
      <c r="X649" s="113"/>
      <c r="Y649" s="113"/>
      <c r="Z649" s="113"/>
      <c r="AA649" s="113"/>
      <c r="AB649" s="201"/>
      <c r="AC649" s="113"/>
      <c r="AD649" s="113"/>
      <c r="AE649" s="113"/>
      <c r="AF649" s="113"/>
    </row>
    <row r="650" spans="1:32" x14ac:dyDescent="0.2">
      <c r="A650" s="113"/>
      <c r="B650" s="200"/>
      <c r="C650" s="113"/>
      <c r="D650" s="201"/>
      <c r="E650" s="201"/>
      <c r="F650" s="113"/>
      <c r="G650" s="113"/>
      <c r="H650" s="113"/>
      <c r="I650" s="203"/>
      <c r="J650" s="203"/>
      <c r="K650" s="204"/>
      <c r="L650" s="201"/>
      <c r="M650" s="201"/>
      <c r="N650" s="201"/>
      <c r="O650" s="201"/>
      <c r="P650" s="113"/>
      <c r="Q650" s="113"/>
      <c r="T650" s="201"/>
      <c r="U650" s="113"/>
      <c r="V650" s="113"/>
      <c r="W650" s="113"/>
      <c r="X650" s="113"/>
      <c r="Y650" s="113"/>
      <c r="Z650" s="113"/>
      <c r="AA650" s="113"/>
      <c r="AB650" s="201"/>
      <c r="AC650" s="113"/>
      <c r="AD650" s="113"/>
      <c r="AE650" s="113"/>
      <c r="AF650" s="113"/>
    </row>
    <row r="651" spans="1:32" x14ac:dyDescent="0.2">
      <c r="A651" s="113"/>
      <c r="B651" s="200"/>
      <c r="C651" s="113"/>
      <c r="D651" s="201"/>
      <c r="E651" s="201"/>
      <c r="F651" s="113"/>
      <c r="G651" s="113"/>
      <c r="H651" s="113"/>
      <c r="I651" s="203"/>
      <c r="J651" s="203"/>
      <c r="K651" s="204"/>
      <c r="L651" s="201"/>
      <c r="M651" s="201"/>
      <c r="N651" s="201"/>
      <c r="O651" s="201"/>
      <c r="P651" s="113"/>
      <c r="Q651" s="113"/>
      <c r="T651" s="201"/>
      <c r="U651" s="113"/>
      <c r="V651" s="113"/>
      <c r="W651" s="113"/>
      <c r="X651" s="113"/>
      <c r="Y651" s="113"/>
      <c r="Z651" s="113"/>
      <c r="AA651" s="113"/>
      <c r="AB651" s="201"/>
      <c r="AC651" s="113"/>
      <c r="AD651" s="113"/>
      <c r="AE651" s="113"/>
      <c r="AF651" s="113"/>
    </row>
    <row r="652" spans="1:32" x14ac:dyDescent="0.2">
      <c r="A652" s="113"/>
      <c r="B652" s="200"/>
      <c r="C652" s="113"/>
      <c r="D652" s="201"/>
      <c r="E652" s="201"/>
      <c r="F652" s="113"/>
      <c r="G652" s="113"/>
      <c r="H652" s="113"/>
      <c r="I652" s="203"/>
      <c r="J652" s="203"/>
      <c r="K652" s="204"/>
      <c r="L652" s="201"/>
      <c r="M652" s="201"/>
      <c r="N652" s="201"/>
      <c r="O652" s="201"/>
      <c r="P652" s="113"/>
      <c r="Q652" s="113"/>
      <c r="T652" s="201"/>
      <c r="U652" s="113"/>
      <c r="V652" s="113"/>
      <c r="W652" s="113"/>
      <c r="X652" s="113"/>
      <c r="Y652" s="113"/>
      <c r="Z652" s="113"/>
      <c r="AA652" s="113"/>
      <c r="AB652" s="201"/>
      <c r="AC652" s="113"/>
      <c r="AD652" s="113"/>
      <c r="AE652" s="113"/>
      <c r="AF652" s="113"/>
    </row>
    <row r="653" spans="1:32" x14ac:dyDescent="0.2">
      <c r="A653" s="113"/>
      <c r="B653" s="200"/>
      <c r="C653" s="113"/>
      <c r="D653" s="201"/>
      <c r="E653" s="201"/>
      <c r="F653" s="113"/>
      <c r="G653" s="113"/>
      <c r="H653" s="113"/>
      <c r="I653" s="203"/>
      <c r="J653" s="203"/>
      <c r="K653" s="204"/>
      <c r="L653" s="201"/>
      <c r="M653" s="201"/>
      <c r="N653" s="201"/>
      <c r="O653" s="201"/>
      <c r="P653" s="113"/>
      <c r="Q653" s="113"/>
      <c r="T653" s="201"/>
      <c r="U653" s="113"/>
      <c r="V653" s="113"/>
      <c r="W653" s="113"/>
      <c r="X653" s="113"/>
      <c r="Y653" s="113"/>
      <c r="Z653" s="113"/>
      <c r="AA653" s="113"/>
      <c r="AB653" s="201"/>
      <c r="AC653" s="113"/>
      <c r="AD653" s="113"/>
      <c r="AE653" s="113"/>
      <c r="AF653" s="113"/>
    </row>
    <row r="654" spans="1:32" x14ac:dyDescent="0.2">
      <c r="A654" s="113"/>
      <c r="B654" s="200"/>
      <c r="C654" s="113"/>
      <c r="D654" s="201"/>
      <c r="E654" s="201"/>
      <c r="F654" s="113"/>
      <c r="G654" s="113"/>
      <c r="H654" s="113"/>
      <c r="I654" s="203"/>
      <c r="J654" s="203"/>
      <c r="K654" s="204"/>
      <c r="L654" s="201"/>
      <c r="M654" s="201"/>
      <c r="N654" s="201"/>
      <c r="O654" s="201"/>
      <c r="P654" s="113"/>
      <c r="Q654" s="113"/>
      <c r="T654" s="201"/>
      <c r="U654" s="113"/>
      <c r="V654" s="113"/>
      <c r="W654" s="113"/>
      <c r="X654" s="113"/>
      <c r="Y654" s="113"/>
      <c r="Z654" s="113"/>
      <c r="AA654" s="113"/>
      <c r="AB654" s="201"/>
      <c r="AC654" s="113"/>
      <c r="AD654" s="113"/>
      <c r="AE654" s="113"/>
      <c r="AF654" s="113"/>
    </row>
    <row r="655" spans="1:32" x14ac:dyDescent="0.2">
      <c r="A655" s="113"/>
      <c r="B655" s="200"/>
      <c r="C655" s="113"/>
      <c r="D655" s="201"/>
      <c r="E655" s="201"/>
      <c r="F655" s="113"/>
      <c r="G655" s="113"/>
      <c r="H655" s="113"/>
      <c r="I655" s="203"/>
      <c r="J655" s="203"/>
      <c r="K655" s="204"/>
      <c r="L655" s="201"/>
      <c r="M655" s="201"/>
      <c r="N655" s="201"/>
      <c r="O655" s="201"/>
      <c r="P655" s="113"/>
      <c r="Q655" s="113"/>
      <c r="T655" s="201"/>
      <c r="U655" s="113"/>
      <c r="V655" s="113"/>
      <c r="W655" s="113"/>
      <c r="X655" s="113"/>
      <c r="Y655" s="113"/>
      <c r="Z655" s="113"/>
      <c r="AA655" s="113"/>
      <c r="AB655" s="201"/>
      <c r="AC655" s="113"/>
      <c r="AD655" s="113"/>
      <c r="AE655" s="113"/>
      <c r="AF655" s="113"/>
    </row>
    <row r="656" spans="1:32" x14ac:dyDescent="0.2">
      <c r="A656" s="113"/>
      <c r="B656" s="200"/>
      <c r="C656" s="113"/>
      <c r="D656" s="201"/>
      <c r="E656" s="201"/>
      <c r="F656" s="113"/>
      <c r="G656" s="113"/>
      <c r="H656" s="113"/>
      <c r="I656" s="203"/>
      <c r="J656" s="203"/>
      <c r="K656" s="204"/>
      <c r="L656" s="201"/>
      <c r="M656" s="201"/>
      <c r="N656" s="201"/>
      <c r="O656" s="201"/>
      <c r="P656" s="113"/>
      <c r="Q656" s="113"/>
      <c r="T656" s="201"/>
      <c r="U656" s="113"/>
      <c r="V656" s="113"/>
      <c r="W656" s="113"/>
      <c r="X656" s="113"/>
      <c r="Y656" s="113"/>
      <c r="Z656" s="113"/>
      <c r="AA656" s="113"/>
      <c r="AB656" s="201"/>
      <c r="AC656" s="113"/>
      <c r="AD656" s="113"/>
      <c r="AE656" s="113"/>
      <c r="AF656" s="113"/>
    </row>
    <row r="657" spans="1:32" x14ac:dyDescent="0.2">
      <c r="A657" s="113"/>
      <c r="B657" s="200"/>
      <c r="C657" s="113"/>
      <c r="D657" s="201"/>
      <c r="E657" s="201"/>
      <c r="F657" s="113"/>
      <c r="G657" s="113"/>
      <c r="H657" s="113"/>
      <c r="I657" s="203"/>
      <c r="J657" s="203"/>
      <c r="K657" s="204"/>
      <c r="L657" s="201"/>
      <c r="M657" s="201"/>
      <c r="N657" s="201"/>
      <c r="O657" s="201"/>
      <c r="P657" s="113"/>
      <c r="Q657" s="113"/>
      <c r="T657" s="201"/>
      <c r="U657" s="113"/>
      <c r="V657" s="113"/>
      <c r="W657" s="113"/>
      <c r="X657" s="113"/>
      <c r="Y657" s="113"/>
      <c r="Z657" s="113"/>
      <c r="AA657" s="113"/>
      <c r="AB657" s="201"/>
      <c r="AC657" s="113"/>
      <c r="AD657" s="113"/>
      <c r="AE657" s="113"/>
      <c r="AF657" s="113"/>
    </row>
    <row r="658" spans="1:32" x14ac:dyDescent="0.2">
      <c r="A658" s="113"/>
      <c r="B658" s="200"/>
      <c r="C658" s="113"/>
      <c r="D658" s="201"/>
      <c r="E658" s="201"/>
      <c r="F658" s="113"/>
      <c r="G658" s="113"/>
      <c r="H658" s="113"/>
      <c r="I658" s="203"/>
      <c r="J658" s="203"/>
      <c r="K658" s="204"/>
      <c r="L658" s="201"/>
      <c r="M658" s="201"/>
      <c r="N658" s="201"/>
      <c r="O658" s="201"/>
      <c r="P658" s="113"/>
      <c r="Q658" s="113"/>
      <c r="T658" s="201"/>
      <c r="U658" s="113"/>
      <c r="V658" s="113"/>
      <c r="W658" s="113"/>
      <c r="X658" s="113"/>
      <c r="Y658" s="113"/>
      <c r="Z658" s="113"/>
      <c r="AA658" s="113"/>
      <c r="AB658" s="201"/>
      <c r="AC658" s="113"/>
      <c r="AD658" s="113"/>
      <c r="AE658" s="113"/>
      <c r="AF658" s="113"/>
    </row>
    <row r="659" spans="1:32" x14ac:dyDescent="0.2">
      <c r="A659" s="113"/>
      <c r="B659" s="200"/>
      <c r="C659" s="113"/>
      <c r="D659" s="201"/>
      <c r="E659" s="201"/>
      <c r="F659" s="113"/>
      <c r="G659" s="113"/>
      <c r="H659" s="113"/>
      <c r="I659" s="203"/>
      <c r="J659" s="203"/>
      <c r="K659" s="204"/>
      <c r="L659" s="201"/>
      <c r="M659" s="201"/>
      <c r="N659" s="201"/>
      <c r="O659" s="201"/>
      <c r="P659" s="113"/>
      <c r="Q659" s="113"/>
      <c r="T659" s="201"/>
      <c r="U659" s="113"/>
      <c r="V659" s="113"/>
      <c r="W659" s="113"/>
      <c r="X659" s="113"/>
      <c r="Y659" s="113"/>
      <c r="Z659" s="113"/>
      <c r="AA659" s="113"/>
      <c r="AB659" s="201"/>
      <c r="AC659" s="113"/>
      <c r="AD659" s="113"/>
      <c r="AE659" s="113"/>
      <c r="AF659" s="113"/>
    </row>
    <row r="660" spans="1:32" x14ac:dyDescent="0.2">
      <c r="A660" s="113"/>
      <c r="B660" s="200"/>
      <c r="C660" s="113"/>
      <c r="D660" s="201"/>
      <c r="E660" s="201"/>
      <c r="F660" s="113"/>
      <c r="G660" s="113"/>
      <c r="H660" s="113"/>
      <c r="I660" s="203"/>
      <c r="J660" s="203"/>
      <c r="K660" s="204"/>
      <c r="L660" s="201"/>
      <c r="M660" s="201"/>
      <c r="N660" s="201"/>
      <c r="O660" s="201"/>
      <c r="P660" s="113"/>
      <c r="Q660" s="113"/>
      <c r="T660" s="201"/>
      <c r="U660" s="113"/>
      <c r="V660" s="113"/>
      <c r="W660" s="113"/>
      <c r="X660" s="113"/>
      <c r="Y660" s="113"/>
      <c r="Z660" s="113"/>
      <c r="AA660" s="113"/>
      <c r="AB660" s="201"/>
      <c r="AC660" s="113"/>
      <c r="AD660" s="113"/>
      <c r="AE660" s="113"/>
      <c r="AF660" s="113"/>
    </row>
    <row r="661" spans="1:32" x14ac:dyDescent="0.2">
      <c r="A661" s="113"/>
      <c r="B661" s="200"/>
      <c r="C661" s="113"/>
      <c r="D661" s="201"/>
      <c r="E661" s="201"/>
      <c r="F661" s="113"/>
      <c r="G661" s="113"/>
      <c r="H661" s="113"/>
      <c r="I661" s="203"/>
      <c r="J661" s="203"/>
      <c r="K661" s="204"/>
      <c r="L661" s="201"/>
      <c r="M661" s="201"/>
      <c r="N661" s="201"/>
      <c r="O661" s="201"/>
      <c r="P661" s="113"/>
      <c r="Q661" s="113"/>
      <c r="T661" s="201"/>
      <c r="U661" s="113"/>
      <c r="V661" s="113"/>
      <c r="W661" s="113"/>
      <c r="X661" s="113"/>
      <c r="Y661" s="113"/>
      <c r="Z661" s="113"/>
      <c r="AA661" s="113"/>
      <c r="AB661" s="201"/>
      <c r="AC661" s="113"/>
      <c r="AD661" s="113"/>
      <c r="AE661" s="113"/>
      <c r="AF661" s="113"/>
    </row>
    <row r="662" spans="1:32" x14ac:dyDescent="0.2">
      <c r="A662" s="113"/>
      <c r="B662" s="200"/>
      <c r="C662" s="113"/>
      <c r="D662" s="201"/>
      <c r="E662" s="201"/>
      <c r="F662" s="113"/>
      <c r="G662" s="113"/>
      <c r="H662" s="113"/>
      <c r="I662" s="203"/>
      <c r="J662" s="203"/>
      <c r="K662" s="204"/>
      <c r="L662" s="201"/>
      <c r="M662" s="201"/>
      <c r="N662" s="201"/>
      <c r="O662" s="201"/>
      <c r="P662" s="113"/>
      <c r="Q662" s="113"/>
      <c r="T662" s="201"/>
      <c r="U662" s="113"/>
      <c r="V662" s="113"/>
      <c r="W662" s="113"/>
      <c r="X662" s="113"/>
      <c r="Y662" s="113"/>
      <c r="Z662" s="113"/>
      <c r="AA662" s="113"/>
      <c r="AB662" s="201"/>
      <c r="AC662" s="113"/>
      <c r="AD662" s="113"/>
      <c r="AE662" s="113"/>
      <c r="AF662" s="113"/>
    </row>
    <row r="663" spans="1:32" x14ac:dyDescent="0.2">
      <c r="A663" s="113"/>
      <c r="B663" s="200"/>
      <c r="C663" s="113"/>
      <c r="D663" s="201"/>
      <c r="E663" s="201"/>
      <c r="F663" s="113"/>
      <c r="G663" s="113"/>
      <c r="H663" s="113"/>
      <c r="I663" s="203"/>
      <c r="J663" s="203"/>
      <c r="K663" s="204"/>
      <c r="L663" s="201"/>
      <c r="M663" s="201"/>
      <c r="N663" s="201"/>
      <c r="O663" s="201"/>
      <c r="P663" s="113"/>
      <c r="Q663" s="113"/>
      <c r="T663" s="201"/>
      <c r="U663" s="113"/>
      <c r="V663" s="113"/>
      <c r="W663" s="113"/>
      <c r="X663" s="113"/>
      <c r="Y663" s="113"/>
      <c r="Z663" s="113"/>
      <c r="AA663" s="113"/>
      <c r="AB663" s="201"/>
      <c r="AC663" s="113"/>
      <c r="AD663" s="113"/>
      <c r="AE663" s="113"/>
      <c r="AF663" s="113"/>
    </row>
    <row r="664" spans="1:32" x14ac:dyDescent="0.2">
      <c r="A664" s="113"/>
      <c r="B664" s="200"/>
      <c r="C664" s="113"/>
      <c r="D664" s="201"/>
      <c r="E664" s="201"/>
      <c r="F664" s="113"/>
      <c r="G664" s="113"/>
      <c r="H664" s="113"/>
      <c r="I664" s="203"/>
      <c r="J664" s="203"/>
      <c r="K664" s="204"/>
      <c r="L664" s="201"/>
      <c r="M664" s="201"/>
      <c r="N664" s="201"/>
      <c r="O664" s="201"/>
      <c r="P664" s="113"/>
      <c r="Q664" s="113"/>
      <c r="T664" s="201"/>
      <c r="U664" s="113"/>
      <c r="V664" s="113"/>
      <c r="W664" s="113"/>
      <c r="X664" s="113"/>
      <c r="Y664" s="113"/>
      <c r="Z664" s="113"/>
      <c r="AA664" s="113"/>
      <c r="AB664" s="201"/>
      <c r="AC664" s="113"/>
      <c r="AD664" s="113"/>
      <c r="AE664" s="113"/>
      <c r="AF664" s="113"/>
    </row>
    <row r="665" spans="1:32" x14ac:dyDescent="0.2">
      <c r="A665" s="113"/>
      <c r="B665" s="200"/>
      <c r="C665" s="113"/>
      <c r="D665" s="201"/>
      <c r="E665" s="201"/>
      <c r="F665" s="113"/>
      <c r="G665" s="113"/>
      <c r="H665" s="113"/>
      <c r="I665" s="203"/>
      <c r="J665" s="203"/>
      <c r="K665" s="204"/>
      <c r="L665" s="201"/>
      <c r="M665" s="201"/>
      <c r="N665" s="201"/>
      <c r="O665" s="201"/>
      <c r="P665" s="113"/>
      <c r="Q665" s="113"/>
      <c r="T665" s="201"/>
      <c r="U665" s="113"/>
      <c r="V665" s="113"/>
      <c r="W665" s="113"/>
      <c r="X665" s="113"/>
      <c r="Y665" s="113"/>
      <c r="Z665" s="113"/>
      <c r="AA665" s="113"/>
      <c r="AB665" s="201"/>
      <c r="AC665" s="113"/>
      <c r="AD665" s="113"/>
      <c r="AE665" s="113"/>
      <c r="AF665" s="113"/>
    </row>
    <row r="666" spans="1:32" x14ac:dyDescent="0.2">
      <c r="A666" s="113"/>
      <c r="B666" s="200"/>
      <c r="C666" s="113"/>
      <c r="D666" s="201"/>
      <c r="E666" s="201"/>
      <c r="F666" s="113"/>
      <c r="G666" s="113"/>
      <c r="H666" s="113"/>
      <c r="I666" s="203"/>
      <c r="J666" s="203"/>
      <c r="K666" s="204"/>
      <c r="L666" s="201"/>
      <c r="M666" s="201"/>
      <c r="N666" s="201"/>
      <c r="O666" s="201"/>
      <c r="P666" s="113"/>
      <c r="Q666" s="113"/>
      <c r="T666" s="201"/>
      <c r="U666" s="113"/>
      <c r="V666" s="113"/>
      <c r="W666" s="113"/>
      <c r="X666" s="113"/>
      <c r="Y666" s="113"/>
      <c r="Z666" s="113"/>
      <c r="AA666" s="113"/>
      <c r="AB666" s="201"/>
      <c r="AC666" s="113"/>
      <c r="AD666" s="113"/>
      <c r="AE666" s="113"/>
      <c r="AF666" s="113"/>
    </row>
    <row r="667" spans="1:32" x14ac:dyDescent="0.2">
      <c r="A667" s="113"/>
      <c r="B667" s="200"/>
      <c r="C667" s="113"/>
      <c r="D667" s="201"/>
      <c r="E667" s="201"/>
      <c r="F667" s="113"/>
      <c r="G667" s="113"/>
      <c r="H667" s="113"/>
      <c r="I667" s="203"/>
      <c r="J667" s="203"/>
      <c r="K667" s="204"/>
      <c r="L667" s="201"/>
      <c r="M667" s="201"/>
      <c r="N667" s="201"/>
      <c r="O667" s="201"/>
      <c r="P667" s="113"/>
      <c r="Q667" s="113"/>
      <c r="T667" s="201"/>
      <c r="U667" s="113"/>
      <c r="V667" s="113"/>
      <c r="W667" s="113"/>
      <c r="X667" s="113"/>
      <c r="Y667" s="113"/>
      <c r="Z667" s="113"/>
      <c r="AA667" s="113"/>
      <c r="AB667" s="201"/>
      <c r="AC667" s="113"/>
      <c r="AD667" s="113"/>
      <c r="AE667" s="113"/>
      <c r="AF667" s="113"/>
    </row>
    <row r="668" spans="1:32" x14ac:dyDescent="0.2">
      <c r="A668" s="113"/>
      <c r="B668" s="200"/>
      <c r="C668" s="113"/>
      <c r="D668" s="201"/>
      <c r="E668" s="201"/>
      <c r="F668" s="113"/>
      <c r="G668" s="113"/>
      <c r="H668" s="113"/>
      <c r="I668" s="203"/>
      <c r="J668" s="203"/>
      <c r="K668" s="204"/>
      <c r="L668" s="201"/>
      <c r="M668" s="201"/>
      <c r="N668" s="201"/>
      <c r="O668" s="201"/>
      <c r="P668" s="113"/>
      <c r="Q668" s="113"/>
      <c r="T668" s="201"/>
      <c r="U668" s="113"/>
      <c r="V668" s="113"/>
      <c r="W668" s="113"/>
      <c r="X668" s="113"/>
      <c r="Y668" s="113"/>
      <c r="Z668" s="113"/>
      <c r="AA668" s="113"/>
      <c r="AB668" s="201"/>
      <c r="AC668" s="113"/>
      <c r="AD668" s="113"/>
      <c r="AE668" s="113"/>
      <c r="AF668" s="113"/>
    </row>
    <row r="669" spans="1:32" x14ac:dyDescent="0.2">
      <c r="A669" s="113"/>
      <c r="B669" s="200"/>
      <c r="C669" s="113"/>
      <c r="D669" s="201"/>
      <c r="E669" s="201"/>
      <c r="F669" s="113"/>
      <c r="G669" s="113"/>
      <c r="H669" s="113"/>
      <c r="I669" s="203"/>
      <c r="J669" s="203"/>
      <c r="K669" s="204"/>
      <c r="L669" s="201"/>
      <c r="M669" s="201"/>
      <c r="N669" s="201"/>
      <c r="O669" s="201"/>
      <c r="P669" s="113"/>
      <c r="Q669" s="113"/>
      <c r="T669" s="201"/>
      <c r="U669" s="113"/>
      <c r="V669" s="113"/>
      <c r="W669" s="113"/>
      <c r="X669" s="113"/>
      <c r="Y669" s="113"/>
      <c r="Z669" s="113"/>
      <c r="AA669" s="113"/>
      <c r="AB669" s="201"/>
      <c r="AC669" s="113"/>
      <c r="AD669" s="113"/>
      <c r="AE669" s="113"/>
      <c r="AF669" s="113"/>
    </row>
    <row r="670" spans="1:32" x14ac:dyDescent="0.2">
      <c r="A670" s="113"/>
      <c r="B670" s="200"/>
      <c r="C670" s="113"/>
      <c r="D670" s="201"/>
      <c r="E670" s="201"/>
      <c r="F670" s="113"/>
      <c r="G670" s="113"/>
      <c r="H670" s="113"/>
      <c r="I670" s="203"/>
      <c r="J670" s="203"/>
      <c r="K670" s="204"/>
      <c r="L670" s="201"/>
      <c r="M670" s="201"/>
      <c r="N670" s="201"/>
      <c r="O670" s="201"/>
      <c r="P670" s="113"/>
      <c r="Q670" s="113"/>
      <c r="T670" s="201"/>
      <c r="U670" s="113"/>
      <c r="V670" s="113"/>
      <c r="W670" s="113"/>
      <c r="X670" s="113"/>
      <c r="Y670" s="113"/>
      <c r="Z670" s="113"/>
      <c r="AA670" s="113"/>
      <c r="AB670" s="201"/>
      <c r="AC670" s="113"/>
      <c r="AD670" s="113"/>
      <c r="AE670" s="113"/>
      <c r="AF670" s="113"/>
    </row>
    <row r="671" spans="1:32" x14ac:dyDescent="0.2">
      <c r="A671" s="113"/>
      <c r="B671" s="200"/>
      <c r="C671" s="113"/>
      <c r="D671" s="201"/>
      <c r="E671" s="201"/>
      <c r="F671" s="113"/>
      <c r="G671" s="113"/>
      <c r="H671" s="113"/>
      <c r="I671" s="203"/>
      <c r="J671" s="203"/>
      <c r="K671" s="204"/>
      <c r="L671" s="201"/>
      <c r="M671" s="201"/>
      <c r="N671" s="201"/>
      <c r="O671" s="201"/>
      <c r="P671" s="113"/>
      <c r="Q671" s="113"/>
      <c r="T671" s="201"/>
      <c r="U671" s="113"/>
      <c r="V671" s="113"/>
      <c r="W671" s="113"/>
      <c r="X671" s="113"/>
      <c r="Y671" s="113"/>
      <c r="Z671" s="113"/>
      <c r="AA671" s="113"/>
      <c r="AB671" s="201"/>
      <c r="AC671" s="113"/>
      <c r="AD671" s="113"/>
      <c r="AE671" s="113"/>
      <c r="AF671" s="113"/>
    </row>
    <row r="672" spans="1:32" x14ac:dyDescent="0.2">
      <c r="A672" s="113"/>
      <c r="B672" s="200"/>
      <c r="C672" s="113"/>
      <c r="D672" s="201"/>
      <c r="E672" s="201"/>
      <c r="F672" s="113"/>
      <c r="G672" s="113"/>
      <c r="H672" s="113"/>
      <c r="I672" s="203"/>
      <c r="J672" s="203"/>
      <c r="K672" s="204"/>
      <c r="L672" s="201"/>
      <c r="M672" s="201"/>
      <c r="N672" s="201"/>
      <c r="O672" s="201"/>
      <c r="P672" s="113"/>
      <c r="Q672" s="113"/>
      <c r="T672" s="201"/>
      <c r="U672" s="113"/>
      <c r="V672" s="113"/>
      <c r="W672" s="113"/>
      <c r="X672" s="113"/>
      <c r="Y672" s="113"/>
      <c r="Z672" s="113"/>
      <c r="AA672" s="113"/>
      <c r="AB672" s="201"/>
      <c r="AC672" s="113"/>
      <c r="AD672" s="113"/>
      <c r="AE672" s="113"/>
      <c r="AF672" s="113"/>
    </row>
    <row r="673" spans="1:32" x14ac:dyDescent="0.2">
      <c r="A673" s="113"/>
      <c r="B673" s="200"/>
      <c r="C673" s="113"/>
      <c r="D673" s="201"/>
      <c r="E673" s="201"/>
      <c r="F673" s="113"/>
      <c r="G673" s="113"/>
      <c r="H673" s="113"/>
      <c r="I673" s="203"/>
      <c r="J673" s="203"/>
      <c r="K673" s="204"/>
      <c r="L673" s="201"/>
      <c r="M673" s="201"/>
      <c r="N673" s="201"/>
      <c r="O673" s="201"/>
      <c r="P673" s="113"/>
      <c r="Q673" s="113"/>
      <c r="T673" s="201"/>
      <c r="U673" s="113"/>
      <c r="V673" s="113"/>
      <c r="W673" s="113"/>
      <c r="X673" s="113"/>
      <c r="Y673" s="113"/>
      <c r="Z673" s="113"/>
      <c r="AA673" s="113"/>
      <c r="AB673" s="201"/>
      <c r="AC673" s="113"/>
      <c r="AD673" s="113"/>
      <c r="AE673" s="113"/>
      <c r="AF673" s="113"/>
    </row>
    <row r="674" spans="1:32" x14ac:dyDescent="0.2">
      <c r="A674" s="113"/>
      <c r="B674" s="200"/>
      <c r="C674" s="113"/>
      <c r="D674" s="201"/>
      <c r="E674" s="201"/>
      <c r="F674" s="113"/>
      <c r="G674" s="113"/>
      <c r="H674" s="113"/>
      <c r="I674" s="203"/>
      <c r="J674" s="203"/>
      <c r="K674" s="204"/>
      <c r="L674" s="201"/>
      <c r="M674" s="201"/>
      <c r="N674" s="201"/>
      <c r="O674" s="201"/>
      <c r="P674" s="113"/>
      <c r="Q674" s="113"/>
      <c r="T674" s="201"/>
      <c r="U674" s="113"/>
      <c r="V674" s="113"/>
      <c r="W674" s="113"/>
      <c r="X674" s="113"/>
      <c r="Y674" s="113"/>
      <c r="Z674" s="113"/>
      <c r="AA674" s="113"/>
      <c r="AB674" s="201"/>
      <c r="AC674" s="113"/>
      <c r="AD674" s="113"/>
      <c r="AE674" s="113"/>
      <c r="AF674" s="113"/>
    </row>
    <row r="675" spans="1:32" x14ac:dyDescent="0.2">
      <c r="A675" s="113"/>
      <c r="B675" s="200"/>
      <c r="C675" s="113"/>
      <c r="D675" s="201"/>
      <c r="E675" s="201"/>
      <c r="F675" s="113"/>
      <c r="G675" s="113"/>
      <c r="H675" s="113"/>
      <c r="I675" s="203"/>
      <c r="J675" s="203"/>
      <c r="K675" s="204"/>
      <c r="L675" s="201"/>
      <c r="M675" s="201"/>
      <c r="N675" s="201"/>
      <c r="O675" s="201"/>
      <c r="P675" s="113"/>
      <c r="Q675" s="113"/>
      <c r="T675" s="201"/>
      <c r="U675" s="113"/>
      <c r="V675" s="113"/>
      <c r="W675" s="113"/>
      <c r="X675" s="113"/>
      <c r="Y675" s="113"/>
      <c r="Z675" s="113"/>
      <c r="AA675" s="113"/>
      <c r="AB675" s="201"/>
      <c r="AC675" s="113"/>
      <c r="AD675" s="113"/>
      <c r="AE675" s="113"/>
      <c r="AF675" s="113"/>
    </row>
    <row r="676" spans="1:32" x14ac:dyDescent="0.2">
      <c r="A676" s="113"/>
      <c r="B676" s="200"/>
      <c r="C676" s="113"/>
      <c r="D676" s="201"/>
      <c r="E676" s="201"/>
      <c r="F676" s="113"/>
      <c r="G676" s="113"/>
      <c r="H676" s="113"/>
      <c r="I676" s="203"/>
      <c r="J676" s="203"/>
      <c r="K676" s="204"/>
      <c r="L676" s="201"/>
      <c r="M676" s="201"/>
      <c r="N676" s="201"/>
      <c r="O676" s="201"/>
      <c r="P676" s="113"/>
      <c r="Q676" s="113"/>
      <c r="T676" s="201"/>
      <c r="U676" s="113"/>
      <c r="V676" s="113"/>
      <c r="W676" s="113"/>
      <c r="X676" s="113"/>
      <c r="Y676" s="113"/>
      <c r="Z676" s="113"/>
      <c r="AA676" s="113"/>
      <c r="AB676" s="201"/>
      <c r="AC676" s="113"/>
      <c r="AD676" s="113"/>
      <c r="AE676" s="113"/>
      <c r="AF676" s="113"/>
    </row>
    <row r="677" spans="1:32" x14ac:dyDescent="0.2">
      <c r="A677" s="113"/>
      <c r="B677" s="200"/>
      <c r="C677" s="113"/>
      <c r="D677" s="201"/>
      <c r="E677" s="201"/>
      <c r="F677" s="113"/>
      <c r="G677" s="113"/>
      <c r="H677" s="113"/>
      <c r="I677" s="203"/>
      <c r="J677" s="203"/>
      <c r="K677" s="204"/>
      <c r="L677" s="201"/>
      <c r="M677" s="201"/>
      <c r="N677" s="201"/>
      <c r="O677" s="201"/>
      <c r="P677" s="113"/>
      <c r="Q677" s="113"/>
      <c r="T677" s="201"/>
      <c r="U677" s="113"/>
      <c r="V677" s="113"/>
      <c r="W677" s="113"/>
      <c r="X677" s="113"/>
      <c r="Y677" s="113"/>
      <c r="Z677" s="113"/>
      <c r="AA677" s="113"/>
      <c r="AB677" s="201"/>
      <c r="AC677" s="113"/>
      <c r="AD677" s="113"/>
      <c r="AE677" s="113"/>
      <c r="AF677" s="113"/>
    </row>
    <row r="678" spans="1:32" x14ac:dyDescent="0.2">
      <c r="A678" s="113"/>
      <c r="B678" s="200"/>
      <c r="C678" s="113"/>
      <c r="D678" s="201"/>
      <c r="E678" s="201"/>
      <c r="F678" s="113"/>
      <c r="G678" s="113"/>
      <c r="H678" s="113"/>
      <c r="I678" s="203"/>
      <c r="J678" s="203"/>
      <c r="K678" s="204"/>
      <c r="L678" s="201"/>
      <c r="M678" s="201"/>
      <c r="N678" s="201"/>
      <c r="O678" s="201"/>
      <c r="P678" s="113"/>
      <c r="Q678" s="113"/>
      <c r="T678" s="201"/>
      <c r="U678" s="113"/>
      <c r="V678" s="113"/>
      <c r="W678" s="113"/>
      <c r="X678" s="113"/>
      <c r="Y678" s="113"/>
      <c r="Z678" s="113"/>
      <c r="AA678" s="113"/>
      <c r="AB678" s="201"/>
      <c r="AC678" s="113"/>
      <c r="AD678" s="113"/>
      <c r="AE678" s="113"/>
      <c r="AF678" s="113"/>
    </row>
    <row r="679" spans="1:32" x14ac:dyDescent="0.2">
      <c r="A679" s="113"/>
      <c r="B679" s="200"/>
      <c r="C679" s="113"/>
      <c r="D679" s="201"/>
      <c r="E679" s="201"/>
      <c r="F679" s="113"/>
      <c r="G679" s="113"/>
      <c r="H679" s="113"/>
      <c r="I679" s="203"/>
      <c r="J679" s="203"/>
      <c r="K679" s="204"/>
      <c r="L679" s="201"/>
      <c r="M679" s="201"/>
      <c r="N679" s="201"/>
      <c r="O679" s="201"/>
      <c r="P679" s="113"/>
      <c r="Q679" s="113"/>
      <c r="T679" s="201"/>
      <c r="U679" s="113"/>
      <c r="V679" s="113"/>
      <c r="W679" s="113"/>
      <c r="X679" s="113"/>
      <c r="Y679" s="113"/>
      <c r="Z679" s="113"/>
      <c r="AA679" s="113"/>
      <c r="AB679" s="201"/>
      <c r="AC679" s="113"/>
      <c r="AD679" s="113"/>
      <c r="AE679" s="113"/>
      <c r="AF679" s="113"/>
    </row>
    <row r="680" spans="1:32" x14ac:dyDescent="0.2">
      <c r="A680" s="113"/>
      <c r="B680" s="200"/>
      <c r="C680" s="113"/>
      <c r="D680" s="201"/>
      <c r="E680" s="201"/>
      <c r="F680" s="113"/>
      <c r="G680" s="113"/>
      <c r="H680" s="113"/>
      <c r="I680" s="203"/>
      <c r="J680" s="203"/>
      <c r="K680" s="204"/>
      <c r="L680" s="201"/>
      <c r="M680" s="201"/>
      <c r="N680" s="201"/>
      <c r="O680" s="201"/>
      <c r="P680" s="113"/>
      <c r="Q680" s="113"/>
      <c r="T680" s="201"/>
      <c r="U680" s="113"/>
      <c r="V680" s="113"/>
      <c r="W680" s="113"/>
      <c r="X680" s="113"/>
      <c r="Y680" s="113"/>
      <c r="Z680" s="113"/>
      <c r="AA680" s="113"/>
      <c r="AB680" s="201"/>
      <c r="AC680" s="113"/>
      <c r="AD680" s="113"/>
      <c r="AE680" s="113"/>
      <c r="AF680" s="113"/>
    </row>
    <row r="681" spans="1:32" x14ac:dyDescent="0.2">
      <c r="A681" s="113"/>
      <c r="B681" s="200"/>
      <c r="C681" s="113"/>
      <c r="D681" s="201"/>
      <c r="E681" s="201"/>
      <c r="F681" s="113"/>
      <c r="G681" s="113"/>
      <c r="H681" s="113"/>
      <c r="I681" s="203"/>
      <c r="J681" s="203"/>
      <c r="K681" s="204"/>
      <c r="L681" s="201"/>
      <c r="M681" s="201"/>
      <c r="N681" s="201"/>
      <c r="O681" s="201"/>
      <c r="P681" s="113"/>
      <c r="Q681" s="113"/>
      <c r="T681" s="201"/>
      <c r="U681" s="113"/>
      <c r="V681" s="113"/>
      <c r="W681" s="113"/>
      <c r="X681" s="113"/>
      <c r="Y681" s="113"/>
      <c r="Z681" s="113"/>
      <c r="AA681" s="113"/>
      <c r="AB681" s="201"/>
      <c r="AC681" s="113"/>
      <c r="AD681" s="113"/>
      <c r="AE681" s="113"/>
      <c r="AF681" s="113"/>
    </row>
    <row r="682" spans="1:32" x14ac:dyDescent="0.2">
      <c r="A682" s="113"/>
      <c r="B682" s="200"/>
      <c r="C682" s="113"/>
      <c r="D682" s="201"/>
      <c r="E682" s="201"/>
      <c r="F682" s="113"/>
      <c r="G682" s="113"/>
      <c r="H682" s="113"/>
      <c r="I682" s="203"/>
      <c r="J682" s="203"/>
      <c r="K682" s="204"/>
      <c r="L682" s="201"/>
      <c r="M682" s="201"/>
      <c r="N682" s="201"/>
      <c r="O682" s="201"/>
      <c r="P682" s="113"/>
      <c r="Q682" s="113"/>
      <c r="T682" s="201"/>
      <c r="U682" s="113"/>
      <c r="V682" s="113"/>
      <c r="W682" s="113"/>
      <c r="X682" s="113"/>
      <c r="Y682" s="113"/>
      <c r="Z682" s="113"/>
      <c r="AA682" s="113"/>
      <c r="AB682" s="201"/>
      <c r="AC682" s="113"/>
      <c r="AD682" s="113"/>
      <c r="AE682" s="113"/>
      <c r="AF682" s="113"/>
    </row>
    <row r="683" spans="1:32" x14ac:dyDescent="0.2">
      <c r="A683" s="113"/>
      <c r="B683" s="200"/>
      <c r="C683" s="113"/>
      <c r="D683" s="201"/>
      <c r="E683" s="201"/>
      <c r="F683" s="113"/>
      <c r="G683" s="113"/>
      <c r="H683" s="113"/>
      <c r="I683" s="203"/>
      <c r="J683" s="203"/>
      <c r="K683" s="204"/>
      <c r="L683" s="201"/>
      <c r="M683" s="201"/>
      <c r="N683" s="201"/>
      <c r="O683" s="201"/>
      <c r="P683" s="113"/>
      <c r="Q683" s="113"/>
      <c r="T683" s="201"/>
      <c r="U683" s="113"/>
      <c r="V683" s="113"/>
      <c r="W683" s="113"/>
      <c r="X683" s="113"/>
      <c r="Y683" s="113"/>
      <c r="Z683" s="113"/>
      <c r="AA683" s="113"/>
      <c r="AB683" s="201"/>
      <c r="AC683" s="113"/>
      <c r="AD683" s="113"/>
      <c r="AE683" s="113"/>
      <c r="AF683" s="113"/>
    </row>
    <row r="684" spans="1:32" x14ac:dyDescent="0.2">
      <c r="A684" s="113"/>
      <c r="B684" s="200"/>
      <c r="C684" s="113"/>
      <c r="D684" s="201"/>
      <c r="E684" s="201"/>
      <c r="F684" s="113"/>
      <c r="G684" s="113"/>
      <c r="H684" s="113"/>
      <c r="I684" s="203"/>
      <c r="J684" s="203"/>
      <c r="K684" s="204"/>
      <c r="L684" s="201"/>
      <c r="M684" s="201"/>
      <c r="N684" s="201"/>
      <c r="O684" s="201"/>
      <c r="P684" s="113"/>
      <c r="Q684" s="113"/>
      <c r="T684" s="201"/>
      <c r="U684" s="113"/>
      <c r="V684" s="113"/>
      <c r="W684" s="113"/>
      <c r="X684" s="113"/>
      <c r="Y684" s="113"/>
      <c r="Z684" s="113"/>
      <c r="AA684" s="113"/>
      <c r="AB684" s="201"/>
      <c r="AC684" s="113"/>
      <c r="AD684" s="113"/>
      <c r="AE684" s="113"/>
      <c r="AF684" s="113"/>
    </row>
    <row r="685" spans="1:32" x14ac:dyDescent="0.2">
      <c r="A685" s="113"/>
      <c r="B685" s="200"/>
      <c r="C685" s="113"/>
      <c r="D685" s="201"/>
      <c r="E685" s="201"/>
      <c r="F685" s="113"/>
      <c r="G685" s="113"/>
      <c r="H685" s="113"/>
      <c r="I685" s="203"/>
      <c r="J685" s="203"/>
      <c r="K685" s="204"/>
      <c r="L685" s="201"/>
      <c r="M685" s="201"/>
      <c r="N685" s="201"/>
      <c r="O685" s="201"/>
      <c r="P685" s="113"/>
      <c r="Q685" s="113"/>
      <c r="T685" s="201"/>
      <c r="U685" s="113"/>
      <c r="V685" s="113"/>
      <c r="W685" s="113"/>
      <c r="X685" s="113"/>
      <c r="Y685" s="113"/>
      <c r="Z685" s="113"/>
      <c r="AA685" s="113"/>
      <c r="AB685" s="201"/>
      <c r="AC685" s="113"/>
      <c r="AD685" s="113"/>
      <c r="AE685" s="113"/>
      <c r="AF685" s="113"/>
    </row>
    <row r="686" spans="1:32" x14ac:dyDescent="0.2">
      <c r="A686" s="113"/>
      <c r="B686" s="200"/>
      <c r="C686" s="113"/>
      <c r="D686" s="201"/>
      <c r="E686" s="201"/>
      <c r="F686" s="113"/>
      <c r="G686" s="113"/>
      <c r="H686" s="113"/>
      <c r="I686" s="203"/>
      <c r="J686" s="203"/>
      <c r="K686" s="204"/>
      <c r="L686" s="201"/>
      <c r="M686" s="201"/>
      <c r="N686" s="201"/>
      <c r="O686" s="201"/>
      <c r="P686" s="113"/>
      <c r="Q686" s="113"/>
      <c r="T686" s="201"/>
      <c r="U686" s="113"/>
      <c r="V686" s="113"/>
      <c r="W686" s="113"/>
      <c r="X686" s="113"/>
      <c r="Y686" s="113"/>
      <c r="Z686" s="113"/>
      <c r="AA686" s="113"/>
      <c r="AB686" s="201"/>
      <c r="AC686" s="113"/>
      <c r="AD686" s="113"/>
      <c r="AE686" s="113"/>
      <c r="AF686" s="113"/>
    </row>
    <row r="687" spans="1:32" x14ac:dyDescent="0.2">
      <c r="A687" s="113"/>
      <c r="B687" s="200"/>
      <c r="C687" s="113"/>
      <c r="D687" s="201"/>
      <c r="E687" s="201"/>
      <c r="F687" s="113"/>
      <c r="G687" s="113"/>
      <c r="H687" s="113"/>
      <c r="I687" s="203"/>
      <c r="J687" s="203"/>
      <c r="K687" s="204"/>
      <c r="L687" s="201"/>
      <c r="M687" s="201"/>
      <c r="N687" s="201"/>
      <c r="O687" s="201"/>
      <c r="P687" s="113"/>
      <c r="Q687" s="113"/>
      <c r="T687" s="201"/>
      <c r="U687" s="113"/>
      <c r="V687" s="113"/>
      <c r="W687" s="113"/>
      <c r="X687" s="113"/>
      <c r="Y687" s="113"/>
      <c r="Z687" s="113"/>
      <c r="AA687" s="113"/>
      <c r="AB687" s="201"/>
      <c r="AC687" s="113"/>
      <c r="AD687" s="113"/>
      <c r="AE687" s="113"/>
      <c r="AF687" s="113"/>
    </row>
    <row r="688" spans="1:32" x14ac:dyDescent="0.2">
      <c r="A688" s="113"/>
      <c r="B688" s="200"/>
      <c r="C688" s="113"/>
      <c r="D688" s="201"/>
      <c r="E688" s="201"/>
      <c r="F688" s="113"/>
      <c r="G688" s="113"/>
      <c r="H688" s="113"/>
      <c r="I688" s="203"/>
      <c r="J688" s="203"/>
      <c r="K688" s="204"/>
      <c r="L688" s="201"/>
      <c r="M688" s="201"/>
      <c r="N688" s="201"/>
      <c r="O688" s="201"/>
      <c r="P688" s="113"/>
      <c r="Q688" s="113"/>
      <c r="T688" s="201"/>
      <c r="U688" s="113"/>
      <c r="V688" s="113"/>
      <c r="W688" s="113"/>
      <c r="X688" s="113"/>
      <c r="Y688" s="113"/>
      <c r="Z688" s="113"/>
      <c r="AA688" s="113"/>
      <c r="AB688" s="201"/>
      <c r="AC688" s="113"/>
      <c r="AD688" s="113"/>
      <c r="AE688" s="113"/>
      <c r="AF688" s="113"/>
    </row>
    <row r="689" spans="1:32" x14ac:dyDescent="0.2">
      <c r="A689" s="113"/>
      <c r="B689" s="200"/>
      <c r="C689" s="113"/>
      <c r="D689" s="201"/>
      <c r="E689" s="201"/>
      <c r="F689" s="113"/>
      <c r="G689" s="113"/>
      <c r="H689" s="113"/>
      <c r="I689" s="203"/>
      <c r="J689" s="203"/>
      <c r="K689" s="204"/>
      <c r="L689" s="201"/>
      <c r="M689" s="201"/>
      <c r="N689" s="201"/>
      <c r="O689" s="201"/>
      <c r="P689" s="113"/>
      <c r="Q689" s="113"/>
      <c r="T689" s="201"/>
      <c r="U689" s="113"/>
      <c r="V689" s="113"/>
      <c r="W689" s="113"/>
      <c r="X689" s="113"/>
      <c r="Y689" s="113"/>
      <c r="Z689" s="113"/>
      <c r="AA689" s="113"/>
      <c r="AB689" s="201"/>
      <c r="AC689" s="113"/>
      <c r="AD689" s="113"/>
      <c r="AE689" s="113"/>
      <c r="AF689" s="113"/>
    </row>
    <row r="690" spans="1:32" x14ac:dyDescent="0.2">
      <c r="A690" s="113"/>
      <c r="B690" s="200"/>
      <c r="C690" s="113"/>
      <c r="D690" s="201"/>
      <c r="E690" s="201"/>
      <c r="F690" s="113"/>
      <c r="G690" s="113"/>
      <c r="H690" s="113"/>
      <c r="I690" s="203"/>
      <c r="J690" s="203"/>
      <c r="K690" s="204"/>
      <c r="L690" s="201"/>
      <c r="M690" s="201"/>
      <c r="N690" s="201"/>
      <c r="O690" s="201"/>
      <c r="P690" s="113"/>
      <c r="Q690" s="113"/>
      <c r="T690" s="201"/>
      <c r="U690" s="113"/>
      <c r="V690" s="113"/>
      <c r="W690" s="113"/>
      <c r="X690" s="113"/>
      <c r="Y690" s="113"/>
      <c r="Z690" s="113"/>
      <c r="AA690" s="113"/>
      <c r="AB690" s="201"/>
      <c r="AC690" s="113"/>
      <c r="AD690" s="113"/>
      <c r="AE690" s="113"/>
      <c r="AF690" s="113"/>
    </row>
    <row r="691" spans="1:32" x14ac:dyDescent="0.2">
      <c r="A691" s="113"/>
      <c r="B691" s="200"/>
      <c r="C691" s="113"/>
      <c r="D691" s="201"/>
      <c r="E691" s="201"/>
      <c r="F691" s="113"/>
      <c r="G691" s="113"/>
      <c r="H691" s="113"/>
      <c r="I691" s="203"/>
      <c r="J691" s="203"/>
      <c r="K691" s="204"/>
      <c r="L691" s="201"/>
      <c r="M691" s="201"/>
      <c r="N691" s="201"/>
      <c r="O691" s="201"/>
      <c r="P691" s="113"/>
      <c r="Q691" s="113"/>
      <c r="T691" s="201"/>
      <c r="U691" s="113"/>
      <c r="V691" s="113"/>
      <c r="W691" s="113"/>
      <c r="X691" s="113"/>
      <c r="Y691" s="113"/>
      <c r="Z691" s="113"/>
      <c r="AA691" s="113"/>
      <c r="AB691" s="201"/>
      <c r="AC691" s="113"/>
      <c r="AD691" s="113"/>
      <c r="AE691" s="113"/>
      <c r="AF691" s="113"/>
    </row>
    <row r="692" spans="1:32" x14ac:dyDescent="0.2">
      <c r="A692" s="113"/>
      <c r="B692" s="200"/>
      <c r="C692" s="113"/>
      <c r="D692" s="201"/>
      <c r="E692" s="201"/>
      <c r="F692" s="113"/>
      <c r="G692" s="113"/>
      <c r="H692" s="113"/>
      <c r="I692" s="203"/>
      <c r="J692" s="203"/>
      <c r="K692" s="204"/>
      <c r="L692" s="201"/>
      <c r="M692" s="201"/>
      <c r="N692" s="201"/>
      <c r="O692" s="201"/>
      <c r="P692" s="113"/>
      <c r="Q692" s="113"/>
      <c r="T692" s="201"/>
      <c r="U692" s="113"/>
      <c r="V692" s="113"/>
      <c r="W692" s="113"/>
      <c r="X692" s="113"/>
      <c r="Y692" s="113"/>
      <c r="Z692" s="113"/>
      <c r="AA692" s="113"/>
      <c r="AB692" s="201"/>
      <c r="AC692" s="113"/>
      <c r="AD692" s="113"/>
      <c r="AE692" s="113"/>
      <c r="AF692" s="113"/>
    </row>
    <row r="693" spans="1:32" x14ac:dyDescent="0.2">
      <c r="A693" s="113"/>
      <c r="B693" s="200"/>
      <c r="C693" s="113"/>
      <c r="D693" s="201"/>
      <c r="E693" s="201"/>
      <c r="F693" s="113"/>
      <c r="G693" s="113"/>
      <c r="H693" s="113"/>
      <c r="I693" s="203"/>
      <c r="J693" s="203"/>
      <c r="K693" s="204"/>
      <c r="L693" s="201"/>
      <c r="M693" s="201"/>
      <c r="N693" s="201"/>
      <c r="O693" s="201"/>
      <c r="P693" s="113"/>
      <c r="Q693" s="113"/>
      <c r="T693" s="201"/>
      <c r="U693" s="113"/>
      <c r="V693" s="113"/>
      <c r="W693" s="113"/>
      <c r="X693" s="113"/>
      <c r="Y693" s="113"/>
      <c r="Z693" s="113"/>
      <c r="AA693" s="113"/>
      <c r="AB693" s="201"/>
      <c r="AC693" s="113"/>
      <c r="AD693" s="113"/>
      <c r="AE693" s="113"/>
      <c r="AF693" s="113"/>
    </row>
    <row r="694" spans="1:32" x14ac:dyDescent="0.2">
      <c r="A694" s="113"/>
      <c r="B694" s="200"/>
      <c r="C694" s="113"/>
      <c r="D694" s="201"/>
      <c r="E694" s="201"/>
      <c r="F694" s="113"/>
      <c r="G694" s="113"/>
      <c r="H694" s="113"/>
      <c r="I694" s="203"/>
      <c r="J694" s="203"/>
      <c r="K694" s="204"/>
      <c r="L694" s="201"/>
      <c r="M694" s="201"/>
      <c r="N694" s="201"/>
      <c r="O694" s="201"/>
      <c r="P694" s="113"/>
      <c r="Q694" s="113"/>
      <c r="T694" s="201"/>
      <c r="U694" s="113"/>
      <c r="V694" s="113"/>
      <c r="W694" s="113"/>
      <c r="X694" s="113"/>
      <c r="Y694" s="113"/>
      <c r="Z694" s="113"/>
      <c r="AA694" s="113"/>
      <c r="AB694" s="201"/>
      <c r="AC694" s="113"/>
      <c r="AD694" s="113"/>
      <c r="AE694" s="113"/>
      <c r="AF694" s="113"/>
    </row>
    <row r="695" spans="1:32" x14ac:dyDescent="0.2">
      <c r="A695" s="113"/>
      <c r="B695" s="200"/>
      <c r="C695" s="113"/>
      <c r="D695" s="201"/>
      <c r="E695" s="201"/>
      <c r="F695" s="113"/>
      <c r="G695" s="113"/>
      <c r="H695" s="113"/>
      <c r="I695" s="203"/>
      <c r="J695" s="203"/>
      <c r="K695" s="204"/>
      <c r="L695" s="201"/>
      <c r="M695" s="201"/>
      <c r="N695" s="201"/>
      <c r="O695" s="201"/>
      <c r="P695" s="113"/>
      <c r="Q695" s="113"/>
      <c r="T695" s="201"/>
      <c r="U695" s="113"/>
      <c r="V695" s="113"/>
      <c r="W695" s="113"/>
      <c r="X695" s="113"/>
      <c r="Y695" s="113"/>
      <c r="Z695" s="113"/>
      <c r="AA695" s="113"/>
      <c r="AB695" s="201"/>
      <c r="AC695" s="113"/>
      <c r="AD695" s="113"/>
      <c r="AE695" s="113"/>
      <c r="AF695" s="113"/>
    </row>
    <row r="696" spans="1:32" x14ac:dyDescent="0.2">
      <c r="A696" s="113"/>
      <c r="B696" s="200"/>
      <c r="C696" s="113"/>
      <c r="D696" s="201"/>
      <c r="E696" s="201"/>
      <c r="F696" s="113"/>
      <c r="G696" s="113"/>
      <c r="H696" s="113"/>
      <c r="I696" s="203"/>
      <c r="J696" s="203"/>
      <c r="K696" s="204"/>
      <c r="L696" s="201"/>
      <c r="M696" s="201"/>
      <c r="N696" s="201"/>
      <c r="O696" s="201"/>
      <c r="P696" s="113"/>
      <c r="Q696" s="113"/>
      <c r="T696" s="201"/>
      <c r="U696" s="113"/>
      <c r="V696" s="113"/>
      <c r="W696" s="113"/>
      <c r="X696" s="113"/>
      <c r="Y696" s="113"/>
      <c r="Z696" s="113"/>
      <c r="AA696" s="113"/>
      <c r="AB696" s="201"/>
      <c r="AC696" s="113"/>
      <c r="AD696" s="113"/>
      <c r="AE696" s="113"/>
      <c r="AF696" s="113"/>
    </row>
    <row r="697" spans="1:32" x14ac:dyDescent="0.2">
      <c r="A697" s="113"/>
      <c r="B697" s="200"/>
      <c r="C697" s="113"/>
      <c r="D697" s="201"/>
      <c r="E697" s="201"/>
      <c r="F697" s="113"/>
      <c r="G697" s="113"/>
      <c r="H697" s="113"/>
      <c r="I697" s="203"/>
      <c r="J697" s="203"/>
      <c r="K697" s="204"/>
      <c r="L697" s="201"/>
      <c r="M697" s="201"/>
      <c r="N697" s="201"/>
      <c r="O697" s="201"/>
      <c r="P697" s="113"/>
      <c r="Q697" s="113"/>
      <c r="T697" s="201"/>
      <c r="U697" s="113"/>
      <c r="V697" s="113"/>
      <c r="W697" s="113"/>
      <c r="X697" s="113"/>
      <c r="Y697" s="113"/>
      <c r="Z697" s="113"/>
      <c r="AA697" s="113"/>
      <c r="AB697" s="201"/>
      <c r="AC697" s="113"/>
      <c r="AD697" s="113"/>
      <c r="AE697" s="113"/>
      <c r="AF697" s="113"/>
    </row>
    <row r="698" spans="1:32" x14ac:dyDescent="0.2">
      <c r="A698" s="113"/>
      <c r="B698" s="200"/>
      <c r="C698" s="113"/>
      <c r="D698" s="201"/>
      <c r="E698" s="201"/>
      <c r="F698" s="113"/>
      <c r="G698" s="113"/>
      <c r="H698" s="113"/>
      <c r="I698" s="203"/>
      <c r="J698" s="203"/>
      <c r="K698" s="204"/>
      <c r="L698" s="201"/>
      <c r="M698" s="201"/>
      <c r="N698" s="201"/>
      <c r="O698" s="201"/>
      <c r="P698" s="113"/>
      <c r="Q698" s="113"/>
      <c r="T698" s="201"/>
      <c r="U698" s="113"/>
      <c r="V698" s="113"/>
      <c r="W698" s="113"/>
      <c r="X698" s="113"/>
      <c r="Y698" s="113"/>
      <c r="Z698" s="113"/>
      <c r="AA698" s="113"/>
      <c r="AB698" s="201"/>
      <c r="AC698" s="113"/>
      <c r="AD698" s="113"/>
      <c r="AE698" s="113"/>
      <c r="AF698" s="113"/>
    </row>
    <row r="699" spans="1:32" x14ac:dyDescent="0.2">
      <c r="A699" s="113"/>
      <c r="B699" s="200"/>
      <c r="C699" s="113"/>
      <c r="D699" s="201"/>
      <c r="E699" s="201"/>
      <c r="F699" s="113"/>
      <c r="G699" s="113"/>
      <c r="H699" s="113"/>
      <c r="I699" s="203"/>
      <c r="J699" s="203"/>
      <c r="K699" s="204"/>
      <c r="L699" s="201"/>
      <c r="M699" s="201"/>
      <c r="N699" s="201"/>
      <c r="O699" s="201"/>
      <c r="P699" s="113"/>
      <c r="Q699" s="113"/>
      <c r="T699" s="201"/>
      <c r="U699" s="113"/>
      <c r="V699" s="113"/>
      <c r="W699" s="113"/>
      <c r="X699" s="113"/>
      <c r="Y699" s="113"/>
      <c r="Z699" s="113"/>
      <c r="AA699" s="113"/>
      <c r="AB699" s="201"/>
      <c r="AC699" s="113"/>
      <c r="AD699" s="113"/>
      <c r="AE699" s="113"/>
      <c r="AF699" s="113"/>
    </row>
    <row r="700" spans="1:32" x14ac:dyDescent="0.2">
      <c r="A700" s="113"/>
      <c r="B700" s="200"/>
      <c r="C700" s="113"/>
      <c r="D700" s="201"/>
      <c r="E700" s="201"/>
      <c r="F700" s="113"/>
      <c r="G700" s="113"/>
      <c r="H700" s="113"/>
      <c r="I700" s="203"/>
      <c r="J700" s="203"/>
      <c r="K700" s="204"/>
      <c r="L700" s="201"/>
      <c r="M700" s="201"/>
      <c r="N700" s="201"/>
      <c r="O700" s="201"/>
      <c r="P700" s="113"/>
      <c r="Q700" s="113"/>
      <c r="T700" s="201"/>
      <c r="U700" s="113"/>
      <c r="V700" s="113"/>
      <c r="W700" s="113"/>
      <c r="X700" s="113"/>
      <c r="Y700" s="113"/>
      <c r="Z700" s="113"/>
      <c r="AA700" s="113"/>
      <c r="AB700" s="201"/>
      <c r="AC700" s="113"/>
      <c r="AD700" s="113"/>
      <c r="AE700" s="113"/>
      <c r="AF700" s="113"/>
    </row>
    <row r="701" spans="1:32" x14ac:dyDescent="0.2">
      <c r="A701" s="113"/>
      <c r="B701" s="200"/>
      <c r="C701" s="113"/>
      <c r="D701" s="201"/>
      <c r="E701" s="201"/>
      <c r="F701" s="113"/>
      <c r="G701" s="113"/>
      <c r="H701" s="113"/>
      <c r="I701" s="203"/>
      <c r="J701" s="203"/>
      <c r="K701" s="204"/>
      <c r="L701" s="201"/>
      <c r="M701" s="201"/>
      <c r="N701" s="201"/>
      <c r="O701" s="201"/>
      <c r="P701" s="113"/>
      <c r="Q701" s="113"/>
      <c r="T701" s="201"/>
      <c r="U701" s="113"/>
      <c r="V701" s="113"/>
      <c r="W701" s="113"/>
      <c r="X701" s="113"/>
      <c r="Y701" s="113"/>
      <c r="Z701" s="113"/>
      <c r="AA701" s="113"/>
      <c r="AB701" s="201"/>
      <c r="AC701" s="113"/>
      <c r="AD701" s="113"/>
      <c r="AE701" s="113"/>
      <c r="AF701" s="113"/>
    </row>
    <row r="702" spans="1:32" x14ac:dyDescent="0.2">
      <c r="A702" s="113"/>
      <c r="B702" s="200"/>
      <c r="C702" s="113"/>
      <c r="D702" s="201"/>
      <c r="E702" s="201"/>
      <c r="F702" s="113"/>
      <c r="G702" s="113"/>
      <c r="H702" s="113"/>
      <c r="I702" s="203"/>
      <c r="J702" s="203"/>
      <c r="K702" s="204"/>
      <c r="L702" s="201"/>
      <c r="M702" s="201"/>
      <c r="N702" s="201"/>
      <c r="O702" s="201"/>
      <c r="P702" s="113"/>
      <c r="Q702" s="113"/>
      <c r="T702" s="201"/>
      <c r="U702" s="113"/>
      <c r="V702" s="113"/>
      <c r="W702" s="113"/>
      <c r="X702" s="113"/>
      <c r="Y702" s="113"/>
      <c r="Z702" s="113"/>
      <c r="AA702" s="113"/>
      <c r="AB702" s="201"/>
      <c r="AC702" s="113"/>
      <c r="AD702" s="113"/>
      <c r="AE702" s="113"/>
      <c r="AF702" s="113"/>
    </row>
    <row r="703" spans="1:32" x14ac:dyDescent="0.2">
      <c r="A703" s="113"/>
      <c r="B703" s="200"/>
      <c r="C703" s="113"/>
      <c r="D703" s="201"/>
      <c r="E703" s="201"/>
      <c r="F703" s="113"/>
      <c r="G703" s="113"/>
      <c r="H703" s="113"/>
      <c r="I703" s="203"/>
      <c r="J703" s="203"/>
      <c r="K703" s="204"/>
      <c r="L703" s="201"/>
      <c r="M703" s="201"/>
      <c r="N703" s="201"/>
      <c r="O703" s="201"/>
      <c r="P703" s="113"/>
      <c r="Q703" s="113"/>
      <c r="T703" s="201"/>
      <c r="U703" s="113"/>
      <c r="V703" s="113"/>
      <c r="W703" s="113"/>
      <c r="X703" s="113"/>
      <c r="Y703" s="113"/>
      <c r="Z703" s="113"/>
      <c r="AA703" s="113"/>
      <c r="AB703" s="201"/>
      <c r="AC703" s="113"/>
      <c r="AD703" s="113"/>
      <c r="AE703" s="113"/>
      <c r="AF703" s="113"/>
    </row>
    <row r="704" spans="1:32" x14ac:dyDescent="0.2">
      <c r="A704" s="113"/>
      <c r="B704" s="200"/>
      <c r="C704" s="113"/>
      <c r="D704" s="201"/>
      <c r="E704" s="201"/>
      <c r="F704" s="113"/>
      <c r="G704" s="113"/>
      <c r="H704" s="113"/>
      <c r="I704" s="203"/>
      <c r="J704" s="203"/>
      <c r="K704" s="204"/>
      <c r="L704" s="201"/>
      <c r="M704" s="201"/>
      <c r="N704" s="201"/>
      <c r="O704" s="201"/>
      <c r="P704" s="113"/>
      <c r="Q704" s="113"/>
      <c r="T704" s="201"/>
      <c r="U704" s="113"/>
      <c r="V704" s="113"/>
      <c r="W704" s="113"/>
      <c r="X704" s="113"/>
      <c r="Y704" s="113"/>
      <c r="Z704" s="113"/>
      <c r="AA704" s="113"/>
      <c r="AB704" s="201"/>
      <c r="AC704" s="113"/>
      <c r="AD704" s="113"/>
      <c r="AE704" s="113"/>
      <c r="AF704" s="113"/>
    </row>
    <row r="705" spans="1:32" x14ac:dyDescent="0.2">
      <c r="A705" s="113"/>
      <c r="B705" s="200"/>
      <c r="C705" s="113"/>
      <c r="D705" s="201"/>
      <c r="E705" s="201"/>
      <c r="F705" s="113"/>
      <c r="G705" s="113"/>
      <c r="H705" s="113"/>
      <c r="I705" s="203"/>
      <c r="J705" s="203"/>
      <c r="K705" s="204"/>
      <c r="L705" s="201"/>
      <c r="M705" s="201"/>
      <c r="N705" s="201"/>
      <c r="O705" s="201"/>
      <c r="P705" s="113"/>
      <c r="Q705" s="113"/>
      <c r="T705" s="201"/>
      <c r="U705" s="113"/>
      <c r="V705" s="113"/>
      <c r="W705" s="113"/>
      <c r="X705" s="113"/>
      <c r="Y705" s="113"/>
      <c r="Z705" s="113"/>
      <c r="AA705" s="113"/>
      <c r="AB705" s="201"/>
      <c r="AC705" s="113"/>
      <c r="AD705" s="113"/>
      <c r="AE705" s="113"/>
      <c r="AF705" s="113"/>
    </row>
    <row r="706" spans="1:32" x14ac:dyDescent="0.2">
      <c r="A706" s="113"/>
      <c r="B706" s="200"/>
      <c r="C706" s="113"/>
      <c r="D706" s="201"/>
      <c r="E706" s="201"/>
      <c r="F706" s="113"/>
      <c r="G706" s="113"/>
      <c r="H706" s="113"/>
      <c r="I706" s="203"/>
      <c r="J706" s="203"/>
      <c r="K706" s="204"/>
      <c r="L706" s="201"/>
      <c r="M706" s="201"/>
      <c r="N706" s="201"/>
      <c r="O706" s="201"/>
      <c r="P706" s="113"/>
      <c r="Q706" s="113"/>
      <c r="T706" s="201"/>
      <c r="U706" s="113"/>
      <c r="V706" s="113"/>
      <c r="W706" s="113"/>
      <c r="X706" s="113"/>
      <c r="Y706" s="113"/>
      <c r="Z706" s="113"/>
      <c r="AA706" s="113"/>
      <c r="AB706" s="201"/>
      <c r="AC706" s="113"/>
      <c r="AD706" s="113"/>
      <c r="AE706" s="113"/>
      <c r="AF706" s="113"/>
    </row>
    <row r="707" spans="1:32" x14ac:dyDescent="0.2">
      <c r="A707" s="113"/>
      <c r="B707" s="200"/>
      <c r="C707" s="113"/>
      <c r="D707" s="201"/>
      <c r="E707" s="201"/>
      <c r="F707" s="113"/>
      <c r="G707" s="113"/>
      <c r="H707" s="113"/>
      <c r="I707" s="203"/>
      <c r="J707" s="203"/>
      <c r="K707" s="204"/>
      <c r="L707" s="201"/>
      <c r="M707" s="201"/>
      <c r="N707" s="201"/>
      <c r="O707" s="201"/>
      <c r="P707" s="113"/>
      <c r="Q707" s="113"/>
      <c r="T707" s="201"/>
      <c r="U707" s="113"/>
      <c r="V707" s="113"/>
      <c r="W707" s="113"/>
      <c r="X707" s="113"/>
      <c r="Y707" s="113"/>
      <c r="Z707" s="113"/>
      <c r="AA707" s="113"/>
      <c r="AB707" s="201"/>
      <c r="AC707" s="113"/>
      <c r="AD707" s="113"/>
      <c r="AE707" s="113"/>
      <c r="AF707" s="113"/>
    </row>
    <row r="708" spans="1:32" x14ac:dyDescent="0.2">
      <c r="A708" s="113"/>
      <c r="B708" s="200"/>
      <c r="C708" s="113"/>
      <c r="D708" s="201"/>
      <c r="E708" s="201"/>
      <c r="F708" s="113"/>
      <c r="G708" s="113"/>
      <c r="H708" s="113"/>
      <c r="I708" s="203"/>
      <c r="J708" s="203"/>
      <c r="K708" s="204"/>
      <c r="L708" s="201"/>
      <c r="M708" s="201"/>
      <c r="N708" s="201"/>
      <c r="O708" s="201"/>
      <c r="P708" s="113"/>
      <c r="Q708" s="113"/>
      <c r="T708" s="201"/>
      <c r="U708" s="113"/>
      <c r="V708" s="113"/>
      <c r="W708" s="113"/>
      <c r="X708" s="113"/>
      <c r="Y708" s="113"/>
      <c r="Z708" s="113"/>
      <c r="AA708" s="113"/>
      <c r="AB708" s="201"/>
      <c r="AC708" s="113"/>
      <c r="AD708" s="113"/>
      <c r="AE708" s="113"/>
      <c r="AF708" s="113"/>
    </row>
    <row r="709" spans="1:32" x14ac:dyDescent="0.2">
      <c r="A709" s="113"/>
      <c r="B709" s="200"/>
      <c r="C709" s="113"/>
      <c r="D709" s="201"/>
      <c r="E709" s="201"/>
      <c r="F709" s="113"/>
      <c r="G709" s="113"/>
      <c r="H709" s="113"/>
      <c r="I709" s="203"/>
      <c r="J709" s="203"/>
      <c r="K709" s="204"/>
      <c r="L709" s="201"/>
      <c r="M709" s="201"/>
      <c r="N709" s="201"/>
      <c r="O709" s="201"/>
      <c r="P709" s="113"/>
      <c r="Q709" s="113"/>
      <c r="T709" s="201"/>
      <c r="U709" s="113"/>
      <c r="V709" s="113"/>
      <c r="W709" s="113"/>
      <c r="X709" s="113"/>
      <c r="Y709" s="113"/>
      <c r="Z709" s="113"/>
      <c r="AA709" s="113"/>
      <c r="AB709" s="201"/>
      <c r="AC709" s="113"/>
      <c r="AD709" s="113"/>
      <c r="AE709" s="113"/>
      <c r="AF709" s="113"/>
    </row>
    <row r="710" spans="1:32" x14ac:dyDescent="0.2">
      <c r="A710" s="113"/>
      <c r="B710" s="200"/>
      <c r="C710" s="113"/>
      <c r="D710" s="201"/>
      <c r="E710" s="201"/>
      <c r="F710" s="113"/>
      <c r="G710" s="113"/>
      <c r="H710" s="113"/>
      <c r="I710" s="203"/>
      <c r="J710" s="203"/>
      <c r="K710" s="204"/>
      <c r="L710" s="201"/>
      <c r="M710" s="201"/>
      <c r="N710" s="201"/>
      <c r="O710" s="201"/>
      <c r="P710" s="113"/>
      <c r="Q710" s="113"/>
      <c r="T710" s="201"/>
      <c r="U710" s="113"/>
      <c r="V710" s="113"/>
      <c r="W710" s="113"/>
      <c r="X710" s="113"/>
      <c r="Y710" s="113"/>
      <c r="Z710" s="113"/>
      <c r="AA710" s="113"/>
      <c r="AB710" s="201"/>
      <c r="AC710" s="113"/>
      <c r="AD710" s="113"/>
      <c r="AE710" s="113"/>
      <c r="AF710" s="113"/>
    </row>
    <row r="711" spans="1:32" x14ac:dyDescent="0.2">
      <c r="A711" s="113"/>
      <c r="B711" s="200"/>
      <c r="C711" s="113"/>
      <c r="D711" s="201"/>
      <c r="E711" s="201"/>
      <c r="F711" s="113"/>
      <c r="G711" s="113"/>
      <c r="H711" s="113"/>
      <c r="I711" s="203"/>
      <c r="J711" s="203"/>
      <c r="K711" s="204"/>
      <c r="L711" s="201"/>
      <c r="M711" s="201"/>
      <c r="N711" s="201"/>
      <c r="O711" s="201"/>
      <c r="P711" s="113"/>
      <c r="Q711" s="113"/>
      <c r="T711" s="201"/>
      <c r="U711" s="113"/>
      <c r="V711" s="113"/>
      <c r="W711" s="113"/>
      <c r="X711" s="113"/>
      <c r="Y711" s="113"/>
      <c r="Z711" s="113"/>
      <c r="AA711" s="113"/>
      <c r="AB711" s="201"/>
      <c r="AC711" s="113"/>
      <c r="AD711" s="113"/>
      <c r="AE711" s="113"/>
      <c r="AF711" s="113"/>
    </row>
    <row r="712" spans="1:32" x14ac:dyDescent="0.2">
      <c r="A712" s="113"/>
      <c r="B712" s="200"/>
      <c r="C712" s="113"/>
      <c r="D712" s="201"/>
      <c r="E712" s="201"/>
      <c r="F712" s="113"/>
      <c r="G712" s="113"/>
      <c r="H712" s="113"/>
      <c r="I712" s="203"/>
      <c r="J712" s="203"/>
      <c r="K712" s="204"/>
      <c r="L712" s="201"/>
      <c r="M712" s="201"/>
      <c r="N712" s="201"/>
      <c r="O712" s="201"/>
      <c r="P712" s="113"/>
      <c r="Q712" s="113"/>
      <c r="T712" s="201"/>
      <c r="U712" s="113"/>
      <c r="V712" s="113"/>
      <c r="W712" s="113"/>
      <c r="X712" s="113"/>
      <c r="Y712" s="113"/>
      <c r="Z712" s="113"/>
      <c r="AA712" s="113"/>
      <c r="AB712" s="201"/>
      <c r="AC712" s="113"/>
      <c r="AD712" s="113"/>
      <c r="AE712" s="113"/>
      <c r="AF712" s="113"/>
    </row>
    <row r="713" spans="1:32" x14ac:dyDescent="0.2">
      <c r="A713" s="113"/>
      <c r="B713" s="200"/>
      <c r="C713" s="113"/>
      <c r="D713" s="201"/>
      <c r="E713" s="201"/>
      <c r="F713" s="113"/>
      <c r="G713" s="113"/>
      <c r="H713" s="113"/>
      <c r="I713" s="203"/>
      <c r="J713" s="203"/>
      <c r="K713" s="204"/>
      <c r="L713" s="201"/>
      <c r="M713" s="201"/>
      <c r="N713" s="201"/>
      <c r="O713" s="201"/>
      <c r="P713" s="113"/>
      <c r="Q713" s="113"/>
      <c r="T713" s="201"/>
      <c r="U713" s="113"/>
      <c r="V713" s="113"/>
      <c r="W713" s="113"/>
      <c r="X713" s="113"/>
      <c r="Y713" s="113"/>
      <c r="Z713" s="113"/>
      <c r="AA713" s="113"/>
      <c r="AB713" s="201"/>
      <c r="AC713" s="113"/>
      <c r="AD713" s="113"/>
      <c r="AE713" s="113"/>
      <c r="AF713" s="113"/>
    </row>
    <row r="714" spans="1:32" x14ac:dyDescent="0.2">
      <c r="A714" s="113"/>
      <c r="B714" s="200"/>
      <c r="C714" s="113"/>
      <c r="D714" s="201"/>
      <c r="E714" s="201"/>
      <c r="F714" s="113"/>
      <c r="G714" s="113"/>
      <c r="H714" s="113"/>
      <c r="I714" s="203"/>
      <c r="J714" s="203"/>
      <c r="K714" s="204"/>
      <c r="L714" s="201"/>
      <c r="M714" s="201"/>
      <c r="N714" s="201"/>
      <c r="O714" s="201"/>
      <c r="P714" s="113"/>
      <c r="Q714" s="113"/>
      <c r="T714" s="201"/>
      <c r="U714" s="113"/>
      <c r="V714" s="113"/>
      <c r="W714" s="113"/>
      <c r="X714" s="113"/>
      <c r="Y714" s="113"/>
      <c r="Z714" s="113"/>
      <c r="AA714" s="113"/>
      <c r="AB714" s="201"/>
      <c r="AC714" s="113"/>
      <c r="AD714" s="113"/>
      <c r="AE714" s="113"/>
      <c r="AF714" s="113"/>
    </row>
    <row r="715" spans="1:32" x14ac:dyDescent="0.2">
      <c r="A715" s="113"/>
      <c r="B715" s="200"/>
      <c r="C715" s="113"/>
      <c r="D715" s="201"/>
      <c r="E715" s="201"/>
      <c r="F715" s="113"/>
      <c r="G715" s="113"/>
      <c r="H715" s="113"/>
      <c r="I715" s="203"/>
      <c r="J715" s="203"/>
      <c r="K715" s="204"/>
      <c r="L715" s="201"/>
      <c r="M715" s="201"/>
      <c r="N715" s="201"/>
      <c r="O715" s="201"/>
      <c r="P715" s="113"/>
      <c r="Q715" s="113"/>
      <c r="T715" s="201"/>
      <c r="U715" s="113"/>
      <c r="V715" s="113"/>
      <c r="W715" s="113"/>
      <c r="X715" s="113"/>
      <c r="Y715" s="113"/>
      <c r="Z715" s="113"/>
      <c r="AA715" s="113"/>
      <c r="AB715" s="201"/>
      <c r="AC715" s="113"/>
      <c r="AD715" s="113"/>
      <c r="AE715" s="113"/>
      <c r="AF715" s="113"/>
    </row>
    <row r="716" spans="1:32" x14ac:dyDescent="0.2">
      <c r="A716" s="113"/>
      <c r="B716" s="200"/>
      <c r="C716" s="113"/>
      <c r="D716" s="201"/>
      <c r="E716" s="201"/>
      <c r="F716" s="113"/>
      <c r="G716" s="113"/>
      <c r="H716" s="113"/>
      <c r="I716" s="203"/>
      <c r="J716" s="203"/>
      <c r="K716" s="204"/>
      <c r="L716" s="201"/>
      <c r="M716" s="201"/>
      <c r="N716" s="201"/>
      <c r="O716" s="201"/>
      <c r="P716" s="113"/>
      <c r="Q716" s="113"/>
      <c r="T716" s="201"/>
      <c r="U716" s="113"/>
      <c r="V716" s="113"/>
      <c r="W716" s="113"/>
      <c r="X716" s="113"/>
      <c r="Y716" s="113"/>
      <c r="Z716" s="113"/>
      <c r="AA716" s="113"/>
      <c r="AB716" s="201"/>
      <c r="AC716" s="113"/>
      <c r="AD716" s="113"/>
      <c r="AE716" s="113"/>
      <c r="AF716" s="113"/>
    </row>
    <row r="717" spans="1:32" x14ac:dyDescent="0.2">
      <c r="A717" s="113"/>
      <c r="B717" s="200"/>
      <c r="C717" s="113"/>
      <c r="D717" s="201"/>
      <c r="E717" s="201"/>
      <c r="F717" s="113"/>
      <c r="G717" s="113"/>
      <c r="H717" s="113"/>
      <c r="I717" s="203"/>
      <c r="J717" s="203"/>
      <c r="K717" s="204"/>
      <c r="L717" s="201"/>
      <c r="M717" s="201"/>
      <c r="N717" s="201"/>
      <c r="O717" s="201"/>
      <c r="P717" s="113"/>
      <c r="Q717" s="113"/>
      <c r="T717" s="201"/>
      <c r="U717" s="113"/>
      <c r="V717" s="113"/>
      <c r="W717" s="113"/>
      <c r="X717" s="113"/>
      <c r="Y717" s="113"/>
      <c r="Z717" s="113"/>
      <c r="AA717" s="113"/>
      <c r="AB717" s="201"/>
      <c r="AC717" s="113"/>
      <c r="AD717" s="113"/>
      <c r="AE717" s="113"/>
      <c r="AF717" s="113"/>
    </row>
    <row r="718" spans="1:32" x14ac:dyDescent="0.2">
      <c r="A718" s="113"/>
      <c r="B718" s="200"/>
      <c r="C718" s="113"/>
      <c r="D718" s="201"/>
      <c r="E718" s="201"/>
      <c r="F718" s="113"/>
      <c r="G718" s="113"/>
      <c r="H718" s="113"/>
      <c r="I718" s="203"/>
      <c r="J718" s="203"/>
      <c r="K718" s="204"/>
      <c r="L718" s="201"/>
      <c r="M718" s="201"/>
      <c r="N718" s="201"/>
      <c r="O718" s="201"/>
      <c r="P718" s="113"/>
      <c r="Q718" s="113"/>
      <c r="T718" s="201"/>
      <c r="U718" s="113"/>
      <c r="V718" s="113"/>
      <c r="W718" s="113"/>
      <c r="X718" s="113"/>
      <c r="Y718" s="113"/>
      <c r="Z718" s="113"/>
      <c r="AA718" s="113"/>
      <c r="AB718" s="201"/>
      <c r="AC718" s="113"/>
      <c r="AD718" s="113"/>
      <c r="AE718" s="113"/>
      <c r="AF718" s="113"/>
    </row>
    <row r="719" spans="1:32" x14ac:dyDescent="0.2">
      <c r="A719" s="113"/>
      <c r="B719" s="200"/>
      <c r="C719" s="113"/>
      <c r="D719" s="201"/>
      <c r="E719" s="201"/>
      <c r="F719" s="113"/>
      <c r="G719" s="113"/>
      <c r="H719" s="113"/>
      <c r="I719" s="203"/>
      <c r="J719" s="203"/>
      <c r="K719" s="204"/>
      <c r="L719" s="201"/>
      <c r="M719" s="201"/>
      <c r="N719" s="201"/>
      <c r="O719" s="201"/>
      <c r="P719" s="113"/>
      <c r="Q719" s="113"/>
      <c r="T719" s="201"/>
      <c r="U719" s="113"/>
      <c r="V719" s="113"/>
      <c r="W719" s="113"/>
      <c r="X719" s="113"/>
      <c r="Y719" s="113"/>
      <c r="Z719" s="113"/>
      <c r="AA719" s="113"/>
      <c r="AB719" s="201"/>
      <c r="AC719" s="113"/>
      <c r="AD719" s="113"/>
      <c r="AE719" s="113"/>
      <c r="AF719" s="113"/>
    </row>
    <row r="720" spans="1:32" x14ac:dyDescent="0.2">
      <c r="A720" s="113"/>
      <c r="B720" s="200"/>
      <c r="C720" s="113"/>
      <c r="D720" s="201"/>
      <c r="E720" s="201"/>
      <c r="F720" s="113"/>
      <c r="G720" s="113"/>
      <c r="H720" s="113"/>
      <c r="I720" s="203"/>
      <c r="J720" s="203"/>
      <c r="K720" s="204"/>
      <c r="L720" s="201"/>
      <c r="M720" s="201"/>
      <c r="N720" s="201"/>
      <c r="O720" s="201"/>
      <c r="P720" s="113"/>
      <c r="Q720" s="113"/>
      <c r="T720" s="201"/>
      <c r="U720" s="113"/>
      <c r="V720" s="113"/>
      <c r="W720" s="113"/>
      <c r="X720" s="113"/>
      <c r="Y720" s="113"/>
      <c r="Z720" s="113"/>
      <c r="AA720" s="113"/>
      <c r="AB720" s="201"/>
      <c r="AC720" s="113"/>
      <c r="AD720" s="113"/>
      <c r="AE720" s="113"/>
      <c r="AF720" s="113"/>
    </row>
    <row r="721" spans="1:32" x14ac:dyDescent="0.2">
      <c r="A721" s="113"/>
      <c r="B721" s="200"/>
      <c r="C721" s="113"/>
      <c r="D721" s="201"/>
      <c r="E721" s="201"/>
      <c r="F721" s="113"/>
      <c r="G721" s="113"/>
      <c r="H721" s="113"/>
      <c r="I721" s="203"/>
      <c r="J721" s="203"/>
      <c r="K721" s="204"/>
      <c r="L721" s="201"/>
      <c r="M721" s="201"/>
      <c r="N721" s="201"/>
      <c r="O721" s="201"/>
      <c r="P721" s="113"/>
      <c r="Q721" s="113"/>
      <c r="T721" s="201"/>
      <c r="U721" s="113"/>
      <c r="V721" s="113"/>
      <c r="W721" s="113"/>
      <c r="X721" s="113"/>
      <c r="Y721" s="113"/>
      <c r="Z721" s="113"/>
      <c r="AA721" s="113"/>
      <c r="AB721" s="201"/>
      <c r="AC721" s="113"/>
      <c r="AD721" s="113"/>
      <c r="AE721" s="113"/>
      <c r="AF721" s="113"/>
    </row>
    <row r="722" spans="1:32" x14ac:dyDescent="0.2">
      <c r="A722" s="113"/>
      <c r="B722" s="200"/>
      <c r="C722" s="113"/>
      <c r="D722" s="201"/>
      <c r="E722" s="201"/>
      <c r="F722" s="113"/>
      <c r="G722" s="113"/>
      <c r="H722" s="113"/>
      <c r="I722" s="203"/>
      <c r="J722" s="203"/>
      <c r="K722" s="204"/>
      <c r="L722" s="201"/>
      <c r="M722" s="201"/>
      <c r="N722" s="201"/>
      <c r="O722" s="201"/>
      <c r="P722" s="113"/>
      <c r="Q722" s="113"/>
      <c r="T722" s="201"/>
      <c r="U722" s="113"/>
      <c r="V722" s="113"/>
      <c r="W722" s="113"/>
      <c r="X722" s="113"/>
      <c r="Y722" s="113"/>
      <c r="Z722" s="113"/>
      <c r="AA722" s="113"/>
      <c r="AB722" s="201"/>
      <c r="AC722" s="113"/>
      <c r="AD722" s="113"/>
      <c r="AE722" s="113"/>
      <c r="AF722" s="113"/>
    </row>
    <row r="723" spans="1:32" x14ac:dyDescent="0.2">
      <c r="A723" s="113"/>
      <c r="B723" s="200"/>
      <c r="C723" s="113"/>
      <c r="D723" s="201"/>
      <c r="E723" s="201"/>
      <c r="F723" s="113"/>
      <c r="G723" s="113"/>
      <c r="H723" s="113"/>
      <c r="I723" s="203"/>
      <c r="J723" s="203"/>
      <c r="K723" s="204"/>
      <c r="L723" s="201"/>
      <c r="M723" s="201"/>
      <c r="N723" s="201"/>
      <c r="O723" s="201"/>
      <c r="P723" s="113"/>
      <c r="Q723" s="113"/>
      <c r="T723" s="201"/>
      <c r="U723" s="113"/>
      <c r="V723" s="113"/>
      <c r="W723" s="113"/>
      <c r="X723" s="113"/>
      <c r="Y723" s="113"/>
      <c r="Z723" s="113"/>
      <c r="AA723" s="113"/>
      <c r="AB723" s="201"/>
      <c r="AC723" s="113"/>
      <c r="AD723" s="113"/>
      <c r="AE723" s="113"/>
      <c r="AF723" s="113"/>
    </row>
    <row r="724" spans="1:32" x14ac:dyDescent="0.2">
      <c r="A724" s="113"/>
      <c r="B724" s="200"/>
      <c r="C724" s="113"/>
      <c r="D724" s="201"/>
      <c r="E724" s="201"/>
      <c r="F724" s="113"/>
      <c r="G724" s="113"/>
      <c r="H724" s="113"/>
      <c r="I724" s="203"/>
      <c r="J724" s="203"/>
      <c r="K724" s="204"/>
      <c r="L724" s="201"/>
      <c r="M724" s="201"/>
      <c r="N724" s="201"/>
      <c r="O724" s="201"/>
      <c r="P724" s="113"/>
      <c r="Q724" s="113"/>
      <c r="T724" s="201"/>
      <c r="U724" s="113"/>
      <c r="V724" s="113"/>
      <c r="W724" s="113"/>
      <c r="X724" s="113"/>
      <c r="Y724" s="113"/>
      <c r="Z724" s="113"/>
      <c r="AA724" s="113"/>
      <c r="AB724" s="201"/>
      <c r="AC724" s="113"/>
      <c r="AD724" s="113"/>
      <c r="AE724" s="113"/>
      <c r="AF724" s="113"/>
    </row>
    <row r="725" spans="1:32" x14ac:dyDescent="0.2">
      <c r="A725" s="113"/>
      <c r="B725" s="200"/>
      <c r="C725" s="113"/>
      <c r="D725" s="201"/>
      <c r="E725" s="201"/>
      <c r="F725" s="113"/>
      <c r="G725" s="113"/>
      <c r="H725" s="113"/>
      <c r="I725" s="203"/>
      <c r="J725" s="203"/>
      <c r="K725" s="204"/>
      <c r="L725" s="201"/>
      <c r="M725" s="201"/>
      <c r="N725" s="201"/>
      <c r="O725" s="201"/>
      <c r="P725" s="113"/>
      <c r="Q725" s="113"/>
      <c r="T725" s="201"/>
      <c r="U725" s="113"/>
      <c r="V725" s="113"/>
      <c r="W725" s="113"/>
      <c r="X725" s="113"/>
      <c r="Y725" s="113"/>
      <c r="Z725" s="113"/>
      <c r="AA725" s="113"/>
      <c r="AB725" s="201"/>
      <c r="AC725" s="113"/>
      <c r="AD725" s="113"/>
      <c r="AE725" s="113"/>
      <c r="AF725" s="113"/>
    </row>
    <row r="726" spans="1:32" x14ac:dyDescent="0.2">
      <c r="A726" s="113"/>
      <c r="B726" s="200"/>
      <c r="C726" s="113"/>
      <c r="D726" s="201"/>
      <c r="E726" s="201"/>
      <c r="F726" s="113"/>
      <c r="G726" s="113"/>
      <c r="H726" s="113"/>
      <c r="I726" s="203"/>
      <c r="J726" s="203"/>
      <c r="K726" s="204"/>
      <c r="L726" s="201"/>
      <c r="M726" s="201"/>
      <c r="N726" s="201"/>
      <c r="O726" s="201"/>
      <c r="P726" s="113"/>
      <c r="Q726" s="113"/>
      <c r="T726" s="201"/>
      <c r="U726" s="113"/>
      <c r="V726" s="113"/>
      <c r="W726" s="113"/>
      <c r="X726" s="113"/>
      <c r="Y726" s="113"/>
      <c r="Z726" s="113"/>
      <c r="AA726" s="113"/>
      <c r="AB726" s="201"/>
      <c r="AC726" s="113"/>
      <c r="AD726" s="113"/>
      <c r="AE726" s="113"/>
      <c r="AF726" s="113"/>
    </row>
    <row r="727" spans="1:32" x14ac:dyDescent="0.2">
      <c r="A727" s="113"/>
      <c r="B727" s="200"/>
      <c r="C727" s="113"/>
      <c r="D727" s="201"/>
      <c r="E727" s="201"/>
      <c r="F727" s="113"/>
      <c r="G727" s="113"/>
      <c r="H727" s="113"/>
      <c r="I727" s="203"/>
      <c r="J727" s="203"/>
      <c r="K727" s="204"/>
      <c r="L727" s="201"/>
      <c r="M727" s="201"/>
      <c r="N727" s="201"/>
      <c r="O727" s="201"/>
      <c r="P727" s="113"/>
      <c r="Q727" s="113"/>
      <c r="T727" s="201"/>
      <c r="U727" s="113"/>
      <c r="V727" s="113"/>
      <c r="W727" s="113"/>
      <c r="X727" s="113"/>
      <c r="Y727" s="113"/>
      <c r="Z727" s="113"/>
      <c r="AA727" s="113"/>
      <c r="AB727" s="201"/>
      <c r="AC727" s="113"/>
      <c r="AD727" s="113"/>
      <c r="AE727" s="113"/>
      <c r="AF727" s="113"/>
    </row>
    <row r="728" spans="1:32" x14ac:dyDescent="0.2">
      <c r="A728" s="113"/>
      <c r="B728" s="200"/>
      <c r="C728" s="113"/>
      <c r="D728" s="201"/>
      <c r="E728" s="201"/>
      <c r="F728" s="113"/>
      <c r="G728" s="113"/>
      <c r="H728" s="113"/>
      <c r="I728" s="203"/>
      <c r="J728" s="203"/>
      <c r="K728" s="204"/>
      <c r="L728" s="201"/>
      <c r="M728" s="201"/>
      <c r="N728" s="201"/>
      <c r="O728" s="201"/>
      <c r="P728" s="113"/>
      <c r="Q728" s="113"/>
      <c r="T728" s="201"/>
      <c r="U728" s="113"/>
      <c r="V728" s="113"/>
      <c r="W728" s="113"/>
      <c r="X728" s="113"/>
      <c r="Y728" s="113"/>
      <c r="Z728" s="113"/>
      <c r="AA728" s="113"/>
      <c r="AB728" s="201"/>
      <c r="AC728" s="113"/>
      <c r="AD728" s="113"/>
      <c r="AE728" s="113"/>
      <c r="AF728" s="113"/>
    </row>
    <row r="729" spans="1:32" x14ac:dyDescent="0.2">
      <c r="A729" s="113"/>
      <c r="B729" s="200"/>
      <c r="C729" s="113"/>
      <c r="D729" s="201"/>
      <c r="E729" s="201"/>
      <c r="F729" s="113"/>
      <c r="G729" s="113"/>
      <c r="H729" s="113"/>
      <c r="I729" s="203"/>
      <c r="J729" s="203"/>
      <c r="K729" s="204"/>
      <c r="L729" s="201"/>
      <c r="M729" s="201"/>
      <c r="N729" s="201"/>
      <c r="O729" s="201"/>
      <c r="P729" s="113"/>
      <c r="Q729" s="113"/>
      <c r="T729" s="201"/>
      <c r="U729" s="113"/>
      <c r="V729" s="113"/>
      <c r="W729" s="113"/>
      <c r="X729" s="113"/>
      <c r="Y729" s="113"/>
      <c r="Z729" s="113"/>
      <c r="AA729" s="113"/>
      <c r="AB729" s="201"/>
      <c r="AC729" s="113"/>
      <c r="AD729" s="113"/>
      <c r="AE729" s="113"/>
      <c r="AF729" s="113"/>
    </row>
    <row r="730" spans="1:32" x14ac:dyDescent="0.2">
      <c r="A730" s="113"/>
      <c r="B730" s="200"/>
      <c r="C730" s="113"/>
      <c r="D730" s="201"/>
      <c r="E730" s="201"/>
      <c r="F730" s="113"/>
      <c r="G730" s="113"/>
      <c r="H730" s="113"/>
      <c r="I730" s="203"/>
      <c r="J730" s="203"/>
      <c r="K730" s="204"/>
      <c r="L730" s="201"/>
      <c r="M730" s="201"/>
      <c r="N730" s="201"/>
      <c r="O730" s="201"/>
      <c r="P730" s="113"/>
      <c r="Q730" s="113"/>
      <c r="T730" s="201"/>
      <c r="U730" s="113"/>
      <c r="V730" s="113"/>
      <c r="W730" s="113"/>
      <c r="X730" s="113"/>
      <c r="Y730" s="113"/>
      <c r="Z730" s="113"/>
      <c r="AA730" s="113"/>
      <c r="AB730" s="201"/>
      <c r="AC730" s="113"/>
      <c r="AD730" s="113"/>
      <c r="AE730" s="113"/>
      <c r="AF730" s="113"/>
    </row>
    <row r="731" spans="1:32" x14ac:dyDescent="0.2">
      <c r="A731" s="113"/>
      <c r="B731" s="200"/>
      <c r="C731" s="113"/>
      <c r="D731" s="201"/>
      <c r="E731" s="201"/>
      <c r="F731" s="113"/>
      <c r="G731" s="113"/>
      <c r="H731" s="113"/>
      <c r="I731" s="203"/>
      <c r="J731" s="203"/>
      <c r="K731" s="204"/>
      <c r="L731" s="201"/>
      <c r="M731" s="201"/>
      <c r="N731" s="201"/>
      <c r="O731" s="201"/>
      <c r="P731" s="113"/>
      <c r="Q731" s="113"/>
      <c r="T731" s="201"/>
      <c r="U731" s="113"/>
      <c r="V731" s="113"/>
      <c r="W731" s="113"/>
      <c r="X731" s="113"/>
      <c r="Y731" s="113"/>
      <c r="Z731" s="113"/>
      <c r="AA731" s="113"/>
      <c r="AB731" s="201"/>
      <c r="AC731" s="113"/>
      <c r="AD731" s="113"/>
      <c r="AE731" s="113"/>
      <c r="AF731" s="113"/>
    </row>
    <row r="732" spans="1:32" x14ac:dyDescent="0.2">
      <c r="A732" s="113"/>
      <c r="B732" s="200"/>
      <c r="C732" s="113"/>
      <c r="D732" s="201"/>
      <c r="E732" s="201"/>
      <c r="F732" s="113"/>
      <c r="G732" s="113"/>
      <c r="H732" s="113"/>
      <c r="I732" s="203"/>
      <c r="J732" s="203"/>
      <c r="K732" s="204"/>
      <c r="L732" s="201"/>
      <c r="M732" s="201"/>
      <c r="N732" s="201"/>
      <c r="O732" s="201"/>
      <c r="P732" s="113"/>
      <c r="Q732" s="113"/>
      <c r="T732" s="201"/>
      <c r="U732" s="113"/>
      <c r="V732" s="113"/>
      <c r="W732" s="113"/>
      <c r="X732" s="113"/>
      <c r="Y732" s="113"/>
      <c r="Z732" s="113"/>
      <c r="AA732" s="113"/>
      <c r="AB732" s="201"/>
      <c r="AC732" s="113"/>
      <c r="AD732" s="113"/>
      <c r="AE732" s="113"/>
      <c r="AF732" s="113"/>
    </row>
    <row r="733" spans="1:32" x14ac:dyDescent="0.2">
      <c r="A733" s="113"/>
      <c r="B733" s="200"/>
      <c r="C733" s="113"/>
      <c r="D733" s="201"/>
      <c r="E733" s="201"/>
      <c r="F733" s="113"/>
      <c r="G733" s="113"/>
      <c r="H733" s="113"/>
      <c r="I733" s="203"/>
      <c r="J733" s="203"/>
      <c r="K733" s="204"/>
      <c r="L733" s="201"/>
      <c r="M733" s="201"/>
      <c r="N733" s="201"/>
      <c r="O733" s="201"/>
      <c r="P733" s="113"/>
      <c r="Q733" s="113"/>
      <c r="T733" s="201"/>
      <c r="U733" s="113"/>
      <c r="V733" s="113"/>
      <c r="W733" s="113"/>
      <c r="X733" s="113"/>
      <c r="Y733" s="113"/>
      <c r="Z733" s="113"/>
      <c r="AA733" s="113"/>
      <c r="AB733" s="201"/>
      <c r="AC733" s="113"/>
      <c r="AD733" s="113"/>
      <c r="AE733" s="113"/>
      <c r="AF733" s="113"/>
    </row>
    <row r="734" spans="1:32" x14ac:dyDescent="0.2">
      <c r="A734" s="113"/>
      <c r="B734" s="200"/>
      <c r="C734" s="113"/>
      <c r="D734" s="201"/>
      <c r="E734" s="201"/>
      <c r="F734" s="113"/>
      <c r="G734" s="113"/>
      <c r="H734" s="113"/>
      <c r="I734" s="203"/>
      <c r="J734" s="203"/>
      <c r="K734" s="204"/>
      <c r="L734" s="201"/>
      <c r="M734" s="201"/>
      <c r="N734" s="201"/>
      <c r="O734" s="201"/>
      <c r="P734" s="113"/>
      <c r="Q734" s="113"/>
      <c r="T734" s="201"/>
      <c r="U734" s="113"/>
      <c r="V734" s="113"/>
      <c r="W734" s="113"/>
      <c r="X734" s="113"/>
      <c r="Y734" s="113"/>
      <c r="Z734" s="113"/>
      <c r="AA734" s="113"/>
      <c r="AB734" s="201"/>
      <c r="AC734" s="113"/>
      <c r="AD734" s="113"/>
      <c r="AE734" s="113"/>
      <c r="AF734" s="113"/>
    </row>
    <row r="735" spans="1:32" x14ac:dyDescent="0.2">
      <c r="A735" s="113"/>
      <c r="B735" s="200"/>
      <c r="C735" s="113"/>
      <c r="D735" s="201"/>
      <c r="E735" s="201"/>
      <c r="F735" s="113"/>
      <c r="G735" s="113"/>
      <c r="H735" s="113"/>
      <c r="I735" s="203"/>
      <c r="J735" s="203"/>
      <c r="K735" s="204"/>
      <c r="L735" s="201"/>
      <c r="M735" s="201"/>
      <c r="N735" s="201"/>
      <c r="O735" s="201"/>
      <c r="P735" s="113"/>
      <c r="Q735" s="113"/>
      <c r="T735" s="201"/>
      <c r="U735" s="113"/>
      <c r="V735" s="113"/>
      <c r="W735" s="113"/>
      <c r="X735" s="113"/>
      <c r="Y735" s="113"/>
      <c r="Z735" s="113"/>
      <c r="AA735" s="113"/>
      <c r="AB735" s="201"/>
      <c r="AC735" s="113"/>
      <c r="AD735" s="113"/>
      <c r="AE735" s="113"/>
      <c r="AF735" s="113"/>
    </row>
    <row r="736" spans="1:32" x14ac:dyDescent="0.2">
      <c r="A736" s="113"/>
      <c r="B736" s="200"/>
      <c r="C736" s="113"/>
      <c r="D736" s="201"/>
      <c r="E736" s="201"/>
      <c r="F736" s="113"/>
      <c r="G736" s="113"/>
      <c r="H736" s="113"/>
      <c r="I736" s="203"/>
      <c r="J736" s="203"/>
      <c r="K736" s="204"/>
      <c r="L736" s="201"/>
      <c r="M736" s="201"/>
      <c r="N736" s="201"/>
      <c r="O736" s="201"/>
      <c r="P736" s="113"/>
      <c r="Q736" s="113"/>
      <c r="T736" s="201"/>
      <c r="U736" s="113"/>
      <c r="V736" s="113"/>
      <c r="W736" s="113"/>
      <c r="X736" s="113"/>
      <c r="Y736" s="113"/>
      <c r="Z736" s="113"/>
      <c r="AA736" s="113"/>
      <c r="AB736" s="201"/>
      <c r="AC736" s="113"/>
      <c r="AD736" s="113"/>
      <c r="AE736" s="113"/>
      <c r="AF736" s="113"/>
    </row>
    <row r="737" spans="1:32" x14ac:dyDescent="0.2">
      <c r="A737" s="113"/>
      <c r="B737" s="200"/>
      <c r="C737" s="113"/>
      <c r="D737" s="201"/>
      <c r="E737" s="201"/>
      <c r="F737" s="113"/>
      <c r="G737" s="113"/>
      <c r="H737" s="113"/>
      <c r="I737" s="203"/>
      <c r="J737" s="203"/>
      <c r="K737" s="204"/>
      <c r="L737" s="201"/>
      <c r="M737" s="201"/>
      <c r="N737" s="201"/>
      <c r="O737" s="201"/>
      <c r="P737" s="113"/>
      <c r="Q737" s="113"/>
      <c r="T737" s="201"/>
      <c r="U737" s="113"/>
      <c r="V737" s="113"/>
      <c r="W737" s="113"/>
      <c r="X737" s="113"/>
      <c r="Y737" s="113"/>
      <c r="Z737" s="113"/>
      <c r="AA737" s="113"/>
      <c r="AB737" s="201"/>
      <c r="AC737" s="113"/>
      <c r="AD737" s="113"/>
      <c r="AE737" s="113"/>
      <c r="AF737" s="113"/>
    </row>
    <row r="738" spans="1:32" x14ac:dyDescent="0.2">
      <c r="A738" s="113"/>
      <c r="B738" s="200"/>
      <c r="C738" s="113"/>
      <c r="D738" s="201"/>
      <c r="E738" s="201"/>
      <c r="F738" s="113"/>
      <c r="G738" s="113"/>
      <c r="H738" s="113"/>
      <c r="I738" s="203"/>
      <c r="J738" s="203"/>
      <c r="K738" s="204"/>
      <c r="L738" s="201"/>
      <c r="M738" s="201"/>
      <c r="N738" s="201"/>
      <c r="O738" s="201"/>
      <c r="P738" s="113"/>
      <c r="Q738" s="113"/>
      <c r="T738" s="201"/>
      <c r="U738" s="113"/>
      <c r="V738" s="113"/>
      <c r="W738" s="113"/>
      <c r="X738" s="113"/>
      <c r="Y738" s="113"/>
      <c r="Z738" s="113"/>
      <c r="AA738" s="113"/>
      <c r="AB738" s="201"/>
      <c r="AC738" s="113"/>
      <c r="AD738" s="113"/>
      <c r="AE738" s="113"/>
      <c r="AF738" s="113"/>
    </row>
    <row r="739" spans="1:32" x14ac:dyDescent="0.2">
      <c r="A739" s="113"/>
      <c r="B739" s="200"/>
      <c r="C739" s="113"/>
      <c r="D739" s="201"/>
      <c r="E739" s="201"/>
      <c r="F739" s="113"/>
      <c r="G739" s="113"/>
      <c r="H739" s="113"/>
      <c r="I739" s="203"/>
      <c r="J739" s="203"/>
      <c r="K739" s="204"/>
      <c r="L739" s="201"/>
      <c r="M739" s="201"/>
      <c r="N739" s="201"/>
      <c r="O739" s="201"/>
      <c r="P739" s="113"/>
      <c r="Q739" s="113"/>
      <c r="T739" s="201"/>
      <c r="U739" s="113"/>
      <c r="V739" s="113"/>
      <c r="W739" s="113"/>
      <c r="X739" s="113"/>
      <c r="Y739" s="113"/>
      <c r="Z739" s="113"/>
      <c r="AA739" s="113"/>
      <c r="AB739" s="201"/>
      <c r="AC739" s="113"/>
      <c r="AD739" s="113"/>
      <c r="AE739" s="113"/>
      <c r="AF739" s="113"/>
    </row>
    <row r="740" spans="1:32" x14ac:dyDescent="0.2">
      <c r="A740" s="113"/>
      <c r="B740" s="200"/>
      <c r="C740" s="113"/>
      <c r="D740" s="201"/>
      <c r="E740" s="201"/>
      <c r="F740" s="113"/>
      <c r="G740" s="113"/>
      <c r="H740" s="113"/>
      <c r="I740" s="203"/>
      <c r="J740" s="203"/>
      <c r="K740" s="204"/>
      <c r="L740" s="201"/>
      <c r="M740" s="201"/>
      <c r="N740" s="201"/>
      <c r="O740" s="201"/>
      <c r="P740" s="113"/>
      <c r="Q740" s="113"/>
      <c r="T740" s="201"/>
      <c r="U740" s="113"/>
      <c r="V740" s="113"/>
      <c r="W740" s="113"/>
      <c r="X740" s="113"/>
      <c r="Y740" s="113"/>
      <c r="Z740" s="113"/>
      <c r="AA740" s="113"/>
      <c r="AB740" s="201"/>
      <c r="AC740" s="113"/>
      <c r="AD740" s="113"/>
      <c r="AE740" s="113"/>
      <c r="AF740" s="113"/>
    </row>
    <row r="741" spans="1:32" x14ac:dyDescent="0.2">
      <c r="A741" s="113"/>
      <c r="B741" s="200"/>
      <c r="C741" s="113"/>
      <c r="D741" s="201"/>
      <c r="E741" s="201"/>
      <c r="F741" s="113"/>
      <c r="G741" s="113"/>
      <c r="H741" s="113"/>
      <c r="I741" s="203"/>
      <c r="J741" s="203"/>
      <c r="K741" s="204"/>
      <c r="L741" s="201"/>
      <c r="M741" s="201"/>
      <c r="N741" s="201"/>
      <c r="O741" s="201"/>
      <c r="P741" s="113"/>
      <c r="Q741" s="113"/>
      <c r="T741" s="201"/>
      <c r="U741" s="113"/>
      <c r="V741" s="113"/>
      <c r="W741" s="113"/>
      <c r="X741" s="113"/>
      <c r="Y741" s="113"/>
      <c r="Z741" s="113"/>
      <c r="AA741" s="113"/>
      <c r="AB741" s="201"/>
      <c r="AC741" s="113"/>
      <c r="AD741" s="113"/>
      <c r="AE741" s="113"/>
      <c r="AF741" s="113"/>
    </row>
    <row r="742" spans="1:32" x14ac:dyDescent="0.2">
      <c r="A742" s="113"/>
      <c r="B742" s="200"/>
      <c r="C742" s="113"/>
      <c r="D742" s="201"/>
      <c r="E742" s="201"/>
      <c r="F742" s="113"/>
      <c r="G742" s="113"/>
      <c r="H742" s="113"/>
      <c r="I742" s="203"/>
      <c r="J742" s="203"/>
      <c r="K742" s="204"/>
      <c r="L742" s="201"/>
      <c r="M742" s="201"/>
      <c r="N742" s="201"/>
      <c r="O742" s="201"/>
      <c r="P742" s="113"/>
      <c r="Q742" s="113"/>
      <c r="T742" s="201"/>
      <c r="U742" s="113"/>
      <c r="V742" s="113"/>
      <c r="W742" s="113"/>
      <c r="X742" s="113"/>
      <c r="Y742" s="113"/>
      <c r="Z742" s="113"/>
      <c r="AA742" s="113"/>
      <c r="AB742" s="201"/>
      <c r="AC742" s="113"/>
      <c r="AD742" s="113"/>
      <c r="AE742" s="113"/>
      <c r="AF742" s="113"/>
    </row>
    <row r="743" spans="1:32" x14ac:dyDescent="0.2">
      <c r="A743" s="113"/>
      <c r="B743" s="200"/>
      <c r="C743" s="113"/>
      <c r="D743" s="201"/>
      <c r="E743" s="201"/>
      <c r="F743" s="113"/>
      <c r="G743" s="113"/>
      <c r="H743" s="113"/>
      <c r="I743" s="203"/>
      <c r="J743" s="203"/>
      <c r="K743" s="204"/>
      <c r="L743" s="201"/>
      <c r="M743" s="201"/>
      <c r="N743" s="201"/>
      <c r="O743" s="201"/>
      <c r="P743" s="113"/>
      <c r="Q743" s="113"/>
      <c r="T743" s="201"/>
      <c r="U743" s="113"/>
      <c r="V743" s="113"/>
      <c r="W743" s="113"/>
      <c r="X743" s="113"/>
      <c r="Y743" s="113"/>
      <c r="Z743" s="113"/>
      <c r="AA743" s="113"/>
      <c r="AB743" s="201"/>
      <c r="AC743" s="113"/>
      <c r="AD743" s="113"/>
      <c r="AE743" s="113"/>
      <c r="AF743" s="113"/>
    </row>
    <row r="744" spans="1:32" x14ac:dyDescent="0.2">
      <c r="A744" s="113"/>
      <c r="B744" s="200"/>
      <c r="C744" s="113"/>
      <c r="D744" s="201"/>
      <c r="E744" s="201"/>
      <c r="F744" s="113"/>
      <c r="G744" s="113"/>
      <c r="H744" s="113"/>
      <c r="I744" s="203"/>
      <c r="J744" s="203"/>
      <c r="K744" s="204"/>
      <c r="L744" s="201"/>
      <c r="M744" s="201"/>
      <c r="N744" s="201"/>
      <c r="O744" s="201"/>
      <c r="P744" s="113"/>
      <c r="Q744" s="113"/>
      <c r="T744" s="201"/>
      <c r="U744" s="113"/>
      <c r="V744" s="113"/>
      <c r="W744" s="113"/>
      <c r="X744" s="113"/>
      <c r="Y744" s="113"/>
      <c r="Z744" s="113"/>
      <c r="AA744" s="113"/>
      <c r="AB744" s="201"/>
      <c r="AC744" s="113"/>
      <c r="AD744" s="113"/>
      <c r="AE744" s="113"/>
      <c r="AF744" s="113"/>
    </row>
    <row r="745" spans="1:32" x14ac:dyDescent="0.2">
      <c r="A745" s="113"/>
      <c r="B745" s="200"/>
      <c r="C745" s="113"/>
      <c r="D745" s="201"/>
      <c r="E745" s="201"/>
      <c r="F745" s="113"/>
      <c r="G745" s="113"/>
      <c r="H745" s="113"/>
      <c r="I745" s="203"/>
      <c r="J745" s="203"/>
      <c r="K745" s="204"/>
      <c r="L745" s="201"/>
      <c r="M745" s="201"/>
      <c r="N745" s="201"/>
      <c r="O745" s="201"/>
      <c r="P745" s="113"/>
      <c r="Q745" s="113"/>
      <c r="T745" s="201"/>
      <c r="U745" s="113"/>
      <c r="V745" s="113"/>
      <c r="W745" s="113"/>
      <c r="X745" s="113"/>
      <c r="Y745" s="113"/>
      <c r="Z745" s="113"/>
      <c r="AA745" s="113"/>
      <c r="AB745" s="201"/>
      <c r="AC745" s="113"/>
      <c r="AD745" s="113"/>
      <c r="AE745" s="113"/>
      <c r="AF745" s="113"/>
    </row>
    <row r="746" spans="1:32" x14ac:dyDescent="0.2">
      <c r="A746" s="113"/>
      <c r="B746" s="200"/>
      <c r="C746" s="113"/>
      <c r="D746" s="201"/>
      <c r="E746" s="201"/>
      <c r="F746" s="113"/>
      <c r="G746" s="113"/>
      <c r="H746" s="113"/>
      <c r="I746" s="203"/>
      <c r="J746" s="203"/>
      <c r="K746" s="204"/>
      <c r="L746" s="201"/>
      <c r="M746" s="201"/>
      <c r="N746" s="201"/>
      <c r="O746" s="201"/>
      <c r="P746" s="113"/>
      <c r="Q746" s="113"/>
      <c r="T746" s="201"/>
      <c r="U746" s="113"/>
      <c r="V746" s="113"/>
      <c r="W746" s="113"/>
      <c r="X746" s="113"/>
      <c r="Y746" s="113"/>
      <c r="Z746" s="113"/>
      <c r="AA746" s="113"/>
      <c r="AB746" s="201"/>
      <c r="AC746" s="113"/>
      <c r="AD746" s="113"/>
      <c r="AE746" s="113"/>
      <c r="AF746" s="113"/>
    </row>
    <row r="747" spans="1:32" x14ac:dyDescent="0.2">
      <c r="A747" s="113"/>
      <c r="B747" s="200"/>
      <c r="C747" s="113"/>
      <c r="D747" s="201"/>
      <c r="E747" s="201"/>
      <c r="F747" s="113"/>
      <c r="G747" s="113"/>
      <c r="H747" s="113"/>
      <c r="I747" s="203"/>
      <c r="J747" s="203"/>
      <c r="K747" s="204"/>
      <c r="L747" s="201"/>
      <c r="M747" s="201"/>
      <c r="N747" s="201"/>
      <c r="O747" s="201"/>
      <c r="P747" s="113"/>
      <c r="Q747" s="113"/>
      <c r="T747" s="201"/>
      <c r="U747" s="113"/>
      <c r="V747" s="113"/>
      <c r="W747" s="113"/>
      <c r="X747" s="113"/>
      <c r="Y747" s="113"/>
      <c r="Z747" s="113"/>
      <c r="AA747" s="113"/>
      <c r="AB747" s="201"/>
      <c r="AC747" s="113"/>
      <c r="AD747" s="113"/>
      <c r="AE747" s="113"/>
      <c r="AF747" s="113"/>
    </row>
    <row r="748" spans="1:32" x14ac:dyDescent="0.2">
      <c r="A748" s="113"/>
      <c r="B748" s="200"/>
      <c r="C748" s="113"/>
      <c r="D748" s="201"/>
      <c r="E748" s="201"/>
      <c r="F748" s="113"/>
      <c r="G748" s="113"/>
      <c r="H748" s="113"/>
      <c r="I748" s="203"/>
      <c r="J748" s="203"/>
      <c r="K748" s="204"/>
      <c r="L748" s="201"/>
      <c r="M748" s="201"/>
      <c r="N748" s="201"/>
      <c r="O748" s="201"/>
      <c r="P748" s="113"/>
      <c r="Q748" s="113"/>
      <c r="T748" s="201"/>
      <c r="U748" s="113"/>
      <c r="V748" s="113"/>
      <c r="W748" s="113"/>
      <c r="X748" s="113"/>
      <c r="Y748" s="113"/>
      <c r="Z748" s="113"/>
      <c r="AA748" s="113"/>
      <c r="AB748" s="201"/>
      <c r="AC748" s="113"/>
      <c r="AD748" s="113"/>
      <c r="AE748" s="113"/>
      <c r="AF748" s="113"/>
    </row>
    <row r="749" spans="1:32" x14ac:dyDescent="0.2">
      <c r="A749" s="113"/>
      <c r="B749" s="200"/>
      <c r="C749" s="113"/>
      <c r="D749" s="201"/>
      <c r="E749" s="201"/>
      <c r="F749" s="113"/>
      <c r="G749" s="113"/>
      <c r="H749" s="113"/>
      <c r="I749" s="203"/>
      <c r="J749" s="203"/>
      <c r="K749" s="204"/>
      <c r="L749" s="201"/>
      <c r="M749" s="201"/>
      <c r="N749" s="201"/>
      <c r="O749" s="201"/>
      <c r="P749" s="113"/>
      <c r="Q749" s="113"/>
      <c r="T749" s="201"/>
      <c r="U749" s="113"/>
      <c r="V749" s="113"/>
      <c r="W749" s="113"/>
      <c r="X749" s="113"/>
      <c r="Y749" s="113"/>
      <c r="Z749" s="113"/>
      <c r="AA749" s="113"/>
      <c r="AB749" s="201"/>
      <c r="AC749" s="113"/>
      <c r="AD749" s="113"/>
      <c r="AE749" s="113"/>
      <c r="AF749" s="113"/>
    </row>
    <row r="750" spans="1:32" x14ac:dyDescent="0.2">
      <c r="A750" s="113"/>
      <c r="B750" s="200"/>
      <c r="C750" s="113"/>
      <c r="D750" s="201"/>
      <c r="E750" s="201"/>
      <c r="F750" s="113"/>
      <c r="G750" s="113"/>
      <c r="H750" s="113"/>
      <c r="I750" s="203"/>
      <c r="J750" s="203"/>
      <c r="K750" s="204"/>
      <c r="L750" s="201"/>
      <c r="M750" s="201"/>
      <c r="N750" s="201"/>
      <c r="O750" s="201"/>
      <c r="P750" s="113"/>
      <c r="Q750" s="113"/>
      <c r="T750" s="201"/>
      <c r="U750" s="113"/>
      <c r="V750" s="113"/>
      <c r="W750" s="113"/>
      <c r="X750" s="113"/>
      <c r="Y750" s="113"/>
      <c r="Z750" s="113"/>
      <c r="AA750" s="113"/>
      <c r="AB750" s="201"/>
      <c r="AC750" s="113"/>
      <c r="AD750" s="113"/>
      <c r="AE750" s="113"/>
      <c r="AF750" s="113"/>
    </row>
    <row r="751" spans="1:32" x14ac:dyDescent="0.2">
      <c r="A751" s="113"/>
      <c r="B751" s="200"/>
      <c r="C751" s="113"/>
      <c r="D751" s="201"/>
      <c r="E751" s="201"/>
      <c r="F751" s="113"/>
      <c r="G751" s="113"/>
      <c r="H751" s="113"/>
      <c r="I751" s="203"/>
      <c r="J751" s="203"/>
      <c r="K751" s="204"/>
      <c r="L751" s="201"/>
      <c r="M751" s="201"/>
      <c r="N751" s="201"/>
      <c r="O751" s="201"/>
      <c r="P751" s="113"/>
      <c r="Q751" s="113"/>
      <c r="T751" s="201"/>
      <c r="U751" s="113"/>
      <c r="V751" s="113"/>
      <c r="W751" s="113"/>
      <c r="X751" s="113"/>
      <c r="Y751" s="113"/>
      <c r="Z751" s="113"/>
      <c r="AA751" s="113"/>
      <c r="AB751" s="201"/>
      <c r="AC751" s="113"/>
      <c r="AD751" s="113"/>
      <c r="AE751" s="113"/>
      <c r="AF751" s="113"/>
    </row>
    <row r="752" spans="1:32" x14ac:dyDescent="0.2">
      <c r="A752" s="113"/>
      <c r="B752" s="200"/>
      <c r="C752" s="113"/>
      <c r="D752" s="201"/>
      <c r="E752" s="201"/>
      <c r="F752" s="113"/>
      <c r="G752" s="113"/>
      <c r="H752" s="113"/>
      <c r="I752" s="203"/>
      <c r="J752" s="203"/>
      <c r="K752" s="204"/>
      <c r="L752" s="201"/>
      <c r="M752" s="201"/>
      <c r="N752" s="201"/>
      <c r="O752" s="201"/>
      <c r="P752" s="113"/>
      <c r="Q752" s="113"/>
      <c r="T752" s="201"/>
      <c r="U752" s="113"/>
      <c r="V752" s="113"/>
      <c r="W752" s="113"/>
      <c r="X752" s="113"/>
      <c r="Y752" s="113"/>
      <c r="Z752" s="113"/>
      <c r="AA752" s="113"/>
      <c r="AB752" s="201"/>
      <c r="AC752" s="113"/>
      <c r="AD752" s="113"/>
      <c r="AE752" s="113"/>
      <c r="AF752" s="113"/>
    </row>
    <row r="753" spans="1:32" x14ac:dyDescent="0.2">
      <c r="A753" s="113"/>
      <c r="B753" s="200"/>
      <c r="C753" s="113"/>
      <c r="D753" s="201"/>
      <c r="E753" s="201"/>
      <c r="F753" s="113"/>
      <c r="G753" s="113"/>
      <c r="H753" s="113"/>
      <c r="I753" s="203"/>
      <c r="J753" s="203"/>
      <c r="K753" s="204"/>
      <c r="L753" s="201"/>
      <c r="M753" s="201"/>
      <c r="N753" s="201"/>
      <c r="O753" s="201"/>
      <c r="P753" s="113"/>
      <c r="Q753" s="113"/>
      <c r="T753" s="201"/>
      <c r="U753" s="113"/>
      <c r="V753" s="113"/>
      <c r="W753" s="113"/>
      <c r="X753" s="113"/>
      <c r="Y753" s="113"/>
      <c r="Z753" s="113"/>
      <c r="AA753" s="113"/>
      <c r="AB753" s="201"/>
      <c r="AC753" s="113"/>
      <c r="AD753" s="113"/>
      <c r="AE753" s="113"/>
      <c r="AF753" s="113"/>
    </row>
    <row r="754" spans="1:32" x14ac:dyDescent="0.2">
      <c r="A754" s="113"/>
      <c r="B754" s="200"/>
      <c r="C754" s="113"/>
      <c r="D754" s="201"/>
      <c r="E754" s="201"/>
      <c r="F754" s="113"/>
      <c r="G754" s="113"/>
      <c r="H754" s="113"/>
      <c r="I754" s="203"/>
      <c r="J754" s="203"/>
      <c r="K754" s="204"/>
      <c r="L754" s="201"/>
      <c r="M754" s="201"/>
      <c r="N754" s="201"/>
      <c r="O754" s="201"/>
      <c r="P754" s="113"/>
      <c r="Q754" s="113"/>
      <c r="T754" s="201"/>
      <c r="U754" s="113"/>
      <c r="V754" s="113"/>
      <c r="W754" s="113"/>
      <c r="X754" s="113"/>
      <c r="Y754" s="113"/>
      <c r="Z754" s="113"/>
      <c r="AA754" s="113"/>
      <c r="AB754" s="201"/>
      <c r="AC754" s="113"/>
      <c r="AD754" s="113"/>
      <c r="AE754" s="113"/>
      <c r="AF754" s="113"/>
    </row>
    <row r="755" spans="1:32" x14ac:dyDescent="0.2">
      <c r="A755" s="113"/>
      <c r="B755" s="200"/>
      <c r="C755" s="113"/>
      <c r="D755" s="201"/>
      <c r="E755" s="201"/>
      <c r="F755" s="113"/>
      <c r="G755" s="113"/>
      <c r="H755" s="113"/>
      <c r="I755" s="203"/>
      <c r="J755" s="203"/>
      <c r="K755" s="204"/>
      <c r="L755" s="201"/>
      <c r="M755" s="201"/>
      <c r="N755" s="201"/>
      <c r="O755" s="201"/>
      <c r="P755" s="113"/>
      <c r="Q755" s="113"/>
      <c r="T755" s="201"/>
      <c r="U755" s="113"/>
      <c r="V755" s="113"/>
      <c r="W755" s="113"/>
      <c r="X755" s="113"/>
      <c r="Y755" s="113"/>
      <c r="Z755" s="113"/>
      <c r="AA755" s="113"/>
      <c r="AB755" s="201"/>
      <c r="AC755" s="113"/>
      <c r="AD755" s="113"/>
      <c r="AE755" s="113"/>
      <c r="AF755" s="113"/>
    </row>
    <row r="756" spans="1:32" x14ac:dyDescent="0.2">
      <c r="A756" s="113"/>
      <c r="B756" s="200"/>
      <c r="C756" s="113"/>
      <c r="D756" s="201"/>
      <c r="E756" s="201"/>
      <c r="F756" s="113"/>
      <c r="G756" s="113"/>
      <c r="H756" s="113"/>
      <c r="I756" s="203"/>
      <c r="J756" s="203"/>
      <c r="K756" s="204"/>
      <c r="L756" s="201"/>
      <c r="M756" s="201"/>
      <c r="N756" s="201"/>
      <c r="O756" s="201"/>
      <c r="P756" s="113"/>
      <c r="Q756" s="113"/>
      <c r="T756" s="201"/>
      <c r="U756" s="113"/>
      <c r="V756" s="113"/>
      <c r="W756" s="113"/>
      <c r="X756" s="113"/>
      <c r="Y756" s="113"/>
      <c r="Z756" s="113"/>
      <c r="AA756" s="113"/>
      <c r="AB756" s="201"/>
      <c r="AC756" s="113"/>
      <c r="AD756" s="113"/>
      <c r="AE756" s="113"/>
      <c r="AF756" s="113"/>
    </row>
    <row r="757" spans="1:32" x14ac:dyDescent="0.2">
      <c r="A757" s="113"/>
      <c r="B757" s="200"/>
      <c r="C757" s="113"/>
      <c r="D757" s="201"/>
      <c r="E757" s="201"/>
      <c r="F757" s="113"/>
      <c r="G757" s="113"/>
      <c r="H757" s="113"/>
      <c r="I757" s="203"/>
      <c r="J757" s="203"/>
      <c r="K757" s="204"/>
      <c r="L757" s="201"/>
      <c r="M757" s="201"/>
      <c r="N757" s="201"/>
      <c r="O757" s="201"/>
      <c r="P757" s="113"/>
      <c r="Q757" s="113"/>
      <c r="T757" s="201"/>
      <c r="U757" s="113"/>
      <c r="V757" s="113"/>
      <c r="W757" s="113"/>
      <c r="X757" s="113"/>
      <c r="Y757" s="113"/>
      <c r="Z757" s="113"/>
      <c r="AA757" s="113"/>
      <c r="AB757" s="201"/>
      <c r="AC757" s="113"/>
      <c r="AD757" s="113"/>
      <c r="AE757" s="113"/>
      <c r="AF757" s="113"/>
    </row>
    <row r="758" spans="1:32" x14ac:dyDescent="0.2">
      <c r="A758" s="113"/>
      <c r="B758" s="200"/>
      <c r="C758" s="113"/>
      <c r="D758" s="201"/>
      <c r="E758" s="201"/>
      <c r="F758" s="113"/>
      <c r="G758" s="113"/>
      <c r="H758" s="113"/>
      <c r="I758" s="203"/>
      <c r="J758" s="203"/>
      <c r="K758" s="204"/>
      <c r="L758" s="201"/>
      <c r="M758" s="201"/>
      <c r="N758" s="201"/>
      <c r="O758" s="201"/>
      <c r="P758" s="113"/>
      <c r="Q758" s="113"/>
      <c r="T758" s="201"/>
      <c r="U758" s="113"/>
      <c r="V758" s="113"/>
      <c r="W758" s="113"/>
      <c r="X758" s="113"/>
      <c r="Y758" s="113"/>
      <c r="Z758" s="113"/>
      <c r="AA758" s="113"/>
      <c r="AB758" s="201"/>
      <c r="AC758" s="113"/>
      <c r="AD758" s="113"/>
      <c r="AE758" s="113"/>
      <c r="AF758" s="113"/>
    </row>
    <row r="759" spans="1:32" x14ac:dyDescent="0.2">
      <c r="A759" s="113"/>
      <c r="B759" s="200"/>
      <c r="C759" s="113"/>
      <c r="D759" s="201"/>
      <c r="E759" s="201"/>
      <c r="F759" s="113"/>
      <c r="G759" s="113"/>
      <c r="H759" s="113"/>
      <c r="I759" s="203"/>
      <c r="J759" s="203"/>
      <c r="K759" s="204"/>
      <c r="L759" s="201"/>
      <c r="M759" s="201"/>
      <c r="N759" s="201"/>
      <c r="O759" s="201"/>
      <c r="P759" s="113"/>
      <c r="Q759" s="113"/>
      <c r="T759" s="201"/>
      <c r="U759" s="113"/>
      <c r="V759" s="113"/>
      <c r="W759" s="113"/>
      <c r="X759" s="113"/>
      <c r="Y759" s="113"/>
      <c r="Z759" s="113"/>
      <c r="AA759" s="113"/>
      <c r="AB759" s="201"/>
      <c r="AC759" s="113"/>
      <c r="AD759" s="113"/>
      <c r="AE759" s="113"/>
      <c r="AF759" s="113"/>
    </row>
    <row r="760" spans="1:32" x14ac:dyDescent="0.2">
      <c r="A760" s="113"/>
      <c r="B760" s="200"/>
      <c r="C760" s="113"/>
      <c r="D760" s="201"/>
      <c r="E760" s="201"/>
      <c r="F760" s="113"/>
      <c r="G760" s="113"/>
      <c r="H760" s="113"/>
      <c r="I760" s="203"/>
      <c r="J760" s="203"/>
      <c r="K760" s="204"/>
      <c r="L760" s="201"/>
      <c r="M760" s="201"/>
      <c r="N760" s="201"/>
      <c r="O760" s="201"/>
      <c r="P760" s="113"/>
      <c r="Q760" s="113"/>
      <c r="T760" s="201"/>
      <c r="U760" s="113"/>
      <c r="V760" s="113"/>
      <c r="W760" s="113"/>
      <c r="X760" s="113"/>
      <c r="Y760" s="113"/>
      <c r="Z760" s="113"/>
      <c r="AA760" s="113"/>
      <c r="AB760" s="201"/>
      <c r="AC760" s="113"/>
      <c r="AD760" s="113"/>
      <c r="AE760" s="113"/>
      <c r="AF760" s="113"/>
    </row>
    <row r="761" spans="1:32" x14ac:dyDescent="0.2">
      <c r="A761" s="113"/>
      <c r="B761" s="200"/>
      <c r="C761" s="113"/>
      <c r="D761" s="201"/>
      <c r="E761" s="201"/>
      <c r="F761" s="113"/>
      <c r="G761" s="113"/>
      <c r="H761" s="113"/>
      <c r="I761" s="203"/>
      <c r="J761" s="203"/>
      <c r="K761" s="204"/>
      <c r="L761" s="201"/>
      <c r="M761" s="201"/>
      <c r="N761" s="201"/>
      <c r="O761" s="201"/>
      <c r="P761" s="113"/>
      <c r="Q761" s="113"/>
      <c r="T761" s="201"/>
      <c r="U761" s="113"/>
      <c r="V761" s="113"/>
      <c r="W761" s="113"/>
      <c r="X761" s="113"/>
      <c r="Y761" s="113"/>
      <c r="Z761" s="113"/>
      <c r="AA761" s="113"/>
      <c r="AB761" s="201"/>
      <c r="AC761" s="113"/>
      <c r="AD761" s="113"/>
      <c r="AE761" s="113"/>
      <c r="AF761" s="113"/>
    </row>
    <row r="762" spans="1:32" x14ac:dyDescent="0.2">
      <c r="A762" s="113"/>
      <c r="B762" s="200"/>
      <c r="C762" s="113"/>
      <c r="D762" s="201"/>
      <c r="E762" s="201"/>
      <c r="F762" s="113"/>
      <c r="G762" s="113"/>
      <c r="H762" s="113"/>
      <c r="I762" s="203"/>
      <c r="J762" s="203"/>
      <c r="K762" s="204"/>
      <c r="L762" s="201"/>
      <c r="M762" s="201"/>
      <c r="N762" s="201"/>
      <c r="O762" s="201"/>
      <c r="P762" s="113"/>
      <c r="Q762" s="113"/>
      <c r="T762" s="201"/>
      <c r="U762" s="113"/>
      <c r="V762" s="113"/>
      <c r="W762" s="113"/>
      <c r="X762" s="113"/>
      <c r="Y762" s="113"/>
      <c r="Z762" s="113"/>
      <c r="AA762" s="113"/>
      <c r="AB762" s="201"/>
      <c r="AC762" s="113"/>
      <c r="AD762" s="113"/>
      <c r="AE762" s="113"/>
      <c r="AF762" s="113"/>
    </row>
    <row r="763" spans="1:32" x14ac:dyDescent="0.2">
      <c r="A763" s="113"/>
      <c r="B763" s="200"/>
      <c r="C763" s="113"/>
      <c r="D763" s="201"/>
      <c r="E763" s="201"/>
      <c r="F763" s="113"/>
      <c r="G763" s="113"/>
      <c r="H763" s="113"/>
      <c r="I763" s="203"/>
      <c r="J763" s="203"/>
      <c r="K763" s="204"/>
      <c r="L763" s="201"/>
      <c r="M763" s="201"/>
      <c r="N763" s="201"/>
      <c r="O763" s="201"/>
      <c r="P763" s="113"/>
      <c r="Q763" s="113"/>
      <c r="T763" s="201"/>
      <c r="U763" s="113"/>
      <c r="V763" s="113"/>
      <c r="W763" s="113"/>
      <c r="X763" s="113"/>
      <c r="Y763" s="113"/>
      <c r="Z763" s="113"/>
      <c r="AA763" s="113"/>
      <c r="AB763" s="201"/>
      <c r="AC763" s="113"/>
      <c r="AD763" s="113"/>
      <c r="AE763" s="113"/>
      <c r="AF763" s="113"/>
    </row>
    <row r="764" spans="1:32" x14ac:dyDescent="0.2">
      <c r="A764" s="113"/>
      <c r="B764" s="200"/>
      <c r="C764" s="113"/>
      <c r="D764" s="201"/>
      <c r="E764" s="201"/>
      <c r="F764" s="113"/>
      <c r="G764" s="113"/>
      <c r="H764" s="113"/>
      <c r="I764" s="203"/>
      <c r="J764" s="203"/>
      <c r="K764" s="204"/>
      <c r="L764" s="201"/>
      <c r="M764" s="201"/>
      <c r="N764" s="201"/>
      <c r="O764" s="201"/>
      <c r="P764" s="113"/>
      <c r="Q764" s="113"/>
      <c r="T764" s="201"/>
      <c r="U764" s="113"/>
      <c r="V764" s="113"/>
      <c r="W764" s="113"/>
      <c r="X764" s="113"/>
      <c r="Y764" s="113"/>
      <c r="Z764" s="113"/>
      <c r="AA764" s="113"/>
      <c r="AB764" s="201"/>
      <c r="AC764" s="113"/>
      <c r="AD764" s="113"/>
      <c r="AE764" s="113"/>
      <c r="AF764" s="113"/>
    </row>
    <row r="765" spans="1:32" x14ac:dyDescent="0.2">
      <c r="A765" s="113"/>
      <c r="B765" s="200"/>
      <c r="C765" s="113"/>
      <c r="D765" s="201"/>
      <c r="E765" s="201"/>
      <c r="F765" s="113"/>
      <c r="G765" s="113"/>
      <c r="H765" s="113"/>
      <c r="I765" s="203"/>
      <c r="J765" s="203"/>
      <c r="K765" s="204"/>
      <c r="L765" s="201"/>
      <c r="M765" s="201"/>
      <c r="N765" s="201"/>
      <c r="O765" s="201"/>
      <c r="P765" s="113"/>
      <c r="Q765" s="113"/>
      <c r="T765" s="201"/>
      <c r="U765" s="113"/>
      <c r="V765" s="113"/>
      <c r="W765" s="113"/>
      <c r="X765" s="113"/>
      <c r="Y765" s="113"/>
      <c r="Z765" s="113"/>
      <c r="AA765" s="113"/>
      <c r="AB765" s="201"/>
      <c r="AC765" s="113"/>
      <c r="AD765" s="113"/>
      <c r="AE765" s="113"/>
      <c r="AF765" s="113"/>
    </row>
    <row r="766" spans="1:32" x14ac:dyDescent="0.2">
      <c r="A766" s="113"/>
      <c r="B766" s="200"/>
      <c r="C766" s="113"/>
      <c r="D766" s="201"/>
      <c r="E766" s="201"/>
      <c r="F766" s="113"/>
      <c r="G766" s="113"/>
      <c r="H766" s="113"/>
      <c r="I766" s="203"/>
      <c r="J766" s="203"/>
      <c r="K766" s="204"/>
      <c r="L766" s="201"/>
      <c r="M766" s="201"/>
      <c r="N766" s="201"/>
      <c r="O766" s="201"/>
      <c r="P766" s="113"/>
      <c r="Q766" s="113"/>
      <c r="T766" s="201"/>
      <c r="U766" s="113"/>
      <c r="V766" s="113"/>
      <c r="W766" s="113"/>
      <c r="X766" s="113"/>
      <c r="Y766" s="113"/>
      <c r="Z766" s="113"/>
      <c r="AA766" s="113"/>
      <c r="AB766" s="201"/>
      <c r="AC766" s="113"/>
      <c r="AD766" s="113"/>
      <c r="AE766" s="113"/>
      <c r="AF766" s="113"/>
    </row>
    <row r="767" spans="1:32" x14ac:dyDescent="0.2">
      <c r="A767" s="113"/>
      <c r="B767" s="200"/>
      <c r="C767" s="113"/>
      <c r="D767" s="201"/>
      <c r="E767" s="201"/>
      <c r="F767" s="113"/>
      <c r="G767" s="113"/>
      <c r="H767" s="113"/>
      <c r="I767" s="203"/>
      <c r="J767" s="203"/>
      <c r="K767" s="204"/>
      <c r="L767" s="201"/>
      <c r="M767" s="201"/>
      <c r="N767" s="201"/>
      <c r="O767" s="201"/>
      <c r="P767" s="113"/>
      <c r="Q767" s="113"/>
      <c r="T767" s="201"/>
      <c r="U767" s="113"/>
      <c r="V767" s="113"/>
      <c r="W767" s="113"/>
      <c r="X767" s="113"/>
      <c r="Y767" s="113"/>
      <c r="Z767" s="113"/>
      <c r="AA767" s="113"/>
      <c r="AB767" s="201"/>
      <c r="AC767" s="113"/>
      <c r="AD767" s="113"/>
      <c r="AE767" s="113"/>
      <c r="AF767" s="113"/>
    </row>
    <row r="768" spans="1:32" x14ac:dyDescent="0.2">
      <c r="A768" s="113"/>
      <c r="B768" s="200"/>
      <c r="C768" s="113"/>
      <c r="D768" s="201"/>
      <c r="E768" s="201"/>
      <c r="F768" s="113"/>
      <c r="G768" s="113"/>
      <c r="H768" s="113"/>
      <c r="I768" s="203"/>
      <c r="J768" s="203"/>
      <c r="K768" s="204"/>
      <c r="L768" s="201"/>
      <c r="M768" s="201"/>
      <c r="N768" s="201"/>
      <c r="O768" s="201"/>
      <c r="P768" s="113"/>
      <c r="Q768" s="113"/>
      <c r="T768" s="201"/>
      <c r="U768" s="113"/>
      <c r="V768" s="113"/>
      <c r="W768" s="113"/>
      <c r="X768" s="113"/>
      <c r="Y768" s="113"/>
      <c r="Z768" s="113"/>
      <c r="AA768" s="113"/>
      <c r="AB768" s="201"/>
      <c r="AC768" s="113"/>
      <c r="AD768" s="113"/>
      <c r="AE768" s="113"/>
      <c r="AF768" s="113"/>
    </row>
    <row r="769" spans="1:32" x14ac:dyDescent="0.2">
      <c r="A769" s="113"/>
      <c r="B769" s="200"/>
      <c r="C769" s="113"/>
      <c r="D769" s="201"/>
      <c r="E769" s="201"/>
      <c r="F769" s="113"/>
      <c r="G769" s="113"/>
      <c r="H769" s="113"/>
      <c r="I769" s="203"/>
      <c r="J769" s="203"/>
      <c r="K769" s="204"/>
      <c r="L769" s="201"/>
      <c r="M769" s="201"/>
      <c r="N769" s="201"/>
      <c r="O769" s="201"/>
      <c r="P769" s="113"/>
      <c r="Q769" s="113"/>
      <c r="T769" s="201"/>
      <c r="U769" s="113"/>
      <c r="V769" s="113"/>
      <c r="W769" s="113"/>
      <c r="X769" s="113"/>
      <c r="Y769" s="113"/>
      <c r="Z769" s="113"/>
      <c r="AA769" s="113"/>
      <c r="AB769" s="201"/>
      <c r="AC769" s="113"/>
      <c r="AD769" s="113"/>
      <c r="AE769" s="113"/>
      <c r="AF769" s="113"/>
    </row>
    <row r="770" spans="1:32" x14ac:dyDescent="0.2">
      <c r="A770" s="113"/>
      <c r="B770" s="200"/>
      <c r="C770" s="113"/>
      <c r="D770" s="201"/>
      <c r="E770" s="201"/>
      <c r="F770" s="113"/>
      <c r="G770" s="113"/>
      <c r="H770" s="113"/>
      <c r="I770" s="203"/>
      <c r="J770" s="203"/>
      <c r="K770" s="204"/>
      <c r="L770" s="201"/>
      <c r="M770" s="201"/>
      <c r="N770" s="201"/>
      <c r="O770" s="201"/>
      <c r="P770" s="113"/>
      <c r="Q770" s="113"/>
      <c r="T770" s="201"/>
      <c r="U770" s="113"/>
      <c r="V770" s="113"/>
      <c r="W770" s="113"/>
      <c r="X770" s="113"/>
      <c r="Y770" s="113"/>
      <c r="Z770" s="113"/>
      <c r="AA770" s="113"/>
      <c r="AB770" s="201"/>
      <c r="AC770" s="113"/>
      <c r="AD770" s="113"/>
      <c r="AE770" s="113"/>
      <c r="AF770" s="113"/>
    </row>
    <row r="771" spans="1:32" x14ac:dyDescent="0.2">
      <c r="A771" s="113"/>
      <c r="B771" s="200"/>
      <c r="C771" s="113"/>
      <c r="D771" s="201"/>
      <c r="E771" s="201"/>
      <c r="F771" s="113"/>
      <c r="G771" s="113"/>
      <c r="H771" s="113"/>
      <c r="I771" s="203"/>
      <c r="J771" s="203"/>
      <c r="K771" s="204"/>
      <c r="L771" s="201"/>
      <c r="M771" s="201"/>
      <c r="N771" s="201"/>
      <c r="O771" s="201"/>
      <c r="P771" s="113"/>
      <c r="Q771" s="113"/>
      <c r="T771" s="201"/>
      <c r="U771" s="113"/>
      <c r="V771" s="113"/>
      <c r="W771" s="113"/>
      <c r="X771" s="113"/>
      <c r="Y771" s="113"/>
      <c r="Z771" s="113"/>
      <c r="AA771" s="113"/>
      <c r="AB771" s="201"/>
      <c r="AC771" s="113"/>
      <c r="AD771" s="113"/>
      <c r="AE771" s="113"/>
      <c r="AF771" s="113"/>
    </row>
    <row r="772" spans="1:32" x14ac:dyDescent="0.2">
      <c r="A772" s="113"/>
      <c r="B772" s="200"/>
      <c r="C772" s="113"/>
      <c r="D772" s="201"/>
      <c r="E772" s="201"/>
      <c r="F772" s="113"/>
      <c r="G772" s="113"/>
      <c r="H772" s="113"/>
      <c r="I772" s="203"/>
      <c r="J772" s="203"/>
      <c r="K772" s="204"/>
      <c r="L772" s="201"/>
      <c r="M772" s="201"/>
      <c r="N772" s="201"/>
      <c r="O772" s="201"/>
      <c r="P772" s="113"/>
      <c r="Q772" s="113"/>
      <c r="T772" s="201"/>
      <c r="U772" s="113"/>
      <c r="V772" s="113"/>
      <c r="W772" s="113"/>
      <c r="X772" s="113"/>
      <c r="Y772" s="113"/>
      <c r="Z772" s="113"/>
      <c r="AA772" s="113"/>
      <c r="AB772" s="201"/>
      <c r="AC772" s="113"/>
      <c r="AD772" s="113"/>
      <c r="AE772" s="113"/>
      <c r="AF772" s="113"/>
    </row>
    <row r="773" spans="1:32" x14ac:dyDescent="0.2">
      <c r="A773" s="113"/>
      <c r="B773" s="200"/>
      <c r="C773" s="113"/>
      <c r="D773" s="201"/>
      <c r="E773" s="201"/>
      <c r="F773" s="113"/>
      <c r="G773" s="113"/>
      <c r="H773" s="113"/>
      <c r="I773" s="203"/>
      <c r="J773" s="203"/>
      <c r="K773" s="204"/>
      <c r="L773" s="201"/>
      <c r="M773" s="201"/>
      <c r="N773" s="201"/>
      <c r="O773" s="201"/>
      <c r="P773" s="113"/>
      <c r="Q773" s="113"/>
      <c r="T773" s="201"/>
      <c r="U773" s="113"/>
      <c r="V773" s="113"/>
      <c r="W773" s="113"/>
      <c r="X773" s="113"/>
      <c r="Y773" s="113"/>
      <c r="Z773" s="113"/>
      <c r="AA773" s="113"/>
      <c r="AB773" s="201"/>
      <c r="AC773" s="113"/>
      <c r="AD773" s="113"/>
      <c r="AE773" s="113"/>
      <c r="AF773" s="113"/>
    </row>
    <row r="774" spans="1:32" x14ac:dyDescent="0.2">
      <c r="A774" s="113"/>
      <c r="B774" s="200"/>
      <c r="C774" s="113"/>
      <c r="D774" s="201"/>
      <c r="E774" s="201"/>
      <c r="F774" s="113"/>
      <c r="G774" s="113"/>
      <c r="H774" s="113"/>
      <c r="I774" s="203"/>
      <c r="J774" s="203"/>
      <c r="K774" s="204"/>
      <c r="L774" s="201"/>
      <c r="M774" s="201"/>
      <c r="N774" s="201"/>
      <c r="O774" s="201"/>
      <c r="P774" s="113"/>
      <c r="Q774" s="113"/>
      <c r="T774" s="201"/>
      <c r="U774" s="113"/>
      <c r="V774" s="113"/>
      <c r="W774" s="113"/>
      <c r="X774" s="113"/>
      <c r="Y774" s="113"/>
      <c r="Z774" s="113"/>
      <c r="AA774" s="113"/>
      <c r="AB774" s="201"/>
      <c r="AC774" s="113"/>
      <c r="AD774" s="113"/>
      <c r="AE774" s="113"/>
      <c r="AF774" s="113"/>
    </row>
    <row r="775" spans="1:32" x14ac:dyDescent="0.2">
      <c r="A775" s="113"/>
      <c r="B775" s="200"/>
      <c r="C775" s="113"/>
      <c r="D775" s="201"/>
      <c r="E775" s="201"/>
      <c r="F775" s="113"/>
      <c r="G775" s="113"/>
      <c r="H775" s="113"/>
      <c r="I775" s="203"/>
      <c r="J775" s="203"/>
      <c r="K775" s="204"/>
      <c r="L775" s="201"/>
      <c r="M775" s="201"/>
      <c r="N775" s="201"/>
      <c r="O775" s="201"/>
      <c r="P775" s="113"/>
      <c r="Q775" s="113"/>
      <c r="T775" s="201"/>
      <c r="U775" s="113"/>
      <c r="V775" s="113"/>
      <c r="W775" s="113"/>
      <c r="X775" s="113"/>
      <c r="Y775" s="113"/>
      <c r="Z775" s="113"/>
      <c r="AA775" s="113"/>
      <c r="AB775" s="201"/>
      <c r="AC775" s="113"/>
      <c r="AD775" s="113"/>
      <c r="AE775" s="113"/>
      <c r="AF775" s="113"/>
    </row>
    <row r="776" spans="1:32" x14ac:dyDescent="0.2">
      <c r="A776" s="113"/>
      <c r="B776" s="200"/>
      <c r="C776" s="113"/>
      <c r="D776" s="201"/>
      <c r="E776" s="201"/>
      <c r="F776" s="113"/>
      <c r="G776" s="113"/>
      <c r="H776" s="113"/>
      <c r="I776" s="203"/>
      <c r="J776" s="203"/>
      <c r="K776" s="204"/>
      <c r="L776" s="201"/>
      <c r="M776" s="201"/>
      <c r="N776" s="201"/>
      <c r="O776" s="201"/>
      <c r="P776" s="113"/>
      <c r="Q776" s="113"/>
      <c r="T776" s="201"/>
      <c r="U776" s="113"/>
      <c r="V776" s="113"/>
      <c r="W776" s="113"/>
      <c r="X776" s="113"/>
      <c r="Y776" s="113"/>
      <c r="Z776" s="113"/>
      <c r="AA776" s="113"/>
      <c r="AB776" s="201"/>
      <c r="AC776" s="113"/>
      <c r="AD776" s="113"/>
      <c r="AE776" s="113"/>
      <c r="AF776" s="113"/>
    </row>
    <row r="777" spans="1:32" x14ac:dyDescent="0.2">
      <c r="A777" s="113"/>
      <c r="B777" s="200"/>
      <c r="C777" s="113"/>
      <c r="D777" s="201"/>
      <c r="E777" s="201"/>
      <c r="F777" s="113"/>
      <c r="G777" s="113"/>
      <c r="H777" s="113"/>
      <c r="I777" s="203"/>
      <c r="J777" s="203"/>
      <c r="K777" s="204"/>
      <c r="L777" s="201"/>
      <c r="M777" s="201"/>
      <c r="N777" s="201"/>
      <c r="O777" s="201"/>
      <c r="P777" s="113"/>
      <c r="Q777" s="113"/>
      <c r="T777" s="201"/>
      <c r="U777" s="113"/>
      <c r="V777" s="113"/>
      <c r="W777" s="113"/>
      <c r="X777" s="113"/>
      <c r="Y777" s="113"/>
      <c r="Z777" s="113"/>
      <c r="AA777" s="113"/>
      <c r="AB777" s="201"/>
      <c r="AC777" s="113"/>
      <c r="AD777" s="113"/>
      <c r="AE777" s="113"/>
      <c r="AF777" s="113"/>
    </row>
    <row r="778" spans="1:32" x14ac:dyDescent="0.2">
      <c r="A778" s="113"/>
      <c r="B778" s="200"/>
      <c r="C778" s="113"/>
      <c r="D778" s="201"/>
      <c r="E778" s="201"/>
      <c r="F778" s="113"/>
      <c r="G778" s="113"/>
      <c r="H778" s="113"/>
      <c r="I778" s="203"/>
      <c r="J778" s="203"/>
      <c r="K778" s="204"/>
      <c r="L778" s="201"/>
      <c r="M778" s="201"/>
      <c r="N778" s="201"/>
      <c r="O778" s="201"/>
      <c r="P778" s="113"/>
      <c r="Q778" s="113"/>
      <c r="T778" s="201"/>
      <c r="U778" s="113"/>
      <c r="V778" s="113"/>
      <c r="W778" s="113"/>
      <c r="X778" s="113"/>
      <c r="Y778" s="113"/>
      <c r="Z778" s="113"/>
      <c r="AA778" s="113"/>
      <c r="AB778" s="201"/>
      <c r="AC778" s="113"/>
      <c r="AD778" s="113"/>
      <c r="AE778" s="113"/>
      <c r="AF778" s="113"/>
    </row>
    <row r="779" spans="1:32" x14ac:dyDescent="0.2">
      <c r="A779" s="113"/>
      <c r="B779" s="200"/>
      <c r="C779" s="113"/>
      <c r="D779" s="201"/>
      <c r="E779" s="201"/>
      <c r="F779" s="113"/>
      <c r="G779" s="113"/>
      <c r="H779" s="113"/>
      <c r="I779" s="203"/>
      <c r="J779" s="203"/>
      <c r="K779" s="204"/>
      <c r="L779" s="201"/>
      <c r="M779" s="201"/>
      <c r="N779" s="201"/>
      <c r="O779" s="201"/>
      <c r="P779" s="113"/>
      <c r="Q779" s="113"/>
      <c r="T779" s="201"/>
      <c r="U779" s="113"/>
      <c r="V779" s="113"/>
      <c r="W779" s="113"/>
      <c r="X779" s="113"/>
      <c r="Y779" s="113"/>
      <c r="Z779" s="113"/>
      <c r="AA779" s="113"/>
      <c r="AB779" s="201"/>
      <c r="AC779" s="113"/>
      <c r="AD779" s="113"/>
      <c r="AE779" s="113"/>
      <c r="AF779" s="113"/>
    </row>
    <row r="780" spans="1:32" x14ac:dyDescent="0.2">
      <c r="A780" s="113"/>
      <c r="B780" s="200"/>
      <c r="C780" s="113"/>
      <c r="D780" s="201"/>
      <c r="E780" s="201"/>
      <c r="F780" s="113"/>
      <c r="G780" s="113"/>
      <c r="H780" s="113"/>
      <c r="I780" s="203"/>
      <c r="J780" s="203"/>
      <c r="K780" s="204"/>
      <c r="L780" s="201"/>
      <c r="M780" s="201"/>
      <c r="N780" s="201"/>
      <c r="O780" s="201"/>
      <c r="P780" s="113"/>
      <c r="Q780" s="113"/>
      <c r="T780" s="201"/>
      <c r="U780" s="113"/>
      <c r="V780" s="113"/>
      <c r="W780" s="113"/>
      <c r="X780" s="113"/>
      <c r="Y780" s="113"/>
      <c r="Z780" s="113"/>
      <c r="AA780" s="113"/>
      <c r="AB780" s="201"/>
      <c r="AC780" s="113"/>
      <c r="AD780" s="113"/>
      <c r="AE780" s="113"/>
      <c r="AF780" s="113"/>
    </row>
    <row r="781" spans="1:32" x14ac:dyDescent="0.2">
      <c r="A781" s="113"/>
      <c r="B781" s="200"/>
      <c r="C781" s="113"/>
      <c r="D781" s="201"/>
      <c r="E781" s="201"/>
      <c r="F781" s="113"/>
      <c r="G781" s="113"/>
      <c r="H781" s="113"/>
      <c r="I781" s="203"/>
      <c r="J781" s="203"/>
      <c r="K781" s="204"/>
      <c r="L781" s="201"/>
      <c r="M781" s="201"/>
      <c r="N781" s="201"/>
      <c r="O781" s="201"/>
      <c r="P781" s="113"/>
      <c r="Q781" s="113"/>
      <c r="T781" s="201"/>
      <c r="U781" s="113"/>
      <c r="V781" s="113"/>
      <c r="W781" s="113"/>
      <c r="X781" s="113"/>
      <c r="Y781" s="113"/>
      <c r="Z781" s="113"/>
      <c r="AA781" s="113"/>
      <c r="AB781" s="201"/>
      <c r="AC781" s="113"/>
      <c r="AD781" s="113"/>
      <c r="AE781" s="113"/>
      <c r="AF781" s="113"/>
    </row>
    <row r="782" spans="1:32" x14ac:dyDescent="0.2">
      <c r="A782" s="113"/>
      <c r="B782" s="200"/>
      <c r="C782" s="113"/>
      <c r="D782" s="201"/>
      <c r="E782" s="201"/>
      <c r="F782" s="113"/>
      <c r="G782" s="113"/>
      <c r="H782" s="113"/>
      <c r="I782" s="203"/>
      <c r="J782" s="203"/>
      <c r="K782" s="204"/>
      <c r="L782" s="201"/>
      <c r="M782" s="201"/>
      <c r="N782" s="201"/>
      <c r="O782" s="201"/>
      <c r="P782" s="113"/>
      <c r="Q782" s="113"/>
      <c r="T782" s="201"/>
      <c r="U782" s="113"/>
      <c r="V782" s="113"/>
      <c r="W782" s="113"/>
      <c r="X782" s="113"/>
      <c r="Y782" s="113"/>
      <c r="Z782" s="113"/>
      <c r="AA782" s="113"/>
      <c r="AB782" s="201"/>
      <c r="AC782" s="113"/>
      <c r="AD782" s="113"/>
      <c r="AE782" s="113"/>
      <c r="AF782" s="113"/>
    </row>
    <row r="783" spans="1:32" x14ac:dyDescent="0.2">
      <c r="A783" s="113"/>
      <c r="B783" s="200"/>
      <c r="C783" s="113"/>
      <c r="D783" s="201"/>
      <c r="E783" s="201"/>
      <c r="F783" s="113"/>
      <c r="G783" s="113"/>
      <c r="H783" s="113"/>
      <c r="I783" s="203"/>
      <c r="J783" s="203"/>
      <c r="K783" s="204"/>
      <c r="L783" s="201"/>
      <c r="M783" s="201"/>
      <c r="N783" s="201"/>
      <c r="O783" s="201"/>
      <c r="P783" s="113"/>
      <c r="Q783" s="113"/>
      <c r="T783" s="201"/>
      <c r="U783" s="113"/>
      <c r="V783" s="113"/>
      <c r="W783" s="113"/>
      <c r="X783" s="113"/>
      <c r="Y783" s="113"/>
      <c r="Z783" s="113"/>
      <c r="AA783" s="113"/>
      <c r="AB783" s="201"/>
      <c r="AC783" s="113"/>
      <c r="AD783" s="113"/>
      <c r="AE783" s="113"/>
      <c r="AF783" s="113"/>
    </row>
    <row r="784" spans="1:32" x14ac:dyDescent="0.2">
      <c r="A784" s="113"/>
      <c r="B784" s="200"/>
      <c r="C784" s="113"/>
      <c r="D784" s="201"/>
      <c r="E784" s="201"/>
      <c r="F784" s="113"/>
      <c r="G784" s="113"/>
      <c r="H784" s="113"/>
      <c r="I784" s="203"/>
      <c r="J784" s="203"/>
      <c r="K784" s="204"/>
      <c r="L784" s="201"/>
      <c r="M784" s="201"/>
      <c r="N784" s="201"/>
      <c r="O784" s="201"/>
      <c r="P784" s="113"/>
      <c r="Q784" s="113"/>
      <c r="T784" s="201"/>
      <c r="U784" s="113"/>
      <c r="V784" s="113"/>
      <c r="W784" s="113"/>
      <c r="X784" s="113"/>
      <c r="Y784" s="113"/>
      <c r="Z784" s="113"/>
      <c r="AA784" s="113"/>
      <c r="AB784" s="201"/>
      <c r="AC784" s="113"/>
      <c r="AD784" s="113"/>
      <c r="AE784" s="113"/>
      <c r="AF784" s="113"/>
    </row>
    <row r="785" spans="1:32" x14ac:dyDescent="0.2">
      <c r="A785" s="113"/>
      <c r="B785" s="200"/>
      <c r="C785" s="113"/>
      <c r="D785" s="201"/>
      <c r="E785" s="201"/>
      <c r="F785" s="113"/>
      <c r="G785" s="113"/>
      <c r="H785" s="113"/>
      <c r="I785" s="203"/>
      <c r="J785" s="203"/>
      <c r="K785" s="204"/>
      <c r="L785" s="201"/>
      <c r="M785" s="201"/>
      <c r="N785" s="201"/>
      <c r="O785" s="201"/>
      <c r="P785" s="113"/>
      <c r="Q785" s="113"/>
      <c r="T785" s="201"/>
      <c r="U785" s="113"/>
      <c r="V785" s="113"/>
      <c r="W785" s="113"/>
      <c r="X785" s="113"/>
      <c r="Y785" s="113"/>
      <c r="Z785" s="113"/>
      <c r="AA785" s="113"/>
      <c r="AB785" s="201"/>
      <c r="AC785" s="113"/>
      <c r="AD785" s="113"/>
      <c r="AE785" s="113"/>
      <c r="AF785" s="113"/>
    </row>
    <row r="786" spans="1:32" x14ac:dyDescent="0.2">
      <c r="A786" s="113"/>
      <c r="B786" s="200"/>
      <c r="C786" s="113"/>
      <c r="D786" s="201"/>
      <c r="E786" s="201"/>
      <c r="F786" s="113"/>
      <c r="G786" s="113"/>
      <c r="H786" s="113"/>
      <c r="I786" s="203"/>
      <c r="J786" s="203"/>
      <c r="K786" s="204"/>
      <c r="L786" s="201"/>
      <c r="M786" s="201"/>
      <c r="N786" s="201"/>
      <c r="O786" s="201"/>
      <c r="P786" s="113"/>
      <c r="Q786" s="113"/>
      <c r="T786" s="201"/>
      <c r="U786" s="113"/>
      <c r="V786" s="113"/>
      <c r="W786" s="113"/>
      <c r="X786" s="113"/>
      <c r="Y786" s="113"/>
      <c r="Z786" s="113"/>
      <c r="AA786" s="113"/>
      <c r="AB786" s="201"/>
      <c r="AC786" s="113"/>
      <c r="AD786" s="113"/>
      <c r="AE786" s="113"/>
      <c r="AF786" s="113"/>
    </row>
    <row r="787" spans="1:32" x14ac:dyDescent="0.2">
      <c r="A787" s="113"/>
      <c r="B787" s="200"/>
      <c r="C787" s="113"/>
      <c r="D787" s="201"/>
      <c r="E787" s="201"/>
      <c r="F787" s="113"/>
      <c r="G787" s="113"/>
      <c r="H787" s="113"/>
      <c r="I787" s="203"/>
      <c r="J787" s="203"/>
      <c r="K787" s="204"/>
      <c r="L787" s="201"/>
      <c r="M787" s="201"/>
      <c r="N787" s="201"/>
      <c r="O787" s="201"/>
      <c r="P787" s="113"/>
      <c r="Q787" s="113"/>
      <c r="T787" s="201"/>
      <c r="U787" s="113"/>
      <c r="V787" s="113"/>
      <c r="W787" s="113"/>
      <c r="X787" s="113"/>
      <c r="Y787" s="113"/>
      <c r="Z787" s="113"/>
      <c r="AA787" s="113"/>
      <c r="AB787" s="201"/>
      <c r="AC787" s="113"/>
      <c r="AD787" s="113"/>
      <c r="AE787" s="113"/>
      <c r="AF787" s="113"/>
    </row>
    <row r="788" spans="1:32" x14ac:dyDescent="0.2">
      <c r="A788" s="113"/>
      <c r="B788" s="200"/>
      <c r="C788" s="113"/>
      <c r="D788" s="201"/>
      <c r="E788" s="201"/>
      <c r="F788" s="113"/>
      <c r="G788" s="113"/>
      <c r="H788" s="113"/>
      <c r="I788" s="203"/>
      <c r="J788" s="203"/>
      <c r="K788" s="204"/>
      <c r="L788" s="201"/>
      <c r="M788" s="201"/>
      <c r="N788" s="201"/>
      <c r="O788" s="201"/>
      <c r="P788" s="113"/>
      <c r="Q788" s="113"/>
      <c r="T788" s="201"/>
      <c r="U788" s="113"/>
      <c r="V788" s="113"/>
      <c r="W788" s="113"/>
      <c r="X788" s="113"/>
      <c r="Y788" s="113"/>
      <c r="Z788" s="113"/>
      <c r="AA788" s="113"/>
      <c r="AB788" s="201"/>
      <c r="AC788" s="113"/>
      <c r="AD788" s="113"/>
      <c r="AE788" s="113"/>
      <c r="AF788" s="113"/>
    </row>
    <row r="789" spans="1:32" x14ac:dyDescent="0.2">
      <c r="A789" s="113"/>
      <c r="B789" s="200"/>
      <c r="C789" s="113"/>
      <c r="D789" s="201"/>
      <c r="E789" s="201"/>
      <c r="F789" s="113"/>
      <c r="G789" s="113"/>
      <c r="H789" s="113"/>
      <c r="I789" s="203"/>
      <c r="J789" s="203"/>
      <c r="K789" s="204"/>
      <c r="L789" s="201"/>
      <c r="M789" s="201"/>
      <c r="N789" s="201"/>
      <c r="O789" s="201"/>
      <c r="P789" s="113"/>
      <c r="Q789" s="113"/>
      <c r="T789" s="201"/>
      <c r="U789" s="113"/>
      <c r="V789" s="113"/>
      <c r="W789" s="113"/>
      <c r="X789" s="113"/>
      <c r="Y789" s="113"/>
      <c r="Z789" s="113"/>
      <c r="AA789" s="113"/>
      <c r="AB789" s="201"/>
      <c r="AC789" s="113"/>
      <c r="AD789" s="113"/>
      <c r="AE789" s="113"/>
      <c r="AF789" s="113"/>
    </row>
    <row r="790" spans="1:32" x14ac:dyDescent="0.2">
      <c r="A790" s="113"/>
      <c r="B790" s="200"/>
      <c r="C790" s="113"/>
      <c r="D790" s="201"/>
      <c r="E790" s="201"/>
      <c r="F790" s="113"/>
      <c r="G790" s="113"/>
      <c r="H790" s="113"/>
      <c r="I790" s="203"/>
      <c r="J790" s="203"/>
      <c r="K790" s="204"/>
      <c r="L790" s="201"/>
      <c r="M790" s="201"/>
      <c r="N790" s="201"/>
      <c r="O790" s="201"/>
      <c r="P790" s="113"/>
      <c r="Q790" s="113"/>
      <c r="T790" s="201"/>
      <c r="U790" s="113"/>
      <c r="V790" s="113"/>
      <c r="W790" s="113"/>
      <c r="X790" s="113"/>
      <c r="Y790" s="113"/>
      <c r="Z790" s="113"/>
      <c r="AA790" s="113"/>
      <c r="AB790" s="201"/>
      <c r="AC790" s="113"/>
      <c r="AD790" s="113"/>
      <c r="AE790" s="113"/>
      <c r="AF790" s="113"/>
    </row>
    <row r="791" spans="1:32" x14ac:dyDescent="0.2">
      <c r="A791" s="113"/>
      <c r="B791" s="200"/>
      <c r="C791" s="113"/>
      <c r="D791" s="201"/>
      <c r="E791" s="201"/>
      <c r="F791" s="113"/>
      <c r="G791" s="113"/>
      <c r="H791" s="113"/>
      <c r="I791" s="203"/>
      <c r="J791" s="203"/>
      <c r="K791" s="204"/>
      <c r="L791" s="201"/>
      <c r="M791" s="201"/>
      <c r="N791" s="201"/>
      <c r="O791" s="201"/>
      <c r="P791" s="113"/>
      <c r="Q791" s="113"/>
      <c r="T791" s="201"/>
      <c r="U791" s="113"/>
      <c r="V791" s="113"/>
      <c r="W791" s="113"/>
      <c r="X791" s="113"/>
      <c r="Y791" s="113"/>
      <c r="Z791" s="113"/>
      <c r="AA791" s="113"/>
      <c r="AB791" s="201"/>
      <c r="AC791" s="113"/>
      <c r="AD791" s="113"/>
      <c r="AE791" s="113"/>
      <c r="AF791" s="113"/>
    </row>
    <row r="792" spans="1:32" x14ac:dyDescent="0.2">
      <c r="A792" s="113"/>
      <c r="B792" s="200"/>
      <c r="C792" s="113"/>
      <c r="D792" s="201"/>
      <c r="E792" s="201"/>
      <c r="F792" s="113"/>
      <c r="G792" s="113"/>
      <c r="H792" s="113"/>
      <c r="I792" s="203"/>
      <c r="J792" s="203"/>
      <c r="K792" s="204"/>
      <c r="L792" s="201"/>
      <c r="M792" s="201"/>
      <c r="N792" s="201"/>
      <c r="O792" s="201"/>
      <c r="P792" s="113"/>
      <c r="Q792" s="113"/>
      <c r="T792" s="201"/>
      <c r="U792" s="113"/>
      <c r="V792" s="113"/>
      <c r="W792" s="113"/>
      <c r="X792" s="113"/>
      <c r="Y792" s="113"/>
      <c r="Z792" s="113"/>
      <c r="AA792" s="113"/>
      <c r="AB792" s="201"/>
      <c r="AC792" s="113"/>
      <c r="AD792" s="113"/>
      <c r="AE792" s="113"/>
      <c r="AF792" s="113"/>
    </row>
    <row r="793" spans="1:32" x14ac:dyDescent="0.2">
      <c r="A793" s="113"/>
      <c r="B793" s="200"/>
      <c r="C793" s="113"/>
      <c r="D793" s="201"/>
      <c r="E793" s="201"/>
      <c r="F793" s="113"/>
      <c r="G793" s="113"/>
      <c r="H793" s="113"/>
      <c r="I793" s="203"/>
      <c r="J793" s="203"/>
      <c r="K793" s="204"/>
      <c r="L793" s="201"/>
      <c r="M793" s="201"/>
      <c r="N793" s="201"/>
      <c r="O793" s="201"/>
      <c r="P793" s="113"/>
      <c r="Q793" s="113"/>
      <c r="T793" s="201"/>
      <c r="U793" s="113"/>
      <c r="V793" s="113"/>
      <c r="W793" s="113"/>
      <c r="X793" s="113"/>
      <c r="Y793" s="113"/>
      <c r="Z793" s="113"/>
      <c r="AA793" s="113"/>
      <c r="AB793" s="201"/>
      <c r="AC793" s="113"/>
      <c r="AD793" s="113"/>
      <c r="AE793" s="113"/>
      <c r="AF793" s="113"/>
    </row>
    <row r="794" spans="1:32" x14ac:dyDescent="0.2">
      <c r="A794" s="113"/>
      <c r="B794" s="200"/>
      <c r="C794" s="113"/>
      <c r="D794" s="201"/>
      <c r="E794" s="201"/>
      <c r="F794" s="113"/>
      <c r="G794" s="113"/>
      <c r="H794" s="113"/>
      <c r="I794" s="203"/>
      <c r="J794" s="203"/>
      <c r="K794" s="204"/>
      <c r="L794" s="201"/>
      <c r="M794" s="201"/>
      <c r="N794" s="201"/>
      <c r="O794" s="201"/>
      <c r="P794" s="113"/>
      <c r="Q794" s="113"/>
      <c r="T794" s="201"/>
      <c r="U794" s="113"/>
      <c r="V794" s="113"/>
      <c r="W794" s="113"/>
      <c r="X794" s="113"/>
      <c r="Y794" s="113"/>
      <c r="Z794" s="113"/>
      <c r="AA794" s="113"/>
      <c r="AB794" s="201"/>
      <c r="AC794" s="113"/>
      <c r="AD794" s="113"/>
      <c r="AE794" s="113"/>
      <c r="AF794" s="113"/>
    </row>
    <row r="795" spans="1:32" x14ac:dyDescent="0.2">
      <c r="A795" s="113"/>
      <c r="B795" s="200"/>
      <c r="C795" s="113"/>
      <c r="D795" s="201"/>
      <c r="E795" s="201"/>
      <c r="F795" s="113"/>
      <c r="G795" s="113"/>
      <c r="H795" s="113"/>
      <c r="I795" s="203"/>
      <c r="J795" s="203"/>
      <c r="K795" s="204"/>
      <c r="L795" s="201"/>
      <c r="M795" s="201"/>
      <c r="N795" s="201"/>
      <c r="O795" s="201"/>
      <c r="P795" s="113"/>
      <c r="Q795" s="113"/>
      <c r="T795" s="201"/>
      <c r="U795" s="113"/>
      <c r="V795" s="113"/>
      <c r="W795" s="113"/>
      <c r="X795" s="113"/>
      <c r="Y795" s="113"/>
      <c r="Z795" s="113"/>
      <c r="AA795" s="113"/>
      <c r="AB795" s="201"/>
      <c r="AC795" s="113"/>
      <c r="AD795" s="113"/>
      <c r="AE795" s="113"/>
      <c r="AF795" s="113"/>
    </row>
    <row r="796" spans="1:32" x14ac:dyDescent="0.2">
      <c r="A796" s="113"/>
      <c r="B796" s="200"/>
      <c r="C796" s="113"/>
      <c r="D796" s="201"/>
      <c r="E796" s="201"/>
      <c r="F796" s="113"/>
      <c r="G796" s="113"/>
      <c r="H796" s="113"/>
      <c r="I796" s="203"/>
      <c r="J796" s="203"/>
      <c r="K796" s="204"/>
      <c r="L796" s="201"/>
      <c r="M796" s="201"/>
      <c r="N796" s="201"/>
      <c r="O796" s="201"/>
      <c r="P796" s="113"/>
      <c r="Q796" s="113"/>
      <c r="T796" s="201"/>
      <c r="U796" s="113"/>
      <c r="V796" s="113"/>
      <c r="W796" s="113"/>
      <c r="X796" s="113"/>
      <c r="Y796" s="113"/>
      <c r="Z796" s="113"/>
      <c r="AA796" s="113"/>
      <c r="AB796" s="201"/>
      <c r="AC796" s="113"/>
      <c r="AD796" s="113"/>
      <c r="AE796" s="113"/>
      <c r="AF796" s="113"/>
    </row>
    <row r="797" spans="1:32" x14ac:dyDescent="0.2">
      <c r="A797" s="113"/>
      <c r="B797" s="200"/>
      <c r="C797" s="113"/>
      <c r="D797" s="201"/>
      <c r="E797" s="201"/>
      <c r="F797" s="113"/>
      <c r="G797" s="113"/>
      <c r="H797" s="113"/>
      <c r="I797" s="203"/>
      <c r="J797" s="203"/>
      <c r="K797" s="204"/>
      <c r="L797" s="201"/>
      <c r="M797" s="201"/>
      <c r="N797" s="201"/>
      <c r="O797" s="201"/>
      <c r="P797" s="113"/>
      <c r="Q797" s="113"/>
      <c r="T797" s="201"/>
      <c r="U797" s="113"/>
      <c r="V797" s="113"/>
      <c r="W797" s="113"/>
      <c r="X797" s="113"/>
      <c r="Y797" s="113"/>
      <c r="Z797" s="113"/>
      <c r="AA797" s="113"/>
      <c r="AB797" s="201"/>
      <c r="AC797" s="113"/>
      <c r="AD797" s="113"/>
      <c r="AE797" s="113"/>
      <c r="AF797" s="113"/>
    </row>
    <row r="798" spans="1:32" x14ac:dyDescent="0.2">
      <c r="A798" s="113"/>
      <c r="B798" s="200"/>
      <c r="C798" s="113"/>
      <c r="D798" s="201"/>
      <c r="E798" s="201"/>
      <c r="F798" s="113"/>
      <c r="G798" s="113"/>
      <c r="H798" s="113"/>
      <c r="I798" s="203"/>
      <c r="J798" s="203"/>
      <c r="K798" s="204"/>
      <c r="L798" s="201"/>
      <c r="M798" s="201"/>
      <c r="N798" s="201"/>
      <c r="O798" s="201"/>
      <c r="P798" s="113"/>
      <c r="Q798" s="113"/>
      <c r="T798" s="201"/>
      <c r="U798" s="113"/>
      <c r="V798" s="113"/>
      <c r="W798" s="113"/>
      <c r="X798" s="113"/>
      <c r="Y798" s="113"/>
      <c r="Z798" s="113"/>
      <c r="AA798" s="113"/>
      <c r="AB798" s="201"/>
      <c r="AC798" s="113"/>
      <c r="AD798" s="113"/>
      <c r="AE798" s="113"/>
      <c r="AF798" s="113"/>
    </row>
    <row r="799" spans="1:32" x14ac:dyDescent="0.2">
      <c r="A799" s="113"/>
      <c r="B799" s="200"/>
      <c r="C799" s="113"/>
      <c r="D799" s="201"/>
      <c r="E799" s="201"/>
      <c r="F799" s="113"/>
      <c r="G799" s="113"/>
      <c r="H799" s="113"/>
      <c r="I799" s="203"/>
      <c r="J799" s="203"/>
      <c r="K799" s="204"/>
      <c r="L799" s="201"/>
      <c r="M799" s="201"/>
      <c r="N799" s="201"/>
      <c r="O799" s="201"/>
      <c r="P799" s="113"/>
      <c r="Q799" s="113"/>
      <c r="T799" s="201"/>
      <c r="U799" s="113"/>
      <c r="V799" s="113"/>
      <c r="W799" s="113"/>
      <c r="X799" s="113"/>
      <c r="Y799" s="113"/>
      <c r="Z799" s="113"/>
      <c r="AA799" s="113"/>
      <c r="AB799" s="201"/>
      <c r="AC799" s="113"/>
      <c r="AD799" s="113"/>
      <c r="AE799" s="113"/>
      <c r="AF799" s="113"/>
    </row>
    <row r="800" spans="1:32" x14ac:dyDescent="0.2">
      <c r="A800" s="113"/>
      <c r="B800" s="200"/>
      <c r="C800" s="113"/>
      <c r="D800" s="201"/>
      <c r="E800" s="201"/>
      <c r="F800" s="113"/>
      <c r="G800" s="113"/>
      <c r="H800" s="113"/>
      <c r="I800" s="203"/>
      <c r="J800" s="203"/>
      <c r="K800" s="204"/>
      <c r="L800" s="201"/>
      <c r="M800" s="201"/>
      <c r="N800" s="201"/>
      <c r="O800" s="201"/>
      <c r="P800" s="113"/>
      <c r="Q800" s="113"/>
      <c r="T800" s="201"/>
      <c r="U800" s="113"/>
      <c r="V800" s="113"/>
      <c r="W800" s="113"/>
      <c r="X800" s="113"/>
      <c r="Y800" s="113"/>
      <c r="Z800" s="113"/>
      <c r="AA800" s="113"/>
      <c r="AB800" s="201"/>
      <c r="AC800" s="113"/>
      <c r="AD800" s="113"/>
      <c r="AE800" s="113"/>
      <c r="AF800" s="113"/>
    </row>
    <row r="801" spans="1:32" x14ac:dyDescent="0.2">
      <c r="A801" s="113"/>
      <c r="B801" s="200"/>
      <c r="C801" s="113"/>
      <c r="D801" s="201"/>
      <c r="E801" s="201"/>
      <c r="F801" s="113"/>
      <c r="G801" s="113"/>
      <c r="H801" s="113"/>
      <c r="I801" s="203"/>
      <c r="J801" s="203"/>
      <c r="K801" s="204"/>
      <c r="L801" s="201"/>
      <c r="M801" s="201"/>
      <c r="N801" s="201"/>
      <c r="O801" s="201"/>
      <c r="P801" s="113"/>
      <c r="Q801" s="113"/>
      <c r="T801" s="201"/>
      <c r="U801" s="113"/>
      <c r="V801" s="113"/>
      <c r="W801" s="113"/>
      <c r="X801" s="113"/>
      <c r="Y801" s="113"/>
      <c r="Z801" s="113"/>
      <c r="AA801" s="113"/>
      <c r="AB801" s="201"/>
      <c r="AC801" s="113"/>
      <c r="AD801" s="113"/>
      <c r="AE801" s="113"/>
      <c r="AF801" s="113"/>
    </row>
    <row r="802" spans="1:32" x14ac:dyDescent="0.2">
      <c r="A802" s="113"/>
      <c r="B802" s="200"/>
      <c r="C802" s="113"/>
      <c r="D802" s="201"/>
      <c r="E802" s="201"/>
      <c r="F802" s="113"/>
      <c r="G802" s="113"/>
      <c r="H802" s="113"/>
      <c r="I802" s="203"/>
      <c r="J802" s="203"/>
      <c r="K802" s="204"/>
      <c r="L802" s="201"/>
      <c r="M802" s="201"/>
      <c r="N802" s="201"/>
      <c r="O802" s="201"/>
      <c r="P802" s="113"/>
      <c r="Q802" s="113"/>
      <c r="T802" s="201"/>
      <c r="U802" s="113"/>
      <c r="V802" s="113"/>
      <c r="W802" s="113"/>
      <c r="X802" s="113"/>
      <c r="Y802" s="113"/>
      <c r="Z802" s="113"/>
      <c r="AA802" s="113"/>
      <c r="AB802" s="201"/>
      <c r="AC802" s="113"/>
      <c r="AD802" s="113"/>
      <c r="AE802" s="113"/>
      <c r="AF802" s="113"/>
    </row>
    <row r="803" spans="1:32" x14ac:dyDescent="0.2">
      <c r="A803" s="113"/>
      <c r="B803" s="200"/>
      <c r="C803" s="113"/>
      <c r="D803" s="201"/>
      <c r="E803" s="201"/>
      <c r="F803" s="113"/>
      <c r="G803" s="113"/>
      <c r="H803" s="113"/>
      <c r="I803" s="203"/>
      <c r="J803" s="203"/>
      <c r="K803" s="204"/>
      <c r="L803" s="201"/>
      <c r="M803" s="201"/>
      <c r="N803" s="201"/>
      <c r="O803" s="201"/>
      <c r="P803" s="113"/>
      <c r="Q803" s="113"/>
      <c r="T803" s="201"/>
      <c r="U803" s="113"/>
      <c r="V803" s="113"/>
      <c r="W803" s="113"/>
      <c r="X803" s="113"/>
      <c r="Y803" s="113"/>
      <c r="Z803" s="113"/>
      <c r="AA803" s="113"/>
      <c r="AB803" s="201"/>
      <c r="AC803" s="113"/>
      <c r="AD803" s="113"/>
      <c r="AE803" s="113"/>
      <c r="AF803" s="113"/>
    </row>
    <row r="804" spans="1:32" x14ac:dyDescent="0.2">
      <c r="A804" s="113"/>
      <c r="B804" s="200"/>
      <c r="C804" s="113"/>
      <c r="D804" s="201"/>
      <c r="E804" s="201"/>
      <c r="F804" s="113"/>
      <c r="G804" s="113"/>
      <c r="H804" s="113"/>
      <c r="I804" s="203"/>
      <c r="J804" s="203"/>
      <c r="K804" s="204"/>
      <c r="L804" s="201"/>
      <c r="M804" s="201"/>
      <c r="N804" s="201"/>
      <c r="O804" s="201"/>
      <c r="P804" s="113"/>
      <c r="Q804" s="113"/>
      <c r="T804" s="201"/>
      <c r="U804" s="113"/>
      <c r="V804" s="113"/>
      <c r="W804" s="113"/>
      <c r="X804" s="113"/>
      <c r="Y804" s="113"/>
      <c r="Z804" s="113"/>
      <c r="AA804" s="113"/>
      <c r="AB804" s="201"/>
      <c r="AC804" s="113"/>
      <c r="AD804" s="113"/>
      <c r="AE804" s="113"/>
      <c r="AF804" s="113"/>
    </row>
    <row r="805" spans="1:32" x14ac:dyDescent="0.2">
      <c r="A805" s="113"/>
      <c r="B805" s="200"/>
      <c r="C805" s="113"/>
      <c r="D805" s="201"/>
      <c r="E805" s="201"/>
      <c r="F805" s="113"/>
      <c r="G805" s="113"/>
      <c r="H805" s="113"/>
      <c r="I805" s="203"/>
      <c r="J805" s="203"/>
      <c r="K805" s="204"/>
      <c r="L805" s="201"/>
      <c r="M805" s="201"/>
      <c r="N805" s="201"/>
      <c r="O805" s="201"/>
      <c r="P805" s="113"/>
      <c r="Q805" s="113"/>
      <c r="T805" s="201"/>
      <c r="U805" s="113"/>
      <c r="V805" s="113"/>
      <c r="W805" s="113"/>
      <c r="X805" s="113"/>
      <c r="Y805" s="113"/>
      <c r="Z805" s="113"/>
      <c r="AA805" s="113"/>
      <c r="AB805" s="201"/>
      <c r="AC805" s="113"/>
      <c r="AD805" s="113"/>
      <c r="AE805" s="113"/>
      <c r="AF805" s="113"/>
    </row>
    <row r="806" spans="1:32" x14ac:dyDescent="0.2">
      <c r="A806" s="113"/>
      <c r="B806" s="200"/>
      <c r="C806" s="113"/>
      <c r="D806" s="201"/>
      <c r="E806" s="201"/>
      <c r="F806" s="113"/>
      <c r="G806" s="113"/>
      <c r="H806" s="113"/>
      <c r="I806" s="203"/>
      <c r="J806" s="203"/>
      <c r="K806" s="204"/>
      <c r="L806" s="201"/>
      <c r="M806" s="201"/>
      <c r="N806" s="201"/>
      <c r="O806" s="201"/>
      <c r="P806" s="113"/>
      <c r="Q806" s="113"/>
      <c r="T806" s="201"/>
      <c r="U806" s="113"/>
      <c r="V806" s="113"/>
      <c r="W806" s="113"/>
      <c r="X806" s="113"/>
      <c r="Y806" s="113"/>
      <c r="Z806" s="113"/>
      <c r="AA806" s="113"/>
      <c r="AB806" s="201"/>
      <c r="AC806" s="113"/>
      <c r="AD806" s="113"/>
      <c r="AE806" s="113"/>
      <c r="AF806" s="113"/>
    </row>
    <row r="807" spans="1:32" x14ac:dyDescent="0.2">
      <c r="A807" s="113"/>
      <c r="B807" s="200"/>
      <c r="C807" s="113"/>
      <c r="D807" s="201"/>
      <c r="E807" s="201"/>
      <c r="F807" s="113"/>
      <c r="G807" s="113"/>
      <c r="H807" s="113"/>
      <c r="I807" s="203"/>
      <c r="J807" s="203"/>
      <c r="K807" s="204"/>
      <c r="L807" s="201"/>
      <c r="M807" s="201"/>
      <c r="N807" s="201"/>
      <c r="O807" s="201"/>
      <c r="P807" s="113"/>
      <c r="Q807" s="113"/>
      <c r="T807" s="201"/>
      <c r="U807" s="113"/>
      <c r="V807" s="113"/>
      <c r="W807" s="113"/>
      <c r="X807" s="113"/>
      <c r="Y807" s="113"/>
      <c r="Z807" s="113"/>
      <c r="AA807" s="113"/>
      <c r="AB807" s="201"/>
      <c r="AC807" s="113"/>
      <c r="AD807" s="113"/>
      <c r="AE807" s="113"/>
      <c r="AF807" s="113"/>
    </row>
    <row r="808" spans="1:32" x14ac:dyDescent="0.2">
      <c r="A808" s="113"/>
      <c r="B808" s="200"/>
      <c r="C808" s="113"/>
      <c r="D808" s="201"/>
      <c r="E808" s="201"/>
      <c r="F808" s="113"/>
      <c r="G808" s="113"/>
      <c r="H808" s="113"/>
      <c r="I808" s="203"/>
      <c r="J808" s="203"/>
      <c r="K808" s="204"/>
      <c r="L808" s="201"/>
      <c r="M808" s="201"/>
      <c r="N808" s="201"/>
      <c r="O808" s="201"/>
      <c r="P808" s="113"/>
      <c r="Q808" s="113"/>
      <c r="T808" s="201"/>
      <c r="U808" s="113"/>
      <c r="V808" s="113"/>
      <c r="W808" s="113"/>
      <c r="X808" s="113"/>
      <c r="Y808" s="113"/>
      <c r="Z808" s="113"/>
      <c r="AA808" s="113"/>
      <c r="AB808" s="201"/>
      <c r="AC808" s="113"/>
      <c r="AD808" s="113"/>
      <c r="AE808" s="113"/>
      <c r="AF808" s="113"/>
    </row>
    <row r="809" spans="1:32" x14ac:dyDescent="0.2">
      <c r="A809" s="113"/>
      <c r="B809" s="200"/>
      <c r="C809" s="113"/>
      <c r="D809" s="201"/>
      <c r="E809" s="201"/>
      <c r="F809" s="113"/>
      <c r="G809" s="113"/>
      <c r="H809" s="113"/>
      <c r="I809" s="203"/>
      <c r="J809" s="203"/>
      <c r="K809" s="204"/>
      <c r="L809" s="201"/>
      <c r="M809" s="201"/>
      <c r="N809" s="201"/>
      <c r="O809" s="201"/>
      <c r="P809" s="113"/>
      <c r="Q809" s="113"/>
      <c r="T809" s="201"/>
      <c r="U809" s="113"/>
      <c r="V809" s="113"/>
      <c r="W809" s="113"/>
      <c r="X809" s="113"/>
      <c r="Y809" s="113"/>
      <c r="Z809" s="113"/>
      <c r="AA809" s="113"/>
      <c r="AB809" s="201"/>
      <c r="AC809" s="113"/>
      <c r="AD809" s="113"/>
      <c r="AE809" s="113"/>
      <c r="AF809" s="113"/>
    </row>
    <row r="810" spans="1:32" x14ac:dyDescent="0.2">
      <c r="A810" s="113"/>
      <c r="B810" s="200"/>
      <c r="C810" s="113"/>
      <c r="D810" s="201"/>
      <c r="E810" s="201"/>
      <c r="F810" s="113"/>
      <c r="G810" s="113"/>
      <c r="H810" s="113"/>
      <c r="I810" s="203"/>
      <c r="J810" s="203"/>
      <c r="K810" s="204"/>
      <c r="L810" s="201"/>
      <c r="M810" s="201"/>
      <c r="N810" s="201"/>
      <c r="O810" s="201"/>
      <c r="P810" s="113"/>
      <c r="Q810" s="113"/>
      <c r="T810" s="201"/>
      <c r="U810" s="113"/>
      <c r="V810" s="113"/>
      <c r="W810" s="113"/>
      <c r="X810" s="113"/>
      <c r="Y810" s="113"/>
      <c r="Z810" s="113"/>
      <c r="AA810" s="113"/>
      <c r="AB810" s="201"/>
      <c r="AC810" s="113"/>
      <c r="AD810" s="113"/>
      <c r="AE810" s="113"/>
      <c r="AF810" s="113"/>
    </row>
    <row r="811" spans="1:32" x14ac:dyDescent="0.2">
      <c r="A811" s="113"/>
      <c r="B811" s="200"/>
      <c r="C811" s="113"/>
      <c r="D811" s="201"/>
      <c r="E811" s="201"/>
      <c r="F811" s="113"/>
      <c r="G811" s="113"/>
      <c r="H811" s="113"/>
      <c r="I811" s="203"/>
      <c r="J811" s="203"/>
      <c r="K811" s="204"/>
      <c r="L811" s="201"/>
      <c r="M811" s="201"/>
      <c r="N811" s="201"/>
      <c r="O811" s="201"/>
      <c r="P811" s="113"/>
      <c r="Q811" s="113"/>
      <c r="T811" s="201"/>
      <c r="U811" s="113"/>
      <c r="V811" s="113"/>
      <c r="W811" s="113"/>
      <c r="X811" s="113"/>
      <c r="Y811" s="113"/>
      <c r="Z811" s="113"/>
      <c r="AA811" s="113"/>
      <c r="AB811" s="201"/>
      <c r="AC811" s="113"/>
      <c r="AD811" s="113"/>
      <c r="AE811" s="113"/>
      <c r="AF811" s="113"/>
    </row>
    <row r="812" spans="1:32" x14ac:dyDescent="0.2">
      <c r="A812" s="113"/>
      <c r="B812" s="200"/>
      <c r="C812" s="113"/>
      <c r="D812" s="201"/>
      <c r="E812" s="201"/>
      <c r="F812" s="113"/>
      <c r="G812" s="113"/>
      <c r="H812" s="113"/>
      <c r="I812" s="203"/>
      <c r="J812" s="203"/>
      <c r="K812" s="204"/>
      <c r="L812" s="201"/>
      <c r="M812" s="201"/>
      <c r="N812" s="201"/>
      <c r="O812" s="201"/>
      <c r="P812" s="113"/>
      <c r="Q812" s="113"/>
      <c r="T812" s="201"/>
      <c r="U812" s="113"/>
      <c r="V812" s="113"/>
      <c r="W812" s="113"/>
      <c r="X812" s="113"/>
      <c r="Y812" s="113"/>
      <c r="Z812" s="113"/>
      <c r="AA812" s="113"/>
      <c r="AB812" s="201"/>
      <c r="AC812" s="113"/>
      <c r="AD812" s="113"/>
      <c r="AE812" s="113"/>
      <c r="AF812" s="113"/>
    </row>
    <row r="813" spans="1:32" x14ac:dyDescent="0.2">
      <c r="A813" s="113"/>
      <c r="B813" s="200"/>
      <c r="C813" s="113"/>
      <c r="D813" s="201"/>
      <c r="E813" s="201"/>
      <c r="F813" s="113"/>
      <c r="G813" s="113"/>
      <c r="H813" s="113"/>
      <c r="I813" s="203"/>
      <c r="J813" s="203"/>
      <c r="K813" s="204"/>
      <c r="L813" s="201"/>
      <c r="M813" s="201"/>
      <c r="N813" s="201"/>
      <c r="O813" s="201"/>
      <c r="P813" s="113"/>
      <c r="Q813" s="113"/>
      <c r="T813" s="201"/>
      <c r="U813" s="113"/>
      <c r="V813" s="113"/>
      <c r="W813" s="113"/>
      <c r="X813" s="113"/>
      <c r="Y813" s="113"/>
      <c r="Z813" s="113"/>
      <c r="AA813" s="113"/>
      <c r="AB813" s="201"/>
      <c r="AC813" s="113"/>
      <c r="AD813" s="113"/>
      <c r="AE813" s="113"/>
      <c r="AF813" s="113"/>
    </row>
    <row r="814" spans="1:32" x14ac:dyDescent="0.2">
      <c r="A814" s="113"/>
      <c r="B814" s="200"/>
      <c r="C814" s="113"/>
      <c r="D814" s="201"/>
      <c r="E814" s="201"/>
      <c r="F814" s="113"/>
      <c r="G814" s="113"/>
      <c r="H814" s="113"/>
      <c r="I814" s="203"/>
      <c r="J814" s="203"/>
      <c r="K814" s="204"/>
      <c r="L814" s="201"/>
      <c r="M814" s="201"/>
      <c r="N814" s="201"/>
      <c r="O814" s="201"/>
      <c r="P814" s="113"/>
      <c r="Q814" s="113"/>
      <c r="T814" s="201"/>
      <c r="U814" s="113"/>
      <c r="V814" s="113"/>
      <c r="W814" s="113"/>
      <c r="X814" s="113"/>
      <c r="Y814" s="113"/>
      <c r="Z814" s="113"/>
      <c r="AA814" s="113"/>
      <c r="AB814" s="201"/>
      <c r="AC814" s="113"/>
      <c r="AD814" s="113"/>
      <c r="AE814" s="113"/>
      <c r="AF814" s="113"/>
    </row>
    <row r="815" spans="1:32" x14ac:dyDescent="0.2">
      <c r="A815" s="113"/>
      <c r="B815" s="200"/>
      <c r="C815" s="113"/>
      <c r="D815" s="201"/>
      <c r="E815" s="201"/>
      <c r="F815" s="113"/>
      <c r="G815" s="113"/>
      <c r="H815" s="113"/>
      <c r="I815" s="203"/>
      <c r="J815" s="203"/>
      <c r="K815" s="204"/>
      <c r="L815" s="201"/>
      <c r="M815" s="201"/>
      <c r="N815" s="201"/>
      <c r="O815" s="201"/>
      <c r="P815" s="113"/>
      <c r="Q815" s="113"/>
      <c r="T815" s="201"/>
      <c r="U815" s="113"/>
      <c r="V815" s="113"/>
      <c r="W815" s="113"/>
      <c r="X815" s="113"/>
      <c r="Y815" s="113"/>
      <c r="Z815" s="113"/>
      <c r="AA815" s="113"/>
      <c r="AB815" s="201"/>
      <c r="AC815" s="113"/>
      <c r="AD815" s="113"/>
      <c r="AE815" s="113"/>
      <c r="AF815" s="113"/>
    </row>
    <row r="816" spans="1:32" x14ac:dyDescent="0.2">
      <c r="A816" s="113"/>
      <c r="B816" s="200"/>
      <c r="C816" s="113"/>
      <c r="D816" s="201"/>
      <c r="E816" s="201"/>
      <c r="F816" s="113"/>
      <c r="G816" s="113"/>
      <c r="H816" s="113"/>
      <c r="I816" s="203"/>
      <c r="J816" s="203"/>
      <c r="K816" s="204"/>
      <c r="L816" s="201"/>
      <c r="M816" s="201"/>
      <c r="N816" s="201"/>
      <c r="O816" s="201"/>
      <c r="P816" s="113"/>
      <c r="Q816" s="113"/>
      <c r="T816" s="201"/>
      <c r="U816" s="113"/>
      <c r="V816" s="113"/>
      <c r="W816" s="113"/>
      <c r="X816" s="113"/>
      <c r="Y816" s="113"/>
      <c r="Z816" s="113"/>
      <c r="AA816" s="113"/>
      <c r="AB816" s="201"/>
      <c r="AC816" s="113"/>
      <c r="AD816" s="113"/>
      <c r="AE816" s="113"/>
      <c r="AF816" s="113"/>
    </row>
    <row r="817" spans="1:32" x14ac:dyDescent="0.2">
      <c r="A817" s="113"/>
      <c r="B817" s="200"/>
      <c r="C817" s="113"/>
      <c r="D817" s="201"/>
      <c r="E817" s="201"/>
      <c r="F817" s="113"/>
      <c r="G817" s="113"/>
      <c r="H817" s="113"/>
      <c r="I817" s="203"/>
      <c r="J817" s="203"/>
      <c r="K817" s="204"/>
      <c r="L817" s="201"/>
      <c r="M817" s="201"/>
      <c r="N817" s="201"/>
      <c r="O817" s="201"/>
      <c r="P817" s="113"/>
      <c r="Q817" s="113"/>
      <c r="T817" s="201"/>
      <c r="U817" s="113"/>
      <c r="V817" s="113"/>
      <c r="W817" s="113"/>
      <c r="X817" s="113"/>
      <c r="Y817" s="113"/>
      <c r="Z817" s="113"/>
      <c r="AA817" s="113"/>
      <c r="AB817" s="201"/>
      <c r="AC817" s="113"/>
      <c r="AD817" s="113"/>
      <c r="AE817" s="113"/>
      <c r="AF817" s="113"/>
    </row>
    <row r="818" spans="1:32" x14ac:dyDescent="0.2">
      <c r="A818" s="113"/>
      <c r="B818" s="200"/>
      <c r="C818" s="113"/>
      <c r="D818" s="201"/>
      <c r="E818" s="201"/>
      <c r="F818" s="113"/>
      <c r="G818" s="113"/>
      <c r="H818" s="113"/>
      <c r="I818" s="203"/>
      <c r="J818" s="203"/>
      <c r="K818" s="204"/>
      <c r="L818" s="201"/>
      <c r="M818" s="201"/>
      <c r="N818" s="201"/>
      <c r="O818" s="201"/>
      <c r="P818" s="113"/>
      <c r="Q818" s="113"/>
      <c r="T818" s="201"/>
      <c r="U818" s="113"/>
      <c r="V818" s="113"/>
      <c r="W818" s="113"/>
      <c r="X818" s="113"/>
      <c r="Y818" s="113"/>
      <c r="Z818" s="113"/>
      <c r="AA818" s="113"/>
      <c r="AB818" s="201"/>
      <c r="AC818" s="113"/>
      <c r="AD818" s="113"/>
      <c r="AE818" s="113"/>
      <c r="AF818" s="113"/>
    </row>
    <row r="819" spans="1:32" x14ac:dyDescent="0.2">
      <c r="A819" s="113"/>
      <c r="B819" s="200"/>
      <c r="C819" s="113"/>
      <c r="D819" s="201"/>
      <c r="E819" s="201"/>
      <c r="F819" s="113"/>
      <c r="G819" s="113"/>
      <c r="H819" s="113"/>
      <c r="I819" s="203"/>
      <c r="J819" s="203"/>
      <c r="K819" s="204"/>
      <c r="L819" s="201"/>
      <c r="M819" s="201"/>
      <c r="N819" s="201"/>
      <c r="O819" s="201"/>
      <c r="P819" s="113"/>
      <c r="Q819" s="113"/>
      <c r="T819" s="201"/>
      <c r="U819" s="113"/>
      <c r="V819" s="113"/>
      <c r="W819" s="113"/>
      <c r="X819" s="113"/>
      <c r="Y819" s="113"/>
      <c r="Z819" s="113"/>
      <c r="AA819" s="113"/>
      <c r="AB819" s="201"/>
      <c r="AC819" s="113"/>
      <c r="AD819" s="113"/>
      <c r="AE819" s="113"/>
      <c r="AF819" s="113"/>
    </row>
    <row r="820" spans="1:32" x14ac:dyDescent="0.2">
      <c r="A820" s="113"/>
      <c r="B820" s="200"/>
      <c r="C820" s="113"/>
      <c r="D820" s="201"/>
      <c r="E820" s="201"/>
      <c r="F820" s="113"/>
      <c r="G820" s="113"/>
      <c r="H820" s="113"/>
      <c r="I820" s="203"/>
      <c r="J820" s="203"/>
      <c r="K820" s="204"/>
      <c r="L820" s="201"/>
      <c r="M820" s="201"/>
      <c r="N820" s="201"/>
      <c r="O820" s="201"/>
      <c r="P820" s="113"/>
      <c r="Q820" s="113"/>
      <c r="T820" s="201"/>
      <c r="U820" s="113"/>
      <c r="V820" s="113"/>
      <c r="W820" s="113"/>
      <c r="X820" s="113"/>
      <c r="Y820" s="113"/>
      <c r="Z820" s="113"/>
      <c r="AA820" s="113"/>
      <c r="AB820" s="201"/>
      <c r="AC820" s="113"/>
      <c r="AD820" s="113"/>
      <c r="AE820" s="113"/>
      <c r="AF820" s="113"/>
    </row>
    <row r="821" spans="1:32" x14ac:dyDescent="0.2">
      <c r="A821" s="113"/>
      <c r="B821" s="200"/>
      <c r="C821" s="113"/>
      <c r="D821" s="201"/>
      <c r="E821" s="201"/>
      <c r="F821" s="113"/>
      <c r="G821" s="113"/>
      <c r="H821" s="113"/>
      <c r="I821" s="203"/>
      <c r="J821" s="203"/>
      <c r="K821" s="204"/>
      <c r="L821" s="201"/>
      <c r="M821" s="201"/>
      <c r="N821" s="201"/>
      <c r="O821" s="201"/>
      <c r="P821" s="113"/>
      <c r="Q821" s="113"/>
      <c r="T821" s="201"/>
      <c r="U821" s="113"/>
      <c r="V821" s="113"/>
      <c r="W821" s="113"/>
      <c r="X821" s="113"/>
      <c r="Y821" s="113"/>
      <c r="Z821" s="113"/>
      <c r="AA821" s="113"/>
      <c r="AB821" s="201"/>
      <c r="AC821" s="113"/>
      <c r="AD821" s="113"/>
      <c r="AE821" s="113"/>
      <c r="AF821" s="113"/>
    </row>
    <row r="822" spans="1:32" x14ac:dyDescent="0.2">
      <c r="A822" s="113"/>
      <c r="B822" s="200"/>
      <c r="C822" s="113"/>
      <c r="D822" s="201"/>
      <c r="E822" s="201"/>
      <c r="F822" s="113"/>
      <c r="G822" s="113"/>
      <c r="H822" s="113"/>
      <c r="I822" s="203"/>
      <c r="J822" s="203"/>
      <c r="K822" s="204"/>
      <c r="L822" s="201"/>
      <c r="M822" s="201"/>
      <c r="N822" s="201"/>
      <c r="O822" s="201"/>
      <c r="P822" s="113"/>
      <c r="Q822" s="113"/>
      <c r="T822" s="201"/>
      <c r="U822" s="113"/>
      <c r="V822" s="113"/>
      <c r="W822" s="113"/>
      <c r="X822" s="113"/>
      <c r="Y822" s="113"/>
      <c r="Z822" s="113"/>
      <c r="AA822" s="113"/>
      <c r="AB822" s="201"/>
      <c r="AC822" s="113"/>
      <c r="AD822" s="113"/>
      <c r="AE822" s="113"/>
      <c r="AF822" s="113"/>
    </row>
    <row r="823" spans="1:32" x14ac:dyDescent="0.2">
      <c r="A823" s="113"/>
      <c r="B823" s="200"/>
      <c r="C823" s="113"/>
      <c r="D823" s="201"/>
      <c r="E823" s="201"/>
      <c r="F823" s="113"/>
      <c r="G823" s="113"/>
      <c r="H823" s="113"/>
      <c r="I823" s="203"/>
      <c r="J823" s="203"/>
      <c r="K823" s="204"/>
      <c r="L823" s="201"/>
      <c r="M823" s="201"/>
      <c r="N823" s="201"/>
      <c r="O823" s="201"/>
      <c r="P823" s="113"/>
      <c r="Q823" s="113"/>
      <c r="T823" s="201"/>
      <c r="U823" s="113"/>
      <c r="V823" s="113"/>
      <c r="W823" s="113"/>
      <c r="X823" s="113"/>
      <c r="Y823" s="113"/>
      <c r="Z823" s="113"/>
      <c r="AA823" s="113"/>
      <c r="AB823" s="201"/>
      <c r="AC823" s="113"/>
      <c r="AD823" s="113"/>
      <c r="AE823" s="113"/>
      <c r="AF823" s="113"/>
    </row>
    <row r="824" spans="1:32" x14ac:dyDescent="0.2">
      <c r="A824" s="113"/>
      <c r="B824" s="200"/>
      <c r="C824" s="113"/>
      <c r="D824" s="201"/>
      <c r="E824" s="201"/>
      <c r="F824" s="113"/>
      <c r="G824" s="113"/>
      <c r="H824" s="113"/>
      <c r="I824" s="203"/>
      <c r="J824" s="203"/>
      <c r="K824" s="204"/>
      <c r="L824" s="201"/>
      <c r="M824" s="201"/>
      <c r="N824" s="201"/>
      <c r="O824" s="201"/>
      <c r="P824" s="113"/>
      <c r="Q824" s="113"/>
      <c r="T824" s="201"/>
      <c r="U824" s="113"/>
      <c r="V824" s="113"/>
      <c r="W824" s="113"/>
      <c r="X824" s="113"/>
      <c r="Y824" s="113"/>
      <c r="Z824" s="113"/>
      <c r="AA824" s="113"/>
      <c r="AB824" s="201"/>
      <c r="AC824" s="113"/>
      <c r="AD824" s="113"/>
      <c r="AE824" s="113"/>
      <c r="AF824" s="113"/>
    </row>
    <row r="825" spans="1:32" x14ac:dyDescent="0.2">
      <c r="A825" s="113"/>
      <c r="B825" s="200"/>
      <c r="C825" s="113"/>
      <c r="D825" s="201"/>
      <c r="E825" s="201"/>
      <c r="F825" s="113"/>
      <c r="G825" s="113"/>
      <c r="H825" s="113"/>
      <c r="I825" s="203"/>
      <c r="J825" s="203"/>
      <c r="K825" s="204"/>
      <c r="L825" s="201"/>
      <c r="M825" s="201"/>
      <c r="N825" s="201"/>
      <c r="O825" s="201"/>
      <c r="P825" s="113"/>
      <c r="Q825" s="113"/>
      <c r="T825" s="201"/>
      <c r="U825" s="113"/>
      <c r="V825" s="113"/>
      <c r="W825" s="113"/>
      <c r="X825" s="113"/>
      <c r="Y825" s="113"/>
      <c r="Z825" s="113"/>
      <c r="AA825" s="113"/>
      <c r="AB825" s="201"/>
      <c r="AC825" s="113"/>
      <c r="AD825" s="113"/>
      <c r="AE825" s="113"/>
      <c r="AF825" s="113"/>
    </row>
    <row r="826" spans="1:32" x14ac:dyDescent="0.2">
      <c r="A826" s="113"/>
      <c r="B826" s="200"/>
      <c r="C826" s="113"/>
      <c r="D826" s="201"/>
      <c r="E826" s="201"/>
      <c r="F826" s="113"/>
      <c r="G826" s="113"/>
      <c r="H826" s="113"/>
      <c r="I826" s="203"/>
      <c r="J826" s="203"/>
      <c r="K826" s="204"/>
      <c r="L826" s="201"/>
      <c r="M826" s="201"/>
      <c r="N826" s="201"/>
      <c r="O826" s="201"/>
      <c r="P826" s="113"/>
      <c r="Q826" s="113"/>
      <c r="T826" s="201"/>
      <c r="U826" s="113"/>
      <c r="V826" s="113"/>
      <c r="W826" s="113"/>
      <c r="X826" s="113"/>
      <c r="Y826" s="113"/>
      <c r="Z826" s="113"/>
      <c r="AA826" s="113"/>
      <c r="AB826" s="201"/>
      <c r="AC826" s="113"/>
      <c r="AD826" s="113"/>
      <c r="AE826" s="113"/>
      <c r="AF826" s="113"/>
    </row>
    <row r="827" spans="1:32" x14ac:dyDescent="0.2">
      <c r="A827" s="113"/>
      <c r="B827" s="200"/>
      <c r="C827" s="113"/>
      <c r="D827" s="201"/>
      <c r="E827" s="201"/>
      <c r="F827" s="113"/>
      <c r="G827" s="113"/>
      <c r="H827" s="113"/>
      <c r="I827" s="203"/>
      <c r="J827" s="203"/>
      <c r="K827" s="204"/>
      <c r="L827" s="201"/>
      <c r="M827" s="201"/>
      <c r="N827" s="201"/>
      <c r="O827" s="201"/>
      <c r="P827" s="113"/>
      <c r="Q827" s="113"/>
      <c r="T827" s="201"/>
      <c r="U827" s="113"/>
      <c r="V827" s="113"/>
      <c r="W827" s="113"/>
      <c r="X827" s="113"/>
      <c r="Y827" s="113"/>
      <c r="Z827" s="113"/>
      <c r="AA827" s="113"/>
      <c r="AB827" s="201"/>
      <c r="AC827" s="113"/>
      <c r="AD827" s="113"/>
      <c r="AE827" s="113"/>
      <c r="AF827" s="113"/>
    </row>
    <row r="828" spans="1:32" x14ac:dyDescent="0.2">
      <c r="A828" s="113"/>
      <c r="B828" s="200"/>
      <c r="C828" s="113"/>
      <c r="D828" s="201"/>
      <c r="E828" s="201"/>
      <c r="F828" s="113"/>
      <c r="G828" s="113"/>
      <c r="H828" s="113"/>
      <c r="I828" s="203"/>
      <c r="J828" s="203"/>
      <c r="K828" s="204"/>
      <c r="L828" s="201"/>
      <c r="M828" s="201"/>
      <c r="N828" s="201"/>
      <c r="O828" s="201"/>
      <c r="P828" s="113"/>
      <c r="Q828" s="113"/>
      <c r="T828" s="201"/>
      <c r="U828" s="113"/>
      <c r="V828" s="113"/>
      <c r="W828" s="113"/>
      <c r="X828" s="113"/>
      <c r="Y828" s="113"/>
      <c r="Z828" s="113"/>
      <c r="AA828" s="113"/>
      <c r="AB828" s="201"/>
      <c r="AC828" s="113"/>
      <c r="AD828" s="113"/>
      <c r="AE828" s="113"/>
      <c r="AF828" s="113"/>
    </row>
    <row r="829" spans="1:32" x14ac:dyDescent="0.2">
      <c r="A829" s="113"/>
      <c r="B829" s="200"/>
      <c r="C829" s="113"/>
      <c r="D829" s="201"/>
      <c r="E829" s="201"/>
      <c r="F829" s="113"/>
      <c r="G829" s="113"/>
      <c r="H829" s="113"/>
      <c r="I829" s="203"/>
      <c r="J829" s="203"/>
      <c r="K829" s="204"/>
      <c r="L829" s="201"/>
      <c r="M829" s="201"/>
      <c r="N829" s="201"/>
      <c r="O829" s="201"/>
      <c r="P829" s="113"/>
      <c r="Q829" s="113"/>
      <c r="T829" s="201"/>
      <c r="U829" s="113"/>
      <c r="V829" s="113"/>
      <c r="W829" s="113"/>
      <c r="X829" s="113"/>
      <c r="Y829" s="113"/>
      <c r="Z829" s="113"/>
      <c r="AA829" s="113"/>
      <c r="AB829" s="201"/>
      <c r="AC829" s="113"/>
      <c r="AD829" s="113"/>
      <c r="AE829" s="113"/>
      <c r="AF829" s="113"/>
    </row>
    <row r="830" spans="1:32" x14ac:dyDescent="0.2">
      <c r="A830" s="113"/>
      <c r="B830" s="200"/>
      <c r="C830" s="113"/>
      <c r="D830" s="201"/>
      <c r="E830" s="201"/>
      <c r="F830" s="113"/>
      <c r="G830" s="113"/>
      <c r="H830" s="113"/>
      <c r="I830" s="203"/>
      <c r="J830" s="203"/>
      <c r="K830" s="204"/>
      <c r="L830" s="201"/>
      <c r="M830" s="201"/>
      <c r="N830" s="201"/>
      <c r="O830" s="201"/>
      <c r="P830" s="113"/>
      <c r="Q830" s="113"/>
      <c r="T830" s="201"/>
      <c r="U830" s="113"/>
      <c r="V830" s="113"/>
      <c r="W830" s="113"/>
      <c r="X830" s="113"/>
      <c r="Y830" s="113"/>
      <c r="Z830" s="113"/>
      <c r="AA830" s="113"/>
      <c r="AB830" s="201"/>
      <c r="AC830" s="113"/>
      <c r="AD830" s="113"/>
      <c r="AE830" s="113"/>
      <c r="AF830" s="113"/>
    </row>
    <row r="831" spans="1:32" x14ac:dyDescent="0.2">
      <c r="A831" s="113"/>
      <c r="B831" s="200"/>
      <c r="C831" s="113"/>
      <c r="D831" s="201"/>
      <c r="E831" s="201"/>
      <c r="F831" s="113"/>
      <c r="G831" s="113"/>
      <c r="H831" s="113"/>
      <c r="I831" s="203"/>
      <c r="J831" s="203"/>
      <c r="K831" s="204"/>
      <c r="L831" s="201"/>
      <c r="M831" s="201"/>
      <c r="N831" s="201"/>
      <c r="O831" s="201"/>
      <c r="P831" s="113"/>
      <c r="Q831" s="113"/>
      <c r="T831" s="201"/>
      <c r="U831" s="113"/>
      <c r="V831" s="113"/>
      <c r="W831" s="113"/>
      <c r="X831" s="113"/>
      <c r="Y831" s="113"/>
      <c r="Z831" s="113"/>
      <c r="AA831" s="113"/>
      <c r="AB831" s="201"/>
      <c r="AC831" s="113"/>
      <c r="AD831" s="113"/>
      <c r="AE831" s="113"/>
      <c r="AF831" s="113"/>
    </row>
    <row r="832" spans="1:32" x14ac:dyDescent="0.2">
      <c r="A832" s="113"/>
      <c r="B832" s="200"/>
      <c r="C832" s="113"/>
      <c r="D832" s="201"/>
      <c r="E832" s="201"/>
      <c r="F832" s="113"/>
      <c r="G832" s="113"/>
      <c r="H832" s="113"/>
      <c r="I832" s="203"/>
      <c r="J832" s="203"/>
      <c r="K832" s="204"/>
      <c r="L832" s="201"/>
      <c r="M832" s="201"/>
      <c r="N832" s="201"/>
      <c r="O832" s="201"/>
      <c r="P832" s="113"/>
      <c r="Q832" s="113"/>
      <c r="T832" s="201"/>
      <c r="U832" s="113"/>
      <c r="V832" s="113"/>
      <c r="W832" s="113"/>
      <c r="X832" s="113"/>
      <c r="Y832" s="113"/>
      <c r="Z832" s="113"/>
      <c r="AA832" s="113"/>
      <c r="AB832" s="201"/>
      <c r="AC832" s="113"/>
      <c r="AD832" s="113"/>
      <c r="AE832" s="113"/>
      <c r="AF832" s="113"/>
    </row>
    <row r="833" spans="1:32" x14ac:dyDescent="0.2">
      <c r="A833" s="113"/>
      <c r="B833" s="200"/>
      <c r="C833" s="113"/>
      <c r="D833" s="201"/>
      <c r="E833" s="201"/>
      <c r="F833" s="113"/>
      <c r="G833" s="113"/>
      <c r="H833" s="113"/>
      <c r="I833" s="203"/>
      <c r="J833" s="203"/>
      <c r="K833" s="204"/>
      <c r="L833" s="201"/>
      <c r="M833" s="201"/>
      <c r="N833" s="201"/>
      <c r="O833" s="201"/>
      <c r="P833" s="113"/>
      <c r="Q833" s="113"/>
      <c r="T833" s="201"/>
      <c r="U833" s="113"/>
      <c r="V833" s="113"/>
      <c r="W833" s="113"/>
      <c r="X833" s="113"/>
      <c r="Y833" s="113"/>
      <c r="Z833" s="113"/>
      <c r="AA833" s="113"/>
      <c r="AB833" s="201"/>
      <c r="AC833" s="113"/>
      <c r="AD833" s="113"/>
      <c r="AE833" s="113"/>
      <c r="AF833" s="113"/>
    </row>
    <row r="834" spans="1:32" x14ac:dyDescent="0.2">
      <c r="A834" s="113"/>
      <c r="B834" s="200"/>
      <c r="C834" s="113"/>
      <c r="D834" s="201"/>
      <c r="E834" s="201"/>
      <c r="F834" s="113"/>
      <c r="G834" s="113"/>
      <c r="H834" s="113"/>
      <c r="I834" s="203"/>
      <c r="J834" s="203"/>
      <c r="K834" s="204"/>
      <c r="L834" s="201"/>
      <c r="M834" s="201"/>
      <c r="N834" s="201"/>
      <c r="O834" s="201"/>
      <c r="P834" s="113"/>
      <c r="Q834" s="113"/>
      <c r="T834" s="201"/>
      <c r="U834" s="113"/>
      <c r="V834" s="113"/>
      <c r="W834" s="113"/>
      <c r="X834" s="113"/>
      <c r="Y834" s="113"/>
      <c r="Z834" s="113"/>
      <c r="AA834" s="113"/>
      <c r="AB834" s="201"/>
      <c r="AC834" s="113"/>
      <c r="AD834" s="113"/>
      <c r="AE834" s="113"/>
      <c r="AF834" s="113"/>
    </row>
    <row r="835" spans="1:32" x14ac:dyDescent="0.2">
      <c r="A835" s="113"/>
      <c r="B835" s="200"/>
      <c r="C835" s="113"/>
      <c r="D835" s="201"/>
      <c r="E835" s="201"/>
      <c r="F835" s="113"/>
      <c r="G835" s="113"/>
      <c r="H835" s="113"/>
      <c r="I835" s="203"/>
      <c r="J835" s="203"/>
      <c r="K835" s="204"/>
      <c r="L835" s="201"/>
      <c r="M835" s="201"/>
      <c r="N835" s="201"/>
      <c r="O835" s="201"/>
      <c r="P835" s="113"/>
      <c r="Q835" s="113"/>
      <c r="T835" s="201"/>
      <c r="U835" s="113"/>
      <c r="V835" s="113"/>
      <c r="W835" s="113"/>
      <c r="X835" s="113"/>
      <c r="Y835" s="113"/>
      <c r="Z835" s="113"/>
      <c r="AA835" s="113"/>
      <c r="AB835" s="201"/>
      <c r="AC835" s="113"/>
      <c r="AD835" s="113"/>
      <c r="AE835" s="113"/>
      <c r="AF835" s="113"/>
    </row>
    <row r="836" spans="1:32" x14ac:dyDescent="0.2">
      <c r="A836" s="113"/>
      <c r="B836" s="200"/>
      <c r="C836" s="113"/>
      <c r="D836" s="201"/>
      <c r="E836" s="201"/>
      <c r="F836" s="113"/>
      <c r="G836" s="113"/>
      <c r="H836" s="113"/>
      <c r="I836" s="203"/>
      <c r="J836" s="203"/>
      <c r="K836" s="204"/>
      <c r="L836" s="201"/>
      <c r="M836" s="201"/>
      <c r="N836" s="201"/>
      <c r="O836" s="201"/>
      <c r="P836" s="113"/>
      <c r="Q836" s="113"/>
      <c r="T836" s="201"/>
      <c r="U836" s="113"/>
      <c r="V836" s="113"/>
      <c r="W836" s="113"/>
      <c r="X836" s="113"/>
      <c r="Y836" s="113"/>
      <c r="Z836" s="113"/>
      <c r="AA836" s="113"/>
      <c r="AB836" s="201"/>
      <c r="AC836" s="113"/>
      <c r="AD836" s="113"/>
      <c r="AE836" s="113"/>
      <c r="AF836" s="113"/>
    </row>
    <row r="837" spans="1:32" x14ac:dyDescent="0.2">
      <c r="A837" s="113"/>
      <c r="B837" s="200"/>
      <c r="C837" s="113"/>
      <c r="D837" s="201"/>
      <c r="E837" s="201"/>
      <c r="F837" s="113"/>
      <c r="G837" s="113"/>
      <c r="H837" s="113"/>
      <c r="I837" s="203"/>
      <c r="J837" s="203"/>
      <c r="K837" s="204"/>
      <c r="L837" s="201"/>
      <c r="M837" s="201"/>
      <c r="N837" s="201"/>
      <c r="O837" s="201"/>
      <c r="P837" s="113"/>
      <c r="Q837" s="113"/>
      <c r="T837" s="201"/>
      <c r="U837" s="113"/>
      <c r="V837" s="113"/>
      <c r="W837" s="113"/>
      <c r="X837" s="113"/>
      <c r="Y837" s="113"/>
      <c r="Z837" s="113"/>
      <c r="AA837" s="113"/>
      <c r="AB837" s="201"/>
      <c r="AC837" s="113"/>
      <c r="AD837" s="113"/>
      <c r="AE837" s="113"/>
      <c r="AF837" s="113"/>
    </row>
    <row r="838" spans="1:32" x14ac:dyDescent="0.2">
      <c r="A838" s="113"/>
      <c r="B838" s="200"/>
      <c r="C838" s="113"/>
      <c r="D838" s="201"/>
      <c r="E838" s="201"/>
      <c r="F838" s="113"/>
      <c r="G838" s="113"/>
      <c r="H838" s="113"/>
      <c r="I838" s="203"/>
      <c r="J838" s="203"/>
      <c r="K838" s="204"/>
      <c r="L838" s="201"/>
      <c r="M838" s="201"/>
      <c r="N838" s="201"/>
      <c r="O838" s="201"/>
      <c r="P838" s="113"/>
      <c r="Q838" s="113"/>
      <c r="T838" s="201"/>
      <c r="U838" s="113"/>
      <c r="V838" s="113"/>
      <c r="W838" s="113"/>
      <c r="X838" s="113"/>
      <c r="Y838" s="113"/>
      <c r="Z838" s="113"/>
      <c r="AA838" s="113"/>
      <c r="AB838" s="201"/>
      <c r="AC838" s="113"/>
      <c r="AD838" s="113"/>
      <c r="AE838" s="113"/>
      <c r="AF838" s="113"/>
    </row>
    <row r="839" spans="1:32" x14ac:dyDescent="0.2">
      <c r="A839" s="113"/>
      <c r="B839" s="200"/>
      <c r="C839" s="113"/>
      <c r="D839" s="201"/>
      <c r="E839" s="201"/>
      <c r="F839" s="113"/>
      <c r="G839" s="113"/>
      <c r="H839" s="113"/>
      <c r="I839" s="203"/>
      <c r="J839" s="203"/>
      <c r="K839" s="204"/>
      <c r="L839" s="201"/>
      <c r="M839" s="201"/>
      <c r="N839" s="201"/>
      <c r="O839" s="201"/>
      <c r="P839" s="113"/>
      <c r="Q839" s="113"/>
      <c r="T839" s="201"/>
      <c r="U839" s="113"/>
      <c r="V839" s="113"/>
      <c r="W839" s="113"/>
      <c r="X839" s="113"/>
      <c r="Y839" s="113"/>
      <c r="Z839" s="113"/>
      <c r="AA839" s="113"/>
      <c r="AB839" s="201"/>
      <c r="AC839" s="113"/>
      <c r="AD839" s="113"/>
      <c r="AE839" s="113"/>
      <c r="AF839" s="113"/>
    </row>
    <row r="840" spans="1:32" x14ac:dyDescent="0.2">
      <c r="A840" s="113"/>
      <c r="B840" s="200"/>
      <c r="C840" s="113"/>
      <c r="D840" s="201"/>
      <c r="E840" s="201"/>
      <c r="F840" s="113"/>
      <c r="G840" s="113"/>
      <c r="H840" s="113"/>
      <c r="I840" s="203"/>
      <c r="J840" s="203"/>
      <c r="K840" s="204"/>
      <c r="L840" s="201"/>
      <c r="M840" s="201"/>
      <c r="N840" s="201"/>
      <c r="O840" s="201"/>
      <c r="P840" s="113"/>
      <c r="Q840" s="113"/>
      <c r="T840" s="201"/>
      <c r="U840" s="113"/>
      <c r="V840" s="113"/>
      <c r="W840" s="113"/>
      <c r="X840" s="113"/>
      <c r="Y840" s="113"/>
      <c r="Z840" s="113"/>
      <c r="AA840" s="113"/>
      <c r="AB840" s="201"/>
      <c r="AC840" s="113"/>
      <c r="AD840" s="113"/>
      <c r="AE840" s="113"/>
      <c r="AF840" s="113"/>
    </row>
    <row r="841" spans="1:32" x14ac:dyDescent="0.2">
      <c r="A841" s="113"/>
      <c r="B841" s="200"/>
      <c r="C841" s="113"/>
      <c r="D841" s="201"/>
      <c r="E841" s="201"/>
      <c r="F841" s="113"/>
      <c r="G841" s="113"/>
      <c r="H841" s="113"/>
      <c r="I841" s="203"/>
      <c r="J841" s="203"/>
      <c r="K841" s="204"/>
      <c r="L841" s="201"/>
      <c r="M841" s="201"/>
      <c r="N841" s="201"/>
      <c r="O841" s="201"/>
      <c r="P841" s="113"/>
      <c r="Q841" s="113"/>
      <c r="T841" s="201"/>
      <c r="U841" s="113"/>
      <c r="V841" s="113"/>
      <c r="W841" s="113"/>
      <c r="X841" s="113"/>
      <c r="Y841" s="113"/>
      <c r="Z841" s="113"/>
      <c r="AA841" s="113"/>
      <c r="AB841" s="201"/>
      <c r="AC841" s="113"/>
      <c r="AD841" s="113"/>
      <c r="AE841" s="113"/>
      <c r="AF841" s="113"/>
    </row>
    <row r="842" spans="1:32" x14ac:dyDescent="0.2">
      <c r="A842" s="113"/>
      <c r="B842" s="200"/>
      <c r="C842" s="113"/>
      <c r="D842" s="201"/>
      <c r="E842" s="201"/>
      <c r="F842" s="113"/>
      <c r="G842" s="113"/>
      <c r="H842" s="113"/>
      <c r="I842" s="203"/>
      <c r="J842" s="203"/>
      <c r="K842" s="204"/>
      <c r="L842" s="201"/>
      <c r="M842" s="201"/>
      <c r="N842" s="201"/>
      <c r="O842" s="201"/>
      <c r="P842" s="113"/>
      <c r="Q842" s="113"/>
      <c r="T842" s="201"/>
      <c r="U842" s="113"/>
      <c r="V842" s="113"/>
      <c r="W842" s="113"/>
      <c r="X842" s="113"/>
      <c r="Y842" s="113"/>
      <c r="Z842" s="113"/>
      <c r="AA842" s="113"/>
      <c r="AB842" s="201"/>
      <c r="AC842" s="113"/>
      <c r="AD842" s="113"/>
      <c r="AE842" s="113"/>
      <c r="AF842" s="113"/>
    </row>
    <row r="843" spans="1:32" x14ac:dyDescent="0.2">
      <c r="A843" s="113"/>
      <c r="B843" s="200"/>
      <c r="C843" s="113"/>
      <c r="D843" s="201"/>
      <c r="E843" s="201"/>
      <c r="F843" s="113"/>
      <c r="G843" s="113"/>
      <c r="H843" s="113"/>
      <c r="I843" s="203"/>
      <c r="J843" s="203"/>
      <c r="K843" s="204"/>
      <c r="L843" s="201"/>
      <c r="M843" s="201"/>
      <c r="N843" s="201"/>
      <c r="O843" s="201"/>
      <c r="P843" s="113"/>
      <c r="Q843" s="113"/>
      <c r="T843" s="201"/>
      <c r="U843" s="113"/>
      <c r="V843" s="113"/>
      <c r="W843" s="113"/>
      <c r="X843" s="113"/>
      <c r="Y843" s="113"/>
      <c r="Z843" s="113"/>
      <c r="AA843" s="113"/>
      <c r="AB843" s="201"/>
      <c r="AC843" s="113"/>
      <c r="AD843" s="113"/>
      <c r="AE843" s="113"/>
      <c r="AF843" s="113"/>
    </row>
    <row r="844" spans="1:32" x14ac:dyDescent="0.2">
      <c r="A844" s="113"/>
      <c r="B844" s="200"/>
      <c r="C844" s="113"/>
      <c r="D844" s="201"/>
      <c r="E844" s="201"/>
      <c r="F844" s="113"/>
      <c r="G844" s="113"/>
      <c r="H844" s="113"/>
      <c r="I844" s="203"/>
      <c r="J844" s="203"/>
      <c r="K844" s="204"/>
      <c r="L844" s="201"/>
      <c r="M844" s="201"/>
      <c r="N844" s="201"/>
      <c r="O844" s="201"/>
      <c r="P844" s="113"/>
      <c r="Q844" s="113"/>
      <c r="T844" s="201"/>
      <c r="U844" s="113"/>
      <c r="V844" s="113"/>
      <c r="W844" s="113"/>
      <c r="X844" s="113"/>
      <c r="Y844" s="113"/>
      <c r="Z844" s="113"/>
      <c r="AA844" s="113"/>
      <c r="AB844" s="201"/>
      <c r="AC844" s="113"/>
      <c r="AD844" s="113"/>
      <c r="AE844" s="113"/>
      <c r="AF844" s="113"/>
    </row>
    <row r="845" spans="1:32" x14ac:dyDescent="0.2">
      <c r="A845" s="113"/>
      <c r="B845" s="200"/>
      <c r="C845" s="113"/>
      <c r="D845" s="201"/>
      <c r="E845" s="201"/>
      <c r="F845" s="113"/>
      <c r="G845" s="113"/>
      <c r="H845" s="113"/>
      <c r="I845" s="203"/>
      <c r="J845" s="203"/>
      <c r="K845" s="204"/>
      <c r="L845" s="201"/>
      <c r="M845" s="201"/>
      <c r="N845" s="201"/>
      <c r="O845" s="201"/>
      <c r="P845" s="113"/>
      <c r="Q845" s="113"/>
      <c r="T845" s="201"/>
      <c r="U845" s="113"/>
      <c r="V845" s="113"/>
      <c r="W845" s="113"/>
      <c r="X845" s="113"/>
      <c r="Y845" s="113"/>
      <c r="Z845" s="113"/>
      <c r="AA845" s="113"/>
      <c r="AB845" s="201"/>
      <c r="AC845" s="113"/>
      <c r="AD845" s="113"/>
      <c r="AE845" s="113"/>
      <c r="AF845" s="113"/>
    </row>
    <row r="846" spans="1:32" x14ac:dyDescent="0.2">
      <c r="A846" s="113"/>
      <c r="B846" s="200"/>
      <c r="C846" s="113"/>
      <c r="D846" s="201"/>
      <c r="E846" s="201"/>
      <c r="F846" s="113"/>
      <c r="G846" s="113"/>
      <c r="H846" s="113"/>
      <c r="I846" s="203"/>
      <c r="J846" s="203"/>
      <c r="K846" s="204"/>
      <c r="L846" s="201"/>
      <c r="M846" s="201"/>
      <c r="N846" s="201"/>
      <c r="O846" s="201"/>
      <c r="P846" s="113"/>
      <c r="Q846" s="113"/>
      <c r="T846" s="201"/>
      <c r="U846" s="113"/>
      <c r="V846" s="113"/>
      <c r="W846" s="113"/>
      <c r="X846" s="113"/>
      <c r="Y846" s="113"/>
      <c r="Z846" s="113"/>
      <c r="AA846" s="113"/>
      <c r="AB846" s="201"/>
      <c r="AC846" s="113"/>
      <c r="AD846" s="113"/>
      <c r="AE846" s="113"/>
      <c r="AF846" s="113"/>
    </row>
    <row r="847" spans="1:32" x14ac:dyDescent="0.2">
      <c r="A847" s="113"/>
      <c r="B847" s="200"/>
      <c r="C847" s="113"/>
      <c r="D847" s="201"/>
      <c r="E847" s="201"/>
      <c r="F847" s="113"/>
      <c r="G847" s="113"/>
      <c r="H847" s="113"/>
      <c r="I847" s="203"/>
      <c r="J847" s="203"/>
      <c r="K847" s="204"/>
      <c r="L847" s="201"/>
      <c r="M847" s="201"/>
      <c r="N847" s="201"/>
      <c r="O847" s="201"/>
      <c r="P847" s="113"/>
      <c r="Q847" s="113"/>
      <c r="T847" s="201"/>
      <c r="U847" s="113"/>
      <c r="V847" s="113"/>
      <c r="W847" s="113"/>
      <c r="X847" s="113"/>
      <c r="Y847" s="113"/>
      <c r="Z847" s="113"/>
      <c r="AA847" s="113"/>
      <c r="AB847" s="201"/>
      <c r="AC847" s="113"/>
      <c r="AD847" s="113"/>
      <c r="AE847" s="113"/>
      <c r="AF847" s="113"/>
    </row>
    <row r="848" spans="1:32" x14ac:dyDescent="0.2">
      <c r="A848" s="113"/>
      <c r="B848" s="200"/>
      <c r="C848" s="113"/>
      <c r="D848" s="201"/>
      <c r="E848" s="201"/>
      <c r="F848" s="113"/>
      <c r="G848" s="113"/>
      <c r="H848" s="113"/>
      <c r="I848" s="203"/>
      <c r="J848" s="203"/>
      <c r="K848" s="204"/>
      <c r="L848" s="201"/>
      <c r="M848" s="201"/>
      <c r="N848" s="201"/>
      <c r="O848" s="201"/>
      <c r="P848" s="113"/>
      <c r="Q848" s="113"/>
      <c r="T848" s="201"/>
      <c r="U848" s="113"/>
      <c r="V848" s="113"/>
      <c r="W848" s="113"/>
      <c r="X848" s="113"/>
      <c r="Y848" s="113"/>
      <c r="Z848" s="113"/>
      <c r="AA848" s="113"/>
      <c r="AB848" s="201"/>
      <c r="AC848" s="113"/>
      <c r="AD848" s="113"/>
      <c r="AE848" s="113"/>
      <c r="AF848" s="113"/>
    </row>
    <row r="849" spans="1:32" x14ac:dyDescent="0.2">
      <c r="A849" s="113"/>
      <c r="B849" s="200"/>
      <c r="C849" s="113"/>
      <c r="D849" s="201"/>
      <c r="E849" s="201"/>
      <c r="F849" s="113"/>
      <c r="G849" s="113"/>
      <c r="H849" s="113"/>
      <c r="I849" s="203"/>
      <c r="J849" s="203"/>
      <c r="K849" s="204"/>
      <c r="L849" s="201"/>
      <c r="M849" s="201"/>
      <c r="N849" s="201"/>
      <c r="O849" s="201"/>
      <c r="P849" s="113"/>
      <c r="Q849" s="113"/>
      <c r="T849" s="201"/>
      <c r="U849" s="113"/>
      <c r="V849" s="113"/>
      <c r="W849" s="113"/>
      <c r="X849" s="113"/>
      <c r="Y849" s="113"/>
      <c r="Z849" s="113"/>
      <c r="AA849" s="113"/>
      <c r="AB849" s="201"/>
      <c r="AC849" s="113"/>
      <c r="AD849" s="113"/>
      <c r="AE849" s="113"/>
      <c r="AF849" s="113"/>
    </row>
    <row r="850" spans="1:32" x14ac:dyDescent="0.2">
      <c r="A850" s="113"/>
      <c r="B850" s="200"/>
      <c r="C850" s="113"/>
      <c r="D850" s="201"/>
      <c r="E850" s="201"/>
      <c r="F850" s="113"/>
      <c r="G850" s="113"/>
      <c r="H850" s="113"/>
      <c r="I850" s="203"/>
      <c r="J850" s="203"/>
      <c r="K850" s="204"/>
      <c r="L850" s="201"/>
      <c r="M850" s="201"/>
      <c r="N850" s="201"/>
      <c r="O850" s="201"/>
      <c r="P850" s="113"/>
      <c r="Q850" s="113"/>
      <c r="T850" s="201"/>
      <c r="U850" s="113"/>
      <c r="V850" s="113"/>
      <c r="W850" s="113"/>
      <c r="X850" s="113"/>
      <c r="Y850" s="113"/>
      <c r="Z850" s="113"/>
      <c r="AA850" s="113"/>
      <c r="AB850" s="201"/>
      <c r="AC850" s="113"/>
      <c r="AD850" s="113"/>
      <c r="AE850" s="113"/>
      <c r="AF850" s="113"/>
    </row>
    <row r="851" spans="1:32" x14ac:dyDescent="0.2">
      <c r="A851" s="113"/>
      <c r="B851" s="200"/>
      <c r="C851" s="113"/>
      <c r="D851" s="201"/>
      <c r="E851" s="201"/>
      <c r="F851" s="113"/>
      <c r="G851" s="113"/>
      <c r="H851" s="113"/>
      <c r="I851" s="203"/>
      <c r="J851" s="203"/>
      <c r="K851" s="204"/>
      <c r="L851" s="201"/>
      <c r="M851" s="201"/>
      <c r="N851" s="201"/>
      <c r="O851" s="201"/>
      <c r="P851" s="113"/>
      <c r="Q851" s="113"/>
      <c r="T851" s="201"/>
      <c r="U851" s="113"/>
      <c r="V851" s="113"/>
      <c r="W851" s="113"/>
      <c r="X851" s="113"/>
      <c r="Y851" s="113"/>
      <c r="Z851" s="113"/>
      <c r="AA851" s="113"/>
      <c r="AB851" s="201"/>
      <c r="AC851" s="113"/>
      <c r="AD851" s="113"/>
      <c r="AE851" s="113"/>
      <c r="AF851" s="113"/>
    </row>
    <row r="852" spans="1:32" x14ac:dyDescent="0.2">
      <c r="A852" s="113"/>
      <c r="B852" s="200"/>
      <c r="C852" s="113"/>
      <c r="D852" s="201"/>
      <c r="E852" s="201"/>
      <c r="F852" s="113"/>
      <c r="G852" s="113"/>
      <c r="H852" s="113"/>
      <c r="I852" s="203"/>
      <c r="J852" s="203"/>
      <c r="K852" s="204"/>
      <c r="L852" s="201"/>
      <c r="M852" s="201"/>
      <c r="N852" s="201"/>
      <c r="O852" s="201"/>
      <c r="P852" s="113"/>
      <c r="Q852" s="113"/>
      <c r="T852" s="201"/>
      <c r="U852" s="113"/>
      <c r="V852" s="113"/>
      <c r="W852" s="113"/>
      <c r="X852" s="113"/>
      <c r="Y852" s="113"/>
      <c r="Z852" s="113"/>
      <c r="AA852" s="113"/>
      <c r="AB852" s="201"/>
      <c r="AC852" s="113"/>
      <c r="AD852" s="113"/>
      <c r="AE852" s="113"/>
      <c r="AF852" s="113"/>
    </row>
    <row r="853" spans="1:32" x14ac:dyDescent="0.2">
      <c r="A853" s="113"/>
      <c r="B853" s="200"/>
      <c r="C853" s="113"/>
      <c r="D853" s="201"/>
      <c r="E853" s="201"/>
      <c r="F853" s="113"/>
      <c r="G853" s="113"/>
      <c r="H853" s="113"/>
      <c r="I853" s="203"/>
      <c r="J853" s="203"/>
      <c r="K853" s="204"/>
      <c r="L853" s="201"/>
      <c r="M853" s="201"/>
      <c r="N853" s="201"/>
      <c r="O853" s="201"/>
      <c r="P853" s="113"/>
      <c r="Q853" s="113"/>
      <c r="T853" s="201"/>
      <c r="U853" s="113"/>
      <c r="V853" s="113"/>
      <c r="W853" s="113"/>
      <c r="X853" s="113"/>
      <c r="Y853" s="113"/>
      <c r="Z853" s="113"/>
      <c r="AA853" s="113"/>
      <c r="AB853" s="201"/>
      <c r="AC853" s="113"/>
      <c r="AD853" s="113"/>
      <c r="AE853" s="113"/>
      <c r="AF853" s="113"/>
    </row>
    <row r="854" spans="1:32" x14ac:dyDescent="0.2">
      <c r="A854" s="113"/>
      <c r="B854" s="200"/>
      <c r="C854" s="113"/>
      <c r="D854" s="201"/>
      <c r="E854" s="201"/>
      <c r="F854" s="113"/>
      <c r="G854" s="113"/>
      <c r="H854" s="113"/>
      <c r="I854" s="203"/>
      <c r="J854" s="203"/>
      <c r="K854" s="204"/>
      <c r="L854" s="201"/>
      <c r="M854" s="201"/>
      <c r="N854" s="201"/>
      <c r="O854" s="201"/>
      <c r="P854" s="113"/>
      <c r="Q854" s="113"/>
      <c r="T854" s="201"/>
      <c r="U854" s="113"/>
      <c r="V854" s="113"/>
      <c r="W854" s="113"/>
      <c r="X854" s="113"/>
      <c r="Y854" s="113"/>
      <c r="Z854" s="113"/>
      <c r="AA854" s="113"/>
      <c r="AB854" s="201"/>
      <c r="AC854" s="113"/>
      <c r="AD854" s="113"/>
      <c r="AE854" s="113"/>
      <c r="AF854" s="113"/>
    </row>
    <row r="855" spans="1:32" x14ac:dyDescent="0.2">
      <c r="A855" s="113"/>
      <c r="B855" s="200"/>
      <c r="C855" s="113"/>
      <c r="D855" s="201"/>
      <c r="E855" s="201"/>
      <c r="F855" s="113"/>
      <c r="G855" s="113"/>
      <c r="H855" s="113"/>
      <c r="I855" s="203"/>
      <c r="J855" s="203"/>
      <c r="K855" s="204"/>
      <c r="L855" s="201"/>
      <c r="M855" s="201"/>
      <c r="N855" s="201"/>
      <c r="O855" s="201"/>
      <c r="P855" s="113"/>
      <c r="Q855" s="113"/>
      <c r="T855" s="201"/>
      <c r="U855" s="113"/>
      <c r="V855" s="113"/>
      <c r="W855" s="113"/>
      <c r="X855" s="113"/>
      <c r="Y855" s="113"/>
      <c r="Z855" s="113"/>
      <c r="AA855" s="113"/>
      <c r="AB855" s="201"/>
      <c r="AC855" s="113"/>
      <c r="AD855" s="113"/>
      <c r="AE855" s="113"/>
      <c r="AF855" s="113"/>
    </row>
    <row r="856" spans="1:32" x14ac:dyDescent="0.2">
      <c r="A856" s="113"/>
      <c r="B856" s="200"/>
      <c r="C856" s="113"/>
      <c r="D856" s="201"/>
      <c r="E856" s="201"/>
      <c r="F856" s="113"/>
      <c r="G856" s="113"/>
      <c r="H856" s="113"/>
      <c r="I856" s="203"/>
      <c r="J856" s="203"/>
      <c r="K856" s="204"/>
      <c r="L856" s="201"/>
      <c r="M856" s="201"/>
      <c r="N856" s="201"/>
      <c r="O856" s="201"/>
      <c r="P856" s="113"/>
      <c r="Q856" s="113"/>
      <c r="T856" s="201"/>
      <c r="U856" s="113"/>
      <c r="V856" s="113"/>
      <c r="W856" s="113"/>
      <c r="X856" s="113"/>
      <c r="Y856" s="113"/>
      <c r="Z856" s="113"/>
      <c r="AA856" s="113"/>
      <c r="AB856" s="201"/>
      <c r="AC856" s="113"/>
      <c r="AD856" s="113"/>
      <c r="AE856" s="113"/>
      <c r="AF856" s="113"/>
    </row>
    <row r="857" spans="1:32" x14ac:dyDescent="0.2">
      <c r="A857" s="113"/>
      <c r="B857" s="200"/>
      <c r="C857" s="113"/>
      <c r="D857" s="201"/>
      <c r="E857" s="201"/>
      <c r="F857" s="113"/>
      <c r="G857" s="113"/>
      <c r="H857" s="113"/>
      <c r="I857" s="203"/>
      <c r="J857" s="203"/>
      <c r="K857" s="204"/>
      <c r="L857" s="201"/>
      <c r="M857" s="201"/>
      <c r="N857" s="201"/>
      <c r="O857" s="201"/>
      <c r="P857" s="113"/>
      <c r="Q857" s="113"/>
      <c r="T857" s="201"/>
      <c r="U857" s="113"/>
      <c r="V857" s="113"/>
      <c r="W857" s="113"/>
      <c r="X857" s="113"/>
      <c r="Y857" s="113"/>
      <c r="Z857" s="113"/>
      <c r="AA857" s="113"/>
      <c r="AB857" s="201"/>
      <c r="AC857" s="113"/>
      <c r="AD857" s="113"/>
      <c r="AE857" s="113"/>
      <c r="AF857" s="113"/>
    </row>
    <row r="858" spans="1:32" x14ac:dyDescent="0.2">
      <c r="A858" s="113"/>
      <c r="B858" s="200"/>
      <c r="C858" s="113"/>
      <c r="D858" s="201"/>
      <c r="E858" s="201"/>
      <c r="F858" s="113"/>
      <c r="G858" s="113"/>
      <c r="H858" s="113"/>
      <c r="I858" s="203"/>
      <c r="J858" s="203"/>
      <c r="K858" s="204"/>
      <c r="L858" s="201"/>
      <c r="M858" s="201"/>
      <c r="N858" s="201"/>
      <c r="O858" s="201"/>
      <c r="P858" s="113"/>
      <c r="Q858" s="113"/>
      <c r="T858" s="201"/>
      <c r="U858" s="113"/>
      <c r="V858" s="113"/>
      <c r="W858" s="113"/>
      <c r="X858" s="113"/>
      <c r="Y858" s="113"/>
      <c r="Z858" s="113"/>
      <c r="AA858" s="113"/>
      <c r="AB858" s="201"/>
      <c r="AC858" s="113"/>
      <c r="AD858" s="113"/>
      <c r="AE858" s="113"/>
      <c r="AF858" s="113"/>
    </row>
    <row r="859" spans="1:32" x14ac:dyDescent="0.2">
      <c r="A859" s="113"/>
      <c r="B859" s="200"/>
      <c r="C859" s="113"/>
      <c r="D859" s="201"/>
      <c r="E859" s="201"/>
      <c r="F859" s="113"/>
      <c r="G859" s="113"/>
      <c r="H859" s="113"/>
      <c r="I859" s="203"/>
      <c r="J859" s="203"/>
      <c r="K859" s="204"/>
      <c r="L859" s="201"/>
      <c r="M859" s="201"/>
      <c r="N859" s="201"/>
      <c r="O859" s="201"/>
      <c r="P859" s="113"/>
      <c r="Q859" s="113"/>
      <c r="T859" s="201"/>
      <c r="U859" s="113"/>
      <c r="V859" s="113"/>
      <c r="W859" s="113"/>
      <c r="X859" s="113"/>
      <c r="Y859" s="113"/>
      <c r="Z859" s="113"/>
      <c r="AA859" s="113"/>
      <c r="AB859" s="201"/>
      <c r="AC859" s="113"/>
      <c r="AD859" s="113"/>
      <c r="AE859" s="113"/>
      <c r="AF859" s="113"/>
    </row>
    <row r="860" spans="1:32" x14ac:dyDescent="0.2">
      <c r="A860" s="113"/>
      <c r="B860" s="200"/>
      <c r="C860" s="113"/>
      <c r="D860" s="201"/>
      <c r="E860" s="201"/>
      <c r="F860" s="113"/>
      <c r="G860" s="113"/>
      <c r="H860" s="113"/>
      <c r="I860" s="203"/>
      <c r="J860" s="203"/>
      <c r="K860" s="204"/>
      <c r="L860" s="201"/>
      <c r="M860" s="201"/>
      <c r="N860" s="201"/>
      <c r="O860" s="201"/>
      <c r="P860" s="113"/>
      <c r="Q860" s="113"/>
      <c r="T860" s="201"/>
      <c r="U860" s="113"/>
      <c r="V860" s="113"/>
      <c r="W860" s="113"/>
      <c r="X860" s="113"/>
      <c r="Y860" s="113"/>
      <c r="Z860" s="113"/>
      <c r="AA860" s="113"/>
      <c r="AB860" s="201"/>
      <c r="AC860" s="113"/>
      <c r="AD860" s="113"/>
      <c r="AE860" s="113"/>
      <c r="AF860" s="113"/>
    </row>
    <row r="861" spans="1:32" x14ac:dyDescent="0.2">
      <c r="A861" s="113"/>
      <c r="B861" s="200"/>
      <c r="C861" s="113"/>
      <c r="D861" s="201"/>
      <c r="E861" s="201"/>
      <c r="F861" s="113"/>
      <c r="G861" s="113"/>
      <c r="H861" s="113"/>
      <c r="I861" s="203"/>
      <c r="J861" s="203"/>
      <c r="K861" s="204"/>
      <c r="L861" s="201"/>
      <c r="M861" s="201"/>
      <c r="N861" s="201"/>
      <c r="O861" s="201"/>
      <c r="P861" s="113"/>
      <c r="Q861" s="113"/>
      <c r="T861" s="201"/>
      <c r="U861" s="113"/>
      <c r="V861" s="113"/>
      <c r="W861" s="113"/>
      <c r="X861" s="113"/>
      <c r="Y861" s="113"/>
      <c r="Z861" s="113"/>
      <c r="AA861" s="113"/>
      <c r="AB861" s="201"/>
      <c r="AC861" s="113"/>
      <c r="AD861" s="113"/>
      <c r="AE861" s="113"/>
      <c r="AF861" s="113"/>
    </row>
    <row r="862" spans="1:32" x14ac:dyDescent="0.2">
      <c r="A862" s="113"/>
      <c r="B862" s="200"/>
      <c r="C862" s="113"/>
      <c r="D862" s="201"/>
      <c r="E862" s="201"/>
      <c r="F862" s="113"/>
      <c r="G862" s="113"/>
      <c r="H862" s="113"/>
      <c r="I862" s="203"/>
      <c r="J862" s="203"/>
      <c r="K862" s="204"/>
      <c r="L862" s="201"/>
      <c r="M862" s="201"/>
      <c r="N862" s="201"/>
      <c r="O862" s="201"/>
      <c r="P862" s="113"/>
      <c r="Q862" s="113"/>
      <c r="T862" s="201"/>
      <c r="U862" s="113"/>
      <c r="V862" s="113"/>
      <c r="W862" s="113"/>
      <c r="X862" s="113"/>
      <c r="Y862" s="113"/>
      <c r="Z862" s="113"/>
      <c r="AA862" s="113"/>
      <c r="AB862" s="201"/>
      <c r="AC862" s="113"/>
      <c r="AD862" s="113"/>
      <c r="AE862" s="113"/>
      <c r="AF862" s="113"/>
    </row>
    <row r="863" spans="1:32" x14ac:dyDescent="0.2">
      <c r="A863" s="113"/>
      <c r="B863" s="200"/>
      <c r="C863" s="113"/>
      <c r="D863" s="201"/>
      <c r="E863" s="201"/>
      <c r="F863" s="113"/>
      <c r="G863" s="113"/>
      <c r="H863" s="113"/>
      <c r="I863" s="203"/>
      <c r="J863" s="203"/>
      <c r="K863" s="204"/>
      <c r="L863" s="201"/>
      <c r="M863" s="201"/>
      <c r="N863" s="201"/>
      <c r="O863" s="201"/>
      <c r="P863" s="113"/>
      <c r="Q863" s="113"/>
      <c r="T863" s="201"/>
      <c r="U863" s="113"/>
      <c r="V863" s="113"/>
      <c r="W863" s="113"/>
      <c r="X863" s="113"/>
      <c r="Y863" s="113"/>
      <c r="Z863" s="113"/>
      <c r="AA863" s="113"/>
      <c r="AB863" s="201"/>
      <c r="AC863" s="113"/>
      <c r="AD863" s="113"/>
      <c r="AE863" s="113"/>
      <c r="AF863" s="113"/>
    </row>
    <row r="864" spans="1:32" x14ac:dyDescent="0.2">
      <c r="A864" s="113"/>
      <c r="B864" s="200"/>
      <c r="C864" s="113"/>
      <c r="D864" s="201"/>
      <c r="E864" s="201"/>
      <c r="F864" s="113"/>
      <c r="G864" s="113"/>
      <c r="H864" s="113"/>
      <c r="I864" s="203"/>
      <c r="J864" s="203"/>
      <c r="K864" s="204"/>
      <c r="L864" s="201"/>
      <c r="M864" s="201"/>
      <c r="N864" s="201"/>
      <c r="O864" s="201"/>
      <c r="P864" s="113"/>
      <c r="Q864" s="113"/>
      <c r="T864" s="201"/>
      <c r="U864" s="113"/>
      <c r="V864" s="113"/>
      <c r="W864" s="113"/>
      <c r="X864" s="113"/>
      <c r="Y864" s="113"/>
      <c r="Z864" s="113"/>
      <c r="AA864" s="113"/>
      <c r="AB864" s="201"/>
      <c r="AC864" s="113"/>
      <c r="AD864" s="113"/>
      <c r="AE864" s="113"/>
      <c r="AF864" s="113"/>
    </row>
    <row r="865" spans="1:32" x14ac:dyDescent="0.2">
      <c r="A865" s="113"/>
      <c r="B865" s="200"/>
      <c r="C865" s="113"/>
      <c r="D865" s="201"/>
      <c r="E865" s="201"/>
      <c r="F865" s="113"/>
      <c r="G865" s="113"/>
      <c r="H865" s="113"/>
      <c r="I865" s="203"/>
      <c r="J865" s="203"/>
      <c r="K865" s="204"/>
      <c r="L865" s="201"/>
      <c r="M865" s="201"/>
      <c r="N865" s="201"/>
      <c r="O865" s="201"/>
      <c r="P865" s="113"/>
      <c r="Q865" s="113"/>
      <c r="T865" s="201"/>
      <c r="U865" s="113"/>
      <c r="V865" s="113"/>
      <c r="W865" s="113"/>
      <c r="X865" s="113"/>
      <c r="Y865" s="113"/>
      <c r="Z865" s="113"/>
      <c r="AA865" s="113"/>
      <c r="AB865" s="201"/>
      <c r="AC865" s="113"/>
      <c r="AD865" s="113"/>
      <c r="AE865" s="113"/>
      <c r="AF865" s="113"/>
    </row>
    <row r="866" spans="1:32" x14ac:dyDescent="0.2">
      <c r="A866" s="113"/>
      <c r="B866" s="200"/>
      <c r="C866" s="113"/>
      <c r="D866" s="201"/>
      <c r="E866" s="201"/>
      <c r="F866" s="113"/>
      <c r="G866" s="113"/>
      <c r="H866" s="113"/>
      <c r="I866" s="203"/>
      <c r="J866" s="203"/>
      <c r="K866" s="204"/>
      <c r="L866" s="201"/>
      <c r="M866" s="201"/>
      <c r="N866" s="201"/>
      <c r="O866" s="201"/>
      <c r="P866" s="113"/>
      <c r="Q866" s="113"/>
      <c r="T866" s="201"/>
      <c r="U866" s="113"/>
      <c r="V866" s="113"/>
      <c r="W866" s="113"/>
      <c r="X866" s="113"/>
      <c r="Y866" s="113"/>
      <c r="Z866" s="113"/>
      <c r="AA866" s="113"/>
      <c r="AB866" s="201"/>
      <c r="AC866" s="113"/>
      <c r="AD866" s="113"/>
      <c r="AE866" s="113"/>
      <c r="AF866" s="113"/>
    </row>
    <row r="867" spans="1:32" x14ac:dyDescent="0.2">
      <c r="A867" s="113"/>
      <c r="B867" s="200"/>
      <c r="C867" s="113"/>
      <c r="D867" s="201"/>
      <c r="E867" s="201"/>
      <c r="F867" s="113"/>
      <c r="G867" s="113"/>
      <c r="H867" s="113"/>
      <c r="I867" s="203"/>
      <c r="J867" s="203"/>
      <c r="K867" s="204"/>
      <c r="L867" s="201"/>
      <c r="M867" s="201"/>
      <c r="N867" s="201"/>
      <c r="O867" s="201"/>
      <c r="P867" s="113"/>
      <c r="Q867" s="113"/>
      <c r="T867" s="201"/>
      <c r="U867" s="113"/>
      <c r="V867" s="113"/>
      <c r="W867" s="113"/>
      <c r="X867" s="113"/>
      <c r="Y867" s="113"/>
      <c r="Z867" s="113"/>
      <c r="AA867" s="113"/>
      <c r="AB867" s="201"/>
      <c r="AC867" s="113"/>
      <c r="AD867" s="113"/>
      <c r="AE867" s="113"/>
      <c r="AF867" s="113"/>
    </row>
    <row r="868" spans="1:32" x14ac:dyDescent="0.2">
      <c r="A868" s="113"/>
      <c r="B868" s="200"/>
      <c r="C868" s="113"/>
      <c r="D868" s="201"/>
      <c r="E868" s="201"/>
      <c r="F868" s="113"/>
      <c r="G868" s="113"/>
      <c r="H868" s="113"/>
      <c r="I868" s="203"/>
      <c r="J868" s="203"/>
      <c r="K868" s="204"/>
      <c r="L868" s="201"/>
      <c r="M868" s="201"/>
      <c r="N868" s="201"/>
      <c r="O868" s="201"/>
      <c r="P868" s="113"/>
      <c r="Q868" s="113"/>
      <c r="T868" s="201"/>
      <c r="U868" s="113"/>
      <c r="V868" s="113"/>
      <c r="W868" s="113"/>
      <c r="X868" s="113"/>
      <c r="Y868" s="113"/>
      <c r="Z868" s="113"/>
      <c r="AA868" s="113"/>
      <c r="AB868" s="201"/>
      <c r="AC868" s="113"/>
      <c r="AD868" s="113"/>
      <c r="AE868" s="113"/>
      <c r="AF868" s="113"/>
    </row>
    <row r="869" spans="1:32" x14ac:dyDescent="0.2">
      <c r="A869" s="113"/>
      <c r="B869" s="200"/>
      <c r="C869" s="113"/>
      <c r="D869" s="201"/>
      <c r="E869" s="201"/>
      <c r="F869" s="113"/>
      <c r="G869" s="113"/>
      <c r="H869" s="113"/>
      <c r="I869" s="203"/>
      <c r="J869" s="203"/>
      <c r="K869" s="204"/>
      <c r="L869" s="201"/>
      <c r="M869" s="201"/>
      <c r="N869" s="201"/>
      <c r="O869" s="201"/>
      <c r="P869" s="113"/>
      <c r="Q869" s="113"/>
      <c r="T869" s="201"/>
      <c r="U869" s="113"/>
      <c r="V869" s="113"/>
      <c r="W869" s="113"/>
      <c r="X869" s="113"/>
      <c r="Y869" s="113"/>
      <c r="Z869" s="113"/>
      <c r="AA869" s="113"/>
      <c r="AB869" s="201"/>
      <c r="AC869" s="113"/>
      <c r="AD869" s="113"/>
      <c r="AE869" s="113"/>
      <c r="AF869" s="113"/>
    </row>
    <row r="870" spans="1:32" x14ac:dyDescent="0.2">
      <c r="A870" s="113"/>
      <c r="B870" s="200"/>
      <c r="C870" s="113"/>
      <c r="D870" s="201"/>
      <c r="E870" s="201"/>
      <c r="F870" s="113"/>
      <c r="G870" s="113"/>
      <c r="H870" s="113"/>
      <c r="I870" s="203"/>
      <c r="J870" s="203"/>
      <c r="K870" s="204"/>
      <c r="L870" s="201"/>
      <c r="M870" s="201"/>
      <c r="N870" s="201"/>
      <c r="O870" s="201"/>
      <c r="P870" s="113"/>
      <c r="Q870" s="113"/>
      <c r="T870" s="201"/>
      <c r="U870" s="113"/>
      <c r="V870" s="113"/>
      <c r="W870" s="113"/>
      <c r="X870" s="113"/>
      <c r="Y870" s="113"/>
      <c r="Z870" s="113"/>
      <c r="AA870" s="113"/>
      <c r="AB870" s="201"/>
      <c r="AC870" s="113"/>
      <c r="AD870" s="113"/>
      <c r="AE870" s="113"/>
      <c r="AF870" s="113"/>
    </row>
    <row r="871" spans="1:32" x14ac:dyDescent="0.2">
      <c r="A871" s="113"/>
      <c r="B871" s="200"/>
      <c r="C871" s="113"/>
      <c r="D871" s="201"/>
      <c r="E871" s="201"/>
      <c r="F871" s="113"/>
      <c r="G871" s="113"/>
      <c r="H871" s="113"/>
      <c r="I871" s="203"/>
      <c r="J871" s="203"/>
      <c r="K871" s="204"/>
      <c r="L871" s="201"/>
      <c r="M871" s="201"/>
      <c r="N871" s="201"/>
      <c r="O871" s="201"/>
      <c r="P871" s="113"/>
      <c r="Q871" s="113"/>
      <c r="T871" s="201"/>
      <c r="U871" s="113"/>
      <c r="V871" s="113"/>
      <c r="W871" s="113"/>
      <c r="X871" s="113"/>
      <c r="Y871" s="113"/>
      <c r="Z871" s="113"/>
      <c r="AA871" s="113"/>
      <c r="AB871" s="201"/>
      <c r="AC871" s="113"/>
      <c r="AD871" s="113"/>
      <c r="AE871" s="113"/>
      <c r="AF871" s="113"/>
    </row>
    <row r="872" spans="1:32" x14ac:dyDescent="0.2">
      <c r="A872" s="113"/>
      <c r="B872" s="200"/>
      <c r="C872" s="113"/>
      <c r="D872" s="201"/>
      <c r="E872" s="201"/>
      <c r="F872" s="113"/>
      <c r="G872" s="113"/>
      <c r="H872" s="113"/>
      <c r="I872" s="203"/>
      <c r="J872" s="203"/>
      <c r="K872" s="204"/>
      <c r="L872" s="201"/>
      <c r="M872" s="201"/>
      <c r="N872" s="201"/>
      <c r="O872" s="201"/>
      <c r="P872" s="113"/>
      <c r="Q872" s="113"/>
      <c r="T872" s="201"/>
      <c r="U872" s="113"/>
      <c r="V872" s="113"/>
      <c r="W872" s="113"/>
      <c r="X872" s="113"/>
      <c r="Y872" s="113"/>
      <c r="Z872" s="113"/>
      <c r="AA872" s="113"/>
      <c r="AB872" s="201"/>
      <c r="AC872" s="113"/>
      <c r="AD872" s="113"/>
      <c r="AE872" s="113"/>
      <c r="AF872" s="113"/>
    </row>
    <row r="873" spans="1:32" x14ac:dyDescent="0.2">
      <c r="A873" s="113"/>
      <c r="B873" s="200"/>
      <c r="C873" s="113"/>
      <c r="D873" s="201"/>
      <c r="E873" s="201"/>
      <c r="F873" s="113"/>
      <c r="G873" s="113"/>
      <c r="H873" s="113"/>
      <c r="I873" s="203"/>
      <c r="J873" s="203"/>
      <c r="K873" s="204"/>
      <c r="L873" s="201"/>
      <c r="M873" s="201"/>
      <c r="N873" s="201"/>
      <c r="O873" s="201"/>
      <c r="P873" s="113"/>
      <c r="Q873" s="113"/>
      <c r="T873" s="201"/>
      <c r="U873" s="113"/>
      <c r="V873" s="113"/>
      <c r="W873" s="113"/>
      <c r="X873" s="113"/>
      <c r="Y873" s="113"/>
      <c r="Z873" s="113"/>
      <c r="AA873" s="113"/>
      <c r="AB873" s="201"/>
      <c r="AC873" s="113"/>
      <c r="AD873" s="113"/>
      <c r="AE873" s="113"/>
      <c r="AF873" s="113"/>
    </row>
    <row r="874" spans="1:32" x14ac:dyDescent="0.2">
      <c r="A874" s="113"/>
      <c r="B874" s="200"/>
      <c r="C874" s="113"/>
      <c r="D874" s="201"/>
      <c r="E874" s="201"/>
      <c r="F874" s="113"/>
      <c r="G874" s="113"/>
      <c r="H874" s="113"/>
      <c r="I874" s="203"/>
      <c r="J874" s="203"/>
      <c r="K874" s="204"/>
      <c r="L874" s="201"/>
      <c r="M874" s="201"/>
      <c r="N874" s="201"/>
      <c r="O874" s="201"/>
      <c r="P874" s="113"/>
      <c r="Q874" s="113"/>
      <c r="T874" s="201"/>
      <c r="U874" s="113"/>
      <c r="V874" s="113"/>
      <c r="W874" s="113"/>
      <c r="X874" s="113"/>
      <c r="Y874" s="113"/>
      <c r="Z874" s="113"/>
      <c r="AA874" s="113"/>
      <c r="AB874" s="201"/>
      <c r="AC874" s="113"/>
      <c r="AD874" s="113"/>
      <c r="AE874" s="113"/>
      <c r="AF874" s="113"/>
    </row>
    <row r="875" spans="1:32" x14ac:dyDescent="0.2">
      <c r="A875" s="113"/>
      <c r="B875" s="200"/>
      <c r="C875" s="113"/>
      <c r="D875" s="201"/>
      <c r="E875" s="201"/>
      <c r="F875" s="113"/>
      <c r="G875" s="113"/>
      <c r="H875" s="113"/>
      <c r="I875" s="203"/>
      <c r="J875" s="203"/>
      <c r="K875" s="204"/>
      <c r="L875" s="201"/>
      <c r="M875" s="201"/>
      <c r="N875" s="201"/>
      <c r="O875" s="201"/>
      <c r="P875" s="113"/>
      <c r="Q875" s="113"/>
      <c r="T875" s="201"/>
      <c r="U875" s="113"/>
      <c r="V875" s="113"/>
      <c r="W875" s="113"/>
      <c r="X875" s="113"/>
      <c r="Y875" s="113"/>
      <c r="Z875" s="113"/>
      <c r="AA875" s="113"/>
      <c r="AB875" s="201"/>
      <c r="AC875" s="113"/>
      <c r="AD875" s="113"/>
      <c r="AE875" s="113"/>
      <c r="AF875" s="113"/>
    </row>
    <row r="876" spans="1:32" x14ac:dyDescent="0.2">
      <c r="A876" s="113"/>
      <c r="B876" s="200"/>
      <c r="C876" s="113"/>
      <c r="D876" s="201"/>
      <c r="E876" s="201"/>
      <c r="F876" s="113"/>
      <c r="G876" s="113"/>
      <c r="H876" s="113"/>
      <c r="I876" s="203"/>
      <c r="J876" s="203"/>
      <c r="K876" s="204"/>
      <c r="L876" s="201"/>
      <c r="M876" s="201"/>
      <c r="N876" s="201"/>
      <c r="O876" s="201"/>
      <c r="P876" s="113"/>
      <c r="Q876" s="113"/>
      <c r="T876" s="201"/>
      <c r="U876" s="113"/>
      <c r="V876" s="113"/>
      <c r="W876" s="113"/>
      <c r="X876" s="113"/>
      <c r="Y876" s="113"/>
      <c r="Z876" s="113"/>
      <c r="AA876" s="113"/>
      <c r="AB876" s="201"/>
      <c r="AC876" s="113"/>
      <c r="AD876" s="113"/>
      <c r="AE876" s="113"/>
      <c r="AF876" s="113"/>
    </row>
    <row r="877" spans="1:32" x14ac:dyDescent="0.2">
      <c r="A877" s="113"/>
      <c r="B877" s="200"/>
      <c r="C877" s="113"/>
      <c r="D877" s="201"/>
      <c r="E877" s="201"/>
      <c r="F877" s="113"/>
      <c r="G877" s="113"/>
      <c r="H877" s="113"/>
      <c r="I877" s="203"/>
      <c r="J877" s="203"/>
      <c r="K877" s="204"/>
      <c r="L877" s="201"/>
      <c r="M877" s="201"/>
      <c r="N877" s="201"/>
      <c r="O877" s="201"/>
      <c r="P877" s="113"/>
      <c r="Q877" s="113"/>
      <c r="T877" s="201"/>
      <c r="U877" s="113"/>
      <c r="V877" s="113"/>
      <c r="W877" s="113"/>
      <c r="X877" s="113"/>
      <c r="Y877" s="113"/>
      <c r="Z877" s="113"/>
      <c r="AA877" s="113"/>
      <c r="AB877" s="201"/>
      <c r="AC877" s="113"/>
      <c r="AD877" s="113"/>
      <c r="AE877" s="113"/>
      <c r="AF877" s="113"/>
    </row>
    <row r="878" spans="1:32" x14ac:dyDescent="0.2">
      <c r="A878" s="113"/>
      <c r="B878" s="200"/>
      <c r="C878" s="113"/>
      <c r="D878" s="201"/>
      <c r="E878" s="201"/>
      <c r="F878" s="113"/>
      <c r="G878" s="113"/>
      <c r="H878" s="113"/>
      <c r="I878" s="203"/>
      <c r="J878" s="203"/>
      <c r="K878" s="204"/>
      <c r="L878" s="201"/>
      <c r="M878" s="201"/>
      <c r="N878" s="201"/>
      <c r="O878" s="201"/>
      <c r="P878" s="113"/>
      <c r="Q878" s="113"/>
      <c r="T878" s="201"/>
      <c r="U878" s="113"/>
      <c r="V878" s="113"/>
      <c r="W878" s="113"/>
      <c r="X878" s="113"/>
      <c r="Y878" s="113"/>
      <c r="Z878" s="113"/>
      <c r="AA878" s="113"/>
      <c r="AB878" s="201"/>
      <c r="AC878" s="113"/>
      <c r="AD878" s="113"/>
      <c r="AE878" s="113"/>
      <c r="AF878" s="113"/>
    </row>
    <row r="879" spans="1:32" x14ac:dyDescent="0.2">
      <c r="A879" s="113"/>
      <c r="B879" s="200"/>
      <c r="C879" s="113"/>
      <c r="D879" s="201"/>
      <c r="E879" s="201"/>
      <c r="F879" s="113"/>
      <c r="G879" s="113"/>
      <c r="H879" s="113"/>
      <c r="I879" s="203"/>
      <c r="J879" s="203"/>
      <c r="K879" s="204"/>
      <c r="L879" s="201"/>
      <c r="M879" s="201"/>
      <c r="N879" s="201"/>
      <c r="O879" s="201"/>
      <c r="P879" s="113"/>
      <c r="Q879" s="113"/>
      <c r="T879" s="201"/>
      <c r="U879" s="113"/>
      <c r="V879" s="113"/>
      <c r="W879" s="113"/>
      <c r="X879" s="113"/>
      <c r="Y879" s="113"/>
      <c r="Z879" s="113"/>
      <c r="AA879" s="113"/>
      <c r="AB879" s="201"/>
      <c r="AC879" s="113"/>
      <c r="AD879" s="113"/>
      <c r="AE879" s="113"/>
      <c r="AF879" s="113"/>
    </row>
    <row r="880" spans="1:32" x14ac:dyDescent="0.2">
      <c r="A880" s="113"/>
      <c r="B880" s="200"/>
      <c r="C880" s="113"/>
      <c r="D880" s="201"/>
      <c r="E880" s="201"/>
      <c r="F880" s="113"/>
      <c r="G880" s="113"/>
      <c r="H880" s="113"/>
      <c r="I880" s="203"/>
      <c r="J880" s="203"/>
      <c r="K880" s="204"/>
      <c r="L880" s="201"/>
      <c r="M880" s="201"/>
      <c r="N880" s="201"/>
      <c r="O880" s="201"/>
      <c r="P880" s="113"/>
      <c r="Q880" s="113"/>
      <c r="T880" s="201"/>
      <c r="U880" s="113"/>
      <c r="V880" s="113"/>
      <c r="W880" s="113"/>
      <c r="X880" s="113"/>
      <c r="Y880" s="113"/>
      <c r="Z880" s="113"/>
      <c r="AA880" s="113"/>
      <c r="AB880" s="201"/>
      <c r="AC880" s="113"/>
      <c r="AD880" s="113"/>
      <c r="AE880" s="113"/>
      <c r="AF880" s="113"/>
    </row>
    <row r="881" spans="1:32" x14ac:dyDescent="0.2">
      <c r="A881" s="113"/>
      <c r="B881" s="200"/>
      <c r="C881" s="113"/>
      <c r="D881" s="201"/>
      <c r="E881" s="201"/>
      <c r="F881" s="113"/>
      <c r="G881" s="113"/>
      <c r="H881" s="113"/>
      <c r="I881" s="203"/>
      <c r="J881" s="203"/>
      <c r="K881" s="204"/>
      <c r="L881" s="201"/>
      <c r="M881" s="201"/>
      <c r="N881" s="201"/>
      <c r="O881" s="201"/>
      <c r="P881" s="113"/>
      <c r="Q881" s="113"/>
      <c r="T881" s="201"/>
      <c r="U881" s="113"/>
      <c r="V881" s="113"/>
      <c r="W881" s="113"/>
      <c r="X881" s="113"/>
      <c r="Y881" s="113"/>
      <c r="Z881" s="113"/>
      <c r="AA881" s="113"/>
      <c r="AB881" s="201"/>
      <c r="AC881" s="113"/>
      <c r="AD881" s="113"/>
      <c r="AE881" s="113"/>
      <c r="AF881" s="113"/>
    </row>
    <row r="882" spans="1:32" x14ac:dyDescent="0.2">
      <c r="A882" s="113"/>
      <c r="B882" s="200"/>
      <c r="C882" s="113"/>
      <c r="D882" s="201"/>
      <c r="E882" s="201"/>
      <c r="F882" s="113"/>
      <c r="G882" s="113"/>
      <c r="H882" s="113"/>
      <c r="I882" s="203"/>
      <c r="J882" s="203"/>
      <c r="K882" s="204"/>
      <c r="L882" s="201"/>
      <c r="M882" s="201"/>
      <c r="N882" s="201"/>
      <c r="O882" s="201"/>
      <c r="P882" s="113"/>
      <c r="Q882" s="113"/>
      <c r="T882" s="201"/>
      <c r="U882" s="113"/>
      <c r="V882" s="113"/>
      <c r="W882" s="113"/>
      <c r="X882" s="113"/>
      <c r="Y882" s="113"/>
      <c r="Z882" s="113"/>
      <c r="AA882" s="113"/>
      <c r="AB882" s="201"/>
      <c r="AC882" s="113"/>
      <c r="AD882" s="113"/>
      <c r="AE882" s="113"/>
      <c r="AF882" s="113"/>
    </row>
    <row r="883" spans="1:32" x14ac:dyDescent="0.2">
      <c r="A883" s="113"/>
      <c r="B883" s="200"/>
      <c r="C883" s="113"/>
      <c r="D883" s="201"/>
      <c r="E883" s="201"/>
      <c r="F883" s="113"/>
      <c r="G883" s="113"/>
      <c r="H883" s="113"/>
      <c r="I883" s="203"/>
      <c r="J883" s="203"/>
      <c r="K883" s="204"/>
      <c r="L883" s="201"/>
      <c r="M883" s="201"/>
      <c r="N883" s="201"/>
      <c r="O883" s="201"/>
      <c r="P883" s="113"/>
      <c r="Q883" s="113"/>
      <c r="T883" s="201"/>
      <c r="U883" s="113"/>
      <c r="V883" s="113"/>
      <c r="W883" s="113"/>
      <c r="X883" s="113"/>
      <c r="Y883" s="113"/>
      <c r="Z883" s="113"/>
      <c r="AA883" s="113"/>
      <c r="AB883" s="201"/>
      <c r="AC883" s="113"/>
      <c r="AD883" s="113"/>
      <c r="AE883" s="113"/>
      <c r="AF883" s="113"/>
    </row>
    <row r="884" spans="1:32" x14ac:dyDescent="0.2">
      <c r="A884" s="113"/>
      <c r="B884" s="200"/>
      <c r="C884" s="113"/>
      <c r="D884" s="201"/>
      <c r="E884" s="201"/>
      <c r="F884" s="113"/>
      <c r="G884" s="113"/>
      <c r="H884" s="113"/>
      <c r="I884" s="203"/>
      <c r="J884" s="203"/>
      <c r="K884" s="204"/>
      <c r="L884" s="201"/>
      <c r="M884" s="201"/>
      <c r="N884" s="201"/>
      <c r="O884" s="201"/>
      <c r="P884" s="113"/>
      <c r="Q884" s="113"/>
      <c r="T884" s="201"/>
      <c r="U884" s="113"/>
      <c r="V884" s="113"/>
      <c r="W884" s="113"/>
      <c r="X884" s="113"/>
      <c r="Y884" s="113"/>
      <c r="Z884" s="113"/>
      <c r="AA884" s="113"/>
      <c r="AB884" s="201"/>
      <c r="AC884" s="113"/>
      <c r="AD884" s="113"/>
      <c r="AE884" s="113"/>
      <c r="AF884" s="113"/>
    </row>
    <row r="885" spans="1:32" x14ac:dyDescent="0.2">
      <c r="A885" s="113"/>
      <c r="B885" s="200"/>
      <c r="C885" s="113"/>
      <c r="D885" s="201"/>
      <c r="E885" s="201"/>
      <c r="F885" s="113"/>
      <c r="G885" s="113"/>
      <c r="H885" s="113"/>
      <c r="I885" s="203"/>
      <c r="J885" s="203"/>
      <c r="K885" s="204"/>
      <c r="L885" s="201"/>
      <c r="M885" s="201"/>
      <c r="N885" s="201"/>
      <c r="O885" s="201"/>
      <c r="P885" s="113"/>
      <c r="Q885" s="113"/>
      <c r="T885" s="201"/>
      <c r="U885" s="113"/>
      <c r="V885" s="113"/>
      <c r="W885" s="113"/>
      <c r="X885" s="113"/>
      <c r="Y885" s="113"/>
      <c r="Z885" s="113"/>
      <c r="AA885" s="113"/>
      <c r="AB885" s="201"/>
      <c r="AC885" s="113"/>
      <c r="AD885" s="113"/>
      <c r="AE885" s="113"/>
      <c r="AF885" s="113"/>
    </row>
    <row r="886" spans="1:32" x14ac:dyDescent="0.2">
      <c r="A886" s="113"/>
      <c r="B886" s="200"/>
      <c r="C886" s="113"/>
      <c r="D886" s="201"/>
      <c r="E886" s="201"/>
      <c r="F886" s="113"/>
      <c r="G886" s="113"/>
      <c r="H886" s="113"/>
      <c r="I886" s="203"/>
      <c r="J886" s="203"/>
      <c r="K886" s="204"/>
      <c r="L886" s="201"/>
      <c r="M886" s="201"/>
      <c r="N886" s="201"/>
      <c r="O886" s="201"/>
      <c r="P886" s="113"/>
      <c r="Q886" s="113"/>
      <c r="T886" s="201"/>
      <c r="U886" s="113"/>
      <c r="V886" s="113"/>
      <c r="W886" s="113"/>
      <c r="X886" s="113"/>
      <c r="Y886" s="113"/>
      <c r="Z886" s="113"/>
      <c r="AA886" s="113"/>
      <c r="AB886" s="201"/>
      <c r="AC886" s="113"/>
      <c r="AD886" s="113"/>
      <c r="AE886" s="113"/>
      <c r="AF886" s="113"/>
    </row>
    <row r="887" spans="1:32" x14ac:dyDescent="0.2">
      <c r="A887" s="113"/>
      <c r="B887" s="200"/>
      <c r="C887" s="113"/>
      <c r="D887" s="201"/>
      <c r="E887" s="201"/>
      <c r="F887" s="113"/>
      <c r="G887" s="113"/>
      <c r="H887" s="113"/>
      <c r="I887" s="203"/>
      <c r="J887" s="203"/>
      <c r="K887" s="204"/>
      <c r="L887" s="201"/>
      <c r="M887" s="201"/>
      <c r="N887" s="201"/>
      <c r="O887" s="201"/>
      <c r="P887" s="113"/>
      <c r="Q887" s="113"/>
      <c r="T887" s="201"/>
      <c r="U887" s="113"/>
      <c r="V887" s="113"/>
      <c r="W887" s="113"/>
      <c r="X887" s="113"/>
      <c r="Y887" s="113"/>
      <c r="Z887" s="113"/>
      <c r="AA887" s="113"/>
      <c r="AB887" s="201"/>
      <c r="AC887" s="113"/>
      <c r="AD887" s="113"/>
      <c r="AE887" s="113"/>
      <c r="AF887" s="113"/>
    </row>
    <row r="888" spans="1:32" x14ac:dyDescent="0.2">
      <c r="A888" s="113"/>
      <c r="B888" s="200"/>
      <c r="C888" s="113"/>
      <c r="D888" s="201"/>
      <c r="E888" s="201"/>
      <c r="F888" s="113"/>
      <c r="G888" s="113"/>
      <c r="H888" s="113"/>
      <c r="I888" s="203"/>
      <c r="J888" s="203"/>
      <c r="K888" s="204"/>
      <c r="L888" s="201"/>
      <c r="M888" s="201"/>
      <c r="N888" s="201"/>
      <c r="O888" s="201"/>
      <c r="P888" s="113"/>
      <c r="Q888" s="113"/>
      <c r="T888" s="201"/>
      <c r="U888" s="113"/>
      <c r="V888" s="113"/>
      <c r="W888" s="113"/>
      <c r="X888" s="113"/>
      <c r="Y888" s="113"/>
      <c r="Z888" s="113"/>
      <c r="AA888" s="113"/>
      <c r="AB888" s="201"/>
      <c r="AC888" s="113"/>
      <c r="AD888" s="113"/>
      <c r="AE888" s="113"/>
      <c r="AF888" s="113"/>
    </row>
    <row r="889" spans="1:32" x14ac:dyDescent="0.2">
      <c r="A889" s="113"/>
      <c r="B889" s="200"/>
      <c r="C889" s="113"/>
      <c r="D889" s="201"/>
      <c r="E889" s="201"/>
      <c r="F889" s="113"/>
      <c r="G889" s="113"/>
      <c r="H889" s="113"/>
      <c r="I889" s="203"/>
      <c r="J889" s="203"/>
      <c r="K889" s="204"/>
      <c r="L889" s="201"/>
      <c r="M889" s="201"/>
      <c r="N889" s="201"/>
      <c r="O889" s="201"/>
      <c r="P889" s="113"/>
      <c r="Q889" s="113"/>
      <c r="T889" s="201"/>
      <c r="U889" s="113"/>
      <c r="V889" s="113"/>
      <c r="W889" s="113"/>
      <c r="X889" s="113"/>
      <c r="Y889" s="113"/>
      <c r="Z889" s="113"/>
      <c r="AA889" s="113"/>
      <c r="AB889" s="201"/>
      <c r="AC889" s="113"/>
      <c r="AD889" s="113"/>
      <c r="AE889" s="113"/>
      <c r="AF889" s="113"/>
    </row>
    <row r="890" spans="1:32" x14ac:dyDescent="0.2">
      <c r="A890" s="113"/>
      <c r="B890" s="200"/>
      <c r="C890" s="113"/>
      <c r="D890" s="201"/>
      <c r="E890" s="201"/>
      <c r="F890" s="113"/>
      <c r="G890" s="113"/>
      <c r="H890" s="113"/>
      <c r="I890" s="203"/>
      <c r="J890" s="203"/>
      <c r="K890" s="204"/>
      <c r="L890" s="201"/>
      <c r="M890" s="201"/>
      <c r="N890" s="201"/>
      <c r="O890" s="201"/>
      <c r="P890" s="113"/>
      <c r="Q890" s="113"/>
      <c r="T890" s="201"/>
      <c r="U890" s="113"/>
      <c r="V890" s="113"/>
      <c r="W890" s="113"/>
      <c r="X890" s="113"/>
      <c r="Y890" s="113"/>
      <c r="Z890" s="113"/>
      <c r="AA890" s="113"/>
      <c r="AB890" s="201"/>
      <c r="AC890" s="113"/>
      <c r="AD890" s="113"/>
      <c r="AE890" s="113"/>
      <c r="AF890" s="113"/>
    </row>
    <row r="891" spans="1:32" x14ac:dyDescent="0.2">
      <c r="A891" s="113"/>
      <c r="B891" s="200"/>
      <c r="C891" s="113"/>
      <c r="D891" s="201"/>
      <c r="E891" s="201"/>
      <c r="F891" s="113"/>
      <c r="G891" s="113"/>
      <c r="H891" s="113"/>
      <c r="I891" s="203"/>
      <c r="J891" s="203"/>
      <c r="K891" s="204"/>
      <c r="L891" s="201"/>
      <c r="M891" s="201"/>
      <c r="N891" s="201"/>
      <c r="O891" s="201"/>
      <c r="P891" s="113"/>
      <c r="Q891" s="113"/>
      <c r="T891" s="201"/>
      <c r="U891" s="113"/>
      <c r="V891" s="113"/>
      <c r="W891" s="113"/>
      <c r="X891" s="113"/>
      <c r="Y891" s="113"/>
      <c r="Z891" s="113"/>
      <c r="AA891" s="113"/>
      <c r="AB891" s="201"/>
      <c r="AC891" s="113"/>
      <c r="AD891" s="113"/>
      <c r="AE891" s="113"/>
      <c r="AF891" s="113"/>
    </row>
    <row r="892" spans="1:32" x14ac:dyDescent="0.2">
      <c r="A892" s="113"/>
      <c r="B892" s="200"/>
      <c r="C892" s="113"/>
      <c r="D892" s="201"/>
      <c r="E892" s="201"/>
      <c r="F892" s="113"/>
      <c r="G892" s="113"/>
      <c r="H892" s="113"/>
      <c r="I892" s="203"/>
      <c r="J892" s="203"/>
      <c r="K892" s="204"/>
      <c r="L892" s="201"/>
      <c r="M892" s="201"/>
      <c r="N892" s="201"/>
      <c r="O892" s="201"/>
      <c r="P892" s="113"/>
      <c r="Q892" s="113"/>
      <c r="T892" s="201"/>
      <c r="U892" s="113"/>
      <c r="V892" s="113"/>
      <c r="W892" s="113"/>
      <c r="X892" s="113"/>
      <c r="Y892" s="113"/>
      <c r="Z892" s="113"/>
      <c r="AA892" s="113"/>
      <c r="AB892" s="201"/>
      <c r="AC892" s="113"/>
      <c r="AD892" s="113"/>
      <c r="AE892" s="113"/>
      <c r="AF892" s="113"/>
    </row>
    <row r="893" spans="1:32" x14ac:dyDescent="0.2">
      <c r="A893" s="113"/>
      <c r="B893" s="200"/>
      <c r="C893" s="113"/>
      <c r="D893" s="201"/>
      <c r="E893" s="201"/>
      <c r="F893" s="113"/>
      <c r="G893" s="113"/>
      <c r="H893" s="113"/>
      <c r="I893" s="203"/>
      <c r="J893" s="203"/>
      <c r="K893" s="204"/>
      <c r="L893" s="201"/>
      <c r="M893" s="201"/>
      <c r="N893" s="201"/>
      <c r="O893" s="201"/>
      <c r="P893" s="113"/>
      <c r="Q893" s="113"/>
      <c r="T893" s="201"/>
      <c r="U893" s="113"/>
      <c r="V893" s="113"/>
      <c r="W893" s="113"/>
      <c r="X893" s="113"/>
      <c r="Y893" s="113"/>
      <c r="Z893" s="113"/>
      <c r="AA893" s="113"/>
      <c r="AB893" s="201"/>
      <c r="AC893" s="113"/>
      <c r="AD893" s="113"/>
      <c r="AE893" s="113"/>
      <c r="AF893" s="113"/>
    </row>
    <row r="894" spans="1:32" x14ac:dyDescent="0.2">
      <c r="A894" s="113"/>
      <c r="B894" s="200"/>
      <c r="C894" s="113"/>
      <c r="D894" s="201"/>
      <c r="E894" s="201"/>
      <c r="F894" s="113"/>
      <c r="G894" s="113"/>
      <c r="H894" s="113"/>
      <c r="I894" s="203"/>
      <c r="J894" s="203"/>
      <c r="K894" s="204"/>
      <c r="L894" s="201"/>
      <c r="M894" s="201"/>
      <c r="N894" s="201"/>
      <c r="O894" s="201"/>
      <c r="P894" s="113"/>
      <c r="Q894" s="113"/>
      <c r="T894" s="201"/>
      <c r="U894" s="113"/>
      <c r="V894" s="113"/>
      <c r="W894" s="113"/>
      <c r="X894" s="113"/>
      <c r="Y894" s="113"/>
      <c r="Z894" s="113"/>
      <c r="AA894" s="113"/>
      <c r="AB894" s="201"/>
      <c r="AC894" s="113"/>
      <c r="AD894" s="113"/>
      <c r="AE894" s="113"/>
      <c r="AF894" s="113"/>
    </row>
    <row r="895" spans="1:32" x14ac:dyDescent="0.2">
      <c r="A895" s="113"/>
      <c r="B895" s="200"/>
      <c r="C895" s="113"/>
      <c r="D895" s="201"/>
      <c r="E895" s="201"/>
      <c r="F895" s="113"/>
      <c r="G895" s="113"/>
      <c r="H895" s="113"/>
      <c r="I895" s="203"/>
      <c r="J895" s="203"/>
      <c r="K895" s="204"/>
      <c r="L895" s="201"/>
      <c r="M895" s="201"/>
      <c r="N895" s="201"/>
      <c r="O895" s="201"/>
      <c r="P895" s="113"/>
      <c r="Q895" s="113"/>
      <c r="T895" s="201"/>
      <c r="U895" s="113"/>
      <c r="V895" s="113"/>
      <c r="W895" s="113"/>
      <c r="X895" s="113"/>
      <c r="Y895" s="113"/>
      <c r="Z895" s="113"/>
      <c r="AA895" s="113"/>
      <c r="AB895" s="201"/>
      <c r="AC895" s="113"/>
      <c r="AD895" s="113"/>
      <c r="AE895" s="113"/>
      <c r="AF895" s="113"/>
    </row>
    <row r="896" spans="1:32" x14ac:dyDescent="0.2">
      <c r="A896" s="113"/>
      <c r="B896" s="200"/>
      <c r="C896" s="113"/>
      <c r="D896" s="201"/>
      <c r="E896" s="201"/>
      <c r="F896" s="113"/>
      <c r="G896" s="113"/>
      <c r="H896" s="113"/>
      <c r="I896" s="203"/>
      <c r="J896" s="203"/>
      <c r="K896" s="204"/>
      <c r="L896" s="201"/>
      <c r="M896" s="201"/>
      <c r="N896" s="201"/>
      <c r="O896" s="201"/>
      <c r="P896" s="113"/>
      <c r="Q896" s="113"/>
      <c r="T896" s="201"/>
      <c r="U896" s="113"/>
      <c r="V896" s="113"/>
      <c r="W896" s="113"/>
      <c r="X896" s="113"/>
      <c r="Y896" s="113"/>
      <c r="Z896" s="113"/>
      <c r="AA896" s="113"/>
      <c r="AB896" s="201"/>
      <c r="AC896" s="113"/>
      <c r="AD896" s="113"/>
      <c r="AE896" s="113"/>
      <c r="AF896" s="113"/>
    </row>
    <row r="897" spans="1:32" x14ac:dyDescent="0.2">
      <c r="A897" s="113"/>
      <c r="B897" s="200"/>
      <c r="C897" s="113"/>
      <c r="D897" s="201"/>
      <c r="E897" s="201"/>
      <c r="F897" s="113"/>
      <c r="G897" s="113"/>
      <c r="H897" s="113"/>
      <c r="I897" s="203"/>
      <c r="J897" s="203"/>
      <c r="K897" s="204"/>
      <c r="L897" s="201"/>
      <c r="M897" s="201"/>
      <c r="N897" s="201"/>
      <c r="O897" s="201"/>
      <c r="P897" s="113"/>
      <c r="Q897" s="113"/>
      <c r="T897" s="201"/>
      <c r="U897" s="113"/>
      <c r="V897" s="113"/>
      <c r="W897" s="113"/>
      <c r="X897" s="113"/>
      <c r="Y897" s="113"/>
      <c r="Z897" s="113"/>
      <c r="AA897" s="113"/>
      <c r="AB897" s="201"/>
      <c r="AC897" s="113"/>
      <c r="AD897" s="113"/>
      <c r="AE897" s="113"/>
      <c r="AF897" s="113"/>
    </row>
    <row r="898" spans="1:32" x14ac:dyDescent="0.2">
      <c r="A898" s="113"/>
      <c r="B898" s="200"/>
      <c r="C898" s="113"/>
      <c r="D898" s="201"/>
      <c r="E898" s="201"/>
      <c r="F898" s="113"/>
      <c r="G898" s="113"/>
      <c r="H898" s="113"/>
      <c r="I898" s="203"/>
      <c r="J898" s="203"/>
      <c r="K898" s="204"/>
      <c r="L898" s="201"/>
      <c r="M898" s="201"/>
      <c r="N898" s="201"/>
      <c r="O898" s="201"/>
      <c r="P898" s="113"/>
      <c r="Q898" s="113"/>
      <c r="T898" s="201"/>
      <c r="U898" s="113"/>
      <c r="V898" s="113"/>
      <c r="W898" s="113"/>
      <c r="X898" s="113"/>
      <c r="Y898" s="113"/>
      <c r="Z898" s="113"/>
      <c r="AA898" s="113"/>
      <c r="AB898" s="201"/>
      <c r="AC898" s="113"/>
      <c r="AD898" s="113"/>
      <c r="AE898" s="113"/>
      <c r="AF898" s="113"/>
    </row>
    <row r="899" spans="1:32" x14ac:dyDescent="0.2">
      <c r="A899" s="113"/>
      <c r="B899" s="200"/>
      <c r="C899" s="113"/>
      <c r="D899" s="201"/>
      <c r="E899" s="201"/>
      <c r="F899" s="113"/>
      <c r="G899" s="113"/>
      <c r="H899" s="113"/>
      <c r="I899" s="203"/>
      <c r="J899" s="203"/>
      <c r="K899" s="204"/>
      <c r="L899" s="201"/>
      <c r="M899" s="201"/>
      <c r="N899" s="201"/>
      <c r="O899" s="201"/>
      <c r="P899" s="113"/>
      <c r="Q899" s="113"/>
      <c r="T899" s="201"/>
      <c r="U899" s="113"/>
      <c r="V899" s="113"/>
      <c r="W899" s="113"/>
      <c r="X899" s="113"/>
      <c r="Y899" s="113"/>
      <c r="Z899" s="113"/>
      <c r="AA899" s="113"/>
      <c r="AB899" s="201"/>
      <c r="AC899" s="113"/>
      <c r="AD899" s="113"/>
      <c r="AE899" s="113"/>
      <c r="AF899" s="113"/>
    </row>
    <row r="900" spans="1:32" x14ac:dyDescent="0.2">
      <c r="A900" s="113"/>
      <c r="B900" s="200"/>
      <c r="C900" s="113"/>
      <c r="D900" s="201"/>
      <c r="E900" s="201"/>
      <c r="F900" s="113"/>
      <c r="G900" s="113"/>
      <c r="H900" s="113"/>
      <c r="I900" s="203"/>
      <c r="J900" s="203"/>
      <c r="K900" s="204"/>
      <c r="L900" s="201"/>
      <c r="M900" s="201"/>
      <c r="N900" s="201"/>
      <c r="O900" s="201"/>
      <c r="P900" s="113"/>
      <c r="Q900" s="113"/>
      <c r="T900" s="201"/>
      <c r="U900" s="113"/>
      <c r="V900" s="113"/>
      <c r="W900" s="113"/>
      <c r="X900" s="113"/>
      <c r="Y900" s="113"/>
      <c r="Z900" s="113"/>
      <c r="AA900" s="113"/>
      <c r="AB900" s="201"/>
      <c r="AC900" s="113"/>
      <c r="AD900" s="113"/>
      <c r="AE900" s="113"/>
      <c r="AF900" s="113"/>
    </row>
    <row r="901" spans="1:32" x14ac:dyDescent="0.2">
      <c r="A901" s="113"/>
      <c r="B901" s="200"/>
      <c r="C901" s="113"/>
      <c r="D901" s="201"/>
      <c r="E901" s="201"/>
      <c r="F901" s="113"/>
      <c r="G901" s="113"/>
      <c r="H901" s="113"/>
      <c r="I901" s="203"/>
      <c r="J901" s="203"/>
      <c r="K901" s="204"/>
      <c r="L901" s="201"/>
      <c r="M901" s="201"/>
      <c r="N901" s="201"/>
      <c r="O901" s="201"/>
      <c r="P901" s="113"/>
      <c r="Q901" s="113"/>
      <c r="T901" s="201"/>
      <c r="U901" s="113"/>
      <c r="V901" s="113"/>
      <c r="W901" s="113"/>
      <c r="X901" s="113"/>
      <c r="Y901" s="113"/>
      <c r="Z901" s="113"/>
      <c r="AA901" s="113"/>
      <c r="AB901" s="201"/>
      <c r="AC901" s="113"/>
      <c r="AD901" s="113"/>
      <c r="AE901" s="113"/>
      <c r="AF901" s="113"/>
    </row>
    <row r="902" spans="1:32" x14ac:dyDescent="0.2">
      <c r="A902" s="113"/>
      <c r="B902" s="200"/>
      <c r="C902" s="113"/>
      <c r="D902" s="201"/>
      <c r="E902" s="201"/>
      <c r="F902" s="113"/>
      <c r="G902" s="113"/>
      <c r="H902" s="113"/>
      <c r="I902" s="203"/>
      <c r="J902" s="203"/>
      <c r="K902" s="204"/>
      <c r="L902" s="201"/>
      <c r="M902" s="201"/>
      <c r="N902" s="201"/>
      <c r="O902" s="201"/>
      <c r="P902" s="113"/>
      <c r="Q902" s="113"/>
      <c r="T902" s="201"/>
      <c r="U902" s="113"/>
      <c r="V902" s="113"/>
      <c r="W902" s="113"/>
      <c r="X902" s="113"/>
      <c r="Y902" s="113"/>
      <c r="Z902" s="113"/>
      <c r="AA902" s="113"/>
      <c r="AB902" s="201"/>
      <c r="AC902" s="113"/>
      <c r="AD902" s="113"/>
      <c r="AE902" s="113"/>
      <c r="AF902" s="113"/>
    </row>
    <row r="903" spans="1:32" x14ac:dyDescent="0.2">
      <c r="A903" s="113"/>
      <c r="B903" s="200"/>
      <c r="C903" s="113"/>
      <c r="D903" s="201"/>
      <c r="E903" s="201"/>
      <c r="F903" s="113"/>
      <c r="G903" s="113"/>
      <c r="H903" s="113"/>
      <c r="I903" s="203"/>
      <c r="J903" s="203"/>
      <c r="K903" s="204"/>
      <c r="L903" s="201"/>
      <c r="M903" s="201"/>
      <c r="N903" s="201"/>
      <c r="O903" s="201"/>
      <c r="P903" s="113"/>
      <c r="Q903" s="113"/>
      <c r="T903" s="201"/>
      <c r="U903" s="113"/>
      <c r="V903" s="113"/>
      <c r="W903" s="113"/>
      <c r="X903" s="113"/>
      <c r="Y903" s="113"/>
      <c r="Z903" s="113"/>
      <c r="AA903" s="113"/>
      <c r="AB903" s="201"/>
      <c r="AC903" s="113"/>
      <c r="AD903" s="113"/>
      <c r="AE903" s="113"/>
      <c r="AF903" s="113"/>
    </row>
    <row r="904" spans="1:32" x14ac:dyDescent="0.2">
      <c r="A904" s="113"/>
      <c r="B904" s="200"/>
      <c r="C904" s="113"/>
      <c r="D904" s="201"/>
      <c r="E904" s="201"/>
      <c r="F904" s="113"/>
      <c r="G904" s="113"/>
      <c r="H904" s="113"/>
      <c r="I904" s="203"/>
      <c r="J904" s="203"/>
      <c r="K904" s="204"/>
      <c r="L904" s="201"/>
      <c r="M904" s="201"/>
      <c r="N904" s="201"/>
      <c r="O904" s="201"/>
      <c r="P904" s="113"/>
      <c r="Q904" s="113"/>
      <c r="T904" s="201"/>
      <c r="U904" s="113"/>
      <c r="V904" s="113"/>
      <c r="W904" s="113"/>
      <c r="X904" s="113"/>
      <c r="Y904" s="113"/>
      <c r="Z904" s="113"/>
      <c r="AA904" s="113"/>
      <c r="AB904" s="201"/>
      <c r="AC904" s="113"/>
      <c r="AD904" s="113"/>
      <c r="AE904" s="113"/>
      <c r="AF904" s="113"/>
    </row>
    <row r="905" spans="1:32" x14ac:dyDescent="0.2">
      <c r="A905" s="113"/>
      <c r="B905" s="200"/>
      <c r="C905" s="113"/>
      <c r="D905" s="201"/>
      <c r="E905" s="201"/>
      <c r="F905" s="113"/>
      <c r="G905" s="113"/>
      <c r="H905" s="113"/>
      <c r="I905" s="203"/>
      <c r="J905" s="203"/>
      <c r="K905" s="204"/>
      <c r="L905" s="201"/>
      <c r="M905" s="201"/>
      <c r="N905" s="201"/>
      <c r="O905" s="201"/>
      <c r="P905" s="113"/>
      <c r="Q905" s="113"/>
      <c r="T905" s="201"/>
      <c r="U905" s="113"/>
      <c r="V905" s="113"/>
      <c r="W905" s="113"/>
      <c r="X905" s="113"/>
      <c r="Y905" s="113"/>
      <c r="Z905" s="113"/>
      <c r="AA905" s="113"/>
      <c r="AB905" s="201"/>
      <c r="AC905" s="113"/>
      <c r="AD905" s="113"/>
      <c r="AE905" s="113"/>
      <c r="AF905" s="113"/>
    </row>
    <row r="906" spans="1:32" x14ac:dyDescent="0.2">
      <c r="A906" s="113"/>
      <c r="B906" s="200"/>
      <c r="C906" s="113"/>
      <c r="D906" s="201"/>
      <c r="E906" s="201"/>
      <c r="F906" s="113"/>
      <c r="G906" s="113"/>
      <c r="H906" s="113"/>
      <c r="I906" s="203"/>
      <c r="J906" s="203"/>
      <c r="K906" s="204"/>
      <c r="L906" s="201"/>
      <c r="M906" s="201"/>
      <c r="N906" s="201"/>
      <c r="O906" s="201"/>
      <c r="P906" s="113"/>
      <c r="Q906" s="113"/>
      <c r="T906" s="201"/>
      <c r="U906" s="113"/>
      <c r="V906" s="113"/>
      <c r="W906" s="113"/>
      <c r="X906" s="113"/>
      <c r="Y906" s="113"/>
      <c r="Z906" s="113"/>
      <c r="AA906" s="113"/>
      <c r="AB906" s="201"/>
      <c r="AC906" s="113"/>
      <c r="AD906" s="113"/>
      <c r="AE906" s="113"/>
      <c r="AF906" s="113"/>
    </row>
    <row r="907" spans="1:32" x14ac:dyDescent="0.2">
      <c r="A907" s="113"/>
      <c r="B907" s="200"/>
      <c r="C907" s="113"/>
      <c r="D907" s="201"/>
      <c r="E907" s="201"/>
      <c r="F907" s="113"/>
      <c r="G907" s="113"/>
      <c r="H907" s="113"/>
      <c r="I907" s="203"/>
      <c r="J907" s="203"/>
      <c r="K907" s="204"/>
      <c r="L907" s="201"/>
      <c r="M907" s="201"/>
      <c r="N907" s="201"/>
      <c r="O907" s="201"/>
      <c r="P907" s="113"/>
      <c r="Q907" s="113"/>
      <c r="T907" s="201"/>
      <c r="U907" s="113"/>
      <c r="V907" s="113"/>
      <c r="W907" s="113"/>
      <c r="X907" s="113"/>
      <c r="Y907" s="113"/>
      <c r="Z907" s="113"/>
      <c r="AA907" s="113"/>
      <c r="AB907" s="201"/>
      <c r="AC907" s="113"/>
      <c r="AD907" s="113"/>
      <c r="AE907" s="113"/>
      <c r="AF907" s="113"/>
    </row>
    <row r="908" spans="1:32" x14ac:dyDescent="0.2">
      <c r="A908" s="113"/>
      <c r="B908" s="200"/>
      <c r="C908" s="113"/>
      <c r="D908" s="201"/>
      <c r="E908" s="201"/>
      <c r="F908" s="113"/>
      <c r="G908" s="113"/>
      <c r="H908" s="113"/>
      <c r="I908" s="203"/>
      <c r="J908" s="203"/>
      <c r="K908" s="204"/>
      <c r="L908" s="201"/>
      <c r="M908" s="201"/>
      <c r="N908" s="201"/>
      <c r="O908" s="201"/>
      <c r="P908" s="113"/>
      <c r="Q908" s="113"/>
      <c r="T908" s="201"/>
      <c r="U908" s="113"/>
      <c r="V908" s="113"/>
      <c r="W908" s="113"/>
      <c r="X908" s="113"/>
      <c r="Y908" s="113"/>
      <c r="Z908" s="113"/>
      <c r="AA908" s="113"/>
      <c r="AB908" s="201"/>
      <c r="AC908" s="113"/>
      <c r="AD908" s="113"/>
      <c r="AE908" s="113"/>
      <c r="AF908" s="113"/>
    </row>
    <row r="909" spans="1:32" x14ac:dyDescent="0.2">
      <c r="A909" s="113"/>
      <c r="B909" s="200"/>
      <c r="C909" s="113"/>
      <c r="D909" s="201"/>
      <c r="E909" s="201"/>
      <c r="F909" s="113"/>
      <c r="G909" s="113"/>
      <c r="H909" s="113"/>
      <c r="I909" s="203"/>
      <c r="J909" s="203"/>
      <c r="K909" s="204"/>
      <c r="L909" s="201"/>
      <c r="M909" s="201"/>
      <c r="N909" s="201"/>
      <c r="O909" s="201"/>
      <c r="P909" s="113"/>
      <c r="Q909" s="113"/>
      <c r="T909" s="201"/>
      <c r="U909" s="113"/>
      <c r="V909" s="113"/>
      <c r="W909" s="113"/>
      <c r="X909" s="113"/>
      <c r="Y909" s="113"/>
      <c r="Z909" s="113"/>
      <c r="AA909" s="113"/>
      <c r="AB909" s="201"/>
      <c r="AC909" s="113"/>
      <c r="AD909" s="113"/>
      <c r="AE909" s="113"/>
      <c r="AF909" s="113"/>
    </row>
    <row r="910" spans="1:32" x14ac:dyDescent="0.2">
      <c r="A910" s="113"/>
      <c r="B910" s="200"/>
      <c r="C910" s="113"/>
      <c r="D910" s="201"/>
      <c r="E910" s="201"/>
      <c r="F910" s="113"/>
      <c r="G910" s="113"/>
      <c r="H910" s="113"/>
      <c r="I910" s="203"/>
      <c r="J910" s="203"/>
      <c r="K910" s="204"/>
      <c r="L910" s="201"/>
      <c r="M910" s="201"/>
      <c r="N910" s="201"/>
      <c r="O910" s="201"/>
      <c r="P910" s="113"/>
      <c r="Q910" s="113"/>
      <c r="T910" s="201"/>
      <c r="U910" s="113"/>
      <c r="V910" s="113"/>
      <c r="W910" s="113"/>
      <c r="X910" s="113"/>
      <c r="Y910" s="113"/>
      <c r="Z910" s="113"/>
      <c r="AA910" s="113"/>
      <c r="AB910" s="201"/>
      <c r="AC910" s="113"/>
      <c r="AD910" s="113"/>
      <c r="AE910" s="113"/>
      <c r="AF910" s="113"/>
    </row>
    <row r="911" spans="1:32" x14ac:dyDescent="0.2">
      <c r="A911" s="113"/>
      <c r="B911" s="200"/>
      <c r="C911" s="113"/>
      <c r="D911" s="201"/>
      <c r="E911" s="201"/>
      <c r="F911" s="113"/>
      <c r="G911" s="113"/>
      <c r="H911" s="113"/>
      <c r="I911" s="203"/>
      <c r="J911" s="203"/>
      <c r="K911" s="204"/>
      <c r="L911" s="201"/>
      <c r="M911" s="201"/>
      <c r="N911" s="201"/>
      <c r="O911" s="201"/>
      <c r="P911" s="113"/>
      <c r="Q911" s="113"/>
      <c r="T911" s="201"/>
      <c r="U911" s="113"/>
      <c r="V911" s="113"/>
      <c r="W911" s="113"/>
      <c r="X911" s="113"/>
      <c r="Y911" s="113"/>
      <c r="Z911" s="113"/>
      <c r="AA911" s="113"/>
      <c r="AB911" s="201"/>
      <c r="AC911" s="113"/>
      <c r="AD911" s="113"/>
      <c r="AE911" s="113"/>
      <c r="AF911" s="113"/>
    </row>
    <row r="912" spans="1:32" x14ac:dyDescent="0.2">
      <c r="A912" s="113"/>
      <c r="B912" s="200"/>
      <c r="C912" s="113"/>
      <c r="D912" s="201"/>
      <c r="E912" s="201"/>
      <c r="F912" s="113"/>
      <c r="G912" s="113"/>
      <c r="H912" s="113"/>
      <c r="I912" s="203"/>
      <c r="J912" s="203"/>
      <c r="K912" s="204"/>
      <c r="L912" s="201"/>
      <c r="M912" s="201"/>
      <c r="N912" s="201"/>
      <c r="O912" s="201"/>
      <c r="P912" s="113"/>
      <c r="Q912" s="113"/>
      <c r="T912" s="201"/>
      <c r="U912" s="113"/>
      <c r="V912" s="113"/>
      <c r="W912" s="113"/>
      <c r="X912" s="113"/>
      <c r="Y912" s="113"/>
      <c r="Z912" s="113"/>
      <c r="AA912" s="113"/>
      <c r="AB912" s="201"/>
      <c r="AC912" s="113"/>
      <c r="AD912" s="113"/>
      <c r="AE912" s="113"/>
      <c r="AF912" s="113"/>
    </row>
    <row r="913" spans="1:32" x14ac:dyDescent="0.2">
      <c r="A913" s="113"/>
      <c r="B913" s="200"/>
      <c r="C913" s="113"/>
      <c r="D913" s="201"/>
      <c r="E913" s="201"/>
      <c r="F913" s="113"/>
      <c r="G913" s="113"/>
      <c r="H913" s="113"/>
      <c r="I913" s="203"/>
      <c r="J913" s="203"/>
      <c r="K913" s="204"/>
      <c r="L913" s="201"/>
      <c r="M913" s="201"/>
      <c r="N913" s="201"/>
      <c r="O913" s="201"/>
      <c r="P913" s="113"/>
      <c r="Q913" s="113"/>
      <c r="T913" s="201"/>
      <c r="U913" s="113"/>
      <c r="V913" s="113"/>
      <c r="W913" s="113"/>
      <c r="X913" s="113"/>
      <c r="Y913" s="113"/>
      <c r="Z913" s="113"/>
      <c r="AA913" s="113"/>
      <c r="AB913" s="201"/>
      <c r="AC913" s="113"/>
      <c r="AD913" s="113"/>
      <c r="AE913" s="113"/>
      <c r="AF913" s="113"/>
    </row>
    <row r="914" spans="1:32" x14ac:dyDescent="0.2">
      <c r="A914" s="113"/>
      <c r="B914" s="200"/>
      <c r="C914" s="113"/>
      <c r="D914" s="201"/>
      <c r="E914" s="201"/>
      <c r="F914" s="113"/>
      <c r="G914" s="113"/>
      <c r="H914" s="113"/>
      <c r="I914" s="203"/>
      <c r="J914" s="203"/>
      <c r="K914" s="204"/>
      <c r="L914" s="201"/>
      <c r="M914" s="201"/>
      <c r="N914" s="201"/>
      <c r="O914" s="201"/>
      <c r="P914" s="113"/>
      <c r="Q914" s="113"/>
      <c r="T914" s="201"/>
      <c r="U914" s="113"/>
      <c r="V914" s="113"/>
      <c r="W914" s="113"/>
      <c r="X914" s="113"/>
      <c r="Y914" s="113"/>
      <c r="Z914" s="113"/>
      <c r="AA914" s="113"/>
      <c r="AB914" s="201"/>
      <c r="AC914" s="113"/>
      <c r="AD914" s="113"/>
      <c r="AE914" s="113"/>
      <c r="AF914" s="113"/>
    </row>
    <row r="915" spans="1:32" x14ac:dyDescent="0.2">
      <c r="A915" s="113"/>
      <c r="B915" s="200"/>
      <c r="C915" s="113"/>
      <c r="D915" s="201"/>
      <c r="E915" s="201"/>
      <c r="F915" s="113"/>
      <c r="G915" s="113"/>
      <c r="H915" s="113"/>
      <c r="I915" s="203"/>
      <c r="J915" s="203"/>
      <c r="K915" s="204"/>
      <c r="L915" s="201"/>
      <c r="M915" s="201"/>
      <c r="N915" s="201"/>
      <c r="O915" s="201"/>
      <c r="P915" s="113"/>
      <c r="Q915" s="113"/>
      <c r="T915" s="201"/>
      <c r="U915" s="113"/>
      <c r="V915" s="113"/>
      <c r="W915" s="113"/>
      <c r="X915" s="113"/>
      <c r="Y915" s="113"/>
      <c r="Z915" s="113"/>
      <c r="AA915" s="113"/>
      <c r="AB915" s="201"/>
      <c r="AC915" s="113"/>
      <c r="AD915" s="113"/>
      <c r="AE915" s="113"/>
      <c r="AF915" s="113"/>
    </row>
    <row r="916" spans="1:32" x14ac:dyDescent="0.2">
      <c r="A916" s="113"/>
      <c r="B916" s="200"/>
      <c r="C916" s="113"/>
      <c r="D916" s="201"/>
      <c r="E916" s="201"/>
      <c r="F916" s="113"/>
      <c r="G916" s="113"/>
      <c r="H916" s="113"/>
      <c r="I916" s="203"/>
      <c r="J916" s="203"/>
      <c r="K916" s="204"/>
      <c r="L916" s="201"/>
      <c r="M916" s="201"/>
      <c r="N916" s="201"/>
      <c r="O916" s="201"/>
      <c r="P916" s="113"/>
      <c r="Q916" s="113"/>
      <c r="T916" s="201"/>
      <c r="U916" s="113"/>
      <c r="V916" s="113"/>
      <c r="W916" s="113"/>
      <c r="X916" s="113"/>
      <c r="Y916" s="113"/>
      <c r="Z916" s="113"/>
      <c r="AA916" s="113"/>
      <c r="AB916" s="201"/>
      <c r="AC916" s="113"/>
      <c r="AD916" s="113"/>
      <c r="AE916" s="113"/>
      <c r="AF916" s="113"/>
    </row>
    <row r="917" spans="1:32" x14ac:dyDescent="0.2">
      <c r="A917" s="113"/>
      <c r="B917" s="200"/>
      <c r="C917" s="113"/>
      <c r="D917" s="201"/>
      <c r="E917" s="201"/>
      <c r="F917" s="113"/>
      <c r="G917" s="113"/>
      <c r="H917" s="113"/>
      <c r="I917" s="203"/>
      <c r="J917" s="203"/>
      <c r="K917" s="204"/>
      <c r="L917" s="201"/>
      <c r="M917" s="201"/>
      <c r="N917" s="201"/>
      <c r="O917" s="201"/>
      <c r="P917" s="113"/>
      <c r="Q917" s="113"/>
      <c r="T917" s="201"/>
      <c r="U917" s="113"/>
      <c r="V917" s="113"/>
      <c r="W917" s="113"/>
      <c r="X917" s="113"/>
      <c r="Y917" s="113"/>
      <c r="Z917" s="113"/>
      <c r="AA917" s="113"/>
      <c r="AB917" s="201"/>
      <c r="AC917" s="113"/>
      <c r="AD917" s="113"/>
      <c r="AE917" s="113"/>
      <c r="AF917" s="113"/>
    </row>
    <row r="918" spans="1:32" x14ac:dyDescent="0.2">
      <c r="A918" s="113"/>
      <c r="B918" s="200"/>
      <c r="C918" s="113"/>
      <c r="D918" s="201"/>
      <c r="E918" s="201"/>
      <c r="F918" s="113"/>
      <c r="G918" s="113"/>
      <c r="H918" s="113"/>
      <c r="I918" s="203"/>
      <c r="J918" s="203"/>
      <c r="K918" s="204"/>
      <c r="L918" s="201"/>
      <c r="M918" s="201"/>
      <c r="N918" s="201"/>
      <c r="O918" s="201"/>
      <c r="P918" s="113"/>
      <c r="Q918" s="113"/>
      <c r="T918" s="201"/>
      <c r="U918" s="113"/>
      <c r="V918" s="113"/>
      <c r="W918" s="113"/>
      <c r="X918" s="113"/>
      <c r="Y918" s="113"/>
      <c r="Z918" s="113"/>
      <c r="AA918" s="113"/>
      <c r="AB918" s="201"/>
      <c r="AC918" s="113"/>
      <c r="AD918" s="113"/>
      <c r="AE918" s="113"/>
      <c r="AF918" s="113"/>
    </row>
    <row r="919" spans="1:32" x14ac:dyDescent="0.2">
      <c r="A919" s="113"/>
      <c r="B919" s="200"/>
      <c r="C919" s="113"/>
      <c r="D919" s="201"/>
      <c r="E919" s="201"/>
      <c r="F919" s="113"/>
      <c r="G919" s="113"/>
      <c r="H919" s="113"/>
      <c r="I919" s="203"/>
      <c r="J919" s="203"/>
      <c r="K919" s="204"/>
      <c r="L919" s="201"/>
      <c r="M919" s="201"/>
      <c r="N919" s="201"/>
      <c r="O919" s="201"/>
      <c r="P919" s="113"/>
      <c r="Q919" s="113"/>
      <c r="T919" s="201"/>
      <c r="U919" s="113"/>
      <c r="V919" s="113"/>
      <c r="W919" s="113"/>
      <c r="X919" s="113"/>
      <c r="Y919" s="113"/>
      <c r="Z919" s="113"/>
      <c r="AA919" s="113"/>
      <c r="AB919" s="201"/>
      <c r="AC919" s="113"/>
      <c r="AD919" s="113"/>
      <c r="AE919" s="113"/>
      <c r="AF919" s="113"/>
    </row>
    <row r="920" spans="1:32" x14ac:dyDescent="0.2">
      <c r="A920" s="113"/>
      <c r="B920" s="200"/>
      <c r="C920" s="113"/>
      <c r="D920" s="201"/>
      <c r="E920" s="201"/>
      <c r="F920" s="113"/>
      <c r="G920" s="113"/>
      <c r="H920" s="113"/>
      <c r="I920" s="203"/>
      <c r="J920" s="203"/>
      <c r="K920" s="204"/>
      <c r="L920" s="201"/>
      <c r="M920" s="201"/>
      <c r="N920" s="201"/>
      <c r="O920" s="201"/>
      <c r="P920" s="113"/>
      <c r="Q920" s="113"/>
      <c r="T920" s="201"/>
      <c r="U920" s="113"/>
      <c r="V920" s="113"/>
      <c r="W920" s="113"/>
      <c r="X920" s="113"/>
      <c r="Y920" s="113"/>
      <c r="Z920" s="113"/>
      <c r="AA920" s="113"/>
      <c r="AB920" s="201"/>
      <c r="AC920" s="113"/>
      <c r="AD920" s="113"/>
      <c r="AE920" s="113"/>
      <c r="AF920" s="113"/>
    </row>
    <row r="921" spans="1:32" x14ac:dyDescent="0.2">
      <c r="A921" s="113"/>
      <c r="B921" s="200"/>
      <c r="C921" s="113"/>
      <c r="D921" s="201"/>
      <c r="E921" s="201"/>
      <c r="F921" s="113"/>
      <c r="G921" s="113"/>
      <c r="H921" s="113"/>
      <c r="I921" s="203"/>
      <c r="J921" s="203"/>
      <c r="K921" s="204"/>
      <c r="L921" s="201"/>
      <c r="M921" s="201"/>
      <c r="N921" s="201"/>
      <c r="O921" s="201"/>
      <c r="P921" s="113"/>
      <c r="Q921" s="113"/>
      <c r="T921" s="201"/>
      <c r="U921" s="113"/>
      <c r="V921" s="113"/>
      <c r="W921" s="113"/>
      <c r="X921" s="113"/>
      <c r="Y921" s="113"/>
      <c r="Z921" s="113"/>
      <c r="AA921" s="113"/>
      <c r="AB921" s="201"/>
      <c r="AC921" s="113"/>
      <c r="AD921" s="113"/>
      <c r="AE921" s="113"/>
      <c r="AF921" s="113"/>
    </row>
    <row r="922" spans="1:32" x14ac:dyDescent="0.2">
      <c r="A922" s="113"/>
      <c r="B922" s="200"/>
      <c r="C922" s="113"/>
      <c r="D922" s="201"/>
      <c r="E922" s="201"/>
      <c r="F922" s="113"/>
      <c r="G922" s="113"/>
      <c r="H922" s="113"/>
      <c r="I922" s="203"/>
      <c r="J922" s="203"/>
      <c r="K922" s="204"/>
      <c r="L922" s="201"/>
      <c r="M922" s="201"/>
      <c r="N922" s="201"/>
      <c r="O922" s="201"/>
      <c r="P922" s="113"/>
      <c r="Q922" s="113"/>
      <c r="T922" s="201"/>
      <c r="U922" s="113"/>
      <c r="V922" s="113"/>
      <c r="W922" s="113"/>
      <c r="X922" s="113"/>
      <c r="Y922" s="113"/>
      <c r="Z922" s="113"/>
      <c r="AA922" s="113"/>
      <c r="AB922" s="201"/>
      <c r="AC922" s="113"/>
      <c r="AD922" s="113"/>
      <c r="AE922" s="113"/>
      <c r="AF922" s="113"/>
    </row>
    <row r="923" spans="1:32" x14ac:dyDescent="0.2">
      <c r="A923" s="113"/>
      <c r="B923" s="200"/>
      <c r="C923" s="113"/>
      <c r="D923" s="201"/>
      <c r="E923" s="201"/>
      <c r="F923" s="113"/>
      <c r="G923" s="113"/>
      <c r="H923" s="113"/>
      <c r="I923" s="203"/>
      <c r="J923" s="203"/>
      <c r="K923" s="204"/>
      <c r="L923" s="201"/>
      <c r="M923" s="201"/>
      <c r="N923" s="201"/>
      <c r="O923" s="201"/>
      <c r="P923" s="113"/>
      <c r="Q923" s="113"/>
      <c r="T923" s="201"/>
      <c r="U923" s="113"/>
      <c r="V923" s="113"/>
      <c r="W923" s="113"/>
      <c r="X923" s="113"/>
      <c r="Y923" s="113"/>
      <c r="Z923" s="113"/>
      <c r="AA923" s="113"/>
      <c r="AB923" s="201"/>
      <c r="AC923" s="113"/>
      <c r="AD923" s="113"/>
      <c r="AE923" s="113"/>
      <c r="AF923" s="113"/>
    </row>
    <row r="924" spans="1:32" x14ac:dyDescent="0.2">
      <c r="A924" s="113"/>
      <c r="B924" s="200"/>
      <c r="C924" s="113"/>
      <c r="D924" s="201"/>
      <c r="E924" s="201"/>
      <c r="F924" s="113"/>
      <c r="G924" s="113"/>
      <c r="H924" s="113"/>
      <c r="I924" s="203"/>
      <c r="J924" s="203"/>
      <c r="K924" s="204"/>
      <c r="L924" s="201"/>
      <c r="M924" s="201"/>
      <c r="N924" s="201"/>
      <c r="O924" s="201"/>
      <c r="P924" s="113"/>
      <c r="Q924" s="113"/>
      <c r="T924" s="201"/>
      <c r="U924" s="113"/>
      <c r="V924" s="113"/>
      <c r="W924" s="113"/>
      <c r="X924" s="113"/>
      <c r="Y924" s="113"/>
      <c r="Z924" s="113"/>
      <c r="AA924" s="113"/>
      <c r="AB924" s="201"/>
      <c r="AC924" s="113"/>
      <c r="AD924" s="113"/>
      <c r="AE924" s="113"/>
      <c r="AF924" s="113"/>
    </row>
    <row r="925" spans="1:32" x14ac:dyDescent="0.2">
      <c r="A925" s="113"/>
      <c r="B925" s="200"/>
      <c r="C925" s="113"/>
      <c r="D925" s="201"/>
      <c r="E925" s="201"/>
      <c r="F925" s="113"/>
      <c r="G925" s="113"/>
      <c r="H925" s="113"/>
      <c r="I925" s="203"/>
      <c r="J925" s="203"/>
      <c r="K925" s="204"/>
      <c r="L925" s="201"/>
      <c r="M925" s="201"/>
      <c r="N925" s="201"/>
      <c r="O925" s="201"/>
      <c r="P925" s="113"/>
      <c r="Q925" s="113"/>
      <c r="T925" s="201"/>
      <c r="U925" s="113"/>
      <c r="V925" s="113"/>
      <c r="W925" s="113"/>
      <c r="X925" s="113"/>
      <c r="Y925" s="113"/>
      <c r="Z925" s="113"/>
      <c r="AA925" s="113"/>
      <c r="AB925" s="201"/>
      <c r="AC925" s="113"/>
      <c r="AD925" s="113"/>
      <c r="AE925" s="113"/>
      <c r="AF925" s="113"/>
    </row>
    <row r="926" spans="1:32" x14ac:dyDescent="0.2">
      <c r="A926" s="113"/>
      <c r="B926" s="200"/>
      <c r="C926" s="113"/>
      <c r="D926" s="201"/>
      <c r="E926" s="201"/>
      <c r="F926" s="113"/>
      <c r="G926" s="113"/>
      <c r="H926" s="113"/>
      <c r="I926" s="203"/>
      <c r="J926" s="203"/>
      <c r="K926" s="204"/>
      <c r="L926" s="201"/>
      <c r="M926" s="201"/>
      <c r="N926" s="201"/>
      <c r="O926" s="201"/>
      <c r="P926" s="113"/>
      <c r="Q926" s="113"/>
      <c r="T926" s="201"/>
      <c r="U926" s="113"/>
      <c r="V926" s="113"/>
      <c r="W926" s="113"/>
      <c r="X926" s="113"/>
      <c r="Y926" s="113"/>
      <c r="Z926" s="113"/>
      <c r="AA926" s="113"/>
      <c r="AB926" s="201"/>
      <c r="AC926" s="113"/>
      <c r="AD926" s="113"/>
      <c r="AE926" s="113"/>
      <c r="AF926" s="113"/>
    </row>
    <row r="927" spans="1:32" x14ac:dyDescent="0.2">
      <c r="A927" s="113"/>
      <c r="B927" s="200"/>
      <c r="C927" s="113"/>
      <c r="D927" s="201"/>
      <c r="E927" s="201"/>
      <c r="F927" s="113"/>
      <c r="G927" s="113"/>
      <c r="H927" s="113"/>
      <c r="I927" s="203"/>
      <c r="J927" s="203"/>
      <c r="K927" s="204"/>
      <c r="L927" s="201"/>
      <c r="M927" s="201"/>
      <c r="N927" s="201"/>
      <c r="O927" s="201"/>
      <c r="P927" s="113"/>
      <c r="Q927" s="113"/>
      <c r="T927" s="201"/>
      <c r="U927" s="113"/>
      <c r="V927" s="113"/>
      <c r="W927" s="113"/>
      <c r="X927" s="113"/>
      <c r="Y927" s="113"/>
      <c r="Z927" s="113"/>
      <c r="AA927" s="113"/>
      <c r="AB927" s="201"/>
      <c r="AC927" s="113"/>
      <c r="AD927" s="113"/>
      <c r="AE927" s="113"/>
      <c r="AF927" s="113"/>
    </row>
    <row r="928" spans="1:32" x14ac:dyDescent="0.2">
      <c r="A928" s="113"/>
      <c r="B928" s="200"/>
      <c r="C928" s="113"/>
      <c r="D928" s="201"/>
      <c r="E928" s="201"/>
      <c r="F928" s="113"/>
      <c r="G928" s="113"/>
      <c r="H928" s="113"/>
      <c r="I928" s="203"/>
      <c r="J928" s="203"/>
      <c r="K928" s="204"/>
      <c r="L928" s="201"/>
      <c r="M928" s="201"/>
      <c r="N928" s="201"/>
      <c r="O928" s="201"/>
      <c r="P928" s="113"/>
      <c r="Q928" s="113"/>
      <c r="T928" s="201"/>
      <c r="U928" s="113"/>
      <c r="V928" s="113"/>
      <c r="W928" s="113"/>
      <c r="X928" s="113"/>
      <c r="Y928" s="113"/>
      <c r="Z928" s="113"/>
      <c r="AA928" s="113"/>
      <c r="AB928" s="201"/>
      <c r="AC928" s="113"/>
      <c r="AD928" s="113"/>
      <c r="AE928" s="113"/>
      <c r="AF928" s="113"/>
    </row>
    <row r="929" spans="1:32" x14ac:dyDescent="0.2">
      <c r="A929" s="113"/>
      <c r="B929" s="200"/>
      <c r="C929" s="113"/>
      <c r="D929" s="201"/>
      <c r="E929" s="201"/>
      <c r="F929" s="113"/>
      <c r="G929" s="113"/>
      <c r="H929" s="113"/>
      <c r="I929" s="203"/>
      <c r="J929" s="203"/>
      <c r="K929" s="204"/>
      <c r="L929" s="201"/>
      <c r="M929" s="201"/>
      <c r="N929" s="201"/>
      <c r="O929" s="201"/>
      <c r="P929" s="113"/>
      <c r="Q929" s="113"/>
      <c r="T929" s="201"/>
      <c r="U929" s="113"/>
      <c r="V929" s="113"/>
      <c r="W929" s="113"/>
      <c r="X929" s="113"/>
      <c r="Y929" s="113"/>
      <c r="Z929" s="113"/>
      <c r="AA929" s="113"/>
      <c r="AB929" s="201"/>
      <c r="AC929" s="113"/>
      <c r="AD929" s="113"/>
      <c r="AE929" s="113"/>
      <c r="AF929" s="113"/>
    </row>
    <row r="930" spans="1:32" x14ac:dyDescent="0.2">
      <c r="A930" s="113"/>
      <c r="B930" s="200"/>
      <c r="C930" s="113"/>
      <c r="D930" s="201"/>
      <c r="E930" s="201"/>
      <c r="F930" s="113"/>
      <c r="G930" s="113"/>
      <c r="H930" s="113"/>
      <c r="I930" s="203"/>
      <c r="J930" s="203"/>
      <c r="K930" s="204"/>
      <c r="L930" s="201"/>
      <c r="M930" s="201"/>
      <c r="N930" s="201"/>
      <c r="O930" s="201"/>
      <c r="P930" s="113"/>
      <c r="Q930" s="113"/>
      <c r="T930" s="201"/>
      <c r="U930" s="113"/>
      <c r="V930" s="113"/>
      <c r="W930" s="113"/>
      <c r="X930" s="113"/>
      <c r="Y930" s="113"/>
      <c r="Z930" s="113"/>
      <c r="AA930" s="113"/>
      <c r="AB930" s="201"/>
      <c r="AC930" s="113"/>
      <c r="AD930" s="113"/>
      <c r="AE930" s="113"/>
      <c r="AF930" s="113"/>
    </row>
    <row r="931" spans="1:32" x14ac:dyDescent="0.2">
      <c r="A931" s="113"/>
      <c r="B931" s="200"/>
      <c r="C931" s="113"/>
      <c r="D931" s="201"/>
      <c r="E931" s="201"/>
      <c r="F931" s="113"/>
      <c r="G931" s="113"/>
      <c r="H931" s="113"/>
      <c r="I931" s="203"/>
      <c r="J931" s="203"/>
      <c r="K931" s="204"/>
      <c r="L931" s="201"/>
      <c r="M931" s="201"/>
      <c r="N931" s="201"/>
      <c r="O931" s="201"/>
      <c r="P931" s="113"/>
      <c r="Q931" s="113"/>
      <c r="T931" s="201"/>
      <c r="U931" s="113"/>
      <c r="V931" s="113"/>
      <c r="W931" s="113"/>
      <c r="X931" s="113"/>
      <c r="Y931" s="113"/>
      <c r="Z931" s="113"/>
      <c r="AA931" s="113"/>
      <c r="AB931" s="201"/>
      <c r="AC931" s="113"/>
      <c r="AD931" s="113"/>
      <c r="AE931" s="113"/>
      <c r="AF931" s="113"/>
    </row>
    <row r="932" spans="1:32" x14ac:dyDescent="0.2">
      <c r="A932" s="113"/>
      <c r="B932" s="200"/>
      <c r="C932" s="113"/>
      <c r="D932" s="201"/>
      <c r="E932" s="201"/>
      <c r="F932" s="113"/>
      <c r="G932" s="113"/>
      <c r="H932" s="113"/>
      <c r="I932" s="203"/>
      <c r="J932" s="203"/>
      <c r="K932" s="204"/>
      <c r="L932" s="201"/>
      <c r="M932" s="201"/>
      <c r="N932" s="201"/>
      <c r="O932" s="201"/>
      <c r="P932" s="113"/>
      <c r="Q932" s="113"/>
      <c r="T932" s="201"/>
      <c r="U932" s="113"/>
      <c r="V932" s="113"/>
      <c r="W932" s="113"/>
      <c r="X932" s="113"/>
      <c r="Y932" s="113"/>
      <c r="Z932" s="113"/>
      <c r="AA932" s="113"/>
      <c r="AB932" s="201"/>
      <c r="AC932" s="113"/>
      <c r="AD932" s="113"/>
      <c r="AE932" s="113"/>
      <c r="AF932" s="113"/>
    </row>
    <row r="933" spans="1:32" x14ac:dyDescent="0.2">
      <c r="A933" s="113"/>
      <c r="B933" s="200"/>
      <c r="C933" s="113"/>
      <c r="D933" s="201"/>
      <c r="E933" s="201"/>
      <c r="F933" s="113"/>
      <c r="G933" s="113"/>
      <c r="H933" s="113"/>
      <c r="I933" s="203"/>
      <c r="J933" s="203"/>
      <c r="K933" s="204"/>
      <c r="L933" s="201"/>
      <c r="M933" s="201"/>
      <c r="N933" s="201"/>
      <c r="O933" s="201"/>
      <c r="P933" s="113"/>
      <c r="Q933" s="113"/>
      <c r="T933" s="201"/>
      <c r="U933" s="113"/>
      <c r="V933" s="113"/>
      <c r="W933" s="113"/>
      <c r="X933" s="113"/>
      <c r="Y933" s="113"/>
      <c r="Z933" s="113"/>
      <c r="AA933" s="113"/>
      <c r="AB933" s="201"/>
      <c r="AC933" s="113"/>
      <c r="AD933" s="113"/>
      <c r="AE933" s="113"/>
      <c r="AF933" s="113"/>
    </row>
    <row r="934" spans="1:32" x14ac:dyDescent="0.2">
      <c r="A934" s="113"/>
      <c r="B934" s="200"/>
      <c r="C934" s="113"/>
      <c r="D934" s="201"/>
      <c r="E934" s="201"/>
      <c r="F934" s="113"/>
      <c r="G934" s="113"/>
      <c r="H934" s="113"/>
      <c r="I934" s="203"/>
      <c r="J934" s="203"/>
      <c r="K934" s="204"/>
      <c r="L934" s="201"/>
      <c r="M934" s="201"/>
      <c r="N934" s="201"/>
      <c r="O934" s="201"/>
      <c r="P934" s="113"/>
      <c r="Q934" s="113"/>
      <c r="T934" s="201"/>
      <c r="U934" s="113"/>
      <c r="V934" s="113"/>
      <c r="W934" s="113"/>
      <c r="X934" s="113"/>
      <c r="Y934" s="113"/>
      <c r="Z934" s="113"/>
      <c r="AA934" s="113"/>
      <c r="AB934" s="201"/>
      <c r="AC934" s="113"/>
      <c r="AD934" s="113"/>
      <c r="AE934" s="113"/>
      <c r="AF934" s="113"/>
    </row>
    <row r="935" spans="1:32" x14ac:dyDescent="0.2">
      <c r="A935" s="113"/>
      <c r="B935" s="200"/>
      <c r="C935" s="113"/>
      <c r="D935" s="201"/>
      <c r="E935" s="201"/>
      <c r="F935" s="113"/>
      <c r="G935" s="113"/>
      <c r="H935" s="113"/>
      <c r="I935" s="203"/>
      <c r="J935" s="203"/>
      <c r="K935" s="204"/>
      <c r="L935" s="201"/>
      <c r="M935" s="201"/>
      <c r="N935" s="201"/>
      <c r="O935" s="201"/>
      <c r="P935" s="113"/>
      <c r="Q935" s="113"/>
      <c r="T935" s="201"/>
      <c r="U935" s="113"/>
      <c r="V935" s="113"/>
      <c r="W935" s="113"/>
      <c r="X935" s="113"/>
      <c r="Y935" s="113"/>
      <c r="Z935" s="113"/>
      <c r="AA935" s="113"/>
      <c r="AB935" s="201"/>
      <c r="AC935" s="113"/>
      <c r="AD935" s="113"/>
      <c r="AE935" s="113"/>
      <c r="AF935" s="113"/>
    </row>
    <row r="936" spans="1:32" x14ac:dyDescent="0.2">
      <c r="A936" s="113"/>
      <c r="B936" s="200"/>
      <c r="C936" s="113"/>
      <c r="D936" s="201"/>
      <c r="E936" s="201"/>
      <c r="F936" s="113"/>
      <c r="G936" s="113"/>
      <c r="H936" s="113"/>
      <c r="I936" s="203"/>
      <c r="J936" s="203"/>
      <c r="K936" s="204"/>
      <c r="L936" s="201"/>
      <c r="M936" s="201"/>
      <c r="N936" s="201"/>
      <c r="O936" s="201"/>
      <c r="P936" s="113"/>
      <c r="Q936" s="113"/>
      <c r="T936" s="201"/>
      <c r="U936" s="113"/>
      <c r="V936" s="113"/>
      <c r="W936" s="113"/>
      <c r="X936" s="113"/>
      <c r="Y936" s="113"/>
      <c r="Z936" s="113"/>
      <c r="AA936" s="113"/>
      <c r="AB936" s="201"/>
      <c r="AC936" s="113"/>
      <c r="AD936" s="113"/>
      <c r="AE936" s="113"/>
      <c r="AF936" s="113"/>
    </row>
    <row r="937" spans="1:32" x14ac:dyDescent="0.2">
      <c r="A937" s="113"/>
      <c r="B937" s="200"/>
      <c r="C937" s="113"/>
      <c r="D937" s="201"/>
      <c r="E937" s="201"/>
      <c r="F937" s="113"/>
      <c r="G937" s="113"/>
      <c r="H937" s="113"/>
      <c r="I937" s="203"/>
      <c r="J937" s="203"/>
      <c r="K937" s="204"/>
      <c r="L937" s="201"/>
      <c r="M937" s="201"/>
      <c r="N937" s="201"/>
      <c r="O937" s="201"/>
      <c r="P937" s="113"/>
      <c r="Q937" s="113"/>
      <c r="T937" s="201"/>
      <c r="U937" s="113"/>
      <c r="V937" s="113"/>
      <c r="W937" s="113"/>
      <c r="X937" s="113"/>
      <c r="Y937" s="113"/>
      <c r="Z937" s="113"/>
      <c r="AA937" s="113"/>
      <c r="AB937" s="201"/>
      <c r="AC937" s="113"/>
      <c r="AD937" s="113"/>
      <c r="AE937" s="113"/>
      <c r="AF937" s="113"/>
    </row>
    <row r="938" spans="1:32" x14ac:dyDescent="0.2">
      <c r="A938" s="113"/>
      <c r="B938" s="200"/>
      <c r="C938" s="113"/>
      <c r="D938" s="201"/>
      <c r="E938" s="201"/>
      <c r="F938" s="113"/>
      <c r="G938" s="113"/>
      <c r="H938" s="113"/>
      <c r="I938" s="203"/>
      <c r="J938" s="203"/>
      <c r="K938" s="204"/>
      <c r="L938" s="201"/>
      <c r="M938" s="201"/>
      <c r="N938" s="201"/>
      <c r="O938" s="201"/>
      <c r="P938" s="113"/>
      <c r="Q938" s="113"/>
      <c r="T938" s="201"/>
      <c r="U938" s="113"/>
      <c r="V938" s="113"/>
      <c r="W938" s="113"/>
      <c r="X938" s="113"/>
      <c r="Y938" s="113"/>
      <c r="Z938" s="113"/>
      <c r="AA938" s="113"/>
      <c r="AB938" s="201"/>
      <c r="AC938" s="113"/>
      <c r="AD938" s="113"/>
      <c r="AE938" s="113"/>
      <c r="AF938" s="113"/>
    </row>
    <row r="939" spans="1:32" x14ac:dyDescent="0.2">
      <c r="A939" s="113"/>
      <c r="B939" s="200"/>
      <c r="C939" s="113"/>
      <c r="D939" s="201"/>
      <c r="E939" s="201"/>
      <c r="F939" s="113"/>
      <c r="G939" s="113"/>
      <c r="H939" s="113"/>
      <c r="I939" s="203"/>
      <c r="J939" s="203"/>
      <c r="K939" s="204"/>
      <c r="L939" s="201"/>
      <c r="M939" s="201"/>
      <c r="N939" s="201"/>
      <c r="O939" s="201"/>
      <c r="P939" s="113"/>
      <c r="Q939" s="113"/>
      <c r="T939" s="201"/>
      <c r="U939" s="113"/>
      <c r="V939" s="113"/>
      <c r="W939" s="113"/>
      <c r="X939" s="113"/>
      <c r="Y939" s="113"/>
      <c r="Z939" s="113"/>
      <c r="AA939" s="113"/>
      <c r="AB939" s="201"/>
      <c r="AC939" s="113"/>
      <c r="AD939" s="113"/>
      <c r="AE939" s="113"/>
      <c r="AF939" s="113"/>
    </row>
    <row r="940" spans="1:32" x14ac:dyDescent="0.2">
      <c r="A940" s="113"/>
      <c r="B940" s="200"/>
      <c r="C940" s="113"/>
      <c r="D940" s="201"/>
      <c r="E940" s="201"/>
      <c r="F940" s="113"/>
      <c r="G940" s="113"/>
      <c r="H940" s="113"/>
      <c r="I940" s="203"/>
      <c r="J940" s="203"/>
      <c r="K940" s="204"/>
      <c r="L940" s="201"/>
      <c r="M940" s="201"/>
      <c r="N940" s="201"/>
      <c r="O940" s="201"/>
      <c r="P940" s="113"/>
      <c r="Q940" s="113"/>
      <c r="T940" s="201"/>
      <c r="U940" s="113"/>
      <c r="V940" s="113"/>
      <c r="W940" s="113"/>
      <c r="X940" s="113"/>
      <c r="Y940" s="113"/>
      <c r="Z940" s="113"/>
      <c r="AA940" s="113"/>
      <c r="AB940" s="201"/>
      <c r="AC940" s="113"/>
      <c r="AD940" s="113"/>
      <c r="AE940" s="113"/>
      <c r="AF940" s="113"/>
    </row>
    <row r="941" spans="1:32" x14ac:dyDescent="0.2">
      <c r="A941" s="113"/>
      <c r="B941" s="200"/>
      <c r="C941" s="113"/>
      <c r="D941" s="201"/>
      <c r="E941" s="201"/>
      <c r="F941" s="113"/>
      <c r="G941" s="113"/>
      <c r="H941" s="113"/>
      <c r="I941" s="203"/>
      <c r="J941" s="203"/>
      <c r="K941" s="204"/>
      <c r="L941" s="201"/>
      <c r="M941" s="201"/>
      <c r="N941" s="201"/>
      <c r="O941" s="201"/>
      <c r="P941" s="113"/>
      <c r="Q941" s="113"/>
      <c r="T941" s="201"/>
      <c r="U941" s="113"/>
      <c r="V941" s="113"/>
      <c r="W941" s="113"/>
      <c r="X941" s="113"/>
      <c r="Y941" s="113"/>
      <c r="Z941" s="113"/>
      <c r="AA941" s="113"/>
      <c r="AB941" s="201"/>
      <c r="AC941" s="113"/>
      <c r="AD941" s="113"/>
      <c r="AE941" s="113"/>
      <c r="AF941" s="113"/>
    </row>
    <row r="942" spans="1:32" x14ac:dyDescent="0.2">
      <c r="A942" s="113"/>
      <c r="B942" s="200"/>
      <c r="C942" s="113"/>
      <c r="D942" s="201"/>
      <c r="E942" s="201"/>
      <c r="F942" s="113"/>
      <c r="G942" s="113"/>
      <c r="H942" s="113"/>
      <c r="I942" s="203"/>
      <c r="J942" s="203"/>
      <c r="K942" s="204"/>
      <c r="L942" s="201"/>
      <c r="M942" s="201"/>
      <c r="N942" s="201"/>
      <c r="O942" s="201"/>
      <c r="P942" s="113"/>
      <c r="Q942" s="113"/>
      <c r="T942" s="201"/>
      <c r="U942" s="113"/>
      <c r="V942" s="113"/>
      <c r="W942" s="113"/>
      <c r="X942" s="113"/>
      <c r="Y942" s="113"/>
      <c r="Z942" s="113"/>
      <c r="AA942" s="113"/>
      <c r="AB942" s="201"/>
      <c r="AC942" s="113"/>
      <c r="AD942" s="113"/>
      <c r="AE942" s="113"/>
      <c r="AF942" s="113"/>
    </row>
    <row r="943" spans="1:32" x14ac:dyDescent="0.2">
      <c r="A943" s="113"/>
      <c r="B943" s="200"/>
      <c r="C943" s="113"/>
      <c r="D943" s="201"/>
      <c r="E943" s="201"/>
      <c r="F943" s="113"/>
      <c r="G943" s="113"/>
      <c r="H943" s="113"/>
      <c r="I943" s="203"/>
      <c r="J943" s="203"/>
      <c r="K943" s="204"/>
      <c r="L943" s="201"/>
      <c r="M943" s="201"/>
      <c r="N943" s="201"/>
      <c r="O943" s="201"/>
      <c r="P943" s="113"/>
      <c r="Q943" s="113"/>
      <c r="T943" s="201"/>
      <c r="U943" s="113"/>
      <c r="V943" s="113"/>
      <c r="W943" s="113"/>
      <c r="X943" s="113"/>
      <c r="Y943" s="113"/>
      <c r="Z943" s="113"/>
      <c r="AA943" s="113"/>
      <c r="AB943" s="201"/>
      <c r="AC943" s="113"/>
      <c r="AD943" s="113"/>
      <c r="AE943" s="113"/>
      <c r="AF943" s="113"/>
    </row>
    <row r="944" spans="1:32" x14ac:dyDescent="0.2">
      <c r="A944" s="113"/>
      <c r="B944" s="200"/>
      <c r="C944" s="113"/>
      <c r="D944" s="201"/>
      <c r="E944" s="201"/>
      <c r="F944" s="113"/>
      <c r="G944" s="113"/>
      <c r="H944" s="113"/>
      <c r="I944" s="203"/>
      <c r="J944" s="203"/>
      <c r="K944" s="204"/>
      <c r="L944" s="201"/>
      <c r="M944" s="201"/>
      <c r="N944" s="201"/>
      <c r="O944" s="201"/>
      <c r="P944" s="113"/>
      <c r="Q944" s="113"/>
      <c r="T944" s="201"/>
      <c r="U944" s="113"/>
      <c r="V944" s="113"/>
      <c r="W944" s="113"/>
      <c r="X944" s="113"/>
      <c r="Y944" s="113"/>
      <c r="Z944" s="113"/>
      <c r="AA944" s="113"/>
      <c r="AB944" s="201"/>
      <c r="AC944" s="113"/>
      <c r="AD944" s="113"/>
      <c r="AE944" s="113"/>
      <c r="AF944" s="113"/>
    </row>
    <row r="945" spans="1:32" x14ac:dyDescent="0.2">
      <c r="A945" s="113"/>
      <c r="B945" s="200"/>
      <c r="C945" s="113"/>
      <c r="D945" s="201"/>
      <c r="E945" s="201"/>
      <c r="F945" s="113"/>
      <c r="G945" s="113"/>
      <c r="H945" s="113"/>
      <c r="I945" s="203"/>
      <c r="J945" s="203"/>
      <c r="K945" s="204"/>
      <c r="L945" s="201"/>
      <c r="M945" s="201"/>
      <c r="N945" s="201"/>
      <c r="O945" s="201"/>
      <c r="P945" s="113"/>
      <c r="Q945" s="113"/>
      <c r="T945" s="201"/>
      <c r="U945" s="113"/>
      <c r="V945" s="113"/>
      <c r="W945" s="113"/>
      <c r="X945" s="113"/>
      <c r="Y945" s="113"/>
      <c r="Z945" s="113"/>
      <c r="AA945" s="113"/>
      <c r="AB945" s="201"/>
      <c r="AC945" s="113"/>
      <c r="AD945" s="113"/>
      <c r="AE945" s="113"/>
      <c r="AF945" s="113"/>
    </row>
    <row r="946" spans="1:32" x14ac:dyDescent="0.2">
      <c r="A946" s="113"/>
      <c r="B946" s="200"/>
      <c r="C946" s="113"/>
      <c r="D946" s="201"/>
      <c r="E946" s="201"/>
      <c r="F946" s="113"/>
      <c r="G946" s="113"/>
      <c r="H946" s="113"/>
      <c r="I946" s="203"/>
      <c r="J946" s="203"/>
      <c r="K946" s="204"/>
      <c r="L946" s="201"/>
      <c r="M946" s="201"/>
      <c r="N946" s="201"/>
      <c r="O946" s="201"/>
      <c r="P946" s="113"/>
      <c r="Q946" s="113"/>
      <c r="T946" s="201"/>
      <c r="U946" s="113"/>
      <c r="V946" s="113"/>
      <c r="W946" s="113"/>
      <c r="X946" s="113"/>
      <c r="Y946" s="113"/>
      <c r="Z946" s="113"/>
      <c r="AA946" s="113"/>
      <c r="AB946" s="201"/>
      <c r="AC946" s="113"/>
      <c r="AD946" s="113"/>
      <c r="AE946" s="113"/>
      <c r="AF946" s="113"/>
    </row>
    <row r="947" spans="1:32" x14ac:dyDescent="0.2">
      <c r="A947" s="113"/>
      <c r="B947" s="200"/>
      <c r="C947" s="113"/>
      <c r="D947" s="201"/>
      <c r="E947" s="201"/>
      <c r="F947" s="113"/>
      <c r="G947" s="113"/>
      <c r="H947" s="113"/>
      <c r="I947" s="203"/>
      <c r="J947" s="203"/>
      <c r="K947" s="204"/>
      <c r="L947" s="201"/>
      <c r="M947" s="201"/>
      <c r="N947" s="201"/>
      <c r="O947" s="201"/>
      <c r="P947" s="113"/>
      <c r="Q947" s="113"/>
      <c r="T947" s="201"/>
      <c r="U947" s="113"/>
      <c r="V947" s="113"/>
      <c r="W947" s="113"/>
      <c r="X947" s="113"/>
      <c r="Y947" s="113"/>
      <c r="Z947" s="113"/>
      <c r="AA947" s="113"/>
      <c r="AB947" s="201"/>
      <c r="AC947" s="113"/>
      <c r="AD947" s="113"/>
      <c r="AE947" s="113"/>
      <c r="AF947" s="113"/>
    </row>
    <row r="948" spans="1:32" x14ac:dyDescent="0.2">
      <c r="A948" s="113"/>
      <c r="B948" s="200"/>
      <c r="C948" s="113"/>
      <c r="D948" s="201"/>
      <c r="E948" s="201"/>
      <c r="F948" s="113"/>
      <c r="G948" s="113"/>
      <c r="H948" s="113"/>
      <c r="I948" s="203"/>
      <c r="J948" s="203"/>
      <c r="K948" s="204"/>
      <c r="L948" s="201"/>
      <c r="M948" s="201"/>
      <c r="N948" s="201"/>
      <c r="O948" s="201"/>
      <c r="P948" s="113"/>
      <c r="Q948" s="113"/>
      <c r="T948" s="201"/>
      <c r="U948" s="113"/>
      <c r="V948" s="113"/>
      <c r="W948" s="113"/>
      <c r="X948" s="113"/>
      <c r="Y948" s="113"/>
      <c r="Z948" s="113"/>
      <c r="AA948" s="113"/>
      <c r="AB948" s="201"/>
      <c r="AC948" s="113"/>
      <c r="AD948" s="113"/>
      <c r="AE948" s="113"/>
      <c r="AF948" s="113"/>
    </row>
    <row r="949" spans="1:32" x14ac:dyDescent="0.2">
      <c r="A949" s="113"/>
      <c r="B949" s="200"/>
      <c r="C949" s="113"/>
      <c r="D949" s="201"/>
      <c r="E949" s="201"/>
      <c r="F949" s="113"/>
      <c r="G949" s="113"/>
      <c r="H949" s="113"/>
      <c r="I949" s="203"/>
      <c r="J949" s="203"/>
      <c r="K949" s="204"/>
      <c r="L949" s="201"/>
      <c r="M949" s="201"/>
      <c r="N949" s="201"/>
      <c r="O949" s="201"/>
      <c r="P949" s="113"/>
      <c r="Q949" s="113"/>
      <c r="T949" s="201"/>
      <c r="U949" s="113"/>
      <c r="V949" s="113"/>
      <c r="W949" s="113"/>
      <c r="X949" s="113"/>
      <c r="Y949" s="113"/>
      <c r="Z949" s="113"/>
      <c r="AA949" s="113"/>
      <c r="AB949" s="201"/>
      <c r="AC949" s="113"/>
      <c r="AD949" s="113"/>
      <c r="AE949" s="113"/>
      <c r="AF949" s="113"/>
    </row>
    <row r="950" spans="1:32" x14ac:dyDescent="0.2">
      <c r="A950" s="113"/>
      <c r="B950" s="200"/>
      <c r="C950" s="113"/>
      <c r="D950" s="201"/>
      <c r="E950" s="201"/>
      <c r="F950" s="113"/>
      <c r="G950" s="113"/>
      <c r="H950" s="113"/>
      <c r="I950" s="203"/>
      <c r="J950" s="203"/>
      <c r="K950" s="204"/>
      <c r="L950" s="201"/>
      <c r="M950" s="201"/>
      <c r="N950" s="201"/>
      <c r="O950" s="201"/>
      <c r="P950" s="113"/>
      <c r="Q950" s="113"/>
      <c r="T950" s="201"/>
      <c r="U950" s="113"/>
      <c r="V950" s="113"/>
      <c r="W950" s="113"/>
      <c r="X950" s="113"/>
      <c r="Y950" s="113"/>
      <c r="Z950" s="113"/>
      <c r="AA950" s="113"/>
      <c r="AB950" s="201"/>
      <c r="AC950" s="113"/>
      <c r="AD950" s="113"/>
      <c r="AE950" s="113"/>
      <c r="AF950" s="113"/>
    </row>
    <row r="951" spans="1:32" x14ac:dyDescent="0.2">
      <c r="A951" s="113"/>
      <c r="B951" s="200"/>
      <c r="C951" s="113"/>
      <c r="D951" s="201"/>
      <c r="E951" s="201"/>
      <c r="F951" s="113"/>
      <c r="G951" s="113"/>
      <c r="H951" s="113"/>
      <c r="I951" s="203"/>
      <c r="J951" s="203"/>
      <c r="K951" s="204"/>
      <c r="L951" s="201"/>
      <c r="M951" s="201"/>
      <c r="N951" s="201"/>
      <c r="O951" s="201"/>
      <c r="P951" s="113"/>
      <c r="Q951" s="113"/>
      <c r="T951" s="201"/>
      <c r="U951" s="113"/>
      <c r="V951" s="113"/>
      <c r="W951" s="113"/>
      <c r="X951" s="113"/>
      <c r="Y951" s="113"/>
      <c r="Z951" s="113"/>
      <c r="AA951" s="113"/>
      <c r="AB951" s="201"/>
      <c r="AC951" s="113"/>
      <c r="AD951" s="113"/>
      <c r="AE951" s="113"/>
      <c r="AF951" s="113"/>
    </row>
    <row r="952" spans="1:32" x14ac:dyDescent="0.2">
      <c r="A952" s="113"/>
      <c r="B952" s="200"/>
      <c r="C952" s="113"/>
      <c r="D952" s="201"/>
      <c r="E952" s="201"/>
      <c r="F952" s="113"/>
      <c r="G952" s="113"/>
      <c r="H952" s="113"/>
      <c r="I952" s="203"/>
      <c r="J952" s="203"/>
      <c r="K952" s="204"/>
      <c r="L952" s="201"/>
      <c r="M952" s="201"/>
      <c r="N952" s="201"/>
      <c r="O952" s="201"/>
      <c r="P952" s="113"/>
      <c r="Q952" s="113"/>
      <c r="T952" s="201"/>
      <c r="U952" s="113"/>
      <c r="V952" s="113"/>
      <c r="W952" s="113"/>
      <c r="X952" s="113"/>
      <c r="Y952" s="113"/>
      <c r="Z952" s="113"/>
      <c r="AA952" s="113"/>
      <c r="AB952" s="201"/>
      <c r="AC952" s="113"/>
      <c r="AD952" s="113"/>
      <c r="AE952" s="113"/>
      <c r="AF952" s="113"/>
    </row>
    <row r="953" spans="1:32" x14ac:dyDescent="0.2">
      <c r="A953" s="113"/>
      <c r="B953" s="200"/>
      <c r="C953" s="113"/>
      <c r="D953" s="201"/>
      <c r="E953" s="201"/>
      <c r="F953" s="113"/>
      <c r="G953" s="113"/>
      <c r="H953" s="113"/>
      <c r="I953" s="203"/>
      <c r="J953" s="203"/>
      <c r="K953" s="204"/>
      <c r="L953" s="201"/>
      <c r="M953" s="201"/>
      <c r="N953" s="201"/>
      <c r="O953" s="201"/>
      <c r="P953" s="113"/>
      <c r="Q953" s="113"/>
      <c r="T953" s="201"/>
      <c r="U953" s="113"/>
      <c r="V953" s="113"/>
      <c r="W953" s="113"/>
      <c r="X953" s="113"/>
      <c r="Y953" s="113"/>
      <c r="Z953" s="113"/>
      <c r="AA953" s="113"/>
      <c r="AB953" s="201"/>
      <c r="AC953" s="113"/>
      <c r="AD953" s="113"/>
      <c r="AE953" s="113"/>
      <c r="AF953" s="113"/>
    </row>
    <row r="954" spans="1:32" x14ac:dyDescent="0.2">
      <c r="A954" s="113"/>
      <c r="B954" s="200"/>
      <c r="C954" s="113"/>
      <c r="D954" s="201"/>
      <c r="E954" s="201"/>
      <c r="F954" s="113"/>
      <c r="G954" s="113"/>
      <c r="H954" s="113"/>
      <c r="I954" s="203"/>
      <c r="J954" s="203"/>
      <c r="K954" s="204"/>
      <c r="L954" s="201"/>
      <c r="M954" s="201"/>
      <c r="N954" s="201"/>
      <c r="O954" s="201"/>
      <c r="P954" s="113"/>
      <c r="Q954" s="113"/>
      <c r="T954" s="201"/>
      <c r="U954" s="113"/>
      <c r="V954" s="113"/>
      <c r="W954" s="113"/>
      <c r="X954" s="113"/>
      <c r="Y954" s="113"/>
      <c r="Z954" s="113"/>
      <c r="AA954" s="113"/>
      <c r="AB954" s="201"/>
      <c r="AC954" s="113"/>
      <c r="AD954" s="113"/>
      <c r="AE954" s="113"/>
      <c r="AF954" s="113"/>
    </row>
    <row r="955" spans="1:32" x14ac:dyDescent="0.2">
      <c r="A955" s="113"/>
      <c r="B955" s="200"/>
      <c r="C955" s="113"/>
      <c r="D955" s="201"/>
      <c r="E955" s="201"/>
      <c r="F955" s="113"/>
      <c r="G955" s="113"/>
      <c r="H955" s="113"/>
      <c r="I955" s="203"/>
      <c r="J955" s="203"/>
      <c r="K955" s="204"/>
      <c r="L955" s="201"/>
      <c r="M955" s="201"/>
      <c r="N955" s="201"/>
      <c r="O955" s="201"/>
      <c r="P955" s="113"/>
      <c r="Q955" s="113"/>
      <c r="T955" s="201"/>
      <c r="U955" s="113"/>
      <c r="V955" s="113"/>
      <c r="W955" s="113"/>
      <c r="X955" s="113"/>
      <c r="Y955" s="113"/>
      <c r="Z955" s="113"/>
      <c r="AA955" s="113"/>
      <c r="AB955" s="201"/>
      <c r="AC955" s="113"/>
      <c r="AD955" s="113"/>
      <c r="AE955" s="113"/>
      <c r="AF955" s="113"/>
    </row>
    <row r="956" spans="1:32" x14ac:dyDescent="0.2">
      <c r="A956" s="113"/>
      <c r="B956" s="200"/>
      <c r="C956" s="113"/>
      <c r="D956" s="201"/>
      <c r="E956" s="201"/>
      <c r="F956" s="113"/>
      <c r="G956" s="113"/>
      <c r="H956" s="113"/>
      <c r="I956" s="203"/>
      <c r="J956" s="203"/>
      <c r="K956" s="204"/>
      <c r="L956" s="201"/>
      <c r="M956" s="201"/>
      <c r="N956" s="201"/>
      <c r="O956" s="201"/>
      <c r="P956" s="113"/>
      <c r="Q956" s="113"/>
      <c r="T956" s="201"/>
      <c r="U956" s="113"/>
      <c r="V956" s="113"/>
      <c r="W956" s="113"/>
      <c r="X956" s="113"/>
      <c r="Y956" s="113"/>
      <c r="Z956" s="113"/>
      <c r="AA956" s="113"/>
      <c r="AB956" s="201"/>
      <c r="AC956" s="113"/>
      <c r="AD956" s="113"/>
      <c r="AE956" s="113"/>
      <c r="AF956" s="113"/>
    </row>
    <row r="957" spans="1:32" x14ac:dyDescent="0.2">
      <c r="A957" s="113"/>
      <c r="B957" s="200"/>
      <c r="C957" s="113"/>
      <c r="D957" s="201"/>
      <c r="E957" s="201"/>
      <c r="F957" s="113"/>
      <c r="G957" s="113"/>
      <c r="H957" s="113"/>
      <c r="I957" s="203"/>
      <c r="J957" s="203"/>
      <c r="K957" s="204"/>
      <c r="L957" s="201"/>
      <c r="M957" s="201"/>
      <c r="N957" s="201"/>
      <c r="O957" s="201"/>
      <c r="P957" s="113"/>
      <c r="Q957" s="113"/>
      <c r="T957" s="201"/>
      <c r="U957" s="113"/>
      <c r="V957" s="113"/>
      <c r="W957" s="113"/>
      <c r="X957" s="113"/>
      <c r="Y957" s="113"/>
      <c r="Z957" s="113"/>
      <c r="AA957" s="113"/>
      <c r="AB957" s="201"/>
      <c r="AC957" s="113"/>
      <c r="AD957" s="113"/>
      <c r="AE957" s="113"/>
      <c r="AF957" s="113"/>
    </row>
    <row r="958" spans="1:32" x14ac:dyDescent="0.2">
      <c r="A958" s="113"/>
      <c r="B958" s="200"/>
      <c r="C958" s="113"/>
      <c r="D958" s="201"/>
      <c r="E958" s="201"/>
      <c r="F958" s="113"/>
      <c r="G958" s="113"/>
      <c r="H958" s="113"/>
      <c r="I958" s="203"/>
      <c r="J958" s="203"/>
      <c r="K958" s="204"/>
      <c r="L958" s="201"/>
      <c r="M958" s="201"/>
      <c r="N958" s="201"/>
      <c r="O958" s="201"/>
      <c r="P958" s="113"/>
      <c r="Q958" s="113"/>
      <c r="T958" s="201"/>
      <c r="U958" s="113"/>
      <c r="V958" s="113"/>
      <c r="W958" s="113"/>
      <c r="X958" s="113"/>
      <c r="Y958" s="113"/>
      <c r="Z958" s="113"/>
      <c r="AA958" s="113"/>
      <c r="AB958" s="201"/>
      <c r="AC958" s="113"/>
      <c r="AD958" s="113"/>
      <c r="AE958" s="113"/>
      <c r="AF958" s="113"/>
    </row>
    <row r="959" spans="1:32" x14ac:dyDescent="0.2">
      <c r="A959" s="113"/>
      <c r="B959" s="200"/>
      <c r="C959" s="113"/>
      <c r="D959" s="201"/>
      <c r="E959" s="201"/>
      <c r="F959" s="113"/>
      <c r="G959" s="113"/>
      <c r="H959" s="113"/>
      <c r="I959" s="203"/>
      <c r="J959" s="203"/>
      <c r="K959" s="204"/>
      <c r="L959" s="201"/>
      <c r="M959" s="201"/>
      <c r="N959" s="201"/>
      <c r="O959" s="201"/>
      <c r="P959" s="113"/>
      <c r="Q959" s="113"/>
      <c r="T959" s="201"/>
      <c r="U959" s="113"/>
      <c r="V959" s="113"/>
      <c r="W959" s="113"/>
      <c r="X959" s="113"/>
      <c r="Y959" s="113"/>
      <c r="Z959" s="113"/>
      <c r="AA959" s="113"/>
      <c r="AB959" s="201"/>
      <c r="AC959" s="113"/>
      <c r="AD959" s="113"/>
      <c r="AE959" s="113"/>
      <c r="AF959" s="113"/>
    </row>
    <row r="960" spans="1:32" x14ac:dyDescent="0.2">
      <c r="A960" s="113"/>
      <c r="B960" s="200"/>
      <c r="C960" s="113"/>
      <c r="D960" s="201"/>
      <c r="E960" s="201"/>
      <c r="F960" s="113"/>
      <c r="G960" s="113"/>
      <c r="H960" s="113"/>
      <c r="I960" s="203"/>
      <c r="J960" s="203"/>
      <c r="K960" s="204"/>
      <c r="L960" s="201"/>
      <c r="M960" s="201"/>
      <c r="N960" s="201"/>
      <c r="O960" s="201"/>
      <c r="P960" s="113"/>
      <c r="Q960" s="113"/>
      <c r="T960" s="201"/>
      <c r="U960" s="113"/>
      <c r="V960" s="113"/>
      <c r="W960" s="113"/>
      <c r="X960" s="113"/>
      <c r="Y960" s="113"/>
      <c r="Z960" s="113"/>
      <c r="AA960" s="113"/>
      <c r="AB960" s="201"/>
      <c r="AC960" s="113"/>
      <c r="AD960" s="113"/>
      <c r="AE960" s="113"/>
      <c r="AF960" s="113"/>
    </row>
    <row r="961" spans="1:32" x14ac:dyDescent="0.2">
      <c r="A961" s="113"/>
      <c r="B961" s="200"/>
      <c r="C961" s="113"/>
      <c r="D961" s="201"/>
      <c r="E961" s="201"/>
      <c r="F961" s="113"/>
      <c r="G961" s="113"/>
      <c r="H961" s="113"/>
      <c r="I961" s="203"/>
      <c r="J961" s="203"/>
      <c r="K961" s="204"/>
      <c r="L961" s="201"/>
      <c r="M961" s="201"/>
      <c r="N961" s="201"/>
      <c r="O961" s="201"/>
      <c r="P961" s="113"/>
      <c r="Q961" s="113"/>
      <c r="T961" s="201"/>
      <c r="U961" s="113"/>
      <c r="V961" s="113"/>
      <c r="W961" s="113"/>
      <c r="X961" s="113"/>
      <c r="Y961" s="113"/>
      <c r="Z961" s="113"/>
      <c r="AA961" s="113"/>
      <c r="AB961" s="201"/>
      <c r="AC961" s="113"/>
      <c r="AD961" s="113"/>
      <c r="AE961" s="113"/>
      <c r="AF961" s="113"/>
    </row>
    <row r="962" spans="1:32" x14ac:dyDescent="0.2">
      <c r="A962" s="113"/>
      <c r="B962" s="200"/>
      <c r="C962" s="113"/>
      <c r="D962" s="201"/>
      <c r="E962" s="201"/>
      <c r="F962" s="113"/>
      <c r="G962" s="113"/>
      <c r="H962" s="113"/>
      <c r="I962" s="203"/>
      <c r="J962" s="203"/>
      <c r="K962" s="204"/>
      <c r="L962" s="201"/>
      <c r="M962" s="201"/>
      <c r="N962" s="201"/>
      <c r="O962" s="201"/>
      <c r="P962" s="113"/>
      <c r="Q962" s="113"/>
      <c r="T962" s="201"/>
      <c r="U962" s="113"/>
      <c r="V962" s="113"/>
      <c r="W962" s="113"/>
      <c r="X962" s="113"/>
      <c r="Y962" s="113"/>
      <c r="Z962" s="113"/>
      <c r="AA962" s="113"/>
      <c r="AB962" s="201"/>
      <c r="AC962" s="113"/>
      <c r="AD962" s="113"/>
      <c r="AE962" s="113"/>
      <c r="AF962" s="113"/>
    </row>
    <row r="963" spans="1:32" x14ac:dyDescent="0.2">
      <c r="A963" s="113"/>
      <c r="B963" s="200"/>
      <c r="C963" s="113"/>
      <c r="D963" s="201"/>
      <c r="E963" s="201"/>
      <c r="F963" s="113"/>
      <c r="G963" s="113"/>
      <c r="H963" s="113"/>
      <c r="I963" s="203"/>
      <c r="J963" s="203"/>
      <c r="K963" s="204"/>
      <c r="L963" s="201"/>
      <c r="M963" s="201"/>
      <c r="N963" s="201"/>
      <c r="O963" s="201"/>
      <c r="P963" s="113"/>
      <c r="Q963" s="113"/>
      <c r="T963" s="201"/>
      <c r="U963" s="113"/>
      <c r="V963" s="113"/>
      <c r="W963" s="113"/>
      <c r="X963" s="113"/>
      <c r="Y963" s="113"/>
      <c r="Z963" s="113"/>
      <c r="AA963" s="113"/>
      <c r="AB963" s="201"/>
      <c r="AC963" s="113"/>
      <c r="AD963" s="113"/>
      <c r="AE963" s="113"/>
      <c r="AF963" s="113"/>
    </row>
    <row r="964" spans="1:32" x14ac:dyDescent="0.2">
      <c r="A964" s="113"/>
      <c r="B964" s="200"/>
      <c r="C964" s="113"/>
      <c r="D964" s="201"/>
      <c r="E964" s="201"/>
      <c r="F964" s="113"/>
      <c r="G964" s="113"/>
      <c r="H964" s="113"/>
      <c r="I964" s="203"/>
      <c r="J964" s="203"/>
      <c r="K964" s="204"/>
      <c r="L964" s="201"/>
      <c r="M964" s="201"/>
      <c r="N964" s="201"/>
      <c r="O964" s="201"/>
      <c r="P964" s="113"/>
      <c r="Q964" s="113"/>
      <c r="T964" s="201"/>
      <c r="U964" s="113"/>
      <c r="V964" s="113"/>
      <c r="W964" s="113"/>
      <c r="X964" s="113"/>
      <c r="Y964" s="113"/>
      <c r="Z964" s="113"/>
      <c r="AA964" s="113"/>
      <c r="AB964" s="201"/>
      <c r="AC964" s="113"/>
      <c r="AD964" s="113"/>
      <c r="AE964" s="113"/>
      <c r="AF964" s="113"/>
    </row>
    <row r="965" spans="1:32" x14ac:dyDescent="0.2">
      <c r="A965" s="113"/>
      <c r="B965" s="200"/>
      <c r="C965" s="113"/>
      <c r="D965" s="201"/>
      <c r="E965" s="201"/>
      <c r="F965" s="113"/>
      <c r="G965" s="113"/>
      <c r="H965" s="113"/>
      <c r="I965" s="203"/>
      <c r="J965" s="203"/>
      <c r="K965" s="204"/>
      <c r="L965" s="201"/>
      <c r="M965" s="201"/>
      <c r="N965" s="201"/>
      <c r="O965" s="201"/>
      <c r="P965" s="113"/>
      <c r="Q965" s="113"/>
      <c r="T965" s="201"/>
      <c r="U965" s="113"/>
      <c r="V965" s="113"/>
      <c r="W965" s="113"/>
      <c r="X965" s="113"/>
      <c r="Y965" s="113"/>
      <c r="Z965" s="113"/>
      <c r="AA965" s="113"/>
      <c r="AB965" s="201"/>
      <c r="AC965" s="113"/>
      <c r="AD965" s="113"/>
      <c r="AE965" s="113"/>
      <c r="AF965" s="113"/>
    </row>
    <row r="966" spans="1:32" x14ac:dyDescent="0.2">
      <c r="A966" s="113"/>
      <c r="B966" s="200"/>
      <c r="C966" s="113"/>
      <c r="D966" s="201"/>
      <c r="E966" s="201"/>
      <c r="F966" s="113"/>
      <c r="G966" s="113"/>
      <c r="H966" s="113"/>
      <c r="I966" s="203"/>
      <c r="J966" s="203"/>
      <c r="K966" s="204"/>
      <c r="L966" s="201"/>
      <c r="M966" s="201"/>
      <c r="N966" s="201"/>
      <c r="O966" s="201"/>
      <c r="P966" s="113"/>
      <c r="Q966" s="113"/>
      <c r="T966" s="201"/>
      <c r="U966" s="113"/>
      <c r="V966" s="113"/>
      <c r="W966" s="113"/>
      <c r="X966" s="113"/>
      <c r="Y966" s="113"/>
      <c r="Z966" s="113"/>
      <c r="AA966" s="113"/>
      <c r="AB966" s="201"/>
      <c r="AC966" s="113"/>
      <c r="AD966" s="113"/>
      <c r="AE966" s="113"/>
      <c r="AF966" s="113"/>
    </row>
    <row r="967" spans="1:32" x14ac:dyDescent="0.2">
      <c r="A967" s="113"/>
      <c r="B967" s="200"/>
      <c r="C967" s="113"/>
      <c r="D967" s="201"/>
      <c r="E967" s="201"/>
      <c r="F967" s="113"/>
      <c r="G967" s="113"/>
      <c r="H967" s="113"/>
      <c r="I967" s="203"/>
      <c r="J967" s="203"/>
      <c r="K967" s="204"/>
      <c r="L967" s="201"/>
      <c r="M967" s="201"/>
      <c r="N967" s="201"/>
      <c r="O967" s="201"/>
      <c r="P967" s="113"/>
      <c r="Q967" s="113"/>
      <c r="T967" s="201"/>
      <c r="U967" s="113"/>
      <c r="V967" s="113"/>
      <c r="W967" s="113"/>
      <c r="X967" s="113"/>
      <c r="Y967" s="113"/>
      <c r="Z967" s="113"/>
      <c r="AA967" s="113"/>
      <c r="AB967" s="201"/>
      <c r="AC967" s="113"/>
      <c r="AD967" s="113"/>
      <c r="AE967" s="113"/>
      <c r="AF967" s="113"/>
    </row>
    <row r="968" spans="1:32" x14ac:dyDescent="0.2">
      <c r="A968" s="113"/>
      <c r="B968" s="200"/>
      <c r="C968" s="113"/>
      <c r="D968" s="201"/>
      <c r="E968" s="201"/>
      <c r="F968" s="113"/>
      <c r="G968" s="113"/>
      <c r="H968" s="113"/>
      <c r="I968" s="203"/>
      <c r="J968" s="203"/>
      <c r="K968" s="204"/>
      <c r="L968" s="201"/>
      <c r="M968" s="201"/>
      <c r="N968" s="201"/>
      <c r="O968" s="201"/>
      <c r="P968" s="113"/>
      <c r="Q968" s="113"/>
      <c r="T968" s="201"/>
      <c r="U968" s="113"/>
      <c r="V968" s="113"/>
      <c r="W968" s="113"/>
      <c r="X968" s="113"/>
      <c r="Y968" s="113"/>
      <c r="Z968" s="113"/>
      <c r="AA968" s="113"/>
      <c r="AB968" s="201"/>
      <c r="AC968" s="113"/>
      <c r="AD968" s="113"/>
      <c r="AE968" s="113"/>
      <c r="AF968" s="113"/>
    </row>
    <row r="969" spans="1:32" x14ac:dyDescent="0.2">
      <c r="A969" s="113"/>
      <c r="B969" s="200"/>
      <c r="C969" s="113"/>
      <c r="D969" s="201"/>
      <c r="E969" s="201"/>
      <c r="F969" s="113"/>
      <c r="G969" s="113"/>
      <c r="H969" s="113"/>
      <c r="I969" s="203"/>
      <c r="J969" s="203"/>
      <c r="K969" s="204"/>
      <c r="L969" s="201"/>
      <c r="M969" s="201"/>
      <c r="N969" s="201"/>
      <c r="O969" s="201"/>
      <c r="P969" s="113"/>
      <c r="Q969" s="113"/>
      <c r="T969" s="201"/>
      <c r="U969" s="113"/>
      <c r="V969" s="113"/>
      <c r="W969" s="113"/>
      <c r="X969" s="113"/>
      <c r="Y969" s="113"/>
      <c r="Z969" s="113"/>
      <c r="AA969" s="113"/>
      <c r="AB969" s="201"/>
      <c r="AC969" s="113"/>
      <c r="AD969" s="113"/>
      <c r="AE969" s="113"/>
      <c r="AF969" s="113"/>
    </row>
    <row r="970" spans="1:32" x14ac:dyDescent="0.2">
      <c r="A970" s="113"/>
      <c r="B970" s="200"/>
      <c r="C970" s="113"/>
      <c r="D970" s="201"/>
      <c r="E970" s="201"/>
      <c r="F970" s="113"/>
      <c r="G970" s="113"/>
      <c r="H970" s="113"/>
      <c r="I970" s="203"/>
      <c r="J970" s="203"/>
      <c r="K970" s="204"/>
      <c r="L970" s="201"/>
      <c r="M970" s="201"/>
      <c r="N970" s="201"/>
      <c r="O970" s="201"/>
      <c r="P970" s="113"/>
      <c r="Q970" s="113"/>
      <c r="T970" s="201"/>
      <c r="U970" s="113"/>
      <c r="V970" s="113"/>
      <c r="W970" s="113"/>
      <c r="X970" s="113"/>
      <c r="Y970" s="113"/>
      <c r="Z970" s="113"/>
      <c r="AA970" s="113"/>
      <c r="AB970" s="201"/>
      <c r="AC970" s="113"/>
      <c r="AD970" s="113"/>
      <c r="AE970" s="113"/>
      <c r="AF970" s="113"/>
    </row>
    <row r="971" spans="1:32" x14ac:dyDescent="0.2">
      <c r="A971" s="113"/>
      <c r="B971" s="200"/>
      <c r="C971" s="113"/>
      <c r="D971" s="201"/>
      <c r="E971" s="201"/>
      <c r="F971" s="113"/>
      <c r="G971" s="113"/>
      <c r="H971" s="113"/>
      <c r="I971" s="203"/>
      <c r="J971" s="203"/>
      <c r="K971" s="204"/>
      <c r="L971" s="201"/>
      <c r="M971" s="201"/>
      <c r="N971" s="201"/>
      <c r="O971" s="201"/>
      <c r="P971" s="113"/>
      <c r="Q971" s="113"/>
      <c r="T971" s="201"/>
      <c r="U971" s="113"/>
      <c r="V971" s="113"/>
      <c r="W971" s="113"/>
      <c r="X971" s="113"/>
      <c r="Y971" s="113"/>
      <c r="Z971" s="113"/>
      <c r="AA971" s="113"/>
      <c r="AB971" s="201"/>
      <c r="AC971" s="113"/>
      <c r="AD971" s="113"/>
      <c r="AE971" s="113"/>
      <c r="AF971" s="113"/>
    </row>
    <row r="972" spans="1:32" x14ac:dyDescent="0.2">
      <c r="A972" s="113"/>
      <c r="B972" s="200"/>
      <c r="C972" s="113"/>
      <c r="D972" s="201"/>
      <c r="E972" s="201"/>
      <c r="F972" s="113"/>
      <c r="G972" s="113"/>
      <c r="H972" s="113"/>
      <c r="I972" s="203"/>
      <c r="J972" s="203"/>
      <c r="K972" s="204"/>
      <c r="L972" s="201"/>
      <c r="M972" s="201"/>
      <c r="N972" s="201"/>
      <c r="O972" s="201"/>
      <c r="P972" s="113"/>
      <c r="Q972" s="113"/>
      <c r="T972" s="201"/>
      <c r="U972" s="113"/>
      <c r="V972" s="113"/>
      <c r="W972" s="113"/>
      <c r="X972" s="113"/>
      <c r="Y972" s="113"/>
      <c r="Z972" s="113"/>
      <c r="AA972" s="113"/>
      <c r="AB972" s="201"/>
      <c r="AC972" s="113"/>
      <c r="AD972" s="113"/>
      <c r="AE972" s="113"/>
      <c r="AF972" s="113"/>
    </row>
    <row r="973" spans="1:32" x14ac:dyDescent="0.2">
      <c r="A973" s="113"/>
      <c r="B973" s="200"/>
      <c r="C973" s="113"/>
      <c r="D973" s="201"/>
      <c r="E973" s="201"/>
      <c r="F973" s="113"/>
      <c r="G973" s="113"/>
      <c r="H973" s="113"/>
      <c r="I973" s="203"/>
      <c r="J973" s="203"/>
      <c r="K973" s="204"/>
      <c r="L973" s="201"/>
      <c r="M973" s="201"/>
      <c r="N973" s="201"/>
      <c r="O973" s="201"/>
      <c r="P973" s="113"/>
      <c r="Q973" s="113"/>
      <c r="T973" s="201"/>
      <c r="U973" s="113"/>
      <c r="V973" s="113"/>
      <c r="W973" s="113"/>
      <c r="X973" s="113"/>
      <c r="Y973" s="113"/>
      <c r="Z973" s="113"/>
      <c r="AA973" s="113"/>
      <c r="AB973" s="201"/>
      <c r="AC973" s="113"/>
      <c r="AD973" s="113"/>
      <c r="AE973" s="113"/>
      <c r="AF973" s="113"/>
    </row>
    <row r="974" spans="1:32" x14ac:dyDescent="0.2">
      <c r="A974" s="113"/>
      <c r="B974" s="200"/>
      <c r="C974" s="113"/>
      <c r="D974" s="201"/>
      <c r="E974" s="201"/>
      <c r="F974" s="113"/>
      <c r="G974" s="113"/>
      <c r="H974" s="113"/>
      <c r="I974" s="203"/>
      <c r="J974" s="203"/>
      <c r="K974" s="204"/>
      <c r="L974" s="201"/>
      <c r="M974" s="201"/>
      <c r="N974" s="201"/>
      <c r="O974" s="201"/>
      <c r="P974" s="113"/>
      <c r="Q974" s="113"/>
      <c r="T974" s="201"/>
      <c r="U974" s="113"/>
      <c r="V974" s="113"/>
      <c r="W974" s="113"/>
      <c r="X974" s="113"/>
      <c r="Y974" s="113"/>
      <c r="Z974" s="113"/>
      <c r="AA974" s="113"/>
      <c r="AB974" s="201"/>
      <c r="AC974" s="113"/>
      <c r="AD974" s="113"/>
      <c r="AE974" s="113"/>
      <c r="AF974" s="113"/>
    </row>
    <row r="975" spans="1:32" x14ac:dyDescent="0.2">
      <c r="A975" s="113"/>
      <c r="B975" s="200"/>
      <c r="C975" s="113"/>
      <c r="D975" s="201"/>
      <c r="E975" s="201"/>
      <c r="F975" s="113"/>
      <c r="G975" s="113"/>
      <c r="H975" s="113"/>
      <c r="I975" s="203"/>
      <c r="J975" s="203"/>
      <c r="K975" s="204"/>
      <c r="L975" s="201"/>
      <c r="M975" s="201"/>
      <c r="N975" s="201"/>
      <c r="O975" s="201"/>
      <c r="P975" s="113"/>
      <c r="Q975" s="113"/>
      <c r="T975" s="201"/>
      <c r="U975" s="113"/>
      <c r="V975" s="113"/>
      <c r="W975" s="113"/>
      <c r="X975" s="113"/>
      <c r="Y975" s="113"/>
      <c r="Z975" s="113"/>
      <c r="AA975" s="113"/>
      <c r="AB975" s="201"/>
      <c r="AC975" s="113"/>
      <c r="AD975" s="113"/>
      <c r="AE975" s="113"/>
      <c r="AF975" s="113"/>
    </row>
    <row r="976" spans="1:32" x14ac:dyDescent="0.2">
      <c r="A976" s="113"/>
      <c r="B976" s="200"/>
      <c r="C976" s="113"/>
      <c r="D976" s="201"/>
      <c r="E976" s="201"/>
      <c r="F976" s="113"/>
      <c r="G976" s="113"/>
      <c r="H976" s="113"/>
      <c r="I976" s="203"/>
      <c r="J976" s="203"/>
      <c r="K976" s="204"/>
      <c r="L976" s="201"/>
      <c r="M976" s="201"/>
      <c r="N976" s="201"/>
      <c r="O976" s="201"/>
      <c r="P976" s="113"/>
      <c r="Q976" s="113"/>
      <c r="T976" s="201"/>
      <c r="U976" s="113"/>
      <c r="V976" s="113"/>
      <c r="W976" s="113"/>
      <c r="X976" s="113"/>
      <c r="Y976" s="113"/>
      <c r="Z976" s="113"/>
      <c r="AA976" s="113"/>
      <c r="AB976" s="201"/>
      <c r="AC976" s="113"/>
      <c r="AD976" s="113"/>
      <c r="AE976" s="113"/>
      <c r="AF976" s="113"/>
    </row>
    <row r="977" spans="1:32" x14ac:dyDescent="0.2">
      <c r="A977" s="113"/>
      <c r="B977" s="200"/>
      <c r="C977" s="113"/>
      <c r="D977" s="201"/>
      <c r="E977" s="201"/>
      <c r="F977" s="113"/>
      <c r="G977" s="113"/>
      <c r="H977" s="113"/>
      <c r="I977" s="203"/>
      <c r="J977" s="203"/>
      <c r="K977" s="204"/>
      <c r="L977" s="201"/>
      <c r="M977" s="201"/>
      <c r="N977" s="201"/>
      <c r="O977" s="201"/>
      <c r="P977" s="113"/>
      <c r="Q977" s="113"/>
      <c r="T977" s="201"/>
      <c r="U977" s="113"/>
      <c r="V977" s="113"/>
      <c r="W977" s="113"/>
      <c r="X977" s="113"/>
      <c r="Y977" s="113"/>
      <c r="Z977" s="113"/>
      <c r="AA977" s="113"/>
      <c r="AB977" s="201"/>
      <c r="AC977" s="113"/>
      <c r="AD977" s="113"/>
      <c r="AE977" s="113"/>
      <c r="AF977" s="113"/>
    </row>
    <row r="978" spans="1:32" x14ac:dyDescent="0.2">
      <c r="A978" s="113"/>
      <c r="B978" s="200"/>
      <c r="C978" s="113"/>
      <c r="D978" s="201"/>
      <c r="E978" s="201"/>
      <c r="F978" s="113"/>
      <c r="G978" s="113"/>
      <c r="H978" s="113"/>
      <c r="I978" s="203"/>
      <c r="J978" s="203"/>
      <c r="K978" s="204"/>
      <c r="L978" s="201"/>
      <c r="M978" s="201"/>
      <c r="N978" s="201"/>
      <c r="O978" s="201"/>
      <c r="P978" s="113"/>
      <c r="Q978" s="113"/>
      <c r="T978" s="201"/>
      <c r="U978" s="113"/>
      <c r="V978" s="113"/>
      <c r="W978" s="113"/>
      <c r="X978" s="113"/>
      <c r="Y978" s="113"/>
      <c r="Z978" s="113"/>
      <c r="AA978" s="113"/>
      <c r="AB978" s="201"/>
      <c r="AC978" s="113"/>
      <c r="AD978" s="113"/>
      <c r="AE978" s="113"/>
      <c r="AF978" s="113"/>
    </row>
    <row r="979" spans="1:32" x14ac:dyDescent="0.2">
      <c r="A979" s="113"/>
      <c r="B979" s="200"/>
      <c r="C979" s="113"/>
      <c r="D979" s="201"/>
      <c r="E979" s="201"/>
      <c r="F979" s="113"/>
      <c r="G979" s="113"/>
      <c r="H979" s="113"/>
      <c r="I979" s="203"/>
      <c r="J979" s="203"/>
      <c r="K979" s="204"/>
      <c r="L979" s="201"/>
      <c r="M979" s="201"/>
      <c r="N979" s="201"/>
      <c r="O979" s="201"/>
      <c r="P979" s="113"/>
      <c r="Q979" s="113"/>
      <c r="T979" s="201"/>
      <c r="U979" s="113"/>
      <c r="V979" s="113"/>
      <c r="W979" s="113"/>
      <c r="X979" s="113"/>
      <c r="Y979" s="113"/>
      <c r="Z979" s="113"/>
      <c r="AA979" s="113"/>
      <c r="AB979" s="201"/>
      <c r="AC979" s="113"/>
      <c r="AD979" s="113"/>
      <c r="AE979" s="113"/>
      <c r="AF979" s="113"/>
    </row>
    <row r="980" spans="1:32" x14ac:dyDescent="0.2">
      <c r="A980" s="113"/>
      <c r="B980" s="200"/>
      <c r="C980" s="113"/>
      <c r="D980" s="201"/>
      <c r="E980" s="201"/>
      <c r="F980" s="113"/>
      <c r="G980" s="113"/>
      <c r="H980" s="113"/>
      <c r="I980" s="203"/>
      <c r="J980" s="203"/>
      <c r="K980" s="204"/>
      <c r="L980" s="201"/>
      <c r="M980" s="201"/>
      <c r="N980" s="201"/>
      <c r="O980" s="201"/>
      <c r="P980" s="113"/>
      <c r="Q980" s="113"/>
      <c r="T980" s="201"/>
      <c r="U980" s="113"/>
      <c r="V980" s="113"/>
      <c r="W980" s="113"/>
      <c r="X980" s="113"/>
      <c r="Y980" s="113"/>
      <c r="Z980" s="113"/>
      <c r="AA980" s="113"/>
      <c r="AB980" s="201"/>
      <c r="AC980" s="113"/>
      <c r="AD980" s="113"/>
      <c r="AE980" s="113"/>
      <c r="AF980" s="113"/>
    </row>
    <row r="981" spans="1:32" x14ac:dyDescent="0.2">
      <c r="A981" s="113"/>
      <c r="B981" s="200"/>
      <c r="C981" s="113"/>
      <c r="D981" s="201"/>
      <c r="E981" s="201"/>
      <c r="F981" s="113"/>
      <c r="G981" s="113"/>
      <c r="H981" s="113"/>
      <c r="I981" s="203"/>
      <c r="J981" s="203"/>
      <c r="K981" s="204"/>
      <c r="L981" s="201"/>
      <c r="M981" s="201"/>
      <c r="N981" s="201"/>
      <c r="O981" s="201"/>
      <c r="P981" s="113"/>
      <c r="Q981" s="113"/>
      <c r="T981" s="201"/>
      <c r="U981" s="113"/>
      <c r="V981" s="113"/>
      <c r="W981" s="113"/>
      <c r="X981" s="113"/>
      <c r="Y981" s="113"/>
      <c r="Z981" s="113"/>
      <c r="AA981" s="113"/>
      <c r="AB981" s="201"/>
      <c r="AC981" s="113"/>
      <c r="AD981" s="113"/>
      <c r="AE981" s="113"/>
      <c r="AF981" s="113"/>
    </row>
    <row r="982" spans="1:32" x14ac:dyDescent="0.2">
      <c r="A982" s="113"/>
      <c r="B982" s="200"/>
      <c r="C982" s="113"/>
      <c r="D982" s="201"/>
      <c r="E982" s="201"/>
      <c r="F982" s="113"/>
      <c r="G982" s="113"/>
      <c r="H982" s="113"/>
      <c r="I982" s="203"/>
      <c r="J982" s="203"/>
      <c r="K982" s="204"/>
      <c r="L982" s="201"/>
      <c r="M982" s="201"/>
      <c r="N982" s="201"/>
      <c r="O982" s="201"/>
      <c r="P982" s="113"/>
      <c r="Q982" s="113"/>
      <c r="T982" s="201"/>
      <c r="U982" s="113"/>
      <c r="V982" s="113"/>
      <c r="W982" s="113"/>
      <c r="X982" s="113"/>
      <c r="Y982" s="113"/>
      <c r="Z982" s="113"/>
      <c r="AA982" s="113"/>
      <c r="AB982" s="201"/>
      <c r="AC982" s="113"/>
      <c r="AD982" s="113"/>
      <c r="AE982" s="113"/>
      <c r="AF982" s="113"/>
    </row>
    <row r="983" spans="1:32" x14ac:dyDescent="0.2">
      <c r="A983" s="113"/>
      <c r="B983" s="200"/>
      <c r="C983" s="113"/>
      <c r="D983" s="201"/>
      <c r="E983" s="201"/>
      <c r="F983" s="113"/>
      <c r="G983" s="113"/>
      <c r="H983" s="113"/>
      <c r="I983" s="203"/>
      <c r="J983" s="203"/>
      <c r="K983" s="204"/>
      <c r="L983" s="201"/>
      <c r="M983" s="201"/>
      <c r="N983" s="201"/>
      <c r="O983" s="201"/>
      <c r="P983" s="113"/>
      <c r="Q983" s="113"/>
      <c r="T983" s="201"/>
      <c r="U983" s="113"/>
      <c r="V983" s="113"/>
      <c r="W983" s="113"/>
      <c r="X983" s="113"/>
      <c r="Y983" s="113"/>
      <c r="Z983" s="113"/>
      <c r="AA983" s="113"/>
      <c r="AB983" s="201"/>
      <c r="AC983" s="113"/>
      <c r="AD983" s="113"/>
      <c r="AE983" s="113"/>
      <c r="AF983" s="113"/>
    </row>
    <row r="984" spans="1:32" x14ac:dyDescent="0.2">
      <c r="A984" s="113"/>
      <c r="B984" s="200"/>
      <c r="C984" s="113"/>
      <c r="D984" s="201"/>
      <c r="E984" s="201"/>
      <c r="F984" s="113"/>
      <c r="G984" s="113"/>
      <c r="H984" s="113"/>
      <c r="I984" s="203"/>
      <c r="J984" s="203"/>
      <c r="K984" s="204"/>
      <c r="L984" s="201"/>
      <c r="M984" s="201"/>
      <c r="N984" s="201"/>
      <c r="O984" s="201"/>
      <c r="P984" s="113"/>
      <c r="Q984" s="113"/>
      <c r="T984" s="201"/>
      <c r="U984" s="113"/>
      <c r="V984" s="113"/>
      <c r="W984" s="113"/>
      <c r="X984" s="113"/>
      <c r="Y984" s="113"/>
      <c r="Z984" s="113"/>
      <c r="AA984" s="113"/>
      <c r="AB984" s="201"/>
      <c r="AC984" s="113"/>
      <c r="AD984" s="113"/>
      <c r="AE984" s="113"/>
      <c r="AF984" s="113"/>
    </row>
    <row r="985" spans="1:32" x14ac:dyDescent="0.2">
      <c r="A985" s="113"/>
      <c r="B985" s="200"/>
      <c r="C985" s="113"/>
      <c r="D985" s="201"/>
      <c r="E985" s="201"/>
      <c r="F985" s="113"/>
      <c r="G985" s="113"/>
      <c r="H985" s="113"/>
      <c r="I985" s="203"/>
      <c r="J985" s="203"/>
      <c r="K985" s="204"/>
      <c r="L985" s="201"/>
      <c r="M985" s="201"/>
      <c r="N985" s="201"/>
      <c r="O985" s="201"/>
      <c r="P985" s="113"/>
      <c r="Q985" s="113"/>
      <c r="T985" s="201"/>
      <c r="U985" s="113"/>
      <c r="V985" s="113"/>
      <c r="W985" s="113"/>
      <c r="X985" s="113"/>
      <c r="Y985" s="113"/>
      <c r="Z985" s="113"/>
      <c r="AA985" s="113"/>
      <c r="AB985" s="201"/>
      <c r="AC985" s="113"/>
      <c r="AD985" s="113"/>
      <c r="AE985" s="113"/>
      <c r="AF985" s="113"/>
    </row>
    <row r="986" spans="1:32" x14ac:dyDescent="0.2">
      <c r="A986" s="113"/>
      <c r="B986" s="200"/>
      <c r="C986" s="113"/>
      <c r="D986" s="201"/>
      <c r="E986" s="201"/>
      <c r="F986" s="113"/>
      <c r="G986" s="113"/>
      <c r="H986" s="113"/>
      <c r="I986" s="203"/>
      <c r="J986" s="203"/>
      <c r="K986" s="204"/>
      <c r="L986" s="201"/>
      <c r="M986" s="201"/>
      <c r="N986" s="201"/>
      <c r="O986" s="201"/>
      <c r="P986" s="113"/>
      <c r="Q986" s="113"/>
      <c r="T986" s="201"/>
      <c r="U986" s="113"/>
      <c r="V986" s="113"/>
      <c r="W986" s="113"/>
      <c r="X986" s="113"/>
      <c r="Y986" s="113"/>
      <c r="Z986" s="113"/>
      <c r="AA986" s="113"/>
      <c r="AB986" s="201"/>
      <c r="AC986" s="113"/>
      <c r="AD986" s="113"/>
      <c r="AE986" s="113"/>
      <c r="AF986" s="113"/>
    </row>
    <row r="987" spans="1:32" x14ac:dyDescent="0.2">
      <c r="A987" s="113"/>
      <c r="B987" s="200"/>
      <c r="C987" s="113"/>
      <c r="D987" s="201"/>
      <c r="E987" s="201"/>
      <c r="F987" s="113"/>
      <c r="G987" s="113"/>
      <c r="H987" s="113"/>
      <c r="I987" s="203"/>
      <c r="J987" s="203"/>
      <c r="K987" s="204"/>
      <c r="L987" s="201"/>
      <c r="M987" s="201"/>
      <c r="N987" s="201"/>
      <c r="O987" s="201"/>
      <c r="P987" s="113"/>
      <c r="Q987" s="113"/>
      <c r="T987" s="201"/>
      <c r="U987" s="113"/>
      <c r="V987" s="113"/>
      <c r="W987" s="113"/>
      <c r="X987" s="113"/>
      <c r="Y987" s="113"/>
      <c r="Z987" s="113"/>
      <c r="AA987" s="113"/>
      <c r="AB987" s="201"/>
      <c r="AC987" s="113"/>
      <c r="AD987" s="113"/>
      <c r="AE987" s="113"/>
      <c r="AF987" s="113"/>
    </row>
    <row r="988" spans="1:32" x14ac:dyDescent="0.2">
      <c r="A988" s="113"/>
      <c r="B988" s="200"/>
      <c r="C988" s="113"/>
      <c r="D988" s="201"/>
      <c r="E988" s="201"/>
      <c r="F988" s="113"/>
      <c r="G988" s="113"/>
      <c r="H988" s="113"/>
      <c r="I988" s="203"/>
      <c r="J988" s="203"/>
      <c r="K988" s="204"/>
      <c r="L988" s="201"/>
      <c r="M988" s="201"/>
      <c r="N988" s="201"/>
      <c r="O988" s="201"/>
      <c r="P988" s="113"/>
      <c r="Q988" s="113"/>
      <c r="T988" s="201"/>
      <c r="U988" s="113"/>
      <c r="V988" s="113"/>
      <c r="W988" s="113"/>
      <c r="X988" s="113"/>
      <c r="Y988" s="113"/>
      <c r="Z988" s="113"/>
      <c r="AA988" s="113"/>
      <c r="AB988" s="201"/>
      <c r="AC988" s="113"/>
      <c r="AD988" s="113"/>
      <c r="AE988" s="113"/>
      <c r="AF988" s="113"/>
    </row>
    <row r="989" spans="1:32" x14ac:dyDescent="0.2">
      <c r="A989" s="113"/>
      <c r="B989" s="200"/>
      <c r="C989" s="113"/>
      <c r="D989" s="201"/>
      <c r="E989" s="201"/>
      <c r="F989" s="113"/>
      <c r="G989" s="113"/>
      <c r="H989" s="113"/>
      <c r="I989" s="203"/>
      <c r="J989" s="203"/>
      <c r="K989" s="204"/>
      <c r="L989" s="201"/>
      <c r="M989" s="201"/>
      <c r="N989" s="201"/>
      <c r="O989" s="201"/>
      <c r="P989" s="113"/>
      <c r="Q989" s="113"/>
      <c r="T989" s="201"/>
      <c r="U989" s="113"/>
      <c r="V989" s="113"/>
      <c r="W989" s="113"/>
      <c r="X989" s="113"/>
      <c r="Y989" s="113"/>
      <c r="Z989" s="113"/>
      <c r="AA989" s="113"/>
      <c r="AB989" s="201"/>
      <c r="AC989" s="113"/>
      <c r="AD989" s="113"/>
      <c r="AE989" s="113"/>
      <c r="AF989" s="113"/>
    </row>
    <row r="990" spans="1:32" x14ac:dyDescent="0.2">
      <c r="A990" s="113"/>
      <c r="B990" s="200"/>
      <c r="C990" s="113"/>
      <c r="D990" s="201"/>
      <c r="E990" s="201"/>
      <c r="F990" s="113"/>
      <c r="G990" s="113"/>
      <c r="H990" s="113"/>
      <c r="I990" s="203"/>
      <c r="J990" s="203"/>
      <c r="K990" s="204"/>
      <c r="L990" s="201"/>
      <c r="M990" s="201"/>
      <c r="N990" s="201"/>
      <c r="O990" s="201"/>
      <c r="P990" s="113"/>
      <c r="Q990" s="113"/>
      <c r="T990" s="201"/>
      <c r="U990" s="113"/>
      <c r="V990" s="113"/>
      <c r="W990" s="113"/>
      <c r="X990" s="113"/>
      <c r="Y990" s="113"/>
      <c r="Z990" s="113"/>
      <c r="AA990" s="113"/>
      <c r="AB990" s="201"/>
      <c r="AC990" s="113"/>
      <c r="AD990" s="113"/>
      <c r="AE990" s="113"/>
      <c r="AF990" s="113"/>
    </row>
    <row r="991" spans="1:32" x14ac:dyDescent="0.2">
      <c r="A991" s="113"/>
      <c r="B991" s="200"/>
      <c r="C991" s="113"/>
      <c r="D991" s="201"/>
      <c r="E991" s="201"/>
      <c r="F991" s="113"/>
      <c r="G991" s="113"/>
      <c r="H991" s="113"/>
      <c r="I991" s="203"/>
      <c r="J991" s="203"/>
      <c r="K991" s="204"/>
      <c r="L991" s="201"/>
      <c r="M991" s="201"/>
      <c r="N991" s="201"/>
      <c r="O991" s="201"/>
      <c r="P991" s="113"/>
      <c r="Q991" s="113"/>
      <c r="T991" s="201"/>
      <c r="U991" s="113"/>
      <c r="V991" s="113"/>
      <c r="W991" s="113"/>
      <c r="X991" s="113"/>
      <c r="Y991" s="113"/>
      <c r="Z991" s="113"/>
      <c r="AA991" s="113"/>
      <c r="AB991" s="201"/>
      <c r="AC991" s="113"/>
      <c r="AD991" s="113"/>
      <c r="AE991" s="113"/>
      <c r="AF991" s="113"/>
    </row>
    <row r="992" spans="1:32" x14ac:dyDescent="0.2">
      <c r="A992" s="113"/>
      <c r="B992" s="200"/>
      <c r="C992" s="113"/>
      <c r="D992" s="201"/>
      <c r="E992" s="201"/>
      <c r="F992" s="113"/>
      <c r="G992" s="113"/>
      <c r="H992" s="113"/>
      <c r="I992" s="203"/>
      <c r="J992" s="203"/>
      <c r="K992" s="204"/>
      <c r="L992" s="201"/>
      <c r="M992" s="201"/>
      <c r="N992" s="201"/>
      <c r="O992" s="201"/>
      <c r="P992" s="113"/>
      <c r="Q992" s="113"/>
      <c r="T992" s="201"/>
      <c r="U992" s="113"/>
      <c r="V992" s="113"/>
      <c r="W992" s="113"/>
      <c r="X992" s="113"/>
      <c r="Y992" s="113"/>
      <c r="Z992" s="113"/>
      <c r="AA992" s="113"/>
      <c r="AB992" s="201"/>
      <c r="AC992" s="113"/>
      <c r="AD992" s="113"/>
      <c r="AE992" s="113"/>
      <c r="AF992" s="113"/>
    </row>
    <row r="993" spans="1:32" x14ac:dyDescent="0.2">
      <c r="A993" s="113"/>
      <c r="B993" s="200"/>
      <c r="C993" s="113"/>
      <c r="D993" s="201"/>
      <c r="E993" s="201"/>
      <c r="F993" s="113"/>
      <c r="G993" s="113"/>
      <c r="H993" s="113"/>
      <c r="I993" s="203"/>
      <c r="J993" s="203"/>
      <c r="K993" s="204"/>
      <c r="L993" s="201"/>
      <c r="M993" s="201"/>
      <c r="N993" s="201"/>
      <c r="O993" s="201"/>
      <c r="P993" s="113"/>
      <c r="Q993" s="113"/>
      <c r="T993" s="201"/>
      <c r="U993" s="113"/>
      <c r="V993" s="113"/>
      <c r="W993" s="113"/>
      <c r="X993" s="113"/>
      <c r="Y993" s="113"/>
      <c r="Z993" s="113"/>
      <c r="AA993" s="113"/>
      <c r="AB993" s="201"/>
      <c r="AC993" s="113"/>
      <c r="AD993" s="113"/>
      <c r="AE993" s="113"/>
      <c r="AF993" s="113"/>
    </row>
    <row r="994" spans="1:32" x14ac:dyDescent="0.2">
      <c r="A994" s="113"/>
      <c r="B994" s="200"/>
      <c r="C994" s="113"/>
      <c r="D994" s="201"/>
      <c r="E994" s="201"/>
      <c r="F994" s="113"/>
      <c r="G994" s="113"/>
      <c r="H994" s="113"/>
      <c r="I994" s="203"/>
      <c r="J994" s="203"/>
      <c r="K994" s="204"/>
      <c r="L994" s="201"/>
      <c r="M994" s="201"/>
      <c r="N994" s="201"/>
      <c r="O994" s="201"/>
      <c r="P994" s="113"/>
      <c r="Q994" s="113"/>
      <c r="T994" s="201"/>
      <c r="U994" s="113"/>
      <c r="V994" s="113"/>
      <c r="W994" s="113"/>
      <c r="X994" s="113"/>
      <c r="Y994" s="113"/>
      <c r="Z994" s="113"/>
      <c r="AA994" s="113"/>
      <c r="AB994" s="201"/>
      <c r="AC994" s="113"/>
      <c r="AD994" s="113"/>
      <c r="AE994" s="113"/>
      <c r="AF994" s="113"/>
    </row>
    <row r="995" spans="1:32" x14ac:dyDescent="0.2">
      <c r="A995" s="113"/>
      <c r="B995" s="200"/>
      <c r="C995" s="113"/>
      <c r="D995" s="201"/>
      <c r="E995" s="201"/>
      <c r="F995" s="113"/>
      <c r="G995" s="113"/>
      <c r="H995" s="113"/>
      <c r="I995" s="203"/>
      <c r="J995" s="203"/>
      <c r="K995" s="204"/>
      <c r="L995" s="201"/>
      <c r="M995" s="201"/>
      <c r="N995" s="201"/>
      <c r="O995" s="201"/>
      <c r="P995" s="113"/>
      <c r="Q995" s="113"/>
      <c r="T995" s="201"/>
      <c r="U995" s="113"/>
      <c r="V995" s="113"/>
      <c r="W995" s="113"/>
      <c r="X995" s="113"/>
      <c r="Y995" s="113"/>
      <c r="Z995" s="113"/>
      <c r="AA995" s="113"/>
      <c r="AB995" s="201"/>
      <c r="AC995" s="113"/>
      <c r="AD995" s="113"/>
      <c r="AE995" s="113"/>
      <c r="AF995" s="113"/>
    </row>
    <row r="996" spans="1:32" x14ac:dyDescent="0.2">
      <c r="A996" s="113"/>
      <c r="B996" s="200"/>
      <c r="C996" s="113"/>
      <c r="D996" s="201"/>
      <c r="E996" s="201"/>
      <c r="F996" s="113"/>
      <c r="G996" s="113"/>
      <c r="H996" s="113"/>
      <c r="I996" s="203"/>
      <c r="J996" s="203"/>
      <c r="K996" s="204"/>
      <c r="L996" s="201"/>
      <c r="M996" s="201"/>
      <c r="N996" s="201"/>
      <c r="O996" s="201"/>
      <c r="P996" s="113"/>
      <c r="Q996" s="113"/>
      <c r="T996" s="201"/>
      <c r="U996" s="113"/>
      <c r="V996" s="113"/>
      <c r="W996" s="113"/>
      <c r="X996" s="113"/>
      <c r="Y996" s="113"/>
      <c r="Z996" s="113"/>
      <c r="AA996" s="113"/>
      <c r="AB996" s="201"/>
      <c r="AC996" s="113"/>
      <c r="AD996" s="113"/>
      <c r="AE996" s="113"/>
      <c r="AF996" s="113"/>
    </row>
    <row r="997" spans="1:32" x14ac:dyDescent="0.2">
      <c r="A997" s="113"/>
      <c r="B997" s="200"/>
      <c r="C997" s="113"/>
      <c r="D997" s="201"/>
      <c r="E997" s="201"/>
      <c r="F997" s="113"/>
      <c r="G997" s="113"/>
      <c r="H997" s="113"/>
      <c r="I997" s="203"/>
      <c r="J997" s="203"/>
      <c r="K997" s="204"/>
      <c r="L997" s="201"/>
      <c r="M997" s="201"/>
      <c r="N997" s="201"/>
      <c r="O997" s="201"/>
      <c r="P997" s="113"/>
      <c r="Q997" s="113"/>
      <c r="T997" s="201"/>
      <c r="U997" s="113"/>
      <c r="V997" s="113"/>
      <c r="W997" s="113"/>
      <c r="X997" s="113"/>
      <c r="Y997" s="113"/>
      <c r="Z997" s="113"/>
      <c r="AA997" s="113"/>
      <c r="AB997" s="201"/>
      <c r="AC997" s="113"/>
      <c r="AD997" s="113"/>
      <c r="AE997" s="113"/>
      <c r="AF997" s="113"/>
    </row>
    <row r="998" spans="1:32" x14ac:dyDescent="0.2">
      <c r="A998" s="113"/>
      <c r="B998" s="200"/>
      <c r="C998" s="113"/>
      <c r="D998" s="201"/>
      <c r="E998" s="201"/>
      <c r="F998" s="113"/>
      <c r="G998" s="113"/>
      <c r="H998" s="113"/>
      <c r="I998" s="203"/>
      <c r="J998" s="203"/>
      <c r="K998" s="204"/>
      <c r="L998" s="201"/>
      <c r="M998" s="201"/>
      <c r="N998" s="201"/>
      <c r="O998" s="201"/>
      <c r="P998" s="113"/>
      <c r="Q998" s="113"/>
      <c r="T998" s="201"/>
      <c r="U998" s="113"/>
      <c r="V998" s="113"/>
      <c r="W998" s="113"/>
      <c r="X998" s="113"/>
      <c r="Y998" s="113"/>
      <c r="Z998" s="113"/>
      <c r="AA998" s="113"/>
      <c r="AB998" s="201"/>
      <c r="AC998" s="113"/>
      <c r="AD998" s="113"/>
      <c r="AE998" s="113"/>
      <c r="AF998" s="113"/>
    </row>
    <row r="999" spans="1:32" x14ac:dyDescent="0.2">
      <c r="A999" s="113"/>
      <c r="B999" s="200"/>
      <c r="C999" s="113"/>
      <c r="D999" s="201"/>
      <c r="E999" s="201"/>
      <c r="F999" s="113"/>
      <c r="G999" s="113"/>
      <c r="H999" s="113"/>
      <c r="I999" s="203"/>
      <c r="J999" s="203"/>
      <c r="K999" s="204"/>
      <c r="L999" s="201"/>
      <c r="M999" s="201"/>
      <c r="N999" s="201"/>
      <c r="O999" s="201"/>
      <c r="P999" s="113"/>
      <c r="Q999" s="113"/>
      <c r="T999" s="201"/>
      <c r="U999" s="113"/>
      <c r="V999" s="113"/>
      <c r="W999" s="113"/>
      <c r="X999" s="113"/>
      <c r="Y999" s="113"/>
      <c r="Z999" s="113"/>
      <c r="AA999" s="113"/>
      <c r="AB999" s="201"/>
      <c r="AC999" s="113"/>
      <c r="AD999" s="113"/>
      <c r="AE999" s="113"/>
      <c r="AF999" s="113"/>
    </row>
    <row r="1000" spans="1:32" x14ac:dyDescent="0.2">
      <c r="A1000" s="113"/>
      <c r="B1000" s="200"/>
      <c r="C1000" s="113"/>
      <c r="D1000" s="201"/>
      <c r="E1000" s="201"/>
      <c r="F1000" s="113"/>
      <c r="G1000" s="113"/>
      <c r="H1000" s="113"/>
      <c r="I1000" s="203"/>
      <c r="J1000" s="203"/>
      <c r="K1000" s="204"/>
      <c r="L1000" s="201"/>
      <c r="M1000" s="201"/>
      <c r="N1000" s="201"/>
      <c r="O1000" s="201"/>
      <c r="P1000" s="113"/>
      <c r="Q1000" s="113"/>
      <c r="T1000" s="201"/>
      <c r="U1000" s="113"/>
      <c r="V1000" s="113"/>
      <c r="W1000" s="113"/>
      <c r="X1000" s="113"/>
      <c r="Y1000" s="113"/>
      <c r="Z1000" s="113"/>
      <c r="AA1000" s="113"/>
      <c r="AB1000" s="201"/>
      <c r="AC1000" s="113"/>
      <c r="AD1000" s="113"/>
      <c r="AE1000" s="113"/>
      <c r="AF1000" s="113"/>
    </row>
    <row r="1001" spans="1:32" x14ac:dyDescent="0.2">
      <c r="A1001" s="113"/>
      <c r="B1001" s="200"/>
      <c r="C1001" s="113"/>
      <c r="D1001" s="201"/>
      <c r="E1001" s="201"/>
      <c r="F1001" s="113"/>
      <c r="G1001" s="113"/>
      <c r="H1001" s="113"/>
      <c r="I1001" s="203"/>
      <c r="J1001" s="203"/>
      <c r="K1001" s="204"/>
      <c r="L1001" s="201"/>
      <c r="M1001" s="201"/>
      <c r="N1001" s="201"/>
      <c r="O1001" s="201"/>
      <c r="P1001" s="113"/>
      <c r="Q1001" s="113"/>
      <c r="T1001" s="201"/>
      <c r="U1001" s="113"/>
      <c r="V1001" s="113"/>
      <c r="W1001" s="113"/>
      <c r="X1001" s="113"/>
      <c r="Y1001" s="113"/>
      <c r="Z1001" s="113"/>
      <c r="AA1001" s="113"/>
      <c r="AB1001" s="201"/>
      <c r="AC1001" s="113"/>
      <c r="AD1001" s="113"/>
      <c r="AE1001" s="113"/>
      <c r="AF1001" s="113"/>
    </row>
    <row r="1002" spans="1:32" x14ac:dyDescent="0.2">
      <c r="A1002" s="113"/>
      <c r="B1002" s="200"/>
      <c r="C1002" s="113"/>
      <c r="D1002" s="201"/>
      <c r="E1002" s="201"/>
      <c r="F1002" s="113"/>
      <c r="G1002" s="113"/>
      <c r="H1002" s="113"/>
      <c r="I1002" s="203"/>
      <c r="J1002" s="203"/>
      <c r="K1002" s="204"/>
      <c r="L1002" s="201"/>
      <c r="M1002" s="201"/>
      <c r="N1002" s="201"/>
      <c r="O1002" s="201"/>
      <c r="P1002" s="113"/>
      <c r="Q1002" s="113"/>
      <c r="T1002" s="201"/>
      <c r="U1002" s="113"/>
      <c r="V1002" s="113"/>
      <c r="W1002" s="113"/>
      <c r="X1002" s="113"/>
      <c r="Y1002" s="113"/>
      <c r="Z1002" s="113"/>
      <c r="AA1002" s="113"/>
      <c r="AB1002" s="201"/>
      <c r="AC1002" s="113"/>
      <c r="AD1002" s="113"/>
      <c r="AE1002" s="113"/>
      <c r="AF1002" s="113"/>
    </row>
    <row r="1003" spans="1:32" x14ac:dyDescent="0.2">
      <c r="A1003" s="113"/>
      <c r="B1003" s="200"/>
      <c r="C1003" s="113"/>
      <c r="D1003" s="201"/>
      <c r="E1003" s="201"/>
      <c r="F1003" s="113"/>
      <c r="G1003" s="113"/>
      <c r="H1003" s="113"/>
      <c r="I1003" s="203"/>
      <c r="J1003" s="203"/>
      <c r="K1003" s="204"/>
      <c r="L1003" s="201"/>
      <c r="M1003" s="201"/>
      <c r="N1003" s="201"/>
      <c r="O1003" s="201"/>
      <c r="P1003" s="113"/>
      <c r="Q1003" s="113"/>
      <c r="T1003" s="201"/>
      <c r="U1003" s="113"/>
      <c r="V1003" s="113"/>
      <c r="W1003" s="113"/>
      <c r="X1003" s="113"/>
      <c r="Y1003" s="113"/>
      <c r="Z1003" s="113"/>
      <c r="AA1003" s="113"/>
      <c r="AB1003" s="201"/>
      <c r="AC1003" s="113"/>
      <c r="AD1003" s="113"/>
      <c r="AE1003" s="113"/>
      <c r="AF1003" s="113"/>
    </row>
    <row r="1004" spans="1:32" x14ac:dyDescent="0.2">
      <c r="A1004" s="113"/>
      <c r="B1004" s="200"/>
      <c r="C1004" s="113"/>
      <c r="D1004" s="201"/>
      <c r="E1004" s="201"/>
      <c r="F1004" s="113"/>
      <c r="G1004" s="113"/>
      <c r="H1004" s="113"/>
      <c r="I1004" s="203"/>
      <c r="J1004" s="203"/>
      <c r="K1004" s="204"/>
      <c r="L1004" s="201"/>
      <c r="M1004" s="201"/>
      <c r="N1004" s="201"/>
      <c r="O1004" s="201"/>
      <c r="P1004" s="113"/>
      <c r="Q1004" s="113"/>
      <c r="T1004" s="201"/>
      <c r="U1004" s="113"/>
      <c r="V1004" s="113"/>
      <c r="W1004" s="113"/>
      <c r="X1004" s="113"/>
      <c r="Y1004" s="113"/>
      <c r="Z1004" s="113"/>
      <c r="AA1004" s="113"/>
      <c r="AB1004" s="201"/>
      <c r="AC1004" s="113"/>
      <c r="AD1004" s="113"/>
      <c r="AE1004" s="113"/>
      <c r="AF1004" s="113"/>
    </row>
    <row r="1005" spans="1:32" x14ac:dyDescent="0.2">
      <c r="A1005" s="113"/>
      <c r="B1005" s="200"/>
      <c r="C1005" s="113"/>
      <c r="D1005" s="201"/>
      <c r="E1005" s="201"/>
      <c r="F1005" s="113"/>
      <c r="G1005" s="113"/>
      <c r="H1005" s="113"/>
      <c r="I1005" s="203"/>
      <c r="J1005" s="203"/>
      <c r="K1005" s="204"/>
      <c r="L1005" s="201"/>
      <c r="M1005" s="201"/>
      <c r="N1005" s="201"/>
      <c r="O1005" s="201"/>
      <c r="P1005" s="113"/>
      <c r="Q1005" s="113"/>
      <c r="T1005" s="201"/>
      <c r="U1005" s="113"/>
      <c r="V1005" s="113"/>
      <c r="W1005" s="113"/>
      <c r="X1005" s="113"/>
      <c r="Y1005" s="113"/>
      <c r="Z1005" s="113"/>
      <c r="AA1005" s="113"/>
      <c r="AB1005" s="201"/>
      <c r="AC1005" s="113"/>
      <c r="AD1005" s="113"/>
      <c r="AE1005" s="113"/>
      <c r="AF1005" s="113"/>
    </row>
    <row r="1006" spans="1:32" x14ac:dyDescent="0.2">
      <c r="A1006" s="113"/>
      <c r="B1006" s="200"/>
      <c r="C1006" s="113"/>
      <c r="D1006" s="201"/>
      <c r="E1006" s="201"/>
      <c r="F1006" s="113"/>
      <c r="G1006" s="113"/>
      <c r="H1006" s="113"/>
      <c r="I1006" s="203"/>
      <c r="J1006" s="203"/>
      <c r="K1006" s="204"/>
      <c r="L1006" s="201"/>
      <c r="M1006" s="201"/>
      <c r="N1006" s="201"/>
      <c r="O1006" s="201"/>
      <c r="P1006" s="113"/>
      <c r="Q1006" s="113"/>
      <c r="T1006" s="201"/>
      <c r="U1006" s="113"/>
      <c r="V1006" s="113"/>
      <c r="W1006" s="113"/>
      <c r="X1006" s="113"/>
      <c r="Y1006" s="113"/>
      <c r="Z1006" s="113"/>
      <c r="AA1006" s="113"/>
      <c r="AB1006" s="201"/>
      <c r="AC1006" s="113"/>
      <c r="AD1006" s="113"/>
      <c r="AE1006" s="113"/>
      <c r="AF1006" s="113"/>
    </row>
    <row r="1007" spans="1:32" x14ac:dyDescent="0.2">
      <c r="A1007" s="113"/>
      <c r="B1007" s="200"/>
      <c r="C1007" s="113"/>
      <c r="D1007" s="201"/>
      <c r="E1007" s="201"/>
      <c r="F1007" s="113"/>
      <c r="G1007" s="113"/>
      <c r="H1007" s="113"/>
      <c r="I1007" s="203"/>
      <c r="J1007" s="203"/>
      <c r="K1007" s="204"/>
      <c r="L1007" s="201"/>
      <c r="M1007" s="201"/>
      <c r="N1007" s="201"/>
      <c r="O1007" s="201"/>
      <c r="P1007" s="113"/>
      <c r="Q1007" s="113"/>
      <c r="T1007" s="201"/>
      <c r="U1007" s="113"/>
      <c r="V1007" s="113"/>
      <c r="W1007" s="113"/>
      <c r="X1007" s="113"/>
      <c r="Y1007" s="113"/>
      <c r="Z1007" s="113"/>
      <c r="AA1007" s="113"/>
      <c r="AB1007" s="201"/>
      <c r="AC1007" s="113"/>
      <c r="AD1007" s="113"/>
      <c r="AE1007" s="113"/>
      <c r="AF1007" s="113"/>
    </row>
    <row r="1008" spans="1:32" x14ac:dyDescent="0.2">
      <c r="A1008" s="113"/>
      <c r="B1008" s="200"/>
      <c r="C1008" s="113"/>
      <c r="D1008" s="201"/>
      <c r="E1008" s="201"/>
      <c r="F1008" s="113"/>
      <c r="G1008" s="113"/>
      <c r="H1008" s="113"/>
      <c r="I1008" s="203"/>
      <c r="J1008" s="203"/>
      <c r="K1008" s="204"/>
      <c r="L1008" s="201"/>
      <c r="M1008" s="201"/>
      <c r="N1008" s="201"/>
      <c r="O1008" s="201"/>
      <c r="P1008" s="113"/>
      <c r="Q1008" s="113"/>
      <c r="T1008" s="201"/>
      <c r="U1008" s="113"/>
      <c r="V1008" s="113"/>
      <c r="W1008" s="113"/>
      <c r="X1008" s="113"/>
      <c r="Y1008" s="113"/>
      <c r="Z1008" s="113"/>
      <c r="AA1008" s="113"/>
      <c r="AB1008" s="201"/>
      <c r="AC1008" s="113"/>
      <c r="AD1008" s="113"/>
      <c r="AE1008" s="113"/>
      <c r="AF1008" s="113"/>
    </row>
    <row r="1009" spans="1:32" x14ac:dyDescent="0.2">
      <c r="A1009" s="113"/>
      <c r="B1009" s="200"/>
      <c r="C1009" s="113"/>
      <c r="D1009" s="201"/>
      <c r="E1009" s="201"/>
      <c r="F1009" s="113"/>
      <c r="G1009" s="113"/>
      <c r="H1009" s="113"/>
      <c r="I1009" s="203"/>
      <c r="J1009" s="203"/>
      <c r="K1009" s="204"/>
      <c r="L1009" s="201"/>
      <c r="M1009" s="201"/>
      <c r="N1009" s="201"/>
      <c r="O1009" s="201"/>
      <c r="P1009" s="113"/>
      <c r="Q1009" s="113"/>
      <c r="T1009" s="201"/>
      <c r="U1009" s="113"/>
      <c r="V1009" s="113"/>
      <c r="W1009" s="113"/>
      <c r="X1009" s="113"/>
      <c r="Y1009" s="113"/>
      <c r="Z1009" s="113"/>
      <c r="AA1009" s="113"/>
      <c r="AB1009" s="201"/>
      <c r="AC1009" s="113"/>
      <c r="AD1009" s="113"/>
      <c r="AE1009" s="113"/>
      <c r="AF1009" s="113"/>
    </row>
    <row r="1010" spans="1:32" x14ac:dyDescent="0.2">
      <c r="A1010" s="113"/>
      <c r="B1010" s="200"/>
      <c r="C1010" s="113"/>
      <c r="D1010" s="201"/>
      <c r="E1010" s="201"/>
      <c r="F1010" s="113"/>
      <c r="G1010" s="113"/>
      <c r="H1010" s="113"/>
      <c r="I1010" s="203"/>
      <c r="J1010" s="203"/>
      <c r="K1010" s="204"/>
      <c r="L1010" s="201"/>
      <c r="M1010" s="201"/>
      <c r="N1010" s="201"/>
      <c r="O1010" s="201"/>
      <c r="P1010" s="113"/>
      <c r="Q1010" s="113"/>
      <c r="T1010" s="201"/>
      <c r="U1010" s="113"/>
      <c r="V1010" s="113"/>
      <c r="W1010" s="113"/>
      <c r="X1010" s="113"/>
      <c r="Y1010" s="113"/>
      <c r="Z1010" s="113"/>
      <c r="AA1010" s="113"/>
      <c r="AB1010" s="201"/>
      <c r="AC1010" s="113"/>
      <c r="AD1010" s="113"/>
      <c r="AE1010" s="113"/>
      <c r="AF1010" s="113"/>
    </row>
    <row r="1011" spans="1:32" x14ac:dyDescent="0.2">
      <c r="A1011" s="113"/>
      <c r="B1011" s="200"/>
      <c r="C1011" s="113"/>
      <c r="D1011" s="201"/>
      <c r="E1011" s="201"/>
      <c r="F1011" s="113"/>
      <c r="G1011" s="113"/>
      <c r="H1011" s="113"/>
      <c r="I1011" s="203"/>
      <c r="J1011" s="203"/>
      <c r="K1011" s="204"/>
      <c r="L1011" s="201"/>
      <c r="M1011" s="201"/>
      <c r="N1011" s="201"/>
      <c r="O1011" s="201"/>
      <c r="P1011" s="113"/>
      <c r="Q1011" s="113"/>
      <c r="T1011" s="201"/>
      <c r="U1011" s="113"/>
      <c r="V1011" s="113"/>
      <c r="W1011" s="113"/>
      <c r="X1011" s="113"/>
      <c r="Y1011" s="113"/>
      <c r="Z1011" s="113"/>
      <c r="AA1011" s="113"/>
      <c r="AB1011" s="201"/>
      <c r="AC1011" s="113"/>
      <c r="AD1011" s="113"/>
      <c r="AE1011" s="113"/>
      <c r="AF1011" s="113"/>
    </row>
    <row r="1012" spans="1:32" x14ac:dyDescent="0.2">
      <c r="A1012" s="113"/>
      <c r="B1012" s="200"/>
      <c r="C1012" s="113"/>
      <c r="D1012" s="201"/>
      <c r="E1012" s="201"/>
      <c r="F1012" s="113"/>
      <c r="G1012" s="113"/>
      <c r="H1012" s="113"/>
      <c r="I1012" s="203"/>
      <c r="J1012" s="203"/>
      <c r="K1012" s="204"/>
      <c r="L1012" s="201"/>
      <c r="M1012" s="201"/>
      <c r="N1012" s="201"/>
      <c r="O1012" s="201"/>
      <c r="P1012" s="113"/>
      <c r="Q1012" s="113"/>
      <c r="T1012" s="201"/>
      <c r="U1012" s="113"/>
      <c r="V1012" s="113"/>
      <c r="W1012" s="113"/>
      <c r="X1012" s="113"/>
      <c r="Y1012" s="113"/>
      <c r="Z1012" s="113"/>
      <c r="AA1012" s="113"/>
      <c r="AB1012" s="201"/>
      <c r="AC1012" s="113"/>
      <c r="AD1012" s="113"/>
      <c r="AE1012" s="113"/>
      <c r="AF1012" s="113"/>
    </row>
    <row r="1013" spans="1:32" x14ac:dyDescent="0.2">
      <c r="A1013" s="113"/>
      <c r="B1013" s="200"/>
      <c r="C1013" s="113"/>
      <c r="D1013" s="201"/>
      <c r="E1013" s="201"/>
      <c r="F1013" s="113"/>
      <c r="G1013" s="113"/>
      <c r="H1013" s="113"/>
      <c r="I1013" s="203"/>
      <c r="J1013" s="203"/>
      <c r="K1013" s="204"/>
      <c r="L1013" s="201"/>
      <c r="M1013" s="201"/>
      <c r="N1013" s="201"/>
      <c r="O1013" s="201"/>
      <c r="P1013" s="113"/>
      <c r="Q1013" s="113"/>
      <c r="T1013" s="201"/>
      <c r="U1013" s="113"/>
      <c r="V1013" s="113"/>
      <c r="W1013" s="113"/>
      <c r="X1013" s="113"/>
      <c r="Y1013" s="113"/>
      <c r="Z1013" s="113"/>
      <c r="AA1013" s="113"/>
      <c r="AB1013" s="201"/>
      <c r="AC1013" s="113"/>
      <c r="AD1013" s="113"/>
      <c r="AE1013" s="113"/>
      <c r="AF1013" s="113"/>
    </row>
    <row r="1014" spans="1:32" x14ac:dyDescent="0.2">
      <c r="A1014" s="113"/>
      <c r="B1014" s="200"/>
      <c r="C1014" s="113"/>
      <c r="D1014" s="201"/>
      <c r="E1014" s="201"/>
      <c r="F1014" s="113"/>
      <c r="G1014" s="113"/>
      <c r="H1014" s="113"/>
      <c r="I1014" s="203"/>
      <c r="J1014" s="203"/>
      <c r="K1014" s="204"/>
      <c r="L1014" s="201"/>
      <c r="M1014" s="201"/>
      <c r="N1014" s="201"/>
      <c r="O1014" s="201"/>
      <c r="P1014" s="113"/>
      <c r="Q1014" s="113"/>
      <c r="T1014" s="201"/>
      <c r="U1014" s="113"/>
      <c r="V1014" s="113"/>
      <c r="W1014" s="113"/>
      <c r="X1014" s="113"/>
      <c r="Y1014" s="113"/>
      <c r="Z1014" s="113"/>
      <c r="AA1014" s="113"/>
      <c r="AB1014" s="201"/>
      <c r="AC1014" s="113"/>
      <c r="AD1014" s="113"/>
      <c r="AE1014" s="113"/>
      <c r="AF1014" s="113"/>
    </row>
    <row r="1015" spans="1:32" x14ac:dyDescent="0.2">
      <c r="A1015" s="113"/>
      <c r="B1015" s="200"/>
      <c r="C1015" s="113"/>
      <c r="D1015" s="201"/>
      <c r="E1015" s="201"/>
      <c r="F1015" s="113"/>
      <c r="G1015" s="113"/>
      <c r="H1015" s="113"/>
      <c r="I1015" s="203"/>
      <c r="J1015" s="203"/>
      <c r="K1015" s="204"/>
      <c r="L1015" s="201"/>
      <c r="M1015" s="201"/>
      <c r="N1015" s="201"/>
      <c r="O1015" s="201"/>
      <c r="P1015" s="113"/>
      <c r="Q1015" s="113"/>
      <c r="T1015" s="201"/>
      <c r="U1015" s="113"/>
      <c r="V1015" s="113"/>
      <c r="W1015" s="113"/>
      <c r="X1015" s="113"/>
      <c r="Y1015" s="113"/>
      <c r="Z1015" s="113"/>
      <c r="AA1015" s="113"/>
      <c r="AB1015" s="201"/>
      <c r="AC1015" s="113"/>
      <c r="AD1015" s="113"/>
      <c r="AE1015" s="113"/>
      <c r="AF1015" s="113"/>
    </row>
    <row r="1016" spans="1:32" x14ac:dyDescent="0.2">
      <c r="A1016" s="113"/>
      <c r="B1016" s="200"/>
      <c r="C1016" s="113"/>
      <c r="D1016" s="201"/>
      <c r="E1016" s="201"/>
      <c r="F1016" s="113"/>
      <c r="G1016" s="113"/>
      <c r="H1016" s="113"/>
      <c r="I1016" s="203"/>
      <c r="J1016" s="203"/>
      <c r="K1016" s="204"/>
      <c r="L1016" s="201"/>
      <c r="M1016" s="201"/>
      <c r="N1016" s="201"/>
      <c r="O1016" s="201"/>
      <c r="P1016" s="113"/>
      <c r="Q1016" s="113"/>
      <c r="T1016" s="201"/>
      <c r="U1016" s="113"/>
      <c r="V1016" s="113"/>
      <c r="W1016" s="113"/>
      <c r="X1016" s="113"/>
      <c r="Y1016" s="113"/>
      <c r="Z1016" s="113"/>
      <c r="AA1016" s="113"/>
      <c r="AB1016" s="201"/>
      <c r="AC1016" s="113"/>
      <c r="AD1016" s="113"/>
      <c r="AE1016" s="113"/>
      <c r="AF1016" s="113"/>
    </row>
    <row r="1017" spans="1:32" x14ac:dyDescent="0.2">
      <c r="A1017" s="113"/>
      <c r="B1017" s="200"/>
      <c r="C1017" s="113"/>
      <c r="D1017" s="201"/>
      <c r="E1017" s="201"/>
      <c r="F1017" s="113"/>
      <c r="G1017" s="113"/>
      <c r="H1017" s="113"/>
      <c r="I1017" s="203"/>
      <c r="J1017" s="203"/>
      <c r="K1017" s="204"/>
      <c r="L1017" s="201"/>
      <c r="M1017" s="201"/>
      <c r="N1017" s="201"/>
      <c r="O1017" s="201"/>
      <c r="P1017" s="113"/>
      <c r="Q1017" s="113"/>
      <c r="T1017" s="201"/>
      <c r="U1017" s="113"/>
      <c r="V1017" s="113"/>
      <c r="W1017" s="113"/>
      <c r="X1017" s="113"/>
      <c r="Y1017" s="113"/>
      <c r="Z1017" s="113"/>
      <c r="AA1017" s="113"/>
      <c r="AB1017" s="201"/>
      <c r="AC1017" s="113"/>
      <c r="AD1017" s="113"/>
      <c r="AE1017" s="113"/>
      <c r="AF1017" s="113"/>
    </row>
    <row r="1018" spans="1:32" x14ac:dyDescent="0.2">
      <c r="A1018" s="113"/>
      <c r="B1018" s="200"/>
      <c r="C1018" s="113"/>
      <c r="D1018" s="201"/>
      <c r="E1018" s="201"/>
      <c r="F1018" s="113"/>
      <c r="G1018" s="113"/>
      <c r="H1018" s="113"/>
      <c r="I1018" s="203"/>
      <c r="J1018" s="203"/>
      <c r="K1018" s="204"/>
      <c r="L1018" s="201"/>
      <c r="M1018" s="201"/>
      <c r="N1018" s="201"/>
      <c r="O1018" s="201"/>
      <c r="P1018" s="113"/>
      <c r="Q1018" s="113"/>
      <c r="T1018" s="201"/>
      <c r="U1018" s="113"/>
      <c r="V1018" s="113"/>
      <c r="W1018" s="113"/>
      <c r="X1018" s="113"/>
      <c r="Y1018" s="113"/>
      <c r="Z1018" s="113"/>
      <c r="AA1018" s="113"/>
      <c r="AB1018" s="201"/>
      <c r="AC1018" s="113"/>
      <c r="AD1018" s="113"/>
      <c r="AE1018" s="113"/>
      <c r="AF1018" s="113"/>
    </row>
    <row r="1019" spans="1:32" x14ac:dyDescent="0.2">
      <c r="A1019" s="113"/>
      <c r="B1019" s="200"/>
      <c r="C1019" s="113"/>
      <c r="D1019" s="201"/>
      <c r="E1019" s="201"/>
      <c r="F1019" s="113"/>
      <c r="G1019" s="113"/>
      <c r="H1019" s="113"/>
      <c r="I1019" s="203"/>
      <c r="J1019" s="203"/>
      <c r="K1019" s="204"/>
      <c r="L1019" s="201"/>
      <c r="M1019" s="201"/>
      <c r="N1019" s="201"/>
      <c r="O1019" s="201"/>
      <c r="P1019" s="113"/>
      <c r="Q1019" s="113"/>
      <c r="T1019" s="201"/>
      <c r="U1019" s="113"/>
      <c r="V1019" s="113"/>
      <c r="W1019" s="113"/>
      <c r="X1019" s="113"/>
      <c r="Y1019" s="113"/>
      <c r="Z1019" s="113"/>
      <c r="AA1019" s="113"/>
      <c r="AB1019" s="201"/>
      <c r="AC1019" s="113"/>
      <c r="AD1019" s="113"/>
      <c r="AE1019" s="113"/>
      <c r="AF1019" s="113"/>
    </row>
    <row r="1020" spans="1:32" x14ac:dyDescent="0.2">
      <c r="A1020" s="113"/>
      <c r="B1020" s="200"/>
      <c r="C1020" s="113"/>
      <c r="D1020" s="201"/>
      <c r="E1020" s="201"/>
      <c r="F1020" s="113"/>
      <c r="G1020" s="113"/>
      <c r="H1020" s="113"/>
      <c r="I1020" s="203"/>
      <c r="J1020" s="203"/>
      <c r="K1020" s="204"/>
      <c r="L1020" s="201"/>
      <c r="M1020" s="201"/>
      <c r="N1020" s="201"/>
      <c r="O1020" s="201"/>
      <c r="P1020" s="113"/>
      <c r="Q1020" s="113"/>
      <c r="T1020" s="201"/>
      <c r="U1020" s="113"/>
      <c r="V1020" s="113"/>
      <c r="W1020" s="113"/>
      <c r="X1020" s="113"/>
      <c r="Y1020" s="113"/>
      <c r="Z1020" s="113"/>
      <c r="AA1020" s="113"/>
      <c r="AB1020" s="201"/>
      <c r="AC1020" s="113"/>
      <c r="AD1020" s="113"/>
      <c r="AE1020" s="113"/>
      <c r="AF1020" s="113"/>
    </row>
    <row r="1021" spans="1:32" x14ac:dyDescent="0.2">
      <c r="A1021" s="113"/>
      <c r="B1021" s="200"/>
      <c r="C1021" s="113"/>
      <c r="D1021" s="201"/>
      <c r="E1021" s="201"/>
      <c r="F1021" s="113"/>
      <c r="G1021" s="113"/>
      <c r="H1021" s="113"/>
      <c r="I1021" s="203"/>
      <c r="J1021" s="203"/>
      <c r="K1021" s="204"/>
      <c r="L1021" s="201"/>
      <c r="M1021" s="201"/>
      <c r="N1021" s="201"/>
      <c r="O1021" s="201"/>
      <c r="P1021" s="113"/>
      <c r="Q1021" s="113"/>
      <c r="T1021" s="201"/>
      <c r="U1021" s="113"/>
      <c r="V1021" s="113"/>
      <c r="W1021" s="113"/>
      <c r="X1021" s="113"/>
      <c r="Y1021" s="113"/>
      <c r="Z1021" s="113"/>
      <c r="AA1021" s="113"/>
      <c r="AB1021" s="201"/>
      <c r="AC1021" s="113"/>
      <c r="AD1021" s="113"/>
      <c r="AE1021" s="113"/>
      <c r="AF1021" s="113"/>
    </row>
    <row r="1022" spans="1:32" x14ac:dyDescent="0.2">
      <c r="A1022" s="113"/>
      <c r="B1022" s="200"/>
      <c r="C1022" s="113"/>
      <c r="D1022" s="201"/>
      <c r="E1022" s="201"/>
      <c r="F1022" s="113"/>
      <c r="G1022" s="113"/>
      <c r="H1022" s="113"/>
      <c r="I1022" s="203"/>
      <c r="J1022" s="203"/>
      <c r="K1022" s="204"/>
      <c r="L1022" s="201"/>
      <c r="M1022" s="201"/>
      <c r="N1022" s="201"/>
      <c r="O1022" s="201"/>
      <c r="P1022" s="113"/>
      <c r="Q1022" s="113"/>
      <c r="T1022" s="201"/>
      <c r="U1022" s="113"/>
      <c r="V1022" s="113"/>
      <c r="W1022" s="113"/>
      <c r="X1022" s="113"/>
      <c r="Y1022" s="113"/>
      <c r="Z1022" s="113"/>
      <c r="AA1022" s="113"/>
      <c r="AB1022" s="201"/>
      <c r="AC1022" s="113"/>
      <c r="AD1022" s="113"/>
      <c r="AE1022" s="113"/>
      <c r="AF1022" s="113"/>
    </row>
    <row r="1023" spans="1:32" x14ac:dyDescent="0.2">
      <c r="A1023" s="113"/>
      <c r="B1023" s="200"/>
      <c r="C1023" s="113"/>
      <c r="D1023" s="201"/>
      <c r="E1023" s="201"/>
      <c r="F1023" s="113"/>
      <c r="G1023" s="113"/>
      <c r="H1023" s="113"/>
      <c r="I1023" s="203"/>
      <c r="J1023" s="203"/>
      <c r="K1023" s="204"/>
      <c r="L1023" s="201"/>
      <c r="M1023" s="201"/>
      <c r="N1023" s="201"/>
      <c r="O1023" s="201"/>
      <c r="P1023" s="113"/>
      <c r="Q1023" s="113"/>
      <c r="T1023" s="201"/>
      <c r="U1023" s="113"/>
      <c r="V1023" s="113"/>
      <c r="W1023" s="113"/>
      <c r="X1023" s="113"/>
      <c r="Y1023" s="113"/>
      <c r="Z1023" s="113"/>
      <c r="AA1023" s="113"/>
      <c r="AB1023" s="201"/>
      <c r="AC1023" s="113"/>
      <c r="AD1023" s="113"/>
      <c r="AE1023" s="113"/>
      <c r="AF1023" s="113"/>
    </row>
    <row r="1024" spans="1:32" x14ac:dyDescent="0.2">
      <c r="A1024" s="113"/>
      <c r="B1024" s="200"/>
      <c r="C1024" s="113"/>
      <c r="D1024" s="201"/>
      <c r="E1024" s="201"/>
      <c r="F1024" s="113"/>
      <c r="G1024" s="113"/>
      <c r="H1024" s="113"/>
      <c r="I1024" s="203"/>
      <c r="J1024" s="203"/>
      <c r="K1024" s="204"/>
      <c r="L1024" s="201"/>
      <c r="M1024" s="201"/>
      <c r="N1024" s="201"/>
      <c r="O1024" s="201"/>
      <c r="P1024" s="113"/>
      <c r="Q1024" s="113"/>
      <c r="T1024" s="201"/>
      <c r="U1024" s="113"/>
      <c r="V1024" s="113"/>
      <c r="W1024" s="113"/>
      <c r="X1024" s="113"/>
      <c r="Y1024" s="113"/>
      <c r="Z1024" s="113"/>
      <c r="AA1024" s="113"/>
      <c r="AB1024" s="201"/>
      <c r="AC1024" s="113"/>
      <c r="AD1024" s="113"/>
      <c r="AE1024" s="113"/>
      <c r="AF1024" s="113"/>
    </row>
    <row r="1025" spans="1:32" x14ac:dyDescent="0.2">
      <c r="A1025" s="113"/>
      <c r="B1025" s="200"/>
      <c r="C1025" s="113"/>
      <c r="D1025" s="201"/>
      <c r="E1025" s="201"/>
      <c r="F1025" s="113"/>
      <c r="G1025" s="113"/>
      <c r="H1025" s="113"/>
      <c r="I1025" s="203"/>
      <c r="J1025" s="203"/>
      <c r="K1025" s="204"/>
      <c r="L1025" s="201"/>
      <c r="M1025" s="201"/>
      <c r="N1025" s="201"/>
      <c r="O1025" s="201"/>
      <c r="P1025" s="113"/>
      <c r="Q1025" s="113"/>
      <c r="T1025" s="201"/>
      <c r="U1025" s="113"/>
      <c r="V1025" s="113"/>
      <c r="W1025" s="113"/>
      <c r="X1025" s="113"/>
      <c r="Y1025" s="113"/>
      <c r="Z1025" s="113"/>
      <c r="AA1025" s="113"/>
      <c r="AB1025" s="201"/>
      <c r="AC1025" s="113"/>
      <c r="AD1025" s="113"/>
      <c r="AE1025" s="113"/>
      <c r="AF1025" s="113"/>
    </row>
    <row r="1026" spans="1:32" x14ac:dyDescent="0.2">
      <c r="A1026" s="113"/>
      <c r="B1026" s="200"/>
      <c r="C1026" s="113"/>
      <c r="D1026" s="201"/>
      <c r="E1026" s="201"/>
      <c r="F1026" s="113"/>
      <c r="G1026" s="113"/>
      <c r="H1026" s="113"/>
      <c r="I1026" s="203"/>
      <c r="J1026" s="203"/>
      <c r="K1026" s="204"/>
      <c r="L1026" s="201"/>
      <c r="M1026" s="201"/>
      <c r="N1026" s="201"/>
      <c r="O1026" s="201"/>
      <c r="P1026" s="113"/>
      <c r="Q1026" s="113"/>
      <c r="T1026" s="201"/>
      <c r="U1026" s="113"/>
      <c r="V1026" s="113"/>
      <c r="W1026" s="113"/>
      <c r="X1026" s="113"/>
      <c r="Y1026" s="113"/>
      <c r="Z1026" s="113"/>
      <c r="AA1026" s="113"/>
      <c r="AB1026" s="201"/>
      <c r="AC1026" s="113"/>
      <c r="AD1026" s="113"/>
      <c r="AE1026" s="113"/>
      <c r="AF1026" s="113"/>
    </row>
    <row r="1027" spans="1:32" x14ac:dyDescent="0.2">
      <c r="A1027" s="113"/>
      <c r="B1027" s="200"/>
      <c r="C1027" s="113"/>
      <c r="D1027" s="201"/>
      <c r="E1027" s="201"/>
      <c r="F1027" s="113"/>
      <c r="G1027" s="113"/>
      <c r="H1027" s="113"/>
      <c r="I1027" s="203"/>
      <c r="J1027" s="203"/>
      <c r="K1027" s="204"/>
      <c r="L1027" s="201"/>
      <c r="M1027" s="201"/>
      <c r="N1027" s="201"/>
      <c r="O1027" s="201"/>
      <c r="P1027" s="113"/>
      <c r="Q1027" s="113"/>
      <c r="T1027" s="201"/>
      <c r="U1027" s="113"/>
      <c r="V1027" s="113"/>
      <c r="W1027" s="113"/>
      <c r="X1027" s="113"/>
      <c r="Y1027" s="113"/>
      <c r="Z1027" s="113"/>
      <c r="AA1027" s="113"/>
      <c r="AB1027" s="201"/>
      <c r="AC1027" s="113"/>
      <c r="AD1027" s="113"/>
      <c r="AE1027" s="113"/>
      <c r="AF1027" s="113"/>
    </row>
    <row r="1028" spans="1:32" x14ac:dyDescent="0.2">
      <c r="A1028" s="113"/>
      <c r="B1028" s="200"/>
      <c r="C1028" s="113"/>
      <c r="D1028" s="201"/>
      <c r="E1028" s="201"/>
      <c r="F1028" s="113"/>
      <c r="G1028" s="113"/>
      <c r="H1028" s="113"/>
      <c r="I1028" s="203"/>
      <c r="J1028" s="203"/>
      <c r="K1028" s="204"/>
      <c r="L1028" s="201"/>
      <c r="M1028" s="201"/>
      <c r="N1028" s="201"/>
      <c r="O1028" s="201"/>
      <c r="P1028" s="113"/>
      <c r="Q1028" s="113"/>
      <c r="T1028" s="201"/>
      <c r="U1028" s="113"/>
      <c r="V1028" s="113"/>
      <c r="W1028" s="113"/>
      <c r="X1028" s="113"/>
      <c r="Y1028" s="113"/>
      <c r="Z1028" s="113"/>
      <c r="AA1028" s="113"/>
      <c r="AB1028" s="201"/>
      <c r="AC1028" s="113"/>
      <c r="AD1028" s="113"/>
      <c r="AE1028" s="113"/>
      <c r="AF1028" s="113"/>
    </row>
    <row r="1029" spans="1:32" x14ac:dyDescent="0.2">
      <c r="A1029" s="113"/>
      <c r="B1029" s="200"/>
      <c r="C1029" s="113"/>
      <c r="D1029" s="201"/>
      <c r="E1029" s="201"/>
      <c r="F1029" s="113"/>
      <c r="G1029" s="113"/>
      <c r="H1029" s="113"/>
      <c r="I1029" s="203"/>
      <c r="J1029" s="203"/>
      <c r="K1029" s="204"/>
      <c r="L1029" s="201"/>
      <c r="M1029" s="201"/>
      <c r="N1029" s="201"/>
      <c r="O1029" s="201"/>
      <c r="P1029" s="113"/>
      <c r="Q1029" s="113"/>
      <c r="T1029" s="201"/>
      <c r="U1029" s="113"/>
      <c r="V1029" s="113"/>
      <c r="W1029" s="113"/>
      <c r="X1029" s="113"/>
      <c r="Y1029" s="113"/>
      <c r="Z1029" s="113"/>
      <c r="AA1029" s="113"/>
      <c r="AB1029" s="201"/>
      <c r="AC1029" s="113"/>
      <c r="AD1029" s="113"/>
      <c r="AE1029" s="113"/>
      <c r="AF1029" s="113"/>
    </row>
    <row r="1030" spans="1:32" x14ac:dyDescent="0.2">
      <c r="A1030" s="113"/>
      <c r="B1030" s="200"/>
      <c r="C1030" s="113"/>
      <c r="D1030" s="201"/>
      <c r="E1030" s="201"/>
      <c r="F1030" s="113"/>
      <c r="G1030" s="113"/>
      <c r="H1030" s="113"/>
      <c r="I1030" s="203"/>
      <c r="J1030" s="203"/>
      <c r="K1030" s="204"/>
      <c r="L1030" s="201"/>
      <c r="M1030" s="201"/>
      <c r="N1030" s="201"/>
      <c r="O1030" s="201"/>
      <c r="P1030" s="113"/>
      <c r="Q1030" s="113"/>
      <c r="T1030" s="201"/>
      <c r="U1030" s="113"/>
      <c r="V1030" s="113"/>
      <c r="W1030" s="113"/>
      <c r="X1030" s="113"/>
      <c r="Y1030" s="113"/>
      <c r="Z1030" s="113"/>
      <c r="AA1030" s="113"/>
      <c r="AB1030" s="201"/>
      <c r="AC1030" s="113"/>
      <c r="AD1030" s="113"/>
      <c r="AE1030" s="113"/>
      <c r="AF1030" s="113"/>
    </row>
    <row r="1031" spans="1:32" x14ac:dyDescent="0.2">
      <c r="A1031" s="113"/>
      <c r="B1031" s="200"/>
      <c r="C1031" s="113"/>
      <c r="D1031" s="201"/>
      <c r="E1031" s="201"/>
      <c r="F1031" s="113"/>
      <c r="G1031" s="113"/>
      <c r="H1031" s="113"/>
      <c r="I1031" s="203"/>
      <c r="J1031" s="203"/>
      <c r="K1031" s="204"/>
      <c r="L1031" s="201"/>
      <c r="M1031" s="201"/>
      <c r="N1031" s="201"/>
      <c r="O1031" s="201"/>
      <c r="P1031" s="113"/>
      <c r="Q1031" s="113"/>
      <c r="T1031" s="201"/>
      <c r="U1031" s="113"/>
      <c r="V1031" s="113"/>
      <c r="W1031" s="113"/>
      <c r="X1031" s="113"/>
      <c r="Y1031" s="113"/>
      <c r="Z1031" s="113"/>
      <c r="AA1031" s="113"/>
      <c r="AB1031" s="201"/>
      <c r="AC1031" s="113"/>
      <c r="AD1031" s="113"/>
      <c r="AE1031" s="113"/>
      <c r="AF1031" s="113"/>
    </row>
    <row r="1032" spans="1:32" x14ac:dyDescent="0.2">
      <c r="A1032" s="113"/>
      <c r="B1032" s="200"/>
      <c r="C1032" s="113"/>
      <c r="D1032" s="201"/>
      <c r="E1032" s="201"/>
      <c r="F1032" s="113"/>
      <c r="G1032" s="113"/>
      <c r="H1032" s="113"/>
      <c r="I1032" s="203"/>
      <c r="J1032" s="203"/>
      <c r="K1032" s="204"/>
      <c r="L1032" s="201"/>
      <c r="M1032" s="201"/>
      <c r="N1032" s="201"/>
      <c r="O1032" s="201"/>
      <c r="P1032" s="113"/>
      <c r="Q1032" s="113"/>
      <c r="T1032" s="201"/>
      <c r="U1032" s="113"/>
      <c r="V1032" s="113"/>
      <c r="W1032" s="113"/>
      <c r="X1032" s="113"/>
      <c r="Y1032" s="113"/>
      <c r="Z1032" s="113"/>
      <c r="AA1032" s="113"/>
      <c r="AB1032" s="201"/>
      <c r="AC1032" s="113"/>
      <c r="AD1032" s="113"/>
      <c r="AE1032" s="113"/>
      <c r="AF1032" s="113"/>
    </row>
    <row r="1033" spans="1:32" x14ac:dyDescent="0.2">
      <c r="A1033" s="113"/>
      <c r="B1033" s="200"/>
      <c r="C1033" s="113"/>
      <c r="D1033" s="201"/>
      <c r="E1033" s="201"/>
      <c r="F1033" s="113"/>
      <c r="G1033" s="113"/>
      <c r="H1033" s="113"/>
      <c r="I1033" s="203"/>
      <c r="J1033" s="203"/>
      <c r="K1033" s="204"/>
      <c r="L1033" s="201"/>
      <c r="M1033" s="201"/>
      <c r="N1033" s="201"/>
      <c r="O1033" s="201"/>
      <c r="P1033" s="113"/>
      <c r="Q1033" s="113"/>
      <c r="T1033" s="201"/>
      <c r="U1033" s="113"/>
      <c r="V1033" s="113"/>
      <c r="W1033" s="113"/>
      <c r="X1033" s="113"/>
      <c r="Y1033" s="113"/>
      <c r="Z1033" s="113"/>
      <c r="AA1033" s="113"/>
      <c r="AB1033" s="201"/>
      <c r="AC1033" s="113"/>
      <c r="AD1033" s="113"/>
      <c r="AE1033" s="113"/>
      <c r="AF1033" s="113"/>
    </row>
    <row r="1034" spans="1:32" x14ac:dyDescent="0.2">
      <c r="A1034" s="113"/>
      <c r="B1034" s="200"/>
      <c r="C1034" s="113"/>
      <c r="D1034" s="201"/>
      <c r="E1034" s="201"/>
      <c r="F1034" s="113"/>
      <c r="G1034" s="113"/>
      <c r="H1034" s="113"/>
      <c r="I1034" s="203"/>
      <c r="J1034" s="203"/>
      <c r="K1034" s="204"/>
      <c r="L1034" s="201"/>
      <c r="M1034" s="201"/>
      <c r="N1034" s="201"/>
      <c r="O1034" s="201"/>
      <c r="P1034" s="113"/>
      <c r="Q1034" s="113"/>
      <c r="T1034" s="201"/>
      <c r="U1034" s="113"/>
      <c r="V1034" s="113"/>
      <c r="W1034" s="113"/>
      <c r="X1034" s="113"/>
      <c r="Y1034" s="113"/>
      <c r="Z1034" s="113"/>
      <c r="AA1034" s="113"/>
      <c r="AB1034" s="201"/>
      <c r="AC1034" s="113"/>
      <c r="AD1034" s="113"/>
      <c r="AE1034" s="113"/>
      <c r="AF1034" s="113"/>
    </row>
    <row r="1035" spans="1:32" x14ac:dyDescent="0.2">
      <c r="A1035" s="113"/>
      <c r="B1035" s="200"/>
      <c r="C1035" s="113"/>
      <c r="D1035" s="201"/>
      <c r="E1035" s="201"/>
      <c r="F1035" s="113"/>
      <c r="G1035" s="113"/>
      <c r="H1035" s="113"/>
      <c r="I1035" s="203"/>
      <c r="J1035" s="203"/>
      <c r="K1035" s="204"/>
      <c r="L1035" s="201"/>
      <c r="M1035" s="201"/>
      <c r="N1035" s="201"/>
      <c r="O1035" s="201"/>
      <c r="P1035" s="113"/>
      <c r="Q1035" s="113"/>
      <c r="T1035" s="201"/>
      <c r="U1035" s="113"/>
      <c r="V1035" s="113"/>
      <c r="W1035" s="113"/>
      <c r="X1035" s="113"/>
      <c r="Y1035" s="113"/>
      <c r="Z1035" s="113"/>
      <c r="AA1035" s="113"/>
      <c r="AB1035" s="201"/>
      <c r="AC1035" s="113"/>
      <c r="AD1035" s="113"/>
      <c r="AE1035" s="113"/>
      <c r="AF1035" s="113"/>
    </row>
    <row r="1036" spans="1:32" x14ac:dyDescent="0.2">
      <c r="A1036" s="113"/>
      <c r="B1036" s="200"/>
      <c r="C1036" s="113"/>
      <c r="D1036" s="201"/>
      <c r="E1036" s="201"/>
      <c r="F1036" s="113"/>
      <c r="G1036" s="113"/>
      <c r="H1036" s="113"/>
      <c r="I1036" s="203"/>
      <c r="J1036" s="203"/>
      <c r="K1036" s="204"/>
      <c r="L1036" s="201"/>
      <c r="M1036" s="201"/>
      <c r="N1036" s="201"/>
      <c r="O1036" s="201"/>
      <c r="P1036" s="113"/>
      <c r="Q1036" s="113"/>
      <c r="T1036" s="201"/>
      <c r="U1036" s="113"/>
      <c r="V1036" s="113"/>
      <c r="W1036" s="113"/>
      <c r="X1036" s="113"/>
      <c r="Y1036" s="113"/>
      <c r="Z1036" s="113"/>
      <c r="AA1036" s="113"/>
      <c r="AB1036" s="201"/>
      <c r="AC1036" s="113"/>
      <c r="AD1036" s="113"/>
      <c r="AE1036" s="113"/>
      <c r="AF1036" s="113"/>
    </row>
    <row r="1037" spans="1:32" x14ac:dyDescent="0.2">
      <c r="A1037" s="113"/>
      <c r="B1037" s="200"/>
      <c r="C1037" s="113"/>
      <c r="D1037" s="201"/>
      <c r="E1037" s="201"/>
      <c r="F1037" s="113"/>
      <c r="G1037" s="113"/>
      <c r="H1037" s="113"/>
      <c r="I1037" s="203"/>
      <c r="J1037" s="203"/>
      <c r="K1037" s="204"/>
      <c r="L1037" s="201"/>
      <c r="M1037" s="201"/>
      <c r="N1037" s="201"/>
      <c r="O1037" s="201"/>
      <c r="P1037" s="113"/>
      <c r="Q1037" s="113"/>
      <c r="T1037" s="201"/>
      <c r="U1037" s="113"/>
      <c r="V1037" s="113"/>
      <c r="W1037" s="113"/>
      <c r="X1037" s="113"/>
      <c r="Y1037" s="113"/>
      <c r="Z1037" s="113"/>
      <c r="AA1037" s="113"/>
      <c r="AB1037" s="201"/>
      <c r="AC1037" s="113"/>
      <c r="AD1037" s="113"/>
      <c r="AE1037" s="113"/>
      <c r="AF1037" s="113"/>
    </row>
    <row r="1038" spans="1:32" x14ac:dyDescent="0.2">
      <c r="A1038" s="113"/>
      <c r="B1038" s="200"/>
      <c r="C1038" s="113"/>
      <c r="D1038" s="201"/>
      <c r="E1038" s="201"/>
      <c r="F1038" s="113"/>
      <c r="G1038" s="113"/>
      <c r="H1038" s="113"/>
      <c r="I1038" s="203"/>
      <c r="J1038" s="203"/>
      <c r="K1038" s="204"/>
      <c r="L1038" s="201"/>
      <c r="M1038" s="201"/>
      <c r="N1038" s="201"/>
      <c r="O1038" s="201"/>
      <c r="P1038" s="113"/>
      <c r="Q1038" s="113"/>
      <c r="T1038" s="201"/>
      <c r="U1038" s="113"/>
      <c r="V1038" s="113"/>
      <c r="W1038" s="113"/>
      <c r="X1038" s="113"/>
      <c r="Y1038" s="113"/>
      <c r="Z1038" s="113"/>
      <c r="AA1038" s="113"/>
      <c r="AB1038" s="201"/>
      <c r="AC1038" s="113"/>
      <c r="AD1038" s="113"/>
      <c r="AE1038" s="113"/>
      <c r="AF1038" s="113"/>
    </row>
    <row r="1039" spans="1:32" x14ac:dyDescent="0.2">
      <c r="A1039" s="113"/>
      <c r="B1039" s="200"/>
      <c r="C1039" s="113"/>
      <c r="D1039" s="201"/>
      <c r="E1039" s="201"/>
      <c r="F1039" s="113"/>
      <c r="G1039" s="113"/>
      <c r="H1039" s="113"/>
      <c r="I1039" s="203"/>
      <c r="J1039" s="203"/>
      <c r="K1039" s="204"/>
      <c r="L1039" s="201"/>
      <c r="M1039" s="201"/>
      <c r="N1039" s="201"/>
      <c r="O1039" s="201"/>
      <c r="P1039" s="113"/>
      <c r="Q1039" s="113"/>
      <c r="T1039" s="201"/>
      <c r="U1039" s="113"/>
      <c r="V1039" s="113"/>
      <c r="W1039" s="113"/>
      <c r="X1039" s="113"/>
      <c r="Y1039" s="113"/>
      <c r="Z1039" s="113"/>
      <c r="AA1039" s="113"/>
      <c r="AB1039" s="201"/>
      <c r="AC1039" s="113"/>
      <c r="AD1039" s="113"/>
      <c r="AE1039" s="113"/>
      <c r="AF1039" s="113"/>
    </row>
    <row r="1040" spans="1:32" x14ac:dyDescent="0.2">
      <c r="A1040" s="113"/>
      <c r="B1040" s="200"/>
      <c r="C1040" s="113"/>
      <c r="D1040" s="201"/>
      <c r="E1040" s="201"/>
      <c r="F1040" s="113"/>
      <c r="G1040" s="113"/>
      <c r="H1040" s="113"/>
      <c r="I1040" s="203"/>
      <c r="J1040" s="203"/>
      <c r="K1040" s="204"/>
      <c r="L1040" s="201"/>
      <c r="M1040" s="201"/>
      <c r="N1040" s="201"/>
      <c r="O1040" s="201"/>
      <c r="P1040" s="113"/>
      <c r="Q1040" s="113"/>
      <c r="T1040" s="201"/>
      <c r="U1040" s="113"/>
      <c r="V1040" s="113"/>
      <c r="W1040" s="113"/>
      <c r="X1040" s="113"/>
      <c r="Y1040" s="113"/>
      <c r="Z1040" s="113"/>
      <c r="AA1040" s="113"/>
      <c r="AB1040" s="201"/>
      <c r="AC1040" s="113"/>
      <c r="AD1040" s="113"/>
      <c r="AE1040" s="113"/>
      <c r="AF1040" s="113"/>
    </row>
    <row r="1041" spans="1:32" x14ac:dyDescent="0.2">
      <c r="A1041" s="113"/>
      <c r="B1041" s="200"/>
      <c r="C1041" s="113"/>
      <c r="D1041" s="201"/>
      <c r="E1041" s="201"/>
      <c r="F1041" s="113"/>
      <c r="G1041" s="113"/>
      <c r="H1041" s="113"/>
      <c r="I1041" s="203"/>
      <c r="J1041" s="203"/>
      <c r="K1041" s="204"/>
      <c r="L1041" s="201"/>
      <c r="M1041" s="201"/>
      <c r="N1041" s="201"/>
      <c r="O1041" s="201"/>
      <c r="P1041" s="113"/>
      <c r="Q1041" s="113"/>
      <c r="T1041" s="201"/>
      <c r="U1041" s="113"/>
      <c r="V1041" s="113"/>
      <c r="W1041" s="113"/>
      <c r="X1041" s="113"/>
      <c r="Y1041" s="113"/>
      <c r="Z1041" s="113"/>
      <c r="AA1041" s="113"/>
      <c r="AB1041" s="201"/>
      <c r="AC1041" s="113"/>
      <c r="AD1041" s="113"/>
      <c r="AE1041" s="113"/>
      <c r="AF1041" s="113"/>
    </row>
    <row r="1042" spans="1:32" x14ac:dyDescent="0.2">
      <c r="A1042" s="113"/>
      <c r="B1042" s="200"/>
      <c r="C1042" s="113"/>
      <c r="D1042" s="201"/>
      <c r="E1042" s="201"/>
      <c r="F1042" s="113"/>
      <c r="G1042" s="113"/>
      <c r="H1042" s="113"/>
      <c r="I1042" s="203"/>
      <c r="J1042" s="203"/>
      <c r="K1042" s="204"/>
      <c r="L1042" s="201"/>
      <c r="M1042" s="201"/>
      <c r="N1042" s="201"/>
      <c r="O1042" s="201"/>
      <c r="P1042" s="113"/>
      <c r="Q1042" s="113"/>
      <c r="T1042" s="201"/>
      <c r="U1042" s="113"/>
      <c r="V1042" s="113"/>
      <c r="W1042" s="113"/>
      <c r="X1042" s="113"/>
      <c r="Y1042" s="113"/>
      <c r="Z1042" s="113"/>
      <c r="AA1042" s="113"/>
      <c r="AB1042" s="201"/>
      <c r="AC1042" s="113"/>
      <c r="AD1042" s="113"/>
      <c r="AE1042" s="113"/>
      <c r="AF1042" s="113"/>
    </row>
    <row r="1043" spans="1:32" x14ac:dyDescent="0.2">
      <c r="A1043" s="113"/>
      <c r="B1043" s="200"/>
      <c r="C1043" s="113"/>
      <c r="D1043" s="201"/>
      <c r="E1043" s="201"/>
      <c r="F1043" s="113"/>
      <c r="G1043" s="113"/>
      <c r="H1043" s="113"/>
      <c r="I1043" s="203"/>
      <c r="J1043" s="203"/>
      <c r="K1043" s="204"/>
      <c r="L1043" s="201"/>
      <c r="M1043" s="201"/>
      <c r="N1043" s="201"/>
      <c r="O1043" s="201"/>
      <c r="P1043" s="113"/>
      <c r="Q1043" s="113"/>
      <c r="T1043" s="201"/>
      <c r="U1043" s="113"/>
      <c r="V1043" s="113"/>
      <c r="W1043" s="113"/>
      <c r="X1043" s="113"/>
      <c r="Y1043" s="113"/>
      <c r="Z1043" s="113"/>
      <c r="AA1043" s="113"/>
      <c r="AB1043" s="201"/>
      <c r="AC1043" s="113"/>
      <c r="AD1043" s="113"/>
      <c r="AE1043" s="113"/>
      <c r="AF1043" s="113"/>
    </row>
    <row r="1044" spans="1:32" x14ac:dyDescent="0.2">
      <c r="A1044" s="113"/>
      <c r="B1044" s="200"/>
      <c r="C1044" s="113"/>
      <c r="D1044" s="201"/>
      <c r="E1044" s="201"/>
      <c r="F1044" s="113"/>
      <c r="G1044" s="113"/>
      <c r="H1044" s="113"/>
      <c r="I1044" s="203"/>
      <c r="J1044" s="203"/>
      <c r="K1044" s="204"/>
      <c r="L1044" s="201"/>
      <c r="M1044" s="201"/>
      <c r="N1044" s="201"/>
      <c r="O1044" s="201"/>
      <c r="P1044" s="113"/>
      <c r="Q1044" s="113"/>
      <c r="T1044" s="201"/>
      <c r="U1044" s="113"/>
      <c r="V1044" s="113"/>
      <c r="W1044" s="113"/>
      <c r="X1044" s="113"/>
      <c r="Y1044" s="113"/>
      <c r="Z1044" s="113"/>
      <c r="AA1044" s="113"/>
      <c r="AB1044" s="201"/>
      <c r="AC1044" s="113"/>
      <c r="AD1044" s="113"/>
      <c r="AE1044" s="113"/>
      <c r="AF1044" s="113"/>
    </row>
    <row r="1045" spans="1:32" x14ac:dyDescent="0.2">
      <c r="A1045" s="113"/>
      <c r="B1045" s="200"/>
      <c r="C1045" s="113"/>
      <c r="D1045" s="201"/>
      <c r="E1045" s="201"/>
      <c r="F1045" s="113"/>
      <c r="G1045" s="113"/>
      <c r="H1045" s="113"/>
      <c r="I1045" s="203"/>
      <c r="J1045" s="203"/>
      <c r="K1045" s="204"/>
      <c r="L1045" s="201"/>
      <c r="M1045" s="201"/>
      <c r="N1045" s="201"/>
      <c r="O1045" s="201"/>
      <c r="P1045" s="113"/>
      <c r="Q1045" s="113"/>
      <c r="T1045" s="201"/>
      <c r="U1045" s="113"/>
      <c r="V1045" s="113"/>
      <c r="W1045" s="113"/>
      <c r="X1045" s="113"/>
      <c r="Y1045" s="113"/>
      <c r="Z1045" s="113"/>
      <c r="AA1045" s="113"/>
      <c r="AB1045" s="201"/>
      <c r="AC1045" s="113"/>
      <c r="AD1045" s="113"/>
      <c r="AE1045" s="113"/>
      <c r="AF1045" s="113"/>
    </row>
    <row r="1046" spans="1:32" x14ac:dyDescent="0.2">
      <c r="A1046" s="113"/>
      <c r="B1046" s="200"/>
      <c r="C1046" s="113"/>
      <c r="D1046" s="201"/>
      <c r="E1046" s="201"/>
      <c r="F1046" s="113"/>
      <c r="G1046" s="113"/>
      <c r="H1046" s="113"/>
      <c r="I1046" s="203"/>
      <c r="J1046" s="203"/>
      <c r="K1046" s="204"/>
      <c r="L1046" s="201"/>
      <c r="M1046" s="201"/>
      <c r="N1046" s="201"/>
      <c r="O1046" s="201"/>
      <c r="P1046" s="113"/>
      <c r="Q1046" s="113"/>
      <c r="T1046" s="201"/>
      <c r="U1046" s="113"/>
      <c r="V1046" s="113"/>
      <c r="W1046" s="113"/>
      <c r="X1046" s="113"/>
      <c r="Y1046" s="113"/>
      <c r="Z1046" s="113"/>
      <c r="AA1046" s="113"/>
      <c r="AB1046" s="201"/>
      <c r="AC1046" s="113"/>
      <c r="AD1046" s="113"/>
      <c r="AE1046" s="113"/>
      <c r="AF1046" s="113"/>
    </row>
    <row r="1047" spans="1:32" x14ac:dyDescent="0.2">
      <c r="A1047" s="113"/>
      <c r="B1047" s="200"/>
      <c r="C1047" s="113"/>
      <c r="D1047" s="201"/>
      <c r="E1047" s="201"/>
      <c r="F1047" s="113"/>
      <c r="G1047" s="113"/>
      <c r="H1047" s="113"/>
      <c r="I1047" s="203"/>
      <c r="J1047" s="203"/>
      <c r="K1047" s="204"/>
      <c r="L1047" s="201"/>
      <c r="M1047" s="201"/>
      <c r="N1047" s="201"/>
      <c r="O1047" s="201"/>
      <c r="P1047" s="113"/>
      <c r="Q1047" s="113"/>
      <c r="T1047" s="201"/>
      <c r="U1047" s="113"/>
      <c r="V1047" s="113"/>
      <c r="W1047" s="113"/>
      <c r="X1047" s="113"/>
      <c r="Y1047" s="113"/>
      <c r="Z1047" s="113"/>
      <c r="AA1047" s="113"/>
      <c r="AB1047" s="201"/>
      <c r="AC1047" s="113"/>
      <c r="AD1047" s="113"/>
      <c r="AE1047" s="113"/>
      <c r="AF1047" s="113"/>
    </row>
    <row r="1048" spans="1:32" x14ac:dyDescent="0.2">
      <c r="A1048" s="113"/>
      <c r="B1048" s="200"/>
      <c r="C1048" s="113"/>
      <c r="D1048" s="201"/>
      <c r="E1048" s="201"/>
      <c r="F1048" s="113"/>
      <c r="G1048" s="113"/>
      <c r="H1048" s="113"/>
      <c r="I1048" s="203"/>
      <c r="J1048" s="203"/>
      <c r="K1048" s="204"/>
      <c r="L1048" s="201"/>
      <c r="M1048" s="201"/>
      <c r="N1048" s="201"/>
      <c r="O1048" s="201"/>
      <c r="P1048" s="113"/>
      <c r="Q1048" s="113"/>
      <c r="T1048" s="201"/>
      <c r="U1048" s="113"/>
      <c r="V1048" s="113"/>
      <c r="W1048" s="113"/>
      <c r="X1048" s="113"/>
      <c r="Y1048" s="113"/>
      <c r="Z1048" s="113"/>
      <c r="AA1048" s="113"/>
      <c r="AB1048" s="201"/>
      <c r="AC1048" s="113"/>
      <c r="AD1048" s="113"/>
      <c r="AE1048" s="113"/>
      <c r="AF1048" s="113"/>
    </row>
    <row r="1049" spans="1:32" x14ac:dyDescent="0.2">
      <c r="A1049" s="113"/>
      <c r="B1049" s="200"/>
      <c r="C1049" s="113"/>
      <c r="D1049" s="201"/>
      <c r="E1049" s="201"/>
      <c r="F1049" s="113"/>
      <c r="G1049" s="113"/>
      <c r="H1049" s="113"/>
      <c r="I1049" s="203"/>
      <c r="J1049" s="203"/>
      <c r="K1049" s="204"/>
      <c r="L1049" s="201"/>
      <c r="M1049" s="201"/>
      <c r="N1049" s="201"/>
      <c r="O1049" s="201"/>
      <c r="P1049" s="113"/>
      <c r="Q1049" s="113"/>
      <c r="T1049" s="201"/>
      <c r="U1049" s="113"/>
      <c r="V1049" s="113"/>
      <c r="W1049" s="113"/>
      <c r="X1049" s="113"/>
      <c r="Y1049" s="113"/>
      <c r="Z1049" s="113"/>
      <c r="AA1049" s="113"/>
      <c r="AB1049" s="201"/>
      <c r="AC1049" s="113"/>
      <c r="AD1049" s="113"/>
      <c r="AE1049" s="113"/>
      <c r="AF1049" s="113"/>
    </row>
    <row r="1050" spans="1:32" x14ac:dyDescent="0.2">
      <c r="A1050" s="113"/>
      <c r="B1050" s="200"/>
      <c r="C1050" s="113"/>
      <c r="D1050" s="201"/>
      <c r="E1050" s="201"/>
      <c r="F1050" s="113"/>
      <c r="G1050" s="113"/>
      <c r="H1050" s="113"/>
      <c r="I1050" s="203"/>
      <c r="J1050" s="203"/>
      <c r="K1050" s="204"/>
      <c r="L1050" s="201"/>
      <c r="M1050" s="201"/>
      <c r="N1050" s="201"/>
      <c r="O1050" s="201"/>
      <c r="P1050" s="113"/>
      <c r="Q1050" s="113"/>
      <c r="T1050" s="201"/>
      <c r="U1050" s="113"/>
      <c r="V1050" s="113"/>
      <c r="W1050" s="113"/>
      <c r="X1050" s="113"/>
      <c r="Y1050" s="113"/>
      <c r="Z1050" s="113"/>
      <c r="AA1050" s="113"/>
      <c r="AB1050" s="201"/>
      <c r="AC1050" s="113"/>
      <c r="AD1050" s="113"/>
      <c r="AE1050" s="113"/>
      <c r="AF1050" s="113"/>
    </row>
    <row r="1051" spans="1:32" x14ac:dyDescent="0.2">
      <c r="A1051" s="113"/>
      <c r="B1051" s="200"/>
      <c r="C1051" s="113"/>
      <c r="D1051" s="201"/>
      <c r="E1051" s="201"/>
      <c r="F1051" s="113"/>
      <c r="G1051" s="113"/>
      <c r="H1051" s="113"/>
      <c r="I1051" s="203"/>
      <c r="J1051" s="203"/>
      <c r="K1051" s="204"/>
      <c r="L1051" s="201"/>
      <c r="M1051" s="201"/>
      <c r="N1051" s="201"/>
      <c r="O1051" s="201"/>
      <c r="P1051" s="113"/>
      <c r="Q1051" s="113"/>
      <c r="T1051" s="201"/>
      <c r="U1051" s="113"/>
      <c r="V1051" s="113"/>
      <c r="W1051" s="113"/>
      <c r="X1051" s="113"/>
      <c r="Y1051" s="113"/>
      <c r="Z1051" s="113"/>
      <c r="AA1051" s="113"/>
      <c r="AB1051" s="201"/>
      <c r="AC1051" s="113"/>
      <c r="AD1051" s="113"/>
      <c r="AE1051" s="113"/>
      <c r="AF1051" s="113"/>
    </row>
    <row r="1052" spans="1:32" x14ac:dyDescent="0.2">
      <c r="A1052" s="113"/>
      <c r="B1052" s="200"/>
      <c r="C1052" s="113"/>
      <c r="D1052" s="201"/>
      <c r="E1052" s="201"/>
      <c r="F1052" s="113"/>
      <c r="G1052" s="113"/>
      <c r="H1052" s="113"/>
      <c r="I1052" s="203"/>
      <c r="J1052" s="203"/>
      <c r="K1052" s="204"/>
      <c r="L1052" s="201"/>
      <c r="M1052" s="201"/>
      <c r="N1052" s="201"/>
      <c r="O1052" s="201"/>
      <c r="P1052" s="113"/>
      <c r="Q1052" s="113"/>
      <c r="T1052" s="201"/>
      <c r="U1052" s="113"/>
      <c r="V1052" s="113"/>
      <c r="W1052" s="113"/>
      <c r="X1052" s="113"/>
      <c r="Y1052" s="113"/>
      <c r="Z1052" s="113"/>
      <c r="AA1052" s="113"/>
      <c r="AB1052" s="201"/>
      <c r="AC1052" s="113"/>
      <c r="AD1052" s="113"/>
      <c r="AE1052" s="113"/>
      <c r="AF1052" s="113"/>
    </row>
    <row r="1053" spans="1:32" x14ac:dyDescent="0.2">
      <c r="A1053" s="113"/>
      <c r="B1053" s="200"/>
      <c r="C1053" s="113"/>
      <c r="D1053" s="201"/>
      <c r="E1053" s="201"/>
      <c r="F1053" s="113"/>
      <c r="G1053" s="113"/>
      <c r="H1053" s="113"/>
      <c r="I1053" s="203"/>
      <c r="J1053" s="203"/>
      <c r="K1053" s="204"/>
      <c r="L1053" s="201"/>
      <c r="M1053" s="201"/>
      <c r="N1053" s="201"/>
      <c r="O1053" s="201"/>
      <c r="P1053" s="113"/>
      <c r="Q1053" s="113"/>
      <c r="T1053" s="201"/>
      <c r="U1053" s="113"/>
      <c r="V1053" s="113"/>
      <c r="W1053" s="113"/>
      <c r="X1053" s="113"/>
      <c r="Y1053" s="113"/>
      <c r="Z1053" s="113"/>
      <c r="AA1053" s="113"/>
      <c r="AB1053" s="201"/>
      <c r="AC1053" s="113"/>
      <c r="AD1053" s="113"/>
      <c r="AE1053" s="113"/>
      <c r="AF1053" s="113"/>
    </row>
    <row r="1054" spans="1:32" x14ac:dyDescent="0.2">
      <c r="A1054" s="113"/>
      <c r="B1054" s="200"/>
      <c r="C1054" s="113"/>
      <c r="D1054" s="201"/>
      <c r="E1054" s="201"/>
      <c r="F1054" s="113"/>
      <c r="G1054" s="113"/>
      <c r="H1054" s="113"/>
      <c r="I1054" s="203"/>
      <c r="J1054" s="203"/>
      <c r="K1054" s="204"/>
      <c r="L1054" s="201"/>
      <c r="M1054" s="201"/>
      <c r="N1054" s="201"/>
      <c r="O1054" s="201"/>
      <c r="P1054" s="113"/>
      <c r="Q1054" s="113"/>
      <c r="T1054" s="201"/>
      <c r="U1054" s="113"/>
      <c r="V1054" s="113"/>
      <c r="W1054" s="113"/>
      <c r="X1054" s="113"/>
      <c r="Y1054" s="113"/>
      <c r="Z1054" s="113"/>
      <c r="AA1054" s="113"/>
      <c r="AB1054" s="201"/>
      <c r="AC1054" s="113"/>
      <c r="AD1054" s="113"/>
      <c r="AE1054" s="113"/>
      <c r="AF1054" s="113"/>
    </row>
    <row r="1055" spans="1:32" x14ac:dyDescent="0.2">
      <c r="A1055" s="113"/>
      <c r="B1055" s="200"/>
      <c r="C1055" s="113"/>
      <c r="D1055" s="201"/>
      <c r="E1055" s="201"/>
      <c r="F1055" s="113"/>
      <c r="G1055" s="113"/>
      <c r="H1055" s="113"/>
      <c r="I1055" s="203"/>
      <c r="J1055" s="203"/>
      <c r="K1055" s="204"/>
      <c r="L1055" s="201"/>
      <c r="M1055" s="201"/>
      <c r="N1055" s="201"/>
      <c r="O1055" s="201"/>
      <c r="P1055" s="113"/>
      <c r="Q1055" s="113"/>
      <c r="T1055" s="201"/>
      <c r="U1055" s="113"/>
      <c r="V1055" s="113"/>
      <c r="W1055" s="113"/>
      <c r="X1055" s="113"/>
      <c r="Y1055" s="113"/>
      <c r="Z1055" s="113"/>
      <c r="AA1055" s="113"/>
      <c r="AB1055" s="201"/>
      <c r="AC1055" s="113"/>
      <c r="AD1055" s="113"/>
      <c r="AE1055" s="113"/>
      <c r="AF1055" s="113"/>
    </row>
    <row r="1056" spans="1:32" x14ac:dyDescent="0.2">
      <c r="A1056" s="113"/>
      <c r="B1056" s="200"/>
      <c r="C1056" s="113"/>
      <c r="D1056" s="201"/>
      <c r="E1056" s="201"/>
      <c r="F1056" s="113"/>
      <c r="G1056" s="113"/>
      <c r="H1056" s="113"/>
      <c r="I1056" s="203"/>
      <c r="J1056" s="203"/>
      <c r="K1056" s="204"/>
      <c r="L1056" s="201"/>
      <c r="M1056" s="201"/>
      <c r="N1056" s="201"/>
      <c r="O1056" s="201"/>
      <c r="P1056" s="113"/>
      <c r="Q1056" s="113"/>
      <c r="T1056" s="201"/>
      <c r="U1056" s="113"/>
      <c r="V1056" s="113"/>
      <c r="W1056" s="113"/>
      <c r="X1056" s="113"/>
      <c r="Y1056" s="113"/>
      <c r="Z1056" s="113"/>
      <c r="AA1056" s="113"/>
      <c r="AB1056" s="201"/>
      <c r="AC1056" s="113"/>
      <c r="AD1056" s="113"/>
      <c r="AE1056" s="113"/>
      <c r="AF1056" s="113"/>
    </row>
    <row r="1057" spans="1:32" x14ac:dyDescent="0.2">
      <c r="A1057" s="113"/>
      <c r="B1057" s="200"/>
      <c r="C1057" s="113"/>
      <c r="D1057" s="201"/>
      <c r="E1057" s="201"/>
      <c r="F1057" s="113"/>
      <c r="G1057" s="113"/>
      <c r="H1057" s="113"/>
      <c r="I1057" s="203"/>
      <c r="J1057" s="203"/>
      <c r="K1057" s="204"/>
      <c r="L1057" s="201"/>
      <c r="M1057" s="201"/>
      <c r="N1057" s="201"/>
      <c r="O1057" s="201"/>
      <c r="P1057" s="113"/>
      <c r="Q1057" s="113"/>
      <c r="T1057" s="201"/>
      <c r="U1057" s="113"/>
      <c r="V1057" s="113"/>
      <c r="W1057" s="113"/>
      <c r="X1057" s="113"/>
      <c r="Y1057" s="113"/>
      <c r="Z1057" s="113"/>
      <c r="AA1057" s="113"/>
      <c r="AB1057" s="201"/>
      <c r="AC1057" s="113"/>
      <c r="AD1057" s="113"/>
      <c r="AE1057" s="113"/>
      <c r="AF1057" s="113"/>
    </row>
    <row r="1058" spans="1:32" x14ac:dyDescent="0.2">
      <c r="A1058" s="113"/>
      <c r="B1058" s="200"/>
      <c r="C1058" s="113"/>
      <c r="D1058" s="201"/>
      <c r="E1058" s="201"/>
      <c r="F1058" s="113"/>
      <c r="G1058" s="113"/>
      <c r="H1058" s="113"/>
      <c r="I1058" s="203"/>
      <c r="J1058" s="203"/>
      <c r="K1058" s="204"/>
      <c r="L1058" s="201"/>
      <c r="M1058" s="201"/>
      <c r="N1058" s="201"/>
      <c r="O1058" s="201"/>
      <c r="P1058" s="113"/>
      <c r="Q1058" s="113"/>
      <c r="T1058" s="201"/>
      <c r="U1058" s="113"/>
      <c r="V1058" s="113"/>
      <c r="W1058" s="113"/>
      <c r="X1058" s="113"/>
      <c r="Y1058" s="113"/>
      <c r="Z1058" s="113"/>
      <c r="AA1058" s="113"/>
      <c r="AB1058" s="201"/>
      <c r="AC1058" s="113"/>
      <c r="AD1058" s="113"/>
      <c r="AE1058" s="113"/>
      <c r="AF1058" s="113"/>
    </row>
    <row r="1059" spans="1:32" x14ac:dyDescent="0.2">
      <c r="A1059" s="113"/>
      <c r="B1059" s="200"/>
      <c r="C1059" s="113"/>
      <c r="D1059" s="201"/>
      <c r="E1059" s="201"/>
      <c r="F1059" s="113"/>
      <c r="G1059" s="113"/>
      <c r="H1059" s="113"/>
      <c r="I1059" s="203"/>
      <c r="J1059" s="203"/>
      <c r="K1059" s="204"/>
      <c r="L1059" s="201"/>
      <c r="M1059" s="201"/>
      <c r="N1059" s="201"/>
      <c r="O1059" s="201"/>
      <c r="P1059" s="113"/>
      <c r="Q1059" s="113"/>
      <c r="T1059" s="201"/>
      <c r="U1059" s="113"/>
      <c r="V1059" s="113"/>
      <c r="W1059" s="113"/>
      <c r="X1059" s="113"/>
      <c r="Y1059" s="113"/>
      <c r="Z1059" s="113"/>
      <c r="AA1059" s="113"/>
      <c r="AB1059" s="201"/>
      <c r="AC1059" s="113"/>
      <c r="AD1059" s="113"/>
      <c r="AE1059" s="113"/>
      <c r="AF1059" s="113"/>
    </row>
    <row r="1060" spans="1:32" x14ac:dyDescent="0.2">
      <c r="A1060" s="113"/>
      <c r="B1060" s="200"/>
      <c r="C1060" s="113"/>
      <c r="D1060" s="201"/>
      <c r="E1060" s="201"/>
      <c r="F1060" s="113"/>
      <c r="G1060" s="113"/>
      <c r="H1060" s="113"/>
      <c r="I1060" s="203"/>
      <c r="J1060" s="203"/>
      <c r="K1060" s="204"/>
      <c r="L1060" s="201"/>
      <c r="M1060" s="201"/>
      <c r="N1060" s="201"/>
      <c r="O1060" s="201"/>
      <c r="P1060" s="113"/>
      <c r="Q1060" s="113"/>
      <c r="T1060" s="201"/>
      <c r="U1060" s="113"/>
      <c r="V1060" s="113"/>
      <c r="W1060" s="113"/>
      <c r="X1060" s="113"/>
      <c r="Y1060" s="113"/>
      <c r="Z1060" s="113"/>
      <c r="AA1060" s="113"/>
      <c r="AB1060" s="201"/>
      <c r="AC1060" s="113"/>
      <c r="AD1060" s="113"/>
      <c r="AE1060" s="113"/>
      <c r="AF1060" s="113"/>
    </row>
    <row r="1061" spans="1:32" x14ac:dyDescent="0.2">
      <c r="A1061" s="113"/>
      <c r="B1061" s="200"/>
      <c r="C1061" s="113"/>
      <c r="D1061" s="201"/>
      <c r="E1061" s="201"/>
      <c r="F1061" s="113"/>
      <c r="G1061" s="113"/>
      <c r="H1061" s="113"/>
      <c r="I1061" s="203"/>
      <c r="J1061" s="203"/>
      <c r="K1061" s="204"/>
      <c r="L1061" s="201"/>
      <c r="M1061" s="201"/>
      <c r="N1061" s="201"/>
      <c r="O1061" s="201"/>
      <c r="P1061" s="113"/>
      <c r="Q1061" s="113"/>
      <c r="T1061" s="201"/>
      <c r="U1061" s="113"/>
      <c r="V1061" s="113"/>
      <c r="W1061" s="113"/>
      <c r="X1061" s="113"/>
      <c r="Y1061" s="113"/>
      <c r="Z1061" s="113"/>
      <c r="AA1061" s="113"/>
      <c r="AB1061" s="201"/>
      <c r="AC1061" s="113"/>
      <c r="AD1061" s="113"/>
      <c r="AE1061" s="113"/>
      <c r="AF1061" s="113"/>
    </row>
    <row r="1062" spans="1:32" x14ac:dyDescent="0.2">
      <c r="A1062" s="113"/>
      <c r="B1062" s="200"/>
      <c r="C1062" s="113"/>
      <c r="D1062" s="201"/>
      <c r="E1062" s="201"/>
      <c r="F1062" s="113"/>
      <c r="G1062" s="113"/>
      <c r="H1062" s="113"/>
      <c r="I1062" s="203"/>
      <c r="J1062" s="203"/>
      <c r="K1062" s="204"/>
      <c r="L1062" s="201"/>
      <c r="M1062" s="201"/>
      <c r="N1062" s="201"/>
      <c r="O1062" s="201"/>
      <c r="P1062" s="113"/>
      <c r="Q1062" s="113"/>
      <c r="T1062" s="201"/>
      <c r="U1062" s="113"/>
      <c r="V1062" s="113"/>
      <c r="W1062" s="113"/>
      <c r="X1062" s="113"/>
      <c r="Y1062" s="113"/>
      <c r="Z1062" s="113"/>
      <c r="AA1062" s="113"/>
      <c r="AB1062" s="201"/>
      <c r="AC1062" s="113"/>
      <c r="AD1062" s="113"/>
      <c r="AE1062" s="113"/>
      <c r="AF1062" s="113"/>
    </row>
    <row r="1063" spans="1:32" x14ac:dyDescent="0.2">
      <c r="A1063" s="113"/>
      <c r="B1063" s="200"/>
      <c r="C1063" s="113"/>
      <c r="D1063" s="201"/>
      <c r="E1063" s="201"/>
      <c r="F1063" s="113"/>
      <c r="G1063" s="113"/>
      <c r="H1063" s="113"/>
      <c r="I1063" s="203"/>
      <c r="J1063" s="203"/>
      <c r="K1063" s="204"/>
      <c r="L1063" s="201"/>
      <c r="M1063" s="201"/>
      <c r="N1063" s="201"/>
      <c r="O1063" s="201"/>
      <c r="P1063" s="113"/>
      <c r="Q1063" s="113"/>
      <c r="T1063" s="201"/>
      <c r="U1063" s="113"/>
      <c r="V1063" s="113"/>
      <c r="W1063" s="113"/>
      <c r="X1063" s="113"/>
      <c r="Y1063" s="113"/>
      <c r="Z1063" s="113"/>
      <c r="AA1063" s="113"/>
      <c r="AB1063" s="201"/>
      <c r="AC1063" s="113"/>
      <c r="AD1063" s="113"/>
      <c r="AE1063" s="113"/>
      <c r="AF1063" s="113"/>
    </row>
    <row r="1064" spans="1:32" x14ac:dyDescent="0.2">
      <c r="A1064" s="113"/>
      <c r="B1064" s="200"/>
      <c r="C1064" s="113"/>
      <c r="D1064" s="201"/>
      <c r="E1064" s="201"/>
      <c r="F1064" s="113"/>
      <c r="G1064" s="113"/>
      <c r="H1064" s="113"/>
      <c r="I1064" s="203"/>
      <c r="J1064" s="203"/>
      <c r="K1064" s="204"/>
      <c r="L1064" s="201"/>
      <c r="M1064" s="201"/>
      <c r="N1064" s="201"/>
      <c r="O1064" s="201"/>
      <c r="P1064" s="113"/>
      <c r="Q1064" s="113"/>
      <c r="T1064" s="201"/>
      <c r="U1064" s="113"/>
      <c r="V1064" s="113"/>
      <c r="W1064" s="113"/>
      <c r="X1064" s="113"/>
      <c r="Y1064" s="113"/>
      <c r="Z1064" s="113"/>
      <c r="AA1064" s="113"/>
      <c r="AB1064" s="201"/>
      <c r="AC1064" s="113"/>
      <c r="AD1064" s="113"/>
      <c r="AE1064" s="113"/>
      <c r="AF1064" s="113"/>
    </row>
    <row r="1065" spans="1:32" x14ac:dyDescent="0.2">
      <c r="A1065" s="113"/>
      <c r="B1065" s="200"/>
      <c r="C1065" s="113"/>
      <c r="D1065" s="201"/>
      <c r="E1065" s="201"/>
      <c r="F1065" s="113"/>
      <c r="G1065" s="113"/>
      <c r="H1065" s="113"/>
      <c r="I1065" s="203"/>
      <c r="J1065" s="203"/>
      <c r="K1065" s="204"/>
      <c r="L1065" s="201"/>
      <c r="M1065" s="201"/>
      <c r="N1065" s="201"/>
      <c r="O1065" s="201"/>
      <c r="P1065" s="113"/>
      <c r="Q1065" s="113"/>
      <c r="T1065" s="201"/>
      <c r="U1065" s="113"/>
      <c r="V1065" s="113"/>
      <c r="W1065" s="113"/>
      <c r="X1065" s="113"/>
      <c r="Y1065" s="113"/>
      <c r="Z1065" s="113"/>
      <c r="AA1065" s="113"/>
      <c r="AB1065" s="201"/>
      <c r="AC1065" s="113"/>
      <c r="AD1065" s="113"/>
      <c r="AE1065" s="113"/>
      <c r="AF1065" s="113"/>
    </row>
    <row r="1066" spans="1:32" x14ac:dyDescent="0.2">
      <c r="A1066" s="113"/>
      <c r="B1066" s="200"/>
      <c r="C1066" s="113"/>
      <c r="D1066" s="201"/>
      <c r="E1066" s="201"/>
      <c r="F1066" s="113"/>
      <c r="G1066" s="113"/>
      <c r="H1066" s="113"/>
      <c r="I1066" s="203"/>
      <c r="J1066" s="203"/>
      <c r="K1066" s="204"/>
      <c r="L1066" s="201"/>
      <c r="M1066" s="201"/>
      <c r="N1066" s="201"/>
      <c r="O1066" s="201"/>
      <c r="P1066" s="113"/>
      <c r="Q1066" s="113"/>
      <c r="T1066" s="201"/>
      <c r="U1066" s="113"/>
      <c r="V1066" s="113"/>
      <c r="W1066" s="113"/>
      <c r="X1066" s="113"/>
      <c r="Y1066" s="113"/>
      <c r="Z1066" s="113"/>
      <c r="AA1066" s="113"/>
      <c r="AB1066" s="201"/>
      <c r="AC1066" s="113"/>
      <c r="AD1066" s="113"/>
      <c r="AE1066" s="113"/>
      <c r="AF1066" s="113"/>
    </row>
    <row r="1067" spans="1:32" x14ac:dyDescent="0.2">
      <c r="A1067" s="113"/>
      <c r="B1067" s="200"/>
      <c r="C1067" s="113"/>
      <c r="D1067" s="201"/>
      <c r="E1067" s="201"/>
      <c r="F1067" s="113"/>
      <c r="G1067" s="113"/>
      <c r="H1067" s="113"/>
      <c r="I1067" s="203"/>
      <c r="J1067" s="203"/>
      <c r="K1067" s="204"/>
      <c r="L1067" s="201"/>
      <c r="M1067" s="201"/>
      <c r="N1067" s="201"/>
      <c r="O1067" s="201"/>
      <c r="P1067" s="113"/>
      <c r="Q1067" s="113"/>
      <c r="T1067" s="201"/>
      <c r="U1067" s="113"/>
      <c r="V1067" s="113"/>
      <c r="W1067" s="113"/>
      <c r="X1067" s="113"/>
      <c r="Y1067" s="113"/>
      <c r="Z1067" s="113"/>
      <c r="AA1067" s="113"/>
      <c r="AB1067" s="201"/>
      <c r="AC1067" s="113"/>
      <c r="AD1067" s="113"/>
      <c r="AE1067" s="113"/>
      <c r="AF1067" s="113"/>
    </row>
    <row r="1068" spans="1:32" x14ac:dyDescent="0.2">
      <c r="A1068" s="113"/>
      <c r="B1068" s="200"/>
      <c r="C1068" s="113"/>
      <c r="D1068" s="201"/>
      <c r="E1068" s="201"/>
      <c r="F1068" s="113"/>
      <c r="G1068" s="113"/>
      <c r="H1068" s="113"/>
      <c r="I1068" s="203"/>
      <c r="J1068" s="203"/>
      <c r="K1068" s="204"/>
      <c r="L1068" s="201"/>
      <c r="M1068" s="201"/>
      <c r="N1068" s="201"/>
      <c r="O1068" s="201"/>
      <c r="P1068" s="113"/>
      <c r="Q1068" s="113"/>
      <c r="T1068" s="201"/>
      <c r="U1068" s="113"/>
      <c r="V1068" s="113"/>
      <c r="W1068" s="113"/>
      <c r="X1068" s="113"/>
      <c r="Y1068" s="113"/>
      <c r="Z1068" s="113"/>
      <c r="AA1068" s="113"/>
      <c r="AB1068" s="201"/>
      <c r="AC1068" s="113"/>
      <c r="AD1068" s="113"/>
      <c r="AE1068" s="113"/>
      <c r="AF1068" s="113"/>
    </row>
    <row r="1069" spans="1:32" x14ac:dyDescent="0.2">
      <c r="A1069" s="113"/>
      <c r="B1069" s="200"/>
      <c r="C1069" s="113"/>
      <c r="D1069" s="201"/>
      <c r="E1069" s="201"/>
      <c r="F1069" s="113"/>
      <c r="G1069" s="113"/>
      <c r="H1069" s="113"/>
      <c r="I1069" s="203"/>
      <c r="J1069" s="203"/>
      <c r="K1069" s="204"/>
      <c r="L1069" s="201"/>
      <c r="M1069" s="201"/>
      <c r="N1069" s="201"/>
      <c r="O1069" s="201"/>
      <c r="P1069" s="113"/>
      <c r="Q1069" s="113"/>
      <c r="T1069" s="201"/>
      <c r="U1069" s="113"/>
      <c r="V1069" s="113"/>
      <c r="W1069" s="113"/>
      <c r="X1069" s="113"/>
      <c r="Y1069" s="113"/>
      <c r="Z1069" s="113"/>
      <c r="AA1069" s="113"/>
      <c r="AB1069" s="201"/>
      <c r="AC1069" s="113"/>
      <c r="AD1069" s="113"/>
      <c r="AE1069" s="113"/>
      <c r="AF1069" s="113"/>
    </row>
    <row r="1070" spans="1:32" x14ac:dyDescent="0.2">
      <c r="A1070" s="113"/>
      <c r="B1070" s="200"/>
      <c r="C1070" s="113"/>
      <c r="D1070" s="201"/>
      <c r="E1070" s="201"/>
      <c r="F1070" s="113"/>
      <c r="G1070" s="113"/>
      <c r="H1070" s="113"/>
      <c r="I1070" s="203"/>
      <c r="J1070" s="203"/>
      <c r="K1070" s="204"/>
      <c r="L1070" s="201"/>
      <c r="M1070" s="201"/>
      <c r="N1070" s="201"/>
      <c r="O1070" s="201"/>
      <c r="P1070" s="113"/>
      <c r="Q1070" s="113"/>
      <c r="T1070" s="201"/>
      <c r="U1070" s="113"/>
      <c r="V1070" s="113"/>
      <c r="W1070" s="113"/>
      <c r="X1070" s="113"/>
      <c r="Y1070" s="113"/>
      <c r="Z1070" s="113"/>
      <c r="AA1070" s="113"/>
      <c r="AB1070" s="201"/>
      <c r="AC1070" s="113"/>
      <c r="AD1070" s="113"/>
      <c r="AE1070" s="113"/>
      <c r="AF1070" s="113"/>
    </row>
    <row r="1071" spans="1:32" x14ac:dyDescent="0.2">
      <c r="A1071" s="113"/>
      <c r="B1071" s="200"/>
      <c r="C1071" s="113"/>
      <c r="D1071" s="201"/>
      <c r="E1071" s="201"/>
      <c r="F1071" s="113"/>
      <c r="G1071" s="113"/>
      <c r="H1071" s="113"/>
      <c r="I1071" s="203"/>
      <c r="J1071" s="203"/>
      <c r="K1071" s="204"/>
      <c r="L1071" s="201"/>
      <c r="M1071" s="201"/>
      <c r="N1071" s="201"/>
      <c r="O1071" s="201"/>
      <c r="P1071" s="113"/>
      <c r="Q1071" s="113"/>
      <c r="T1071" s="201"/>
      <c r="U1071" s="113"/>
      <c r="V1071" s="113"/>
      <c r="W1071" s="113"/>
      <c r="X1071" s="113"/>
      <c r="Y1071" s="113"/>
      <c r="Z1071" s="113"/>
      <c r="AA1071" s="113"/>
      <c r="AB1071" s="201"/>
      <c r="AC1071" s="113"/>
      <c r="AD1071" s="113"/>
      <c r="AE1071" s="113"/>
      <c r="AF1071" s="113"/>
    </row>
    <row r="1072" spans="1:32" x14ac:dyDescent="0.2">
      <c r="A1072" s="113"/>
      <c r="B1072" s="200"/>
      <c r="C1072" s="113"/>
      <c r="D1072" s="201"/>
      <c r="E1072" s="201"/>
      <c r="F1072" s="113"/>
      <c r="G1072" s="113"/>
      <c r="H1072" s="113"/>
      <c r="I1072" s="203"/>
      <c r="J1072" s="203"/>
      <c r="K1072" s="204"/>
      <c r="L1072" s="201"/>
      <c r="M1072" s="201"/>
      <c r="N1072" s="201"/>
      <c r="O1072" s="201"/>
      <c r="P1072" s="113"/>
      <c r="Q1072" s="113"/>
      <c r="T1072" s="201"/>
      <c r="U1072" s="113"/>
      <c r="V1072" s="113"/>
      <c r="W1072" s="113"/>
      <c r="X1072" s="113"/>
      <c r="Y1072" s="113"/>
      <c r="Z1072" s="113"/>
      <c r="AA1072" s="113"/>
      <c r="AB1072" s="201"/>
      <c r="AC1072" s="113"/>
      <c r="AD1072" s="113"/>
      <c r="AE1072" s="113"/>
      <c r="AF1072" s="113"/>
    </row>
    <row r="1073" spans="1:32" x14ac:dyDescent="0.2">
      <c r="A1073" s="113"/>
      <c r="B1073" s="200"/>
      <c r="C1073" s="113"/>
      <c r="D1073" s="201"/>
      <c r="E1073" s="201"/>
      <c r="F1073" s="113"/>
      <c r="G1073" s="113"/>
      <c r="H1073" s="113"/>
      <c r="I1073" s="203"/>
      <c r="J1073" s="203"/>
      <c r="K1073" s="204"/>
      <c r="L1073" s="201"/>
      <c r="M1073" s="201"/>
      <c r="N1073" s="201"/>
      <c r="O1073" s="201"/>
      <c r="P1073" s="113"/>
      <c r="Q1073" s="113"/>
      <c r="T1073" s="201"/>
      <c r="U1073" s="113"/>
      <c r="V1073" s="113"/>
      <c r="W1073" s="113"/>
      <c r="X1073" s="113"/>
      <c r="Y1073" s="113"/>
      <c r="Z1073" s="113"/>
      <c r="AA1073" s="113"/>
      <c r="AB1073" s="201"/>
      <c r="AC1073" s="113"/>
      <c r="AD1073" s="113"/>
      <c r="AE1073" s="113"/>
      <c r="AF1073" s="113"/>
    </row>
    <row r="1074" spans="1:32" x14ac:dyDescent="0.2">
      <c r="A1074" s="113"/>
      <c r="B1074" s="200"/>
      <c r="C1074" s="113"/>
      <c r="D1074" s="201"/>
      <c r="E1074" s="201"/>
      <c r="F1074" s="113"/>
      <c r="G1074" s="113"/>
      <c r="H1074" s="113"/>
      <c r="I1074" s="203"/>
      <c r="J1074" s="203"/>
      <c r="K1074" s="204"/>
      <c r="L1074" s="201"/>
      <c r="M1074" s="201"/>
      <c r="N1074" s="201"/>
      <c r="O1074" s="201"/>
      <c r="P1074" s="113"/>
      <c r="Q1074" s="113"/>
      <c r="T1074" s="201"/>
      <c r="U1074" s="113"/>
      <c r="V1074" s="113"/>
      <c r="W1074" s="113"/>
      <c r="X1074" s="113"/>
      <c r="Y1074" s="113"/>
      <c r="Z1074" s="113"/>
      <c r="AA1074" s="113"/>
      <c r="AB1074" s="201"/>
      <c r="AC1074" s="113"/>
      <c r="AD1074" s="113"/>
      <c r="AE1074" s="113"/>
      <c r="AF1074" s="113"/>
    </row>
    <row r="1075" spans="1:32" x14ac:dyDescent="0.2">
      <c r="A1075" s="113"/>
      <c r="B1075" s="200"/>
      <c r="C1075" s="113"/>
      <c r="D1075" s="201"/>
      <c r="E1075" s="201"/>
      <c r="F1075" s="113"/>
      <c r="G1075" s="113"/>
      <c r="H1075" s="113"/>
      <c r="I1075" s="203"/>
      <c r="J1075" s="203"/>
      <c r="K1075" s="204"/>
      <c r="L1075" s="201"/>
      <c r="M1075" s="201"/>
      <c r="N1075" s="201"/>
      <c r="O1075" s="201"/>
      <c r="P1075" s="113"/>
      <c r="Q1075" s="113"/>
      <c r="T1075" s="201"/>
      <c r="U1075" s="113"/>
      <c r="V1075" s="113"/>
      <c r="W1075" s="113"/>
      <c r="X1075" s="113"/>
      <c r="Y1075" s="113"/>
      <c r="Z1075" s="113"/>
      <c r="AA1075" s="113"/>
      <c r="AB1075" s="201"/>
      <c r="AC1075" s="113"/>
      <c r="AD1075" s="113"/>
      <c r="AE1075" s="113"/>
      <c r="AF1075" s="113"/>
    </row>
    <row r="1076" spans="1:32" x14ac:dyDescent="0.2">
      <c r="A1076" s="113"/>
      <c r="B1076" s="200"/>
      <c r="C1076" s="113"/>
      <c r="D1076" s="201"/>
      <c r="E1076" s="201"/>
      <c r="F1076" s="113"/>
      <c r="G1076" s="113"/>
      <c r="H1076" s="113"/>
      <c r="I1076" s="203"/>
      <c r="J1076" s="203"/>
      <c r="K1076" s="204"/>
      <c r="L1076" s="201"/>
      <c r="M1076" s="201"/>
      <c r="N1076" s="201"/>
      <c r="O1076" s="201"/>
      <c r="P1076" s="113"/>
      <c r="Q1076" s="113"/>
      <c r="T1076" s="201"/>
      <c r="U1076" s="113"/>
      <c r="V1076" s="113"/>
      <c r="W1076" s="113"/>
      <c r="X1076" s="113"/>
      <c r="Y1076" s="113"/>
      <c r="Z1076" s="113"/>
      <c r="AA1076" s="113"/>
      <c r="AB1076" s="201"/>
      <c r="AC1076" s="113"/>
      <c r="AD1076" s="113"/>
      <c r="AE1076" s="113"/>
      <c r="AF1076" s="113"/>
    </row>
    <row r="1077" spans="1:32" x14ac:dyDescent="0.2">
      <c r="A1077" s="113"/>
      <c r="B1077" s="200"/>
      <c r="C1077" s="113"/>
      <c r="D1077" s="201"/>
      <c r="E1077" s="201"/>
      <c r="F1077" s="113"/>
      <c r="G1077" s="113"/>
      <c r="H1077" s="113"/>
      <c r="I1077" s="203"/>
      <c r="J1077" s="203"/>
      <c r="K1077" s="204"/>
      <c r="L1077" s="201"/>
      <c r="M1077" s="201"/>
      <c r="N1077" s="201"/>
      <c r="O1077" s="201"/>
      <c r="P1077" s="113"/>
      <c r="Q1077" s="113"/>
      <c r="T1077" s="201"/>
      <c r="U1077" s="113"/>
      <c r="V1077" s="113"/>
      <c r="W1077" s="113"/>
      <c r="X1077" s="113"/>
      <c r="Y1077" s="113"/>
      <c r="Z1077" s="113"/>
      <c r="AA1077" s="113"/>
      <c r="AB1077" s="201"/>
      <c r="AC1077" s="113"/>
      <c r="AD1077" s="113"/>
      <c r="AE1077" s="113"/>
      <c r="AF1077" s="113"/>
    </row>
    <row r="1078" spans="1:32" x14ac:dyDescent="0.2">
      <c r="A1078" s="113"/>
      <c r="B1078" s="200"/>
      <c r="C1078" s="113"/>
      <c r="D1078" s="201"/>
      <c r="E1078" s="201"/>
      <c r="F1078" s="113"/>
      <c r="G1078" s="113"/>
      <c r="H1078" s="113"/>
      <c r="I1078" s="203"/>
      <c r="J1078" s="203"/>
      <c r="K1078" s="204"/>
      <c r="L1078" s="201"/>
      <c r="M1078" s="201"/>
      <c r="N1078" s="201"/>
      <c r="O1078" s="201"/>
      <c r="P1078" s="113"/>
      <c r="Q1078" s="113"/>
      <c r="T1078" s="201"/>
      <c r="U1078" s="113"/>
      <c r="V1078" s="113"/>
      <c r="W1078" s="113"/>
      <c r="X1078" s="113"/>
      <c r="Y1078" s="113"/>
      <c r="Z1078" s="113"/>
      <c r="AA1078" s="113"/>
      <c r="AB1078" s="201"/>
      <c r="AC1078" s="113"/>
      <c r="AD1078" s="113"/>
      <c r="AE1078" s="113"/>
      <c r="AF1078" s="113"/>
    </row>
    <row r="1079" spans="1:32" x14ac:dyDescent="0.2">
      <c r="A1079" s="113"/>
      <c r="B1079" s="200"/>
      <c r="C1079" s="113"/>
      <c r="D1079" s="201"/>
      <c r="E1079" s="201"/>
      <c r="F1079" s="113"/>
      <c r="G1079" s="113"/>
      <c r="H1079" s="113"/>
      <c r="I1079" s="203"/>
      <c r="J1079" s="203"/>
      <c r="K1079" s="204"/>
      <c r="L1079" s="201"/>
      <c r="M1079" s="201"/>
      <c r="N1079" s="201"/>
      <c r="O1079" s="201"/>
      <c r="P1079" s="113"/>
      <c r="Q1079" s="113"/>
      <c r="T1079" s="201"/>
      <c r="U1079" s="113"/>
      <c r="V1079" s="113"/>
      <c r="W1079" s="113"/>
      <c r="X1079" s="113"/>
      <c r="Y1079" s="113"/>
      <c r="Z1079" s="113"/>
      <c r="AA1079" s="113"/>
      <c r="AB1079" s="201"/>
      <c r="AC1079" s="113"/>
      <c r="AD1079" s="113"/>
      <c r="AE1079" s="113"/>
      <c r="AF1079" s="113"/>
    </row>
    <row r="1080" spans="1:32" x14ac:dyDescent="0.2">
      <c r="A1080" s="113"/>
      <c r="B1080" s="200"/>
      <c r="C1080" s="113"/>
      <c r="D1080" s="201"/>
      <c r="E1080" s="201"/>
      <c r="F1080" s="113"/>
      <c r="G1080" s="113"/>
      <c r="H1080" s="113"/>
      <c r="I1080" s="203"/>
      <c r="J1080" s="203"/>
      <c r="K1080" s="204"/>
      <c r="L1080" s="201"/>
      <c r="M1080" s="201"/>
      <c r="N1080" s="201"/>
      <c r="O1080" s="201"/>
      <c r="P1080" s="113"/>
      <c r="Q1080" s="113"/>
      <c r="T1080" s="201"/>
      <c r="U1080" s="113"/>
      <c r="V1080" s="113"/>
      <c r="W1080" s="113"/>
      <c r="X1080" s="113"/>
      <c r="Y1080" s="113"/>
      <c r="Z1080" s="113"/>
      <c r="AA1080" s="113"/>
      <c r="AB1080" s="201"/>
      <c r="AC1080" s="113"/>
      <c r="AD1080" s="113"/>
      <c r="AE1080" s="113"/>
      <c r="AF1080" s="113"/>
    </row>
    <row r="1081" spans="1:32" x14ac:dyDescent="0.2">
      <c r="A1081" s="113"/>
      <c r="B1081" s="200"/>
      <c r="C1081" s="113"/>
      <c r="D1081" s="201"/>
      <c r="E1081" s="201"/>
      <c r="F1081" s="113"/>
      <c r="G1081" s="113"/>
      <c r="H1081" s="113"/>
      <c r="I1081" s="203"/>
      <c r="J1081" s="203"/>
      <c r="K1081" s="204"/>
      <c r="L1081" s="201"/>
      <c r="M1081" s="201"/>
      <c r="N1081" s="201"/>
      <c r="O1081" s="201"/>
      <c r="P1081" s="113"/>
      <c r="Q1081" s="113"/>
      <c r="T1081" s="201"/>
      <c r="U1081" s="113"/>
      <c r="V1081" s="113"/>
      <c r="W1081" s="113"/>
      <c r="X1081" s="113"/>
      <c r="Y1081" s="113"/>
      <c r="Z1081" s="113"/>
      <c r="AA1081" s="113"/>
      <c r="AB1081" s="201"/>
      <c r="AC1081" s="113"/>
      <c r="AD1081" s="113"/>
      <c r="AE1081" s="113"/>
      <c r="AF1081" s="113"/>
    </row>
    <row r="1082" spans="1:32" x14ac:dyDescent="0.2">
      <c r="A1082" s="113"/>
      <c r="B1082" s="200"/>
      <c r="C1082" s="113"/>
      <c r="D1082" s="201"/>
      <c r="E1082" s="201"/>
      <c r="F1082" s="113"/>
      <c r="G1082" s="113"/>
      <c r="H1082" s="113"/>
      <c r="I1082" s="203"/>
      <c r="J1082" s="203"/>
      <c r="K1082" s="204"/>
      <c r="L1082" s="201"/>
      <c r="M1082" s="201"/>
      <c r="N1082" s="201"/>
      <c r="O1082" s="201"/>
      <c r="P1082" s="113"/>
      <c r="Q1082" s="113"/>
      <c r="T1082" s="201"/>
      <c r="U1082" s="113"/>
      <c r="V1082" s="113"/>
      <c r="W1082" s="113"/>
      <c r="X1082" s="113"/>
      <c r="Y1082" s="113"/>
      <c r="Z1082" s="113"/>
      <c r="AA1082" s="113"/>
      <c r="AB1082" s="201"/>
      <c r="AC1082" s="113"/>
      <c r="AD1082" s="113"/>
      <c r="AE1082" s="113"/>
      <c r="AF1082" s="113"/>
    </row>
    <row r="1083" spans="1:32" x14ac:dyDescent="0.2">
      <c r="A1083" s="113"/>
      <c r="B1083" s="200"/>
      <c r="C1083" s="113"/>
      <c r="D1083" s="201"/>
      <c r="E1083" s="201"/>
      <c r="F1083" s="113"/>
      <c r="G1083" s="113"/>
      <c r="H1083" s="113"/>
      <c r="I1083" s="203"/>
      <c r="J1083" s="203"/>
      <c r="K1083" s="204"/>
      <c r="L1083" s="201"/>
      <c r="M1083" s="201"/>
      <c r="N1083" s="201"/>
      <c r="O1083" s="201"/>
      <c r="P1083" s="113"/>
      <c r="Q1083" s="113"/>
      <c r="T1083" s="201"/>
      <c r="U1083" s="113"/>
      <c r="V1083" s="113"/>
      <c r="W1083" s="113"/>
      <c r="X1083" s="113"/>
      <c r="Y1083" s="113"/>
      <c r="Z1083" s="113"/>
      <c r="AA1083" s="113"/>
      <c r="AB1083" s="201"/>
      <c r="AC1083" s="113"/>
      <c r="AD1083" s="113"/>
      <c r="AE1083" s="113"/>
      <c r="AF1083" s="113"/>
    </row>
    <row r="1084" spans="1:32" x14ac:dyDescent="0.2">
      <c r="A1084" s="113"/>
      <c r="B1084" s="200"/>
      <c r="C1084" s="113"/>
      <c r="D1084" s="201"/>
      <c r="E1084" s="201"/>
      <c r="F1084" s="113"/>
      <c r="G1084" s="113"/>
      <c r="H1084" s="113"/>
      <c r="I1084" s="203"/>
      <c r="J1084" s="203"/>
      <c r="K1084" s="204"/>
      <c r="L1084" s="201"/>
      <c r="M1084" s="201"/>
      <c r="N1084" s="201"/>
      <c r="O1084" s="201"/>
      <c r="P1084" s="113"/>
      <c r="Q1084" s="113"/>
      <c r="T1084" s="201"/>
      <c r="U1084" s="113"/>
      <c r="V1084" s="113"/>
      <c r="W1084" s="113"/>
      <c r="X1084" s="113"/>
      <c r="Y1084" s="113"/>
      <c r="Z1084" s="113"/>
      <c r="AA1084" s="113"/>
      <c r="AB1084" s="201"/>
      <c r="AC1084" s="113"/>
      <c r="AD1084" s="113"/>
      <c r="AE1084" s="113"/>
      <c r="AF1084" s="113"/>
    </row>
    <row r="1085" spans="1:32" x14ac:dyDescent="0.2">
      <c r="A1085" s="113"/>
      <c r="B1085" s="200"/>
      <c r="C1085" s="113"/>
      <c r="D1085" s="201"/>
      <c r="E1085" s="201"/>
      <c r="F1085" s="113"/>
      <c r="G1085" s="113"/>
      <c r="H1085" s="113"/>
      <c r="I1085" s="203"/>
      <c r="J1085" s="203"/>
      <c r="K1085" s="204"/>
      <c r="L1085" s="201"/>
      <c r="M1085" s="201"/>
      <c r="N1085" s="201"/>
      <c r="O1085" s="201"/>
      <c r="P1085" s="113"/>
      <c r="Q1085" s="113"/>
      <c r="T1085" s="201"/>
      <c r="U1085" s="113"/>
      <c r="V1085" s="113"/>
      <c r="W1085" s="113"/>
      <c r="X1085" s="113"/>
      <c r="Y1085" s="113"/>
      <c r="Z1085" s="113"/>
      <c r="AA1085" s="113"/>
      <c r="AB1085" s="201"/>
      <c r="AC1085" s="113"/>
      <c r="AD1085" s="113"/>
      <c r="AE1085" s="113"/>
      <c r="AF1085" s="113"/>
    </row>
    <row r="1086" spans="1:32" x14ac:dyDescent="0.2">
      <c r="A1086" s="113"/>
      <c r="B1086" s="200"/>
      <c r="C1086" s="113"/>
      <c r="D1086" s="201"/>
      <c r="E1086" s="201"/>
      <c r="F1086" s="113"/>
      <c r="G1086" s="113"/>
      <c r="H1086" s="113"/>
      <c r="I1086" s="203"/>
      <c r="J1086" s="203"/>
      <c r="K1086" s="204"/>
      <c r="L1086" s="201"/>
      <c r="M1086" s="201"/>
      <c r="N1086" s="201"/>
      <c r="O1086" s="201"/>
      <c r="P1086" s="113"/>
      <c r="Q1086" s="113"/>
      <c r="T1086" s="201"/>
      <c r="U1086" s="113"/>
      <c r="V1086" s="113"/>
      <c r="W1086" s="113"/>
      <c r="X1086" s="113"/>
      <c r="Y1086" s="113"/>
      <c r="Z1086" s="113"/>
      <c r="AA1086" s="113"/>
      <c r="AB1086" s="201"/>
      <c r="AC1086" s="113"/>
      <c r="AD1086" s="113"/>
      <c r="AE1086" s="113"/>
      <c r="AF1086" s="113"/>
    </row>
    <row r="1087" spans="1:32" x14ac:dyDescent="0.2">
      <c r="A1087" s="113"/>
      <c r="B1087" s="200"/>
      <c r="C1087" s="113"/>
      <c r="D1087" s="201"/>
      <c r="E1087" s="201"/>
      <c r="F1087" s="113"/>
      <c r="G1087" s="113"/>
      <c r="H1087" s="113"/>
      <c r="I1087" s="203"/>
      <c r="J1087" s="203"/>
      <c r="K1087" s="204"/>
      <c r="L1087" s="201"/>
      <c r="M1087" s="201"/>
      <c r="N1087" s="201"/>
      <c r="O1087" s="201"/>
      <c r="P1087" s="113"/>
      <c r="Q1087" s="113"/>
      <c r="T1087" s="201"/>
      <c r="U1087" s="113"/>
      <c r="V1087" s="113"/>
      <c r="W1087" s="113"/>
      <c r="X1087" s="113"/>
      <c r="Y1087" s="113"/>
      <c r="Z1087" s="113"/>
      <c r="AA1087" s="113"/>
      <c r="AB1087" s="201"/>
      <c r="AC1087" s="113"/>
      <c r="AD1087" s="113"/>
      <c r="AE1087" s="113"/>
      <c r="AF1087" s="113"/>
    </row>
    <row r="1088" spans="1:32" x14ac:dyDescent="0.2">
      <c r="A1088" s="113"/>
      <c r="B1088" s="200"/>
      <c r="C1088" s="113"/>
      <c r="D1088" s="201"/>
      <c r="E1088" s="201"/>
      <c r="F1088" s="113"/>
      <c r="G1088" s="113"/>
      <c r="H1088" s="113"/>
      <c r="I1088" s="203"/>
      <c r="J1088" s="203"/>
      <c r="K1088" s="204"/>
      <c r="L1088" s="201"/>
      <c r="M1088" s="201"/>
      <c r="N1088" s="201"/>
      <c r="O1088" s="201"/>
      <c r="P1088" s="113"/>
      <c r="Q1088" s="113"/>
      <c r="T1088" s="201"/>
      <c r="U1088" s="113"/>
      <c r="V1088" s="113"/>
      <c r="W1088" s="113"/>
      <c r="X1088" s="113"/>
      <c r="Y1088" s="113"/>
      <c r="Z1088" s="113"/>
      <c r="AA1088" s="113"/>
      <c r="AB1088" s="201"/>
      <c r="AC1088" s="113"/>
      <c r="AD1088" s="113"/>
      <c r="AE1088" s="113"/>
      <c r="AF1088" s="113"/>
    </row>
    <row r="1089" spans="1:32" x14ac:dyDescent="0.2">
      <c r="A1089" s="113"/>
      <c r="B1089" s="200"/>
      <c r="C1089" s="113"/>
      <c r="D1089" s="201"/>
      <c r="E1089" s="201"/>
      <c r="F1089" s="113"/>
      <c r="G1089" s="113"/>
      <c r="H1089" s="113"/>
      <c r="I1089" s="203"/>
      <c r="J1089" s="203"/>
      <c r="K1089" s="204"/>
      <c r="L1089" s="201"/>
      <c r="M1089" s="201"/>
      <c r="N1089" s="201"/>
      <c r="O1089" s="201"/>
      <c r="P1089" s="113"/>
      <c r="Q1089" s="113"/>
      <c r="T1089" s="201"/>
      <c r="U1089" s="113"/>
      <c r="V1089" s="113"/>
      <c r="W1089" s="113"/>
      <c r="X1089" s="113"/>
      <c r="Y1089" s="113"/>
      <c r="Z1089" s="113"/>
      <c r="AA1089" s="113"/>
      <c r="AB1089" s="201"/>
      <c r="AC1089" s="113"/>
      <c r="AD1089" s="113"/>
      <c r="AE1089" s="113"/>
      <c r="AF1089" s="113"/>
    </row>
    <row r="1090" spans="1:32" x14ac:dyDescent="0.2">
      <c r="A1090" s="113"/>
      <c r="B1090" s="200"/>
      <c r="C1090" s="113"/>
      <c r="D1090" s="201"/>
      <c r="E1090" s="201"/>
      <c r="F1090" s="113"/>
      <c r="G1090" s="113"/>
      <c r="H1090" s="113"/>
      <c r="I1090" s="203"/>
      <c r="J1090" s="203"/>
      <c r="K1090" s="204"/>
      <c r="L1090" s="201"/>
      <c r="M1090" s="201"/>
      <c r="N1090" s="201"/>
      <c r="O1090" s="201"/>
      <c r="P1090" s="113"/>
      <c r="Q1090" s="113"/>
      <c r="T1090" s="201"/>
      <c r="U1090" s="113"/>
      <c r="V1090" s="113"/>
      <c r="W1090" s="113"/>
      <c r="X1090" s="113"/>
      <c r="Y1090" s="113"/>
      <c r="Z1090" s="113"/>
      <c r="AA1090" s="113"/>
      <c r="AB1090" s="201"/>
      <c r="AC1090" s="113"/>
      <c r="AD1090" s="113"/>
      <c r="AE1090" s="113"/>
      <c r="AF1090" s="113"/>
    </row>
    <row r="1091" spans="1:32" x14ac:dyDescent="0.2">
      <c r="A1091" s="113"/>
      <c r="B1091" s="200"/>
      <c r="C1091" s="113"/>
      <c r="D1091" s="201"/>
      <c r="E1091" s="201"/>
      <c r="F1091" s="113"/>
      <c r="G1091" s="113"/>
      <c r="H1091" s="113"/>
      <c r="I1091" s="203"/>
      <c r="J1091" s="203"/>
      <c r="K1091" s="204"/>
      <c r="L1091" s="201"/>
      <c r="M1091" s="201"/>
      <c r="N1091" s="201"/>
      <c r="O1091" s="201"/>
      <c r="P1091" s="113"/>
      <c r="Q1091" s="113"/>
      <c r="T1091" s="201"/>
      <c r="U1091" s="113"/>
      <c r="V1091" s="113"/>
      <c r="W1091" s="113"/>
      <c r="X1091" s="113"/>
      <c r="Y1091" s="113"/>
      <c r="Z1091" s="113"/>
      <c r="AA1091" s="113"/>
      <c r="AB1091" s="201"/>
      <c r="AC1091" s="113"/>
      <c r="AD1091" s="113"/>
      <c r="AE1091" s="113"/>
      <c r="AF1091" s="113"/>
    </row>
    <row r="1092" spans="1:32" x14ac:dyDescent="0.2">
      <c r="A1092" s="113"/>
      <c r="B1092" s="200"/>
      <c r="C1092" s="113"/>
      <c r="D1092" s="201"/>
      <c r="E1092" s="201"/>
      <c r="F1092" s="113"/>
      <c r="G1092" s="113"/>
      <c r="H1092" s="113"/>
      <c r="I1092" s="203"/>
      <c r="J1092" s="203"/>
      <c r="K1092" s="204"/>
      <c r="L1092" s="201"/>
      <c r="M1092" s="201"/>
      <c r="N1092" s="201"/>
      <c r="O1092" s="201"/>
      <c r="P1092" s="113"/>
      <c r="Q1092" s="113"/>
      <c r="T1092" s="201"/>
      <c r="U1092" s="113"/>
      <c r="V1092" s="113"/>
      <c r="W1092" s="113"/>
      <c r="X1092" s="113"/>
      <c r="Y1092" s="113"/>
      <c r="Z1092" s="113"/>
      <c r="AA1092" s="113"/>
      <c r="AB1092" s="201"/>
      <c r="AC1092" s="113"/>
      <c r="AD1092" s="113"/>
      <c r="AE1092" s="113"/>
      <c r="AF1092" s="113"/>
    </row>
    <row r="1093" spans="1:32" x14ac:dyDescent="0.2">
      <c r="A1093" s="113"/>
      <c r="B1093" s="200"/>
      <c r="C1093" s="113"/>
      <c r="D1093" s="201"/>
      <c r="E1093" s="201"/>
      <c r="F1093" s="113"/>
      <c r="G1093" s="113"/>
      <c r="H1093" s="113"/>
      <c r="I1093" s="203"/>
      <c r="J1093" s="203"/>
      <c r="K1093" s="204"/>
      <c r="L1093" s="201"/>
      <c r="M1093" s="201"/>
      <c r="N1093" s="201"/>
      <c r="O1093" s="201"/>
      <c r="P1093" s="113"/>
      <c r="Q1093" s="113"/>
      <c r="T1093" s="201"/>
      <c r="U1093" s="113"/>
      <c r="V1093" s="113"/>
      <c r="W1093" s="113"/>
      <c r="X1093" s="113"/>
      <c r="Y1093" s="113"/>
      <c r="Z1093" s="113"/>
      <c r="AA1093" s="113"/>
      <c r="AB1093" s="201"/>
      <c r="AC1093" s="113"/>
      <c r="AD1093" s="113"/>
      <c r="AE1093" s="113"/>
      <c r="AF1093" s="113"/>
    </row>
    <row r="1094" spans="1:32" x14ac:dyDescent="0.2">
      <c r="A1094" s="113"/>
      <c r="B1094" s="200"/>
      <c r="C1094" s="113"/>
      <c r="D1094" s="201"/>
      <c r="E1094" s="201"/>
      <c r="F1094" s="113"/>
      <c r="G1094" s="113"/>
      <c r="H1094" s="113"/>
      <c r="I1094" s="203"/>
      <c r="J1094" s="203"/>
      <c r="K1094" s="204"/>
      <c r="L1094" s="201"/>
      <c r="M1094" s="201"/>
      <c r="N1094" s="201"/>
      <c r="O1094" s="201"/>
      <c r="P1094" s="113"/>
      <c r="Q1094" s="113"/>
      <c r="T1094" s="201"/>
      <c r="U1094" s="113"/>
      <c r="V1094" s="113"/>
      <c r="W1094" s="113"/>
      <c r="X1094" s="113"/>
      <c r="Y1094" s="113"/>
      <c r="Z1094" s="113"/>
      <c r="AA1094" s="113"/>
      <c r="AB1094" s="201"/>
      <c r="AC1094" s="113"/>
      <c r="AD1094" s="113"/>
      <c r="AE1094" s="113"/>
      <c r="AF1094" s="113"/>
    </row>
    <row r="1095" spans="1:32" x14ac:dyDescent="0.2">
      <c r="A1095" s="113"/>
      <c r="B1095" s="200"/>
      <c r="C1095" s="113"/>
      <c r="D1095" s="201"/>
      <c r="E1095" s="201"/>
      <c r="F1095" s="113"/>
      <c r="G1095" s="113"/>
      <c r="H1095" s="113"/>
      <c r="I1095" s="203"/>
      <c r="J1095" s="203"/>
      <c r="K1095" s="204"/>
      <c r="L1095" s="201"/>
      <c r="M1095" s="201"/>
      <c r="N1095" s="201"/>
      <c r="O1095" s="201"/>
      <c r="P1095" s="113"/>
      <c r="Q1095" s="113"/>
      <c r="T1095" s="201"/>
      <c r="U1095" s="113"/>
      <c r="V1095" s="113"/>
      <c r="W1095" s="113"/>
      <c r="X1095" s="113"/>
      <c r="Y1095" s="113"/>
      <c r="Z1095" s="113"/>
      <c r="AA1095" s="113"/>
      <c r="AB1095" s="201"/>
      <c r="AC1095" s="113"/>
      <c r="AD1095" s="113"/>
      <c r="AE1095" s="113"/>
      <c r="AF1095" s="113"/>
    </row>
    <row r="1096" spans="1:32" x14ac:dyDescent="0.2">
      <c r="A1096" s="113"/>
      <c r="B1096" s="200"/>
      <c r="C1096" s="113"/>
      <c r="D1096" s="201"/>
      <c r="E1096" s="201"/>
      <c r="F1096" s="113"/>
      <c r="G1096" s="113"/>
      <c r="H1096" s="113"/>
      <c r="I1096" s="203"/>
      <c r="J1096" s="203"/>
      <c r="K1096" s="204"/>
      <c r="L1096" s="201"/>
      <c r="M1096" s="201"/>
      <c r="N1096" s="201"/>
      <c r="O1096" s="201"/>
      <c r="P1096" s="113"/>
      <c r="Q1096" s="113"/>
      <c r="T1096" s="201"/>
      <c r="U1096" s="113"/>
      <c r="V1096" s="113"/>
      <c r="W1096" s="113"/>
      <c r="X1096" s="113"/>
      <c r="Y1096" s="113"/>
      <c r="Z1096" s="113"/>
      <c r="AA1096" s="113"/>
      <c r="AB1096" s="201"/>
      <c r="AC1096" s="113"/>
      <c r="AD1096" s="113"/>
      <c r="AE1096" s="113"/>
      <c r="AF1096" s="113"/>
    </row>
    <row r="1097" spans="1:32" x14ac:dyDescent="0.2">
      <c r="A1097" s="113"/>
      <c r="B1097" s="200"/>
      <c r="C1097" s="113"/>
      <c r="D1097" s="201"/>
      <c r="E1097" s="201"/>
      <c r="F1097" s="113"/>
      <c r="G1097" s="113"/>
      <c r="H1097" s="113"/>
      <c r="I1097" s="203"/>
      <c r="J1097" s="203"/>
      <c r="K1097" s="204"/>
      <c r="L1097" s="201"/>
      <c r="M1097" s="201"/>
      <c r="N1097" s="201"/>
      <c r="O1097" s="201"/>
      <c r="P1097" s="113"/>
      <c r="Q1097" s="113"/>
      <c r="T1097" s="201"/>
      <c r="U1097" s="113"/>
      <c r="V1097" s="113"/>
      <c r="W1097" s="113"/>
      <c r="X1097" s="113"/>
      <c r="Y1097" s="113"/>
      <c r="Z1097" s="113"/>
      <c r="AA1097" s="113"/>
      <c r="AB1097" s="201"/>
      <c r="AC1097" s="113"/>
      <c r="AD1097" s="113"/>
      <c r="AE1097" s="113"/>
      <c r="AF1097" s="113"/>
    </row>
    <row r="1098" spans="1:32" x14ac:dyDescent="0.2">
      <c r="A1098" s="113"/>
      <c r="B1098" s="200"/>
      <c r="C1098" s="113"/>
      <c r="D1098" s="201"/>
      <c r="E1098" s="201"/>
      <c r="F1098" s="113"/>
      <c r="G1098" s="113"/>
      <c r="H1098" s="113"/>
      <c r="I1098" s="203"/>
      <c r="J1098" s="203"/>
      <c r="K1098" s="204"/>
      <c r="L1098" s="201"/>
      <c r="M1098" s="201"/>
      <c r="N1098" s="201"/>
      <c r="O1098" s="201"/>
      <c r="P1098" s="113"/>
      <c r="Q1098" s="113"/>
      <c r="T1098" s="201"/>
      <c r="U1098" s="113"/>
      <c r="V1098" s="113"/>
      <c r="W1098" s="113"/>
      <c r="X1098" s="113"/>
      <c r="Y1098" s="113"/>
      <c r="Z1098" s="113"/>
      <c r="AA1098" s="113"/>
      <c r="AB1098" s="201"/>
      <c r="AC1098" s="113"/>
      <c r="AD1098" s="113"/>
      <c r="AE1098" s="113"/>
      <c r="AF1098" s="113"/>
    </row>
    <row r="1099" spans="1:32" x14ac:dyDescent="0.2">
      <c r="A1099" s="113"/>
      <c r="B1099" s="200"/>
      <c r="C1099" s="113"/>
      <c r="D1099" s="201"/>
      <c r="E1099" s="201"/>
      <c r="F1099" s="113"/>
      <c r="G1099" s="113"/>
      <c r="H1099" s="113"/>
      <c r="I1099" s="203"/>
      <c r="J1099" s="203"/>
      <c r="K1099" s="204"/>
      <c r="L1099" s="201"/>
      <c r="M1099" s="201"/>
      <c r="N1099" s="201"/>
      <c r="O1099" s="201"/>
      <c r="P1099" s="113"/>
      <c r="Q1099" s="113"/>
      <c r="T1099" s="201"/>
      <c r="U1099" s="113"/>
      <c r="V1099" s="113"/>
      <c r="W1099" s="113"/>
      <c r="X1099" s="113"/>
      <c r="Y1099" s="113"/>
      <c r="Z1099" s="113"/>
      <c r="AA1099" s="113"/>
      <c r="AB1099" s="201"/>
      <c r="AC1099" s="113"/>
      <c r="AD1099" s="113"/>
      <c r="AE1099" s="113"/>
      <c r="AF1099" s="113"/>
    </row>
    <row r="1100" spans="1:32" x14ac:dyDescent="0.2">
      <c r="A1100" s="113"/>
      <c r="B1100" s="200"/>
      <c r="C1100" s="113"/>
      <c r="D1100" s="201"/>
      <c r="E1100" s="201"/>
      <c r="F1100" s="113"/>
      <c r="G1100" s="113"/>
      <c r="H1100" s="113"/>
      <c r="I1100" s="203"/>
      <c r="J1100" s="203"/>
      <c r="K1100" s="204"/>
      <c r="L1100" s="201"/>
      <c r="M1100" s="201"/>
      <c r="N1100" s="201"/>
      <c r="O1100" s="201"/>
      <c r="P1100" s="113"/>
      <c r="Q1100" s="113"/>
      <c r="T1100" s="201"/>
      <c r="U1100" s="113"/>
      <c r="V1100" s="113"/>
      <c r="W1100" s="113"/>
      <c r="X1100" s="113"/>
      <c r="Y1100" s="113"/>
      <c r="Z1100" s="113"/>
      <c r="AA1100" s="113"/>
      <c r="AB1100" s="201"/>
      <c r="AC1100" s="113"/>
      <c r="AD1100" s="113"/>
      <c r="AE1100" s="113"/>
      <c r="AF1100" s="113"/>
    </row>
    <row r="1101" spans="1:32" x14ac:dyDescent="0.2">
      <c r="A1101" s="113"/>
      <c r="B1101" s="200"/>
      <c r="C1101" s="113"/>
      <c r="D1101" s="201"/>
      <c r="E1101" s="201"/>
      <c r="F1101" s="113"/>
      <c r="G1101" s="113"/>
      <c r="H1101" s="113"/>
      <c r="I1101" s="203"/>
      <c r="J1101" s="203"/>
      <c r="K1101" s="204"/>
      <c r="L1101" s="201"/>
      <c r="M1101" s="201"/>
      <c r="N1101" s="201"/>
      <c r="O1101" s="201"/>
      <c r="P1101" s="113"/>
      <c r="Q1101" s="113"/>
      <c r="T1101" s="201"/>
      <c r="U1101" s="113"/>
      <c r="V1101" s="113"/>
      <c r="W1101" s="113"/>
      <c r="X1101" s="113"/>
      <c r="Y1101" s="113"/>
      <c r="Z1101" s="113"/>
      <c r="AA1101" s="113"/>
      <c r="AB1101" s="201"/>
      <c r="AC1101" s="113"/>
      <c r="AD1101" s="113"/>
      <c r="AE1101" s="113"/>
      <c r="AF1101" s="113"/>
    </row>
    <row r="1102" spans="1:32" x14ac:dyDescent="0.2">
      <c r="A1102" s="113"/>
      <c r="B1102" s="200"/>
      <c r="C1102" s="113"/>
      <c r="D1102" s="201"/>
      <c r="E1102" s="201"/>
      <c r="F1102" s="113"/>
      <c r="G1102" s="113"/>
      <c r="H1102" s="113"/>
      <c r="I1102" s="203"/>
      <c r="J1102" s="203"/>
      <c r="K1102" s="204"/>
      <c r="L1102" s="201"/>
      <c r="M1102" s="201"/>
      <c r="N1102" s="201"/>
      <c r="O1102" s="201"/>
      <c r="P1102" s="113"/>
      <c r="Q1102" s="113"/>
      <c r="T1102" s="201"/>
      <c r="U1102" s="113"/>
      <c r="V1102" s="113"/>
      <c r="W1102" s="113"/>
      <c r="X1102" s="113"/>
      <c r="Y1102" s="113"/>
      <c r="Z1102" s="113"/>
      <c r="AA1102" s="113"/>
      <c r="AB1102" s="201"/>
      <c r="AC1102" s="113"/>
      <c r="AD1102" s="113"/>
      <c r="AE1102" s="113"/>
      <c r="AF1102" s="113"/>
    </row>
    <row r="1103" spans="1:32" x14ac:dyDescent="0.2">
      <c r="A1103" s="113"/>
      <c r="B1103" s="200"/>
      <c r="C1103" s="113"/>
      <c r="D1103" s="201"/>
      <c r="E1103" s="201"/>
      <c r="F1103" s="113"/>
      <c r="G1103" s="113"/>
      <c r="H1103" s="113"/>
      <c r="I1103" s="203"/>
      <c r="J1103" s="203"/>
      <c r="K1103" s="204"/>
      <c r="L1103" s="201"/>
      <c r="M1103" s="201"/>
      <c r="N1103" s="201"/>
      <c r="O1103" s="201"/>
      <c r="P1103" s="113"/>
      <c r="Q1103" s="113"/>
      <c r="T1103" s="201"/>
      <c r="U1103" s="113"/>
      <c r="V1103" s="113"/>
      <c r="W1103" s="113"/>
      <c r="X1103" s="113"/>
      <c r="Y1103" s="113"/>
      <c r="Z1103" s="113"/>
      <c r="AA1103" s="113"/>
      <c r="AB1103" s="201"/>
      <c r="AC1103" s="113"/>
      <c r="AD1103" s="113"/>
      <c r="AE1103" s="113"/>
      <c r="AF1103" s="113"/>
    </row>
    <row r="1104" spans="1:32" x14ac:dyDescent="0.2">
      <c r="A1104" s="113"/>
      <c r="B1104" s="200"/>
      <c r="C1104" s="113"/>
      <c r="D1104" s="201"/>
      <c r="E1104" s="201"/>
      <c r="F1104" s="113"/>
      <c r="G1104" s="113"/>
      <c r="H1104" s="113"/>
      <c r="I1104" s="203"/>
      <c r="J1104" s="203"/>
      <c r="K1104" s="204"/>
      <c r="L1104" s="201"/>
      <c r="M1104" s="201"/>
      <c r="N1104" s="201"/>
      <c r="O1104" s="201"/>
      <c r="P1104" s="113"/>
      <c r="Q1104" s="113"/>
      <c r="T1104" s="201"/>
      <c r="U1104" s="113"/>
      <c r="V1104" s="113"/>
      <c r="W1104" s="113"/>
      <c r="X1104" s="113"/>
      <c r="Y1104" s="113"/>
      <c r="Z1104" s="113"/>
      <c r="AA1104" s="113"/>
      <c r="AB1104" s="201"/>
      <c r="AC1104" s="113"/>
      <c r="AD1104" s="113"/>
      <c r="AE1104" s="113"/>
      <c r="AF1104" s="113"/>
    </row>
    <row r="1105" spans="1:32" x14ac:dyDescent="0.2">
      <c r="A1105" s="113"/>
      <c r="B1105" s="200"/>
      <c r="C1105" s="113"/>
      <c r="D1105" s="201"/>
      <c r="E1105" s="201"/>
      <c r="F1105" s="113"/>
      <c r="G1105" s="113"/>
      <c r="H1105" s="113"/>
      <c r="I1105" s="203"/>
      <c r="J1105" s="203"/>
      <c r="K1105" s="204"/>
      <c r="L1105" s="201"/>
      <c r="M1105" s="201"/>
      <c r="N1105" s="201"/>
      <c r="O1105" s="201"/>
      <c r="P1105" s="113"/>
      <c r="Q1105" s="113"/>
      <c r="T1105" s="201"/>
      <c r="U1105" s="113"/>
      <c r="V1105" s="113"/>
      <c r="W1105" s="113"/>
      <c r="X1105" s="113"/>
      <c r="Y1105" s="113"/>
      <c r="Z1105" s="113"/>
      <c r="AA1105" s="113"/>
      <c r="AB1105" s="201"/>
      <c r="AC1105" s="113"/>
      <c r="AD1105" s="113"/>
      <c r="AE1105" s="113"/>
      <c r="AF1105" s="113"/>
    </row>
    <row r="1106" spans="1:32" x14ac:dyDescent="0.2">
      <c r="A1106" s="113"/>
      <c r="B1106" s="200"/>
      <c r="C1106" s="113"/>
      <c r="D1106" s="201"/>
      <c r="E1106" s="201"/>
      <c r="F1106" s="113"/>
      <c r="G1106" s="113"/>
      <c r="H1106" s="113"/>
      <c r="I1106" s="203"/>
      <c r="J1106" s="203"/>
      <c r="K1106" s="204"/>
      <c r="L1106" s="201"/>
      <c r="M1106" s="201"/>
      <c r="N1106" s="201"/>
      <c r="O1106" s="201"/>
      <c r="P1106" s="113"/>
      <c r="Q1106" s="113"/>
      <c r="T1106" s="201"/>
      <c r="U1106" s="113"/>
      <c r="V1106" s="113"/>
      <c r="W1106" s="113"/>
      <c r="X1106" s="113"/>
      <c r="Y1106" s="113"/>
      <c r="Z1106" s="113"/>
      <c r="AA1106" s="113"/>
      <c r="AB1106" s="201"/>
      <c r="AC1106" s="113"/>
      <c r="AD1106" s="113"/>
      <c r="AE1106" s="113"/>
      <c r="AF1106" s="113"/>
    </row>
    <row r="1107" spans="1:32" x14ac:dyDescent="0.2">
      <c r="A1107" s="113"/>
      <c r="B1107" s="200"/>
      <c r="C1107" s="113"/>
      <c r="D1107" s="201"/>
      <c r="E1107" s="201"/>
      <c r="F1107" s="113"/>
      <c r="G1107" s="113"/>
      <c r="H1107" s="113"/>
      <c r="I1107" s="203"/>
      <c r="J1107" s="203"/>
      <c r="K1107" s="204"/>
      <c r="L1107" s="201"/>
      <c r="M1107" s="201"/>
      <c r="N1107" s="201"/>
      <c r="O1107" s="201"/>
      <c r="P1107" s="113"/>
      <c r="Q1107" s="113"/>
      <c r="T1107" s="201"/>
      <c r="U1107" s="113"/>
      <c r="V1107" s="113"/>
      <c r="W1107" s="113"/>
      <c r="X1107" s="113"/>
      <c r="Y1107" s="113"/>
      <c r="Z1107" s="113"/>
      <c r="AA1107" s="113"/>
      <c r="AB1107" s="201"/>
      <c r="AC1107" s="113"/>
      <c r="AD1107" s="113"/>
      <c r="AE1107" s="113"/>
      <c r="AF1107" s="113"/>
    </row>
    <row r="1108" spans="1:32" x14ac:dyDescent="0.2">
      <c r="A1108" s="113"/>
      <c r="B1108" s="200"/>
      <c r="C1108" s="113"/>
      <c r="D1108" s="201"/>
      <c r="E1108" s="201"/>
      <c r="F1108" s="113"/>
      <c r="G1108" s="113"/>
      <c r="H1108" s="113"/>
      <c r="I1108" s="203"/>
      <c r="J1108" s="203"/>
      <c r="K1108" s="204"/>
      <c r="L1108" s="201"/>
      <c r="M1108" s="201"/>
      <c r="N1108" s="201"/>
      <c r="O1108" s="201"/>
      <c r="P1108" s="113"/>
      <c r="Q1108" s="113"/>
      <c r="T1108" s="201"/>
      <c r="U1108" s="113"/>
      <c r="V1108" s="113"/>
      <c r="W1108" s="113"/>
      <c r="X1108" s="113"/>
      <c r="Y1108" s="113"/>
      <c r="Z1108" s="113"/>
      <c r="AA1108" s="113"/>
      <c r="AB1108" s="201"/>
      <c r="AC1108" s="113"/>
      <c r="AD1108" s="113"/>
      <c r="AE1108" s="113"/>
      <c r="AF1108" s="113"/>
    </row>
    <row r="1109" spans="1:32" x14ac:dyDescent="0.2">
      <c r="A1109" s="113"/>
      <c r="B1109" s="200"/>
      <c r="C1109" s="113"/>
      <c r="D1109" s="201"/>
      <c r="E1109" s="201"/>
      <c r="F1109" s="113"/>
      <c r="G1109" s="113"/>
      <c r="H1109" s="113"/>
      <c r="I1109" s="203"/>
      <c r="J1109" s="203"/>
      <c r="K1109" s="204"/>
      <c r="L1109" s="201"/>
      <c r="M1109" s="201"/>
      <c r="N1109" s="201"/>
      <c r="O1109" s="201"/>
      <c r="P1109" s="113"/>
      <c r="Q1109" s="113"/>
      <c r="T1109" s="201"/>
      <c r="U1109" s="113"/>
      <c r="V1109" s="113"/>
      <c r="W1109" s="113"/>
      <c r="X1109" s="113"/>
      <c r="Y1109" s="113"/>
      <c r="Z1109" s="113"/>
      <c r="AA1109" s="113"/>
      <c r="AB1109" s="201"/>
      <c r="AC1109" s="113"/>
      <c r="AD1109" s="113"/>
      <c r="AE1109" s="113"/>
      <c r="AF1109" s="113"/>
    </row>
    <row r="1110" spans="1:32" x14ac:dyDescent="0.2">
      <c r="A1110" s="113"/>
      <c r="B1110" s="200"/>
      <c r="C1110" s="113"/>
      <c r="D1110" s="201"/>
      <c r="E1110" s="201"/>
      <c r="F1110" s="113"/>
      <c r="G1110" s="113"/>
      <c r="H1110" s="113"/>
      <c r="I1110" s="203"/>
      <c r="J1110" s="203"/>
      <c r="K1110" s="204"/>
      <c r="L1110" s="201"/>
      <c r="M1110" s="201"/>
      <c r="N1110" s="201"/>
      <c r="O1110" s="201"/>
      <c r="P1110" s="113"/>
      <c r="Q1110" s="113"/>
      <c r="T1110" s="201"/>
      <c r="U1110" s="113"/>
      <c r="V1110" s="113"/>
      <c r="W1110" s="113"/>
      <c r="X1110" s="113"/>
      <c r="Y1110" s="113"/>
      <c r="Z1110" s="113"/>
      <c r="AA1110" s="113"/>
      <c r="AB1110" s="201"/>
      <c r="AC1110" s="113"/>
      <c r="AD1110" s="113"/>
      <c r="AE1110" s="113"/>
      <c r="AF1110" s="113"/>
    </row>
    <row r="1111" spans="1:32" x14ac:dyDescent="0.2">
      <c r="A1111" s="113"/>
      <c r="B1111" s="200"/>
      <c r="C1111" s="113"/>
      <c r="D1111" s="201"/>
      <c r="E1111" s="201"/>
      <c r="F1111" s="113"/>
      <c r="G1111" s="113"/>
      <c r="H1111" s="113"/>
      <c r="I1111" s="203"/>
      <c r="J1111" s="203"/>
      <c r="K1111" s="204"/>
      <c r="L1111" s="201"/>
      <c r="M1111" s="201"/>
      <c r="N1111" s="201"/>
      <c r="O1111" s="201"/>
      <c r="P1111" s="113"/>
      <c r="Q1111" s="113"/>
      <c r="T1111" s="201"/>
      <c r="U1111" s="113"/>
      <c r="V1111" s="113"/>
      <c r="W1111" s="113"/>
      <c r="X1111" s="113"/>
      <c r="Y1111" s="113"/>
      <c r="Z1111" s="113"/>
      <c r="AA1111" s="113"/>
      <c r="AB1111" s="201"/>
      <c r="AC1111" s="113"/>
      <c r="AD1111" s="113"/>
      <c r="AE1111" s="113"/>
      <c r="AF1111" s="113"/>
    </row>
    <row r="1112" spans="1:32" x14ac:dyDescent="0.2">
      <c r="A1112" s="113"/>
      <c r="B1112" s="200"/>
      <c r="C1112" s="113"/>
      <c r="D1112" s="201"/>
      <c r="E1112" s="201"/>
      <c r="F1112" s="113"/>
      <c r="G1112" s="113"/>
      <c r="H1112" s="113"/>
      <c r="I1112" s="203"/>
      <c r="J1112" s="203"/>
      <c r="K1112" s="204"/>
      <c r="L1112" s="201"/>
      <c r="M1112" s="201"/>
      <c r="N1112" s="201"/>
      <c r="O1112" s="201"/>
      <c r="P1112" s="113"/>
      <c r="Q1112" s="113"/>
      <c r="T1112" s="201"/>
      <c r="U1112" s="113"/>
      <c r="V1112" s="113"/>
      <c r="W1112" s="113"/>
      <c r="X1112" s="113"/>
      <c r="Y1112" s="113"/>
      <c r="Z1112" s="113"/>
      <c r="AA1112" s="113"/>
      <c r="AB1112" s="201"/>
      <c r="AC1112" s="113"/>
      <c r="AD1112" s="113"/>
      <c r="AE1112" s="113"/>
      <c r="AF1112" s="113"/>
    </row>
    <row r="1113" spans="1:32" x14ac:dyDescent="0.2">
      <c r="A1113" s="113"/>
      <c r="B1113" s="200"/>
      <c r="C1113" s="113"/>
      <c r="D1113" s="201"/>
      <c r="E1113" s="201"/>
      <c r="F1113" s="113"/>
      <c r="G1113" s="113"/>
      <c r="H1113" s="113"/>
      <c r="I1113" s="203"/>
      <c r="J1113" s="203"/>
      <c r="K1113" s="204"/>
      <c r="L1113" s="201"/>
      <c r="M1113" s="201"/>
      <c r="N1113" s="201"/>
      <c r="O1113" s="201"/>
      <c r="P1113" s="113"/>
      <c r="Q1113" s="113"/>
      <c r="T1113" s="201"/>
      <c r="U1113" s="113"/>
      <c r="V1113" s="113"/>
      <c r="W1113" s="113"/>
      <c r="X1113" s="113"/>
      <c r="Y1113" s="113"/>
      <c r="Z1113" s="113"/>
      <c r="AA1113" s="113"/>
      <c r="AB1113" s="201"/>
      <c r="AC1113" s="113"/>
      <c r="AD1113" s="113"/>
      <c r="AE1113" s="113"/>
      <c r="AF1113" s="113"/>
    </row>
    <row r="1114" spans="1:32" x14ac:dyDescent="0.2">
      <c r="A1114" s="113"/>
      <c r="B1114" s="200"/>
      <c r="C1114" s="113"/>
      <c r="D1114" s="201"/>
      <c r="E1114" s="201"/>
      <c r="F1114" s="113"/>
      <c r="G1114" s="113"/>
      <c r="H1114" s="113"/>
      <c r="I1114" s="203"/>
      <c r="J1114" s="203"/>
      <c r="K1114" s="204"/>
      <c r="L1114" s="201"/>
      <c r="M1114" s="201"/>
      <c r="N1114" s="201"/>
      <c r="O1114" s="201"/>
      <c r="P1114" s="113"/>
      <c r="Q1114" s="113"/>
      <c r="T1114" s="201"/>
      <c r="U1114" s="113"/>
      <c r="V1114" s="113"/>
      <c r="W1114" s="113"/>
      <c r="X1114" s="113"/>
      <c r="Y1114" s="113"/>
      <c r="Z1114" s="113"/>
      <c r="AA1114" s="113"/>
      <c r="AB1114" s="201"/>
      <c r="AC1114" s="113"/>
      <c r="AD1114" s="113"/>
      <c r="AE1114" s="113"/>
      <c r="AF1114" s="113"/>
    </row>
    <row r="1115" spans="1:32" x14ac:dyDescent="0.2">
      <c r="A1115" s="113"/>
      <c r="B1115" s="200"/>
      <c r="C1115" s="113"/>
      <c r="D1115" s="201"/>
      <c r="E1115" s="201"/>
      <c r="F1115" s="113"/>
      <c r="G1115" s="113"/>
      <c r="H1115" s="113"/>
      <c r="I1115" s="203"/>
      <c r="J1115" s="203"/>
      <c r="K1115" s="204"/>
      <c r="L1115" s="201"/>
      <c r="M1115" s="201"/>
      <c r="N1115" s="201"/>
      <c r="O1115" s="201"/>
      <c r="P1115" s="113"/>
      <c r="Q1115" s="113"/>
      <c r="T1115" s="201"/>
      <c r="U1115" s="113"/>
      <c r="V1115" s="113"/>
      <c r="W1115" s="113"/>
      <c r="X1115" s="113"/>
      <c r="Y1115" s="113"/>
      <c r="Z1115" s="113"/>
      <c r="AA1115" s="113"/>
      <c r="AB1115" s="201"/>
      <c r="AC1115" s="113"/>
      <c r="AD1115" s="113"/>
      <c r="AE1115" s="113"/>
      <c r="AF1115" s="113"/>
    </row>
    <row r="1116" spans="1:32" x14ac:dyDescent="0.2">
      <c r="A1116" s="113"/>
      <c r="B1116" s="200"/>
      <c r="C1116" s="113"/>
      <c r="D1116" s="201"/>
      <c r="E1116" s="201"/>
      <c r="F1116" s="113"/>
      <c r="G1116" s="113"/>
      <c r="H1116" s="113"/>
      <c r="I1116" s="203"/>
      <c r="J1116" s="203"/>
      <c r="K1116" s="204"/>
      <c r="L1116" s="201"/>
      <c r="M1116" s="201"/>
      <c r="N1116" s="201"/>
      <c r="O1116" s="201"/>
      <c r="P1116" s="113"/>
      <c r="Q1116" s="113"/>
      <c r="T1116" s="201"/>
      <c r="U1116" s="113"/>
      <c r="V1116" s="113"/>
      <c r="W1116" s="113"/>
      <c r="X1116" s="113"/>
      <c r="Y1116" s="113"/>
      <c r="Z1116" s="113"/>
      <c r="AA1116" s="113"/>
      <c r="AB1116" s="201"/>
      <c r="AC1116" s="113"/>
      <c r="AD1116" s="113"/>
      <c r="AE1116" s="113"/>
      <c r="AF1116" s="113"/>
    </row>
    <row r="1117" spans="1:32" x14ac:dyDescent="0.2">
      <c r="A1117" s="113"/>
      <c r="B1117" s="200"/>
      <c r="C1117" s="113"/>
      <c r="D1117" s="201"/>
      <c r="E1117" s="201"/>
      <c r="F1117" s="113"/>
      <c r="G1117" s="113"/>
      <c r="H1117" s="113"/>
      <c r="I1117" s="203"/>
      <c r="J1117" s="203"/>
      <c r="K1117" s="204"/>
      <c r="L1117" s="201"/>
      <c r="M1117" s="201"/>
      <c r="N1117" s="201"/>
      <c r="O1117" s="201"/>
      <c r="P1117" s="113"/>
      <c r="Q1117" s="113"/>
      <c r="T1117" s="201"/>
      <c r="U1117" s="113"/>
      <c r="V1117" s="113"/>
      <c r="W1117" s="113"/>
      <c r="X1117" s="113"/>
      <c r="Y1117" s="113"/>
      <c r="Z1117" s="113"/>
      <c r="AA1117" s="113"/>
      <c r="AB1117" s="201"/>
      <c r="AC1117" s="113"/>
      <c r="AD1117" s="113"/>
      <c r="AE1117" s="113"/>
      <c r="AF1117" s="113"/>
    </row>
    <row r="1118" spans="1:32" x14ac:dyDescent="0.2">
      <c r="A1118" s="113"/>
      <c r="B1118" s="200"/>
      <c r="C1118" s="113"/>
      <c r="D1118" s="201"/>
      <c r="E1118" s="201"/>
      <c r="F1118" s="113"/>
      <c r="G1118" s="113"/>
      <c r="H1118" s="113"/>
      <c r="I1118" s="203"/>
      <c r="J1118" s="203"/>
      <c r="K1118" s="204"/>
      <c r="L1118" s="201"/>
      <c r="M1118" s="201"/>
      <c r="N1118" s="201"/>
      <c r="O1118" s="201"/>
      <c r="P1118" s="113"/>
      <c r="Q1118" s="113"/>
      <c r="T1118" s="201"/>
      <c r="U1118" s="113"/>
      <c r="V1118" s="113"/>
      <c r="W1118" s="113"/>
      <c r="X1118" s="113"/>
      <c r="Y1118" s="113"/>
      <c r="Z1118" s="113"/>
      <c r="AA1118" s="113"/>
      <c r="AB1118" s="201"/>
      <c r="AC1118" s="113"/>
      <c r="AD1118" s="113"/>
      <c r="AE1118" s="113"/>
      <c r="AF1118" s="113"/>
    </row>
    <row r="1119" spans="1:32" x14ac:dyDescent="0.2">
      <c r="A1119" s="113"/>
      <c r="B1119" s="200"/>
      <c r="C1119" s="113"/>
      <c r="D1119" s="201"/>
      <c r="E1119" s="201"/>
      <c r="F1119" s="113"/>
      <c r="G1119" s="113"/>
      <c r="H1119" s="113"/>
      <c r="I1119" s="203"/>
      <c r="J1119" s="203"/>
      <c r="K1119" s="204"/>
      <c r="L1119" s="201"/>
      <c r="M1119" s="201"/>
      <c r="N1119" s="201"/>
      <c r="O1119" s="201"/>
      <c r="P1119" s="113"/>
      <c r="Q1119" s="113"/>
      <c r="T1119" s="201"/>
      <c r="U1119" s="113"/>
      <c r="V1119" s="113"/>
      <c r="W1119" s="113"/>
      <c r="X1119" s="113"/>
      <c r="Y1119" s="113"/>
      <c r="Z1119" s="113"/>
      <c r="AA1119" s="113"/>
      <c r="AB1119" s="201"/>
      <c r="AC1119" s="113"/>
      <c r="AD1119" s="113"/>
      <c r="AE1119" s="113"/>
      <c r="AF1119" s="113"/>
    </row>
    <row r="1120" spans="1:32" x14ac:dyDescent="0.2">
      <c r="A1120" s="113"/>
      <c r="B1120" s="200"/>
      <c r="C1120" s="113"/>
      <c r="D1120" s="201"/>
      <c r="E1120" s="201"/>
      <c r="F1120" s="113"/>
      <c r="G1120" s="113"/>
      <c r="H1120" s="113"/>
      <c r="I1120" s="203"/>
      <c r="J1120" s="203"/>
      <c r="K1120" s="204"/>
      <c r="L1120" s="201"/>
      <c r="M1120" s="201"/>
      <c r="N1120" s="201"/>
      <c r="O1120" s="201"/>
      <c r="P1120" s="113"/>
      <c r="Q1120" s="113"/>
      <c r="T1120" s="201"/>
      <c r="U1120" s="113"/>
      <c r="V1120" s="113"/>
      <c r="W1120" s="113"/>
      <c r="X1120" s="113"/>
      <c r="Y1120" s="113"/>
      <c r="Z1120" s="113"/>
      <c r="AA1120" s="113"/>
      <c r="AB1120" s="201"/>
      <c r="AC1120" s="113"/>
      <c r="AD1120" s="113"/>
      <c r="AE1120" s="113"/>
      <c r="AF1120" s="113"/>
    </row>
    <row r="1121" spans="1:32" x14ac:dyDescent="0.2">
      <c r="A1121" s="113"/>
      <c r="B1121" s="200"/>
      <c r="C1121" s="113"/>
      <c r="D1121" s="201"/>
      <c r="E1121" s="201"/>
      <c r="F1121" s="113"/>
      <c r="G1121" s="113"/>
      <c r="H1121" s="113"/>
      <c r="I1121" s="203"/>
      <c r="J1121" s="203"/>
      <c r="K1121" s="204"/>
      <c r="L1121" s="201"/>
      <c r="M1121" s="201"/>
      <c r="N1121" s="201"/>
      <c r="O1121" s="201"/>
      <c r="P1121" s="113"/>
      <c r="Q1121" s="113"/>
      <c r="T1121" s="201"/>
      <c r="U1121" s="113"/>
      <c r="V1121" s="113"/>
      <c r="W1121" s="113"/>
      <c r="X1121" s="113"/>
      <c r="Y1121" s="113"/>
      <c r="Z1121" s="113"/>
      <c r="AA1121" s="113"/>
      <c r="AB1121" s="201"/>
      <c r="AC1121" s="113"/>
      <c r="AD1121" s="113"/>
      <c r="AE1121" s="113"/>
      <c r="AF1121" s="113"/>
    </row>
    <row r="1122" spans="1:32" x14ac:dyDescent="0.2">
      <c r="A1122" s="113"/>
      <c r="B1122" s="200"/>
      <c r="C1122" s="113"/>
      <c r="D1122" s="201"/>
      <c r="E1122" s="201"/>
      <c r="F1122" s="113"/>
      <c r="G1122" s="113"/>
      <c r="H1122" s="113"/>
      <c r="I1122" s="203"/>
      <c r="J1122" s="203"/>
      <c r="K1122" s="204"/>
      <c r="L1122" s="201"/>
      <c r="M1122" s="201"/>
      <c r="N1122" s="201"/>
      <c r="O1122" s="201"/>
      <c r="P1122" s="113"/>
      <c r="Q1122" s="113"/>
      <c r="T1122" s="201"/>
      <c r="U1122" s="113"/>
      <c r="V1122" s="113"/>
      <c r="W1122" s="113"/>
      <c r="X1122" s="113"/>
      <c r="Y1122" s="113"/>
      <c r="Z1122" s="113"/>
      <c r="AA1122" s="113"/>
      <c r="AB1122" s="201"/>
      <c r="AC1122" s="113"/>
      <c r="AD1122" s="113"/>
      <c r="AE1122" s="113"/>
      <c r="AF1122" s="113"/>
    </row>
    <row r="1123" spans="1:32" x14ac:dyDescent="0.2">
      <c r="A1123" s="113"/>
      <c r="B1123" s="200"/>
      <c r="C1123" s="113"/>
      <c r="D1123" s="201"/>
      <c r="E1123" s="201"/>
      <c r="F1123" s="113"/>
      <c r="G1123" s="113"/>
      <c r="H1123" s="113"/>
      <c r="I1123" s="203"/>
      <c r="J1123" s="203"/>
      <c r="K1123" s="204"/>
      <c r="L1123" s="201"/>
      <c r="M1123" s="201"/>
      <c r="N1123" s="201"/>
      <c r="O1123" s="201"/>
      <c r="P1123" s="113"/>
      <c r="Q1123" s="113"/>
      <c r="T1123" s="201"/>
      <c r="U1123" s="113"/>
      <c r="V1123" s="113"/>
      <c r="W1123" s="113"/>
      <c r="X1123" s="113"/>
      <c r="Y1123" s="113"/>
      <c r="Z1123" s="113"/>
      <c r="AA1123" s="113"/>
      <c r="AB1123" s="201"/>
      <c r="AC1123" s="113"/>
      <c r="AD1123" s="113"/>
      <c r="AE1123" s="113"/>
      <c r="AF1123" s="113"/>
    </row>
    <row r="1124" spans="1:32" x14ac:dyDescent="0.2">
      <c r="A1124" s="113"/>
      <c r="B1124" s="200"/>
      <c r="C1124" s="113"/>
      <c r="D1124" s="201"/>
      <c r="E1124" s="201"/>
      <c r="F1124" s="113"/>
      <c r="G1124" s="113"/>
      <c r="H1124" s="113"/>
      <c r="I1124" s="203"/>
      <c r="J1124" s="203"/>
      <c r="K1124" s="204"/>
      <c r="L1124" s="201"/>
      <c r="M1124" s="201"/>
      <c r="N1124" s="201"/>
      <c r="O1124" s="201"/>
      <c r="P1124" s="113"/>
      <c r="Q1124" s="113"/>
      <c r="T1124" s="201"/>
      <c r="U1124" s="113"/>
      <c r="V1124" s="113"/>
      <c r="W1124" s="113"/>
      <c r="X1124" s="113"/>
      <c r="Y1124" s="113"/>
      <c r="Z1124" s="113"/>
      <c r="AA1124" s="113"/>
      <c r="AB1124" s="201"/>
      <c r="AC1124" s="113"/>
      <c r="AD1124" s="113"/>
      <c r="AE1124" s="113"/>
      <c r="AF1124" s="113"/>
    </row>
    <row r="1125" spans="1:32" x14ac:dyDescent="0.2">
      <c r="A1125" s="113"/>
      <c r="B1125" s="200"/>
      <c r="C1125" s="113"/>
      <c r="D1125" s="201"/>
      <c r="E1125" s="201"/>
      <c r="F1125" s="113"/>
      <c r="G1125" s="113"/>
      <c r="H1125" s="113"/>
      <c r="I1125" s="203"/>
      <c r="J1125" s="203"/>
      <c r="K1125" s="204"/>
      <c r="L1125" s="201"/>
      <c r="M1125" s="201"/>
      <c r="N1125" s="201"/>
      <c r="O1125" s="201"/>
      <c r="P1125" s="113"/>
      <c r="Q1125" s="113"/>
      <c r="T1125" s="201"/>
      <c r="U1125" s="113"/>
      <c r="V1125" s="113"/>
      <c r="W1125" s="113"/>
      <c r="X1125" s="113"/>
      <c r="Y1125" s="113"/>
      <c r="Z1125" s="113"/>
      <c r="AA1125" s="113"/>
      <c r="AB1125" s="201"/>
      <c r="AC1125" s="113"/>
      <c r="AD1125" s="113"/>
      <c r="AE1125" s="113"/>
      <c r="AF1125" s="113"/>
    </row>
    <row r="1126" spans="1:32" x14ac:dyDescent="0.2">
      <c r="A1126" s="113"/>
      <c r="B1126" s="200"/>
      <c r="C1126" s="113"/>
      <c r="D1126" s="201"/>
      <c r="E1126" s="201"/>
      <c r="F1126" s="113"/>
      <c r="G1126" s="113"/>
      <c r="H1126" s="113"/>
      <c r="I1126" s="203"/>
      <c r="J1126" s="203"/>
      <c r="K1126" s="204"/>
      <c r="L1126" s="201"/>
      <c r="M1126" s="201"/>
      <c r="N1126" s="201"/>
      <c r="O1126" s="201"/>
      <c r="P1126" s="113"/>
      <c r="Q1126" s="113"/>
      <c r="T1126" s="201"/>
      <c r="U1126" s="113"/>
      <c r="V1126" s="113"/>
      <c r="W1126" s="113"/>
      <c r="X1126" s="113"/>
      <c r="Y1126" s="113"/>
      <c r="Z1126" s="113"/>
      <c r="AA1126" s="113"/>
      <c r="AB1126" s="201"/>
      <c r="AC1126" s="113"/>
      <c r="AD1126" s="113"/>
      <c r="AE1126" s="113"/>
      <c r="AF1126" s="113"/>
    </row>
    <row r="1127" spans="1:32" x14ac:dyDescent="0.2">
      <c r="A1127" s="113"/>
      <c r="B1127" s="200"/>
      <c r="C1127" s="113"/>
      <c r="D1127" s="201"/>
      <c r="E1127" s="201"/>
      <c r="F1127" s="113"/>
      <c r="G1127" s="113"/>
      <c r="H1127" s="113"/>
      <c r="I1127" s="203"/>
      <c r="J1127" s="203"/>
      <c r="K1127" s="204"/>
      <c r="L1127" s="201"/>
      <c r="M1127" s="201"/>
      <c r="N1127" s="201"/>
      <c r="O1127" s="201"/>
      <c r="P1127" s="113"/>
      <c r="Q1127" s="113"/>
      <c r="T1127" s="201"/>
      <c r="U1127" s="113"/>
      <c r="V1127" s="113"/>
      <c r="W1127" s="113"/>
      <c r="X1127" s="113"/>
      <c r="Y1127" s="113"/>
      <c r="Z1127" s="113"/>
      <c r="AA1127" s="113"/>
      <c r="AB1127" s="201"/>
      <c r="AC1127" s="113"/>
      <c r="AD1127" s="113"/>
      <c r="AE1127" s="113"/>
      <c r="AF1127" s="113"/>
    </row>
    <row r="1128" spans="1:32" x14ac:dyDescent="0.2">
      <c r="A1128" s="113"/>
      <c r="B1128" s="200"/>
      <c r="C1128" s="113"/>
      <c r="D1128" s="201"/>
      <c r="E1128" s="201"/>
      <c r="F1128" s="113"/>
      <c r="G1128" s="113"/>
      <c r="H1128" s="113"/>
      <c r="I1128" s="203"/>
      <c r="J1128" s="203"/>
      <c r="K1128" s="204"/>
      <c r="L1128" s="201"/>
      <c r="M1128" s="201"/>
      <c r="N1128" s="201"/>
      <c r="O1128" s="201"/>
      <c r="P1128" s="113"/>
      <c r="Q1128" s="113"/>
      <c r="T1128" s="201"/>
      <c r="U1128" s="113"/>
      <c r="V1128" s="113"/>
      <c r="W1128" s="113"/>
      <c r="X1128" s="113"/>
      <c r="Y1128" s="113"/>
      <c r="Z1128" s="113"/>
      <c r="AA1128" s="113"/>
      <c r="AB1128" s="201"/>
      <c r="AC1128" s="113"/>
      <c r="AD1128" s="113"/>
      <c r="AE1128" s="113"/>
      <c r="AF1128" s="113"/>
    </row>
    <row r="1129" spans="1:32" x14ac:dyDescent="0.2">
      <c r="A1129" s="113"/>
      <c r="B1129" s="200"/>
      <c r="C1129" s="113"/>
      <c r="D1129" s="201"/>
      <c r="E1129" s="201"/>
      <c r="F1129" s="113"/>
      <c r="G1129" s="113"/>
      <c r="H1129" s="113"/>
      <c r="I1129" s="203"/>
      <c r="J1129" s="203"/>
      <c r="K1129" s="204"/>
      <c r="L1129" s="201"/>
      <c r="M1129" s="201"/>
      <c r="N1129" s="201"/>
      <c r="O1129" s="201"/>
      <c r="P1129" s="113"/>
      <c r="Q1129" s="113"/>
      <c r="T1129" s="201"/>
      <c r="U1129" s="113"/>
      <c r="V1129" s="113"/>
      <c r="W1129" s="113"/>
      <c r="X1129" s="113"/>
      <c r="Y1129" s="113"/>
      <c r="Z1129" s="113"/>
      <c r="AA1129" s="113"/>
      <c r="AB1129" s="201"/>
      <c r="AC1129" s="113"/>
      <c r="AD1129" s="113"/>
      <c r="AE1129" s="113"/>
      <c r="AF1129" s="113"/>
    </row>
    <row r="1130" spans="1:32" x14ac:dyDescent="0.2">
      <c r="A1130" s="113"/>
      <c r="B1130" s="200"/>
      <c r="C1130" s="113"/>
      <c r="D1130" s="201"/>
      <c r="E1130" s="201"/>
      <c r="F1130" s="113"/>
      <c r="G1130" s="113"/>
      <c r="H1130" s="113"/>
      <c r="I1130" s="203"/>
      <c r="J1130" s="203"/>
      <c r="K1130" s="204"/>
      <c r="L1130" s="201"/>
      <c r="M1130" s="201"/>
      <c r="N1130" s="201"/>
      <c r="O1130" s="201"/>
      <c r="P1130" s="113"/>
      <c r="Q1130" s="113"/>
      <c r="T1130" s="201"/>
      <c r="U1130" s="113"/>
      <c r="V1130" s="113"/>
      <c r="W1130" s="113"/>
      <c r="X1130" s="113"/>
      <c r="Y1130" s="113"/>
      <c r="Z1130" s="113"/>
      <c r="AA1130" s="113"/>
      <c r="AB1130" s="201"/>
      <c r="AC1130" s="113"/>
      <c r="AD1130" s="113"/>
      <c r="AE1130" s="113"/>
      <c r="AF1130" s="113"/>
    </row>
    <row r="1131" spans="1:32" x14ac:dyDescent="0.2">
      <c r="A1131" s="113"/>
      <c r="B1131" s="200"/>
      <c r="C1131" s="113"/>
      <c r="D1131" s="201"/>
      <c r="E1131" s="201"/>
      <c r="F1131" s="113"/>
      <c r="G1131" s="113"/>
      <c r="H1131" s="113"/>
      <c r="I1131" s="203"/>
      <c r="J1131" s="203"/>
      <c r="K1131" s="204"/>
      <c r="L1131" s="201"/>
      <c r="M1131" s="201"/>
      <c r="N1131" s="201"/>
      <c r="O1131" s="201"/>
      <c r="P1131" s="113"/>
      <c r="Q1131" s="113"/>
      <c r="T1131" s="201"/>
      <c r="U1131" s="113"/>
      <c r="V1131" s="113"/>
      <c r="W1131" s="113"/>
      <c r="X1131" s="113"/>
      <c r="Y1131" s="113"/>
      <c r="Z1131" s="113"/>
      <c r="AA1131" s="113"/>
      <c r="AB1131" s="201"/>
      <c r="AC1131" s="113"/>
      <c r="AD1131" s="113"/>
      <c r="AE1131" s="113"/>
      <c r="AF1131" s="113"/>
    </row>
    <row r="1132" spans="1:32" x14ac:dyDescent="0.2">
      <c r="A1132" s="113"/>
      <c r="B1132" s="200"/>
      <c r="C1132" s="113"/>
      <c r="D1132" s="201"/>
      <c r="E1132" s="201"/>
      <c r="F1132" s="113"/>
      <c r="G1132" s="113"/>
      <c r="H1132" s="113"/>
      <c r="I1132" s="203"/>
      <c r="J1132" s="203"/>
      <c r="K1132" s="204"/>
      <c r="L1132" s="201"/>
      <c r="M1132" s="201"/>
      <c r="N1132" s="201"/>
      <c r="O1132" s="201"/>
      <c r="P1132" s="113"/>
      <c r="Q1132" s="113"/>
      <c r="T1132" s="201"/>
      <c r="U1132" s="113"/>
      <c r="V1132" s="113"/>
      <c r="W1132" s="113"/>
      <c r="X1132" s="113"/>
      <c r="Y1132" s="113"/>
      <c r="Z1132" s="113"/>
      <c r="AA1132" s="113"/>
      <c r="AB1132" s="201"/>
      <c r="AC1132" s="113"/>
      <c r="AD1132" s="113"/>
      <c r="AE1132" s="113"/>
      <c r="AF1132" s="113"/>
    </row>
    <row r="1133" spans="1:32" x14ac:dyDescent="0.2">
      <c r="A1133" s="113"/>
      <c r="B1133" s="200"/>
      <c r="C1133" s="113"/>
      <c r="D1133" s="201"/>
      <c r="E1133" s="201"/>
      <c r="F1133" s="113"/>
      <c r="G1133" s="113"/>
      <c r="H1133" s="113"/>
      <c r="I1133" s="203"/>
      <c r="J1133" s="203"/>
      <c r="K1133" s="204"/>
      <c r="L1133" s="201"/>
      <c r="M1133" s="201"/>
      <c r="N1133" s="201"/>
      <c r="O1133" s="201"/>
      <c r="P1133" s="113"/>
      <c r="Q1133" s="113"/>
      <c r="T1133" s="201"/>
      <c r="U1133" s="113"/>
      <c r="V1133" s="113"/>
      <c r="W1133" s="113"/>
      <c r="X1133" s="113"/>
      <c r="Y1133" s="113"/>
      <c r="Z1133" s="113"/>
      <c r="AA1133" s="113"/>
      <c r="AB1133" s="201"/>
      <c r="AC1133" s="113"/>
      <c r="AD1133" s="113"/>
      <c r="AE1133" s="113"/>
      <c r="AF1133" s="113"/>
    </row>
    <row r="1134" spans="1:32" x14ac:dyDescent="0.2">
      <c r="A1134" s="113"/>
      <c r="B1134" s="200"/>
      <c r="C1134" s="113"/>
      <c r="D1134" s="201"/>
      <c r="E1134" s="201"/>
      <c r="F1134" s="113"/>
      <c r="G1134" s="113"/>
      <c r="H1134" s="113"/>
      <c r="I1134" s="203"/>
      <c r="J1134" s="203"/>
      <c r="K1134" s="204"/>
      <c r="L1134" s="201"/>
      <c r="M1134" s="201"/>
      <c r="N1134" s="201"/>
      <c r="O1134" s="201"/>
      <c r="P1134" s="113"/>
      <c r="Q1134" s="113"/>
      <c r="T1134" s="201"/>
      <c r="U1134" s="113"/>
      <c r="V1134" s="113"/>
      <c r="W1134" s="113"/>
      <c r="X1134" s="113"/>
      <c r="Y1134" s="113"/>
      <c r="Z1134" s="113"/>
      <c r="AA1134" s="113"/>
      <c r="AB1134" s="201"/>
      <c r="AC1134" s="113"/>
      <c r="AD1134" s="113"/>
      <c r="AE1134" s="113"/>
      <c r="AF1134" s="113"/>
    </row>
    <row r="1135" spans="1:32" x14ac:dyDescent="0.2">
      <c r="A1135" s="113"/>
      <c r="B1135" s="200"/>
      <c r="C1135" s="113"/>
      <c r="D1135" s="201"/>
      <c r="E1135" s="201"/>
      <c r="F1135" s="113"/>
      <c r="G1135" s="113"/>
      <c r="H1135" s="113"/>
      <c r="I1135" s="203"/>
      <c r="J1135" s="203"/>
      <c r="K1135" s="204"/>
      <c r="L1135" s="201"/>
      <c r="M1135" s="201"/>
      <c r="N1135" s="201"/>
      <c r="O1135" s="201"/>
      <c r="P1135" s="113"/>
      <c r="Q1135" s="113"/>
      <c r="T1135" s="201"/>
      <c r="U1135" s="113"/>
      <c r="V1135" s="113"/>
      <c r="W1135" s="113"/>
      <c r="X1135" s="113"/>
      <c r="Y1135" s="113"/>
      <c r="Z1135" s="113"/>
      <c r="AA1135" s="113"/>
      <c r="AB1135" s="201"/>
      <c r="AC1135" s="113"/>
      <c r="AD1135" s="113"/>
      <c r="AE1135" s="113"/>
      <c r="AF1135" s="113"/>
    </row>
    <row r="1136" spans="1:32" x14ac:dyDescent="0.2">
      <c r="A1136" s="113"/>
      <c r="B1136" s="200"/>
      <c r="C1136" s="113"/>
      <c r="D1136" s="201"/>
      <c r="E1136" s="201"/>
      <c r="F1136" s="113"/>
      <c r="G1136" s="113"/>
      <c r="H1136" s="113"/>
      <c r="I1136" s="203"/>
      <c r="J1136" s="203"/>
      <c r="K1136" s="204"/>
      <c r="L1136" s="201"/>
      <c r="M1136" s="201"/>
      <c r="N1136" s="201"/>
      <c r="O1136" s="201"/>
      <c r="P1136" s="113"/>
      <c r="Q1136" s="113"/>
      <c r="T1136" s="201"/>
      <c r="U1136" s="113"/>
      <c r="V1136" s="113"/>
      <c r="W1136" s="113"/>
      <c r="X1136" s="113"/>
      <c r="Y1136" s="113"/>
      <c r="Z1136" s="113"/>
      <c r="AA1136" s="113"/>
      <c r="AB1136" s="201"/>
      <c r="AC1136" s="113"/>
      <c r="AD1136" s="113"/>
      <c r="AE1136" s="113"/>
      <c r="AF1136" s="113"/>
    </row>
    <row r="1137" spans="1:32" x14ac:dyDescent="0.2">
      <c r="A1137" s="113"/>
      <c r="B1137" s="200"/>
      <c r="C1137" s="113"/>
      <c r="D1137" s="201"/>
      <c r="E1137" s="201"/>
      <c r="F1137" s="113"/>
      <c r="G1137" s="113"/>
      <c r="H1137" s="113"/>
      <c r="I1137" s="203"/>
      <c r="J1137" s="203"/>
      <c r="K1137" s="204"/>
      <c r="L1137" s="201"/>
      <c r="M1137" s="201"/>
      <c r="N1137" s="201"/>
      <c r="O1137" s="201"/>
      <c r="P1137" s="113"/>
      <c r="Q1137" s="113"/>
      <c r="T1137" s="201"/>
      <c r="U1137" s="113"/>
      <c r="V1137" s="113"/>
      <c r="W1137" s="113"/>
      <c r="X1137" s="113"/>
      <c r="Y1137" s="113"/>
      <c r="Z1137" s="113"/>
      <c r="AA1137" s="113"/>
      <c r="AB1137" s="201"/>
      <c r="AC1137" s="113"/>
      <c r="AD1137" s="113"/>
      <c r="AE1137" s="113"/>
      <c r="AF1137" s="113"/>
    </row>
    <row r="1138" spans="1:32" x14ac:dyDescent="0.2">
      <c r="A1138" s="113"/>
      <c r="B1138" s="200"/>
      <c r="C1138" s="113"/>
      <c r="D1138" s="201"/>
      <c r="E1138" s="201"/>
      <c r="F1138" s="113"/>
      <c r="G1138" s="113"/>
      <c r="H1138" s="113"/>
      <c r="I1138" s="203"/>
      <c r="J1138" s="203"/>
      <c r="K1138" s="204"/>
      <c r="L1138" s="201"/>
      <c r="M1138" s="201"/>
      <c r="N1138" s="201"/>
      <c r="O1138" s="201"/>
      <c r="P1138" s="113"/>
      <c r="Q1138" s="113"/>
      <c r="T1138" s="201"/>
      <c r="U1138" s="113"/>
      <c r="V1138" s="113"/>
      <c r="W1138" s="113"/>
      <c r="X1138" s="113"/>
      <c r="Y1138" s="113"/>
      <c r="Z1138" s="113"/>
      <c r="AA1138" s="113"/>
      <c r="AB1138" s="201"/>
      <c r="AC1138" s="113"/>
      <c r="AD1138" s="113"/>
      <c r="AE1138" s="113"/>
      <c r="AF1138" s="113"/>
    </row>
    <row r="1139" spans="1:32" x14ac:dyDescent="0.2">
      <c r="A1139" s="113"/>
      <c r="B1139" s="200"/>
      <c r="C1139" s="113"/>
      <c r="D1139" s="201"/>
      <c r="E1139" s="201"/>
      <c r="F1139" s="113"/>
      <c r="G1139" s="113"/>
      <c r="H1139" s="113"/>
      <c r="I1139" s="203"/>
      <c r="J1139" s="203"/>
      <c r="K1139" s="204"/>
      <c r="L1139" s="201"/>
      <c r="M1139" s="201"/>
      <c r="N1139" s="201"/>
      <c r="O1139" s="201"/>
      <c r="P1139" s="113"/>
      <c r="Q1139" s="113"/>
      <c r="T1139" s="201"/>
      <c r="U1139" s="113"/>
      <c r="V1139" s="113"/>
      <c r="W1139" s="113"/>
      <c r="X1139" s="113"/>
      <c r="Y1139" s="113"/>
      <c r="Z1139" s="113"/>
      <c r="AA1139" s="113"/>
      <c r="AB1139" s="201"/>
      <c r="AC1139" s="113"/>
      <c r="AD1139" s="113"/>
      <c r="AE1139" s="113"/>
      <c r="AF1139" s="113"/>
    </row>
    <row r="1140" spans="1:32" x14ac:dyDescent="0.2">
      <c r="A1140" s="113"/>
      <c r="B1140" s="200"/>
      <c r="C1140" s="113"/>
      <c r="D1140" s="201"/>
      <c r="E1140" s="201"/>
      <c r="F1140" s="113"/>
      <c r="G1140" s="113"/>
      <c r="H1140" s="113"/>
      <c r="I1140" s="203"/>
      <c r="J1140" s="203"/>
      <c r="K1140" s="204"/>
      <c r="L1140" s="201"/>
      <c r="M1140" s="201"/>
      <c r="N1140" s="201"/>
      <c r="O1140" s="201"/>
      <c r="P1140" s="113"/>
      <c r="Q1140" s="113"/>
      <c r="T1140" s="201"/>
      <c r="U1140" s="113"/>
      <c r="V1140" s="113"/>
      <c r="W1140" s="113"/>
      <c r="X1140" s="113"/>
      <c r="Y1140" s="113"/>
      <c r="Z1140" s="113"/>
      <c r="AA1140" s="113"/>
      <c r="AB1140" s="201"/>
      <c r="AC1140" s="113"/>
      <c r="AD1140" s="113"/>
      <c r="AE1140" s="113"/>
      <c r="AF1140" s="113"/>
    </row>
    <row r="1141" spans="1:32" x14ac:dyDescent="0.2">
      <c r="A1141" s="113"/>
      <c r="B1141" s="200"/>
      <c r="C1141" s="113"/>
      <c r="D1141" s="201"/>
      <c r="E1141" s="201"/>
      <c r="F1141" s="113"/>
      <c r="G1141" s="113"/>
      <c r="H1141" s="113"/>
      <c r="I1141" s="203"/>
      <c r="J1141" s="203"/>
      <c r="K1141" s="204"/>
      <c r="L1141" s="201"/>
      <c r="M1141" s="201"/>
      <c r="N1141" s="201"/>
      <c r="O1141" s="201"/>
      <c r="P1141" s="113"/>
      <c r="Q1141" s="113"/>
      <c r="T1141" s="201"/>
      <c r="U1141" s="113"/>
      <c r="V1141" s="113"/>
      <c r="W1141" s="113"/>
      <c r="X1141" s="113"/>
      <c r="Y1141" s="113"/>
      <c r="Z1141" s="113"/>
      <c r="AA1141" s="113"/>
      <c r="AB1141" s="201"/>
      <c r="AC1141" s="113"/>
      <c r="AD1141" s="113"/>
      <c r="AE1141" s="113"/>
      <c r="AF1141" s="113"/>
    </row>
    <row r="1142" spans="1:32" x14ac:dyDescent="0.2">
      <c r="A1142" s="113"/>
      <c r="B1142" s="200"/>
      <c r="C1142" s="113"/>
      <c r="D1142" s="201"/>
      <c r="E1142" s="201"/>
      <c r="F1142" s="113"/>
      <c r="G1142" s="113"/>
      <c r="H1142" s="113"/>
      <c r="I1142" s="203"/>
      <c r="J1142" s="203"/>
      <c r="K1142" s="204"/>
      <c r="L1142" s="201"/>
      <c r="M1142" s="201"/>
      <c r="N1142" s="201"/>
      <c r="O1142" s="201"/>
      <c r="P1142" s="113"/>
      <c r="Q1142" s="113"/>
      <c r="T1142" s="201"/>
      <c r="U1142" s="113"/>
      <c r="V1142" s="113"/>
      <c r="W1142" s="113"/>
      <c r="X1142" s="113"/>
      <c r="Y1142" s="113"/>
      <c r="Z1142" s="113"/>
      <c r="AA1142" s="113"/>
      <c r="AB1142" s="201"/>
      <c r="AC1142" s="113"/>
      <c r="AD1142" s="113"/>
      <c r="AE1142" s="113"/>
      <c r="AF1142" s="113"/>
    </row>
    <row r="1143" spans="1:32" x14ac:dyDescent="0.2">
      <c r="A1143" s="113"/>
      <c r="B1143" s="200"/>
      <c r="C1143" s="113"/>
      <c r="D1143" s="201"/>
      <c r="E1143" s="201"/>
      <c r="F1143" s="113"/>
      <c r="G1143" s="113"/>
      <c r="H1143" s="113"/>
      <c r="I1143" s="203"/>
      <c r="J1143" s="203"/>
      <c r="K1143" s="204"/>
      <c r="L1143" s="201"/>
      <c r="M1143" s="201"/>
      <c r="N1143" s="201"/>
      <c r="O1143" s="201"/>
      <c r="P1143" s="113"/>
      <c r="Q1143" s="113"/>
      <c r="T1143" s="201"/>
      <c r="U1143" s="113"/>
      <c r="V1143" s="113"/>
      <c r="W1143" s="113"/>
      <c r="X1143" s="113"/>
      <c r="Y1143" s="113"/>
      <c r="Z1143" s="113"/>
      <c r="AA1143" s="113"/>
      <c r="AB1143" s="201"/>
      <c r="AC1143" s="113"/>
      <c r="AD1143" s="113"/>
      <c r="AE1143" s="113"/>
      <c r="AF1143" s="113"/>
    </row>
    <row r="1144" spans="1:32" x14ac:dyDescent="0.2">
      <c r="A1144" s="113"/>
      <c r="B1144" s="200"/>
      <c r="C1144" s="113"/>
      <c r="D1144" s="201"/>
      <c r="E1144" s="201"/>
      <c r="F1144" s="113"/>
      <c r="G1144" s="113"/>
      <c r="H1144" s="113"/>
      <c r="I1144" s="203"/>
      <c r="J1144" s="203"/>
      <c r="K1144" s="204"/>
      <c r="L1144" s="201"/>
      <c r="M1144" s="201"/>
      <c r="N1144" s="201"/>
      <c r="O1144" s="201"/>
      <c r="P1144" s="113"/>
      <c r="Q1144" s="113"/>
      <c r="T1144" s="201"/>
      <c r="U1144" s="113"/>
      <c r="V1144" s="113"/>
      <c r="W1144" s="113"/>
      <c r="X1144" s="113"/>
      <c r="Y1144" s="113"/>
      <c r="Z1144" s="113"/>
      <c r="AA1144" s="113"/>
      <c r="AB1144" s="201"/>
      <c r="AC1144" s="113"/>
      <c r="AD1144" s="113"/>
      <c r="AE1144" s="113"/>
      <c r="AF1144" s="113"/>
    </row>
    <row r="1145" spans="1:32" x14ac:dyDescent="0.2">
      <c r="A1145" s="113"/>
      <c r="B1145" s="200"/>
      <c r="C1145" s="113"/>
      <c r="D1145" s="201"/>
      <c r="E1145" s="201"/>
      <c r="F1145" s="113"/>
      <c r="G1145" s="113"/>
      <c r="H1145" s="113"/>
      <c r="I1145" s="203"/>
      <c r="J1145" s="203"/>
      <c r="K1145" s="204"/>
      <c r="L1145" s="201"/>
      <c r="M1145" s="201"/>
      <c r="N1145" s="201"/>
      <c r="O1145" s="201"/>
      <c r="P1145" s="113"/>
      <c r="Q1145" s="113"/>
      <c r="T1145" s="201"/>
      <c r="U1145" s="113"/>
      <c r="V1145" s="113"/>
      <c r="W1145" s="113"/>
      <c r="X1145" s="113"/>
      <c r="Y1145" s="113"/>
      <c r="Z1145" s="113"/>
      <c r="AA1145" s="113"/>
      <c r="AB1145" s="201"/>
      <c r="AC1145" s="113"/>
      <c r="AD1145" s="113"/>
      <c r="AE1145" s="113"/>
      <c r="AF1145" s="113"/>
    </row>
    <row r="1146" spans="1:32" x14ac:dyDescent="0.2">
      <c r="A1146" s="113"/>
      <c r="B1146" s="200"/>
      <c r="C1146" s="113"/>
      <c r="D1146" s="201"/>
      <c r="E1146" s="201"/>
      <c r="F1146" s="113"/>
      <c r="G1146" s="113"/>
      <c r="H1146" s="113"/>
      <c r="I1146" s="203"/>
      <c r="J1146" s="203"/>
      <c r="K1146" s="204"/>
      <c r="L1146" s="201"/>
      <c r="M1146" s="201"/>
      <c r="N1146" s="201"/>
      <c r="O1146" s="201"/>
      <c r="P1146" s="113"/>
      <c r="Q1146" s="113"/>
      <c r="T1146" s="201"/>
      <c r="U1146" s="113"/>
      <c r="V1146" s="113"/>
      <c r="W1146" s="113"/>
      <c r="X1146" s="113"/>
      <c r="Y1146" s="113"/>
      <c r="Z1146" s="113"/>
      <c r="AA1146" s="113"/>
      <c r="AB1146" s="201"/>
      <c r="AC1146" s="113"/>
      <c r="AD1146" s="113"/>
      <c r="AE1146" s="113"/>
      <c r="AF1146" s="113"/>
    </row>
    <row r="1147" spans="1:32" x14ac:dyDescent="0.2">
      <c r="A1147" s="113"/>
      <c r="B1147" s="200"/>
      <c r="C1147" s="113"/>
      <c r="D1147" s="201"/>
      <c r="E1147" s="201"/>
      <c r="F1147" s="113"/>
      <c r="G1147" s="113"/>
      <c r="H1147" s="113"/>
      <c r="I1147" s="203"/>
      <c r="J1147" s="203"/>
      <c r="K1147" s="204"/>
      <c r="L1147" s="201"/>
      <c r="M1147" s="201"/>
      <c r="N1147" s="201"/>
      <c r="O1147" s="201"/>
      <c r="P1147" s="113"/>
      <c r="Q1147" s="113"/>
      <c r="T1147" s="201"/>
      <c r="U1147" s="113"/>
      <c r="V1147" s="113"/>
      <c r="W1147" s="113"/>
      <c r="X1147" s="113"/>
      <c r="Y1147" s="113"/>
      <c r="Z1147" s="113"/>
      <c r="AA1147" s="113"/>
      <c r="AB1147" s="201"/>
      <c r="AC1147" s="113"/>
      <c r="AD1147" s="113"/>
      <c r="AE1147" s="113"/>
      <c r="AF1147" s="113"/>
    </row>
    <row r="1148" spans="1:32" x14ac:dyDescent="0.2">
      <c r="A1148" s="113"/>
      <c r="B1148" s="200"/>
      <c r="C1148" s="113"/>
      <c r="D1148" s="201"/>
      <c r="E1148" s="201"/>
      <c r="F1148" s="113"/>
      <c r="G1148" s="113"/>
      <c r="H1148" s="113"/>
      <c r="I1148" s="203"/>
      <c r="J1148" s="203"/>
      <c r="K1148" s="204"/>
      <c r="L1148" s="201"/>
      <c r="M1148" s="201"/>
      <c r="N1148" s="201"/>
      <c r="O1148" s="201"/>
      <c r="P1148" s="113"/>
      <c r="Q1148" s="113"/>
      <c r="T1148" s="201"/>
      <c r="U1148" s="113"/>
      <c r="V1148" s="113"/>
      <c r="W1148" s="113"/>
      <c r="X1148" s="113"/>
      <c r="Y1148" s="113"/>
      <c r="Z1148" s="113"/>
      <c r="AA1148" s="113"/>
      <c r="AB1148" s="201"/>
      <c r="AC1148" s="113"/>
      <c r="AD1148" s="113"/>
      <c r="AE1148" s="113"/>
      <c r="AF1148" s="113"/>
    </row>
    <row r="1149" spans="1:32" x14ac:dyDescent="0.2">
      <c r="A1149" s="113"/>
      <c r="B1149" s="200"/>
      <c r="C1149" s="113"/>
      <c r="D1149" s="201"/>
      <c r="E1149" s="201"/>
      <c r="F1149" s="113"/>
      <c r="G1149" s="113"/>
      <c r="H1149" s="113"/>
      <c r="I1149" s="203"/>
      <c r="J1149" s="203"/>
      <c r="K1149" s="204"/>
      <c r="L1149" s="201"/>
      <c r="M1149" s="201"/>
      <c r="N1149" s="201"/>
      <c r="O1149" s="201"/>
      <c r="P1149" s="113"/>
      <c r="Q1149" s="113"/>
      <c r="T1149" s="201"/>
      <c r="U1149" s="113"/>
      <c r="V1149" s="113"/>
      <c r="W1149" s="113"/>
      <c r="X1149" s="113"/>
      <c r="Y1149" s="113"/>
      <c r="Z1149" s="113"/>
      <c r="AA1149" s="113"/>
      <c r="AB1149" s="201"/>
      <c r="AC1149" s="113"/>
      <c r="AD1149" s="113"/>
      <c r="AE1149" s="113"/>
      <c r="AF1149" s="113"/>
    </row>
    <row r="1150" spans="1:32" x14ac:dyDescent="0.2">
      <c r="A1150" s="113"/>
      <c r="B1150" s="200"/>
      <c r="C1150" s="113"/>
      <c r="D1150" s="201"/>
      <c r="E1150" s="201"/>
      <c r="F1150" s="113"/>
      <c r="G1150" s="113"/>
      <c r="H1150" s="113"/>
      <c r="I1150" s="203"/>
      <c r="J1150" s="203"/>
      <c r="K1150" s="204"/>
      <c r="L1150" s="201"/>
      <c r="M1150" s="201"/>
      <c r="N1150" s="201"/>
      <c r="O1150" s="201"/>
      <c r="P1150" s="113"/>
      <c r="Q1150" s="113"/>
      <c r="T1150" s="201"/>
      <c r="U1150" s="113"/>
      <c r="V1150" s="113"/>
      <c r="W1150" s="113"/>
      <c r="X1150" s="113"/>
      <c r="Y1150" s="113"/>
      <c r="Z1150" s="113"/>
      <c r="AA1150" s="113"/>
      <c r="AB1150" s="201"/>
      <c r="AC1150" s="113"/>
      <c r="AD1150" s="113"/>
      <c r="AE1150" s="113"/>
      <c r="AF1150" s="113"/>
    </row>
    <row r="1151" spans="1:32" x14ac:dyDescent="0.2">
      <c r="A1151" s="113"/>
      <c r="B1151" s="200"/>
      <c r="C1151" s="113"/>
      <c r="D1151" s="201"/>
      <c r="E1151" s="201"/>
      <c r="F1151" s="113"/>
      <c r="G1151" s="113"/>
      <c r="H1151" s="113"/>
      <c r="I1151" s="203"/>
      <c r="J1151" s="203"/>
      <c r="K1151" s="204"/>
      <c r="L1151" s="201"/>
      <c r="M1151" s="201"/>
      <c r="N1151" s="201"/>
      <c r="O1151" s="201"/>
      <c r="P1151" s="113"/>
      <c r="Q1151" s="113"/>
      <c r="T1151" s="201"/>
      <c r="U1151" s="113"/>
      <c r="V1151" s="113"/>
      <c r="W1151" s="113"/>
      <c r="X1151" s="113"/>
      <c r="Y1151" s="113"/>
      <c r="Z1151" s="113"/>
      <c r="AA1151" s="113"/>
      <c r="AB1151" s="201"/>
      <c r="AC1151" s="113"/>
      <c r="AD1151" s="113"/>
      <c r="AE1151" s="113"/>
      <c r="AF1151" s="113"/>
    </row>
    <row r="1152" spans="1:32" x14ac:dyDescent="0.2">
      <c r="A1152" s="113"/>
      <c r="B1152" s="200"/>
      <c r="C1152" s="113"/>
      <c r="D1152" s="201"/>
      <c r="E1152" s="201"/>
      <c r="F1152" s="113"/>
      <c r="G1152" s="113"/>
      <c r="H1152" s="113"/>
      <c r="I1152" s="203"/>
      <c r="J1152" s="203"/>
      <c r="K1152" s="204"/>
      <c r="L1152" s="201"/>
      <c r="M1152" s="201"/>
      <c r="N1152" s="201"/>
      <c r="O1152" s="201"/>
      <c r="P1152" s="113"/>
      <c r="Q1152" s="113"/>
      <c r="T1152" s="201"/>
      <c r="U1152" s="113"/>
      <c r="V1152" s="113"/>
      <c r="W1152" s="113"/>
      <c r="X1152" s="113"/>
      <c r="Y1152" s="113"/>
      <c r="Z1152" s="113"/>
      <c r="AA1152" s="113"/>
      <c r="AB1152" s="201"/>
      <c r="AC1152" s="113"/>
      <c r="AD1152" s="113"/>
      <c r="AE1152" s="113"/>
      <c r="AF1152" s="113"/>
    </row>
    <row r="1153" spans="1:32" x14ac:dyDescent="0.2">
      <c r="A1153" s="113"/>
      <c r="B1153" s="200"/>
      <c r="C1153" s="113"/>
      <c r="D1153" s="201"/>
      <c r="E1153" s="201"/>
      <c r="F1153" s="113"/>
      <c r="G1153" s="113"/>
      <c r="H1153" s="113"/>
      <c r="I1153" s="203"/>
      <c r="J1153" s="203"/>
      <c r="K1153" s="204"/>
      <c r="L1153" s="201"/>
      <c r="M1153" s="201"/>
      <c r="N1153" s="201"/>
      <c r="O1153" s="201"/>
      <c r="P1153" s="113"/>
      <c r="Q1153" s="113"/>
      <c r="T1153" s="201"/>
      <c r="U1153" s="113"/>
      <c r="V1153" s="113"/>
      <c r="W1153" s="113"/>
      <c r="X1153" s="113"/>
      <c r="Y1153" s="113"/>
      <c r="Z1153" s="113"/>
      <c r="AA1153" s="113"/>
      <c r="AB1153" s="201"/>
      <c r="AC1153" s="113"/>
      <c r="AD1153" s="113"/>
      <c r="AE1153" s="113"/>
      <c r="AF1153" s="113"/>
    </row>
    <row r="1154" spans="1:32" x14ac:dyDescent="0.2">
      <c r="A1154" s="113"/>
      <c r="B1154" s="200"/>
      <c r="C1154" s="113"/>
      <c r="D1154" s="201"/>
      <c r="E1154" s="201"/>
      <c r="F1154" s="113"/>
      <c r="G1154" s="113"/>
      <c r="H1154" s="113"/>
      <c r="I1154" s="203"/>
      <c r="J1154" s="203"/>
      <c r="K1154" s="204"/>
      <c r="L1154" s="201"/>
      <c r="M1154" s="201"/>
      <c r="N1154" s="201"/>
      <c r="O1154" s="201"/>
      <c r="P1154" s="113"/>
      <c r="Q1154" s="113"/>
      <c r="T1154" s="201"/>
      <c r="U1154" s="113"/>
      <c r="V1154" s="113"/>
      <c r="W1154" s="113"/>
      <c r="X1154" s="113"/>
      <c r="Y1154" s="113"/>
      <c r="Z1154" s="113"/>
      <c r="AA1154" s="113"/>
      <c r="AB1154" s="201"/>
      <c r="AC1154" s="113"/>
      <c r="AD1154" s="113"/>
      <c r="AE1154" s="113"/>
      <c r="AF1154" s="113"/>
    </row>
    <row r="1155" spans="1:32" x14ac:dyDescent="0.2">
      <c r="A1155" s="113"/>
      <c r="B1155" s="200"/>
      <c r="C1155" s="113"/>
      <c r="D1155" s="201"/>
      <c r="E1155" s="201"/>
      <c r="F1155" s="113"/>
      <c r="G1155" s="113"/>
      <c r="H1155" s="113"/>
      <c r="I1155" s="203"/>
      <c r="J1155" s="203"/>
      <c r="K1155" s="204"/>
      <c r="L1155" s="201"/>
      <c r="M1155" s="201"/>
      <c r="N1155" s="201"/>
      <c r="O1155" s="201"/>
      <c r="P1155" s="113"/>
      <c r="Q1155" s="113"/>
      <c r="T1155" s="201"/>
      <c r="U1155" s="113"/>
      <c r="V1155" s="113"/>
      <c r="W1155" s="113"/>
      <c r="X1155" s="113"/>
      <c r="Y1155" s="113"/>
      <c r="Z1155" s="113"/>
      <c r="AA1155" s="113"/>
      <c r="AB1155" s="201"/>
      <c r="AC1155" s="113"/>
      <c r="AD1155" s="113"/>
      <c r="AE1155" s="113"/>
      <c r="AF1155" s="113"/>
    </row>
    <row r="1156" spans="1:32" x14ac:dyDescent="0.2">
      <c r="A1156" s="113"/>
      <c r="B1156" s="200"/>
      <c r="C1156" s="113"/>
      <c r="D1156" s="201"/>
      <c r="E1156" s="201"/>
      <c r="F1156" s="113"/>
      <c r="G1156" s="113"/>
      <c r="H1156" s="113"/>
      <c r="I1156" s="203"/>
      <c r="J1156" s="203"/>
      <c r="K1156" s="204"/>
      <c r="L1156" s="201"/>
      <c r="M1156" s="201"/>
      <c r="N1156" s="201"/>
      <c r="O1156" s="201"/>
      <c r="P1156" s="113"/>
      <c r="Q1156" s="113"/>
      <c r="T1156" s="201"/>
      <c r="U1156" s="113"/>
      <c r="V1156" s="113"/>
      <c r="W1156" s="113"/>
      <c r="X1156" s="113"/>
      <c r="Y1156" s="113"/>
      <c r="Z1156" s="113"/>
      <c r="AA1156" s="113"/>
      <c r="AB1156" s="201"/>
      <c r="AC1156" s="113"/>
      <c r="AD1156" s="113"/>
      <c r="AE1156" s="113"/>
      <c r="AF1156" s="113"/>
    </row>
    <row r="1157" spans="1:32" x14ac:dyDescent="0.2">
      <c r="A1157" s="113"/>
      <c r="B1157" s="200"/>
      <c r="C1157" s="113"/>
      <c r="D1157" s="201"/>
      <c r="E1157" s="201"/>
      <c r="F1157" s="113"/>
      <c r="G1157" s="113"/>
      <c r="H1157" s="113"/>
      <c r="I1157" s="203"/>
      <c r="J1157" s="203"/>
      <c r="K1157" s="204"/>
      <c r="L1157" s="201"/>
      <c r="M1157" s="201"/>
      <c r="N1157" s="201"/>
      <c r="O1157" s="201"/>
      <c r="P1157" s="113"/>
      <c r="Q1157" s="113"/>
      <c r="T1157" s="201"/>
      <c r="U1157" s="113"/>
      <c r="V1157" s="113"/>
      <c r="W1157" s="113"/>
      <c r="X1157" s="113"/>
      <c r="Y1157" s="113"/>
      <c r="Z1157" s="113"/>
      <c r="AA1157" s="113"/>
      <c r="AB1157" s="201"/>
      <c r="AC1157" s="113"/>
      <c r="AD1157" s="113"/>
      <c r="AE1157" s="113"/>
      <c r="AF1157" s="113"/>
    </row>
    <row r="1158" spans="1:32" x14ac:dyDescent="0.2">
      <c r="A1158" s="113"/>
      <c r="B1158" s="200"/>
      <c r="C1158" s="113"/>
      <c r="D1158" s="201"/>
      <c r="E1158" s="201"/>
      <c r="F1158" s="113"/>
      <c r="G1158" s="113"/>
      <c r="H1158" s="113"/>
      <c r="I1158" s="203"/>
      <c r="J1158" s="203"/>
      <c r="K1158" s="204"/>
      <c r="L1158" s="201"/>
      <c r="M1158" s="201"/>
      <c r="N1158" s="201"/>
      <c r="O1158" s="201"/>
      <c r="P1158" s="113"/>
      <c r="Q1158" s="113"/>
      <c r="T1158" s="201"/>
      <c r="U1158" s="113"/>
      <c r="V1158" s="113"/>
      <c r="W1158" s="113"/>
      <c r="X1158" s="113"/>
      <c r="Y1158" s="113"/>
      <c r="Z1158" s="113"/>
      <c r="AA1158" s="113"/>
      <c r="AB1158" s="201"/>
      <c r="AC1158" s="113"/>
      <c r="AD1158" s="113"/>
      <c r="AE1158" s="113"/>
      <c r="AF1158" s="113"/>
    </row>
    <row r="1159" spans="1:32" x14ac:dyDescent="0.2">
      <c r="A1159" s="113"/>
      <c r="B1159" s="200"/>
      <c r="C1159" s="113"/>
      <c r="D1159" s="201"/>
      <c r="E1159" s="201"/>
      <c r="F1159" s="113"/>
      <c r="G1159" s="113"/>
      <c r="H1159" s="113"/>
      <c r="I1159" s="203"/>
      <c r="J1159" s="203"/>
      <c r="K1159" s="204"/>
      <c r="L1159" s="201"/>
      <c r="M1159" s="201"/>
      <c r="N1159" s="201"/>
      <c r="O1159" s="201"/>
      <c r="P1159" s="113"/>
      <c r="Q1159" s="113"/>
      <c r="T1159" s="201"/>
      <c r="U1159" s="113"/>
      <c r="V1159" s="113"/>
      <c r="W1159" s="113"/>
      <c r="X1159" s="113"/>
      <c r="Y1159" s="113"/>
      <c r="Z1159" s="113"/>
      <c r="AA1159" s="113"/>
      <c r="AB1159" s="201"/>
      <c r="AC1159" s="113"/>
      <c r="AD1159" s="113"/>
      <c r="AE1159" s="113"/>
      <c r="AF1159" s="113"/>
    </row>
    <row r="1160" spans="1:32" x14ac:dyDescent="0.2">
      <c r="A1160" s="113"/>
      <c r="B1160" s="200"/>
      <c r="C1160" s="113"/>
      <c r="D1160" s="201"/>
      <c r="E1160" s="201"/>
      <c r="F1160" s="113"/>
      <c r="G1160" s="113"/>
      <c r="H1160" s="113"/>
      <c r="I1160" s="203"/>
      <c r="J1160" s="203"/>
      <c r="K1160" s="204"/>
      <c r="L1160" s="201"/>
      <c r="M1160" s="201"/>
      <c r="N1160" s="201"/>
      <c r="O1160" s="201"/>
      <c r="P1160" s="113"/>
      <c r="Q1160" s="113"/>
      <c r="T1160" s="201"/>
      <c r="U1160" s="113"/>
      <c r="V1160" s="113"/>
      <c r="W1160" s="113"/>
      <c r="X1160" s="113"/>
      <c r="Y1160" s="113"/>
      <c r="Z1160" s="113"/>
      <c r="AA1160" s="113"/>
      <c r="AB1160" s="201"/>
      <c r="AC1160" s="113"/>
      <c r="AD1160" s="113"/>
      <c r="AE1160" s="113"/>
      <c r="AF1160" s="113"/>
    </row>
    <row r="1161" spans="1:32" x14ac:dyDescent="0.2">
      <c r="A1161" s="113"/>
      <c r="B1161" s="200"/>
      <c r="C1161" s="113"/>
      <c r="D1161" s="201"/>
      <c r="E1161" s="201"/>
      <c r="F1161" s="113"/>
      <c r="G1161" s="113"/>
      <c r="H1161" s="113"/>
      <c r="I1161" s="203"/>
      <c r="J1161" s="203"/>
      <c r="K1161" s="204"/>
      <c r="L1161" s="201"/>
      <c r="M1161" s="201"/>
      <c r="N1161" s="201"/>
      <c r="O1161" s="201"/>
      <c r="P1161" s="113"/>
      <c r="Q1161" s="113"/>
      <c r="T1161" s="201"/>
      <c r="U1161" s="113"/>
      <c r="V1161" s="113"/>
      <c r="W1161" s="113"/>
      <c r="X1161" s="113"/>
      <c r="Y1161" s="113"/>
      <c r="Z1161" s="113"/>
      <c r="AA1161" s="113"/>
      <c r="AB1161" s="201"/>
      <c r="AC1161" s="113"/>
      <c r="AD1161" s="113"/>
      <c r="AE1161" s="113"/>
      <c r="AF1161" s="113"/>
    </row>
    <row r="1162" spans="1:32" x14ac:dyDescent="0.2">
      <c r="A1162" s="113"/>
      <c r="B1162" s="200"/>
      <c r="C1162" s="113"/>
      <c r="D1162" s="201"/>
      <c r="E1162" s="201"/>
      <c r="F1162" s="113"/>
      <c r="G1162" s="113"/>
      <c r="H1162" s="113"/>
      <c r="I1162" s="203"/>
      <c r="J1162" s="203"/>
      <c r="K1162" s="204"/>
      <c r="L1162" s="201"/>
      <c r="M1162" s="201"/>
      <c r="N1162" s="201"/>
      <c r="O1162" s="201"/>
      <c r="P1162" s="113"/>
      <c r="Q1162" s="113"/>
      <c r="T1162" s="201"/>
      <c r="U1162" s="113"/>
      <c r="V1162" s="113"/>
      <c r="W1162" s="113"/>
      <c r="X1162" s="113"/>
      <c r="Y1162" s="113"/>
      <c r="Z1162" s="113"/>
      <c r="AA1162" s="113"/>
      <c r="AB1162" s="201"/>
      <c r="AC1162" s="113"/>
      <c r="AD1162" s="113"/>
      <c r="AE1162" s="113"/>
      <c r="AF1162" s="113"/>
    </row>
    <row r="1163" spans="1:32" x14ac:dyDescent="0.2">
      <c r="A1163" s="113"/>
      <c r="B1163" s="200"/>
      <c r="C1163" s="113"/>
      <c r="D1163" s="201"/>
      <c r="E1163" s="201"/>
      <c r="F1163" s="113"/>
      <c r="G1163" s="113"/>
      <c r="H1163" s="113"/>
      <c r="I1163" s="203"/>
      <c r="J1163" s="203"/>
      <c r="K1163" s="204"/>
      <c r="L1163" s="201"/>
      <c r="M1163" s="201"/>
      <c r="N1163" s="201"/>
      <c r="O1163" s="201"/>
      <c r="P1163" s="113"/>
      <c r="Q1163" s="113"/>
      <c r="T1163" s="201"/>
      <c r="U1163" s="113"/>
      <c r="V1163" s="113"/>
      <c r="W1163" s="113"/>
      <c r="X1163" s="113"/>
      <c r="Y1163" s="113"/>
      <c r="Z1163" s="113"/>
      <c r="AA1163" s="113"/>
      <c r="AB1163" s="201"/>
      <c r="AC1163" s="113"/>
      <c r="AD1163" s="113"/>
      <c r="AE1163" s="113"/>
      <c r="AF1163" s="113"/>
    </row>
    <row r="1164" spans="1:32" x14ac:dyDescent="0.2">
      <c r="A1164" s="113"/>
      <c r="B1164" s="200"/>
      <c r="C1164" s="113"/>
      <c r="D1164" s="201"/>
      <c r="E1164" s="201"/>
      <c r="F1164" s="113"/>
      <c r="G1164" s="113"/>
      <c r="H1164" s="113"/>
      <c r="I1164" s="203"/>
      <c r="J1164" s="203"/>
      <c r="K1164" s="204"/>
      <c r="L1164" s="201"/>
      <c r="M1164" s="201"/>
      <c r="N1164" s="201"/>
      <c r="O1164" s="201"/>
      <c r="P1164" s="113"/>
      <c r="Q1164" s="113"/>
      <c r="T1164" s="201"/>
      <c r="U1164" s="113"/>
      <c r="V1164" s="113"/>
      <c r="W1164" s="113"/>
      <c r="X1164" s="113"/>
      <c r="Y1164" s="113"/>
      <c r="Z1164" s="113"/>
      <c r="AA1164" s="113"/>
      <c r="AB1164" s="201"/>
      <c r="AC1164" s="113"/>
      <c r="AD1164" s="113"/>
      <c r="AE1164" s="113"/>
      <c r="AF1164" s="113"/>
    </row>
    <row r="1165" spans="1:32" x14ac:dyDescent="0.2">
      <c r="A1165" s="113"/>
      <c r="B1165" s="200"/>
      <c r="C1165" s="113"/>
      <c r="D1165" s="201"/>
      <c r="E1165" s="201"/>
      <c r="F1165" s="113"/>
      <c r="G1165" s="113"/>
      <c r="H1165" s="113"/>
      <c r="I1165" s="203"/>
      <c r="J1165" s="203"/>
      <c r="K1165" s="204"/>
      <c r="L1165" s="201"/>
      <c r="M1165" s="201"/>
      <c r="N1165" s="201"/>
      <c r="O1165" s="201"/>
      <c r="P1165" s="113"/>
      <c r="Q1165" s="113"/>
      <c r="T1165" s="201"/>
      <c r="U1165" s="113"/>
      <c r="V1165" s="113"/>
      <c r="W1165" s="113"/>
      <c r="X1165" s="113"/>
      <c r="Y1165" s="113"/>
      <c r="Z1165" s="113"/>
      <c r="AA1165" s="113"/>
      <c r="AB1165" s="201"/>
      <c r="AC1165" s="113"/>
      <c r="AD1165" s="113"/>
      <c r="AE1165" s="113"/>
      <c r="AF1165" s="113"/>
    </row>
    <row r="1166" spans="1:32" x14ac:dyDescent="0.2">
      <c r="A1166" s="113"/>
      <c r="B1166" s="200"/>
      <c r="C1166" s="113"/>
      <c r="D1166" s="201"/>
      <c r="E1166" s="201"/>
      <c r="F1166" s="113"/>
      <c r="G1166" s="113"/>
      <c r="H1166" s="113"/>
      <c r="I1166" s="203"/>
      <c r="J1166" s="203"/>
      <c r="K1166" s="204"/>
      <c r="L1166" s="201"/>
      <c r="M1166" s="201"/>
      <c r="N1166" s="201"/>
      <c r="O1166" s="201"/>
      <c r="P1166" s="113"/>
      <c r="Q1166" s="113"/>
      <c r="T1166" s="201"/>
      <c r="U1166" s="113"/>
      <c r="V1166" s="113"/>
      <c r="W1166" s="113"/>
      <c r="X1166" s="113"/>
      <c r="Y1166" s="113"/>
      <c r="Z1166" s="113"/>
      <c r="AA1166" s="113"/>
      <c r="AB1166" s="201"/>
      <c r="AC1166" s="113"/>
      <c r="AD1166" s="113"/>
      <c r="AE1166" s="113"/>
      <c r="AF1166" s="113"/>
    </row>
    <row r="1167" spans="1:32" x14ac:dyDescent="0.2">
      <c r="A1167" s="113"/>
      <c r="B1167" s="200"/>
      <c r="C1167" s="113"/>
      <c r="D1167" s="201"/>
      <c r="E1167" s="201"/>
      <c r="F1167" s="113"/>
      <c r="G1167" s="113"/>
      <c r="H1167" s="113"/>
      <c r="I1167" s="203"/>
      <c r="J1167" s="203"/>
      <c r="K1167" s="204"/>
      <c r="L1167" s="201"/>
      <c r="M1167" s="201"/>
      <c r="N1167" s="201"/>
      <c r="O1167" s="201"/>
      <c r="P1167" s="113"/>
      <c r="Q1167" s="113"/>
      <c r="T1167" s="201"/>
      <c r="U1167" s="113"/>
      <c r="V1167" s="113"/>
      <c r="W1167" s="113"/>
      <c r="X1167" s="113"/>
      <c r="Y1167" s="113"/>
      <c r="Z1167" s="113"/>
      <c r="AA1167" s="113"/>
      <c r="AB1167" s="201"/>
      <c r="AC1167" s="113"/>
      <c r="AD1167" s="113"/>
      <c r="AE1167" s="113"/>
      <c r="AF1167" s="113"/>
    </row>
    <row r="1168" spans="1:32" x14ac:dyDescent="0.2">
      <c r="A1168" s="113"/>
      <c r="B1168" s="200"/>
      <c r="C1168" s="113"/>
      <c r="D1168" s="201"/>
      <c r="E1168" s="201"/>
      <c r="F1168" s="113"/>
      <c r="G1168" s="113"/>
      <c r="H1168" s="113"/>
      <c r="I1168" s="203"/>
      <c r="J1168" s="203"/>
      <c r="K1168" s="204"/>
      <c r="L1168" s="201"/>
      <c r="M1168" s="201"/>
      <c r="N1168" s="201"/>
      <c r="O1168" s="201"/>
      <c r="P1168" s="113"/>
      <c r="Q1168" s="113"/>
      <c r="T1168" s="201"/>
      <c r="U1168" s="113"/>
      <c r="V1168" s="113"/>
      <c r="W1168" s="113"/>
      <c r="X1168" s="113"/>
      <c r="Y1168" s="113"/>
      <c r="Z1168" s="113"/>
      <c r="AA1168" s="113"/>
      <c r="AB1168" s="201"/>
      <c r="AC1168" s="113"/>
      <c r="AD1168" s="113"/>
      <c r="AE1168" s="113"/>
      <c r="AF1168" s="113"/>
    </row>
    <row r="1169" spans="1:32" x14ac:dyDescent="0.2">
      <c r="A1169" s="113"/>
      <c r="B1169" s="200"/>
      <c r="C1169" s="113"/>
      <c r="D1169" s="201"/>
      <c r="E1169" s="201"/>
      <c r="F1169" s="113"/>
      <c r="G1169" s="113"/>
      <c r="H1169" s="113"/>
      <c r="I1169" s="203"/>
      <c r="J1169" s="203"/>
      <c r="K1169" s="204"/>
      <c r="L1169" s="201"/>
      <c r="M1169" s="201"/>
      <c r="N1169" s="201"/>
      <c r="O1169" s="201"/>
      <c r="P1169" s="113"/>
      <c r="Q1169" s="113"/>
      <c r="T1169" s="201"/>
      <c r="U1169" s="113"/>
      <c r="V1169" s="113"/>
      <c r="W1169" s="113"/>
      <c r="X1169" s="113"/>
      <c r="Y1169" s="113"/>
      <c r="Z1169" s="113"/>
      <c r="AA1169" s="113"/>
      <c r="AB1169" s="201"/>
      <c r="AC1169" s="113"/>
      <c r="AD1169" s="113"/>
      <c r="AE1169" s="113"/>
      <c r="AF1169" s="113"/>
    </row>
    <row r="1170" spans="1:32" x14ac:dyDescent="0.2">
      <c r="A1170" s="113"/>
      <c r="B1170" s="200"/>
      <c r="C1170" s="113"/>
      <c r="D1170" s="201"/>
      <c r="E1170" s="201"/>
      <c r="F1170" s="113"/>
      <c r="G1170" s="113"/>
      <c r="H1170" s="113"/>
      <c r="I1170" s="203"/>
      <c r="J1170" s="203"/>
      <c r="K1170" s="204"/>
      <c r="L1170" s="201"/>
      <c r="M1170" s="201"/>
      <c r="N1170" s="201"/>
      <c r="O1170" s="201"/>
      <c r="P1170" s="113"/>
      <c r="Q1170" s="113"/>
      <c r="T1170" s="201"/>
      <c r="U1170" s="113"/>
      <c r="V1170" s="113"/>
      <c r="W1170" s="113"/>
      <c r="X1170" s="113"/>
      <c r="Y1170" s="113"/>
      <c r="Z1170" s="113"/>
      <c r="AA1170" s="113"/>
      <c r="AB1170" s="201"/>
      <c r="AC1170" s="113"/>
      <c r="AD1170" s="113"/>
      <c r="AE1170" s="113"/>
      <c r="AF1170" s="113"/>
    </row>
    <row r="1171" spans="1:32" x14ac:dyDescent="0.2">
      <c r="A1171" s="113"/>
      <c r="B1171" s="200"/>
      <c r="C1171" s="113"/>
      <c r="D1171" s="201"/>
      <c r="E1171" s="201"/>
      <c r="F1171" s="113"/>
      <c r="G1171" s="113"/>
      <c r="H1171" s="113"/>
      <c r="I1171" s="203"/>
      <c r="J1171" s="203"/>
      <c r="K1171" s="204"/>
      <c r="L1171" s="201"/>
      <c r="M1171" s="201"/>
      <c r="N1171" s="201"/>
      <c r="O1171" s="201"/>
      <c r="P1171" s="113"/>
      <c r="Q1171" s="113"/>
      <c r="T1171" s="201"/>
      <c r="U1171" s="113"/>
      <c r="V1171" s="113"/>
      <c r="W1171" s="113"/>
      <c r="X1171" s="113"/>
      <c r="Y1171" s="113"/>
      <c r="Z1171" s="113"/>
      <c r="AA1171" s="113"/>
      <c r="AB1171" s="201"/>
      <c r="AC1171" s="113"/>
      <c r="AD1171" s="113"/>
      <c r="AE1171" s="113"/>
      <c r="AF1171" s="113"/>
    </row>
    <row r="1172" spans="1:32" x14ac:dyDescent="0.2">
      <c r="A1172" s="113"/>
      <c r="B1172" s="200"/>
      <c r="C1172" s="113"/>
      <c r="D1172" s="201"/>
      <c r="E1172" s="201"/>
      <c r="F1172" s="113"/>
      <c r="G1172" s="113"/>
      <c r="H1172" s="113"/>
      <c r="I1172" s="203"/>
      <c r="J1172" s="203"/>
      <c r="K1172" s="204"/>
      <c r="L1172" s="201"/>
      <c r="M1172" s="201"/>
      <c r="N1172" s="201"/>
      <c r="O1172" s="201"/>
      <c r="P1172" s="113"/>
      <c r="Q1172" s="113"/>
      <c r="T1172" s="201"/>
      <c r="U1172" s="113"/>
      <c r="V1172" s="113"/>
      <c r="W1172" s="113"/>
      <c r="X1172" s="113"/>
      <c r="Y1172" s="113"/>
      <c r="Z1172" s="113"/>
      <c r="AA1172" s="113"/>
      <c r="AB1172" s="201"/>
      <c r="AC1172" s="113"/>
      <c r="AD1172" s="113"/>
      <c r="AE1172" s="113"/>
      <c r="AF1172" s="113"/>
    </row>
    <row r="1173" spans="1:32" x14ac:dyDescent="0.2">
      <c r="A1173" s="113"/>
      <c r="B1173" s="200"/>
      <c r="C1173" s="113"/>
      <c r="D1173" s="201"/>
      <c r="E1173" s="201"/>
      <c r="F1173" s="113"/>
      <c r="G1173" s="113"/>
      <c r="H1173" s="113"/>
      <c r="I1173" s="203"/>
      <c r="J1173" s="203"/>
      <c r="K1173" s="204"/>
      <c r="L1173" s="201"/>
      <c r="M1173" s="201"/>
      <c r="N1173" s="201"/>
      <c r="O1173" s="201"/>
      <c r="P1173" s="113"/>
      <c r="Q1173" s="113"/>
      <c r="T1173" s="201"/>
      <c r="U1173" s="113"/>
      <c r="V1173" s="113"/>
      <c r="W1173" s="113"/>
      <c r="X1173" s="113"/>
      <c r="Y1173" s="113"/>
      <c r="Z1173" s="113"/>
      <c r="AA1173" s="113"/>
      <c r="AB1173" s="201"/>
      <c r="AC1173" s="113"/>
      <c r="AD1173" s="113"/>
      <c r="AE1173" s="113"/>
      <c r="AF1173" s="113"/>
    </row>
    <row r="1174" spans="1:32" x14ac:dyDescent="0.2">
      <c r="A1174" s="113"/>
      <c r="B1174" s="200"/>
      <c r="C1174" s="113"/>
      <c r="D1174" s="201"/>
      <c r="E1174" s="201"/>
      <c r="F1174" s="113"/>
      <c r="G1174" s="113"/>
      <c r="H1174" s="113"/>
      <c r="I1174" s="203"/>
      <c r="J1174" s="203"/>
      <c r="K1174" s="204"/>
      <c r="L1174" s="201"/>
      <c r="M1174" s="201"/>
      <c r="N1174" s="201"/>
      <c r="O1174" s="201"/>
      <c r="P1174" s="113"/>
      <c r="Q1174" s="113"/>
      <c r="T1174" s="201"/>
      <c r="U1174" s="113"/>
      <c r="V1174" s="113"/>
      <c r="W1174" s="113"/>
      <c r="X1174" s="113"/>
      <c r="Y1174" s="113"/>
      <c r="Z1174" s="113"/>
      <c r="AA1174" s="113"/>
      <c r="AB1174" s="201"/>
      <c r="AC1174" s="113"/>
      <c r="AD1174" s="113"/>
      <c r="AE1174" s="113"/>
      <c r="AF1174" s="113"/>
    </row>
    <row r="1175" spans="1:32" x14ac:dyDescent="0.2">
      <c r="A1175" s="113"/>
      <c r="B1175" s="200"/>
      <c r="C1175" s="113"/>
      <c r="D1175" s="201"/>
      <c r="E1175" s="201"/>
      <c r="F1175" s="113"/>
      <c r="G1175" s="113"/>
      <c r="H1175" s="113"/>
      <c r="I1175" s="203"/>
      <c r="J1175" s="203"/>
      <c r="K1175" s="204"/>
      <c r="L1175" s="201"/>
      <c r="M1175" s="201"/>
      <c r="N1175" s="201"/>
      <c r="O1175" s="201"/>
      <c r="P1175" s="113"/>
      <c r="Q1175" s="113"/>
      <c r="T1175" s="201"/>
      <c r="U1175" s="113"/>
      <c r="V1175" s="113"/>
      <c r="W1175" s="113"/>
      <c r="X1175" s="113"/>
      <c r="Y1175" s="113"/>
      <c r="Z1175" s="113"/>
      <c r="AA1175" s="113"/>
      <c r="AB1175" s="201"/>
      <c r="AC1175" s="113"/>
      <c r="AD1175" s="113"/>
      <c r="AE1175" s="113"/>
      <c r="AF1175" s="113"/>
    </row>
    <row r="1176" spans="1:32" x14ac:dyDescent="0.2">
      <c r="A1176" s="113"/>
      <c r="B1176" s="200"/>
      <c r="C1176" s="113"/>
      <c r="D1176" s="201"/>
      <c r="E1176" s="201"/>
      <c r="F1176" s="113"/>
      <c r="G1176" s="113"/>
      <c r="H1176" s="113"/>
      <c r="I1176" s="203"/>
      <c r="J1176" s="203"/>
      <c r="K1176" s="204"/>
      <c r="L1176" s="201"/>
      <c r="M1176" s="201"/>
      <c r="N1176" s="201"/>
      <c r="O1176" s="201"/>
      <c r="P1176" s="113"/>
      <c r="Q1176" s="113"/>
      <c r="T1176" s="201"/>
      <c r="U1176" s="113"/>
      <c r="V1176" s="113"/>
      <c r="W1176" s="113"/>
      <c r="X1176" s="113"/>
      <c r="Y1176" s="113"/>
      <c r="Z1176" s="113"/>
      <c r="AA1176" s="113"/>
      <c r="AB1176" s="201"/>
      <c r="AC1176" s="113"/>
      <c r="AD1176" s="113"/>
      <c r="AE1176" s="113"/>
      <c r="AF1176" s="113"/>
    </row>
    <row r="1177" spans="1:32" x14ac:dyDescent="0.2">
      <c r="A1177" s="113"/>
      <c r="B1177" s="200"/>
      <c r="C1177" s="113"/>
      <c r="D1177" s="201"/>
      <c r="E1177" s="201"/>
      <c r="F1177" s="113"/>
      <c r="G1177" s="113"/>
      <c r="H1177" s="113"/>
      <c r="I1177" s="203"/>
      <c r="J1177" s="203"/>
      <c r="K1177" s="204"/>
      <c r="L1177" s="201"/>
      <c r="M1177" s="201"/>
      <c r="N1177" s="201"/>
      <c r="O1177" s="201"/>
      <c r="P1177" s="113"/>
      <c r="Q1177" s="113"/>
      <c r="T1177" s="201"/>
      <c r="U1177" s="113"/>
      <c r="V1177" s="113"/>
      <c r="W1177" s="113"/>
      <c r="X1177" s="113"/>
      <c r="Y1177" s="113"/>
      <c r="Z1177" s="113"/>
      <c r="AA1177" s="113"/>
      <c r="AB1177" s="201"/>
      <c r="AC1177" s="113"/>
      <c r="AD1177" s="113"/>
      <c r="AE1177" s="113"/>
      <c r="AF1177" s="113"/>
    </row>
    <row r="1178" spans="1:32" x14ac:dyDescent="0.2">
      <c r="A1178" s="113"/>
      <c r="B1178" s="200"/>
      <c r="C1178" s="113"/>
      <c r="D1178" s="201"/>
      <c r="E1178" s="201"/>
      <c r="F1178" s="113"/>
      <c r="G1178" s="113"/>
      <c r="H1178" s="113"/>
      <c r="I1178" s="203"/>
      <c r="J1178" s="203"/>
      <c r="K1178" s="204"/>
      <c r="L1178" s="201"/>
      <c r="M1178" s="201"/>
      <c r="N1178" s="201"/>
      <c r="O1178" s="201"/>
      <c r="P1178" s="113"/>
      <c r="Q1178" s="113"/>
      <c r="T1178" s="201"/>
      <c r="U1178" s="113"/>
      <c r="V1178" s="113"/>
      <c r="W1178" s="113"/>
      <c r="X1178" s="113"/>
      <c r="Y1178" s="113"/>
      <c r="Z1178" s="113"/>
      <c r="AA1178" s="113"/>
      <c r="AB1178" s="201"/>
      <c r="AC1178" s="113"/>
      <c r="AD1178" s="113"/>
      <c r="AE1178" s="113"/>
      <c r="AF1178" s="113"/>
    </row>
    <row r="1179" spans="1:32" x14ac:dyDescent="0.2">
      <c r="A1179" s="113"/>
      <c r="B1179" s="200"/>
      <c r="C1179" s="113"/>
      <c r="D1179" s="201"/>
      <c r="E1179" s="201"/>
      <c r="F1179" s="113"/>
      <c r="G1179" s="113"/>
      <c r="H1179" s="113"/>
      <c r="I1179" s="203"/>
      <c r="J1179" s="203"/>
      <c r="K1179" s="204"/>
      <c r="L1179" s="201"/>
      <c r="M1179" s="201"/>
      <c r="N1179" s="201"/>
      <c r="O1179" s="201"/>
      <c r="P1179" s="113"/>
      <c r="Q1179" s="113"/>
      <c r="T1179" s="201"/>
      <c r="U1179" s="113"/>
      <c r="V1179" s="113"/>
      <c r="W1179" s="113"/>
      <c r="X1179" s="113"/>
      <c r="Y1179" s="113"/>
      <c r="Z1179" s="113"/>
      <c r="AA1179" s="113"/>
      <c r="AB1179" s="201"/>
      <c r="AC1179" s="113"/>
      <c r="AD1179" s="113"/>
      <c r="AE1179" s="113"/>
      <c r="AF1179" s="113"/>
    </row>
    <row r="1180" spans="1:32" x14ac:dyDescent="0.2">
      <c r="A1180" s="113"/>
      <c r="B1180" s="200"/>
      <c r="C1180" s="113"/>
      <c r="D1180" s="201"/>
      <c r="E1180" s="201"/>
      <c r="F1180" s="113"/>
      <c r="G1180" s="113"/>
      <c r="H1180" s="113"/>
      <c r="I1180" s="203"/>
      <c r="J1180" s="203"/>
      <c r="K1180" s="204"/>
      <c r="L1180" s="201"/>
      <c r="M1180" s="201"/>
      <c r="N1180" s="201"/>
      <c r="O1180" s="201"/>
      <c r="P1180" s="113"/>
      <c r="Q1180" s="113"/>
      <c r="T1180" s="201"/>
      <c r="U1180" s="113"/>
      <c r="V1180" s="113"/>
      <c r="W1180" s="113"/>
      <c r="X1180" s="113"/>
      <c r="Y1180" s="113"/>
      <c r="Z1180" s="113"/>
      <c r="AA1180" s="113"/>
      <c r="AB1180" s="201"/>
      <c r="AC1180" s="113"/>
      <c r="AD1180" s="113"/>
      <c r="AE1180" s="113"/>
      <c r="AF1180" s="113"/>
    </row>
    <row r="1181" spans="1:32" x14ac:dyDescent="0.2">
      <c r="A1181" s="113"/>
      <c r="B1181" s="200"/>
      <c r="C1181" s="113"/>
      <c r="D1181" s="201"/>
      <c r="E1181" s="201"/>
      <c r="F1181" s="113"/>
      <c r="G1181" s="113"/>
      <c r="H1181" s="113"/>
      <c r="I1181" s="203"/>
      <c r="J1181" s="203"/>
      <c r="K1181" s="204"/>
      <c r="L1181" s="201"/>
      <c r="M1181" s="201"/>
      <c r="N1181" s="201"/>
      <c r="O1181" s="201"/>
      <c r="P1181" s="113"/>
      <c r="Q1181" s="113"/>
      <c r="T1181" s="201"/>
      <c r="U1181" s="113"/>
      <c r="V1181" s="113"/>
      <c r="W1181" s="113"/>
      <c r="X1181" s="113"/>
      <c r="Y1181" s="113"/>
      <c r="Z1181" s="113"/>
      <c r="AA1181" s="113"/>
      <c r="AB1181" s="201"/>
      <c r="AC1181" s="113"/>
      <c r="AD1181" s="113"/>
      <c r="AE1181" s="113"/>
      <c r="AF1181" s="113"/>
    </row>
    <row r="1182" spans="1:32" x14ac:dyDescent="0.2">
      <c r="A1182" s="113"/>
      <c r="B1182" s="200"/>
      <c r="C1182" s="113"/>
      <c r="D1182" s="201"/>
      <c r="E1182" s="201"/>
      <c r="F1182" s="113"/>
      <c r="G1182" s="113"/>
      <c r="H1182" s="113"/>
      <c r="I1182" s="203"/>
      <c r="J1182" s="203"/>
      <c r="K1182" s="204"/>
      <c r="L1182" s="201"/>
      <c r="M1182" s="201"/>
      <c r="N1182" s="201"/>
      <c r="O1182" s="201"/>
      <c r="P1182" s="113"/>
      <c r="Q1182" s="113"/>
      <c r="T1182" s="201"/>
      <c r="U1182" s="113"/>
      <c r="V1182" s="113"/>
      <c r="W1182" s="113"/>
      <c r="X1182" s="113"/>
      <c r="Y1182" s="113"/>
      <c r="Z1182" s="113"/>
      <c r="AA1182" s="113"/>
      <c r="AB1182" s="201"/>
      <c r="AC1182" s="113"/>
      <c r="AD1182" s="113"/>
      <c r="AE1182" s="113"/>
      <c r="AF1182" s="113"/>
    </row>
    <row r="1183" spans="1:32" x14ac:dyDescent="0.2">
      <c r="A1183" s="113"/>
      <c r="B1183" s="200"/>
      <c r="C1183" s="113"/>
      <c r="D1183" s="201"/>
      <c r="E1183" s="201"/>
      <c r="F1183" s="113"/>
      <c r="G1183" s="113"/>
      <c r="H1183" s="113"/>
      <c r="I1183" s="203"/>
      <c r="J1183" s="203"/>
      <c r="K1183" s="204"/>
      <c r="L1183" s="201"/>
      <c r="M1183" s="201"/>
      <c r="N1183" s="201"/>
      <c r="O1183" s="201"/>
      <c r="P1183" s="113"/>
      <c r="Q1183" s="113"/>
      <c r="T1183" s="201"/>
      <c r="U1183" s="113"/>
      <c r="V1183" s="113"/>
      <c r="W1183" s="113"/>
      <c r="X1183" s="113"/>
      <c r="Y1183" s="113"/>
      <c r="Z1183" s="113"/>
      <c r="AA1183" s="113"/>
      <c r="AB1183" s="201"/>
      <c r="AC1183" s="113"/>
      <c r="AD1183" s="113"/>
      <c r="AE1183" s="113"/>
      <c r="AF1183" s="113"/>
    </row>
    <row r="1184" spans="1:32" x14ac:dyDescent="0.2">
      <c r="A1184" s="113"/>
      <c r="B1184" s="200"/>
      <c r="C1184" s="113"/>
      <c r="D1184" s="201"/>
      <c r="E1184" s="201"/>
      <c r="F1184" s="113"/>
      <c r="G1184" s="113"/>
      <c r="H1184" s="113"/>
      <c r="I1184" s="203"/>
      <c r="J1184" s="203"/>
      <c r="K1184" s="204"/>
      <c r="L1184" s="201"/>
      <c r="M1184" s="201"/>
      <c r="N1184" s="201"/>
      <c r="O1184" s="201"/>
      <c r="P1184" s="113"/>
      <c r="Q1184" s="113"/>
      <c r="T1184" s="201"/>
      <c r="U1184" s="113"/>
      <c r="V1184" s="113"/>
      <c r="W1184" s="113"/>
      <c r="X1184" s="113"/>
      <c r="Y1184" s="113"/>
      <c r="Z1184" s="113"/>
      <c r="AA1184" s="113"/>
      <c r="AB1184" s="201"/>
      <c r="AC1184" s="113"/>
      <c r="AD1184" s="113"/>
      <c r="AE1184" s="113"/>
      <c r="AF1184" s="113"/>
    </row>
    <row r="1185" spans="1:32" x14ac:dyDescent="0.2">
      <c r="A1185" s="113"/>
      <c r="B1185" s="200"/>
      <c r="C1185" s="113"/>
      <c r="D1185" s="201"/>
      <c r="E1185" s="201"/>
      <c r="F1185" s="113"/>
      <c r="G1185" s="113"/>
      <c r="H1185" s="113"/>
      <c r="I1185" s="203"/>
      <c r="J1185" s="203"/>
      <c r="K1185" s="204"/>
      <c r="L1185" s="201"/>
      <c r="M1185" s="201"/>
      <c r="N1185" s="201"/>
      <c r="O1185" s="201"/>
      <c r="P1185" s="113"/>
      <c r="Q1185" s="113"/>
      <c r="T1185" s="201"/>
      <c r="U1185" s="113"/>
      <c r="V1185" s="113"/>
      <c r="W1185" s="113"/>
      <c r="X1185" s="113"/>
      <c r="Y1185" s="113"/>
      <c r="Z1185" s="113"/>
      <c r="AA1185" s="113"/>
      <c r="AB1185" s="201"/>
      <c r="AC1185" s="113"/>
      <c r="AD1185" s="113"/>
      <c r="AE1185" s="113"/>
      <c r="AF1185" s="113"/>
    </row>
    <row r="1186" spans="1:32" x14ac:dyDescent="0.2">
      <c r="A1186" s="113"/>
      <c r="B1186" s="200"/>
      <c r="C1186" s="113"/>
      <c r="D1186" s="201"/>
      <c r="E1186" s="201"/>
      <c r="F1186" s="113"/>
      <c r="G1186" s="113"/>
      <c r="H1186" s="113"/>
      <c r="I1186" s="203"/>
      <c r="J1186" s="203"/>
      <c r="K1186" s="204"/>
      <c r="L1186" s="201"/>
      <c r="M1186" s="201"/>
      <c r="N1186" s="201"/>
      <c r="O1186" s="201"/>
      <c r="P1186" s="113"/>
      <c r="Q1186" s="113"/>
      <c r="T1186" s="201"/>
      <c r="U1186" s="113"/>
      <c r="V1186" s="113"/>
      <c r="W1186" s="113"/>
      <c r="X1186" s="113"/>
      <c r="Y1186" s="113"/>
      <c r="Z1186" s="113"/>
      <c r="AA1186" s="113"/>
      <c r="AB1186" s="201"/>
      <c r="AC1186" s="113"/>
      <c r="AD1186" s="113"/>
      <c r="AE1186" s="113"/>
      <c r="AF1186" s="113"/>
    </row>
    <row r="1187" spans="1:32" x14ac:dyDescent="0.2">
      <c r="A1187" s="113"/>
      <c r="B1187" s="200"/>
      <c r="C1187" s="113"/>
      <c r="D1187" s="201"/>
      <c r="E1187" s="201"/>
      <c r="F1187" s="113"/>
      <c r="G1187" s="113"/>
      <c r="H1187" s="113"/>
      <c r="I1187" s="203"/>
      <c r="J1187" s="203"/>
      <c r="K1187" s="204"/>
      <c r="L1187" s="201"/>
      <c r="M1187" s="201"/>
      <c r="N1187" s="201"/>
      <c r="O1187" s="201"/>
      <c r="P1187" s="113"/>
      <c r="Q1187" s="113"/>
      <c r="T1187" s="201"/>
      <c r="U1187" s="113"/>
      <c r="V1187" s="113"/>
      <c r="W1187" s="113"/>
      <c r="X1187" s="113"/>
      <c r="Y1187" s="113"/>
      <c r="Z1187" s="113"/>
      <c r="AA1187" s="113"/>
      <c r="AB1187" s="201"/>
      <c r="AC1187" s="113"/>
      <c r="AD1187" s="113"/>
      <c r="AE1187" s="113"/>
      <c r="AF1187" s="113"/>
    </row>
    <row r="1188" spans="1:32" x14ac:dyDescent="0.2">
      <c r="A1188" s="113"/>
      <c r="B1188" s="200"/>
      <c r="C1188" s="113"/>
      <c r="D1188" s="201"/>
      <c r="E1188" s="201"/>
      <c r="F1188" s="113"/>
      <c r="G1188" s="113"/>
      <c r="H1188" s="113"/>
      <c r="I1188" s="203"/>
      <c r="J1188" s="203"/>
      <c r="K1188" s="204"/>
      <c r="L1188" s="201"/>
      <c r="M1188" s="201"/>
      <c r="N1188" s="201"/>
      <c r="O1188" s="201"/>
      <c r="P1188" s="113"/>
      <c r="Q1188" s="113"/>
      <c r="T1188" s="201"/>
      <c r="U1188" s="113"/>
      <c r="V1188" s="113"/>
      <c r="W1188" s="113"/>
      <c r="X1188" s="113"/>
      <c r="Y1188" s="113"/>
      <c r="Z1188" s="113"/>
      <c r="AA1188" s="113"/>
      <c r="AB1188" s="201"/>
      <c r="AC1188" s="113"/>
      <c r="AD1188" s="113"/>
      <c r="AE1188" s="113"/>
      <c r="AF1188" s="113"/>
    </row>
    <row r="1189" spans="1:32" x14ac:dyDescent="0.2">
      <c r="A1189" s="113"/>
      <c r="B1189" s="200"/>
      <c r="C1189" s="113"/>
      <c r="D1189" s="201"/>
      <c r="E1189" s="201"/>
      <c r="F1189" s="113"/>
      <c r="G1189" s="113"/>
      <c r="H1189" s="113"/>
      <c r="I1189" s="203"/>
      <c r="J1189" s="203"/>
      <c r="K1189" s="204"/>
      <c r="L1189" s="201"/>
      <c r="M1189" s="201"/>
      <c r="N1189" s="201"/>
      <c r="O1189" s="201"/>
      <c r="P1189" s="113"/>
      <c r="Q1189" s="113"/>
      <c r="T1189" s="201"/>
      <c r="U1189" s="113"/>
      <c r="V1189" s="113"/>
      <c r="W1189" s="113"/>
      <c r="X1189" s="113"/>
      <c r="Y1189" s="113"/>
      <c r="Z1189" s="113"/>
      <c r="AA1189" s="113"/>
      <c r="AB1189" s="201"/>
      <c r="AC1189" s="113"/>
      <c r="AD1189" s="113"/>
      <c r="AE1189" s="113"/>
      <c r="AF1189" s="113"/>
    </row>
    <row r="1190" spans="1:32" x14ac:dyDescent="0.2">
      <c r="A1190" s="113"/>
      <c r="B1190" s="200"/>
      <c r="C1190" s="113"/>
      <c r="D1190" s="201"/>
      <c r="E1190" s="201"/>
      <c r="F1190" s="113"/>
      <c r="G1190" s="113"/>
      <c r="H1190" s="113"/>
      <c r="I1190" s="203"/>
      <c r="J1190" s="203"/>
      <c r="K1190" s="204"/>
      <c r="L1190" s="201"/>
      <c r="M1190" s="201"/>
      <c r="N1190" s="201"/>
      <c r="O1190" s="201"/>
      <c r="P1190" s="113"/>
      <c r="Q1190" s="113"/>
      <c r="T1190" s="201"/>
      <c r="U1190" s="113"/>
      <c r="V1190" s="113"/>
      <c r="W1190" s="113"/>
      <c r="X1190" s="113"/>
      <c r="Y1190" s="113"/>
      <c r="Z1190" s="113"/>
      <c r="AA1190" s="113"/>
      <c r="AB1190" s="201"/>
      <c r="AC1190" s="113"/>
      <c r="AD1190" s="113"/>
      <c r="AE1190" s="113"/>
      <c r="AF1190" s="113"/>
    </row>
    <row r="1191" spans="1:32" x14ac:dyDescent="0.2">
      <c r="A1191" s="113"/>
      <c r="B1191" s="200"/>
      <c r="C1191" s="113"/>
      <c r="D1191" s="201"/>
      <c r="E1191" s="201"/>
      <c r="F1191" s="113"/>
      <c r="G1191" s="113"/>
      <c r="H1191" s="113"/>
      <c r="I1191" s="203"/>
      <c r="J1191" s="203"/>
      <c r="K1191" s="204"/>
      <c r="L1191" s="201"/>
      <c r="M1191" s="201"/>
      <c r="N1191" s="201"/>
      <c r="O1191" s="201"/>
      <c r="P1191" s="113"/>
      <c r="Q1191" s="113"/>
      <c r="T1191" s="201"/>
      <c r="U1191" s="113"/>
      <c r="V1191" s="113"/>
      <c r="W1191" s="113"/>
      <c r="X1191" s="113"/>
      <c r="Y1191" s="113"/>
      <c r="Z1191" s="113"/>
      <c r="AA1191" s="113"/>
      <c r="AB1191" s="201"/>
      <c r="AC1191" s="113"/>
      <c r="AD1191" s="113"/>
      <c r="AE1191" s="113"/>
      <c r="AF1191" s="113"/>
    </row>
    <row r="1192" spans="1:32" x14ac:dyDescent="0.2">
      <c r="A1192" s="113"/>
      <c r="B1192" s="200"/>
      <c r="C1192" s="113"/>
      <c r="D1192" s="201"/>
      <c r="E1192" s="201"/>
      <c r="F1192" s="113"/>
      <c r="G1192" s="113"/>
      <c r="H1192" s="113"/>
      <c r="I1192" s="203"/>
      <c r="J1192" s="203"/>
      <c r="K1192" s="204"/>
      <c r="L1192" s="201"/>
      <c r="M1192" s="201"/>
      <c r="N1192" s="201"/>
      <c r="O1192" s="201"/>
      <c r="P1192" s="113"/>
      <c r="Q1192" s="113"/>
      <c r="T1192" s="201"/>
      <c r="U1192" s="113"/>
      <c r="V1192" s="113"/>
      <c r="W1192" s="113"/>
      <c r="X1192" s="113"/>
      <c r="Y1192" s="113"/>
      <c r="Z1192" s="113"/>
      <c r="AA1192" s="113"/>
      <c r="AB1192" s="201"/>
      <c r="AC1192" s="113"/>
      <c r="AD1192" s="113"/>
      <c r="AE1192" s="113"/>
      <c r="AF1192" s="113"/>
    </row>
    <row r="1193" spans="1:32" x14ac:dyDescent="0.2">
      <c r="A1193" s="113"/>
      <c r="B1193" s="200"/>
      <c r="C1193" s="113"/>
      <c r="D1193" s="201"/>
      <c r="E1193" s="201"/>
      <c r="F1193" s="113"/>
      <c r="G1193" s="113"/>
      <c r="H1193" s="113"/>
      <c r="I1193" s="203"/>
      <c r="J1193" s="203"/>
      <c r="K1193" s="204"/>
      <c r="L1193" s="201"/>
      <c r="M1193" s="201"/>
      <c r="N1193" s="201"/>
      <c r="O1193" s="201"/>
      <c r="P1193" s="113"/>
      <c r="Q1193" s="113"/>
      <c r="T1193" s="201"/>
      <c r="U1193" s="113"/>
      <c r="V1193" s="113"/>
      <c r="W1193" s="113"/>
      <c r="X1193" s="113"/>
      <c r="Y1193" s="113"/>
      <c r="Z1193" s="113"/>
      <c r="AA1193" s="113"/>
      <c r="AB1193" s="201"/>
      <c r="AC1193" s="113"/>
      <c r="AD1193" s="113"/>
      <c r="AE1193" s="113"/>
      <c r="AF1193" s="113"/>
    </row>
    <row r="1194" spans="1:32" x14ac:dyDescent="0.2">
      <c r="A1194" s="113"/>
      <c r="B1194" s="200"/>
      <c r="C1194" s="113"/>
      <c r="D1194" s="201"/>
      <c r="E1194" s="201"/>
      <c r="F1194" s="113"/>
      <c r="G1194" s="113"/>
      <c r="H1194" s="113"/>
      <c r="I1194" s="203"/>
      <c r="J1194" s="203"/>
      <c r="K1194" s="204"/>
      <c r="L1194" s="201"/>
      <c r="M1194" s="201"/>
      <c r="N1194" s="201"/>
      <c r="O1194" s="201"/>
      <c r="P1194" s="113"/>
      <c r="Q1194" s="113"/>
      <c r="T1194" s="201"/>
      <c r="U1194" s="113"/>
      <c r="V1194" s="113"/>
      <c r="W1194" s="113"/>
      <c r="X1194" s="113"/>
      <c r="Y1194" s="113"/>
      <c r="Z1194" s="113"/>
      <c r="AA1194" s="113"/>
      <c r="AB1194" s="201"/>
      <c r="AC1194" s="113"/>
      <c r="AD1194" s="113"/>
      <c r="AE1194" s="113"/>
      <c r="AF1194" s="113"/>
    </row>
    <row r="1195" spans="1:32" x14ac:dyDescent="0.2">
      <c r="A1195" s="113"/>
      <c r="B1195" s="200"/>
      <c r="C1195" s="113"/>
      <c r="D1195" s="201"/>
      <c r="E1195" s="201"/>
      <c r="F1195" s="113"/>
      <c r="G1195" s="113"/>
      <c r="H1195" s="113"/>
      <c r="I1195" s="203"/>
      <c r="J1195" s="203"/>
      <c r="K1195" s="204"/>
      <c r="L1195" s="201"/>
      <c r="M1195" s="201"/>
      <c r="N1195" s="201"/>
      <c r="O1195" s="201"/>
      <c r="P1195" s="113"/>
      <c r="Q1195" s="113"/>
      <c r="T1195" s="201"/>
      <c r="U1195" s="113"/>
      <c r="V1195" s="113"/>
      <c r="W1195" s="113"/>
      <c r="X1195" s="113"/>
      <c r="Y1195" s="113"/>
      <c r="Z1195" s="113"/>
      <c r="AA1195" s="113"/>
      <c r="AB1195" s="201"/>
      <c r="AC1195" s="113"/>
      <c r="AD1195" s="113"/>
      <c r="AE1195" s="113"/>
      <c r="AF1195" s="113"/>
    </row>
    <row r="1196" spans="1:32" x14ac:dyDescent="0.2">
      <c r="A1196" s="113"/>
      <c r="B1196" s="200"/>
      <c r="C1196" s="113"/>
      <c r="D1196" s="201"/>
      <c r="E1196" s="201"/>
      <c r="F1196" s="113"/>
      <c r="G1196" s="113"/>
      <c r="H1196" s="113"/>
      <c r="I1196" s="203"/>
      <c r="J1196" s="203"/>
      <c r="K1196" s="204"/>
      <c r="L1196" s="201"/>
      <c r="M1196" s="201"/>
      <c r="N1196" s="201"/>
      <c r="O1196" s="201"/>
      <c r="P1196" s="113"/>
      <c r="Q1196" s="113"/>
      <c r="T1196" s="201"/>
      <c r="U1196" s="113"/>
      <c r="V1196" s="113"/>
      <c r="W1196" s="113"/>
      <c r="X1196" s="113"/>
      <c r="Y1196" s="113"/>
      <c r="Z1196" s="113"/>
      <c r="AA1196" s="113"/>
      <c r="AB1196" s="201"/>
      <c r="AC1196" s="113"/>
      <c r="AD1196" s="113"/>
      <c r="AE1196" s="113"/>
      <c r="AF1196" s="113"/>
    </row>
    <row r="1197" spans="1:32" x14ac:dyDescent="0.2">
      <c r="A1197" s="113"/>
      <c r="B1197" s="200"/>
      <c r="C1197" s="113"/>
      <c r="D1197" s="201"/>
      <c r="E1197" s="201"/>
      <c r="F1197" s="113"/>
      <c r="G1197" s="113"/>
      <c r="H1197" s="113"/>
      <c r="I1197" s="203"/>
      <c r="J1197" s="203"/>
      <c r="K1197" s="204"/>
      <c r="L1197" s="201"/>
      <c r="M1197" s="201"/>
      <c r="N1197" s="201"/>
      <c r="O1197" s="201"/>
      <c r="P1197" s="113"/>
      <c r="Q1197" s="113"/>
      <c r="T1197" s="201"/>
      <c r="U1197" s="113"/>
      <c r="V1197" s="113"/>
      <c r="W1197" s="113"/>
      <c r="X1197" s="113"/>
      <c r="Y1197" s="113"/>
      <c r="Z1197" s="113"/>
      <c r="AA1197" s="113"/>
      <c r="AB1197" s="201"/>
      <c r="AC1197" s="113"/>
      <c r="AD1197" s="113"/>
      <c r="AE1197" s="113"/>
      <c r="AF1197" s="113"/>
    </row>
    <row r="1198" spans="1:32" x14ac:dyDescent="0.2">
      <c r="A1198" s="113"/>
      <c r="B1198" s="200"/>
      <c r="C1198" s="113"/>
      <c r="D1198" s="201"/>
      <c r="E1198" s="201"/>
      <c r="F1198" s="113"/>
      <c r="G1198" s="113"/>
      <c r="H1198" s="113"/>
      <c r="I1198" s="203"/>
      <c r="J1198" s="203"/>
      <c r="K1198" s="204"/>
      <c r="L1198" s="201"/>
      <c r="M1198" s="201"/>
      <c r="N1198" s="201"/>
      <c r="O1198" s="201"/>
      <c r="P1198" s="113"/>
      <c r="Q1198" s="113"/>
      <c r="T1198" s="201"/>
      <c r="U1198" s="113"/>
      <c r="V1198" s="113"/>
      <c r="W1198" s="113"/>
      <c r="X1198" s="113"/>
      <c r="Y1198" s="113"/>
      <c r="Z1198" s="113"/>
      <c r="AA1198" s="113"/>
      <c r="AB1198" s="201"/>
      <c r="AC1198" s="113"/>
      <c r="AD1198" s="113"/>
      <c r="AE1198" s="113"/>
      <c r="AF1198" s="113"/>
    </row>
  </sheetData>
  <mergeCells count="102">
    <mergeCell ref="B49:B50"/>
    <mergeCell ref="C49:C50"/>
    <mergeCell ref="B51:B52"/>
    <mergeCell ref="C51:C52"/>
    <mergeCell ref="C65:C66"/>
    <mergeCell ref="C67:C68"/>
    <mergeCell ref="C53:C54"/>
    <mergeCell ref="C55:C56"/>
    <mergeCell ref="C57:C58"/>
    <mergeCell ref="C69:C70"/>
    <mergeCell ref="C71:C72"/>
    <mergeCell ref="C73:C74"/>
    <mergeCell ref="C75:C76"/>
    <mergeCell ref="C41:C42"/>
    <mergeCell ref="C43:C44"/>
    <mergeCell ref="C45:C46"/>
    <mergeCell ref="C59:C60"/>
    <mergeCell ref="C61:C62"/>
    <mergeCell ref="C63:C64"/>
    <mergeCell ref="C47:C48"/>
    <mergeCell ref="C29:C30"/>
    <mergeCell ref="C31:C32"/>
    <mergeCell ref="C33:C34"/>
    <mergeCell ref="C35:C36"/>
    <mergeCell ref="C37:C38"/>
    <mergeCell ref="C39:C40"/>
    <mergeCell ref="C17:C18"/>
    <mergeCell ref="C19:C20"/>
    <mergeCell ref="C21:C22"/>
    <mergeCell ref="C23:C24"/>
    <mergeCell ref="C25:C26"/>
    <mergeCell ref="C27:C28"/>
    <mergeCell ref="B69:B70"/>
    <mergeCell ref="B71:B72"/>
    <mergeCell ref="B73:B74"/>
    <mergeCell ref="B75:B76"/>
    <mergeCell ref="C5:C6"/>
    <mergeCell ref="C7:C8"/>
    <mergeCell ref="C9:C10"/>
    <mergeCell ref="C11:C12"/>
    <mergeCell ref="C13:C14"/>
    <mergeCell ref="C15:C16"/>
    <mergeCell ref="B45:B46"/>
    <mergeCell ref="B59:B60"/>
    <mergeCell ref="B61:B62"/>
    <mergeCell ref="B63:B64"/>
    <mergeCell ref="B65:B66"/>
    <mergeCell ref="B67:B68"/>
    <mergeCell ref="B53:B54"/>
    <mergeCell ref="B55:B56"/>
    <mergeCell ref="B57:B58"/>
    <mergeCell ref="B47:B48"/>
    <mergeCell ref="B33:B34"/>
    <mergeCell ref="B35:B36"/>
    <mergeCell ref="B37:B38"/>
    <mergeCell ref="B39:B40"/>
    <mergeCell ref="B41:B42"/>
    <mergeCell ref="B43:B44"/>
    <mergeCell ref="B21:B22"/>
    <mergeCell ref="B23:B24"/>
    <mergeCell ref="B25:B26"/>
    <mergeCell ref="B27:B28"/>
    <mergeCell ref="B29:B30"/>
    <mergeCell ref="B31:B32"/>
    <mergeCell ref="B9:B10"/>
    <mergeCell ref="B11:B12"/>
    <mergeCell ref="B13:B14"/>
    <mergeCell ref="B15:B16"/>
    <mergeCell ref="B17:B18"/>
    <mergeCell ref="B19:B20"/>
    <mergeCell ref="AL2:AM2"/>
    <mergeCell ref="AJ2:AJ3"/>
    <mergeCell ref="AK2:AK3"/>
    <mergeCell ref="AD2:AE2"/>
    <mergeCell ref="AF2:AG2"/>
    <mergeCell ref="AH2:AI2"/>
    <mergeCell ref="G2:H2"/>
    <mergeCell ref="I2:M2"/>
    <mergeCell ref="AB2:AB3"/>
    <mergeCell ref="Y2:Y3"/>
    <mergeCell ref="R2:S2"/>
    <mergeCell ref="P2:Q2"/>
    <mergeCell ref="A1:AG1"/>
    <mergeCell ref="N2:O3"/>
    <mergeCell ref="T2:T4"/>
    <mergeCell ref="U2:U4"/>
    <mergeCell ref="V2:V3"/>
    <mergeCell ref="W2:W4"/>
    <mergeCell ref="X2:X3"/>
    <mergeCell ref="Z2:Z3"/>
    <mergeCell ref="AA2:AA3"/>
    <mergeCell ref="AC2:AC3"/>
    <mergeCell ref="E78:F78"/>
    <mergeCell ref="E79:F79"/>
    <mergeCell ref="A2:A4"/>
    <mergeCell ref="B2:B4"/>
    <mergeCell ref="D2:D4"/>
    <mergeCell ref="C2:C4"/>
    <mergeCell ref="E2:E4"/>
    <mergeCell ref="F2:F4"/>
    <mergeCell ref="B5:B6"/>
    <mergeCell ref="B7:B8"/>
  </mergeCells>
  <phoneticPr fontId="0" type="noConversion"/>
  <pageMargins left="0.43307086614173229" right="0.43307086614173229" top="0.39370078740157483" bottom="0.49" header="0.35433070866141736" footer="0.15748031496062992"/>
  <pageSetup paperSize="9" scale="76" orientation="landscape" r:id="rId1"/>
  <headerFooter>
    <oddFooter>&amp;L&amp;Z&amp;F</oddFooter>
  </headerFooter>
  <ignoredErrors>
    <ignoredError sqref="O59:O76 O5:O46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DD07-813B-4D48-AFB6-1B6CDCA01C22}">
  <sheetPr codeName="Лист7"/>
  <dimension ref="A1:AM1206"/>
  <sheetViews>
    <sheetView zoomScaleNormal="100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H21" sqref="H21"/>
    </sheetView>
  </sheetViews>
  <sheetFormatPr defaultRowHeight="12.75" x14ac:dyDescent="0.2"/>
  <cols>
    <col min="1" max="1" width="2.85546875" style="113" customWidth="1"/>
    <col min="2" max="2" width="16.140625" style="213" customWidth="1"/>
    <col min="3" max="3" width="6.42578125" style="211" customWidth="1"/>
    <col min="4" max="4" width="5.140625" style="210" customWidth="1"/>
    <col min="5" max="5" width="3.140625" style="210" customWidth="1"/>
    <col min="6" max="6" width="15.7109375" style="211" customWidth="1"/>
    <col min="7" max="8" width="7" style="211" customWidth="1"/>
    <col min="9" max="10" width="5.5703125" style="1000" customWidth="1"/>
    <col min="11" max="13" width="5.5703125" style="1001" customWidth="1"/>
    <col min="14" max="15" width="5.5703125" style="210" customWidth="1"/>
    <col min="16" max="17" width="6.7109375" style="211" customWidth="1"/>
    <col min="18" max="19" width="6.7109375" style="205" customWidth="1"/>
    <col min="20" max="20" width="3.5703125" style="210" customWidth="1"/>
    <col min="21" max="21" width="15.85546875" style="211" customWidth="1"/>
    <col min="22" max="22" width="5.7109375" style="211" customWidth="1"/>
    <col min="23" max="23" width="7.42578125" style="211" customWidth="1"/>
    <col min="24" max="26" width="5.85546875" style="211" customWidth="1"/>
    <col min="27" max="27" width="11.42578125" style="211" customWidth="1"/>
    <col min="28" max="28" width="6.140625" style="210" customWidth="1"/>
    <col min="29" max="29" width="6.140625" style="211" customWidth="1"/>
    <col min="30" max="32" width="6.7109375" style="211" customWidth="1"/>
    <col min="33" max="33" width="6.7109375" style="113" customWidth="1"/>
    <col min="34" max="35" width="6.7109375" style="205" customWidth="1"/>
    <col min="36" max="36" width="6.7109375" style="206" customWidth="1"/>
    <col min="37" max="37" width="6.7109375" style="205" customWidth="1"/>
    <col min="38" max="39" width="6.7109375" style="113" customWidth="1"/>
    <col min="40" max="16384" width="9.140625" style="113"/>
  </cols>
  <sheetData>
    <row r="1" spans="1:39" ht="36.75" customHeight="1" thickBot="1" x14ac:dyDescent="0.25">
      <c r="A1" s="2669" t="s">
        <v>348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669"/>
      <c r="V1" s="2669"/>
      <c r="W1" s="2669"/>
      <c r="X1" s="2669"/>
      <c r="Y1" s="2669"/>
      <c r="Z1" s="2669"/>
      <c r="AA1" s="2669"/>
      <c r="AB1" s="2669"/>
      <c r="AC1" s="2669"/>
      <c r="AD1" s="2669"/>
      <c r="AE1" s="2669"/>
      <c r="AF1" s="2669"/>
      <c r="AG1" s="2669"/>
      <c r="AH1" s="2669"/>
      <c r="AI1" s="2669"/>
      <c r="AJ1" s="2669"/>
      <c r="AK1" s="2669"/>
      <c r="AL1" s="2669"/>
      <c r="AM1" s="2669"/>
    </row>
    <row r="2" spans="1:39" s="114" customFormat="1" ht="69.75" customHeight="1" x14ac:dyDescent="0.2">
      <c r="A2" s="2821" t="s">
        <v>0</v>
      </c>
      <c r="B2" s="2673" t="s">
        <v>384</v>
      </c>
      <c r="C2" s="2674" t="s">
        <v>2</v>
      </c>
      <c r="D2" s="2673" t="s">
        <v>318</v>
      </c>
      <c r="E2" s="2677" t="s">
        <v>4</v>
      </c>
      <c r="F2" s="2680" t="s">
        <v>5</v>
      </c>
      <c r="G2" s="2683" t="s">
        <v>389</v>
      </c>
      <c r="H2" s="2684"/>
      <c r="I2" s="2685" t="s">
        <v>7</v>
      </c>
      <c r="J2" s="2639"/>
      <c r="K2" s="2639"/>
      <c r="L2" s="2639"/>
      <c r="M2" s="2686"/>
      <c r="N2" s="2687" t="s">
        <v>8</v>
      </c>
      <c r="O2" s="2688"/>
      <c r="P2" s="2655" t="s">
        <v>385</v>
      </c>
      <c r="Q2" s="2655"/>
      <c r="R2" s="2656" t="s">
        <v>388</v>
      </c>
      <c r="S2" s="2657"/>
      <c r="T2" s="2658" t="s">
        <v>9</v>
      </c>
      <c r="U2" s="2661" t="s">
        <v>10</v>
      </c>
      <c r="V2" s="2647" t="s">
        <v>12</v>
      </c>
      <c r="W2" s="2666" t="s">
        <v>13</v>
      </c>
      <c r="X2" s="2647" t="s">
        <v>335</v>
      </c>
      <c r="Y2" s="2647" t="s">
        <v>336</v>
      </c>
      <c r="Z2" s="2720" t="s">
        <v>16</v>
      </c>
      <c r="AA2" s="2647" t="s">
        <v>17</v>
      </c>
      <c r="AB2" s="2651" t="s">
        <v>18</v>
      </c>
      <c r="AC2" s="2653" t="s">
        <v>19</v>
      </c>
      <c r="AD2" s="2639" t="s">
        <v>386</v>
      </c>
      <c r="AE2" s="2639"/>
      <c r="AF2" s="2640" t="s">
        <v>387</v>
      </c>
      <c r="AG2" s="2641"/>
      <c r="AH2" s="2820" t="s">
        <v>382</v>
      </c>
      <c r="AI2" s="2643"/>
      <c r="AJ2" s="2644" t="s">
        <v>20</v>
      </c>
      <c r="AK2" s="2644" t="s">
        <v>21</v>
      </c>
      <c r="AL2" s="2642" t="s">
        <v>383</v>
      </c>
      <c r="AM2" s="2646"/>
    </row>
    <row r="3" spans="1:39" s="114" customFormat="1" ht="36" customHeight="1" x14ac:dyDescent="0.2">
      <c r="A3" s="2822"/>
      <c r="B3" s="2632"/>
      <c r="C3" s="2675"/>
      <c r="D3" s="2632"/>
      <c r="E3" s="2678"/>
      <c r="F3" s="2681"/>
      <c r="G3" s="115" t="s">
        <v>220</v>
      </c>
      <c r="H3" s="116" t="s">
        <v>29</v>
      </c>
      <c r="I3" s="420" t="s">
        <v>24</v>
      </c>
      <c r="J3" s="421" t="s">
        <v>25</v>
      </c>
      <c r="K3" s="422" t="s">
        <v>26</v>
      </c>
      <c r="L3" s="422" t="s">
        <v>27</v>
      </c>
      <c r="M3" s="423" t="s">
        <v>28</v>
      </c>
      <c r="N3" s="2689"/>
      <c r="O3" s="2690"/>
      <c r="P3" s="117" t="s">
        <v>216</v>
      </c>
      <c r="Q3" s="117" t="s">
        <v>217</v>
      </c>
      <c r="R3" s="118" t="s">
        <v>218</v>
      </c>
      <c r="S3" s="123" t="s">
        <v>219</v>
      </c>
      <c r="T3" s="2659"/>
      <c r="U3" s="2662"/>
      <c r="V3" s="2648"/>
      <c r="W3" s="2667"/>
      <c r="X3" s="2648"/>
      <c r="Y3" s="2648"/>
      <c r="Z3" s="2721"/>
      <c r="AA3" s="2648"/>
      <c r="AB3" s="2652"/>
      <c r="AC3" s="2654"/>
      <c r="AD3" s="1106" t="s">
        <v>216</v>
      </c>
      <c r="AE3" s="119" t="s">
        <v>217</v>
      </c>
      <c r="AF3" s="120" t="s">
        <v>216</v>
      </c>
      <c r="AG3" s="121" t="s">
        <v>217</v>
      </c>
      <c r="AH3" s="122" t="s">
        <v>218</v>
      </c>
      <c r="AI3" s="123" t="s">
        <v>219</v>
      </c>
      <c r="AJ3" s="2645"/>
      <c r="AK3" s="2645"/>
      <c r="AL3" s="118" t="s">
        <v>218</v>
      </c>
      <c r="AM3" s="124" t="s">
        <v>219</v>
      </c>
    </row>
    <row r="4" spans="1:39" s="114" customFormat="1" ht="13.5" thickBot="1" x14ac:dyDescent="0.25">
      <c r="A4" s="2823"/>
      <c r="B4" s="2629"/>
      <c r="C4" s="2676"/>
      <c r="D4" s="2629"/>
      <c r="E4" s="2679"/>
      <c r="F4" s="2682"/>
      <c r="G4" s="125" t="s">
        <v>30</v>
      </c>
      <c r="H4" s="126" t="s">
        <v>30</v>
      </c>
      <c r="I4" s="127" t="s">
        <v>31</v>
      </c>
      <c r="J4" s="128" t="s">
        <v>31</v>
      </c>
      <c r="K4" s="129" t="s">
        <v>31</v>
      </c>
      <c r="L4" s="129" t="s">
        <v>31</v>
      </c>
      <c r="M4" s="130" t="s">
        <v>31</v>
      </c>
      <c r="N4" s="131" t="s">
        <v>30</v>
      </c>
      <c r="O4" s="132" t="s">
        <v>30</v>
      </c>
      <c r="P4" s="129" t="s">
        <v>30</v>
      </c>
      <c r="Q4" s="129" t="s">
        <v>30</v>
      </c>
      <c r="R4" s="133" t="s">
        <v>35</v>
      </c>
      <c r="S4" s="1102" t="s">
        <v>35</v>
      </c>
      <c r="T4" s="2660"/>
      <c r="U4" s="2663"/>
      <c r="V4" s="134" t="s">
        <v>32</v>
      </c>
      <c r="W4" s="2668"/>
      <c r="X4" s="134" t="s">
        <v>33</v>
      </c>
      <c r="Y4" s="134" t="s">
        <v>33</v>
      </c>
      <c r="Z4" s="135" t="s">
        <v>34</v>
      </c>
      <c r="AA4" s="134" t="s">
        <v>35</v>
      </c>
      <c r="AB4" s="136" t="s">
        <v>34</v>
      </c>
      <c r="AC4" s="1110" t="s">
        <v>30</v>
      </c>
      <c r="AD4" s="131" t="s">
        <v>30</v>
      </c>
      <c r="AE4" s="137" t="s">
        <v>30</v>
      </c>
      <c r="AF4" s="633" t="s">
        <v>30</v>
      </c>
      <c r="AG4" s="634" t="s">
        <v>30</v>
      </c>
      <c r="AH4" s="140" t="s">
        <v>35</v>
      </c>
      <c r="AI4" s="133" t="s">
        <v>35</v>
      </c>
      <c r="AJ4" s="133" t="s">
        <v>35</v>
      </c>
      <c r="AK4" s="133" t="s">
        <v>35</v>
      </c>
      <c r="AL4" s="133" t="s">
        <v>35</v>
      </c>
      <c r="AM4" s="141" t="s">
        <v>35</v>
      </c>
    </row>
    <row r="5" spans="1:39" ht="12.75" customHeight="1" x14ac:dyDescent="0.2">
      <c r="A5" s="986">
        <v>5</v>
      </c>
      <c r="B5" s="2673" t="s">
        <v>148</v>
      </c>
      <c r="C5" s="2800" t="s">
        <v>43</v>
      </c>
      <c r="D5" s="981">
        <v>2.5</v>
      </c>
      <c r="E5" s="510" t="s">
        <v>39</v>
      </c>
      <c r="F5" s="511" t="s">
        <v>112</v>
      </c>
      <c r="G5" s="822">
        <v>3.9750000000000001</v>
      </c>
      <c r="H5" s="987">
        <v>5.0359999999999996</v>
      </c>
      <c r="I5" s="512"/>
      <c r="J5" s="368"/>
      <c r="K5" s="988">
        <v>0.6</v>
      </c>
      <c r="L5" s="988"/>
      <c r="M5" s="538"/>
      <c r="N5" s="371">
        <f>0.314*I5+0.249*J5+0.195*K5+0.159*L5+0.06*M5</f>
        <v>0.11699999999999999</v>
      </c>
      <c r="O5" s="373">
        <f>0.4*SUM(I5:M5)</f>
        <v>0.24</v>
      </c>
      <c r="P5" s="372">
        <f>SQRT(POWER(N5,2)+POWER(O5+G5,2))</f>
        <v>4.2166235307411544</v>
      </c>
      <c r="Q5" s="373">
        <f>SQRT(POWER(N5,2)+POWER(O5+H5,2))</f>
        <v>5.2772971301604761</v>
      </c>
      <c r="R5" s="374">
        <f t="shared" ref="R5:R12" si="0">37000/1.73/SQRT(POWER((G5+O5),2)+N5*N5)</f>
        <v>5072.1348683540127</v>
      </c>
      <c r="S5" s="377">
        <f>37000/2/SQRT(N5*N5+POWER((H5+O5),2))</f>
        <v>3505.5824115473742</v>
      </c>
      <c r="T5" s="1146">
        <v>1</v>
      </c>
      <c r="U5" s="513" t="s">
        <v>85</v>
      </c>
      <c r="V5" s="513">
        <v>4</v>
      </c>
      <c r="W5" s="513">
        <v>11</v>
      </c>
      <c r="X5" s="513">
        <v>35</v>
      </c>
      <c r="Y5" s="513">
        <v>6.3</v>
      </c>
      <c r="Z5" s="372">
        <v>6.26</v>
      </c>
      <c r="AA5" s="369"/>
      <c r="AB5" s="369">
        <v>5</v>
      </c>
      <c r="AC5" s="548">
        <f>Z5/100*X5*X5/V5</f>
        <v>19.171250000000004</v>
      </c>
      <c r="AD5" s="371">
        <f>SQRT(POWER(N5,2)+POWER(O5+AC5+G5,2))</f>
        <v>23.386542670144728</v>
      </c>
      <c r="AE5" s="375">
        <f>SQRT(POWER(N5,2)+POWER(O5+AC5+H5,2))</f>
        <v>24.447529968536703</v>
      </c>
      <c r="AF5" s="2391">
        <f>SQRT(POWER((AC5+O5+G5),2)+POWER(N5,2))*POWER(6.3/X5,2)</f>
        <v>0.75772398251268913</v>
      </c>
      <c r="AG5" s="2392">
        <f>SQRT(POWER((H5+O5+AC5),2)+POWER(N5,2))*POWER(6.3/X5,2)</f>
        <v>0.79209997098058915</v>
      </c>
      <c r="AH5" s="539">
        <f>37000/1.73/SQRT(POWER((G5+O5+AC5),2)+N5*N5)</f>
        <v>914.51239880348953</v>
      </c>
      <c r="AI5" s="374">
        <f>37000/2/SQRT(POWER((H5+O5+AC5),2)+N5*N5)</f>
        <v>756.72266375412937</v>
      </c>
      <c r="AJ5" s="374">
        <f>AI5/1.2</f>
        <v>630.60221979510789</v>
      </c>
      <c r="AK5" s="374">
        <f>AI5/1.5</f>
        <v>504.48177583608623</v>
      </c>
      <c r="AL5" s="374">
        <f t="shared" ref="AL5:AL36" si="1">6300/(1.73*AF5)</f>
        <v>4805.996089808129</v>
      </c>
      <c r="AM5" s="378">
        <f t="shared" ref="AM5:AM36" si="2">6300/(2*AG5)</f>
        <v>3976.770755464644</v>
      </c>
    </row>
    <row r="6" spans="1:39" ht="12.75" customHeight="1" x14ac:dyDescent="0.2">
      <c r="A6" s="176">
        <v>5</v>
      </c>
      <c r="B6" s="2622"/>
      <c r="C6" s="2624"/>
      <c r="D6" s="980">
        <v>2.5</v>
      </c>
      <c r="E6" s="160" t="s">
        <v>39</v>
      </c>
      <c r="F6" s="161" t="s">
        <v>112</v>
      </c>
      <c r="G6" s="295">
        <v>3.9750000000000001</v>
      </c>
      <c r="H6" s="177">
        <v>5.0359999999999996</v>
      </c>
      <c r="I6" s="162"/>
      <c r="J6" s="163"/>
      <c r="K6" s="164">
        <v>0.6</v>
      </c>
      <c r="L6" s="164"/>
      <c r="M6" s="516"/>
      <c r="N6" s="166">
        <f>0.314*I6+0.249*J6+0.195*K6+0.159*L6+0.06*M6</f>
        <v>0.11699999999999999</v>
      </c>
      <c r="O6" s="169">
        <f>0.4*SUM(I6:M6)</f>
        <v>0.24</v>
      </c>
      <c r="P6" s="168">
        <f>SQRT(POWER(N6,2)+POWER(O6+G6,2))</f>
        <v>4.2166235307411544</v>
      </c>
      <c r="Q6" s="169">
        <f>SQRT(POWER(N6,2)+POWER(O6+H6,2))</f>
        <v>5.2772971301604761</v>
      </c>
      <c r="R6" s="170">
        <f t="shared" si="0"/>
        <v>5072.1348683540127</v>
      </c>
      <c r="S6" s="381">
        <f>37000/2/SQRT(N6*N6+POWER((H6+O6),2))</f>
        <v>3505.5824115473742</v>
      </c>
      <c r="T6" s="1147">
        <v>2</v>
      </c>
      <c r="U6" s="514" t="s">
        <v>85</v>
      </c>
      <c r="V6" s="514">
        <v>4</v>
      </c>
      <c r="W6" s="514">
        <v>11</v>
      </c>
      <c r="X6" s="514">
        <v>35</v>
      </c>
      <c r="Y6" s="514">
        <v>6.3</v>
      </c>
      <c r="Z6" s="168">
        <v>6.2</v>
      </c>
      <c r="AA6" s="167"/>
      <c r="AB6" s="167">
        <v>5</v>
      </c>
      <c r="AC6" s="294">
        <f>Z6/100*X6*X6/V6</f>
        <v>18.987500000000001</v>
      </c>
      <c r="AD6" s="166">
        <f>SQRT(POWER(N6,2)+POWER(O6+AC6+G6,2))</f>
        <v>23.202794987888854</v>
      </c>
      <c r="AE6" s="171">
        <f>SQRT(POWER(N6,2)+POWER(O6+AC6+H6,2))</f>
        <v>24.263782088742886</v>
      </c>
      <c r="AF6" s="2395">
        <f t="shared" ref="AF6:AF71" si="3">SQRT(POWER((AC6+O6+G6),2)+POWER(N6,2))*POWER(6.3/X6,2)</f>
        <v>0.75177055760759881</v>
      </c>
      <c r="AG6" s="2396">
        <f t="shared" ref="AG6:AG71" si="4">SQRT(POWER((H6+O6+AC6),2)+POWER(N6,2))*POWER(6.3/X6,2)</f>
        <v>0.78614653967526948</v>
      </c>
      <c r="AH6" s="174">
        <f>37000/1.73/SQRT(POWER((G6+O6+AC6),2)+N6*N6)</f>
        <v>921.7546096561955</v>
      </c>
      <c r="AI6" s="170">
        <f>37000/2/SQRT(POWER((H6+O6+AC6),2)+N6*N6)</f>
        <v>762.45327015951989</v>
      </c>
      <c r="AJ6" s="170">
        <f>AI6/1.2</f>
        <v>635.37772513293328</v>
      </c>
      <c r="AK6" s="170">
        <f>AI6/1.5</f>
        <v>508.30218010634661</v>
      </c>
      <c r="AL6" s="170">
        <f t="shared" si="1"/>
        <v>4844.0557564514784</v>
      </c>
      <c r="AM6" s="158">
        <f t="shared" si="2"/>
        <v>4006.8865548923718</v>
      </c>
    </row>
    <row r="7" spans="1:39" ht="12.75" customHeight="1" x14ac:dyDescent="0.2">
      <c r="A7" s="176">
        <v>5</v>
      </c>
      <c r="B7" s="2621" t="s">
        <v>149</v>
      </c>
      <c r="C7" s="2623" t="s">
        <v>43</v>
      </c>
      <c r="D7" s="980">
        <v>1.3</v>
      </c>
      <c r="E7" s="160" t="s">
        <v>39</v>
      </c>
      <c r="F7" s="161" t="s">
        <v>115</v>
      </c>
      <c r="G7" s="295">
        <v>4.2770000000000001</v>
      </c>
      <c r="H7" s="177">
        <v>6.3559999999999999</v>
      </c>
      <c r="I7" s="162"/>
      <c r="J7" s="163">
        <v>7.0000000000000007E-2</v>
      </c>
      <c r="K7" s="164">
        <v>0.42</v>
      </c>
      <c r="L7" s="164"/>
      <c r="M7" s="165"/>
      <c r="N7" s="166">
        <f>0.314*I7+0.249*J7+0.195*K7+0.159*L7+0.06*M7</f>
        <v>9.9330000000000002E-2</v>
      </c>
      <c r="O7" s="169">
        <f>0.4*SUM(I7:M7)</f>
        <v>0.19600000000000001</v>
      </c>
      <c r="P7" s="168">
        <f>SQRT(POWER(N7,2)+POWER(O7+G7,2))</f>
        <v>4.4741027535026499</v>
      </c>
      <c r="Q7" s="169">
        <f>SQRT(POWER(N7,2)+POWER(O7+H7,2))</f>
        <v>6.5527528908772377</v>
      </c>
      <c r="R7" s="170">
        <f t="shared" si="0"/>
        <v>4780.2396179324924</v>
      </c>
      <c r="S7" s="381">
        <f>37000/2/SQRT(N7*N7+POWER((H7+O7),2))</f>
        <v>2823.2409047128508</v>
      </c>
      <c r="T7" s="1147">
        <v>1</v>
      </c>
      <c r="U7" s="514" t="s">
        <v>85</v>
      </c>
      <c r="V7" s="514">
        <v>4</v>
      </c>
      <c r="W7" s="514">
        <v>11</v>
      </c>
      <c r="X7" s="514">
        <v>35</v>
      </c>
      <c r="Y7" s="514">
        <v>6.3</v>
      </c>
      <c r="Z7" s="168">
        <v>6.35</v>
      </c>
      <c r="AA7" s="167"/>
      <c r="AB7" s="167">
        <v>5</v>
      </c>
      <c r="AC7" s="294">
        <f>Z7/100*X7*X7/V7</f>
        <v>19.446875000000002</v>
      </c>
      <c r="AD7" s="166">
        <f>SQRT(POWER(N7,2)+POWER(O7+AC7+G7,2))</f>
        <v>23.920081238669013</v>
      </c>
      <c r="AE7" s="171">
        <f>SQRT(POWER(N7,2)+POWER(O7+AC7+H7,2))</f>
        <v>25.999064746919746</v>
      </c>
      <c r="AF7" s="2395">
        <f t="shared" si="3"/>
        <v>0.77501063213287602</v>
      </c>
      <c r="AG7" s="2396">
        <f t="shared" si="4"/>
        <v>0.84236969780019977</v>
      </c>
      <c r="AH7" s="174">
        <f>37000/1.73/SQRT(POWER((G7+O7+AC7),2)+N7*N7)</f>
        <v>894.11415553303857</v>
      </c>
      <c r="AI7" s="170">
        <f>37000/2/SQRT(POWER((H7+O7+AC7),2)+N7*N7)</f>
        <v>711.56405740294167</v>
      </c>
      <c r="AJ7" s="170">
        <f>AI7/1.2</f>
        <v>592.97004783578473</v>
      </c>
      <c r="AK7" s="170">
        <f>AI7/1.5</f>
        <v>474.37603826862778</v>
      </c>
      <c r="AL7" s="170">
        <f t="shared" si="1"/>
        <v>4698.7981146631146</v>
      </c>
      <c r="AM7" s="158">
        <f t="shared" si="2"/>
        <v>3739.4507521175615</v>
      </c>
    </row>
    <row r="8" spans="1:39" ht="12.75" customHeight="1" x14ac:dyDescent="0.2">
      <c r="A8" s="176">
        <v>5</v>
      </c>
      <c r="B8" s="2622"/>
      <c r="C8" s="2624"/>
      <c r="D8" s="980">
        <v>1.3</v>
      </c>
      <c r="E8" s="160" t="s">
        <v>39</v>
      </c>
      <c r="F8" s="161" t="s">
        <v>115</v>
      </c>
      <c r="G8" s="295">
        <v>4.2770000000000001</v>
      </c>
      <c r="H8" s="177">
        <v>6.3559999999999999</v>
      </c>
      <c r="I8" s="162"/>
      <c r="J8" s="163">
        <v>7.0000000000000007E-2</v>
      </c>
      <c r="K8" s="164">
        <v>0.42</v>
      </c>
      <c r="L8" s="164"/>
      <c r="M8" s="165"/>
      <c r="N8" s="166">
        <f>0.314*I8+0.249*J8+0.195*K8+0.159*L8+0.06*M8</f>
        <v>9.9330000000000002E-2</v>
      </c>
      <c r="O8" s="169">
        <f>0.4*SUM(I8:M8)</f>
        <v>0.19600000000000001</v>
      </c>
      <c r="P8" s="168">
        <f>SQRT(POWER(N8,2)+POWER(O8+G8,2))</f>
        <v>4.4741027535026499</v>
      </c>
      <c r="Q8" s="169">
        <f>SQRT(POWER(N8,2)+POWER(O8+H8,2))</f>
        <v>6.5527528908772377</v>
      </c>
      <c r="R8" s="170">
        <f t="shared" si="0"/>
        <v>4780.2396179324924</v>
      </c>
      <c r="S8" s="381">
        <f>37000/2/SQRT(N8*N8+POWER((H8+O8),2))</f>
        <v>2823.2409047128508</v>
      </c>
      <c r="T8" s="1147">
        <v>2</v>
      </c>
      <c r="U8" s="514" t="s">
        <v>85</v>
      </c>
      <c r="V8" s="514">
        <v>4</v>
      </c>
      <c r="W8" s="514">
        <v>11</v>
      </c>
      <c r="X8" s="514">
        <v>35</v>
      </c>
      <c r="Y8" s="514">
        <v>6.3</v>
      </c>
      <c r="Z8" s="168">
        <v>6.35</v>
      </c>
      <c r="AA8" s="167"/>
      <c r="AB8" s="167">
        <v>5</v>
      </c>
      <c r="AC8" s="294">
        <f>Z8/100*X8*X8/V8</f>
        <v>19.446875000000002</v>
      </c>
      <c r="AD8" s="166">
        <f>SQRT(POWER(N8,2)+POWER(O8+AC8+G8,2))</f>
        <v>23.920081238669013</v>
      </c>
      <c r="AE8" s="171">
        <f>SQRT(POWER(N8,2)+POWER(O8+AC8+H8,2))</f>
        <v>25.999064746919746</v>
      </c>
      <c r="AF8" s="2395">
        <f t="shared" si="3"/>
        <v>0.77501063213287602</v>
      </c>
      <c r="AG8" s="2396">
        <f t="shared" si="4"/>
        <v>0.84236969780019977</v>
      </c>
      <c r="AH8" s="174">
        <f>37000/1.73/SQRT(POWER((G8+O8+AC8),2)+N8*N8)</f>
        <v>894.11415553303857</v>
      </c>
      <c r="AI8" s="170">
        <f>37000/2/SQRT(POWER((H8+O8+AC8),2)+N8*N8)</f>
        <v>711.56405740294167</v>
      </c>
      <c r="AJ8" s="170">
        <f>AI8/1.2</f>
        <v>592.97004783578473</v>
      </c>
      <c r="AK8" s="170">
        <f>AI8/1.5</f>
        <v>474.37603826862778</v>
      </c>
      <c r="AL8" s="170">
        <f t="shared" si="1"/>
        <v>4698.7981146631146</v>
      </c>
      <c r="AM8" s="175">
        <f t="shared" si="2"/>
        <v>3739.4507521175615</v>
      </c>
    </row>
    <row r="9" spans="1:39" ht="12.75" customHeight="1" x14ac:dyDescent="0.2">
      <c r="A9" s="989">
        <v>5</v>
      </c>
      <c r="B9" s="2621" t="s">
        <v>101</v>
      </c>
      <c r="C9" s="2633" t="s">
        <v>340</v>
      </c>
      <c r="D9" s="970">
        <v>2.2999999999999998</v>
      </c>
      <c r="E9" s="143" t="s">
        <v>39</v>
      </c>
      <c r="F9" s="974" t="s">
        <v>45</v>
      </c>
      <c r="G9" s="635">
        <v>6.5380000000000003</v>
      </c>
      <c r="H9" s="145">
        <v>7.4059999999999997</v>
      </c>
      <c r="I9" s="146"/>
      <c r="J9" s="147">
        <v>7.1</v>
      </c>
      <c r="K9" s="148"/>
      <c r="L9" s="148"/>
      <c r="M9" s="149"/>
      <c r="N9" s="905">
        <f t="shared" ref="N9:N22" si="5">0.314*I9+0.249*J9+0.195*K9+0.159*L9+0.06*M9</f>
        <v>1.7678999999999998</v>
      </c>
      <c r="O9" s="151">
        <f t="shared" ref="O9:O22" si="6">0.4*SUM(I9:M9)</f>
        <v>2.84</v>
      </c>
      <c r="P9" s="150">
        <f t="shared" ref="P9:P22" si="7">SQRT(POWER(N9,2)+POWER(O9+G9,2))</f>
        <v>9.5431836621747994</v>
      </c>
      <c r="Q9" s="151">
        <f t="shared" ref="Q9:Q22" si="8">SQRT(POWER(N9,2)+POWER(O9+H9,2))</f>
        <v>10.397402868505191</v>
      </c>
      <c r="R9" s="152">
        <f t="shared" si="0"/>
        <v>2241.1056932462161</v>
      </c>
      <c r="S9" s="157">
        <f t="shared" ref="S9:S46" si="9">37000/2/SQRT(N9*N9+POWER((H9+O9),2))</f>
        <v>1779.2904857075812</v>
      </c>
      <c r="T9" s="1148">
        <v>1</v>
      </c>
      <c r="U9" s="515" t="s">
        <v>50</v>
      </c>
      <c r="V9" s="515">
        <v>6.3</v>
      </c>
      <c r="W9" s="514">
        <v>11</v>
      </c>
      <c r="X9" s="515">
        <v>35</v>
      </c>
      <c r="Y9" s="515">
        <v>6.3</v>
      </c>
      <c r="Z9" s="150">
        <v>7.7</v>
      </c>
      <c r="AA9" s="144"/>
      <c r="AB9" s="144"/>
      <c r="AC9" s="549">
        <f t="shared" ref="AC9:AC22" si="10">Z9/100*X9*X9/V9</f>
        <v>14.972222222222221</v>
      </c>
      <c r="AD9" s="905">
        <f t="shared" ref="AD9:AD46" si="11">SQRT(POWER(N9,2)+POWER(O9+AC9+G9,2))</f>
        <v>24.4143153228102</v>
      </c>
      <c r="AE9" s="153">
        <f t="shared" ref="AE9:AE46" si="12">SQRT(POWER(N9,2)+POWER(O9+AC9+H9,2))</f>
        <v>25.280114763572232</v>
      </c>
      <c r="AF9" s="2395">
        <f t="shared" si="3"/>
        <v>0.7910238164590504</v>
      </c>
      <c r="AG9" s="2396">
        <f t="shared" si="4"/>
        <v>0.81907571833974024</v>
      </c>
      <c r="AH9" s="156">
        <f t="shared" ref="AH9:AH46" si="13">37000/1.73/SQRT(POWER((G9+O9+AC9),2)+N9*N9)</f>
        <v>876.01404971664977</v>
      </c>
      <c r="AI9" s="152">
        <f t="shared" ref="AI9:AI46" si="14">37000/2/SQRT(POWER((H9+O9+AC9),2)+N9*N9)</f>
        <v>731.80047531500361</v>
      </c>
      <c r="AJ9" s="152">
        <f t="shared" ref="AJ9:AJ22" si="15">AI9/1.2</f>
        <v>609.83372942916969</v>
      </c>
      <c r="AK9" s="152">
        <f t="shared" ref="AK9:AK22" si="16">AI9/1.5</f>
        <v>487.86698354333572</v>
      </c>
      <c r="AL9" s="152">
        <f t="shared" si="1"/>
        <v>4603.6774384508626</v>
      </c>
      <c r="AM9" s="158">
        <f t="shared" si="2"/>
        <v>3845.7982936974668</v>
      </c>
    </row>
    <row r="10" spans="1:39" ht="12.75" customHeight="1" x14ac:dyDescent="0.2">
      <c r="A10" s="176">
        <v>5</v>
      </c>
      <c r="B10" s="2622"/>
      <c r="C10" s="2634"/>
      <c r="D10" s="980">
        <v>2.2999999999999998</v>
      </c>
      <c r="E10" s="160" t="s">
        <v>39</v>
      </c>
      <c r="F10" s="161" t="s">
        <v>45</v>
      </c>
      <c r="G10" s="295">
        <v>6.5380000000000003</v>
      </c>
      <c r="H10" s="177">
        <v>7.4059999999999997</v>
      </c>
      <c r="I10" s="162"/>
      <c r="J10" s="163">
        <v>7.1</v>
      </c>
      <c r="K10" s="164"/>
      <c r="L10" s="164"/>
      <c r="M10" s="165"/>
      <c r="N10" s="166">
        <f t="shared" si="5"/>
        <v>1.7678999999999998</v>
      </c>
      <c r="O10" s="169">
        <f t="shared" si="6"/>
        <v>2.84</v>
      </c>
      <c r="P10" s="168">
        <f t="shared" si="7"/>
        <v>9.5431836621747994</v>
      </c>
      <c r="Q10" s="169">
        <f t="shared" si="8"/>
        <v>10.397402868505191</v>
      </c>
      <c r="R10" s="170">
        <f t="shared" si="0"/>
        <v>2241.1056932462161</v>
      </c>
      <c r="S10" s="381">
        <f t="shared" si="9"/>
        <v>1779.2904857075812</v>
      </c>
      <c r="T10" s="1147">
        <v>2</v>
      </c>
      <c r="U10" s="515" t="s">
        <v>50</v>
      </c>
      <c r="V10" s="514">
        <v>6.3</v>
      </c>
      <c r="W10" s="514">
        <v>11</v>
      </c>
      <c r="X10" s="514">
        <v>35</v>
      </c>
      <c r="Y10" s="514">
        <v>6.3</v>
      </c>
      <c r="Z10" s="168">
        <v>7.69</v>
      </c>
      <c r="AA10" s="167"/>
      <c r="AB10" s="167"/>
      <c r="AC10" s="294">
        <f t="shared" si="10"/>
        <v>14.952777777777781</v>
      </c>
      <c r="AD10" s="166">
        <f t="shared" si="11"/>
        <v>24.394921965064885</v>
      </c>
      <c r="AE10" s="171">
        <f t="shared" si="12"/>
        <v>25.260717960973064</v>
      </c>
      <c r="AF10" s="2395">
        <f t="shared" si="3"/>
        <v>0.7903954716681022</v>
      </c>
      <c r="AG10" s="2396">
        <f t="shared" si="4"/>
        <v>0.81844726193552719</v>
      </c>
      <c r="AH10" s="174">
        <f t="shared" si="13"/>
        <v>876.71045915302375</v>
      </c>
      <c r="AI10" s="170">
        <f t="shared" si="14"/>
        <v>732.36239874820103</v>
      </c>
      <c r="AJ10" s="170">
        <f t="shared" si="15"/>
        <v>610.30199895683427</v>
      </c>
      <c r="AK10" s="170">
        <f t="shared" si="16"/>
        <v>488.24159916546733</v>
      </c>
      <c r="AL10" s="170">
        <f t="shared" si="1"/>
        <v>4607.3372478011761</v>
      </c>
      <c r="AM10" s="158">
        <f t="shared" si="2"/>
        <v>3848.7513447728288</v>
      </c>
    </row>
    <row r="11" spans="1:39" ht="12.75" customHeight="1" x14ac:dyDescent="0.2">
      <c r="A11" s="176">
        <v>5</v>
      </c>
      <c r="B11" s="2621" t="s">
        <v>142</v>
      </c>
      <c r="C11" s="2623" t="s">
        <v>43</v>
      </c>
      <c r="D11" s="980">
        <v>1.3</v>
      </c>
      <c r="E11" s="160" t="s">
        <v>39</v>
      </c>
      <c r="F11" s="161" t="s">
        <v>115</v>
      </c>
      <c r="G11" s="295">
        <v>4.2770000000000001</v>
      </c>
      <c r="H11" s="177">
        <v>6.3559999999999999</v>
      </c>
      <c r="I11" s="162"/>
      <c r="J11" s="163"/>
      <c r="K11" s="164">
        <v>9.07</v>
      </c>
      <c r="L11" s="164"/>
      <c r="M11" s="165"/>
      <c r="N11" s="166">
        <f>0.314*I11+0.249*J11+0.195*K11+0.159*L11+0.06*M11</f>
        <v>1.7686500000000001</v>
      </c>
      <c r="O11" s="169">
        <f>0.4*SUM(I11:M11)</f>
        <v>3.6280000000000001</v>
      </c>
      <c r="P11" s="168">
        <f>SQRT(POWER(N11,2)+POWER(O11+G11,2))</f>
        <v>8.100441211594589</v>
      </c>
      <c r="Q11" s="169">
        <f>SQRT(POWER(N11,2)+POWER(O11+H11,2))</f>
        <v>10.139446672402789</v>
      </c>
      <c r="R11" s="170">
        <f t="shared" si="0"/>
        <v>2640.2615213578083</v>
      </c>
      <c r="S11" s="381">
        <f>37000/2/SQRT(N11*N11+POWER((H11+O11),2))</f>
        <v>1824.5571575767235</v>
      </c>
      <c r="T11" s="1147">
        <v>1</v>
      </c>
      <c r="U11" s="514" t="s">
        <v>214</v>
      </c>
      <c r="V11" s="514">
        <v>6.3</v>
      </c>
      <c r="W11" s="514">
        <v>11</v>
      </c>
      <c r="X11" s="514">
        <v>35</v>
      </c>
      <c r="Y11" s="514">
        <v>6.3</v>
      </c>
      <c r="Z11" s="168">
        <v>6.63</v>
      </c>
      <c r="AA11" s="167"/>
      <c r="AB11" s="167">
        <v>5</v>
      </c>
      <c r="AC11" s="294">
        <f>Z11/100*X11*X11/V11</f>
        <v>12.891666666666667</v>
      </c>
      <c r="AD11" s="166">
        <f>SQRT(POWER(N11,2)+POWER(O11+AC11+G11,2))</f>
        <v>20.871738482142412</v>
      </c>
      <c r="AE11" s="171">
        <f>SQRT(POWER(N11,2)+POWER(O11+AC11+H11,2))</f>
        <v>22.943937069887209</v>
      </c>
      <c r="AF11" s="2395">
        <f t="shared" si="3"/>
        <v>0.67624432682141411</v>
      </c>
      <c r="AG11" s="2396">
        <f t="shared" si="4"/>
        <v>0.74338356106434555</v>
      </c>
      <c r="AH11" s="174">
        <f>37000/1.73/SQRT(POWER((G11+O11+AC11),2)+N11*N11)</f>
        <v>1024.700613956662</v>
      </c>
      <c r="AI11" s="170">
        <f>37000/2/SQRT(POWER((H11+O11+AC11),2)+N11*N11)</f>
        <v>806.31322966276537</v>
      </c>
      <c r="AJ11" s="170">
        <f>AI11/1.2</f>
        <v>671.92769138563779</v>
      </c>
      <c r="AK11" s="170">
        <f>AI11/1.5</f>
        <v>537.54215310851021</v>
      </c>
      <c r="AL11" s="170">
        <f t="shared" si="1"/>
        <v>5385.0632865590351</v>
      </c>
      <c r="AM11" s="158">
        <f t="shared" si="2"/>
        <v>4237.3818375670853</v>
      </c>
    </row>
    <row r="12" spans="1:39" ht="12.75" customHeight="1" x14ac:dyDescent="0.2">
      <c r="A12" s="176">
        <v>5</v>
      </c>
      <c r="B12" s="2622"/>
      <c r="C12" s="2624"/>
      <c r="D12" s="980">
        <v>1.3</v>
      </c>
      <c r="E12" s="160" t="s">
        <v>39</v>
      </c>
      <c r="F12" s="161" t="s">
        <v>115</v>
      </c>
      <c r="G12" s="295">
        <v>4.2770000000000001</v>
      </c>
      <c r="H12" s="177">
        <v>6.3559999999999999</v>
      </c>
      <c r="I12" s="162"/>
      <c r="J12" s="163"/>
      <c r="K12" s="164">
        <v>9.07</v>
      </c>
      <c r="L12" s="164"/>
      <c r="M12" s="165"/>
      <c r="N12" s="166">
        <f>0.314*I12+0.249*J12+0.195*K12+0.159*L12+0.06*M12</f>
        <v>1.7686500000000001</v>
      </c>
      <c r="O12" s="169">
        <f>0.4*SUM(I12:M12)</f>
        <v>3.6280000000000001</v>
      </c>
      <c r="P12" s="168">
        <f>SQRT(POWER(N12,2)+POWER(O12+G12,2))</f>
        <v>8.100441211594589</v>
      </c>
      <c r="Q12" s="169">
        <f>SQRT(POWER(N12,2)+POWER(O12+H12,2))</f>
        <v>10.139446672402789</v>
      </c>
      <c r="R12" s="170">
        <f t="shared" si="0"/>
        <v>2640.2615213578083</v>
      </c>
      <c r="S12" s="381">
        <f>37000/2/SQRT(N12*N12+POWER((H12+O12),2))</f>
        <v>1824.5571575767235</v>
      </c>
      <c r="T12" s="1147">
        <v>2</v>
      </c>
      <c r="U12" s="514" t="s">
        <v>214</v>
      </c>
      <c r="V12" s="514">
        <v>6.3</v>
      </c>
      <c r="W12" s="514">
        <v>11</v>
      </c>
      <c r="X12" s="514">
        <v>35</v>
      </c>
      <c r="Y12" s="514">
        <v>6.3</v>
      </c>
      <c r="Z12" s="168">
        <v>6.63</v>
      </c>
      <c r="AA12" s="167"/>
      <c r="AB12" s="167">
        <v>5</v>
      </c>
      <c r="AC12" s="294">
        <f>Z12/100*X12*X12/V12</f>
        <v>12.891666666666667</v>
      </c>
      <c r="AD12" s="166">
        <f>SQRT(POWER(N12,2)+POWER(O12+AC12+G12,2))</f>
        <v>20.871738482142412</v>
      </c>
      <c r="AE12" s="171">
        <f>SQRT(POWER(N12,2)+POWER(O12+AC12+H12,2))</f>
        <v>22.943937069887209</v>
      </c>
      <c r="AF12" s="2395">
        <f t="shared" si="3"/>
        <v>0.67624432682141411</v>
      </c>
      <c r="AG12" s="2396">
        <f t="shared" si="4"/>
        <v>0.74338356106434555</v>
      </c>
      <c r="AH12" s="174">
        <f>37000/1.73/SQRT(POWER((G12+O12+AC12),2)+N12*N12)</f>
        <v>1024.700613956662</v>
      </c>
      <c r="AI12" s="170">
        <f>37000/2/SQRT(POWER((H12+O12+AC12),2)+N12*N12)</f>
        <v>806.31322966276537</v>
      </c>
      <c r="AJ12" s="170">
        <f>AI12/1.2</f>
        <v>671.92769138563779</v>
      </c>
      <c r="AK12" s="170">
        <f>AI12/1.5</f>
        <v>537.54215310851021</v>
      </c>
      <c r="AL12" s="170">
        <f t="shared" si="1"/>
        <v>5385.0632865590351</v>
      </c>
      <c r="AM12" s="158">
        <f t="shared" si="2"/>
        <v>4237.3818375670853</v>
      </c>
    </row>
    <row r="13" spans="1:39" ht="12.75" customHeight="1" x14ac:dyDescent="0.2">
      <c r="A13" s="176">
        <v>5</v>
      </c>
      <c r="B13" s="2621" t="s">
        <v>105</v>
      </c>
      <c r="C13" s="2633" t="s">
        <v>351</v>
      </c>
      <c r="D13" s="980">
        <v>1.4</v>
      </c>
      <c r="E13" s="160" t="s">
        <v>39</v>
      </c>
      <c r="F13" s="161" t="s">
        <v>45</v>
      </c>
      <c r="G13" s="295">
        <v>6.5380000000000003</v>
      </c>
      <c r="H13" s="177">
        <v>7.4059999999999997</v>
      </c>
      <c r="I13" s="162">
        <v>11.7</v>
      </c>
      <c r="J13" s="163"/>
      <c r="K13" s="164"/>
      <c r="L13" s="164"/>
      <c r="M13" s="165"/>
      <c r="N13" s="166">
        <f t="shared" si="5"/>
        <v>3.6738</v>
      </c>
      <c r="O13" s="169">
        <f t="shared" si="6"/>
        <v>4.68</v>
      </c>
      <c r="P13" s="168">
        <f t="shared" si="7"/>
        <v>11.804250524281498</v>
      </c>
      <c r="Q13" s="169">
        <f t="shared" si="8"/>
        <v>12.632030812185345</v>
      </c>
      <c r="R13" s="170">
        <f t="shared" ref="R13:R46" si="17">37000/1.73/SQRT(POWER((G13+O13),2)+N13*N13)</f>
        <v>1811.8289842290535</v>
      </c>
      <c r="S13" s="381">
        <f t="shared" si="9"/>
        <v>1464.5309432078161</v>
      </c>
      <c r="T13" s="1147">
        <v>1</v>
      </c>
      <c r="U13" s="514" t="s">
        <v>211</v>
      </c>
      <c r="V13" s="514">
        <v>4</v>
      </c>
      <c r="W13" s="514">
        <v>11</v>
      </c>
      <c r="X13" s="514">
        <v>35</v>
      </c>
      <c r="Y13" s="514">
        <v>6.3</v>
      </c>
      <c r="Z13" s="168">
        <v>6.35</v>
      </c>
      <c r="AA13" s="167"/>
      <c r="AB13" s="167">
        <v>5</v>
      </c>
      <c r="AC13" s="294">
        <f t="shared" si="10"/>
        <v>19.446875000000002</v>
      </c>
      <c r="AD13" s="166">
        <f t="shared" si="11"/>
        <v>30.884160425785012</v>
      </c>
      <c r="AE13" s="171">
        <f t="shared" si="12"/>
        <v>31.746165314973478</v>
      </c>
      <c r="AF13" s="2395">
        <f t="shared" si="3"/>
        <v>1.0006467977954343</v>
      </c>
      <c r="AG13" s="2396">
        <f t="shared" si="4"/>
        <v>1.0285757562051405</v>
      </c>
      <c r="AH13" s="174">
        <f t="shared" si="13"/>
        <v>692.50006936041223</v>
      </c>
      <c r="AI13" s="170">
        <f t="shared" si="14"/>
        <v>582.74754813534105</v>
      </c>
      <c r="AJ13" s="170">
        <f t="shared" si="15"/>
        <v>485.62295677945087</v>
      </c>
      <c r="AK13" s="170">
        <f t="shared" si="16"/>
        <v>388.4983654235607</v>
      </c>
      <c r="AL13" s="170">
        <f t="shared" si="1"/>
        <v>3639.2646287709358</v>
      </c>
      <c r="AM13" s="158">
        <f t="shared" si="2"/>
        <v>3062.487114825366</v>
      </c>
    </row>
    <row r="14" spans="1:39" ht="12.75" customHeight="1" x14ac:dyDescent="0.2">
      <c r="A14" s="176">
        <v>5</v>
      </c>
      <c r="B14" s="2622"/>
      <c r="C14" s="2634"/>
      <c r="D14" s="980">
        <v>1.4</v>
      </c>
      <c r="E14" s="160" t="s">
        <v>39</v>
      </c>
      <c r="F14" s="161" t="s">
        <v>45</v>
      </c>
      <c r="G14" s="295">
        <v>6.5380000000000003</v>
      </c>
      <c r="H14" s="177">
        <v>7.4059999999999997</v>
      </c>
      <c r="I14" s="162">
        <v>11.7</v>
      </c>
      <c r="J14" s="163"/>
      <c r="K14" s="164"/>
      <c r="L14" s="164"/>
      <c r="M14" s="165"/>
      <c r="N14" s="166">
        <f t="shared" si="5"/>
        <v>3.6738</v>
      </c>
      <c r="O14" s="169">
        <f t="shared" si="6"/>
        <v>4.68</v>
      </c>
      <c r="P14" s="168">
        <f t="shared" si="7"/>
        <v>11.804250524281498</v>
      </c>
      <c r="Q14" s="169">
        <f t="shared" si="8"/>
        <v>12.632030812185345</v>
      </c>
      <c r="R14" s="170">
        <f t="shared" si="17"/>
        <v>1811.8289842290535</v>
      </c>
      <c r="S14" s="381">
        <f t="shared" si="9"/>
        <v>1464.5309432078161</v>
      </c>
      <c r="T14" s="1147">
        <v>2</v>
      </c>
      <c r="U14" s="514" t="s">
        <v>211</v>
      </c>
      <c r="V14" s="514">
        <v>4</v>
      </c>
      <c r="W14" s="514">
        <v>11</v>
      </c>
      <c r="X14" s="514">
        <v>35</v>
      </c>
      <c r="Y14" s="514">
        <v>6.3</v>
      </c>
      <c r="Z14" s="168">
        <v>6.35</v>
      </c>
      <c r="AA14" s="167"/>
      <c r="AB14" s="167">
        <v>5</v>
      </c>
      <c r="AC14" s="294">
        <f t="shared" si="10"/>
        <v>19.446875000000002</v>
      </c>
      <c r="AD14" s="166">
        <f t="shared" si="11"/>
        <v>30.884160425785012</v>
      </c>
      <c r="AE14" s="171">
        <f t="shared" si="12"/>
        <v>31.746165314973478</v>
      </c>
      <c r="AF14" s="2395">
        <f t="shared" si="3"/>
        <v>1.0006467977954343</v>
      </c>
      <c r="AG14" s="2396">
        <f t="shared" si="4"/>
        <v>1.0285757562051405</v>
      </c>
      <c r="AH14" s="174">
        <f t="shared" si="13"/>
        <v>692.50006936041223</v>
      </c>
      <c r="AI14" s="170">
        <f t="shared" si="14"/>
        <v>582.74754813534105</v>
      </c>
      <c r="AJ14" s="170">
        <f t="shared" si="15"/>
        <v>485.62295677945087</v>
      </c>
      <c r="AK14" s="170">
        <f t="shared" si="16"/>
        <v>388.4983654235607</v>
      </c>
      <c r="AL14" s="170">
        <f t="shared" si="1"/>
        <v>3639.2646287709358</v>
      </c>
      <c r="AM14" s="158">
        <f t="shared" si="2"/>
        <v>3062.487114825366</v>
      </c>
    </row>
    <row r="15" spans="1:39" ht="12.75" customHeight="1" x14ac:dyDescent="0.2">
      <c r="A15" s="176">
        <v>5</v>
      </c>
      <c r="B15" s="2621" t="s">
        <v>111</v>
      </c>
      <c r="C15" s="2633" t="s">
        <v>352</v>
      </c>
      <c r="D15" s="980">
        <v>3.4</v>
      </c>
      <c r="E15" s="160" t="s">
        <v>39</v>
      </c>
      <c r="F15" s="161" t="s">
        <v>112</v>
      </c>
      <c r="G15" s="295">
        <v>3.9750000000000001</v>
      </c>
      <c r="H15" s="177">
        <v>5.0359999999999996</v>
      </c>
      <c r="I15" s="162"/>
      <c r="J15" s="163">
        <v>0.08</v>
      </c>
      <c r="K15" s="164"/>
      <c r="L15" s="164"/>
      <c r="M15" s="165"/>
      <c r="N15" s="166">
        <f t="shared" si="5"/>
        <v>1.992E-2</v>
      </c>
      <c r="O15" s="169">
        <f t="shared" si="6"/>
        <v>3.2000000000000001E-2</v>
      </c>
      <c r="P15" s="168">
        <f t="shared" si="7"/>
        <v>4.0070495138443194</v>
      </c>
      <c r="Q15" s="169">
        <f t="shared" si="8"/>
        <v>5.0680391480729501</v>
      </c>
      <c r="R15" s="170">
        <f t="shared" si="17"/>
        <v>5337.4142653095132</v>
      </c>
      <c r="S15" s="381">
        <f t="shared" si="9"/>
        <v>3650.3269725204</v>
      </c>
      <c r="T15" s="1147">
        <v>1</v>
      </c>
      <c r="U15" s="514" t="s">
        <v>191</v>
      </c>
      <c r="V15" s="514">
        <v>10</v>
      </c>
      <c r="W15" s="514">
        <v>11</v>
      </c>
      <c r="X15" s="514">
        <v>35</v>
      </c>
      <c r="Y15" s="514">
        <v>6.3</v>
      </c>
      <c r="Z15" s="168">
        <v>8.1999999999999993</v>
      </c>
      <c r="AA15" s="167"/>
      <c r="AB15" s="167"/>
      <c r="AC15" s="294">
        <f t="shared" si="10"/>
        <v>10.044999999999998</v>
      </c>
      <c r="AD15" s="166">
        <f t="shared" si="11"/>
        <v>14.05201411920725</v>
      </c>
      <c r="AE15" s="171">
        <f t="shared" si="12"/>
        <v>15.113013127976828</v>
      </c>
      <c r="AF15" s="2395">
        <f t="shared" si="3"/>
        <v>0.45528525746231485</v>
      </c>
      <c r="AG15" s="2396">
        <f t="shared" si="4"/>
        <v>0.48966162534644919</v>
      </c>
      <c r="AH15" s="174">
        <f t="shared" si="13"/>
        <v>1522.0083794080895</v>
      </c>
      <c r="AI15" s="170">
        <f t="shared" si="14"/>
        <v>1224.1106285915459</v>
      </c>
      <c r="AJ15" s="170">
        <f t="shared" si="15"/>
        <v>1020.092190492955</v>
      </c>
      <c r="AK15" s="170">
        <f t="shared" si="16"/>
        <v>816.07375239436396</v>
      </c>
      <c r="AL15" s="170">
        <f t="shared" si="1"/>
        <v>7998.5425344268979</v>
      </c>
      <c r="AM15" s="158">
        <f t="shared" si="2"/>
        <v>6433.013813919536</v>
      </c>
    </row>
    <row r="16" spans="1:39" ht="12.75" customHeight="1" x14ac:dyDescent="0.2">
      <c r="A16" s="176">
        <v>5</v>
      </c>
      <c r="B16" s="2622"/>
      <c r="C16" s="2634"/>
      <c r="D16" s="980">
        <v>3.4</v>
      </c>
      <c r="E16" s="160" t="s">
        <v>39</v>
      </c>
      <c r="F16" s="161" t="s">
        <v>112</v>
      </c>
      <c r="G16" s="295">
        <v>3.9750000000000001</v>
      </c>
      <c r="H16" s="177">
        <v>5.0359999999999996</v>
      </c>
      <c r="I16" s="162"/>
      <c r="J16" s="163">
        <v>0.08</v>
      </c>
      <c r="K16" s="164"/>
      <c r="L16" s="164"/>
      <c r="M16" s="165"/>
      <c r="N16" s="166">
        <f t="shared" si="5"/>
        <v>1.992E-2</v>
      </c>
      <c r="O16" s="169">
        <f t="shared" si="6"/>
        <v>3.2000000000000001E-2</v>
      </c>
      <c r="P16" s="168">
        <f t="shared" si="7"/>
        <v>4.0070495138443194</v>
      </c>
      <c r="Q16" s="169">
        <f t="shared" si="8"/>
        <v>5.0680391480729501</v>
      </c>
      <c r="R16" s="170">
        <f t="shared" si="17"/>
        <v>5337.4142653095132</v>
      </c>
      <c r="S16" s="381">
        <f t="shared" si="9"/>
        <v>3650.3269725204</v>
      </c>
      <c r="T16" s="1147">
        <v>2</v>
      </c>
      <c r="U16" s="514" t="s">
        <v>191</v>
      </c>
      <c r="V16" s="514">
        <v>10</v>
      </c>
      <c r="W16" s="514">
        <v>11</v>
      </c>
      <c r="X16" s="514">
        <v>35</v>
      </c>
      <c r="Y16" s="514">
        <v>6.3</v>
      </c>
      <c r="Z16" s="168">
        <v>8.1300000000000008</v>
      </c>
      <c r="AA16" s="167"/>
      <c r="AB16" s="167"/>
      <c r="AC16" s="294">
        <f t="shared" si="10"/>
        <v>9.9592500000000008</v>
      </c>
      <c r="AD16" s="166">
        <f t="shared" si="11"/>
        <v>13.966264205896293</v>
      </c>
      <c r="AE16" s="171">
        <f t="shared" si="12"/>
        <v>15.027263202888943</v>
      </c>
      <c r="AF16" s="2395">
        <f t="shared" si="3"/>
        <v>0.45250696027103987</v>
      </c>
      <c r="AG16" s="2396">
        <f t="shared" si="4"/>
        <v>0.48688332777360172</v>
      </c>
      <c r="AH16" s="174">
        <f t="shared" si="13"/>
        <v>1531.3531894924995</v>
      </c>
      <c r="AI16" s="170">
        <f t="shared" si="14"/>
        <v>1231.0957591029239</v>
      </c>
      <c r="AJ16" s="170">
        <f t="shared" si="15"/>
        <v>1025.91313258577</v>
      </c>
      <c r="AK16" s="170">
        <f t="shared" si="16"/>
        <v>820.73050606861591</v>
      </c>
      <c r="AL16" s="170">
        <f t="shared" si="1"/>
        <v>8047.6518967323555</v>
      </c>
      <c r="AM16" s="158">
        <f t="shared" si="2"/>
        <v>6469.7224577480993</v>
      </c>
    </row>
    <row r="17" spans="1:39" ht="12.75" customHeight="1" x14ac:dyDescent="0.2">
      <c r="A17" s="176">
        <v>5</v>
      </c>
      <c r="B17" s="2818" t="s">
        <v>113</v>
      </c>
      <c r="C17" s="2633" t="s">
        <v>353</v>
      </c>
      <c r="D17" s="980">
        <v>3.4</v>
      </c>
      <c r="E17" s="160" t="s">
        <v>39</v>
      </c>
      <c r="F17" s="161" t="s">
        <v>112</v>
      </c>
      <c r="G17" s="295">
        <v>3.9750000000000001</v>
      </c>
      <c r="H17" s="177">
        <v>5.0359999999999996</v>
      </c>
      <c r="I17" s="162"/>
      <c r="J17" s="163">
        <v>0.33</v>
      </c>
      <c r="K17" s="164"/>
      <c r="L17" s="164"/>
      <c r="M17" s="516"/>
      <c r="N17" s="166">
        <f t="shared" si="5"/>
        <v>8.2170000000000007E-2</v>
      </c>
      <c r="O17" s="169">
        <f t="shared" si="6"/>
        <v>0.13200000000000001</v>
      </c>
      <c r="P17" s="168">
        <f t="shared" si="7"/>
        <v>4.1078219178659632</v>
      </c>
      <c r="Q17" s="169">
        <f t="shared" si="8"/>
        <v>5.168653200680037</v>
      </c>
      <c r="R17" s="170">
        <f t="shared" si="17"/>
        <v>5206.4777063424972</v>
      </c>
      <c r="S17" s="381">
        <f t="shared" si="9"/>
        <v>3579.2689665396711</v>
      </c>
      <c r="T17" s="1147">
        <v>1</v>
      </c>
      <c r="U17" s="514" t="s">
        <v>212</v>
      </c>
      <c r="V17" s="514">
        <v>16</v>
      </c>
      <c r="W17" s="514">
        <v>11</v>
      </c>
      <c r="X17" s="514">
        <v>35</v>
      </c>
      <c r="Y17" s="514">
        <v>6.3</v>
      </c>
      <c r="Z17" s="168">
        <v>10.199999999999999</v>
      </c>
      <c r="AA17" s="167"/>
      <c r="AB17" s="167"/>
      <c r="AC17" s="294">
        <f t="shared" si="10"/>
        <v>7.8093749999999993</v>
      </c>
      <c r="AD17" s="166">
        <f t="shared" si="11"/>
        <v>11.916658300443332</v>
      </c>
      <c r="AE17" s="171">
        <f t="shared" si="12"/>
        <v>12.977635138942878</v>
      </c>
      <c r="AF17" s="2395">
        <f t="shared" si="3"/>
        <v>0.38609972893436395</v>
      </c>
      <c r="AG17" s="2396">
        <f t="shared" si="4"/>
        <v>0.42047537850174921</v>
      </c>
      <c r="AH17" s="174">
        <f t="shared" si="13"/>
        <v>1794.7383148678982</v>
      </c>
      <c r="AI17" s="170">
        <f t="shared" si="14"/>
        <v>1425.5293666321211</v>
      </c>
      <c r="AJ17" s="170">
        <f t="shared" si="15"/>
        <v>1187.9411388601009</v>
      </c>
      <c r="AK17" s="170">
        <f t="shared" si="16"/>
        <v>950.35291108808076</v>
      </c>
      <c r="AL17" s="170">
        <f t="shared" si="1"/>
        <v>9431.8079610174846</v>
      </c>
      <c r="AM17" s="158">
        <f t="shared" si="2"/>
        <v>7491.5206955141502</v>
      </c>
    </row>
    <row r="18" spans="1:39" ht="12.75" customHeight="1" x14ac:dyDescent="0.2">
      <c r="A18" s="176">
        <v>5</v>
      </c>
      <c r="B18" s="2819"/>
      <c r="C18" s="2634"/>
      <c r="D18" s="980">
        <v>3.4</v>
      </c>
      <c r="E18" s="160" t="s">
        <v>39</v>
      </c>
      <c r="F18" s="161" t="s">
        <v>112</v>
      </c>
      <c r="G18" s="295">
        <v>3.9750000000000001</v>
      </c>
      <c r="H18" s="177">
        <v>5.0359999999999996</v>
      </c>
      <c r="I18" s="162"/>
      <c r="J18" s="163">
        <v>0.33</v>
      </c>
      <c r="K18" s="164"/>
      <c r="L18" s="164"/>
      <c r="M18" s="516"/>
      <c r="N18" s="166">
        <f t="shared" si="5"/>
        <v>8.2170000000000007E-2</v>
      </c>
      <c r="O18" s="169">
        <f t="shared" si="6"/>
        <v>0.13200000000000001</v>
      </c>
      <c r="P18" s="168">
        <f t="shared" si="7"/>
        <v>4.1078219178659632</v>
      </c>
      <c r="Q18" s="169">
        <f t="shared" si="8"/>
        <v>5.168653200680037</v>
      </c>
      <c r="R18" s="170">
        <f t="shared" si="17"/>
        <v>5206.4777063424972</v>
      </c>
      <c r="S18" s="381">
        <f t="shared" si="9"/>
        <v>3579.2689665396711</v>
      </c>
      <c r="T18" s="1147">
        <v>2</v>
      </c>
      <c r="U18" s="514" t="s">
        <v>212</v>
      </c>
      <c r="V18" s="514">
        <v>16</v>
      </c>
      <c r="W18" s="514">
        <v>11</v>
      </c>
      <c r="X18" s="514">
        <v>35</v>
      </c>
      <c r="Y18" s="514">
        <v>6.3</v>
      </c>
      <c r="Z18" s="168">
        <v>10.199999999999999</v>
      </c>
      <c r="AA18" s="167"/>
      <c r="AB18" s="167"/>
      <c r="AC18" s="294">
        <f t="shared" si="10"/>
        <v>7.8093749999999993</v>
      </c>
      <c r="AD18" s="166">
        <f t="shared" si="11"/>
        <v>11.916658300443332</v>
      </c>
      <c r="AE18" s="171">
        <f t="shared" si="12"/>
        <v>12.977635138942878</v>
      </c>
      <c r="AF18" s="2395">
        <f t="shared" si="3"/>
        <v>0.38609972893436395</v>
      </c>
      <c r="AG18" s="2396">
        <f t="shared" si="4"/>
        <v>0.42047537850174921</v>
      </c>
      <c r="AH18" s="174">
        <f t="shared" si="13"/>
        <v>1794.7383148678982</v>
      </c>
      <c r="AI18" s="170">
        <f t="shared" si="14"/>
        <v>1425.5293666321211</v>
      </c>
      <c r="AJ18" s="170">
        <f t="shared" si="15"/>
        <v>1187.9411388601009</v>
      </c>
      <c r="AK18" s="170">
        <f t="shared" si="16"/>
        <v>950.35291108808076</v>
      </c>
      <c r="AL18" s="170">
        <f t="shared" si="1"/>
        <v>9431.8079610174846</v>
      </c>
      <c r="AM18" s="158">
        <f t="shared" si="2"/>
        <v>7491.5206955141502</v>
      </c>
    </row>
    <row r="19" spans="1:39" ht="12.75" customHeight="1" x14ac:dyDescent="0.2">
      <c r="A19" s="176">
        <v>5</v>
      </c>
      <c r="B19" s="2621" t="s">
        <v>114</v>
      </c>
      <c r="C19" s="2633" t="s">
        <v>354</v>
      </c>
      <c r="D19" s="980">
        <v>2.4</v>
      </c>
      <c r="E19" s="160" t="s">
        <v>39</v>
      </c>
      <c r="F19" s="161" t="s">
        <v>115</v>
      </c>
      <c r="G19" s="295">
        <v>4.2770000000000001</v>
      </c>
      <c r="H19" s="177">
        <v>6.3559999999999999</v>
      </c>
      <c r="I19" s="162"/>
      <c r="J19" s="163">
        <v>0.23</v>
      </c>
      <c r="K19" s="164"/>
      <c r="L19" s="164">
        <v>0.1</v>
      </c>
      <c r="M19" s="165"/>
      <c r="N19" s="166">
        <f t="shared" si="5"/>
        <v>7.3169999999999999E-2</v>
      </c>
      <c r="O19" s="169">
        <f t="shared" si="6"/>
        <v>0.13200000000000001</v>
      </c>
      <c r="P19" s="168">
        <f t="shared" si="7"/>
        <v>4.4096071082240416</v>
      </c>
      <c r="Q19" s="169">
        <f t="shared" si="8"/>
        <v>6.48841258312848</v>
      </c>
      <c r="R19" s="170">
        <f t="shared" si="17"/>
        <v>4850.15619579947</v>
      </c>
      <c r="S19" s="381">
        <f t="shared" si="9"/>
        <v>2851.236687399426</v>
      </c>
      <c r="T19" s="1147">
        <v>1</v>
      </c>
      <c r="U19" s="514" t="s">
        <v>212</v>
      </c>
      <c r="V19" s="514">
        <v>16</v>
      </c>
      <c r="W19" s="514">
        <v>11</v>
      </c>
      <c r="X19" s="514">
        <v>35</v>
      </c>
      <c r="Y19" s="514">
        <v>6.3</v>
      </c>
      <c r="Z19" s="168">
        <v>10.199999999999999</v>
      </c>
      <c r="AA19" s="167"/>
      <c r="AB19" s="167"/>
      <c r="AC19" s="294">
        <f t="shared" si="10"/>
        <v>7.8093749999999993</v>
      </c>
      <c r="AD19" s="166">
        <f t="shared" si="11"/>
        <v>12.218594088090697</v>
      </c>
      <c r="AE19" s="171">
        <f t="shared" si="12"/>
        <v>14.297562230657539</v>
      </c>
      <c r="AF19" s="2395">
        <f t="shared" si="3"/>
        <v>0.39588244845413856</v>
      </c>
      <c r="AG19" s="2396">
        <f t="shared" si="4"/>
        <v>0.46324101627330422</v>
      </c>
      <c r="AH19" s="174">
        <f t="shared" si="13"/>
        <v>1750.3882265669274</v>
      </c>
      <c r="AI19" s="170">
        <f t="shared" si="14"/>
        <v>1293.9268737947079</v>
      </c>
      <c r="AJ19" s="170">
        <f t="shared" si="15"/>
        <v>1078.2723948289233</v>
      </c>
      <c r="AK19" s="170">
        <f t="shared" si="16"/>
        <v>862.61791586313859</v>
      </c>
      <c r="AL19" s="170">
        <f t="shared" si="1"/>
        <v>9198.736926402773</v>
      </c>
      <c r="AM19" s="158">
        <f t="shared" si="2"/>
        <v>6799.9160034256429</v>
      </c>
    </row>
    <row r="20" spans="1:39" ht="12.75" customHeight="1" x14ac:dyDescent="0.2">
      <c r="A20" s="176">
        <v>5</v>
      </c>
      <c r="B20" s="2622"/>
      <c r="C20" s="2634"/>
      <c r="D20" s="980">
        <v>2.4</v>
      </c>
      <c r="E20" s="160" t="s">
        <v>39</v>
      </c>
      <c r="F20" s="161" t="s">
        <v>115</v>
      </c>
      <c r="G20" s="295">
        <v>4.2770000000000001</v>
      </c>
      <c r="H20" s="177">
        <v>6.3559999999999999</v>
      </c>
      <c r="I20" s="162"/>
      <c r="J20" s="163">
        <v>0.23</v>
      </c>
      <c r="K20" s="164"/>
      <c r="L20" s="164">
        <v>0.1</v>
      </c>
      <c r="M20" s="165"/>
      <c r="N20" s="166">
        <f t="shared" si="5"/>
        <v>7.3169999999999999E-2</v>
      </c>
      <c r="O20" s="169">
        <f t="shared" si="6"/>
        <v>0.13200000000000001</v>
      </c>
      <c r="P20" s="168">
        <f t="shared" si="7"/>
        <v>4.4096071082240416</v>
      </c>
      <c r="Q20" s="169">
        <f t="shared" si="8"/>
        <v>6.48841258312848</v>
      </c>
      <c r="R20" s="170">
        <f t="shared" si="17"/>
        <v>4850.15619579947</v>
      </c>
      <c r="S20" s="381">
        <f t="shared" si="9"/>
        <v>2851.236687399426</v>
      </c>
      <c r="T20" s="1147">
        <v>2</v>
      </c>
      <c r="U20" s="514" t="s">
        <v>212</v>
      </c>
      <c r="V20" s="514">
        <v>16</v>
      </c>
      <c r="W20" s="514">
        <v>11</v>
      </c>
      <c r="X20" s="514">
        <v>35</v>
      </c>
      <c r="Y20" s="514">
        <v>6.3</v>
      </c>
      <c r="Z20" s="168">
        <v>10.1</v>
      </c>
      <c r="AA20" s="167"/>
      <c r="AB20" s="167"/>
      <c r="AC20" s="294">
        <f t="shared" si="10"/>
        <v>7.7328124999999996</v>
      </c>
      <c r="AD20" s="166">
        <f t="shared" si="11"/>
        <v>12.142032969567174</v>
      </c>
      <c r="AE20" s="171">
        <f t="shared" si="12"/>
        <v>14.221000738663093</v>
      </c>
      <c r="AF20" s="2395">
        <f t="shared" si="3"/>
        <v>0.39340186821397638</v>
      </c>
      <c r="AG20" s="2396">
        <f t="shared" si="4"/>
        <v>0.46076042393268418</v>
      </c>
      <c r="AH20" s="174">
        <f t="shared" si="13"/>
        <v>1761.4252317218516</v>
      </c>
      <c r="AI20" s="170">
        <f t="shared" si="14"/>
        <v>1300.8929779254884</v>
      </c>
      <c r="AJ20" s="170">
        <f t="shared" si="15"/>
        <v>1084.0774816045737</v>
      </c>
      <c r="AK20" s="170">
        <f t="shared" si="16"/>
        <v>867.26198528365887</v>
      </c>
      <c r="AL20" s="170">
        <f t="shared" si="1"/>
        <v>9256.7392057454672</v>
      </c>
      <c r="AM20" s="158">
        <f t="shared" si="2"/>
        <v>6836.524658767582</v>
      </c>
    </row>
    <row r="21" spans="1:39" ht="12.75" customHeight="1" x14ac:dyDescent="0.2">
      <c r="A21" s="176">
        <v>5</v>
      </c>
      <c r="B21" s="2621" t="s">
        <v>116</v>
      </c>
      <c r="C21" s="2633" t="s">
        <v>340</v>
      </c>
      <c r="D21" s="990">
        <v>2.2999999999999998</v>
      </c>
      <c r="E21" s="160" t="s">
        <v>39</v>
      </c>
      <c r="F21" s="1911" t="s">
        <v>117</v>
      </c>
      <c r="G21" s="2385">
        <f>120.8/1.73/12.244</f>
        <v>5.7029230313113137</v>
      </c>
      <c r="H21" s="1490">
        <f>120.8/(2*8.484)</f>
        <v>7.1192833569071192</v>
      </c>
      <c r="I21" s="162"/>
      <c r="J21" s="163"/>
      <c r="K21" s="164"/>
      <c r="L21" s="164">
        <v>5</v>
      </c>
      <c r="M21" s="165"/>
      <c r="N21" s="166">
        <f t="shared" si="5"/>
        <v>0.79500000000000004</v>
      </c>
      <c r="O21" s="169">
        <f t="shared" si="6"/>
        <v>2</v>
      </c>
      <c r="P21" s="168">
        <f t="shared" si="7"/>
        <v>7.7438393724499655</v>
      </c>
      <c r="Q21" s="169">
        <f t="shared" si="8"/>
        <v>9.1538709813697476</v>
      </c>
      <c r="R21" s="170">
        <f t="shared" si="17"/>
        <v>2761.8448948054297</v>
      </c>
      <c r="S21" s="381">
        <f t="shared" si="9"/>
        <v>2021.0029218952063</v>
      </c>
      <c r="T21" s="1147">
        <v>1</v>
      </c>
      <c r="U21" s="514" t="s">
        <v>118</v>
      </c>
      <c r="V21" s="514">
        <v>6.3</v>
      </c>
      <c r="W21" s="514">
        <v>11</v>
      </c>
      <c r="X21" s="514">
        <v>35</v>
      </c>
      <c r="Y21" s="514">
        <v>6.3</v>
      </c>
      <c r="Z21" s="168">
        <v>7.64</v>
      </c>
      <c r="AA21" s="167"/>
      <c r="AB21" s="167"/>
      <c r="AC21" s="294">
        <f t="shared" si="10"/>
        <v>14.855555555555556</v>
      </c>
      <c r="AD21" s="166">
        <f t="shared" si="11"/>
        <v>22.572482830963256</v>
      </c>
      <c r="AE21" s="171">
        <f t="shared" si="12"/>
        <v>23.988016297279241</v>
      </c>
      <c r="AF21" s="2453">
        <f t="shared" si="3"/>
        <v>0.73134844372320951</v>
      </c>
      <c r="AG21" s="2454">
        <f t="shared" si="4"/>
        <v>0.77721172803184735</v>
      </c>
      <c r="AH21" s="174">
        <f t="shared" si="13"/>
        <v>947.49360968199437</v>
      </c>
      <c r="AI21" s="170">
        <f t="shared" si="14"/>
        <v>771.21841884434184</v>
      </c>
      <c r="AJ21" s="170">
        <f t="shared" si="15"/>
        <v>642.68201570361828</v>
      </c>
      <c r="AK21" s="170">
        <f t="shared" si="16"/>
        <v>514.1456125628946</v>
      </c>
      <c r="AL21" s="170">
        <f t="shared" si="1"/>
        <v>4979.3207716020725</v>
      </c>
      <c r="AM21" s="158">
        <f t="shared" si="2"/>
        <v>4052.9496485813766</v>
      </c>
    </row>
    <row r="22" spans="1:39" ht="12.75" customHeight="1" x14ac:dyDescent="0.2">
      <c r="A22" s="176">
        <v>5</v>
      </c>
      <c r="B22" s="2622"/>
      <c r="C22" s="2634"/>
      <c r="D22" s="990">
        <v>2.2999999999999998</v>
      </c>
      <c r="E22" s="160" t="s">
        <v>39</v>
      </c>
      <c r="F22" s="1911" t="s">
        <v>117</v>
      </c>
      <c r="G22" s="2385">
        <f>G21</f>
        <v>5.7029230313113137</v>
      </c>
      <c r="H22" s="1490">
        <f>H21</f>
        <v>7.1192833569071192</v>
      </c>
      <c r="I22" s="162"/>
      <c r="J22" s="163"/>
      <c r="K22" s="164"/>
      <c r="L22" s="164">
        <v>5</v>
      </c>
      <c r="M22" s="165"/>
      <c r="N22" s="166">
        <f t="shared" si="5"/>
        <v>0.79500000000000004</v>
      </c>
      <c r="O22" s="169">
        <f t="shared" si="6"/>
        <v>2</v>
      </c>
      <c r="P22" s="168">
        <f t="shared" si="7"/>
        <v>7.7438393724499655</v>
      </c>
      <c r="Q22" s="169">
        <f t="shared" si="8"/>
        <v>9.1538709813697476</v>
      </c>
      <c r="R22" s="170">
        <f t="shared" si="17"/>
        <v>2761.8448948054297</v>
      </c>
      <c r="S22" s="381">
        <f t="shared" si="9"/>
        <v>2021.0029218952063</v>
      </c>
      <c r="T22" s="1147">
        <v>2</v>
      </c>
      <c r="U22" s="514" t="s">
        <v>118</v>
      </c>
      <c r="V22" s="514">
        <v>6.3</v>
      </c>
      <c r="W22" s="514">
        <v>11</v>
      </c>
      <c r="X22" s="514">
        <v>35</v>
      </c>
      <c r="Y22" s="514">
        <v>6.3</v>
      </c>
      <c r="Z22" s="168">
        <v>7.3</v>
      </c>
      <c r="AA22" s="167"/>
      <c r="AB22" s="167"/>
      <c r="AC22" s="294">
        <f t="shared" si="10"/>
        <v>14.194444444444443</v>
      </c>
      <c r="AD22" s="166">
        <f t="shared" si="11"/>
        <v>21.911794252600266</v>
      </c>
      <c r="AE22" s="171">
        <f t="shared" si="12"/>
        <v>23.327278645300925</v>
      </c>
      <c r="AF22" s="2453">
        <f t="shared" si="3"/>
        <v>0.70994213378424864</v>
      </c>
      <c r="AG22" s="2454">
        <f t="shared" si="4"/>
        <v>0.75580382810774993</v>
      </c>
      <c r="AH22" s="174">
        <f t="shared" si="13"/>
        <v>976.06261680082162</v>
      </c>
      <c r="AI22" s="170">
        <f t="shared" si="14"/>
        <v>793.06293208473596</v>
      </c>
      <c r="AJ22" s="170">
        <f t="shared" si="15"/>
        <v>660.88577673728003</v>
      </c>
      <c r="AK22" s="170">
        <f t="shared" si="16"/>
        <v>528.70862138982397</v>
      </c>
      <c r="AL22" s="170">
        <f t="shared" si="1"/>
        <v>5129.4581964007139</v>
      </c>
      <c r="AM22" s="158">
        <f t="shared" si="2"/>
        <v>4167.7481415864504</v>
      </c>
    </row>
    <row r="23" spans="1:39" ht="12.75" customHeight="1" x14ac:dyDescent="0.2">
      <c r="A23" s="176">
        <v>5</v>
      </c>
      <c r="B23" s="2621" t="s">
        <v>349</v>
      </c>
      <c r="C23" s="2623" t="s">
        <v>43</v>
      </c>
      <c r="D23" s="990">
        <v>2.2999999999999998</v>
      </c>
      <c r="E23" s="160" t="s">
        <v>39</v>
      </c>
      <c r="F23" s="161" t="s">
        <v>117</v>
      </c>
      <c r="G23" s="2455">
        <f>G21</f>
        <v>5.7029230313113137</v>
      </c>
      <c r="H23" s="2402">
        <f>H21</f>
        <v>7.1192833569071192</v>
      </c>
      <c r="I23" s="162"/>
      <c r="J23" s="163">
        <v>0.8</v>
      </c>
      <c r="K23" s="164"/>
      <c r="L23" s="164">
        <v>1.85</v>
      </c>
      <c r="M23" s="165"/>
      <c r="N23" s="166">
        <f t="shared" ref="N23:N50" si="18">0.314*I23+0.249*J23+0.195*K23+0.159*L23+0.06*M23</f>
        <v>0.49335000000000007</v>
      </c>
      <c r="O23" s="169">
        <f t="shared" ref="O23:O50" si="19">0.4*SUM(I23:M23)</f>
        <v>1.0600000000000003</v>
      </c>
      <c r="P23" s="168">
        <f t="shared" ref="P23:P50" si="20">SQRT(POWER(N23,2)+POWER(O23+G23,2))</f>
        <v>6.7808939049317836</v>
      </c>
      <c r="Q23" s="169">
        <f t="shared" ref="Q23:Q50" si="21">SQRT(POWER(N23,2)+POWER(O23+H23,2))</f>
        <v>8.1941485497321676</v>
      </c>
      <c r="R23" s="170">
        <f>37000/1.73/SQRT(POWER((G23+O23),2)+N23*N23)</f>
        <v>3154.0507102520987</v>
      </c>
      <c r="S23" s="381">
        <f>37000/2/SQRT(N23*N23+POWER((H23+O23),2))</f>
        <v>2257.7086426636342</v>
      </c>
      <c r="T23" s="1147">
        <v>1</v>
      </c>
      <c r="U23" s="514" t="s">
        <v>50</v>
      </c>
      <c r="V23" s="514">
        <v>6.3</v>
      </c>
      <c r="W23" s="514">
        <v>11</v>
      </c>
      <c r="X23" s="514">
        <v>35</v>
      </c>
      <c r="Y23" s="514">
        <v>6.3</v>
      </c>
      <c r="Z23" s="168">
        <v>7.97</v>
      </c>
      <c r="AA23" s="167"/>
      <c r="AB23" s="167">
        <v>5</v>
      </c>
      <c r="AC23" s="294">
        <f t="shared" ref="AC23:AC50" si="22">Z23/100*X23*X23/V23</f>
        <v>15.497222222222222</v>
      </c>
      <c r="AD23" s="166">
        <f>SQRT(POWER(N23,2)+POWER(O23+AC23+G23,2))</f>
        <v>22.265611622655051</v>
      </c>
      <c r="AE23" s="171">
        <f>SQRT(POWER(N23,2)+POWER(O23+AC23+H23,2))</f>
        <v>23.68164501594099</v>
      </c>
      <c r="AF23" s="2453">
        <f t="shared" si="3"/>
        <v>0.72140581657402358</v>
      </c>
      <c r="AG23" s="2454">
        <f t="shared" si="4"/>
        <v>0.76728529851648808</v>
      </c>
      <c r="AH23" s="174">
        <f>37000/1.73/SQRT(POWER((G23+O23+AC23),2)+N23*N23)</f>
        <v>960.55224529439192</v>
      </c>
      <c r="AI23" s="170">
        <f>37000/2/SQRT(POWER((H23+O23+AC23),2)+N23*N23)</f>
        <v>781.19573144293679</v>
      </c>
      <c r="AJ23" s="170">
        <f t="shared" ref="AJ23:AJ50" si="23">AI23/1.2</f>
        <v>650.99644286911405</v>
      </c>
      <c r="AK23" s="170">
        <f t="shared" ref="AK23:AK50" si="24">AI23/1.5</f>
        <v>520.79715429529119</v>
      </c>
      <c r="AL23" s="170">
        <f t="shared" si="1"/>
        <v>5047.9472350305887</v>
      </c>
      <c r="AM23" s="158">
        <f t="shared" si="2"/>
        <v>4105.3829730484667</v>
      </c>
    </row>
    <row r="24" spans="1:39" ht="12.75" customHeight="1" x14ac:dyDescent="0.2">
      <c r="A24" s="176">
        <v>5</v>
      </c>
      <c r="B24" s="2622"/>
      <c r="C24" s="2624"/>
      <c r="D24" s="990">
        <v>2.2999999999999998</v>
      </c>
      <c r="E24" s="160" t="s">
        <v>39</v>
      </c>
      <c r="F24" s="161" t="s">
        <v>117</v>
      </c>
      <c r="G24" s="2455">
        <f>G22</f>
        <v>5.7029230313113137</v>
      </c>
      <c r="H24" s="2402">
        <f>H22</f>
        <v>7.1192833569071192</v>
      </c>
      <c r="I24" s="162"/>
      <c r="J24" s="163">
        <v>0.8</v>
      </c>
      <c r="K24" s="164"/>
      <c r="L24" s="164">
        <v>1.85</v>
      </c>
      <c r="M24" s="165"/>
      <c r="N24" s="166">
        <f t="shared" si="18"/>
        <v>0.49335000000000007</v>
      </c>
      <c r="O24" s="169">
        <f t="shared" si="19"/>
        <v>1.0600000000000003</v>
      </c>
      <c r="P24" s="168">
        <f t="shared" si="20"/>
        <v>6.7808939049317836</v>
      </c>
      <c r="Q24" s="169">
        <f t="shared" si="21"/>
        <v>8.1941485497321676</v>
      </c>
      <c r="R24" s="170">
        <f>37000/1.73/SQRT(POWER((G24+O24),2)+N24*N24)</f>
        <v>3154.0507102520987</v>
      </c>
      <c r="S24" s="381">
        <f>37000/2/SQRT(N24*N24+POWER((H24+O24),2))</f>
        <v>2257.7086426636342</v>
      </c>
      <c r="T24" s="1147">
        <v>2</v>
      </c>
      <c r="U24" s="514" t="s">
        <v>50</v>
      </c>
      <c r="V24" s="514">
        <v>6.3</v>
      </c>
      <c r="W24" s="514">
        <v>11</v>
      </c>
      <c r="X24" s="514">
        <v>35</v>
      </c>
      <c r="Y24" s="514">
        <v>6.3</v>
      </c>
      <c r="Z24" s="168">
        <v>8.1</v>
      </c>
      <c r="AA24" s="167"/>
      <c r="AB24" s="167">
        <v>5</v>
      </c>
      <c r="AC24" s="294">
        <f t="shared" si="22"/>
        <v>15.75</v>
      </c>
      <c r="AD24" s="166">
        <f>SQRT(POWER(N24,2)+POWER(O24+AC24+G24,2))</f>
        <v>22.518328038205844</v>
      </c>
      <c r="AE24" s="171">
        <f>SQRT(POWER(N24,2)+POWER(O24+AC24+H24,2))</f>
        <v>23.934368514703952</v>
      </c>
      <c r="AF24" s="2453">
        <f t="shared" si="3"/>
        <v>0.72959382843786935</v>
      </c>
      <c r="AG24" s="2454">
        <f t="shared" si="4"/>
        <v>0.77547353987640821</v>
      </c>
      <c r="AH24" s="174">
        <f>37000/1.73/SQRT(POWER((G24+O24+AC24),2)+N24*N24)</f>
        <v>949.77225665721573</v>
      </c>
      <c r="AI24" s="170">
        <f>37000/2/SQRT(POWER((H24+O24+AC24),2)+N24*N24)</f>
        <v>772.94706934234</v>
      </c>
      <c r="AJ24" s="170">
        <f t="shared" si="23"/>
        <v>644.12255778528333</v>
      </c>
      <c r="AK24" s="170">
        <f t="shared" si="24"/>
        <v>515.29804622822667</v>
      </c>
      <c r="AL24" s="170">
        <f t="shared" si="1"/>
        <v>4991.2956430934764</v>
      </c>
      <c r="AM24" s="158">
        <f t="shared" si="2"/>
        <v>4062.0341481954806</v>
      </c>
    </row>
    <row r="25" spans="1:39" ht="12.75" customHeight="1" x14ac:dyDescent="0.2">
      <c r="A25" s="176">
        <v>5</v>
      </c>
      <c r="B25" s="2621" t="s">
        <v>128</v>
      </c>
      <c r="C25" s="2623" t="s">
        <v>43</v>
      </c>
      <c r="D25" s="980">
        <v>2.2999999999999998</v>
      </c>
      <c r="E25" s="160" t="s">
        <v>39</v>
      </c>
      <c r="F25" s="161" t="s">
        <v>45</v>
      </c>
      <c r="G25" s="295">
        <v>6.5380000000000003</v>
      </c>
      <c r="H25" s="177">
        <v>7.4059999999999997</v>
      </c>
      <c r="I25" s="162"/>
      <c r="J25" s="163">
        <v>7.1</v>
      </c>
      <c r="K25" s="164"/>
      <c r="L25" s="164"/>
      <c r="M25" s="165"/>
      <c r="N25" s="166">
        <f t="shared" si="18"/>
        <v>1.7678999999999998</v>
      </c>
      <c r="O25" s="169">
        <f t="shared" si="19"/>
        <v>2.84</v>
      </c>
      <c r="P25" s="168">
        <f t="shared" si="20"/>
        <v>9.5431836621747994</v>
      </c>
      <c r="Q25" s="169">
        <f t="shared" si="21"/>
        <v>10.397402868505191</v>
      </c>
      <c r="R25" s="170">
        <f t="shared" si="17"/>
        <v>2241.1056932462161</v>
      </c>
      <c r="S25" s="381">
        <f t="shared" si="9"/>
        <v>1779.2904857075812</v>
      </c>
      <c r="T25" s="1147">
        <v>1</v>
      </c>
      <c r="U25" s="514" t="s">
        <v>213</v>
      </c>
      <c r="V25" s="514">
        <v>4</v>
      </c>
      <c r="W25" s="514">
        <v>11</v>
      </c>
      <c r="X25" s="514">
        <v>35</v>
      </c>
      <c r="Y25" s="514">
        <v>6.3</v>
      </c>
      <c r="Z25" s="168">
        <v>6.35</v>
      </c>
      <c r="AA25" s="167"/>
      <c r="AB25" s="167">
        <v>5</v>
      </c>
      <c r="AC25" s="294">
        <f t="shared" si="22"/>
        <v>19.446875000000002</v>
      </c>
      <c r="AD25" s="166">
        <f t="shared" si="11"/>
        <v>28.879038924029746</v>
      </c>
      <c r="AE25" s="171">
        <f t="shared" si="12"/>
        <v>29.74545841259847</v>
      </c>
      <c r="AF25" s="2395">
        <f t="shared" si="3"/>
        <v>0.93568086113856375</v>
      </c>
      <c r="AG25" s="2396">
        <f t="shared" si="4"/>
        <v>0.96375285256819043</v>
      </c>
      <c r="AH25" s="174">
        <f t="shared" si="13"/>
        <v>740.58154404848392</v>
      </c>
      <c r="AI25" s="170">
        <f t="shared" si="14"/>
        <v>621.9436844235845</v>
      </c>
      <c r="AJ25" s="170">
        <f t="shared" si="23"/>
        <v>518.28640368632045</v>
      </c>
      <c r="AK25" s="170">
        <f t="shared" si="24"/>
        <v>414.62912294905635</v>
      </c>
      <c r="AL25" s="170">
        <f t="shared" si="1"/>
        <v>3891.9450513058468</v>
      </c>
      <c r="AM25" s="158">
        <f t="shared" si="2"/>
        <v>3268.4728160398586</v>
      </c>
    </row>
    <row r="26" spans="1:39" ht="12.75" customHeight="1" x14ac:dyDescent="0.2">
      <c r="A26" s="176">
        <v>5</v>
      </c>
      <c r="B26" s="2622"/>
      <c r="C26" s="2624"/>
      <c r="D26" s="980">
        <v>2.2999999999999998</v>
      </c>
      <c r="E26" s="160" t="s">
        <v>39</v>
      </c>
      <c r="F26" s="161" t="s">
        <v>45</v>
      </c>
      <c r="G26" s="295">
        <v>6.5380000000000003</v>
      </c>
      <c r="H26" s="177">
        <v>7.4059999999999997</v>
      </c>
      <c r="I26" s="162"/>
      <c r="J26" s="163">
        <v>7.1</v>
      </c>
      <c r="K26" s="164"/>
      <c r="L26" s="164"/>
      <c r="M26" s="165"/>
      <c r="N26" s="166">
        <f t="shared" si="18"/>
        <v>1.7678999999999998</v>
      </c>
      <c r="O26" s="169">
        <f t="shared" si="19"/>
        <v>2.84</v>
      </c>
      <c r="P26" s="168">
        <f t="shared" si="20"/>
        <v>9.5431836621747994</v>
      </c>
      <c r="Q26" s="169">
        <f t="shared" si="21"/>
        <v>10.397402868505191</v>
      </c>
      <c r="R26" s="170">
        <f t="shared" si="17"/>
        <v>2241.1056932462161</v>
      </c>
      <c r="S26" s="381">
        <f t="shared" si="9"/>
        <v>1779.2904857075812</v>
      </c>
      <c r="T26" s="1147">
        <v>2</v>
      </c>
      <c r="U26" s="514" t="s">
        <v>213</v>
      </c>
      <c r="V26" s="514">
        <v>4</v>
      </c>
      <c r="W26" s="514">
        <v>11</v>
      </c>
      <c r="X26" s="514">
        <v>35</v>
      </c>
      <c r="Y26" s="514">
        <v>6.3</v>
      </c>
      <c r="Z26" s="168">
        <v>6.35</v>
      </c>
      <c r="AA26" s="167"/>
      <c r="AB26" s="167">
        <v>5</v>
      </c>
      <c r="AC26" s="294">
        <f t="shared" si="22"/>
        <v>19.446875000000002</v>
      </c>
      <c r="AD26" s="166">
        <f t="shared" si="11"/>
        <v>28.879038924029746</v>
      </c>
      <c r="AE26" s="171">
        <f t="shared" si="12"/>
        <v>29.74545841259847</v>
      </c>
      <c r="AF26" s="2395">
        <f t="shared" si="3"/>
        <v>0.93568086113856375</v>
      </c>
      <c r="AG26" s="2396">
        <f t="shared" si="4"/>
        <v>0.96375285256819043</v>
      </c>
      <c r="AH26" s="174">
        <f t="shared" si="13"/>
        <v>740.58154404848392</v>
      </c>
      <c r="AI26" s="170">
        <f t="shared" si="14"/>
        <v>621.9436844235845</v>
      </c>
      <c r="AJ26" s="170">
        <f t="shared" si="23"/>
        <v>518.28640368632045</v>
      </c>
      <c r="AK26" s="170">
        <f t="shared" si="24"/>
        <v>414.62912294905635</v>
      </c>
      <c r="AL26" s="170">
        <f t="shared" si="1"/>
        <v>3891.9450513058468</v>
      </c>
      <c r="AM26" s="158">
        <f t="shared" si="2"/>
        <v>3268.4728160398586</v>
      </c>
    </row>
    <row r="27" spans="1:39" ht="12.75" customHeight="1" x14ac:dyDescent="0.2">
      <c r="A27" s="176">
        <v>5</v>
      </c>
      <c r="B27" s="2621" t="s">
        <v>138</v>
      </c>
      <c r="C27" s="2623" t="s">
        <v>43</v>
      </c>
      <c r="D27" s="980">
        <v>1.3</v>
      </c>
      <c r="E27" s="160" t="s">
        <v>39</v>
      </c>
      <c r="F27" s="161" t="s">
        <v>115</v>
      </c>
      <c r="G27" s="295">
        <v>4.2770000000000001</v>
      </c>
      <c r="H27" s="177">
        <v>6.3559999999999999</v>
      </c>
      <c r="I27" s="162"/>
      <c r="J27" s="163"/>
      <c r="K27" s="164">
        <v>3.94</v>
      </c>
      <c r="L27" s="164"/>
      <c r="M27" s="165"/>
      <c r="N27" s="166">
        <f t="shared" si="18"/>
        <v>0.76829999999999998</v>
      </c>
      <c r="O27" s="169">
        <f t="shared" si="19"/>
        <v>1.5760000000000001</v>
      </c>
      <c r="P27" s="168">
        <f t="shared" si="20"/>
        <v>5.9032104731239254</v>
      </c>
      <c r="Q27" s="169">
        <f t="shared" si="21"/>
        <v>7.9691222157775954</v>
      </c>
      <c r="R27" s="170">
        <f t="shared" ref="R27:R38" si="25">37000/1.73/SQRT(POWER((G27+O27),2)+N27*N27)</f>
        <v>3622.9918168030799</v>
      </c>
      <c r="S27" s="381">
        <f t="shared" ref="S27:S38" si="26">37000/2/SQRT(N27*N27+POWER((H27+O27),2))</f>
        <v>2321.460193366459</v>
      </c>
      <c r="T27" s="1147">
        <v>1</v>
      </c>
      <c r="U27" s="514" t="s">
        <v>85</v>
      </c>
      <c r="V27" s="514">
        <v>4</v>
      </c>
      <c r="W27" s="514">
        <v>11</v>
      </c>
      <c r="X27" s="514">
        <v>35</v>
      </c>
      <c r="Y27" s="514">
        <v>6.3</v>
      </c>
      <c r="Z27" s="168">
        <v>6.27</v>
      </c>
      <c r="AA27" s="167"/>
      <c r="AB27" s="167">
        <v>5</v>
      </c>
      <c r="AC27" s="294">
        <f t="shared" si="22"/>
        <v>19.201874999999998</v>
      </c>
      <c r="AD27" s="166">
        <f t="shared" ref="AD27:AD38" si="27">SQRT(POWER(N27,2)+POWER(O27+AC27+G27,2))</f>
        <v>25.066652073135433</v>
      </c>
      <c r="AE27" s="171">
        <f t="shared" ref="AE27:AE38" si="28">SQRT(POWER(N27,2)+POWER(O27+AC27+H27,2))</f>
        <v>27.144750089209236</v>
      </c>
      <c r="AF27" s="2395">
        <f t="shared" si="3"/>
        <v>0.81215952716958795</v>
      </c>
      <c r="AG27" s="2396">
        <f t="shared" si="4"/>
        <v>0.8794899028903792</v>
      </c>
      <c r="AH27" s="174">
        <f t="shared" ref="AH27:AH38" si="29">37000/1.73/SQRT(POWER((G27+O27+AC27),2)+N27*N27)</f>
        <v>853.21658331530898</v>
      </c>
      <c r="AI27" s="170">
        <f t="shared" ref="AI27:AI38" si="30">37000/2/SQRT(POWER((H27+O27+AC27),2)+N27*N27)</f>
        <v>681.53141727962509</v>
      </c>
      <c r="AJ27" s="170">
        <f t="shared" si="23"/>
        <v>567.94284773302093</v>
      </c>
      <c r="AK27" s="170">
        <f t="shared" si="24"/>
        <v>454.35427818641671</v>
      </c>
      <c r="AL27" s="170">
        <f t="shared" si="1"/>
        <v>4483.8709333387114</v>
      </c>
      <c r="AM27" s="158">
        <f t="shared" si="2"/>
        <v>3581.621562280312</v>
      </c>
    </row>
    <row r="28" spans="1:39" ht="12.75" customHeight="1" x14ac:dyDescent="0.2">
      <c r="A28" s="176">
        <v>5</v>
      </c>
      <c r="B28" s="2622"/>
      <c r="C28" s="2624"/>
      <c r="D28" s="980">
        <v>1.3</v>
      </c>
      <c r="E28" s="160" t="s">
        <v>39</v>
      </c>
      <c r="F28" s="161" t="s">
        <v>115</v>
      </c>
      <c r="G28" s="295">
        <v>4.2770000000000001</v>
      </c>
      <c r="H28" s="177">
        <v>6.3559999999999999</v>
      </c>
      <c r="I28" s="162"/>
      <c r="J28" s="163"/>
      <c r="K28" s="164">
        <v>3.94</v>
      </c>
      <c r="L28" s="164"/>
      <c r="M28" s="165"/>
      <c r="N28" s="166">
        <f t="shared" si="18"/>
        <v>0.76829999999999998</v>
      </c>
      <c r="O28" s="169">
        <f t="shared" si="19"/>
        <v>1.5760000000000001</v>
      </c>
      <c r="P28" s="168">
        <f t="shared" si="20"/>
        <v>5.9032104731239254</v>
      </c>
      <c r="Q28" s="169">
        <f t="shared" si="21"/>
        <v>7.9691222157775954</v>
      </c>
      <c r="R28" s="170">
        <f t="shared" si="25"/>
        <v>3622.9918168030799</v>
      </c>
      <c r="S28" s="381">
        <f t="shared" si="26"/>
        <v>2321.460193366459</v>
      </c>
      <c r="T28" s="1147">
        <v>2</v>
      </c>
      <c r="U28" s="514" t="s">
        <v>85</v>
      </c>
      <c r="V28" s="514">
        <v>4</v>
      </c>
      <c r="W28" s="514">
        <v>11</v>
      </c>
      <c r="X28" s="514">
        <v>35</v>
      </c>
      <c r="Y28" s="514">
        <v>6.3</v>
      </c>
      <c r="Z28" s="168">
        <v>6.27</v>
      </c>
      <c r="AA28" s="167"/>
      <c r="AB28" s="167">
        <v>5</v>
      </c>
      <c r="AC28" s="294">
        <f t="shared" si="22"/>
        <v>19.201874999999998</v>
      </c>
      <c r="AD28" s="166">
        <f t="shared" si="27"/>
        <v>25.066652073135433</v>
      </c>
      <c r="AE28" s="171">
        <f t="shared" si="28"/>
        <v>27.144750089209236</v>
      </c>
      <c r="AF28" s="2395">
        <f t="shared" si="3"/>
        <v>0.81215952716958795</v>
      </c>
      <c r="AG28" s="2396">
        <f t="shared" si="4"/>
        <v>0.8794899028903792</v>
      </c>
      <c r="AH28" s="174">
        <f t="shared" si="29"/>
        <v>853.21658331530898</v>
      </c>
      <c r="AI28" s="170">
        <f t="shared" si="30"/>
        <v>681.53141727962509</v>
      </c>
      <c r="AJ28" s="170">
        <f t="shared" si="23"/>
        <v>567.94284773302093</v>
      </c>
      <c r="AK28" s="170">
        <f t="shared" si="24"/>
        <v>454.35427818641671</v>
      </c>
      <c r="AL28" s="170">
        <f t="shared" si="1"/>
        <v>4483.8709333387114</v>
      </c>
      <c r="AM28" s="158">
        <f t="shared" si="2"/>
        <v>3581.621562280312</v>
      </c>
    </row>
    <row r="29" spans="1:39" ht="12.75" customHeight="1" x14ac:dyDescent="0.2">
      <c r="A29" s="176">
        <v>5</v>
      </c>
      <c r="B29" s="2621" t="s">
        <v>139</v>
      </c>
      <c r="C29" s="2623" t="s">
        <v>43</v>
      </c>
      <c r="D29" s="990">
        <v>4.5</v>
      </c>
      <c r="E29" s="160" t="s">
        <v>39</v>
      </c>
      <c r="F29" s="161" t="s">
        <v>117</v>
      </c>
      <c r="G29" s="2455">
        <f>G21</f>
        <v>5.7029230313113137</v>
      </c>
      <c r="H29" s="2402">
        <f>H21</f>
        <v>7.1192833569071192</v>
      </c>
      <c r="I29" s="162"/>
      <c r="J29" s="163">
        <v>5.9</v>
      </c>
      <c r="K29" s="164">
        <v>3.1</v>
      </c>
      <c r="L29" s="164"/>
      <c r="M29" s="165"/>
      <c r="N29" s="166">
        <f t="shared" si="18"/>
        <v>2.0735999999999999</v>
      </c>
      <c r="O29" s="169">
        <f t="shared" si="19"/>
        <v>3.6</v>
      </c>
      <c r="P29" s="168">
        <f t="shared" si="20"/>
        <v>9.5312220563001517</v>
      </c>
      <c r="Q29" s="169">
        <f t="shared" si="21"/>
        <v>10.918005891446752</v>
      </c>
      <c r="R29" s="170">
        <f t="shared" si="25"/>
        <v>2243.9182625964731</v>
      </c>
      <c r="S29" s="381">
        <f t="shared" si="26"/>
        <v>1694.4486185424244</v>
      </c>
      <c r="T29" s="1147">
        <v>1</v>
      </c>
      <c r="U29" s="514" t="s">
        <v>50</v>
      </c>
      <c r="V29" s="514">
        <v>6.3</v>
      </c>
      <c r="W29" s="514">
        <v>11</v>
      </c>
      <c r="X29" s="514">
        <v>35</v>
      </c>
      <c r="Y29" s="514">
        <v>6.3</v>
      </c>
      <c r="Z29" s="168">
        <v>7.4</v>
      </c>
      <c r="AA29" s="167"/>
      <c r="AB29" s="167"/>
      <c r="AC29" s="294">
        <f t="shared" si="22"/>
        <v>14.388888888888891</v>
      </c>
      <c r="AD29" s="166">
        <f t="shared" si="27"/>
        <v>23.78238358580024</v>
      </c>
      <c r="AE29" s="171">
        <f t="shared" si="28"/>
        <v>25.193652583231376</v>
      </c>
      <c r="AF29" s="2453">
        <f t="shared" si="3"/>
        <v>0.77054922817992777</v>
      </c>
      <c r="AG29" s="2454">
        <f t="shared" si="4"/>
        <v>0.81627434369669671</v>
      </c>
      <c r="AH29" s="174">
        <f t="shared" si="29"/>
        <v>899.29098821549303</v>
      </c>
      <c r="AI29" s="170">
        <f t="shared" si="30"/>
        <v>734.3119438073619</v>
      </c>
      <c r="AJ29" s="170">
        <f t="shared" si="23"/>
        <v>611.92661983946823</v>
      </c>
      <c r="AK29" s="170">
        <f t="shared" si="24"/>
        <v>489.54129587157462</v>
      </c>
      <c r="AL29" s="170">
        <f t="shared" si="1"/>
        <v>4726.0036918231617</v>
      </c>
      <c r="AM29" s="158">
        <f t="shared" si="2"/>
        <v>3858.9967016903406</v>
      </c>
    </row>
    <row r="30" spans="1:39" ht="12.75" customHeight="1" x14ac:dyDescent="0.2">
      <c r="A30" s="176">
        <v>5</v>
      </c>
      <c r="B30" s="2622"/>
      <c r="C30" s="2624"/>
      <c r="D30" s="990">
        <v>4.5</v>
      </c>
      <c r="E30" s="160" t="s">
        <v>39</v>
      </c>
      <c r="F30" s="161" t="s">
        <v>117</v>
      </c>
      <c r="G30" s="2455">
        <f>G22</f>
        <v>5.7029230313113137</v>
      </c>
      <c r="H30" s="2402">
        <f>H22</f>
        <v>7.1192833569071192</v>
      </c>
      <c r="I30" s="162"/>
      <c r="J30" s="163">
        <v>5.9</v>
      </c>
      <c r="K30" s="164">
        <v>3.1</v>
      </c>
      <c r="L30" s="164"/>
      <c r="M30" s="165"/>
      <c r="N30" s="166">
        <f t="shared" si="18"/>
        <v>2.0735999999999999</v>
      </c>
      <c r="O30" s="169">
        <f t="shared" si="19"/>
        <v>3.6</v>
      </c>
      <c r="P30" s="168">
        <f t="shared" si="20"/>
        <v>9.5312220563001517</v>
      </c>
      <c r="Q30" s="169">
        <f t="shared" si="21"/>
        <v>10.918005891446752</v>
      </c>
      <c r="R30" s="170">
        <f t="shared" si="25"/>
        <v>2243.9182625964731</v>
      </c>
      <c r="S30" s="381">
        <f t="shared" si="26"/>
        <v>1694.4486185424244</v>
      </c>
      <c r="T30" s="1147">
        <v>2</v>
      </c>
      <c r="U30" s="514" t="s">
        <v>50</v>
      </c>
      <c r="V30" s="514">
        <v>6.3</v>
      </c>
      <c r="W30" s="514">
        <v>11</v>
      </c>
      <c r="X30" s="514">
        <v>35</v>
      </c>
      <c r="Y30" s="514">
        <v>6.3</v>
      </c>
      <c r="Z30" s="168">
        <v>7.4</v>
      </c>
      <c r="AA30" s="167"/>
      <c r="AB30" s="167"/>
      <c r="AC30" s="294">
        <f t="shared" si="22"/>
        <v>14.388888888888891</v>
      </c>
      <c r="AD30" s="166">
        <f t="shared" si="27"/>
        <v>23.78238358580024</v>
      </c>
      <c r="AE30" s="171">
        <f t="shared" si="28"/>
        <v>25.193652583231376</v>
      </c>
      <c r="AF30" s="2453">
        <f t="shared" si="3"/>
        <v>0.77054922817992777</v>
      </c>
      <c r="AG30" s="2454">
        <f t="shared" si="4"/>
        <v>0.81627434369669671</v>
      </c>
      <c r="AH30" s="174">
        <f t="shared" si="29"/>
        <v>899.29098821549303</v>
      </c>
      <c r="AI30" s="170">
        <f t="shared" si="30"/>
        <v>734.3119438073619</v>
      </c>
      <c r="AJ30" s="170">
        <f t="shared" si="23"/>
        <v>611.92661983946823</v>
      </c>
      <c r="AK30" s="170">
        <f t="shared" si="24"/>
        <v>489.54129587157462</v>
      </c>
      <c r="AL30" s="170">
        <f t="shared" si="1"/>
        <v>4726.0036918231617</v>
      </c>
      <c r="AM30" s="158">
        <f t="shared" si="2"/>
        <v>3858.9967016903406</v>
      </c>
    </row>
    <row r="31" spans="1:39" ht="12.75" customHeight="1" x14ac:dyDescent="0.2">
      <c r="A31" s="176">
        <v>5</v>
      </c>
      <c r="B31" s="2621" t="s">
        <v>350</v>
      </c>
      <c r="C31" s="2623" t="s">
        <v>341</v>
      </c>
      <c r="D31" s="990">
        <v>4.5</v>
      </c>
      <c r="E31" s="160" t="s">
        <v>39</v>
      </c>
      <c r="F31" s="161" t="s">
        <v>117</v>
      </c>
      <c r="G31" s="2455">
        <f>G21</f>
        <v>5.7029230313113137</v>
      </c>
      <c r="H31" s="2402">
        <f>H21</f>
        <v>7.1192833569071192</v>
      </c>
      <c r="I31" s="162"/>
      <c r="J31" s="163">
        <v>8.73</v>
      </c>
      <c r="K31" s="164">
        <v>3.1</v>
      </c>
      <c r="L31" s="164"/>
      <c r="M31" s="165"/>
      <c r="N31" s="166">
        <f t="shared" si="18"/>
        <v>2.77827</v>
      </c>
      <c r="O31" s="169">
        <f t="shared" si="19"/>
        <v>4.7320000000000002</v>
      </c>
      <c r="P31" s="168">
        <f t="shared" si="20"/>
        <v>10.798444464935276</v>
      </c>
      <c r="Q31" s="169">
        <f t="shared" si="21"/>
        <v>12.172579899043738</v>
      </c>
      <c r="R31" s="170">
        <f t="shared" si="25"/>
        <v>1980.5892697270458</v>
      </c>
      <c r="S31" s="381">
        <f t="shared" si="26"/>
        <v>1519.8092888635165</v>
      </c>
      <c r="T31" s="1147">
        <v>1</v>
      </c>
      <c r="U31" s="514" t="s">
        <v>50</v>
      </c>
      <c r="V31" s="514">
        <v>6.3</v>
      </c>
      <c r="W31" s="514">
        <v>11</v>
      </c>
      <c r="X31" s="514">
        <v>35</v>
      </c>
      <c r="Y31" s="514">
        <v>6.3</v>
      </c>
      <c r="Z31" s="168">
        <v>7.96</v>
      </c>
      <c r="AA31" s="167"/>
      <c r="AB31" s="167"/>
      <c r="AC31" s="294">
        <f t="shared" si="22"/>
        <v>15.47777777777778</v>
      </c>
      <c r="AD31" s="166">
        <f t="shared" si="27"/>
        <v>26.06121346780051</v>
      </c>
      <c r="AE31" s="171">
        <f t="shared" si="28"/>
        <v>27.469917486156465</v>
      </c>
      <c r="AF31" s="2453">
        <f t="shared" si="3"/>
        <v>0.84438331635673647</v>
      </c>
      <c r="AG31" s="2454">
        <f t="shared" si="4"/>
        <v>0.89002532655146938</v>
      </c>
      <c r="AH31" s="174">
        <f t="shared" si="29"/>
        <v>820.65569446407062</v>
      </c>
      <c r="AI31" s="170">
        <f t="shared" si="30"/>
        <v>673.46398143799024</v>
      </c>
      <c r="AJ31" s="170">
        <f t="shared" si="23"/>
        <v>561.21998453165861</v>
      </c>
      <c r="AK31" s="170">
        <f t="shared" si="24"/>
        <v>448.97598762532681</v>
      </c>
      <c r="AL31" s="170">
        <f t="shared" si="1"/>
        <v>4312.7551510874591</v>
      </c>
      <c r="AM31" s="158">
        <f t="shared" si="2"/>
        <v>3539.2251276771262</v>
      </c>
    </row>
    <row r="32" spans="1:39" ht="12.75" customHeight="1" x14ac:dyDescent="0.2">
      <c r="A32" s="176">
        <v>5</v>
      </c>
      <c r="B32" s="2622"/>
      <c r="C32" s="2624"/>
      <c r="D32" s="990">
        <v>4.5</v>
      </c>
      <c r="E32" s="160" t="s">
        <v>39</v>
      </c>
      <c r="F32" s="161" t="s">
        <v>117</v>
      </c>
      <c r="G32" s="2455">
        <f>G22</f>
        <v>5.7029230313113137</v>
      </c>
      <c r="H32" s="2402">
        <f>H22</f>
        <v>7.1192833569071192</v>
      </c>
      <c r="I32" s="162"/>
      <c r="J32" s="163">
        <v>8.73</v>
      </c>
      <c r="K32" s="164">
        <v>3.1</v>
      </c>
      <c r="L32" s="164"/>
      <c r="M32" s="165"/>
      <c r="N32" s="166">
        <f t="shared" si="18"/>
        <v>2.77827</v>
      </c>
      <c r="O32" s="169">
        <f t="shared" si="19"/>
        <v>4.7320000000000002</v>
      </c>
      <c r="P32" s="168">
        <f t="shared" si="20"/>
        <v>10.798444464935276</v>
      </c>
      <c r="Q32" s="169">
        <f t="shared" si="21"/>
        <v>12.172579899043738</v>
      </c>
      <c r="R32" s="170">
        <f t="shared" si="25"/>
        <v>1980.5892697270458</v>
      </c>
      <c r="S32" s="381">
        <f t="shared" si="26"/>
        <v>1519.8092888635165</v>
      </c>
      <c r="T32" s="1147">
        <v>2</v>
      </c>
      <c r="U32" s="514" t="s">
        <v>50</v>
      </c>
      <c r="V32" s="514">
        <v>6.3</v>
      </c>
      <c r="W32" s="514">
        <v>11</v>
      </c>
      <c r="X32" s="514">
        <v>35</v>
      </c>
      <c r="Y32" s="514">
        <v>6.3</v>
      </c>
      <c r="Z32" s="168">
        <v>8.01</v>
      </c>
      <c r="AA32" s="167"/>
      <c r="AB32" s="167"/>
      <c r="AC32" s="294">
        <f t="shared" si="22"/>
        <v>15.575000000000001</v>
      </c>
      <c r="AD32" s="166">
        <f t="shared" si="27"/>
        <v>26.157883711945026</v>
      </c>
      <c r="AE32" s="171">
        <f t="shared" si="28"/>
        <v>27.56664293972446</v>
      </c>
      <c r="AF32" s="2453">
        <f t="shared" si="3"/>
        <v>0.84751543226701875</v>
      </c>
      <c r="AG32" s="2454">
        <f t="shared" si="4"/>
        <v>0.89315923124707242</v>
      </c>
      <c r="AH32" s="174">
        <f t="shared" si="29"/>
        <v>817.62284260128024</v>
      </c>
      <c r="AI32" s="170">
        <f t="shared" si="30"/>
        <v>671.10094038113277</v>
      </c>
      <c r="AJ32" s="170">
        <f t="shared" si="23"/>
        <v>559.25078365094396</v>
      </c>
      <c r="AK32" s="170">
        <f t="shared" si="24"/>
        <v>447.4006269207552</v>
      </c>
      <c r="AL32" s="170">
        <f t="shared" si="1"/>
        <v>4296.8167403971192</v>
      </c>
      <c r="AM32" s="158">
        <f t="shared" si="2"/>
        <v>3526.8067437446921</v>
      </c>
    </row>
    <row r="33" spans="1:39" s="1423" customFormat="1" ht="12.75" hidden="1" customHeight="1" x14ac:dyDescent="0.2">
      <c r="A33" s="2350">
        <v>5</v>
      </c>
      <c r="B33" s="2816" t="s">
        <v>141</v>
      </c>
      <c r="C33" s="2814" t="s">
        <v>43</v>
      </c>
      <c r="D33" s="2375">
        <v>4.5</v>
      </c>
      <c r="E33" s="2376" t="s">
        <v>39</v>
      </c>
      <c r="F33" s="2353" t="s">
        <v>117</v>
      </c>
      <c r="G33" s="2354">
        <v>4.0049999999999999</v>
      </c>
      <c r="H33" s="2377">
        <v>4.9589999999999996</v>
      </c>
      <c r="I33" s="2356"/>
      <c r="J33" s="2357">
        <v>4.53</v>
      </c>
      <c r="K33" s="2358">
        <v>3.1</v>
      </c>
      <c r="L33" s="2358"/>
      <c r="M33" s="2378"/>
      <c r="N33" s="2369">
        <f t="shared" si="18"/>
        <v>1.7324700000000002</v>
      </c>
      <c r="O33" s="2361">
        <f t="shared" si="19"/>
        <v>3.0520000000000005</v>
      </c>
      <c r="P33" s="2362">
        <f t="shared" si="20"/>
        <v>7.2665467246072257</v>
      </c>
      <c r="Q33" s="2361">
        <f t="shared" si="21"/>
        <v>8.1961926100415656</v>
      </c>
      <c r="R33" s="2363">
        <f t="shared" si="25"/>
        <v>2943.2526958877088</v>
      </c>
      <c r="S33" s="2364">
        <f t="shared" si="26"/>
        <v>2257.1455894453634</v>
      </c>
      <c r="T33" s="2365">
        <v>1</v>
      </c>
      <c r="U33" s="2366" t="s">
        <v>85</v>
      </c>
      <c r="V33" s="2366">
        <v>4</v>
      </c>
      <c r="W33" s="2366">
        <v>11</v>
      </c>
      <c r="X33" s="2366">
        <v>35</v>
      </c>
      <c r="Y33" s="2366">
        <v>6.3</v>
      </c>
      <c r="Z33" s="2362">
        <v>6.44</v>
      </c>
      <c r="AA33" s="2367"/>
      <c r="AB33" s="2367">
        <v>5</v>
      </c>
      <c r="AC33" s="2368">
        <f t="shared" si="22"/>
        <v>19.7225</v>
      </c>
      <c r="AD33" s="2369">
        <f t="shared" si="27"/>
        <v>26.835481597148579</v>
      </c>
      <c r="AE33" s="2370">
        <f t="shared" si="28"/>
        <v>27.787559708454069</v>
      </c>
      <c r="AF33" s="2371">
        <f t="shared" si="3"/>
        <v>0.86946960374761395</v>
      </c>
      <c r="AG33" s="2372">
        <f t="shared" si="4"/>
        <v>0.90031693455391182</v>
      </c>
      <c r="AH33" s="2373">
        <f t="shared" si="29"/>
        <v>796.97780565513449</v>
      </c>
      <c r="AI33" s="2363">
        <f t="shared" si="30"/>
        <v>665.76555099120753</v>
      </c>
      <c r="AJ33" s="2363">
        <f t="shared" si="23"/>
        <v>554.80462582600626</v>
      </c>
      <c r="AK33" s="2363">
        <f t="shared" si="24"/>
        <v>443.84370066080504</v>
      </c>
      <c r="AL33" s="2363">
        <f t="shared" si="1"/>
        <v>4188.3218014909471</v>
      </c>
      <c r="AM33" s="2374">
        <f t="shared" si="2"/>
        <v>3498.7679106144537</v>
      </c>
    </row>
    <row r="34" spans="1:39" s="1423" customFormat="1" ht="12" hidden="1" customHeight="1" x14ac:dyDescent="0.2">
      <c r="A34" s="2350">
        <v>5</v>
      </c>
      <c r="B34" s="2817"/>
      <c r="C34" s="2815"/>
      <c r="D34" s="2375">
        <v>4.5</v>
      </c>
      <c r="E34" s="2376" t="s">
        <v>39</v>
      </c>
      <c r="F34" s="2353" t="s">
        <v>117</v>
      </c>
      <c r="G34" s="2354">
        <v>4.0049999999999999</v>
      </c>
      <c r="H34" s="2377">
        <v>4.9589999999999996</v>
      </c>
      <c r="I34" s="2356"/>
      <c r="J34" s="2357">
        <v>4.53</v>
      </c>
      <c r="K34" s="2358">
        <v>3.1</v>
      </c>
      <c r="L34" s="2358"/>
      <c r="M34" s="2378"/>
      <c r="N34" s="2369">
        <f t="shared" si="18"/>
        <v>1.7324700000000002</v>
      </c>
      <c r="O34" s="2361">
        <f t="shared" si="19"/>
        <v>3.0520000000000005</v>
      </c>
      <c r="P34" s="2362">
        <f t="shared" si="20"/>
        <v>7.2665467246072257</v>
      </c>
      <c r="Q34" s="2361">
        <f t="shared" si="21"/>
        <v>8.1961926100415656</v>
      </c>
      <c r="R34" s="2363">
        <f t="shared" si="25"/>
        <v>2943.2526958877088</v>
      </c>
      <c r="S34" s="2364">
        <f t="shared" si="26"/>
        <v>2257.1455894453634</v>
      </c>
      <c r="T34" s="2365">
        <v>2</v>
      </c>
      <c r="U34" s="2366" t="s">
        <v>85</v>
      </c>
      <c r="V34" s="2366">
        <v>4</v>
      </c>
      <c r="W34" s="2366">
        <v>11</v>
      </c>
      <c r="X34" s="2366">
        <v>35</v>
      </c>
      <c r="Y34" s="2366">
        <v>6.3</v>
      </c>
      <c r="Z34" s="2362">
        <v>6.44</v>
      </c>
      <c r="AA34" s="2367"/>
      <c r="AB34" s="2367">
        <v>5</v>
      </c>
      <c r="AC34" s="2368">
        <f t="shared" si="22"/>
        <v>19.7225</v>
      </c>
      <c r="AD34" s="2369">
        <f t="shared" si="27"/>
        <v>26.835481597148579</v>
      </c>
      <c r="AE34" s="2370">
        <f t="shared" si="28"/>
        <v>27.787559708454069</v>
      </c>
      <c r="AF34" s="2371">
        <f t="shared" si="3"/>
        <v>0.86946960374761395</v>
      </c>
      <c r="AG34" s="2372">
        <f t="shared" si="4"/>
        <v>0.90031693455391182</v>
      </c>
      <c r="AH34" s="2373">
        <f t="shared" si="29"/>
        <v>796.97780565513449</v>
      </c>
      <c r="AI34" s="2363">
        <f t="shared" si="30"/>
        <v>665.76555099120753</v>
      </c>
      <c r="AJ34" s="2363">
        <f t="shared" si="23"/>
        <v>554.80462582600626</v>
      </c>
      <c r="AK34" s="2363">
        <f t="shared" si="24"/>
        <v>443.84370066080504</v>
      </c>
      <c r="AL34" s="2363">
        <f t="shared" si="1"/>
        <v>4188.3218014909471</v>
      </c>
      <c r="AM34" s="2374">
        <f t="shared" si="2"/>
        <v>3498.7679106144537</v>
      </c>
    </row>
    <row r="35" spans="1:39" ht="12.75" customHeight="1" x14ac:dyDescent="0.2">
      <c r="A35" s="176">
        <v>5</v>
      </c>
      <c r="B35" s="2621" t="s">
        <v>124</v>
      </c>
      <c r="C35" s="2633" t="s">
        <v>340</v>
      </c>
      <c r="D35" s="980">
        <v>2.5</v>
      </c>
      <c r="E35" s="160" t="s">
        <v>39</v>
      </c>
      <c r="F35" s="161" t="s">
        <v>112</v>
      </c>
      <c r="G35" s="295">
        <v>3.9750000000000001</v>
      </c>
      <c r="H35" s="177">
        <v>5.0359999999999996</v>
      </c>
      <c r="I35" s="162"/>
      <c r="J35" s="163"/>
      <c r="K35" s="164">
        <v>3.42</v>
      </c>
      <c r="L35" s="164"/>
      <c r="M35" s="516"/>
      <c r="N35" s="166">
        <f t="shared" si="18"/>
        <v>0.66690000000000005</v>
      </c>
      <c r="O35" s="169">
        <f t="shared" si="19"/>
        <v>1.3680000000000001</v>
      </c>
      <c r="P35" s="168">
        <f t="shared" si="20"/>
        <v>5.3844595466954717</v>
      </c>
      <c r="Q35" s="169">
        <f t="shared" si="21"/>
        <v>6.4386311907112681</v>
      </c>
      <c r="R35" s="170">
        <f t="shared" si="25"/>
        <v>3972.0389858105509</v>
      </c>
      <c r="S35" s="381">
        <f t="shared" si="26"/>
        <v>2873.2815177687366</v>
      </c>
      <c r="T35" s="1147">
        <v>1</v>
      </c>
      <c r="U35" s="514" t="s">
        <v>118</v>
      </c>
      <c r="V35" s="514">
        <v>6.3</v>
      </c>
      <c r="W35" s="514">
        <v>11</v>
      </c>
      <c r="X35" s="514">
        <v>35</v>
      </c>
      <c r="Y35" s="514">
        <v>6.3</v>
      </c>
      <c r="Z35" s="168">
        <v>8</v>
      </c>
      <c r="AA35" s="167"/>
      <c r="AB35" s="167"/>
      <c r="AC35" s="294">
        <f t="shared" si="22"/>
        <v>15.555555555555559</v>
      </c>
      <c r="AD35" s="166">
        <f t="shared" si="27"/>
        <v>20.90919366973873</v>
      </c>
      <c r="AE35" s="171">
        <f t="shared" si="28"/>
        <v>21.969679920461544</v>
      </c>
      <c r="AF35" s="2395">
        <f t="shared" si="3"/>
        <v>0.6774578748995348</v>
      </c>
      <c r="AG35" s="2396">
        <f t="shared" si="4"/>
        <v>0.71181762942295401</v>
      </c>
      <c r="AH35" s="174">
        <f t="shared" si="29"/>
        <v>1022.8650408431299</v>
      </c>
      <c r="AI35" s="170">
        <f t="shared" si="30"/>
        <v>842.06961899203429</v>
      </c>
      <c r="AJ35" s="170">
        <f t="shared" si="23"/>
        <v>701.72468249336191</v>
      </c>
      <c r="AK35" s="170">
        <f t="shared" si="24"/>
        <v>561.37974599468953</v>
      </c>
      <c r="AL35" s="170">
        <f t="shared" si="1"/>
        <v>5375.4168813077404</v>
      </c>
      <c r="AM35" s="158">
        <f t="shared" si="2"/>
        <v>4425.2907904986787</v>
      </c>
    </row>
    <row r="36" spans="1:39" ht="12.75" customHeight="1" x14ac:dyDescent="0.2">
      <c r="A36" s="176">
        <v>5</v>
      </c>
      <c r="B36" s="2622"/>
      <c r="C36" s="2634"/>
      <c r="D36" s="980">
        <v>2.5</v>
      </c>
      <c r="E36" s="160" t="s">
        <v>39</v>
      </c>
      <c r="F36" s="161" t="s">
        <v>112</v>
      </c>
      <c r="G36" s="295">
        <v>3.9750000000000001</v>
      </c>
      <c r="H36" s="177">
        <v>5.0359999999999996</v>
      </c>
      <c r="I36" s="162"/>
      <c r="J36" s="163"/>
      <c r="K36" s="164">
        <v>3.31</v>
      </c>
      <c r="L36" s="164"/>
      <c r="M36" s="516"/>
      <c r="N36" s="166">
        <f t="shared" si="18"/>
        <v>0.64545000000000008</v>
      </c>
      <c r="O36" s="169">
        <f t="shared" si="19"/>
        <v>1.3240000000000001</v>
      </c>
      <c r="P36" s="168">
        <f t="shared" si="20"/>
        <v>5.3381651063356967</v>
      </c>
      <c r="Q36" s="169">
        <f t="shared" si="21"/>
        <v>6.3926681207849345</v>
      </c>
      <c r="R36" s="170">
        <f t="shared" si="25"/>
        <v>4006.4859012341785</v>
      </c>
      <c r="S36" s="381">
        <f t="shared" si="26"/>
        <v>2893.9403157579291</v>
      </c>
      <c r="T36" s="1147">
        <v>2</v>
      </c>
      <c r="U36" s="514" t="s">
        <v>118</v>
      </c>
      <c r="V36" s="514">
        <v>6.3</v>
      </c>
      <c r="W36" s="514">
        <v>11</v>
      </c>
      <c r="X36" s="514">
        <v>35</v>
      </c>
      <c r="Y36" s="514">
        <v>6.3</v>
      </c>
      <c r="Z36" s="168">
        <v>7.2</v>
      </c>
      <c r="AA36" s="167"/>
      <c r="AB36" s="167"/>
      <c r="AC36" s="294">
        <f t="shared" si="22"/>
        <v>14.000000000000004</v>
      </c>
      <c r="AD36" s="166">
        <f t="shared" si="27"/>
        <v>19.309790436524683</v>
      </c>
      <c r="AE36" s="171">
        <f t="shared" si="28"/>
        <v>20.370228415570114</v>
      </c>
      <c r="AF36" s="2395">
        <f t="shared" si="3"/>
        <v>0.62563721014339968</v>
      </c>
      <c r="AG36" s="2396">
        <f t="shared" si="4"/>
        <v>0.65999540066447171</v>
      </c>
      <c r="AH36" s="174">
        <f t="shared" si="29"/>
        <v>1107.5875373841413</v>
      </c>
      <c r="AI36" s="170">
        <f t="shared" si="30"/>
        <v>908.18814706365333</v>
      </c>
      <c r="AJ36" s="170">
        <f t="shared" si="23"/>
        <v>756.82345588637781</v>
      </c>
      <c r="AK36" s="170">
        <f t="shared" si="24"/>
        <v>605.45876470910218</v>
      </c>
      <c r="AL36" s="170">
        <f t="shared" si="1"/>
        <v>5820.655226493237</v>
      </c>
      <c r="AM36" s="158">
        <f t="shared" si="2"/>
        <v>4772.7605326167968</v>
      </c>
    </row>
    <row r="37" spans="1:39" ht="12.75" customHeight="1" x14ac:dyDescent="0.2">
      <c r="A37" s="176">
        <v>5</v>
      </c>
      <c r="B37" s="2621" t="s">
        <v>125</v>
      </c>
      <c r="C37" s="2633" t="s">
        <v>341</v>
      </c>
      <c r="D37" s="980">
        <v>2.5</v>
      </c>
      <c r="E37" s="160" t="s">
        <v>39</v>
      </c>
      <c r="F37" s="161" t="s">
        <v>112</v>
      </c>
      <c r="G37" s="295">
        <v>3.9750000000000001</v>
      </c>
      <c r="H37" s="177">
        <v>5.0359999999999996</v>
      </c>
      <c r="I37" s="162">
        <v>4.95</v>
      </c>
      <c r="J37" s="163"/>
      <c r="K37" s="164">
        <v>0.6</v>
      </c>
      <c r="L37" s="164"/>
      <c r="M37" s="516"/>
      <c r="N37" s="166">
        <f t="shared" si="18"/>
        <v>1.6713</v>
      </c>
      <c r="O37" s="169">
        <f t="shared" si="19"/>
        <v>2.2200000000000002</v>
      </c>
      <c r="P37" s="168">
        <f t="shared" si="20"/>
        <v>6.4164841377502055</v>
      </c>
      <c r="Q37" s="169">
        <f t="shared" si="21"/>
        <v>7.4459908467577369</v>
      </c>
      <c r="R37" s="170">
        <f t="shared" si="25"/>
        <v>3333.1779176646082</v>
      </c>
      <c r="S37" s="381">
        <f t="shared" si="26"/>
        <v>2484.5585202479256</v>
      </c>
      <c r="T37" s="1147">
        <v>1</v>
      </c>
      <c r="U37" s="514" t="s">
        <v>50</v>
      </c>
      <c r="V37" s="514">
        <v>6.3</v>
      </c>
      <c r="W37" s="514">
        <v>11</v>
      </c>
      <c r="X37" s="514">
        <v>35</v>
      </c>
      <c r="Y37" s="514">
        <v>6.3</v>
      </c>
      <c r="Z37" s="168">
        <v>7.7</v>
      </c>
      <c r="AA37" s="167"/>
      <c r="AB37" s="167">
        <v>9</v>
      </c>
      <c r="AC37" s="294">
        <f t="shared" si="22"/>
        <v>14.972222222222221</v>
      </c>
      <c r="AD37" s="166">
        <f t="shared" si="27"/>
        <v>21.23310011032158</v>
      </c>
      <c r="AE37" s="171">
        <f t="shared" si="28"/>
        <v>22.290964690889755</v>
      </c>
      <c r="AF37" s="2395">
        <f t="shared" si="3"/>
        <v>0.68795244357441909</v>
      </c>
      <c r="AG37" s="2396">
        <f t="shared" si="4"/>
        <v>0.72222725598482806</v>
      </c>
      <c r="AH37" s="174">
        <f t="shared" si="29"/>
        <v>1007.2614515012666</v>
      </c>
      <c r="AI37" s="170">
        <f t="shared" si="30"/>
        <v>829.93267705281903</v>
      </c>
      <c r="AJ37" s="170">
        <f t="shared" si="23"/>
        <v>691.61056421068258</v>
      </c>
      <c r="AK37" s="170">
        <f t="shared" si="24"/>
        <v>553.28845136854602</v>
      </c>
      <c r="AL37" s="170">
        <f t="shared" ref="AL37:AL70" si="31">6300/(1.73*AF37)</f>
        <v>5293.4160364180689</v>
      </c>
      <c r="AM37" s="158">
        <f t="shared" ref="AM37:AM70" si="32">6300/(2*AG37)</f>
        <v>4361.50806258989</v>
      </c>
    </row>
    <row r="38" spans="1:39" ht="12.75" customHeight="1" x14ac:dyDescent="0.2">
      <c r="A38" s="176">
        <v>5</v>
      </c>
      <c r="B38" s="2622"/>
      <c r="C38" s="2634"/>
      <c r="D38" s="980">
        <v>2.5</v>
      </c>
      <c r="E38" s="160" t="s">
        <v>39</v>
      </c>
      <c r="F38" s="161" t="s">
        <v>112</v>
      </c>
      <c r="G38" s="295">
        <v>3.9750000000000001</v>
      </c>
      <c r="H38" s="177">
        <v>5.0359999999999996</v>
      </c>
      <c r="I38" s="162">
        <v>4.95</v>
      </c>
      <c r="J38" s="163"/>
      <c r="K38" s="164">
        <v>0.6</v>
      </c>
      <c r="L38" s="164"/>
      <c r="M38" s="516"/>
      <c r="N38" s="166">
        <f t="shared" si="18"/>
        <v>1.6713</v>
      </c>
      <c r="O38" s="169">
        <f t="shared" si="19"/>
        <v>2.2200000000000002</v>
      </c>
      <c r="P38" s="168">
        <f t="shared" si="20"/>
        <v>6.4164841377502055</v>
      </c>
      <c r="Q38" s="169">
        <f t="shared" si="21"/>
        <v>7.4459908467577369</v>
      </c>
      <c r="R38" s="170">
        <f t="shared" si="25"/>
        <v>3333.1779176646082</v>
      </c>
      <c r="S38" s="381">
        <f t="shared" si="26"/>
        <v>2484.5585202479256</v>
      </c>
      <c r="T38" s="1147">
        <v>2</v>
      </c>
      <c r="U38" s="514" t="s">
        <v>50</v>
      </c>
      <c r="V38" s="514">
        <v>6.3</v>
      </c>
      <c r="W38" s="514">
        <v>11</v>
      </c>
      <c r="X38" s="514">
        <v>35</v>
      </c>
      <c r="Y38" s="514">
        <v>6.3</v>
      </c>
      <c r="Z38" s="168">
        <v>7.67</v>
      </c>
      <c r="AA38" s="167"/>
      <c r="AB38" s="167"/>
      <c r="AC38" s="294">
        <f t="shared" si="22"/>
        <v>14.913888888888891</v>
      </c>
      <c r="AD38" s="166">
        <f t="shared" si="27"/>
        <v>21.174948259994803</v>
      </c>
      <c r="AE38" s="171">
        <f t="shared" si="28"/>
        <v>22.232795978816501</v>
      </c>
      <c r="AF38" s="2395">
        <f t="shared" si="3"/>
        <v>0.68606832362383163</v>
      </c>
      <c r="AG38" s="2396">
        <f t="shared" si="4"/>
        <v>0.72034258971365461</v>
      </c>
      <c r="AH38" s="174">
        <f t="shared" si="29"/>
        <v>1010.0276503343611</v>
      </c>
      <c r="AI38" s="170">
        <f t="shared" si="30"/>
        <v>832.10406903508112</v>
      </c>
      <c r="AJ38" s="170">
        <f t="shared" si="23"/>
        <v>693.42005752923433</v>
      </c>
      <c r="AK38" s="170">
        <f t="shared" si="24"/>
        <v>554.73604602338742</v>
      </c>
      <c r="AL38" s="170">
        <f t="shared" si="31"/>
        <v>5307.9531173727682</v>
      </c>
      <c r="AM38" s="158">
        <f t="shared" si="32"/>
        <v>4372.9192817158919</v>
      </c>
    </row>
    <row r="39" spans="1:39" ht="12.75" customHeight="1" x14ac:dyDescent="0.2">
      <c r="A39" s="176">
        <v>5</v>
      </c>
      <c r="B39" s="2621" t="s">
        <v>131</v>
      </c>
      <c r="C39" s="2633" t="s">
        <v>341</v>
      </c>
      <c r="D39" s="980">
        <v>2.4</v>
      </c>
      <c r="E39" s="160" t="s">
        <v>39</v>
      </c>
      <c r="F39" s="161" t="s">
        <v>115</v>
      </c>
      <c r="G39" s="295">
        <v>4.2770000000000001</v>
      </c>
      <c r="H39" s="177">
        <v>6.3559999999999999</v>
      </c>
      <c r="I39" s="162"/>
      <c r="J39" s="163">
        <v>11.3</v>
      </c>
      <c r="K39" s="164"/>
      <c r="L39" s="164">
        <v>3.7</v>
      </c>
      <c r="M39" s="165"/>
      <c r="N39" s="166">
        <f t="shared" si="18"/>
        <v>3.4020000000000001</v>
      </c>
      <c r="O39" s="169">
        <f t="shared" si="19"/>
        <v>6</v>
      </c>
      <c r="P39" s="168">
        <f t="shared" si="20"/>
        <v>10.825448397179676</v>
      </c>
      <c r="Q39" s="169">
        <f t="shared" si="21"/>
        <v>12.815784798442895</v>
      </c>
      <c r="R39" s="170">
        <f t="shared" si="17"/>
        <v>1975.6487170144553</v>
      </c>
      <c r="S39" s="381">
        <f t="shared" si="9"/>
        <v>1443.5323541206569</v>
      </c>
      <c r="T39" s="1147">
        <v>1</v>
      </c>
      <c r="U39" s="514" t="s">
        <v>122</v>
      </c>
      <c r="V39" s="514">
        <v>4</v>
      </c>
      <c r="W39" s="514">
        <v>11</v>
      </c>
      <c r="X39" s="514">
        <v>35</v>
      </c>
      <c r="Y39" s="514">
        <v>6.3</v>
      </c>
      <c r="Z39" s="168">
        <v>6.37</v>
      </c>
      <c r="AA39" s="167"/>
      <c r="AB39" s="167"/>
      <c r="AC39" s="294">
        <f t="shared" si="22"/>
        <v>19.508125000000003</v>
      </c>
      <c r="AD39" s="166">
        <f t="shared" si="11"/>
        <v>29.978780416581746</v>
      </c>
      <c r="AE39" s="171">
        <f t="shared" si="12"/>
        <v>32.045219082035082</v>
      </c>
      <c r="AF39" s="2395">
        <f t="shared" si="3"/>
        <v>0.97131248549724847</v>
      </c>
      <c r="AG39" s="2396">
        <f t="shared" si="4"/>
        <v>1.0382650982579367</v>
      </c>
      <c r="AH39" s="174">
        <f t="shared" si="13"/>
        <v>713.4140528666926</v>
      </c>
      <c r="AI39" s="170">
        <f t="shared" si="14"/>
        <v>577.30920648850588</v>
      </c>
      <c r="AJ39" s="170">
        <f t="shared" si="23"/>
        <v>481.09100540708823</v>
      </c>
      <c r="AK39" s="170">
        <f t="shared" si="24"/>
        <v>384.87280432567059</v>
      </c>
      <c r="AL39" s="170">
        <f t="shared" si="31"/>
        <v>3749.1729505006374</v>
      </c>
      <c r="AM39" s="158">
        <f t="shared" si="32"/>
        <v>3033.9072413059616</v>
      </c>
    </row>
    <row r="40" spans="1:39" ht="12.75" customHeight="1" x14ac:dyDescent="0.2">
      <c r="A40" s="176">
        <v>5</v>
      </c>
      <c r="B40" s="2622"/>
      <c r="C40" s="2634"/>
      <c r="D40" s="980">
        <v>2.4</v>
      </c>
      <c r="E40" s="160" t="s">
        <v>39</v>
      </c>
      <c r="F40" s="161" t="s">
        <v>115</v>
      </c>
      <c r="G40" s="295">
        <v>4.2770000000000001</v>
      </c>
      <c r="H40" s="177">
        <v>6.3559999999999999</v>
      </c>
      <c r="I40" s="162"/>
      <c r="J40" s="163">
        <v>11.3</v>
      </c>
      <c r="K40" s="164"/>
      <c r="L40" s="164">
        <v>3.7</v>
      </c>
      <c r="M40" s="165"/>
      <c r="N40" s="166">
        <f t="shared" si="18"/>
        <v>3.4020000000000001</v>
      </c>
      <c r="O40" s="169">
        <f t="shared" si="19"/>
        <v>6</v>
      </c>
      <c r="P40" s="168">
        <f t="shared" si="20"/>
        <v>10.825448397179676</v>
      </c>
      <c r="Q40" s="169">
        <f t="shared" si="21"/>
        <v>12.815784798442895</v>
      </c>
      <c r="R40" s="170">
        <f t="shared" si="17"/>
        <v>1975.6487170144553</v>
      </c>
      <c r="S40" s="381">
        <f t="shared" si="9"/>
        <v>1443.5323541206569</v>
      </c>
      <c r="T40" s="1147">
        <v>2</v>
      </c>
      <c r="U40" s="514" t="s">
        <v>201</v>
      </c>
      <c r="V40" s="514">
        <v>4</v>
      </c>
      <c r="W40" s="514">
        <v>11</v>
      </c>
      <c r="X40" s="514">
        <v>35</v>
      </c>
      <c r="Y40" s="514">
        <v>6.3</v>
      </c>
      <c r="Z40" s="168">
        <v>6.28</v>
      </c>
      <c r="AA40" s="167"/>
      <c r="AB40" s="167"/>
      <c r="AC40" s="294">
        <f t="shared" si="22"/>
        <v>19.232500000000002</v>
      </c>
      <c r="AD40" s="166">
        <f t="shared" si="11"/>
        <v>29.704952352259383</v>
      </c>
      <c r="AE40" s="171">
        <f t="shared" si="12"/>
        <v>31.771165169851738</v>
      </c>
      <c r="AF40" s="2395">
        <f t="shared" si="3"/>
        <v>0.96244045621320395</v>
      </c>
      <c r="AG40" s="2396">
        <f t="shared" si="4"/>
        <v>1.0293857515031963</v>
      </c>
      <c r="AH40" s="174">
        <f t="shared" si="13"/>
        <v>719.99049126121508</v>
      </c>
      <c r="AI40" s="170">
        <f t="shared" si="14"/>
        <v>582.28900013887437</v>
      </c>
      <c r="AJ40" s="170">
        <f t="shared" si="23"/>
        <v>485.24083344906199</v>
      </c>
      <c r="AK40" s="170">
        <f t="shared" si="24"/>
        <v>388.19266675924956</v>
      </c>
      <c r="AL40" s="170">
        <f t="shared" si="31"/>
        <v>3783.7338129343134</v>
      </c>
      <c r="AM40" s="158">
        <f t="shared" si="32"/>
        <v>3060.0773280571475</v>
      </c>
    </row>
    <row r="41" spans="1:39" ht="12.75" customHeight="1" x14ac:dyDescent="0.2">
      <c r="A41" s="1205">
        <v>5</v>
      </c>
      <c r="B41" s="2621" t="s">
        <v>446</v>
      </c>
      <c r="C41" s="2633"/>
      <c r="D41" s="1209">
        <v>2.4</v>
      </c>
      <c r="E41" s="160" t="s">
        <v>39</v>
      </c>
      <c r="F41" s="161" t="s">
        <v>115</v>
      </c>
      <c r="G41" s="295">
        <v>4.2770000000000001</v>
      </c>
      <c r="H41" s="177">
        <v>6.3559999999999999</v>
      </c>
      <c r="I41" s="162"/>
      <c r="J41" s="163">
        <v>13.91</v>
      </c>
      <c r="K41" s="164"/>
      <c r="L41" s="164">
        <v>3.7</v>
      </c>
      <c r="M41" s="165"/>
      <c r="N41" s="166">
        <f>0.314*I41+0.249*J41+0.195*K41+0.159*L41+0.06*M41</f>
        <v>4.0518900000000002</v>
      </c>
      <c r="O41" s="169">
        <f>0.4*SUM(I41:M41)</f>
        <v>7.0440000000000005</v>
      </c>
      <c r="P41" s="168">
        <f>SQRT(POWER(N41,2)+POWER(O41+G41,2))</f>
        <v>12.024261040583742</v>
      </c>
      <c r="Q41" s="169">
        <f>SQRT(POWER(N41,2)+POWER(O41+H41,2))</f>
        <v>13.999207569434065</v>
      </c>
      <c r="R41" s="1208">
        <f>37000/1.73/SQRT(POWER((G41+O41),2)+N41*N41)</f>
        <v>1778.6775557191272</v>
      </c>
      <c r="S41" s="1206">
        <f>37000/2/SQRT(N41*N41+POWER((H41+O41),2))</f>
        <v>1321.5033714046062</v>
      </c>
      <c r="T41" s="1147">
        <v>1</v>
      </c>
      <c r="U41" s="524" t="s">
        <v>50</v>
      </c>
      <c r="V41" s="514">
        <v>6.3</v>
      </c>
      <c r="W41" s="514">
        <v>11</v>
      </c>
      <c r="X41" s="514">
        <v>35</v>
      </c>
      <c r="Y41" s="514">
        <v>6.3</v>
      </c>
      <c r="Z41" s="168">
        <v>7.95</v>
      </c>
      <c r="AA41" s="1207"/>
      <c r="AB41" s="1207"/>
      <c r="AC41" s="294">
        <f t="shared" si="22"/>
        <v>15.458333333333334</v>
      </c>
      <c r="AD41" s="166">
        <f t="shared" si="11"/>
        <v>27.084137541185946</v>
      </c>
      <c r="AE41" s="171">
        <f t="shared" si="12"/>
        <v>29.141400367001545</v>
      </c>
      <c r="AF41" s="2395">
        <f t="shared" si="3"/>
        <v>0.8775260563344246</v>
      </c>
      <c r="AG41" s="2396">
        <f t="shared" si="4"/>
        <v>0.94418137189085005</v>
      </c>
      <c r="AH41" s="174">
        <f t="shared" si="13"/>
        <v>789.66085608121318</v>
      </c>
      <c r="AI41" s="1208">
        <f t="shared" si="14"/>
        <v>634.83565535678906</v>
      </c>
      <c r="AJ41" s="1208">
        <f t="shared" si="23"/>
        <v>529.02971279732424</v>
      </c>
      <c r="AK41" s="1208">
        <f t="shared" si="24"/>
        <v>423.22377023785936</v>
      </c>
      <c r="AL41" s="1208">
        <f t="shared" si="31"/>
        <v>4149.8693637901597</v>
      </c>
      <c r="AM41" s="158">
        <f t="shared" si="32"/>
        <v>3336.2234140371797</v>
      </c>
    </row>
    <row r="42" spans="1:39" ht="12.75" customHeight="1" x14ac:dyDescent="0.2">
      <c r="A42" s="1205">
        <v>5</v>
      </c>
      <c r="B42" s="2622"/>
      <c r="C42" s="2634"/>
      <c r="D42" s="1209">
        <v>2.4</v>
      </c>
      <c r="E42" s="160" t="s">
        <v>39</v>
      </c>
      <c r="F42" s="161" t="s">
        <v>115</v>
      </c>
      <c r="G42" s="295">
        <v>4.2770000000000001</v>
      </c>
      <c r="H42" s="177">
        <v>6.3559999999999999</v>
      </c>
      <c r="I42" s="162"/>
      <c r="J42" s="163">
        <v>13.91</v>
      </c>
      <c r="K42" s="164"/>
      <c r="L42" s="164">
        <v>3.7</v>
      </c>
      <c r="M42" s="165"/>
      <c r="N42" s="166">
        <f>0.314*I42+0.249*J42+0.195*K42+0.159*L42+0.06*M42</f>
        <v>4.0518900000000002</v>
      </c>
      <c r="O42" s="169">
        <f>0.4*SUM(I42:M42)</f>
        <v>7.0440000000000005</v>
      </c>
      <c r="P42" s="168">
        <f>SQRT(POWER(N42,2)+POWER(O42+G42,2))</f>
        <v>12.024261040583742</v>
      </c>
      <c r="Q42" s="169">
        <f>SQRT(POWER(N42,2)+POWER(O42+H42,2))</f>
        <v>13.999207569434065</v>
      </c>
      <c r="R42" s="1208">
        <f>37000/1.73/SQRT(POWER((G42+O42),2)+N42*N42)</f>
        <v>1778.6775557191272</v>
      </c>
      <c r="S42" s="1206">
        <f>37000/2/SQRT(N42*N42+POWER((H42+O42),2))</f>
        <v>1321.5033714046062</v>
      </c>
      <c r="T42" s="1147">
        <v>2</v>
      </c>
      <c r="U42" s="524" t="s">
        <v>50</v>
      </c>
      <c r="V42" s="514">
        <v>6.3</v>
      </c>
      <c r="W42" s="514">
        <v>11</v>
      </c>
      <c r="X42" s="514">
        <v>35</v>
      </c>
      <c r="Y42" s="514">
        <v>6.3</v>
      </c>
      <c r="Z42" s="168">
        <v>8</v>
      </c>
      <c r="AA42" s="1207"/>
      <c r="AB42" s="1207"/>
      <c r="AC42" s="294">
        <f t="shared" si="22"/>
        <v>15.555555555555559</v>
      </c>
      <c r="AD42" s="166">
        <f t="shared" si="11"/>
        <v>27.180269518585806</v>
      </c>
      <c r="AE42" s="171">
        <f t="shared" si="12"/>
        <v>29.237681339377183</v>
      </c>
      <c r="AF42" s="2395">
        <f t="shared" si="3"/>
        <v>0.8806407324021801</v>
      </c>
      <c r="AG42" s="2396">
        <f t="shared" si="4"/>
        <v>0.94730087539582053</v>
      </c>
      <c r="AH42" s="174">
        <f t="shared" si="13"/>
        <v>786.86796031840834</v>
      </c>
      <c r="AI42" s="1208">
        <f t="shared" si="14"/>
        <v>632.74511358341817</v>
      </c>
      <c r="AJ42" s="1208">
        <f t="shared" si="23"/>
        <v>527.2875946528485</v>
      </c>
      <c r="AK42" s="1208">
        <f t="shared" si="24"/>
        <v>421.83007572227876</v>
      </c>
      <c r="AL42" s="1208">
        <f t="shared" si="31"/>
        <v>4135.1919836552997</v>
      </c>
      <c r="AM42" s="158">
        <f t="shared" si="32"/>
        <v>3325.2370833963423</v>
      </c>
    </row>
    <row r="43" spans="1:39" ht="12.75" customHeight="1" x14ac:dyDescent="0.2">
      <c r="A43" s="1205">
        <v>5</v>
      </c>
      <c r="B43" s="2621" t="s">
        <v>132</v>
      </c>
      <c r="C43" s="2633" t="s">
        <v>341</v>
      </c>
      <c r="D43" s="980">
        <v>2.4</v>
      </c>
      <c r="E43" s="160" t="s">
        <v>39</v>
      </c>
      <c r="F43" s="161" t="s">
        <v>115</v>
      </c>
      <c r="G43" s="295">
        <v>4.2770000000000001</v>
      </c>
      <c r="H43" s="177">
        <v>6.3559999999999999</v>
      </c>
      <c r="I43" s="162"/>
      <c r="J43" s="163">
        <v>11.6</v>
      </c>
      <c r="K43" s="164"/>
      <c r="L43" s="164">
        <v>3.7</v>
      </c>
      <c r="M43" s="165"/>
      <c r="N43" s="166">
        <f t="shared" si="18"/>
        <v>3.4767000000000001</v>
      </c>
      <c r="O43" s="169">
        <f t="shared" si="19"/>
        <v>6.120000000000001</v>
      </c>
      <c r="P43" s="168">
        <f t="shared" si="20"/>
        <v>10.962894320844294</v>
      </c>
      <c r="Q43" s="169">
        <f t="shared" si="21"/>
        <v>12.951371313108123</v>
      </c>
      <c r="R43" s="170">
        <f t="shared" si="17"/>
        <v>1950.8792670134126</v>
      </c>
      <c r="S43" s="381">
        <f t="shared" si="9"/>
        <v>1428.4201690114539</v>
      </c>
      <c r="T43" s="1147">
        <v>1</v>
      </c>
      <c r="U43" s="524" t="s">
        <v>50</v>
      </c>
      <c r="V43" s="514">
        <v>6.3</v>
      </c>
      <c r="W43" s="514">
        <v>11</v>
      </c>
      <c r="X43" s="514">
        <v>35</v>
      </c>
      <c r="Y43" s="514">
        <v>6.3</v>
      </c>
      <c r="Z43" s="168">
        <v>8.01</v>
      </c>
      <c r="AA43" s="167"/>
      <c r="AB43" s="167"/>
      <c r="AC43" s="294">
        <f t="shared" si="22"/>
        <v>15.575000000000001</v>
      </c>
      <c r="AD43" s="166">
        <f t="shared" si="11"/>
        <v>26.203668195311895</v>
      </c>
      <c r="AE43" s="171">
        <f t="shared" si="12"/>
        <v>28.265633619114222</v>
      </c>
      <c r="AF43" s="2395">
        <f t="shared" si="3"/>
        <v>0.84899884952810534</v>
      </c>
      <c r="AG43" s="2396">
        <f t="shared" si="4"/>
        <v>0.91580652925930073</v>
      </c>
      <c r="AH43" s="174">
        <f t="shared" si="13"/>
        <v>816.19424721690768</v>
      </c>
      <c r="AI43" s="170">
        <f t="shared" si="14"/>
        <v>654.50505194016398</v>
      </c>
      <c r="AJ43" s="170">
        <f t="shared" si="23"/>
        <v>545.4208766168033</v>
      </c>
      <c r="AK43" s="170">
        <f t="shared" si="24"/>
        <v>436.33670129344267</v>
      </c>
      <c r="AL43" s="170">
        <f t="shared" si="31"/>
        <v>4289.3091069957618</v>
      </c>
      <c r="AM43" s="158">
        <f t="shared" si="32"/>
        <v>3439.5911137996609</v>
      </c>
    </row>
    <row r="44" spans="1:39" ht="12.75" customHeight="1" x14ac:dyDescent="0.2">
      <c r="A44" s="176">
        <v>5</v>
      </c>
      <c r="B44" s="2622"/>
      <c r="C44" s="2634"/>
      <c r="D44" s="980">
        <v>2.4</v>
      </c>
      <c r="E44" s="160" t="s">
        <v>39</v>
      </c>
      <c r="F44" s="161" t="s">
        <v>115</v>
      </c>
      <c r="G44" s="295">
        <v>4.2770000000000001</v>
      </c>
      <c r="H44" s="177">
        <v>6.3559999999999999</v>
      </c>
      <c r="I44" s="162"/>
      <c r="J44" s="163">
        <v>11.6</v>
      </c>
      <c r="K44" s="164"/>
      <c r="L44" s="164">
        <v>3.7</v>
      </c>
      <c r="M44" s="165"/>
      <c r="N44" s="166">
        <f t="shared" si="18"/>
        <v>3.4767000000000001</v>
      </c>
      <c r="O44" s="169">
        <f t="shared" si="19"/>
        <v>6.120000000000001</v>
      </c>
      <c r="P44" s="168">
        <f t="shared" si="20"/>
        <v>10.962894320844294</v>
      </c>
      <c r="Q44" s="169">
        <f t="shared" si="21"/>
        <v>12.951371313108123</v>
      </c>
      <c r="R44" s="170">
        <f t="shared" si="17"/>
        <v>1950.8792670134126</v>
      </c>
      <c r="S44" s="381">
        <f t="shared" si="9"/>
        <v>1428.4201690114539</v>
      </c>
      <c r="T44" s="1147">
        <v>2</v>
      </c>
      <c r="U44" s="524" t="s">
        <v>50</v>
      </c>
      <c r="V44" s="514">
        <v>6.3</v>
      </c>
      <c r="W44" s="514">
        <v>11</v>
      </c>
      <c r="X44" s="514">
        <v>35</v>
      </c>
      <c r="Y44" s="514">
        <v>6.3</v>
      </c>
      <c r="Z44" s="168">
        <v>7.85</v>
      </c>
      <c r="AA44" s="167"/>
      <c r="AB44" s="167"/>
      <c r="AC44" s="294">
        <f t="shared" si="22"/>
        <v>15.263888888888891</v>
      </c>
      <c r="AD44" s="166">
        <f t="shared" si="11"/>
        <v>25.895340535662037</v>
      </c>
      <c r="AE44" s="171">
        <f t="shared" si="12"/>
        <v>27.95691110365917</v>
      </c>
      <c r="AF44" s="2395">
        <f t="shared" si="3"/>
        <v>0.83900903335544996</v>
      </c>
      <c r="AG44" s="2396">
        <f t="shared" si="4"/>
        <v>0.90580391975855701</v>
      </c>
      <c r="AH44" s="174">
        <f t="shared" si="13"/>
        <v>825.91241492037921</v>
      </c>
      <c r="AI44" s="170">
        <f t="shared" si="14"/>
        <v>661.73261886498642</v>
      </c>
      <c r="AJ44" s="170">
        <f t="shared" si="23"/>
        <v>551.44384905415541</v>
      </c>
      <c r="AK44" s="170">
        <f t="shared" si="24"/>
        <v>441.15507924332428</v>
      </c>
      <c r="AL44" s="170">
        <f t="shared" si="31"/>
        <v>4340.3805588908817</v>
      </c>
      <c r="AM44" s="158">
        <f t="shared" si="32"/>
        <v>3477.573822864043</v>
      </c>
    </row>
    <row r="45" spans="1:39" ht="12.75" customHeight="1" x14ac:dyDescent="0.2">
      <c r="A45" s="176">
        <v>5</v>
      </c>
      <c r="B45" s="2621" t="s">
        <v>133</v>
      </c>
      <c r="C45" s="2633" t="s">
        <v>341</v>
      </c>
      <c r="D45" s="980">
        <v>1.6</v>
      </c>
      <c r="E45" s="160" t="s">
        <v>39</v>
      </c>
      <c r="F45" s="161" t="s">
        <v>112</v>
      </c>
      <c r="G45" s="295">
        <v>3.9750000000000001</v>
      </c>
      <c r="H45" s="177">
        <v>5.0359999999999996</v>
      </c>
      <c r="I45" s="162"/>
      <c r="J45" s="163">
        <v>3.1</v>
      </c>
      <c r="K45" s="164"/>
      <c r="L45" s="164">
        <v>0.71</v>
      </c>
      <c r="M45" s="516"/>
      <c r="N45" s="166">
        <f t="shared" si="18"/>
        <v>0.88478999999999997</v>
      </c>
      <c r="O45" s="169">
        <f t="shared" si="19"/>
        <v>1.524</v>
      </c>
      <c r="P45" s="168">
        <f t="shared" si="20"/>
        <v>5.5697265950942336</v>
      </c>
      <c r="Q45" s="169">
        <f t="shared" si="21"/>
        <v>6.619399772192339</v>
      </c>
      <c r="R45" s="170">
        <f t="shared" si="17"/>
        <v>3839.9161739522278</v>
      </c>
      <c r="S45" s="381">
        <f t="shared" si="9"/>
        <v>2794.8153362359649</v>
      </c>
      <c r="T45" s="1147">
        <v>1</v>
      </c>
      <c r="U45" s="514" t="s">
        <v>50</v>
      </c>
      <c r="V45" s="514">
        <v>6.3</v>
      </c>
      <c r="W45" s="514">
        <v>11</v>
      </c>
      <c r="X45" s="514">
        <v>35</v>
      </c>
      <c r="Y45" s="514">
        <v>6.3</v>
      </c>
      <c r="Z45" s="168">
        <v>8.0299999999999994</v>
      </c>
      <c r="AA45" s="167"/>
      <c r="AB45" s="167"/>
      <c r="AC45" s="294">
        <f t="shared" si="22"/>
        <v>15.613888888888889</v>
      </c>
      <c r="AD45" s="166">
        <f t="shared" si="11"/>
        <v>21.131420458139296</v>
      </c>
      <c r="AE45" s="171">
        <f t="shared" si="12"/>
        <v>22.191534462512728</v>
      </c>
      <c r="AF45" s="2395">
        <f t="shared" si="3"/>
        <v>0.68465802284371313</v>
      </c>
      <c r="AG45" s="2396">
        <f t="shared" si="4"/>
        <v>0.71900571658541235</v>
      </c>
      <c r="AH45" s="174">
        <f t="shared" si="13"/>
        <v>1012.1081675205781</v>
      </c>
      <c r="AI45" s="170">
        <f t="shared" si="14"/>
        <v>833.65122998823313</v>
      </c>
      <c r="AJ45" s="170">
        <f t="shared" si="23"/>
        <v>694.70935832352768</v>
      </c>
      <c r="AK45" s="170">
        <f t="shared" si="24"/>
        <v>555.76748665882212</v>
      </c>
      <c r="AL45" s="170">
        <f t="shared" si="31"/>
        <v>5318.8867662492848</v>
      </c>
      <c r="AM45" s="158">
        <f t="shared" si="32"/>
        <v>4381.0500074456695</v>
      </c>
    </row>
    <row r="46" spans="1:39" ht="12.75" customHeight="1" thickBot="1" x14ac:dyDescent="0.25">
      <c r="A46" s="216">
        <v>5</v>
      </c>
      <c r="B46" s="2629"/>
      <c r="C46" s="2701"/>
      <c r="D46" s="982">
        <v>1.6</v>
      </c>
      <c r="E46" s="179" t="s">
        <v>39</v>
      </c>
      <c r="F46" s="180" t="s">
        <v>112</v>
      </c>
      <c r="G46" s="828">
        <v>3.9750000000000001</v>
      </c>
      <c r="H46" s="386">
        <v>5.0359999999999996</v>
      </c>
      <c r="I46" s="182"/>
      <c r="J46" s="183">
        <v>3.1</v>
      </c>
      <c r="K46" s="184"/>
      <c r="L46" s="184">
        <v>0.71</v>
      </c>
      <c r="M46" s="540"/>
      <c r="N46" s="186">
        <f t="shared" si="18"/>
        <v>0.88478999999999997</v>
      </c>
      <c r="O46" s="188">
        <f t="shared" si="19"/>
        <v>1.524</v>
      </c>
      <c r="P46" s="187">
        <f t="shared" si="20"/>
        <v>5.5697265950942336</v>
      </c>
      <c r="Q46" s="188">
        <f t="shared" si="21"/>
        <v>6.619399772192339</v>
      </c>
      <c r="R46" s="189">
        <f t="shared" si="17"/>
        <v>3839.9161739522278</v>
      </c>
      <c r="S46" s="392">
        <f t="shared" si="9"/>
        <v>2794.8153362359649</v>
      </c>
      <c r="T46" s="1157">
        <v>2</v>
      </c>
      <c r="U46" s="1158" t="s">
        <v>50</v>
      </c>
      <c r="V46" s="1158">
        <v>6.3</v>
      </c>
      <c r="W46" s="1158">
        <v>11</v>
      </c>
      <c r="X46" s="1158">
        <v>35</v>
      </c>
      <c r="Y46" s="1158">
        <v>6.3</v>
      </c>
      <c r="Z46" s="187">
        <v>7.99</v>
      </c>
      <c r="AA46" s="181"/>
      <c r="AB46" s="181"/>
      <c r="AC46" s="551">
        <f t="shared" si="22"/>
        <v>15.536111111111111</v>
      </c>
      <c r="AD46" s="186">
        <f t="shared" si="11"/>
        <v>21.053711140815299</v>
      </c>
      <c r="AE46" s="1159">
        <f t="shared" si="12"/>
        <v>22.113818747079122</v>
      </c>
      <c r="AF46" s="2393">
        <f t="shared" si="3"/>
        <v>0.68214024096241566</v>
      </c>
      <c r="AG46" s="2394">
        <f t="shared" si="4"/>
        <v>0.71648772740536337</v>
      </c>
      <c r="AH46" s="192">
        <f t="shared" si="13"/>
        <v>1015.8438621081035</v>
      </c>
      <c r="AI46" s="189">
        <f t="shared" si="14"/>
        <v>836.58097281110952</v>
      </c>
      <c r="AJ46" s="189">
        <f t="shared" si="23"/>
        <v>697.15081067592462</v>
      </c>
      <c r="AK46" s="189">
        <f t="shared" si="24"/>
        <v>557.72064854073972</v>
      </c>
      <c r="AL46" s="189">
        <f t="shared" si="31"/>
        <v>5338.5187948624061</v>
      </c>
      <c r="AM46" s="541">
        <f t="shared" si="32"/>
        <v>4396.4465538121376</v>
      </c>
    </row>
    <row r="47" spans="1:39" ht="12.75" customHeight="1" x14ac:dyDescent="0.2">
      <c r="A47" s="313">
        <v>5</v>
      </c>
      <c r="B47" s="2702" t="s">
        <v>148</v>
      </c>
      <c r="C47" s="2802" t="s">
        <v>43</v>
      </c>
      <c r="D47" s="991">
        <v>4.5</v>
      </c>
      <c r="E47" s="992" t="s">
        <v>35</v>
      </c>
      <c r="F47" s="251" t="s">
        <v>117</v>
      </c>
      <c r="G47" s="2455">
        <f>G21</f>
        <v>5.7029230313113137</v>
      </c>
      <c r="H47" s="2402">
        <f>H21</f>
        <v>7.1192833569071192</v>
      </c>
      <c r="I47" s="254"/>
      <c r="J47" s="255"/>
      <c r="K47" s="256">
        <v>5.99</v>
      </c>
      <c r="L47" s="256"/>
      <c r="M47" s="271"/>
      <c r="N47" s="318">
        <f t="shared" si="18"/>
        <v>1.16805</v>
      </c>
      <c r="O47" s="258">
        <f t="shared" si="19"/>
        <v>2.3960000000000004</v>
      </c>
      <c r="P47" s="272">
        <f t="shared" si="20"/>
        <v>8.1827192955401333</v>
      </c>
      <c r="Q47" s="258">
        <f t="shared" si="21"/>
        <v>9.5867073682643316</v>
      </c>
      <c r="R47" s="273">
        <f t="shared" ref="R47:R78" si="33">37000/1.73/SQRT(POWER((G47+O47),2)+N47*N47)</f>
        <v>2613.7134202625075</v>
      </c>
      <c r="S47" s="897">
        <f t="shared" ref="S47:S78" si="34">37000/2/SQRT(N47*N47+POWER((H47+O47),2))</f>
        <v>1929.7553674415969</v>
      </c>
      <c r="T47" s="1149">
        <v>1</v>
      </c>
      <c r="U47" s="517" t="s">
        <v>85</v>
      </c>
      <c r="V47" s="517">
        <v>4</v>
      </c>
      <c r="W47" s="517">
        <v>11</v>
      </c>
      <c r="X47" s="517">
        <v>35</v>
      </c>
      <c r="Y47" s="517">
        <v>6.3</v>
      </c>
      <c r="Z47" s="272">
        <v>6.26</v>
      </c>
      <c r="AA47" s="252"/>
      <c r="AB47" s="252">
        <v>5</v>
      </c>
      <c r="AC47" s="320">
        <f t="shared" si="22"/>
        <v>19.171250000000004</v>
      </c>
      <c r="AD47" s="906">
        <f t="shared" ref="AD47:AD78" si="35">SQRT(POWER(N47,2)+POWER(O47+AC47+G47,2))</f>
        <v>27.295176825955153</v>
      </c>
      <c r="AE47" s="907">
        <f t="shared" ref="AE47:AE78" si="36">SQRT(POWER(N47,2)+POWER(O47+AC47+H47,2))</f>
        <v>28.710303670275678</v>
      </c>
      <c r="AF47" s="154">
        <f t="shared" si="3"/>
        <v>0.88436372916094685</v>
      </c>
      <c r="AG47" s="155">
        <f t="shared" si="4"/>
        <v>0.93021383891693188</v>
      </c>
      <c r="AH47" s="285">
        <f t="shared" ref="AH47:AH78" si="37">37000/1.73/SQRT(POWER((G47+O47+AC47),2)+N47*N47)</f>
        <v>783.55540150437571</v>
      </c>
      <c r="AI47" s="273">
        <f t="shared" ref="AI47:AI78" si="38">37000/2/SQRT(POWER((H47+O47+AC47),2)+N47*N47)</f>
        <v>644.36796672246282</v>
      </c>
      <c r="AJ47" s="273">
        <f t="shared" si="23"/>
        <v>536.97330560205239</v>
      </c>
      <c r="AK47" s="273">
        <f t="shared" si="24"/>
        <v>429.5786444816419</v>
      </c>
      <c r="AL47" s="273">
        <f t="shared" si="31"/>
        <v>4117.7836415395122</v>
      </c>
      <c r="AM47" s="286">
        <f t="shared" si="32"/>
        <v>3386.3181434363664</v>
      </c>
    </row>
    <row r="48" spans="1:39" ht="12.75" customHeight="1" x14ac:dyDescent="0.2">
      <c r="A48" s="276">
        <v>5</v>
      </c>
      <c r="B48" s="2612"/>
      <c r="C48" s="2628"/>
      <c r="D48" s="971">
        <v>4.5</v>
      </c>
      <c r="E48" s="993" t="s">
        <v>35</v>
      </c>
      <c r="F48" s="977" t="s">
        <v>117</v>
      </c>
      <c r="G48" s="2455">
        <f>G22</f>
        <v>5.7029230313113137</v>
      </c>
      <c r="H48" s="2402">
        <f>H22</f>
        <v>7.1192833569071192</v>
      </c>
      <c r="I48" s="245"/>
      <c r="J48" s="246"/>
      <c r="K48" s="983">
        <v>5.77</v>
      </c>
      <c r="L48" s="983"/>
      <c r="M48" s="984"/>
      <c r="N48" s="351">
        <f t="shared" si="18"/>
        <v>1.1251499999999999</v>
      </c>
      <c r="O48" s="248">
        <f t="shared" si="19"/>
        <v>2.3079999999999998</v>
      </c>
      <c r="P48" s="247">
        <f t="shared" si="20"/>
        <v>8.0895519243091609</v>
      </c>
      <c r="Q48" s="248">
        <f t="shared" si="21"/>
        <v>9.4941894869397849</v>
      </c>
      <c r="R48" s="249">
        <f t="shared" si="33"/>
        <v>2643.8155582789796</v>
      </c>
      <c r="S48" s="408">
        <f t="shared" si="34"/>
        <v>1948.5602246983394</v>
      </c>
      <c r="T48" s="1150">
        <v>2</v>
      </c>
      <c r="U48" s="519" t="s">
        <v>85</v>
      </c>
      <c r="V48" s="519">
        <v>4</v>
      </c>
      <c r="W48" s="518">
        <v>11</v>
      </c>
      <c r="X48" s="519">
        <v>35</v>
      </c>
      <c r="Y48" s="519">
        <v>6.3</v>
      </c>
      <c r="Z48" s="247">
        <v>6.2</v>
      </c>
      <c r="AA48" s="243"/>
      <c r="AB48" s="243">
        <v>5</v>
      </c>
      <c r="AC48" s="353">
        <f t="shared" si="22"/>
        <v>18.987500000000001</v>
      </c>
      <c r="AD48" s="1011">
        <f t="shared" si="35"/>
        <v>27.021857980163784</v>
      </c>
      <c r="AE48" s="1012">
        <f t="shared" si="36"/>
        <v>28.437051108412522</v>
      </c>
      <c r="AF48" s="172">
        <f t="shared" si="3"/>
        <v>0.87550819855730655</v>
      </c>
      <c r="AG48" s="173">
        <f t="shared" si="4"/>
        <v>0.92136045591256566</v>
      </c>
      <c r="AH48" s="283">
        <f t="shared" si="37"/>
        <v>791.48085422898032</v>
      </c>
      <c r="AI48" s="249">
        <f t="shared" si="38"/>
        <v>650.55971976388059</v>
      </c>
      <c r="AJ48" s="249">
        <f t="shared" si="23"/>
        <v>542.1330998032339</v>
      </c>
      <c r="AK48" s="249">
        <f t="shared" si="24"/>
        <v>433.70647984258704</v>
      </c>
      <c r="AL48" s="249">
        <f t="shared" si="31"/>
        <v>4159.4339186207671</v>
      </c>
      <c r="AM48" s="522">
        <f t="shared" si="32"/>
        <v>3418.8573861465197</v>
      </c>
    </row>
    <row r="49" spans="1:39" ht="12.75" customHeight="1" x14ac:dyDescent="0.2">
      <c r="A49" s="275">
        <v>5</v>
      </c>
      <c r="B49" s="2611" t="s">
        <v>149</v>
      </c>
      <c r="C49" s="2613" t="s">
        <v>43</v>
      </c>
      <c r="D49" s="994">
        <v>4.5</v>
      </c>
      <c r="E49" s="995" t="s">
        <v>35</v>
      </c>
      <c r="F49" s="230" t="s">
        <v>117</v>
      </c>
      <c r="G49" s="2455">
        <f>G21</f>
        <v>5.7029230313113137</v>
      </c>
      <c r="H49" s="2402">
        <f>H21</f>
        <v>7.1192833569071192</v>
      </c>
      <c r="I49" s="233"/>
      <c r="J49" s="234">
        <v>12.24</v>
      </c>
      <c r="K49" s="235">
        <v>11.42</v>
      </c>
      <c r="L49" s="235"/>
      <c r="M49" s="236"/>
      <c r="N49" s="325">
        <f t="shared" si="18"/>
        <v>5.2746600000000008</v>
      </c>
      <c r="O49" s="239">
        <f t="shared" si="19"/>
        <v>9.4640000000000004</v>
      </c>
      <c r="P49" s="238">
        <f t="shared" si="20"/>
        <v>16.057944835916008</v>
      </c>
      <c r="Q49" s="239">
        <f t="shared" si="21"/>
        <v>17.40193451921575</v>
      </c>
      <c r="R49" s="240">
        <f t="shared" si="33"/>
        <v>1331.8817230682189</v>
      </c>
      <c r="S49" s="898">
        <f t="shared" si="34"/>
        <v>1063.100196105883</v>
      </c>
      <c r="T49" s="1151">
        <v>1</v>
      </c>
      <c r="U49" s="518" t="s">
        <v>85</v>
      </c>
      <c r="V49" s="518">
        <v>4</v>
      </c>
      <c r="W49" s="518">
        <v>11</v>
      </c>
      <c r="X49" s="518">
        <v>35</v>
      </c>
      <c r="Y49" s="518">
        <v>6.3</v>
      </c>
      <c r="Z49" s="238">
        <v>6.35</v>
      </c>
      <c r="AA49" s="231"/>
      <c r="AB49" s="231">
        <v>5</v>
      </c>
      <c r="AC49" s="327">
        <f t="shared" si="22"/>
        <v>19.446875000000002</v>
      </c>
      <c r="AD49" s="237">
        <f t="shared" si="35"/>
        <v>35.01338390198827</v>
      </c>
      <c r="AE49" s="241">
        <f t="shared" si="36"/>
        <v>36.414205323464138</v>
      </c>
      <c r="AF49" s="172">
        <f t="shared" si="3"/>
        <v>1.1344336384244198</v>
      </c>
      <c r="AG49" s="173">
        <f t="shared" si="4"/>
        <v>1.1798202524802379</v>
      </c>
      <c r="AH49" s="281">
        <f t="shared" si="37"/>
        <v>610.83165502834242</v>
      </c>
      <c r="AI49" s="240">
        <f t="shared" si="38"/>
        <v>508.04349115039446</v>
      </c>
      <c r="AJ49" s="240">
        <f t="shared" si="23"/>
        <v>423.36957595866204</v>
      </c>
      <c r="AK49" s="240">
        <f t="shared" si="24"/>
        <v>338.69566076692962</v>
      </c>
      <c r="AL49" s="240">
        <f t="shared" si="31"/>
        <v>3210.0762651639625</v>
      </c>
      <c r="AM49" s="282">
        <f t="shared" si="32"/>
        <v>2669.8982267663378</v>
      </c>
    </row>
    <row r="50" spans="1:39" ht="12.75" customHeight="1" x14ac:dyDescent="0.2">
      <c r="A50" s="275">
        <v>5</v>
      </c>
      <c r="B50" s="2612"/>
      <c r="C50" s="2614"/>
      <c r="D50" s="994">
        <v>4.5</v>
      </c>
      <c r="E50" s="995" t="s">
        <v>35</v>
      </c>
      <c r="F50" s="230" t="s">
        <v>117</v>
      </c>
      <c r="G50" s="2455">
        <f>G22</f>
        <v>5.7029230313113137</v>
      </c>
      <c r="H50" s="2402">
        <f>H22</f>
        <v>7.1192833569071192</v>
      </c>
      <c r="I50" s="233"/>
      <c r="J50" s="234">
        <v>12.24</v>
      </c>
      <c r="K50" s="235">
        <v>11.42</v>
      </c>
      <c r="L50" s="235"/>
      <c r="M50" s="236"/>
      <c r="N50" s="325">
        <f t="shared" si="18"/>
        <v>5.2746600000000008</v>
      </c>
      <c r="O50" s="239">
        <f t="shared" si="19"/>
        <v>9.4640000000000004</v>
      </c>
      <c r="P50" s="238">
        <f t="shared" si="20"/>
        <v>16.057944835916008</v>
      </c>
      <c r="Q50" s="239">
        <f t="shared" si="21"/>
        <v>17.40193451921575</v>
      </c>
      <c r="R50" s="240">
        <f t="shared" si="33"/>
        <v>1331.8817230682189</v>
      </c>
      <c r="S50" s="898">
        <f t="shared" si="34"/>
        <v>1063.100196105883</v>
      </c>
      <c r="T50" s="1151">
        <v>2</v>
      </c>
      <c r="U50" s="518" t="s">
        <v>85</v>
      </c>
      <c r="V50" s="518">
        <v>4</v>
      </c>
      <c r="W50" s="518">
        <v>11</v>
      </c>
      <c r="X50" s="518">
        <v>35</v>
      </c>
      <c r="Y50" s="518">
        <v>6.3</v>
      </c>
      <c r="Z50" s="238">
        <v>6.35</v>
      </c>
      <c r="AA50" s="231"/>
      <c r="AB50" s="231">
        <v>5</v>
      </c>
      <c r="AC50" s="327">
        <f t="shared" si="22"/>
        <v>19.446875000000002</v>
      </c>
      <c r="AD50" s="237">
        <f t="shared" si="35"/>
        <v>35.01338390198827</v>
      </c>
      <c r="AE50" s="241">
        <f t="shared" si="36"/>
        <v>36.414205323464138</v>
      </c>
      <c r="AF50" s="172">
        <f t="shared" si="3"/>
        <v>1.1344336384244198</v>
      </c>
      <c r="AG50" s="173">
        <f t="shared" si="4"/>
        <v>1.1798202524802379</v>
      </c>
      <c r="AH50" s="281">
        <f t="shared" si="37"/>
        <v>610.83165502834242</v>
      </c>
      <c r="AI50" s="240">
        <f t="shared" si="38"/>
        <v>508.04349115039446</v>
      </c>
      <c r="AJ50" s="240">
        <f t="shared" si="23"/>
        <v>423.36957595866204</v>
      </c>
      <c r="AK50" s="240">
        <f t="shared" si="24"/>
        <v>338.69566076692962</v>
      </c>
      <c r="AL50" s="240">
        <f t="shared" si="31"/>
        <v>3210.0762651639625</v>
      </c>
      <c r="AM50" s="282">
        <f t="shared" si="32"/>
        <v>2669.8982267663378</v>
      </c>
    </row>
    <row r="51" spans="1:39" ht="12.75" customHeight="1" x14ac:dyDescent="0.2">
      <c r="A51" s="274">
        <v>5</v>
      </c>
      <c r="B51" s="2611" t="s">
        <v>101</v>
      </c>
      <c r="C51" s="2625" t="s">
        <v>340</v>
      </c>
      <c r="D51" s="973">
        <v>2.2999999999999998</v>
      </c>
      <c r="E51" s="217" t="s">
        <v>35</v>
      </c>
      <c r="F51" s="976" t="s">
        <v>65</v>
      </c>
      <c r="G51" s="1043">
        <v>4.3529999999999998</v>
      </c>
      <c r="H51" s="656">
        <v>4.79</v>
      </c>
      <c r="I51" s="220"/>
      <c r="J51" s="221">
        <v>14.2</v>
      </c>
      <c r="K51" s="222">
        <v>5.7</v>
      </c>
      <c r="L51" s="222"/>
      <c r="M51" s="223"/>
      <c r="N51" s="358">
        <f t="shared" ref="N51:N56" si="39">0.314*I51+0.249*J51+0.195*K51+0.159*L51+0.06*M51</f>
        <v>4.6472999999999995</v>
      </c>
      <c r="O51" s="226">
        <f t="shared" ref="O51:O56" si="40">0.4*SUM(I51:M51)</f>
        <v>7.96</v>
      </c>
      <c r="P51" s="225">
        <f t="shared" ref="P51:P58" si="41">SQRT(POWER(N51,2)+POWER(O51+G51,2))</f>
        <v>13.160826960719451</v>
      </c>
      <c r="Q51" s="226">
        <f t="shared" ref="Q51:Q56" si="42">SQRT(POWER(N51,2)+POWER(O51+H51,2))</f>
        <v>13.570552578653531</v>
      </c>
      <c r="R51" s="227">
        <f t="shared" si="33"/>
        <v>1625.0713804556442</v>
      </c>
      <c r="S51" s="1103">
        <f t="shared" si="34"/>
        <v>1363.2458879456747</v>
      </c>
      <c r="T51" s="1152">
        <v>1</v>
      </c>
      <c r="U51" s="537" t="s">
        <v>50</v>
      </c>
      <c r="V51" s="537">
        <v>6.3</v>
      </c>
      <c r="W51" s="518">
        <v>11</v>
      </c>
      <c r="X51" s="537">
        <v>35</v>
      </c>
      <c r="Y51" s="537">
        <v>6.3</v>
      </c>
      <c r="Z51" s="225">
        <v>7.7</v>
      </c>
      <c r="AA51" s="218"/>
      <c r="AB51" s="218"/>
      <c r="AC51" s="327">
        <f t="shared" ref="AC51:AC56" si="43">Z51/100*X51*X51/V51</f>
        <v>14.972222222222221</v>
      </c>
      <c r="AD51" s="237">
        <f t="shared" si="35"/>
        <v>27.678163757844366</v>
      </c>
      <c r="AE51" s="241">
        <f t="shared" si="36"/>
        <v>28.109055520032538</v>
      </c>
      <c r="AF51" s="172">
        <f t="shared" si="3"/>
        <v>0.89677250575415746</v>
      </c>
      <c r="AG51" s="173">
        <f t="shared" si="4"/>
        <v>0.91073339884905413</v>
      </c>
      <c r="AH51" s="281">
        <f t="shared" si="37"/>
        <v>772.71322708078048</v>
      </c>
      <c r="AI51" s="240">
        <f t="shared" si="38"/>
        <v>658.15089328830584</v>
      </c>
      <c r="AJ51" s="240">
        <f t="shared" ref="AJ51:AJ56" si="44">AI51/1.2</f>
        <v>548.45907774025488</v>
      </c>
      <c r="AK51" s="240">
        <f t="shared" ref="AK51:AK56" si="45">AI51/1.5</f>
        <v>438.76726219220387</v>
      </c>
      <c r="AL51" s="240">
        <f t="shared" si="31"/>
        <v>4060.8052474215187</v>
      </c>
      <c r="AM51" s="282">
        <f t="shared" si="32"/>
        <v>3458.7509407043103</v>
      </c>
    </row>
    <row r="52" spans="1:39" ht="12.75" customHeight="1" x14ac:dyDescent="0.2">
      <c r="A52" s="275">
        <v>5</v>
      </c>
      <c r="B52" s="2612"/>
      <c r="C52" s="2626"/>
      <c r="D52" s="978">
        <v>2.2999999999999998</v>
      </c>
      <c r="E52" s="229" t="s">
        <v>35</v>
      </c>
      <c r="F52" s="230" t="s">
        <v>65</v>
      </c>
      <c r="G52" s="328">
        <v>4.3529999999999998</v>
      </c>
      <c r="H52" s="654">
        <v>4.79</v>
      </c>
      <c r="I52" s="233"/>
      <c r="J52" s="234">
        <v>14.2</v>
      </c>
      <c r="K52" s="235">
        <v>5.7</v>
      </c>
      <c r="L52" s="235"/>
      <c r="M52" s="236"/>
      <c r="N52" s="325">
        <f t="shared" si="39"/>
        <v>4.6472999999999995</v>
      </c>
      <c r="O52" s="239">
        <f t="shared" si="40"/>
        <v>7.96</v>
      </c>
      <c r="P52" s="238">
        <f t="shared" si="41"/>
        <v>13.160826960719451</v>
      </c>
      <c r="Q52" s="239">
        <f t="shared" si="42"/>
        <v>13.570552578653531</v>
      </c>
      <c r="R52" s="240">
        <f t="shared" si="33"/>
        <v>1625.0713804556442</v>
      </c>
      <c r="S52" s="898">
        <f t="shared" si="34"/>
        <v>1363.2458879456747</v>
      </c>
      <c r="T52" s="1151">
        <v>2</v>
      </c>
      <c r="U52" s="518" t="s">
        <v>50</v>
      </c>
      <c r="V52" s="518">
        <v>6.3</v>
      </c>
      <c r="W52" s="518">
        <v>11</v>
      </c>
      <c r="X52" s="518">
        <v>35</v>
      </c>
      <c r="Y52" s="518">
        <v>6.3</v>
      </c>
      <c r="Z52" s="238">
        <v>7.69</v>
      </c>
      <c r="AA52" s="231"/>
      <c r="AB52" s="231"/>
      <c r="AC52" s="327">
        <f t="shared" si="43"/>
        <v>14.952777777777781</v>
      </c>
      <c r="AD52" s="237">
        <f t="shared" si="35"/>
        <v>27.658995555102152</v>
      </c>
      <c r="AE52" s="241">
        <f t="shared" si="36"/>
        <v>28.089878851553248</v>
      </c>
      <c r="AF52" s="172">
        <f t="shared" si="3"/>
        <v>0.89615145598530965</v>
      </c>
      <c r="AG52" s="173">
        <f t="shared" si="4"/>
        <v>0.9101120747903253</v>
      </c>
      <c r="AH52" s="281">
        <f t="shared" si="37"/>
        <v>773.2487318415649</v>
      </c>
      <c r="AI52" s="240">
        <f t="shared" si="38"/>
        <v>658.60020606593071</v>
      </c>
      <c r="AJ52" s="240">
        <f t="shared" si="44"/>
        <v>548.83350505494229</v>
      </c>
      <c r="AK52" s="240">
        <f t="shared" si="45"/>
        <v>439.06680404395382</v>
      </c>
      <c r="AL52" s="240">
        <f t="shared" si="31"/>
        <v>4063.6194616298458</v>
      </c>
      <c r="AM52" s="280">
        <f t="shared" si="32"/>
        <v>3461.1121940401763</v>
      </c>
    </row>
    <row r="53" spans="1:39" ht="12.75" customHeight="1" x14ac:dyDescent="0.2">
      <c r="A53" s="275">
        <v>5</v>
      </c>
      <c r="B53" s="2611" t="s">
        <v>142</v>
      </c>
      <c r="C53" s="2613" t="s">
        <v>43</v>
      </c>
      <c r="D53" s="978">
        <v>4.5</v>
      </c>
      <c r="E53" s="229" t="s">
        <v>35</v>
      </c>
      <c r="F53" s="230" t="s">
        <v>117</v>
      </c>
      <c r="G53" s="2455">
        <f>G21</f>
        <v>5.7029230313113137</v>
      </c>
      <c r="H53" s="2402">
        <f>H21</f>
        <v>7.1192833569071192</v>
      </c>
      <c r="I53" s="233"/>
      <c r="J53" s="234">
        <v>12.17</v>
      </c>
      <c r="K53" s="235">
        <v>3.43</v>
      </c>
      <c r="L53" s="235"/>
      <c r="M53" s="236"/>
      <c r="N53" s="325">
        <f>0.314*I53+0.249*J53+0.195*K53+0.159*L53+0.06*M53</f>
        <v>3.6991800000000001</v>
      </c>
      <c r="O53" s="239">
        <f>0.4*SUM(I53:M53)</f>
        <v>6.24</v>
      </c>
      <c r="P53" s="238">
        <f>SQRT(POWER(N53,2)+POWER(O53+G53,2))</f>
        <v>12.502693437984721</v>
      </c>
      <c r="Q53" s="239">
        <f>SQRT(POWER(N53,2)+POWER(O53+H53,2))</f>
        <v>13.861976211295978</v>
      </c>
      <c r="R53" s="240">
        <f t="shared" si="33"/>
        <v>1710.6140643276929</v>
      </c>
      <c r="S53" s="898">
        <f t="shared" si="34"/>
        <v>1334.5860444432551</v>
      </c>
      <c r="T53" s="1151">
        <v>1</v>
      </c>
      <c r="U53" s="518" t="s">
        <v>214</v>
      </c>
      <c r="V53" s="518">
        <v>6.3</v>
      </c>
      <c r="W53" s="518">
        <v>11</v>
      </c>
      <c r="X53" s="518">
        <v>35</v>
      </c>
      <c r="Y53" s="518">
        <v>6.3</v>
      </c>
      <c r="Z53" s="238">
        <v>6.63</v>
      </c>
      <c r="AA53" s="231"/>
      <c r="AB53" s="231">
        <v>5</v>
      </c>
      <c r="AC53" s="327">
        <f>Z53/100*X53*X53/V53</f>
        <v>12.891666666666667</v>
      </c>
      <c r="AD53" s="237">
        <f t="shared" si="35"/>
        <v>25.108579771450916</v>
      </c>
      <c r="AE53" s="241">
        <f t="shared" si="36"/>
        <v>26.510305728387376</v>
      </c>
      <c r="AF53" s="172">
        <f t="shared" si="3"/>
        <v>0.81351798459500968</v>
      </c>
      <c r="AG53" s="173">
        <f t="shared" si="4"/>
        <v>0.85893390559975091</v>
      </c>
      <c r="AH53" s="281">
        <f t="shared" si="37"/>
        <v>851.7918349691804</v>
      </c>
      <c r="AI53" s="240">
        <f t="shared" si="38"/>
        <v>697.84182006585092</v>
      </c>
      <c r="AJ53" s="240">
        <f t="shared" si="44"/>
        <v>581.53485005487585</v>
      </c>
      <c r="AK53" s="240">
        <f t="shared" si="45"/>
        <v>465.2278800439006</v>
      </c>
      <c r="AL53" s="240">
        <f t="shared" si="31"/>
        <v>4476.3835171053024</v>
      </c>
      <c r="AM53" s="280">
        <f t="shared" si="32"/>
        <v>3667.3368922379555</v>
      </c>
    </row>
    <row r="54" spans="1:39" ht="12.75" customHeight="1" x14ac:dyDescent="0.2">
      <c r="A54" s="275">
        <v>5</v>
      </c>
      <c r="B54" s="2612"/>
      <c r="C54" s="2614"/>
      <c r="D54" s="978">
        <v>4.5</v>
      </c>
      <c r="E54" s="229" t="s">
        <v>35</v>
      </c>
      <c r="F54" s="230" t="s">
        <v>117</v>
      </c>
      <c r="G54" s="2455">
        <f>G22</f>
        <v>5.7029230313113137</v>
      </c>
      <c r="H54" s="2402">
        <f>H22</f>
        <v>7.1192833569071192</v>
      </c>
      <c r="I54" s="233"/>
      <c r="J54" s="234">
        <v>12.17</v>
      </c>
      <c r="K54" s="235">
        <v>3.43</v>
      </c>
      <c r="L54" s="235"/>
      <c r="M54" s="236"/>
      <c r="N54" s="325">
        <f>0.314*I54+0.249*J54+0.195*K54+0.159*L54+0.06*M54</f>
        <v>3.6991800000000001</v>
      </c>
      <c r="O54" s="239">
        <f>0.4*SUM(I54:M54)</f>
        <v>6.24</v>
      </c>
      <c r="P54" s="238">
        <f>SQRT(POWER(N54,2)+POWER(O54+G54,2))</f>
        <v>12.502693437984721</v>
      </c>
      <c r="Q54" s="239">
        <f>SQRT(POWER(N54,2)+POWER(O54+H54,2))</f>
        <v>13.861976211295978</v>
      </c>
      <c r="R54" s="240">
        <f t="shared" si="33"/>
        <v>1710.6140643276929</v>
      </c>
      <c r="S54" s="898">
        <f t="shared" si="34"/>
        <v>1334.5860444432551</v>
      </c>
      <c r="T54" s="1151">
        <v>2</v>
      </c>
      <c r="U54" s="518" t="s">
        <v>214</v>
      </c>
      <c r="V54" s="518">
        <v>6.3</v>
      </c>
      <c r="W54" s="518">
        <v>11</v>
      </c>
      <c r="X54" s="518">
        <v>35</v>
      </c>
      <c r="Y54" s="518">
        <v>6.3</v>
      </c>
      <c r="Z54" s="238">
        <v>6.63</v>
      </c>
      <c r="AA54" s="231"/>
      <c r="AB54" s="231">
        <v>5</v>
      </c>
      <c r="AC54" s="327">
        <f>Z54/100*X54*X54/V54</f>
        <v>12.891666666666667</v>
      </c>
      <c r="AD54" s="237">
        <f t="shared" si="35"/>
        <v>25.108579771450916</v>
      </c>
      <c r="AE54" s="241">
        <f t="shared" si="36"/>
        <v>26.510305728387376</v>
      </c>
      <c r="AF54" s="172">
        <f t="shared" si="3"/>
        <v>0.81351798459500968</v>
      </c>
      <c r="AG54" s="173">
        <f t="shared" si="4"/>
        <v>0.85893390559975091</v>
      </c>
      <c r="AH54" s="281">
        <f t="shared" si="37"/>
        <v>851.7918349691804</v>
      </c>
      <c r="AI54" s="240">
        <f t="shared" si="38"/>
        <v>697.84182006585092</v>
      </c>
      <c r="AJ54" s="240">
        <f t="shared" si="44"/>
        <v>581.53485005487585</v>
      </c>
      <c r="AK54" s="240">
        <f t="shared" si="45"/>
        <v>465.2278800439006</v>
      </c>
      <c r="AL54" s="240">
        <f t="shared" si="31"/>
        <v>4476.3835171053024</v>
      </c>
      <c r="AM54" s="280">
        <f t="shared" si="32"/>
        <v>3667.3368922379555</v>
      </c>
    </row>
    <row r="55" spans="1:39" ht="12.75" customHeight="1" x14ac:dyDescent="0.2">
      <c r="A55" s="275">
        <v>5</v>
      </c>
      <c r="B55" s="2611" t="s">
        <v>114</v>
      </c>
      <c r="C55" s="2625" t="s">
        <v>354</v>
      </c>
      <c r="D55" s="978">
        <v>2.2999999999999998</v>
      </c>
      <c r="E55" s="229" t="s">
        <v>35</v>
      </c>
      <c r="F55" s="230" t="s">
        <v>117</v>
      </c>
      <c r="G55" s="2455">
        <f>G21</f>
        <v>5.7029230313113137</v>
      </c>
      <c r="H55" s="2402">
        <f>H21</f>
        <v>7.1192833569071192</v>
      </c>
      <c r="I55" s="233"/>
      <c r="J55" s="234">
        <v>0.23</v>
      </c>
      <c r="K55" s="235"/>
      <c r="L55" s="235">
        <v>8.6999999999999993</v>
      </c>
      <c r="M55" s="236"/>
      <c r="N55" s="325">
        <f t="shared" si="39"/>
        <v>1.4405699999999999</v>
      </c>
      <c r="O55" s="239">
        <f t="shared" si="40"/>
        <v>3.5720000000000001</v>
      </c>
      <c r="P55" s="238">
        <f t="shared" si="41"/>
        <v>9.3861301483438346</v>
      </c>
      <c r="Q55" s="239">
        <f t="shared" si="42"/>
        <v>10.787899783673334</v>
      </c>
      <c r="R55" s="240">
        <f t="shared" si="33"/>
        <v>2278.6050160158889</v>
      </c>
      <c r="S55" s="898">
        <f t="shared" si="34"/>
        <v>1714.8843028740723</v>
      </c>
      <c r="T55" s="1151">
        <v>1</v>
      </c>
      <c r="U55" s="518" t="s">
        <v>212</v>
      </c>
      <c r="V55" s="518">
        <v>16</v>
      </c>
      <c r="W55" s="518">
        <v>11</v>
      </c>
      <c r="X55" s="518">
        <v>35</v>
      </c>
      <c r="Y55" s="518">
        <v>6.3</v>
      </c>
      <c r="Z55" s="238">
        <v>10.199999999999999</v>
      </c>
      <c r="AA55" s="231"/>
      <c r="AB55" s="231"/>
      <c r="AC55" s="327">
        <f t="shared" si="43"/>
        <v>7.8093749999999993</v>
      </c>
      <c r="AD55" s="237">
        <f t="shared" si="35"/>
        <v>17.144925813416855</v>
      </c>
      <c r="AE55" s="241">
        <f t="shared" si="36"/>
        <v>18.556659224221828</v>
      </c>
      <c r="AF55" s="172">
        <f t="shared" si="3"/>
        <v>0.55549559635470602</v>
      </c>
      <c r="AG55" s="173">
        <f t="shared" si="4"/>
        <v>0.6012357588647872</v>
      </c>
      <c r="AH55" s="281">
        <f t="shared" si="37"/>
        <v>1247.4409903983069</v>
      </c>
      <c r="AI55" s="240">
        <f t="shared" si="38"/>
        <v>996.94669048252649</v>
      </c>
      <c r="AJ55" s="240">
        <f t="shared" si="44"/>
        <v>830.78890873543878</v>
      </c>
      <c r="AK55" s="240">
        <f t="shared" si="45"/>
        <v>664.63112698835096</v>
      </c>
      <c r="AL55" s="240">
        <f t="shared" si="31"/>
        <v>6555.6208204115237</v>
      </c>
      <c r="AM55" s="280">
        <f t="shared" si="32"/>
        <v>5239.2093343676324</v>
      </c>
    </row>
    <row r="56" spans="1:39" ht="12.75" customHeight="1" x14ac:dyDescent="0.2">
      <c r="A56" s="275">
        <v>5</v>
      </c>
      <c r="B56" s="2612"/>
      <c r="C56" s="2626"/>
      <c r="D56" s="978">
        <v>2.2999999999999998</v>
      </c>
      <c r="E56" s="229" t="s">
        <v>35</v>
      </c>
      <c r="F56" s="230" t="s">
        <v>117</v>
      </c>
      <c r="G56" s="2455">
        <f>G22</f>
        <v>5.7029230313113137</v>
      </c>
      <c r="H56" s="2402">
        <f>H22</f>
        <v>7.1192833569071192</v>
      </c>
      <c r="I56" s="233"/>
      <c r="J56" s="234">
        <v>0.23</v>
      </c>
      <c r="K56" s="235"/>
      <c r="L56" s="235">
        <v>8.6999999999999993</v>
      </c>
      <c r="M56" s="236"/>
      <c r="N56" s="325">
        <f t="shared" si="39"/>
        <v>1.4405699999999999</v>
      </c>
      <c r="O56" s="239">
        <f t="shared" si="40"/>
        <v>3.5720000000000001</v>
      </c>
      <c r="P56" s="238">
        <f t="shared" si="41"/>
        <v>9.3861301483438346</v>
      </c>
      <c r="Q56" s="239">
        <f t="shared" si="42"/>
        <v>10.787899783673334</v>
      </c>
      <c r="R56" s="240">
        <f t="shared" si="33"/>
        <v>2278.6050160158889</v>
      </c>
      <c r="S56" s="898">
        <f t="shared" si="34"/>
        <v>1714.8843028740723</v>
      </c>
      <c r="T56" s="1151">
        <v>2</v>
      </c>
      <c r="U56" s="518" t="s">
        <v>212</v>
      </c>
      <c r="V56" s="518">
        <v>16</v>
      </c>
      <c r="W56" s="518">
        <v>11</v>
      </c>
      <c r="X56" s="518">
        <v>35</v>
      </c>
      <c r="Y56" s="518">
        <v>6.3</v>
      </c>
      <c r="Z56" s="238">
        <v>10.1</v>
      </c>
      <c r="AA56" s="231"/>
      <c r="AB56" s="231"/>
      <c r="AC56" s="327">
        <f t="shared" si="43"/>
        <v>7.7328124999999996</v>
      </c>
      <c r="AD56" s="237">
        <f t="shared" si="35"/>
        <v>17.068635265536884</v>
      </c>
      <c r="AE56" s="241">
        <f t="shared" si="36"/>
        <v>18.480328732720153</v>
      </c>
      <c r="AF56" s="172">
        <f t="shared" si="3"/>
        <v>0.55302378260339502</v>
      </c>
      <c r="AG56" s="173">
        <f t="shared" si="4"/>
        <v>0.59876265094013292</v>
      </c>
      <c r="AH56" s="281">
        <f t="shared" si="37"/>
        <v>1253.0165947231342</v>
      </c>
      <c r="AI56" s="240">
        <f t="shared" si="38"/>
        <v>1001.0644435802171</v>
      </c>
      <c r="AJ56" s="240">
        <f t="shared" si="44"/>
        <v>834.22036965018094</v>
      </c>
      <c r="AK56" s="240">
        <f t="shared" si="45"/>
        <v>667.37629572014475</v>
      </c>
      <c r="AL56" s="240">
        <f t="shared" si="31"/>
        <v>6584.9220443407939</v>
      </c>
      <c r="AM56" s="280">
        <f t="shared" si="32"/>
        <v>5260.8491779741144</v>
      </c>
    </row>
    <row r="57" spans="1:39" ht="12.75" customHeight="1" x14ac:dyDescent="0.2">
      <c r="A57" s="275">
        <v>5</v>
      </c>
      <c r="B57" s="2611" t="s">
        <v>116</v>
      </c>
      <c r="C57" s="2625" t="s">
        <v>340</v>
      </c>
      <c r="D57" s="978">
        <v>2.4</v>
      </c>
      <c r="E57" s="229" t="s">
        <v>35</v>
      </c>
      <c r="F57" s="230" t="s">
        <v>115</v>
      </c>
      <c r="G57" s="328">
        <v>4.2770000000000001</v>
      </c>
      <c r="H57" s="654">
        <v>6.3559999999999999</v>
      </c>
      <c r="I57" s="233"/>
      <c r="J57" s="234"/>
      <c r="K57" s="235"/>
      <c r="L57" s="235">
        <v>3.8</v>
      </c>
      <c r="M57" s="236"/>
      <c r="N57" s="325">
        <f t="shared" ref="N57:N78" si="46">0.314*I57+0.249*J57+0.195*K57+0.159*L57+0.06*M57</f>
        <v>0.60419999999999996</v>
      </c>
      <c r="O57" s="239">
        <f t="shared" ref="O57:O78" si="47">0.4*SUM(I57:M57)</f>
        <v>1.52</v>
      </c>
      <c r="P57" s="238">
        <f t="shared" si="41"/>
        <v>5.8284017225994305</v>
      </c>
      <c r="Q57" s="239">
        <f t="shared" ref="Q57:Q78" si="48">SQRT(POWER(N57,2)+POWER(O57+H57,2))</f>
        <v>7.8991413229540335</v>
      </c>
      <c r="R57" s="240">
        <f t="shared" si="33"/>
        <v>3669.4936716640091</v>
      </c>
      <c r="S57" s="898">
        <f t="shared" si="34"/>
        <v>2342.026714503897</v>
      </c>
      <c r="T57" s="1151">
        <v>1</v>
      </c>
      <c r="U57" s="518" t="s">
        <v>118</v>
      </c>
      <c r="V57" s="518">
        <v>6.3</v>
      </c>
      <c r="W57" s="518">
        <v>11</v>
      </c>
      <c r="X57" s="518">
        <v>35</v>
      </c>
      <c r="Y57" s="518">
        <v>6.3</v>
      </c>
      <c r="Z57" s="238">
        <v>7.64</v>
      </c>
      <c r="AA57" s="231"/>
      <c r="AB57" s="231"/>
      <c r="AC57" s="327">
        <f t="shared" ref="AC57:AC78" si="49">Z57/100*X57*X57/V57</f>
        <v>14.855555555555556</v>
      </c>
      <c r="AD57" s="237">
        <f t="shared" si="35"/>
        <v>20.661391739553963</v>
      </c>
      <c r="AE57" s="241">
        <f t="shared" si="36"/>
        <v>22.73958389274766</v>
      </c>
      <c r="AF57" s="2453">
        <f t="shared" si="3"/>
        <v>0.66942909236154835</v>
      </c>
      <c r="AG57" s="2454">
        <f t="shared" si="4"/>
        <v>0.73676251812502402</v>
      </c>
      <c r="AH57" s="281">
        <f t="shared" si="37"/>
        <v>1035.1327493612455</v>
      </c>
      <c r="AI57" s="240">
        <f t="shared" si="38"/>
        <v>813.55930201960336</v>
      </c>
      <c r="AJ57" s="240">
        <f t="shared" ref="AJ57:AJ78" si="50">AI57/1.2</f>
        <v>677.96608501633614</v>
      </c>
      <c r="AK57" s="240">
        <f t="shared" ref="AK57:AK78" si="51">AI57/1.5</f>
        <v>542.37286801306891</v>
      </c>
      <c r="AL57" s="240">
        <f t="shared" si="31"/>
        <v>5439.8868209675065</v>
      </c>
      <c r="AM57" s="280">
        <f t="shared" si="32"/>
        <v>4275.4617974003186</v>
      </c>
    </row>
    <row r="58" spans="1:39" ht="12.75" customHeight="1" x14ac:dyDescent="0.2">
      <c r="A58" s="275">
        <v>5</v>
      </c>
      <c r="B58" s="2612"/>
      <c r="C58" s="2626"/>
      <c r="D58" s="978">
        <v>2.4</v>
      </c>
      <c r="E58" s="229" t="s">
        <v>35</v>
      </c>
      <c r="F58" s="230" t="s">
        <v>115</v>
      </c>
      <c r="G58" s="328">
        <v>4.2770000000000001</v>
      </c>
      <c r="H58" s="654">
        <v>6.3559999999999999</v>
      </c>
      <c r="I58" s="233"/>
      <c r="J58" s="234"/>
      <c r="K58" s="235"/>
      <c r="L58" s="235">
        <v>3.8</v>
      </c>
      <c r="M58" s="236"/>
      <c r="N58" s="325">
        <f t="shared" si="46"/>
        <v>0.60419999999999996</v>
      </c>
      <c r="O58" s="239">
        <f t="shared" si="47"/>
        <v>1.52</v>
      </c>
      <c r="P58" s="238">
        <f t="shared" si="41"/>
        <v>5.8284017225994305</v>
      </c>
      <c r="Q58" s="239">
        <f t="shared" si="48"/>
        <v>7.8991413229540335</v>
      </c>
      <c r="R58" s="240">
        <f t="shared" si="33"/>
        <v>3669.4936716640091</v>
      </c>
      <c r="S58" s="898">
        <f t="shared" si="34"/>
        <v>2342.026714503897</v>
      </c>
      <c r="T58" s="1150">
        <v>2</v>
      </c>
      <c r="U58" s="519" t="s">
        <v>118</v>
      </c>
      <c r="V58" s="519">
        <v>6.3</v>
      </c>
      <c r="W58" s="518">
        <v>11</v>
      </c>
      <c r="X58" s="519">
        <v>35</v>
      </c>
      <c r="Y58" s="519">
        <v>6.3</v>
      </c>
      <c r="Z58" s="247">
        <v>7.3</v>
      </c>
      <c r="AA58" s="231"/>
      <c r="AB58" s="231"/>
      <c r="AC58" s="327">
        <f t="shared" si="49"/>
        <v>14.194444444444443</v>
      </c>
      <c r="AD58" s="237">
        <f t="shared" si="35"/>
        <v>20.000572707182876</v>
      </c>
      <c r="AE58" s="241">
        <f t="shared" si="36"/>
        <v>22.078713178428412</v>
      </c>
      <c r="AF58" s="2453">
        <f t="shared" si="3"/>
        <v>0.64801855571272515</v>
      </c>
      <c r="AG58" s="2454">
        <f t="shared" si="4"/>
        <v>0.71535030698108049</v>
      </c>
      <c r="AH58" s="281">
        <f t="shared" si="37"/>
        <v>1069.333541099717</v>
      </c>
      <c r="AI58" s="240">
        <f t="shared" si="38"/>
        <v>837.91115227109674</v>
      </c>
      <c r="AJ58" s="240">
        <f t="shared" si="50"/>
        <v>698.25929355924734</v>
      </c>
      <c r="AK58" s="240">
        <f t="shared" si="51"/>
        <v>558.60743484739783</v>
      </c>
      <c r="AL58" s="240">
        <f t="shared" si="31"/>
        <v>5619.6207114850004</v>
      </c>
      <c r="AM58" s="280">
        <f t="shared" si="32"/>
        <v>4403.436986409668</v>
      </c>
    </row>
    <row r="59" spans="1:39" ht="12.75" customHeight="1" x14ac:dyDescent="0.2">
      <c r="A59" s="275">
        <v>5</v>
      </c>
      <c r="B59" s="2611" t="s">
        <v>349</v>
      </c>
      <c r="C59" s="2613" t="s">
        <v>43</v>
      </c>
      <c r="D59" s="978">
        <v>2.4</v>
      </c>
      <c r="E59" s="229" t="s">
        <v>35</v>
      </c>
      <c r="F59" s="230" t="s">
        <v>115</v>
      </c>
      <c r="G59" s="328">
        <v>4.2770000000000001</v>
      </c>
      <c r="H59" s="654">
        <v>6.3559999999999999</v>
      </c>
      <c r="I59" s="233"/>
      <c r="J59" s="234">
        <v>0.8</v>
      </c>
      <c r="K59" s="235"/>
      <c r="L59" s="235">
        <v>6.95</v>
      </c>
      <c r="M59" s="236"/>
      <c r="N59" s="325">
        <f t="shared" si="46"/>
        <v>1.3042500000000001</v>
      </c>
      <c r="O59" s="239">
        <f t="shared" si="47"/>
        <v>3.1</v>
      </c>
      <c r="P59" s="238">
        <f t="shared" ref="P59:P84" si="52">SQRT(POWER(N59,2)+POWER(O59+G59,2))</f>
        <v>7.4914082162501341</v>
      </c>
      <c r="Q59" s="239">
        <f t="shared" si="48"/>
        <v>9.5455227233766511</v>
      </c>
      <c r="R59" s="240">
        <f t="shared" si="33"/>
        <v>2854.9082655249754</v>
      </c>
      <c r="S59" s="898">
        <f t="shared" si="34"/>
        <v>1938.0813954477471</v>
      </c>
      <c r="T59" s="1151">
        <v>1</v>
      </c>
      <c r="U59" s="518" t="s">
        <v>50</v>
      </c>
      <c r="V59" s="518">
        <v>6.3</v>
      </c>
      <c r="W59" s="518">
        <v>11</v>
      </c>
      <c r="X59" s="518">
        <v>35</v>
      </c>
      <c r="Y59" s="518">
        <v>6.3</v>
      </c>
      <c r="Z59" s="238">
        <v>7.97</v>
      </c>
      <c r="AA59" s="231"/>
      <c r="AB59" s="231">
        <v>5</v>
      </c>
      <c r="AC59" s="327">
        <f t="shared" si="49"/>
        <v>15.497222222222222</v>
      </c>
      <c r="AD59" s="237">
        <f t="shared" si="35"/>
        <v>22.911375129705874</v>
      </c>
      <c r="AE59" s="241">
        <f t="shared" si="36"/>
        <v>24.987284112806357</v>
      </c>
      <c r="AF59" s="2453">
        <f t="shared" si="3"/>
        <v>0.74232855420247024</v>
      </c>
      <c r="AG59" s="2454">
        <f t="shared" si="4"/>
        <v>0.80958800525492591</v>
      </c>
      <c r="AH59" s="281">
        <f t="shared" si="37"/>
        <v>933.47881198385232</v>
      </c>
      <c r="AI59" s="240">
        <f t="shared" si="38"/>
        <v>740.37658180380129</v>
      </c>
      <c r="AJ59" s="240">
        <f t="shared" si="50"/>
        <v>616.98048483650109</v>
      </c>
      <c r="AK59" s="240">
        <f t="shared" si="51"/>
        <v>493.58438786920084</v>
      </c>
      <c r="AL59" s="240">
        <f t="shared" si="31"/>
        <v>4905.6694323475731</v>
      </c>
      <c r="AM59" s="280">
        <f t="shared" si="32"/>
        <v>3890.8679223923496</v>
      </c>
    </row>
    <row r="60" spans="1:39" ht="12.75" customHeight="1" x14ac:dyDescent="0.2">
      <c r="A60" s="275">
        <v>5</v>
      </c>
      <c r="B60" s="2612"/>
      <c r="C60" s="2614"/>
      <c r="D60" s="978">
        <v>2.4</v>
      </c>
      <c r="E60" s="229" t="s">
        <v>35</v>
      </c>
      <c r="F60" s="230" t="s">
        <v>115</v>
      </c>
      <c r="G60" s="328">
        <v>4.2770000000000001</v>
      </c>
      <c r="H60" s="654">
        <v>6.3559999999999999</v>
      </c>
      <c r="I60" s="233"/>
      <c r="J60" s="234">
        <v>0.8</v>
      </c>
      <c r="K60" s="235"/>
      <c r="L60" s="235">
        <v>6.95</v>
      </c>
      <c r="M60" s="236"/>
      <c r="N60" s="325">
        <f t="shared" si="46"/>
        <v>1.3042500000000001</v>
      </c>
      <c r="O60" s="239">
        <f t="shared" si="47"/>
        <v>3.1</v>
      </c>
      <c r="P60" s="238">
        <f t="shared" si="52"/>
        <v>7.4914082162501341</v>
      </c>
      <c r="Q60" s="239">
        <f t="shared" si="48"/>
        <v>9.5455227233766511</v>
      </c>
      <c r="R60" s="240">
        <f t="shared" si="33"/>
        <v>2854.9082655249754</v>
      </c>
      <c r="S60" s="898">
        <f t="shared" si="34"/>
        <v>1938.0813954477471</v>
      </c>
      <c r="T60" s="1151">
        <v>2</v>
      </c>
      <c r="U60" s="518" t="s">
        <v>50</v>
      </c>
      <c r="V60" s="518">
        <v>6.3</v>
      </c>
      <c r="W60" s="518">
        <v>11</v>
      </c>
      <c r="X60" s="518">
        <v>35</v>
      </c>
      <c r="Y60" s="518">
        <v>6.3</v>
      </c>
      <c r="Z60" s="238">
        <v>8.1</v>
      </c>
      <c r="AA60" s="231"/>
      <c r="AB60" s="231">
        <v>5</v>
      </c>
      <c r="AC60" s="327">
        <f t="shared" si="49"/>
        <v>15.75</v>
      </c>
      <c r="AD60" s="237">
        <f t="shared" si="35"/>
        <v>23.163747474502049</v>
      </c>
      <c r="AE60" s="241">
        <f t="shared" si="36"/>
        <v>25.239720760390757</v>
      </c>
      <c r="AF60" s="2453">
        <f t="shared" si="3"/>
        <v>0.7505054181738664</v>
      </c>
      <c r="AG60" s="2454">
        <f t="shared" si="4"/>
        <v>0.81776695263666033</v>
      </c>
      <c r="AH60" s="281">
        <f t="shared" si="37"/>
        <v>923.30842669290416</v>
      </c>
      <c r="AI60" s="240">
        <f t="shared" si="38"/>
        <v>732.97165906179339</v>
      </c>
      <c r="AJ60" s="240">
        <f t="shared" si="50"/>
        <v>610.80971588482782</v>
      </c>
      <c r="AK60" s="240">
        <f t="shared" si="51"/>
        <v>488.64777270786226</v>
      </c>
      <c r="AL60" s="240">
        <f t="shared" si="31"/>
        <v>4852.2214615993462</v>
      </c>
      <c r="AM60" s="280">
        <f t="shared" si="32"/>
        <v>3851.9531632376534</v>
      </c>
    </row>
    <row r="61" spans="1:39" ht="12.75" customHeight="1" x14ac:dyDescent="0.2">
      <c r="A61" s="275">
        <v>5</v>
      </c>
      <c r="B61" s="2611" t="s">
        <v>128</v>
      </c>
      <c r="C61" s="2613" t="s">
        <v>43</v>
      </c>
      <c r="D61" s="978">
        <v>2.2999999999999998</v>
      </c>
      <c r="E61" s="229" t="s">
        <v>35</v>
      </c>
      <c r="F61" s="230" t="s">
        <v>65</v>
      </c>
      <c r="G61" s="328">
        <v>4.3529999999999998</v>
      </c>
      <c r="H61" s="654">
        <v>4.79</v>
      </c>
      <c r="I61" s="233"/>
      <c r="J61" s="234">
        <v>14.2</v>
      </c>
      <c r="K61" s="235">
        <v>5.7</v>
      </c>
      <c r="L61" s="235"/>
      <c r="M61" s="236"/>
      <c r="N61" s="325">
        <f t="shared" si="46"/>
        <v>4.6472999999999995</v>
      </c>
      <c r="O61" s="239">
        <f t="shared" si="47"/>
        <v>7.96</v>
      </c>
      <c r="P61" s="238">
        <f t="shared" si="52"/>
        <v>13.160826960719451</v>
      </c>
      <c r="Q61" s="239">
        <f t="shared" si="48"/>
        <v>13.570552578653531</v>
      </c>
      <c r="R61" s="240">
        <f t="shared" si="33"/>
        <v>1625.0713804556442</v>
      </c>
      <c r="S61" s="898">
        <f t="shared" si="34"/>
        <v>1363.2458879456747</v>
      </c>
      <c r="T61" s="1151">
        <v>1</v>
      </c>
      <c r="U61" s="518" t="s">
        <v>213</v>
      </c>
      <c r="V61" s="518">
        <v>4</v>
      </c>
      <c r="W61" s="518">
        <v>11</v>
      </c>
      <c r="X61" s="518">
        <v>35</v>
      </c>
      <c r="Y61" s="518">
        <v>6.3</v>
      </c>
      <c r="Z61" s="238">
        <v>6.35</v>
      </c>
      <c r="AA61" s="231"/>
      <c r="AB61" s="231">
        <v>5</v>
      </c>
      <c r="AC61" s="327">
        <f t="shared" si="49"/>
        <v>19.446875000000002</v>
      </c>
      <c r="AD61" s="237">
        <f t="shared" si="35"/>
        <v>32.098084947635506</v>
      </c>
      <c r="AE61" s="241">
        <f t="shared" si="36"/>
        <v>32.530541911496421</v>
      </c>
      <c r="AF61" s="172">
        <f t="shared" si="3"/>
        <v>1.0399779523033903</v>
      </c>
      <c r="AG61" s="173">
        <f t="shared" si="4"/>
        <v>1.0539895579324841</v>
      </c>
      <c r="AH61" s="281">
        <f t="shared" si="37"/>
        <v>666.31025719712625</v>
      </c>
      <c r="AI61" s="240">
        <f t="shared" si="38"/>
        <v>568.69633621018863</v>
      </c>
      <c r="AJ61" s="240">
        <f t="shared" si="50"/>
        <v>473.91361350849053</v>
      </c>
      <c r="AK61" s="240">
        <f t="shared" si="51"/>
        <v>379.13089080679242</v>
      </c>
      <c r="AL61" s="240">
        <f t="shared" si="31"/>
        <v>3501.6304807656788</v>
      </c>
      <c r="AM61" s="280">
        <f t="shared" si="32"/>
        <v>2988.6444095130032</v>
      </c>
    </row>
    <row r="62" spans="1:39" ht="12.75" customHeight="1" x14ac:dyDescent="0.2">
      <c r="A62" s="275">
        <v>5</v>
      </c>
      <c r="B62" s="2612"/>
      <c r="C62" s="2614"/>
      <c r="D62" s="978">
        <v>2.2999999999999998</v>
      </c>
      <c r="E62" s="229" t="s">
        <v>35</v>
      </c>
      <c r="F62" s="230" t="s">
        <v>65</v>
      </c>
      <c r="G62" s="328">
        <v>4.3529999999999998</v>
      </c>
      <c r="H62" s="654">
        <v>4.79</v>
      </c>
      <c r="I62" s="233"/>
      <c r="J62" s="234">
        <v>14.2</v>
      </c>
      <c r="K62" s="235">
        <v>5.7</v>
      </c>
      <c r="L62" s="235"/>
      <c r="M62" s="236"/>
      <c r="N62" s="325">
        <f t="shared" si="46"/>
        <v>4.6472999999999995</v>
      </c>
      <c r="O62" s="239">
        <f t="shared" si="47"/>
        <v>7.96</v>
      </c>
      <c r="P62" s="238">
        <f t="shared" si="52"/>
        <v>13.160826960719451</v>
      </c>
      <c r="Q62" s="239">
        <f t="shared" si="48"/>
        <v>13.570552578653531</v>
      </c>
      <c r="R62" s="240">
        <f t="shared" si="33"/>
        <v>1625.0713804556442</v>
      </c>
      <c r="S62" s="898">
        <f t="shared" si="34"/>
        <v>1363.2458879456747</v>
      </c>
      <c r="T62" s="1151">
        <v>2</v>
      </c>
      <c r="U62" s="518" t="s">
        <v>213</v>
      </c>
      <c r="V62" s="518">
        <v>4</v>
      </c>
      <c r="W62" s="518">
        <v>11</v>
      </c>
      <c r="X62" s="518">
        <v>35</v>
      </c>
      <c r="Y62" s="518">
        <v>6.3</v>
      </c>
      <c r="Z62" s="238">
        <v>6.35</v>
      </c>
      <c r="AA62" s="231"/>
      <c r="AB62" s="231">
        <v>5</v>
      </c>
      <c r="AC62" s="327">
        <f t="shared" si="49"/>
        <v>19.446875000000002</v>
      </c>
      <c r="AD62" s="237">
        <f t="shared" si="35"/>
        <v>32.098084947635506</v>
      </c>
      <c r="AE62" s="241">
        <f t="shared" si="36"/>
        <v>32.530541911496421</v>
      </c>
      <c r="AF62" s="172">
        <f t="shared" si="3"/>
        <v>1.0399779523033903</v>
      </c>
      <c r="AG62" s="173">
        <f t="shared" si="4"/>
        <v>1.0539895579324841</v>
      </c>
      <c r="AH62" s="281">
        <f t="shared" si="37"/>
        <v>666.31025719712625</v>
      </c>
      <c r="AI62" s="240">
        <f t="shared" si="38"/>
        <v>568.69633621018863</v>
      </c>
      <c r="AJ62" s="240">
        <f t="shared" si="50"/>
        <v>473.91361350849053</v>
      </c>
      <c r="AK62" s="240">
        <f t="shared" si="51"/>
        <v>379.13089080679242</v>
      </c>
      <c r="AL62" s="240">
        <f t="shared" si="31"/>
        <v>3501.6304807656788</v>
      </c>
      <c r="AM62" s="280">
        <f t="shared" si="32"/>
        <v>2988.6444095130032</v>
      </c>
    </row>
    <row r="63" spans="1:39" ht="12.75" customHeight="1" x14ac:dyDescent="0.2">
      <c r="A63" s="275">
        <v>5</v>
      </c>
      <c r="B63" s="2611" t="s">
        <v>138</v>
      </c>
      <c r="C63" s="2613" t="s">
        <v>43</v>
      </c>
      <c r="D63" s="978">
        <v>4.5</v>
      </c>
      <c r="E63" s="520" t="s">
        <v>35</v>
      </c>
      <c r="F63" s="230" t="s">
        <v>117</v>
      </c>
      <c r="G63" s="2455">
        <f>G21</f>
        <v>5.7029230313113137</v>
      </c>
      <c r="H63" s="2402">
        <f>H21</f>
        <v>7.1192833569071192</v>
      </c>
      <c r="I63" s="233"/>
      <c r="J63" s="234">
        <v>12.17</v>
      </c>
      <c r="K63" s="235">
        <v>14.3</v>
      </c>
      <c r="L63" s="235"/>
      <c r="M63" s="236"/>
      <c r="N63" s="325">
        <f t="shared" si="46"/>
        <v>5.8188300000000002</v>
      </c>
      <c r="O63" s="239">
        <f t="shared" si="47"/>
        <v>10.588000000000001</v>
      </c>
      <c r="P63" s="238">
        <f t="shared" si="52"/>
        <v>17.298929324701266</v>
      </c>
      <c r="Q63" s="239">
        <f t="shared" si="48"/>
        <v>18.638848313420542</v>
      </c>
      <c r="R63" s="240">
        <f t="shared" si="33"/>
        <v>1236.3356619103104</v>
      </c>
      <c r="S63" s="898">
        <f t="shared" si="34"/>
        <v>992.55059587986625</v>
      </c>
      <c r="T63" s="1151">
        <v>1</v>
      </c>
      <c r="U63" s="518" t="s">
        <v>85</v>
      </c>
      <c r="V63" s="518">
        <v>4</v>
      </c>
      <c r="W63" s="518">
        <v>11</v>
      </c>
      <c r="X63" s="518">
        <v>35</v>
      </c>
      <c r="Y63" s="518">
        <v>6.3</v>
      </c>
      <c r="Z63" s="238">
        <v>6.27</v>
      </c>
      <c r="AA63" s="231"/>
      <c r="AB63" s="231">
        <v>5</v>
      </c>
      <c r="AC63" s="327">
        <f t="shared" si="49"/>
        <v>19.201874999999998</v>
      </c>
      <c r="AD63" s="237">
        <f t="shared" si="35"/>
        <v>35.96661639159786</v>
      </c>
      <c r="AE63" s="241">
        <f t="shared" si="36"/>
        <v>37.365020449400895</v>
      </c>
      <c r="AF63" s="172">
        <f t="shared" si="3"/>
        <v>1.1653183710877706</v>
      </c>
      <c r="AG63" s="173">
        <f t="shared" si="4"/>
        <v>1.2106266625605886</v>
      </c>
      <c r="AH63" s="281">
        <f t="shared" si="37"/>
        <v>594.64262648822557</v>
      </c>
      <c r="AI63" s="240">
        <f t="shared" si="38"/>
        <v>495.1154790628953</v>
      </c>
      <c r="AJ63" s="240">
        <f t="shared" si="50"/>
        <v>412.59623255241274</v>
      </c>
      <c r="AK63" s="240">
        <f t="shared" si="51"/>
        <v>330.07698604193018</v>
      </c>
      <c r="AL63" s="240">
        <f t="shared" si="31"/>
        <v>3124.9987878510356</v>
      </c>
      <c r="AM63" s="280">
        <f t="shared" si="32"/>
        <v>2601.9582233035044</v>
      </c>
    </row>
    <row r="64" spans="1:39" ht="12.75" customHeight="1" x14ac:dyDescent="0.2">
      <c r="A64" s="275">
        <v>5</v>
      </c>
      <c r="B64" s="2612"/>
      <c r="C64" s="2614"/>
      <c r="D64" s="978">
        <v>4.5</v>
      </c>
      <c r="E64" s="520" t="s">
        <v>35</v>
      </c>
      <c r="F64" s="230" t="s">
        <v>117</v>
      </c>
      <c r="G64" s="2455">
        <f>G22</f>
        <v>5.7029230313113137</v>
      </c>
      <c r="H64" s="2402">
        <f>H22</f>
        <v>7.1192833569071192</v>
      </c>
      <c r="I64" s="233"/>
      <c r="J64" s="234">
        <v>12.17</v>
      </c>
      <c r="K64" s="235">
        <v>14.3</v>
      </c>
      <c r="L64" s="235"/>
      <c r="M64" s="236"/>
      <c r="N64" s="325">
        <f t="shared" si="46"/>
        <v>5.8188300000000002</v>
      </c>
      <c r="O64" s="239">
        <f t="shared" si="47"/>
        <v>10.588000000000001</v>
      </c>
      <c r="P64" s="238">
        <f t="shared" si="52"/>
        <v>17.298929324701266</v>
      </c>
      <c r="Q64" s="239">
        <f t="shared" si="48"/>
        <v>18.638848313420542</v>
      </c>
      <c r="R64" s="240">
        <f t="shared" si="33"/>
        <v>1236.3356619103104</v>
      </c>
      <c r="S64" s="898">
        <f t="shared" si="34"/>
        <v>992.55059587986625</v>
      </c>
      <c r="T64" s="1151">
        <v>2</v>
      </c>
      <c r="U64" s="518" t="s">
        <v>85</v>
      </c>
      <c r="V64" s="518">
        <v>4</v>
      </c>
      <c r="W64" s="518">
        <v>11</v>
      </c>
      <c r="X64" s="518">
        <v>35</v>
      </c>
      <c r="Y64" s="518">
        <v>6.3</v>
      </c>
      <c r="Z64" s="238">
        <v>6.27</v>
      </c>
      <c r="AA64" s="231"/>
      <c r="AB64" s="231">
        <v>5</v>
      </c>
      <c r="AC64" s="327">
        <f t="shared" si="49"/>
        <v>19.201874999999998</v>
      </c>
      <c r="AD64" s="237">
        <f t="shared" si="35"/>
        <v>35.96661639159786</v>
      </c>
      <c r="AE64" s="241">
        <f t="shared" si="36"/>
        <v>37.365020449400895</v>
      </c>
      <c r="AF64" s="172">
        <f t="shared" si="3"/>
        <v>1.1653183710877706</v>
      </c>
      <c r="AG64" s="173">
        <f t="shared" si="4"/>
        <v>1.2106266625605886</v>
      </c>
      <c r="AH64" s="281">
        <f t="shared" si="37"/>
        <v>594.64262648822557</v>
      </c>
      <c r="AI64" s="240">
        <f t="shared" si="38"/>
        <v>495.1154790628953</v>
      </c>
      <c r="AJ64" s="240">
        <f t="shared" si="50"/>
        <v>412.59623255241274</v>
      </c>
      <c r="AK64" s="240">
        <f t="shared" si="51"/>
        <v>330.07698604193018</v>
      </c>
      <c r="AL64" s="240">
        <f t="shared" si="31"/>
        <v>3124.9987878510356</v>
      </c>
      <c r="AM64" s="280">
        <f t="shared" si="32"/>
        <v>2601.9582233035044</v>
      </c>
    </row>
    <row r="65" spans="1:39" ht="12.75" customHeight="1" x14ac:dyDescent="0.2">
      <c r="A65" s="275">
        <v>5</v>
      </c>
      <c r="B65" s="2611" t="s">
        <v>139</v>
      </c>
      <c r="C65" s="2613" t="s">
        <v>43</v>
      </c>
      <c r="D65" s="978">
        <v>2.5</v>
      </c>
      <c r="E65" s="229" t="s">
        <v>35</v>
      </c>
      <c r="F65" s="230" t="s">
        <v>112</v>
      </c>
      <c r="G65" s="328">
        <v>3.9750000000000001</v>
      </c>
      <c r="H65" s="654">
        <v>5.0359999999999996</v>
      </c>
      <c r="I65" s="233"/>
      <c r="J65" s="234">
        <v>5.9</v>
      </c>
      <c r="K65" s="235">
        <v>5.49</v>
      </c>
      <c r="L65" s="235"/>
      <c r="M65" s="521"/>
      <c r="N65" s="325">
        <f t="shared" si="46"/>
        <v>2.53965</v>
      </c>
      <c r="O65" s="239">
        <f t="shared" si="47"/>
        <v>4.556</v>
      </c>
      <c r="P65" s="238">
        <f t="shared" si="52"/>
        <v>8.9009989957588473</v>
      </c>
      <c r="Q65" s="239">
        <f t="shared" si="48"/>
        <v>9.9225141029126274</v>
      </c>
      <c r="R65" s="240">
        <f t="shared" si="33"/>
        <v>2402.7958263094788</v>
      </c>
      <c r="S65" s="898">
        <f t="shared" si="34"/>
        <v>1864.4468335469094</v>
      </c>
      <c r="T65" s="1151">
        <v>1</v>
      </c>
      <c r="U65" s="518" t="s">
        <v>50</v>
      </c>
      <c r="V65" s="518">
        <v>6.3</v>
      </c>
      <c r="W65" s="518">
        <v>11</v>
      </c>
      <c r="X65" s="518">
        <v>35</v>
      </c>
      <c r="Y65" s="518">
        <v>6.3</v>
      </c>
      <c r="Z65" s="238">
        <v>7.4</v>
      </c>
      <c r="AA65" s="231"/>
      <c r="AB65" s="231"/>
      <c r="AC65" s="327">
        <f t="shared" si="49"/>
        <v>14.388888888888891</v>
      </c>
      <c r="AD65" s="237">
        <f t="shared" si="35"/>
        <v>23.060163243167043</v>
      </c>
      <c r="AE65" s="241">
        <f t="shared" si="36"/>
        <v>24.114992308183194</v>
      </c>
      <c r="AF65" s="2453">
        <f t="shared" si="3"/>
        <v>0.74714928907861211</v>
      </c>
      <c r="AG65" s="2454">
        <f t="shared" si="4"/>
        <v>0.78132575078513544</v>
      </c>
      <c r="AH65" s="281">
        <f t="shared" si="37"/>
        <v>927.45584718839689</v>
      </c>
      <c r="AI65" s="240">
        <f t="shared" si="38"/>
        <v>767.15761562661589</v>
      </c>
      <c r="AJ65" s="240">
        <f t="shared" si="50"/>
        <v>639.29801302217993</v>
      </c>
      <c r="AK65" s="240">
        <f t="shared" si="51"/>
        <v>511.43841041774391</v>
      </c>
      <c r="AL65" s="240">
        <f t="shared" si="31"/>
        <v>4874.0172149540385</v>
      </c>
      <c r="AM65" s="280">
        <f t="shared" si="32"/>
        <v>4031.6090911308643</v>
      </c>
    </row>
    <row r="66" spans="1:39" ht="12.75" customHeight="1" x14ac:dyDescent="0.2">
      <c r="A66" s="275">
        <v>5</v>
      </c>
      <c r="B66" s="2612"/>
      <c r="C66" s="2614"/>
      <c r="D66" s="978">
        <v>2.5</v>
      </c>
      <c r="E66" s="229" t="s">
        <v>35</v>
      </c>
      <c r="F66" s="230" t="s">
        <v>112</v>
      </c>
      <c r="G66" s="328">
        <v>3.9750000000000001</v>
      </c>
      <c r="H66" s="654">
        <v>5.0359999999999996</v>
      </c>
      <c r="I66" s="233"/>
      <c r="J66" s="234">
        <v>5.9</v>
      </c>
      <c r="K66" s="235">
        <v>5.27</v>
      </c>
      <c r="L66" s="235"/>
      <c r="M66" s="521"/>
      <c r="N66" s="325">
        <f t="shared" si="46"/>
        <v>2.49675</v>
      </c>
      <c r="O66" s="239">
        <f t="shared" si="47"/>
        <v>4.468</v>
      </c>
      <c r="P66" s="238">
        <f t="shared" si="52"/>
        <v>8.8044312458272955</v>
      </c>
      <c r="Q66" s="239">
        <f t="shared" si="48"/>
        <v>9.826483428088606</v>
      </c>
      <c r="R66" s="240">
        <f t="shared" si="33"/>
        <v>2429.1498950747491</v>
      </c>
      <c r="S66" s="898">
        <f t="shared" si="34"/>
        <v>1882.6673993178981</v>
      </c>
      <c r="T66" s="1151">
        <v>2</v>
      </c>
      <c r="U66" s="518" t="s">
        <v>50</v>
      </c>
      <c r="V66" s="518">
        <v>6.3</v>
      </c>
      <c r="W66" s="518">
        <v>11</v>
      </c>
      <c r="X66" s="518">
        <v>35</v>
      </c>
      <c r="Y66" s="518">
        <v>6.3</v>
      </c>
      <c r="Z66" s="238">
        <v>7.4</v>
      </c>
      <c r="AA66" s="231"/>
      <c r="AB66" s="231"/>
      <c r="AC66" s="327">
        <f t="shared" si="49"/>
        <v>14.388888888888891</v>
      </c>
      <c r="AD66" s="237">
        <f t="shared" si="35"/>
        <v>22.967997535637885</v>
      </c>
      <c r="AE66" s="241">
        <f t="shared" si="36"/>
        <v>24.022986908777398</v>
      </c>
      <c r="AF66" s="2453">
        <f t="shared" si="3"/>
        <v>0.74416312015466746</v>
      </c>
      <c r="AG66" s="2454">
        <f t="shared" si="4"/>
        <v>0.77834477584438766</v>
      </c>
      <c r="AH66" s="281">
        <f t="shared" si="37"/>
        <v>931.17753098889102</v>
      </c>
      <c r="AI66" s="240">
        <f t="shared" si="38"/>
        <v>770.09574497335143</v>
      </c>
      <c r="AJ66" s="240">
        <f t="shared" si="50"/>
        <v>641.74645414445956</v>
      </c>
      <c r="AK66" s="240">
        <f t="shared" si="51"/>
        <v>513.39716331556758</v>
      </c>
      <c r="AL66" s="240">
        <f t="shared" si="31"/>
        <v>4893.5756133049827</v>
      </c>
      <c r="AM66" s="280">
        <f t="shared" si="32"/>
        <v>4047.0497108209165</v>
      </c>
    </row>
    <row r="67" spans="1:39" ht="12.75" customHeight="1" x14ac:dyDescent="0.2">
      <c r="A67" s="275">
        <v>5</v>
      </c>
      <c r="B67" s="2611" t="s">
        <v>350</v>
      </c>
      <c r="C67" s="2613" t="s">
        <v>341</v>
      </c>
      <c r="D67" s="978">
        <v>2.5</v>
      </c>
      <c r="E67" s="229" t="s">
        <v>35</v>
      </c>
      <c r="F67" s="230" t="s">
        <v>112</v>
      </c>
      <c r="G67" s="328">
        <v>3.9750000000000001</v>
      </c>
      <c r="H67" s="654">
        <v>5.0359999999999996</v>
      </c>
      <c r="I67" s="233"/>
      <c r="J67" s="234">
        <v>8.73</v>
      </c>
      <c r="K67" s="235">
        <v>5.49</v>
      </c>
      <c r="L67" s="235"/>
      <c r="M67" s="236"/>
      <c r="N67" s="325">
        <f t="shared" si="46"/>
        <v>3.2443200000000001</v>
      </c>
      <c r="O67" s="239">
        <f t="shared" si="47"/>
        <v>5.6880000000000006</v>
      </c>
      <c r="P67" s="238">
        <f t="shared" si="52"/>
        <v>10.193094783352111</v>
      </c>
      <c r="Q67" s="239">
        <f t="shared" si="48"/>
        <v>11.204007687537526</v>
      </c>
      <c r="R67" s="240">
        <f t="shared" si="33"/>
        <v>2098.2129266496213</v>
      </c>
      <c r="S67" s="898">
        <f t="shared" si="34"/>
        <v>1651.1948684735348</v>
      </c>
      <c r="T67" s="1151">
        <v>1</v>
      </c>
      <c r="U67" s="518" t="s">
        <v>50</v>
      </c>
      <c r="V67" s="518">
        <v>6.3</v>
      </c>
      <c r="W67" s="518">
        <v>11</v>
      </c>
      <c r="X67" s="518">
        <v>35</v>
      </c>
      <c r="Y67" s="518">
        <v>6.3</v>
      </c>
      <c r="Z67" s="238">
        <v>7.96</v>
      </c>
      <c r="AA67" s="231"/>
      <c r="AB67" s="231"/>
      <c r="AC67" s="327">
        <f t="shared" si="49"/>
        <v>15.47777777777778</v>
      </c>
      <c r="AD67" s="237">
        <f t="shared" si="35"/>
        <v>25.349246922423657</v>
      </c>
      <c r="AE67" s="241">
        <f t="shared" si="36"/>
        <v>26.401870596199227</v>
      </c>
      <c r="AF67" s="2453">
        <f t="shared" si="3"/>
        <v>0.82131560028652639</v>
      </c>
      <c r="AG67" s="2454">
        <f t="shared" si="4"/>
        <v>0.85542060731685488</v>
      </c>
      <c r="AH67" s="281">
        <f t="shared" si="37"/>
        <v>843.70487622159987</v>
      </c>
      <c r="AI67" s="240">
        <f t="shared" si="38"/>
        <v>700.70792645515166</v>
      </c>
      <c r="AJ67" s="240">
        <f t="shared" si="50"/>
        <v>583.92327204595972</v>
      </c>
      <c r="AK67" s="240">
        <f t="shared" si="51"/>
        <v>467.13861763676778</v>
      </c>
      <c r="AL67" s="240">
        <f t="shared" si="31"/>
        <v>4433.884484648047</v>
      </c>
      <c r="AM67" s="280">
        <f t="shared" si="32"/>
        <v>3682.3990129024492</v>
      </c>
    </row>
    <row r="68" spans="1:39" ht="12.75" customHeight="1" x14ac:dyDescent="0.2">
      <c r="A68" s="275">
        <v>5</v>
      </c>
      <c r="B68" s="2612"/>
      <c r="C68" s="2614"/>
      <c r="D68" s="978">
        <v>2.5</v>
      </c>
      <c r="E68" s="229" t="s">
        <v>35</v>
      </c>
      <c r="F68" s="230" t="s">
        <v>112</v>
      </c>
      <c r="G68" s="328">
        <v>3.9750000000000001</v>
      </c>
      <c r="H68" s="654">
        <v>5.0359999999999996</v>
      </c>
      <c r="I68" s="233"/>
      <c r="J68" s="234">
        <v>8.73</v>
      </c>
      <c r="K68" s="235">
        <v>5.27</v>
      </c>
      <c r="L68" s="235"/>
      <c r="M68" s="236"/>
      <c r="N68" s="325">
        <f t="shared" si="46"/>
        <v>3.2014200000000002</v>
      </c>
      <c r="O68" s="239">
        <f t="shared" si="47"/>
        <v>5.6000000000000005</v>
      </c>
      <c r="P68" s="238">
        <f t="shared" si="52"/>
        <v>10.096024713539483</v>
      </c>
      <c r="Q68" s="239">
        <f t="shared" si="48"/>
        <v>11.107366295229486</v>
      </c>
      <c r="R68" s="240">
        <f t="shared" si="33"/>
        <v>2118.3865772745544</v>
      </c>
      <c r="S68" s="898">
        <f t="shared" si="34"/>
        <v>1665.5613498535276</v>
      </c>
      <c r="T68" s="1151">
        <v>2</v>
      </c>
      <c r="U68" s="518" t="s">
        <v>50</v>
      </c>
      <c r="V68" s="518">
        <v>6.3</v>
      </c>
      <c r="W68" s="518">
        <v>11</v>
      </c>
      <c r="X68" s="518">
        <v>35</v>
      </c>
      <c r="Y68" s="518">
        <v>6.3</v>
      </c>
      <c r="Z68" s="238">
        <v>8.01</v>
      </c>
      <c r="AA68" s="231"/>
      <c r="AB68" s="231"/>
      <c r="AC68" s="327">
        <f t="shared" si="49"/>
        <v>15.575000000000001</v>
      </c>
      <c r="AD68" s="237">
        <f t="shared" si="35"/>
        <v>25.352940460948513</v>
      </c>
      <c r="AE68" s="241">
        <f t="shared" si="36"/>
        <v>26.405787453064146</v>
      </c>
      <c r="AF68" s="2453">
        <f t="shared" si="3"/>
        <v>0.82143527093473179</v>
      </c>
      <c r="AG68" s="2454">
        <f t="shared" si="4"/>
        <v>0.85554751347927827</v>
      </c>
      <c r="AH68" s="281">
        <f t="shared" si="37"/>
        <v>843.58196122999414</v>
      </c>
      <c r="AI68" s="240">
        <f t="shared" si="38"/>
        <v>700.60398815537872</v>
      </c>
      <c r="AJ68" s="240">
        <f t="shared" si="50"/>
        <v>583.83665679614899</v>
      </c>
      <c r="AK68" s="240">
        <f t="shared" si="51"/>
        <v>467.06932543691914</v>
      </c>
      <c r="AL68" s="240">
        <f t="shared" si="31"/>
        <v>4433.2385349924625</v>
      </c>
      <c r="AM68" s="280">
        <f t="shared" si="32"/>
        <v>3681.8527906063446</v>
      </c>
    </row>
    <row r="69" spans="1:39" s="1423" customFormat="1" ht="12.75" customHeight="1" x14ac:dyDescent="0.2">
      <c r="A69" s="2350">
        <v>5</v>
      </c>
      <c r="B69" s="2816" t="s">
        <v>141</v>
      </c>
      <c r="C69" s="2814" t="s">
        <v>43</v>
      </c>
      <c r="D69" s="2351">
        <v>2.5</v>
      </c>
      <c r="E69" s="2352" t="s">
        <v>35</v>
      </c>
      <c r="F69" s="2353" t="s">
        <v>112</v>
      </c>
      <c r="G69" s="2354">
        <v>3.9750000000000001</v>
      </c>
      <c r="H69" s="2355">
        <v>5.0359999999999996</v>
      </c>
      <c r="I69" s="2356"/>
      <c r="J69" s="2357">
        <v>4.53</v>
      </c>
      <c r="K69" s="2358">
        <v>5.49</v>
      </c>
      <c r="L69" s="2358"/>
      <c r="M69" s="2359"/>
      <c r="N69" s="2360">
        <f t="shared" si="46"/>
        <v>2.1985200000000003</v>
      </c>
      <c r="O69" s="2361">
        <f t="shared" si="47"/>
        <v>4.008</v>
      </c>
      <c r="P69" s="2362">
        <f t="shared" si="52"/>
        <v>8.2802040548769096</v>
      </c>
      <c r="Q69" s="2361">
        <f t="shared" si="48"/>
        <v>9.3073855722431524</v>
      </c>
      <c r="R69" s="2363">
        <f t="shared" si="33"/>
        <v>2582.9415670496001</v>
      </c>
      <c r="S69" s="2364">
        <f t="shared" si="34"/>
        <v>1987.6688095066588</v>
      </c>
      <c r="T69" s="2365">
        <v>1</v>
      </c>
      <c r="U69" s="2366" t="s">
        <v>85</v>
      </c>
      <c r="V69" s="2366">
        <v>4</v>
      </c>
      <c r="W69" s="2366">
        <v>11</v>
      </c>
      <c r="X69" s="2366">
        <v>35</v>
      </c>
      <c r="Y69" s="2366">
        <v>6.3</v>
      </c>
      <c r="Z69" s="2362">
        <v>6.44</v>
      </c>
      <c r="AA69" s="2367"/>
      <c r="AB69" s="2367">
        <v>5</v>
      </c>
      <c r="AC69" s="2368">
        <f t="shared" si="49"/>
        <v>19.7225</v>
      </c>
      <c r="AD69" s="2369">
        <f t="shared" si="35"/>
        <v>27.792592906031636</v>
      </c>
      <c r="AE69" s="2370">
        <f t="shared" si="36"/>
        <v>28.850390160973561</v>
      </c>
      <c r="AF69" s="2371">
        <f t="shared" si="3"/>
        <v>0.900480010155425</v>
      </c>
      <c r="AG69" s="2372">
        <f t="shared" si="4"/>
        <v>0.93475264121554336</v>
      </c>
      <c r="AH69" s="2373">
        <f t="shared" si="37"/>
        <v>769.5317709040628</v>
      </c>
      <c r="AI69" s="2363">
        <f t="shared" si="38"/>
        <v>641.23916164659988</v>
      </c>
      <c r="AJ69" s="2363">
        <f t="shared" si="50"/>
        <v>534.36596803883322</v>
      </c>
      <c r="AK69" s="2363">
        <f t="shared" si="51"/>
        <v>427.49277443106661</v>
      </c>
      <c r="AL69" s="2363">
        <f t="shared" si="31"/>
        <v>4044.0858831294595</v>
      </c>
      <c r="AM69" s="2374">
        <f t="shared" si="32"/>
        <v>3369.8754741187681</v>
      </c>
    </row>
    <row r="70" spans="1:39" s="1423" customFormat="1" ht="12.75" customHeight="1" x14ac:dyDescent="0.2">
      <c r="A70" s="2350">
        <v>5</v>
      </c>
      <c r="B70" s="2817"/>
      <c r="C70" s="2815"/>
      <c r="D70" s="2351">
        <v>2.5</v>
      </c>
      <c r="E70" s="2352" t="s">
        <v>35</v>
      </c>
      <c r="F70" s="2353" t="s">
        <v>112</v>
      </c>
      <c r="G70" s="2354">
        <v>3.9750000000000001</v>
      </c>
      <c r="H70" s="2355">
        <v>5.0359999999999996</v>
      </c>
      <c r="I70" s="2356"/>
      <c r="J70" s="2357">
        <v>4.53</v>
      </c>
      <c r="K70" s="2358">
        <v>5.27</v>
      </c>
      <c r="L70" s="2358"/>
      <c r="M70" s="2359"/>
      <c r="N70" s="2360">
        <f t="shared" si="46"/>
        <v>2.1556199999999999</v>
      </c>
      <c r="O70" s="2361">
        <f t="shared" si="47"/>
        <v>3.9200000000000004</v>
      </c>
      <c r="P70" s="2362">
        <f t="shared" si="52"/>
        <v>8.1839918489939851</v>
      </c>
      <c r="Q70" s="2361">
        <f t="shared" si="48"/>
        <v>9.2117660404723694</v>
      </c>
      <c r="R70" s="2363">
        <f t="shared" si="33"/>
        <v>2613.3070061186882</v>
      </c>
      <c r="S70" s="2364">
        <f t="shared" si="34"/>
        <v>2008.3011138927427</v>
      </c>
      <c r="T70" s="2365">
        <v>2</v>
      </c>
      <c r="U70" s="2366" t="s">
        <v>85</v>
      </c>
      <c r="V70" s="2366">
        <v>4</v>
      </c>
      <c r="W70" s="2366">
        <v>11</v>
      </c>
      <c r="X70" s="2366">
        <v>35</v>
      </c>
      <c r="Y70" s="2366">
        <v>6.3</v>
      </c>
      <c r="Z70" s="2362">
        <v>6.44</v>
      </c>
      <c r="AA70" s="2367"/>
      <c r="AB70" s="2367">
        <v>5</v>
      </c>
      <c r="AC70" s="2368">
        <f t="shared" si="49"/>
        <v>19.7225</v>
      </c>
      <c r="AD70" s="2369">
        <f t="shared" si="35"/>
        <v>27.701498223641266</v>
      </c>
      <c r="AE70" s="2370">
        <f t="shared" si="36"/>
        <v>28.759399504064753</v>
      </c>
      <c r="AF70" s="2371">
        <f t="shared" si="3"/>
        <v>0.89752854244597702</v>
      </c>
      <c r="AG70" s="2372">
        <f t="shared" si="4"/>
        <v>0.93180454393169798</v>
      </c>
      <c r="AH70" s="2373">
        <f t="shared" si="37"/>
        <v>772.06232905993841</v>
      </c>
      <c r="AI70" s="2363">
        <f t="shared" si="38"/>
        <v>643.2679513139791</v>
      </c>
      <c r="AJ70" s="2363">
        <f t="shared" si="50"/>
        <v>536.05662609498256</v>
      </c>
      <c r="AK70" s="2363">
        <f t="shared" si="51"/>
        <v>428.84530087598608</v>
      </c>
      <c r="AL70" s="2363">
        <f t="shared" si="31"/>
        <v>4057.3846121768529</v>
      </c>
      <c r="AM70" s="2374">
        <f t="shared" si="32"/>
        <v>3380.5372816800705</v>
      </c>
    </row>
    <row r="71" spans="1:39" ht="12.75" customHeight="1" x14ac:dyDescent="0.2">
      <c r="A71" s="275">
        <v>5</v>
      </c>
      <c r="B71" s="2611" t="s">
        <v>124</v>
      </c>
      <c r="C71" s="2625" t="s">
        <v>340</v>
      </c>
      <c r="D71" s="994">
        <v>4.5</v>
      </c>
      <c r="E71" s="229" t="s">
        <v>35</v>
      </c>
      <c r="F71" s="230" t="s">
        <v>117</v>
      </c>
      <c r="G71" s="2455">
        <f>G21</f>
        <v>5.7029230313113137</v>
      </c>
      <c r="H71" s="2402">
        <f>H21</f>
        <v>7.1192833569071192</v>
      </c>
      <c r="I71" s="233"/>
      <c r="J71" s="234"/>
      <c r="K71" s="235">
        <v>3.17</v>
      </c>
      <c r="L71" s="235"/>
      <c r="M71" s="236"/>
      <c r="N71" s="325">
        <f t="shared" si="46"/>
        <v>0.61814999999999998</v>
      </c>
      <c r="O71" s="239">
        <f t="shared" si="47"/>
        <v>1.268</v>
      </c>
      <c r="P71" s="238">
        <f t="shared" si="52"/>
        <v>6.9982767400958439</v>
      </c>
      <c r="Q71" s="239">
        <f t="shared" si="48"/>
        <v>8.4100316011030039</v>
      </c>
      <c r="R71" s="240">
        <f t="shared" si="33"/>
        <v>3056.0785220821822</v>
      </c>
      <c r="S71" s="898">
        <f t="shared" si="34"/>
        <v>2199.7539221581119</v>
      </c>
      <c r="T71" s="1151">
        <v>1</v>
      </c>
      <c r="U71" s="518" t="s">
        <v>118</v>
      </c>
      <c r="V71" s="518">
        <v>6.3</v>
      </c>
      <c r="W71" s="518">
        <v>11</v>
      </c>
      <c r="X71" s="518">
        <v>35</v>
      </c>
      <c r="Y71" s="518">
        <v>6.3</v>
      </c>
      <c r="Z71" s="238">
        <v>8</v>
      </c>
      <c r="AA71" s="231"/>
      <c r="AB71" s="231"/>
      <c r="AC71" s="327">
        <f t="shared" si="49"/>
        <v>15.555555555555559</v>
      </c>
      <c r="AD71" s="237">
        <f t="shared" si="35"/>
        <v>22.534958330271476</v>
      </c>
      <c r="AE71" s="241">
        <f t="shared" si="36"/>
        <v>23.950817201311459</v>
      </c>
      <c r="AF71" s="172">
        <f t="shared" si="3"/>
        <v>0.73013264990079574</v>
      </c>
      <c r="AG71" s="173">
        <f t="shared" si="4"/>
        <v>0.77600647732249117</v>
      </c>
      <c r="AH71" s="281">
        <f t="shared" si="37"/>
        <v>949.07134610781281</v>
      </c>
      <c r="AI71" s="240">
        <f t="shared" si="38"/>
        <v>772.41623300381616</v>
      </c>
      <c r="AJ71" s="240">
        <f t="shared" si="50"/>
        <v>643.6801941698468</v>
      </c>
      <c r="AK71" s="240">
        <f t="shared" si="51"/>
        <v>514.94415533587744</v>
      </c>
      <c r="AL71" s="240">
        <f t="shared" ref="AL71:AL78" si="53">6300/(1.73*AF71)</f>
        <v>4987.6121792452632</v>
      </c>
      <c r="AM71" s="280">
        <f t="shared" ref="AM71:AM78" si="54">6300/(2*AG71)</f>
        <v>4059.244467737773</v>
      </c>
    </row>
    <row r="72" spans="1:39" ht="12.75" customHeight="1" x14ac:dyDescent="0.2">
      <c r="A72" s="275">
        <v>5</v>
      </c>
      <c r="B72" s="2612"/>
      <c r="C72" s="2626"/>
      <c r="D72" s="994">
        <v>4.5</v>
      </c>
      <c r="E72" s="229" t="s">
        <v>35</v>
      </c>
      <c r="F72" s="230" t="s">
        <v>117</v>
      </c>
      <c r="G72" s="2455">
        <f>G22</f>
        <v>5.7029230313113137</v>
      </c>
      <c r="H72" s="2402">
        <f>H22</f>
        <v>7.1192833569071192</v>
      </c>
      <c r="I72" s="233"/>
      <c r="J72" s="234"/>
      <c r="K72" s="235">
        <v>3.06</v>
      </c>
      <c r="L72" s="235"/>
      <c r="M72" s="236"/>
      <c r="N72" s="325">
        <f t="shared" si="46"/>
        <v>0.59670000000000001</v>
      </c>
      <c r="O72" s="239">
        <f t="shared" si="47"/>
        <v>1.2240000000000002</v>
      </c>
      <c r="P72" s="238">
        <f t="shared" si="52"/>
        <v>6.9525760385421975</v>
      </c>
      <c r="Q72" s="239">
        <f t="shared" si="48"/>
        <v>8.3645937177870948</v>
      </c>
      <c r="R72" s="240">
        <f t="shared" si="33"/>
        <v>3076.1667500552303</v>
      </c>
      <c r="S72" s="898">
        <f t="shared" si="34"/>
        <v>2211.7033563339987</v>
      </c>
      <c r="T72" s="1151">
        <v>2</v>
      </c>
      <c r="U72" s="518" t="s">
        <v>118</v>
      </c>
      <c r="V72" s="518">
        <v>6.3</v>
      </c>
      <c r="W72" s="518">
        <v>11</v>
      </c>
      <c r="X72" s="518">
        <v>35</v>
      </c>
      <c r="Y72" s="518">
        <v>6.3</v>
      </c>
      <c r="Z72" s="238">
        <v>7.2</v>
      </c>
      <c r="AA72" s="231"/>
      <c r="AB72" s="231"/>
      <c r="AC72" s="327">
        <f t="shared" si="49"/>
        <v>14.000000000000004</v>
      </c>
      <c r="AD72" s="237">
        <f t="shared" si="35"/>
        <v>20.935428308215432</v>
      </c>
      <c r="AE72" s="241">
        <f t="shared" si="36"/>
        <v>22.351249675511273</v>
      </c>
      <c r="AF72" s="172">
        <f t="shared" ref="AF72:AF84" si="55">SQRT(POWER((AC72+O72+G72),2)+POWER(N72,2))*POWER(6.3/X72,2)</f>
        <v>0.67830787718617991</v>
      </c>
      <c r="AG72" s="173">
        <f t="shared" ref="AG72:AG84" si="56">SQRT(POWER((H72+O72+AC72),2)+POWER(N72,2))*POWER(6.3/X72,2)</f>
        <v>0.72418048948656522</v>
      </c>
      <c r="AH72" s="281">
        <f t="shared" si="37"/>
        <v>1021.5832665148519</v>
      </c>
      <c r="AI72" s="240">
        <f t="shared" si="38"/>
        <v>827.69421256428348</v>
      </c>
      <c r="AJ72" s="240">
        <f t="shared" si="50"/>
        <v>689.74517713690295</v>
      </c>
      <c r="AK72" s="240">
        <f t="shared" si="51"/>
        <v>551.79614170952232</v>
      </c>
      <c r="AL72" s="240">
        <f t="shared" si="53"/>
        <v>5368.6808300330058</v>
      </c>
      <c r="AM72" s="280">
        <f t="shared" si="54"/>
        <v>4349.7443603228112</v>
      </c>
    </row>
    <row r="73" spans="1:39" ht="12.75" customHeight="1" x14ac:dyDescent="0.2">
      <c r="A73" s="275">
        <v>5</v>
      </c>
      <c r="B73" s="2611" t="s">
        <v>125</v>
      </c>
      <c r="C73" s="2625" t="s">
        <v>341</v>
      </c>
      <c r="D73" s="994">
        <v>4.5</v>
      </c>
      <c r="E73" s="995" t="s">
        <v>35</v>
      </c>
      <c r="F73" s="230" t="s">
        <v>117</v>
      </c>
      <c r="G73" s="2455">
        <f>G21</f>
        <v>5.7029230313113137</v>
      </c>
      <c r="H73" s="2402">
        <f>H21</f>
        <v>7.1192833569071192</v>
      </c>
      <c r="I73" s="233">
        <v>4.95</v>
      </c>
      <c r="J73" s="234"/>
      <c r="K73" s="235">
        <v>5.99</v>
      </c>
      <c r="L73" s="235"/>
      <c r="M73" s="236"/>
      <c r="N73" s="325">
        <f t="shared" si="46"/>
        <v>2.72235</v>
      </c>
      <c r="O73" s="239">
        <f t="shared" si="47"/>
        <v>4.3760000000000003</v>
      </c>
      <c r="P73" s="238">
        <f t="shared" si="52"/>
        <v>10.440109146632407</v>
      </c>
      <c r="Q73" s="239">
        <f t="shared" si="48"/>
        <v>11.813243795761002</v>
      </c>
      <c r="R73" s="240">
        <f t="shared" si="33"/>
        <v>2048.5689312829613</v>
      </c>
      <c r="S73" s="898">
        <f t="shared" si="34"/>
        <v>1566.0389576179268</v>
      </c>
      <c r="T73" s="1151">
        <v>1</v>
      </c>
      <c r="U73" s="518" t="s">
        <v>50</v>
      </c>
      <c r="V73" s="518">
        <v>6.3</v>
      </c>
      <c r="W73" s="518">
        <v>11</v>
      </c>
      <c r="X73" s="518">
        <v>35</v>
      </c>
      <c r="Y73" s="518">
        <v>6.3</v>
      </c>
      <c r="Z73" s="238">
        <v>7.7</v>
      </c>
      <c r="AA73" s="231"/>
      <c r="AB73" s="231">
        <v>9</v>
      </c>
      <c r="AC73" s="327">
        <f t="shared" si="49"/>
        <v>14.972222222222221</v>
      </c>
      <c r="AD73" s="237">
        <f t="shared" si="35"/>
        <v>25.19863226518725</v>
      </c>
      <c r="AE73" s="241">
        <f t="shared" si="36"/>
        <v>26.607142670789411</v>
      </c>
      <c r="AF73" s="172">
        <f t="shared" si="55"/>
        <v>0.8164356853920669</v>
      </c>
      <c r="AG73" s="173">
        <f t="shared" si="56"/>
        <v>0.86207142253357683</v>
      </c>
      <c r="AH73" s="281">
        <f t="shared" si="37"/>
        <v>848.74778170168645</v>
      </c>
      <c r="AI73" s="240">
        <f t="shared" si="38"/>
        <v>695.30201829263615</v>
      </c>
      <c r="AJ73" s="240">
        <f t="shared" si="50"/>
        <v>579.41834857719687</v>
      </c>
      <c r="AK73" s="240">
        <f t="shared" si="51"/>
        <v>463.53467886175741</v>
      </c>
      <c r="AL73" s="240">
        <f t="shared" si="53"/>
        <v>4460.386240174028</v>
      </c>
      <c r="AM73" s="280">
        <f t="shared" si="54"/>
        <v>3653.9895856219623</v>
      </c>
    </row>
    <row r="74" spans="1:39" ht="12.75" customHeight="1" x14ac:dyDescent="0.2">
      <c r="A74" s="275">
        <v>5</v>
      </c>
      <c r="B74" s="2612"/>
      <c r="C74" s="2626"/>
      <c r="D74" s="994">
        <v>4.5</v>
      </c>
      <c r="E74" s="995" t="s">
        <v>35</v>
      </c>
      <c r="F74" s="230" t="s">
        <v>117</v>
      </c>
      <c r="G74" s="2455">
        <f>G22</f>
        <v>5.7029230313113137</v>
      </c>
      <c r="H74" s="2402">
        <f>H22</f>
        <v>7.1192833569071192</v>
      </c>
      <c r="I74" s="233">
        <v>4.95</v>
      </c>
      <c r="J74" s="234"/>
      <c r="K74" s="235">
        <v>5.77</v>
      </c>
      <c r="L74" s="235"/>
      <c r="M74" s="236"/>
      <c r="N74" s="325">
        <f t="shared" si="46"/>
        <v>2.6794500000000001</v>
      </c>
      <c r="O74" s="239">
        <f t="shared" si="47"/>
        <v>4.2879999999999994</v>
      </c>
      <c r="P74" s="238">
        <f t="shared" si="52"/>
        <v>10.343983532473688</v>
      </c>
      <c r="Q74" s="239">
        <f t="shared" si="48"/>
        <v>11.717745768161645</v>
      </c>
      <c r="R74" s="240">
        <f t="shared" si="33"/>
        <v>2067.6060794036866</v>
      </c>
      <c r="S74" s="898">
        <f t="shared" si="34"/>
        <v>1578.8019612327191</v>
      </c>
      <c r="T74" s="1151">
        <v>2</v>
      </c>
      <c r="U74" s="518" t="s">
        <v>50</v>
      </c>
      <c r="V74" s="518">
        <v>6.3</v>
      </c>
      <c r="W74" s="518">
        <v>11</v>
      </c>
      <c r="X74" s="518">
        <v>35</v>
      </c>
      <c r="Y74" s="518">
        <v>6.3</v>
      </c>
      <c r="Z74" s="238">
        <v>7.67</v>
      </c>
      <c r="AA74" s="231"/>
      <c r="AB74" s="231"/>
      <c r="AC74" s="327">
        <f t="shared" si="49"/>
        <v>14.913888888888891</v>
      </c>
      <c r="AD74" s="237">
        <f t="shared" si="35"/>
        <v>25.04853506860324</v>
      </c>
      <c r="AE74" s="241">
        <f t="shared" si="36"/>
        <v>26.45720243516616</v>
      </c>
      <c r="AF74" s="172">
        <f t="shared" si="55"/>
        <v>0.81157253622274494</v>
      </c>
      <c r="AG74" s="173">
        <f t="shared" si="56"/>
        <v>0.85721335889938355</v>
      </c>
      <c r="AH74" s="281">
        <f t="shared" si="37"/>
        <v>853.83369440242575</v>
      </c>
      <c r="AI74" s="240">
        <f t="shared" si="38"/>
        <v>699.24248587259274</v>
      </c>
      <c r="AJ74" s="240">
        <f t="shared" si="50"/>
        <v>582.70207156049401</v>
      </c>
      <c r="AK74" s="240">
        <f t="shared" si="51"/>
        <v>466.16165724839516</v>
      </c>
      <c r="AL74" s="240">
        <f t="shared" si="53"/>
        <v>4487.1140096223571</v>
      </c>
      <c r="AM74" s="280">
        <f t="shared" si="54"/>
        <v>3674.697748579692</v>
      </c>
    </row>
    <row r="75" spans="1:39" ht="12.75" customHeight="1" x14ac:dyDescent="0.2">
      <c r="A75" s="275">
        <v>5</v>
      </c>
      <c r="B75" s="2611" t="s">
        <v>131</v>
      </c>
      <c r="C75" s="2625" t="s">
        <v>341</v>
      </c>
      <c r="D75" s="978">
        <v>2.2999999999999998</v>
      </c>
      <c r="E75" s="995" t="s">
        <v>35</v>
      </c>
      <c r="F75" s="230" t="s">
        <v>117</v>
      </c>
      <c r="G75" s="2455">
        <f>G21</f>
        <v>5.7029230313113137</v>
      </c>
      <c r="H75" s="2402">
        <f>H21</f>
        <v>7.1192833569071192</v>
      </c>
      <c r="I75" s="233"/>
      <c r="J75" s="234">
        <v>11.3</v>
      </c>
      <c r="K75" s="235"/>
      <c r="L75" s="235">
        <v>5.0999999999999996</v>
      </c>
      <c r="M75" s="236"/>
      <c r="N75" s="325">
        <f t="shared" si="46"/>
        <v>3.6246</v>
      </c>
      <c r="O75" s="239">
        <f t="shared" si="47"/>
        <v>6.56</v>
      </c>
      <c r="P75" s="238">
        <f t="shared" si="52"/>
        <v>12.787376839362537</v>
      </c>
      <c r="Q75" s="239">
        <f t="shared" si="48"/>
        <v>14.151343339717121</v>
      </c>
      <c r="R75" s="240">
        <f t="shared" si="33"/>
        <v>1672.5309268402225</v>
      </c>
      <c r="S75" s="898">
        <f t="shared" si="34"/>
        <v>1307.2963856426231</v>
      </c>
      <c r="T75" s="1151">
        <v>1</v>
      </c>
      <c r="U75" s="518" t="s">
        <v>122</v>
      </c>
      <c r="V75" s="518">
        <v>4</v>
      </c>
      <c r="W75" s="518">
        <v>11</v>
      </c>
      <c r="X75" s="518">
        <v>35</v>
      </c>
      <c r="Y75" s="518">
        <v>6.3</v>
      </c>
      <c r="Z75" s="238">
        <v>6.37</v>
      </c>
      <c r="AA75" s="231"/>
      <c r="AB75" s="231"/>
      <c r="AC75" s="327">
        <f t="shared" si="49"/>
        <v>19.508125000000003</v>
      </c>
      <c r="AD75" s="237">
        <f t="shared" si="35"/>
        <v>31.97713586561327</v>
      </c>
      <c r="AE75" s="241">
        <f t="shared" si="36"/>
        <v>33.384753984537738</v>
      </c>
      <c r="AF75" s="172">
        <f t="shared" si="55"/>
        <v>1.0360592020458699</v>
      </c>
      <c r="AG75" s="173">
        <f t="shared" si="56"/>
        <v>1.0816660290990228</v>
      </c>
      <c r="AH75" s="281">
        <f t="shared" si="37"/>
        <v>668.83048334523016</v>
      </c>
      <c r="AI75" s="240">
        <f t="shared" si="38"/>
        <v>554.14516484286025</v>
      </c>
      <c r="AJ75" s="240">
        <f t="shared" si="50"/>
        <v>461.78763736905023</v>
      </c>
      <c r="AK75" s="240">
        <f t="shared" si="51"/>
        <v>369.43010989524015</v>
      </c>
      <c r="AL75" s="240">
        <f t="shared" si="53"/>
        <v>3514.8749124749338</v>
      </c>
      <c r="AM75" s="280">
        <f t="shared" si="54"/>
        <v>2912.174289714731</v>
      </c>
    </row>
    <row r="76" spans="1:39" ht="12.75" customHeight="1" x14ac:dyDescent="0.2">
      <c r="A76" s="275">
        <v>5</v>
      </c>
      <c r="B76" s="2612"/>
      <c r="C76" s="2626"/>
      <c r="D76" s="978">
        <v>2.2999999999999998</v>
      </c>
      <c r="E76" s="995" t="s">
        <v>35</v>
      </c>
      <c r="F76" s="230" t="s">
        <v>117</v>
      </c>
      <c r="G76" s="2455">
        <f>G22</f>
        <v>5.7029230313113137</v>
      </c>
      <c r="H76" s="2402">
        <f>H22</f>
        <v>7.1192833569071192</v>
      </c>
      <c r="I76" s="233"/>
      <c r="J76" s="234">
        <v>11.3</v>
      </c>
      <c r="K76" s="235"/>
      <c r="L76" s="235">
        <v>5.0999999999999996</v>
      </c>
      <c r="M76" s="236"/>
      <c r="N76" s="325">
        <f t="shared" si="46"/>
        <v>3.6246</v>
      </c>
      <c r="O76" s="239">
        <f t="shared" si="47"/>
        <v>6.56</v>
      </c>
      <c r="P76" s="238">
        <f t="shared" si="52"/>
        <v>12.787376839362537</v>
      </c>
      <c r="Q76" s="239">
        <f t="shared" si="48"/>
        <v>14.151343339717121</v>
      </c>
      <c r="R76" s="240">
        <f t="shared" si="33"/>
        <v>1672.5309268402225</v>
      </c>
      <c r="S76" s="898">
        <f t="shared" si="34"/>
        <v>1307.2963856426231</v>
      </c>
      <c r="T76" s="1151">
        <v>2</v>
      </c>
      <c r="U76" s="518" t="s">
        <v>122</v>
      </c>
      <c r="V76" s="518">
        <v>4</v>
      </c>
      <c r="W76" s="518">
        <v>11</v>
      </c>
      <c r="X76" s="518">
        <v>35</v>
      </c>
      <c r="Y76" s="518">
        <v>6.3</v>
      </c>
      <c r="Z76" s="238">
        <v>6.28</v>
      </c>
      <c r="AA76" s="231"/>
      <c r="AB76" s="231"/>
      <c r="AC76" s="327">
        <f t="shared" si="49"/>
        <v>19.232500000000002</v>
      </c>
      <c r="AD76" s="237">
        <f t="shared" si="35"/>
        <v>31.703302621040212</v>
      </c>
      <c r="AE76" s="241">
        <f t="shared" si="36"/>
        <v>33.110771795474484</v>
      </c>
      <c r="AF76" s="172">
        <f t="shared" si="55"/>
        <v>1.0271870049217029</v>
      </c>
      <c r="AG76" s="173">
        <f t="shared" si="56"/>
        <v>1.0727890061733731</v>
      </c>
      <c r="AH76" s="281">
        <f t="shared" si="37"/>
        <v>674.60742158769085</v>
      </c>
      <c r="AI76" s="240">
        <f t="shared" si="38"/>
        <v>558.73055796689539</v>
      </c>
      <c r="AJ76" s="240">
        <f t="shared" si="50"/>
        <v>465.60879830574618</v>
      </c>
      <c r="AK76" s="240">
        <f t="shared" si="51"/>
        <v>372.48703864459691</v>
      </c>
      <c r="AL76" s="240">
        <f t="shared" si="53"/>
        <v>3545.23419753291</v>
      </c>
      <c r="AM76" s="280">
        <f t="shared" si="54"/>
        <v>2936.2717010272281</v>
      </c>
    </row>
    <row r="77" spans="1:39" ht="12.75" customHeight="1" x14ac:dyDescent="0.2">
      <c r="A77" s="275">
        <v>5</v>
      </c>
      <c r="B77" s="2611" t="s">
        <v>132</v>
      </c>
      <c r="C77" s="2625" t="s">
        <v>341</v>
      </c>
      <c r="D77" s="978">
        <v>2.2999999999999998</v>
      </c>
      <c r="E77" s="995" t="s">
        <v>35</v>
      </c>
      <c r="F77" s="230" t="s">
        <v>117</v>
      </c>
      <c r="G77" s="2455">
        <f>G21</f>
        <v>5.7029230313113137</v>
      </c>
      <c r="H77" s="2402">
        <f>H21</f>
        <v>7.1192833569071192</v>
      </c>
      <c r="I77" s="233"/>
      <c r="J77" s="234">
        <v>11.6</v>
      </c>
      <c r="K77" s="235"/>
      <c r="L77" s="235">
        <v>5.0999999999999996</v>
      </c>
      <c r="M77" s="236"/>
      <c r="N77" s="325">
        <f t="shared" si="46"/>
        <v>3.6993</v>
      </c>
      <c r="O77" s="239">
        <f t="shared" si="47"/>
        <v>6.68</v>
      </c>
      <c r="P77" s="238">
        <f t="shared" si="52"/>
        <v>12.923683812651104</v>
      </c>
      <c r="Q77" s="239">
        <f t="shared" si="48"/>
        <v>14.286533577261272</v>
      </c>
      <c r="R77" s="240">
        <f t="shared" si="33"/>
        <v>1654.8906292537135</v>
      </c>
      <c r="S77" s="898">
        <f t="shared" si="34"/>
        <v>1294.9257354803663</v>
      </c>
      <c r="T77" s="1151">
        <v>1</v>
      </c>
      <c r="U77" s="525" t="s">
        <v>50</v>
      </c>
      <c r="V77" s="518">
        <v>6.3</v>
      </c>
      <c r="W77" s="518">
        <v>11</v>
      </c>
      <c r="X77" s="518">
        <v>35</v>
      </c>
      <c r="Y77" s="518">
        <v>6.3</v>
      </c>
      <c r="Z77" s="238">
        <v>8.01</v>
      </c>
      <c r="AA77" s="231"/>
      <c r="AB77" s="231"/>
      <c r="AC77" s="327">
        <f t="shared" si="49"/>
        <v>15.575000000000001</v>
      </c>
      <c r="AD77" s="237">
        <f t="shared" si="35"/>
        <v>28.201600676463876</v>
      </c>
      <c r="AE77" s="241">
        <f t="shared" si="36"/>
        <v>29.60630580166784</v>
      </c>
      <c r="AF77" s="172">
        <f t="shared" si="55"/>
        <v>0.9137318619174295</v>
      </c>
      <c r="AG77" s="173">
        <f t="shared" si="56"/>
        <v>0.95924430797403792</v>
      </c>
      <c r="AH77" s="281">
        <f t="shared" si="37"/>
        <v>758.37125283613204</v>
      </c>
      <c r="AI77" s="240">
        <f t="shared" si="38"/>
        <v>624.86688220851318</v>
      </c>
      <c r="AJ77" s="240">
        <f t="shared" si="50"/>
        <v>520.72240184042766</v>
      </c>
      <c r="AK77" s="240">
        <f t="shared" si="51"/>
        <v>416.5779214723421</v>
      </c>
      <c r="AL77" s="240">
        <f t="shared" si="53"/>
        <v>3985.4345119015952</v>
      </c>
      <c r="AM77" s="280">
        <f t="shared" si="54"/>
        <v>3283.8349665612559</v>
      </c>
    </row>
    <row r="78" spans="1:39" ht="12.75" customHeight="1" thickBot="1" x14ac:dyDescent="0.25">
      <c r="A78" s="278">
        <v>5</v>
      </c>
      <c r="B78" s="2615"/>
      <c r="C78" s="2700"/>
      <c r="D78" s="979">
        <v>2.2999999999999998</v>
      </c>
      <c r="E78" s="996" t="s">
        <v>35</v>
      </c>
      <c r="F78" s="260" t="s">
        <v>117</v>
      </c>
      <c r="G78" s="2455">
        <f>G22</f>
        <v>5.7029230313113137</v>
      </c>
      <c r="H78" s="2402">
        <f>H22</f>
        <v>7.1192833569071192</v>
      </c>
      <c r="I78" s="262"/>
      <c r="J78" s="263">
        <v>11.6</v>
      </c>
      <c r="K78" s="264"/>
      <c r="L78" s="264">
        <v>5.0999999999999996</v>
      </c>
      <c r="M78" s="269"/>
      <c r="N78" s="265">
        <f t="shared" si="46"/>
        <v>3.6993</v>
      </c>
      <c r="O78" s="267">
        <f t="shared" si="47"/>
        <v>6.68</v>
      </c>
      <c r="P78" s="266">
        <f t="shared" si="52"/>
        <v>12.923683812651104</v>
      </c>
      <c r="Q78" s="267">
        <f t="shared" si="48"/>
        <v>14.286533577261272</v>
      </c>
      <c r="R78" s="268">
        <f t="shared" si="33"/>
        <v>1654.8906292537135</v>
      </c>
      <c r="S78" s="419">
        <f t="shared" si="34"/>
        <v>1294.9257354803663</v>
      </c>
      <c r="T78" s="1153">
        <v>2</v>
      </c>
      <c r="U78" s="543" t="s">
        <v>50</v>
      </c>
      <c r="V78" s="542">
        <v>6.3</v>
      </c>
      <c r="W78" s="542">
        <v>11</v>
      </c>
      <c r="X78" s="542">
        <v>35</v>
      </c>
      <c r="Y78" s="542">
        <v>6.3</v>
      </c>
      <c r="Z78" s="266">
        <v>7.85</v>
      </c>
      <c r="AA78" s="261"/>
      <c r="AB78" s="261"/>
      <c r="AC78" s="337">
        <f t="shared" si="49"/>
        <v>15.263888888888891</v>
      </c>
      <c r="AD78" s="270">
        <f t="shared" si="35"/>
        <v>27.893207593264069</v>
      </c>
      <c r="AE78" s="1160">
        <f t="shared" si="36"/>
        <v>29.297658634757958</v>
      </c>
      <c r="AF78" s="190">
        <f t="shared" si="55"/>
        <v>0.90373992602175579</v>
      </c>
      <c r="AG78" s="191">
        <f t="shared" si="56"/>
        <v>0.94924413976615785</v>
      </c>
      <c r="AH78" s="287">
        <f t="shared" si="37"/>
        <v>766.75596255767425</v>
      </c>
      <c r="AI78" s="268">
        <f t="shared" si="38"/>
        <v>631.44977660611062</v>
      </c>
      <c r="AJ78" s="268">
        <f t="shared" si="50"/>
        <v>526.20814717175892</v>
      </c>
      <c r="AK78" s="268">
        <f t="shared" si="51"/>
        <v>420.96651773740706</v>
      </c>
      <c r="AL78" s="268">
        <f t="shared" si="53"/>
        <v>4029.4983017295194</v>
      </c>
      <c r="AM78" s="544">
        <f t="shared" si="54"/>
        <v>3318.4297569390196</v>
      </c>
    </row>
    <row r="79" spans="1:39" ht="12.75" customHeight="1" x14ac:dyDescent="0.2">
      <c r="A79" s="839">
        <v>5</v>
      </c>
      <c r="B79" s="2617" t="s">
        <v>139</v>
      </c>
      <c r="C79" s="2793" t="s">
        <v>43</v>
      </c>
      <c r="D79" s="474">
        <v>1.3</v>
      </c>
      <c r="E79" s="439" t="s">
        <v>35</v>
      </c>
      <c r="F79" s="440" t="s">
        <v>115</v>
      </c>
      <c r="G79" s="794">
        <v>4.2770000000000001</v>
      </c>
      <c r="H79" s="795">
        <v>6.3559999999999999</v>
      </c>
      <c r="I79" s="443"/>
      <c r="J79" s="444">
        <v>6.27</v>
      </c>
      <c r="K79" s="445">
        <v>8.74</v>
      </c>
      <c r="L79" s="445"/>
      <c r="M79" s="526"/>
      <c r="N79" s="553">
        <f t="shared" ref="N79:N84" si="57">0.314*I79+0.249*J79+0.195*K79+0.159*L79+0.06*M79</f>
        <v>3.26553</v>
      </c>
      <c r="O79" s="451">
        <f t="shared" ref="O79:O84" si="58">0.4*SUM(I79:M79)</f>
        <v>6.0040000000000004</v>
      </c>
      <c r="P79" s="478">
        <f t="shared" si="52"/>
        <v>10.787151949467479</v>
      </c>
      <c r="Q79" s="451">
        <f t="shared" ref="Q79:Q84" si="59">SQRT(POWER(N79,2)+POWER(O79+H79,2))</f>
        <v>12.784102869615058</v>
      </c>
      <c r="R79" s="468">
        <f t="shared" ref="R79:R84" si="60">37000/1.73/SQRT(POWER((G79+O79),2)+N79*N79)</f>
        <v>1982.6626469324954</v>
      </c>
      <c r="S79" s="1124">
        <f t="shared" ref="S79:S84" si="61">37000/2/SQRT(N79*N79+POWER((H79+O79),2))</f>
        <v>1447.109757225933</v>
      </c>
      <c r="T79" s="1154">
        <v>1</v>
      </c>
      <c r="U79" s="527" t="s">
        <v>50</v>
      </c>
      <c r="V79" s="527">
        <v>6.3</v>
      </c>
      <c r="W79" s="527">
        <v>11</v>
      </c>
      <c r="X79" s="527">
        <v>35</v>
      </c>
      <c r="Y79" s="527">
        <v>6.3</v>
      </c>
      <c r="Z79" s="478">
        <v>7.4</v>
      </c>
      <c r="AA79" s="441"/>
      <c r="AB79" s="441"/>
      <c r="AC79" s="545">
        <f t="shared" ref="AC79:AC84" si="62">Z79/100*X79*X79/V79</f>
        <v>14.388888888888891</v>
      </c>
      <c r="AD79" s="929">
        <f t="shared" ref="AD79:AD84" si="63">SQRT(POWER(N79,2)+POWER(O79+AC79+G79,2))</f>
        <v>24.885077937812923</v>
      </c>
      <c r="AE79" s="930">
        <f t="shared" ref="AE79:AE84" si="64">SQRT(POWER(N79,2)+POWER(O79+AC79+H79,2))</f>
        <v>26.947481199010486</v>
      </c>
      <c r="AF79" s="194">
        <f t="shared" si="55"/>
        <v>0.8062765251851387</v>
      </c>
      <c r="AG79" s="195">
        <f t="shared" si="56"/>
        <v>0.87309839084793972</v>
      </c>
      <c r="AH79" s="467">
        <f t="shared" ref="AH79:AH84" si="65">37000/1.73/SQRT(POWER((G79+O79+AC79),2)+N79*N79)</f>
        <v>859.44208374353536</v>
      </c>
      <c r="AI79" s="468">
        <f t="shared" ref="AI79:AI84" si="66">37000/2/SQRT(POWER((H79+O79+AC79),2)+N79*N79)</f>
        <v>686.52056432937866</v>
      </c>
      <c r="AJ79" s="468">
        <f t="shared" ref="AJ79:AJ84" si="67">AI79/1.2</f>
        <v>572.10047027448229</v>
      </c>
      <c r="AK79" s="468">
        <f t="shared" ref="AK79:AK84" si="68">AI79/1.5</f>
        <v>457.68037621958575</v>
      </c>
      <c r="AL79" s="468">
        <f t="shared" ref="AL79:AL84" si="69">6300/(1.73*AF79)</f>
        <v>4516.5875271807417</v>
      </c>
      <c r="AM79" s="469">
        <f t="shared" ref="AM79:AM84" si="70">6300/(2*AG79)</f>
        <v>3607.8408035327707</v>
      </c>
    </row>
    <row r="80" spans="1:39" ht="12.75" customHeight="1" x14ac:dyDescent="0.2">
      <c r="A80" s="997">
        <v>5</v>
      </c>
      <c r="B80" s="2798"/>
      <c r="C80" s="2796"/>
      <c r="D80" s="671">
        <v>1.3</v>
      </c>
      <c r="E80" s="528" t="s">
        <v>35</v>
      </c>
      <c r="F80" s="809" t="s">
        <v>115</v>
      </c>
      <c r="G80" s="801">
        <v>4.2770000000000001</v>
      </c>
      <c r="H80" s="802">
        <v>6.3559999999999999</v>
      </c>
      <c r="I80" s="505"/>
      <c r="J80" s="484">
        <v>6.27</v>
      </c>
      <c r="K80" s="804">
        <v>8.74</v>
      </c>
      <c r="L80" s="804"/>
      <c r="M80" s="529"/>
      <c r="N80" s="490">
        <f t="shared" si="57"/>
        <v>3.26553</v>
      </c>
      <c r="O80" s="437">
        <f t="shared" si="58"/>
        <v>6.0040000000000004</v>
      </c>
      <c r="P80" s="434">
        <f t="shared" si="52"/>
        <v>10.787151949467479</v>
      </c>
      <c r="Q80" s="437">
        <f t="shared" si="59"/>
        <v>12.784102869615058</v>
      </c>
      <c r="R80" s="435">
        <f t="shared" si="60"/>
        <v>1982.6626469324954</v>
      </c>
      <c r="S80" s="500">
        <f t="shared" si="61"/>
        <v>1447.109757225933</v>
      </c>
      <c r="T80" s="1155">
        <v>2</v>
      </c>
      <c r="U80" s="530" t="s">
        <v>50</v>
      </c>
      <c r="V80" s="530">
        <v>6.3</v>
      </c>
      <c r="W80" s="530">
        <v>11</v>
      </c>
      <c r="X80" s="530">
        <v>35</v>
      </c>
      <c r="Y80" s="530">
        <v>6.3</v>
      </c>
      <c r="Z80" s="434">
        <v>7.4</v>
      </c>
      <c r="AA80" s="436"/>
      <c r="AB80" s="436"/>
      <c r="AC80" s="546">
        <f t="shared" si="62"/>
        <v>14.388888888888891</v>
      </c>
      <c r="AD80" s="924">
        <f t="shared" si="63"/>
        <v>24.885077937812923</v>
      </c>
      <c r="AE80" s="925">
        <f t="shared" si="64"/>
        <v>26.947481199010486</v>
      </c>
      <c r="AF80" s="172">
        <f t="shared" si="55"/>
        <v>0.8062765251851387</v>
      </c>
      <c r="AG80" s="173">
        <f t="shared" si="56"/>
        <v>0.87309839084793972</v>
      </c>
      <c r="AH80" s="499">
        <f t="shared" si="65"/>
        <v>859.44208374353536</v>
      </c>
      <c r="AI80" s="435">
        <f t="shared" si="66"/>
        <v>686.52056432937866</v>
      </c>
      <c r="AJ80" s="435">
        <f t="shared" si="67"/>
        <v>572.10047027448229</v>
      </c>
      <c r="AK80" s="435">
        <f t="shared" si="68"/>
        <v>457.68037621958575</v>
      </c>
      <c r="AL80" s="435">
        <f t="shared" si="69"/>
        <v>4516.5875271807417</v>
      </c>
      <c r="AM80" s="472">
        <f t="shared" si="70"/>
        <v>3607.8408035327707</v>
      </c>
    </row>
    <row r="81" spans="1:39" ht="12.75" customHeight="1" x14ac:dyDescent="0.2">
      <c r="A81" s="997">
        <v>5</v>
      </c>
      <c r="B81" s="2799" t="s">
        <v>350</v>
      </c>
      <c r="C81" s="2795" t="s">
        <v>341</v>
      </c>
      <c r="D81" s="480">
        <v>1.3</v>
      </c>
      <c r="E81" s="531" t="s">
        <v>35</v>
      </c>
      <c r="F81" s="433" t="s">
        <v>115</v>
      </c>
      <c r="G81" s="801">
        <v>4.2770000000000001</v>
      </c>
      <c r="H81" s="802">
        <v>6.3559999999999999</v>
      </c>
      <c r="I81" s="505"/>
      <c r="J81" s="484">
        <v>3.44</v>
      </c>
      <c r="K81" s="804">
        <v>8.74</v>
      </c>
      <c r="L81" s="804"/>
      <c r="M81" s="985"/>
      <c r="N81" s="490">
        <f t="shared" si="57"/>
        <v>2.5608599999999999</v>
      </c>
      <c r="O81" s="437">
        <f t="shared" si="58"/>
        <v>4.8719999999999999</v>
      </c>
      <c r="P81" s="434">
        <f t="shared" si="52"/>
        <v>9.5006423435260423</v>
      </c>
      <c r="Q81" s="437">
        <f t="shared" si="59"/>
        <v>11.516335699327282</v>
      </c>
      <c r="R81" s="435">
        <f t="shared" si="60"/>
        <v>2251.1407611894797</v>
      </c>
      <c r="S81" s="500">
        <f t="shared" si="61"/>
        <v>1606.4137485225151</v>
      </c>
      <c r="T81" s="1155">
        <v>1</v>
      </c>
      <c r="U81" s="530" t="s">
        <v>50</v>
      </c>
      <c r="V81" s="530">
        <v>6.3</v>
      </c>
      <c r="W81" s="530">
        <v>11</v>
      </c>
      <c r="X81" s="530">
        <v>35</v>
      </c>
      <c r="Y81" s="530">
        <v>6.3</v>
      </c>
      <c r="Z81" s="434">
        <v>7.96</v>
      </c>
      <c r="AA81" s="436"/>
      <c r="AB81" s="436"/>
      <c r="AC81" s="546">
        <f t="shared" si="62"/>
        <v>15.47777777777778</v>
      </c>
      <c r="AD81" s="924">
        <f t="shared" si="63"/>
        <v>24.759567598317414</v>
      </c>
      <c r="AE81" s="925">
        <f t="shared" si="64"/>
        <v>26.828279308514173</v>
      </c>
      <c r="AF81" s="172">
        <f t="shared" si="55"/>
        <v>0.80220999018548422</v>
      </c>
      <c r="AG81" s="173">
        <f t="shared" si="56"/>
        <v>0.86923624959585888</v>
      </c>
      <c r="AH81" s="499">
        <f t="shared" si="65"/>
        <v>863.79873768262553</v>
      </c>
      <c r="AI81" s="435">
        <f t="shared" si="66"/>
        <v>689.57087360160585</v>
      </c>
      <c r="AJ81" s="435">
        <f t="shared" si="67"/>
        <v>574.64239466800495</v>
      </c>
      <c r="AK81" s="435">
        <f t="shared" si="68"/>
        <v>459.71391573440388</v>
      </c>
      <c r="AL81" s="435">
        <f t="shared" si="69"/>
        <v>4539.4828556894736</v>
      </c>
      <c r="AM81" s="472">
        <f t="shared" si="70"/>
        <v>3623.870957365797</v>
      </c>
    </row>
    <row r="82" spans="1:39" ht="12.75" customHeight="1" x14ac:dyDescent="0.2">
      <c r="A82" s="997">
        <v>5</v>
      </c>
      <c r="B82" s="2798"/>
      <c r="C82" s="2796"/>
      <c r="D82" s="480">
        <v>1.3</v>
      </c>
      <c r="E82" s="531" t="s">
        <v>35</v>
      </c>
      <c r="F82" s="433" t="s">
        <v>115</v>
      </c>
      <c r="G82" s="801">
        <v>4.2770000000000001</v>
      </c>
      <c r="H82" s="802">
        <v>6.3559999999999999</v>
      </c>
      <c r="I82" s="505"/>
      <c r="J82" s="484">
        <v>3.44</v>
      </c>
      <c r="K82" s="804">
        <v>8.74</v>
      </c>
      <c r="L82" s="804"/>
      <c r="M82" s="985"/>
      <c r="N82" s="490">
        <f t="shared" si="57"/>
        <v>2.5608599999999999</v>
      </c>
      <c r="O82" s="437">
        <f t="shared" si="58"/>
        <v>4.8719999999999999</v>
      </c>
      <c r="P82" s="434">
        <f t="shared" si="52"/>
        <v>9.5006423435260423</v>
      </c>
      <c r="Q82" s="437">
        <f t="shared" si="59"/>
        <v>11.516335699327282</v>
      </c>
      <c r="R82" s="435">
        <f t="shared" si="60"/>
        <v>2251.1407611894797</v>
      </c>
      <c r="S82" s="500">
        <f t="shared" si="61"/>
        <v>1606.4137485225151</v>
      </c>
      <c r="T82" s="1155">
        <v>2</v>
      </c>
      <c r="U82" s="530" t="s">
        <v>50</v>
      </c>
      <c r="V82" s="530">
        <v>6.3</v>
      </c>
      <c r="W82" s="530">
        <v>11</v>
      </c>
      <c r="X82" s="530">
        <v>35</v>
      </c>
      <c r="Y82" s="530">
        <v>6.3</v>
      </c>
      <c r="Z82" s="434">
        <v>8.01</v>
      </c>
      <c r="AA82" s="436"/>
      <c r="AB82" s="436"/>
      <c r="AC82" s="546">
        <f t="shared" si="62"/>
        <v>15.575000000000001</v>
      </c>
      <c r="AD82" s="924">
        <f t="shared" si="63"/>
        <v>24.856270435035103</v>
      </c>
      <c r="AE82" s="925">
        <f t="shared" si="64"/>
        <v>26.925059200298897</v>
      </c>
      <c r="AF82" s="172">
        <f t="shared" si="55"/>
        <v>0.80534316209513734</v>
      </c>
      <c r="AG82" s="173">
        <f t="shared" si="56"/>
        <v>0.87237191808968406</v>
      </c>
      <c r="AH82" s="499">
        <f t="shared" si="65"/>
        <v>860.43814549300521</v>
      </c>
      <c r="AI82" s="435">
        <f t="shared" si="66"/>
        <v>687.09226829832312</v>
      </c>
      <c r="AJ82" s="435">
        <f t="shared" si="67"/>
        <v>572.57689024860258</v>
      </c>
      <c r="AK82" s="435">
        <f t="shared" si="68"/>
        <v>458.0615121988821</v>
      </c>
      <c r="AL82" s="435">
        <f t="shared" si="69"/>
        <v>4521.8220859242019</v>
      </c>
      <c r="AM82" s="472">
        <f t="shared" si="70"/>
        <v>3610.8452538200168</v>
      </c>
    </row>
    <row r="83" spans="1:39" ht="12.75" customHeight="1" x14ac:dyDescent="0.2">
      <c r="A83" s="997">
        <v>5</v>
      </c>
      <c r="B83" s="2799" t="s">
        <v>141</v>
      </c>
      <c r="C83" s="2795" t="s">
        <v>43</v>
      </c>
      <c r="D83" s="480">
        <v>1.3</v>
      </c>
      <c r="E83" s="531" t="s">
        <v>35</v>
      </c>
      <c r="F83" s="433" t="s">
        <v>115</v>
      </c>
      <c r="G83" s="801">
        <v>4.2770000000000001</v>
      </c>
      <c r="H83" s="802">
        <v>6.3559999999999999</v>
      </c>
      <c r="I83" s="505"/>
      <c r="J83" s="484">
        <v>10.7</v>
      </c>
      <c r="K83" s="804">
        <v>8.74</v>
      </c>
      <c r="L83" s="804"/>
      <c r="M83" s="529"/>
      <c r="N83" s="490">
        <f t="shared" si="57"/>
        <v>4.3685999999999998</v>
      </c>
      <c r="O83" s="437">
        <f t="shared" si="58"/>
        <v>7.7759999999999998</v>
      </c>
      <c r="P83" s="434">
        <f t="shared" si="52"/>
        <v>12.820275931507872</v>
      </c>
      <c r="Q83" s="437">
        <f t="shared" si="59"/>
        <v>14.791825105780557</v>
      </c>
      <c r="R83" s="435">
        <f t="shared" si="60"/>
        <v>1668.238917107202</v>
      </c>
      <c r="S83" s="500">
        <f t="shared" si="61"/>
        <v>1250.6908287314936</v>
      </c>
      <c r="T83" s="1155">
        <v>1</v>
      </c>
      <c r="U83" s="530" t="s">
        <v>85</v>
      </c>
      <c r="V83" s="530">
        <v>4</v>
      </c>
      <c r="W83" s="530">
        <v>11</v>
      </c>
      <c r="X83" s="530">
        <v>35</v>
      </c>
      <c r="Y83" s="530">
        <v>6.3</v>
      </c>
      <c r="Z83" s="434">
        <v>6.44</v>
      </c>
      <c r="AA83" s="436"/>
      <c r="AB83" s="436">
        <v>5</v>
      </c>
      <c r="AC83" s="546">
        <f t="shared" si="62"/>
        <v>19.7225</v>
      </c>
      <c r="AD83" s="924">
        <f t="shared" si="63"/>
        <v>32.074398922037496</v>
      </c>
      <c r="AE83" s="925">
        <f t="shared" si="64"/>
        <v>34.135199372641722</v>
      </c>
      <c r="AF83" s="172">
        <f t="shared" si="55"/>
        <v>1.0392105250740149</v>
      </c>
      <c r="AG83" s="173">
        <f t="shared" si="56"/>
        <v>1.1059804596735918</v>
      </c>
      <c r="AH83" s="499">
        <f t="shared" si="65"/>
        <v>666.80230825150602</v>
      </c>
      <c r="AI83" s="435">
        <f t="shared" si="66"/>
        <v>541.96255888363623</v>
      </c>
      <c r="AJ83" s="435">
        <f t="shared" si="67"/>
        <v>451.63546573636353</v>
      </c>
      <c r="AK83" s="435">
        <f t="shared" si="68"/>
        <v>361.30837258909082</v>
      </c>
      <c r="AL83" s="435">
        <f t="shared" si="69"/>
        <v>3504.2163346550615</v>
      </c>
      <c r="AM83" s="472">
        <f t="shared" si="70"/>
        <v>2848.1515857248146</v>
      </c>
    </row>
    <row r="84" spans="1:39" ht="12.75" customHeight="1" thickBot="1" x14ac:dyDescent="0.25">
      <c r="A84" s="452">
        <v>5</v>
      </c>
      <c r="B84" s="2618"/>
      <c r="C84" s="2797"/>
      <c r="D84" s="453">
        <v>1.3</v>
      </c>
      <c r="E84" s="454" t="s">
        <v>35</v>
      </c>
      <c r="F84" s="455" t="s">
        <v>115</v>
      </c>
      <c r="G84" s="811">
        <v>4.2770000000000001</v>
      </c>
      <c r="H84" s="812">
        <v>6.3559999999999999</v>
      </c>
      <c r="I84" s="458"/>
      <c r="J84" s="459">
        <v>10.7</v>
      </c>
      <c r="K84" s="460">
        <v>8.74</v>
      </c>
      <c r="L84" s="460"/>
      <c r="M84" s="532"/>
      <c r="N84" s="462">
        <f t="shared" si="57"/>
        <v>4.3685999999999998</v>
      </c>
      <c r="O84" s="464">
        <f t="shared" si="58"/>
        <v>7.7759999999999998</v>
      </c>
      <c r="P84" s="463">
        <f t="shared" si="52"/>
        <v>12.820275931507872</v>
      </c>
      <c r="Q84" s="464">
        <f t="shared" si="59"/>
        <v>14.791825105780557</v>
      </c>
      <c r="R84" s="465">
        <f t="shared" si="60"/>
        <v>1668.238917107202</v>
      </c>
      <c r="S84" s="504">
        <f t="shared" si="61"/>
        <v>1250.6908287314936</v>
      </c>
      <c r="T84" s="1156">
        <v>2</v>
      </c>
      <c r="U84" s="533" t="s">
        <v>85</v>
      </c>
      <c r="V84" s="533">
        <v>4</v>
      </c>
      <c r="W84" s="533">
        <v>11</v>
      </c>
      <c r="X84" s="533">
        <v>35</v>
      </c>
      <c r="Y84" s="533">
        <v>6.3</v>
      </c>
      <c r="Z84" s="463">
        <v>6.44</v>
      </c>
      <c r="AA84" s="456"/>
      <c r="AB84" s="456">
        <v>5</v>
      </c>
      <c r="AC84" s="547">
        <f t="shared" si="62"/>
        <v>19.7225</v>
      </c>
      <c r="AD84" s="1108">
        <f t="shared" si="63"/>
        <v>32.074398922037496</v>
      </c>
      <c r="AE84" s="1161">
        <f t="shared" si="64"/>
        <v>34.135199372641722</v>
      </c>
      <c r="AF84" s="190">
        <f t="shared" si="55"/>
        <v>1.0392105250740149</v>
      </c>
      <c r="AG84" s="191">
        <f t="shared" si="56"/>
        <v>1.1059804596735918</v>
      </c>
      <c r="AH84" s="470">
        <f t="shared" si="65"/>
        <v>666.80230825150602</v>
      </c>
      <c r="AI84" s="465">
        <f t="shared" si="66"/>
        <v>541.96255888363623</v>
      </c>
      <c r="AJ84" s="465">
        <f t="shared" si="67"/>
        <v>451.63546573636353</v>
      </c>
      <c r="AK84" s="465">
        <f t="shared" si="68"/>
        <v>361.30837258909082</v>
      </c>
      <c r="AL84" s="465">
        <f t="shared" si="69"/>
        <v>3504.2163346550615</v>
      </c>
      <c r="AM84" s="536">
        <f t="shared" si="70"/>
        <v>2848.1515857248146</v>
      </c>
    </row>
    <row r="85" spans="1:39" x14ac:dyDescent="0.2">
      <c r="B85" s="200"/>
      <c r="C85" s="113"/>
      <c r="D85" s="200"/>
      <c r="E85" s="113"/>
      <c r="F85" s="201"/>
      <c r="G85" s="203"/>
      <c r="H85" s="202"/>
      <c r="I85" s="113"/>
      <c r="J85" s="113"/>
      <c r="K85" s="203"/>
      <c r="L85" s="203"/>
      <c r="M85" s="204"/>
      <c r="N85" s="203"/>
      <c r="O85" s="201"/>
      <c r="P85" s="201"/>
      <c r="Q85" s="113"/>
      <c r="R85" s="523"/>
      <c r="U85" s="201"/>
      <c r="V85" s="113"/>
      <c r="W85" s="113"/>
      <c r="X85" s="113"/>
      <c r="Y85" s="113"/>
      <c r="Z85" s="113"/>
      <c r="AA85" s="113"/>
      <c r="AB85" s="113"/>
      <c r="AC85" s="113"/>
      <c r="AD85" s="201"/>
      <c r="AE85" s="113"/>
      <c r="AF85" s="113"/>
      <c r="AH85" s="113"/>
      <c r="AI85" s="113"/>
      <c r="AJ85" s="205"/>
      <c r="AL85" s="206"/>
      <c r="AM85" s="205"/>
    </row>
    <row r="86" spans="1:39" ht="13.5" customHeight="1" x14ac:dyDescent="0.2">
      <c r="B86" s="207" t="s">
        <v>158</v>
      </c>
      <c r="E86" s="2608">
        <v>42647</v>
      </c>
      <c r="F86" s="2608"/>
      <c r="G86" s="203" t="s">
        <v>337</v>
      </c>
      <c r="H86" s="113"/>
      <c r="I86" s="113"/>
      <c r="J86" s="113"/>
      <c r="K86" s="203"/>
      <c r="L86" s="203"/>
      <c r="M86" s="204"/>
      <c r="N86" s="201"/>
      <c r="O86" s="201"/>
      <c r="P86" s="201"/>
      <c r="Q86" s="113"/>
      <c r="R86" s="523"/>
      <c r="T86" s="201"/>
      <c r="U86" s="201"/>
      <c r="V86" s="113"/>
      <c r="W86" s="113"/>
      <c r="X86" s="113"/>
      <c r="Y86" s="113"/>
      <c r="Z86" s="113"/>
      <c r="AA86" s="113"/>
      <c r="AB86" s="113"/>
      <c r="AC86" s="113"/>
      <c r="AD86" s="201"/>
      <c r="AE86" s="113"/>
      <c r="AF86" s="113"/>
      <c r="AH86" s="113"/>
      <c r="AI86" s="113"/>
      <c r="AJ86" s="205"/>
      <c r="AL86" s="206"/>
      <c r="AM86" s="205"/>
    </row>
    <row r="87" spans="1:39" ht="13.5" customHeight="1" x14ac:dyDescent="0.2">
      <c r="B87" s="200" t="s">
        <v>328</v>
      </c>
      <c r="E87" s="2610" t="s">
        <v>189</v>
      </c>
      <c r="F87" s="2610"/>
      <c r="H87" s="113"/>
      <c r="I87" s="113"/>
      <c r="J87" s="113"/>
      <c r="K87" s="203"/>
      <c r="L87" s="203"/>
      <c r="M87" s="204"/>
      <c r="N87" s="201"/>
      <c r="O87" s="201"/>
      <c r="P87" s="201"/>
      <c r="Q87" s="113"/>
      <c r="R87" s="523"/>
      <c r="T87" s="201"/>
      <c r="U87" s="201"/>
      <c r="V87" s="113"/>
      <c r="W87" s="113"/>
      <c r="X87" s="113"/>
      <c r="Y87" s="113"/>
      <c r="Z87" s="113"/>
      <c r="AA87" s="113"/>
      <c r="AB87" s="113"/>
      <c r="AC87" s="113"/>
      <c r="AD87" s="201"/>
      <c r="AE87" s="113"/>
      <c r="AF87" s="113"/>
      <c r="AH87" s="113"/>
      <c r="AI87" s="113"/>
      <c r="AJ87" s="205"/>
      <c r="AL87" s="206"/>
      <c r="AM87" s="205"/>
    </row>
    <row r="88" spans="1:39" x14ac:dyDescent="0.2">
      <c r="B88" s="200"/>
      <c r="C88" s="113"/>
      <c r="D88" s="201"/>
      <c r="E88" s="201"/>
      <c r="F88" s="113"/>
      <c r="G88" s="113"/>
      <c r="H88" s="113"/>
      <c r="I88" s="998"/>
      <c r="J88" s="998"/>
      <c r="K88" s="999"/>
      <c r="L88" s="999"/>
      <c r="M88" s="999"/>
      <c r="N88" s="201"/>
      <c r="O88" s="201"/>
      <c r="P88" s="113"/>
      <c r="Q88" s="113"/>
      <c r="T88" s="201"/>
      <c r="U88" s="113"/>
      <c r="V88" s="113"/>
      <c r="W88" s="113"/>
      <c r="X88" s="113"/>
      <c r="Y88" s="113"/>
      <c r="Z88" s="113"/>
      <c r="AA88" s="113"/>
      <c r="AB88" s="201"/>
      <c r="AC88" s="113"/>
      <c r="AD88" s="113"/>
      <c r="AE88" s="113"/>
      <c r="AF88" s="113"/>
    </row>
    <row r="89" spans="1:39" x14ac:dyDescent="0.2">
      <c r="B89" s="200"/>
      <c r="C89" s="113"/>
      <c r="D89" s="201"/>
      <c r="E89" s="201"/>
      <c r="F89" s="113"/>
      <c r="I89" s="998"/>
      <c r="J89" s="998"/>
      <c r="K89" s="999"/>
      <c r="L89" s="999"/>
      <c r="M89" s="999"/>
      <c r="N89" s="201"/>
      <c r="O89" s="201"/>
      <c r="P89" s="113"/>
      <c r="Q89" s="113"/>
      <c r="T89" s="201"/>
      <c r="U89" s="113"/>
      <c r="V89" s="113"/>
      <c r="W89" s="113"/>
      <c r="X89" s="113"/>
      <c r="Y89" s="113"/>
      <c r="Z89" s="113"/>
      <c r="AA89" s="113"/>
      <c r="AB89" s="201"/>
      <c r="AC89" s="113"/>
      <c r="AD89" s="113"/>
      <c r="AE89" s="113"/>
      <c r="AF89" s="113"/>
    </row>
    <row r="90" spans="1:39" x14ac:dyDescent="0.2">
      <c r="B90" s="200"/>
      <c r="C90" s="113"/>
      <c r="D90" s="201"/>
      <c r="E90" s="201"/>
      <c r="F90" s="113"/>
      <c r="I90" s="998"/>
      <c r="J90" s="998"/>
      <c r="K90" s="999"/>
      <c r="L90" s="999"/>
      <c r="M90" s="999"/>
      <c r="N90" s="201"/>
      <c r="O90" s="201"/>
      <c r="P90" s="113"/>
      <c r="Q90" s="113"/>
      <c r="T90" s="201"/>
      <c r="U90" s="113"/>
      <c r="V90" s="113"/>
      <c r="W90" s="113"/>
      <c r="X90" s="113"/>
      <c r="Y90" s="113"/>
      <c r="Z90" s="113"/>
      <c r="AA90" s="113"/>
      <c r="AB90" s="201"/>
      <c r="AC90" s="113"/>
      <c r="AD90" s="113"/>
      <c r="AE90" s="113"/>
      <c r="AF90" s="113"/>
    </row>
    <row r="91" spans="1:39" x14ac:dyDescent="0.2">
      <c r="B91" s="200"/>
      <c r="C91" s="113"/>
      <c r="D91" s="201"/>
      <c r="E91" s="201"/>
      <c r="F91" s="113"/>
      <c r="G91" s="113"/>
      <c r="H91" s="113"/>
      <c r="I91" s="998"/>
      <c r="J91" s="998"/>
      <c r="K91" s="999"/>
      <c r="L91" s="999"/>
      <c r="M91" s="999"/>
      <c r="N91" s="201"/>
      <c r="O91" s="201"/>
      <c r="P91" s="113"/>
      <c r="Q91" s="113"/>
      <c r="T91" s="201"/>
      <c r="U91" s="113"/>
      <c r="V91" s="113"/>
      <c r="W91" s="113"/>
      <c r="X91" s="113"/>
      <c r="Y91" s="113"/>
      <c r="Z91" s="113"/>
      <c r="AA91" s="113"/>
      <c r="AB91" s="201"/>
      <c r="AC91" s="113"/>
      <c r="AD91" s="113"/>
      <c r="AE91" s="113"/>
      <c r="AF91" s="113"/>
    </row>
    <row r="92" spans="1:39" x14ac:dyDescent="0.2">
      <c r="B92" s="200"/>
      <c r="C92" s="113"/>
      <c r="D92" s="201"/>
      <c r="E92" s="201"/>
      <c r="F92" s="113"/>
      <c r="G92" s="113"/>
      <c r="H92" s="113"/>
      <c r="I92" s="998"/>
      <c r="J92" s="998"/>
      <c r="K92" s="999"/>
      <c r="L92" s="999"/>
      <c r="M92" s="999"/>
      <c r="N92" s="201"/>
      <c r="O92" s="201"/>
      <c r="P92" s="113"/>
      <c r="Q92" s="113"/>
      <c r="T92" s="201"/>
      <c r="U92" s="113"/>
      <c r="V92" s="113"/>
      <c r="W92" s="113"/>
      <c r="X92" s="113"/>
      <c r="Y92" s="113"/>
      <c r="Z92" s="113"/>
      <c r="AA92" s="113"/>
      <c r="AB92" s="201"/>
      <c r="AC92" s="113"/>
      <c r="AD92" s="113"/>
      <c r="AE92" s="113"/>
      <c r="AF92" s="113"/>
    </row>
    <row r="93" spans="1:39" x14ac:dyDescent="0.2">
      <c r="B93" s="200"/>
      <c r="C93" s="113"/>
      <c r="D93" s="201"/>
      <c r="E93" s="201"/>
      <c r="F93" s="113"/>
      <c r="G93" s="113"/>
      <c r="H93" s="113"/>
      <c r="I93" s="998"/>
      <c r="J93" s="998"/>
      <c r="K93" s="999"/>
      <c r="L93" s="999"/>
      <c r="M93" s="999"/>
      <c r="N93" s="201"/>
      <c r="O93" s="201"/>
      <c r="P93" s="113"/>
      <c r="Q93" s="113"/>
      <c r="T93" s="201"/>
      <c r="U93" s="113"/>
      <c r="V93" s="113"/>
      <c r="W93" s="113"/>
      <c r="X93" s="113"/>
      <c r="Y93" s="113"/>
      <c r="Z93" s="113"/>
      <c r="AA93" s="113"/>
      <c r="AB93" s="201"/>
      <c r="AC93" s="113"/>
      <c r="AD93" s="113"/>
      <c r="AE93" s="113"/>
      <c r="AF93" s="113"/>
    </row>
    <row r="94" spans="1:39" x14ac:dyDescent="0.2">
      <c r="B94" s="200"/>
      <c r="C94" s="113"/>
      <c r="D94" s="201"/>
      <c r="E94" s="201"/>
      <c r="F94" s="113"/>
      <c r="G94" s="113"/>
      <c r="H94" s="113"/>
      <c r="I94" s="998"/>
      <c r="J94" s="998"/>
      <c r="K94" s="999"/>
      <c r="L94" s="999"/>
      <c r="M94" s="999"/>
      <c r="N94" s="201"/>
      <c r="O94" s="201"/>
      <c r="P94" s="113"/>
      <c r="Q94" s="113"/>
      <c r="T94" s="201"/>
      <c r="U94" s="113"/>
      <c r="V94" s="113"/>
      <c r="W94" s="113"/>
      <c r="X94" s="113"/>
      <c r="Y94" s="113"/>
      <c r="Z94" s="113"/>
      <c r="AA94" s="113"/>
      <c r="AB94" s="201"/>
      <c r="AC94" s="113"/>
      <c r="AD94" s="113"/>
      <c r="AE94" s="113"/>
      <c r="AF94" s="113"/>
    </row>
    <row r="95" spans="1:39" x14ac:dyDescent="0.2">
      <c r="B95" s="200"/>
      <c r="C95" s="113"/>
      <c r="D95" s="201"/>
      <c r="E95" s="201"/>
      <c r="F95" s="113"/>
      <c r="G95" s="113"/>
      <c r="H95" s="113"/>
      <c r="I95" s="998"/>
      <c r="J95" s="998"/>
      <c r="K95" s="999"/>
      <c r="L95" s="999"/>
      <c r="M95" s="999"/>
      <c r="N95" s="201"/>
      <c r="O95" s="201"/>
      <c r="P95" s="113"/>
      <c r="Q95" s="113"/>
      <c r="T95" s="201"/>
      <c r="U95" s="113"/>
      <c r="V95" s="113"/>
      <c r="W95" s="113"/>
      <c r="X95" s="113"/>
      <c r="Y95" s="113"/>
      <c r="Z95" s="113"/>
      <c r="AA95" s="113"/>
      <c r="AB95" s="201"/>
      <c r="AC95" s="113"/>
      <c r="AD95" s="113"/>
      <c r="AE95" s="113"/>
      <c r="AF95" s="113"/>
    </row>
    <row r="96" spans="1:39" x14ac:dyDescent="0.2">
      <c r="B96" s="200"/>
      <c r="C96" s="113"/>
      <c r="D96" s="201"/>
      <c r="E96" s="201"/>
      <c r="F96" s="113"/>
      <c r="G96" s="113"/>
      <c r="H96" s="113"/>
      <c r="I96" s="998"/>
      <c r="J96" s="998"/>
      <c r="K96" s="999"/>
      <c r="L96" s="999"/>
      <c r="M96" s="999"/>
      <c r="N96" s="201"/>
      <c r="O96" s="201"/>
      <c r="P96" s="113"/>
      <c r="Q96" s="113"/>
      <c r="T96" s="201"/>
      <c r="U96" s="113"/>
      <c r="V96" s="113"/>
      <c r="W96" s="113"/>
      <c r="X96" s="113"/>
      <c r="Y96" s="113"/>
      <c r="Z96" s="113"/>
      <c r="AA96" s="113"/>
      <c r="AB96" s="201"/>
      <c r="AC96" s="113"/>
      <c r="AD96" s="113"/>
      <c r="AE96" s="113"/>
      <c r="AF96" s="113"/>
    </row>
    <row r="97" spans="2:32" x14ac:dyDescent="0.2">
      <c r="B97" s="200"/>
      <c r="C97" s="113"/>
      <c r="D97" s="201"/>
      <c r="E97" s="201"/>
      <c r="F97" s="113"/>
      <c r="G97" s="113"/>
      <c r="H97" s="113"/>
      <c r="I97" s="998"/>
      <c r="J97" s="998"/>
      <c r="K97" s="999"/>
      <c r="L97" s="999"/>
      <c r="M97" s="999"/>
      <c r="N97" s="201"/>
      <c r="O97" s="201"/>
      <c r="P97" s="113"/>
      <c r="Q97" s="113"/>
      <c r="T97" s="201"/>
      <c r="U97" s="113"/>
      <c r="V97" s="113"/>
      <c r="W97" s="113"/>
      <c r="X97" s="113"/>
      <c r="Y97" s="113"/>
      <c r="Z97" s="113"/>
      <c r="AA97" s="113"/>
      <c r="AB97" s="201"/>
      <c r="AC97" s="113"/>
      <c r="AD97" s="113"/>
      <c r="AE97" s="113"/>
      <c r="AF97" s="113"/>
    </row>
    <row r="98" spans="2:32" x14ac:dyDescent="0.2">
      <c r="B98" s="200"/>
      <c r="C98" s="113"/>
      <c r="D98" s="201"/>
      <c r="E98" s="201"/>
      <c r="F98" s="113"/>
      <c r="G98" s="113"/>
      <c r="H98" s="113"/>
      <c r="I98" s="998"/>
      <c r="J98" s="998"/>
      <c r="K98" s="999"/>
      <c r="L98" s="999"/>
      <c r="M98" s="999"/>
      <c r="N98" s="201"/>
      <c r="O98" s="201"/>
      <c r="P98" s="113"/>
      <c r="Q98" s="113"/>
      <c r="T98" s="201"/>
      <c r="U98" s="113"/>
      <c r="V98" s="113"/>
      <c r="W98" s="113"/>
      <c r="X98" s="113"/>
      <c r="Y98" s="113"/>
      <c r="Z98" s="113"/>
      <c r="AA98" s="113"/>
      <c r="AB98" s="201"/>
      <c r="AC98" s="113"/>
      <c r="AD98" s="113"/>
      <c r="AE98" s="113"/>
      <c r="AF98" s="113"/>
    </row>
    <row r="99" spans="2:32" x14ac:dyDescent="0.2">
      <c r="B99" s="200"/>
      <c r="C99" s="113"/>
      <c r="D99" s="201"/>
      <c r="E99" s="201"/>
      <c r="F99" s="113"/>
      <c r="G99" s="113"/>
      <c r="H99" s="113"/>
      <c r="I99" s="998"/>
      <c r="J99" s="998"/>
      <c r="K99" s="999"/>
      <c r="L99" s="999"/>
      <c r="M99" s="999"/>
      <c r="N99" s="201"/>
      <c r="O99" s="201"/>
      <c r="P99" s="113"/>
      <c r="Q99" s="113"/>
      <c r="T99" s="201"/>
      <c r="U99" s="113"/>
      <c r="V99" s="113"/>
      <c r="W99" s="113"/>
      <c r="X99" s="113"/>
      <c r="Y99" s="113"/>
      <c r="Z99" s="113"/>
      <c r="AA99" s="113"/>
      <c r="AB99" s="201"/>
      <c r="AC99" s="113"/>
      <c r="AD99" s="113"/>
      <c r="AE99" s="113"/>
      <c r="AF99" s="113"/>
    </row>
    <row r="100" spans="2:32" x14ac:dyDescent="0.2">
      <c r="B100" s="200"/>
      <c r="C100" s="113"/>
      <c r="D100" s="201"/>
      <c r="E100" s="201"/>
      <c r="F100" s="113"/>
      <c r="G100" s="113"/>
      <c r="H100" s="113"/>
      <c r="I100" s="998"/>
      <c r="J100" s="998"/>
      <c r="K100" s="999"/>
      <c r="L100" s="999"/>
      <c r="M100" s="999"/>
      <c r="N100" s="201"/>
      <c r="O100" s="201"/>
      <c r="P100" s="113"/>
      <c r="Q100" s="113"/>
      <c r="T100" s="201"/>
      <c r="U100" s="113"/>
      <c r="V100" s="113"/>
      <c r="W100" s="113"/>
      <c r="X100" s="113"/>
      <c r="Y100" s="113"/>
      <c r="Z100" s="113"/>
      <c r="AA100" s="113"/>
      <c r="AB100" s="201"/>
      <c r="AC100" s="113"/>
      <c r="AD100" s="113"/>
      <c r="AE100" s="113"/>
      <c r="AF100" s="113"/>
    </row>
    <row r="101" spans="2:32" x14ac:dyDescent="0.2">
      <c r="B101" s="200"/>
      <c r="C101" s="113"/>
      <c r="D101" s="201"/>
      <c r="E101" s="201"/>
      <c r="F101" s="113"/>
      <c r="G101" s="113"/>
      <c r="H101" s="113"/>
      <c r="I101" s="998"/>
      <c r="J101" s="998"/>
      <c r="K101" s="999"/>
      <c r="L101" s="999"/>
      <c r="M101" s="999"/>
      <c r="N101" s="201"/>
      <c r="O101" s="201"/>
      <c r="P101" s="113"/>
      <c r="Q101" s="113"/>
      <c r="T101" s="201"/>
      <c r="U101" s="113"/>
      <c r="V101" s="113"/>
      <c r="W101" s="113"/>
      <c r="X101" s="113"/>
      <c r="Y101" s="113"/>
      <c r="Z101" s="113"/>
      <c r="AA101" s="113"/>
      <c r="AB101" s="201"/>
      <c r="AC101" s="113"/>
      <c r="AD101" s="113"/>
      <c r="AE101" s="113"/>
      <c r="AF101" s="113"/>
    </row>
    <row r="102" spans="2:32" x14ac:dyDescent="0.2">
      <c r="B102" s="200"/>
      <c r="C102" s="113"/>
      <c r="D102" s="201"/>
      <c r="E102" s="201"/>
      <c r="F102" s="113"/>
      <c r="G102" s="113"/>
      <c r="H102" s="113"/>
      <c r="I102" s="998"/>
      <c r="J102" s="998"/>
      <c r="K102" s="999"/>
      <c r="L102" s="999"/>
      <c r="M102" s="999"/>
      <c r="N102" s="201"/>
      <c r="O102" s="201"/>
      <c r="P102" s="113"/>
      <c r="Q102" s="113"/>
      <c r="T102" s="201"/>
      <c r="U102" s="113"/>
      <c r="V102" s="113"/>
      <c r="W102" s="113"/>
      <c r="X102" s="113"/>
      <c r="Y102" s="113"/>
      <c r="Z102" s="113"/>
      <c r="AA102" s="113"/>
      <c r="AB102" s="201"/>
      <c r="AC102" s="113"/>
      <c r="AD102" s="113"/>
      <c r="AE102" s="113"/>
      <c r="AF102" s="113"/>
    </row>
    <row r="103" spans="2:32" x14ac:dyDescent="0.2">
      <c r="B103" s="200"/>
      <c r="C103" s="113"/>
      <c r="D103" s="201"/>
      <c r="E103" s="201"/>
      <c r="F103" s="113"/>
      <c r="G103" s="113"/>
      <c r="H103" s="113"/>
      <c r="I103" s="998"/>
      <c r="J103" s="998"/>
      <c r="K103" s="999"/>
      <c r="L103" s="999"/>
      <c r="M103" s="999"/>
      <c r="N103" s="201"/>
      <c r="O103" s="201"/>
      <c r="P103" s="113"/>
      <c r="Q103" s="113"/>
      <c r="T103" s="201"/>
      <c r="U103" s="113"/>
      <c r="V103" s="113"/>
      <c r="W103" s="113"/>
      <c r="X103" s="113"/>
      <c r="Y103" s="113"/>
      <c r="Z103" s="113"/>
      <c r="AA103" s="113"/>
      <c r="AB103" s="201"/>
      <c r="AC103" s="113"/>
      <c r="AD103" s="113"/>
      <c r="AE103" s="113"/>
      <c r="AF103" s="113"/>
    </row>
    <row r="104" spans="2:32" x14ac:dyDescent="0.2">
      <c r="B104" s="200"/>
      <c r="C104" s="113"/>
      <c r="D104" s="201"/>
      <c r="E104" s="201"/>
      <c r="F104" s="113"/>
      <c r="G104" s="113"/>
      <c r="H104" s="113"/>
      <c r="I104" s="998"/>
      <c r="J104" s="998"/>
      <c r="K104" s="999"/>
      <c r="L104" s="999"/>
      <c r="M104" s="999"/>
      <c r="N104" s="201"/>
      <c r="O104" s="201"/>
      <c r="P104" s="113"/>
      <c r="Q104" s="113"/>
      <c r="T104" s="201"/>
      <c r="U104" s="113"/>
      <c r="V104" s="113"/>
      <c r="W104" s="113"/>
      <c r="X104" s="113"/>
      <c r="Y104" s="113"/>
      <c r="Z104" s="113"/>
      <c r="AA104" s="113"/>
      <c r="AB104" s="201"/>
      <c r="AC104" s="113"/>
      <c r="AD104" s="113"/>
      <c r="AE104" s="113"/>
      <c r="AF104" s="113"/>
    </row>
    <row r="105" spans="2:32" x14ac:dyDescent="0.2">
      <c r="B105" s="200"/>
      <c r="C105" s="113"/>
      <c r="D105" s="201"/>
      <c r="E105" s="201"/>
      <c r="F105" s="113"/>
      <c r="G105" s="113"/>
      <c r="H105" s="113"/>
      <c r="I105" s="998"/>
      <c r="J105" s="998"/>
      <c r="K105" s="999"/>
      <c r="L105" s="999"/>
      <c r="M105" s="999"/>
      <c r="N105" s="201"/>
      <c r="O105" s="201"/>
      <c r="P105" s="113"/>
      <c r="Q105" s="113"/>
      <c r="T105" s="201"/>
      <c r="U105" s="113"/>
      <c r="V105" s="113"/>
      <c r="W105" s="113"/>
      <c r="X105" s="113"/>
      <c r="Y105" s="113"/>
      <c r="Z105" s="113"/>
      <c r="AA105" s="113"/>
      <c r="AB105" s="201"/>
      <c r="AC105" s="113"/>
      <c r="AD105" s="113"/>
      <c r="AE105" s="113"/>
      <c r="AF105" s="113"/>
    </row>
    <row r="106" spans="2:32" x14ac:dyDescent="0.2">
      <c r="B106" s="200"/>
      <c r="C106" s="113"/>
      <c r="D106" s="201"/>
      <c r="E106" s="201"/>
      <c r="F106" s="113"/>
      <c r="G106" s="113"/>
      <c r="H106" s="113"/>
      <c r="I106" s="998"/>
      <c r="J106" s="998"/>
      <c r="K106" s="999"/>
      <c r="L106" s="999"/>
      <c r="M106" s="999"/>
      <c r="N106" s="201"/>
      <c r="O106" s="201"/>
      <c r="P106" s="113"/>
      <c r="Q106" s="113"/>
      <c r="T106" s="201"/>
      <c r="U106" s="113"/>
      <c r="V106" s="113"/>
      <c r="W106" s="113"/>
      <c r="X106" s="113"/>
      <c r="Y106" s="113"/>
      <c r="Z106" s="113"/>
      <c r="AA106" s="113"/>
      <c r="AB106" s="201"/>
      <c r="AC106" s="113"/>
      <c r="AD106" s="113"/>
      <c r="AE106" s="113"/>
      <c r="AF106" s="113"/>
    </row>
    <row r="107" spans="2:32" x14ac:dyDescent="0.2">
      <c r="B107" s="200"/>
      <c r="C107" s="113"/>
      <c r="D107" s="201"/>
      <c r="E107" s="201"/>
      <c r="F107" s="113"/>
      <c r="G107" s="113"/>
      <c r="H107" s="113"/>
      <c r="I107" s="998"/>
      <c r="J107" s="998"/>
      <c r="K107" s="999"/>
      <c r="L107" s="999"/>
      <c r="M107" s="999"/>
      <c r="N107" s="201"/>
      <c r="O107" s="201"/>
      <c r="P107" s="113"/>
      <c r="Q107" s="113"/>
      <c r="T107" s="201"/>
      <c r="U107" s="113"/>
      <c r="V107" s="113"/>
      <c r="W107" s="113"/>
      <c r="X107" s="113"/>
      <c r="Y107" s="113"/>
      <c r="Z107" s="113"/>
      <c r="AA107" s="113"/>
      <c r="AB107" s="201"/>
      <c r="AC107" s="113"/>
      <c r="AD107" s="113"/>
      <c r="AE107" s="113"/>
      <c r="AF107" s="113"/>
    </row>
    <row r="108" spans="2:32" x14ac:dyDescent="0.2">
      <c r="B108" s="200"/>
      <c r="C108" s="113"/>
      <c r="D108" s="201"/>
      <c r="E108" s="201"/>
      <c r="F108" s="113"/>
      <c r="G108" s="113"/>
      <c r="H108" s="113"/>
      <c r="I108" s="998"/>
      <c r="J108" s="998"/>
      <c r="K108" s="999"/>
      <c r="L108" s="999"/>
      <c r="M108" s="999"/>
      <c r="N108" s="201"/>
      <c r="O108" s="201"/>
      <c r="P108" s="113"/>
      <c r="Q108" s="113"/>
      <c r="T108" s="201"/>
      <c r="U108" s="113"/>
      <c r="V108" s="113"/>
      <c r="W108" s="113"/>
      <c r="X108" s="113"/>
      <c r="Y108" s="113"/>
      <c r="Z108" s="113"/>
      <c r="AA108" s="113"/>
      <c r="AB108" s="201"/>
      <c r="AC108" s="113"/>
      <c r="AD108" s="113"/>
      <c r="AE108" s="113"/>
      <c r="AF108" s="113"/>
    </row>
    <row r="109" spans="2:32" x14ac:dyDescent="0.2">
      <c r="B109" s="200"/>
      <c r="C109" s="113"/>
      <c r="D109" s="201"/>
      <c r="E109" s="201"/>
      <c r="F109" s="113"/>
      <c r="G109" s="113"/>
      <c r="H109" s="113"/>
      <c r="I109" s="998"/>
      <c r="J109" s="998"/>
      <c r="K109" s="999"/>
      <c r="L109" s="999"/>
      <c r="M109" s="999"/>
      <c r="N109" s="201"/>
      <c r="O109" s="201"/>
      <c r="P109" s="113"/>
      <c r="Q109" s="113"/>
      <c r="T109" s="201"/>
      <c r="U109" s="113"/>
      <c r="V109" s="113"/>
      <c r="W109" s="113"/>
      <c r="X109" s="113"/>
      <c r="Y109" s="113"/>
      <c r="Z109" s="113"/>
      <c r="AA109" s="113"/>
      <c r="AB109" s="201"/>
      <c r="AC109" s="113"/>
      <c r="AD109" s="113"/>
      <c r="AE109" s="113"/>
      <c r="AF109" s="113"/>
    </row>
    <row r="110" spans="2:32" x14ac:dyDescent="0.2">
      <c r="B110" s="200"/>
      <c r="C110" s="113"/>
      <c r="D110" s="201"/>
      <c r="E110" s="201"/>
      <c r="F110" s="113"/>
      <c r="G110" s="113"/>
      <c r="H110" s="113"/>
      <c r="I110" s="998"/>
      <c r="J110" s="998"/>
      <c r="K110" s="999"/>
      <c r="L110" s="999"/>
      <c r="M110" s="999"/>
      <c r="N110" s="201"/>
      <c r="O110" s="201"/>
      <c r="P110" s="113"/>
      <c r="Q110" s="113"/>
      <c r="T110" s="201"/>
      <c r="U110" s="113"/>
      <c r="V110" s="113"/>
      <c r="W110" s="113"/>
      <c r="X110" s="113"/>
      <c r="Y110" s="113"/>
      <c r="Z110" s="113"/>
      <c r="AA110" s="113"/>
      <c r="AB110" s="201"/>
      <c r="AC110" s="113"/>
      <c r="AD110" s="113"/>
      <c r="AE110" s="113"/>
      <c r="AF110" s="113"/>
    </row>
    <row r="111" spans="2:32" x14ac:dyDescent="0.2">
      <c r="B111" s="200"/>
      <c r="C111" s="113"/>
      <c r="D111" s="201"/>
      <c r="E111" s="201"/>
      <c r="F111" s="113"/>
      <c r="G111" s="113"/>
      <c r="H111" s="113"/>
      <c r="I111" s="998"/>
      <c r="J111" s="998"/>
      <c r="K111" s="999"/>
      <c r="L111" s="999"/>
      <c r="M111" s="999"/>
      <c r="N111" s="201"/>
      <c r="O111" s="201"/>
      <c r="P111" s="113"/>
      <c r="Q111" s="113"/>
      <c r="T111" s="201"/>
      <c r="U111" s="113"/>
      <c r="V111" s="113"/>
      <c r="W111" s="113"/>
      <c r="X111" s="113"/>
      <c r="Y111" s="113"/>
      <c r="Z111" s="113"/>
      <c r="AA111" s="113"/>
      <c r="AB111" s="201"/>
      <c r="AC111" s="113"/>
      <c r="AD111" s="113"/>
      <c r="AE111" s="113"/>
      <c r="AF111" s="113"/>
    </row>
    <row r="112" spans="2:32" x14ac:dyDescent="0.2">
      <c r="B112" s="200"/>
      <c r="C112" s="113"/>
      <c r="D112" s="201"/>
      <c r="E112" s="201"/>
      <c r="F112" s="113"/>
      <c r="G112" s="113"/>
      <c r="H112" s="113"/>
      <c r="I112" s="998"/>
      <c r="J112" s="998"/>
      <c r="K112" s="999"/>
      <c r="L112" s="999"/>
      <c r="M112" s="999"/>
      <c r="N112" s="201"/>
      <c r="O112" s="201"/>
      <c r="P112" s="113"/>
      <c r="Q112" s="113"/>
      <c r="T112" s="201"/>
      <c r="U112" s="113"/>
      <c r="V112" s="113"/>
      <c r="W112" s="113"/>
      <c r="X112" s="113"/>
      <c r="Y112" s="113"/>
      <c r="Z112" s="113"/>
      <c r="AA112" s="113"/>
      <c r="AB112" s="201"/>
      <c r="AC112" s="113"/>
      <c r="AD112" s="113"/>
      <c r="AE112" s="113"/>
      <c r="AF112" s="113"/>
    </row>
    <row r="113" spans="2:32" x14ac:dyDescent="0.2">
      <c r="B113" s="200"/>
      <c r="C113" s="113"/>
      <c r="D113" s="201"/>
      <c r="E113" s="201"/>
      <c r="F113" s="113"/>
      <c r="G113" s="113"/>
      <c r="H113" s="113"/>
      <c r="I113" s="998"/>
      <c r="J113" s="998"/>
      <c r="K113" s="999"/>
      <c r="L113" s="999"/>
      <c r="M113" s="999"/>
      <c r="N113" s="201"/>
      <c r="O113" s="201"/>
      <c r="P113" s="113"/>
      <c r="Q113" s="113"/>
      <c r="T113" s="201"/>
      <c r="U113" s="113"/>
      <c r="V113" s="113"/>
      <c r="W113" s="113"/>
      <c r="X113" s="113"/>
      <c r="Y113" s="113"/>
      <c r="Z113" s="113"/>
      <c r="AA113" s="113"/>
      <c r="AB113" s="201"/>
      <c r="AC113" s="113"/>
      <c r="AD113" s="113"/>
      <c r="AE113" s="113"/>
      <c r="AF113" s="113"/>
    </row>
    <row r="114" spans="2:32" x14ac:dyDescent="0.2">
      <c r="B114" s="200"/>
      <c r="C114" s="113"/>
      <c r="D114" s="201"/>
      <c r="E114" s="201"/>
      <c r="F114" s="113"/>
      <c r="G114" s="113"/>
      <c r="H114" s="113"/>
      <c r="I114" s="998"/>
      <c r="J114" s="998"/>
      <c r="K114" s="999"/>
      <c r="L114" s="999"/>
      <c r="M114" s="999"/>
      <c r="N114" s="201"/>
      <c r="O114" s="201"/>
      <c r="P114" s="113"/>
      <c r="Q114" s="113"/>
      <c r="T114" s="201"/>
      <c r="U114" s="113"/>
      <c r="V114" s="113"/>
      <c r="W114" s="113"/>
      <c r="X114" s="113"/>
      <c r="Y114" s="113"/>
      <c r="Z114" s="113"/>
      <c r="AA114" s="113"/>
      <c r="AB114" s="201"/>
      <c r="AC114" s="113"/>
      <c r="AD114" s="113"/>
      <c r="AE114" s="113"/>
      <c r="AF114" s="113"/>
    </row>
    <row r="115" spans="2:32" x14ac:dyDescent="0.2">
      <c r="B115" s="200"/>
      <c r="C115" s="113"/>
      <c r="D115" s="201"/>
      <c r="E115" s="201"/>
      <c r="F115" s="113"/>
      <c r="G115" s="113"/>
      <c r="H115" s="113"/>
      <c r="I115" s="998"/>
      <c r="J115" s="998"/>
      <c r="K115" s="999"/>
      <c r="L115" s="999"/>
      <c r="M115" s="999"/>
      <c r="N115" s="201"/>
      <c r="O115" s="201"/>
      <c r="P115" s="113"/>
      <c r="Q115" s="113"/>
      <c r="T115" s="201"/>
      <c r="U115" s="113"/>
      <c r="V115" s="113"/>
      <c r="W115" s="113"/>
      <c r="X115" s="113"/>
      <c r="Y115" s="113"/>
      <c r="Z115" s="113"/>
      <c r="AA115" s="113"/>
      <c r="AB115" s="201"/>
      <c r="AC115" s="113"/>
      <c r="AD115" s="113"/>
      <c r="AE115" s="113"/>
      <c r="AF115" s="113"/>
    </row>
    <row r="116" spans="2:32" x14ac:dyDescent="0.2">
      <c r="B116" s="200"/>
      <c r="C116" s="113"/>
      <c r="D116" s="201"/>
      <c r="E116" s="201"/>
      <c r="F116" s="113"/>
      <c r="G116" s="113"/>
      <c r="H116" s="113"/>
      <c r="I116" s="998"/>
      <c r="J116" s="998"/>
      <c r="K116" s="999"/>
      <c r="L116" s="999"/>
      <c r="M116" s="999"/>
      <c r="N116" s="201"/>
      <c r="O116" s="201"/>
      <c r="P116" s="113"/>
      <c r="Q116" s="113"/>
      <c r="T116" s="201"/>
      <c r="U116" s="113"/>
      <c r="V116" s="113"/>
      <c r="W116" s="113"/>
      <c r="X116" s="113"/>
      <c r="Y116" s="113"/>
      <c r="Z116" s="113"/>
      <c r="AA116" s="113"/>
      <c r="AB116" s="201"/>
      <c r="AC116" s="113"/>
      <c r="AD116" s="113"/>
      <c r="AE116" s="113"/>
      <c r="AF116" s="113"/>
    </row>
    <row r="117" spans="2:32" x14ac:dyDescent="0.2">
      <c r="B117" s="200"/>
      <c r="C117" s="113"/>
      <c r="D117" s="201"/>
      <c r="E117" s="201"/>
      <c r="F117" s="113"/>
      <c r="G117" s="113"/>
      <c r="H117" s="113"/>
      <c r="I117" s="998"/>
      <c r="J117" s="998"/>
      <c r="K117" s="999"/>
      <c r="L117" s="999"/>
      <c r="M117" s="999"/>
      <c r="N117" s="201"/>
      <c r="O117" s="201"/>
      <c r="P117" s="113"/>
      <c r="Q117" s="113"/>
      <c r="T117" s="201"/>
      <c r="U117" s="113"/>
      <c r="V117" s="113"/>
      <c r="W117" s="113"/>
      <c r="X117" s="113"/>
      <c r="Y117" s="113"/>
      <c r="Z117" s="113"/>
      <c r="AA117" s="113"/>
      <c r="AB117" s="201"/>
      <c r="AC117" s="113"/>
      <c r="AD117" s="113"/>
      <c r="AE117" s="113"/>
      <c r="AF117" s="113"/>
    </row>
    <row r="118" spans="2:32" x14ac:dyDescent="0.2">
      <c r="B118" s="200"/>
      <c r="C118" s="113"/>
      <c r="D118" s="201"/>
      <c r="E118" s="201"/>
      <c r="F118" s="113"/>
      <c r="G118" s="113"/>
      <c r="H118" s="113"/>
      <c r="I118" s="998"/>
      <c r="J118" s="998"/>
      <c r="K118" s="999"/>
      <c r="L118" s="999"/>
      <c r="M118" s="999"/>
      <c r="N118" s="201"/>
      <c r="O118" s="201"/>
      <c r="P118" s="113"/>
      <c r="Q118" s="113"/>
      <c r="T118" s="201"/>
      <c r="U118" s="113"/>
      <c r="V118" s="113"/>
      <c r="W118" s="113"/>
      <c r="X118" s="113"/>
      <c r="Y118" s="113"/>
      <c r="Z118" s="113"/>
      <c r="AA118" s="113"/>
      <c r="AB118" s="201"/>
      <c r="AC118" s="113"/>
      <c r="AD118" s="113"/>
      <c r="AE118" s="113"/>
      <c r="AF118" s="113"/>
    </row>
    <row r="119" spans="2:32" x14ac:dyDescent="0.2">
      <c r="B119" s="200"/>
      <c r="C119" s="113"/>
      <c r="D119" s="201"/>
      <c r="E119" s="201"/>
      <c r="F119" s="113"/>
      <c r="G119" s="113"/>
      <c r="H119" s="113"/>
      <c r="I119" s="998"/>
      <c r="J119" s="998"/>
      <c r="K119" s="999"/>
      <c r="L119" s="999"/>
      <c r="M119" s="999"/>
      <c r="N119" s="201"/>
      <c r="O119" s="201"/>
      <c r="P119" s="113"/>
      <c r="Q119" s="113"/>
      <c r="T119" s="201"/>
      <c r="U119" s="113"/>
      <c r="V119" s="113"/>
      <c r="W119" s="113"/>
      <c r="X119" s="113"/>
      <c r="Y119" s="113"/>
      <c r="Z119" s="113"/>
      <c r="AA119" s="113"/>
      <c r="AB119" s="201"/>
      <c r="AC119" s="113"/>
      <c r="AD119" s="113"/>
      <c r="AE119" s="113"/>
      <c r="AF119" s="113"/>
    </row>
    <row r="120" spans="2:32" x14ac:dyDescent="0.2">
      <c r="B120" s="200"/>
      <c r="C120" s="113"/>
      <c r="D120" s="201"/>
      <c r="E120" s="201"/>
      <c r="F120" s="113"/>
      <c r="G120" s="113"/>
      <c r="H120" s="113"/>
      <c r="I120" s="998"/>
      <c r="J120" s="998"/>
      <c r="K120" s="999"/>
      <c r="L120" s="999"/>
      <c r="M120" s="999"/>
      <c r="N120" s="201"/>
      <c r="O120" s="201"/>
      <c r="P120" s="113"/>
      <c r="Q120" s="113"/>
      <c r="T120" s="201"/>
      <c r="U120" s="113"/>
      <c r="V120" s="113"/>
      <c r="W120" s="113"/>
      <c r="X120" s="113"/>
      <c r="Y120" s="113"/>
      <c r="Z120" s="113"/>
      <c r="AA120" s="113"/>
      <c r="AB120" s="201"/>
      <c r="AC120" s="113"/>
      <c r="AD120" s="113"/>
      <c r="AE120" s="113"/>
      <c r="AF120" s="113"/>
    </row>
    <row r="121" spans="2:32" x14ac:dyDescent="0.2">
      <c r="B121" s="200"/>
      <c r="C121" s="113"/>
      <c r="D121" s="201"/>
      <c r="E121" s="201"/>
      <c r="F121" s="113"/>
      <c r="G121" s="113"/>
      <c r="H121" s="113"/>
      <c r="I121" s="998"/>
      <c r="J121" s="998"/>
      <c r="K121" s="999"/>
      <c r="L121" s="999"/>
      <c r="M121" s="999"/>
      <c r="N121" s="201"/>
      <c r="O121" s="201"/>
      <c r="P121" s="113"/>
      <c r="Q121" s="113"/>
      <c r="T121" s="201"/>
      <c r="U121" s="113"/>
      <c r="V121" s="113"/>
      <c r="W121" s="113"/>
      <c r="X121" s="113"/>
      <c r="Y121" s="113"/>
      <c r="Z121" s="113"/>
      <c r="AA121" s="113"/>
      <c r="AB121" s="201"/>
      <c r="AC121" s="113"/>
      <c r="AD121" s="113"/>
      <c r="AE121" s="113"/>
      <c r="AF121" s="113"/>
    </row>
    <row r="122" spans="2:32" x14ac:dyDescent="0.2">
      <c r="B122" s="200"/>
      <c r="C122" s="113"/>
      <c r="D122" s="201"/>
      <c r="E122" s="201"/>
      <c r="F122" s="113"/>
      <c r="G122" s="113"/>
      <c r="H122" s="113"/>
      <c r="I122" s="998"/>
      <c r="J122" s="998"/>
      <c r="K122" s="999"/>
      <c r="L122" s="999"/>
      <c r="M122" s="999"/>
      <c r="N122" s="201"/>
      <c r="O122" s="201"/>
      <c r="P122" s="113"/>
      <c r="Q122" s="113"/>
      <c r="T122" s="201"/>
      <c r="U122" s="113"/>
      <c r="V122" s="113"/>
      <c r="W122" s="113"/>
      <c r="X122" s="113"/>
      <c r="Y122" s="113"/>
      <c r="Z122" s="113"/>
      <c r="AA122" s="113"/>
      <c r="AB122" s="201"/>
      <c r="AC122" s="113"/>
      <c r="AD122" s="113"/>
      <c r="AE122" s="113"/>
      <c r="AF122" s="113"/>
    </row>
    <row r="123" spans="2:32" x14ac:dyDescent="0.2">
      <c r="B123" s="200"/>
      <c r="C123" s="113"/>
      <c r="D123" s="201"/>
      <c r="E123" s="201"/>
      <c r="F123" s="113"/>
      <c r="G123" s="113"/>
      <c r="H123" s="113"/>
      <c r="I123" s="998"/>
      <c r="J123" s="998"/>
      <c r="K123" s="999"/>
      <c r="L123" s="999"/>
      <c r="M123" s="999"/>
      <c r="N123" s="201"/>
      <c r="O123" s="201"/>
      <c r="P123" s="113"/>
      <c r="Q123" s="113"/>
      <c r="T123" s="201"/>
      <c r="U123" s="113"/>
      <c r="V123" s="113"/>
      <c r="W123" s="113"/>
      <c r="X123" s="113"/>
      <c r="Y123" s="113"/>
      <c r="Z123" s="113"/>
      <c r="AA123" s="113"/>
      <c r="AB123" s="201"/>
      <c r="AC123" s="113"/>
      <c r="AD123" s="113"/>
      <c r="AE123" s="113"/>
      <c r="AF123" s="113"/>
    </row>
    <row r="124" spans="2:32" x14ac:dyDescent="0.2">
      <c r="B124" s="200"/>
      <c r="C124" s="113"/>
      <c r="D124" s="201"/>
      <c r="E124" s="201"/>
      <c r="F124" s="113"/>
      <c r="G124" s="113"/>
      <c r="H124" s="113"/>
      <c r="I124" s="998"/>
      <c r="J124" s="998"/>
      <c r="K124" s="999"/>
      <c r="L124" s="999"/>
      <c r="M124" s="999"/>
      <c r="N124" s="201"/>
      <c r="O124" s="201"/>
      <c r="P124" s="113"/>
      <c r="Q124" s="113"/>
      <c r="T124" s="201"/>
      <c r="U124" s="113"/>
      <c r="V124" s="113"/>
      <c r="W124" s="113"/>
      <c r="X124" s="113"/>
      <c r="Y124" s="113"/>
      <c r="Z124" s="113"/>
      <c r="AA124" s="113"/>
      <c r="AB124" s="201"/>
      <c r="AC124" s="113"/>
      <c r="AD124" s="113"/>
      <c r="AE124" s="113"/>
      <c r="AF124" s="113"/>
    </row>
    <row r="125" spans="2:32" x14ac:dyDescent="0.2">
      <c r="B125" s="200"/>
      <c r="C125" s="113"/>
      <c r="D125" s="201"/>
      <c r="E125" s="201"/>
      <c r="F125" s="113"/>
      <c r="G125" s="113"/>
      <c r="H125" s="113"/>
      <c r="I125" s="998"/>
      <c r="J125" s="998"/>
      <c r="K125" s="999"/>
      <c r="L125" s="999"/>
      <c r="M125" s="999"/>
      <c r="N125" s="201"/>
      <c r="O125" s="201"/>
      <c r="P125" s="113"/>
      <c r="Q125" s="113"/>
      <c r="T125" s="201"/>
      <c r="U125" s="113"/>
      <c r="V125" s="113"/>
      <c r="W125" s="113"/>
      <c r="X125" s="113"/>
      <c r="Y125" s="113"/>
      <c r="Z125" s="113"/>
      <c r="AA125" s="113"/>
      <c r="AB125" s="201"/>
      <c r="AC125" s="113"/>
      <c r="AD125" s="113"/>
      <c r="AE125" s="113"/>
      <c r="AF125" s="113"/>
    </row>
    <row r="126" spans="2:32" x14ac:dyDescent="0.2">
      <c r="B126" s="200"/>
      <c r="C126" s="113"/>
      <c r="D126" s="201"/>
      <c r="E126" s="201"/>
      <c r="F126" s="113"/>
      <c r="G126" s="113"/>
      <c r="H126" s="113"/>
      <c r="I126" s="998"/>
      <c r="J126" s="998"/>
      <c r="K126" s="999"/>
      <c r="L126" s="999"/>
      <c r="M126" s="999"/>
      <c r="N126" s="201"/>
      <c r="O126" s="201"/>
      <c r="P126" s="113"/>
      <c r="Q126" s="113"/>
      <c r="T126" s="201"/>
      <c r="U126" s="113"/>
      <c r="V126" s="113"/>
      <c r="W126" s="113"/>
      <c r="X126" s="113"/>
      <c r="Y126" s="113"/>
      <c r="Z126" s="113"/>
      <c r="AA126" s="113"/>
      <c r="AB126" s="201"/>
      <c r="AC126" s="113"/>
      <c r="AD126" s="113"/>
      <c r="AE126" s="113"/>
      <c r="AF126" s="113"/>
    </row>
    <row r="127" spans="2:32" x14ac:dyDescent="0.2">
      <c r="B127" s="200"/>
      <c r="C127" s="113"/>
      <c r="D127" s="201"/>
      <c r="E127" s="201"/>
      <c r="F127" s="113"/>
      <c r="G127" s="113"/>
      <c r="H127" s="113"/>
      <c r="I127" s="998"/>
      <c r="J127" s="998"/>
      <c r="K127" s="999"/>
      <c r="L127" s="999"/>
      <c r="M127" s="999"/>
      <c r="N127" s="201"/>
      <c r="O127" s="201"/>
      <c r="P127" s="113"/>
      <c r="Q127" s="113"/>
      <c r="T127" s="201"/>
      <c r="U127" s="113"/>
      <c r="V127" s="113"/>
      <c r="W127" s="113"/>
      <c r="X127" s="113"/>
      <c r="Y127" s="113"/>
      <c r="Z127" s="113"/>
      <c r="AA127" s="113"/>
      <c r="AB127" s="201"/>
      <c r="AC127" s="113"/>
      <c r="AD127" s="113"/>
      <c r="AE127" s="113"/>
      <c r="AF127" s="113"/>
    </row>
    <row r="128" spans="2:32" x14ac:dyDescent="0.2">
      <c r="B128" s="200"/>
      <c r="C128" s="113"/>
      <c r="D128" s="201"/>
      <c r="E128" s="201"/>
      <c r="F128" s="113"/>
      <c r="G128" s="113"/>
      <c r="H128" s="113"/>
      <c r="I128" s="998"/>
      <c r="J128" s="998"/>
      <c r="K128" s="999"/>
      <c r="L128" s="999"/>
      <c r="M128" s="999"/>
      <c r="N128" s="201"/>
      <c r="O128" s="201"/>
      <c r="P128" s="113"/>
      <c r="Q128" s="113"/>
      <c r="T128" s="201"/>
      <c r="U128" s="113"/>
      <c r="V128" s="113"/>
      <c r="W128" s="113"/>
      <c r="X128" s="113"/>
      <c r="Y128" s="113"/>
      <c r="Z128" s="113"/>
      <c r="AA128" s="113"/>
      <c r="AB128" s="201"/>
      <c r="AC128" s="113"/>
      <c r="AD128" s="113"/>
      <c r="AE128" s="113"/>
      <c r="AF128" s="113"/>
    </row>
    <row r="129" spans="2:32" x14ac:dyDescent="0.2">
      <c r="B129" s="200"/>
      <c r="C129" s="113"/>
      <c r="D129" s="201"/>
      <c r="E129" s="201"/>
      <c r="F129" s="113"/>
      <c r="G129" s="113"/>
      <c r="H129" s="113"/>
      <c r="I129" s="998"/>
      <c r="J129" s="998"/>
      <c r="K129" s="999"/>
      <c r="L129" s="999"/>
      <c r="M129" s="999"/>
      <c r="N129" s="201"/>
      <c r="O129" s="201"/>
      <c r="P129" s="113"/>
      <c r="Q129" s="113"/>
      <c r="T129" s="201"/>
      <c r="U129" s="113"/>
      <c r="V129" s="113"/>
      <c r="W129" s="113"/>
      <c r="X129" s="113"/>
      <c r="Y129" s="113"/>
      <c r="Z129" s="113"/>
      <c r="AA129" s="113"/>
      <c r="AB129" s="201"/>
      <c r="AC129" s="113"/>
      <c r="AD129" s="113"/>
      <c r="AE129" s="113"/>
      <c r="AF129" s="113"/>
    </row>
    <row r="130" spans="2:32" x14ac:dyDescent="0.2">
      <c r="B130" s="200"/>
      <c r="C130" s="113"/>
      <c r="D130" s="201"/>
      <c r="E130" s="201"/>
      <c r="F130" s="113"/>
      <c r="G130" s="113"/>
      <c r="H130" s="113"/>
      <c r="I130" s="998"/>
      <c r="J130" s="998"/>
      <c r="K130" s="999"/>
      <c r="L130" s="999"/>
      <c r="M130" s="999"/>
      <c r="N130" s="201"/>
      <c r="O130" s="201"/>
      <c r="P130" s="113"/>
      <c r="Q130" s="113"/>
      <c r="T130" s="201"/>
      <c r="U130" s="113"/>
      <c r="V130" s="113"/>
      <c r="W130" s="113"/>
      <c r="X130" s="113"/>
      <c r="Y130" s="113"/>
      <c r="Z130" s="113"/>
      <c r="AA130" s="113"/>
      <c r="AB130" s="201"/>
      <c r="AC130" s="113"/>
      <c r="AD130" s="113"/>
      <c r="AE130" s="113"/>
      <c r="AF130" s="113"/>
    </row>
    <row r="131" spans="2:32" x14ac:dyDescent="0.2">
      <c r="B131" s="200"/>
      <c r="C131" s="113"/>
      <c r="D131" s="201"/>
      <c r="E131" s="201"/>
      <c r="F131" s="113"/>
      <c r="G131" s="113"/>
      <c r="H131" s="113"/>
      <c r="I131" s="998"/>
      <c r="J131" s="998"/>
      <c r="K131" s="999"/>
      <c r="L131" s="999"/>
      <c r="M131" s="999"/>
      <c r="N131" s="201"/>
      <c r="O131" s="201"/>
      <c r="P131" s="113"/>
      <c r="Q131" s="113"/>
      <c r="T131" s="201"/>
      <c r="U131" s="113"/>
      <c r="V131" s="113"/>
      <c r="W131" s="113"/>
      <c r="X131" s="113"/>
      <c r="Y131" s="113"/>
      <c r="Z131" s="113"/>
      <c r="AA131" s="113"/>
      <c r="AB131" s="201"/>
      <c r="AC131" s="113"/>
      <c r="AD131" s="113"/>
      <c r="AE131" s="113"/>
      <c r="AF131" s="113"/>
    </row>
    <row r="132" spans="2:32" x14ac:dyDescent="0.2">
      <c r="B132" s="200"/>
      <c r="C132" s="113"/>
      <c r="D132" s="201"/>
      <c r="E132" s="201"/>
      <c r="F132" s="113"/>
      <c r="G132" s="113"/>
      <c r="H132" s="113"/>
      <c r="I132" s="998"/>
      <c r="J132" s="998"/>
      <c r="K132" s="999"/>
      <c r="L132" s="999"/>
      <c r="M132" s="999"/>
      <c r="N132" s="201"/>
      <c r="O132" s="201"/>
      <c r="P132" s="113"/>
      <c r="Q132" s="113"/>
      <c r="T132" s="201"/>
      <c r="U132" s="113"/>
      <c r="V132" s="113"/>
      <c r="W132" s="113"/>
      <c r="X132" s="113"/>
      <c r="Y132" s="113"/>
      <c r="Z132" s="113"/>
      <c r="AA132" s="113"/>
      <c r="AB132" s="201"/>
      <c r="AC132" s="113"/>
      <c r="AD132" s="113"/>
      <c r="AE132" s="113"/>
      <c r="AF132" s="113"/>
    </row>
    <row r="133" spans="2:32" x14ac:dyDescent="0.2">
      <c r="B133" s="200"/>
      <c r="C133" s="113"/>
      <c r="D133" s="201"/>
      <c r="E133" s="201"/>
      <c r="F133" s="113"/>
      <c r="G133" s="113"/>
      <c r="H133" s="113"/>
      <c r="I133" s="998"/>
      <c r="J133" s="998"/>
      <c r="K133" s="999"/>
      <c r="L133" s="999"/>
      <c r="M133" s="999"/>
      <c r="N133" s="201"/>
      <c r="O133" s="201"/>
      <c r="P133" s="113"/>
      <c r="Q133" s="113"/>
      <c r="T133" s="201"/>
      <c r="U133" s="113"/>
      <c r="V133" s="113"/>
      <c r="W133" s="113"/>
      <c r="X133" s="113"/>
      <c r="Y133" s="113"/>
      <c r="Z133" s="113"/>
      <c r="AA133" s="113"/>
      <c r="AB133" s="201"/>
      <c r="AC133" s="113"/>
      <c r="AD133" s="113"/>
      <c r="AE133" s="113"/>
      <c r="AF133" s="113"/>
    </row>
    <row r="134" spans="2:32" x14ac:dyDescent="0.2">
      <c r="B134" s="200"/>
      <c r="C134" s="113"/>
      <c r="D134" s="201"/>
      <c r="E134" s="201"/>
      <c r="F134" s="113"/>
      <c r="G134" s="113"/>
      <c r="H134" s="113"/>
      <c r="I134" s="998"/>
      <c r="J134" s="998"/>
      <c r="K134" s="999"/>
      <c r="L134" s="999"/>
      <c r="M134" s="999"/>
      <c r="N134" s="201"/>
      <c r="O134" s="201"/>
      <c r="P134" s="113"/>
      <c r="Q134" s="113"/>
      <c r="T134" s="201"/>
      <c r="U134" s="113"/>
      <c r="V134" s="113"/>
      <c r="W134" s="113"/>
      <c r="X134" s="113"/>
      <c r="Y134" s="113"/>
      <c r="Z134" s="113"/>
      <c r="AA134" s="113"/>
      <c r="AB134" s="201"/>
      <c r="AC134" s="113"/>
      <c r="AD134" s="113"/>
      <c r="AE134" s="113"/>
      <c r="AF134" s="113"/>
    </row>
    <row r="135" spans="2:32" x14ac:dyDescent="0.2">
      <c r="B135" s="200"/>
      <c r="C135" s="113"/>
      <c r="D135" s="201"/>
      <c r="E135" s="201"/>
      <c r="F135" s="113"/>
      <c r="G135" s="113"/>
      <c r="H135" s="113"/>
      <c r="I135" s="998"/>
      <c r="J135" s="998"/>
      <c r="K135" s="999"/>
      <c r="L135" s="999"/>
      <c r="M135" s="999"/>
      <c r="N135" s="201"/>
      <c r="O135" s="201"/>
      <c r="P135" s="113"/>
      <c r="Q135" s="113"/>
      <c r="T135" s="201"/>
      <c r="U135" s="113"/>
      <c r="V135" s="113"/>
      <c r="W135" s="113"/>
      <c r="X135" s="113"/>
      <c r="Y135" s="113"/>
      <c r="Z135" s="113"/>
      <c r="AA135" s="113"/>
      <c r="AB135" s="201"/>
      <c r="AC135" s="113"/>
      <c r="AD135" s="113"/>
      <c r="AE135" s="113"/>
      <c r="AF135" s="113"/>
    </row>
    <row r="136" spans="2:32" x14ac:dyDescent="0.2">
      <c r="B136" s="200"/>
      <c r="C136" s="113"/>
      <c r="D136" s="201"/>
      <c r="E136" s="201"/>
      <c r="F136" s="113"/>
      <c r="G136" s="113"/>
      <c r="H136" s="113"/>
      <c r="I136" s="998"/>
      <c r="J136" s="998"/>
      <c r="K136" s="999"/>
      <c r="L136" s="999"/>
      <c r="M136" s="999"/>
      <c r="N136" s="201"/>
      <c r="O136" s="201"/>
      <c r="P136" s="113"/>
      <c r="Q136" s="113"/>
      <c r="T136" s="201"/>
      <c r="U136" s="113"/>
      <c r="V136" s="113"/>
      <c r="W136" s="113"/>
      <c r="X136" s="113"/>
      <c r="Y136" s="113"/>
      <c r="Z136" s="113"/>
      <c r="AA136" s="113"/>
      <c r="AB136" s="201"/>
      <c r="AC136" s="113"/>
      <c r="AD136" s="113"/>
      <c r="AE136" s="113"/>
      <c r="AF136" s="113"/>
    </row>
    <row r="137" spans="2:32" x14ac:dyDescent="0.2">
      <c r="B137" s="200"/>
      <c r="C137" s="113"/>
      <c r="D137" s="201"/>
      <c r="E137" s="201"/>
      <c r="F137" s="113"/>
      <c r="G137" s="113"/>
      <c r="H137" s="113"/>
      <c r="I137" s="998"/>
      <c r="J137" s="998"/>
      <c r="K137" s="999"/>
      <c r="L137" s="999"/>
      <c r="M137" s="999"/>
      <c r="N137" s="201"/>
      <c r="O137" s="201"/>
      <c r="P137" s="113"/>
      <c r="Q137" s="113"/>
      <c r="T137" s="201"/>
      <c r="U137" s="113"/>
      <c r="V137" s="113"/>
      <c r="W137" s="113"/>
      <c r="X137" s="113"/>
      <c r="Y137" s="113"/>
      <c r="Z137" s="113"/>
      <c r="AA137" s="113"/>
      <c r="AB137" s="201"/>
      <c r="AC137" s="113"/>
      <c r="AD137" s="113"/>
      <c r="AE137" s="113"/>
      <c r="AF137" s="113"/>
    </row>
    <row r="138" spans="2:32" x14ac:dyDescent="0.2">
      <c r="B138" s="200"/>
      <c r="C138" s="113"/>
      <c r="D138" s="201"/>
      <c r="E138" s="201"/>
      <c r="F138" s="113"/>
      <c r="G138" s="113"/>
      <c r="H138" s="113"/>
      <c r="I138" s="998"/>
      <c r="J138" s="998"/>
      <c r="K138" s="999"/>
      <c r="L138" s="999"/>
      <c r="M138" s="999"/>
      <c r="N138" s="201"/>
      <c r="O138" s="201"/>
      <c r="P138" s="113"/>
      <c r="Q138" s="113"/>
      <c r="T138" s="201"/>
      <c r="U138" s="113"/>
      <c r="V138" s="113"/>
      <c r="W138" s="113"/>
      <c r="X138" s="113"/>
      <c r="Y138" s="113"/>
      <c r="Z138" s="113"/>
      <c r="AA138" s="113"/>
      <c r="AB138" s="201"/>
      <c r="AC138" s="113"/>
      <c r="AD138" s="113"/>
      <c r="AE138" s="113"/>
      <c r="AF138" s="113"/>
    </row>
    <row r="139" spans="2:32" x14ac:dyDescent="0.2">
      <c r="B139" s="200"/>
      <c r="C139" s="113"/>
      <c r="D139" s="201"/>
      <c r="E139" s="201"/>
      <c r="F139" s="113"/>
      <c r="G139" s="113"/>
      <c r="H139" s="113"/>
      <c r="I139" s="998"/>
      <c r="J139" s="998"/>
      <c r="K139" s="999"/>
      <c r="L139" s="999"/>
      <c r="M139" s="999"/>
      <c r="N139" s="201"/>
      <c r="O139" s="201"/>
      <c r="P139" s="113"/>
      <c r="Q139" s="113"/>
      <c r="T139" s="201"/>
      <c r="U139" s="113"/>
      <c r="V139" s="113"/>
      <c r="W139" s="113"/>
      <c r="X139" s="113"/>
      <c r="Y139" s="113"/>
      <c r="Z139" s="113"/>
      <c r="AA139" s="113"/>
      <c r="AB139" s="201"/>
      <c r="AC139" s="113"/>
      <c r="AD139" s="113"/>
      <c r="AE139" s="113"/>
      <c r="AF139" s="113"/>
    </row>
    <row r="140" spans="2:32" x14ac:dyDescent="0.2">
      <c r="B140" s="200"/>
      <c r="C140" s="113"/>
      <c r="D140" s="201"/>
      <c r="E140" s="201"/>
      <c r="F140" s="113"/>
      <c r="G140" s="113"/>
      <c r="H140" s="113"/>
      <c r="I140" s="998"/>
      <c r="J140" s="998"/>
      <c r="K140" s="999"/>
      <c r="L140" s="999"/>
      <c r="M140" s="999"/>
      <c r="N140" s="201"/>
      <c r="O140" s="201"/>
      <c r="P140" s="113"/>
      <c r="Q140" s="113"/>
      <c r="T140" s="201"/>
      <c r="U140" s="113"/>
      <c r="V140" s="113"/>
      <c r="W140" s="113"/>
      <c r="X140" s="113"/>
      <c r="Y140" s="113"/>
      <c r="Z140" s="113"/>
      <c r="AA140" s="113"/>
      <c r="AB140" s="201"/>
      <c r="AC140" s="113"/>
      <c r="AD140" s="113"/>
      <c r="AE140" s="113"/>
      <c r="AF140" s="113"/>
    </row>
    <row r="141" spans="2:32" x14ac:dyDescent="0.2">
      <c r="B141" s="200"/>
      <c r="C141" s="113"/>
      <c r="D141" s="201"/>
      <c r="E141" s="201"/>
      <c r="F141" s="113"/>
      <c r="G141" s="113"/>
      <c r="H141" s="113"/>
      <c r="I141" s="998"/>
      <c r="J141" s="998"/>
      <c r="K141" s="999"/>
      <c r="L141" s="999"/>
      <c r="M141" s="999"/>
      <c r="N141" s="201"/>
      <c r="O141" s="201"/>
      <c r="P141" s="113"/>
      <c r="Q141" s="113"/>
      <c r="T141" s="201"/>
      <c r="U141" s="113"/>
      <c r="V141" s="113"/>
      <c r="W141" s="113"/>
      <c r="X141" s="113"/>
      <c r="Y141" s="113"/>
      <c r="Z141" s="113"/>
      <c r="AA141" s="113"/>
      <c r="AB141" s="201"/>
      <c r="AC141" s="113"/>
      <c r="AD141" s="113"/>
      <c r="AE141" s="113"/>
      <c r="AF141" s="113"/>
    </row>
    <row r="142" spans="2:32" x14ac:dyDescent="0.2">
      <c r="B142" s="200"/>
      <c r="C142" s="113"/>
      <c r="D142" s="201"/>
      <c r="E142" s="201"/>
      <c r="F142" s="113"/>
      <c r="G142" s="113"/>
      <c r="H142" s="113"/>
      <c r="I142" s="998"/>
      <c r="J142" s="998"/>
      <c r="K142" s="999"/>
      <c r="L142" s="999"/>
      <c r="M142" s="999"/>
      <c r="N142" s="201"/>
      <c r="O142" s="201"/>
      <c r="P142" s="113"/>
      <c r="Q142" s="113"/>
      <c r="T142" s="201"/>
      <c r="U142" s="113"/>
      <c r="V142" s="113"/>
      <c r="W142" s="113"/>
      <c r="X142" s="113"/>
      <c r="Y142" s="113"/>
      <c r="Z142" s="113"/>
      <c r="AA142" s="113"/>
      <c r="AB142" s="201"/>
      <c r="AC142" s="113"/>
      <c r="AD142" s="113"/>
      <c r="AE142" s="113"/>
      <c r="AF142" s="113"/>
    </row>
    <row r="143" spans="2:32" x14ac:dyDescent="0.2">
      <c r="B143" s="200"/>
      <c r="C143" s="113"/>
      <c r="D143" s="201"/>
      <c r="E143" s="201"/>
      <c r="F143" s="113"/>
      <c r="G143" s="113"/>
      <c r="H143" s="113"/>
      <c r="I143" s="998"/>
      <c r="J143" s="998"/>
      <c r="K143" s="999"/>
      <c r="L143" s="999"/>
      <c r="M143" s="999"/>
      <c r="N143" s="201"/>
      <c r="O143" s="201"/>
      <c r="P143" s="113"/>
      <c r="Q143" s="113"/>
      <c r="T143" s="201"/>
      <c r="U143" s="113"/>
      <c r="V143" s="113"/>
      <c r="W143" s="113"/>
      <c r="X143" s="113"/>
      <c r="Y143" s="113"/>
      <c r="Z143" s="113"/>
      <c r="AA143" s="113"/>
      <c r="AB143" s="201"/>
      <c r="AC143" s="113"/>
      <c r="AD143" s="113"/>
      <c r="AE143" s="113"/>
      <c r="AF143" s="113"/>
    </row>
    <row r="144" spans="2:32" x14ac:dyDescent="0.2">
      <c r="B144" s="200"/>
      <c r="C144" s="113"/>
      <c r="D144" s="201"/>
      <c r="E144" s="201"/>
      <c r="F144" s="113"/>
      <c r="G144" s="113"/>
      <c r="H144" s="113"/>
      <c r="I144" s="998"/>
      <c r="J144" s="998"/>
      <c r="K144" s="999"/>
      <c r="L144" s="999"/>
      <c r="M144" s="999"/>
      <c r="N144" s="201"/>
      <c r="O144" s="201"/>
      <c r="P144" s="113"/>
      <c r="Q144" s="113"/>
      <c r="T144" s="201"/>
      <c r="U144" s="113"/>
      <c r="V144" s="113"/>
      <c r="W144" s="113"/>
      <c r="X144" s="113"/>
      <c r="Y144" s="113"/>
      <c r="Z144" s="113"/>
      <c r="AA144" s="113"/>
      <c r="AB144" s="201"/>
      <c r="AC144" s="113"/>
      <c r="AD144" s="113"/>
      <c r="AE144" s="113"/>
      <c r="AF144" s="113"/>
    </row>
    <row r="145" spans="2:32" x14ac:dyDescent="0.2">
      <c r="B145" s="200"/>
      <c r="C145" s="113"/>
      <c r="D145" s="201"/>
      <c r="E145" s="201"/>
      <c r="F145" s="113"/>
      <c r="G145" s="113"/>
      <c r="H145" s="113"/>
      <c r="I145" s="998"/>
      <c r="J145" s="998"/>
      <c r="K145" s="999"/>
      <c r="L145" s="999"/>
      <c r="M145" s="999"/>
      <c r="N145" s="201"/>
      <c r="O145" s="201"/>
      <c r="P145" s="113"/>
      <c r="Q145" s="113"/>
      <c r="T145" s="201"/>
      <c r="U145" s="113"/>
      <c r="V145" s="113"/>
      <c r="W145" s="113"/>
      <c r="X145" s="113"/>
      <c r="Y145" s="113"/>
      <c r="Z145" s="113"/>
      <c r="AA145" s="113"/>
      <c r="AB145" s="201"/>
      <c r="AC145" s="113"/>
      <c r="AD145" s="113"/>
      <c r="AE145" s="113"/>
      <c r="AF145" s="113"/>
    </row>
    <row r="146" spans="2:32" x14ac:dyDescent="0.2">
      <c r="B146" s="200"/>
      <c r="C146" s="113"/>
      <c r="D146" s="201"/>
      <c r="E146" s="201"/>
      <c r="F146" s="113"/>
      <c r="G146" s="113"/>
      <c r="H146" s="113"/>
      <c r="I146" s="998"/>
      <c r="J146" s="998"/>
      <c r="K146" s="999"/>
      <c r="L146" s="999"/>
      <c r="M146" s="999"/>
      <c r="N146" s="201"/>
      <c r="O146" s="201"/>
      <c r="P146" s="113"/>
      <c r="Q146" s="113"/>
      <c r="T146" s="201"/>
      <c r="U146" s="113"/>
      <c r="V146" s="113"/>
      <c r="W146" s="113"/>
      <c r="X146" s="113"/>
      <c r="Y146" s="113"/>
      <c r="Z146" s="113"/>
      <c r="AA146" s="113"/>
      <c r="AB146" s="201"/>
      <c r="AC146" s="113"/>
      <c r="AD146" s="113"/>
      <c r="AE146" s="113"/>
      <c r="AF146" s="113"/>
    </row>
    <row r="147" spans="2:32" x14ac:dyDescent="0.2">
      <c r="B147" s="200"/>
      <c r="C147" s="113"/>
      <c r="D147" s="201"/>
      <c r="E147" s="201"/>
      <c r="F147" s="113"/>
      <c r="G147" s="113"/>
      <c r="H147" s="113"/>
      <c r="I147" s="998"/>
      <c r="J147" s="998"/>
      <c r="K147" s="999"/>
      <c r="L147" s="999"/>
      <c r="M147" s="999"/>
      <c r="N147" s="201"/>
      <c r="O147" s="201"/>
      <c r="P147" s="113"/>
      <c r="Q147" s="113"/>
      <c r="T147" s="201"/>
      <c r="U147" s="113"/>
      <c r="V147" s="113"/>
      <c r="W147" s="113"/>
      <c r="X147" s="113"/>
      <c r="Y147" s="113"/>
      <c r="Z147" s="113"/>
      <c r="AA147" s="113"/>
      <c r="AB147" s="201"/>
      <c r="AC147" s="113"/>
      <c r="AD147" s="113"/>
      <c r="AE147" s="113"/>
      <c r="AF147" s="113"/>
    </row>
    <row r="148" spans="2:32" x14ac:dyDescent="0.2">
      <c r="B148" s="200"/>
      <c r="C148" s="113"/>
      <c r="D148" s="201"/>
      <c r="E148" s="201"/>
      <c r="F148" s="113"/>
      <c r="G148" s="113"/>
      <c r="H148" s="113"/>
      <c r="I148" s="998"/>
      <c r="J148" s="998"/>
      <c r="K148" s="999"/>
      <c r="L148" s="999"/>
      <c r="M148" s="999"/>
      <c r="N148" s="201"/>
      <c r="O148" s="201"/>
      <c r="P148" s="113"/>
      <c r="Q148" s="113"/>
      <c r="T148" s="201"/>
      <c r="U148" s="113"/>
      <c r="V148" s="113"/>
      <c r="W148" s="113"/>
      <c r="X148" s="113"/>
      <c r="Y148" s="113"/>
      <c r="Z148" s="113"/>
      <c r="AA148" s="113"/>
      <c r="AB148" s="201"/>
      <c r="AC148" s="113"/>
      <c r="AD148" s="113"/>
      <c r="AE148" s="113"/>
      <c r="AF148" s="113"/>
    </row>
    <row r="149" spans="2:32" x14ac:dyDescent="0.2">
      <c r="B149" s="200"/>
      <c r="C149" s="113"/>
      <c r="D149" s="201"/>
      <c r="E149" s="201"/>
      <c r="F149" s="113"/>
      <c r="G149" s="113"/>
      <c r="H149" s="113"/>
      <c r="I149" s="998"/>
      <c r="J149" s="998"/>
      <c r="K149" s="999"/>
      <c r="L149" s="999"/>
      <c r="M149" s="999"/>
      <c r="N149" s="201"/>
      <c r="O149" s="201"/>
      <c r="P149" s="113"/>
      <c r="Q149" s="113"/>
      <c r="T149" s="201"/>
      <c r="U149" s="113"/>
      <c r="V149" s="113"/>
      <c r="W149" s="113"/>
      <c r="X149" s="113"/>
      <c r="Y149" s="113"/>
      <c r="Z149" s="113"/>
      <c r="AA149" s="113"/>
      <c r="AB149" s="201"/>
      <c r="AC149" s="113"/>
      <c r="AD149" s="113"/>
      <c r="AE149" s="113"/>
      <c r="AF149" s="113"/>
    </row>
    <row r="150" spans="2:32" x14ac:dyDescent="0.2">
      <c r="B150" s="200"/>
      <c r="C150" s="113"/>
      <c r="D150" s="201"/>
      <c r="E150" s="201"/>
      <c r="F150" s="113"/>
      <c r="G150" s="113"/>
      <c r="H150" s="113"/>
      <c r="I150" s="998"/>
      <c r="J150" s="998"/>
      <c r="K150" s="999"/>
      <c r="L150" s="999"/>
      <c r="M150" s="999"/>
      <c r="N150" s="201"/>
      <c r="O150" s="201"/>
      <c r="P150" s="113"/>
      <c r="Q150" s="113"/>
      <c r="T150" s="201"/>
      <c r="U150" s="113"/>
      <c r="V150" s="113"/>
      <c r="W150" s="113"/>
      <c r="X150" s="113"/>
      <c r="Y150" s="113"/>
      <c r="Z150" s="113"/>
      <c r="AA150" s="113"/>
      <c r="AB150" s="201"/>
      <c r="AC150" s="113"/>
      <c r="AD150" s="113"/>
      <c r="AE150" s="113"/>
      <c r="AF150" s="113"/>
    </row>
    <row r="151" spans="2:32" x14ac:dyDescent="0.2">
      <c r="B151" s="200"/>
      <c r="C151" s="113"/>
      <c r="D151" s="201"/>
      <c r="E151" s="201"/>
      <c r="F151" s="113"/>
      <c r="G151" s="113"/>
      <c r="H151" s="113"/>
      <c r="I151" s="998"/>
      <c r="J151" s="998"/>
      <c r="K151" s="999"/>
      <c r="L151" s="999"/>
      <c r="M151" s="999"/>
      <c r="N151" s="201"/>
      <c r="O151" s="201"/>
      <c r="P151" s="113"/>
      <c r="Q151" s="113"/>
      <c r="T151" s="201"/>
      <c r="U151" s="113"/>
      <c r="V151" s="113"/>
      <c r="W151" s="113"/>
      <c r="X151" s="113"/>
      <c r="Y151" s="113"/>
      <c r="Z151" s="113"/>
      <c r="AA151" s="113"/>
      <c r="AB151" s="201"/>
      <c r="AC151" s="113"/>
      <c r="AD151" s="113"/>
      <c r="AE151" s="113"/>
      <c r="AF151" s="113"/>
    </row>
    <row r="152" spans="2:32" x14ac:dyDescent="0.2">
      <c r="B152" s="200"/>
      <c r="C152" s="113"/>
      <c r="D152" s="201"/>
      <c r="E152" s="201"/>
      <c r="F152" s="113"/>
      <c r="G152" s="113"/>
      <c r="H152" s="113"/>
      <c r="I152" s="998"/>
      <c r="J152" s="998"/>
      <c r="K152" s="999"/>
      <c r="L152" s="999"/>
      <c r="M152" s="999"/>
      <c r="N152" s="201"/>
      <c r="O152" s="201"/>
      <c r="P152" s="113"/>
      <c r="Q152" s="113"/>
      <c r="T152" s="201"/>
      <c r="U152" s="113"/>
      <c r="V152" s="113"/>
      <c r="W152" s="113"/>
      <c r="X152" s="113"/>
      <c r="Y152" s="113"/>
      <c r="Z152" s="113"/>
      <c r="AA152" s="113"/>
      <c r="AB152" s="201"/>
      <c r="AC152" s="113"/>
      <c r="AD152" s="113"/>
      <c r="AE152" s="113"/>
      <c r="AF152" s="113"/>
    </row>
    <row r="153" spans="2:32" x14ac:dyDescent="0.2">
      <c r="B153" s="200"/>
      <c r="C153" s="113"/>
      <c r="D153" s="201"/>
      <c r="E153" s="201"/>
      <c r="F153" s="113"/>
      <c r="G153" s="113"/>
      <c r="H153" s="113"/>
      <c r="I153" s="998"/>
      <c r="J153" s="998"/>
      <c r="K153" s="999"/>
      <c r="L153" s="999"/>
      <c r="M153" s="999"/>
      <c r="N153" s="201"/>
      <c r="O153" s="201"/>
      <c r="P153" s="113"/>
      <c r="Q153" s="113"/>
      <c r="T153" s="201"/>
      <c r="U153" s="113"/>
      <c r="V153" s="113"/>
      <c r="W153" s="113"/>
      <c r="X153" s="113"/>
      <c r="Y153" s="113"/>
      <c r="Z153" s="113"/>
      <c r="AA153" s="113"/>
      <c r="AB153" s="201"/>
      <c r="AC153" s="113"/>
      <c r="AD153" s="113"/>
      <c r="AE153" s="113"/>
      <c r="AF153" s="113"/>
    </row>
    <row r="154" spans="2:32" x14ac:dyDescent="0.2">
      <c r="B154" s="200"/>
      <c r="C154" s="113"/>
      <c r="D154" s="201"/>
      <c r="E154" s="201"/>
      <c r="F154" s="113"/>
      <c r="G154" s="113"/>
      <c r="H154" s="113"/>
      <c r="I154" s="998"/>
      <c r="J154" s="998"/>
      <c r="K154" s="999"/>
      <c r="L154" s="999"/>
      <c r="M154" s="999"/>
      <c r="N154" s="201"/>
      <c r="O154" s="201"/>
      <c r="P154" s="113"/>
      <c r="Q154" s="113"/>
      <c r="T154" s="201"/>
      <c r="U154" s="113"/>
      <c r="V154" s="113"/>
      <c r="W154" s="113"/>
      <c r="X154" s="113"/>
      <c r="Y154" s="113"/>
      <c r="Z154" s="113"/>
      <c r="AA154" s="113"/>
      <c r="AB154" s="201"/>
      <c r="AC154" s="113"/>
      <c r="AD154" s="113"/>
      <c r="AE154" s="113"/>
      <c r="AF154" s="113"/>
    </row>
    <row r="155" spans="2:32" x14ac:dyDescent="0.2">
      <c r="B155" s="200"/>
      <c r="C155" s="113"/>
      <c r="D155" s="201"/>
      <c r="E155" s="201"/>
      <c r="F155" s="113"/>
      <c r="G155" s="113"/>
      <c r="H155" s="113"/>
      <c r="I155" s="998"/>
      <c r="J155" s="998"/>
      <c r="K155" s="999"/>
      <c r="L155" s="999"/>
      <c r="M155" s="999"/>
      <c r="N155" s="201"/>
      <c r="O155" s="201"/>
      <c r="P155" s="113"/>
      <c r="Q155" s="113"/>
      <c r="T155" s="201"/>
      <c r="U155" s="113"/>
      <c r="V155" s="113"/>
      <c r="W155" s="113"/>
      <c r="X155" s="113"/>
      <c r="Y155" s="113"/>
      <c r="Z155" s="113"/>
      <c r="AA155" s="113"/>
      <c r="AB155" s="201"/>
      <c r="AC155" s="113"/>
      <c r="AD155" s="113"/>
      <c r="AE155" s="113"/>
      <c r="AF155" s="113"/>
    </row>
    <row r="156" spans="2:32" x14ac:dyDescent="0.2">
      <c r="B156" s="200"/>
      <c r="C156" s="113"/>
      <c r="D156" s="201"/>
      <c r="E156" s="201"/>
      <c r="F156" s="113"/>
      <c r="G156" s="113"/>
      <c r="H156" s="113"/>
      <c r="I156" s="998"/>
      <c r="J156" s="998"/>
      <c r="K156" s="999"/>
      <c r="L156" s="999"/>
      <c r="M156" s="999"/>
      <c r="N156" s="201"/>
      <c r="O156" s="201"/>
      <c r="P156" s="113"/>
      <c r="Q156" s="113"/>
      <c r="T156" s="201"/>
      <c r="U156" s="113"/>
      <c r="V156" s="113"/>
      <c r="W156" s="113"/>
      <c r="X156" s="113"/>
      <c r="Y156" s="113"/>
      <c r="Z156" s="113"/>
      <c r="AA156" s="113"/>
      <c r="AB156" s="201"/>
      <c r="AC156" s="113"/>
      <c r="AD156" s="113"/>
      <c r="AE156" s="113"/>
      <c r="AF156" s="113"/>
    </row>
    <row r="157" spans="2:32" x14ac:dyDescent="0.2">
      <c r="B157" s="200"/>
      <c r="C157" s="113"/>
      <c r="D157" s="201"/>
      <c r="E157" s="201"/>
      <c r="F157" s="113"/>
      <c r="G157" s="113"/>
      <c r="H157" s="113"/>
      <c r="I157" s="998"/>
      <c r="J157" s="998"/>
      <c r="K157" s="999"/>
      <c r="L157" s="999"/>
      <c r="M157" s="999"/>
      <c r="N157" s="201"/>
      <c r="O157" s="201"/>
      <c r="P157" s="113"/>
      <c r="Q157" s="113"/>
      <c r="T157" s="201"/>
      <c r="U157" s="113"/>
      <c r="V157" s="113"/>
      <c r="W157" s="113"/>
      <c r="X157" s="113"/>
      <c r="Y157" s="113"/>
      <c r="Z157" s="113"/>
      <c r="AA157" s="113"/>
      <c r="AB157" s="201"/>
      <c r="AC157" s="113"/>
      <c r="AD157" s="113"/>
      <c r="AE157" s="113"/>
      <c r="AF157" s="113"/>
    </row>
    <row r="158" spans="2:32" x14ac:dyDescent="0.2">
      <c r="B158" s="200"/>
      <c r="C158" s="113"/>
      <c r="D158" s="201"/>
      <c r="E158" s="201"/>
      <c r="F158" s="113"/>
      <c r="G158" s="113"/>
      <c r="H158" s="113"/>
      <c r="I158" s="998"/>
      <c r="J158" s="998"/>
      <c r="K158" s="999"/>
      <c r="L158" s="999"/>
      <c r="M158" s="999"/>
      <c r="N158" s="201"/>
      <c r="O158" s="201"/>
      <c r="P158" s="113"/>
      <c r="Q158" s="113"/>
      <c r="T158" s="201"/>
      <c r="U158" s="113"/>
      <c r="V158" s="113"/>
      <c r="W158" s="113"/>
      <c r="X158" s="113"/>
      <c r="Y158" s="113"/>
      <c r="Z158" s="113"/>
      <c r="AA158" s="113"/>
      <c r="AB158" s="201"/>
    </row>
    <row r="159" spans="2:32" x14ac:dyDescent="0.2">
      <c r="B159" s="200"/>
      <c r="C159" s="113"/>
      <c r="D159" s="201"/>
      <c r="E159" s="201"/>
      <c r="F159" s="113"/>
      <c r="G159" s="113"/>
      <c r="H159" s="113"/>
      <c r="I159" s="998"/>
      <c r="J159" s="998"/>
      <c r="K159" s="999"/>
      <c r="L159" s="999"/>
      <c r="M159" s="999"/>
      <c r="N159" s="201"/>
      <c r="O159" s="201"/>
      <c r="P159" s="113"/>
      <c r="Q159" s="113"/>
      <c r="T159" s="201"/>
      <c r="U159" s="113"/>
      <c r="V159" s="113"/>
      <c r="W159" s="113"/>
      <c r="X159" s="113"/>
      <c r="Y159" s="113"/>
      <c r="Z159" s="113"/>
      <c r="AA159" s="113"/>
      <c r="AB159" s="201"/>
    </row>
    <row r="160" spans="2:32" x14ac:dyDescent="0.2">
      <c r="B160" s="200"/>
      <c r="C160" s="113"/>
      <c r="D160" s="201"/>
      <c r="E160" s="201"/>
      <c r="F160" s="113"/>
      <c r="G160" s="113"/>
      <c r="H160" s="113"/>
      <c r="I160" s="998"/>
      <c r="J160" s="998"/>
      <c r="K160" s="999"/>
      <c r="L160" s="999"/>
      <c r="M160" s="999"/>
      <c r="N160" s="201"/>
      <c r="O160" s="201"/>
      <c r="P160" s="113"/>
      <c r="Q160" s="113"/>
      <c r="T160" s="201"/>
      <c r="U160" s="113"/>
      <c r="V160" s="113"/>
      <c r="W160" s="113"/>
      <c r="X160" s="113"/>
      <c r="Y160" s="113"/>
      <c r="Z160" s="113"/>
      <c r="AA160" s="113"/>
      <c r="AB160" s="201"/>
    </row>
    <row r="161" spans="2:32" x14ac:dyDescent="0.2">
      <c r="B161" s="200"/>
      <c r="C161" s="113"/>
      <c r="D161" s="201"/>
      <c r="E161" s="201"/>
      <c r="F161" s="113"/>
      <c r="G161" s="113"/>
      <c r="H161" s="113"/>
      <c r="I161" s="998"/>
      <c r="J161" s="998"/>
      <c r="K161" s="999"/>
      <c r="L161" s="999"/>
      <c r="M161" s="999"/>
      <c r="N161" s="201"/>
      <c r="O161" s="201"/>
      <c r="P161" s="113"/>
      <c r="Q161" s="113"/>
      <c r="T161" s="201"/>
      <c r="U161" s="113"/>
      <c r="V161" s="113"/>
      <c r="W161" s="113"/>
      <c r="X161" s="113"/>
      <c r="Y161" s="113"/>
      <c r="Z161" s="113"/>
      <c r="AA161" s="113"/>
      <c r="AB161" s="201"/>
    </row>
    <row r="162" spans="2:32" x14ac:dyDescent="0.2">
      <c r="B162" s="200"/>
      <c r="C162" s="113"/>
      <c r="D162" s="201"/>
      <c r="E162" s="201"/>
      <c r="F162" s="113"/>
      <c r="G162" s="113"/>
      <c r="H162" s="113"/>
      <c r="I162" s="998"/>
      <c r="J162" s="998"/>
      <c r="K162" s="999"/>
      <c r="L162" s="999"/>
      <c r="M162" s="999"/>
      <c r="N162" s="201"/>
      <c r="O162" s="201"/>
      <c r="P162" s="113"/>
      <c r="Q162" s="113"/>
      <c r="T162" s="201"/>
      <c r="U162" s="113"/>
      <c r="V162" s="113"/>
      <c r="W162" s="113"/>
      <c r="X162" s="113"/>
      <c r="Y162" s="113"/>
      <c r="Z162" s="113"/>
      <c r="AA162" s="113"/>
      <c r="AB162" s="201"/>
    </row>
    <row r="163" spans="2:32" x14ac:dyDescent="0.2">
      <c r="B163" s="200"/>
      <c r="C163" s="113"/>
      <c r="D163" s="201"/>
      <c r="E163" s="201"/>
      <c r="F163" s="113"/>
      <c r="G163" s="113"/>
      <c r="H163" s="113"/>
      <c r="I163" s="998"/>
      <c r="J163" s="998"/>
      <c r="K163" s="999"/>
      <c r="L163" s="999"/>
      <c r="M163" s="999"/>
      <c r="N163" s="201"/>
      <c r="O163" s="201"/>
      <c r="P163" s="113"/>
      <c r="Q163" s="113"/>
      <c r="T163" s="201"/>
      <c r="U163" s="113"/>
      <c r="V163" s="113"/>
      <c r="W163" s="113"/>
      <c r="X163" s="113"/>
      <c r="Y163" s="113"/>
      <c r="Z163" s="113"/>
      <c r="AA163" s="113"/>
      <c r="AB163" s="201"/>
    </row>
    <row r="164" spans="2:32" x14ac:dyDescent="0.2">
      <c r="B164" s="200"/>
      <c r="C164" s="113"/>
      <c r="D164" s="201"/>
      <c r="E164" s="201"/>
      <c r="F164" s="113"/>
      <c r="G164" s="113"/>
      <c r="H164" s="113"/>
      <c r="I164" s="998"/>
      <c r="J164" s="998"/>
      <c r="K164" s="999"/>
      <c r="L164" s="999"/>
      <c r="M164" s="999"/>
      <c r="N164" s="201"/>
      <c r="O164" s="201"/>
      <c r="P164" s="113"/>
      <c r="Q164" s="113"/>
      <c r="T164" s="201"/>
      <c r="U164" s="113"/>
      <c r="V164" s="113"/>
      <c r="W164" s="113"/>
      <c r="X164" s="113"/>
      <c r="Y164" s="113"/>
      <c r="Z164" s="113"/>
      <c r="AA164" s="113"/>
      <c r="AB164" s="201"/>
    </row>
    <row r="165" spans="2:32" x14ac:dyDescent="0.2">
      <c r="B165" s="200"/>
      <c r="C165" s="113"/>
      <c r="D165" s="201"/>
      <c r="E165" s="201"/>
      <c r="F165" s="113"/>
      <c r="G165" s="113"/>
      <c r="H165" s="113"/>
      <c r="I165" s="998"/>
      <c r="J165" s="998"/>
      <c r="K165" s="999"/>
      <c r="L165" s="999"/>
      <c r="M165" s="999"/>
      <c r="N165" s="201"/>
      <c r="O165" s="201"/>
      <c r="P165" s="113"/>
      <c r="Q165" s="113"/>
      <c r="T165" s="201"/>
      <c r="U165" s="113"/>
      <c r="V165" s="113"/>
      <c r="W165" s="113"/>
      <c r="X165" s="113"/>
      <c r="Y165" s="113"/>
      <c r="Z165" s="113"/>
      <c r="AA165" s="113"/>
      <c r="AB165" s="201"/>
    </row>
    <row r="166" spans="2:32" x14ac:dyDescent="0.2">
      <c r="B166" s="200"/>
      <c r="C166" s="113"/>
      <c r="D166" s="201"/>
      <c r="E166" s="201"/>
      <c r="F166" s="113"/>
      <c r="G166" s="113"/>
      <c r="H166" s="113"/>
      <c r="I166" s="998"/>
      <c r="J166" s="998"/>
      <c r="K166" s="999"/>
      <c r="L166" s="999"/>
      <c r="M166" s="999"/>
      <c r="N166" s="201"/>
      <c r="O166" s="201"/>
      <c r="P166" s="113"/>
      <c r="Q166" s="113"/>
      <c r="T166" s="201"/>
      <c r="U166" s="113"/>
      <c r="V166" s="113"/>
      <c r="W166" s="113"/>
      <c r="X166" s="113"/>
      <c r="Y166" s="113"/>
      <c r="Z166" s="113"/>
      <c r="AA166" s="113"/>
      <c r="AB166" s="201"/>
    </row>
    <row r="167" spans="2:32" x14ac:dyDescent="0.2">
      <c r="B167" s="200"/>
      <c r="C167" s="113"/>
      <c r="D167" s="201"/>
      <c r="E167" s="201"/>
      <c r="F167" s="113"/>
      <c r="G167" s="113"/>
      <c r="H167" s="113"/>
      <c r="I167" s="998"/>
      <c r="J167" s="998"/>
      <c r="K167" s="999"/>
      <c r="L167" s="999"/>
      <c r="M167" s="999"/>
      <c r="N167" s="201"/>
      <c r="O167" s="201"/>
      <c r="P167" s="113"/>
      <c r="Q167" s="113"/>
      <c r="T167" s="201"/>
      <c r="U167" s="113"/>
      <c r="V167" s="113"/>
      <c r="W167" s="113"/>
      <c r="X167" s="113"/>
      <c r="Y167" s="113"/>
      <c r="Z167" s="113"/>
      <c r="AA167" s="113"/>
      <c r="AB167" s="201"/>
    </row>
    <row r="168" spans="2:32" x14ac:dyDescent="0.2">
      <c r="B168" s="200"/>
      <c r="C168" s="113"/>
      <c r="D168" s="201"/>
      <c r="E168" s="201"/>
      <c r="F168" s="113"/>
      <c r="G168" s="113"/>
      <c r="H168" s="113"/>
      <c r="I168" s="998"/>
      <c r="J168" s="998"/>
      <c r="K168" s="999"/>
      <c r="L168" s="999"/>
      <c r="M168" s="999"/>
      <c r="N168" s="201"/>
      <c r="O168" s="201"/>
      <c r="P168" s="113"/>
      <c r="Q168" s="113"/>
      <c r="T168" s="201"/>
      <c r="U168" s="113"/>
      <c r="V168" s="113"/>
      <c r="W168" s="113"/>
      <c r="X168" s="113"/>
      <c r="Y168" s="113"/>
      <c r="Z168" s="113"/>
      <c r="AA168" s="113"/>
      <c r="AB168" s="201"/>
    </row>
    <row r="169" spans="2:32" x14ac:dyDescent="0.2">
      <c r="B169" s="200"/>
      <c r="C169" s="113"/>
      <c r="D169" s="201"/>
      <c r="E169" s="201"/>
      <c r="F169" s="113"/>
      <c r="G169" s="113"/>
      <c r="H169" s="113"/>
      <c r="I169" s="998"/>
      <c r="J169" s="998"/>
      <c r="K169" s="999"/>
      <c r="L169" s="999"/>
      <c r="M169" s="999"/>
      <c r="N169" s="201"/>
      <c r="O169" s="201"/>
      <c r="P169" s="113"/>
      <c r="Q169" s="113"/>
      <c r="T169" s="201"/>
      <c r="U169" s="113"/>
      <c r="V169" s="113"/>
      <c r="W169" s="113"/>
      <c r="X169" s="113"/>
      <c r="Y169" s="113"/>
      <c r="Z169" s="113"/>
      <c r="AA169" s="113"/>
      <c r="AB169" s="201"/>
    </row>
    <row r="170" spans="2:32" x14ac:dyDescent="0.2">
      <c r="B170" s="200"/>
      <c r="C170" s="113"/>
      <c r="D170" s="201"/>
      <c r="E170" s="201"/>
      <c r="F170" s="113"/>
      <c r="G170" s="113"/>
      <c r="H170" s="113"/>
      <c r="I170" s="998"/>
      <c r="J170" s="998"/>
      <c r="K170" s="999"/>
      <c r="L170" s="999"/>
      <c r="M170" s="999"/>
      <c r="N170" s="201"/>
      <c r="O170" s="201"/>
      <c r="P170" s="113"/>
      <c r="Q170" s="113"/>
      <c r="T170" s="201"/>
      <c r="U170" s="113"/>
      <c r="V170" s="113"/>
      <c r="W170" s="113"/>
      <c r="X170" s="113"/>
      <c r="Y170" s="113"/>
      <c r="Z170" s="113"/>
      <c r="AA170" s="113"/>
      <c r="AB170" s="201"/>
    </row>
    <row r="171" spans="2:32" x14ac:dyDescent="0.2">
      <c r="B171" s="200"/>
      <c r="C171" s="113"/>
      <c r="D171" s="201"/>
      <c r="E171" s="201"/>
      <c r="F171" s="113"/>
      <c r="G171" s="113"/>
      <c r="H171" s="113"/>
      <c r="I171" s="998"/>
      <c r="J171" s="998"/>
      <c r="K171" s="999"/>
      <c r="L171" s="999"/>
      <c r="M171" s="999"/>
      <c r="N171" s="201"/>
      <c r="O171" s="201"/>
      <c r="P171" s="113"/>
      <c r="Q171" s="113"/>
      <c r="T171" s="201"/>
      <c r="U171" s="113"/>
      <c r="V171" s="113"/>
      <c r="W171" s="113"/>
      <c r="X171" s="113"/>
      <c r="Y171" s="113"/>
      <c r="Z171" s="113"/>
      <c r="AA171" s="113"/>
      <c r="AB171" s="201"/>
    </row>
    <row r="172" spans="2:32" x14ac:dyDescent="0.2">
      <c r="B172" s="200"/>
      <c r="C172" s="113"/>
      <c r="D172" s="201"/>
      <c r="E172" s="201"/>
      <c r="F172" s="113"/>
      <c r="G172" s="113"/>
      <c r="H172" s="113"/>
      <c r="I172" s="998"/>
      <c r="J172" s="998"/>
      <c r="K172" s="999"/>
      <c r="L172" s="999"/>
      <c r="M172" s="999"/>
      <c r="N172" s="201"/>
      <c r="O172" s="201"/>
      <c r="P172" s="113"/>
      <c r="Q172" s="113"/>
      <c r="T172" s="201"/>
      <c r="U172" s="113"/>
      <c r="V172" s="113"/>
      <c r="W172" s="113"/>
      <c r="X172" s="113"/>
      <c r="Y172" s="113"/>
      <c r="Z172" s="113"/>
      <c r="AA172" s="113"/>
      <c r="AB172" s="201"/>
    </row>
    <row r="173" spans="2:32" x14ac:dyDescent="0.2">
      <c r="B173" s="200"/>
      <c r="C173" s="113"/>
      <c r="D173" s="201"/>
      <c r="E173" s="201"/>
      <c r="F173" s="113"/>
      <c r="G173" s="113"/>
      <c r="H173" s="113"/>
      <c r="I173" s="998"/>
      <c r="J173" s="998"/>
      <c r="K173" s="999"/>
      <c r="L173" s="999"/>
      <c r="M173" s="999"/>
      <c r="N173" s="201"/>
      <c r="O173" s="201"/>
      <c r="P173" s="113"/>
      <c r="Q173" s="113"/>
      <c r="T173" s="201"/>
      <c r="U173" s="113"/>
      <c r="V173" s="113"/>
      <c r="W173" s="113"/>
      <c r="X173" s="113"/>
      <c r="Y173" s="113"/>
      <c r="Z173" s="113"/>
      <c r="AA173" s="113"/>
      <c r="AB173" s="201"/>
    </row>
    <row r="174" spans="2:32" x14ac:dyDescent="0.2">
      <c r="B174" s="200"/>
      <c r="C174" s="113"/>
      <c r="D174" s="201"/>
      <c r="E174" s="201"/>
      <c r="F174" s="113"/>
      <c r="G174" s="113"/>
      <c r="H174" s="113"/>
      <c r="I174" s="998"/>
      <c r="J174" s="998"/>
      <c r="K174" s="999"/>
      <c r="L174" s="999"/>
      <c r="M174" s="999"/>
      <c r="N174" s="201"/>
      <c r="O174" s="201"/>
      <c r="P174" s="113"/>
      <c r="Q174" s="113"/>
      <c r="T174" s="201"/>
      <c r="U174" s="113"/>
      <c r="V174" s="113"/>
      <c r="W174" s="113"/>
      <c r="X174" s="113"/>
      <c r="Y174" s="113"/>
      <c r="Z174" s="113"/>
      <c r="AA174" s="113"/>
      <c r="AB174" s="201"/>
      <c r="AC174" s="113"/>
      <c r="AD174" s="113"/>
      <c r="AE174" s="113"/>
      <c r="AF174" s="113"/>
    </row>
    <row r="175" spans="2:32" x14ac:dyDescent="0.2">
      <c r="B175" s="200"/>
      <c r="C175" s="113"/>
      <c r="D175" s="201"/>
      <c r="E175" s="201"/>
      <c r="F175" s="113"/>
      <c r="G175" s="113"/>
      <c r="H175" s="113"/>
      <c r="I175" s="998"/>
      <c r="J175" s="998"/>
      <c r="K175" s="999"/>
      <c r="L175" s="999"/>
      <c r="M175" s="999"/>
      <c r="N175" s="201"/>
      <c r="O175" s="201"/>
      <c r="P175" s="113"/>
      <c r="Q175" s="113"/>
      <c r="T175" s="201"/>
      <c r="U175" s="113"/>
      <c r="V175" s="113"/>
      <c r="W175" s="113"/>
      <c r="X175" s="113"/>
      <c r="Y175" s="113"/>
      <c r="Z175" s="113"/>
      <c r="AA175" s="113"/>
      <c r="AB175" s="201"/>
      <c r="AC175" s="113"/>
      <c r="AD175" s="113"/>
      <c r="AE175" s="113"/>
      <c r="AF175" s="113"/>
    </row>
    <row r="176" spans="2:32" x14ac:dyDescent="0.2">
      <c r="B176" s="200"/>
      <c r="C176" s="113"/>
      <c r="D176" s="201"/>
      <c r="E176" s="201"/>
      <c r="F176" s="113"/>
      <c r="G176" s="113"/>
      <c r="H176" s="113"/>
      <c r="I176" s="998"/>
      <c r="J176" s="998"/>
      <c r="K176" s="999"/>
      <c r="L176" s="999"/>
      <c r="M176" s="999"/>
      <c r="N176" s="201"/>
      <c r="O176" s="201"/>
      <c r="P176" s="113"/>
      <c r="Q176" s="113"/>
      <c r="T176" s="201"/>
      <c r="U176" s="113"/>
      <c r="V176" s="113"/>
      <c r="W176" s="113"/>
      <c r="X176" s="113"/>
      <c r="Y176" s="113"/>
      <c r="Z176" s="113"/>
      <c r="AA176" s="113"/>
      <c r="AB176" s="201"/>
      <c r="AC176" s="113"/>
      <c r="AD176" s="113"/>
      <c r="AE176" s="113"/>
      <c r="AF176" s="113"/>
    </row>
    <row r="177" spans="2:32" x14ac:dyDescent="0.2">
      <c r="B177" s="200"/>
      <c r="C177" s="113"/>
      <c r="D177" s="201"/>
      <c r="E177" s="201"/>
      <c r="F177" s="113"/>
      <c r="G177" s="113"/>
      <c r="H177" s="113"/>
      <c r="I177" s="998"/>
      <c r="J177" s="998"/>
      <c r="K177" s="999"/>
      <c r="L177" s="999"/>
      <c r="M177" s="999"/>
      <c r="N177" s="201"/>
      <c r="O177" s="201"/>
      <c r="P177" s="113"/>
      <c r="Q177" s="113"/>
      <c r="T177" s="201"/>
      <c r="U177" s="113"/>
      <c r="V177" s="113"/>
      <c r="W177" s="113"/>
      <c r="X177" s="113"/>
      <c r="Y177" s="113"/>
      <c r="Z177" s="113"/>
      <c r="AA177" s="113"/>
      <c r="AB177" s="201"/>
      <c r="AC177" s="113"/>
      <c r="AD177" s="113"/>
      <c r="AE177" s="113"/>
      <c r="AF177" s="113"/>
    </row>
    <row r="178" spans="2:32" x14ac:dyDescent="0.2">
      <c r="B178" s="200"/>
      <c r="C178" s="113"/>
      <c r="D178" s="201"/>
      <c r="E178" s="201"/>
      <c r="F178" s="113"/>
      <c r="G178" s="113"/>
      <c r="H178" s="113"/>
      <c r="I178" s="998"/>
      <c r="J178" s="998"/>
      <c r="K178" s="999"/>
      <c r="L178" s="999"/>
      <c r="M178" s="999"/>
      <c r="N178" s="201"/>
      <c r="O178" s="201"/>
      <c r="P178" s="113"/>
      <c r="Q178" s="113"/>
      <c r="T178" s="201"/>
      <c r="U178" s="113"/>
      <c r="V178" s="113"/>
      <c r="W178" s="113"/>
      <c r="X178" s="113"/>
      <c r="Y178" s="113"/>
      <c r="Z178" s="113"/>
      <c r="AA178" s="113"/>
      <c r="AB178" s="201"/>
      <c r="AC178" s="113"/>
      <c r="AD178" s="113"/>
      <c r="AE178" s="113"/>
      <c r="AF178" s="113"/>
    </row>
    <row r="179" spans="2:32" x14ac:dyDescent="0.2">
      <c r="B179" s="200"/>
      <c r="C179" s="113"/>
      <c r="D179" s="201"/>
      <c r="E179" s="201"/>
      <c r="F179" s="113"/>
      <c r="G179" s="113"/>
      <c r="H179" s="113"/>
      <c r="I179" s="998"/>
      <c r="J179" s="998"/>
      <c r="K179" s="999"/>
      <c r="L179" s="999"/>
      <c r="M179" s="999"/>
      <c r="N179" s="201"/>
      <c r="O179" s="201"/>
      <c r="P179" s="113"/>
      <c r="Q179" s="113"/>
      <c r="T179" s="201"/>
      <c r="U179" s="113"/>
      <c r="V179" s="113"/>
      <c r="W179" s="113"/>
      <c r="X179" s="113"/>
      <c r="Y179" s="113"/>
      <c r="Z179" s="113"/>
      <c r="AA179" s="113"/>
      <c r="AB179" s="201"/>
      <c r="AC179" s="113"/>
      <c r="AD179" s="113"/>
      <c r="AE179" s="113"/>
      <c r="AF179" s="113"/>
    </row>
    <row r="180" spans="2:32" x14ac:dyDescent="0.2">
      <c r="B180" s="200"/>
      <c r="C180" s="113"/>
      <c r="D180" s="201"/>
      <c r="E180" s="201"/>
      <c r="F180" s="113"/>
      <c r="G180" s="113"/>
      <c r="H180" s="113"/>
      <c r="I180" s="998"/>
      <c r="J180" s="998"/>
      <c r="K180" s="999"/>
      <c r="L180" s="999"/>
      <c r="M180" s="999"/>
      <c r="N180" s="201"/>
      <c r="O180" s="201"/>
      <c r="P180" s="113"/>
      <c r="Q180" s="113"/>
      <c r="T180" s="201"/>
      <c r="U180" s="113"/>
      <c r="V180" s="113"/>
      <c r="W180" s="113"/>
      <c r="X180" s="113"/>
      <c r="Y180" s="113"/>
      <c r="Z180" s="113"/>
      <c r="AA180" s="113"/>
      <c r="AB180" s="201"/>
      <c r="AC180" s="113"/>
      <c r="AD180" s="113"/>
      <c r="AE180" s="113"/>
      <c r="AF180" s="113"/>
    </row>
    <row r="181" spans="2:32" x14ac:dyDescent="0.2">
      <c r="B181" s="200"/>
      <c r="C181" s="113"/>
      <c r="D181" s="201"/>
      <c r="E181" s="201"/>
      <c r="F181" s="113"/>
      <c r="G181" s="113"/>
      <c r="H181" s="113"/>
      <c r="I181" s="998"/>
      <c r="J181" s="998"/>
      <c r="K181" s="999"/>
      <c r="L181" s="999"/>
      <c r="M181" s="999"/>
      <c r="N181" s="201"/>
      <c r="O181" s="201"/>
      <c r="P181" s="113"/>
      <c r="Q181" s="113"/>
      <c r="T181" s="201"/>
      <c r="U181" s="113"/>
      <c r="V181" s="113"/>
      <c r="W181" s="113"/>
      <c r="X181" s="113"/>
      <c r="Y181" s="113"/>
      <c r="Z181" s="113"/>
      <c r="AA181" s="113"/>
      <c r="AB181" s="201"/>
      <c r="AC181" s="113"/>
      <c r="AD181" s="113"/>
      <c r="AE181" s="113"/>
      <c r="AF181" s="113"/>
    </row>
    <row r="182" spans="2:32" x14ac:dyDescent="0.2">
      <c r="B182" s="200"/>
      <c r="C182" s="113"/>
      <c r="D182" s="201"/>
      <c r="E182" s="201"/>
      <c r="F182" s="113"/>
      <c r="G182" s="113"/>
      <c r="H182" s="113"/>
      <c r="I182" s="998"/>
      <c r="J182" s="998"/>
      <c r="K182" s="999"/>
      <c r="L182" s="999"/>
      <c r="M182" s="999"/>
      <c r="N182" s="201"/>
      <c r="O182" s="201"/>
      <c r="P182" s="113"/>
      <c r="Q182" s="113"/>
      <c r="T182" s="201"/>
      <c r="U182" s="113"/>
      <c r="V182" s="113"/>
      <c r="W182" s="113"/>
      <c r="X182" s="113"/>
      <c r="Y182" s="113"/>
      <c r="Z182" s="113"/>
      <c r="AA182" s="113"/>
      <c r="AB182" s="201"/>
      <c r="AC182" s="113"/>
      <c r="AD182" s="113"/>
      <c r="AE182" s="113"/>
      <c r="AF182" s="113"/>
    </row>
    <row r="183" spans="2:32" x14ac:dyDescent="0.2">
      <c r="B183" s="200"/>
      <c r="C183" s="113"/>
      <c r="D183" s="201"/>
      <c r="E183" s="201"/>
      <c r="F183" s="113"/>
      <c r="G183" s="113"/>
      <c r="H183" s="113"/>
      <c r="I183" s="998"/>
      <c r="J183" s="998"/>
      <c r="K183" s="999"/>
      <c r="L183" s="999"/>
      <c r="M183" s="999"/>
      <c r="N183" s="201"/>
      <c r="O183" s="201"/>
      <c r="P183" s="113"/>
      <c r="Q183" s="113"/>
      <c r="T183" s="201"/>
      <c r="U183" s="113"/>
      <c r="V183" s="113"/>
      <c r="W183" s="113"/>
      <c r="X183" s="113"/>
      <c r="Y183" s="113"/>
      <c r="Z183" s="113"/>
      <c r="AA183" s="113"/>
      <c r="AB183" s="201"/>
      <c r="AC183" s="113"/>
      <c r="AD183" s="113"/>
      <c r="AE183" s="113"/>
      <c r="AF183" s="113"/>
    </row>
    <row r="184" spans="2:32" x14ac:dyDescent="0.2">
      <c r="B184" s="200"/>
      <c r="C184" s="113"/>
      <c r="D184" s="201"/>
      <c r="E184" s="201"/>
      <c r="F184" s="113"/>
      <c r="G184" s="113"/>
      <c r="H184" s="113"/>
      <c r="I184" s="998"/>
      <c r="J184" s="998"/>
      <c r="K184" s="999"/>
      <c r="L184" s="999"/>
      <c r="M184" s="999"/>
      <c r="N184" s="201"/>
      <c r="O184" s="201"/>
      <c r="P184" s="113"/>
      <c r="Q184" s="113"/>
      <c r="T184" s="201"/>
      <c r="U184" s="113"/>
      <c r="V184" s="113"/>
      <c r="W184" s="113"/>
      <c r="X184" s="113"/>
      <c r="Y184" s="113"/>
      <c r="Z184" s="113"/>
      <c r="AA184" s="113"/>
      <c r="AB184" s="201"/>
      <c r="AC184" s="113"/>
      <c r="AD184" s="113"/>
      <c r="AE184" s="113"/>
      <c r="AF184" s="113"/>
    </row>
    <row r="185" spans="2:32" x14ac:dyDescent="0.2">
      <c r="B185" s="200"/>
      <c r="C185" s="113"/>
      <c r="D185" s="201"/>
      <c r="E185" s="201"/>
      <c r="F185" s="113"/>
      <c r="G185" s="113"/>
      <c r="H185" s="113"/>
      <c r="I185" s="998"/>
      <c r="J185" s="998"/>
      <c r="K185" s="999"/>
      <c r="L185" s="999"/>
      <c r="M185" s="999"/>
      <c r="N185" s="201"/>
      <c r="O185" s="201"/>
      <c r="P185" s="113"/>
      <c r="Q185" s="113"/>
      <c r="T185" s="201"/>
      <c r="U185" s="113"/>
      <c r="V185" s="113"/>
      <c r="W185" s="113"/>
      <c r="X185" s="113"/>
      <c r="Y185" s="113"/>
      <c r="Z185" s="113"/>
      <c r="AA185" s="113"/>
      <c r="AB185" s="201"/>
      <c r="AC185" s="113"/>
      <c r="AD185" s="113"/>
      <c r="AE185" s="113"/>
      <c r="AF185" s="113"/>
    </row>
    <row r="186" spans="2:32" x14ac:dyDescent="0.2">
      <c r="B186" s="200"/>
      <c r="C186" s="113"/>
      <c r="D186" s="201"/>
      <c r="E186" s="201"/>
      <c r="F186" s="113"/>
      <c r="G186" s="113"/>
      <c r="H186" s="113"/>
      <c r="I186" s="998"/>
      <c r="J186" s="998"/>
      <c r="K186" s="999"/>
      <c r="L186" s="999"/>
      <c r="M186" s="999"/>
      <c r="N186" s="201"/>
      <c r="O186" s="201"/>
      <c r="P186" s="113"/>
      <c r="Q186" s="113"/>
      <c r="T186" s="201"/>
      <c r="U186" s="113"/>
      <c r="V186" s="113"/>
      <c r="W186" s="113"/>
      <c r="X186" s="113"/>
      <c r="Y186" s="113"/>
      <c r="Z186" s="113"/>
      <c r="AA186" s="113"/>
      <c r="AB186" s="201"/>
      <c r="AC186" s="113"/>
      <c r="AD186" s="113"/>
      <c r="AE186" s="113"/>
      <c r="AF186" s="113"/>
    </row>
    <row r="187" spans="2:32" x14ac:dyDescent="0.2">
      <c r="B187" s="200"/>
      <c r="C187" s="113"/>
      <c r="D187" s="201"/>
      <c r="E187" s="201"/>
      <c r="F187" s="113"/>
      <c r="G187" s="113"/>
      <c r="H187" s="113"/>
      <c r="I187" s="998"/>
      <c r="J187" s="998"/>
      <c r="K187" s="999"/>
      <c r="L187" s="999"/>
      <c r="M187" s="999"/>
      <c r="N187" s="201"/>
      <c r="O187" s="201"/>
      <c r="P187" s="113"/>
      <c r="Q187" s="113"/>
      <c r="T187" s="201"/>
      <c r="U187" s="113"/>
      <c r="V187" s="113"/>
      <c r="W187" s="113"/>
      <c r="X187" s="113"/>
      <c r="Y187" s="113"/>
      <c r="Z187" s="113"/>
      <c r="AA187" s="113"/>
      <c r="AB187" s="201"/>
      <c r="AC187" s="113"/>
      <c r="AD187" s="113"/>
      <c r="AE187" s="113"/>
      <c r="AF187" s="113"/>
    </row>
    <row r="188" spans="2:32" x14ac:dyDescent="0.2">
      <c r="B188" s="200"/>
      <c r="C188" s="113"/>
      <c r="D188" s="201"/>
      <c r="E188" s="201"/>
      <c r="F188" s="113"/>
      <c r="G188" s="113"/>
      <c r="H188" s="113"/>
      <c r="I188" s="998"/>
      <c r="J188" s="998"/>
      <c r="K188" s="999"/>
      <c r="L188" s="999"/>
      <c r="M188" s="999"/>
      <c r="N188" s="201"/>
      <c r="O188" s="201"/>
      <c r="P188" s="113"/>
      <c r="Q188" s="113"/>
      <c r="T188" s="201"/>
      <c r="U188" s="113"/>
      <c r="V188" s="113"/>
      <c r="W188" s="113"/>
      <c r="X188" s="113"/>
      <c r="Y188" s="113"/>
      <c r="Z188" s="113"/>
      <c r="AA188" s="113"/>
      <c r="AB188" s="201"/>
      <c r="AC188" s="113"/>
      <c r="AD188" s="113"/>
      <c r="AE188" s="113"/>
      <c r="AF188" s="113"/>
    </row>
    <row r="189" spans="2:32" x14ac:dyDescent="0.2">
      <c r="B189" s="200"/>
      <c r="C189" s="113"/>
      <c r="D189" s="201"/>
      <c r="E189" s="201"/>
      <c r="F189" s="113"/>
      <c r="G189" s="113"/>
      <c r="H189" s="113"/>
      <c r="I189" s="998"/>
      <c r="J189" s="998"/>
      <c r="K189" s="999"/>
      <c r="L189" s="999"/>
      <c r="M189" s="999"/>
      <c r="N189" s="201"/>
      <c r="O189" s="201"/>
      <c r="P189" s="113"/>
      <c r="Q189" s="113"/>
      <c r="T189" s="201"/>
      <c r="U189" s="113"/>
      <c r="V189" s="113"/>
      <c r="W189" s="113"/>
      <c r="X189" s="113"/>
      <c r="Y189" s="113"/>
      <c r="Z189" s="113"/>
      <c r="AA189" s="113"/>
      <c r="AB189" s="201"/>
      <c r="AC189" s="113"/>
      <c r="AD189" s="113"/>
      <c r="AE189" s="113"/>
      <c r="AF189" s="113"/>
    </row>
    <row r="190" spans="2:32" x14ac:dyDescent="0.2">
      <c r="B190" s="200"/>
      <c r="C190" s="113"/>
      <c r="D190" s="201"/>
      <c r="E190" s="201"/>
      <c r="F190" s="113"/>
      <c r="G190" s="113"/>
      <c r="H190" s="113"/>
      <c r="I190" s="998"/>
      <c r="J190" s="998"/>
      <c r="K190" s="999"/>
      <c r="L190" s="999"/>
      <c r="M190" s="999"/>
      <c r="N190" s="201"/>
      <c r="O190" s="201"/>
      <c r="P190" s="113"/>
      <c r="Q190" s="113"/>
      <c r="T190" s="201"/>
      <c r="U190" s="113"/>
      <c r="V190" s="113"/>
      <c r="W190" s="113"/>
      <c r="X190" s="113"/>
      <c r="Y190" s="113"/>
      <c r="Z190" s="113"/>
      <c r="AA190" s="113"/>
      <c r="AB190" s="201"/>
      <c r="AC190" s="113"/>
      <c r="AD190" s="113"/>
      <c r="AE190" s="113"/>
      <c r="AF190" s="113"/>
    </row>
    <row r="191" spans="2:32" x14ac:dyDescent="0.2">
      <c r="B191" s="200"/>
      <c r="C191" s="113"/>
      <c r="D191" s="201"/>
      <c r="E191" s="201"/>
      <c r="F191" s="113"/>
      <c r="G191" s="113"/>
      <c r="H191" s="113"/>
      <c r="I191" s="998"/>
      <c r="J191" s="998"/>
      <c r="K191" s="999"/>
      <c r="L191" s="999"/>
      <c r="M191" s="999"/>
      <c r="N191" s="201"/>
      <c r="O191" s="201"/>
      <c r="P191" s="113"/>
      <c r="Q191" s="113"/>
      <c r="T191" s="201"/>
      <c r="U191" s="113"/>
      <c r="V191" s="113"/>
      <c r="W191" s="113"/>
      <c r="X191" s="113"/>
      <c r="Y191" s="113"/>
      <c r="Z191" s="113"/>
      <c r="AA191" s="113"/>
      <c r="AB191" s="201"/>
      <c r="AC191" s="113"/>
      <c r="AD191" s="113"/>
      <c r="AE191" s="113"/>
      <c r="AF191" s="113"/>
    </row>
    <row r="192" spans="2:32" x14ac:dyDescent="0.2">
      <c r="B192" s="200"/>
      <c r="C192" s="113"/>
      <c r="D192" s="201"/>
      <c r="E192" s="201"/>
      <c r="F192" s="113"/>
      <c r="G192" s="113"/>
      <c r="H192" s="113"/>
      <c r="I192" s="998"/>
      <c r="J192" s="998"/>
      <c r="K192" s="999"/>
      <c r="L192" s="999"/>
      <c r="M192" s="999"/>
      <c r="N192" s="201"/>
      <c r="O192" s="201"/>
      <c r="P192" s="113"/>
      <c r="Q192" s="113"/>
      <c r="T192" s="201"/>
      <c r="U192" s="113"/>
      <c r="V192" s="113"/>
      <c r="W192" s="113"/>
      <c r="X192" s="113"/>
      <c r="Y192" s="113"/>
      <c r="Z192" s="113"/>
      <c r="AA192" s="113"/>
      <c r="AB192" s="201"/>
      <c r="AC192" s="113"/>
      <c r="AD192" s="113"/>
      <c r="AE192" s="113"/>
      <c r="AF192" s="113"/>
    </row>
    <row r="193" spans="2:32" x14ac:dyDescent="0.2">
      <c r="B193" s="200"/>
      <c r="C193" s="113"/>
      <c r="D193" s="201"/>
      <c r="E193" s="201"/>
      <c r="F193" s="113"/>
      <c r="G193" s="113"/>
      <c r="H193" s="113"/>
      <c r="I193" s="998"/>
      <c r="J193" s="998"/>
      <c r="K193" s="999"/>
      <c r="L193" s="999"/>
      <c r="M193" s="999"/>
      <c r="N193" s="201"/>
      <c r="O193" s="201"/>
      <c r="P193" s="113"/>
      <c r="Q193" s="113"/>
      <c r="T193" s="201"/>
      <c r="U193" s="113"/>
      <c r="V193" s="113"/>
      <c r="W193" s="113"/>
      <c r="X193" s="113"/>
      <c r="Y193" s="113"/>
      <c r="Z193" s="113"/>
      <c r="AA193" s="113"/>
      <c r="AB193" s="201"/>
      <c r="AC193" s="113"/>
      <c r="AD193" s="113"/>
      <c r="AE193" s="113"/>
      <c r="AF193" s="113"/>
    </row>
    <row r="194" spans="2:32" x14ac:dyDescent="0.2">
      <c r="B194" s="200"/>
      <c r="C194" s="113"/>
      <c r="D194" s="201"/>
      <c r="E194" s="201"/>
      <c r="F194" s="113"/>
      <c r="G194" s="113"/>
      <c r="H194" s="113"/>
      <c r="I194" s="998"/>
      <c r="J194" s="998"/>
      <c r="K194" s="999"/>
      <c r="L194" s="999"/>
      <c r="M194" s="999"/>
      <c r="N194" s="201"/>
      <c r="O194" s="201"/>
      <c r="P194" s="113"/>
      <c r="Q194" s="113"/>
      <c r="T194" s="201"/>
      <c r="U194" s="113"/>
      <c r="V194" s="113"/>
      <c r="W194" s="113"/>
      <c r="X194" s="113"/>
      <c r="Y194" s="113"/>
      <c r="Z194" s="113"/>
      <c r="AA194" s="113"/>
      <c r="AB194" s="201"/>
      <c r="AC194" s="113"/>
      <c r="AD194" s="113"/>
      <c r="AE194" s="113"/>
      <c r="AF194" s="113"/>
    </row>
    <row r="195" spans="2:32" x14ac:dyDescent="0.2">
      <c r="B195" s="200"/>
      <c r="C195" s="113"/>
      <c r="D195" s="201"/>
      <c r="E195" s="201"/>
      <c r="F195" s="113"/>
      <c r="G195" s="113"/>
      <c r="H195" s="113"/>
      <c r="I195" s="998"/>
      <c r="J195" s="998"/>
      <c r="K195" s="999"/>
      <c r="L195" s="999"/>
      <c r="M195" s="999"/>
      <c r="N195" s="201"/>
      <c r="O195" s="201"/>
      <c r="P195" s="113"/>
      <c r="Q195" s="113"/>
      <c r="T195" s="201"/>
      <c r="U195" s="113"/>
      <c r="V195" s="113"/>
      <c r="W195" s="113"/>
      <c r="X195" s="113"/>
      <c r="Y195" s="113"/>
      <c r="Z195" s="113"/>
      <c r="AA195" s="113"/>
      <c r="AB195" s="201"/>
      <c r="AC195" s="113"/>
      <c r="AD195" s="113"/>
      <c r="AE195" s="113"/>
      <c r="AF195" s="113"/>
    </row>
    <row r="196" spans="2:32" x14ac:dyDescent="0.2">
      <c r="B196" s="200"/>
      <c r="C196" s="113"/>
      <c r="D196" s="201"/>
      <c r="E196" s="201"/>
      <c r="F196" s="113"/>
      <c r="G196" s="113"/>
      <c r="H196" s="113"/>
      <c r="I196" s="998"/>
      <c r="J196" s="998"/>
      <c r="K196" s="999"/>
      <c r="L196" s="999"/>
      <c r="M196" s="999"/>
      <c r="N196" s="201"/>
      <c r="O196" s="201"/>
      <c r="P196" s="113"/>
      <c r="Q196" s="113"/>
      <c r="T196" s="201"/>
      <c r="U196" s="113"/>
      <c r="V196" s="113"/>
      <c r="W196" s="113"/>
      <c r="X196" s="113"/>
      <c r="Y196" s="113"/>
      <c r="Z196" s="113"/>
      <c r="AA196" s="113"/>
      <c r="AB196" s="201"/>
      <c r="AC196" s="113"/>
      <c r="AD196" s="113"/>
      <c r="AE196" s="113"/>
      <c r="AF196" s="113"/>
    </row>
    <row r="197" spans="2:32" x14ac:dyDescent="0.2">
      <c r="B197" s="200"/>
      <c r="C197" s="113"/>
      <c r="D197" s="201"/>
      <c r="E197" s="201"/>
      <c r="F197" s="113"/>
      <c r="G197" s="113"/>
      <c r="H197" s="113"/>
      <c r="I197" s="998"/>
      <c r="J197" s="998"/>
      <c r="K197" s="999"/>
      <c r="L197" s="999"/>
      <c r="M197" s="999"/>
      <c r="N197" s="201"/>
      <c r="O197" s="201"/>
      <c r="P197" s="113"/>
      <c r="Q197" s="113"/>
      <c r="T197" s="201"/>
      <c r="U197" s="113"/>
      <c r="V197" s="113"/>
      <c r="W197" s="113"/>
      <c r="X197" s="113"/>
      <c r="Y197" s="113"/>
      <c r="Z197" s="113"/>
      <c r="AA197" s="113"/>
      <c r="AB197" s="201"/>
      <c r="AC197" s="113"/>
      <c r="AD197" s="113"/>
      <c r="AE197" s="113"/>
      <c r="AF197" s="113"/>
    </row>
    <row r="198" spans="2:32" x14ac:dyDescent="0.2">
      <c r="B198" s="200"/>
      <c r="C198" s="113"/>
      <c r="D198" s="201"/>
      <c r="E198" s="201"/>
      <c r="F198" s="113"/>
      <c r="G198" s="113"/>
      <c r="H198" s="113"/>
      <c r="I198" s="998"/>
      <c r="J198" s="998"/>
      <c r="K198" s="999"/>
      <c r="L198" s="999"/>
      <c r="M198" s="999"/>
      <c r="N198" s="201"/>
      <c r="O198" s="201"/>
      <c r="P198" s="113"/>
      <c r="Q198" s="113"/>
      <c r="T198" s="201"/>
      <c r="U198" s="113"/>
      <c r="V198" s="113"/>
      <c r="W198" s="113"/>
      <c r="X198" s="113"/>
      <c r="Y198" s="113"/>
      <c r="Z198" s="113"/>
      <c r="AA198" s="113"/>
      <c r="AB198" s="201"/>
      <c r="AC198" s="113"/>
      <c r="AD198" s="113"/>
      <c r="AE198" s="113"/>
      <c r="AF198" s="113"/>
    </row>
    <row r="199" spans="2:32" x14ac:dyDescent="0.2">
      <c r="B199" s="200"/>
      <c r="C199" s="113"/>
      <c r="D199" s="201"/>
      <c r="E199" s="201"/>
      <c r="F199" s="113"/>
      <c r="G199" s="113"/>
      <c r="H199" s="113"/>
      <c r="I199" s="998"/>
      <c r="J199" s="998"/>
      <c r="K199" s="999"/>
      <c r="L199" s="999"/>
      <c r="M199" s="999"/>
      <c r="N199" s="201"/>
      <c r="O199" s="201"/>
      <c r="P199" s="113"/>
      <c r="Q199" s="113"/>
      <c r="T199" s="201"/>
      <c r="U199" s="113"/>
      <c r="V199" s="113"/>
      <c r="W199" s="113"/>
      <c r="X199" s="113"/>
      <c r="Y199" s="113"/>
      <c r="Z199" s="113"/>
      <c r="AA199" s="113"/>
      <c r="AB199" s="201"/>
      <c r="AC199" s="113"/>
      <c r="AD199" s="113"/>
      <c r="AE199" s="113"/>
      <c r="AF199" s="113"/>
    </row>
    <row r="200" spans="2:32" x14ac:dyDescent="0.2">
      <c r="B200" s="200"/>
      <c r="C200" s="113"/>
      <c r="D200" s="201"/>
      <c r="E200" s="201"/>
      <c r="F200" s="113"/>
      <c r="G200" s="113"/>
      <c r="H200" s="113"/>
      <c r="I200" s="998"/>
      <c r="J200" s="998"/>
      <c r="K200" s="999"/>
      <c r="L200" s="999"/>
      <c r="M200" s="999"/>
      <c r="N200" s="201"/>
      <c r="O200" s="201"/>
      <c r="P200" s="113"/>
      <c r="Q200" s="113"/>
      <c r="T200" s="201"/>
      <c r="U200" s="113"/>
      <c r="V200" s="113"/>
      <c r="W200" s="113"/>
      <c r="X200" s="113"/>
      <c r="Y200" s="113"/>
      <c r="Z200" s="113"/>
      <c r="AA200" s="113"/>
      <c r="AB200" s="201"/>
      <c r="AC200" s="113"/>
      <c r="AD200" s="113"/>
      <c r="AE200" s="113"/>
      <c r="AF200" s="113"/>
    </row>
    <row r="201" spans="2:32" x14ac:dyDescent="0.2">
      <c r="B201" s="200"/>
      <c r="C201" s="113"/>
      <c r="D201" s="201"/>
      <c r="E201" s="201"/>
      <c r="F201" s="113"/>
      <c r="G201" s="113"/>
      <c r="H201" s="113"/>
      <c r="I201" s="998"/>
      <c r="J201" s="998"/>
      <c r="K201" s="999"/>
      <c r="L201" s="999"/>
      <c r="M201" s="999"/>
      <c r="N201" s="201"/>
      <c r="O201" s="201"/>
      <c r="P201" s="113"/>
      <c r="Q201" s="113"/>
      <c r="T201" s="201"/>
      <c r="U201" s="113"/>
      <c r="V201" s="113"/>
      <c r="W201" s="113"/>
      <c r="X201" s="113"/>
      <c r="Y201" s="113"/>
      <c r="Z201" s="113"/>
      <c r="AA201" s="113"/>
      <c r="AB201" s="201"/>
      <c r="AC201" s="113"/>
      <c r="AD201" s="113"/>
      <c r="AE201" s="113"/>
      <c r="AF201" s="113"/>
    </row>
    <row r="202" spans="2:32" x14ac:dyDescent="0.2">
      <c r="B202" s="200"/>
      <c r="C202" s="113"/>
      <c r="D202" s="201"/>
      <c r="E202" s="201"/>
      <c r="F202" s="113"/>
      <c r="G202" s="113"/>
      <c r="H202" s="113"/>
      <c r="I202" s="998"/>
      <c r="J202" s="998"/>
      <c r="K202" s="999"/>
      <c r="L202" s="999"/>
      <c r="M202" s="999"/>
      <c r="N202" s="201"/>
      <c r="O202" s="201"/>
      <c r="P202" s="113"/>
      <c r="Q202" s="113"/>
      <c r="T202" s="201"/>
      <c r="U202" s="113"/>
      <c r="V202" s="113"/>
      <c r="W202" s="113"/>
      <c r="X202" s="113"/>
      <c r="Y202" s="113"/>
      <c r="Z202" s="113"/>
      <c r="AA202" s="113"/>
      <c r="AB202" s="201"/>
      <c r="AC202" s="113"/>
      <c r="AD202" s="113"/>
      <c r="AE202" s="113"/>
      <c r="AF202" s="113"/>
    </row>
    <row r="203" spans="2:32" x14ac:dyDescent="0.2">
      <c r="B203" s="200"/>
      <c r="C203" s="113"/>
      <c r="D203" s="201"/>
      <c r="E203" s="201"/>
      <c r="F203" s="113"/>
      <c r="G203" s="113"/>
      <c r="H203" s="113"/>
      <c r="I203" s="998"/>
      <c r="J203" s="998"/>
      <c r="K203" s="999"/>
      <c r="L203" s="999"/>
      <c r="M203" s="999"/>
      <c r="N203" s="201"/>
      <c r="O203" s="201"/>
      <c r="P203" s="113"/>
      <c r="Q203" s="113"/>
      <c r="T203" s="201"/>
      <c r="U203" s="113"/>
      <c r="V203" s="113"/>
      <c r="W203" s="113"/>
      <c r="X203" s="113"/>
      <c r="Y203" s="113"/>
      <c r="Z203" s="113"/>
      <c r="AA203" s="113"/>
      <c r="AB203" s="201"/>
      <c r="AC203" s="113"/>
      <c r="AD203" s="113"/>
      <c r="AE203" s="113"/>
      <c r="AF203" s="113"/>
    </row>
    <row r="204" spans="2:32" x14ac:dyDescent="0.2">
      <c r="B204" s="200"/>
      <c r="C204" s="113"/>
      <c r="D204" s="201"/>
      <c r="E204" s="201"/>
      <c r="F204" s="113"/>
      <c r="G204" s="113"/>
      <c r="H204" s="113"/>
      <c r="I204" s="998"/>
      <c r="J204" s="998"/>
      <c r="K204" s="999"/>
      <c r="L204" s="999"/>
      <c r="M204" s="999"/>
      <c r="N204" s="201"/>
      <c r="O204" s="201"/>
      <c r="P204" s="113"/>
      <c r="Q204" s="113"/>
      <c r="T204" s="201"/>
      <c r="U204" s="113"/>
      <c r="V204" s="113"/>
      <c r="W204" s="113"/>
      <c r="X204" s="113"/>
      <c r="Y204" s="113"/>
      <c r="Z204" s="113"/>
      <c r="AA204" s="113"/>
      <c r="AB204" s="201"/>
      <c r="AC204" s="113"/>
      <c r="AD204" s="113"/>
      <c r="AE204" s="113"/>
      <c r="AF204" s="113"/>
    </row>
    <row r="205" spans="2:32" x14ac:dyDescent="0.2">
      <c r="B205" s="200"/>
      <c r="C205" s="113"/>
      <c r="D205" s="201"/>
      <c r="E205" s="201"/>
      <c r="F205" s="113"/>
      <c r="G205" s="113"/>
      <c r="H205" s="113"/>
      <c r="I205" s="998"/>
      <c r="J205" s="998"/>
      <c r="K205" s="999"/>
      <c r="L205" s="999"/>
      <c r="M205" s="999"/>
      <c r="N205" s="201"/>
      <c r="O205" s="201"/>
      <c r="P205" s="113"/>
      <c r="Q205" s="113"/>
      <c r="T205" s="201"/>
      <c r="U205" s="113"/>
      <c r="V205" s="113"/>
      <c r="W205" s="113"/>
      <c r="X205" s="113"/>
      <c r="Y205" s="113"/>
      <c r="Z205" s="113"/>
      <c r="AA205" s="113"/>
      <c r="AB205" s="201"/>
      <c r="AC205" s="113"/>
      <c r="AD205" s="113"/>
      <c r="AE205" s="113"/>
      <c r="AF205" s="113"/>
    </row>
    <row r="206" spans="2:32" x14ac:dyDescent="0.2">
      <c r="B206" s="200"/>
      <c r="C206" s="113"/>
      <c r="D206" s="201"/>
      <c r="E206" s="201"/>
      <c r="F206" s="113"/>
      <c r="G206" s="113"/>
      <c r="H206" s="113"/>
      <c r="I206" s="998"/>
      <c r="J206" s="998"/>
      <c r="K206" s="999"/>
      <c r="L206" s="999"/>
      <c r="M206" s="999"/>
      <c r="N206" s="201"/>
      <c r="O206" s="201"/>
      <c r="P206" s="113"/>
      <c r="Q206" s="113"/>
      <c r="T206" s="201"/>
      <c r="U206" s="113"/>
      <c r="V206" s="113"/>
      <c r="W206" s="113"/>
      <c r="X206" s="113"/>
      <c r="Y206" s="113"/>
      <c r="Z206" s="113"/>
      <c r="AA206" s="113"/>
      <c r="AB206" s="201"/>
      <c r="AC206" s="113"/>
      <c r="AD206" s="113"/>
      <c r="AE206" s="113"/>
      <c r="AF206" s="113"/>
    </row>
    <row r="207" spans="2:32" x14ac:dyDescent="0.2">
      <c r="B207" s="200"/>
      <c r="C207" s="113"/>
      <c r="D207" s="201"/>
      <c r="E207" s="201"/>
      <c r="F207" s="113"/>
      <c r="G207" s="113"/>
      <c r="H207" s="113"/>
      <c r="I207" s="998"/>
      <c r="J207" s="998"/>
      <c r="K207" s="999"/>
      <c r="L207" s="999"/>
      <c r="M207" s="999"/>
      <c r="N207" s="201"/>
      <c r="O207" s="201"/>
      <c r="P207" s="113"/>
      <c r="Q207" s="113"/>
      <c r="T207" s="201"/>
      <c r="U207" s="113"/>
      <c r="V207" s="113"/>
      <c r="W207" s="113"/>
      <c r="X207" s="113"/>
      <c r="Y207" s="113"/>
      <c r="Z207" s="113"/>
      <c r="AA207" s="113"/>
      <c r="AB207" s="201"/>
      <c r="AC207" s="113"/>
      <c r="AD207" s="113"/>
      <c r="AE207" s="113"/>
      <c r="AF207" s="113"/>
    </row>
    <row r="208" spans="2:32" x14ac:dyDescent="0.2">
      <c r="B208" s="200"/>
      <c r="C208" s="113"/>
      <c r="D208" s="201"/>
      <c r="E208" s="201"/>
      <c r="F208" s="113"/>
      <c r="G208" s="113"/>
      <c r="H208" s="113"/>
      <c r="I208" s="998"/>
      <c r="J208" s="998"/>
      <c r="K208" s="999"/>
      <c r="L208" s="999"/>
      <c r="M208" s="999"/>
      <c r="N208" s="201"/>
      <c r="O208" s="201"/>
      <c r="P208" s="113"/>
      <c r="Q208" s="113"/>
      <c r="T208" s="201"/>
      <c r="U208" s="113"/>
      <c r="V208" s="113"/>
      <c r="W208" s="113"/>
      <c r="X208" s="113"/>
      <c r="Y208" s="113"/>
      <c r="Z208" s="113"/>
      <c r="AA208" s="113"/>
      <c r="AB208" s="201"/>
      <c r="AC208" s="113"/>
      <c r="AD208" s="113"/>
      <c r="AE208" s="113"/>
      <c r="AF208" s="113"/>
    </row>
    <row r="209" spans="2:32" x14ac:dyDescent="0.2">
      <c r="B209" s="200"/>
      <c r="C209" s="113"/>
      <c r="D209" s="201"/>
      <c r="E209" s="201"/>
      <c r="F209" s="113"/>
      <c r="G209" s="113"/>
      <c r="H209" s="113"/>
      <c r="I209" s="998"/>
      <c r="J209" s="998"/>
      <c r="K209" s="999"/>
      <c r="L209" s="999"/>
      <c r="M209" s="999"/>
      <c r="N209" s="201"/>
      <c r="O209" s="201"/>
      <c r="P209" s="113"/>
      <c r="Q209" s="113"/>
      <c r="T209" s="201"/>
      <c r="U209" s="113"/>
      <c r="V209" s="113"/>
      <c r="W209" s="113"/>
      <c r="X209" s="113"/>
      <c r="Y209" s="113"/>
      <c r="Z209" s="113"/>
      <c r="AA209" s="113"/>
      <c r="AB209" s="201"/>
      <c r="AC209" s="113"/>
      <c r="AD209" s="113"/>
      <c r="AE209" s="113"/>
      <c r="AF209" s="113"/>
    </row>
    <row r="210" spans="2:32" x14ac:dyDescent="0.2">
      <c r="B210" s="200"/>
      <c r="C210" s="113"/>
      <c r="D210" s="201"/>
      <c r="E210" s="201"/>
      <c r="F210" s="113"/>
      <c r="G210" s="113"/>
      <c r="H210" s="113"/>
      <c r="I210" s="998"/>
      <c r="J210" s="998"/>
      <c r="K210" s="999"/>
      <c r="L210" s="999"/>
      <c r="M210" s="999"/>
      <c r="N210" s="201"/>
      <c r="O210" s="201"/>
      <c r="P210" s="113"/>
      <c r="Q210" s="113"/>
      <c r="T210" s="201"/>
      <c r="U210" s="113"/>
      <c r="V210" s="113"/>
      <c r="W210" s="113"/>
      <c r="X210" s="113"/>
      <c r="Y210" s="113"/>
      <c r="Z210" s="113"/>
      <c r="AA210" s="113"/>
      <c r="AB210" s="201"/>
      <c r="AC210" s="113"/>
      <c r="AD210" s="113"/>
      <c r="AE210" s="113"/>
      <c r="AF210" s="113"/>
    </row>
    <row r="211" spans="2:32" x14ac:dyDescent="0.2">
      <c r="B211" s="200"/>
      <c r="C211" s="113"/>
      <c r="D211" s="201"/>
      <c r="E211" s="201"/>
      <c r="F211" s="113"/>
      <c r="G211" s="113"/>
      <c r="H211" s="113"/>
      <c r="I211" s="998"/>
      <c r="J211" s="998"/>
      <c r="K211" s="999"/>
      <c r="L211" s="999"/>
      <c r="M211" s="999"/>
      <c r="N211" s="201"/>
      <c r="O211" s="201"/>
      <c r="P211" s="113"/>
      <c r="Q211" s="113"/>
      <c r="T211" s="201"/>
      <c r="U211" s="113"/>
      <c r="V211" s="113"/>
      <c r="W211" s="113"/>
      <c r="X211" s="113"/>
      <c r="Y211" s="113"/>
      <c r="Z211" s="113"/>
      <c r="AA211" s="113"/>
      <c r="AB211" s="201"/>
      <c r="AC211" s="113"/>
      <c r="AD211" s="113"/>
      <c r="AE211" s="113"/>
      <c r="AF211" s="113"/>
    </row>
    <row r="212" spans="2:32" x14ac:dyDescent="0.2">
      <c r="B212" s="200"/>
      <c r="C212" s="113"/>
      <c r="D212" s="201"/>
      <c r="E212" s="201"/>
      <c r="F212" s="113"/>
      <c r="G212" s="113"/>
      <c r="H212" s="113"/>
      <c r="I212" s="998"/>
      <c r="J212" s="998"/>
      <c r="K212" s="999"/>
      <c r="L212" s="999"/>
      <c r="M212" s="999"/>
      <c r="N212" s="201"/>
      <c r="O212" s="201"/>
      <c r="P212" s="113"/>
      <c r="Q212" s="113"/>
      <c r="T212" s="201"/>
      <c r="U212" s="113"/>
      <c r="V212" s="113"/>
      <c r="W212" s="113"/>
      <c r="X212" s="113"/>
      <c r="Y212" s="113"/>
      <c r="Z212" s="113"/>
      <c r="AA212" s="113"/>
      <c r="AB212" s="201"/>
      <c r="AC212" s="113"/>
      <c r="AD212" s="113"/>
      <c r="AE212" s="113"/>
      <c r="AF212" s="113"/>
    </row>
    <row r="213" spans="2:32" x14ac:dyDescent="0.2">
      <c r="B213" s="200"/>
      <c r="C213" s="113"/>
      <c r="D213" s="201"/>
      <c r="E213" s="201"/>
      <c r="F213" s="113"/>
      <c r="G213" s="113"/>
      <c r="H213" s="113"/>
      <c r="I213" s="998"/>
      <c r="J213" s="998"/>
      <c r="K213" s="999"/>
      <c r="L213" s="999"/>
      <c r="M213" s="999"/>
      <c r="N213" s="201"/>
      <c r="O213" s="201"/>
      <c r="P213" s="113"/>
      <c r="Q213" s="113"/>
      <c r="T213" s="201"/>
      <c r="U213" s="113"/>
      <c r="V213" s="113"/>
      <c r="W213" s="113"/>
      <c r="X213" s="113"/>
      <c r="Y213" s="113"/>
      <c r="Z213" s="113"/>
      <c r="AA213" s="113"/>
      <c r="AB213" s="201"/>
      <c r="AC213" s="113"/>
      <c r="AD213" s="113"/>
      <c r="AE213" s="113"/>
      <c r="AF213" s="113"/>
    </row>
    <row r="214" spans="2:32" x14ac:dyDescent="0.2">
      <c r="B214" s="200"/>
      <c r="C214" s="113"/>
      <c r="D214" s="201"/>
      <c r="E214" s="201"/>
      <c r="F214" s="113"/>
      <c r="G214" s="113"/>
      <c r="H214" s="113"/>
      <c r="I214" s="998"/>
      <c r="J214" s="998"/>
      <c r="K214" s="999"/>
      <c r="L214" s="999"/>
      <c r="M214" s="999"/>
      <c r="N214" s="201"/>
      <c r="O214" s="201"/>
      <c r="P214" s="113"/>
      <c r="Q214" s="113"/>
      <c r="T214" s="201"/>
      <c r="U214" s="113"/>
      <c r="V214" s="113"/>
      <c r="W214" s="113"/>
      <c r="X214" s="113"/>
      <c r="Y214" s="113"/>
      <c r="Z214" s="113"/>
      <c r="AA214" s="113"/>
      <c r="AB214" s="201"/>
      <c r="AC214" s="113"/>
      <c r="AD214" s="113"/>
      <c r="AE214" s="113"/>
      <c r="AF214" s="113"/>
    </row>
    <row r="215" spans="2:32" x14ac:dyDescent="0.2">
      <c r="B215" s="200"/>
      <c r="C215" s="113"/>
      <c r="D215" s="201"/>
      <c r="E215" s="201"/>
      <c r="F215" s="113"/>
      <c r="G215" s="113"/>
      <c r="H215" s="113"/>
      <c r="I215" s="998"/>
      <c r="J215" s="998"/>
      <c r="K215" s="999"/>
      <c r="L215" s="999"/>
      <c r="M215" s="999"/>
      <c r="N215" s="201"/>
      <c r="O215" s="201"/>
      <c r="P215" s="113"/>
      <c r="Q215" s="113"/>
      <c r="T215" s="201"/>
      <c r="U215" s="113"/>
      <c r="V215" s="113"/>
      <c r="W215" s="113"/>
      <c r="X215" s="113"/>
      <c r="Y215" s="113"/>
      <c r="Z215" s="113"/>
      <c r="AA215" s="113"/>
      <c r="AB215" s="201"/>
      <c r="AC215" s="113"/>
      <c r="AD215" s="113"/>
      <c r="AE215" s="113"/>
      <c r="AF215" s="113"/>
    </row>
    <row r="216" spans="2:32" x14ac:dyDescent="0.2">
      <c r="B216" s="200"/>
      <c r="C216" s="113"/>
      <c r="D216" s="201"/>
      <c r="E216" s="201"/>
      <c r="F216" s="113"/>
      <c r="G216" s="113"/>
      <c r="H216" s="113"/>
      <c r="I216" s="998"/>
      <c r="J216" s="998"/>
      <c r="K216" s="999"/>
      <c r="L216" s="999"/>
      <c r="M216" s="999"/>
      <c r="N216" s="201"/>
      <c r="O216" s="201"/>
      <c r="P216" s="113"/>
      <c r="Q216" s="113"/>
      <c r="T216" s="201"/>
      <c r="U216" s="113"/>
      <c r="V216" s="113"/>
      <c r="W216" s="113"/>
      <c r="X216" s="113"/>
      <c r="Y216" s="113"/>
      <c r="Z216" s="113"/>
      <c r="AA216" s="113"/>
      <c r="AB216" s="201"/>
      <c r="AC216" s="113"/>
      <c r="AD216" s="113"/>
      <c r="AE216" s="113"/>
      <c r="AF216" s="113"/>
    </row>
    <row r="217" spans="2:32" x14ac:dyDescent="0.2">
      <c r="B217" s="200"/>
      <c r="C217" s="113"/>
      <c r="D217" s="201"/>
      <c r="E217" s="201"/>
      <c r="F217" s="113"/>
      <c r="G217" s="113"/>
      <c r="H217" s="113"/>
      <c r="I217" s="998"/>
      <c r="J217" s="998"/>
      <c r="K217" s="999"/>
      <c r="L217" s="999"/>
      <c r="M217" s="999"/>
      <c r="N217" s="201"/>
      <c r="O217" s="201"/>
      <c r="P217" s="113"/>
      <c r="Q217" s="113"/>
      <c r="T217" s="201"/>
      <c r="U217" s="113"/>
      <c r="V217" s="113"/>
      <c r="W217" s="113"/>
      <c r="X217" s="113"/>
      <c r="Y217" s="113"/>
      <c r="Z217" s="113"/>
      <c r="AA217" s="113"/>
      <c r="AB217" s="201"/>
      <c r="AC217" s="113"/>
      <c r="AD217" s="113"/>
      <c r="AE217" s="113"/>
      <c r="AF217" s="113"/>
    </row>
    <row r="218" spans="2:32" x14ac:dyDescent="0.2">
      <c r="B218" s="200"/>
      <c r="C218" s="113"/>
      <c r="D218" s="201"/>
      <c r="E218" s="201"/>
      <c r="F218" s="113"/>
      <c r="G218" s="113"/>
      <c r="H218" s="113"/>
      <c r="I218" s="998"/>
      <c r="J218" s="998"/>
      <c r="K218" s="999"/>
      <c r="L218" s="999"/>
      <c r="M218" s="999"/>
      <c r="N218" s="201"/>
      <c r="O218" s="201"/>
      <c r="P218" s="113"/>
      <c r="Q218" s="113"/>
      <c r="T218" s="201"/>
      <c r="U218" s="113"/>
      <c r="V218" s="113"/>
      <c r="W218" s="113"/>
      <c r="X218" s="113"/>
      <c r="Y218" s="113"/>
      <c r="Z218" s="113"/>
      <c r="AA218" s="113"/>
      <c r="AB218" s="201"/>
      <c r="AC218" s="113"/>
      <c r="AD218" s="113"/>
      <c r="AE218" s="113"/>
      <c r="AF218" s="113"/>
    </row>
    <row r="219" spans="2:32" x14ac:dyDescent="0.2">
      <c r="B219" s="200"/>
      <c r="C219" s="113"/>
      <c r="D219" s="201"/>
      <c r="E219" s="201"/>
      <c r="F219" s="113"/>
      <c r="G219" s="113"/>
      <c r="H219" s="113"/>
      <c r="I219" s="998"/>
      <c r="J219" s="998"/>
      <c r="K219" s="999"/>
      <c r="L219" s="999"/>
      <c r="M219" s="999"/>
      <c r="N219" s="201"/>
      <c r="O219" s="201"/>
      <c r="P219" s="113"/>
      <c r="Q219" s="113"/>
      <c r="T219" s="201"/>
      <c r="U219" s="113"/>
      <c r="V219" s="113"/>
      <c r="W219" s="113"/>
      <c r="X219" s="113"/>
      <c r="Y219" s="113"/>
      <c r="Z219" s="113"/>
      <c r="AA219" s="113"/>
      <c r="AB219" s="201"/>
      <c r="AC219" s="113"/>
      <c r="AD219" s="113"/>
      <c r="AE219" s="113"/>
      <c r="AF219" s="113"/>
    </row>
    <row r="220" spans="2:32" x14ac:dyDescent="0.2">
      <c r="B220" s="200"/>
      <c r="C220" s="113"/>
      <c r="D220" s="201"/>
      <c r="E220" s="201"/>
      <c r="F220" s="113"/>
      <c r="G220" s="113"/>
      <c r="H220" s="113"/>
      <c r="I220" s="998"/>
      <c r="J220" s="998"/>
      <c r="K220" s="999"/>
      <c r="L220" s="999"/>
      <c r="M220" s="999"/>
      <c r="N220" s="201"/>
      <c r="O220" s="201"/>
      <c r="P220" s="113"/>
      <c r="Q220" s="113"/>
      <c r="T220" s="201"/>
      <c r="U220" s="113"/>
      <c r="V220" s="113"/>
      <c r="W220" s="113"/>
      <c r="X220" s="113"/>
      <c r="Y220" s="113"/>
      <c r="Z220" s="113"/>
      <c r="AA220" s="113"/>
      <c r="AB220" s="201"/>
      <c r="AC220" s="113"/>
      <c r="AD220" s="113"/>
      <c r="AE220" s="113"/>
      <c r="AF220" s="113"/>
    </row>
    <row r="221" spans="2:32" x14ac:dyDescent="0.2">
      <c r="B221" s="200"/>
      <c r="C221" s="113"/>
      <c r="D221" s="201"/>
      <c r="E221" s="201"/>
      <c r="F221" s="113"/>
      <c r="G221" s="113"/>
      <c r="H221" s="113"/>
      <c r="I221" s="998"/>
      <c r="J221" s="998"/>
      <c r="K221" s="999"/>
      <c r="L221" s="999"/>
      <c r="M221" s="999"/>
      <c r="N221" s="201"/>
      <c r="O221" s="201"/>
      <c r="P221" s="113"/>
      <c r="Q221" s="113"/>
      <c r="T221" s="201"/>
      <c r="U221" s="113"/>
      <c r="V221" s="113"/>
      <c r="W221" s="113"/>
      <c r="X221" s="113"/>
      <c r="Y221" s="113"/>
      <c r="Z221" s="113"/>
      <c r="AA221" s="113"/>
      <c r="AB221" s="201"/>
      <c r="AC221" s="113"/>
      <c r="AD221" s="113"/>
      <c r="AE221" s="113"/>
      <c r="AF221" s="113"/>
    </row>
    <row r="222" spans="2:32" x14ac:dyDescent="0.2">
      <c r="B222" s="200"/>
      <c r="C222" s="113"/>
      <c r="D222" s="201"/>
      <c r="E222" s="201"/>
      <c r="F222" s="113"/>
      <c r="G222" s="113"/>
      <c r="H222" s="113"/>
      <c r="I222" s="998"/>
      <c r="J222" s="998"/>
      <c r="K222" s="999"/>
      <c r="L222" s="999"/>
      <c r="M222" s="999"/>
      <c r="N222" s="201"/>
      <c r="O222" s="201"/>
      <c r="P222" s="113"/>
      <c r="Q222" s="113"/>
      <c r="T222" s="201"/>
      <c r="U222" s="113"/>
      <c r="V222" s="113"/>
      <c r="W222" s="113"/>
      <c r="X222" s="113"/>
      <c r="Y222" s="113"/>
      <c r="Z222" s="113"/>
      <c r="AA222" s="113"/>
      <c r="AB222" s="201"/>
      <c r="AC222" s="113"/>
      <c r="AD222" s="113"/>
      <c r="AE222" s="113"/>
      <c r="AF222" s="113"/>
    </row>
    <row r="223" spans="2:32" x14ac:dyDescent="0.2">
      <c r="B223" s="200"/>
      <c r="C223" s="113"/>
      <c r="D223" s="201"/>
      <c r="E223" s="201"/>
      <c r="F223" s="113"/>
      <c r="G223" s="113"/>
      <c r="H223" s="113"/>
      <c r="I223" s="998"/>
      <c r="J223" s="998"/>
      <c r="K223" s="999"/>
      <c r="L223" s="999"/>
      <c r="M223" s="999"/>
      <c r="N223" s="201"/>
      <c r="O223" s="201"/>
      <c r="P223" s="113"/>
      <c r="Q223" s="113"/>
      <c r="T223" s="201"/>
      <c r="U223" s="113"/>
      <c r="V223" s="113"/>
      <c r="W223" s="113"/>
      <c r="X223" s="113"/>
      <c r="Y223" s="113"/>
      <c r="Z223" s="113"/>
      <c r="AA223" s="113"/>
      <c r="AB223" s="201"/>
      <c r="AC223" s="113"/>
      <c r="AD223" s="113"/>
      <c r="AE223" s="113"/>
      <c r="AF223" s="113"/>
    </row>
    <row r="224" spans="2:32" x14ac:dyDescent="0.2">
      <c r="B224" s="200"/>
      <c r="C224" s="113"/>
      <c r="D224" s="201"/>
      <c r="E224" s="201"/>
      <c r="F224" s="113"/>
      <c r="G224" s="113"/>
      <c r="H224" s="113"/>
      <c r="I224" s="998"/>
      <c r="J224" s="998"/>
      <c r="K224" s="999"/>
      <c r="L224" s="999"/>
      <c r="M224" s="999"/>
      <c r="N224" s="201"/>
      <c r="O224" s="201"/>
      <c r="P224" s="113"/>
      <c r="Q224" s="113"/>
      <c r="T224" s="201"/>
      <c r="U224" s="113"/>
      <c r="V224" s="113"/>
      <c r="W224" s="113"/>
      <c r="X224" s="113"/>
      <c r="Y224" s="113"/>
      <c r="Z224" s="113"/>
      <c r="AA224" s="113"/>
      <c r="AB224" s="201"/>
      <c r="AC224" s="113"/>
      <c r="AD224" s="113"/>
      <c r="AE224" s="113"/>
      <c r="AF224" s="113"/>
    </row>
    <row r="225" spans="2:32" x14ac:dyDescent="0.2">
      <c r="B225" s="200"/>
      <c r="C225" s="113"/>
      <c r="D225" s="201"/>
      <c r="E225" s="201"/>
      <c r="F225" s="113"/>
      <c r="G225" s="113"/>
      <c r="H225" s="113"/>
      <c r="I225" s="998"/>
      <c r="J225" s="998"/>
      <c r="K225" s="999"/>
      <c r="L225" s="999"/>
      <c r="M225" s="999"/>
      <c r="N225" s="201"/>
      <c r="O225" s="201"/>
      <c r="P225" s="113"/>
      <c r="Q225" s="113"/>
      <c r="T225" s="201"/>
      <c r="U225" s="113"/>
      <c r="V225" s="113"/>
      <c r="W225" s="113"/>
      <c r="X225" s="113"/>
      <c r="Y225" s="113"/>
      <c r="Z225" s="113"/>
      <c r="AA225" s="113"/>
      <c r="AB225" s="201"/>
      <c r="AC225" s="113"/>
      <c r="AD225" s="113"/>
      <c r="AE225" s="113"/>
      <c r="AF225" s="113"/>
    </row>
    <row r="226" spans="2:32" x14ac:dyDescent="0.2">
      <c r="B226" s="200"/>
      <c r="C226" s="113"/>
      <c r="D226" s="201"/>
      <c r="E226" s="201"/>
      <c r="F226" s="113"/>
      <c r="G226" s="113"/>
      <c r="H226" s="113"/>
      <c r="I226" s="998"/>
      <c r="J226" s="998"/>
      <c r="K226" s="999"/>
      <c r="L226" s="999"/>
      <c r="M226" s="999"/>
      <c r="N226" s="201"/>
      <c r="O226" s="201"/>
      <c r="P226" s="113"/>
      <c r="Q226" s="113"/>
      <c r="T226" s="201"/>
      <c r="U226" s="113"/>
      <c r="V226" s="113"/>
      <c r="W226" s="113"/>
      <c r="X226" s="113"/>
      <c r="Y226" s="113"/>
      <c r="Z226" s="113"/>
      <c r="AA226" s="113"/>
      <c r="AB226" s="201"/>
      <c r="AC226" s="113"/>
      <c r="AD226" s="113"/>
      <c r="AE226" s="113"/>
      <c r="AF226" s="113"/>
    </row>
    <row r="227" spans="2:32" x14ac:dyDescent="0.2">
      <c r="B227" s="200"/>
      <c r="C227" s="113"/>
      <c r="D227" s="201"/>
      <c r="E227" s="201"/>
      <c r="F227" s="113"/>
      <c r="G227" s="113"/>
      <c r="H227" s="113"/>
      <c r="I227" s="998"/>
      <c r="J227" s="998"/>
      <c r="K227" s="999"/>
      <c r="L227" s="999"/>
      <c r="M227" s="999"/>
      <c r="N227" s="201"/>
      <c r="O227" s="201"/>
      <c r="P227" s="113"/>
      <c r="Q227" s="113"/>
      <c r="T227" s="201"/>
      <c r="U227" s="113"/>
      <c r="V227" s="113"/>
      <c r="W227" s="113"/>
      <c r="X227" s="113"/>
      <c r="Y227" s="113"/>
      <c r="Z227" s="113"/>
      <c r="AA227" s="113"/>
      <c r="AB227" s="201"/>
      <c r="AC227" s="113"/>
      <c r="AD227" s="113"/>
      <c r="AE227" s="113"/>
      <c r="AF227" s="113"/>
    </row>
    <row r="228" spans="2:32" x14ac:dyDescent="0.2">
      <c r="B228" s="200"/>
      <c r="C228" s="113"/>
      <c r="D228" s="201"/>
      <c r="E228" s="201"/>
      <c r="F228" s="113"/>
      <c r="G228" s="113"/>
      <c r="H228" s="113"/>
      <c r="I228" s="998"/>
      <c r="J228" s="998"/>
      <c r="K228" s="999"/>
      <c r="L228" s="999"/>
      <c r="M228" s="999"/>
      <c r="N228" s="201"/>
      <c r="O228" s="201"/>
      <c r="P228" s="113"/>
      <c r="Q228" s="113"/>
      <c r="T228" s="201"/>
      <c r="U228" s="113"/>
      <c r="V228" s="113"/>
      <c r="W228" s="113"/>
      <c r="X228" s="113"/>
      <c r="Y228" s="113"/>
      <c r="Z228" s="113"/>
      <c r="AA228" s="113"/>
      <c r="AB228" s="201"/>
      <c r="AC228" s="113"/>
      <c r="AD228" s="113"/>
      <c r="AE228" s="113"/>
      <c r="AF228" s="113"/>
    </row>
    <row r="229" spans="2:32" x14ac:dyDescent="0.2">
      <c r="B229" s="200"/>
      <c r="C229" s="113"/>
      <c r="D229" s="201"/>
      <c r="E229" s="201"/>
      <c r="F229" s="113"/>
      <c r="G229" s="113"/>
      <c r="H229" s="113"/>
      <c r="I229" s="998"/>
      <c r="J229" s="998"/>
      <c r="K229" s="999"/>
      <c r="L229" s="999"/>
      <c r="M229" s="999"/>
      <c r="N229" s="201"/>
      <c r="O229" s="201"/>
      <c r="P229" s="113"/>
      <c r="Q229" s="113"/>
      <c r="T229" s="201"/>
      <c r="U229" s="113"/>
      <c r="V229" s="113"/>
      <c r="W229" s="113"/>
      <c r="X229" s="113"/>
      <c r="Y229" s="113"/>
      <c r="Z229" s="113"/>
      <c r="AA229" s="113"/>
      <c r="AB229" s="201"/>
      <c r="AC229" s="113"/>
      <c r="AD229" s="113"/>
      <c r="AE229" s="113"/>
      <c r="AF229" s="113"/>
    </row>
    <row r="230" spans="2:32" x14ac:dyDescent="0.2">
      <c r="B230" s="200"/>
      <c r="C230" s="113"/>
      <c r="D230" s="201"/>
      <c r="E230" s="201"/>
      <c r="F230" s="113"/>
      <c r="G230" s="113"/>
      <c r="H230" s="113"/>
      <c r="I230" s="998"/>
      <c r="J230" s="998"/>
      <c r="K230" s="999"/>
      <c r="L230" s="999"/>
      <c r="M230" s="999"/>
      <c r="N230" s="201"/>
      <c r="O230" s="201"/>
      <c r="P230" s="113"/>
      <c r="Q230" s="113"/>
      <c r="T230" s="201"/>
      <c r="U230" s="113"/>
      <c r="V230" s="113"/>
      <c r="W230" s="113"/>
      <c r="X230" s="113"/>
      <c r="Y230" s="113"/>
      <c r="Z230" s="113"/>
      <c r="AA230" s="113"/>
      <c r="AB230" s="201"/>
      <c r="AC230" s="113"/>
      <c r="AD230" s="113"/>
      <c r="AE230" s="113"/>
      <c r="AF230" s="113"/>
    </row>
    <row r="231" spans="2:32" x14ac:dyDescent="0.2">
      <c r="B231" s="200"/>
      <c r="C231" s="113"/>
      <c r="D231" s="201"/>
      <c r="E231" s="201"/>
      <c r="F231" s="113"/>
      <c r="G231" s="113"/>
      <c r="H231" s="113"/>
      <c r="I231" s="998"/>
      <c r="J231" s="998"/>
      <c r="K231" s="999"/>
      <c r="L231" s="999"/>
      <c r="M231" s="999"/>
      <c r="N231" s="201"/>
      <c r="O231" s="201"/>
      <c r="P231" s="113"/>
      <c r="Q231" s="113"/>
      <c r="T231" s="201"/>
      <c r="U231" s="113"/>
      <c r="V231" s="113"/>
      <c r="W231" s="113"/>
      <c r="X231" s="113"/>
      <c r="Y231" s="113"/>
      <c r="Z231" s="113"/>
      <c r="AA231" s="113"/>
      <c r="AB231" s="201"/>
      <c r="AC231" s="113"/>
      <c r="AD231" s="113"/>
      <c r="AE231" s="113"/>
      <c r="AF231" s="113"/>
    </row>
    <row r="232" spans="2:32" x14ac:dyDescent="0.2">
      <c r="B232" s="200"/>
      <c r="C232" s="113"/>
      <c r="D232" s="201"/>
      <c r="E232" s="201"/>
      <c r="F232" s="113"/>
      <c r="G232" s="113"/>
      <c r="H232" s="113"/>
      <c r="I232" s="998"/>
      <c r="J232" s="998"/>
      <c r="K232" s="999"/>
      <c r="L232" s="999"/>
      <c r="M232" s="999"/>
      <c r="N232" s="201"/>
      <c r="O232" s="201"/>
      <c r="P232" s="113"/>
      <c r="Q232" s="113"/>
      <c r="T232" s="201"/>
      <c r="U232" s="113"/>
      <c r="V232" s="113"/>
      <c r="W232" s="113"/>
      <c r="X232" s="113"/>
      <c r="Y232" s="113"/>
      <c r="Z232" s="113"/>
      <c r="AA232" s="113"/>
      <c r="AB232" s="201"/>
      <c r="AC232" s="113"/>
      <c r="AD232" s="113"/>
      <c r="AE232" s="113"/>
      <c r="AF232" s="113"/>
    </row>
    <row r="233" spans="2:32" x14ac:dyDescent="0.2">
      <c r="B233" s="200"/>
      <c r="C233" s="113"/>
      <c r="D233" s="201"/>
      <c r="E233" s="201"/>
      <c r="F233" s="113"/>
      <c r="G233" s="113"/>
      <c r="H233" s="113"/>
      <c r="I233" s="998"/>
      <c r="J233" s="998"/>
      <c r="K233" s="999"/>
      <c r="L233" s="999"/>
      <c r="M233" s="999"/>
      <c r="N233" s="201"/>
      <c r="O233" s="201"/>
      <c r="P233" s="113"/>
      <c r="Q233" s="113"/>
      <c r="T233" s="201"/>
      <c r="U233" s="113"/>
      <c r="V233" s="113"/>
      <c r="W233" s="113"/>
      <c r="X233" s="113"/>
      <c r="Y233" s="113"/>
      <c r="Z233" s="113"/>
      <c r="AA233" s="113"/>
      <c r="AB233" s="201"/>
      <c r="AC233" s="113"/>
      <c r="AD233" s="113"/>
      <c r="AE233" s="113"/>
      <c r="AF233" s="113"/>
    </row>
    <row r="234" spans="2:32" x14ac:dyDescent="0.2">
      <c r="B234" s="200"/>
      <c r="C234" s="113"/>
      <c r="D234" s="201"/>
      <c r="E234" s="201"/>
      <c r="F234" s="113"/>
      <c r="G234" s="113"/>
      <c r="H234" s="113"/>
      <c r="I234" s="998"/>
      <c r="J234" s="998"/>
      <c r="K234" s="999"/>
      <c r="L234" s="999"/>
      <c r="M234" s="999"/>
      <c r="N234" s="201"/>
      <c r="O234" s="201"/>
      <c r="P234" s="113"/>
      <c r="Q234" s="113"/>
      <c r="T234" s="201"/>
      <c r="U234" s="113"/>
      <c r="V234" s="113"/>
      <c r="W234" s="113"/>
      <c r="X234" s="113"/>
      <c r="Y234" s="113"/>
      <c r="Z234" s="113"/>
      <c r="AA234" s="113"/>
      <c r="AB234" s="201"/>
      <c r="AC234" s="113"/>
      <c r="AD234" s="113"/>
      <c r="AE234" s="113"/>
      <c r="AF234" s="113"/>
    </row>
    <row r="235" spans="2:32" x14ac:dyDescent="0.2">
      <c r="B235" s="200"/>
      <c r="C235" s="113"/>
      <c r="D235" s="201"/>
      <c r="E235" s="201"/>
      <c r="F235" s="113"/>
      <c r="G235" s="113"/>
      <c r="H235" s="113"/>
      <c r="I235" s="998"/>
      <c r="J235" s="998"/>
      <c r="K235" s="999"/>
      <c r="L235" s="999"/>
      <c r="M235" s="999"/>
      <c r="N235" s="201"/>
      <c r="O235" s="201"/>
      <c r="P235" s="113"/>
      <c r="Q235" s="113"/>
      <c r="T235" s="201"/>
      <c r="U235" s="113"/>
      <c r="V235" s="113"/>
      <c r="W235" s="113"/>
      <c r="X235" s="113"/>
      <c r="Y235" s="113"/>
      <c r="Z235" s="113"/>
      <c r="AA235" s="113"/>
      <c r="AB235" s="201"/>
      <c r="AC235" s="113"/>
      <c r="AD235" s="113"/>
      <c r="AE235" s="113"/>
      <c r="AF235" s="113"/>
    </row>
    <row r="236" spans="2:32" x14ac:dyDescent="0.2">
      <c r="B236" s="200"/>
      <c r="C236" s="113"/>
      <c r="D236" s="201"/>
      <c r="E236" s="201"/>
      <c r="F236" s="113"/>
      <c r="G236" s="113"/>
      <c r="H236" s="113"/>
      <c r="I236" s="998"/>
      <c r="J236" s="998"/>
      <c r="K236" s="999"/>
      <c r="L236" s="999"/>
      <c r="M236" s="999"/>
      <c r="N236" s="201"/>
      <c r="O236" s="201"/>
      <c r="P236" s="113"/>
      <c r="Q236" s="113"/>
      <c r="T236" s="201"/>
      <c r="U236" s="113"/>
      <c r="V236" s="113"/>
      <c r="W236" s="113"/>
      <c r="X236" s="113"/>
      <c r="Y236" s="113"/>
      <c r="Z236" s="113"/>
      <c r="AA236" s="113"/>
      <c r="AB236" s="201"/>
      <c r="AC236" s="113"/>
      <c r="AD236" s="113"/>
      <c r="AE236" s="113"/>
      <c r="AF236" s="113"/>
    </row>
    <row r="237" spans="2:32" x14ac:dyDescent="0.2">
      <c r="B237" s="200"/>
      <c r="C237" s="113"/>
      <c r="D237" s="201"/>
      <c r="E237" s="201"/>
      <c r="F237" s="113"/>
      <c r="G237" s="113"/>
      <c r="H237" s="113"/>
      <c r="I237" s="998"/>
      <c r="J237" s="998"/>
      <c r="K237" s="999"/>
      <c r="L237" s="999"/>
      <c r="M237" s="999"/>
      <c r="N237" s="201"/>
      <c r="O237" s="201"/>
      <c r="P237" s="113"/>
      <c r="Q237" s="113"/>
      <c r="T237" s="201"/>
      <c r="U237" s="113"/>
      <c r="V237" s="113"/>
      <c r="W237" s="113"/>
      <c r="X237" s="113"/>
      <c r="Y237" s="113"/>
      <c r="Z237" s="113"/>
      <c r="AA237" s="113"/>
      <c r="AB237" s="201"/>
      <c r="AC237" s="113"/>
      <c r="AD237" s="113"/>
      <c r="AE237" s="113"/>
      <c r="AF237" s="113"/>
    </row>
    <row r="238" spans="2:32" x14ac:dyDescent="0.2">
      <c r="B238" s="200"/>
      <c r="C238" s="113"/>
      <c r="D238" s="201"/>
      <c r="E238" s="201"/>
      <c r="F238" s="113"/>
      <c r="G238" s="113"/>
      <c r="H238" s="113"/>
      <c r="I238" s="998"/>
      <c r="J238" s="998"/>
      <c r="K238" s="999"/>
      <c r="L238" s="999"/>
      <c r="M238" s="999"/>
      <c r="N238" s="201"/>
      <c r="O238" s="201"/>
      <c r="P238" s="113"/>
      <c r="Q238" s="113"/>
      <c r="T238" s="201"/>
      <c r="U238" s="113"/>
      <c r="V238" s="113"/>
      <c r="W238" s="113"/>
      <c r="X238" s="113"/>
      <c r="Y238" s="113"/>
      <c r="Z238" s="113"/>
      <c r="AA238" s="113"/>
      <c r="AB238" s="201"/>
      <c r="AC238" s="113"/>
      <c r="AD238" s="113"/>
      <c r="AE238" s="113"/>
      <c r="AF238" s="113"/>
    </row>
    <row r="239" spans="2:32" x14ac:dyDescent="0.2">
      <c r="B239" s="200"/>
      <c r="C239" s="113"/>
      <c r="D239" s="201"/>
      <c r="E239" s="201"/>
      <c r="F239" s="113"/>
      <c r="G239" s="113"/>
      <c r="H239" s="113"/>
      <c r="I239" s="998"/>
      <c r="J239" s="998"/>
      <c r="K239" s="999"/>
      <c r="L239" s="999"/>
      <c r="M239" s="999"/>
      <c r="N239" s="201"/>
      <c r="O239" s="201"/>
      <c r="P239" s="113"/>
      <c r="Q239" s="113"/>
      <c r="T239" s="201"/>
      <c r="U239" s="113"/>
      <c r="V239" s="113"/>
      <c r="W239" s="113"/>
      <c r="X239" s="113"/>
      <c r="Y239" s="113"/>
      <c r="Z239" s="113"/>
      <c r="AA239" s="113"/>
      <c r="AB239" s="201"/>
      <c r="AC239" s="113"/>
      <c r="AD239" s="113"/>
      <c r="AE239" s="113"/>
      <c r="AF239" s="113"/>
    </row>
    <row r="240" spans="2:32" x14ac:dyDescent="0.2">
      <c r="B240" s="200"/>
      <c r="C240" s="113"/>
      <c r="D240" s="201"/>
      <c r="E240" s="201"/>
      <c r="F240" s="113"/>
      <c r="G240" s="113"/>
      <c r="H240" s="113"/>
      <c r="I240" s="998"/>
      <c r="J240" s="998"/>
      <c r="K240" s="999"/>
      <c r="L240" s="999"/>
      <c r="M240" s="999"/>
      <c r="N240" s="201"/>
      <c r="O240" s="201"/>
      <c r="P240" s="113"/>
      <c r="Q240" s="113"/>
      <c r="T240" s="201"/>
      <c r="U240" s="113"/>
      <c r="V240" s="113"/>
      <c r="W240" s="113"/>
      <c r="X240" s="113"/>
      <c r="Y240" s="113"/>
      <c r="Z240" s="113"/>
      <c r="AA240" s="113"/>
      <c r="AB240" s="201"/>
      <c r="AC240" s="113"/>
      <c r="AD240" s="113"/>
      <c r="AE240" s="113"/>
      <c r="AF240" s="113"/>
    </row>
    <row r="241" spans="2:32" x14ac:dyDescent="0.2">
      <c r="B241" s="200"/>
      <c r="C241" s="113"/>
      <c r="D241" s="201"/>
      <c r="E241" s="201"/>
      <c r="F241" s="113"/>
      <c r="G241" s="113"/>
      <c r="H241" s="113"/>
      <c r="I241" s="998"/>
      <c r="J241" s="998"/>
      <c r="K241" s="999"/>
      <c r="L241" s="999"/>
      <c r="M241" s="999"/>
      <c r="N241" s="201"/>
      <c r="O241" s="201"/>
      <c r="P241" s="113"/>
      <c r="Q241" s="113"/>
      <c r="T241" s="201"/>
      <c r="U241" s="113"/>
      <c r="V241" s="113"/>
      <c r="W241" s="113"/>
      <c r="X241" s="113"/>
      <c r="Y241" s="113"/>
      <c r="Z241" s="113"/>
      <c r="AA241" s="113"/>
      <c r="AB241" s="201"/>
      <c r="AC241" s="113"/>
      <c r="AD241" s="113"/>
      <c r="AE241" s="113"/>
      <c r="AF241" s="113"/>
    </row>
    <row r="242" spans="2:32" x14ac:dyDescent="0.2">
      <c r="B242" s="200"/>
      <c r="C242" s="113"/>
      <c r="D242" s="201"/>
      <c r="E242" s="201"/>
      <c r="F242" s="113"/>
      <c r="G242" s="113"/>
      <c r="H242" s="113"/>
      <c r="I242" s="998"/>
      <c r="J242" s="998"/>
      <c r="K242" s="999"/>
      <c r="L242" s="999"/>
      <c r="M242" s="999"/>
      <c r="N242" s="201"/>
      <c r="O242" s="201"/>
      <c r="P242" s="113"/>
      <c r="Q242" s="113"/>
      <c r="T242" s="201"/>
      <c r="U242" s="113"/>
      <c r="V242" s="113"/>
      <c r="W242" s="113"/>
      <c r="X242" s="113"/>
      <c r="Y242" s="113"/>
      <c r="Z242" s="113"/>
      <c r="AA242" s="113"/>
      <c r="AB242" s="201"/>
      <c r="AC242" s="113"/>
      <c r="AD242" s="113"/>
      <c r="AE242" s="113"/>
      <c r="AF242" s="113"/>
    </row>
    <row r="243" spans="2:32" x14ac:dyDescent="0.2">
      <c r="B243" s="200"/>
      <c r="C243" s="113"/>
      <c r="D243" s="201"/>
      <c r="E243" s="201"/>
      <c r="F243" s="113"/>
      <c r="G243" s="113"/>
      <c r="H243" s="113"/>
      <c r="I243" s="998"/>
      <c r="J243" s="998"/>
      <c r="K243" s="999"/>
      <c r="L243" s="999"/>
      <c r="M243" s="999"/>
      <c r="N243" s="201"/>
      <c r="O243" s="201"/>
      <c r="P243" s="113"/>
      <c r="Q243" s="113"/>
      <c r="T243" s="201"/>
      <c r="U243" s="113"/>
      <c r="V243" s="113"/>
      <c r="W243" s="113"/>
      <c r="X243" s="113"/>
      <c r="Y243" s="113"/>
      <c r="Z243" s="113"/>
      <c r="AA243" s="113"/>
      <c r="AB243" s="201"/>
      <c r="AC243" s="113"/>
      <c r="AD243" s="113"/>
      <c r="AE243" s="113"/>
      <c r="AF243" s="113"/>
    </row>
    <row r="244" spans="2:32" x14ac:dyDescent="0.2">
      <c r="B244" s="200"/>
      <c r="C244" s="113"/>
      <c r="D244" s="201"/>
      <c r="E244" s="201"/>
      <c r="F244" s="113"/>
      <c r="G244" s="113"/>
      <c r="H244" s="113"/>
      <c r="I244" s="998"/>
      <c r="J244" s="998"/>
      <c r="K244" s="999"/>
      <c r="L244" s="999"/>
      <c r="M244" s="999"/>
      <c r="N244" s="201"/>
      <c r="O244" s="201"/>
      <c r="P244" s="113"/>
      <c r="Q244" s="113"/>
      <c r="T244" s="201"/>
      <c r="U244" s="113"/>
      <c r="V244" s="113"/>
      <c r="W244" s="113"/>
      <c r="X244" s="113"/>
      <c r="Y244" s="113"/>
      <c r="Z244" s="113"/>
      <c r="AA244" s="113"/>
      <c r="AB244" s="201"/>
      <c r="AC244" s="113"/>
      <c r="AD244" s="113"/>
      <c r="AE244" s="113"/>
      <c r="AF244" s="113"/>
    </row>
    <row r="245" spans="2:32" x14ac:dyDescent="0.2">
      <c r="B245" s="200"/>
      <c r="C245" s="113"/>
      <c r="D245" s="201"/>
      <c r="E245" s="201"/>
      <c r="F245" s="113"/>
      <c r="G245" s="113"/>
      <c r="H245" s="113"/>
      <c r="I245" s="998"/>
      <c r="J245" s="998"/>
      <c r="K245" s="999"/>
      <c r="L245" s="999"/>
      <c r="M245" s="999"/>
      <c r="N245" s="201"/>
      <c r="O245" s="201"/>
      <c r="P245" s="113"/>
      <c r="Q245" s="113"/>
      <c r="T245" s="201"/>
      <c r="U245" s="113"/>
      <c r="V245" s="113"/>
      <c r="W245" s="113"/>
      <c r="X245" s="113"/>
      <c r="Y245" s="113"/>
      <c r="Z245" s="113"/>
      <c r="AA245" s="113"/>
      <c r="AB245" s="201"/>
      <c r="AC245" s="113"/>
      <c r="AD245" s="113"/>
      <c r="AE245" s="113"/>
      <c r="AF245" s="113"/>
    </row>
    <row r="246" spans="2:32" x14ac:dyDescent="0.2">
      <c r="B246" s="200"/>
      <c r="C246" s="113"/>
      <c r="D246" s="201"/>
      <c r="E246" s="201"/>
      <c r="F246" s="113"/>
      <c r="G246" s="113"/>
      <c r="H246" s="113"/>
      <c r="I246" s="998"/>
      <c r="J246" s="998"/>
      <c r="K246" s="999"/>
      <c r="L246" s="999"/>
      <c r="M246" s="999"/>
      <c r="N246" s="201"/>
      <c r="O246" s="201"/>
      <c r="P246" s="113"/>
      <c r="Q246" s="113"/>
      <c r="T246" s="201"/>
      <c r="U246" s="113"/>
      <c r="V246" s="113"/>
      <c r="W246" s="113"/>
      <c r="X246" s="113"/>
      <c r="Y246" s="113"/>
      <c r="Z246" s="113"/>
      <c r="AA246" s="113"/>
      <c r="AB246" s="201"/>
      <c r="AC246" s="113"/>
      <c r="AD246" s="113"/>
      <c r="AE246" s="113"/>
      <c r="AF246" s="113"/>
    </row>
    <row r="247" spans="2:32" x14ac:dyDescent="0.2">
      <c r="B247" s="200"/>
      <c r="C247" s="113"/>
      <c r="D247" s="201"/>
      <c r="E247" s="201"/>
      <c r="F247" s="113"/>
      <c r="G247" s="113"/>
      <c r="H247" s="113"/>
      <c r="I247" s="998"/>
      <c r="J247" s="998"/>
      <c r="K247" s="999"/>
      <c r="L247" s="999"/>
      <c r="M247" s="999"/>
      <c r="N247" s="201"/>
      <c r="O247" s="201"/>
      <c r="P247" s="113"/>
      <c r="Q247" s="113"/>
      <c r="T247" s="201"/>
      <c r="U247" s="113"/>
      <c r="V247" s="113"/>
      <c r="W247" s="113"/>
      <c r="X247" s="113"/>
      <c r="Y247" s="113"/>
      <c r="Z247" s="113"/>
      <c r="AA247" s="113"/>
      <c r="AB247" s="201"/>
      <c r="AC247" s="113"/>
      <c r="AD247" s="113"/>
      <c r="AE247" s="113"/>
      <c r="AF247" s="113"/>
    </row>
    <row r="248" spans="2:32" x14ac:dyDescent="0.2">
      <c r="B248" s="200"/>
      <c r="C248" s="113"/>
      <c r="D248" s="201"/>
      <c r="E248" s="201"/>
      <c r="F248" s="113"/>
      <c r="G248" s="113"/>
      <c r="H248" s="113"/>
      <c r="I248" s="998"/>
      <c r="J248" s="998"/>
      <c r="K248" s="999"/>
      <c r="L248" s="999"/>
      <c r="M248" s="999"/>
      <c r="N248" s="201"/>
      <c r="O248" s="201"/>
      <c r="P248" s="113"/>
      <c r="Q248" s="113"/>
      <c r="T248" s="201"/>
      <c r="U248" s="113"/>
      <c r="V248" s="113"/>
      <c r="W248" s="113"/>
      <c r="X248" s="113"/>
      <c r="Y248" s="113"/>
      <c r="Z248" s="113"/>
      <c r="AA248" s="113"/>
      <c r="AB248" s="201"/>
      <c r="AC248" s="113"/>
      <c r="AD248" s="113"/>
      <c r="AE248" s="113"/>
      <c r="AF248" s="113"/>
    </row>
    <row r="249" spans="2:32" x14ac:dyDescent="0.2">
      <c r="B249" s="200"/>
      <c r="C249" s="113"/>
      <c r="D249" s="201"/>
      <c r="E249" s="201"/>
      <c r="F249" s="113"/>
      <c r="G249" s="113"/>
      <c r="H249" s="113"/>
      <c r="I249" s="998"/>
      <c r="J249" s="998"/>
      <c r="K249" s="999"/>
      <c r="L249" s="999"/>
      <c r="M249" s="999"/>
      <c r="N249" s="201"/>
      <c r="O249" s="201"/>
      <c r="P249" s="113"/>
      <c r="Q249" s="113"/>
      <c r="T249" s="201"/>
      <c r="U249" s="113"/>
      <c r="V249" s="113"/>
      <c r="W249" s="113"/>
      <c r="X249" s="113"/>
      <c r="Y249" s="113"/>
      <c r="Z249" s="113"/>
      <c r="AA249" s="113"/>
      <c r="AB249" s="201"/>
      <c r="AC249" s="113"/>
      <c r="AD249" s="113"/>
      <c r="AE249" s="113"/>
      <c r="AF249" s="113"/>
    </row>
    <row r="250" spans="2:32" x14ac:dyDescent="0.2">
      <c r="B250" s="200"/>
      <c r="C250" s="113"/>
      <c r="D250" s="201"/>
      <c r="E250" s="201"/>
      <c r="F250" s="113"/>
      <c r="G250" s="113"/>
      <c r="H250" s="113"/>
      <c r="I250" s="998"/>
      <c r="J250" s="998"/>
      <c r="K250" s="999"/>
      <c r="L250" s="999"/>
      <c r="M250" s="999"/>
      <c r="N250" s="201"/>
      <c r="O250" s="201"/>
      <c r="P250" s="113"/>
      <c r="Q250" s="113"/>
      <c r="T250" s="201"/>
      <c r="U250" s="113"/>
      <c r="V250" s="113"/>
      <c r="W250" s="113"/>
      <c r="X250" s="113"/>
      <c r="Y250" s="113"/>
      <c r="Z250" s="113"/>
      <c r="AA250" s="113"/>
      <c r="AB250" s="201"/>
      <c r="AC250" s="113"/>
      <c r="AD250" s="113"/>
      <c r="AE250" s="113"/>
      <c r="AF250" s="113"/>
    </row>
    <row r="251" spans="2:32" x14ac:dyDescent="0.2">
      <c r="B251" s="200"/>
      <c r="C251" s="113"/>
      <c r="D251" s="201"/>
      <c r="E251" s="201"/>
      <c r="F251" s="113"/>
      <c r="G251" s="113"/>
      <c r="H251" s="113"/>
      <c r="I251" s="998"/>
      <c r="J251" s="998"/>
      <c r="K251" s="999"/>
      <c r="L251" s="999"/>
      <c r="M251" s="999"/>
      <c r="N251" s="201"/>
      <c r="O251" s="201"/>
      <c r="P251" s="113"/>
      <c r="Q251" s="113"/>
      <c r="T251" s="201"/>
      <c r="U251" s="113"/>
      <c r="V251" s="113"/>
      <c r="W251" s="113"/>
      <c r="X251" s="113"/>
      <c r="Y251" s="113"/>
      <c r="Z251" s="113"/>
      <c r="AA251" s="113"/>
      <c r="AB251" s="201"/>
      <c r="AC251" s="113"/>
      <c r="AD251" s="113"/>
      <c r="AE251" s="113"/>
      <c r="AF251" s="113"/>
    </row>
    <row r="252" spans="2:32" x14ac:dyDescent="0.2">
      <c r="B252" s="200"/>
      <c r="C252" s="113"/>
      <c r="D252" s="201"/>
      <c r="E252" s="201"/>
      <c r="F252" s="113"/>
      <c r="G252" s="113"/>
      <c r="H252" s="113"/>
      <c r="I252" s="998"/>
      <c r="J252" s="998"/>
      <c r="K252" s="999"/>
      <c r="L252" s="999"/>
      <c r="M252" s="999"/>
      <c r="N252" s="201"/>
      <c r="O252" s="201"/>
      <c r="P252" s="113"/>
      <c r="Q252" s="113"/>
      <c r="T252" s="201"/>
      <c r="U252" s="113"/>
      <c r="V252" s="113"/>
      <c r="W252" s="113"/>
      <c r="X252" s="113"/>
      <c r="Y252" s="113"/>
      <c r="Z252" s="113"/>
      <c r="AA252" s="113"/>
      <c r="AB252" s="201"/>
      <c r="AC252" s="113"/>
      <c r="AD252" s="113"/>
      <c r="AE252" s="113"/>
      <c r="AF252" s="113"/>
    </row>
    <row r="253" spans="2:32" x14ac:dyDescent="0.2">
      <c r="B253" s="200"/>
      <c r="C253" s="113"/>
      <c r="D253" s="201"/>
      <c r="E253" s="201"/>
      <c r="F253" s="113"/>
      <c r="G253" s="113"/>
      <c r="H253" s="113"/>
      <c r="I253" s="998"/>
      <c r="J253" s="998"/>
      <c r="K253" s="999"/>
      <c r="L253" s="999"/>
      <c r="M253" s="999"/>
      <c r="N253" s="201"/>
      <c r="O253" s="201"/>
      <c r="P253" s="113"/>
      <c r="Q253" s="113"/>
      <c r="T253" s="201"/>
      <c r="U253" s="113"/>
      <c r="V253" s="113"/>
      <c r="W253" s="113"/>
      <c r="X253" s="113"/>
      <c r="Y253" s="113"/>
      <c r="Z253" s="113"/>
      <c r="AA253" s="113"/>
      <c r="AB253" s="201"/>
      <c r="AC253" s="113"/>
      <c r="AD253" s="113"/>
      <c r="AE253" s="113"/>
      <c r="AF253" s="113"/>
    </row>
    <row r="254" spans="2:32" x14ac:dyDescent="0.2">
      <c r="B254" s="200"/>
      <c r="C254" s="113"/>
      <c r="D254" s="201"/>
      <c r="E254" s="201"/>
      <c r="F254" s="113"/>
      <c r="G254" s="113"/>
      <c r="H254" s="113"/>
      <c r="I254" s="998"/>
      <c r="J254" s="998"/>
      <c r="K254" s="999"/>
      <c r="L254" s="999"/>
      <c r="M254" s="999"/>
      <c r="N254" s="201"/>
      <c r="O254" s="201"/>
      <c r="P254" s="113"/>
      <c r="Q254" s="113"/>
      <c r="T254" s="201"/>
      <c r="U254" s="113"/>
      <c r="V254" s="113"/>
      <c r="W254" s="113"/>
      <c r="X254" s="113"/>
      <c r="Y254" s="113"/>
      <c r="Z254" s="113"/>
      <c r="AA254" s="113"/>
      <c r="AB254" s="201"/>
      <c r="AC254" s="113"/>
      <c r="AD254" s="113"/>
      <c r="AE254" s="113"/>
      <c r="AF254" s="113"/>
    </row>
    <row r="255" spans="2:32" x14ac:dyDescent="0.2">
      <c r="B255" s="200"/>
      <c r="C255" s="113"/>
      <c r="D255" s="201"/>
      <c r="E255" s="201"/>
      <c r="F255" s="113"/>
      <c r="G255" s="113"/>
      <c r="H255" s="113"/>
      <c r="I255" s="998"/>
      <c r="J255" s="998"/>
      <c r="K255" s="999"/>
      <c r="L255" s="999"/>
      <c r="M255" s="999"/>
      <c r="N255" s="201"/>
      <c r="O255" s="201"/>
      <c r="P255" s="113"/>
      <c r="Q255" s="113"/>
      <c r="T255" s="201"/>
      <c r="U255" s="113"/>
      <c r="V255" s="113"/>
      <c r="W255" s="113"/>
      <c r="X255" s="113"/>
      <c r="Y255" s="113"/>
      <c r="Z255" s="113"/>
      <c r="AA255" s="113"/>
      <c r="AB255" s="201"/>
      <c r="AC255" s="113"/>
      <c r="AD255" s="113"/>
      <c r="AE255" s="113"/>
      <c r="AF255" s="113"/>
    </row>
    <row r="256" spans="2:32" x14ac:dyDescent="0.2">
      <c r="B256" s="200"/>
      <c r="C256" s="113"/>
      <c r="D256" s="201"/>
      <c r="E256" s="201"/>
      <c r="F256" s="113"/>
      <c r="G256" s="113"/>
      <c r="H256" s="113"/>
      <c r="I256" s="998"/>
      <c r="J256" s="998"/>
      <c r="K256" s="999"/>
      <c r="L256" s="999"/>
      <c r="M256" s="999"/>
      <c r="N256" s="201"/>
      <c r="O256" s="201"/>
      <c r="P256" s="113"/>
      <c r="Q256" s="113"/>
      <c r="T256" s="201"/>
      <c r="U256" s="113"/>
      <c r="V256" s="113"/>
      <c r="W256" s="113"/>
      <c r="X256" s="113"/>
      <c r="Y256" s="113"/>
      <c r="Z256" s="113"/>
      <c r="AA256" s="113"/>
      <c r="AB256" s="201"/>
      <c r="AC256" s="113"/>
      <c r="AD256" s="113"/>
      <c r="AE256" s="113"/>
      <c r="AF256" s="113"/>
    </row>
    <row r="257" spans="2:32" x14ac:dyDescent="0.2">
      <c r="B257" s="200"/>
      <c r="C257" s="113"/>
      <c r="D257" s="201"/>
      <c r="E257" s="201"/>
      <c r="F257" s="113"/>
      <c r="G257" s="113"/>
      <c r="H257" s="113"/>
      <c r="I257" s="998"/>
      <c r="J257" s="998"/>
      <c r="K257" s="999"/>
      <c r="L257" s="999"/>
      <c r="M257" s="999"/>
      <c r="N257" s="201"/>
      <c r="O257" s="201"/>
      <c r="P257" s="113"/>
      <c r="Q257" s="113"/>
      <c r="T257" s="201"/>
      <c r="U257" s="113"/>
      <c r="V257" s="113"/>
      <c r="W257" s="113"/>
      <c r="X257" s="113"/>
      <c r="Y257" s="113"/>
      <c r="Z257" s="113"/>
      <c r="AA257" s="113"/>
      <c r="AB257" s="201"/>
      <c r="AC257" s="113"/>
      <c r="AD257" s="113"/>
      <c r="AE257" s="113"/>
      <c r="AF257" s="113"/>
    </row>
    <row r="258" spans="2:32" x14ac:dyDescent="0.2">
      <c r="B258" s="200"/>
      <c r="C258" s="113"/>
      <c r="D258" s="201"/>
      <c r="E258" s="201"/>
      <c r="F258" s="113"/>
      <c r="G258" s="113"/>
      <c r="H258" s="113"/>
      <c r="I258" s="998"/>
      <c r="J258" s="998"/>
      <c r="K258" s="999"/>
      <c r="L258" s="999"/>
      <c r="M258" s="999"/>
      <c r="N258" s="201"/>
      <c r="O258" s="201"/>
      <c r="P258" s="113"/>
      <c r="Q258" s="113"/>
      <c r="T258" s="201"/>
      <c r="U258" s="113"/>
      <c r="V258" s="113"/>
      <c r="W258" s="113"/>
      <c r="X258" s="113"/>
      <c r="Y258" s="113"/>
      <c r="Z258" s="113"/>
      <c r="AA258" s="113"/>
      <c r="AB258" s="201"/>
      <c r="AC258" s="113"/>
      <c r="AD258" s="113"/>
      <c r="AE258" s="113"/>
      <c r="AF258" s="113"/>
    </row>
    <row r="259" spans="2:32" x14ac:dyDescent="0.2">
      <c r="B259" s="200"/>
      <c r="C259" s="113"/>
      <c r="D259" s="201"/>
      <c r="E259" s="201"/>
      <c r="F259" s="113"/>
      <c r="G259" s="113"/>
      <c r="H259" s="113"/>
      <c r="I259" s="998"/>
      <c r="J259" s="998"/>
      <c r="K259" s="999"/>
      <c r="L259" s="999"/>
      <c r="M259" s="999"/>
      <c r="N259" s="201"/>
      <c r="O259" s="201"/>
      <c r="P259" s="113"/>
      <c r="Q259" s="113"/>
      <c r="T259" s="201"/>
      <c r="U259" s="113"/>
      <c r="V259" s="113"/>
      <c r="W259" s="113"/>
      <c r="X259" s="113"/>
      <c r="Y259" s="113"/>
      <c r="Z259" s="113"/>
      <c r="AA259" s="113"/>
      <c r="AB259" s="201"/>
      <c r="AC259" s="113"/>
      <c r="AD259" s="113"/>
      <c r="AE259" s="113"/>
      <c r="AF259" s="113"/>
    </row>
    <row r="260" spans="2:32" x14ac:dyDescent="0.2">
      <c r="B260" s="200"/>
      <c r="C260" s="113"/>
      <c r="D260" s="201"/>
      <c r="E260" s="201"/>
      <c r="F260" s="113"/>
      <c r="G260" s="113"/>
      <c r="H260" s="113"/>
      <c r="I260" s="998"/>
      <c r="J260" s="998"/>
      <c r="K260" s="999"/>
      <c r="L260" s="999"/>
      <c r="M260" s="999"/>
      <c r="N260" s="201"/>
      <c r="O260" s="201"/>
      <c r="P260" s="113"/>
      <c r="Q260" s="113"/>
      <c r="T260" s="201"/>
      <c r="U260" s="113"/>
      <c r="V260" s="113"/>
      <c r="W260" s="113"/>
      <c r="X260" s="113"/>
      <c r="Y260" s="113"/>
      <c r="Z260" s="113"/>
      <c r="AA260" s="113"/>
      <c r="AB260" s="201"/>
      <c r="AC260" s="113"/>
      <c r="AD260" s="113"/>
      <c r="AE260" s="113"/>
      <c r="AF260" s="113"/>
    </row>
    <row r="261" spans="2:32" x14ac:dyDescent="0.2">
      <c r="B261" s="200"/>
      <c r="C261" s="113"/>
      <c r="D261" s="201"/>
      <c r="E261" s="201"/>
      <c r="F261" s="113"/>
      <c r="G261" s="113"/>
      <c r="H261" s="113"/>
      <c r="I261" s="998"/>
      <c r="J261" s="998"/>
      <c r="K261" s="999"/>
      <c r="L261" s="999"/>
      <c r="M261" s="999"/>
      <c r="N261" s="201"/>
      <c r="O261" s="201"/>
      <c r="P261" s="113"/>
      <c r="Q261" s="113"/>
      <c r="T261" s="201"/>
      <c r="U261" s="113"/>
      <c r="V261" s="113"/>
      <c r="W261" s="113"/>
      <c r="X261" s="113"/>
      <c r="Y261" s="113"/>
      <c r="Z261" s="113"/>
      <c r="AA261" s="113"/>
      <c r="AB261" s="201"/>
      <c r="AC261" s="113"/>
      <c r="AD261" s="113"/>
      <c r="AE261" s="113"/>
      <c r="AF261" s="113"/>
    </row>
    <row r="262" spans="2:32" x14ac:dyDescent="0.2">
      <c r="B262" s="200"/>
      <c r="C262" s="113"/>
      <c r="D262" s="201"/>
      <c r="E262" s="201"/>
      <c r="F262" s="113"/>
      <c r="G262" s="113"/>
      <c r="H262" s="113"/>
      <c r="I262" s="998"/>
      <c r="J262" s="998"/>
      <c r="K262" s="999"/>
      <c r="L262" s="999"/>
      <c r="M262" s="999"/>
      <c r="N262" s="201"/>
      <c r="O262" s="201"/>
      <c r="P262" s="113"/>
      <c r="Q262" s="113"/>
      <c r="T262" s="201"/>
      <c r="U262" s="113"/>
      <c r="V262" s="113"/>
      <c r="W262" s="113"/>
      <c r="X262" s="113"/>
      <c r="Y262" s="113"/>
      <c r="Z262" s="113"/>
      <c r="AA262" s="113"/>
      <c r="AB262" s="201"/>
      <c r="AC262" s="113"/>
      <c r="AD262" s="113"/>
      <c r="AE262" s="113"/>
      <c r="AF262" s="113"/>
    </row>
    <row r="263" spans="2:32" x14ac:dyDescent="0.2">
      <c r="B263" s="200"/>
      <c r="C263" s="113"/>
      <c r="D263" s="201"/>
      <c r="E263" s="201"/>
      <c r="F263" s="113"/>
      <c r="G263" s="113"/>
      <c r="H263" s="113"/>
      <c r="I263" s="998"/>
      <c r="J263" s="998"/>
      <c r="K263" s="999"/>
      <c r="L263" s="999"/>
      <c r="M263" s="999"/>
      <c r="N263" s="201"/>
      <c r="O263" s="201"/>
      <c r="P263" s="113"/>
      <c r="Q263" s="113"/>
      <c r="T263" s="201"/>
      <c r="U263" s="113"/>
      <c r="V263" s="113"/>
      <c r="W263" s="113"/>
      <c r="X263" s="113"/>
      <c r="Y263" s="113"/>
      <c r="Z263" s="113"/>
      <c r="AA263" s="113"/>
      <c r="AB263" s="201"/>
      <c r="AC263" s="113"/>
      <c r="AD263" s="113"/>
      <c r="AE263" s="113"/>
      <c r="AF263" s="113"/>
    </row>
    <row r="264" spans="2:32" x14ac:dyDescent="0.2">
      <c r="B264" s="200"/>
      <c r="C264" s="113"/>
      <c r="D264" s="201"/>
      <c r="E264" s="201"/>
      <c r="F264" s="113"/>
      <c r="G264" s="113"/>
      <c r="H264" s="113"/>
      <c r="I264" s="998"/>
      <c r="J264" s="998"/>
      <c r="K264" s="999"/>
      <c r="L264" s="999"/>
      <c r="M264" s="999"/>
      <c r="N264" s="201"/>
      <c r="O264" s="201"/>
      <c r="P264" s="113"/>
      <c r="Q264" s="113"/>
      <c r="T264" s="201"/>
      <c r="U264" s="113"/>
      <c r="V264" s="113"/>
      <c r="W264" s="113"/>
      <c r="X264" s="113"/>
      <c r="Y264" s="113"/>
      <c r="Z264" s="113"/>
      <c r="AA264" s="113"/>
      <c r="AB264" s="201"/>
      <c r="AC264" s="113"/>
      <c r="AD264" s="113"/>
      <c r="AE264" s="113"/>
      <c r="AF264" s="113"/>
    </row>
    <row r="265" spans="2:32" x14ac:dyDescent="0.2">
      <c r="B265" s="200"/>
      <c r="C265" s="113"/>
      <c r="D265" s="201"/>
      <c r="E265" s="201"/>
      <c r="F265" s="113"/>
      <c r="G265" s="113"/>
      <c r="H265" s="113"/>
      <c r="I265" s="998"/>
      <c r="J265" s="998"/>
      <c r="K265" s="999"/>
      <c r="L265" s="999"/>
      <c r="M265" s="999"/>
      <c r="N265" s="201"/>
      <c r="O265" s="201"/>
      <c r="P265" s="113"/>
      <c r="Q265" s="113"/>
      <c r="T265" s="201"/>
      <c r="U265" s="113"/>
      <c r="V265" s="113"/>
      <c r="W265" s="113"/>
      <c r="X265" s="113"/>
      <c r="Y265" s="113"/>
      <c r="Z265" s="113"/>
      <c r="AA265" s="113"/>
      <c r="AB265" s="201"/>
      <c r="AC265" s="113"/>
      <c r="AD265" s="113"/>
      <c r="AE265" s="113"/>
      <c r="AF265" s="113"/>
    </row>
    <row r="266" spans="2:32" x14ac:dyDescent="0.2">
      <c r="B266" s="200"/>
      <c r="C266" s="113"/>
      <c r="D266" s="201"/>
      <c r="E266" s="201"/>
      <c r="F266" s="113"/>
      <c r="G266" s="113"/>
      <c r="H266" s="113"/>
      <c r="I266" s="998"/>
      <c r="J266" s="998"/>
      <c r="K266" s="999"/>
      <c r="L266" s="999"/>
      <c r="M266" s="999"/>
      <c r="N266" s="201"/>
      <c r="O266" s="201"/>
      <c r="P266" s="113"/>
      <c r="Q266" s="113"/>
      <c r="T266" s="201"/>
      <c r="U266" s="113"/>
      <c r="V266" s="113"/>
      <c r="W266" s="113"/>
      <c r="X266" s="113"/>
      <c r="Y266" s="113"/>
      <c r="Z266" s="113"/>
      <c r="AA266" s="113"/>
      <c r="AB266" s="201"/>
      <c r="AC266" s="113"/>
      <c r="AD266" s="113"/>
      <c r="AE266" s="113"/>
      <c r="AF266" s="113"/>
    </row>
    <row r="267" spans="2:32" x14ac:dyDescent="0.2">
      <c r="B267" s="200"/>
      <c r="C267" s="113"/>
      <c r="D267" s="201"/>
      <c r="E267" s="201"/>
      <c r="F267" s="113"/>
      <c r="G267" s="113"/>
      <c r="H267" s="113"/>
      <c r="I267" s="998"/>
      <c r="J267" s="998"/>
      <c r="K267" s="999"/>
      <c r="L267" s="999"/>
      <c r="M267" s="999"/>
      <c r="N267" s="201"/>
      <c r="O267" s="201"/>
      <c r="P267" s="113"/>
      <c r="Q267" s="113"/>
      <c r="T267" s="201"/>
      <c r="U267" s="113"/>
      <c r="V267" s="113"/>
      <c r="W267" s="113"/>
      <c r="X267" s="113"/>
      <c r="Y267" s="113"/>
      <c r="Z267" s="113"/>
      <c r="AA267" s="113"/>
      <c r="AB267" s="201"/>
      <c r="AC267" s="113"/>
      <c r="AD267" s="113"/>
      <c r="AE267" s="113"/>
      <c r="AF267" s="113"/>
    </row>
    <row r="268" spans="2:32" x14ac:dyDescent="0.2">
      <c r="B268" s="200"/>
      <c r="C268" s="113"/>
      <c r="D268" s="201"/>
      <c r="E268" s="201"/>
      <c r="F268" s="113"/>
      <c r="G268" s="113"/>
      <c r="H268" s="113"/>
      <c r="I268" s="998"/>
      <c r="J268" s="998"/>
      <c r="K268" s="999"/>
      <c r="L268" s="999"/>
      <c r="M268" s="999"/>
      <c r="N268" s="201"/>
      <c r="O268" s="201"/>
      <c r="P268" s="113"/>
      <c r="Q268" s="113"/>
      <c r="T268" s="201"/>
      <c r="U268" s="113"/>
      <c r="V268" s="113"/>
      <c r="W268" s="113"/>
      <c r="X268" s="113"/>
      <c r="Y268" s="113"/>
      <c r="Z268" s="113"/>
      <c r="AA268" s="113"/>
      <c r="AB268" s="201"/>
      <c r="AC268" s="113"/>
      <c r="AD268" s="113"/>
      <c r="AE268" s="113"/>
      <c r="AF268" s="113"/>
    </row>
    <row r="269" spans="2:32" x14ac:dyDescent="0.2">
      <c r="B269" s="200"/>
      <c r="C269" s="113"/>
      <c r="D269" s="201"/>
      <c r="E269" s="201"/>
      <c r="F269" s="113"/>
      <c r="G269" s="113"/>
      <c r="H269" s="113"/>
      <c r="I269" s="998"/>
      <c r="J269" s="998"/>
      <c r="K269" s="999"/>
      <c r="L269" s="999"/>
      <c r="M269" s="999"/>
      <c r="N269" s="201"/>
      <c r="O269" s="201"/>
      <c r="P269" s="113"/>
      <c r="Q269" s="113"/>
      <c r="T269" s="201"/>
      <c r="U269" s="113"/>
      <c r="V269" s="113"/>
      <c r="W269" s="113"/>
      <c r="X269" s="113"/>
      <c r="Y269" s="113"/>
      <c r="Z269" s="113"/>
      <c r="AA269" s="113"/>
      <c r="AB269" s="201"/>
      <c r="AC269" s="113"/>
      <c r="AD269" s="113"/>
      <c r="AE269" s="113"/>
      <c r="AF269" s="113"/>
    </row>
    <row r="270" spans="2:32" x14ac:dyDescent="0.2">
      <c r="B270" s="200"/>
      <c r="C270" s="113"/>
      <c r="D270" s="201"/>
      <c r="E270" s="201"/>
      <c r="F270" s="113"/>
      <c r="G270" s="113"/>
      <c r="H270" s="113"/>
      <c r="I270" s="998"/>
      <c r="J270" s="998"/>
      <c r="K270" s="999"/>
      <c r="L270" s="999"/>
      <c r="M270" s="999"/>
      <c r="N270" s="201"/>
      <c r="O270" s="201"/>
      <c r="P270" s="113"/>
      <c r="Q270" s="113"/>
      <c r="T270" s="201"/>
      <c r="U270" s="113"/>
      <c r="V270" s="113"/>
      <c r="W270" s="113"/>
      <c r="X270" s="113"/>
      <c r="Y270" s="113"/>
      <c r="Z270" s="113"/>
      <c r="AA270" s="113"/>
      <c r="AB270" s="201"/>
      <c r="AC270" s="113"/>
      <c r="AD270" s="113"/>
      <c r="AE270" s="113"/>
      <c r="AF270" s="113"/>
    </row>
    <row r="271" spans="2:32" x14ac:dyDescent="0.2">
      <c r="B271" s="200"/>
      <c r="C271" s="113"/>
      <c r="D271" s="201"/>
      <c r="E271" s="201"/>
      <c r="F271" s="113"/>
      <c r="G271" s="113"/>
      <c r="H271" s="113"/>
      <c r="I271" s="998"/>
      <c r="J271" s="998"/>
      <c r="K271" s="999"/>
      <c r="L271" s="999"/>
      <c r="M271" s="999"/>
      <c r="N271" s="201"/>
      <c r="O271" s="201"/>
      <c r="P271" s="113"/>
      <c r="Q271" s="113"/>
      <c r="T271" s="201"/>
      <c r="U271" s="113"/>
      <c r="V271" s="113"/>
      <c r="W271" s="113"/>
      <c r="X271" s="113"/>
      <c r="Y271" s="113"/>
      <c r="Z271" s="113"/>
      <c r="AA271" s="113"/>
      <c r="AB271" s="201"/>
      <c r="AC271" s="113"/>
      <c r="AD271" s="113"/>
      <c r="AE271" s="113"/>
      <c r="AF271" s="113"/>
    </row>
    <row r="272" spans="2:32" x14ac:dyDescent="0.2">
      <c r="B272" s="200"/>
      <c r="C272" s="113"/>
      <c r="D272" s="201"/>
      <c r="E272" s="201"/>
      <c r="F272" s="113"/>
      <c r="G272" s="113"/>
      <c r="H272" s="113"/>
      <c r="I272" s="998"/>
      <c r="J272" s="998"/>
      <c r="K272" s="999"/>
      <c r="L272" s="999"/>
      <c r="M272" s="999"/>
      <c r="N272" s="201"/>
      <c r="O272" s="201"/>
      <c r="P272" s="113"/>
      <c r="Q272" s="113"/>
      <c r="T272" s="201"/>
      <c r="U272" s="113"/>
      <c r="V272" s="113"/>
      <c r="W272" s="113"/>
      <c r="X272" s="113"/>
      <c r="Y272" s="113"/>
      <c r="Z272" s="113"/>
      <c r="AA272" s="113"/>
      <c r="AB272" s="201"/>
      <c r="AC272" s="113"/>
      <c r="AD272" s="113"/>
      <c r="AE272" s="113"/>
      <c r="AF272" s="113"/>
    </row>
    <row r="273" spans="2:32" x14ac:dyDescent="0.2">
      <c r="B273" s="200"/>
      <c r="C273" s="113"/>
      <c r="D273" s="201"/>
      <c r="E273" s="201"/>
      <c r="F273" s="113"/>
      <c r="G273" s="113"/>
      <c r="H273" s="113"/>
      <c r="I273" s="998"/>
      <c r="J273" s="998"/>
      <c r="K273" s="999"/>
      <c r="L273" s="999"/>
      <c r="M273" s="999"/>
      <c r="N273" s="201"/>
      <c r="O273" s="201"/>
      <c r="P273" s="113"/>
      <c r="Q273" s="113"/>
      <c r="T273" s="201"/>
      <c r="U273" s="113"/>
      <c r="V273" s="113"/>
      <c r="W273" s="113"/>
      <c r="X273" s="113"/>
      <c r="Y273" s="113"/>
      <c r="Z273" s="113"/>
      <c r="AA273" s="113"/>
      <c r="AB273" s="201"/>
      <c r="AC273" s="113"/>
      <c r="AD273" s="113"/>
      <c r="AE273" s="113"/>
      <c r="AF273" s="113"/>
    </row>
    <row r="274" spans="2:32" x14ac:dyDescent="0.2">
      <c r="B274" s="200"/>
      <c r="C274" s="113"/>
      <c r="D274" s="201"/>
      <c r="E274" s="201"/>
      <c r="F274" s="113"/>
      <c r="G274" s="113"/>
      <c r="H274" s="113"/>
      <c r="I274" s="998"/>
      <c r="J274" s="998"/>
      <c r="K274" s="999"/>
      <c r="L274" s="999"/>
      <c r="M274" s="999"/>
      <c r="N274" s="201"/>
      <c r="O274" s="201"/>
      <c r="P274" s="113"/>
      <c r="Q274" s="113"/>
      <c r="T274" s="201"/>
      <c r="U274" s="113"/>
      <c r="V274" s="113"/>
      <c r="W274" s="113"/>
      <c r="X274" s="113"/>
      <c r="Y274" s="113"/>
      <c r="Z274" s="113"/>
      <c r="AA274" s="113"/>
      <c r="AB274" s="201"/>
      <c r="AC274" s="113"/>
      <c r="AD274" s="113"/>
      <c r="AE274" s="113"/>
      <c r="AF274" s="113"/>
    </row>
    <row r="275" spans="2:32" x14ac:dyDescent="0.2">
      <c r="B275" s="200"/>
      <c r="C275" s="113"/>
      <c r="D275" s="201"/>
      <c r="E275" s="201"/>
      <c r="F275" s="113"/>
      <c r="G275" s="113"/>
      <c r="H275" s="113"/>
      <c r="I275" s="998"/>
      <c r="J275" s="998"/>
      <c r="K275" s="999"/>
      <c r="L275" s="999"/>
      <c r="M275" s="999"/>
      <c r="N275" s="201"/>
      <c r="O275" s="201"/>
      <c r="P275" s="113"/>
      <c r="Q275" s="113"/>
      <c r="T275" s="201"/>
      <c r="U275" s="113"/>
      <c r="V275" s="113"/>
      <c r="W275" s="113"/>
      <c r="X275" s="113"/>
      <c r="Y275" s="113"/>
      <c r="Z275" s="113"/>
      <c r="AA275" s="113"/>
      <c r="AB275" s="201"/>
      <c r="AC275" s="113"/>
      <c r="AD275" s="113"/>
      <c r="AE275" s="113"/>
      <c r="AF275" s="113"/>
    </row>
    <row r="276" spans="2:32" x14ac:dyDescent="0.2">
      <c r="B276" s="200"/>
      <c r="C276" s="113"/>
      <c r="D276" s="201"/>
      <c r="E276" s="201"/>
      <c r="F276" s="113"/>
      <c r="G276" s="113"/>
      <c r="H276" s="113"/>
      <c r="I276" s="998"/>
      <c r="J276" s="998"/>
      <c r="K276" s="999"/>
      <c r="L276" s="999"/>
      <c r="M276" s="999"/>
      <c r="N276" s="201"/>
      <c r="O276" s="201"/>
      <c r="P276" s="113"/>
      <c r="Q276" s="113"/>
      <c r="T276" s="201"/>
      <c r="U276" s="113"/>
      <c r="V276" s="113"/>
      <c r="W276" s="113"/>
      <c r="X276" s="113"/>
      <c r="Y276" s="113"/>
      <c r="Z276" s="113"/>
      <c r="AA276" s="113"/>
      <c r="AB276" s="201"/>
      <c r="AC276" s="113"/>
      <c r="AD276" s="113"/>
      <c r="AE276" s="113"/>
      <c r="AF276" s="113"/>
    </row>
    <row r="277" spans="2:32" x14ac:dyDescent="0.2">
      <c r="B277" s="200"/>
      <c r="C277" s="113"/>
      <c r="D277" s="201"/>
      <c r="E277" s="201"/>
      <c r="F277" s="113"/>
      <c r="G277" s="113"/>
      <c r="H277" s="113"/>
      <c r="I277" s="998"/>
      <c r="J277" s="998"/>
      <c r="K277" s="999"/>
      <c r="L277" s="999"/>
      <c r="M277" s="999"/>
      <c r="N277" s="201"/>
      <c r="O277" s="201"/>
      <c r="P277" s="113"/>
      <c r="Q277" s="113"/>
      <c r="T277" s="201"/>
      <c r="U277" s="113"/>
      <c r="V277" s="113"/>
      <c r="W277" s="113"/>
      <c r="X277" s="113"/>
      <c r="Y277" s="113"/>
      <c r="Z277" s="113"/>
      <c r="AA277" s="113"/>
      <c r="AB277" s="201"/>
      <c r="AC277" s="113"/>
      <c r="AD277" s="113"/>
      <c r="AE277" s="113"/>
      <c r="AF277" s="113"/>
    </row>
    <row r="278" spans="2:32" x14ac:dyDescent="0.2">
      <c r="B278" s="200"/>
      <c r="C278" s="113"/>
      <c r="D278" s="201"/>
      <c r="E278" s="201"/>
      <c r="F278" s="113"/>
      <c r="G278" s="113"/>
      <c r="H278" s="113"/>
      <c r="I278" s="998"/>
      <c r="J278" s="998"/>
      <c r="K278" s="999"/>
      <c r="L278" s="999"/>
      <c r="M278" s="999"/>
      <c r="N278" s="201"/>
      <c r="O278" s="201"/>
      <c r="P278" s="113"/>
      <c r="Q278" s="113"/>
      <c r="T278" s="201"/>
      <c r="U278" s="113"/>
      <c r="V278" s="113"/>
      <c r="W278" s="113"/>
      <c r="X278" s="113"/>
      <c r="Y278" s="113"/>
      <c r="Z278" s="113"/>
      <c r="AA278" s="113"/>
      <c r="AB278" s="201"/>
      <c r="AC278" s="113"/>
      <c r="AD278" s="113"/>
      <c r="AE278" s="113"/>
      <c r="AF278" s="113"/>
    </row>
    <row r="279" spans="2:32" x14ac:dyDescent="0.2">
      <c r="B279" s="200"/>
      <c r="C279" s="113"/>
      <c r="D279" s="201"/>
      <c r="E279" s="201"/>
      <c r="F279" s="113"/>
      <c r="G279" s="113"/>
      <c r="H279" s="113"/>
      <c r="I279" s="998"/>
      <c r="J279" s="998"/>
      <c r="K279" s="999"/>
      <c r="L279" s="999"/>
      <c r="M279" s="999"/>
      <c r="N279" s="201"/>
      <c r="O279" s="201"/>
      <c r="P279" s="113"/>
      <c r="Q279" s="113"/>
      <c r="T279" s="201"/>
      <c r="U279" s="113"/>
      <c r="V279" s="113"/>
      <c r="W279" s="113"/>
      <c r="X279" s="113"/>
      <c r="Y279" s="113"/>
      <c r="Z279" s="113"/>
      <c r="AA279" s="113"/>
      <c r="AB279" s="201"/>
      <c r="AC279" s="113"/>
      <c r="AD279" s="113"/>
      <c r="AE279" s="113"/>
      <c r="AF279" s="113"/>
    </row>
    <row r="280" spans="2:32" x14ac:dyDescent="0.2">
      <c r="B280" s="200"/>
      <c r="C280" s="113"/>
      <c r="D280" s="201"/>
      <c r="E280" s="201"/>
      <c r="F280" s="113"/>
      <c r="G280" s="113"/>
      <c r="H280" s="113"/>
      <c r="I280" s="998"/>
      <c r="J280" s="998"/>
      <c r="K280" s="999"/>
      <c r="L280" s="999"/>
      <c r="M280" s="999"/>
      <c r="N280" s="201"/>
      <c r="O280" s="201"/>
      <c r="P280" s="113"/>
      <c r="Q280" s="113"/>
      <c r="T280" s="201"/>
      <c r="U280" s="113"/>
      <c r="V280" s="113"/>
      <c r="W280" s="113"/>
      <c r="X280" s="113"/>
      <c r="Y280" s="113"/>
      <c r="Z280" s="113"/>
      <c r="AA280" s="113"/>
      <c r="AB280" s="201"/>
      <c r="AC280" s="113"/>
      <c r="AD280" s="113"/>
      <c r="AE280" s="113"/>
      <c r="AF280" s="113"/>
    </row>
    <row r="281" spans="2:32" x14ac:dyDescent="0.2">
      <c r="B281" s="200"/>
      <c r="C281" s="113"/>
      <c r="D281" s="201"/>
      <c r="E281" s="201"/>
      <c r="F281" s="113"/>
      <c r="G281" s="113"/>
      <c r="H281" s="113"/>
      <c r="I281" s="998"/>
      <c r="J281" s="998"/>
      <c r="K281" s="999"/>
      <c r="L281" s="999"/>
      <c r="M281" s="999"/>
      <c r="N281" s="201"/>
      <c r="O281" s="201"/>
      <c r="P281" s="113"/>
      <c r="Q281" s="113"/>
      <c r="T281" s="201"/>
      <c r="U281" s="113"/>
      <c r="V281" s="113"/>
      <c r="W281" s="113"/>
      <c r="X281" s="113"/>
      <c r="Y281" s="113"/>
      <c r="Z281" s="113"/>
      <c r="AA281" s="113"/>
      <c r="AB281" s="201"/>
      <c r="AC281" s="113"/>
      <c r="AD281" s="113"/>
      <c r="AE281" s="113"/>
      <c r="AF281" s="113"/>
    </row>
    <row r="282" spans="2:32" x14ac:dyDescent="0.2">
      <c r="B282" s="200"/>
      <c r="C282" s="113"/>
      <c r="D282" s="201"/>
      <c r="E282" s="201"/>
      <c r="F282" s="113"/>
      <c r="G282" s="113"/>
      <c r="H282" s="113"/>
      <c r="I282" s="998"/>
      <c r="J282" s="998"/>
      <c r="K282" s="999"/>
      <c r="L282" s="999"/>
      <c r="M282" s="999"/>
      <c r="N282" s="201"/>
      <c r="O282" s="201"/>
      <c r="P282" s="113"/>
      <c r="Q282" s="113"/>
      <c r="T282" s="201"/>
      <c r="U282" s="113"/>
      <c r="V282" s="113"/>
      <c r="W282" s="113"/>
      <c r="X282" s="113"/>
      <c r="Y282" s="113"/>
      <c r="Z282" s="113"/>
      <c r="AA282" s="113"/>
      <c r="AB282" s="201"/>
      <c r="AC282" s="113"/>
      <c r="AD282" s="113"/>
      <c r="AE282" s="113"/>
      <c r="AF282" s="113"/>
    </row>
    <row r="283" spans="2:32" x14ac:dyDescent="0.2">
      <c r="B283" s="200"/>
      <c r="C283" s="113"/>
      <c r="D283" s="201"/>
      <c r="E283" s="201"/>
      <c r="F283" s="113"/>
      <c r="G283" s="113"/>
      <c r="H283" s="113"/>
      <c r="I283" s="998"/>
      <c r="J283" s="998"/>
      <c r="K283" s="999"/>
      <c r="L283" s="999"/>
      <c r="M283" s="999"/>
      <c r="N283" s="201"/>
      <c r="O283" s="201"/>
      <c r="P283" s="113"/>
      <c r="Q283" s="113"/>
      <c r="T283" s="201"/>
      <c r="U283" s="113"/>
      <c r="V283" s="113"/>
      <c r="W283" s="113"/>
      <c r="X283" s="113"/>
      <c r="Y283" s="113"/>
      <c r="Z283" s="113"/>
      <c r="AA283" s="113"/>
      <c r="AB283" s="201"/>
      <c r="AC283" s="113"/>
      <c r="AD283" s="113"/>
      <c r="AE283" s="113"/>
      <c r="AF283" s="113"/>
    </row>
    <row r="284" spans="2:32" x14ac:dyDescent="0.2">
      <c r="B284" s="200"/>
      <c r="C284" s="113"/>
      <c r="D284" s="201"/>
      <c r="E284" s="201"/>
      <c r="F284" s="113"/>
      <c r="G284" s="113"/>
      <c r="H284" s="113"/>
      <c r="I284" s="998"/>
      <c r="J284" s="998"/>
      <c r="K284" s="999"/>
      <c r="L284" s="999"/>
      <c r="M284" s="999"/>
      <c r="N284" s="201"/>
      <c r="O284" s="201"/>
      <c r="P284" s="113"/>
      <c r="Q284" s="113"/>
      <c r="T284" s="201"/>
      <c r="U284" s="113"/>
      <c r="V284" s="113"/>
      <c r="W284" s="113"/>
      <c r="X284" s="113"/>
      <c r="Y284" s="113"/>
      <c r="Z284" s="113"/>
      <c r="AA284" s="113"/>
      <c r="AB284" s="201"/>
      <c r="AC284" s="113"/>
      <c r="AD284" s="113"/>
      <c r="AE284" s="113"/>
      <c r="AF284" s="113"/>
    </row>
    <row r="285" spans="2:32" x14ac:dyDescent="0.2">
      <c r="B285" s="200"/>
      <c r="C285" s="113"/>
      <c r="D285" s="201"/>
      <c r="E285" s="201"/>
      <c r="F285" s="113"/>
      <c r="G285" s="113"/>
      <c r="H285" s="113"/>
      <c r="I285" s="998"/>
      <c r="J285" s="998"/>
      <c r="K285" s="999"/>
      <c r="L285" s="999"/>
      <c r="M285" s="999"/>
      <c r="N285" s="201"/>
      <c r="O285" s="201"/>
      <c r="P285" s="113"/>
      <c r="Q285" s="113"/>
      <c r="T285" s="201"/>
      <c r="U285" s="113"/>
      <c r="V285" s="113"/>
      <c r="W285" s="113"/>
      <c r="X285" s="113"/>
      <c r="Y285" s="113"/>
      <c r="Z285" s="113"/>
      <c r="AA285" s="113"/>
      <c r="AB285" s="201"/>
      <c r="AC285" s="113"/>
      <c r="AD285" s="113"/>
      <c r="AE285" s="113"/>
      <c r="AF285" s="113"/>
    </row>
    <row r="286" spans="2:32" x14ac:dyDescent="0.2">
      <c r="B286" s="200"/>
      <c r="C286" s="113"/>
      <c r="D286" s="201"/>
      <c r="E286" s="201"/>
      <c r="F286" s="113"/>
      <c r="G286" s="113"/>
      <c r="H286" s="113"/>
      <c r="I286" s="998"/>
      <c r="J286" s="998"/>
      <c r="K286" s="999"/>
      <c r="L286" s="999"/>
      <c r="M286" s="999"/>
      <c r="N286" s="201"/>
      <c r="O286" s="201"/>
      <c r="P286" s="113"/>
      <c r="Q286" s="113"/>
      <c r="T286" s="201"/>
      <c r="U286" s="113"/>
      <c r="V286" s="113"/>
      <c r="W286" s="113"/>
      <c r="X286" s="113"/>
      <c r="Y286" s="113"/>
      <c r="Z286" s="113"/>
      <c r="AA286" s="113"/>
      <c r="AB286" s="201"/>
      <c r="AC286" s="113"/>
      <c r="AD286" s="113"/>
      <c r="AE286" s="113"/>
      <c r="AF286" s="113"/>
    </row>
    <row r="287" spans="2:32" x14ac:dyDescent="0.2">
      <c r="B287" s="200"/>
      <c r="C287" s="113"/>
      <c r="D287" s="201"/>
      <c r="E287" s="201"/>
      <c r="F287" s="113"/>
      <c r="G287" s="113"/>
      <c r="H287" s="113"/>
      <c r="I287" s="998"/>
      <c r="J287" s="998"/>
      <c r="K287" s="999"/>
      <c r="L287" s="999"/>
      <c r="M287" s="999"/>
      <c r="N287" s="201"/>
      <c r="O287" s="201"/>
      <c r="P287" s="113"/>
      <c r="Q287" s="113"/>
      <c r="T287" s="201"/>
      <c r="U287" s="113"/>
      <c r="V287" s="113"/>
      <c r="W287" s="113"/>
      <c r="X287" s="113"/>
      <c r="Y287" s="113"/>
      <c r="Z287" s="113"/>
      <c r="AA287" s="113"/>
      <c r="AB287" s="201"/>
      <c r="AC287" s="113"/>
      <c r="AD287" s="113"/>
      <c r="AE287" s="113"/>
      <c r="AF287" s="113"/>
    </row>
    <row r="288" spans="2:32" x14ac:dyDescent="0.2">
      <c r="B288" s="200"/>
      <c r="C288" s="113"/>
      <c r="D288" s="201"/>
      <c r="E288" s="201"/>
      <c r="F288" s="113"/>
      <c r="G288" s="113"/>
      <c r="H288" s="113"/>
      <c r="I288" s="998"/>
      <c r="J288" s="998"/>
      <c r="K288" s="999"/>
      <c r="L288" s="999"/>
      <c r="M288" s="999"/>
      <c r="N288" s="201"/>
      <c r="O288" s="201"/>
      <c r="P288" s="113"/>
      <c r="Q288" s="113"/>
      <c r="T288" s="201"/>
      <c r="U288" s="113"/>
      <c r="V288" s="113"/>
      <c r="W288" s="113"/>
      <c r="X288" s="113"/>
      <c r="Y288" s="113"/>
      <c r="Z288" s="113"/>
      <c r="AA288" s="113"/>
      <c r="AB288" s="201"/>
      <c r="AC288" s="113"/>
      <c r="AD288" s="113"/>
      <c r="AE288" s="113"/>
      <c r="AF288" s="113"/>
    </row>
    <row r="289" spans="2:32" x14ac:dyDescent="0.2">
      <c r="B289" s="200"/>
      <c r="C289" s="113"/>
      <c r="D289" s="201"/>
      <c r="E289" s="201"/>
      <c r="F289" s="113"/>
      <c r="G289" s="113"/>
      <c r="H289" s="113"/>
      <c r="I289" s="998"/>
      <c r="J289" s="998"/>
      <c r="K289" s="999"/>
      <c r="L289" s="999"/>
      <c r="M289" s="999"/>
      <c r="N289" s="201"/>
      <c r="O289" s="201"/>
      <c r="P289" s="113"/>
      <c r="Q289" s="113"/>
      <c r="T289" s="201"/>
      <c r="U289" s="113"/>
      <c r="V289" s="113"/>
      <c r="W289" s="113"/>
      <c r="X289" s="113"/>
      <c r="Y289" s="113"/>
      <c r="Z289" s="113"/>
      <c r="AA289" s="113"/>
      <c r="AB289" s="201"/>
      <c r="AC289" s="113"/>
      <c r="AD289" s="113"/>
      <c r="AE289" s="113"/>
      <c r="AF289" s="113"/>
    </row>
    <row r="290" spans="2:32" x14ac:dyDescent="0.2">
      <c r="B290" s="200"/>
      <c r="C290" s="113"/>
      <c r="D290" s="201"/>
      <c r="E290" s="201"/>
      <c r="F290" s="113"/>
      <c r="G290" s="113"/>
      <c r="H290" s="113"/>
      <c r="I290" s="998"/>
      <c r="J290" s="998"/>
      <c r="K290" s="999"/>
      <c r="L290" s="999"/>
      <c r="M290" s="999"/>
      <c r="N290" s="201"/>
      <c r="O290" s="201"/>
      <c r="P290" s="113"/>
      <c r="Q290" s="113"/>
      <c r="T290" s="201"/>
      <c r="U290" s="113"/>
      <c r="V290" s="113"/>
      <c r="W290" s="113"/>
      <c r="X290" s="113"/>
      <c r="Y290" s="113"/>
      <c r="Z290" s="113"/>
      <c r="AA290" s="113"/>
      <c r="AB290" s="201"/>
      <c r="AC290" s="113"/>
      <c r="AD290" s="113"/>
      <c r="AE290" s="113"/>
      <c r="AF290" s="113"/>
    </row>
    <row r="291" spans="2:32" x14ac:dyDescent="0.2">
      <c r="B291" s="200"/>
      <c r="C291" s="113"/>
      <c r="D291" s="201"/>
      <c r="E291" s="201"/>
      <c r="F291" s="113"/>
      <c r="G291" s="113"/>
      <c r="H291" s="113"/>
      <c r="I291" s="998"/>
      <c r="J291" s="998"/>
      <c r="K291" s="999"/>
      <c r="L291" s="999"/>
      <c r="M291" s="999"/>
      <c r="N291" s="201"/>
      <c r="O291" s="201"/>
      <c r="P291" s="113"/>
      <c r="Q291" s="113"/>
      <c r="T291" s="201"/>
      <c r="U291" s="113"/>
      <c r="V291" s="113"/>
      <c r="W291" s="113"/>
      <c r="X291" s="113"/>
      <c r="Y291" s="113"/>
      <c r="Z291" s="113"/>
      <c r="AA291" s="113"/>
      <c r="AB291" s="201"/>
      <c r="AC291" s="113"/>
      <c r="AD291" s="113"/>
      <c r="AE291" s="113"/>
      <c r="AF291" s="113"/>
    </row>
    <row r="292" spans="2:32" x14ac:dyDescent="0.2">
      <c r="B292" s="200"/>
      <c r="C292" s="113"/>
      <c r="D292" s="201"/>
      <c r="E292" s="201"/>
      <c r="F292" s="113"/>
      <c r="G292" s="113"/>
      <c r="H292" s="113"/>
      <c r="I292" s="998"/>
      <c r="J292" s="998"/>
      <c r="K292" s="999"/>
      <c r="L292" s="999"/>
      <c r="M292" s="999"/>
      <c r="N292" s="201"/>
      <c r="O292" s="201"/>
      <c r="P292" s="113"/>
      <c r="Q292" s="113"/>
      <c r="T292" s="201"/>
      <c r="U292" s="113"/>
      <c r="V292" s="113"/>
      <c r="W292" s="113"/>
      <c r="X292" s="113"/>
      <c r="Y292" s="113"/>
      <c r="Z292" s="113"/>
      <c r="AA292" s="113"/>
      <c r="AB292" s="201"/>
      <c r="AC292" s="113"/>
      <c r="AD292" s="113"/>
      <c r="AE292" s="113"/>
      <c r="AF292" s="113"/>
    </row>
    <row r="293" spans="2:32" x14ac:dyDescent="0.2">
      <c r="B293" s="200"/>
      <c r="C293" s="113"/>
      <c r="D293" s="201"/>
      <c r="E293" s="201"/>
      <c r="F293" s="113"/>
      <c r="G293" s="113"/>
      <c r="H293" s="113"/>
      <c r="I293" s="998"/>
      <c r="J293" s="998"/>
      <c r="K293" s="999"/>
      <c r="L293" s="999"/>
      <c r="M293" s="999"/>
      <c r="N293" s="201"/>
      <c r="O293" s="201"/>
      <c r="P293" s="113"/>
      <c r="Q293" s="113"/>
      <c r="T293" s="201"/>
      <c r="U293" s="113"/>
      <c r="V293" s="113"/>
      <c r="W293" s="113"/>
      <c r="X293" s="113"/>
      <c r="Y293" s="113"/>
      <c r="Z293" s="113"/>
      <c r="AA293" s="113"/>
      <c r="AB293" s="201"/>
      <c r="AC293" s="113"/>
      <c r="AD293" s="113"/>
      <c r="AE293" s="113"/>
      <c r="AF293" s="113"/>
    </row>
    <row r="294" spans="2:32" x14ac:dyDescent="0.2">
      <c r="B294" s="200"/>
      <c r="C294" s="113"/>
      <c r="D294" s="201"/>
      <c r="E294" s="201"/>
      <c r="F294" s="113"/>
      <c r="G294" s="113"/>
      <c r="H294" s="113"/>
      <c r="I294" s="998"/>
      <c r="J294" s="998"/>
      <c r="K294" s="999"/>
      <c r="L294" s="999"/>
      <c r="M294" s="999"/>
      <c r="N294" s="201"/>
      <c r="O294" s="201"/>
      <c r="P294" s="113"/>
      <c r="Q294" s="113"/>
      <c r="T294" s="201"/>
      <c r="U294" s="113"/>
      <c r="V294" s="113"/>
      <c r="W294" s="113"/>
      <c r="X294" s="113"/>
      <c r="Y294" s="113"/>
      <c r="Z294" s="113"/>
      <c r="AA294" s="113"/>
      <c r="AB294" s="201"/>
      <c r="AC294" s="113"/>
      <c r="AD294" s="113"/>
      <c r="AE294" s="113"/>
      <c r="AF294" s="113"/>
    </row>
    <row r="295" spans="2:32" x14ac:dyDescent="0.2">
      <c r="B295" s="200"/>
      <c r="C295" s="113"/>
      <c r="D295" s="201"/>
      <c r="E295" s="201"/>
      <c r="F295" s="113"/>
      <c r="G295" s="113"/>
      <c r="H295" s="113"/>
      <c r="I295" s="998"/>
      <c r="J295" s="998"/>
      <c r="K295" s="999"/>
      <c r="L295" s="999"/>
      <c r="M295" s="999"/>
      <c r="N295" s="201"/>
      <c r="O295" s="201"/>
      <c r="P295" s="113"/>
      <c r="Q295" s="113"/>
      <c r="T295" s="201"/>
      <c r="U295" s="113"/>
      <c r="V295" s="113"/>
      <c r="W295" s="113"/>
      <c r="X295" s="113"/>
      <c r="Y295" s="113"/>
      <c r="Z295" s="113"/>
      <c r="AA295" s="113"/>
      <c r="AB295" s="201"/>
      <c r="AC295" s="113"/>
      <c r="AD295" s="113"/>
      <c r="AE295" s="113"/>
      <c r="AF295" s="113"/>
    </row>
    <row r="296" spans="2:32" x14ac:dyDescent="0.2">
      <c r="B296" s="200"/>
      <c r="C296" s="113"/>
      <c r="D296" s="201"/>
      <c r="E296" s="201"/>
      <c r="F296" s="113"/>
      <c r="G296" s="113"/>
      <c r="H296" s="113"/>
      <c r="I296" s="998"/>
      <c r="J296" s="998"/>
      <c r="K296" s="999"/>
      <c r="L296" s="999"/>
      <c r="M296" s="999"/>
      <c r="N296" s="201"/>
      <c r="O296" s="201"/>
      <c r="P296" s="113"/>
      <c r="Q296" s="113"/>
      <c r="T296" s="201"/>
      <c r="U296" s="113"/>
      <c r="V296" s="113"/>
      <c r="W296" s="113"/>
      <c r="X296" s="113"/>
      <c r="Y296" s="113"/>
      <c r="Z296" s="113"/>
      <c r="AA296" s="113"/>
      <c r="AB296" s="201"/>
      <c r="AC296" s="113"/>
      <c r="AD296" s="113"/>
      <c r="AE296" s="113"/>
      <c r="AF296" s="113"/>
    </row>
    <row r="297" spans="2:32" x14ac:dyDescent="0.2">
      <c r="B297" s="200"/>
      <c r="C297" s="113"/>
      <c r="D297" s="201"/>
      <c r="E297" s="201"/>
      <c r="F297" s="113"/>
      <c r="G297" s="113"/>
      <c r="H297" s="113"/>
      <c r="I297" s="998"/>
      <c r="J297" s="998"/>
      <c r="K297" s="999"/>
      <c r="L297" s="999"/>
      <c r="M297" s="999"/>
      <c r="N297" s="201"/>
      <c r="O297" s="201"/>
      <c r="P297" s="113"/>
      <c r="Q297" s="113"/>
      <c r="T297" s="201"/>
      <c r="U297" s="113"/>
      <c r="V297" s="113"/>
      <c r="W297" s="113"/>
      <c r="X297" s="113"/>
      <c r="Y297" s="113"/>
      <c r="Z297" s="113"/>
      <c r="AA297" s="113"/>
      <c r="AB297" s="201"/>
      <c r="AC297" s="113"/>
      <c r="AD297" s="113"/>
      <c r="AE297" s="113"/>
      <c r="AF297" s="113"/>
    </row>
    <row r="298" spans="2:32" x14ac:dyDescent="0.2">
      <c r="B298" s="200"/>
      <c r="C298" s="113"/>
      <c r="D298" s="201"/>
      <c r="E298" s="201"/>
      <c r="F298" s="113"/>
      <c r="G298" s="113"/>
      <c r="H298" s="113"/>
      <c r="I298" s="998"/>
      <c r="J298" s="998"/>
      <c r="K298" s="999"/>
      <c r="L298" s="999"/>
      <c r="M298" s="999"/>
      <c r="N298" s="201"/>
      <c r="O298" s="201"/>
      <c r="P298" s="113"/>
      <c r="Q298" s="113"/>
      <c r="T298" s="201"/>
      <c r="U298" s="113"/>
      <c r="V298" s="113"/>
      <c r="W298" s="113"/>
      <c r="X298" s="113"/>
      <c r="Y298" s="113"/>
      <c r="Z298" s="113"/>
      <c r="AA298" s="113"/>
      <c r="AB298" s="201"/>
      <c r="AC298" s="113"/>
      <c r="AD298" s="113"/>
      <c r="AE298" s="113"/>
      <c r="AF298" s="113"/>
    </row>
    <row r="299" spans="2:32" x14ac:dyDescent="0.2">
      <c r="B299" s="200"/>
      <c r="C299" s="113"/>
      <c r="D299" s="201"/>
      <c r="E299" s="201"/>
      <c r="F299" s="113"/>
      <c r="G299" s="113"/>
      <c r="H299" s="113"/>
      <c r="I299" s="998"/>
      <c r="J299" s="998"/>
      <c r="K299" s="999"/>
      <c r="L299" s="999"/>
      <c r="M299" s="999"/>
      <c r="N299" s="201"/>
      <c r="O299" s="201"/>
      <c r="P299" s="113"/>
      <c r="Q299" s="113"/>
      <c r="T299" s="201"/>
      <c r="U299" s="113"/>
      <c r="V299" s="113"/>
      <c r="W299" s="113"/>
      <c r="X299" s="113"/>
      <c r="Y299" s="113"/>
      <c r="Z299" s="113"/>
      <c r="AA299" s="113"/>
      <c r="AB299" s="201"/>
      <c r="AC299" s="113"/>
      <c r="AD299" s="113"/>
      <c r="AE299" s="113"/>
      <c r="AF299" s="113"/>
    </row>
    <row r="300" spans="2:32" x14ac:dyDescent="0.2">
      <c r="B300" s="200"/>
      <c r="C300" s="113"/>
      <c r="D300" s="201"/>
      <c r="E300" s="201"/>
      <c r="F300" s="113"/>
      <c r="G300" s="113"/>
      <c r="H300" s="113"/>
      <c r="I300" s="998"/>
      <c r="J300" s="998"/>
      <c r="K300" s="999"/>
      <c r="L300" s="999"/>
      <c r="M300" s="999"/>
      <c r="N300" s="201"/>
      <c r="O300" s="201"/>
      <c r="P300" s="113"/>
      <c r="Q300" s="113"/>
      <c r="T300" s="201"/>
      <c r="U300" s="113"/>
      <c r="V300" s="113"/>
      <c r="W300" s="113"/>
      <c r="X300" s="113"/>
      <c r="Y300" s="113"/>
      <c r="Z300" s="113"/>
      <c r="AA300" s="113"/>
      <c r="AB300" s="201"/>
      <c r="AC300" s="113"/>
      <c r="AD300" s="113"/>
      <c r="AE300" s="113"/>
      <c r="AF300" s="113"/>
    </row>
    <row r="301" spans="2:32" x14ac:dyDescent="0.2">
      <c r="B301" s="200"/>
      <c r="C301" s="113"/>
      <c r="D301" s="201"/>
      <c r="E301" s="201"/>
      <c r="F301" s="113"/>
      <c r="G301" s="113"/>
      <c r="H301" s="113"/>
      <c r="I301" s="998"/>
      <c r="J301" s="998"/>
      <c r="K301" s="999"/>
      <c r="L301" s="999"/>
      <c r="M301" s="999"/>
      <c r="N301" s="201"/>
      <c r="O301" s="201"/>
      <c r="P301" s="113"/>
      <c r="Q301" s="113"/>
      <c r="T301" s="201"/>
      <c r="U301" s="113"/>
      <c r="V301" s="113"/>
      <c r="W301" s="113"/>
      <c r="X301" s="113"/>
      <c r="Y301" s="113"/>
      <c r="Z301" s="113"/>
      <c r="AA301" s="113"/>
      <c r="AB301" s="201"/>
      <c r="AC301" s="113"/>
      <c r="AD301" s="113"/>
      <c r="AE301" s="113"/>
      <c r="AF301" s="113"/>
    </row>
    <row r="302" spans="2:32" x14ac:dyDescent="0.2">
      <c r="B302" s="200"/>
      <c r="C302" s="113"/>
      <c r="D302" s="201"/>
      <c r="E302" s="201"/>
      <c r="F302" s="113"/>
      <c r="G302" s="113"/>
      <c r="H302" s="113"/>
      <c r="I302" s="998"/>
      <c r="J302" s="998"/>
      <c r="K302" s="999"/>
      <c r="L302" s="999"/>
      <c r="M302" s="999"/>
      <c r="N302" s="201"/>
      <c r="O302" s="201"/>
      <c r="P302" s="113"/>
      <c r="Q302" s="113"/>
      <c r="T302" s="201"/>
      <c r="U302" s="113"/>
      <c r="V302" s="113"/>
      <c r="W302" s="113"/>
      <c r="X302" s="113"/>
      <c r="Y302" s="113"/>
      <c r="Z302" s="113"/>
      <c r="AA302" s="113"/>
      <c r="AB302" s="201"/>
      <c r="AC302" s="113"/>
      <c r="AD302" s="113"/>
      <c r="AE302" s="113"/>
      <c r="AF302" s="113"/>
    </row>
    <row r="303" spans="2:32" x14ac:dyDescent="0.2">
      <c r="B303" s="200"/>
      <c r="C303" s="113"/>
      <c r="D303" s="201"/>
      <c r="E303" s="201"/>
      <c r="F303" s="113"/>
      <c r="G303" s="113"/>
      <c r="H303" s="113"/>
      <c r="I303" s="998"/>
      <c r="J303" s="998"/>
      <c r="K303" s="999"/>
      <c r="L303" s="999"/>
      <c r="M303" s="999"/>
      <c r="N303" s="201"/>
      <c r="O303" s="201"/>
      <c r="P303" s="113"/>
      <c r="Q303" s="113"/>
      <c r="T303" s="201"/>
      <c r="U303" s="113"/>
      <c r="V303" s="113"/>
      <c r="W303" s="113"/>
      <c r="X303" s="113"/>
      <c r="Y303" s="113"/>
      <c r="Z303" s="113"/>
      <c r="AA303" s="113"/>
      <c r="AB303" s="201"/>
      <c r="AC303" s="113"/>
      <c r="AD303" s="113"/>
      <c r="AE303" s="113"/>
      <c r="AF303" s="113"/>
    </row>
    <row r="304" spans="2:32" x14ac:dyDescent="0.2">
      <c r="B304" s="200"/>
      <c r="C304" s="113"/>
      <c r="D304" s="201"/>
      <c r="E304" s="201"/>
      <c r="F304" s="113"/>
      <c r="G304" s="113"/>
      <c r="H304" s="113"/>
      <c r="I304" s="998"/>
      <c r="J304" s="998"/>
      <c r="K304" s="999"/>
      <c r="L304" s="999"/>
      <c r="M304" s="999"/>
      <c r="N304" s="201"/>
      <c r="O304" s="201"/>
      <c r="P304" s="113"/>
      <c r="Q304" s="113"/>
      <c r="T304" s="201"/>
      <c r="U304" s="113"/>
      <c r="V304" s="113"/>
      <c r="W304" s="113"/>
      <c r="X304" s="113"/>
      <c r="Y304" s="113"/>
      <c r="Z304" s="113"/>
      <c r="AA304" s="113"/>
      <c r="AB304" s="201"/>
      <c r="AC304" s="113"/>
      <c r="AD304" s="113"/>
      <c r="AE304" s="113"/>
      <c r="AF304" s="113"/>
    </row>
    <row r="305" spans="2:32" x14ac:dyDescent="0.2">
      <c r="B305" s="200"/>
      <c r="C305" s="113"/>
      <c r="D305" s="201"/>
      <c r="E305" s="201"/>
      <c r="F305" s="113"/>
      <c r="G305" s="113"/>
      <c r="H305" s="113"/>
      <c r="I305" s="998"/>
      <c r="J305" s="998"/>
      <c r="K305" s="999"/>
      <c r="L305" s="999"/>
      <c r="M305" s="999"/>
      <c r="N305" s="201"/>
      <c r="O305" s="201"/>
      <c r="P305" s="113"/>
      <c r="Q305" s="113"/>
      <c r="T305" s="201"/>
      <c r="U305" s="113"/>
      <c r="V305" s="113"/>
      <c r="W305" s="113"/>
      <c r="X305" s="113"/>
      <c r="Y305" s="113"/>
      <c r="Z305" s="113"/>
      <c r="AA305" s="113"/>
      <c r="AB305" s="201"/>
      <c r="AC305" s="113"/>
      <c r="AD305" s="113"/>
      <c r="AE305" s="113"/>
      <c r="AF305" s="113"/>
    </row>
    <row r="306" spans="2:32" x14ac:dyDescent="0.2">
      <c r="B306" s="200"/>
      <c r="C306" s="113"/>
      <c r="D306" s="201"/>
      <c r="E306" s="201"/>
      <c r="F306" s="113"/>
      <c r="G306" s="113"/>
      <c r="H306" s="113"/>
      <c r="I306" s="998"/>
      <c r="J306" s="998"/>
      <c r="K306" s="999"/>
      <c r="L306" s="999"/>
      <c r="M306" s="999"/>
      <c r="N306" s="201"/>
      <c r="O306" s="201"/>
      <c r="P306" s="113"/>
      <c r="Q306" s="113"/>
      <c r="T306" s="201"/>
      <c r="U306" s="113"/>
      <c r="V306" s="113"/>
      <c r="W306" s="113"/>
      <c r="X306" s="113"/>
      <c r="Y306" s="113"/>
      <c r="Z306" s="113"/>
      <c r="AA306" s="113"/>
      <c r="AB306" s="201"/>
      <c r="AC306" s="113"/>
      <c r="AD306" s="113"/>
      <c r="AE306" s="113"/>
      <c r="AF306" s="113"/>
    </row>
    <row r="307" spans="2:32" x14ac:dyDescent="0.2">
      <c r="B307" s="200"/>
      <c r="C307" s="113"/>
      <c r="D307" s="201"/>
      <c r="E307" s="201"/>
      <c r="F307" s="113"/>
      <c r="G307" s="113"/>
      <c r="H307" s="113"/>
      <c r="I307" s="998"/>
      <c r="J307" s="998"/>
      <c r="K307" s="999"/>
      <c r="L307" s="999"/>
      <c r="M307" s="999"/>
      <c r="N307" s="201"/>
      <c r="O307" s="201"/>
      <c r="P307" s="113"/>
      <c r="Q307" s="113"/>
      <c r="T307" s="201"/>
      <c r="U307" s="113"/>
      <c r="V307" s="113"/>
      <c r="W307" s="113"/>
      <c r="X307" s="113"/>
      <c r="Y307" s="113"/>
      <c r="Z307" s="113"/>
      <c r="AA307" s="113"/>
      <c r="AB307" s="201"/>
      <c r="AC307" s="113"/>
      <c r="AD307" s="113"/>
      <c r="AE307" s="113"/>
      <c r="AF307" s="113"/>
    </row>
    <row r="308" spans="2:32" x14ac:dyDescent="0.2">
      <c r="B308" s="200"/>
      <c r="C308" s="113"/>
      <c r="D308" s="201"/>
      <c r="E308" s="201"/>
      <c r="F308" s="113"/>
      <c r="G308" s="113"/>
      <c r="H308" s="113"/>
      <c r="I308" s="998"/>
      <c r="J308" s="998"/>
      <c r="K308" s="999"/>
      <c r="L308" s="999"/>
      <c r="M308" s="999"/>
      <c r="N308" s="201"/>
      <c r="O308" s="201"/>
      <c r="P308" s="113"/>
      <c r="Q308" s="113"/>
      <c r="T308" s="201"/>
      <c r="U308" s="113"/>
      <c r="V308" s="113"/>
      <c r="W308" s="113"/>
      <c r="X308" s="113"/>
      <c r="Y308" s="113"/>
      <c r="Z308" s="113"/>
      <c r="AA308" s="113"/>
      <c r="AB308" s="201"/>
      <c r="AC308" s="113"/>
      <c r="AD308" s="113"/>
      <c r="AE308" s="113"/>
      <c r="AF308" s="113"/>
    </row>
    <row r="309" spans="2:32" x14ac:dyDescent="0.2">
      <c r="B309" s="200"/>
      <c r="C309" s="113"/>
      <c r="D309" s="201"/>
      <c r="E309" s="201"/>
      <c r="F309" s="113"/>
      <c r="G309" s="113"/>
      <c r="H309" s="113"/>
      <c r="I309" s="998"/>
      <c r="J309" s="998"/>
      <c r="K309" s="999"/>
      <c r="L309" s="999"/>
      <c r="M309" s="999"/>
      <c r="N309" s="201"/>
      <c r="O309" s="201"/>
      <c r="P309" s="113"/>
      <c r="Q309" s="113"/>
      <c r="T309" s="201"/>
      <c r="U309" s="113"/>
      <c r="V309" s="113"/>
      <c r="W309" s="113"/>
      <c r="X309" s="113"/>
      <c r="Y309" s="113"/>
      <c r="Z309" s="113"/>
      <c r="AA309" s="113"/>
      <c r="AB309" s="201"/>
      <c r="AC309" s="113"/>
      <c r="AD309" s="113"/>
      <c r="AE309" s="113"/>
      <c r="AF309" s="113"/>
    </row>
    <row r="310" spans="2:32" x14ac:dyDescent="0.2">
      <c r="B310" s="200"/>
      <c r="C310" s="113"/>
      <c r="D310" s="201"/>
      <c r="E310" s="201"/>
      <c r="F310" s="113"/>
      <c r="G310" s="113"/>
      <c r="H310" s="113"/>
      <c r="I310" s="998"/>
      <c r="J310" s="998"/>
      <c r="K310" s="999"/>
      <c r="L310" s="999"/>
      <c r="M310" s="999"/>
      <c r="N310" s="201"/>
      <c r="O310" s="201"/>
      <c r="P310" s="113"/>
      <c r="Q310" s="113"/>
      <c r="T310" s="201"/>
      <c r="U310" s="113"/>
      <c r="V310" s="113"/>
      <c r="W310" s="113"/>
      <c r="X310" s="113"/>
      <c r="Y310" s="113"/>
      <c r="Z310" s="113"/>
      <c r="AA310" s="113"/>
      <c r="AB310" s="201"/>
      <c r="AC310" s="113"/>
      <c r="AD310" s="113"/>
      <c r="AE310" s="113"/>
      <c r="AF310" s="113"/>
    </row>
    <row r="311" spans="2:32" x14ac:dyDescent="0.2">
      <c r="B311" s="200"/>
      <c r="C311" s="113"/>
      <c r="D311" s="201"/>
      <c r="E311" s="201"/>
      <c r="F311" s="113"/>
      <c r="G311" s="113"/>
      <c r="H311" s="113"/>
      <c r="I311" s="998"/>
      <c r="J311" s="998"/>
      <c r="K311" s="999"/>
      <c r="L311" s="999"/>
      <c r="M311" s="999"/>
      <c r="N311" s="201"/>
      <c r="O311" s="201"/>
      <c r="P311" s="113"/>
      <c r="Q311" s="113"/>
      <c r="T311" s="201"/>
      <c r="U311" s="113"/>
      <c r="V311" s="113"/>
      <c r="W311" s="113"/>
      <c r="X311" s="113"/>
      <c r="Y311" s="113"/>
      <c r="Z311" s="113"/>
      <c r="AA311" s="113"/>
      <c r="AB311" s="201"/>
      <c r="AC311" s="113"/>
      <c r="AD311" s="113"/>
      <c r="AE311" s="113"/>
      <c r="AF311" s="113"/>
    </row>
    <row r="312" spans="2:32" x14ac:dyDescent="0.2">
      <c r="B312" s="200"/>
      <c r="C312" s="113"/>
      <c r="D312" s="201"/>
      <c r="E312" s="201"/>
      <c r="F312" s="113"/>
      <c r="G312" s="113"/>
      <c r="H312" s="113"/>
      <c r="I312" s="998"/>
      <c r="J312" s="998"/>
      <c r="K312" s="999"/>
      <c r="L312" s="999"/>
      <c r="M312" s="999"/>
      <c r="N312" s="201"/>
      <c r="O312" s="201"/>
      <c r="P312" s="113"/>
      <c r="Q312" s="113"/>
      <c r="T312" s="201"/>
      <c r="U312" s="113"/>
      <c r="V312" s="113"/>
      <c r="W312" s="113"/>
      <c r="X312" s="113"/>
      <c r="Y312" s="113"/>
      <c r="Z312" s="113"/>
      <c r="AA312" s="113"/>
      <c r="AB312" s="201"/>
      <c r="AC312" s="113"/>
      <c r="AD312" s="113"/>
      <c r="AE312" s="113"/>
      <c r="AF312" s="113"/>
    </row>
    <row r="313" spans="2:32" x14ac:dyDescent="0.2">
      <c r="B313" s="200"/>
      <c r="C313" s="113"/>
      <c r="D313" s="201"/>
      <c r="E313" s="201"/>
      <c r="F313" s="113"/>
      <c r="G313" s="113"/>
      <c r="H313" s="113"/>
      <c r="I313" s="998"/>
      <c r="J313" s="998"/>
      <c r="K313" s="999"/>
      <c r="L313" s="999"/>
      <c r="M313" s="999"/>
      <c r="N313" s="201"/>
      <c r="O313" s="201"/>
      <c r="P313" s="113"/>
      <c r="Q313" s="113"/>
      <c r="T313" s="201"/>
      <c r="U313" s="113"/>
      <c r="V313" s="113"/>
      <c r="W313" s="113"/>
      <c r="X313" s="113"/>
      <c r="Y313" s="113"/>
      <c r="Z313" s="113"/>
      <c r="AA313" s="113"/>
      <c r="AB313" s="201"/>
      <c r="AC313" s="113"/>
      <c r="AD313" s="113"/>
      <c r="AE313" s="113"/>
      <c r="AF313" s="113"/>
    </row>
    <row r="314" spans="2:32" x14ac:dyDescent="0.2">
      <c r="B314" s="200"/>
      <c r="C314" s="113"/>
      <c r="D314" s="201"/>
      <c r="E314" s="201"/>
      <c r="F314" s="113"/>
      <c r="G314" s="113"/>
      <c r="H314" s="113"/>
      <c r="I314" s="998"/>
      <c r="J314" s="998"/>
      <c r="K314" s="999"/>
      <c r="L314" s="999"/>
      <c r="M314" s="999"/>
      <c r="N314" s="201"/>
      <c r="O314" s="201"/>
      <c r="P314" s="113"/>
      <c r="Q314" s="113"/>
      <c r="T314" s="201"/>
      <c r="U314" s="113"/>
      <c r="V314" s="113"/>
      <c r="W314" s="113"/>
      <c r="X314" s="113"/>
      <c r="Y314" s="113"/>
      <c r="Z314" s="113"/>
      <c r="AA314" s="113"/>
      <c r="AB314" s="201"/>
      <c r="AC314" s="113"/>
      <c r="AD314" s="113"/>
      <c r="AE314" s="113"/>
      <c r="AF314" s="113"/>
    </row>
    <row r="315" spans="2:32" x14ac:dyDescent="0.2">
      <c r="B315" s="200"/>
      <c r="C315" s="113"/>
      <c r="D315" s="201"/>
      <c r="E315" s="201"/>
      <c r="F315" s="113"/>
      <c r="G315" s="113"/>
      <c r="H315" s="113"/>
      <c r="I315" s="998"/>
      <c r="J315" s="998"/>
      <c r="K315" s="999"/>
      <c r="L315" s="999"/>
      <c r="M315" s="999"/>
      <c r="N315" s="201"/>
      <c r="O315" s="201"/>
      <c r="P315" s="113"/>
      <c r="Q315" s="113"/>
      <c r="T315" s="201"/>
      <c r="U315" s="113"/>
      <c r="V315" s="113"/>
      <c r="W315" s="113"/>
      <c r="X315" s="113"/>
      <c r="Y315" s="113"/>
      <c r="Z315" s="113"/>
      <c r="AA315" s="113"/>
      <c r="AB315" s="201"/>
      <c r="AC315" s="113"/>
      <c r="AD315" s="113"/>
      <c r="AE315" s="113"/>
      <c r="AF315" s="113"/>
    </row>
    <row r="316" spans="2:32" x14ac:dyDescent="0.2">
      <c r="B316" s="200"/>
      <c r="C316" s="113"/>
      <c r="D316" s="201"/>
      <c r="E316" s="201"/>
      <c r="F316" s="113"/>
      <c r="G316" s="113"/>
      <c r="H316" s="113"/>
      <c r="I316" s="998"/>
      <c r="J316" s="998"/>
      <c r="K316" s="999"/>
      <c r="L316" s="999"/>
      <c r="M316" s="999"/>
      <c r="N316" s="201"/>
      <c r="O316" s="201"/>
      <c r="P316" s="113"/>
      <c r="Q316" s="113"/>
      <c r="T316" s="201"/>
      <c r="U316" s="113"/>
      <c r="V316" s="113"/>
      <c r="W316" s="113"/>
      <c r="X316" s="113"/>
      <c r="Y316" s="113"/>
      <c r="Z316" s="113"/>
      <c r="AA316" s="113"/>
      <c r="AB316" s="201"/>
      <c r="AC316" s="113"/>
      <c r="AD316" s="113"/>
      <c r="AE316" s="113"/>
      <c r="AF316" s="113"/>
    </row>
    <row r="317" spans="2:32" x14ac:dyDescent="0.2">
      <c r="B317" s="200"/>
      <c r="C317" s="113"/>
      <c r="D317" s="201"/>
      <c r="E317" s="201"/>
      <c r="F317" s="113"/>
      <c r="G317" s="113"/>
      <c r="H317" s="113"/>
      <c r="I317" s="998"/>
      <c r="J317" s="998"/>
      <c r="K317" s="999"/>
      <c r="L317" s="999"/>
      <c r="M317" s="999"/>
      <c r="N317" s="201"/>
      <c r="O317" s="201"/>
      <c r="P317" s="113"/>
      <c r="Q317" s="113"/>
      <c r="T317" s="201"/>
      <c r="U317" s="113"/>
      <c r="V317" s="113"/>
      <c r="W317" s="113"/>
      <c r="X317" s="113"/>
      <c r="Y317" s="113"/>
      <c r="Z317" s="113"/>
      <c r="AA317" s="113"/>
      <c r="AB317" s="201"/>
      <c r="AC317" s="113"/>
      <c r="AD317" s="113"/>
      <c r="AE317" s="113"/>
      <c r="AF317" s="113"/>
    </row>
    <row r="318" spans="2:32" x14ac:dyDescent="0.2">
      <c r="B318" s="200"/>
      <c r="C318" s="113"/>
      <c r="D318" s="201"/>
      <c r="E318" s="201"/>
      <c r="F318" s="113"/>
      <c r="G318" s="113"/>
      <c r="H318" s="113"/>
      <c r="I318" s="998"/>
      <c r="J318" s="998"/>
      <c r="K318" s="999"/>
      <c r="L318" s="999"/>
      <c r="M318" s="999"/>
      <c r="N318" s="201"/>
      <c r="O318" s="201"/>
      <c r="P318" s="113"/>
      <c r="Q318" s="113"/>
      <c r="T318" s="201"/>
      <c r="U318" s="113"/>
      <c r="V318" s="113"/>
      <c r="W318" s="113"/>
      <c r="X318" s="113"/>
      <c r="Y318" s="113"/>
      <c r="Z318" s="113"/>
      <c r="AA318" s="113"/>
      <c r="AB318" s="201"/>
      <c r="AC318" s="113"/>
      <c r="AD318" s="113"/>
      <c r="AE318" s="113"/>
      <c r="AF318" s="113"/>
    </row>
    <row r="319" spans="2:32" x14ac:dyDescent="0.2">
      <c r="B319" s="200"/>
      <c r="C319" s="113"/>
      <c r="D319" s="201"/>
      <c r="E319" s="201"/>
      <c r="F319" s="113"/>
      <c r="G319" s="113"/>
      <c r="H319" s="113"/>
      <c r="I319" s="998"/>
      <c r="J319" s="998"/>
      <c r="K319" s="999"/>
      <c r="L319" s="999"/>
      <c r="M319" s="999"/>
      <c r="N319" s="201"/>
      <c r="O319" s="201"/>
      <c r="P319" s="113"/>
      <c r="Q319" s="113"/>
      <c r="T319" s="201"/>
      <c r="U319" s="113"/>
      <c r="V319" s="113"/>
      <c r="W319" s="113"/>
      <c r="X319" s="113"/>
      <c r="Y319" s="113"/>
      <c r="Z319" s="113"/>
      <c r="AA319" s="113"/>
      <c r="AB319" s="201"/>
      <c r="AC319" s="113"/>
      <c r="AD319" s="113"/>
      <c r="AE319" s="113"/>
      <c r="AF319" s="113"/>
    </row>
    <row r="320" spans="2:32" x14ac:dyDescent="0.2">
      <c r="B320" s="200"/>
      <c r="C320" s="113"/>
      <c r="D320" s="201"/>
      <c r="E320" s="201"/>
      <c r="F320" s="113"/>
      <c r="G320" s="113"/>
      <c r="H320" s="113"/>
      <c r="I320" s="998"/>
      <c r="J320" s="998"/>
      <c r="K320" s="999"/>
      <c r="L320" s="999"/>
      <c r="M320" s="999"/>
      <c r="N320" s="201"/>
      <c r="O320" s="201"/>
      <c r="P320" s="113"/>
      <c r="Q320" s="113"/>
      <c r="T320" s="201"/>
      <c r="U320" s="113"/>
      <c r="V320" s="113"/>
      <c r="W320" s="113"/>
      <c r="X320" s="113"/>
      <c r="Y320" s="113"/>
      <c r="Z320" s="113"/>
      <c r="AA320" s="113"/>
      <c r="AB320" s="201"/>
      <c r="AC320" s="113"/>
      <c r="AD320" s="113"/>
      <c r="AE320" s="113"/>
      <c r="AF320" s="113"/>
    </row>
    <row r="321" spans="2:32" x14ac:dyDescent="0.2">
      <c r="B321" s="200"/>
      <c r="C321" s="113"/>
      <c r="D321" s="201"/>
      <c r="E321" s="201"/>
      <c r="F321" s="113"/>
      <c r="G321" s="113"/>
      <c r="H321" s="113"/>
      <c r="I321" s="998"/>
      <c r="J321" s="998"/>
      <c r="K321" s="999"/>
      <c r="L321" s="999"/>
      <c r="M321" s="999"/>
      <c r="N321" s="201"/>
      <c r="O321" s="201"/>
      <c r="P321" s="113"/>
      <c r="Q321" s="113"/>
      <c r="T321" s="201"/>
      <c r="U321" s="113"/>
      <c r="V321" s="113"/>
      <c r="W321" s="113"/>
      <c r="X321" s="113"/>
      <c r="Y321" s="113"/>
      <c r="Z321" s="113"/>
      <c r="AA321" s="113"/>
      <c r="AB321" s="201"/>
      <c r="AC321" s="113"/>
      <c r="AD321" s="113"/>
      <c r="AE321" s="113"/>
      <c r="AF321" s="113"/>
    </row>
    <row r="322" spans="2:32" x14ac:dyDescent="0.2">
      <c r="B322" s="200"/>
      <c r="C322" s="113"/>
      <c r="D322" s="201"/>
      <c r="E322" s="201"/>
      <c r="F322" s="113"/>
      <c r="G322" s="113"/>
      <c r="H322" s="113"/>
      <c r="I322" s="998"/>
      <c r="J322" s="998"/>
      <c r="K322" s="999"/>
      <c r="L322" s="999"/>
      <c r="M322" s="999"/>
      <c r="N322" s="201"/>
      <c r="O322" s="201"/>
      <c r="P322" s="113"/>
      <c r="Q322" s="113"/>
      <c r="T322" s="201"/>
      <c r="U322" s="113"/>
      <c r="V322" s="113"/>
      <c r="W322" s="113"/>
      <c r="X322" s="113"/>
      <c r="Y322" s="113"/>
      <c r="Z322" s="113"/>
      <c r="AA322" s="113"/>
      <c r="AB322" s="201"/>
      <c r="AC322" s="113"/>
      <c r="AD322" s="113"/>
      <c r="AE322" s="113"/>
      <c r="AF322" s="113"/>
    </row>
    <row r="323" spans="2:32" x14ac:dyDescent="0.2">
      <c r="B323" s="200"/>
      <c r="C323" s="113"/>
      <c r="D323" s="201"/>
      <c r="E323" s="201"/>
      <c r="F323" s="113"/>
      <c r="G323" s="113"/>
      <c r="H323" s="113"/>
      <c r="I323" s="998"/>
      <c r="J323" s="998"/>
      <c r="K323" s="999"/>
      <c r="L323" s="999"/>
      <c r="M323" s="999"/>
      <c r="N323" s="201"/>
      <c r="O323" s="201"/>
      <c r="P323" s="113"/>
      <c r="Q323" s="113"/>
      <c r="T323" s="201"/>
      <c r="U323" s="113"/>
      <c r="V323" s="113"/>
      <c r="W323" s="113"/>
      <c r="X323" s="113"/>
      <c r="Y323" s="113"/>
      <c r="Z323" s="113"/>
      <c r="AA323" s="113"/>
      <c r="AB323" s="201"/>
      <c r="AC323" s="113"/>
      <c r="AD323" s="113"/>
      <c r="AE323" s="113"/>
      <c r="AF323" s="113"/>
    </row>
    <row r="324" spans="2:32" x14ac:dyDescent="0.2">
      <c r="B324" s="200"/>
      <c r="C324" s="113"/>
      <c r="D324" s="201"/>
      <c r="E324" s="201"/>
      <c r="F324" s="113"/>
      <c r="G324" s="113"/>
      <c r="H324" s="113"/>
      <c r="I324" s="998"/>
      <c r="J324" s="998"/>
      <c r="K324" s="999"/>
      <c r="L324" s="999"/>
      <c r="M324" s="999"/>
      <c r="N324" s="201"/>
      <c r="O324" s="201"/>
      <c r="P324" s="113"/>
      <c r="Q324" s="113"/>
      <c r="T324" s="201"/>
      <c r="U324" s="113"/>
      <c r="V324" s="113"/>
      <c r="W324" s="113"/>
      <c r="X324" s="113"/>
      <c r="Y324" s="113"/>
      <c r="Z324" s="113"/>
      <c r="AA324" s="113"/>
      <c r="AB324" s="201"/>
      <c r="AC324" s="113"/>
      <c r="AD324" s="113"/>
      <c r="AE324" s="113"/>
      <c r="AF324" s="113"/>
    </row>
    <row r="325" spans="2:32" x14ac:dyDescent="0.2">
      <c r="B325" s="200"/>
      <c r="C325" s="113"/>
      <c r="D325" s="201"/>
      <c r="E325" s="201"/>
      <c r="F325" s="113"/>
      <c r="G325" s="113"/>
      <c r="H325" s="113"/>
      <c r="I325" s="998"/>
      <c r="J325" s="998"/>
      <c r="K325" s="999"/>
      <c r="L325" s="999"/>
      <c r="M325" s="999"/>
      <c r="N325" s="201"/>
      <c r="O325" s="201"/>
      <c r="P325" s="113"/>
      <c r="Q325" s="113"/>
      <c r="T325" s="201"/>
      <c r="U325" s="113"/>
      <c r="V325" s="113"/>
      <c r="W325" s="113"/>
      <c r="X325" s="113"/>
      <c r="Y325" s="113"/>
      <c r="Z325" s="113"/>
      <c r="AA325" s="113"/>
      <c r="AB325" s="201"/>
      <c r="AC325" s="113"/>
      <c r="AD325" s="113"/>
      <c r="AE325" s="113"/>
      <c r="AF325" s="113"/>
    </row>
    <row r="326" spans="2:32" x14ac:dyDescent="0.2">
      <c r="B326" s="200"/>
      <c r="C326" s="113"/>
      <c r="D326" s="201"/>
      <c r="E326" s="201"/>
      <c r="F326" s="113"/>
      <c r="G326" s="113"/>
      <c r="H326" s="113"/>
      <c r="I326" s="998"/>
      <c r="J326" s="998"/>
      <c r="K326" s="999"/>
      <c r="L326" s="999"/>
      <c r="M326" s="999"/>
      <c r="N326" s="201"/>
      <c r="O326" s="201"/>
      <c r="P326" s="113"/>
      <c r="Q326" s="113"/>
      <c r="T326" s="201"/>
      <c r="U326" s="113"/>
      <c r="V326" s="113"/>
      <c r="W326" s="113"/>
      <c r="X326" s="113"/>
      <c r="Y326" s="113"/>
      <c r="Z326" s="113"/>
      <c r="AA326" s="113"/>
      <c r="AB326" s="201"/>
      <c r="AC326" s="113"/>
      <c r="AD326" s="113"/>
      <c r="AE326" s="113"/>
      <c r="AF326" s="113"/>
    </row>
    <row r="327" spans="2:32" x14ac:dyDescent="0.2">
      <c r="B327" s="200"/>
      <c r="C327" s="113"/>
      <c r="D327" s="201"/>
      <c r="E327" s="201"/>
      <c r="F327" s="113"/>
      <c r="G327" s="113"/>
      <c r="H327" s="113"/>
      <c r="I327" s="998"/>
      <c r="J327" s="998"/>
      <c r="K327" s="999"/>
      <c r="L327" s="999"/>
      <c r="M327" s="999"/>
      <c r="N327" s="201"/>
      <c r="O327" s="201"/>
      <c r="P327" s="113"/>
      <c r="Q327" s="113"/>
      <c r="T327" s="201"/>
      <c r="U327" s="113"/>
      <c r="V327" s="113"/>
      <c r="W327" s="113"/>
      <c r="X327" s="113"/>
      <c r="Y327" s="113"/>
      <c r="Z327" s="113"/>
      <c r="AA327" s="113"/>
      <c r="AB327" s="201"/>
      <c r="AC327" s="113"/>
      <c r="AD327" s="113"/>
      <c r="AE327" s="113"/>
      <c r="AF327" s="113"/>
    </row>
    <row r="328" spans="2:32" x14ac:dyDescent="0.2">
      <c r="B328" s="200"/>
      <c r="C328" s="113"/>
      <c r="D328" s="201"/>
      <c r="E328" s="201"/>
      <c r="F328" s="113"/>
      <c r="G328" s="113"/>
      <c r="H328" s="113"/>
      <c r="I328" s="998"/>
      <c r="J328" s="998"/>
      <c r="K328" s="999"/>
      <c r="L328" s="999"/>
      <c r="M328" s="999"/>
      <c r="N328" s="201"/>
      <c r="O328" s="201"/>
      <c r="P328" s="113"/>
      <c r="Q328" s="113"/>
      <c r="T328" s="201"/>
      <c r="U328" s="113"/>
      <c r="V328" s="113"/>
      <c r="W328" s="113"/>
      <c r="X328" s="113"/>
      <c r="Y328" s="113"/>
      <c r="Z328" s="113"/>
      <c r="AA328" s="113"/>
      <c r="AB328" s="201"/>
      <c r="AC328" s="113"/>
      <c r="AD328" s="113"/>
      <c r="AE328" s="113"/>
      <c r="AF328" s="113"/>
    </row>
    <row r="329" spans="2:32" x14ac:dyDescent="0.2">
      <c r="B329" s="200"/>
      <c r="C329" s="113"/>
      <c r="D329" s="201"/>
      <c r="E329" s="201"/>
      <c r="F329" s="113"/>
      <c r="G329" s="113"/>
      <c r="H329" s="113"/>
      <c r="I329" s="998"/>
      <c r="J329" s="998"/>
      <c r="K329" s="999"/>
      <c r="L329" s="999"/>
      <c r="M329" s="999"/>
      <c r="N329" s="201"/>
      <c r="O329" s="201"/>
      <c r="P329" s="113"/>
      <c r="Q329" s="113"/>
      <c r="T329" s="201"/>
      <c r="U329" s="113"/>
      <c r="V329" s="113"/>
      <c r="W329" s="113"/>
      <c r="X329" s="113"/>
      <c r="Y329" s="113"/>
      <c r="Z329" s="113"/>
      <c r="AA329" s="113"/>
      <c r="AB329" s="201"/>
      <c r="AC329" s="113"/>
      <c r="AD329" s="113"/>
      <c r="AE329" s="113"/>
      <c r="AF329" s="113"/>
    </row>
    <row r="330" spans="2:32" x14ac:dyDescent="0.2">
      <c r="B330" s="200"/>
      <c r="C330" s="113"/>
      <c r="D330" s="201"/>
      <c r="E330" s="201"/>
      <c r="F330" s="113"/>
      <c r="G330" s="113"/>
      <c r="H330" s="113"/>
      <c r="I330" s="998"/>
      <c r="J330" s="998"/>
      <c r="K330" s="999"/>
      <c r="L330" s="999"/>
      <c r="M330" s="999"/>
      <c r="N330" s="201"/>
      <c r="O330" s="201"/>
      <c r="P330" s="113"/>
      <c r="Q330" s="113"/>
      <c r="T330" s="201"/>
      <c r="U330" s="113"/>
      <c r="V330" s="113"/>
      <c r="W330" s="113"/>
      <c r="X330" s="113"/>
      <c r="Y330" s="113"/>
      <c r="Z330" s="113"/>
      <c r="AA330" s="113"/>
      <c r="AB330" s="201"/>
      <c r="AC330" s="113"/>
      <c r="AD330" s="113"/>
      <c r="AE330" s="113"/>
      <c r="AF330" s="113"/>
    </row>
    <row r="331" spans="2:32" x14ac:dyDescent="0.2">
      <c r="B331" s="200"/>
      <c r="C331" s="113"/>
      <c r="D331" s="201"/>
      <c r="E331" s="201"/>
      <c r="F331" s="113"/>
      <c r="G331" s="113"/>
      <c r="H331" s="113"/>
      <c r="I331" s="998"/>
      <c r="J331" s="998"/>
      <c r="K331" s="999"/>
      <c r="L331" s="999"/>
      <c r="M331" s="999"/>
      <c r="N331" s="201"/>
      <c r="O331" s="201"/>
      <c r="P331" s="113"/>
      <c r="Q331" s="113"/>
      <c r="T331" s="201"/>
      <c r="U331" s="113"/>
      <c r="V331" s="113"/>
      <c r="W331" s="113"/>
      <c r="X331" s="113"/>
      <c r="Y331" s="113"/>
      <c r="Z331" s="113"/>
      <c r="AA331" s="113"/>
      <c r="AB331" s="201"/>
      <c r="AC331" s="113"/>
      <c r="AD331" s="113"/>
      <c r="AE331" s="113"/>
      <c r="AF331" s="113"/>
    </row>
    <row r="332" spans="2:32" x14ac:dyDescent="0.2">
      <c r="B332" s="200"/>
      <c r="C332" s="113"/>
      <c r="D332" s="201"/>
      <c r="E332" s="201"/>
      <c r="F332" s="113"/>
      <c r="G332" s="113"/>
      <c r="H332" s="113"/>
      <c r="I332" s="998"/>
      <c r="J332" s="998"/>
      <c r="K332" s="999"/>
      <c r="L332" s="999"/>
      <c r="M332" s="999"/>
      <c r="N332" s="201"/>
      <c r="O332" s="201"/>
      <c r="P332" s="113"/>
      <c r="Q332" s="113"/>
      <c r="T332" s="201"/>
      <c r="U332" s="113"/>
      <c r="V332" s="113"/>
      <c r="W332" s="113"/>
      <c r="X332" s="113"/>
      <c r="Y332" s="113"/>
      <c r="Z332" s="113"/>
      <c r="AA332" s="113"/>
      <c r="AB332" s="201"/>
      <c r="AC332" s="113"/>
      <c r="AD332" s="113"/>
      <c r="AE332" s="113"/>
      <c r="AF332" s="113"/>
    </row>
    <row r="333" spans="2:32" x14ac:dyDescent="0.2">
      <c r="B333" s="200"/>
      <c r="C333" s="113"/>
      <c r="D333" s="201"/>
      <c r="E333" s="201"/>
      <c r="F333" s="113"/>
      <c r="G333" s="113"/>
      <c r="H333" s="113"/>
      <c r="I333" s="998"/>
      <c r="J333" s="998"/>
      <c r="K333" s="999"/>
      <c r="L333" s="999"/>
      <c r="M333" s="999"/>
      <c r="N333" s="201"/>
      <c r="O333" s="201"/>
      <c r="P333" s="113"/>
      <c r="Q333" s="113"/>
      <c r="T333" s="201"/>
      <c r="U333" s="113"/>
      <c r="V333" s="113"/>
      <c r="W333" s="113"/>
      <c r="X333" s="113"/>
      <c r="Y333" s="113"/>
      <c r="Z333" s="113"/>
      <c r="AA333" s="113"/>
      <c r="AB333" s="201"/>
      <c r="AC333" s="113"/>
      <c r="AD333" s="113"/>
      <c r="AE333" s="113"/>
      <c r="AF333" s="113"/>
    </row>
    <row r="334" spans="2:32" x14ac:dyDescent="0.2">
      <c r="B334" s="200"/>
      <c r="C334" s="113"/>
      <c r="D334" s="201"/>
      <c r="E334" s="201"/>
      <c r="F334" s="113"/>
      <c r="G334" s="113"/>
      <c r="H334" s="113"/>
      <c r="I334" s="998"/>
      <c r="J334" s="998"/>
      <c r="K334" s="999"/>
      <c r="L334" s="999"/>
      <c r="M334" s="999"/>
      <c r="N334" s="201"/>
      <c r="O334" s="201"/>
      <c r="P334" s="113"/>
      <c r="Q334" s="113"/>
      <c r="T334" s="201"/>
      <c r="U334" s="113"/>
      <c r="V334" s="113"/>
      <c r="W334" s="113"/>
      <c r="X334" s="113"/>
      <c r="Y334" s="113"/>
      <c r="Z334" s="113"/>
      <c r="AA334" s="113"/>
      <c r="AB334" s="201"/>
      <c r="AC334" s="113"/>
      <c r="AD334" s="113"/>
      <c r="AE334" s="113"/>
      <c r="AF334" s="113"/>
    </row>
    <row r="335" spans="2:32" x14ac:dyDescent="0.2">
      <c r="B335" s="200"/>
      <c r="C335" s="113"/>
      <c r="D335" s="201"/>
      <c r="E335" s="201"/>
      <c r="F335" s="113"/>
      <c r="G335" s="113"/>
      <c r="H335" s="113"/>
      <c r="I335" s="998"/>
      <c r="J335" s="998"/>
      <c r="K335" s="999"/>
      <c r="L335" s="999"/>
      <c r="M335" s="999"/>
      <c r="N335" s="201"/>
      <c r="O335" s="201"/>
      <c r="P335" s="113"/>
      <c r="Q335" s="113"/>
      <c r="T335" s="201"/>
      <c r="U335" s="113"/>
      <c r="V335" s="113"/>
      <c r="W335" s="113"/>
      <c r="X335" s="113"/>
      <c r="Y335" s="113"/>
      <c r="Z335" s="113"/>
      <c r="AA335" s="113"/>
      <c r="AB335" s="201"/>
      <c r="AC335" s="113"/>
      <c r="AD335" s="113"/>
      <c r="AE335" s="113"/>
      <c r="AF335" s="113"/>
    </row>
    <row r="336" spans="2:32" x14ac:dyDescent="0.2">
      <c r="B336" s="200"/>
      <c r="C336" s="113"/>
      <c r="D336" s="201"/>
      <c r="E336" s="201"/>
      <c r="F336" s="113"/>
      <c r="G336" s="113"/>
      <c r="H336" s="113"/>
      <c r="I336" s="998"/>
      <c r="J336" s="998"/>
      <c r="K336" s="999"/>
      <c r="L336" s="999"/>
      <c r="M336" s="999"/>
      <c r="N336" s="201"/>
      <c r="O336" s="201"/>
      <c r="P336" s="113"/>
      <c r="Q336" s="113"/>
      <c r="T336" s="201"/>
      <c r="U336" s="113"/>
      <c r="V336" s="113"/>
      <c r="W336" s="113"/>
      <c r="X336" s="113"/>
      <c r="Y336" s="113"/>
      <c r="Z336" s="113"/>
      <c r="AA336" s="113"/>
      <c r="AB336" s="201"/>
      <c r="AC336" s="113"/>
      <c r="AD336" s="113"/>
      <c r="AE336" s="113"/>
      <c r="AF336" s="113"/>
    </row>
    <row r="337" spans="2:32" x14ac:dyDescent="0.2">
      <c r="B337" s="200"/>
      <c r="C337" s="113"/>
      <c r="D337" s="201"/>
      <c r="E337" s="201"/>
      <c r="F337" s="113"/>
      <c r="G337" s="113"/>
      <c r="H337" s="113"/>
      <c r="I337" s="998"/>
      <c r="J337" s="998"/>
      <c r="K337" s="999"/>
      <c r="L337" s="999"/>
      <c r="M337" s="999"/>
      <c r="N337" s="201"/>
      <c r="O337" s="201"/>
      <c r="P337" s="113"/>
      <c r="Q337" s="113"/>
      <c r="T337" s="201"/>
      <c r="U337" s="113"/>
      <c r="V337" s="113"/>
      <c r="W337" s="113"/>
      <c r="X337" s="113"/>
      <c r="Y337" s="113"/>
      <c r="Z337" s="113"/>
      <c r="AA337" s="113"/>
      <c r="AB337" s="201"/>
      <c r="AC337" s="113"/>
      <c r="AD337" s="113"/>
      <c r="AE337" s="113"/>
      <c r="AF337" s="113"/>
    </row>
    <row r="338" spans="2:32" x14ac:dyDescent="0.2">
      <c r="B338" s="200"/>
      <c r="C338" s="113"/>
      <c r="D338" s="201"/>
      <c r="E338" s="201"/>
      <c r="F338" s="113"/>
      <c r="G338" s="113"/>
      <c r="H338" s="113"/>
      <c r="I338" s="998"/>
      <c r="J338" s="998"/>
      <c r="K338" s="999"/>
      <c r="L338" s="999"/>
      <c r="M338" s="999"/>
      <c r="N338" s="201"/>
      <c r="O338" s="201"/>
      <c r="P338" s="113"/>
      <c r="Q338" s="113"/>
      <c r="T338" s="201"/>
      <c r="U338" s="113"/>
      <c r="V338" s="113"/>
      <c r="W338" s="113"/>
      <c r="X338" s="113"/>
      <c r="Y338" s="113"/>
      <c r="Z338" s="113"/>
      <c r="AA338" s="113"/>
      <c r="AB338" s="201"/>
      <c r="AC338" s="113"/>
      <c r="AD338" s="113"/>
      <c r="AE338" s="113"/>
      <c r="AF338" s="113"/>
    </row>
    <row r="339" spans="2:32" x14ac:dyDescent="0.2">
      <c r="B339" s="200"/>
      <c r="C339" s="113"/>
      <c r="D339" s="201"/>
      <c r="E339" s="201"/>
      <c r="F339" s="113"/>
      <c r="G339" s="113"/>
      <c r="H339" s="113"/>
      <c r="I339" s="998"/>
      <c r="J339" s="998"/>
      <c r="K339" s="999"/>
      <c r="L339" s="999"/>
      <c r="M339" s="999"/>
      <c r="N339" s="201"/>
      <c r="O339" s="201"/>
      <c r="P339" s="113"/>
      <c r="Q339" s="113"/>
      <c r="T339" s="201"/>
      <c r="U339" s="113"/>
      <c r="V339" s="113"/>
      <c r="W339" s="113"/>
      <c r="X339" s="113"/>
      <c r="Y339" s="113"/>
      <c r="Z339" s="113"/>
      <c r="AA339" s="113"/>
      <c r="AB339" s="201"/>
      <c r="AC339" s="113"/>
      <c r="AD339" s="113"/>
      <c r="AE339" s="113"/>
      <c r="AF339" s="113"/>
    </row>
    <row r="340" spans="2:32" x14ac:dyDescent="0.2">
      <c r="B340" s="200"/>
      <c r="C340" s="113"/>
      <c r="D340" s="201"/>
      <c r="E340" s="201"/>
      <c r="F340" s="113"/>
      <c r="G340" s="113"/>
      <c r="H340" s="113"/>
      <c r="I340" s="998"/>
      <c r="J340" s="998"/>
      <c r="K340" s="999"/>
      <c r="L340" s="999"/>
      <c r="M340" s="999"/>
      <c r="N340" s="201"/>
      <c r="O340" s="201"/>
      <c r="P340" s="113"/>
      <c r="Q340" s="113"/>
      <c r="T340" s="201"/>
      <c r="U340" s="113"/>
      <c r="V340" s="113"/>
      <c r="W340" s="113"/>
      <c r="X340" s="113"/>
      <c r="Y340" s="113"/>
      <c r="Z340" s="113"/>
      <c r="AA340" s="113"/>
      <c r="AB340" s="201"/>
      <c r="AC340" s="113"/>
      <c r="AD340" s="113"/>
      <c r="AE340" s="113"/>
      <c r="AF340" s="113"/>
    </row>
    <row r="341" spans="2:32" x14ac:dyDescent="0.2">
      <c r="B341" s="200"/>
      <c r="C341" s="113"/>
      <c r="D341" s="201"/>
      <c r="E341" s="201"/>
      <c r="F341" s="113"/>
      <c r="G341" s="113"/>
      <c r="H341" s="113"/>
      <c r="I341" s="998"/>
      <c r="J341" s="998"/>
      <c r="K341" s="999"/>
      <c r="L341" s="999"/>
      <c r="M341" s="999"/>
      <c r="N341" s="201"/>
      <c r="O341" s="201"/>
      <c r="P341" s="113"/>
      <c r="Q341" s="113"/>
      <c r="T341" s="201"/>
      <c r="U341" s="113"/>
      <c r="V341" s="113"/>
      <c r="W341" s="113"/>
      <c r="X341" s="113"/>
      <c r="Y341" s="113"/>
      <c r="Z341" s="113"/>
      <c r="AA341" s="113"/>
      <c r="AB341" s="201"/>
      <c r="AC341" s="113"/>
      <c r="AD341" s="113"/>
      <c r="AE341" s="113"/>
      <c r="AF341" s="113"/>
    </row>
    <row r="342" spans="2:32" x14ac:dyDescent="0.2">
      <c r="B342" s="200"/>
      <c r="C342" s="113"/>
      <c r="D342" s="201"/>
      <c r="E342" s="201"/>
      <c r="F342" s="113"/>
      <c r="G342" s="113"/>
      <c r="H342" s="113"/>
      <c r="I342" s="998"/>
      <c r="J342" s="998"/>
      <c r="K342" s="999"/>
      <c r="L342" s="999"/>
      <c r="M342" s="999"/>
      <c r="N342" s="201"/>
      <c r="O342" s="201"/>
      <c r="P342" s="113"/>
      <c r="Q342" s="113"/>
      <c r="T342" s="201"/>
      <c r="U342" s="113"/>
      <c r="V342" s="113"/>
      <c r="W342" s="113"/>
      <c r="X342" s="113"/>
      <c r="Y342" s="113"/>
      <c r="Z342" s="113"/>
      <c r="AA342" s="113"/>
      <c r="AB342" s="201"/>
      <c r="AC342" s="113"/>
      <c r="AD342" s="113"/>
      <c r="AE342" s="113"/>
      <c r="AF342" s="113"/>
    </row>
    <row r="343" spans="2:32" x14ac:dyDescent="0.2">
      <c r="B343" s="200"/>
      <c r="C343" s="113"/>
      <c r="D343" s="201"/>
      <c r="E343" s="201"/>
      <c r="F343" s="113"/>
      <c r="G343" s="113"/>
      <c r="H343" s="113"/>
      <c r="I343" s="998"/>
      <c r="J343" s="998"/>
      <c r="K343" s="999"/>
      <c r="L343" s="999"/>
      <c r="M343" s="999"/>
      <c r="N343" s="201"/>
      <c r="O343" s="201"/>
      <c r="P343" s="113"/>
      <c r="Q343" s="113"/>
      <c r="T343" s="201"/>
      <c r="U343" s="113"/>
      <c r="V343" s="113"/>
      <c r="W343" s="113"/>
      <c r="X343" s="113"/>
      <c r="Y343" s="113"/>
      <c r="Z343" s="113"/>
      <c r="AA343" s="113"/>
      <c r="AB343" s="201"/>
      <c r="AC343" s="113"/>
      <c r="AD343" s="113"/>
      <c r="AE343" s="113"/>
      <c r="AF343" s="113"/>
    </row>
    <row r="344" spans="2:32" x14ac:dyDescent="0.2">
      <c r="B344" s="200"/>
      <c r="C344" s="113"/>
      <c r="D344" s="201"/>
      <c r="E344" s="201"/>
      <c r="F344" s="113"/>
      <c r="G344" s="113"/>
      <c r="H344" s="113"/>
      <c r="I344" s="998"/>
      <c r="J344" s="998"/>
      <c r="K344" s="999"/>
      <c r="L344" s="999"/>
      <c r="M344" s="999"/>
      <c r="N344" s="201"/>
      <c r="O344" s="201"/>
      <c r="P344" s="113"/>
      <c r="Q344" s="113"/>
      <c r="T344" s="201"/>
      <c r="U344" s="113"/>
      <c r="V344" s="113"/>
      <c r="W344" s="113"/>
      <c r="X344" s="113"/>
      <c r="Y344" s="113"/>
      <c r="Z344" s="113"/>
      <c r="AA344" s="113"/>
      <c r="AB344" s="201"/>
      <c r="AC344" s="113"/>
      <c r="AD344" s="113"/>
      <c r="AE344" s="113"/>
      <c r="AF344" s="113"/>
    </row>
    <row r="345" spans="2:32" x14ac:dyDescent="0.2">
      <c r="B345" s="200"/>
      <c r="C345" s="113"/>
      <c r="D345" s="201"/>
      <c r="E345" s="201"/>
      <c r="F345" s="113"/>
      <c r="G345" s="113"/>
      <c r="H345" s="113"/>
      <c r="I345" s="998"/>
      <c r="J345" s="998"/>
      <c r="K345" s="999"/>
      <c r="L345" s="999"/>
      <c r="M345" s="999"/>
      <c r="N345" s="201"/>
      <c r="O345" s="201"/>
      <c r="P345" s="113"/>
      <c r="Q345" s="113"/>
      <c r="T345" s="201"/>
      <c r="U345" s="113"/>
      <c r="V345" s="113"/>
      <c r="W345" s="113"/>
      <c r="X345" s="113"/>
      <c r="Y345" s="113"/>
      <c r="Z345" s="113"/>
      <c r="AA345" s="113"/>
      <c r="AB345" s="201"/>
      <c r="AC345" s="113"/>
      <c r="AD345" s="113"/>
      <c r="AE345" s="113"/>
      <c r="AF345" s="113"/>
    </row>
    <row r="346" spans="2:32" x14ac:dyDescent="0.2">
      <c r="B346" s="200"/>
      <c r="C346" s="113"/>
      <c r="D346" s="201"/>
      <c r="E346" s="201"/>
      <c r="F346" s="113"/>
      <c r="G346" s="113"/>
      <c r="H346" s="113"/>
      <c r="I346" s="998"/>
      <c r="J346" s="998"/>
      <c r="K346" s="999"/>
      <c r="L346" s="999"/>
      <c r="M346" s="999"/>
      <c r="N346" s="201"/>
      <c r="O346" s="201"/>
      <c r="P346" s="113"/>
      <c r="Q346" s="113"/>
      <c r="T346" s="201"/>
      <c r="U346" s="113"/>
      <c r="V346" s="113"/>
      <c r="W346" s="113"/>
      <c r="X346" s="113"/>
      <c r="Y346" s="113"/>
      <c r="Z346" s="113"/>
      <c r="AA346" s="113"/>
      <c r="AB346" s="201"/>
      <c r="AC346" s="113"/>
      <c r="AD346" s="113"/>
      <c r="AE346" s="113"/>
      <c r="AF346" s="113"/>
    </row>
    <row r="347" spans="2:32" x14ac:dyDescent="0.2">
      <c r="B347" s="200"/>
      <c r="C347" s="113"/>
      <c r="D347" s="201"/>
      <c r="E347" s="201"/>
      <c r="F347" s="113"/>
      <c r="G347" s="113"/>
      <c r="H347" s="113"/>
      <c r="I347" s="998"/>
      <c r="J347" s="998"/>
      <c r="K347" s="999"/>
      <c r="L347" s="999"/>
      <c r="M347" s="999"/>
      <c r="N347" s="201"/>
      <c r="O347" s="201"/>
      <c r="P347" s="113"/>
      <c r="Q347" s="113"/>
      <c r="T347" s="201"/>
      <c r="U347" s="113"/>
      <c r="V347" s="113"/>
      <c r="W347" s="113"/>
      <c r="X347" s="113"/>
      <c r="Y347" s="113"/>
      <c r="Z347" s="113"/>
      <c r="AA347" s="113"/>
      <c r="AB347" s="201"/>
      <c r="AC347" s="113"/>
      <c r="AD347" s="113"/>
      <c r="AE347" s="113"/>
      <c r="AF347" s="113"/>
    </row>
    <row r="348" spans="2:32" x14ac:dyDescent="0.2">
      <c r="B348" s="200"/>
      <c r="C348" s="113"/>
      <c r="D348" s="201"/>
      <c r="E348" s="201"/>
      <c r="F348" s="113"/>
      <c r="G348" s="113"/>
      <c r="H348" s="113"/>
      <c r="I348" s="998"/>
      <c r="J348" s="998"/>
      <c r="K348" s="999"/>
      <c r="L348" s="999"/>
      <c r="M348" s="999"/>
      <c r="N348" s="201"/>
      <c r="O348" s="201"/>
      <c r="P348" s="113"/>
      <c r="Q348" s="113"/>
      <c r="T348" s="201"/>
      <c r="U348" s="113"/>
      <c r="V348" s="113"/>
      <c r="W348" s="113"/>
      <c r="X348" s="113"/>
      <c r="Y348" s="113"/>
      <c r="Z348" s="113"/>
      <c r="AA348" s="113"/>
      <c r="AB348" s="201"/>
      <c r="AC348" s="113"/>
      <c r="AD348" s="113"/>
      <c r="AE348" s="113"/>
      <c r="AF348" s="113"/>
    </row>
    <row r="349" spans="2:32" x14ac:dyDescent="0.2">
      <c r="B349" s="200"/>
      <c r="C349" s="113"/>
      <c r="D349" s="201"/>
      <c r="E349" s="201"/>
      <c r="F349" s="113"/>
      <c r="G349" s="113"/>
      <c r="H349" s="113"/>
      <c r="I349" s="998"/>
      <c r="J349" s="998"/>
      <c r="K349" s="999"/>
      <c r="L349" s="999"/>
      <c r="M349" s="999"/>
      <c r="N349" s="201"/>
      <c r="O349" s="201"/>
      <c r="P349" s="113"/>
      <c r="Q349" s="113"/>
      <c r="T349" s="201"/>
      <c r="U349" s="113"/>
      <c r="V349" s="113"/>
      <c r="W349" s="113"/>
      <c r="X349" s="113"/>
      <c r="Y349" s="113"/>
      <c r="Z349" s="113"/>
      <c r="AA349" s="113"/>
      <c r="AB349" s="201"/>
      <c r="AC349" s="113"/>
      <c r="AD349" s="113"/>
      <c r="AE349" s="113"/>
      <c r="AF349" s="113"/>
    </row>
    <row r="350" spans="2:32" x14ac:dyDescent="0.2">
      <c r="B350" s="200"/>
      <c r="C350" s="113"/>
      <c r="D350" s="201"/>
      <c r="E350" s="201"/>
      <c r="F350" s="113"/>
      <c r="G350" s="113"/>
      <c r="H350" s="113"/>
      <c r="I350" s="998"/>
      <c r="J350" s="998"/>
      <c r="K350" s="999"/>
      <c r="L350" s="999"/>
      <c r="M350" s="999"/>
      <c r="N350" s="201"/>
      <c r="O350" s="201"/>
      <c r="P350" s="113"/>
      <c r="Q350" s="113"/>
      <c r="T350" s="201"/>
      <c r="U350" s="113"/>
      <c r="V350" s="113"/>
      <c r="W350" s="113"/>
      <c r="X350" s="113"/>
      <c r="Y350" s="113"/>
      <c r="Z350" s="113"/>
      <c r="AA350" s="113"/>
      <c r="AB350" s="201"/>
      <c r="AC350" s="113"/>
      <c r="AD350" s="113"/>
      <c r="AE350" s="113"/>
      <c r="AF350" s="113"/>
    </row>
    <row r="351" spans="2:32" x14ac:dyDescent="0.2">
      <c r="B351" s="200"/>
      <c r="C351" s="113"/>
      <c r="D351" s="201"/>
      <c r="E351" s="201"/>
      <c r="F351" s="113"/>
      <c r="G351" s="113"/>
      <c r="H351" s="113"/>
      <c r="I351" s="998"/>
      <c r="J351" s="998"/>
      <c r="K351" s="999"/>
      <c r="L351" s="999"/>
      <c r="M351" s="999"/>
      <c r="N351" s="201"/>
      <c r="O351" s="201"/>
      <c r="P351" s="113"/>
      <c r="Q351" s="113"/>
      <c r="T351" s="201"/>
      <c r="U351" s="113"/>
      <c r="V351" s="113"/>
      <c r="W351" s="113"/>
      <c r="X351" s="113"/>
      <c r="Y351" s="113"/>
      <c r="Z351" s="113"/>
      <c r="AA351" s="113"/>
      <c r="AB351" s="201"/>
      <c r="AC351" s="113"/>
      <c r="AD351" s="113"/>
      <c r="AE351" s="113"/>
      <c r="AF351" s="113"/>
    </row>
    <row r="352" spans="2:32" x14ac:dyDescent="0.2">
      <c r="B352" s="200"/>
      <c r="C352" s="113"/>
      <c r="D352" s="201"/>
      <c r="E352" s="201"/>
      <c r="F352" s="113"/>
      <c r="G352" s="113"/>
      <c r="H352" s="113"/>
      <c r="I352" s="998"/>
      <c r="J352" s="998"/>
      <c r="K352" s="999"/>
      <c r="L352" s="999"/>
      <c r="M352" s="999"/>
      <c r="N352" s="201"/>
      <c r="O352" s="201"/>
      <c r="P352" s="113"/>
      <c r="Q352" s="113"/>
      <c r="T352" s="201"/>
      <c r="U352" s="113"/>
      <c r="V352" s="113"/>
      <c r="W352" s="113"/>
      <c r="X352" s="113"/>
      <c r="Y352" s="113"/>
      <c r="Z352" s="113"/>
      <c r="AA352" s="113"/>
      <c r="AB352" s="201"/>
      <c r="AC352" s="113"/>
      <c r="AD352" s="113"/>
      <c r="AE352" s="113"/>
      <c r="AF352" s="113"/>
    </row>
    <row r="353" spans="2:32" x14ac:dyDescent="0.2">
      <c r="B353" s="200"/>
      <c r="C353" s="113"/>
      <c r="D353" s="201"/>
      <c r="E353" s="201"/>
      <c r="F353" s="113"/>
      <c r="G353" s="113"/>
      <c r="H353" s="113"/>
      <c r="I353" s="998"/>
      <c r="J353" s="998"/>
      <c r="K353" s="999"/>
      <c r="L353" s="999"/>
      <c r="M353" s="999"/>
      <c r="N353" s="201"/>
      <c r="O353" s="201"/>
      <c r="P353" s="113"/>
      <c r="Q353" s="113"/>
      <c r="T353" s="201"/>
      <c r="U353" s="113"/>
      <c r="V353" s="113"/>
      <c r="W353" s="113"/>
      <c r="X353" s="113"/>
      <c r="Y353" s="113"/>
      <c r="Z353" s="113"/>
      <c r="AA353" s="113"/>
      <c r="AB353" s="201"/>
      <c r="AC353" s="113"/>
      <c r="AD353" s="113"/>
      <c r="AE353" s="113"/>
      <c r="AF353" s="113"/>
    </row>
    <row r="354" spans="2:32" x14ac:dyDescent="0.2">
      <c r="B354" s="200"/>
      <c r="C354" s="113"/>
      <c r="D354" s="201"/>
      <c r="E354" s="201"/>
      <c r="F354" s="113"/>
      <c r="G354" s="113"/>
      <c r="H354" s="113"/>
      <c r="I354" s="998"/>
      <c r="J354" s="998"/>
      <c r="K354" s="999"/>
      <c r="L354" s="999"/>
      <c r="M354" s="999"/>
      <c r="N354" s="201"/>
      <c r="O354" s="201"/>
      <c r="P354" s="113"/>
      <c r="Q354" s="113"/>
      <c r="T354" s="201"/>
      <c r="U354" s="113"/>
      <c r="V354" s="113"/>
      <c r="W354" s="113"/>
      <c r="X354" s="113"/>
      <c r="Y354" s="113"/>
      <c r="Z354" s="113"/>
      <c r="AA354" s="113"/>
      <c r="AB354" s="201"/>
      <c r="AC354" s="113"/>
      <c r="AD354" s="113"/>
      <c r="AE354" s="113"/>
      <c r="AF354" s="113"/>
    </row>
    <row r="355" spans="2:32" x14ac:dyDescent="0.2">
      <c r="B355" s="200"/>
      <c r="C355" s="113"/>
      <c r="D355" s="201"/>
      <c r="E355" s="201"/>
      <c r="F355" s="113"/>
      <c r="G355" s="113"/>
      <c r="H355" s="113"/>
      <c r="I355" s="998"/>
      <c r="J355" s="998"/>
      <c r="K355" s="999"/>
      <c r="L355" s="999"/>
      <c r="M355" s="999"/>
      <c r="N355" s="201"/>
      <c r="O355" s="201"/>
      <c r="P355" s="113"/>
      <c r="Q355" s="113"/>
      <c r="T355" s="201"/>
      <c r="U355" s="113"/>
      <c r="V355" s="113"/>
      <c r="W355" s="113"/>
      <c r="X355" s="113"/>
      <c r="Y355" s="113"/>
      <c r="Z355" s="113"/>
      <c r="AA355" s="113"/>
      <c r="AB355" s="201"/>
      <c r="AC355" s="113"/>
      <c r="AD355" s="113"/>
      <c r="AE355" s="113"/>
      <c r="AF355" s="113"/>
    </row>
    <row r="356" spans="2:32" x14ac:dyDescent="0.2">
      <c r="B356" s="200"/>
      <c r="C356" s="113"/>
      <c r="D356" s="201"/>
      <c r="E356" s="201"/>
      <c r="F356" s="113"/>
      <c r="G356" s="113"/>
      <c r="H356" s="113"/>
      <c r="I356" s="998"/>
      <c r="J356" s="998"/>
      <c r="K356" s="999"/>
      <c r="L356" s="999"/>
      <c r="M356" s="999"/>
      <c r="N356" s="201"/>
      <c r="O356" s="201"/>
      <c r="P356" s="113"/>
      <c r="Q356" s="113"/>
      <c r="T356" s="201"/>
      <c r="U356" s="113"/>
      <c r="V356" s="113"/>
      <c r="W356" s="113"/>
      <c r="X356" s="113"/>
      <c r="Y356" s="113"/>
      <c r="Z356" s="113"/>
      <c r="AA356" s="113"/>
      <c r="AB356" s="201"/>
      <c r="AC356" s="113"/>
      <c r="AD356" s="113"/>
      <c r="AE356" s="113"/>
      <c r="AF356" s="113"/>
    </row>
    <row r="357" spans="2:32" x14ac:dyDescent="0.2">
      <c r="B357" s="200"/>
      <c r="C357" s="113"/>
      <c r="D357" s="201"/>
      <c r="E357" s="201"/>
      <c r="F357" s="113"/>
      <c r="G357" s="113"/>
      <c r="H357" s="113"/>
      <c r="I357" s="998"/>
      <c r="J357" s="998"/>
      <c r="K357" s="999"/>
      <c r="L357" s="999"/>
      <c r="M357" s="999"/>
      <c r="N357" s="201"/>
      <c r="O357" s="201"/>
      <c r="P357" s="113"/>
      <c r="Q357" s="113"/>
      <c r="T357" s="201"/>
      <c r="U357" s="113"/>
      <c r="V357" s="113"/>
      <c r="W357" s="113"/>
      <c r="X357" s="113"/>
      <c r="Y357" s="113"/>
      <c r="Z357" s="113"/>
      <c r="AA357" s="113"/>
      <c r="AB357" s="201"/>
      <c r="AC357" s="113"/>
      <c r="AD357" s="113"/>
      <c r="AE357" s="113"/>
      <c r="AF357" s="113"/>
    </row>
    <row r="358" spans="2:32" x14ac:dyDescent="0.2">
      <c r="B358" s="200"/>
      <c r="C358" s="113"/>
      <c r="D358" s="201"/>
      <c r="E358" s="201"/>
      <c r="F358" s="113"/>
      <c r="G358" s="113"/>
      <c r="H358" s="113"/>
      <c r="I358" s="998"/>
      <c r="J358" s="998"/>
      <c r="K358" s="999"/>
      <c r="L358" s="999"/>
      <c r="M358" s="999"/>
      <c r="N358" s="201"/>
      <c r="O358" s="201"/>
      <c r="P358" s="113"/>
      <c r="Q358" s="113"/>
      <c r="T358" s="201"/>
      <c r="U358" s="113"/>
      <c r="V358" s="113"/>
      <c r="W358" s="113"/>
      <c r="X358" s="113"/>
      <c r="Y358" s="113"/>
      <c r="Z358" s="113"/>
      <c r="AA358" s="113"/>
      <c r="AB358" s="201"/>
      <c r="AC358" s="113"/>
      <c r="AD358" s="113"/>
      <c r="AE358" s="113"/>
      <c r="AF358" s="113"/>
    </row>
    <row r="359" spans="2:32" x14ac:dyDescent="0.2">
      <c r="B359" s="200"/>
      <c r="C359" s="113"/>
      <c r="D359" s="201"/>
      <c r="E359" s="201"/>
      <c r="F359" s="113"/>
      <c r="G359" s="113"/>
      <c r="H359" s="113"/>
      <c r="I359" s="998"/>
      <c r="J359" s="998"/>
      <c r="K359" s="999"/>
      <c r="L359" s="999"/>
      <c r="M359" s="999"/>
      <c r="N359" s="201"/>
      <c r="O359" s="201"/>
      <c r="P359" s="113"/>
      <c r="Q359" s="113"/>
      <c r="T359" s="201"/>
      <c r="U359" s="113"/>
      <c r="V359" s="113"/>
      <c r="W359" s="113"/>
      <c r="X359" s="113"/>
      <c r="Y359" s="113"/>
      <c r="Z359" s="113"/>
      <c r="AA359" s="113"/>
      <c r="AB359" s="201"/>
      <c r="AC359" s="113"/>
      <c r="AD359" s="113"/>
      <c r="AE359" s="113"/>
      <c r="AF359" s="113"/>
    </row>
    <row r="360" spans="2:32" x14ac:dyDescent="0.2">
      <c r="B360" s="200"/>
      <c r="C360" s="113"/>
      <c r="D360" s="201"/>
      <c r="E360" s="201"/>
      <c r="F360" s="113"/>
      <c r="G360" s="113"/>
      <c r="H360" s="113"/>
      <c r="I360" s="998"/>
      <c r="J360" s="998"/>
      <c r="K360" s="999"/>
      <c r="L360" s="999"/>
      <c r="M360" s="999"/>
      <c r="N360" s="201"/>
      <c r="O360" s="201"/>
      <c r="P360" s="113"/>
      <c r="Q360" s="113"/>
      <c r="T360" s="201"/>
      <c r="U360" s="113"/>
      <c r="V360" s="113"/>
      <c r="W360" s="113"/>
      <c r="X360" s="113"/>
      <c r="Y360" s="113"/>
      <c r="Z360" s="113"/>
      <c r="AA360" s="113"/>
      <c r="AB360" s="201"/>
      <c r="AC360" s="113"/>
      <c r="AD360" s="113"/>
      <c r="AE360" s="113"/>
      <c r="AF360" s="113"/>
    </row>
    <row r="361" spans="2:32" x14ac:dyDescent="0.2">
      <c r="B361" s="200"/>
      <c r="C361" s="113"/>
      <c r="D361" s="201"/>
      <c r="E361" s="201"/>
      <c r="F361" s="113"/>
      <c r="G361" s="113"/>
      <c r="H361" s="113"/>
      <c r="I361" s="998"/>
      <c r="J361" s="998"/>
      <c r="K361" s="999"/>
      <c r="L361" s="999"/>
      <c r="M361" s="999"/>
      <c r="N361" s="201"/>
      <c r="O361" s="201"/>
      <c r="P361" s="113"/>
      <c r="Q361" s="113"/>
      <c r="T361" s="201"/>
      <c r="U361" s="113"/>
      <c r="V361" s="113"/>
      <c r="W361" s="113"/>
      <c r="X361" s="113"/>
      <c r="Y361" s="113"/>
      <c r="Z361" s="113"/>
      <c r="AA361" s="113"/>
      <c r="AB361" s="201"/>
      <c r="AC361" s="113"/>
      <c r="AD361" s="113"/>
      <c r="AE361" s="113"/>
      <c r="AF361" s="113"/>
    </row>
    <row r="362" spans="2:32" x14ac:dyDescent="0.2">
      <c r="B362" s="200"/>
      <c r="C362" s="113"/>
      <c r="D362" s="201"/>
      <c r="E362" s="201"/>
      <c r="F362" s="113"/>
      <c r="G362" s="113"/>
      <c r="H362" s="113"/>
      <c r="I362" s="998"/>
      <c r="J362" s="998"/>
      <c r="K362" s="999"/>
      <c r="L362" s="999"/>
      <c r="M362" s="999"/>
      <c r="N362" s="201"/>
      <c r="O362" s="201"/>
      <c r="P362" s="113"/>
      <c r="Q362" s="113"/>
      <c r="T362" s="201"/>
      <c r="U362" s="113"/>
      <c r="V362" s="113"/>
      <c r="W362" s="113"/>
      <c r="X362" s="113"/>
      <c r="Y362" s="113"/>
      <c r="Z362" s="113"/>
      <c r="AA362" s="113"/>
      <c r="AB362" s="201"/>
      <c r="AC362" s="113"/>
      <c r="AD362" s="113"/>
      <c r="AE362" s="113"/>
      <c r="AF362" s="113"/>
    </row>
    <row r="363" spans="2:32" x14ac:dyDescent="0.2">
      <c r="B363" s="200"/>
      <c r="C363" s="113"/>
      <c r="D363" s="201"/>
      <c r="E363" s="201"/>
      <c r="F363" s="113"/>
      <c r="G363" s="113"/>
      <c r="H363" s="113"/>
      <c r="I363" s="998"/>
      <c r="J363" s="998"/>
      <c r="K363" s="999"/>
      <c r="L363" s="999"/>
      <c r="M363" s="999"/>
      <c r="N363" s="201"/>
      <c r="O363" s="201"/>
      <c r="P363" s="113"/>
      <c r="Q363" s="113"/>
      <c r="T363" s="201"/>
      <c r="U363" s="113"/>
      <c r="V363" s="113"/>
      <c r="W363" s="113"/>
      <c r="X363" s="113"/>
      <c r="Y363" s="113"/>
      <c r="Z363" s="113"/>
      <c r="AA363" s="113"/>
      <c r="AB363" s="201"/>
      <c r="AC363" s="113"/>
      <c r="AD363" s="113"/>
      <c r="AE363" s="113"/>
      <c r="AF363" s="113"/>
    </row>
    <row r="364" spans="2:32" x14ac:dyDescent="0.2">
      <c r="B364" s="200"/>
      <c r="C364" s="113"/>
      <c r="D364" s="201"/>
      <c r="E364" s="201"/>
      <c r="F364" s="113"/>
      <c r="G364" s="113"/>
      <c r="H364" s="113"/>
      <c r="I364" s="998"/>
      <c r="J364" s="998"/>
      <c r="K364" s="999"/>
      <c r="L364" s="999"/>
      <c r="M364" s="999"/>
      <c r="N364" s="201"/>
      <c r="O364" s="201"/>
      <c r="P364" s="113"/>
      <c r="Q364" s="113"/>
      <c r="T364" s="201"/>
      <c r="U364" s="113"/>
      <c r="V364" s="113"/>
      <c r="W364" s="113"/>
      <c r="X364" s="113"/>
      <c r="Y364" s="113"/>
      <c r="Z364" s="113"/>
      <c r="AA364" s="113"/>
      <c r="AB364" s="201"/>
      <c r="AC364" s="113"/>
      <c r="AD364" s="113"/>
      <c r="AE364" s="113"/>
      <c r="AF364" s="113"/>
    </row>
    <row r="365" spans="2:32" x14ac:dyDescent="0.2">
      <c r="B365" s="200"/>
      <c r="C365" s="113"/>
      <c r="D365" s="201"/>
      <c r="E365" s="201"/>
      <c r="F365" s="113"/>
      <c r="G365" s="113"/>
      <c r="H365" s="113"/>
      <c r="I365" s="998"/>
      <c r="J365" s="998"/>
      <c r="K365" s="999"/>
      <c r="L365" s="999"/>
      <c r="M365" s="999"/>
      <c r="N365" s="201"/>
      <c r="O365" s="201"/>
      <c r="P365" s="113"/>
      <c r="Q365" s="113"/>
      <c r="T365" s="201"/>
      <c r="U365" s="113"/>
      <c r="V365" s="113"/>
      <c r="W365" s="113"/>
      <c r="X365" s="113"/>
      <c r="Y365" s="113"/>
      <c r="Z365" s="113"/>
      <c r="AA365" s="113"/>
      <c r="AB365" s="201"/>
      <c r="AC365" s="113"/>
      <c r="AD365" s="113"/>
      <c r="AE365" s="113"/>
      <c r="AF365" s="113"/>
    </row>
    <row r="366" spans="2:32" x14ac:dyDescent="0.2">
      <c r="B366" s="200"/>
      <c r="C366" s="113"/>
      <c r="D366" s="201"/>
      <c r="E366" s="201"/>
      <c r="F366" s="113"/>
      <c r="G366" s="113"/>
      <c r="H366" s="113"/>
      <c r="I366" s="998"/>
      <c r="J366" s="998"/>
      <c r="K366" s="999"/>
      <c r="L366" s="999"/>
      <c r="M366" s="999"/>
      <c r="N366" s="201"/>
      <c r="O366" s="201"/>
      <c r="P366" s="113"/>
      <c r="Q366" s="113"/>
      <c r="T366" s="201"/>
      <c r="U366" s="113"/>
      <c r="V366" s="113"/>
      <c r="W366" s="113"/>
      <c r="X366" s="113"/>
      <c r="Y366" s="113"/>
      <c r="Z366" s="113"/>
      <c r="AA366" s="113"/>
      <c r="AB366" s="201"/>
      <c r="AC366" s="113"/>
      <c r="AD366" s="113"/>
      <c r="AE366" s="113"/>
      <c r="AF366" s="113"/>
    </row>
    <row r="367" spans="2:32" x14ac:dyDescent="0.2">
      <c r="B367" s="200"/>
      <c r="C367" s="113"/>
      <c r="D367" s="201"/>
      <c r="E367" s="201"/>
      <c r="F367" s="113"/>
      <c r="G367" s="113"/>
      <c r="H367" s="113"/>
      <c r="I367" s="998"/>
      <c r="J367" s="998"/>
      <c r="K367" s="999"/>
      <c r="L367" s="999"/>
      <c r="M367" s="999"/>
      <c r="N367" s="201"/>
      <c r="O367" s="201"/>
      <c r="P367" s="113"/>
      <c r="Q367" s="113"/>
      <c r="T367" s="201"/>
      <c r="U367" s="113"/>
      <c r="V367" s="113"/>
      <c r="W367" s="113"/>
      <c r="X367" s="113"/>
      <c r="Y367" s="113"/>
      <c r="Z367" s="113"/>
      <c r="AA367" s="113"/>
      <c r="AB367" s="201"/>
      <c r="AC367" s="113"/>
      <c r="AD367" s="113"/>
      <c r="AE367" s="113"/>
      <c r="AF367" s="113"/>
    </row>
    <row r="368" spans="2:32" x14ac:dyDescent="0.2">
      <c r="B368" s="200"/>
      <c r="C368" s="113"/>
      <c r="D368" s="201"/>
      <c r="E368" s="201"/>
      <c r="F368" s="113"/>
      <c r="G368" s="113"/>
      <c r="H368" s="113"/>
      <c r="I368" s="998"/>
      <c r="J368" s="998"/>
      <c r="K368" s="999"/>
      <c r="L368" s="999"/>
      <c r="M368" s="999"/>
      <c r="N368" s="201"/>
      <c r="O368" s="201"/>
      <c r="P368" s="113"/>
      <c r="Q368" s="113"/>
      <c r="T368" s="201"/>
      <c r="U368" s="113"/>
      <c r="V368" s="113"/>
      <c r="W368" s="113"/>
      <c r="X368" s="113"/>
      <c r="Y368" s="113"/>
      <c r="Z368" s="113"/>
      <c r="AA368" s="113"/>
      <c r="AB368" s="201"/>
      <c r="AC368" s="113"/>
      <c r="AD368" s="113"/>
      <c r="AE368" s="113"/>
      <c r="AF368" s="113"/>
    </row>
    <row r="369" spans="2:32" x14ac:dyDescent="0.2">
      <c r="B369" s="200"/>
      <c r="C369" s="113"/>
      <c r="D369" s="201"/>
      <c r="E369" s="201"/>
      <c r="F369" s="113"/>
      <c r="G369" s="113"/>
      <c r="H369" s="113"/>
      <c r="I369" s="998"/>
      <c r="J369" s="998"/>
      <c r="K369" s="999"/>
      <c r="L369" s="999"/>
      <c r="M369" s="999"/>
      <c r="N369" s="201"/>
      <c r="O369" s="201"/>
      <c r="P369" s="113"/>
      <c r="Q369" s="113"/>
      <c r="T369" s="201"/>
      <c r="U369" s="113"/>
      <c r="V369" s="113"/>
      <c r="W369" s="113"/>
      <c r="X369" s="113"/>
      <c r="Y369" s="113"/>
      <c r="Z369" s="113"/>
      <c r="AA369" s="113"/>
      <c r="AB369" s="201"/>
      <c r="AC369" s="113"/>
      <c r="AD369" s="113"/>
      <c r="AE369" s="113"/>
      <c r="AF369" s="113"/>
    </row>
    <row r="370" spans="2:32" x14ac:dyDescent="0.2">
      <c r="B370" s="200"/>
      <c r="C370" s="113"/>
      <c r="D370" s="201"/>
      <c r="E370" s="201"/>
      <c r="F370" s="113"/>
      <c r="G370" s="113"/>
      <c r="H370" s="113"/>
      <c r="I370" s="998"/>
      <c r="J370" s="998"/>
      <c r="K370" s="999"/>
      <c r="L370" s="999"/>
      <c r="M370" s="999"/>
      <c r="N370" s="201"/>
      <c r="O370" s="201"/>
      <c r="P370" s="113"/>
      <c r="Q370" s="113"/>
      <c r="T370" s="201"/>
      <c r="U370" s="113"/>
      <c r="V370" s="113"/>
      <c r="W370" s="113"/>
      <c r="X370" s="113"/>
      <c r="Y370" s="113"/>
      <c r="Z370" s="113"/>
      <c r="AA370" s="113"/>
      <c r="AB370" s="201"/>
      <c r="AC370" s="113"/>
      <c r="AD370" s="113"/>
      <c r="AE370" s="113"/>
      <c r="AF370" s="113"/>
    </row>
    <row r="371" spans="2:32" x14ac:dyDescent="0.2">
      <c r="B371" s="200"/>
      <c r="C371" s="113"/>
      <c r="D371" s="201"/>
      <c r="E371" s="201"/>
      <c r="F371" s="113"/>
      <c r="G371" s="113"/>
      <c r="H371" s="113"/>
      <c r="I371" s="998"/>
      <c r="J371" s="998"/>
      <c r="K371" s="999"/>
      <c r="L371" s="999"/>
      <c r="M371" s="999"/>
      <c r="N371" s="201"/>
      <c r="O371" s="201"/>
      <c r="P371" s="113"/>
      <c r="Q371" s="113"/>
      <c r="T371" s="201"/>
      <c r="U371" s="113"/>
      <c r="V371" s="113"/>
      <c r="W371" s="113"/>
      <c r="X371" s="113"/>
      <c r="Y371" s="113"/>
      <c r="Z371" s="113"/>
      <c r="AA371" s="113"/>
      <c r="AB371" s="201"/>
      <c r="AC371" s="113"/>
      <c r="AD371" s="113"/>
      <c r="AE371" s="113"/>
      <c r="AF371" s="113"/>
    </row>
    <row r="372" spans="2:32" x14ac:dyDescent="0.2">
      <c r="B372" s="200"/>
      <c r="C372" s="113"/>
      <c r="D372" s="201"/>
      <c r="E372" s="201"/>
      <c r="F372" s="113"/>
      <c r="G372" s="113"/>
      <c r="H372" s="113"/>
      <c r="I372" s="998"/>
      <c r="J372" s="998"/>
      <c r="K372" s="999"/>
      <c r="L372" s="999"/>
      <c r="M372" s="999"/>
      <c r="N372" s="201"/>
      <c r="O372" s="201"/>
      <c r="P372" s="113"/>
      <c r="Q372" s="113"/>
      <c r="T372" s="201"/>
      <c r="U372" s="113"/>
      <c r="V372" s="113"/>
      <c r="W372" s="113"/>
      <c r="X372" s="113"/>
      <c r="Y372" s="113"/>
      <c r="Z372" s="113"/>
      <c r="AA372" s="113"/>
      <c r="AB372" s="201"/>
      <c r="AC372" s="113"/>
      <c r="AD372" s="113"/>
      <c r="AE372" s="113"/>
      <c r="AF372" s="113"/>
    </row>
    <row r="373" spans="2:32" x14ac:dyDescent="0.2">
      <c r="B373" s="200"/>
      <c r="C373" s="113"/>
      <c r="D373" s="201"/>
      <c r="E373" s="201"/>
      <c r="F373" s="113"/>
      <c r="G373" s="113"/>
      <c r="H373" s="113"/>
      <c r="I373" s="998"/>
      <c r="J373" s="998"/>
      <c r="K373" s="999"/>
      <c r="L373" s="999"/>
      <c r="M373" s="999"/>
      <c r="N373" s="201"/>
      <c r="O373" s="201"/>
      <c r="P373" s="113"/>
      <c r="Q373" s="113"/>
      <c r="T373" s="201"/>
      <c r="U373" s="113"/>
      <c r="V373" s="113"/>
      <c r="W373" s="113"/>
      <c r="X373" s="113"/>
      <c r="Y373" s="113"/>
      <c r="Z373" s="113"/>
      <c r="AA373" s="113"/>
      <c r="AB373" s="201"/>
      <c r="AC373" s="113"/>
      <c r="AD373" s="113"/>
      <c r="AE373" s="113"/>
      <c r="AF373" s="113"/>
    </row>
    <row r="374" spans="2:32" x14ac:dyDescent="0.2">
      <c r="B374" s="200"/>
      <c r="C374" s="113"/>
      <c r="D374" s="201"/>
      <c r="E374" s="201"/>
      <c r="F374" s="113"/>
      <c r="G374" s="113"/>
      <c r="H374" s="113"/>
      <c r="I374" s="998"/>
      <c r="J374" s="998"/>
      <c r="K374" s="999"/>
      <c r="L374" s="999"/>
      <c r="M374" s="999"/>
      <c r="N374" s="201"/>
      <c r="O374" s="201"/>
      <c r="P374" s="113"/>
      <c r="Q374" s="113"/>
      <c r="T374" s="201"/>
      <c r="U374" s="113"/>
      <c r="V374" s="113"/>
      <c r="W374" s="113"/>
      <c r="X374" s="113"/>
      <c r="Y374" s="113"/>
      <c r="Z374" s="113"/>
      <c r="AA374" s="113"/>
      <c r="AB374" s="201"/>
      <c r="AC374" s="113"/>
      <c r="AD374" s="113"/>
      <c r="AE374" s="113"/>
      <c r="AF374" s="113"/>
    </row>
    <row r="375" spans="2:32" x14ac:dyDescent="0.2">
      <c r="B375" s="200"/>
      <c r="C375" s="113"/>
      <c r="D375" s="201"/>
      <c r="E375" s="201"/>
      <c r="F375" s="113"/>
      <c r="G375" s="113"/>
      <c r="H375" s="113"/>
      <c r="I375" s="998"/>
      <c r="J375" s="998"/>
      <c r="K375" s="999"/>
      <c r="L375" s="999"/>
      <c r="M375" s="999"/>
      <c r="N375" s="201"/>
      <c r="O375" s="201"/>
      <c r="P375" s="113"/>
      <c r="Q375" s="113"/>
      <c r="T375" s="201"/>
      <c r="U375" s="113"/>
      <c r="V375" s="113"/>
      <c r="W375" s="113"/>
      <c r="X375" s="113"/>
      <c r="Y375" s="113"/>
      <c r="Z375" s="113"/>
      <c r="AA375" s="113"/>
      <c r="AB375" s="201"/>
      <c r="AC375" s="113"/>
      <c r="AD375" s="113"/>
      <c r="AE375" s="113"/>
      <c r="AF375" s="113"/>
    </row>
    <row r="376" spans="2:32" x14ac:dyDescent="0.2">
      <c r="B376" s="200"/>
      <c r="C376" s="113"/>
      <c r="D376" s="201"/>
      <c r="E376" s="201"/>
      <c r="F376" s="113"/>
      <c r="G376" s="113"/>
      <c r="H376" s="113"/>
      <c r="I376" s="998"/>
      <c r="J376" s="998"/>
      <c r="K376" s="999"/>
      <c r="L376" s="999"/>
      <c r="M376" s="999"/>
      <c r="N376" s="201"/>
      <c r="O376" s="201"/>
      <c r="P376" s="113"/>
      <c r="Q376" s="113"/>
      <c r="T376" s="201"/>
      <c r="U376" s="113"/>
      <c r="V376" s="113"/>
      <c r="W376" s="113"/>
      <c r="X376" s="113"/>
      <c r="Y376" s="113"/>
      <c r="Z376" s="113"/>
      <c r="AA376" s="113"/>
      <c r="AB376" s="201"/>
      <c r="AC376" s="113"/>
      <c r="AD376" s="113"/>
      <c r="AE376" s="113"/>
      <c r="AF376" s="113"/>
    </row>
    <row r="377" spans="2:32" x14ac:dyDescent="0.2">
      <c r="B377" s="200"/>
      <c r="C377" s="113"/>
      <c r="D377" s="201"/>
      <c r="E377" s="201"/>
      <c r="F377" s="113"/>
      <c r="G377" s="113"/>
      <c r="H377" s="113"/>
      <c r="I377" s="998"/>
      <c r="J377" s="998"/>
      <c r="K377" s="999"/>
      <c r="L377" s="999"/>
      <c r="M377" s="999"/>
      <c r="N377" s="201"/>
      <c r="O377" s="201"/>
      <c r="P377" s="113"/>
      <c r="Q377" s="113"/>
      <c r="T377" s="201"/>
      <c r="U377" s="113"/>
      <c r="V377" s="113"/>
      <c r="W377" s="113"/>
      <c r="X377" s="113"/>
      <c r="Y377" s="113"/>
      <c r="Z377" s="113"/>
      <c r="AA377" s="113"/>
      <c r="AB377" s="201"/>
      <c r="AC377" s="113"/>
      <c r="AD377" s="113"/>
      <c r="AE377" s="113"/>
      <c r="AF377" s="113"/>
    </row>
    <row r="378" spans="2:32" x14ac:dyDescent="0.2">
      <c r="B378" s="200"/>
      <c r="C378" s="113"/>
      <c r="D378" s="201"/>
      <c r="E378" s="201"/>
      <c r="F378" s="113"/>
      <c r="G378" s="113"/>
      <c r="H378" s="113"/>
      <c r="I378" s="998"/>
      <c r="J378" s="998"/>
      <c r="K378" s="999"/>
      <c r="L378" s="999"/>
      <c r="M378" s="999"/>
      <c r="N378" s="201"/>
      <c r="O378" s="201"/>
      <c r="P378" s="113"/>
      <c r="Q378" s="113"/>
      <c r="T378" s="201"/>
      <c r="U378" s="113"/>
      <c r="V378" s="113"/>
      <c r="W378" s="113"/>
      <c r="X378" s="113"/>
      <c r="Y378" s="113"/>
      <c r="Z378" s="113"/>
      <c r="AA378" s="113"/>
      <c r="AB378" s="201"/>
      <c r="AC378" s="113"/>
      <c r="AD378" s="113"/>
      <c r="AE378" s="113"/>
      <c r="AF378" s="113"/>
    </row>
    <row r="379" spans="2:32" x14ac:dyDescent="0.2">
      <c r="B379" s="200"/>
      <c r="C379" s="113"/>
      <c r="D379" s="201"/>
      <c r="E379" s="201"/>
      <c r="F379" s="113"/>
      <c r="G379" s="113"/>
      <c r="H379" s="113"/>
      <c r="I379" s="998"/>
      <c r="J379" s="998"/>
      <c r="K379" s="999"/>
      <c r="L379" s="999"/>
      <c r="M379" s="999"/>
      <c r="N379" s="201"/>
      <c r="O379" s="201"/>
      <c r="P379" s="113"/>
      <c r="Q379" s="113"/>
      <c r="T379" s="201"/>
      <c r="U379" s="113"/>
      <c r="V379" s="113"/>
      <c r="W379" s="113"/>
      <c r="X379" s="113"/>
      <c r="Y379" s="113"/>
      <c r="Z379" s="113"/>
      <c r="AA379" s="113"/>
      <c r="AB379" s="201"/>
      <c r="AC379" s="113"/>
      <c r="AD379" s="113"/>
      <c r="AE379" s="113"/>
      <c r="AF379" s="113"/>
    </row>
    <row r="380" spans="2:32" x14ac:dyDescent="0.2">
      <c r="B380" s="200"/>
      <c r="C380" s="113"/>
      <c r="D380" s="201"/>
      <c r="E380" s="201"/>
      <c r="F380" s="113"/>
      <c r="G380" s="113"/>
      <c r="H380" s="113"/>
      <c r="I380" s="998"/>
      <c r="J380" s="998"/>
      <c r="K380" s="999"/>
      <c r="L380" s="999"/>
      <c r="M380" s="999"/>
      <c r="N380" s="201"/>
      <c r="O380" s="201"/>
      <c r="P380" s="113"/>
      <c r="Q380" s="113"/>
      <c r="T380" s="201"/>
      <c r="U380" s="113"/>
      <c r="V380" s="113"/>
      <c r="W380" s="113"/>
      <c r="X380" s="113"/>
      <c r="Y380" s="113"/>
      <c r="Z380" s="113"/>
      <c r="AA380" s="113"/>
      <c r="AB380" s="201"/>
      <c r="AC380" s="113"/>
      <c r="AD380" s="113"/>
      <c r="AE380" s="113"/>
      <c r="AF380" s="113"/>
    </row>
    <row r="381" spans="2:32" x14ac:dyDescent="0.2">
      <c r="B381" s="200"/>
      <c r="C381" s="113"/>
      <c r="D381" s="201"/>
      <c r="E381" s="201"/>
      <c r="F381" s="113"/>
      <c r="G381" s="113"/>
      <c r="H381" s="113"/>
      <c r="I381" s="998"/>
      <c r="J381" s="998"/>
      <c r="K381" s="999"/>
      <c r="L381" s="999"/>
      <c r="M381" s="999"/>
      <c r="N381" s="201"/>
      <c r="O381" s="201"/>
      <c r="P381" s="113"/>
      <c r="Q381" s="113"/>
      <c r="T381" s="201"/>
      <c r="U381" s="113"/>
      <c r="V381" s="113"/>
      <c r="W381" s="113"/>
      <c r="X381" s="113"/>
      <c r="Y381" s="113"/>
      <c r="Z381" s="113"/>
      <c r="AA381" s="113"/>
      <c r="AB381" s="201"/>
      <c r="AC381" s="113"/>
      <c r="AD381" s="113"/>
      <c r="AE381" s="113"/>
      <c r="AF381" s="113"/>
    </row>
    <row r="382" spans="2:32" x14ac:dyDescent="0.2">
      <c r="B382" s="200"/>
      <c r="C382" s="113"/>
      <c r="D382" s="201"/>
      <c r="E382" s="201"/>
      <c r="F382" s="113"/>
      <c r="G382" s="113"/>
      <c r="H382" s="113"/>
      <c r="I382" s="998"/>
      <c r="J382" s="998"/>
      <c r="K382" s="999"/>
      <c r="L382" s="999"/>
      <c r="M382" s="999"/>
      <c r="N382" s="201"/>
      <c r="O382" s="201"/>
      <c r="P382" s="113"/>
      <c r="Q382" s="113"/>
      <c r="T382" s="201"/>
      <c r="U382" s="113"/>
      <c r="V382" s="113"/>
      <c r="W382" s="113"/>
      <c r="X382" s="113"/>
      <c r="Y382" s="113"/>
      <c r="Z382" s="113"/>
      <c r="AA382" s="113"/>
      <c r="AB382" s="201"/>
      <c r="AC382" s="113"/>
      <c r="AD382" s="113"/>
      <c r="AE382" s="113"/>
      <c r="AF382" s="113"/>
    </row>
    <row r="383" spans="2:32" x14ac:dyDescent="0.2">
      <c r="B383" s="200"/>
      <c r="C383" s="113"/>
      <c r="D383" s="201"/>
      <c r="E383" s="201"/>
      <c r="F383" s="113"/>
      <c r="G383" s="113"/>
      <c r="H383" s="113"/>
      <c r="I383" s="998"/>
      <c r="J383" s="998"/>
      <c r="K383" s="999"/>
      <c r="L383" s="999"/>
      <c r="M383" s="999"/>
      <c r="N383" s="201"/>
      <c r="O383" s="201"/>
      <c r="P383" s="113"/>
      <c r="Q383" s="113"/>
      <c r="T383" s="201"/>
      <c r="U383" s="113"/>
      <c r="V383" s="113"/>
      <c r="W383" s="113"/>
      <c r="X383" s="113"/>
      <c r="Y383" s="113"/>
      <c r="Z383" s="113"/>
      <c r="AA383" s="113"/>
      <c r="AB383" s="201"/>
      <c r="AC383" s="113"/>
      <c r="AD383" s="113"/>
      <c r="AE383" s="113"/>
      <c r="AF383" s="113"/>
    </row>
    <row r="384" spans="2:32" x14ac:dyDescent="0.2">
      <c r="B384" s="200"/>
      <c r="C384" s="113"/>
      <c r="D384" s="201"/>
      <c r="E384" s="201"/>
      <c r="F384" s="113"/>
      <c r="G384" s="113"/>
      <c r="H384" s="113"/>
      <c r="I384" s="998"/>
      <c r="J384" s="998"/>
      <c r="K384" s="999"/>
      <c r="L384" s="999"/>
      <c r="M384" s="999"/>
      <c r="N384" s="201"/>
      <c r="O384" s="201"/>
      <c r="P384" s="113"/>
      <c r="Q384" s="113"/>
      <c r="T384" s="201"/>
      <c r="U384" s="113"/>
      <c r="V384" s="113"/>
      <c r="W384" s="113"/>
      <c r="X384" s="113"/>
      <c r="Y384" s="113"/>
      <c r="Z384" s="113"/>
      <c r="AA384" s="113"/>
      <c r="AB384" s="201"/>
      <c r="AC384" s="113"/>
      <c r="AD384" s="113"/>
      <c r="AE384" s="113"/>
      <c r="AF384" s="113"/>
    </row>
    <row r="385" spans="2:32" x14ac:dyDescent="0.2">
      <c r="B385" s="200"/>
      <c r="C385" s="113"/>
      <c r="D385" s="201"/>
      <c r="E385" s="201"/>
      <c r="F385" s="113"/>
      <c r="G385" s="113"/>
      <c r="H385" s="113"/>
      <c r="I385" s="998"/>
      <c r="J385" s="998"/>
      <c r="K385" s="999"/>
      <c r="L385" s="999"/>
      <c r="M385" s="999"/>
      <c r="N385" s="201"/>
      <c r="O385" s="201"/>
      <c r="P385" s="113"/>
      <c r="Q385" s="113"/>
      <c r="T385" s="201"/>
      <c r="U385" s="113"/>
      <c r="V385" s="113"/>
      <c r="W385" s="113"/>
      <c r="X385" s="113"/>
      <c r="Y385" s="113"/>
      <c r="Z385" s="113"/>
      <c r="AA385" s="113"/>
      <c r="AB385" s="201"/>
      <c r="AC385" s="113"/>
      <c r="AD385" s="113"/>
      <c r="AE385" s="113"/>
      <c r="AF385" s="113"/>
    </row>
    <row r="386" spans="2:32" x14ac:dyDescent="0.2">
      <c r="B386" s="200"/>
      <c r="C386" s="113"/>
      <c r="D386" s="201"/>
      <c r="E386" s="201"/>
      <c r="F386" s="113"/>
      <c r="G386" s="113"/>
      <c r="H386" s="113"/>
      <c r="I386" s="998"/>
      <c r="J386" s="998"/>
      <c r="K386" s="999"/>
      <c r="L386" s="999"/>
      <c r="M386" s="999"/>
      <c r="N386" s="201"/>
      <c r="O386" s="201"/>
      <c r="P386" s="113"/>
      <c r="Q386" s="113"/>
      <c r="T386" s="201"/>
      <c r="U386" s="113"/>
      <c r="V386" s="113"/>
      <c r="W386" s="113"/>
      <c r="X386" s="113"/>
      <c r="Y386" s="113"/>
      <c r="Z386" s="113"/>
      <c r="AA386" s="113"/>
      <c r="AB386" s="201"/>
      <c r="AC386" s="113"/>
      <c r="AD386" s="113"/>
      <c r="AE386" s="113"/>
      <c r="AF386" s="113"/>
    </row>
    <row r="387" spans="2:32" x14ac:dyDescent="0.2">
      <c r="B387" s="200"/>
      <c r="C387" s="113"/>
      <c r="D387" s="201"/>
      <c r="E387" s="201"/>
      <c r="F387" s="113"/>
      <c r="G387" s="113"/>
      <c r="H387" s="113"/>
      <c r="I387" s="998"/>
      <c r="J387" s="998"/>
      <c r="K387" s="999"/>
      <c r="L387" s="999"/>
      <c r="M387" s="999"/>
      <c r="N387" s="201"/>
      <c r="O387" s="201"/>
      <c r="P387" s="113"/>
      <c r="Q387" s="113"/>
      <c r="T387" s="201"/>
      <c r="U387" s="113"/>
      <c r="V387" s="113"/>
      <c r="W387" s="113"/>
      <c r="X387" s="113"/>
      <c r="Y387" s="113"/>
      <c r="Z387" s="113"/>
      <c r="AA387" s="113"/>
      <c r="AB387" s="201"/>
      <c r="AC387" s="113"/>
      <c r="AD387" s="113"/>
      <c r="AE387" s="113"/>
      <c r="AF387" s="113"/>
    </row>
    <row r="388" spans="2:32" x14ac:dyDescent="0.2">
      <c r="B388" s="200"/>
      <c r="C388" s="113"/>
      <c r="D388" s="201"/>
      <c r="E388" s="201"/>
      <c r="F388" s="113"/>
      <c r="G388" s="113"/>
      <c r="H388" s="113"/>
      <c r="I388" s="998"/>
      <c r="J388" s="998"/>
      <c r="K388" s="999"/>
      <c r="L388" s="999"/>
      <c r="M388" s="999"/>
      <c r="N388" s="201"/>
      <c r="O388" s="201"/>
      <c r="P388" s="113"/>
      <c r="Q388" s="113"/>
      <c r="T388" s="201"/>
      <c r="U388" s="113"/>
      <c r="V388" s="113"/>
      <c r="W388" s="113"/>
      <c r="X388" s="113"/>
      <c r="Y388" s="113"/>
      <c r="Z388" s="113"/>
      <c r="AA388" s="113"/>
      <c r="AB388" s="201"/>
      <c r="AC388" s="113"/>
      <c r="AD388" s="113"/>
      <c r="AE388" s="113"/>
      <c r="AF388" s="113"/>
    </row>
    <row r="389" spans="2:32" x14ac:dyDescent="0.2">
      <c r="B389" s="200"/>
      <c r="C389" s="113"/>
      <c r="D389" s="201"/>
      <c r="E389" s="201"/>
      <c r="F389" s="113"/>
      <c r="G389" s="113"/>
      <c r="H389" s="113"/>
      <c r="I389" s="998"/>
      <c r="J389" s="998"/>
      <c r="K389" s="999"/>
      <c r="L389" s="999"/>
      <c r="M389" s="999"/>
      <c r="N389" s="201"/>
      <c r="O389" s="201"/>
      <c r="P389" s="113"/>
      <c r="Q389" s="113"/>
      <c r="T389" s="201"/>
      <c r="U389" s="113"/>
      <c r="V389" s="113"/>
      <c r="W389" s="113"/>
      <c r="X389" s="113"/>
      <c r="Y389" s="113"/>
      <c r="Z389" s="113"/>
      <c r="AA389" s="113"/>
      <c r="AB389" s="201"/>
      <c r="AC389" s="113"/>
      <c r="AD389" s="113"/>
      <c r="AE389" s="113"/>
      <c r="AF389" s="113"/>
    </row>
    <row r="390" spans="2:32" x14ac:dyDescent="0.2">
      <c r="B390" s="200"/>
      <c r="C390" s="113"/>
      <c r="D390" s="201"/>
      <c r="E390" s="201"/>
      <c r="F390" s="113"/>
      <c r="G390" s="113"/>
      <c r="H390" s="113"/>
      <c r="I390" s="998"/>
      <c r="J390" s="998"/>
      <c r="K390" s="999"/>
      <c r="L390" s="999"/>
      <c r="M390" s="999"/>
      <c r="N390" s="201"/>
      <c r="O390" s="201"/>
      <c r="P390" s="113"/>
      <c r="Q390" s="113"/>
      <c r="T390" s="201"/>
      <c r="U390" s="113"/>
      <c r="V390" s="113"/>
      <c r="W390" s="113"/>
      <c r="X390" s="113"/>
      <c r="Y390" s="113"/>
      <c r="Z390" s="113"/>
      <c r="AA390" s="113"/>
      <c r="AB390" s="201"/>
      <c r="AC390" s="113"/>
      <c r="AD390" s="113"/>
      <c r="AE390" s="113"/>
      <c r="AF390" s="113"/>
    </row>
    <row r="391" spans="2:32" x14ac:dyDescent="0.2">
      <c r="B391" s="200"/>
      <c r="C391" s="113"/>
      <c r="D391" s="201"/>
      <c r="E391" s="201"/>
      <c r="F391" s="113"/>
      <c r="G391" s="113"/>
      <c r="H391" s="113"/>
      <c r="I391" s="998"/>
      <c r="J391" s="998"/>
      <c r="K391" s="999"/>
      <c r="L391" s="999"/>
      <c r="M391" s="999"/>
      <c r="N391" s="201"/>
      <c r="O391" s="201"/>
      <c r="P391" s="113"/>
      <c r="Q391" s="113"/>
      <c r="T391" s="201"/>
      <c r="U391" s="113"/>
      <c r="V391" s="113"/>
      <c r="W391" s="113"/>
      <c r="X391" s="113"/>
      <c r="Y391" s="113"/>
      <c r="Z391" s="113"/>
      <c r="AA391" s="113"/>
      <c r="AB391" s="201"/>
      <c r="AC391" s="113"/>
      <c r="AD391" s="113"/>
      <c r="AE391" s="113"/>
      <c r="AF391" s="113"/>
    </row>
    <row r="392" spans="2:32" x14ac:dyDescent="0.2">
      <c r="B392" s="200"/>
      <c r="C392" s="113"/>
      <c r="D392" s="201"/>
      <c r="E392" s="201"/>
      <c r="F392" s="113"/>
      <c r="G392" s="113"/>
      <c r="H392" s="113"/>
      <c r="I392" s="998"/>
      <c r="J392" s="998"/>
      <c r="K392" s="999"/>
      <c r="L392" s="999"/>
      <c r="M392" s="999"/>
      <c r="N392" s="201"/>
      <c r="O392" s="201"/>
      <c r="P392" s="113"/>
      <c r="Q392" s="113"/>
      <c r="T392" s="201"/>
      <c r="U392" s="113"/>
      <c r="V392" s="113"/>
      <c r="W392" s="113"/>
      <c r="X392" s="113"/>
      <c r="Y392" s="113"/>
      <c r="Z392" s="113"/>
      <c r="AA392" s="113"/>
      <c r="AB392" s="201"/>
      <c r="AC392" s="113"/>
      <c r="AD392" s="113"/>
      <c r="AE392" s="113"/>
      <c r="AF392" s="113"/>
    </row>
    <row r="393" spans="2:32" x14ac:dyDescent="0.2">
      <c r="B393" s="200"/>
      <c r="C393" s="113"/>
      <c r="D393" s="201"/>
      <c r="E393" s="201"/>
      <c r="F393" s="113"/>
      <c r="G393" s="113"/>
      <c r="H393" s="113"/>
      <c r="I393" s="998"/>
      <c r="J393" s="998"/>
      <c r="K393" s="999"/>
      <c r="L393" s="999"/>
      <c r="M393" s="999"/>
      <c r="N393" s="201"/>
      <c r="O393" s="201"/>
      <c r="P393" s="113"/>
      <c r="Q393" s="113"/>
      <c r="T393" s="201"/>
      <c r="U393" s="113"/>
      <c r="V393" s="113"/>
      <c r="W393" s="113"/>
      <c r="X393" s="113"/>
      <c r="Y393" s="113"/>
      <c r="Z393" s="113"/>
      <c r="AA393" s="113"/>
      <c r="AB393" s="201"/>
      <c r="AC393" s="113"/>
      <c r="AD393" s="113"/>
      <c r="AE393" s="113"/>
      <c r="AF393" s="113"/>
    </row>
    <row r="394" spans="2:32" x14ac:dyDescent="0.2">
      <c r="B394" s="200"/>
      <c r="C394" s="113"/>
      <c r="D394" s="201"/>
      <c r="E394" s="201"/>
      <c r="F394" s="113"/>
      <c r="G394" s="113"/>
      <c r="H394" s="113"/>
      <c r="I394" s="998"/>
      <c r="J394" s="998"/>
      <c r="K394" s="999"/>
      <c r="L394" s="999"/>
      <c r="M394" s="999"/>
      <c r="N394" s="201"/>
      <c r="O394" s="201"/>
      <c r="P394" s="113"/>
      <c r="Q394" s="113"/>
      <c r="T394" s="201"/>
      <c r="U394" s="113"/>
      <c r="V394" s="113"/>
      <c r="W394" s="113"/>
      <c r="X394" s="113"/>
      <c r="Y394" s="113"/>
      <c r="Z394" s="113"/>
      <c r="AA394" s="113"/>
      <c r="AB394" s="201"/>
      <c r="AC394" s="113"/>
      <c r="AD394" s="113"/>
      <c r="AE394" s="113"/>
      <c r="AF394" s="113"/>
    </row>
    <row r="395" spans="2:32" x14ac:dyDescent="0.2">
      <c r="B395" s="200"/>
      <c r="C395" s="113"/>
      <c r="D395" s="201"/>
      <c r="E395" s="201"/>
      <c r="F395" s="113"/>
      <c r="G395" s="113"/>
      <c r="H395" s="113"/>
      <c r="I395" s="998"/>
      <c r="J395" s="998"/>
      <c r="K395" s="999"/>
      <c r="L395" s="999"/>
      <c r="M395" s="999"/>
      <c r="N395" s="201"/>
      <c r="O395" s="201"/>
      <c r="P395" s="113"/>
      <c r="Q395" s="113"/>
      <c r="T395" s="201"/>
      <c r="U395" s="113"/>
      <c r="V395" s="113"/>
      <c r="W395" s="113"/>
      <c r="X395" s="113"/>
      <c r="Y395" s="113"/>
      <c r="Z395" s="113"/>
      <c r="AA395" s="113"/>
      <c r="AB395" s="201"/>
      <c r="AC395" s="113"/>
      <c r="AD395" s="113"/>
      <c r="AE395" s="113"/>
      <c r="AF395" s="113"/>
    </row>
    <row r="396" spans="2:32" x14ac:dyDescent="0.2">
      <c r="B396" s="200"/>
      <c r="C396" s="113"/>
      <c r="D396" s="201"/>
      <c r="E396" s="201"/>
      <c r="F396" s="113"/>
      <c r="G396" s="113"/>
      <c r="H396" s="113"/>
      <c r="I396" s="998"/>
      <c r="J396" s="998"/>
      <c r="K396" s="999"/>
      <c r="L396" s="999"/>
      <c r="M396" s="999"/>
      <c r="N396" s="201"/>
      <c r="O396" s="201"/>
      <c r="P396" s="113"/>
      <c r="Q396" s="113"/>
      <c r="T396" s="201"/>
      <c r="U396" s="113"/>
      <c r="V396" s="113"/>
      <c r="W396" s="113"/>
      <c r="X396" s="113"/>
      <c r="Y396" s="113"/>
      <c r="Z396" s="113"/>
      <c r="AA396" s="113"/>
      <c r="AB396" s="201"/>
      <c r="AC396" s="113"/>
      <c r="AD396" s="113"/>
      <c r="AE396" s="113"/>
      <c r="AF396" s="113"/>
    </row>
    <row r="397" spans="2:32" x14ac:dyDescent="0.2">
      <c r="B397" s="200"/>
      <c r="C397" s="113"/>
      <c r="D397" s="201"/>
      <c r="E397" s="201"/>
      <c r="F397" s="113"/>
      <c r="G397" s="113"/>
      <c r="H397" s="113"/>
      <c r="I397" s="998"/>
      <c r="J397" s="998"/>
      <c r="K397" s="999"/>
      <c r="L397" s="999"/>
      <c r="M397" s="999"/>
      <c r="N397" s="201"/>
      <c r="O397" s="201"/>
      <c r="P397" s="113"/>
      <c r="Q397" s="113"/>
      <c r="T397" s="201"/>
      <c r="U397" s="113"/>
      <c r="V397" s="113"/>
      <c r="W397" s="113"/>
      <c r="X397" s="113"/>
      <c r="Y397" s="113"/>
      <c r="Z397" s="113"/>
      <c r="AA397" s="113"/>
      <c r="AB397" s="201"/>
      <c r="AC397" s="113"/>
      <c r="AD397" s="113"/>
      <c r="AE397" s="113"/>
      <c r="AF397" s="113"/>
    </row>
    <row r="398" spans="2:32" x14ac:dyDescent="0.2">
      <c r="B398" s="200"/>
      <c r="C398" s="113"/>
      <c r="D398" s="201"/>
      <c r="E398" s="201"/>
      <c r="F398" s="113"/>
      <c r="G398" s="113"/>
      <c r="H398" s="113"/>
      <c r="I398" s="998"/>
      <c r="J398" s="998"/>
      <c r="K398" s="999"/>
      <c r="L398" s="999"/>
      <c r="M398" s="999"/>
      <c r="N398" s="201"/>
      <c r="O398" s="201"/>
      <c r="P398" s="113"/>
      <c r="Q398" s="113"/>
      <c r="T398" s="201"/>
      <c r="U398" s="113"/>
      <c r="V398" s="113"/>
      <c r="W398" s="113"/>
      <c r="X398" s="113"/>
      <c r="Y398" s="113"/>
      <c r="Z398" s="113"/>
      <c r="AA398" s="113"/>
      <c r="AB398" s="201"/>
      <c r="AC398" s="113"/>
      <c r="AD398" s="113"/>
      <c r="AE398" s="113"/>
      <c r="AF398" s="113"/>
    </row>
    <row r="399" spans="2:32" x14ac:dyDescent="0.2">
      <c r="B399" s="200"/>
      <c r="C399" s="113"/>
      <c r="D399" s="201"/>
      <c r="E399" s="201"/>
      <c r="F399" s="113"/>
      <c r="G399" s="113"/>
      <c r="H399" s="113"/>
      <c r="I399" s="998"/>
      <c r="J399" s="998"/>
      <c r="K399" s="999"/>
      <c r="L399" s="999"/>
      <c r="M399" s="999"/>
      <c r="N399" s="201"/>
      <c r="O399" s="201"/>
      <c r="P399" s="113"/>
      <c r="Q399" s="113"/>
      <c r="T399" s="201"/>
      <c r="U399" s="113"/>
      <c r="V399" s="113"/>
      <c r="W399" s="113"/>
      <c r="X399" s="113"/>
      <c r="Y399" s="113"/>
      <c r="Z399" s="113"/>
      <c r="AA399" s="113"/>
      <c r="AB399" s="201"/>
      <c r="AC399" s="113"/>
      <c r="AD399" s="113"/>
      <c r="AE399" s="113"/>
      <c r="AF399" s="113"/>
    </row>
    <row r="400" spans="2:32" x14ac:dyDescent="0.2">
      <c r="B400" s="200"/>
      <c r="C400" s="113"/>
      <c r="D400" s="201"/>
      <c r="E400" s="201"/>
      <c r="F400" s="113"/>
      <c r="G400" s="113"/>
      <c r="H400" s="113"/>
      <c r="I400" s="998"/>
      <c r="J400" s="998"/>
      <c r="K400" s="999"/>
      <c r="L400" s="999"/>
      <c r="M400" s="999"/>
      <c r="N400" s="201"/>
      <c r="O400" s="201"/>
      <c r="P400" s="113"/>
      <c r="Q400" s="113"/>
      <c r="T400" s="201"/>
      <c r="U400" s="113"/>
      <c r="V400" s="113"/>
      <c r="W400" s="113"/>
      <c r="X400" s="113"/>
      <c r="Y400" s="113"/>
      <c r="Z400" s="113"/>
      <c r="AA400" s="113"/>
      <c r="AB400" s="201"/>
      <c r="AC400" s="113"/>
      <c r="AD400" s="113"/>
      <c r="AE400" s="113"/>
      <c r="AF400" s="113"/>
    </row>
    <row r="401" spans="2:32" x14ac:dyDescent="0.2">
      <c r="B401" s="200"/>
      <c r="C401" s="113"/>
      <c r="D401" s="201"/>
      <c r="E401" s="201"/>
      <c r="F401" s="113"/>
      <c r="G401" s="113"/>
      <c r="H401" s="113"/>
      <c r="I401" s="998"/>
      <c r="J401" s="998"/>
      <c r="K401" s="999"/>
      <c r="L401" s="999"/>
      <c r="M401" s="999"/>
      <c r="N401" s="201"/>
      <c r="O401" s="201"/>
      <c r="P401" s="113"/>
      <c r="Q401" s="113"/>
      <c r="T401" s="201"/>
      <c r="U401" s="113"/>
      <c r="V401" s="113"/>
      <c r="W401" s="113"/>
      <c r="X401" s="113"/>
      <c r="Y401" s="113"/>
      <c r="Z401" s="113"/>
      <c r="AA401" s="113"/>
      <c r="AB401" s="201"/>
      <c r="AC401" s="113"/>
      <c r="AD401" s="113"/>
      <c r="AE401" s="113"/>
      <c r="AF401" s="113"/>
    </row>
    <row r="402" spans="2:32" x14ac:dyDescent="0.2">
      <c r="B402" s="200"/>
      <c r="C402" s="113"/>
      <c r="D402" s="201"/>
      <c r="E402" s="201"/>
      <c r="F402" s="113"/>
      <c r="G402" s="113"/>
      <c r="H402" s="113"/>
      <c r="I402" s="998"/>
      <c r="J402" s="998"/>
      <c r="K402" s="999"/>
      <c r="L402" s="999"/>
      <c r="M402" s="999"/>
      <c r="N402" s="201"/>
      <c r="O402" s="201"/>
      <c r="P402" s="113"/>
      <c r="Q402" s="113"/>
      <c r="T402" s="201"/>
      <c r="U402" s="113"/>
      <c r="V402" s="113"/>
      <c r="W402" s="113"/>
      <c r="X402" s="113"/>
      <c r="Y402" s="113"/>
      <c r="Z402" s="113"/>
      <c r="AA402" s="113"/>
      <c r="AB402" s="201"/>
      <c r="AC402" s="113"/>
      <c r="AD402" s="113"/>
      <c r="AE402" s="113"/>
      <c r="AF402" s="113"/>
    </row>
    <row r="403" spans="2:32" x14ac:dyDescent="0.2">
      <c r="B403" s="200"/>
      <c r="C403" s="113"/>
      <c r="D403" s="201"/>
      <c r="E403" s="201"/>
      <c r="F403" s="113"/>
      <c r="G403" s="113"/>
      <c r="H403" s="113"/>
      <c r="I403" s="998"/>
      <c r="J403" s="998"/>
      <c r="K403" s="999"/>
      <c r="L403" s="999"/>
      <c r="M403" s="999"/>
      <c r="N403" s="201"/>
      <c r="O403" s="201"/>
      <c r="P403" s="113"/>
      <c r="Q403" s="113"/>
      <c r="T403" s="201"/>
      <c r="U403" s="113"/>
      <c r="V403" s="113"/>
      <c r="W403" s="113"/>
      <c r="X403" s="113"/>
      <c r="Y403" s="113"/>
      <c r="Z403" s="113"/>
      <c r="AA403" s="113"/>
      <c r="AB403" s="201"/>
      <c r="AC403" s="113"/>
      <c r="AD403" s="113"/>
      <c r="AE403" s="113"/>
      <c r="AF403" s="113"/>
    </row>
    <row r="404" spans="2:32" x14ac:dyDescent="0.2">
      <c r="B404" s="200"/>
      <c r="C404" s="113"/>
      <c r="D404" s="201"/>
      <c r="E404" s="201"/>
      <c r="F404" s="113"/>
      <c r="G404" s="113"/>
      <c r="H404" s="113"/>
      <c r="I404" s="998"/>
      <c r="J404" s="998"/>
      <c r="K404" s="999"/>
      <c r="L404" s="999"/>
      <c r="M404" s="999"/>
      <c r="N404" s="201"/>
      <c r="O404" s="201"/>
      <c r="P404" s="113"/>
      <c r="Q404" s="113"/>
      <c r="T404" s="201"/>
      <c r="U404" s="113"/>
      <c r="V404" s="113"/>
      <c r="W404" s="113"/>
      <c r="X404" s="113"/>
      <c r="Y404" s="113"/>
      <c r="Z404" s="113"/>
      <c r="AA404" s="113"/>
      <c r="AB404" s="201"/>
      <c r="AC404" s="113"/>
      <c r="AD404" s="113"/>
      <c r="AE404" s="113"/>
      <c r="AF404" s="113"/>
    </row>
    <row r="405" spans="2:32" x14ac:dyDescent="0.2">
      <c r="B405" s="200"/>
      <c r="C405" s="113"/>
      <c r="D405" s="201"/>
      <c r="E405" s="201"/>
      <c r="F405" s="113"/>
      <c r="G405" s="113"/>
      <c r="H405" s="113"/>
      <c r="I405" s="998"/>
      <c r="J405" s="998"/>
      <c r="K405" s="999"/>
      <c r="L405" s="999"/>
      <c r="M405" s="999"/>
      <c r="N405" s="201"/>
      <c r="O405" s="201"/>
      <c r="P405" s="113"/>
      <c r="Q405" s="113"/>
      <c r="T405" s="201"/>
      <c r="U405" s="113"/>
      <c r="V405" s="113"/>
      <c r="W405" s="113"/>
      <c r="X405" s="113"/>
      <c r="Y405" s="113"/>
      <c r="Z405" s="113"/>
      <c r="AA405" s="113"/>
      <c r="AB405" s="201"/>
      <c r="AC405" s="113"/>
      <c r="AD405" s="113"/>
      <c r="AE405" s="113"/>
      <c r="AF405" s="113"/>
    </row>
    <row r="406" spans="2:32" x14ac:dyDescent="0.2">
      <c r="B406" s="200"/>
      <c r="C406" s="113"/>
      <c r="D406" s="201"/>
      <c r="E406" s="201"/>
      <c r="F406" s="113"/>
      <c r="G406" s="113"/>
      <c r="H406" s="113"/>
      <c r="I406" s="998"/>
      <c r="J406" s="998"/>
      <c r="K406" s="999"/>
      <c r="L406" s="999"/>
      <c r="M406" s="999"/>
      <c r="N406" s="201"/>
      <c r="O406" s="201"/>
      <c r="P406" s="113"/>
      <c r="Q406" s="113"/>
      <c r="T406" s="201"/>
      <c r="U406" s="113"/>
      <c r="V406" s="113"/>
      <c r="W406" s="113"/>
      <c r="X406" s="113"/>
      <c r="Y406" s="113"/>
      <c r="Z406" s="113"/>
      <c r="AA406" s="113"/>
      <c r="AB406" s="201"/>
      <c r="AC406" s="113"/>
      <c r="AD406" s="113"/>
      <c r="AE406" s="113"/>
      <c r="AF406" s="113"/>
    </row>
    <row r="407" spans="2:32" x14ac:dyDescent="0.2">
      <c r="B407" s="200"/>
      <c r="C407" s="113"/>
      <c r="D407" s="201"/>
      <c r="E407" s="201"/>
      <c r="F407" s="113"/>
      <c r="G407" s="113"/>
      <c r="H407" s="113"/>
      <c r="I407" s="998"/>
      <c r="J407" s="998"/>
      <c r="K407" s="999"/>
      <c r="L407" s="999"/>
      <c r="M407" s="999"/>
      <c r="N407" s="201"/>
      <c r="O407" s="201"/>
      <c r="P407" s="113"/>
      <c r="Q407" s="113"/>
      <c r="T407" s="201"/>
      <c r="U407" s="113"/>
      <c r="V407" s="113"/>
      <c r="W407" s="113"/>
      <c r="X407" s="113"/>
      <c r="Y407" s="113"/>
      <c r="Z407" s="113"/>
      <c r="AA407" s="113"/>
      <c r="AB407" s="201"/>
      <c r="AC407" s="113"/>
      <c r="AD407" s="113"/>
      <c r="AE407" s="113"/>
      <c r="AF407" s="113"/>
    </row>
    <row r="408" spans="2:32" x14ac:dyDescent="0.2">
      <c r="B408" s="200"/>
      <c r="C408" s="113"/>
      <c r="D408" s="201"/>
      <c r="E408" s="201"/>
      <c r="F408" s="113"/>
      <c r="G408" s="113"/>
      <c r="H408" s="113"/>
      <c r="I408" s="998"/>
      <c r="J408" s="998"/>
      <c r="K408" s="999"/>
      <c r="L408" s="999"/>
      <c r="M408" s="999"/>
      <c r="N408" s="201"/>
      <c r="O408" s="201"/>
      <c r="P408" s="113"/>
      <c r="Q408" s="113"/>
      <c r="T408" s="201"/>
      <c r="U408" s="113"/>
      <c r="V408" s="113"/>
      <c r="W408" s="113"/>
      <c r="X408" s="113"/>
      <c r="Y408" s="113"/>
      <c r="Z408" s="113"/>
      <c r="AA408" s="113"/>
      <c r="AB408" s="201"/>
      <c r="AC408" s="113"/>
      <c r="AD408" s="113"/>
      <c r="AE408" s="113"/>
      <c r="AF408" s="113"/>
    </row>
    <row r="409" spans="2:32" x14ac:dyDescent="0.2">
      <c r="B409" s="200"/>
      <c r="C409" s="113"/>
      <c r="D409" s="201"/>
      <c r="E409" s="201"/>
      <c r="F409" s="113"/>
      <c r="G409" s="113"/>
      <c r="H409" s="113"/>
      <c r="I409" s="998"/>
      <c r="J409" s="998"/>
      <c r="K409" s="999"/>
      <c r="L409" s="999"/>
      <c r="M409" s="999"/>
      <c r="N409" s="201"/>
      <c r="O409" s="201"/>
      <c r="P409" s="113"/>
      <c r="Q409" s="113"/>
      <c r="T409" s="201"/>
      <c r="U409" s="113"/>
      <c r="V409" s="113"/>
      <c r="W409" s="113"/>
      <c r="X409" s="113"/>
      <c r="Y409" s="113"/>
      <c r="Z409" s="113"/>
      <c r="AA409" s="113"/>
      <c r="AB409" s="201"/>
      <c r="AC409" s="113"/>
      <c r="AD409" s="113"/>
      <c r="AE409" s="113"/>
      <c r="AF409" s="113"/>
    </row>
    <row r="410" spans="2:32" x14ac:dyDescent="0.2">
      <c r="B410" s="200"/>
      <c r="C410" s="113"/>
      <c r="D410" s="201"/>
      <c r="E410" s="201"/>
      <c r="F410" s="113"/>
      <c r="G410" s="113"/>
      <c r="H410" s="113"/>
      <c r="I410" s="998"/>
      <c r="J410" s="998"/>
      <c r="K410" s="999"/>
      <c r="L410" s="999"/>
      <c r="M410" s="999"/>
      <c r="N410" s="201"/>
      <c r="O410" s="201"/>
      <c r="P410" s="113"/>
      <c r="Q410" s="113"/>
      <c r="T410" s="201"/>
      <c r="U410" s="113"/>
      <c r="V410" s="113"/>
      <c r="W410" s="113"/>
      <c r="X410" s="113"/>
      <c r="Y410" s="113"/>
      <c r="Z410" s="113"/>
      <c r="AA410" s="113"/>
      <c r="AB410" s="201"/>
      <c r="AC410" s="113"/>
      <c r="AD410" s="113"/>
      <c r="AE410" s="113"/>
      <c r="AF410" s="113"/>
    </row>
    <row r="411" spans="2:32" x14ac:dyDescent="0.2">
      <c r="B411" s="200"/>
      <c r="C411" s="113"/>
      <c r="D411" s="201"/>
      <c r="E411" s="201"/>
      <c r="F411" s="113"/>
      <c r="G411" s="113"/>
      <c r="H411" s="113"/>
      <c r="I411" s="998"/>
      <c r="J411" s="998"/>
      <c r="K411" s="999"/>
      <c r="L411" s="999"/>
      <c r="M411" s="999"/>
      <c r="N411" s="201"/>
      <c r="O411" s="201"/>
      <c r="P411" s="113"/>
      <c r="Q411" s="113"/>
      <c r="T411" s="201"/>
      <c r="U411" s="113"/>
      <c r="V411" s="113"/>
      <c r="W411" s="113"/>
      <c r="X411" s="113"/>
      <c r="Y411" s="113"/>
      <c r="Z411" s="113"/>
      <c r="AA411" s="113"/>
      <c r="AB411" s="201"/>
      <c r="AC411" s="113"/>
      <c r="AD411" s="113"/>
      <c r="AE411" s="113"/>
      <c r="AF411" s="113"/>
    </row>
    <row r="412" spans="2:32" x14ac:dyDescent="0.2">
      <c r="B412" s="200"/>
      <c r="C412" s="113"/>
      <c r="D412" s="201"/>
      <c r="E412" s="201"/>
      <c r="F412" s="113"/>
      <c r="G412" s="113"/>
      <c r="H412" s="113"/>
      <c r="I412" s="998"/>
      <c r="J412" s="998"/>
      <c r="K412" s="999"/>
      <c r="L412" s="999"/>
      <c r="M412" s="999"/>
      <c r="N412" s="201"/>
      <c r="O412" s="201"/>
      <c r="P412" s="113"/>
      <c r="Q412" s="113"/>
      <c r="T412" s="201"/>
      <c r="U412" s="113"/>
      <c r="V412" s="113"/>
      <c r="W412" s="113"/>
      <c r="X412" s="113"/>
      <c r="Y412" s="113"/>
      <c r="Z412" s="113"/>
      <c r="AA412" s="113"/>
      <c r="AB412" s="201"/>
      <c r="AC412" s="113"/>
      <c r="AD412" s="113"/>
      <c r="AE412" s="113"/>
      <c r="AF412" s="113"/>
    </row>
    <row r="413" spans="2:32" x14ac:dyDescent="0.2">
      <c r="B413" s="200"/>
      <c r="C413" s="113"/>
      <c r="D413" s="201"/>
      <c r="E413" s="201"/>
      <c r="F413" s="113"/>
      <c r="G413" s="113"/>
      <c r="H413" s="113"/>
      <c r="I413" s="998"/>
      <c r="J413" s="998"/>
      <c r="K413" s="999"/>
      <c r="L413" s="999"/>
      <c r="M413" s="999"/>
      <c r="N413" s="201"/>
      <c r="O413" s="201"/>
      <c r="P413" s="113"/>
      <c r="Q413" s="113"/>
      <c r="T413" s="201"/>
      <c r="U413" s="113"/>
      <c r="V413" s="113"/>
      <c r="W413" s="113"/>
      <c r="X413" s="113"/>
      <c r="Y413" s="113"/>
      <c r="Z413" s="113"/>
      <c r="AA413" s="113"/>
      <c r="AB413" s="201"/>
      <c r="AC413" s="113"/>
      <c r="AD413" s="113"/>
      <c r="AE413" s="113"/>
      <c r="AF413" s="113"/>
    </row>
    <row r="414" spans="2:32" x14ac:dyDescent="0.2">
      <c r="B414" s="200"/>
      <c r="C414" s="113"/>
      <c r="D414" s="201"/>
      <c r="E414" s="201"/>
      <c r="F414" s="113"/>
      <c r="G414" s="113"/>
      <c r="H414" s="113"/>
      <c r="I414" s="998"/>
      <c r="J414" s="998"/>
      <c r="K414" s="999"/>
      <c r="L414" s="999"/>
      <c r="M414" s="999"/>
      <c r="N414" s="201"/>
      <c r="O414" s="201"/>
      <c r="P414" s="113"/>
      <c r="Q414" s="113"/>
      <c r="T414" s="201"/>
      <c r="U414" s="113"/>
      <c r="V414" s="113"/>
      <c r="W414" s="113"/>
      <c r="X414" s="113"/>
      <c r="Y414" s="113"/>
      <c r="Z414" s="113"/>
      <c r="AA414" s="113"/>
      <c r="AB414" s="201"/>
      <c r="AC414" s="113"/>
      <c r="AD414" s="113"/>
      <c r="AE414" s="113"/>
      <c r="AF414" s="113"/>
    </row>
    <row r="415" spans="2:32" x14ac:dyDescent="0.2">
      <c r="B415" s="200"/>
      <c r="C415" s="113"/>
      <c r="D415" s="201"/>
      <c r="E415" s="201"/>
      <c r="F415" s="113"/>
      <c r="G415" s="113"/>
      <c r="H415" s="113"/>
      <c r="I415" s="998"/>
      <c r="J415" s="998"/>
      <c r="K415" s="999"/>
      <c r="L415" s="999"/>
      <c r="M415" s="999"/>
      <c r="N415" s="201"/>
      <c r="O415" s="201"/>
      <c r="P415" s="113"/>
      <c r="Q415" s="113"/>
      <c r="T415" s="201"/>
      <c r="U415" s="113"/>
      <c r="V415" s="113"/>
      <c r="W415" s="113"/>
      <c r="X415" s="113"/>
      <c r="Y415" s="113"/>
      <c r="Z415" s="113"/>
      <c r="AA415" s="113"/>
      <c r="AB415" s="201"/>
      <c r="AC415" s="113"/>
      <c r="AD415" s="113"/>
      <c r="AE415" s="113"/>
      <c r="AF415" s="113"/>
    </row>
    <row r="416" spans="2:32" x14ac:dyDescent="0.2">
      <c r="B416" s="200"/>
      <c r="C416" s="113"/>
      <c r="D416" s="201"/>
      <c r="E416" s="201"/>
      <c r="F416" s="113"/>
      <c r="G416" s="113"/>
      <c r="H416" s="113"/>
      <c r="I416" s="998"/>
      <c r="J416" s="998"/>
      <c r="K416" s="999"/>
      <c r="L416" s="999"/>
      <c r="M416" s="999"/>
      <c r="N416" s="201"/>
      <c r="O416" s="201"/>
      <c r="P416" s="113"/>
      <c r="Q416" s="113"/>
      <c r="T416" s="201"/>
      <c r="U416" s="113"/>
      <c r="V416" s="113"/>
      <c r="W416" s="113"/>
      <c r="X416" s="113"/>
      <c r="Y416" s="113"/>
      <c r="Z416" s="113"/>
      <c r="AA416" s="113"/>
      <c r="AB416" s="201"/>
      <c r="AC416" s="113"/>
      <c r="AD416" s="113"/>
      <c r="AE416" s="113"/>
      <c r="AF416" s="113"/>
    </row>
    <row r="417" spans="2:32" x14ac:dyDescent="0.2">
      <c r="B417" s="200"/>
      <c r="C417" s="113"/>
      <c r="D417" s="201"/>
      <c r="E417" s="201"/>
      <c r="F417" s="113"/>
      <c r="G417" s="113"/>
      <c r="H417" s="113"/>
      <c r="I417" s="998"/>
      <c r="J417" s="998"/>
      <c r="K417" s="999"/>
      <c r="L417" s="999"/>
      <c r="M417" s="999"/>
      <c r="N417" s="201"/>
      <c r="O417" s="201"/>
      <c r="P417" s="113"/>
      <c r="Q417" s="113"/>
      <c r="T417" s="201"/>
      <c r="U417" s="113"/>
      <c r="V417" s="113"/>
      <c r="W417" s="113"/>
      <c r="X417" s="113"/>
      <c r="Y417" s="113"/>
      <c r="Z417" s="113"/>
      <c r="AA417" s="113"/>
      <c r="AB417" s="201"/>
      <c r="AC417" s="113"/>
      <c r="AD417" s="113"/>
      <c r="AE417" s="113"/>
      <c r="AF417" s="113"/>
    </row>
    <row r="418" spans="2:32" x14ac:dyDescent="0.2">
      <c r="B418" s="200"/>
      <c r="C418" s="113"/>
      <c r="D418" s="201"/>
      <c r="E418" s="201"/>
      <c r="F418" s="113"/>
      <c r="G418" s="113"/>
      <c r="H418" s="113"/>
      <c r="I418" s="998"/>
      <c r="J418" s="998"/>
      <c r="K418" s="999"/>
      <c r="L418" s="999"/>
      <c r="M418" s="999"/>
      <c r="N418" s="201"/>
      <c r="O418" s="201"/>
      <c r="P418" s="113"/>
      <c r="Q418" s="113"/>
      <c r="T418" s="201"/>
      <c r="U418" s="113"/>
      <c r="V418" s="113"/>
      <c r="W418" s="113"/>
      <c r="X418" s="113"/>
      <c r="Y418" s="113"/>
      <c r="Z418" s="113"/>
      <c r="AA418" s="113"/>
      <c r="AB418" s="201"/>
      <c r="AC418" s="113"/>
      <c r="AD418" s="113"/>
      <c r="AE418" s="113"/>
      <c r="AF418" s="113"/>
    </row>
    <row r="419" spans="2:32" x14ac:dyDescent="0.2">
      <c r="B419" s="200"/>
      <c r="C419" s="113"/>
      <c r="D419" s="201"/>
      <c r="E419" s="201"/>
      <c r="F419" s="113"/>
      <c r="G419" s="113"/>
      <c r="H419" s="113"/>
      <c r="I419" s="998"/>
      <c r="J419" s="998"/>
      <c r="K419" s="999"/>
      <c r="L419" s="999"/>
      <c r="M419" s="999"/>
      <c r="N419" s="201"/>
      <c r="O419" s="201"/>
      <c r="P419" s="113"/>
      <c r="Q419" s="113"/>
      <c r="T419" s="201"/>
      <c r="U419" s="113"/>
      <c r="V419" s="113"/>
      <c r="W419" s="113"/>
      <c r="X419" s="113"/>
      <c r="Y419" s="113"/>
      <c r="Z419" s="113"/>
      <c r="AA419" s="113"/>
      <c r="AB419" s="201"/>
      <c r="AC419" s="113"/>
      <c r="AD419" s="113"/>
      <c r="AE419" s="113"/>
      <c r="AF419" s="113"/>
    </row>
    <row r="420" spans="2:32" x14ac:dyDescent="0.2">
      <c r="B420" s="200"/>
      <c r="C420" s="113"/>
      <c r="D420" s="201"/>
      <c r="E420" s="201"/>
      <c r="F420" s="113"/>
      <c r="G420" s="113"/>
      <c r="H420" s="113"/>
      <c r="I420" s="998"/>
      <c r="J420" s="998"/>
      <c r="K420" s="999"/>
      <c r="L420" s="999"/>
      <c r="M420" s="999"/>
      <c r="N420" s="201"/>
      <c r="O420" s="201"/>
      <c r="P420" s="113"/>
      <c r="Q420" s="113"/>
      <c r="T420" s="201"/>
      <c r="U420" s="113"/>
      <c r="V420" s="113"/>
      <c r="W420" s="113"/>
      <c r="X420" s="113"/>
      <c r="Y420" s="113"/>
      <c r="Z420" s="113"/>
      <c r="AA420" s="113"/>
      <c r="AB420" s="201"/>
      <c r="AC420" s="113"/>
      <c r="AD420" s="113"/>
      <c r="AE420" s="113"/>
      <c r="AF420" s="113"/>
    </row>
    <row r="421" spans="2:32" x14ac:dyDescent="0.2">
      <c r="B421" s="200"/>
      <c r="C421" s="113"/>
      <c r="D421" s="201"/>
      <c r="E421" s="201"/>
      <c r="F421" s="113"/>
      <c r="G421" s="113"/>
      <c r="H421" s="113"/>
      <c r="I421" s="998"/>
      <c r="J421" s="998"/>
      <c r="K421" s="999"/>
      <c r="L421" s="999"/>
      <c r="M421" s="999"/>
      <c r="N421" s="201"/>
      <c r="O421" s="201"/>
      <c r="P421" s="113"/>
      <c r="Q421" s="113"/>
      <c r="T421" s="201"/>
      <c r="U421" s="113"/>
      <c r="V421" s="113"/>
      <c r="W421" s="113"/>
      <c r="X421" s="113"/>
      <c r="Y421" s="113"/>
      <c r="Z421" s="113"/>
      <c r="AA421" s="113"/>
      <c r="AB421" s="201"/>
      <c r="AC421" s="113"/>
      <c r="AD421" s="113"/>
      <c r="AE421" s="113"/>
      <c r="AF421" s="113"/>
    </row>
    <row r="422" spans="2:32" x14ac:dyDescent="0.2">
      <c r="B422" s="200"/>
      <c r="C422" s="113"/>
      <c r="D422" s="201"/>
      <c r="E422" s="201"/>
      <c r="F422" s="113"/>
      <c r="G422" s="113"/>
      <c r="H422" s="113"/>
      <c r="I422" s="998"/>
      <c r="J422" s="998"/>
      <c r="K422" s="999"/>
      <c r="L422" s="999"/>
      <c r="M422" s="999"/>
      <c r="N422" s="201"/>
      <c r="O422" s="201"/>
      <c r="P422" s="113"/>
      <c r="Q422" s="113"/>
      <c r="T422" s="201"/>
      <c r="U422" s="113"/>
      <c r="V422" s="113"/>
      <c r="W422" s="113"/>
      <c r="X422" s="113"/>
      <c r="Y422" s="113"/>
      <c r="Z422" s="113"/>
      <c r="AA422" s="113"/>
      <c r="AB422" s="201"/>
      <c r="AC422" s="113"/>
      <c r="AD422" s="113"/>
      <c r="AE422" s="113"/>
      <c r="AF422" s="113"/>
    </row>
    <row r="423" spans="2:32" x14ac:dyDescent="0.2">
      <c r="B423" s="200"/>
      <c r="C423" s="113"/>
      <c r="D423" s="201"/>
      <c r="E423" s="201"/>
      <c r="F423" s="113"/>
      <c r="G423" s="113"/>
      <c r="H423" s="113"/>
      <c r="I423" s="998"/>
      <c r="J423" s="998"/>
      <c r="K423" s="999"/>
      <c r="L423" s="999"/>
      <c r="M423" s="999"/>
      <c r="N423" s="201"/>
      <c r="O423" s="201"/>
      <c r="P423" s="113"/>
      <c r="Q423" s="113"/>
      <c r="T423" s="201"/>
      <c r="U423" s="113"/>
      <c r="V423" s="113"/>
      <c r="W423" s="113"/>
      <c r="X423" s="113"/>
      <c r="Y423" s="113"/>
      <c r="Z423" s="113"/>
      <c r="AA423" s="113"/>
      <c r="AB423" s="201"/>
      <c r="AC423" s="113"/>
      <c r="AD423" s="113"/>
      <c r="AE423" s="113"/>
      <c r="AF423" s="113"/>
    </row>
    <row r="424" spans="2:32" x14ac:dyDescent="0.2">
      <c r="B424" s="200"/>
      <c r="C424" s="113"/>
      <c r="D424" s="201"/>
      <c r="E424" s="201"/>
      <c r="F424" s="113"/>
      <c r="G424" s="113"/>
      <c r="H424" s="113"/>
      <c r="I424" s="998"/>
      <c r="J424" s="998"/>
      <c r="K424" s="999"/>
      <c r="L424" s="999"/>
      <c r="M424" s="999"/>
      <c r="N424" s="201"/>
      <c r="O424" s="201"/>
      <c r="P424" s="113"/>
      <c r="Q424" s="113"/>
      <c r="T424" s="201"/>
      <c r="U424" s="113"/>
      <c r="V424" s="113"/>
      <c r="W424" s="113"/>
      <c r="X424" s="113"/>
      <c r="Y424" s="113"/>
      <c r="Z424" s="113"/>
      <c r="AA424" s="113"/>
      <c r="AB424" s="201"/>
      <c r="AC424" s="113"/>
      <c r="AD424" s="113"/>
      <c r="AE424" s="113"/>
      <c r="AF424" s="113"/>
    </row>
    <row r="425" spans="2:32" x14ac:dyDescent="0.2">
      <c r="B425" s="200"/>
      <c r="C425" s="113"/>
      <c r="D425" s="201"/>
      <c r="E425" s="201"/>
      <c r="F425" s="113"/>
      <c r="G425" s="113"/>
      <c r="H425" s="113"/>
      <c r="I425" s="998"/>
      <c r="J425" s="998"/>
      <c r="K425" s="999"/>
      <c r="L425" s="999"/>
      <c r="M425" s="999"/>
      <c r="N425" s="201"/>
      <c r="O425" s="201"/>
      <c r="P425" s="113"/>
      <c r="Q425" s="113"/>
      <c r="T425" s="201"/>
      <c r="U425" s="113"/>
      <c r="V425" s="113"/>
      <c r="W425" s="113"/>
      <c r="X425" s="113"/>
      <c r="Y425" s="113"/>
      <c r="Z425" s="113"/>
      <c r="AA425" s="113"/>
      <c r="AB425" s="201"/>
      <c r="AC425" s="113"/>
      <c r="AD425" s="113"/>
      <c r="AE425" s="113"/>
      <c r="AF425" s="113"/>
    </row>
    <row r="426" spans="2:32" x14ac:dyDescent="0.2">
      <c r="B426" s="200"/>
      <c r="C426" s="113"/>
      <c r="D426" s="201"/>
      <c r="E426" s="201"/>
      <c r="F426" s="113"/>
      <c r="G426" s="113"/>
      <c r="H426" s="113"/>
      <c r="I426" s="998"/>
      <c r="J426" s="998"/>
      <c r="K426" s="999"/>
      <c r="L426" s="999"/>
      <c r="M426" s="999"/>
      <c r="N426" s="201"/>
      <c r="O426" s="201"/>
      <c r="P426" s="113"/>
      <c r="Q426" s="113"/>
      <c r="T426" s="201"/>
      <c r="U426" s="113"/>
      <c r="V426" s="113"/>
      <c r="W426" s="113"/>
      <c r="X426" s="113"/>
      <c r="Y426" s="113"/>
      <c r="Z426" s="113"/>
      <c r="AA426" s="113"/>
      <c r="AB426" s="201"/>
      <c r="AC426" s="113"/>
      <c r="AD426" s="113"/>
      <c r="AE426" s="113"/>
      <c r="AF426" s="113"/>
    </row>
    <row r="427" spans="2:32" x14ac:dyDescent="0.2">
      <c r="B427" s="200"/>
      <c r="C427" s="113"/>
      <c r="D427" s="201"/>
      <c r="E427" s="201"/>
      <c r="F427" s="113"/>
      <c r="G427" s="113"/>
      <c r="H427" s="113"/>
      <c r="I427" s="998"/>
      <c r="J427" s="998"/>
      <c r="K427" s="999"/>
      <c r="L427" s="999"/>
      <c r="M427" s="999"/>
      <c r="N427" s="201"/>
      <c r="O427" s="201"/>
      <c r="P427" s="113"/>
      <c r="Q427" s="113"/>
      <c r="T427" s="201"/>
      <c r="U427" s="113"/>
      <c r="V427" s="113"/>
      <c r="W427" s="113"/>
      <c r="X427" s="113"/>
      <c r="Y427" s="113"/>
      <c r="Z427" s="113"/>
      <c r="AA427" s="113"/>
      <c r="AB427" s="201"/>
      <c r="AC427" s="113"/>
      <c r="AD427" s="113"/>
      <c r="AE427" s="113"/>
      <c r="AF427" s="113"/>
    </row>
    <row r="428" spans="2:32" x14ac:dyDescent="0.2">
      <c r="B428" s="200"/>
      <c r="C428" s="113"/>
      <c r="D428" s="201"/>
      <c r="E428" s="201"/>
      <c r="F428" s="113"/>
      <c r="G428" s="113"/>
      <c r="H428" s="113"/>
      <c r="I428" s="998"/>
      <c r="J428" s="998"/>
      <c r="K428" s="999"/>
      <c r="L428" s="999"/>
      <c r="M428" s="999"/>
      <c r="N428" s="201"/>
      <c r="O428" s="201"/>
      <c r="P428" s="113"/>
      <c r="Q428" s="113"/>
      <c r="T428" s="201"/>
      <c r="U428" s="113"/>
      <c r="V428" s="113"/>
      <c r="W428" s="113"/>
      <c r="X428" s="113"/>
      <c r="Y428" s="113"/>
      <c r="Z428" s="113"/>
      <c r="AA428" s="113"/>
      <c r="AB428" s="201"/>
      <c r="AC428" s="113"/>
      <c r="AD428" s="113"/>
      <c r="AE428" s="113"/>
      <c r="AF428" s="113"/>
    </row>
    <row r="429" spans="2:32" x14ac:dyDescent="0.2">
      <c r="B429" s="200"/>
      <c r="C429" s="113"/>
      <c r="D429" s="201"/>
      <c r="E429" s="201"/>
      <c r="F429" s="113"/>
      <c r="G429" s="113"/>
      <c r="H429" s="113"/>
      <c r="I429" s="998"/>
      <c r="J429" s="998"/>
      <c r="K429" s="999"/>
      <c r="L429" s="999"/>
      <c r="M429" s="999"/>
      <c r="N429" s="201"/>
      <c r="O429" s="201"/>
      <c r="P429" s="113"/>
      <c r="Q429" s="113"/>
      <c r="T429" s="201"/>
      <c r="U429" s="113"/>
      <c r="V429" s="113"/>
      <c r="W429" s="113"/>
      <c r="X429" s="113"/>
      <c r="Y429" s="113"/>
      <c r="Z429" s="113"/>
      <c r="AA429" s="113"/>
      <c r="AB429" s="201"/>
      <c r="AC429" s="113"/>
      <c r="AD429" s="113"/>
      <c r="AE429" s="113"/>
      <c r="AF429" s="113"/>
    </row>
    <row r="430" spans="2:32" x14ac:dyDescent="0.2">
      <c r="B430" s="200"/>
      <c r="C430" s="113"/>
      <c r="D430" s="201"/>
      <c r="E430" s="201"/>
      <c r="F430" s="113"/>
      <c r="G430" s="113"/>
      <c r="H430" s="113"/>
      <c r="I430" s="998"/>
      <c r="J430" s="998"/>
      <c r="K430" s="999"/>
      <c r="L430" s="999"/>
      <c r="M430" s="999"/>
      <c r="N430" s="201"/>
      <c r="O430" s="201"/>
      <c r="P430" s="113"/>
      <c r="Q430" s="113"/>
      <c r="T430" s="201"/>
      <c r="U430" s="113"/>
      <c r="V430" s="113"/>
      <c r="W430" s="113"/>
      <c r="X430" s="113"/>
      <c r="Y430" s="113"/>
      <c r="Z430" s="113"/>
      <c r="AA430" s="113"/>
      <c r="AB430" s="201"/>
      <c r="AC430" s="113"/>
      <c r="AD430" s="113"/>
      <c r="AE430" s="113"/>
      <c r="AF430" s="113"/>
    </row>
    <row r="431" spans="2:32" x14ac:dyDescent="0.2">
      <c r="B431" s="200"/>
      <c r="C431" s="113"/>
      <c r="D431" s="201"/>
      <c r="E431" s="201"/>
      <c r="F431" s="113"/>
      <c r="G431" s="113"/>
      <c r="H431" s="113"/>
      <c r="I431" s="998"/>
      <c r="J431" s="998"/>
      <c r="K431" s="999"/>
      <c r="L431" s="999"/>
      <c r="M431" s="999"/>
      <c r="N431" s="201"/>
      <c r="O431" s="201"/>
      <c r="P431" s="113"/>
      <c r="Q431" s="113"/>
      <c r="T431" s="201"/>
      <c r="U431" s="113"/>
      <c r="V431" s="113"/>
      <c r="W431" s="113"/>
      <c r="X431" s="113"/>
      <c r="Y431" s="113"/>
      <c r="Z431" s="113"/>
      <c r="AA431" s="113"/>
      <c r="AB431" s="201"/>
      <c r="AC431" s="113"/>
      <c r="AD431" s="113"/>
      <c r="AE431" s="113"/>
      <c r="AF431" s="113"/>
    </row>
    <row r="432" spans="2:32" x14ac:dyDescent="0.2">
      <c r="B432" s="200"/>
      <c r="C432" s="113"/>
      <c r="D432" s="201"/>
      <c r="E432" s="201"/>
      <c r="F432" s="113"/>
      <c r="G432" s="113"/>
      <c r="H432" s="113"/>
      <c r="I432" s="998"/>
      <c r="J432" s="998"/>
      <c r="K432" s="999"/>
      <c r="L432" s="999"/>
      <c r="M432" s="999"/>
      <c r="N432" s="201"/>
      <c r="O432" s="201"/>
      <c r="P432" s="113"/>
      <c r="Q432" s="113"/>
      <c r="T432" s="201"/>
      <c r="U432" s="113"/>
      <c r="V432" s="113"/>
      <c r="W432" s="113"/>
      <c r="X432" s="113"/>
      <c r="Y432" s="113"/>
      <c r="Z432" s="113"/>
      <c r="AA432" s="113"/>
      <c r="AB432" s="201"/>
      <c r="AC432" s="113"/>
      <c r="AD432" s="113"/>
      <c r="AE432" s="113"/>
      <c r="AF432" s="113"/>
    </row>
    <row r="433" spans="2:32" x14ac:dyDescent="0.2">
      <c r="B433" s="200"/>
      <c r="C433" s="113"/>
      <c r="D433" s="201"/>
      <c r="E433" s="201"/>
      <c r="F433" s="113"/>
      <c r="G433" s="113"/>
      <c r="H433" s="113"/>
      <c r="I433" s="998"/>
      <c r="J433" s="998"/>
      <c r="K433" s="999"/>
      <c r="L433" s="999"/>
      <c r="M433" s="999"/>
      <c r="N433" s="201"/>
      <c r="O433" s="201"/>
      <c r="P433" s="113"/>
      <c r="Q433" s="113"/>
      <c r="T433" s="201"/>
      <c r="U433" s="113"/>
      <c r="V433" s="113"/>
      <c r="W433" s="113"/>
      <c r="X433" s="113"/>
      <c r="Y433" s="113"/>
      <c r="Z433" s="113"/>
      <c r="AA433" s="113"/>
      <c r="AB433" s="201"/>
      <c r="AC433" s="113"/>
      <c r="AD433" s="113"/>
      <c r="AE433" s="113"/>
      <c r="AF433" s="113"/>
    </row>
    <row r="434" spans="2:32" x14ac:dyDescent="0.2">
      <c r="B434" s="200"/>
      <c r="C434" s="113"/>
      <c r="D434" s="201"/>
      <c r="E434" s="201"/>
      <c r="F434" s="113"/>
      <c r="G434" s="113"/>
      <c r="H434" s="113"/>
      <c r="I434" s="998"/>
      <c r="J434" s="998"/>
      <c r="K434" s="999"/>
      <c r="L434" s="999"/>
      <c r="M434" s="999"/>
      <c r="N434" s="201"/>
      <c r="O434" s="201"/>
      <c r="P434" s="113"/>
      <c r="Q434" s="113"/>
      <c r="T434" s="201"/>
      <c r="U434" s="113"/>
      <c r="V434" s="113"/>
      <c r="W434" s="113"/>
      <c r="X434" s="113"/>
      <c r="Y434" s="113"/>
      <c r="Z434" s="113"/>
      <c r="AA434" s="113"/>
      <c r="AB434" s="201"/>
      <c r="AC434" s="113"/>
      <c r="AD434" s="113"/>
      <c r="AE434" s="113"/>
      <c r="AF434" s="113"/>
    </row>
    <row r="435" spans="2:32" x14ac:dyDescent="0.2">
      <c r="B435" s="200"/>
      <c r="C435" s="113"/>
      <c r="D435" s="201"/>
      <c r="E435" s="201"/>
      <c r="F435" s="113"/>
      <c r="G435" s="113"/>
      <c r="H435" s="113"/>
      <c r="I435" s="998"/>
      <c r="J435" s="998"/>
      <c r="K435" s="999"/>
      <c r="L435" s="999"/>
      <c r="M435" s="999"/>
      <c r="N435" s="201"/>
      <c r="O435" s="201"/>
      <c r="P435" s="113"/>
      <c r="Q435" s="113"/>
      <c r="T435" s="201"/>
      <c r="U435" s="113"/>
      <c r="V435" s="113"/>
      <c r="W435" s="113"/>
      <c r="X435" s="113"/>
      <c r="Y435" s="113"/>
      <c r="Z435" s="113"/>
      <c r="AA435" s="113"/>
      <c r="AB435" s="201"/>
      <c r="AC435" s="113"/>
      <c r="AD435" s="113"/>
      <c r="AE435" s="113"/>
      <c r="AF435" s="113"/>
    </row>
    <row r="436" spans="2:32" x14ac:dyDescent="0.2">
      <c r="B436" s="200"/>
      <c r="C436" s="113"/>
      <c r="D436" s="201"/>
      <c r="E436" s="201"/>
      <c r="F436" s="113"/>
      <c r="G436" s="113"/>
      <c r="H436" s="113"/>
      <c r="I436" s="998"/>
      <c r="J436" s="998"/>
      <c r="K436" s="999"/>
      <c r="L436" s="999"/>
      <c r="M436" s="999"/>
      <c r="N436" s="201"/>
      <c r="O436" s="201"/>
      <c r="P436" s="113"/>
      <c r="Q436" s="113"/>
      <c r="T436" s="201"/>
      <c r="U436" s="113"/>
      <c r="V436" s="113"/>
      <c r="W436" s="113"/>
      <c r="X436" s="113"/>
      <c r="Y436" s="113"/>
      <c r="Z436" s="113"/>
      <c r="AA436" s="113"/>
      <c r="AB436" s="201"/>
      <c r="AC436" s="113"/>
      <c r="AD436" s="113"/>
      <c r="AE436" s="113"/>
      <c r="AF436" s="113"/>
    </row>
    <row r="437" spans="2:32" x14ac:dyDescent="0.2">
      <c r="B437" s="200"/>
      <c r="C437" s="113"/>
      <c r="D437" s="201"/>
      <c r="E437" s="201"/>
      <c r="F437" s="113"/>
      <c r="G437" s="113"/>
      <c r="H437" s="113"/>
      <c r="I437" s="998"/>
      <c r="J437" s="998"/>
      <c r="K437" s="999"/>
      <c r="L437" s="999"/>
      <c r="M437" s="999"/>
      <c r="N437" s="201"/>
      <c r="O437" s="201"/>
      <c r="P437" s="113"/>
      <c r="Q437" s="113"/>
      <c r="T437" s="201"/>
      <c r="U437" s="113"/>
      <c r="V437" s="113"/>
      <c r="W437" s="113"/>
      <c r="X437" s="113"/>
      <c r="Y437" s="113"/>
      <c r="Z437" s="113"/>
      <c r="AA437" s="113"/>
      <c r="AB437" s="201"/>
      <c r="AC437" s="113"/>
      <c r="AD437" s="113"/>
      <c r="AE437" s="113"/>
      <c r="AF437" s="113"/>
    </row>
    <row r="438" spans="2:32" x14ac:dyDescent="0.2">
      <c r="B438" s="200"/>
      <c r="C438" s="113"/>
      <c r="D438" s="201"/>
      <c r="E438" s="201"/>
      <c r="F438" s="113"/>
      <c r="G438" s="113"/>
      <c r="H438" s="113"/>
      <c r="I438" s="998"/>
      <c r="J438" s="998"/>
      <c r="K438" s="999"/>
      <c r="L438" s="999"/>
      <c r="M438" s="999"/>
      <c r="N438" s="201"/>
      <c r="O438" s="201"/>
      <c r="P438" s="113"/>
      <c r="Q438" s="113"/>
      <c r="T438" s="201"/>
      <c r="U438" s="113"/>
      <c r="V438" s="113"/>
      <c r="W438" s="113"/>
      <c r="X438" s="113"/>
      <c r="Y438" s="113"/>
      <c r="Z438" s="113"/>
      <c r="AA438" s="113"/>
      <c r="AB438" s="201"/>
      <c r="AC438" s="113"/>
      <c r="AD438" s="113"/>
      <c r="AE438" s="113"/>
      <c r="AF438" s="113"/>
    </row>
    <row r="439" spans="2:32" x14ac:dyDescent="0.2">
      <c r="B439" s="200"/>
      <c r="C439" s="113"/>
      <c r="D439" s="201"/>
      <c r="E439" s="201"/>
      <c r="F439" s="113"/>
      <c r="G439" s="113"/>
      <c r="H439" s="113"/>
      <c r="I439" s="998"/>
      <c r="J439" s="998"/>
      <c r="K439" s="999"/>
      <c r="L439" s="999"/>
      <c r="M439" s="999"/>
      <c r="N439" s="201"/>
      <c r="O439" s="201"/>
      <c r="P439" s="113"/>
      <c r="Q439" s="113"/>
      <c r="T439" s="201"/>
      <c r="U439" s="113"/>
      <c r="V439" s="113"/>
      <c r="W439" s="113"/>
      <c r="X439" s="113"/>
      <c r="Y439" s="113"/>
      <c r="Z439" s="113"/>
      <c r="AA439" s="113"/>
      <c r="AB439" s="201"/>
      <c r="AC439" s="113"/>
      <c r="AD439" s="113"/>
      <c r="AE439" s="113"/>
      <c r="AF439" s="113"/>
    </row>
    <row r="440" spans="2:32" x14ac:dyDescent="0.2">
      <c r="B440" s="200"/>
      <c r="C440" s="113"/>
      <c r="D440" s="201"/>
      <c r="E440" s="201"/>
      <c r="F440" s="113"/>
      <c r="G440" s="113"/>
      <c r="H440" s="113"/>
      <c r="I440" s="998"/>
      <c r="J440" s="998"/>
      <c r="K440" s="999"/>
      <c r="L440" s="999"/>
      <c r="M440" s="999"/>
      <c r="N440" s="201"/>
      <c r="O440" s="201"/>
      <c r="P440" s="113"/>
      <c r="Q440" s="113"/>
      <c r="T440" s="201"/>
      <c r="U440" s="113"/>
      <c r="V440" s="113"/>
      <c r="W440" s="113"/>
      <c r="X440" s="113"/>
      <c r="Y440" s="113"/>
      <c r="Z440" s="113"/>
      <c r="AA440" s="113"/>
      <c r="AB440" s="201"/>
      <c r="AC440" s="113"/>
      <c r="AD440" s="113"/>
      <c r="AE440" s="113"/>
      <c r="AF440" s="113"/>
    </row>
    <row r="441" spans="2:32" x14ac:dyDescent="0.2">
      <c r="B441" s="200"/>
      <c r="C441" s="113"/>
      <c r="D441" s="201"/>
      <c r="E441" s="201"/>
      <c r="F441" s="113"/>
      <c r="G441" s="113"/>
      <c r="H441" s="113"/>
      <c r="I441" s="998"/>
      <c r="J441" s="998"/>
      <c r="K441" s="999"/>
      <c r="L441" s="999"/>
      <c r="M441" s="999"/>
      <c r="N441" s="201"/>
      <c r="O441" s="201"/>
      <c r="P441" s="113"/>
      <c r="Q441" s="113"/>
      <c r="T441" s="201"/>
      <c r="U441" s="113"/>
      <c r="V441" s="113"/>
      <c r="W441" s="113"/>
      <c r="X441" s="113"/>
      <c r="Y441" s="113"/>
      <c r="Z441" s="113"/>
      <c r="AA441" s="113"/>
      <c r="AB441" s="201"/>
      <c r="AC441" s="113"/>
      <c r="AD441" s="113"/>
      <c r="AE441" s="113"/>
      <c r="AF441" s="113"/>
    </row>
    <row r="442" spans="2:32" x14ac:dyDescent="0.2">
      <c r="B442" s="200"/>
      <c r="C442" s="113"/>
      <c r="D442" s="201"/>
      <c r="E442" s="201"/>
      <c r="F442" s="113"/>
      <c r="G442" s="113"/>
      <c r="H442" s="113"/>
      <c r="I442" s="998"/>
      <c r="J442" s="998"/>
      <c r="K442" s="999"/>
      <c r="L442" s="999"/>
      <c r="M442" s="999"/>
      <c r="N442" s="201"/>
      <c r="O442" s="201"/>
      <c r="P442" s="113"/>
      <c r="Q442" s="113"/>
      <c r="T442" s="201"/>
      <c r="U442" s="113"/>
      <c r="V442" s="113"/>
      <c r="W442" s="113"/>
      <c r="X442" s="113"/>
      <c r="Y442" s="113"/>
      <c r="Z442" s="113"/>
      <c r="AA442" s="113"/>
      <c r="AB442" s="201"/>
      <c r="AC442" s="113"/>
      <c r="AD442" s="113"/>
      <c r="AE442" s="113"/>
      <c r="AF442" s="113"/>
    </row>
    <row r="443" spans="2:32" x14ac:dyDescent="0.2">
      <c r="B443" s="200"/>
      <c r="C443" s="113"/>
      <c r="D443" s="201"/>
      <c r="E443" s="201"/>
      <c r="F443" s="113"/>
      <c r="G443" s="113"/>
      <c r="H443" s="113"/>
      <c r="I443" s="998"/>
      <c r="J443" s="998"/>
      <c r="K443" s="999"/>
      <c r="L443" s="999"/>
      <c r="M443" s="999"/>
      <c r="N443" s="201"/>
      <c r="O443" s="201"/>
      <c r="P443" s="113"/>
      <c r="Q443" s="113"/>
      <c r="T443" s="201"/>
      <c r="U443" s="113"/>
      <c r="V443" s="113"/>
      <c r="W443" s="113"/>
      <c r="X443" s="113"/>
      <c r="Y443" s="113"/>
      <c r="Z443" s="113"/>
      <c r="AA443" s="113"/>
      <c r="AB443" s="201"/>
      <c r="AC443" s="113"/>
      <c r="AD443" s="113"/>
      <c r="AE443" s="113"/>
      <c r="AF443" s="113"/>
    </row>
    <row r="444" spans="2:32" x14ac:dyDescent="0.2">
      <c r="B444" s="200"/>
      <c r="C444" s="113"/>
      <c r="D444" s="201"/>
      <c r="E444" s="201"/>
      <c r="F444" s="113"/>
      <c r="G444" s="113"/>
      <c r="H444" s="113"/>
      <c r="I444" s="998"/>
      <c r="J444" s="998"/>
      <c r="K444" s="999"/>
      <c r="L444" s="999"/>
      <c r="M444" s="999"/>
      <c r="N444" s="201"/>
      <c r="O444" s="201"/>
      <c r="P444" s="113"/>
      <c r="Q444" s="113"/>
      <c r="T444" s="201"/>
      <c r="U444" s="113"/>
      <c r="V444" s="113"/>
      <c r="W444" s="113"/>
      <c r="X444" s="113"/>
      <c r="Y444" s="113"/>
      <c r="Z444" s="113"/>
      <c r="AA444" s="113"/>
      <c r="AB444" s="201"/>
      <c r="AC444" s="113"/>
      <c r="AD444" s="113"/>
      <c r="AE444" s="113"/>
      <c r="AF444" s="113"/>
    </row>
    <row r="445" spans="2:32" x14ac:dyDescent="0.2">
      <c r="B445" s="200"/>
      <c r="C445" s="113"/>
      <c r="D445" s="201"/>
      <c r="E445" s="201"/>
      <c r="F445" s="113"/>
      <c r="G445" s="113"/>
      <c r="H445" s="113"/>
      <c r="I445" s="998"/>
      <c r="J445" s="998"/>
      <c r="K445" s="999"/>
      <c r="L445" s="999"/>
      <c r="M445" s="999"/>
      <c r="N445" s="201"/>
      <c r="O445" s="201"/>
      <c r="P445" s="113"/>
      <c r="Q445" s="113"/>
      <c r="T445" s="201"/>
      <c r="U445" s="113"/>
      <c r="V445" s="113"/>
      <c r="W445" s="113"/>
      <c r="X445" s="113"/>
      <c r="Y445" s="113"/>
      <c r="Z445" s="113"/>
      <c r="AA445" s="113"/>
      <c r="AB445" s="201"/>
      <c r="AC445" s="113"/>
      <c r="AD445" s="113"/>
      <c r="AE445" s="113"/>
      <c r="AF445" s="113"/>
    </row>
    <row r="446" spans="2:32" x14ac:dyDescent="0.2">
      <c r="B446" s="200"/>
      <c r="C446" s="113"/>
      <c r="D446" s="201"/>
      <c r="E446" s="201"/>
      <c r="F446" s="113"/>
      <c r="G446" s="113"/>
      <c r="H446" s="113"/>
      <c r="I446" s="998"/>
      <c r="J446" s="998"/>
      <c r="K446" s="999"/>
      <c r="L446" s="999"/>
      <c r="M446" s="999"/>
      <c r="N446" s="201"/>
      <c r="O446" s="201"/>
      <c r="P446" s="113"/>
      <c r="Q446" s="113"/>
      <c r="T446" s="201"/>
      <c r="U446" s="113"/>
      <c r="V446" s="113"/>
      <c r="W446" s="113"/>
      <c r="X446" s="113"/>
      <c r="Y446" s="113"/>
      <c r="Z446" s="113"/>
      <c r="AA446" s="113"/>
      <c r="AB446" s="201"/>
      <c r="AC446" s="113"/>
      <c r="AD446" s="113"/>
      <c r="AE446" s="113"/>
      <c r="AF446" s="113"/>
    </row>
    <row r="447" spans="2:32" x14ac:dyDescent="0.2">
      <c r="B447" s="200"/>
      <c r="C447" s="113"/>
      <c r="D447" s="201"/>
      <c r="E447" s="201"/>
      <c r="F447" s="113"/>
      <c r="G447" s="113"/>
      <c r="H447" s="113"/>
      <c r="I447" s="998"/>
      <c r="J447" s="998"/>
      <c r="K447" s="999"/>
      <c r="L447" s="999"/>
      <c r="M447" s="999"/>
      <c r="N447" s="201"/>
      <c r="O447" s="201"/>
      <c r="P447" s="113"/>
      <c r="Q447" s="113"/>
      <c r="T447" s="201"/>
      <c r="U447" s="113"/>
      <c r="V447" s="113"/>
      <c r="W447" s="113"/>
      <c r="X447" s="113"/>
      <c r="Y447" s="113"/>
      <c r="Z447" s="113"/>
      <c r="AA447" s="113"/>
      <c r="AB447" s="201"/>
      <c r="AC447" s="113"/>
      <c r="AD447" s="113"/>
      <c r="AE447" s="113"/>
      <c r="AF447" s="113"/>
    </row>
    <row r="448" spans="2:32" x14ac:dyDescent="0.2">
      <c r="B448" s="200"/>
      <c r="C448" s="113"/>
      <c r="D448" s="201"/>
      <c r="E448" s="201"/>
      <c r="F448" s="113"/>
      <c r="G448" s="113"/>
      <c r="H448" s="113"/>
      <c r="I448" s="998"/>
      <c r="J448" s="998"/>
      <c r="K448" s="999"/>
      <c r="L448" s="999"/>
      <c r="M448" s="999"/>
      <c r="N448" s="201"/>
      <c r="O448" s="201"/>
      <c r="P448" s="113"/>
      <c r="Q448" s="113"/>
      <c r="T448" s="201"/>
      <c r="U448" s="113"/>
      <c r="V448" s="113"/>
      <c r="W448" s="113"/>
      <c r="X448" s="113"/>
      <c r="Y448" s="113"/>
      <c r="Z448" s="113"/>
      <c r="AA448" s="113"/>
      <c r="AB448" s="201"/>
      <c r="AC448" s="113"/>
      <c r="AD448" s="113"/>
      <c r="AE448" s="113"/>
      <c r="AF448" s="113"/>
    </row>
    <row r="449" spans="2:32" x14ac:dyDescent="0.2">
      <c r="B449" s="200"/>
      <c r="C449" s="113"/>
      <c r="D449" s="201"/>
      <c r="E449" s="201"/>
      <c r="F449" s="113"/>
      <c r="G449" s="113"/>
      <c r="H449" s="113"/>
      <c r="I449" s="998"/>
      <c r="J449" s="998"/>
      <c r="K449" s="999"/>
      <c r="L449" s="999"/>
      <c r="M449" s="999"/>
      <c r="N449" s="201"/>
      <c r="O449" s="201"/>
      <c r="P449" s="113"/>
      <c r="Q449" s="113"/>
      <c r="T449" s="201"/>
      <c r="U449" s="113"/>
      <c r="V449" s="113"/>
      <c r="W449" s="113"/>
      <c r="X449" s="113"/>
      <c r="Y449" s="113"/>
      <c r="Z449" s="113"/>
      <c r="AA449" s="113"/>
      <c r="AB449" s="201"/>
      <c r="AC449" s="113"/>
      <c r="AD449" s="113"/>
      <c r="AE449" s="113"/>
      <c r="AF449" s="113"/>
    </row>
    <row r="450" spans="2:32" x14ac:dyDescent="0.2">
      <c r="B450" s="200"/>
      <c r="C450" s="113"/>
      <c r="D450" s="201"/>
      <c r="E450" s="201"/>
      <c r="F450" s="113"/>
      <c r="G450" s="113"/>
      <c r="H450" s="113"/>
      <c r="I450" s="998"/>
      <c r="J450" s="998"/>
      <c r="K450" s="999"/>
      <c r="L450" s="999"/>
      <c r="M450" s="999"/>
      <c r="N450" s="201"/>
      <c r="O450" s="201"/>
      <c r="P450" s="113"/>
      <c r="Q450" s="113"/>
      <c r="T450" s="201"/>
      <c r="U450" s="113"/>
      <c r="V450" s="113"/>
      <c r="W450" s="113"/>
      <c r="X450" s="113"/>
      <c r="Y450" s="113"/>
      <c r="Z450" s="113"/>
      <c r="AA450" s="113"/>
      <c r="AB450" s="201"/>
      <c r="AC450" s="113"/>
      <c r="AD450" s="113"/>
      <c r="AE450" s="113"/>
      <c r="AF450" s="113"/>
    </row>
    <row r="451" spans="2:32" x14ac:dyDescent="0.2">
      <c r="B451" s="200"/>
      <c r="C451" s="113"/>
      <c r="D451" s="201"/>
      <c r="E451" s="201"/>
      <c r="F451" s="113"/>
      <c r="G451" s="113"/>
      <c r="H451" s="113"/>
      <c r="I451" s="998"/>
      <c r="J451" s="998"/>
      <c r="K451" s="999"/>
      <c r="L451" s="999"/>
      <c r="M451" s="999"/>
      <c r="N451" s="201"/>
      <c r="O451" s="201"/>
      <c r="P451" s="113"/>
      <c r="Q451" s="113"/>
      <c r="T451" s="201"/>
      <c r="U451" s="113"/>
      <c r="V451" s="113"/>
      <c r="W451" s="113"/>
      <c r="X451" s="113"/>
      <c r="Y451" s="113"/>
      <c r="Z451" s="113"/>
      <c r="AA451" s="113"/>
      <c r="AB451" s="201"/>
      <c r="AC451" s="113"/>
      <c r="AD451" s="113"/>
      <c r="AE451" s="113"/>
      <c r="AF451" s="113"/>
    </row>
    <row r="452" spans="2:32" x14ac:dyDescent="0.2">
      <c r="B452" s="200"/>
      <c r="C452" s="113"/>
      <c r="D452" s="201"/>
      <c r="E452" s="201"/>
      <c r="F452" s="113"/>
      <c r="G452" s="113"/>
      <c r="H452" s="113"/>
      <c r="I452" s="998"/>
      <c r="J452" s="998"/>
      <c r="K452" s="999"/>
      <c r="L452" s="999"/>
      <c r="M452" s="999"/>
      <c r="N452" s="201"/>
      <c r="O452" s="201"/>
      <c r="P452" s="113"/>
      <c r="Q452" s="113"/>
      <c r="T452" s="201"/>
      <c r="U452" s="113"/>
      <c r="V452" s="113"/>
      <c r="W452" s="113"/>
      <c r="X452" s="113"/>
      <c r="Y452" s="113"/>
      <c r="Z452" s="113"/>
      <c r="AA452" s="113"/>
      <c r="AB452" s="201"/>
      <c r="AC452" s="113"/>
      <c r="AD452" s="113"/>
      <c r="AE452" s="113"/>
      <c r="AF452" s="113"/>
    </row>
    <row r="453" spans="2:32" x14ac:dyDescent="0.2">
      <c r="B453" s="200"/>
      <c r="C453" s="113"/>
      <c r="D453" s="201"/>
      <c r="E453" s="201"/>
      <c r="F453" s="113"/>
      <c r="G453" s="113"/>
      <c r="H453" s="113"/>
      <c r="I453" s="998"/>
      <c r="J453" s="998"/>
      <c r="K453" s="999"/>
      <c r="L453" s="999"/>
      <c r="M453" s="999"/>
      <c r="N453" s="201"/>
      <c r="O453" s="201"/>
      <c r="P453" s="113"/>
      <c r="Q453" s="113"/>
      <c r="T453" s="201"/>
      <c r="U453" s="113"/>
      <c r="V453" s="113"/>
      <c r="W453" s="113"/>
      <c r="X453" s="113"/>
      <c r="Y453" s="113"/>
      <c r="Z453" s="113"/>
      <c r="AA453" s="113"/>
      <c r="AB453" s="201"/>
      <c r="AC453" s="113"/>
      <c r="AD453" s="113"/>
      <c r="AE453" s="113"/>
      <c r="AF453" s="113"/>
    </row>
    <row r="454" spans="2:32" x14ac:dyDescent="0.2">
      <c r="B454" s="200"/>
      <c r="C454" s="113"/>
      <c r="D454" s="201"/>
      <c r="E454" s="201"/>
      <c r="F454" s="113"/>
      <c r="G454" s="113"/>
      <c r="H454" s="113"/>
      <c r="I454" s="998"/>
      <c r="J454" s="998"/>
      <c r="K454" s="999"/>
      <c r="L454" s="999"/>
      <c r="M454" s="999"/>
      <c r="N454" s="201"/>
      <c r="O454" s="201"/>
      <c r="P454" s="113"/>
      <c r="Q454" s="113"/>
      <c r="T454" s="201"/>
      <c r="U454" s="113"/>
      <c r="V454" s="113"/>
      <c r="W454" s="113"/>
      <c r="X454" s="113"/>
      <c r="Y454" s="113"/>
      <c r="Z454" s="113"/>
      <c r="AA454" s="113"/>
      <c r="AB454" s="201"/>
      <c r="AC454" s="113"/>
      <c r="AD454" s="113"/>
      <c r="AE454" s="113"/>
      <c r="AF454" s="113"/>
    </row>
    <row r="455" spans="2:32" x14ac:dyDescent="0.2">
      <c r="B455" s="200"/>
      <c r="C455" s="113"/>
      <c r="D455" s="201"/>
      <c r="E455" s="201"/>
      <c r="F455" s="113"/>
      <c r="G455" s="113"/>
      <c r="H455" s="113"/>
      <c r="I455" s="998"/>
      <c r="J455" s="998"/>
      <c r="K455" s="999"/>
      <c r="L455" s="999"/>
      <c r="M455" s="999"/>
      <c r="N455" s="201"/>
      <c r="O455" s="201"/>
      <c r="P455" s="113"/>
      <c r="Q455" s="113"/>
      <c r="T455" s="201"/>
      <c r="U455" s="113"/>
      <c r="V455" s="113"/>
      <c r="W455" s="113"/>
      <c r="X455" s="113"/>
      <c r="Y455" s="113"/>
      <c r="Z455" s="113"/>
      <c r="AA455" s="113"/>
      <c r="AB455" s="201"/>
      <c r="AC455" s="113"/>
      <c r="AD455" s="113"/>
      <c r="AE455" s="113"/>
      <c r="AF455" s="113"/>
    </row>
    <row r="456" spans="2:32" x14ac:dyDescent="0.2">
      <c r="B456" s="200"/>
      <c r="C456" s="113"/>
      <c r="D456" s="201"/>
      <c r="E456" s="201"/>
      <c r="F456" s="113"/>
      <c r="G456" s="113"/>
      <c r="H456" s="113"/>
      <c r="I456" s="998"/>
      <c r="J456" s="998"/>
      <c r="K456" s="999"/>
      <c r="L456" s="999"/>
      <c r="M456" s="999"/>
      <c r="N456" s="201"/>
      <c r="O456" s="201"/>
      <c r="P456" s="113"/>
      <c r="Q456" s="113"/>
      <c r="T456" s="201"/>
      <c r="U456" s="113"/>
      <c r="V456" s="113"/>
      <c r="W456" s="113"/>
      <c r="X456" s="113"/>
      <c r="Y456" s="113"/>
      <c r="Z456" s="113"/>
      <c r="AA456" s="113"/>
      <c r="AB456" s="201"/>
      <c r="AC456" s="113"/>
      <c r="AD456" s="113"/>
      <c r="AE456" s="113"/>
      <c r="AF456" s="113"/>
    </row>
    <row r="457" spans="2:32" x14ac:dyDescent="0.2">
      <c r="B457" s="200"/>
      <c r="C457" s="113"/>
      <c r="D457" s="201"/>
      <c r="E457" s="201"/>
      <c r="F457" s="113"/>
      <c r="G457" s="113"/>
      <c r="H457" s="113"/>
      <c r="I457" s="998"/>
      <c r="J457" s="998"/>
      <c r="K457" s="999"/>
      <c r="L457" s="999"/>
      <c r="M457" s="999"/>
      <c r="N457" s="201"/>
      <c r="O457" s="201"/>
      <c r="P457" s="113"/>
      <c r="Q457" s="113"/>
      <c r="T457" s="201"/>
      <c r="U457" s="113"/>
      <c r="V457" s="113"/>
      <c r="W457" s="113"/>
      <c r="X457" s="113"/>
      <c r="Y457" s="113"/>
      <c r="Z457" s="113"/>
      <c r="AA457" s="113"/>
      <c r="AB457" s="201"/>
      <c r="AC457" s="113"/>
      <c r="AD457" s="113"/>
      <c r="AE457" s="113"/>
      <c r="AF457" s="113"/>
    </row>
    <row r="458" spans="2:32" x14ac:dyDescent="0.2">
      <c r="B458" s="200"/>
      <c r="C458" s="113"/>
      <c r="D458" s="201"/>
      <c r="E458" s="201"/>
      <c r="F458" s="113"/>
      <c r="G458" s="113"/>
      <c r="H458" s="113"/>
      <c r="I458" s="998"/>
      <c r="J458" s="998"/>
      <c r="K458" s="999"/>
      <c r="L458" s="999"/>
      <c r="M458" s="999"/>
      <c r="N458" s="201"/>
      <c r="O458" s="201"/>
      <c r="P458" s="113"/>
      <c r="Q458" s="113"/>
      <c r="T458" s="201"/>
      <c r="U458" s="113"/>
      <c r="V458" s="113"/>
      <c r="W458" s="113"/>
      <c r="X458" s="113"/>
      <c r="Y458" s="113"/>
      <c r="Z458" s="113"/>
      <c r="AA458" s="113"/>
      <c r="AB458" s="201"/>
      <c r="AC458" s="113"/>
      <c r="AD458" s="113"/>
      <c r="AE458" s="113"/>
      <c r="AF458" s="113"/>
    </row>
    <row r="459" spans="2:32" x14ac:dyDescent="0.2">
      <c r="B459" s="200"/>
      <c r="C459" s="113"/>
      <c r="D459" s="201"/>
      <c r="E459" s="201"/>
      <c r="F459" s="113"/>
      <c r="G459" s="113"/>
      <c r="H459" s="113"/>
      <c r="I459" s="998"/>
      <c r="J459" s="998"/>
      <c r="K459" s="999"/>
      <c r="L459" s="999"/>
      <c r="M459" s="999"/>
      <c r="N459" s="201"/>
      <c r="O459" s="201"/>
      <c r="P459" s="113"/>
      <c r="Q459" s="113"/>
      <c r="T459" s="201"/>
      <c r="U459" s="113"/>
      <c r="V459" s="113"/>
      <c r="W459" s="113"/>
      <c r="X459" s="113"/>
      <c r="Y459" s="113"/>
      <c r="Z459" s="113"/>
      <c r="AA459" s="113"/>
      <c r="AB459" s="201"/>
      <c r="AC459" s="113"/>
      <c r="AD459" s="113"/>
      <c r="AE459" s="113"/>
      <c r="AF459" s="113"/>
    </row>
    <row r="460" spans="2:32" x14ac:dyDescent="0.2">
      <c r="B460" s="200"/>
      <c r="C460" s="113"/>
      <c r="D460" s="201"/>
      <c r="E460" s="201"/>
      <c r="F460" s="113"/>
      <c r="G460" s="113"/>
      <c r="H460" s="113"/>
      <c r="I460" s="998"/>
      <c r="J460" s="998"/>
      <c r="K460" s="999"/>
      <c r="L460" s="999"/>
      <c r="M460" s="999"/>
      <c r="N460" s="201"/>
      <c r="O460" s="201"/>
      <c r="P460" s="113"/>
      <c r="Q460" s="113"/>
      <c r="T460" s="201"/>
      <c r="U460" s="113"/>
      <c r="V460" s="113"/>
      <c r="W460" s="113"/>
      <c r="X460" s="113"/>
      <c r="Y460" s="113"/>
      <c r="Z460" s="113"/>
      <c r="AA460" s="113"/>
      <c r="AB460" s="201"/>
      <c r="AC460" s="113"/>
      <c r="AD460" s="113"/>
      <c r="AE460" s="113"/>
      <c r="AF460" s="113"/>
    </row>
    <row r="461" spans="2:32" x14ac:dyDescent="0.2">
      <c r="B461" s="200"/>
      <c r="C461" s="113"/>
      <c r="D461" s="201"/>
      <c r="E461" s="201"/>
      <c r="F461" s="113"/>
      <c r="G461" s="113"/>
      <c r="H461" s="113"/>
      <c r="I461" s="998"/>
      <c r="J461" s="998"/>
      <c r="K461" s="999"/>
      <c r="L461" s="999"/>
      <c r="M461" s="999"/>
      <c r="N461" s="201"/>
      <c r="O461" s="201"/>
      <c r="P461" s="113"/>
      <c r="Q461" s="113"/>
      <c r="T461" s="201"/>
      <c r="U461" s="113"/>
      <c r="V461" s="113"/>
      <c r="W461" s="113"/>
      <c r="X461" s="113"/>
      <c r="Y461" s="113"/>
      <c r="Z461" s="113"/>
      <c r="AA461" s="113"/>
      <c r="AB461" s="201"/>
      <c r="AC461" s="113"/>
      <c r="AD461" s="113"/>
      <c r="AE461" s="113"/>
      <c r="AF461" s="113"/>
    </row>
    <row r="462" spans="2:32" x14ac:dyDescent="0.2">
      <c r="B462" s="200"/>
      <c r="C462" s="113"/>
      <c r="D462" s="201"/>
      <c r="E462" s="201"/>
      <c r="F462" s="113"/>
      <c r="G462" s="113"/>
      <c r="H462" s="113"/>
      <c r="I462" s="998"/>
      <c r="J462" s="998"/>
      <c r="K462" s="999"/>
      <c r="L462" s="999"/>
      <c r="M462" s="999"/>
      <c r="N462" s="201"/>
      <c r="O462" s="201"/>
      <c r="P462" s="113"/>
      <c r="Q462" s="113"/>
      <c r="T462" s="201"/>
      <c r="U462" s="113"/>
      <c r="V462" s="113"/>
      <c r="W462" s="113"/>
      <c r="X462" s="113"/>
      <c r="Y462" s="113"/>
      <c r="Z462" s="113"/>
      <c r="AA462" s="113"/>
      <c r="AB462" s="201"/>
      <c r="AC462" s="113"/>
      <c r="AD462" s="113"/>
      <c r="AE462" s="113"/>
      <c r="AF462" s="113"/>
    </row>
    <row r="463" spans="2:32" x14ac:dyDescent="0.2">
      <c r="B463" s="200"/>
      <c r="C463" s="113"/>
      <c r="D463" s="201"/>
      <c r="E463" s="201"/>
      <c r="F463" s="113"/>
      <c r="G463" s="113"/>
      <c r="H463" s="113"/>
      <c r="I463" s="998"/>
      <c r="J463" s="998"/>
      <c r="K463" s="999"/>
      <c r="L463" s="999"/>
      <c r="M463" s="999"/>
      <c r="N463" s="201"/>
      <c r="O463" s="201"/>
      <c r="P463" s="113"/>
      <c r="Q463" s="113"/>
      <c r="T463" s="201"/>
      <c r="U463" s="113"/>
      <c r="V463" s="113"/>
      <c r="W463" s="113"/>
      <c r="X463" s="113"/>
      <c r="Y463" s="113"/>
      <c r="Z463" s="113"/>
      <c r="AA463" s="113"/>
      <c r="AB463" s="201"/>
      <c r="AC463" s="113"/>
      <c r="AD463" s="113"/>
      <c r="AE463" s="113"/>
      <c r="AF463" s="113"/>
    </row>
    <row r="464" spans="2:32" x14ac:dyDescent="0.2">
      <c r="B464" s="200"/>
      <c r="C464" s="113"/>
      <c r="D464" s="201"/>
      <c r="E464" s="201"/>
      <c r="F464" s="113"/>
      <c r="G464" s="113"/>
      <c r="H464" s="113"/>
      <c r="I464" s="998"/>
      <c r="J464" s="998"/>
      <c r="K464" s="999"/>
      <c r="L464" s="999"/>
      <c r="M464" s="999"/>
      <c r="N464" s="201"/>
      <c r="O464" s="201"/>
      <c r="P464" s="113"/>
      <c r="Q464" s="113"/>
      <c r="T464" s="201"/>
      <c r="U464" s="113"/>
      <c r="V464" s="113"/>
      <c r="W464" s="113"/>
      <c r="X464" s="113"/>
      <c r="Y464" s="113"/>
      <c r="Z464" s="113"/>
      <c r="AA464" s="113"/>
      <c r="AB464" s="201"/>
      <c r="AC464" s="113"/>
      <c r="AD464" s="113"/>
      <c r="AE464" s="113"/>
      <c r="AF464" s="113"/>
    </row>
    <row r="465" spans="2:32" x14ac:dyDescent="0.2">
      <c r="B465" s="200"/>
      <c r="C465" s="113"/>
      <c r="D465" s="201"/>
      <c r="E465" s="201"/>
      <c r="F465" s="113"/>
      <c r="G465" s="113"/>
      <c r="H465" s="113"/>
      <c r="I465" s="998"/>
      <c r="J465" s="998"/>
      <c r="K465" s="999"/>
      <c r="L465" s="999"/>
      <c r="M465" s="999"/>
      <c r="N465" s="201"/>
      <c r="O465" s="201"/>
      <c r="P465" s="113"/>
      <c r="Q465" s="113"/>
      <c r="T465" s="201"/>
      <c r="U465" s="113"/>
      <c r="V465" s="113"/>
      <c r="W465" s="113"/>
      <c r="X465" s="113"/>
      <c r="Y465" s="113"/>
      <c r="Z465" s="113"/>
      <c r="AA465" s="113"/>
      <c r="AB465" s="201"/>
      <c r="AC465" s="113"/>
      <c r="AD465" s="113"/>
      <c r="AE465" s="113"/>
      <c r="AF465" s="113"/>
    </row>
    <row r="466" spans="2:32" x14ac:dyDescent="0.2">
      <c r="B466" s="200"/>
      <c r="C466" s="113"/>
      <c r="D466" s="201"/>
      <c r="E466" s="201"/>
      <c r="F466" s="113"/>
      <c r="G466" s="113"/>
      <c r="H466" s="113"/>
      <c r="I466" s="998"/>
      <c r="J466" s="998"/>
      <c r="K466" s="999"/>
      <c r="L466" s="999"/>
      <c r="M466" s="999"/>
      <c r="N466" s="201"/>
      <c r="O466" s="201"/>
      <c r="P466" s="113"/>
      <c r="Q466" s="113"/>
      <c r="T466" s="201"/>
      <c r="U466" s="113"/>
      <c r="V466" s="113"/>
      <c r="W466" s="113"/>
      <c r="X466" s="113"/>
      <c r="Y466" s="113"/>
      <c r="Z466" s="113"/>
      <c r="AA466" s="113"/>
      <c r="AB466" s="201"/>
      <c r="AC466" s="113"/>
      <c r="AD466" s="113"/>
      <c r="AE466" s="113"/>
      <c r="AF466" s="113"/>
    </row>
    <row r="467" spans="2:32" x14ac:dyDescent="0.2">
      <c r="B467" s="200"/>
      <c r="C467" s="113"/>
      <c r="D467" s="201"/>
      <c r="E467" s="201"/>
      <c r="F467" s="113"/>
      <c r="G467" s="113"/>
      <c r="H467" s="113"/>
      <c r="I467" s="998"/>
      <c r="J467" s="998"/>
      <c r="K467" s="999"/>
      <c r="L467" s="999"/>
      <c r="M467" s="999"/>
      <c r="N467" s="201"/>
      <c r="O467" s="201"/>
      <c r="P467" s="113"/>
      <c r="Q467" s="113"/>
      <c r="T467" s="201"/>
      <c r="U467" s="113"/>
      <c r="V467" s="113"/>
      <c r="W467" s="113"/>
      <c r="X467" s="113"/>
      <c r="Y467" s="113"/>
      <c r="Z467" s="113"/>
      <c r="AA467" s="113"/>
      <c r="AB467" s="201"/>
      <c r="AC467" s="113"/>
      <c r="AD467" s="113"/>
      <c r="AE467" s="113"/>
      <c r="AF467" s="113"/>
    </row>
    <row r="468" spans="2:32" x14ac:dyDescent="0.2">
      <c r="B468" s="200"/>
      <c r="C468" s="113"/>
      <c r="D468" s="201"/>
      <c r="E468" s="201"/>
      <c r="F468" s="113"/>
      <c r="G468" s="113"/>
      <c r="H468" s="113"/>
      <c r="I468" s="998"/>
      <c r="J468" s="998"/>
      <c r="K468" s="999"/>
      <c r="L468" s="999"/>
      <c r="M468" s="999"/>
      <c r="N468" s="201"/>
      <c r="O468" s="201"/>
      <c r="P468" s="113"/>
      <c r="Q468" s="113"/>
      <c r="T468" s="201"/>
      <c r="U468" s="113"/>
      <c r="V468" s="113"/>
      <c r="W468" s="113"/>
      <c r="X468" s="113"/>
      <c r="Y468" s="113"/>
      <c r="Z468" s="113"/>
      <c r="AA468" s="113"/>
      <c r="AB468" s="201"/>
      <c r="AC468" s="113"/>
      <c r="AD468" s="113"/>
      <c r="AE468" s="113"/>
      <c r="AF468" s="113"/>
    </row>
    <row r="469" spans="2:32" x14ac:dyDescent="0.2">
      <c r="B469" s="200"/>
      <c r="C469" s="113"/>
      <c r="D469" s="201"/>
      <c r="E469" s="201"/>
      <c r="F469" s="113"/>
      <c r="G469" s="113"/>
      <c r="H469" s="113"/>
      <c r="I469" s="998"/>
      <c r="J469" s="998"/>
      <c r="K469" s="999"/>
      <c r="L469" s="999"/>
      <c r="M469" s="999"/>
      <c r="N469" s="201"/>
      <c r="O469" s="201"/>
      <c r="P469" s="113"/>
      <c r="Q469" s="113"/>
      <c r="T469" s="201"/>
      <c r="U469" s="113"/>
      <c r="V469" s="113"/>
      <c r="W469" s="113"/>
      <c r="X469" s="113"/>
      <c r="Y469" s="113"/>
      <c r="Z469" s="113"/>
      <c r="AA469" s="113"/>
      <c r="AB469" s="201"/>
      <c r="AC469" s="113"/>
      <c r="AD469" s="113"/>
      <c r="AE469" s="113"/>
      <c r="AF469" s="113"/>
    </row>
    <row r="470" spans="2:32" x14ac:dyDescent="0.2">
      <c r="B470" s="200"/>
      <c r="C470" s="113"/>
      <c r="D470" s="201"/>
      <c r="E470" s="201"/>
      <c r="F470" s="113"/>
      <c r="G470" s="113"/>
      <c r="H470" s="113"/>
      <c r="I470" s="998"/>
      <c r="J470" s="998"/>
      <c r="K470" s="999"/>
      <c r="L470" s="999"/>
      <c r="M470" s="999"/>
      <c r="N470" s="201"/>
      <c r="O470" s="201"/>
      <c r="P470" s="113"/>
      <c r="Q470" s="113"/>
      <c r="T470" s="201"/>
      <c r="U470" s="113"/>
      <c r="V470" s="113"/>
      <c r="W470" s="113"/>
      <c r="X470" s="113"/>
      <c r="Y470" s="113"/>
      <c r="Z470" s="113"/>
      <c r="AA470" s="113"/>
      <c r="AB470" s="201"/>
      <c r="AC470" s="113"/>
      <c r="AD470" s="113"/>
      <c r="AE470" s="113"/>
      <c r="AF470" s="113"/>
    </row>
    <row r="471" spans="2:32" x14ac:dyDescent="0.2">
      <c r="B471" s="200"/>
      <c r="C471" s="113"/>
      <c r="D471" s="201"/>
      <c r="E471" s="201"/>
      <c r="F471" s="113"/>
      <c r="G471" s="113"/>
      <c r="H471" s="113"/>
      <c r="I471" s="998"/>
      <c r="J471" s="998"/>
      <c r="K471" s="999"/>
      <c r="L471" s="999"/>
      <c r="M471" s="999"/>
      <c r="N471" s="201"/>
      <c r="O471" s="201"/>
      <c r="P471" s="113"/>
      <c r="Q471" s="113"/>
      <c r="T471" s="201"/>
      <c r="U471" s="113"/>
      <c r="V471" s="113"/>
      <c r="W471" s="113"/>
      <c r="X471" s="113"/>
      <c r="Y471" s="113"/>
      <c r="Z471" s="113"/>
      <c r="AA471" s="113"/>
      <c r="AB471" s="201"/>
      <c r="AC471" s="113"/>
      <c r="AD471" s="113"/>
      <c r="AE471" s="113"/>
      <c r="AF471" s="113"/>
    </row>
    <row r="472" spans="2:32" x14ac:dyDescent="0.2">
      <c r="B472" s="200"/>
      <c r="C472" s="113"/>
      <c r="D472" s="201"/>
      <c r="E472" s="201"/>
      <c r="F472" s="113"/>
      <c r="G472" s="113"/>
      <c r="H472" s="113"/>
      <c r="I472" s="998"/>
      <c r="J472" s="998"/>
      <c r="K472" s="999"/>
      <c r="L472" s="999"/>
      <c r="M472" s="999"/>
      <c r="N472" s="201"/>
      <c r="O472" s="201"/>
      <c r="P472" s="113"/>
      <c r="Q472" s="113"/>
      <c r="T472" s="201"/>
      <c r="U472" s="113"/>
      <c r="V472" s="113"/>
      <c r="W472" s="113"/>
      <c r="X472" s="113"/>
      <c r="Y472" s="113"/>
      <c r="Z472" s="113"/>
      <c r="AA472" s="113"/>
      <c r="AB472" s="201"/>
      <c r="AC472" s="113"/>
      <c r="AD472" s="113"/>
      <c r="AE472" s="113"/>
      <c r="AF472" s="113"/>
    </row>
    <row r="473" spans="2:32" x14ac:dyDescent="0.2">
      <c r="B473" s="200"/>
      <c r="C473" s="113"/>
      <c r="D473" s="201"/>
      <c r="E473" s="201"/>
      <c r="F473" s="113"/>
      <c r="G473" s="113"/>
      <c r="H473" s="113"/>
      <c r="I473" s="998"/>
      <c r="J473" s="998"/>
      <c r="K473" s="999"/>
      <c r="L473" s="999"/>
      <c r="M473" s="999"/>
      <c r="N473" s="201"/>
      <c r="O473" s="201"/>
      <c r="P473" s="113"/>
      <c r="Q473" s="113"/>
      <c r="T473" s="201"/>
      <c r="U473" s="113"/>
      <c r="V473" s="113"/>
      <c r="W473" s="113"/>
      <c r="X473" s="113"/>
      <c r="Y473" s="113"/>
      <c r="Z473" s="113"/>
      <c r="AA473" s="113"/>
      <c r="AB473" s="201"/>
      <c r="AC473" s="113"/>
      <c r="AD473" s="113"/>
      <c r="AE473" s="113"/>
      <c r="AF473" s="113"/>
    </row>
    <row r="474" spans="2:32" x14ac:dyDescent="0.2">
      <c r="B474" s="200"/>
      <c r="C474" s="113"/>
      <c r="D474" s="201"/>
      <c r="E474" s="201"/>
      <c r="F474" s="113"/>
      <c r="G474" s="113"/>
      <c r="H474" s="113"/>
      <c r="I474" s="998"/>
      <c r="J474" s="998"/>
      <c r="K474" s="999"/>
      <c r="L474" s="999"/>
      <c r="M474" s="999"/>
      <c r="N474" s="201"/>
      <c r="O474" s="201"/>
      <c r="P474" s="113"/>
      <c r="Q474" s="113"/>
      <c r="T474" s="201"/>
      <c r="U474" s="113"/>
      <c r="V474" s="113"/>
      <c r="W474" s="113"/>
      <c r="X474" s="113"/>
      <c r="Y474" s="113"/>
      <c r="Z474" s="113"/>
      <c r="AA474" s="113"/>
      <c r="AB474" s="201"/>
      <c r="AC474" s="113"/>
      <c r="AD474" s="113"/>
      <c r="AE474" s="113"/>
      <c r="AF474" s="113"/>
    </row>
    <row r="475" spans="2:32" x14ac:dyDescent="0.2">
      <c r="B475" s="200"/>
      <c r="C475" s="113"/>
      <c r="D475" s="201"/>
      <c r="E475" s="201"/>
      <c r="F475" s="113"/>
      <c r="G475" s="113"/>
      <c r="H475" s="113"/>
      <c r="I475" s="998"/>
      <c r="J475" s="998"/>
      <c r="K475" s="999"/>
      <c r="L475" s="999"/>
      <c r="M475" s="999"/>
      <c r="N475" s="201"/>
      <c r="O475" s="201"/>
      <c r="P475" s="113"/>
      <c r="Q475" s="113"/>
      <c r="T475" s="201"/>
      <c r="U475" s="113"/>
      <c r="V475" s="113"/>
      <c r="W475" s="113"/>
      <c r="X475" s="113"/>
      <c r="Y475" s="113"/>
      <c r="Z475" s="113"/>
      <c r="AA475" s="113"/>
      <c r="AB475" s="201"/>
      <c r="AC475" s="113"/>
      <c r="AD475" s="113"/>
      <c r="AE475" s="113"/>
      <c r="AF475" s="113"/>
    </row>
    <row r="476" spans="2:32" x14ac:dyDescent="0.2">
      <c r="B476" s="200"/>
      <c r="C476" s="113"/>
      <c r="D476" s="201"/>
      <c r="E476" s="201"/>
      <c r="F476" s="113"/>
      <c r="G476" s="113"/>
      <c r="H476" s="113"/>
      <c r="I476" s="998"/>
      <c r="J476" s="998"/>
      <c r="K476" s="999"/>
      <c r="L476" s="999"/>
      <c r="M476" s="999"/>
      <c r="N476" s="201"/>
      <c r="O476" s="201"/>
      <c r="P476" s="113"/>
      <c r="Q476" s="113"/>
      <c r="T476" s="201"/>
      <c r="U476" s="113"/>
      <c r="V476" s="113"/>
      <c r="W476" s="113"/>
      <c r="X476" s="113"/>
      <c r="Y476" s="113"/>
      <c r="Z476" s="113"/>
      <c r="AA476" s="113"/>
      <c r="AB476" s="201"/>
      <c r="AC476" s="113"/>
      <c r="AD476" s="113"/>
      <c r="AE476" s="113"/>
      <c r="AF476" s="113"/>
    </row>
    <row r="477" spans="2:32" x14ac:dyDescent="0.2">
      <c r="B477" s="200"/>
      <c r="C477" s="113"/>
      <c r="D477" s="201"/>
      <c r="E477" s="201"/>
      <c r="F477" s="113"/>
      <c r="G477" s="113"/>
      <c r="H477" s="113"/>
      <c r="I477" s="998"/>
      <c r="J477" s="998"/>
      <c r="K477" s="999"/>
      <c r="L477" s="999"/>
      <c r="M477" s="999"/>
      <c r="N477" s="201"/>
      <c r="O477" s="201"/>
      <c r="P477" s="113"/>
      <c r="Q477" s="113"/>
      <c r="T477" s="201"/>
      <c r="U477" s="113"/>
      <c r="V477" s="113"/>
      <c r="W477" s="113"/>
      <c r="X477" s="113"/>
      <c r="Y477" s="113"/>
      <c r="Z477" s="113"/>
      <c r="AA477" s="113"/>
      <c r="AB477" s="201"/>
      <c r="AC477" s="113"/>
      <c r="AD477" s="113"/>
      <c r="AE477" s="113"/>
      <c r="AF477" s="113"/>
    </row>
    <row r="478" spans="2:32" x14ac:dyDescent="0.2">
      <c r="B478" s="200"/>
      <c r="C478" s="113"/>
      <c r="D478" s="201"/>
      <c r="E478" s="201"/>
      <c r="F478" s="113"/>
      <c r="G478" s="113"/>
      <c r="H478" s="113"/>
      <c r="I478" s="998"/>
      <c r="J478" s="998"/>
      <c r="K478" s="999"/>
      <c r="L478" s="999"/>
      <c r="M478" s="999"/>
      <c r="N478" s="201"/>
      <c r="O478" s="201"/>
      <c r="P478" s="113"/>
      <c r="Q478" s="113"/>
      <c r="T478" s="201"/>
      <c r="U478" s="113"/>
      <c r="V478" s="113"/>
      <c r="W478" s="113"/>
      <c r="X478" s="113"/>
      <c r="Y478" s="113"/>
      <c r="Z478" s="113"/>
      <c r="AA478" s="113"/>
      <c r="AB478" s="201"/>
      <c r="AC478" s="113"/>
      <c r="AD478" s="113"/>
      <c r="AE478" s="113"/>
      <c r="AF478" s="113"/>
    </row>
    <row r="479" spans="2:32" x14ac:dyDescent="0.2">
      <c r="B479" s="200"/>
      <c r="C479" s="113"/>
      <c r="D479" s="201"/>
      <c r="E479" s="201"/>
      <c r="F479" s="113"/>
      <c r="G479" s="113"/>
      <c r="H479" s="113"/>
      <c r="I479" s="998"/>
      <c r="J479" s="998"/>
      <c r="K479" s="999"/>
      <c r="L479" s="999"/>
      <c r="M479" s="999"/>
      <c r="N479" s="201"/>
      <c r="O479" s="201"/>
      <c r="P479" s="113"/>
      <c r="Q479" s="113"/>
      <c r="T479" s="201"/>
      <c r="U479" s="113"/>
      <c r="V479" s="113"/>
      <c r="W479" s="113"/>
      <c r="X479" s="113"/>
      <c r="Y479" s="113"/>
      <c r="Z479" s="113"/>
      <c r="AA479" s="113"/>
      <c r="AB479" s="201"/>
      <c r="AC479" s="113"/>
      <c r="AD479" s="113"/>
      <c r="AE479" s="113"/>
      <c r="AF479" s="113"/>
    </row>
    <row r="480" spans="2:32" x14ac:dyDescent="0.2">
      <c r="B480" s="200"/>
      <c r="C480" s="113"/>
      <c r="D480" s="201"/>
      <c r="E480" s="201"/>
      <c r="F480" s="113"/>
      <c r="G480" s="113"/>
      <c r="H480" s="113"/>
      <c r="I480" s="998"/>
      <c r="J480" s="998"/>
      <c r="K480" s="999"/>
      <c r="L480" s="999"/>
      <c r="M480" s="999"/>
      <c r="N480" s="201"/>
      <c r="O480" s="201"/>
      <c r="P480" s="113"/>
      <c r="Q480" s="113"/>
      <c r="T480" s="201"/>
      <c r="U480" s="113"/>
      <c r="V480" s="113"/>
      <c r="W480" s="113"/>
      <c r="X480" s="113"/>
      <c r="Y480" s="113"/>
      <c r="Z480" s="113"/>
      <c r="AA480" s="113"/>
      <c r="AB480" s="201"/>
      <c r="AC480" s="113"/>
      <c r="AD480" s="113"/>
      <c r="AE480" s="113"/>
      <c r="AF480" s="113"/>
    </row>
    <row r="481" spans="2:32" x14ac:dyDescent="0.2">
      <c r="B481" s="200"/>
      <c r="C481" s="113"/>
      <c r="D481" s="201"/>
      <c r="E481" s="201"/>
      <c r="F481" s="113"/>
      <c r="G481" s="113"/>
      <c r="H481" s="113"/>
      <c r="I481" s="998"/>
      <c r="J481" s="998"/>
      <c r="K481" s="999"/>
      <c r="L481" s="999"/>
      <c r="M481" s="999"/>
      <c r="N481" s="201"/>
      <c r="O481" s="201"/>
      <c r="P481" s="113"/>
      <c r="Q481" s="113"/>
      <c r="T481" s="201"/>
      <c r="U481" s="113"/>
      <c r="V481" s="113"/>
      <c r="W481" s="113"/>
      <c r="X481" s="113"/>
      <c r="Y481" s="113"/>
      <c r="Z481" s="113"/>
      <c r="AA481" s="113"/>
      <c r="AB481" s="201"/>
      <c r="AC481" s="113"/>
      <c r="AD481" s="113"/>
      <c r="AE481" s="113"/>
      <c r="AF481" s="113"/>
    </row>
    <row r="482" spans="2:32" x14ac:dyDescent="0.2">
      <c r="B482" s="200"/>
      <c r="C482" s="113"/>
      <c r="D482" s="201"/>
      <c r="E482" s="201"/>
      <c r="F482" s="113"/>
      <c r="G482" s="113"/>
      <c r="H482" s="113"/>
      <c r="I482" s="998"/>
      <c r="J482" s="998"/>
      <c r="K482" s="999"/>
      <c r="L482" s="999"/>
      <c r="M482" s="999"/>
      <c r="N482" s="201"/>
      <c r="O482" s="201"/>
      <c r="P482" s="113"/>
      <c r="Q482" s="113"/>
      <c r="T482" s="201"/>
      <c r="U482" s="113"/>
      <c r="V482" s="113"/>
      <c r="W482" s="113"/>
      <c r="X482" s="113"/>
      <c r="Y482" s="113"/>
      <c r="Z482" s="113"/>
      <c r="AA482" s="113"/>
      <c r="AB482" s="201"/>
      <c r="AC482" s="113"/>
      <c r="AD482" s="113"/>
      <c r="AE482" s="113"/>
      <c r="AF482" s="113"/>
    </row>
    <row r="483" spans="2:32" x14ac:dyDescent="0.2">
      <c r="B483" s="200"/>
      <c r="C483" s="113"/>
      <c r="D483" s="201"/>
      <c r="E483" s="201"/>
      <c r="F483" s="113"/>
      <c r="G483" s="113"/>
      <c r="H483" s="113"/>
      <c r="I483" s="998"/>
      <c r="J483" s="998"/>
      <c r="K483" s="999"/>
      <c r="L483" s="999"/>
      <c r="M483" s="999"/>
      <c r="N483" s="201"/>
      <c r="O483" s="201"/>
      <c r="P483" s="113"/>
      <c r="Q483" s="113"/>
      <c r="T483" s="201"/>
      <c r="U483" s="113"/>
      <c r="V483" s="113"/>
      <c r="W483" s="113"/>
      <c r="X483" s="113"/>
      <c r="Y483" s="113"/>
      <c r="Z483" s="113"/>
      <c r="AA483" s="113"/>
      <c r="AB483" s="201"/>
      <c r="AC483" s="113"/>
      <c r="AD483" s="113"/>
      <c r="AE483" s="113"/>
      <c r="AF483" s="113"/>
    </row>
    <row r="484" spans="2:32" x14ac:dyDescent="0.2">
      <c r="B484" s="200"/>
      <c r="C484" s="113"/>
      <c r="D484" s="201"/>
      <c r="E484" s="201"/>
      <c r="F484" s="113"/>
      <c r="G484" s="113"/>
      <c r="H484" s="113"/>
      <c r="I484" s="998"/>
      <c r="J484" s="998"/>
      <c r="K484" s="999"/>
      <c r="L484" s="999"/>
      <c r="M484" s="999"/>
      <c r="N484" s="201"/>
      <c r="O484" s="201"/>
      <c r="P484" s="113"/>
      <c r="Q484" s="113"/>
      <c r="T484" s="201"/>
      <c r="U484" s="113"/>
      <c r="V484" s="113"/>
      <c r="W484" s="113"/>
      <c r="X484" s="113"/>
      <c r="Y484" s="113"/>
      <c r="Z484" s="113"/>
      <c r="AA484" s="113"/>
      <c r="AB484" s="201"/>
      <c r="AC484" s="113"/>
      <c r="AD484" s="113"/>
      <c r="AE484" s="113"/>
      <c r="AF484" s="113"/>
    </row>
    <row r="485" spans="2:32" x14ac:dyDescent="0.2">
      <c r="B485" s="200"/>
      <c r="C485" s="113"/>
      <c r="D485" s="201"/>
      <c r="E485" s="201"/>
      <c r="F485" s="113"/>
      <c r="G485" s="113"/>
      <c r="H485" s="113"/>
      <c r="I485" s="998"/>
      <c r="J485" s="998"/>
      <c r="K485" s="999"/>
      <c r="L485" s="999"/>
      <c r="M485" s="999"/>
      <c r="N485" s="201"/>
      <c r="O485" s="201"/>
      <c r="P485" s="113"/>
      <c r="Q485" s="113"/>
      <c r="T485" s="201"/>
      <c r="U485" s="113"/>
      <c r="V485" s="113"/>
      <c r="W485" s="113"/>
      <c r="X485" s="113"/>
      <c r="Y485" s="113"/>
      <c r="Z485" s="113"/>
      <c r="AA485" s="113"/>
      <c r="AB485" s="201"/>
      <c r="AC485" s="113"/>
      <c r="AD485" s="113"/>
      <c r="AE485" s="113"/>
      <c r="AF485" s="113"/>
    </row>
    <row r="486" spans="2:32" x14ac:dyDescent="0.2">
      <c r="B486" s="200"/>
      <c r="C486" s="113"/>
      <c r="D486" s="201"/>
      <c r="E486" s="201"/>
      <c r="F486" s="113"/>
      <c r="G486" s="113"/>
      <c r="H486" s="113"/>
      <c r="I486" s="998"/>
      <c r="J486" s="998"/>
      <c r="K486" s="999"/>
      <c r="L486" s="999"/>
      <c r="M486" s="999"/>
      <c r="N486" s="201"/>
      <c r="O486" s="201"/>
      <c r="P486" s="113"/>
      <c r="Q486" s="113"/>
      <c r="T486" s="201"/>
      <c r="U486" s="113"/>
      <c r="V486" s="113"/>
      <c r="W486" s="113"/>
      <c r="X486" s="113"/>
      <c r="Y486" s="113"/>
      <c r="Z486" s="113"/>
      <c r="AA486" s="113"/>
      <c r="AB486" s="201"/>
      <c r="AC486" s="113"/>
      <c r="AD486" s="113"/>
      <c r="AE486" s="113"/>
      <c r="AF486" s="113"/>
    </row>
    <row r="487" spans="2:32" x14ac:dyDescent="0.2">
      <c r="B487" s="200"/>
      <c r="C487" s="113"/>
      <c r="D487" s="201"/>
      <c r="E487" s="201"/>
      <c r="F487" s="113"/>
      <c r="G487" s="113"/>
      <c r="H487" s="113"/>
      <c r="I487" s="998"/>
      <c r="J487" s="998"/>
      <c r="K487" s="999"/>
      <c r="L487" s="999"/>
      <c r="M487" s="999"/>
      <c r="N487" s="201"/>
      <c r="O487" s="201"/>
      <c r="P487" s="113"/>
      <c r="Q487" s="113"/>
      <c r="T487" s="201"/>
      <c r="U487" s="113"/>
      <c r="V487" s="113"/>
      <c r="W487" s="113"/>
      <c r="X487" s="113"/>
      <c r="Y487" s="113"/>
      <c r="Z487" s="113"/>
      <c r="AA487" s="113"/>
      <c r="AB487" s="201"/>
      <c r="AC487" s="113"/>
      <c r="AD487" s="113"/>
      <c r="AE487" s="113"/>
      <c r="AF487" s="113"/>
    </row>
    <row r="488" spans="2:32" x14ac:dyDescent="0.2">
      <c r="B488" s="200"/>
      <c r="C488" s="113"/>
      <c r="D488" s="201"/>
      <c r="E488" s="201"/>
      <c r="F488" s="113"/>
      <c r="G488" s="113"/>
      <c r="H488" s="113"/>
      <c r="I488" s="998"/>
      <c r="J488" s="998"/>
      <c r="K488" s="999"/>
      <c r="L488" s="999"/>
      <c r="M488" s="999"/>
      <c r="N488" s="201"/>
      <c r="O488" s="201"/>
      <c r="P488" s="113"/>
      <c r="Q488" s="113"/>
      <c r="T488" s="201"/>
      <c r="U488" s="113"/>
      <c r="V488" s="113"/>
      <c r="W488" s="113"/>
      <c r="X488" s="113"/>
      <c r="Y488" s="113"/>
      <c r="Z488" s="113"/>
      <c r="AA488" s="113"/>
      <c r="AB488" s="201"/>
      <c r="AC488" s="113"/>
      <c r="AD488" s="113"/>
      <c r="AE488" s="113"/>
      <c r="AF488" s="113"/>
    </row>
    <row r="489" spans="2:32" x14ac:dyDescent="0.2">
      <c r="B489" s="200"/>
      <c r="C489" s="113"/>
      <c r="D489" s="201"/>
      <c r="E489" s="201"/>
      <c r="F489" s="113"/>
      <c r="G489" s="113"/>
      <c r="H489" s="113"/>
      <c r="I489" s="998"/>
      <c r="J489" s="998"/>
      <c r="K489" s="999"/>
      <c r="L489" s="999"/>
      <c r="M489" s="999"/>
      <c r="N489" s="201"/>
      <c r="O489" s="201"/>
      <c r="P489" s="113"/>
      <c r="Q489" s="113"/>
      <c r="T489" s="201"/>
      <c r="U489" s="113"/>
      <c r="V489" s="113"/>
      <c r="W489" s="113"/>
      <c r="X489" s="113"/>
      <c r="Y489" s="113"/>
      <c r="Z489" s="113"/>
      <c r="AA489" s="113"/>
      <c r="AB489" s="201"/>
      <c r="AC489" s="113"/>
      <c r="AD489" s="113"/>
      <c r="AE489" s="113"/>
      <c r="AF489" s="113"/>
    </row>
    <row r="490" spans="2:32" x14ac:dyDescent="0.2">
      <c r="B490" s="200"/>
      <c r="C490" s="113"/>
      <c r="D490" s="201"/>
      <c r="E490" s="201"/>
      <c r="F490" s="113"/>
      <c r="G490" s="113"/>
      <c r="H490" s="113"/>
      <c r="I490" s="998"/>
      <c r="J490" s="998"/>
      <c r="K490" s="999"/>
      <c r="L490" s="999"/>
      <c r="M490" s="999"/>
      <c r="N490" s="201"/>
      <c r="O490" s="201"/>
      <c r="P490" s="113"/>
      <c r="Q490" s="113"/>
      <c r="T490" s="201"/>
      <c r="U490" s="113"/>
      <c r="V490" s="113"/>
      <c r="W490" s="113"/>
      <c r="X490" s="113"/>
      <c r="Y490" s="113"/>
      <c r="Z490" s="113"/>
      <c r="AA490" s="113"/>
      <c r="AB490" s="201"/>
      <c r="AC490" s="113"/>
      <c r="AD490" s="113"/>
      <c r="AE490" s="113"/>
      <c r="AF490" s="113"/>
    </row>
    <row r="491" spans="2:32" x14ac:dyDescent="0.2">
      <c r="B491" s="200"/>
      <c r="C491" s="113"/>
      <c r="D491" s="201"/>
      <c r="E491" s="201"/>
      <c r="F491" s="113"/>
      <c r="G491" s="113"/>
      <c r="H491" s="113"/>
      <c r="I491" s="998"/>
      <c r="J491" s="998"/>
      <c r="K491" s="999"/>
      <c r="L491" s="999"/>
      <c r="M491" s="999"/>
      <c r="N491" s="201"/>
      <c r="O491" s="201"/>
      <c r="P491" s="113"/>
      <c r="Q491" s="113"/>
      <c r="T491" s="201"/>
      <c r="U491" s="113"/>
      <c r="V491" s="113"/>
      <c r="W491" s="113"/>
      <c r="X491" s="113"/>
      <c r="Y491" s="113"/>
      <c r="Z491" s="113"/>
      <c r="AA491" s="113"/>
      <c r="AB491" s="201"/>
      <c r="AC491" s="113"/>
      <c r="AD491" s="113"/>
      <c r="AE491" s="113"/>
      <c r="AF491" s="113"/>
    </row>
    <row r="492" spans="2:32" x14ac:dyDescent="0.2">
      <c r="B492" s="200"/>
      <c r="C492" s="113"/>
      <c r="D492" s="201"/>
      <c r="E492" s="201"/>
      <c r="F492" s="113"/>
      <c r="G492" s="113"/>
      <c r="H492" s="113"/>
      <c r="I492" s="998"/>
      <c r="J492" s="998"/>
      <c r="K492" s="999"/>
      <c r="L492" s="999"/>
      <c r="M492" s="999"/>
      <c r="N492" s="201"/>
      <c r="O492" s="201"/>
      <c r="P492" s="113"/>
      <c r="Q492" s="113"/>
      <c r="T492" s="201"/>
      <c r="U492" s="113"/>
      <c r="V492" s="113"/>
      <c r="W492" s="113"/>
      <c r="X492" s="113"/>
      <c r="Y492" s="113"/>
      <c r="Z492" s="113"/>
      <c r="AA492" s="113"/>
      <c r="AB492" s="201"/>
      <c r="AC492" s="113"/>
      <c r="AD492" s="113"/>
      <c r="AE492" s="113"/>
      <c r="AF492" s="113"/>
    </row>
    <row r="493" spans="2:32" x14ac:dyDescent="0.2">
      <c r="B493" s="200"/>
      <c r="C493" s="113"/>
      <c r="D493" s="201"/>
      <c r="E493" s="201"/>
      <c r="F493" s="113"/>
      <c r="G493" s="113"/>
      <c r="H493" s="113"/>
      <c r="I493" s="998"/>
      <c r="J493" s="998"/>
      <c r="K493" s="999"/>
      <c r="L493" s="999"/>
      <c r="M493" s="999"/>
      <c r="N493" s="201"/>
      <c r="O493" s="201"/>
      <c r="P493" s="113"/>
      <c r="Q493" s="113"/>
      <c r="T493" s="201"/>
      <c r="U493" s="113"/>
      <c r="V493" s="113"/>
      <c r="W493" s="113"/>
      <c r="X493" s="113"/>
      <c r="Y493" s="113"/>
      <c r="Z493" s="113"/>
      <c r="AA493" s="113"/>
      <c r="AB493" s="201"/>
      <c r="AC493" s="113"/>
      <c r="AD493" s="113"/>
      <c r="AE493" s="113"/>
      <c r="AF493" s="113"/>
    </row>
    <row r="494" spans="2:32" x14ac:dyDescent="0.2">
      <c r="B494" s="200"/>
      <c r="C494" s="113"/>
      <c r="D494" s="201"/>
      <c r="E494" s="201"/>
      <c r="F494" s="113"/>
      <c r="G494" s="113"/>
      <c r="H494" s="113"/>
      <c r="I494" s="998"/>
      <c r="J494" s="998"/>
      <c r="K494" s="999"/>
      <c r="L494" s="999"/>
      <c r="M494" s="999"/>
      <c r="N494" s="201"/>
      <c r="O494" s="201"/>
      <c r="P494" s="113"/>
      <c r="Q494" s="113"/>
      <c r="T494" s="201"/>
      <c r="U494" s="113"/>
      <c r="V494" s="113"/>
      <c r="W494" s="113"/>
      <c r="X494" s="113"/>
      <c r="Y494" s="113"/>
      <c r="Z494" s="113"/>
      <c r="AA494" s="113"/>
      <c r="AB494" s="201"/>
      <c r="AC494" s="113"/>
      <c r="AD494" s="113"/>
      <c r="AE494" s="113"/>
      <c r="AF494" s="113"/>
    </row>
    <row r="495" spans="2:32" x14ac:dyDescent="0.2">
      <c r="B495" s="200"/>
      <c r="C495" s="113"/>
      <c r="D495" s="201"/>
      <c r="E495" s="201"/>
      <c r="F495" s="113"/>
      <c r="G495" s="113"/>
      <c r="H495" s="113"/>
      <c r="I495" s="998"/>
      <c r="J495" s="998"/>
      <c r="K495" s="999"/>
      <c r="L495" s="999"/>
      <c r="M495" s="999"/>
      <c r="N495" s="201"/>
      <c r="O495" s="201"/>
      <c r="P495" s="113"/>
      <c r="Q495" s="113"/>
      <c r="T495" s="201"/>
      <c r="U495" s="113"/>
      <c r="V495" s="113"/>
      <c r="W495" s="113"/>
      <c r="X495" s="113"/>
      <c r="Y495" s="113"/>
      <c r="Z495" s="113"/>
      <c r="AA495" s="113"/>
      <c r="AB495" s="201"/>
      <c r="AC495" s="113"/>
      <c r="AD495" s="113"/>
      <c r="AE495" s="113"/>
      <c r="AF495" s="113"/>
    </row>
    <row r="496" spans="2:32" x14ac:dyDescent="0.2">
      <c r="B496" s="200"/>
      <c r="C496" s="113"/>
      <c r="D496" s="201"/>
      <c r="E496" s="201"/>
      <c r="F496" s="113"/>
      <c r="G496" s="113"/>
      <c r="H496" s="113"/>
      <c r="I496" s="998"/>
      <c r="J496" s="998"/>
      <c r="K496" s="999"/>
      <c r="L496" s="999"/>
      <c r="M496" s="999"/>
      <c r="N496" s="201"/>
      <c r="O496" s="201"/>
      <c r="P496" s="113"/>
      <c r="Q496" s="113"/>
      <c r="T496" s="201"/>
      <c r="U496" s="113"/>
      <c r="V496" s="113"/>
      <c r="W496" s="113"/>
      <c r="X496" s="113"/>
      <c r="Y496" s="113"/>
      <c r="Z496" s="113"/>
      <c r="AA496" s="113"/>
      <c r="AB496" s="201"/>
      <c r="AC496" s="113"/>
      <c r="AD496" s="113"/>
      <c r="AE496" s="113"/>
      <c r="AF496" s="113"/>
    </row>
    <row r="497" spans="2:32" x14ac:dyDescent="0.2">
      <c r="B497" s="200"/>
      <c r="C497" s="113"/>
      <c r="D497" s="201"/>
      <c r="E497" s="201"/>
      <c r="F497" s="113"/>
      <c r="G497" s="113"/>
      <c r="H497" s="113"/>
      <c r="I497" s="998"/>
      <c r="J497" s="998"/>
      <c r="K497" s="999"/>
      <c r="L497" s="999"/>
      <c r="M497" s="999"/>
      <c r="N497" s="201"/>
      <c r="O497" s="201"/>
      <c r="P497" s="113"/>
      <c r="Q497" s="113"/>
      <c r="T497" s="201"/>
      <c r="U497" s="113"/>
      <c r="V497" s="113"/>
      <c r="W497" s="113"/>
      <c r="X497" s="113"/>
      <c r="Y497" s="113"/>
      <c r="Z497" s="113"/>
      <c r="AA497" s="113"/>
      <c r="AB497" s="201"/>
      <c r="AC497" s="113"/>
      <c r="AD497" s="113"/>
      <c r="AE497" s="113"/>
      <c r="AF497" s="113"/>
    </row>
    <row r="498" spans="2:32" x14ac:dyDescent="0.2">
      <c r="B498" s="200"/>
      <c r="C498" s="113"/>
      <c r="D498" s="201"/>
      <c r="E498" s="201"/>
      <c r="F498" s="113"/>
      <c r="G498" s="113"/>
      <c r="H498" s="113"/>
      <c r="I498" s="998"/>
      <c r="J498" s="998"/>
      <c r="K498" s="999"/>
      <c r="L498" s="999"/>
      <c r="M498" s="999"/>
      <c r="N498" s="201"/>
      <c r="O498" s="201"/>
      <c r="P498" s="113"/>
      <c r="Q498" s="113"/>
      <c r="T498" s="201"/>
      <c r="U498" s="113"/>
      <c r="V498" s="113"/>
      <c r="W498" s="113"/>
      <c r="X498" s="113"/>
      <c r="Y498" s="113"/>
      <c r="Z498" s="113"/>
      <c r="AA498" s="113"/>
      <c r="AB498" s="201"/>
      <c r="AC498" s="113"/>
      <c r="AD498" s="113"/>
      <c r="AE498" s="113"/>
      <c r="AF498" s="113"/>
    </row>
    <row r="499" spans="2:32" x14ac:dyDescent="0.2">
      <c r="B499" s="200"/>
      <c r="C499" s="113"/>
      <c r="D499" s="201"/>
      <c r="E499" s="201"/>
      <c r="F499" s="113"/>
      <c r="G499" s="113"/>
      <c r="H499" s="113"/>
      <c r="I499" s="998"/>
      <c r="J499" s="998"/>
      <c r="K499" s="999"/>
      <c r="L499" s="999"/>
      <c r="M499" s="999"/>
      <c r="N499" s="201"/>
      <c r="O499" s="201"/>
      <c r="P499" s="113"/>
      <c r="Q499" s="113"/>
      <c r="T499" s="201"/>
      <c r="U499" s="113"/>
      <c r="V499" s="113"/>
      <c r="W499" s="113"/>
      <c r="X499" s="113"/>
      <c r="Y499" s="113"/>
      <c r="Z499" s="113"/>
      <c r="AA499" s="113"/>
      <c r="AB499" s="201"/>
      <c r="AC499" s="113"/>
      <c r="AD499" s="113"/>
      <c r="AE499" s="113"/>
      <c r="AF499" s="113"/>
    </row>
    <row r="500" spans="2:32" x14ac:dyDescent="0.2">
      <c r="B500" s="200"/>
      <c r="C500" s="113"/>
      <c r="D500" s="201"/>
      <c r="E500" s="201"/>
      <c r="F500" s="113"/>
      <c r="G500" s="113"/>
      <c r="H500" s="113"/>
      <c r="I500" s="998"/>
      <c r="J500" s="998"/>
      <c r="K500" s="999"/>
      <c r="L500" s="999"/>
      <c r="M500" s="999"/>
      <c r="N500" s="201"/>
      <c r="O500" s="201"/>
      <c r="P500" s="113"/>
      <c r="Q500" s="113"/>
      <c r="T500" s="201"/>
      <c r="U500" s="113"/>
      <c r="V500" s="113"/>
      <c r="W500" s="113"/>
      <c r="X500" s="113"/>
      <c r="Y500" s="113"/>
      <c r="Z500" s="113"/>
      <c r="AA500" s="113"/>
      <c r="AB500" s="201"/>
      <c r="AC500" s="113"/>
      <c r="AD500" s="113"/>
      <c r="AE500" s="113"/>
      <c r="AF500" s="113"/>
    </row>
    <row r="501" spans="2:32" x14ac:dyDescent="0.2">
      <c r="B501" s="200"/>
      <c r="C501" s="113"/>
      <c r="D501" s="201"/>
      <c r="E501" s="201"/>
      <c r="F501" s="113"/>
      <c r="G501" s="113"/>
      <c r="H501" s="113"/>
      <c r="I501" s="998"/>
      <c r="J501" s="998"/>
      <c r="K501" s="999"/>
      <c r="L501" s="999"/>
      <c r="M501" s="999"/>
      <c r="N501" s="201"/>
      <c r="O501" s="201"/>
      <c r="P501" s="113"/>
      <c r="Q501" s="113"/>
      <c r="T501" s="201"/>
      <c r="U501" s="113"/>
      <c r="V501" s="113"/>
      <c r="W501" s="113"/>
      <c r="X501" s="113"/>
      <c r="Y501" s="113"/>
      <c r="Z501" s="113"/>
      <c r="AA501" s="113"/>
      <c r="AB501" s="201"/>
      <c r="AC501" s="113"/>
      <c r="AD501" s="113"/>
      <c r="AE501" s="113"/>
      <c r="AF501" s="113"/>
    </row>
    <row r="502" spans="2:32" x14ac:dyDescent="0.2">
      <c r="B502" s="200"/>
      <c r="C502" s="113"/>
      <c r="D502" s="201"/>
      <c r="E502" s="201"/>
      <c r="F502" s="113"/>
      <c r="G502" s="113"/>
      <c r="H502" s="113"/>
      <c r="I502" s="998"/>
      <c r="J502" s="998"/>
      <c r="K502" s="999"/>
      <c r="L502" s="999"/>
      <c r="M502" s="999"/>
      <c r="N502" s="201"/>
      <c r="O502" s="201"/>
      <c r="P502" s="113"/>
      <c r="Q502" s="113"/>
      <c r="T502" s="201"/>
      <c r="U502" s="113"/>
      <c r="V502" s="113"/>
      <c r="W502" s="113"/>
      <c r="X502" s="113"/>
      <c r="Y502" s="113"/>
      <c r="Z502" s="113"/>
      <c r="AA502" s="113"/>
      <c r="AB502" s="201"/>
      <c r="AC502" s="113"/>
      <c r="AD502" s="113"/>
      <c r="AE502" s="113"/>
      <c r="AF502" s="113"/>
    </row>
    <row r="503" spans="2:32" x14ac:dyDescent="0.2">
      <c r="B503" s="200"/>
      <c r="C503" s="113"/>
      <c r="D503" s="201"/>
      <c r="E503" s="201"/>
      <c r="F503" s="113"/>
      <c r="G503" s="113"/>
      <c r="H503" s="113"/>
      <c r="I503" s="998"/>
      <c r="J503" s="998"/>
      <c r="K503" s="999"/>
      <c r="L503" s="999"/>
      <c r="M503" s="999"/>
      <c r="N503" s="201"/>
      <c r="O503" s="201"/>
      <c r="P503" s="113"/>
      <c r="Q503" s="113"/>
      <c r="T503" s="201"/>
      <c r="U503" s="113"/>
      <c r="V503" s="113"/>
      <c r="W503" s="113"/>
      <c r="X503" s="113"/>
      <c r="Y503" s="113"/>
      <c r="Z503" s="113"/>
      <c r="AA503" s="113"/>
      <c r="AB503" s="201"/>
      <c r="AC503" s="113"/>
      <c r="AD503" s="113"/>
      <c r="AE503" s="113"/>
      <c r="AF503" s="113"/>
    </row>
    <row r="504" spans="2:32" x14ac:dyDescent="0.2">
      <c r="B504" s="200"/>
      <c r="C504" s="113"/>
      <c r="D504" s="201"/>
      <c r="E504" s="201"/>
      <c r="F504" s="113"/>
      <c r="G504" s="113"/>
      <c r="H504" s="113"/>
      <c r="I504" s="998"/>
      <c r="J504" s="998"/>
      <c r="K504" s="999"/>
      <c r="L504" s="999"/>
      <c r="M504" s="999"/>
      <c r="N504" s="201"/>
      <c r="O504" s="201"/>
      <c r="P504" s="113"/>
      <c r="Q504" s="113"/>
      <c r="T504" s="201"/>
      <c r="U504" s="113"/>
      <c r="V504" s="113"/>
      <c r="W504" s="113"/>
      <c r="X504" s="113"/>
      <c r="Y504" s="113"/>
      <c r="Z504" s="113"/>
      <c r="AA504" s="113"/>
      <c r="AB504" s="201"/>
      <c r="AC504" s="113"/>
      <c r="AD504" s="113"/>
      <c r="AE504" s="113"/>
      <c r="AF504" s="113"/>
    </row>
    <row r="505" spans="2:32" x14ac:dyDescent="0.2">
      <c r="B505" s="200"/>
      <c r="C505" s="113"/>
      <c r="D505" s="201"/>
      <c r="E505" s="201"/>
      <c r="F505" s="113"/>
      <c r="G505" s="113"/>
      <c r="H505" s="113"/>
      <c r="I505" s="998"/>
      <c r="J505" s="998"/>
      <c r="K505" s="999"/>
      <c r="L505" s="999"/>
      <c r="M505" s="999"/>
      <c r="N505" s="201"/>
      <c r="O505" s="201"/>
      <c r="P505" s="113"/>
      <c r="Q505" s="113"/>
      <c r="T505" s="201"/>
      <c r="U505" s="113"/>
      <c r="V505" s="113"/>
      <c r="W505" s="113"/>
      <c r="X505" s="113"/>
      <c r="Y505" s="113"/>
      <c r="Z505" s="113"/>
      <c r="AA505" s="113"/>
      <c r="AB505" s="201"/>
      <c r="AC505" s="113"/>
      <c r="AD505" s="113"/>
      <c r="AE505" s="113"/>
      <c r="AF505" s="113"/>
    </row>
    <row r="506" spans="2:32" x14ac:dyDescent="0.2">
      <c r="B506" s="200"/>
      <c r="C506" s="113"/>
      <c r="D506" s="201"/>
      <c r="E506" s="201"/>
      <c r="F506" s="113"/>
      <c r="G506" s="113"/>
      <c r="H506" s="113"/>
      <c r="I506" s="998"/>
      <c r="J506" s="998"/>
      <c r="K506" s="999"/>
      <c r="L506" s="999"/>
      <c r="M506" s="999"/>
      <c r="N506" s="201"/>
      <c r="O506" s="201"/>
      <c r="P506" s="113"/>
      <c r="Q506" s="113"/>
      <c r="T506" s="201"/>
      <c r="U506" s="113"/>
      <c r="V506" s="113"/>
      <c r="W506" s="113"/>
      <c r="X506" s="113"/>
      <c r="Y506" s="113"/>
      <c r="Z506" s="113"/>
      <c r="AA506" s="113"/>
      <c r="AB506" s="201"/>
      <c r="AC506" s="113"/>
      <c r="AD506" s="113"/>
      <c r="AE506" s="113"/>
      <c r="AF506" s="113"/>
    </row>
    <row r="507" spans="2:32" x14ac:dyDescent="0.2">
      <c r="B507" s="200"/>
      <c r="C507" s="113"/>
      <c r="D507" s="201"/>
      <c r="E507" s="201"/>
      <c r="F507" s="113"/>
      <c r="G507" s="113"/>
      <c r="H507" s="113"/>
      <c r="I507" s="998"/>
      <c r="J507" s="998"/>
      <c r="K507" s="999"/>
      <c r="L507" s="999"/>
      <c r="M507" s="999"/>
      <c r="N507" s="201"/>
      <c r="O507" s="201"/>
      <c r="P507" s="113"/>
      <c r="Q507" s="113"/>
      <c r="T507" s="201"/>
      <c r="U507" s="113"/>
      <c r="V507" s="113"/>
      <c r="W507" s="113"/>
      <c r="X507" s="113"/>
      <c r="Y507" s="113"/>
      <c r="Z507" s="113"/>
      <c r="AA507" s="113"/>
      <c r="AB507" s="201"/>
      <c r="AC507" s="113"/>
      <c r="AD507" s="113"/>
      <c r="AE507" s="113"/>
      <c r="AF507" s="113"/>
    </row>
    <row r="508" spans="2:32" x14ac:dyDescent="0.2">
      <c r="B508" s="200"/>
      <c r="C508" s="113"/>
      <c r="D508" s="201"/>
      <c r="E508" s="201"/>
      <c r="F508" s="113"/>
      <c r="G508" s="113"/>
      <c r="H508" s="113"/>
      <c r="I508" s="998"/>
      <c r="J508" s="998"/>
      <c r="K508" s="999"/>
      <c r="L508" s="999"/>
      <c r="M508" s="999"/>
      <c r="N508" s="201"/>
      <c r="O508" s="201"/>
      <c r="P508" s="113"/>
      <c r="Q508" s="113"/>
      <c r="T508" s="201"/>
      <c r="U508" s="113"/>
      <c r="V508" s="113"/>
      <c r="W508" s="113"/>
      <c r="X508" s="113"/>
      <c r="Y508" s="113"/>
      <c r="Z508" s="113"/>
      <c r="AA508" s="113"/>
      <c r="AB508" s="201"/>
      <c r="AC508" s="113"/>
      <c r="AD508" s="113"/>
      <c r="AE508" s="113"/>
      <c r="AF508" s="113"/>
    </row>
    <row r="509" spans="2:32" x14ac:dyDescent="0.2">
      <c r="B509" s="200"/>
      <c r="C509" s="113"/>
      <c r="D509" s="201"/>
      <c r="E509" s="201"/>
      <c r="F509" s="113"/>
      <c r="G509" s="113"/>
      <c r="H509" s="113"/>
      <c r="I509" s="998"/>
      <c r="J509" s="998"/>
      <c r="K509" s="999"/>
      <c r="L509" s="999"/>
      <c r="M509" s="999"/>
      <c r="N509" s="201"/>
      <c r="O509" s="201"/>
      <c r="P509" s="113"/>
      <c r="Q509" s="113"/>
      <c r="T509" s="201"/>
      <c r="U509" s="113"/>
      <c r="V509" s="113"/>
      <c r="W509" s="113"/>
      <c r="X509" s="113"/>
      <c r="Y509" s="113"/>
      <c r="Z509" s="113"/>
      <c r="AA509" s="113"/>
      <c r="AB509" s="201"/>
      <c r="AC509" s="113"/>
      <c r="AD509" s="113"/>
      <c r="AE509" s="113"/>
      <c r="AF509" s="113"/>
    </row>
    <row r="510" spans="2:32" x14ac:dyDescent="0.2">
      <c r="B510" s="200"/>
      <c r="C510" s="113"/>
      <c r="D510" s="201"/>
      <c r="E510" s="201"/>
      <c r="F510" s="113"/>
      <c r="G510" s="113"/>
      <c r="H510" s="113"/>
      <c r="I510" s="998"/>
      <c r="J510" s="998"/>
      <c r="K510" s="999"/>
      <c r="L510" s="999"/>
      <c r="M510" s="999"/>
      <c r="N510" s="201"/>
      <c r="O510" s="201"/>
      <c r="P510" s="113"/>
      <c r="Q510" s="113"/>
      <c r="T510" s="201"/>
      <c r="U510" s="113"/>
      <c r="V510" s="113"/>
      <c r="W510" s="113"/>
      <c r="X510" s="113"/>
      <c r="Y510" s="113"/>
      <c r="Z510" s="113"/>
      <c r="AA510" s="113"/>
      <c r="AB510" s="201"/>
      <c r="AC510" s="113"/>
      <c r="AD510" s="113"/>
      <c r="AE510" s="113"/>
      <c r="AF510" s="113"/>
    </row>
    <row r="511" spans="2:32" x14ac:dyDescent="0.2">
      <c r="B511" s="200"/>
      <c r="C511" s="113"/>
      <c r="D511" s="201"/>
      <c r="E511" s="201"/>
      <c r="F511" s="113"/>
      <c r="G511" s="113"/>
      <c r="H511" s="113"/>
      <c r="I511" s="998"/>
      <c r="J511" s="998"/>
      <c r="K511" s="999"/>
      <c r="L511" s="999"/>
      <c r="M511" s="999"/>
      <c r="N511" s="201"/>
      <c r="O511" s="201"/>
      <c r="P511" s="113"/>
      <c r="Q511" s="113"/>
      <c r="T511" s="201"/>
      <c r="U511" s="113"/>
      <c r="V511" s="113"/>
      <c r="W511" s="113"/>
      <c r="X511" s="113"/>
      <c r="Y511" s="113"/>
      <c r="Z511" s="113"/>
      <c r="AA511" s="113"/>
      <c r="AB511" s="201"/>
      <c r="AC511" s="113"/>
      <c r="AD511" s="113"/>
      <c r="AE511" s="113"/>
      <c r="AF511" s="113"/>
    </row>
    <row r="512" spans="2:32" x14ac:dyDescent="0.2">
      <c r="B512" s="200"/>
      <c r="C512" s="113"/>
      <c r="D512" s="201"/>
      <c r="E512" s="201"/>
      <c r="F512" s="113"/>
      <c r="G512" s="113"/>
      <c r="H512" s="113"/>
      <c r="I512" s="998"/>
      <c r="J512" s="998"/>
      <c r="K512" s="999"/>
      <c r="L512" s="999"/>
      <c r="M512" s="999"/>
      <c r="N512" s="201"/>
      <c r="O512" s="201"/>
      <c r="P512" s="113"/>
      <c r="Q512" s="113"/>
      <c r="T512" s="201"/>
      <c r="U512" s="113"/>
      <c r="V512" s="113"/>
      <c r="W512" s="113"/>
      <c r="X512" s="113"/>
      <c r="Y512" s="113"/>
      <c r="Z512" s="113"/>
      <c r="AA512" s="113"/>
      <c r="AB512" s="201"/>
      <c r="AC512" s="113"/>
      <c r="AD512" s="113"/>
      <c r="AE512" s="113"/>
      <c r="AF512" s="113"/>
    </row>
    <row r="513" spans="2:32" x14ac:dyDescent="0.2">
      <c r="B513" s="200"/>
      <c r="C513" s="113"/>
      <c r="D513" s="201"/>
      <c r="E513" s="201"/>
      <c r="F513" s="113"/>
      <c r="G513" s="113"/>
      <c r="H513" s="113"/>
      <c r="I513" s="998"/>
      <c r="J513" s="998"/>
      <c r="K513" s="999"/>
      <c r="L513" s="999"/>
      <c r="M513" s="999"/>
      <c r="N513" s="201"/>
      <c r="O513" s="201"/>
      <c r="P513" s="113"/>
      <c r="Q513" s="113"/>
      <c r="T513" s="201"/>
      <c r="U513" s="113"/>
      <c r="V513" s="113"/>
      <c r="W513" s="113"/>
      <c r="X513" s="113"/>
      <c r="Y513" s="113"/>
      <c r="Z513" s="113"/>
      <c r="AA513" s="113"/>
      <c r="AB513" s="201"/>
      <c r="AC513" s="113"/>
      <c r="AD513" s="113"/>
      <c r="AE513" s="113"/>
      <c r="AF513" s="113"/>
    </row>
    <row r="514" spans="2:32" x14ac:dyDescent="0.2">
      <c r="B514" s="200"/>
      <c r="C514" s="113"/>
      <c r="D514" s="201"/>
      <c r="E514" s="201"/>
      <c r="F514" s="113"/>
      <c r="G514" s="113"/>
      <c r="H514" s="113"/>
      <c r="I514" s="998"/>
      <c r="J514" s="998"/>
      <c r="K514" s="999"/>
      <c r="L514" s="999"/>
      <c r="M514" s="999"/>
      <c r="N514" s="201"/>
      <c r="O514" s="201"/>
      <c r="P514" s="113"/>
      <c r="Q514" s="113"/>
      <c r="T514" s="201"/>
      <c r="U514" s="113"/>
      <c r="V514" s="113"/>
      <c r="W514" s="113"/>
      <c r="X514" s="113"/>
      <c r="Y514" s="113"/>
      <c r="Z514" s="113"/>
      <c r="AA514" s="113"/>
      <c r="AB514" s="201"/>
      <c r="AC514" s="113"/>
      <c r="AD514" s="113"/>
      <c r="AE514" s="113"/>
      <c r="AF514" s="113"/>
    </row>
    <row r="515" spans="2:32" x14ac:dyDescent="0.2">
      <c r="B515" s="200"/>
      <c r="C515" s="113"/>
      <c r="D515" s="201"/>
      <c r="E515" s="201"/>
      <c r="F515" s="113"/>
      <c r="G515" s="113"/>
      <c r="H515" s="113"/>
      <c r="I515" s="998"/>
      <c r="J515" s="998"/>
      <c r="K515" s="999"/>
      <c r="L515" s="999"/>
      <c r="M515" s="999"/>
      <c r="N515" s="201"/>
      <c r="O515" s="201"/>
      <c r="P515" s="113"/>
      <c r="Q515" s="113"/>
      <c r="T515" s="201"/>
      <c r="U515" s="113"/>
      <c r="V515" s="113"/>
      <c r="W515" s="113"/>
      <c r="X515" s="113"/>
      <c r="Y515" s="113"/>
      <c r="Z515" s="113"/>
      <c r="AA515" s="113"/>
      <c r="AB515" s="201"/>
      <c r="AC515" s="113"/>
      <c r="AD515" s="113"/>
      <c r="AE515" s="113"/>
      <c r="AF515" s="113"/>
    </row>
    <row r="516" spans="2:32" x14ac:dyDescent="0.2">
      <c r="B516" s="200"/>
      <c r="C516" s="113"/>
      <c r="D516" s="201"/>
      <c r="E516" s="201"/>
      <c r="F516" s="113"/>
      <c r="G516" s="113"/>
      <c r="H516" s="113"/>
      <c r="I516" s="998"/>
      <c r="J516" s="998"/>
      <c r="K516" s="999"/>
      <c r="L516" s="999"/>
      <c r="M516" s="999"/>
      <c r="N516" s="201"/>
      <c r="O516" s="201"/>
      <c r="P516" s="113"/>
      <c r="Q516" s="113"/>
      <c r="T516" s="201"/>
      <c r="U516" s="113"/>
      <c r="V516" s="113"/>
      <c r="W516" s="113"/>
      <c r="X516" s="113"/>
      <c r="Y516" s="113"/>
      <c r="Z516" s="113"/>
      <c r="AA516" s="113"/>
      <c r="AB516" s="201"/>
      <c r="AC516" s="113"/>
      <c r="AD516" s="113"/>
      <c r="AE516" s="113"/>
      <c r="AF516" s="113"/>
    </row>
    <row r="517" spans="2:32" x14ac:dyDescent="0.2">
      <c r="B517" s="200"/>
      <c r="C517" s="113"/>
      <c r="D517" s="201"/>
      <c r="E517" s="201"/>
      <c r="F517" s="113"/>
      <c r="G517" s="113"/>
      <c r="H517" s="113"/>
      <c r="I517" s="998"/>
      <c r="J517" s="998"/>
      <c r="K517" s="999"/>
      <c r="L517" s="999"/>
      <c r="M517" s="999"/>
      <c r="N517" s="201"/>
      <c r="O517" s="201"/>
      <c r="P517" s="113"/>
      <c r="Q517" s="113"/>
      <c r="T517" s="201"/>
      <c r="U517" s="113"/>
      <c r="V517" s="113"/>
      <c r="W517" s="113"/>
      <c r="X517" s="113"/>
      <c r="Y517" s="113"/>
      <c r="Z517" s="113"/>
      <c r="AA517" s="113"/>
      <c r="AB517" s="201"/>
      <c r="AC517" s="113"/>
      <c r="AD517" s="113"/>
      <c r="AE517" s="113"/>
      <c r="AF517" s="113"/>
    </row>
    <row r="518" spans="2:32" x14ac:dyDescent="0.2">
      <c r="B518" s="200"/>
      <c r="C518" s="113"/>
      <c r="D518" s="201"/>
      <c r="E518" s="201"/>
      <c r="F518" s="113"/>
      <c r="G518" s="113"/>
      <c r="H518" s="113"/>
      <c r="I518" s="998"/>
      <c r="J518" s="998"/>
      <c r="K518" s="999"/>
      <c r="L518" s="999"/>
      <c r="M518" s="999"/>
      <c r="N518" s="201"/>
      <c r="O518" s="201"/>
      <c r="P518" s="113"/>
      <c r="Q518" s="113"/>
      <c r="T518" s="201"/>
      <c r="U518" s="113"/>
      <c r="V518" s="113"/>
      <c r="W518" s="113"/>
      <c r="X518" s="113"/>
      <c r="Y518" s="113"/>
      <c r="Z518" s="113"/>
      <c r="AA518" s="113"/>
      <c r="AB518" s="201"/>
      <c r="AC518" s="113"/>
      <c r="AD518" s="113"/>
      <c r="AE518" s="113"/>
      <c r="AF518" s="113"/>
    </row>
    <row r="519" spans="2:32" x14ac:dyDescent="0.2">
      <c r="B519" s="200"/>
      <c r="C519" s="113"/>
      <c r="D519" s="201"/>
      <c r="E519" s="201"/>
      <c r="F519" s="113"/>
      <c r="G519" s="113"/>
      <c r="H519" s="113"/>
      <c r="I519" s="998"/>
      <c r="J519" s="998"/>
      <c r="K519" s="999"/>
      <c r="L519" s="999"/>
      <c r="M519" s="999"/>
      <c r="N519" s="201"/>
      <c r="O519" s="201"/>
      <c r="P519" s="113"/>
      <c r="Q519" s="113"/>
      <c r="T519" s="201"/>
      <c r="U519" s="113"/>
      <c r="V519" s="113"/>
      <c r="W519" s="113"/>
      <c r="X519" s="113"/>
      <c r="Y519" s="113"/>
      <c r="Z519" s="113"/>
      <c r="AA519" s="113"/>
      <c r="AB519" s="201"/>
      <c r="AC519" s="113"/>
      <c r="AD519" s="113"/>
      <c r="AE519" s="113"/>
      <c r="AF519" s="113"/>
    </row>
    <row r="520" spans="2:32" x14ac:dyDescent="0.2">
      <c r="B520" s="200"/>
      <c r="C520" s="113"/>
      <c r="D520" s="201"/>
      <c r="E520" s="201"/>
      <c r="F520" s="113"/>
      <c r="G520" s="113"/>
      <c r="H520" s="113"/>
      <c r="I520" s="998"/>
      <c r="J520" s="998"/>
      <c r="K520" s="999"/>
      <c r="L520" s="999"/>
      <c r="M520" s="999"/>
      <c r="N520" s="201"/>
      <c r="O520" s="201"/>
      <c r="P520" s="113"/>
      <c r="Q520" s="113"/>
      <c r="T520" s="201"/>
      <c r="U520" s="113"/>
      <c r="V520" s="113"/>
      <c r="W520" s="113"/>
      <c r="X520" s="113"/>
      <c r="Y520" s="113"/>
      <c r="Z520" s="113"/>
      <c r="AA520" s="113"/>
      <c r="AB520" s="201"/>
      <c r="AC520" s="113"/>
      <c r="AD520" s="113"/>
      <c r="AE520" s="113"/>
      <c r="AF520" s="113"/>
    </row>
    <row r="521" spans="2:32" x14ac:dyDescent="0.2">
      <c r="B521" s="200"/>
      <c r="C521" s="113"/>
      <c r="D521" s="201"/>
      <c r="E521" s="201"/>
      <c r="F521" s="113"/>
      <c r="G521" s="113"/>
      <c r="H521" s="113"/>
      <c r="I521" s="998"/>
      <c r="J521" s="998"/>
      <c r="K521" s="999"/>
      <c r="L521" s="999"/>
      <c r="M521" s="999"/>
      <c r="N521" s="201"/>
      <c r="O521" s="201"/>
      <c r="P521" s="113"/>
      <c r="Q521" s="113"/>
      <c r="T521" s="201"/>
      <c r="U521" s="113"/>
      <c r="V521" s="113"/>
      <c r="W521" s="113"/>
      <c r="X521" s="113"/>
      <c r="Y521" s="113"/>
      <c r="Z521" s="113"/>
      <c r="AA521" s="113"/>
      <c r="AB521" s="201"/>
      <c r="AC521" s="113"/>
      <c r="AD521" s="113"/>
      <c r="AE521" s="113"/>
      <c r="AF521" s="113"/>
    </row>
    <row r="522" spans="2:32" x14ac:dyDescent="0.2">
      <c r="B522" s="200"/>
      <c r="C522" s="113"/>
      <c r="D522" s="201"/>
      <c r="E522" s="201"/>
      <c r="F522" s="113"/>
      <c r="G522" s="113"/>
      <c r="H522" s="113"/>
      <c r="I522" s="998"/>
      <c r="J522" s="998"/>
      <c r="K522" s="999"/>
      <c r="L522" s="999"/>
      <c r="M522" s="999"/>
      <c r="N522" s="201"/>
      <c r="O522" s="201"/>
      <c r="P522" s="113"/>
      <c r="Q522" s="113"/>
      <c r="T522" s="201"/>
      <c r="U522" s="113"/>
      <c r="V522" s="113"/>
      <c r="W522" s="113"/>
      <c r="X522" s="113"/>
      <c r="Y522" s="113"/>
      <c r="Z522" s="113"/>
      <c r="AA522" s="113"/>
      <c r="AB522" s="201"/>
      <c r="AC522" s="113"/>
      <c r="AD522" s="113"/>
      <c r="AE522" s="113"/>
      <c r="AF522" s="113"/>
    </row>
    <row r="523" spans="2:32" x14ac:dyDescent="0.2">
      <c r="B523" s="200"/>
      <c r="C523" s="113"/>
      <c r="D523" s="201"/>
      <c r="E523" s="201"/>
      <c r="F523" s="113"/>
      <c r="G523" s="113"/>
      <c r="H523" s="113"/>
      <c r="I523" s="998"/>
      <c r="J523" s="998"/>
      <c r="K523" s="999"/>
      <c r="L523" s="999"/>
      <c r="M523" s="999"/>
      <c r="N523" s="201"/>
      <c r="O523" s="201"/>
      <c r="P523" s="113"/>
      <c r="Q523" s="113"/>
      <c r="T523" s="201"/>
      <c r="U523" s="113"/>
      <c r="V523" s="113"/>
      <c r="W523" s="113"/>
      <c r="X523" s="113"/>
      <c r="Y523" s="113"/>
      <c r="Z523" s="113"/>
      <c r="AA523" s="113"/>
      <c r="AB523" s="201"/>
      <c r="AC523" s="113"/>
      <c r="AD523" s="113"/>
      <c r="AE523" s="113"/>
      <c r="AF523" s="113"/>
    </row>
    <row r="524" spans="2:32" x14ac:dyDescent="0.2">
      <c r="B524" s="200"/>
      <c r="C524" s="113"/>
      <c r="D524" s="201"/>
      <c r="E524" s="201"/>
      <c r="F524" s="113"/>
      <c r="G524" s="113"/>
      <c r="H524" s="113"/>
      <c r="I524" s="998"/>
      <c r="J524" s="998"/>
      <c r="K524" s="999"/>
      <c r="L524" s="999"/>
      <c r="M524" s="999"/>
      <c r="N524" s="201"/>
      <c r="O524" s="201"/>
      <c r="P524" s="113"/>
      <c r="Q524" s="113"/>
      <c r="T524" s="201"/>
      <c r="U524" s="113"/>
      <c r="V524" s="113"/>
      <c r="W524" s="113"/>
      <c r="X524" s="113"/>
      <c r="Y524" s="113"/>
      <c r="Z524" s="113"/>
      <c r="AA524" s="113"/>
      <c r="AB524" s="201"/>
      <c r="AC524" s="113"/>
      <c r="AD524" s="113"/>
      <c r="AE524" s="113"/>
      <c r="AF524" s="113"/>
    </row>
    <row r="525" spans="2:32" x14ac:dyDescent="0.2">
      <c r="B525" s="200"/>
      <c r="C525" s="113"/>
      <c r="D525" s="201"/>
      <c r="E525" s="201"/>
      <c r="F525" s="113"/>
      <c r="G525" s="113"/>
      <c r="H525" s="113"/>
      <c r="I525" s="998"/>
      <c r="J525" s="998"/>
      <c r="K525" s="999"/>
      <c r="L525" s="999"/>
      <c r="M525" s="999"/>
      <c r="N525" s="201"/>
      <c r="O525" s="201"/>
      <c r="P525" s="113"/>
      <c r="Q525" s="113"/>
      <c r="T525" s="201"/>
      <c r="U525" s="113"/>
      <c r="V525" s="113"/>
      <c r="W525" s="113"/>
      <c r="X525" s="113"/>
      <c r="Y525" s="113"/>
      <c r="Z525" s="113"/>
      <c r="AA525" s="113"/>
      <c r="AB525" s="201"/>
      <c r="AC525" s="113"/>
      <c r="AD525" s="113"/>
      <c r="AE525" s="113"/>
      <c r="AF525" s="113"/>
    </row>
    <row r="526" spans="2:32" x14ac:dyDescent="0.2">
      <c r="B526" s="200"/>
      <c r="C526" s="113"/>
      <c r="D526" s="201"/>
      <c r="E526" s="201"/>
      <c r="F526" s="113"/>
      <c r="G526" s="113"/>
      <c r="H526" s="113"/>
      <c r="I526" s="998"/>
      <c r="J526" s="998"/>
      <c r="K526" s="999"/>
      <c r="L526" s="999"/>
      <c r="M526" s="999"/>
      <c r="N526" s="201"/>
      <c r="O526" s="201"/>
      <c r="P526" s="113"/>
      <c r="Q526" s="113"/>
      <c r="T526" s="201"/>
      <c r="U526" s="113"/>
      <c r="V526" s="113"/>
      <c r="W526" s="113"/>
      <c r="X526" s="113"/>
      <c r="Y526" s="113"/>
      <c r="Z526" s="113"/>
      <c r="AA526" s="113"/>
      <c r="AB526" s="201"/>
      <c r="AC526" s="113"/>
      <c r="AD526" s="113"/>
      <c r="AE526" s="113"/>
      <c r="AF526" s="113"/>
    </row>
    <row r="527" spans="2:32" x14ac:dyDescent="0.2">
      <c r="B527" s="200"/>
      <c r="C527" s="113"/>
      <c r="D527" s="201"/>
      <c r="E527" s="201"/>
      <c r="F527" s="113"/>
      <c r="G527" s="113"/>
      <c r="H527" s="113"/>
      <c r="I527" s="998"/>
      <c r="J527" s="998"/>
      <c r="K527" s="999"/>
      <c r="L527" s="999"/>
      <c r="M527" s="999"/>
      <c r="N527" s="201"/>
      <c r="O527" s="201"/>
      <c r="P527" s="113"/>
      <c r="Q527" s="113"/>
      <c r="T527" s="201"/>
      <c r="U527" s="113"/>
      <c r="V527" s="113"/>
      <c r="W527" s="113"/>
      <c r="X527" s="113"/>
      <c r="Y527" s="113"/>
      <c r="Z527" s="113"/>
      <c r="AA527" s="113"/>
      <c r="AB527" s="201"/>
      <c r="AC527" s="113"/>
      <c r="AD527" s="113"/>
      <c r="AE527" s="113"/>
      <c r="AF527" s="113"/>
    </row>
    <row r="528" spans="2:32" x14ac:dyDescent="0.2">
      <c r="B528" s="200"/>
      <c r="C528" s="113"/>
      <c r="D528" s="201"/>
      <c r="E528" s="201"/>
      <c r="F528" s="113"/>
      <c r="G528" s="113"/>
      <c r="H528" s="113"/>
      <c r="I528" s="998"/>
      <c r="J528" s="998"/>
      <c r="K528" s="999"/>
      <c r="L528" s="999"/>
      <c r="M528" s="999"/>
      <c r="N528" s="201"/>
      <c r="O528" s="201"/>
      <c r="P528" s="113"/>
      <c r="Q528" s="113"/>
      <c r="T528" s="201"/>
      <c r="U528" s="113"/>
      <c r="V528" s="113"/>
      <c r="W528" s="113"/>
      <c r="X528" s="113"/>
      <c r="Y528" s="113"/>
      <c r="Z528" s="113"/>
      <c r="AA528" s="113"/>
      <c r="AB528" s="201"/>
      <c r="AC528" s="113"/>
      <c r="AD528" s="113"/>
      <c r="AE528" s="113"/>
      <c r="AF528" s="113"/>
    </row>
    <row r="529" spans="2:32" x14ac:dyDescent="0.2">
      <c r="B529" s="200"/>
      <c r="C529" s="113"/>
      <c r="D529" s="201"/>
      <c r="E529" s="201"/>
      <c r="F529" s="113"/>
      <c r="G529" s="113"/>
      <c r="H529" s="113"/>
      <c r="I529" s="998"/>
      <c r="J529" s="998"/>
      <c r="K529" s="999"/>
      <c r="L529" s="999"/>
      <c r="M529" s="999"/>
      <c r="N529" s="201"/>
      <c r="O529" s="201"/>
      <c r="P529" s="113"/>
      <c r="Q529" s="113"/>
      <c r="T529" s="201"/>
      <c r="U529" s="113"/>
      <c r="V529" s="113"/>
      <c r="W529" s="113"/>
      <c r="X529" s="113"/>
      <c r="Y529" s="113"/>
      <c r="Z529" s="113"/>
      <c r="AA529" s="113"/>
      <c r="AB529" s="201"/>
      <c r="AC529" s="113"/>
      <c r="AD529" s="113"/>
      <c r="AE529" s="113"/>
      <c r="AF529" s="113"/>
    </row>
    <row r="530" spans="2:32" x14ac:dyDescent="0.2">
      <c r="B530" s="200"/>
      <c r="C530" s="113"/>
      <c r="D530" s="201"/>
      <c r="E530" s="201"/>
      <c r="F530" s="113"/>
      <c r="G530" s="113"/>
      <c r="H530" s="113"/>
      <c r="I530" s="998"/>
      <c r="J530" s="998"/>
      <c r="K530" s="999"/>
      <c r="L530" s="999"/>
      <c r="M530" s="999"/>
      <c r="N530" s="201"/>
      <c r="O530" s="201"/>
      <c r="P530" s="113"/>
      <c r="Q530" s="113"/>
      <c r="T530" s="201"/>
      <c r="U530" s="113"/>
      <c r="V530" s="113"/>
      <c r="W530" s="113"/>
      <c r="X530" s="113"/>
      <c r="Y530" s="113"/>
      <c r="Z530" s="113"/>
      <c r="AA530" s="113"/>
      <c r="AB530" s="201"/>
      <c r="AC530" s="113"/>
      <c r="AD530" s="113"/>
      <c r="AE530" s="113"/>
      <c r="AF530" s="113"/>
    </row>
    <row r="531" spans="2:32" x14ac:dyDescent="0.2">
      <c r="B531" s="200"/>
      <c r="C531" s="113"/>
      <c r="D531" s="201"/>
      <c r="E531" s="201"/>
      <c r="F531" s="113"/>
      <c r="G531" s="113"/>
      <c r="H531" s="113"/>
      <c r="I531" s="998"/>
      <c r="J531" s="998"/>
      <c r="K531" s="999"/>
      <c r="L531" s="999"/>
      <c r="M531" s="999"/>
      <c r="N531" s="201"/>
      <c r="O531" s="201"/>
      <c r="P531" s="113"/>
      <c r="Q531" s="113"/>
      <c r="T531" s="201"/>
      <c r="U531" s="113"/>
      <c r="V531" s="113"/>
      <c r="W531" s="113"/>
      <c r="X531" s="113"/>
      <c r="Y531" s="113"/>
      <c r="Z531" s="113"/>
      <c r="AA531" s="113"/>
      <c r="AB531" s="201"/>
      <c r="AC531" s="113"/>
      <c r="AD531" s="113"/>
      <c r="AE531" s="113"/>
      <c r="AF531" s="113"/>
    </row>
    <row r="532" spans="2:32" x14ac:dyDescent="0.2">
      <c r="B532" s="200"/>
      <c r="C532" s="113"/>
      <c r="D532" s="201"/>
      <c r="E532" s="201"/>
      <c r="F532" s="113"/>
      <c r="G532" s="113"/>
      <c r="H532" s="113"/>
      <c r="I532" s="998"/>
      <c r="J532" s="998"/>
      <c r="K532" s="999"/>
      <c r="L532" s="999"/>
      <c r="M532" s="999"/>
      <c r="N532" s="201"/>
      <c r="O532" s="201"/>
      <c r="P532" s="113"/>
      <c r="Q532" s="113"/>
      <c r="T532" s="201"/>
      <c r="U532" s="113"/>
      <c r="V532" s="113"/>
      <c r="W532" s="113"/>
      <c r="X532" s="113"/>
      <c r="Y532" s="113"/>
      <c r="Z532" s="113"/>
      <c r="AA532" s="113"/>
      <c r="AB532" s="201"/>
      <c r="AC532" s="113"/>
      <c r="AD532" s="113"/>
      <c r="AE532" s="113"/>
      <c r="AF532" s="113"/>
    </row>
    <row r="533" spans="2:32" x14ac:dyDescent="0.2">
      <c r="B533" s="200"/>
      <c r="C533" s="113"/>
      <c r="D533" s="201"/>
      <c r="E533" s="201"/>
      <c r="F533" s="113"/>
      <c r="G533" s="113"/>
      <c r="H533" s="113"/>
      <c r="I533" s="998"/>
      <c r="J533" s="998"/>
      <c r="K533" s="999"/>
      <c r="L533" s="999"/>
      <c r="M533" s="999"/>
      <c r="N533" s="201"/>
      <c r="O533" s="201"/>
      <c r="P533" s="113"/>
      <c r="Q533" s="113"/>
      <c r="T533" s="201"/>
      <c r="U533" s="113"/>
      <c r="V533" s="113"/>
      <c r="W533" s="113"/>
      <c r="X533" s="113"/>
      <c r="Y533" s="113"/>
      <c r="Z533" s="113"/>
      <c r="AA533" s="113"/>
      <c r="AB533" s="201"/>
      <c r="AC533" s="113"/>
      <c r="AD533" s="113"/>
      <c r="AE533" s="113"/>
      <c r="AF533" s="113"/>
    </row>
    <row r="534" spans="2:32" x14ac:dyDescent="0.2">
      <c r="B534" s="200"/>
      <c r="C534" s="113"/>
      <c r="D534" s="201"/>
      <c r="E534" s="201"/>
      <c r="F534" s="113"/>
      <c r="G534" s="113"/>
      <c r="H534" s="113"/>
      <c r="I534" s="998"/>
      <c r="J534" s="998"/>
      <c r="K534" s="999"/>
      <c r="L534" s="999"/>
      <c r="M534" s="999"/>
      <c r="N534" s="201"/>
      <c r="O534" s="201"/>
      <c r="P534" s="113"/>
      <c r="Q534" s="113"/>
      <c r="T534" s="201"/>
      <c r="U534" s="113"/>
      <c r="V534" s="113"/>
      <c r="W534" s="113"/>
      <c r="X534" s="113"/>
      <c r="Y534" s="113"/>
      <c r="Z534" s="113"/>
      <c r="AA534" s="113"/>
      <c r="AB534" s="201"/>
      <c r="AC534" s="113"/>
      <c r="AD534" s="113"/>
      <c r="AE534" s="113"/>
      <c r="AF534" s="113"/>
    </row>
    <row r="535" spans="2:32" x14ac:dyDescent="0.2">
      <c r="B535" s="200"/>
      <c r="C535" s="113"/>
      <c r="D535" s="201"/>
      <c r="E535" s="201"/>
      <c r="F535" s="113"/>
      <c r="G535" s="113"/>
      <c r="H535" s="113"/>
      <c r="I535" s="998"/>
      <c r="J535" s="998"/>
      <c r="K535" s="999"/>
      <c r="L535" s="999"/>
      <c r="M535" s="999"/>
      <c r="N535" s="201"/>
      <c r="O535" s="201"/>
      <c r="P535" s="113"/>
      <c r="Q535" s="113"/>
      <c r="T535" s="201"/>
      <c r="U535" s="113"/>
      <c r="V535" s="113"/>
      <c r="W535" s="113"/>
      <c r="X535" s="113"/>
      <c r="Y535" s="113"/>
      <c r="Z535" s="113"/>
      <c r="AA535" s="113"/>
      <c r="AB535" s="201"/>
      <c r="AC535" s="113"/>
      <c r="AD535" s="113"/>
      <c r="AE535" s="113"/>
      <c r="AF535" s="113"/>
    </row>
    <row r="536" spans="2:32" x14ac:dyDescent="0.2">
      <c r="B536" s="200"/>
      <c r="C536" s="113"/>
      <c r="D536" s="201"/>
      <c r="E536" s="201"/>
      <c r="F536" s="113"/>
      <c r="G536" s="113"/>
      <c r="H536" s="113"/>
      <c r="I536" s="998"/>
      <c r="J536" s="998"/>
      <c r="K536" s="999"/>
      <c r="L536" s="999"/>
      <c r="M536" s="999"/>
      <c r="N536" s="201"/>
      <c r="O536" s="201"/>
      <c r="P536" s="113"/>
      <c r="Q536" s="113"/>
      <c r="T536" s="201"/>
      <c r="U536" s="113"/>
      <c r="V536" s="113"/>
      <c r="W536" s="113"/>
      <c r="X536" s="113"/>
      <c r="Y536" s="113"/>
      <c r="Z536" s="113"/>
      <c r="AA536" s="113"/>
      <c r="AB536" s="201"/>
      <c r="AC536" s="113"/>
      <c r="AD536" s="113"/>
      <c r="AE536" s="113"/>
      <c r="AF536" s="113"/>
    </row>
    <row r="537" spans="2:32" x14ac:dyDescent="0.2">
      <c r="B537" s="200"/>
      <c r="C537" s="113"/>
      <c r="D537" s="201"/>
      <c r="E537" s="201"/>
      <c r="F537" s="113"/>
      <c r="G537" s="113"/>
      <c r="H537" s="113"/>
      <c r="I537" s="998"/>
      <c r="J537" s="998"/>
      <c r="K537" s="999"/>
      <c r="L537" s="999"/>
      <c r="M537" s="999"/>
      <c r="N537" s="201"/>
      <c r="O537" s="201"/>
      <c r="P537" s="113"/>
      <c r="Q537" s="113"/>
      <c r="T537" s="201"/>
      <c r="U537" s="113"/>
      <c r="V537" s="113"/>
      <c r="W537" s="113"/>
      <c r="X537" s="113"/>
      <c r="Y537" s="113"/>
      <c r="Z537" s="113"/>
      <c r="AA537" s="113"/>
      <c r="AB537" s="201"/>
      <c r="AC537" s="113"/>
      <c r="AD537" s="113"/>
      <c r="AE537" s="113"/>
      <c r="AF537" s="113"/>
    </row>
    <row r="538" spans="2:32" x14ac:dyDescent="0.2">
      <c r="B538" s="200"/>
      <c r="C538" s="113"/>
      <c r="D538" s="201"/>
      <c r="E538" s="201"/>
      <c r="F538" s="113"/>
      <c r="G538" s="113"/>
      <c r="H538" s="113"/>
      <c r="I538" s="998"/>
      <c r="J538" s="998"/>
      <c r="K538" s="999"/>
      <c r="L538" s="999"/>
      <c r="M538" s="999"/>
      <c r="N538" s="201"/>
      <c r="O538" s="201"/>
      <c r="P538" s="113"/>
      <c r="Q538" s="113"/>
      <c r="T538" s="201"/>
      <c r="U538" s="113"/>
      <c r="V538" s="113"/>
      <c r="W538" s="113"/>
      <c r="X538" s="113"/>
      <c r="Y538" s="113"/>
      <c r="Z538" s="113"/>
      <c r="AA538" s="113"/>
      <c r="AB538" s="201"/>
      <c r="AC538" s="113"/>
      <c r="AD538" s="113"/>
      <c r="AE538" s="113"/>
      <c r="AF538" s="113"/>
    </row>
    <row r="539" spans="2:32" x14ac:dyDescent="0.2">
      <c r="B539" s="200"/>
      <c r="C539" s="113"/>
      <c r="D539" s="201"/>
      <c r="E539" s="201"/>
      <c r="F539" s="113"/>
      <c r="G539" s="113"/>
      <c r="H539" s="113"/>
      <c r="I539" s="998"/>
      <c r="J539" s="998"/>
      <c r="K539" s="999"/>
      <c r="L539" s="999"/>
      <c r="M539" s="999"/>
      <c r="N539" s="201"/>
      <c r="O539" s="201"/>
      <c r="P539" s="113"/>
      <c r="Q539" s="113"/>
      <c r="T539" s="201"/>
      <c r="U539" s="113"/>
      <c r="V539" s="113"/>
      <c r="W539" s="113"/>
      <c r="X539" s="113"/>
      <c r="Y539" s="113"/>
      <c r="Z539" s="113"/>
      <c r="AA539" s="113"/>
      <c r="AB539" s="201"/>
      <c r="AC539" s="113"/>
      <c r="AD539" s="113"/>
      <c r="AE539" s="113"/>
      <c r="AF539" s="113"/>
    </row>
    <row r="540" spans="2:32" x14ac:dyDescent="0.2">
      <c r="B540" s="200"/>
      <c r="C540" s="113"/>
      <c r="D540" s="201"/>
      <c r="E540" s="201"/>
      <c r="F540" s="113"/>
      <c r="G540" s="113"/>
      <c r="H540" s="113"/>
      <c r="I540" s="998"/>
      <c r="J540" s="998"/>
      <c r="K540" s="999"/>
      <c r="L540" s="999"/>
      <c r="M540" s="999"/>
      <c r="N540" s="201"/>
      <c r="O540" s="201"/>
      <c r="P540" s="113"/>
      <c r="Q540" s="113"/>
      <c r="T540" s="201"/>
      <c r="U540" s="113"/>
      <c r="V540" s="113"/>
      <c r="W540" s="113"/>
      <c r="X540" s="113"/>
      <c r="Y540" s="113"/>
      <c r="Z540" s="113"/>
      <c r="AA540" s="113"/>
      <c r="AB540" s="201"/>
      <c r="AC540" s="113"/>
      <c r="AD540" s="113"/>
      <c r="AE540" s="113"/>
      <c r="AF540" s="113"/>
    </row>
    <row r="541" spans="2:32" x14ac:dyDescent="0.2">
      <c r="B541" s="200"/>
      <c r="C541" s="113"/>
      <c r="D541" s="201"/>
      <c r="E541" s="201"/>
      <c r="F541" s="113"/>
      <c r="G541" s="113"/>
      <c r="H541" s="113"/>
      <c r="I541" s="998"/>
      <c r="J541" s="998"/>
      <c r="K541" s="999"/>
      <c r="L541" s="999"/>
      <c r="M541" s="999"/>
      <c r="N541" s="201"/>
      <c r="O541" s="201"/>
      <c r="P541" s="113"/>
      <c r="Q541" s="113"/>
      <c r="T541" s="201"/>
      <c r="U541" s="113"/>
      <c r="V541" s="113"/>
      <c r="W541" s="113"/>
      <c r="X541" s="113"/>
      <c r="Y541" s="113"/>
      <c r="Z541" s="113"/>
      <c r="AA541" s="113"/>
      <c r="AB541" s="201"/>
      <c r="AC541" s="113"/>
      <c r="AD541" s="113"/>
      <c r="AE541" s="113"/>
      <c r="AF541" s="113"/>
    </row>
    <row r="542" spans="2:32" x14ac:dyDescent="0.2">
      <c r="B542" s="200"/>
      <c r="C542" s="113"/>
      <c r="D542" s="201"/>
      <c r="E542" s="201"/>
      <c r="F542" s="113"/>
      <c r="G542" s="113"/>
      <c r="H542" s="113"/>
      <c r="I542" s="998"/>
      <c r="J542" s="998"/>
      <c r="K542" s="999"/>
      <c r="L542" s="999"/>
      <c r="M542" s="999"/>
      <c r="N542" s="201"/>
      <c r="O542" s="201"/>
      <c r="P542" s="113"/>
      <c r="Q542" s="113"/>
      <c r="T542" s="201"/>
      <c r="U542" s="113"/>
      <c r="V542" s="113"/>
      <c r="W542" s="113"/>
      <c r="X542" s="113"/>
      <c r="Y542" s="113"/>
      <c r="Z542" s="113"/>
      <c r="AA542" s="113"/>
      <c r="AB542" s="201"/>
      <c r="AC542" s="113"/>
      <c r="AD542" s="113"/>
      <c r="AE542" s="113"/>
      <c r="AF542" s="113"/>
    </row>
    <row r="543" spans="2:32" x14ac:dyDescent="0.2">
      <c r="B543" s="200"/>
      <c r="C543" s="113"/>
      <c r="D543" s="201"/>
      <c r="E543" s="201"/>
      <c r="F543" s="113"/>
      <c r="G543" s="113"/>
      <c r="H543" s="113"/>
      <c r="I543" s="998"/>
      <c r="J543" s="998"/>
      <c r="K543" s="999"/>
      <c r="L543" s="999"/>
      <c r="M543" s="999"/>
      <c r="N543" s="201"/>
      <c r="O543" s="201"/>
      <c r="P543" s="113"/>
      <c r="Q543" s="113"/>
      <c r="T543" s="201"/>
      <c r="U543" s="113"/>
      <c r="V543" s="113"/>
      <c r="W543" s="113"/>
      <c r="X543" s="113"/>
      <c r="Y543" s="113"/>
      <c r="Z543" s="113"/>
      <c r="AA543" s="113"/>
      <c r="AB543" s="201"/>
      <c r="AC543" s="113"/>
      <c r="AD543" s="113"/>
      <c r="AE543" s="113"/>
      <c r="AF543" s="113"/>
    </row>
    <row r="544" spans="2:32" x14ac:dyDescent="0.2">
      <c r="B544" s="200"/>
      <c r="C544" s="113"/>
      <c r="D544" s="201"/>
      <c r="E544" s="201"/>
      <c r="F544" s="113"/>
      <c r="G544" s="113"/>
      <c r="H544" s="113"/>
      <c r="I544" s="998"/>
      <c r="J544" s="998"/>
      <c r="K544" s="999"/>
      <c r="L544" s="999"/>
      <c r="M544" s="999"/>
      <c r="N544" s="201"/>
      <c r="O544" s="201"/>
      <c r="P544" s="113"/>
      <c r="Q544" s="113"/>
      <c r="T544" s="201"/>
      <c r="U544" s="113"/>
      <c r="V544" s="113"/>
      <c r="W544" s="113"/>
      <c r="X544" s="113"/>
      <c r="Y544" s="113"/>
      <c r="Z544" s="113"/>
      <c r="AA544" s="113"/>
      <c r="AB544" s="201"/>
      <c r="AC544" s="113"/>
      <c r="AD544" s="113"/>
      <c r="AE544" s="113"/>
      <c r="AF544" s="113"/>
    </row>
    <row r="545" spans="2:32" x14ac:dyDescent="0.2">
      <c r="B545" s="200"/>
      <c r="C545" s="113"/>
      <c r="D545" s="201"/>
      <c r="E545" s="201"/>
      <c r="F545" s="113"/>
      <c r="G545" s="113"/>
      <c r="H545" s="113"/>
      <c r="I545" s="998"/>
      <c r="J545" s="998"/>
      <c r="K545" s="999"/>
      <c r="L545" s="999"/>
      <c r="M545" s="999"/>
      <c r="N545" s="201"/>
      <c r="O545" s="201"/>
      <c r="P545" s="113"/>
      <c r="Q545" s="113"/>
      <c r="T545" s="201"/>
      <c r="U545" s="113"/>
      <c r="V545" s="113"/>
      <c r="W545" s="113"/>
      <c r="X545" s="113"/>
      <c r="Y545" s="113"/>
      <c r="Z545" s="113"/>
      <c r="AA545" s="113"/>
      <c r="AB545" s="201"/>
      <c r="AC545" s="113"/>
      <c r="AD545" s="113"/>
      <c r="AE545" s="113"/>
      <c r="AF545" s="113"/>
    </row>
    <row r="546" spans="2:32" x14ac:dyDescent="0.2">
      <c r="B546" s="200"/>
      <c r="C546" s="113"/>
      <c r="D546" s="201"/>
      <c r="E546" s="201"/>
      <c r="F546" s="113"/>
      <c r="G546" s="113"/>
      <c r="H546" s="113"/>
      <c r="I546" s="998"/>
      <c r="J546" s="998"/>
      <c r="K546" s="999"/>
      <c r="L546" s="999"/>
      <c r="M546" s="999"/>
      <c r="N546" s="201"/>
      <c r="O546" s="201"/>
      <c r="P546" s="113"/>
      <c r="Q546" s="113"/>
      <c r="T546" s="201"/>
      <c r="U546" s="113"/>
      <c r="V546" s="113"/>
      <c r="W546" s="113"/>
      <c r="X546" s="113"/>
      <c r="Y546" s="113"/>
      <c r="Z546" s="113"/>
      <c r="AA546" s="113"/>
      <c r="AB546" s="201"/>
      <c r="AC546" s="113"/>
      <c r="AD546" s="113"/>
      <c r="AE546" s="113"/>
      <c r="AF546" s="113"/>
    </row>
    <row r="547" spans="2:32" x14ac:dyDescent="0.2">
      <c r="B547" s="200"/>
      <c r="C547" s="113"/>
      <c r="D547" s="201"/>
      <c r="E547" s="201"/>
      <c r="F547" s="113"/>
      <c r="G547" s="113"/>
      <c r="H547" s="113"/>
      <c r="I547" s="998"/>
      <c r="J547" s="998"/>
      <c r="K547" s="999"/>
      <c r="L547" s="999"/>
      <c r="M547" s="999"/>
      <c r="N547" s="201"/>
      <c r="O547" s="201"/>
      <c r="P547" s="113"/>
      <c r="Q547" s="113"/>
      <c r="T547" s="201"/>
      <c r="U547" s="113"/>
      <c r="V547" s="113"/>
      <c r="W547" s="113"/>
      <c r="X547" s="113"/>
      <c r="Y547" s="113"/>
      <c r="Z547" s="113"/>
      <c r="AA547" s="113"/>
      <c r="AB547" s="201"/>
      <c r="AC547" s="113"/>
      <c r="AD547" s="113"/>
      <c r="AE547" s="113"/>
      <c r="AF547" s="113"/>
    </row>
    <row r="548" spans="2:32" x14ac:dyDescent="0.2">
      <c r="B548" s="200"/>
      <c r="C548" s="113"/>
      <c r="D548" s="201"/>
      <c r="E548" s="201"/>
      <c r="F548" s="113"/>
      <c r="G548" s="113"/>
      <c r="H548" s="113"/>
      <c r="I548" s="998"/>
      <c r="J548" s="998"/>
      <c r="K548" s="999"/>
      <c r="L548" s="999"/>
      <c r="M548" s="999"/>
      <c r="N548" s="201"/>
      <c r="O548" s="201"/>
      <c r="P548" s="113"/>
      <c r="Q548" s="113"/>
      <c r="T548" s="201"/>
      <c r="U548" s="113"/>
      <c r="V548" s="113"/>
      <c r="W548" s="113"/>
      <c r="X548" s="113"/>
      <c r="Y548" s="113"/>
      <c r="Z548" s="113"/>
      <c r="AA548" s="113"/>
      <c r="AB548" s="201"/>
      <c r="AC548" s="113"/>
      <c r="AD548" s="113"/>
      <c r="AE548" s="113"/>
      <c r="AF548" s="113"/>
    </row>
    <row r="549" spans="2:32" x14ac:dyDescent="0.2">
      <c r="B549" s="200"/>
      <c r="C549" s="113"/>
      <c r="D549" s="201"/>
      <c r="E549" s="201"/>
      <c r="F549" s="113"/>
      <c r="G549" s="113"/>
      <c r="H549" s="113"/>
      <c r="I549" s="998"/>
      <c r="J549" s="998"/>
      <c r="K549" s="999"/>
      <c r="L549" s="999"/>
      <c r="M549" s="999"/>
      <c r="N549" s="201"/>
      <c r="O549" s="201"/>
      <c r="P549" s="113"/>
      <c r="Q549" s="113"/>
      <c r="T549" s="201"/>
      <c r="U549" s="113"/>
      <c r="V549" s="113"/>
      <c r="W549" s="113"/>
      <c r="X549" s="113"/>
      <c r="Y549" s="113"/>
      <c r="Z549" s="113"/>
      <c r="AA549" s="113"/>
      <c r="AB549" s="201"/>
      <c r="AC549" s="113"/>
      <c r="AD549" s="113"/>
      <c r="AE549" s="113"/>
      <c r="AF549" s="113"/>
    </row>
    <row r="550" spans="2:32" x14ac:dyDescent="0.2">
      <c r="B550" s="200"/>
      <c r="C550" s="113"/>
      <c r="D550" s="201"/>
      <c r="E550" s="201"/>
      <c r="F550" s="113"/>
      <c r="G550" s="113"/>
      <c r="H550" s="113"/>
      <c r="I550" s="998"/>
      <c r="J550" s="998"/>
      <c r="K550" s="999"/>
      <c r="L550" s="999"/>
      <c r="M550" s="999"/>
      <c r="N550" s="201"/>
      <c r="O550" s="201"/>
      <c r="P550" s="113"/>
      <c r="Q550" s="113"/>
      <c r="T550" s="201"/>
      <c r="U550" s="113"/>
      <c r="V550" s="113"/>
      <c r="W550" s="113"/>
      <c r="X550" s="113"/>
      <c r="Y550" s="113"/>
      <c r="Z550" s="113"/>
      <c r="AA550" s="113"/>
      <c r="AB550" s="201"/>
      <c r="AC550" s="113"/>
      <c r="AD550" s="113"/>
      <c r="AE550" s="113"/>
      <c r="AF550" s="113"/>
    </row>
    <row r="551" spans="2:32" x14ac:dyDescent="0.2">
      <c r="B551" s="200"/>
      <c r="C551" s="113"/>
      <c r="D551" s="201"/>
      <c r="E551" s="201"/>
      <c r="F551" s="113"/>
      <c r="G551" s="113"/>
      <c r="H551" s="113"/>
      <c r="I551" s="998"/>
      <c r="J551" s="998"/>
      <c r="K551" s="999"/>
      <c r="L551" s="999"/>
      <c r="M551" s="999"/>
      <c r="N551" s="201"/>
      <c r="O551" s="201"/>
      <c r="P551" s="113"/>
      <c r="Q551" s="113"/>
      <c r="T551" s="201"/>
      <c r="U551" s="113"/>
      <c r="V551" s="113"/>
      <c r="W551" s="113"/>
      <c r="X551" s="113"/>
      <c r="Y551" s="113"/>
      <c r="Z551" s="113"/>
      <c r="AA551" s="113"/>
      <c r="AB551" s="201"/>
      <c r="AC551" s="113"/>
      <c r="AD551" s="113"/>
      <c r="AE551" s="113"/>
      <c r="AF551" s="113"/>
    </row>
    <row r="552" spans="2:32" x14ac:dyDescent="0.2">
      <c r="B552" s="200"/>
      <c r="C552" s="113"/>
      <c r="D552" s="201"/>
      <c r="E552" s="201"/>
      <c r="F552" s="113"/>
      <c r="G552" s="113"/>
      <c r="H552" s="113"/>
      <c r="I552" s="998"/>
      <c r="J552" s="998"/>
      <c r="K552" s="999"/>
      <c r="L552" s="999"/>
      <c r="M552" s="999"/>
      <c r="N552" s="201"/>
      <c r="O552" s="201"/>
      <c r="P552" s="113"/>
      <c r="Q552" s="113"/>
      <c r="T552" s="201"/>
      <c r="U552" s="113"/>
      <c r="V552" s="113"/>
      <c r="W552" s="113"/>
      <c r="X552" s="113"/>
      <c r="Y552" s="113"/>
      <c r="Z552" s="113"/>
      <c r="AA552" s="113"/>
      <c r="AB552" s="201"/>
      <c r="AC552" s="113"/>
      <c r="AD552" s="113"/>
      <c r="AE552" s="113"/>
      <c r="AF552" s="113"/>
    </row>
    <row r="553" spans="2:32" x14ac:dyDescent="0.2">
      <c r="B553" s="200"/>
      <c r="C553" s="113"/>
      <c r="D553" s="201"/>
      <c r="E553" s="201"/>
      <c r="F553" s="113"/>
      <c r="G553" s="113"/>
      <c r="H553" s="113"/>
      <c r="I553" s="998"/>
      <c r="J553" s="998"/>
      <c r="K553" s="999"/>
      <c r="L553" s="999"/>
      <c r="M553" s="999"/>
      <c r="N553" s="201"/>
      <c r="O553" s="201"/>
      <c r="P553" s="113"/>
      <c r="Q553" s="113"/>
      <c r="T553" s="201"/>
      <c r="U553" s="113"/>
      <c r="V553" s="113"/>
      <c r="W553" s="113"/>
      <c r="X553" s="113"/>
      <c r="Y553" s="113"/>
      <c r="Z553" s="113"/>
      <c r="AA553" s="113"/>
      <c r="AB553" s="201"/>
      <c r="AC553" s="113"/>
      <c r="AD553" s="113"/>
      <c r="AE553" s="113"/>
      <c r="AF553" s="113"/>
    </row>
    <row r="554" spans="2:32" x14ac:dyDescent="0.2">
      <c r="B554" s="200"/>
      <c r="C554" s="113"/>
      <c r="D554" s="201"/>
      <c r="E554" s="201"/>
      <c r="F554" s="113"/>
      <c r="G554" s="113"/>
      <c r="H554" s="113"/>
      <c r="I554" s="998"/>
      <c r="J554" s="998"/>
      <c r="K554" s="999"/>
      <c r="L554" s="999"/>
      <c r="M554" s="999"/>
      <c r="N554" s="201"/>
      <c r="O554" s="201"/>
      <c r="P554" s="113"/>
      <c r="Q554" s="113"/>
      <c r="T554" s="201"/>
      <c r="U554" s="113"/>
      <c r="V554" s="113"/>
      <c r="W554" s="113"/>
      <c r="X554" s="113"/>
      <c r="Y554" s="113"/>
      <c r="Z554" s="113"/>
      <c r="AA554" s="113"/>
      <c r="AB554" s="201"/>
      <c r="AC554" s="113"/>
      <c r="AD554" s="113"/>
      <c r="AE554" s="113"/>
      <c r="AF554" s="113"/>
    </row>
    <row r="555" spans="2:32" x14ac:dyDescent="0.2">
      <c r="B555" s="200"/>
      <c r="C555" s="113"/>
      <c r="D555" s="201"/>
      <c r="E555" s="201"/>
      <c r="F555" s="113"/>
      <c r="G555" s="113"/>
      <c r="H555" s="113"/>
      <c r="I555" s="998"/>
      <c r="J555" s="998"/>
      <c r="K555" s="999"/>
      <c r="L555" s="999"/>
      <c r="M555" s="999"/>
      <c r="N555" s="201"/>
      <c r="O555" s="201"/>
      <c r="P555" s="113"/>
      <c r="Q555" s="113"/>
      <c r="T555" s="201"/>
      <c r="U555" s="113"/>
      <c r="V555" s="113"/>
      <c r="W555" s="113"/>
      <c r="X555" s="113"/>
      <c r="Y555" s="113"/>
      <c r="Z555" s="113"/>
      <c r="AA555" s="113"/>
      <c r="AB555" s="201"/>
      <c r="AC555" s="113"/>
      <c r="AD555" s="113"/>
      <c r="AE555" s="113"/>
      <c r="AF555" s="113"/>
    </row>
    <row r="556" spans="2:32" x14ac:dyDescent="0.2">
      <c r="B556" s="200"/>
      <c r="C556" s="113"/>
      <c r="D556" s="201"/>
      <c r="E556" s="201"/>
      <c r="F556" s="113"/>
      <c r="G556" s="113"/>
      <c r="H556" s="113"/>
      <c r="I556" s="998"/>
      <c r="J556" s="998"/>
      <c r="K556" s="999"/>
      <c r="L556" s="999"/>
      <c r="M556" s="999"/>
      <c r="N556" s="201"/>
      <c r="O556" s="201"/>
      <c r="P556" s="113"/>
      <c r="Q556" s="113"/>
      <c r="T556" s="201"/>
      <c r="U556" s="113"/>
      <c r="V556" s="113"/>
      <c r="W556" s="113"/>
      <c r="X556" s="113"/>
      <c r="Y556" s="113"/>
      <c r="Z556" s="113"/>
      <c r="AA556" s="113"/>
      <c r="AB556" s="201"/>
      <c r="AC556" s="113"/>
      <c r="AD556" s="113"/>
      <c r="AE556" s="113"/>
      <c r="AF556" s="113"/>
    </row>
    <row r="557" spans="2:32" x14ac:dyDescent="0.2">
      <c r="B557" s="200"/>
      <c r="C557" s="113"/>
      <c r="D557" s="201"/>
      <c r="E557" s="201"/>
      <c r="F557" s="113"/>
      <c r="G557" s="113"/>
      <c r="H557" s="113"/>
      <c r="I557" s="998"/>
      <c r="J557" s="998"/>
      <c r="K557" s="999"/>
      <c r="L557" s="999"/>
      <c r="M557" s="999"/>
      <c r="N557" s="201"/>
      <c r="O557" s="201"/>
      <c r="P557" s="113"/>
      <c r="Q557" s="113"/>
      <c r="T557" s="201"/>
      <c r="U557" s="113"/>
      <c r="V557" s="113"/>
      <c r="W557" s="113"/>
      <c r="X557" s="113"/>
      <c r="Y557" s="113"/>
      <c r="Z557" s="113"/>
      <c r="AA557" s="113"/>
      <c r="AB557" s="201"/>
      <c r="AC557" s="113"/>
      <c r="AD557" s="113"/>
      <c r="AE557" s="113"/>
      <c r="AF557" s="113"/>
    </row>
    <row r="558" spans="2:32" x14ac:dyDescent="0.2">
      <c r="B558" s="200"/>
      <c r="C558" s="113"/>
      <c r="D558" s="201"/>
      <c r="E558" s="201"/>
      <c r="F558" s="113"/>
      <c r="G558" s="113"/>
      <c r="H558" s="113"/>
      <c r="I558" s="998"/>
      <c r="J558" s="998"/>
      <c r="K558" s="999"/>
      <c r="L558" s="999"/>
      <c r="M558" s="999"/>
      <c r="N558" s="201"/>
      <c r="O558" s="201"/>
      <c r="P558" s="113"/>
      <c r="Q558" s="113"/>
      <c r="T558" s="201"/>
      <c r="U558" s="113"/>
      <c r="V558" s="113"/>
      <c r="W558" s="113"/>
      <c r="X558" s="113"/>
      <c r="Y558" s="113"/>
      <c r="Z558" s="113"/>
      <c r="AA558" s="113"/>
      <c r="AB558" s="201"/>
      <c r="AC558" s="113"/>
      <c r="AD558" s="113"/>
      <c r="AE558" s="113"/>
      <c r="AF558" s="113"/>
    </row>
    <row r="559" spans="2:32" x14ac:dyDescent="0.2">
      <c r="B559" s="200"/>
      <c r="C559" s="113"/>
      <c r="D559" s="201"/>
      <c r="E559" s="201"/>
      <c r="F559" s="113"/>
      <c r="G559" s="113"/>
      <c r="H559" s="113"/>
      <c r="I559" s="998"/>
      <c r="J559" s="998"/>
      <c r="K559" s="999"/>
      <c r="L559" s="999"/>
      <c r="M559" s="999"/>
      <c r="N559" s="201"/>
      <c r="O559" s="201"/>
      <c r="P559" s="113"/>
      <c r="Q559" s="113"/>
      <c r="T559" s="201"/>
      <c r="U559" s="113"/>
      <c r="V559" s="113"/>
      <c r="W559" s="113"/>
      <c r="X559" s="113"/>
      <c r="Y559" s="113"/>
      <c r="Z559" s="113"/>
      <c r="AA559" s="113"/>
      <c r="AB559" s="201"/>
      <c r="AC559" s="113"/>
      <c r="AD559" s="113"/>
      <c r="AE559" s="113"/>
      <c r="AF559" s="113"/>
    </row>
    <row r="560" spans="2:32" x14ac:dyDescent="0.2">
      <c r="B560" s="200"/>
      <c r="C560" s="113"/>
      <c r="D560" s="201"/>
      <c r="E560" s="201"/>
      <c r="F560" s="113"/>
      <c r="G560" s="113"/>
      <c r="H560" s="113"/>
      <c r="I560" s="998"/>
      <c r="J560" s="998"/>
      <c r="K560" s="999"/>
      <c r="L560" s="999"/>
      <c r="M560" s="999"/>
      <c r="N560" s="201"/>
      <c r="O560" s="201"/>
      <c r="P560" s="113"/>
      <c r="Q560" s="113"/>
      <c r="T560" s="201"/>
      <c r="U560" s="113"/>
      <c r="V560" s="113"/>
      <c r="W560" s="113"/>
      <c r="X560" s="113"/>
      <c r="Y560" s="113"/>
      <c r="Z560" s="113"/>
      <c r="AA560" s="113"/>
      <c r="AB560" s="201"/>
      <c r="AC560" s="113"/>
      <c r="AD560" s="113"/>
      <c r="AE560" s="113"/>
      <c r="AF560" s="113"/>
    </row>
    <row r="561" spans="2:32" x14ac:dyDescent="0.2">
      <c r="B561" s="200"/>
      <c r="C561" s="113"/>
      <c r="D561" s="201"/>
      <c r="E561" s="201"/>
      <c r="F561" s="113"/>
      <c r="G561" s="113"/>
      <c r="H561" s="113"/>
      <c r="I561" s="998"/>
      <c r="J561" s="998"/>
      <c r="K561" s="999"/>
      <c r="L561" s="999"/>
      <c r="M561" s="999"/>
      <c r="N561" s="201"/>
      <c r="O561" s="201"/>
      <c r="P561" s="113"/>
      <c r="Q561" s="113"/>
      <c r="T561" s="201"/>
      <c r="U561" s="113"/>
      <c r="V561" s="113"/>
      <c r="W561" s="113"/>
      <c r="X561" s="113"/>
      <c r="Y561" s="113"/>
      <c r="Z561" s="113"/>
      <c r="AA561" s="113"/>
      <c r="AB561" s="201"/>
      <c r="AC561" s="113"/>
      <c r="AD561" s="113"/>
      <c r="AE561" s="113"/>
      <c r="AF561" s="113"/>
    </row>
    <row r="562" spans="2:32" x14ac:dyDescent="0.2">
      <c r="B562" s="200"/>
      <c r="C562" s="113"/>
      <c r="D562" s="201"/>
      <c r="E562" s="201"/>
      <c r="F562" s="113"/>
      <c r="G562" s="113"/>
      <c r="H562" s="113"/>
      <c r="I562" s="998"/>
      <c r="J562" s="998"/>
      <c r="K562" s="999"/>
      <c r="L562" s="999"/>
      <c r="M562" s="999"/>
      <c r="N562" s="201"/>
      <c r="O562" s="201"/>
      <c r="P562" s="113"/>
      <c r="Q562" s="113"/>
      <c r="T562" s="201"/>
      <c r="U562" s="113"/>
      <c r="V562" s="113"/>
      <c r="W562" s="113"/>
      <c r="X562" s="113"/>
      <c r="Y562" s="113"/>
      <c r="Z562" s="113"/>
      <c r="AA562" s="113"/>
      <c r="AB562" s="201"/>
      <c r="AC562" s="113"/>
      <c r="AD562" s="113"/>
      <c r="AE562" s="113"/>
      <c r="AF562" s="113"/>
    </row>
    <row r="563" spans="2:32" x14ac:dyDescent="0.2">
      <c r="B563" s="200"/>
      <c r="C563" s="113"/>
      <c r="D563" s="201"/>
      <c r="E563" s="201"/>
      <c r="F563" s="113"/>
      <c r="G563" s="113"/>
      <c r="H563" s="113"/>
      <c r="I563" s="998"/>
      <c r="J563" s="998"/>
      <c r="K563" s="999"/>
      <c r="L563" s="999"/>
      <c r="M563" s="999"/>
      <c r="N563" s="201"/>
      <c r="O563" s="201"/>
      <c r="P563" s="113"/>
      <c r="Q563" s="113"/>
      <c r="T563" s="201"/>
      <c r="U563" s="113"/>
      <c r="V563" s="113"/>
      <c r="W563" s="113"/>
      <c r="X563" s="113"/>
      <c r="Y563" s="113"/>
      <c r="Z563" s="113"/>
      <c r="AA563" s="113"/>
      <c r="AB563" s="201"/>
      <c r="AC563" s="113"/>
      <c r="AD563" s="113"/>
      <c r="AE563" s="113"/>
      <c r="AF563" s="113"/>
    </row>
    <row r="564" spans="2:32" x14ac:dyDescent="0.2">
      <c r="B564" s="200"/>
      <c r="C564" s="113"/>
      <c r="D564" s="201"/>
      <c r="E564" s="201"/>
      <c r="F564" s="113"/>
      <c r="G564" s="113"/>
      <c r="H564" s="113"/>
      <c r="I564" s="998"/>
      <c r="J564" s="998"/>
      <c r="K564" s="999"/>
      <c r="L564" s="999"/>
      <c r="M564" s="999"/>
      <c r="N564" s="201"/>
      <c r="O564" s="201"/>
      <c r="P564" s="113"/>
      <c r="Q564" s="113"/>
      <c r="T564" s="201"/>
      <c r="U564" s="113"/>
      <c r="V564" s="113"/>
      <c r="W564" s="113"/>
      <c r="X564" s="113"/>
      <c r="Y564" s="113"/>
      <c r="Z564" s="113"/>
      <c r="AA564" s="113"/>
      <c r="AB564" s="201"/>
      <c r="AC564" s="113"/>
      <c r="AD564" s="113"/>
      <c r="AE564" s="113"/>
      <c r="AF564" s="113"/>
    </row>
    <row r="565" spans="2:32" x14ac:dyDescent="0.2">
      <c r="B565" s="200"/>
      <c r="C565" s="113"/>
      <c r="D565" s="201"/>
      <c r="E565" s="201"/>
      <c r="F565" s="113"/>
      <c r="G565" s="113"/>
      <c r="H565" s="113"/>
      <c r="I565" s="998"/>
      <c r="J565" s="998"/>
      <c r="K565" s="999"/>
      <c r="L565" s="999"/>
      <c r="M565" s="999"/>
      <c r="N565" s="201"/>
      <c r="O565" s="201"/>
      <c r="P565" s="113"/>
      <c r="Q565" s="113"/>
      <c r="T565" s="201"/>
      <c r="U565" s="113"/>
      <c r="V565" s="113"/>
      <c r="W565" s="113"/>
      <c r="X565" s="113"/>
      <c r="Y565" s="113"/>
      <c r="Z565" s="113"/>
      <c r="AA565" s="113"/>
      <c r="AB565" s="201"/>
      <c r="AC565" s="113"/>
      <c r="AD565" s="113"/>
      <c r="AE565" s="113"/>
      <c r="AF565" s="113"/>
    </row>
    <row r="566" spans="2:32" x14ac:dyDescent="0.2">
      <c r="B566" s="200"/>
      <c r="C566" s="113"/>
      <c r="D566" s="201"/>
      <c r="E566" s="201"/>
      <c r="F566" s="113"/>
      <c r="G566" s="113"/>
      <c r="H566" s="113"/>
      <c r="I566" s="998"/>
      <c r="J566" s="998"/>
      <c r="K566" s="999"/>
      <c r="L566" s="999"/>
      <c r="M566" s="999"/>
      <c r="N566" s="201"/>
      <c r="O566" s="201"/>
      <c r="P566" s="113"/>
      <c r="Q566" s="113"/>
      <c r="T566" s="201"/>
      <c r="U566" s="113"/>
      <c r="V566" s="113"/>
      <c r="W566" s="113"/>
      <c r="X566" s="113"/>
      <c r="Y566" s="113"/>
      <c r="Z566" s="113"/>
      <c r="AA566" s="113"/>
      <c r="AB566" s="201"/>
      <c r="AC566" s="113"/>
      <c r="AD566" s="113"/>
      <c r="AE566" s="113"/>
      <c r="AF566" s="113"/>
    </row>
    <row r="567" spans="2:32" x14ac:dyDescent="0.2">
      <c r="B567" s="200"/>
      <c r="C567" s="113"/>
      <c r="D567" s="201"/>
      <c r="E567" s="201"/>
      <c r="F567" s="113"/>
      <c r="G567" s="113"/>
      <c r="H567" s="113"/>
      <c r="I567" s="998"/>
      <c r="J567" s="998"/>
      <c r="K567" s="999"/>
      <c r="L567" s="999"/>
      <c r="M567" s="999"/>
      <c r="N567" s="201"/>
      <c r="O567" s="201"/>
      <c r="P567" s="113"/>
      <c r="Q567" s="113"/>
      <c r="T567" s="201"/>
      <c r="U567" s="113"/>
      <c r="V567" s="113"/>
      <c r="W567" s="113"/>
      <c r="X567" s="113"/>
      <c r="Y567" s="113"/>
      <c r="Z567" s="113"/>
      <c r="AA567" s="113"/>
      <c r="AB567" s="201"/>
      <c r="AC567" s="113"/>
      <c r="AD567" s="113"/>
      <c r="AE567" s="113"/>
      <c r="AF567" s="113"/>
    </row>
    <row r="568" spans="2:32" x14ac:dyDescent="0.2">
      <c r="B568" s="200"/>
      <c r="C568" s="113"/>
      <c r="D568" s="201"/>
      <c r="E568" s="201"/>
      <c r="F568" s="113"/>
      <c r="G568" s="113"/>
      <c r="H568" s="113"/>
      <c r="I568" s="998"/>
      <c r="J568" s="998"/>
      <c r="K568" s="999"/>
      <c r="L568" s="999"/>
      <c r="M568" s="999"/>
      <c r="N568" s="201"/>
      <c r="O568" s="201"/>
      <c r="P568" s="113"/>
      <c r="Q568" s="113"/>
      <c r="T568" s="201"/>
      <c r="U568" s="113"/>
      <c r="V568" s="113"/>
      <c r="W568" s="113"/>
      <c r="X568" s="113"/>
      <c r="Y568" s="113"/>
      <c r="Z568" s="113"/>
      <c r="AA568" s="113"/>
      <c r="AB568" s="201"/>
      <c r="AC568" s="113"/>
      <c r="AD568" s="113"/>
      <c r="AE568" s="113"/>
      <c r="AF568" s="113"/>
    </row>
    <row r="569" spans="2:32" x14ac:dyDescent="0.2">
      <c r="B569" s="200"/>
      <c r="C569" s="113"/>
      <c r="D569" s="201"/>
      <c r="E569" s="201"/>
      <c r="F569" s="113"/>
      <c r="G569" s="113"/>
      <c r="H569" s="113"/>
      <c r="I569" s="998"/>
      <c r="J569" s="998"/>
      <c r="K569" s="999"/>
      <c r="L569" s="999"/>
      <c r="M569" s="999"/>
      <c r="N569" s="201"/>
      <c r="O569" s="201"/>
      <c r="P569" s="113"/>
      <c r="Q569" s="113"/>
      <c r="T569" s="201"/>
      <c r="U569" s="113"/>
      <c r="V569" s="113"/>
      <c r="W569" s="113"/>
      <c r="X569" s="113"/>
      <c r="Y569" s="113"/>
      <c r="Z569" s="113"/>
      <c r="AA569" s="113"/>
      <c r="AB569" s="201"/>
      <c r="AC569" s="113"/>
      <c r="AD569" s="113"/>
      <c r="AE569" s="113"/>
      <c r="AF569" s="113"/>
    </row>
    <row r="570" spans="2:32" x14ac:dyDescent="0.2">
      <c r="B570" s="200"/>
      <c r="C570" s="113"/>
      <c r="D570" s="201"/>
      <c r="E570" s="201"/>
      <c r="F570" s="113"/>
      <c r="G570" s="113"/>
      <c r="H570" s="113"/>
      <c r="I570" s="998"/>
      <c r="J570" s="998"/>
      <c r="K570" s="999"/>
      <c r="L570" s="999"/>
      <c r="M570" s="999"/>
      <c r="N570" s="201"/>
      <c r="O570" s="201"/>
      <c r="P570" s="113"/>
      <c r="Q570" s="113"/>
      <c r="T570" s="201"/>
      <c r="U570" s="113"/>
      <c r="V570" s="113"/>
      <c r="W570" s="113"/>
      <c r="X570" s="113"/>
      <c r="Y570" s="113"/>
      <c r="Z570" s="113"/>
      <c r="AA570" s="113"/>
      <c r="AB570" s="201"/>
      <c r="AC570" s="113"/>
      <c r="AD570" s="113"/>
      <c r="AE570" s="113"/>
      <c r="AF570" s="113"/>
    </row>
    <row r="571" spans="2:32" x14ac:dyDescent="0.2">
      <c r="B571" s="200"/>
      <c r="C571" s="113"/>
      <c r="D571" s="201"/>
      <c r="E571" s="201"/>
      <c r="F571" s="113"/>
      <c r="G571" s="113"/>
      <c r="H571" s="113"/>
      <c r="I571" s="998"/>
      <c r="J571" s="998"/>
      <c r="K571" s="999"/>
      <c r="L571" s="999"/>
      <c r="M571" s="999"/>
      <c r="N571" s="201"/>
      <c r="O571" s="201"/>
      <c r="P571" s="113"/>
      <c r="Q571" s="113"/>
      <c r="T571" s="201"/>
      <c r="U571" s="113"/>
      <c r="V571" s="113"/>
      <c r="W571" s="113"/>
      <c r="X571" s="113"/>
      <c r="Y571" s="113"/>
      <c r="Z571" s="113"/>
      <c r="AA571" s="113"/>
      <c r="AB571" s="201"/>
      <c r="AC571" s="113"/>
      <c r="AD571" s="113"/>
      <c r="AE571" s="113"/>
      <c r="AF571" s="113"/>
    </row>
    <row r="572" spans="2:32" x14ac:dyDescent="0.2">
      <c r="B572" s="200"/>
      <c r="C572" s="113"/>
      <c r="D572" s="201"/>
      <c r="E572" s="201"/>
      <c r="F572" s="113"/>
      <c r="G572" s="113"/>
      <c r="H572" s="113"/>
      <c r="I572" s="998"/>
      <c r="J572" s="998"/>
      <c r="K572" s="999"/>
      <c r="L572" s="999"/>
      <c r="M572" s="999"/>
      <c r="N572" s="201"/>
      <c r="O572" s="201"/>
      <c r="P572" s="113"/>
      <c r="Q572" s="113"/>
      <c r="T572" s="201"/>
      <c r="U572" s="113"/>
      <c r="V572" s="113"/>
      <c r="W572" s="113"/>
      <c r="X572" s="113"/>
      <c r="Y572" s="113"/>
      <c r="Z572" s="113"/>
      <c r="AA572" s="113"/>
      <c r="AB572" s="201"/>
      <c r="AC572" s="113"/>
      <c r="AD572" s="113"/>
      <c r="AE572" s="113"/>
      <c r="AF572" s="113"/>
    </row>
    <row r="573" spans="2:32" x14ac:dyDescent="0.2">
      <c r="B573" s="200"/>
      <c r="C573" s="113"/>
      <c r="D573" s="201"/>
      <c r="E573" s="201"/>
      <c r="F573" s="113"/>
      <c r="G573" s="113"/>
      <c r="H573" s="113"/>
      <c r="I573" s="998"/>
      <c r="J573" s="998"/>
      <c r="K573" s="999"/>
      <c r="L573" s="999"/>
      <c r="M573" s="999"/>
      <c r="N573" s="201"/>
      <c r="O573" s="201"/>
      <c r="P573" s="113"/>
      <c r="Q573" s="113"/>
      <c r="T573" s="201"/>
      <c r="U573" s="113"/>
      <c r="V573" s="113"/>
      <c r="W573" s="113"/>
      <c r="X573" s="113"/>
      <c r="Y573" s="113"/>
      <c r="Z573" s="113"/>
      <c r="AA573" s="113"/>
      <c r="AB573" s="201"/>
      <c r="AC573" s="113"/>
      <c r="AD573" s="113"/>
      <c r="AE573" s="113"/>
      <c r="AF573" s="113"/>
    </row>
    <row r="574" spans="2:32" x14ac:dyDescent="0.2">
      <c r="B574" s="200"/>
      <c r="C574" s="113"/>
      <c r="D574" s="201"/>
      <c r="E574" s="201"/>
      <c r="F574" s="113"/>
      <c r="G574" s="113"/>
      <c r="H574" s="113"/>
      <c r="I574" s="998"/>
      <c r="J574" s="998"/>
      <c r="K574" s="999"/>
      <c r="L574" s="999"/>
      <c r="M574" s="999"/>
      <c r="N574" s="201"/>
      <c r="O574" s="201"/>
      <c r="P574" s="113"/>
      <c r="Q574" s="113"/>
      <c r="T574" s="201"/>
      <c r="U574" s="113"/>
      <c r="V574" s="113"/>
      <c r="W574" s="113"/>
      <c r="X574" s="113"/>
      <c r="Y574" s="113"/>
      <c r="Z574" s="113"/>
      <c r="AA574" s="113"/>
      <c r="AB574" s="201"/>
      <c r="AC574" s="113"/>
      <c r="AD574" s="113"/>
      <c r="AE574" s="113"/>
      <c r="AF574" s="113"/>
    </row>
    <row r="575" spans="2:32" x14ac:dyDescent="0.2">
      <c r="B575" s="200"/>
      <c r="C575" s="113"/>
      <c r="D575" s="201"/>
      <c r="E575" s="201"/>
      <c r="F575" s="113"/>
      <c r="G575" s="113"/>
      <c r="H575" s="113"/>
      <c r="I575" s="998"/>
      <c r="J575" s="998"/>
      <c r="K575" s="999"/>
      <c r="L575" s="999"/>
      <c r="M575" s="999"/>
      <c r="N575" s="201"/>
      <c r="O575" s="201"/>
      <c r="P575" s="113"/>
      <c r="Q575" s="113"/>
      <c r="T575" s="201"/>
      <c r="U575" s="113"/>
      <c r="V575" s="113"/>
      <c r="W575" s="113"/>
      <c r="X575" s="113"/>
      <c r="Y575" s="113"/>
      <c r="Z575" s="113"/>
      <c r="AA575" s="113"/>
      <c r="AB575" s="201"/>
      <c r="AC575" s="113"/>
      <c r="AD575" s="113"/>
      <c r="AE575" s="113"/>
      <c r="AF575" s="113"/>
    </row>
    <row r="576" spans="2:32" x14ac:dyDescent="0.2">
      <c r="B576" s="200"/>
      <c r="C576" s="113"/>
      <c r="D576" s="201"/>
      <c r="E576" s="201"/>
      <c r="F576" s="113"/>
      <c r="G576" s="113"/>
      <c r="H576" s="113"/>
      <c r="I576" s="998"/>
      <c r="J576" s="998"/>
      <c r="K576" s="999"/>
      <c r="L576" s="999"/>
      <c r="M576" s="999"/>
      <c r="N576" s="201"/>
      <c r="O576" s="201"/>
      <c r="P576" s="113"/>
      <c r="Q576" s="113"/>
      <c r="T576" s="201"/>
      <c r="U576" s="113"/>
      <c r="V576" s="113"/>
      <c r="W576" s="113"/>
      <c r="X576" s="113"/>
      <c r="Y576" s="113"/>
      <c r="Z576" s="113"/>
      <c r="AA576" s="113"/>
      <c r="AB576" s="201"/>
      <c r="AC576" s="113"/>
      <c r="AD576" s="113"/>
      <c r="AE576" s="113"/>
      <c r="AF576" s="113"/>
    </row>
    <row r="577" spans="2:32" x14ac:dyDescent="0.2">
      <c r="B577" s="200"/>
      <c r="C577" s="113"/>
      <c r="D577" s="201"/>
      <c r="E577" s="201"/>
      <c r="F577" s="113"/>
      <c r="G577" s="113"/>
      <c r="H577" s="113"/>
      <c r="I577" s="998"/>
      <c r="J577" s="998"/>
      <c r="K577" s="999"/>
      <c r="L577" s="999"/>
      <c r="M577" s="999"/>
      <c r="N577" s="201"/>
      <c r="O577" s="201"/>
      <c r="P577" s="113"/>
      <c r="Q577" s="113"/>
      <c r="T577" s="201"/>
      <c r="U577" s="113"/>
      <c r="V577" s="113"/>
      <c r="W577" s="113"/>
      <c r="X577" s="113"/>
      <c r="Y577" s="113"/>
      <c r="Z577" s="113"/>
      <c r="AA577" s="113"/>
      <c r="AB577" s="201"/>
      <c r="AC577" s="113"/>
      <c r="AD577" s="113"/>
      <c r="AE577" s="113"/>
      <c r="AF577" s="113"/>
    </row>
    <row r="578" spans="2:32" x14ac:dyDescent="0.2">
      <c r="B578" s="200"/>
      <c r="C578" s="113"/>
      <c r="D578" s="201"/>
      <c r="E578" s="201"/>
      <c r="F578" s="113"/>
      <c r="G578" s="113"/>
      <c r="H578" s="113"/>
      <c r="I578" s="998"/>
      <c r="J578" s="998"/>
      <c r="K578" s="999"/>
      <c r="L578" s="999"/>
      <c r="M578" s="999"/>
      <c r="N578" s="201"/>
      <c r="O578" s="201"/>
      <c r="P578" s="113"/>
      <c r="Q578" s="113"/>
      <c r="T578" s="201"/>
      <c r="U578" s="113"/>
      <c r="V578" s="113"/>
      <c r="W578" s="113"/>
      <c r="X578" s="113"/>
      <c r="Y578" s="113"/>
      <c r="Z578" s="113"/>
      <c r="AA578" s="113"/>
      <c r="AB578" s="201"/>
      <c r="AC578" s="113"/>
      <c r="AD578" s="113"/>
      <c r="AE578" s="113"/>
      <c r="AF578" s="113"/>
    </row>
    <row r="579" spans="2:32" x14ac:dyDescent="0.2">
      <c r="B579" s="200"/>
      <c r="C579" s="113"/>
      <c r="D579" s="201"/>
      <c r="E579" s="201"/>
      <c r="F579" s="113"/>
      <c r="G579" s="113"/>
      <c r="H579" s="113"/>
      <c r="I579" s="998"/>
      <c r="J579" s="998"/>
      <c r="K579" s="999"/>
      <c r="L579" s="999"/>
      <c r="M579" s="999"/>
      <c r="N579" s="201"/>
      <c r="O579" s="201"/>
      <c r="P579" s="113"/>
      <c r="Q579" s="113"/>
      <c r="T579" s="201"/>
      <c r="U579" s="113"/>
      <c r="V579" s="113"/>
      <c r="W579" s="113"/>
      <c r="X579" s="113"/>
      <c r="Y579" s="113"/>
      <c r="Z579" s="113"/>
      <c r="AA579" s="113"/>
      <c r="AB579" s="201"/>
      <c r="AC579" s="113"/>
      <c r="AD579" s="113"/>
      <c r="AE579" s="113"/>
      <c r="AF579" s="113"/>
    </row>
    <row r="580" spans="2:32" x14ac:dyDescent="0.2">
      <c r="B580" s="200"/>
      <c r="C580" s="113"/>
      <c r="D580" s="201"/>
      <c r="E580" s="201"/>
      <c r="F580" s="113"/>
      <c r="G580" s="113"/>
      <c r="H580" s="113"/>
      <c r="I580" s="998"/>
      <c r="J580" s="998"/>
      <c r="K580" s="999"/>
      <c r="L580" s="999"/>
      <c r="M580" s="999"/>
      <c r="N580" s="201"/>
      <c r="O580" s="201"/>
      <c r="P580" s="113"/>
      <c r="Q580" s="113"/>
      <c r="T580" s="201"/>
      <c r="U580" s="113"/>
      <c r="V580" s="113"/>
      <c r="W580" s="113"/>
      <c r="X580" s="113"/>
      <c r="Y580" s="113"/>
      <c r="Z580" s="113"/>
      <c r="AA580" s="113"/>
      <c r="AB580" s="201"/>
      <c r="AC580" s="113"/>
      <c r="AD580" s="113"/>
      <c r="AE580" s="113"/>
      <c r="AF580" s="113"/>
    </row>
    <row r="581" spans="2:32" x14ac:dyDescent="0.2">
      <c r="B581" s="200"/>
      <c r="C581" s="113"/>
      <c r="D581" s="201"/>
      <c r="E581" s="201"/>
      <c r="F581" s="113"/>
      <c r="G581" s="113"/>
      <c r="H581" s="113"/>
      <c r="I581" s="998"/>
      <c r="J581" s="998"/>
      <c r="K581" s="999"/>
      <c r="L581" s="999"/>
      <c r="M581" s="999"/>
      <c r="N581" s="201"/>
      <c r="O581" s="201"/>
      <c r="P581" s="113"/>
      <c r="Q581" s="113"/>
      <c r="T581" s="201"/>
      <c r="U581" s="113"/>
      <c r="V581" s="113"/>
      <c r="W581" s="113"/>
      <c r="X581" s="113"/>
      <c r="Y581" s="113"/>
      <c r="Z581" s="113"/>
      <c r="AA581" s="113"/>
      <c r="AB581" s="201"/>
      <c r="AC581" s="113"/>
      <c r="AD581" s="113"/>
      <c r="AE581" s="113"/>
      <c r="AF581" s="113"/>
    </row>
    <row r="582" spans="2:32" x14ac:dyDescent="0.2">
      <c r="B582" s="200"/>
      <c r="C582" s="113"/>
      <c r="D582" s="201"/>
      <c r="E582" s="201"/>
      <c r="F582" s="113"/>
      <c r="G582" s="113"/>
      <c r="H582" s="113"/>
      <c r="I582" s="998"/>
      <c r="J582" s="998"/>
      <c r="K582" s="999"/>
      <c r="L582" s="999"/>
      <c r="M582" s="999"/>
      <c r="N582" s="201"/>
      <c r="O582" s="201"/>
      <c r="P582" s="113"/>
      <c r="Q582" s="113"/>
      <c r="T582" s="201"/>
      <c r="U582" s="113"/>
      <c r="V582" s="113"/>
      <c r="W582" s="113"/>
      <c r="X582" s="113"/>
      <c r="Y582" s="113"/>
      <c r="Z582" s="113"/>
      <c r="AA582" s="113"/>
      <c r="AB582" s="201"/>
      <c r="AC582" s="113"/>
      <c r="AD582" s="113"/>
      <c r="AE582" s="113"/>
      <c r="AF582" s="113"/>
    </row>
    <row r="583" spans="2:32" x14ac:dyDescent="0.2">
      <c r="B583" s="200"/>
      <c r="C583" s="113"/>
      <c r="D583" s="201"/>
      <c r="E583" s="201"/>
      <c r="F583" s="113"/>
      <c r="G583" s="113"/>
      <c r="H583" s="113"/>
      <c r="I583" s="998"/>
      <c r="J583" s="998"/>
      <c r="K583" s="999"/>
      <c r="L583" s="999"/>
      <c r="M583" s="999"/>
      <c r="N583" s="201"/>
      <c r="O583" s="201"/>
      <c r="P583" s="113"/>
      <c r="Q583" s="113"/>
      <c r="T583" s="201"/>
      <c r="U583" s="113"/>
      <c r="V583" s="113"/>
      <c r="W583" s="113"/>
      <c r="X583" s="113"/>
      <c r="Y583" s="113"/>
      <c r="Z583" s="113"/>
      <c r="AA583" s="113"/>
      <c r="AB583" s="201"/>
      <c r="AC583" s="113"/>
      <c r="AD583" s="113"/>
      <c r="AE583" s="113"/>
      <c r="AF583" s="113"/>
    </row>
    <row r="584" spans="2:32" x14ac:dyDescent="0.2">
      <c r="B584" s="200"/>
      <c r="C584" s="113"/>
      <c r="D584" s="201"/>
      <c r="E584" s="201"/>
      <c r="F584" s="113"/>
      <c r="G584" s="113"/>
      <c r="H584" s="113"/>
      <c r="I584" s="998"/>
      <c r="J584" s="998"/>
      <c r="K584" s="999"/>
      <c r="L584" s="999"/>
      <c r="M584" s="999"/>
      <c r="N584" s="201"/>
      <c r="O584" s="201"/>
      <c r="P584" s="113"/>
      <c r="Q584" s="113"/>
      <c r="T584" s="201"/>
      <c r="U584" s="113"/>
      <c r="V584" s="113"/>
      <c r="W584" s="113"/>
      <c r="X584" s="113"/>
      <c r="Y584" s="113"/>
      <c r="Z584" s="113"/>
      <c r="AA584" s="113"/>
      <c r="AB584" s="201"/>
      <c r="AC584" s="113"/>
      <c r="AD584" s="113"/>
      <c r="AE584" s="113"/>
      <c r="AF584" s="113"/>
    </row>
    <row r="585" spans="2:32" x14ac:dyDescent="0.2">
      <c r="B585" s="200"/>
      <c r="C585" s="113"/>
      <c r="D585" s="201"/>
      <c r="E585" s="201"/>
      <c r="F585" s="113"/>
      <c r="G585" s="113"/>
      <c r="H585" s="113"/>
      <c r="I585" s="998"/>
      <c r="J585" s="998"/>
      <c r="K585" s="999"/>
      <c r="L585" s="999"/>
      <c r="M585" s="999"/>
      <c r="N585" s="201"/>
      <c r="O585" s="201"/>
      <c r="P585" s="113"/>
      <c r="Q585" s="113"/>
      <c r="T585" s="201"/>
      <c r="U585" s="113"/>
      <c r="V585" s="113"/>
      <c r="W585" s="113"/>
      <c r="X585" s="113"/>
      <c r="Y585" s="113"/>
      <c r="Z585" s="113"/>
      <c r="AA585" s="113"/>
      <c r="AB585" s="201"/>
      <c r="AC585" s="113"/>
      <c r="AD585" s="113"/>
      <c r="AE585" s="113"/>
      <c r="AF585" s="113"/>
    </row>
    <row r="586" spans="2:32" x14ac:dyDescent="0.2">
      <c r="B586" s="200"/>
      <c r="C586" s="113"/>
      <c r="D586" s="201"/>
      <c r="E586" s="201"/>
      <c r="F586" s="113"/>
      <c r="G586" s="113"/>
      <c r="H586" s="113"/>
      <c r="I586" s="998"/>
      <c r="J586" s="998"/>
      <c r="K586" s="999"/>
      <c r="L586" s="999"/>
      <c r="M586" s="999"/>
      <c r="N586" s="201"/>
      <c r="O586" s="201"/>
      <c r="P586" s="113"/>
      <c r="Q586" s="113"/>
      <c r="T586" s="201"/>
      <c r="U586" s="113"/>
      <c r="V586" s="113"/>
      <c r="W586" s="113"/>
      <c r="X586" s="113"/>
      <c r="Y586" s="113"/>
      <c r="Z586" s="113"/>
      <c r="AA586" s="113"/>
      <c r="AB586" s="201"/>
      <c r="AC586" s="113"/>
      <c r="AD586" s="113"/>
      <c r="AE586" s="113"/>
      <c r="AF586" s="113"/>
    </row>
    <row r="587" spans="2:32" x14ac:dyDescent="0.2">
      <c r="B587" s="200"/>
      <c r="C587" s="113"/>
      <c r="D587" s="201"/>
      <c r="E587" s="201"/>
      <c r="F587" s="113"/>
      <c r="G587" s="113"/>
      <c r="H587" s="113"/>
      <c r="I587" s="998"/>
      <c r="J587" s="998"/>
      <c r="K587" s="999"/>
      <c r="L587" s="999"/>
      <c r="M587" s="999"/>
      <c r="N587" s="201"/>
      <c r="O587" s="201"/>
      <c r="P587" s="113"/>
      <c r="Q587" s="113"/>
      <c r="T587" s="201"/>
      <c r="U587" s="113"/>
      <c r="V587" s="113"/>
      <c r="W587" s="113"/>
      <c r="X587" s="113"/>
      <c r="Y587" s="113"/>
      <c r="Z587" s="113"/>
      <c r="AA587" s="113"/>
      <c r="AB587" s="201"/>
      <c r="AC587" s="113"/>
      <c r="AD587" s="113"/>
      <c r="AE587" s="113"/>
      <c r="AF587" s="113"/>
    </row>
    <row r="588" spans="2:32" x14ac:dyDescent="0.2">
      <c r="B588" s="200"/>
      <c r="C588" s="113"/>
      <c r="D588" s="201"/>
      <c r="E588" s="201"/>
      <c r="F588" s="113"/>
      <c r="G588" s="113"/>
      <c r="H588" s="113"/>
      <c r="I588" s="998"/>
      <c r="J588" s="998"/>
      <c r="K588" s="999"/>
      <c r="L588" s="999"/>
      <c r="M588" s="999"/>
      <c r="N588" s="201"/>
      <c r="O588" s="201"/>
      <c r="P588" s="113"/>
      <c r="Q588" s="113"/>
      <c r="T588" s="201"/>
      <c r="U588" s="113"/>
      <c r="V588" s="113"/>
      <c r="W588" s="113"/>
      <c r="X588" s="113"/>
      <c r="Y588" s="113"/>
      <c r="Z588" s="113"/>
      <c r="AA588" s="113"/>
      <c r="AB588" s="201"/>
      <c r="AC588" s="113"/>
      <c r="AD588" s="113"/>
      <c r="AE588" s="113"/>
      <c r="AF588" s="113"/>
    </row>
    <row r="589" spans="2:32" x14ac:dyDescent="0.2">
      <c r="B589" s="200"/>
      <c r="C589" s="113"/>
      <c r="D589" s="201"/>
      <c r="E589" s="201"/>
      <c r="F589" s="113"/>
      <c r="G589" s="113"/>
      <c r="H589" s="113"/>
      <c r="I589" s="998"/>
      <c r="J589" s="998"/>
      <c r="K589" s="999"/>
      <c r="L589" s="999"/>
      <c r="M589" s="999"/>
      <c r="N589" s="201"/>
      <c r="O589" s="201"/>
      <c r="P589" s="113"/>
      <c r="Q589" s="113"/>
      <c r="T589" s="201"/>
      <c r="U589" s="113"/>
      <c r="V589" s="113"/>
      <c r="W589" s="113"/>
      <c r="X589" s="113"/>
      <c r="Y589" s="113"/>
      <c r="Z589" s="113"/>
      <c r="AA589" s="113"/>
      <c r="AB589" s="201"/>
      <c r="AC589" s="113"/>
      <c r="AD589" s="113"/>
      <c r="AE589" s="113"/>
      <c r="AF589" s="113"/>
    </row>
    <row r="590" spans="2:32" x14ac:dyDescent="0.2">
      <c r="B590" s="200"/>
      <c r="C590" s="113"/>
      <c r="D590" s="201"/>
      <c r="E590" s="201"/>
      <c r="F590" s="113"/>
      <c r="G590" s="113"/>
      <c r="H590" s="113"/>
      <c r="I590" s="998"/>
      <c r="J590" s="998"/>
      <c r="K590" s="999"/>
      <c r="L590" s="999"/>
      <c r="M590" s="999"/>
      <c r="N590" s="201"/>
      <c r="O590" s="201"/>
      <c r="P590" s="113"/>
      <c r="Q590" s="113"/>
      <c r="T590" s="201"/>
      <c r="U590" s="113"/>
      <c r="V590" s="113"/>
      <c r="W590" s="113"/>
      <c r="X590" s="113"/>
      <c r="Y590" s="113"/>
      <c r="Z590" s="113"/>
      <c r="AA590" s="113"/>
      <c r="AB590" s="201"/>
      <c r="AC590" s="113"/>
      <c r="AD590" s="113"/>
      <c r="AE590" s="113"/>
      <c r="AF590" s="113"/>
    </row>
    <row r="591" spans="2:32" x14ac:dyDescent="0.2">
      <c r="B591" s="200"/>
      <c r="C591" s="113"/>
      <c r="D591" s="201"/>
      <c r="E591" s="201"/>
      <c r="F591" s="113"/>
      <c r="G591" s="113"/>
      <c r="H591" s="113"/>
      <c r="I591" s="998"/>
      <c r="J591" s="998"/>
      <c r="K591" s="999"/>
      <c r="L591" s="999"/>
      <c r="M591" s="999"/>
      <c r="N591" s="201"/>
      <c r="O591" s="201"/>
      <c r="P591" s="113"/>
      <c r="Q591" s="113"/>
      <c r="T591" s="201"/>
      <c r="U591" s="113"/>
      <c r="V591" s="113"/>
      <c r="W591" s="113"/>
      <c r="X591" s="113"/>
      <c r="Y591" s="113"/>
      <c r="Z591" s="113"/>
      <c r="AA591" s="113"/>
      <c r="AB591" s="201"/>
      <c r="AC591" s="113"/>
      <c r="AD591" s="113"/>
      <c r="AE591" s="113"/>
      <c r="AF591" s="113"/>
    </row>
    <row r="592" spans="2:32" x14ac:dyDescent="0.2">
      <c r="B592" s="200"/>
      <c r="C592" s="113"/>
      <c r="D592" s="201"/>
      <c r="E592" s="201"/>
      <c r="F592" s="113"/>
      <c r="G592" s="113"/>
      <c r="H592" s="113"/>
      <c r="I592" s="998"/>
      <c r="J592" s="998"/>
      <c r="K592" s="999"/>
      <c r="L592" s="999"/>
      <c r="M592" s="999"/>
      <c r="N592" s="201"/>
      <c r="O592" s="201"/>
      <c r="P592" s="113"/>
      <c r="Q592" s="113"/>
      <c r="T592" s="201"/>
      <c r="U592" s="113"/>
      <c r="V592" s="113"/>
      <c r="W592" s="113"/>
      <c r="X592" s="113"/>
      <c r="Y592" s="113"/>
      <c r="Z592" s="113"/>
      <c r="AA592" s="113"/>
      <c r="AB592" s="201"/>
      <c r="AC592" s="113"/>
      <c r="AD592" s="113"/>
      <c r="AE592" s="113"/>
      <c r="AF592" s="113"/>
    </row>
    <row r="593" spans="2:32" x14ac:dyDescent="0.2">
      <c r="B593" s="200"/>
      <c r="C593" s="113"/>
      <c r="D593" s="201"/>
      <c r="E593" s="201"/>
      <c r="F593" s="113"/>
      <c r="G593" s="113"/>
      <c r="H593" s="113"/>
      <c r="I593" s="998"/>
      <c r="J593" s="998"/>
      <c r="K593" s="999"/>
      <c r="L593" s="999"/>
      <c r="M593" s="999"/>
      <c r="N593" s="201"/>
      <c r="O593" s="201"/>
      <c r="P593" s="113"/>
      <c r="Q593" s="113"/>
      <c r="T593" s="201"/>
      <c r="U593" s="113"/>
      <c r="V593" s="113"/>
      <c r="W593" s="113"/>
      <c r="X593" s="113"/>
      <c r="Y593" s="113"/>
      <c r="Z593" s="113"/>
      <c r="AA593" s="113"/>
      <c r="AB593" s="201"/>
      <c r="AC593" s="113"/>
      <c r="AD593" s="113"/>
      <c r="AE593" s="113"/>
      <c r="AF593" s="113"/>
    </row>
    <row r="594" spans="2:32" x14ac:dyDescent="0.2">
      <c r="B594" s="200"/>
      <c r="C594" s="113"/>
      <c r="D594" s="201"/>
      <c r="E594" s="201"/>
      <c r="F594" s="113"/>
      <c r="G594" s="113"/>
      <c r="H594" s="113"/>
      <c r="I594" s="998"/>
      <c r="J594" s="998"/>
      <c r="K594" s="999"/>
      <c r="L594" s="999"/>
      <c r="M594" s="999"/>
      <c r="N594" s="201"/>
      <c r="O594" s="201"/>
      <c r="P594" s="113"/>
      <c r="Q594" s="113"/>
      <c r="T594" s="201"/>
      <c r="U594" s="113"/>
      <c r="V594" s="113"/>
      <c r="W594" s="113"/>
      <c r="X594" s="113"/>
      <c r="Y594" s="113"/>
      <c r="Z594" s="113"/>
      <c r="AA594" s="113"/>
      <c r="AB594" s="201"/>
      <c r="AC594" s="113"/>
      <c r="AD594" s="113"/>
      <c r="AE594" s="113"/>
      <c r="AF594" s="113"/>
    </row>
    <row r="595" spans="2:32" x14ac:dyDescent="0.2">
      <c r="B595" s="200"/>
      <c r="C595" s="113"/>
      <c r="D595" s="201"/>
      <c r="E595" s="201"/>
      <c r="F595" s="113"/>
      <c r="G595" s="113"/>
      <c r="H595" s="113"/>
      <c r="I595" s="998"/>
      <c r="J595" s="998"/>
      <c r="K595" s="999"/>
      <c r="L595" s="999"/>
      <c r="M595" s="999"/>
      <c r="N595" s="201"/>
      <c r="O595" s="201"/>
      <c r="P595" s="113"/>
      <c r="Q595" s="113"/>
      <c r="T595" s="201"/>
      <c r="U595" s="113"/>
      <c r="V595" s="113"/>
      <c r="W595" s="113"/>
      <c r="X595" s="113"/>
      <c r="Y595" s="113"/>
      <c r="Z595" s="113"/>
      <c r="AA595" s="113"/>
      <c r="AB595" s="201"/>
      <c r="AC595" s="113"/>
      <c r="AD595" s="113"/>
      <c r="AE595" s="113"/>
      <c r="AF595" s="113"/>
    </row>
    <row r="596" spans="2:32" x14ac:dyDescent="0.2">
      <c r="B596" s="200"/>
      <c r="C596" s="113"/>
      <c r="D596" s="201"/>
      <c r="E596" s="201"/>
      <c r="F596" s="113"/>
      <c r="G596" s="113"/>
      <c r="H596" s="113"/>
      <c r="I596" s="998"/>
      <c r="J596" s="998"/>
      <c r="K596" s="999"/>
      <c r="L596" s="999"/>
      <c r="M596" s="999"/>
      <c r="N596" s="201"/>
      <c r="O596" s="201"/>
      <c r="P596" s="113"/>
      <c r="Q596" s="113"/>
      <c r="T596" s="201"/>
      <c r="U596" s="113"/>
      <c r="V596" s="113"/>
      <c r="W596" s="113"/>
      <c r="X596" s="113"/>
      <c r="Y596" s="113"/>
      <c r="Z596" s="113"/>
      <c r="AA596" s="113"/>
      <c r="AB596" s="201"/>
      <c r="AC596" s="113"/>
      <c r="AD596" s="113"/>
      <c r="AE596" s="113"/>
      <c r="AF596" s="113"/>
    </row>
    <row r="597" spans="2:32" x14ac:dyDescent="0.2">
      <c r="B597" s="200"/>
      <c r="C597" s="113"/>
      <c r="D597" s="201"/>
      <c r="E597" s="201"/>
      <c r="F597" s="113"/>
      <c r="G597" s="113"/>
      <c r="H597" s="113"/>
      <c r="I597" s="998"/>
      <c r="J597" s="998"/>
      <c r="K597" s="999"/>
      <c r="L597" s="999"/>
      <c r="M597" s="999"/>
      <c r="N597" s="201"/>
      <c r="O597" s="201"/>
      <c r="P597" s="113"/>
      <c r="Q597" s="113"/>
      <c r="T597" s="201"/>
      <c r="U597" s="113"/>
      <c r="V597" s="113"/>
      <c r="W597" s="113"/>
      <c r="X597" s="113"/>
      <c r="Y597" s="113"/>
      <c r="Z597" s="113"/>
      <c r="AA597" s="113"/>
      <c r="AB597" s="201"/>
      <c r="AC597" s="113"/>
      <c r="AD597" s="113"/>
      <c r="AE597" s="113"/>
      <c r="AF597" s="113"/>
    </row>
    <row r="598" spans="2:32" x14ac:dyDescent="0.2">
      <c r="B598" s="200"/>
      <c r="C598" s="113"/>
      <c r="D598" s="201"/>
      <c r="E598" s="201"/>
      <c r="F598" s="113"/>
      <c r="G598" s="113"/>
      <c r="H598" s="113"/>
      <c r="I598" s="998"/>
      <c r="J598" s="998"/>
      <c r="K598" s="999"/>
      <c r="L598" s="999"/>
      <c r="M598" s="999"/>
      <c r="N598" s="201"/>
      <c r="O598" s="201"/>
      <c r="P598" s="113"/>
      <c r="Q598" s="113"/>
      <c r="T598" s="201"/>
      <c r="U598" s="113"/>
      <c r="V598" s="113"/>
      <c r="W598" s="113"/>
      <c r="X598" s="113"/>
      <c r="Y598" s="113"/>
      <c r="Z598" s="113"/>
      <c r="AA598" s="113"/>
      <c r="AB598" s="201"/>
      <c r="AC598" s="113"/>
      <c r="AD598" s="113"/>
      <c r="AE598" s="113"/>
      <c r="AF598" s="113"/>
    </row>
    <row r="599" spans="2:32" x14ac:dyDescent="0.2">
      <c r="B599" s="200"/>
      <c r="C599" s="113"/>
      <c r="D599" s="201"/>
      <c r="E599" s="201"/>
      <c r="F599" s="113"/>
      <c r="G599" s="113"/>
      <c r="H599" s="113"/>
      <c r="I599" s="998"/>
      <c r="J599" s="998"/>
      <c r="K599" s="999"/>
      <c r="L599" s="999"/>
      <c r="M599" s="999"/>
      <c r="N599" s="201"/>
      <c r="O599" s="201"/>
      <c r="P599" s="113"/>
      <c r="Q599" s="113"/>
      <c r="T599" s="201"/>
      <c r="U599" s="113"/>
      <c r="V599" s="113"/>
      <c r="W599" s="113"/>
      <c r="X599" s="113"/>
      <c r="Y599" s="113"/>
      <c r="Z599" s="113"/>
      <c r="AA599" s="113"/>
      <c r="AB599" s="201"/>
      <c r="AC599" s="113"/>
      <c r="AD599" s="113"/>
      <c r="AE599" s="113"/>
      <c r="AF599" s="113"/>
    </row>
    <row r="600" spans="2:32" x14ac:dyDescent="0.2">
      <c r="B600" s="200"/>
      <c r="C600" s="113"/>
      <c r="D600" s="201"/>
      <c r="E600" s="201"/>
      <c r="F600" s="113"/>
      <c r="G600" s="113"/>
      <c r="H600" s="113"/>
      <c r="I600" s="998"/>
      <c r="J600" s="998"/>
      <c r="K600" s="999"/>
      <c r="L600" s="999"/>
      <c r="M600" s="999"/>
      <c r="N600" s="201"/>
      <c r="O600" s="201"/>
      <c r="P600" s="113"/>
      <c r="Q600" s="113"/>
      <c r="T600" s="201"/>
      <c r="U600" s="113"/>
      <c r="V600" s="113"/>
      <c r="W600" s="113"/>
      <c r="X600" s="113"/>
      <c r="Y600" s="113"/>
      <c r="Z600" s="113"/>
      <c r="AA600" s="113"/>
      <c r="AB600" s="201"/>
      <c r="AC600" s="113"/>
      <c r="AD600" s="113"/>
      <c r="AE600" s="113"/>
      <c r="AF600" s="113"/>
    </row>
    <row r="601" spans="2:32" x14ac:dyDescent="0.2">
      <c r="B601" s="200"/>
      <c r="C601" s="113"/>
      <c r="D601" s="201"/>
      <c r="E601" s="201"/>
      <c r="F601" s="113"/>
      <c r="G601" s="113"/>
      <c r="H601" s="113"/>
      <c r="I601" s="998"/>
      <c r="J601" s="998"/>
      <c r="K601" s="999"/>
      <c r="L601" s="999"/>
      <c r="M601" s="999"/>
      <c r="N601" s="201"/>
      <c r="O601" s="201"/>
      <c r="P601" s="113"/>
      <c r="Q601" s="113"/>
      <c r="T601" s="201"/>
      <c r="U601" s="113"/>
      <c r="V601" s="113"/>
      <c r="W601" s="113"/>
      <c r="X601" s="113"/>
      <c r="Y601" s="113"/>
      <c r="Z601" s="113"/>
      <c r="AA601" s="113"/>
      <c r="AB601" s="201"/>
      <c r="AC601" s="113"/>
      <c r="AD601" s="113"/>
      <c r="AE601" s="113"/>
      <c r="AF601" s="113"/>
    </row>
    <row r="602" spans="2:32" x14ac:dyDescent="0.2">
      <c r="B602" s="200"/>
      <c r="C602" s="113"/>
      <c r="D602" s="201"/>
      <c r="E602" s="201"/>
      <c r="F602" s="113"/>
      <c r="G602" s="113"/>
      <c r="H602" s="113"/>
      <c r="I602" s="998"/>
      <c r="J602" s="998"/>
      <c r="K602" s="999"/>
      <c r="L602" s="999"/>
      <c r="M602" s="999"/>
      <c r="N602" s="201"/>
      <c r="O602" s="201"/>
      <c r="P602" s="113"/>
      <c r="Q602" s="113"/>
      <c r="T602" s="201"/>
      <c r="U602" s="113"/>
      <c r="V602" s="113"/>
      <c r="W602" s="113"/>
      <c r="X602" s="113"/>
      <c r="Y602" s="113"/>
      <c r="Z602" s="113"/>
      <c r="AA602" s="113"/>
      <c r="AB602" s="201"/>
      <c r="AC602" s="113"/>
      <c r="AD602" s="113"/>
      <c r="AE602" s="113"/>
      <c r="AF602" s="113"/>
    </row>
    <row r="603" spans="2:32" x14ac:dyDescent="0.2">
      <c r="B603" s="200"/>
      <c r="C603" s="113"/>
      <c r="D603" s="201"/>
      <c r="E603" s="201"/>
      <c r="F603" s="113"/>
      <c r="G603" s="113"/>
      <c r="H603" s="113"/>
      <c r="I603" s="998"/>
      <c r="J603" s="998"/>
      <c r="K603" s="999"/>
      <c r="L603" s="999"/>
      <c r="M603" s="999"/>
      <c r="N603" s="201"/>
      <c r="O603" s="201"/>
      <c r="P603" s="113"/>
      <c r="Q603" s="113"/>
      <c r="T603" s="201"/>
      <c r="U603" s="113"/>
      <c r="V603" s="113"/>
      <c r="W603" s="113"/>
      <c r="X603" s="113"/>
      <c r="Y603" s="113"/>
      <c r="Z603" s="113"/>
      <c r="AA603" s="113"/>
      <c r="AB603" s="201"/>
      <c r="AC603" s="113"/>
      <c r="AD603" s="113"/>
      <c r="AE603" s="113"/>
      <c r="AF603" s="113"/>
    </row>
    <row r="604" spans="2:32" x14ac:dyDescent="0.2">
      <c r="B604" s="200"/>
      <c r="C604" s="113"/>
      <c r="D604" s="201"/>
      <c r="E604" s="201"/>
      <c r="F604" s="113"/>
      <c r="G604" s="113"/>
      <c r="H604" s="113"/>
      <c r="I604" s="998"/>
      <c r="J604" s="998"/>
      <c r="K604" s="999"/>
      <c r="L604" s="999"/>
      <c r="M604" s="999"/>
      <c r="N604" s="201"/>
      <c r="O604" s="201"/>
      <c r="P604" s="113"/>
      <c r="Q604" s="113"/>
      <c r="T604" s="201"/>
      <c r="U604" s="113"/>
      <c r="V604" s="113"/>
      <c r="W604" s="113"/>
      <c r="X604" s="113"/>
      <c r="Y604" s="113"/>
      <c r="Z604" s="113"/>
      <c r="AA604" s="113"/>
      <c r="AB604" s="201"/>
      <c r="AC604" s="113"/>
      <c r="AD604" s="113"/>
      <c r="AE604" s="113"/>
      <c r="AF604" s="113"/>
    </row>
    <row r="605" spans="2:32" x14ac:dyDescent="0.2">
      <c r="B605" s="200"/>
      <c r="C605" s="113"/>
      <c r="D605" s="201"/>
      <c r="E605" s="201"/>
      <c r="F605" s="113"/>
      <c r="G605" s="113"/>
      <c r="H605" s="113"/>
      <c r="I605" s="998"/>
      <c r="J605" s="998"/>
      <c r="K605" s="999"/>
      <c r="L605" s="999"/>
      <c r="M605" s="999"/>
      <c r="N605" s="201"/>
      <c r="O605" s="201"/>
      <c r="P605" s="113"/>
      <c r="Q605" s="113"/>
      <c r="T605" s="201"/>
      <c r="U605" s="113"/>
      <c r="V605" s="113"/>
      <c r="W605" s="113"/>
      <c r="X605" s="113"/>
      <c r="Y605" s="113"/>
      <c r="Z605" s="113"/>
      <c r="AA605" s="113"/>
      <c r="AB605" s="201"/>
      <c r="AC605" s="113"/>
      <c r="AD605" s="113"/>
      <c r="AE605" s="113"/>
      <c r="AF605" s="113"/>
    </row>
    <row r="606" spans="2:32" x14ac:dyDescent="0.2">
      <c r="B606" s="200"/>
      <c r="C606" s="113"/>
      <c r="D606" s="201"/>
      <c r="E606" s="201"/>
      <c r="F606" s="113"/>
      <c r="G606" s="113"/>
      <c r="H606" s="113"/>
      <c r="I606" s="998"/>
      <c r="J606" s="998"/>
      <c r="K606" s="999"/>
      <c r="L606" s="999"/>
      <c r="M606" s="999"/>
      <c r="N606" s="201"/>
      <c r="O606" s="201"/>
      <c r="P606" s="113"/>
      <c r="Q606" s="113"/>
      <c r="T606" s="201"/>
      <c r="U606" s="113"/>
      <c r="V606" s="113"/>
      <c r="W606" s="113"/>
      <c r="X606" s="113"/>
      <c r="Y606" s="113"/>
      <c r="Z606" s="113"/>
      <c r="AA606" s="113"/>
      <c r="AB606" s="201"/>
      <c r="AC606" s="113"/>
      <c r="AD606" s="113"/>
      <c r="AE606" s="113"/>
      <c r="AF606" s="113"/>
    </row>
    <row r="607" spans="2:32" x14ac:dyDescent="0.2">
      <c r="B607" s="200"/>
      <c r="C607" s="113"/>
      <c r="D607" s="201"/>
      <c r="E607" s="201"/>
      <c r="F607" s="113"/>
      <c r="G607" s="113"/>
      <c r="H607" s="113"/>
      <c r="I607" s="998"/>
      <c r="J607" s="998"/>
      <c r="K607" s="999"/>
      <c r="L607" s="999"/>
      <c r="M607" s="999"/>
      <c r="N607" s="201"/>
      <c r="O607" s="201"/>
      <c r="P607" s="113"/>
      <c r="Q607" s="113"/>
      <c r="T607" s="201"/>
      <c r="U607" s="113"/>
      <c r="V607" s="113"/>
      <c r="W607" s="113"/>
      <c r="X607" s="113"/>
      <c r="Y607" s="113"/>
      <c r="Z607" s="113"/>
      <c r="AA607" s="113"/>
      <c r="AB607" s="201"/>
      <c r="AC607" s="113"/>
      <c r="AD607" s="113"/>
      <c r="AE607" s="113"/>
      <c r="AF607" s="113"/>
    </row>
    <row r="608" spans="2:32" x14ac:dyDescent="0.2">
      <c r="B608" s="200"/>
      <c r="C608" s="113"/>
      <c r="D608" s="201"/>
      <c r="E608" s="201"/>
      <c r="F608" s="113"/>
      <c r="G608" s="113"/>
      <c r="H608" s="113"/>
      <c r="I608" s="998"/>
      <c r="J608" s="998"/>
      <c r="K608" s="999"/>
      <c r="L608" s="999"/>
      <c r="M608" s="999"/>
      <c r="N608" s="201"/>
      <c r="O608" s="201"/>
      <c r="P608" s="113"/>
      <c r="Q608" s="113"/>
      <c r="T608" s="201"/>
      <c r="U608" s="113"/>
      <c r="V608" s="113"/>
      <c r="W608" s="113"/>
      <c r="X608" s="113"/>
      <c r="Y608" s="113"/>
      <c r="Z608" s="113"/>
      <c r="AA608" s="113"/>
      <c r="AB608" s="201"/>
      <c r="AC608" s="113"/>
      <c r="AD608" s="113"/>
      <c r="AE608" s="113"/>
      <c r="AF608" s="113"/>
    </row>
    <row r="609" spans="2:32" x14ac:dyDescent="0.2">
      <c r="B609" s="200"/>
      <c r="C609" s="113"/>
      <c r="D609" s="201"/>
      <c r="E609" s="201"/>
      <c r="F609" s="113"/>
      <c r="G609" s="113"/>
      <c r="H609" s="113"/>
      <c r="I609" s="998"/>
      <c r="J609" s="998"/>
      <c r="K609" s="999"/>
      <c r="L609" s="999"/>
      <c r="M609" s="999"/>
      <c r="N609" s="201"/>
      <c r="O609" s="201"/>
      <c r="P609" s="113"/>
      <c r="Q609" s="113"/>
      <c r="T609" s="201"/>
      <c r="U609" s="113"/>
      <c r="V609" s="113"/>
      <c r="W609" s="113"/>
      <c r="X609" s="113"/>
      <c r="Y609" s="113"/>
      <c r="Z609" s="113"/>
      <c r="AA609" s="113"/>
      <c r="AB609" s="201"/>
      <c r="AC609" s="113"/>
      <c r="AD609" s="113"/>
      <c r="AE609" s="113"/>
      <c r="AF609" s="113"/>
    </row>
    <row r="610" spans="2:32" x14ac:dyDescent="0.2">
      <c r="B610" s="200"/>
      <c r="C610" s="113"/>
      <c r="D610" s="201"/>
      <c r="E610" s="201"/>
      <c r="F610" s="113"/>
      <c r="G610" s="113"/>
      <c r="H610" s="113"/>
      <c r="I610" s="998"/>
      <c r="J610" s="998"/>
      <c r="K610" s="999"/>
      <c r="L610" s="999"/>
      <c r="M610" s="999"/>
      <c r="N610" s="201"/>
      <c r="O610" s="201"/>
      <c r="P610" s="113"/>
      <c r="Q610" s="113"/>
      <c r="T610" s="201"/>
      <c r="U610" s="113"/>
      <c r="V610" s="113"/>
      <c r="W610" s="113"/>
      <c r="X610" s="113"/>
      <c r="Y610" s="113"/>
      <c r="Z610" s="113"/>
      <c r="AA610" s="113"/>
      <c r="AB610" s="201"/>
      <c r="AC610" s="113"/>
      <c r="AD610" s="113"/>
      <c r="AE610" s="113"/>
      <c r="AF610" s="113"/>
    </row>
    <row r="611" spans="2:32" x14ac:dyDescent="0.2">
      <c r="B611" s="200"/>
      <c r="C611" s="113"/>
      <c r="D611" s="201"/>
      <c r="E611" s="201"/>
      <c r="F611" s="113"/>
      <c r="G611" s="113"/>
      <c r="H611" s="113"/>
      <c r="I611" s="998"/>
      <c r="J611" s="998"/>
      <c r="K611" s="999"/>
      <c r="L611" s="999"/>
      <c r="M611" s="999"/>
      <c r="N611" s="201"/>
      <c r="O611" s="201"/>
      <c r="P611" s="113"/>
      <c r="Q611" s="113"/>
      <c r="T611" s="201"/>
      <c r="U611" s="113"/>
      <c r="V611" s="113"/>
      <c r="W611" s="113"/>
      <c r="X611" s="113"/>
      <c r="Y611" s="113"/>
      <c r="Z611" s="113"/>
      <c r="AA611" s="113"/>
      <c r="AB611" s="201"/>
      <c r="AC611" s="113"/>
      <c r="AD611" s="113"/>
      <c r="AE611" s="113"/>
      <c r="AF611" s="113"/>
    </row>
    <row r="612" spans="2:32" x14ac:dyDescent="0.2">
      <c r="B612" s="200"/>
      <c r="C612" s="113"/>
      <c r="D612" s="201"/>
      <c r="E612" s="201"/>
      <c r="F612" s="113"/>
      <c r="G612" s="113"/>
      <c r="H612" s="113"/>
      <c r="I612" s="998"/>
      <c r="J612" s="998"/>
      <c r="K612" s="999"/>
      <c r="L612" s="999"/>
      <c r="M612" s="999"/>
      <c r="N612" s="201"/>
      <c r="O612" s="201"/>
      <c r="P612" s="113"/>
      <c r="Q612" s="113"/>
      <c r="T612" s="201"/>
      <c r="U612" s="113"/>
      <c r="V612" s="113"/>
      <c r="W612" s="113"/>
      <c r="X612" s="113"/>
      <c r="Y612" s="113"/>
      <c r="Z612" s="113"/>
      <c r="AA612" s="113"/>
      <c r="AB612" s="201"/>
      <c r="AC612" s="113"/>
      <c r="AD612" s="113"/>
      <c r="AE612" s="113"/>
      <c r="AF612" s="113"/>
    </row>
    <row r="613" spans="2:32" x14ac:dyDescent="0.2">
      <c r="B613" s="200"/>
      <c r="C613" s="113"/>
      <c r="D613" s="201"/>
      <c r="E613" s="201"/>
      <c r="F613" s="113"/>
      <c r="G613" s="113"/>
      <c r="H613" s="113"/>
      <c r="I613" s="998"/>
      <c r="J613" s="998"/>
      <c r="K613" s="999"/>
      <c r="L613" s="999"/>
      <c r="M613" s="999"/>
      <c r="N613" s="201"/>
      <c r="O613" s="201"/>
      <c r="P613" s="113"/>
      <c r="Q613" s="113"/>
      <c r="T613" s="201"/>
      <c r="U613" s="113"/>
      <c r="V613" s="113"/>
      <c r="W613" s="113"/>
      <c r="X613" s="113"/>
      <c r="Y613" s="113"/>
      <c r="Z613" s="113"/>
      <c r="AA613" s="113"/>
      <c r="AB613" s="201"/>
      <c r="AC613" s="113"/>
      <c r="AD613" s="113"/>
      <c r="AE613" s="113"/>
      <c r="AF613" s="113"/>
    </row>
    <row r="614" spans="2:32" x14ac:dyDescent="0.2">
      <c r="B614" s="200"/>
      <c r="C614" s="113"/>
      <c r="D614" s="201"/>
      <c r="E614" s="201"/>
      <c r="F614" s="113"/>
      <c r="G614" s="113"/>
      <c r="H614" s="113"/>
      <c r="I614" s="998"/>
      <c r="J614" s="998"/>
      <c r="K614" s="999"/>
      <c r="L614" s="999"/>
      <c r="M614" s="999"/>
      <c r="N614" s="201"/>
      <c r="O614" s="201"/>
      <c r="P614" s="113"/>
      <c r="Q614" s="113"/>
      <c r="T614" s="201"/>
      <c r="U614" s="113"/>
      <c r="V614" s="113"/>
      <c r="W614" s="113"/>
      <c r="X614" s="113"/>
      <c r="Y614" s="113"/>
      <c r="Z614" s="113"/>
      <c r="AA614" s="113"/>
      <c r="AB614" s="201"/>
      <c r="AC614" s="113"/>
      <c r="AD614" s="113"/>
      <c r="AE614" s="113"/>
      <c r="AF614" s="113"/>
    </row>
    <row r="615" spans="2:32" x14ac:dyDescent="0.2">
      <c r="B615" s="200"/>
      <c r="C615" s="113"/>
      <c r="D615" s="201"/>
      <c r="E615" s="201"/>
      <c r="F615" s="113"/>
      <c r="G615" s="113"/>
      <c r="H615" s="113"/>
      <c r="I615" s="998"/>
      <c r="J615" s="998"/>
      <c r="K615" s="999"/>
      <c r="L615" s="999"/>
      <c r="M615" s="999"/>
      <c r="N615" s="201"/>
      <c r="O615" s="201"/>
      <c r="P615" s="113"/>
      <c r="Q615" s="113"/>
      <c r="T615" s="201"/>
      <c r="U615" s="113"/>
      <c r="V615" s="113"/>
      <c r="W615" s="113"/>
      <c r="X615" s="113"/>
      <c r="Y615" s="113"/>
      <c r="Z615" s="113"/>
      <c r="AA615" s="113"/>
      <c r="AB615" s="201"/>
      <c r="AC615" s="113"/>
      <c r="AD615" s="113"/>
      <c r="AE615" s="113"/>
      <c r="AF615" s="113"/>
    </row>
    <row r="616" spans="2:32" x14ac:dyDescent="0.2">
      <c r="B616" s="200"/>
      <c r="C616" s="113"/>
      <c r="D616" s="201"/>
      <c r="E616" s="201"/>
      <c r="F616" s="113"/>
      <c r="G616" s="113"/>
      <c r="H616" s="113"/>
      <c r="I616" s="998"/>
      <c r="J616" s="998"/>
      <c r="K616" s="999"/>
      <c r="L616" s="999"/>
      <c r="M616" s="999"/>
      <c r="N616" s="201"/>
      <c r="O616" s="201"/>
      <c r="P616" s="113"/>
      <c r="Q616" s="113"/>
      <c r="T616" s="201"/>
      <c r="U616" s="113"/>
      <c r="V616" s="113"/>
      <c r="W616" s="113"/>
      <c r="X616" s="113"/>
      <c r="Y616" s="113"/>
      <c r="Z616" s="113"/>
      <c r="AA616" s="113"/>
      <c r="AB616" s="201"/>
      <c r="AC616" s="113"/>
      <c r="AD616" s="113"/>
      <c r="AE616" s="113"/>
      <c r="AF616" s="113"/>
    </row>
    <row r="617" spans="2:32" x14ac:dyDescent="0.2">
      <c r="B617" s="200"/>
      <c r="C617" s="113"/>
      <c r="D617" s="201"/>
      <c r="E617" s="201"/>
      <c r="F617" s="113"/>
      <c r="G617" s="113"/>
      <c r="H617" s="113"/>
      <c r="I617" s="998"/>
      <c r="J617" s="998"/>
      <c r="K617" s="999"/>
      <c r="L617" s="999"/>
      <c r="M617" s="999"/>
      <c r="N617" s="201"/>
      <c r="O617" s="201"/>
      <c r="P617" s="113"/>
      <c r="Q617" s="113"/>
      <c r="T617" s="201"/>
      <c r="U617" s="113"/>
      <c r="V617" s="113"/>
      <c r="W617" s="113"/>
      <c r="X617" s="113"/>
      <c r="Y617" s="113"/>
      <c r="Z617" s="113"/>
      <c r="AA617" s="113"/>
      <c r="AB617" s="201"/>
      <c r="AC617" s="113"/>
      <c r="AD617" s="113"/>
      <c r="AE617" s="113"/>
      <c r="AF617" s="113"/>
    </row>
    <row r="618" spans="2:32" x14ac:dyDescent="0.2">
      <c r="B618" s="200"/>
      <c r="C618" s="113"/>
      <c r="D618" s="201"/>
      <c r="E618" s="201"/>
      <c r="F618" s="113"/>
      <c r="G618" s="113"/>
      <c r="H618" s="113"/>
      <c r="I618" s="998"/>
      <c r="J618" s="998"/>
      <c r="K618" s="999"/>
      <c r="L618" s="999"/>
      <c r="M618" s="999"/>
      <c r="N618" s="201"/>
      <c r="O618" s="201"/>
      <c r="P618" s="113"/>
      <c r="Q618" s="113"/>
      <c r="T618" s="201"/>
      <c r="U618" s="113"/>
      <c r="V618" s="113"/>
      <c r="W618" s="113"/>
      <c r="X618" s="113"/>
      <c r="Y618" s="113"/>
      <c r="Z618" s="113"/>
      <c r="AA618" s="113"/>
      <c r="AB618" s="201"/>
      <c r="AC618" s="113"/>
      <c r="AD618" s="113"/>
      <c r="AE618" s="113"/>
      <c r="AF618" s="113"/>
    </row>
    <row r="619" spans="2:32" x14ac:dyDescent="0.2">
      <c r="B619" s="200"/>
      <c r="C619" s="113"/>
      <c r="D619" s="201"/>
      <c r="E619" s="201"/>
      <c r="F619" s="113"/>
      <c r="G619" s="113"/>
      <c r="H619" s="113"/>
      <c r="I619" s="998"/>
      <c r="J619" s="998"/>
      <c r="K619" s="999"/>
      <c r="L619" s="999"/>
      <c r="M619" s="999"/>
      <c r="N619" s="201"/>
      <c r="O619" s="201"/>
      <c r="P619" s="113"/>
      <c r="Q619" s="113"/>
      <c r="T619" s="201"/>
      <c r="U619" s="113"/>
      <c r="V619" s="113"/>
      <c r="W619" s="113"/>
      <c r="X619" s="113"/>
      <c r="Y619" s="113"/>
      <c r="Z619" s="113"/>
      <c r="AA619" s="113"/>
      <c r="AB619" s="201"/>
      <c r="AC619" s="113"/>
      <c r="AD619" s="113"/>
      <c r="AE619" s="113"/>
      <c r="AF619" s="113"/>
    </row>
    <row r="620" spans="2:32" x14ac:dyDescent="0.2">
      <c r="B620" s="200"/>
      <c r="C620" s="113"/>
      <c r="D620" s="201"/>
      <c r="E620" s="201"/>
      <c r="F620" s="113"/>
      <c r="G620" s="113"/>
      <c r="H620" s="113"/>
      <c r="I620" s="998"/>
      <c r="J620" s="998"/>
      <c r="K620" s="999"/>
      <c r="L620" s="999"/>
      <c r="M620" s="999"/>
      <c r="N620" s="201"/>
      <c r="O620" s="201"/>
      <c r="P620" s="113"/>
      <c r="Q620" s="113"/>
      <c r="T620" s="201"/>
      <c r="U620" s="113"/>
      <c r="V620" s="113"/>
      <c r="W620" s="113"/>
      <c r="X620" s="113"/>
      <c r="Y620" s="113"/>
      <c r="Z620" s="113"/>
      <c r="AA620" s="113"/>
      <c r="AB620" s="201"/>
      <c r="AC620" s="113"/>
      <c r="AD620" s="113"/>
      <c r="AE620" s="113"/>
      <c r="AF620" s="113"/>
    </row>
    <row r="621" spans="2:32" x14ac:dyDescent="0.2">
      <c r="B621" s="200"/>
      <c r="C621" s="113"/>
      <c r="D621" s="201"/>
      <c r="E621" s="201"/>
      <c r="F621" s="113"/>
      <c r="G621" s="113"/>
      <c r="H621" s="113"/>
      <c r="I621" s="998"/>
      <c r="J621" s="998"/>
      <c r="K621" s="999"/>
      <c r="L621" s="999"/>
      <c r="M621" s="999"/>
      <c r="N621" s="201"/>
      <c r="O621" s="201"/>
      <c r="P621" s="113"/>
      <c r="Q621" s="113"/>
      <c r="T621" s="201"/>
      <c r="U621" s="113"/>
      <c r="V621" s="113"/>
      <c r="W621" s="113"/>
      <c r="X621" s="113"/>
      <c r="Y621" s="113"/>
      <c r="Z621" s="113"/>
      <c r="AA621" s="113"/>
      <c r="AB621" s="201"/>
      <c r="AC621" s="113"/>
      <c r="AD621" s="113"/>
      <c r="AE621" s="113"/>
      <c r="AF621" s="113"/>
    </row>
    <row r="622" spans="2:32" x14ac:dyDescent="0.2">
      <c r="B622" s="200"/>
      <c r="C622" s="113"/>
      <c r="D622" s="201"/>
      <c r="E622" s="201"/>
      <c r="F622" s="113"/>
      <c r="G622" s="113"/>
      <c r="H622" s="113"/>
      <c r="I622" s="998"/>
      <c r="J622" s="998"/>
      <c r="K622" s="999"/>
      <c r="L622" s="999"/>
      <c r="M622" s="999"/>
      <c r="N622" s="201"/>
      <c r="O622" s="201"/>
      <c r="P622" s="113"/>
      <c r="Q622" s="113"/>
      <c r="T622" s="201"/>
      <c r="U622" s="113"/>
      <c r="V622" s="113"/>
      <c r="W622" s="113"/>
      <c r="X622" s="113"/>
      <c r="Y622" s="113"/>
      <c r="Z622" s="113"/>
      <c r="AA622" s="113"/>
      <c r="AB622" s="201"/>
      <c r="AC622" s="113"/>
      <c r="AD622" s="113"/>
      <c r="AE622" s="113"/>
      <c r="AF622" s="113"/>
    </row>
    <row r="623" spans="2:32" x14ac:dyDescent="0.2">
      <c r="B623" s="200"/>
      <c r="C623" s="113"/>
      <c r="D623" s="201"/>
      <c r="E623" s="201"/>
      <c r="F623" s="113"/>
      <c r="G623" s="113"/>
      <c r="H623" s="113"/>
      <c r="I623" s="998"/>
      <c r="J623" s="998"/>
      <c r="K623" s="999"/>
      <c r="L623" s="999"/>
      <c r="M623" s="999"/>
      <c r="N623" s="201"/>
      <c r="O623" s="201"/>
      <c r="P623" s="113"/>
      <c r="Q623" s="113"/>
      <c r="T623" s="201"/>
      <c r="U623" s="113"/>
      <c r="V623" s="113"/>
      <c r="W623" s="113"/>
      <c r="X623" s="113"/>
      <c r="Y623" s="113"/>
      <c r="Z623" s="113"/>
      <c r="AA623" s="113"/>
      <c r="AB623" s="201"/>
      <c r="AC623" s="113"/>
      <c r="AD623" s="113"/>
      <c r="AE623" s="113"/>
      <c r="AF623" s="113"/>
    </row>
    <row r="624" spans="2:32" x14ac:dyDescent="0.2">
      <c r="B624" s="200"/>
      <c r="C624" s="113"/>
      <c r="D624" s="201"/>
      <c r="E624" s="201"/>
      <c r="F624" s="113"/>
      <c r="G624" s="113"/>
      <c r="H624" s="113"/>
      <c r="I624" s="998"/>
      <c r="J624" s="998"/>
      <c r="K624" s="999"/>
      <c r="L624" s="999"/>
      <c r="M624" s="999"/>
      <c r="N624" s="201"/>
      <c r="O624" s="201"/>
      <c r="P624" s="113"/>
      <c r="Q624" s="113"/>
      <c r="T624" s="201"/>
      <c r="U624" s="113"/>
      <c r="V624" s="113"/>
      <c r="W624" s="113"/>
      <c r="X624" s="113"/>
      <c r="Y624" s="113"/>
      <c r="Z624" s="113"/>
      <c r="AA624" s="113"/>
      <c r="AB624" s="201"/>
      <c r="AC624" s="113"/>
      <c r="AD624" s="113"/>
      <c r="AE624" s="113"/>
      <c r="AF624" s="113"/>
    </row>
    <row r="625" spans="2:32" x14ac:dyDescent="0.2">
      <c r="B625" s="200"/>
      <c r="C625" s="113"/>
      <c r="D625" s="201"/>
      <c r="E625" s="201"/>
      <c r="F625" s="113"/>
      <c r="G625" s="113"/>
      <c r="H625" s="113"/>
      <c r="I625" s="998"/>
      <c r="J625" s="998"/>
      <c r="K625" s="999"/>
      <c r="L625" s="999"/>
      <c r="M625" s="999"/>
      <c r="N625" s="201"/>
      <c r="O625" s="201"/>
      <c r="P625" s="113"/>
      <c r="Q625" s="113"/>
      <c r="T625" s="201"/>
      <c r="U625" s="113"/>
      <c r="V625" s="113"/>
      <c r="W625" s="113"/>
      <c r="X625" s="113"/>
      <c r="Y625" s="113"/>
      <c r="Z625" s="113"/>
      <c r="AA625" s="113"/>
      <c r="AB625" s="201"/>
      <c r="AC625" s="113"/>
      <c r="AD625" s="113"/>
      <c r="AE625" s="113"/>
      <c r="AF625" s="113"/>
    </row>
    <row r="626" spans="2:32" x14ac:dyDescent="0.2">
      <c r="B626" s="200"/>
      <c r="C626" s="113"/>
      <c r="D626" s="201"/>
      <c r="E626" s="201"/>
      <c r="F626" s="113"/>
      <c r="G626" s="113"/>
      <c r="H626" s="113"/>
      <c r="I626" s="998"/>
      <c r="J626" s="998"/>
      <c r="K626" s="999"/>
      <c r="L626" s="999"/>
      <c r="M626" s="999"/>
      <c r="N626" s="201"/>
      <c r="O626" s="201"/>
      <c r="P626" s="113"/>
      <c r="Q626" s="113"/>
      <c r="T626" s="201"/>
      <c r="U626" s="113"/>
      <c r="V626" s="113"/>
      <c r="W626" s="113"/>
      <c r="X626" s="113"/>
      <c r="Y626" s="113"/>
      <c r="Z626" s="113"/>
      <c r="AA626" s="113"/>
      <c r="AB626" s="201"/>
      <c r="AC626" s="113"/>
      <c r="AD626" s="113"/>
      <c r="AE626" s="113"/>
      <c r="AF626" s="113"/>
    </row>
    <row r="627" spans="2:32" x14ac:dyDescent="0.2">
      <c r="B627" s="200"/>
      <c r="C627" s="113"/>
      <c r="D627" s="201"/>
      <c r="E627" s="201"/>
      <c r="F627" s="113"/>
      <c r="G627" s="113"/>
      <c r="H627" s="113"/>
      <c r="I627" s="998"/>
      <c r="J627" s="998"/>
      <c r="K627" s="999"/>
      <c r="L627" s="999"/>
      <c r="M627" s="999"/>
      <c r="N627" s="201"/>
      <c r="O627" s="201"/>
      <c r="P627" s="113"/>
      <c r="Q627" s="113"/>
      <c r="T627" s="201"/>
      <c r="U627" s="113"/>
      <c r="V627" s="113"/>
      <c r="W627" s="113"/>
      <c r="X627" s="113"/>
      <c r="Y627" s="113"/>
      <c r="Z627" s="113"/>
      <c r="AA627" s="113"/>
      <c r="AB627" s="201"/>
      <c r="AC627" s="113"/>
      <c r="AD627" s="113"/>
      <c r="AE627" s="113"/>
      <c r="AF627" s="113"/>
    </row>
    <row r="628" spans="2:32" x14ac:dyDescent="0.2">
      <c r="B628" s="200"/>
      <c r="C628" s="113"/>
      <c r="D628" s="201"/>
      <c r="E628" s="201"/>
      <c r="F628" s="113"/>
      <c r="G628" s="113"/>
      <c r="H628" s="113"/>
      <c r="I628" s="998"/>
      <c r="J628" s="998"/>
      <c r="K628" s="999"/>
      <c r="L628" s="999"/>
      <c r="M628" s="999"/>
      <c r="N628" s="201"/>
      <c r="O628" s="201"/>
      <c r="P628" s="113"/>
      <c r="Q628" s="113"/>
      <c r="T628" s="201"/>
      <c r="U628" s="113"/>
      <c r="V628" s="113"/>
      <c r="W628" s="113"/>
      <c r="X628" s="113"/>
      <c r="Y628" s="113"/>
      <c r="Z628" s="113"/>
      <c r="AA628" s="113"/>
      <c r="AB628" s="201"/>
      <c r="AC628" s="113"/>
      <c r="AD628" s="113"/>
      <c r="AE628" s="113"/>
      <c r="AF628" s="113"/>
    </row>
    <row r="629" spans="2:32" x14ac:dyDescent="0.2">
      <c r="B629" s="200"/>
      <c r="C629" s="113"/>
      <c r="D629" s="201"/>
      <c r="E629" s="201"/>
      <c r="F629" s="113"/>
      <c r="G629" s="113"/>
      <c r="H629" s="113"/>
      <c r="I629" s="998"/>
      <c r="J629" s="998"/>
      <c r="K629" s="999"/>
      <c r="L629" s="999"/>
      <c r="M629" s="999"/>
      <c r="N629" s="201"/>
      <c r="O629" s="201"/>
      <c r="P629" s="113"/>
      <c r="Q629" s="113"/>
      <c r="T629" s="201"/>
      <c r="U629" s="113"/>
      <c r="V629" s="113"/>
      <c r="W629" s="113"/>
      <c r="X629" s="113"/>
      <c r="Y629" s="113"/>
      <c r="Z629" s="113"/>
      <c r="AA629" s="113"/>
      <c r="AB629" s="201"/>
      <c r="AC629" s="113"/>
      <c r="AD629" s="113"/>
      <c r="AE629" s="113"/>
      <c r="AF629" s="113"/>
    </row>
    <row r="630" spans="2:32" x14ac:dyDescent="0.2">
      <c r="B630" s="200"/>
      <c r="C630" s="113"/>
      <c r="D630" s="201"/>
      <c r="E630" s="201"/>
      <c r="F630" s="113"/>
      <c r="G630" s="113"/>
      <c r="H630" s="113"/>
      <c r="I630" s="998"/>
      <c r="J630" s="998"/>
      <c r="K630" s="999"/>
      <c r="L630" s="999"/>
      <c r="M630" s="999"/>
      <c r="N630" s="201"/>
      <c r="O630" s="201"/>
      <c r="P630" s="113"/>
      <c r="Q630" s="113"/>
      <c r="T630" s="201"/>
      <c r="U630" s="113"/>
      <c r="V630" s="113"/>
      <c r="W630" s="113"/>
      <c r="X630" s="113"/>
      <c r="Y630" s="113"/>
      <c r="Z630" s="113"/>
      <c r="AA630" s="113"/>
      <c r="AB630" s="201"/>
      <c r="AC630" s="113"/>
      <c r="AD630" s="113"/>
      <c r="AE630" s="113"/>
      <c r="AF630" s="113"/>
    </row>
    <row r="631" spans="2:32" x14ac:dyDescent="0.2">
      <c r="B631" s="200"/>
      <c r="C631" s="113"/>
      <c r="D631" s="201"/>
      <c r="E631" s="201"/>
      <c r="F631" s="113"/>
      <c r="G631" s="113"/>
      <c r="H631" s="113"/>
      <c r="I631" s="998"/>
      <c r="J631" s="998"/>
      <c r="K631" s="999"/>
      <c r="L631" s="999"/>
      <c r="M631" s="999"/>
      <c r="N631" s="201"/>
      <c r="O631" s="201"/>
      <c r="P631" s="113"/>
      <c r="Q631" s="113"/>
      <c r="T631" s="201"/>
      <c r="U631" s="113"/>
      <c r="V631" s="113"/>
      <c r="W631" s="113"/>
      <c r="X631" s="113"/>
      <c r="Y631" s="113"/>
      <c r="Z631" s="113"/>
      <c r="AA631" s="113"/>
      <c r="AB631" s="201"/>
      <c r="AC631" s="113"/>
      <c r="AD631" s="113"/>
      <c r="AE631" s="113"/>
      <c r="AF631" s="113"/>
    </row>
    <row r="632" spans="2:32" x14ac:dyDescent="0.2">
      <c r="B632" s="200"/>
      <c r="C632" s="113"/>
      <c r="D632" s="201"/>
      <c r="E632" s="201"/>
      <c r="F632" s="113"/>
      <c r="G632" s="113"/>
      <c r="H632" s="113"/>
      <c r="I632" s="998"/>
      <c r="J632" s="998"/>
      <c r="K632" s="999"/>
      <c r="L632" s="999"/>
      <c r="M632" s="999"/>
      <c r="N632" s="201"/>
      <c r="O632" s="201"/>
      <c r="P632" s="113"/>
      <c r="Q632" s="113"/>
      <c r="T632" s="201"/>
      <c r="U632" s="113"/>
      <c r="V632" s="113"/>
      <c r="W632" s="113"/>
      <c r="X632" s="113"/>
      <c r="Y632" s="113"/>
      <c r="Z632" s="113"/>
      <c r="AA632" s="113"/>
      <c r="AB632" s="201"/>
      <c r="AC632" s="113"/>
      <c r="AD632" s="113"/>
      <c r="AE632" s="113"/>
      <c r="AF632" s="113"/>
    </row>
    <row r="633" spans="2:32" x14ac:dyDescent="0.2">
      <c r="B633" s="200"/>
      <c r="C633" s="113"/>
      <c r="D633" s="201"/>
      <c r="E633" s="201"/>
      <c r="F633" s="113"/>
      <c r="G633" s="113"/>
      <c r="H633" s="113"/>
      <c r="I633" s="998"/>
      <c r="J633" s="998"/>
      <c r="K633" s="999"/>
      <c r="L633" s="999"/>
      <c r="M633" s="999"/>
      <c r="N633" s="201"/>
      <c r="O633" s="201"/>
      <c r="P633" s="113"/>
      <c r="Q633" s="113"/>
      <c r="T633" s="201"/>
      <c r="U633" s="113"/>
      <c r="V633" s="113"/>
      <c r="W633" s="113"/>
      <c r="X633" s="113"/>
      <c r="Y633" s="113"/>
      <c r="Z633" s="113"/>
      <c r="AA633" s="113"/>
      <c r="AB633" s="201"/>
      <c r="AC633" s="113"/>
      <c r="AD633" s="113"/>
      <c r="AE633" s="113"/>
      <c r="AF633" s="113"/>
    </row>
    <row r="634" spans="2:32" x14ac:dyDescent="0.2">
      <c r="B634" s="200"/>
      <c r="C634" s="113"/>
      <c r="D634" s="201"/>
      <c r="E634" s="201"/>
      <c r="F634" s="113"/>
      <c r="G634" s="113"/>
      <c r="H634" s="113"/>
      <c r="I634" s="998"/>
      <c r="J634" s="998"/>
      <c r="K634" s="999"/>
      <c r="L634" s="999"/>
      <c r="M634" s="999"/>
      <c r="N634" s="201"/>
      <c r="O634" s="201"/>
      <c r="P634" s="113"/>
      <c r="Q634" s="113"/>
      <c r="T634" s="201"/>
      <c r="U634" s="113"/>
      <c r="V634" s="113"/>
      <c r="W634" s="113"/>
      <c r="X634" s="113"/>
      <c r="Y634" s="113"/>
      <c r="Z634" s="113"/>
      <c r="AA634" s="113"/>
      <c r="AB634" s="201"/>
      <c r="AC634" s="113"/>
      <c r="AD634" s="113"/>
      <c r="AE634" s="113"/>
      <c r="AF634" s="113"/>
    </row>
    <row r="635" spans="2:32" x14ac:dyDescent="0.2">
      <c r="B635" s="200"/>
      <c r="C635" s="113"/>
      <c r="D635" s="201"/>
      <c r="E635" s="201"/>
      <c r="F635" s="113"/>
      <c r="G635" s="113"/>
      <c r="H635" s="113"/>
      <c r="I635" s="998"/>
      <c r="J635" s="998"/>
      <c r="K635" s="999"/>
      <c r="L635" s="999"/>
      <c r="M635" s="999"/>
      <c r="N635" s="201"/>
      <c r="O635" s="201"/>
      <c r="P635" s="113"/>
      <c r="Q635" s="113"/>
      <c r="T635" s="201"/>
      <c r="U635" s="113"/>
      <c r="V635" s="113"/>
      <c r="W635" s="113"/>
      <c r="X635" s="113"/>
      <c r="Y635" s="113"/>
      <c r="Z635" s="113"/>
      <c r="AA635" s="113"/>
      <c r="AB635" s="201"/>
      <c r="AC635" s="113"/>
      <c r="AD635" s="113"/>
      <c r="AE635" s="113"/>
      <c r="AF635" s="113"/>
    </row>
    <row r="636" spans="2:32" x14ac:dyDescent="0.2">
      <c r="B636" s="200"/>
      <c r="C636" s="113"/>
      <c r="D636" s="201"/>
      <c r="E636" s="201"/>
      <c r="F636" s="113"/>
      <c r="G636" s="113"/>
      <c r="H636" s="113"/>
      <c r="I636" s="998"/>
      <c r="J636" s="998"/>
      <c r="K636" s="999"/>
      <c r="L636" s="999"/>
      <c r="M636" s="999"/>
      <c r="N636" s="201"/>
      <c r="O636" s="201"/>
      <c r="P636" s="113"/>
      <c r="Q636" s="113"/>
      <c r="T636" s="201"/>
      <c r="U636" s="113"/>
      <c r="V636" s="113"/>
      <c r="W636" s="113"/>
      <c r="X636" s="113"/>
      <c r="Y636" s="113"/>
      <c r="Z636" s="113"/>
      <c r="AA636" s="113"/>
      <c r="AB636" s="201"/>
      <c r="AC636" s="113"/>
      <c r="AD636" s="113"/>
      <c r="AE636" s="113"/>
      <c r="AF636" s="113"/>
    </row>
    <row r="637" spans="2:32" x14ac:dyDescent="0.2">
      <c r="B637" s="200"/>
      <c r="C637" s="113"/>
      <c r="D637" s="201"/>
      <c r="E637" s="201"/>
      <c r="F637" s="113"/>
      <c r="G637" s="113"/>
      <c r="H637" s="113"/>
      <c r="I637" s="998"/>
      <c r="J637" s="998"/>
      <c r="K637" s="999"/>
      <c r="L637" s="999"/>
      <c r="M637" s="999"/>
      <c r="N637" s="201"/>
      <c r="O637" s="201"/>
      <c r="P637" s="113"/>
      <c r="Q637" s="113"/>
      <c r="T637" s="201"/>
      <c r="U637" s="113"/>
      <c r="V637" s="113"/>
      <c r="W637" s="113"/>
      <c r="X637" s="113"/>
      <c r="Y637" s="113"/>
      <c r="Z637" s="113"/>
      <c r="AA637" s="113"/>
      <c r="AB637" s="201"/>
      <c r="AC637" s="113"/>
      <c r="AD637" s="113"/>
      <c r="AE637" s="113"/>
      <c r="AF637" s="113"/>
    </row>
    <row r="638" spans="2:32" x14ac:dyDescent="0.2">
      <c r="B638" s="200"/>
      <c r="C638" s="113"/>
      <c r="D638" s="201"/>
      <c r="E638" s="201"/>
      <c r="F638" s="113"/>
      <c r="G638" s="113"/>
      <c r="H638" s="113"/>
      <c r="I638" s="998"/>
      <c r="J638" s="998"/>
      <c r="K638" s="999"/>
      <c r="L638" s="999"/>
      <c r="M638" s="999"/>
      <c r="N638" s="201"/>
      <c r="O638" s="201"/>
      <c r="P638" s="113"/>
      <c r="Q638" s="113"/>
      <c r="T638" s="201"/>
      <c r="U638" s="113"/>
      <c r="V638" s="113"/>
      <c r="W638" s="113"/>
      <c r="X638" s="113"/>
      <c r="Y638" s="113"/>
      <c r="Z638" s="113"/>
      <c r="AA638" s="113"/>
      <c r="AB638" s="201"/>
      <c r="AC638" s="113"/>
      <c r="AD638" s="113"/>
      <c r="AE638" s="113"/>
      <c r="AF638" s="113"/>
    </row>
    <row r="639" spans="2:32" x14ac:dyDescent="0.2">
      <c r="B639" s="200"/>
      <c r="C639" s="113"/>
      <c r="D639" s="201"/>
      <c r="E639" s="201"/>
      <c r="F639" s="113"/>
      <c r="G639" s="113"/>
      <c r="H639" s="113"/>
      <c r="I639" s="998"/>
      <c r="J639" s="998"/>
      <c r="K639" s="999"/>
      <c r="L639" s="999"/>
      <c r="M639" s="999"/>
      <c r="N639" s="201"/>
      <c r="O639" s="201"/>
      <c r="P639" s="113"/>
      <c r="Q639" s="113"/>
      <c r="T639" s="201"/>
      <c r="U639" s="113"/>
      <c r="V639" s="113"/>
      <c r="W639" s="113"/>
      <c r="X639" s="113"/>
      <c r="Y639" s="113"/>
      <c r="Z639" s="113"/>
      <c r="AA639" s="113"/>
      <c r="AB639" s="201"/>
      <c r="AC639" s="113"/>
      <c r="AD639" s="113"/>
      <c r="AE639" s="113"/>
      <c r="AF639" s="113"/>
    </row>
    <row r="640" spans="2:32" x14ac:dyDescent="0.2">
      <c r="B640" s="200"/>
      <c r="C640" s="113"/>
      <c r="D640" s="201"/>
      <c r="E640" s="201"/>
      <c r="F640" s="113"/>
      <c r="G640" s="113"/>
      <c r="H640" s="113"/>
      <c r="I640" s="998"/>
      <c r="J640" s="998"/>
      <c r="K640" s="999"/>
      <c r="L640" s="999"/>
      <c r="M640" s="999"/>
      <c r="N640" s="201"/>
      <c r="O640" s="201"/>
      <c r="P640" s="113"/>
      <c r="Q640" s="113"/>
      <c r="T640" s="201"/>
      <c r="U640" s="113"/>
      <c r="V640" s="113"/>
      <c r="W640" s="113"/>
      <c r="X640" s="113"/>
      <c r="Y640" s="113"/>
      <c r="Z640" s="113"/>
      <c r="AA640" s="113"/>
      <c r="AB640" s="201"/>
      <c r="AC640" s="113"/>
      <c r="AD640" s="113"/>
      <c r="AE640" s="113"/>
      <c r="AF640" s="113"/>
    </row>
    <row r="641" spans="2:32" x14ac:dyDescent="0.2">
      <c r="B641" s="200"/>
      <c r="C641" s="113"/>
      <c r="D641" s="201"/>
      <c r="E641" s="201"/>
      <c r="F641" s="113"/>
      <c r="G641" s="113"/>
      <c r="H641" s="113"/>
      <c r="I641" s="998"/>
      <c r="J641" s="998"/>
      <c r="K641" s="999"/>
      <c r="L641" s="999"/>
      <c r="M641" s="999"/>
      <c r="N641" s="201"/>
      <c r="O641" s="201"/>
      <c r="P641" s="113"/>
      <c r="Q641" s="113"/>
      <c r="T641" s="201"/>
      <c r="U641" s="113"/>
      <c r="V641" s="113"/>
      <c r="W641" s="113"/>
      <c r="X641" s="113"/>
      <c r="Y641" s="113"/>
      <c r="Z641" s="113"/>
      <c r="AA641" s="113"/>
      <c r="AB641" s="201"/>
      <c r="AC641" s="113"/>
      <c r="AD641" s="113"/>
      <c r="AE641" s="113"/>
      <c r="AF641" s="113"/>
    </row>
    <row r="642" spans="2:32" x14ac:dyDescent="0.2">
      <c r="B642" s="200"/>
      <c r="C642" s="113"/>
      <c r="D642" s="201"/>
      <c r="E642" s="201"/>
      <c r="F642" s="113"/>
      <c r="G642" s="113"/>
      <c r="H642" s="113"/>
      <c r="I642" s="998"/>
      <c r="J642" s="998"/>
      <c r="K642" s="999"/>
      <c r="L642" s="999"/>
      <c r="M642" s="999"/>
      <c r="N642" s="201"/>
      <c r="O642" s="201"/>
      <c r="P642" s="113"/>
      <c r="Q642" s="113"/>
      <c r="T642" s="201"/>
      <c r="U642" s="113"/>
      <c r="V642" s="113"/>
      <c r="W642" s="113"/>
      <c r="X642" s="113"/>
      <c r="Y642" s="113"/>
      <c r="Z642" s="113"/>
      <c r="AA642" s="113"/>
      <c r="AB642" s="201"/>
      <c r="AC642" s="113"/>
      <c r="AD642" s="113"/>
      <c r="AE642" s="113"/>
      <c r="AF642" s="113"/>
    </row>
    <row r="643" spans="2:32" x14ac:dyDescent="0.2">
      <c r="B643" s="200"/>
      <c r="C643" s="113"/>
      <c r="D643" s="201"/>
      <c r="E643" s="201"/>
      <c r="F643" s="113"/>
      <c r="G643" s="113"/>
      <c r="H643" s="113"/>
      <c r="I643" s="998"/>
      <c r="J643" s="998"/>
      <c r="K643" s="999"/>
      <c r="L643" s="999"/>
      <c r="M643" s="999"/>
      <c r="N643" s="201"/>
      <c r="O643" s="201"/>
      <c r="P643" s="113"/>
      <c r="Q643" s="113"/>
      <c r="T643" s="201"/>
      <c r="U643" s="113"/>
      <c r="V643" s="113"/>
      <c r="W643" s="113"/>
      <c r="X643" s="113"/>
      <c r="Y643" s="113"/>
      <c r="Z643" s="113"/>
      <c r="AA643" s="113"/>
      <c r="AB643" s="201"/>
      <c r="AC643" s="113"/>
      <c r="AD643" s="113"/>
      <c r="AE643" s="113"/>
      <c r="AF643" s="113"/>
    </row>
    <row r="644" spans="2:32" x14ac:dyDescent="0.2">
      <c r="B644" s="200"/>
      <c r="C644" s="113"/>
      <c r="D644" s="201"/>
      <c r="E644" s="201"/>
      <c r="F644" s="113"/>
      <c r="G644" s="113"/>
      <c r="H644" s="113"/>
      <c r="I644" s="998"/>
      <c r="J644" s="998"/>
      <c r="K644" s="999"/>
      <c r="L644" s="999"/>
      <c r="M644" s="999"/>
      <c r="N644" s="201"/>
      <c r="O644" s="201"/>
      <c r="P644" s="113"/>
      <c r="Q644" s="113"/>
      <c r="T644" s="201"/>
      <c r="U644" s="113"/>
      <c r="V644" s="113"/>
      <c r="W644" s="113"/>
      <c r="X644" s="113"/>
      <c r="Y644" s="113"/>
      <c r="Z644" s="113"/>
      <c r="AA644" s="113"/>
      <c r="AB644" s="201"/>
      <c r="AC644" s="113"/>
      <c r="AD644" s="113"/>
      <c r="AE644" s="113"/>
      <c r="AF644" s="113"/>
    </row>
    <row r="645" spans="2:32" x14ac:dyDescent="0.2">
      <c r="B645" s="200"/>
      <c r="C645" s="113"/>
      <c r="D645" s="201"/>
      <c r="E645" s="201"/>
      <c r="F645" s="113"/>
      <c r="G645" s="113"/>
      <c r="H645" s="113"/>
      <c r="I645" s="998"/>
      <c r="J645" s="998"/>
      <c r="K645" s="999"/>
      <c r="L645" s="999"/>
      <c r="M645" s="999"/>
      <c r="N645" s="201"/>
      <c r="O645" s="201"/>
      <c r="P645" s="113"/>
      <c r="Q645" s="113"/>
      <c r="T645" s="201"/>
      <c r="U645" s="113"/>
      <c r="V645" s="113"/>
      <c r="W645" s="113"/>
      <c r="X645" s="113"/>
      <c r="Y645" s="113"/>
      <c r="Z645" s="113"/>
      <c r="AA645" s="113"/>
      <c r="AB645" s="201"/>
      <c r="AC645" s="113"/>
      <c r="AD645" s="113"/>
      <c r="AE645" s="113"/>
      <c r="AF645" s="113"/>
    </row>
    <row r="646" spans="2:32" x14ac:dyDescent="0.2">
      <c r="B646" s="200"/>
      <c r="C646" s="113"/>
      <c r="D646" s="201"/>
      <c r="E646" s="201"/>
      <c r="F646" s="113"/>
      <c r="G646" s="113"/>
      <c r="H646" s="113"/>
      <c r="I646" s="998"/>
      <c r="J646" s="998"/>
      <c r="K646" s="999"/>
      <c r="L646" s="999"/>
      <c r="M646" s="999"/>
      <c r="N646" s="201"/>
      <c r="O646" s="201"/>
      <c r="P646" s="113"/>
      <c r="Q646" s="113"/>
      <c r="T646" s="201"/>
      <c r="U646" s="113"/>
      <c r="V646" s="113"/>
      <c r="W646" s="113"/>
      <c r="X646" s="113"/>
      <c r="Y646" s="113"/>
      <c r="Z646" s="113"/>
      <c r="AA646" s="113"/>
      <c r="AB646" s="201"/>
      <c r="AC646" s="113"/>
      <c r="AD646" s="113"/>
      <c r="AE646" s="113"/>
      <c r="AF646" s="113"/>
    </row>
    <row r="647" spans="2:32" x14ac:dyDescent="0.2">
      <c r="B647" s="200"/>
      <c r="C647" s="113"/>
      <c r="D647" s="201"/>
      <c r="E647" s="201"/>
      <c r="F647" s="113"/>
      <c r="G647" s="113"/>
      <c r="H647" s="113"/>
      <c r="I647" s="998"/>
      <c r="J647" s="998"/>
      <c r="K647" s="999"/>
      <c r="L647" s="999"/>
      <c r="M647" s="999"/>
      <c r="N647" s="201"/>
      <c r="O647" s="201"/>
      <c r="P647" s="113"/>
      <c r="Q647" s="113"/>
      <c r="T647" s="201"/>
      <c r="U647" s="113"/>
      <c r="V647" s="113"/>
      <c r="W647" s="113"/>
      <c r="X647" s="113"/>
      <c r="Y647" s="113"/>
      <c r="Z647" s="113"/>
      <c r="AA647" s="113"/>
      <c r="AB647" s="201"/>
      <c r="AC647" s="113"/>
      <c r="AD647" s="113"/>
      <c r="AE647" s="113"/>
      <c r="AF647" s="113"/>
    </row>
    <row r="648" spans="2:32" x14ac:dyDescent="0.2">
      <c r="B648" s="200"/>
      <c r="C648" s="113"/>
      <c r="D648" s="201"/>
      <c r="E648" s="201"/>
      <c r="F648" s="113"/>
      <c r="G648" s="113"/>
      <c r="H648" s="113"/>
      <c r="I648" s="998"/>
      <c r="J648" s="998"/>
      <c r="K648" s="999"/>
      <c r="L648" s="999"/>
      <c r="M648" s="999"/>
      <c r="N648" s="201"/>
      <c r="O648" s="201"/>
      <c r="P648" s="113"/>
      <c r="Q648" s="113"/>
      <c r="T648" s="201"/>
      <c r="U648" s="113"/>
      <c r="V648" s="113"/>
      <c r="W648" s="113"/>
      <c r="X648" s="113"/>
      <c r="Y648" s="113"/>
      <c r="Z648" s="113"/>
      <c r="AA648" s="113"/>
      <c r="AB648" s="201"/>
      <c r="AC648" s="113"/>
      <c r="AD648" s="113"/>
      <c r="AE648" s="113"/>
      <c r="AF648" s="113"/>
    </row>
    <row r="649" spans="2:32" x14ac:dyDescent="0.2">
      <c r="B649" s="200"/>
      <c r="C649" s="113"/>
      <c r="D649" s="201"/>
      <c r="E649" s="201"/>
      <c r="F649" s="113"/>
      <c r="G649" s="113"/>
      <c r="H649" s="113"/>
      <c r="I649" s="998"/>
      <c r="J649" s="998"/>
      <c r="K649" s="999"/>
      <c r="L649" s="999"/>
      <c r="M649" s="999"/>
      <c r="N649" s="201"/>
      <c r="O649" s="201"/>
      <c r="P649" s="113"/>
      <c r="Q649" s="113"/>
      <c r="T649" s="201"/>
      <c r="U649" s="113"/>
      <c r="V649" s="113"/>
      <c r="W649" s="113"/>
      <c r="X649" s="113"/>
      <c r="Y649" s="113"/>
      <c r="Z649" s="113"/>
      <c r="AA649" s="113"/>
      <c r="AB649" s="201"/>
      <c r="AC649" s="113"/>
      <c r="AD649" s="113"/>
      <c r="AE649" s="113"/>
      <c r="AF649" s="113"/>
    </row>
    <row r="650" spans="2:32" x14ac:dyDescent="0.2">
      <c r="B650" s="200"/>
      <c r="C650" s="113"/>
      <c r="D650" s="201"/>
      <c r="E650" s="201"/>
      <c r="F650" s="113"/>
      <c r="G650" s="113"/>
      <c r="H650" s="113"/>
      <c r="I650" s="998"/>
      <c r="J650" s="998"/>
      <c r="K650" s="999"/>
      <c r="L650" s="999"/>
      <c r="M650" s="999"/>
      <c r="N650" s="201"/>
      <c r="O650" s="201"/>
      <c r="P650" s="113"/>
      <c r="Q650" s="113"/>
      <c r="T650" s="201"/>
      <c r="U650" s="113"/>
      <c r="V650" s="113"/>
      <c r="W650" s="113"/>
      <c r="X650" s="113"/>
      <c r="Y650" s="113"/>
      <c r="Z650" s="113"/>
      <c r="AA650" s="113"/>
      <c r="AB650" s="201"/>
      <c r="AC650" s="113"/>
      <c r="AD650" s="113"/>
      <c r="AE650" s="113"/>
      <c r="AF650" s="113"/>
    </row>
    <row r="651" spans="2:32" x14ac:dyDescent="0.2">
      <c r="B651" s="200"/>
      <c r="C651" s="113"/>
      <c r="D651" s="201"/>
      <c r="E651" s="201"/>
      <c r="F651" s="113"/>
      <c r="G651" s="113"/>
      <c r="H651" s="113"/>
      <c r="I651" s="998"/>
      <c r="J651" s="998"/>
      <c r="K651" s="999"/>
      <c r="L651" s="999"/>
      <c r="M651" s="999"/>
      <c r="N651" s="201"/>
      <c r="O651" s="201"/>
      <c r="P651" s="113"/>
      <c r="Q651" s="113"/>
      <c r="T651" s="201"/>
      <c r="U651" s="113"/>
      <c r="V651" s="113"/>
      <c r="W651" s="113"/>
      <c r="X651" s="113"/>
      <c r="Y651" s="113"/>
      <c r="Z651" s="113"/>
      <c r="AA651" s="113"/>
      <c r="AB651" s="201"/>
      <c r="AC651" s="113"/>
      <c r="AD651" s="113"/>
      <c r="AE651" s="113"/>
      <c r="AF651" s="113"/>
    </row>
    <row r="652" spans="2:32" x14ac:dyDescent="0.2">
      <c r="B652" s="200"/>
      <c r="C652" s="113"/>
      <c r="D652" s="201"/>
      <c r="E652" s="201"/>
      <c r="F652" s="113"/>
      <c r="G652" s="113"/>
      <c r="H652" s="113"/>
      <c r="I652" s="998"/>
      <c r="J652" s="998"/>
      <c r="K652" s="999"/>
      <c r="L652" s="999"/>
      <c r="M652" s="999"/>
      <c r="N652" s="201"/>
      <c r="O652" s="201"/>
      <c r="P652" s="113"/>
      <c r="Q652" s="113"/>
      <c r="T652" s="201"/>
      <c r="U652" s="113"/>
      <c r="V652" s="113"/>
      <c r="W652" s="113"/>
      <c r="X652" s="113"/>
      <c r="Y652" s="113"/>
      <c r="Z652" s="113"/>
      <c r="AA652" s="113"/>
      <c r="AB652" s="201"/>
      <c r="AC652" s="113"/>
      <c r="AD652" s="113"/>
      <c r="AE652" s="113"/>
      <c r="AF652" s="113"/>
    </row>
    <row r="653" spans="2:32" x14ac:dyDescent="0.2">
      <c r="B653" s="200"/>
      <c r="C653" s="113"/>
      <c r="D653" s="201"/>
      <c r="E653" s="201"/>
      <c r="F653" s="113"/>
      <c r="G653" s="113"/>
      <c r="H653" s="113"/>
      <c r="I653" s="998"/>
      <c r="J653" s="998"/>
      <c r="K653" s="999"/>
      <c r="L653" s="999"/>
      <c r="M653" s="999"/>
      <c r="N653" s="201"/>
      <c r="O653" s="201"/>
      <c r="P653" s="113"/>
      <c r="Q653" s="113"/>
      <c r="T653" s="201"/>
      <c r="U653" s="113"/>
      <c r="V653" s="113"/>
      <c r="W653" s="113"/>
      <c r="X653" s="113"/>
      <c r="Y653" s="113"/>
      <c r="Z653" s="113"/>
      <c r="AA653" s="113"/>
      <c r="AB653" s="201"/>
      <c r="AC653" s="113"/>
      <c r="AD653" s="113"/>
      <c r="AE653" s="113"/>
      <c r="AF653" s="113"/>
    </row>
    <row r="654" spans="2:32" x14ac:dyDescent="0.2">
      <c r="B654" s="200"/>
      <c r="C654" s="113"/>
      <c r="D654" s="201"/>
      <c r="E654" s="201"/>
      <c r="F654" s="113"/>
      <c r="G654" s="113"/>
      <c r="H654" s="113"/>
      <c r="I654" s="998"/>
      <c r="J654" s="998"/>
      <c r="K654" s="999"/>
      <c r="L654" s="999"/>
      <c r="M654" s="999"/>
      <c r="N654" s="201"/>
      <c r="O654" s="201"/>
      <c r="P654" s="113"/>
      <c r="Q654" s="113"/>
      <c r="T654" s="201"/>
      <c r="U654" s="113"/>
      <c r="V654" s="113"/>
      <c r="W654" s="113"/>
      <c r="X654" s="113"/>
      <c r="Y654" s="113"/>
      <c r="Z654" s="113"/>
      <c r="AA654" s="113"/>
      <c r="AB654" s="201"/>
      <c r="AC654" s="113"/>
      <c r="AD654" s="113"/>
      <c r="AE654" s="113"/>
      <c r="AF654" s="113"/>
    </row>
    <row r="655" spans="2:32" x14ac:dyDescent="0.2">
      <c r="B655" s="200"/>
      <c r="C655" s="113"/>
      <c r="D655" s="201"/>
      <c r="E655" s="201"/>
      <c r="F655" s="113"/>
      <c r="G655" s="113"/>
      <c r="H655" s="113"/>
      <c r="I655" s="998"/>
      <c r="J655" s="998"/>
      <c r="K655" s="999"/>
      <c r="L655" s="999"/>
      <c r="M655" s="999"/>
      <c r="N655" s="201"/>
      <c r="O655" s="201"/>
      <c r="P655" s="113"/>
      <c r="Q655" s="113"/>
      <c r="T655" s="201"/>
      <c r="U655" s="113"/>
      <c r="V655" s="113"/>
      <c r="W655" s="113"/>
      <c r="X655" s="113"/>
      <c r="Y655" s="113"/>
      <c r="Z655" s="113"/>
      <c r="AA655" s="113"/>
      <c r="AB655" s="201"/>
      <c r="AC655" s="113"/>
      <c r="AD655" s="113"/>
      <c r="AE655" s="113"/>
      <c r="AF655" s="113"/>
    </row>
    <row r="656" spans="2:32" x14ac:dyDescent="0.2">
      <c r="B656" s="200"/>
      <c r="C656" s="113"/>
      <c r="D656" s="201"/>
      <c r="E656" s="201"/>
      <c r="F656" s="113"/>
      <c r="G656" s="113"/>
      <c r="H656" s="113"/>
      <c r="I656" s="998"/>
      <c r="J656" s="998"/>
      <c r="K656" s="999"/>
      <c r="L656" s="999"/>
      <c r="M656" s="999"/>
      <c r="N656" s="201"/>
      <c r="O656" s="201"/>
      <c r="P656" s="113"/>
      <c r="Q656" s="113"/>
      <c r="T656" s="201"/>
      <c r="U656" s="113"/>
      <c r="V656" s="113"/>
      <c r="W656" s="113"/>
      <c r="X656" s="113"/>
      <c r="Y656" s="113"/>
      <c r="Z656" s="113"/>
      <c r="AA656" s="113"/>
      <c r="AB656" s="201"/>
      <c r="AC656" s="113"/>
      <c r="AD656" s="113"/>
      <c r="AE656" s="113"/>
      <c r="AF656" s="113"/>
    </row>
    <row r="657" spans="2:32" x14ac:dyDescent="0.2">
      <c r="B657" s="200"/>
      <c r="C657" s="113"/>
      <c r="D657" s="201"/>
      <c r="E657" s="201"/>
      <c r="F657" s="113"/>
      <c r="G657" s="113"/>
      <c r="H657" s="113"/>
      <c r="I657" s="998"/>
      <c r="J657" s="998"/>
      <c r="K657" s="999"/>
      <c r="L657" s="999"/>
      <c r="M657" s="999"/>
      <c r="N657" s="201"/>
      <c r="O657" s="201"/>
      <c r="P657" s="113"/>
      <c r="Q657" s="113"/>
      <c r="T657" s="201"/>
      <c r="U657" s="113"/>
      <c r="V657" s="113"/>
      <c r="W657" s="113"/>
      <c r="X657" s="113"/>
      <c r="Y657" s="113"/>
      <c r="Z657" s="113"/>
      <c r="AA657" s="113"/>
      <c r="AB657" s="201"/>
      <c r="AC657" s="113"/>
      <c r="AD657" s="113"/>
      <c r="AE657" s="113"/>
      <c r="AF657" s="113"/>
    </row>
    <row r="658" spans="2:32" x14ac:dyDescent="0.2">
      <c r="B658" s="200"/>
      <c r="C658" s="113"/>
      <c r="D658" s="201"/>
      <c r="E658" s="201"/>
      <c r="F658" s="113"/>
      <c r="G658" s="113"/>
      <c r="H658" s="113"/>
      <c r="I658" s="998"/>
      <c r="J658" s="998"/>
      <c r="K658" s="999"/>
      <c r="L658" s="999"/>
      <c r="M658" s="999"/>
      <c r="N658" s="201"/>
      <c r="O658" s="201"/>
      <c r="P658" s="113"/>
      <c r="Q658" s="113"/>
      <c r="T658" s="201"/>
      <c r="U658" s="113"/>
      <c r="V658" s="113"/>
      <c r="W658" s="113"/>
      <c r="X658" s="113"/>
      <c r="Y658" s="113"/>
      <c r="Z658" s="113"/>
      <c r="AA658" s="113"/>
      <c r="AB658" s="201"/>
      <c r="AC658" s="113"/>
      <c r="AD658" s="113"/>
      <c r="AE658" s="113"/>
      <c r="AF658" s="113"/>
    </row>
    <row r="659" spans="2:32" x14ac:dyDescent="0.2">
      <c r="B659" s="200"/>
      <c r="C659" s="113"/>
      <c r="D659" s="201"/>
      <c r="E659" s="201"/>
      <c r="F659" s="113"/>
      <c r="G659" s="113"/>
      <c r="H659" s="113"/>
      <c r="I659" s="998"/>
      <c r="J659" s="998"/>
      <c r="K659" s="999"/>
      <c r="L659" s="999"/>
      <c r="M659" s="999"/>
      <c r="N659" s="201"/>
      <c r="O659" s="201"/>
      <c r="P659" s="113"/>
      <c r="Q659" s="113"/>
      <c r="T659" s="201"/>
      <c r="U659" s="113"/>
      <c r="V659" s="113"/>
      <c r="W659" s="113"/>
      <c r="X659" s="113"/>
      <c r="Y659" s="113"/>
      <c r="Z659" s="113"/>
      <c r="AA659" s="113"/>
      <c r="AB659" s="201"/>
      <c r="AC659" s="113"/>
      <c r="AD659" s="113"/>
      <c r="AE659" s="113"/>
      <c r="AF659" s="113"/>
    </row>
    <row r="660" spans="2:32" x14ac:dyDescent="0.2">
      <c r="B660" s="200"/>
      <c r="C660" s="113"/>
      <c r="D660" s="201"/>
      <c r="E660" s="201"/>
      <c r="F660" s="113"/>
      <c r="G660" s="113"/>
      <c r="H660" s="113"/>
      <c r="I660" s="998"/>
      <c r="J660" s="998"/>
      <c r="K660" s="999"/>
      <c r="L660" s="999"/>
      <c r="M660" s="999"/>
      <c r="N660" s="201"/>
      <c r="O660" s="201"/>
      <c r="P660" s="113"/>
      <c r="Q660" s="113"/>
      <c r="T660" s="201"/>
      <c r="U660" s="113"/>
      <c r="V660" s="113"/>
      <c r="W660" s="113"/>
      <c r="X660" s="113"/>
      <c r="Y660" s="113"/>
      <c r="Z660" s="113"/>
      <c r="AA660" s="113"/>
      <c r="AB660" s="201"/>
      <c r="AC660" s="113"/>
      <c r="AD660" s="113"/>
      <c r="AE660" s="113"/>
      <c r="AF660" s="113"/>
    </row>
    <row r="661" spans="2:32" x14ac:dyDescent="0.2">
      <c r="B661" s="200"/>
      <c r="C661" s="113"/>
      <c r="D661" s="201"/>
      <c r="E661" s="201"/>
      <c r="F661" s="113"/>
      <c r="G661" s="113"/>
      <c r="H661" s="113"/>
      <c r="I661" s="998"/>
      <c r="J661" s="998"/>
      <c r="K661" s="999"/>
      <c r="L661" s="999"/>
      <c r="M661" s="999"/>
      <c r="N661" s="201"/>
      <c r="O661" s="201"/>
      <c r="P661" s="113"/>
      <c r="Q661" s="113"/>
      <c r="T661" s="201"/>
      <c r="U661" s="113"/>
      <c r="V661" s="113"/>
      <c r="W661" s="113"/>
      <c r="X661" s="113"/>
      <c r="Y661" s="113"/>
      <c r="Z661" s="113"/>
      <c r="AA661" s="113"/>
      <c r="AB661" s="201"/>
      <c r="AC661" s="113"/>
      <c r="AD661" s="113"/>
      <c r="AE661" s="113"/>
      <c r="AF661" s="113"/>
    </row>
    <row r="662" spans="2:32" x14ac:dyDescent="0.2">
      <c r="B662" s="200"/>
      <c r="C662" s="113"/>
      <c r="D662" s="201"/>
      <c r="E662" s="201"/>
      <c r="F662" s="113"/>
      <c r="G662" s="113"/>
      <c r="H662" s="113"/>
      <c r="I662" s="998"/>
      <c r="J662" s="998"/>
      <c r="K662" s="999"/>
      <c r="L662" s="999"/>
      <c r="M662" s="999"/>
      <c r="N662" s="201"/>
      <c r="O662" s="201"/>
      <c r="P662" s="113"/>
      <c r="Q662" s="113"/>
      <c r="T662" s="201"/>
      <c r="U662" s="113"/>
      <c r="V662" s="113"/>
      <c r="W662" s="113"/>
      <c r="X662" s="113"/>
      <c r="Y662" s="113"/>
      <c r="Z662" s="113"/>
      <c r="AA662" s="113"/>
      <c r="AB662" s="201"/>
      <c r="AC662" s="113"/>
      <c r="AD662" s="113"/>
      <c r="AE662" s="113"/>
      <c r="AF662" s="113"/>
    </row>
    <row r="663" spans="2:32" x14ac:dyDescent="0.2">
      <c r="B663" s="200"/>
      <c r="C663" s="113"/>
      <c r="D663" s="201"/>
      <c r="E663" s="201"/>
      <c r="F663" s="113"/>
      <c r="G663" s="113"/>
      <c r="H663" s="113"/>
      <c r="I663" s="998"/>
      <c r="J663" s="998"/>
      <c r="K663" s="999"/>
      <c r="L663" s="999"/>
      <c r="M663" s="999"/>
      <c r="N663" s="201"/>
      <c r="O663" s="201"/>
      <c r="P663" s="113"/>
      <c r="Q663" s="113"/>
      <c r="T663" s="201"/>
      <c r="U663" s="113"/>
      <c r="V663" s="113"/>
      <c r="W663" s="113"/>
      <c r="X663" s="113"/>
      <c r="Y663" s="113"/>
      <c r="Z663" s="113"/>
      <c r="AA663" s="113"/>
      <c r="AB663" s="201"/>
      <c r="AC663" s="113"/>
      <c r="AD663" s="113"/>
      <c r="AE663" s="113"/>
      <c r="AF663" s="113"/>
    </row>
    <row r="664" spans="2:32" x14ac:dyDescent="0.2">
      <c r="B664" s="200"/>
      <c r="C664" s="113"/>
      <c r="D664" s="201"/>
      <c r="E664" s="201"/>
      <c r="F664" s="113"/>
      <c r="G664" s="113"/>
      <c r="H664" s="113"/>
      <c r="I664" s="998"/>
      <c r="J664" s="998"/>
      <c r="K664" s="999"/>
      <c r="L664" s="999"/>
      <c r="M664" s="999"/>
      <c r="N664" s="201"/>
      <c r="O664" s="201"/>
      <c r="P664" s="113"/>
      <c r="Q664" s="113"/>
      <c r="T664" s="201"/>
      <c r="U664" s="113"/>
      <c r="V664" s="113"/>
      <c r="W664" s="113"/>
      <c r="X664" s="113"/>
      <c r="Y664" s="113"/>
      <c r="Z664" s="113"/>
      <c r="AA664" s="113"/>
      <c r="AB664" s="201"/>
      <c r="AC664" s="113"/>
      <c r="AD664" s="113"/>
      <c r="AE664" s="113"/>
      <c r="AF664" s="113"/>
    </row>
    <row r="665" spans="2:32" x14ac:dyDescent="0.2">
      <c r="B665" s="200"/>
      <c r="C665" s="113"/>
      <c r="D665" s="201"/>
      <c r="E665" s="201"/>
      <c r="F665" s="113"/>
      <c r="G665" s="113"/>
      <c r="H665" s="113"/>
      <c r="I665" s="998"/>
      <c r="J665" s="998"/>
      <c r="K665" s="999"/>
      <c r="L665" s="999"/>
      <c r="M665" s="999"/>
      <c r="N665" s="201"/>
      <c r="O665" s="201"/>
      <c r="P665" s="113"/>
      <c r="Q665" s="113"/>
      <c r="T665" s="201"/>
      <c r="U665" s="113"/>
      <c r="V665" s="113"/>
      <c r="W665" s="113"/>
      <c r="X665" s="113"/>
      <c r="Y665" s="113"/>
      <c r="Z665" s="113"/>
      <c r="AA665" s="113"/>
      <c r="AB665" s="201"/>
      <c r="AC665" s="113"/>
      <c r="AD665" s="113"/>
      <c r="AE665" s="113"/>
      <c r="AF665" s="113"/>
    </row>
    <row r="666" spans="2:32" x14ac:dyDescent="0.2">
      <c r="B666" s="200"/>
      <c r="C666" s="113"/>
      <c r="D666" s="201"/>
      <c r="E666" s="201"/>
      <c r="F666" s="113"/>
      <c r="G666" s="113"/>
      <c r="H666" s="113"/>
      <c r="I666" s="998"/>
      <c r="J666" s="998"/>
      <c r="K666" s="999"/>
      <c r="L666" s="999"/>
      <c r="M666" s="999"/>
      <c r="N666" s="201"/>
      <c r="O666" s="201"/>
      <c r="P666" s="113"/>
      <c r="Q666" s="113"/>
      <c r="T666" s="201"/>
      <c r="U666" s="113"/>
      <c r="V666" s="113"/>
      <c r="W666" s="113"/>
      <c r="X666" s="113"/>
      <c r="Y666" s="113"/>
      <c r="Z666" s="113"/>
      <c r="AA666" s="113"/>
      <c r="AB666" s="201"/>
      <c r="AC666" s="113"/>
      <c r="AD666" s="113"/>
      <c r="AE666" s="113"/>
      <c r="AF666" s="113"/>
    </row>
    <row r="667" spans="2:32" x14ac:dyDescent="0.2">
      <c r="B667" s="200"/>
      <c r="C667" s="113"/>
      <c r="D667" s="201"/>
      <c r="E667" s="201"/>
      <c r="F667" s="113"/>
      <c r="G667" s="113"/>
      <c r="H667" s="113"/>
      <c r="I667" s="998"/>
      <c r="J667" s="998"/>
      <c r="K667" s="999"/>
      <c r="L667" s="999"/>
      <c r="M667" s="999"/>
      <c r="N667" s="201"/>
      <c r="O667" s="201"/>
      <c r="P667" s="113"/>
      <c r="Q667" s="113"/>
      <c r="T667" s="201"/>
      <c r="U667" s="113"/>
      <c r="V667" s="113"/>
      <c r="W667" s="113"/>
      <c r="X667" s="113"/>
      <c r="Y667" s="113"/>
      <c r="Z667" s="113"/>
      <c r="AA667" s="113"/>
      <c r="AB667" s="201"/>
      <c r="AC667" s="113"/>
      <c r="AD667" s="113"/>
      <c r="AE667" s="113"/>
      <c r="AF667" s="113"/>
    </row>
    <row r="668" spans="2:32" x14ac:dyDescent="0.2">
      <c r="B668" s="200"/>
      <c r="C668" s="113"/>
      <c r="D668" s="201"/>
      <c r="E668" s="201"/>
      <c r="F668" s="113"/>
      <c r="G668" s="113"/>
      <c r="H668" s="113"/>
      <c r="I668" s="998"/>
      <c r="J668" s="998"/>
      <c r="K668" s="999"/>
      <c r="L668" s="999"/>
      <c r="M668" s="999"/>
      <c r="N668" s="201"/>
      <c r="O668" s="201"/>
      <c r="P668" s="113"/>
      <c r="Q668" s="113"/>
      <c r="T668" s="201"/>
      <c r="U668" s="113"/>
      <c r="V668" s="113"/>
      <c r="W668" s="113"/>
      <c r="X668" s="113"/>
      <c r="Y668" s="113"/>
      <c r="Z668" s="113"/>
      <c r="AA668" s="113"/>
      <c r="AB668" s="201"/>
      <c r="AC668" s="113"/>
      <c r="AD668" s="113"/>
      <c r="AE668" s="113"/>
      <c r="AF668" s="113"/>
    </row>
    <row r="669" spans="2:32" x14ac:dyDescent="0.2">
      <c r="B669" s="200"/>
      <c r="C669" s="113"/>
      <c r="D669" s="201"/>
      <c r="E669" s="201"/>
      <c r="F669" s="113"/>
      <c r="G669" s="113"/>
      <c r="H669" s="113"/>
      <c r="I669" s="998"/>
      <c r="J669" s="998"/>
      <c r="K669" s="999"/>
      <c r="L669" s="999"/>
      <c r="M669" s="999"/>
      <c r="N669" s="201"/>
      <c r="O669" s="201"/>
      <c r="P669" s="113"/>
      <c r="Q669" s="113"/>
      <c r="T669" s="201"/>
      <c r="U669" s="113"/>
      <c r="V669" s="113"/>
      <c r="W669" s="113"/>
      <c r="X669" s="113"/>
      <c r="Y669" s="113"/>
      <c r="Z669" s="113"/>
      <c r="AA669" s="113"/>
      <c r="AB669" s="201"/>
      <c r="AC669" s="113"/>
      <c r="AD669" s="113"/>
      <c r="AE669" s="113"/>
      <c r="AF669" s="113"/>
    </row>
    <row r="670" spans="2:32" x14ac:dyDescent="0.2">
      <c r="B670" s="200"/>
      <c r="C670" s="113"/>
      <c r="D670" s="201"/>
      <c r="E670" s="201"/>
      <c r="F670" s="113"/>
      <c r="G670" s="113"/>
      <c r="H670" s="113"/>
      <c r="I670" s="998"/>
      <c r="J670" s="998"/>
      <c r="K670" s="999"/>
      <c r="L670" s="999"/>
      <c r="M670" s="999"/>
      <c r="N670" s="201"/>
      <c r="O670" s="201"/>
      <c r="P670" s="113"/>
      <c r="Q670" s="113"/>
      <c r="T670" s="201"/>
      <c r="U670" s="113"/>
      <c r="V670" s="113"/>
      <c r="W670" s="113"/>
      <c r="X670" s="113"/>
      <c r="Y670" s="113"/>
      <c r="Z670" s="113"/>
      <c r="AA670" s="113"/>
      <c r="AB670" s="201"/>
      <c r="AC670" s="113"/>
      <c r="AD670" s="113"/>
      <c r="AE670" s="113"/>
      <c r="AF670" s="113"/>
    </row>
    <row r="671" spans="2:32" x14ac:dyDescent="0.2">
      <c r="B671" s="200"/>
      <c r="C671" s="113"/>
      <c r="D671" s="201"/>
      <c r="E671" s="201"/>
      <c r="F671" s="113"/>
      <c r="G671" s="113"/>
      <c r="H671" s="113"/>
      <c r="I671" s="998"/>
      <c r="J671" s="998"/>
      <c r="K671" s="999"/>
      <c r="L671" s="999"/>
      <c r="M671" s="999"/>
      <c r="N671" s="201"/>
      <c r="O671" s="201"/>
      <c r="P671" s="113"/>
      <c r="Q671" s="113"/>
      <c r="T671" s="201"/>
      <c r="U671" s="113"/>
      <c r="V671" s="113"/>
      <c r="W671" s="113"/>
      <c r="X671" s="113"/>
      <c r="Y671" s="113"/>
      <c r="Z671" s="113"/>
      <c r="AA671" s="113"/>
      <c r="AB671" s="201"/>
      <c r="AC671" s="113"/>
      <c r="AD671" s="113"/>
      <c r="AE671" s="113"/>
      <c r="AF671" s="113"/>
    </row>
    <row r="672" spans="2:32" x14ac:dyDescent="0.2">
      <c r="B672" s="200"/>
      <c r="C672" s="113"/>
      <c r="D672" s="201"/>
      <c r="E672" s="201"/>
      <c r="F672" s="113"/>
      <c r="G672" s="113"/>
      <c r="H672" s="113"/>
      <c r="I672" s="998"/>
      <c r="J672" s="998"/>
      <c r="K672" s="999"/>
      <c r="L672" s="999"/>
      <c r="M672" s="999"/>
      <c r="N672" s="201"/>
      <c r="O672" s="201"/>
      <c r="P672" s="113"/>
      <c r="Q672" s="113"/>
      <c r="T672" s="201"/>
      <c r="U672" s="113"/>
      <c r="V672" s="113"/>
      <c r="W672" s="113"/>
      <c r="X672" s="113"/>
      <c r="Y672" s="113"/>
      <c r="Z672" s="113"/>
      <c r="AA672" s="113"/>
      <c r="AB672" s="201"/>
      <c r="AC672" s="113"/>
      <c r="AD672" s="113"/>
      <c r="AE672" s="113"/>
      <c r="AF672" s="113"/>
    </row>
    <row r="673" spans="2:32" x14ac:dyDescent="0.2">
      <c r="B673" s="200"/>
      <c r="C673" s="113"/>
      <c r="D673" s="201"/>
      <c r="E673" s="201"/>
      <c r="F673" s="113"/>
      <c r="G673" s="113"/>
      <c r="H673" s="113"/>
      <c r="I673" s="998"/>
      <c r="J673" s="998"/>
      <c r="K673" s="999"/>
      <c r="L673" s="999"/>
      <c r="M673" s="999"/>
      <c r="N673" s="201"/>
      <c r="O673" s="201"/>
      <c r="P673" s="113"/>
      <c r="Q673" s="113"/>
      <c r="T673" s="201"/>
      <c r="U673" s="113"/>
      <c r="V673" s="113"/>
      <c r="W673" s="113"/>
      <c r="X673" s="113"/>
      <c r="Y673" s="113"/>
      <c r="Z673" s="113"/>
      <c r="AA673" s="113"/>
      <c r="AB673" s="201"/>
      <c r="AC673" s="113"/>
      <c r="AD673" s="113"/>
      <c r="AE673" s="113"/>
      <c r="AF673" s="113"/>
    </row>
    <row r="674" spans="2:32" x14ac:dyDescent="0.2">
      <c r="B674" s="200"/>
      <c r="C674" s="113"/>
      <c r="D674" s="201"/>
      <c r="E674" s="201"/>
      <c r="F674" s="113"/>
      <c r="G674" s="113"/>
      <c r="H674" s="113"/>
      <c r="I674" s="998"/>
      <c r="J674" s="998"/>
      <c r="K674" s="999"/>
      <c r="L674" s="999"/>
      <c r="M674" s="999"/>
      <c r="N674" s="201"/>
      <c r="O674" s="201"/>
      <c r="P674" s="113"/>
      <c r="Q674" s="113"/>
      <c r="T674" s="201"/>
      <c r="U674" s="113"/>
      <c r="V674" s="113"/>
      <c r="W674" s="113"/>
      <c r="X674" s="113"/>
      <c r="Y674" s="113"/>
      <c r="Z674" s="113"/>
      <c r="AA674" s="113"/>
      <c r="AB674" s="201"/>
      <c r="AC674" s="113"/>
      <c r="AD674" s="113"/>
      <c r="AE674" s="113"/>
      <c r="AF674" s="113"/>
    </row>
    <row r="675" spans="2:32" x14ac:dyDescent="0.2">
      <c r="B675" s="200"/>
      <c r="C675" s="113"/>
      <c r="D675" s="201"/>
      <c r="E675" s="201"/>
      <c r="F675" s="113"/>
      <c r="G675" s="113"/>
      <c r="H675" s="113"/>
      <c r="I675" s="998"/>
      <c r="J675" s="998"/>
      <c r="K675" s="999"/>
      <c r="L675" s="999"/>
      <c r="M675" s="999"/>
      <c r="N675" s="201"/>
      <c r="O675" s="201"/>
      <c r="P675" s="113"/>
      <c r="Q675" s="113"/>
      <c r="T675" s="201"/>
      <c r="U675" s="113"/>
      <c r="V675" s="113"/>
      <c r="W675" s="113"/>
      <c r="X675" s="113"/>
      <c r="Y675" s="113"/>
      <c r="Z675" s="113"/>
      <c r="AA675" s="113"/>
      <c r="AB675" s="201"/>
      <c r="AC675" s="113"/>
      <c r="AD675" s="113"/>
      <c r="AE675" s="113"/>
      <c r="AF675" s="113"/>
    </row>
    <row r="676" spans="2:32" x14ac:dyDescent="0.2">
      <c r="B676" s="200"/>
      <c r="C676" s="113"/>
      <c r="D676" s="201"/>
      <c r="E676" s="201"/>
      <c r="F676" s="113"/>
      <c r="G676" s="113"/>
      <c r="H676" s="113"/>
      <c r="I676" s="998"/>
      <c r="J676" s="998"/>
      <c r="K676" s="999"/>
      <c r="L676" s="999"/>
      <c r="M676" s="999"/>
      <c r="N676" s="201"/>
      <c r="O676" s="201"/>
      <c r="P676" s="113"/>
      <c r="Q676" s="113"/>
      <c r="T676" s="201"/>
      <c r="U676" s="113"/>
      <c r="V676" s="113"/>
      <c r="W676" s="113"/>
      <c r="X676" s="113"/>
      <c r="Y676" s="113"/>
      <c r="Z676" s="113"/>
      <c r="AA676" s="113"/>
      <c r="AB676" s="201"/>
      <c r="AC676" s="113"/>
      <c r="AD676" s="113"/>
      <c r="AE676" s="113"/>
      <c r="AF676" s="113"/>
    </row>
    <row r="677" spans="2:32" x14ac:dyDescent="0.2">
      <c r="B677" s="200"/>
      <c r="C677" s="113"/>
      <c r="D677" s="201"/>
      <c r="E677" s="201"/>
      <c r="F677" s="113"/>
      <c r="G677" s="113"/>
      <c r="H677" s="113"/>
      <c r="I677" s="998"/>
      <c r="J677" s="998"/>
      <c r="K677" s="999"/>
      <c r="L677" s="999"/>
      <c r="M677" s="999"/>
      <c r="N677" s="201"/>
      <c r="O677" s="201"/>
      <c r="P677" s="113"/>
      <c r="Q677" s="113"/>
      <c r="T677" s="201"/>
      <c r="U677" s="113"/>
      <c r="V677" s="113"/>
      <c r="W677" s="113"/>
      <c r="X677" s="113"/>
      <c r="Y677" s="113"/>
      <c r="Z677" s="113"/>
      <c r="AA677" s="113"/>
      <c r="AB677" s="201"/>
      <c r="AC677" s="113"/>
      <c r="AD677" s="113"/>
      <c r="AE677" s="113"/>
      <c r="AF677" s="113"/>
    </row>
    <row r="678" spans="2:32" x14ac:dyDescent="0.2">
      <c r="B678" s="200"/>
      <c r="C678" s="113"/>
      <c r="D678" s="201"/>
      <c r="E678" s="201"/>
      <c r="F678" s="113"/>
      <c r="G678" s="113"/>
      <c r="H678" s="113"/>
      <c r="I678" s="998"/>
      <c r="J678" s="998"/>
      <c r="K678" s="999"/>
      <c r="L678" s="999"/>
      <c r="M678" s="999"/>
      <c r="N678" s="201"/>
      <c r="O678" s="201"/>
      <c r="P678" s="113"/>
      <c r="Q678" s="113"/>
      <c r="T678" s="201"/>
      <c r="U678" s="113"/>
      <c r="V678" s="113"/>
      <c r="W678" s="113"/>
      <c r="X678" s="113"/>
      <c r="Y678" s="113"/>
      <c r="Z678" s="113"/>
      <c r="AA678" s="113"/>
      <c r="AB678" s="201"/>
      <c r="AC678" s="113"/>
      <c r="AD678" s="113"/>
      <c r="AE678" s="113"/>
      <c r="AF678" s="113"/>
    </row>
    <row r="679" spans="2:32" x14ac:dyDescent="0.2">
      <c r="B679" s="200"/>
      <c r="C679" s="113"/>
      <c r="D679" s="201"/>
      <c r="E679" s="201"/>
      <c r="F679" s="113"/>
      <c r="G679" s="113"/>
      <c r="H679" s="113"/>
      <c r="I679" s="998"/>
      <c r="J679" s="998"/>
      <c r="K679" s="999"/>
      <c r="L679" s="999"/>
      <c r="M679" s="999"/>
      <c r="N679" s="201"/>
      <c r="O679" s="201"/>
      <c r="P679" s="113"/>
      <c r="Q679" s="113"/>
      <c r="T679" s="201"/>
      <c r="U679" s="113"/>
      <c r="V679" s="113"/>
      <c r="W679" s="113"/>
      <c r="X679" s="113"/>
      <c r="Y679" s="113"/>
      <c r="Z679" s="113"/>
      <c r="AA679" s="113"/>
      <c r="AB679" s="201"/>
      <c r="AC679" s="113"/>
      <c r="AD679" s="113"/>
      <c r="AE679" s="113"/>
      <c r="AF679" s="113"/>
    </row>
    <row r="680" spans="2:32" x14ac:dyDescent="0.2">
      <c r="B680" s="200"/>
      <c r="C680" s="113"/>
      <c r="D680" s="201"/>
      <c r="E680" s="201"/>
      <c r="F680" s="113"/>
      <c r="G680" s="113"/>
      <c r="H680" s="113"/>
      <c r="I680" s="998"/>
      <c r="J680" s="998"/>
      <c r="K680" s="999"/>
      <c r="L680" s="999"/>
      <c r="M680" s="999"/>
      <c r="N680" s="201"/>
      <c r="O680" s="201"/>
      <c r="P680" s="113"/>
      <c r="Q680" s="113"/>
      <c r="T680" s="201"/>
      <c r="U680" s="113"/>
      <c r="V680" s="113"/>
      <c r="W680" s="113"/>
      <c r="X680" s="113"/>
      <c r="Y680" s="113"/>
      <c r="Z680" s="113"/>
      <c r="AA680" s="113"/>
      <c r="AB680" s="201"/>
      <c r="AC680" s="113"/>
      <c r="AD680" s="113"/>
      <c r="AE680" s="113"/>
      <c r="AF680" s="113"/>
    </row>
    <row r="681" spans="2:32" x14ac:dyDescent="0.2">
      <c r="B681" s="200"/>
      <c r="C681" s="113"/>
      <c r="D681" s="201"/>
      <c r="E681" s="201"/>
      <c r="F681" s="113"/>
      <c r="G681" s="113"/>
      <c r="H681" s="113"/>
      <c r="I681" s="998"/>
      <c r="J681" s="998"/>
      <c r="K681" s="999"/>
      <c r="L681" s="999"/>
      <c r="M681" s="999"/>
      <c r="N681" s="201"/>
      <c r="O681" s="201"/>
      <c r="P681" s="113"/>
      <c r="Q681" s="113"/>
      <c r="T681" s="201"/>
      <c r="U681" s="113"/>
      <c r="V681" s="113"/>
      <c r="W681" s="113"/>
      <c r="X681" s="113"/>
      <c r="Y681" s="113"/>
      <c r="Z681" s="113"/>
      <c r="AA681" s="113"/>
      <c r="AB681" s="201"/>
      <c r="AC681" s="113"/>
      <c r="AD681" s="113"/>
      <c r="AE681" s="113"/>
      <c r="AF681" s="113"/>
    </row>
    <row r="682" spans="2:32" x14ac:dyDescent="0.2">
      <c r="B682" s="200"/>
      <c r="C682" s="113"/>
      <c r="D682" s="201"/>
      <c r="E682" s="201"/>
      <c r="F682" s="113"/>
      <c r="G682" s="113"/>
      <c r="H682" s="113"/>
      <c r="I682" s="998"/>
      <c r="J682" s="998"/>
      <c r="K682" s="999"/>
      <c r="L682" s="999"/>
      <c r="M682" s="999"/>
      <c r="N682" s="201"/>
      <c r="O682" s="201"/>
      <c r="P682" s="113"/>
      <c r="Q682" s="113"/>
      <c r="T682" s="201"/>
      <c r="U682" s="113"/>
      <c r="V682" s="113"/>
      <c r="W682" s="113"/>
      <c r="X682" s="113"/>
      <c r="Y682" s="113"/>
      <c r="Z682" s="113"/>
      <c r="AA682" s="113"/>
      <c r="AB682" s="201"/>
      <c r="AC682" s="113"/>
      <c r="AD682" s="113"/>
      <c r="AE682" s="113"/>
      <c r="AF682" s="113"/>
    </row>
    <row r="683" spans="2:32" x14ac:dyDescent="0.2">
      <c r="B683" s="200"/>
      <c r="C683" s="113"/>
      <c r="D683" s="201"/>
      <c r="E683" s="201"/>
      <c r="F683" s="113"/>
      <c r="G683" s="113"/>
      <c r="H683" s="113"/>
      <c r="I683" s="998"/>
      <c r="J683" s="998"/>
      <c r="K683" s="999"/>
      <c r="L683" s="999"/>
      <c r="M683" s="999"/>
      <c r="N683" s="201"/>
      <c r="O683" s="201"/>
      <c r="P683" s="113"/>
      <c r="Q683" s="113"/>
      <c r="T683" s="201"/>
      <c r="U683" s="113"/>
      <c r="V683" s="113"/>
      <c r="W683" s="113"/>
      <c r="X683" s="113"/>
      <c r="Y683" s="113"/>
      <c r="Z683" s="113"/>
      <c r="AA683" s="113"/>
      <c r="AB683" s="201"/>
      <c r="AC683" s="113"/>
      <c r="AD683" s="113"/>
      <c r="AE683" s="113"/>
      <c r="AF683" s="113"/>
    </row>
    <row r="684" spans="2:32" x14ac:dyDescent="0.2">
      <c r="B684" s="200"/>
      <c r="C684" s="113"/>
      <c r="D684" s="201"/>
      <c r="E684" s="201"/>
      <c r="F684" s="113"/>
      <c r="G684" s="113"/>
      <c r="H684" s="113"/>
      <c r="I684" s="998"/>
      <c r="J684" s="998"/>
      <c r="K684" s="999"/>
      <c r="L684" s="999"/>
      <c r="M684" s="999"/>
      <c r="N684" s="201"/>
      <c r="O684" s="201"/>
      <c r="P684" s="113"/>
      <c r="Q684" s="113"/>
      <c r="T684" s="201"/>
      <c r="U684" s="113"/>
      <c r="V684" s="113"/>
      <c r="W684" s="113"/>
      <c r="X684" s="113"/>
      <c r="Y684" s="113"/>
      <c r="Z684" s="113"/>
      <c r="AA684" s="113"/>
      <c r="AB684" s="201"/>
      <c r="AC684" s="113"/>
      <c r="AD684" s="113"/>
      <c r="AE684" s="113"/>
      <c r="AF684" s="113"/>
    </row>
    <row r="685" spans="2:32" x14ac:dyDescent="0.2">
      <c r="B685" s="200"/>
      <c r="C685" s="113"/>
      <c r="D685" s="201"/>
      <c r="E685" s="201"/>
      <c r="F685" s="113"/>
      <c r="G685" s="113"/>
      <c r="H685" s="113"/>
      <c r="I685" s="998"/>
      <c r="J685" s="998"/>
      <c r="K685" s="999"/>
      <c r="L685" s="999"/>
      <c r="M685" s="999"/>
      <c r="N685" s="201"/>
      <c r="O685" s="201"/>
      <c r="P685" s="113"/>
      <c r="Q685" s="113"/>
      <c r="T685" s="201"/>
      <c r="U685" s="113"/>
      <c r="V685" s="113"/>
      <c r="W685" s="113"/>
      <c r="X685" s="113"/>
      <c r="Y685" s="113"/>
      <c r="Z685" s="113"/>
      <c r="AA685" s="113"/>
      <c r="AB685" s="201"/>
      <c r="AC685" s="113"/>
      <c r="AD685" s="113"/>
      <c r="AE685" s="113"/>
      <c r="AF685" s="113"/>
    </row>
    <row r="686" spans="2:32" x14ac:dyDescent="0.2">
      <c r="B686" s="200"/>
      <c r="C686" s="113"/>
      <c r="D686" s="201"/>
      <c r="E686" s="201"/>
      <c r="F686" s="113"/>
      <c r="G686" s="113"/>
      <c r="H686" s="113"/>
      <c r="I686" s="998"/>
      <c r="J686" s="998"/>
      <c r="K686" s="999"/>
      <c r="L686" s="999"/>
      <c r="M686" s="999"/>
      <c r="N686" s="201"/>
      <c r="O686" s="201"/>
      <c r="P686" s="113"/>
      <c r="Q686" s="113"/>
      <c r="T686" s="201"/>
      <c r="U686" s="113"/>
      <c r="V686" s="113"/>
      <c r="W686" s="113"/>
      <c r="X686" s="113"/>
      <c r="Y686" s="113"/>
      <c r="Z686" s="113"/>
      <c r="AA686" s="113"/>
      <c r="AB686" s="201"/>
      <c r="AC686" s="113"/>
      <c r="AD686" s="113"/>
      <c r="AE686" s="113"/>
      <c r="AF686" s="113"/>
    </row>
    <row r="687" spans="2:32" x14ac:dyDescent="0.2">
      <c r="B687" s="200"/>
      <c r="C687" s="113"/>
      <c r="D687" s="201"/>
      <c r="E687" s="201"/>
      <c r="F687" s="113"/>
      <c r="G687" s="113"/>
      <c r="H687" s="113"/>
      <c r="I687" s="998"/>
      <c r="J687" s="998"/>
      <c r="K687" s="999"/>
      <c r="L687" s="999"/>
      <c r="M687" s="999"/>
      <c r="N687" s="201"/>
      <c r="O687" s="201"/>
      <c r="P687" s="113"/>
      <c r="Q687" s="113"/>
      <c r="T687" s="201"/>
      <c r="U687" s="113"/>
      <c r="V687" s="113"/>
      <c r="W687" s="113"/>
      <c r="X687" s="113"/>
      <c r="Y687" s="113"/>
      <c r="Z687" s="113"/>
      <c r="AA687" s="113"/>
      <c r="AB687" s="201"/>
      <c r="AC687" s="113"/>
      <c r="AD687" s="113"/>
      <c r="AE687" s="113"/>
      <c r="AF687" s="113"/>
    </row>
    <row r="688" spans="2:32" x14ac:dyDescent="0.2">
      <c r="B688" s="200"/>
      <c r="C688" s="113"/>
      <c r="D688" s="201"/>
      <c r="E688" s="201"/>
      <c r="F688" s="113"/>
      <c r="G688" s="113"/>
      <c r="H688" s="113"/>
      <c r="I688" s="998"/>
      <c r="J688" s="998"/>
      <c r="K688" s="999"/>
      <c r="L688" s="999"/>
      <c r="M688" s="999"/>
      <c r="N688" s="201"/>
      <c r="O688" s="201"/>
      <c r="P688" s="113"/>
      <c r="Q688" s="113"/>
      <c r="T688" s="201"/>
      <c r="U688" s="113"/>
      <c r="V688" s="113"/>
      <c r="W688" s="113"/>
      <c r="X688" s="113"/>
      <c r="Y688" s="113"/>
      <c r="Z688" s="113"/>
      <c r="AA688" s="113"/>
      <c r="AB688" s="201"/>
      <c r="AC688" s="113"/>
      <c r="AD688" s="113"/>
      <c r="AE688" s="113"/>
      <c r="AF688" s="113"/>
    </row>
    <row r="689" spans="2:32" x14ac:dyDescent="0.2">
      <c r="B689" s="200"/>
      <c r="C689" s="113"/>
      <c r="D689" s="201"/>
      <c r="E689" s="201"/>
      <c r="F689" s="113"/>
      <c r="G689" s="113"/>
      <c r="H689" s="113"/>
      <c r="I689" s="998"/>
      <c r="J689" s="998"/>
      <c r="K689" s="999"/>
      <c r="L689" s="999"/>
      <c r="M689" s="999"/>
      <c r="N689" s="201"/>
      <c r="O689" s="201"/>
      <c r="P689" s="113"/>
      <c r="Q689" s="113"/>
      <c r="T689" s="201"/>
      <c r="U689" s="113"/>
      <c r="V689" s="113"/>
      <c r="W689" s="113"/>
      <c r="X689" s="113"/>
      <c r="Y689" s="113"/>
      <c r="Z689" s="113"/>
      <c r="AA689" s="113"/>
      <c r="AB689" s="201"/>
      <c r="AC689" s="113"/>
      <c r="AD689" s="113"/>
      <c r="AE689" s="113"/>
      <c r="AF689" s="113"/>
    </row>
    <row r="690" spans="2:32" x14ac:dyDescent="0.2">
      <c r="B690" s="200"/>
      <c r="C690" s="113"/>
      <c r="D690" s="201"/>
      <c r="E690" s="201"/>
      <c r="F690" s="113"/>
      <c r="G690" s="113"/>
      <c r="H690" s="113"/>
      <c r="I690" s="998"/>
      <c r="J690" s="998"/>
      <c r="K690" s="999"/>
      <c r="L690" s="999"/>
      <c r="M690" s="999"/>
      <c r="N690" s="201"/>
      <c r="O690" s="201"/>
      <c r="P690" s="113"/>
      <c r="Q690" s="113"/>
      <c r="T690" s="201"/>
      <c r="U690" s="113"/>
      <c r="V690" s="113"/>
      <c r="W690" s="113"/>
      <c r="X690" s="113"/>
      <c r="Y690" s="113"/>
      <c r="Z690" s="113"/>
      <c r="AA690" s="113"/>
      <c r="AB690" s="201"/>
      <c r="AC690" s="113"/>
      <c r="AD690" s="113"/>
      <c r="AE690" s="113"/>
      <c r="AF690" s="113"/>
    </row>
    <row r="691" spans="2:32" x14ac:dyDescent="0.2">
      <c r="B691" s="200"/>
      <c r="C691" s="113"/>
      <c r="D691" s="201"/>
      <c r="E691" s="201"/>
      <c r="F691" s="113"/>
      <c r="G691" s="113"/>
      <c r="H691" s="113"/>
      <c r="I691" s="998"/>
      <c r="J691" s="998"/>
      <c r="K691" s="999"/>
      <c r="L691" s="999"/>
      <c r="M691" s="999"/>
      <c r="N691" s="201"/>
      <c r="O691" s="201"/>
      <c r="P691" s="113"/>
      <c r="Q691" s="113"/>
      <c r="T691" s="201"/>
      <c r="U691" s="113"/>
      <c r="V691" s="113"/>
      <c r="W691" s="113"/>
      <c r="X691" s="113"/>
      <c r="Y691" s="113"/>
      <c r="Z691" s="113"/>
      <c r="AA691" s="113"/>
      <c r="AB691" s="201"/>
      <c r="AC691" s="113"/>
      <c r="AD691" s="113"/>
      <c r="AE691" s="113"/>
      <c r="AF691" s="113"/>
    </row>
    <row r="692" spans="2:32" x14ac:dyDescent="0.2">
      <c r="B692" s="200"/>
      <c r="C692" s="113"/>
      <c r="D692" s="201"/>
      <c r="E692" s="201"/>
      <c r="F692" s="113"/>
      <c r="G692" s="113"/>
      <c r="H692" s="113"/>
      <c r="I692" s="998"/>
      <c r="J692" s="998"/>
      <c r="K692" s="999"/>
      <c r="L692" s="999"/>
      <c r="M692" s="999"/>
      <c r="N692" s="201"/>
      <c r="O692" s="201"/>
      <c r="P692" s="113"/>
      <c r="Q692" s="113"/>
      <c r="T692" s="201"/>
      <c r="U692" s="113"/>
      <c r="V692" s="113"/>
      <c r="W692" s="113"/>
      <c r="X692" s="113"/>
      <c r="Y692" s="113"/>
      <c r="Z692" s="113"/>
      <c r="AA692" s="113"/>
      <c r="AB692" s="201"/>
      <c r="AC692" s="113"/>
      <c r="AD692" s="113"/>
      <c r="AE692" s="113"/>
      <c r="AF692" s="113"/>
    </row>
    <row r="693" spans="2:32" x14ac:dyDescent="0.2">
      <c r="B693" s="200"/>
      <c r="C693" s="113"/>
      <c r="D693" s="201"/>
      <c r="E693" s="201"/>
      <c r="F693" s="113"/>
      <c r="G693" s="113"/>
      <c r="H693" s="113"/>
      <c r="I693" s="998"/>
      <c r="J693" s="998"/>
      <c r="K693" s="999"/>
      <c r="L693" s="999"/>
      <c r="M693" s="999"/>
      <c r="N693" s="201"/>
      <c r="O693" s="201"/>
      <c r="P693" s="113"/>
      <c r="Q693" s="113"/>
      <c r="T693" s="201"/>
      <c r="U693" s="113"/>
      <c r="V693" s="113"/>
      <c r="W693" s="113"/>
      <c r="X693" s="113"/>
      <c r="Y693" s="113"/>
      <c r="Z693" s="113"/>
      <c r="AA693" s="113"/>
      <c r="AB693" s="201"/>
      <c r="AC693" s="113"/>
      <c r="AD693" s="113"/>
      <c r="AE693" s="113"/>
      <c r="AF693" s="113"/>
    </row>
    <row r="694" spans="2:32" x14ac:dyDescent="0.2">
      <c r="B694" s="200"/>
      <c r="C694" s="113"/>
      <c r="D694" s="201"/>
      <c r="E694" s="201"/>
      <c r="F694" s="113"/>
      <c r="G694" s="113"/>
      <c r="H694" s="113"/>
      <c r="I694" s="998"/>
      <c r="J694" s="998"/>
      <c r="K694" s="999"/>
      <c r="L694" s="999"/>
      <c r="M694" s="999"/>
      <c r="N694" s="201"/>
      <c r="O694" s="201"/>
      <c r="P694" s="113"/>
      <c r="Q694" s="113"/>
      <c r="T694" s="201"/>
      <c r="U694" s="113"/>
      <c r="V694" s="113"/>
      <c r="W694" s="113"/>
      <c r="X694" s="113"/>
      <c r="Y694" s="113"/>
      <c r="Z694" s="113"/>
      <c r="AA694" s="113"/>
      <c r="AB694" s="201"/>
      <c r="AC694" s="113"/>
      <c r="AD694" s="113"/>
      <c r="AE694" s="113"/>
      <c r="AF694" s="113"/>
    </row>
    <row r="695" spans="2:32" x14ac:dyDescent="0.2">
      <c r="B695" s="200"/>
      <c r="C695" s="113"/>
      <c r="D695" s="201"/>
      <c r="E695" s="201"/>
      <c r="F695" s="113"/>
      <c r="G695" s="113"/>
      <c r="H695" s="113"/>
      <c r="I695" s="998"/>
      <c r="J695" s="998"/>
      <c r="K695" s="999"/>
      <c r="L695" s="999"/>
      <c r="M695" s="999"/>
      <c r="N695" s="201"/>
      <c r="O695" s="201"/>
      <c r="P695" s="113"/>
      <c r="Q695" s="113"/>
      <c r="T695" s="201"/>
      <c r="U695" s="113"/>
      <c r="V695" s="113"/>
      <c r="W695" s="113"/>
      <c r="X695" s="113"/>
      <c r="Y695" s="113"/>
      <c r="Z695" s="113"/>
      <c r="AA695" s="113"/>
      <c r="AB695" s="201"/>
      <c r="AC695" s="113"/>
      <c r="AD695" s="113"/>
      <c r="AE695" s="113"/>
      <c r="AF695" s="113"/>
    </row>
    <row r="696" spans="2:32" x14ac:dyDescent="0.2">
      <c r="B696" s="200"/>
      <c r="C696" s="113"/>
      <c r="D696" s="201"/>
      <c r="E696" s="201"/>
      <c r="F696" s="113"/>
      <c r="G696" s="113"/>
      <c r="H696" s="113"/>
      <c r="I696" s="998"/>
      <c r="J696" s="998"/>
      <c r="K696" s="999"/>
      <c r="L696" s="999"/>
      <c r="M696" s="999"/>
      <c r="N696" s="201"/>
      <c r="O696" s="201"/>
      <c r="P696" s="113"/>
      <c r="Q696" s="113"/>
      <c r="T696" s="201"/>
      <c r="U696" s="113"/>
      <c r="V696" s="113"/>
      <c r="W696" s="113"/>
      <c r="X696" s="113"/>
      <c r="Y696" s="113"/>
      <c r="Z696" s="113"/>
      <c r="AA696" s="113"/>
      <c r="AB696" s="201"/>
      <c r="AC696" s="113"/>
      <c r="AD696" s="113"/>
      <c r="AE696" s="113"/>
      <c r="AF696" s="113"/>
    </row>
    <row r="697" spans="2:32" x14ac:dyDescent="0.2">
      <c r="B697" s="200"/>
      <c r="C697" s="113"/>
      <c r="D697" s="201"/>
      <c r="E697" s="201"/>
      <c r="F697" s="113"/>
      <c r="G697" s="113"/>
      <c r="H697" s="113"/>
      <c r="I697" s="998"/>
      <c r="J697" s="998"/>
      <c r="K697" s="999"/>
      <c r="L697" s="999"/>
      <c r="M697" s="999"/>
      <c r="N697" s="201"/>
      <c r="O697" s="201"/>
      <c r="P697" s="113"/>
      <c r="Q697" s="113"/>
      <c r="T697" s="201"/>
      <c r="U697" s="113"/>
      <c r="V697" s="113"/>
      <c r="W697" s="113"/>
      <c r="X697" s="113"/>
      <c r="Y697" s="113"/>
      <c r="Z697" s="113"/>
      <c r="AA697" s="113"/>
      <c r="AB697" s="201"/>
      <c r="AC697" s="113"/>
      <c r="AD697" s="113"/>
      <c r="AE697" s="113"/>
      <c r="AF697" s="113"/>
    </row>
    <row r="698" spans="2:32" x14ac:dyDescent="0.2">
      <c r="B698" s="200"/>
      <c r="C698" s="113"/>
      <c r="D698" s="201"/>
      <c r="E698" s="201"/>
      <c r="F698" s="113"/>
      <c r="G698" s="113"/>
      <c r="H698" s="113"/>
      <c r="I698" s="998"/>
      <c r="J698" s="998"/>
      <c r="K698" s="999"/>
      <c r="L698" s="999"/>
      <c r="M698" s="999"/>
      <c r="N698" s="201"/>
      <c r="O698" s="201"/>
      <c r="P698" s="113"/>
      <c r="Q698" s="113"/>
      <c r="T698" s="201"/>
      <c r="U698" s="113"/>
      <c r="V698" s="113"/>
      <c r="W698" s="113"/>
      <c r="X698" s="113"/>
      <c r="Y698" s="113"/>
      <c r="Z698" s="113"/>
      <c r="AA698" s="113"/>
      <c r="AB698" s="201"/>
      <c r="AC698" s="113"/>
      <c r="AD698" s="113"/>
      <c r="AE698" s="113"/>
      <c r="AF698" s="113"/>
    </row>
    <row r="699" spans="2:32" x14ac:dyDescent="0.2">
      <c r="B699" s="200"/>
      <c r="C699" s="113"/>
      <c r="D699" s="201"/>
      <c r="E699" s="201"/>
      <c r="F699" s="113"/>
      <c r="G699" s="113"/>
      <c r="H699" s="113"/>
      <c r="I699" s="998"/>
      <c r="J699" s="998"/>
      <c r="K699" s="999"/>
      <c r="L699" s="999"/>
      <c r="M699" s="999"/>
      <c r="N699" s="201"/>
      <c r="O699" s="201"/>
      <c r="P699" s="113"/>
      <c r="Q699" s="113"/>
      <c r="T699" s="201"/>
      <c r="U699" s="113"/>
      <c r="V699" s="113"/>
      <c r="W699" s="113"/>
      <c r="X699" s="113"/>
      <c r="Y699" s="113"/>
      <c r="Z699" s="113"/>
      <c r="AA699" s="113"/>
      <c r="AB699" s="201"/>
      <c r="AC699" s="113"/>
      <c r="AD699" s="113"/>
      <c r="AE699" s="113"/>
      <c r="AF699" s="113"/>
    </row>
    <row r="700" spans="2:32" x14ac:dyDescent="0.2">
      <c r="B700" s="200"/>
      <c r="C700" s="113"/>
      <c r="D700" s="201"/>
      <c r="E700" s="201"/>
      <c r="F700" s="113"/>
      <c r="G700" s="113"/>
      <c r="H700" s="113"/>
      <c r="I700" s="998"/>
      <c r="J700" s="998"/>
      <c r="K700" s="999"/>
      <c r="L700" s="999"/>
      <c r="M700" s="999"/>
      <c r="N700" s="201"/>
      <c r="O700" s="201"/>
      <c r="P700" s="113"/>
      <c r="Q700" s="113"/>
      <c r="T700" s="201"/>
      <c r="U700" s="113"/>
      <c r="V700" s="113"/>
      <c r="W700" s="113"/>
      <c r="X700" s="113"/>
      <c r="Y700" s="113"/>
      <c r="Z700" s="113"/>
      <c r="AA700" s="113"/>
      <c r="AB700" s="201"/>
      <c r="AC700" s="113"/>
      <c r="AD700" s="113"/>
      <c r="AE700" s="113"/>
      <c r="AF700" s="113"/>
    </row>
    <row r="701" spans="2:32" x14ac:dyDescent="0.2">
      <c r="B701" s="200"/>
      <c r="C701" s="113"/>
      <c r="D701" s="201"/>
      <c r="E701" s="201"/>
      <c r="F701" s="113"/>
      <c r="G701" s="113"/>
      <c r="H701" s="113"/>
      <c r="I701" s="998"/>
      <c r="J701" s="998"/>
      <c r="K701" s="999"/>
      <c r="L701" s="999"/>
      <c r="M701" s="999"/>
      <c r="N701" s="201"/>
      <c r="O701" s="201"/>
      <c r="P701" s="113"/>
      <c r="Q701" s="113"/>
      <c r="T701" s="201"/>
      <c r="U701" s="113"/>
      <c r="V701" s="113"/>
      <c r="W701" s="113"/>
      <c r="X701" s="113"/>
      <c r="Y701" s="113"/>
      <c r="Z701" s="113"/>
      <c r="AA701" s="113"/>
      <c r="AB701" s="201"/>
      <c r="AC701" s="113"/>
      <c r="AD701" s="113"/>
      <c r="AE701" s="113"/>
      <c r="AF701" s="113"/>
    </row>
    <row r="702" spans="2:32" x14ac:dyDescent="0.2">
      <c r="B702" s="200"/>
      <c r="C702" s="113"/>
      <c r="D702" s="201"/>
      <c r="E702" s="201"/>
      <c r="F702" s="113"/>
      <c r="G702" s="113"/>
      <c r="H702" s="113"/>
      <c r="I702" s="998"/>
      <c r="J702" s="998"/>
      <c r="K702" s="999"/>
      <c r="L702" s="999"/>
      <c r="M702" s="999"/>
      <c r="N702" s="201"/>
      <c r="O702" s="201"/>
      <c r="P702" s="113"/>
      <c r="Q702" s="113"/>
      <c r="T702" s="201"/>
      <c r="U702" s="113"/>
      <c r="V702" s="113"/>
      <c r="W702" s="113"/>
      <c r="X702" s="113"/>
      <c r="Y702" s="113"/>
      <c r="Z702" s="113"/>
      <c r="AA702" s="113"/>
      <c r="AB702" s="201"/>
      <c r="AC702" s="113"/>
      <c r="AD702" s="113"/>
      <c r="AE702" s="113"/>
      <c r="AF702" s="113"/>
    </row>
    <row r="703" spans="2:32" x14ac:dyDescent="0.2">
      <c r="B703" s="200"/>
      <c r="C703" s="113"/>
      <c r="D703" s="201"/>
      <c r="E703" s="201"/>
      <c r="F703" s="113"/>
      <c r="G703" s="113"/>
      <c r="H703" s="113"/>
      <c r="I703" s="998"/>
      <c r="J703" s="998"/>
      <c r="K703" s="999"/>
      <c r="L703" s="999"/>
      <c r="M703" s="999"/>
      <c r="N703" s="201"/>
      <c r="O703" s="201"/>
      <c r="P703" s="113"/>
      <c r="Q703" s="113"/>
      <c r="T703" s="201"/>
      <c r="U703" s="113"/>
      <c r="V703" s="113"/>
      <c r="W703" s="113"/>
      <c r="X703" s="113"/>
      <c r="Y703" s="113"/>
      <c r="Z703" s="113"/>
      <c r="AA703" s="113"/>
      <c r="AB703" s="201"/>
      <c r="AC703" s="113"/>
      <c r="AD703" s="113"/>
      <c r="AE703" s="113"/>
      <c r="AF703" s="113"/>
    </row>
    <row r="704" spans="2:32" x14ac:dyDescent="0.2">
      <c r="B704" s="200"/>
      <c r="C704" s="113"/>
      <c r="D704" s="201"/>
      <c r="E704" s="201"/>
      <c r="F704" s="113"/>
      <c r="G704" s="113"/>
      <c r="H704" s="113"/>
      <c r="I704" s="998"/>
      <c r="J704" s="998"/>
      <c r="K704" s="999"/>
      <c r="L704" s="999"/>
      <c r="M704" s="999"/>
      <c r="N704" s="201"/>
      <c r="O704" s="201"/>
      <c r="P704" s="113"/>
      <c r="Q704" s="113"/>
      <c r="T704" s="201"/>
      <c r="U704" s="113"/>
      <c r="V704" s="113"/>
      <c r="W704" s="113"/>
      <c r="X704" s="113"/>
      <c r="Y704" s="113"/>
      <c r="Z704" s="113"/>
      <c r="AA704" s="113"/>
      <c r="AB704" s="201"/>
      <c r="AC704" s="113"/>
      <c r="AD704" s="113"/>
      <c r="AE704" s="113"/>
      <c r="AF704" s="113"/>
    </row>
    <row r="705" spans="2:32" x14ac:dyDescent="0.2">
      <c r="B705" s="200"/>
      <c r="C705" s="113"/>
      <c r="D705" s="201"/>
      <c r="E705" s="201"/>
      <c r="F705" s="113"/>
      <c r="G705" s="113"/>
      <c r="H705" s="113"/>
      <c r="I705" s="998"/>
      <c r="J705" s="998"/>
      <c r="K705" s="999"/>
      <c r="L705" s="999"/>
      <c r="M705" s="999"/>
      <c r="N705" s="201"/>
      <c r="O705" s="201"/>
      <c r="P705" s="113"/>
      <c r="Q705" s="113"/>
      <c r="T705" s="201"/>
      <c r="U705" s="113"/>
      <c r="V705" s="113"/>
      <c r="W705" s="113"/>
      <c r="X705" s="113"/>
      <c r="Y705" s="113"/>
      <c r="Z705" s="113"/>
      <c r="AA705" s="113"/>
      <c r="AB705" s="201"/>
      <c r="AC705" s="113"/>
      <c r="AD705" s="113"/>
      <c r="AE705" s="113"/>
      <c r="AF705" s="113"/>
    </row>
    <row r="706" spans="2:32" x14ac:dyDescent="0.2">
      <c r="B706" s="200"/>
      <c r="C706" s="113"/>
      <c r="D706" s="201"/>
      <c r="E706" s="201"/>
      <c r="F706" s="113"/>
      <c r="G706" s="113"/>
      <c r="H706" s="113"/>
      <c r="I706" s="998"/>
      <c r="J706" s="998"/>
      <c r="K706" s="999"/>
      <c r="L706" s="999"/>
      <c r="M706" s="999"/>
      <c r="N706" s="201"/>
      <c r="O706" s="201"/>
      <c r="P706" s="113"/>
      <c r="Q706" s="113"/>
      <c r="T706" s="201"/>
      <c r="U706" s="113"/>
      <c r="V706" s="113"/>
      <c r="W706" s="113"/>
      <c r="X706" s="113"/>
      <c r="Y706" s="113"/>
      <c r="Z706" s="113"/>
      <c r="AA706" s="113"/>
      <c r="AB706" s="201"/>
      <c r="AC706" s="113"/>
      <c r="AD706" s="113"/>
      <c r="AE706" s="113"/>
      <c r="AF706" s="113"/>
    </row>
    <row r="707" spans="2:32" x14ac:dyDescent="0.2">
      <c r="B707" s="200"/>
      <c r="C707" s="113"/>
      <c r="D707" s="201"/>
      <c r="E707" s="201"/>
      <c r="F707" s="113"/>
      <c r="G707" s="113"/>
      <c r="H707" s="113"/>
      <c r="I707" s="998"/>
      <c r="J707" s="998"/>
      <c r="K707" s="999"/>
      <c r="L707" s="999"/>
      <c r="M707" s="999"/>
      <c r="N707" s="201"/>
      <c r="O707" s="201"/>
      <c r="P707" s="113"/>
      <c r="Q707" s="113"/>
      <c r="T707" s="201"/>
      <c r="U707" s="113"/>
      <c r="V707" s="113"/>
      <c r="W707" s="113"/>
      <c r="X707" s="113"/>
      <c r="Y707" s="113"/>
      <c r="Z707" s="113"/>
      <c r="AA707" s="113"/>
      <c r="AB707" s="201"/>
      <c r="AC707" s="113"/>
      <c r="AD707" s="113"/>
      <c r="AE707" s="113"/>
      <c r="AF707" s="113"/>
    </row>
    <row r="708" spans="2:32" x14ac:dyDescent="0.2">
      <c r="B708" s="200"/>
      <c r="C708" s="113"/>
      <c r="D708" s="201"/>
      <c r="E708" s="201"/>
      <c r="F708" s="113"/>
      <c r="G708" s="113"/>
      <c r="H708" s="113"/>
      <c r="I708" s="998"/>
      <c r="J708" s="998"/>
      <c r="K708" s="999"/>
      <c r="L708" s="999"/>
      <c r="M708" s="999"/>
      <c r="N708" s="201"/>
      <c r="O708" s="201"/>
      <c r="P708" s="113"/>
      <c r="Q708" s="113"/>
      <c r="T708" s="201"/>
      <c r="U708" s="113"/>
      <c r="V708" s="113"/>
      <c r="W708" s="113"/>
      <c r="X708" s="113"/>
      <c r="Y708" s="113"/>
      <c r="Z708" s="113"/>
      <c r="AA708" s="113"/>
      <c r="AB708" s="201"/>
      <c r="AC708" s="113"/>
      <c r="AD708" s="113"/>
      <c r="AE708" s="113"/>
      <c r="AF708" s="113"/>
    </row>
    <row r="709" spans="2:32" x14ac:dyDescent="0.2">
      <c r="B709" s="200"/>
      <c r="C709" s="113"/>
      <c r="D709" s="201"/>
      <c r="E709" s="201"/>
      <c r="F709" s="113"/>
      <c r="G709" s="113"/>
      <c r="H709" s="113"/>
      <c r="I709" s="998"/>
      <c r="J709" s="998"/>
      <c r="K709" s="999"/>
      <c r="L709" s="999"/>
      <c r="M709" s="999"/>
      <c r="N709" s="201"/>
      <c r="O709" s="201"/>
      <c r="P709" s="113"/>
      <c r="Q709" s="113"/>
      <c r="T709" s="201"/>
      <c r="U709" s="113"/>
      <c r="V709" s="113"/>
      <c r="W709" s="113"/>
      <c r="X709" s="113"/>
      <c r="Y709" s="113"/>
      <c r="Z709" s="113"/>
      <c r="AA709" s="113"/>
      <c r="AB709" s="201"/>
      <c r="AC709" s="113"/>
      <c r="AD709" s="113"/>
      <c r="AE709" s="113"/>
      <c r="AF709" s="113"/>
    </row>
    <row r="710" spans="2:32" x14ac:dyDescent="0.2">
      <c r="B710" s="200"/>
      <c r="C710" s="113"/>
      <c r="D710" s="201"/>
      <c r="E710" s="201"/>
      <c r="F710" s="113"/>
      <c r="G710" s="113"/>
      <c r="H710" s="113"/>
      <c r="I710" s="998"/>
      <c r="J710" s="998"/>
      <c r="K710" s="999"/>
      <c r="L710" s="999"/>
      <c r="M710" s="999"/>
      <c r="N710" s="201"/>
      <c r="O710" s="201"/>
      <c r="P710" s="113"/>
      <c r="Q710" s="113"/>
      <c r="T710" s="201"/>
      <c r="U710" s="113"/>
      <c r="V710" s="113"/>
      <c r="W710" s="113"/>
      <c r="X710" s="113"/>
      <c r="Y710" s="113"/>
      <c r="Z710" s="113"/>
      <c r="AA710" s="113"/>
      <c r="AB710" s="201"/>
      <c r="AC710" s="113"/>
      <c r="AD710" s="113"/>
      <c r="AE710" s="113"/>
      <c r="AF710" s="113"/>
    </row>
    <row r="711" spans="2:32" x14ac:dyDescent="0.2">
      <c r="B711" s="200"/>
      <c r="C711" s="113"/>
      <c r="D711" s="201"/>
      <c r="E711" s="201"/>
      <c r="F711" s="113"/>
      <c r="G711" s="113"/>
      <c r="H711" s="113"/>
      <c r="I711" s="998"/>
      <c r="J711" s="998"/>
      <c r="K711" s="999"/>
      <c r="L711" s="999"/>
      <c r="M711" s="999"/>
      <c r="N711" s="201"/>
      <c r="O711" s="201"/>
      <c r="P711" s="113"/>
      <c r="Q711" s="113"/>
      <c r="T711" s="201"/>
      <c r="U711" s="113"/>
      <c r="V711" s="113"/>
      <c r="W711" s="113"/>
      <c r="X711" s="113"/>
      <c r="Y711" s="113"/>
      <c r="Z711" s="113"/>
      <c r="AA711" s="113"/>
      <c r="AB711" s="201"/>
      <c r="AC711" s="113"/>
      <c r="AD711" s="113"/>
      <c r="AE711" s="113"/>
      <c r="AF711" s="113"/>
    </row>
    <row r="712" spans="2:32" x14ac:dyDescent="0.2">
      <c r="B712" s="200"/>
      <c r="C712" s="113"/>
      <c r="D712" s="201"/>
      <c r="E712" s="201"/>
      <c r="F712" s="113"/>
      <c r="G712" s="113"/>
      <c r="H712" s="113"/>
      <c r="I712" s="998"/>
      <c r="J712" s="998"/>
      <c r="K712" s="999"/>
      <c r="L712" s="999"/>
      <c r="M712" s="999"/>
      <c r="N712" s="201"/>
      <c r="O712" s="201"/>
      <c r="P712" s="113"/>
      <c r="Q712" s="113"/>
      <c r="T712" s="201"/>
      <c r="U712" s="113"/>
      <c r="V712" s="113"/>
      <c r="W712" s="113"/>
      <c r="X712" s="113"/>
      <c r="Y712" s="113"/>
      <c r="Z712" s="113"/>
      <c r="AA712" s="113"/>
      <c r="AB712" s="201"/>
      <c r="AC712" s="113"/>
      <c r="AD712" s="113"/>
      <c r="AE712" s="113"/>
      <c r="AF712" s="113"/>
    </row>
    <row r="713" spans="2:32" x14ac:dyDescent="0.2">
      <c r="B713" s="200"/>
      <c r="C713" s="113"/>
      <c r="D713" s="201"/>
      <c r="E713" s="201"/>
      <c r="F713" s="113"/>
      <c r="G713" s="113"/>
      <c r="H713" s="113"/>
      <c r="I713" s="998"/>
      <c r="J713" s="998"/>
      <c r="K713" s="999"/>
      <c r="L713" s="999"/>
      <c r="M713" s="999"/>
      <c r="N713" s="201"/>
      <c r="O713" s="201"/>
      <c r="P713" s="113"/>
      <c r="Q713" s="113"/>
      <c r="T713" s="201"/>
      <c r="U713" s="113"/>
      <c r="V713" s="113"/>
      <c r="W713" s="113"/>
      <c r="X713" s="113"/>
      <c r="Y713" s="113"/>
      <c r="Z713" s="113"/>
      <c r="AA713" s="113"/>
      <c r="AB713" s="201"/>
      <c r="AC713" s="113"/>
      <c r="AD713" s="113"/>
      <c r="AE713" s="113"/>
      <c r="AF713" s="113"/>
    </row>
    <row r="714" spans="2:32" x14ac:dyDescent="0.2">
      <c r="B714" s="200"/>
      <c r="C714" s="113"/>
      <c r="D714" s="201"/>
      <c r="E714" s="201"/>
      <c r="F714" s="113"/>
      <c r="G714" s="113"/>
      <c r="H714" s="113"/>
      <c r="I714" s="998"/>
      <c r="J714" s="998"/>
      <c r="K714" s="999"/>
      <c r="L714" s="999"/>
      <c r="M714" s="999"/>
      <c r="N714" s="201"/>
      <c r="O714" s="201"/>
      <c r="P714" s="113"/>
      <c r="Q714" s="113"/>
      <c r="T714" s="201"/>
      <c r="U714" s="113"/>
      <c r="V714" s="113"/>
      <c r="W714" s="113"/>
      <c r="X714" s="113"/>
      <c r="Y714" s="113"/>
      <c r="Z714" s="113"/>
      <c r="AA714" s="113"/>
      <c r="AB714" s="201"/>
      <c r="AC714" s="113"/>
      <c r="AD714" s="113"/>
      <c r="AE714" s="113"/>
      <c r="AF714" s="113"/>
    </row>
    <row r="715" spans="2:32" x14ac:dyDescent="0.2">
      <c r="B715" s="200"/>
      <c r="C715" s="113"/>
      <c r="D715" s="201"/>
      <c r="E715" s="201"/>
      <c r="F715" s="113"/>
      <c r="G715" s="113"/>
      <c r="H715" s="113"/>
      <c r="I715" s="998"/>
      <c r="J715" s="998"/>
      <c r="K715" s="999"/>
      <c r="L715" s="999"/>
      <c r="M715" s="999"/>
      <c r="N715" s="201"/>
      <c r="O715" s="201"/>
      <c r="P715" s="113"/>
      <c r="Q715" s="113"/>
      <c r="T715" s="201"/>
      <c r="U715" s="113"/>
      <c r="V715" s="113"/>
      <c r="W715" s="113"/>
      <c r="X715" s="113"/>
      <c r="Y715" s="113"/>
      <c r="Z715" s="113"/>
      <c r="AA715" s="113"/>
      <c r="AB715" s="201"/>
      <c r="AC715" s="113"/>
      <c r="AD715" s="113"/>
      <c r="AE715" s="113"/>
      <c r="AF715" s="113"/>
    </row>
    <row r="716" spans="2:32" x14ac:dyDescent="0.2">
      <c r="B716" s="200"/>
      <c r="C716" s="113"/>
      <c r="D716" s="201"/>
      <c r="E716" s="201"/>
      <c r="F716" s="113"/>
      <c r="G716" s="113"/>
      <c r="H716" s="113"/>
      <c r="I716" s="998"/>
      <c r="J716" s="998"/>
      <c r="K716" s="999"/>
      <c r="L716" s="999"/>
      <c r="M716" s="999"/>
      <c r="N716" s="201"/>
      <c r="O716" s="201"/>
      <c r="P716" s="113"/>
      <c r="Q716" s="113"/>
      <c r="T716" s="201"/>
      <c r="U716" s="113"/>
      <c r="V716" s="113"/>
      <c r="W716" s="113"/>
      <c r="X716" s="113"/>
      <c r="Y716" s="113"/>
      <c r="Z716" s="113"/>
      <c r="AA716" s="113"/>
      <c r="AB716" s="201"/>
      <c r="AC716" s="113"/>
      <c r="AD716" s="113"/>
      <c r="AE716" s="113"/>
      <c r="AF716" s="113"/>
    </row>
    <row r="717" spans="2:32" x14ac:dyDescent="0.2">
      <c r="B717" s="200"/>
      <c r="C717" s="113"/>
      <c r="D717" s="201"/>
      <c r="E717" s="201"/>
      <c r="F717" s="113"/>
      <c r="G717" s="113"/>
      <c r="H717" s="113"/>
      <c r="I717" s="998"/>
      <c r="J717" s="998"/>
      <c r="K717" s="999"/>
      <c r="L717" s="999"/>
      <c r="M717" s="999"/>
      <c r="N717" s="201"/>
      <c r="O717" s="201"/>
      <c r="P717" s="113"/>
      <c r="Q717" s="113"/>
      <c r="T717" s="201"/>
      <c r="U717" s="113"/>
      <c r="V717" s="113"/>
      <c r="W717" s="113"/>
      <c r="X717" s="113"/>
      <c r="Y717" s="113"/>
      <c r="Z717" s="113"/>
      <c r="AA717" s="113"/>
      <c r="AB717" s="201"/>
      <c r="AC717" s="113"/>
      <c r="AD717" s="113"/>
      <c r="AE717" s="113"/>
      <c r="AF717" s="113"/>
    </row>
    <row r="718" spans="2:32" x14ac:dyDescent="0.2">
      <c r="B718" s="200"/>
      <c r="C718" s="113"/>
      <c r="D718" s="201"/>
      <c r="E718" s="201"/>
      <c r="F718" s="113"/>
      <c r="G718" s="113"/>
      <c r="H718" s="113"/>
      <c r="I718" s="998"/>
      <c r="J718" s="998"/>
      <c r="K718" s="999"/>
      <c r="L718" s="999"/>
      <c r="M718" s="999"/>
      <c r="N718" s="201"/>
      <c r="O718" s="201"/>
      <c r="P718" s="113"/>
      <c r="Q718" s="113"/>
      <c r="T718" s="201"/>
      <c r="U718" s="113"/>
      <c r="V718" s="113"/>
      <c r="W718" s="113"/>
      <c r="X718" s="113"/>
      <c r="Y718" s="113"/>
      <c r="Z718" s="113"/>
      <c r="AA718" s="113"/>
      <c r="AB718" s="201"/>
      <c r="AC718" s="113"/>
      <c r="AD718" s="113"/>
      <c r="AE718" s="113"/>
      <c r="AF718" s="113"/>
    </row>
    <row r="719" spans="2:32" x14ac:dyDescent="0.2">
      <c r="B719" s="200"/>
      <c r="C719" s="113"/>
      <c r="D719" s="201"/>
      <c r="E719" s="201"/>
      <c r="F719" s="113"/>
      <c r="G719" s="113"/>
      <c r="H719" s="113"/>
      <c r="I719" s="998"/>
      <c r="J719" s="998"/>
      <c r="K719" s="999"/>
      <c r="L719" s="999"/>
      <c r="M719" s="999"/>
      <c r="N719" s="201"/>
      <c r="O719" s="201"/>
      <c r="P719" s="113"/>
      <c r="Q719" s="113"/>
      <c r="T719" s="201"/>
      <c r="U719" s="113"/>
      <c r="V719" s="113"/>
      <c r="W719" s="113"/>
      <c r="X719" s="113"/>
      <c r="Y719" s="113"/>
      <c r="Z719" s="113"/>
      <c r="AA719" s="113"/>
      <c r="AB719" s="201"/>
      <c r="AC719" s="113"/>
      <c r="AD719" s="113"/>
      <c r="AE719" s="113"/>
      <c r="AF719" s="113"/>
    </row>
    <row r="720" spans="2:32" x14ac:dyDescent="0.2">
      <c r="B720" s="200"/>
      <c r="C720" s="113"/>
      <c r="D720" s="201"/>
      <c r="E720" s="201"/>
      <c r="F720" s="113"/>
      <c r="G720" s="113"/>
      <c r="H720" s="113"/>
      <c r="I720" s="998"/>
      <c r="J720" s="998"/>
      <c r="K720" s="999"/>
      <c r="L720" s="999"/>
      <c r="M720" s="999"/>
      <c r="N720" s="201"/>
      <c r="O720" s="201"/>
      <c r="P720" s="113"/>
      <c r="Q720" s="113"/>
      <c r="T720" s="201"/>
      <c r="U720" s="113"/>
      <c r="V720" s="113"/>
      <c r="W720" s="113"/>
      <c r="X720" s="113"/>
      <c r="Y720" s="113"/>
      <c r="Z720" s="113"/>
      <c r="AA720" s="113"/>
      <c r="AB720" s="201"/>
      <c r="AC720" s="113"/>
      <c r="AD720" s="113"/>
      <c r="AE720" s="113"/>
      <c r="AF720" s="113"/>
    </row>
    <row r="721" spans="2:32" x14ac:dyDescent="0.2">
      <c r="B721" s="200"/>
      <c r="C721" s="113"/>
      <c r="D721" s="201"/>
      <c r="E721" s="201"/>
      <c r="F721" s="113"/>
      <c r="G721" s="113"/>
      <c r="H721" s="113"/>
      <c r="I721" s="998"/>
      <c r="J721" s="998"/>
      <c r="K721" s="999"/>
      <c r="L721" s="999"/>
      <c r="M721" s="999"/>
      <c r="N721" s="201"/>
      <c r="O721" s="201"/>
      <c r="P721" s="113"/>
      <c r="Q721" s="113"/>
      <c r="T721" s="201"/>
      <c r="U721" s="113"/>
      <c r="V721" s="113"/>
      <c r="W721" s="113"/>
      <c r="X721" s="113"/>
      <c r="Y721" s="113"/>
      <c r="Z721" s="113"/>
      <c r="AA721" s="113"/>
      <c r="AB721" s="201"/>
      <c r="AC721" s="113"/>
      <c r="AD721" s="113"/>
      <c r="AE721" s="113"/>
      <c r="AF721" s="113"/>
    </row>
    <row r="722" spans="2:32" x14ac:dyDescent="0.2">
      <c r="B722" s="200"/>
      <c r="C722" s="113"/>
      <c r="D722" s="201"/>
      <c r="E722" s="201"/>
      <c r="F722" s="113"/>
      <c r="G722" s="113"/>
      <c r="H722" s="113"/>
      <c r="I722" s="998"/>
      <c r="J722" s="998"/>
      <c r="K722" s="999"/>
      <c r="L722" s="999"/>
      <c r="M722" s="999"/>
      <c r="N722" s="201"/>
      <c r="O722" s="201"/>
      <c r="P722" s="113"/>
      <c r="Q722" s="113"/>
      <c r="T722" s="201"/>
      <c r="U722" s="113"/>
      <c r="V722" s="113"/>
      <c r="W722" s="113"/>
      <c r="X722" s="113"/>
      <c r="Y722" s="113"/>
      <c r="Z722" s="113"/>
      <c r="AA722" s="113"/>
      <c r="AB722" s="201"/>
      <c r="AC722" s="113"/>
      <c r="AD722" s="113"/>
      <c r="AE722" s="113"/>
      <c r="AF722" s="113"/>
    </row>
    <row r="723" spans="2:32" x14ac:dyDescent="0.2">
      <c r="B723" s="200"/>
      <c r="C723" s="113"/>
      <c r="D723" s="201"/>
      <c r="E723" s="201"/>
      <c r="F723" s="113"/>
      <c r="G723" s="113"/>
      <c r="H723" s="113"/>
      <c r="I723" s="998"/>
      <c r="J723" s="998"/>
      <c r="K723" s="999"/>
      <c r="L723" s="999"/>
      <c r="M723" s="999"/>
      <c r="N723" s="201"/>
      <c r="O723" s="201"/>
      <c r="P723" s="113"/>
      <c r="Q723" s="113"/>
      <c r="T723" s="201"/>
      <c r="U723" s="113"/>
      <c r="V723" s="113"/>
      <c r="W723" s="113"/>
      <c r="X723" s="113"/>
      <c r="Y723" s="113"/>
      <c r="Z723" s="113"/>
      <c r="AA723" s="113"/>
      <c r="AB723" s="201"/>
      <c r="AC723" s="113"/>
      <c r="AD723" s="113"/>
      <c r="AE723" s="113"/>
      <c r="AF723" s="113"/>
    </row>
    <row r="724" spans="2:32" x14ac:dyDescent="0.2">
      <c r="B724" s="200"/>
      <c r="C724" s="113"/>
      <c r="D724" s="201"/>
      <c r="E724" s="201"/>
      <c r="F724" s="113"/>
      <c r="G724" s="113"/>
      <c r="H724" s="113"/>
      <c r="I724" s="998"/>
      <c r="J724" s="998"/>
      <c r="K724" s="999"/>
      <c r="L724" s="999"/>
      <c r="M724" s="999"/>
      <c r="N724" s="201"/>
      <c r="O724" s="201"/>
      <c r="P724" s="113"/>
      <c r="Q724" s="113"/>
      <c r="T724" s="201"/>
      <c r="U724" s="113"/>
      <c r="V724" s="113"/>
      <c r="W724" s="113"/>
      <c r="X724" s="113"/>
      <c r="Y724" s="113"/>
      <c r="Z724" s="113"/>
      <c r="AA724" s="113"/>
      <c r="AB724" s="201"/>
      <c r="AC724" s="113"/>
      <c r="AD724" s="113"/>
      <c r="AE724" s="113"/>
      <c r="AF724" s="113"/>
    </row>
    <row r="725" spans="2:32" x14ac:dyDescent="0.2">
      <c r="B725" s="200"/>
      <c r="C725" s="113"/>
      <c r="D725" s="201"/>
      <c r="E725" s="201"/>
      <c r="F725" s="113"/>
      <c r="G725" s="113"/>
      <c r="H725" s="113"/>
      <c r="I725" s="998"/>
      <c r="J725" s="998"/>
      <c r="K725" s="999"/>
      <c r="L725" s="999"/>
      <c r="M725" s="999"/>
      <c r="N725" s="201"/>
      <c r="O725" s="201"/>
      <c r="P725" s="113"/>
      <c r="Q725" s="113"/>
      <c r="T725" s="201"/>
      <c r="U725" s="113"/>
      <c r="V725" s="113"/>
      <c r="W725" s="113"/>
      <c r="X725" s="113"/>
      <c r="Y725" s="113"/>
      <c r="Z725" s="113"/>
      <c r="AA725" s="113"/>
      <c r="AB725" s="201"/>
      <c r="AC725" s="113"/>
      <c r="AD725" s="113"/>
      <c r="AE725" s="113"/>
      <c r="AF725" s="113"/>
    </row>
    <row r="726" spans="2:32" x14ac:dyDescent="0.2">
      <c r="B726" s="200"/>
      <c r="C726" s="113"/>
      <c r="D726" s="201"/>
      <c r="E726" s="201"/>
      <c r="F726" s="113"/>
      <c r="G726" s="113"/>
      <c r="H726" s="113"/>
      <c r="I726" s="998"/>
      <c r="J726" s="998"/>
      <c r="K726" s="999"/>
      <c r="L726" s="999"/>
      <c r="M726" s="999"/>
      <c r="N726" s="201"/>
      <c r="O726" s="201"/>
      <c r="P726" s="113"/>
      <c r="Q726" s="113"/>
      <c r="T726" s="201"/>
      <c r="U726" s="113"/>
      <c r="V726" s="113"/>
      <c r="W726" s="113"/>
      <c r="X726" s="113"/>
      <c r="Y726" s="113"/>
      <c r="Z726" s="113"/>
      <c r="AA726" s="113"/>
      <c r="AB726" s="201"/>
      <c r="AC726" s="113"/>
      <c r="AD726" s="113"/>
      <c r="AE726" s="113"/>
      <c r="AF726" s="113"/>
    </row>
    <row r="727" spans="2:32" x14ac:dyDescent="0.2">
      <c r="B727" s="200"/>
      <c r="C727" s="113"/>
      <c r="D727" s="201"/>
      <c r="E727" s="201"/>
      <c r="F727" s="113"/>
      <c r="G727" s="113"/>
      <c r="H727" s="113"/>
      <c r="I727" s="998"/>
      <c r="J727" s="998"/>
      <c r="K727" s="999"/>
      <c r="L727" s="999"/>
      <c r="M727" s="999"/>
      <c r="N727" s="201"/>
      <c r="O727" s="201"/>
      <c r="P727" s="113"/>
      <c r="Q727" s="113"/>
      <c r="T727" s="201"/>
      <c r="U727" s="113"/>
      <c r="V727" s="113"/>
      <c r="W727" s="113"/>
      <c r="X727" s="113"/>
      <c r="Y727" s="113"/>
      <c r="Z727" s="113"/>
      <c r="AA727" s="113"/>
      <c r="AB727" s="201"/>
      <c r="AC727" s="113"/>
      <c r="AD727" s="113"/>
      <c r="AE727" s="113"/>
      <c r="AF727" s="113"/>
    </row>
    <row r="728" spans="2:32" x14ac:dyDescent="0.2">
      <c r="B728" s="200"/>
      <c r="C728" s="113"/>
      <c r="D728" s="201"/>
      <c r="E728" s="201"/>
      <c r="F728" s="113"/>
      <c r="G728" s="113"/>
      <c r="H728" s="113"/>
      <c r="I728" s="998"/>
      <c r="J728" s="998"/>
      <c r="K728" s="999"/>
      <c r="L728" s="999"/>
      <c r="M728" s="999"/>
      <c r="N728" s="201"/>
      <c r="O728" s="201"/>
      <c r="P728" s="113"/>
      <c r="Q728" s="113"/>
      <c r="T728" s="201"/>
      <c r="U728" s="113"/>
      <c r="V728" s="113"/>
      <c r="W728" s="113"/>
      <c r="X728" s="113"/>
      <c r="Y728" s="113"/>
      <c r="Z728" s="113"/>
      <c r="AA728" s="113"/>
      <c r="AB728" s="201"/>
      <c r="AC728" s="113"/>
      <c r="AD728" s="113"/>
      <c r="AE728" s="113"/>
      <c r="AF728" s="113"/>
    </row>
    <row r="729" spans="2:32" x14ac:dyDescent="0.2">
      <c r="B729" s="200"/>
      <c r="C729" s="113"/>
      <c r="D729" s="201"/>
      <c r="E729" s="201"/>
      <c r="F729" s="113"/>
      <c r="G729" s="113"/>
      <c r="H729" s="113"/>
      <c r="I729" s="998"/>
      <c r="J729" s="998"/>
      <c r="K729" s="999"/>
      <c r="L729" s="999"/>
      <c r="M729" s="999"/>
      <c r="N729" s="201"/>
      <c r="O729" s="201"/>
      <c r="P729" s="113"/>
      <c r="Q729" s="113"/>
      <c r="T729" s="201"/>
      <c r="U729" s="113"/>
      <c r="V729" s="113"/>
      <c r="W729" s="113"/>
      <c r="X729" s="113"/>
      <c r="Y729" s="113"/>
      <c r="Z729" s="113"/>
      <c r="AA729" s="113"/>
      <c r="AB729" s="201"/>
      <c r="AC729" s="113"/>
      <c r="AD729" s="113"/>
      <c r="AE729" s="113"/>
      <c r="AF729" s="113"/>
    </row>
    <row r="730" spans="2:32" x14ac:dyDescent="0.2">
      <c r="B730" s="200"/>
      <c r="C730" s="113"/>
      <c r="D730" s="201"/>
      <c r="E730" s="201"/>
      <c r="F730" s="113"/>
      <c r="G730" s="113"/>
      <c r="H730" s="113"/>
      <c r="I730" s="998"/>
      <c r="J730" s="998"/>
      <c r="K730" s="999"/>
      <c r="L730" s="999"/>
      <c r="M730" s="999"/>
      <c r="N730" s="201"/>
      <c r="O730" s="201"/>
      <c r="P730" s="113"/>
      <c r="Q730" s="113"/>
      <c r="T730" s="201"/>
      <c r="U730" s="113"/>
      <c r="V730" s="113"/>
      <c r="W730" s="113"/>
      <c r="X730" s="113"/>
      <c r="Y730" s="113"/>
      <c r="Z730" s="113"/>
      <c r="AA730" s="113"/>
      <c r="AB730" s="201"/>
      <c r="AC730" s="113"/>
      <c r="AD730" s="113"/>
      <c r="AE730" s="113"/>
      <c r="AF730" s="113"/>
    </row>
    <row r="731" spans="2:32" x14ac:dyDescent="0.2">
      <c r="B731" s="200"/>
      <c r="C731" s="113"/>
      <c r="D731" s="201"/>
      <c r="E731" s="201"/>
      <c r="F731" s="113"/>
      <c r="G731" s="113"/>
      <c r="H731" s="113"/>
      <c r="I731" s="998"/>
      <c r="J731" s="998"/>
      <c r="K731" s="999"/>
      <c r="L731" s="999"/>
      <c r="M731" s="999"/>
      <c r="N731" s="201"/>
      <c r="O731" s="201"/>
      <c r="P731" s="113"/>
      <c r="Q731" s="113"/>
      <c r="T731" s="201"/>
      <c r="U731" s="113"/>
      <c r="V731" s="113"/>
      <c r="W731" s="113"/>
      <c r="X731" s="113"/>
      <c r="Y731" s="113"/>
      <c r="Z731" s="113"/>
      <c r="AA731" s="113"/>
      <c r="AB731" s="201"/>
      <c r="AC731" s="113"/>
      <c r="AD731" s="113"/>
      <c r="AE731" s="113"/>
      <c r="AF731" s="113"/>
    </row>
    <row r="732" spans="2:32" x14ac:dyDescent="0.2">
      <c r="B732" s="200"/>
      <c r="C732" s="113"/>
      <c r="D732" s="201"/>
      <c r="E732" s="201"/>
      <c r="F732" s="113"/>
      <c r="G732" s="113"/>
      <c r="H732" s="113"/>
      <c r="I732" s="998"/>
      <c r="J732" s="998"/>
      <c r="K732" s="999"/>
      <c r="L732" s="999"/>
      <c r="M732" s="999"/>
      <c r="N732" s="201"/>
      <c r="O732" s="201"/>
      <c r="P732" s="113"/>
      <c r="Q732" s="113"/>
      <c r="T732" s="201"/>
      <c r="U732" s="113"/>
      <c r="V732" s="113"/>
      <c r="W732" s="113"/>
      <c r="X732" s="113"/>
      <c r="Y732" s="113"/>
      <c r="Z732" s="113"/>
      <c r="AA732" s="113"/>
      <c r="AB732" s="201"/>
      <c r="AC732" s="113"/>
      <c r="AD732" s="113"/>
      <c r="AE732" s="113"/>
      <c r="AF732" s="113"/>
    </row>
    <row r="733" spans="2:32" x14ac:dyDescent="0.2">
      <c r="B733" s="200"/>
      <c r="C733" s="113"/>
      <c r="D733" s="201"/>
      <c r="E733" s="201"/>
      <c r="F733" s="113"/>
      <c r="G733" s="113"/>
      <c r="H733" s="113"/>
      <c r="I733" s="998"/>
      <c r="J733" s="998"/>
      <c r="K733" s="999"/>
      <c r="L733" s="999"/>
      <c r="M733" s="999"/>
      <c r="N733" s="201"/>
      <c r="O733" s="201"/>
      <c r="P733" s="113"/>
      <c r="Q733" s="113"/>
      <c r="T733" s="201"/>
      <c r="U733" s="113"/>
      <c r="V733" s="113"/>
      <c r="W733" s="113"/>
      <c r="X733" s="113"/>
      <c r="Y733" s="113"/>
      <c r="Z733" s="113"/>
      <c r="AA733" s="113"/>
      <c r="AB733" s="201"/>
      <c r="AC733" s="113"/>
      <c r="AD733" s="113"/>
      <c r="AE733" s="113"/>
      <c r="AF733" s="113"/>
    </row>
    <row r="734" spans="2:32" x14ac:dyDescent="0.2">
      <c r="B734" s="200"/>
      <c r="C734" s="113"/>
      <c r="D734" s="201"/>
      <c r="E734" s="201"/>
      <c r="F734" s="113"/>
      <c r="G734" s="113"/>
      <c r="H734" s="113"/>
      <c r="I734" s="998"/>
      <c r="J734" s="998"/>
      <c r="K734" s="999"/>
      <c r="L734" s="999"/>
      <c r="M734" s="999"/>
      <c r="N734" s="201"/>
      <c r="O734" s="201"/>
      <c r="P734" s="113"/>
      <c r="Q734" s="113"/>
      <c r="T734" s="201"/>
      <c r="U734" s="113"/>
      <c r="V734" s="113"/>
      <c r="W734" s="113"/>
      <c r="X734" s="113"/>
      <c r="Y734" s="113"/>
      <c r="Z734" s="113"/>
      <c r="AA734" s="113"/>
      <c r="AB734" s="201"/>
      <c r="AC734" s="113"/>
      <c r="AD734" s="113"/>
      <c r="AE734" s="113"/>
      <c r="AF734" s="113"/>
    </row>
    <row r="735" spans="2:32" x14ac:dyDescent="0.2">
      <c r="B735" s="200"/>
      <c r="C735" s="113"/>
      <c r="D735" s="201"/>
      <c r="E735" s="201"/>
      <c r="F735" s="113"/>
      <c r="G735" s="113"/>
      <c r="H735" s="113"/>
      <c r="I735" s="998"/>
      <c r="J735" s="998"/>
      <c r="K735" s="999"/>
      <c r="L735" s="999"/>
      <c r="M735" s="999"/>
      <c r="N735" s="201"/>
      <c r="O735" s="201"/>
      <c r="P735" s="113"/>
      <c r="Q735" s="113"/>
      <c r="T735" s="201"/>
      <c r="U735" s="113"/>
      <c r="V735" s="113"/>
      <c r="W735" s="113"/>
      <c r="X735" s="113"/>
      <c r="Y735" s="113"/>
      <c r="Z735" s="113"/>
      <c r="AA735" s="113"/>
      <c r="AB735" s="201"/>
      <c r="AC735" s="113"/>
      <c r="AD735" s="113"/>
      <c r="AE735" s="113"/>
      <c r="AF735" s="113"/>
    </row>
    <row r="736" spans="2:32" x14ac:dyDescent="0.2">
      <c r="B736" s="200"/>
      <c r="C736" s="113"/>
      <c r="D736" s="201"/>
      <c r="E736" s="201"/>
      <c r="F736" s="113"/>
      <c r="G736" s="113"/>
      <c r="H736" s="113"/>
      <c r="I736" s="998"/>
      <c r="J736" s="998"/>
      <c r="K736" s="999"/>
      <c r="L736" s="999"/>
      <c r="M736" s="999"/>
      <c r="N736" s="201"/>
      <c r="O736" s="201"/>
      <c r="P736" s="113"/>
      <c r="Q736" s="113"/>
      <c r="T736" s="201"/>
      <c r="U736" s="113"/>
      <c r="V736" s="113"/>
      <c r="W736" s="113"/>
      <c r="X736" s="113"/>
      <c r="Y736" s="113"/>
      <c r="Z736" s="113"/>
      <c r="AA736" s="113"/>
      <c r="AB736" s="201"/>
      <c r="AC736" s="113"/>
      <c r="AD736" s="113"/>
      <c r="AE736" s="113"/>
      <c r="AF736" s="113"/>
    </row>
    <row r="737" spans="2:32" x14ac:dyDescent="0.2">
      <c r="B737" s="200"/>
      <c r="C737" s="113"/>
      <c r="D737" s="201"/>
      <c r="E737" s="201"/>
      <c r="F737" s="113"/>
      <c r="G737" s="113"/>
      <c r="H737" s="113"/>
      <c r="I737" s="998"/>
      <c r="J737" s="998"/>
      <c r="K737" s="999"/>
      <c r="L737" s="999"/>
      <c r="M737" s="999"/>
      <c r="N737" s="201"/>
      <c r="O737" s="201"/>
      <c r="P737" s="113"/>
      <c r="Q737" s="113"/>
      <c r="T737" s="201"/>
      <c r="U737" s="113"/>
      <c r="V737" s="113"/>
      <c r="W737" s="113"/>
      <c r="X737" s="113"/>
      <c r="Y737" s="113"/>
      <c r="Z737" s="113"/>
      <c r="AA737" s="113"/>
      <c r="AB737" s="201"/>
      <c r="AC737" s="113"/>
      <c r="AD737" s="113"/>
      <c r="AE737" s="113"/>
      <c r="AF737" s="113"/>
    </row>
    <row r="738" spans="2:32" x14ac:dyDescent="0.2">
      <c r="B738" s="200"/>
      <c r="C738" s="113"/>
      <c r="D738" s="201"/>
      <c r="E738" s="201"/>
      <c r="F738" s="113"/>
      <c r="G738" s="113"/>
      <c r="H738" s="113"/>
      <c r="I738" s="998"/>
      <c r="J738" s="998"/>
      <c r="K738" s="999"/>
      <c r="L738" s="999"/>
      <c r="M738" s="999"/>
      <c r="N738" s="201"/>
      <c r="O738" s="201"/>
      <c r="P738" s="113"/>
      <c r="Q738" s="113"/>
      <c r="T738" s="201"/>
      <c r="U738" s="113"/>
      <c r="V738" s="113"/>
      <c r="W738" s="113"/>
      <c r="X738" s="113"/>
      <c r="Y738" s="113"/>
      <c r="Z738" s="113"/>
      <c r="AA738" s="113"/>
      <c r="AB738" s="201"/>
      <c r="AC738" s="113"/>
      <c r="AD738" s="113"/>
      <c r="AE738" s="113"/>
      <c r="AF738" s="113"/>
    </row>
    <row r="739" spans="2:32" x14ac:dyDescent="0.2">
      <c r="B739" s="200"/>
      <c r="C739" s="113"/>
      <c r="D739" s="201"/>
      <c r="E739" s="201"/>
      <c r="F739" s="113"/>
      <c r="G739" s="113"/>
      <c r="H739" s="113"/>
      <c r="I739" s="998"/>
      <c r="J739" s="998"/>
      <c r="K739" s="999"/>
      <c r="L739" s="999"/>
      <c r="M739" s="999"/>
      <c r="N739" s="201"/>
      <c r="O739" s="201"/>
      <c r="P739" s="113"/>
      <c r="Q739" s="113"/>
      <c r="T739" s="201"/>
      <c r="U739" s="113"/>
      <c r="V739" s="113"/>
      <c r="W739" s="113"/>
      <c r="X739" s="113"/>
      <c r="Y739" s="113"/>
      <c r="Z739" s="113"/>
      <c r="AA739" s="113"/>
      <c r="AB739" s="201"/>
      <c r="AC739" s="113"/>
      <c r="AD739" s="113"/>
      <c r="AE739" s="113"/>
      <c r="AF739" s="113"/>
    </row>
    <row r="740" spans="2:32" x14ac:dyDescent="0.2">
      <c r="B740" s="200"/>
      <c r="C740" s="113"/>
      <c r="D740" s="201"/>
      <c r="E740" s="201"/>
      <c r="F740" s="113"/>
      <c r="G740" s="113"/>
      <c r="H740" s="113"/>
      <c r="I740" s="998"/>
      <c r="J740" s="998"/>
      <c r="K740" s="999"/>
      <c r="L740" s="999"/>
      <c r="M740" s="999"/>
      <c r="N740" s="201"/>
      <c r="O740" s="201"/>
      <c r="P740" s="113"/>
      <c r="Q740" s="113"/>
      <c r="T740" s="201"/>
      <c r="U740" s="113"/>
      <c r="V740" s="113"/>
      <c r="W740" s="113"/>
      <c r="X740" s="113"/>
      <c r="Y740" s="113"/>
      <c r="Z740" s="113"/>
      <c r="AA740" s="113"/>
      <c r="AB740" s="201"/>
      <c r="AC740" s="113"/>
      <c r="AD740" s="113"/>
      <c r="AE740" s="113"/>
      <c r="AF740" s="113"/>
    </row>
    <row r="741" spans="2:32" x14ac:dyDescent="0.2">
      <c r="B741" s="200"/>
      <c r="C741" s="113"/>
      <c r="D741" s="201"/>
      <c r="E741" s="201"/>
      <c r="F741" s="113"/>
      <c r="G741" s="113"/>
      <c r="H741" s="113"/>
      <c r="I741" s="998"/>
      <c r="J741" s="998"/>
      <c r="K741" s="999"/>
      <c r="L741" s="999"/>
      <c r="M741" s="999"/>
      <c r="N741" s="201"/>
      <c r="O741" s="201"/>
      <c r="P741" s="113"/>
      <c r="Q741" s="113"/>
      <c r="T741" s="201"/>
      <c r="U741" s="113"/>
      <c r="V741" s="113"/>
      <c r="W741" s="113"/>
      <c r="X741" s="113"/>
      <c r="Y741" s="113"/>
      <c r="Z741" s="113"/>
      <c r="AA741" s="113"/>
      <c r="AB741" s="201"/>
      <c r="AC741" s="113"/>
      <c r="AD741" s="113"/>
      <c r="AE741" s="113"/>
      <c r="AF741" s="113"/>
    </row>
    <row r="742" spans="2:32" x14ac:dyDescent="0.2">
      <c r="B742" s="200"/>
      <c r="C742" s="113"/>
      <c r="D742" s="201"/>
      <c r="E742" s="201"/>
      <c r="F742" s="113"/>
      <c r="G742" s="113"/>
      <c r="H742" s="113"/>
      <c r="I742" s="998"/>
      <c r="J742" s="998"/>
      <c r="K742" s="999"/>
      <c r="L742" s="999"/>
      <c r="M742" s="999"/>
      <c r="N742" s="201"/>
      <c r="O742" s="201"/>
      <c r="P742" s="113"/>
      <c r="Q742" s="113"/>
      <c r="T742" s="201"/>
      <c r="U742" s="113"/>
      <c r="V742" s="113"/>
      <c r="W742" s="113"/>
      <c r="X742" s="113"/>
      <c r="Y742" s="113"/>
      <c r="Z742" s="113"/>
      <c r="AA742" s="113"/>
      <c r="AB742" s="201"/>
      <c r="AC742" s="113"/>
      <c r="AD742" s="113"/>
      <c r="AE742" s="113"/>
      <c r="AF742" s="113"/>
    </row>
    <row r="743" spans="2:32" x14ac:dyDescent="0.2">
      <c r="B743" s="200"/>
      <c r="C743" s="113"/>
      <c r="D743" s="201"/>
      <c r="E743" s="201"/>
      <c r="F743" s="113"/>
      <c r="G743" s="113"/>
      <c r="H743" s="113"/>
      <c r="I743" s="998"/>
      <c r="J743" s="998"/>
      <c r="K743" s="999"/>
      <c r="L743" s="999"/>
      <c r="M743" s="999"/>
      <c r="N743" s="201"/>
      <c r="O743" s="201"/>
      <c r="P743" s="113"/>
      <c r="Q743" s="113"/>
      <c r="T743" s="201"/>
      <c r="U743" s="113"/>
      <c r="V743" s="113"/>
      <c r="W743" s="113"/>
      <c r="X743" s="113"/>
      <c r="Y743" s="113"/>
      <c r="Z743" s="113"/>
      <c r="AA743" s="113"/>
      <c r="AB743" s="201"/>
      <c r="AC743" s="113"/>
      <c r="AD743" s="113"/>
      <c r="AE743" s="113"/>
      <c r="AF743" s="113"/>
    </row>
    <row r="744" spans="2:32" x14ac:dyDescent="0.2">
      <c r="B744" s="200"/>
      <c r="C744" s="113"/>
      <c r="D744" s="201"/>
      <c r="E744" s="201"/>
      <c r="F744" s="113"/>
      <c r="G744" s="113"/>
      <c r="H744" s="113"/>
      <c r="I744" s="998"/>
      <c r="J744" s="998"/>
      <c r="K744" s="999"/>
      <c r="L744" s="999"/>
      <c r="M744" s="999"/>
      <c r="N744" s="201"/>
      <c r="O744" s="201"/>
      <c r="P744" s="113"/>
      <c r="Q744" s="113"/>
      <c r="T744" s="201"/>
      <c r="U744" s="113"/>
      <c r="V744" s="113"/>
      <c r="W744" s="113"/>
      <c r="X744" s="113"/>
      <c r="Y744" s="113"/>
      <c r="Z744" s="113"/>
      <c r="AA744" s="113"/>
      <c r="AB744" s="201"/>
      <c r="AC744" s="113"/>
      <c r="AD744" s="113"/>
      <c r="AE744" s="113"/>
      <c r="AF744" s="113"/>
    </row>
    <row r="745" spans="2:32" x14ac:dyDescent="0.2">
      <c r="B745" s="200"/>
      <c r="C745" s="113"/>
      <c r="D745" s="201"/>
      <c r="E745" s="201"/>
      <c r="F745" s="113"/>
      <c r="G745" s="113"/>
      <c r="H745" s="113"/>
      <c r="I745" s="998"/>
      <c r="J745" s="998"/>
      <c r="K745" s="999"/>
      <c r="L745" s="999"/>
      <c r="M745" s="999"/>
      <c r="N745" s="201"/>
      <c r="O745" s="201"/>
      <c r="P745" s="113"/>
      <c r="Q745" s="113"/>
      <c r="T745" s="201"/>
      <c r="U745" s="113"/>
      <c r="V745" s="113"/>
      <c r="W745" s="113"/>
      <c r="X745" s="113"/>
      <c r="Y745" s="113"/>
      <c r="Z745" s="113"/>
      <c r="AA745" s="113"/>
      <c r="AB745" s="201"/>
      <c r="AC745" s="113"/>
      <c r="AD745" s="113"/>
      <c r="AE745" s="113"/>
      <c r="AF745" s="113"/>
    </row>
    <row r="746" spans="2:32" x14ac:dyDescent="0.2">
      <c r="B746" s="200"/>
      <c r="C746" s="113"/>
      <c r="D746" s="201"/>
      <c r="E746" s="201"/>
      <c r="F746" s="113"/>
      <c r="G746" s="113"/>
      <c r="H746" s="113"/>
      <c r="I746" s="998"/>
      <c r="J746" s="998"/>
      <c r="K746" s="999"/>
      <c r="L746" s="999"/>
      <c r="M746" s="999"/>
      <c r="N746" s="201"/>
      <c r="O746" s="201"/>
      <c r="P746" s="113"/>
      <c r="Q746" s="113"/>
      <c r="T746" s="201"/>
      <c r="U746" s="113"/>
      <c r="V746" s="113"/>
      <c r="W746" s="113"/>
      <c r="X746" s="113"/>
      <c r="Y746" s="113"/>
      <c r="Z746" s="113"/>
      <c r="AA746" s="113"/>
      <c r="AB746" s="201"/>
      <c r="AC746" s="113"/>
      <c r="AD746" s="113"/>
      <c r="AE746" s="113"/>
      <c r="AF746" s="113"/>
    </row>
    <row r="747" spans="2:32" x14ac:dyDescent="0.2">
      <c r="B747" s="200"/>
      <c r="C747" s="113"/>
      <c r="D747" s="201"/>
      <c r="E747" s="201"/>
      <c r="F747" s="113"/>
      <c r="G747" s="113"/>
      <c r="H747" s="113"/>
      <c r="I747" s="998"/>
      <c r="J747" s="998"/>
      <c r="K747" s="999"/>
      <c r="L747" s="999"/>
      <c r="M747" s="999"/>
      <c r="N747" s="201"/>
      <c r="O747" s="201"/>
      <c r="P747" s="113"/>
      <c r="Q747" s="113"/>
      <c r="T747" s="201"/>
      <c r="U747" s="113"/>
      <c r="V747" s="113"/>
      <c r="W747" s="113"/>
      <c r="X747" s="113"/>
      <c r="Y747" s="113"/>
      <c r="Z747" s="113"/>
      <c r="AA747" s="113"/>
      <c r="AB747" s="201"/>
      <c r="AC747" s="113"/>
      <c r="AD747" s="113"/>
      <c r="AE747" s="113"/>
      <c r="AF747" s="113"/>
    </row>
    <row r="748" spans="2:32" x14ac:dyDescent="0.2">
      <c r="B748" s="200"/>
      <c r="C748" s="113"/>
      <c r="D748" s="201"/>
      <c r="E748" s="201"/>
      <c r="F748" s="113"/>
      <c r="G748" s="113"/>
      <c r="H748" s="113"/>
      <c r="I748" s="998"/>
      <c r="J748" s="998"/>
      <c r="K748" s="999"/>
      <c r="L748" s="999"/>
      <c r="M748" s="999"/>
      <c r="N748" s="201"/>
      <c r="O748" s="201"/>
      <c r="P748" s="113"/>
      <c r="Q748" s="113"/>
      <c r="T748" s="201"/>
      <c r="U748" s="113"/>
      <c r="V748" s="113"/>
      <c r="W748" s="113"/>
      <c r="X748" s="113"/>
      <c r="Y748" s="113"/>
      <c r="Z748" s="113"/>
      <c r="AA748" s="113"/>
      <c r="AB748" s="201"/>
      <c r="AC748" s="113"/>
      <c r="AD748" s="113"/>
      <c r="AE748" s="113"/>
      <c r="AF748" s="113"/>
    </row>
    <row r="749" spans="2:32" x14ac:dyDescent="0.2">
      <c r="B749" s="200"/>
      <c r="C749" s="113"/>
      <c r="D749" s="201"/>
      <c r="E749" s="201"/>
      <c r="F749" s="113"/>
      <c r="G749" s="113"/>
      <c r="H749" s="113"/>
      <c r="I749" s="998"/>
      <c r="J749" s="998"/>
      <c r="K749" s="999"/>
      <c r="L749" s="999"/>
      <c r="M749" s="999"/>
      <c r="N749" s="201"/>
      <c r="O749" s="201"/>
      <c r="P749" s="113"/>
      <c r="Q749" s="113"/>
      <c r="T749" s="201"/>
      <c r="U749" s="113"/>
      <c r="V749" s="113"/>
      <c r="W749" s="113"/>
      <c r="X749" s="113"/>
      <c r="Y749" s="113"/>
      <c r="Z749" s="113"/>
      <c r="AA749" s="113"/>
      <c r="AB749" s="201"/>
      <c r="AC749" s="113"/>
      <c r="AD749" s="113"/>
      <c r="AE749" s="113"/>
      <c r="AF749" s="113"/>
    </row>
    <row r="750" spans="2:32" x14ac:dyDescent="0.2">
      <c r="B750" s="200"/>
      <c r="C750" s="113"/>
      <c r="D750" s="201"/>
      <c r="E750" s="201"/>
      <c r="F750" s="113"/>
      <c r="G750" s="113"/>
      <c r="H750" s="113"/>
      <c r="I750" s="998"/>
      <c r="J750" s="998"/>
      <c r="K750" s="999"/>
      <c r="L750" s="999"/>
      <c r="M750" s="999"/>
      <c r="N750" s="201"/>
      <c r="O750" s="201"/>
      <c r="P750" s="113"/>
      <c r="Q750" s="113"/>
      <c r="T750" s="201"/>
      <c r="U750" s="113"/>
      <c r="V750" s="113"/>
      <c r="W750" s="113"/>
      <c r="X750" s="113"/>
      <c r="Y750" s="113"/>
      <c r="Z750" s="113"/>
      <c r="AA750" s="113"/>
      <c r="AB750" s="201"/>
      <c r="AC750" s="113"/>
      <c r="AD750" s="113"/>
      <c r="AE750" s="113"/>
      <c r="AF750" s="113"/>
    </row>
    <row r="751" spans="2:32" x14ac:dyDescent="0.2">
      <c r="B751" s="200"/>
      <c r="C751" s="113"/>
      <c r="D751" s="201"/>
      <c r="E751" s="201"/>
      <c r="F751" s="113"/>
      <c r="G751" s="113"/>
      <c r="H751" s="113"/>
      <c r="I751" s="998"/>
      <c r="J751" s="998"/>
      <c r="K751" s="999"/>
      <c r="L751" s="999"/>
      <c r="M751" s="999"/>
      <c r="N751" s="201"/>
      <c r="O751" s="201"/>
      <c r="P751" s="113"/>
      <c r="Q751" s="113"/>
      <c r="T751" s="201"/>
      <c r="U751" s="113"/>
      <c r="V751" s="113"/>
      <c r="W751" s="113"/>
      <c r="X751" s="113"/>
      <c r="Y751" s="113"/>
      <c r="Z751" s="113"/>
      <c r="AA751" s="113"/>
      <c r="AB751" s="201"/>
      <c r="AC751" s="113"/>
      <c r="AD751" s="113"/>
      <c r="AE751" s="113"/>
      <c r="AF751" s="113"/>
    </row>
    <row r="752" spans="2:32" x14ac:dyDescent="0.2">
      <c r="B752" s="200"/>
      <c r="C752" s="113"/>
      <c r="D752" s="201"/>
      <c r="E752" s="201"/>
      <c r="F752" s="113"/>
      <c r="G752" s="113"/>
      <c r="H752" s="113"/>
      <c r="I752" s="998"/>
      <c r="J752" s="998"/>
      <c r="K752" s="999"/>
      <c r="L752" s="999"/>
      <c r="M752" s="999"/>
      <c r="N752" s="201"/>
      <c r="O752" s="201"/>
      <c r="P752" s="113"/>
      <c r="Q752" s="113"/>
      <c r="T752" s="201"/>
      <c r="U752" s="113"/>
      <c r="V752" s="113"/>
      <c r="W752" s="113"/>
      <c r="X752" s="113"/>
      <c r="Y752" s="113"/>
      <c r="Z752" s="113"/>
      <c r="AA752" s="113"/>
      <c r="AB752" s="201"/>
      <c r="AC752" s="113"/>
      <c r="AD752" s="113"/>
      <c r="AE752" s="113"/>
      <c r="AF752" s="113"/>
    </row>
    <row r="753" spans="2:32" x14ac:dyDescent="0.2">
      <c r="B753" s="200"/>
      <c r="C753" s="113"/>
      <c r="D753" s="201"/>
      <c r="E753" s="201"/>
      <c r="F753" s="113"/>
      <c r="G753" s="113"/>
      <c r="H753" s="113"/>
      <c r="I753" s="998"/>
      <c r="J753" s="998"/>
      <c r="K753" s="999"/>
      <c r="L753" s="999"/>
      <c r="M753" s="999"/>
      <c r="N753" s="201"/>
      <c r="O753" s="201"/>
      <c r="P753" s="113"/>
      <c r="Q753" s="113"/>
      <c r="T753" s="201"/>
      <c r="U753" s="113"/>
      <c r="V753" s="113"/>
      <c r="W753" s="113"/>
      <c r="X753" s="113"/>
      <c r="Y753" s="113"/>
      <c r="Z753" s="113"/>
      <c r="AA753" s="113"/>
      <c r="AB753" s="201"/>
      <c r="AC753" s="113"/>
      <c r="AD753" s="113"/>
      <c r="AE753" s="113"/>
      <c r="AF753" s="113"/>
    </row>
    <row r="754" spans="2:32" x14ac:dyDescent="0.2">
      <c r="B754" s="200"/>
      <c r="C754" s="113"/>
      <c r="D754" s="201"/>
      <c r="E754" s="201"/>
      <c r="F754" s="113"/>
      <c r="G754" s="113"/>
      <c r="H754" s="113"/>
      <c r="I754" s="998"/>
      <c r="J754" s="998"/>
      <c r="K754" s="999"/>
      <c r="L754" s="999"/>
      <c r="M754" s="999"/>
      <c r="N754" s="201"/>
      <c r="O754" s="201"/>
      <c r="P754" s="113"/>
      <c r="Q754" s="113"/>
      <c r="T754" s="201"/>
      <c r="U754" s="113"/>
      <c r="V754" s="113"/>
      <c r="W754" s="113"/>
      <c r="X754" s="113"/>
      <c r="Y754" s="113"/>
      <c r="Z754" s="113"/>
      <c r="AA754" s="113"/>
      <c r="AB754" s="201"/>
      <c r="AC754" s="113"/>
      <c r="AD754" s="113"/>
      <c r="AE754" s="113"/>
      <c r="AF754" s="113"/>
    </row>
    <row r="755" spans="2:32" x14ac:dyDescent="0.2">
      <c r="B755" s="200"/>
      <c r="C755" s="113"/>
      <c r="D755" s="201"/>
      <c r="E755" s="201"/>
      <c r="F755" s="113"/>
      <c r="G755" s="113"/>
      <c r="H755" s="113"/>
      <c r="I755" s="998"/>
      <c r="J755" s="998"/>
      <c r="K755" s="999"/>
      <c r="L755" s="999"/>
      <c r="M755" s="999"/>
      <c r="N755" s="201"/>
      <c r="O755" s="201"/>
      <c r="P755" s="113"/>
      <c r="Q755" s="113"/>
      <c r="T755" s="201"/>
      <c r="U755" s="113"/>
      <c r="V755" s="113"/>
      <c r="W755" s="113"/>
      <c r="X755" s="113"/>
      <c r="Y755" s="113"/>
      <c r="Z755" s="113"/>
      <c r="AA755" s="113"/>
      <c r="AB755" s="201"/>
      <c r="AC755" s="113"/>
      <c r="AD755" s="113"/>
      <c r="AE755" s="113"/>
      <c r="AF755" s="113"/>
    </row>
    <row r="756" spans="2:32" x14ac:dyDescent="0.2">
      <c r="B756" s="200"/>
      <c r="C756" s="113"/>
      <c r="D756" s="201"/>
      <c r="E756" s="201"/>
      <c r="F756" s="113"/>
      <c r="G756" s="113"/>
      <c r="H756" s="113"/>
      <c r="I756" s="998"/>
      <c r="J756" s="998"/>
      <c r="K756" s="999"/>
      <c r="L756" s="999"/>
      <c r="M756" s="999"/>
      <c r="N756" s="201"/>
      <c r="O756" s="201"/>
      <c r="P756" s="113"/>
      <c r="Q756" s="113"/>
      <c r="T756" s="201"/>
      <c r="U756" s="113"/>
      <c r="V756" s="113"/>
      <c r="W756" s="113"/>
      <c r="X756" s="113"/>
      <c r="Y756" s="113"/>
      <c r="Z756" s="113"/>
      <c r="AA756" s="113"/>
      <c r="AB756" s="201"/>
      <c r="AC756" s="113"/>
      <c r="AD756" s="113"/>
      <c r="AE756" s="113"/>
      <c r="AF756" s="113"/>
    </row>
    <row r="757" spans="2:32" x14ac:dyDescent="0.2">
      <c r="B757" s="200"/>
      <c r="C757" s="113"/>
      <c r="D757" s="201"/>
      <c r="E757" s="201"/>
      <c r="F757" s="113"/>
      <c r="G757" s="113"/>
      <c r="H757" s="113"/>
      <c r="I757" s="998"/>
      <c r="J757" s="998"/>
      <c r="K757" s="999"/>
      <c r="L757" s="999"/>
      <c r="M757" s="999"/>
      <c r="N757" s="201"/>
      <c r="O757" s="201"/>
      <c r="P757" s="113"/>
      <c r="Q757" s="113"/>
      <c r="T757" s="201"/>
      <c r="U757" s="113"/>
      <c r="V757" s="113"/>
      <c r="W757" s="113"/>
      <c r="X757" s="113"/>
      <c r="Y757" s="113"/>
      <c r="Z757" s="113"/>
      <c r="AA757" s="113"/>
      <c r="AB757" s="201"/>
      <c r="AC757" s="113"/>
      <c r="AD757" s="113"/>
      <c r="AE757" s="113"/>
      <c r="AF757" s="113"/>
    </row>
    <row r="758" spans="2:32" x14ac:dyDescent="0.2">
      <c r="B758" s="200"/>
      <c r="C758" s="113"/>
      <c r="D758" s="201"/>
      <c r="E758" s="201"/>
      <c r="F758" s="113"/>
      <c r="G758" s="113"/>
      <c r="H758" s="113"/>
      <c r="I758" s="998"/>
      <c r="J758" s="998"/>
      <c r="K758" s="999"/>
      <c r="L758" s="999"/>
      <c r="M758" s="999"/>
      <c r="N758" s="201"/>
      <c r="O758" s="201"/>
      <c r="P758" s="113"/>
      <c r="Q758" s="113"/>
      <c r="T758" s="201"/>
      <c r="U758" s="113"/>
      <c r="V758" s="113"/>
      <c r="W758" s="113"/>
      <c r="X758" s="113"/>
      <c r="Y758" s="113"/>
      <c r="Z758" s="113"/>
      <c r="AA758" s="113"/>
      <c r="AB758" s="201"/>
      <c r="AC758" s="113"/>
      <c r="AD758" s="113"/>
      <c r="AE758" s="113"/>
      <c r="AF758" s="113"/>
    </row>
    <row r="759" spans="2:32" x14ac:dyDescent="0.2">
      <c r="B759" s="200"/>
      <c r="C759" s="113"/>
      <c r="D759" s="201"/>
      <c r="E759" s="201"/>
      <c r="F759" s="113"/>
      <c r="G759" s="113"/>
      <c r="H759" s="113"/>
      <c r="I759" s="998"/>
      <c r="J759" s="998"/>
      <c r="K759" s="999"/>
      <c r="L759" s="999"/>
      <c r="M759" s="999"/>
      <c r="N759" s="201"/>
      <c r="O759" s="201"/>
      <c r="P759" s="113"/>
      <c r="Q759" s="113"/>
      <c r="T759" s="201"/>
      <c r="U759" s="113"/>
      <c r="V759" s="113"/>
      <c r="W759" s="113"/>
      <c r="X759" s="113"/>
      <c r="Y759" s="113"/>
      <c r="Z759" s="113"/>
      <c r="AA759" s="113"/>
      <c r="AB759" s="201"/>
      <c r="AC759" s="113"/>
      <c r="AD759" s="113"/>
      <c r="AE759" s="113"/>
      <c r="AF759" s="113"/>
    </row>
    <row r="760" spans="2:32" x14ac:dyDescent="0.2">
      <c r="B760" s="200"/>
      <c r="C760" s="113"/>
      <c r="D760" s="201"/>
      <c r="E760" s="201"/>
      <c r="F760" s="113"/>
      <c r="G760" s="113"/>
      <c r="H760" s="113"/>
      <c r="I760" s="998"/>
      <c r="J760" s="998"/>
      <c r="K760" s="999"/>
      <c r="L760" s="999"/>
      <c r="M760" s="999"/>
      <c r="N760" s="201"/>
      <c r="O760" s="201"/>
      <c r="P760" s="113"/>
      <c r="Q760" s="113"/>
      <c r="T760" s="201"/>
      <c r="U760" s="113"/>
      <c r="V760" s="113"/>
      <c r="W760" s="113"/>
      <c r="X760" s="113"/>
      <c r="Y760" s="113"/>
      <c r="Z760" s="113"/>
      <c r="AA760" s="113"/>
      <c r="AB760" s="201"/>
      <c r="AC760" s="113"/>
      <c r="AD760" s="113"/>
      <c r="AE760" s="113"/>
      <c r="AF760" s="113"/>
    </row>
    <row r="761" spans="2:32" x14ac:dyDescent="0.2">
      <c r="B761" s="200"/>
      <c r="C761" s="113"/>
      <c r="D761" s="201"/>
      <c r="E761" s="201"/>
      <c r="F761" s="113"/>
      <c r="G761" s="113"/>
      <c r="H761" s="113"/>
      <c r="I761" s="998"/>
      <c r="J761" s="998"/>
      <c r="K761" s="999"/>
      <c r="L761" s="999"/>
      <c r="M761" s="999"/>
      <c r="N761" s="201"/>
      <c r="O761" s="201"/>
      <c r="P761" s="113"/>
      <c r="Q761" s="113"/>
      <c r="T761" s="201"/>
      <c r="U761" s="113"/>
      <c r="V761" s="113"/>
      <c r="W761" s="113"/>
      <c r="X761" s="113"/>
      <c r="Y761" s="113"/>
      <c r="Z761" s="113"/>
      <c r="AA761" s="113"/>
      <c r="AB761" s="201"/>
      <c r="AC761" s="113"/>
      <c r="AD761" s="113"/>
      <c r="AE761" s="113"/>
      <c r="AF761" s="113"/>
    </row>
    <row r="762" spans="2:32" x14ac:dyDescent="0.2">
      <c r="B762" s="200"/>
      <c r="C762" s="113"/>
      <c r="D762" s="201"/>
      <c r="E762" s="201"/>
      <c r="F762" s="113"/>
      <c r="G762" s="113"/>
      <c r="H762" s="113"/>
      <c r="I762" s="998"/>
      <c r="J762" s="998"/>
      <c r="K762" s="999"/>
      <c r="L762" s="999"/>
      <c r="M762" s="999"/>
      <c r="N762" s="201"/>
      <c r="O762" s="201"/>
      <c r="P762" s="113"/>
      <c r="Q762" s="113"/>
      <c r="T762" s="201"/>
      <c r="U762" s="113"/>
      <c r="V762" s="113"/>
      <c r="W762" s="113"/>
      <c r="X762" s="113"/>
      <c r="Y762" s="113"/>
      <c r="Z762" s="113"/>
      <c r="AA762" s="113"/>
      <c r="AB762" s="201"/>
      <c r="AC762" s="113"/>
      <c r="AD762" s="113"/>
      <c r="AE762" s="113"/>
      <c r="AF762" s="113"/>
    </row>
    <row r="763" spans="2:32" x14ac:dyDescent="0.2">
      <c r="B763" s="200"/>
      <c r="C763" s="113"/>
      <c r="D763" s="201"/>
      <c r="E763" s="201"/>
      <c r="F763" s="113"/>
      <c r="G763" s="113"/>
      <c r="H763" s="113"/>
      <c r="I763" s="998"/>
      <c r="J763" s="998"/>
      <c r="K763" s="999"/>
      <c r="L763" s="999"/>
      <c r="M763" s="999"/>
      <c r="N763" s="201"/>
      <c r="O763" s="201"/>
      <c r="P763" s="113"/>
      <c r="Q763" s="113"/>
      <c r="T763" s="201"/>
      <c r="U763" s="113"/>
      <c r="V763" s="113"/>
      <c r="W763" s="113"/>
      <c r="X763" s="113"/>
      <c r="Y763" s="113"/>
      <c r="Z763" s="113"/>
      <c r="AA763" s="113"/>
      <c r="AB763" s="201"/>
      <c r="AC763" s="113"/>
      <c r="AD763" s="113"/>
      <c r="AE763" s="113"/>
      <c r="AF763" s="113"/>
    </row>
    <row r="764" spans="2:32" x14ac:dyDescent="0.2">
      <c r="B764" s="200"/>
      <c r="C764" s="113"/>
      <c r="D764" s="201"/>
      <c r="E764" s="201"/>
      <c r="F764" s="113"/>
      <c r="G764" s="113"/>
      <c r="H764" s="113"/>
      <c r="I764" s="998"/>
      <c r="J764" s="998"/>
      <c r="K764" s="999"/>
      <c r="L764" s="999"/>
      <c r="M764" s="999"/>
      <c r="N764" s="201"/>
      <c r="O764" s="201"/>
      <c r="P764" s="113"/>
      <c r="Q764" s="113"/>
      <c r="T764" s="201"/>
      <c r="U764" s="113"/>
      <c r="V764" s="113"/>
      <c r="W764" s="113"/>
      <c r="X764" s="113"/>
      <c r="Y764" s="113"/>
      <c r="Z764" s="113"/>
      <c r="AA764" s="113"/>
      <c r="AB764" s="201"/>
      <c r="AC764" s="113"/>
      <c r="AD764" s="113"/>
      <c r="AE764" s="113"/>
      <c r="AF764" s="113"/>
    </row>
    <row r="765" spans="2:32" x14ac:dyDescent="0.2">
      <c r="B765" s="200"/>
      <c r="C765" s="113"/>
      <c r="D765" s="201"/>
      <c r="E765" s="201"/>
      <c r="F765" s="113"/>
      <c r="G765" s="113"/>
      <c r="H765" s="113"/>
      <c r="I765" s="998"/>
      <c r="J765" s="998"/>
      <c r="K765" s="999"/>
      <c r="L765" s="999"/>
      <c r="M765" s="999"/>
      <c r="N765" s="201"/>
      <c r="O765" s="201"/>
      <c r="P765" s="113"/>
      <c r="Q765" s="113"/>
      <c r="T765" s="201"/>
      <c r="U765" s="113"/>
      <c r="V765" s="113"/>
      <c r="W765" s="113"/>
      <c r="X765" s="113"/>
      <c r="Y765" s="113"/>
      <c r="Z765" s="113"/>
      <c r="AA765" s="113"/>
      <c r="AB765" s="201"/>
      <c r="AC765" s="113"/>
      <c r="AD765" s="113"/>
      <c r="AE765" s="113"/>
      <c r="AF765" s="113"/>
    </row>
    <row r="766" spans="2:32" x14ac:dyDescent="0.2">
      <c r="B766" s="200"/>
      <c r="C766" s="113"/>
      <c r="D766" s="201"/>
      <c r="E766" s="201"/>
      <c r="F766" s="113"/>
      <c r="G766" s="113"/>
      <c r="H766" s="113"/>
      <c r="I766" s="998"/>
      <c r="J766" s="998"/>
      <c r="K766" s="999"/>
      <c r="L766" s="999"/>
      <c r="M766" s="999"/>
      <c r="N766" s="201"/>
      <c r="O766" s="201"/>
      <c r="P766" s="113"/>
      <c r="Q766" s="113"/>
      <c r="T766" s="201"/>
      <c r="U766" s="113"/>
      <c r="V766" s="113"/>
      <c r="W766" s="113"/>
      <c r="X766" s="113"/>
      <c r="Y766" s="113"/>
      <c r="Z766" s="113"/>
      <c r="AA766" s="113"/>
      <c r="AB766" s="201"/>
      <c r="AC766" s="113"/>
      <c r="AD766" s="113"/>
      <c r="AE766" s="113"/>
      <c r="AF766" s="113"/>
    </row>
    <row r="767" spans="2:32" x14ac:dyDescent="0.2">
      <c r="B767" s="200"/>
      <c r="C767" s="113"/>
      <c r="D767" s="201"/>
      <c r="E767" s="201"/>
      <c r="F767" s="113"/>
      <c r="G767" s="113"/>
      <c r="H767" s="113"/>
      <c r="I767" s="998"/>
      <c r="J767" s="998"/>
      <c r="K767" s="999"/>
      <c r="L767" s="999"/>
      <c r="M767" s="999"/>
      <c r="N767" s="201"/>
      <c r="O767" s="201"/>
      <c r="P767" s="113"/>
      <c r="Q767" s="113"/>
      <c r="T767" s="201"/>
      <c r="U767" s="113"/>
      <c r="V767" s="113"/>
      <c r="W767" s="113"/>
      <c r="X767" s="113"/>
      <c r="Y767" s="113"/>
      <c r="Z767" s="113"/>
      <c r="AA767" s="113"/>
      <c r="AB767" s="201"/>
      <c r="AC767" s="113"/>
      <c r="AD767" s="113"/>
      <c r="AE767" s="113"/>
      <c r="AF767" s="113"/>
    </row>
    <row r="768" spans="2:32" x14ac:dyDescent="0.2">
      <c r="B768" s="200"/>
      <c r="C768" s="113"/>
      <c r="D768" s="201"/>
      <c r="E768" s="201"/>
      <c r="F768" s="113"/>
      <c r="G768" s="113"/>
      <c r="H768" s="113"/>
      <c r="I768" s="998"/>
      <c r="J768" s="998"/>
      <c r="K768" s="999"/>
      <c r="L768" s="999"/>
      <c r="M768" s="999"/>
      <c r="N768" s="201"/>
      <c r="O768" s="201"/>
      <c r="P768" s="113"/>
      <c r="Q768" s="113"/>
      <c r="T768" s="201"/>
      <c r="U768" s="113"/>
      <c r="V768" s="113"/>
      <c r="W768" s="113"/>
      <c r="X768" s="113"/>
      <c r="Y768" s="113"/>
      <c r="Z768" s="113"/>
      <c r="AA768" s="113"/>
      <c r="AB768" s="201"/>
      <c r="AC768" s="113"/>
      <c r="AD768" s="113"/>
      <c r="AE768" s="113"/>
      <c r="AF768" s="113"/>
    </row>
    <row r="769" spans="2:32" x14ac:dyDescent="0.2">
      <c r="B769" s="200"/>
      <c r="C769" s="113"/>
      <c r="D769" s="201"/>
      <c r="E769" s="201"/>
      <c r="F769" s="113"/>
      <c r="G769" s="113"/>
      <c r="H769" s="113"/>
      <c r="I769" s="998"/>
      <c r="J769" s="998"/>
      <c r="K769" s="999"/>
      <c r="L769" s="999"/>
      <c r="M769" s="999"/>
      <c r="N769" s="201"/>
      <c r="O769" s="201"/>
      <c r="P769" s="113"/>
      <c r="Q769" s="113"/>
      <c r="T769" s="201"/>
      <c r="U769" s="113"/>
      <c r="V769" s="113"/>
      <c r="W769" s="113"/>
      <c r="X769" s="113"/>
      <c r="Y769" s="113"/>
      <c r="Z769" s="113"/>
      <c r="AA769" s="113"/>
      <c r="AB769" s="201"/>
      <c r="AC769" s="113"/>
      <c r="AD769" s="113"/>
      <c r="AE769" s="113"/>
      <c r="AF769" s="113"/>
    </row>
    <row r="770" spans="2:32" x14ac:dyDescent="0.2">
      <c r="B770" s="200"/>
      <c r="C770" s="113"/>
      <c r="D770" s="201"/>
      <c r="E770" s="201"/>
      <c r="F770" s="113"/>
      <c r="G770" s="113"/>
      <c r="H770" s="113"/>
      <c r="I770" s="998"/>
      <c r="J770" s="998"/>
      <c r="K770" s="999"/>
      <c r="L770" s="999"/>
      <c r="M770" s="999"/>
      <c r="N770" s="201"/>
      <c r="O770" s="201"/>
      <c r="P770" s="113"/>
      <c r="Q770" s="113"/>
      <c r="T770" s="201"/>
      <c r="U770" s="113"/>
      <c r="V770" s="113"/>
      <c r="W770" s="113"/>
      <c r="X770" s="113"/>
      <c r="Y770" s="113"/>
      <c r="Z770" s="113"/>
      <c r="AA770" s="113"/>
      <c r="AB770" s="201"/>
      <c r="AC770" s="113"/>
      <c r="AD770" s="113"/>
      <c r="AE770" s="113"/>
      <c r="AF770" s="113"/>
    </row>
    <row r="771" spans="2:32" x14ac:dyDescent="0.2">
      <c r="B771" s="200"/>
      <c r="C771" s="113"/>
      <c r="D771" s="201"/>
      <c r="E771" s="201"/>
      <c r="F771" s="113"/>
      <c r="G771" s="113"/>
      <c r="H771" s="113"/>
      <c r="I771" s="998"/>
      <c r="J771" s="998"/>
      <c r="K771" s="999"/>
      <c r="L771" s="999"/>
      <c r="M771" s="999"/>
      <c r="N771" s="201"/>
      <c r="O771" s="201"/>
      <c r="P771" s="113"/>
      <c r="Q771" s="113"/>
      <c r="T771" s="201"/>
      <c r="U771" s="113"/>
      <c r="V771" s="113"/>
      <c r="W771" s="113"/>
      <c r="X771" s="113"/>
      <c r="Y771" s="113"/>
      <c r="Z771" s="113"/>
      <c r="AA771" s="113"/>
      <c r="AB771" s="201"/>
      <c r="AC771" s="113"/>
      <c r="AD771" s="113"/>
      <c r="AE771" s="113"/>
      <c r="AF771" s="113"/>
    </row>
    <row r="772" spans="2:32" x14ac:dyDescent="0.2">
      <c r="B772" s="200"/>
      <c r="C772" s="113"/>
      <c r="D772" s="201"/>
      <c r="E772" s="201"/>
      <c r="F772" s="113"/>
      <c r="G772" s="113"/>
      <c r="H772" s="113"/>
      <c r="I772" s="998"/>
      <c r="J772" s="998"/>
      <c r="K772" s="999"/>
      <c r="L772" s="999"/>
      <c r="M772" s="999"/>
      <c r="N772" s="201"/>
      <c r="O772" s="201"/>
      <c r="P772" s="113"/>
      <c r="Q772" s="113"/>
      <c r="T772" s="201"/>
      <c r="U772" s="113"/>
      <c r="V772" s="113"/>
      <c r="W772" s="113"/>
      <c r="X772" s="113"/>
      <c r="Y772" s="113"/>
      <c r="Z772" s="113"/>
      <c r="AA772" s="113"/>
      <c r="AB772" s="201"/>
      <c r="AC772" s="113"/>
      <c r="AD772" s="113"/>
      <c r="AE772" s="113"/>
      <c r="AF772" s="113"/>
    </row>
    <row r="773" spans="2:32" x14ac:dyDescent="0.2">
      <c r="B773" s="200"/>
      <c r="C773" s="113"/>
      <c r="D773" s="201"/>
      <c r="E773" s="201"/>
      <c r="F773" s="113"/>
      <c r="G773" s="113"/>
      <c r="H773" s="113"/>
      <c r="I773" s="998"/>
      <c r="J773" s="998"/>
      <c r="K773" s="999"/>
      <c r="L773" s="999"/>
      <c r="M773" s="999"/>
      <c r="N773" s="201"/>
      <c r="O773" s="201"/>
      <c r="P773" s="113"/>
      <c r="Q773" s="113"/>
      <c r="T773" s="201"/>
      <c r="U773" s="113"/>
      <c r="V773" s="113"/>
      <c r="W773" s="113"/>
      <c r="X773" s="113"/>
      <c r="Y773" s="113"/>
      <c r="Z773" s="113"/>
      <c r="AA773" s="113"/>
      <c r="AB773" s="201"/>
      <c r="AC773" s="113"/>
      <c r="AD773" s="113"/>
      <c r="AE773" s="113"/>
      <c r="AF773" s="113"/>
    </row>
    <row r="774" spans="2:32" x14ac:dyDescent="0.2">
      <c r="B774" s="200"/>
      <c r="C774" s="113"/>
      <c r="D774" s="201"/>
      <c r="E774" s="201"/>
      <c r="F774" s="113"/>
      <c r="G774" s="113"/>
      <c r="H774" s="113"/>
      <c r="I774" s="998"/>
      <c r="J774" s="998"/>
      <c r="K774" s="999"/>
      <c r="L774" s="999"/>
      <c r="M774" s="999"/>
      <c r="N774" s="201"/>
      <c r="O774" s="201"/>
      <c r="P774" s="113"/>
      <c r="Q774" s="113"/>
      <c r="T774" s="201"/>
      <c r="U774" s="113"/>
      <c r="V774" s="113"/>
      <c r="W774" s="113"/>
      <c r="X774" s="113"/>
      <c r="Y774" s="113"/>
      <c r="Z774" s="113"/>
      <c r="AA774" s="113"/>
      <c r="AB774" s="201"/>
      <c r="AC774" s="113"/>
      <c r="AD774" s="113"/>
      <c r="AE774" s="113"/>
      <c r="AF774" s="113"/>
    </row>
    <row r="775" spans="2:32" x14ac:dyDescent="0.2">
      <c r="B775" s="200"/>
      <c r="C775" s="113"/>
      <c r="D775" s="201"/>
      <c r="E775" s="201"/>
      <c r="F775" s="113"/>
      <c r="G775" s="113"/>
      <c r="H775" s="113"/>
      <c r="I775" s="998"/>
      <c r="J775" s="998"/>
      <c r="K775" s="999"/>
      <c r="L775" s="999"/>
      <c r="M775" s="999"/>
      <c r="N775" s="201"/>
      <c r="O775" s="201"/>
      <c r="P775" s="113"/>
      <c r="Q775" s="113"/>
      <c r="T775" s="201"/>
      <c r="U775" s="113"/>
      <c r="V775" s="113"/>
      <c r="W775" s="113"/>
      <c r="X775" s="113"/>
      <c r="Y775" s="113"/>
      <c r="Z775" s="113"/>
      <c r="AA775" s="113"/>
      <c r="AB775" s="201"/>
      <c r="AC775" s="113"/>
      <c r="AD775" s="113"/>
      <c r="AE775" s="113"/>
      <c r="AF775" s="113"/>
    </row>
    <row r="776" spans="2:32" x14ac:dyDescent="0.2">
      <c r="B776" s="200"/>
      <c r="C776" s="113"/>
      <c r="D776" s="201"/>
      <c r="E776" s="201"/>
      <c r="F776" s="113"/>
      <c r="G776" s="113"/>
      <c r="H776" s="113"/>
      <c r="I776" s="998"/>
      <c r="J776" s="998"/>
      <c r="K776" s="999"/>
      <c r="L776" s="999"/>
      <c r="M776" s="999"/>
      <c r="N776" s="201"/>
      <c r="O776" s="201"/>
      <c r="P776" s="113"/>
      <c r="Q776" s="113"/>
      <c r="T776" s="201"/>
      <c r="U776" s="113"/>
      <c r="V776" s="113"/>
      <c r="W776" s="113"/>
      <c r="X776" s="113"/>
      <c r="Y776" s="113"/>
      <c r="Z776" s="113"/>
      <c r="AA776" s="113"/>
      <c r="AB776" s="201"/>
      <c r="AC776" s="113"/>
      <c r="AD776" s="113"/>
      <c r="AE776" s="113"/>
      <c r="AF776" s="113"/>
    </row>
    <row r="777" spans="2:32" x14ac:dyDescent="0.2">
      <c r="B777" s="200"/>
      <c r="C777" s="113"/>
      <c r="D777" s="201"/>
      <c r="E777" s="201"/>
      <c r="F777" s="113"/>
      <c r="G777" s="113"/>
      <c r="H777" s="113"/>
      <c r="I777" s="998"/>
      <c r="J777" s="998"/>
      <c r="K777" s="999"/>
      <c r="L777" s="999"/>
      <c r="M777" s="999"/>
      <c r="N777" s="201"/>
      <c r="O777" s="201"/>
      <c r="P777" s="113"/>
      <c r="Q777" s="113"/>
      <c r="T777" s="201"/>
      <c r="U777" s="113"/>
      <c r="V777" s="113"/>
      <c r="W777" s="113"/>
      <c r="X777" s="113"/>
      <c r="Y777" s="113"/>
      <c r="Z777" s="113"/>
      <c r="AA777" s="113"/>
      <c r="AB777" s="201"/>
      <c r="AC777" s="113"/>
      <c r="AD777" s="113"/>
      <c r="AE777" s="113"/>
      <c r="AF777" s="113"/>
    </row>
    <row r="778" spans="2:32" x14ac:dyDescent="0.2">
      <c r="B778" s="200"/>
      <c r="C778" s="113"/>
      <c r="D778" s="201"/>
      <c r="E778" s="201"/>
      <c r="F778" s="113"/>
      <c r="G778" s="113"/>
      <c r="H778" s="113"/>
      <c r="I778" s="998"/>
      <c r="J778" s="998"/>
      <c r="K778" s="999"/>
      <c r="L778" s="999"/>
      <c r="M778" s="999"/>
      <c r="N778" s="201"/>
      <c r="O778" s="201"/>
      <c r="P778" s="113"/>
      <c r="Q778" s="113"/>
      <c r="T778" s="201"/>
      <c r="U778" s="113"/>
      <c r="V778" s="113"/>
      <c r="W778" s="113"/>
      <c r="X778" s="113"/>
      <c r="Y778" s="113"/>
      <c r="Z778" s="113"/>
      <c r="AA778" s="113"/>
      <c r="AB778" s="201"/>
      <c r="AC778" s="113"/>
      <c r="AD778" s="113"/>
      <c r="AE778" s="113"/>
      <c r="AF778" s="113"/>
    </row>
    <row r="779" spans="2:32" x14ac:dyDescent="0.2">
      <c r="B779" s="200"/>
      <c r="C779" s="113"/>
      <c r="D779" s="201"/>
      <c r="E779" s="201"/>
      <c r="F779" s="113"/>
      <c r="G779" s="113"/>
      <c r="H779" s="113"/>
      <c r="I779" s="998"/>
      <c r="J779" s="998"/>
      <c r="K779" s="999"/>
      <c r="L779" s="999"/>
      <c r="M779" s="999"/>
      <c r="N779" s="201"/>
      <c r="O779" s="201"/>
      <c r="P779" s="113"/>
      <c r="Q779" s="113"/>
      <c r="T779" s="201"/>
      <c r="U779" s="113"/>
      <c r="V779" s="113"/>
      <c r="W779" s="113"/>
      <c r="X779" s="113"/>
      <c r="Y779" s="113"/>
      <c r="Z779" s="113"/>
      <c r="AA779" s="113"/>
      <c r="AB779" s="201"/>
      <c r="AC779" s="113"/>
      <c r="AD779" s="113"/>
      <c r="AE779" s="113"/>
      <c r="AF779" s="113"/>
    </row>
    <row r="780" spans="2:32" x14ac:dyDescent="0.2">
      <c r="B780" s="200"/>
      <c r="C780" s="113"/>
      <c r="D780" s="201"/>
      <c r="E780" s="201"/>
      <c r="F780" s="113"/>
      <c r="G780" s="113"/>
      <c r="H780" s="113"/>
      <c r="I780" s="998"/>
      <c r="J780" s="998"/>
      <c r="K780" s="999"/>
      <c r="L780" s="999"/>
      <c r="M780" s="999"/>
      <c r="N780" s="201"/>
      <c r="O780" s="201"/>
      <c r="P780" s="113"/>
      <c r="Q780" s="113"/>
      <c r="T780" s="201"/>
      <c r="U780" s="113"/>
      <c r="V780" s="113"/>
      <c r="W780" s="113"/>
      <c r="X780" s="113"/>
      <c r="Y780" s="113"/>
      <c r="Z780" s="113"/>
      <c r="AA780" s="113"/>
      <c r="AB780" s="201"/>
      <c r="AC780" s="113"/>
      <c r="AD780" s="113"/>
      <c r="AE780" s="113"/>
      <c r="AF780" s="113"/>
    </row>
    <row r="781" spans="2:32" x14ac:dyDescent="0.2">
      <c r="B781" s="200"/>
      <c r="C781" s="113"/>
      <c r="D781" s="201"/>
      <c r="E781" s="201"/>
      <c r="F781" s="113"/>
      <c r="G781" s="113"/>
      <c r="H781" s="113"/>
      <c r="I781" s="998"/>
      <c r="J781" s="998"/>
      <c r="K781" s="999"/>
      <c r="L781" s="999"/>
      <c r="M781" s="999"/>
      <c r="N781" s="201"/>
      <c r="O781" s="201"/>
      <c r="P781" s="113"/>
      <c r="Q781" s="113"/>
      <c r="T781" s="201"/>
      <c r="U781" s="113"/>
      <c r="V781" s="113"/>
      <c r="W781" s="113"/>
      <c r="X781" s="113"/>
      <c r="Y781" s="113"/>
      <c r="Z781" s="113"/>
      <c r="AA781" s="113"/>
      <c r="AB781" s="201"/>
      <c r="AC781" s="113"/>
      <c r="AD781" s="113"/>
      <c r="AE781" s="113"/>
      <c r="AF781" s="113"/>
    </row>
    <row r="782" spans="2:32" x14ac:dyDescent="0.2">
      <c r="B782" s="200"/>
      <c r="C782" s="113"/>
      <c r="D782" s="201"/>
      <c r="E782" s="201"/>
      <c r="F782" s="113"/>
      <c r="G782" s="113"/>
      <c r="H782" s="113"/>
      <c r="I782" s="998"/>
      <c r="J782" s="998"/>
      <c r="K782" s="999"/>
      <c r="L782" s="999"/>
      <c r="M782" s="999"/>
      <c r="N782" s="201"/>
      <c r="O782" s="201"/>
      <c r="P782" s="113"/>
      <c r="Q782" s="113"/>
      <c r="T782" s="201"/>
      <c r="U782" s="113"/>
      <c r="V782" s="113"/>
      <c r="W782" s="113"/>
      <c r="X782" s="113"/>
      <c r="Y782" s="113"/>
      <c r="Z782" s="113"/>
      <c r="AA782" s="113"/>
      <c r="AB782" s="201"/>
      <c r="AC782" s="113"/>
      <c r="AD782" s="113"/>
      <c r="AE782" s="113"/>
      <c r="AF782" s="113"/>
    </row>
    <row r="783" spans="2:32" x14ac:dyDescent="0.2">
      <c r="B783" s="200"/>
      <c r="C783" s="113"/>
      <c r="D783" s="201"/>
      <c r="E783" s="201"/>
      <c r="F783" s="113"/>
      <c r="G783" s="113"/>
      <c r="H783" s="113"/>
      <c r="I783" s="998"/>
      <c r="J783" s="998"/>
      <c r="K783" s="999"/>
      <c r="L783" s="999"/>
      <c r="M783" s="999"/>
      <c r="N783" s="201"/>
      <c r="O783" s="201"/>
      <c r="P783" s="113"/>
      <c r="Q783" s="113"/>
      <c r="T783" s="201"/>
      <c r="U783" s="113"/>
      <c r="V783" s="113"/>
      <c r="W783" s="113"/>
      <c r="X783" s="113"/>
      <c r="Y783" s="113"/>
      <c r="Z783" s="113"/>
      <c r="AA783" s="113"/>
      <c r="AB783" s="201"/>
      <c r="AC783" s="113"/>
      <c r="AD783" s="113"/>
      <c r="AE783" s="113"/>
      <c r="AF783" s="113"/>
    </row>
    <row r="784" spans="2:32" x14ac:dyDescent="0.2">
      <c r="B784" s="200"/>
      <c r="C784" s="113"/>
      <c r="D784" s="201"/>
      <c r="E784" s="201"/>
      <c r="F784" s="113"/>
      <c r="G784" s="113"/>
      <c r="H784" s="113"/>
      <c r="I784" s="998"/>
      <c r="J784" s="998"/>
      <c r="K784" s="999"/>
      <c r="L784" s="999"/>
      <c r="M784" s="999"/>
      <c r="N784" s="201"/>
      <c r="O784" s="201"/>
      <c r="P784" s="113"/>
      <c r="Q784" s="113"/>
      <c r="T784" s="201"/>
      <c r="U784" s="113"/>
      <c r="V784" s="113"/>
      <c r="W784" s="113"/>
      <c r="X784" s="113"/>
      <c r="Y784" s="113"/>
      <c r="Z784" s="113"/>
      <c r="AA784" s="113"/>
      <c r="AB784" s="201"/>
      <c r="AC784" s="113"/>
      <c r="AD784" s="113"/>
      <c r="AE784" s="113"/>
      <c r="AF784" s="113"/>
    </row>
    <row r="785" spans="2:32" x14ac:dyDescent="0.2">
      <c r="B785" s="200"/>
      <c r="C785" s="113"/>
      <c r="D785" s="201"/>
      <c r="E785" s="201"/>
      <c r="F785" s="113"/>
      <c r="G785" s="113"/>
      <c r="H785" s="113"/>
      <c r="I785" s="998"/>
      <c r="J785" s="998"/>
      <c r="K785" s="999"/>
      <c r="L785" s="999"/>
      <c r="M785" s="999"/>
      <c r="N785" s="201"/>
      <c r="O785" s="201"/>
      <c r="P785" s="113"/>
      <c r="Q785" s="113"/>
      <c r="T785" s="201"/>
      <c r="U785" s="113"/>
      <c r="V785" s="113"/>
      <c r="W785" s="113"/>
      <c r="X785" s="113"/>
      <c r="Y785" s="113"/>
      <c r="Z785" s="113"/>
      <c r="AA785" s="113"/>
      <c r="AB785" s="201"/>
      <c r="AC785" s="113"/>
      <c r="AD785" s="113"/>
      <c r="AE785" s="113"/>
      <c r="AF785" s="113"/>
    </row>
    <row r="786" spans="2:32" x14ac:dyDescent="0.2">
      <c r="B786" s="200"/>
      <c r="C786" s="113"/>
      <c r="D786" s="201"/>
      <c r="E786" s="201"/>
      <c r="F786" s="113"/>
      <c r="G786" s="113"/>
      <c r="H786" s="113"/>
      <c r="I786" s="998"/>
      <c r="J786" s="998"/>
      <c r="K786" s="999"/>
      <c r="L786" s="999"/>
      <c r="M786" s="999"/>
      <c r="N786" s="201"/>
      <c r="O786" s="201"/>
      <c r="P786" s="113"/>
      <c r="Q786" s="113"/>
      <c r="T786" s="201"/>
      <c r="U786" s="113"/>
      <c r="V786" s="113"/>
      <c r="W786" s="113"/>
      <c r="X786" s="113"/>
      <c r="Y786" s="113"/>
      <c r="Z786" s="113"/>
      <c r="AA786" s="113"/>
      <c r="AB786" s="201"/>
      <c r="AC786" s="113"/>
      <c r="AD786" s="113"/>
      <c r="AE786" s="113"/>
      <c r="AF786" s="113"/>
    </row>
    <row r="787" spans="2:32" x14ac:dyDescent="0.2">
      <c r="B787" s="200"/>
      <c r="C787" s="113"/>
      <c r="D787" s="201"/>
      <c r="E787" s="201"/>
      <c r="F787" s="113"/>
      <c r="G787" s="113"/>
      <c r="H787" s="113"/>
      <c r="I787" s="998"/>
      <c r="J787" s="998"/>
      <c r="K787" s="999"/>
      <c r="L787" s="999"/>
      <c r="M787" s="999"/>
      <c r="N787" s="201"/>
      <c r="O787" s="201"/>
      <c r="P787" s="113"/>
      <c r="Q787" s="113"/>
      <c r="T787" s="201"/>
      <c r="U787" s="113"/>
      <c r="V787" s="113"/>
      <c r="W787" s="113"/>
      <c r="X787" s="113"/>
      <c r="Y787" s="113"/>
      <c r="Z787" s="113"/>
      <c r="AA787" s="113"/>
      <c r="AB787" s="201"/>
      <c r="AC787" s="113"/>
      <c r="AD787" s="113"/>
      <c r="AE787" s="113"/>
      <c r="AF787" s="113"/>
    </row>
    <row r="788" spans="2:32" x14ac:dyDescent="0.2">
      <c r="B788" s="200"/>
      <c r="C788" s="113"/>
      <c r="D788" s="201"/>
      <c r="E788" s="201"/>
      <c r="F788" s="113"/>
      <c r="G788" s="113"/>
      <c r="H788" s="113"/>
      <c r="I788" s="998"/>
      <c r="J788" s="998"/>
      <c r="K788" s="999"/>
      <c r="L788" s="999"/>
      <c r="M788" s="999"/>
      <c r="N788" s="201"/>
      <c r="O788" s="201"/>
      <c r="P788" s="113"/>
      <c r="Q788" s="113"/>
      <c r="T788" s="201"/>
      <c r="U788" s="113"/>
      <c r="V788" s="113"/>
      <c r="W788" s="113"/>
      <c r="X788" s="113"/>
      <c r="Y788" s="113"/>
      <c r="Z788" s="113"/>
      <c r="AA788" s="113"/>
      <c r="AB788" s="201"/>
      <c r="AC788" s="113"/>
      <c r="AD788" s="113"/>
      <c r="AE788" s="113"/>
      <c r="AF788" s="113"/>
    </row>
    <row r="789" spans="2:32" x14ac:dyDescent="0.2">
      <c r="B789" s="200"/>
      <c r="C789" s="113"/>
      <c r="D789" s="201"/>
      <c r="E789" s="201"/>
      <c r="F789" s="113"/>
      <c r="G789" s="113"/>
      <c r="H789" s="113"/>
      <c r="I789" s="998"/>
      <c r="J789" s="998"/>
      <c r="K789" s="999"/>
      <c r="L789" s="999"/>
      <c r="M789" s="999"/>
      <c r="N789" s="201"/>
      <c r="O789" s="201"/>
      <c r="P789" s="113"/>
      <c r="Q789" s="113"/>
      <c r="T789" s="201"/>
      <c r="U789" s="113"/>
      <c r="V789" s="113"/>
      <c r="W789" s="113"/>
      <c r="X789" s="113"/>
      <c r="Y789" s="113"/>
      <c r="Z789" s="113"/>
      <c r="AA789" s="113"/>
      <c r="AB789" s="201"/>
      <c r="AC789" s="113"/>
      <c r="AD789" s="113"/>
      <c r="AE789" s="113"/>
      <c r="AF789" s="113"/>
    </row>
    <row r="790" spans="2:32" x14ac:dyDescent="0.2">
      <c r="B790" s="200"/>
      <c r="C790" s="113"/>
      <c r="D790" s="201"/>
      <c r="E790" s="201"/>
      <c r="F790" s="113"/>
      <c r="G790" s="113"/>
      <c r="H790" s="113"/>
      <c r="I790" s="998"/>
      <c r="J790" s="998"/>
      <c r="K790" s="999"/>
      <c r="L790" s="999"/>
      <c r="M790" s="999"/>
      <c r="N790" s="201"/>
      <c r="O790" s="201"/>
      <c r="P790" s="113"/>
      <c r="Q790" s="113"/>
      <c r="T790" s="201"/>
      <c r="U790" s="113"/>
      <c r="V790" s="113"/>
      <c r="W790" s="113"/>
      <c r="X790" s="113"/>
      <c r="Y790" s="113"/>
      <c r="Z790" s="113"/>
      <c r="AA790" s="113"/>
      <c r="AB790" s="201"/>
      <c r="AC790" s="113"/>
      <c r="AD790" s="113"/>
      <c r="AE790" s="113"/>
      <c r="AF790" s="113"/>
    </row>
    <row r="791" spans="2:32" x14ac:dyDescent="0.2">
      <c r="B791" s="200"/>
      <c r="C791" s="113"/>
      <c r="D791" s="201"/>
      <c r="E791" s="201"/>
      <c r="F791" s="113"/>
      <c r="G791" s="113"/>
      <c r="H791" s="113"/>
      <c r="I791" s="998"/>
      <c r="J791" s="998"/>
      <c r="K791" s="999"/>
      <c r="L791" s="999"/>
      <c r="M791" s="999"/>
      <c r="N791" s="201"/>
      <c r="O791" s="201"/>
      <c r="P791" s="113"/>
      <c r="Q791" s="113"/>
      <c r="T791" s="201"/>
      <c r="U791" s="113"/>
      <c r="V791" s="113"/>
      <c r="W791" s="113"/>
      <c r="X791" s="113"/>
      <c r="Y791" s="113"/>
      <c r="Z791" s="113"/>
      <c r="AA791" s="113"/>
      <c r="AB791" s="201"/>
      <c r="AC791" s="113"/>
      <c r="AD791" s="113"/>
      <c r="AE791" s="113"/>
      <c r="AF791" s="113"/>
    </row>
    <row r="792" spans="2:32" x14ac:dyDescent="0.2">
      <c r="B792" s="200"/>
      <c r="C792" s="113"/>
      <c r="D792" s="201"/>
      <c r="E792" s="201"/>
      <c r="F792" s="113"/>
      <c r="G792" s="113"/>
      <c r="H792" s="113"/>
      <c r="I792" s="998"/>
      <c r="J792" s="998"/>
      <c r="K792" s="999"/>
      <c r="L792" s="999"/>
      <c r="M792" s="999"/>
      <c r="N792" s="201"/>
      <c r="O792" s="201"/>
      <c r="P792" s="113"/>
      <c r="Q792" s="113"/>
      <c r="T792" s="201"/>
      <c r="U792" s="113"/>
      <c r="V792" s="113"/>
      <c r="W792" s="113"/>
      <c r="X792" s="113"/>
      <c r="Y792" s="113"/>
      <c r="Z792" s="113"/>
      <c r="AA792" s="113"/>
      <c r="AB792" s="201"/>
      <c r="AC792" s="113"/>
      <c r="AD792" s="113"/>
      <c r="AE792" s="113"/>
      <c r="AF792" s="113"/>
    </row>
    <row r="793" spans="2:32" x14ac:dyDescent="0.2">
      <c r="B793" s="200"/>
      <c r="C793" s="113"/>
      <c r="D793" s="201"/>
      <c r="E793" s="201"/>
      <c r="F793" s="113"/>
      <c r="G793" s="113"/>
      <c r="H793" s="113"/>
      <c r="I793" s="998"/>
      <c r="J793" s="998"/>
      <c r="K793" s="999"/>
      <c r="L793" s="999"/>
      <c r="M793" s="999"/>
      <c r="N793" s="201"/>
      <c r="O793" s="201"/>
      <c r="P793" s="113"/>
      <c r="Q793" s="113"/>
      <c r="T793" s="201"/>
      <c r="U793" s="113"/>
      <c r="V793" s="113"/>
      <c r="W793" s="113"/>
      <c r="X793" s="113"/>
      <c r="Y793" s="113"/>
      <c r="Z793" s="113"/>
      <c r="AA793" s="113"/>
      <c r="AB793" s="201"/>
      <c r="AC793" s="113"/>
      <c r="AD793" s="113"/>
      <c r="AE793" s="113"/>
      <c r="AF793" s="113"/>
    </row>
    <row r="794" spans="2:32" x14ac:dyDescent="0.2">
      <c r="B794" s="200"/>
      <c r="C794" s="113"/>
      <c r="D794" s="201"/>
      <c r="E794" s="201"/>
      <c r="F794" s="113"/>
      <c r="G794" s="113"/>
      <c r="H794" s="113"/>
      <c r="I794" s="998"/>
      <c r="J794" s="998"/>
      <c r="K794" s="999"/>
      <c r="L794" s="999"/>
      <c r="M794" s="999"/>
      <c r="N794" s="201"/>
      <c r="O794" s="201"/>
      <c r="P794" s="113"/>
      <c r="Q794" s="113"/>
      <c r="T794" s="201"/>
      <c r="U794" s="113"/>
      <c r="V794" s="113"/>
      <c r="W794" s="113"/>
      <c r="X794" s="113"/>
      <c r="Y794" s="113"/>
      <c r="Z794" s="113"/>
      <c r="AA794" s="113"/>
      <c r="AB794" s="201"/>
      <c r="AC794" s="113"/>
      <c r="AD794" s="113"/>
      <c r="AE794" s="113"/>
      <c r="AF794" s="113"/>
    </row>
    <row r="795" spans="2:32" x14ac:dyDescent="0.2">
      <c r="B795" s="200"/>
      <c r="C795" s="113"/>
      <c r="D795" s="201"/>
      <c r="E795" s="201"/>
      <c r="F795" s="113"/>
      <c r="G795" s="113"/>
      <c r="H795" s="113"/>
      <c r="I795" s="998"/>
      <c r="J795" s="998"/>
      <c r="K795" s="999"/>
      <c r="L795" s="999"/>
      <c r="M795" s="999"/>
      <c r="N795" s="201"/>
      <c r="O795" s="201"/>
      <c r="P795" s="113"/>
      <c r="Q795" s="113"/>
      <c r="T795" s="201"/>
      <c r="U795" s="113"/>
      <c r="V795" s="113"/>
      <c r="W795" s="113"/>
      <c r="X795" s="113"/>
      <c r="Y795" s="113"/>
      <c r="Z795" s="113"/>
      <c r="AA795" s="113"/>
      <c r="AB795" s="201"/>
      <c r="AC795" s="113"/>
      <c r="AD795" s="113"/>
      <c r="AE795" s="113"/>
      <c r="AF795" s="113"/>
    </row>
    <row r="796" spans="2:32" x14ac:dyDescent="0.2">
      <c r="B796" s="200"/>
      <c r="C796" s="113"/>
      <c r="D796" s="201"/>
      <c r="E796" s="201"/>
      <c r="F796" s="113"/>
      <c r="G796" s="113"/>
      <c r="H796" s="113"/>
      <c r="I796" s="998"/>
      <c r="J796" s="998"/>
      <c r="K796" s="999"/>
      <c r="L796" s="999"/>
      <c r="M796" s="999"/>
      <c r="N796" s="201"/>
      <c r="O796" s="201"/>
      <c r="P796" s="113"/>
      <c r="Q796" s="113"/>
      <c r="T796" s="201"/>
      <c r="U796" s="113"/>
      <c r="V796" s="113"/>
      <c r="W796" s="113"/>
      <c r="X796" s="113"/>
      <c r="Y796" s="113"/>
      <c r="Z796" s="113"/>
      <c r="AA796" s="113"/>
      <c r="AB796" s="201"/>
      <c r="AC796" s="113"/>
      <c r="AD796" s="113"/>
      <c r="AE796" s="113"/>
      <c r="AF796" s="113"/>
    </row>
    <row r="797" spans="2:32" x14ac:dyDescent="0.2">
      <c r="B797" s="200"/>
      <c r="C797" s="113"/>
      <c r="D797" s="201"/>
      <c r="E797" s="201"/>
      <c r="F797" s="113"/>
      <c r="G797" s="113"/>
      <c r="H797" s="113"/>
      <c r="I797" s="998"/>
      <c r="J797" s="998"/>
      <c r="K797" s="999"/>
      <c r="L797" s="999"/>
      <c r="M797" s="999"/>
      <c r="N797" s="201"/>
      <c r="O797" s="201"/>
      <c r="P797" s="113"/>
      <c r="Q797" s="113"/>
      <c r="T797" s="201"/>
      <c r="U797" s="113"/>
      <c r="V797" s="113"/>
      <c r="W797" s="113"/>
      <c r="X797" s="113"/>
      <c r="Y797" s="113"/>
      <c r="Z797" s="113"/>
      <c r="AA797" s="113"/>
      <c r="AB797" s="201"/>
      <c r="AC797" s="113"/>
      <c r="AD797" s="113"/>
      <c r="AE797" s="113"/>
      <c r="AF797" s="113"/>
    </row>
    <row r="798" spans="2:32" x14ac:dyDescent="0.2">
      <c r="B798" s="200"/>
      <c r="C798" s="113"/>
      <c r="D798" s="201"/>
      <c r="E798" s="201"/>
      <c r="F798" s="113"/>
      <c r="G798" s="113"/>
      <c r="H798" s="113"/>
      <c r="I798" s="998"/>
      <c r="J798" s="998"/>
      <c r="K798" s="999"/>
      <c r="L798" s="999"/>
      <c r="M798" s="999"/>
      <c r="N798" s="201"/>
      <c r="O798" s="201"/>
      <c r="P798" s="113"/>
      <c r="Q798" s="113"/>
      <c r="T798" s="201"/>
      <c r="U798" s="113"/>
      <c r="V798" s="113"/>
      <c r="W798" s="113"/>
      <c r="X798" s="113"/>
      <c r="Y798" s="113"/>
      <c r="Z798" s="113"/>
      <c r="AA798" s="113"/>
      <c r="AB798" s="201"/>
      <c r="AC798" s="113"/>
      <c r="AD798" s="113"/>
      <c r="AE798" s="113"/>
      <c r="AF798" s="113"/>
    </row>
    <row r="799" spans="2:32" x14ac:dyDescent="0.2">
      <c r="B799" s="200"/>
      <c r="C799" s="113"/>
      <c r="D799" s="201"/>
      <c r="E799" s="201"/>
      <c r="F799" s="113"/>
      <c r="G799" s="113"/>
      <c r="H799" s="113"/>
      <c r="I799" s="998"/>
      <c r="J799" s="998"/>
      <c r="K799" s="999"/>
      <c r="L799" s="999"/>
      <c r="M799" s="999"/>
      <c r="N799" s="201"/>
      <c r="O799" s="201"/>
      <c r="P799" s="113"/>
      <c r="Q799" s="113"/>
      <c r="T799" s="201"/>
      <c r="U799" s="113"/>
      <c r="V799" s="113"/>
      <c r="W799" s="113"/>
      <c r="X799" s="113"/>
      <c r="Y799" s="113"/>
      <c r="Z799" s="113"/>
      <c r="AA799" s="113"/>
      <c r="AB799" s="201"/>
      <c r="AC799" s="113"/>
      <c r="AD799" s="113"/>
      <c r="AE799" s="113"/>
      <c r="AF799" s="113"/>
    </row>
    <row r="800" spans="2:32" x14ac:dyDescent="0.2">
      <c r="B800" s="200"/>
      <c r="C800" s="113"/>
      <c r="D800" s="201"/>
      <c r="E800" s="201"/>
      <c r="F800" s="113"/>
      <c r="G800" s="113"/>
      <c r="H800" s="113"/>
      <c r="I800" s="998"/>
      <c r="J800" s="998"/>
      <c r="K800" s="999"/>
      <c r="L800" s="999"/>
      <c r="M800" s="999"/>
      <c r="N800" s="201"/>
      <c r="O800" s="201"/>
      <c r="P800" s="113"/>
      <c r="Q800" s="113"/>
      <c r="T800" s="201"/>
      <c r="U800" s="113"/>
      <c r="V800" s="113"/>
      <c r="W800" s="113"/>
      <c r="X800" s="113"/>
      <c r="Y800" s="113"/>
      <c r="Z800" s="113"/>
      <c r="AA800" s="113"/>
      <c r="AB800" s="201"/>
      <c r="AC800" s="113"/>
      <c r="AD800" s="113"/>
      <c r="AE800" s="113"/>
      <c r="AF800" s="113"/>
    </row>
    <row r="801" spans="2:32" x14ac:dyDescent="0.2">
      <c r="B801" s="200"/>
      <c r="C801" s="113"/>
      <c r="D801" s="201"/>
      <c r="E801" s="201"/>
      <c r="F801" s="113"/>
      <c r="G801" s="113"/>
      <c r="H801" s="113"/>
      <c r="I801" s="998"/>
      <c r="J801" s="998"/>
      <c r="K801" s="999"/>
      <c r="L801" s="999"/>
      <c r="M801" s="999"/>
      <c r="N801" s="201"/>
      <c r="O801" s="201"/>
      <c r="P801" s="113"/>
      <c r="Q801" s="113"/>
      <c r="T801" s="201"/>
      <c r="U801" s="113"/>
      <c r="V801" s="113"/>
      <c r="W801" s="113"/>
      <c r="X801" s="113"/>
      <c r="Y801" s="113"/>
      <c r="Z801" s="113"/>
      <c r="AA801" s="113"/>
      <c r="AB801" s="201"/>
      <c r="AC801" s="113"/>
      <c r="AD801" s="113"/>
      <c r="AE801" s="113"/>
      <c r="AF801" s="113"/>
    </row>
    <row r="802" spans="2:32" x14ac:dyDescent="0.2">
      <c r="B802" s="200"/>
      <c r="C802" s="113"/>
      <c r="D802" s="201"/>
      <c r="E802" s="201"/>
      <c r="F802" s="113"/>
      <c r="G802" s="113"/>
      <c r="H802" s="113"/>
      <c r="I802" s="998"/>
      <c r="J802" s="998"/>
      <c r="K802" s="999"/>
      <c r="L802" s="999"/>
      <c r="M802" s="999"/>
      <c r="N802" s="201"/>
      <c r="O802" s="201"/>
      <c r="P802" s="113"/>
      <c r="Q802" s="113"/>
      <c r="T802" s="201"/>
      <c r="U802" s="113"/>
      <c r="V802" s="113"/>
      <c r="W802" s="113"/>
      <c r="X802" s="113"/>
      <c r="Y802" s="113"/>
      <c r="Z802" s="113"/>
      <c r="AA802" s="113"/>
      <c r="AB802" s="201"/>
      <c r="AC802" s="113"/>
      <c r="AD802" s="113"/>
      <c r="AE802" s="113"/>
      <c r="AF802" s="113"/>
    </row>
    <row r="803" spans="2:32" x14ac:dyDescent="0.2">
      <c r="B803" s="200"/>
      <c r="C803" s="113"/>
      <c r="D803" s="201"/>
      <c r="E803" s="201"/>
      <c r="F803" s="113"/>
      <c r="G803" s="113"/>
      <c r="H803" s="113"/>
      <c r="I803" s="998"/>
      <c r="J803" s="998"/>
      <c r="K803" s="999"/>
      <c r="L803" s="999"/>
      <c r="M803" s="999"/>
      <c r="N803" s="201"/>
      <c r="O803" s="201"/>
      <c r="P803" s="113"/>
      <c r="Q803" s="113"/>
      <c r="T803" s="201"/>
      <c r="U803" s="113"/>
      <c r="V803" s="113"/>
      <c r="W803" s="113"/>
      <c r="X803" s="113"/>
      <c r="Y803" s="113"/>
      <c r="Z803" s="113"/>
      <c r="AA803" s="113"/>
      <c r="AB803" s="201"/>
      <c r="AC803" s="113"/>
      <c r="AD803" s="113"/>
      <c r="AE803" s="113"/>
      <c r="AF803" s="113"/>
    </row>
    <row r="804" spans="2:32" x14ac:dyDescent="0.2">
      <c r="B804" s="200"/>
      <c r="C804" s="113"/>
      <c r="D804" s="201"/>
      <c r="E804" s="201"/>
      <c r="F804" s="113"/>
      <c r="G804" s="113"/>
      <c r="H804" s="113"/>
      <c r="I804" s="998"/>
      <c r="J804" s="998"/>
      <c r="K804" s="999"/>
      <c r="L804" s="999"/>
      <c r="M804" s="999"/>
      <c r="N804" s="201"/>
      <c r="O804" s="201"/>
      <c r="P804" s="113"/>
      <c r="Q804" s="113"/>
      <c r="T804" s="201"/>
      <c r="U804" s="113"/>
      <c r="V804" s="113"/>
      <c r="W804" s="113"/>
      <c r="X804" s="113"/>
      <c r="Y804" s="113"/>
      <c r="Z804" s="113"/>
      <c r="AA804" s="113"/>
      <c r="AB804" s="201"/>
      <c r="AC804" s="113"/>
      <c r="AD804" s="113"/>
      <c r="AE804" s="113"/>
      <c r="AF804" s="113"/>
    </row>
    <row r="805" spans="2:32" x14ac:dyDescent="0.2">
      <c r="B805" s="200"/>
      <c r="C805" s="113"/>
      <c r="D805" s="201"/>
      <c r="E805" s="201"/>
      <c r="F805" s="113"/>
      <c r="G805" s="113"/>
      <c r="H805" s="113"/>
      <c r="I805" s="998"/>
      <c r="J805" s="998"/>
      <c r="K805" s="999"/>
      <c r="L805" s="999"/>
      <c r="M805" s="999"/>
      <c r="N805" s="201"/>
      <c r="O805" s="201"/>
      <c r="P805" s="113"/>
      <c r="Q805" s="113"/>
      <c r="T805" s="201"/>
      <c r="U805" s="113"/>
      <c r="V805" s="113"/>
      <c r="W805" s="113"/>
      <c r="X805" s="113"/>
      <c r="Y805" s="113"/>
      <c r="Z805" s="113"/>
      <c r="AA805" s="113"/>
      <c r="AB805" s="201"/>
      <c r="AC805" s="113"/>
      <c r="AD805" s="113"/>
      <c r="AE805" s="113"/>
      <c r="AF805" s="113"/>
    </row>
    <row r="806" spans="2:32" x14ac:dyDescent="0.2">
      <c r="B806" s="200"/>
      <c r="C806" s="113"/>
      <c r="D806" s="201"/>
      <c r="E806" s="201"/>
      <c r="F806" s="113"/>
      <c r="G806" s="113"/>
      <c r="H806" s="113"/>
      <c r="I806" s="998"/>
      <c r="J806" s="998"/>
      <c r="K806" s="999"/>
      <c r="L806" s="999"/>
      <c r="M806" s="999"/>
      <c r="N806" s="201"/>
      <c r="O806" s="201"/>
      <c r="P806" s="113"/>
      <c r="Q806" s="113"/>
      <c r="T806" s="201"/>
      <c r="U806" s="113"/>
      <c r="V806" s="113"/>
      <c r="W806" s="113"/>
      <c r="X806" s="113"/>
      <c r="Y806" s="113"/>
      <c r="Z806" s="113"/>
      <c r="AA806" s="113"/>
      <c r="AB806" s="201"/>
      <c r="AC806" s="113"/>
      <c r="AD806" s="113"/>
      <c r="AE806" s="113"/>
      <c r="AF806" s="113"/>
    </row>
    <row r="807" spans="2:32" x14ac:dyDescent="0.2">
      <c r="B807" s="200"/>
      <c r="C807" s="113"/>
      <c r="D807" s="201"/>
      <c r="E807" s="201"/>
      <c r="F807" s="113"/>
      <c r="G807" s="113"/>
      <c r="H807" s="113"/>
      <c r="I807" s="998"/>
      <c r="J807" s="998"/>
      <c r="K807" s="999"/>
      <c r="L807" s="999"/>
      <c r="M807" s="999"/>
      <c r="N807" s="201"/>
      <c r="O807" s="201"/>
      <c r="P807" s="113"/>
      <c r="Q807" s="113"/>
      <c r="T807" s="201"/>
      <c r="U807" s="113"/>
      <c r="V807" s="113"/>
      <c r="W807" s="113"/>
      <c r="X807" s="113"/>
      <c r="Y807" s="113"/>
      <c r="Z807" s="113"/>
      <c r="AA807" s="113"/>
      <c r="AB807" s="201"/>
      <c r="AC807" s="113"/>
      <c r="AD807" s="113"/>
      <c r="AE807" s="113"/>
      <c r="AF807" s="113"/>
    </row>
    <row r="808" spans="2:32" x14ac:dyDescent="0.2">
      <c r="B808" s="200"/>
      <c r="C808" s="113"/>
      <c r="D808" s="201"/>
      <c r="E808" s="201"/>
      <c r="F808" s="113"/>
      <c r="G808" s="113"/>
      <c r="H808" s="113"/>
      <c r="I808" s="998"/>
      <c r="J808" s="998"/>
      <c r="K808" s="999"/>
      <c r="L808" s="999"/>
      <c r="M808" s="999"/>
      <c r="N808" s="201"/>
      <c r="O808" s="201"/>
      <c r="P808" s="113"/>
      <c r="Q808" s="113"/>
      <c r="T808" s="201"/>
      <c r="U808" s="113"/>
      <c r="V808" s="113"/>
      <c r="W808" s="113"/>
      <c r="X808" s="113"/>
      <c r="Y808" s="113"/>
      <c r="Z808" s="113"/>
      <c r="AA808" s="113"/>
      <c r="AB808" s="201"/>
      <c r="AC808" s="113"/>
      <c r="AD808" s="113"/>
      <c r="AE808" s="113"/>
      <c r="AF808" s="113"/>
    </row>
    <row r="809" spans="2:32" x14ac:dyDescent="0.2">
      <c r="B809" s="200"/>
      <c r="C809" s="113"/>
      <c r="D809" s="201"/>
      <c r="E809" s="201"/>
      <c r="F809" s="113"/>
      <c r="G809" s="113"/>
      <c r="H809" s="113"/>
      <c r="I809" s="998"/>
      <c r="J809" s="998"/>
      <c r="K809" s="999"/>
      <c r="L809" s="999"/>
      <c r="M809" s="999"/>
      <c r="N809" s="201"/>
      <c r="O809" s="201"/>
      <c r="P809" s="113"/>
      <c r="Q809" s="113"/>
      <c r="T809" s="201"/>
      <c r="U809" s="113"/>
      <c r="V809" s="113"/>
      <c r="W809" s="113"/>
      <c r="X809" s="113"/>
      <c r="Y809" s="113"/>
      <c r="Z809" s="113"/>
      <c r="AA809" s="113"/>
      <c r="AB809" s="201"/>
      <c r="AC809" s="113"/>
      <c r="AD809" s="113"/>
      <c r="AE809" s="113"/>
      <c r="AF809" s="113"/>
    </row>
    <row r="810" spans="2:32" x14ac:dyDescent="0.2">
      <c r="B810" s="200"/>
      <c r="C810" s="113"/>
      <c r="D810" s="201"/>
      <c r="E810" s="201"/>
      <c r="F810" s="113"/>
      <c r="G810" s="113"/>
      <c r="H810" s="113"/>
      <c r="I810" s="998"/>
      <c r="J810" s="998"/>
      <c r="K810" s="999"/>
      <c r="L810" s="999"/>
      <c r="M810" s="999"/>
      <c r="N810" s="201"/>
      <c r="O810" s="201"/>
      <c r="P810" s="113"/>
      <c r="Q810" s="113"/>
      <c r="T810" s="201"/>
      <c r="U810" s="113"/>
      <c r="V810" s="113"/>
      <c r="W810" s="113"/>
      <c r="X810" s="113"/>
      <c r="Y810" s="113"/>
      <c r="Z810" s="113"/>
      <c r="AA810" s="113"/>
      <c r="AB810" s="201"/>
      <c r="AC810" s="113"/>
      <c r="AD810" s="113"/>
      <c r="AE810" s="113"/>
      <c r="AF810" s="113"/>
    </row>
    <row r="811" spans="2:32" x14ac:dyDescent="0.2">
      <c r="B811" s="200"/>
      <c r="C811" s="113"/>
      <c r="D811" s="201"/>
      <c r="E811" s="201"/>
      <c r="F811" s="113"/>
      <c r="G811" s="113"/>
      <c r="H811" s="113"/>
      <c r="I811" s="998"/>
      <c r="J811" s="998"/>
      <c r="K811" s="999"/>
      <c r="L811" s="999"/>
      <c r="M811" s="999"/>
      <c r="N811" s="201"/>
      <c r="O811" s="201"/>
      <c r="P811" s="113"/>
      <c r="Q811" s="113"/>
      <c r="T811" s="201"/>
      <c r="U811" s="113"/>
      <c r="V811" s="113"/>
      <c r="W811" s="113"/>
      <c r="X811" s="113"/>
      <c r="Y811" s="113"/>
      <c r="Z811" s="113"/>
      <c r="AA811" s="113"/>
      <c r="AB811" s="201"/>
      <c r="AC811" s="113"/>
      <c r="AD811" s="113"/>
      <c r="AE811" s="113"/>
      <c r="AF811" s="113"/>
    </row>
    <row r="812" spans="2:32" x14ac:dyDescent="0.2">
      <c r="B812" s="200"/>
      <c r="C812" s="113"/>
      <c r="D812" s="201"/>
      <c r="E812" s="201"/>
      <c r="F812" s="113"/>
      <c r="G812" s="113"/>
      <c r="H812" s="113"/>
      <c r="I812" s="998"/>
      <c r="J812" s="998"/>
      <c r="K812" s="999"/>
      <c r="L812" s="999"/>
      <c r="M812" s="999"/>
      <c r="N812" s="201"/>
      <c r="O812" s="201"/>
      <c r="P812" s="113"/>
      <c r="Q812" s="113"/>
      <c r="T812" s="201"/>
      <c r="U812" s="113"/>
      <c r="V812" s="113"/>
      <c r="W812" s="113"/>
      <c r="X812" s="113"/>
      <c r="Y812" s="113"/>
      <c r="Z812" s="113"/>
      <c r="AA812" s="113"/>
      <c r="AB812" s="201"/>
      <c r="AC812" s="113"/>
      <c r="AD812" s="113"/>
      <c r="AE812" s="113"/>
      <c r="AF812" s="113"/>
    </row>
    <row r="813" spans="2:32" x14ac:dyDescent="0.2">
      <c r="B813" s="200"/>
      <c r="C813" s="113"/>
      <c r="D813" s="201"/>
      <c r="E813" s="201"/>
      <c r="F813" s="113"/>
      <c r="G813" s="113"/>
      <c r="H813" s="113"/>
      <c r="I813" s="998"/>
      <c r="J813" s="998"/>
      <c r="K813" s="999"/>
      <c r="L813" s="999"/>
      <c r="M813" s="999"/>
      <c r="N813" s="201"/>
      <c r="O813" s="201"/>
      <c r="P813" s="113"/>
      <c r="Q813" s="113"/>
      <c r="T813" s="201"/>
      <c r="U813" s="113"/>
      <c r="V813" s="113"/>
      <c r="W813" s="113"/>
      <c r="X813" s="113"/>
      <c r="Y813" s="113"/>
      <c r="Z813" s="113"/>
      <c r="AA813" s="113"/>
      <c r="AB813" s="201"/>
      <c r="AC813" s="113"/>
      <c r="AD813" s="113"/>
      <c r="AE813" s="113"/>
      <c r="AF813" s="113"/>
    </row>
    <row r="814" spans="2:32" x14ac:dyDescent="0.2">
      <c r="B814" s="200"/>
      <c r="C814" s="113"/>
      <c r="D814" s="201"/>
      <c r="E814" s="201"/>
      <c r="F814" s="113"/>
      <c r="G814" s="113"/>
      <c r="H814" s="113"/>
      <c r="I814" s="998"/>
      <c r="J814" s="998"/>
      <c r="K814" s="999"/>
      <c r="L814" s="999"/>
      <c r="M814" s="999"/>
      <c r="N814" s="201"/>
      <c r="O814" s="201"/>
      <c r="P814" s="113"/>
      <c r="Q814" s="113"/>
      <c r="T814" s="201"/>
      <c r="U814" s="113"/>
      <c r="V814" s="113"/>
      <c r="W814" s="113"/>
      <c r="X814" s="113"/>
      <c r="Y814" s="113"/>
      <c r="Z814" s="113"/>
      <c r="AA814" s="113"/>
      <c r="AB814" s="201"/>
      <c r="AC814" s="113"/>
      <c r="AD814" s="113"/>
      <c r="AE814" s="113"/>
      <c r="AF814" s="113"/>
    </row>
    <row r="815" spans="2:32" x14ac:dyDescent="0.2">
      <c r="B815" s="200"/>
      <c r="C815" s="113"/>
      <c r="D815" s="201"/>
      <c r="E815" s="201"/>
      <c r="F815" s="113"/>
      <c r="G815" s="113"/>
      <c r="H815" s="113"/>
      <c r="I815" s="998"/>
      <c r="J815" s="998"/>
      <c r="K815" s="999"/>
      <c r="L815" s="999"/>
      <c r="M815" s="999"/>
      <c r="N815" s="201"/>
      <c r="O815" s="201"/>
      <c r="P815" s="113"/>
      <c r="Q815" s="113"/>
      <c r="T815" s="201"/>
      <c r="U815" s="113"/>
      <c r="V815" s="113"/>
      <c r="W815" s="113"/>
      <c r="X815" s="113"/>
      <c r="Y815" s="113"/>
      <c r="Z815" s="113"/>
      <c r="AA815" s="113"/>
      <c r="AB815" s="201"/>
      <c r="AC815" s="113"/>
      <c r="AD815" s="113"/>
      <c r="AE815" s="113"/>
      <c r="AF815" s="113"/>
    </row>
    <row r="816" spans="2:32" x14ac:dyDescent="0.2">
      <c r="B816" s="200"/>
      <c r="C816" s="113"/>
      <c r="D816" s="201"/>
      <c r="E816" s="201"/>
      <c r="F816" s="113"/>
      <c r="G816" s="113"/>
      <c r="H816" s="113"/>
      <c r="I816" s="998"/>
      <c r="J816" s="998"/>
      <c r="K816" s="999"/>
      <c r="L816" s="999"/>
      <c r="M816" s="999"/>
      <c r="N816" s="201"/>
      <c r="O816" s="201"/>
      <c r="P816" s="113"/>
      <c r="Q816" s="113"/>
      <c r="T816" s="201"/>
      <c r="U816" s="113"/>
      <c r="V816" s="113"/>
      <c r="W816" s="113"/>
      <c r="X816" s="113"/>
      <c r="Y816" s="113"/>
      <c r="Z816" s="113"/>
      <c r="AA816" s="113"/>
      <c r="AB816" s="201"/>
      <c r="AC816" s="113"/>
      <c r="AD816" s="113"/>
      <c r="AE816" s="113"/>
      <c r="AF816" s="113"/>
    </row>
    <row r="817" spans="2:32" x14ac:dyDescent="0.2">
      <c r="B817" s="200"/>
      <c r="C817" s="113"/>
      <c r="D817" s="201"/>
      <c r="E817" s="201"/>
      <c r="F817" s="113"/>
      <c r="G817" s="113"/>
      <c r="H817" s="113"/>
      <c r="I817" s="998"/>
      <c r="J817" s="998"/>
      <c r="K817" s="999"/>
      <c r="L817" s="999"/>
      <c r="M817" s="999"/>
      <c r="N817" s="201"/>
      <c r="O817" s="201"/>
      <c r="P817" s="113"/>
      <c r="Q817" s="113"/>
      <c r="T817" s="201"/>
      <c r="U817" s="113"/>
      <c r="V817" s="113"/>
      <c r="W817" s="113"/>
      <c r="X817" s="113"/>
      <c r="Y817" s="113"/>
      <c r="Z817" s="113"/>
      <c r="AA817" s="113"/>
      <c r="AB817" s="201"/>
      <c r="AC817" s="113"/>
      <c r="AD817" s="113"/>
      <c r="AE817" s="113"/>
      <c r="AF817" s="113"/>
    </row>
    <row r="818" spans="2:32" x14ac:dyDescent="0.2">
      <c r="B818" s="200"/>
      <c r="C818" s="113"/>
      <c r="D818" s="201"/>
      <c r="E818" s="201"/>
      <c r="F818" s="113"/>
      <c r="G818" s="113"/>
      <c r="H818" s="113"/>
      <c r="I818" s="998"/>
      <c r="J818" s="998"/>
      <c r="K818" s="999"/>
      <c r="L818" s="999"/>
      <c r="M818" s="999"/>
      <c r="N818" s="201"/>
      <c r="O818" s="201"/>
      <c r="P818" s="113"/>
      <c r="Q818" s="113"/>
      <c r="T818" s="201"/>
      <c r="U818" s="113"/>
      <c r="V818" s="113"/>
      <c r="W818" s="113"/>
      <c r="X818" s="113"/>
      <c r="Y818" s="113"/>
      <c r="Z818" s="113"/>
      <c r="AA818" s="113"/>
      <c r="AB818" s="201"/>
      <c r="AC818" s="113"/>
      <c r="AD818" s="113"/>
      <c r="AE818" s="113"/>
      <c r="AF818" s="113"/>
    </row>
    <row r="819" spans="2:32" x14ac:dyDescent="0.2">
      <c r="B819" s="200"/>
      <c r="C819" s="113"/>
      <c r="D819" s="201"/>
      <c r="E819" s="201"/>
      <c r="F819" s="113"/>
      <c r="G819" s="113"/>
      <c r="H819" s="113"/>
      <c r="I819" s="998"/>
      <c r="J819" s="998"/>
      <c r="K819" s="999"/>
      <c r="L819" s="999"/>
      <c r="M819" s="999"/>
      <c r="N819" s="201"/>
      <c r="O819" s="201"/>
      <c r="P819" s="113"/>
      <c r="Q819" s="113"/>
      <c r="T819" s="201"/>
      <c r="U819" s="113"/>
      <c r="V819" s="113"/>
      <c r="W819" s="113"/>
      <c r="X819" s="113"/>
      <c r="Y819" s="113"/>
      <c r="Z819" s="113"/>
      <c r="AA819" s="113"/>
      <c r="AB819" s="201"/>
      <c r="AC819" s="113"/>
      <c r="AD819" s="113"/>
      <c r="AE819" s="113"/>
      <c r="AF819" s="113"/>
    </row>
    <row r="820" spans="2:32" x14ac:dyDescent="0.2">
      <c r="B820" s="200"/>
      <c r="C820" s="113"/>
      <c r="D820" s="201"/>
      <c r="E820" s="201"/>
      <c r="F820" s="113"/>
      <c r="G820" s="113"/>
      <c r="H820" s="113"/>
      <c r="I820" s="998"/>
      <c r="J820" s="998"/>
      <c r="K820" s="999"/>
      <c r="L820" s="999"/>
      <c r="M820" s="999"/>
      <c r="N820" s="201"/>
      <c r="O820" s="201"/>
      <c r="P820" s="113"/>
      <c r="Q820" s="113"/>
      <c r="T820" s="201"/>
      <c r="U820" s="113"/>
      <c r="V820" s="113"/>
      <c r="W820" s="113"/>
      <c r="X820" s="113"/>
      <c r="Y820" s="113"/>
      <c r="Z820" s="113"/>
      <c r="AA820" s="113"/>
      <c r="AB820" s="201"/>
      <c r="AC820" s="113"/>
      <c r="AD820" s="113"/>
      <c r="AE820" s="113"/>
      <c r="AF820" s="113"/>
    </row>
    <row r="821" spans="2:32" x14ac:dyDescent="0.2">
      <c r="B821" s="200"/>
      <c r="C821" s="113"/>
      <c r="D821" s="201"/>
      <c r="E821" s="201"/>
      <c r="F821" s="113"/>
      <c r="G821" s="113"/>
      <c r="H821" s="113"/>
      <c r="I821" s="998"/>
      <c r="J821" s="998"/>
      <c r="K821" s="999"/>
      <c r="L821" s="999"/>
      <c r="M821" s="999"/>
      <c r="N821" s="201"/>
      <c r="O821" s="201"/>
      <c r="P821" s="113"/>
      <c r="Q821" s="113"/>
      <c r="T821" s="201"/>
      <c r="U821" s="113"/>
      <c r="V821" s="113"/>
      <c r="W821" s="113"/>
      <c r="X821" s="113"/>
      <c r="Y821" s="113"/>
      <c r="Z821" s="113"/>
      <c r="AA821" s="113"/>
      <c r="AB821" s="201"/>
      <c r="AC821" s="113"/>
      <c r="AD821" s="113"/>
      <c r="AE821" s="113"/>
      <c r="AF821" s="113"/>
    </row>
    <row r="822" spans="2:32" x14ac:dyDescent="0.2">
      <c r="B822" s="200"/>
      <c r="C822" s="113"/>
      <c r="D822" s="201"/>
      <c r="E822" s="201"/>
      <c r="F822" s="113"/>
      <c r="G822" s="113"/>
      <c r="H822" s="113"/>
      <c r="I822" s="998"/>
      <c r="J822" s="998"/>
      <c r="K822" s="999"/>
      <c r="L822" s="999"/>
      <c r="M822" s="999"/>
      <c r="N822" s="201"/>
      <c r="O822" s="201"/>
      <c r="P822" s="113"/>
      <c r="Q822" s="113"/>
      <c r="T822" s="201"/>
      <c r="U822" s="113"/>
      <c r="V822" s="113"/>
      <c r="W822" s="113"/>
      <c r="X822" s="113"/>
      <c r="Y822" s="113"/>
      <c r="Z822" s="113"/>
      <c r="AA822" s="113"/>
      <c r="AB822" s="201"/>
      <c r="AC822" s="113"/>
      <c r="AD822" s="113"/>
      <c r="AE822" s="113"/>
      <c r="AF822" s="113"/>
    </row>
    <row r="823" spans="2:32" x14ac:dyDescent="0.2">
      <c r="B823" s="200"/>
      <c r="C823" s="113"/>
      <c r="D823" s="201"/>
      <c r="E823" s="201"/>
      <c r="F823" s="113"/>
      <c r="G823" s="113"/>
      <c r="H823" s="113"/>
      <c r="I823" s="998"/>
      <c r="J823" s="998"/>
      <c r="K823" s="999"/>
      <c r="L823" s="999"/>
      <c r="M823" s="999"/>
      <c r="N823" s="201"/>
      <c r="O823" s="201"/>
      <c r="P823" s="113"/>
      <c r="Q823" s="113"/>
      <c r="T823" s="201"/>
      <c r="U823" s="113"/>
      <c r="V823" s="113"/>
      <c r="W823" s="113"/>
      <c r="X823" s="113"/>
      <c r="Y823" s="113"/>
      <c r="Z823" s="113"/>
      <c r="AA823" s="113"/>
      <c r="AB823" s="201"/>
      <c r="AC823" s="113"/>
      <c r="AD823" s="113"/>
      <c r="AE823" s="113"/>
      <c r="AF823" s="113"/>
    </row>
    <row r="824" spans="2:32" x14ac:dyDescent="0.2">
      <c r="B824" s="200"/>
      <c r="C824" s="113"/>
      <c r="D824" s="201"/>
      <c r="E824" s="201"/>
      <c r="F824" s="113"/>
      <c r="G824" s="113"/>
      <c r="H824" s="113"/>
      <c r="I824" s="998"/>
      <c r="J824" s="998"/>
      <c r="K824" s="999"/>
      <c r="L824" s="999"/>
      <c r="M824" s="999"/>
      <c r="N824" s="201"/>
      <c r="O824" s="201"/>
      <c r="P824" s="113"/>
      <c r="Q824" s="113"/>
      <c r="T824" s="201"/>
      <c r="U824" s="113"/>
      <c r="V824" s="113"/>
      <c r="W824" s="113"/>
      <c r="X824" s="113"/>
      <c r="Y824" s="113"/>
      <c r="Z824" s="113"/>
      <c r="AA824" s="113"/>
      <c r="AB824" s="201"/>
      <c r="AC824" s="113"/>
      <c r="AD824" s="113"/>
      <c r="AE824" s="113"/>
      <c r="AF824" s="113"/>
    </row>
    <row r="825" spans="2:32" x14ac:dyDescent="0.2">
      <c r="B825" s="200"/>
      <c r="C825" s="113"/>
      <c r="D825" s="201"/>
      <c r="E825" s="201"/>
      <c r="F825" s="113"/>
      <c r="G825" s="113"/>
      <c r="H825" s="113"/>
      <c r="I825" s="998"/>
      <c r="J825" s="998"/>
      <c r="K825" s="999"/>
      <c r="L825" s="999"/>
      <c r="M825" s="999"/>
      <c r="N825" s="201"/>
      <c r="O825" s="201"/>
      <c r="P825" s="113"/>
      <c r="Q825" s="113"/>
      <c r="T825" s="201"/>
      <c r="U825" s="113"/>
      <c r="V825" s="113"/>
      <c r="W825" s="113"/>
      <c r="X825" s="113"/>
      <c r="Y825" s="113"/>
      <c r="Z825" s="113"/>
      <c r="AA825" s="113"/>
      <c r="AB825" s="201"/>
      <c r="AC825" s="113"/>
      <c r="AD825" s="113"/>
      <c r="AE825" s="113"/>
      <c r="AF825" s="113"/>
    </row>
    <row r="826" spans="2:32" x14ac:dyDescent="0.2">
      <c r="B826" s="200"/>
      <c r="C826" s="113"/>
      <c r="D826" s="201"/>
      <c r="E826" s="201"/>
      <c r="F826" s="113"/>
      <c r="G826" s="113"/>
      <c r="H826" s="113"/>
      <c r="I826" s="998"/>
      <c r="J826" s="998"/>
      <c r="K826" s="999"/>
      <c r="L826" s="999"/>
      <c r="M826" s="999"/>
      <c r="N826" s="201"/>
      <c r="O826" s="201"/>
      <c r="P826" s="113"/>
      <c r="Q826" s="113"/>
      <c r="T826" s="201"/>
      <c r="U826" s="113"/>
      <c r="V826" s="113"/>
      <c r="W826" s="113"/>
      <c r="X826" s="113"/>
      <c r="Y826" s="113"/>
      <c r="Z826" s="113"/>
      <c r="AA826" s="113"/>
      <c r="AB826" s="201"/>
      <c r="AC826" s="113"/>
      <c r="AD826" s="113"/>
      <c r="AE826" s="113"/>
      <c r="AF826" s="113"/>
    </row>
    <row r="827" spans="2:32" x14ac:dyDescent="0.2">
      <c r="B827" s="200"/>
      <c r="C827" s="113"/>
      <c r="D827" s="201"/>
      <c r="E827" s="201"/>
      <c r="F827" s="113"/>
      <c r="G827" s="113"/>
      <c r="H827" s="113"/>
      <c r="I827" s="998"/>
      <c r="J827" s="998"/>
      <c r="K827" s="999"/>
      <c r="L827" s="999"/>
      <c r="M827" s="999"/>
      <c r="N827" s="201"/>
      <c r="O827" s="201"/>
      <c r="P827" s="113"/>
      <c r="Q827" s="113"/>
      <c r="T827" s="201"/>
      <c r="U827" s="113"/>
      <c r="V827" s="113"/>
      <c r="W827" s="113"/>
      <c r="X827" s="113"/>
      <c r="Y827" s="113"/>
      <c r="Z827" s="113"/>
      <c r="AA827" s="113"/>
      <c r="AB827" s="201"/>
      <c r="AC827" s="113"/>
      <c r="AD827" s="113"/>
      <c r="AE827" s="113"/>
      <c r="AF827" s="113"/>
    </row>
    <row r="828" spans="2:32" x14ac:dyDescent="0.2">
      <c r="B828" s="200"/>
      <c r="C828" s="113"/>
      <c r="D828" s="201"/>
      <c r="E828" s="201"/>
      <c r="F828" s="113"/>
      <c r="G828" s="113"/>
      <c r="H828" s="113"/>
      <c r="I828" s="998"/>
      <c r="J828" s="998"/>
      <c r="K828" s="999"/>
      <c r="L828" s="999"/>
      <c r="M828" s="999"/>
      <c r="N828" s="201"/>
      <c r="O828" s="201"/>
      <c r="P828" s="113"/>
      <c r="Q828" s="113"/>
      <c r="T828" s="201"/>
      <c r="U828" s="113"/>
      <c r="V828" s="113"/>
      <c r="W828" s="113"/>
      <c r="X828" s="113"/>
      <c r="Y828" s="113"/>
      <c r="Z828" s="113"/>
      <c r="AA828" s="113"/>
      <c r="AB828" s="201"/>
      <c r="AC828" s="113"/>
      <c r="AD828" s="113"/>
      <c r="AE828" s="113"/>
      <c r="AF828" s="113"/>
    </row>
    <row r="829" spans="2:32" x14ac:dyDescent="0.2">
      <c r="B829" s="200"/>
      <c r="C829" s="113"/>
      <c r="D829" s="201"/>
      <c r="E829" s="201"/>
      <c r="F829" s="113"/>
      <c r="G829" s="113"/>
      <c r="H829" s="113"/>
      <c r="I829" s="998"/>
      <c r="J829" s="998"/>
      <c r="K829" s="999"/>
      <c r="L829" s="999"/>
      <c r="M829" s="999"/>
      <c r="N829" s="201"/>
      <c r="O829" s="201"/>
      <c r="P829" s="113"/>
      <c r="Q829" s="113"/>
      <c r="T829" s="201"/>
      <c r="U829" s="113"/>
      <c r="V829" s="113"/>
      <c r="W829" s="113"/>
      <c r="X829" s="113"/>
      <c r="Y829" s="113"/>
      <c r="Z829" s="113"/>
      <c r="AA829" s="113"/>
      <c r="AB829" s="201"/>
      <c r="AC829" s="113"/>
      <c r="AD829" s="113"/>
      <c r="AE829" s="113"/>
      <c r="AF829" s="113"/>
    </row>
    <row r="830" spans="2:32" x14ac:dyDescent="0.2">
      <c r="B830" s="200"/>
      <c r="C830" s="113"/>
      <c r="D830" s="201"/>
      <c r="E830" s="201"/>
      <c r="F830" s="113"/>
      <c r="G830" s="113"/>
      <c r="H830" s="113"/>
      <c r="I830" s="998"/>
      <c r="J830" s="998"/>
      <c r="K830" s="999"/>
      <c r="L830" s="999"/>
      <c r="M830" s="999"/>
      <c r="N830" s="201"/>
      <c r="O830" s="201"/>
      <c r="P830" s="113"/>
      <c r="Q830" s="113"/>
      <c r="T830" s="201"/>
      <c r="U830" s="113"/>
      <c r="V830" s="113"/>
      <c r="W830" s="113"/>
      <c r="X830" s="113"/>
      <c r="Y830" s="113"/>
      <c r="Z830" s="113"/>
      <c r="AA830" s="113"/>
      <c r="AB830" s="201"/>
      <c r="AC830" s="113"/>
      <c r="AD830" s="113"/>
      <c r="AE830" s="113"/>
      <c r="AF830" s="113"/>
    </row>
    <row r="831" spans="2:32" x14ac:dyDescent="0.2">
      <c r="B831" s="200"/>
      <c r="C831" s="113"/>
      <c r="D831" s="201"/>
      <c r="E831" s="201"/>
      <c r="F831" s="113"/>
      <c r="G831" s="113"/>
      <c r="H831" s="113"/>
      <c r="I831" s="998"/>
      <c r="J831" s="998"/>
      <c r="K831" s="999"/>
      <c r="L831" s="999"/>
      <c r="M831" s="999"/>
      <c r="N831" s="201"/>
      <c r="O831" s="201"/>
      <c r="P831" s="113"/>
      <c r="Q831" s="113"/>
      <c r="T831" s="201"/>
      <c r="U831" s="113"/>
      <c r="V831" s="113"/>
      <c r="W831" s="113"/>
      <c r="X831" s="113"/>
      <c r="Y831" s="113"/>
      <c r="Z831" s="113"/>
      <c r="AA831" s="113"/>
      <c r="AB831" s="201"/>
      <c r="AC831" s="113"/>
      <c r="AD831" s="113"/>
      <c r="AE831" s="113"/>
      <c r="AF831" s="113"/>
    </row>
    <row r="832" spans="2:32" x14ac:dyDescent="0.2">
      <c r="B832" s="200"/>
      <c r="C832" s="113"/>
      <c r="D832" s="201"/>
      <c r="E832" s="201"/>
      <c r="F832" s="113"/>
      <c r="G832" s="113"/>
      <c r="H832" s="113"/>
      <c r="I832" s="998"/>
      <c r="J832" s="998"/>
      <c r="K832" s="999"/>
      <c r="L832" s="999"/>
      <c r="M832" s="999"/>
      <c r="N832" s="201"/>
      <c r="O832" s="201"/>
      <c r="P832" s="113"/>
      <c r="Q832" s="113"/>
      <c r="T832" s="201"/>
      <c r="U832" s="113"/>
      <c r="V832" s="113"/>
      <c r="W832" s="113"/>
      <c r="X832" s="113"/>
      <c r="Y832" s="113"/>
      <c r="Z832" s="113"/>
      <c r="AA832" s="113"/>
      <c r="AB832" s="201"/>
      <c r="AC832" s="113"/>
      <c r="AD832" s="113"/>
      <c r="AE832" s="113"/>
      <c r="AF832" s="113"/>
    </row>
    <row r="833" spans="2:32" x14ac:dyDescent="0.2">
      <c r="B833" s="200"/>
      <c r="C833" s="113"/>
      <c r="D833" s="201"/>
      <c r="E833" s="201"/>
      <c r="F833" s="113"/>
      <c r="G833" s="113"/>
      <c r="H833" s="113"/>
      <c r="I833" s="998"/>
      <c r="J833" s="998"/>
      <c r="K833" s="999"/>
      <c r="L833" s="999"/>
      <c r="M833" s="999"/>
      <c r="N833" s="201"/>
      <c r="O833" s="201"/>
      <c r="P833" s="113"/>
      <c r="Q833" s="113"/>
      <c r="T833" s="201"/>
      <c r="U833" s="113"/>
      <c r="V833" s="113"/>
      <c r="W833" s="113"/>
      <c r="X833" s="113"/>
      <c r="Y833" s="113"/>
      <c r="Z833" s="113"/>
      <c r="AA833" s="113"/>
      <c r="AB833" s="201"/>
      <c r="AC833" s="113"/>
      <c r="AD833" s="113"/>
      <c r="AE833" s="113"/>
      <c r="AF833" s="113"/>
    </row>
    <row r="834" spans="2:32" x14ac:dyDescent="0.2">
      <c r="B834" s="200"/>
      <c r="C834" s="113"/>
      <c r="D834" s="201"/>
      <c r="E834" s="201"/>
      <c r="F834" s="113"/>
      <c r="G834" s="113"/>
      <c r="H834" s="113"/>
      <c r="I834" s="998"/>
      <c r="J834" s="998"/>
      <c r="K834" s="999"/>
      <c r="L834" s="999"/>
      <c r="M834" s="999"/>
      <c r="N834" s="201"/>
      <c r="O834" s="201"/>
      <c r="P834" s="113"/>
      <c r="Q834" s="113"/>
      <c r="T834" s="201"/>
      <c r="U834" s="113"/>
      <c r="V834" s="113"/>
      <c r="W834" s="113"/>
      <c r="X834" s="113"/>
      <c r="Y834" s="113"/>
      <c r="Z834" s="113"/>
      <c r="AA834" s="113"/>
      <c r="AB834" s="201"/>
      <c r="AC834" s="113"/>
      <c r="AD834" s="113"/>
      <c r="AE834" s="113"/>
      <c r="AF834" s="113"/>
    </row>
    <row r="835" spans="2:32" x14ac:dyDescent="0.2">
      <c r="B835" s="200"/>
      <c r="C835" s="113"/>
      <c r="D835" s="201"/>
      <c r="E835" s="201"/>
      <c r="F835" s="113"/>
      <c r="G835" s="113"/>
      <c r="H835" s="113"/>
      <c r="I835" s="998"/>
      <c r="J835" s="998"/>
      <c r="K835" s="999"/>
      <c r="L835" s="999"/>
      <c r="M835" s="999"/>
      <c r="N835" s="201"/>
      <c r="O835" s="201"/>
      <c r="P835" s="113"/>
      <c r="Q835" s="113"/>
      <c r="T835" s="201"/>
      <c r="U835" s="113"/>
      <c r="V835" s="113"/>
      <c r="W835" s="113"/>
      <c r="X835" s="113"/>
      <c r="Y835" s="113"/>
      <c r="Z835" s="113"/>
      <c r="AA835" s="113"/>
      <c r="AB835" s="201"/>
      <c r="AC835" s="113"/>
      <c r="AD835" s="113"/>
      <c r="AE835" s="113"/>
      <c r="AF835" s="113"/>
    </row>
    <row r="836" spans="2:32" x14ac:dyDescent="0.2">
      <c r="B836" s="200"/>
      <c r="C836" s="113"/>
      <c r="D836" s="201"/>
      <c r="E836" s="201"/>
      <c r="F836" s="113"/>
      <c r="G836" s="113"/>
      <c r="H836" s="113"/>
      <c r="I836" s="998"/>
      <c r="J836" s="998"/>
      <c r="K836" s="999"/>
      <c r="L836" s="999"/>
      <c r="M836" s="999"/>
      <c r="N836" s="201"/>
      <c r="O836" s="201"/>
      <c r="P836" s="113"/>
      <c r="Q836" s="113"/>
      <c r="T836" s="201"/>
      <c r="U836" s="113"/>
      <c r="V836" s="113"/>
      <c r="W836" s="113"/>
      <c r="X836" s="113"/>
      <c r="Y836" s="113"/>
      <c r="Z836" s="113"/>
      <c r="AA836" s="113"/>
      <c r="AB836" s="201"/>
      <c r="AC836" s="113"/>
      <c r="AD836" s="113"/>
      <c r="AE836" s="113"/>
      <c r="AF836" s="113"/>
    </row>
    <row r="837" spans="2:32" x14ac:dyDescent="0.2">
      <c r="B837" s="200"/>
      <c r="C837" s="113"/>
      <c r="D837" s="201"/>
      <c r="E837" s="201"/>
      <c r="F837" s="113"/>
      <c r="G837" s="113"/>
      <c r="H837" s="113"/>
      <c r="I837" s="998"/>
      <c r="J837" s="998"/>
      <c r="K837" s="999"/>
      <c r="L837" s="999"/>
      <c r="M837" s="999"/>
      <c r="N837" s="201"/>
      <c r="O837" s="201"/>
      <c r="P837" s="113"/>
      <c r="Q837" s="113"/>
      <c r="T837" s="201"/>
      <c r="U837" s="113"/>
      <c r="V837" s="113"/>
      <c r="W837" s="113"/>
      <c r="X837" s="113"/>
      <c r="Y837" s="113"/>
      <c r="Z837" s="113"/>
      <c r="AA837" s="113"/>
      <c r="AB837" s="201"/>
      <c r="AC837" s="113"/>
      <c r="AD837" s="113"/>
      <c r="AE837" s="113"/>
      <c r="AF837" s="113"/>
    </row>
    <row r="838" spans="2:32" x14ac:dyDescent="0.2">
      <c r="B838" s="200"/>
      <c r="C838" s="113"/>
      <c r="D838" s="201"/>
      <c r="E838" s="201"/>
      <c r="F838" s="113"/>
      <c r="G838" s="113"/>
      <c r="H838" s="113"/>
      <c r="I838" s="998"/>
      <c r="J838" s="998"/>
      <c r="K838" s="999"/>
      <c r="L838" s="999"/>
      <c r="M838" s="999"/>
      <c r="N838" s="201"/>
      <c r="O838" s="201"/>
      <c r="P838" s="113"/>
      <c r="Q838" s="113"/>
      <c r="T838" s="201"/>
      <c r="U838" s="113"/>
      <c r="V838" s="113"/>
      <c r="W838" s="113"/>
      <c r="X838" s="113"/>
      <c r="Y838" s="113"/>
      <c r="Z838" s="113"/>
      <c r="AA838" s="113"/>
      <c r="AB838" s="201"/>
      <c r="AC838" s="113"/>
      <c r="AD838" s="113"/>
      <c r="AE838" s="113"/>
      <c r="AF838" s="113"/>
    </row>
    <row r="839" spans="2:32" x14ac:dyDescent="0.2">
      <c r="B839" s="200"/>
      <c r="C839" s="113"/>
      <c r="D839" s="201"/>
      <c r="E839" s="201"/>
      <c r="F839" s="113"/>
      <c r="G839" s="113"/>
      <c r="H839" s="113"/>
      <c r="I839" s="998"/>
      <c r="J839" s="998"/>
      <c r="K839" s="999"/>
      <c r="L839" s="999"/>
      <c r="M839" s="999"/>
      <c r="N839" s="201"/>
      <c r="O839" s="201"/>
      <c r="P839" s="113"/>
      <c r="Q839" s="113"/>
      <c r="T839" s="201"/>
      <c r="U839" s="113"/>
      <c r="V839" s="113"/>
      <c r="W839" s="113"/>
      <c r="X839" s="113"/>
      <c r="Y839" s="113"/>
      <c r="Z839" s="113"/>
      <c r="AA839" s="113"/>
      <c r="AB839" s="201"/>
      <c r="AC839" s="113"/>
      <c r="AD839" s="113"/>
      <c r="AE839" s="113"/>
      <c r="AF839" s="113"/>
    </row>
    <row r="840" spans="2:32" x14ac:dyDescent="0.2">
      <c r="B840" s="200"/>
      <c r="C840" s="113"/>
      <c r="D840" s="201"/>
      <c r="E840" s="201"/>
      <c r="F840" s="113"/>
      <c r="G840" s="113"/>
      <c r="H840" s="113"/>
      <c r="I840" s="998"/>
      <c r="J840" s="998"/>
      <c r="K840" s="999"/>
      <c r="L840" s="999"/>
      <c r="M840" s="999"/>
      <c r="N840" s="201"/>
      <c r="O840" s="201"/>
      <c r="P840" s="113"/>
      <c r="Q840" s="113"/>
      <c r="T840" s="201"/>
      <c r="U840" s="113"/>
      <c r="V840" s="113"/>
      <c r="W840" s="113"/>
      <c r="X840" s="113"/>
      <c r="Y840" s="113"/>
      <c r="Z840" s="113"/>
      <c r="AA840" s="113"/>
      <c r="AB840" s="201"/>
      <c r="AC840" s="113"/>
      <c r="AD840" s="113"/>
      <c r="AE840" s="113"/>
      <c r="AF840" s="113"/>
    </row>
    <row r="841" spans="2:32" x14ac:dyDescent="0.2">
      <c r="B841" s="200"/>
      <c r="C841" s="113"/>
      <c r="D841" s="201"/>
      <c r="E841" s="201"/>
      <c r="F841" s="113"/>
      <c r="G841" s="113"/>
      <c r="H841" s="113"/>
      <c r="I841" s="998"/>
      <c r="J841" s="998"/>
      <c r="K841" s="999"/>
      <c r="L841" s="999"/>
      <c r="M841" s="999"/>
      <c r="N841" s="201"/>
      <c r="O841" s="201"/>
      <c r="P841" s="113"/>
      <c r="Q841" s="113"/>
      <c r="T841" s="201"/>
      <c r="U841" s="113"/>
      <c r="V841" s="113"/>
      <c r="W841" s="113"/>
      <c r="X841" s="113"/>
      <c r="Y841" s="113"/>
      <c r="Z841" s="113"/>
      <c r="AA841" s="113"/>
      <c r="AB841" s="201"/>
      <c r="AC841" s="113"/>
      <c r="AD841" s="113"/>
      <c r="AE841" s="113"/>
      <c r="AF841" s="113"/>
    </row>
    <row r="842" spans="2:32" x14ac:dyDescent="0.2">
      <c r="B842" s="200"/>
      <c r="C842" s="113"/>
      <c r="D842" s="201"/>
      <c r="E842" s="201"/>
      <c r="F842" s="113"/>
      <c r="G842" s="113"/>
      <c r="H842" s="113"/>
      <c r="I842" s="998"/>
      <c r="J842" s="998"/>
      <c r="K842" s="999"/>
      <c r="L842" s="999"/>
      <c r="M842" s="999"/>
      <c r="N842" s="201"/>
      <c r="O842" s="201"/>
      <c r="P842" s="113"/>
      <c r="Q842" s="113"/>
      <c r="T842" s="201"/>
      <c r="U842" s="113"/>
      <c r="V842" s="113"/>
      <c r="W842" s="113"/>
      <c r="X842" s="113"/>
      <c r="Y842" s="113"/>
      <c r="Z842" s="113"/>
      <c r="AA842" s="113"/>
      <c r="AB842" s="201"/>
      <c r="AC842" s="113"/>
      <c r="AD842" s="113"/>
      <c r="AE842" s="113"/>
      <c r="AF842" s="113"/>
    </row>
    <row r="843" spans="2:32" x14ac:dyDescent="0.2">
      <c r="B843" s="200"/>
      <c r="C843" s="113"/>
      <c r="D843" s="201"/>
      <c r="E843" s="201"/>
      <c r="F843" s="113"/>
      <c r="G843" s="113"/>
      <c r="H843" s="113"/>
      <c r="I843" s="998"/>
      <c r="J843" s="998"/>
      <c r="K843" s="999"/>
      <c r="L843" s="999"/>
      <c r="M843" s="999"/>
      <c r="N843" s="201"/>
      <c r="O843" s="201"/>
      <c r="P843" s="113"/>
      <c r="Q843" s="113"/>
      <c r="T843" s="201"/>
      <c r="U843" s="113"/>
      <c r="V843" s="113"/>
      <c r="W843" s="113"/>
      <c r="X843" s="113"/>
      <c r="Y843" s="113"/>
      <c r="Z843" s="113"/>
      <c r="AA843" s="113"/>
      <c r="AB843" s="201"/>
      <c r="AC843" s="113"/>
      <c r="AD843" s="113"/>
      <c r="AE843" s="113"/>
      <c r="AF843" s="113"/>
    </row>
    <row r="844" spans="2:32" x14ac:dyDescent="0.2">
      <c r="B844" s="200"/>
      <c r="C844" s="113"/>
      <c r="D844" s="201"/>
      <c r="E844" s="201"/>
      <c r="F844" s="113"/>
      <c r="G844" s="113"/>
      <c r="H844" s="113"/>
      <c r="I844" s="998"/>
      <c r="J844" s="998"/>
      <c r="K844" s="999"/>
      <c r="L844" s="999"/>
      <c r="M844" s="999"/>
      <c r="N844" s="201"/>
      <c r="O844" s="201"/>
      <c r="P844" s="113"/>
      <c r="Q844" s="113"/>
      <c r="T844" s="201"/>
      <c r="U844" s="113"/>
      <c r="V844" s="113"/>
      <c r="W844" s="113"/>
      <c r="X844" s="113"/>
      <c r="Y844" s="113"/>
      <c r="Z844" s="113"/>
      <c r="AA844" s="113"/>
      <c r="AB844" s="201"/>
      <c r="AC844" s="113"/>
      <c r="AD844" s="113"/>
      <c r="AE844" s="113"/>
      <c r="AF844" s="113"/>
    </row>
    <row r="845" spans="2:32" x14ac:dyDescent="0.2">
      <c r="B845" s="200"/>
      <c r="C845" s="113"/>
      <c r="D845" s="201"/>
      <c r="E845" s="201"/>
      <c r="F845" s="113"/>
      <c r="G845" s="113"/>
      <c r="H845" s="113"/>
      <c r="I845" s="998"/>
      <c r="J845" s="998"/>
      <c r="K845" s="999"/>
      <c r="L845" s="999"/>
      <c r="M845" s="999"/>
      <c r="N845" s="201"/>
      <c r="O845" s="201"/>
      <c r="P845" s="113"/>
      <c r="Q845" s="113"/>
      <c r="T845" s="201"/>
      <c r="U845" s="113"/>
      <c r="V845" s="113"/>
      <c r="W845" s="113"/>
      <c r="X845" s="113"/>
      <c r="Y845" s="113"/>
      <c r="Z845" s="113"/>
      <c r="AA845" s="113"/>
      <c r="AB845" s="201"/>
      <c r="AC845" s="113"/>
      <c r="AD845" s="113"/>
      <c r="AE845" s="113"/>
      <c r="AF845" s="113"/>
    </row>
    <row r="846" spans="2:32" x14ac:dyDescent="0.2">
      <c r="B846" s="200"/>
      <c r="C846" s="113"/>
      <c r="D846" s="201"/>
      <c r="E846" s="201"/>
      <c r="F846" s="113"/>
      <c r="G846" s="113"/>
      <c r="H846" s="113"/>
      <c r="I846" s="998"/>
      <c r="J846" s="998"/>
      <c r="K846" s="999"/>
      <c r="L846" s="999"/>
      <c r="M846" s="999"/>
      <c r="N846" s="201"/>
      <c r="O846" s="201"/>
      <c r="P846" s="113"/>
      <c r="Q846" s="113"/>
      <c r="T846" s="201"/>
      <c r="U846" s="113"/>
      <c r="V846" s="113"/>
      <c r="W846" s="113"/>
      <c r="X846" s="113"/>
      <c r="Y846" s="113"/>
      <c r="Z846" s="113"/>
      <c r="AA846" s="113"/>
      <c r="AB846" s="201"/>
      <c r="AC846" s="113"/>
      <c r="AD846" s="113"/>
      <c r="AE846" s="113"/>
      <c r="AF846" s="113"/>
    </row>
    <row r="847" spans="2:32" x14ac:dyDescent="0.2">
      <c r="B847" s="200"/>
      <c r="C847" s="113"/>
      <c r="D847" s="201"/>
      <c r="E847" s="201"/>
      <c r="F847" s="113"/>
      <c r="G847" s="113"/>
      <c r="H847" s="113"/>
      <c r="I847" s="998"/>
      <c r="J847" s="998"/>
      <c r="K847" s="999"/>
      <c r="L847" s="999"/>
      <c r="M847" s="999"/>
      <c r="N847" s="201"/>
      <c r="O847" s="201"/>
      <c r="P847" s="113"/>
      <c r="Q847" s="113"/>
      <c r="T847" s="201"/>
      <c r="U847" s="113"/>
      <c r="V847" s="113"/>
      <c r="W847" s="113"/>
      <c r="X847" s="113"/>
      <c r="Y847" s="113"/>
      <c r="Z847" s="113"/>
      <c r="AA847" s="113"/>
      <c r="AB847" s="201"/>
      <c r="AC847" s="113"/>
      <c r="AD847" s="113"/>
      <c r="AE847" s="113"/>
      <c r="AF847" s="113"/>
    </row>
    <row r="848" spans="2:32" x14ac:dyDescent="0.2">
      <c r="B848" s="200"/>
      <c r="C848" s="113"/>
      <c r="D848" s="201"/>
      <c r="E848" s="201"/>
      <c r="F848" s="113"/>
      <c r="G848" s="113"/>
      <c r="H848" s="113"/>
      <c r="I848" s="998"/>
      <c r="J848" s="998"/>
      <c r="K848" s="999"/>
      <c r="L848" s="999"/>
      <c r="M848" s="999"/>
      <c r="N848" s="201"/>
      <c r="O848" s="201"/>
      <c r="P848" s="113"/>
      <c r="Q848" s="113"/>
      <c r="T848" s="201"/>
      <c r="U848" s="113"/>
      <c r="V848" s="113"/>
      <c r="W848" s="113"/>
      <c r="X848" s="113"/>
      <c r="Y848" s="113"/>
      <c r="Z848" s="113"/>
      <c r="AA848" s="113"/>
      <c r="AB848" s="201"/>
      <c r="AC848" s="113"/>
      <c r="AD848" s="113"/>
      <c r="AE848" s="113"/>
      <c r="AF848" s="113"/>
    </row>
    <row r="849" spans="2:32" x14ac:dyDescent="0.2">
      <c r="B849" s="200"/>
      <c r="C849" s="113"/>
      <c r="D849" s="201"/>
      <c r="E849" s="201"/>
      <c r="F849" s="113"/>
      <c r="G849" s="113"/>
      <c r="H849" s="113"/>
      <c r="I849" s="998"/>
      <c r="J849" s="998"/>
      <c r="K849" s="999"/>
      <c r="L849" s="999"/>
      <c r="M849" s="999"/>
      <c r="N849" s="201"/>
      <c r="O849" s="201"/>
      <c r="P849" s="113"/>
      <c r="Q849" s="113"/>
      <c r="T849" s="201"/>
      <c r="U849" s="113"/>
      <c r="V849" s="113"/>
      <c r="W849" s="113"/>
      <c r="X849" s="113"/>
      <c r="Y849" s="113"/>
      <c r="Z849" s="113"/>
      <c r="AA849" s="113"/>
      <c r="AB849" s="201"/>
      <c r="AC849" s="113"/>
      <c r="AD849" s="113"/>
      <c r="AE849" s="113"/>
      <c r="AF849" s="113"/>
    </row>
    <row r="850" spans="2:32" x14ac:dyDescent="0.2">
      <c r="B850" s="200"/>
      <c r="C850" s="113"/>
      <c r="D850" s="201"/>
      <c r="E850" s="201"/>
      <c r="F850" s="113"/>
      <c r="G850" s="113"/>
      <c r="H850" s="113"/>
      <c r="I850" s="998"/>
      <c r="J850" s="998"/>
      <c r="K850" s="999"/>
      <c r="L850" s="999"/>
      <c r="M850" s="999"/>
      <c r="N850" s="201"/>
      <c r="O850" s="201"/>
      <c r="P850" s="113"/>
      <c r="Q850" s="113"/>
      <c r="T850" s="201"/>
      <c r="U850" s="113"/>
      <c r="V850" s="113"/>
      <c r="W850" s="113"/>
      <c r="X850" s="113"/>
      <c r="Y850" s="113"/>
      <c r="Z850" s="113"/>
      <c r="AA850" s="113"/>
      <c r="AB850" s="201"/>
      <c r="AC850" s="113"/>
      <c r="AD850" s="113"/>
      <c r="AE850" s="113"/>
      <c r="AF850" s="113"/>
    </row>
    <row r="851" spans="2:32" x14ac:dyDescent="0.2">
      <c r="B851" s="200"/>
      <c r="C851" s="113"/>
      <c r="D851" s="201"/>
      <c r="E851" s="201"/>
      <c r="F851" s="113"/>
      <c r="G851" s="113"/>
      <c r="H851" s="113"/>
      <c r="I851" s="998"/>
      <c r="J851" s="998"/>
      <c r="K851" s="999"/>
      <c r="L851" s="999"/>
      <c r="M851" s="999"/>
      <c r="N851" s="201"/>
      <c r="O851" s="201"/>
      <c r="P851" s="113"/>
      <c r="Q851" s="113"/>
      <c r="T851" s="201"/>
      <c r="U851" s="113"/>
      <c r="V851" s="113"/>
      <c r="W851" s="113"/>
      <c r="X851" s="113"/>
      <c r="Y851" s="113"/>
      <c r="Z851" s="113"/>
      <c r="AA851" s="113"/>
      <c r="AB851" s="201"/>
      <c r="AC851" s="113"/>
      <c r="AD851" s="113"/>
      <c r="AE851" s="113"/>
      <c r="AF851" s="113"/>
    </row>
    <row r="852" spans="2:32" x14ac:dyDescent="0.2">
      <c r="B852" s="200"/>
      <c r="C852" s="113"/>
      <c r="D852" s="201"/>
      <c r="E852" s="201"/>
      <c r="F852" s="113"/>
      <c r="G852" s="113"/>
      <c r="H852" s="113"/>
      <c r="I852" s="998"/>
      <c r="J852" s="998"/>
      <c r="K852" s="999"/>
      <c r="L852" s="999"/>
      <c r="M852" s="999"/>
      <c r="N852" s="201"/>
      <c r="O852" s="201"/>
      <c r="P852" s="113"/>
      <c r="Q852" s="113"/>
      <c r="T852" s="201"/>
      <c r="U852" s="113"/>
      <c r="V852" s="113"/>
      <c r="W852" s="113"/>
      <c r="X852" s="113"/>
      <c r="Y852" s="113"/>
      <c r="Z852" s="113"/>
      <c r="AA852" s="113"/>
      <c r="AB852" s="201"/>
      <c r="AC852" s="113"/>
      <c r="AD852" s="113"/>
      <c r="AE852" s="113"/>
      <c r="AF852" s="113"/>
    </row>
    <row r="853" spans="2:32" x14ac:dyDescent="0.2">
      <c r="B853" s="200"/>
      <c r="C853" s="113"/>
      <c r="D853" s="201"/>
      <c r="E853" s="201"/>
      <c r="F853" s="113"/>
      <c r="G853" s="113"/>
      <c r="H853" s="113"/>
      <c r="I853" s="998"/>
      <c r="J853" s="998"/>
      <c r="K853" s="999"/>
      <c r="L853" s="999"/>
      <c r="M853" s="999"/>
      <c r="N853" s="201"/>
      <c r="O853" s="201"/>
      <c r="P853" s="113"/>
      <c r="Q853" s="113"/>
      <c r="T853" s="201"/>
      <c r="U853" s="113"/>
      <c r="V853" s="113"/>
      <c r="W853" s="113"/>
      <c r="X853" s="113"/>
      <c r="Y853" s="113"/>
      <c r="Z853" s="113"/>
      <c r="AA853" s="113"/>
      <c r="AB853" s="201"/>
      <c r="AC853" s="113"/>
      <c r="AD853" s="113"/>
      <c r="AE853" s="113"/>
      <c r="AF853" s="113"/>
    </row>
    <row r="854" spans="2:32" x14ac:dyDescent="0.2">
      <c r="B854" s="200"/>
      <c r="C854" s="113"/>
      <c r="D854" s="201"/>
      <c r="E854" s="201"/>
      <c r="F854" s="113"/>
      <c r="G854" s="113"/>
      <c r="H854" s="113"/>
      <c r="I854" s="998"/>
      <c r="J854" s="998"/>
      <c r="K854" s="999"/>
      <c r="L854" s="999"/>
      <c r="M854" s="999"/>
      <c r="N854" s="201"/>
      <c r="O854" s="201"/>
      <c r="P854" s="113"/>
      <c r="Q854" s="113"/>
      <c r="T854" s="201"/>
      <c r="U854" s="113"/>
      <c r="V854" s="113"/>
      <c r="W854" s="113"/>
      <c r="X854" s="113"/>
      <c r="Y854" s="113"/>
      <c r="Z854" s="113"/>
      <c r="AA854" s="113"/>
      <c r="AB854" s="201"/>
      <c r="AC854" s="113"/>
      <c r="AD854" s="113"/>
      <c r="AE854" s="113"/>
      <c r="AF854" s="113"/>
    </row>
    <row r="855" spans="2:32" x14ac:dyDescent="0.2">
      <c r="B855" s="200"/>
      <c r="C855" s="113"/>
      <c r="D855" s="201"/>
      <c r="E855" s="201"/>
      <c r="F855" s="113"/>
      <c r="G855" s="113"/>
      <c r="H855" s="113"/>
      <c r="I855" s="998"/>
      <c r="J855" s="998"/>
      <c r="K855" s="999"/>
      <c r="L855" s="999"/>
      <c r="M855" s="999"/>
      <c r="N855" s="201"/>
      <c r="O855" s="201"/>
      <c r="P855" s="113"/>
      <c r="Q855" s="113"/>
      <c r="T855" s="201"/>
      <c r="U855" s="113"/>
      <c r="V855" s="113"/>
      <c r="W855" s="113"/>
      <c r="X855" s="113"/>
      <c r="Y855" s="113"/>
      <c r="Z855" s="113"/>
      <c r="AA855" s="113"/>
      <c r="AB855" s="201"/>
      <c r="AC855" s="113"/>
      <c r="AD855" s="113"/>
      <c r="AE855" s="113"/>
      <c r="AF855" s="113"/>
    </row>
    <row r="856" spans="2:32" x14ac:dyDescent="0.2">
      <c r="B856" s="200"/>
      <c r="C856" s="113"/>
      <c r="D856" s="201"/>
      <c r="E856" s="201"/>
      <c r="F856" s="113"/>
      <c r="G856" s="113"/>
      <c r="H856" s="113"/>
      <c r="I856" s="998"/>
      <c r="J856" s="998"/>
      <c r="K856" s="999"/>
      <c r="L856" s="999"/>
      <c r="M856" s="999"/>
      <c r="N856" s="201"/>
      <c r="O856" s="201"/>
      <c r="P856" s="113"/>
      <c r="Q856" s="113"/>
      <c r="T856" s="201"/>
      <c r="U856" s="113"/>
      <c r="V856" s="113"/>
      <c r="W856" s="113"/>
      <c r="X856" s="113"/>
      <c r="Y856" s="113"/>
      <c r="Z856" s="113"/>
      <c r="AA856" s="113"/>
      <c r="AB856" s="201"/>
      <c r="AC856" s="113"/>
      <c r="AD856" s="113"/>
      <c r="AE856" s="113"/>
      <c r="AF856" s="113"/>
    </row>
    <row r="857" spans="2:32" x14ac:dyDescent="0.2">
      <c r="B857" s="200"/>
      <c r="C857" s="113"/>
      <c r="D857" s="201"/>
      <c r="E857" s="201"/>
      <c r="F857" s="113"/>
      <c r="G857" s="113"/>
      <c r="H857" s="113"/>
      <c r="I857" s="998"/>
      <c r="J857" s="998"/>
      <c r="K857" s="999"/>
      <c r="L857" s="999"/>
      <c r="M857" s="999"/>
      <c r="N857" s="201"/>
      <c r="O857" s="201"/>
      <c r="P857" s="113"/>
      <c r="Q857" s="113"/>
      <c r="T857" s="201"/>
      <c r="U857" s="113"/>
      <c r="V857" s="113"/>
      <c r="W857" s="113"/>
      <c r="X857" s="113"/>
      <c r="Y857" s="113"/>
      <c r="Z857" s="113"/>
      <c r="AA857" s="113"/>
      <c r="AB857" s="201"/>
      <c r="AC857" s="113"/>
      <c r="AD857" s="113"/>
      <c r="AE857" s="113"/>
      <c r="AF857" s="113"/>
    </row>
    <row r="858" spans="2:32" x14ac:dyDescent="0.2">
      <c r="B858" s="200"/>
      <c r="C858" s="113"/>
      <c r="D858" s="201"/>
      <c r="E858" s="201"/>
      <c r="F858" s="113"/>
      <c r="G858" s="113"/>
      <c r="H858" s="113"/>
      <c r="I858" s="998"/>
      <c r="J858" s="998"/>
      <c r="K858" s="999"/>
      <c r="L858" s="999"/>
      <c r="M858" s="999"/>
      <c r="N858" s="201"/>
      <c r="O858" s="201"/>
      <c r="P858" s="113"/>
      <c r="Q858" s="113"/>
      <c r="T858" s="201"/>
      <c r="U858" s="113"/>
      <c r="V858" s="113"/>
      <c r="W858" s="113"/>
      <c r="X858" s="113"/>
      <c r="Y858" s="113"/>
      <c r="Z858" s="113"/>
      <c r="AA858" s="113"/>
      <c r="AB858" s="201"/>
      <c r="AC858" s="113"/>
      <c r="AD858" s="113"/>
      <c r="AE858" s="113"/>
      <c r="AF858" s="113"/>
    </row>
    <row r="859" spans="2:32" x14ac:dyDescent="0.2">
      <c r="B859" s="200"/>
      <c r="C859" s="113"/>
      <c r="D859" s="201"/>
      <c r="E859" s="201"/>
      <c r="F859" s="113"/>
      <c r="G859" s="113"/>
      <c r="H859" s="113"/>
      <c r="I859" s="998"/>
      <c r="J859" s="998"/>
      <c r="K859" s="999"/>
      <c r="L859" s="999"/>
      <c r="M859" s="999"/>
      <c r="N859" s="201"/>
      <c r="O859" s="201"/>
      <c r="P859" s="113"/>
      <c r="Q859" s="113"/>
      <c r="T859" s="201"/>
      <c r="U859" s="113"/>
      <c r="V859" s="113"/>
      <c r="W859" s="113"/>
      <c r="X859" s="113"/>
      <c r="Y859" s="113"/>
      <c r="Z859" s="113"/>
      <c r="AA859" s="113"/>
      <c r="AB859" s="201"/>
      <c r="AC859" s="113"/>
      <c r="AD859" s="113"/>
      <c r="AE859" s="113"/>
      <c r="AF859" s="113"/>
    </row>
    <row r="860" spans="2:32" x14ac:dyDescent="0.2">
      <c r="B860" s="200"/>
      <c r="C860" s="113"/>
      <c r="D860" s="201"/>
      <c r="E860" s="201"/>
      <c r="F860" s="113"/>
      <c r="G860" s="113"/>
      <c r="H860" s="113"/>
      <c r="I860" s="998"/>
      <c r="J860" s="998"/>
      <c r="K860" s="999"/>
      <c r="L860" s="999"/>
      <c r="M860" s="999"/>
      <c r="N860" s="201"/>
      <c r="O860" s="201"/>
      <c r="P860" s="113"/>
      <c r="Q860" s="113"/>
      <c r="T860" s="201"/>
      <c r="U860" s="113"/>
      <c r="V860" s="113"/>
      <c r="W860" s="113"/>
      <c r="X860" s="113"/>
      <c r="Y860" s="113"/>
      <c r="Z860" s="113"/>
      <c r="AA860" s="113"/>
      <c r="AB860" s="201"/>
      <c r="AC860" s="113"/>
      <c r="AD860" s="113"/>
      <c r="AE860" s="113"/>
      <c r="AF860" s="113"/>
    </row>
    <row r="861" spans="2:32" x14ac:dyDescent="0.2">
      <c r="B861" s="200"/>
      <c r="C861" s="113"/>
      <c r="D861" s="201"/>
      <c r="E861" s="201"/>
      <c r="F861" s="113"/>
      <c r="G861" s="113"/>
      <c r="H861" s="113"/>
      <c r="I861" s="998"/>
      <c r="J861" s="998"/>
      <c r="K861" s="999"/>
      <c r="L861" s="999"/>
      <c r="M861" s="999"/>
      <c r="N861" s="201"/>
      <c r="O861" s="201"/>
      <c r="P861" s="113"/>
      <c r="Q861" s="113"/>
      <c r="T861" s="201"/>
      <c r="U861" s="113"/>
      <c r="V861" s="113"/>
      <c r="W861" s="113"/>
      <c r="X861" s="113"/>
      <c r="Y861" s="113"/>
      <c r="Z861" s="113"/>
      <c r="AA861" s="113"/>
      <c r="AB861" s="201"/>
      <c r="AC861" s="113"/>
      <c r="AD861" s="113"/>
      <c r="AE861" s="113"/>
      <c r="AF861" s="113"/>
    </row>
    <row r="862" spans="2:32" x14ac:dyDescent="0.2">
      <c r="B862" s="200"/>
      <c r="C862" s="113"/>
      <c r="D862" s="201"/>
      <c r="E862" s="201"/>
      <c r="F862" s="113"/>
      <c r="G862" s="113"/>
      <c r="H862" s="113"/>
      <c r="I862" s="998"/>
      <c r="J862" s="998"/>
      <c r="K862" s="999"/>
      <c r="L862" s="999"/>
      <c r="M862" s="999"/>
      <c r="N862" s="201"/>
      <c r="O862" s="201"/>
      <c r="P862" s="113"/>
      <c r="Q862" s="113"/>
      <c r="T862" s="201"/>
      <c r="U862" s="113"/>
      <c r="V862" s="113"/>
      <c r="W862" s="113"/>
      <c r="X862" s="113"/>
      <c r="Y862" s="113"/>
      <c r="Z862" s="113"/>
      <c r="AA862" s="113"/>
      <c r="AB862" s="201"/>
      <c r="AC862" s="113"/>
      <c r="AD862" s="113"/>
      <c r="AE862" s="113"/>
      <c r="AF862" s="113"/>
    </row>
    <row r="863" spans="2:32" x14ac:dyDescent="0.2">
      <c r="B863" s="200"/>
      <c r="C863" s="113"/>
      <c r="D863" s="201"/>
      <c r="E863" s="201"/>
      <c r="F863" s="113"/>
      <c r="G863" s="113"/>
      <c r="H863" s="113"/>
      <c r="I863" s="998"/>
      <c r="J863" s="998"/>
      <c r="K863" s="999"/>
      <c r="L863" s="999"/>
      <c r="M863" s="999"/>
      <c r="N863" s="201"/>
      <c r="O863" s="201"/>
      <c r="P863" s="113"/>
      <c r="Q863" s="113"/>
      <c r="T863" s="201"/>
      <c r="U863" s="113"/>
      <c r="V863" s="113"/>
      <c r="W863" s="113"/>
      <c r="X863" s="113"/>
      <c r="Y863" s="113"/>
      <c r="Z863" s="113"/>
      <c r="AA863" s="113"/>
      <c r="AB863" s="201"/>
      <c r="AC863" s="113"/>
      <c r="AD863" s="113"/>
      <c r="AE863" s="113"/>
      <c r="AF863" s="113"/>
    </row>
    <row r="864" spans="2:32" x14ac:dyDescent="0.2">
      <c r="B864" s="200"/>
      <c r="C864" s="113"/>
      <c r="D864" s="201"/>
      <c r="E864" s="201"/>
      <c r="F864" s="113"/>
      <c r="G864" s="113"/>
      <c r="H864" s="113"/>
      <c r="I864" s="998"/>
      <c r="J864" s="998"/>
      <c r="K864" s="999"/>
      <c r="L864" s="999"/>
      <c r="M864" s="999"/>
      <c r="N864" s="201"/>
      <c r="O864" s="201"/>
      <c r="P864" s="113"/>
      <c r="Q864" s="113"/>
      <c r="T864" s="201"/>
      <c r="U864" s="113"/>
      <c r="V864" s="113"/>
      <c r="W864" s="113"/>
      <c r="X864" s="113"/>
      <c r="Y864" s="113"/>
      <c r="Z864" s="113"/>
      <c r="AA864" s="113"/>
      <c r="AB864" s="201"/>
      <c r="AC864" s="113"/>
      <c r="AD864" s="113"/>
      <c r="AE864" s="113"/>
      <c r="AF864" s="113"/>
    </row>
    <row r="865" spans="2:32" x14ac:dyDescent="0.2">
      <c r="B865" s="200"/>
      <c r="C865" s="113"/>
      <c r="D865" s="201"/>
      <c r="E865" s="201"/>
      <c r="F865" s="113"/>
      <c r="G865" s="113"/>
      <c r="H865" s="113"/>
      <c r="I865" s="998"/>
      <c r="J865" s="998"/>
      <c r="K865" s="999"/>
      <c r="L865" s="999"/>
      <c r="M865" s="999"/>
      <c r="N865" s="201"/>
      <c r="O865" s="201"/>
      <c r="P865" s="113"/>
      <c r="Q865" s="113"/>
      <c r="T865" s="201"/>
      <c r="U865" s="113"/>
      <c r="V865" s="113"/>
      <c r="W865" s="113"/>
      <c r="X865" s="113"/>
      <c r="Y865" s="113"/>
      <c r="Z865" s="113"/>
      <c r="AA865" s="113"/>
      <c r="AB865" s="201"/>
      <c r="AC865" s="113"/>
      <c r="AD865" s="113"/>
      <c r="AE865" s="113"/>
      <c r="AF865" s="113"/>
    </row>
    <row r="866" spans="2:32" x14ac:dyDescent="0.2">
      <c r="B866" s="200"/>
      <c r="C866" s="113"/>
      <c r="D866" s="201"/>
      <c r="E866" s="201"/>
      <c r="F866" s="113"/>
      <c r="G866" s="113"/>
      <c r="H866" s="113"/>
      <c r="I866" s="998"/>
      <c r="J866" s="998"/>
      <c r="K866" s="999"/>
      <c r="L866" s="999"/>
      <c r="M866" s="999"/>
      <c r="N866" s="201"/>
      <c r="O866" s="201"/>
      <c r="P866" s="113"/>
      <c r="Q866" s="113"/>
      <c r="T866" s="201"/>
      <c r="U866" s="113"/>
      <c r="V866" s="113"/>
      <c r="W866" s="113"/>
      <c r="X866" s="113"/>
      <c r="Y866" s="113"/>
      <c r="Z866" s="113"/>
      <c r="AA866" s="113"/>
      <c r="AB866" s="201"/>
      <c r="AC866" s="113"/>
      <c r="AD866" s="113"/>
      <c r="AE866" s="113"/>
      <c r="AF866" s="113"/>
    </row>
    <row r="867" spans="2:32" x14ac:dyDescent="0.2">
      <c r="B867" s="200"/>
      <c r="C867" s="113"/>
      <c r="D867" s="201"/>
      <c r="E867" s="201"/>
      <c r="F867" s="113"/>
      <c r="G867" s="113"/>
      <c r="H867" s="113"/>
      <c r="I867" s="998"/>
      <c r="J867" s="998"/>
      <c r="K867" s="999"/>
      <c r="L867" s="999"/>
      <c r="M867" s="999"/>
      <c r="N867" s="201"/>
      <c r="O867" s="201"/>
      <c r="P867" s="113"/>
      <c r="Q867" s="113"/>
      <c r="T867" s="201"/>
      <c r="U867" s="113"/>
      <c r="V867" s="113"/>
      <c r="W867" s="113"/>
      <c r="X867" s="113"/>
      <c r="Y867" s="113"/>
      <c r="Z867" s="113"/>
      <c r="AA867" s="113"/>
      <c r="AB867" s="201"/>
      <c r="AC867" s="113"/>
      <c r="AD867" s="113"/>
      <c r="AE867" s="113"/>
      <c r="AF867" s="113"/>
    </row>
    <row r="868" spans="2:32" x14ac:dyDescent="0.2">
      <c r="B868" s="200"/>
      <c r="C868" s="113"/>
      <c r="D868" s="201"/>
      <c r="E868" s="201"/>
      <c r="F868" s="113"/>
      <c r="G868" s="113"/>
      <c r="H868" s="113"/>
      <c r="I868" s="998"/>
      <c r="J868" s="998"/>
      <c r="K868" s="999"/>
      <c r="L868" s="999"/>
      <c r="M868" s="999"/>
      <c r="N868" s="201"/>
      <c r="O868" s="201"/>
      <c r="P868" s="113"/>
      <c r="Q868" s="113"/>
      <c r="T868" s="201"/>
      <c r="U868" s="113"/>
      <c r="V868" s="113"/>
      <c r="W868" s="113"/>
      <c r="X868" s="113"/>
      <c r="Y868" s="113"/>
      <c r="Z868" s="113"/>
      <c r="AA868" s="113"/>
      <c r="AB868" s="201"/>
      <c r="AC868" s="113"/>
      <c r="AD868" s="113"/>
      <c r="AE868" s="113"/>
      <c r="AF868" s="113"/>
    </row>
    <row r="869" spans="2:32" x14ac:dyDescent="0.2">
      <c r="B869" s="200"/>
      <c r="C869" s="113"/>
      <c r="D869" s="201"/>
      <c r="E869" s="201"/>
      <c r="F869" s="113"/>
      <c r="G869" s="113"/>
      <c r="H869" s="113"/>
      <c r="I869" s="998"/>
      <c r="J869" s="998"/>
      <c r="K869" s="999"/>
      <c r="L869" s="999"/>
      <c r="M869" s="999"/>
      <c r="N869" s="201"/>
      <c r="O869" s="201"/>
      <c r="P869" s="113"/>
      <c r="Q869" s="113"/>
      <c r="T869" s="201"/>
      <c r="U869" s="113"/>
      <c r="V869" s="113"/>
      <c r="W869" s="113"/>
      <c r="X869" s="113"/>
      <c r="Y869" s="113"/>
      <c r="Z869" s="113"/>
      <c r="AA869" s="113"/>
      <c r="AB869" s="201"/>
      <c r="AC869" s="113"/>
      <c r="AD869" s="113"/>
      <c r="AE869" s="113"/>
      <c r="AF869" s="113"/>
    </row>
    <row r="870" spans="2:32" x14ac:dyDescent="0.2">
      <c r="B870" s="200"/>
      <c r="C870" s="113"/>
      <c r="D870" s="201"/>
      <c r="E870" s="201"/>
      <c r="F870" s="113"/>
      <c r="G870" s="113"/>
      <c r="H870" s="113"/>
      <c r="I870" s="998"/>
      <c r="J870" s="998"/>
      <c r="K870" s="999"/>
      <c r="L870" s="999"/>
      <c r="M870" s="999"/>
      <c r="N870" s="201"/>
      <c r="O870" s="201"/>
      <c r="P870" s="113"/>
      <c r="Q870" s="113"/>
      <c r="T870" s="201"/>
      <c r="U870" s="113"/>
      <c r="V870" s="113"/>
      <c r="W870" s="113"/>
      <c r="X870" s="113"/>
      <c r="Y870" s="113"/>
      <c r="Z870" s="113"/>
      <c r="AA870" s="113"/>
      <c r="AB870" s="201"/>
      <c r="AC870" s="113"/>
      <c r="AD870" s="113"/>
      <c r="AE870" s="113"/>
      <c r="AF870" s="113"/>
    </row>
    <row r="871" spans="2:32" x14ac:dyDescent="0.2">
      <c r="B871" s="200"/>
      <c r="C871" s="113"/>
      <c r="D871" s="201"/>
      <c r="E871" s="201"/>
      <c r="F871" s="113"/>
      <c r="G871" s="113"/>
      <c r="H871" s="113"/>
      <c r="I871" s="998"/>
      <c r="J871" s="998"/>
      <c r="K871" s="999"/>
      <c r="L871" s="999"/>
      <c r="M871" s="999"/>
      <c r="N871" s="201"/>
      <c r="O871" s="201"/>
      <c r="P871" s="113"/>
      <c r="Q871" s="113"/>
      <c r="T871" s="201"/>
      <c r="U871" s="113"/>
      <c r="V871" s="113"/>
      <c r="W871" s="113"/>
      <c r="X871" s="113"/>
      <c r="Y871" s="113"/>
      <c r="Z871" s="113"/>
      <c r="AA871" s="113"/>
      <c r="AB871" s="201"/>
      <c r="AC871" s="113"/>
      <c r="AD871" s="113"/>
      <c r="AE871" s="113"/>
      <c r="AF871" s="113"/>
    </row>
    <row r="872" spans="2:32" x14ac:dyDescent="0.2">
      <c r="B872" s="200"/>
      <c r="C872" s="113"/>
      <c r="D872" s="201"/>
      <c r="E872" s="201"/>
      <c r="F872" s="113"/>
      <c r="G872" s="113"/>
      <c r="H872" s="113"/>
      <c r="I872" s="998"/>
      <c r="J872" s="998"/>
      <c r="K872" s="999"/>
      <c r="L872" s="999"/>
      <c r="M872" s="999"/>
      <c r="N872" s="201"/>
      <c r="O872" s="201"/>
      <c r="P872" s="113"/>
      <c r="Q872" s="113"/>
      <c r="T872" s="201"/>
      <c r="U872" s="113"/>
      <c r="V872" s="113"/>
      <c r="W872" s="113"/>
      <c r="X872" s="113"/>
      <c r="Y872" s="113"/>
      <c r="Z872" s="113"/>
      <c r="AA872" s="113"/>
      <c r="AB872" s="201"/>
      <c r="AC872" s="113"/>
      <c r="AD872" s="113"/>
      <c r="AE872" s="113"/>
      <c r="AF872" s="113"/>
    </row>
    <row r="873" spans="2:32" x14ac:dyDescent="0.2">
      <c r="B873" s="200"/>
      <c r="C873" s="113"/>
      <c r="D873" s="201"/>
      <c r="E873" s="201"/>
      <c r="F873" s="113"/>
      <c r="G873" s="113"/>
      <c r="H873" s="113"/>
      <c r="I873" s="998"/>
      <c r="J873" s="998"/>
      <c r="K873" s="999"/>
      <c r="L873" s="999"/>
      <c r="M873" s="999"/>
      <c r="N873" s="201"/>
      <c r="O873" s="201"/>
      <c r="P873" s="113"/>
      <c r="Q873" s="113"/>
      <c r="T873" s="201"/>
      <c r="U873" s="113"/>
      <c r="V873" s="113"/>
      <c r="W873" s="113"/>
      <c r="X873" s="113"/>
      <c r="Y873" s="113"/>
      <c r="Z873" s="113"/>
      <c r="AA873" s="113"/>
      <c r="AB873" s="201"/>
      <c r="AC873" s="113"/>
      <c r="AD873" s="113"/>
      <c r="AE873" s="113"/>
      <c r="AF873" s="113"/>
    </row>
    <row r="874" spans="2:32" x14ac:dyDescent="0.2">
      <c r="B874" s="200"/>
      <c r="C874" s="113"/>
      <c r="D874" s="201"/>
      <c r="E874" s="201"/>
      <c r="F874" s="113"/>
      <c r="G874" s="113"/>
      <c r="H874" s="113"/>
      <c r="I874" s="998"/>
      <c r="J874" s="998"/>
      <c r="K874" s="999"/>
      <c r="L874" s="999"/>
      <c r="M874" s="999"/>
      <c r="N874" s="201"/>
      <c r="O874" s="201"/>
      <c r="P874" s="113"/>
      <c r="Q874" s="113"/>
      <c r="T874" s="201"/>
      <c r="U874" s="113"/>
      <c r="V874" s="113"/>
      <c r="W874" s="113"/>
      <c r="X874" s="113"/>
      <c r="Y874" s="113"/>
      <c r="Z874" s="113"/>
      <c r="AA874" s="113"/>
      <c r="AB874" s="201"/>
      <c r="AC874" s="113"/>
      <c r="AD874" s="113"/>
      <c r="AE874" s="113"/>
      <c r="AF874" s="113"/>
    </row>
    <row r="875" spans="2:32" x14ac:dyDescent="0.2">
      <c r="B875" s="200"/>
      <c r="C875" s="113"/>
      <c r="D875" s="201"/>
      <c r="E875" s="201"/>
      <c r="F875" s="113"/>
      <c r="G875" s="113"/>
      <c r="H875" s="113"/>
      <c r="I875" s="998"/>
      <c r="J875" s="998"/>
      <c r="K875" s="999"/>
      <c r="L875" s="999"/>
      <c r="M875" s="999"/>
      <c r="N875" s="201"/>
      <c r="O875" s="201"/>
      <c r="P875" s="113"/>
      <c r="Q875" s="113"/>
      <c r="T875" s="201"/>
      <c r="U875" s="113"/>
      <c r="V875" s="113"/>
      <c r="W875" s="113"/>
      <c r="X875" s="113"/>
      <c r="Y875" s="113"/>
      <c r="Z875" s="113"/>
      <c r="AA875" s="113"/>
      <c r="AB875" s="201"/>
      <c r="AC875" s="113"/>
      <c r="AD875" s="113"/>
      <c r="AE875" s="113"/>
      <c r="AF875" s="113"/>
    </row>
    <row r="876" spans="2:32" x14ac:dyDescent="0.2">
      <c r="B876" s="200"/>
      <c r="C876" s="113"/>
      <c r="D876" s="201"/>
      <c r="E876" s="201"/>
      <c r="F876" s="113"/>
      <c r="G876" s="113"/>
      <c r="H876" s="113"/>
      <c r="I876" s="998"/>
      <c r="J876" s="998"/>
      <c r="K876" s="999"/>
      <c r="L876" s="999"/>
      <c r="M876" s="999"/>
      <c r="N876" s="201"/>
      <c r="O876" s="201"/>
      <c r="P876" s="113"/>
      <c r="Q876" s="113"/>
      <c r="T876" s="201"/>
      <c r="U876" s="113"/>
      <c r="V876" s="113"/>
      <c r="W876" s="113"/>
      <c r="X876" s="113"/>
      <c r="Y876" s="113"/>
      <c r="Z876" s="113"/>
      <c r="AA876" s="113"/>
      <c r="AB876" s="201"/>
      <c r="AC876" s="113"/>
      <c r="AD876" s="113"/>
      <c r="AE876" s="113"/>
      <c r="AF876" s="113"/>
    </row>
    <row r="877" spans="2:32" x14ac:dyDescent="0.2">
      <c r="B877" s="200"/>
      <c r="C877" s="113"/>
      <c r="D877" s="201"/>
      <c r="E877" s="201"/>
      <c r="F877" s="113"/>
      <c r="G877" s="113"/>
      <c r="H877" s="113"/>
      <c r="I877" s="998"/>
      <c r="J877" s="998"/>
      <c r="K877" s="999"/>
      <c r="L877" s="999"/>
      <c r="M877" s="999"/>
      <c r="N877" s="201"/>
      <c r="O877" s="201"/>
      <c r="P877" s="113"/>
      <c r="Q877" s="113"/>
      <c r="T877" s="201"/>
      <c r="U877" s="113"/>
      <c r="V877" s="113"/>
      <c r="W877" s="113"/>
      <c r="X877" s="113"/>
      <c r="Y877" s="113"/>
      <c r="Z877" s="113"/>
      <c r="AA877" s="113"/>
      <c r="AB877" s="201"/>
      <c r="AC877" s="113"/>
      <c r="AD877" s="113"/>
      <c r="AE877" s="113"/>
      <c r="AF877" s="113"/>
    </row>
    <row r="878" spans="2:32" x14ac:dyDescent="0.2">
      <c r="B878" s="200"/>
      <c r="C878" s="113"/>
      <c r="D878" s="201"/>
      <c r="E878" s="201"/>
      <c r="F878" s="113"/>
      <c r="G878" s="113"/>
      <c r="H878" s="113"/>
      <c r="I878" s="998"/>
      <c r="J878" s="998"/>
      <c r="K878" s="999"/>
      <c r="L878" s="999"/>
      <c r="M878" s="999"/>
      <c r="N878" s="201"/>
      <c r="O878" s="201"/>
      <c r="P878" s="113"/>
      <c r="Q878" s="113"/>
      <c r="T878" s="201"/>
      <c r="U878" s="113"/>
      <c r="V878" s="113"/>
      <c r="W878" s="113"/>
      <c r="X878" s="113"/>
      <c r="Y878" s="113"/>
      <c r="Z878" s="113"/>
      <c r="AA878" s="113"/>
      <c r="AB878" s="201"/>
      <c r="AC878" s="113"/>
      <c r="AD878" s="113"/>
      <c r="AE878" s="113"/>
      <c r="AF878" s="113"/>
    </row>
    <row r="879" spans="2:32" x14ac:dyDescent="0.2">
      <c r="B879" s="200"/>
      <c r="C879" s="113"/>
      <c r="D879" s="201"/>
      <c r="E879" s="201"/>
      <c r="F879" s="113"/>
      <c r="G879" s="113"/>
      <c r="H879" s="113"/>
      <c r="I879" s="998"/>
      <c r="J879" s="998"/>
      <c r="K879" s="999"/>
      <c r="L879" s="999"/>
      <c r="M879" s="999"/>
      <c r="N879" s="201"/>
      <c r="O879" s="201"/>
      <c r="P879" s="113"/>
      <c r="Q879" s="113"/>
      <c r="T879" s="201"/>
      <c r="U879" s="113"/>
      <c r="V879" s="113"/>
      <c r="W879" s="113"/>
      <c r="X879" s="113"/>
      <c r="Y879" s="113"/>
      <c r="Z879" s="113"/>
      <c r="AA879" s="113"/>
      <c r="AB879" s="201"/>
      <c r="AC879" s="113"/>
      <c r="AD879" s="113"/>
      <c r="AE879" s="113"/>
      <c r="AF879" s="113"/>
    </row>
    <row r="880" spans="2:32" x14ac:dyDescent="0.2">
      <c r="B880" s="200"/>
      <c r="C880" s="113"/>
      <c r="D880" s="201"/>
      <c r="E880" s="201"/>
      <c r="F880" s="113"/>
      <c r="G880" s="113"/>
      <c r="H880" s="113"/>
      <c r="I880" s="998"/>
      <c r="J880" s="998"/>
      <c r="K880" s="999"/>
      <c r="L880" s="999"/>
      <c r="M880" s="999"/>
      <c r="N880" s="201"/>
      <c r="O880" s="201"/>
      <c r="P880" s="113"/>
      <c r="Q880" s="113"/>
      <c r="T880" s="201"/>
      <c r="U880" s="113"/>
      <c r="V880" s="113"/>
      <c r="W880" s="113"/>
      <c r="X880" s="113"/>
      <c r="Y880" s="113"/>
      <c r="Z880" s="113"/>
      <c r="AA880" s="113"/>
      <c r="AB880" s="201"/>
      <c r="AC880" s="113"/>
      <c r="AD880" s="113"/>
      <c r="AE880" s="113"/>
      <c r="AF880" s="113"/>
    </row>
    <row r="881" spans="2:32" x14ac:dyDescent="0.2">
      <c r="B881" s="200"/>
      <c r="C881" s="113"/>
      <c r="D881" s="201"/>
      <c r="E881" s="201"/>
      <c r="F881" s="113"/>
      <c r="G881" s="113"/>
      <c r="H881" s="113"/>
      <c r="I881" s="998"/>
      <c r="J881" s="998"/>
      <c r="K881" s="999"/>
      <c r="L881" s="999"/>
      <c r="M881" s="999"/>
      <c r="N881" s="201"/>
      <c r="O881" s="201"/>
      <c r="P881" s="113"/>
      <c r="Q881" s="113"/>
      <c r="T881" s="201"/>
      <c r="U881" s="113"/>
      <c r="V881" s="113"/>
      <c r="W881" s="113"/>
      <c r="X881" s="113"/>
      <c r="Y881" s="113"/>
      <c r="Z881" s="113"/>
      <c r="AA881" s="113"/>
      <c r="AB881" s="201"/>
      <c r="AC881" s="113"/>
      <c r="AD881" s="113"/>
      <c r="AE881" s="113"/>
      <c r="AF881" s="113"/>
    </row>
    <row r="882" spans="2:32" x14ac:dyDescent="0.2">
      <c r="B882" s="200"/>
      <c r="C882" s="113"/>
      <c r="D882" s="201"/>
      <c r="E882" s="201"/>
      <c r="F882" s="113"/>
      <c r="G882" s="113"/>
      <c r="H882" s="113"/>
      <c r="I882" s="998"/>
      <c r="J882" s="998"/>
      <c r="K882" s="999"/>
      <c r="L882" s="999"/>
      <c r="M882" s="999"/>
      <c r="N882" s="201"/>
      <c r="O882" s="201"/>
      <c r="P882" s="113"/>
      <c r="Q882" s="113"/>
      <c r="T882" s="201"/>
      <c r="U882" s="113"/>
      <c r="V882" s="113"/>
      <c r="W882" s="113"/>
      <c r="X882" s="113"/>
      <c r="Y882" s="113"/>
      <c r="Z882" s="113"/>
      <c r="AA882" s="113"/>
      <c r="AB882" s="201"/>
      <c r="AC882" s="113"/>
      <c r="AD882" s="113"/>
      <c r="AE882" s="113"/>
      <c r="AF882" s="113"/>
    </row>
    <row r="883" spans="2:32" x14ac:dyDescent="0.2">
      <c r="B883" s="200"/>
      <c r="C883" s="113"/>
      <c r="D883" s="201"/>
      <c r="E883" s="201"/>
      <c r="F883" s="113"/>
      <c r="G883" s="113"/>
      <c r="H883" s="113"/>
      <c r="I883" s="998"/>
      <c r="J883" s="998"/>
      <c r="K883" s="999"/>
      <c r="L883" s="999"/>
      <c r="M883" s="999"/>
      <c r="N883" s="201"/>
      <c r="O883" s="201"/>
      <c r="P883" s="113"/>
      <c r="Q883" s="113"/>
      <c r="T883" s="201"/>
      <c r="U883" s="113"/>
      <c r="V883" s="113"/>
      <c r="W883" s="113"/>
      <c r="X883" s="113"/>
      <c r="Y883" s="113"/>
      <c r="Z883" s="113"/>
      <c r="AA883" s="113"/>
      <c r="AB883" s="201"/>
      <c r="AC883" s="113"/>
      <c r="AD883" s="113"/>
      <c r="AE883" s="113"/>
      <c r="AF883" s="113"/>
    </row>
    <row r="884" spans="2:32" x14ac:dyDescent="0.2">
      <c r="B884" s="200"/>
      <c r="C884" s="113"/>
      <c r="D884" s="201"/>
      <c r="E884" s="201"/>
      <c r="F884" s="113"/>
      <c r="G884" s="113"/>
      <c r="H884" s="113"/>
      <c r="I884" s="998"/>
      <c r="J884" s="998"/>
      <c r="K884" s="999"/>
      <c r="L884" s="999"/>
      <c r="M884" s="999"/>
      <c r="N884" s="201"/>
      <c r="O884" s="201"/>
      <c r="P884" s="113"/>
      <c r="Q884" s="113"/>
      <c r="T884" s="201"/>
      <c r="U884" s="113"/>
      <c r="V884" s="113"/>
      <c r="W884" s="113"/>
      <c r="X884" s="113"/>
      <c r="Y884" s="113"/>
      <c r="Z884" s="113"/>
      <c r="AA884" s="113"/>
      <c r="AB884" s="201"/>
      <c r="AC884" s="113"/>
      <c r="AD884" s="113"/>
      <c r="AE884" s="113"/>
      <c r="AF884" s="113"/>
    </row>
    <row r="885" spans="2:32" x14ac:dyDescent="0.2">
      <c r="B885" s="200"/>
      <c r="C885" s="113"/>
      <c r="D885" s="201"/>
      <c r="E885" s="201"/>
      <c r="F885" s="113"/>
      <c r="G885" s="113"/>
      <c r="H885" s="113"/>
      <c r="I885" s="998"/>
      <c r="J885" s="998"/>
      <c r="K885" s="999"/>
      <c r="L885" s="999"/>
      <c r="M885" s="999"/>
      <c r="N885" s="201"/>
      <c r="O885" s="201"/>
      <c r="P885" s="113"/>
      <c r="Q885" s="113"/>
      <c r="T885" s="201"/>
      <c r="U885" s="113"/>
      <c r="V885" s="113"/>
      <c r="W885" s="113"/>
      <c r="X885" s="113"/>
      <c r="Y885" s="113"/>
      <c r="Z885" s="113"/>
      <c r="AA885" s="113"/>
      <c r="AB885" s="201"/>
      <c r="AC885" s="113"/>
      <c r="AD885" s="113"/>
      <c r="AE885" s="113"/>
      <c r="AF885" s="113"/>
    </row>
    <row r="886" spans="2:32" x14ac:dyDescent="0.2">
      <c r="B886" s="200"/>
      <c r="C886" s="113"/>
      <c r="D886" s="201"/>
      <c r="E886" s="201"/>
      <c r="F886" s="113"/>
      <c r="G886" s="113"/>
      <c r="H886" s="113"/>
      <c r="I886" s="998"/>
      <c r="J886" s="998"/>
      <c r="K886" s="999"/>
      <c r="L886" s="999"/>
      <c r="M886" s="999"/>
      <c r="N886" s="201"/>
      <c r="O886" s="201"/>
      <c r="P886" s="113"/>
      <c r="Q886" s="113"/>
      <c r="T886" s="201"/>
      <c r="U886" s="113"/>
      <c r="V886" s="113"/>
      <c r="W886" s="113"/>
      <c r="X886" s="113"/>
      <c r="Y886" s="113"/>
      <c r="Z886" s="113"/>
      <c r="AA886" s="113"/>
      <c r="AB886" s="201"/>
      <c r="AC886" s="113"/>
      <c r="AD886" s="113"/>
      <c r="AE886" s="113"/>
      <c r="AF886" s="113"/>
    </row>
    <row r="887" spans="2:32" x14ac:dyDescent="0.2">
      <c r="B887" s="200"/>
      <c r="C887" s="113"/>
      <c r="D887" s="201"/>
      <c r="E887" s="201"/>
      <c r="F887" s="113"/>
      <c r="G887" s="113"/>
      <c r="H887" s="113"/>
      <c r="I887" s="998"/>
      <c r="J887" s="998"/>
      <c r="K887" s="999"/>
      <c r="L887" s="999"/>
      <c r="M887" s="999"/>
      <c r="N887" s="201"/>
      <c r="O887" s="201"/>
      <c r="P887" s="113"/>
      <c r="Q887" s="113"/>
      <c r="T887" s="201"/>
      <c r="U887" s="113"/>
      <c r="V887" s="113"/>
      <c r="W887" s="113"/>
      <c r="X887" s="113"/>
      <c r="Y887" s="113"/>
      <c r="Z887" s="113"/>
      <c r="AA887" s="113"/>
      <c r="AB887" s="201"/>
      <c r="AC887" s="113"/>
      <c r="AD887" s="113"/>
      <c r="AE887" s="113"/>
      <c r="AF887" s="113"/>
    </row>
    <row r="888" spans="2:32" x14ac:dyDescent="0.2">
      <c r="B888" s="200"/>
      <c r="C888" s="113"/>
      <c r="D888" s="201"/>
      <c r="E888" s="201"/>
      <c r="F888" s="113"/>
      <c r="G888" s="113"/>
      <c r="H888" s="113"/>
      <c r="I888" s="998"/>
      <c r="J888" s="998"/>
      <c r="K888" s="999"/>
      <c r="L888" s="999"/>
      <c r="M888" s="999"/>
      <c r="N888" s="201"/>
      <c r="O888" s="201"/>
      <c r="P888" s="113"/>
      <c r="Q888" s="113"/>
      <c r="T888" s="201"/>
      <c r="U888" s="113"/>
      <c r="V888" s="113"/>
      <c r="W888" s="113"/>
      <c r="X888" s="113"/>
      <c r="Y888" s="113"/>
      <c r="Z888" s="113"/>
      <c r="AA888" s="113"/>
      <c r="AB888" s="201"/>
      <c r="AC888" s="113"/>
      <c r="AD888" s="113"/>
      <c r="AE888" s="113"/>
      <c r="AF888" s="113"/>
    </row>
    <row r="889" spans="2:32" x14ac:dyDescent="0.2">
      <c r="B889" s="200"/>
      <c r="C889" s="113"/>
      <c r="D889" s="201"/>
      <c r="E889" s="201"/>
      <c r="F889" s="113"/>
      <c r="G889" s="113"/>
      <c r="H889" s="113"/>
      <c r="I889" s="998"/>
      <c r="J889" s="998"/>
      <c r="K889" s="999"/>
      <c r="L889" s="999"/>
      <c r="M889" s="999"/>
      <c r="N889" s="201"/>
      <c r="O889" s="201"/>
      <c r="P889" s="113"/>
      <c r="Q889" s="113"/>
      <c r="T889" s="201"/>
      <c r="U889" s="113"/>
      <c r="V889" s="113"/>
      <c r="W889" s="113"/>
      <c r="X889" s="113"/>
      <c r="Y889" s="113"/>
      <c r="Z889" s="113"/>
      <c r="AA889" s="113"/>
      <c r="AB889" s="201"/>
      <c r="AC889" s="113"/>
      <c r="AD889" s="113"/>
      <c r="AE889" s="113"/>
      <c r="AF889" s="113"/>
    </row>
    <row r="890" spans="2:32" x14ac:dyDescent="0.2">
      <c r="B890" s="200"/>
      <c r="C890" s="113"/>
      <c r="D890" s="201"/>
      <c r="E890" s="201"/>
      <c r="F890" s="113"/>
      <c r="G890" s="113"/>
      <c r="H890" s="113"/>
      <c r="I890" s="998"/>
      <c r="J890" s="998"/>
      <c r="K890" s="999"/>
      <c r="L890" s="999"/>
      <c r="M890" s="999"/>
      <c r="N890" s="201"/>
      <c r="O890" s="201"/>
      <c r="P890" s="113"/>
      <c r="Q890" s="113"/>
      <c r="T890" s="201"/>
      <c r="U890" s="113"/>
      <c r="V890" s="113"/>
      <c r="W890" s="113"/>
      <c r="X890" s="113"/>
      <c r="Y890" s="113"/>
      <c r="Z890" s="113"/>
      <c r="AA890" s="113"/>
      <c r="AB890" s="201"/>
      <c r="AC890" s="113"/>
      <c r="AD890" s="113"/>
      <c r="AE890" s="113"/>
      <c r="AF890" s="113"/>
    </row>
    <row r="891" spans="2:32" x14ac:dyDescent="0.2">
      <c r="B891" s="200"/>
      <c r="C891" s="113"/>
      <c r="D891" s="201"/>
      <c r="E891" s="201"/>
      <c r="F891" s="113"/>
      <c r="G891" s="113"/>
      <c r="H891" s="113"/>
      <c r="I891" s="998"/>
      <c r="J891" s="998"/>
      <c r="K891" s="999"/>
      <c r="L891" s="999"/>
      <c r="M891" s="999"/>
      <c r="N891" s="201"/>
      <c r="O891" s="201"/>
      <c r="P891" s="113"/>
      <c r="Q891" s="113"/>
      <c r="T891" s="201"/>
      <c r="U891" s="113"/>
      <c r="V891" s="113"/>
      <c r="W891" s="113"/>
      <c r="X891" s="113"/>
      <c r="Y891" s="113"/>
      <c r="Z891" s="113"/>
      <c r="AA891" s="113"/>
      <c r="AB891" s="201"/>
      <c r="AC891" s="113"/>
      <c r="AD891" s="113"/>
      <c r="AE891" s="113"/>
      <c r="AF891" s="113"/>
    </row>
    <row r="892" spans="2:32" x14ac:dyDescent="0.2">
      <c r="B892" s="200"/>
      <c r="C892" s="113"/>
      <c r="D892" s="201"/>
      <c r="E892" s="201"/>
      <c r="F892" s="113"/>
      <c r="G892" s="113"/>
      <c r="H892" s="113"/>
      <c r="I892" s="998"/>
      <c r="J892" s="998"/>
      <c r="K892" s="999"/>
      <c r="L892" s="999"/>
      <c r="M892" s="999"/>
      <c r="N892" s="201"/>
      <c r="O892" s="201"/>
      <c r="P892" s="113"/>
      <c r="Q892" s="113"/>
      <c r="T892" s="201"/>
      <c r="U892" s="113"/>
      <c r="V892" s="113"/>
      <c r="W892" s="113"/>
      <c r="X892" s="113"/>
      <c r="Y892" s="113"/>
      <c r="Z892" s="113"/>
      <c r="AA892" s="113"/>
      <c r="AB892" s="201"/>
      <c r="AC892" s="113"/>
      <c r="AD892" s="113"/>
      <c r="AE892" s="113"/>
      <c r="AF892" s="113"/>
    </row>
    <row r="893" spans="2:32" x14ac:dyDescent="0.2">
      <c r="B893" s="200"/>
      <c r="C893" s="113"/>
      <c r="D893" s="201"/>
      <c r="E893" s="201"/>
      <c r="F893" s="113"/>
      <c r="G893" s="113"/>
      <c r="H893" s="113"/>
      <c r="I893" s="998"/>
      <c r="J893" s="998"/>
      <c r="K893" s="999"/>
      <c r="L893" s="999"/>
      <c r="M893" s="999"/>
      <c r="N893" s="201"/>
      <c r="O893" s="201"/>
      <c r="P893" s="113"/>
      <c r="Q893" s="113"/>
      <c r="T893" s="201"/>
      <c r="U893" s="113"/>
      <c r="V893" s="113"/>
      <c r="W893" s="113"/>
      <c r="X893" s="113"/>
      <c r="Y893" s="113"/>
      <c r="Z893" s="113"/>
      <c r="AA893" s="113"/>
      <c r="AB893" s="201"/>
      <c r="AC893" s="113"/>
      <c r="AD893" s="113"/>
      <c r="AE893" s="113"/>
      <c r="AF893" s="113"/>
    </row>
    <row r="894" spans="2:32" x14ac:dyDescent="0.2">
      <c r="B894" s="200"/>
      <c r="C894" s="113"/>
      <c r="D894" s="201"/>
      <c r="E894" s="201"/>
      <c r="F894" s="113"/>
      <c r="G894" s="113"/>
      <c r="H894" s="113"/>
      <c r="I894" s="998"/>
      <c r="J894" s="998"/>
      <c r="K894" s="999"/>
      <c r="L894" s="999"/>
      <c r="M894" s="999"/>
      <c r="N894" s="201"/>
      <c r="O894" s="201"/>
      <c r="P894" s="113"/>
      <c r="Q894" s="113"/>
      <c r="T894" s="201"/>
      <c r="U894" s="113"/>
      <c r="V894" s="113"/>
      <c r="W894" s="113"/>
      <c r="X894" s="113"/>
      <c r="Y894" s="113"/>
      <c r="Z894" s="113"/>
      <c r="AA894" s="113"/>
      <c r="AB894" s="201"/>
      <c r="AC894" s="113"/>
      <c r="AD894" s="113"/>
      <c r="AE894" s="113"/>
      <c r="AF894" s="113"/>
    </row>
    <row r="895" spans="2:32" x14ac:dyDescent="0.2">
      <c r="B895" s="200"/>
      <c r="C895" s="113"/>
      <c r="D895" s="201"/>
      <c r="E895" s="201"/>
      <c r="F895" s="113"/>
      <c r="G895" s="113"/>
      <c r="H895" s="113"/>
      <c r="I895" s="998"/>
      <c r="J895" s="998"/>
      <c r="K895" s="999"/>
      <c r="L895" s="999"/>
      <c r="M895" s="999"/>
      <c r="N895" s="201"/>
      <c r="O895" s="201"/>
      <c r="P895" s="113"/>
      <c r="Q895" s="113"/>
      <c r="T895" s="201"/>
      <c r="U895" s="113"/>
      <c r="V895" s="113"/>
      <c r="W895" s="113"/>
      <c r="X895" s="113"/>
      <c r="Y895" s="113"/>
      <c r="Z895" s="113"/>
      <c r="AA895" s="113"/>
      <c r="AB895" s="201"/>
      <c r="AC895" s="113"/>
      <c r="AD895" s="113"/>
      <c r="AE895" s="113"/>
      <c r="AF895" s="113"/>
    </row>
    <row r="896" spans="2:32" x14ac:dyDescent="0.2">
      <c r="B896" s="200"/>
      <c r="C896" s="113"/>
      <c r="D896" s="201"/>
      <c r="E896" s="201"/>
      <c r="F896" s="113"/>
      <c r="G896" s="113"/>
      <c r="H896" s="113"/>
      <c r="I896" s="998"/>
      <c r="J896" s="998"/>
      <c r="K896" s="999"/>
      <c r="L896" s="999"/>
      <c r="M896" s="999"/>
      <c r="N896" s="201"/>
      <c r="O896" s="201"/>
      <c r="P896" s="113"/>
      <c r="Q896" s="113"/>
      <c r="T896" s="201"/>
      <c r="U896" s="113"/>
      <c r="V896" s="113"/>
      <c r="W896" s="113"/>
      <c r="X896" s="113"/>
      <c r="Y896" s="113"/>
      <c r="Z896" s="113"/>
      <c r="AA896" s="113"/>
      <c r="AB896" s="201"/>
      <c r="AC896" s="113"/>
      <c r="AD896" s="113"/>
      <c r="AE896" s="113"/>
      <c r="AF896" s="113"/>
    </row>
    <row r="897" spans="2:32" x14ac:dyDescent="0.2">
      <c r="B897" s="200"/>
      <c r="C897" s="113"/>
      <c r="D897" s="201"/>
      <c r="E897" s="201"/>
      <c r="F897" s="113"/>
      <c r="G897" s="113"/>
      <c r="H897" s="113"/>
      <c r="I897" s="998"/>
      <c r="J897" s="998"/>
      <c r="K897" s="999"/>
      <c r="L897" s="999"/>
      <c r="M897" s="999"/>
      <c r="N897" s="201"/>
      <c r="O897" s="201"/>
      <c r="P897" s="113"/>
      <c r="Q897" s="113"/>
      <c r="T897" s="201"/>
      <c r="U897" s="113"/>
      <c r="V897" s="113"/>
      <c r="W897" s="113"/>
      <c r="X897" s="113"/>
      <c r="Y897" s="113"/>
      <c r="Z897" s="113"/>
      <c r="AA897" s="113"/>
      <c r="AB897" s="201"/>
      <c r="AC897" s="113"/>
      <c r="AD897" s="113"/>
      <c r="AE897" s="113"/>
      <c r="AF897" s="113"/>
    </row>
    <row r="898" spans="2:32" x14ac:dyDescent="0.2">
      <c r="B898" s="200"/>
      <c r="C898" s="113"/>
      <c r="D898" s="201"/>
      <c r="E898" s="201"/>
      <c r="F898" s="113"/>
      <c r="G898" s="113"/>
      <c r="H898" s="113"/>
      <c r="I898" s="998"/>
      <c r="J898" s="998"/>
      <c r="K898" s="999"/>
      <c r="L898" s="999"/>
      <c r="M898" s="999"/>
      <c r="N898" s="201"/>
      <c r="O898" s="201"/>
      <c r="P898" s="113"/>
      <c r="Q898" s="113"/>
      <c r="T898" s="201"/>
      <c r="U898" s="113"/>
      <c r="V898" s="113"/>
      <c r="W898" s="113"/>
      <c r="X898" s="113"/>
      <c r="Y898" s="113"/>
      <c r="Z898" s="113"/>
      <c r="AA898" s="113"/>
      <c r="AB898" s="201"/>
      <c r="AC898" s="113"/>
      <c r="AD898" s="113"/>
      <c r="AE898" s="113"/>
      <c r="AF898" s="113"/>
    </row>
    <row r="899" spans="2:32" x14ac:dyDescent="0.2">
      <c r="B899" s="200"/>
      <c r="C899" s="113"/>
      <c r="D899" s="201"/>
      <c r="E899" s="201"/>
      <c r="F899" s="113"/>
      <c r="G899" s="113"/>
      <c r="H899" s="113"/>
      <c r="I899" s="998"/>
      <c r="J899" s="998"/>
      <c r="K899" s="999"/>
      <c r="L899" s="999"/>
      <c r="M899" s="999"/>
      <c r="N899" s="201"/>
      <c r="O899" s="201"/>
      <c r="P899" s="113"/>
      <c r="Q899" s="113"/>
      <c r="T899" s="201"/>
      <c r="U899" s="113"/>
      <c r="V899" s="113"/>
      <c r="W899" s="113"/>
      <c r="X899" s="113"/>
      <c r="Y899" s="113"/>
      <c r="Z899" s="113"/>
      <c r="AA899" s="113"/>
      <c r="AB899" s="201"/>
      <c r="AC899" s="113"/>
      <c r="AD899" s="113"/>
      <c r="AE899" s="113"/>
      <c r="AF899" s="113"/>
    </row>
    <row r="900" spans="2:32" x14ac:dyDescent="0.2">
      <c r="B900" s="200"/>
      <c r="C900" s="113"/>
      <c r="D900" s="201"/>
      <c r="E900" s="201"/>
      <c r="F900" s="113"/>
      <c r="G900" s="113"/>
      <c r="H900" s="113"/>
      <c r="I900" s="998"/>
      <c r="J900" s="998"/>
      <c r="K900" s="999"/>
      <c r="L900" s="999"/>
      <c r="M900" s="999"/>
      <c r="N900" s="201"/>
      <c r="O900" s="201"/>
      <c r="P900" s="113"/>
      <c r="Q900" s="113"/>
      <c r="T900" s="201"/>
      <c r="U900" s="113"/>
      <c r="V900" s="113"/>
      <c r="W900" s="113"/>
      <c r="X900" s="113"/>
      <c r="Y900" s="113"/>
      <c r="Z900" s="113"/>
      <c r="AA900" s="113"/>
      <c r="AB900" s="201"/>
      <c r="AC900" s="113"/>
      <c r="AD900" s="113"/>
      <c r="AE900" s="113"/>
      <c r="AF900" s="113"/>
    </row>
    <row r="901" spans="2:32" x14ac:dyDescent="0.2">
      <c r="B901" s="200"/>
      <c r="C901" s="113"/>
      <c r="D901" s="201"/>
      <c r="E901" s="201"/>
      <c r="F901" s="113"/>
      <c r="G901" s="113"/>
      <c r="H901" s="113"/>
      <c r="I901" s="998"/>
      <c r="J901" s="998"/>
      <c r="K901" s="999"/>
      <c r="L901" s="999"/>
      <c r="M901" s="999"/>
      <c r="N901" s="201"/>
      <c r="O901" s="201"/>
      <c r="P901" s="113"/>
      <c r="Q901" s="113"/>
      <c r="T901" s="201"/>
      <c r="U901" s="113"/>
      <c r="V901" s="113"/>
      <c r="W901" s="113"/>
      <c r="X901" s="113"/>
      <c r="Y901" s="113"/>
      <c r="Z901" s="113"/>
      <c r="AA901" s="113"/>
      <c r="AB901" s="201"/>
      <c r="AC901" s="113"/>
      <c r="AD901" s="113"/>
      <c r="AE901" s="113"/>
      <c r="AF901" s="113"/>
    </row>
    <row r="902" spans="2:32" x14ac:dyDescent="0.2">
      <c r="B902" s="200"/>
      <c r="C902" s="113"/>
      <c r="D902" s="201"/>
      <c r="E902" s="201"/>
      <c r="F902" s="113"/>
      <c r="G902" s="113"/>
      <c r="H902" s="113"/>
      <c r="I902" s="998"/>
      <c r="J902" s="998"/>
      <c r="K902" s="999"/>
      <c r="L902" s="999"/>
      <c r="M902" s="999"/>
      <c r="N902" s="201"/>
      <c r="O902" s="201"/>
      <c r="P902" s="113"/>
      <c r="Q902" s="113"/>
      <c r="T902" s="201"/>
      <c r="U902" s="113"/>
      <c r="V902" s="113"/>
      <c r="W902" s="113"/>
      <c r="X902" s="113"/>
      <c r="Y902" s="113"/>
      <c r="Z902" s="113"/>
      <c r="AA902" s="113"/>
      <c r="AB902" s="201"/>
      <c r="AC902" s="113"/>
      <c r="AD902" s="113"/>
      <c r="AE902" s="113"/>
      <c r="AF902" s="113"/>
    </row>
    <row r="903" spans="2:32" x14ac:dyDescent="0.2">
      <c r="B903" s="200"/>
      <c r="C903" s="113"/>
      <c r="D903" s="201"/>
      <c r="E903" s="201"/>
      <c r="F903" s="113"/>
      <c r="G903" s="113"/>
      <c r="H903" s="113"/>
      <c r="I903" s="998"/>
      <c r="J903" s="998"/>
      <c r="K903" s="999"/>
      <c r="L903" s="999"/>
      <c r="M903" s="999"/>
      <c r="N903" s="201"/>
      <c r="O903" s="201"/>
      <c r="P903" s="113"/>
      <c r="Q903" s="113"/>
      <c r="T903" s="201"/>
      <c r="U903" s="113"/>
      <c r="V903" s="113"/>
      <c r="W903" s="113"/>
      <c r="X903" s="113"/>
      <c r="Y903" s="113"/>
      <c r="Z903" s="113"/>
      <c r="AA903" s="113"/>
      <c r="AB903" s="201"/>
      <c r="AC903" s="113"/>
      <c r="AD903" s="113"/>
      <c r="AE903" s="113"/>
      <c r="AF903" s="113"/>
    </row>
    <row r="904" spans="2:32" x14ac:dyDescent="0.2">
      <c r="B904" s="200"/>
      <c r="C904" s="113"/>
      <c r="D904" s="201"/>
      <c r="E904" s="201"/>
      <c r="F904" s="113"/>
      <c r="G904" s="113"/>
      <c r="H904" s="113"/>
      <c r="I904" s="998"/>
      <c r="J904" s="998"/>
      <c r="K904" s="999"/>
      <c r="L904" s="999"/>
      <c r="M904" s="999"/>
      <c r="N904" s="201"/>
      <c r="O904" s="201"/>
      <c r="P904" s="113"/>
      <c r="Q904" s="113"/>
      <c r="T904" s="201"/>
      <c r="U904" s="113"/>
      <c r="V904" s="113"/>
      <c r="W904" s="113"/>
      <c r="X904" s="113"/>
      <c r="Y904" s="113"/>
      <c r="Z904" s="113"/>
      <c r="AA904" s="113"/>
      <c r="AB904" s="201"/>
      <c r="AC904" s="113"/>
      <c r="AD904" s="113"/>
      <c r="AE904" s="113"/>
      <c r="AF904" s="113"/>
    </row>
    <row r="905" spans="2:32" x14ac:dyDescent="0.2">
      <c r="B905" s="200"/>
      <c r="C905" s="113"/>
      <c r="D905" s="201"/>
      <c r="E905" s="201"/>
      <c r="F905" s="113"/>
      <c r="G905" s="113"/>
      <c r="H905" s="113"/>
      <c r="I905" s="998"/>
      <c r="J905" s="998"/>
      <c r="K905" s="999"/>
      <c r="L905" s="999"/>
      <c r="M905" s="999"/>
      <c r="N905" s="201"/>
      <c r="O905" s="201"/>
      <c r="P905" s="113"/>
      <c r="Q905" s="113"/>
      <c r="T905" s="201"/>
      <c r="U905" s="113"/>
      <c r="V905" s="113"/>
      <c r="W905" s="113"/>
      <c r="X905" s="113"/>
      <c r="Y905" s="113"/>
      <c r="Z905" s="113"/>
      <c r="AA905" s="113"/>
      <c r="AB905" s="201"/>
      <c r="AC905" s="113"/>
      <c r="AD905" s="113"/>
      <c r="AE905" s="113"/>
      <c r="AF905" s="113"/>
    </row>
    <row r="906" spans="2:32" x14ac:dyDescent="0.2">
      <c r="B906" s="200"/>
      <c r="C906" s="113"/>
      <c r="D906" s="201"/>
      <c r="E906" s="201"/>
      <c r="F906" s="113"/>
      <c r="G906" s="113"/>
      <c r="H906" s="113"/>
      <c r="I906" s="998"/>
      <c r="J906" s="998"/>
      <c r="K906" s="999"/>
      <c r="L906" s="999"/>
      <c r="M906" s="999"/>
      <c r="N906" s="201"/>
      <c r="O906" s="201"/>
      <c r="P906" s="113"/>
      <c r="Q906" s="113"/>
      <c r="T906" s="201"/>
      <c r="U906" s="113"/>
      <c r="V906" s="113"/>
      <c r="W906" s="113"/>
      <c r="X906" s="113"/>
      <c r="Y906" s="113"/>
      <c r="Z906" s="113"/>
      <c r="AA906" s="113"/>
      <c r="AB906" s="201"/>
      <c r="AC906" s="113"/>
      <c r="AD906" s="113"/>
      <c r="AE906" s="113"/>
      <c r="AF906" s="113"/>
    </row>
    <row r="907" spans="2:32" x14ac:dyDescent="0.2">
      <c r="B907" s="200"/>
      <c r="C907" s="113"/>
      <c r="D907" s="201"/>
      <c r="E907" s="201"/>
      <c r="F907" s="113"/>
      <c r="G907" s="113"/>
      <c r="H907" s="113"/>
      <c r="I907" s="998"/>
      <c r="J907" s="998"/>
      <c r="K907" s="999"/>
      <c r="L907" s="999"/>
      <c r="M907" s="999"/>
      <c r="N907" s="201"/>
      <c r="O907" s="201"/>
      <c r="P907" s="113"/>
      <c r="Q907" s="113"/>
      <c r="T907" s="201"/>
      <c r="U907" s="113"/>
      <c r="V907" s="113"/>
      <c r="W907" s="113"/>
      <c r="X907" s="113"/>
      <c r="Y907" s="113"/>
      <c r="Z907" s="113"/>
      <c r="AA907" s="113"/>
      <c r="AB907" s="201"/>
      <c r="AC907" s="113"/>
      <c r="AD907" s="113"/>
      <c r="AE907" s="113"/>
      <c r="AF907" s="113"/>
    </row>
    <row r="908" spans="2:32" x14ac:dyDescent="0.2">
      <c r="B908" s="200"/>
      <c r="C908" s="113"/>
      <c r="D908" s="201"/>
      <c r="E908" s="201"/>
      <c r="F908" s="113"/>
      <c r="G908" s="113"/>
      <c r="H908" s="113"/>
      <c r="I908" s="998"/>
      <c r="J908" s="998"/>
      <c r="K908" s="999"/>
      <c r="L908" s="999"/>
      <c r="M908" s="999"/>
      <c r="N908" s="201"/>
      <c r="O908" s="201"/>
      <c r="P908" s="113"/>
      <c r="Q908" s="113"/>
      <c r="T908" s="201"/>
      <c r="U908" s="113"/>
      <c r="V908" s="113"/>
      <c r="W908" s="113"/>
      <c r="X908" s="113"/>
      <c r="Y908" s="113"/>
      <c r="Z908" s="113"/>
      <c r="AA908" s="113"/>
      <c r="AB908" s="201"/>
      <c r="AC908" s="113"/>
      <c r="AD908" s="113"/>
      <c r="AE908" s="113"/>
      <c r="AF908" s="113"/>
    </row>
    <row r="909" spans="2:32" x14ac:dyDescent="0.2">
      <c r="B909" s="200"/>
      <c r="C909" s="113"/>
      <c r="D909" s="201"/>
      <c r="E909" s="201"/>
      <c r="F909" s="113"/>
      <c r="G909" s="113"/>
      <c r="H909" s="113"/>
      <c r="I909" s="998"/>
      <c r="J909" s="998"/>
      <c r="K909" s="999"/>
      <c r="L909" s="999"/>
      <c r="M909" s="999"/>
      <c r="N909" s="201"/>
      <c r="O909" s="201"/>
      <c r="P909" s="113"/>
      <c r="Q909" s="113"/>
      <c r="T909" s="201"/>
      <c r="U909" s="113"/>
      <c r="V909" s="113"/>
      <c r="W909" s="113"/>
      <c r="X909" s="113"/>
      <c r="Y909" s="113"/>
      <c r="Z909" s="113"/>
      <c r="AA909" s="113"/>
      <c r="AB909" s="201"/>
      <c r="AC909" s="113"/>
      <c r="AD909" s="113"/>
      <c r="AE909" s="113"/>
      <c r="AF909" s="113"/>
    </row>
    <row r="910" spans="2:32" x14ac:dyDescent="0.2">
      <c r="B910" s="200"/>
      <c r="C910" s="113"/>
      <c r="D910" s="201"/>
      <c r="E910" s="201"/>
      <c r="F910" s="113"/>
      <c r="G910" s="113"/>
      <c r="H910" s="113"/>
      <c r="I910" s="998"/>
      <c r="J910" s="998"/>
      <c r="K910" s="999"/>
      <c r="L910" s="999"/>
      <c r="M910" s="999"/>
      <c r="N910" s="201"/>
      <c r="O910" s="201"/>
      <c r="P910" s="113"/>
      <c r="Q910" s="113"/>
      <c r="T910" s="201"/>
      <c r="U910" s="113"/>
      <c r="V910" s="113"/>
      <c r="W910" s="113"/>
      <c r="X910" s="113"/>
      <c r="Y910" s="113"/>
      <c r="Z910" s="113"/>
      <c r="AA910" s="113"/>
      <c r="AB910" s="201"/>
      <c r="AC910" s="113"/>
      <c r="AD910" s="113"/>
      <c r="AE910" s="113"/>
      <c r="AF910" s="113"/>
    </row>
    <row r="911" spans="2:32" x14ac:dyDescent="0.2">
      <c r="B911" s="200"/>
      <c r="C911" s="113"/>
      <c r="D911" s="201"/>
      <c r="E911" s="201"/>
      <c r="F911" s="113"/>
      <c r="G911" s="113"/>
      <c r="H911" s="113"/>
      <c r="I911" s="998"/>
      <c r="J911" s="998"/>
      <c r="K911" s="999"/>
      <c r="L911" s="999"/>
      <c r="M911" s="999"/>
      <c r="N911" s="201"/>
      <c r="O911" s="201"/>
      <c r="P911" s="113"/>
      <c r="Q911" s="113"/>
      <c r="T911" s="201"/>
      <c r="U911" s="113"/>
      <c r="V911" s="113"/>
      <c r="W911" s="113"/>
      <c r="X911" s="113"/>
      <c r="Y911" s="113"/>
      <c r="Z911" s="113"/>
      <c r="AA911" s="113"/>
      <c r="AB911" s="201"/>
      <c r="AC911" s="113"/>
      <c r="AD911" s="113"/>
      <c r="AE911" s="113"/>
      <c r="AF911" s="113"/>
    </row>
    <row r="912" spans="2:32" x14ac:dyDescent="0.2">
      <c r="B912" s="200"/>
      <c r="C912" s="113"/>
      <c r="D912" s="201"/>
      <c r="E912" s="201"/>
      <c r="F912" s="113"/>
      <c r="G912" s="113"/>
      <c r="H912" s="113"/>
      <c r="I912" s="998"/>
      <c r="J912" s="998"/>
      <c r="K912" s="999"/>
      <c r="L912" s="999"/>
      <c r="M912" s="999"/>
      <c r="N912" s="201"/>
      <c r="O912" s="201"/>
      <c r="P912" s="113"/>
      <c r="Q912" s="113"/>
      <c r="T912" s="201"/>
      <c r="U912" s="113"/>
      <c r="V912" s="113"/>
      <c r="W912" s="113"/>
      <c r="X912" s="113"/>
      <c r="Y912" s="113"/>
      <c r="Z912" s="113"/>
      <c r="AA912" s="113"/>
      <c r="AB912" s="201"/>
      <c r="AC912" s="113"/>
      <c r="AD912" s="113"/>
      <c r="AE912" s="113"/>
      <c r="AF912" s="113"/>
    </row>
    <row r="913" spans="2:32" x14ac:dyDescent="0.2">
      <c r="B913" s="200"/>
      <c r="C913" s="113"/>
      <c r="D913" s="201"/>
      <c r="E913" s="201"/>
      <c r="F913" s="113"/>
      <c r="G913" s="113"/>
      <c r="H913" s="113"/>
      <c r="I913" s="998"/>
      <c r="J913" s="998"/>
      <c r="K913" s="999"/>
      <c r="L913" s="999"/>
      <c r="M913" s="999"/>
      <c r="N913" s="201"/>
      <c r="O913" s="201"/>
      <c r="P913" s="113"/>
      <c r="Q913" s="113"/>
      <c r="T913" s="201"/>
      <c r="U913" s="113"/>
      <c r="V913" s="113"/>
      <c r="W913" s="113"/>
      <c r="X913" s="113"/>
      <c r="Y913" s="113"/>
      <c r="Z913" s="113"/>
      <c r="AA913" s="113"/>
      <c r="AB913" s="201"/>
      <c r="AC913" s="113"/>
      <c r="AD913" s="113"/>
      <c r="AE913" s="113"/>
      <c r="AF913" s="113"/>
    </row>
    <row r="914" spans="2:32" x14ac:dyDescent="0.2">
      <c r="B914" s="200"/>
      <c r="C914" s="113"/>
      <c r="D914" s="201"/>
      <c r="E914" s="201"/>
      <c r="F914" s="113"/>
      <c r="G914" s="113"/>
      <c r="H914" s="113"/>
      <c r="I914" s="998"/>
      <c r="J914" s="998"/>
      <c r="K914" s="999"/>
      <c r="L914" s="999"/>
      <c r="M914" s="999"/>
      <c r="N914" s="201"/>
      <c r="O914" s="201"/>
      <c r="P914" s="113"/>
      <c r="Q914" s="113"/>
      <c r="T914" s="201"/>
      <c r="U914" s="113"/>
      <c r="V914" s="113"/>
      <c r="W914" s="113"/>
      <c r="X914" s="113"/>
      <c r="Y914" s="113"/>
      <c r="Z914" s="113"/>
      <c r="AA914" s="113"/>
      <c r="AB914" s="201"/>
      <c r="AC914" s="113"/>
      <c r="AD914" s="113"/>
      <c r="AE914" s="113"/>
      <c r="AF914" s="113"/>
    </row>
    <row r="915" spans="2:32" x14ac:dyDescent="0.2">
      <c r="B915" s="200"/>
      <c r="C915" s="113"/>
      <c r="D915" s="201"/>
      <c r="E915" s="201"/>
      <c r="F915" s="113"/>
      <c r="G915" s="113"/>
      <c r="H915" s="113"/>
      <c r="I915" s="998"/>
      <c r="J915" s="998"/>
      <c r="K915" s="999"/>
      <c r="L915" s="999"/>
      <c r="M915" s="999"/>
      <c r="N915" s="201"/>
      <c r="O915" s="201"/>
      <c r="P915" s="113"/>
      <c r="Q915" s="113"/>
      <c r="T915" s="201"/>
      <c r="U915" s="113"/>
      <c r="V915" s="113"/>
      <c r="W915" s="113"/>
      <c r="X915" s="113"/>
      <c r="Y915" s="113"/>
      <c r="Z915" s="113"/>
      <c r="AA915" s="113"/>
      <c r="AB915" s="201"/>
      <c r="AC915" s="113"/>
      <c r="AD915" s="113"/>
      <c r="AE915" s="113"/>
      <c r="AF915" s="113"/>
    </row>
    <row r="916" spans="2:32" x14ac:dyDescent="0.2">
      <c r="B916" s="200"/>
      <c r="C916" s="113"/>
      <c r="D916" s="201"/>
      <c r="E916" s="201"/>
      <c r="F916" s="113"/>
      <c r="G916" s="113"/>
      <c r="H916" s="113"/>
      <c r="I916" s="998"/>
      <c r="J916" s="998"/>
      <c r="K916" s="999"/>
      <c r="L916" s="999"/>
      <c r="M916" s="999"/>
      <c r="N916" s="201"/>
      <c r="O916" s="201"/>
      <c r="P916" s="113"/>
      <c r="Q916" s="113"/>
      <c r="T916" s="201"/>
      <c r="U916" s="113"/>
      <c r="V916" s="113"/>
      <c r="W916" s="113"/>
      <c r="X916" s="113"/>
      <c r="Y916" s="113"/>
      <c r="Z916" s="113"/>
      <c r="AA916" s="113"/>
      <c r="AB916" s="201"/>
      <c r="AC916" s="113"/>
      <c r="AD916" s="113"/>
      <c r="AE916" s="113"/>
      <c r="AF916" s="113"/>
    </row>
    <row r="917" spans="2:32" x14ac:dyDescent="0.2">
      <c r="B917" s="200"/>
      <c r="C917" s="113"/>
      <c r="D917" s="201"/>
      <c r="E917" s="201"/>
      <c r="F917" s="113"/>
      <c r="G917" s="113"/>
      <c r="H917" s="113"/>
      <c r="I917" s="998"/>
      <c r="J917" s="998"/>
      <c r="K917" s="999"/>
      <c r="L917" s="999"/>
      <c r="M917" s="999"/>
      <c r="N917" s="201"/>
      <c r="O917" s="201"/>
      <c r="P917" s="113"/>
      <c r="Q917" s="113"/>
      <c r="T917" s="201"/>
      <c r="U917" s="113"/>
      <c r="V917" s="113"/>
      <c r="W917" s="113"/>
      <c r="X917" s="113"/>
      <c r="Y917" s="113"/>
      <c r="Z917" s="113"/>
      <c r="AA917" s="113"/>
      <c r="AB917" s="201"/>
      <c r="AC917" s="113"/>
      <c r="AD917" s="113"/>
      <c r="AE917" s="113"/>
      <c r="AF917" s="113"/>
    </row>
    <row r="918" spans="2:32" x14ac:dyDescent="0.2">
      <c r="B918" s="200"/>
      <c r="C918" s="113"/>
      <c r="D918" s="201"/>
      <c r="E918" s="201"/>
      <c r="F918" s="113"/>
      <c r="G918" s="113"/>
      <c r="H918" s="113"/>
      <c r="I918" s="998"/>
      <c r="J918" s="998"/>
      <c r="K918" s="999"/>
      <c r="L918" s="999"/>
      <c r="M918" s="999"/>
      <c r="N918" s="201"/>
      <c r="O918" s="201"/>
      <c r="P918" s="113"/>
      <c r="Q918" s="113"/>
      <c r="T918" s="201"/>
      <c r="U918" s="113"/>
      <c r="V918" s="113"/>
      <c r="W918" s="113"/>
      <c r="X918" s="113"/>
      <c r="Y918" s="113"/>
      <c r="Z918" s="113"/>
      <c r="AA918" s="113"/>
      <c r="AB918" s="201"/>
      <c r="AC918" s="113"/>
      <c r="AD918" s="113"/>
      <c r="AE918" s="113"/>
      <c r="AF918" s="113"/>
    </row>
    <row r="919" spans="2:32" x14ac:dyDescent="0.2">
      <c r="B919" s="200"/>
      <c r="C919" s="113"/>
      <c r="D919" s="201"/>
      <c r="E919" s="201"/>
      <c r="F919" s="113"/>
      <c r="G919" s="113"/>
      <c r="H919" s="113"/>
      <c r="I919" s="998"/>
      <c r="J919" s="998"/>
      <c r="K919" s="999"/>
      <c r="L919" s="999"/>
      <c r="M919" s="999"/>
      <c r="N919" s="201"/>
      <c r="O919" s="201"/>
      <c r="P919" s="113"/>
      <c r="Q919" s="113"/>
      <c r="T919" s="201"/>
      <c r="U919" s="113"/>
      <c r="V919" s="113"/>
      <c r="W919" s="113"/>
      <c r="X919" s="113"/>
      <c r="Y919" s="113"/>
      <c r="Z919" s="113"/>
      <c r="AA919" s="113"/>
      <c r="AB919" s="201"/>
      <c r="AC919" s="113"/>
      <c r="AD919" s="113"/>
      <c r="AE919" s="113"/>
      <c r="AF919" s="113"/>
    </row>
    <row r="920" spans="2:32" x14ac:dyDescent="0.2">
      <c r="B920" s="200"/>
      <c r="C920" s="113"/>
      <c r="D920" s="201"/>
      <c r="E920" s="201"/>
      <c r="F920" s="113"/>
      <c r="G920" s="113"/>
      <c r="H920" s="113"/>
      <c r="I920" s="998"/>
      <c r="J920" s="998"/>
      <c r="K920" s="999"/>
      <c r="L920" s="999"/>
      <c r="M920" s="999"/>
      <c r="N920" s="201"/>
      <c r="O920" s="201"/>
      <c r="P920" s="113"/>
      <c r="Q920" s="113"/>
      <c r="T920" s="201"/>
      <c r="U920" s="113"/>
      <c r="V920" s="113"/>
      <c r="W920" s="113"/>
      <c r="X920" s="113"/>
      <c r="Y920" s="113"/>
      <c r="Z920" s="113"/>
      <c r="AA920" s="113"/>
      <c r="AB920" s="201"/>
      <c r="AC920" s="113"/>
      <c r="AD920" s="113"/>
      <c r="AE920" s="113"/>
      <c r="AF920" s="113"/>
    </row>
    <row r="921" spans="2:32" x14ac:dyDescent="0.2">
      <c r="B921" s="200"/>
      <c r="C921" s="113"/>
      <c r="D921" s="201"/>
      <c r="E921" s="201"/>
      <c r="F921" s="113"/>
      <c r="G921" s="113"/>
      <c r="H921" s="113"/>
      <c r="I921" s="998"/>
      <c r="J921" s="998"/>
      <c r="K921" s="999"/>
      <c r="L921" s="999"/>
      <c r="M921" s="999"/>
      <c r="N921" s="201"/>
      <c r="O921" s="201"/>
      <c r="P921" s="113"/>
      <c r="Q921" s="113"/>
      <c r="T921" s="201"/>
      <c r="U921" s="113"/>
      <c r="V921" s="113"/>
      <c r="W921" s="113"/>
      <c r="X921" s="113"/>
      <c r="Y921" s="113"/>
      <c r="Z921" s="113"/>
      <c r="AA921" s="113"/>
      <c r="AB921" s="201"/>
      <c r="AC921" s="113"/>
      <c r="AD921" s="113"/>
      <c r="AE921" s="113"/>
      <c r="AF921" s="113"/>
    </row>
    <row r="922" spans="2:32" x14ac:dyDescent="0.2">
      <c r="B922" s="200"/>
      <c r="C922" s="113"/>
      <c r="D922" s="201"/>
      <c r="E922" s="201"/>
      <c r="F922" s="113"/>
      <c r="G922" s="113"/>
      <c r="H922" s="113"/>
      <c r="I922" s="998"/>
      <c r="J922" s="998"/>
      <c r="K922" s="999"/>
      <c r="L922" s="999"/>
      <c r="M922" s="999"/>
      <c r="N922" s="201"/>
      <c r="O922" s="201"/>
      <c r="P922" s="113"/>
      <c r="Q922" s="113"/>
      <c r="T922" s="201"/>
      <c r="U922" s="113"/>
      <c r="V922" s="113"/>
      <c r="W922" s="113"/>
      <c r="X922" s="113"/>
      <c r="Y922" s="113"/>
      <c r="Z922" s="113"/>
      <c r="AA922" s="113"/>
      <c r="AB922" s="201"/>
      <c r="AC922" s="113"/>
      <c r="AD922" s="113"/>
      <c r="AE922" s="113"/>
      <c r="AF922" s="113"/>
    </row>
    <row r="923" spans="2:32" x14ac:dyDescent="0.2">
      <c r="B923" s="200"/>
      <c r="C923" s="113"/>
      <c r="D923" s="201"/>
      <c r="E923" s="201"/>
      <c r="F923" s="113"/>
      <c r="G923" s="113"/>
      <c r="H923" s="113"/>
      <c r="I923" s="998"/>
      <c r="J923" s="998"/>
      <c r="K923" s="999"/>
      <c r="L923" s="999"/>
      <c r="M923" s="999"/>
      <c r="N923" s="201"/>
      <c r="O923" s="201"/>
      <c r="P923" s="113"/>
      <c r="Q923" s="113"/>
      <c r="T923" s="201"/>
      <c r="U923" s="113"/>
      <c r="V923" s="113"/>
      <c r="W923" s="113"/>
      <c r="X923" s="113"/>
      <c r="Y923" s="113"/>
      <c r="Z923" s="113"/>
      <c r="AA923" s="113"/>
      <c r="AB923" s="201"/>
      <c r="AC923" s="113"/>
      <c r="AD923" s="113"/>
      <c r="AE923" s="113"/>
      <c r="AF923" s="113"/>
    </row>
    <row r="924" spans="2:32" x14ac:dyDescent="0.2">
      <c r="B924" s="200"/>
      <c r="C924" s="113"/>
      <c r="D924" s="201"/>
      <c r="E924" s="201"/>
      <c r="F924" s="113"/>
      <c r="G924" s="113"/>
      <c r="H924" s="113"/>
      <c r="I924" s="998"/>
      <c r="J924" s="998"/>
      <c r="K924" s="999"/>
      <c r="L924" s="999"/>
      <c r="M924" s="999"/>
      <c r="N924" s="201"/>
      <c r="O924" s="201"/>
      <c r="P924" s="113"/>
      <c r="Q924" s="113"/>
      <c r="T924" s="201"/>
      <c r="U924" s="113"/>
      <c r="V924" s="113"/>
      <c r="W924" s="113"/>
      <c r="X924" s="113"/>
      <c r="Y924" s="113"/>
      <c r="Z924" s="113"/>
      <c r="AA924" s="113"/>
      <c r="AB924" s="201"/>
      <c r="AC924" s="113"/>
      <c r="AD924" s="113"/>
      <c r="AE924" s="113"/>
      <c r="AF924" s="113"/>
    </row>
    <row r="925" spans="2:32" x14ac:dyDescent="0.2">
      <c r="B925" s="200"/>
      <c r="C925" s="113"/>
      <c r="D925" s="201"/>
      <c r="E925" s="201"/>
      <c r="F925" s="113"/>
      <c r="G925" s="113"/>
      <c r="H925" s="113"/>
      <c r="I925" s="998"/>
      <c r="J925" s="998"/>
      <c r="K925" s="999"/>
      <c r="L925" s="999"/>
      <c r="M925" s="999"/>
      <c r="N925" s="201"/>
      <c r="O925" s="201"/>
      <c r="P925" s="113"/>
      <c r="Q925" s="113"/>
      <c r="T925" s="201"/>
      <c r="U925" s="113"/>
      <c r="V925" s="113"/>
      <c r="W925" s="113"/>
      <c r="X925" s="113"/>
      <c r="Y925" s="113"/>
      <c r="Z925" s="113"/>
      <c r="AA925" s="113"/>
      <c r="AB925" s="201"/>
      <c r="AC925" s="113"/>
      <c r="AD925" s="113"/>
      <c r="AE925" s="113"/>
      <c r="AF925" s="113"/>
    </row>
    <row r="926" spans="2:32" x14ac:dyDescent="0.2">
      <c r="B926" s="200"/>
      <c r="C926" s="113"/>
      <c r="D926" s="201"/>
      <c r="E926" s="201"/>
      <c r="F926" s="113"/>
      <c r="G926" s="113"/>
      <c r="H926" s="113"/>
      <c r="I926" s="998"/>
      <c r="J926" s="998"/>
      <c r="K926" s="999"/>
      <c r="L926" s="999"/>
      <c r="M926" s="999"/>
      <c r="N926" s="201"/>
      <c r="O926" s="201"/>
      <c r="P926" s="113"/>
      <c r="Q926" s="113"/>
      <c r="T926" s="201"/>
      <c r="U926" s="113"/>
      <c r="V926" s="113"/>
      <c r="W926" s="113"/>
      <c r="X926" s="113"/>
      <c r="Y926" s="113"/>
      <c r="Z926" s="113"/>
      <c r="AA926" s="113"/>
      <c r="AB926" s="201"/>
      <c r="AC926" s="113"/>
      <c r="AD926" s="113"/>
      <c r="AE926" s="113"/>
      <c r="AF926" s="113"/>
    </row>
    <row r="927" spans="2:32" x14ac:dyDescent="0.2">
      <c r="B927" s="200"/>
      <c r="C927" s="113"/>
      <c r="D927" s="201"/>
      <c r="E927" s="201"/>
      <c r="F927" s="113"/>
      <c r="G927" s="113"/>
      <c r="H927" s="113"/>
      <c r="I927" s="998"/>
      <c r="J927" s="998"/>
      <c r="K927" s="999"/>
      <c r="L927" s="999"/>
      <c r="M927" s="999"/>
      <c r="N927" s="201"/>
      <c r="O927" s="201"/>
      <c r="P927" s="113"/>
      <c r="Q927" s="113"/>
      <c r="T927" s="201"/>
      <c r="U927" s="113"/>
      <c r="V927" s="113"/>
      <c r="W927" s="113"/>
      <c r="X927" s="113"/>
      <c r="Y927" s="113"/>
      <c r="Z927" s="113"/>
      <c r="AA927" s="113"/>
      <c r="AB927" s="201"/>
      <c r="AC927" s="113"/>
      <c r="AD927" s="113"/>
      <c r="AE927" s="113"/>
      <c r="AF927" s="113"/>
    </row>
    <row r="928" spans="2:32" x14ac:dyDescent="0.2">
      <c r="B928" s="200"/>
      <c r="C928" s="113"/>
      <c r="D928" s="201"/>
      <c r="E928" s="201"/>
      <c r="F928" s="113"/>
      <c r="G928" s="113"/>
      <c r="H928" s="113"/>
      <c r="I928" s="998"/>
      <c r="J928" s="998"/>
      <c r="K928" s="999"/>
      <c r="L928" s="999"/>
      <c r="M928" s="999"/>
      <c r="N928" s="201"/>
      <c r="O928" s="201"/>
      <c r="P928" s="113"/>
      <c r="Q928" s="113"/>
      <c r="T928" s="201"/>
      <c r="U928" s="113"/>
      <c r="V928" s="113"/>
      <c r="W928" s="113"/>
      <c r="X928" s="113"/>
      <c r="Y928" s="113"/>
      <c r="Z928" s="113"/>
      <c r="AA928" s="113"/>
      <c r="AB928" s="201"/>
      <c r="AC928" s="113"/>
      <c r="AD928" s="113"/>
      <c r="AE928" s="113"/>
      <c r="AF928" s="113"/>
    </row>
    <row r="929" spans="2:32" x14ac:dyDescent="0.2">
      <c r="B929" s="200"/>
      <c r="C929" s="113"/>
      <c r="D929" s="201"/>
      <c r="E929" s="201"/>
      <c r="F929" s="113"/>
      <c r="G929" s="113"/>
      <c r="H929" s="113"/>
      <c r="I929" s="998"/>
      <c r="J929" s="998"/>
      <c r="K929" s="999"/>
      <c r="L929" s="999"/>
      <c r="M929" s="999"/>
      <c r="N929" s="201"/>
      <c r="O929" s="201"/>
      <c r="P929" s="113"/>
      <c r="Q929" s="113"/>
      <c r="T929" s="201"/>
      <c r="U929" s="113"/>
      <c r="V929" s="113"/>
      <c r="W929" s="113"/>
      <c r="X929" s="113"/>
      <c r="Y929" s="113"/>
      <c r="Z929" s="113"/>
      <c r="AA929" s="113"/>
      <c r="AB929" s="201"/>
      <c r="AC929" s="113"/>
      <c r="AD929" s="113"/>
      <c r="AE929" s="113"/>
      <c r="AF929" s="113"/>
    </row>
    <row r="930" spans="2:32" x14ac:dyDescent="0.2">
      <c r="B930" s="200"/>
      <c r="C930" s="113"/>
      <c r="D930" s="201"/>
      <c r="E930" s="201"/>
      <c r="F930" s="113"/>
      <c r="G930" s="113"/>
      <c r="H930" s="113"/>
      <c r="I930" s="998"/>
      <c r="J930" s="998"/>
      <c r="K930" s="999"/>
      <c r="L930" s="999"/>
      <c r="M930" s="999"/>
      <c r="N930" s="201"/>
      <c r="O930" s="201"/>
      <c r="P930" s="113"/>
      <c r="Q930" s="113"/>
      <c r="T930" s="201"/>
      <c r="U930" s="113"/>
      <c r="V930" s="113"/>
      <c r="W930" s="113"/>
      <c r="X930" s="113"/>
      <c r="Y930" s="113"/>
      <c r="Z930" s="113"/>
      <c r="AA930" s="113"/>
      <c r="AB930" s="201"/>
      <c r="AC930" s="113"/>
      <c r="AD930" s="113"/>
      <c r="AE930" s="113"/>
      <c r="AF930" s="113"/>
    </row>
    <row r="931" spans="2:32" x14ac:dyDescent="0.2">
      <c r="B931" s="200"/>
      <c r="C931" s="113"/>
      <c r="D931" s="201"/>
      <c r="E931" s="201"/>
      <c r="F931" s="113"/>
      <c r="G931" s="113"/>
      <c r="H931" s="113"/>
      <c r="I931" s="998"/>
      <c r="J931" s="998"/>
      <c r="K931" s="999"/>
      <c r="L931" s="999"/>
      <c r="M931" s="999"/>
      <c r="N931" s="201"/>
      <c r="O931" s="201"/>
      <c r="P931" s="113"/>
      <c r="Q931" s="113"/>
      <c r="T931" s="201"/>
      <c r="U931" s="113"/>
      <c r="V931" s="113"/>
      <c r="W931" s="113"/>
      <c r="X931" s="113"/>
      <c r="Y931" s="113"/>
      <c r="Z931" s="113"/>
      <c r="AA931" s="113"/>
      <c r="AB931" s="201"/>
      <c r="AC931" s="113"/>
      <c r="AD931" s="113"/>
      <c r="AE931" s="113"/>
      <c r="AF931" s="113"/>
    </row>
    <row r="932" spans="2:32" x14ac:dyDescent="0.2">
      <c r="B932" s="200"/>
      <c r="C932" s="113"/>
      <c r="D932" s="201"/>
      <c r="E932" s="201"/>
      <c r="F932" s="113"/>
      <c r="G932" s="113"/>
      <c r="H932" s="113"/>
      <c r="I932" s="998"/>
      <c r="J932" s="998"/>
      <c r="K932" s="999"/>
      <c r="L932" s="999"/>
      <c r="M932" s="999"/>
      <c r="N932" s="201"/>
      <c r="O932" s="201"/>
      <c r="P932" s="113"/>
      <c r="Q932" s="113"/>
      <c r="T932" s="201"/>
      <c r="U932" s="113"/>
      <c r="V932" s="113"/>
      <c r="W932" s="113"/>
      <c r="X932" s="113"/>
      <c r="Y932" s="113"/>
      <c r="Z932" s="113"/>
      <c r="AA932" s="113"/>
      <c r="AB932" s="201"/>
      <c r="AC932" s="113"/>
      <c r="AD932" s="113"/>
      <c r="AE932" s="113"/>
      <c r="AF932" s="113"/>
    </row>
    <row r="933" spans="2:32" x14ac:dyDescent="0.2">
      <c r="B933" s="200"/>
      <c r="C933" s="113"/>
      <c r="D933" s="201"/>
      <c r="E933" s="201"/>
      <c r="F933" s="113"/>
      <c r="G933" s="113"/>
      <c r="H933" s="113"/>
      <c r="I933" s="998"/>
      <c r="J933" s="998"/>
      <c r="K933" s="999"/>
      <c r="L933" s="999"/>
      <c r="M933" s="999"/>
      <c r="N933" s="201"/>
      <c r="O933" s="201"/>
      <c r="P933" s="113"/>
      <c r="Q933" s="113"/>
      <c r="T933" s="201"/>
      <c r="U933" s="113"/>
      <c r="V933" s="113"/>
      <c r="W933" s="113"/>
      <c r="X933" s="113"/>
      <c r="Y933" s="113"/>
      <c r="Z933" s="113"/>
      <c r="AA933" s="113"/>
      <c r="AB933" s="201"/>
      <c r="AC933" s="113"/>
      <c r="AD933" s="113"/>
      <c r="AE933" s="113"/>
      <c r="AF933" s="113"/>
    </row>
    <row r="934" spans="2:32" x14ac:dyDescent="0.2">
      <c r="B934" s="200"/>
      <c r="C934" s="113"/>
      <c r="D934" s="201"/>
      <c r="E934" s="201"/>
      <c r="F934" s="113"/>
      <c r="G934" s="113"/>
      <c r="H934" s="113"/>
      <c r="I934" s="998"/>
      <c r="J934" s="998"/>
      <c r="K934" s="999"/>
      <c r="L934" s="999"/>
      <c r="M934" s="999"/>
      <c r="N934" s="201"/>
      <c r="O934" s="201"/>
      <c r="P934" s="113"/>
      <c r="Q934" s="113"/>
      <c r="T934" s="201"/>
      <c r="U934" s="113"/>
      <c r="V934" s="113"/>
      <c r="W934" s="113"/>
      <c r="X934" s="113"/>
      <c r="Y934" s="113"/>
      <c r="Z934" s="113"/>
      <c r="AA934" s="113"/>
      <c r="AB934" s="201"/>
      <c r="AC934" s="113"/>
      <c r="AD934" s="113"/>
      <c r="AE934" s="113"/>
      <c r="AF934" s="113"/>
    </row>
    <row r="935" spans="2:32" x14ac:dyDescent="0.2">
      <c r="B935" s="200"/>
      <c r="C935" s="113"/>
      <c r="D935" s="201"/>
      <c r="E935" s="201"/>
      <c r="F935" s="113"/>
      <c r="G935" s="113"/>
      <c r="H935" s="113"/>
      <c r="I935" s="998"/>
      <c r="J935" s="998"/>
      <c r="K935" s="999"/>
      <c r="L935" s="999"/>
      <c r="M935" s="999"/>
      <c r="N935" s="201"/>
      <c r="O935" s="201"/>
      <c r="P935" s="113"/>
      <c r="Q935" s="113"/>
      <c r="T935" s="201"/>
      <c r="U935" s="113"/>
      <c r="V935" s="113"/>
      <c r="W935" s="113"/>
      <c r="X935" s="113"/>
      <c r="Y935" s="113"/>
      <c r="Z935" s="113"/>
      <c r="AA935" s="113"/>
      <c r="AB935" s="201"/>
      <c r="AC935" s="113"/>
      <c r="AD935" s="113"/>
      <c r="AE935" s="113"/>
      <c r="AF935" s="113"/>
    </row>
    <row r="936" spans="2:32" x14ac:dyDescent="0.2">
      <c r="B936" s="200"/>
      <c r="C936" s="113"/>
      <c r="D936" s="201"/>
      <c r="E936" s="201"/>
      <c r="F936" s="113"/>
      <c r="G936" s="113"/>
      <c r="H936" s="113"/>
      <c r="I936" s="998"/>
      <c r="J936" s="998"/>
      <c r="K936" s="999"/>
      <c r="L936" s="999"/>
      <c r="M936" s="999"/>
      <c r="N936" s="201"/>
      <c r="O936" s="201"/>
      <c r="P936" s="113"/>
      <c r="Q936" s="113"/>
      <c r="T936" s="201"/>
      <c r="U936" s="113"/>
      <c r="V936" s="113"/>
      <c r="W936" s="113"/>
      <c r="X936" s="113"/>
      <c r="Y936" s="113"/>
      <c r="Z936" s="113"/>
      <c r="AA936" s="113"/>
      <c r="AB936" s="201"/>
      <c r="AC936" s="113"/>
      <c r="AD936" s="113"/>
      <c r="AE936" s="113"/>
      <c r="AF936" s="113"/>
    </row>
    <row r="937" spans="2:32" x14ac:dyDescent="0.2">
      <c r="B937" s="200"/>
      <c r="C937" s="113"/>
      <c r="D937" s="201"/>
      <c r="E937" s="201"/>
      <c r="F937" s="113"/>
      <c r="G937" s="113"/>
      <c r="H937" s="113"/>
      <c r="I937" s="998"/>
      <c r="J937" s="998"/>
      <c r="K937" s="999"/>
      <c r="L937" s="999"/>
      <c r="M937" s="999"/>
      <c r="N937" s="201"/>
      <c r="O937" s="201"/>
      <c r="P937" s="113"/>
      <c r="Q937" s="113"/>
      <c r="T937" s="201"/>
      <c r="U937" s="113"/>
      <c r="V937" s="113"/>
      <c r="W937" s="113"/>
      <c r="X937" s="113"/>
      <c r="Y937" s="113"/>
      <c r="Z937" s="113"/>
      <c r="AA937" s="113"/>
      <c r="AB937" s="201"/>
      <c r="AC937" s="113"/>
      <c r="AD937" s="113"/>
      <c r="AE937" s="113"/>
      <c r="AF937" s="113"/>
    </row>
    <row r="938" spans="2:32" x14ac:dyDescent="0.2">
      <c r="B938" s="200"/>
      <c r="C938" s="113"/>
      <c r="D938" s="201"/>
      <c r="E938" s="201"/>
      <c r="F938" s="113"/>
      <c r="G938" s="113"/>
      <c r="H938" s="113"/>
      <c r="I938" s="998"/>
      <c r="J938" s="998"/>
      <c r="K938" s="999"/>
      <c r="L938" s="999"/>
      <c r="M938" s="999"/>
      <c r="N938" s="201"/>
      <c r="O938" s="201"/>
      <c r="P938" s="113"/>
      <c r="Q938" s="113"/>
      <c r="T938" s="201"/>
      <c r="U938" s="113"/>
      <c r="V938" s="113"/>
      <c r="W938" s="113"/>
      <c r="X938" s="113"/>
      <c r="Y938" s="113"/>
      <c r="Z938" s="113"/>
      <c r="AA938" s="113"/>
      <c r="AB938" s="201"/>
      <c r="AC938" s="113"/>
      <c r="AD938" s="113"/>
      <c r="AE938" s="113"/>
      <c r="AF938" s="113"/>
    </row>
    <row r="939" spans="2:32" x14ac:dyDescent="0.2">
      <c r="B939" s="200"/>
      <c r="C939" s="113"/>
      <c r="D939" s="201"/>
      <c r="E939" s="201"/>
      <c r="F939" s="113"/>
      <c r="G939" s="113"/>
      <c r="H939" s="113"/>
      <c r="I939" s="998"/>
      <c r="J939" s="998"/>
      <c r="K939" s="999"/>
      <c r="L939" s="999"/>
      <c r="M939" s="999"/>
      <c r="N939" s="201"/>
      <c r="O939" s="201"/>
      <c r="P939" s="113"/>
      <c r="Q939" s="113"/>
      <c r="T939" s="201"/>
      <c r="U939" s="113"/>
      <c r="V939" s="113"/>
      <c r="W939" s="113"/>
      <c r="X939" s="113"/>
      <c r="Y939" s="113"/>
      <c r="Z939" s="113"/>
      <c r="AA939" s="113"/>
      <c r="AB939" s="201"/>
      <c r="AC939" s="113"/>
      <c r="AD939" s="113"/>
      <c r="AE939" s="113"/>
      <c r="AF939" s="113"/>
    </row>
    <row r="940" spans="2:32" x14ac:dyDescent="0.2">
      <c r="B940" s="200"/>
      <c r="C940" s="113"/>
      <c r="D940" s="201"/>
      <c r="E940" s="201"/>
      <c r="F940" s="113"/>
      <c r="G940" s="113"/>
      <c r="H940" s="113"/>
      <c r="I940" s="998"/>
      <c r="J940" s="998"/>
      <c r="K940" s="999"/>
      <c r="L940" s="999"/>
      <c r="M940" s="999"/>
      <c r="N940" s="201"/>
      <c r="O940" s="201"/>
      <c r="P940" s="113"/>
      <c r="Q940" s="113"/>
      <c r="T940" s="201"/>
      <c r="U940" s="113"/>
      <c r="V940" s="113"/>
      <c r="W940" s="113"/>
      <c r="X940" s="113"/>
      <c r="Y940" s="113"/>
      <c r="Z940" s="113"/>
      <c r="AA940" s="113"/>
      <c r="AB940" s="201"/>
      <c r="AC940" s="113"/>
      <c r="AD940" s="113"/>
      <c r="AE940" s="113"/>
      <c r="AF940" s="113"/>
    </row>
    <row r="941" spans="2:32" x14ac:dyDescent="0.2">
      <c r="B941" s="200"/>
      <c r="C941" s="113"/>
      <c r="D941" s="201"/>
      <c r="E941" s="201"/>
      <c r="F941" s="113"/>
      <c r="G941" s="113"/>
      <c r="H941" s="113"/>
      <c r="I941" s="998"/>
      <c r="J941" s="998"/>
      <c r="K941" s="999"/>
      <c r="L941" s="999"/>
      <c r="M941" s="999"/>
      <c r="N941" s="201"/>
      <c r="O941" s="201"/>
      <c r="P941" s="113"/>
      <c r="Q941" s="113"/>
      <c r="T941" s="201"/>
      <c r="U941" s="113"/>
      <c r="V941" s="113"/>
      <c r="W941" s="113"/>
      <c r="X941" s="113"/>
      <c r="Y941" s="113"/>
      <c r="Z941" s="113"/>
      <c r="AA941" s="113"/>
      <c r="AB941" s="201"/>
      <c r="AC941" s="113"/>
      <c r="AD941" s="113"/>
      <c r="AE941" s="113"/>
      <c r="AF941" s="113"/>
    </row>
    <row r="942" spans="2:32" x14ac:dyDescent="0.2">
      <c r="B942" s="200"/>
      <c r="C942" s="113"/>
      <c r="D942" s="201"/>
      <c r="E942" s="201"/>
      <c r="F942" s="113"/>
      <c r="G942" s="113"/>
      <c r="H942" s="113"/>
      <c r="I942" s="998"/>
      <c r="J942" s="998"/>
      <c r="K942" s="999"/>
      <c r="L942" s="999"/>
      <c r="M942" s="999"/>
      <c r="N942" s="201"/>
      <c r="O942" s="201"/>
      <c r="P942" s="113"/>
      <c r="Q942" s="113"/>
      <c r="T942" s="201"/>
      <c r="U942" s="113"/>
      <c r="V942" s="113"/>
      <c r="W942" s="113"/>
      <c r="X942" s="113"/>
      <c r="Y942" s="113"/>
      <c r="Z942" s="113"/>
      <c r="AA942" s="113"/>
      <c r="AB942" s="201"/>
      <c r="AC942" s="113"/>
      <c r="AD942" s="113"/>
      <c r="AE942" s="113"/>
      <c r="AF942" s="113"/>
    </row>
    <row r="943" spans="2:32" x14ac:dyDescent="0.2">
      <c r="B943" s="200"/>
      <c r="C943" s="113"/>
      <c r="D943" s="201"/>
      <c r="E943" s="201"/>
      <c r="F943" s="113"/>
      <c r="G943" s="113"/>
      <c r="H943" s="113"/>
      <c r="I943" s="998"/>
      <c r="J943" s="998"/>
      <c r="K943" s="999"/>
      <c r="L943" s="999"/>
      <c r="M943" s="999"/>
      <c r="N943" s="201"/>
      <c r="O943" s="201"/>
      <c r="P943" s="113"/>
      <c r="Q943" s="113"/>
      <c r="T943" s="201"/>
      <c r="U943" s="113"/>
      <c r="V943" s="113"/>
      <c r="W943" s="113"/>
      <c r="X943" s="113"/>
      <c r="Y943" s="113"/>
      <c r="Z943" s="113"/>
      <c r="AA943" s="113"/>
      <c r="AB943" s="201"/>
      <c r="AC943" s="113"/>
      <c r="AD943" s="113"/>
      <c r="AE943" s="113"/>
      <c r="AF943" s="113"/>
    </row>
    <row r="944" spans="2:32" x14ac:dyDescent="0.2">
      <c r="B944" s="200"/>
      <c r="C944" s="113"/>
      <c r="D944" s="201"/>
      <c r="E944" s="201"/>
      <c r="F944" s="113"/>
      <c r="G944" s="113"/>
      <c r="H944" s="113"/>
      <c r="I944" s="998"/>
      <c r="J944" s="998"/>
      <c r="K944" s="999"/>
      <c r="L944" s="999"/>
      <c r="M944" s="999"/>
      <c r="N944" s="201"/>
      <c r="O944" s="201"/>
      <c r="P944" s="113"/>
      <c r="Q944" s="113"/>
      <c r="T944" s="201"/>
      <c r="U944" s="113"/>
      <c r="V944" s="113"/>
      <c r="W944" s="113"/>
      <c r="X944" s="113"/>
      <c r="Y944" s="113"/>
      <c r="Z944" s="113"/>
      <c r="AA944" s="113"/>
      <c r="AB944" s="201"/>
      <c r="AC944" s="113"/>
      <c r="AD944" s="113"/>
      <c r="AE944" s="113"/>
      <c r="AF944" s="113"/>
    </row>
    <row r="945" spans="2:32" x14ac:dyDescent="0.2">
      <c r="B945" s="200"/>
      <c r="C945" s="113"/>
      <c r="D945" s="201"/>
      <c r="E945" s="201"/>
      <c r="F945" s="113"/>
      <c r="G945" s="113"/>
      <c r="H945" s="113"/>
      <c r="I945" s="998"/>
      <c r="J945" s="998"/>
      <c r="K945" s="999"/>
      <c r="L945" s="999"/>
      <c r="M945" s="999"/>
      <c r="N945" s="201"/>
      <c r="O945" s="201"/>
      <c r="P945" s="113"/>
      <c r="Q945" s="113"/>
      <c r="T945" s="201"/>
      <c r="U945" s="113"/>
      <c r="V945" s="113"/>
      <c r="W945" s="113"/>
      <c r="X945" s="113"/>
      <c r="Y945" s="113"/>
      <c r="Z945" s="113"/>
      <c r="AA945" s="113"/>
      <c r="AB945" s="201"/>
      <c r="AC945" s="113"/>
      <c r="AD945" s="113"/>
      <c r="AE945" s="113"/>
      <c r="AF945" s="113"/>
    </row>
    <row r="946" spans="2:32" x14ac:dyDescent="0.2">
      <c r="B946" s="200"/>
      <c r="C946" s="113"/>
      <c r="D946" s="201"/>
      <c r="E946" s="201"/>
      <c r="F946" s="113"/>
      <c r="G946" s="113"/>
      <c r="H946" s="113"/>
      <c r="I946" s="998"/>
      <c r="J946" s="998"/>
      <c r="K946" s="999"/>
      <c r="L946" s="999"/>
      <c r="M946" s="999"/>
      <c r="N946" s="201"/>
      <c r="O946" s="201"/>
      <c r="P946" s="113"/>
      <c r="Q946" s="113"/>
      <c r="T946" s="201"/>
      <c r="U946" s="113"/>
      <c r="V946" s="113"/>
      <c r="W946" s="113"/>
      <c r="X946" s="113"/>
      <c r="Y946" s="113"/>
      <c r="Z946" s="113"/>
      <c r="AA946" s="113"/>
      <c r="AB946" s="201"/>
      <c r="AC946" s="113"/>
      <c r="AD946" s="113"/>
      <c r="AE946" s="113"/>
      <c r="AF946" s="113"/>
    </row>
    <row r="947" spans="2:32" x14ac:dyDescent="0.2">
      <c r="B947" s="200"/>
      <c r="C947" s="113"/>
      <c r="D947" s="201"/>
      <c r="E947" s="201"/>
      <c r="F947" s="113"/>
      <c r="G947" s="113"/>
      <c r="H947" s="113"/>
      <c r="I947" s="998"/>
      <c r="J947" s="998"/>
      <c r="K947" s="999"/>
      <c r="L947" s="999"/>
      <c r="M947" s="999"/>
      <c r="N947" s="201"/>
      <c r="O947" s="201"/>
      <c r="P947" s="113"/>
      <c r="Q947" s="113"/>
      <c r="T947" s="201"/>
      <c r="U947" s="113"/>
      <c r="V947" s="113"/>
      <c r="W947" s="113"/>
      <c r="X947" s="113"/>
      <c r="Y947" s="113"/>
      <c r="Z947" s="113"/>
      <c r="AA947" s="113"/>
      <c r="AB947" s="201"/>
      <c r="AC947" s="113"/>
      <c r="AD947" s="113"/>
      <c r="AE947" s="113"/>
      <c r="AF947" s="113"/>
    </row>
    <row r="948" spans="2:32" x14ac:dyDescent="0.2">
      <c r="B948" s="200"/>
      <c r="C948" s="113"/>
      <c r="D948" s="201"/>
      <c r="E948" s="201"/>
      <c r="F948" s="113"/>
      <c r="G948" s="113"/>
      <c r="H948" s="113"/>
      <c r="I948" s="998"/>
      <c r="J948" s="998"/>
      <c r="K948" s="999"/>
      <c r="L948" s="999"/>
      <c r="M948" s="999"/>
      <c r="N948" s="201"/>
      <c r="O948" s="201"/>
      <c r="P948" s="113"/>
      <c r="Q948" s="113"/>
      <c r="T948" s="201"/>
      <c r="U948" s="113"/>
      <c r="V948" s="113"/>
      <c r="W948" s="113"/>
      <c r="X948" s="113"/>
      <c r="Y948" s="113"/>
      <c r="Z948" s="113"/>
      <c r="AA948" s="113"/>
      <c r="AB948" s="201"/>
      <c r="AC948" s="113"/>
      <c r="AD948" s="113"/>
      <c r="AE948" s="113"/>
      <c r="AF948" s="113"/>
    </row>
    <row r="949" spans="2:32" x14ac:dyDescent="0.2">
      <c r="B949" s="200"/>
      <c r="C949" s="113"/>
      <c r="D949" s="201"/>
      <c r="E949" s="201"/>
      <c r="F949" s="113"/>
      <c r="G949" s="113"/>
      <c r="H949" s="113"/>
      <c r="I949" s="998"/>
      <c r="J949" s="998"/>
      <c r="K949" s="999"/>
      <c r="L949" s="999"/>
      <c r="M949" s="999"/>
      <c r="N949" s="201"/>
      <c r="O949" s="201"/>
      <c r="P949" s="113"/>
      <c r="Q949" s="113"/>
      <c r="T949" s="201"/>
      <c r="U949" s="113"/>
      <c r="V949" s="113"/>
      <c r="W949" s="113"/>
      <c r="X949" s="113"/>
      <c r="Y949" s="113"/>
      <c r="Z949" s="113"/>
      <c r="AA949" s="113"/>
      <c r="AB949" s="201"/>
      <c r="AC949" s="113"/>
      <c r="AD949" s="113"/>
      <c r="AE949" s="113"/>
      <c r="AF949" s="113"/>
    </row>
    <row r="950" spans="2:32" x14ac:dyDescent="0.2">
      <c r="B950" s="200"/>
      <c r="C950" s="113"/>
      <c r="D950" s="201"/>
      <c r="E950" s="201"/>
      <c r="F950" s="113"/>
      <c r="G950" s="113"/>
      <c r="H950" s="113"/>
      <c r="I950" s="998"/>
      <c r="J950" s="998"/>
      <c r="K950" s="999"/>
      <c r="L950" s="999"/>
      <c r="M950" s="999"/>
      <c r="N950" s="201"/>
      <c r="O950" s="201"/>
      <c r="P950" s="113"/>
      <c r="Q950" s="113"/>
      <c r="T950" s="201"/>
      <c r="U950" s="113"/>
      <c r="V950" s="113"/>
      <c r="W950" s="113"/>
      <c r="X950" s="113"/>
      <c r="Y950" s="113"/>
      <c r="Z950" s="113"/>
      <c r="AA950" s="113"/>
      <c r="AB950" s="201"/>
      <c r="AC950" s="113"/>
      <c r="AD950" s="113"/>
      <c r="AE950" s="113"/>
      <c r="AF950" s="113"/>
    </row>
    <row r="951" spans="2:32" x14ac:dyDescent="0.2">
      <c r="B951" s="200"/>
      <c r="C951" s="113"/>
      <c r="D951" s="201"/>
      <c r="E951" s="201"/>
      <c r="F951" s="113"/>
      <c r="G951" s="113"/>
      <c r="H951" s="113"/>
      <c r="I951" s="998"/>
      <c r="J951" s="998"/>
      <c r="K951" s="999"/>
      <c r="L951" s="999"/>
      <c r="M951" s="999"/>
      <c r="N951" s="201"/>
      <c r="O951" s="201"/>
      <c r="P951" s="113"/>
      <c r="Q951" s="113"/>
      <c r="T951" s="201"/>
      <c r="U951" s="113"/>
      <c r="V951" s="113"/>
      <c r="W951" s="113"/>
      <c r="X951" s="113"/>
      <c r="Y951" s="113"/>
      <c r="Z951" s="113"/>
      <c r="AA951" s="113"/>
      <c r="AB951" s="201"/>
      <c r="AC951" s="113"/>
      <c r="AD951" s="113"/>
      <c r="AE951" s="113"/>
      <c r="AF951" s="113"/>
    </row>
    <row r="952" spans="2:32" x14ac:dyDescent="0.2">
      <c r="B952" s="200"/>
      <c r="C952" s="113"/>
      <c r="D952" s="201"/>
      <c r="E952" s="201"/>
      <c r="F952" s="113"/>
      <c r="G952" s="113"/>
      <c r="H952" s="113"/>
      <c r="I952" s="998"/>
      <c r="J952" s="998"/>
      <c r="K952" s="999"/>
      <c r="L952" s="999"/>
      <c r="M952" s="999"/>
      <c r="N952" s="201"/>
      <c r="O952" s="201"/>
      <c r="P952" s="113"/>
      <c r="Q952" s="113"/>
      <c r="T952" s="201"/>
      <c r="U952" s="113"/>
      <c r="V952" s="113"/>
      <c r="W952" s="113"/>
      <c r="X952" s="113"/>
      <c r="Y952" s="113"/>
      <c r="Z952" s="113"/>
      <c r="AA952" s="113"/>
      <c r="AB952" s="201"/>
      <c r="AC952" s="113"/>
      <c r="AD952" s="113"/>
      <c r="AE952" s="113"/>
      <c r="AF952" s="113"/>
    </row>
    <row r="953" spans="2:32" x14ac:dyDescent="0.2">
      <c r="B953" s="200"/>
      <c r="C953" s="113"/>
      <c r="D953" s="201"/>
      <c r="E953" s="201"/>
      <c r="F953" s="113"/>
      <c r="G953" s="113"/>
      <c r="H953" s="113"/>
      <c r="I953" s="998"/>
      <c r="J953" s="998"/>
      <c r="K953" s="999"/>
      <c r="L953" s="999"/>
      <c r="M953" s="999"/>
      <c r="N953" s="201"/>
      <c r="O953" s="201"/>
      <c r="P953" s="113"/>
      <c r="Q953" s="113"/>
      <c r="T953" s="201"/>
      <c r="U953" s="113"/>
      <c r="V953" s="113"/>
      <c r="W953" s="113"/>
      <c r="X953" s="113"/>
      <c r="Y953" s="113"/>
      <c r="Z953" s="113"/>
      <c r="AA953" s="113"/>
      <c r="AB953" s="201"/>
      <c r="AC953" s="113"/>
      <c r="AD953" s="113"/>
      <c r="AE953" s="113"/>
      <c r="AF953" s="113"/>
    </row>
    <row r="954" spans="2:32" x14ac:dyDescent="0.2">
      <c r="B954" s="200"/>
      <c r="C954" s="113"/>
      <c r="D954" s="201"/>
      <c r="E954" s="201"/>
      <c r="F954" s="113"/>
      <c r="G954" s="113"/>
      <c r="H954" s="113"/>
      <c r="I954" s="998"/>
      <c r="J954" s="998"/>
      <c r="K954" s="999"/>
      <c r="L954" s="999"/>
      <c r="M954" s="999"/>
      <c r="N954" s="201"/>
      <c r="O954" s="201"/>
      <c r="P954" s="113"/>
      <c r="Q954" s="113"/>
      <c r="T954" s="201"/>
      <c r="U954" s="113"/>
      <c r="V954" s="113"/>
      <c r="W954" s="113"/>
      <c r="X954" s="113"/>
      <c r="Y954" s="113"/>
      <c r="Z954" s="113"/>
      <c r="AA954" s="113"/>
      <c r="AB954" s="201"/>
      <c r="AC954" s="113"/>
      <c r="AD954" s="113"/>
      <c r="AE954" s="113"/>
      <c r="AF954" s="113"/>
    </row>
    <row r="955" spans="2:32" x14ac:dyDescent="0.2">
      <c r="B955" s="200"/>
      <c r="C955" s="113"/>
      <c r="D955" s="201"/>
      <c r="E955" s="201"/>
      <c r="F955" s="113"/>
      <c r="G955" s="113"/>
      <c r="H955" s="113"/>
      <c r="I955" s="998"/>
      <c r="J955" s="998"/>
      <c r="K955" s="999"/>
      <c r="L955" s="999"/>
      <c r="M955" s="999"/>
      <c r="N955" s="201"/>
      <c r="O955" s="201"/>
      <c r="P955" s="113"/>
      <c r="Q955" s="113"/>
      <c r="T955" s="201"/>
      <c r="U955" s="113"/>
      <c r="V955" s="113"/>
      <c r="W955" s="113"/>
      <c r="X955" s="113"/>
      <c r="Y955" s="113"/>
      <c r="Z955" s="113"/>
      <c r="AA955" s="113"/>
      <c r="AB955" s="201"/>
      <c r="AC955" s="113"/>
      <c r="AD955" s="113"/>
      <c r="AE955" s="113"/>
      <c r="AF955" s="113"/>
    </row>
    <row r="956" spans="2:32" x14ac:dyDescent="0.2">
      <c r="B956" s="200"/>
      <c r="C956" s="113"/>
      <c r="D956" s="201"/>
      <c r="E956" s="201"/>
      <c r="F956" s="113"/>
      <c r="G956" s="113"/>
      <c r="H956" s="113"/>
      <c r="I956" s="998"/>
      <c r="J956" s="998"/>
      <c r="K956" s="999"/>
      <c r="L956" s="999"/>
      <c r="M956" s="999"/>
      <c r="N956" s="201"/>
      <c r="O956" s="201"/>
      <c r="P956" s="113"/>
      <c r="Q956" s="113"/>
      <c r="T956" s="201"/>
      <c r="U956" s="113"/>
      <c r="V956" s="113"/>
      <c r="W956" s="113"/>
      <c r="X956" s="113"/>
      <c r="Y956" s="113"/>
      <c r="Z956" s="113"/>
      <c r="AA956" s="113"/>
      <c r="AB956" s="201"/>
      <c r="AC956" s="113"/>
      <c r="AD956" s="113"/>
      <c r="AE956" s="113"/>
      <c r="AF956" s="113"/>
    </row>
    <row r="957" spans="2:32" x14ac:dyDescent="0.2">
      <c r="B957" s="200"/>
      <c r="C957" s="113"/>
      <c r="D957" s="201"/>
      <c r="E957" s="201"/>
      <c r="F957" s="113"/>
      <c r="G957" s="113"/>
      <c r="H957" s="113"/>
      <c r="I957" s="998"/>
      <c r="J957" s="998"/>
      <c r="K957" s="999"/>
      <c r="L957" s="999"/>
      <c r="M957" s="999"/>
      <c r="N957" s="201"/>
      <c r="O957" s="201"/>
      <c r="P957" s="113"/>
      <c r="Q957" s="113"/>
      <c r="T957" s="201"/>
      <c r="U957" s="113"/>
      <c r="V957" s="113"/>
      <c r="W957" s="113"/>
      <c r="X957" s="113"/>
      <c r="Y957" s="113"/>
      <c r="Z957" s="113"/>
      <c r="AA957" s="113"/>
      <c r="AB957" s="201"/>
      <c r="AC957" s="113"/>
      <c r="AD957" s="113"/>
      <c r="AE957" s="113"/>
      <c r="AF957" s="113"/>
    </row>
    <row r="958" spans="2:32" x14ac:dyDescent="0.2">
      <c r="B958" s="200"/>
      <c r="C958" s="113"/>
      <c r="D958" s="201"/>
      <c r="E958" s="201"/>
      <c r="F958" s="113"/>
      <c r="G958" s="113"/>
      <c r="H958" s="113"/>
      <c r="I958" s="998"/>
      <c r="J958" s="998"/>
      <c r="K958" s="999"/>
      <c r="L958" s="999"/>
      <c r="M958" s="999"/>
      <c r="N958" s="201"/>
      <c r="O958" s="201"/>
      <c r="P958" s="113"/>
      <c r="Q958" s="113"/>
      <c r="T958" s="201"/>
      <c r="U958" s="113"/>
      <c r="V958" s="113"/>
      <c r="W958" s="113"/>
      <c r="X958" s="113"/>
      <c r="Y958" s="113"/>
      <c r="Z958" s="113"/>
      <c r="AA958" s="113"/>
      <c r="AB958" s="201"/>
      <c r="AC958" s="113"/>
      <c r="AD958" s="113"/>
      <c r="AE958" s="113"/>
      <c r="AF958" s="113"/>
    </row>
    <row r="959" spans="2:32" x14ac:dyDescent="0.2">
      <c r="B959" s="200"/>
      <c r="C959" s="113"/>
      <c r="D959" s="201"/>
      <c r="E959" s="201"/>
      <c r="F959" s="113"/>
      <c r="G959" s="113"/>
      <c r="H959" s="113"/>
      <c r="I959" s="998"/>
      <c r="J959" s="998"/>
      <c r="K959" s="999"/>
      <c r="L959" s="999"/>
      <c r="M959" s="999"/>
      <c r="N959" s="201"/>
      <c r="O959" s="201"/>
      <c r="P959" s="113"/>
      <c r="Q959" s="113"/>
      <c r="T959" s="201"/>
      <c r="U959" s="113"/>
      <c r="V959" s="113"/>
      <c r="W959" s="113"/>
      <c r="X959" s="113"/>
      <c r="Y959" s="113"/>
      <c r="Z959" s="113"/>
      <c r="AA959" s="113"/>
      <c r="AB959" s="201"/>
      <c r="AC959" s="113"/>
      <c r="AD959" s="113"/>
      <c r="AE959" s="113"/>
      <c r="AF959" s="113"/>
    </row>
    <row r="960" spans="2:32" x14ac:dyDescent="0.2">
      <c r="B960" s="200"/>
      <c r="C960" s="113"/>
      <c r="D960" s="201"/>
      <c r="E960" s="201"/>
      <c r="F960" s="113"/>
      <c r="G960" s="113"/>
      <c r="H960" s="113"/>
      <c r="I960" s="998"/>
      <c r="J960" s="998"/>
      <c r="K960" s="999"/>
      <c r="L960" s="999"/>
      <c r="M960" s="999"/>
      <c r="N960" s="201"/>
      <c r="O960" s="201"/>
      <c r="P960" s="113"/>
      <c r="Q960" s="113"/>
      <c r="T960" s="201"/>
      <c r="U960" s="113"/>
      <c r="V960" s="113"/>
      <c r="W960" s="113"/>
      <c r="X960" s="113"/>
      <c r="Y960" s="113"/>
      <c r="Z960" s="113"/>
      <c r="AA960" s="113"/>
      <c r="AB960" s="201"/>
      <c r="AC960" s="113"/>
      <c r="AD960" s="113"/>
      <c r="AE960" s="113"/>
      <c r="AF960" s="113"/>
    </row>
    <row r="961" spans="2:32" x14ac:dyDescent="0.2">
      <c r="B961" s="200"/>
      <c r="C961" s="113"/>
      <c r="D961" s="201"/>
      <c r="E961" s="201"/>
      <c r="F961" s="113"/>
      <c r="G961" s="113"/>
      <c r="H961" s="113"/>
      <c r="I961" s="998"/>
      <c r="J961" s="998"/>
      <c r="K961" s="999"/>
      <c r="L961" s="999"/>
      <c r="M961" s="999"/>
      <c r="N961" s="201"/>
      <c r="O961" s="201"/>
      <c r="P961" s="113"/>
      <c r="Q961" s="113"/>
      <c r="T961" s="201"/>
      <c r="U961" s="113"/>
      <c r="V961" s="113"/>
      <c r="W961" s="113"/>
      <c r="X961" s="113"/>
      <c r="Y961" s="113"/>
      <c r="Z961" s="113"/>
      <c r="AA961" s="113"/>
      <c r="AB961" s="201"/>
      <c r="AC961" s="113"/>
      <c r="AD961" s="113"/>
      <c r="AE961" s="113"/>
      <c r="AF961" s="113"/>
    </row>
    <row r="962" spans="2:32" x14ac:dyDescent="0.2">
      <c r="B962" s="200"/>
      <c r="C962" s="113"/>
      <c r="D962" s="201"/>
      <c r="E962" s="201"/>
      <c r="F962" s="113"/>
      <c r="G962" s="113"/>
      <c r="H962" s="113"/>
      <c r="I962" s="998"/>
      <c r="J962" s="998"/>
      <c r="K962" s="999"/>
      <c r="L962" s="999"/>
      <c r="M962" s="999"/>
      <c r="N962" s="201"/>
      <c r="O962" s="201"/>
      <c r="P962" s="113"/>
      <c r="Q962" s="113"/>
      <c r="T962" s="201"/>
      <c r="U962" s="113"/>
      <c r="V962" s="113"/>
      <c r="W962" s="113"/>
      <c r="X962" s="113"/>
      <c r="Y962" s="113"/>
      <c r="Z962" s="113"/>
      <c r="AA962" s="113"/>
      <c r="AB962" s="201"/>
      <c r="AC962" s="113"/>
      <c r="AD962" s="113"/>
      <c r="AE962" s="113"/>
      <c r="AF962" s="113"/>
    </row>
    <row r="963" spans="2:32" x14ac:dyDescent="0.2">
      <c r="B963" s="200"/>
      <c r="C963" s="113"/>
      <c r="D963" s="201"/>
      <c r="E963" s="201"/>
      <c r="F963" s="113"/>
      <c r="G963" s="113"/>
      <c r="H963" s="113"/>
      <c r="I963" s="998"/>
      <c r="J963" s="998"/>
      <c r="K963" s="999"/>
      <c r="L963" s="999"/>
      <c r="M963" s="999"/>
      <c r="N963" s="201"/>
      <c r="O963" s="201"/>
      <c r="P963" s="113"/>
      <c r="Q963" s="113"/>
      <c r="T963" s="201"/>
      <c r="U963" s="113"/>
      <c r="V963" s="113"/>
      <c r="W963" s="113"/>
      <c r="X963" s="113"/>
      <c r="Y963" s="113"/>
      <c r="Z963" s="113"/>
      <c r="AA963" s="113"/>
      <c r="AB963" s="201"/>
      <c r="AC963" s="113"/>
      <c r="AD963" s="113"/>
      <c r="AE963" s="113"/>
      <c r="AF963" s="113"/>
    </row>
    <row r="964" spans="2:32" x14ac:dyDescent="0.2">
      <c r="B964" s="200"/>
      <c r="C964" s="113"/>
      <c r="D964" s="201"/>
      <c r="E964" s="201"/>
      <c r="F964" s="113"/>
      <c r="G964" s="113"/>
      <c r="H964" s="113"/>
      <c r="I964" s="998"/>
      <c r="J964" s="998"/>
      <c r="K964" s="999"/>
      <c r="L964" s="999"/>
      <c r="M964" s="999"/>
      <c r="N964" s="201"/>
      <c r="O964" s="201"/>
      <c r="P964" s="113"/>
      <c r="Q964" s="113"/>
      <c r="T964" s="201"/>
      <c r="U964" s="113"/>
      <c r="V964" s="113"/>
      <c r="W964" s="113"/>
      <c r="X964" s="113"/>
      <c r="Y964" s="113"/>
      <c r="Z964" s="113"/>
      <c r="AA964" s="113"/>
      <c r="AB964" s="201"/>
      <c r="AC964" s="113"/>
      <c r="AD964" s="113"/>
      <c r="AE964" s="113"/>
      <c r="AF964" s="113"/>
    </row>
    <row r="965" spans="2:32" x14ac:dyDescent="0.2">
      <c r="B965" s="200"/>
      <c r="C965" s="113"/>
      <c r="D965" s="201"/>
      <c r="E965" s="201"/>
      <c r="F965" s="113"/>
      <c r="G965" s="113"/>
      <c r="H965" s="113"/>
      <c r="I965" s="998"/>
      <c r="J965" s="998"/>
      <c r="K965" s="999"/>
      <c r="L965" s="999"/>
      <c r="M965" s="999"/>
      <c r="N965" s="201"/>
      <c r="O965" s="201"/>
      <c r="P965" s="113"/>
      <c r="Q965" s="113"/>
      <c r="T965" s="201"/>
      <c r="U965" s="113"/>
      <c r="V965" s="113"/>
      <c r="W965" s="113"/>
      <c r="X965" s="113"/>
      <c r="Y965" s="113"/>
      <c r="Z965" s="113"/>
      <c r="AA965" s="113"/>
      <c r="AB965" s="201"/>
      <c r="AC965" s="113"/>
      <c r="AD965" s="113"/>
      <c r="AE965" s="113"/>
      <c r="AF965" s="113"/>
    </row>
    <row r="966" spans="2:32" x14ac:dyDescent="0.2">
      <c r="B966" s="200"/>
      <c r="C966" s="113"/>
      <c r="D966" s="201"/>
      <c r="E966" s="201"/>
      <c r="F966" s="113"/>
      <c r="G966" s="113"/>
      <c r="H966" s="113"/>
      <c r="I966" s="998"/>
      <c r="J966" s="998"/>
      <c r="K966" s="999"/>
      <c r="L966" s="999"/>
      <c r="M966" s="999"/>
      <c r="N966" s="201"/>
      <c r="O966" s="201"/>
      <c r="P966" s="113"/>
      <c r="Q966" s="113"/>
      <c r="T966" s="201"/>
      <c r="U966" s="113"/>
      <c r="V966" s="113"/>
      <c r="W966" s="113"/>
      <c r="X966" s="113"/>
      <c r="Y966" s="113"/>
      <c r="Z966" s="113"/>
      <c r="AA966" s="113"/>
      <c r="AB966" s="201"/>
      <c r="AC966" s="113"/>
      <c r="AD966" s="113"/>
      <c r="AE966" s="113"/>
      <c r="AF966" s="113"/>
    </row>
    <row r="967" spans="2:32" x14ac:dyDescent="0.2">
      <c r="B967" s="200"/>
      <c r="C967" s="113"/>
      <c r="D967" s="201"/>
      <c r="E967" s="201"/>
      <c r="F967" s="113"/>
      <c r="G967" s="113"/>
      <c r="H967" s="113"/>
      <c r="I967" s="998"/>
      <c r="J967" s="998"/>
      <c r="K967" s="999"/>
      <c r="L967" s="999"/>
      <c r="M967" s="999"/>
      <c r="N967" s="201"/>
      <c r="O967" s="201"/>
      <c r="P967" s="113"/>
      <c r="Q967" s="113"/>
      <c r="T967" s="201"/>
      <c r="U967" s="113"/>
      <c r="V967" s="113"/>
      <c r="W967" s="113"/>
      <c r="X967" s="113"/>
      <c r="Y967" s="113"/>
      <c r="Z967" s="113"/>
      <c r="AA967" s="113"/>
      <c r="AB967" s="201"/>
      <c r="AC967" s="113"/>
      <c r="AD967" s="113"/>
      <c r="AE967" s="113"/>
      <c r="AF967" s="113"/>
    </row>
    <row r="968" spans="2:32" x14ac:dyDescent="0.2">
      <c r="B968" s="200"/>
      <c r="C968" s="113"/>
      <c r="D968" s="201"/>
      <c r="E968" s="201"/>
      <c r="F968" s="113"/>
      <c r="G968" s="113"/>
      <c r="H968" s="113"/>
      <c r="I968" s="998"/>
      <c r="J968" s="998"/>
      <c r="K968" s="999"/>
      <c r="L968" s="999"/>
      <c r="M968" s="999"/>
      <c r="N968" s="201"/>
      <c r="O968" s="201"/>
      <c r="P968" s="113"/>
      <c r="Q968" s="113"/>
      <c r="T968" s="201"/>
      <c r="U968" s="113"/>
      <c r="V968" s="113"/>
      <c r="W968" s="113"/>
      <c r="X968" s="113"/>
      <c r="Y968" s="113"/>
      <c r="Z968" s="113"/>
      <c r="AA968" s="113"/>
      <c r="AB968" s="201"/>
      <c r="AC968" s="113"/>
      <c r="AD968" s="113"/>
      <c r="AE968" s="113"/>
      <c r="AF968" s="113"/>
    </row>
    <row r="969" spans="2:32" x14ac:dyDescent="0.2">
      <c r="B969" s="200"/>
      <c r="C969" s="113"/>
      <c r="D969" s="201"/>
      <c r="E969" s="201"/>
      <c r="F969" s="113"/>
      <c r="G969" s="113"/>
      <c r="H969" s="113"/>
      <c r="I969" s="998"/>
      <c r="J969" s="998"/>
      <c r="K969" s="999"/>
      <c r="L969" s="999"/>
      <c r="M969" s="999"/>
      <c r="N969" s="201"/>
      <c r="O969" s="201"/>
      <c r="P969" s="113"/>
      <c r="Q969" s="113"/>
      <c r="T969" s="201"/>
      <c r="U969" s="113"/>
      <c r="V969" s="113"/>
      <c r="W969" s="113"/>
      <c r="X969" s="113"/>
      <c r="Y969" s="113"/>
      <c r="Z969" s="113"/>
      <c r="AA969" s="113"/>
      <c r="AB969" s="201"/>
      <c r="AC969" s="113"/>
      <c r="AD969" s="113"/>
      <c r="AE969" s="113"/>
      <c r="AF969" s="113"/>
    </row>
    <row r="970" spans="2:32" x14ac:dyDescent="0.2">
      <c r="B970" s="200"/>
      <c r="C970" s="113"/>
      <c r="D970" s="201"/>
      <c r="E970" s="201"/>
      <c r="F970" s="113"/>
      <c r="G970" s="113"/>
      <c r="H970" s="113"/>
      <c r="I970" s="998"/>
      <c r="J970" s="998"/>
      <c r="K970" s="999"/>
      <c r="L970" s="999"/>
      <c r="M970" s="999"/>
      <c r="N970" s="201"/>
      <c r="O970" s="201"/>
      <c r="P970" s="113"/>
      <c r="Q970" s="113"/>
      <c r="T970" s="201"/>
      <c r="U970" s="113"/>
      <c r="V970" s="113"/>
      <c r="W970" s="113"/>
      <c r="X970" s="113"/>
      <c r="Y970" s="113"/>
      <c r="Z970" s="113"/>
      <c r="AA970" s="113"/>
      <c r="AB970" s="201"/>
      <c r="AC970" s="113"/>
      <c r="AD970" s="113"/>
      <c r="AE970" s="113"/>
      <c r="AF970" s="113"/>
    </row>
    <row r="971" spans="2:32" x14ac:dyDescent="0.2">
      <c r="B971" s="200"/>
      <c r="C971" s="113"/>
      <c r="D971" s="201"/>
      <c r="E971" s="201"/>
      <c r="F971" s="113"/>
      <c r="G971" s="113"/>
      <c r="H971" s="113"/>
      <c r="I971" s="998"/>
      <c r="J971" s="998"/>
      <c r="K971" s="999"/>
      <c r="L971" s="999"/>
      <c r="M971" s="999"/>
      <c r="N971" s="201"/>
      <c r="O971" s="201"/>
      <c r="P971" s="113"/>
      <c r="Q971" s="113"/>
      <c r="T971" s="201"/>
      <c r="U971" s="113"/>
      <c r="V971" s="113"/>
      <c r="W971" s="113"/>
      <c r="X971" s="113"/>
      <c r="Y971" s="113"/>
      <c r="Z971" s="113"/>
      <c r="AA971" s="113"/>
      <c r="AB971" s="201"/>
      <c r="AC971" s="113"/>
      <c r="AD971" s="113"/>
      <c r="AE971" s="113"/>
      <c r="AF971" s="113"/>
    </row>
    <row r="972" spans="2:32" x14ac:dyDescent="0.2">
      <c r="B972" s="200"/>
      <c r="C972" s="113"/>
      <c r="D972" s="201"/>
      <c r="E972" s="201"/>
      <c r="F972" s="113"/>
      <c r="G972" s="113"/>
      <c r="H972" s="113"/>
      <c r="I972" s="998"/>
      <c r="J972" s="998"/>
      <c r="K972" s="999"/>
      <c r="L972" s="999"/>
      <c r="M972" s="999"/>
      <c r="N972" s="201"/>
      <c r="O972" s="201"/>
      <c r="P972" s="113"/>
      <c r="Q972" s="113"/>
      <c r="T972" s="201"/>
      <c r="U972" s="113"/>
      <c r="V972" s="113"/>
      <c r="W972" s="113"/>
      <c r="X972" s="113"/>
      <c r="Y972" s="113"/>
      <c r="Z972" s="113"/>
      <c r="AA972" s="113"/>
      <c r="AB972" s="201"/>
      <c r="AC972" s="113"/>
      <c r="AD972" s="113"/>
      <c r="AE972" s="113"/>
      <c r="AF972" s="113"/>
    </row>
    <row r="973" spans="2:32" x14ac:dyDescent="0.2">
      <c r="B973" s="200"/>
      <c r="C973" s="113"/>
      <c r="D973" s="201"/>
      <c r="E973" s="201"/>
      <c r="F973" s="113"/>
      <c r="G973" s="113"/>
      <c r="H973" s="113"/>
      <c r="I973" s="998"/>
      <c r="J973" s="998"/>
      <c r="K973" s="999"/>
      <c r="L973" s="999"/>
      <c r="M973" s="999"/>
      <c r="N973" s="201"/>
      <c r="O973" s="201"/>
      <c r="P973" s="113"/>
      <c r="Q973" s="113"/>
      <c r="T973" s="201"/>
      <c r="U973" s="113"/>
      <c r="V973" s="113"/>
      <c r="W973" s="113"/>
      <c r="X973" s="113"/>
      <c r="Y973" s="113"/>
      <c r="Z973" s="113"/>
      <c r="AA973" s="113"/>
      <c r="AB973" s="201"/>
      <c r="AC973" s="113"/>
      <c r="AD973" s="113"/>
      <c r="AE973" s="113"/>
      <c r="AF973" s="113"/>
    </row>
    <row r="974" spans="2:32" x14ac:dyDescent="0.2">
      <c r="B974" s="200"/>
      <c r="C974" s="113"/>
      <c r="D974" s="201"/>
      <c r="E974" s="201"/>
      <c r="F974" s="113"/>
      <c r="G974" s="113"/>
      <c r="H974" s="113"/>
      <c r="I974" s="998"/>
      <c r="J974" s="998"/>
      <c r="K974" s="999"/>
      <c r="L974" s="999"/>
      <c r="M974" s="999"/>
      <c r="N974" s="201"/>
      <c r="O974" s="201"/>
      <c r="P974" s="113"/>
      <c r="Q974" s="113"/>
      <c r="T974" s="201"/>
      <c r="U974" s="113"/>
      <c r="V974" s="113"/>
      <c r="W974" s="113"/>
      <c r="X974" s="113"/>
      <c r="Y974" s="113"/>
      <c r="Z974" s="113"/>
      <c r="AA974" s="113"/>
      <c r="AB974" s="201"/>
      <c r="AC974" s="113"/>
      <c r="AD974" s="113"/>
      <c r="AE974" s="113"/>
      <c r="AF974" s="113"/>
    </row>
    <row r="975" spans="2:32" x14ac:dyDescent="0.2">
      <c r="B975" s="200"/>
      <c r="C975" s="113"/>
      <c r="D975" s="201"/>
      <c r="E975" s="201"/>
      <c r="F975" s="113"/>
      <c r="G975" s="113"/>
      <c r="H975" s="113"/>
      <c r="I975" s="998"/>
      <c r="J975" s="998"/>
      <c r="K975" s="999"/>
      <c r="L975" s="999"/>
      <c r="M975" s="999"/>
      <c r="N975" s="201"/>
      <c r="O975" s="201"/>
      <c r="P975" s="113"/>
      <c r="Q975" s="113"/>
      <c r="T975" s="201"/>
      <c r="U975" s="113"/>
      <c r="V975" s="113"/>
      <c r="W975" s="113"/>
      <c r="X975" s="113"/>
      <c r="Y975" s="113"/>
      <c r="Z975" s="113"/>
      <c r="AA975" s="113"/>
      <c r="AB975" s="201"/>
      <c r="AC975" s="113"/>
      <c r="AD975" s="113"/>
      <c r="AE975" s="113"/>
      <c r="AF975" s="113"/>
    </row>
    <row r="976" spans="2:32" x14ac:dyDescent="0.2">
      <c r="B976" s="200"/>
      <c r="C976" s="113"/>
      <c r="D976" s="201"/>
      <c r="E976" s="201"/>
      <c r="F976" s="113"/>
      <c r="G976" s="113"/>
      <c r="H976" s="113"/>
      <c r="I976" s="998"/>
      <c r="J976" s="998"/>
      <c r="K976" s="999"/>
      <c r="L976" s="999"/>
      <c r="M976" s="999"/>
      <c r="N976" s="201"/>
      <c r="O976" s="201"/>
      <c r="P976" s="113"/>
      <c r="Q976" s="113"/>
      <c r="T976" s="201"/>
      <c r="U976" s="113"/>
      <c r="V976" s="113"/>
      <c r="W976" s="113"/>
      <c r="X976" s="113"/>
      <c r="Y976" s="113"/>
      <c r="Z976" s="113"/>
      <c r="AA976" s="113"/>
      <c r="AB976" s="201"/>
      <c r="AC976" s="113"/>
      <c r="AD976" s="113"/>
      <c r="AE976" s="113"/>
      <c r="AF976" s="113"/>
    </row>
    <row r="977" spans="2:32" x14ac:dyDescent="0.2">
      <c r="B977" s="200"/>
      <c r="C977" s="113"/>
      <c r="D977" s="201"/>
      <c r="E977" s="201"/>
      <c r="F977" s="113"/>
      <c r="G977" s="113"/>
      <c r="H977" s="113"/>
      <c r="I977" s="998"/>
      <c r="J977" s="998"/>
      <c r="K977" s="999"/>
      <c r="L977" s="999"/>
      <c r="M977" s="999"/>
      <c r="N977" s="201"/>
      <c r="O977" s="201"/>
      <c r="P977" s="113"/>
      <c r="Q977" s="113"/>
      <c r="T977" s="201"/>
      <c r="U977" s="113"/>
      <c r="V977" s="113"/>
      <c r="W977" s="113"/>
      <c r="X977" s="113"/>
      <c r="Y977" s="113"/>
      <c r="Z977" s="113"/>
      <c r="AA977" s="113"/>
      <c r="AB977" s="201"/>
      <c r="AC977" s="113"/>
      <c r="AD977" s="113"/>
      <c r="AE977" s="113"/>
      <c r="AF977" s="113"/>
    </row>
    <row r="978" spans="2:32" x14ac:dyDescent="0.2">
      <c r="B978" s="200"/>
      <c r="C978" s="113"/>
      <c r="D978" s="201"/>
      <c r="E978" s="201"/>
      <c r="F978" s="113"/>
      <c r="G978" s="113"/>
      <c r="H978" s="113"/>
      <c r="I978" s="998"/>
      <c r="J978" s="998"/>
      <c r="K978" s="999"/>
      <c r="L978" s="999"/>
      <c r="M978" s="999"/>
      <c r="N978" s="201"/>
      <c r="O978" s="201"/>
      <c r="P978" s="113"/>
      <c r="Q978" s="113"/>
      <c r="T978" s="201"/>
      <c r="U978" s="113"/>
      <c r="V978" s="113"/>
      <c r="W978" s="113"/>
      <c r="X978" s="113"/>
      <c r="Y978" s="113"/>
      <c r="Z978" s="113"/>
      <c r="AA978" s="113"/>
      <c r="AB978" s="201"/>
      <c r="AC978" s="113"/>
      <c r="AD978" s="113"/>
      <c r="AE978" s="113"/>
      <c r="AF978" s="113"/>
    </row>
    <row r="979" spans="2:32" x14ac:dyDescent="0.2">
      <c r="B979" s="200"/>
      <c r="C979" s="113"/>
      <c r="D979" s="201"/>
      <c r="E979" s="201"/>
      <c r="F979" s="113"/>
      <c r="G979" s="113"/>
      <c r="H979" s="113"/>
      <c r="I979" s="998"/>
      <c r="J979" s="998"/>
      <c r="K979" s="999"/>
      <c r="L979" s="999"/>
      <c r="M979" s="999"/>
      <c r="N979" s="201"/>
      <c r="O979" s="201"/>
      <c r="P979" s="113"/>
      <c r="Q979" s="113"/>
      <c r="T979" s="201"/>
      <c r="U979" s="113"/>
      <c r="V979" s="113"/>
      <c r="W979" s="113"/>
      <c r="X979" s="113"/>
      <c r="Y979" s="113"/>
      <c r="Z979" s="113"/>
      <c r="AA979" s="113"/>
      <c r="AB979" s="201"/>
      <c r="AC979" s="113"/>
      <c r="AD979" s="113"/>
      <c r="AE979" s="113"/>
      <c r="AF979" s="113"/>
    </row>
    <row r="980" spans="2:32" x14ac:dyDescent="0.2">
      <c r="B980" s="200"/>
      <c r="C980" s="113"/>
      <c r="D980" s="201"/>
      <c r="E980" s="201"/>
      <c r="F980" s="113"/>
      <c r="G980" s="113"/>
      <c r="H980" s="113"/>
      <c r="I980" s="998"/>
      <c r="J980" s="998"/>
      <c r="K980" s="999"/>
      <c r="L980" s="999"/>
      <c r="M980" s="999"/>
      <c r="N980" s="201"/>
      <c r="O980" s="201"/>
      <c r="P980" s="113"/>
      <c r="Q980" s="113"/>
      <c r="T980" s="201"/>
      <c r="U980" s="113"/>
      <c r="V980" s="113"/>
      <c r="W980" s="113"/>
      <c r="X980" s="113"/>
      <c r="Y980" s="113"/>
      <c r="Z980" s="113"/>
      <c r="AA980" s="113"/>
      <c r="AB980" s="201"/>
      <c r="AC980" s="113"/>
      <c r="AD980" s="113"/>
      <c r="AE980" s="113"/>
      <c r="AF980" s="113"/>
    </row>
    <row r="981" spans="2:32" x14ac:dyDescent="0.2">
      <c r="B981" s="200"/>
      <c r="C981" s="113"/>
      <c r="D981" s="201"/>
      <c r="E981" s="201"/>
      <c r="F981" s="113"/>
      <c r="G981" s="113"/>
      <c r="H981" s="113"/>
      <c r="I981" s="998"/>
      <c r="J981" s="998"/>
      <c r="K981" s="999"/>
      <c r="L981" s="999"/>
      <c r="M981" s="999"/>
      <c r="N981" s="201"/>
      <c r="O981" s="201"/>
      <c r="P981" s="113"/>
      <c r="Q981" s="113"/>
      <c r="T981" s="201"/>
      <c r="U981" s="113"/>
      <c r="V981" s="113"/>
      <c r="W981" s="113"/>
      <c r="X981" s="113"/>
      <c r="Y981" s="113"/>
      <c r="Z981" s="113"/>
      <c r="AA981" s="113"/>
      <c r="AB981" s="201"/>
      <c r="AC981" s="113"/>
      <c r="AD981" s="113"/>
      <c r="AE981" s="113"/>
      <c r="AF981" s="113"/>
    </row>
    <row r="982" spans="2:32" x14ac:dyDescent="0.2">
      <c r="B982" s="200"/>
      <c r="C982" s="113"/>
      <c r="D982" s="201"/>
      <c r="E982" s="201"/>
      <c r="F982" s="113"/>
      <c r="G982" s="113"/>
      <c r="H982" s="113"/>
      <c r="I982" s="998"/>
      <c r="J982" s="998"/>
      <c r="K982" s="999"/>
      <c r="L982" s="999"/>
      <c r="M982" s="999"/>
      <c r="N982" s="201"/>
      <c r="O982" s="201"/>
      <c r="P982" s="113"/>
      <c r="Q982" s="113"/>
      <c r="T982" s="201"/>
      <c r="U982" s="113"/>
      <c r="V982" s="113"/>
      <c r="W982" s="113"/>
      <c r="X982" s="113"/>
      <c r="Y982" s="113"/>
      <c r="Z982" s="113"/>
      <c r="AA982" s="113"/>
      <c r="AB982" s="201"/>
      <c r="AC982" s="113"/>
      <c r="AD982" s="113"/>
      <c r="AE982" s="113"/>
      <c r="AF982" s="113"/>
    </row>
    <row r="983" spans="2:32" x14ac:dyDescent="0.2">
      <c r="B983" s="200"/>
      <c r="C983" s="113"/>
      <c r="D983" s="201"/>
      <c r="E983" s="201"/>
      <c r="F983" s="113"/>
      <c r="G983" s="113"/>
      <c r="H983" s="113"/>
      <c r="I983" s="998"/>
      <c r="J983" s="998"/>
      <c r="K983" s="999"/>
      <c r="L983" s="999"/>
      <c r="M983" s="999"/>
      <c r="N983" s="201"/>
      <c r="O983" s="201"/>
      <c r="P983" s="113"/>
      <c r="Q983" s="113"/>
      <c r="T983" s="201"/>
      <c r="U983" s="113"/>
      <c r="V983" s="113"/>
      <c r="W983" s="113"/>
      <c r="X983" s="113"/>
      <c r="Y983" s="113"/>
      <c r="Z983" s="113"/>
      <c r="AA983" s="113"/>
      <c r="AB983" s="201"/>
      <c r="AC983" s="113"/>
      <c r="AD983" s="113"/>
      <c r="AE983" s="113"/>
      <c r="AF983" s="113"/>
    </row>
    <row r="984" spans="2:32" x14ac:dyDescent="0.2">
      <c r="B984" s="200"/>
      <c r="C984" s="113"/>
      <c r="D984" s="201"/>
      <c r="E984" s="201"/>
      <c r="F984" s="113"/>
      <c r="G984" s="113"/>
      <c r="H984" s="113"/>
      <c r="I984" s="998"/>
      <c r="J984" s="998"/>
      <c r="K984" s="999"/>
      <c r="L984" s="999"/>
      <c r="M984" s="999"/>
      <c r="N984" s="201"/>
      <c r="O984" s="201"/>
      <c r="P984" s="113"/>
      <c r="Q984" s="113"/>
      <c r="T984" s="201"/>
      <c r="U984" s="113"/>
      <c r="V984" s="113"/>
      <c r="W984" s="113"/>
      <c r="X984" s="113"/>
      <c r="Y984" s="113"/>
      <c r="Z984" s="113"/>
      <c r="AA984" s="113"/>
      <c r="AB984" s="201"/>
      <c r="AC984" s="113"/>
      <c r="AD984" s="113"/>
      <c r="AE984" s="113"/>
      <c r="AF984" s="113"/>
    </row>
    <row r="985" spans="2:32" x14ac:dyDescent="0.2">
      <c r="B985" s="200"/>
      <c r="C985" s="113"/>
      <c r="D985" s="201"/>
      <c r="E985" s="201"/>
      <c r="F985" s="113"/>
      <c r="G985" s="113"/>
      <c r="H985" s="113"/>
      <c r="I985" s="998"/>
      <c r="J985" s="998"/>
      <c r="K985" s="999"/>
      <c r="L985" s="999"/>
      <c r="M985" s="999"/>
      <c r="N985" s="201"/>
      <c r="O985" s="201"/>
      <c r="P985" s="113"/>
      <c r="Q985" s="113"/>
      <c r="T985" s="201"/>
      <c r="U985" s="113"/>
      <c r="V985" s="113"/>
      <c r="W985" s="113"/>
      <c r="X985" s="113"/>
      <c r="Y985" s="113"/>
      <c r="Z985" s="113"/>
      <c r="AA985" s="113"/>
      <c r="AB985" s="201"/>
      <c r="AC985" s="113"/>
      <c r="AD985" s="113"/>
      <c r="AE985" s="113"/>
      <c r="AF985" s="113"/>
    </row>
    <row r="986" spans="2:32" x14ac:dyDescent="0.2">
      <c r="B986" s="200"/>
      <c r="C986" s="113"/>
      <c r="D986" s="201"/>
      <c r="E986" s="201"/>
      <c r="F986" s="113"/>
      <c r="G986" s="113"/>
      <c r="H986" s="113"/>
      <c r="I986" s="998"/>
      <c r="J986" s="998"/>
      <c r="K986" s="999"/>
      <c r="L986" s="999"/>
      <c r="M986" s="999"/>
      <c r="N986" s="201"/>
      <c r="O986" s="201"/>
      <c r="P986" s="113"/>
      <c r="Q986" s="113"/>
      <c r="T986" s="201"/>
      <c r="U986" s="113"/>
      <c r="V986" s="113"/>
      <c r="W986" s="113"/>
      <c r="X986" s="113"/>
      <c r="Y986" s="113"/>
      <c r="Z986" s="113"/>
      <c r="AA986" s="113"/>
      <c r="AB986" s="201"/>
      <c r="AC986" s="113"/>
      <c r="AD986" s="113"/>
      <c r="AE986" s="113"/>
      <c r="AF986" s="113"/>
    </row>
    <row r="987" spans="2:32" x14ac:dyDescent="0.2">
      <c r="B987" s="200"/>
      <c r="C987" s="113"/>
      <c r="D987" s="201"/>
      <c r="E987" s="201"/>
      <c r="F987" s="113"/>
      <c r="G987" s="113"/>
      <c r="H987" s="113"/>
      <c r="I987" s="998"/>
      <c r="J987" s="998"/>
      <c r="K987" s="999"/>
      <c r="L987" s="999"/>
      <c r="M987" s="999"/>
      <c r="N987" s="201"/>
      <c r="O987" s="201"/>
      <c r="P987" s="113"/>
      <c r="Q987" s="113"/>
      <c r="T987" s="201"/>
      <c r="U987" s="113"/>
      <c r="V987" s="113"/>
      <c r="W987" s="113"/>
      <c r="X987" s="113"/>
      <c r="Y987" s="113"/>
      <c r="Z987" s="113"/>
      <c r="AA987" s="113"/>
      <c r="AB987" s="201"/>
      <c r="AC987" s="113"/>
      <c r="AD987" s="113"/>
      <c r="AE987" s="113"/>
      <c r="AF987" s="113"/>
    </row>
    <row r="988" spans="2:32" x14ac:dyDescent="0.2">
      <c r="B988" s="200"/>
      <c r="C988" s="113"/>
      <c r="D988" s="201"/>
      <c r="E988" s="201"/>
      <c r="F988" s="113"/>
      <c r="G988" s="113"/>
      <c r="H988" s="113"/>
      <c r="I988" s="998"/>
      <c r="J988" s="998"/>
      <c r="K988" s="999"/>
      <c r="L988" s="999"/>
      <c r="M988" s="999"/>
      <c r="N988" s="201"/>
      <c r="O988" s="201"/>
      <c r="P988" s="113"/>
      <c r="Q988" s="113"/>
      <c r="T988" s="201"/>
      <c r="U988" s="113"/>
      <c r="V988" s="113"/>
      <c r="W988" s="113"/>
      <c r="X988" s="113"/>
      <c r="Y988" s="113"/>
      <c r="Z988" s="113"/>
      <c r="AA988" s="113"/>
      <c r="AB988" s="201"/>
      <c r="AC988" s="113"/>
      <c r="AD988" s="113"/>
      <c r="AE988" s="113"/>
      <c r="AF988" s="113"/>
    </row>
    <row r="989" spans="2:32" x14ac:dyDescent="0.2">
      <c r="B989" s="200"/>
      <c r="C989" s="113"/>
      <c r="D989" s="201"/>
      <c r="E989" s="201"/>
      <c r="F989" s="113"/>
      <c r="G989" s="113"/>
      <c r="H989" s="113"/>
      <c r="I989" s="998"/>
      <c r="J989" s="998"/>
      <c r="K989" s="999"/>
      <c r="L989" s="999"/>
      <c r="M989" s="999"/>
      <c r="N989" s="201"/>
      <c r="O989" s="201"/>
      <c r="P989" s="113"/>
      <c r="Q989" s="113"/>
      <c r="T989" s="201"/>
      <c r="U989" s="113"/>
      <c r="V989" s="113"/>
      <c r="W989" s="113"/>
      <c r="X989" s="113"/>
      <c r="Y989" s="113"/>
      <c r="Z989" s="113"/>
      <c r="AA989" s="113"/>
      <c r="AB989" s="201"/>
      <c r="AC989" s="113"/>
      <c r="AD989" s="113"/>
      <c r="AE989" s="113"/>
      <c r="AF989" s="113"/>
    </row>
    <row r="990" spans="2:32" x14ac:dyDescent="0.2">
      <c r="B990" s="200"/>
      <c r="C990" s="113"/>
      <c r="D990" s="201"/>
      <c r="E990" s="201"/>
      <c r="F990" s="113"/>
      <c r="G990" s="113"/>
      <c r="H990" s="113"/>
      <c r="I990" s="998"/>
      <c r="J990" s="998"/>
      <c r="K990" s="999"/>
      <c r="L990" s="999"/>
      <c r="M990" s="999"/>
      <c r="N990" s="201"/>
      <c r="O990" s="201"/>
      <c r="P990" s="113"/>
      <c r="Q990" s="113"/>
      <c r="T990" s="201"/>
      <c r="U990" s="113"/>
      <c r="V990" s="113"/>
      <c r="W990" s="113"/>
      <c r="X990" s="113"/>
      <c r="Y990" s="113"/>
      <c r="Z990" s="113"/>
      <c r="AA990" s="113"/>
      <c r="AB990" s="201"/>
      <c r="AC990" s="113"/>
      <c r="AD990" s="113"/>
      <c r="AE990" s="113"/>
      <c r="AF990" s="113"/>
    </row>
    <row r="991" spans="2:32" x14ac:dyDescent="0.2">
      <c r="B991" s="200"/>
      <c r="C991" s="113"/>
      <c r="D991" s="201"/>
      <c r="E991" s="201"/>
      <c r="F991" s="113"/>
      <c r="G991" s="113"/>
      <c r="H991" s="113"/>
      <c r="I991" s="998"/>
      <c r="J991" s="998"/>
      <c r="K991" s="999"/>
      <c r="L991" s="999"/>
      <c r="M991" s="999"/>
      <c r="N991" s="201"/>
      <c r="O991" s="201"/>
      <c r="P991" s="113"/>
      <c r="Q991" s="113"/>
      <c r="T991" s="201"/>
      <c r="U991" s="113"/>
      <c r="V991" s="113"/>
      <c r="W991" s="113"/>
      <c r="X991" s="113"/>
      <c r="Y991" s="113"/>
      <c r="Z991" s="113"/>
      <c r="AA991" s="113"/>
      <c r="AB991" s="201"/>
      <c r="AC991" s="113"/>
      <c r="AD991" s="113"/>
      <c r="AE991" s="113"/>
      <c r="AF991" s="113"/>
    </row>
    <row r="992" spans="2:32" x14ac:dyDescent="0.2">
      <c r="B992" s="200"/>
      <c r="C992" s="113"/>
      <c r="D992" s="201"/>
      <c r="E992" s="201"/>
      <c r="F992" s="113"/>
      <c r="G992" s="113"/>
      <c r="H992" s="113"/>
      <c r="I992" s="998"/>
      <c r="J992" s="998"/>
      <c r="K992" s="999"/>
      <c r="L992" s="999"/>
      <c r="M992" s="999"/>
      <c r="N992" s="201"/>
      <c r="O992" s="201"/>
      <c r="P992" s="113"/>
      <c r="Q992" s="113"/>
      <c r="T992" s="201"/>
      <c r="U992" s="113"/>
      <c r="V992" s="113"/>
      <c r="W992" s="113"/>
      <c r="X992" s="113"/>
      <c r="Y992" s="113"/>
      <c r="Z992" s="113"/>
      <c r="AA992" s="113"/>
      <c r="AB992" s="201"/>
      <c r="AC992" s="113"/>
      <c r="AD992" s="113"/>
      <c r="AE992" s="113"/>
      <c r="AF992" s="113"/>
    </row>
    <row r="993" spans="2:32" x14ac:dyDescent="0.2">
      <c r="B993" s="200"/>
      <c r="C993" s="113"/>
      <c r="D993" s="201"/>
      <c r="E993" s="201"/>
      <c r="F993" s="113"/>
      <c r="G993" s="113"/>
      <c r="H993" s="113"/>
      <c r="I993" s="998"/>
      <c r="J993" s="998"/>
      <c r="K993" s="999"/>
      <c r="L993" s="999"/>
      <c r="M993" s="999"/>
      <c r="N993" s="201"/>
      <c r="O993" s="201"/>
      <c r="P993" s="113"/>
      <c r="Q993" s="113"/>
      <c r="T993" s="201"/>
      <c r="U993" s="113"/>
      <c r="V993" s="113"/>
      <c r="W993" s="113"/>
      <c r="X993" s="113"/>
      <c r="Y993" s="113"/>
      <c r="Z993" s="113"/>
      <c r="AA993" s="113"/>
      <c r="AB993" s="201"/>
      <c r="AC993" s="113"/>
      <c r="AD993" s="113"/>
      <c r="AE993" s="113"/>
      <c r="AF993" s="113"/>
    </row>
    <row r="994" spans="2:32" x14ac:dyDescent="0.2">
      <c r="B994" s="200"/>
      <c r="C994" s="113"/>
      <c r="D994" s="201"/>
      <c r="E994" s="201"/>
      <c r="F994" s="113"/>
      <c r="G994" s="113"/>
      <c r="H994" s="113"/>
      <c r="I994" s="998"/>
      <c r="J994" s="998"/>
      <c r="K994" s="999"/>
      <c r="L994" s="999"/>
      <c r="M994" s="999"/>
      <c r="N994" s="201"/>
      <c r="O994" s="201"/>
      <c r="P994" s="113"/>
      <c r="Q994" s="113"/>
      <c r="T994" s="201"/>
      <c r="U994" s="113"/>
      <c r="V994" s="113"/>
      <c r="W994" s="113"/>
      <c r="X994" s="113"/>
      <c r="Y994" s="113"/>
      <c r="Z994" s="113"/>
      <c r="AA994" s="113"/>
      <c r="AB994" s="201"/>
      <c r="AC994" s="113"/>
      <c r="AD994" s="113"/>
      <c r="AE994" s="113"/>
      <c r="AF994" s="113"/>
    </row>
    <row r="995" spans="2:32" x14ac:dyDescent="0.2">
      <c r="B995" s="200"/>
      <c r="C995" s="113"/>
      <c r="D995" s="201"/>
      <c r="E995" s="201"/>
      <c r="F995" s="113"/>
      <c r="G995" s="113"/>
      <c r="H995" s="113"/>
      <c r="I995" s="998"/>
      <c r="J995" s="998"/>
      <c r="K995" s="999"/>
      <c r="L995" s="999"/>
      <c r="M995" s="999"/>
      <c r="N995" s="201"/>
      <c r="O995" s="201"/>
      <c r="P995" s="113"/>
      <c r="Q995" s="113"/>
      <c r="T995" s="201"/>
      <c r="U995" s="113"/>
      <c r="V995" s="113"/>
      <c r="W995" s="113"/>
      <c r="X995" s="113"/>
      <c r="Y995" s="113"/>
      <c r="Z995" s="113"/>
      <c r="AA995" s="113"/>
      <c r="AB995" s="201"/>
      <c r="AC995" s="113"/>
      <c r="AD995" s="113"/>
      <c r="AE995" s="113"/>
      <c r="AF995" s="113"/>
    </row>
    <row r="996" spans="2:32" x14ac:dyDescent="0.2">
      <c r="B996" s="200"/>
      <c r="C996" s="113"/>
      <c r="D996" s="201"/>
      <c r="E996" s="201"/>
      <c r="F996" s="113"/>
      <c r="G996" s="113"/>
      <c r="H996" s="113"/>
      <c r="I996" s="998"/>
      <c r="J996" s="998"/>
      <c r="K996" s="999"/>
      <c r="L996" s="999"/>
      <c r="M996" s="999"/>
      <c r="N996" s="201"/>
      <c r="O996" s="201"/>
      <c r="P996" s="113"/>
      <c r="Q996" s="113"/>
      <c r="T996" s="201"/>
      <c r="U996" s="113"/>
      <c r="V996" s="113"/>
      <c r="W996" s="113"/>
      <c r="X996" s="113"/>
      <c r="Y996" s="113"/>
      <c r="Z996" s="113"/>
      <c r="AA996" s="113"/>
      <c r="AB996" s="201"/>
      <c r="AC996" s="113"/>
      <c r="AD996" s="113"/>
      <c r="AE996" s="113"/>
      <c r="AF996" s="113"/>
    </row>
    <row r="997" spans="2:32" x14ac:dyDescent="0.2">
      <c r="B997" s="200"/>
      <c r="C997" s="113"/>
      <c r="D997" s="201"/>
      <c r="E997" s="201"/>
      <c r="F997" s="113"/>
      <c r="G997" s="113"/>
      <c r="H997" s="113"/>
      <c r="I997" s="998"/>
      <c r="J997" s="998"/>
      <c r="K997" s="999"/>
      <c r="L997" s="999"/>
      <c r="M997" s="999"/>
      <c r="N997" s="201"/>
      <c r="O997" s="201"/>
      <c r="P997" s="113"/>
      <c r="Q997" s="113"/>
      <c r="T997" s="201"/>
      <c r="U997" s="113"/>
      <c r="V997" s="113"/>
      <c r="W997" s="113"/>
      <c r="X997" s="113"/>
      <c r="Y997" s="113"/>
      <c r="Z997" s="113"/>
      <c r="AA997" s="113"/>
      <c r="AB997" s="201"/>
      <c r="AC997" s="113"/>
      <c r="AD997" s="113"/>
      <c r="AE997" s="113"/>
      <c r="AF997" s="113"/>
    </row>
    <row r="998" spans="2:32" x14ac:dyDescent="0.2">
      <c r="B998" s="200"/>
      <c r="C998" s="113"/>
      <c r="D998" s="201"/>
      <c r="E998" s="201"/>
      <c r="F998" s="113"/>
      <c r="G998" s="113"/>
      <c r="H998" s="113"/>
      <c r="I998" s="998"/>
      <c r="J998" s="998"/>
      <c r="K998" s="999"/>
      <c r="L998" s="999"/>
      <c r="M998" s="999"/>
      <c r="N998" s="201"/>
      <c r="O998" s="201"/>
      <c r="P998" s="113"/>
      <c r="Q998" s="113"/>
      <c r="T998" s="201"/>
      <c r="U998" s="113"/>
      <c r="V998" s="113"/>
      <c r="W998" s="113"/>
      <c r="X998" s="113"/>
      <c r="Y998" s="113"/>
      <c r="Z998" s="113"/>
      <c r="AA998" s="113"/>
      <c r="AB998" s="201"/>
      <c r="AC998" s="113"/>
      <c r="AD998" s="113"/>
      <c r="AE998" s="113"/>
      <c r="AF998" s="113"/>
    </row>
    <row r="999" spans="2:32" x14ac:dyDescent="0.2">
      <c r="B999" s="200"/>
      <c r="C999" s="113"/>
      <c r="D999" s="201"/>
      <c r="E999" s="201"/>
      <c r="F999" s="113"/>
      <c r="G999" s="113"/>
      <c r="H999" s="113"/>
      <c r="I999" s="998"/>
      <c r="J999" s="998"/>
      <c r="K999" s="999"/>
      <c r="L999" s="999"/>
      <c r="M999" s="999"/>
      <c r="N999" s="201"/>
      <c r="O999" s="201"/>
      <c r="P999" s="113"/>
      <c r="Q999" s="113"/>
      <c r="T999" s="201"/>
      <c r="U999" s="113"/>
      <c r="V999" s="113"/>
      <c r="W999" s="113"/>
      <c r="X999" s="113"/>
      <c r="Y999" s="113"/>
      <c r="Z999" s="113"/>
      <c r="AA999" s="113"/>
      <c r="AB999" s="201"/>
      <c r="AC999" s="113"/>
      <c r="AD999" s="113"/>
      <c r="AE999" s="113"/>
      <c r="AF999" s="113"/>
    </row>
    <row r="1000" spans="2:32" x14ac:dyDescent="0.2">
      <c r="B1000" s="200"/>
      <c r="C1000" s="113"/>
      <c r="D1000" s="201"/>
      <c r="E1000" s="201"/>
      <c r="F1000" s="113"/>
      <c r="G1000" s="113"/>
      <c r="H1000" s="113"/>
      <c r="I1000" s="998"/>
      <c r="J1000" s="998"/>
      <c r="K1000" s="999"/>
      <c r="L1000" s="999"/>
      <c r="M1000" s="999"/>
      <c r="N1000" s="201"/>
      <c r="O1000" s="201"/>
      <c r="P1000" s="113"/>
      <c r="Q1000" s="113"/>
      <c r="T1000" s="201"/>
      <c r="U1000" s="113"/>
      <c r="V1000" s="113"/>
      <c r="W1000" s="113"/>
      <c r="X1000" s="113"/>
      <c r="Y1000" s="113"/>
      <c r="Z1000" s="113"/>
      <c r="AA1000" s="113"/>
      <c r="AB1000" s="201"/>
      <c r="AC1000" s="113"/>
      <c r="AD1000" s="113"/>
      <c r="AE1000" s="113"/>
      <c r="AF1000" s="113"/>
    </row>
    <row r="1001" spans="2:32" x14ac:dyDescent="0.2">
      <c r="B1001" s="200"/>
      <c r="C1001" s="113"/>
      <c r="D1001" s="201"/>
      <c r="E1001" s="201"/>
      <c r="F1001" s="113"/>
      <c r="G1001" s="113"/>
      <c r="H1001" s="113"/>
      <c r="I1001" s="998"/>
      <c r="J1001" s="998"/>
      <c r="K1001" s="999"/>
      <c r="L1001" s="999"/>
      <c r="M1001" s="999"/>
      <c r="N1001" s="201"/>
      <c r="O1001" s="201"/>
      <c r="P1001" s="113"/>
      <c r="Q1001" s="113"/>
      <c r="T1001" s="201"/>
      <c r="U1001" s="113"/>
      <c r="V1001" s="113"/>
      <c r="W1001" s="113"/>
      <c r="X1001" s="113"/>
      <c r="Y1001" s="113"/>
      <c r="Z1001" s="113"/>
      <c r="AA1001" s="113"/>
      <c r="AB1001" s="201"/>
      <c r="AC1001" s="113"/>
      <c r="AD1001" s="113"/>
      <c r="AE1001" s="113"/>
      <c r="AF1001" s="113"/>
    </row>
    <row r="1002" spans="2:32" x14ac:dyDescent="0.2">
      <c r="B1002" s="200"/>
      <c r="C1002" s="113"/>
      <c r="D1002" s="201"/>
      <c r="E1002" s="201"/>
      <c r="F1002" s="113"/>
      <c r="G1002" s="113"/>
      <c r="H1002" s="113"/>
      <c r="I1002" s="998"/>
      <c r="J1002" s="998"/>
      <c r="K1002" s="999"/>
      <c r="L1002" s="999"/>
      <c r="M1002" s="999"/>
      <c r="N1002" s="201"/>
      <c r="O1002" s="201"/>
      <c r="P1002" s="113"/>
      <c r="Q1002" s="113"/>
      <c r="T1002" s="201"/>
      <c r="U1002" s="113"/>
      <c r="V1002" s="113"/>
      <c r="W1002" s="113"/>
      <c r="X1002" s="113"/>
      <c r="Y1002" s="113"/>
      <c r="Z1002" s="113"/>
      <c r="AA1002" s="113"/>
      <c r="AB1002" s="201"/>
      <c r="AC1002" s="113"/>
      <c r="AD1002" s="113"/>
      <c r="AE1002" s="113"/>
      <c r="AF1002" s="113"/>
    </row>
    <row r="1003" spans="2:32" x14ac:dyDescent="0.2">
      <c r="B1003" s="200"/>
      <c r="C1003" s="113"/>
      <c r="D1003" s="201"/>
      <c r="E1003" s="201"/>
      <c r="F1003" s="113"/>
      <c r="G1003" s="113"/>
      <c r="H1003" s="113"/>
      <c r="I1003" s="998"/>
      <c r="J1003" s="998"/>
      <c r="K1003" s="999"/>
      <c r="L1003" s="999"/>
      <c r="M1003" s="999"/>
      <c r="N1003" s="201"/>
      <c r="O1003" s="201"/>
      <c r="P1003" s="113"/>
      <c r="Q1003" s="113"/>
      <c r="T1003" s="201"/>
      <c r="U1003" s="113"/>
      <c r="V1003" s="113"/>
      <c r="W1003" s="113"/>
      <c r="X1003" s="113"/>
      <c r="Y1003" s="113"/>
      <c r="Z1003" s="113"/>
      <c r="AA1003" s="113"/>
      <c r="AB1003" s="201"/>
      <c r="AC1003" s="113"/>
      <c r="AD1003" s="113"/>
      <c r="AE1003" s="113"/>
      <c r="AF1003" s="113"/>
    </row>
    <row r="1004" spans="2:32" x14ac:dyDescent="0.2">
      <c r="B1004" s="200"/>
      <c r="C1004" s="113"/>
      <c r="D1004" s="201"/>
      <c r="E1004" s="201"/>
      <c r="F1004" s="113"/>
      <c r="G1004" s="113"/>
      <c r="H1004" s="113"/>
      <c r="I1004" s="998"/>
      <c r="J1004" s="998"/>
      <c r="K1004" s="999"/>
      <c r="L1004" s="999"/>
      <c r="M1004" s="999"/>
      <c r="N1004" s="201"/>
      <c r="O1004" s="201"/>
      <c r="P1004" s="113"/>
      <c r="Q1004" s="113"/>
      <c r="T1004" s="201"/>
      <c r="U1004" s="113"/>
      <c r="V1004" s="113"/>
      <c r="W1004" s="113"/>
      <c r="X1004" s="113"/>
      <c r="Y1004" s="113"/>
      <c r="Z1004" s="113"/>
      <c r="AA1004" s="113"/>
      <c r="AB1004" s="201"/>
      <c r="AC1004" s="113"/>
      <c r="AD1004" s="113"/>
      <c r="AE1004" s="113"/>
      <c r="AF1004" s="113"/>
    </row>
    <row r="1005" spans="2:32" x14ac:dyDescent="0.2">
      <c r="B1005" s="200"/>
      <c r="C1005" s="113"/>
      <c r="D1005" s="201"/>
      <c r="E1005" s="201"/>
      <c r="F1005" s="113"/>
      <c r="G1005" s="113"/>
      <c r="H1005" s="113"/>
      <c r="I1005" s="998"/>
      <c r="J1005" s="998"/>
      <c r="K1005" s="999"/>
      <c r="L1005" s="999"/>
      <c r="M1005" s="999"/>
      <c r="N1005" s="201"/>
      <c r="O1005" s="201"/>
      <c r="P1005" s="113"/>
      <c r="Q1005" s="113"/>
      <c r="T1005" s="201"/>
      <c r="U1005" s="113"/>
      <c r="V1005" s="113"/>
      <c r="W1005" s="113"/>
      <c r="X1005" s="113"/>
      <c r="Y1005" s="113"/>
      <c r="Z1005" s="113"/>
      <c r="AA1005" s="113"/>
      <c r="AB1005" s="201"/>
      <c r="AC1005" s="113"/>
      <c r="AD1005" s="113"/>
      <c r="AE1005" s="113"/>
      <c r="AF1005" s="113"/>
    </row>
    <row r="1006" spans="2:32" x14ac:dyDescent="0.2">
      <c r="B1006" s="200"/>
      <c r="C1006" s="113"/>
      <c r="D1006" s="201"/>
      <c r="E1006" s="201"/>
      <c r="F1006" s="113"/>
      <c r="G1006" s="113"/>
      <c r="H1006" s="113"/>
      <c r="I1006" s="998"/>
      <c r="J1006" s="998"/>
      <c r="K1006" s="999"/>
      <c r="L1006" s="999"/>
      <c r="M1006" s="999"/>
      <c r="N1006" s="201"/>
      <c r="O1006" s="201"/>
      <c r="P1006" s="113"/>
      <c r="Q1006" s="113"/>
      <c r="T1006" s="201"/>
      <c r="U1006" s="113"/>
      <c r="V1006" s="113"/>
      <c r="W1006" s="113"/>
      <c r="X1006" s="113"/>
      <c r="Y1006" s="113"/>
      <c r="Z1006" s="113"/>
      <c r="AA1006" s="113"/>
      <c r="AB1006" s="201"/>
      <c r="AC1006" s="113"/>
      <c r="AD1006" s="113"/>
      <c r="AE1006" s="113"/>
      <c r="AF1006" s="113"/>
    </row>
    <row r="1007" spans="2:32" x14ac:dyDescent="0.2">
      <c r="B1007" s="200"/>
      <c r="C1007" s="113"/>
      <c r="D1007" s="201"/>
      <c r="E1007" s="201"/>
      <c r="F1007" s="113"/>
      <c r="G1007" s="113"/>
      <c r="H1007" s="113"/>
      <c r="I1007" s="998"/>
      <c r="J1007" s="998"/>
      <c r="K1007" s="999"/>
      <c r="L1007" s="999"/>
      <c r="M1007" s="999"/>
      <c r="N1007" s="201"/>
      <c r="O1007" s="201"/>
      <c r="P1007" s="113"/>
      <c r="Q1007" s="113"/>
      <c r="T1007" s="201"/>
      <c r="U1007" s="113"/>
      <c r="V1007" s="113"/>
      <c r="W1007" s="113"/>
      <c r="X1007" s="113"/>
      <c r="Y1007" s="113"/>
      <c r="Z1007" s="113"/>
      <c r="AA1007" s="113"/>
      <c r="AB1007" s="201"/>
      <c r="AC1007" s="113"/>
      <c r="AD1007" s="113"/>
      <c r="AE1007" s="113"/>
      <c r="AF1007" s="113"/>
    </row>
    <row r="1008" spans="2:32" x14ac:dyDescent="0.2">
      <c r="B1008" s="200"/>
      <c r="C1008" s="113"/>
      <c r="D1008" s="201"/>
      <c r="E1008" s="201"/>
      <c r="F1008" s="113"/>
      <c r="G1008" s="113"/>
      <c r="H1008" s="113"/>
      <c r="I1008" s="998"/>
      <c r="J1008" s="998"/>
      <c r="K1008" s="999"/>
      <c r="L1008" s="999"/>
      <c r="M1008" s="999"/>
      <c r="N1008" s="201"/>
      <c r="O1008" s="201"/>
      <c r="P1008" s="113"/>
      <c r="Q1008" s="113"/>
      <c r="T1008" s="201"/>
      <c r="U1008" s="113"/>
      <c r="V1008" s="113"/>
      <c r="W1008" s="113"/>
      <c r="X1008" s="113"/>
      <c r="Y1008" s="113"/>
      <c r="Z1008" s="113"/>
      <c r="AA1008" s="113"/>
      <c r="AB1008" s="201"/>
      <c r="AC1008" s="113"/>
      <c r="AD1008" s="113"/>
      <c r="AE1008" s="113"/>
      <c r="AF1008" s="113"/>
    </row>
    <row r="1009" spans="2:32" x14ac:dyDescent="0.2">
      <c r="B1009" s="200"/>
      <c r="C1009" s="113"/>
      <c r="D1009" s="201"/>
      <c r="E1009" s="201"/>
      <c r="F1009" s="113"/>
      <c r="G1009" s="113"/>
      <c r="H1009" s="113"/>
      <c r="I1009" s="998"/>
      <c r="J1009" s="998"/>
      <c r="K1009" s="999"/>
      <c r="L1009" s="999"/>
      <c r="M1009" s="999"/>
      <c r="N1009" s="201"/>
      <c r="O1009" s="201"/>
      <c r="P1009" s="113"/>
      <c r="Q1009" s="113"/>
      <c r="T1009" s="201"/>
      <c r="U1009" s="113"/>
      <c r="V1009" s="113"/>
      <c r="W1009" s="113"/>
      <c r="X1009" s="113"/>
      <c r="Y1009" s="113"/>
      <c r="Z1009" s="113"/>
      <c r="AA1009" s="113"/>
      <c r="AB1009" s="201"/>
      <c r="AC1009" s="113"/>
      <c r="AD1009" s="113"/>
      <c r="AE1009" s="113"/>
      <c r="AF1009" s="113"/>
    </row>
    <row r="1010" spans="2:32" x14ac:dyDescent="0.2">
      <c r="B1010" s="200"/>
      <c r="C1010" s="113"/>
      <c r="D1010" s="201"/>
      <c r="E1010" s="201"/>
      <c r="F1010" s="113"/>
      <c r="G1010" s="113"/>
      <c r="H1010" s="113"/>
      <c r="I1010" s="998"/>
      <c r="J1010" s="998"/>
      <c r="K1010" s="999"/>
      <c r="L1010" s="999"/>
      <c r="M1010" s="999"/>
      <c r="N1010" s="201"/>
      <c r="O1010" s="201"/>
      <c r="P1010" s="113"/>
      <c r="Q1010" s="113"/>
      <c r="T1010" s="201"/>
      <c r="U1010" s="113"/>
      <c r="V1010" s="113"/>
      <c r="W1010" s="113"/>
      <c r="X1010" s="113"/>
      <c r="Y1010" s="113"/>
      <c r="Z1010" s="113"/>
      <c r="AA1010" s="113"/>
      <c r="AB1010" s="201"/>
      <c r="AC1010" s="113"/>
      <c r="AD1010" s="113"/>
      <c r="AE1010" s="113"/>
      <c r="AF1010" s="113"/>
    </row>
    <row r="1011" spans="2:32" x14ac:dyDescent="0.2">
      <c r="B1011" s="200"/>
      <c r="C1011" s="113"/>
      <c r="D1011" s="201"/>
      <c r="E1011" s="201"/>
      <c r="F1011" s="113"/>
      <c r="G1011" s="113"/>
      <c r="H1011" s="113"/>
      <c r="I1011" s="998"/>
      <c r="J1011" s="998"/>
      <c r="K1011" s="999"/>
      <c r="L1011" s="999"/>
      <c r="M1011" s="999"/>
      <c r="N1011" s="201"/>
      <c r="O1011" s="201"/>
      <c r="P1011" s="113"/>
      <c r="Q1011" s="113"/>
      <c r="T1011" s="201"/>
      <c r="U1011" s="113"/>
      <c r="V1011" s="113"/>
      <c r="W1011" s="113"/>
      <c r="X1011" s="113"/>
      <c r="Y1011" s="113"/>
      <c r="Z1011" s="113"/>
      <c r="AA1011" s="113"/>
      <c r="AB1011" s="201"/>
      <c r="AC1011" s="113"/>
      <c r="AD1011" s="113"/>
      <c r="AE1011" s="113"/>
      <c r="AF1011" s="113"/>
    </row>
    <row r="1012" spans="2:32" x14ac:dyDescent="0.2">
      <c r="B1012" s="200"/>
      <c r="C1012" s="113"/>
      <c r="D1012" s="201"/>
      <c r="E1012" s="201"/>
      <c r="F1012" s="113"/>
      <c r="G1012" s="113"/>
      <c r="H1012" s="113"/>
      <c r="I1012" s="998"/>
      <c r="J1012" s="998"/>
      <c r="K1012" s="999"/>
      <c r="L1012" s="999"/>
      <c r="M1012" s="999"/>
      <c r="N1012" s="201"/>
      <c r="O1012" s="201"/>
      <c r="P1012" s="113"/>
      <c r="Q1012" s="113"/>
      <c r="T1012" s="201"/>
      <c r="U1012" s="113"/>
      <c r="V1012" s="113"/>
      <c r="W1012" s="113"/>
      <c r="X1012" s="113"/>
      <c r="Y1012" s="113"/>
      <c r="Z1012" s="113"/>
      <c r="AA1012" s="113"/>
      <c r="AB1012" s="201"/>
      <c r="AC1012" s="113"/>
      <c r="AD1012" s="113"/>
      <c r="AE1012" s="113"/>
      <c r="AF1012" s="113"/>
    </row>
    <row r="1013" spans="2:32" x14ac:dyDescent="0.2">
      <c r="B1013" s="200"/>
      <c r="C1013" s="113"/>
      <c r="D1013" s="201"/>
      <c r="E1013" s="201"/>
      <c r="F1013" s="113"/>
      <c r="G1013" s="113"/>
      <c r="H1013" s="113"/>
      <c r="I1013" s="998"/>
      <c r="J1013" s="998"/>
      <c r="K1013" s="999"/>
      <c r="L1013" s="999"/>
      <c r="M1013" s="999"/>
      <c r="N1013" s="201"/>
      <c r="O1013" s="201"/>
      <c r="P1013" s="113"/>
      <c r="Q1013" s="113"/>
      <c r="T1013" s="201"/>
      <c r="U1013" s="113"/>
      <c r="V1013" s="113"/>
      <c r="W1013" s="113"/>
      <c r="X1013" s="113"/>
      <c r="Y1013" s="113"/>
      <c r="Z1013" s="113"/>
      <c r="AA1013" s="113"/>
      <c r="AB1013" s="201"/>
      <c r="AC1013" s="113"/>
      <c r="AD1013" s="113"/>
      <c r="AE1013" s="113"/>
      <c r="AF1013" s="113"/>
    </row>
    <row r="1014" spans="2:32" x14ac:dyDescent="0.2">
      <c r="B1014" s="200"/>
      <c r="C1014" s="113"/>
      <c r="D1014" s="201"/>
      <c r="E1014" s="201"/>
      <c r="F1014" s="113"/>
      <c r="G1014" s="113"/>
      <c r="H1014" s="113"/>
      <c r="I1014" s="998"/>
      <c r="J1014" s="998"/>
      <c r="K1014" s="999"/>
      <c r="L1014" s="999"/>
      <c r="M1014" s="999"/>
      <c r="N1014" s="201"/>
      <c r="O1014" s="201"/>
      <c r="P1014" s="113"/>
      <c r="Q1014" s="113"/>
      <c r="T1014" s="201"/>
      <c r="U1014" s="113"/>
      <c r="V1014" s="113"/>
      <c r="W1014" s="113"/>
      <c r="X1014" s="113"/>
      <c r="Y1014" s="113"/>
      <c r="Z1014" s="113"/>
      <c r="AA1014" s="113"/>
      <c r="AB1014" s="201"/>
      <c r="AC1014" s="113"/>
      <c r="AD1014" s="113"/>
      <c r="AE1014" s="113"/>
      <c r="AF1014" s="113"/>
    </row>
    <row r="1015" spans="2:32" x14ac:dyDescent="0.2">
      <c r="B1015" s="200"/>
      <c r="C1015" s="113"/>
      <c r="D1015" s="201"/>
      <c r="E1015" s="201"/>
      <c r="F1015" s="113"/>
      <c r="G1015" s="113"/>
      <c r="H1015" s="113"/>
      <c r="I1015" s="998"/>
      <c r="J1015" s="998"/>
      <c r="K1015" s="999"/>
      <c r="L1015" s="999"/>
      <c r="M1015" s="999"/>
      <c r="N1015" s="201"/>
      <c r="O1015" s="201"/>
      <c r="P1015" s="113"/>
      <c r="Q1015" s="113"/>
      <c r="T1015" s="201"/>
      <c r="U1015" s="113"/>
      <c r="V1015" s="113"/>
      <c r="W1015" s="113"/>
      <c r="X1015" s="113"/>
      <c r="Y1015" s="113"/>
      <c r="Z1015" s="113"/>
      <c r="AA1015" s="113"/>
      <c r="AB1015" s="201"/>
      <c r="AC1015" s="113"/>
      <c r="AD1015" s="113"/>
      <c r="AE1015" s="113"/>
      <c r="AF1015" s="113"/>
    </row>
    <row r="1016" spans="2:32" x14ac:dyDescent="0.2">
      <c r="B1016" s="200"/>
      <c r="C1016" s="113"/>
      <c r="D1016" s="201"/>
      <c r="E1016" s="201"/>
      <c r="F1016" s="113"/>
      <c r="G1016" s="113"/>
      <c r="H1016" s="113"/>
      <c r="I1016" s="998"/>
      <c r="J1016" s="998"/>
      <c r="K1016" s="999"/>
      <c r="L1016" s="999"/>
      <c r="M1016" s="999"/>
      <c r="N1016" s="201"/>
      <c r="O1016" s="201"/>
      <c r="P1016" s="113"/>
      <c r="Q1016" s="113"/>
      <c r="T1016" s="201"/>
      <c r="U1016" s="113"/>
      <c r="V1016" s="113"/>
      <c r="W1016" s="113"/>
      <c r="X1016" s="113"/>
      <c r="Y1016" s="113"/>
      <c r="Z1016" s="113"/>
      <c r="AA1016" s="113"/>
      <c r="AB1016" s="201"/>
      <c r="AC1016" s="113"/>
      <c r="AD1016" s="113"/>
      <c r="AE1016" s="113"/>
      <c r="AF1016" s="113"/>
    </row>
    <row r="1017" spans="2:32" x14ac:dyDescent="0.2">
      <c r="B1017" s="200"/>
      <c r="C1017" s="113"/>
      <c r="D1017" s="201"/>
      <c r="E1017" s="201"/>
      <c r="F1017" s="113"/>
      <c r="G1017" s="113"/>
      <c r="H1017" s="113"/>
      <c r="I1017" s="998"/>
      <c r="J1017" s="998"/>
      <c r="K1017" s="999"/>
      <c r="L1017" s="999"/>
      <c r="M1017" s="999"/>
      <c r="N1017" s="201"/>
      <c r="O1017" s="201"/>
      <c r="P1017" s="113"/>
      <c r="Q1017" s="113"/>
      <c r="T1017" s="201"/>
      <c r="U1017" s="113"/>
      <c r="V1017" s="113"/>
      <c r="W1017" s="113"/>
      <c r="X1017" s="113"/>
      <c r="Y1017" s="113"/>
      <c r="Z1017" s="113"/>
      <c r="AA1017" s="113"/>
      <c r="AB1017" s="201"/>
      <c r="AC1017" s="113"/>
      <c r="AD1017" s="113"/>
      <c r="AE1017" s="113"/>
      <c r="AF1017" s="113"/>
    </row>
    <row r="1018" spans="2:32" x14ac:dyDescent="0.2">
      <c r="B1018" s="200"/>
      <c r="C1018" s="113"/>
      <c r="D1018" s="201"/>
      <c r="E1018" s="201"/>
      <c r="F1018" s="113"/>
      <c r="G1018" s="113"/>
      <c r="H1018" s="113"/>
      <c r="I1018" s="998"/>
      <c r="J1018" s="998"/>
      <c r="K1018" s="999"/>
      <c r="L1018" s="999"/>
      <c r="M1018" s="999"/>
      <c r="N1018" s="201"/>
      <c r="O1018" s="201"/>
      <c r="P1018" s="113"/>
      <c r="Q1018" s="113"/>
      <c r="T1018" s="201"/>
      <c r="U1018" s="113"/>
      <c r="V1018" s="113"/>
      <c r="W1018" s="113"/>
      <c r="X1018" s="113"/>
      <c r="Y1018" s="113"/>
      <c r="Z1018" s="113"/>
      <c r="AA1018" s="113"/>
      <c r="AB1018" s="201"/>
      <c r="AC1018" s="113"/>
      <c r="AD1018" s="113"/>
      <c r="AE1018" s="113"/>
      <c r="AF1018" s="113"/>
    </row>
    <row r="1019" spans="2:32" x14ac:dyDescent="0.2">
      <c r="B1019" s="200"/>
      <c r="C1019" s="113"/>
      <c r="D1019" s="201"/>
      <c r="E1019" s="201"/>
      <c r="F1019" s="113"/>
      <c r="G1019" s="113"/>
      <c r="H1019" s="113"/>
      <c r="I1019" s="998"/>
      <c r="J1019" s="998"/>
      <c r="K1019" s="999"/>
      <c r="L1019" s="999"/>
      <c r="M1019" s="999"/>
      <c r="N1019" s="201"/>
      <c r="O1019" s="201"/>
      <c r="P1019" s="113"/>
      <c r="Q1019" s="113"/>
      <c r="T1019" s="201"/>
      <c r="U1019" s="113"/>
      <c r="V1019" s="113"/>
      <c r="W1019" s="113"/>
      <c r="X1019" s="113"/>
      <c r="Y1019" s="113"/>
      <c r="Z1019" s="113"/>
      <c r="AA1019" s="113"/>
      <c r="AB1019" s="201"/>
      <c r="AC1019" s="113"/>
      <c r="AD1019" s="113"/>
      <c r="AE1019" s="113"/>
      <c r="AF1019" s="113"/>
    </row>
    <row r="1020" spans="2:32" x14ac:dyDescent="0.2">
      <c r="B1020" s="200"/>
      <c r="C1020" s="113"/>
      <c r="D1020" s="201"/>
      <c r="E1020" s="201"/>
      <c r="F1020" s="113"/>
      <c r="G1020" s="113"/>
      <c r="H1020" s="113"/>
      <c r="I1020" s="998"/>
      <c r="J1020" s="998"/>
      <c r="K1020" s="999"/>
      <c r="L1020" s="999"/>
      <c r="M1020" s="999"/>
      <c r="N1020" s="201"/>
      <c r="O1020" s="201"/>
      <c r="P1020" s="113"/>
      <c r="Q1020" s="113"/>
      <c r="T1020" s="201"/>
      <c r="U1020" s="113"/>
      <c r="V1020" s="113"/>
      <c r="W1020" s="113"/>
      <c r="X1020" s="113"/>
      <c r="Y1020" s="113"/>
      <c r="Z1020" s="113"/>
      <c r="AA1020" s="113"/>
      <c r="AB1020" s="201"/>
      <c r="AC1020" s="113"/>
      <c r="AD1020" s="113"/>
      <c r="AE1020" s="113"/>
      <c r="AF1020" s="113"/>
    </row>
    <row r="1021" spans="2:32" x14ac:dyDescent="0.2">
      <c r="B1021" s="200"/>
      <c r="C1021" s="113"/>
      <c r="D1021" s="201"/>
      <c r="E1021" s="201"/>
      <c r="F1021" s="113"/>
      <c r="G1021" s="113"/>
      <c r="H1021" s="113"/>
      <c r="I1021" s="998"/>
      <c r="J1021" s="998"/>
      <c r="K1021" s="999"/>
      <c r="L1021" s="999"/>
      <c r="M1021" s="999"/>
      <c r="N1021" s="201"/>
      <c r="O1021" s="201"/>
      <c r="P1021" s="113"/>
      <c r="Q1021" s="113"/>
      <c r="T1021" s="201"/>
      <c r="U1021" s="113"/>
      <c r="V1021" s="113"/>
      <c r="W1021" s="113"/>
      <c r="X1021" s="113"/>
      <c r="Y1021" s="113"/>
      <c r="Z1021" s="113"/>
      <c r="AA1021" s="113"/>
      <c r="AB1021" s="201"/>
      <c r="AC1021" s="113"/>
      <c r="AD1021" s="113"/>
      <c r="AE1021" s="113"/>
      <c r="AF1021" s="113"/>
    </row>
    <row r="1022" spans="2:32" x14ac:dyDescent="0.2">
      <c r="B1022" s="200"/>
      <c r="C1022" s="113"/>
      <c r="D1022" s="201"/>
      <c r="E1022" s="201"/>
      <c r="F1022" s="113"/>
      <c r="G1022" s="113"/>
      <c r="H1022" s="113"/>
      <c r="I1022" s="998"/>
      <c r="J1022" s="998"/>
      <c r="K1022" s="999"/>
      <c r="L1022" s="999"/>
      <c r="M1022" s="999"/>
      <c r="N1022" s="201"/>
      <c r="O1022" s="201"/>
      <c r="P1022" s="113"/>
      <c r="Q1022" s="113"/>
      <c r="T1022" s="201"/>
      <c r="U1022" s="113"/>
      <c r="V1022" s="113"/>
      <c r="W1022" s="113"/>
      <c r="X1022" s="113"/>
      <c r="Y1022" s="113"/>
      <c r="Z1022" s="113"/>
      <c r="AA1022" s="113"/>
      <c r="AB1022" s="201"/>
      <c r="AC1022" s="113"/>
      <c r="AD1022" s="113"/>
      <c r="AE1022" s="113"/>
      <c r="AF1022" s="113"/>
    </row>
    <row r="1023" spans="2:32" x14ac:dyDescent="0.2">
      <c r="B1023" s="200"/>
      <c r="C1023" s="113"/>
      <c r="D1023" s="201"/>
      <c r="E1023" s="201"/>
      <c r="F1023" s="113"/>
      <c r="G1023" s="113"/>
      <c r="H1023" s="113"/>
      <c r="I1023" s="998"/>
      <c r="J1023" s="998"/>
      <c r="K1023" s="999"/>
      <c r="L1023" s="999"/>
      <c r="M1023" s="999"/>
      <c r="N1023" s="201"/>
      <c r="O1023" s="201"/>
      <c r="P1023" s="113"/>
      <c r="Q1023" s="113"/>
      <c r="T1023" s="201"/>
      <c r="U1023" s="113"/>
      <c r="V1023" s="113"/>
      <c r="W1023" s="113"/>
      <c r="X1023" s="113"/>
      <c r="Y1023" s="113"/>
      <c r="Z1023" s="113"/>
      <c r="AA1023" s="113"/>
      <c r="AB1023" s="201"/>
      <c r="AC1023" s="113"/>
      <c r="AD1023" s="113"/>
      <c r="AE1023" s="113"/>
      <c r="AF1023" s="113"/>
    </row>
    <row r="1024" spans="2:32" x14ac:dyDescent="0.2">
      <c r="B1024" s="200"/>
      <c r="C1024" s="113"/>
      <c r="D1024" s="201"/>
      <c r="E1024" s="201"/>
      <c r="F1024" s="113"/>
      <c r="G1024" s="113"/>
      <c r="H1024" s="113"/>
      <c r="I1024" s="998"/>
      <c r="J1024" s="998"/>
      <c r="K1024" s="999"/>
      <c r="L1024" s="999"/>
      <c r="M1024" s="999"/>
      <c r="N1024" s="201"/>
      <c r="O1024" s="201"/>
      <c r="P1024" s="113"/>
      <c r="Q1024" s="113"/>
      <c r="T1024" s="201"/>
      <c r="U1024" s="113"/>
      <c r="V1024" s="113"/>
      <c r="W1024" s="113"/>
      <c r="X1024" s="113"/>
      <c r="Y1024" s="113"/>
      <c r="Z1024" s="113"/>
      <c r="AA1024" s="113"/>
      <c r="AB1024" s="201"/>
      <c r="AC1024" s="113"/>
      <c r="AD1024" s="113"/>
      <c r="AE1024" s="113"/>
      <c r="AF1024" s="113"/>
    </row>
    <row r="1025" spans="2:32" x14ac:dyDescent="0.2">
      <c r="B1025" s="200"/>
      <c r="C1025" s="113"/>
      <c r="D1025" s="201"/>
      <c r="E1025" s="201"/>
      <c r="F1025" s="113"/>
      <c r="G1025" s="113"/>
      <c r="H1025" s="113"/>
      <c r="I1025" s="998"/>
      <c r="J1025" s="998"/>
      <c r="K1025" s="999"/>
      <c r="L1025" s="999"/>
      <c r="M1025" s="999"/>
      <c r="N1025" s="201"/>
      <c r="O1025" s="201"/>
      <c r="P1025" s="113"/>
      <c r="Q1025" s="113"/>
      <c r="T1025" s="201"/>
      <c r="U1025" s="113"/>
      <c r="V1025" s="113"/>
      <c r="W1025" s="113"/>
      <c r="X1025" s="113"/>
      <c r="Y1025" s="113"/>
      <c r="Z1025" s="113"/>
      <c r="AA1025" s="113"/>
      <c r="AB1025" s="201"/>
      <c r="AC1025" s="113"/>
      <c r="AD1025" s="113"/>
      <c r="AE1025" s="113"/>
      <c r="AF1025" s="113"/>
    </row>
    <row r="1026" spans="2:32" x14ac:dyDescent="0.2">
      <c r="B1026" s="200"/>
      <c r="C1026" s="113"/>
      <c r="D1026" s="201"/>
      <c r="E1026" s="201"/>
      <c r="F1026" s="113"/>
      <c r="G1026" s="113"/>
      <c r="H1026" s="113"/>
      <c r="I1026" s="998"/>
      <c r="J1026" s="998"/>
      <c r="K1026" s="999"/>
      <c r="L1026" s="999"/>
      <c r="M1026" s="999"/>
      <c r="N1026" s="201"/>
      <c r="O1026" s="201"/>
      <c r="P1026" s="113"/>
      <c r="Q1026" s="113"/>
      <c r="T1026" s="201"/>
      <c r="U1026" s="113"/>
      <c r="V1026" s="113"/>
      <c r="W1026" s="113"/>
      <c r="X1026" s="113"/>
      <c r="Y1026" s="113"/>
      <c r="Z1026" s="113"/>
      <c r="AA1026" s="113"/>
      <c r="AB1026" s="201"/>
      <c r="AC1026" s="113"/>
      <c r="AD1026" s="113"/>
      <c r="AE1026" s="113"/>
      <c r="AF1026" s="113"/>
    </row>
    <row r="1027" spans="2:32" x14ac:dyDescent="0.2">
      <c r="B1027" s="200"/>
      <c r="C1027" s="113"/>
      <c r="D1027" s="201"/>
      <c r="E1027" s="201"/>
      <c r="F1027" s="113"/>
      <c r="G1027" s="113"/>
      <c r="H1027" s="113"/>
      <c r="I1027" s="998"/>
      <c r="J1027" s="998"/>
      <c r="K1027" s="999"/>
      <c r="L1027" s="999"/>
      <c r="M1027" s="999"/>
      <c r="N1027" s="201"/>
      <c r="O1027" s="201"/>
      <c r="P1027" s="113"/>
      <c r="Q1027" s="113"/>
      <c r="T1027" s="201"/>
      <c r="U1027" s="113"/>
      <c r="V1027" s="113"/>
      <c r="W1027" s="113"/>
      <c r="X1027" s="113"/>
      <c r="Y1027" s="113"/>
      <c r="Z1027" s="113"/>
      <c r="AA1027" s="113"/>
      <c r="AB1027" s="201"/>
      <c r="AC1027" s="113"/>
      <c r="AD1027" s="113"/>
      <c r="AE1027" s="113"/>
      <c r="AF1027" s="113"/>
    </row>
    <row r="1028" spans="2:32" x14ac:dyDescent="0.2">
      <c r="B1028" s="200"/>
      <c r="C1028" s="113"/>
      <c r="D1028" s="201"/>
      <c r="E1028" s="201"/>
      <c r="F1028" s="113"/>
      <c r="G1028" s="113"/>
      <c r="H1028" s="113"/>
      <c r="I1028" s="998"/>
      <c r="J1028" s="998"/>
      <c r="K1028" s="999"/>
      <c r="L1028" s="999"/>
      <c r="M1028" s="999"/>
      <c r="N1028" s="201"/>
      <c r="O1028" s="201"/>
      <c r="P1028" s="113"/>
      <c r="Q1028" s="113"/>
      <c r="T1028" s="201"/>
      <c r="U1028" s="113"/>
      <c r="V1028" s="113"/>
      <c r="W1028" s="113"/>
      <c r="X1028" s="113"/>
      <c r="Y1028" s="113"/>
      <c r="Z1028" s="113"/>
      <c r="AA1028" s="113"/>
      <c r="AB1028" s="201"/>
      <c r="AC1028" s="113"/>
      <c r="AD1028" s="113"/>
      <c r="AE1028" s="113"/>
      <c r="AF1028" s="113"/>
    </row>
    <row r="1029" spans="2:32" x14ac:dyDescent="0.2">
      <c r="B1029" s="200"/>
      <c r="C1029" s="113"/>
      <c r="D1029" s="201"/>
      <c r="E1029" s="201"/>
      <c r="F1029" s="113"/>
      <c r="G1029" s="113"/>
      <c r="H1029" s="113"/>
      <c r="I1029" s="998"/>
      <c r="J1029" s="998"/>
      <c r="K1029" s="999"/>
      <c r="L1029" s="999"/>
      <c r="M1029" s="999"/>
      <c r="N1029" s="201"/>
      <c r="O1029" s="201"/>
      <c r="P1029" s="113"/>
      <c r="Q1029" s="113"/>
      <c r="T1029" s="201"/>
      <c r="U1029" s="113"/>
      <c r="V1029" s="113"/>
      <c r="W1029" s="113"/>
      <c r="X1029" s="113"/>
      <c r="Y1029" s="113"/>
      <c r="Z1029" s="113"/>
      <c r="AA1029" s="113"/>
      <c r="AB1029" s="201"/>
      <c r="AC1029" s="113"/>
      <c r="AD1029" s="113"/>
      <c r="AE1029" s="113"/>
      <c r="AF1029" s="113"/>
    </row>
    <row r="1030" spans="2:32" x14ac:dyDescent="0.2">
      <c r="B1030" s="200"/>
      <c r="C1030" s="113"/>
      <c r="D1030" s="201"/>
      <c r="E1030" s="201"/>
      <c r="F1030" s="113"/>
      <c r="G1030" s="113"/>
      <c r="H1030" s="113"/>
      <c r="I1030" s="998"/>
      <c r="J1030" s="998"/>
      <c r="K1030" s="999"/>
      <c r="L1030" s="999"/>
      <c r="M1030" s="999"/>
      <c r="N1030" s="201"/>
      <c r="O1030" s="201"/>
      <c r="P1030" s="113"/>
      <c r="Q1030" s="113"/>
      <c r="T1030" s="201"/>
      <c r="U1030" s="113"/>
      <c r="V1030" s="113"/>
      <c r="W1030" s="113"/>
      <c r="X1030" s="113"/>
      <c r="Y1030" s="113"/>
      <c r="Z1030" s="113"/>
      <c r="AA1030" s="113"/>
      <c r="AB1030" s="201"/>
      <c r="AC1030" s="113"/>
      <c r="AD1030" s="113"/>
      <c r="AE1030" s="113"/>
      <c r="AF1030" s="113"/>
    </row>
    <row r="1031" spans="2:32" x14ac:dyDescent="0.2">
      <c r="B1031" s="200"/>
      <c r="C1031" s="113"/>
      <c r="D1031" s="201"/>
      <c r="E1031" s="201"/>
      <c r="F1031" s="113"/>
      <c r="G1031" s="113"/>
      <c r="H1031" s="113"/>
      <c r="I1031" s="998"/>
      <c r="J1031" s="998"/>
      <c r="K1031" s="999"/>
      <c r="L1031" s="999"/>
      <c r="M1031" s="999"/>
      <c r="N1031" s="201"/>
      <c r="O1031" s="201"/>
      <c r="P1031" s="113"/>
      <c r="Q1031" s="113"/>
      <c r="T1031" s="201"/>
      <c r="U1031" s="113"/>
      <c r="V1031" s="113"/>
      <c r="W1031" s="113"/>
      <c r="X1031" s="113"/>
      <c r="Y1031" s="113"/>
      <c r="Z1031" s="113"/>
      <c r="AA1031" s="113"/>
      <c r="AB1031" s="201"/>
      <c r="AC1031" s="113"/>
      <c r="AD1031" s="113"/>
      <c r="AE1031" s="113"/>
      <c r="AF1031" s="113"/>
    </row>
    <row r="1032" spans="2:32" x14ac:dyDescent="0.2">
      <c r="B1032" s="200"/>
      <c r="C1032" s="113"/>
      <c r="D1032" s="201"/>
      <c r="E1032" s="201"/>
      <c r="F1032" s="113"/>
      <c r="G1032" s="113"/>
      <c r="H1032" s="113"/>
      <c r="I1032" s="998"/>
      <c r="J1032" s="998"/>
      <c r="K1032" s="999"/>
      <c r="L1032" s="999"/>
      <c r="M1032" s="999"/>
      <c r="N1032" s="201"/>
      <c r="O1032" s="201"/>
      <c r="P1032" s="113"/>
      <c r="Q1032" s="113"/>
      <c r="T1032" s="201"/>
      <c r="U1032" s="113"/>
      <c r="V1032" s="113"/>
      <c r="W1032" s="113"/>
      <c r="X1032" s="113"/>
      <c r="Y1032" s="113"/>
      <c r="Z1032" s="113"/>
      <c r="AA1032" s="113"/>
      <c r="AB1032" s="201"/>
      <c r="AC1032" s="113"/>
      <c r="AD1032" s="113"/>
      <c r="AE1032" s="113"/>
      <c r="AF1032" s="113"/>
    </row>
    <row r="1033" spans="2:32" x14ac:dyDescent="0.2">
      <c r="B1033" s="200"/>
      <c r="C1033" s="113"/>
      <c r="D1033" s="201"/>
      <c r="E1033" s="201"/>
      <c r="F1033" s="113"/>
      <c r="G1033" s="113"/>
      <c r="H1033" s="113"/>
      <c r="I1033" s="998"/>
      <c r="J1033" s="998"/>
      <c r="K1033" s="999"/>
      <c r="L1033" s="999"/>
      <c r="M1033" s="999"/>
      <c r="N1033" s="201"/>
      <c r="O1033" s="201"/>
      <c r="P1033" s="113"/>
      <c r="Q1033" s="113"/>
      <c r="T1033" s="201"/>
      <c r="U1033" s="113"/>
      <c r="V1033" s="113"/>
      <c r="W1033" s="113"/>
      <c r="X1033" s="113"/>
      <c r="Y1033" s="113"/>
      <c r="Z1033" s="113"/>
      <c r="AA1033" s="113"/>
      <c r="AB1033" s="201"/>
      <c r="AC1033" s="113"/>
      <c r="AD1033" s="113"/>
      <c r="AE1033" s="113"/>
      <c r="AF1033" s="113"/>
    </row>
    <row r="1034" spans="2:32" x14ac:dyDescent="0.2">
      <c r="B1034" s="200"/>
      <c r="C1034" s="113"/>
      <c r="D1034" s="201"/>
      <c r="E1034" s="201"/>
      <c r="F1034" s="113"/>
      <c r="G1034" s="113"/>
      <c r="H1034" s="113"/>
      <c r="I1034" s="998"/>
      <c r="J1034" s="998"/>
      <c r="K1034" s="999"/>
      <c r="L1034" s="999"/>
      <c r="M1034" s="999"/>
      <c r="N1034" s="201"/>
      <c r="O1034" s="201"/>
      <c r="P1034" s="113"/>
      <c r="Q1034" s="113"/>
      <c r="T1034" s="201"/>
      <c r="U1034" s="113"/>
      <c r="V1034" s="113"/>
      <c r="W1034" s="113"/>
      <c r="X1034" s="113"/>
      <c r="Y1034" s="113"/>
      <c r="Z1034" s="113"/>
      <c r="AA1034" s="113"/>
      <c r="AB1034" s="201"/>
      <c r="AC1034" s="113"/>
      <c r="AD1034" s="113"/>
      <c r="AE1034" s="113"/>
      <c r="AF1034" s="113"/>
    </row>
    <row r="1035" spans="2:32" x14ac:dyDescent="0.2">
      <c r="B1035" s="200"/>
      <c r="C1035" s="113"/>
      <c r="D1035" s="201"/>
      <c r="E1035" s="201"/>
      <c r="F1035" s="113"/>
      <c r="G1035" s="113"/>
      <c r="H1035" s="113"/>
      <c r="I1035" s="998"/>
      <c r="J1035" s="998"/>
      <c r="K1035" s="999"/>
      <c r="L1035" s="999"/>
      <c r="M1035" s="999"/>
      <c r="N1035" s="201"/>
      <c r="O1035" s="201"/>
      <c r="P1035" s="113"/>
      <c r="Q1035" s="113"/>
      <c r="T1035" s="201"/>
      <c r="U1035" s="113"/>
      <c r="V1035" s="113"/>
      <c r="W1035" s="113"/>
      <c r="X1035" s="113"/>
      <c r="Y1035" s="113"/>
      <c r="Z1035" s="113"/>
      <c r="AA1035" s="113"/>
      <c r="AB1035" s="201"/>
      <c r="AC1035" s="113"/>
      <c r="AD1035" s="113"/>
      <c r="AE1035" s="113"/>
      <c r="AF1035" s="113"/>
    </row>
    <row r="1036" spans="2:32" x14ac:dyDescent="0.2">
      <c r="B1036" s="200"/>
      <c r="C1036" s="113"/>
      <c r="D1036" s="201"/>
      <c r="E1036" s="201"/>
      <c r="F1036" s="113"/>
      <c r="G1036" s="113"/>
      <c r="H1036" s="113"/>
      <c r="I1036" s="998"/>
      <c r="J1036" s="998"/>
      <c r="K1036" s="999"/>
      <c r="L1036" s="999"/>
      <c r="M1036" s="999"/>
      <c r="N1036" s="201"/>
      <c r="O1036" s="201"/>
      <c r="P1036" s="113"/>
      <c r="Q1036" s="113"/>
      <c r="T1036" s="201"/>
      <c r="U1036" s="113"/>
      <c r="V1036" s="113"/>
      <c r="W1036" s="113"/>
      <c r="X1036" s="113"/>
      <c r="Y1036" s="113"/>
      <c r="Z1036" s="113"/>
      <c r="AA1036" s="113"/>
      <c r="AB1036" s="201"/>
      <c r="AC1036" s="113"/>
      <c r="AD1036" s="113"/>
      <c r="AE1036" s="113"/>
      <c r="AF1036" s="113"/>
    </row>
    <row r="1037" spans="2:32" x14ac:dyDescent="0.2">
      <c r="B1037" s="200"/>
      <c r="C1037" s="113"/>
      <c r="D1037" s="201"/>
      <c r="E1037" s="201"/>
      <c r="F1037" s="113"/>
      <c r="G1037" s="113"/>
      <c r="H1037" s="113"/>
      <c r="I1037" s="998"/>
      <c r="J1037" s="998"/>
      <c r="K1037" s="999"/>
      <c r="L1037" s="999"/>
      <c r="M1037" s="999"/>
      <c r="N1037" s="201"/>
      <c r="O1037" s="201"/>
      <c r="P1037" s="113"/>
      <c r="Q1037" s="113"/>
      <c r="T1037" s="201"/>
      <c r="U1037" s="113"/>
      <c r="V1037" s="113"/>
      <c r="W1037" s="113"/>
      <c r="X1037" s="113"/>
      <c r="Y1037" s="113"/>
      <c r="Z1037" s="113"/>
      <c r="AA1037" s="113"/>
      <c r="AB1037" s="201"/>
      <c r="AC1037" s="113"/>
      <c r="AD1037" s="113"/>
      <c r="AE1037" s="113"/>
      <c r="AF1037" s="113"/>
    </row>
    <row r="1038" spans="2:32" x14ac:dyDescent="0.2">
      <c r="B1038" s="200"/>
      <c r="C1038" s="113"/>
      <c r="D1038" s="201"/>
      <c r="E1038" s="201"/>
      <c r="F1038" s="113"/>
      <c r="G1038" s="113"/>
      <c r="H1038" s="113"/>
      <c r="I1038" s="998"/>
      <c r="J1038" s="998"/>
      <c r="K1038" s="999"/>
      <c r="L1038" s="999"/>
      <c r="M1038" s="999"/>
      <c r="N1038" s="201"/>
      <c r="O1038" s="201"/>
      <c r="P1038" s="113"/>
      <c r="Q1038" s="113"/>
      <c r="T1038" s="201"/>
      <c r="U1038" s="113"/>
      <c r="V1038" s="113"/>
      <c r="W1038" s="113"/>
      <c r="X1038" s="113"/>
      <c r="Y1038" s="113"/>
      <c r="Z1038" s="113"/>
      <c r="AA1038" s="113"/>
      <c r="AB1038" s="201"/>
      <c r="AC1038" s="113"/>
      <c r="AD1038" s="113"/>
      <c r="AE1038" s="113"/>
      <c r="AF1038" s="113"/>
    </row>
    <row r="1039" spans="2:32" x14ac:dyDescent="0.2">
      <c r="B1039" s="200"/>
      <c r="C1039" s="113"/>
      <c r="D1039" s="201"/>
      <c r="E1039" s="201"/>
      <c r="F1039" s="113"/>
      <c r="G1039" s="113"/>
      <c r="H1039" s="113"/>
      <c r="I1039" s="998"/>
      <c r="J1039" s="998"/>
      <c r="K1039" s="999"/>
      <c r="L1039" s="999"/>
      <c r="M1039" s="999"/>
      <c r="N1039" s="201"/>
      <c r="O1039" s="201"/>
      <c r="P1039" s="113"/>
      <c r="Q1039" s="113"/>
      <c r="T1039" s="201"/>
      <c r="U1039" s="113"/>
      <c r="V1039" s="113"/>
      <c r="W1039" s="113"/>
      <c r="X1039" s="113"/>
      <c r="Y1039" s="113"/>
      <c r="Z1039" s="113"/>
      <c r="AA1039" s="113"/>
      <c r="AB1039" s="201"/>
      <c r="AC1039" s="113"/>
      <c r="AD1039" s="113"/>
      <c r="AE1039" s="113"/>
      <c r="AF1039" s="113"/>
    </row>
    <row r="1040" spans="2:32" x14ac:dyDescent="0.2">
      <c r="B1040" s="200"/>
      <c r="C1040" s="113"/>
      <c r="D1040" s="201"/>
      <c r="E1040" s="201"/>
      <c r="F1040" s="113"/>
      <c r="G1040" s="113"/>
      <c r="H1040" s="113"/>
      <c r="I1040" s="998"/>
      <c r="J1040" s="998"/>
      <c r="K1040" s="999"/>
      <c r="L1040" s="999"/>
      <c r="M1040" s="999"/>
      <c r="N1040" s="201"/>
      <c r="O1040" s="201"/>
      <c r="P1040" s="113"/>
      <c r="Q1040" s="113"/>
      <c r="T1040" s="201"/>
      <c r="U1040" s="113"/>
      <c r="V1040" s="113"/>
      <c r="W1040" s="113"/>
      <c r="X1040" s="113"/>
      <c r="Y1040" s="113"/>
      <c r="Z1040" s="113"/>
      <c r="AA1040" s="113"/>
      <c r="AB1040" s="201"/>
      <c r="AC1040" s="113"/>
      <c r="AD1040" s="113"/>
      <c r="AE1040" s="113"/>
      <c r="AF1040" s="113"/>
    </row>
    <row r="1041" spans="2:32" x14ac:dyDescent="0.2">
      <c r="B1041" s="200"/>
      <c r="C1041" s="113"/>
      <c r="D1041" s="201"/>
      <c r="E1041" s="201"/>
      <c r="F1041" s="113"/>
      <c r="G1041" s="113"/>
      <c r="H1041" s="113"/>
      <c r="I1041" s="998"/>
      <c r="J1041" s="998"/>
      <c r="K1041" s="999"/>
      <c r="L1041" s="999"/>
      <c r="M1041" s="999"/>
      <c r="N1041" s="201"/>
      <c r="O1041" s="201"/>
      <c r="P1041" s="113"/>
      <c r="Q1041" s="113"/>
      <c r="T1041" s="201"/>
      <c r="U1041" s="113"/>
      <c r="V1041" s="113"/>
      <c r="W1041" s="113"/>
      <c r="X1041" s="113"/>
      <c r="Y1041" s="113"/>
      <c r="Z1041" s="113"/>
      <c r="AA1041" s="113"/>
      <c r="AB1041" s="201"/>
      <c r="AC1041" s="113"/>
      <c r="AD1041" s="113"/>
      <c r="AE1041" s="113"/>
      <c r="AF1041" s="113"/>
    </row>
    <row r="1042" spans="2:32" x14ac:dyDescent="0.2">
      <c r="B1042" s="200"/>
      <c r="C1042" s="113"/>
      <c r="D1042" s="201"/>
      <c r="E1042" s="201"/>
      <c r="F1042" s="113"/>
      <c r="G1042" s="113"/>
      <c r="H1042" s="113"/>
      <c r="I1042" s="998"/>
      <c r="J1042" s="998"/>
      <c r="K1042" s="999"/>
      <c r="L1042" s="999"/>
      <c r="M1042" s="999"/>
      <c r="N1042" s="201"/>
      <c r="O1042" s="201"/>
      <c r="P1042" s="113"/>
      <c r="Q1042" s="113"/>
      <c r="T1042" s="201"/>
      <c r="U1042" s="113"/>
      <c r="V1042" s="113"/>
      <c r="W1042" s="113"/>
      <c r="X1042" s="113"/>
      <c r="Y1042" s="113"/>
      <c r="Z1042" s="113"/>
      <c r="AA1042" s="113"/>
      <c r="AB1042" s="201"/>
      <c r="AC1042" s="113"/>
      <c r="AD1042" s="113"/>
      <c r="AE1042" s="113"/>
      <c r="AF1042" s="113"/>
    </row>
    <row r="1043" spans="2:32" x14ac:dyDescent="0.2">
      <c r="B1043" s="200"/>
      <c r="C1043" s="113"/>
      <c r="D1043" s="201"/>
      <c r="E1043" s="201"/>
      <c r="F1043" s="113"/>
      <c r="G1043" s="113"/>
      <c r="H1043" s="113"/>
      <c r="I1043" s="998"/>
      <c r="J1043" s="998"/>
      <c r="K1043" s="999"/>
      <c r="L1043" s="999"/>
      <c r="M1043" s="999"/>
      <c r="N1043" s="201"/>
      <c r="O1043" s="201"/>
      <c r="P1043" s="113"/>
      <c r="Q1043" s="113"/>
      <c r="T1043" s="201"/>
      <c r="U1043" s="113"/>
      <c r="V1043" s="113"/>
      <c r="W1043" s="113"/>
      <c r="X1043" s="113"/>
      <c r="Y1043" s="113"/>
      <c r="Z1043" s="113"/>
      <c r="AA1043" s="113"/>
      <c r="AB1043" s="201"/>
      <c r="AC1043" s="113"/>
      <c r="AD1043" s="113"/>
      <c r="AE1043" s="113"/>
      <c r="AF1043" s="113"/>
    </row>
    <row r="1044" spans="2:32" x14ac:dyDescent="0.2">
      <c r="B1044" s="200"/>
      <c r="C1044" s="113"/>
      <c r="D1044" s="201"/>
      <c r="E1044" s="201"/>
      <c r="F1044" s="113"/>
      <c r="G1044" s="113"/>
      <c r="H1044" s="113"/>
      <c r="I1044" s="998"/>
      <c r="J1044" s="998"/>
      <c r="K1044" s="999"/>
      <c r="L1044" s="999"/>
      <c r="M1044" s="999"/>
      <c r="N1044" s="201"/>
      <c r="O1044" s="201"/>
      <c r="P1044" s="113"/>
      <c r="Q1044" s="113"/>
      <c r="T1044" s="201"/>
      <c r="U1044" s="113"/>
      <c r="V1044" s="113"/>
      <c r="W1044" s="113"/>
      <c r="X1044" s="113"/>
      <c r="Y1044" s="113"/>
      <c r="Z1044" s="113"/>
      <c r="AA1044" s="113"/>
      <c r="AB1044" s="201"/>
      <c r="AC1044" s="113"/>
      <c r="AD1044" s="113"/>
      <c r="AE1044" s="113"/>
      <c r="AF1044" s="113"/>
    </row>
    <row r="1045" spans="2:32" x14ac:dyDescent="0.2">
      <c r="B1045" s="200"/>
      <c r="C1045" s="113"/>
      <c r="D1045" s="201"/>
      <c r="E1045" s="201"/>
      <c r="F1045" s="113"/>
      <c r="G1045" s="113"/>
      <c r="H1045" s="113"/>
      <c r="I1045" s="998"/>
      <c r="J1045" s="998"/>
      <c r="K1045" s="999"/>
      <c r="L1045" s="999"/>
      <c r="M1045" s="999"/>
      <c r="N1045" s="201"/>
      <c r="O1045" s="201"/>
      <c r="P1045" s="113"/>
      <c r="Q1045" s="113"/>
      <c r="T1045" s="201"/>
      <c r="U1045" s="113"/>
      <c r="V1045" s="113"/>
      <c r="W1045" s="113"/>
      <c r="X1045" s="113"/>
      <c r="Y1045" s="113"/>
      <c r="Z1045" s="113"/>
      <c r="AA1045" s="113"/>
      <c r="AB1045" s="201"/>
      <c r="AC1045" s="113"/>
      <c r="AD1045" s="113"/>
      <c r="AE1045" s="113"/>
      <c r="AF1045" s="113"/>
    </row>
    <row r="1046" spans="2:32" x14ac:dyDescent="0.2">
      <c r="B1046" s="200"/>
      <c r="C1046" s="113"/>
      <c r="D1046" s="201"/>
      <c r="E1046" s="201"/>
      <c r="F1046" s="113"/>
      <c r="G1046" s="113"/>
      <c r="H1046" s="113"/>
      <c r="I1046" s="998"/>
      <c r="J1046" s="998"/>
      <c r="K1046" s="999"/>
      <c r="L1046" s="999"/>
      <c r="M1046" s="999"/>
      <c r="N1046" s="201"/>
      <c r="O1046" s="201"/>
      <c r="P1046" s="113"/>
      <c r="Q1046" s="113"/>
      <c r="T1046" s="201"/>
      <c r="U1046" s="113"/>
      <c r="V1046" s="113"/>
      <c r="W1046" s="113"/>
      <c r="X1046" s="113"/>
      <c r="Y1046" s="113"/>
      <c r="Z1046" s="113"/>
      <c r="AA1046" s="113"/>
      <c r="AB1046" s="201"/>
      <c r="AC1046" s="113"/>
      <c r="AD1046" s="113"/>
      <c r="AE1046" s="113"/>
      <c r="AF1046" s="113"/>
    </row>
    <row r="1047" spans="2:32" x14ac:dyDescent="0.2">
      <c r="B1047" s="200"/>
      <c r="C1047" s="113"/>
      <c r="D1047" s="201"/>
      <c r="E1047" s="201"/>
      <c r="F1047" s="113"/>
      <c r="G1047" s="113"/>
      <c r="H1047" s="113"/>
      <c r="I1047" s="998"/>
      <c r="J1047" s="998"/>
      <c r="K1047" s="999"/>
      <c r="L1047" s="999"/>
      <c r="M1047" s="999"/>
      <c r="N1047" s="201"/>
      <c r="O1047" s="201"/>
      <c r="P1047" s="113"/>
      <c r="Q1047" s="113"/>
      <c r="T1047" s="201"/>
      <c r="U1047" s="113"/>
      <c r="V1047" s="113"/>
      <c r="W1047" s="113"/>
      <c r="X1047" s="113"/>
      <c r="Y1047" s="113"/>
      <c r="Z1047" s="113"/>
      <c r="AA1047" s="113"/>
      <c r="AB1047" s="201"/>
      <c r="AC1047" s="113"/>
      <c r="AD1047" s="113"/>
      <c r="AE1047" s="113"/>
      <c r="AF1047" s="113"/>
    </row>
    <row r="1048" spans="2:32" x14ac:dyDescent="0.2">
      <c r="B1048" s="200"/>
      <c r="C1048" s="113"/>
      <c r="D1048" s="201"/>
      <c r="E1048" s="201"/>
      <c r="F1048" s="113"/>
      <c r="G1048" s="113"/>
      <c r="H1048" s="113"/>
      <c r="I1048" s="998"/>
      <c r="J1048" s="998"/>
      <c r="K1048" s="999"/>
      <c r="L1048" s="999"/>
      <c r="M1048" s="999"/>
      <c r="N1048" s="201"/>
      <c r="O1048" s="201"/>
      <c r="P1048" s="113"/>
      <c r="Q1048" s="113"/>
      <c r="T1048" s="201"/>
      <c r="U1048" s="113"/>
      <c r="V1048" s="113"/>
      <c r="W1048" s="113"/>
      <c r="X1048" s="113"/>
      <c r="Y1048" s="113"/>
      <c r="Z1048" s="113"/>
      <c r="AA1048" s="113"/>
      <c r="AB1048" s="201"/>
      <c r="AC1048" s="113"/>
      <c r="AD1048" s="113"/>
      <c r="AE1048" s="113"/>
      <c r="AF1048" s="113"/>
    </row>
    <row r="1049" spans="2:32" x14ac:dyDescent="0.2">
      <c r="B1049" s="200"/>
      <c r="C1049" s="113"/>
      <c r="D1049" s="201"/>
      <c r="E1049" s="201"/>
      <c r="F1049" s="113"/>
      <c r="G1049" s="113"/>
      <c r="H1049" s="113"/>
      <c r="I1049" s="998"/>
      <c r="J1049" s="998"/>
      <c r="K1049" s="999"/>
      <c r="L1049" s="999"/>
      <c r="M1049" s="999"/>
      <c r="N1049" s="201"/>
      <c r="O1049" s="201"/>
      <c r="P1049" s="113"/>
      <c r="Q1049" s="113"/>
      <c r="T1049" s="201"/>
      <c r="U1049" s="113"/>
      <c r="V1049" s="113"/>
      <c r="W1049" s="113"/>
      <c r="X1049" s="113"/>
      <c r="Y1049" s="113"/>
      <c r="Z1049" s="113"/>
      <c r="AA1049" s="113"/>
      <c r="AB1049" s="201"/>
      <c r="AC1049" s="113"/>
      <c r="AD1049" s="113"/>
      <c r="AE1049" s="113"/>
      <c r="AF1049" s="113"/>
    </row>
    <row r="1050" spans="2:32" x14ac:dyDescent="0.2">
      <c r="B1050" s="200"/>
      <c r="C1050" s="113"/>
      <c r="D1050" s="201"/>
      <c r="E1050" s="201"/>
      <c r="F1050" s="113"/>
      <c r="G1050" s="113"/>
      <c r="H1050" s="113"/>
      <c r="I1050" s="998"/>
      <c r="J1050" s="998"/>
      <c r="K1050" s="999"/>
      <c r="L1050" s="999"/>
      <c r="M1050" s="999"/>
      <c r="N1050" s="201"/>
      <c r="O1050" s="201"/>
      <c r="P1050" s="113"/>
      <c r="Q1050" s="113"/>
      <c r="T1050" s="201"/>
      <c r="U1050" s="113"/>
      <c r="V1050" s="113"/>
      <c r="W1050" s="113"/>
      <c r="X1050" s="113"/>
      <c r="Y1050" s="113"/>
      <c r="Z1050" s="113"/>
      <c r="AA1050" s="113"/>
      <c r="AB1050" s="201"/>
      <c r="AC1050" s="113"/>
      <c r="AD1050" s="113"/>
      <c r="AE1050" s="113"/>
      <c r="AF1050" s="113"/>
    </row>
    <row r="1051" spans="2:32" x14ac:dyDescent="0.2">
      <c r="B1051" s="200"/>
      <c r="C1051" s="113"/>
      <c r="D1051" s="201"/>
      <c r="E1051" s="201"/>
      <c r="F1051" s="113"/>
      <c r="G1051" s="113"/>
      <c r="H1051" s="113"/>
      <c r="I1051" s="998"/>
      <c r="J1051" s="998"/>
      <c r="K1051" s="999"/>
      <c r="L1051" s="999"/>
      <c r="M1051" s="999"/>
      <c r="N1051" s="201"/>
      <c r="O1051" s="201"/>
      <c r="P1051" s="113"/>
      <c r="Q1051" s="113"/>
      <c r="T1051" s="201"/>
      <c r="U1051" s="113"/>
      <c r="V1051" s="113"/>
      <c r="W1051" s="113"/>
      <c r="X1051" s="113"/>
      <c r="Y1051" s="113"/>
      <c r="Z1051" s="113"/>
      <c r="AA1051" s="113"/>
      <c r="AB1051" s="201"/>
      <c r="AC1051" s="113"/>
      <c r="AD1051" s="113"/>
      <c r="AE1051" s="113"/>
      <c r="AF1051" s="113"/>
    </row>
    <row r="1052" spans="2:32" x14ac:dyDescent="0.2">
      <c r="B1052" s="200"/>
      <c r="C1052" s="113"/>
      <c r="D1052" s="201"/>
      <c r="E1052" s="201"/>
      <c r="F1052" s="113"/>
      <c r="G1052" s="113"/>
      <c r="H1052" s="113"/>
      <c r="I1052" s="998"/>
      <c r="J1052" s="998"/>
      <c r="K1052" s="999"/>
      <c r="L1052" s="999"/>
      <c r="M1052" s="999"/>
      <c r="N1052" s="201"/>
      <c r="O1052" s="201"/>
      <c r="P1052" s="113"/>
      <c r="Q1052" s="113"/>
      <c r="T1052" s="201"/>
      <c r="U1052" s="113"/>
      <c r="V1052" s="113"/>
      <c r="W1052" s="113"/>
      <c r="X1052" s="113"/>
      <c r="Y1052" s="113"/>
      <c r="Z1052" s="113"/>
      <c r="AA1052" s="113"/>
      <c r="AB1052" s="201"/>
      <c r="AC1052" s="113"/>
      <c r="AD1052" s="113"/>
      <c r="AE1052" s="113"/>
      <c r="AF1052" s="113"/>
    </row>
    <row r="1053" spans="2:32" x14ac:dyDescent="0.2">
      <c r="B1053" s="200"/>
      <c r="C1053" s="113"/>
      <c r="D1053" s="201"/>
      <c r="E1053" s="201"/>
      <c r="F1053" s="113"/>
      <c r="G1053" s="113"/>
      <c r="H1053" s="113"/>
      <c r="I1053" s="998"/>
      <c r="J1053" s="998"/>
      <c r="K1053" s="999"/>
      <c r="L1053" s="999"/>
      <c r="M1053" s="999"/>
      <c r="N1053" s="201"/>
      <c r="O1053" s="201"/>
      <c r="P1053" s="113"/>
      <c r="Q1053" s="113"/>
      <c r="T1053" s="201"/>
      <c r="U1053" s="113"/>
      <c r="V1053" s="113"/>
      <c r="W1053" s="113"/>
      <c r="X1053" s="113"/>
      <c r="Y1053" s="113"/>
      <c r="Z1053" s="113"/>
      <c r="AA1053" s="113"/>
      <c r="AB1053" s="201"/>
      <c r="AC1053" s="113"/>
      <c r="AD1053" s="113"/>
      <c r="AE1053" s="113"/>
      <c r="AF1053" s="113"/>
    </row>
    <row r="1054" spans="2:32" x14ac:dyDescent="0.2">
      <c r="B1054" s="200"/>
      <c r="C1054" s="113"/>
      <c r="D1054" s="201"/>
      <c r="E1054" s="201"/>
      <c r="F1054" s="113"/>
      <c r="G1054" s="113"/>
      <c r="H1054" s="113"/>
      <c r="I1054" s="998"/>
      <c r="J1054" s="998"/>
      <c r="K1054" s="999"/>
      <c r="L1054" s="999"/>
      <c r="M1054" s="999"/>
      <c r="N1054" s="201"/>
      <c r="O1054" s="201"/>
      <c r="P1054" s="113"/>
      <c r="Q1054" s="113"/>
      <c r="T1054" s="201"/>
      <c r="U1054" s="113"/>
      <c r="V1054" s="113"/>
      <c r="W1054" s="113"/>
      <c r="X1054" s="113"/>
      <c r="Y1054" s="113"/>
      <c r="Z1054" s="113"/>
      <c r="AA1054" s="113"/>
      <c r="AB1054" s="201"/>
      <c r="AC1054" s="113"/>
      <c r="AD1054" s="113"/>
      <c r="AE1054" s="113"/>
      <c r="AF1054" s="113"/>
    </row>
    <row r="1055" spans="2:32" x14ac:dyDescent="0.2">
      <c r="B1055" s="200"/>
      <c r="C1055" s="113"/>
      <c r="D1055" s="201"/>
      <c r="E1055" s="201"/>
      <c r="F1055" s="113"/>
      <c r="G1055" s="113"/>
      <c r="H1055" s="113"/>
      <c r="I1055" s="998"/>
      <c r="J1055" s="998"/>
      <c r="K1055" s="999"/>
      <c r="L1055" s="999"/>
      <c r="M1055" s="999"/>
      <c r="N1055" s="201"/>
      <c r="O1055" s="201"/>
      <c r="P1055" s="113"/>
      <c r="Q1055" s="113"/>
      <c r="T1055" s="201"/>
      <c r="U1055" s="113"/>
      <c r="V1055" s="113"/>
      <c r="W1055" s="113"/>
      <c r="X1055" s="113"/>
      <c r="Y1055" s="113"/>
      <c r="Z1055" s="113"/>
      <c r="AA1055" s="113"/>
      <c r="AB1055" s="201"/>
      <c r="AC1055" s="113"/>
      <c r="AD1055" s="113"/>
      <c r="AE1055" s="113"/>
      <c r="AF1055" s="113"/>
    </row>
    <row r="1056" spans="2:32" x14ac:dyDescent="0.2">
      <c r="B1056" s="200"/>
      <c r="C1056" s="113"/>
      <c r="D1056" s="201"/>
      <c r="E1056" s="201"/>
      <c r="F1056" s="113"/>
      <c r="G1056" s="113"/>
      <c r="H1056" s="113"/>
      <c r="I1056" s="998"/>
      <c r="J1056" s="998"/>
      <c r="K1056" s="999"/>
      <c r="L1056" s="999"/>
      <c r="M1056" s="999"/>
      <c r="N1056" s="201"/>
      <c r="O1056" s="201"/>
      <c r="P1056" s="113"/>
      <c r="Q1056" s="113"/>
      <c r="T1056" s="201"/>
      <c r="U1056" s="113"/>
      <c r="V1056" s="113"/>
      <c r="W1056" s="113"/>
      <c r="X1056" s="113"/>
      <c r="Y1056" s="113"/>
      <c r="Z1056" s="113"/>
      <c r="AA1056" s="113"/>
      <c r="AB1056" s="201"/>
      <c r="AC1056" s="113"/>
      <c r="AD1056" s="113"/>
      <c r="AE1056" s="113"/>
      <c r="AF1056" s="113"/>
    </row>
    <row r="1057" spans="2:32" x14ac:dyDescent="0.2">
      <c r="B1057" s="200"/>
      <c r="C1057" s="113"/>
      <c r="D1057" s="201"/>
      <c r="E1057" s="201"/>
      <c r="F1057" s="113"/>
      <c r="G1057" s="113"/>
      <c r="H1057" s="113"/>
      <c r="I1057" s="998"/>
      <c r="J1057" s="998"/>
      <c r="K1057" s="999"/>
      <c r="L1057" s="999"/>
      <c r="M1057" s="999"/>
      <c r="N1057" s="201"/>
      <c r="O1057" s="201"/>
      <c r="P1057" s="113"/>
      <c r="Q1057" s="113"/>
      <c r="T1057" s="201"/>
      <c r="U1057" s="113"/>
      <c r="V1057" s="113"/>
      <c r="W1057" s="113"/>
      <c r="X1057" s="113"/>
      <c r="Y1057" s="113"/>
      <c r="Z1057" s="113"/>
      <c r="AA1057" s="113"/>
      <c r="AB1057" s="201"/>
      <c r="AC1057" s="113"/>
      <c r="AD1057" s="113"/>
      <c r="AE1057" s="113"/>
      <c r="AF1057" s="113"/>
    </row>
    <row r="1058" spans="2:32" x14ac:dyDescent="0.2">
      <c r="B1058" s="200"/>
      <c r="C1058" s="113"/>
      <c r="D1058" s="201"/>
      <c r="E1058" s="201"/>
      <c r="F1058" s="113"/>
      <c r="G1058" s="113"/>
      <c r="H1058" s="113"/>
      <c r="I1058" s="998"/>
      <c r="J1058" s="998"/>
      <c r="K1058" s="999"/>
      <c r="L1058" s="999"/>
      <c r="M1058" s="999"/>
      <c r="N1058" s="201"/>
      <c r="O1058" s="201"/>
      <c r="P1058" s="113"/>
      <c r="Q1058" s="113"/>
      <c r="T1058" s="201"/>
      <c r="U1058" s="113"/>
      <c r="V1058" s="113"/>
      <c r="W1058" s="113"/>
      <c r="X1058" s="113"/>
      <c r="Y1058" s="113"/>
      <c r="Z1058" s="113"/>
      <c r="AA1058" s="113"/>
      <c r="AB1058" s="201"/>
      <c r="AC1058" s="113"/>
      <c r="AD1058" s="113"/>
      <c r="AE1058" s="113"/>
      <c r="AF1058" s="113"/>
    </row>
    <row r="1059" spans="2:32" x14ac:dyDescent="0.2">
      <c r="B1059" s="200"/>
      <c r="C1059" s="113"/>
      <c r="D1059" s="201"/>
      <c r="E1059" s="201"/>
      <c r="F1059" s="113"/>
      <c r="G1059" s="113"/>
      <c r="H1059" s="113"/>
      <c r="I1059" s="998"/>
      <c r="J1059" s="998"/>
      <c r="K1059" s="999"/>
      <c r="L1059" s="999"/>
      <c r="M1059" s="999"/>
      <c r="N1059" s="201"/>
      <c r="O1059" s="201"/>
      <c r="P1059" s="113"/>
      <c r="Q1059" s="113"/>
      <c r="T1059" s="201"/>
      <c r="U1059" s="113"/>
      <c r="V1059" s="113"/>
      <c r="W1059" s="113"/>
      <c r="X1059" s="113"/>
      <c r="Y1059" s="113"/>
      <c r="Z1059" s="113"/>
      <c r="AA1059" s="113"/>
      <c r="AB1059" s="201"/>
      <c r="AC1059" s="113"/>
      <c r="AD1059" s="113"/>
      <c r="AE1059" s="113"/>
      <c r="AF1059" s="113"/>
    </row>
    <row r="1060" spans="2:32" x14ac:dyDescent="0.2">
      <c r="B1060" s="200"/>
      <c r="C1060" s="113"/>
      <c r="D1060" s="201"/>
      <c r="E1060" s="201"/>
      <c r="F1060" s="113"/>
      <c r="G1060" s="113"/>
      <c r="H1060" s="113"/>
      <c r="I1060" s="998"/>
      <c r="J1060" s="998"/>
      <c r="K1060" s="999"/>
      <c r="L1060" s="999"/>
      <c r="M1060" s="999"/>
      <c r="N1060" s="201"/>
      <c r="O1060" s="201"/>
      <c r="P1060" s="113"/>
      <c r="Q1060" s="113"/>
      <c r="T1060" s="201"/>
      <c r="U1060" s="113"/>
      <c r="V1060" s="113"/>
      <c r="W1060" s="113"/>
      <c r="X1060" s="113"/>
      <c r="Y1060" s="113"/>
      <c r="Z1060" s="113"/>
      <c r="AA1060" s="113"/>
      <c r="AB1060" s="201"/>
      <c r="AC1060" s="113"/>
      <c r="AD1060" s="113"/>
      <c r="AE1060" s="113"/>
      <c r="AF1060" s="113"/>
    </row>
    <row r="1061" spans="2:32" x14ac:dyDescent="0.2">
      <c r="B1061" s="200"/>
      <c r="C1061" s="113"/>
      <c r="D1061" s="201"/>
      <c r="E1061" s="201"/>
      <c r="F1061" s="113"/>
      <c r="G1061" s="113"/>
      <c r="H1061" s="113"/>
      <c r="I1061" s="998"/>
      <c r="J1061" s="998"/>
      <c r="K1061" s="999"/>
      <c r="L1061" s="999"/>
      <c r="M1061" s="999"/>
      <c r="N1061" s="201"/>
      <c r="O1061" s="201"/>
      <c r="P1061" s="113"/>
      <c r="Q1061" s="113"/>
      <c r="T1061" s="201"/>
      <c r="U1061" s="113"/>
      <c r="V1061" s="113"/>
      <c r="W1061" s="113"/>
      <c r="X1061" s="113"/>
      <c r="Y1061" s="113"/>
      <c r="Z1061" s="113"/>
      <c r="AA1061" s="113"/>
      <c r="AB1061" s="201"/>
      <c r="AC1061" s="113"/>
      <c r="AD1061" s="113"/>
      <c r="AE1061" s="113"/>
      <c r="AF1061" s="113"/>
    </row>
    <row r="1062" spans="2:32" x14ac:dyDescent="0.2">
      <c r="B1062" s="200"/>
      <c r="C1062" s="113"/>
      <c r="D1062" s="201"/>
      <c r="E1062" s="201"/>
      <c r="F1062" s="113"/>
      <c r="G1062" s="113"/>
      <c r="H1062" s="113"/>
      <c r="I1062" s="998"/>
      <c r="J1062" s="998"/>
      <c r="K1062" s="999"/>
      <c r="L1062" s="999"/>
      <c r="M1062" s="999"/>
      <c r="N1062" s="201"/>
      <c r="O1062" s="201"/>
      <c r="P1062" s="113"/>
      <c r="Q1062" s="113"/>
      <c r="T1062" s="201"/>
      <c r="U1062" s="113"/>
      <c r="V1062" s="113"/>
      <c r="W1062" s="113"/>
      <c r="X1062" s="113"/>
      <c r="Y1062" s="113"/>
      <c r="Z1062" s="113"/>
      <c r="AA1062" s="113"/>
      <c r="AB1062" s="201"/>
      <c r="AC1062" s="113"/>
      <c r="AD1062" s="113"/>
      <c r="AE1062" s="113"/>
      <c r="AF1062" s="113"/>
    </row>
    <row r="1063" spans="2:32" x14ac:dyDescent="0.2">
      <c r="B1063" s="200"/>
      <c r="C1063" s="113"/>
      <c r="D1063" s="201"/>
      <c r="E1063" s="201"/>
      <c r="F1063" s="113"/>
      <c r="G1063" s="113"/>
      <c r="H1063" s="113"/>
      <c r="I1063" s="998"/>
      <c r="J1063" s="998"/>
      <c r="K1063" s="999"/>
      <c r="L1063" s="999"/>
      <c r="M1063" s="999"/>
      <c r="N1063" s="201"/>
      <c r="O1063" s="201"/>
      <c r="P1063" s="113"/>
      <c r="Q1063" s="113"/>
      <c r="T1063" s="201"/>
      <c r="U1063" s="113"/>
      <c r="V1063" s="113"/>
      <c r="W1063" s="113"/>
      <c r="X1063" s="113"/>
      <c r="Y1063" s="113"/>
      <c r="Z1063" s="113"/>
      <c r="AA1063" s="113"/>
      <c r="AB1063" s="201"/>
      <c r="AC1063" s="113"/>
      <c r="AD1063" s="113"/>
      <c r="AE1063" s="113"/>
      <c r="AF1063" s="113"/>
    </row>
    <row r="1064" spans="2:32" x14ac:dyDescent="0.2">
      <c r="B1064" s="200"/>
      <c r="C1064" s="113"/>
      <c r="D1064" s="201"/>
      <c r="E1064" s="201"/>
      <c r="F1064" s="113"/>
      <c r="G1064" s="113"/>
      <c r="H1064" s="113"/>
      <c r="I1064" s="998"/>
      <c r="J1064" s="998"/>
      <c r="K1064" s="999"/>
      <c r="L1064" s="999"/>
      <c r="M1064" s="999"/>
      <c r="N1064" s="201"/>
      <c r="O1064" s="201"/>
      <c r="P1064" s="113"/>
      <c r="Q1064" s="113"/>
      <c r="T1064" s="201"/>
      <c r="U1064" s="113"/>
      <c r="V1064" s="113"/>
      <c r="W1064" s="113"/>
      <c r="X1064" s="113"/>
      <c r="Y1064" s="113"/>
      <c r="Z1064" s="113"/>
      <c r="AA1064" s="113"/>
      <c r="AB1064" s="201"/>
      <c r="AC1064" s="113"/>
      <c r="AD1064" s="113"/>
      <c r="AE1064" s="113"/>
      <c r="AF1064" s="113"/>
    </row>
    <row r="1065" spans="2:32" x14ac:dyDescent="0.2">
      <c r="B1065" s="200"/>
      <c r="C1065" s="113"/>
      <c r="D1065" s="201"/>
      <c r="E1065" s="201"/>
      <c r="F1065" s="113"/>
      <c r="G1065" s="113"/>
      <c r="H1065" s="113"/>
      <c r="I1065" s="998"/>
      <c r="J1065" s="998"/>
      <c r="K1065" s="999"/>
      <c r="L1065" s="999"/>
      <c r="M1065" s="999"/>
      <c r="N1065" s="201"/>
      <c r="O1065" s="201"/>
      <c r="P1065" s="113"/>
      <c r="Q1065" s="113"/>
      <c r="T1065" s="201"/>
      <c r="U1065" s="113"/>
      <c r="V1065" s="113"/>
      <c r="W1065" s="113"/>
      <c r="X1065" s="113"/>
      <c r="Y1065" s="113"/>
      <c r="Z1065" s="113"/>
      <c r="AA1065" s="113"/>
      <c r="AB1065" s="201"/>
      <c r="AC1065" s="113"/>
      <c r="AD1065" s="113"/>
      <c r="AE1065" s="113"/>
      <c r="AF1065" s="113"/>
    </row>
    <row r="1066" spans="2:32" x14ac:dyDescent="0.2">
      <c r="B1066" s="200"/>
      <c r="C1066" s="113"/>
      <c r="D1066" s="201"/>
      <c r="E1066" s="201"/>
      <c r="F1066" s="113"/>
      <c r="G1066" s="113"/>
      <c r="H1066" s="113"/>
      <c r="I1066" s="998"/>
      <c r="J1066" s="998"/>
      <c r="K1066" s="999"/>
      <c r="L1066" s="999"/>
      <c r="M1066" s="999"/>
      <c r="N1066" s="201"/>
      <c r="O1066" s="201"/>
      <c r="P1066" s="113"/>
      <c r="Q1066" s="113"/>
      <c r="T1066" s="201"/>
      <c r="U1066" s="113"/>
      <c r="V1066" s="113"/>
      <c r="W1066" s="113"/>
      <c r="X1066" s="113"/>
      <c r="Y1066" s="113"/>
      <c r="Z1066" s="113"/>
      <c r="AA1066" s="113"/>
      <c r="AB1066" s="201"/>
      <c r="AC1066" s="113"/>
      <c r="AD1066" s="113"/>
      <c r="AE1066" s="113"/>
      <c r="AF1066" s="113"/>
    </row>
    <row r="1067" spans="2:32" x14ac:dyDescent="0.2">
      <c r="B1067" s="200"/>
      <c r="C1067" s="113"/>
      <c r="D1067" s="201"/>
      <c r="E1067" s="201"/>
      <c r="F1067" s="113"/>
      <c r="G1067" s="113"/>
      <c r="H1067" s="113"/>
      <c r="I1067" s="998"/>
      <c r="J1067" s="998"/>
      <c r="K1067" s="999"/>
      <c r="L1067" s="999"/>
      <c r="M1067" s="999"/>
      <c r="N1067" s="201"/>
      <c r="O1067" s="201"/>
      <c r="P1067" s="113"/>
      <c r="Q1067" s="113"/>
      <c r="T1067" s="201"/>
      <c r="U1067" s="113"/>
      <c r="V1067" s="113"/>
      <c r="W1067" s="113"/>
      <c r="X1067" s="113"/>
      <c r="Y1067" s="113"/>
      <c r="Z1067" s="113"/>
      <c r="AA1067" s="113"/>
      <c r="AB1067" s="201"/>
      <c r="AC1067" s="113"/>
      <c r="AD1067" s="113"/>
      <c r="AE1067" s="113"/>
      <c r="AF1067" s="113"/>
    </row>
    <row r="1068" spans="2:32" x14ac:dyDescent="0.2">
      <c r="B1068" s="200"/>
      <c r="C1068" s="113"/>
      <c r="D1068" s="201"/>
      <c r="E1068" s="201"/>
      <c r="F1068" s="113"/>
      <c r="G1068" s="113"/>
      <c r="H1068" s="113"/>
      <c r="I1068" s="998"/>
      <c r="J1068" s="998"/>
      <c r="K1068" s="999"/>
      <c r="L1068" s="999"/>
      <c r="M1068" s="999"/>
      <c r="N1068" s="201"/>
      <c r="O1068" s="201"/>
      <c r="P1068" s="113"/>
      <c r="Q1068" s="113"/>
      <c r="T1068" s="201"/>
      <c r="U1068" s="113"/>
      <c r="V1068" s="113"/>
      <c r="W1068" s="113"/>
      <c r="X1068" s="113"/>
      <c r="Y1068" s="113"/>
      <c r="Z1068" s="113"/>
      <c r="AA1068" s="113"/>
      <c r="AB1068" s="201"/>
      <c r="AC1068" s="113"/>
      <c r="AD1068" s="113"/>
      <c r="AE1068" s="113"/>
      <c r="AF1068" s="113"/>
    </row>
    <row r="1069" spans="2:32" x14ac:dyDescent="0.2">
      <c r="B1069" s="200"/>
      <c r="C1069" s="113"/>
      <c r="D1069" s="201"/>
      <c r="E1069" s="201"/>
      <c r="F1069" s="113"/>
      <c r="G1069" s="113"/>
      <c r="H1069" s="113"/>
      <c r="I1069" s="998"/>
      <c r="J1069" s="998"/>
      <c r="K1069" s="999"/>
      <c r="L1069" s="999"/>
      <c r="M1069" s="999"/>
      <c r="N1069" s="201"/>
      <c r="O1069" s="201"/>
      <c r="P1069" s="113"/>
      <c r="Q1069" s="113"/>
      <c r="T1069" s="201"/>
      <c r="U1069" s="113"/>
      <c r="V1069" s="113"/>
      <c r="W1069" s="113"/>
      <c r="X1069" s="113"/>
      <c r="Y1069" s="113"/>
      <c r="Z1069" s="113"/>
      <c r="AA1069" s="113"/>
      <c r="AB1069" s="201"/>
      <c r="AC1069" s="113"/>
      <c r="AD1069" s="113"/>
      <c r="AE1069" s="113"/>
      <c r="AF1069" s="113"/>
    </row>
    <row r="1070" spans="2:32" x14ac:dyDescent="0.2">
      <c r="B1070" s="200"/>
      <c r="C1070" s="113"/>
      <c r="D1070" s="201"/>
      <c r="E1070" s="201"/>
      <c r="F1070" s="113"/>
      <c r="G1070" s="113"/>
      <c r="H1070" s="113"/>
      <c r="I1070" s="998"/>
      <c r="J1070" s="998"/>
      <c r="K1070" s="999"/>
      <c r="L1070" s="999"/>
      <c r="M1070" s="999"/>
      <c r="N1070" s="201"/>
      <c r="O1070" s="201"/>
      <c r="P1070" s="113"/>
      <c r="Q1070" s="113"/>
      <c r="T1070" s="201"/>
      <c r="U1070" s="113"/>
      <c r="V1070" s="113"/>
      <c r="W1070" s="113"/>
      <c r="X1070" s="113"/>
      <c r="Y1070" s="113"/>
      <c r="Z1070" s="113"/>
      <c r="AA1070" s="113"/>
      <c r="AB1070" s="201"/>
      <c r="AC1070" s="113"/>
      <c r="AD1070" s="113"/>
      <c r="AE1070" s="113"/>
      <c r="AF1070" s="113"/>
    </row>
    <row r="1071" spans="2:32" x14ac:dyDescent="0.2">
      <c r="B1071" s="200"/>
      <c r="C1071" s="113"/>
      <c r="D1071" s="201"/>
      <c r="E1071" s="201"/>
      <c r="F1071" s="113"/>
      <c r="G1071" s="113"/>
      <c r="H1071" s="113"/>
      <c r="I1071" s="998"/>
      <c r="J1071" s="998"/>
      <c r="K1071" s="999"/>
      <c r="L1071" s="999"/>
      <c r="M1071" s="999"/>
      <c r="N1071" s="201"/>
      <c r="O1071" s="201"/>
      <c r="P1071" s="113"/>
      <c r="Q1071" s="113"/>
      <c r="T1071" s="201"/>
      <c r="U1071" s="113"/>
      <c r="V1071" s="113"/>
      <c r="W1071" s="113"/>
      <c r="X1071" s="113"/>
      <c r="Y1071" s="113"/>
      <c r="Z1071" s="113"/>
      <c r="AA1071" s="113"/>
      <c r="AB1071" s="201"/>
      <c r="AC1071" s="113"/>
      <c r="AD1071" s="113"/>
      <c r="AE1071" s="113"/>
      <c r="AF1071" s="113"/>
    </row>
    <row r="1072" spans="2:32" x14ac:dyDescent="0.2">
      <c r="B1072" s="200"/>
      <c r="C1072" s="113"/>
      <c r="D1072" s="201"/>
      <c r="E1072" s="201"/>
      <c r="F1072" s="113"/>
      <c r="G1072" s="113"/>
      <c r="H1072" s="113"/>
      <c r="I1072" s="998"/>
      <c r="J1072" s="998"/>
      <c r="K1072" s="999"/>
      <c r="L1072" s="999"/>
      <c r="M1072" s="999"/>
      <c r="N1072" s="201"/>
      <c r="O1072" s="201"/>
      <c r="P1072" s="113"/>
      <c r="Q1072" s="113"/>
      <c r="T1072" s="201"/>
      <c r="U1072" s="113"/>
      <c r="V1072" s="113"/>
      <c r="W1072" s="113"/>
      <c r="X1072" s="113"/>
      <c r="Y1072" s="113"/>
      <c r="Z1072" s="113"/>
      <c r="AA1072" s="113"/>
      <c r="AB1072" s="201"/>
      <c r="AC1072" s="113"/>
      <c r="AD1072" s="113"/>
      <c r="AE1072" s="113"/>
      <c r="AF1072" s="113"/>
    </row>
    <row r="1073" spans="2:32" x14ac:dyDescent="0.2">
      <c r="B1073" s="200"/>
      <c r="C1073" s="113"/>
      <c r="D1073" s="201"/>
      <c r="E1073" s="201"/>
      <c r="F1073" s="113"/>
      <c r="G1073" s="113"/>
      <c r="H1073" s="113"/>
      <c r="I1073" s="998"/>
      <c r="J1073" s="998"/>
      <c r="K1073" s="999"/>
      <c r="L1073" s="999"/>
      <c r="M1073" s="999"/>
      <c r="N1073" s="201"/>
      <c r="O1073" s="201"/>
      <c r="P1073" s="113"/>
      <c r="Q1073" s="113"/>
      <c r="T1073" s="201"/>
      <c r="U1073" s="113"/>
      <c r="V1073" s="113"/>
      <c r="W1073" s="113"/>
      <c r="X1073" s="113"/>
      <c r="Y1073" s="113"/>
      <c r="Z1073" s="113"/>
      <c r="AA1073" s="113"/>
      <c r="AB1073" s="201"/>
      <c r="AC1073" s="113"/>
      <c r="AD1073" s="113"/>
      <c r="AE1073" s="113"/>
      <c r="AF1073" s="113"/>
    </row>
    <row r="1074" spans="2:32" x14ac:dyDescent="0.2">
      <c r="B1074" s="200"/>
      <c r="C1074" s="113"/>
      <c r="D1074" s="201"/>
      <c r="E1074" s="201"/>
      <c r="F1074" s="113"/>
      <c r="G1074" s="113"/>
      <c r="H1074" s="113"/>
      <c r="I1074" s="998"/>
      <c r="J1074" s="998"/>
      <c r="K1074" s="999"/>
      <c r="L1074" s="999"/>
      <c r="M1074" s="999"/>
      <c r="N1074" s="201"/>
      <c r="O1074" s="201"/>
      <c r="P1074" s="113"/>
      <c r="Q1074" s="113"/>
      <c r="T1074" s="201"/>
      <c r="U1074" s="113"/>
      <c r="V1074" s="113"/>
      <c r="W1074" s="113"/>
      <c r="X1074" s="113"/>
      <c r="Y1074" s="113"/>
      <c r="Z1074" s="113"/>
      <c r="AA1074" s="113"/>
      <c r="AB1074" s="201"/>
      <c r="AC1074" s="113"/>
      <c r="AD1074" s="113"/>
      <c r="AE1074" s="113"/>
      <c r="AF1074" s="113"/>
    </row>
    <row r="1075" spans="2:32" x14ac:dyDescent="0.2">
      <c r="B1075" s="200"/>
      <c r="C1075" s="113"/>
      <c r="D1075" s="201"/>
      <c r="E1075" s="201"/>
      <c r="F1075" s="113"/>
      <c r="G1075" s="113"/>
      <c r="H1075" s="113"/>
      <c r="I1075" s="998"/>
      <c r="J1075" s="998"/>
      <c r="K1075" s="999"/>
      <c r="L1075" s="999"/>
      <c r="M1075" s="999"/>
      <c r="N1075" s="201"/>
      <c r="O1075" s="201"/>
      <c r="P1075" s="113"/>
      <c r="Q1075" s="113"/>
      <c r="T1075" s="201"/>
      <c r="U1075" s="113"/>
      <c r="V1075" s="113"/>
      <c r="W1075" s="113"/>
      <c r="X1075" s="113"/>
      <c r="Y1075" s="113"/>
      <c r="Z1075" s="113"/>
      <c r="AA1075" s="113"/>
      <c r="AB1075" s="201"/>
      <c r="AC1075" s="113"/>
      <c r="AD1075" s="113"/>
      <c r="AE1075" s="113"/>
      <c r="AF1075" s="113"/>
    </row>
    <row r="1076" spans="2:32" x14ac:dyDescent="0.2">
      <c r="B1076" s="200"/>
      <c r="C1076" s="113"/>
      <c r="D1076" s="201"/>
      <c r="E1076" s="201"/>
      <c r="F1076" s="113"/>
      <c r="G1076" s="113"/>
      <c r="H1076" s="113"/>
      <c r="I1076" s="998"/>
      <c r="J1076" s="998"/>
      <c r="K1076" s="999"/>
      <c r="L1076" s="999"/>
      <c r="M1076" s="999"/>
      <c r="N1076" s="201"/>
      <c r="O1076" s="201"/>
      <c r="P1076" s="113"/>
      <c r="Q1076" s="113"/>
      <c r="T1076" s="201"/>
      <c r="U1076" s="113"/>
      <c r="V1076" s="113"/>
      <c r="W1076" s="113"/>
      <c r="X1076" s="113"/>
      <c r="Y1076" s="113"/>
      <c r="Z1076" s="113"/>
      <c r="AA1076" s="113"/>
      <c r="AB1076" s="201"/>
      <c r="AC1076" s="113"/>
      <c r="AD1076" s="113"/>
      <c r="AE1076" s="113"/>
      <c r="AF1076" s="113"/>
    </row>
    <row r="1077" spans="2:32" x14ac:dyDescent="0.2">
      <c r="B1077" s="200"/>
      <c r="C1077" s="113"/>
      <c r="D1077" s="201"/>
      <c r="E1077" s="201"/>
      <c r="F1077" s="113"/>
      <c r="G1077" s="113"/>
      <c r="H1077" s="113"/>
      <c r="I1077" s="998"/>
      <c r="J1077" s="998"/>
      <c r="K1077" s="999"/>
      <c r="L1077" s="999"/>
      <c r="M1077" s="999"/>
      <c r="N1077" s="201"/>
      <c r="O1077" s="201"/>
      <c r="P1077" s="113"/>
      <c r="Q1077" s="113"/>
      <c r="T1077" s="201"/>
      <c r="U1077" s="113"/>
      <c r="V1077" s="113"/>
      <c r="W1077" s="113"/>
      <c r="X1077" s="113"/>
      <c r="Y1077" s="113"/>
      <c r="Z1077" s="113"/>
      <c r="AA1077" s="113"/>
      <c r="AB1077" s="201"/>
      <c r="AC1077" s="113"/>
      <c r="AD1077" s="113"/>
      <c r="AE1077" s="113"/>
      <c r="AF1077" s="113"/>
    </row>
    <row r="1078" spans="2:32" x14ac:dyDescent="0.2">
      <c r="B1078" s="200"/>
      <c r="C1078" s="113"/>
      <c r="D1078" s="201"/>
      <c r="E1078" s="201"/>
      <c r="F1078" s="113"/>
      <c r="G1078" s="113"/>
      <c r="H1078" s="113"/>
      <c r="I1078" s="998"/>
      <c r="J1078" s="998"/>
      <c r="K1078" s="999"/>
      <c r="L1078" s="999"/>
      <c r="M1078" s="999"/>
      <c r="N1078" s="201"/>
      <c r="O1078" s="201"/>
      <c r="P1078" s="113"/>
      <c r="Q1078" s="113"/>
      <c r="T1078" s="201"/>
      <c r="U1078" s="113"/>
      <c r="V1078" s="113"/>
      <c r="W1078" s="113"/>
      <c r="X1078" s="113"/>
      <c r="Y1078" s="113"/>
      <c r="Z1078" s="113"/>
      <c r="AA1078" s="113"/>
      <c r="AB1078" s="201"/>
      <c r="AC1078" s="113"/>
      <c r="AD1078" s="113"/>
      <c r="AE1078" s="113"/>
      <c r="AF1078" s="113"/>
    </row>
    <row r="1079" spans="2:32" x14ac:dyDescent="0.2">
      <c r="B1079" s="200"/>
      <c r="C1079" s="113"/>
      <c r="D1079" s="201"/>
      <c r="E1079" s="201"/>
      <c r="F1079" s="113"/>
      <c r="G1079" s="113"/>
      <c r="H1079" s="113"/>
      <c r="I1079" s="998"/>
      <c r="J1079" s="998"/>
      <c r="K1079" s="999"/>
      <c r="L1079" s="999"/>
      <c r="M1079" s="999"/>
      <c r="N1079" s="201"/>
      <c r="O1079" s="201"/>
      <c r="P1079" s="113"/>
      <c r="Q1079" s="113"/>
      <c r="T1079" s="201"/>
      <c r="U1079" s="113"/>
      <c r="V1079" s="113"/>
      <c r="W1079" s="113"/>
      <c r="X1079" s="113"/>
      <c r="Y1079" s="113"/>
      <c r="Z1079" s="113"/>
      <c r="AA1079" s="113"/>
      <c r="AB1079" s="201"/>
      <c r="AC1079" s="113"/>
      <c r="AD1079" s="113"/>
      <c r="AE1079" s="113"/>
      <c r="AF1079" s="113"/>
    </row>
    <row r="1080" spans="2:32" x14ac:dyDescent="0.2">
      <c r="B1080" s="200"/>
      <c r="C1080" s="113"/>
      <c r="D1080" s="201"/>
      <c r="E1080" s="201"/>
      <c r="F1080" s="113"/>
      <c r="G1080" s="113"/>
      <c r="H1080" s="113"/>
      <c r="I1080" s="998"/>
      <c r="J1080" s="998"/>
      <c r="K1080" s="999"/>
      <c r="L1080" s="999"/>
      <c r="M1080" s="999"/>
      <c r="N1080" s="201"/>
      <c r="O1080" s="201"/>
      <c r="P1080" s="113"/>
      <c r="Q1080" s="113"/>
      <c r="T1080" s="201"/>
      <c r="U1080" s="113"/>
      <c r="V1080" s="113"/>
      <c r="W1080" s="113"/>
      <c r="X1080" s="113"/>
      <c r="Y1080" s="113"/>
      <c r="Z1080" s="113"/>
      <c r="AA1080" s="113"/>
      <c r="AB1080" s="201"/>
      <c r="AC1080" s="113"/>
      <c r="AD1080" s="113"/>
      <c r="AE1080" s="113"/>
      <c r="AF1080" s="113"/>
    </row>
    <row r="1081" spans="2:32" x14ac:dyDescent="0.2">
      <c r="B1081" s="200"/>
      <c r="C1081" s="113"/>
      <c r="D1081" s="201"/>
      <c r="E1081" s="201"/>
      <c r="F1081" s="113"/>
      <c r="G1081" s="113"/>
      <c r="H1081" s="113"/>
      <c r="I1081" s="998"/>
      <c r="J1081" s="998"/>
      <c r="K1081" s="999"/>
      <c r="L1081" s="999"/>
      <c r="M1081" s="999"/>
      <c r="N1081" s="201"/>
      <c r="O1081" s="201"/>
      <c r="P1081" s="113"/>
      <c r="Q1081" s="113"/>
      <c r="T1081" s="201"/>
      <c r="U1081" s="113"/>
      <c r="V1081" s="113"/>
      <c r="W1081" s="113"/>
      <c r="X1081" s="113"/>
      <c r="Y1081" s="113"/>
      <c r="Z1081" s="113"/>
      <c r="AA1081" s="113"/>
      <c r="AB1081" s="201"/>
      <c r="AC1081" s="113"/>
      <c r="AD1081" s="113"/>
      <c r="AE1081" s="113"/>
      <c r="AF1081" s="113"/>
    </row>
    <row r="1082" spans="2:32" x14ac:dyDescent="0.2">
      <c r="B1082" s="200"/>
      <c r="C1082" s="113"/>
      <c r="D1082" s="201"/>
      <c r="E1082" s="201"/>
      <c r="F1082" s="113"/>
      <c r="G1082" s="113"/>
      <c r="H1082" s="113"/>
      <c r="I1082" s="998"/>
      <c r="J1082" s="998"/>
      <c r="K1082" s="999"/>
      <c r="L1082" s="999"/>
      <c r="M1082" s="999"/>
      <c r="N1082" s="201"/>
      <c r="O1082" s="201"/>
      <c r="P1082" s="113"/>
      <c r="Q1082" s="113"/>
      <c r="T1082" s="201"/>
      <c r="U1082" s="113"/>
      <c r="V1082" s="113"/>
      <c r="W1082" s="113"/>
      <c r="X1082" s="113"/>
      <c r="Y1082" s="113"/>
      <c r="Z1082" s="113"/>
      <c r="AA1082" s="113"/>
      <c r="AB1082" s="201"/>
      <c r="AC1082" s="113"/>
      <c r="AD1082" s="113"/>
      <c r="AE1082" s="113"/>
      <c r="AF1082" s="113"/>
    </row>
    <row r="1083" spans="2:32" x14ac:dyDescent="0.2">
      <c r="B1083" s="200"/>
      <c r="C1083" s="113"/>
      <c r="D1083" s="201"/>
      <c r="E1083" s="201"/>
      <c r="F1083" s="113"/>
      <c r="G1083" s="113"/>
      <c r="H1083" s="113"/>
      <c r="I1083" s="998"/>
      <c r="J1083" s="998"/>
      <c r="K1083" s="999"/>
      <c r="L1083" s="999"/>
      <c r="M1083" s="999"/>
      <c r="N1083" s="201"/>
      <c r="O1083" s="201"/>
      <c r="P1083" s="113"/>
      <c r="Q1083" s="113"/>
      <c r="T1083" s="201"/>
      <c r="U1083" s="113"/>
      <c r="V1083" s="113"/>
      <c r="W1083" s="113"/>
      <c r="X1083" s="113"/>
      <c r="Y1083" s="113"/>
      <c r="Z1083" s="113"/>
      <c r="AA1083" s="113"/>
      <c r="AB1083" s="201"/>
      <c r="AC1083" s="113"/>
      <c r="AD1083" s="113"/>
      <c r="AE1083" s="113"/>
      <c r="AF1083" s="113"/>
    </row>
    <row r="1084" spans="2:32" x14ac:dyDescent="0.2">
      <c r="B1084" s="200"/>
      <c r="C1084" s="113"/>
      <c r="D1084" s="201"/>
      <c r="E1084" s="201"/>
      <c r="F1084" s="113"/>
      <c r="G1084" s="113"/>
      <c r="H1084" s="113"/>
      <c r="I1084" s="998"/>
      <c r="J1084" s="998"/>
      <c r="K1084" s="999"/>
      <c r="L1084" s="999"/>
      <c r="M1084" s="999"/>
      <c r="N1084" s="201"/>
      <c r="O1084" s="201"/>
      <c r="P1084" s="113"/>
      <c r="Q1084" s="113"/>
      <c r="T1084" s="201"/>
      <c r="U1084" s="113"/>
      <c r="V1084" s="113"/>
      <c r="W1084" s="113"/>
      <c r="X1084" s="113"/>
      <c r="Y1084" s="113"/>
      <c r="Z1084" s="113"/>
      <c r="AA1084" s="113"/>
      <c r="AB1084" s="201"/>
      <c r="AC1084" s="113"/>
      <c r="AD1084" s="113"/>
      <c r="AE1084" s="113"/>
      <c r="AF1084" s="113"/>
    </row>
    <row r="1085" spans="2:32" x14ac:dyDescent="0.2">
      <c r="B1085" s="200"/>
      <c r="C1085" s="113"/>
      <c r="D1085" s="201"/>
      <c r="E1085" s="201"/>
      <c r="F1085" s="113"/>
      <c r="G1085" s="113"/>
      <c r="H1085" s="113"/>
      <c r="I1085" s="998"/>
      <c r="J1085" s="998"/>
      <c r="K1085" s="999"/>
      <c r="L1085" s="999"/>
      <c r="M1085" s="999"/>
      <c r="N1085" s="201"/>
      <c r="O1085" s="201"/>
      <c r="P1085" s="113"/>
      <c r="Q1085" s="113"/>
      <c r="T1085" s="201"/>
      <c r="U1085" s="113"/>
      <c r="V1085" s="113"/>
      <c r="W1085" s="113"/>
      <c r="X1085" s="113"/>
      <c r="Y1085" s="113"/>
      <c r="Z1085" s="113"/>
      <c r="AA1085" s="113"/>
      <c r="AB1085" s="201"/>
      <c r="AC1085" s="113"/>
      <c r="AD1085" s="113"/>
      <c r="AE1085" s="113"/>
      <c r="AF1085" s="113"/>
    </row>
    <row r="1086" spans="2:32" x14ac:dyDescent="0.2">
      <c r="B1086" s="200"/>
      <c r="C1086" s="113"/>
      <c r="D1086" s="201"/>
      <c r="E1086" s="201"/>
      <c r="F1086" s="113"/>
      <c r="G1086" s="113"/>
      <c r="H1086" s="113"/>
      <c r="I1086" s="998"/>
      <c r="J1086" s="998"/>
      <c r="K1086" s="999"/>
      <c r="L1086" s="999"/>
      <c r="M1086" s="999"/>
      <c r="N1086" s="201"/>
      <c r="O1086" s="201"/>
      <c r="P1086" s="113"/>
      <c r="Q1086" s="113"/>
      <c r="T1086" s="201"/>
      <c r="U1086" s="113"/>
      <c r="V1086" s="113"/>
      <c r="W1086" s="113"/>
      <c r="X1086" s="113"/>
      <c r="Y1086" s="113"/>
      <c r="Z1086" s="113"/>
      <c r="AA1086" s="113"/>
      <c r="AB1086" s="201"/>
      <c r="AC1086" s="113"/>
      <c r="AD1086" s="113"/>
      <c r="AE1086" s="113"/>
      <c r="AF1086" s="113"/>
    </row>
    <row r="1087" spans="2:32" x14ac:dyDescent="0.2">
      <c r="B1087" s="200"/>
      <c r="C1087" s="113"/>
      <c r="D1087" s="201"/>
      <c r="E1087" s="201"/>
      <c r="F1087" s="113"/>
      <c r="G1087" s="113"/>
      <c r="H1087" s="113"/>
      <c r="I1087" s="998"/>
      <c r="J1087" s="998"/>
      <c r="K1087" s="999"/>
      <c r="L1087" s="999"/>
      <c r="M1087" s="999"/>
      <c r="N1087" s="201"/>
      <c r="O1087" s="201"/>
      <c r="P1087" s="113"/>
      <c r="Q1087" s="113"/>
      <c r="T1087" s="201"/>
      <c r="U1087" s="113"/>
      <c r="V1087" s="113"/>
      <c r="W1087" s="113"/>
      <c r="X1087" s="113"/>
      <c r="Y1087" s="113"/>
      <c r="Z1087" s="113"/>
      <c r="AA1087" s="113"/>
      <c r="AB1087" s="201"/>
      <c r="AC1087" s="113"/>
      <c r="AD1087" s="113"/>
      <c r="AE1087" s="113"/>
      <c r="AF1087" s="113"/>
    </row>
    <row r="1088" spans="2:32" x14ac:dyDescent="0.2">
      <c r="B1088" s="200"/>
      <c r="C1088" s="113"/>
      <c r="D1088" s="201"/>
      <c r="E1088" s="201"/>
      <c r="F1088" s="113"/>
      <c r="G1088" s="113"/>
      <c r="H1088" s="113"/>
      <c r="I1088" s="998"/>
      <c r="J1088" s="998"/>
      <c r="K1088" s="999"/>
      <c r="L1088" s="999"/>
      <c r="M1088" s="999"/>
      <c r="N1088" s="201"/>
      <c r="O1088" s="201"/>
      <c r="P1088" s="113"/>
      <c r="Q1088" s="113"/>
      <c r="T1088" s="201"/>
      <c r="U1088" s="113"/>
      <c r="V1088" s="113"/>
      <c r="W1088" s="113"/>
      <c r="X1088" s="113"/>
      <c r="Y1088" s="113"/>
      <c r="Z1088" s="113"/>
      <c r="AA1088" s="113"/>
      <c r="AB1088" s="201"/>
      <c r="AC1088" s="113"/>
      <c r="AD1088" s="113"/>
      <c r="AE1088" s="113"/>
      <c r="AF1088" s="113"/>
    </row>
    <row r="1089" spans="2:32" x14ac:dyDescent="0.2">
      <c r="B1089" s="200"/>
      <c r="C1089" s="113"/>
      <c r="D1089" s="201"/>
      <c r="E1089" s="201"/>
      <c r="F1089" s="113"/>
      <c r="G1089" s="113"/>
      <c r="H1089" s="113"/>
      <c r="I1089" s="998"/>
      <c r="J1089" s="998"/>
      <c r="K1089" s="999"/>
      <c r="L1089" s="999"/>
      <c r="M1089" s="999"/>
      <c r="N1089" s="201"/>
      <c r="O1089" s="201"/>
      <c r="P1089" s="113"/>
      <c r="Q1089" s="113"/>
      <c r="T1089" s="201"/>
      <c r="U1089" s="113"/>
      <c r="V1089" s="113"/>
      <c r="W1089" s="113"/>
      <c r="X1089" s="113"/>
      <c r="Y1089" s="113"/>
      <c r="Z1089" s="113"/>
      <c r="AA1089" s="113"/>
      <c r="AB1089" s="201"/>
      <c r="AC1089" s="113"/>
      <c r="AD1089" s="113"/>
      <c r="AE1089" s="113"/>
      <c r="AF1089" s="113"/>
    </row>
    <row r="1090" spans="2:32" x14ac:dyDescent="0.2">
      <c r="B1090" s="200"/>
      <c r="C1090" s="113"/>
      <c r="D1090" s="201"/>
      <c r="E1090" s="201"/>
      <c r="F1090" s="113"/>
      <c r="G1090" s="113"/>
      <c r="H1090" s="113"/>
      <c r="I1090" s="998"/>
      <c r="J1090" s="998"/>
      <c r="K1090" s="999"/>
      <c r="L1090" s="999"/>
      <c r="M1090" s="999"/>
      <c r="N1090" s="201"/>
      <c r="O1090" s="201"/>
      <c r="P1090" s="113"/>
      <c r="Q1090" s="113"/>
      <c r="T1090" s="201"/>
      <c r="U1090" s="113"/>
      <c r="V1090" s="113"/>
      <c r="W1090" s="113"/>
      <c r="X1090" s="113"/>
      <c r="Y1090" s="113"/>
      <c r="Z1090" s="113"/>
      <c r="AA1090" s="113"/>
      <c r="AB1090" s="201"/>
      <c r="AC1090" s="113"/>
      <c r="AD1090" s="113"/>
      <c r="AE1090" s="113"/>
      <c r="AF1090" s="113"/>
    </row>
    <row r="1091" spans="2:32" x14ac:dyDescent="0.2">
      <c r="B1091" s="200"/>
      <c r="C1091" s="113"/>
      <c r="D1091" s="201"/>
      <c r="E1091" s="201"/>
      <c r="F1091" s="113"/>
      <c r="G1091" s="113"/>
      <c r="H1091" s="113"/>
      <c r="I1091" s="998"/>
      <c r="J1091" s="998"/>
      <c r="K1091" s="999"/>
      <c r="L1091" s="999"/>
      <c r="M1091" s="999"/>
      <c r="N1091" s="201"/>
      <c r="O1091" s="201"/>
      <c r="P1091" s="113"/>
      <c r="Q1091" s="113"/>
      <c r="T1091" s="201"/>
      <c r="U1091" s="113"/>
      <c r="V1091" s="113"/>
      <c r="W1091" s="113"/>
      <c r="X1091" s="113"/>
      <c r="Y1091" s="113"/>
      <c r="Z1091" s="113"/>
      <c r="AA1091" s="113"/>
      <c r="AB1091" s="201"/>
      <c r="AC1091" s="113"/>
      <c r="AD1091" s="113"/>
      <c r="AE1091" s="113"/>
      <c r="AF1091" s="113"/>
    </row>
    <row r="1092" spans="2:32" x14ac:dyDescent="0.2">
      <c r="B1092" s="200"/>
      <c r="C1092" s="113"/>
      <c r="D1092" s="201"/>
      <c r="E1092" s="201"/>
      <c r="F1092" s="113"/>
      <c r="G1092" s="113"/>
      <c r="H1092" s="113"/>
      <c r="I1092" s="998"/>
      <c r="J1092" s="998"/>
      <c r="K1092" s="999"/>
      <c r="L1092" s="999"/>
      <c r="M1092" s="999"/>
      <c r="N1092" s="201"/>
      <c r="O1092" s="201"/>
      <c r="P1092" s="113"/>
      <c r="Q1092" s="113"/>
      <c r="T1092" s="201"/>
      <c r="U1092" s="113"/>
      <c r="V1092" s="113"/>
      <c r="W1092" s="113"/>
      <c r="X1092" s="113"/>
      <c r="Y1092" s="113"/>
      <c r="Z1092" s="113"/>
      <c r="AA1092" s="113"/>
      <c r="AB1092" s="201"/>
      <c r="AC1092" s="113"/>
      <c r="AD1092" s="113"/>
      <c r="AE1092" s="113"/>
      <c r="AF1092" s="113"/>
    </row>
    <row r="1093" spans="2:32" x14ac:dyDescent="0.2">
      <c r="B1093" s="200"/>
      <c r="C1093" s="113"/>
      <c r="D1093" s="201"/>
      <c r="E1093" s="201"/>
      <c r="F1093" s="113"/>
      <c r="G1093" s="113"/>
      <c r="H1093" s="113"/>
      <c r="I1093" s="998"/>
      <c r="J1093" s="998"/>
      <c r="K1093" s="999"/>
      <c r="L1093" s="999"/>
      <c r="M1093" s="999"/>
      <c r="N1093" s="201"/>
      <c r="O1093" s="201"/>
      <c r="P1093" s="113"/>
      <c r="Q1093" s="113"/>
      <c r="T1093" s="201"/>
      <c r="U1093" s="113"/>
      <c r="V1093" s="113"/>
      <c r="W1093" s="113"/>
      <c r="X1093" s="113"/>
      <c r="Y1093" s="113"/>
      <c r="Z1093" s="113"/>
      <c r="AA1093" s="113"/>
      <c r="AB1093" s="201"/>
      <c r="AC1093" s="113"/>
      <c r="AD1093" s="113"/>
      <c r="AE1093" s="113"/>
      <c r="AF1093" s="113"/>
    </row>
    <row r="1094" spans="2:32" x14ac:dyDescent="0.2">
      <c r="B1094" s="200"/>
      <c r="C1094" s="113"/>
      <c r="D1094" s="201"/>
      <c r="E1094" s="201"/>
      <c r="F1094" s="113"/>
      <c r="G1094" s="113"/>
      <c r="H1094" s="113"/>
      <c r="I1094" s="998"/>
      <c r="J1094" s="998"/>
      <c r="K1094" s="999"/>
      <c r="L1094" s="999"/>
      <c r="M1094" s="999"/>
      <c r="N1094" s="201"/>
      <c r="O1094" s="201"/>
      <c r="P1094" s="113"/>
      <c r="Q1094" s="113"/>
      <c r="T1094" s="201"/>
      <c r="U1094" s="113"/>
      <c r="V1094" s="113"/>
      <c r="W1094" s="113"/>
      <c r="X1094" s="113"/>
      <c r="Y1094" s="113"/>
      <c r="Z1094" s="113"/>
      <c r="AA1094" s="113"/>
      <c r="AB1094" s="201"/>
      <c r="AC1094" s="113"/>
      <c r="AD1094" s="113"/>
      <c r="AE1094" s="113"/>
      <c r="AF1094" s="113"/>
    </row>
    <row r="1095" spans="2:32" x14ac:dyDescent="0.2">
      <c r="B1095" s="200"/>
      <c r="C1095" s="113"/>
      <c r="D1095" s="201"/>
      <c r="E1095" s="201"/>
      <c r="F1095" s="113"/>
      <c r="G1095" s="113"/>
      <c r="H1095" s="113"/>
      <c r="I1095" s="998"/>
      <c r="J1095" s="998"/>
      <c r="K1095" s="999"/>
      <c r="L1095" s="999"/>
      <c r="M1095" s="999"/>
      <c r="N1095" s="201"/>
      <c r="O1095" s="201"/>
      <c r="P1095" s="113"/>
      <c r="Q1095" s="113"/>
      <c r="T1095" s="201"/>
      <c r="U1095" s="113"/>
      <c r="V1095" s="113"/>
      <c r="W1095" s="113"/>
      <c r="X1095" s="113"/>
      <c r="Y1095" s="113"/>
      <c r="Z1095" s="113"/>
      <c r="AA1095" s="113"/>
      <c r="AB1095" s="201"/>
      <c r="AC1095" s="113"/>
      <c r="AD1095" s="113"/>
      <c r="AE1095" s="113"/>
      <c r="AF1095" s="113"/>
    </row>
    <row r="1096" spans="2:32" x14ac:dyDescent="0.2">
      <c r="B1096" s="200"/>
      <c r="C1096" s="113"/>
      <c r="D1096" s="201"/>
      <c r="E1096" s="201"/>
      <c r="F1096" s="113"/>
      <c r="G1096" s="113"/>
      <c r="H1096" s="113"/>
      <c r="I1096" s="998"/>
      <c r="J1096" s="998"/>
      <c r="K1096" s="999"/>
      <c r="L1096" s="999"/>
      <c r="M1096" s="999"/>
      <c r="N1096" s="201"/>
      <c r="O1096" s="201"/>
      <c r="P1096" s="113"/>
      <c r="Q1096" s="113"/>
      <c r="T1096" s="201"/>
      <c r="U1096" s="113"/>
      <c r="V1096" s="113"/>
      <c r="W1096" s="113"/>
      <c r="X1096" s="113"/>
      <c r="Y1096" s="113"/>
      <c r="Z1096" s="113"/>
      <c r="AA1096" s="113"/>
      <c r="AB1096" s="201"/>
      <c r="AC1096" s="113"/>
      <c r="AD1096" s="113"/>
      <c r="AE1096" s="113"/>
      <c r="AF1096" s="113"/>
    </row>
    <row r="1097" spans="2:32" x14ac:dyDescent="0.2">
      <c r="B1097" s="200"/>
      <c r="C1097" s="113"/>
      <c r="D1097" s="201"/>
      <c r="E1097" s="201"/>
      <c r="F1097" s="113"/>
      <c r="G1097" s="113"/>
      <c r="H1097" s="113"/>
      <c r="I1097" s="998"/>
      <c r="J1097" s="998"/>
      <c r="K1097" s="999"/>
      <c r="L1097" s="999"/>
      <c r="M1097" s="999"/>
      <c r="N1097" s="201"/>
      <c r="O1097" s="201"/>
      <c r="P1097" s="113"/>
      <c r="Q1097" s="113"/>
      <c r="T1097" s="201"/>
      <c r="U1097" s="113"/>
      <c r="V1097" s="113"/>
      <c r="W1097" s="113"/>
      <c r="X1097" s="113"/>
      <c r="Y1097" s="113"/>
      <c r="Z1097" s="113"/>
      <c r="AA1097" s="113"/>
      <c r="AB1097" s="201"/>
      <c r="AC1097" s="113"/>
      <c r="AD1097" s="113"/>
      <c r="AE1097" s="113"/>
      <c r="AF1097" s="113"/>
    </row>
    <row r="1098" spans="2:32" x14ac:dyDescent="0.2">
      <c r="B1098" s="200"/>
      <c r="C1098" s="113"/>
      <c r="D1098" s="201"/>
      <c r="E1098" s="201"/>
      <c r="F1098" s="113"/>
      <c r="G1098" s="113"/>
      <c r="H1098" s="113"/>
      <c r="I1098" s="998"/>
      <c r="J1098" s="998"/>
      <c r="K1098" s="999"/>
      <c r="L1098" s="999"/>
      <c r="M1098" s="999"/>
      <c r="N1098" s="201"/>
      <c r="O1098" s="201"/>
      <c r="P1098" s="113"/>
      <c r="Q1098" s="113"/>
      <c r="T1098" s="201"/>
      <c r="U1098" s="113"/>
      <c r="V1098" s="113"/>
      <c r="W1098" s="113"/>
      <c r="X1098" s="113"/>
      <c r="Y1098" s="113"/>
      <c r="Z1098" s="113"/>
      <c r="AA1098" s="113"/>
      <c r="AB1098" s="201"/>
      <c r="AC1098" s="113"/>
      <c r="AD1098" s="113"/>
      <c r="AE1098" s="113"/>
      <c r="AF1098" s="113"/>
    </row>
    <row r="1099" spans="2:32" x14ac:dyDescent="0.2">
      <c r="B1099" s="200"/>
      <c r="C1099" s="113"/>
      <c r="D1099" s="201"/>
      <c r="E1099" s="201"/>
      <c r="F1099" s="113"/>
      <c r="G1099" s="113"/>
      <c r="H1099" s="113"/>
      <c r="I1099" s="998"/>
      <c r="J1099" s="998"/>
      <c r="K1099" s="999"/>
      <c r="L1099" s="999"/>
      <c r="M1099" s="999"/>
      <c r="N1099" s="201"/>
      <c r="O1099" s="201"/>
      <c r="P1099" s="113"/>
      <c r="Q1099" s="113"/>
      <c r="T1099" s="201"/>
      <c r="U1099" s="113"/>
      <c r="V1099" s="113"/>
      <c r="W1099" s="113"/>
      <c r="X1099" s="113"/>
      <c r="Y1099" s="113"/>
      <c r="Z1099" s="113"/>
      <c r="AA1099" s="113"/>
      <c r="AB1099" s="201"/>
      <c r="AC1099" s="113"/>
      <c r="AD1099" s="113"/>
      <c r="AE1099" s="113"/>
      <c r="AF1099" s="113"/>
    </row>
    <row r="1100" spans="2:32" x14ac:dyDescent="0.2">
      <c r="B1100" s="200"/>
      <c r="C1100" s="113"/>
      <c r="D1100" s="201"/>
      <c r="E1100" s="201"/>
      <c r="F1100" s="113"/>
      <c r="G1100" s="113"/>
      <c r="H1100" s="113"/>
      <c r="I1100" s="998"/>
      <c r="J1100" s="998"/>
      <c r="K1100" s="999"/>
      <c r="L1100" s="999"/>
      <c r="M1100" s="999"/>
      <c r="N1100" s="201"/>
      <c r="O1100" s="201"/>
      <c r="P1100" s="113"/>
      <c r="Q1100" s="113"/>
      <c r="T1100" s="201"/>
      <c r="U1100" s="113"/>
      <c r="V1100" s="113"/>
      <c r="W1100" s="113"/>
      <c r="X1100" s="113"/>
      <c r="Y1100" s="113"/>
      <c r="Z1100" s="113"/>
      <c r="AA1100" s="113"/>
      <c r="AB1100" s="201"/>
      <c r="AC1100" s="113"/>
      <c r="AD1100" s="113"/>
      <c r="AE1100" s="113"/>
      <c r="AF1100" s="113"/>
    </row>
    <row r="1101" spans="2:32" x14ac:dyDescent="0.2">
      <c r="B1101" s="200"/>
      <c r="C1101" s="113"/>
      <c r="D1101" s="201"/>
      <c r="E1101" s="201"/>
      <c r="F1101" s="113"/>
      <c r="G1101" s="113"/>
      <c r="H1101" s="113"/>
      <c r="I1101" s="998"/>
      <c r="J1101" s="998"/>
      <c r="K1101" s="999"/>
      <c r="L1101" s="999"/>
      <c r="M1101" s="999"/>
      <c r="N1101" s="201"/>
      <c r="O1101" s="201"/>
      <c r="P1101" s="113"/>
      <c r="Q1101" s="113"/>
      <c r="T1101" s="201"/>
      <c r="U1101" s="113"/>
      <c r="V1101" s="113"/>
      <c r="W1101" s="113"/>
      <c r="X1101" s="113"/>
      <c r="Y1101" s="113"/>
      <c r="Z1101" s="113"/>
      <c r="AA1101" s="113"/>
      <c r="AB1101" s="201"/>
      <c r="AC1101" s="113"/>
      <c r="AD1101" s="113"/>
      <c r="AE1101" s="113"/>
      <c r="AF1101" s="113"/>
    </row>
    <row r="1102" spans="2:32" x14ac:dyDescent="0.2">
      <c r="B1102" s="200"/>
      <c r="C1102" s="113"/>
      <c r="D1102" s="201"/>
      <c r="E1102" s="201"/>
      <c r="F1102" s="113"/>
      <c r="G1102" s="113"/>
      <c r="H1102" s="113"/>
      <c r="I1102" s="998"/>
      <c r="J1102" s="998"/>
      <c r="K1102" s="999"/>
      <c r="L1102" s="999"/>
      <c r="M1102" s="999"/>
      <c r="N1102" s="201"/>
      <c r="O1102" s="201"/>
      <c r="P1102" s="113"/>
      <c r="Q1102" s="113"/>
      <c r="T1102" s="201"/>
      <c r="U1102" s="113"/>
      <c r="V1102" s="113"/>
      <c r="W1102" s="113"/>
      <c r="X1102" s="113"/>
      <c r="Y1102" s="113"/>
      <c r="Z1102" s="113"/>
      <c r="AA1102" s="113"/>
      <c r="AB1102" s="201"/>
      <c r="AC1102" s="113"/>
      <c r="AD1102" s="113"/>
      <c r="AE1102" s="113"/>
      <c r="AF1102" s="113"/>
    </row>
    <row r="1103" spans="2:32" x14ac:dyDescent="0.2">
      <c r="B1103" s="200"/>
      <c r="C1103" s="113"/>
      <c r="D1103" s="201"/>
      <c r="E1103" s="201"/>
      <c r="F1103" s="113"/>
      <c r="G1103" s="113"/>
      <c r="H1103" s="113"/>
      <c r="I1103" s="998"/>
      <c r="J1103" s="998"/>
      <c r="K1103" s="999"/>
      <c r="L1103" s="999"/>
      <c r="M1103" s="999"/>
      <c r="N1103" s="201"/>
      <c r="O1103" s="201"/>
      <c r="P1103" s="113"/>
      <c r="Q1103" s="113"/>
      <c r="T1103" s="201"/>
      <c r="U1103" s="113"/>
      <c r="V1103" s="113"/>
      <c r="W1103" s="113"/>
      <c r="X1103" s="113"/>
      <c r="Y1103" s="113"/>
      <c r="Z1103" s="113"/>
      <c r="AA1103" s="113"/>
      <c r="AB1103" s="201"/>
      <c r="AC1103" s="113"/>
      <c r="AD1103" s="113"/>
      <c r="AE1103" s="113"/>
      <c r="AF1103" s="113"/>
    </row>
    <row r="1104" spans="2:32" x14ac:dyDescent="0.2">
      <c r="B1104" s="200"/>
      <c r="C1104" s="113"/>
      <c r="D1104" s="201"/>
      <c r="E1104" s="201"/>
      <c r="F1104" s="113"/>
      <c r="G1104" s="113"/>
      <c r="H1104" s="113"/>
      <c r="I1104" s="998"/>
      <c r="J1104" s="998"/>
      <c r="K1104" s="999"/>
      <c r="L1104" s="999"/>
      <c r="M1104" s="999"/>
      <c r="N1104" s="201"/>
      <c r="O1104" s="201"/>
      <c r="P1104" s="113"/>
      <c r="Q1104" s="113"/>
      <c r="T1104" s="201"/>
      <c r="U1104" s="113"/>
      <c r="V1104" s="113"/>
      <c r="W1104" s="113"/>
      <c r="X1104" s="113"/>
      <c r="Y1104" s="113"/>
      <c r="Z1104" s="113"/>
      <c r="AA1104" s="113"/>
      <c r="AB1104" s="201"/>
      <c r="AC1104" s="113"/>
      <c r="AD1104" s="113"/>
      <c r="AE1104" s="113"/>
      <c r="AF1104" s="113"/>
    </row>
    <row r="1105" spans="2:32" x14ac:dyDescent="0.2">
      <c r="B1105" s="200"/>
      <c r="C1105" s="113"/>
      <c r="D1105" s="201"/>
      <c r="E1105" s="201"/>
      <c r="F1105" s="113"/>
      <c r="G1105" s="113"/>
      <c r="H1105" s="113"/>
      <c r="I1105" s="998"/>
      <c r="J1105" s="998"/>
      <c r="K1105" s="999"/>
      <c r="L1105" s="999"/>
      <c r="M1105" s="999"/>
      <c r="N1105" s="201"/>
      <c r="O1105" s="201"/>
      <c r="P1105" s="113"/>
      <c r="Q1105" s="113"/>
      <c r="T1105" s="201"/>
      <c r="U1105" s="113"/>
      <c r="V1105" s="113"/>
      <c r="W1105" s="113"/>
      <c r="X1105" s="113"/>
      <c r="Y1105" s="113"/>
      <c r="Z1105" s="113"/>
      <c r="AA1105" s="113"/>
      <c r="AB1105" s="201"/>
      <c r="AC1105" s="113"/>
      <c r="AD1105" s="113"/>
      <c r="AE1105" s="113"/>
      <c r="AF1105" s="113"/>
    </row>
    <row r="1106" spans="2:32" x14ac:dyDescent="0.2">
      <c r="B1106" s="200"/>
      <c r="C1106" s="113"/>
      <c r="D1106" s="201"/>
      <c r="E1106" s="201"/>
      <c r="F1106" s="113"/>
      <c r="G1106" s="113"/>
      <c r="H1106" s="113"/>
      <c r="I1106" s="998"/>
      <c r="J1106" s="998"/>
      <c r="K1106" s="999"/>
      <c r="L1106" s="999"/>
      <c r="M1106" s="999"/>
      <c r="N1106" s="201"/>
      <c r="O1106" s="201"/>
      <c r="P1106" s="113"/>
      <c r="Q1106" s="113"/>
      <c r="T1106" s="201"/>
      <c r="U1106" s="113"/>
      <c r="V1106" s="113"/>
      <c r="W1106" s="113"/>
      <c r="X1106" s="113"/>
      <c r="Y1106" s="113"/>
      <c r="Z1106" s="113"/>
      <c r="AA1106" s="113"/>
      <c r="AB1106" s="201"/>
      <c r="AC1106" s="113"/>
      <c r="AD1106" s="113"/>
      <c r="AE1106" s="113"/>
      <c r="AF1106" s="113"/>
    </row>
    <row r="1107" spans="2:32" x14ac:dyDescent="0.2">
      <c r="B1107" s="200"/>
      <c r="C1107" s="113"/>
      <c r="D1107" s="201"/>
      <c r="E1107" s="201"/>
      <c r="F1107" s="113"/>
      <c r="G1107" s="113"/>
      <c r="H1107" s="113"/>
      <c r="I1107" s="998"/>
      <c r="J1107" s="998"/>
      <c r="K1107" s="999"/>
      <c r="L1107" s="999"/>
      <c r="M1107" s="999"/>
      <c r="N1107" s="201"/>
      <c r="O1107" s="201"/>
      <c r="P1107" s="113"/>
      <c r="Q1107" s="113"/>
      <c r="T1107" s="201"/>
      <c r="U1107" s="113"/>
      <c r="V1107" s="113"/>
      <c r="W1107" s="113"/>
      <c r="X1107" s="113"/>
      <c r="Y1107" s="113"/>
      <c r="Z1107" s="113"/>
      <c r="AA1107" s="113"/>
      <c r="AB1107" s="201"/>
      <c r="AC1107" s="113"/>
      <c r="AD1107" s="113"/>
      <c r="AE1107" s="113"/>
      <c r="AF1107" s="113"/>
    </row>
    <row r="1108" spans="2:32" x14ac:dyDescent="0.2">
      <c r="B1108" s="200"/>
      <c r="C1108" s="113"/>
      <c r="D1108" s="201"/>
      <c r="E1108" s="201"/>
      <c r="F1108" s="113"/>
      <c r="G1108" s="113"/>
      <c r="H1108" s="113"/>
      <c r="I1108" s="998"/>
      <c r="J1108" s="998"/>
      <c r="K1108" s="999"/>
      <c r="L1108" s="999"/>
      <c r="M1108" s="999"/>
      <c r="N1108" s="201"/>
      <c r="O1108" s="201"/>
      <c r="P1108" s="113"/>
      <c r="Q1108" s="113"/>
      <c r="T1108" s="201"/>
      <c r="U1108" s="113"/>
      <c r="V1108" s="113"/>
      <c r="W1108" s="113"/>
      <c r="X1108" s="113"/>
      <c r="Y1108" s="113"/>
      <c r="Z1108" s="113"/>
      <c r="AA1108" s="113"/>
      <c r="AB1108" s="201"/>
      <c r="AC1108" s="113"/>
      <c r="AD1108" s="113"/>
      <c r="AE1108" s="113"/>
      <c r="AF1108" s="113"/>
    </row>
    <row r="1109" spans="2:32" x14ac:dyDescent="0.2">
      <c r="B1109" s="200"/>
      <c r="C1109" s="113"/>
      <c r="D1109" s="201"/>
      <c r="E1109" s="201"/>
      <c r="F1109" s="113"/>
      <c r="G1109" s="113"/>
      <c r="H1109" s="113"/>
      <c r="I1109" s="998"/>
      <c r="J1109" s="998"/>
      <c r="K1109" s="999"/>
      <c r="L1109" s="999"/>
      <c r="M1109" s="999"/>
      <c r="N1109" s="201"/>
      <c r="O1109" s="201"/>
      <c r="P1109" s="113"/>
      <c r="Q1109" s="113"/>
      <c r="T1109" s="201"/>
      <c r="U1109" s="113"/>
      <c r="V1109" s="113"/>
      <c r="W1109" s="113"/>
      <c r="X1109" s="113"/>
      <c r="Y1109" s="113"/>
      <c r="Z1109" s="113"/>
      <c r="AA1109" s="113"/>
      <c r="AB1109" s="201"/>
      <c r="AC1109" s="113"/>
      <c r="AD1109" s="113"/>
      <c r="AE1109" s="113"/>
      <c r="AF1109" s="113"/>
    </row>
    <row r="1110" spans="2:32" x14ac:dyDescent="0.2">
      <c r="B1110" s="200"/>
      <c r="C1110" s="113"/>
      <c r="D1110" s="201"/>
      <c r="E1110" s="201"/>
      <c r="F1110" s="113"/>
      <c r="G1110" s="113"/>
      <c r="H1110" s="113"/>
      <c r="I1110" s="998"/>
      <c r="J1110" s="998"/>
      <c r="K1110" s="999"/>
      <c r="L1110" s="999"/>
      <c r="M1110" s="999"/>
      <c r="N1110" s="201"/>
      <c r="O1110" s="201"/>
      <c r="P1110" s="113"/>
      <c r="Q1110" s="113"/>
      <c r="T1110" s="201"/>
      <c r="U1110" s="113"/>
      <c r="V1110" s="113"/>
      <c r="W1110" s="113"/>
      <c r="X1110" s="113"/>
      <c r="Y1110" s="113"/>
      <c r="Z1110" s="113"/>
      <c r="AA1110" s="113"/>
      <c r="AB1110" s="201"/>
      <c r="AC1110" s="113"/>
      <c r="AD1110" s="113"/>
      <c r="AE1110" s="113"/>
      <c r="AF1110" s="113"/>
    </row>
    <row r="1111" spans="2:32" x14ac:dyDescent="0.2">
      <c r="B1111" s="200"/>
      <c r="C1111" s="113"/>
      <c r="D1111" s="201"/>
      <c r="E1111" s="201"/>
      <c r="F1111" s="113"/>
      <c r="G1111" s="113"/>
      <c r="H1111" s="113"/>
      <c r="I1111" s="998"/>
      <c r="J1111" s="998"/>
      <c r="K1111" s="999"/>
      <c r="L1111" s="999"/>
      <c r="M1111" s="999"/>
      <c r="N1111" s="201"/>
      <c r="O1111" s="201"/>
      <c r="P1111" s="113"/>
      <c r="Q1111" s="113"/>
      <c r="T1111" s="201"/>
      <c r="U1111" s="113"/>
      <c r="V1111" s="113"/>
      <c r="W1111" s="113"/>
      <c r="X1111" s="113"/>
      <c r="Y1111" s="113"/>
      <c r="Z1111" s="113"/>
      <c r="AA1111" s="113"/>
      <c r="AB1111" s="201"/>
      <c r="AC1111" s="113"/>
      <c r="AD1111" s="113"/>
      <c r="AE1111" s="113"/>
      <c r="AF1111" s="113"/>
    </row>
    <row r="1112" spans="2:32" x14ac:dyDescent="0.2">
      <c r="B1112" s="200"/>
      <c r="C1112" s="113"/>
      <c r="D1112" s="201"/>
      <c r="E1112" s="201"/>
      <c r="F1112" s="113"/>
      <c r="G1112" s="113"/>
      <c r="H1112" s="113"/>
      <c r="I1112" s="998"/>
      <c r="J1112" s="998"/>
      <c r="K1112" s="999"/>
      <c r="L1112" s="999"/>
      <c r="M1112" s="999"/>
      <c r="N1112" s="201"/>
      <c r="O1112" s="201"/>
      <c r="P1112" s="113"/>
      <c r="Q1112" s="113"/>
      <c r="T1112" s="201"/>
      <c r="U1112" s="113"/>
      <c r="V1112" s="113"/>
      <c r="W1112" s="113"/>
      <c r="X1112" s="113"/>
      <c r="Y1112" s="113"/>
      <c r="Z1112" s="113"/>
      <c r="AA1112" s="113"/>
      <c r="AB1112" s="201"/>
      <c r="AC1112" s="113"/>
      <c r="AD1112" s="113"/>
      <c r="AE1112" s="113"/>
      <c r="AF1112" s="113"/>
    </row>
    <row r="1113" spans="2:32" x14ac:dyDescent="0.2">
      <c r="B1113" s="200"/>
      <c r="C1113" s="113"/>
      <c r="D1113" s="201"/>
      <c r="E1113" s="201"/>
      <c r="F1113" s="113"/>
      <c r="G1113" s="113"/>
      <c r="H1113" s="113"/>
      <c r="I1113" s="998"/>
      <c r="J1113" s="998"/>
      <c r="K1113" s="999"/>
      <c r="L1113" s="999"/>
      <c r="M1113" s="999"/>
      <c r="N1113" s="201"/>
      <c r="O1113" s="201"/>
      <c r="P1113" s="113"/>
      <c r="Q1113" s="113"/>
      <c r="T1113" s="201"/>
      <c r="U1113" s="113"/>
      <c r="V1113" s="113"/>
      <c r="W1113" s="113"/>
      <c r="X1113" s="113"/>
      <c r="Y1113" s="113"/>
      <c r="Z1113" s="113"/>
      <c r="AA1113" s="113"/>
      <c r="AB1113" s="201"/>
      <c r="AC1113" s="113"/>
      <c r="AD1113" s="113"/>
      <c r="AE1113" s="113"/>
      <c r="AF1113" s="113"/>
    </row>
    <row r="1114" spans="2:32" x14ac:dyDescent="0.2">
      <c r="B1114" s="200"/>
      <c r="C1114" s="113"/>
      <c r="D1114" s="201"/>
      <c r="E1114" s="201"/>
      <c r="F1114" s="113"/>
      <c r="G1114" s="113"/>
      <c r="H1114" s="113"/>
      <c r="I1114" s="998"/>
      <c r="J1114" s="998"/>
      <c r="K1114" s="999"/>
      <c r="L1114" s="999"/>
      <c r="M1114" s="999"/>
      <c r="N1114" s="201"/>
      <c r="O1114" s="201"/>
      <c r="P1114" s="113"/>
      <c r="Q1114" s="113"/>
      <c r="T1114" s="201"/>
      <c r="U1114" s="113"/>
      <c r="V1114" s="113"/>
      <c r="W1114" s="113"/>
      <c r="X1114" s="113"/>
      <c r="Y1114" s="113"/>
      <c r="Z1114" s="113"/>
      <c r="AA1114" s="113"/>
      <c r="AB1114" s="201"/>
      <c r="AC1114" s="113"/>
      <c r="AD1114" s="113"/>
      <c r="AE1114" s="113"/>
      <c r="AF1114" s="113"/>
    </row>
    <row r="1115" spans="2:32" x14ac:dyDescent="0.2">
      <c r="B1115" s="200"/>
      <c r="C1115" s="113"/>
      <c r="D1115" s="201"/>
      <c r="E1115" s="201"/>
      <c r="F1115" s="113"/>
      <c r="G1115" s="113"/>
      <c r="H1115" s="113"/>
      <c r="I1115" s="998"/>
      <c r="J1115" s="998"/>
      <c r="K1115" s="999"/>
      <c r="L1115" s="999"/>
      <c r="M1115" s="999"/>
      <c r="N1115" s="201"/>
      <c r="O1115" s="201"/>
      <c r="P1115" s="113"/>
      <c r="Q1115" s="113"/>
      <c r="T1115" s="201"/>
      <c r="U1115" s="113"/>
      <c r="V1115" s="113"/>
      <c r="W1115" s="113"/>
      <c r="X1115" s="113"/>
      <c r="Y1115" s="113"/>
      <c r="Z1115" s="113"/>
      <c r="AA1115" s="113"/>
      <c r="AB1115" s="201"/>
      <c r="AC1115" s="113"/>
      <c r="AD1115" s="113"/>
      <c r="AE1115" s="113"/>
      <c r="AF1115" s="113"/>
    </row>
    <row r="1116" spans="2:32" x14ac:dyDescent="0.2">
      <c r="B1116" s="200"/>
      <c r="C1116" s="113"/>
      <c r="D1116" s="201"/>
      <c r="E1116" s="201"/>
      <c r="F1116" s="113"/>
      <c r="G1116" s="113"/>
      <c r="H1116" s="113"/>
      <c r="I1116" s="998"/>
      <c r="J1116" s="998"/>
      <c r="K1116" s="999"/>
      <c r="L1116" s="999"/>
      <c r="M1116" s="999"/>
      <c r="N1116" s="201"/>
      <c r="O1116" s="201"/>
      <c r="P1116" s="113"/>
      <c r="Q1116" s="113"/>
      <c r="T1116" s="201"/>
      <c r="U1116" s="113"/>
      <c r="V1116" s="113"/>
      <c r="W1116" s="113"/>
      <c r="X1116" s="113"/>
      <c r="Y1116" s="113"/>
      <c r="Z1116" s="113"/>
      <c r="AA1116" s="113"/>
      <c r="AB1116" s="201"/>
      <c r="AC1116" s="113"/>
      <c r="AD1116" s="113"/>
      <c r="AE1116" s="113"/>
      <c r="AF1116" s="113"/>
    </row>
    <row r="1117" spans="2:32" x14ac:dyDescent="0.2">
      <c r="B1117" s="200"/>
      <c r="C1117" s="113"/>
      <c r="D1117" s="201"/>
      <c r="E1117" s="201"/>
      <c r="F1117" s="113"/>
      <c r="G1117" s="113"/>
      <c r="H1117" s="113"/>
      <c r="I1117" s="998"/>
      <c r="J1117" s="998"/>
      <c r="K1117" s="999"/>
      <c r="L1117" s="999"/>
      <c r="M1117" s="999"/>
      <c r="N1117" s="201"/>
      <c r="O1117" s="201"/>
      <c r="P1117" s="113"/>
      <c r="Q1117" s="113"/>
      <c r="T1117" s="201"/>
      <c r="U1117" s="113"/>
      <c r="V1117" s="113"/>
      <c r="W1117" s="113"/>
      <c r="X1117" s="113"/>
      <c r="Y1117" s="113"/>
      <c r="Z1117" s="113"/>
      <c r="AA1117" s="113"/>
      <c r="AB1117" s="201"/>
      <c r="AC1117" s="113"/>
      <c r="AD1117" s="113"/>
      <c r="AE1117" s="113"/>
      <c r="AF1117" s="113"/>
    </row>
    <row r="1118" spans="2:32" x14ac:dyDescent="0.2">
      <c r="B1118" s="200"/>
      <c r="C1118" s="113"/>
      <c r="D1118" s="201"/>
      <c r="E1118" s="201"/>
      <c r="F1118" s="113"/>
      <c r="G1118" s="113"/>
      <c r="H1118" s="113"/>
      <c r="I1118" s="998"/>
      <c r="J1118" s="998"/>
      <c r="K1118" s="999"/>
      <c r="L1118" s="999"/>
      <c r="M1118" s="999"/>
      <c r="N1118" s="201"/>
      <c r="O1118" s="201"/>
      <c r="P1118" s="113"/>
      <c r="Q1118" s="113"/>
      <c r="T1118" s="201"/>
      <c r="U1118" s="113"/>
      <c r="V1118" s="113"/>
      <c r="W1118" s="113"/>
      <c r="X1118" s="113"/>
      <c r="Y1118" s="113"/>
      <c r="Z1118" s="113"/>
      <c r="AA1118" s="113"/>
      <c r="AB1118" s="201"/>
      <c r="AC1118" s="113"/>
      <c r="AD1118" s="113"/>
      <c r="AE1118" s="113"/>
      <c r="AF1118" s="113"/>
    </row>
    <row r="1119" spans="2:32" x14ac:dyDescent="0.2">
      <c r="B1119" s="200"/>
      <c r="C1119" s="113"/>
      <c r="D1119" s="201"/>
      <c r="E1119" s="201"/>
      <c r="F1119" s="113"/>
      <c r="G1119" s="113"/>
      <c r="H1119" s="113"/>
      <c r="I1119" s="998"/>
      <c r="J1119" s="998"/>
      <c r="K1119" s="999"/>
      <c r="L1119" s="999"/>
      <c r="M1119" s="999"/>
      <c r="N1119" s="201"/>
      <c r="O1119" s="201"/>
      <c r="P1119" s="113"/>
      <c r="Q1119" s="113"/>
      <c r="T1119" s="201"/>
      <c r="U1119" s="113"/>
      <c r="V1119" s="113"/>
      <c r="W1119" s="113"/>
      <c r="X1119" s="113"/>
      <c r="Y1119" s="113"/>
      <c r="Z1119" s="113"/>
      <c r="AA1119" s="113"/>
      <c r="AB1119" s="201"/>
      <c r="AC1119" s="113"/>
      <c r="AD1119" s="113"/>
      <c r="AE1119" s="113"/>
      <c r="AF1119" s="113"/>
    </row>
    <row r="1120" spans="2:32" x14ac:dyDescent="0.2">
      <c r="B1120" s="200"/>
      <c r="C1120" s="113"/>
      <c r="D1120" s="201"/>
      <c r="E1120" s="201"/>
      <c r="F1120" s="113"/>
      <c r="G1120" s="113"/>
      <c r="H1120" s="113"/>
      <c r="I1120" s="998"/>
      <c r="J1120" s="998"/>
      <c r="K1120" s="999"/>
      <c r="L1120" s="999"/>
      <c r="M1120" s="999"/>
      <c r="N1120" s="201"/>
      <c r="O1120" s="201"/>
      <c r="P1120" s="113"/>
      <c r="Q1120" s="113"/>
      <c r="T1120" s="201"/>
      <c r="U1120" s="113"/>
      <c r="V1120" s="113"/>
      <c r="W1120" s="113"/>
      <c r="X1120" s="113"/>
      <c r="Y1120" s="113"/>
      <c r="Z1120" s="113"/>
      <c r="AA1120" s="113"/>
      <c r="AB1120" s="201"/>
      <c r="AC1120" s="113"/>
      <c r="AD1120" s="113"/>
      <c r="AE1120" s="113"/>
      <c r="AF1120" s="113"/>
    </row>
    <row r="1121" spans="2:32" x14ac:dyDescent="0.2">
      <c r="B1121" s="200"/>
      <c r="C1121" s="113"/>
      <c r="D1121" s="201"/>
      <c r="E1121" s="201"/>
      <c r="F1121" s="113"/>
      <c r="G1121" s="113"/>
      <c r="H1121" s="113"/>
      <c r="I1121" s="998"/>
      <c r="J1121" s="998"/>
      <c r="K1121" s="999"/>
      <c r="L1121" s="999"/>
      <c r="M1121" s="999"/>
      <c r="N1121" s="201"/>
      <c r="O1121" s="201"/>
      <c r="P1121" s="113"/>
      <c r="Q1121" s="113"/>
      <c r="T1121" s="201"/>
      <c r="U1121" s="113"/>
      <c r="V1121" s="113"/>
      <c r="W1121" s="113"/>
      <c r="X1121" s="113"/>
      <c r="Y1121" s="113"/>
      <c r="Z1121" s="113"/>
      <c r="AA1121" s="113"/>
      <c r="AB1121" s="201"/>
      <c r="AC1121" s="113"/>
      <c r="AD1121" s="113"/>
      <c r="AE1121" s="113"/>
      <c r="AF1121" s="113"/>
    </row>
    <row r="1122" spans="2:32" x14ac:dyDescent="0.2">
      <c r="B1122" s="200"/>
      <c r="C1122" s="113"/>
      <c r="D1122" s="201"/>
      <c r="E1122" s="201"/>
      <c r="F1122" s="113"/>
      <c r="G1122" s="113"/>
      <c r="H1122" s="113"/>
      <c r="I1122" s="998"/>
      <c r="J1122" s="998"/>
      <c r="K1122" s="999"/>
      <c r="L1122" s="999"/>
      <c r="M1122" s="999"/>
      <c r="N1122" s="201"/>
      <c r="O1122" s="201"/>
      <c r="P1122" s="113"/>
      <c r="Q1122" s="113"/>
      <c r="T1122" s="201"/>
      <c r="U1122" s="113"/>
      <c r="V1122" s="113"/>
      <c r="W1122" s="113"/>
      <c r="X1122" s="113"/>
      <c r="Y1122" s="113"/>
      <c r="Z1122" s="113"/>
      <c r="AA1122" s="113"/>
      <c r="AB1122" s="201"/>
      <c r="AC1122" s="113"/>
      <c r="AD1122" s="113"/>
      <c r="AE1122" s="113"/>
      <c r="AF1122" s="113"/>
    </row>
    <row r="1123" spans="2:32" x14ac:dyDescent="0.2">
      <c r="B1123" s="200"/>
      <c r="C1123" s="113"/>
      <c r="D1123" s="201"/>
      <c r="E1123" s="201"/>
      <c r="F1123" s="113"/>
      <c r="G1123" s="113"/>
      <c r="H1123" s="113"/>
      <c r="I1123" s="998"/>
      <c r="J1123" s="998"/>
      <c r="K1123" s="999"/>
      <c r="L1123" s="999"/>
      <c r="M1123" s="999"/>
      <c r="N1123" s="201"/>
      <c r="O1123" s="201"/>
      <c r="P1123" s="113"/>
      <c r="Q1123" s="113"/>
      <c r="T1123" s="201"/>
      <c r="U1123" s="113"/>
      <c r="V1123" s="113"/>
      <c r="W1123" s="113"/>
      <c r="X1123" s="113"/>
      <c r="Y1123" s="113"/>
      <c r="Z1123" s="113"/>
      <c r="AA1123" s="113"/>
      <c r="AB1123" s="201"/>
      <c r="AC1123" s="113"/>
      <c r="AD1123" s="113"/>
      <c r="AE1123" s="113"/>
      <c r="AF1123" s="113"/>
    </row>
    <row r="1124" spans="2:32" x14ac:dyDescent="0.2">
      <c r="B1124" s="200"/>
      <c r="C1124" s="113"/>
      <c r="D1124" s="201"/>
      <c r="E1124" s="201"/>
      <c r="F1124" s="113"/>
      <c r="G1124" s="113"/>
      <c r="H1124" s="113"/>
      <c r="I1124" s="998"/>
      <c r="J1124" s="998"/>
      <c r="K1124" s="999"/>
      <c r="L1124" s="999"/>
      <c r="M1124" s="999"/>
      <c r="N1124" s="201"/>
      <c r="O1124" s="201"/>
      <c r="P1124" s="113"/>
      <c r="Q1124" s="113"/>
      <c r="T1124" s="201"/>
      <c r="U1124" s="113"/>
      <c r="V1124" s="113"/>
      <c r="W1124" s="113"/>
      <c r="X1124" s="113"/>
      <c r="Y1124" s="113"/>
      <c r="Z1124" s="113"/>
      <c r="AA1124" s="113"/>
      <c r="AB1124" s="201"/>
      <c r="AC1124" s="113"/>
      <c r="AD1124" s="113"/>
      <c r="AE1124" s="113"/>
      <c r="AF1124" s="113"/>
    </row>
    <row r="1125" spans="2:32" x14ac:dyDescent="0.2">
      <c r="B1125" s="200"/>
      <c r="C1125" s="113"/>
      <c r="D1125" s="201"/>
      <c r="E1125" s="201"/>
      <c r="F1125" s="113"/>
      <c r="G1125" s="113"/>
      <c r="H1125" s="113"/>
      <c r="I1125" s="998"/>
      <c r="J1125" s="998"/>
      <c r="K1125" s="999"/>
      <c r="L1125" s="999"/>
      <c r="M1125" s="999"/>
      <c r="N1125" s="201"/>
      <c r="O1125" s="201"/>
      <c r="P1125" s="113"/>
      <c r="Q1125" s="113"/>
      <c r="T1125" s="201"/>
      <c r="U1125" s="113"/>
      <c r="V1125" s="113"/>
      <c r="W1125" s="113"/>
      <c r="X1125" s="113"/>
      <c r="Y1125" s="113"/>
      <c r="Z1125" s="113"/>
      <c r="AA1125" s="113"/>
      <c r="AB1125" s="201"/>
      <c r="AC1125" s="113"/>
      <c r="AD1125" s="113"/>
      <c r="AE1125" s="113"/>
      <c r="AF1125" s="113"/>
    </row>
    <row r="1126" spans="2:32" x14ac:dyDescent="0.2">
      <c r="B1126" s="200"/>
      <c r="C1126" s="113"/>
      <c r="D1126" s="201"/>
      <c r="E1126" s="201"/>
      <c r="F1126" s="113"/>
      <c r="G1126" s="113"/>
      <c r="H1126" s="113"/>
      <c r="I1126" s="998"/>
      <c r="J1126" s="998"/>
      <c r="K1126" s="999"/>
      <c r="L1126" s="999"/>
      <c r="M1126" s="999"/>
      <c r="N1126" s="201"/>
      <c r="O1126" s="201"/>
      <c r="P1126" s="113"/>
      <c r="Q1126" s="113"/>
      <c r="T1126" s="201"/>
      <c r="U1126" s="113"/>
      <c r="V1126" s="113"/>
      <c r="W1126" s="113"/>
      <c r="X1126" s="113"/>
      <c r="Y1126" s="113"/>
      <c r="Z1126" s="113"/>
      <c r="AA1126" s="113"/>
      <c r="AB1126" s="201"/>
      <c r="AC1126" s="113"/>
      <c r="AD1126" s="113"/>
      <c r="AE1126" s="113"/>
      <c r="AF1126" s="113"/>
    </row>
    <row r="1127" spans="2:32" x14ac:dyDescent="0.2">
      <c r="B1127" s="200"/>
      <c r="C1127" s="113"/>
      <c r="D1127" s="201"/>
      <c r="E1127" s="201"/>
      <c r="F1127" s="113"/>
      <c r="G1127" s="113"/>
      <c r="H1127" s="113"/>
      <c r="I1127" s="998"/>
      <c r="J1127" s="998"/>
      <c r="K1127" s="999"/>
      <c r="L1127" s="999"/>
      <c r="M1127" s="999"/>
      <c r="N1127" s="201"/>
      <c r="O1127" s="201"/>
      <c r="P1127" s="113"/>
      <c r="Q1127" s="113"/>
      <c r="T1127" s="201"/>
      <c r="U1127" s="113"/>
      <c r="V1127" s="113"/>
      <c r="W1127" s="113"/>
      <c r="X1127" s="113"/>
      <c r="Y1127" s="113"/>
      <c r="Z1127" s="113"/>
      <c r="AA1127" s="113"/>
      <c r="AB1127" s="201"/>
      <c r="AC1127" s="113"/>
      <c r="AD1127" s="113"/>
      <c r="AE1127" s="113"/>
      <c r="AF1127" s="113"/>
    </row>
    <row r="1128" spans="2:32" x14ac:dyDescent="0.2">
      <c r="B1128" s="200"/>
      <c r="C1128" s="113"/>
      <c r="D1128" s="201"/>
      <c r="E1128" s="201"/>
      <c r="F1128" s="113"/>
      <c r="G1128" s="113"/>
      <c r="H1128" s="113"/>
      <c r="I1128" s="998"/>
      <c r="J1128" s="998"/>
      <c r="K1128" s="999"/>
      <c r="L1128" s="999"/>
      <c r="M1128" s="999"/>
      <c r="N1128" s="201"/>
      <c r="O1128" s="201"/>
      <c r="P1128" s="113"/>
      <c r="Q1128" s="113"/>
      <c r="T1128" s="201"/>
      <c r="U1128" s="113"/>
      <c r="V1128" s="113"/>
      <c r="W1128" s="113"/>
      <c r="X1128" s="113"/>
      <c r="Y1128" s="113"/>
      <c r="Z1128" s="113"/>
      <c r="AA1128" s="113"/>
      <c r="AB1128" s="201"/>
      <c r="AC1128" s="113"/>
      <c r="AD1128" s="113"/>
      <c r="AE1128" s="113"/>
      <c r="AF1128" s="113"/>
    </row>
    <row r="1129" spans="2:32" x14ac:dyDescent="0.2">
      <c r="B1129" s="200"/>
      <c r="C1129" s="113"/>
      <c r="D1129" s="201"/>
      <c r="E1129" s="201"/>
      <c r="F1129" s="113"/>
      <c r="G1129" s="113"/>
      <c r="H1129" s="113"/>
      <c r="I1129" s="998"/>
      <c r="J1129" s="998"/>
      <c r="K1129" s="999"/>
      <c r="L1129" s="999"/>
      <c r="M1129" s="999"/>
      <c r="N1129" s="201"/>
      <c r="O1129" s="201"/>
      <c r="P1129" s="113"/>
      <c r="Q1129" s="113"/>
      <c r="T1129" s="201"/>
      <c r="U1129" s="113"/>
      <c r="V1129" s="113"/>
      <c r="W1129" s="113"/>
      <c r="X1129" s="113"/>
      <c r="Y1129" s="113"/>
      <c r="Z1129" s="113"/>
      <c r="AA1129" s="113"/>
      <c r="AB1129" s="201"/>
      <c r="AC1129" s="113"/>
      <c r="AD1129" s="113"/>
      <c r="AE1129" s="113"/>
      <c r="AF1129" s="113"/>
    </row>
    <row r="1130" spans="2:32" x14ac:dyDescent="0.2">
      <c r="B1130" s="200"/>
      <c r="C1130" s="113"/>
      <c r="D1130" s="201"/>
      <c r="E1130" s="201"/>
      <c r="F1130" s="113"/>
      <c r="G1130" s="113"/>
      <c r="H1130" s="113"/>
      <c r="I1130" s="998"/>
      <c r="J1130" s="998"/>
      <c r="K1130" s="999"/>
      <c r="L1130" s="999"/>
      <c r="M1130" s="999"/>
      <c r="N1130" s="201"/>
      <c r="O1130" s="201"/>
      <c r="P1130" s="113"/>
      <c r="Q1130" s="113"/>
      <c r="T1130" s="201"/>
      <c r="U1130" s="113"/>
      <c r="V1130" s="113"/>
      <c r="W1130" s="113"/>
      <c r="X1130" s="113"/>
      <c r="Y1130" s="113"/>
      <c r="Z1130" s="113"/>
      <c r="AA1130" s="113"/>
      <c r="AB1130" s="201"/>
      <c r="AC1130" s="113"/>
      <c r="AD1130" s="113"/>
      <c r="AE1130" s="113"/>
      <c r="AF1130" s="113"/>
    </row>
    <row r="1131" spans="2:32" x14ac:dyDescent="0.2">
      <c r="B1131" s="200"/>
      <c r="C1131" s="113"/>
      <c r="D1131" s="201"/>
      <c r="E1131" s="201"/>
      <c r="F1131" s="113"/>
      <c r="G1131" s="113"/>
      <c r="H1131" s="113"/>
      <c r="I1131" s="998"/>
      <c r="J1131" s="998"/>
      <c r="K1131" s="999"/>
      <c r="L1131" s="999"/>
      <c r="M1131" s="999"/>
      <c r="N1131" s="201"/>
      <c r="O1131" s="201"/>
      <c r="P1131" s="113"/>
      <c r="Q1131" s="113"/>
      <c r="T1131" s="201"/>
      <c r="U1131" s="113"/>
      <c r="V1131" s="113"/>
      <c r="W1131" s="113"/>
      <c r="X1131" s="113"/>
      <c r="Y1131" s="113"/>
      <c r="Z1131" s="113"/>
      <c r="AA1131" s="113"/>
      <c r="AB1131" s="201"/>
      <c r="AC1131" s="113"/>
      <c r="AD1131" s="113"/>
      <c r="AE1131" s="113"/>
      <c r="AF1131" s="113"/>
    </row>
    <row r="1132" spans="2:32" x14ac:dyDescent="0.2">
      <c r="B1132" s="200"/>
      <c r="C1132" s="113"/>
      <c r="D1132" s="201"/>
      <c r="E1132" s="201"/>
      <c r="F1132" s="113"/>
      <c r="G1132" s="113"/>
      <c r="H1132" s="113"/>
      <c r="I1132" s="998"/>
      <c r="J1132" s="998"/>
      <c r="K1132" s="999"/>
      <c r="L1132" s="999"/>
      <c r="M1132" s="999"/>
      <c r="N1132" s="201"/>
      <c r="O1132" s="201"/>
      <c r="P1132" s="113"/>
      <c r="Q1132" s="113"/>
      <c r="T1132" s="201"/>
      <c r="U1132" s="113"/>
      <c r="V1132" s="113"/>
      <c r="W1132" s="113"/>
      <c r="X1132" s="113"/>
      <c r="Y1132" s="113"/>
      <c r="Z1132" s="113"/>
      <c r="AA1132" s="113"/>
      <c r="AB1132" s="201"/>
      <c r="AC1132" s="113"/>
      <c r="AD1132" s="113"/>
      <c r="AE1132" s="113"/>
      <c r="AF1132" s="113"/>
    </row>
    <row r="1133" spans="2:32" x14ac:dyDescent="0.2">
      <c r="B1133" s="200"/>
      <c r="C1133" s="113"/>
      <c r="D1133" s="201"/>
      <c r="E1133" s="201"/>
      <c r="F1133" s="113"/>
      <c r="G1133" s="113"/>
      <c r="H1133" s="113"/>
      <c r="I1133" s="998"/>
      <c r="J1133" s="998"/>
      <c r="K1133" s="999"/>
      <c r="L1133" s="999"/>
      <c r="M1133" s="999"/>
      <c r="N1133" s="201"/>
      <c r="O1133" s="201"/>
      <c r="P1133" s="113"/>
      <c r="Q1133" s="113"/>
      <c r="T1133" s="201"/>
      <c r="U1133" s="113"/>
      <c r="V1133" s="113"/>
      <c r="W1133" s="113"/>
      <c r="X1133" s="113"/>
      <c r="Y1133" s="113"/>
      <c r="Z1133" s="113"/>
      <c r="AA1133" s="113"/>
      <c r="AB1133" s="201"/>
      <c r="AC1133" s="113"/>
      <c r="AD1133" s="113"/>
      <c r="AE1133" s="113"/>
      <c r="AF1133" s="113"/>
    </row>
    <row r="1134" spans="2:32" x14ac:dyDescent="0.2">
      <c r="B1134" s="200"/>
      <c r="C1134" s="113"/>
      <c r="D1134" s="201"/>
      <c r="E1134" s="201"/>
      <c r="F1134" s="113"/>
      <c r="G1134" s="113"/>
      <c r="H1134" s="113"/>
      <c r="I1134" s="998"/>
      <c r="J1134" s="998"/>
      <c r="K1134" s="999"/>
      <c r="L1134" s="999"/>
      <c r="M1134" s="999"/>
      <c r="N1134" s="201"/>
      <c r="O1134" s="201"/>
      <c r="P1134" s="113"/>
      <c r="Q1134" s="113"/>
      <c r="T1134" s="201"/>
      <c r="U1134" s="113"/>
      <c r="V1134" s="113"/>
      <c r="W1134" s="113"/>
      <c r="X1134" s="113"/>
      <c r="Y1134" s="113"/>
      <c r="Z1134" s="113"/>
      <c r="AA1134" s="113"/>
      <c r="AB1134" s="201"/>
      <c r="AC1134" s="113"/>
      <c r="AD1134" s="113"/>
      <c r="AE1134" s="113"/>
      <c r="AF1134" s="113"/>
    </row>
    <row r="1135" spans="2:32" x14ac:dyDescent="0.2">
      <c r="B1135" s="200"/>
      <c r="C1135" s="113"/>
      <c r="D1135" s="201"/>
      <c r="E1135" s="201"/>
      <c r="F1135" s="113"/>
      <c r="G1135" s="113"/>
      <c r="H1135" s="113"/>
      <c r="I1135" s="998"/>
      <c r="J1135" s="998"/>
      <c r="K1135" s="999"/>
      <c r="L1135" s="999"/>
      <c r="M1135" s="999"/>
      <c r="N1135" s="201"/>
      <c r="O1135" s="201"/>
      <c r="P1135" s="113"/>
      <c r="Q1135" s="113"/>
      <c r="T1135" s="201"/>
      <c r="U1135" s="113"/>
      <c r="V1135" s="113"/>
      <c r="W1135" s="113"/>
      <c r="X1135" s="113"/>
      <c r="Y1135" s="113"/>
      <c r="Z1135" s="113"/>
      <c r="AA1135" s="113"/>
      <c r="AB1135" s="201"/>
      <c r="AC1135" s="113"/>
      <c r="AD1135" s="113"/>
      <c r="AE1135" s="113"/>
      <c r="AF1135" s="113"/>
    </row>
    <row r="1136" spans="2:32" x14ac:dyDescent="0.2">
      <c r="B1136" s="200"/>
      <c r="C1136" s="113"/>
      <c r="D1136" s="201"/>
      <c r="E1136" s="201"/>
      <c r="F1136" s="113"/>
      <c r="G1136" s="113"/>
      <c r="H1136" s="113"/>
      <c r="I1136" s="998"/>
      <c r="J1136" s="998"/>
      <c r="K1136" s="999"/>
      <c r="L1136" s="999"/>
      <c r="M1136" s="999"/>
      <c r="N1136" s="201"/>
      <c r="O1136" s="201"/>
      <c r="P1136" s="113"/>
      <c r="Q1136" s="113"/>
      <c r="T1136" s="201"/>
      <c r="U1136" s="113"/>
      <c r="V1136" s="113"/>
      <c r="W1136" s="113"/>
      <c r="X1136" s="113"/>
      <c r="Y1136" s="113"/>
      <c r="Z1136" s="113"/>
      <c r="AA1136" s="113"/>
      <c r="AB1136" s="201"/>
      <c r="AC1136" s="113"/>
      <c r="AD1136" s="113"/>
      <c r="AE1136" s="113"/>
      <c r="AF1136" s="113"/>
    </row>
    <row r="1137" spans="2:32" x14ac:dyDescent="0.2">
      <c r="B1137" s="200"/>
      <c r="C1137" s="113"/>
      <c r="D1137" s="201"/>
      <c r="E1137" s="201"/>
      <c r="F1137" s="113"/>
      <c r="G1137" s="113"/>
      <c r="H1137" s="113"/>
      <c r="I1137" s="998"/>
      <c r="J1137" s="998"/>
      <c r="K1137" s="999"/>
      <c r="L1137" s="999"/>
      <c r="M1137" s="999"/>
      <c r="N1137" s="201"/>
      <c r="O1137" s="201"/>
      <c r="P1137" s="113"/>
      <c r="Q1137" s="113"/>
      <c r="T1137" s="201"/>
      <c r="U1137" s="113"/>
      <c r="V1137" s="113"/>
      <c r="W1137" s="113"/>
      <c r="X1137" s="113"/>
      <c r="Y1137" s="113"/>
      <c r="Z1137" s="113"/>
      <c r="AA1137" s="113"/>
      <c r="AB1137" s="201"/>
      <c r="AC1137" s="113"/>
      <c r="AD1137" s="113"/>
      <c r="AE1137" s="113"/>
      <c r="AF1137" s="113"/>
    </row>
    <row r="1138" spans="2:32" x14ac:dyDescent="0.2">
      <c r="B1138" s="200"/>
      <c r="C1138" s="113"/>
      <c r="D1138" s="201"/>
      <c r="E1138" s="201"/>
      <c r="F1138" s="113"/>
      <c r="G1138" s="113"/>
      <c r="H1138" s="113"/>
      <c r="I1138" s="998"/>
      <c r="J1138" s="998"/>
      <c r="K1138" s="999"/>
      <c r="L1138" s="999"/>
      <c r="M1138" s="999"/>
      <c r="N1138" s="201"/>
      <c r="O1138" s="201"/>
      <c r="P1138" s="113"/>
      <c r="Q1138" s="113"/>
      <c r="T1138" s="201"/>
      <c r="U1138" s="113"/>
      <c r="V1138" s="113"/>
      <c r="W1138" s="113"/>
      <c r="X1138" s="113"/>
      <c r="Y1138" s="113"/>
      <c r="Z1138" s="113"/>
      <c r="AA1138" s="113"/>
      <c r="AB1138" s="201"/>
      <c r="AC1138" s="113"/>
      <c r="AD1138" s="113"/>
      <c r="AE1138" s="113"/>
      <c r="AF1138" s="113"/>
    </row>
    <row r="1139" spans="2:32" x14ac:dyDescent="0.2">
      <c r="B1139" s="200"/>
      <c r="C1139" s="113"/>
      <c r="D1139" s="201"/>
      <c r="E1139" s="201"/>
      <c r="F1139" s="113"/>
      <c r="G1139" s="113"/>
      <c r="H1139" s="113"/>
      <c r="I1139" s="998"/>
      <c r="J1139" s="998"/>
      <c r="K1139" s="999"/>
      <c r="L1139" s="999"/>
      <c r="M1139" s="999"/>
      <c r="N1139" s="201"/>
      <c r="O1139" s="201"/>
      <c r="P1139" s="113"/>
      <c r="Q1139" s="113"/>
      <c r="T1139" s="201"/>
      <c r="U1139" s="113"/>
      <c r="V1139" s="113"/>
      <c r="W1139" s="113"/>
      <c r="X1139" s="113"/>
      <c r="Y1139" s="113"/>
      <c r="Z1139" s="113"/>
      <c r="AA1139" s="113"/>
      <c r="AB1139" s="201"/>
      <c r="AC1139" s="113"/>
      <c r="AD1139" s="113"/>
      <c r="AE1139" s="113"/>
      <c r="AF1139" s="113"/>
    </row>
    <row r="1140" spans="2:32" x14ac:dyDescent="0.2">
      <c r="B1140" s="200"/>
      <c r="C1140" s="113"/>
      <c r="D1140" s="201"/>
      <c r="E1140" s="201"/>
      <c r="F1140" s="113"/>
      <c r="G1140" s="113"/>
      <c r="H1140" s="113"/>
      <c r="I1140" s="998"/>
      <c r="J1140" s="998"/>
      <c r="K1140" s="999"/>
      <c r="L1140" s="999"/>
      <c r="M1140" s="999"/>
      <c r="N1140" s="201"/>
      <c r="O1140" s="201"/>
      <c r="P1140" s="113"/>
      <c r="Q1140" s="113"/>
      <c r="T1140" s="201"/>
      <c r="U1140" s="113"/>
      <c r="V1140" s="113"/>
      <c r="W1140" s="113"/>
      <c r="X1140" s="113"/>
      <c r="Y1140" s="113"/>
      <c r="Z1140" s="113"/>
      <c r="AA1140" s="113"/>
      <c r="AB1140" s="201"/>
      <c r="AC1140" s="113"/>
      <c r="AD1140" s="113"/>
      <c r="AE1140" s="113"/>
      <c r="AF1140" s="113"/>
    </row>
    <row r="1141" spans="2:32" x14ac:dyDescent="0.2">
      <c r="B1141" s="200"/>
      <c r="C1141" s="113"/>
      <c r="D1141" s="201"/>
      <c r="E1141" s="201"/>
      <c r="F1141" s="113"/>
      <c r="G1141" s="113"/>
      <c r="H1141" s="113"/>
      <c r="I1141" s="998"/>
      <c r="J1141" s="998"/>
      <c r="K1141" s="999"/>
      <c r="L1141" s="999"/>
      <c r="M1141" s="999"/>
      <c r="N1141" s="201"/>
      <c r="O1141" s="201"/>
      <c r="P1141" s="113"/>
      <c r="Q1141" s="113"/>
      <c r="T1141" s="201"/>
      <c r="U1141" s="113"/>
      <c r="V1141" s="113"/>
      <c r="W1141" s="113"/>
      <c r="X1141" s="113"/>
      <c r="Y1141" s="113"/>
      <c r="Z1141" s="113"/>
      <c r="AA1141" s="113"/>
      <c r="AB1141" s="201"/>
      <c r="AC1141" s="113"/>
      <c r="AD1141" s="113"/>
      <c r="AE1141" s="113"/>
      <c r="AF1141" s="113"/>
    </row>
    <row r="1142" spans="2:32" x14ac:dyDescent="0.2">
      <c r="B1142" s="200"/>
      <c r="C1142" s="113"/>
      <c r="D1142" s="201"/>
      <c r="E1142" s="201"/>
      <c r="F1142" s="113"/>
      <c r="G1142" s="113"/>
      <c r="H1142" s="113"/>
      <c r="I1142" s="998"/>
      <c r="J1142" s="998"/>
      <c r="K1142" s="999"/>
      <c r="L1142" s="999"/>
      <c r="M1142" s="999"/>
      <c r="N1142" s="201"/>
      <c r="O1142" s="201"/>
      <c r="P1142" s="113"/>
      <c r="Q1142" s="113"/>
      <c r="T1142" s="201"/>
      <c r="U1142" s="113"/>
      <c r="V1142" s="113"/>
      <c r="W1142" s="113"/>
      <c r="X1142" s="113"/>
      <c r="Y1142" s="113"/>
      <c r="Z1142" s="113"/>
      <c r="AA1142" s="113"/>
      <c r="AB1142" s="201"/>
      <c r="AC1142" s="113"/>
      <c r="AD1142" s="113"/>
      <c r="AE1142" s="113"/>
      <c r="AF1142" s="113"/>
    </row>
    <row r="1143" spans="2:32" x14ac:dyDescent="0.2">
      <c r="B1143" s="200"/>
      <c r="C1143" s="113"/>
      <c r="D1143" s="201"/>
      <c r="E1143" s="201"/>
      <c r="F1143" s="113"/>
      <c r="G1143" s="113"/>
      <c r="H1143" s="113"/>
      <c r="I1143" s="998"/>
      <c r="J1143" s="998"/>
      <c r="K1143" s="999"/>
      <c r="L1143" s="999"/>
      <c r="M1143" s="999"/>
      <c r="N1143" s="201"/>
      <c r="O1143" s="201"/>
      <c r="P1143" s="113"/>
      <c r="Q1143" s="113"/>
      <c r="T1143" s="201"/>
      <c r="U1143" s="113"/>
      <c r="V1143" s="113"/>
      <c r="W1143" s="113"/>
      <c r="X1143" s="113"/>
      <c r="Y1143" s="113"/>
      <c r="Z1143" s="113"/>
      <c r="AA1143" s="113"/>
      <c r="AB1143" s="201"/>
      <c r="AC1143" s="113"/>
      <c r="AD1143" s="113"/>
      <c r="AE1143" s="113"/>
      <c r="AF1143" s="113"/>
    </row>
    <row r="1144" spans="2:32" x14ac:dyDescent="0.2">
      <c r="B1144" s="200"/>
      <c r="C1144" s="113"/>
      <c r="D1144" s="201"/>
      <c r="E1144" s="201"/>
      <c r="F1144" s="113"/>
      <c r="G1144" s="113"/>
      <c r="H1144" s="113"/>
      <c r="I1144" s="998"/>
      <c r="J1144" s="998"/>
      <c r="K1144" s="999"/>
      <c r="L1144" s="999"/>
      <c r="M1144" s="999"/>
      <c r="N1144" s="201"/>
      <c r="O1144" s="201"/>
      <c r="P1144" s="113"/>
      <c r="Q1144" s="113"/>
      <c r="T1144" s="201"/>
      <c r="U1144" s="113"/>
      <c r="V1144" s="113"/>
      <c r="W1144" s="113"/>
      <c r="X1144" s="113"/>
      <c r="Y1144" s="113"/>
      <c r="Z1144" s="113"/>
      <c r="AA1144" s="113"/>
      <c r="AB1144" s="201"/>
      <c r="AC1144" s="113"/>
      <c r="AD1144" s="113"/>
      <c r="AE1144" s="113"/>
      <c r="AF1144" s="113"/>
    </row>
    <row r="1145" spans="2:32" x14ac:dyDescent="0.2">
      <c r="B1145" s="200"/>
      <c r="C1145" s="113"/>
      <c r="D1145" s="201"/>
      <c r="E1145" s="201"/>
      <c r="F1145" s="113"/>
      <c r="G1145" s="113"/>
      <c r="H1145" s="113"/>
      <c r="I1145" s="998"/>
      <c r="J1145" s="998"/>
      <c r="K1145" s="999"/>
      <c r="L1145" s="999"/>
      <c r="M1145" s="999"/>
      <c r="N1145" s="201"/>
      <c r="O1145" s="201"/>
      <c r="P1145" s="113"/>
      <c r="Q1145" s="113"/>
      <c r="T1145" s="201"/>
      <c r="U1145" s="113"/>
      <c r="V1145" s="113"/>
      <c r="W1145" s="113"/>
      <c r="X1145" s="113"/>
      <c r="Y1145" s="113"/>
      <c r="Z1145" s="113"/>
      <c r="AA1145" s="113"/>
      <c r="AB1145" s="201"/>
      <c r="AC1145" s="113"/>
      <c r="AD1145" s="113"/>
      <c r="AE1145" s="113"/>
      <c r="AF1145" s="113"/>
    </row>
    <row r="1146" spans="2:32" x14ac:dyDescent="0.2">
      <c r="B1146" s="200"/>
      <c r="C1146" s="113"/>
      <c r="D1146" s="201"/>
      <c r="E1146" s="201"/>
      <c r="F1146" s="113"/>
      <c r="G1146" s="113"/>
      <c r="H1146" s="113"/>
      <c r="I1146" s="998"/>
      <c r="J1146" s="998"/>
      <c r="K1146" s="999"/>
      <c r="L1146" s="999"/>
      <c r="M1146" s="999"/>
      <c r="N1146" s="201"/>
      <c r="O1146" s="201"/>
      <c r="P1146" s="113"/>
      <c r="Q1146" s="113"/>
      <c r="T1146" s="201"/>
      <c r="U1146" s="113"/>
      <c r="V1146" s="113"/>
      <c r="W1146" s="113"/>
      <c r="X1146" s="113"/>
      <c r="Y1146" s="113"/>
      <c r="Z1146" s="113"/>
      <c r="AA1146" s="113"/>
      <c r="AB1146" s="201"/>
      <c r="AC1146" s="113"/>
      <c r="AD1146" s="113"/>
      <c r="AE1146" s="113"/>
      <c r="AF1146" s="113"/>
    </row>
    <row r="1147" spans="2:32" x14ac:dyDescent="0.2">
      <c r="B1147" s="200"/>
      <c r="C1147" s="113"/>
      <c r="D1147" s="201"/>
      <c r="E1147" s="201"/>
      <c r="F1147" s="113"/>
      <c r="G1147" s="113"/>
      <c r="H1147" s="113"/>
      <c r="I1147" s="998"/>
      <c r="J1147" s="998"/>
      <c r="K1147" s="999"/>
      <c r="L1147" s="999"/>
      <c r="M1147" s="999"/>
      <c r="N1147" s="201"/>
      <c r="O1147" s="201"/>
      <c r="P1147" s="113"/>
      <c r="Q1147" s="113"/>
      <c r="T1147" s="201"/>
      <c r="U1147" s="113"/>
      <c r="V1147" s="113"/>
      <c r="W1147" s="113"/>
      <c r="X1147" s="113"/>
      <c r="Y1147" s="113"/>
      <c r="Z1147" s="113"/>
      <c r="AA1147" s="113"/>
      <c r="AB1147" s="201"/>
      <c r="AC1147" s="113"/>
      <c r="AD1147" s="113"/>
      <c r="AE1147" s="113"/>
      <c r="AF1147" s="113"/>
    </row>
    <row r="1148" spans="2:32" x14ac:dyDescent="0.2">
      <c r="B1148" s="200"/>
      <c r="C1148" s="113"/>
      <c r="D1148" s="201"/>
      <c r="E1148" s="201"/>
      <c r="F1148" s="113"/>
      <c r="G1148" s="113"/>
      <c r="H1148" s="113"/>
      <c r="I1148" s="998"/>
      <c r="J1148" s="998"/>
      <c r="K1148" s="999"/>
      <c r="L1148" s="999"/>
      <c r="M1148" s="999"/>
      <c r="N1148" s="201"/>
      <c r="O1148" s="201"/>
      <c r="P1148" s="113"/>
      <c r="Q1148" s="113"/>
      <c r="T1148" s="201"/>
      <c r="U1148" s="113"/>
      <c r="V1148" s="113"/>
      <c r="W1148" s="113"/>
      <c r="X1148" s="113"/>
      <c r="Y1148" s="113"/>
      <c r="Z1148" s="113"/>
      <c r="AA1148" s="113"/>
      <c r="AB1148" s="201"/>
      <c r="AC1148" s="113"/>
      <c r="AD1148" s="113"/>
      <c r="AE1148" s="113"/>
      <c r="AF1148" s="113"/>
    </row>
    <row r="1149" spans="2:32" x14ac:dyDescent="0.2">
      <c r="B1149" s="200"/>
      <c r="C1149" s="113"/>
      <c r="D1149" s="201"/>
      <c r="E1149" s="201"/>
      <c r="F1149" s="113"/>
      <c r="G1149" s="113"/>
      <c r="H1149" s="113"/>
      <c r="I1149" s="998"/>
      <c r="J1149" s="998"/>
      <c r="K1149" s="999"/>
      <c r="L1149" s="999"/>
      <c r="M1149" s="999"/>
      <c r="N1149" s="201"/>
      <c r="O1149" s="201"/>
      <c r="P1149" s="113"/>
      <c r="Q1149" s="113"/>
      <c r="T1149" s="201"/>
      <c r="U1149" s="113"/>
      <c r="V1149" s="113"/>
      <c r="W1149" s="113"/>
      <c r="X1149" s="113"/>
      <c r="Y1149" s="113"/>
      <c r="Z1149" s="113"/>
      <c r="AA1149" s="113"/>
      <c r="AB1149" s="201"/>
      <c r="AC1149" s="113"/>
      <c r="AD1149" s="113"/>
      <c r="AE1149" s="113"/>
      <c r="AF1149" s="113"/>
    </row>
    <row r="1150" spans="2:32" x14ac:dyDescent="0.2">
      <c r="B1150" s="200"/>
      <c r="C1150" s="113"/>
      <c r="D1150" s="201"/>
      <c r="E1150" s="201"/>
      <c r="F1150" s="113"/>
      <c r="G1150" s="113"/>
      <c r="H1150" s="113"/>
      <c r="I1150" s="998"/>
      <c r="J1150" s="998"/>
      <c r="K1150" s="999"/>
      <c r="L1150" s="999"/>
      <c r="M1150" s="999"/>
      <c r="N1150" s="201"/>
      <c r="O1150" s="201"/>
      <c r="P1150" s="113"/>
      <c r="Q1150" s="113"/>
      <c r="T1150" s="201"/>
      <c r="U1150" s="113"/>
      <c r="V1150" s="113"/>
      <c r="W1150" s="113"/>
      <c r="X1150" s="113"/>
      <c r="Y1150" s="113"/>
      <c r="Z1150" s="113"/>
      <c r="AA1150" s="113"/>
      <c r="AB1150" s="201"/>
      <c r="AC1150" s="113"/>
      <c r="AD1150" s="113"/>
      <c r="AE1150" s="113"/>
      <c r="AF1150" s="113"/>
    </row>
    <row r="1151" spans="2:32" x14ac:dyDescent="0.2">
      <c r="B1151" s="200"/>
      <c r="C1151" s="113"/>
      <c r="D1151" s="201"/>
      <c r="E1151" s="201"/>
      <c r="F1151" s="113"/>
      <c r="G1151" s="113"/>
      <c r="H1151" s="113"/>
      <c r="I1151" s="998"/>
      <c r="J1151" s="998"/>
      <c r="K1151" s="999"/>
      <c r="L1151" s="999"/>
      <c r="M1151" s="999"/>
      <c r="N1151" s="201"/>
      <c r="O1151" s="201"/>
      <c r="P1151" s="113"/>
      <c r="Q1151" s="113"/>
      <c r="T1151" s="201"/>
      <c r="U1151" s="113"/>
      <c r="V1151" s="113"/>
      <c r="W1151" s="113"/>
      <c r="X1151" s="113"/>
      <c r="Y1151" s="113"/>
      <c r="Z1151" s="113"/>
      <c r="AA1151" s="113"/>
      <c r="AB1151" s="201"/>
      <c r="AC1151" s="113"/>
      <c r="AD1151" s="113"/>
      <c r="AE1151" s="113"/>
      <c r="AF1151" s="113"/>
    </row>
    <row r="1152" spans="2:32" x14ac:dyDescent="0.2">
      <c r="B1152" s="200"/>
      <c r="C1152" s="113"/>
      <c r="D1152" s="201"/>
      <c r="E1152" s="201"/>
      <c r="F1152" s="113"/>
      <c r="G1152" s="113"/>
      <c r="H1152" s="113"/>
      <c r="I1152" s="998"/>
      <c r="J1152" s="998"/>
      <c r="K1152" s="999"/>
      <c r="L1152" s="999"/>
      <c r="M1152" s="999"/>
      <c r="N1152" s="201"/>
      <c r="O1152" s="201"/>
      <c r="P1152" s="113"/>
      <c r="Q1152" s="113"/>
      <c r="T1152" s="201"/>
      <c r="U1152" s="113"/>
      <c r="V1152" s="113"/>
      <c r="W1152" s="113"/>
      <c r="X1152" s="113"/>
      <c r="Y1152" s="113"/>
      <c r="Z1152" s="113"/>
      <c r="AA1152" s="113"/>
      <c r="AB1152" s="201"/>
      <c r="AC1152" s="113"/>
      <c r="AD1152" s="113"/>
      <c r="AE1152" s="113"/>
      <c r="AF1152" s="113"/>
    </row>
    <row r="1153" spans="2:32" x14ac:dyDescent="0.2">
      <c r="B1153" s="200"/>
      <c r="C1153" s="113"/>
      <c r="D1153" s="201"/>
      <c r="E1153" s="201"/>
      <c r="F1153" s="113"/>
      <c r="G1153" s="113"/>
      <c r="H1153" s="113"/>
      <c r="I1153" s="998"/>
      <c r="J1153" s="998"/>
      <c r="K1153" s="999"/>
      <c r="L1153" s="999"/>
      <c r="M1153" s="999"/>
      <c r="N1153" s="201"/>
      <c r="O1153" s="201"/>
      <c r="P1153" s="113"/>
      <c r="Q1153" s="113"/>
      <c r="T1153" s="201"/>
      <c r="U1153" s="113"/>
      <c r="V1153" s="113"/>
      <c r="W1153" s="113"/>
      <c r="X1153" s="113"/>
      <c r="Y1153" s="113"/>
      <c r="Z1153" s="113"/>
      <c r="AA1153" s="113"/>
      <c r="AB1153" s="201"/>
      <c r="AC1153" s="113"/>
      <c r="AD1153" s="113"/>
      <c r="AE1153" s="113"/>
      <c r="AF1153" s="113"/>
    </row>
    <row r="1154" spans="2:32" x14ac:dyDescent="0.2">
      <c r="B1154" s="200"/>
      <c r="C1154" s="113"/>
      <c r="D1154" s="201"/>
      <c r="E1154" s="201"/>
      <c r="F1154" s="113"/>
      <c r="G1154" s="113"/>
      <c r="H1154" s="113"/>
      <c r="I1154" s="998"/>
      <c r="J1154" s="998"/>
      <c r="K1154" s="999"/>
      <c r="L1154" s="999"/>
      <c r="M1154" s="999"/>
      <c r="N1154" s="201"/>
      <c r="O1154" s="201"/>
      <c r="P1154" s="113"/>
      <c r="Q1154" s="113"/>
      <c r="T1154" s="201"/>
      <c r="U1154" s="113"/>
      <c r="V1154" s="113"/>
      <c r="W1154" s="113"/>
      <c r="X1154" s="113"/>
      <c r="Y1154" s="113"/>
      <c r="Z1154" s="113"/>
      <c r="AA1154" s="113"/>
      <c r="AB1154" s="201"/>
      <c r="AC1154" s="113"/>
      <c r="AD1154" s="113"/>
      <c r="AE1154" s="113"/>
      <c r="AF1154" s="113"/>
    </row>
    <row r="1155" spans="2:32" x14ac:dyDescent="0.2">
      <c r="B1155" s="200"/>
      <c r="C1155" s="113"/>
      <c r="D1155" s="201"/>
      <c r="E1155" s="201"/>
      <c r="F1155" s="113"/>
      <c r="G1155" s="113"/>
      <c r="H1155" s="113"/>
      <c r="I1155" s="998"/>
      <c r="J1155" s="998"/>
      <c r="K1155" s="999"/>
      <c r="L1155" s="999"/>
      <c r="M1155" s="999"/>
      <c r="N1155" s="201"/>
      <c r="O1155" s="201"/>
      <c r="P1155" s="113"/>
      <c r="Q1155" s="113"/>
      <c r="T1155" s="201"/>
      <c r="U1155" s="113"/>
      <c r="V1155" s="113"/>
      <c r="W1155" s="113"/>
      <c r="X1155" s="113"/>
      <c r="Y1155" s="113"/>
      <c r="Z1155" s="113"/>
      <c r="AA1155" s="113"/>
      <c r="AB1155" s="201"/>
      <c r="AC1155" s="113"/>
      <c r="AD1155" s="113"/>
      <c r="AE1155" s="113"/>
      <c r="AF1155" s="113"/>
    </row>
    <row r="1156" spans="2:32" x14ac:dyDescent="0.2">
      <c r="B1156" s="200"/>
      <c r="C1156" s="113"/>
      <c r="D1156" s="201"/>
      <c r="E1156" s="201"/>
      <c r="F1156" s="113"/>
      <c r="G1156" s="113"/>
      <c r="H1156" s="113"/>
      <c r="I1156" s="998"/>
      <c r="J1156" s="998"/>
      <c r="K1156" s="999"/>
      <c r="L1156" s="999"/>
      <c r="M1156" s="999"/>
      <c r="N1156" s="201"/>
      <c r="O1156" s="201"/>
      <c r="P1156" s="113"/>
      <c r="Q1156" s="113"/>
      <c r="T1156" s="201"/>
      <c r="U1156" s="113"/>
      <c r="V1156" s="113"/>
      <c r="W1156" s="113"/>
      <c r="X1156" s="113"/>
      <c r="Y1156" s="113"/>
      <c r="Z1156" s="113"/>
      <c r="AA1156" s="113"/>
      <c r="AB1156" s="201"/>
      <c r="AC1156" s="113"/>
      <c r="AD1156" s="113"/>
      <c r="AE1156" s="113"/>
      <c r="AF1156" s="113"/>
    </row>
    <row r="1157" spans="2:32" x14ac:dyDescent="0.2">
      <c r="B1157" s="200"/>
      <c r="C1157" s="113"/>
      <c r="D1157" s="201"/>
      <c r="E1157" s="201"/>
      <c r="F1157" s="113"/>
      <c r="G1157" s="113"/>
      <c r="H1157" s="113"/>
      <c r="I1157" s="998"/>
      <c r="J1157" s="998"/>
      <c r="K1157" s="999"/>
      <c r="L1157" s="999"/>
      <c r="M1157" s="999"/>
      <c r="N1157" s="201"/>
      <c r="O1157" s="201"/>
      <c r="P1157" s="113"/>
      <c r="Q1157" s="113"/>
      <c r="T1157" s="201"/>
      <c r="U1157" s="113"/>
      <c r="V1157" s="113"/>
      <c r="W1157" s="113"/>
      <c r="X1157" s="113"/>
      <c r="Y1157" s="113"/>
      <c r="Z1157" s="113"/>
      <c r="AA1157" s="113"/>
      <c r="AB1157" s="201"/>
      <c r="AC1157" s="113"/>
      <c r="AD1157" s="113"/>
      <c r="AE1157" s="113"/>
      <c r="AF1157" s="113"/>
    </row>
    <row r="1158" spans="2:32" x14ac:dyDescent="0.2">
      <c r="B1158" s="200"/>
      <c r="C1158" s="113"/>
      <c r="D1158" s="201"/>
      <c r="E1158" s="201"/>
      <c r="F1158" s="113"/>
      <c r="G1158" s="113"/>
      <c r="H1158" s="113"/>
      <c r="I1158" s="998"/>
      <c r="J1158" s="998"/>
      <c r="K1158" s="999"/>
      <c r="L1158" s="999"/>
      <c r="M1158" s="999"/>
      <c r="N1158" s="201"/>
      <c r="O1158" s="201"/>
      <c r="P1158" s="113"/>
      <c r="Q1158" s="113"/>
      <c r="T1158" s="201"/>
      <c r="U1158" s="113"/>
      <c r="V1158" s="113"/>
      <c r="W1158" s="113"/>
      <c r="X1158" s="113"/>
      <c r="Y1158" s="113"/>
      <c r="Z1158" s="113"/>
      <c r="AA1158" s="113"/>
      <c r="AB1158" s="201"/>
      <c r="AC1158" s="113"/>
      <c r="AD1158" s="113"/>
      <c r="AE1158" s="113"/>
      <c r="AF1158" s="113"/>
    </row>
    <row r="1159" spans="2:32" x14ac:dyDescent="0.2">
      <c r="B1159" s="200"/>
      <c r="C1159" s="113"/>
      <c r="D1159" s="201"/>
      <c r="E1159" s="201"/>
      <c r="F1159" s="113"/>
      <c r="G1159" s="113"/>
      <c r="H1159" s="113"/>
      <c r="I1159" s="998"/>
      <c r="J1159" s="998"/>
      <c r="K1159" s="999"/>
      <c r="L1159" s="999"/>
      <c r="M1159" s="999"/>
      <c r="N1159" s="201"/>
      <c r="O1159" s="201"/>
      <c r="P1159" s="113"/>
      <c r="Q1159" s="113"/>
      <c r="T1159" s="201"/>
      <c r="U1159" s="113"/>
      <c r="V1159" s="113"/>
      <c r="W1159" s="113"/>
      <c r="X1159" s="113"/>
      <c r="Y1159" s="113"/>
      <c r="Z1159" s="113"/>
      <c r="AA1159" s="113"/>
      <c r="AB1159" s="201"/>
      <c r="AC1159" s="113"/>
      <c r="AD1159" s="113"/>
      <c r="AE1159" s="113"/>
      <c r="AF1159" s="113"/>
    </row>
    <row r="1160" spans="2:32" x14ac:dyDescent="0.2">
      <c r="B1160" s="200"/>
      <c r="C1160" s="113"/>
      <c r="D1160" s="201"/>
      <c r="E1160" s="201"/>
      <c r="F1160" s="113"/>
      <c r="G1160" s="113"/>
      <c r="H1160" s="113"/>
      <c r="I1160" s="998"/>
      <c r="J1160" s="998"/>
      <c r="K1160" s="999"/>
      <c r="L1160" s="999"/>
      <c r="M1160" s="999"/>
      <c r="N1160" s="201"/>
      <c r="O1160" s="201"/>
      <c r="P1160" s="113"/>
      <c r="Q1160" s="113"/>
      <c r="T1160" s="201"/>
      <c r="U1160" s="113"/>
      <c r="V1160" s="113"/>
      <c r="W1160" s="113"/>
      <c r="X1160" s="113"/>
      <c r="Y1160" s="113"/>
      <c r="Z1160" s="113"/>
      <c r="AA1160" s="113"/>
      <c r="AB1160" s="201"/>
      <c r="AC1160" s="113"/>
      <c r="AD1160" s="113"/>
      <c r="AE1160" s="113"/>
      <c r="AF1160" s="113"/>
    </row>
    <row r="1161" spans="2:32" x14ac:dyDescent="0.2">
      <c r="B1161" s="200"/>
      <c r="C1161" s="113"/>
      <c r="D1161" s="201"/>
      <c r="E1161" s="201"/>
      <c r="F1161" s="113"/>
      <c r="G1161" s="113"/>
      <c r="H1161" s="113"/>
      <c r="I1161" s="998"/>
      <c r="J1161" s="998"/>
      <c r="K1161" s="999"/>
      <c r="L1161" s="999"/>
      <c r="M1161" s="999"/>
      <c r="N1161" s="201"/>
      <c r="O1161" s="201"/>
      <c r="P1161" s="113"/>
      <c r="Q1161" s="113"/>
      <c r="T1161" s="201"/>
      <c r="U1161" s="113"/>
      <c r="V1161" s="113"/>
      <c r="W1161" s="113"/>
      <c r="X1161" s="113"/>
      <c r="Y1161" s="113"/>
      <c r="Z1161" s="113"/>
      <c r="AA1161" s="113"/>
      <c r="AB1161" s="201"/>
      <c r="AC1161" s="113"/>
      <c r="AD1161" s="113"/>
      <c r="AE1161" s="113"/>
      <c r="AF1161" s="113"/>
    </row>
    <row r="1162" spans="2:32" x14ac:dyDescent="0.2">
      <c r="B1162" s="200"/>
      <c r="C1162" s="113"/>
      <c r="D1162" s="201"/>
      <c r="E1162" s="201"/>
      <c r="F1162" s="113"/>
      <c r="G1162" s="113"/>
      <c r="H1162" s="113"/>
      <c r="I1162" s="998"/>
      <c r="J1162" s="998"/>
      <c r="K1162" s="999"/>
      <c r="L1162" s="999"/>
      <c r="M1162" s="999"/>
      <c r="N1162" s="201"/>
      <c r="O1162" s="201"/>
      <c r="P1162" s="113"/>
      <c r="Q1162" s="113"/>
      <c r="T1162" s="201"/>
      <c r="U1162" s="113"/>
      <c r="V1162" s="113"/>
      <c r="W1162" s="113"/>
      <c r="X1162" s="113"/>
      <c r="Y1162" s="113"/>
      <c r="Z1162" s="113"/>
      <c r="AA1162" s="113"/>
      <c r="AB1162" s="201"/>
      <c r="AC1162" s="113"/>
      <c r="AD1162" s="113"/>
      <c r="AE1162" s="113"/>
      <c r="AF1162" s="113"/>
    </row>
    <row r="1163" spans="2:32" x14ac:dyDescent="0.2">
      <c r="B1163" s="200"/>
      <c r="C1163" s="113"/>
      <c r="D1163" s="201"/>
      <c r="E1163" s="201"/>
      <c r="F1163" s="113"/>
      <c r="G1163" s="113"/>
      <c r="H1163" s="113"/>
      <c r="I1163" s="998"/>
      <c r="J1163" s="998"/>
      <c r="K1163" s="999"/>
      <c r="L1163" s="999"/>
      <c r="M1163" s="999"/>
      <c r="N1163" s="201"/>
      <c r="O1163" s="201"/>
      <c r="P1163" s="113"/>
      <c r="Q1163" s="113"/>
      <c r="T1163" s="201"/>
      <c r="U1163" s="113"/>
      <c r="V1163" s="113"/>
      <c r="W1163" s="113"/>
      <c r="X1163" s="113"/>
      <c r="Y1163" s="113"/>
      <c r="Z1163" s="113"/>
      <c r="AA1163" s="113"/>
      <c r="AB1163" s="201"/>
      <c r="AC1163" s="113"/>
      <c r="AD1163" s="113"/>
      <c r="AE1163" s="113"/>
      <c r="AF1163" s="113"/>
    </row>
    <row r="1164" spans="2:32" x14ac:dyDescent="0.2">
      <c r="B1164" s="200"/>
      <c r="C1164" s="113"/>
      <c r="D1164" s="201"/>
      <c r="E1164" s="201"/>
      <c r="F1164" s="113"/>
      <c r="G1164" s="113"/>
      <c r="H1164" s="113"/>
      <c r="I1164" s="998"/>
      <c r="J1164" s="998"/>
      <c r="K1164" s="999"/>
      <c r="L1164" s="999"/>
      <c r="M1164" s="999"/>
      <c r="N1164" s="201"/>
      <c r="O1164" s="201"/>
      <c r="P1164" s="113"/>
      <c r="Q1164" s="113"/>
      <c r="T1164" s="201"/>
      <c r="U1164" s="113"/>
      <c r="V1164" s="113"/>
      <c r="W1164" s="113"/>
      <c r="X1164" s="113"/>
      <c r="Y1164" s="113"/>
      <c r="Z1164" s="113"/>
      <c r="AA1164" s="113"/>
      <c r="AB1164" s="201"/>
      <c r="AC1164" s="113"/>
      <c r="AD1164" s="113"/>
      <c r="AE1164" s="113"/>
      <c r="AF1164" s="113"/>
    </row>
    <row r="1165" spans="2:32" x14ac:dyDescent="0.2">
      <c r="B1165" s="200"/>
      <c r="C1165" s="113"/>
      <c r="D1165" s="201"/>
      <c r="E1165" s="201"/>
      <c r="F1165" s="113"/>
      <c r="G1165" s="113"/>
      <c r="H1165" s="113"/>
      <c r="I1165" s="998"/>
      <c r="J1165" s="998"/>
      <c r="K1165" s="999"/>
      <c r="L1165" s="999"/>
      <c r="M1165" s="999"/>
      <c r="N1165" s="201"/>
      <c r="O1165" s="201"/>
      <c r="P1165" s="113"/>
      <c r="Q1165" s="113"/>
      <c r="T1165" s="201"/>
      <c r="U1165" s="113"/>
      <c r="V1165" s="113"/>
      <c r="W1165" s="113"/>
      <c r="X1165" s="113"/>
      <c r="Y1165" s="113"/>
      <c r="Z1165" s="113"/>
      <c r="AA1165" s="113"/>
      <c r="AB1165" s="201"/>
      <c r="AC1165" s="113"/>
      <c r="AD1165" s="113"/>
      <c r="AE1165" s="113"/>
      <c r="AF1165" s="113"/>
    </row>
    <row r="1166" spans="2:32" x14ac:dyDescent="0.2">
      <c r="B1166" s="200"/>
      <c r="C1166" s="113"/>
      <c r="D1166" s="201"/>
      <c r="E1166" s="201"/>
      <c r="F1166" s="113"/>
      <c r="G1166" s="113"/>
      <c r="H1166" s="113"/>
      <c r="I1166" s="998"/>
      <c r="J1166" s="998"/>
      <c r="K1166" s="999"/>
      <c r="L1166" s="999"/>
      <c r="M1166" s="999"/>
      <c r="N1166" s="201"/>
      <c r="O1166" s="201"/>
      <c r="P1166" s="113"/>
      <c r="Q1166" s="113"/>
      <c r="T1166" s="201"/>
      <c r="U1166" s="113"/>
      <c r="V1166" s="113"/>
      <c r="W1166" s="113"/>
      <c r="X1166" s="113"/>
      <c r="Y1166" s="113"/>
      <c r="Z1166" s="113"/>
      <c r="AA1166" s="113"/>
      <c r="AB1166" s="201"/>
      <c r="AC1166" s="113"/>
      <c r="AD1166" s="113"/>
      <c r="AE1166" s="113"/>
      <c r="AF1166" s="113"/>
    </row>
    <row r="1167" spans="2:32" x14ac:dyDescent="0.2">
      <c r="B1167" s="200"/>
      <c r="C1167" s="113"/>
      <c r="D1167" s="201"/>
      <c r="E1167" s="201"/>
      <c r="F1167" s="113"/>
      <c r="G1167" s="113"/>
      <c r="H1167" s="113"/>
      <c r="I1167" s="998"/>
      <c r="J1167" s="998"/>
      <c r="K1167" s="999"/>
      <c r="L1167" s="999"/>
      <c r="M1167" s="999"/>
      <c r="N1167" s="201"/>
      <c r="O1167" s="201"/>
      <c r="P1167" s="113"/>
      <c r="Q1167" s="113"/>
      <c r="T1167" s="201"/>
      <c r="U1167" s="113"/>
      <c r="V1167" s="113"/>
      <c r="W1167" s="113"/>
      <c r="X1167" s="113"/>
      <c r="Y1167" s="113"/>
      <c r="Z1167" s="113"/>
      <c r="AA1167" s="113"/>
      <c r="AB1167" s="201"/>
      <c r="AC1167" s="113"/>
      <c r="AD1167" s="113"/>
      <c r="AE1167" s="113"/>
      <c r="AF1167" s="113"/>
    </row>
    <row r="1168" spans="2:32" x14ac:dyDescent="0.2">
      <c r="B1168" s="200"/>
      <c r="C1168" s="113"/>
      <c r="D1168" s="201"/>
      <c r="E1168" s="201"/>
      <c r="F1168" s="113"/>
      <c r="G1168" s="113"/>
      <c r="H1168" s="113"/>
      <c r="I1168" s="998"/>
      <c r="J1168" s="998"/>
      <c r="K1168" s="999"/>
      <c r="L1168" s="999"/>
      <c r="M1168" s="999"/>
      <c r="N1168" s="201"/>
      <c r="O1168" s="201"/>
      <c r="P1168" s="113"/>
      <c r="Q1168" s="113"/>
      <c r="T1168" s="201"/>
      <c r="U1168" s="113"/>
      <c r="V1168" s="113"/>
      <c r="W1168" s="113"/>
      <c r="X1168" s="113"/>
      <c r="Y1168" s="113"/>
      <c r="Z1168" s="113"/>
      <c r="AA1168" s="113"/>
      <c r="AB1168" s="201"/>
      <c r="AC1168" s="113"/>
      <c r="AD1168" s="113"/>
      <c r="AE1168" s="113"/>
      <c r="AF1168" s="113"/>
    </row>
    <row r="1169" spans="2:32" x14ac:dyDescent="0.2">
      <c r="B1169" s="200"/>
      <c r="C1169" s="113"/>
      <c r="D1169" s="201"/>
      <c r="E1169" s="201"/>
      <c r="F1169" s="113"/>
      <c r="G1169" s="113"/>
      <c r="H1169" s="113"/>
      <c r="I1169" s="998"/>
      <c r="J1169" s="998"/>
      <c r="K1169" s="999"/>
      <c r="L1169" s="999"/>
      <c r="M1169" s="999"/>
      <c r="N1169" s="201"/>
      <c r="O1169" s="201"/>
      <c r="P1169" s="113"/>
      <c r="Q1169" s="113"/>
      <c r="T1169" s="201"/>
      <c r="U1169" s="113"/>
      <c r="V1169" s="113"/>
      <c r="W1169" s="113"/>
      <c r="X1169" s="113"/>
      <c r="Y1169" s="113"/>
      <c r="Z1169" s="113"/>
      <c r="AA1169" s="113"/>
      <c r="AB1169" s="201"/>
      <c r="AC1169" s="113"/>
      <c r="AD1169" s="113"/>
      <c r="AE1169" s="113"/>
      <c r="AF1169" s="113"/>
    </row>
    <row r="1170" spans="2:32" x14ac:dyDescent="0.2">
      <c r="B1170" s="200"/>
      <c r="C1170" s="113"/>
      <c r="D1170" s="201"/>
      <c r="E1170" s="201"/>
      <c r="F1170" s="113"/>
      <c r="G1170" s="113"/>
      <c r="H1170" s="113"/>
      <c r="I1170" s="998"/>
      <c r="J1170" s="998"/>
      <c r="K1170" s="999"/>
      <c r="L1170" s="999"/>
      <c r="M1170" s="999"/>
      <c r="N1170" s="201"/>
      <c r="O1170" s="201"/>
      <c r="P1170" s="113"/>
      <c r="Q1170" s="113"/>
      <c r="T1170" s="201"/>
      <c r="U1170" s="113"/>
      <c r="V1170" s="113"/>
      <c r="W1170" s="113"/>
      <c r="X1170" s="113"/>
      <c r="Y1170" s="113"/>
      <c r="Z1170" s="113"/>
      <c r="AA1170" s="113"/>
      <c r="AB1170" s="201"/>
      <c r="AC1170" s="113"/>
      <c r="AD1170" s="113"/>
      <c r="AE1170" s="113"/>
      <c r="AF1170" s="113"/>
    </row>
    <row r="1171" spans="2:32" x14ac:dyDescent="0.2">
      <c r="B1171" s="200"/>
      <c r="C1171" s="113"/>
      <c r="D1171" s="201"/>
      <c r="E1171" s="201"/>
      <c r="F1171" s="113"/>
      <c r="G1171" s="113"/>
      <c r="H1171" s="113"/>
      <c r="I1171" s="998"/>
      <c r="J1171" s="998"/>
      <c r="K1171" s="999"/>
      <c r="L1171" s="999"/>
      <c r="M1171" s="999"/>
      <c r="N1171" s="201"/>
      <c r="O1171" s="201"/>
      <c r="P1171" s="113"/>
      <c r="Q1171" s="113"/>
      <c r="T1171" s="201"/>
      <c r="U1171" s="113"/>
      <c r="V1171" s="113"/>
      <c r="W1171" s="113"/>
      <c r="X1171" s="113"/>
      <c r="Y1171" s="113"/>
      <c r="Z1171" s="113"/>
      <c r="AA1171" s="113"/>
      <c r="AB1171" s="201"/>
      <c r="AC1171" s="113"/>
      <c r="AD1171" s="113"/>
      <c r="AE1171" s="113"/>
      <c r="AF1171" s="113"/>
    </row>
    <row r="1172" spans="2:32" x14ac:dyDescent="0.2">
      <c r="B1172" s="200"/>
      <c r="C1172" s="113"/>
      <c r="D1172" s="201"/>
      <c r="E1172" s="201"/>
      <c r="F1172" s="113"/>
      <c r="G1172" s="113"/>
      <c r="H1172" s="113"/>
      <c r="I1172" s="998"/>
      <c r="J1172" s="998"/>
      <c r="K1172" s="999"/>
      <c r="L1172" s="999"/>
      <c r="M1172" s="999"/>
      <c r="N1172" s="201"/>
      <c r="O1172" s="201"/>
      <c r="P1172" s="113"/>
      <c r="Q1172" s="113"/>
      <c r="T1172" s="201"/>
      <c r="U1172" s="113"/>
      <c r="V1172" s="113"/>
      <c r="W1172" s="113"/>
      <c r="X1172" s="113"/>
      <c r="Y1172" s="113"/>
      <c r="Z1172" s="113"/>
      <c r="AA1172" s="113"/>
      <c r="AB1172" s="201"/>
      <c r="AC1172" s="113"/>
      <c r="AD1172" s="113"/>
      <c r="AE1172" s="113"/>
      <c r="AF1172" s="113"/>
    </row>
    <row r="1173" spans="2:32" x14ac:dyDescent="0.2">
      <c r="B1173" s="200"/>
      <c r="C1173" s="113"/>
      <c r="D1173" s="201"/>
      <c r="E1173" s="201"/>
      <c r="F1173" s="113"/>
      <c r="G1173" s="113"/>
      <c r="H1173" s="113"/>
      <c r="I1173" s="998"/>
      <c r="J1173" s="998"/>
      <c r="K1173" s="999"/>
      <c r="L1173" s="999"/>
      <c r="M1173" s="999"/>
      <c r="N1173" s="201"/>
      <c r="O1173" s="201"/>
      <c r="P1173" s="113"/>
      <c r="Q1173" s="113"/>
      <c r="T1173" s="201"/>
      <c r="U1173" s="113"/>
      <c r="V1173" s="113"/>
      <c r="W1173" s="113"/>
      <c r="X1173" s="113"/>
      <c r="Y1173" s="113"/>
      <c r="Z1173" s="113"/>
      <c r="AA1173" s="113"/>
      <c r="AB1173" s="201"/>
      <c r="AC1173" s="113"/>
      <c r="AD1173" s="113"/>
      <c r="AE1173" s="113"/>
      <c r="AF1173" s="113"/>
    </row>
    <row r="1174" spans="2:32" x14ac:dyDescent="0.2">
      <c r="B1174" s="200"/>
      <c r="C1174" s="113"/>
      <c r="D1174" s="201"/>
      <c r="E1174" s="201"/>
      <c r="F1174" s="113"/>
      <c r="G1174" s="113"/>
      <c r="H1174" s="113"/>
      <c r="I1174" s="998"/>
      <c r="J1174" s="998"/>
      <c r="K1174" s="999"/>
      <c r="L1174" s="999"/>
      <c r="M1174" s="999"/>
      <c r="N1174" s="201"/>
      <c r="O1174" s="201"/>
      <c r="P1174" s="113"/>
      <c r="Q1174" s="113"/>
      <c r="T1174" s="201"/>
      <c r="U1174" s="113"/>
      <c r="V1174" s="113"/>
      <c r="W1174" s="113"/>
      <c r="X1174" s="113"/>
      <c r="Y1174" s="113"/>
      <c r="Z1174" s="113"/>
      <c r="AA1174" s="113"/>
      <c r="AB1174" s="201"/>
      <c r="AC1174" s="113"/>
      <c r="AD1174" s="113"/>
      <c r="AE1174" s="113"/>
      <c r="AF1174" s="113"/>
    </row>
    <row r="1175" spans="2:32" x14ac:dyDescent="0.2">
      <c r="B1175" s="200"/>
      <c r="C1175" s="113"/>
      <c r="D1175" s="201"/>
      <c r="E1175" s="201"/>
      <c r="F1175" s="113"/>
      <c r="G1175" s="113"/>
      <c r="H1175" s="113"/>
      <c r="I1175" s="998"/>
      <c r="J1175" s="998"/>
      <c r="K1175" s="999"/>
      <c r="L1175" s="999"/>
      <c r="M1175" s="999"/>
      <c r="N1175" s="201"/>
      <c r="O1175" s="201"/>
      <c r="P1175" s="113"/>
      <c r="Q1175" s="113"/>
      <c r="T1175" s="201"/>
      <c r="U1175" s="113"/>
      <c r="V1175" s="113"/>
      <c r="W1175" s="113"/>
      <c r="X1175" s="113"/>
      <c r="Y1175" s="113"/>
      <c r="Z1175" s="113"/>
      <c r="AA1175" s="113"/>
      <c r="AB1175" s="201"/>
      <c r="AC1175" s="113"/>
      <c r="AD1175" s="113"/>
      <c r="AE1175" s="113"/>
      <c r="AF1175" s="113"/>
    </row>
    <row r="1176" spans="2:32" x14ac:dyDescent="0.2">
      <c r="B1176" s="200"/>
      <c r="C1176" s="113"/>
      <c r="D1176" s="201"/>
      <c r="E1176" s="201"/>
      <c r="F1176" s="113"/>
      <c r="G1176" s="113"/>
      <c r="H1176" s="113"/>
      <c r="I1176" s="998"/>
      <c r="J1176" s="998"/>
      <c r="K1176" s="999"/>
      <c r="L1176" s="999"/>
      <c r="M1176" s="999"/>
      <c r="N1176" s="201"/>
      <c r="O1176" s="201"/>
      <c r="P1176" s="113"/>
      <c r="Q1176" s="113"/>
      <c r="T1176" s="201"/>
      <c r="U1176" s="113"/>
      <c r="V1176" s="113"/>
      <c r="W1176" s="113"/>
      <c r="X1176" s="113"/>
      <c r="Y1176" s="113"/>
      <c r="Z1176" s="113"/>
      <c r="AA1176" s="113"/>
      <c r="AB1176" s="201"/>
      <c r="AC1176" s="113"/>
      <c r="AD1176" s="113"/>
      <c r="AE1176" s="113"/>
      <c r="AF1176" s="113"/>
    </row>
    <row r="1177" spans="2:32" x14ac:dyDescent="0.2">
      <c r="B1177" s="200"/>
      <c r="C1177" s="113"/>
      <c r="D1177" s="201"/>
      <c r="E1177" s="201"/>
      <c r="F1177" s="113"/>
      <c r="G1177" s="113"/>
      <c r="H1177" s="113"/>
      <c r="I1177" s="998"/>
      <c r="J1177" s="998"/>
      <c r="K1177" s="999"/>
      <c r="L1177" s="999"/>
      <c r="M1177" s="999"/>
      <c r="N1177" s="201"/>
      <c r="O1177" s="201"/>
      <c r="P1177" s="113"/>
      <c r="Q1177" s="113"/>
      <c r="T1177" s="201"/>
      <c r="U1177" s="113"/>
      <c r="V1177" s="113"/>
      <c r="W1177" s="113"/>
      <c r="X1177" s="113"/>
      <c r="Y1177" s="113"/>
      <c r="Z1177" s="113"/>
      <c r="AA1177" s="113"/>
      <c r="AB1177" s="201"/>
      <c r="AC1177" s="113"/>
      <c r="AD1177" s="113"/>
      <c r="AE1177" s="113"/>
      <c r="AF1177" s="113"/>
    </row>
    <row r="1178" spans="2:32" x14ac:dyDescent="0.2">
      <c r="B1178" s="200"/>
      <c r="C1178" s="113"/>
      <c r="D1178" s="201"/>
      <c r="E1178" s="201"/>
      <c r="F1178" s="113"/>
      <c r="G1178" s="113"/>
      <c r="H1178" s="113"/>
      <c r="I1178" s="998"/>
      <c r="J1178" s="998"/>
      <c r="K1178" s="999"/>
      <c r="L1178" s="999"/>
      <c r="M1178" s="999"/>
      <c r="N1178" s="201"/>
      <c r="O1178" s="201"/>
      <c r="P1178" s="113"/>
      <c r="Q1178" s="113"/>
      <c r="T1178" s="201"/>
      <c r="U1178" s="113"/>
      <c r="V1178" s="113"/>
      <c r="W1178" s="113"/>
      <c r="X1178" s="113"/>
      <c r="Y1178" s="113"/>
      <c r="Z1178" s="113"/>
      <c r="AA1178" s="113"/>
      <c r="AB1178" s="201"/>
      <c r="AC1178" s="113"/>
      <c r="AD1178" s="113"/>
      <c r="AE1178" s="113"/>
      <c r="AF1178" s="113"/>
    </row>
    <row r="1179" spans="2:32" x14ac:dyDescent="0.2">
      <c r="B1179" s="200"/>
      <c r="C1179" s="113"/>
      <c r="D1179" s="201"/>
      <c r="E1179" s="201"/>
      <c r="F1179" s="113"/>
      <c r="G1179" s="113"/>
      <c r="H1179" s="113"/>
      <c r="I1179" s="998"/>
      <c r="J1179" s="998"/>
      <c r="K1179" s="999"/>
      <c r="L1179" s="999"/>
      <c r="M1179" s="999"/>
      <c r="N1179" s="201"/>
      <c r="O1179" s="201"/>
      <c r="P1179" s="113"/>
      <c r="Q1179" s="113"/>
      <c r="T1179" s="201"/>
      <c r="U1179" s="113"/>
      <c r="V1179" s="113"/>
      <c r="W1179" s="113"/>
      <c r="X1179" s="113"/>
      <c r="Y1179" s="113"/>
      <c r="Z1179" s="113"/>
      <c r="AA1179" s="113"/>
      <c r="AB1179" s="201"/>
      <c r="AC1179" s="113"/>
      <c r="AD1179" s="113"/>
      <c r="AE1179" s="113"/>
      <c r="AF1179" s="113"/>
    </row>
    <row r="1180" spans="2:32" x14ac:dyDescent="0.2">
      <c r="B1180" s="200"/>
      <c r="C1180" s="113"/>
      <c r="D1180" s="201"/>
      <c r="E1180" s="201"/>
      <c r="F1180" s="113"/>
      <c r="G1180" s="113"/>
      <c r="H1180" s="113"/>
      <c r="I1180" s="998"/>
      <c r="J1180" s="998"/>
      <c r="K1180" s="999"/>
      <c r="L1180" s="999"/>
      <c r="M1180" s="999"/>
      <c r="N1180" s="201"/>
      <c r="O1180" s="201"/>
      <c r="P1180" s="113"/>
      <c r="Q1180" s="113"/>
      <c r="T1180" s="201"/>
      <c r="U1180" s="113"/>
      <c r="V1180" s="113"/>
      <c r="W1180" s="113"/>
      <c r="X1180" s="113"/>
      <c r="Y1180" s="113"/>
      <c r="Z1180" s="113"/>
      <c r="AA1180" s="113"/>
      <c r="AB1180" s="201"/>
      <c r="AC1180" s="113"/>
      <c r="AD1180" s="113"/>
      <c r="AE1180" s="113"/>
      <c r="AF1180" s="113"/>
    </row>
    <row r="1181" spans="2:32" x14ac:dyDescent="0.2">
      <c r="B1181" s="200"/>
      <c r="C1181" s="113"/>
      <c r="D1181" s="201"/>
      <c r="E1181" s="201"/>
      <c r="F1181" s="113"/>
      <c r="G1181" s="113"/>
      <c r="H1181" s="113"/>
      <c r="I1181" s="998"/>
      <c r="J1181" s="998"/>
      <c r="K1181" s="999"/>
      <c r="L1181" s="999"/>
      <c r="M1181" s="999"/>
      <c r="N1181" s="201"/>
      <c r="O1181" s="201"/>
      <c r="P1181" s="113"/>
      <c r="Q1181" s="113"/>
      <c r="T1181" s="201"/>
      <c r="U1181" s="113"/>
      <c r="V1181" s="113"/>
      <c r="W1181" s="113"/>
      <c r="X1181" s="113"/>
      <c r="Y1181" s="113"/>
      <c r="Z1181" s="113"/>
      <c r="AA1181" s="113"/>
      <c r="AB1181" s="201"/>
      <c r="AC1181" s="113"/>
      <c r="AD1181" s="113"/>
      <c r="AE1181" s="113"/>
      <c r="AF1181" s="113"/>
    </row>
    <row r="1182" spans="2:32" x14ac:dyDescent="0.2">
      <c r="B1182" s="200"/>
      <c r="C1182" s="113"/>
      <c r="D1182" s="201"/>
      <c r="E1182" s="201"/>
      <c r="F1182" s="113"/>
      <c r="G1182" s="113"/>
      <c r="H1182" s="113"/>
      <c r="I1182" s="998"/>
      <c r="J1182" s="998"/>
      <c r="K1182" s="999"/>
      <c r="L1182" s="999"/>
      <c r="M1182" s="999"/>
      <c r="N1182" s="201"/>
      <c r="O1182" s="201"/>
      <c r="P1182" s="113"/>
      <c r="Q1182" s="113"/>
      <c r="T1182" s="201"/>
      <c r="U1182" s="113"/>
      <c r="V1182" s="113"/>
      <c r="W1182" s="113"/>
      <c r="X1182" s="113"/>
      <c r="Y1182" s="113"/>
      <c r="Z1182" s="113"/>
      <c r="AA1182" s="113"/>
      <c r="AB1182" s="201"/>
      <c r="AC1182" s="113"/>
      <c r="AD1182" s="113"/>
      <c r="AE1182" s="113"/>
      <c r="AF1182" s="113"/>
    </row>
    <row r="1183" spans="2:32" x14ac:dyDescent="0.2">
      <c r="B1183" s="200"/>
      <c r="C1183" s="113"/>
      <c r="D1183" s="201"/>
      <c r="E1183" s="201"/>
      <c r="F1183" s="113"/>
      <c r="G1183" s="113"/>
      <c r="H1183" s="113"/>
      <c r="I1183" s="998"/>
      <c r="J1183" s="998"/>
      <c r="K1183" s="999"/>
      <c r="L1183" s="999"/>
      <c r="M1183" s="999"/>
      <c r="N1183" s="201"/>
      <c r="O1183" s="201"/>
      <c r="P1183" s="113"/>
      <c r="Q1183" s="113"/>
      <c r="T1183" s="201"/>
      <c r="U1183" s="113"/>
      <c r="V1183" s="113"/>
      <c r="W1183" s="113"/>
      <c r="X1183" s="113"/>
      <c r="Y1183" s="113"/>
      <c r="Z1183" s="113"/>
      <c r="AA1183" s="113"/>
      <c r="AB1183" s="201"/>
      <c r="AC1183" s="113"/>
      <c r="AD1183" s="113"/>
      <c r="AE1183" s="113"/>
      <c r="AF1183" s="113"/>
    </row>
    <row r="1184" spans="2:32" x14ac:dyDescent="0.2">
      <c r="B1184" s="200"/>
      <c r="C1184" s="113"/>
      <c r="D1184" s="201"/>
      <c r="E1184" s="201"/>
      <c r="F1184" s="113"/>
      <c r="G1184" s="113"/>
      <c r="H1184" s="113"/>
      <c r="I1184" s="998"/>
      <c r="J1184" s="998"/>
      <c r="K1184" s="999"/>
      <c r="L1184" s="999"/>
      <c r="M1184" s="999"/>
      <c r="N1184" s="201"/>
      <c r="O1184" s="201"/>
      <c r="P1184" s="113"/>
      <c r="Q1184" s="113"/>
      <c r="T1184" s="201"/>
      <c r="U1184" s="113"/>
      <c r="V1184" s="113"/>
      <c r="W1184" s="113"/>
      <c r="X1184" s="113"/>
      <c r="Y1184" s="113"/>
      <c r="Z1184" s="113"/>
      <c r="AA1184" s="113"/>
      <c r="AB1184" s="201"/>
      <c r="AC1184" s="113"/>
      <c r="AD1184" s="113"/>
      <c r="AE1184" s="113"/>
      <c r="AF1184" s="113"/>
    </row>
    <row r="1185" spans="2:32" x14ac:dyDescent="0.2">
      <c r="B1185" s="200"/>
      <c r="C1185" s="113"/>
      <c r="D1185" s="201"/>
      <c r="E1185" s="201"/>
      <c r="F1185" s="113"/>
      <c r="G1185" s="113"/>
      <c r="H1185" s="113"/>
      <c r="I1185" s="998"/>
      <c r="J1185" s="998"/>
      <c r="K1185" s="999"/>
      <c r="L1185" s="999"/>
      <c r="M1185" s="999"/>
      <c r="N1185" s="201"/>
      <c r="O1185" s="201"/>
      <c r="P1185" s="113"/>
      <c r="Q1185" s="113"/>
      <c r="T1185" s="201"/>
      <c r="U1185" s="113"/>
      <c r="V1185" s="113"/>
      <c r="W1185" s="113"/>
      <c r="X1185" s="113"/>
      <c r="Y1185" s="113"/>
      <c r="Z1185" s="113"/>
      <c r="AA1185" s="113"/>
      <c r="AB1185" s="201"/>
      <c r="AC1185" s="113"/>
      <c r="AD1185" s="113"/>
      <c r="AE1185" s="113"/>
      <c r="AF1185" s="113"/>
    </row>
    <row r="1186" spans="2:32" x14ac:dyDescent="0.2">
      <c r="B1186" s="200"/>
      <c r="C1186" s="113"/>
      <c r="D1186" s="201"/>
      <c r="E1186" s="201"/>
      <c r="F1186" s="113"/>
      <c r="G1186" s="113"/>
      <c r="H1186" s="113"/>
      <c r="I1186" s="998"/>
      <c r="J1186" s="998"/>
      <c r="K1186" s="999"/>
      <c r="L1186" s="999"/>
      <c r="M1186" s="999"/>
      <c r="N1186" s="201"/>
      <c r="O1186" s="201"/>
      <c r="P1186" s="113"/>
      <c r="Q1186" s="113"/>
      <c r="T1186" s="201"/>
      <c r="U1186" s="113"/>
      <c r="V1186" s="113"/>
      <c r="W1186" s="113"/>
      <c r="X1186" s="113"/>
      <c r="Y1186" s="113"/>
      <c r="Z1186" s="113"/>
      <c r="AA1186" s="113"/>
      <c r="AB1186" s="201"/>
      <c r="AC1186" s="113"/>
      <c r="AD1186" s="113"/>
      <c r="AE1186" s="113"/>
      <c r="AF1186" s="113"/>
    </row>
    <row r="1187" spans="2:32" x14ac:dyDescent="0.2">
      <c r="B1187" s="200"/>
      <c r="C1187" s="113"/>
      <c r="D1187" s="201"/>
      <c r="E1187" s="201"/>
      <c r="F1187" s="113"/>
      <c r="G1187" s="113"/>
      <c r="H1187" s="113"/>
      <c r="I1187" s="998"/>
      <c r="J1187" s="998"/>
      <c r="K1187" s="999"/>
      <c r="L1187" s="999"/>
      <c r="M1187" s="999"/>
      <c r="N1187" s="201"/>
      <c r="O1187" s="201"/>
      <c r="P1187" s="113"/>
      <c r="Q1187" s="113"/>
      <c r="T1187" s="201"/>
      <c r="U1187" s="113"/>
      <c r="V1187" s="113"/>
      <c r="W1187" s="113"/>
      <c r="X1187" s="113"/>
      <c r="Y1187" s="113"/>
      <c r="Z1187" s="113"/>
      <c r="AA1187" s="113"/>
      <c r="AB1187" s="201"/>
      <c r="AC1187" s="113"/>
      <c r="AD1187" s="113"/>
      <c r="AE1187" s="113"/>
      <c r="AF1187" s="113"/>
    </row>
    <row r="1188" spans="2:32" x14ac:dyDescent="0.2">
      <c r="B1188" s="200"/>
      <c r="C1188" s="113"/>
      <c r="D1188" s="201"/>
      <c r="E1188" s="201"/>
      <c r="F1188" s="113"/>
      <c r="G1188" s="113"/>
      <c r="H1188" s="113"/>
      <c r="I1188" s="998"/>
      <c r="J1188" s="998"/>
      <c r="K1188" s="999"/>
      <c r="L1188" s="999"/>
      <c r="M1188" s="999"/>
      <c r="N1188" s="201"/>
      <c r="O1188" s="201"/>
      <c r="P1188" s="113"/>
      <c r="Q1188" s="113"/>
      <c r="T1188" s="201"/>
      <c r="U1188" s="113"/>
      <c r="V1188" s="113"/>
      <c r="W1188" s="113"/>
      <c r="X1188" s="113"/>
      <c r="Y1188" s="113"/>
      <c r="Z1188" s="113"/>
      <c r="AA1188" s="113"/>
      <c r="AB1188" s="201"/>
      <c r="AC1188" s="113"/>
      <c r="AD1188" s="113"/>
      <c r="AE1188" s="113"/>
      <c r="AF1188" s="113"/>
    </row>
    <row r="1189" spans="2:32" x14ac:dyDescent="0.2">
      <c r="B1189" s="200"/>
      <c r="C1189" s="113"/>
      <c r="D1189" s="201"/>
      <c r="E1189" s="201"/>
      <c r="F1189" s="113"/>
      <c r="G1189" s="113"/>
      <c r="H1189" s="113"/>
      <c r="I1189" s="998"/>
      <c r="J1189" s="998"/>
      <c r="K1189" s="999"/>
      <c r="L1189" s="999"/>
      <c r="M1189" s="999"/>
      <c r="N1189" s="201"/>
      <c r="O1189" s="201"/>
      <c r="P1189" s="113"/>
      <c r="Q1189" s="113"/>
      <c r="T1189" s="201"/>
      <c r="U1189" s="113"/>
      <c r="V1189" s="113"/>
      <c r="W1189" s="113"/>
      <c r="X1189" s="113"/>
      <c r="Y1189" s="113"/>
      <c r="Z1189" s="113"/>
      <c r="AA1189" s="113"/>
      <c r="AB1189" s="201"/>
      <c r="AC1189" s="113"/>
      <c r="AD1189" s="113"/>
      <c r="AE1189" s="113"/>
      <c r="AF1189" s="113"/>
    </row>
    <row r="1190" spans="2:32" x14ac:dyDescent="0.2">
      <c r="B1190" s="200"/>
      <c r="C1190" s="113"/>
      <c r="D1190" s="201"/>
      <c r="E1190" s="201"/>
      <c r="F1190" s="113"/>
      <c r="G1190" s="113"/>
      <c r="H1190" s="113"/>
      <c r="I1190" s="998"/>
      <c r="J1190" s="998"/>
      <c r="K1190" s="999"/>
      <c r="L1190" s="999"/>
      <c r="M1190" s="999"/>
      <c r="N1190" s="201"/>
      <c r="O1190" s="201"/>
      <c r="P1190" s="113"/>
      <c r="Q1190" s="113"/>
      <c r="T1190" s="201"/>
      <c r="U1190" s="113"/>
      <c r="V1190" s="113"/>
      <c r="W1190" s="113"/>
      <c r="X1190" s="113"/>
      <c r="Y1190" s="113"/>
      <c r="Z1190" s="113"/>
      <c r="AA1190" s="113"/>
      <c r="AB1190" s="201"/>
      <c r="AC1190" s="113"/>
      <c r="AD1190" s="113"/>
      <c r="AE1190" s="113"/>
      <c r="AF1190" s="113"/>
    </row>
    <row r="1191" spans="2:32" x14ac:dyDescent="0.2">
      <c r="B1191" s="200"/>
      <c r="C1191" s="113"/>
      <c r="D1191" s="201"/>
      <c r="E1191" s="201"/>
      <c r="F1191" s="113"/>
      <c r="G1191" s="113"/>
      <c r="H1191" s="113"/>
      <c r="I1191" s="998"/>
      <c r="J1191" s="998"/>
      <c r="K1191" s="999"/>
      <c r="L1191" s="999"/>
      <c r="M1191" s="999"/>
      <c r="N1191" s="201"/>
      <c r="O1191" s="201"/>
      <c r="P1191" s="113"/>
      <c r="Q1191" s="113"/>
      <c r="T1191" s="201"/>
      <c r="U1191" s="113"/>
      <c r="V1191" s="113"/>
      <c r="W1191" s="113"/>
      <c r="X1191" s="113"/>
      <c r="Y1191" s="113"/>
      <c r="Z1191" s="113"/>
      <c r="AA1191" s="113"/>
      <c r="AB1191" s="201"/>
      <c r="AC1191" s="113"/>
      <c r="AD1191" s="113"/>
      <c r="AE1191" s="113"/>
      <c r="AF1191" s="113"/>
    </row>
    <row r="1192" spans="2:32" x14ac:dyDescent="0.2">
      <c r="B1192" s="200"/>
      <c r="C1192" s="113"/>
      <c r="D1192" s="201"/>
      <c r="E1192" s="201"/>
      <c r="F1192" s="113"/>
      <c r="G1192" s="113"/>
      <c r="H1192" s="113"/>
      <c r="I1192" s="998"/>
      <c r="J1192" s="998"/>
      <c r="K1192" s="999"/>
      <c r="L1192" s="999"/>
      <c r="M1192" s="999"/>
      <c r="N1192" s="201"/>
      <c r="O1192" s="201"/>
      <c r="P1192" s="113"/>
      <c r="Q1192" s="113"/>
      <c r="T1192" s="201"/>
      <c r="U1192" s="113"/>
      <c r="V1192" s="113"/>
      <c r="W1192" s="113"/>
      <c r="X1192" s="113"/>
      <c r="Y1192" s="113"/>
      <c r="Z1192" s="113"/>
      <c r="AA1192" s="113"/>
      <c r="AB1192" s="201"/>
      <c r="AC1192" s="113"/>
      <c r="AD1192" s="113"/>
      <c r="AE1192" s="113"/>
      <c r="AF1192" s="113"/>
    </row>
    <row r="1193" spans="2:32" x14ac:dyDescent="0.2">
      <c r="B1193" s="200"/>
      <c r="C1193" s="113"/>
      <c r="D1193" s="201"/>
      <c r="E1193" s="201"/>
      <c r="F1193" s="113"/>
      <c r="G1193" s="113"/>
      <c r="H1193" s="113"/>
      <c r="I1193" s="998"/>
      <c r="J1193" s="998"/>
      <c r="K1193" s="999"/>
      <c r="L1193" s="999"/>
      <c r="M1193" s="999"/>
      <c r="N1193" s="201"/>
      <c r="O1193" s="201"/>
      <c r="P1193" s="113"/>
      <c r="Q1193" s="113"/>
      <c r="T1193" s="201"/>
      <c r="U1193" s="113"/>
      <c r="V1193" s="113"/>
      <c r="W1193" s="113"/>
      <c r="X1193" s="113"/>
      <c r="Y1193" s="113"/>
      <c r="Z1193" s="113"/>
      <c r="AA1193" s="113"/>
      <c r="AB1193" s="201"/>
      <c r="AC1193" s="113"/>
      <c r="AD1193" s="113"/>
      <c r="AE1193" s="113"/>
      <c r="AF1193" s="113"/>
    </row>
    <row r="1194" spans="2:32" x14ac:dyDescent="0.2">
      <c r="B1194" s="200"/>
      <c r="C1194" s="113"/>
      <c r="D1194" s="201"/>
      <c r="E1194" s="201"/>
      <c r="F1194" s="113"/>
      <c r="G1194" s="113"/>
      <c r="H1194" s="113"/>
      <c r="I1194" s="998"/>
      <c r="J1194" s="998"/>
      <c r="K1194" s="999"/>
      <c r="L1194" s="999"/>
      <c r="M1194" s="999"/>
      <c r="N1194" s="201"/>
      <c r="O1194" s="201"/>
      <c r="P1194" s="113"/>
      <c r="Q1194" s="113"/>
      <c r="T1194" s="201"/>
      <c r="U1194" s="113"/>
      <c r="V1194" s="113"/>
      <c r="W1194" s="113"/>
      <c r="X1194" s="113"/>
      <c r="Y1194" s="113"/>
      <c r="Z1194" s="113"/>
      <c r="AA1194" s="113"/>
      <c r="AB1194" s="201"/>
      <c r="AC1194" s="113"/>
      <c r="AD1194" s="113"/>
      <c r="AE1194" s="113"/>
      <c r="AF1194" s="113"/>
    </row>
    <row r="1195" spans="2:32" x14ac:dyDescent="0.2">
      <c r="B1195" s="200"/>
      <c r="C1195" s="113"/>
      <c r="D1195" s="201"/>
      <c r="E1195" s="201"/>
      <c r="F1195" s="113"/>
      <c r="G1195" s="113"/>
      <c r="H1195" s="113"/>
      <c r="I1195" s="998"/>
      <c r="J1195" s="998"/>
      <c r="K1195" s="999"/>
      <c r="L1195" s="999"/>
      <c r="M1195" s="999"/>
      <c r="N1195" s="201"/>
      <c r="O1195" s="201"/>
      <c r="P1195" s="113"/>
      <c r="Q1195" s="113"/>
      <c r="T1195" s="201"/>
      <c r="U1195" s="113"/>
      <c r="V1195" s="113"/>
      <c r="W1195" s="113"/>
      <c r="X1195" s="113"/>
      <c r="Y1195" s="113"/>
      <c r="Z1195" s="113"/>
      <c r="AA1195" s="113"/>
      <c r="AB1195" s="201"/>
      <c r="AC1195" s="113"/>
      <c r="AD1195" s="113"/>
      <c r="AE1195" s="113"/>
      <c r="AF1195" s="113"/>
    </row>
    <row r="1196" spans="2:32" x14ac:dyDescent="0.2">
      <c r="B1196" s="200"/>
      <c r="C1196" s="113"/>
      <c r="D1196" s="201"/>
      <c r="E1196" s="201"/>
      <c r="F1196" s="113"/>
      <c r="G1196" s="113"/>
      <c r="H1196" s="113"/>
      <c r="I1196" s="998"/>
      <c r="J1196" s="998"/>
      <c r="K1196" s="999"/>
      <c r="L1196" s="999"/>
      <c r="M1196" s="999"/>
      <c r="N1196" s="201"/>
      <c r="O1196" s="201"/>
      <c r="P1196" s="113"/>
      <c r="Q1196" s="113"/>
      <c r="T1196" s="201"/>
      <c r="U1196" s="113"/>
      <c r="V1196" s="113"/>
      <c r="W1196" s="113"/>
      <c r="X1196" s="113"/>
      <c r="Y1196" s="113"/>
      <c r="Z1196" s="113"/>
      <c r="AA1196" s="113"/>
      <c r="AB1196" s="201"/>
      <c r="AC1196" s="113"/>
      <c r="AD1196" s="113"/>
      <c r="AE1196" s="113"/>
      <c r="AF1196" s="113"/>
    </row>
    <row r="1197" spans="2:32" x14ac:dyDescent="0.2">
      <c r="B1197" s="200"/>
      <c r="C1197" s="113"/>
      <c r="D1197" s="201"/>
      <c r="E1197" s="201"/>
      <c r="F1197" s="113"/>
      <c r="G1197" s="113"/>
      <c r="H1197" s="113"/>
      <c r="I1197" s="998"/>
      <c r="J1197" s="998"/>
      <c r="K1197" s="999"/>
      <c r="L1197" s="999"/>
      <c r="M1197" s="999"/>
      <c r="N1197" s="201"/>
      <c r="O1197" s="201"/>
      <c r="P1197" s="113"/>
      <c r="Q1197" s="113"/>
      <c r="T1197" s="201"/>
      <c r="U1197" s="113"/>
      <c r="V1197" s="113"/>
      <c r="W1197" s="113"/>
      <c r="X1197" s="113"/>
      <c r="Y1197" s="113"/>
      <c r="Z1197" s="113"/>
      <c r="AA1197" s="113"/>
      <c r="AB1197" s="201"/>
      <c r="AC1197" s="113"/>
      <c r="AD1197" s="113"/>
      <c r="AE1197" s="113"/>
      <c r="AF1197" s="113"/>
    </row>
    <row r="1198" spans="2:32" x14ac:dyDescent="0.2">
      <c r="B1198" s="200"/>
      <c r="C1198" s="113"/>
      <c r="D1198" s="201"/>
      <c r="E1198" s="201"/>
      <c r="F1198" s="113"/>
      <c r="G1198" s="113"/>
      <c r="H1198" s="113"/>
      <c r="I1198" s="998"/>
      <c r="J1198" s="998"/>
      <c r="K1198" s="999"/>
      <c r="L1198" s="999"/>
      <c r="M1198" s="999"/>
      <c r="N1198" s="201"/>
      <c r="O1198" s="201"/>
      <c r="P1198" s="113"/>
      <c r="Q1198" s="113"/>
      <c r="T1198" s="201"/>
      <c r="U1198" s="113"/>
      <c r="V1198" s="113"/>
      <c r="W1198" s="113"/>
      <c r="X1198" s="113"/>
      <c r="Y1198" s="113"/>
      <c r="Z1198" s="113"/>
      <c r="AA1198" s="113"/>
      <c r="AB1198" s="201"/>
      <c r="AC1198" s="113"/>
      <c r="AD1198" s="113"/>
      <c r="AE1198" s="113"/>
      <c r="AF1198" s="113"/>
    </row>
    <row r="1199" spans="2:32" x14ac:dyDescent="0.2">
      <c r="B1199" s="200"/>
      <c r="C1199" s="113"/>
      <c r="D1199" s="201"/>
      <c r="E1199" s="201"/>
      <c r="F1199" s="113"/>
      <c r="G1199" s="113"/>
      <c r="H1199" s="113"/>
      <c r="I1199" s="998"/>
      <c r="J1199" s="998"/>
      <c r="K1199" s="999"/>
      <c r="L1199" s="999"/>
      <c r="M1199" s="999"/>
      <c r="N1199" s="201"/>
      <c r="O1199" s="201"/>
      <c r="P1199" s="113"/>
      <c r="Q1199" s="113"/>
      <c r="T1199" s="201"/>
      <c r="U1199" s="113"/>
      <c r="V1199" s="113"/>
      <c r="W1199" s="113"/>
      <c r="X1199" s="113"/>
      <c r="Y1199" s="113"/>
      <c r="Z1199" s="113"/>
      <c r="AA1199" s="113"/>
      <c r="AB1199" s="201"/>
      <c r="AC1199" s="113"/>
      <c r="AD1199" s="113"/>
      <c r="AE1199" s="113"/>
      <c r="AF1199" s="113"/>
    </row>
    <row r="1200" spans="2:32" x14ac:dyDescent="0.2">
      <c r="B1200" s="200"/>
      <c r="C1200" s="113"/>
      <c r="D1200" s="201"/>
      <c r="E1200" s="201"/>
      <c r="F1200" s="113"/>
      <c r="G1200" s="113"/>
      <c r="H1200" s="113"/>
      <c r="I1200" s="998"/>
      <c r="J1200" s="998"/>
      <c r="K1200" s="999"/>
      <c r="L1200" s="999"/>
      <c r="M1200" s="999"/>
      <c r="N1200" s="201"/>
      <c r="O1200" s="201"/>
      <c r="P1200" s="113"/>
      <c r="Q1200" s="113"/>
      <c r="T1200" s="201"/>
      <c r="U1200" s="113"/>
      <c r="V1200" s="113"/>
      <c r="W1200" s="113"/>
      <c r="X1200" s="113"/>
      <c r="Y1200" s="113"/>
      <c r="Z1200" s="113"/>
      <c r="AA1200" s="113"/>
      <c r="AB1200" s="201"/>
      <c r="AC1200" s="113"/>
      <c r="AD1200" s="113"/>
      <c r="AE1200" s="113"/>
      <c r="AF1200" s="113"/>
    </row>
    <row r="1201" spans="2:32" x14ac:dyDescent="0.2">
      <c r="B1201" s="200"/>
      <c r="C1201" s="113"/>
      <c r="D1201" s="201"/>
      <c r="E1201" s="201"/>
      <c r="F1201" s="113"/>
      <c r="G1201" s="113"/>
      <c r="H1201" s="113"/>
      <c r="I1201" s="998"/>
      <c r="J1201" s="998"/>
      <c r="K1201" s="999"/>
      <c r="L1201" s="999"/>
      <c r="M1201" s="999"/>
      <c r="N1201" s="201"/>
      <c r="O1201" s="201"/>
      <c r="P1201" s="113"/>
      <c r="Q1201" s="113"/>
      <c r="T1201" s="201"/>
      <c r="U1201" s="113"/>
      <c r="V1201" s="113"/>
      <c r="W1201" s="113"/>
      <c r="X1201" s="113"/>
      <c r="Y1201" s="113"/>
      <c r="Z1201" s="113"/>
      <c r="AA1201" s="113"/>
      <c r="AB1201" s="201"/>
      <c r="AC1201" s="113"/>
      <c r="AD1201" s="113"/>
      <c r="AE1201" s="113"/>
      <c r="AF1201" s="113"/>
    </row>
    <row r="1202" spans="2:32" x14ac:dyDescent="0.2">
      <c r="B1202" s="200"/>
      <c r="C1202" s="113"/>
      <c r="D1202" s="201"/>
      <c r="E1202" s="201"/>
      <c r="F1202" s="113"/>
      <c r="G1202" s="113"/>
      <c r="H1202" s="113"/>
      <c r="I1202" s="998"/>
      <c r="J1202" s="998"/>
      <c r="K1202" s="999"/>
      <c r="L1202" s="999"/>
      <c r="M1202" s="999"/>
      <c r="N1202" s="201"/>
      <c r="O1202" s="201"/>
      <c r="P1202" s="113"/>
      <c r="Q1202" s="113"/>
      <c r="T1202" s="201"/>
      <c r="U1202" s="113"/>
      <c r="V1202" s="113"/>
      <c r="W1202" s="113"/>
      <c r="X1202" s="113"/>
      <c r="Y1202" s="113"/>
      <c r="Z1202" s="113"/>
      <c r="AA1202" s="113"/>
      <c r="AB1202" s="201"/>
      <c r="AC1202" s="113"/>
      <c r="AD1202" s="113"/>
      <c r="AE1202" s="113"/>
      <c r="AF1202" s="113"/>
    </row>
    <row r="1203" spans="2:32" x14ac:dyDescent="0.2">
      <c r="B1203" s="200"/>
      <c r="C1203" s="113"/>
      <c r="D1203" s="201"/>
      <c r="E1203" s="201"/>
      <c r="F1203" s="113"/>
      <c r="G1203" s="113"/>
      <c r="H1203" s="113"/>
      <c r="I1203" s="998"/>
      <c r="J1203" s="998"/>
      <c r="K1203" s="999"/>
      <c r="L1203" s="999"/>
      <c r="M1203" s="999"/>
      <c r="N1203" s="201"/>
      <c r="O1203" s="201"/>
      <c r="P1203" s="113"/>
      <c r="Q1203" s="113"/>
      <c r="T1203" s="201"/>
      <c r="U1203" s="113"/>
      <c r="V1203" s="113"/>
      <c r="W1203" s="113"/>
      <c r="X1203" s="113"/>
      <c r="Y1203" s="113"/>
      <c r="Z1203" s="113"/>
      <c r="AA1203" s="113"/>
      <c r="AB1203" s="201"/>
      <c r="AC1203" s="113"/>
      <c r="AD1203" s="113"/>
      <c r="AE1203" s="113"/>
      <c r="AF1203" s="113"/>
    </row>
    <row r="1204" spans="2:32" x14ac:dyDescent="0.2">
      <c r="B1204" s="200"/>
      <c r="C1204" s="113"/>
      <c r="D1204" s="201"/>
      <c r="E1204" s="201"/>
      <c r="F1204" s="113"/>
      <c r="G1204" s="113"/>
      <c r="H1204" s="113"/>
      <c r="I1204" s="998"/>
      <c r="J1204" s="998"/>
      <c r="K1204" s="999"/>
      <c r="L1204" s="999"/>
      <c r="M1204" s="999"/>
      <c r="N1204" s="201"/>
      <c r="O1204" s="201"/>
      <c r="P1204" s="113"/>
      <c r="Q1204" s="113"/>
      <c r="T1204" s="201"/>
      <c r="U1204" s="113"/>
      <c r="V1204" s="113"/>
      <c r="W1204" s="113"/>
      <c r="X1204" s="113"/>
      <c r="Y1204" s="113"/>
      <c r="Z1204" s="113"/>
      <c r="AA1204" s="113"/>
      <c r="AB1204" s="201"/>
      <c r="AC1204" s="113"/>
      <c r="AD1204" s="113"/>
      <c r="AE1204" s="113"/>
      <c r="AF1204" s="113"/>
    </row>
    <row r="1205" spans="2:32" x14ac:dyDescent="0.2">
      <c r="B1205" s="200"/>
      <c r="C1205" s="113"/>
      <c r="D1205" s="201"/>
      <c r="E1205" s="201"/>
      <c r="F1205" s="113"/>
      <c r="G1205" s="113"/>
      <c r="H1205" s="113"/>
      <c r="I1205" s="998"/>
      <c r="J1205" s="998"/>
      <c r="K1205" s="999"/>
      <c r="L1205" s="999"/>
      <c r="M1205" s="999"/>
      <c r="N1205" s="201"/>
      <c r="O1205" s="201"/>
      <c r="P1205" s="113"/>
      <c r="Q1205" s="113"/>
      <c r="T1205" s="201"/>
      <c r="U1205" s="113"/>
      <c r="V1205" s="113"/>
      <c r="W1205" s="113"/>
      <c r="X1205" s="113"/>
      <c r="Y1205" s="113"/>
      <c r="Z1205" s="113"/>
      <c r="AA1205" s="113"/>
      <c r="AB1205" s="201"/>
      <c r="AC1205" s="113"/>
      <c r="AD1205" s="113"/>
      <c r="AE1205" s="113"/>
      <c r="AF1205" s="113"/>
    </row>
    <row r="1206" spans="2:32" x14ac:dyDescent="0.2">
      <c r="B1206" s="200"/>
      <c r="C1206" s="113"/>
      <c r="D1206" s="201"/>
      <c r="E1206" s="201"/>
      <c r="F1206" s="113"/>
      <c r="G1206" s="113"/>
      <c r="H1206" s="113"/>
      <c r="I1206" s="998"/>
      <c r="J1206" s="998"/>
      <c r="K1206" s="999"/>
      <c r="L1206" s="999"/>
      <c r="M1206" s="999"/>
      <c r="N1206" s="201"/>
      <c r="O1206" s="201"/>
      <c r="P1206" s="113"/>
      <c r="Q1206" s="113"/>
      <c r="T1206" s="201"/>
      <c r="U1206" s="113"/>
      <c r="V1206" s="113"/>
      <c r="W1206" s="113"/>
      <c r="X1206" s="113"/>
      <c r="Y1206" s="113"/>
      <c r="Z1206" s="113"/>
      <c r="AA1206" s="113"/>
      <c r="AB1206" s="201"/>
      <c r="AC1206" s="113"/>
      <c r="AD1206" s="113"/>
      <c r="AE1206" s="113"/>
      <c r="AF1206" s="113"/>
    </row>
  </sheetData>
  <mergeCells count="110">
    <mergeCell ref="A2:A4"/>
    <mergeCell ref="E86:F86"/>
    <mergeCell ref="E87:F87"/>
    <mergeCell ref="B2:B4"/>
    <mergeCell ref="D2:D4"/>
    <mergeCell ref="E2:E4"/>
    <mergeCell ref="F2:F4"/>
    <mergeCell ref="B5:B6"/>
    <mergeCell ref="B13:B14"/>
    <mergeCell ref="B15:B16"/>
    <mergeCell ref="AL2:AM2"/>
    <mergeCell ref="AC2:AC3"/>
    <mergeCell ref="R2:S2"/>
    <mergeCell ref="AJ2:AJ3"/>
    <mergeCell ref="AK2:AK3"/>
    <mergeCell ref="B7:B8"/>
    <mergeCell ref="C7:C8"/>
    <mergeCell ref="C5:C6"/>
    <mergeCell ref="W2:W4"/>
    <mergeCell ref="X2:X3"/>
    <mergeCell ref="AD2:AE2"/>
    <mergeCell ref="U2:U4"/>
    <mergeCell ref="AF2:AG2"/>
    <mergeCell ref="AH2:AI2"/>
    <mergeCell ref="V2:V3"/>
    <mergeCell ref="B11:B12"/>
    <mergeCell ref="Y2:Y3"/>
    <mergeCell ref="C2:C4"/>
    <mergeCell ref="I2:M2"/>
    <mergeCell ref="N2:O3"/>
    <mergeCell ref="Z2:Z3"/>
    <mergeCell ref="AA2:AA3"/>
    <mergeCell ref="G2:H2"/>
    <mergeCell ref="AB2:AB3"/>
    <mergeCell ref="T2:T4"/>
    <mergeCell ref="C9:C10"/>
    <mergeCell ref="B9:B10"/>
    <mergeCell ref="P2:Q2"/>
    <mergeCell ref="B17:B18"/>
    <mergeCell ref="B19:B20"/>
    <mergeCell ref="B21:B22"/>
    <mergeCell ref="B23:B24"/>
    <mergeCell ref="C11:C12"/>
    <mergeCell ref="C13:C14"/>
    <mergeCell ref="C15:C16"/>
    <mergeCell ref="C17:C18"/>
    <mergeCell ref="B25:B26"/>
    <mergeCell ref="B27:B28"/>
    <mergeCell ref="B29:B30"/>
    <mergeCell ref="B31:B32"/>
    <mergeCell ref="B33:B34"/>
    <mergeCell ref="B35:B36"/>
    <mergeCell ref="B37:B38"/>
    <mergeCell ref="B39:B40"/>
    <mergeCell ref="B43:B44"/>
    <mergeCell ref="B45:B46"/>
    <mergeCell ref="B47:B48"/>
    <mergeCell ref="B41:B42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C19:C20"/>
    <mergeCell ref="C21:C22"/>
    <mergeCell ref="C23:C24"/>
    <mergeCell ref="C25:C26"/>
    <mergeCell ref="C27:C28"/>
    <mergeCell ref="C29:C30"/>
    <mergeCell ref="C59:C60"/>
    <mergeCell ref="C35:C36"/>
    <mergeCell ref="C37:C38"/>
    <mergeCell ref="C39:C40"/>
    <mergeCell ref="C43:C44"/>
    <mergeCell ref="C45:C46"/>
    <mergeCell ref="C47:C48"/>
    <mergeCell ref="C41:C42"/>
    <mergeCell ref="C61:C62"/>
    <mergeCell ref="C63:C64"/>
    <mergeCell ref="C65:C66"/>
    <mergeCell ref="A1:AM1"/>
    <mergeCell ref="C79:C80"/>
    <mergeCell ref="C75:C76"/>
    <mergeCell ref="C77:C78"/>
    <mergeCell ref="C31:C32"/>
    <mergeCell ref="C33:C34"/>
    <mergeCell ref="C57:C58"/>
    <mergeCell ref="C81:C82"/>
    <mergeCell ref="C49:C50"/>
    <mergeCell ref="C51:C52"/>
    <mergeCell ref="C53:C54"/>
    <mergeCell ref="C55:C56"/>
    <mergeCell ref="C83:C84"/>
    <mergeCell ref="C67:C68"/>
    <mergeCell ref="C69:C70"/>
    <mergeCell ref="C71:C72"/>
    <mergeCell ref="C73:C74"/>
  </mergeCells>
  <phoneticPr fontId="0" type="noConversion"/>
  <pageMargins left="0.43307086614173229" right="0.43307086614173229" top="0.39370078740157483" bottom="0.37" header="0.35433070866141736" footer="0.15748031496062992"/>
  <pageSetup paperSize="9" scale="76" orientation="landscape" r:id="rId1"/>
  <headerFooter>
    <oddFooter>&amp;L&amp;Z&amp;F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260A-9C4C-41A7-885A-A1AE2058F91F}">
  <sheetPr codeName="Лист8"/>
  <dimension ref="A1:AN118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G7" sqref="AG7:AH8"/>
    </sheetView>
  </sheetViews>
  <sheetFormatPr defaultRowHeight="12.75" x14ac:dyDescent="0.2"/>
  <cols>
    <col min="1" max="1" width="2.85546875" style="113" customWidth="1"/>
    <col min="2" max="2" width="16.140625" style="213" customWidth="1"/>
    <col min="3" max="3" width="6.42578125" style="211" customWidth="1"/>
    <col min="4" max="4" width="5.140625" style="210" customWidth="1"/>
    <col min="5" max="5" width="5.85546875" style="210" customWidth="1"/>
    <col min="6" max="6" width="25" style="211" customWidth="1"/>
    <col min="7" max="8" width="7" style="211" customWidth="1"/>
    <col min="9" max="10" width="5.5703125" style="214" customWidth="1"/>
    <col min="11" max="11" width="5.5703125" style="215" customWidth="1"/>
    <col min="12" max="16" width="5.5703125" style="210" customWidth="1"/>
    <col min="17" max="18" width="6.7109375" style="211" customWidth="1"/>
    <col min="19" max="20" width="6.7109375" style="205" customWidth="1"/>
    <col min="21" max="21" width="3.5703125" style="210" customWidth="1"/>
    <col min="22" max="22" width="15.85546875" style="211" hidden="1" customWidth="1"/>
    <col min="23" max="23" width="5.7109375" style="211" customWidth="1"/>
    <col min="24" max="24" width="7.42578125" style="211" hidden="1" customWidth="1"/>
    <col min="25" max="26" width="5.85546875" style="211" hidden="1" customWidth="1"/>
    <col min="27" max="27" width="5.85546875" style="211" customWidth="1"/>
    <col min="28" max="28" width="11.42578125" style="211" customWidth="1"/>
    <col min="29" max="29" width="6.140625" style="210" customWidth="1"/>
    <col min="30" max="30" width="6.140625" style="211" customWidth="1"/>
    <col min="31" max="33" width="6.7109375" style="211" customWidth="1"/>
    <col min="34" max="34" width="6.7109375" style="113" customWidth="1"/>
    <col min="35" max="36" width="6.7109375" style="205" customWidth="1"/>
    <col min="37" max="37" width="6.7109375" style="206" customWidth="1"/>
    <col min="38" max="40" width="6.7109375" style="205" customWidth="1"/>
    <col min="41" max="16384" width="9.140625" style="113"/>
  </cols>
  <sheetData>
    <row r="1" spans="1:40" ht="36.75" customHeight="1" thickBot="1" x14ac:dyDescent="0.25">
      <c r="A1" s="2669" t="s">
        <v>378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669"/>
      <c r="V1" s="2669"/>
      <c r="W1" s="2669"/>
      <c r="X1" s="2669"/>
      <c r="Y1" s="2669"/>
      <c r="Z1" s="2669"/>
      <c r="AA1" s="2669"/>
      <c r="AB1" s="2669"/>
      <c r="AC1" s="2669"/>
      <c r="AD1" s="2669"/>
      <c r="AE1" s="2669"/>
      <c r="AF1" s="2669"/>
      <c r="AG1" s="2669"/>
      <c r="AH1" s="2669"/>
      <c r="AI1" s="365"/>
      <c r="AJ1" s="365"/>
      <c r="AK1" s="365"/>
      <c r="AL1" s="365"/>
      <c r="AM1" s="365"/>
      <c r="AN1" s="365"/>
    </row>
    <row r="2" spans="1:40" s="114" customFormat="1" ht="69.75" customHeight="1" x14ac:dyDescent="0.2">
      <c r="A2" s="2670" t="s">
        <v>0</v>
      </c>
      <c r="B2" s="2673" t="s">
        <v>384</v>
      </c>
      <c r="C2" s="2674" t="s">
        <v>2</v>
      </c>
      <c r="D2" s="2673" t="s">
        <v>318</v>
      </c>
      <c r="E2" s="2677" t="s">
        <v>4</v>
      </c>
      <c r="F2" s="2680" t="s">
        <v>5</v>
      </c>
      <c r="G2" s="2683" t="s">
        <v>389</v>
      </c>
      <c r="H2" s="2684"/>
      <c r="I2" s="2824" t="s">
        <v>7</v>
      </c>
      <c r="J2" s="2687"/>
      <c r="K2" s="2687"/>
      <c r="L2" s="2687"/>
      <c r="M2" s="2687"/>
      <c r="N2" s="2825"/>
      <c r="O2" s="2687" t="s">
        <v>8</v>
      </c>
      <c r="P2" s="2688"/>
      <c r="Q2" s="2655" t="s">
        <v>385</v>
      </c>
      <c r="R2" s="2655"/>
      <c r="S2" s="2656" t="s">
        <v>388</v>
      </c>
      <c r="T2" s="2657"/>
      <c r="U2" s="2658" t="s">
        <v>9</v>
      </c>
      <c r="V2" s="2661" t="s">
        <v>10</v>
      </c>
      <c r="W2" s="2647" t="s">
        <v>12</v>
      </c>
      <c r="X2" s="2666" t="s">
        <v>13</v>
      </c>
      <c r="Y2" s="2647" t="s">
        <v>335</v>
      </c>
      <c r="Z2" s="2647" t="s">
        <v>336</v>
      </c>
      <c r="AA2" s="2720" t="s">
        <v>16</v>
      </c>
      <c r="AB2" s="2647" t="s">
        <v>17</v>
      </c>
      <c r="AC2" s="2651" t="s">
        <v>18</v>
      </c>
      <c r="AD2" s="2653" t="s">
        <v>19</v>
      </c>
      <c r="AE2" s="2639" t="s">
        <v>386</v>
      </c>
      <c r="AF2" s="2639"/>
      <c r="AG2" s="2640" t="s">
        <v>387</v>
      </c>
      <c r="AH2" s="2641"/>
      <c r="AI2" s="2642" t="s">
        <v>382</v>
      </c>
      <c r="AJ2" s="2643"/>
      <c r="AK2" s="2644" t="s">
        <v>20</v>
      </c>
      <c r="AL2" s="2644" t="s">
        <v>21</v>
      </c>
      <c r="AM2" s="2642" t="s">
        <v>383</v>
      </c>
      <c r="AN2" s="2646"/>
    </row>
    <row r="3" spans="1:40" s="114" customFormat="1" ht="36" customHeight="1" x14ac:dyDescent="0.2">
      <c r="A3" s="2671"/>
      <c r="B3" s="2632"/>
      <c r="C3" s="2675"/>
      <c r="D3" s="2632"/>
      <c r="E3" s="2678"/>
      <c r="F3" s="2681"/>
      <c r="G3" s="115" t="s">
        <v>220</v>
      </c>
      <c r="H3" s="116" t="s">
        <v>29</v>
      </c>
      <c r="I3" s="631" t="s">
        <v>24</v>
      </c>
      <c r="J3" s="421" t="s">
        <v>25</v>
      </c>
      <c r="K3" s="885" t="s">
        <v>26</v>
      </c>
      <c r="L3" s="422" t="s">
        <v>27</v>
      </c>
      <c r="M3" s="705" t="s">
        <v>28</v>
      </c>
      <c r="N3" s="886" t="s">
        <v>198</v>
      </c>
      <c r="O3" s="2689"/>
      <c r="P3" s="2690"/>
      <c r="Q3" s="117" t="s">
        <v>216</v>
      </c>
      <c r="R3" s="117" t="s">
        <v>217</v>
      </c>
      <c r="S3" s="118" t="s">
        <v>218</v>
      </c>
      <c r="T3" s="123" t="s">
        <v>219</v>
      </c>
      <c r="U3" s="2659"/>
      <c r="V3" s="2662"/>
      <c r="W3" s="2648"/>
      <c r="X3" s="2667"/>
      <c r="Y3" s="2648"/>
      <c r="Z3" s="2648"/>
      <c r="AA3" s="2721"/>
      <c r="AB3" s="2648"/>
      <c r="AC3" s="2652"/>
      <c r="AD3" s="2654"/>
      <c r="AE3" s="1179" t="s">
        <v>216</v>
      </c>
      <c r="AF3" s="119" t="s">
        <v>217</v>
      </c>
      <c r="AG3" s="120" t="s">
        <v>216</v>
      </c>
      <c r="AH3" s="121" t="s">
        <v>217</v>
      </c>
      <c r="AI3" s="122" t="s">
        <v>218</v>
      </c>
      <c r="AJ3" s="123" t="s">
        <v>219</v>
      </c>
      <c r="AK3" s="2645"/>
      <c r="AL3" s="2645"/>
      <c r="AM3" s="118" t="s">
        <v>218</v>
      </c>
      <c r="AN3" s="124" t="s">
        <v>219</v>
      </c>
    </row>
    <row r="4" spans="1:40" s="114" customFormat="1" ht="15" customHeight="1" thickBot="1" x14ac:dyDescent="0.25">
      <c r="A4" s="2672"/>
      <c r="B4" s="2629"/>
      <c r="C4" s="2676"/>
      <c r="D4" s="2629"/>
      <c r="E4" s="2679"/>
      <c r="F4" s="2682"/>
      <c r="G4" s="125" t="s">
        <v>30</v>
      </c>
      <c r="H4" s="126" t="s">
        <v>30</v>
      </c>
      <c r="I4" s="887" t="s">
        <v>31</v>
      </c>
      <c r="J4" s="128" t="s">
        <v>31</v>
      </c>
      <c r="K4" s="131" t="s">
        <v>31</v>
      </c>
      <c r="L4" s="129" t="s">
        <v>31</v>
      </c>
      <c r="M4" s="137" t="s">
        <v>31</v>
      </c>
      <c r="N4" s="130" t="s">
        <v>31</v>
      </c>
      <c r="O4" s="131" t="s">
        <v>30</v>
      </c>
      <c r="P4" s="132" t="s">
        <v>30</v>
      </c>
      <c r="Q4" s="129" t="s">
        <v>30</v>
      </c>
      <c r="R4" s="129" t="s">
        <v>30</v>
      </c>
      <c r="S4" s="133" t="s">
        <v>35</v>
      </c>
      <c r="T4" s="1102" t="s">
        <v>35</v>
      </c>
      <c r="U4" s="2660"/>
      <c r="V4" s="2663"/>
      <c r="W4" s="134" t="s">
        <v>32</v>
      </c>
      <c r="X4" s="2668"/>
      <c r="Y4" s="134" t="s">
        <v>33</v>
      </c>
      <c r="Z4" s="134" t="s">
        <v>33</v>
      </c>
      <c r="AA4" s="135" t="s">
        <v>34</v>
      </c>
      <c r="AB4" s="134" t="s">
        <v>35</v>
      </c>
      <c r="AC4" s="136" t="s">
        <v>34</v>
      </c>
      <c r="AD4" s="1110" t="s">
        <v>30</v>
      </c>
      <c r="AE4" s="131" t="s">
        <v>30</v>
      </c>
      <c r="AF4" s="137" t="s">
        <v>30</v>
      </c>
      <c r="AG4" s="138" t="s">
        <v>30</v>
      </c>
      <c r="AH4" s="139" t="s">
        <v>30</v>
      </c>
      <c r="AI4" s="140" t="s">
        <v>35</v>
      </c>
      <c r="AJ4" s="133" t="s">
        <v>35</v>
      </c>
      <c r="AK4" s="133" t="s">
        <v>35</v>
      </c>
      <c r="AL4" s="133" t="s">
        <v>35</v>
      </c>
      <c r="AM4" s="133" t="s">
        <v>35</v>
      </c>
      <c r="AN4" s="141" t="s">
        <v>35</v>
      </c>
    </row>
    <row r="5" spans="1:40" ht="12.75" customHeight="1" x14ac:dyDescent="0.2">
      <c r="A5" s="1174">
        <v>6</v>
      </c>
      <c r="B5" s="2673" t="s">
        <v>100</v>
      </c>
      <c r="C5" s="2800" t="s">
        <v>43</v>
      </c>
      <c r="D5" s="1168">
        <v>5.8</v>
      </c>
      <c r="E5" s="564" t="s">
        <v>39</v>
      </c>
      <c r="F5" s="511" t="s">
        <v>44</v>
      </c>
      <c r="G5" s="1173">
        <v>5.835</v>
      </c>
      <c r="H5" s="370">
        <v>7.0460000000000003</v>
      </c>
      <c r="I5" s="512"/>
      <c r="J5" s="368">
        <v>19.7</v>
      </c>
      <c r="K5" s="988">
        <v>0.55000000000000004</v>
      </c>
      <c r="L5" s="988"/>
      <c r="M5" s="824"/>
      <c r="N5" s="1004"/>
      <c r="O5" s="371">
        <f>0.314*I5+0.249*J5+0.195*K5+0.159*L5+0.06*M5</f>
        <v>5.0125499999999992</v>
      </c>
      <c r="P5" s="1173">
        <f>0.4*SUM(I5:M5)</f>
        <v>8.1</v>
      </c>
      <c r="Q5" s="372">
        <f>SQRT(POWER(O5,2)+POWER(P5+G5,2))</f>
        <v>14.809114845341027</v>
      </c>
      <c r="R5" s="373">
        <f>SQRT(POWER(O5,2)+POWER(P5+H5,2))</f>
        <v>15.95390151350133</v>
      </c>
      <c r="S5" s="374">
        <f t="shared" ref="S5:S60" si="0">37000/1.73/SQRT(POWER((G5+P5),2)+O5*O5)</f>
        <v>1444.197270421108</v>
      </c>
      <c r="T5" s="377">
        <f t="shared" ref="T5:T60" si="1">37000/2/SQRT(O5*O5+POWER((H5+P5),2))</f>
        <v>1159.5909617684413</v>
      </c>
      <c r="U5" s="564">
        <v>1</v>
      </c>
      <c r="V5" s="1173" t="s">
        <v>192</v>
      </c>
      <c r="W5" s="952">
        <v>4</v>
      </c>
      <c r="X5" s="1173">
        <v>11</v>
      </c>
      <c r="Y5" s="1173">
        <v>35</v>
      </c>
      <c r="Z5" s="513">
        <v>6.3</v>
      </c>
      <c r="AA5" s="513">
        <v>6.3</v>
      </c>
      <c r="AB5" s="1173"/>
      <c r="AC5" s="1173"/>
      <c r="AD5" s="548">
        <f>AA5/100*Y5*Y5/W5</f>
        <v>19.293749999999999</v>
      </c>
      <c r="AE5" s="371">
        <f t="shared" ref="AE5:AE60" si="2">SQRT(POWER(O5,2)+POWER(P5+AD5+G5,2))</f>
        <v>33.604694375414276</v>
      </c>
      <c r="AF5" s="375">
        <f t="shared" ref="AF5:AF60" si="3">SQRT(POWER(O5,2)+POWER(P5+AD5+H5,2))</f>
        <v>34.80261538397653</v>
      </c>
      <c r="AG5" s="154">
        <f t="shared" ref="AG5:AG60" si="4">SQRT(POWER((AD5+P5+G5),2)+POWER(O5,2))*POWER(6.3/35,2)</f>
        <v>1.0887920977634225</v>
      </c>
      <c r="AH5" s="155">
        <f t="shared" ref="AH5:AH60" si="5">SQRT(POWER((H5+P5+AD5),2)+POWER(O5,2))*POWER(6.3/35,2)</f>
        <v>1.1276047384408396</v>
      </c>
      <c r="AI5" s="376">
        <f t="shared" ref="AI5:AI60" si="6">37000/1.73/SQRT(POWER((G5+P5+AD5),2)+O5*O5)</f>
        <v>636.43736788874037</v>
      </c>
      <c r="AJ5" s="374">
        <f t="shared" ref="AJ5:AJ60" si="7">37000/2/SQRT(POWER((H5+P5+AD5),2)+O5*O5)</f>
        <v>531.56924546876382</v>
      </c>
      <c r="AK5" s="374">
        <f t="shared" ref="AK5:AK10" si="8">AJ5/1.2</f>
        <v>442.97437122396985</v>
      </c>
      <c r="AL5" s="374">
        <f t="shared" ref="AL5:AL60" si="9">AJ5/1.5</f>
        <v>354.37949697917588</v>
      </c>
      <c r="AM5" s="374">
        <f t="shared" ref="AM5:AM60" si="10">6300/(1.73*AG5)</f>
        <v>3344.6408222381251</v>
      </c>
      <c r="AN5" s="378">
        <f t="shared" ref="AN5:AN60" si="11">6300/(2*AH5)</f>
        <v>2793.5320707817923</v>
      </c>
    </row>
    <row r="6" spans="1:40" ht="12.75" customHeight="1" x14ac:dyDescent="0.2">
      <c r="A6" s="1175">
        <v>6</v>
      </c>
      <c r="B6" s="2622"/>
      <c r="C6" s="2624"/>
      <c r="D6" s="1167">
        <v>5.8</v>
      </c>
      <c r="E6" s="566" t="s">
        <v>39</v>
      </c>
      <c r="F6" s="161" t="s">
        <v>44</v>
      </c>
      <c r="G6" s="1170">
        <v>5.835</v>
      </c>
      <c r="H6" s="292">
        <v>7.0460000000000003</v>
      </c>
      <c r="I6" s="162"/>
      <c r="J6" s="163">
        <v>19.7</v>
      </c>
      <c r="K6" s="164">
        <v>0.55000000000000004</v>
      </c>
      <c r="L6" s="164"/>
      <c r="M6" s="707"/>
      <c r="N6" s="165"/>
      <c r="O6" s="166">
        <f>0.314*I6+0.249*J6+0.195*K6+0.159*L6+0.06*M6</f>
        <v>5.0125499999999992</v>
      </c>
      <c r="P6" s="1170">
        <f>0.4*SUM(I6:M6)</f>
        <v>8.1</v>
      </c>
      <c r="Q6" s="168">
        <f>SQRT(POWER(O6,2)+POWER(P6+G6,2))</f>
        <v>14.809114845341027</v>
      </c>
      <c r="R6" s="169">
        <f>SQRT(POWER(O6,2)+POWER(P6+H6,2))</f>
        <v>15.95390151350133</v>
      </c>
      <c r="S6" s="1171">
        <f t="shared" si="0"/>
        <v>1444.197270421108</v>
      </c>
      <c r="T6" s="1178">
        <f t="shared" si="1"/>
        <v>1159.5909617684413</v>
      </c>
      <c r="U6" s="566">
        <v>2</v>
      </c>
      <c r="V6" s="1170" t="s">
        <v>192</v>
      </c>
      <c r="W6" s="953">
        <v>4</v>
      </c>
      <c r="X6" s="1170">
        <v>11</v>
      </c>
      <c r="Y6" s="1170">
        <v>35</v>
      </c>
      <c r="Z6" s="514">
        <v>6.3</v>
      </c>
      <c r="AA6" s="514">
        <v>6.14</v>
      </c>
      <c r="AB6" s="1170"/>
      <c r="AC6" s="1170"/>
      <c r="AD6" s="294">
        <f>AA6/100*Y6*Y6/W6</f>
        <v>18.803750000000001</v>
      </c>
      <c r="AE6" s="166">
        <f t="shared" si="2"/>
        <v>33.120256778367526</v>
      </c>
      <c r="AF6" s="171">
        <f t="shared" si="3"/>
        <v>34.317796878077708</v>
      </c>
      <c r="AG6" s="172">
        <f t="shared" si="4"/>
        <v>1.0730963196191079</v>
      </c>
      <c r="AH6" s="173">
        <f t="shared" si="5"/>
        <v>1.1118966188497177</v>
      </c>
      <c r="AI6" s="1181">
        <f t="shared" si="6"/>
        <v>645.74629901309561</v>
      </c>
      <c r="AJ6" s="1171">
        <f t="shared" si="7"/>
        <v>539.07889442104147</v>
      </c>
      <c r="AK6" s="1171">
        <f t="shared" si="8"/>
        <v>449.23241201753456</v>
      </c>
      <c r="AL6" s="1171">
        <f t="shared" si="9"/>
        <v>359.38592961402765</v>
      </c>
      <c r="AM6" s="152">
        <f t="shared" si="10"/>
        <v>3393.5616314502017</v>
      </c>
      <c r="AN6" s="175">
        <f t="shared" si="11"/>
        <v>2832.9971929033713</v>
      </c>
    </row>
    <row r="7" spans="1:40" ht="12.75" customHeight="1" x14ac:dyDescent="0.2">
      <c r="A7" s="176">
        <v>6</v>
      </c>
      <c r="B7" s="2621" t="s">
        <v>379</v>
      </c>
      <c r="C7" s="2623" t="s">
        <v>43</v>
      </c>
      <c r="D7" s="1091">
        <v>5.8</v>
      </c>
      <c r="E7" s="160" t="s">
        <v>39</v>
      </c>
      <c r="F7" s="161" t="s">
        <v>44</v>
      </c>
      <c r="G7" s="167">
        <v>5.835</v>
      </c>
      <c r="H7" s="177">
        <v>7.0460000000000003</v>
      </c>
      <c r="I7" s="889"/>
      <c r="J7" s="1005">
        <v>15.12</v>
      </c>
      <c r="K7" s="1006">
        <v>0.55000000000000004</v>
      </c>
      <c r="L7" s="1006"/>
      <c r="M7" s="707"/>
      <c r="N7" s="165"/>
      <c r="O7" s="166">
        <f t="shared" ref="O7:O40" si="12">0.314*I7+0.249*J7+0.195*K7+0.159*L7+0.06*M7</f>
        <v>3.8721299999999998</v>
      </c>
      <c r="P7" s="167">
        <f t="shared" ref="P7:P40" si="13">0.4*SUM(I7:M7)</f>
        <v>6.2680000000000007</v>
      </c>
      <c r="Q7" s="168">
        <f t="shared" ref="Q7:Q28" si="14">SQRT(POWER(O7,2)+POWER(P7+G7,2))</f>
        <v>12.707320714332351</v>
      </c>
      <c r="R7" s="169">
        <f t="shared" ref="R7:R28" si="15">SQRT(POWER(O7,2)+POWER(P7+H7,2))</f>
        <v>13.865640509435545</v>
      </c>
      <c r="S7" s="170">
        <f t="shared" si="0"/>
        <v>1683.0678722755379</v>
      </c>
      <c r="T7" s="381">
        <f t="shared" si="1"/>
        <v>1334.233350952001</v>
      </c>
      <c r="U7" s="566">
        <v>1</v>
      </c>
      <c r="V7" s="1170" t="s">
        <v>50</v>
      </c>
      <c r="W7" s="953">
        <v>6.3</v>
      </c>
      <c r="X7" s="1170">
        <v>11</v>
      </c>
      <c r="Y7" s="1170">
        <v>35</v>
      </c>
      <c r="Z7" s="514">
        <v>6.3</v>
      </c>
      <c r="AA7" s="514">
        <v>8.3000000000000007</v>
      </c>
      <c r="AB7" s="1170"/>
      <c r="AC7" s="1170"/>
      <c r="AD7" s="294">
        <f t="shared" ref="AD7:AD28" si="16">AA7/100*Y7*Y7/W7</f>
        <v>16.138888888888893</v>
      </c>
      <c r="AE7" s="166">
        <f t="shared" si="2"/>
        <v>28.506098974592192</v>
      </c>
      <c r="AF7" s="171">
        <f t="shared" si="3"/>
        <v>29.706330211558189</v>
      </c>
      <c r="AG7" s="172">
        <f t="shared" si="4"/>
        <v>0.92359760677678693</v>
      </c>
      <c r="AH7" s="173">
        <f t="shared" si="5"/>
        <v>0.9624850988544853</v>
      </c>
      <c r="AI7" s="380">
        <f t="shared" si="6"/>
        <v>750.2704335678111</v>
      </c>
      <c r="AJ7" s="170">
        <f t="shared" si="7"/>
        <v>622.76288818744729</v>
      </c>
      <c r="AK7" s="170">
        <f t="shared" si="8"/>
        <v>518.96907348953948</v>
      </c>
      <c r="AL7" s="170">
        <f t="shared" si="9"/>
        <v>415.17525879163151</v>
      </c>
      <c r="AM7" s="152">
        <f t="shared" si="10"/>
        <v>3942.8626388698785</v>
      </c>
      <c r="AN7" s="175">
        <f t="shared" si="11"/>
        <v>3272.7779409250234</v>
      </c>
    </row>
    <row r="8" spans="1:40" ht="12.75" customHeight="1" x14ac:dyDescent="0.2">
      <c r="A8" s="176">
        <v>6</v>
      </c>
      <c r="B8" s="2622"/>
      <c r="C8" s="2624"/>
      <c r="D8" s="1091">
        <v>5.8</v>
      </c>
      <c r="E8" s="160" t="s">
        <v>39</v>
      </c>
      <c r="F8" s="161" t="s">
        <v>44</v>
      </c>
      <c r="G8" s="167">
        <v>5.835</v>
      </c>
      <c r="H8" s="177">
        <v>7.0460000000000003</v>
      </c>
      <c r="I8" s="889"/>
      <c r="J8" s="1005">
        <v>15.32</v>
      </c>
      <c r="K8" s="1006">
        <v>0.55000000000000004</v>
      </c>
      <c r="L8" s="1006"/>
      <c r="M8" s="707"/>
      <c r="N8" s="165"/>
      <c r="O8" s="166">
        <f t="shared" si="12"/>
        <v>3.9219300000000001</v>
      </c>
      <c r="P8" s="167">
        <f t="shared" si="13"/>
        <v>6.3480000000000008</v>
      </c>
      <c r="Q8" s="168">
        <f t="shared" si="14"/>
        <v>12.798711807244509</v>
      </c>
      <c r="R8" s="169">
        <f t="shared" si="15"/>
        <v>13.956388176204474</v>
      </c>
      <c r="S8" s="170">
        <f t="shared" si="0"/>
        <v>1671.0496774283397</v>
      </c>
      <c r="T8" s="381">
        <f t="shared" si="1"/>
        <v>1325.5578568345029</v>
      </c>
      <c r="U8" s="566">
        <v>2</v>
      </c>
      <c r="V8" s="1170" t="s">
        <v>50</v>
      </c>
      <c r="W8" s="953">
        <v>6.3</v>
      </c>
      <c r="X8" s="1170">
        <v>11</v>
      </c>
      <c r="Y8" s="1170">
        <v>35</v>
      </c>
      <c r="Z8" s="514">
        <v>6.3</v>
      </c>
      <c r="AA8" s="514">
        <v>8.3000000000000007</v>
      </c>
      <c r="AB8" s="1170"/>
      <c r="AC8" s="1170"/>
      <c r="AD8" s="294">
        <f t="shared" si="16"/>
        <v>16.138888888888893</v>
      </c>
      <c r="AE8" s="166">
        <f t="shared" si="2"/>
        <v>28.592147963373932</v>
      </c>
      <c r="AF8" s="171">
        <f t="shared" si="3"/>
        <v>29.792164423692967</v>
      </c>
      <c r="AG8" s="172">
        <f t="shared" si="4"/>
        <v>0.92638559401331533</v>
      </c>
      <c r="AH8" s="173">
        <f t="shared" si="5"/>
        <v>0.96526612732765227</v>
      </c>
      <c r="AI8" s="380">
        <f t="shared" si="6"/>
        <v>748.01247057027592</v>
      </c>
      <c r="AJ8" s="170">
        <f t="shared" si="7"/>
        <v>620.96864587949869</v>
      </c>
      <c r="AK8" s="170">
        <f t="shared" si="8"/>
        <v>517.47387156624893</v>
      </c>
      <c r="AL8" s="170">
        <f t="shared" si="9"/>
        <v>413.97909725299911</v>
      </c>
      <c r="AM8" s="152">
        <f t="shared" si="10"/>
        <v>3930.9964669609103</v>
      </c>
      <c r="AN8" s="175">
        <f t="shared" si="11"/>
        <v>3263.348739606975</v>
      </c>
    </row>
    <row r="9" spans="1:40" ht="12.75" customHeight="1" x14ac:dyDescent="0.2">
      <c r="A9" s="176">
        <v>6</v>
      </c>
      <c r="B9" s="2621" t="s">
        <v>309</v>
      </c>
      <c r="C9" s="2633" t="s">
        <v>351</v>
      </c>
      <c r="D9" s="1091">
        <v>5.8</v>
      </c>
      <c r="E9" s="160" t="s">
        <v>39</v>
      </c>
      <c r="F9" s="161" t="s">
        <v>44</v>
      </c>
      <c r="G9" s="167">
        <v>5.835</v>
      </c>
      <c r="H9" s="177">
        <v>7.0460000000000003</v>
      </c>
      <c r="I9" s="889"/>
      <c r="J9" s="1005">
        <v>15.1</v>
      </c>
      <c r="K9" s="1006">
        <v>0.55000000000000004</v>
      </c>
      <c r="L9" s="1006"/>
      <c r="M9" s="707"/>
      <c r="N9" s="165"/>
      <c r="O9" s="166">
        <f t="shared" si="12"/>
        <v>3.8671500000000001</v>
      </c>
      <c r="P9" s="167">
        <f t="shared" si="13"/>
        <v>6.2600000000000007</v>
      </c>
      <c r="Q9" s="168">
        <f t="shared" si="14"/>
        <v>12.69818389071839</v>
      </c>
      <c r="R9" s="169">
        <f t="shared" si="15"/>
        <v>13.856568302523538</v>
      </c>
      <c r="S9" s="170">
        <f t="shared" si="0"/>
        <v>1684.2789032711237</v>
      </c>
      <c r="T9" s="381">
        <f t="shared" si="1"/>
        <v>1335.1069035347523</v>
      </c>
      <c r="U9" s="566">
        <v>1</v>
      </c>
      <c r="V9" s="1170" t="s">
        <v>194</v>
      </c>
      <c r="W9" s="953">
        <v>6.3</v>
      </c>
      <c r="X9" s="1170">
        <v>11</v>
      </c>
      <c r="Y9" s="1170">
        <v>35</v>
      </c>
      <c r="Z9" s="514">
        <v>6.3</v>
      </c>
      <c r="AA9" s="514">
        <v>6.74</v>
      </c>
      <c r="AB9" s="1170"/>
      <c r="AC9" s="1170"/>
      <c r="AD9" s="294">
        <f t="shared" si="16"/>
        <v>13.105555555555556</v>
      </c>
      <c r="AE9" s="166">
        <f t="shared" si="2"/>
        <v>25.495545678238425</v>
      </c>
      <c r="AF9" s="171">
        <f t="shared" si="3"/>
        <v>26.693166091468008</v>
      </c>
      <c r="AG9" s="172">
        <f t="shared" si="4"/>
        <v>0.82605567997492491</v>
      </c>
      <c r="AH9" s="173">
        <f t="shared" si="5"/>
        <v>0.86485858136356364</v>
      </c>
      <c r="AI9" s="380">
        <f t="shared" si="6"/>
        <v>838.8635217660476</v>
      </c>
      <c r="AJ9" s="170">
        <f t="shared" si="7"/>
        <v>693.0612852970329</v>
      </c>
      <c r="AK9" s="170">
        <f t="shared" si="8"/>
        <v>577.55107108086077</v>
      </c>
      <c r="AL9" s="170">
        <f t="shared" si="9"/>
        <v>462.04085686468858</v>
      </c>
      <c r="AM9" s="152">
        <f t="shared" si="10"/>
        <v>4408.4419312029531</v>
      </c>
      <c r="AN9" s="175">
        <f t="shared" si="11"/>
        <v>3642.2139617711946</v>
      </c>
    </row>
    <row r="10" spans="1:40" ht="12.75" customHeight="1" x14ac:dyDescent="0.2">
      <c r="A10" s="176">
        <v>6</v>
      </c>
      <c r="B10" s="2622"/>
      <c r="C10" s="2634"/>
      <c r="D10" s="1091">
        <v>5.8</v>
      </c>
      <c r="E10" s="160" t="s">
        <v>39</v>
      </c>
      <c r="F10" s="161" t="s">
        <v>44</v>
      </c>
      <c r="G10" s="167">
        <v>5.835</v>
      </c>
      <c r="H10" s="177">
        <v>7.0460000000000003</v>
      </c>
      <c r="I10" s="889"/>
      <c r="J10" s="1005">
        <v>15.3</v>
      </c>
      <c r="K10" s="1006">
        <v>0.55000000000000004</v>
      </c>
      <c r="L10" s="1006"/>
      <c r="M10" s="707"/>
      <c r="N10" s="165"/>
      <c r="O10" s="166">
        <f t="shared" si="12"/>
        <v>3.9169500000000004</v>
      </c>
      <c r="P10" s="167">
        <f t="shared" si="13"/>
        <v>6.3400000000000007</v>
      </c>
      <c r="Q10" s="168">
        <f t="shared" si="14"/>
        <v>12.789570841216682</v>
      </c>
      <c r="R10" s="169">
        <f t="shared" si="15"/>
        <v>13.947311328800975</v>
      </c>
      <c r="S10" s="170">
        <f t="shared" si="0"/>
        <v>1672.2440105706964</v>
      </c>
      <c r="T10" s="381">
        <f t="shared" si="1"/>
        <v>1326.4205239183123</v>
      </c>
      <c r="U10" s="566">
        <v>2</v>
      </c>
      <c r="V10" s="1170" t="s">
        <v>194</v>
      </c>
      <c r="W10" s="953">
        <v>6.3</v>
      </c>
      <c r="X10" s="1170">
        <v>11</v>
      </c>
      <c r="Y10" s="1170">
        <v>35</v>
      </c>
      <c r="Z10" s="514">
        <v>6.3</v>
      </c>
      <c r="AA10" s="514">
        <v>6.96</v>
      </c>
      <c r="AB10" s="1170"/>
      <c r="AC10" s="1170"/>
      <c r="AD10" s="294">
        <f t="shared" si="16"/>
        <v>13.533333333333331</v>
      </c>
      <c r="AE10" s="166">
        <f t="shared" si="2"/>
        <v>26.005016825225812</v>
      </c>
      <c r="AF10" s="171">
        <f t="shared" si="3"/>
        <v>27.202812435731914</v>
      </c>
      <c r="AG10" s="172">
        <f t="shared" si="4"/>
        <v>0.84256254513731632</v>
      </c>
      <c r="AH10" s="173">
        <f t="shared" si="5"/>
        <v>0.88137112291771413</v>
      </c>
      <c r="AI10" s="380">
        <f t="shared" si="6"/>
        <v>822.42912514664386</v>
      </c>
      <c r="AJ10" s="170">
        <f t="shared" si="7"/>
        <v>680.07673999544079</v>
      </c>
      <c r="AK10" s="170">
        <f t="shared" si="8"/>
        <v>566.73061666286731</v>
      </c>
      <c r="AL10" s="170">
        <f t="shared" si="9"/>
        <v>453.38449333029388</v>
      </c>
      <c r="AM10" s="152">
        <f t="shared" si="10"/>
        <v>4322.0749820018827</v>
      </c>
      <c r="AN10" s="175">
        <f t="shared" si="11"/>
        <v>3573.9768618379021</v>
      </c>
    </row>
    <row r="11" spans="1:40" ht="12.75" customHeight="1" x14ac:dyDescent="0.2">
      <c r="A11" s="176">
        <v>6</v>
      </c>
      <c r="B11" s="2621" t="s">
        <v>168</v>
      </c>
      <c r="C11" s="2623" t="s">
        <v>341</v>
      </c>
      <c r="D11" s="1091">
        <v>1.2</v>
      </c>
      <c r="E11" s="160" t="s">
        <v>39</v>
      </c>
      <c r="F11" s="161" t="s">
        <v>46</v>
      </c>
      <c r="G11" s="2467">
        <f>Мартыновская!G15</f>
        <v>4.9020181386774881</v>
      </c>
      <c r="H11" s="2474">
        <f>Мартыновская!H15</f>
        <v>5.2862861120779669</v>
      </c>
      <c r="I11" s="162"/>
      <c r="J11" s="163">
        <v>23.01</v>
      </c>
      <c r="K11" s="164"/>
      <c r="L11" s="164"/>
      <c r="M11" s="707"/>
      <c r="N11" s="165"/>
      <c r="O11" s="166">
        <f t="shared" si="12"/>
        <v>5.7294900000000002</v>
      </c>
      <c r="P11" s="167">
        <f t="shared" si="13"/>
        <v>9.2040000000000006</v>
      </c>
      <c r="Q11" s="168">
        <f t="shared" si="14"/>
        <v>15.225202901399978</v>
      </c>
      <c r="R11" s="169">
        <f t="shared" si="15"/>
        <v>15.581894854926331</v>
      </c>
      <c r="S11" s="170">
        <f t="shared" si="0"/>
        <v>1404.7289468324675</v>
      </c>
      <c r="T11" s="381">
        <f t="shared" si="1"/>
        <v>1187.275371335925</v>
      </c>
      <c r="U11" s="566">
        <v>1</v>
      </c>
      <c r="V11" s="1170" t="s">
        <v>195</v>
      </c>
      <c r="W11" s="954">
        <v>6.3</v>
      </c>
      <c r="X11" s="1170">
        <v>11</v>
      </c>
      <c r="Y11" s="890">
        <v>35</v>
      </c>
      <c r="Z11" s="891">
        <v>6.3</v>
      </c>
      <c r="AA11" s="890">
        <v>8.1300000000000008</v>
      </c>
      <c r="AB11" s="1170"/>
      <c r="AC11" s="1170">
        <v>5</v>
      </c>
      <c r="AD11" s="294">
        <f t="shared" si="16"/>
        <v>15.808333333333335</v>
      </c>
      <c r="AE11" s="166">
        <f t="shared" si="2"/>
        <v>30.458093828260104</v>
      </c>
      <c r="AF11" s="171">
        <f t="shared" si="3"/>
        <v>30.835586518792795</v>
      </c>
      <c r="AG11" s="1484">
        <f t="shared" si="4"/>
        <v>0.98684224003562726</v>
      </c>
      <c r="AH11" s="1485">
        <f t="shared" si="5"/>
        <v>0.99907300320888648</v>
      </c>
      <c r="AI11" s="380">
        <f t="shared" si="6"/>
        <v>702.18718733968637</v>
      </c>
      <c r="AJ11" s="170">
        <f t="shared" si="7"/>
        <v>599.95615743274891</v>
      </c>
      <c r="AK11" s="170">
        <f t="shared" ref="AK11:AK20" si="17">AJ11/1.2</f>
        <v>499.9634645272908</v>
      </c>
      <c r="AL11" s="170">
        <f t="shared" si="9"/>
        <v>399.97077162183263</v>
      </c>
      <c r="AM11" s="170">
        <f t="shared" si="10"/>
        <v>3690.1729064397932</v>
      </c>
      <c r="AN11" s="175">
        <f t="shared" si="11"/>
        <v>3152.9227492712034</v>
      </c>
    </row>
    <row r="12" spans="1:40" ht="12.75" customHeight="1" x14ac:dyDescent="0.2">
      <c r="A12" s="176">
        <v>6</v>
      </c>
      <c r="B12" s="2622"/>
      <c r="C12" s="2624"/>
      <c r="D12" s="1091">
        <v>1.2</v>
      </c>
      <c r="E12" s="160" t="s">
        <v>39</v>
      </c>
      <c r="F12" s="161" t="s">
        <v>46</v>
      </c>
      <c r="G12" s="2467">
        <f>Мартыновская!G16</f>
        <v>4.8982573492001933</v>
      </c>
      <c r="H12" s="2474">
        <f>Мартыновская!H16</f>
        <v>5.2312064066132784</v>
      </c>
      <c r="I12" s="162"/>
      <c r="J12" s="163">
        <v>23.01</v>
      </c>
      <c r="K12" s="164"/>
      <c r="L12" s="164"/>
      <c r="M12" s="707"/>
      <c r="N12" s="165"/>
      <c r="O12" s="166">
        <f t="shared" si="12"/>
        <v>5.7294900000000002</v>
      </c>
      <c r="P12" s="167">
        <f t="shared" si="13"/>
        <v>9.2040000000000006</v>
      </c>
      <c r="Q12" s="168">
        <f t="shared" si="14"/>
        <v>15.221718628432562</v>
      </c>
      <c r="R12" s="169">
        <f t="shared" si="15"/>
        <v>15.530687031217552</v>
      </c>
      <c r="S12" s="170">
        <f t="shared" si="0"/>
        <v>1405.0504912792853</v>
      </c>
      <c r="T12" s="381">
        <f t="shared" si="1"/>
        <v>1191.1900589339004</v>
      </c>
      <c r="U12" s="566">
        <v>2</v>
      </c>
      <c r="V12" s="1170" t="s">
        <v>195</v>
      </c>
      <c r="W12" s="954">
        <v>6.3</v>
      </c>
      <c r="X12" s="1170">
        <v>11</v>
      </c>
      <c r="Y12" s="890">
        <v>35</v>
      </c>
      <c r="Z12" s="891">
        <v>6.3</v>
      </c>
      <c r="AA12" s="890">
        <v>8.1300000000000008</v>
      </c>
      <c r="AB12" s="1170"/>
      <c r="AC12" s="1170">
        <v>5</v>
      </c>
      <c r="AD12" s="294">
        <f t="shared" si="16"/>
        <v>15.808333333333335</v>
      </c>
      <c r="AE12" s="166">
        <f t="shared" si="2"/>
        <v>30.454400185164733</v>
      </c>
      <c r="AF12" s="171">
        <f t="shared" si="3"/>
        <v>30.781467665818507</v>
      </c>
      <c r="AG12" s="1484">
        <f t="shared" si="4"/>
        <v>0.98672256599933728</v>
      </c>
      <c r="AH12" s="1485">
        <f t="shared" si="5"/>
        <v>0.99731955237251946</v>
      </c>
      <c r="AI12" s="380">
        <f t="shared" si="6"/>
        <v>702.27235167851427</v>
      </c>
      <c r="AJ12" s="170">
        <f t="shared" si="7"/>
        <v>601.01097845127947</v>
      </c>
      <c r="AK12" s="170">
        <f t="shared" si="17"/>
        <v>500.84248204273291</v>
      </c>
      <c r="AL12" s="170">
        <f t="shared" si="9"/>
        <v>400.67398563418629</v>
      </c>
      <c r="AM12" s="152">
        <f t="shared" si="10"/>
        <v>3690.6204667789793</v>
      </c>
      <c r="AN12" s="175">
        <f t="shared" si="11"/>
        <v>3158.4661029721897</v>
      </c>
    </row>
    <row r="13" spans="1:40" ht="12.75" customHeight="1" x14ac:dyDescent="0.2">
      <c r="A13" s="1175">
        <v>6</v>
      </c>
      <c r="B13" s="2621" t="s">
        <v>140</v>
      </c>
      <c r="C13" s="2623" t="s">
        <v>43</v>
      </c>
      <c r="D13" s="1167">
        <v>5.8</v>
      </c>
      <c r="E13" s="160" t="s">
        <v>39</v>
      </c>
      <c r="F13" s="161" t="s">
        <v>44</v>
      </c>
      <c r="G13" s="144">
        <v>5.835</v>
      </c>
      <c r="H13" s="1027">
        <v>7.0460000000000003</v>
      </c>
      <c r="I13" s="162"/>
      <c r="J13" s="163">
        <v>24.1</v>
      </c>
      <c r="K13" s="164">
        <v>0.55000000000000004</v>
      </c>
      <c r="L13" s="164"/>
      <c r="M13" s="707"/>
      <c r="N13" s="165"/>
      <c r="O13" s="166">
        <f>0.314*I13+0.249*J13+0.195*K13+0.159*L13+0.06*M13</f>
        <v>6.1081500000000002</v>
      </c>
      <c r="P13" s="1170">
        <f>0.4*SUM(I13:M13)</f>
        <v>9.8600000000000012</v>
      </c>
      <c r="Q13" s="168">
        <f>SQRT(POWER(O13,2)+POWER(P13+G13,2))</f>
        <v>16.841689981189536</v>
      </c>
      <c r="R13" s="169">
        <f>SQRT(POWER(O13,2)+POWER(P13+H13,2))</f>
        <v>17.975603812459266</v>
      </c>
      <c r="S13" s="1171">
        <f t="shared" si="0"/>
        <v>1269.9012546176573</v>
      </c>
      <c r="T13" s="1178">
        <f t="shared" si="1"/>
        <v>1029.1726605132042</v>
      </c>
      <c r="U13" s="566">
        <v>1</v>
      </c>
      <c r="V13" s="1170" t="s">
        <v>50</v>
      </c>
      <c r="W13" s="953">
        <v>6.3</v>
      </c>
      <c r="X13" s="1170">
        <v>11</v>
      </c>
      <c r="Y13" s="1170">
        <v>35</v>
      </c>
      <c r="Z13" s="514">
        <v>6.3</v>
      </c>
      <c r="AA13" s="514">
        <v>7.6</v>
      </c>
      <c r="AB13" s="1170"/>
      <c r="AC13" s="1170">
        <v>5</v>
      </c>
      <c r="AD13" s="294">
        <f>AA13/100*Y13*Y13/W13</f>
        <v>14.77777777777778</v>
      </c>
      <c r="AE13" s="166">
        <f t="shared" si="2"/>
        <v>31.078926653221593</v>
      </c>
      <c r="AF13" s="171">
        <f t="shared" si="3"/>
        <v>32.267185664295312</v>
      </c>
      <c r="AG13" s="172">
        <f t="shared" si="4"/>
        <v>1.0069572235643796</v>
      </c>
      <c r="AH13" s="173">
        <f t="shared" si="5"/>
        <v>1.0454568155231683</v>
      </c>
      <c r="AI13" s="1181">
        <f t="shared" si="6"/>
        <v>688.16029187987579</v>
      </c>
      <c r="AJ13" s="1171">
        <f t="shared" si="7"/>
        <v>573.33788550610552</v>
      </c>
      <c r="AK13" s="1171">
        <f t="shared" si="17"/>
        <v>477.78157125508795</v>
      </c>
      <c r="AL13" s="1171">
        <f t="shared" si="9"/>
        <v>382.22525700407033</v>
      </c>
      <c r="AM13" s="152">
        <f t="shared" si="10"/>
        <v>3616.4579903597073</v>
      </c>
      <c r="AN13" s="175">
        <f t="shared" si="11"/>
        <v>3013.036935842897</v>
      </c>
    </row>
    <row r="14" spans="1:40" ht="12.75" customHeight="1" x14ac:dyDescent="0.2">
      <c r="A14" s="1175">
        <v>6</v>
      </c>
      <c r="B14" s="2622"/>
      <c r="C14" s="2624"/>
      <c r="D14" s="1167">
        <v>5.8</v>
      </c>
      <c r="E14" s="160" t="s">
        <v>39</v>
      </c>
      <c r="F14" s="161" t="s">
        <v>44</v>
      </c>
      <c r="G14" s="1170">
        <v>5.835</v>
      </c>
      <c r="H14" s="292">
        <v>7.0460000000000003</v>
      </c>
      <c r="I14" s="162"/>
      <c r="J14" s="163">
        <v>24.1</v>
      </c>
      <c r="K14" s="164">
        <v>0.55000000000000004</v>
      </c>
      <c r="L14" s="164"/>
      <c r="M14" s="707"/>
      <c r="N14" s="165"/>
      <c r="O14" s="166">
        <f>0.314*I14+0.249*J14+0.195*K14+0.159*L14+0.06*M14</f>
        <v>6.1081500000000002</v>
      </c>
      <c r="P14" s="1170">
        <f>0.4*SUM(I14:M14)</f>
        <v>9.8600000000000012</v>
      </c>
      <c r="Q14" s="168">
        <f>SQRT(POWER(O14,2)+POWER(P14+G14,2))</f>
        <v>16.841689981189536</v>
      </c>
      <c r="R14" s="169">
        <f>SQRT(POWER(O14,2)+POWER(P14+H14,2))</f>
        <v>17.975603812459266</v>
      </c>
      <c r="S14" s="1171">
        <f t="shared" si="0"/>
        <v>1269.9012546176573</v>
      </c>
      <c r="T14" s="1178">
        <f t="shared" si="1"/>
        <v>1029.1726605132042</v>
      </c>
      <c r="U14" s="566">
        <v>2</v>
      </c>
      <c r="V14" s="1170" t="s">
        <v>50</v>
      </c>
      <c r="W14" s="953">
        <v>6.3</v>
      </c>
      <c r="X14" s="1170">
        <v>11</v>
      </c>
      <c r="Y14" s="1170">
        <v>35</v>
      </c>
      <c r="Z14" s="514">
        <v>6.3</v>
      </c>
      <c r="AA14" s="514">
        <v>7.6</v>
      </c>
      <c r="AB14" s="1170"/>
      <c r="AC14" s="1170">
        <v>5</v>
      </c>
      <c r="AD14" s="294">
        <f>AA14/100*Y14*Y14/W14</f>
        <v>14.77777777777778</v>
      </c>
      <c r="AE14" s="166">
        <f t="shared" si="2"/>
        <v>31.078926653221593</v>
      </c>
      <c r="AF14" s="171">
        <f t="shared" si="3"/>
        <v>32.267185664295312</v>
      </c>
      <c r="AG14" s="172">
        <f t="shared" si="4"/>
        <v>1.0069572235643796</v>
      </c>
      <c r="AH14" s="173">
        <f t="shared" si="5"/>
        <v>1.0454568155231683</v>
      </c>
      <c r="AI14" s="1181">
        <f t="shared" si="6"/>
        <v>688.16029187987579</v>
      </c>
      <c r="AJ14" s="1171">
        <f t="shared" si="7"/>
        <v>573.33788550610552</v>
      </c>
      <c r="AK14" s="1171">
        <f t="shared" si="17"/>
        <v>477.78157125508795</v>
      </c>
      <c r="AL14" s="1171">
        <f t="shared" si="9"/>
        <v>382.22525700407033</v>
      </c>
      <c r="AM14" s="152">
        <f t="shared" si="10"/>
        <v>3616.4579903597073</v>
      </c>
      <c r="AN14" s="175">
        <f t="shared" si="11"/>
        <v>3013.036935842897</v>
      </c>
    </row>
    <row r="15" spans="1:40" ht="12.75" customHeight="1" x14ac:dyDescent="0.2">
      <c r="A15" s="1175">
        <v>6</v>
      </c>
      <c r="B15" s="2621" t="s">
        <v>134</v>
      </c>
      <c r="C15" s="2623" t="s">
        <v>43</v>
      </c>
      <c r="D15" s="1167">
        <v>5.8</v>
      </c>
      <c r="E15" s="160" t="s">
        <v>39</v>
      </c>
      <c r="F15" s="161" t="s">
        <v>44</v>
      </c>
      <c r="G15" s="144">
        <v>5.835</v>
      </c>
      <c r="H15" s="1027">
        <v>7.0460000000000003</v>
      </c>
      <c r="I15" s="162"/>
      <c r="J15" s="163">
        <v>18.29</v>
      </c>
      <c r="K15" s="164">
        <v>0.55000000000000004</v>
      </c>
      <c r="L15" s="164"/>
      <c r="M15" s="707"/>
      <c r="N15" s="165"/>
      <c r="O15" s="166">
        <f>0.314*I15+0.249*J15+0.195*K15+0.159*L15+0.06*M15</f>
        <v>4.661459999999999</v>
      </c>
      <c r="P15" s="1170">
        <f>0.4*SUM(I15:M15)</f>
        <v>7.5360000000000005</v>
      </c>
      <c r="Q15" s="168">
        <f>SQRT(POWER(O15,2)+POWER(P15+G15,2))</f>
        <v>14.160256012219554</v>
      </c>
      <c r="R15" s="169">
        <f>SQRT(POWER(O15,2)+POWER(P15+H15,2))</f>
        <v>15.308949452251779</v>
      </c>
      <c r="S15" s="1171">
        <f t="shared" si="0"/>
        <v>1510.3740510438597</v>
      </c>
      <c r="T15" s="1178">
        <f t="shared" si="1"/>
        <v>1208.4434701219066</v>
      </c>
      <c r="U15" s="566">
        <v>1</v>
      </c>
      <c r="V15" s="1170" t="s">
        <v>192</v>
      </c>
      <c r="W15" s="953">
        <v>4</v>
      </c>
      <c r="X15" s="1170">
        <v>11</v>
      </c>
      <c r="Y15" s="1170">
        <v>35</v>
      </c>
      <c r="Z15" s="514">
        <v>6.3</v>
      </c>
      <c r="AA15" s="514">
        <v>6.2</v>
      </c>
      <c r="AB15" s="1170"/>
      <c r="AC15" s="1170"/>
      <c r="AD15" s="294">
        <f>AA15/100*Y15*Y15/W15</f>
        <v>18.987500000000001</v>
      </c>
      <c r="AE15" s="166">
        <f t="shared" si="2"/>
        <v>32.692533269564784</v>
      </c>
      <c r="AF15" s="171">
        <f t="shared" si="3"/>
        <v>33.891599838036569</v>
      </c>
      <c r="AG15" s="172">
        <f t="shared" si="4"/>
        <v>1.059238077933899</v>
      </c>
      <c r="AH15" s="173">
        <f t="shared" si="5"/>
        <v>1.0980878347523848</v>
      </c>
      <c r="AI15" s="1181">
        <f t="shared" si="6"/>
        <v>654.19473800474123</v>
      </c>
      <c r="AJ15" s="1171">
        <f t="shared" si="7"/>
        <v>545.85797331518813</v>
      </c>
      <c r="AK15" s="1171">
        <f t="shared" si="17"/>
        <v>454.88164442932344</v>
      </c>
      <c r="AL15" s="1171">
        <f t="shared" si="9"/>
        <v>363.90531554345876</v>
      </c>
      <c r="AM15" s="152">
        <f t="shared" si="10"/>
        <v>3437.9603348597511</v>
      </c>
      <c r="AN15" s="175">
        <f t="shared" si="11"/>
        <v>2868.6229828876253</v>
      </c>
    </row>
    <row r="16" spans="1:40" ht="12.75" customHeight="1" x14ac:dyDescent="0.2">
      <c r="A16" s="1175">
        <v>6</v>
      </c>
      <c r="B16" s="2622"/>
      <c r="C16" s="2624"/>
      <c r="D16" s="1167">
        <v>5.8</v>
      </c>
      <c r="E16" s="160" t="s">
        <v>39</v>
      </c>
      <c r="F16" s="161" t="s">
        <v>44</v>
      </c>
      <c r="G16" s="1170">
        <v>5.835</v>
      </c>
      <c r="H16" s="292">
        <v>7.0460000000000003</v>
      </c>
      <c r="I16" s="162"/>
      <c r="J16" s="163">
        <v>18.04</v>
      </c>
      <c r="K16" s="164">
        <v>0.55000000000000004</v>
      </c>
      <c r="L16" s="164"/>
      <c r="M16" s="707"/>
      <c r="N16" s="165"/>
      <c r="O16" s="166">
        <f>0.314*I16+0.249*J16+0.195*K16+0.159*L16+0.06*M16</f>
        <v>4.5992099999999994</v>
      </c>
      <c r="P16" s="1170">
        <f>0.4*SUM(I16:M16)</f>
        <v>7.4359999999999999</v>
      </c>
      <c r="Q16" s="168">
        <f>SQRT(POWER(O16,2)+POWER(P16+G16,2))</f>
        <v>14.045361284926067</v>
      </c>
      <c r="R16" s="169">
        <f>SQRT(POWER(O16,2)+POWER(P16+H16,2))</f>
        <v>15.194770699951349</v>
      </c>
      <c r="S16" s="1171">
        <f t="shared" si="0"/>
        <v>1522.7293056496694</v>
      </c>
      <c r="T16" s="1178">
        <f t="shared" si="1"/>
        <v>1217.5241315131682</v>
      </c>
      <c r="U16" s="566">
        <v>2</v>
      </c>
      <c r="V16" s="1170" t="s">
        <v>192</v>
      </c>
      <c r="W16" s="953">
        <v>4</v>
      </c>
      <c r="X16" s="1170">
        <v>11</v>
      </c>
      <c r="Y16" s="1170">
        <v>35</v>
      </c>
      <c r="Z16" s="514">
        <v>6.3</v>
      </c>
      <c r="AA16" s="514">
        <v>6.35</v>
      </c>
      <c r="AB16" s="1170"/>
      <c r="AC16" s="1170"/>
      <c r="AD16" s="294">
        <f>AA16/100*Y16*Y16/W16</f>
        <v>19.446875000000002</v>
      </c>
      <c r="AE16" s="166">
        <f t="shared" si="2"/>
        <v>33.039553222459368</v>
      </c>
      <c r="AF16" s="171">
        <f t="shared" si="3"/>
        <v>34.239177726541939</v>
      </c>
      <c r="AG16" s="172">
        <f t="shared" si="4"/>
        <v>1.0704815244076835</v>
      </c>
      <c r="AH16" s="173">
        <f t="shared" si="5"/>
        <v>1.1093493583399587</v>
      </c>
      <c r="AI16" s="1181">
        <f t="shared" si="6"/>
        <v>647.32362126663793</v>
      </c>
      <c r="AJ16" s="1171">
        <f t="shared" si="7"/>
        <v>540.31671402140444</v>
      </c>
      <c r="AK16" s="1171">
        <f t="shared" si="17"/>
        <v>450.26392835117036</v>
      </c>
      <c r="AL16" s="1171">
        <f t="shared" si="9"/>
        <v>360.21114268093629</v>
      </c>
      <c r="AM16" s="152">
        <f t="shared" si="10"/>
        <v>3401.8508625123623</v>
      </c>
      <c r="AN16" s="175">
        <f t="shared" si="11"/>
        <v>2839.5022508632364</v>
      </c>
    </row>
    <row r="17" spans="1:40" ht="12.75" customHeight="1" x14ac:dyDescent="0.2">
      <c r="A17" s="176">
        <v>6</v>
      </c>
      <c r="B17" s="2621" t="s">
        <v>167</v>
      </c>
      <c r="C17" s="2623" t="s">
        <v>43</v>
      </c>
      <c r="D17" s="1091">
        <v>1.2</v>
      </c>
      <c r="E17" s="160" t="s">
        <v>39</v>
      </c>
      <c r="F17" s="893" t="s">
        <v>46</v>
      </c>
      <c r="G17" s="2467">
        <f>Мартыновская!G15</f>
        <v>4.9020181386774881</v>
      </c>
      <c r="H17" s="2474">
        <f>Мартыновская!H15</f>
        <v>5.2862861120779669</v>
      </c>
      <c r="I17" s="162"/>
      <c r="J17" s="163">
        <v>22.43</v>
      </c>
      <c r="K17" s="164"/>
      <c r="L17" s="164"/>
      <c r="M17" s="707"/>
      <c r="N17" s="165"/>
      <c r="O17" s="166">
        <f t="shared" si="12"/>
        <v>5.58507</v>
      </c>
      <c r="P17" s="167">
        <f t="shared" si="13"/>
        <v>8.9719999999999995</v>
      </c>
      <c r="Q17" s="168">
        <f t="shared" si="14"/>
        <v>14.955981619982419</v>
      </c>
      <c r="R17" s="169">
        <f t="shared" si="15"/>
        <v>15.313122795784516</v>
      </c>
      <c r="S17" s="170">
        <f t="shared" si="0"/>
        <v>1430.0153463961906</v>
      </c>
      <c r="T17" s="381">
        <f t="shared" si="1"/>
        <v>1208.1141284319085</v>
      </c>
      <c r="U17" s="566">
        <v>1</v>
      </c>
      <c r="V17" s="1170" t="s">
        <v>192</v>
      </c>
      <c r="W17" s="2077">
        <v>6.3</v>
      </c>
      <c r="X17" s="2078">
        <v>11</v>
      </c>
      <c r="Y17" s="2079">
        <v>35</v>
      </c>
      <c r="Z17" s="2080">
        <v>6.3</v>
      </c>
      <c r="AA17" s="2079">
        <v>7.84</v>
      </c>
      <c r="AB17" s="1170"/>
      <c r="AC17" s="1170">
        <v>5</v>
      </c>
      <c r="AD17" s="294">
        <f t="shared" si="16"/>
        <v>15.244444444444444</v>
      </c>
      <c r="AE17" s="166">
        <f t="shared" si="2"/>
        <v>29.649247378467667</v>
      </c>
      <c r="AF17" s="171">
        <f t="shared" si="3"/>
        <v>30.026723384273232</v>
      </c>
      <c r="AG17" s="1484">
        <f t="shared" si="4"/>
        <v>0.9606356150623524</v>
      </c>
      <c r="AH17" s="1485">
        <f t="shared" si="5"/>
        <v>0.97286583765045265</v>
      </c>
      <c r="AI17" s="380">
        <f t="shared" si="6"/>
        <v>721.3432086146787</v>
      </c>
      <c r="AJ17" s="170">
        <f t="shared" si="7"/>
        <v>616.11784153876545</v>
      </c>
      <c r="AK17" s="170">
        <f t="shared" si="17"/>
        <v>513.43153461563793</v>
      </c>
      <c r="AL17" s="170">
        <f t="shared" si="9"/>
        <v>410.7452276925103</v>
      </c>
      <c r="AM17" s="152">
        <f t="shared" si="10"/>
        <v>3790.8426879149783</v>
      </c>
      <c r="AN17" s="175">
        <f t="shared" si="11"/>
        <v>3237.8565246031221</v>
      </c>
    </row>
    <row r="18" spans="1:40" ht="12.75" customHeight="1" x14ac:dyDescent="0.2">
      <c r="A18" s="176">
        <v>6</v>
      </c>
      <c r="B18" s="2622"/>
      <c r="C18" s="2624"/>
      <c r="D18" s="1091">
        <v>1.2</v>
      </c>
      <c r="E18" s="160" t="s">
        <v>39</v>
      </c>
      <c r="F18" s="893" t="s">
        <v>46</v>
      </c>
      <c r="G18" s="2467">
        <f>Мартыновская!G16</f>
        <v>4.8982573492001933</v>
      </c>
      <c r="H18" s="2474">
        <f>Мартыновская!H16</f>
        <v>5.2312064066132784</v>
      </c>
      <c r="I18" s="162"/>
      <c r="J18" s="163">
        <v>22.43</v>
      </c>
      <c r="K18" s="164"/>
      <c r="L18" s="164"/>
      <c r="M18" s="707"/>
      <c r="N18" s="165"/>
      <c r="O18" s="166">
        <f t="shared" si="12"/>
        <v>5.58507</v>
      </c>
      <c r="P18" s="167">
        <f t="shared" si="13"/>
        <v>8.9719999999999995</v>
      </c>
      <c r="Q18" s="168">
        <f t="shared" si="14"/>
        <v>14.952492963982358</v>
      </c>
      <c r="R18" s="169">
        <f t="shared" si="15"/>
        <v>15.261850449200466</v>
      </c>
      <c r="S18" s="170">
        <f t="shared" si="0"/>
        <v>1430.3489918712562</v>
      </c>
      <c r="T18" s="381">
        <f t="shared" si="1"/>
        <v>1212.1728005118262</v>
      </c>
      <c r="U18" s="566">
        <v>2</v>
      </c>
      <c r="V18" s="1170" t="s">
        <v>192</v>
      </c>
      <c r="W18" s="2077">
        <v>6.3</v>
      </c>
      <c r="X18" s="2078">
        <v>11</v>
      </c>
      <c r="Y18" s="2079">
        <v>35</v>
      </c>
      <c r="Z18" s="2080">
        <v>6.3</v>
      </c>
      <c r="AA18" s="2079">
        <v>7.94</v>
      </c>
      <c r="AB18" s="1170"/>
      <c r="AC18" s="1170">
        <v>5</v>
      </c>
      <c r="AD18" s="294">
        <f t="shared" si="16"/>
        <v>15.43888888888889</v>
      </c>
      <c r="AE18" s="166">
        <f t="shared" si="2"/>
        <v>29.836539010257063</v>
      </c>
      <c r="AF18" s="171">
        <f t="shared" si="3"/>
        <v>30.163667224204218</v>
      </c>
      <c r="AG18" s="1484">
        <f t="shared" si="4"/>
        <v>0.96670386393232877</v>
      </c>
      <c r="AH18" s="1485">
        <f t="shared" si="5"/>
        <v>0.97730281806421648</v>
      </c>
      <c r="AI18" s="380">
        <f t="shared" si="6"/>
        <v>716.81515170515593</v>
      </c>
      <c r="AJ18" s="170">
        <f t="shared" si="7"/>
        <v>613.3206503868023</v>
      </c>
      <c r="AK18" s="170">
        <f t="shared" si="17"/>
        <v>511.10054198900195</v>
      </c>
      <c r="AL18" s="170">
        <f t="shared" si="9"/>
        <v>408.88043359120155</v>
      </c>
      <c r="AM18" s="152">
        <f t="shared" si="10"/>
        <v>3767.0465930451142</v>
      </c>
      <c r="AN18" s="175">
        <f t="shared" si="11"/>
        <v>3223.1565711018138</v>
      </c>
    </row>
    <row r="19" spans="1:40" ht="12.75" customHeight="1" x14ac:dyDescent="0.2">
      <c r="A19" s="1175">
        <v>6</v>
      </c>
      <c r="B19" s="2621" t="s">
        <v>145</v>
      </c>
      <c r="C19" s="2623" t="s">
        <v>341</v>
      </c>
      <c r="D19" s="1167">
        <v>5.8</v>
      </c>
      <c r="E19" s="566" t="s">
        <v>39</v>
      </c>
      <c r="F19" s="161" t="s">
        <v>44</v>
      </c>
      <c r="G19" s="144">
        <v>5.835</v>
      </c>
      <c r="H19" s="1027">
        <v>7.0460000000000003</v>
      </c>
      <c r="I19" s="162"/>
      <c r="J19" s="163">
        <v>21.25</v>
      </c>
      <c r="K19" s="164">
        <v>0.55000000000000004</v>
      </c>
      <c r="L19" s="164"/>
      <c r="M19" s="707"/>
      <c r="N19" s="165"/>
      <c r="O19" s="166">
        <f>0.314*I19+0.249*J19+0.195*K19+0.159*L19+0.06*M19</f>
        <v>5.3984999999999994</v>
      </c>
      <c r="P19" s="1170">
        <f>0.4*SUM(I19:M19)</f>
        <v>8.7200000000000006</v>
      </c>
      <c r="Q19" s="168">
        <f>SQRT(POWER(O19,2)+POWER(P19+G19,2))</f>
        <v>15.523911467474941</v>
      </c>
      <c r="R19" s="169">
        <f>SQRT(POWER(O19,2)+POWER(P19+H19,2))</f>
        <v>16.664649958820018</v>
      </c>
      <c r="S19" s="1171">
        <f t="shared" si="0"/>
        <v>1377.6993821308486</v>
      </c>
      <c r="T19" s="1178">
        <f t="shared" si="1"/>
        <v>1110.1343289967274</v>
      </c>
      <c r="U19" s="566">
        <v>1</v>
      </c>
      <c r="V19" s="1170" t="s">
        <v>122</v>
      </c>
      <c r="W19" s="953">
        <v>4</v>
      </c>
      <c r="X19" s="1170">
        <v>11</v>
      </c>
      <c r="Y19" s="1170">
        <v>35</v>
      </c>
      <c r="Z19" s="514">
        <v>6.3</v>
      </c>
      <c r="AA19" s="1170">
        <v>7.4</v>
      </c>
      <c r="AB19" s="1170"/>
      <c r="AC19" s="1170"/>
      <c r="AD19" s="294">
        <f>AA19/100*Y19*Y19/W19</f>
        <v>22.662500000000001</v>
      </c>
      <c r="AE19" s="166">
        <f t="shared" si="2"/>
        <v>37.606995472917006</v>
      </c>
      <c r="AF19" s="171">
        <f t="shared" si="3"/>
        <v>38.805842530474713</v>
      </c>
      <c r="AG19" s="172">
        <f t="shared" si="4"/>
        <v>1.218466653322511</v>
      </c>
      <c r="AH19" s="173">
        <f t="shared" si="5"/>
        <v>1.2573092979873806</v>
      </c>
      <c r="AI19" s="1181">
        <f t="shared" si="6"/>
        <v>568.70491694547763</v>
      </c>
      <c r="AJ19" s="1171">
        <f t="shared" si="7"/>
        <v>476.73233703073754</v>
      </c>
      <c r="AK19" s="1171">
        <f t="shared" si="17"/>
        <v>397.27694752561462</v>
      </c>
      <c r="AL19" s="1171">
        <f t="shared" si="9"/>
        <v>317.82155802049169</v>
      </c>
      <c r="AM19" s="152">
        <f t="shared" si="10"/>
        <v>2988.6895034672248</v>
      </c>
      <c r="AN19" s="175">
        <f t="shared" si="11"/>
        <v>2505.3501195309032</v>
      </c>
    </row>
    <row r="20" spans="1:40" ht="12.75" customHeight="1" x14ac:dyDescent="0.2">
      <c r="A20" s="1175">
        <v>6</v>
      </c>
      <c r="B20" s="2622"/>
      <c r="C20" s="2624"/>
      <c r="D20" s="1167">
        <v>5.8</v>
      </c>
      <c r="E20" s="566" t="s">
        <v>39</v>
      </c>
      <c r="F20" s="161" t="s">
        <v>44</v>
      </c>
      <c r="G20" s="1170">
        <v>5.835</v>
      </c>
      <c r="H20" s="292">
        <v>7.0460000000000003</v>
      </c>
      <c r="I20" s="162"/>
      <c r="J20" s="163">
        <v>21.25</v>
      </c>
      <c r="K20" s="164">
        <v>0.55000000000000004</v>
      </c>
      <c r="L20" s="164"/>
      <c r="M20" s="707"/>
      <c r="N20" s="165"/>
      <c r="O20" s="166">
        <f>0.314*I20+0.249*J20+0.195*K20+0.159*L20+0.06*M20</f>
        <v>5.3984999999999994</v>
      </c>
      <c r="P20" s="1170">
        <f>0.4*SUM(I20:M20)</f>
        <v>8.7200000000000006</v>
      </c>
      <c r="Q20" s="168">
        <f>SQRT(POWER(O20,2)+POWER(P20+G20,2))</f>
        <v>15.523911467474941</v>
      </c>
      <c r="R20" s="169">
        <f>SQRT(POWER(O20,2)+POWER(P20+H20,2))</f>
        <v>16.664649958820018</v>
      </c>
      <c r="S20" s="1171">
        <f t="shared" si="0"/>
        <v>1377.6993821308486</v>
      </c>
      <c r="T20" s="1178">
        <f t="shared" si="1"/>
        <v>1110.1343289967274</v>
      </c>
      <c r="U20" s="566">
        <v>2</v>
      </c>
      <c r="V20" s="1170" t="s">
        <v>122</v>
      </c>
      <c r="W20" s="953">
        <v>4</v>
      </c>
      <c r="X20" s="1170">
        <v>11</v>
      </c>
      <c r="Y20" s="1170">
        <v>35</v>
      </c>
      <c r="Z20" s="514">
        <v>6.3</v>
      </c>
      <c r="AA20" s="1273">
        <v>7.82</v>
      </c>
      <c r="AB20" s="1170"/>
      <c r="AC20" s="1170"/>
      <c r="AD20" s="294">
        <f>AA20/100*Y20*Y20/W20</f>
        <v>23.94875</v>
      </c>
      <c r="AE20" s="166">
        <f t="shared" si="2"/>
        <v>38.88036221940969</v>
      </c>
      <c r="AF20" s="171">
        <f t="shared" si="3"/>
        <v>40.079984653346614</v>
      </c>
      <c r="AG20" s="172">
        <f t="shared" si="4"/>
        <v>1.259723735908874</v>
      </c>
      <c r="AH20" s="173">
        <f t="shared" si="5"/>
        <v>1.2985915027684303</v>
      </c>
      <c r="AI20" s="1181">
        <f t="shared" si="6"/>
        <v>550.07932066840044</v>
      </c>
      <c r="AJ20" s="1171">
        <f t="shared" si="7"/>
        <v>461.57702304547365</v>
      </c>
      <c r="AK20" s="1171">
        <f t="shared" si="17"/>
        <v>384.64751920456138</v>
      </c>
      <c r="AL20" s="1171">
        <f t="shared" si="9"/>
        <v>307.7180153636491</v>
      </c>
      <c r="AM20" s="152">
        <f t="shared" si="10"/>
        <v>2890.8072407498516</v>
      </c>
      <c r="AN20" s="175">
        <f>6300/(2*AH20)</f>
        <v>2425.7050760648017</v>
      </c>
    </row>
    <row r="21" spans="1:40" ht="12.75" customHeight="1" x14ac:dyDescent="0.2">
      <c r="A21" s="176">
        <v>6</v>
      </c>
      <c r="B21" s="2621" t="s">
        <v>146</v>
      </c>
      <c r="C21" s="2623" t="s">
        <v>381</v>
      </c>
      <c r="D21" s="1091">
        <v>1.2</v>
      </c>
      <c r="E21" s="160" t="s">
        <v>39</v>
      </c>
      <c r="F21" s="161" t="s">
        <v>46</v>
      </c>
      <c r="G21" s="2467">
        <f>Мартыновская!G15</f>
        <v>4.9020181386774881</v>
      </c>
      <c r="H21" s="2474">
        <f>Мартыновская!H15</f>
        <v>5.2862861120779669</v>
      </c>
      <c r="I21" s="162"/>
      <c r="J21" s="163">
        <v>10.9</v>
      </c>
      <c r="K21" s="164"/>
      <c r="L21" s="164"/>
      <c r="M21" s="707"/>
      <c r="N21" s="165"/>
      <c r="O21" s="166">
        <f t="shared" si="12"/>
        <v>2.7141000000000002</v>
      </c>
      <c r="P21" s="167">
        <f t="shared" si="13"/>
        <v>4.3600000000000003</v>
      </c>
      <c r="Q21" s="168">
        <f t="shared" si="14"/>
        <v>9.6514930871441234</v>
      </c>
      <c r="R21" s="169">
        <f t="shared" si="15"/>
        <v>10.020837019234882</v>
      </c>
      <c r="S21" s="170">
        <f t="shared" si="0"/>
        <v>2215.9559193470568</v>
      </c>
      <c r="T21" s="381">
        <f t="shared" si="1"/>
        <v>1846.1531670946708</v>
      </c>
      <c r="U21" s="566">
        <v>1</v>
      </c>
      <c r="V21" s="1170" t="s">
        <v>193</v>
      </c>
      <c r="W21" s="953">
        <v>6.3</v>
      </c>
      <c r="X21" s="1170">
        <v>11</v>
      </c>
      <c r="Y21" s="890">
        <v>35</v>
      </c>
      <c r="Z21" s="891">
        <v>6.3</v>
      </c>
      <c r="AA21" s="1170">
        <v>7.4</v>
      </c>
      <c r="AB21" s="1170"/>
      <c r="AC21" s="1170">
        <v>5</v>
      </c>
      <c r="AD21" s="294">
        <f t="shared" si="16"/>
        <v>14.388888888888891</v>
      </c>
      <c r="AE21" s="166">
        <f t="shared" si="2"/>
        <v>23.806128245403301</v>
      </c>
      <c r="AF21" s="171">
        <f t="shared" si="3"/>
        <v>24.187930381434089</v>
      </c>
      <c r="AG21" s="1484">
        <f t="shared" si="4"/>
        <v>0.77131855515106684</v>
      </c>
      <c r="AH21" s="1485">
        <f t="shared" si="5"/>
        <v>0.78368894435846448</v>
      </c>
      <c r="AI21" s="380">
        <f t="shared" si="6"/>
        <v>898.39401924266565</v>
      </c>
      <c r="AJ21" s="170">
        <f t="shared" si="7"/>
        <v>764.84427184394542</v>
      </c>
      <c r="AK21" s="170">
        <f t="shared" ref="AK21:AK28" si="18">AJ21/1.2</f>
        <v>637.3702265366212</v>
      </c>
      <c r="AL21" s="170">
        <f t="shared" si="9"/>
        <v>509.89618122929693</v>
      </c>
      <c r="AM21" s="152">
        <f t="shared" si="10"/>
        <v>4721.2898909149098</v>
      </c>
      <c r="AN21" s="175">
        <f t="shared" si="11"/>
        <v>4019.4518790597731</v>
      </c>
    </row>
    <row r="22" spans="1:40" ht="12.75" customHeight="1" thickBot="1" x14ac:dyDescent="0.25">
      <c r="A22" s="159">
        <v>6</v>
      </c>
      <c r="B22" s="2629"/>
      <c r="C22" s="2630"/>
      <c r="D22" s="1085">
        <v>1.2</v>
      </c>
      <c r="E22" s="301" t="s">
        <v>39</v>
      </c>
      <c r="F22" s="180" t="s">
        <v>46</v>
      </c>
      <c r="G22" s="2467">
        <f>Мартыновская!G16</f>
        <v>4.8982573492001933</v>
      </c>
      <c r="H22" s="2474">
        <f>Мартыновская!H16</f>
        <v>5.2312064066132784</v>
      </c>
      <c r="I22" s="182"/>
      <c r="J22" s="643">
        <v>11</v>
      </c>
      <c r="K22" s="644"/>
      <c r="L22" s="644"/>
      <c r="M22" s="1009"/>
      <c r="N22" s="645"/>
      <c r="O22" s="558">
        <f t="shared" si="12"/>
        <v>2.7389999999999999</v>
      </c>
      <c r="P22" s="296">
        <f t="shared" si="13"/>
        <v>4.4000000000000004</v>
      </c>
      <c r="Q22" s="307">
        <f t="shared" si="14"/>
        <v>9.6932817317952438</v>
      </c>
      <c r="R22" s="308">
        <f t="shared" si="15"/>
        <v>10.013104306197388</v>
      </c>
      <c r="S22" s="312">
        <f t="shared" si="0"/>
        <v>2206.4027260077573</v>
      </c>
      <c r="T22" s="894">
        <f t="shared" si="1"/>
        <v>1847.5788760684175</v>
      </c>
      <c r="U22" s="862">
        <v>2</v>
      </c>
      <c r="V22" s="296" t="s">
        <v>193</v>
      </c>
      <c r="W22" s="956">
        <v>6.3</v>
      </c>
      <c r="X22" s="296">
        <v>11</v>
      </c>
      <c r="Y22" s="895">
        <v>35</v>
      </c>
      <c r="Z22" s="896">
        <v>6.3</v>
      </c>
      <c r="AA22" s="296">
        <v>7.9</v>
      </c>
      <c r="AB22" s="296"/>
      <c r="AC22" s="296">
        <v>5</v>
      </c>
      <c r="AD22" s="310">
        <f t="shared" si="16"/>
        <v>15.361111111111112</v>
      </c>
      <c r="AE22" s="558">
        <f t="shared" si="2"/>
        <v>24.811017187156917</v>
      </c>
      <c r="AF22" s="431">
        <f t="shared" si="3"/>
        <v>25.141958076226949</v>
      </c>
      <c r="AG22" s="2389">
        <f t="shared" si="4"/>
        <v>0.80387695686388405</v>
      </c>
      <c r="AH22" s="2390">
        <f t="shared" si="5"/>
        <v>0.81459944166975307</v>
      </c>
      <c r="AI22" s="623">
        <f t="shared" si="6"/>
        <v>862.0075136647381</v>
      </c>
      <c r="AJ22" s="312">
        <f t="shared" si="7"/>
        <v>735.82176630438062</v>
      </c>
      <c r="AK22" s="312">
        <f t="shared" si="18"/>
        <v>613.18480525365055</v>
      </c>
      <c r="AL22" s="312">
        <f t="shared" si="9"/>
        <v>490.54784420292043</v>
      </c>
      <c r="AM22" s="309">
        <f t="shared" si="10"/>
        <v>4530.0695162561324</v>
      </c>
      <c r="AN22" s="338">
        <f t="shared" si="11"/>
        <v>3866.9312043023006</v>
      </c>
    </row>
    <row r="23" spans="1:40" ht="12.75" customHeight="1" x14ac:dyDescent="0.2">
      <c r="A23" s="1891">
        <v>6</v>
      </c>
      <c r="B23" s="2830" t="s">
        <v>100</v>
      </c>
      <c r="C23" s="2831" t="s">
        <v>43</v>
      </c>
      <c r="D23" s="1892">
        <v>1.4</v>
      </c>
      <c r="E23" s="2386" t="s">
        <v>35</v>
      </c>
      <c r="F23" s="1893" t="s">
        <v>100</v>
      </c>
      <c r="G23" s="2463">
        <f>'СР6 перевод на Баграс'!G5</f>
        <v>8.2869415032183689</v>
      </c>
      <c r="H23" s="2464">
        <f>'СР6 перевод на Баграс'!H5</f>
        <v>9.0895455227238635</v>
      </c>
      <c r="I23" s="2382"/>
      <c r="J23" s="1895">
        <v>6.88</v>
      </c>
      <c r="K23" s="1896"/>
      <c r="L23" s="1896"/>
      <c r="M23" s="1897"/>
      <c r="N23" s="1898"/>
      <c r="O23" s="1899">
        <f>0.314*I23+0.249*J23+0.195*K23+0.159*L23+0.06*M23</f>
        <v>1.71312</v>
      </c>
      <c r="P23" s="1894">
        <f>0.4*SUM(I23:M23)</f>
        <v>2.7520000000000002</v>
      </c>
      <c r="Q23" s="1900">
        <f>SQRT(POWER(O23,2)+POWER(P23+G23,2))</f>
        <v>11.171079162098756</v>
      </c>
      <c r="R23" s="1901">
        <f>SQRT(POWER(O23,2)+POWER(P23+H23,2))</f>
        <v>11.964822627232783</v>
      </c>
      <c r="S23" s="1902">
        <f t="shared" si="0"/>
        <v>1914.5225744668435</v>
      </c>
      <c r="T23" s="1903">
        <f t="shared" si="1"/>
        <v>1546.1992690048485</v>
      </c>
      <c r="U23" s="1904">
        <v>1</v>
      </c>
      <c r="V23" s="1894" t="s">
        <v>192</v>
      </c>
      <c r="W23" s="1905">
        <v>4</v>
      </c>
      <c r="X23" s="1894">
        <v>11</v>
      </c>
      <c r="Y23" s="1894">
        <v>35</v>
      </c>
      <c r="Z23" s="1906">
        <v>6.3</v>
      </c>
      <c r="AA23" s="1906">
        <v>6.3</v>
      </c>
      <c r="AB23" s="1894"/>
      <c r="AC23" s="1894"/>
      <c r="AD23" s="1907">
        <f>AA23/100*Y23*Y23/W23</f>
        <v>19.293749999999999</v>
      </c>
      <c r="AE23" s="1899">
        <f t="shared" si="2"/>
        <v>30.381029507964598</v>
      </c>
      <c r="AF23" s="1908">
        <f t="shared" si="3"/>
        <v>31.182389379612147</v>
      </c>
      <c r="AG23" s="1401">
        <f t="shared" si="4"/>
        <v>0.98434535605805296</v>
      </c>
      <c r="AH23" s="1402">
        <f t="shared" si="5"/>
        <v>1.0103094158994337</v>
      </c>
      <c r="AI23" s="1909">
        <f t="shared" si="6"/>
        <v>703.96835075609897</v>
      </c>
      <c r="AJ23" s="1902">
        <f t="shared" si="7"/>
        <v>593.28359269658074</v>
      </c>
      <c r="AK23" s="1902">
        <f t="shared" si="18"/>
        <v>494.40299391381728</v>
      </c>
      <c r="AL23" s="1902">
        <f t="shared" si="9"/>
        <v>395.52239513105383</v>
      </c>
      <c r="AM23" s="1902">
        <f t="shared" si="10"/>
        <v>3699.533374844365</v>
      </c>
      <c r="AN23" s="1910">
        <f t="shared" si="11"/>
        <v>3117.8567183754244</v>
      </c>
    </row>
    <row r="24" spans="1:40" ht="12.75" customHeight="1" x14ac:dyDescent="0.2">
      <c r="A24" s="1890">
        <v>6</v>
      </c>
      <c r="B24" s="2827"/>
      <c r="C24" s="2829"/>
      <c r="D24" s="1889">
        <v>1.4</v>
      </c>
      <c r="E24" s="1930" t="s">
        <v>35</v>
      </c>
      <c r="F24" s="1911" t="s">
        <v>100</v>
      </c>
      <c r="G24" s="2467">
        <f>'СР6 перевод на Баграс'!G6</f>
        <v>8.2967555031037516</v>
      </c>
      <c r="H24" s="2458">
        <f>'СР6 перевод на Баграс'!H6</f>
        <v>9.1031996394772428</v>
      </c>
      <c r="I24" s="2380"/>
      <c r="J24" s="1913">
        <v>6.68</v>
      </c>
      <c r="K24" s="1914"/>
      <c r="L24" s="1914"/>
      <c r="M24" s="1915"/>
      <c r="N24" s="1489"/>
      <c r="O24" s="1916">
        <f>0.314*I24+0.249*J24+0.195*K24+0.159*L24+0.06*M24</f>
        <v>1.6633199999999999</v>
      </c>
      <c r="P24" s="1912">
        <f>0.4*SUM(I24:M24)</f>
        <v>2.6720000000000002</v>
      </c>
      <c r="Q24" s="1917">
        <f>SQRT(POWER(O24,2)+POWER(P24+G24,2))</f>
        <v>11.09415299647832</v>
      </c>
      <c r="R24" s="1918">
        <f>SQRT(POWER(O24,2)+POWER(P24+H24,2))</f>
        <v>11.892096533914657</v>
      </c>
      <c r="S24" s="1919">
        <f t="shared" si="0"/>
        <v>1927.797754707665</v>
      </c>
      <c r="T24" s="1920">
        <f t="shared" si="1"/>
        <v>1555.6550476394548</v>
      </c>
      <c r="U24" s="1921">
        <v>2</v>
      </c>
      <c r="V24" s="1912" t="s">
        <v>192</v>
      </c>
      <c r="W24" s="1922">
        <v>4</v>
      </c>
      <c r="X24" s="1912">
        <v>11</v>
      </c>
      <c r="Y24" s="1912">
        <v>35</v>
      </c>
      <c r="Z24" s="1923">
        <v>6.3</v>
      </c>
      <c r="AA24" s="1923">
        <v>6.14</v>
      </c>
      <c r="AB24" s="1912"/>
      <c r="AC24" s="1912"/>
      <c r="AD24" s="1924">
        <f>AA24/100*Y24*Y24/W24</f>
        <v>18.803750000000001</v>
      </c>
      <c r="AE24" s="1916">
        <f t="shared" si="2"/>
        <v>29.818932196756194</v>
      </c>
      <c r="AF24" s="1925">
        <f t="shared" si="3"/>
        <v>30.624153775673303</v>
      </c>
      <c r="AG24" s="1484">
        <f t="shared" si="4"/>
        <v>0.9661334031749006</v>
      </c>
      <c r="AH24" s="1485">
        <f t="shared" si="5"/>
        <v>0.99222258233181493</v>
      </c>
      <c r="AI24" s="1491">
        <f t="shared" si="6"/>
        <v>717.2384006198854</v>
      </c>
      <c r="AJ24" s="1919">
        <f t="shared" si="7"/>
        <v>604.09832498606761</v>
      </c>
      <c r="AK24" s="1919">
        <f t="shared" si="18"/>
        <v>503.41527082172303</v>
      </c>
      <c r="AL24" s="1919">
        <f t="shared" si="9"/>
        <v>402.73221665737839</v>
      </c>
      <c r="AM24" s="1926">
        <f t="shared" si="10"/>
        <v>3769.2708741285273</v>
      </c>
      <c r="AN24" s="1492">
        <f t="shared" si="11"/>
        <v>3174.6908970739291</v>
      </c>
    </row>
    <row r="25" spans="1:40" ht="12.75" customHeight="1" x14ac:dyDescent="0.2">
      <c r="A25" s="1890">
        <v>6</v>
      </c>
      <c r="B25" s="2826" t="s">
        <v>379</v>
      </c>
      <c r="C25" s="2828" t="s">
        <v>43</v>
      </c>
      <c r="D25" s="1889">
        <v>2.2999999999999998</v>
      </c>
      <c r="E25" s="1927" t="s">
        <v>35</v>
      </c>
      <c r="F25" s="1911" t="s">
        <v>100</v>
      </c>
      <c r="G25" s="2467">
        <f>'СР6 перевод на Баграс'!G5</f>
        <v>8.2869415032183689</v>
      </c>
      <c r="H25" s="2458">
        <f>'СР6 перевод на Баграс'!H5</f>
        <v>9.0895455227238635</v>
      </c>
      <c r="I25" s="2381"/>
      <c r="J25" s="1929">
        <v>1.78</v>
      </c>
      <c r="K25" s="1488"/>
      <c r="L25" s="1488"/>
      <c r="M25" s="1915"/>
      <c r="N25" s="1489"/>
      <c r="O25" s="1916">
        <f t="shared" si="12"/>
        <v>0.44322</v>
      </c>
      <c r="P25" s="1912">
        <f t="shared" si="13"/>
        <v>0.71200000000000008</v>
      </c>
      <c r="Q25" s="1917">
        <f t="shared" si="14"/>
        <v>9.0098497294209121</v>
      </c>
      <c r="R25" s="1918">
        <f t="shared" si="15"/>
        <v>9.8115614762599446</v>
      </c>
      <c r="S25" s="1919">
        <f t="shared" si="0"/>
        <v>2373.7669194588043</v>
      </c>
      <c r="T25" s="1920">
        <f t="shared" si="1"/>
        <v>1885.5306614306603</v>
      </c>
      <c r="U25" s="1921">
        <v>1</v>
      </c>
      <c r="V25" s="1912" t="s">
        <v>50</v>
      </c>
      <c r="W25" s="1922">
        <v>6.3</v>
      </c>
      <c r="X25" s="1912">
        <v>11</v>
      </c>
      <c r="Y25" s="1912">
        <v>35</v>
      </c>
      <c r="Z25" s="1923">
        <v>6.3</v>
      </c>
      <c r="AA25" s="1923">
        <v>8.3000000000000007</v>
      </c>
      <c r="AB25" s="1912"/>
      <c r="AC25" s="1912"/>
      <c r="AD25" s="1924">
        <f t="shared" si="16"/>
        <v>16.138888888888893</v>
      </c>
      <c r="AE25" s="1916">
        <f t="shared" si="2"/>
        <v>25.141737425857258</v>
      </c>
      <c r="AF25" s="1925">
        <f t="shared" si="3"/>
        <v>25.944220578610242</v>
      </c>
      <c r="AG25" s="1484">
        <f t="shared" si="4"/>
        <v>0.8145922925977751</v>
      </c>
      <c r="AH25" s="1485">
        <f t="shared" si="5"/>
        <v>0.84059274674697182</v>
      </c>
      <c r="AI25" s="1491">
        <f t="shared" si="6"/>
        <v>850.66846712822098</v>
      </c>
      <c r="AJ25" s="1919">
        <f t="shared" si="7"/>
        <v>713.06825132578308</v>
      </c>
      <c r="AK25" s="1919">
        <f t="shared" si="18"/>
        <v>594.22354277148588</v>
      </c>
      <c r="AL25" s="1919">
        <f t="shared" si="9"/>
        <v>475.37883421718874</v>
      </c>
      <c r="AM25" s="1926">
        <f t="shared" si="10"/>
        <v>4470.4799323555162</v>
      </c>
      <c r="AN25" s="1492">
        <f t="shared" si="11"/>
        <v>3747.3556751354963</v>
      </c>
    </row>
    <row r="26" spans="1:40" ht="12.75" customHeight="1" x14ac:dyDescent="0.2">
      <c r="A26" s="1890">
        <v>6</v>
      </c>
      <c r="B26" s="2827"/>
      <c r="C26" s="2829"/>
      <c r="D26" s="1889">
        <v>2.2999999999999998</v>
      </c>
      <c r="E26" s="1927" t="s">
        <v>35</v>
      </c>
      <c r="F26" s="1911" t="s">
        <v>100</v>
      </c>
      <c r="G26" s="2467">
        <f>'СР6 перевод на Баграс'!G6</f>
        <v>8.2967555031037516</v>
      </c>
      <c r="H26" s="2458">
        <f>'СР6 перевод на Баграс'!H6</f>
        <v>9.1031996394772428</v>
      </c>
      <c r="I26" s="2381"/>
      <c r="J26" s="1929">
        <v>1.78</v>
      </c>
      <c r="K26" s="1488"/>
      <c r="L26" s="1488"/>
      <c r="M26" s="1915"/>
      <c r="N26" s="1489"/>
      <c r="O26" s="1916">
        <f t="shared" si="12"/>
        <v>0.44322</v>
      </c>
      <c r="P26" s="1912">
        <f t="shared" si="13"/>
        <v>0.71200000000000008</v>
      </c>
      <c r="Q26" s="1917">
        <f t="shared" si="14"/>
        <v>9.0196518604157951</v>
      </c>
      <c r="R26" s="1918">
        <f t="shared" si="15"/>
        <v>9.8252016738179062</v>
      </c>
      <c r="S26" s="1919">
        <f t="shared" si="0"/>
        <v>2371.1872218545132</v>
      </c>
      <c r="T26" s="1920">
        <f t="shared" si="1"/>
        <v>1882.9130041471419</v>
      </c>
      <c r="U26" s="1921">
        <v>2</v>
      </c>
      <c r="V26" s="1912" t="s">
        <v>50</v>
      </c>
      <c r="W26" s="1922">
        <v>6.3</v>
      </c>
      <c r="X26" s="1912">
        <v>11</v>
      </c>
      <c r="Y26" s="1912">
        <v>35</v>
      </c>
      <c r="Z26" s="1923">
        <v>6.3</v>
      </c>
      <c r="AA26" s="1923">
        <v>8.3000000000000007</v>
      </c>
      <c r="AB26" s="1912"/>
      <c r="AC26" s="1912"/>
      <c r="AD26" s="1924">
        <f t="shared" si="16"/>
        <v>16.138888888888893</v>
      </c>
      <c r="AE26" s="1916">
        <f t="shared" si="2"/>
        <v>25.151549901239068</v>
      </c>
      <c r="AF26" s="1925">
        <f t="shared" si="3"/>
        <v>25.957872703799644</v>
      </c>
      <c r="AG26" s="1484">
        <f t="shared" si="4"/>
        <v>0.81491021680014575</v>
      </c>
      <c r="AH26" s="1485">
        <f t="shared" si="5"/>
        <v>0.84103507560310842</v>
      </c>
      <c r="AI26" s="1491">
        <f t="shared" si="6"/>
        <v>850.33659241574583</v>
      </c>
      <c r="AJ26" s="1919">
        <f t="shared" si="7"/>
        <v>712.69322456042471</v>
      </c>
      <c r="AK26" s="1919">
        <f t="shared" si="18"/>
        <v>593.91102046702065</v>
      </c>
      <c r="AL26" s="1919">
        <f t="shared" si="9"/>
        <v>475.12881637361647</v>
      </c>
      <c r="AM26" s="1926">
        <f t="shared" si="10"/>
        <v>4468.7358460286951</v>
      </c>
      <c r="AN26" s="1492">
        <f t="shared" si="11"/>
        <v>3745.3848137559862</v>
      </c>
    </row>
    <row r="27" spans="1:40" ht="12.75" customHeight="1" x14ac:dyDescent="0.2">
      <c r="A27" s="1890">
        <v>6</v>
      </c>
      <c r="B27" s="2826" t="s">
        <v>309</v>
      </c>
      <c r="C27" s="2832" t="s">
        <v>351</v>
      </c>
      <c r="D27" s="1889">
        <v>2.2999999999999998</v>
      </c>
      <c r="E27" s="1927" t="s">
        <v>35</v>
      </c>
      <c r="F27" s="1911" t="s">
        <v>100</v>
      </c>
      <c r="G27" s="2467">
        <f>'СР6 перевод на Баграс'!G5</f>
        <v>8.2869415032183689</v>
      </c>
      <c r="H27" s="2458">
        <f>'СР6 перевод на Баграс'!H5</f>
        <v>9.0895455227238635</v>
      </c>
      <c r="I27" s="2381"/>
      <c r="J27" s="1929">
        <v>1.76</v>
      </c>
      <c r="K27" s="1488"/>
      <c r="L27" s="1488"/>
      <c r="M27" s="1915"/>
      <c r="N27" s="1489"/>
      <c r="O27" s="1916">
        <f t="shared" si="12"/>
        <v>0.43824000000000002</v>
      </c>
      <c r="P27" s="1912">
        <f t="shared" si="13"/>
        <v>0.70400000000000007</v>
      </c>
      <c r="Q27" s="1917">
        <f>SQRT(POWER(O27,2)+POWER(P27+G27,2))</f>
        <v>9.0016156000961622</v>
      </c>
      <c r="R27" s="1918">
        <f t="shared" si="15"/>
        <v>9.8033457657712262</v>
      </c>
      <c r="S27" s="1919">
        <f t="shared" si="0"/>
        <v>2375.9382967614997</v>
      </c>
      <c r="T27" s="1920">
        <f t="shared" si="1"/>
        <v>1887.1108335884153</v>
      </c>
      <c r="U27" s="1921">
        <v>1</v>
      </c>
      <c r="V27" s="1912" t="s">
        <v>194</v>
      </c>
      <c r="W27" s="1922">
        <v>6.3</v>
      </c>
      <c r="X27" s="1912">
        <v>11</v>
      </c>
      <c r="Y27" s="1912">
        <v>35</v>
      </c>
      <c r="Z27" s="1923">
        <v>6.3</v>
      </c>
      <c r="AA27" s="1923">
        <v>6.74</v>
      </c>
      <c r="AB27" s="1912"/>
      <c r="AC27" s="1912"/>
      <c r="AD27" s="1924">
        <f t="shared" si="16"/>
        <v>13.105555555555556</v>
      </c>
      <c r="AE27" s="1916">
        <f t="shared" si="2"/>
        <v>22.100842440187769</v>
      </c>
      <c r="AF27" s="1925">
        <f t="shared" si="3"/>
        <v>22.903294184262176</v>
      </c>
      <c r="AG27" s="1484">
        <f t="shared" si="4"/>
        <v>0.71606729506208366</v>
      </c>
      <c r="AH27" s="1485">
        <f t="shared" si="5"/>
        <v>0.74206673157009451</v>
      </c>
      <c r="AI27" s="1491">
        <f t="shared" si="6"/>
        <v>967.71348399389399</v>
      </c>
      <c r="AJ27" s="1919">
        <f t="shared" si="7"/>
        <v>807.74406734521767</v>
      </c>
      <c r="AK27" s="1919">
        <f t="shared" si="18"/>
        <v>673.12005612101473</v>
      </c>
      <c r="AL27" s="1919">
        <f t="shared" si="9"/>
        <v>538.49604489681178</v>
      </c>
      <c r="AM27" s="1926">
        <f t="shared" si="10"/>
        <v>5085.5813723402844</v>
      </c>
      <c r="AN27" s="1492">
        <f t="shared" si="11"/>
        <v>4244.9012548172104</v>
      </c>
    </row>
    <row r="28" spans="1:40" ht="12.75" customHeight="1" x14ac:dyDescent="0.2">
      <c r="A28" s="1890">
        <v>6</v>
      </c>
      <c r="B28" s="2827"/>
      <c r="C28" s="2833"/>
      <c r="D28" s="1889">
        <v>2.2999999999999998</v>
      </c>
      <c r="E28" s="1930" t="s">
        <v>35</v>
      </c>
      <c r="F28" s="1911" t="s">
        <v>100</v>
      </c>
      <c r="G28" s="2467">
        <f>'СР6 перевод на Баграс'!G6</f>
        <v>8.2967555031037516</v>
      </c>
      <c r="H28" s="2458">
        <f>'СР6 перевод на Баграс'!H6</f>
        <v>9.1031996394772428</v>
      </c>
      <c r="I28" s="2381"/>
      <c r="J28" s="1929">
        <v>1.76</v>
      </c>
      <c r="K28" s="1488"/>
      <c r="L28" s="1488"/>
      <c r="M28" s="1915"/>
      <c r="N28" s="1489"/>
      <c r="O28" s="1916">
        <f t="shared" si="12"/>
        <v>0.43824000000000002</v>
      </c>
      <c r="P28" s="1912">
        <f t="shared" si="13"/>
        <v>0.70400000000000007</v>
      </c>
      <c r="Q28" s="1917">
        <f t="shared" si="14"/>
        <v>9.0114179752274541</v>
      </c>
      <c r="R28" s="1918">
        <f t="shared" si="15"/>
        <v>9.8169862517048774</v>
      </c>
      <c r="S28" s="1919">
        <f t="shared" si="0"/>
        <v>2373.3538157688649</v>
      </c>
      <c r="T28" s="1920">
        <f t="shared" si="1"/>
        <v>1884.4887346956586</v>
      </c>
      <c r="U28" s="1921">
        <v>2</v>
      </c>
      <c r="V28" s="1912" t="s">
        <v>194</v>
      </c>
      <c r="W28" s="1922">
        <v>6.3</v>
      </c>
      <c r="X28" s="1912">
        <v>11</v>
      </c>
      <c r="Y28" s="1912">
        <v>35</v>
      </c>
      <c r="Z28" s="1923">
        <v>6.3</v>
      </c>
      <c r="AA28" s="1923">
        <v>6.96</v>
      </c>
      <c r="AB28" s="1912"/>
      <c r="AC28" s="1912"/>
      <c r="AD28" s="1924">
        <f t="shared" si="16"/>
        <v>13.533333333333331</v>
      </c>
      <c r="AE28" s="1916">
        <f t="shared" si="2"/>
        <v>22.538349850555573</v>
      </c>
      <c r="AF28" s="1925">
        <f t="shared" si="3"/>
        <v>23.344646790055695</v>
      </c>
      <c r="AG28" s="1484">
        <f t="shared" si="4"/>
        <v>0.73024253515800053</v>
      </c>
      <c r="AH28" s="1485">
        <f t="shared" si="5"/>
        <v>0.75636655599780445</v>
      </c>
      <c r="AI28" s="1491">
        <f t="shared" si="6"/>
        <v>948.92853198243438</v>
      </c>
      <c r="AJ28" s="1919">
        <f t="shared" si="7"/>
        <v>792.47290251915877</v>
      </c>
      <c r="AK28" s="1919">
        <f t="shared" si="18"/>
        <v>660.39408543263232</v>
      </c>
      <c r="AL28" s="1919">
        <f t="shared" si="9"/>
        <v>528.31526834610588</v>
      </c>
      <c r="AM28" s="1926">
        <f t="shared" si="10"/>
        <v>4986.8616545623436</v>
      </c>
      <c r="AN28" s="1492">
        <f t="shared" si="11"/>
        <v>4164.6473856111952</v>
      </c>
    </row>
    <row r="29" spans="1:40" ht="12.75" customHeight="1" x14ac:dyDescent="0.2">
      <c r="A29" s="1890">
        <v>6</v>
      </c>
      <c r="B29" s="2826" t="s">
        <v>168</v>
      </c>
      <c r="C29" s="2828" t="s">
        <v>341</v>
      </c>
      <c r="D29" s="1889">
        <v>2.2999999999999998</v>
      </c>
      <c r="E29" s="1930" t="s">
        <v>35</v>
      </c>
      <c r="F29" s="1911" t="s">
        <v>100</v>
      </c>
      <c r="G29" s="2467">
        <f>'СР6 перевод на Баграс'!G5</f>
        <v>8.2869415032183689</v>
      </c>
      <c r="H29" s="2458">
        <f>'СР6 перевод на Баграс'!H5</f>
        <v>9.0895455227238635</v>
      </c>
      <c r="I29" s="2381"/>
      <c r="J29" s="1929">
        <v>11.15</v>
      </c>
      <c r="K29" s="1488"/>
      <c r="L29" s="1488"/>
      <c r="M29" s="1915"/>
      <c r="N29" s="1489"/>
      <c r="O29" s="1916">
        <f t="shared" ref="O29:O34" si="19">0.314*I29+0.249*J29+0.195*K29+0.159*L29+0.06*M29</f>
        <v>2.7763499999999999</v>
      </c>
      <c r="P29" s="1912">
        <f t="shared" ref="P29:P34" si="20">0.4*SUM(I29:M29)</f>
        <v>4.46</v>
      </c>
      <c r="Q29" s="1917">
        <f t="shared" ref="Q29:Q38" si="21">SQRT(POWER(O29,2)+POWER(P29+G29,2))</f>
        <v>13.04579001091812</v>
      </c>
      <c r="R29" s="1918">
        <f t="shared" ref="R29:R38" si="22">SQRT(POWER(O29,2)+POWER(P29+H29,2))</f>
        <v>13.831062981378775</v>
      </c>
      <c r="S29" s="1919">
        <f t="shared" si="0"/>
        <v>1639.4011569322395</v>
      </c>
      <c r="T29" s="1920">
        <f t="shared" si="1"/>
        <v>1337.5689218469449</v>
      </c>
      <c r="U29" s="1921">
        <v>1</v>
      </c>
      <c r="V29" s="1912" t="s">
        <v>195</v>
      </c>
      <c r="W29" s="1931">
        <v>6.3</v>
      </c>
      <c r="X29" s="1912">
        <v>11</v>
      </c>
      <c r="Y29" s="1932">
        <v>35</v>
      </c>
      <c r="Z29" s="1933">
        <v>6.3</v>
      </c>
      <c r="AA29" s="1932">
        <v>8.1300000000000008</v>
      </c>
      <c r="AB29" s="1912"/>
      <c r="AC29" s="1912">
        <v>5</v>
      </c>
      <c r="AD29" s="1924">
        <f t="shared" ref="AD29:AD38" si="23">AA29/100*Y29*Y29/W29</f>
        <v>15.808333333333335</v>
      </c>
      <c r="AE29" s="1916">
        <f t="shared" si="2"/>
        <v>28.68992576347145</v>
      </c>
      <c r="AF29" s="1925">
        <f t="shared" si="3"/>
        <v>29.488865190939958</v>
      </c>
      <c r="AG29" s="1484">
        <f t="shared" si="4"/>
        <v>0.92955359473647492</v>
      </c>
      <c r="AH29" s="1485">
        <f t="shared" si="5"/>
        <v>0.95543923218645455</v>
      </c>
      <c r="AI29" s="1491">
        <f t="shared" si="6"/>
        <v>745.46317802693329</v>
      </c>
      <c r="AJ29" s="1919">
        <f t="shared" si="7"/>
        <v>627.35544010299407</v>
      </c>
      <c r="AK29" s="1919">
        <f t="shared" ref="AK29:AK38" si="24">AJ29/1.2</f>
        <v>522.79620008582845</v>
      </c>
      <c r="AL29" s="1919">
        <f t="shared" si="9"/>
        <v>418.23696006866271</v>
      </c>
      <c r="AM29" s="1919">
        <f t="shared" si="10"/>
        <v>3917.5992839253258</v>
      </c>
      <c r="AN29" s="1492">
        <f t="shared" si="11"/>
        <v>3296.9129735142333</v>
      </c>
    </row>
    <row r="30" spans="1:40" ht="12.75" customHeight="1" x14ac:dyDescent="0.2">
      <c r="A30" s="1890">
        <v>6</v>
      </c>
      <c r="B30" s="2827"/>
      <c r="C30" s="2829"/>
      <c r="D30" s="1889">
        <v>2.2999999999999998</v>
      </c>
      <c r="E30" s="1930" t="s">
        <v>35</v>
      </c>
      <c r="F30" s="1911" t="s">
        <v>100</v>
      </c>
      <c r="G30" s="2467">
        <f>'СР6 перевод на Баграс'!G6</f>
        <v>8.2967555031037516</v>
      </c>
      <c r="H30" s="2458">
        <f>'СР6 перевод на Баграс'!H6</f>
        <v>9.1031996394772428</v>
      </c>
      <c r="I30" s="2381"/>
      <c r="J30" s="1929">
        <v>11.15</v>
      </c>
      <c r="K30" s="1488"/>
      <c r="L30" s="1488"/>
      <c r="M30" s="1915"/>
      <c r="N30" s="1489"/>
      <c r="O30" s="1916">
        <f t="shared" si="19"/>
        <v>2.7763499999999999</v>
      </c>
      <c r="P30" s="1912">
        <f t="shared" si="20"/>
        <v>4.46</v>
      </c>
      <c r="Q30" s="1917">
        <f t="shared" si="21"/>
        <v>13.055379362104643</v>
      </c>
      <c r="R30" s="1918">
        <f t="shared" si="22"/>
        <v>13.844439453542915</v>
      </c>
      <c r="S30" s="1919">
        <f t="shared" si="0"/>
        <v>1638.1969948015665</v>
      </c>
      <c r="T30" s="1920">
        <f t="shared" si="1"/>
        <v>1336.2765651927991</v>
      </c>
      <c r="U30" s="1921">
        <v>2</v>
      </c>
      <c r="V30" s="1912" t="s">
        <v>195</v>
      </c>
      <c r="W30" s="1931">
        <v>6.3</v>
      </c>
      <c r="X30" s="1912">
        <v>11</v>
      </c>
      <c r="Y30" s="1932">
        <v>35</v>
      </c>
      <c r="Z30" s="1933">
        <v>6.3</v>
      </c>
      <c r="AA30" s="1932">
        <v>8.1300000000000008</v>
      </c>
      <c r="AB30" s="1912"/>
      <c r="AC30" s="1912">
        <v>5</v>
      </c>
      <c r="AD30" s="1924">
        <f t="shared" si="23"/>
        <v>15.808333333333335</v>
      </c>
      <c r="AE30" s="1916">
        <f t="shared" si="2"/>
        <v>28.69969371885426</v>
      </c>
      <c r="AF30" s="1925">
        <f t="shared" si="3"/>
        <v>29.502458685597695</v>
      </c>
      <c r="AG30" s="1484">
        <f t="shared" si="4"/>
        <v>0.92987007649087794</v>
      </c>
      <c r="AH30" s="1485">
        <f t="shared" si="5"/>
        <v>0.95587966141336522</v>
      </c>
      <c r="AI30" s="1491">
        <f t="shared" si="6"/>
        <v>745.20945925439776</v>
      </c>
      <c r="AJ30" s="1919">
        <f t="shared" si="7"/>
        <v>627.06638104813965</v>
      </c>
      <c r="AK30" s="1919">
        <f t="shared" si="24"/>
        <v>522.55531754011645</v>
      </c>
      <c r="AL30" s="1919">
        <f t="shared" si="9"/>
        <v>418.04425403209308</v>
      </c>
      <c r="AM30" s="1926">
        <f t="shared" si="10"/>
        <v>3916.2659270126014</v>
      </c>
      <c r="AN30" s="1492">
        <f t="shared" si="11"/>
        <v>3295.3938943971302</v>
      </c>
    </row>
    <row r="31" spans="1:40" ht="12.75" customHeight="1" x14ac:dyDescent="0.2">
      <c r="A31" s="1934">
        <v>6</v>
      </c>
      <c r="B31" s="2826" t="s">
        <v>140</v>
      </c>
      <c r="C31" s="2828" t="s">
        <v>43</v>
      </c>
      <c r="D31" s="1935">
        <v>1.4</v>
      </c>
      <c r="E31" s="1953" t="s">
        <v>35</v>
      </c>
      <c r="F31" s="1936" t="s">
        <v>100</v>
      </c>
      <c r="G31" s="2467">
        <f>'СР6 перевод на Баграс'!G5</f>
        <v>8.2869415032183689</v>
      </c>
      <c r="H31" s="2458">
        <f>'СР6 перевод на Баграс'!H5</f>
        <v>9.0895455227238635</v>
      </c>
      <c r="I31" s="2382"/>
      <c r="J31" s="1937">
        <v>11.28</v>
      </c>
      <c r="K31" s="1938"/>
      <c r="L31" s="1938"/>
      <c r="M31" s="1939"/>
      <c r="N31" s="1940"/>
      <c r="O31" s="1941">
        <f t="shared" si="19"/>
        <v>2.8087199999999997</v>
      </c>
      <c r="P31" s="1928">
        <f t="shared" si="20"/>
        <v>4.5119999999999996</v>
      </c>
      <c r="Q31" s="1942">
        <f t="shared" si="21"/>
        <v>13.103503792543645</v>
      </c>
      <c r="R31" s="1943">
        <f t="shared" si="22"/>
        <v>13.888518590732764</v>
      </c>
      <c r="S31" s="1926">
        <f t="shared" si="0"/>
        <v>1632.1804897072138</v>
      </c>
      <c r="T31" s="1944">
        <f t="shared" si="1"/>
        <v>1332.0355140212209</v>
      </c>
      <c r="U31" s="1945">
        <v>1</v>
      </c>
      <c r="V31" s="1928" t="s">
        <v>50</v>
      </c>
      <c r="W31" s="1946">
        <v>6.3</v>
      </c>
      <c r="X31" s="1928">
        <v>11</v>
      </c>
      <c r="Y31" s="1928">
        <v>35</v>
      </c>
      <c r="Z31" s="1947">
        <v>6.3</v>
      </c>
      <c r="AA31" s="1947">
        <v>7.6</v>
      </c>
      <c r="AB31" s="1928"/>
      <c r="AC31" s="1928">
        <v>5</v>
      </c>
      <c r="AD31" s="1948">
        <f t="shared" si="23"/>
        <v>14.77777777777778</v>
      </c>
      <c r="AE31" s="1941">
        <f t="shared" si="2"/>
        <v>27.719385894014042</v>
      </c>
      <c r="AF31" s="1949">
        <f t="shared" si="3"/>
        <v>28.517975016343559</v>
      </c>
      <c r="AG31" s="1399">
        <f t="shared" si="4"/>
        <v>0.89810810296605492</v>
      </c>
      <c r="AH31" s="1400">
        <f t="shared" si="5"/>
        <v>0.92398239052953135</v>
      </c>
      <c r="AI31" s="1950">
        <f t="shared" si="6"/>
        <v>771.56410747226425</v>
      </c>
      <c r="AJ31" s="1926">
        <f t="shared" si="7"/>
        <v>648.71366180094162</v>
      </c>
      <c r="AK31" s="1926">
        <f t="shared" si="24"/>
        <v>540.59471816745133</v>
      </c>
      <c r="AL31" s="1926">
        <f t="shared" si="9"/>
        <v>432.4757745339611</v>
      </c>
      <c r="AM31" s="1926">
        <f t="shared" si="10"/>
        <v>4054.7663305599481</v>
      </c>
      <c r="AN31" s="1951">
        <f t="shared" si="11"/>
        <v>3409.1558803352791</v>
      </c>
    </row>
    <row r="32" spans="1:40" ht="12.75" customHeight="1" x14ac:dyDescent="0.2">
      <c r="A32" s="1890">
        <v>6</v>
      </c>
      <c r="B32" s="2827"/>
      <c r="C32" s="2829"/>
      <c r="D32" s="1889">
        <v>1.4</v>
      </c>
      <c r="E32" s="1953" t="s">
        <v>35</v>
      </c>
      <c r="F32" s="1936" t="s">
        <v>100</v>
      </c>
      <c r="G32" s="2467">
        <f>'СР6 перевод на Баграс'!G6</f>
        <v>8.2967555031037516</v>
      </c>
      <c r="H32" s="2458">
        <f>'СР6 перевод на Баграс'!H6</f>
        <v>9.1031996394772428</v>
      </c>
      <c r="I32" s="2382"/>
      <c r="J32" s="1937">
        <v>11.08</v>
      </c>
      <c r="K32" s="1938"/>
      <c r="L32" s="1938"/>
      <c r="M32" s="1939"/>
      <c r="N32" s="1940"/>
      <c r="O32" s="1941">
        <f t="shared" si="19"/>
        <v>2.7589199999999998</v>
      </c>
      <c r="P32" s="1928">
        <f t="shared" si="20"/>
        <v>4.4320000000000004</v>
      </c>
      <c r="Q32" s="1942">
        <f t="shared" si="21"/>
        <v>13.024317879420558</v>
      </c>
      <c r="R32" s="1943">
        <f t="shared" si="22"/>
        <v>13.813517613081213</v>
      </c>
      <c r="S32" s="1926">
        <f t="shared" si="0"/>
        <v>1642.103904020018</v>
      </c>
      <c r="T32" s="1944">
        <f t="shared" si="1"/>
        <v>1339.2678474945985</v>
      </c>
      <c r="U32" s="1945">
        <v>2</v>
      </c>
      <c r="V32" s="1928" t="s">
        <v>50</v>
      </c>
      <c r="W32" s="1946">
        <v>6.3</v>
      </c>
      <c r="X32" s="1912">
        <v>11</v>
      </c>
      <c r="Y32" s="1928">
        <v>35</v>
      </c>
      <c r="Z32" s="1947">
        <v>6.3</v>
      </c>
      <c r="AA32" s="1947">
        <v>7.6</v>
      </c>
      <c r="AB32" s="1928"/>
      <c r="AC32" s="1928">
        <v>5</v>
      </c>
      <c r="AD32" s="1948">
        <f t="shared" si="23"/>
        <v>14.77777777777778</v>
      </c>
      <c r="AE32" s="1941">
        <f t="shared" si="2"/>
        <v>27.644547612479453</v>
      </c>
      <c r="AF32" s="1949">
        <f t="shared" si="3"/>
        <v>28.447079459874136</v>
      </c>
      <c r="AG32" s="1399">
        <f t="shared" si="4"/>
        <v>0.89568334264433425</v>
      </c>
      <c r="AH32" s="1400">
        <f t="shared" si="5"/>
        <v>0.92168537449992194</v>
      </c>
      <c r="AI32" s="1950">
        <f t="shared" si="6"/>
        <v>773.65285685989863</v>
      </c>
      <c r="AJ32" s="1926">
        <f t="shared" si="7"/>
        <v>650.3303801747054</v>
      </c>
      <c r="AK32" s="1919">
        <f t="shared" si="24"/>
        <v>541.9419834789212</v>
      </c>
      <c r="AL32" s="1919">
        <f t="shared" si="9"/>
        <v>433.55358678313695</v>
      </c>
      <c r="AM32" s="1926">
        <f t="shared" si="10"/>
        <v>4065.7432417562245</v>
      </c>
      <c r="AN32" s="1492">
        <f t="shared" si="11"/>
        <v>3417.6521480652686</v>
      </c>
    </row>
    <row r="33" spans="1:40" ht="12.75" customHeight="1" x14ac:dyDescent="0.2">
      <c r="A33" s="1890">
        <v>6</v>
      </c>
      <c r="B33" s="2826" t="s">
        <v>134</v>
      </c>
      <c r="C33" s="2828" t="s">
        <v>43</v>
      </c>
      <c r="D33" s="1889">
        <v>1.4</v>
      </c>
      <c r="E33" s="1930" t="s">
        <v>35</v>
      </c>
      <c r="F33" s="1936" t="s">
        <v>100</v>
      </c>
      <c r="G33" s="2467">
        <f>'СР6 перевод на Баграс'!G5</f>
        <v>8.2869415032183689</v>
      </c>
      <c r="H33" s="2458">
        <f>'СР6 перевод на Баграс'!H5</f>
        <v>9.0895455227238635</v>
      </c>
      <c r="I33" s="2380"/>
      <c r="J33" s="1913">
        <v>5.47</v>
      </c>
      <c r="K33" s="1914"/>
      <c r="L33" s="1914"/>
      <c r="M33" s="1915"/>
      <c r="N33" s="1489"/>
      <c r="O33" s="1916">
        <f t="shared" si="19"/>
        <v>1.3620299999999999</v>
      </c>
      <c r="P33" s="1912">
        <f t="shared" si="20"/>
        <v>2.1880000000000002</v>
      </c>
      <c r="Q33" s="1917">
        <f t="shared" si="21"/>
        <v>10.563120997922287</v>
      </c>
      <c r="R33" s="1918">
        <f t="shared" si="22"/>
        <v>11.359496412165861</v>
      </c>
      <c r="S33" s="1919">
        <f t="shared" si="0"/>
        <v>2024.7125107438408</v>
      </c>
      <c r="T33" s="1920">
        <f t="shared" si="1"/>
        <v>1628.5933221640671</v>
      </c>
      <c r="U33" s="1921">
        <v>1</v>
      </c>
      <c r="V33" s="1912" t="s">
        <v>192</v>
      </c>
      <c r="W33" s="1922">
        <v>4</v>
      </c>
      <c r="X33" s="1912">
        <v>11</v>
      </c>
      <c r="Y33" s="1912">
        <v>35</v>
      </c>
      <c r="Z33" s="1923">
        <v>6.3</v>
      </c>
      <c r="AA33" s="1923">
        <v>6.2</v>
      </c>
      <c r="AB33" s="1912"/>
      <c r="AC33" s="1912"/>
      <c r="AD33" s="1924">
        <f t="shared" si="23"/>
        <v>18.987500000000001</v>
      </c>
      <c r="AE33" s="1916">
        <f t="shared" si="2"/>
        <v>29.493907592102207</v>
      </c>
      <c r="AF33" s="1925">
        <f t="shared" si="3"/>
        <v>30.295678012110042</v>
      </c>
      <c r="AG33" s="1484">
        <f t="shared" si="4"/>
        <v>0.95560260598411151</v>
      </c>
      <c r="AH33" s="1485">
        <f t="shared" si="5"/>
        <v>0.98157996759236543</v>
      </c>
      <c r="AI33" s="1491">
        <f t="shared" si="6"/>
        <v>725.14241018105179</v>
      </c>
      <c r="AJ33" s="1919">
        <f t="shared" si="7"/>
        <v>610.64815887616123</v>
      </c>
      <c r="AK33" s="1919">
        <f t="shared" si="24"/>
        <v>508.8734657301344</v>
      </c>
      <c r="AL33" s="1919">
        <f t="shared" si="9"/>
        <v>407.09877258410751</v>
      </c>
      <c r="AM33" s="1926">
        <f t="shared" si="10"/>
        <v>3810.8084619124347</v>
      </c>
      <c r="AN33" s="1492">
        <f t="shared" si="11"/>
        <v>3209.1119460458926</v>
      </c>
    </row>
    <row r="34" spans="1:40" ht="12.75" customHeight="1" x14ac:dyDescent="0.2">
      <c r="A34" s="1890">
        <v>6</v>
      </c>
      <c r="B34" s="2827"/>
      <c r="C34" s="2829"/>
      <c r="D34" s="1889">
        <v>1.4</v>
      </c>
      <c r="E34" s="1930" t="s">
        <v>35</v>
      </c>
      <c r="F34" s="1936" t="s">
        <v>100</v>
      </c>
      <c r="G34" s="2467">
        <f>'СР6 перевод на Баграс'!G6</f>
        <v>8.2967555031037516</v>
      </c>
      <c r="H34" s="2458">
        <f>'СР6 перевод на Баграс'!H6</f>
        <v>9.1031996394772428</v>
      </c>
      <c r="I34" s="2380"/>
      <c r="J34" s="1913">
        <v>5.0199999999999996</v>
      </c>
      <c r="K34" s="1914"/>
      <c r="L34" s="1914"/>
      <c r="M34" s="1915"/>
      <c r="N34" s="1489"/>
      <c r="O34" s="1916">
        <f t="shared" si="19"/>
        <v>1.2499799999999999</v>
      </c>
      <c r="P34" s="1912">
        <f t="shared" si="20"/>
        <v>2.008</v>
      </c>
      <c r="Q34" s="1917">
        <f t="shared" si="21"/>
        <v>10.380290746368672</v>
      </c>
      <c r="R34" s="1918">
        <f t="shared" si="22"/>
        <v>11.181288272319929</v>
      </c>
      <c r="S34" s="1919">
        <f t="shared" si="0"/>
        <v>2060.3741994872457</v>
      </c>
      <c r="T34" s="1920">
        <f t="shared" si="1"/>
        <v>1654.5499543016042</v>
      </c>
      <c r="U34" s="1921">
        <v>2</v>
      </c>
      <c r="V34" s="1912" t="s">
        <v>192</v>
      </c>
      <c r="W34" s="1922">
        <v>4</v>
      </c>
      <c r="X34" s="1912">
        <v>11</v>
      </c>
      <c r="Y34" s="1912">
        <v>35</v>
      </c>
      <c r="Z34" s="1923">
        <v>6.3</v>
      </c>
      <c r="AA34" s="1923">
        <v>6.35</v>
      </c>
      <c r="AB34" s="1912"/>
      <c r="AC34" s="1912"/>
      <c r="AD34" s="1924">
        <f t="shared" si="23"/>
        <v>19.446875000000002</v>
      </c>
      <c r="AE34" s="1916">
        <f t="shared" si="2"/>
        <v>29.777877150556144</v>
      </c>
      <c r="AF34" s="1925">
        <f t="shared" si="3"/>
        <v>30.583629210286052</v>
      </c>
      <c r="AG34" s="1484">
        <f t="shared" si="4"/>
        <v>0.96480321967801896</v>
      </c>
      <c r="AH34" s="1485">
        <f t="shared" si="5"/>
        <v>0.99090958641326798</v>
      </c>
      <c r="AI34" s="1491">
        <f t="shared" si="6"/>
        <v>718.22726411492306</v>
      </c>
      <c r="AJ34" s="1919">
        <f t="shared" si="7"/>
        <v>604.89878008911967</v>
      </c>
      <c r="AK34" s="1919">
        <f t="shared" si="24"/>
        <v>504.08231674093309</v>
      </c>
      <c r="AL34" s="1919">
        <f t="shared" si="9"/>
        <v>403.26585339274646</v>
      </c>
      <c r="AM34" s="1926">
        <f t="shared" si="10"/>
        <v>3774.4676042075539</v>
      </c>
      <c r="AN34" s="1492">
        <f t="shared" si="11"/>
        <v>3178.8974929608394</v>
      </c>
    </row>
    <row r="35" spans="1:40" ht="12.75" customHeight="1" x14ac:dyDescent="0.2">
      <c r="A35" s="1890">
        <v>6</v>
      </c>
      <c r="B35" s="2826" t="s">
        <v>167</v>
      </c>
      <c r="C35" s="2828" t="s">
        <v>43</v>
      </c>
      <c r="D35" s="1889">
        <v>2.2999999999999998</v>
      </c>
      <c r="E35" s="1930" t="s">
        <v>35</v>
      </c>
      <c r="F35" s="1952" t="s">
        <v>100</v>
      </c>
      <c r="G35" s="2467">
        <f>'СР6 перевод на Баграс'!G5</f>
        <v>8.2869415032183689</v>
      </c>
      <c r="H35" s="2458">
        <f>'СР6 перевод на Баграс'!H5</f>
        <v>9.0895455227238635</v>
      </c>
      <c r="I35" s="2381"/>
      <c r="J35" s="1929">
        <v>10.57</v>
      </c>
      <c r="K35" s="1488"/>
      <c r="L35" s="1488"/>
      <c r="M35" s="1915"/>
      <c r="N35" s="1489"/>
      <c r="O35" s="1916">
        <f t="shared" si="12"/>
        <v>2.6319300000000001</v>
      </c>
      <c r="P35" s="1912">
        <f t="shared" si="13"/>
        <v>4.2280000000000006</v>
      </c>
      <c r="Q35" s="1917">
        <f t="shared" si="21"/>
        <v>12.788698774851087</v>
      </c>
      <c r="R35" s="1918">
        <f t="shared" si="22"/>
        <v>13.575127044514996</v>
      </c>
      <c r="S35" s="1919">
        <f t="shared" si="0"/>
        <v>1672.3580415430697</v>
      </c>
      <c r="T35" s="1920">
        <f t="shared" si="1"/>
        <v>1362.7865094253309</v>
      </c>
      <c r="U35" s="1921">
        <v>1</v>
      </c>
      <c r="V35" s="1912" t="s">
        <v>192</v>
      </c>
      <c r="W35" s="1931">
        <v>4</v>
      </c>
      <c r="X35" s="1912">
        <v>11</v>
      </c>
      <c r="Y35" s="1932">
        <v>35</v>
      </c>
      <c r="Z35" s="1933">
        <v>6.3</v>
      </c>
      <c r="AA35" s="1932">
        <v>6.14</v>
      </c>
      <c r="AB35" s="1912"/>
      <c r="AC35" s="1912">
        <v>5</v>
      </c>
      <c r="AD35" s="1924">
        <f t="shared" si="23"/>
        <v>18.803750000000001</v>
      </c>
      <c r="AE35" s="1916">
        <f t="shared" si="2"/>
        <v>31.429086735039927</v>
      </c>
      <c r="AF35" s="1925">
        <f t="shared" si="3"/>
        <v>32.228941676435177</v>
      </c>
      <c r="AG35" s="1484">
        <f t="shared" si="4"/>
        <v>1.0183024102152936</v>
      </c>
      <c r="AH35" s="1485">
        <f t="shared" si="5"/>
        <v>1.0442177103164996</v>
      </c>
      <c r="AI35" s="1491">
        <f t="shared" si="6"/>
        <v>680.49330918514352</v>
      </c>
      <c r="AJ35" s="1919">
        <f t="shared" si="7"/>
        <v>574.0182282661375</v>
      </c>
      <c r="AK35" s="1919">
        <f t="shared" si="24"/>
        <v>478.34852355511458</v>
      </c>
      <c r="AL35" s="1919">
        <f t="shared" si="9"/>
        <v>382.67881884409167</v>
      </c>
      <c r="AM35" s="1926">
        <f t="shared" si="10"/>
        <v>3576.1660392612653</v>
      </c>
      <c r="AN35" s="1492">
        <f t="shared" si="11"/>
        <v>3016.6123107079302</v>
      </c>
    </row>
    <row r="36" spans="1:40" ht="12.75" customHeight="1" x14ac:dyDescent="0.2">
      <c r="A36" s="1890">
        <v>6</v>
      </c>
      <c r="B36" s="2827"/>
      <c r="C36" s="2829"/>
      <c r="D36" s="1889">
        <v>2.2999999999999998</v>
      </c>
      <c r="E36" s="1930" t="s">
        <v>35</v>
      </c>
      <c r="F36" s="1952" t="s">
        <v>100</v>
      </c>
      <c r="G36" s="2467">
        <f>'СР6 перевод на Баграс'!G6</f>
        <v>8.2967555031037516</v>
      </c>
      <c r="H36" s="2458">
        <f>'СР6 перевод на Баграс'!H6</f>
        <v>9.1031996394772428</v>
      </c>
      <c r="I36" s="2381"/>
      <c r="J36" s="1929">
        <v>10.57</v>
      </c>
      <c r="K36" s="1488"/>
      <c r="L36" s="1488"/>
      <c r="M36" s="1915"/>
      <c r="N36" s="1489"/>
      <c r="O36" s="1916">
        <f t="shared" si="12"/>
        <v>2.6319300000000001</v>
      </c>
      <c r="P36" s="1912">
        <f t="shared" si="13"/>
        <v>4.2280000000000006</v>
      </c>
      <c r="Q36" s="1917">
        <f t="shared" si="21"/>
        <v>12.798302853793846</v>
      </c>
      <c r="R36" s="1918">
        <f t="shared" si="22"/>
        <v>13.588522338815881</v>
      </c>
      <c r="S36" s="1919">
        <f t="shared" si="0"/>
        <v>1671.1030736902987</v>
      </c>
      <c r="T36" s="1920">
        <f t="shared" si="1"/>
        <v>1361.4431016648798</v>
      </c>
      <c r="U36" s="1921">
        <v>2</v>
      </c>
      <c r="V36" s="1912" t="s">
        <v>192</v>
      </c>
      <c r="W36" s="1931">
        <v>4</v>
      </c>
      <c r="X36" s="1912">
        <v>11</v>
      </c>
      <c r="Y36" s="1932">
        <v>35</v>
      </c>
      <c r="Z36" s="1933">
        <v>6.3</v>
      </c>
      <c r="AA36" s="1932">
        <v>6.26</v>
      </c>
      <c r="AB36" s="1912"/>
      <c r="AC36" s="1912">
        <v>5</v>
      </c>
      <c r="AD36" s="1924">
        <f t="shared" si="23"/>
        <v>19.171250000000004</v>
      </c>
      <c r="AE36" s="1916">
        <f t="shared" si="2"/>
        <v>31.805091107834979</v>
      </c>
      <c r="AF36" s="1925">
        <f t="shared" si="3"/>
        <v>32.608837576516812</v>
      </c>
      <c r="AG36" s="1484">
        <f t="shared" si="4"/>
        <v>1.0304849518938533</v>
      </c>
      <c r="AH36" s="1485">
        <f t="shared" si="5"/>
        <v>1.0565263374791447</v>
      </c>
      <c r="AI36" s="1491">
        <f t="shared" si="6"/>
        <v>672.44841916914368</v>
      </c>
      <c r="AJ36" s="1919">
        <f t="shared" si="7"/>
        <v>567.33086411282375</v>
      </c>
      <c r="AK36" s="1919">
        <f t="shared" si="24"/>
        <v>472.77572009401979</v>
      </c>
      <c r="AL36" s="1919">
        <f t="shared" si="9"/>
        <v>378.22057607521583</v>
      </c>
      <c r="AM36" s="1926">
        <f t="shared" si="10"/>
        <v>3533.8880887267314</v>
      </c>
      <c r="AN36" s="1492">
        <f t="shared" si="11"/>
        <v>2981.4685050974222</v>
      </c>
    </row>
    <row r="37" spans="1:40" ht="12.75" customHeight="1" x14ac:dyDescent="0.2">
      <c r="A37" s="1890">
        <v>6</v>
      </c>
      <c r="B37" s="2826" t="s">
        <v>145</v>
      </c>
      <c r="C37" s="2828" t="s">
        <v>341</v>
      </c>
      <c r="D37" s="1889">
        <v>1.4</v>
      </c>
      <c r="E37" s="1930" t="s">
        <v>35</v>
      </c>
      <c r="F37" s="1936" t="s">
        <v>100</v>
      </c>
      <c r="G37" s="2467">
        <f>'СР6 перевод на Баграс'!G5</f>
        <v>8.2869415032183689</v>
      </c>
      <c r="H37" s="2458">
        <f>'СР6 перевод на Баграс'!H5</f>
        <v>9.0895455227238635</v>
      </c>
      <c r="I37" s="2380"/>
      <c r="J37" s="1913">
        <v>8.43</v>
      </c>
      <c r="K37" s="1914"/>
      <c r="L37" s="1914"/>
      <c r="M37" s="1915"/>
      <c r="N37" s="1489"/>
      <c r="O37" s="1916">
        <f>0.314*I37+0.249*J37+0.195*K37+0.159*L37+0.06*M37</f>
        <v>2.0990699999999998</v>
      </c>
      <c r="P37" s="1912">
        <f>0.4*SUM(I37:M37)</f>
        <v>3.3719999999999999</v>
      </c>
      <c r="Q37" s="1917">
        <f t="shared" si="21"/>
        <v>11.84639235549658</v>
      </c>
      <c r="R37" s="1918">
        <f t="shared" si="22"/>
        <v>12.63709664756186</v>
      </c>
      <c r="S37" s="1919">
        <f t="shared" si="0"/>
        <v>1805.3836640883148</v>
      </c>
      <c r="T37" s="1920">
        <f t="shared" si="1"/>
        <v>1463.9438564054426</v>
      </c>
      <c r="U37" s="1921">
        <v>1</v>
      </c>
      <c r="V37" s="1912" t="s">
        <v>122</v>
      </c>
      <c r="W37" s="1922">
        <v>4</v>
      </c>
      <c r="X37" s="1912">
        <v>11</v>
      </c>
      <c r="Y37" s="1912">
        <v>35</v>
      </c>
      <c r="Z37" s="1923">
        <v>6.3</v>
      </c>
      <c r="AA37" s="1912">
        <v>7.4</v>
      </c>
      <c r="AB37" s="1912"/>
      <c r="AC37" s="1912"/>
      <c r="AD37" s="1924">
        <f t="shared" si="23"/>
        <v>22.662500000000001</v>
      </c>
      <c r="AE37" s="1916">
        <f t="shared" si="2"/>
        <v>34.385570254450343</v>
      </c>
      <c r="AF37" s="1925">
        <f t="shared" si="3"/>
        <v>35.186711536420653</v>
      </c>
      <c r="AG37" s="1484">
        <f t="shared" si="4"/>
        <v>1.1140924762441911</v>
      </c>
      <c r="AH37" s="1485">
        <f t="shared" si="5"/>
        <v>1.140049453780029</v>
      </c>
      <c r="AI37" s="1491">
        <f t="shared" si="6"/>
        <v>621.98425324140658</v>
      </c>
      <c r="AJ37" s="1919">
        <f t="shared" si="7"/>
        <v>525.76666565874552</v>
      </c>
      <c r="AK37" s="1919">
        <f t="shared" si="24"/>
        <v>438.13888804895464</v>
      </c>
      <c r="AL37" s="1919">
        <f t="shared" si="9"/>
        <v>350.5111104391637</v>
      </c>
      <c r="AM37" s="1926">
        <f t="shared" si="10"/>
        <v>3268.6860155329177</v>
      </c>
      <c r="AN37" s="1492">
        <f t="shared" si="11"/>
        <v>2763.0380327411553</v>
      </c>
    </row>
    <row r="38" spans="1:40" ht="12.75" customHeight="1" x14ac:dyDescent="0.2">
      <c r="A38" s="1890">
        <v>6</v>
      </c>
      <c r="B38" s="2827"/>
      <c r="C38" s="2829"/>
      <c r="D38" s="1889">
        <v>1.4</v>
      </c>
      <c r="E38" s="1930" t="s">
        <v>35</v>
      </c>
      <c r="F38" s="1936" t="s">
        <v>100</v>
      </c>
      <c r="G38" s="2467">
        <f>'СР6 перевод на Баграс'!G6</f>
        <v>8.2967555031037516</v>
      </c>
      <c r="H38" s="2458">
        <f>'СР6 перевод на Баграс'!H6</f>
        <v>9.1031996394772428</v>
      </c>
      <c r="I38" s="2380"/>
      <c r="J38" s="1913">
        <v>8.23</v>
      </c>
      <c r="K38" s="1914"/>
      <c r="L38" s="1914"/>
      <c r="M38" s="1915"/>
      <c r="N38" s="1489"/>
      <c r="O38" s="1916">
        <f>0.314*I38+0.249*J38+0.195*K38+0.159*L38+0.06*M38</f>
        <v>2.0492699999999999</v>
      </c>
      <c r="P38" s="1912">
        <f>0.4*SUM(I38:M38)</f>
        <v>3.2920000000000003</v>
      </c>
      <c r="Q38" s="1917">
        <f t="shared" si="21"/>
        <v>11.768549683101034</v>
      </c>
      <c r="R38" s="1918">
        <f t="shared" si="22"/>
        <v>12.563458187752158</v>
      </c>
      <c r="S38" s="1919">
        <f t="shared" si="0"/>
        <v>1817.325313050693</v>
      </c>
      <c r="T38" s="1920">
        <f t="shared" si="1"/>
        <v>1472.5245010991678</v>
      </c>
      <c r="U38" s="1921">
        <v>2</v>
      </c>
      <c r="V38" s="1912" t="s">
        <v>122</v>
      </c>
      <c r="W38" s="1922">
        <v>4</v>
      </c>
      <c r="X38" s="1912">
        <v>11</v>
      </c>
      <c r="Y38" s="1912">
        <v>35</v>
      </c>
      <c r="Z38" s="1923">
        <v>6.3</v>
      </c>
      <c r="AA38" s="1912">
        <v>7.82</v>
      </c>
      <c r="AB38" s="1912"/>
      <c r="AC38" s="1912"/>
      <c r="AD38" s="1924">
        <f t="shared" si="23"/>
        <v>23.94875</v>
      </c>
      <c r="AE38" s="1916">
        <f t="shared" si="2"/>
        <v>35.596542035934185</v>
      </c>
      <c r="AF38" s="1925">
        <f t="shared" si="3"/>
        <v>36.401678298256499</v>
      </c>
      <c r="AG38" s="1484">
        <f t="shared" si="4"/>
        <v>1.1533279619642676</v>
      </c>
      <c r="AH38" s="1485">
        <f t="shared" si="5"/>
        <v>1.1794143768635106</v>
      </c>
      <c r="AI38" s="1491">
        <f t="shared" si="6"/>
        <v>600.82474346536446</v>
      </c>
      <c r="AJ38" s="1919">
        <f t="shared" si="7"/>
        <v>508.21832577115214</v>
      </c>
      <c r="AK38" s="1919">
        <f t="shared" si="24"/>
        <v>423.51527147596011</v>
      </c>
      <c r="AL38" s="1919">
        <f t="shared" si="9"/>
        <v>338.81221718076807</v>
      </c>
      <c r="AM38" s="1926">
        <f t="shared" si="10"/>
        <v>3157.4873905837471</v>
      </c>
      <c r="AN38" s="1492">
        <f t="shared" si="11"/>
        <v>2670.8170273258747</v>
      </c>
    </row>
    <row r="39" spans="1:40" ht="12.75" customHeight="1" x14ac:dyDescent="0.2">
      <c r="A39" s="1934">
        <v>6</v>
      </c>
      <c r="B39" s="2826" t="s">
        <v>146</v>
      </c>
      <c r="C39" s="2828" t="s">
        <v>381</v>
      </c>
      <c r="D39" s="1935">
        <v>2.2999999999999998</v>
      </c>
      <c r="E39" s="1953" t="s">
        <v>35</v>
      </c>
      <c r="F39" s="1936" t="s">
        <v>100</v>
      </c>
      <c r="G39" s="2467">
        <f>'СР6 перевод на Баграс'!G5</f>
        <v>8.2869415032183689</v>
      </c>
      <c r="H39" s="2458">
        <f>'СР6 перевод на Баграс'!H5</f>
        <v>9.0895455227238635</v>
      </c>
      <c r="I39" s="2383"/>
      <c r="J39" s="1954">
        <v>9.44</v>
      </c>
      <c r="K39" s="1955"/>
      <c r="L39" s="1955"/>
      <c r="M39" s="1939"/>
      <c r="N39" s="1940"/>
      <c r="O39" s="1941">
        <f t="shared" si="12"/>
        <v>2.3505599999999998</v>
      </c>
      <c r="P39" s="1928">
        <f t="shared" si="13"/>
        <v>3.7759999999999998</v>
      </c>
      <c r="Q39" s="1942">
        <f>SQRT(POWER(O39,2)+POWER(P39+G39,2))</f>
        <v>12.289820585495471</v>
      </c>
      <c r="R39" s="1949">
        <f>SQRT(POWER(O39,2)+POWER(P39+H39,2))</f>
        <v>13.07850885655089</v>
      </c>
      <c r="S39" s="1926">
        <f t="shared" si="0"/>
        <v>1740.2437316485834</v>
      </c>
      <c r="T39" s="1944">
        <f t="shared" si="1"/>
        <v>1414.5343481366028</v>
      </c>
      <c r="U39" s="1945">
        <v>1</v>
      </c>
      <c r="V39" s="1928" t="s">
        <v>193</v>
      </c>
      <c r="W39" s="1946">
        <v>6.3</v>
      </c>
      <c r="X39" s="1912">
        <v>11</v>
      </c>
      <c r="Y39" s="1928">
        <v>35</v>
      </c>
      <c r="Z39" s="1947">
        <v>6.3</v>
      </c>
      <c r="AA39" s="1928">
        <v>7.4</v>
      </c>
      <c r="AB39" s="1928"/>
      <c r="AC39" s="1928"/>
      <c r="AD39" s="1948">
        <f>AA39/100*Y39*Y39/W39</f>
        <v>14.388888888888891</v>
      </c>
      <c r="AE39" s="1941">
        <f t="shared" si="2"/>
        <v>26.556062648789055</v>
      </c>
      <c r="AF39" s="1948">
        <f t="shared" si="3"/>
        <v>27.35560870115124</v>
      </c>
      <c r="AG39" s="1399">
        <f t="shared" si="4"/>
        <v>0.86041642982076538</v>
      </c>
      <c r="AH39" s="1400">
        <f t="shared" si="5"/>
        <v>0.8863217219173003</v>
      </c>
      <c r="AI39" s="1950">
        <f t="shared" si="6"/>
        <v>805.36348779737</v>
      </c>
      <c r="AJ39" s="1926">
        <f t="shared" si="7"/>
        <v>676.2781337496408</v>
      </c>
      <c r="AK39" s="1926">
        <f>AJ39/1.2</f>
        <v>563.56511145803404</v>
      </c>
      <c r="AL39" s="1926">
        <f t="shared" si="9"/>
        <v>450.85208916642722</v>
      </c>
      <c r="AM39" s="1926">
        <f t="shared" si="10"/>
        <v>4232.3907016378307</v>
      </c>
      <c r="AN39" s="1951">
        <f t="shared" si="11"/>
        <v>3554.0142164020167</v>
      </c>
    </row>
    <row r="40" spans="1:40" ht="12.75" customHeight="1" thickBot="1" x14ac:dyDescent="0.25">
      <c r="A40" s="1956">
        <v>6</v>
      </c>
      <c r="B40" s="2834"/>
      <c r="C40" s="2835"/>
      <c r="D40" s="1957">
        <v>2.2999999999999998</v>
      </c>
      <c r="E40" s="2387" t="s">
        <v>35</v>
      </c>
      <c r="F40" s="2388" t="s">
        <v>100</v>
      </c>
      <c r="G40" s="2461">
        <f>'СР6 перевод на Баграс'!G6</f>
        <v>8.2967555031037516</v>
      </c>
      <c r="H40" s="2468">
        <f>'СР6 перевод на Баграс'!H6</f>
        <v>9.1031996394772428</v>
      </c>
      <c r="I40" s="2384"/>
      <c r="J40" s="1959">
        <v>9.34</v>
      </c>
      <c r="K40" s="1960"/>
      <c r="L40" s="1960"/>
      <c r="M40" s="1961"/>
      <c r="N40" s="1962"/>
      <c r="O40" s="1963">
        <f t="shared" si="12"/>
        <v>2.3256600000000001</v>
      </c>
      <c r="P40" s="1958">
        <f t="shared" si="13"/>
        <v>3.7360000000000002</v>
      </c>
      <c r="Q40" s="1964">
        <f>SQRT(POWER(O40,2)+POWER(P40+G40,2))</f>
        <v>12.255443665289055</v>
      </c>
      <c r="R40" s="1965">
        <f>SQRT(POWER(O40,2)+POWER(P40+H40,2))</f>
        <v>13.048131736687541</v>
      </c>
      <c r="S40" s="1966">
        <f t="shared" si="0"/>
        <v>1745.1251722178906</v>
      </c>
      <c r="T40" s="1967">
        <f t="shared" si="1"/>
        <v>1417.8275000077901</v>
      </c>
      <c r="U40" s="1968">
        <v>2</v>
      </c>
      <c r="V40" s="1958" t="s">
        <v>193</v>
      </c>
      <c r="W40" s="1969">
        <v>6.3</v>
      </c>
      <c r="X40" s="1958">
        <v>11</v>
      </c>
      <c r="Y40" s="1958">
        <v>35</v>
      </c>
      <c r="Z40" s="1970">
        <v>6.3</v>
      </c>
      <c r="AA40" s="1958">
        <v>7.9</v>
      </c>
      <c r="AB40" s="1958"/>
      <c r="AC40" s="1958"/>
      <c r="AD40" s="1971">
        <f>AA40/100*Y40*Y40/W40</f>
        <v>15.361111111111112</v>
      </c>
      <c r="AE40" s="1963">
        <f t="shared" si="2"/>
        <v>27.49241027107292</v>
      </c>
      <c r="AF40" s="1971">
        <f t="shared" si="3"/>
        <v>28.296046028824399</v>
      </c>
      <c r="AG40" s="1972">
        <f t="shared" si="4"/>
        <v>0.89075409278276252</v>
      </c>
      <c r="AH40" s="1973">
        <f t="shared" si="5"/>
        <v>0.91679189133391059</v>
      </c>
      <c r="AI40" s="1974">
        <f t="shared" si="6"/>
        <v>777.93409257745509</v>
      </c>
      <c r="AJ40" s="1966">
        <f t="shared" si="7"/>
        <v>653.80159408684028</v>
      </c>
      <c r="AK40" s="1966">
        <f>AJ40/1.2</f>
        <v>544.83466173903355</v>
      </c>
      <c r="AL40" s="1966">
        <f t="shared" si="9"/>
        <v>435.86772939122687</v>
      </c>
      <c r="AM40" s="1966">
        <f t="shared" si="10"/>
        <v>4088.2422282598995</v>
      </c>
      <c r="AN40" s="1975">
        <f t="shared" si="11"/>
        <v>3435.8942632191306</v>
      </c>
    </row>
    <row r="41" spans="1:40" ht="12.75" customHeight="1" x14ac:dyDescent="0.2">
      <c r="A41" s="313">
        <v>6</v>
      </c>
      <c r="B41" s="2836" t="s">
        <v>100</v>
      </c>
      <c r="C41" s="2838" t="s">
        <v>43</v>
      </c>
      <c r="D41" s="1976">
        <v>1.4</v>
      </c>
      <c r="E41" s="2022" t="s">
        <v>602</v>
      </c>
      <c r="F41" s="2023" t="s">
        <v>603</v>
      </c>
      <c r="G41" s="2024">
        <v>14.593499006406928</v>
      </c>
      <c r="H41" s="2025">
        <v>16.3042195842058</v>
      </c>
      <c r="I41" s="1978"/>
      <c r="J41" s="1979">
        <v>6.88</v>
      </c>
      <c r="K41" s="1980"/>
      <c r="L41" s="1980"/>
      <c r="M41" s="1981"/>
      <c r="N41" s="1982"/>
      <c r="O41" s="1983">
        <f t="shared" ref="O41:O48" si="25">0.314*I41+0.249*J41+0.195*K41+0.159*L41+0.06*M41</f>
        <v>1.71312</v>
      </c>
      <c r="P41" s="1977">
        <f t="shared" ref="P41:P48" si="26">0.4*SUM(I41:M41)</f>
        <v>2.7520000000000002</v>
      </c>
      <c r="Q41" s="1984">
        <f>SQRT(POWER(O41,2)+POWER(P41+G41,2))</f>
        <v>17.429891448763062</v>
      </c>
      <c r="R41" s="1985">
        <f>SQRT(POWER(O41,2)+POWER(P41+H41,2))</f>
        <v>19.133067840152258</v>
      </c>
      <c r="S41" s="1986">
        <f t="shared" ref="S41:S48" si="27">37000/1.73/SQRT(POWER((G41+P41),2)+O41*O41)</f>
        <v>1227.0462670329482</v>
      </c>
      <c r="T41" s="1987">
        <f t="shared" ref="T41:T48" si="28">37000/2/SQRT(O41*O41+POWER((H41+P41),2))</f>
        <v>966.91237153177735</v>
      </c>
      <c r="U41" s="1988">
        <v>1</v>
      </c>
      <c r="V41" s="1977" t="s">
        <v>192</v>
      </c>
      <c r="W41" s="1989">
        <v>4</v>
      </c>
      <c r="X41" s="1977">
        <v>11</v>
      </c>
      <c r="Y41" s="1977">
        <v>35</v>
      </c>
      <c r="Z41" s="1990">
        <v>6.3</v>
      </c>
      <c r="AA41" s="1990">
        <v>6.3</v>
      </c>
      <c r="AB41" s="1977"/>
      <c r="AC41" s="1977"/>
      <c r="AD41" s="1991">
        <f>AA41/100*Y41*Y41/W41</f>
        <v>19.293749999999999</v>
      </c>
      <c r="AE41" s="1983">
        <f t="shared" ref="AE41:AE48" si="29">SQRT(POWER(O41,2)+POWER(P41+AD41+G41,2))</f>
        <v>36.679276817951184</v>
      </c>
      <c r="AF41" s="1992">
        <f t="shared" ref="AF41:AF48" si="30">SQRT(POWER(O41,2)+POWER(P41+AD41+H41,2))</f>
        <v>38.388213650076366</v>
      </c>
      <c r="AG41" s="1993">
        <f t="shared" ref="AG41:AG48" si="31">SQRT(POWER((AD41+P41+G41),2)+POWER(O41,2))*POWER(6.3/35,2)</f>
        <v>1.1884085689016184</v>
      </c>
      <c r="AH41" s="1994">
        <f t="shared" ref="AH41:AH48" si="32">SQRT(POWER((H41+P41+AD41),2)+POWER(O41,2))*POWER(6.3/35,2)</f>
        <v>1.2437781222624742</v>
      </c>
      <c r="AI41" s="1995">
        <f t="shared" ref="AI41:AI48" si="33">37000/1.73/SQRT(POWER((G41+P41+AD41),2)+O41*O41)</f>
        <v>583.08901080969736</v>
      </c>
      <c r="AJ41" s="1986">
        <f t="shared" ref="AJ41:AJ48" si="34">37000/2/SQRT(POWER((H41+P41+AD41),2)+O41*O41)</f>
        <v>481.91875164170858</v>
      </c>
      <c r="AK41" s="1986">
        <f>AJ41/1.2</f>
        <v>401.59895970142384</v>
      </c>
      <c r="AL41" s="1986">
        <f t="shared" ref="AL41:AL48" si="35">AJ41/1.5</f>
        <v>321.27916776113904</v>
      </c>
      <c r="AM41" s="1986">
        <f t="shared" ref="AM41:AM48" si="36">6300/(1.73*AG41)</f>
        <v>3064.2815883392504</v>
      </c>
      <c r="AN41" s="1996">
        <f t="shared" ref="AN41:AN48" si="37">6300/(2*AH41)</f>
        <v>2532.6060521711415</v>
      </c>
    </row>
    <row r="42" spans="1:40" ht="12.75" customHeight="1" x14ac:dyDescent="0.2">
      <c r="A42" s="275">
        <v>6</v>
      </c>
      <c r="B42" s="2837"/>
      <c r="C42" s="2839"/>
      <c r="D42" s="1997">
        <v>1.4</v>
      </c>
      <c r="E42" s="1998" t="s">
        <v>602</v>
      </c>
      <c r="F42" s="1999" t="s">
        <v>603</v>
      </c>
      <c r="G42" s="2000">
        <v>14.593499006406928</v>
      </c>
      <c r="H42" s="2001">
        <v>16.3042195842058</v>
      </c>
      <c r="I42" s="2002"/>
      <c r="J42" s="2003">
        <v>6.68</v>
      </c>
      <c r="K42" s="2004"/>
      <c r="L42" s="2004"/>
      <c r="M42" s="2005"/>
      <c r="N42" s="2006"/>
      <c r="O42" s="2007">
        <f t="shared" si="25"/>
        <v>1.6633199999999999</v>
      </c>
      <c r="P42" s="2000">
        <f t="shared" si="26"/>
        <v>2.6720000000000002</v>
      </c>
      <c r="Q42" s="2008">
        <f>SQRT(POWER(O42,2)+POWER(P42+G42,2))</f>
        <v>17.345434251198167</v>
      </c>
      <c r="R42" s="1888">
        <f>SQRT(POWER(O42,2)+POWER(P42+H42,2))</f>
        <v>19.048977482542096</v>
      </c>
      <c r="S42" s="2009">
        <f t="shared" si="27"/>
        <v>1233.020916470676</v>
      </c>
      <c r="T42" s="2010">
        <f t="shared" si="28"/>
        <v>971.18073749390385</v>
      </c>
      <c r="U42" s="2011">
        <v>2</v>
      </c>
      <c r="V42" s="2000" t="s">
        <v>192</v>
      </c>
      <c r="W42" s="2012">
        <v>4</v>
      </c>
      <c r="X42" s="2000">
        <v>11</v>
      </c>
      <c r="Y42" s="2000">
        <v>35</v>
      </c>
      <c r="Z42" s="2013">
        <v>6.3</v>
      </c>
      <c r="AA42" s="2013">
        <v>6.14</v>
      </c>
      <c r="AB42" s="2000"/>
      <c r="AC42" s="2000"/>
      <c r="AD42" s="2014">
        <f>AA42/100*Y42*Y42/W42</f>
        <v>18.803750000000001</v>
      </c>
      <c r="AE42" s="2007">
        <f t="shared" si="29"/>
        <v>36.107580330293352</v>
      </c>
      <c r="AF42" s="2015">
        <f t="shared" si="30"/>
        <v>37.816566941036776</v>
      </c>
      <c r="AG42" s="2016">
        <f t="shared" si="31"/>
        <v>1.1698856027015045</v>
      </c>
      <c r="AH42" s="2017">
        <f t="shared" si="32"/>
        <v>1.2252567688895915</v>
      </c>
      <c r="AI42" s="2018">
        <f t="shared" si="33"/>
        <v>592.3211425787739</v>
      </c>
      <c r="AJ42" s="2009">
        <f t="shared" si="34"/>
        <v>489.20358182817125</v>
      </c>
      <c r="AK42" s="2009">
        <f>AJ42/1.2</f>
        <v>407.66965152347603</v>
      </c>
      <c r="AL42" s="2009">
        <f t="shared" si="35"/>
        <v>326.13572121878082</v>
      </c>
      <c r="AM42" s="2019">
        <f t="shared" si="36"/>
        <v>3112.7987973358991</v>
      </c>
      <c r="AN42" s="2020">
        <f t="shared" si="37"/>
        <v>2570.8896942921915</v>
      </c>
    </row>
    <row r="43" spans="1:40" ht="12.75" customHeight="1" x14ac:dyDescent="0.2">
      <c r="A43" s="274">
        <v>6</v>
      </c>
      <c r="B43" s="2840" t="s">
        <v>140</v>
      </c>
      <c r="C43" s="2841" t="s">
        <v>43</v>
      </c>
      <c r="D43" s="2021">
        <v>1.4</v>
      </c>
      <c r="E43" s="2022" t="s">
        <v>602</v>
      </c>
      <c r="F43" s="2023" t="s">
        <v>603</v>
      </c>
      <c r="G43" s="2024">
        <v>14.593499006406928</v>
      </c>
      <c r="H43" s="2025">
        <v>16.3042195842058</v>
      </c>
      <c r="I43" s="2026"/>
      <c r="J43" s="2027">
        <v>11.28</v>
      </c>
      <c r="K43" s="2028"/>
      <c r="L43" s="2028"/>
      <c r="M43" s="2029"/>
      <c r="N43" s="2030"/>
      <c r="O43" s="2031">
        <f t="shared" si="25"/>
        <v>2.8087199999999997</v>
      </c>
      <c r="P43" s="2024">
        <f t="shared" si="26"/>
        <v>4.5119999999999996</v>
      </c>
      <c r="Q43" s="2032">
        <f t="shared" ref="Q43:Q48" si="38">SQRT(POWER(O43,2)+POWER(P43+G43,2))</f>
        <v>19.310851879764808</v>
      </c>
      <c r="R43" s="2033">
        <f t="shared" ref="R43:R48" si="39">SQRT(POWER(O43,2)+POWER(P43+H43,2))</f>
        <v>21.004854339325306</v>
      </c>
      <c r="S43" s="2019">
        <f t="shared" si="27"/>
        <v>1107.5266575580351</v>
      </c>
      <c r="T43" s="2034">
        <f t="shared" si="28"/>
        <v>880.74878792966842</v>
      </c>
      <c r="U43" s="2035">
        <v>1</v>
      </c>
      <c r="V43" s="2024" t="s">
        <v>50</v>
      </c>
      <c r="W43" s="2036">
        <v>6.3</v>
      </c>
      <c r="X43" s="2024">
        <v>11</v>
      </c>
      <c r="Y43" s="2024">
        <v>35</v>
      </c>
      <c r="Z43" s="2037">
        <v>6.3</v>
      </c>
      <c r="AA43" s="2037">
        <v>7.6</v>
      </c>
      <c r="AB43" s="2024"/>
      <c r="AC43" s="2024">
        <v>5</v>
      </c>
      <c r="AD43" s="2038">
        <f t="shared" ref="AD43:AD48" si="40">AA43/100*Y43*Y43/W43</f>
        <v>14.77777777777778</v>
      </c>
      <c r="AE43" s="2031">
        <f t="shared" si="29"/>
        <v>33.999490491359872</v>
      </c>
      <c r="AF43" s="2039">
        <f t="shared" si="30"/>
        <v>35.704643342894407</v>
      </c>
      <c r="AG43" s="2040">
        <f t="shared" si="31"/>
        <v>1.1015834919200598</v>
      </c>
      <c r="AH43" s="2041">
        <f t="shared" si="32"/>
        <v>1.1568304443097788</v>
      </c>
      <c r="AI43" s="2042">
        <f t="shared" si="33"/>
        <v>629.04716888122982</v>
      </c>
      <c r="AJ43" s="2019">
        <f t="shared" si="34"/>
        <v>518.13989072325217</v>
      </c>
      <c r="AK43" s="2019">
        <f t="shared" ref="AK43:AK48" si="41">AJ43/1.2</f>
        <v>431.78324226937684</v>
      </c>
      <c r="AL43" s="2019">
        <f t="shared" si="35"/>
        <v>345.42659381550146</v>
      </c>
      <c r="AM43" s="2019">
        <f t="shared" si="36"/>
        <v>3305.8034400665229</v>
      </c>
      <c r="AN43" s="2043">
        <f t="shared" si="37"/>
        <v>2722.9573836807544</v>
      </c>
    </row>
    <row r="44" spans="1:40" ht="12.75" customHeight="1" x14ac:dyDescent="0.2">
      <c r="A44" s="275">
        <v>6</v>
      </c>
      <c r="B44" s="2837"/>
      <c r="C44" s="2839"/>
      <c r="D44" s="1997">
        <v>1.4</v>
      </c>
      <c r="E44" s="2022" t="s">
        <v>602</v>
      </c>
      <c r="F44" s="2023" t="s">
        <v>603</v>
      </c>
      <c r="G44" s="2000">
        <v>14.593499006406928</v>
      </c>
      <c r="H44" s="2044">
        <v>16.3042195842058</v>
      </c>
      <c r="I44" s="2026"/>
      <c r="J44" s="2027">
        <v>11.08</v>
      </c>
      <c r="K44" s="2028"/>
      <c r="L44" s="2028"/>
      <c r="M44" s="2029"/>
      <c r="N44" s="2030"/>
      <c r="O44" s="2031">
        <f t="shared" si="25"/>
        <v>2.7589199999999998</v>
      </c>
      <c r="P44" s="2024">
        <f t="shared" si="26"/>
        <v>4.4320000000000004</v>
      </c>
      <c r="Q44" s="2032">
        <f t="shared" si="38"/>
        <v>19.22449614448168</v>
      </c>
      <c r="R44" s="2033">
        <f t="shared" si="39"/>
        <v>20.918949357240678</v>
      </c>
      <c r="S44" s="2019">
        <f t="shared" si="27"/>
        <v>1112.5016268961285</v>
      </c>
      <c r="T44" s="2034">
        <f t="shared" si="28"/>
        <v>884.36563825785993</v>
      </c>
      <c r="U44" s="2035">
        <v>2</v>
      </c>
      <c r="V44" s="2024" t="s">
        <v>50</v>
      </c>
      <c r="W44" s="2036">
        <v>6.3</v>
      </c>
      <c r="X44" s="2000">
        <v>11</v>
      </c>
      <c r="Y44" s="2024">
        <v>35</v>
      </c>
      <c r="Z44" s="2037">
        <v>6.3</v>
      </c>
      <c r="AA44" s="2037">
        <v>7.6</v>
      </c>
      <c r="AB44" s="2024"/>
      <c r="AC44" s="2024">
        <v>5</v>
      </c>
      <c r="AD44" s="2038">
        <f t="shared" si="40"/>
        <v>14.77777777777778</v>
      </c>
      <c r="AE44" s="2031">
        <f t="shared" si="29"/>
        <v>33.915677214447612</v>
      </c>
      <c r="AF44" s="2039">
        <f t="shared" si="30"/>
        <v>35.621000100971017</v>
      </c>
      <c r="AG44" s="2040">
        <f t="shared" si="31"/>
        <v>1.0988679417481027</v>
      </c>
      <c r="AH44" s="2041">
        <f t="shared" si="32"/>
        <v>1.1541204032714607</v>
      </c>
      <c r="AI44" s="2042">
        <f t="shared" si="33"/>
        <v>630.60168611003087</v>
      </c>
      <c r="AJ44" s="2019">
        <f t="shared" si="34"/>
        <v>519.35655786081372</v>
      </c>
      <c r="AK44" s="2009">
        <f t="shared" si="41"/>
        <v>432.7971315506781</v>
      </c>
      <c r="AL44" s="2009">
        <f t="shared" si="35"/>
        <v>346.23770524054248</v>
      </c>
      <c r="AM44" s="2019">
        <f t="shared" si="36"/>
        <v>3313.9728249025648</v>
      </c>
      <c r="AN44" s="2020">
        <f t="shared" si="37"/>
        <v>2729.3512800493213</v>
      </c>
    </row>
    <row r="45" spans="1:40" ht="12.75" customHeight="1" x14ac:dyDescent="0.2">
      <c r="A45" s="275">
        <v>6</v>
      </c>
      <c r="B45" s="2840" t="s">
        <v>134</v>
      </c>
      <c r="C45" s="2841" t="s">
        <v>43</v>
      </c>
      <c r="D45" s="1997">
        <v>1.4</v>
      </c>
      <c r="E45" s="1998" t="s">
        <v>602</v>
      </c>
      <c r="F45" s="2023" t="s">
        <v>603</v>
      </c>
      <c r="G45" s="2024">
        <v>14.593499006406928</v>
      </c>
      <c r="H45" s="2025">
        <v>16.3042195842058</v>
      </c>
      <c r="I45" s="2002"/>
      <c r="J45" s="2003">
        <v>5.47</v>
      </c>
      <c r="K45" s="2004"/>
      <c r="L45" s="2004"/>
      <c r="M45" s="2005"/>
      <c r="N45" s="2006"/>
      <c r="O45" s="2007">
        <f t="shared" si="25"/>
        <v>1.3620299999999999</v>
      </c>
      <c r="P45" s="2000">
        <f t="shared" si="26"/>
        <v>2.1880000000000002</v>
      </c>
      <c r="Q45" s="2008">
        <f t="shared" si="38"/>
        <v>16.83668122353502</v>
      </c>
      <c r="R45" s="1888">
        <f t="shared" si="39"/>
        <v>18.542311368094982</v>
      </c>
      <c r="S45" s="2009">
        <f t="shared" si="27"/>
        <v>1270.2790385493654</v>
      </c>
      <c r="T45" s="2010">
        <f t="shared" si="28"/>
        <v>997.71811791663765</v>
      </c>
      <c r="U45" s="2011">
        <v>1</v>
      </c>
      <c r="V45" s="2000" t="s">
        <v>192</v>
      </c>
      <c r="W45" s="2012">
        <v>4</v>
      </c>
      <c r="X45" s="2000">
        <v>11</v>
      </c>
      <c r="Y45" s="2000">
        <v>35</v>
      </c>
      <c r="Z45" s="2013">
        <v>6.3</v>
      </c>
      <c r="AA45" s="2013">
        <v>6.2</v>
      </c>
      <c r="AB45" s="2000"/>
      <c r="AC45" s="2000"/>
      <c r="AD45" s="2014">
        <f t="shared" si="40"/>
        <v>18.987500000000001</v>
      </c>
      <c r="AE45" s="2007">
        <f t="shared" si="29"/>
        <v>35.794921645971513</v>
      </c>
      <c r="AF45" s="2015">
        <f t="shared" si="30"/>
        <v>37.504459812555623</v>
      </c>
      <c r="AG45" s="2016">
        <f t="shared" si="31"/>
        <v>1.1597554613294769</v>
      </c>
      <c r="AH45" s="2017">
        <f t="shared" si="32"/>
        <v>1.2151444979268022</v>
      </c>
      <c r="AI45" s="2018">
        <f t="shared" si="33"/>
        <v>597.49490300675711</v>
      </c>
      <c r="AJ45" s="2009">
        <f t="shared" si="34"/>
        <v>493.27466899834212</v>
      </c>
      <c r="AK45" s="2009">
        <f t="shared" si="41"/>
        <v>411.0622241652851</v>
      </c>
      <c r="AL45" s="2009">
        <f t="shared" si="35"/>
        <v>328.84977933222808</v>
      </c>
      <c r="AM45" s="2019">
        <f t="shared" si="36"/>
        <v>3139.9882290144897</v>
      </c>
      <c r="AN45" s="2020">
        <f t="shared" si="37"/>
        <v>2592.2842965378341</v>
      </c>
    </row>
    <row r="46" spans="1:40" ht="12.75" customHeight="1" x14ac:dyDescent="0.2">
      <c r="A46" s="275">
        <v>6</v>
      </c>
      <c r="B46" s="2837"/>
      <c r="C46" s="2839"/>
      <c r="D46" s="1997">
        <v>1.4</v>
      </c>
      <c r="E46" s="1998" t="s">
        <v>602</v>
      </c>
      <c r="F46" s="2023" t="s">
        <v>603</v>
      </c>
      <c r="G46" s="2000">
        <v>14.593499006406928</v>
      </c>
      <c r="H46" s="2001">
        <v>16.3042195842058</v>
      </c>
      <c r="I46" s="2002"/>
      <c r="J46" s="2003">
        <v>5.0199999999999996</v>
      </c>
      <c r="K46" s="2004"/>
      <c r="L46" s="2004"/>
      <c r="M46" s="2005"/>
      <c r="N46" s="2006"/>
      <c r="O46" s="2007">
        <f t="shared" si="25"/>
        <v>1.2499799999999999</v>
      </c>
      <c r="P46" s="2000">
        <f t="shared" si="26"/>
        <v>2.008</v>
      </c>
      <c r="Q46" s="2008">
        <f t="shared" si="38"/>
        <v>16.648489999400255</v>
      </c>
      <c r="R46" s="1888">
        <f t="shared" si="39"/>
        <v>18.354831410300953</v>
      </c>
      <c r="S46" s="2009">
        <f t="shared" si="27"/>
        <v>1284.6380204910281</v>
      </c>
      <c r="T46" s="2010">
        <f t="shared" si="28"/>
        <v>1007.9090124258825</v>
      </c>
      <c r="U46" s="2011">
        <v>2</v>
      </c>
      <c r="V46" s="2000" t="s">
        <v>192</v>
      </c>
      <c r="W46" s="2012">
        <v>4</v>
      </c>
      <c r="X46" s="2000">
        <v>11</v>
      </c>
      <c r="Y46" s="2000">
        <v>35</v>
      </c>
      <c r="Z46" s="2013">
        <v>6.3</v>
      </c>
      <c r="AA46" s="2013">
        <v>6.35</v>
      </c>
      <c r="AB46" s="2000"/>
      <c r="AC46" s="2000"/>
      <c r="AD46" s="2014">
        <f t="shared" si="40"/>
        <v>19.446875000000002</v>
      </c>
      <c r="AE46" s="2007">
        <f t="shared" si="29"/>
        <v>36.070039069928868</v>
      </c>
      <c r="AF46" s="2015">
        <f t="shared" si="30"/>
        <v>37.779778636453123</v>
      </c>
      <c r="AG46" s="2016">
        <f t="shared" si="31"/>
        <v>1.1686692658656952</v>
      </c>
      <c r="AH46" s="2017">
        <f t="shared" si="32"/>
        <v>1.2240648278210811</v>
      </c>
      <c r="AI46" s="2018">
        <f t="shared" si="33"/>
        <v>592.93762325931402</v>
      </c>
      <c r="AJ46" s="2009">
        <f t="shared" si="34"/>
        <v>489.6799469902038</v>
      </c>
      <c r="AK46" s="2009">
        <f t="shared" si="41"/>
        <v>408.06662249183654</v>
      </c>
      <c r="AL46" s="2009">
        <f t="shared" si="35"/>
        <v>326.45329799346922</v>
      </c>
      <c r="AM46" s="2019">
        <f t="shared" si="36"/>
        <v>3116.0385606720711</v>
      </c>
      <c r="AN46" s="2020">
        <f t="shared" si="37"/>
        <v>2573.3931148133838</v>
      </c>
    </row>
    <row r="47" spans="1:40" ht="12.75" customHeight="1" x14ac:dyDescent="0.2">
      <c r="A47" s="275">
        <v>6</v>
      </c>
      <c r="B47" s="2840" t="s">
        <v>145</v>
      </c>
      <c r="C47" s="2841" t="s">
        <v>341</v>
      </c>
      <c r="D47" s="1997">
        <v>1.4</v>
      </c>
      <c r="E47" s="1998" t="s">
        <v>602</v>
      </c>
      <c r="F47" s="2023" t="s">
        <v>603</v>
      </c>
      <c r="G47" s="2024">
        <v>14.593499006406928</v>
      </c>
      <c r="H47" s="2025">
        <v>16.3042195842058</v>
      </c>
      <c r="I47" s="2002"/>
      <c r="J47" s="2003">
        <v>8.43</v>
      </c>
      <c r="K47" s="2004"/>
      <c r="L47" s="2004"/>
      <c r="M47" s="2005"/>
      <c r="N47" s="2006"/>
      <c r="O47" s="2007">
        <f t="shared" si="25"/>
        <v>2.0990699999999998</v>
      </c>
      <c r="P47" s="2000">
        <f t="shared" si="26"/>
        <v>3.3719999999999999</v>
      </c>
      <c r="Q47" s="2008">
        <f t="shared" si="38"/>
        <v>18.087709899655852</v>
      </c>
      <c r="R47" s="1888">
        <f t="shared" si="39"/>
        <v>19.787867797991371</v>
      </c>
      <c r="S47" s="2009">
        <f t="shared" si="27"/>
        <v>1182.4207351645521</v>
      </c>
      <c r="T47" s="2010">
        <f t="shared" si="28"/>
        <v>934.91629259206491</v>
      </c>
      <c r="U47" s="2011">
        <v>1</v>
      </c>
      <c r="V47" s="2000" t="s">
        <v>122</v>
      </c>
      <c r="W47" s="2012">
        <v>4</v>
      </c>
      <c r="X47" s="2000">
        <v>11</v>
      </c>
      <c r="Y47" s="2000">
        <v>35</v>
      </c>
      <c r="Z47" s="2013">
        <v>6.3</v>
      </c>
      <c r="AA47" s="2000">
        <v>7.4</v>
      </c>
      <c r="AB47" s="2000"/>
      <c r="AC47" s="2000"/>
      <c r="AD47" s="2014">
        <f t="shared" si="40"/>
        <v>22.662500000000001</v>
      </c>
      <c r="AE47" s="2007">
        <f t="shared" si="29"/>
        <v>40.682187725459194</v>
      </c>
      <c r="AF47" s="2015">
        <f t="shared" si="30"/>
        <v>42.390721518923364</v>
      </c>
      <c r="AG47" s="2016">
        <f t="shared" si="31"/>
        <v>1.3181028823048777</v>
      </c>
      <c r="AH47" s="2017">
        <f t="shared" si="32"/>
        <v>1.3734593772131169</v>
      </c>
      <c r="AI47" s="2018">
        <f t="shared" si="33"/>
        <v>525.71615325421419</v>
      </c>
      <c r="AJ47" s="2009">
        <f t="shared" si="34"/>
        <v>436.41625660326486</v>
      </c>
      <c r="AK47" s="2009">
        <f t="shared" si="41"/>
        <v>363.68021383605407</v>
      </c>
      <c r="AL47" s="2009">
        <f t="shared" si="35"/>
        <v>290.94417106884322</v>
      </c>
      <c r="AM47" s="2019">
        <f t="shared" si="36"/>
        <v>2762.772577161787</v>
      </c>
      <c r="AN47" s="2020">
        <f t="shared" si="37"/>
        <v>2293.4788259931338</v>
      </c>
    </row>
    <row r="48" spans="1:40" ht="12.75" customHeight="1" thickBot="1" x14ac:dyDescent="0.25">
      <c r="A48" s="275">
        <v>6</v>
      </c>
      <c r="B48" s="2837"/>
      <c r="C48" s="2839"/>
      <c r="D48" s="1997">
        <v>1.4</v>
      </c>
      <c r="E48" s="1998" t="s">
        <v>602</v>
      </c>
      <c r="F48" s="2023" t="s">
        <v>603</v>
      </c>
      <c r="G48" s="2000">
        <v>14.593499006406928</v>
      </c>
      <c r="H48" s="2001">
        <v>16.3042195842058</v>
      </c>
      <c r="I48" s="2002"/>
      <c r="J48" s="2003">
        <v>8.23</v>
      </c>
      <c r="K48" s="2004"/>
      <c r="L48" s="2004"/>
      <c r="M48" s="2005"/>
      <c r="N48" s="2006"/>
      <c r="O48" s="2007">
        <f t="shared" si="25"/>
        <v>2.0492699999999999</v>
      </c>
      <c r="P48" s="2000">
        <f t="shared" si="26"/>
        <v>3.2920000000000003</v>
      </c>
      <c r="Q48" s="2008">
        <f t="shared" si="38"/>
        <v>18.002515997523325</v>
      </c>
      <c r="R48" s="1888">
        <f t="shared" si="39"/>
        <v>19.703079188931639</v>
      </c>
      <c r="S48" s="2009">
        <f t="shared" si="27"/>
        <v>1188.0163439341784</v>
      </c>
      <c r="T48" s="2010">
        <f t="shared" si="28"/>
        <v>938.93953440498387</v>
      </c>
      <c r="U48" s="2011">
        <v>2</v>
      </c>
      <c r="V48" s="2000" t="s">
        <v>122</v>
      </c>
      <c r="W48" s="2012">
        <v>4</v>
      </c>
      <c r="X48" s="2000">
        <v>11</v>
      </c>
      <c r="Y48" s="2000">
        <v>35</v>
      </c>
      <c r="Z48" s="2013">
        <v>6.3</v>
      </c>
      <c r="AA48" s="2000">
        <v>7.82</v>
      </c>
      <c r="AB48" s="2000"/>
      <c r="AC48" s="2000"/>
      <c r="AD48" s="2014">
        <f t="shared" si="40"/>
        <v>23.94875</v>
      </c>
      <c r="AE48" s="2007">
        <f t="shared" si="29"/>
        <v>41.884411150963544</v>
      </c>
      <c r="AF48" s="2015">
        <f t="shared" si="30"/>
        <v>43.593163266988419</v>
      </c>
      <c r="AG48" s="2016">
        <f t="shared" si="31"/>
        <v>1.3570549212912189</v>
      </c>
      <c r="AH48" s="2017">
        <f t="shared" si="32"/>
        <v>1.4124184898504246</v>
      </c>
      <c r="AI48" s="2018">
        <f t="shared" si="33"/>
        <v>510.6263320715733</v>
      </c>
      <c r="AJ48" s="2009">
        <f t="shared" si="34"/>
        <v>424.37847161252932</v>
      </c>
      <c r="AK48" s="2009">
        <f t="shared" si="41"/>
        <v>353.64872634377446</v>
      </c>
      <c r="AL48" s="2009">
        <f t="shared" si="35"/>
        <v>282.91898107501953</v>
      </c>
      <c r="AM48" s="2019">
        <f t="shared" si="36"/>
        <v>2683.4717150908509</v>
      </c>
      <c r="AN48" s="2020">
        <f t="shared" si="37"/>
        <v>2230.2171931589382</v>
      </c>
    </row>
    <row r="49" spans="1:40" ht="12.75" customHeight="1" x14ac:dyDescent="0.2">
      <c r="A49" s="839">
        <v>6</v>
      </c>
      <c r="B49" s="2617" t="s">
        <v>168</v>
      </c>
      <c r="C49" s="2795" t="s">
        <v>341</v>
      </c>
      <c r="D49" s="1097">
        <v>2.2999999999999998</v>
      </c>
      <c r="E49" s="507" t="s">
        <v>35</v>
      </c>
      <c r="F49" s="440" t="s">
        <v>197</v>
      </c>
      <c r="G49" s="441">
        <v>6.3479999999999999</v>
      </c>
      <c r="H49" s="477">
        <v>6.79</v>
      </c>
      <c r="I49" s="443"/>
      <c r="J49" s="444">
        <v>22.99</v>
      </c>
      <c r="K49" s="445"/>
      <c r="L49" s="445"/>
      <c r="M49" s="446"/>
      <c r="N49" s="797">
        <v>0.6</v>
      </c>
      <c r="O49" s="553">
        <f t="shared" ref="O49:O60" si="42">0.314*I49+0.249*J49+0.195*K49+0.159*L49+0.06*M49+0.025*N49</f>
        <v>5.7395099999999992</v>
      </c>
      <c r="P49" s="441">
        <f t="shared" ref="P49:P60" si="43">0.4*SUM(I49:M49)+0.04725*N49</f>
        <v>9.2243499999999994</v>
      </c>
      <c r="Q49" s="478">
        <f t="shared" ref="Q49:Q60" si="44">SQRT(POWER(O49,2)+POWER(P49+G49,2))</f>
        <v>16.596386943024676</v>
      </c>
      <c r="R49" s="451">
        <f t="shared" ref="R49:R60" si="45">SQRT(POWER(O49,2)+POWER(P49+H49,2))</f>
        <v>17.011801226284064</v>
      </c>
      <c r="S49" s="468">
        <f t="shared" si="0"/>
        <v>1288.6710408968331</v>
      </c>
      <c r="T49" s="1124">
        <f t="shared" si="1"/>
        <v>1087.480376352893</v>
      </c>
      <c r="U49" s="628">
        <v>1</v>
      </c>
      <c r="V49" s="441" t="s">
        <v>195</v>
      </c>
      <c r="W49" s="962">
        <v>6.3</v>
      </c>
      <c r="X49" s="441">
        <v>11</v>
      </c>
      <c r="Y49" s="927">
        <v>35</v>
      </c>
      <c r="Z49" s="928">
        <v>6.3</v>
      </c>
      <c r="AA49" s="927">
        <v>8.1300000000000008</v>
      </c>
      <c r="AB49" s="441"/>
      <c r="AC49" s="441">
        <v>5</v>
      </c>
      <c r="AD49" s="545">
        <f t="shared" ref="AD49:AD60" si="46">AA49/100*Y49*Y49/W49</f>
        <v>15.808333333333335</v>
      </c>
      <c r="AE49" s="929">
        <f t="shared" si="2"/>
        <v>31.901242319180056</v>
      </c>
      <c r="AF49" s="930">
        <f t="shared" si="3"/>
        <v>32.336127621805787</v>
      </c>
      <c r="AG49" s="154">
        <f t="shared" si="4"/>
        <v>1.0336002511414337</v>
      </c>
      <c r="AH49" s="155">
        <f t="shared" si="5"/>
        <v>1.0476905349465073</v>
      </c>
      <c r="AI49" s="534">
        <f t="shared" si="6"/>
        <v>670.42164135832081</v>
      </c>
      <c r="AJ49" s="468">
        <f t="shared" si="7"/>
        <v>572.11550549189974</v>
      </c>
      <c r="AK49" s="468">
        <f t="shared" ref="AK49:AK60" si="47">AJ49/1.2</f>
        <v>476.76292124324982</v>
      </c>
      <c r="AL49" s="468">
        <f t="shared" si="9"/>
        <v>381.41033699459985</v>
      </c>
      <c r="AM49" s="468">
        <f t="shared" si="10"/>
        <v>3523.23685398517</v>
      </c>
      <c r="AN49" s="469">
        <f t="shared" si="11"/>
        <v>3006.6130168493237</v>
      </c>
    </row>
    <row r="50" spans="1:40" ht="12.75" customHeight="1" x14ac:dyDescent="0.2">
      <c r="A50" s="997">
        <v>6</v>
      </c>
      <c r="B50" s="2798"/>
      <c r="C50" s="2796"/>
      <c r="D50" s="1098">
        <v>2.2999999999999998</v>
      </c>
      <c r="E50" s="508" t="s">
        <v>35</v>
      </c>
      <c r="F50" s="433" t="s">
        <v>197</v>
      </c>
      <c r="G50" s="917">
        <v>6.3479999999999999</v>
      </c>
      <c r="H50" s="1013">
        <v>6.79</v>
      </c>
      <c r="I50" s="505"/>
      <c r="J50" s="484">
        <v>22.99</v>
      </c>
      <c r="K50" s="804"/>
      <c r="L50" s="804"/>
      <c r="M50" s="805"/>
      <c r="N50" s="985">
        <v>0.6</v>
      </c>
      <c r="O50" s="919">
        <f t="shared" si="42"/>
        <v>5.7395099999999992</v>
      </c>
      <c r="P50" s="917">
        <f t="shared" si="43"/>
        <v>9.2243499999999994</v>
      </c>
      <c r="Q50" s="434">
        <f t="shared" si="44"/>
        <v>16.596386943024676</v>
      </c>
      <c r="R50" s="437">
        <f t="shared" si="45"/>
        <v>17.011801226284064</v>
      </c>
      <c r="S50" s="435">
        <f t="shared" si="0"/>
        <v>1288.6710408968331</v>
      </c>
      <c r="T50" s="500">
        <f t="shared" si="1"/>
        <v>1087.480376352893</v>
      </c>
      <c r="U50" s="629">
        <v>2</v>
      </c>
      <c r="V50" s="436" t="s">
        <v>195</v>
      </c>
      <c r="W50" s="963">
        <v>6.3</v>
      </c>
      <c r="X50" s="436">
        <v>11</v>
      </c>
      <c r="Y50" s="922">
        <v>35</v>
      </c>
      <c r="Z50" s="923">
        <v>6.3</v>
      </c>
      <c r="AA50" s="922">
        <v>8.1300000000000008</v>
      </c>
      <c r="AB50" s="436"/>
      <c r="AC50" s="436">
        <v>5</v>
      </c>
      <c r="AD50" s="546">
        <f t="shared" si="46"/>
        <v>15.808333333333335</v>
      </c>
      <c r="AE50" s="924">
        <f t="shared" si="2"/>
        <v>31.901242319180056</v>
      </c>
      <c r="AF50" s="925">
        <f t="shared" si="3"/>
        <v>32.336127621805787</v>
      </c>
      <c r="AG50" s="172">
        <f t="shared" si="4"/>
        <v>1.0336002511414337</v>
      </c>
      <c r="AH50" s="173">
        <f t="shared" si="5"/>
        <v>1.0476905349465073</v>
      </c>
      <c r="AI50" s="535">
        <f t="shared" si="6"/>
        <v>670.42164135832081</v>
      </c>
      <c r="AJ50" s="435">
        <f t="shared" si="7"/>
        <v>572.11550549189974</v>
      </c>
      <c r="AK50" s="435">
        <f t="shared" si="47"/>
        <v>476.76292124324982</v>
      </c>
      <c r="AL50" s="435">
        <f t="shared" si="9"/>
        <v>381.41033699459985</v>
      </c>
      <c r="AM50" s="466">
        <f t="shared" si="10"/>
        <v>3523.23685398517</v>
      </c>
      <c r="AN50" s="501">
        <f t="shared" si="11"/>
        <v>3006.6130168493237</v>
      </c>
    </row>
    <row r="51" spans="1:40" ht="12.75" customHeight="1" x14ac:dyDescent="0.2">
      <c r="A51" s="997">
        <v>6</v>
      </c>
      <c r="B51" s="2799" t="s">
        <v>167</v>
      </c>
      <c r="C51" s="2795" t="s">
        <v>43</v>
      </c>
      <c r="D51" s="1098">
        <v>2.2999999999999998</v>
      </c>
      <c r="E51" s="508" t="s">
        <v>35</v>
      </c>
      <c r="F51" s="926" t="s">
        <v>197</v>
      </c>
      <c r="G51" s="917">
        <v>6.3479999999999999</v>
      </c>
      <c r="H51" s="1013">
        <v>6.79</v>
      </c>
      <c r="I51" s="505"/>
      <c r="J51" s="484">
        <v>22.41</v>
      </c>
      <c r="K51" s="804"/>
      <c r="L51" s="804"/>
      <c r="M51" s="805"/>
      <c r="N51" s="985">
        <v>0.6</v>
      </c>
      <c r="O51" s="919">
        <f t="shared" si="42"/>
        <v>5.5950899999999999</v>
      </c>
      <c r="P51" s="917">
        <f t="shared" si="43"/>
        <v>8.9923500000000001</v>
      </c>
      <c r="Q51" s="434">
        <f t="shared" si="44"/>
        <v>16.328850854564141</v>
      </c>
      <c r="R51" s="437">
        <f t="shared" si="45"/>
        <v>16.744778398969633</v>
      </c>
      <c r="S51" s="435">
        <f t="shared" si="0"/>
        <v>1309.7849583834111</v>
      </c>
      <c r="T51" s="500">
        <f t="shared" si="1"/>
        <v>1104.8220262585482</v>
      </c>
      <c r="U51" s="629">
        <v>1</v>
      </c>
      <c r="V51" s="436" t="s">
        <v>192</v>
      </c>
      <c r="W51" s="963">
        <v>4</v>
      </c>
      <c r="X51" s="436">
        <v>11</v>
      </c>
      <c r="Y51" s="922">
        <v>35</v>
      </c>
      <c r="Z51" s="923">
        <v>6.3</v>
      </c>
      <c r="AA51" s="922">
        <v>6.14</v>
      </c>
      <c r="AB51" s="436"/>
      <c r="AC51" s="436">
        <v>5</v>
      </c>
      <c r="AD51" s="546">
        <f t="shared" si="46"/>
        <v>18.803750000000001</v>
      </c>
      <c r="AE51" s="924">
        <f t="shared" si="2"/>
        <v>34.599488390987808</v>
      </c>
      <c r="AF51" s="925">
        <f t="shared" si="3"/>
        <v>35.03574382424469</v>
      </c>
      <c r="AG51" s="172">
        <f t="shared" si="4"/>
        <v>1.121023423868005</v>
      </c>
      <c r="AH51" s="173">
        <f t="shared" si="5"/>
        <v>1.135158099905528</v>
      </c>
      <c r="AI51" s="535">
        <f t="shared" si="6"/>
        <v>618.13871336216073</v>
      </c>
      <c r="AJ51" s="435">
        <f t="shared" si="7"/>
        <v>528.032174593023</v>
      </c>
      <c r="AK51" s="435">
        <f t="shared" si="47"/>
        <v>440.0268121608525</v>
      </c>
      <c r="AL51" s="435">
        <f t="shared" si="9"/>
        <v>352.021449728682</v>
      </c>
      <c r="AM51" s="466">
        <f t="shared" si="10"/>
        <v>3248.4767218732168</v>
      </c>
      <c r="AN51" s="501">
        <f t="shared" si="11"/>
        <v>2774.9438604738448</v>
      </c>
    </row>
    <row r="52" spans="1:40" ht="12.75" customHeight="1" x14ac:dyDescent="0.2">
      <c r="A52" s="997">
        <v>6</v>
      </c>
      <c r="B52" s="2798"/>
      <c r="C52" s="2796"/>
      <c r="D52" s="1098">
        <v>2.2999999999999998</v>
      </c>
      <c r="E52" s="508" t="s">
        <v>35</v>
      </c>
      <c r="F52" s="926" t="s">
        <v>197</v>
      </c>
      <c r="G52" s="917">
        <v>6.3479999999999999</v>
      </c>
      <c r="H52" s="1013">
        <v>6.79</v>
      </c>
      <c r="I52" s="505"/>
      <c r="J52" s="484">
        <v>22.41</v>
      </c>
      <c r="K52" s="804"/>
      <c r="L52" s="804"/>
      <c r="M52" s="805"/>
      <c r="N52" s="985">
        <v>0.6</v>
      </c>
      <c r="O52" s="919">
        <f t="shared" si="42"/>
        <v>5.5950899999999999</v>
      </c>
      <c r="P52" s="917">
        <f t="shared" si="43"/>
        <v>8.9923500000000001</v>
      </c>
      <c r="Q52" s="434">
        <f t="shared" si="44"/>
        <v>16.328850854564141</v>
      </c>
      <c r="R52" s="437">
        <f t="shared" si="45"/>
        <v>16.744778398969633</v>
      </c>
      <c r="S52" s="435">
        <f t="shared" si="0"/>
        <v>1309.7849583834111</v>
      </c>
      <c r="T52" s="500">
        <f t="shared" si="1"/>
        <v>1104.8220262585482</v>
      </c>
      <c r="U52" s="629">
        <v>2</v>
      </c>
      <c r="V52" s="436" t="s">
        <v>192</v>
      </c>
      <c r="W52" s="963">
        <v>4</v>
      </c>
      <c r="X52" s="436">
        <v>11</v>
      </c>
      <c r="Y52" s="922">
        <v>35</v>
      </c>
      <c r="Z52" s="923">
        <v>6.3</v>
      </c>
      <c r="AA52" s="922">
        <v>6.26</v>
      </c>
      <c r="AB52" s="436"/>
      <c r="AC52" s="436">
        <v>5</v>
      </c>
      <c r="AD52" s="546">
        <f t="shared" si="46"/>
        <v>19.171250000000004</v>
      </c>
      <c r="AE52" s="924">
        <f t="shared" si="2"/>
        <v>34.962201971101592</v>
      </c>
      <c r="AF52" s="925">
        <f t="shared" si="3"/>
        <v>35.398576031644268</v>
      </c>
      <c r="AG52" s="172">
        <f t="shared" si="4"/>
        <v>1.1327753438636916</v>
      </c>
      <c r="AH52" s="173">
        <f t="shared" si="5"/>
        <v>1.1469138634252745</v>
      </c>
      <c r="AI52" s="535">
        <f t="shared" si="6"/>
        <v>611.72586482602333</v>
      </c>
      <c r="AJ52" s="435">
        <f t="shared" si="7"/>
        <v>522.61989249121416</v>
      </c>
      <c r="AK52" s="435">
        <f t="shared" si="47"/>
        <v>435.5165770760118</v>
      </c>
      <c r="AL52" s="435">
        <f t="shared" si="9"/>
        <v>348.41326166080944</v>
      </c>
      <c r="AM52" s="466">
        <f t="shared" si="10"/>
        <v>3214.7755659025252</v>
      </c>
      <c r="AN52" s="501">
        <f t="shared" si="11"/>
        <v>2746.5009365153896</v>
      </c>
    </row>
    <row r="53" spans="1:40" ht="12.75" customHeight="1" x14ac:dyDescent="0.2">
      <c r="A53" s="1014">
        <v>6</v>
      </c>
      <c r="B53" s="2843" t="s">
        <v>146</v>
      </c>
      <c r="C53" s="2795" t="s">
        <v>381</v>
      </c>
      <c r="D53" s="1087">
        <v>2.2999999999999998</v>
      </c>
      <c r="E53" s="912" t="s">
        <v>35</v>
      </c>
      <c r="F53" s="1092" t="s">
        <v>197</v>
      </c>
      <c r="G53" s="917">
        <v>6.3479999999999999</v>
      </c>
      <c r="H53" s="1013">
        <v>6.79</v>
      </c>
      <c r="I53" s="914"/>
      <c r="J53" s="1015">
        <v>10.88</v>
      </c>
      <c r="K53" s="1016"/>
      <c r="L53" s="1016"/>
      <c r="M53" s="1016"/>
      <c r="N53" s="1017">
        <v>0.6</v>
      </c>
      <c r="O53" s="919">
        <f t="shared" si="42"/>
        <v>2.7241200000000001</v>
      </c>
      <c r="P53" s="917">
        <f t="shared" si="43"/>
        <v>4.38035</v>
      </c>
      <c r="Q53" s="915">
        <f t="shared" si="44"/>
        <v>11.068799550850127</v>
      </c>
      <c r="R53" s="1018">
        <f t="shared" si="45"/>
        <v>11.49771929109856</v>
      </c>
      <c r="S53" s="466">
        <f t="shared" si="0"/>
        <v>1932.2134382089873</v>
      </c>
      <c r="T53" s="1125">
        <f t="shared" si="1"/>
        <v>1609.0147560240532</v>
      </c>
      <c r="U53" s="916">
        <v>1</v>
      </c>
      <c r="V53" s="917" t="s">
        <v>193</v>
      </c>
      <c r="W53" s="964">
        <v>6.3</v>
      </c>
      <c r="X53" s="917">
        <v>11</v>
      </c>
      <c r="Y53" s="917">
        <v>35</v>
      </c>
      <c r="Z53" s="918">
        <v>6.3</v>
      </c>
      <c r="AA53" s="917">
        <v>7.4</v>
      </c>
      <c r="AB53" s="917"/>
      <c r="AC53" s="917"/>
      <c r="AD53" s="920">
        <f t="shared" si="46"/>
        <v>14.388888888888891</v>
      </c>
      <c r="AE53" s="1183">
        <f t="shared" si="2"/>
        <v>25.264530852084164</v>
      </c>
      <c r="AF53" s="920">
        <f t="shared" si="3"/>
        <v>25.703998178370817</v>
      </c>
      <c r="AG53" s="194">
        <f t="shared" si="4"/>
        <v>0.81857079960752688</v>
      </c>
      <c r="AH53" s="195">
        <f t="shared" si="5"/>
        <v>0.83280954097921445</v>
      </c>
      <c r="AI53" s="921">
        <f t="shared" si="6"/>
        <v>846.53395553671658</v>
      </c>
      <c r="AJ53" s="466">
        <f t="shared" si="7"/>
        <v>719.73238838645818</v>
      </c>
      <c r="AK53" s="466">
        <f t="shared" si="47"/>
        <v>599.7769903220485</v>
      </c>
      <c r="AL53" s="466">
        <f t="shared" si="9"/>
        <v>479.82159225763877</v>
      </c>
      <c r="AM53" s="466">
        <f t="shared" si="10"/>
        <v>4448.7520185863486</v>
      </c>
      <c r="AN53" s="472">
        <f t="shared" si="11"/>
        <v>3782.3774164453512</v>
      </c>
    </row>
    <row r="54" spans="1:40" ht="12.75" customHeight="1" thickBot="1" x14ac:dyDescent="0.25">
      <c r="A54" s="492">
        <v>6</v>
      </c>
      <c r="B54" s="2618"/>
      <c r="C54" s="2797"/>
      <c r="D54" s="1099">
        <v>2.2999999999999998</v>
      </c>
      <c r="E54" s="910" t="s">
        <v>35</v>
      </c>
      <c r="F54" s="455" t="s">
        <v>197</v>
      </c>
      <c r="G54" s="456">
        <v>6.3479999999999999</v>
      </c>
      <c r="H54" s="2475">
        <v>6.79</v>
      </c>
      <c r="I54" s="813"/>
      <c r="J54" s="459">
        <v>10.98</v>
      </c>
      <c r="K54" s="460"/>
      <c r="L54" s="460"/>
      <c r="M54" s="460"/>
      <c r="N54" s="461">
        <v>0.6</v>
      </c>
      <c r="O54" s="462">
        <f t="shared" si="42"/>
        <v>2.7490200000000002</v>
      </c>
      <c r="P54" s="456">
        <f t="shared" si="43"/>
        <v>4.42035</v>
      </c>
      <c r="Q54" s="463">
        <f t="shared" si="44"/>
        <v>11.113706523158688</v>
      </c>
      <c r="R54" s="464">
        <f t="shared" si="45"/>
        <v>11.542489249849877</v>
      </c>
      <c r="S54" s="465">
        <f t="shared" si="0"/>
        <v>1924.4059749488167</v>
      </c>
      <c r="T54" s="504">
        <f t="shared" si="1"/>
        <v>1602.7738557556474</v>
      </c>
      <c r="U54" s="630">
        <v>2</v>
      </c>
      <c r="V54" s="456" t="s">
        <v>193</v>
      </c>
      <c r="W54" s="965">
        <v>6.3</v>
      </c>
      <c r="X54" s="456">
        <v>11</v>
      </c>
      <c r="Y54" s="456">
        <v>35</v>
      </c>
      <c r="Z54" s="533">
        <v>6.3</v>
      </c>
      <c r="AA54" s="456">
        <v>7.9</v>
      </c>
      <c r="AB54" s="456"/>
      <c r="AC54" s="456"/>
      <c r="AD54" s="547">
        <f t="shared" si="46"/>
        <v>15.361111111111112</v>
      </c>
      <c r="AE54" s="1108">
        <f t="shared" si="2"/>
        <v>26.273672162784326</v>
      </c>
      <c r="AF54" s="547">
        <f t="shared" si="3"/>
        <v>26.713286142661111</v>
      </c>
      <c r="AG54" s="190">
        <f t="shared" si="4"/>
        <v>0.85126697807421214</v>
      </c>
      <c r="AH54" s="191">
        <f t="shared" si="5"/>
        <v>0.86551047102222001</v>
      </c>
      <c r="AI54" s="470">
        <f t="shared" si="6"/>
        <v>814.01956698266588</v>
      </c>
      <c r="AJ54" s="465">
        <f t="shared" si="7"/>
        <v>692.53928180911839</v>
      </c>
      <c r="AK54" s="465">
        <f t="shared" si="47"/>
        <v>577.11606817426537</v>
      </c>
      <c r="AL54" s="465">
        <f t="shared" si="9"/>
        <v>461.69285453941228</v>
      </c>
      <c r="AM54" s="465">
        <f t="shared" si="10"/>
        <v>4277.8806072662619</v>
      </c>
      <c r="AN54" s="471">
        <f t="shared" si="11"/>
        <v>3639.4707001980696</v>
      </c>
    </row>
    <row r="55" spans="1:40" ht="12.75" customHeight="1" x14ac:dyDescent="0.2">
      <c r="A55" s="1019">
        <v>6</v>
      </c>
      <c r="B55" s="2604" t="s">
        <v>168</v>
      </c>
      <c r="C55" s="2790" t="s">
        <v>341</v>
      </c>
      <c r="D55" s="1094">
        <v>3.4</v>
      </c>
      <c r="E55" s="931" t="s">
        <v>35</v>
      </c>
      <c r="F55" s="761" t="s">
        <v>46</v>
      </c>
      <c r="G55" s="2467">
        <f>Мартыновская!G15</f>
        <v>4.9020181386774881</v>
      </c>
      <c r="H55" s="2467">
        <f>Мартыновская!H15</f>
        <v>5.2862861120779669</v>
      </c>
      <c r="I55" s="765"/>
      <c r="J55" s="718">
        <v>22.99</v>
      </c>
      <c r="K55" s="766"/>
      <c r="L55" s="766"/>
      <c r="M55" s="767"/>
      <c r="N55" s="768">
        <v>0.6</v>
      </c>
      <c r="O55" s="598">
        <f t="shared" si="42"/>
        <v>5.7395099999999992</v>
      </c>
      <c r="P55" s="599">
        <f t="shared" si="43"/>
        <v>9.2243499999999994</v>
      </c>
      <c r="Q55" s="600">
        <f t="shared" si="44"/>
        <v>15.247827774130402</v>
      </c>
      <c r="R55" s="601">
        <f t="shared" si="45"/>
        <v>15.604503690192814</v>
      </c>
      <c r="S55" s="602">
        <f t="shared" si="0"/>
        <v>1402.6445965818207</v>
      </c>
      <c r="T55" s="1105">
        <f t="shared" si="1"/>
        <v>1185.5551683855833</v>
      </c>
      <c r="U55" s="716">
        <v>1</v>
      </c>
      <c r="V55" s="599" t="s">
        <v>195</v>
      </c>
      <c r="W55" s="966">
        <v>6.3</v>
      </c>
      <c r="X55" s="599">
        <v>11</v>
      </c>
      <c r="Y55" s="932">
        <v>35</v>
      </c>
      <c r="Z55" s="933">
        <v>6.3</v>
      </c>
      <c r="AA55" s="932">
        <v>8.1300000000000008</v>
      </c>
      <c r="AB55" s="599"/>
      <c r="AC55" s="599">
        <v>5</v>
      </c>
      <c r="AD55" s="603">
        <f t="shared" si="46"/>
        <v>15.808333333333335</v>
      </c>
      <c r="AE55" s="934">
        <f t="shared" si="2"/>
        <v>30.479965998316121</v>
      </c>
      <c r="AF55" s="935">
        <f t="shared" si="3"/>
        <v>30.857444535668925</v>
      </c>
      <c r="AG55" s="154">
        <f t="shared" si="4"/>
        <v>0.9875508983454423</v>
      </c>
      <c r="AH55" s="155">
        <f t="shared" si="5"/>
        <v>0.99978120295567308</v>
      </c>
      <c r="AI55" s="831">
        <f t="shared" si="6"/>
        <v>701.68330365512111</v>
      </c>
      <c r="AJ55" s="602">
        <f t="shared" si="7"/>
        <v>599.53117564921388</v>
      </c>
      <c r="AK55" s="602">
        <f t="shared" si="47"/>
        <v>499.6093130410116</v>
      </c>
      <c r="AL55" s="602">
        <f t="shared" si="9"/>
        <v>399.68745043280927</v>
      </c>
      <c r="AM55" s="602">
        <f t="shared" si="10"/>
        <v>3687.5248690584449</v>
      </c>
      <c r="AN55" s="749">
        <f t="shared" si="11"/>
        <v>3150.6893615198928</v>
      </c>
    </row>
    <row r="56" spans="1:40" ht="12.75" customHeight="1" x14ac:dyDescent="0.2">
      <c r="A56" s="1020">
        <v>6</v>
      </c>
      <c r="B56" s="2786"/>
      <c r="C56" s="2791"/>
      <c r="D56" s="1095">
        <v>3.4</v>
      </c>
      <c r="E56" s="936" t="s">
        <v>35</v>
      </c>
      <c r="F56" s="774" t="s">
        <v>46</v>
      </c>
      <c r="G56" s="2467">
        <f>Мартыновская!G16</f>
        <v>4.8982573492001933</v>
      </c>
      <c r="H56" s="2467">
        <f>Мартыновская!H16</f>
        <v>5.2312064066132784</v>
      </c>
      <c r="I56" s="778"/>
      <c r="J56" s="726">
        <v>22.99</v>
      </c>
      <c r="K56" s="779"/>
      <c r="L56" s="779"/>
      <c r="M56" s="780"/>
      <c r="N56" s="1021">
        <v>0.6</v>
      </c>
      <c r="O56" s="947">
        <f t="shared" si="42"/>
        <v>5.7395099999999992</v>
      </c>
      <c r="P56" s="593">
        <f t="shared" si="43"/>
        <v>9.2243499999999994</v>
      </c>
      <c r="Q56" s="729">
        <f t="shared" si="44"/>
        <v>15.244343651983948</v>
      </c>
      <c r="R56" s="730">
        <f t="shared" si="45"/>
        <v>15.55329823750828</v>
      </c>
      <c r="S56" s="736">
        <f t="shared" si="0"/>
        <v>1402.9651735259069</v>
      </c>
      <c r="T56" s="750">
        <f t="shared" si="1"/>
        <v>1189.4583205114311</v>
      </c>
      <c r="U56" s="723">
        <v>2</v>
      </c>
      <c r="V56" s="725" t="s">
        <v>195</v>
      </c>
      <c r="W56" s="967">
        <v>6.3</v>
      </c>
      <c r="X56" s="725">
        <v>11</v>
      </c>
      <c r="Y56" s="937">
        <v>35</v>
      </c>
      <c r="Z56" s="938">
        <v>6.3</v>
      </c>
      <c r="AA56" s="937">
        <v>8.1300000000000008</v>
      </c>
      <c r="AB56" s="725"/>
      <c r="AC56" s="725">
        <v>5</v>
      </c>
      <c r="AD56" s="731">
        <f t="shared" si="46"/>
        <v>15.808333333333335</v>
      </c>
      <c r="AE56" s="939">
        <f t="shared" si="2"/>
        <v>30.476272494867882</v>
      </c>
      <c r="AF56" s="940">
        <f t="shared" si="3"/>
        <v>30.803327697372989</v>
      </c>
      <c r="AG56" s="172">
        <f t="shared" si="4"/>
        <v>0.98743122883371937</v>
      </c>
      <c r="AH56" s="173">
        <f t="shared" si="5"/>
        <v>0.99802781739488478</v>
      </c>
      <c r="AI56" s="951">
        <f t="shared" si="6"/>
        <v>701.7683425883456</v>
      </c>
      <c r="AJ56" s="736">
        <f t="shared" si="7"/>
        <v>600.58446222931104</v>
      </c>
      <c r="AK56" s="736">
        <f t="shared" si="47"/>
        <v>500.48705185775924</v>
      </c>
      <c r="AL56" s="736">
        <f t="shared" si="9"/>
        <v>400.38964148620738</v>
      </c>
      <c r="AM56" s="619">
        <f t="shared" si="10"/>
        <v>3687.9717703591741</v>
      </c>
      <c r="AN56" s="751">
        <f t="shared" si="11"/>
        <v>3156.2246513552386</v>
      </c>
    </row>
    <row r="57" spans="1:40" ht="12.75" customHeight="1" x14ac:dyDescent="0.2">
      <c r="A57" s="1020">
        <v>6</v>
      </c>
      <c r="B57" s="2789" t="s">
        <v>167</v>
      </c>
      <c r="C57" s="2790" t="s">
        <v>43</v>
      </c>
      <c r="D57" s="1095">
        <v>3.4</v>
      </c>
      <c r="E57" s="936" t="s">
        <v>35</v>
      </c>
      <c r="F57" s="941" t="s">
        <v>46</v>
      </c>
      <c r="G57" s="2467">
        <f>Мартыновская!G15</f>
        <v>4.9020181386774881</v>
      </c>
      <c r="H57" s="2467">
        <f>Мартыновская!H15</f>
        <v>5.2862861120779669</v>
      </c>
      <c r="I57" s="778"/>
      <c r="J57" s="726">
        <v>22.41</v>
      </c>
      <c r="K57" s="779"/>
      <c r="L57" s="779"/>
      <c r="M57" s="780"/>
      <c r="N57" s="1021">
        <v>0.6</v>
      </c>
      <c r="O57" s="947">
        <f t="shared" si="42"/>
        <v>5.5950899999999999</v>
      </c>
      <c r="P57" s="593">
        <f t="shared" si="43"/>
        <v>8.9923500000000001</v>
      </c>
      <c r="Q57" s="729">
        <f t="shared" si="44"/>
        <v>14.978601339283857</v>
      </c>
      <c r="R57" s="730">
        <f t="shared" si="45"/>
        <v>15.335725653820134</v>
      </c>
      <c r="S57" s="736">
        <f t="shared" si="0"/>
        <v>1427.8558292957923</v>
      </c>
      <c r="T57" s="750">
        <f t="shared" si="1"/>
        <v>1206.3335258864417</v>
      </c>
      <c r="U57" s="723">
        <v>1</v>
      </c>
      <c r="V57" s="725" t="s">
        <v>192</v>
      </c>
      <c r="W57" s="967">
        <v>4</v>
      </c>
      <c r="X57" s="725">
        <v>11</v>
      </c>
      <c r="Y57" s="937">
        <v>35</v>
      </c>
      <c r="Z57" s="938">
        <v>6.3</v>
      </c>
      <c r="AA57" s="937">
        <v>6.14</v>
      </c>
      <c r="AB57" s="725"/>
      <c r="AC57" s="725">
        <v>5</v>
      </c>
      <c r="AD57" s="731">
        <f t="shared" si="46"/>
        <v>18.803750000000001</v>
      </c>
      <c r="AE57" s="939">
        <f t="shared" si="2"/>
        <v>33.173362234163271</v>
      </c>
      <c r="AF57" s="940">
        <f t="shared" si="3"/>
        <v>33.552187752465699</v>
      </c>
      <c r="AG57" s="172">
        <f t="shared" si="4"/>
        <v>1.07481693638689</v>
      </c>
      <c r="AH57" s="173">
        <f t="shared" si="5"/>
        <v>1.0870908831798887</v>
      </c>
      <c r="AI57" s="951">
        <f t="shared" si="6"/>
        <v>644.71255840834647</v>
      </c>
      <c r="AJ57" s="736">
        <f t="shared" si="7"/>
        <v>551.37984254515459</v>
      </c>
      <c r="AK57" s="736">
        <f t="shared" si="47"/>
        <v>459.48320212096218</v>
      </c>
      <c r="AL57" s="736">
        <f t="shared" si="9"/>
        <v>367.58656169676971</v>
      </c>
      <c r="AM57" s="619">
        <f t="shared" si="10"/>
        <v>3388.129060704523</v>
      </c>
      <c r="AN57" s="751">
        <f t="shared" si="11"/>
        <v>2897.6418151772386</v>
      </c>
    </row>
    <row r="58" spans="1:40" ht="12.75" customHeight="1" x14ac:dyDescent="0.2">
      <c r="A58" s="1020">
        <v>6</v>
      </c>
      <c r="B58" s="2786"/>
      <c r="C58" s="2791"/>
      <c r="D58" s="1095">
        <v>3.4</v>
      </c>
      <c r="E58" s="936" t="s">
        <v>35</v>
      </c>
      <c r="F58" s="941" t="s">
        <v>46</v>
      </c>
      <c r="G58" s="2467">
        <f>Мартыновская!G16</f>
        <v>4.8982573492001933</v>
      </c>
      <c r="H58" s="2467">
        <f>Мартыновская!H16</f>
        <v>5.2312064066132784</v>
      </c>
      <c r="I58" s="778"/>
      <c r="J58" s="726">
        <v>22.41</v>
      </c>
      <c r="K58" s="779"/>
      <c r="L58" s="779"/>
      <c r="M58" s="780"/>
      <c r="N58" s="1021">
        <v>0.6</v>
      </c>
      <c r="O58" s="947">
        <f t="shared" si="42"/>
        <v>5.5950899999999999</v>
      </c>
      <c r="P58" s="593">
        <f t="shared" si="43"/>
        <v>8.9923500000000001</v>
      </c>
      <c r="Q58" s="729">
        <f t="shared" si="44"/>
        <v>14.975112842237763</v>
      </c>
      <c r="R58" s="730">
        <f t="shared" si="45"/>
        <v>15.284455795356589</v>
      </c>
      <c r="S58" s="736">
        <f t="shared" si="0"/>
        <v>1428.1884525551443</v>
      </c>
      <c r="T58" s="750">
        <f t="shared" si="1"/>
        <v>1210.3800258050596</v>
      </c>
      <c r="U58" s="723">
        <v>2</v>
      </c>
      <c r="V58" s="725" t="s">
        <v>192</v>
      </c>
      <c r="W58" s="967">
        <v>4</v>
      </c>
      <c r="X58" s="725">
        <v>11</v>
      </c>
      <c r="Y58" s="937">
        <v>35</v>
      </c>
      <c r="Z58" s="938">
        <v>6.3</v>
      </c>
      <c r="AA58" s="937">
        <v>6.26</v>
      </c>
      <c r="AB58" s="725"/>
      <c r="AC58" s="725">
        <v>5</v>
      </c>
      <c r="AD58" s="731">
        <f t="shared" si="46"/>
        <v>19.171250000000004</v>
      </c>
      <c r="AE58" s="939">
        <f t="shared" si="2"/>
        <v>33.531946610463329</v>
      </c>
      <c r="AF58" s="940">
        <f t="shared" si="3"/>
        <v>33.860273581931963</v>
      </c>
      <c r="AG58" s="172">
        <f t="shared" si="4"/>
        <v>1.0864350701790118</v>
      </c>
      <c r="AH58" s="173">
        <f t="shared" si="5"/>
        <v>1.0970728640545955</v>
      </c>
      <c r="AI58" s="951">
        <f t="shared" si="6"/>
        <v>637.81812268305703</v>
      </c>
      <c r="AJ58" s="736">
        <f t="shared" si="7"/>
        <v>546.36298065446545</v>
      </c>
      <c r="AK58" s="736">
        <f t="shared" si="47"/>
        <v>455.3024838787212</v>
      </c>
      <c r="AL58" s="736">
        <f t="shared" si="9"/>
        <v>364.24198710297696</v>
      </c>
      <c r="AM58" s="619">
        <f t="shared" si="10"/>
        <v>3351.8970411271771</v>
      </c>
      <c r="AN58" s="751">
        <f t="shared" si="11"/>
        <v>2871.2769253613051</v>
      </c>
    </row>
    <row r="59" spans="1:40" ht="12.75" hidden="1" customHeight="1" x14ac:dyDescent="0.2">
      <c r="A59" s="1022">
        <v>6</v>
      </c>
      <c r="B59" s="2842" t="s">
        <v>146</v>
      </c>
      <c r="C59" s="2790" t="s">
        <v>381</v>
      </c>
      <c r="D59" s="1088">
        <v>3.4</v>
      </c>
      <c r="E59" s="942" t="s">
        <v>35</v>
      </c>
      <c r="F59" s="1093" t="s">
        <v>46</v>
      </c>
      <c r="G59" s="725">
        <v>3.9689999999999999</v>
      </c>
      <c r="H59" s="727">
        <v>5.8179999999999996</v>
      </c>
      <c r="I59" s="943"/>
      <c r="J59" s="1023">
        <v>10.88</v>
      </c>
      <c r="K59" s="1024"/>
      <c r="L59" s="1024"/>
      <c r="M59" s="1024"/>
      <c r="N59" s="1025">
        <v>0.6</v>
      </c>
      <c r="O59" s="947">
        <f t="shared" si="42"/>
        <v>2.7241200000000001</v>
      </c>
      <c r="P59" s="593">
        <f t="shared" si="43"/>
        <v>4.38035</v>
      </c>
      <c r="Q59" s="944">
        <f t="shared" si="44"/>
        <v>8.7825096183778815</v>
      </c>
      <c r="R59" s="1026">
        <f t="shared" si="45"/>
        <v>10.555906995464673</v>
      </c>
      <c r="S59" s="619">
        <f t="shared" si="0"/>
        <v>2435.2131869278182</v>
      </c>
      <c r="T59" s="1137">
        <f t="shared" si="1"/>
        <v>1752.5732282359529</v>
      </c>
      <c r="U59" s="945">
        <v>1</v>
      </c>
      <c r="V59" s="593" t="s">
        <v>193</v>
      </c>
      <c r="W59" s="968">
        <v>6.3</v>
      </c>
      <c r="X59" s="593">
        <v>11</v>
      </c>
      <c r="Y59" s="593">
        <v>35</v>
      </c>
      <c r="Z59" s="946">
        <v>6.3</v>
      </c>
      <c r="AA59" s="593">
        <v>7.4</v>
      </c>
      <c r="AB59" s="593"/>
      <c r="AC59" s="593"/>
      <c r="AD59" s="948">
        <f t="shared" si="46"/>
        <v>14.388888888888891</v>
      </c>
      <c r="AE59" s="1184">
        <f t="shared" si="2"/>
        <v>22.9008370489504</v>
      </c>
      <c r="AF59" s="948">
        <f t="shared" si="3"/>
        <v>24.737686754296373</v>
      </c>
      <c r="AG59" s="194">
        <f t="shared" si="4"/>
        <v>0.7419871203859929</v>
      </c>
      <c r="AH59" s="195">
        <f t="shared" si="5"/>
        <v>0.80150105083920242</v>
      </c>
      <c r="AI59" s="618">
        <f t="shared" si="6"/>
        <v>933.90836288119226</v>
      </c>
      <c r="AJ59" s="619">
        <f t="shared" si="7"/>
        <v>747.84680490737367</v>
      </c>
      <c r="AK59" s="619">
        <f t="shared" si="47"/>
        <v>623.20567075614474</v>
      </c>
      <c r="AL59" s="619">
        <f t="shared" si="9"/>
        <v>498.56453660491576</v>
      </c>
      <c r="AM59" s="619">
        <f t="shared" si="10"/>
        <v>4907.9268319582179</v>
      </c>
      <c r="AN59" s="620">
        <f t="shared" si="11"/>
        <v>3930.1258516153271</v>
      </c>
    </row>
    <row r="60" spans="1:40" ht="12.75" hidden="1" customHeight="1" thickBot="1" x14ac:dyDescent="0.25">
      <c r="A60" s="739">
        <v>6</v>
      </c>
      <c r="B60" s="2605"/>
      <c r="C60" s="2792"/>
      <c r="D60" s="1096">
        <v>3.4</v>
      </c>
      <c r="E60" s="949" t="s">
        <v>35</v>
      </c>
      <c r="F60" s="607" t="s">
        <v>46</v>
      </c>
      <c r="G60" s="608">
        <v>3.9689999999999999</v>
      </c>
      <c r="H60" s="743">
        <v>5.8179999999999996</v>
      </c>
      <c r="I60" s="787"/>
      <c r="J60" s="744">
        <v>10.98</v>
      </c>
      <c r="K60" s="788"/>
      <c r="L60" s="788"/>
      <c r="M60" s="788"/>
      <c r="N60" s="789">
        <v>0.6</v>
      </c>
      <c r="O60" s="613">
        <f t="shared" si="42"/>
        <v>2.7490200000000002</v>
      </c>
      <c r="P60" s="608">
        <f t="shared" si="43"/>
        <v>4.42035</v>
      </c>
      <c r="Q60" s="614">
        <f t="shared" si="44"/>
        <v>8.828267348857306</v>
      </c>
      <c r="R60" s="615">
        <f t="shared" si="45"/>
        <v>10.600986825899748</v>
      </c>
      <c r="S60" s="616">
        <f t="shared" si="0"/>
        <v>2422.5912505654351</v>
      </c>
      <c r="T60" s="754">
        <f t="shared" si="1"/>
        <v>1745.120553758431</v>
      </c>
      <c r="U60" s="741">
        <v>2</v>
      </c>
      <c r="V60" s="608" t="s">
        <v>193</v>
      </c>
      <c r="W60" s="969">
        <v>6.3</v>
      </c>
      <c r="X60" s="608">
        <v>11</v>
      </c>
      <c r="Y60" s="608">
        <v>35</v>
      </c>
      <c r="Z60" s="950">
        <v>6.3</v>
      </c>
      <c r="AA60" s="608">
        <v>7.9</v>
      </c>
      <c r="AB60" s="608"/>
      <c r="AC60" s="608"/>
      <c r="AD60" s="617">
        <f t="shared" si="46"/>
        <v>15.361111111111112</v>
      </c>
      <c r="AE60" s="1109">
        <f t="shared" si="2"/>
        <v>23.909025784226369</v>
      </c>
      <c r="AF60" s="617">
        <f t="shared" si="3"/>
        <v>25.74664094866921</v>
      </c>
      <c r="AG60" s="190">
        <f t="shared" si="4"/>
        <v>0.77465243540893436</v>
      </c>
      <c r="AH60" s="191">
        <f t="shared" si="5"/>
        <v>0.83419116673688232</v>
      </c>
      <c r="AI60" s="621">
        <f t="shared" si="6"/>
        <v>894.52759096124134</v>
      </c>
      <c r="AJ60" s="616">
        <f t="shared" si="7"/>
        <v>718.54033451910266</v>
      </c>
      <c r="AK60" s="616">
        <f t="shared" si="47"/>
        <v>598.7836120992522</v>
      </c>
      <c r="AL60" s="616">
        <f t="shared" si="9"/>
        <v>479.02688967940179</v>
      </c>
      <c r="AM60" s="616">
        <f t="shared" si="10"/>
        <v>4700.9708233698875</v>
      </c>
      <c r="AN60" s="622">
        <f t="shared" si="11"/>
        <v>3776.1128690943838</v>
      </c>
    </row>
    <row r="61" spans="1:40" x14ac:dyDescent="0.2">
      <c r="B61" s="200"/>
      <c r="C61" s="113"/>
      <c r="D61" s="201"/>
      <c r="E61" s="201"/>
      <c r="F61" s="202"/>
      <c r="H61" s="113"/>
      <c r="I61" s="203"/>
      <c r="J61" s="203"/>
      <c r="K61" s="204"/>
      <c r="L61" s="201"/>
      <c r="M61" s="201"/>
      <c r="N61" s="201"/>
      <c r="O61" s="113"/>
      <c r="P61" s="201"/>
      <c r="Q61" s="113"/>
      <c r="R61" s="113"/>
      <c r="U61" s="113"/>
      <c r="V61" s="113"/>
      <c r="W61" s="113"/>
      <c r="X61" s="113"/>
      <c r="Y61" s="113"/>
      <c r="Z61" s="113"/>
      <c r="AA61" s="113"/>
      <c r="AB61" s="113"/>
      <c r="AC61" s="201"/>
      <c r="AD61" s="113"/>
      <c r="AE61" s="113"/>
      <c r="AF61" s="113"/>
      <c r="AG61" s="113"/>
    </row>
    <row r="62" spans="1:40" ht="15.75" x14ac:dyDescent="0.2">
      <c r="B62" s="207" t="s">
        <v>158</v>
      </c>
      <c r="C62" s="113"/>
      <c r="D62" s="207"/>
      <c r="E62" s="2608">
        <v>42648</v>
      </c>
      <c r="F62" s="2608"/>
      <c r="G62" s="203" t="s">
        <v>337</v>
      </c>
      <c r="H62" s="113"/>
      <c r="I62" s="203"/>
      <c r="J62" s="203"/>
      <c r="K62" s="204"/>
      <c r="L62" s="201"/>
      <c r="M62" s="201"/>
      <c r="N62" s="201"/>
      <c r="O62" s="201"/>
      <c r="P62" s="201"/>
      <c r="Q62" s="113"/>
      <c r="R62" s="113"/>
      <c r="U62" s="201"/>
      <c r="V62" s="113"/>
      <c r="W62" s="113"/>
      <c r="X62" s="113"/>
      <c r="Y62" s="113"/>
      <c r="Z62" s="113"/>
      <c r="AA62" s="113"/>
      <c r="AB62" s="113"/>
      <c r="AC62" s="201"/>
      <c r="AD62" s="113"/>
      <c r="AE62" s="113"/>
      <c r="AF62" s="113"/>
      <c r="AG62" s="113"/>
    </row>
    <row r="63" spans="1:40" x14ac:dyDescent="0.2">
      <c r="B63" s="200" t="s">
        <v>380</v>
      </c>
      <c r="C63" s="113"/>
      <c r="D63" s="200"/>
      <c r="E63" s="2610" t="s">
        <v>189</v>
      </c>
      <c r="F63" s="2610"/>
      <c r="G63" s="203" t="s">
        <v>391</v>
      </c>
      <c r="H63" s="113"/>
      <c r="I63" s="203"/>
      <c r="J63" s="203"/>
      <c r="K63" s="204"/>
      <c r="L63" s="201"/>
      <c r="M63" s="201"/>
      <c r="N63" s="201"/>
      <c r="O63" s="201"/>
      <c r="P63" s="201"/>
      <c r="Q63" s="113"/>
      <c r="R63" s="113"/>
      <c r="U63" s="201"/>
      <c r="V63" s="113"/>
      <c r="W63" s="113"/>
      <c r="X63" s="113"/>
      <c r="Y63" s="113"/>
      <c r="Z63" s="113"/>
      <c r="AA63" s="113"/>
      <c r="AB63" s="113"/>
      <c r="AC63" s="201"/>
      <c r="AD63" s="113"/>
      <c r="AE63" s="113"/>
      <c r="AF63" s="113"/>
      <c r="AG63" s="113"/>
    </row>
    <row r="64" spans="1:40" x14ac:dyDescent="0.2">
      <c r="B64" s="200"/>
      <c r="C64" s="113"/>
      <c r="D64" s="201"/>
      <c r="E64" s="201"/>
      <c r="F64" s="113"/>
      <c r="G64" s="113"/>
      <c r="H64" s="113"/>
      <c r="I64" s="203"/>
      <c r="J64" s="203"/>
      <c r="K64" s="204"/>
      <c r="L64" s="201"/>
      <c r="M64" s="201"/>
      <c r="N64" s="201"/>
      <c r="O64" s="201"/>
      <c r="P64" s="201"/>
      <c r="Q64" s="113"/>
      <c r="R64" s="113"/>
      <c r="U64" s="201"/>
      <c r="V64" s="113"/>
      <c r="W64" s="113"/>
      <c r="X64" s="113"/>
      <c r="Y64" s="113"/>
      <c r="Z64" s="113"/>
      <c r="AA64" s="113"/>
      <c r="AB64" s="113"/>
      <c r="AC64" s="201"/>
      <c r="AD64" s="113"/>
      <c r="AE64" s="113"/>
      <c r="AF64" s="113"/>
      <c r="AG64" s="113"/>
    </row>
    <row r="65" spans="2:33" x14ac:dyDescent="0.2">
      <c r="B65" s="200"/>
      <c r="C65" s="113"/>
      <c r="D65" s="201"/>
      <c r="E65" s="201"/>
      <c r="F65" s="113"/>
      <c r="G65" s="113"/>
      <c r="H65" s="113"/>
      <c r="I65" s="203"/>
      <c r="J65" s="203"/>
      <c r="K65" s="204"/>
      <c r="L65" s="201"/>
      <c r="M65" s="201"/>
      <c r="N65" s="201"/>
      <c r="O65" s="201"/>
      <c r="P65" s="201"/>
      <c r="Q65" s="113"/>
      <c r="R65" s="113"/>
      <c r="U65" s="201"/>
      <c r="V65" s="113"/>
      <c r="W65" s="113"/>
      <c r="X65" s="113"/>
      <c r="Y65" s="113"/>
      <c r="Z65" s="113"/>
      <c r="AA65" s="113"/>
      <c r="AB65" s="113"/>
      <c r="AC65" s="201"/>
      <c r="AD65" s="113"/>
      <c r="AE65" s="113"/>
      <c r="AF65" s="113"/>
      <c r="AG65" s="113"/>
    </row>
    <row r="66" spans="2:33" x14ac:dyDescent="0.2">
      <c r="B66" s="200"/>
      <c r="C66" s="113"/>
      <c r="D66" s="201"/>
      <c r="E66" s="201"/>
      <c r="F66" s="113"/>
      <c r="G66" s="113"/>
      <c r="H66" s="113"/>
      <c r="I66" s="203"/>
      <c r="J66" s="203"/>
      <c r="K66" s="204"/>
      <c r="L66" s="201"/>
      <c r="M66" s="201"/>
      <c r="N66" s="201"/>
      <c r="O66" s="201"/>
      <c r="P66" s="201"/>
      <c r="Q66" s="113"/>
      <c r="R66" s="113"/>
      <c r="U66" s="201"/>
      <c r="V66" s="113"/>
      <c r="W66" s="113"/>
      <c r="X66" s="113"/>
      <c r="Y66" s="113"/>
      <c r="Z66" s="113"/>
      <c r="AA66" s="113"/>
      <c r="AB66" s="113"/>
      <c r="AC66" s="201"/>
      <c r="AD66" s="113"/>
      <c r="AE66" s="113"/>
      <c r="AF66" s="113"/>
      <c r="AG66" s="113"/>
    </row>
    <row r="67" spans="2:33" x14ac:dyDescent="0.2">
      <c r="B67" s="200"/>
      <c r="C67" s="113"/>
      <c r="D67" s="201"/>
      <c r="E67" s="201"/>
      <c r="F67" s="113"/>
      <c r="G67" s="113"/>
      <c r="H67" s="113"/>
      <c r="I67" s="203"/>
      <c r="J67" s="203"/>
      <c r="K67" s="204"/>
      <c r="L67" s="201"/>
      <c r="M67" s="201"/>
      <c r="N67" s="201"/>
      <c r="O67" s="201"/>
      <c r="P67" s="201"/>
      <c r="Q67" s="113"/>
      <c r="R67" s="113"/>
      <c r="U67" s="201"/>
      <c r="V67" s="113"/>
      <c r="W67" s="113"/>
      <c r="X67" s="113"/>
      <c r="Y67" s="113"/>
      <c r="Z67" s="113"/>
      <c r="AA67" s="113"/>
      <c r="AB67" s="113"/>
      <c r="AC67" s="201"/>
      <c r="AD67" s="113"/>
      <c r="AE67" s="113"/>
      <c r="AF67" s="113"/>
      <c r="AG67" s="113"/>
    </row>
    <row r="68" spans="2:33" x14ac:dyDescent="0.2">
      <c r="B68" s="200"/>
      <c r="C68" s="113"/>
      <c r="D68" s="201"/>
      <c r="E68" s="201"/>
      <c r="F68" s="113"/>
      <c r="G68" s="113"/>
      <c r="H68" s="113"/>
      <c r="I68" s="203"/>
      <c r="J68" s="203"/>
      <c r="K68" s="204"/>
      <c r="L68" s="201"/>
      <c r="M68" s="201"/>
      <c r="N68" s="201"/>
      <c r="O68" s="201"/>
      <c r="P68" s="201"/>
      <c r="Q68" s="113"/>
      <c r="R68" s="113"/>
      <c r="U68" s="201"/>
      <c r="V68" s="113"/>
      <c r="W68" s="113"/>
      <c r="X68" s="113"/>
      <c r="Y68" s="113"/>
      <c r="Z68" s="113"/>
      <c r="AA68" s="113"/>
      <c r="AB68" s="113"/>
      <c r="AC68" s="201"/>
      <c r="AD68" s="113"/>
      <c r="AE68" s="113"/>
      <c r="AF68" s="113"/>
      <c r="AG68" s="113"/>
    </row>
    <row r="69" spans="2:33" x14ac:dyDescent="0.2">
      <c r="B69" s="200"/>
      <c r="C69" s="113"/>
      <c r="D69" s="201"/>
      <c r="E69" s="201"/>
      <c r="F69" s="113"/>
      <c r="G69" s="113"/>
      <c r="H69" s="113"/>
      <c r="I69" s="203"/>
      <c r="J69" s="203"/>
      <c r="K69" s="204"/>
      <c r="L69" s="201"/>
      <c r="M69" s="201"/>
      <c r="N69" s="201"/>
      <c r="O69" s="201"/>
      <c r="P69" s="201"/>
      <c r="Q69" s="113"/>
      <c r="R69" s="113"/>
      <c r="U69" s="201"/>
      <c r="V69" s="113"/>
      <c r="W69" s="113"/>
      <c r="X69" s="113"/>
      <c r="Y69" s="113"/>
      <c r="Z69" s="113"/>
      <c r="AA69" s="113"/>
      <c r="AB69" s="113"/>
      <c r="AC69" s="201"/>
      <c r="AD69" s="113"/>
      <c r="AE69" s="113"/>
      <c r="AF69" s="113"/>
      <c r="AG69" s="113"/>
    </row>
    <row r="70" spans="2:33" x14ac:dyDescent="0.2">
      <c r="B70" s="200"/>
      <c r="C70" s="113"/>
      <c r="D70" s="201"/>
      <c r="E70" s="201"/>
      <c r="F70" s="113"/>
      <c r="G70" s="113"/>
      <c r="H70" s="113"/>
      <c r="I70" s="203"/>
      <c r="J70" s="203"/>
      <c r="K70" s="204"/>
      <c r="L70" s="201"/>
      <c r="M70" s="201"/>
      <c r="N70" s="201"/>
      <c r="O70" s="201"/>
      <c r="P70" s="201"/>
      <c r="Q70" s="113"/>
      <c r="R70" s="113"/>
      <c r="U70" s="201"/>
      <c r="V70" s="113"/>
      <c r="W70" s="113"/>
      <c r="X70" s="113"/>
      <c r="Y70" s="113"/>
      <c r="Z70" s="113"/>
      <c r="AA70" s="113"/>
      <c r="AB70" s="113"/>
      <c r="AC70" s="201"/>
      <c r="AD70" s="113"/>
      <c r="AE70" s="113"/>
      <c r="AF70" s="113"/>
      <c r="AG70" s="113"/>
    </row>
    <row r="71" spans="2:33" x14ac:dyDescent="0.2">
      <c r="B71" s="200"/>
      <c r="C71" s="113"/>
      <c r="D71" s="201"/>
      <c r="E71" s="201"/>
      <c r="F71" s="113"/>
      <c r="G71" s="113"/>
      <c r="H71" s="113"/>
      <c r="I71" s="203"/>
      <c r="J71" s="203"/>
      <c r="K71" s="204"/>
      <c r="L71" s="201"/>
      <c r="M71" s="201"/>
      <c r="N71" s="201"/>
      <c r="O71" s="201"/>
      <c r="P71" s="201"/>
      <c r="Q71" s="113"/>
      <c r="R71" s="113"/>
      <c r="U71" s="201"/>
      <c r="V71" s="113"/>
      <c r="W71" s="113"/>
      <c r="X71" s="113"/>
      <c r="Y71" s="113"/>
      <c r="Z71" s="113"/>
      <c r="AA71" s="113"/>
      <c r="AB71" s="113"/>
      <c r="AC71" s="201"/>
      <c r="AD71" s="113"/>
      <c r="AE71" s="113"/>
      <c r="AF71" s="113"/>
      <c r="AG71" s="113"/>
    </row>
    <row r="72" spans="2:33" x14ac:dyDescent="0.2">
      <c r="B72" s="200"/>
      <c r="C72" s="113"/>
      <c r="D72" s="201"/>
      <c r="E72" s="201"/>
      <c r="F72" s="113"/>
      <c r="G72" s="113"/>
      <c r="H72" s="113"/>
      <c r="I72" s="203"/>
      <c r="J72" s="203"/>
      <c r="K72" s="204"/>
      <c r="L72" s="201"/>
      <c r="M72" s="201"/>
      <c r="N72" s="201"/>
      <c r="O72" s="201"/>
      <c r="P72" s="201"/>
      <c r="Q72" s="113"/>
      <c r="R72" s="113"/>
      <c r="U72" s="201"/>
      <c r="V72" s="113"/>
      <c r="W72" s="113"/>
      <c r="X72" s="113"/>
      <c r="Y72" s="113"/>
      <c r="Z72" s="113"/>
      <c r="AA72" s="113"/>
      <c r="AB72" s="113"/>
      <c r="AC72" s="201"/>
      <c r="AD72" s="113"/>
      <c r="AE72" s="113"/>
      <c r="AF72" s="113"/>
      <c r="AG72" s="113"/>
    </row>
    <row r="73" spans="2:33" x14ac:dyDescent="0.2">
      <c r="B73" s="200"/>
      <c r="C73" s="113"/>
      <c r="D73" s="201"/>
      <c r="E73" s="201"/>
      <c r="F73" s="113"/>
      <c r="G73" s="113"/>
      <c r="H73" s="113"/>
      <c r="I73" s="203"/>
      <c r="J73" s="203"/>
      <c r="K73" s="204"/>
      <c r="L73" s="201"/>
      <c r="M73" s="201"/>
      <c r="N73" s="201"/>
      <c r="O73" s="201"/>
      <c r="P73" s="201"/>
      <c r="Q73" s="113"/>
      <c r="R73" s="113"/>
      <c r="U73" s="201"/>
      <c r="V73" s="113"/>
      <c r="W73" s="113"/>
      <c r="X73" s="113"/>
      <c r="Y73" s="113"/>
      <c r="Z73" s="113"/>
      <c r="AA73" s="113"/>
      <c r="AB73" s="113"/>
      <c r="AC73" s="201"/>
      <c r="AD73" s="113"/>
      <c r="AE73" s="113"/>
      <c r="AF73" s="113"/>
      <c r="AG73" s="113"/>
    </row>
    <row r="74" spans="2:33" x14ac:dyDescent="0.2">
      <c r="B74" s="200"/>
      <c r="C74" s="113"/>
      <c r="D74" s="201"/>
      <c r="E74" s="201"/>
      <c r="F74" s="113"/>
      <c r="G74" s="113"/>
      <c r="H74" s="113"/>
      <c r="I74" s="203"/>
      <c r="J74" s="203"/>
      <c r="K74" s="204"/>
      <c r="L74" s="201"/>
      <c r="M74" s="201"/>
      <c r="N74" s="201"/>
      <c r="O74" s="201"/>
      <c r="P74" s="201"/>
      <c r="Q74" s="113"/>
      <c r="R74" s="113"/>
      <c r="U74" s="201"/>
      <c r="V74" s="113"/>
      <c r="W74" s="113"/>
      <c r="X74" s="113"/>
      <c r="Y74" s="113"/>
      <c r="Z74" s="113"/>
      <c r="AA74" s="113"/>
      <c r="AB74" s="113"/>
      <c r="AC74" s="201"/>
      <c r="AD74" s="113"/>
      <c r="AE74" s="113"/>
      <c r="AF74" s="113"/>
      <c r="AG74" s="113"/>
    </row>
    <row r="75" spans="2:33" x14ac:dyDescent="0.2">
      <c r="B75" s="200"/>
      <c r="C75" s="113"/>
      <c r="D75" s="201"/>
      <c r="E75" s="201"/>
      <c r="F75" s="113"/>
      <c r="G75" s="113"/>
      <c r="H75" s="113"/>
      <c r="I75" s="203"/>
      <c r="J75" s="203"/>
      <c r="K75" s="204"/>
      <c r="L75" s="201"/>
      <c r="M75" s="201"/>
      <c r="N75" s="201"/>
      <c r="O75" s="201"/>
      <c r="P75" s="201"/>
      <c r="Q75" s="113"/>
      <c r="R75" s="113"/>
      <c r="U75" s="201"/>
      <c r="V75" s="113"/>
      <c r="W75" s="113"/>
      <c r="X75" s="113"/>
      <c r="Y75" s="113"/>
      <c r="Z75" s="113"/>
      <c r="AA75" s="113"/>
      <c r="AB75" s="113"/>
      <c r="AC75" s="201"/>
      <c r="AD75" s="113"/>
      <c r="AE75" s="113"/>
      <c r="AF75" s="113"/>
      <c r="AG75" s="113"/>
    </row>
    <row r="76" spans="2:33" x14ac:dyDescent="0.2">
      <c r="B76" s="200"/>
      <c r="C76" s="113"/>
      <c r="D76" s="201"/>
      <c r="E76" s="201"/>
      <c r="F76" s="113"/>
      <c r="G76" s="113"/>
      <c r="H76" s="113"/>
      <c r="I76" s="203"/>
      <c r="J76" s="203"/>
      <c r="K76" s="204"/>
      <c r="L76" s="201"/>
      <c r="M76" s="201"/>
      <c r="N76" s="201"/>
      <c r="O76" s="201"/>
      <c r="P76" s="201"/>
      <c r="Q76" s="113"/>
      <c r="R76" s="113"/>
      <c r="U76" s="201"/>
      <c r="V76" s="113"/>
      <c r="W76" s="113"/>
      <c r="X76" s="113"/>
      <c r="Y76" s="113"/>
      <c r="Z76" s="113"/>
      <c r="AA76" s="113"/>
      <c r="AB76" s="113"/>
      <c r="AC76" s="201"/>
      <c r="AD76" s="113"/>
      <c r="AE76" s="113"/>
      <c r="AF76" s="113"/>
      <c r="AG76" s="113"/>
    </row>
    <row r="77" spans="2:33" x14ac:dyDescent="0.2">
      <c r="B77" s="200"/>
      <c r="C77" s="113"/>
      <c r="D77" s="201"/>
      <c r="E77" s="201"/>
      <c r="F77" s="113"/>
      <c r="G77" s="113"/>
      <c r="H77" s="113"/>
      <c r="I77" s="203"/>
      <c r="J77" s="203"/>
      <c r="K77" s="204"/>
      <c r="L77" s="201"/>
      <c r="M77" s="201"/>
      <c r="N77" s="201"/>
      <c r="O77" s="201"/>
      <c r="P77" s="201"/>
      <c r="Q77" s="113"/>
      <c r="R77" s="113"/>
      <c r="U77" s="201"/>
      <c r="V77" s="113"/>
      <c r="W77" s="113"/>
      <c r="X77" s="113"/>
      <c r="Y77" s="113"/>
      <c r="Z77" s="113"/>
      <c r="AA77" s="113"/>
      <c r="AB77" s="113"/>
      <c r="AC77" s="201"/>
      <c r="AD77" s="113"/>
      <c r="AE77" s="113"/>
      <c r="AF77" s="113"/>
      <c r="AG77" s="113"/>
    </row>
    <row r="78" spans="2:33" x14ac:dyDescent="0.2">
      <c r="B78" s="200"/>
      <c r="C78" s="113"/>
      <c r="D78" s="201"/>
      <c r="E78" s="201"/>
      <c r="F78" s="113"/>
      <c r="G78" s="113"/>
      <c r="H78" s="113"/>
      <c r="I78" s="203"/>
      <c r="J78" s="203"/>
      <c r="K78" s="204"/>
      <c r="L78" s="201"/>
      <c r="M78" s="201"/>
      <c r="N78" s="201"/>
      <c r="O78" s="201"/>
      <c r="P78" s="201"/>
      <c r="Q78" s="113"/>
      <c r="R78" s="113"/>
      <c r="U78" s="201"/>
      <c r="V78" s="113"/>
      <c r="W78" s="113"/>
      <c r="X78" s="113"/>
      <c r="Y78" s="113"/>
      <c r="Z78" s="113"/>
      <c r="AA78" s="113"/>
      <c r="AB78" s="113"/>
      <c r="AC78" s="201"/>
      <c r="AD78" s="113"/>
      <c r="AE78" s="113"/>
      <c r="AF78" s="113"/>
      <c r="AG78" s="113"/>
    </row>
    <row r="79" spans="2:33" x14ac:dyDescent="0.2">
      <c r="B79" s="200"/>
      <c r="C79" s="113"/>
      <c r="D79" s="201"/>
      <c r="E79" s="201"/>
      <c r="F79" s="113"/>
      <c r="G79" s="113"/>
      <c r="H79" s="113"/>
      <c r="I79" s="203"/>
      <c r="J79" s="203"/>
      <c r="K79" s="204"/>
      <c r="L79" s="201"/>
      <c r="M79" s="201"/>
      <c r="N79" s="201"/>
      <c r="O79" s="201"/>
      <c r="P79" s="201"/>
      <c r="Q79" s="113"/>
      <c r="R79" s="113"/>
      <c r="U79" s="201"/>
      <c r="V79" s="113"/>
      <c r="W79" s="113"/>
      <c r="X79" s="113"/>
      <c r="Y79" s="113"/>
      <c r="Z79" s="113"/>
      <c r="AA79" s="113"/>
      <c r="AB79" s="113"/>
      <c r="AC79" s="201"/>
      <c r="AD79" s="113"/>
      <c r="AE79" s="113"/>
      <c r="AF79" s="113"/>
      <c r="AG79" s="113"/>
    </row>
    <row r="80" spans="2:33" x14ac:dyDescent="0.2">
      <c r="B80" s="200"/>
      <c r="C80" s="113"/>
      <c r="D80" s="201"/>
      <c r="E80" s="201"/>
      <c r="F80" s="113"/>
      <c r="G80" s="113"/>
      <c r="H80" s="113"/>
      <c r="I80" s="203"/>
      <c r="J80" s="203"/>
      <c r="K80" s="204"/>
      <c r="L80" s="201"/>
      <c r="M80" s="201"/>
      <c r="N80" s="201"/>
      <c r="O80" s="201"/>
      <c r="P80" s="201"/>
      <c r="Q80" s="113"/>
      <c r="R80" s="113"/>
      <c r="U80" s="201"/>
      <c r="V80" s="113"/>
      <c r="W80" s="113"/>
      <c r="X80" s="113"/>
      <c r="Y80" s="113"/>
      <c r="Z80" s="113"/>
      <c r="AA80" s="113"/>
      <c r="AB80" s="113"/>
      <c r="AC80" s="201"/>
      <c r="AD80" s="113"/>
      <c r="AE80" s="113"/>
      <c r="AF80" s="113"/>
      <c r="AG80" s="113"/>
    </row>
    <row r="81" spans="2:33" x14ac:dyDescent="0.2">
      <c r="B81" s="200"/>
      <c r="C81" s="113"/>
      <c r="D81" s="201"/>
      <c r="E81" s="201"/>
      <c r="F81" s="113"/>
      <c r="G81" s="113"/>
      <c r="H81" s="113"/>
      <c r="I81" s="203"/>
      <c r="J81" s="203"/>
      <c r="K81" s="204"/>
      <c r="L81" s="201"/>
      <c r="M81" s="201"/>
      <c r="N81" s="201"/>
      <c r="O81" s="201"/>
      <c r="P81" s="201"/>
      <c r="Q81" s="113"/>
      <c r="R81" s="113"/>
      <c r="U81" s="201"/>
      <c r="V81" s="113"/>
      <c r="W81" s="113"/>
      <c r="X81" s="113"/>
      <c r="Y81" s="113"/>
      <c r="Z81" s="113"/>
      <c r="AA81" s="113"/>
      <c r="AB81" s="113"/>
      <c r="AC81" s="201"/>
      <c r="AD81" s="113"/>
      <c r="AE81" s="113"/>
      <c r="AF81" s="113"/>
      <c r="AG81" s="113"/>
    </row>
    <row r="82" spans="2:33" x14ac:dyDescent="0.2">
      <c r="B82" s="200"/>
      <c r="C82" s="113"/>
      <c r="D82" s="201"/>
      <c r="E82" s="201"/>
      <c r="F82" s="113"/>
      <c r="G82" s="113"/>
      <c r="H82" s="113"/>
      <c r="I82" s="203"/>
      <c r="J82" s="203"/>
      <c r="K82" s="204"/>
      <c r="L82" s="201"/>
      <c r="M82" s="201"/>
      <c r="N82" s="201"/>
      <c r="O82" s="201"/>
      <c r="P82" s="201"/>
      <c r="Q82" s="113"/>
      <c r="R82" s="113"/>
      <c r="U82" s="201"/>
      <c r="V82" s="113"/>
      <c r="W82" s="113"/>
      <c r="X82" s="113"/>
      <c r="Y82" s="113"/>
      <c r="Z82" s="113"/>
      <c r="AA82" s="113"/>
      <c r="AB82" s="113"/>
      <c r="AC82" s="201"/>
      <c r="AD82" s="113"/>
      <c r="AE82" s="113"/>
      <c r="AF82" s="113"/>
      <c r="AG82" s="113"/>
    </row>
    <row r="83" spans="2:33" x14ac:dyDescent="0.2">
      <c r="B83" s="200"/>
      <c r="C83" s="113"/>
      <c r="D83" s="201"/>
      <c r="E83" s="201"/>
      <c r="F83" s="113"/>
      <c r="G83" s="113"/>
      <c r="H83" s="113"/>
      <c r="I83" s="203"/>
      <c r="J83" s="203"/>
      <c r="K83" s="204"/>
      <c r="L83" s="201"/>
      <c r="M83" s="201"/>
      <c r="N83" s="201"/>
      <c r="O83" s="201"/>
      <c r="P83" s="201"/>
      <c r="Q83" s="113"/>
      <c r="R83" s="113"/>
      <c r="U83" s="201"/>
      <c r="V83" s="113"/>
      <c r="W83" s="113"/>
      <c r="X83" s="113"/>
      <c r="Y83" s="113"/>
      <c r="Z83" s="113"/>
      <c r="AA83" s="113"/>
      <c r="AB83" s="113"/>
      <c r="AC83" s="201"/>
      <c r="AD83" s="113"/>
      <c r="AE83" s="113"/>
      <c r="AF83" s="113"/>
      <c r="AG83" s="113"/>
    </row>
    <row r="84" spans="2:33" x14ac:dyDescent="0.2">
      <c r="B84" s="200"/>
      <c r="C84" s="113"/>
      <c r="D84" s="201"/>
      <c r="E84" s="201"/>
      <c r="F84" s="113"/>
      <c r="G84" s="113"/>
      <c r="H84" s="113"/>
      <c r="I84" s="203"/>
      <c r="J84" s="203"/>
      <c r="K84" s="204"/>
      <c r="L84" s="201"/>
      <c r="M84" s="201"/>
      <c r="N84" s="201"/>
      <c r="O84" s="201"/>
      <c r="P84" s="201"/>
      <c r="Q84" s="113"/>
      <c r="R84" s="113"/>
      <c r="U84" s="201"/>
      <c r="V84" s="113"/>
      <c r="W84" s="113"/>
      <c r="X84" s="113"/>
      <c r="Y84" s="113"/>
      <c r="Z84" s="113"/>
      <c r="AA84" s="113"/>
      <c r="AB84" s="113"/>
      <c r="AC84" s="201"/>
      <c r="AD84" s="113"/>
      <c r="AE84" s="113"/>
      <c r="AF84" s="113"/>
      <c r="AG84" s="113"/>
    </row>
    <row r="85" spans="2:33" x14ac:dyDescent="0.2">
      <c r="B85" s="200"/>
      <c r="C85" s="113"/>
      <c r="D85" s="201"/>
      <c r="E85" s="201"/>
      <c r="F85" s="113"/>
      <c r="G85" s="113"/>
      <c r="H85" s="113"/>
      <c r="I85" s="203"/>
      <c r="J85" s="203"/>
      <c r="K85" s="204"/>
      <c r="L85" s="201"/>
      <c r="M85" s="201"/>
      <c r="N85" s="201"/>
      <c r="O85" s="201"/>
      <c r="P85" s="201"/>
      <c r="Q85" s="113"/>
      <c r="R85" s="113"/>
      <c r="U85" s="201"/>
      <c r="V85" s="113"/>
      <c r="W85" s="113"/>
      <c r="X85" s="113"/>
      <c r="Y85" s="113"/>
      <c r="Z85" s="113"/>
      <c r="AA85" s="113"/>
      <c r="AB85" s="113"/>
      <c r="AC85" s="201"/>
      <c r="AD85" s="113"/>
      <c r="AE85" s="113"/>
      <c r="AF85" s="113"/>
      <c r="AG85" s="113"/>
    </row>
    <row r="86" spans="2:33" x14ac:dyDescent="0.2">
      <c r="B86" s="200"/>
      <c r="C86" s="113"/>
      <c r="D86" s="201"/>
      <c r="E86" s="201"/>
      <c r="F86" s="113"/>
      <c r="G86" s="113"/>
      <c r="H86" s="113"/>
      <c r="I86" s="203"/>
      <c r="J86" s="203"/>
      <c r="K86" s="204"/>
      <c r="L86" s="201"/>
      <c r="M86" s="201"/>
      <c r="N86" s="201"/>
      <c r="O86" s="201"/>
      <c r="P86" s="201"/>
      <c r="Q86" s="113"/>
      <c r="R86" s="113"/>
      <c r="U86" s="201"/>
      <c r="V86" s="113"/>
      <c r="W86" s="113"/>
      <c r="X86" s="113"/>
      <c r="Y86" s="113"/>
      <c r="Z86" s="113"/>
      <c r="AA86" s="113"/>
      <c r="AB86" s="113"/>
      <c r="AC86" s="201"/>
      <c r="AD86" s="113"/>
      <c r="AE86" s="113"/>
      <c r="AF86" s="113"/>
      <c r="AG86" s="113"/>
    </row>
    <row r="87" spans="2:33" x14ac:dyDescent="0.2">
      <c r="B87" s="200"/>
      <c r="C87" s="113"/>
      <c r="D87" s="201"/>
      <c r="E87" s="201"/>
      <c r="F87" s="113"/>
      <c r="G87" s="113"/>
      <c r="H87" s="113"/>
      <c r="I87" s="203"/>
      <c r="J87" s="203"/>
      <c r="K87" s="204"/>
      <c r="L87" s="201"/>
      <c r="M87" s="201"/>
      <c r="N87" s="201"/>
      <c r="O87" s="201"/>
      <c r="P87" s="201"/>
      <c r="Q87" s="113"/>
      <c r="R87" s="113"/>
      <c r="U87" s="201"/>
      <c r="V87" s="113"/>
      <c r="W87" s="113"/>
      <c r="X87" s="113"/>
      <c r="Y87" s="113"/>
      <c r="Z87" s="113"/>
      <c r="AA87" s="113"/>
      <c r="AB87" s="113"/>
      <c r="AC87" s="201"/>
      <c r="AD87" s="113"/>
      <c r="AE87" s="113"/>
      <c r="AF87" s="113"/>
      <c r="AG87" s="113"/>
    </row>
    <row r="88" spans="2:33" x14ac:dyDescent="0.2">
      <c r="B88" s="200"/>
      <c r="C88" s="113"/>
      <c r="D88" s="201"/>
      <c r="E88" s="201"/>
      <c r="F88" s="113"/>
      <c r="G88" s="113"/>
      <c r="H88" s="113"/>
      <c r="I88" s="203"/>
      <c r="J88" s="203"/>
      <c r="K88" s="204"/>
      <c r="L88" s="201"/>
      <c r="M88" s="201"/>
      <c r="N88" s="201"/>
      <c r="O88" s="201"/>
      <c r="P88" s="201"/>
      <c r="Q88" s="113"/>
      <c r="R88" s="113"/>
      <c r="U88" s="201"/>
      <c r="V88" s="113"/>
      <c r="W88" s="113"/>
      <c r="X88" s="113"/>
      <c r="Y88" s="113"/>
      <c r="Z88" s="113"/>
      <c r="AA88" s="113"/>
      <c r="AB88" s="113"/>
      <c r="AC88" s="201"/>
      <c r="AD88" s="113"/>
      <c r="AE88" s="113"/>
      <c r="AF88" s="113"/>
      <c r="AG88" s="113"/>
    </row>
    <row r="89" spans="2:33" x14ac:dyDescent="0.2">
      <c r="B89" s="200"/>
      <c r="C89" s="113"/>
      <c r="D89" s="201"/>
      <c r="E89" s="201"/>
      <c r="F89" s="113"/>
      <c r="G89" s="113"/>
      <c r="H89" s="113"/>
      <c r="I89" s="203"/>
      <c r="J89" s="203"/>
      <c r="K89" s="204"/>
      <c r="L89" s="201"/>
      <c r="M89" s="201"/>
      <c r="N89" s="201"/>
      <c r="O89" s="201"/>
      <c r="P89" s="201"/>
      <c r="Q89" s="113"/>
      <c r="R89" s="113"/>
      <c r="U89" s="201"/>
      <c r="V89" s="113"/>
      <c r="W89" s="113"/>
      <c r="X89" s="113"/>
      <c r="Y89" s="113"/>
      <c r="Z89" s="113"/>
      <c r="AA89" s="113"/>
      <c r="AB89" s="113"/>
      <c r="AC89" s="201"/>
      <c r="AD89" s="113"/>
      <c r="AE89" s="113"/>
      <c r="AF89" s="113"/>
      <c r="AG89" s="113"/>
    </row>
    <row r="90" spans="2:33" x14ac:dyDescent="0.2">
      <c r="B90" s="200"/>
      <c r="C90" s="113"/>
      <c r="D90" s="201"/>
      <c r="E90" s="201"/>
      <c r="F90" s="113"/>
      <c r="G90" s="113"/>
      <c r="H90" s="113"/>
      <c r="I90" s="203"/>
      <c r="J90" s="203"/>
      <c r="K90" s="204"/>
      <c r="L90" s="201"/>
      <c r="M90" s="201"/>
      <c r="N90" s="201"/>
      <c r="O90" s="201"/>
      <c r="P90" s="201"/>
      <c r="Q90" s="113"/>
      <c r="R90" s="113"/>
      <c r="U90" s="201"/>
      <c r="V90" s="113"/>
      <c r="W90" s="113"/>
      <c r="X90" s="113"/>
      <c r="Y90" s="113"/>
      <c r="Z90" s="113"/>
      <c r="AA90" s="113"/>
      <c r="AB90" s="113"/>
      <c r="AC90" s="201"/>
      <c r="AD90" s="113"/>
      <c r="AE90" s="113"/>
      <c r="AF90" s="113"/>
      <c r="AG90" s="113"/>
    </row>
    <row r="91" spans="2:33" x14ac:dyDescent="0.2">
      <c r="B91" s="200"/>
      <c r="C91" s="113"/>
      <c r="D91" s="201"/>
      <c r="E91" s="201"/>
      <c r="F91" s="113"/>
      <c r="G91" s="113"/>
      <c r="H91" s="113"/>
      <c r="I91" s="203"/>
      <c r="J91" s="203"/>
      <c r="K91" s="204"/>
      <c r="L91" s="201"/>
      <c r="M91" s="201"/>
      <c r="N91" s="201"/>
      <c r="O91" s="201"/>
      <c r="P91" s="201"/>
      <c r="Q91" s="113"/>
      <c r="R91" s="113"/>
      <c r="U91" s="201"/>
      <c r="V91" s="113"/>
      <c r="W91" s="113"/>
      <c r="X91" s="113"/>
      <c r="Y91" s="113"/>
      <c r="Z91" s="113"/>
      <c r="AA91" s="113"/>
      <c r="AB91" s="113"/>
      <c r="AC91" s="201"/>
      <c r="AD91" s="113"/>
      <c r="AE91" s="113"/>
      <c r="AF91" s="113"/>
      <c r="AG91" s="113"/>
    </row>
    <row r="92" spans="2:33" x14ac:dyDescent="0.2">
      <c r="B92" s="200"/>
      <c r="C92" s="113"/>
      <c r="D92" s="201"/>
      <c r="E92" s="201"/>
      <c r="F92" s="113"/>
      <c r="G92" s="113"/>
      <c r="H92" s="113"/>
      <c r="I92" s="203"/>
      <c r="J92" s="203"/>
      <c r="K92" s="204"/>
      <c r="L92" s="201"/>
      <c r="M92" s="201"/>
      <c r="N92" s="201"/>
      <c r="O92" s="201"/>
      <c r="P92" s="201"/>
      <c r="Q92" s="113"/>
      <c r="R92" s="113"/>
      <c r="U92" s="201"/>
      <c r="V92" s="113"/>
      <c r="W92" s="113"/>
      <c r="X92" s="113"/>
      <c r="Y92" s="113"/>
      <c r="Z92" s="113"/>
      <c r="AA92" s="113"/>
      <c r="AB92" s="113"/>
      <c r="AC92" s="201"/>
      <c r="AD92" s="113"/>
      <c r="AE92" s="113"/>
      <c r="AF92" s="113"/>
      <c r="AG92" s="113"/>
    </row>
    <row r="93" spans="2:33" x14ac:dyDescent="0.2">
      <c r="B93" s="200"/>
      <c r="C93" s="113"/>
      <c r="D93" s="201"/>
      <c r="E93" s="201"/>
      <c r="F93" s="113"/>
      <c r="G93" s="113"/>
      <c r="H93" s="113"/>
      <c r="I93" s="203"/>
      <c r="J93" s="203"/>
      <c r="K93" s="204"/>
      <c r="L93" s="201"/>
      <c r="M93" s="201"/>
      <c r="N93" s="201"/>
      <c r="O93" s="201"/>
      <c r="P93" s="201"/>
      <c r="Q93" s="113"/>
      <c r="R93" s="113"/>
      <c r="U93" s="201"/>
      <c r="V93" s="113"/>
      <c r="W93" s="113"/>
      <c r="X93" s="113"/>
      <c r="Y93" s="113"/>
      <c r="Z93" s="113"/>
      <c r="AA93" s="113"/>
      <c r="AB93" s="113"/>
      <c r="AC93" s="201"/>
      <c r="AD93" s="113"/>
      <c r="AE93" s="113"/>
      <c r="AF93" s="113"/>
      <c r="AG93" s="113"/>
    </row>
    <row r="94" spans="2:33" x14ac:dyDescent="0.2">
      <c r="B94" s="200"/>
      <c r="C94" s="113"/>
      <c r="D94" s="201"/>
      <c r="E94" s="201"/>
      <c r="F94" s="113"/>
      <c r="G94" s="113"/>
      <c r="H94" s="113"/>
      <c r="I94" s="203"/>
      <c r="J94" s="203"/>
      <c r="K94" s="204"/>
      <c r="L94" s="201"/>
      <c r="M94" s="201"/>
      <c r="N94" s="201"/>
      <c r="O94" s="201"/>
      <c r="P94" s="201"/>
      <c r="Q94" s="113"/>
      <c r="R94" s="113"/>
      <c r="U94" s="201"/>
      <c r="V94" s="113"/>
      <c r="W94" s="113"/>
      <c r="X94" s="113"/>
      <c r="Y94" s="113"/>
      <c r="Z94" s="113"/>
      <c r="AA94" s="113"/>
      <c r="AB94" s="113"/>
      <c r="AC94" s="201"/>
      <c r="AD94" s="113"/>
      <c r="AE94" s="113"/>
      <c r="AF94" s="113"/>
      <c r="AG94" s="113"/>
    </row>
    <row r="95" spans="2:33" x14ac:dyDescent="0.2">
      <c r="B95" s="200"/>
      <c r="C95" s="113"/>
      <c r="D95" s="201"/>
      <c r="E95" s="201"/>
      <c r="F95" s="113"/>
      <c r="G95" s="113"/>
      <c r="H95" s="113"/>
      <c r="I95" s="203"/>
      <c r="J95" s="203"/>
      <c r="K95" s="204"/>
      <c r="L95" s="201"/>
      <c r="M95" s="201"/>
      <c r="N95" s="201"/>
      <c r="O95" s="201"/>
      <c r="P95" s="201"/>
      <c r="Q95" s="113"/>
      <c r="R95" s="113"/>
      <c r="U95" s="201"/>
      <c r="V95" s="113"/>
      <c r="W95" s="113"/>
      <c r="X95" s="113"/>
      <c r="Y95" s="113"/>
      <c r="Z95" s="113"/>
      <c r="AA95" s="113"/>
      <c r="AB95" s="113"/>
      <c r="AC95" s="201"/>
      <c r="AD95" s="113"/>
      <c r="AE95" s="113"/>
      <c r="AF95" s="113"/>
      <c r="AG95" s="113"/>
    </row>
    <row r="96" spans="2:33" x14ac:dyDescent="0.2">
      <c r="B96" s="200"/>
      <c r="C96" s="113"/>
      <c r="D96" s="201"/>
      <c r="E96" s="201"/>
      <c r="F96" s="113"/>
      <c r="G96" s="113"/>
      <c r="H96" s="113"/>
      <c r="I96" s="203"/>
      <c r="J96" s="203"/>
      <c r="K96" s="204"/>
      <c r="L96" s="201"/>
      <c r="M96" s="201"/>
      <c r="N96" s="201"/>
      <c r="O96" s="201"/>
      <c r="P96" s="201"/>
      <c r="Q96" s="113"/>
      <c r="R96" s="113"/>
      <c r="U96" s="201"/>
      <c r="V96" s="113"/>
      <c r="W96" s="113"/>
      <c r="X96" s="113"/>
      <c r="Y96" s="113"/>
      <c r="Z96" s="113"/>
      <c r="AA96" s="113"/>
      <c r="AB96" s="113"/>
      <c r="AC96" s="201"/>
      <c r="AD96" s="113"/>
      <c r="AE96" s="113"/>
      <c r="AF96" s="113"/>
      <c r="AG96" s="113"/>
    </row>
    <row r="97" spans="2:33" x14ac:dyDescent="0.2">
      <c r="B97" s="200"/>
      <c r="C97" s="113"/>
      <c r="D97" s="201"/>
      <c r="E97" s="201"/>
      <c r="F97" s="113"/>
      <c r="G97" s="113"/>
      <c r="H97" s="113"/>
      <c r="I97" s="203"/>
      <c r="J97" s="203"/>
      <c r="K97" s="204"/>
      <c r="L97" s="201"/>
      <c r="M97" s="201"/>
      <c r="N97" s="201"/>
      <c r="O97" s="201"/>
      <c r="P97" s="201"/>
      <c r="Q97" s="113"/>
      <c r="R97" s="113"/>
      <c r="U97" s="201"/>
      <c r="V97" s="113"/>
      <c r="W97" s="113"/>
      <c r="X97" s="113"/>
      <c r="Y97" s="113"/>
      <c r="Z97" s="113"/>
      <c r="AA97" s="113"/>
      <c r="AB97" s="113"/>
      <c r="AC97" s="201"/>
      <c r="AD97" s="113"/>
      <c r="AE97" s="113"/>
      <c r="AF97" s="113"/>
      <c r="AG97" s="113"/>
    </row>
    <row r="98" spans="2:33" x14ac:dyDescent="0.2">
      <c r="B98" s="200"/>
      <c r="C98" s="113"/>
      <c r="D98" s="201"/>
      <c r="E98" s="201"/>
      <c r="F98" s="113"/>
      <c r="G98" s="113"/>
      <c r="H98" s="113"/>
      <c r="I98" s="203"/>
      <c r="J98" s="203"/>
      <c r="K98" s="204"/>
      <c r="L98" s="201"/>
      <c r="M98" s="201"/>
      <c r="N98" s="201"/>
      <c r="O98" s="201"/>
      <c r="P98" s="201"/>
      <c r="Q98" s="113"/>
      <c r="R98" s="113"/>
      <c r="U98" s="201"/>
      <c r="V98" s="113"/>
      <c r="W98" s="113"/>
      <c r="X98" s="113"/>
      <c r="Y98" s="113"/>
      <c r="Z98" s="113"/>
      <c r="AA98" s="113"/>
      <c r="AB98" s="113"/>
      <c r="AC98" s="201"/>
      <c r="AD98" s="113"/>
      <c r="AE98" s="113"/>
      <c r="AF98" s="113"/>
      <c r="AG98" s="113"/>
    </row>
    <row r="99" spans="2:33" x14ac:dyDescent="0.2">
      <c r="B99" s="200"/>
      <c r="C99" s="113"/>
      <c r="D99" s="201"/>
      <c r="E99" s="201"/>
      <c r="F99" s="113"/>
      <c r="G99" s="113"/>
      <c r="H99" s="113"/>
      <c r="I99" s="203"/>
      <c r="J99" s="203"/>
      <c r="K99" s="204"/>
      <c r="L99" s="201"/>
      <c r="M99" s="201"/>
      <c r="N99" s="201"/>
      <c r="O99" s="201"/>
      <c r="P99" s="201"/>
      <c r="Q99" s="113"/>
      <c r="R99" s="113"/>
      <c r="U99" s="201"/>
      <c r="V99" s="113"/>
      <c r="W99" s="113"/>
      <c r="X99" s="113"/>
      <c r="Y99" s="113"/>
      <c r="Z99" s="113"/>
      <c r="AA99" s="113"/>
      <c r="AB99" s="113"/>
      <c r="AC99" s="201"/>
      <c r="AD99" s="113"/>
      <c r="AE99" s="113"/>
      <c r="AF99" s="113"/>
      <c r="AG99" s="113"/>
    </row>
    <row r="100" spans="2:33" x14ac:dyDescent="0.2">
      <c r="B100" s="200"/>
      <c r="C100" s="113"/>
      <c r="D100" s="201"/>
      <c r="E100" s="201"/>
      <c r="F100" s="113"/>
      <c r="G100" s="113"/>
      <c r="H100" s="113"/>
      <c r="I100" s="203"/>
      <c r="J100" s="203"/>
      <c r="K100" s="204"/>
      <c r="L100" s="201"/>
      <c r="M100" s="201"/>
      <c r="N100" s="201"/>
      <c r="O100" s="201"/>
      <c r="P100" s="201"/>
      <c r="Q100" s="113"/>
      <c r="R100" s="113"/>
      <c r="U100" s="201"/>
      <c r="V100" s="113"/>
      <c r="W100" s="113"/>
      <c r="X100" s="113"/>
      <c r="Y100" s="113"/>
      <c r="Z100" s="113"/>
      <c r="AA100" s="113"/>
      <c r="AB100" s="113"/>
      <c r="AC100" s="201"/>
      <c r="AD100" s="113"/>
      <c r="AE100" s="113"/>
      <c r="AF100" s="113"/>
      <c r="AG100" s="113"/>
    </row>
    <row r="101" spans="2:33" x14ac:dyDescent="0.2">
      <c r="B101" s="200"/>
      <c r="C101" s="113"/>
      <c r="D101" s="201"/>
      <c r="E101" s="201"/>
      <c r="F101" s="113"/>
      <c r="G101" s="113"/>
      <c r="H101" s="113"/>
      <c r="I101" s="203"/>
      <c r="J101" s="203"/>
      <c r="K101" s="204"/>
      <c r="L101" s="201"/>
      <c r="M101" s="201"/>
      <c r="N101" s="201"/>
      <c r="O101" s="201"/>
      <c r="P101" s="201"/>
      <c r="Q101" s="113"/>
      <c r="R101" s="113"/>
      <c r="U101" s="201"/>
      <c r="V101" s="113"/>
      <c r="W101" s="113"/>
      <c r="X101" s="113"/>
      <c r="Y101" s="113"/>
      <c r="Z101" s="113"/>
      <c r="AA101" s="113"/>
      <c r="AB101" s="113"/>
      <c r="AC101" s="201"/>
      <c r="AD101" s="113"/>
      <c r="AE101" s="113"/>
      <c r="AF101" s="113"/>
      <c r="AG101" s="113"/>
    </row>
    <row r="102" spans="2:33" x14ac:dyDescent="0.2">
      <c r="B102" s="200"/>
      <c r="C102" s="113"/>
      <c r="D102" s="201"/>
      <c r="E102" s="201"/>
      <c r="F102" s="113"/>
      <c r="G102" s="113"/>
      <c r="H102" s="113"/>
      <c r="I102" s="203"/>
      <c r="J102" s="203"/>
      <c r="K102" s="204"/>
      <c r="L102" s="201"/>
      <c r="M102" s="201"/>
      <c r="N102" s="201"/>
      <c r="O102" s="201"/>
      <c r="P102" s="201"/>
      <c r="Q102" s="113"/>
      <c r="R102" s="113"/>
      <c r="U102" s="201"/>
      <c r="V102" s="113"/>
      <c r="W102" s="113"/>
      <c r="X102" s="113"/>
      <c r="Y102" s="113"/>
      <c r="Z102" s="113"/>
      <c r="AA102" s="113"/>
      <c r="AB102" s="113"/>
      <c r="AC102" s="201"/>
      <c r="AD102" s="113"/>
      <c r="AE102" s="113"/>
      <c r="AF102" s="113"/>
      <c r="AG102" s="113"/>
    </row>
    <row r="103" spans="2:33" x14ac:dyDescent="0.2">
      <c r="B103" s="200"/>
      <c r="C103" s="113"/>
      <c r="D103" s="201"/>
      <c r="E103" s="201"/>
      <c r="F103" s="113"/>
      <c r="G103" s="113"/>
      <c r="H103" s="113"/>
      <c r="I103" s="203"/>
      <c r="J103" s="203"/>
      <c r="K103" s="204"/>
      <c r="L103" s="201"/>
      <c r="M103" s="201"/>
      <c r="N103" s="201"/>
      <c r="O103" s="201"/>
      <c r="P103" s="201"/>
      <c r="Q103" s="113"/>
      <c r="R103" s="113"/>
      <c r="U103" s="201"/>
      <c r="V103" s="113"/>
      <c r="W103" s="113"/>
      <c r="X103" s="113"/>
      <c r="Y103" s="113"/>
      <c r="Z103" s="113"/>
      <c r="AA103" s="113"/>
      <c r="AB103" s="113"/>
      <c r="AC103" s="201"/>
      <c r="AD103" s="113"/>
      <c r="AE103" s="113"/>
      <c r="AF103" s="113"/>
      <c r="AG103" s="113"/>
    </row>
    <row r="104" spans="2:33" x14ac:dyDescent="0.2">
      <c r="B104" s="200"/>
      <c r="C104" s="113"/>
      <c r="D104" s="201"/>
      <c r="E104" s="201"/>
      <c r="F104" s="113"/>
      <c r="G104" s="113"/>
      <c r="H104" s="113"/>
      <c r="I104" s="203"/>
      <c r="J104" s="203"/>
      <c r="K104" s="204"/>
      <c r="L104" s="201"/>
      <c r="M104" s="201"/>
      <c r="N104" s="201"/>
      <c r="O104" s="201"/>
      <c r="P104" s="201"/>
      <c r="Q104" s="113"/>
      <c r="R104" s="113"/>
      <c r="U104" s="201"/>
      <c r="V104" s="113"/>
      <c r="W104" s="113"/>
      <c r="X104" s="113"/>
      <c r="Y104" s="113"/>
      <c r="Z104" s="113"/>
      <c r="AA104" s="113"/>
      <c r="AB104" s="113"/>
      <c r="AC104" s="201"/>
      <c r="AD104" s="113"/>
      <c r="AE104" s="113"/>
      <c r="AF104" s="113"/>
      <c r="AG104" s="113"/>
    </row>
    <row r="105" spans="2:33" x14ac:dyDescent="0.2">
      <c r="B105" s="200"/>
      <c r="C105" s="113"/>
      <c r="D105" s="201"/>
      <c r="E105" s="201"/>
      <c r="F105" s="113"/>
      <c r="G105" s="113"/>
      <c r="H105" s="113"/>
      <c r="I105" s="203"/>
      <c r="J105" s="203"/>
      <c r="K105" s="204"/>
      <c r="L105" s="201"/>
      <c r="M105" s="201"/>
      <c r="N105" s="201"/>
      <c r="O105" s="201"/>
      <c r="P105" s="201"/>
      <c r="Q105" s="113"/>
      <c r="R105" s="113"/>
      <c r="U105" s="201"/>
      <c r="V105" s="113"/>
      <c r="W105" s="113"/>
      <c r="X105" s="113"/>
      <c r="Y105" s="113"/>
      <c r="Z105" s="113"/>
      <c r="AA105" s="113"/>
      <c r="AB105" s="113"/>
      <c r="AC105" s="201"/>
      <c r="AD105" s="113"/>
      <c r="AE105" s="113"/>
      <c r="AF105" s="113"/>
      <c r="AG105" s="113"/>
    </row>
    <row r="106" spans="2:33" x14ac:dyDescent="0.2">
      <c r="B106" s="200"/>
      <c r="C106" s="113"/>
      <c r="D106" s="201"/>
      <c r="E106" s="201"/>
      <c r="F106" s="113"/>
      <c r="G106" s="113"/>
      <c r="H106" s="113"/>
      <c r="I106" s="203"/>
      <c r="J106" s="203"/>
      <c r="K106" s="204"/>
      <c r="L106" s="201"/>
      <c r="M106" s="201"/>
      <c r="N106" s="201"/>
      <c r="O106" s="201"/>
      <c r="P106" s="201"/>
      <c r="Q106" s="113"/>
      <c r="R106" s="113"/>
      <c r="U106" s="201"/>
      <c r="V106" s="113"/>
      <c r="W106" s="113"/>
      <c r="X106" s="113"/>
      <c r="Y106" s="113"/>
      <c r="Z106" s="113"/>
      <c r="AA106" s="113"/>
      <c r="AB106" s="113"/>
      <c r="AC106" s="201"/>
      <c r="AD106" s="113"/>
      <c r="AE106" s="113"/>
      <c r="AF106" s="113"/>
      <c r="AG106" s="113"/>
    </row>
    <row r="107" spans="2:33" x14ac:dyDescent="0.2">
      <c r="B107" s="200"/>
      <c r="C107" s="113"/>
      <c r="D107" s="201"/>
      <c r="E107" s="201"/>
      <c r="F107" s="113"/>
      <c r="G107" s="113"/>
      <c r="H107" s="113"/>
      <c r="I107" s="203"/>
      <c r="J107" s="203"/>
      <c r="K107" s="204"/>
      <c r="L107" s="201"/>
      <c r="M107" s="201"/>
      <c r="N107" s="201"/>
      <c r="O107" s="201"/>
      <c r="P107" s="201"/>
      <c r="Q107" s="113"/>
      <c r="R107" s="113"/>
      <c r="U107" s="201"/>
      <c r="V107" s="113"/>
      <c r="W107" s="113"/>
      <c r="X107" s="113"/>
      <c r="Y107" s="113"/>
      <c r="Z107" s="113"/>
      <c r="AA107" s="113"/>
      <c r="AB107" s="113"/>
      <c r="AC107" s="201"/>
      <c r="AD107" s="113"/>
      <c r="AE107" s="113"/>
      <c r="AF107" s="113"/>
      <c r="AG107" s="113"/>
    </row>
    <row r="108" spans="2:33" x14ac:dyDescent="0.2">
      <c r="B108" s="200"/>
      <c r="C108" s="113"/>
      <c r="D108" s="201"/>
      <c r="E108" s="201"/>
      <c r="F108" s="113"/>
      <c r="G108" s="113"/>
      <c r="H108" s="113"/>
      <c r="I108" s="203"/>
      <c r="J108" s="203"/>
      <c r="K108" s="204"/>
      <c r="L108" s="201"/>
      <c r="M108" s="201"/>
      <c r="N108" s="201"/>
      <c r="O108" s="201"/>
      <c r="P108" s="201"/>
      <c r="Q108" s="113"/>
      <c r="R108" s="113"/>
      <c r="U108" s="201"/>
      <c r="V108" s="113"/>
      <c r="W108" s="113"/>
      <c r="X108" s="113"/>
      <c r="Y108" s="113"/>
      <c r="Z108" s="113"/>
      <c r="AA108" s="113"/>
      <c r="AB108" s="113"/>
      <c r="AC108" s="201"/>
      <c r="AD108" s="113"/>
      <c r="AE108" s="113"/>
      <c r="AF108" s="113"/>
      <c r="AG108" s="113"/>
    </row>
    <row r="109" spans="2:33" x14ac:dyDescent="0.2">
      <c r="B109" s="200"/>
      <c r="C109" s="113"/>
      <c r="D109" s="201"/>
      <c r="E109" s="201"/>
      <c r="F109" s="113"/>
      <c r="G109" s="113"/>
      <c r="H109" s="113"/>
      <c r="I109" s="203"/>
      <c r="J109" s="203"/>
      <c r="K109" s="204"/>
      <c r="L109" s="201"/>
      <c r="M109" s="201"/>
      <c r="N109" s="201"/>
      <c r="O109" s="201"/>
      <c r="P109" s="201"/>
      <c r="Q109" s="113"/>
      <c r="R109" s="113"/>
      <c r="U109" s="201"/>
      <c r="V109" s="113"/>
      <c r="W109" s="113"/>
      <c r="X109" s="113"/>
      <c r="Y109" s="113"/>
      <c r="Z109" s="113"/>
      <c r="AA109" s="113"/>
      <c r="AB109" s="113"/>
      <c r="AC109" s="201"/>
      <c r="AD109" s="113"/>
      <c r="AE109" s="113"/>
      <c r="AF109" s="113"/>
      <c r="AG109" s="113"/>
    </row>
    <row r="110" spans="2:33" x14ac:dyDescent="0.2">
      <c r="B110" s="200"/>
      <c r="C110" s="113"/>
      <c r="D110" s="201"/>
      <c r="E110" s="201"/>
      <c r="F110" s="113"/>
      <c r="G110" s="113"/>
      <c r="H110" s="113"/>
      <c r="I110" s="203"/>
      <c r="J110" s="203"/>
      <c r="K110" s="204"/>
      <c r="L110" s="201"/>
      <c r="M110" s="201"/>
      <c r="N110" s="201"/>
      <c r="O110" s="201"/>
      <c r="P110" s="201"/>
      <c r="Q110" s="113"/>
      <c r="R110" s="113"/>
      <c r="U110" s="201"/>
      <c r="V110" s="113"/>
      <c r="W110" s="113"/>
      <c r="X110" s="113"/>
      <c r="Y110" s="113"/>
      <c r="Z110" s="113"/>
      <c r="AA110" s="113"/>
      <c r="AB110" s="113"/>
      <c r="AC110" s="201"/>
      <c r="AD110" s="113"/>
      <c r="AE110" s="113"/>
      <c r="AF110" s="113"/>
      <c r="AG110" s="113"/>
    </row>
    <row r="111" spans="2:33" x14ac:dyDescent="0.2">
      <c r="B111" s="200"/>
      <c r="C111" s="113"/>
      <c r="D111" s="201"/>
      <c r="E111" s="201"/>
      <c r="F111" s="113"/>
      <c r="G111" s="113"/>
      <c r="H111" s="113"/>
      <c r="I111" s="203"/>
      <c r="J111" s="203"/>
      <c r="K111" s="204"/>
      <c r="L111" s="201"/>
      <c r="M111" s="201"/>
      <c r="N111" s="201"/>
      <c r="O111" s="201"/>
      <c r="P111" s="201"/>
      <c r="Q111" s="113"/>
      <c r="R111" s="113"/>
      <c r="U111" s="201"/>
      <c r="V111" s="113"/>
      <c r="W111" s="113"/>
      <c r="X111" s="113"/>
      <c r="Y111" s="113"/>
      <c r="Z111" s="113"/>
      <c r="AA111" s="113"/>
      <c r="AB111" s="113"/>
      <c r="AC111" s="201"/>
      <c r="AD111" s="113"/>
      <c r="AE111" s="113"/>
      <c r="AF111" s="113"/>
      <c r="AG111" s="113"/>
    </row>
    <row r="112" spans="2:33" x14ac:dyDescent="0.2">
      <c r="B112" s="200"/>
      <c r="C112" s="113"/>
      <c r="D112" s="201"/>
      <c r="E112" s="201"/>
      <c r="F112" s="113"/>
      <c r="G112" s="113"/>
      <c r="H112" s="113"/>
      <c r="I112" s="203"/>
      <c r="J112" s="203"/>
      <c r="K112" s="204"/>
      <c r="L112" s="201"/>
      <c r="M112" s="201"/>
      <c r="N112" s="201"/>
      <c r="O112" s="201"/>
      <c r="P112" s="201"/>
      <c r="Q112" s="113"/>
      <c r="R112" s="113"/>
      <c r="U112" s="201"/>
      <c r="V112" s="113"/>
      <c r="W112" s="113"/>
      <c r="X112" s="113"/>
      <c r="Y112" s="113"/>
      <c r="Z112" s="113"/>
      <c r="AA112" s="113"/>
      <c r="AB112" s="113"/>
      <c r="AC112" s="201"/>
      <c r="AD112" s="113"/>
      <c r="AE112" s="113"/>
      <c r="AF112" s="113"/>
      <c r="AG112" s="113"/>
    </row>
    <row r="113" spans="2:33" x14ac:dyDescent="0.2">
      <c r="B113" s="200"/>
      <c r="C113" s="113"/>
      <c r="D113" s="201"/>
      <c r="E113" s="201"/>
      <c r="F113" s="113"/>
      <c r="G113" s="113"/>
      <c r="H113" s="113"/>
      <c r="I113" s="203"/>
      <c r="J113" s="203"/>
      <c r="K113" s="204"/>
      <c r="L113" s="201"/>
      <c r="M113" s="201"/>
      <c r="N113" s="201"/>
      <c r="O113" s="201"/>
      <c r="P113" s="201"/>
      <c r="Q113" s="113"/>
      <c r="R113" s="113"/>
      <c r="U113" s="201"/>
      <c r="V113" s="113"/>
      <c r="W113" s="113"/>
      <c r="X113" s="113"/>
      <c r="Y113" s="113"/>
      <c r="Z113" s="113"/>
      <c r="AA113" s="113"/>
      <c r="AB113" s="113"/>
      <c r="AC113" s="201"/>
      <c r="AD113" s="113"/>
      <c r="AE113" s="113"/>
      <c r="AF113" s="113"/>
      <c r="AG113" s="113"/>
    </row>
    <row r="114" spans="2:33" x14ac:dyDescent="0.2">
      <c r="B114" s="200"/>
      <c r="C114" s="113"/>
      <c r="D114" s="201"/>
      <c r="E114" s="201"/>
      <c r="F114" s="113"/>
      <c r="G114" s="113"/>
      <c r="H114" s="113"/>
      <c r="I114" s="203"/>
      <c r="J114" s="203"/>
      <c r="K114" s="204"/>
      <c r="L114" s="201"/>
      <c r="M114" s="201"/>
      <c r="N114" s="201"/>
      <c r="O114" s="201"/>
      <c r="P114" s="201"/>
      <c r="Q114" s="113"/>
      <c r="R114" s="113"/>
      <c r="U114" s="201"/>
      <c r="V114" s="113"/>
      <c r="W114" s="113"/>
      <c r="X114" s="113"/>
      <c r="Y114" s="113"/>
      <c r="Z114" s="113"/>
      <c r="AA114" s="113"/>
      <c r="AB114" s="113"/>
      <c r="AC114" s="201"/>
      <c r="AD114" s="113"/>
      <c r="AE114" s="113"/>
      <c r="AF114" s="113"/>
      <c r="AG114" s="113"/>
    </row>
    <row r="115" spans="2:33" x14ac:dyDescent="0.2">
      <c r="B115" s="200"/>
      <c r="C115" s="113"/>
      <c r="D115" s="201"/>
      <c r="E115" s="201"/>
      <c r="F115" s="113"/>
      <c r="G115" s="113"/>
      <c r="H115" s="113"/>
      <c r="I115" s="203"/>
      <c r="J115" s="203"/>
      <c r="K115" s="204"/>
      <c r="L115" s="201"/>
      <c r="M115" s="201"/>
      <c r="N115" s="201"/>
      <c r="O115" s="201"/>
      <c r="P115" s="201"/>
      <c r="Q115" s="113"/>
      <c r="R115" s="113"/>
      <c r="U115" s="201"/>
      <c r="V115" s="113"/>
      <c r="W115" s="113"/>
      <c r="X115" s="113"/>
      <c r="Y115" s="113"/>
      <c r="Z115" s="113"/>
      <c r="AA115" s="113"/>
      <c r="AB115" s="113"/>
      <c r="AC115" s="201"/>
      <c r="AD115" s="113"/>
      <c r="AE115" s="113"/>
      <c r="AF115" s="113"/>
      <c r="AG115" s="113"/>
    </row>
    <row r="116" spans="2:33" x14ac:dyDescent="0.2">
      <c r="B116" s="200"/>
      <c r="C116" s="113"/>
      <c r="D116" s="201"/>
      <c r="E116" s="201"/>
      <c r="F116" s="113"/>
      <c r="G116" s="113"/>
      <c r="H116" s="113"/>
      <c r="I116" s="203"/>
      <c r="J116" s="203"/>
      <c r="K116" s="204"/>
      <c r="L116" s="201"/>
      <c r="M116" s="201"/>
      <c r="N116" s="201"/>
      <c r="O116" s="201"/>
      <c r="P116" s="201"/>
      <c r="Q116" s="113"/>
      <c r="R116" s="113"/>
      <c r="U116" s="201"/>
      <c r="V116" s="113"/>
      <c r="W116" s="113"/>
      <c r="X116" s="113"/>
      <c r="Y116" s="113"/>
      <c r="Z116" s="113"/>
      <c r="AA116" s="113"/>
      <c r="AB116" s="113"/>
      <c r="AC116" s="201"/>
      <c r="AD116" s="113"/>
      <c r="AE116" s="113"/>
      <c r="AF116" s="113"/>
      <c r="AG116" s="113"/>
    </row>
    <row r="117" spans="2:33" x14ac:dyDescent="0.2">
      <c r="B117" s="200"/>
      <c r="C117" s="113"/>
      <c r="D117" s="201"/>
      <c r="E117" s="201"/>
      <c r="F117" s="113"/>
      <c r="G117" s="113"/>
      <c r="H117" s="113"/>
      <c r="I117" s="203"/>
      <c r="J117" s="203"/>
      <c r="K117" s="204"/>
      <c r="L117" s="201"/>
      <c r="M117" s="201"/>
      <c r="N117" s="201"/>
      <c r="O117" s="201"/>
      <c r="P117" s="201"/>
      <c r="Q117" s="113"/>
      <c r="R117" s="113"/>
      <c r="U117" s="201"/>
      <c r="V117" s="113"/>
      <c r="W117" s="113"/>
      <c r="X117" s="113"/>
      <c r="Y117" s="113"/>
      <c r="Z117" s="113"/>
      <c r="AA117" s="113"/>
      <c r="AB117" s="113"/>
      <c r="AC117" s="201"/>
      <c r="AD117" s="113"/>
      <c r="AE117" s="113"/>
      <c r="AF117" s="113"/>
      <c r="AG117" s="113"/>
    </row>
    <row r="118" spans="2:33" x14ac:dyDescent="0.2">
      <c r="B118" s="200"/>
      <c r="C118" s="113"/>
      <c r="D118" s="201"/>
      <c r="E118" s="201"/>
      <c r="F118" s="113"/>
      <c r="G118" s="113"/>
      <c r="H118" s="113"/>
      <c r="I118" s="203"/>
      <c r="J118" s="203"/>
      <c r="K118" s="204"/>
      <c r="L118" s="201"/>
      <c r="M118" s="201"/>
      <c r="N118" s="201"/>
      <c r="O118" s="201"/>
      <c r="P118" s="201"/>
      <c r="Q118" s="113"/>
      <c r="R118" s="113"/>
      <c r="U118" s="201"/>
      <c r="V118" s="113"/>
      <c r="W118" s="113"/>
      <c r="X118" s="113"/>
      <c r="Y118" s="113"/>
      <c r="Z118" s="113"/>
      <c r="AA118" s="113"/>
      <c r="AB118" s="113"/>
      <c r="AC118" s="201"/>
      <c r="AD118" s="113"/>
      <c r="AE118" s="113"/>
      <c r="AF118" s="113"/>
      <c r="AG118" s="113"/>
    </row>
    <row r="119" spans="2:33" x14ac:dyDescent="0.2">
      <c r="B119" s="200"/>
      <c r="C119" s="113"/>
      <c r="D119" s="201"/>
      <c r="E119" s="201"/>
      <c r="F119" s="113"/>
      <c r="G119" s="113"/>
      <c r="H119" s="113"/>
      <c r="I119" s="203"/>
      <c r="J119" s="203"/>
      <c r="K119" s="204"/>
      <c r="L119" s="201"/>
      <c r="M119" s="201"/>
      <c r="N119" s="201"/>
      <c r="O119" s="201"/>
      <c r="P119" s="201"/>
      <c r="Q119" s="113"/>
      <c r="R119" s="113"/>
      <c r="U119" s="201"/>
      <c r="V119" s="113"/>
      <c r="W119" s="113"/>
      <c r="X119" s="113"/>
      <c r="Y119" s="113"/>
      <c r="Z119" s="113"/>
      <c r="AA119" s="113"/>
      <c r="AB119" s="113"/>
      <c r="AC119" s="201"/>
      <c r="AD119" s="113"/>
      <c r="AE119" s="113"/>
      <c r="AF119" s="113"/>
      <c r="AG119" s="113"/>
    </row>
    <row r="120" spans="2:33" x14ac:dyDescent="0.2">
      <c r="B120" s="200"/>
      <c r="C120" s="113"/>
      <c r="D120" s="201"/>
      <c r="E120" s="201"/>
      <c r="F120" s="113"/>
      <c r="G120" s="113"/>
      <c r="H120" s="113"/>
      <c r="I120" s="203"/>
      <c r="J120" s="203"/>
      <c r="K120" s="204"/>
      <c r="L120" s="201"/>
      <c r="M120" s="201"/>
      <c r="N120" s="201"/>
      <c r="O120" s="201"/>
      <c r="P120" s="201"/>
      <c r="Q120" s="113"/>
      <c r="R120" s="113"/>
      <c r="U120" s="201"/>
      <c r="V120" s="113"/>
      <c r="W120" s="113"/>
      <c r="X120" s="113"/>
      <c r="Y120" s="113"/>
      <c r="Z120" s="113"/>
      <c r="AA120" s="113"/>
      <c r="AB120" s="113"/>
      <c r="AC120" s="201"/>
      <c r="AD120" s="113"/>
      <c r="AE120" s="113"/>
      <c r="AF120" s="113"/>
      <c r="AG120" s="113"/>
    </row>
    <row r="121" spans="2:33" x14ac:dyDescent="0.2">
      <c r="B121" s="200"/>
      <c r="C121" s="113"/>
      <c r="D121" s="201"/>
      <c r="E121" s="201"/>
      <c r="F121" s="113"/>
      <c r="G121" s="113"/>
      <c r="H121" s="113"/>
      <c r="I121" s="203"/>
      <c r="J121" s="203"/>
      <c r="K121" s="204"/>
      <c r="L121" s="201"/>
      <c r="M121" s="201"/>
      <c r="N121" s="201"/>
      <c r="O121" s="201"/>
      <c r="P121" s="201"/>
      <c r="Q121" s="113"/>
      <c r="R121" s="113"/>
      <c r="U121" s="201"/>
      <c r="V121" s="113"/>
      <c r="W121" s="113"/>
      <c r="X121" s="113"/>
      <c r="Y121" s="113"/>
      <c r="Z121" s="113"/>
      <c r="AA121" s="113"/>
      <c r="AB121" s="113"/>
      <c r="AC121" s="201"/>
      <c r="AD121" s="113"/>
      <c r="AE121" s="113"/>
      <c r="AF121" s="113"/>
      <c r="AG121" s="113"/>
    </row>
    <row r="122" spans="2:33" x14ac:dyDescent="0.2">
      <c r="B122" s="200"/>
      <c r="C122" s="113"/>
      <c r="D122" s="201"/>
      <c r="E122" s="201"/>
      <c r="F122" s="113"/>
      <c r="G122" s="113"/>
      <c r="H122" s="113"/>
      <c r="I122" s="203"/>
      <c r="J122" s="203"/>
      <c r="K122" s="204"/>
      <c r="L122" s="201"/>
      <c r="M122" s="201"/>
      <c r="N122" s="201"/>
      <c r="O122" s="201"/>
      <c r="P122" s="201"/>
      <c r="Q122" s="113"/>
      <c r="R122" s="113"/>
      <c r="U122" s="201"/>
      <c r="V122" s="113"/>
      <c r="W122" s="113"/>
      <c r="X122" s="113"/>
      <c r="Y122" s="113"/>
      <c r="Z122" s="113"/>
      <c r="AA122" s="113"/>
      <c r="AB122" s="113"/>
      <c r="AC122" s="201"/>
      <c r="AD122" s="113"/>
      <c r="AE122" s="113"/>
      <c r="AF122" s="113"/>
      <c r="AG122" s="113"/>
    </row>
    <row r="123" spans="2:33" x14ac:dyDescent="0.2">
      <c r="B123" s="200"/>
      <c r="C123" s="113"/>
      <c r="D123" s="201"/>
      <c r="E123" s="201"/>
      <c r="F123" s="113"/>
      <c r="G123" s="113"/>
      <c r="H123" s="113"/>
      <c r="I123" s="203"/>
      <c r="J123" s="203"/>
      <c r="K123" s="204"/>
      <c r="L123" s="201"/>
      <c r="M123" s="201"/>
      <c r="N123" s="201"/>
      <c r="O123" s="201"/>
      <c r="P123" s="201"/>
      <c r="Q123" s="113"/>
      <c r="R123" s="113"/>
      <c r="U123" s="201"/>
      <c r="V123" s="113"/>
      <c r="W123" s="113"/>
      <c r="X123" s="113"/>
      <c r="Y123" s="113"/>
      <c r="Z123" s="113"/>
      <c r="AA123" s="113"/>
      <c r="AB123" s="113"/>
      <c r="AC123" s="201"/>
      <c r="AD123" s="113"/>
      <c r="AE123" s="113"/>
      <c r="AF123" s="113"/>
      <c r="AG123" s="113"/>
    </row>
    <row r="124" spans="2:33" x14ac:dyDescent="0.2">
      <c r="B124" s="200"/>
      <c r="C124" s="113"/>
      <c r="D124" s="201"/>
      <c r="E124" s="201"/>
      <c r="F124" s="113"/>
      <c r="G124" s="113"/>
      <c r="H124" s="113"/>
      <c r="I124" s="203"/>
      <c r="J124" s="203"/>
      <c r="K124" s="204"/>
      <c r="L124" s="201"/>
      <c r="M124" s="201"/>
      <c r="N124" s="201"/>
      <c r="O124" s="201"/>
      <c r="P124" s="201"/>
      <c r="Q124" s="113"/>
      <c r="R124" s="113"/>
      <c r="U124" s="201"/>
      <c r="V124" s="113"/>
      <c r="W124" s="113"/>
      <c r="X124" s="113"/>
      <c r="Y124" s="113"/>
      <c r="Z124" s="113"/>
      <c r="AA124" s="113"/>
      <c r="AB124" s="113"/>
      <c r="AC124" s="201"/>
      <c r="AD124" s="113"/>
      <c r="AE124" s="113"/>
      <c r="AF124" s="113"/>
      <c r="AG124" s="113"/>
    </row>
    <row r="125" spans="2:33" x14ac:dyDescent="0.2">
      <c r="B125" s="200"/>
      <c r="C125" s="113"/>
      <c r="D125" s="201"/>
      <c r="E125" s="201"/>
      <c r="F125" s="113"/>
      <c r="G125" s="113"/>
      <c r="H125" s="113"/>
      <c r="I125" s="203"/>
      <c r="J125" s="203"/>
      <c r="K125" s="204"/>
      <c r="L125" s="201"/>
      <c r="M125" s="201"/>
      <c r="N125" s="201"/>
      <c r="O125" s="201"/>
      <c r="P125" s="201"/>
      <c r="Q125" s="113"/>
      <c r="R125" s="113"/>
      <c r="U125" s="201"/>
      <c r="V125" s="113"/>
      <c r="W125" s="113"/>
      <c r="X125" s="113"/>
      <c r="Y125" s="113"/>
      <c r="Z125" s="113"/>
      <c r="AA125" s="113"/>
      <c r="AB125" s="113"/>
      <c r="AC125" s="201"/>
      <c r="AD125" s="113"/>
      <c r="AE125" s="113"/>
      <c r="AF125" s="113"/>
      <c r="AG125" s="113"/>
    </row>
    <row r="126" spans="2:33" x14ac:dyDescent="0.2">
      <c r="B126" s="200"/>
      <c r="C126" s="113"/>
      <c r="D126" s="201"/>
      <c r="E126" s="201"/>
      <c r="F126" s="113"/>
      <c r="G126" s="113"/>
      <c r="H126" s="113"/>
      <c r="I126" s="203"/>
      <c r="J126" s="203"/>
      <c r="K126" s="204"/>
      <c r="L126" s="201"/>
      <c r="M126" s="201"/>
      <c r="N126" s="201"/>
      <c r="O126" s="201"/>
      <c r="P126" s="201"/>
      <c r="Q126" s="113"/>
      <c r="R126" s="113"/>
      <c r="U126" s="201"/>
      <c r="V126" s="113"/>
      <c r="W126" s="113"/>
      <c r="X126" s="113"/>
      <c r="Y126" s="113"/>
      <c r="Z126" s="113"/>
      <c r="AA126" s="113"/>
      <c r="AB126" s="113"/>
      <c r="AC126" s="201"/>
      <c r="AD126" s="113"/>
      <c r="AE126" s="113"/>
      <c r="AF126" s="113"/>
      <c r="AG126" s="113"/>
    </row>
    <row r="127" spans="2:33" x14ac:dyDescent="0.2">
      <c r="B127" s="200"/>
      <c r="C127" s="113"/>
      <c r="D127" s="201"/>
      <c r="E127" s="201"/>
      <c r="F127" s="113"/>
      <c r="G127" s="113"/>
      <c r="H127" s="113"/>
      <c r="I127" s="203"/>
      <c r="J127" s="203"/>
      <c r="K127" s="204"/>
      <c r="L127" s="201"/>
      <c r="M127" s="201"/>
      <c r="N127" s="201"/>
      <c r="O127" s="201"/>
      <c r="P127" s="201"/>
      <c r="Q127" s="113"/>
      <c r="R127" s="113"/>
      <c r="U127" s="201"/>
      <c r="V127" s="113"/>
      <c r="W127" s="113"/>
      <c r="X127" s="113"/>
      <c r="Y127" s="113"/>
      <c r="Z127" s="113"/>
      <c r="AA127" s="113"/>
      <c r="AB127" s="113"/>
      <c r="AC127" s="201"/>
      <c r="AD127" s="113"/>
      <c r="AE127" s="113"/>
      <c r="AF127" s="113"/>
      <c r="AG127" s="113"/>
    </row>
    <row r="128" spans="2:33" x14ac:dyDescent="0.2">
      <c r="B128" s="200"/>
      <c r="C128" s="113"/>
      <c r="D128" s="201"/>
      <c r="E128" s="201"/>
      <c r="F128" s="113"/>
      <c r="G128" s="113"/>
      <c r="H128" s="113"/>
      <c r="I128" s="203"/>
      <c r="J128" s="203"/>
      <c r="K128" s="204"/>
      <c r="L128" s="201"/>
      <c r="M128" s="201"/>
      <c r="N128" s="201"/>
      <c r="O128" s="201"/>
      <c r="P128" s="201"/>
      <c r="Q128" s="113"/>
      <c r="R128" s="113"/>
      <c r="U128" s="201"/>
      <c r="V128" s="113"/>
      <c r="W128" s="113"/>
      <c r="X128" s="113"/>
      <c r="Y128" s="113"/>
      <c r="Z128" s="113"/>
      <c r="AA128" s="113"/>
      <c r="AB128" s="113"/>
      <c r="AC128" s="201"/>
      <c r="AD128" s="113"/>
      <c r="AE128" s="113"/>
      <c r="AF128" s="113"/>
      <c r="AG128" s="113"/>
    </row>
    <row r="129" spans="2:33" x14ac:dyDescent="0.2">
      <c r="B129" s="200"/>
      <c r="C129" s="113"/>
      <c r="D129" s="201"/>
      <c r="E129" s="201"/>
      <c r="F129" s="113"/>
      <c r="G129" s="113"/>
      <c r="H129" s="113"/>
      <c r="I129" s="203"/>
      <c r="J129" s="203"/>
      <c r="K129" s="204"/>
      <c r="L129" s="201"/>
      <c r="M129" s="201"/>
      <c r="N129" s="201"/>
      <c r="O129" s="201"/>
      <c r="P129" s="201"/>
      <c r="Q129" s="113"/>
      <c r="R129" s="113"/>
      <c r="U129" s="201"/>
      <c r="V129" s="113"/>
      <c r="W129" s="113"/>
      <c r="X129" s="113"/>
      <c r="Y129" s="113"/>
      <c r="Z129" s="113"/>
      <c r="AA129" s="113"/>
      <c r="AB129" s="113"/>
      <c r="AC129" s="201"/>
      <c r="AD129" s="113"/>
      <c r="AE129" s="113"/>
      <c r="AF129" s="113"/>
      <c r="AG129" s="113"/>
    </row>
    <row r="130" spans="2:33" x14ac:dyDescent="0.2">
      <c r="B130" s="200"/>
      <c r="C130" s="113"/>
      <c r="D130" s="201"/>
      <c r="E130" s="201"/>
      <c r="F130" s="113"/>
      <c r="G130" s="113"/>
      <c r="H130" s="113"/>
      <c r="I130" s="203"/>
      <c r="J130" s="203"/>
      <c r="K130" s="204"/>
      <c r="L130" s="201"/>
      <c r="M130" s="201"/>
      <c r="N130" s="201"/>
      <c r="O130" s="201"/>
      <c r="P130" s="201"/>
      <c r="Q130" s="113"/>
      <c r="R130" s="113"/>
      <c r="U130" s="201"/>
      <c r="V130" s="113"/>
      <c r="W130" s="113"/>
      <c r="X130" s="113"/>
      <c r="Y130" s="113"/>
      <c r="Z130" s="113"/>
      <c r="AA130" s="113"/>
      <c r="AB130" s="113"/>
      <c r="AC130" s="201"/>
      <c r="AD130" s="113"/>
      <c r="AE130" s="113"/>
      <c r="AF130" s="113"/>
      <c r="AG130" s="113"/>
    </row>
    <row r="131" spans="2:33" x14ac:dyDescent="0.2">
      <c r="B131" s="200"/>
      <c r="C131" s="113"/>
      <c r="D131" s="201"/>
      <c r="E131" s="201"/>
      <c r="F131" s="113"/>
      <c r="G131" s="113"/>
      <c r="H131" s="113"/>
      <c r="I131" s="203"/>
      <c r="J131" s="203"/>
      <c r="K131" s="204"/>
      <c r="L131" s="201"/>
      <c r="M131" s="201"/>
      <c r="N131" s="201"/>
      <c r="O131" s="201"/>
      <c r="P131" s="201"/>
      <c r="Q131" s="113"/>
      <c r="R131" s="113"/>
      <c r="U131" s="201"/>
      <c r="V131" s="113"/>
      <c r="W131" s="113"/>
      <c r="X131" s="113"/>
      <c r="Y131" s="113"/>
      <c r="Z131" s="113"/>
      <c r="AA131" s="113"/>
      <c r="AB131" s="113"/>
      <c r="AC131" s="201"/>
      <c r="AD131" s="113"/>
      <c r="AE131" s="113"/>
      <c r="AF131" s="113"/>
      <c r="AG131" s="113"/>
    </row>
    <row r="132" spans="2:33" x14ac:dyDescent="0.2">
      <c r="B132" s="200"/>
      <c r="C132" s="113"/>
      <c r="D132" s="201"/>
      <c r="E132" s="201"/>
      <c r="F132" s="113"/>
      <c r="G132" s="113"/>
      <c r="H132" s="113"/>
      <c r="I132" s="203"/>
      <c r="J132" s="203"/>
      <c r="K132" s="204"/>
      <c r="L132" s="201"/>
      <c r="M132" s="201"/>
      <c r="N132" s="201"/>
      <c r="O132" s="201"/>
      <c r="P132" s="201"/>
      <c r="Q132" s="113"/>
      <c r="R132" s="113"/>
      <c r="U132" s="201"/>
      <c r="V132" s="113"/>
      <c r="W132" s="113"/>
      <c r="X132" s="113"/>
      <c r="Y132" s="113"/>
      <c r="Z132" s="113"/>
      <c r="AA132" s="113"/>
      <c r="AB132" s="113"/>
      <c r="AC132" s="201"/>
      <c r="AD132" s="113"/>
      <c r="AE132" s="113"/>
      <c r="AF132" s="113"/>
      <c r="AG132" s="113"/>
    </row>
    <row r="133" spans="2:33" x14ac:dyDescent="0.2">
      <c r="B133" s="200"/>
      <c r="C133" s="113"/>
      <c r="D133" s="201"/>
      <c r="E133" s="201"/>
      <c r="F133" s="113"/>
      <c r="G133" s="113"/>
      <c r="H133" s="113"/>
      <c r="I133" s="203"/>
      <c r="J133" s="203"/>
      <c r="K133" s="204"/>
      <c r="L133" s="201"/>
      <c r="M133" s="201"/>
      <c r="N133" s="201"/>
      <c r="O133" s="201"/>
      <c r="P133" s="201"/>
      <c r="Q133" s="113"/>
      <c r="R133" s="113"/>
      <c r="U133" s="201"/>
      <c r="V133" s="113"/>
      <c r="W133" s="113"/>
      <c r="X133" s="113"/>
      <c r="Y133" s="113"/>
      <c r="Z133" s="113"/>
      <c r="AA133" s="113"/>
      <c r="AB133" s="113"/>
      <c r="AC133" s="201"/>
      <c r="AD133" s="113"/>
      <c r="AE133" s="113"/>
      <c r="AF133" s="113"/>
      <c r="AG133" s="113"/>
    </row>
    <row r="134" spans="2:33" x14ac:dyDescent="0.2">
      <c r="B134" s="200"/>
      <c r="C134" s="113"/>
      <c r="D134" s="201"/>
      <c r="E134" s="201"/>
      <c r="F134" s="113"/>
      <c r="G134" s="113"/>
      <c r="H134" s="113"/>
      <c r="I134" s="203"/>
      <c r="J134" s="203"/>
      <c r="K134" s="204"/>
      <c r="L134" s="201"/>
      <c r="M134" s="201"/>
      <c r="N134" s="201"/>
      <c r="O134" s="201"/>
      <c r="P134" s="201"/>
      <c r="Q134" s="113"/>
      <c r="R134" s="113"/>
      <c r="U134" s="201"/>
      <c r="V134" s="113"/>
      <c r="W134" s="113"/>
      <c r="X134" s="113"/>
      <c r="Y134" s="113"/>
      <c r="Z134" s="113"/>
      <c r="AA134" s="113"/>
      <c r="AB134" s="113"/>
      <c r="AC134" s="201"/>
    </row>
    <row r="135" spans="2:33" x14ac:dyDescent="0.2">
      <c r="B135" s="200"/>
      <c r="C135" s="113"/>
      <c r="D135" s="201"/>
      <c r="E135" s="201"/>
      <c r="F135" s="113"/>
      <c r="G135" s="113"/>
      <c r="H135" s="113"/>
      <c r="I135" s="203"/>
      <c r="J135" s="203"/>
      <c r="K135" s="204"/>
      <c r="L135" s="201"/>
      <c r="M135" s="201"/>
      <c r="N135" s="201"/>
      <c r="O135" s="201"/>
      <c r="P135" s="201"/>
      <c r="Q135" s="113"/>
      <c r="R135" s="113"/>
      <c r="U135" s="201"/>
      <c r="V135" s="113"/>
      <c r="W135" s="113"/>
      <c r="X135" s="113"/>
      <c r="Y135" s="113"/>
      <c r="Z135" s="113"/>
      <c r="AA135" s="113"/>
      <c r="AB135" s="113"/>
      <c r="AC135" s="201"/>
    </row>
    <row r="136" spans="2:33" x14ac:dyDescent="0.2">
      <c r="B136" s="200"/>
      <c r="C136" s="113"/>
      <c r="D136" s="201"/>
      <c r="E136" s="201"/>
      <c r="F136" s="113"/>
      <c r="G136" s="113"/>
      <c r="H136" s="113"/>
      <c r="I136" s="203"/>
      <c r="J136" s="203"/>
      <c r="K136" s="204"/>
      <c r="L136" s="201"/>
      <c r="M136" s="201"/>
      <c r="N136" s="201"/>
      <c r="O136" s="201"/>
      <c r="P136" s="201"/>
      <c r="Q136" s="113"/>
      <c r="R136" s="113"/>
      <c r="U136" s="201"/>
      <c r="V136" s="113"/>
      <c r="W136" s="113"/>
      <c r="X136" s="113"/>
      <c r="Y136" s="113"/>
      <c r="Z136" s="113"/>
      <c r="AA136" s="113"/>
      <c r="AB136" s="113"/>
      <c r="AC136" s="201"/>
    </row>
    <row r="137" spans="2:33" x14ac:dyDescent="0.2">
      <c r="B137" s="200"/>
      <c r="C137" s="113"/>
      <c r="D137" s="201"/>
      <c r="E137" s="201"/>
      <c r="F137" s="113"/>
      <c r="G137" s="113"/>
      <c r="H137" s="113"/>
      <c r="I137" s="203"/>
      <c r="J137" s="203"/>
      <c r="K137" s="204"/>
      <c r="L137" s="201"/>
      <c r="M137" s="201"/>
      <c r="N137" s="201"/>
      <c r="O137" s="201"/>
      <c r="P137" s="201"/>
      <c r="Q137" s="113"/>
      <c r="R137" s="113"/>
      <c r="U137" s="201"/>
      <c r="V137" s="113"/>
      <c r="W137" s="113"/>
      <c r="X137" s="113"/>
      <c r="Y137" s="113"/>
      <c r="Z137" s="113"/>
      <c r="AA137" s="113"/>
      <c r="AB137" s="113"/>
      <c r="AC137" s="201"/>
    </row>
    <row r="138" spans="2:33" x14ac:dyDescent="0.2">
      <c r="B138" s="200"/>
      <c r="C138" s="113"/>
      <c r="D138" s="201"/>
      <c r="E138" s="201"/>
      <c r="F138" s="113"/>
      <c r="G138" s="113"/>
      <c r="H138" s="113"/>
      <c r="I138" s="203"/>
      <c r="J138" s="203"/>
      <c r="K138" s="204"/>
      <c r="L138" s="201"/>
      <c r="M138" s="201"/>
      <c r="N138" s="201"/>
      <c r="O138" s="201"/>
      <c r="P138" s="201"/>
      <c r="Q138" s="113"/>
      <c r="R138" s="113"/>
      <c r="U138" s="201"/>
      <c r="V138" s="113"/>
      <c r="W138" s="113"/>
      <c r="X138" s="113"/>
      <c r="Y138" s="113"/>
      <c r="Z138" s="113"/>
      <c r="AA138" s="113"/>
      <c r="AB138" s="113"/>
      <c r="AC138" s="201"/>
    </row>
    <row r="139" spans="2:33" x14ac:dyDescent="0.2">
      <c r="B139" s="200"/>
      <c r="C139" s="113"/>
      <c r="D139" s="201"/>
      <c r="E139" s="201"/>
      <c r="F139" s="113"/>
      <c r="G139" s="113"/>
      <c r="H139" s="113"/>
      <c r="I139" s="203"/>
      <c r="J139" s="203"/>
      <c r="K139" s="204"/>
      <c r="L139" s="201"/>
      <c r="M139" s="201"/>
      <c r="N139" s="201"/>
      <c r="O139" s="201"/>
      <c r="P139" s="201"/>
      <c r="Q139" s="113"/>
      <c r="R139" s="113"/>
      <c r="U139" s="201"/>
      <c r="V139" s="113"/>
      <c r="W139" s="113"/>
      <c r="X139" s="113"/>
      <c r="Y139" s="113"/>
      <c r="Z139" s="113"/>
      <c r="AA139" s="113"/>
      <c r="AB139" s="113"/>
      <c r="AC139" s="201"/>
    </row>
    <row r="140" spans="2:33" x14ac:dyDescent="0.2">
      <c r="B140" s="200"/>
      <c r="C140" s="113"/>
      <c r="D140" s="201"/>
      <c r="E140" s="201"/>
      <c r="F140" s="113"/>
      <c r="G140" s="113"/>
      <c r="H140" s="113"/>
      <c r="I140" s="203"/>
      <c r="J140" s="203"/>
      <c r="K140" s="204"/>
      <c r="L140" s="201"/>
      <c r="M140" s="201"/>
      <c r="N140" s="201"/>
      <c r="O140" s="201"/>
      <c r="P140" s="201"/>
      <c r="Q140" s="113"/>
      <c r="R140" s="113"/>
      <c r="U140" s="201"/>
      <c r="V140" s="113"/>
      <c r="W140" s="113"/>
      <c r="X140" s="113"/>
      <c r="Y140" s="113"/>
      <c r="Z140" s="113"/>
      <c r="AA140" s="113"/>
      <c r="AB140" s="113"/>
      <c r="AC140" s="201"/>
    </row>
    <row r="141" spans="2:33" x14ac:dyDescent="0.2">
      <c r="B141" s="200"/>
      <c r="C141" s="113"/>
      <c r="D141" s="201"/>
      <c r="E141" s="201"/>
      <c r="F141" s="113"/>
      <c r="G141" s="113"/>
      <c r="H141" s="113"/>
      <c r="I141" s="203"/>
      <c r="J141" s="203"/>
      <c r="K141" s="204"/>
      <c r="L141" s="201"/>
      <c r="M141" s="201"/>
      <c r="N141" s="201"/>
      <c r="O141" s="201"/>
      <c r="P141" s="201"/>
      <c r="Q141" s="113"/>
      <c r="R141" s="113"/>
      <c r="U141" s="201"/>
      <c r="V141" s="113"/>
      <c r="W141" s="113"/>
      <c r="X141" s="113"/>
      <c r="Y141" s="113"/>
      <c r="Z141" s="113"/>
      <c r="AA141" s="113"/>
      <c r="AB141" s="113"/>
      <c r="AC141" s="201"/>
    </row>
    <row r="142" spans="2:33" x14ac:dyDescent="0.2">
      <c r="B142" s="200"/>
      <c r="C142" s="113"/>
      <c r="D142" s="201"/>
      <c r="E142" s="201"/>
      <c r="F142" s="113"/>
      <c r="G142" s="113"/>
      <c r="H142" s="113"/>
      <c r="I142" s="203"/>
      <c r="J142" s="203"/>
      <c r="K142" s="204"/>
      <c r="L142" s="201"/>
      <c r="M142" s="201"/>
      <c r="N142" s="201"/>
      <c r="O142" s="201"/>
      <c r="P142" s="201"/>
      <c r="Q142" s="113"/>
      <c r="R142" s="113"/>
      <c r="U142" s="201"/>
      <c r="V142" s="113"/>
      <c r="W142" s="113"/>
      <c r="X142" s="113"/>
      <c r="Y142" s="113"/>
      <c r="Z142" s="113"/>
      <c r="AA142" s="113"/>
      <c r="AB142" s="113"/>
      <c r="AC142" s="201"/>
    </row>
    <row r="143" spans="2:33" x14ac:dyDescent="0.2">
      <c r="B143" s="200"/>
      <c r="C143" s="113"/>
      <c r="D143" s="201"/>
      <c r="E143" s="201"/>
      <c r="F143" s="113"/>
      <c r="G143" s="113"/>
      <c r="H143" s="113"/>
      <c r="I143" s="203"/>
      <c r="J143" s="203"/>
      <c r="K143" s="204"/>
      <c r="L143" s="201"/>
      <c r="M143" s="201"/>
      <c r="N143" s="201"/>
      <c r="O143" s="201"/>
      <c r="P143" s="201"/>
      <c r="Q143" s="113"/>
      <c r="R143" s="113"/>
      <c r="U143" s="201"/>
      <c r="V143" s="113"/>
      <c r="W143" s="113"/>
      <c r="X143" s="113"/>
      <c r="Y143" s="113"/>
      <c r="Z143" s="113"/>
      <c r="AA143" s="113"/>
      <c r="AB143" s="113"/>
      <c r="AC143" s="201"/>
    </row>
    <row r="144" spans="2:33" x14ac:dyDescent="0.2">
      <c r="B144" s="200"/>
      <c r="C144" s="113"/>
      <c r="D144" s="201"/>
      <c r="E144" s="201"/>
      <c r="F144" s="113"/>
      <c r="G144" s="113"/>
      <c r="H144" s="113"/>
      <c r="I144" s="203"/>
      <c r="J144" s="203"/>
      <c r="K144" s="204"/>
      <c r="L144" s="201"/>
      <c r="M144" s="201"/>
      <c r="N144" s="201"/>
      <c r="O144" s="201"/>
      <c r="P144" s="201"/>
      <c r="Q144" s="113"/>
      <c r="R144" s="113"/>
      <c r="U144" s="201"/>
      <c r="V144" s="113"/>
      <c r="W144" s="113"/>
      <c r="X144" s="113"/>
      <c r="Y144" s="113"/>
      <c r="Z144" s="113"/>
      <c r="AA144" s="113"/>
      <c r="AB144" s="113"/>
      <c r="AC144" s="201"/>
    </row>
    <row r="145" spans="2:33" x14ac:dyDescent="0.2">
      <c r="B145" s="200"/>
      <c r="C145" s="113"/>
      <c r="D145" s="201"/>
      <c r="E145" s="201"/>
      <c r="F145" s="113"/>
      <c r="G145" s="113"/>
      <c r="H145" s="113"/>
      <c r="I145" s="203"/>
      <c r="J145" s="203"/>
      <c r="K145" s="204"/>
      <c r="L145" s="201"/>
      <c r="M145" s="201"/>
      <c r="N145" s="201"/>
      <c r="O145" s="201"/>
      <c r="P145" s="201"/>
      <c r="Q145" s="113"/>
      <c r="R145" s="113"/>
      <c r="U145" s="201"/>
      <c r="V145" s="113"/>
      <c r="W145" s="113"/>
      <c r="X145" s="113"/>
      <c r="Y145" s="113"/>
      <c r="Z145" s="113"/>
      <c r="AA145" s="113"/>
      <c r="AB145" s="113"/>
      <c r="AC145" s="201"/>
    </row>
    <row r="146" spans="2:33" x14ac:dyDescent="0.2">
      <c r="B146" s="200"/>
      <c r="C146" s="113"/>
      <c r="D146" s="201"/>
      <c r="E146" s="201"/>
      <c r="F146" s="113"/>
      <c r="G146" s="113"/>
      <c r="H146" s="113"/>
      <c r="I146" s="203"/>
      <c r="J146" s="203"/>
      <c r="K146" s="204"/>
      <c r="L146" s="201"/>
      <c r="M146" s="201"/>
      <c r="N146" s="201"/>
      <c r="O146" s="201"/>
      <c r="P146" s="201"/>
      <c r="Q146" s="113"/>
      <c r="R146" s="113"/>
      <c r="U146" s="201"/>
      <c r="V146" s="113"/>
      <c r="W146" s="113"/>
      <c r="X146" s="113"/>
      <c r="Y146" s="113"/>
      <c r="Z146" s="113"/>
      <c r="AA146" s="113"/>
      <c r="AB146" s="113"/>
      <c r="AC146" s="201"/>
    </row>
    <row r="147" spans="2:33" x14ac:dyDescent="0.2">
      <c r="B147" s="200"/>
      <c r="C147" s="113"/>
      <c r="D147" s="201"/>
      <c r="E147" s="201"/>
      <c r="F147" s="113"/>
      <c r="G147" s="113"/>
      <c r="H147" s="113"/>
      <c r="I147" s="203"/>
      <c r="J147" s="203"/>
      <c r="K147" s="204"/>
      <c r="L147" s="201"/>
      <c r="M147" s="201"/>
      <c r="N147" s="201"/>
      <c r="O147" s="201"/>
      <c r="P147" s="201"/>
      <c r="Q147" s="113"/>
      <c r="R147" s="113"/>
      <c r="U147" s="201"/>
      <c r="V147" s="113"/>
      <c r="W147" s="113"/>
      <c r="X147" s="113"/>
      <c r="Y147" s="113"/>
      <c r="Z147" s="113"/>
      <c r="AA147" s="113"/>
      <c r="AB147" s="113"/>
      <c r="AC147" s="201"/>
    </row>
    <row r="148" spans="2:33" x14ac:dyDescent="0.2">
      <c r="B148" s="200"/>
      <c r="C148" s="113"/>
      <c r="D148" s="201"/>
      <c r="E148" s="201"/>
      <c r="F148" s="113"/>
      <c r="G148" s="113"/>
      <c r="H148" s="113"/>
      <c r="I148" s="203"/>
      <c r="J148" s="203"/>
      <c r="K148" s="204"/>
      <c r="L148" s="201"/>
      <c r="M148" s="201"/>
      <c r="N148" s="201"/>
      <c r="O148" s="201"/>
      <c r="P148" s="201"/>
      <c r="Q148" s="113"/>
      <c r="R148" s="113"/>
      <c r="U148" s="201"/>
      <c r="V148" s="113"/>
      <c r="W148" s="113"/>
      <c r="X148" s="113"/>
      <c r="Y148" s="113"/>
      <c r="Z148" s="113"/>
      <c r="AA148" s="113"/>
      <c r="AB148" s="113"/>
      <c r="AC148" s="201"/>
    </row>
    <row r="149" spans="2:33" x14ac:dyDescent="0.2">
      <c r="B149" s="200"/>
      <c r="C149" s="113"/>
      <c r="D149" s="201"/>
      <c r="E149" s="201"/>
      <c r="F149" s="113"/>
      <c r="G149" s="113"/>
      <c r="H149" s="113"/>
      <c r="I149" s="203"/>
      <c r="J149" s="203"/>
      <c r="K149" s="204"/>
      <c r="L149" s="201"/>
      <c r="M149" s="201"/>
      <c r="N149" s="201"/>
      <c r="O149" s="201"/>
      <c r="P149" s="201"/>
      <c r="Q149" s="113"/>
      <c r="R149" s="113"/>
      <c r="U149" s="201"/>
      <c r="V149" s="113"/>
      <c r="W149" s="113"/>
      <c r="X149" s="113"/>
      <c r="Y149" s="113"/>
      <c r="Z149" s="113"/>
      <c r="AA149" s="113"/>
      <c r="AB149" s="113"/>
      <c r="AC149" s="201"/>
    </row>
    <row r="150" spans="2:33" x14ac:dyDescent="0.2">
      <c r="B150" s="200"/>
      <c r="C150" s="113"/>
      <c r="D150" s="201"/>
      <c r="E150" s="201"/>
      <c r="F150" s="113"/>
      <c r="G150" s="113"/>
      <c r="H150" s="113"/>
      <c r="I150" s="203"/>
      <c r="J150" s="203"/>
      <c r="K150" s="204"/>
      <c r="L150" s="201"/>
      <c r="M150" s="201"/>
      <c r="N150" s="201"/>
      <c r="O150" s="201"/>
      <c r="P150" s="201"/>
      <c r="Q150" s="113"/>
      <c r="R150" s="113"/>
      <c r="U150" s="201"/>
      <c r="V150" s="113"/>
      <c r="W150" s="113"/>
      <c r="X150" s="113"/>
      <c r="Y150" s="113"/>
      <c r="Z150" s="113"/>
      <c r="AA150" s="113"/>
      <c r="AB150" s="113"/>
      <c r="AC150" s="201"/>
      <c r="AD150" s="113"/>
      <c r="AE150" s="113"/>
      <c r="AF150" s="113"/>
      <c r="AG150" s="113"/>
    </row>
    <row r="151" spans="2:33" x14ac:dyDescent="0.2">
      <c r="B151" s="200"/>
      <c r="C151" s="113"/>
      <c r="D151" s="201"/>
      <c r="E151" s="201"/>
      <c r="F151" s="113"/>
      <c r="G151" s="113"/>
      <c r="H151" s="113"/>
      <c r="I151" s="203"/>
      <c r="J151" s="203"/>
      <c r="K151" s="204"/>
      <c r="L151" s="201"/>
      <c r="M151" s="201"/>
      <c r="N151" s="201"/>
      <c r="O151" s="201"/>
      <c r="P151" s="201"/>
      <c r="Q151" s="113"/>
      <c r="R151" s="113"/>
      <c r="U151" s="201"/>
      <c r="V151" s="113"/>
      <c r="W151" s="113"/>
      <c r="X151" s="113"/>
      <c r="Y151" s="113"/>
      <c r="Z151" s="113"/>
      <c r="AA151" s="113"/>
      <c r="AB151" s="113"/>
      <c r="AC151" s="201"/>
      <c r="AD151" s="113"/>
      <c r="AE151" s="113"/>
      <c r="AF151" s="113"/>
      <c r="AG151" s="113"/>
    </row>
    <row r="152" spans="2:33" x14ac:dyDescent="0.2">
      <c r="B152" s="200"/>
      <c r="C152" s="113"/>
      <c r="D152" s="201"/>
      <c r="E152" s="201"/>
      <c r="F152" s="113"/>
      <c r="G152" s="113"/>
      <c r="H152" s="113"/>
      <c r="I152" s="203"/>
      <c r="J152" s="203"/>
      <c r="K152" s="204"/>
      <c r="L152" s="201"/>
      <c r="M152" s="201"/>
      <c r="N152" s="201"/>
      <c r="O152" s="201"/>
      <c r="P152" s="201"/>
      <c r="Q152" s="113"/>
      <c r="R152" s="113"/>
      <c r="U152" s="201"/>
      <c r="V152" s="113"/>
      <c r="W152" s="113"/>
      <c r="X152" s="113"/>
      <c r="Y152" s="113"/>
      <c r="Z152" s="113"/>
      <c r="AA152" s="113"/>
      <c r="AB152" s="113"/>
      <c r="AC152" s="201"/>
      <c r="AD152" s="113"/>
      <c r="AE152" s="113"/>
      <c r="AF152" s="113"/>
      <c r="AG152" s="113"/>
    </row>
    <row r="153" spans="2:33" x14ac:dyDescent="0.2">
      <c r="B153" s="200"/>
      <c r="C153" s="113"/>
      <c r="D153" s="201"/>
      <c r="E153" s="201"/>
      <c r="F153" s="113"/>
      <c r="G153" s="113"/>
      <c r="H153" s="113"/>
      <c r="I153" s="203"/>
      <c r="J153" s="203"/>
      <c r="K153" s="204"/>
      <c r="L153" s="201"/>
      <c r="M153" s="201"/>
      <c r="N153" s="201"/>
      <c r="O153" s="201"/>
      <c r="P153" s="201"/>
      <c r="Q153" s="113"/>
      <c r="R153" s="113"/>
      <c r="U153" s="201"/>
      <c r="V153" s="113"/>
      <c r="W153" s="113"/>
      <c r="X153" s="113"/>
      <c r="Y153" s="113"/>
      <c r="Z153" s="113"/>
      <c r="AA153" s="113"/>
      <c r="AB153" s="113"/>
      <c r="AC153" s="201"/>
      <c r="AD153" s="113"/>
      <c r="AE153" s="113"/>
      <c r="AF153" s="113"/>
      <c r="AG153" s="113"/>
    </row>
    <row r="154" spans="2:33" x14ac:dyDescent="0.2">
      <c r="B154" s="200"/>
      <c r="C154" s="113"/>
      <c r="D154" s="201"/>
      <c r="E154" s="201"/>
      <c r="F154" s="113"/>
      <c r="G154" s="113"/>
      <c r="H154" s="113"/>
      <c r="I154" s="203"/>
      <c r="J154" s="203"/>
      <c r="K154" s="204"/>
      <c r="L154" s="201"/>
      <c r="M154" s="201"/>
      <c r="N154" s="201"/>
      <c r="O154" s="201"/>
      <c r="P154" s="201"/>
      <c r="Q154" s="113"/>
      <c r="R154" s="113"/>
      <c r="U154" s="201"/>
      <c r="V154" s="113"/>
      <c r="W154" s="113"/>
      <c r="X154" s="113"/>
      <c r="Y154" s="113"/>
      <c r="Z154" s="113"/>
      <c r="AA154" s="113"/>
      <c r="AB154" s="113"/>
      <c r="AC154" s="201"/>
      <c r="AD154" s="113"/>
      <c r="AE154" s="113"/>
      <c r="AF154" s="113"/>
      <c r="AG154" s="113"/>
    </row>
    <row r="155" spans="2:33" x14ac:dyDescent="0.2">
      <c r="B155" s="200"/>
      <c r="C155" s="113"/>
      <c r="D155" s="201"/>
      <c r="E155" s="201"/>
      <c r="F155" s="113"/>
      <c r="G155" s="113"/>
      <c r="H155" s="113"/>
      <c r="I155" s="203"/>
      <c r="J155" s="203"/>
      <c r="K155" s="204"/>
      <c r="L155" s="201"/>
      <c r="M155" s="201"/>
      <c r="N155" s="201"/>
      <c r="O155" s="201"/>
      <c r="P155" s="201"/>
      <c r="Q155" s="113"/>
      <c r="R155" s="113"/>
      <c r="U155" s="201"/>
      <c r="V155" s="113"/>
      <c r="W155" s="113"/>
      <c r="X155" s="113"/>
      <c r="Y155" s="113"/>
      <c r="Z155" s="113"/>
      <c r="AA155" s="113"/>
      <c r="AB155" s="113"/>
      <c r="AC155" s="201"/>
      <c r="AD155" s="113"/>
      <c r="AE155" s="113"/>
      <c r="AF155" s="113"/>
      <c r="AG155" s="113"/>
    </row>
    <row r="156" spans="2:33" x14ac:dyDescent="0.2">
      <c r="B156" s="200"/>
      <c r="C156" s="113"/>
      <c r="D156" s="201"/>
      <c r="E156" s="201"/>
      <c r="F156" s="113"/>
      <c r="G156" s="113"/>
      <c r="H156" s="113"/>
      <c r="I156" s="203"/>
      <c r="J156" s="203"/>
      <c r="K156" s="204"/>
      <c r="L156" s="201"/>
      <c r="M156" s="201"/>
      <c r="N156" s="201"/>
      <c r="O156" s="201"/>
      <c r="P156" s="201"/>
      <c r="Q156" s="113"/>
      <c r="R156" s="113"/>
      <c r="U156" s="201"/>
      <c r="V156" s="113"/>
      <c r="W156" s="113"/>
      <c r="X156" s="113"/>
      <c r="Y156" s="113"/>
      <c r="Z156" s="113"/>
      <c r="AA156" s="113"/>
      <c r="AB156" s="113"/>
      <c r="AC156" s="201"/>
      <c r="AD156" s="113"/>
      <c r="AE156" s="113"/>
      <c r="AF156" s="113"/>
      <c r="AG156" s="113"/>
    </row>
    <row r="157" spans="2:33" x14ac:dyDescent="0.2">
      <c r="B157" s="200"/>
      <c r="C157" s="113"/>
      <c r="D157" s="201"/>
      <c r="E157" s="201"/>
      <c r="F157" s="113"/>
      <c r="G157" s="113"/>
      <c r="H157" s="113"/>
      <c r="I157" s="203"/>
      <c r="J157" s="203"/>
      <c r="K157" s="204"/>
      <c r="L157" s="201"/>
      <c r="M157" s="201"/>
      <c r="N157" s="201"/>
      <c r="O157" s="201"/>
      <c r="P157" s="201"/>
      <c r="Q157" s="113"/>
      <c r="R157" s="113"/>
      <c r="U157" s="201"/>
      <c r="V157" s="113"/>
      <c r="W157" s="113"/>
      <c r="X157" s="113"/>
      <c r="Y157" s="113"/>
      <c r="Z157" s="113"/>
      <c r="AA157" s="113"/>
      <c r="AB157" s="113"/>
      <c r="AC157" s="201"/>
      <c r="AD157" s="113"/>
      <c r="AE157" s="113"/>
      <c r="AF157" s="113"/>
      <c r="AG157" s="113"/>
    </row>
    <row r="158" spans="2:33" x14ac:dyDescent="0.2">
      <c r="B158" s="200"/>
      <c r="C158" s="113"/>
      <c r="D158" s="201"/>
      <c r="E158" s="201"/>
      <c r="F158" s="113"/>
      <c r="G158" s="113"/>
      <c r="H158" s="113"/>
      <c r="I158" s="203"/>
      <c r="J158" s="203"/>
      <c r="K158" s="204"/>
      <c r="L158" s="201"/>
      <c r="M158" s="201"/>
      <c r="N158" s="201"/>
      <c r="O158" s="201"/>
      <c r="P158" s="201"/>
      <c r="Q158" s="113"/>
      <c r="R158" s="113"/>
      <c r="U158" s="201"/>
      <c r="V158" s="113"/>
      <c r="W158" s="113"/>
      <c r="X158" s="113"/>
      <c r="Y158" s="113"/>
      <c r="Z158" s="113"/>
      <c r="AA158" s="113"/>
      <c r="AB158" s="113"/>
      <c r="AC158" s="201"/>
      <c r="AD158" s="113"/>
      <c r="AE158" s="113"/>
      <c r="AF158" s="113"/>
      <c r="AG158" s="113"/>
    </row>
    <row r="159" spans="2:33" x14ac:dyDescent="0.2">
      <c r="B159" s="200"/>
      <c r="C159" s="113"/>
      <c r="D159" s="201"/>
      <c r="E159" s="201"/>
      <c r="F159" s="113"/>
      <c r="G159" s="113"/>
      <c r="H159" s="113"/>
      <c r="I159" s="203"/>
      <c r="J159" s="203"/>
      <c r="K159" s="204"/>
      <c r="L159" s="201"/>
      <c r="M159" s="201"/>
      <c r="N159" s="201"/>
      <c r="O159" s="201"/>
      <c r="P159" s="201"/>
      <c r="Q159" s="113"/>
      <c r="R159" s="113"/>
      <c r="U159" s="201"/>
      <c r="V159" s="113"/>
      <c r="W159" s="113"/>
      <c r="X159" s="113"/>
      <c r="Y159" s="113"/>
      <c r="Z159" s="113"/>
      <c r="AA159" s="113"/>
      <c r="AB159" s="113"/>
      <c r="AC159" s="201"/>
      <c r="AD159" s="113"/>
      <c r="AE159" s="113"/>
      <c r="AF159" s="113"/>
      <c r="AG159" s="113"/>
    </row>
    <row r="160" spans="2:33" x14ac:dyDescent="0.2">
      <c r="B160" s="200"/>
      <c r="C160" s="113"/>
      <c r="D160" s="201"/>
      <c r="E160" s="201"/>
      <c r="F160" s="113"/>
      <c r="G160" s="113"/>
      <c r="H160" s="113"/>
      <c r="I160" s="203"/>
      <c r="J160" s="203"/>
      <c r="K160" s="204"/>
      <c r="L160" s="201"/>
      <c r="M160" s="201"/>
      <c r="N160" s="201"/>
      <c r="O160" s="201"/>
      <c r="P160" s="201"/>
      <c r="Q160" s="113"/>
      <c r="R160" s="113"/>
      <c r="U160" s="201"/>
      <c r="V160" s="113"/>
      <c r="W160" s="113"/>
      <c r="X160" s="113"/>
      <c r="Y160" s="113"/>
      <c r="Z160" s="113"/>
      <c r="AA160" s="113"/>
      <c r="AB160" s="113"/>
      <c r="AC160" s="201"/>
      <c r="AD160" s="113"/>
      <c r="AE160" s="113"/>
      <c r="AF160" s="113"/>
      <c r="AG160" s="113"/>
    </row>
    <row r="161" spans="2:33" x14ac:dyDescent="0.2">
      <c r="B161" s="200"/>
      <c r="C161" s="113"/>
      <c r="D161" s="201"/>
      <c r="E161" s="201"/>
      <c r="F161" s="113"/>
      <c r="G161" s="113"/>
      <c r="H161" s="113"/>
      <c r="I161" s="203"/>
      <c r="J161" s="203"/>
      <c r="K161" s="204"/>
      <c r="L161" s="201"/>
      <c r="M161" s="201"/>
      <c r="N161" s="201"/>
      <c r="O161" s="201"/>
      <c r="P161" s="201"/>
      <c r="Q161" s="113"/>
      <c r="R161" s="113"/>
      <c r="U161" s="201"/>
      <c r="V161" s="113"/>
      <c r="W161" s="113"/>
      <c r="X161" s="113"/>
      <c r="Y161" s="113"/>
      <c r="Z161" s="113"/>
      <c r="AA161" s="113"/>
      <c r="AB161" s="113"/>
      <c r="AC161" s="201"/>
      <c r="AD161" s="113"/>
      <c r="AE161" s="113"/>
      <c r="AF161" s="113"/>
      <c r="AG161" s="113"/>
    </row>
    <row r="162" spans="2:33" x14ac:dyDescent="0.2">
      <c r="B162" s="200"/>
      <c r="C162" s="113"/>
      <c r="D162" s="201"/>
      <c r="E162" s="201"/>
      <c r="F162" s="113"/>
      <c r="G162" s="113"/>
      <c r="H162" s="113"/>
      <c r="I162" s="203"/>
      <c r="J162" s="203"/>
      <c r="K162" s="204"/>
      <c r="L162" s="201"/>
      <c r="M162" s="201"/>
      <c r="N162" s="201"/>
      <c r="O162" s="201"/>
      <c r="P162" s="201"/>
      <c r="Q162" s="113"/>
      <c r="R162" s="113"/>
      <c r="U162" s="201"/>
      <c r="V162" s="113"/>
      <c r="W162" s="113"/>
      <c r="X162" s="113"/>
      <c r="Y162" s="113"/>
      <c r="Z162" s="113"/>
      <c r="AA162" s="113"/>
      <c r="AB162" s="113"/>
      <c r="AC162" s="201"/>
      <c r="AD162" s="113"/>
      <c r="AE162" s="113"/>
      <c r="AF162" s="113"/>
      <c r="AG162" s="113"/>
    </row>
    <row r="163" spans="2:33" x14ac:dyDescent="0.2">
      <c r="B163" s="200"/>
      <c r="C163" s="113"/>
      <c r="D163" s="201"/>
      <c r="E163" s="201"/>
      <c r="F163" s="113"/>
      <c r="G163" s="113"/>
      <c r="H163" s="113"/>
      <c r="I163" s="203"/>
      <c r="J163" s="203"/>
      <c r="K163" s="204"/>
      <c r="L163" s="201"/>
      <c r="M163" s="201"/>
      <c r="N163" s="201"/>
      <c r="O163" s="201"/>
      <c r="P163" s="201"/>
      <c r="Q163" s="113"/>
      <c r="R163" s="113"/>
      <c r="U163" s="201"/>
      <c r="V163" s="113"/>
      <c r="W163" s="113"/>
      <c r="X163" s="113"/>
      <c r="Y163" s="113"/>
      <c r="Z163" s="113"/>
      <c r="AA163" s="113"/>
      <c r="AB163" s="113"/>
      <c r="AC163" s="201"/>
      <c r="AD163" s="113"/>
      <c r="AE163" s="113"/>
      <c r="AF163" s="113"/>
      <c r="AG163" s="113"/>
    </row>
    <row r="164" spans="2:33" x14ac:dyDescent="0.2">
      <c r="B164" s="200"/>
      <c r="C164" s="113"/>
      <c r="D164" s="201"/>
      <c r="E164" s="201"/>
      <c r="F164" s="113"/>
      <c r="G164" s="113"/>
      <c r="H164" s="113"/>
      <c r="I164" s="203"/>
      <c r="J164" s="203"/>
      <c r="K164" s="204"/>
      <c r="L164" s="201"/>
      <c r="M164" s="201"/>
      <c r="N164" s="201"/>
      <c r="O164" s="201"/>
      <c r="P164" s="201"/>
      <c r="Q164" s="113"/>
      <c r="R164" s="113"/>
      <c r="U164" s="201"/>
      <c r="V164" s="113"/>
      <c r="W164" s="113"/>
      <c r="X164" s="113"/>
      <c r="Y164" s="113"/>
      <c r="Z164" s="113"/>
      <c r="AA164" s="113"/>
      <c r="AB164" s="113"/>
      <c r="AC164" s="201"/>
      <c r="AD164" s="113"/>
      <c r="AE164" s="113"/>
      <c r="AF164" s="113"/>
      <c r="AG164" s="113"/>
    </row>
    <row r="165" spans="2:33" x14ac:dyDescent="0.2">
      <c r="B165" s="200"/>
      <c r="C165" s="113"/>
      <c r="D165" s="201"/>
      <c r="E165" s="201"/>
      <c r="F165" s="113"/>
      <c r="G165" s="113"/>
      <c r="H165" s="113"/>
      <c r="I165" s="203"/>
      <c r="J165" s="203"/>
      <c r="K165" s="204"/>
      <c r="L165" s="201"/>
      <c r="M165" s="201"/>
      <c r="N165" s="201"/>
      <c r="O165" s="201"/>
      <c r="P165" s="201"/>
      <c r="Q165" s="113"/>
      <c r="R165" s="113"/>
      <c r="U165" s="201"/>
      <c r="V165" s="113"/>
      <c r="W165" s="113"/>
      <c r="X165" s="113"/>
      <c r="Y165" s="113"/>
      <c r="Z165" s="113"/>
      <c r="AA165" s="113"/>
      <c r="AB165" s="113"/>
      <c r="AC165" s="201"/>
      <c r="AD165" s="113"/>
      <c r="AE165" s="113"/>
      <c r="AF165" s="113"/>
      <c r="AG165" s="113"/>
    </row>
    <row r="166" spans="2:33" x14ac:dyDescent="0.2">
      <c r="B166" s="200"/>
      <c r="C166" s="113"/>
      <c r="D166" s="201"/>
      <c r="E166" s="201"/>
      <c r="F166" s="113"/>
      <c r="G166" s="113"/>
      <c r="H166" s="113"/>
      <c r="I166" s="203"/>
      <c r="J166" s="203"/>
      <c r="K166" s="204"/>
      <c r="L166" s="201"/>
      <c r="M166" s="201"/>
      <c r="N166" s="201"/>
      <c r="O166" s="201"/>
      <c r="P166" s="201"/>
      <c r="Q166" s="113"/>
      <c r="R166" s="113"/>
      <c r="U166" s="201"/>
      <c r="V166" s="113"/>
      <c r="W166" s="113"/>
      <c r="X166" s="113"/>
      <c r="Y166" s="113"/>
      <c r="Z166" s="113"/>
      <c r="AA166" s="113"/>
      <c r="AB166" s="113"/>
      <c r="AC166" s="201"/>
      <c r="AD166" s="113"/>
      <c r="AE166" s="113"/>
      <c r="AF166" s="113"/>
      <c r="AG166" s="113"/>
    </row>
    <row r="167" spans="2:33" x14ac:dyDescent="0.2">
      <c r="B167" s="200"/>
      <c r="C167" s="113"/>
      <c r="D167" s="201"/>
      <c r="E167" s="201"/>
      <c r="F167" s="113"/>
      <c r="G167" s="113"/>
      <c r="H167" s="113"/>
      <c r="I167" s="203"/>
      <c r="J167" s="203"/>
      <c r="K167" s="204"/>
      <c r="L167" s="201"/>
      <c r="M167" s="201"/>
      <c r="N167" s="201"/>
      <c r="O167" s="201"/>
      <c r="P167" s="201"/>
      <c r="Q167" s="113"/>
      <c r="R167" s="113"/>
      <c r="U167" s="201"/>
      <c r="V167" s="113"/>
      <c r="W167" s="113"/>
      <c r="X167" s="113"/>
      <c r="Y167" s="113"/>
      <c r="Z167" s="113"/>
      <c r="AA167" s="113"/>
      <c r="AB167" s="113"/>
      <c r="AC167" s="201"/>
      <c r="AD167" s="113"/>
      <c r="AE167" s="113"/>
      <c r="AF167" s="113"/>
      <c r="AG167" s="113"/>
    </row>
    <row r="168" spans="2:33" x14ac:dyDescent="0.2">
      <c r="B168" s="200"/>
      <c r="C168" s="113"/>
      <c r="D168" s="201"/>
      <c r="E168" s="201"/>
      <c r="F168" s="113"/>
      <c r="G168" s="113"/>
      <c r="H168" s="113"/>
      <c r="I168" s="203"/>
      <c r="J168" s="203"/>
      <c r="K168" s="204"/>
      <c r="L168" s="201"/>
      <c r="M168" s="201"/>
      <c r="N168" s="201"/>
      <c r="O168" s="201"/>
      <c r="P168" s="201"/>
      <c r="Q168" s="113"/>
      <c r="R168" s="113"/>
      <c r="U168" s="201"/>
      <c r="V168" s="113"/>
      <c r="W168" s="113"/>
      <c r="X168" s="113"/>
      <c r="Y168" s="113"/>
      <c r="Z168" s="113"/>
      <c r="AA168" s="113"/>
      <c r="AB168" s="113"/>
      <c r="AC168" s="201"/>
      <c r="AD168" s="113"/>
      <c r="AE168" s="113"/>
      <c r="AF168" s="113"/>
      <c r="AG168" s="113"/>
    </row>
    <row r="169" spans="2:33" x14ac:dyDescent="0.2">
      <c r="B169" s="200"/>
      <c r="C169" s="113"/>
      <c r="D169" s="201"/>
      <c r="E169" s="201"/>
      <c r="F169" s="113"/>
      <c r="G169" s="113"/>
      <c r="H169" s="113"/>
      <c r="I169" s="203"/>
      <c r="J169" s="203"/>
      <c r="K169" s="204"/>
      <c r="L169" s="201"/>
      <c r="M169" s="201"/>
      <c r="N169" s="201"/>
      <c r="O169" s="201"/>
      <c r="P169" s="201"/>
      <c r="Q169" s="113"/>
      <c r="R169" s="113"/>
      <c r="U169" s="201"/>
      <c r="V169" s="113"/>
      <c r="W169" s="113"/>
      <c r="X169" s="113"/>
      <c r="Y169" s="113"/>
      <c r="Z169" s="113"/>
      <c r="AA169" s="113"/>
      <c r="AB169" s="113"/>
      <c r="AC169" s="201"/>
      <c r="AD169" s="113"/>
      <c r="AE169" s="113"/>
      <c r="AF169" s="113"/>
      <c r="AG169" s="113"/>
    </row>
    <row r="170" spans="2:33" x14ac:dyDescent="0.2">
      <c r="B170" s="200"/>
      <c r="C170" s="113"/>
      <c r="D170" s="201"/>
      <c r="E170" s="201"/>
      <c r="F170" s="113"/>
      <c r="G170" s="113"/>
      <c r="H170" s="113"/>
      <c r="I170" s="203"/>
      <c r="J170" s="203"/>
      <c r="K170" s="204"/>
      <c r="L170" s="201"/>
      <c r="M170" s="201"/>
      <c r="N170" s="201"/>
      <c r="O170" s="201"/>
      <c r="P170" s="201"/>
      <c r="Q170" s="113"/>
      <c r="R170" s="113"/>
      <c r="U170" s="201"/>
      <c r="V170" s="113"/>
      <c r="W170" s="113"/>
      <c r="X170" s="113"/>
      <c r="Y170" s="113"/>
      <c r="Z170" s="113"/>
      <c r="AA170" s="113"/>
      <c r="AB170" s="113"/>
      <c r="AC170" s="201"/>
      <c r="AD170" s="113"/>
      <c r="AE170" s="113"/>
      <c r="AF170" s="113"/>
      <c r="AG170" s="113"/>
    </row>
    <row r="171" spans="2:33" x14ac:dyDescent="0.2">
      <c r="B171" s="200"/>
      <c r="C171" s="113"/>
      <c r="D171" s="201"/>
      <c r="E171" s="201"/>
      <c r="F171" s="113"/>
      <c r="G171" s="113"/>
      <c r="H171" s="113"/>
      <c r="I171" s="203"/>
      <c r="J171" s="203"/>
      <c r="K171" s="204"/>
      <c r="L171" s="201"/>
      <c r="M171" s="201"/>
      <c r="N171" s="201"/>
      <c r="O171" s="201"/>
      <c r="P171" s="201"/>
      <c r="Q171" s="113"/>
      <c r="R171" s="113"/>
      <c r="U171" s="201"/>
      <c r="V171" s="113"/>
      <c r="W171" s="113"/>
      <c r="X171" s="113"/>
      <c r="Y171" s="113"/>
      <c r="Z171" s="113"/>
      <c r="AA171" s="113"/>
      <c r="AB171" s="113"/>
      <c r="AC171" s="201"/>
      <c r="AD171" s="113"/>
      <c r="AE171" s="113"/>
      <c r="AF171" s="113"/>
      <c r="AG171" s="113"/>
    </row>
    <row r="172" spans="2:33" x14ac:dyDescent="0.2">
      <c r="B172" s="200"/>
      <c r="C172" s="113"/>
      <c r="D172" s="201"/>
      <c r="E172" s="201"/>
      <c r="F172" s="113"/>
      <c r="G172" s="113"/>
      <c r="H172" s="113"/>
      <c r="I172" s="203"/>
      <c r="J172" s="203"/>
      <c r="K172" s="204"/>
      <c r="L172" s="201"/>
      <c r="M172" s="201"/>
      <c r="N172" s="201"/>
      <c r="O172" s="201"/>
      <c r="P172" s="201"/>
      <c r="Q172" s="113"/>
      <c r="R172" s="113"/>
      <c r="U172" s="201"/>
      <c r="V172" s="113"/>
      <c r="W172" s="113"/>
      <c r="X172" s="113"/>
      <c r="Y172" s="113"/>
      <c r="Z172" s="113"/>
      <c r="AA172" s="113"/>
      <c r="AB172" s="113"/>
      <c r="AC172" s="201"/>
      <c r="AD172" s="113"/>
      <c r="AE172" s="113"/>
      <c r="AF172" s="113"/>
      <c r="AG172" s="113"/>
    </row>
    <row r="173" spans="2:33" x14ac:dyDescent="0.2">
      <c r="B173" s="200"/>
      <c r="C173" s="113"/>
      <c r="D173" s="201"/>
      <c r="E173" s="201"/>
      <c r="F173" s="113"/>
      <c r="G173" s="113"/>
      <c r="H173" s="113"/>
      <c r="I173" s="203"/>
      <c r="J173" s="203"/>
      <c r="K173" s="204"/>
      <c r="L173" s="201"/>
      <c r="M173" s="201"/>
      <c r="N173" s="201"/>
      <c r="O173" s="201"/>
      <c r="P173" s="201"/>
      <c r="Q173" s="113"/>
      <c r="R173" s="113"/>
      <c r="U173" s="201"/>
      <c r="V173" s="113"/>
      <c r="W173" s="113"/>
      <c r="X173" s="113"/>
      <c r="Y173" s="113"/>
      <c r="Z173" s="113"/>
      <c r="AA173" s="113"/>
      <c r="AB173" s="113"/>
      <c r="AC173" s="201"/>
      <c r="AD173" s="113"/>
      <c r="AE173" s="113"/>
      <c r="AF173" s="113"/>
      <c r="AG173" s="113"/>
    </row>
    <row r="174" spans="2:33" x14ac:dyDescent="0.2">
      <c r="B174" s="200"/>
      <c r="C174" s="113"/>
      <c r="D174" s="201"/>
      <c r="E174" s="201"/>
      <c r="F174" s="113"/>
      <c r="G174" s="113"/>
      <c r="H174" s="113"/>
      <c r="I174" s="203"/>
      <c r="J174" s="203"/>
      <c r="K174" s="204"/>
      <c r="L174" s="201"/>
      <c r="M174" s="201"/>
      <c r="N174" s="201"/>
      <c r="O174" s="201"/>
      <c r="P174" s="201"/>
      <c r="Q174" s="113"/>
      <c r="R174" s="113"/>
      <c r="U174" s="201"/>
      <c r="V174" s="113"/>
      <c r="W174" s="113"/>
      <c r="X174" s="113"/>
      <c r="Y174" s="113"/>
      <c r="Z174" s="113"/>
      <c r="AA174" s="113"/>
      <c r="AB174" s="113"/>
      <c r="AC174" s="201"/>
      <c r="AD174" s="113"/>
      <c r="AE174" s="113"/>
      <c r="AF174" s="113"/>
      <c r="AG174" s="113"/>
    </row>
    <row r="175" spans="2:33" x14ac:dyDescent="0.2">
      <c r="B175" s="200"/>
      <c r="C175" s="113"/>
      <c r="D175" s="201"/>
      <c r="E175" s="201"/>
      <c r="F175" s="113"/>
      <c r="G175" s="113"/>
      <c r="H175" s="113"/>
      <c r="I175" s="203"/>
      <c r="J175" s="203"/>
      <c r="K175" s="204"/>
      <c r="L175" s="201"/>
      <c r="M175" s="201"/>
      <c r="N175" s="201"/>
      <c r="O175" s="201"/>
      <c r="P175" s="201"/>
      <c r="Q175" s="113"/>
      <c r="R175" s="113"/>
      <c r="U175" s="201"/>
      <c r="V175" s="113"/>
      <c r="W175" s="113"/>
      <c r="X175" s="113"/>
      <c r="Y175" s="113"/>
      <c r="Z175" s="113"/>
      <c r="AA175" s="113"/>
      <c r="AB175" s="113"/>
      <c r="AC175" s="201"/>
      <c r="AD175" s="113"/>
      <c r="AE175" s="113"/>
      <c r="AF175" s="113"/>
      <c r="AG175" s="113"/>
    </row>
    <row r="176" spans="2:33" x14ac:dyDescent="0.2">
      <c r="B176" s="200"/>
      <c r="C176" s="113"/>
      <c r="D176" s="201"/>
      <c r="E176" s="201"/>
      <c r="F176" s="113"/>
      <c r="G176" s="113"/>
      <c r="H176" s="113"/>
      <c r="I176" s="203"/>
      <c r="J176" s="203"/>
      <c r="K176" s="204"/>
      <c r="L176" s="201"/>
      <c r="M176" s="201"/>
      <c r="N176" s="201"/>
      <c r="O176" s="201"/>
      <c r="P176" s="201"/>
      <c r="Q176" s="113"/>
      <c r="R176" s="113"/>
      <c r="U176" s="201"/>
      <c r="V176" s="113"/>
      <c r="W176" s="113"/>
      <c r="X176" s="113"/>
      <c r="Y176" s="113"/>
      <c r="Z176" s="113"/>
      <c r="AA176" s="113"/>
      <c r="AB176" s="113"/>
      <c r="AC176" s="201"/>
      <c r="AD176" s="113"/>
      <c r="AE176" s="113"/>
      <c r="AF176" s="113"/>
      <c r="AG176" s="113"/>
    </row>
    <row r="177" spans="2:33" x14ac:dyDescent="0.2">
      <c r="B177" s="200"/>
      <c r="C177" s="113"/>
      <c r="D177" s="201"/>
      <c r="E177" s="201"/>
      <c r="F177" s="113"/>
      <c r="G177" s="113"/>
      <c r="H177" s="113"/>
      <c r="I177" s="203"/>
      <c r="J177" s="203"/>
      <c r="K177" s="204"/>
      <c r="L177" s="201"/>
      <c r="M177" s="201"/>
      <c r="N177" s="201"/>
      <c r="O177" s="201"/>
      <c r="P177" s="201"/>
      <c r="Q177" s="113"/>
      <c r="R177" s="113"/>
      <c r="U177" s="201"/>
      <c r="V177" s="113"/>
      <c r="W177" s="113"/>
      <c r="X177" s="113"/>
      <c r="Y177" s="113"/>
      <c r="Z177" s="113"/>
      <c r="AA177" s="113"/>
      <c r="AB177" s="113"/>
      <c r="AC177" s="201"/>
      <c r="AD177" s="113"/>
      <c r="AE177" s="113"/>
      <c r="AF177" s="113"/>
      <c r="AG177" s="113"/>
    </row>
    <row r="178" spans="2:33" x14ac:dyDescent="0.2">
      <c r="B178" s="200"/>
      <c r="C178" s="113"/>
      <c r="D178" s="201"/>
      <c r="E178" s="201"/>
      <c r="F178" s="113"/>
      <c r="G178" s="113"/>
      <c r="H178" s="113"/>
      <c r="I178" s="203"/>
      <c r="J178" s="203"/>
      <c r="K178" s="204"/>
      <c r="L178" s="201"/>
      <c r="M178" s="201"/>
      <c r="N178" s="201"/>
      <c r="O178" s="201"/>
      <c r="P178" s="201"/>
      <c r="Q178" s="113"/>
      <c r="R178" s="113"/>
      <c r="U178" s="201"/>
      <c r="V178" s="113"/>
      <c r="W178" s="113"/>
      <c r="X178" s="113"/>
      <c r="Y178" s="113"/>
      <c r="Z178" s="113"/>
      <c r="AA178" s="113"/>
      <c r="AB178" s="113"/>
      <c r="AC178" s="201"/>
      <c r="AD178" s="113"/>
      <c r="AE178" s="113"/>
      <c r="AF178" s="113"/>
      <c r="AG178" s="113"/>
    </row>
    <row r="179" spans="2:33" x14ac:dyDescent="0.2">
      <c r="B179" s="200"/>
      <c r="C179" s="113"/>
      <c r="D179" s="201"/>
      <c r="E179" s="201"/>
      <c r="F179" s="113"/>
      <c r="G179" s="113"/>
      <c r="H179" s="113"/>
      <c r="I179" s="203"/>
      <c r="J179" s="203"/>
      <c r="K179" s="204"/>
      <c r="L179" s="201"/>
      <c r="M179" s="201"/>
      <c r="N179" s="201"/>
      <c r="O179" s="201"/>
      <c r="P179" s="201"/>
      <c r="Q179" s="113"/>
      <c r="R179" s="113"/>
      <c r="U179" s="201"/>
      <c r="V179" s="113"/>
      <c r="W179" s="113"/>
      <c r="X179" s="113"/>
      <c r="Y179" s="113"/>
      <c r="Z179" s="113"/>
      <c r="AA179" s="113"/>
      <c r="AB179" s="113"/>
      <c r="AC179" s="201"/>
      <c r="AD179" s="113"/>
      <c r="AE179" s="113"/>
      <c r="AF179" s="113"/>
      <c r="AG179" s="113"/>
    </row>
    <row r="180" spans="2:33" x14ac:dyDescent="0.2">
      <c r="B180" s="200"/>
      <c r="C180" s="113"/>
      <c r="D180" s="201"/>
      <c r="E180" s="201"/>
      <c r="F180" s="113"/>
      <c r="G180" s="113"/>
      <c r="H180" s="113"/>
      <c r="I180" s="203"/>
      <c r="J180" s="203"/>
      <c r="K180" s="204"/>
      <c r="L180" s="201"/>
      <c r="M180" s="201"/>
      <c r="N180" s="201"/>
      <c r="O180" s="201"/>
      <c r="P180" s="201"/>
      <c r="Q180" s="113"/>
      <c r="R180" s="113"/>
      <c r="U180" s="201"/>
      <c r="V180" s="113"/>
      <c r="W180" s="113"/>
      <c r="X180" s="113"/>
      <c r="Y180" s="113"/>
      <c r="Z180" s="113"/>
      <c r="AA180" s="113"/>
      <c r="AB180" s="113"/>
      <c r="AC180" s="201"/>
      <c r="AD180" s="113"/>
      <c r="AE180" s="113"/>
      <c r="AF180" s="113"/>
      <c r="AG180" s="113"/>
    </row>
    <row r="181" spans="2:33" x14ac:dyDescent="0.2">
      <c r="B181" s="200"/>
      <c r="C181" s="113"/>
      <c r="D181" s="201"/>
      <c r="E181" s="201"/>
      <c r="F181" s="113"/>
      <c r="G181" s="113"/>
      <c r="H181" s="113"/>
      <c r="I181" s="203"/>
      <c r="J181" s="203"/>
      <c r="K181" s="204"/>
      <c r="L181" s="201"/>
      <c r="M181" s="201"/>
      <c r="N181" s="201"/>
      <c r="O181" s="201"/>
      <c r="P181" s="201"/>
      <c r="Q181" s="113"/>
      <c r="R181" s="113"/>
      <c r="U181" s="201"/>
      <c r="V181" s="113"/>
      <c r="W181" s="113"/>
      <c r="X181" s="113"/>
      <c r="Y181" s="113"/>
      <c r="Z181" s="113"/>
      <c r="AA181" s="113"/>
      <c r="AB181" s="113"/>
      <c r="AC181" s="201"/>
      <c r="AD181" s="113"/>
      <c r="AE181" s="113"/>
      <c r="AF181" s="113"/>
      <c r="AG181" s="113"/>
    </row>
    <row r="182" spans="2:33" x14ac:dyDescent="0.2">
      <c r="B182" s="200"/>
      <c r="C182" s="113"/>
      <c r="D182" s="201"/>
      <c r="E182" s="201"/>
      <c r="F182" s="113"/>
      <c r="G182" s="113"/>
      <c r="H182" s="113"/>
      <c r="I182" s="203"/>
      <c r="J182" s="203"/>
      <c r="K182" s="204"/>
      <c r="L182" s="201"/>
      <c r="M182" s="201"/>
      <c r="N182" s="201"/>
      <c r="O182" s="201"/>
      <c r="P182" s="201"/>
      <c r="Q182" s="113"/>
      <c r="R182" s="113"/>
      <c r="U182" s="201"/>
      <c r="V182" s="113"/>
      <c r="W182" s="113"/>
      <c r="X182" s="113"/>
      <c r="Y182" s="113"/>
      <c r="Z182" s="113"/>
      <c r="AA182" s="113"/>
      <c r="AB182" s="113"/>
      <c r="AC182" s="201"/>
      <c r="AD182" s="113"/>
      <c r="AE182" s="113"/>
      <c r="AF182" s="113"/>
      <c r="AG182" s="113"/>
    </row>
    <row r="183" spans="2:33" x14ac:dyDescent="0.2">
      <c r="B183" s="200"/>
      <c r="C183" s="113"/>
      <c r="D183" s="201"/>
      <c r="E183" s="201"/>
      <c r="F183" s="113"/>
      <c r="G183" s="113"/>
      <c r="H183" s="113"/>
      <c r="I183" s="203"/>
      <c r="J183" s="203"/>
      <c r="K183" s="204"/>
      <c r="L183" s="201"/>
      <c r="M183" s="201"/>
      <c r="N183" s="201"/>
      <c r="O183" s="201"/>
      <c r="P183" s="201"/>
      <c r="Q183" s="113"/>
      <c r="R183" s="113"/>
      <c r="U183" s="201"/>
      <c r="V183" s="113"/>
      <c r="W183" s="113"/>
      <c r="X183" s="113"/>
      <c r="Y183" s="113"/>
      <c r="Z183" s="113"/>
      <c r="AA183" s="113"/>
      <c r="AB183" s="113"/>
      <c r="AC183" s="201"/>
      <c r="AD183" s="113"/>
      <c r="AE183" s="113"/>
      <c r="AF183" s="113"/>
      <c r="AG183" s="113"/>
    </row>
    <row r="184" spans="2:33" x14ac:dyDescent="0.2">
      <c r="B184" s="200"/>
      <c r="C184" s="113"/>
      <c r="D184" s="201"/>
      <c r="E184" s="201"/>
      <c r="F184" s="113"/>
      <c r="G184" s="113"/>
      <c r="H184" s="113"/>
      <c r="I184" s="203"/>
      <c r="J184" s="203"/>
      <c r="K184" s="204"/>
      <c r="L184" s="201"/>
      <c r="M184" s="201"/>
      <c r="N184" s="201"/>
      <c r="O184" s="201"/>
      <c r="P184" s="201"/>
      <c r="Q184" s="113"/>
      <c r="R184" s="113"/>
      <c r="U184" s="201"/>
      <c r="V184" s="113"/>
      <c r="W184" s="113"/>
      <c r="X184" s="113"/>
      <c r="Y184" s="113"/>
      <c r="Z184" s="113"/>
      <c r="AA184" s="113"/>
      <c r="AB184" s="113"/>
      <c r="AC184" s="201"/>
      <c r="AD184" s="113"/>
      <c r="AE184" s="113"/>
      <c r="AF184" s="113"/>
      <c r="AG184" s="113"/>
    </row>
    <row r="185" spans="2:33" x14ac:dyDescent="0.2">
      <c r="B185" s="200"/>
      <c r="C185" s="113"/>
      <c r="D185" s="201"/>
      <c r="E185" s="201"/>
      <c r="F185" s="113"/>
      <c r="G185" s="113"/>
      <c r="H185" s="113"/>
      <c r="I185" s="203"/>
      <c r="J185" s="203"/>
      <c r="K185" s="204"/>
      <c r="L185" s="201"/>
      <c r="M185" s="201"/>
      <c r="N185" s="201"/>
      <c r="O185" s="201"/>
      <c r="P185" s="201"/>
      <c r="Q185" s="113"/>
      <c r="R185" s="113"/>
      <c r="U185" s="201"/>
      <c r="V185" s="113"/>
      <c r="W185" s="113"/>
      <c r="X185" s="113"/>
      <c r="Y185" s="113"/>
      <c r="Z185" s="113"/>
      <c r="AA185" s="113"/>
      <c r="AB185" s="113"/>
      <c r="AC185" s="201"/>
      <c r="AD185" s="113"/>
      <c r="AE185" s="113"/>
      <c r="AF185" s="113"/>
      <c r="AG185" s="113"/>
    </row>
    <row r="186" spans="2:33" x14ac:dyDescent="0.2">
      <c r="B186" s="200"/>
      <c r="C186" s="113"/>
      <c r="D186" s="201"/>
      <c r="E186" s="201"/>
      <c r="F186" s="113"/>
      <c r="G186" s="113"/>
      <c r="H186" s="113"/>
      <c r="I186" s="203"/>
      <c r="J186" s="203"/>
      <c r="K186" s="204"/>
      <c r="L186" s="201"/>
      <c r="M186" s="201"/>
      <c r="N186" s="201"/>
      <c r="O186" s="201"/>
      <c r="P186" s="201"/>
      <c r="Q186" s="113"/>
      <c r="R186" s="113"/>
      <c r="U186" s="201"/>
      <c r="V186" s="113"/>
      <c r="W186" s="113"/>
      <c r="X186" s="113"/>
      <c r="Y186" s="113"/>
      <c r="Z186" s="113"/>
      <c r="AA186" s="113"/>
      <c r="AB186" s="113"/>
      <c r="AC186" s="201"/>
      <c r="AD186" s="113"/>
      <c r="AE186" s="113"/>
      <c r="AF186" s="113"/>
      <c r="AG186" s="113"/>
    </row>
    <row r="187" spans="2:33" x14ac:dyDescent="0.2">
      <c r="B187" s="200"/>
      <c r="C187" s="113"/>
      <c r="D187" s="201"/>
      <c r="E187" s="201"/>
      <c r="F187" s="113"/>
      <c r="G187" s="113"/>
      <c r="H187" s="113"/>
      <c r="I187" s="203"/>
      <c r="J187" s="203"/>
      <c r="K187" s="204"/>
      <c r="L187" s="201"/>
      <c r="M187" s="201"/>
      <c r="N187" s="201"/>
      <c r="O187" s="201"/>
      <c r="P187" s="201"/>
      <c r="Q187" s="113"/>
      <c r="R187" s="113"/>
      <c r="U187" s="201"/>
      <c r="V187" s="113"/>
      <c r="W187" s="113"/>
      <c r="X187" s="113"/>
      <c r="Y187" s="113"/>
      <c r="Z187" s="113"/>
      <c r="AA187" s="113"/>
      <c r="AB187" s="113"/>
      <c r="AC187" s="201"/>
      <c r="AD187" s="113"/>
      <c r="AE187" s="113"/>
      <c r="AF187" s="113"/>
      <c r="AG187" s="113"/>
    </row>
    <row r="188" spans="2:33" x14ac:dyDescent="0.2">
      <c r="B188" s="200"/>
      <c r="C188" s="113"/>
      <c r="D188" s="201"/>
      <c r="E188" s="201"/>
      <c r="F188" s="113"/>
      <c r="G188" s="113"/>
      <c r="H188" s="113"/>
      <c r="I188" s="203"/>
      <c r="J188" s="203"/>
      <c r="K188" s="204"/>
      <c r="L188" s="201"/>
      <c r="M188" s="201"/>
      <c r="N188" s="201"/>
      <c r="O188" s="201"/>
      <c r="P188" s="201"/>
      <c r="Q188" s="113"/>
      <c r="R188" s="113"/>
      <c r="U188" s="201"/>
      <c r="V188" s="113"/>
      <c r="W188" s="113"/>
      <c r="X188" s="113"/>
      <c r="Y188" s="113"/>
      <c r="Z188" s="113"/>
      <c r="AA188" s="113"/>
      <c r="AB188" s="113"/>
      <c r="AC188" s="201"/>
      <c r="AD188" s="113"/>
      <c r="AE188" s="113"/>
      <c r="AF188" s="113"/>
      <c r="AG188" s="113"/>
    </row>
    <row r="189" spans="2:33" x14ac:dyDescent="0.2">
      <c r="B189" s="200"/>
      <c r="C189" s="113"/>
      <c r="D189" s="201"/>
      <c r="E189" s="201"/>
      <c r="F189" s="113"/>
      <c r="G189" s="113"/>
      <c r="H189" s="113"/>
      <c r="I189" s="203"/>
      <c r="J189" s="203"/>
      <c r="K189" s="204"/>
      <c r="L189" s="201"/>
      <c r="M189" s="201"/>
      <c r="N189" s="201"/>
      <c r="O189" s="201"/>
      <c r="P189" s="201"/>
      <c r="Q189" s="113"/>
      <c r="R189" s="113"/>
      <c r="U189" s="201"/>
      <c r="V189" s="113"/>
      <c r="W189" s="113"/>
      <c r="X189" s="113"/>
      <c r="Y189" s="113"/>
      <c r="Z189" s="113"/>
      <c r="AA189" s="113"/>
      <c r="AB189" s="113"/>
      <c r="AC189" s="201"/>
      <c r="AD189" s="113"/>
      <c r="AE189" s="113"/>
      <c r="AF189" s="113"/>
      <c r="AG189" s="113"/>
    </row>
    <row r="190" spans="2:33" x14ac:dyDescent="0.2">
      <c r="B190" s="200"/>
      <c r="C190" s="113"/>
      <c r="D190" s="201"/>
      <c r="E190" s="201"/>
      <c r="F190" s="113"/>
      <c r="G190" s="113"/>
      <c r="H190" s="113"/>
      <c r="I190" s="203"/>
      <c r="J190" s="203"/>
      <c r="K190" s="204"/>
      <c r="L190" s="201"/>
      <c r="M190" s="201"/>
      <c r="N190" s="201"/>
      <c r="O190" s="201"/>
      <c r="P190" s="201"/>
      <c r="Q190" s="113"/>
      <c r="R190" s="113"/>
      <c r="U190" s="201"/>
      <c r="V190" s="113"/>
      <c r="W190" s="113"/>
      <c r="X190" s="113"/>
      <c r="Y190" s="113"/>
      <c r="Z190" s="113"/>
      <c r="AA190" s="113"/>
      <c r="AB190" s="113"/>
      <c r="AC190" s="201"/>
      <c r="AD190" s="113"/>
      <c r="AE190" s="113"/>
      <c r="AF190" s="113"/>
      <c r="AG190" s="113"/>
    </row>
    <row r="191" spans="2:33" x14ac:dyDescent="0.2">
      <c r="B191" s="200"/>
      <c r="C191" s="113"/>
      <c r="D191" s="201"/>
      <c r="E191" s="201"/>
      <c r="F191" s="113"/>
      <c r="G191" s="113"/>
      <c r="H191" s="113"/>
      <c r="I191" s="203"/>
      <c r="J191" s="203"/>
      <c r="K191" s="204"/>
      <c r="L191" s="201"/>
      <c r="M191" s="201"/>
      <c r="N191" s="201"/>
      <c r="O191" s="201"/>
      <c r="P191" s="201"/>
      <c r="Q191" s="113"/>
      <c r="R191" s="113"/>
      <c r="U191" s="201"/>
      <c r="V191" s="113"/>
      <c r="W191" s="113"/>
      <c r="X191" s="113"/>
      <c r="Y191" s="113"/>
      <c r="Z191" s="113"/>
      <c r="AA191" s="113"/>
      <c r="AB191" s="113"/>
      <c r="AC191" s="201"/>
      <c r="AD191" s="113"/>
      <c r="AE191" s="113"/>
      <c r="AF191" s="113"/>
      <c r="AG191" s="113"/>
    </row>
    <row r="192" spans="2:33" x14ac:dyDescent="0.2">
      <c r="B192" s="200"/>
      <c r="C192" s="113"/>
      <c r="D192" s="201"/>
      <c r="E192" s="201"/>
      <c r="F192" s="113"/>
      <c r="G192" s="113"/>
      <c r="H192" s="113"/>
      <c r="I192" s="203"/>
      <c r="J192" s="203"/>
      <c r="K192" s="204"/>
      <c r="L192" s="201"/>
      <c r="M192" s="201"/>
      <c r="N192" s="201"/>
      <c r="O192" s="201"/>
      <c r="P192" s="201"/>
      <c r="Q192" s="113"/>
      <c r="R192" s="113"/>
      <c r="U192" s="201"/>
      <c r="V192" s="113"/>
      <c r="W192" s="113"/>
      <c r="X192" s="113"/>
      <c r="Y192" s="113"/>
      <c r="Z192" s="113"/>
      <c r="AA192" s="113"/>
      <c r="AB192" s="113"/>
      <c r="AC192" s="201"/>
      <c r="AD192" s="113"/>
      <c r="AE192" s="113"/>
      <c r="AF192" s="113"/>
      <c r="AG192" s="113"/>
    </row>
    <row r="193" spans="2:33" x14ac:dyDescent="0.2">
      <c r="B193" s="200"/>
      <c r="C193" s="113"/>
      <c r="D193" s="201"/>
      <c r="E193" s="201"/>
      <c r="F193" s="113"/>
      <c r="G193" s="113"/>
      <c r="H193" s="113"/>
      <c r="I193" s="203"/>
      <c r="J193" s="203"/>
      <c r="K193" s="204"/>
      <c r="L193" s="201"/>
      <c r="M193" s="201"/>
      <c r="N193" s="201"/>
      <c r="O193" s="201"/>
      <c r="P193" s="201"/>
      <c r="Q193" s="113"/>
      <c r="R193" s="113"/>
      <c r="U193" s="201"/>
      <c r="V193" s="113"/>
      <c r="W193" s="113"/>
      <c r="X193" s="113"/>
      <c r="Y193" s="113"/>
      <c r="Z193" s="113"/>
      <c r="AA193" s="113"/>
      <c r="AB193" s="113"/>
      <c r="AC193" s="201"/>
      <c r="AD193" s="113"/>
      <c r="AE193" s="113"/>
      <c r="AF193" s="113"/>
      <c r="AG193" s="113"/>
    </row>
    <row r="194" spans="2:33" x14ac:dyDescent="0.2">
      <c r="B194" s="200"/>
      <c r="C194" s="113"/>
      <c r="D194" s="201"/>
      <c r="E194" s="201"/>
      <c r="F194" s="113"/>
      <c r="G194" s="113"/>
      <c r="H194" s="113"/>
      <c r="I194" s="203"/>
      <c r="J194" s="203"/>
      <c r="K194" s="204"/>
      <c r="L194" s="201"/>
      <c r="M194" s="201"/>
      <c r="N194" s="201"/>
      <c r="O194" s="201"/>
      <c r="P194" s="201"/>
      <c r="Q194" s="113"/>
      <c r="R194" s="113"/>
      <c r="U194" s="201"/>
      <c r="V194" s="113"/>
      <c r="W194" s="113"/>
      <c r="X194" s="113"/>
      <c r="Y194" s="113"/>
      <c r="Z194" s="113"/>
      <c r="AA194" s="113"/>
      <c r="AB194" s="113"/>
      <c r="AC194" s="201"/>
      <c r="AD194" s="113"/>
      <c r="AE194" s="113"/>
      <c r="AF194" s="113"/>
      <c r="AG194" s="113"/>
    </row>
    <row r="195" spans="2:33" x14ac:dyDescent="0.2">
      <c r="B195" s="200"/>
      <c r="C195" s="113"/>
      <c r="D195" s="201"/>
      <c r="E195" s="201"/>
      <c r="F195" s="113"/>
      <c r="G195" s="113"/>
      <c r="H195" s="113"/>
      <c r="I195" s="203"/>
      <c r="J195" s="203"/>
      <c r="K195" s="204"/>
      <c r="L195" s="201"/>
      <c r="M195" s="201"/>
      <c r="N195" s="201"/>
      <c r="O195" s="201"/>
      <c r="P195" s="201"/>
      <c r="Q195" s="113"/>
      <c r="R195" s="113"/>
      <c r="U195" s="201"/>
      <c r="V195" s="113"/>
      <c r="W195" s="113"/>
      <c r="X195" s="113"/>
      <c r="Y195" s="113"/>
      <c r="Z195" s="113"/>
      <c r="AA195" s="113"/>
      <c r="AB195" s="113"/>
      <c r="AC195" s="201"/>
      <c r="AD195" s="113"/>
      <c r="AE195" s="113"/>
      <c r="AF195" s="113"/>
      <c r="AG195" s="113"/>
    </row>
    <row r="196" spans="2:33" x14ac:dyDescent="0.2">
      <c r="B196" s="200"/>
      <c r="C196" s="113"/>
      <c r="D196" s="201"/>
      <c r="E196" s="201"/>
      <c r="F196" s="113"/>
      <c r="G196" s="113"/>
      <c r="H196" s="113"/>
      <c r="I196" s="203"/>
      <c r="J196" s="203"/>
      <c r="K196" s="204"/>
      <c r="L196" s="201"/>
      <c r="M196" s="201"/>
      <c r="N196" s="201"/>
      <c r="O196" s="201"/>
      <c r="P196" s="201"/>
      <c r="Q196" s="113"/>
      <c r="R196" s="113"/>
      <c r="U196" s="201"/>
      <c r="V196" s="113"/>
      <c r="W196" s="113"/>
      <c r="X196" s="113"/>
      <c r="Y196" s="113"/>
      <c r="Z196" s="113"/>
      <c r="AA196" s="113"/>
      <c r="AB196" s="113"/>
      <c r="AC196" s="201"/>
      <c r="AD196" s="113"/>
      <c r="AE196" s="113"/>
      <c r="AF196" s="113"/>
      <c r="AG196" s="113"/>
    </row>
    <row r="197" spans="2:33" x14ac:dyDescent="0.2">
      <c r="B197" s="200"/>
      <c r="C197" s="113"/>
      <c r="D197" s="201"/>
      <c r="E197" s="201"/>
      <c r="F197" s="113"/>
      <c r="G197" s="113"/>
      <c r="H197" s="113"/>
      <c r="I197" s="203"/>
      <c r="J197" s="203"/>
      <c r="K197" s="204"/>
      <c r="L197" s="201"/>
      <c r="M197" s="201"/>
      <c r="N197" s="201"/>
      <c r="O197" s="201"/>
      <c r="P197" s="201"/>
      <c r="Q197" s="113"/>
      <c r="R197" s="113"/>
      <c r="U197" s="201"/>
      <c r="V197" s="113"/>
      <c r="W197" s="113"/>
      <c r="X197" s="113"/>
      <c r="Y197" s="113"/>
      <c r="Z197" s="113"/>
      <c r="AA197" s="113"/>
      <c r="AB197" s="113"/>
      <c r="AC197" s="201"/>
      <c r="AD197" s="113"/>
      <c r="AE197" s="113"/>
      <c r="AF197" s="113"/>
      <c r="AG197" s="113"/>
    </row>
    <row r="198" spans="2:33" x14ac:dyDescent="0.2">
      <c r="B198" s="200"/>
      <c r="C198" s="113"/>
      <c r="D198" s="201"/>
      <c r="E198" s="201"/>
      <c r="F198" s="113"/>
      <c r="G198" s="113"/>
      <c r="H198" s="113"/>
      <c r="I198" s="203"/>
      <c r="J198" s="203"/>
      <c r="K198" s="204"/>
      <c r="L198" s="201"/>
      <c r="M198" s="201"/>
      <c r="N198" s="201"/>
      <c r="O198" s="201"/>
      <c r="P198" s="201"/>
      <c r="Q198" s="113"/>
      <c r="R198" s="113"/>
      <c r="U198" s="201"/>
      <c r="V198" s="113"/>
      <c r="W198" s="113"/>
      <c r="X198" s="113"/>
      <c r="Y198" s="113"/>
      <c r="Z198" s="113"/>
      <c r="AA198" s="113"/>
      <c r="AB198" s="113"/>
      <c r="AC198" s="201"/>
      <c r="AD198" s="113"/>
      <c r="AE198" s="113"/>
      <c r="AF198" s="113"/>
      <c r="AG198" s="113"/>
    </row>
    <row r="199" spans="2:33" x14ac:dyDescent="0.2">
      <c r="B199" s="200"/>
      <c r="C199" s="113"/>
      <c r="D199" s="201"/>
      <c r="E199" s="201"/>
      <c r="F199" s="113"/>
      <c r="G199" s="113"/>
      <c r="H199" s="113"/>
      <c r="I199" s="203"/>
      <c r="J199" s="203"/>
      <c r="K199" s="204"/>
      <c r="L199" s="201"/>
      <c r="M199" s="201"/>
      <c r="N199" s="201"/>
      <c r="O199" s="201"/>
      <c r="P199" s="201"/>
      <c r="Q199" s="113"/>
      <c r="R199" s="113"/>
      <c r="U199" s="201"/>
      <c r="V199" s="113"/>
      <c r="W199" s="113"/>
      <c r="X199" s="113"/>
      <c r="Y199" s="113"/>
      <c r="Z199" s="113"/>
      <c r="AA199" s="113"/>
      <c r="AB199" s="113"/>
      <c r="AC199" s="201"/>
      <c r="AD199" s="113"/>
      <c r="AE199" s="113"/>
      <c r="AF199" s="113"/>
      <c r="AG199" s="113"/>
    </row>
    <row r="200" spans="2:33" x14ac:dyDescent="0.2">
      <c r="B200" s="200"/>
      <c r="C200" s="113"/>
      <c r="D200" s="201"/>
      <c r="E200" s="201"/>
      <c r="F200" s="113"/>
      <c r="G200" s="113"/>
      <c r="H200" s="113"/>
      <c r="I200" s="203"/>
      <c r="J200" s="203"/>
      <c r="K200" s="204"/>
      <c r="L200" s="201"/>
      <c r="M200" s="201"/>
      <c r="N200" s="201"/>
      <c r="O200" s="201"/>
      <c r="P200" s="201"/>
      <c r="Q200" s="113"/>
      <c r="R200" s="113"/>
      <c r="U200" s="201"/>
      <c r="V200" s="113"/>
      <c r="W200" s="113"/>
      <c r="X200" s="113"/>
      <c r="Y200" s="113"/>
      <c r="Z200" s="113"/>
      <c r="AA200" s="113"/>
      <c r="AB200" s="113"/>
      <c r="AC200" s="201"/>
      <c r="AD200" s="113"/>
      <c r="AE200" s="113"/>
      <c r="AF200" s="113"/>
      <c r="AG200" s="113"/>
    </row>
    <row r="201" spans="2:33" x14ac:dyDescent="0.2">
      <c r="B201" s="200"/>
      <c r="C201" s="113"/>
      <c r="D201" s="201"/>
      <c r="E201" s="201"/>
      <c r="F201" s="113"/>
      <c r="G201" s="113"/>
      <c r="H201" s="113"/>
      <c r="I201" s="203"/>
      <c r="J201" s="203"/>
      <c r="K201" s="204"/>
      <c r="L201" s="201"/>
      <c r="M201" s="201"/>
      <c r="N201" s="201"/>
      <c r="O201" s="201"/>
      <c r="P201" s="201"/>
      <c r="Q201" s="113"/>
      <c r="R201" s="113"/>
      <c r="U201" s="201"/>
      <c r="V201" s="113"/>
      <c r="W201" s="113"/>
      <c r="X201" s="113"/>
      <c r="Y201" s="113"/>
      <c r="Z201" s="113"/>
      <c r="AA201" s="113"/>
      <c r="AB201" s="113"/>
      <c r="AC201" s="201"/>
      <c r="AD201" s="113"/>
      <c r="AE201" s="113"/>
      <c r="AF201" s="113"/>
      <c r="AG201" s="113"/>
    </row>
    <row r="202" spans="2:33" x14ac:dyDescent="0.2">
      <c r="B202" s="200"/>
      <c r="C202" s="113"/>
      <c r="D202" s="201"/>
      <c r="E202" s="201"/>
      <c r="F202" s="113"/>
      <c r="G202" s="113"/>
      <c r="H202" s="113"/>
      <c r="I202" s="203"/>
      <c r="J202" s="203"/>
      <c r="K202" s="204"/>
      <c r="L202" s="201"/>
      <c r="M202" s="201"/>
      <c r="N202" s="201"/>
      <c r="O202" s="201"/>
      <c r="P202" s="201"/>
      <c r="Q202" s="113"/>
      <c r="R202" s="113"/>
      <c r="U202" s="201"/>
      <c r="V202" s="113"/>
      <c r="W202" s="113"/>
      <c r="X202" s="113"/>
      <c r="Y202" s="113"/>
      <c r="Z202" s="113"/>
      <c r="AA202" s="113"/>
      <c r="AB202" s="113"/>
      <c r="AC202" s="201"/>
      <c r="AD202" s="113"/>
      <c r="AE202" s="113"/>
      <c r="AF202" s="113"/>
      <c r="AG202" s="113"/>
    </row>
    <row r="203" spans="2:33" x14ac:dyDescent="0.2">
      <c r="B203" s="200"/>
      <c r="C203" s="113"/>
      <c r="D203" s="201"/>
      <c r="E203" s="201"/>
      <c r="F203" s="113"/>
      <c r="G203" s="113"/>
      <c r="H203" s="113"/>
      <c r="I203" s="203"/>
      <c r="J203" s="203"/>
      <c r="K203" s="204"/>
      <c r="L203" s="201"/>
      <c r="M203" s="201"/>
      <c r="N203" s="201"/>
      <c r="O203" s="201"/>
      <c r="P203" s="201"/>
      <c r="Q203" s="113"/>
      <c r="R203" s="113"/>
      <c r="U203" s="201"/>
      <c r="V203" s="113"/>
      <c r="W203" s="113"/>
      <c r="X203" s="113"/>
      <c r="Y203" s="113"/>
      <c r="Z203" s="113"/>
      <c r="AA203" s="113"/>
      <c r="AB203" s="113"/>
      <c r="AC203" s="201"/>
      <c r="AD203" s="113"/>
      <c r="AE203" s="113"/>
      <c r="AF203" s="113"/>
      <c r="AG203" s="113"/>
    </row>
    <row r="204" spans="2:33" x14ac:dyDescent="0.2">
      <c r="B204" s="200"/>
      <c r="C204" s="113"/>
      <c r="D204" s="201"/>
      <c r="E204" s="201"/>
      <c r="F204" s="113"/>
      <c r="G204" s="113"/>
      <c r="H204" s="113"/>
      <c r="I204" s="203"/>
      <c r="J204" s="203"/>
      <c r="K204" s="204"/>
      <c r="L204" s="201"/>
      <c r="M204" s="201"/>
      <c r="N204" s="201"/>
      <c r="O204" s="201"/>
      <c r="P204" s="201"/>
      <c r="Q204" s="113"/>
      <c r="R204" s="113"/>
      <c r="U204" s="201"/>
      <c r="V204" s="113"/>
      <c r="W204" s="113"/>
      <c r="X204" s="113"/>
      <c r="Y204" s="113"/>
      <c r="Z204" s="113"/>
      <c r="AA204" s="113"/>
      <c r="AB204" s="113"/>
      <c r="AC204" s="201"/>
      <c r="AD204" s="113"/>
      <c r="AE204" s="113"/>
      <c r="AF204" s="113"/>
      <c r="AG204" s="113"/>
    </row>
    <row r="205" spans="2:33" x14ac:dyDescent="0.2">
      <c r="B205" s="200"/>
      <c r="C205" s="113"/>
      <c r="D205" s="201"/>
      <c r="E205" s="201"/>
      <c r="F205" s="113"/>
      <c r="G205" s="113"/>
      <c r="H205" s="113"/>
      <c r="I205" s="203"/>
      <c r="J205" s="203"/>
      <c r="K205" s="204"/>
      <c r="L205" s="201"/>
      <c r="M205" s="201"/>
      <c r="N205" s="201"/>
      <c r="O205" s="201"/>
      <c r="P205" s="201"/>
      <c r="Q205" s="113"/>
      <c r="R205" s="113"/>
      <c r="U205" s="201"/>
      <c r="V205" s="113"/>
      <c r="W205" s="113"/>
      <c r="X205" s="113"/>
      <c r="Y205" s="113"/>
      <c r="Z205" s="113"/>
      <c r="AA205" s="113"/>
      <c r="AB205" s="113"/>
      <c r="AC205" s="201"/>
      <c r="AD205" s="113"/>
      <c r="AE205" s="113"/>
      <c r="AF205" s="113"/>
      <c r="AG205" s="113"/>
    </row>
    <row r="206" spans="2:33" x14ac:dyDescent="0.2">
      <c r="B206" s="200"/>
      <c r="C206" s="113"/>
      <c r="D206" s="201"/>
      <c r="E206" s="201"/>
      <c r="F206" s="113"/>
      <c r="G206" s="113"/>
      <c r="H206" s="113"/>
      <c r="I206" s="203"/>
      <c r="J206" s="203"/>
      <c r="K206" s="204"/>
      <c r="L206" s="201"/>
      <c r="M206" s="201"/>
      <c r="N206" s="201"/>
      <c r="O206" s="201"/>
      <c r="P206" s="201"/>
      <c r="Q206" s="113"/>
      <c r="R206" s="113"/>
      <c r="U206" s="201"/>
      <c r="V206" s="113"/>
      <c r="W206" s="113"/>
      <c r="X206" s="113"/>
      <c r="Y206" s="113"/>
      <c r="Z206" s="113"/>
      <c r="AA206" s="113"/>
      <c r="AB206" s="113"/>
      <c r="AC206" s="201"/>
      <c r="AD206" s="113"/>
      <c r="AE206" s="113"/>
      <c r="AF206" s="113"/>
      <c r="AG206" s="113"/>
    </row>
    <row r="207" spans="2:33" x14ac:dyDescent="0.2">
      <c r="B207" s="200"/>
      <c r="C207" s="113"/>
      <c r="D207" s="201"/>
      <c r="E207" s="201"/>
      <c r="F207" s="113"/>
      <c r="G207" s="113"/>
      <c r="H207" s="113"/>
      <c r="I207" s="203"/>
      <c r="J207" s="203"/>
      <c r="K207" s="204"/>
      <c r="L207" s="201"/>
      <c r="M207" s="201"/>
      <c r="N207" s="201"/>
      <c r="O207" s="201"/>
      <c r="P207" s="201"/>
      <c r="Q207" s="113"/>
      <c r="R207" s="113"/>
      <c r="U207" s="201"/>
      <c r="V207" s="113"/>
      <c r="W207" s="113"/>
      <c r="X207" s="113"/>
      <c r="Y207" s="113"/>
      <c r="Z207" s="113"/>
      <c r="AA207" s="113"/>
      <c r="AB207" s="113"/>
      <c r="AC207" s="201"/>
      <c r="AD207" s="113"/>
      <c r="AE207" s="113"/>
      <c r="AF207" s="113"/>
      <c r="AG207" s="113"/>
    </row>
    <row r="208" spans="2:33" x14ac:dyDescent="0.2">
      <c r="B208" s="200"/>
      <c r="C208" s="113"/>
      <c r="D208" s="201"/>
      <c r="E208" s="201"/>
      <c r="F208" s="113"/>
      <c r="G208" s="113"/>
      <c r="H208" s="113"/>
      <c r="I208" s="203"/>
      <c r="J208" s="203"/>
      <c r="K208" s="204"/>
      <c r="L208" s="201"/>
      <c r="M208" s="201"/>
      <c r="N208" s="201"/>
      <c r="O208" s="201"/>
      <c r="P208" s="201"/>
      <c r="Q208" s="113"/>
      <c r="R208" s="113"/>
      <c r="U208" s="201"/>
      <c r="V208" s="113"/>
      <c r="W208" s="113"/>
      <c r="X208" s="113"/>
      <c r="Y208" s="113"/>
      <c r="Z208" s="113"/>
      <c r="AA208" s="113"/>
      <c r="AB208" s="113"/>
      <c r="AC208" s="201"/>
      <c r="AD208" s="113"/>
      <c r="AE208" s="113"/>
      <c r="AF208" s="113"/>
      <c r="AG208" s="113"/>
    </row>
    <row r="209" spans="2:33" x14ac:dyDescent="0.2">
      <c r="B209" s="200"/>
      <c r="C209" s="113"/>
      <c r="D209" s="201"/>
      <c r="E209" s="201"/>
      <c r="F209" s="113"/>
      <c r="G209" s="113"/>
      <c r="H209" s="113"/>
      <c r="I209" s="203"/>
      <c r="J209" s="203"/>
      <c r="K209" s="204"/>
      <c r="L209" s="201"/>
      <c r="M209" s="201"/>
      <c r="N209" s="201"/>
      <c r="O209" s="201"/>
      <c r="P209" s="201"/>
      <c r="Q209" s="113"/>
      <c r="R209" s="113"/>
      <c r="U209" s="201"/>
      <c r="V209" s="113"/>
      <c r="W209" s="113"/>
      <c r="X209" s="113"/>
      <c r="Y209" s="113"/>
      <c r="Z209" s="113"/>
      <c r="AA209" s="113"/>
      <c r="AB209" s="113"/>
      <c r="AC209" s="201"/>
      <c r="AD209" s="113"/>
      <c r="AE209" s="113"/>
      <c r="AF209" s="113"/>
      <c r="AG209" s="113"/>
    </row>
    <row r="210" spans="2:33" x14ac:dyDescent="0.2">
      <c r="B210" s="200"/>
      <c r="C210" s="113"/>
      <c r="D210" s="201"/>
      <c r="E210" s="201"/>
      <c r="F210" s="113"/>
      <c r="G210" s="113"/>
      <c r="H210" s="113"/>
      <c r="I210" s="203"/>
      <c r="J210" s="203"/>
      <c r="K210" s="204"/>
      <c r="L210" s="201"/>
      <c r="M210" s="201"/>
      <c r="N210" s="201"/>
      <c r="O210" s="201"/>
      <c r="P210" s="201"/>
      <c r="Q210" s="113"/>
      <c r="R210" s="113"/>
      <c r="U210" s="201"/>
      <c r="V210" s="113"/>
      <c r="W210" s="113"/>
      <c r="X210" s="113"/>
      <c r="Y210" s="113"/>
      <c r="Z210" s="113"/>
      <c r="AA210" s="113"/>
      <c r="AB210" s="113"/>
      <c r="AC210" s="201"/>
      <c r="AD210" s="113"/>
      <c r="AE210" s="113"/>
      <c r="AF210" s="113"/>
      <c r="AG210" s="113"/>
    </row>
    <row r="211" spans="2:33" x14ac:dyDescent="0.2">
      <c r="B211" s="200"/>
      <c r="C211" s="113"/>
      <c r="D211" s="201"/>
      <c r="E211" s="201"/>
      <c r="F211" s="113"/>
      <c r="G211" s="113"/>
      <c r="H211" s="113"/>
      <c r="I211" s="203"/>
      <c r="J211" s="203"/>
      <c r="K211" s="204"/>
      <c r="L211" s="201"/>
      <c r="M211" s="201"/>
      <c r="N211" s="201"/>
      <c r="O211" s="201"/>
      <c r="P211" s="201"/>
      <c r="Q211" s="113"/>
      <c r="R211" s="113"/>
      <c r="U211" s="201"/>
      <c r="V211" s="113"/>
      <c r="W211" s="113"/>
      <c r="X211" s="113"/>
      <c r="Y211" s="113"/>
      <c r="Z211" s="113"/>
      <c r="AA211" s="113"/>
      <c r="AB211" s="113"/>
      <c r="AC211" s="201"/>
      <c r="AD211" s="113"/>
      <c r="AE211" s="113"/>
      <c r="AF211" s="113"/>
      <c r="AG211" s="113"/>
    </row>
    <row r="212" spans="2:33" x14ac:dyDescent="0.2">
      <c r="B212" s="200"/>
      <c r="C212" s="113"/>
      <c r="D212" s="201"/>
      <c r="E212" s="201"/>
      <c r="F212" s="113"/>
      <c r="G212" s="113"/>
      <c r="H212" s="113"/>
      <c r="I212" s="203"/>
      <c r="J212" s="203"/>
      <c r="K212" s="204"/>
      <c r="L212" s="201"/>
      <c r="M212" s="201"/>
      <c r="N212" s="201"/>
      <c r="O212" s="201"/>
      <c r="P212" s="201"/>
      <c r="Q212" s="113"/>
      <c r="R212" s="113"/>
      <c r="U212" s="201"/>
      <c r="V212" s="113"/>
      <c r="W212" s="113"/>
      <c r="X212" s="113"/>
      <c r="Y212" s="113"/>
      <c r="Z212" s="113"/>
      <c r="AA212" s="113"/>
      <c r="AB212" s="113"/>
      <c r="AC212" s="201"/>
      <c r="AD212" s="113"/>
      <c r="AE212" s="113"/>
      <c r="AF212" s="113"/>
      <c r="AG212" s="113"/>
    </row>
    <row r="213" spans="2:33" x14ac:dyDescent="0.2">
      <c r="B213" s="200"/>
      <c r="C213" s="113"/>
      <c r="D213" s="201"/>
      <c r="E213" s="201"/>
      <c r="F213" s="113"/>
      <c r="G213" s="113"/>
      <c r="H213" s="113"/>
      <c r="I213" s="203"/>
      <c r="J213" s="203"/>
      <c r="K213" s="204"/>
      <c r="L213" s="201"/>
      <c r="M213" s="201"/>
      <c r="N213" s="201"/>
      <c r="O213" s="201"/>
      <c r="P213" s="201"/>
      <c r="Q213" s="113"/>
      <c r="R213" s="113"/>
      <c r="U213" s="201"/>
      <c r="V213" s="113"/>
      <c r="W213" s="113"/>
      <c r="X213" s="113"/>
      <c r="Y213" s="113"/>
      <c r="Z213" s="113"/>
      <c r="AA213" s="113"/>
      <c r="AB213" s="113"/>
      <c r="AC213" s="201"/>
      <c r="AD213" s="113"/>
      <c r="AE213" s="113"/>
      <c r="AF213" s="113"/>
      <c r="AG213" s="113"/>
    </row>
    <row r="214" spans="2:33" x14ac:dyDescent="0.2">
      <c r="B214" s="200"/>
      <c r="C214" s="113"/>
      <c r="D214" s="201"/>
      <c r="E214" s="201"/>
      <c r="F214" s="113"/>
      <c r="G214" s="113"/>
      <c r="H214" s="113"/>
      <c r="I214" s="203"/>
      <c r="J214" s="203"/>
      <c r="K214" s="204"/>
      <c r="L214" s="201"/>
      <c r="M214" s="201"/>
      <c r="N214" s="201"/>
      <c r="O214" s="201"/>
      <c r="P214" s="201"/>
      <c r="Q214" s="113"/>
      <c r="R214" s="113"/>
      <c r="U214" s="201"/>
      <c r="V214" s="113"/>
      <c r="W214" s="113"/>
      <c r="X214" s="113"/>
      <c r="Y214" s="113"/>
      <c r="Z214" s="113"/>
      <c r="AA214" s="113"/>
      <c r="AB214" s="113"/>
      <c r="AC214" s="201"/>
      <c r="AD214" s="113"/>
      <c r="AE214" s="113"/>
      <c r="AF214" s="113"/>
      <c r="AG214" s="113"/>
    </row>
    <row r="215" spans="2:33" x14ac:dyDescent="0.2">
      <c r="B215" s="200"/>
      <c r="C215" s="113"/>
      <c r="D215" s="201"/>
      <c r="E215" s="201"/>
      <c r="F215" s="113"/>
      <c r="G215" s="113"/>
      <c r="H215" s="113"/>
      <c r="I215" s="203"/>
      <c r="J215" s="203"/>
      <c r="K215" s="204"/>
      <c r="L215" s="201"/>
      <c r="M215" s="201"/>
      <c r="N215" s="201"/>
      <c r="O215" s="201"/>
      <c r="P215" s="201"/>
      <c r="Q215" s="113"/>
      <c r="R215" s="113"/>
      <c r="U215" s="201"/>
      <c r="V215" s="113"/>
      <c r="W215" s="113"/>
      <c r="X215" s="113"/>
      <c r="Y215" s="113"/>
      <c r="Z215" s="113"/>
      <c r="AA215" s="113"/>
      <c r="AB215" s="113"/>
      <c r="AC215" s="201"/>
      <c r="AD215" s="113"/>
      <c r="AE215" s="113"/>
      <c r="AF215" s="113"/>
      <c r="AG215" s="113"/>
    </row>
    <row r="216" spans="2:33" x14ac:dyDescent="0.2">
      <c r="B216" s="200"/>
      <c r="C216" s="113"/>
      <c r="D216" s="201"/>
      <c r="E216" s="201"/>
      <c r="F216" s="113"/>
      <c r="G216" s="113"/>
      <c r="H216" s="113"/>
      <c r="I216" s="203"/>
      <c r="J216" s="203"/>
      <c r="K216" s="204"/>
      <c r="L216" s="201"/>
      <c r="M216" s="201"/>
      <c r="N216" s="201"/>
      <c r="O216" s="201"/>
      <c r="P216" s="201"/>
      <c r="Q216" s="113"/>
      <c r="R216" s="113"/>
      <c r="U216" s="201"/>
      <c r="V216" s="113"/>
      <c r="W216" s="113"/>
      <c r="X216" s="113"/>
      <c r="Y216" s="113"/>
      <c r="Z216" s="113"/>
      <c r="AA216" s="113"/>
      <c r="AB216" s="113"/>
      <c r="AC216" s="201"/>
      <c r="AD216" s="113"/>
      <c r="AE216" s="113"/>
      <c r="AF216" s="113"/>
      <c r="AG216" s="113"/>
    </row>
    <row r="217" spans="2:33" x14ac:dyDescent="0.2">
      <c r="B217" s="200"/>
      <c r="C217" s="113"/>
      <c r="D217" s="201"/>
      <c r="E217" s="201"/>
      <c r="F217" s="113"/>
      <c r="G217" s="113"/>
      <c r="H217" s="113"/>
      <c r="I217" s="203"/>
      <c r="J217" s="203"/>
      <c r="K217" s="204"/>
      <c r="L217" s="201"/>
      <c r="M217" s="201"/>
      <c r="N217" s="201"/>
      <c r="O217" s="201"/>
      <c r="P217" s="201"/>
      <c r="Q217" s="113"/>
      <c r="R217" s="113"/>
      <c r="U217" s="201"/>
      <c r="V217" s="113"/>
      <c r="W217" s="113"/>
      <c r="X217" s="113"/>
      <c r="Y217" s="113"/>
      <c r="Z217" s="113"/>
      <c r="AA217" s="113"/>
      <c r="AB217" s="113"/>
      <c r="AC217" s="201"/>
      <c r="AD217" s="113"/>
      <c r="AE217" s="113"/>
      <c r="AF217" s="113"/>
      <c r="AG217" s="113"/>
    </row>
    <row r="218" spans="2:33" x14ac:dyDescent="0.2">
      <c r="B218" s="200"/>
      <c r="C218" s="113"/>
      <c r="D218" s="201"/>
      <c r="E218" s="201"/>
      <c r="F218" s="113"/>
      <c r="G218" s="113"/>
      <c r="H218" s="113"/>
      <c r="I218" s="203"/>
      <c r="J218" s="203"/>
      <c r="K218" s="204"/>
      <c r="L218" s="201"/>
      <c r="M218" s="201"/>
      <c r="N218" s="201"/>
      <c r="O218" s="201"/>
      <c r="P218" s="201"/>
      <c r="Q218" s="113"/>
      <c r="R218" s="113"/>
      <c r="U218" s="201"/>
      <c r="V218" s="113"/>
      <c r="W218" s="113"/>
      <c r="X218" s="113"/>
      <c r="Y218" s="113"/>
      <c r="Z218" s="113"/>
      <c r="AA218" s="113"/>
      <c r="AB218" s="113"/>
      <c r="AC218" s="201"/>
      <c r="AD218" s="113"/>
      <c r="AE218" s="113"/>
      <c r="AF218" s="113"/>
      <c r="AG218" s="113"/>
    </row>
    <row r="219" spans="2:33" x14ac:dyDescent="0.2">
      <c r="B219" s="200"/>
      <c r="C219" s="113"/>
      <c r="D219" s="201"/>
      <c r="E219" s="201"/>
      <c r="F219" s="113"/>
      <c r="G219" s="113"/>
      <c r="H219" s="113"/>
      <c r="I219" s="203"/>
      <c r="J219" s="203"/>
      <c r="K219" s="204"/>
      <c r="L219" s="201"/>
      <c r="M219" s="201"/>
      <c r="N219" s="201"/>
      <c r="O219" s="201"/>
      <c r="P219" s="201"/>
      <c r="Q219" s="113"/>
      <c r="R219" s="113"/>
      <c r="U219" s="201"/>
      <c r="V219" s="113"/>
      <c r="W219" s="113"/>
      <c r="X219" s="113"/>
      <c r="Y219" s="113"/>
      <c r="Z219" s="113"/>
      <c r="AA219" s="113"/>
      <c r="AB219" s="113"/>
      <c r="AC219" s="201"/>
      <c r="AD219" s="113"/>
      <c r="AE219" s="113"/>
      <c r="AF219" s="113"/>
      <c r="AG219" s="113"/>
    </row>
    <row r="220" spans="2:33" x14ac:dyDescent="0.2">
      <c r="B220" s="200"/>
      <c r="C220" s="113"/>
      <c r="D220" s="201"/>
      <c r="E220" s="201"/>
      <c r="F220" s="113"/>
      <c r="G220" s="113"/>
      <c r="H220" s="113"/>
      <c r="I220" s="203"/>
      <c r="J220" s="203"/>
      <c r="K220" s="204"/>
      <c r="L220" s="201"/>
      <c r="M220" s="201"/>
      <c r="N220" s="201"/>
      <c r="O220" s="201"/>
      <c r="P220" s="201"/>
      <c r="Q220" s="113"/>
      <c r="R220" s="113"/>
      <c r="U220" s="201"/>
      <c r="V220" s="113"/>
      <c r="W220" s="113"/>
      <c r="X220" s="113"/>
      <c r="Y220" s="113"/>
      <c r="Z220" s="113"/>
      <c r="AA220" s="113"/>
      <c r="AB220" s="113"/>
      <c r="AC220" s="201"/>
      <c r="AD220" s="113"/>
      <c r="AE220" s="113"/>
      <c r="AF220" s="113"/>
      <c r="AG220" s="113"/>
    </row>
    <row r="221" spans="2:33" x14ac:dyDescent="0.2">
      <c r="B221" s="200"/>
      <c r="C221" s="113"/>
      <c r="D221" s="201"/>
      <c r="E221" s="201"/>
      <c r="F221" s="113"/>
      <c r="G221" s="113"/>
      <c r="H221" s="113"/>
      <c r="I221" s="203"/>
      <c r="J221" s="203"/>
      <c r="K221" s="204"/>
      <c r="L221" s="201"/>
      <c r="M221" s="201"/>
      <c r="N221" s="201"/>
      <c r="O221" s="201"/>
      <c r="P221" s="201"/>
      <c r="Q221" s="113"/>
      <c r="R221" s="113"/>
      <c r="U221" s="201"/>
      <c r="V221" s="113"/>
      <c r="W221" s="113"/>
      <c r="X221" s="113"/>
      <c r="Y221" s="113"/>
      <c r="Z221" s="113"/>
      <c r="AA221" s="113"/>
      <c r="AB221" s="113"/>
      <c r="AC221" s="201"/>
      <c r="AD221" s="113"/>
      <c r="AE221" s="113"/>
      <c r="AF221" s="113"/>
      <c r="AG221" s="113"/>
    </row>
    <row r="222" spans="2:33" x14ac:dyDescent="0.2">
      <c r="B222" s="200"/>
      <c r="C222" s="113"/>
      <c r="D222" s="201"/>
      <c r="E222" s="201"/>
      <c r="F222" s="113"/>
      <c r="G222" s="113"/>
      <c r="H222" s="113"/>
      <c r="I222" s="203"/>
      <c r="J222" s="203"/>
      <c r="K222" s="204"/>
      <c r="L222" s="201"/>
      <c r="M222" s="201"/>
      <c r="N222" s="201"/>
      <c r="O222" s="201"/>
      <c r="P222" s="201"/>
      <c r="Q222" s="113"/>
      <c r="R222" s="113"/>
      <c r="U222" s="201"/>
      <c r="V222" s="113"/>
      <c r="W222" s="113"/>
      <c r="X222" s="113"/>
      <c r="Y222" s="113"/>
      <c r="Z222" s="113"/>
      <c r="AA222" s="113"/>
      <c r="AB222" s="113"/>
      <c r="AC222" s="201"/>
      <c r="AD222" s="113"/>
      <c r="AE222" s="113"/>
      <c r="AF222" s="113"/>
      <c r="AG222" s="113"/>
    </row>
    <row r="223" spans="2:33" x14ac:dyDescent="0.2">
      <c r="B223" s="200"/>
      <c r="C223" s="113"/>
      <c r="D223" s="201"/>
      <c r="E223" s="201"/>
      <c r="F223" s="113"/>
      <c r="G223" s="113"/>
      <c r="H223" s="113"/>
      <c r="I223" s="203"/>
      <c r="J223" s="203"/>
      <c r="K223" s="204"/>
      <c r="L223" s="201"/>
      <c r="M223" s="201"/>
      <c r="N223" s="201"/>
      <c r="O223" s="201"/>
      <c r="P223" s="201"/>
      <c r="Q223" s="113"/>
      <c r="R223" s="113"/>
      <c r="U223" s="201"/>
      <c r="V223" s="113"/>
      <c r="W223" s="113"/>
      <c r="X223" s="113"/>
      <c r="Y223" s="113"/>
      <c r="Z223" s="113"/>
      <c r="AA223" s="113"/>
      <c r="AB223" s="113"/>
      <c r="AC223" s="201"/>
      <c r="AD223" s="113"/>
      <c r="AE223" s="113"/>
      <c r="AF223" s="113"/>
      <c r="AG223" s="113"/>
    </row>
    <row r="224" spans="2:33" x14ac:dyDescent="0.2">
      <c r="B224" s="200"/>
      <c r="C224" s="113"/>
      <c r="D224" s="201"/>
      <c r="E224" s="201"/>
      <c r="F224" s="113"/>
      <c r="G224" s="113"/>
      <c r="H224" s="113"/>
      <c r="I224" s="203"/>
      <c r="J224" s="203"/>
      <c r="K224" s="204"/>
      <c r="L224" s="201"/>
      <c r="M224" s="201"/>
      <c r="N224" s="201"/>
      <c r="O224" s="201"/>
      <c r="P224" s="201"/>
      <c r="Q224" s="113"/>
      <c r="R224" s="113"/>
      <c r="U224" s="201"/>
      <c r="V224" s="113"/>
      <c r="W224" s="113"/>
      <c r="X224" s="113"/>
      <c r="Y224" s="113"/>
      <c r="Z224" s="113"/>
      <c r="AA224" s="113"/>
      <c r="AB224" s="113"/>
      <c r="AC224" s="201"/>
      <c r="AD224" s="113"/>
      <c r="AE224" s="113"/>
      <c r="AF224" s="113"/>
      <c r="AG224" s="113"/>
    </row>
    <row r="225" spans="2:33" x14ac:dyDescent="0.2">
      <c r="B225" s="200"/>
      <c r="C225" s="113"/>
      <c r="D225" s="201"/>
      <c r="E225" s="201"/>
      <c r="F225" s="113"/>
      <c r="G225" s="113"/>
      <c r="H225" s="113"/>
      <c r="I225" s="203"/>
      <c r="J225" s="203"/>
      <c r="K225" s="204"/>
      <c r="L225" s="201"/>
      <c r="M225" s="201"/>
      <c r="N225" s="201"/>
      <c r="O225" s="201"/>
      <c r="P225" s="201"/>
      <c r="Q225" s="113"/>
      <c r="R225" s="113"/>
      <c r="U225" s="201"/>
      <c r="V225" s="113"/>
      <c r="W225" s="113"/>
      <c r="X225" s="113"/>
      <c r="Y225" s="113"/>
      <c r="Z225" s="113"/>
      <c r="AA225" s="113"/>
      <c r="AB225" s="113"/>
      <c r="AC225" s="201"/>
      <c r="AD225" s="113"/>
      <c r="AE225" s="113"/>
      <c r="AF225" s="113"/>
      <c r="AG225" s="113"/>
    </row>
    <row r="226" spans="2:33" x14ac:dyDescent="0.2">
      <c r="B226" s="200"/>
      <c r="C226" s="113"/>
      <c r="D226" s="201"/>
      <c r="E226" s="201"/>
      <c r="F226" s="113"/>
      <c r="G226" s="113"/>
      <c r="H226" s="113"/>
      <c r="I226" s="203"/>
      <c r="J226" s="203"/>
      <c r="K226" s="204"/>
      <c r="L226" s="201"/>
      <c r="M226" s="201"/>
      <c r="N226" s="201"/>
      <c r="O226" s="201"/>
      <c r="P226" s="201"/>
      <c r="Q226" s="113"/>
      <c r="R226" s="113"/>
      <c r="U226" s="201"/>
      <c r="V226" s="113"/>
      <c r="W226" s="113"/>
      <c r="X226" s="113"/>
      <c r="Y226" s="113"/>
      <c r="Z226" s="113"/>
      <c r="AA226" s="113"/>
      <c r="AB226" s="113"/>
      <c r="AC226" s="201"/>
      <c r="AD226" s="113"/>
      <c r="AE226" s="113"/>
      <c r="AF226" s="113"/>
      <c r="AG226" s="113"/>
    </row>
    <row r="227" spans="2:33" x14ac:dyDescent="0.2">
      <c r="B227" s="200"/>
      <c r="C227" s="113"/>
      <c r="D227" s="201"/>
      <c r="E227" s="201"/>
      <c r="F227" s="113"/>
      <c r="G227" s="113"/>
      <c r="H227" s="113"/>
      <c r="I227" s="203"/>
      <c r="J227" s="203"/>
      <c r="K227" s="204"/>
      <c r="L227" s="201"/>
      <c r="M227" s="201"/>
      <c r="N227" s="201"/>
      <c r="O227" s="201"/>
      <c r="P227" s="201"/>
      <c r="Q227" s="113"/>
      <c r="R227" s="113"/>
      <c r="U227" s="201"/>
      <c r="V227" s="113"/>
      <c r="W227" s="113"/>
      <c r="X227" s="113"/>
      <c r="Y227" s="113"/>
      <c r="Z227" s="113"/>
      <c r="AA227" s="113"/>
      <c r="AB227" s="113"/>
      <c r="AC227" s="201"/>
      <c r="AD227" s="113"/>
      <c r="AE227" s="113"/>
      <c r="AF227" s="113"/>
      <c r="AG227" s="113"/>
    </row>
    <row r="228" spans="2:33" x14ac:dyDescent="0.2">
      <c r="B228" s="200"/>
      <c r="C228" s="113"/>
      <c r="D228" s="201"/>
      <c r="E228" s="201"/>
      <c r="F228" s="113"/>
      <c r="G228" s="113"/>
      <c r="H228" s="113"/>
      <c r="I228" s="203"/>
      <c r="J228" s="203"/>
      <c r="K228" s="204"/>
      <c r="L228" s="201"/>
      <c r="M228" s="201"/>
      <c r="N228" s="201"/>
      <c r="O228" s="201"/>
      <c r="P228" s="201"/>
      <c r="Q228" s="113"/>
      <c r="R228" s="113"/>
      <c r="U228" s="201"/>
      <c r="V228" s="113"/>
      <c r="W228" s="113"/>
      <c r="X228" s="113"/>
      <c r="Y228" s="113"/>
      <c r="Z228" s="113"/>
      <c r="AA228" s="113"/>
      <c r="AB228" s="113"/>
      <c r="AC228" s="201"/>
      <c r="AD228" s="113"/>
      <c r="AE228" s="113"/>
      <c r="AF228" s="113"/>
      <c r="AG228" s="113"/>
    </row>
    <row r="229" spans="2:33" x14ac:dyDescent="0.2">
      <c r="B229" s="200"/>
      <c r="C229" s="113"/>
      <c r="D229" s="201"/>
      <c r="E229" s="201"/>
      <c r="F229" s="113"/>
      <c r="G229" s="113"/>
      <c r="H229" s="113"/>
      <c r="I229" s="203"/>
      <c r="J229" s="203"/>
      <c r="K229" s="204"/>
      <c r="L229" s="201"/>
      <c r="M229" s="201"/>
      <c r="N229" s="201"/>
      <c r="O229" s="201"/>
      <c r="P229" s="201"/>
      <c r="Q229" s="113"/>
      <c r="R229" s="113"/>
      <c r="U229" s="201"/>
      <c r="V229" s="113"/>
      <c r="W229" s="113"/>
      <c r="X229" s="113"/>
      <c r="Y229" s="113"/>
      <c r="Z229" s="113"/>
      <c r="AA229" s="113"/>
      <c r="AB229" s="113"/>
      <c r="AC229" s="201"/>
      <c r="AD229" s="113"/>
      <c r="AE229" s="113"/>
      <c r="AF229" s="113"/>
      <c r="AG229" s="113"/>
    </row>
    <row r="230" spans="2:33" x14ac:dyDescent="0.2">
      <c r="B230" s="200"/>
      <c r="C230" s="113"/>
      <c r="D230" s="201"/>
      <c r="E230" s="201"/>
      <c r="F230" s="113"/>
      <c r="G230" s="113"/>
      <c r="H230" s="113"/>
      <c r="I230" s="203"/>
      <c r="J230" s="203"/>
      <c r="K230" s="204"/>
      <c r="L230" s="201"/>
      <c r="M230" s="201"/>
      <c r="N230" s="201"/>
      <c r="O230" s="201"/>
      <c r="P230" s="201"/>
      <c r="Q230" s="113"/>
      <c r="R230" s="113"/>
      <c r="U230" s="201"/>
      <c r="V230" s="113"/>
      <c r="W230" s="113"/>
      <c r="X230" s="113"/>
      <c r="Y230" s="113"/>
      <c r="Z230" s="113"/>
      <c r="AA230" s="113"/>
      <c r="AB230" s="113"/>
      <c r="AC230" s="201"/>
      <c r="AD230" s="113"/>
      <c r="AE230" s="113"/>
      <c r="AF230" s="113"/>
      <c r="AG230" s="113"/>
    </row>
    <row r="231" spans="2:33" x14ac:dyDescent="0.2">
      <c r="B231" s="200"/>
      <c r="C231" s="113"/>
      <c r="D231" s="201"/>
      <c r="E231" s="201"/>
      <c r="F231" s="113"/>
      <c r="G231" s="113"/>
      <c r="H231" s="113"/>
      <c r="I231" s="203"/>
      <c r="J231" s="203"/>
      <c r="K231" s="204"/>
      <c r="L231" s="201"/>
      <c r="M231" s="201"/>
      <c r="N231" s="201"/>
      <c r="O231" s="201"/>
      <c r="P231" s="201"/>
      <c r="Q231" s="113"/>
      <c r="R231" s="113"/>
      <c r="U231" s="201"/>
      <c r="V231" s="113"/>
      <c r="W231" s="113"/>
      <c r="X231" s="113"/>
      <c r="Y231" s="113"/>
      <c r="Z231" s="113"/>
      <c r="AA231" s="113"/>
      <c r="AB231" s="113"/>
      <c r="AC231" s="201"/>
      <c r="AD231" s="113"/>
      <c r="AE231" s="113"/>
      <c r="AF231" s="113"/>
      <c r="AG231" s="113"/>
    </row>
    <row r="232" spans="2:33" x14ac:dyDescent="0.2">
      <c r="B232" s="200"/>
      <c r="C232" s="113"/>
      <c r="D232" s="201"/>
      <c r="E232" s="201"/>
      <c r="F232" s="113"/>
      <c r="G232" s="113"/>
      <c r="H232" s="113"/>
      <c r="I232" s="203"/>
      <c r="J232" s="203"/>
      <c r="K232" s="204"/>
      <c r="L232" s="201"/>
      <c r="M232" s="201"/>
      <c r="N232" s="201"/>
      <c r="O232" s="201"/>
      <c r="P232" s="201"/>
      <c r="Q232" s="113"/>
      <c r="R232" s="113"/>
      <c r="U232" s="201"/>
      <c r="V232" s="113"/>
      <c r="W232" s="113"/>
      <c r="X232" s="113"/>
      <c r="Y232" s="113"/>
      <c r="Z232" s="113"/>
      <c r="AA232" s="113"/>
      <c r="AB232" s="113"/>
      <c r="AC232" s="201"/>
      <c r="AD232" s="113"/>
      <c r="AE232" s="113"/>
      <c r="AF232" s="113"/>
      <c r="AG232" s="113"/>
    </row>
    <row r="233" spans="2:33" x14ac:dyDescent="0.2">
      <c r="B233" s="200"/>
      <c r="C233" s="113"/>
      <c r="D233" s="201"/>
      <c r="E233" s="201"/>
      <c r="F233" s="113"/>
      <c r="G233" s="113"/>
      <c r="H233" s="113"/>
      <c r="I233" s="203"/>
      <c r="J233" s="203"/>
      <c r="K233" s="204"/>
      <c r="L233" s="201"/>
      <c r="M233" s="201"/>
      <c r="N233" s="201"/>
      <c r="O233" s="201"/>
      <c r="P233" s="201"/>
      <c r="Q233" s="113"/>
      <c r="R233" s="113"/>
      <c r="U233" s="201"/>
      <c r="V233" s="113"/>
      <c r="W233" s="113"/>
      <c r="X233" s="113"/>
      <c r="Y233" s="113"/>
      <c r="Z233" s="113"/>
      <c r="AA233" s="113"/>
      <c r="AB233" s="113"/>
      <c r="AC233" s="201"/>
      <c r="AD233" s="113"/>
      <c r="AE233" s="113"/>
      <c r="AF233" s="113"/>
      <c r="AG233" s="113"/>
    </row>
    <row r="234" spans="2:33" x14ac:dyDescent="0.2">
      <c r="B234" s="200"/>
      <c r="C234" s="113"/>
      <c r="D234" s="201"/>
      <c r="E234" s="201"/>
      <c r="F234" s="113"/>
      <c r="G234" s="113"/>
      <c r="H234" s="113"/>
      <c r="I234" s="203"/>
      <c r="J234" s="203"/>
      <c r="K234" s="204"/>
      <c r="L234" s="201"/>
      <c r="M234" s="201"/>
      <c r="N234" s="201"/>
      <c r="O234" s="201"/>
      <c r="P234" s="201"/>
      <c r="Q234" s="113"/>
      <c r="R234" s="113"/>
      <c r="U234" s="201"/>
      <c r="V234" s="113"/>
      <c r="W234" s="113"/>
      <c r="X234" s="113"/>
      <c r="Y234" s="113"/>
      <c r="Z234" s="113"/>
      <c r="AA234" s="113"/>
      <c r="AB234" s="113"/>
      <c r="AC234" s="201"/>
      <c r="AD234" s="113"/>
      <c r="AE234" s="113"/>
      <c r="AF234" s="113"/>
      <c r="AG234" s="113"/>
    </row>
    <row r="235" spans="2:33" x14ac:dyDescent="0.2">
      <c r="B235" s="200"/>
      <c r="C235" s="113"/>
      <c r="D235" s="201"/>
      <c r="E235" s="201"/>
      <c r="F235" s="113"/>
      <c r="G235" s="113"/>
      <c r="H235" s="113"/>
      <c r="I235" s="203"/>
      <c r="J235" s="203"/>
      <c r="K235" s="204"/>
      <c r="L235" s="201"/>
      <c r="M235" s="201"/>
      <c r="N235" s="201"/>
      <c r="O235" s="201"/>
      <c r="P235" s="201"/>
      <c r="Q235" s="113"/>
      <c r="R235" s="113"/>
      <c r="U235" s="201"/>
      <c r="V235" s="113"/>
      <c r="W235" s="113"/>
      <c r="X235" s="113"/>
      <c r="Y235" s="113"/>
      <c r="Z235" s="113"/>
      <c r="AA235" s="113"/>
      <c r="AB235" s="113"/>
      <c r="AC235" s="201"/>
      <c r="AD235" s="113"/>
      <c r="AE235" s="113"/>
      <c r="AF235" s="113"/>
      <c r="AG235" s="113"/>
    </row>
    <row r="236" spans="2:33" x14ac:dyDescent="0.2">
      <c r="B236" s="200"/>
      <c r="C236" s="113"/>
      <c r="D236" s="201"/>
      <c r="E236" s="201"/>
      <c r="F236" s="113"/>
      <c r="G236" s="113"/>
      <c r="H236" s="113"/>
      <c r="I236" s="203"/>
      <c r="J236" s="203"/>
      <c r="K236" s="204"/>
      <c r="L236" s="201"/>
      <c r="M236" s="201"/>
      <c r="N236" s="201"/>
      <c r="O236" s="201"/>
      <c r="P236" s="201"/>
      <c r="Q236" s="113"/>
      <c r="R236" s="113"/>
      <c r="U236" s="201"/>
      <c r="V236" s="113"/>
      <c r="W236" s="113"/>
      <c r="X236" s="113"/>
      <c r="Y236" s="113"/>
      <c r="Z236" s="113"/>
      <c r="AA236" s="113"/>
      <c r="AB236" s="113"/>
      <c r="AC236" s="201"/>
      <c r="AD236" s="113"/>
      <c r="AE236" s="113"/>
      <c r="AF236" s="113"/>
      <c r="AG236" s="113"/>
    </row>
    <row r="237" spans="2:33" x14ac:dyDescent="0.2">
      <c r="B237" s="200"/>
      <c r="C237" s="113"/>
      <c r="D237" s="201"/>
      <c r="E237" s="201"/>
      <c r="F237" s="113"/>
      <c r="G237" s="113"/>
      <c r="H237" s="113"/>
      <c r="I237" s="203"/>
      <c r="J237" s="203"/>
      <c r="K237" s="204"/>
      <c r="L237" s="201"/>
      <c r="M237" s="201"/>
      <c r="N237" s="201"/>
      <c r="O237" s="201"/>
      <c r="P237" s="201"/>
      <c r="Q237" s="113"/>
      <c r="R237" s="113"/>
      <c r="U237" s="201"/>
      <c r="V237" s="113"/>
      <c r="W237" s="113"/>
      <c r="X237" s="113"/>
      <c r="Y237" s="113"/>
      <c r="Z237" s="113"/>
      <c r="AA237" s="113"/>
      <c r="AB237" s="113"/>
      <c r="AC237" s="201"/>
      <c r="AD237" s="113"/>
      <c r="AE237" s="113"/>
      <c r="AF237" s="113"/>
      <c r="AG237" s="113"/>
    </row>
    <row r="238" spans="2:33" x14ac:dyDescent="0.2">
      <c r="B238" s="200"/>
      <c r="C238" s="113"/>
      <c r="D238" s="201"/>
      <c r="E238" s="201"/>
      <c r="F238" s="113"/>
      <c r="G238" s="113"/>
      <c r="H238" s="113"/>
      <c r="I238" s="203"/>
      <c r="J238" s="203"/>
      <c r="K238" s="204"/>
      <c r="L238" s="201"/>
      <c r="M238" s="201"/>
      <c r="N238" s="201"/>
      <c r="O238" s="201"/>
      <c r="P238" s="201"/>
      <c r="Q238" s="113"/>
      <c r="R238" s="113"/>
      <c r="U238" s="201"/>
      <c r="V238" s="113"/>
      <c r="W238" s="113"/>
      <c r="X238" s="113"/>
      <c r="Y238" s="113"/>
      <c r="Z238" s="113"/>
      <c r="AA238" s="113"/>
      <c r="AB238" s="113"/>
      <c r="AC238" s="201"/>
      <c r="AD238" s="113"/>
      <c r="AE238" s="113"/>
      <c r="AF238" s="113"/>
      <c r="AG238" s="113"/>
    </row>
    <row r="239" spans="2:33" x14ac:dyDescent="0.2">
      <c r="B239" s="200"/>
      <c r="C239" s="113"/>
      <c r="D239" s="201"/>
      <c r="E239" s="201"/>
      <c r="F239" s="113"/>
      <c r="G239" s="113"/>
      <c r="H239" s="113"/>
      <c r="I239" s="203"/>
      <c r="J239" s="203"/>
      <c r="K239" s="204"/>
      <c r="L239" s="201"/>
      <c r="M239" s="201"/>
      <c r="N239" s="201"/>
      <c r="O239" s="201"/>
      <c r="P239" s="201"/>
      <c r="Q239" s="113"/>
      <c r="R239" s="113"/>
      <c r="U239" s="201"/>
      <c r="V239" s="113"/>
      <c r="W239" s="113"/>
      <c r="X239" s="113"/>
      <c r="Y239" s="113"/>
      <c r="Z239" s="113"/>
      <c r="AA239" s="113"/>
      <c r="AB239" s="113"/>
      <c r="AC239" s="201"/>
      <c r="AD239" s="113"/>
      <c r="AE239" s="113"/>
      <c r="AF239" s="113"/>
      <c r="AG239" s="113"/>
    </row>
    <row r="240" spans="2:33" x14ac:dyDescent="0.2">
      <c r="B240" s="200"/>
      <c r="C240" s="113"/>
      <c r="D240" s="201"/>
      <c r="E240" s="201"/>
      <c r="F240" s="113"/>
      <c r="G240" s="113"/>
      <c r="H240" s="113"/>
      <c r="I240" s="203"/>
      <c r="J240" s="203"/>
      <c r="K240" s="204"/>
      <c r="L240" s="201"/>
      <c r="M240" s="201"/>
      <c r="N240" s="201"/>
      <c r="O240" s="201"/>
      <c r="P240" s="201"/>
      <c r="Q240" s="113"/>
      <c r="R240" s="113"/>
      <c r="U240" s="201"/>
      <c r="V240" s="113"/>
      <c r="W240" s="113"/>
      <c r="X240" s="113"/>
      <c r="Y240" s="113"/>
      <c r="Z240" s="113"/>
      <c r="AA240" s="113"/>
      <c r="AB240" s="113"/>
      <c r="AC240" s="201"/>
      <c r="AD240" s="113"/>
      <c r="AE240" s="113"/>
      <c r="AF240" s="113"/>
      <c r="AG240" s="113"/>
    </row>
    <row r="241" spans="2:33" x14ac:dyDescent="0.2">
      <c r="B241" s="200"/>
      <c r="C241" s="113"/>
      <c r="D241" s="201"/>
      <c r="E241" s="201"/>
      <c r="F241" s="113"/>
      <c r="G241" s="113"/>
      <c r="H241" s="113"/>
      <c r="I241" s="203"/>
      <c r="J241" s="203"/>
      <c r="K241" s="204"/>
      <c r="L241" s="201"/>
      <c r="M241" s="201"/>
      <c r="N241" s="201"/>
      <c r="O241" s="201"/>
      <c r="P241" s="201"/>
      <c r="Q241" s="113"/>
      <c r="R241" s="113"/>
      <c r="U241" s="201"/>
      <c r="V241" s="113"/>
      <c r="W241" s="113"/>
      <c r="X241" s="113"/>
      <c r="Y241" s="113"/>
      <c r="Z241" s="113"/>
      <c r="AA241" s="113"/>
      <c r="AB241" s="113"/>
      <c r="AC241" s="201"/>
      <c r="AD241" s="113"/>
      <c r="AE241" s="113"/>
      <c r="AF241" s="113"/>
      <c r="AG241" s="113"/>
    </row>
    <row r="242" spans="2:33" x14ac:dyDescent="0.2">
      <c r="B242" s="200"/>
      <c r="C242" s="113"/>
      <c r="D242" s="201"/>
      <c r="E242" s="201"/>
      <c r="F242" s="113"/>
      <c r="G242" s="113"/>
      <c r="H242" s="113"/>
      <c r="I242" s="203"/>
      <c r="J242" s="203"/>
      <c r="K242" s="204"/>
      <c r="L242" s="201"/>
      <c r="M242" s="201"/>
      <c r="N242" s="201"/>
      <c r="O242" s="201"/>
      <c r="P242" s="201"/>
      <c r="Q242" s="113"/>
      <c r="R242" s="113"/>
      <c r="U242" s="201"/>
      <c r="V242" s="113"/>
      <c r="W242" s="113"/>
      <c r="X242" s="113"/>
      <c r="Y242" s="113"/>
      <c r="Z242" s="113"/>
      <c r="AA242" s="113"/>
      <c r="AB242" s="113"/>
      <c r="AC242" s="201"/>
      <c r="AD242" s="113"/>
      <c r="AE242" s="113"/>
      <c r="AF242" s="113"/>
      <c r="AG242" s="113"/>
    </row>
    <row r="243" spans="2:33" x14ac:dyDescent="0.2">
      <c r="B243" s="200"/>
      <c r="C243" s="113"/>
      <c r="D243" s="201"/>
      <c r="E243" s="201"/>
      <c r="F243" s="113"/>
      <c r="G243" s="113"/>
      <c r="H243" s="113"/>
      <c r="I243" s="203"/>
      <c r="J243" s="203"/>
      <c r="K243" s="204"/>
      <c r="L243" s="201"/>
      <c r="M243" s="201"/>
      <c r="N243" s="201"/>
      <c r="O243" s="201"/>
      <c r="P243" s="201"/>
      <c r="Q243" s="113"/>
      <c r="R243" s="113"/>
      <c r="U243" s="201"/>
      <c r="V243" s="113"/>
      <c r="W243" s="113"/>
      <c r="X243" s="113"/>
      <c r="Y243" s="113"/>
      <c r="Z243" s="113"/>
      <c r="AA243" s="113"/>
      <c r="AB243" s="113"/>
      <c r="AC243" s="201"/>
      <c r="AD243" s="113"/>
      <c r="AE243" s="113"/>
      <c r="AF243" s="113"/>
      <c r="AG243" s="113"/>
    </row>
    <row r="244" spans="2:33" x14ac:dyDescent="0.2">
      <c r="B244" s="200"/>
      <c r="C244" s="113"/>
      <c r="D244" s="201"/>
      <c r="E244" s="201"/>
      <c r="F244" s="113"/>
      <c r="G244" s="113"/>
      <c r="H244" s="113"/>
      <c r="I244" s="203"/>
      <c r="J244" s="203"/>
      <c r="K244" s="204"/>
      <c r="L244" s="201"/>
      <c r="M244" s="201"/>
      <c r="N244" s="201"/>
      <c r="O244" s="201"/>
      <c r="P244" s="201"/>
      <c r="Q244" s="113"/>
      <c r="R244" s="113"/>
      <c r="U244" s="201"/>
      <c r="V244" s="113"/>
      <c r="W244" s="113"/>
      <c r="X244" s="113"/>
      <c r="Y244" s="113"/>
      <c r="Z244" s="113"/>
      <c r="AA244" s="113"/>
      <c r="AB244" s="113"/>
      <c r="AC244" s="201"/>
      <c r="AD244" s="113"/>
      <c r="AE244" s="113"/>
      <c r="AF244" s="113"/>
      <c r="AG244" s="113"/>
    </row>
    <row r="245" spans="2:33" x14ac:dyDescent="0.2">
      <c r="B245" s="200"/>
      <c r="C245" s="113"/>
      <c r="D245" s="201"/>
      <c r="E245" s="201"/>
      <c r="F245" s="113"/>
      <c r="G245" s="113"/>
      <c r="H245" s="113"/>
      <c r="I245" s="203"/>
      <c r="J245" s="203"/>
      <c r="K245" s="204"/>
      <c r="L245" s="201"/>
      <c r="M245" s="201"/>
      <c r="N245" s="201"/>
      <c r="O245" s="201"/>
      <c r="P245" s="201"/>
      <c r="Q245" s="113"/>
      <c r="R245" s="113"/>
      <c r="U245" s="201"/>
      <c r="V245" s="113"/>
      <c r="W245" s="113"/>
      <c r="X245" s="113"/>
      <c r="Y245" s="113"/>
      <c r="Z245" s="113"/>
      <c r="AA245" s="113"/>
      <c r="AB245" s="113"/>
      <c r="AC245" s="201"/>
      <c r="AD245" s="113"/>
      <c r="AE245" s="113"/>
      <c r="AF245" s="113"/>
      <c r="AG245" s="113"/>
    </row>
    <row r="246" spans="2:33" x14ac:dyDescent="0.2">
      <c r="B246" s="200"/>
      <c r="C246" s="113"/>
      <c r="D246" s="201"/>
      <c r="E246" s="201"/>
      <c r="F246" s="113"/>
      <c r="G246" s="113"/>
      <c r="H246" s="113"/>
      <c r="I246" s="203"/>
      <c r="J246" s="203"/>
      <c r="K246" s="204"/>
      <c r="L246" s="201"/>
      <c r="M246" s="201"/>
      <c r="N246" s="201"/>
      <c r="O246" s="201"/>
      <c r="P246" s="201"/>
      <c r="Q246" s="113"/>
      <c r="R246" s="113"/>
      <c r="U246" s="201"/>
      <c r="V246" s="113"/>
      <c r="W246" s="113"/>
      <c r="X246" s="113"/>
      <c r="Y246" s="113"/>
      <c r="Z246" s="113"/>
      <c r="AA246" s="113"/>
      <c r="AB246" s="113"/>
      <c r="AC246" s="201"/>
      <c r="AD246" s="113"/>
      <c r="AE246" s="113"/>
      <c r="AF246" s="113"/>
      <c r="AG246" s="113"/>
    </row>
    <row r="247" spans="2:33" x14ac:dyDescent="0.2">
      <c r="B247" s="200"/>
      <c r="C247" s="113"/>
      <c r="D247" s="201"/>
      <c r="E247" s="201"/>
      <c r="F247" s="113"/>
      <c r="G247" s="113"/>
      <c r="H247" s="113"/>
      <c r="I247" s="203"/>
      <c r="J247" s="203"/>
      <c r="K247" s="204"/>
      <c r="L247" s="201"/>
      <c r="M247" s="201"/>
      <c r="N247" s="201"/>
      <c r="O247" s="201"/>
      <c r="P247" s="201"/>
      <c r="Q247" s="113"/>
      <c r="R247" s="113"/>
      <c r="U247" s="201"/>
      <c r="V247" s="113"/>
      <c r="W247" s="113"/>
      <c r="X247" s="113"/>
      <c r="Y247" s="113"/>
      <c r="Z247" s="113"/>
      <c r="AA247" s="113"/>
      <c r="AB247" s="113"/>
      <c r="AC247" s="201"/>
      <c r="AD247" s="113"/>
      <c r="AE247" s="113"/>
      <c r="AF247" s="113"/>
      <c r="AG247" s="113"/>
    </row>
    <row r="248" spans="2:33" x14ac:dyDescent="0.2">
      <c r="B248" s="200"/>
      <c r="C248" s="113"/>
      <c r="D248" s="201"/>
      <c r="E248" s="201"/>
      <c r="F248" s="113"/>
      <c r="G248" s="113"/>
      <c r="H248" s="113"/>
      <c r="I248" s="203"/>
      <c r="J248" s="203"/>
      <c r="K248" s="204"/>
      <c r="L248" s="201"/>
      <c r="M248" s="201"/>
      <c r="N248" s="201"/>
      <c r="O248" s="201"/>
      <c r="P248" s="201"/>
      <c r="Q248" s="113"/>
      <c r="R248" s="113"/>
      <c r="U248" s="201"/>
      <c r="V248" s="113"/>
      <c r="W248" s="113"/>
      <c r="X248" s="113"/>
      <c r="Y248" s="113"/>
      <c r="Z248" s="113"/>
      <c r="AA248" s="113"/>
      <c r="AB248" s="113"/>
      <c r="AC248" s="201"/>
      <c r="AD248" s="113"/>
      <c r="AE248" s="113"/>
      <c r="AF248" s="113"/>
      <c r="AG248" s="113"/>
    </row>
    <row r="249" spans="2:33" x14ac:dyDescent="0.2">
      <c r="B249" s="200"/>
      <c r="C249" s="113"/>
      <c r="D249" s="201"/>
      <c r="E249" s="201"/>
      <c r="F249" s="113"/>
      <c r="G249" s="113"/>
      <c r="H249" s="113"/>
      <c r="I249" s="203"/>
      <c r="J249" s="203"/>
      <c r="K249" s="204"/>
      <c r="L249" s="201"/>
      <c r="M249" s="201"/>
      <c r="N249" s="201"/>
      <c r="O249" s="201"/>
      <c r="P249" s="201"/>
      <c r="Q249" s="113"/>
      <c r="R249" s="113"/>
      <c r="U249" s="201"/>
      <c r="V249" s="113"/>
      <c r="W249" s="113"/>
      <c r="X249" s="113"/>
      <c r="Y249" s="113"/>
      <c r="Z249" s="113"/>
      <c r="AA249" s="113"/>
      <c r="AB249" s="113"/>
      <c r="AC249" s="201"/>
      <c r="AD249" s="113"/>
      <c r="AE249" s="113"/>
      <c r="AF249" s="113"/>
      <c r="AG249" s="113"/>
    </row>
    <row r="250" spans="2:33" x14ac:dyDescent="0.2">
      <c r="B250" s="200"/>
      <c r="C250" s="113"/>
      <c r="D250" s="201"/>
      <c r="E250" s="201"/>
      <c r="F250" s="113"/>
      <c r="G250" s="113"/>
      <c r="H250" s="113"/>
      <c r="I250" s="203"/>
      <c r="J250" s="203"/>
      <c r="K250" s="204"/>
      <c r="L250" s="201"/>
      <c r="M250" s="201"/>
      <c r="N250" s="201"/>
      <c r="O250" s="201"/>
      <c r="P250" s="201"/>
      <c r="Q250" s="113"/>
      <c r="R250" s="113"/>
      <c r="U250" s="201"/>
      <c r="V250" s="113"/>
      <c r="W250" s="113"/>
      <c r="X250" s="113"/>
      <c r="Y250" s="113"/>
      <c r="Z250" s="113"/>
      <c r="AA250" s="113"/>
      <c r="AB250" s="113"/>
      <c r="AC250" s="201"/>
      <c r="AD250" s="113"/>
      <c r="AE250" s="113"/>
      <c r="AF250" s="113"/>
      <c r="AG250" s="113"/>
    </row>
    <row r="251" spans="2:33" x14ac:dyDescent="0.2">
      <c r="B251" s="200"/>
      <c r="C251" s="113"/>
      <c r="D251" s="201"/>
      <c r="E251" s="201"/>
      <c r="F251" s="113"/>
      <c r="G251" s="113"/>
      <c r="H251" s="113"/>
      <c r="I251" s="203"/>
      <c r="J251" s="203"/>
      <c r="K251" s="204"/>
      <c r="L251" s="201"/>
      <c r="M251" s="201"/>
      <c r="N251" s="201"/>
      <c r="O251" s="201"/>
      <c r="P251" s="201"/>
      <c r="Q251" s="113"/>
      <c r="R251" s="113"/>
      <c r="U251" s="201"/>
      <c r="V251" s="113"/>
      <c r="W251" s="113"/>
      <c r="X251" s="113"/>
      <c r="Y251" s="113"/>
      <c r="Z251" s="113"/>
      <c r="AA251" s="113"/>
      <c r="AB251" s="113"/>
      <c r="AC251" s="201"/>
      <c r="AD251" s="113"/>
      <c r="AE251" s="113"/>
      <c r="AF251" s="113"/>
      <c r="AG251" s="113"/>
    </row>
    <row r="252" spans="2:33" x14ac:dyDescent="0.2">
      <c r="B252" s="200"/>
      <c r="C252" s="113"/>
      <c r="D252" s="201"/>
      <c r="E252" s="201"/>
      <c r="F252" s="113"/>
      <c r="G252" s="113"/>
      <c r="H252" s="113"/>
      <c r="I252" s="203"/>
      <c r="J252" s="203"/>
      <c r="K252" s="204"/>
      <c r="L252" s="201"/>
      <c r="M252" s="201"/>
      <c r="N252" s="201"/>
      <c r="O252" s="201"/>
      <c r="P252" s="201"/>
      <c r="Q252" s="113"/>
      <c r="R252" s="113"/>
      <c r="U252" s="201"/>
      <c r="V252" s="113"/>
      <c r="W252" s="113"/>
      <c r="X252" s="113"/>
      <c r="Y252" s="113"/>
      <c r="Z252" s="113"/>
      <c r="AA252" s="113"/>
      <c r="AB252" s="113"/>
      <c r="AC252" s="201"/>
      <c r="AD252" s="113"/>
      <c r="AE252" s="113"/>
      <c r="AF252" s="113"/>
      <c r="AG252" s="113"/>
    </row>
    <row r="253" spans="2:33" x14ac:dyDescent="0.2">
      <c r="B253" s="200"/>
      <c r="C253" s="113"/>
      <c r="D253" s="201"/>
      <c r="E253" s="201"/>
      <c r="F253" s="113"/>
      <c r="G253" s="113"/>
      <c r="H253" s="113"/>
      <c r="I253" s="203"/>
      <c r="J253" s="203"/>
      <c r="K253" s="204"/>
      <c r="L253" s="201"/>
      <c r="M253" s="201"/>
      <c r="N253" s="201"/>
      <c r="O253" s="201"/>
      <c r="P253" s="201"/>
      <c r="Q253" s="113"/>
      <c r="R253" s="113"/>
      <c r="U253" s="201"/>
      <c r="V253" s="113"/>
      <c r="W253" s="113"/>
      <c r="X253" s="113"/>
      <c r="Y253" s="113"/>
      <c r="Z253" s="113"/>
      <c r="AA253" s="113"/>
      <c r="AB253" s="113"/>
      <c r="AC253" s="201"/>
      <c r="AD253" s="113"/>
      <c r="AE253" s="113"/>
      <c r="AF253" s="113"/>
      <c r="AG253" s="113"/>
    </row>
    <row r="254" spans="2:33" x14ac:dyDescent="0.2">
      <c r="B254" s="200"/>
      <c r="C254" s="113"/>
      <c r="D254" s="201"/>
      <c r="E254" s="201"/>
      <c r="F254" s="113"/>
      <c r="G254" s="113"/>
      <c r="H254" s="113"/>
      <c r="I254" s="203"/>
      <c r="J254" s="203"/>
      <c r="K254" s="204"/>
      <c r="L254" s="201"/>
      <c r="M254" s="201"/>
      <c r="N254" s="201"/>
      <c r="O254" s="201"/>
      <c r="P254" s="201"/>
      <c r="Q254" s="113"/>
      <c r="R254" s="113"/>
      <c r="U254" s="201"/>
      <c r="V254" s="113"/>
      <c r="W254" s="113"/>
      <c r="X254" s="113"/>
      <c r="Y254" s="113"/>
      <c r="Z254" s="113"/>
      <c r="AA254" s="113"/>
      <c r="AB254" s="113"/>
      <c r="AC254" s="201"/>
      <c r="AD254" s="113"/>
      <c r="AE254" s="113"/>
      <c r="AF254" s="113"/>
      <c r="AG254" s="113"/>
    </row>
    <row r="255" spans="2:33" x14ac:dyDescent="0.2">
      <c r="B255" s="200"/>
      <c r="C255" s="113"/>
      <c r="D255" s="201"/>
      <c r="E255" s="201"/>
      <c r="F255" s="113"/>
      <c r="G255" s="113"/>
      <c r="H255" s="113"/>
      <c r="I255" s="203"/>
      <c r="J255" s="203"/>
      <c r="K255" s="204"/>
      <c r="L255" s="201"/>
      <c r="M255" s="201"/>
      <c r="N255" s="201"/>
      <c r="O255" s="201"/>
      <c r="P255" s="201"/>
      <c r="Q255" s="113"/>
      <c r="R255" s="113"/>
      <c r="U255" s="201"/>
      <c r="V255" s="113"/>
      <c r="W255" s="113"/>
      <c r="X255" s="113"/>
      <c r="Y255" s="113"/>
      <c r="Z255" s="113"/>
      <c r="AA255" s="113"/>
      <c r="AB255" s="113"/>
      <c r="AC255" s="201"/>
      <c r="AD255" s="113"/>
      <c r="AE255" s="113"/>
      <c r="AF255" s="113"/>
      <c r="AG255" s="113"/>
    </row>
    <row r="256" spans="2:33" x14ac:dyDescent="0.2">
      <c r="B256" s="200"/>
      <c r="C256" s="113"/>
      <c r="D256" s="201"/>
      <c r="E256" s="201"/>
      <c r="F256" s="113"/>
      <c r="G256" s="113"/>
      <c r="H256" s="113"/>
      <c r="I256" s="203"/>
      <c r="J256" s="203"/>
      <c r="K256" s="204"/>
      <c r="L256" s="201"/>
      <c r="M256" s="201"/>
      <c r="N256" s="201"/>
      <c r="O256" s="201"/>
      <c r="P256" s="201"/>
      <c r="Q256" s="113"/>
      <c r="R256" s="113"/>
      <c r="U256" s="201"/>
      <c r="V256" s="113"/>
      <c r="W256" s="113"/>
      <c r="X256" s="113"/>
      <c r="Y256" s="113"/>
      <c r="Z256" s="113"/>
      <c r="AA256" s="113"/>
      <c r="AB256" s="113"/>
      <c r="AC256" s="201"/>
      <c r="AD256" s="113"/>
      <c r="AE256" s="113"/>
      <c r="AF256" s="113"/>
      <c r="AG256" s="113"/>
    </row>
    <row r="257" spans="2:33" x14ac:dyDescent="0.2">
      <c r="B257" s="200"/>
      <c r="C257" s="113"/>
      <c r="D257" s="201"/>
      <c r="E257" s="201"/>
      <c r="F257" s="113"/>
      <c r="G257" s="113"/>
      <c r="H257" s="113"/>
      <c r="I257" s="203"/>
      <c r="J257" s="203"/>
      <c r="K257" s="204"/>
      <c r="L257" s="201"/>
      <c r="M257" s="201"/>
      <c r="N257" s="201"/>
      <c r="O257" s="201"/>
      <c r="P257" s="201"/>
      <c r="Q257" s="113"/>
      <c r="R257" s="113"/>
      <c r="U257" s="201"/>
      <c r="V257" s="113"/>
      <c r="W257" s="113"/>
      <c r="X257" s="113"/>
      <c r="Y257" s="113"/>
      <c r="Z257" s="113"/>
      <c r="AA257" s="113"/>
      <c r="AB257" s="113"/>
      <c r="AC257" s="201"/>
      <c r="AD257" s="113"/>
      <c r="AE257" s="113"/>
      <c r="AF257" s="113"/>
      <c r="AG257" s="113"/>
    </row>
    <row r="258" spans="2:33" x14ac:dyDescent="0.2">
      <c r="B258" s="200"/>
      <c r="C258" s="113"/>
      <c r="D258" s="201"/>
      <c r="E258" s="201"/>
      <c r="F258" s="113"/>
      <c r="G258" s="113"/>
      <c r="H258" s="113"/>
      <c r="I258" s="203"/>
      <c r="J258" s="203"/>
      <c r="K258" s="204"/>
      <c r="L258" s="201"/>
      <c r="M258" s="201"/>
      <c r="N258" s="201"/>
      <c r="O258" s="201"/>
      <c r="P258" s="201"/>
      <c r="Q258" s="113"/>
      <c r="R258" s="113"/>
      <c r="U258" s="201"/>
      <c r="V258" s="113"/>
      <c r="W258" s="113"/>
      <c r="X258" s="113"/>
      <c r="Y258" s="113"/>
      <c r="Z258" s="113"/>
      <c r="AA258" s="113"/>
      <c r="AB258" s="113"/>
      <c r="AC258" s="201"/>
      <c r="AD258" s="113"/>
      <c r="AE258" s="113"/>
      <c r="AF258" s="113"/>
      <c r="AG258" s="113"/>
    </row>
    <row r="259" spans="2:33" x14ac:dyDescent="0.2">
      <c r="B259" s="200"/>
      <c r="C259" s="113"/>
      <c r="D259" s="201"/>
      <c r="E259" s="201"/>
      <c r="F259" s="113"/>
      <c r="G259" s="113"/>
      <c r="H259" s="113"/>
      <c r="I259" s="203"/>
      <c r="J259" s="203"/>
      <c r="K259" s="204"/>
      <c r="L259" s="201"/>
      <c r="M259" s="201"/>
      <c r="N259" s="201"/>
      <c r="O259" s="201"/>
      <c r="P259" s="201"/>
      <c r="Q259" s="113"/>
      <c r="R259" s="113"/>
      <c r="U259" s="201"/>
      <c r="V259" s="113"/>
      <c r="W259" s="113"/>
      <c r="X259" s="113"/>
      <c r="Y259" s="113"/>
      <c r="Z259" s="113"/>
      <c r="AA259" s="113"/>
      <c r="AB259" s="113"/>
      <c r="AC259" s="201"/>
      <c r="AD259" s="113"/>
      <c r="AE259" s="113"/>
      <c r="AF259" s="113"/>
      <c r="AG259" s="113"/>
    </row>
    <row r="260" spans="2:33" x14ac:dyDescent="0.2">
      <c r="B260" s="200"/>
      <c r="C260" s="113"/>
      <c r="D260" s="201"/>
      <c r="E260" s="201"/>
      <c r="F260" s="113"/>
      <c r="G260" s="113"/>
      <c r="H260" s="113"/>
      <c r="I260" s="203"/>
      <c r="J260" s="203"/>
      <c r="K260" s="204"/>
      <c r="L260" s="201"/>
      <c r="M260" s="201"/>
      <c r="N260" s="201"/>
      <c r="O260" s="201"/>
      <c r="P260" s="201"/>
      <c r="Q260" s="113"/>
      <c r="R260" s="113"/>
      <c r="U260" s="201"/>
      <c r="V260" s="113"/>
      <c r="W260" s="113"/>
      <c r="X260" s="113"/>
      <c r="Y260" s="113"/>
      <c r="Z260" s="113"/>
      <c r="AA260" s="113"/>
      <c r="AB260" s="113"/>
      <c r="AC260" s="201"/>
      <c r="AD260" s="113"/>
      <c r="AE260" s="113"/>
      <c r="AF260" s="113"/>
      <c r="AG260" s="113"/>
    </row>
    <row r="261" spans="2:33" x14ac:dyDescent="0.2">
      <c r="B261" s="200"/>
      <c r="C261" s="113"/>
      <c r="D261" s="201"/>
      <c r="E261" s="201"/>
      <c r="F261" s="113"/>
      <c r="G261" s="113"/>
      <c r="H261" s="113"/>
      <c r="I261" s="203"/>
      <c r="J261" s="203"/>
      <c r="K261" s="204"/>
      <c r="L261" s="201"/>
      <c r="M261" s="201"/>
      <c r="N261" s="201"/>
      <c r="O261" s="201"/>
      <c r="P261" s="201"/>
      <c r="Q261" s="113"/>
      <c r="R261" s="113"/>
      <c r="U261" s="201"/>
      <c r="V261" s="113"/>
      <c r="W261" s="113"/>
      <c r="X261" s="113"/>
      <c r="Y261" s="113"/>
      <c r="Z261" s="113"/>
      <c r="AA261" s="113"/>
      <c r="AB261" s="113"/>
      <c r="AC261" s="201"/>
      <c r="AD261" s="113"/>
      <c r="AE261" s="113"/>
      <c r="AF261" s="113"/>
      <c r="AG261" s="113"/>
    </row>
    <row r="262" spans="2:33" x14ac:dyDescent="0.2">
      <c r="B262" s="200"/>
      <c r="C262" s="113"/>
      <c r="D262" s="201"/>
      <c r="E262" s="201"/>
      <c r="F262" s="113"/>
      <c r="G262" s="113"/>
      <c r="H262" s="113"/>
      <c r="I262" s="203"/>
      <c r="J262" s="203"/>
      <c r="K262" s="204"/>
      <c r="L262" s="201"/>
      <c r="M262" s="201"/>
      <c r="N262" s="201"/>
      <c r="O262" s="201"/>
      <c r="P262" s="201"/>
      <c r="Q262" s="113"/>
      <c r="R262" s="113"/>
      <c r="U262" s="201"/>
      <c r="V262" s="113"/>
      <c r="W262" s="113"/>
      <c r="X262" s="113"/>
      <c r="Y262" s="113"/>
      <c r="Z262" s="113"/>
      <c r="AA262" s="113"/>
      <c r="AB262" s="113"/>
      <c r="AC262" s="201"/>
      <c r="AD262" s="113"/>
      <c r="AE262" s="113"/>
      <c r="AF262" s="113"/>
      <c r="AG262" s="113"/>
    </row>
    <row r="263" spans="2:33" x14ac:dyDescent="0.2">
      <c r="B263" s="200"/>
      <c r="C263" s="113"/>
      <c r="D263" s="201"/>
      <c r="E263" s="201"/>
      <c r="F263" s="113"/>
      <c r="G263" s="113"/>
      <c r="H263" s="113"/>
      <c r="I263" s="203"/>
      <c r="J263" s="203"/>
      <c r="K263" s="204"/>
      <c r="L263" s="201"/>
      <c r="M263" s="201"/>
      <c r="N263" s="201"/>
      <c r="O263" s="201"/>
      <c r="P263" s="201"/>
      <c r="Q263" s="113"/>
      <c r="R263" s="113"/>
      <c r="U263" s="201"/>
      <c r="V263" s="113"/>
      <c r="W263" s="113"/>
      <c r="X263" s="113"/>
      <c r="Y263" s="113"/>
      <c r="Z263" s="113"/>
      <c r="AA263" s="113"/>
      <c r="AB263" s="113"/>
      <c r="AC263" s="201"/>
      <c r="AD263" s="113"/>
      <c r="AE263" s="113"/>
      <c r="AF263" s="113"/>
      <c r="AG263" s="113"/>
    </row>
    <row r="264" spans="2:33" x14ac:dyDescent="0.2">
      <c r="B264" s="200"/>
      <c r="C264" s="113"/>
      <c r="D264" s="201"/>
      <c r="E264" s="201"/>
      <c r="F264" s="113"/>
      <c r="G264" s="113"/>
      <c r="H264" s="113"/>
      <c r="I264" s="203"/>
      <c r="J264" s="203"/>
      <c r="K264" s="204"/>
      <c r="L264" s="201"/>
      <c r="M264" s="201"/>
      <c r="N264" s="201"/>
      <c r="O264" s="201"/>
      <c r="P264" s="201"/>
      <c r="Q264" s="113"/>
      <c r="R264" s="113"/>
      <c r="U264" s="201"/>
      <c r="V264" s="113"/>
      <c r="W264" s="113"/>
      <c r="X264" s="113"/>
      <c r="Y264" s="113"/>
      <c r="Z264" s="113"/>
      <c r="AA264" s="113"/>
      <c r="AB264" s="113"/>
      <c r="AC264" s="201"/>
      <c r="AD264" s="113"/>
      <c r="AE264" s="113"/>
      <c r="AF264" s="113"/>
      <c r="AG264" s="113"/>
    </row>
    <row r="265" spans="2:33" x14ac:dyDescent="0.2">
      <c r="B265" s="200"/>
      <c r="C265" s="113"/>
      <c r="D265" s="201"/>
      <c r="E265" s="201"/>
      <c r="F265" s="113"/>
      <c r="G265" s="113"/>
      <c r="H265" s="113"/>
      <c r="I265" s="203"/>
      <c r="J265" s="203"/>
      <c r="K265" s="204"/>
      <c r="L265" s="201"/>
      <c r="M265" s="201"/>
      <c r="N265" s="201"/>
      <c r="O265" s="201"/>
      <c r="P265" s="201"/>
      <c r="Q265" s="113"/>
      <c r="R265" s="113"/>
      <c r="U265" s="201"/>
      <c r="V265" s="113"/>
      <c r="W265" s="113"/>
      <c r="X265" s="113"/>
      <c r="Y265" s="113"/>
      <c r="Z265" s="113"/>
      <c r="AA265" s="113"/>
      <c r="AB265" s="113"/>
      <c r="AC265" s="201"/>
      <c r="AD265" s="113"/>
      <c r="AE265" s="113"/>
      <c r="AF265" s="113"/>
      <c r="AG265" s="113"/>
    </row>
    <row r="266" spans="2:33" x14ac:dyDescent="0.2">
      <c r="B266" s="200"/>
      <c r="C266" s="113"/>
      <c r="D266" s="201"/>
      <c r="E266" s="201"/>
      <c r="F266" s="113"/>
      <c r="G266" s="113"/>
      <c r="H266" s="113"/>
      <c r="I266" s="203"/>
      <c r="J266" s="203"/>
      <c r="K266" s="204"/>
      <c r="L266" s="201"/>
      <c r="M266" s="201"/>
      <c r="N266" s="201"/>
      <c r="O266" s="201"/>
      <c r="P266" s="201"/>
      <c r="Q266" s="113"/>
      <c r="R266" s="113"/>
      <c r="U266" s="201"/>
      <c r="V266" s="113"/>
      <c r="W266" s="113"/>
      <c r="X266" s="113"/>
      <c r="Y266" s="113"/>
      <c r="Z266" s="113"/>
      <c r="AA266" s="113"/>
      <c r="AB266" s="113"/>
      <c r="AC266" s="201"/>
      <c r="AD266" s="113"/>
      <c r="AE266" s="113"/>
      <c r="AF266" s="113"/>
      <c r="AG266" s="113"/>
    </row>
    <row r="267" spans="2:33" x14ac:dyDescent="0.2">
      <c r="B267" s="200"/>
      <c r="C267" s="113"/>
      <c r="D267" s="201"/>
      <c r="E267" s="201"/>
      <c r="F267" s="113"/>
      <c r="G267" s="113"/>
      <c r="H267" s="113"/>
      <c r="I267" s="203"/>
      <c r="J267" s="203"/>
      <c r="K267" s="204"/>
      <c r="L267" s="201"/>
      <c r="M267" s="201"/>
      <c r="N267" s="201"/>
      <c r="O267" s="201"/>
      <c r="P267" s="201"/>
      <c r="Q267" s="113"/>
      <c r="R267" s="113"/>
      <c r="U267" s="201"/>
      <c r="V267" s="113"/>
      <c r="W267" s="113"/>
      <c r="X267" s="113"/>
      <c r="Y267" s="113"/>
      <c r="Z267" s="113"/>
      <c r="AA267" s="113"/>
      <c r="AB267" s="113"/>
      <c r="AC267" s="201"/>
      <c r="AD267" s="113"/>
      <c r="AE267" s="113"/>
      <c r="AF267" s="113"/>
      <c r="AG267" s="113"/>
    </row>
    <row r="268" spans="2:33" x14ac:dyDescent="0.2">
      <c r="B268" s="200"/>
      <c r="C268" s="113"/>
      <c r="D268" s="201"/>
      <c r="E268" s="201"/>
      <c r="F268" s="113"/>
      <c r="G268" s="113"/>
      <c r="H268" s="113"/>
      <c r="I268" s="203"/>
      <c r="J268" s="203"/>
      <c r="K268" s="204"/>
      <c r="L268" s="201"/>
      <c r="M268" s="201"/>
      <c r="N268" s="201"/>
      <c r="O268" s="201"/>
      <c r="P268" s="201"/>
      <c r="Q268" s="113"/>
      <c r="R268" s="113"/>
      <c r="U268" s="201"/>
      <c r="V268" s="113"/>
      <c r="W268" s="113"/>
      <c r="X268" s="113"/>
      <c r="Y268" s="113"/>
      <c r="Z268" s="113"/>
      <c r="AA268" s="113"/>
      <c r="AB268" s="113"/>
      <c r="AC268" s="201"/>
      <c r="AD268" s="113"/>
      <c r="AE268" s="113"/>
      <c r="AF268" s="113"/>
      <c r="AG268" s="113"/>
    </row>
    <row r="269" spans="2:33" x14ac:dyDescent="0.2">
      <c r="B269" s="200"/>
      <c r="C269" s="113"/>
      <c r="D269" s="201"/>
      <c r="E269" s="201"/>
      <c r="F269" s="113"/>
      <c r="G269" s="113"/>
      <c r="H269" s="113"/>
      <c r="I269" s="203"/>
      <c r="J269" s="203"/>
      <c r="K269" s="204"/>
      <c r="L269" s="201"/>
      <c r="M269" s="201"/>
      <c r="N269" s="201"/>
      <c r="O269" s="201"/>
      <c r="P269" s="201"/>
      <c r="Q269" s="113"/>
      <c r="R269" s="113"/>
      <c r="U269" s="201"/>
      <c r="V269" s="113"/>
      <c r="W269" s="113"/>
      <c r="X269" s="113"/>
      <c r="Y269" s="113"/>
      <c r="Z269" s="113"/>
      <c r="AA269" s="113"/>
      <c r="AB269" s="113"/>
      <c r="AC269" s="201"/>
      <c r="AD269" s="113"/>
      <c r="AE269" s="113"/>
      <c r="AF269" s="113"/>
      <c r="AG269" s="113"/>
    </row>
    <row r="270" spans="2:33" x14ac:dyDescent="0.2">
      <c r="B270" s="200"/>
      <c r="C270" s="113"/>
      <c r="D270" s="201"/>
      <c r="E270" s="201"/>
      <c r="F270" s="113"/>
      <c r="G270" s="113"/>
      <c r="H270" s="113"/>
      <c r="I270" s="203"/>
      <c r="J270" s="203"/>
      <c r="K270" s="204"/>
      <c r="L270" s="201"/>
      <c r="M270" s="201"/>
      <c r="N270" s="201"/>
      <c r="O270" s="201"/>
      <c r="P270" s="201"/>
      <c r="Q270" s="113"/>
      <c r="R270" s="113"/>
      <c r="U270" s="201"/>
      <c r="V270" s="113"/>
      <c r="W270" s="113"/>
      <c r="X270" s="113"/>
      <c r="Y270" s="113"/>
      <c r="Z270" s="113"/>
      <c r="AA270" s="113"/>
      <c r="AB270" s="113"/>
      <c r="AC270" s="201"/>
      <c r="AD270" s="113"/>
      <c r="AE270" s="113"/>
      <c r="AF270" s="113"/>
      <c r="AG270" s="113"/>
    </row>
    <row r="271" spans="2:33" x14ac:dyDescent="0.2">
      <c r="B271" s="200"/>
      <c r="C271" s="113"/>
      <c r="D271" s="201"/>
      <c r="E271" s="201"/>
      <c r="F271" s="113"/>
      <c r="G271" s="113"/>
      <c r="H271" s="113"/>
      <c r="I271" s="203"/>
      <c r="J271" s="203"/>
      <c r="K271" s="204"/>
      <c r="L271" s="201"/>
      <c r="M271" s="201"/>
      <c r="N271" s="201"/>
      <c r="O271" s="201"/>
      <c r="P271" s="201"/>
      <c r="Q271" s="113"/>
      <c r="R271" s="113"/>
      <c r="U271" s="201"/>
      <c r="V271" s="113"/>
      <c r="W271" s="113"/>
      <c r="X271" s="113"/>
      <c r="Y271" s="113"/>
      <c r="Z271" s="113"/>
      <c r="AA271" s="113"/>
      <c r="AB271" s="113"/>
      <c r="AC271" s="201"/>
      <c r="AD271" s="113"/>
      <c r="AE271" s="113"/>
      <c r="AF271" s="113"/>
      <c r="AG271" s="113"/>
    </row>
    <row r="272" spans="2:33" x14ac:dyDescent="0.2">
      <c r="B272" s="200"/>
      <c r="C272" s="113"/>
      <c r="D272" s="201"/>
      <c r="E272" s="201"/>
      <c r="F272" s="113"/>
      <c r="G272" s="113"/>
      <c r="H272" s="113"/>
      <c r="I272" s="203"/>
      <c r="J272" s="203"/>
      <c r="K272" s="204"/>
      <c r="L272" s="201"/>
      <c r="M272" s="201"/>
      <c r="N272" s="201"/>
      <c r="O272" s="201"/>
      <c r="P272" s="201"/>
      <c r="Q272" s="113"/>
      <c r="R272" s="113"/>
      <c r="U272" s="201"/>
      <c r="V272" s="113"/>
      <c r="W272" s="113"/>
      <c r="X272" s="113"/>
      <c r="Y272" s="113"/>
      <c r="Z272" s="113"/>
      <c r="AA272" s="113"/>
      <c r="AB272" s="113"/>
      <c r="AC272" s="201"/>
      <c r="AD272" s="113"/>
      <c r="AE272" s="113"/>
      <c r="AF272" s="113"/>
      <c r="AG272" s="113"/>
    </row>
    <row r="273" spans="2:33" x14ac:dyDescent="0.2">
      <c r="B273" s="200"/>
      <c r="C273" s="113"/>
      <c r="D273" s="201"/>
      <c r="E273" s="201"/>
      <c r="F273" s="113"/>
      <c r="G273" s="113"/>
      <c r="H273" s="113"/>
      <c r="I273" s="203"/>
      <c r="J273" s="203"/>
      <c r="K273" s="204"/>
      <c r="L273" s="201"/>
      <c r="M273" s="201"/>
      <c r="N273" s="201"/>
      <c r="O273" s="201"/>
      <c r="P273" s="201"/>
      <c r="Q273" s="113"/>
      <c r="R273" s="113"/>
      <c r="U273" s="201"/>
      <c r="V273" s="113"/>
      <c r="W273" s="113"/>
      <c r="X273" s="113"/>
      <c r="Y273" s="113"/>
      <c r="Z273" s="113"/>
      <c r="AA273" s="113"/>
      <c r="AB273" s="113"/>
      <c r="AC273" s="201"/>
      <c r="AD273" s="113"/>
      <c r="AE273" s="113"/>
      <c r="AF273" s="113"/>
      <c r="AG273" s="113"/>
    </row>
    <row r="274" spans="2:33" x14ac:dyDescent="0.2">
      <c r="B274" s="200"/>
      <c r="C274" s="113"/>
      <c r="D274" s="201"/>
      <c r="E274" s="201"/>
      <c r="F274" s="113"/>
      <c r="G274" s="113"/>
      <c r="H274" s="113"/>
      <c r="I274" s="203"/>
      <c r="J274" s="203"/>
      <c r="K274" s="204"/>
      <c r="L274" s="201"/>
      <c r="M274" s="201"/>
      <c r="N274" s="201"/>
      <c r="O274" s="201"/>
      <c r="P274" s="201"/>
      <c r="Q274" s="113"/>
      <c r="R274" s="113"/>
      <c r="U274" s="201"/>
      <c r="V274" s="113"/>
      <c r="W274" s="113"/>
      <c r="X274" s="113"/>
      <c r="Y274" s="113"/>
      <c r="Z274" s="113"/>
      <c r="AA274" s="113"/>
      <c r="AB274" s="113"/>
      <c r="AC274" s="201"/>
      <c r="AD274" s="113"/>
      <c r="AE274" s="113"/>
      <c r="AF274" s="113"/>
      <c r="AG274" s="113"/>
    </row>
    <row r="275" spans="2:33" x14ac:dyDescent="0.2">
      <c r="B275" s="200"/>
      <c r="C275" s="113"/>
      <c r="D275" s="201"/>
      <c r="E275" s="201"/>
      <c r="F275" s="113"/>
      <c r="G275" s="113"/>
      <c r="H275" s="113"/>
      <c r="I275" s="203"/>
      <c r="J275" s="203"/>
      <c r="K275" s="204"/>
      <c r="L275" s="201"/>
      <c r="M275" s="201"/>
      <c r="N275" s="201"/>
      <c r="O275" s="201"/>
      <c r="P275" s="201"/>
      <c r="Q275" s="113"/>
      <c r="R275" s="113"/>
      <c r="U275" s="201"/>
      <c r="V275" s="113"/>
      <c r="W275" s="113"/>
      <c r="X275" s="113"/>
      <c r="Y275" s="113"/>
      <c r="Z275" s="113"/>
      <c r="AA275" s="113"/>
      <c r="AB275" s="113"/>
      <c r="AC275" s="201"/>
      <c r="AD275" s="113"/>
      <c r="AE275" s="113"/>
      <c r="AF275" s="113"/>
      <c r="AG275" s="113"/>
    </row>
    <row r="276" spans="2:33" x14ac:dyDescent="0.2">
      <c r="B276" s="200"/>
      <c r="C276" s="113"/>
      <c r="D276" s="201"/>
      <c r="E276" s="201"/>
      <c r="F276" s="113"/>
      <c r="G276" s="113"/>
      <c r="H276" s="113"/>
      <c r="I276" s="203"/>
      <c r="J276" s="203"/>
      <c r="K276" s="204"/>
      <c r="L276" s="201"/>
      <c r="M276" s="201"/>
      <c r="N276" s="201"/>
      <c r="O276" s="201"/>
      <c r="P276" s="201"/>
      <c r="Q276" s="113"/>
      <c r="R276" s="113"/>
      <c r="U276" s="201"/>
      <c r="V276" s="113"/>
      <c r="W276" s="113"/>
      <c r="X276" s="113"/>
      <c r="Y276" s="113"/>
      <c r="Z276" s="113"/>
      <c r="AA276" s="113"/>
      <c r="AB276" s="113"/>
      <c r="AC276" s="201"/>
      <c r="AD276" s="113"/>
      <c r="AE276" s="113"/>
      <c r="AF276" s="113"/>
      <c r="AG276" s="113"/>
    </row>
    <row r="277" spans="2:33" x14ac:dyDescent="0.2">
      <c r="B277" s="200"/>
      <c r="C277" s="113"/>
      <c r="D277" s="201"/>
      <c r="E277" s="201"/>
      <c r="F277" s="113"/>
      <c r="G277" s="113"/>
      <c r="H277" s="113"/>
      <c r="I277" s="203"/>
      <c r="J277" s="203"/>
      <c r="K277" s="204"/>
      <c r="L277" s="201"/>
      <c r="M277" s="201"/>
      <c r="N277" s="201"/>
      <c r="O277" s="201"/>
      <c r="P277" s="201"/>
      <c r="Q277" s="113"/>
      <c r="R277" s="113"/>
      <c r="U277" s="201"/>
      <c r="V277" s="113"/>
      <c r="W277" s="113"/>
      <c r="X277" s="113"/>
      <c r="Y277" s="113"/>
      <c r="Z277" s="113"/>
      <c r="AA277" s="113"/>
      <c r="AB277" s="113"/>
      <c r="AC277" s="201"/>
      <c r="AD277" s="113"/>
      <c r="AE277" s="113"/>
      <c r="AF277" s="113"/>
      <c r="AG277" s="113"/>
    </row>
    <row r="278" spans="2:33" x14ac:dyDescent="0.2">
      <c r="B278" s="200"/>
      <c r="C278" s="113"/>
      <c r="D278" s="201"/>
      <c r="E278" s="201"/>
      <c r="F278" s="113"/>
      <c r="G278" s="113"/>
      <c r="H278" s="113"/>
      <c r="I278" s="203"/>
      <c r="J278" s="203"/>
      <c r="K278" s="204"/>
      <c r="L278" s="201"/>
      <c r="M278" s="201"/>
      <c r="N278" s="201"/>
      <c r="O278" s="201"/>
      <c r="P278" s="201"/>
      <c r="Q278" s="113"/>
      <c r="R278" s="113"/>
      <c r="U278" s="201"/>
      <c r="V278" s="113"/>
      <c r="W278" s="113"/>
      <c r="X278" s="113"/>
      <c r="Y278" s="113"/>
      <c r="Z278" s="113"/>
      <c r="AA278" s="113"/>
      <c r="AB278" s="113"/>
      <c r="AC278" s="201"/>
      <c r="AD278" s="113"/>
      <c r="AE278" s="113"/>
      <c r="AF278" s="113"/>
      <c r="AG278" s="113"/>
    </row>
    <row r="279" spans="2:33" x14ac:dyDescent="0.2">
      <c r="B279" s="200"/>
      <c r="C279" s="113"/>
      <c r="D279" s="201"/>
      <c r="E279" s="201"/>
      <c r="F279" s="113"/>
      <c r="G279" s="113"/>
      <c r="H279" s="113"/>
      <c r="I279" s="203"/>
      <c r="J279" s="203"/>
      <c r="K279" s="204"/>
      <c r="L279" s="201"/>
      <c r="M279" s="201"/>
      <c r="N279" s="201"/>
      <c r="O279" s="201"/>
      <c r="P279" s="201"/>
      <c r="Q279" s="113"/>
      <c r="R279" s="113"/>
      <c r="U279" s="201"/>
      <c r="V279" s="113"/>
      <c r="W279" s="113"/>
      <c r="X279" s="113"/>
      <c r="Y279" s="113"/>
      <c r="Z279" s="113"/>
      <c r="AA279" s="113"/>
      <c r="AB279" s="113"/>
      <c r="AC279" s="201"/>
      <c r="AD279" s="113"/>
      <c r="AE279" s="113"/>
      <c r="AF279" s="113"/>
      <c r="AG279" s="113"/>
    </row>
    <row r="280" spans="2:33" x14ac:dyDescent="0.2">
      <c r="B280" s="200"/>
      <c r="C280" s="113"/>
      <c r="D280" s="201"/>
      <c r="E280" s="201"/>
      <c r="F280" s="113"/>
      <c r="G280" s="113"/>
      <c r="H280" s="113"/>
      <c r="I280" s="203"/>
      <c r="J280" s="203"/>
      <c r="K280" s="204"/>
      <c r="L280" s="201"/>
      <c r="M280" s="201"/>
      <c r="N280" s="201"/>
      <c r="O280" s="201"/>
      <c r="P280" s="201"/>
      <c r="Q280" s="113"/>
      <c r="R280" s="113"/>
      <c r="U280" s="201"/>
      <c r="V280" s="113"/>
      <c r="W280" s="113"/>
      <c r="X280" s="113"/>
      <c r="Y280" s="113"/>
      <c r="Z280" s="113"/>
      <c r="AA280" s="113"/>
      <c r="AB280" s="113"/>
      <c r="AC280" s="201"/>
      <c r="AD280" s="113"/>
      <c r="AE280" s="113"/>
      <c r="AF280" s="113"/>
      <c r="AG280" s="113"/>
    </row>
    <row r="281" spans="2:33" x14ac:dyDescent="0.2">
      <c r="B281" s="200"/>
      <c r="C281" s="113"/>
      <c r="D281" s="201"/>
      <c r="E281" s="201"/>
      <c r="F281" s="113"/>
      <c r="G281" s="113"/>
      <c r="H281" s="113"/>
      <c r="I281" s="203"/>
      <c r="J281" s="203"/>
      <c r="K281" s="204"/>
      <c r="L281" s="201"/>
      <c r="M281" s="201"/>
      <c r="N281" s="201"/>
      <c r="O281" s="201"/>
      <c r="P281" s="201"/>
      <c r="Q281" s="113"/>
      <c r="R281" s="113"/>
      <c r="U281" s="201"/>
      <c r="V281" s="113"/>
      <c r="W281" s="113"/>
      <c r="X281" s="113"/>
      <c r="Y281" s="113"/>
      <c r="Z281" s="113"/>
      <c r="AA281" s="113"/>
      <c r="AB281" s="113"/>
      <c r="AC281" s="201"/>
      <c r="AD281" s="113"/>
      <c r="AE281" s="113"/>
      <c r="AF281" s="113"/>
      <c r="AG281" s="113"/>
    </row>
    <row r="282" spans="2:33" x14ac:dyDescent="0.2">
      <c r="B282" s="200"/>
      <c r="C282" s="113"/>
      <c r="D282" s="201"/>
      <c r="E282" s="201"/>
      <c r="F282" s="113"/>
      <c r="G282" s="113"/>
      <c r="H282" s="113"/>
      <c r="I282" s="203"/>
      <c r="J282" s="203"/>
      <c r="K282" s="204"/>
      <c r="L282" s="201"/>
      <c r="M282" s="201"/>
      <c r="N282" s="201"/>
      <c r="O282" s="201"/>
      <c r="P282" s="201"/>
      <c r="Q282" s="113"/>
      <c r="R282" s="113"/>
      <c r="U282" s="201"/>
      <c r="V282" s="113"/>
      <c r="W282" s="113"/>
      <c r="X282" s="113"/>
      <c r="Y282" s="113"/>
      <c r="Z282" s="113"/>
      <c r="AA282" s="113"/>
      <c r="AB282" s="113"/>
      <c r="AC282" s="201"/>
      <c r="AD282" s="113"/>
      <c r="AE282" s="113"/>
      <c r="AF282" s="113"/>
      <c r="AG282" s="113"/>
    </row>
    <row r="283" spans="2:33" x14ac:dyDescent="0.2">
      <c r="B283" s="200"/>
      <c r="C283" s="113"/>
      <c r="D283" s="201"/>
      <c r="E283" s="201"/>
      <c r="F283" s="113"/>
      <c r="G283" s="113"/>
      <c r="H283" s="113"/>
      <c r="I283" s="203"/>
      <c r="J283" s="203"/>
      <c r="K283" s="204"/>
      <c r="L283" s="201"/>
      <c r="M283" s="201"/>
      <c r="N283" s="201"/>
      <c r="O283" s="201"/>
      <c r="P283" s="201"/>
      <c r="Q283" s="113"/>
      <c r="R283" s="113"/>
      <c r="U283" s="201"/>
      <c r="V283" s="113"/>
      <c r="W283" s="113"/>
      <c r="X283" s="113"/>
      <c r="Y283" s="113"/>
      <c r="Z283" s="113"/>
      <c r="AA283" s="113"/>
      <c r="AB283" s="113"/>
      <c r="AC283" s="201"/>
      <c r="AD283" s="113"/>
      <c r="AE283" s="113"/>
      <c r="AF283" s="113"/>
      <c r="AG283" s="113"/>
    </row>
    <row r="284" spans="2:33" x14ac:dyDescent="0.2">
      <c r="B284" s="200"/>
      <c r="C284" s="113"/>
      <c r="D284" s="201"/>
      <c r="E284" s="201"/>
      <c r="F284" s="113"/>
      <c r="G284" s="113"/>
      <c r="H284" s="113"/>
      <c r="I284" s="203"/>
      <c r="J284" s="203"/>
      <c r="K284" s="204"/>
      <c r="L284" s="201"/>
      <c r="M284" s="201"/>
      <c r="N284" s="201"/>
      <c r="O284" s="201"/>
      <c r="P284" s="201"/>
      <c r="Q284" s="113"/>
      <c r="R284" s="113"/>
      <c r="U284" s="201"/>
      <c r="V284" s="113"/>
      <c r="W284" s="113"/>
      <c r="X284" s="113"/>
      <c r="Y284" s="113"/>
      <c r="Z284" s="113"/>
      <c r="AA284" s="113"/>
      <c r="AB284" s="113"/>
      <c r="AC284" s="201"/>
      <c r="AD284" s="113"/>
      <c r="AE284" s="113"/>
      <c r="AF284" s="113"/>
      <c r="AG284" s="113"/>
    </row>
    <row r="285" spans="2:33" x14ac:dyDescent="0.2">
      <c r="B285" s="200"/>
      <c r="C285" s="113"/>
      <c r="D285" s="201"/>
      <c r="E285" s="201"/>
      <c r="F285" s="113"/>
      <c r="G285" s="113"/>
      <c r="H285" s="113"/>
      <c r="I285" s="203"/>
      <c r="J285" s="203"/>
      <c r="K285" s="204"/>
      <c r="L285" s="201"/>
      <c r="M285" s="201"/>
      <c r="N285" s="201"/>
      <c r="O285" s="201"/>
      <c r="P285" s="201"/>
      <c r="Q285" s="113"/>
      <c r="R285" s="113"/>
      <c r="U285" s="201"/>
      <c r="V285" s="113"/>
      <c r="W285" s="113"/>
      <c r="X285" s="113"/>
      <c r="Y285" s="113"/>
      <c r="Z285" s="113"/>
      <c r="AA285" s="113"/>
      <c r="AB285" s="113"/>
      <c r="AC285" s="201"/>
      <c r="AD285" s="113"/>
      <c r="AE285" s="113"/>
      <c r="AF285" s="113"/>
      <c r="AG285" s="113"/>
    </row>
    <row r="286" spans="2:33" x14ac:dyDescent="0.2">
      <c r="B286" s="200"/>
      <c r="C286" s="113"/>
      <c r="D286" s="201"/>
      <c r="E286" s="201"/>
      <c r="F286" s="113"/>
      <c r="G286" s="113"/>
      <c r="H286" s="113"/>
      <c r="I286" s="203"/>
      <c r="J286" s="203"/>
      <c r="K286" s="204"/>
      <c r="L286" s="201"/>
      <c r="M286" s="201"/>
      <c r="N286" s="201"/>
      <c r="O286" s="201"/>
      <c r="P286" s="201"/>
      <c r="Q286" s="113"/>
      <c r="R286" s="113"/>
      <c r="U286" s="201"/>
      <c r="V286" s="113"/>
      <c r="W286" s="113"/>
      <c r="X286" s="113"/>
      <c r="Y286" s="113"/>
      <c r="Z286" s="113"/>
      <c r="AA286" s="113"/>
      <c r="AB286" s="113"/>
      <c r="AC286" s="201"/>
      <c r="AD286" s="113"/>
      <c r="AE286" s="113"/>
      <c r="AF286" s="113"/>
      <c r="AG286" s="113"/>
    </row>
    <row r="287" spans="2:33" x14ac:dyDescent="0.2">
      <c r="B287" s="200"/>
      <c r="C287" s="113"/>
      <c r="D287" s="201"/>
      <c r="E287" s="201"/>
      <c r="F287" s="113"/>
      <c r="G287" s="113"/>
      <c r="H287" s="113"/>
      <c r="I287" s="203"/>
      <c r="J287" s="203"/>
      <c r="K287" s="204"/>
      <c r="L287" s="201"/>
      <c r="M287" s="201"/>
      <c r="N287" s="201"/>
      <c r="O287" s="201"/>
      <c r="P287" s="201"/>
      <c r="Q287" s="113"/>
      <c r="R287" s="113"/>
      <c r="U287" s="201"/>
      <c r="V287" s="113"/>
      <c r="W287" s="113"/>
      <c r="X287" s="113"/>
      <c r="Y287" s="113"/>
      <c r="Z287" s="113"/>
      <c r="AA287" s="113"/>
      <c r="AB287" s="113"/>
      <c r="AC287" s="201"/>
      <c r="AD287" s="113"/>
      <c r="AE287" s="113"/>
      <c r="AF287" s="113"/>
      <c r="AG287" s="113"/>
    </row>
    <row r="288" spans="2:33" x14ac:dyDescent="0.2">
      <c r="B288" s="200"/>
      <c r="C288" s="113"/>
      <c r="D288" s="201"/>
      <c r="E288" s="201"/>
      <c r="F288" s="113"/>
      <c r="G288" s="113"/>
      <c r="H288" s="113"/>
      <c r="I288" s="203"/>
      <c r="J288" s="203"/>
      <c r="K288" s="204"/>
      <c r="L288" s="201"/>
      <c r="M288" s="201"/>
      <c r="N288" s="201"/>
      <c r="O288" s="201"/>
      <c r="P288" s="201"/>
      <c r="Q288" s="113"/>
      <c r="R288" s="113"/>
      <c r="U288" s="201"/>
      <c r="V288" s="113"/>
      <c r="W288" s="113"/>
      <c r="X288" s="113"/>
      <c r="Y288" s="113"/>
      <c r="Z288" s="113"/>
      <c r="AA288" s="113"/>
      <c r="AB288" s="113"/>
      <c r="AC288" s="201"/>
      <c r="AD288" s="113"/>
      <c r="AE288" s="113"/>
      <c r="AF288" s="113"/>
      <c r="AG288" s="113"/>
    </row>
    <row r="289" spans="2:33" x14ac:dyDescent="0.2">
      <c r="B289" s="200"/>
      <c r="C289" s="113"/>
      <c r="D289" s="201"/>
      <c r="E289" s="201"/>
      <c r="F289" s="113"/>
      <c r="G289" s="113"/>
      <c r="H289" s="113"/>
      <c r="I289" s="203"/>
      <c r="J289" s="203"/>
      <c r="K289" s="204"/>
      <c r="L289" s="201"/>
      <c r="M289" s="201"/>
      <c r="N289" s="201"/>
      <c r="O289" s="201"/>
      <c r="P289" s="201"/>
      <c r="Q289" s="113"/>
      <c r="R289" s="113"/>
      <c r="U289" s="201"/>
      <c r="V289" s="113"/>
      <c r="W289" s="113"/>
      <c r="X289" s="113"/>
      <c r="Y289" s="113"/>
      <c r="Z289" s="113"/>
      <c r="AA289" s="113"/>
      <c r="AB289" s="113"/>
      <c r="AC289" s="201"/>
      <c r="AD289" s="113"/>
      <c r="AE289" s="113"/>
      <c r="AF289" s="113"/>
      <c r="AG289" s="113"/>
    </row>
    <row r="290" spans="2:33" x14ac:dyDescent="0.2">
      <c r="B290" s="200"/>
      <c r="C290" s="113"/>
      <c r="D290" s="201"/>
      <c r="E290" s="201"/>
      <c r="F290" s="113"/>
      <c r="G290" s="113"/>
      <c r="H290" s="113"/>
      <c r="I290" s="203"/>
      <c r="J290" s="203"/>
      <c r="K290" s="204"/>
      <c r="L290" s="201"/>
      <c r="M290" s="201"/>
      <c r="N290" s="201"/>
      <c r="O290" s="201"/>
      <c r="P290" s="201"/>
      <c r="Q290" s="113"/>
      <c r="R290" s="113"/>
      <c r="U290" s="201"/>
      <c r="V290" s="113"/>
      <c r="W290" s="113"/>
      <c r="X290" s="113"/>
      <c r="Y290" s="113"/>
      <c r="Z290" s="113"/>
      <c r="AA290" s="113"/>
      <c r="AB290" s="113"/>
      <c r="AC290" s="201"/>
      <c r="AD290" s="113"/>
      <c r="AE290" s="113"/>
      <c r="AF290" s="113"/>
      <c r="AG290" s="113"/>
    </row>
    <row r="291" spans="2:33" x14ac:dyDescent="0.2">
      <c r="B291" s="200"/>
      <c r="C291" s="113"/>
      <c r="D291" s="201"/>
      <c r="E291" s="201"/>
      <c r="F291" s="113"/>
      <c r="G291" s="113"/>
      <c r="H291" s="113"/>
      <c r="I291" s="203"/>
      <c r="J291" s="203"/>
      <c r="K291" s="204"/>
      <c r="L291" s="201"/>
      <c r="M291" s="201"/>
      <c r="N291" s="201"/>
      <c r="O291" s="201"/>
      <c r="P291" s="201"/>
      <c r="Q291" s="113"/>
      <c r="R291" s="113"/>
      <c r="U291" s="201"/>
      <c r="V291" s="113"/>
      <c r="W291" s="113"/>
      <c r="X291" s="113"/>
      <c r="Y291" s="113"/>
      <c r="Z291" s="113"/>
      <c r="AA291" s="113"/>
      <c r="AB291" s="113"/>
      <c r="AC291" s="201"/>
      <c r="AD291" s="113"/>
      <c r="AE291" s="113"/>
      <c r="AF291" s="113"/>
      <c r="AG291" s="113"/>
    </row>
    <row r="292" spans="2:33" x14ac:dyDescent="0.2">
      <c r="B292" s="200"/>
      <c r="C292" s="113"/>
      <c r="D292" s="201"/>
      <c r="E292" s="201"/>
      <c r="F292" s="113"/>
      <c r="G292" s="113"/>
      <c r="H292" s="113"/>
      <c r="I292" s="203"/>
      <c r="J292" s="203"/>
      <c r="K292" s="204"/>
      <c r="L292" s="201"/>
      <c r="M292" s="201"/>
      <c r="N292" s="201"/>
      <c r="O292" s="201"/>
      <c r="P292" s="201"/>
      <c r="Q292" s="113"/>
      <c r="R292" s="113"/>
      <c r="U292" s="201"/>
      <c r="V292" s="113"/>
      <c r="W292" s="113"/>
      <c r="X292" s="113"/>
      <c r="Y292" s="113"/>
      <c r="Z292" s="113"/>
      <c r="AA292" s="113"/>
      <c r="AB292" s="113"/>
      <c r="AC292" s="201"/>
      <c r="AD292" s="113"/>
      <c r="AE292" s="113"/>
      <c r="AF292" s="113"/>
      <c r="AG292" s="113"/>
    </row>
    <row r="293" spans="2:33" x14ac:dyDescent="0.2">
      <c r="B293" s="200"/>
      <c r="C293" s="113"/>
      <c r="D293" s="201"/>
      <c r="E293" s="201"/>
      <c r="F293" s="113"/>
      <c r="G293" s="113"/>
      <c r="H293" s="113"/>
      <c r="I293" s="203"/>
      <c r="J293" s="203"/>
      <c r="K293" s="204"/>
      <c r="L293" s="201"/>
      <c r="M293" s="201"/>
      <c r="N293" s="201"/>
      <c r="O293" s="201"/>
      <c r="P293" s="201"/>
      <c r="Q293" s="113"/>
      <c r="R293" s="113"/>
      <c r="U293" s="201"/>
      <c r="V293" s="113"/>
      <c r="W293" s="113"/>
      <c r="X293" s="113"/>
      <c r="Y293" s="113"/>
      <c r="Z293" s="113"/>
      <c r="AA293" s="113"/>
      <c r="AB293" s="113"/>
      <c r="AC293" s="201"/>
      <c r="AD293" s="113"/>
      <c r="AE293" s="113"/>
      <c r="AF293" s="113"/>
      <c r="AG293" s="113"/>
    </row>
    <row r="294" spans="2:33" x14ac:dyDescent="0.2">
      <c r="B294" s="200"/>
      <c r="C294" s="113"/>
      <c r="D294" s="201"/>
      <c r="E294" s="201"/>
      <c r="F294" s="113"/>
      <c r="G294" s="113"/>
      <c r="H294" s="113"/>
      <c r="I294" s="203"/>
      <c r="J294" s="203"/>
      <c r="K294" s="204"/>
      <c r="L294" s="201"/>
      <c r="M294" s="201"/>
      <c r="N294" s="201"/>
      <c r="O294" s="201"/>
      <c r="P294" s="201"/>
      <c r="Q294" s="113"/>
      <c r="R294" s="113"/>
      <c r="U294" s="201"/>
      <c r="V294" s="113"/>
      <c r="W294" s="113"/>
      <c r="X294" s="113"/>
      <c r="Y294" s="113"/>
      <c r="Z294" s="113"/>
      <c r="AA294" s="113"/>
      <c r="AB294" s="113"/>
      <c r="AC294" s="201"/>
      <c r="AD294" s="113"/>
      <c r="AE294" s="113"/>
      <c r="AF294" s="113"/>
      <c r="AG294" s="113"/>
    </row>
    <row r="295" spans="2:33" x14ac:dyDescent="0.2">
      <c r="B295" s="200"/>
      <c r="C295" s="113"/>
      <c r="D295" s="201"/>
      <c r="E295" s="201"/>
      <c r="F295" s="113"/>
      <c r="G295" s="113"/>
      <c r="H295" s="113"/>
      <c r="I295" s="203"/>
      <c r="J295" s="203"/>
      <c r="K295" s="204"/>
      <c r="L295" s="201"/>
      <c r="M295" s="201"/>
      <c r="N295" s="201"/>
      <c r="O295" s="201"/>
      <c r="P295" s="201"/>
      <c r="Q295" s="113"/>
      <c r="R295" s="113"/>
      <c r="U295" s="201"/>
      <c r="V295" s="113"/>
      <c r="W295" s="113"/>
      <c r="X295" s="113"/>
      <c r="Y295" s="113"/>
      <c r="Z295" s="113"/>
      <c r="AA295" s="113"/>
      <c r="AB295" s="113"/>
      <c r="AC295" s="201"/>
      <c r="AD295" s="113"/>
      <c r="AE295" s="113"/>
      <c r="AF295" s="113"/>
      <c r="AG295" s="113"/>
    </row>
    <row r="296" spans="2:33" x14ac:dyDescent="0.2">
      <c r="B296" s="200"/>
      <c r="C296" s="113"/>
      <c r="D296" s="201"/>
      <c r="E296" s="201"/>
      <c r="F296" s="113"/>
      <c r="G296" s="113"/>
      <c r="H296" s="113"/>
      <c r="I296" s="203"/>
      <c r="J296" s="203"/>
      <c r="K296" s="204"/>
      <c r="L296" s="201"/>
      <c r="M296" s="201"/>
      <c r="N296" s="201"/>
      <c r="O296" s="201"/>
      <c r="P296" s="201"/>
      <c r="Q296" s="113"/>
      <c r="R296" s="113"/>
      <c r="U296" s="201"/>
      <c r="V296" s="113"/>
      <c r="W296" s="113"/>
      <c r="X296" s="113"/>
      <c r="Y296" s="113"/>
      <c r="Z296" s="113"/>
      <c r="AA296" s="113"/>
      <c r="AB296" s="113"/>
      <c r="AC296" s="201"/>
      <c r="AD296" s="113"/>
      <c r="AE296" s="113"/>
      <c r="AF296" s="113"/>
      <c r="AG296" s="113"/>
    </row>
    <row r="297" spans="2:33" x14ac:dyDescent="0.2">
      <c r="B297" s="200"/>
      <c r="C297" s="113"/>
      <c r="D297" s="201"/>
      <c r="E297" s="201"/>
      <c r="F297" s="113"/>
      <c r="G297" s="113"/>
      <c r="H297" s="113"/>
      <c r="I297" s="203"/>
      <c r="J297" s="203"/>
      <c r="K297" s="204"/>
      <c r="L297" s="201"/>
      <c r="M297" s="201"/>
      <c r="N297" s="201"/>
      <c r="O297" s="201"/>
      <c r="P297" s="201"/>
      <c r="Q297" s="113"/>
      <c r="R297" s="113"/>
      <c r="U297" s="201"/>
      <c r="V297" s="113"/>
      <c r="W297" s="113"/>
      <c r="X297" s="113"/>
      <c r="Y297" s="113"/>
      <c r="Z297" s="113"/>
      <c r="AA297" s="113"/>
      <c r="AB297" s="113"/>
      <c r="AC297" s="201"/>
      <c r="AD297" s="113"/>
      <c r="AE297" s="113"/>
      <c r="AF297" s="113"/>
      <c r="AG297" s="113"/>
    </row>
    <row r="298" spans="2:33" x14ac:dyDescent="0.2">
      <c r="B298" s="200"/>
      <c r="C298" s="113"/>
      <c r="D298" s="201"/>
      <c r="E298" s="201"/>
      <c r="F298" s="113"/>
      <c r="G298" s="113"/>
      <c r="H298" s="113"/>
      <c r="I298" s="203"/>
      <c r="J298" s="203"/>
      <c r="K298" s="204"/>
      <c r="L298" s="201"/>
      <c r="M298" s="201"/>
      <c r="N298" s="201"/>
      <c r="O298" s="201"/>
      <c r="P298" s="201"/>
      <c r="Q298" s="113"/>
      <c r="R298" s="113"/>
      <c r="U298" s="201"/>
      <c r="V298" s="113"/>
      <c r="W298" s="113"/>
      <c r="X298" s="113"/>
      <c r="Y298" s="113"/>
      <c r="Z298" s="113"/>
      <c r="AA298" s="113"/>
      <c r="AB298" s="113"/>
      <c r="AC298" s="201"/>
      <c r="AD298" s="113"/>
      <c r="AE298" s="113"/>
      <c r="AF298" s="113"/>
      <c r="AG298" s="113"/>
    </row>
    <row r="299" spans="2:33" x14ac:dyDescent="0.2">
      <c r="B299" s="200"/>
      <c r="C299" s="113"/>
      <c r="D299" s="201"/>
      <c r="E299" s="201"/>
      <c r="F299" s="113"/>
      <c r="G299" s="113"/>
      <c r="H299" s="113"/>
      <c r="I299" s="203"/>
      <c r="J299" s="203"/>
      <c r="K299" s="204"/>
      <c r="L299" s="201"/>
      <c r="M299" s="201"/>
      <c r="N299" s="201"/>
      <c r="O299" s="201"/>
      <c r="P299" s="201"/>
      <c r="Q299" s="113"/>
      <c r="R299" s="113"/>
      <c r="U299" s="201"/>
      <c r="V299" s="113"/>
      <c r="W299" s="113"/>
      <c r="X299" s="113"/>
      <c r="Y299" s="113"/>
      <c r="Z299" s="113"/>
      <c r="AA299" s="113"/>
      <c r="AB299" s="113"/>
      <c r="AC299" s="201"/>
      <c r="AD299" s="113"/>
      <c r="AE299" s="113"/>
      <c r="AF299" s="113"/>
      <c r="AG299" s="113"/>
    </row>
    <row r="300" spans="2:33" x14ac:dyDescent="0.2">
      <c r="B300" s="200"/>
      <c r="C300" s="113"/>
      <c r="D300" s="201"/>
      <c r="E300" s="201"/>
      <c r="F300" s="113"/>
      <c r="G300" s="113"/>
      <c r="H300" s="113"/>
      <c r="I300" s="203"/>
      <c r="J300" s="203"/>
      <c r="K300" s="204"/>
      <c r="L300" s="201"/>
      <c r="M300" s="201"/>
      <c r="N300" s="201"/>
      <c r="O300" s="201"/>
      <c r="P300" s="201"/>
      <c r="Q300" s="113"/>
      <c r="R300" s="113"/>
      <c r="U300" s="201"/>
      <c r="V300" s="113"/>
      <c r="W300" s="113"/>
      <c r="X300" s="113"/>
      <c r="Y300" s="113"/>
      <c r="Z300" s="113"/>
      <c r="AA300" s="113"/>
      <c r="AB300" s="113"/>
      <c r="AC300" s="201"/>
      <c r="AD300" s="113"/>
      <c r="AE300" s="113"/>
      <c r="AF300" s="113"/>
      <c r="AG300" s="113"/>
    </row>
    <row r="301" spans="2:33" x14ac:dyDescent="0.2">
      <c r="B301" s="200"/>
      <c r="C301" s="113"/>
      <c r="D301" s="201"/>
      <c r="E301" s="201"/>
      <c r="F301" s="113"/>
      <c r="G301" s="113"/>
      <c r="H301" s="113"/>
      <c r="I301" s="203"/>
      <c r="J301" s="203"/>
      <c r="K301" s="204"/>
      <c r="L301" s="201"/>
      <c r="M301" s="201"/>
      <c r="N301" s="201"/>
      <c r="O301" s="201"/>
      <c r="P301" s="201"/>
      <c r="Q301" s="113"/>
      <c r="R301" s="113"/>
      <c r="U301" s="201"/>
      <c r="V301" s="113"/>
      <c r="W301" s="113"/>
      <c r="X301" s="113"/>
      <c r="Y301" s="113"/>
      <c r="Z301" s="113"/>
      <c r="AA301" s="113"/>
      <c r="AB301" s="113"/>
      <c r="AC301" s="201"/>
      <c r="AD301" s="113"/>
      <c r="AE301" s="113"/>
      <c r="AF301" s="113"/>
      <c r="AG301" s="113"/>
    </row>
    <row r="302" spans="2:33" x14ac:dyDescent="0.2">
      <c r="B302" s="200"/>
      <c r="C302" s="113"/>
      <c r="D302" s="201"/>
      <c r="E302" s="201"/>
      <c r="F302" s="113"/>
      <c r="G302" s="113"/>
      <c r="H302" s="113"/>
      <c r="I302" s="203"/>
      <c r="J302" s="203"/>
      <c r="K302" s="204"/>
      <c r="L302" s="201"/>
      <c r="M302" s="201"/>
      <c r="N302" s="201"/>
      <c r="O302" s="201"/>
      <c r="P302" s="201"/>
      <c r="Q302" s="113"/>
      <c r="R302" s="113"/>
      <c r="U302" s="201"/>
      <c r="V302" s="113"/>
      <c r="W302" s="113"/>
      <c r="X302" s="113"/>
      <c r="Y302" s="113"/>
      <c r="Z302" s="113"/>
      <c r="AA302" s="113"/>
      <c r="AB302" s="113"/>
      <c r="AC302" s="201"/>
      <c r="AD302" s="113"/>
      <c r="AE302" s="113"/>
      <c r="AF302" s="113"/>
      <c r="AG302" s="113"/>
    </row>
    <row r="303" spans="2:33" x14ac:dyDescent="0.2">
      <c r="B303" s="200"/>
      <c r="C303" s="113"/>
      <c r="D303" s="201"/>
      <c r="E303" s="201"/>
      <c r="F303" s="113"/>
      <c r="G303" s="113"/>
      <c r="H303" s="113"/>
      <c r="I303" s="203"/>
      <c r="J303" s="203"/>
      <c r="K303" s="204"/>
      <c r="L303" s="201"/>
      <c r="M303" s="201"/>
      <c r="N303" s="201"/>
      <c r="O303" s="201"/>
      <c r="P303" s="201"/>
      <c r="Q303" s="113"/>
      <c r="R303" s="113"/>
      <c r="U303" s="201"/>
      <c r="V303" s="113"/>
      <c r="W303" s="113"/>
      <c r="X303" s="113"/>
      <c r="Y303" s="113"/>
      <c r="Z303" s="113"/>
      <c r="AA303" s="113"/>
      <c r="AB303" s="113"/>
      <c r="AC303" s="201"/>
      <c r="AD303" s="113"/>
      <c r="AE303" s="113"/>
      <c r="AF303" s="113"/>
      <c r="AG303" s="113"/>
    </row>
    <row r="304" spans="2:33" x14ac:dyDescent="0.2">
      <c r="B304" s="200"/>
      <c r="C304" s="113"/>
      <c r="D304" s="201"/>
      <c r="E304" s="201"/>
      <c r="F304" s="113"/>
      <c r="G304" s="113"/>
      <c r="H304" s="113"/>
      <c r="I304" s="203"/>
      <c r="J304" s="203"/>
      <c r="K304" s="204"/>
      <c r="L304" s="201"/>
      <c r="M304" s="201"/>
      <c r="N304" s="201"/>
      <c r="O304" s="201"/>
      <c r="P304" s="201"/>
      <c r="Q304" s="113"/>
      <c r="R304" s="113"/>
      <c r="U304" s="201"/>
      <c r="V304" s="113"/>
      <c r="W304" s="113"/>
      <c r="X304" s="113"/>
      <c r="Y304" s="113"/>
      <c r="Z304" s="113"/>
      <c r="AA304" s="113"/>
      <c r="AB304" s="113"/>
      <c r="AC304" s="201"/>
      <c r="AD304" s="113"/>
      <c r="AE304" s="113"/>
      <c r="AF304" s="113"/>
      <c r="AG304" s="113"/>
    </row>
    <row r="305" spans="2:33" x14ac:dyDescent="0.2">
      <c r="B305" s="200"/>
      <c r="C305" s="113"/>
      <c r="D305" s="201"/>
      <c r="E305" s="201"/>
      <c r="F305" s="113"/>
      <c r="G305" s="113"/>
      <c r="H305" s="113"/>
      <c r="I305" s="203"/>
      <c r="J305" s="203"/>
      <c r="K305" s="204"/>
      <c r="L305" s="201"/>
      <c r="M305" s="201"/>
      <c r="N305" s="201"/>
      <c r="O305" s="201"/>
      <c r="P305" s="201"/>
      <c r="Q305" s="113"/>
      <c r="R305" s="113"/>
      <c r="U305" s="201"/>
      <c r="V305" s="113"/>
      <c r="W305" s="113"/>
      <c r="X305" s="113"/>
      <c r="Y305" s="113"/>
      <c r="Z305" s="113"/>
      <c r="AA305" s="113"/>
      <c r="AB305" s="113"/>
      <c r="AC305" s="201"/>
      <c r="AD305" s="113"/>
      <c r="AE305" s="113"/>
      <c r="AF305" s="113"/>
      <c r="AG305" s="113"/>
    </row>
    <row r="306" spans="2:33" x14ac:dyDescent="0.2">
      <c r="B306" s="200"/>
      <c r="C306" s="113"/>
      <c r="D306" s="201"/>
      <c r="E306" s="201"/>
      <c r="F306" s="113"/>
      <c r="G306" s="113"/>
      <c r="H306" s="113"/>
      <c r="I306" s="203"/>
      <c r="J306" s="203"/>
      <c r="K306" s="204"/>
      <c r="L306" s="201"/>
      <c r="M306" s="201"/>
      <c r="N306" s="201"/>
      <c r="O306" s="201"/>
      <c r="P306" s="201"/>
      <c r="Q306" s="113"/>
      <c r="R306" s="113"/>
      <c r="U306" s="201"/>
      <c r="V306" s="113"/>
      <c r="W306" s="113"/>
      <c r="X306" s="113"/>
      <c r="Y306" s="113"/>
      <c r="Z306" s="113"/>
      <c r="AA306" s="113"/>
      <c r="AB306" s="113"/>
      <c r="AC306" s="201"/>
      <c r="AD306" s="113"/>
      <c r="AE306" s="113"/>
      <c r="AF306" s="113"/>
      <c r="AG306" s="113"/>
    </row>
    <row r="307" spans="2:33" x14ac:dyDescent="0.2">
      <c r="B307" s="200"/>
      <c r="C307" s="113"/>
      <c r="D307" s="201"/>
      <c r="E307" s="201"/>
      <c r="F307" s="113"/>
      <c r="G307" s="113"/>
      <c r="H307" s="113"/>
      <c r="I307" s="203"/>
      <c r="J307" s="203"/>
      <c r="K307" s="204"/>
      <c r="L307" s="201"/>
      <c r="M307" s="201"/>
      <c r="N307" s="201"/>
      <c r="O307" s="201"/>
      <c r="P307" s="201"/>
      <c r="Q307" s="113"/>
      <c r="R307" s="113"/>
      <c r="U307" s="201"/>
      <c r="V307" s="113"/>
      <c r="W307" s="113"/>
      <c r="X307" s="113"/>
      <c r="Y307" s="113"/>
      <c r="Z307" s="113"/>
      <c r="AA307" s="113"/>
      <c r="AB307" s="113"/>
      <c r="AC307" s="201"/>
      <c r="AD307" s="113"/>
      <c r="AE307" s="113"/>
      <c r="AF307" s="113"/>
      <c r="AG307" s="113"/>
    </row>
    <row r="308" spans="2:33" x14ac:dyDescent="0.2">
      <c r="B308" s="200"/>
      <c r="C308" s="113"/>
      <c r="D308" s="201"/>
      <c r="E308" s="201"/>
      <c r="F308" s="113"/>
      <c r="G308" s="113"/>
      <c r="H308" s="113"/>
      <c r="I308" s="203"/>
      <c r="J308" s="203"/>
      <c r="K308" s="204"/>
      <c r="L308" s="201"/>
      <c r="M308" s="201"/>
      <c r="N308" s="201"/>
      <c r="O308" s="201"/>
      <c r="P308" s="201"/>
      <c r="Q308" s="113"/>
      <c r="R308" s="113"/>
      <c r="U308" s="201"/>
      <c r="V308" s="113"/>
      <c r="W308" s="113"/>
      <c r="X308" s="113"/>
      <c r="Y308" s="113"/>
      <c r="Z308" s="113"/>
      <c r="AA308" s="113"/>
      <c r="AB308" s="113"/>
      <c r="AC308" s="201"/>
      <c r="AD308" s="113"/>
      <c r="AE308" s="113"/>
      <c r="AF308" s="113"/>
      <c r="AG308" s="113"/>
    </row>
    <row r="309" spans="2:33" x14ac:dyDescent="0.2">
      <c r="B309" s="200"/>
      <c r="C309" s="113"/>
      <c r="D309" s="201"/>
      <c r="E309" s="201"/>
      <c r="F309" s="113"/>
      <c r="G309" s="113"/>
      <c r="H309" s="113"/>
      <c r="I309" s="203"/>
      <c r="J309" s="203"/>
      <c r="K309" s="204"/>
      <c r="L309" s="201"/>
      <c r="M309" s="201"/>
      <c r="N309" s="201"/>
      <c r="O309" s="201"/>
      <c r="P309" s="201"/>
      <c r="Q309" s="113"/>
      <c r="R309" s="113"/>
      <c r="U309" s="201"/>
      <c r="V309" s="113"/>
      <c r="W309" s="113"/>
      <c r="X309" s="113"/>
      <c r="Y309" s="113"/>
      <c r="Z309" s="113"/>
      <c r="AA309" s="113"/>
      <c r="AB309" s="113"/>
      <c r="AC309" s="201"/>
      <c r="AD309" s="113"/>
      <c r="AE309" s="113"/>
      <c r="AF309" s="113"/>
      <c r="AG309" s="113"/>
    </row>
    <row r="310" spans="2:33" x14ac:dyDescent="0.2">
      <c r="B310" s="200"/>
      <c r="C310" s="113"/>
      <c r="D310" s="201"/>
      <c r="E310" s="201"/>
      <c r="F310" s="113"/>
      <c r="G310" s="113"/>
      <c r="H310" s="113"/>
      <c r="I310" s="203"/>
      <c r="J310" s="203"/>
      <c r="K310" s="204"/>
      <c r="L310" s="201"/>
      <c r="M310" s="201"/>
      <c r="N310" s="201"/>
      <c r="O310" s="201"/>
      <c r="P310" s="201"/>
      <c r="Q310" s="113"/>
      <c r="R310" s="113"/>
      <c r="U310" s="201"/>
      <c r="V310" s="113"/>
      <c r="W310" s="113"/>
      <c r="X310" s="113"/>
      <c r="Y310" s="113"/>
      <c r="Z310" s="113"/>
      <c r="AA310" s="113"/>
      <c r="AB310" s="113"/>
      <c r="AC310" s="201"/>
      <c r="AD310" s="113"/>
      <c r="AE310" s="113"/>
      <c r="AF310" s="113"/>
      <c r="AG310" s="113"/>
    </row>
    <row r="311" spans="2:33" x14ac:dyDescent="0.2">
      <c r="B311" s="200"/>
      <c r="C311" s="113"/>
      <c r="D311" s="201"/>
      <c r="E311" s="201"/>
      <c r="F311" s="113"/>
      <c r="G311" s="113"/>
      <c r="H311" s="113"/>
      <c r="I311" s="203"/>
      <c r="J311" s="203"/>
      <c r="K311" s="204"/>
      <c r="L311" s="201"/>
      <c r="M311" s="201"/>
      <c r="N311" s="201"/>
      <c r="O311" s="201"/>
      <c r="P311" s="201"/>
      <c r="Q311" s="113"/>
      <c r="R311" s="113"/>
      <c r="U311" s="201"/>
      <c r="V311" s="113"/>
      <c r="W311" s="113"/>
      <c r="X311" s="113"/>
      <c r="Y311" s="113"/>
      <c r="Z311" s="113"/>
      <c r="AA311" s="113"/>
      <c r="AB311" s="113"/>
      <c r="AC311" s="201"/>
      <c r="AD311" s="113"/>
      <c r="AE311" s="113"/>
      <c r="AF311" s="113"/>
      <c r="AG311" s="113"/>
    </row>
    <row r="312" spans="2:33" x14ac:dyDescent="0.2">
      <c r="B312" s="200"/>
      <c r="C312" s="113"/>
      <c r="D312" s="201"/>
      <c r="E312" s="201"/>
      <c r="F312" s="113"/>
      <c r="G312" s="113"/>
      <c r="H312" s="113"/>
      <c r="I312" s="203"/>
      <c r="J312" s="203"/>
      <c r="K312" s="204"/>
      <c r="L312" s="201"/>
      <c r="M312" s="201"/>
      <c r="N312" s="201"/>
      <c r="O312" s="201"/>
      <c r="P312" s="201"/>
      <c r="Q312" s="113"/>
      <c r="R312" s="113"/>
      <c r="U312" s="201"/>
      <c r="V312" s="113"/>
      <c r="W312" s="113"/>
      <c r="X312" s="113"/>
      <c r="Y312" s="113"/>
      <c r="Z312" s="113"/>
      <c r="AA312" s="113"/>
      <c r="AB312" s="113"/>
      <c r="AC312" s="201"/>
      <c r="AD312" s="113"/>
      <c r="AE312" s="113"/>
      <c r="AF312" s="113"/>
      <c r="AG312" s="113"/>
    </row>
    <row r="313" spans="2:33" x14ac:dyDescent="0.2">
      <c r="B313" s="200"/>
      <c r="C313" s="113"/>
      <c r="D313" s="201"/>
      <c r="E313" s="201"/>
      <c r="F313" s="113"/>
      <c r="G313" s="113"/>
      <c r="H313" s="113"/>
      <c r="I313" s="203"/>
      <c r="J313" s="203"/>
      <c r="K313" s="204"/>
      <c r="L313" s="201"/>
      <c r="M313" s="201"/>
      <c r="N313" s="201"/>
      <c r="O313" s="201"/>
      <c r="P313" s="201"/>
      <c r="Q313" s="113"/>
      <c r="R313" s="113"/>
      <c r="U313" s="201"/>
      <c r="V313" s="113"/>
      <c r="W313" s="113"/>
      <c r="X313" s="113"/>
      <c r="Y313" s="113"/>
      <c r="Z313" s="113"/>
      <c r="AA313" s="113"/>
      <c r="AB313" s="113"/>
      <c r="AC313" s="201"/>
      <c r="AD313" s="113"/>
      <c r="AE313" s="113"/>
      <c r="AF313" s="113"/>
      <c r="AG313" s="113"/>
    </row>
    <row r="314" spans="2:33" x14ac:dyDescent="0.2">
      <c r="B314" s="200"/>
      <c r="C314" s="113"/>
      <c r="D314" s="201"/>
      <c r="E314" s="201"/>
      <c r="F314" s="113"/>
      <c r="G314" s="113"/>
      <c r="H314" s="113"/>
      <c r="I314" s="203"/>
      <c r="J314" s="203"/>
      <c r="K314" s="204"/>
      <c r="L314" s="201"/>
      <c r="M314" s="201"/>
      <c r="N314" s="201"/>
      <c r="O314" s="201"/>
      <c r="P314" s="201"/>
      <c r="Q314" s="113"/>
      <c r="R314" s="113"/>
      <c r="U314" s="201"/>
      <c r="V314" s="113"/>
      <c r="W314" s="113"/>
      <c r="X314" s="113"/>
      <c r="Y314" s="113"/>
      <c r="Z314" s="113"/>
      <c r="AA314" s="113"/>
      <c r="AB314" s="113"/>
      <c r="AC314" s="201"/>
      <c r="AD314" s="113"/>
      <c r="AE314" s="113"/>
      <c r="AF314" s="113"/>
      <c r="AG314" s="113"/>
    </row>
    <row r="315" spans="2:33" x14ac:dyDescent="0.2">
      <c r="B315" s="200"/>
      <c r="C315" s="113"/>
      <c r="D315" s="201"/>
      <c r="E315" s="201"/>
      <c r="F315" s="113"/>
      <c r="G315" s="113"/>
      <c r="H315" s="113"/>
      <c r="I315" s="203"/>
      <c r="J315" s="203"/>
      <c r="K315" s="204"/>
      <c r="L315" s="201"/>
      <c r="M315" s="201"/>
      <c r="N315" s="201"/>
      <c r="O315" s="201"/>
      <c r="P315" s="201"/>
      <c r="Q315" s="113"/>
      <c r="R315" s="113"/>
      <c r="U315" s="201"/>
      <c r="V315" s="113"/>
      <c r="W315" s="113"/>
      <c r="X315" s="113"/>
      <c r="Y315" s="113"/>
      <c r="Z315" s="113"/>
      <c r="AA315" s="113"/>
      <c r="AB315" s="113"/>
      <c r="AC315" s="201"/>
      <c r="AD315" s="113"/>
      <c r="AE315" s="113"/>
      <c r="AF315" s="113"/>
      <c r="AG315" s="113"/>
    </row>
    <row r="316" spans="2:33" x14ac:dyDescent="0.2">
      <c r="B316" s="200"/>
      <c r="C316" s="113"/>
      <c r="D316" s="201"/>
      <c r="E316" s="201"/>
      <c r="F316" s="113"/>
      <c r="G316" s="113"/>
      <c r="H316" s="113"/>
      <c r="I316" s="203"/>
      <c r="J316" s="203"/>
      <c r="K316" s="204"/>
      <c r="L316" s="201"/>
      <c r="M316" s="201"/>
      <c r="N316" s="201"/>
      <c r="O316" s="201"/>
      <c r="P316" s="201"/>
      <c r="Q316" s="113"/>
      <c r="R316" s="113"/>
      <c r="U316" s="201"/>
      <c r="V316" s="113"/>
      <c r="W316" s="113"/>
      <c r="X316" s="113"/>
      <c r="Y316" s="113"/>
      <c r="Z316" s="113"/>
      <c r="AA316" s="113"/>
      <c r="AB316" s="113"/>
      <c r="AC316" s="201"/>
      <c r="AD316" s="113"/>
      <c r="AE316" s="113"/>
      <c r="AF316" s="113"/>
      <c r="AG316" s="113"/>
    </row>
    <row r="317" spans="2:33" x14ac:dyDescent="0.2">
      <c r="B317" s="200"/>
      <c r="C317" s="113"/>
      <c r="D317" s="201"/>
      <c r="E317" s="201"/>
      <c r="F317" s="113"/>
      <c r="G317" s="113"/>
      <c r="H317" s="113"/>
      <c r="I317" s="203"/>
      <c r="J317" s="203"/>
      <c r="K317" s="204"/>
      <c r="L317" s="201"/>
      <c r="M317" s="201"/>
      <c r="N317" s="201"/>
      <c r="O317" s="201"/>
      <c r="P317" s="201"/>
      <c r="Q317" s="113"/>
      <c r="R317" s="113"/>
      <c r="U317" s="201"/>
      <c r="V317" s="113"/>
      <c r="W317" s="113"/>
      <c r="X317" s="113"/>
      <c r="Y317" s="113"/>
      <c r="Z317" s="113"/>
      <c r="AA317" s="113"/>
      <c r="AB317" s="113"/>
      <c r="AC317" s="201"/>
      <c r="AD317" s="113"/>
      <c r="AE317" s="113"/>
      <c r="AF317" s="113"/>
      <c r="AG317" s="113"/>
    </row>
    <row r="318" spans="2:33" x14ac:dyDescent="0.2">
      <c r="B318" s="200"/>
      <c r="C318" s="113"/>
      <c r="D318" s="201"/>
      <c r="E318" s="201"/>
      <c r="F318" s="113"/>
      <c r="G318" s="113"/>
      <c r="H318" s="113"/>
      <c r="I318" s="203"/>
      <c r="J318" s="203"/>
      <c r="K318" s="204"/>
      <c r="L318" s="201"/>
      <c r="M318" s="201"/>
      <c r="N318" s="201"/>
      <c r="O318" s="201"/>
      <c r="P318" s="201"/>
      <c r="Q318" s="113"/>
      <c r="R318" s="113"/>
      <c r="U318" s="201"/>
      <c r="V318" s="113"/>
      <c r="W318" s="113"/>
      <c r="X318" s="113"/>
      <c r="Y318" s="113"/>
      <c r="Z318" s="113"/>
      <c r="AA318" s="113"/>
      <c r="AB318" s="113"/>
      <c r="AC318" s="201"/>
      <c r="AD318" s="113"/>
      <c r="AE318" s="113"/>
      <c r="AF318" s="113"/>
      <c r="AG318" s="113"/>
    </row>
    <row r="319" spans="2:33" x14ac:dyDescent="0.2">
      <c r="B319" s="200"/>
      <c r="C319" s="113"/>
      <c r="D319" s="201"/>
      <c r="E319" s="201"/>
      <c r="F319" s="113"/>
      <c r="G319" s="113"/>
      <c r="H319" s="113"/>
      <c r="I319" s="203"/>
      <c r="J319" s="203"/>
      <c r="K319" s="204"/>
      <c r="L319" s="201"/>
      <c r="M319" s="201"/>
      <c r="N319" s="201"/>
      <c r="O319" s="201"/>
      <c r="P319" s="201"/>
      <c r="Q319" s="113"/>
      <c r="R319" s="113"/>
      <c r="U319" s="201"/>
      <c r="V319" s="113"/>
      <c r="W319" s="113"/>
      <c r="X319" s="113"/>
      <c r="Y319" s="113"/>
      <c r="Z319" s="113"/>
      <c r="AA319" s="113"/>
      <c r="AB319" s="113"/>
      <c r="AC319" s="201"/>
      <c r="AD319" s="113"/>
      <c r="AE319" s="113"/>
      <c r="AF319" s="113"/>
      <c r="AG319" s="113"/>
    </row>
    <row r="320" spans="2:33" x14ac:dyDescent="0.2">
      <c r="B320" s="200"/>
      <c r="C320" s="113"/>
      <c r="D320" s="201"/>
      <c r="E320" s="201"/>
      <c r="F320" s="113"/>
      <c r="G320" s="113"/>
      <c r="H320" s="113"/>
      <c r="I320" s="203"/>
      <c r="J320" s="203"/>
      <c r="K320" s="204"/>
      <c r="L320" s="201"/>
      <c r="M320" s="201"/>
      <c r="N320" s="201"/>
      <c r="O320" s="201"/>
      <c r="P320" s="201"/>
      <c r="Q320" s="113"/>
      <c r="R320" s="113"/>
      <c r="U320" s="201"/>
      <c r="V320" s="113"/>
      <c r="W320" s="113"/>
      <c r="X320" s="113"/>
      <c r="Y320" s="113"/>
      <c r="Z320" s="113"/>
      <c r="AA320" s="113"/>
      <c r="AB320" s="113"/>
      <c r="AC320" s="201"/>
      <c r="AD320" s="113"/>
      <c r="AE320" s="113"/>
      <c r="AF320" s="113"/>
      <c r="AG320" s="113"/>
    </row>
    <row r="321" spans="2:33" x14ac:dyDescent="0.2">
      <c r="B321" s="200"/>
      <c r="C321" s="113"/>
      <c r="D321" s="201"/>
      <c r="E321" s="201"/>
      <c r="F321" s="113"/>
      <c r="G321" s="113"/>
      <c r="H321" s="113"/>
      <c r="I321" s="203"/>
      <c r="J321" s="203"/>
      <c r="K321" s="204"/>
      <c r="L321" s="201"/>
      <c r="M321" s="201"/>
      <c r="N321" s="201"/>
      <c r="O321" s="201"/>
      <c r="P321" s="201"/>
      <c r="Q321" s="113"/>
      <c r="R321" s="113"/>
      <c r="U321" s="201"/>
      <c r="V321" s="113"/>
      <c r="W321" s="113"/>
      <c r="X321" s="113"/>
      <c r="Y321" s="113"/>
      <c r="Z321" s="113"/>
      <c r="AA321" s="113"/>
      <c r="AB321" s="113"/>
      <c r="AC321" s="201"/>
      <c r="AD321" s="113"/>
      <c r="AE321" s="113"/>
      <c r="AF321" s="113"/>
      <c r="AG321" s="113"/>
    </row>
    <row r="322" spans="2:33" x14ac:dyDescent="0.2">
      <c r="B322" s="200"/>
      <c r="C322" s="113"/>
      <c r="D322" s="201"/>
      <c r="E322" s="201"/>
      <c r="F322" s="113"/>
      <c r="G322" s="113"/>
      <c r="H322" s="113"/>
      <c r="I322" s="203"/>
      <c r="J322" s="203"/>
      <c r="K322" s="204"/>
      <c r="L322" s="201"/>
      <c r="M322" s="201"/>
      <c r="N322" s="201"/>
      <c r="O322" s="201"/>
      <c r="P322" s="201"/>
      <c r="Q322" s="113"/>
      <c r="R322" s="113"/>
      <c r="U322" s="201"/>
      <c r="V322" s="113"/>
      <c r="W322" s="113"/>
      <c r="X322" s="113"/>
      <c r="Y322" s="113"/>
      <c r="Z322" s="113"/>
      <c r="AA322" s="113"/>
      <c r="AB322" s="113"/>
      <c r="AC322" s="201"/>
      <c r="AD322" s="113"/>
      <c r="AE322" s="113"/>
      <c r="AF322" s="113"/>
      <c r="AG322" s="113"/>
    </row>
    <row r="323" spans="2:33" x14ac:dyDescent="0.2">
      <c r="B323" s="200"/>
      <c r="C323" s="113"/>
      <c r="D323" s="201"/>
      <c r="E323" s="201"/>
      <c r="F323" s="113"/>
      <c r="G323" s="113"/>
      <c r="H323" s="113"/>
      <c r="I323" s="203"/>
      <c r="J323" s="203"/>
      <c r="K323" s="204"/>
      <c r="L323" s="201"/>
      <c r="M323" s="201"/>
      <c r="N323" s="201"/>
      <c r="O323" s="201"/>
      <c r="P323" s="201"/>
      <c r="Q323" s="113"/>
      <c r="R323" s="113"/>
      <c r="U323" s="201"/>
      <c r="V323" s="113"/>
      <c r="W323" s="113"/>
      <c r="X323" s="113"/>
      <c r="Y323" s="113"/>
      <c r="Z323" s="113"/>
      <c r="AA323" s="113"/>
      <c r="AB323" s="113"/>
      <c r="AC323" s="201"/>
      <c r="AD323" s="113"/>
      <c r="AE323" s="113"/>
      <c r="AF323" s="113"/>
      <c r="AG323" s="113"/>
    </row>
    <row r="324" spans="2:33" x14ac:dyDescent="0.2">
      <c r="B324" s="200"/>
      <c r="C324" s="113"/>
      <c r="D324" s="201"/>
      <c r="E324" s="201"/>
      <c r="F324" s="113"/>
      <c r="G324" s="113"/>
      <c r="H324" s="113"/>
      <c r="I324" s="203"/>
      <c r="J324" s="203"/>
      <c r="K324" s="204"/>
      <c r="L324" s="201"/>
      <c r="M324" s="201"/>
      <c r="N324" s="201"/>
      <c r="O324" s="201"/>
      <c r="P324" s="201"/>
      <c r="Q324" s="113"/>
      <c r="R324" s="113"/>
      <c r="U324" s="201"/>
      <c r="V324" s="113"/>
      <c r="W324" s="113"/>
      <c r="X324" s="113"/>
      <c r="Y324" s="113"/>
      <c r="Z324" s="113"/>
      <c r="AA324" s="113"/>
      <c r="AB324" s="113"/>
      <c r="AC324" s="201"/>
      <c r="AD324" s="113"/>
      <c r="AE324" s="113"/>
      <c r="AF324" s="113"/>
      <c r="AG324" s="113"/>
    </row>
    <row r="325" spans="2:33" x14ac:dyDescent="0.2">
      <c r="B325" s="200"/>
      <c r="C325" s="113"/>
      <c r="D325" s="201"/>
      <c r="E325" s="201"/>
      <c r="F325" s="113"/>
      <c r="G325" s="113"/>
      <c r="H325" s="113"/>
      <c r="I325" s="203"/>
      <c r="J325" s="203"/>
      <c r="K325" s="204"/>
      <c r="L325" s="201"/>
      <c r="M325" s="201"/>
      <c r="N325" s="201"/>
      <c r="O325" s="201"/>
      <c r="P325" s="201"/>
      <c r="Q325" s="113"/>
      <c r="R325" s="113"/>
      <c r="U325" s="201"/>
      <c r="V325" s="113"/>
      <c r="W325" s="113"/>
      <c r="X325" s="113"/>
      <c r="Y325" s="113"/>
      <c r="Z325" s="113"/>
      <c r="AA325" s="113"/>
      <c r="AB325" s="113"/>
      <c r="AC325" s="201"/>
      <c r="AD325" s="113"/>
      <c r="AE325" s="113"/>
      <c r="AF325" s="113"/>
      <c r="AG325" s="113"/>
    </row>
    <row r="326" spans="2:33" x14ac:dyDescent="0.2">
      <c r="B326" s="200"/>
      <c r="C326" s="113"/>
      <c r="D326" s="201"/>
      <c r="E326" s="201"/>
      <c r="F326" s="113"/>
      <c r="G326" s="113"/>
      <c r="H326" s="113"/>
      <c r="I326" s="203"/>
      <c r="J326" s="203"/>
      <c r="K326" s="204"/>
      <c r="L326" s="201"/>
      <c r="M326" s="201"/>
      <c r="N326" s="201"/>
      <c r="O326" s="201"/>
      <c r="P326" s="201"/>
      <c r="Q326" s="113"/>
      <c r="R326" s="113"/>
      <c r="U326" s="201"/>
      <c r="V326" s="113"/>
      <c r="W326" s="113"/>
      <c r="X326" s="113"/>
      <c r="Y326" s="113"/>
      <c r="Z326" s="113"/>
      <c r="AA326" s="113"/>
      <c r="AB326" s="113"/>
      <c r="AC326" s="201"/>
      <c r="AD326" s="113"/>
      <c r="AE326" s="113"/>
      <c r="AF326" s="113"/>
      <c r="AG326" s="113"/>
    </row>
    <row r="327" spans="2:33" x14ac:dyDescent="0.2">
      <c r="B327" s="200"/>
      <c r="C327" s="113"/>
      <c r="D327" s="201"/>
      <c r="E327" s="201"/>
      <c r="F327" s="113"/>
      <c r="G327" s="113"/>
      <c r="H327" s="113"/>
      <c r="I327" s="203"/>
      <c r="J327" s="203"/>
      <c r="K327" s="204"/>
      <c r="L327" s="201"/>
      <c r="M327" s="201"/>
      <c r="N327" s="201"/>
      <c r="O327" s="201"/>
      <c r="P327" s="201"/>
      <c r="Q327" s="113"/>
      <c r="R327" s="113"/>
      <c r="U327" s="201"/>
      <c r="V327" s="113"/>
      <c r="W327" s="113"/>
      <c r="X327" s="113"/>
      <c r="Y327" s="113"/>
      <c r="Z327" s="113"/>
      <c r="AA327" s="113"/>
      <c r="AB327" s="113"/>
      <c r="AC327" s="201"/>
      <c r="AD327" s="113"/>
      <c r="AE327" s="113"/>
      <c r="AF327" s="113"/>
      <c r="AG327" s="113"/>
    </row>
    <row r="328" spans="2:33" x14ac:dyDescent="0.2">
      <c r="B328" s="200"/>
      <c r="C328" s="113"/>
      <c r="D328" s="201"/>
      <c r="E328" s="201"/>
      <c r="F328" s="113"/>
      <c r="G328" s="113"/>
      <c r="H328" s="113"/>
      <c r="I328" s="203"/>
      <c r="J328" s="203"/>
      <c r="K328" s="204"/>
      <c r="L328" s="201"/>
      <c r="M328" s="201"/>
      <c r="N328" s="201"/>
      <c r="O328" s="201"/>
      <c r="P328" s="201"/>
      <c r="Q328" s="113"/>
      <c r="R328" s="113"/>
      <c r="U328" s="201"/>
      <c r="V328" s="113"/>
      <c r="W328" s="113"/>
      <c r="X328" s="113"/>
      <c r="Y328" s="113"/>
      <c r="Z328" s="113"/>
      <c r="AA328" s="113"/>
      <c r="AB328" s="113"/>
      <c r="AC328" s="201"/>
      <c r="AD328" s="113"/>
      <c r="AE328" s="113"/>
      <c r="AF328" s="113"/>
      <c r="AG328" s="113"/>
    </row>
    <row r="329" spans="2:33" x14ac:dyDescent="0.2">
      <c r="B329" s="200"/>
      <c r="C329" s="113"/>
      <c r="D329" s="201"/>
      <c r="E329" s="201"/>
      <c r="F329" s="113"/>
      <c r="G329" s="113"/>
      <c r="H329" s="113"/>
      <c r="I329" s="203"/>
      <c r="J329" s="203"/>
      <c r="K329" s="204"/>
      <c r="L329" s="201"/>
      <c r="M329" s="201"/>
      <c r="N329" s="201"/>
      <c r="O329" s="201"/>
      <c r="P329" s="201"/>
      <c r="Q329" s="113"/>
      <c r="R329" s="113"/>
      <c r="U329" s="201"/>
      <c r="V329" s="113"/>
      <c r="W329" s="113"/>
      <c r="X329" s="113"/>
      <c r="Y329" s="113"/>
      <c r="Z329" s="113"/>
      <c r="AA329" s="113"/>
      <c r="AB329" s="113"/>
      <c r="AC329" s="201"/>
      <c r="AD329" s="113"/>
      <c r="AE329" s="113"/>
      <c r="AF329" s="113"/>
      <c r="AG329" s="113"/>
    </row>
    <row r="330" spans="2:33" x14ac:dyDescent="0.2">
      <c r="B330" s="200"/>
      <c r="C330" s="113"/>
      <c r="D330" s="201"/>
      <c r="E330" s="201"/>
      <c r="F330" s="113"/>
      <c r="G330" s="113"/>
      <c r="H330" s="113"/>
      <c r="I330" s="203"/>
      <c r="J330" s="203"/>
      <c r="K330" s="204"/>
      <c r="L330" s="201"/>
      <c r="M330" s="201"/>
      <c r="N330" s="201"/>
      <c r="O330" s="201"/>
      <c r="P330" s="201"/>
      <c r="Q330" s="113"/>
      <c r="R330" s="113"/>
      <c r="U330" s="201"/>
      <c r="V330" s="113"/>
      <c r="W330" s="113"/>
      <c r="X330" s="113"/>
      <c r="Y330" s="113"/>
      <c r="Z330" s="113"/>
      <c r="AA330" s="113"/>
      <c r="AB330" s="113"/>
      <c r="AC330" s="201"/>
      <c r="AD330" s="113"/>
      <c r="AE330" s="113"/>
      <c r="AF330" s="113"/>
      <c r="AG330" s="113"/>
    </row>
    <row r="331" spans="2:33" x14ac:dyDescent="0.2">
      <c r="B331" s="200"/>
      <c r="C331" s="113"/>
      <c r="D331" s="201"/>
      <c r="E331" s="201"/>
      <c r="F331" s="113"/>
      <c r="G331" s="113"/>
      <c r="H331" s="113"/>
      <c r="I331" s="203"/>
      <c r="J331" s="203"/>
      <c r="K331" s="204"/>
      <c r="L331" s="201"/>
      <c r="M331" s="201"/>
      <c r="N331" s="201"/>
      <c r="O331" s="201"/>
      <c r="P331" s="201"/>
      <c r="Q331" s="113"/>
      <c r="R331" s="113"/>
      <c r="U331" s="201"/>
      <c r="V331" s="113"/>
      <c r="W331" s="113"/>
      <c r="X331" s="113"/>
      <c r="Y331" s="113"/>
      <c r="Z331" s="113"/>
      <c r="AA331" s="113"/>
      <c r="AB331" s="113"/>
      <c r="AC331" s="201"/>
      <c r="AD331" s="113"/>
      <c r="AE331" s="113"/>
      <c r="AF331" s="113"/>
      <c r="AG331" s="113"/>
    </row>
    <row r="332" spans="2:33" x14ac:dyDescent="0.2">
      <c r="B332" s="200"/>
      <c r="C332" s="113"/>
      <c r="D332" s="201"/>
      <c r="E332" s="201"/>
      <c r="F332" s="113"/>
      <c r="G332" s="113"/>
      <c r="H332" s="113"/>
      <c r="I332" s="203"/>
      <c r="J332" s="203"/>
      <c r="K332" s="204"/>
      <c r="L332" s="201"/>
      <c r="M332" s="201"/>
      <c r="N332" s="201"/>
      <c r="O332" s="201"/>
      <c r="P332" s="201"/>
      <c r="Q332" s="113"/>
      <c r="R332" s="113"/>
      <c r="U332" s="201"/>
      <c r="V332" s="113"/>
      <c r="W332" s="113"/>
      <c r="X332" s="113"/>
      <c r="Y332" s="113"/>
      <c r="Z332" s="113"/>
      <c r="AA332" s="113"/>
      <c r="AB332" s="113"/>
      <c r="AC332" s="201"/>
      <c r="AD332" s="113"/>
      <c r="AE332" s="113"/>
      <c r="AF332" s="113"/>
      <c r="AG332" s="113"/>
    </row>
    <row r="333" spans="2:33" x14ac:dyDescent="0.2">
      <c r="B333" s="200"/>
      <c r="C333" s="113"/>
      <c r="D333" s="201"/>
      <c r="E333" s="201"/>
      <c r="F333" s="113"/>
      <c r="G333" s="113"/>
      <c r="H333" s="113"/>
      <c r="I333" s="203"/>
      <c r="J333" s="203"/>
      <c r="K333" s="204"/>
      <c r="L333" s="201"/>
      <c r="M333" s="201"/>
      <c r="N333" s="201"/>
      <c r="O333" s="201"/>
      <c r="P333" s="201"/>
      <c r="Q333" s="113"/>
      <c r="R333" s="113"/>
      <c r="U333" s="201"/>
      <c r="V333" s="113"/>
      <c r="W333" s="113"/>
      <c r="X333" s="113"/>
      <c r="Y333" s="113"/>
      <c r="Z333" s="113"/>
      <c r="AA333" s="113"/>
      <c r="AB333" s="113"/>
      <c r="AC333" s="201"/>
      <c r="AD333" s="113"/>
      <c r="AE333" s="113"/>
      <c r="AF333" s="113"/>
      <c r="AG333" s="113"/>
    </row>
    <row r="334" spans="2:33" x14ac:dyDescent="0.2">
      <c r="B334" s="200"/>
      <c r="C334" s="113"/>
      <c r="D334" s="201"/>
      <c r="E334" s="201"/>
      <c r="F334" s="113"/>
      <c r="G334" s="113"/>
      <c r="H334" s="113"/>
      <c r="I334" s="203"/>
      <c r="J334" s="203"/>
      <c r="K334" s="204"/>
      <c r="L334" s="201"/>
      <c r="M334" s="201"/>
      <c r="N334" s="201"/>
      <c r="O334" s="201"/>
      <c r="P334" s="201"/>
      <c r="Q334" s="113"/>
      <c r="R334" s="113"/>
      <c r="U334" s="201"/>
      <c r="V334" s="113"/>
      <c r="W334" s="113"/>
      <c r="X334" s="113"/>
      <c r="Y334" s="113"/>
      <c r="Z334" s="113"/>
      <c r="AA334" s="113"/>
      <c r="AB334" s="113"/>
      <c r="AC334" s="201"/>
      <c r="AD334" s="113"/>
      <c r="AE334" s="113"/>
      <c r="AF334" s="113"/>
      <c r="AG334" s="113"/>
    </row>
    <row r="335" spans="2:33" x14ac:dyDescent="0.2">
      <c r="B335" s="200"/>
      <c r="C335" s="113"/>
      <c r="D335" s="201"/>
      <c r="E335" s="201"/>
      <c r="F335" s="113"/>
      <c r="G335" s="113"/>
      <c r="H335" s="113"/>
      <c r="I335" s="203"/>
      <c r="J335" s="203"/>
      <c r="K335" s="204"/>
      <c r="L335" s="201"/>
      <c r="M335" s="201"/>
      <c r="N335" s="201"/>
      <c r="O335" s="201"/>
      <c r="P335" s="201"/>
      <c r="Q335" s="113"/>
      <c r="R335" s="113"/>
      <c r="U335" s="201"/>
      <c r="V335" s="113"/>
      <c r="W335" s="113"/>
      <c r="X335" s="113"/>
      <c r="Y335" s="113"/>
      <c r="Z335" s="113"/>
      <c r="AA335" s="113"/>
      <c r="AB335" s="113"/>
      <c r="AC335" s="201"/>
      <c r="AD335" s="113"/>
      <c r="AE335" s="113"/>
      <c r="AF335" s="113"/>
      <c r="AG335" s="113"/>
    </row>
    <row r="336" spans="2:33" x14ac:dyDescent="0.2">
      <c r="B336" s="200"/>
      <c r="C336" s="113"/>
      <c r="D336" s="201"/>
      <c r="E336" s="201"/>
      <c r="F336" s="113"/>
      <c r="G336" s="113"/>
      <c r="H336" s="113"/>
      <c r="I336" s="203"/>
      <c r="J336" s="203"/>
      <c r="K336" s="204"/>
      <c r="L336" s="201"/>
      <c r="M336" s="201"/>
      <c r="N336" s="201"/>
      <c r="O336" s="201"/>
      <c r="P336" s="201"/>
      <c r="Q336" s="113"/>
      <c r="R336" s="113"/>
      <c r="U336" s="201"/>
      <c r="V336" s="113"/>
      <c r="W336" s="113"/>
      <c r="X336" s="113"/>
      <c r="Y336" s="113"/>
      <c r="Z336" s="113"/>
      <c r="AA336" s="113"/>
      <c r="AB336" s="113"/>
      <c r="AC336" s="201"/>
      <c r="AD336" s="113"/>
      <c r="AE336" s="113"/>
      <c r="AF336" s="113"/>
      <c r="AG336" s="113"/>
    </row>
    <row r="337" spans="2:33" x14ac:dyDescent="0.2">
      <c r="B337" s="200"/>
      <c r="C337" s="113"/>
      <c r="D337" s="201"/>
      <c r="E337" s="201"/>
      <c r="F337" s="113"/>
      <c r="G337" s="113"/>
      <c r="H337" s="113"/>
      <c r="I337" s="203"/>
      <c r="J337" s="203"/>
      <c r="K337" s="204"/>
      <c r="L337" s="201"/>
      <c r="M337" s="201"/>
      <c r="N337" s="201"/>
      <c r="O337" s="201"/>
      <c r="P337" s="201"/>
      <c r="Q337" s="113"/>
      <c r="R337" s="113"/>
      <c r="U337" s="201"/>
      <c r="V337" s="113"/>
      <c r="W337" s="113"/>
      <c r="X337" s="113"/>
      <c r="Y337" s="113"/>
      <c r="Z337" s="113"/>
      <c r="AA337" s="113"/>
      <c r="AB337" s="113"/>
      <c r="AC337" s="201"/>
      <c r="AD337" s="113"/>
      <c r="AE337" s="113"/>
      <c r="AF337" s="113"/>
      <c r="AG337" s="113"/>
    </row>
    <row r="338" spans="2:33" x14ac:dyDescent="0.2">
      <c r="B338" s="200"/>
      <c r="C338" s="113"/>
      <c r="D338" s="201"/>
      <c r="E338" s="201"/>
      <c r="F338" s="113"/>
      <c r="G338" s="113"/>
      <c r="H338" s="113"/>
      <c r="I338" s="203"/>
      <c r="J338" s="203"/>
      <c r="K338" s="204"/>
      <c r="L338" s="201"/>
      <c r="M338" s="201"/>
      <c r="N338" s="201"/>
      <c r="O338" s="201"/>
      <c r="P338" s="201"/>
      <c r="Q338" s="113"/>
      <c r="R338" s="113"/>
      <c r="U338" s="201"/>
      <c r="V338" s="113"/>
      <c r="W338" s="113"/>
      <c r="X338" s="113"/>
      <c r="Y338" s="113"/>
      <c r="Z338" s="113"/>
      <c r="AA338" s="113"/>
      <c r="AB338" s="113"/>
      <c r="AC338" s="201"/>
      <c r="AD338" s="113"/>
      <c r="AE338" s="113"/>
      <c r="AF338" s="113"/>
      <c r="AG338" s="113"/>
    </row>
    <row r="339" spans="2:33" x14ac:dyDescent="0.2">
      <c r="B339" s="200"/>
      <c r="C339" s="113"/>
      <c r="D339" s="201"/>
      <c r="E339" s="201"/>
      <c r="F339" s="113"/>
      <c r="G339" s="113"/>
      <c r="H339" s="113"/>
      <c r="I339" s="203"/>
      <c r="J339" s="203"/>
      <c r="K339" s="204"/>
      <c r="L339" s="201"/>
      <c r="M339" s="201"/>
      <c r="N339" s="201"/>
      <c r="O339" s="201"/>
      <c r="P339" s="201"/>
      <c r="Q339" s="113"/>
      <c r="R339" s="113"/>
      <c r="U339" s="201"/>
      <c r="V339" s="113"/>
      <c r="W339" s="113"/>
      <c r="X339" s="113"/>
      <c r="Y339" s="113"/>
      <c r="Z339" s="113"/>
      <c r="AA339" s="113"/>
      <c r="AB339" s="113"/>
      <c r="AC339" s="201"/>
      <c r="AD339" s="113"/>
      <c r="AE339" s="113"/>
      <c r="AF339" s="113"/>
      <c r="AG339" s="113"/>
    </row>
    <row r="340" spans="2:33" x14ac:dyDescent="0.2">
      <c r="B340" s="200"/>
      <c r="C340" s="113"/>
      <c r="D340" s="201"/>
      <c r="E340" s="201"/>
      <c r="F340" s="113"/>
      <c r="G340" s="113"/>
      <c r="H340" s="113"/>
      <c r="I340" s="203"/>
      <c r="J340" s="203"/>
      <c r="K340" s="204"/>
      <c r="L340" s="201"/>
      <c r="M340" s="201"/>
      <c r="N340" s="201"/>
      <c r="O340" s="201"/>
      <c r="P340" s="201"/>
      <c r="Q340" s="113"/>
      <c r="R340" s="113"/>
      <c r="U340" s="201"/>
      <c r="V340" s="113"/>
      <c r="W340" s="113"/>
      <c r="X340" s="113"/>
      <c r="Y340" s="113"/>
      <c r="Z340" s="113"/>
      <c r="AA340" s="113"/>
      <c r="AB340" s="113"/>
      <c r="AC340" s="201"/>
      <c r="AD340" s="113"/>
      <c r="AE340" s="113"/>
      <c r="AF340" s="113"/>
      <c r="AG340" s="113"/>
    </row>
    <row r="341" spans="2:33" x14ac:dyDescent="0.2">
      <c r="B341" s="200"/>
      <c r="C341" s="113"/>
      <c r="D341" s="201"/>
      <c r="E341" s="201"/>
      <c r="F341" s="113"/>
      <c r="G341" s="113"/>
      <c r="H341" s="113"/>
      <c r="I341" s="203"/>
      <c r="J341" s="203"/>
      <c r="K341" s="204"/>
      <c r="L341" s="201"/>
      <c r="M341" s="201"/>
      <c r="N341" s="201"/>
      <c r="O341" s="201"/>
      <c r="P341" s="201"/>
      <c r="Q341" s="113"/>
      <c r="R341" s="113"/>
      <c r="U341" s="201"/>
      <c r="V341" s="113"/>
      <c r="W341" s="113"/>
      <c r="X341" s="113"/>
      <c r="Y341" s="113"/>
      <c r="Z341" s="113"/>
      <c r="AA341" s="113"/>
      <c r="AB341" s="113"/>
      <c r="AC341" s="201"/>
      <c r="AD341" s="113"/>
      <c r="AE341" s="113"/>
      <c r="AF341" s="113"/>
      <c r="AG341" s="113"/>
    </row>
    <row r="342" spans="2:33" x14ac:dyDescent="0.2">
      <c r="B342" s="200"/>
      <c r="C342" s="113"/>
      <c r="D342" s="201"/>
      <c r="E342" s="201"/>
      <c r="F342" s="113"/>
      <c r="G342" s="113"/>
      <c r="H342" s="113"/>
      <c r="I342" s="203"/>
      <c r="J342" s="203"/>
      <c r="K342" s="204"/>
      <c r="L342" s="201"/>
      <c r="M342" s="201"/>
      <c r="N342" s="201"/>
      <c r="O342" s="201"/>
      <c r="P342" s="201"/>
      <c r="Q342" s="113"/>
      <c r="R342" s="113"/>
      <c r="U342" s="201"/>
      <c r="V342" s="113"/>
      <c r="W342" s="113"/>
      <c r="X342" s="113"/>
      <c r="Y342" s="113"/>
      <c r="Z342" s="113"/>
      <c r="AA342" s="113"/>
      <c r="AB342" s="113"/>
      <c r="AC342" s="201"/>
      <c r="AD342" s="113"/>
      <c r="AE342" s="113"/>
      <c r="AF342" s="113"/>
      <c r="AG342" s="113"/>
    </row>
    <row r="343" spans="2:33" x14ac:dyDescent="0.2">
      <c r="B343" s="200"/>
      <c r="C343" s="113"/>
      <c r="D343" s="201"/>
      <c r="E343" s="201"/>
      <c r="F343" s="113"/>
      <c r="G343" s="113"/>
      <c r="H343" s="113"/>
      <c r="I343" s="203"/>
      <c r="J343" s="203"/>
      <c r="K343" s="204"/>
      <c r="L343" s="201"/>
      <c r="M343" s="201"/>
      <c r="N343" s="201"/>
      <c r="O343" s="201"/>
      <c r="P343" s="201"/>
      <c r="Q343" s="113"/>
      <c r="R343" s="113"/>
      <c r="U343" s="201"/>
      <c r="V343" s="113"/>
      <c r="W343" s="113"/>
      <c r="X343" s="113"/>
      <c r="Y343" s="113"/>
      <c r="Z343" s="113"/>
      <c r="AA343" s="113"/>
      <c r="AB343" s="113"/>
      <c r="AC343" s="201"/>
      <c r="AD343" s="113"/>
      <c r="AE343" s="113"/>
      <c r="AF343" s="113"/>
      <c r="AG343" s="113"/>
    </row>
    <row r="344" spans="2:33" x14ac:dyDescent="0.2">
      <c r="B344" s="200"/>
      <c r="C344" s="113"/>
      <c r="D344" s="201"/>
      <c r="E344" s="201"/>
      <c r="F344" s="113"/>
      <c r="G344" s="113"/>
      <c r="H344" s="113"/>
      <c r="I344" s="203"/>
      <c r="J344" s="203"/>
      <c r="K344" s="204"/>
      <c r="L344" s="201"/>
      <c r="M344" s="201"/>
      <c r="N344" s="201"/>
      <c r="O344" s="201"/>
      <c r="P344" s="201"/>
      <c r="Q344" s="113"/>
      <c r="R344" s="113"/>
      <c r="U344" s="201"/>
      <c r="V344" s="113"/>
      <c r="W344" s="113"/>
      <c r="X344" s="113"/>
      <c r="Y344" s="113"/>
      <c r="Z344" s="113"/>
      <c r="AA344" s="113"/>
      <c r="AB344" s="113"/>
      <c r="AC344" s="201"/>
      <c r="AD344" s="113"/>
      <c r="AE344" s="113"/>
      <c r="AF344" s="113"/>
      <c r="AG344" s="113"/>
    </row>
    <row r="345" spans="2:33" x14ac:dyDescent="0.2">
      <c r="B345" s="200"/>
      <c r="C345" s="113"/>
      <c r="D345" s="201"/>
      <c r="E345" s="201"/>
      <c r="F345" s="113"/>
      <c r="G345" s="113"/>
      <c r="H345" s="113"/>
      <c r="I345" s="203"/>
      <c r="J345" s="203"/>
      <c r="K345" s="204"/>
      <c r="L345" s="201"/>
      <c r="M345" s="201"/>
      <c r="N345" s="201"/>
      <c r="O345" s="201"/>
      <c r="P345" s="201"/>
      <c r="Q345" s="113"/>
      <c r="R345" s="113"/>
      <c r="U345" s="201"/>
      <c r="V345" s="113"/>
      <c r="W345" s="113"/>
      <c r="X345" s="113"/>
      <c r="Y345" s="113"/>
      <c r="Z345" s="113"/>
      <c r="AA345" s="113"/>
      <c r="AB345" s="113"/>
      <c r="AC345" s="201"/>
      <c r="AD345" s="113"/>
      <c r="AE345" s="113"/>
      <c r="AF345" s="113"/>
      <c r="AG345" s="113"/>
    </row>
    <row r="346" spans="2:33" x14ac:dyDescent="0.2">
      <c r="B346" s="200"/>
      <c r="C346" s="113"/>
      <c r="D346" s="201"/>
      <c r="E346" s="201"/>
      <c r="F346" s="113"/>
      <c r="G346" s="113"/>
      <c r="H346" s="113"/>
      <c r="I346" s="203"/>
      <c r="J346" s="203"/>
      <c r="K346" s="204"/>
      <c r="L346" s="201"/>
      <c r="M346" s="201"/>
      <c r="N346" s="201"/>
      <c r="O346" s="201"/>
      <c r="P346" s="201"/>
      <c r="Q346" s="113"/>
      <c r="R346" s="113"/>
      <c r="U346" s="201"/>
      <c r="V346" s="113"/>
      <c r="W346" s="113"/>
      <c r="X346" s="113"/>
      <c r="Y346" s="113"/>
      <c r="Z346" s="113"/>
      <c r="AA346" s="113"/>
      <c r="AB346" s="113"/>
      <c r="AC346" s="201"/>
      <c r="AD346" s="113"/>
      <c r="AE346" s="113"/>
      <c r="AF346" s="113"/>
      <c r="AG346" s="113"/>
    </row>
    <row r="347" spans="2:33" x14ac:dyDescent="0.2">
      <c r="B347" s="200"/>
      <c r="C347" s="113"/>
      <c r="D347" s="201"/>
      <c r="E347" s="201"/>
      <c r="F347" s="113"/>
      <c r="G347" s="113"/>
      <c r="H347" s="113"/>
      <c r="I347" s="203"/>
      <c r="J347" s="203"/>
      <c r="K347" s="204"/>
      <c r="L347" s="201"/>
      <c r="M347" s="201"/>
      <c r="N347" s="201"/>
      <c r="O347" s="201"/>
      <c r="P347" s="201"/>
      <c r="Q347" s="113"/>
      <c r="R347" s="113"/>
      <c r="U347" s="201"/>
      <c r="V347" s="113"/>
      <c r="W347" s="113"/>
      <c r="X347" s="113"/>
      <c r="Y347" s="113"/>
      <c r="Z347" s="113"/>
      <c r="AA347" s="113"/>
      <c r="AB347" s="113"/>
      <c r="AC347" s="201"/>
      <c r="AD347" s="113"/>
      <c r="AE347" s="113"/>
      <c r="AF347" s="113"/>
      <c r="AG347" s="113"/>
    </row>
    <row r="348" spans="2:33" x14ac:dyDescent="0.2">
      <c r="B348" s="200"/>
      <c r="C348" s="113"/>
      <c r="D348" s="201"/>
      <c r="E348" s="201"/>
      <c r="F348" s="113"/>
      <c r="G348" s="113"/>
      <c r="H348" s="113"/>
      <c r="I348" s="203"/>
      <c r="J348" s="203"/>
      <c r="K348" s="204"/>
      <c r="L348" s="201"/>
      <c r="M348" s="201"/>
      <c r="N348" s="201"/>
      <c r="O348" s="201"/>
      <c r="P348" s="201"/>
      <c r="Q348" s="113"/>
      <c r="R348" s="113"/>
      <c r="U348" s="201"/>
      <c r="V348" s="113"/>
      <c r="W348" s="113"/>
      <c r="X348" s="113"/>
      <c r="Y348" s="113"/>
      <c r="Z348" s="113"/>
      <c r="AA348" s="113"/>
      <c r="AB348" s="113"/>
      <c r="AC348" s="201"/>
      <c r="AD348" s="113"/>
      <c r="AE348" s="113"/>
      <c r="AF348" s="113"/>
      <c r="AG348" s="113"/>
    </row>
    <row r="349" spans="2:33" x14ac:dyDescent="0.2">
      <c r="B349" s="200"/>
      <c r="C349" s="113"/>
      <c r="D349" s="201"/>
      <c r="E349" s="201"/>
      <c r="F349" s="113"/>
      <c r="G349" s="113"/>
      <c r="H349" s="113"/>
      <c r="I349" s="203"/>
      <c r="J349" s="203"/>
      <c r="K349" s="204"/>
      <c r="L349" s="201"/>
      <c r="M349" s="201"/>
      <c r="N349" s="201"/>
      <c r="O349" s="201"/>
      <c r="P349" s="201"/>
      <c r="Q349" s="113"/>
      <c r="R349" s="113"/>
      <c r="U349" s="201"/>
      <c r="V349" s="113"/>
      <c r="W349" s="113"/>
      <c r="X349" s="113"/>
      <c r="Y349" s="113"/>
      <c r="Z349" s="113"/>
      <c r="AA349" s="113"/>
      <c r="AB349" s="113"/>
      <c r="AC349" s="201"/>
      <c r="AD349" s="113"/>
      <c r="AE349" s="113"/>
      <c r="AF349" s="113"/>
      <c r="AG349" s="113"/>
    </row>
    <row r="350" spans="2:33" x14ac:dyDescent="0.2">
      <c r="B350" s="200"/>
      <c r="C350" s="113"/>
      <c r="D350" s="201"/>
      <c r="E350" s="201"/>
      <c r="F350" s="113"/>
      <c r="G350" s="113"/>
      <c r="H350" s="113"/>
      <c r="I350" s="203"/>
      <c r="J350" s="203"/>
      <c r="K350" s="204"/>
      <c r="L350" s="201"/>
      <c r="M350" s="201"/>
      <c r="N350" s="201"/>
      <c r="O350" s="201"/>
      <c r="P350" s="201"/>
      <c r="Q350" s="113"/>
      <c r="R350" s="113"/>
      <c r="U350" s="201"/>
      <c r="V350" s="113"/>
      <c r="W350" s="113"/>
      <c r="X350" s="113"/>
      <c r="Y350" s="113"/>
      <c r="Z350" s="113"/>
      <c r="AA350" s="113"/>
      <c r="AB350" s="113"/>
      <c r="AC350" s="201"/>
      <c r="AD350" s="113"/>
      <c r="AE350" s="113"/>
      <c r="AF350" s="113"/>
      <c r="AG350" s="113"/>
    </row>
    <row r="351" spans="2:33" x14ac:dyDescent="0.2">
      <c r="B351" s="200"/>
      <c r="C351" s="113"/>
      <c r="D351" s="201"/>
      <c r="E351" s="201"/>
      <c r="F351" s="113"/>
      <c r="G351" s="113"/>
      <c r="H351" s="113"/>
      <c r="I351" s="203"/>
      <c r="J351" s="203"/>
      <c r="K351" s="204"/>
      <c r="L351" s="201"/>
      <c r="M351" s="201"/>
      <c r="N351" s="201"/>
      <c r="O351" s="201"/>
      <c r="P351" s="201"/>
      <c r="Q351" s="113"/>
      <c r="R351" s="113"/>
      <c r="U351" s="201"/>
      <c r="V351" s="113"/>
      <c r="W351" s="113"/>
      <c r="X351" s="113"/>
      <c r="Y351" s="113"/>
      <c r="Z351" s="113"/>
      <c r="AA351" s="113"/>
      <c r="AB351" s="113"/>
      <c r="AC351" s="201"/>
      <c r="AD351" s="113"/>
      <c r="AE351" s="113"/>
      <c r="AF351" s="113"/>
      <c r="AG351" s="113"/>
    </row>
    <row r="352" spans="2:33" x14ac:dyDescent="0.2">
      <c r="B352" s="200"/>
      <c r="C352" s="113"/>
      <c r="D352" s="201"/>
      <c r="E352" s="201"/>
      <c r="F352" s="113"/>
      <c r="G352" s="113"/>
      <c r="H352" s="113"/>
      <c r="I352" s="203"/>
      <c r="J352" s="203"/>
      <c r="K352" s="204"/>
      <c r="L352" s="201"/>
      <c r="M352" s="201"/>
      <c r="N352" s="201"/>
      <c r="O352" s="201"/>
      <c r="P352" s="201"/>
      <c r="Q352" s="113"/>
      <c r="R352" s="113"/>
      <c r="U352" s="201"/>
      <c r="V352" s="113"/>
      <c r="W352" s="113"/>
      <c r="X352" s="113"/>
      <c r="Y352" s="113"/>
      <c r="Z352" s="113"/>
      <c r="AA352" s="113"/>
      <c r="AB352" s="113"/>
      <c r="AC352" s="201"/>
      <c r="AD352" s="113"/>
      <c r="AE352" s="113"/>
      <c r="AF352" s="113"/>
      <c r="AG352" s="113"/>
    </row>
    <row r="353" spans="2:33" x14ac:dyDescent="0.2">
      <c r="B353" s="200"/>
      <c r="C353" s="113"/>
      <c r="D353" s="201"/>
      <c r="E353" s="201"/>
      <c r="F353" s="113"/>
      <c r="G353" s="113"/>
      <c r="H353" s="113"/>
      <c r="I353" s="203"/>
      <c r="J353" s="203"/>
      <c r="K353" s="204"/>
      <c r="L353" s="201"/>
      <c r="M353" s="201"/>
      <c r="N353" s="201"/>
      <c r="O353" s="201"/>
      <c r="P353" s="201"/>
      <c r="Q353" s="113"/>
      <c r="R353" s="113"/>
      <c r="U353" s="201"/>
      <c r="V353" s="113"/>
      <c r="W353" s="113"/>
      <c r="X353" s="113"/>
      <c r="Y353" s="113"/>
      <c r="Z353" s="113"/>
      <c r="AA353" s="113"/>
      <c r="AB353" s="113"/>
      <c r="AC353" s="201"/>
      <c r="AD353" s="113"/>
      <c r="AE353" s="113"/>
      <c r="AF353" s="113"/>
      <c r="AG353" s="113"/>
    </row>
    <row r="354" spans="2:33" x14ac:dyDescent="0.2">
      <c r="B354" s="200"/>
      <c r="C354" s="113"/>
      <c r="D354" s="201"/>
      <c r="E354" s="201"/>
      <c r="F354" s="113"/>
      <c r="G354" s="113"/>
      <c r="H354" s="113"/>
      <c r="I354" s="203"/>
      <c r="J354" s="203"/>
      <c r="K354" s="204"/>
      <c r="L354" s="201"/>
      <c r="M354" s="201"/>
      <c r="N354" s="201"/>
      <c r="O354" s="201"/>
      <c r="P354" s="201"/>
      <c r="Q354" s="113"/>
      <c r="R354" s="113"/>
      <c r="U354" s="201"/>
      <c r="V354" s="113"/>
      <c r="W354" s="113"/>
      <c r="X354" s="113"/>
      <c r="Y354" s="113"/>
      <c r="Z354" s="113"/>
      <c r="AA354" s="113"/>
      <c r="AB354" s="113"/>
      <c r="AC354" s="201"/>
      <c r="AD354" s="113"/>
      <c r="AE354" s="113"/>
      <c r="AF354" s="113"/>
      <c r="AG354" s="113"/>
    </row>
    <row r="355" spans="2:33" x14ac:dyDescent="0.2">
      <c r="B355" s="200"/>
      <c r="C355" s="113"/>
      <c r="D355" s="201"/>
      <c r="E355" s="201"/>
      <c r="F355" s="113"/>
      <c r="G355" s="113"/>
      <c r="H355" s="113"/>
      <c r="I355" s="203"/>
      <c r="J355" s="203"/>
      <c r="K355" s="204"/>
      <c r="L355" s="201"/>
      <c r="M355" s="201"/>
      <c r="N355" s="201"/>
      <c r="O355" s="201"/>
      <c r="P355" s="201"/>
      <c r="Q355" s="113"/>
      <c r="R355" s="113"/>
      <c r="U355" s="201"/>
      <c r="V355" s="113"/>
      <c r="W355" s="113"/>
      <c r="X355" s="113"/>
      <c r="Y355" s="113"/>
      <c r="Z355" s="113"/>
      <c r="AA355" s="113"/>
      <c r="AB355" s="113"/>
      <c r="AC355" s="201"/>
      <c r="AD355" s="113"/>
      <c r="AE355" s="113"/>
      <c r="AF355" s="113"/>
      <c r="AG355" s="113"/>
    </row>
    <row r="356" spans="2:33" x14ac:dyDescent="0.2">
      <c r="B356" s="200"/>
      <c r="C356" s="113"/>
      <c r="D356" s="201"/>
      <c r="E356" s="201"/>
      <c r="F356" s="113"/>
      <c r="G356" s="113"/>
      <c r="H356" s="113"/>
      <c r="I356" s="203"/>
      <c r="J356" s="203"/>
      <c r="K356" s="204"/>
      <c r="L356" s="201"/>
      <c r="M356" s="201"/>
      <c r="N356" s="201"/>
      <c r="O356" s="201"/>
      <c r="P356" s="201"/>
      <c r="Q356" s="113"/>
      <c r="R356" s="113"/>
      <c r="U356" s="201"/>
      <c r="V356" s="113"/>
      <c r="W356" s="113"/>
      <c r="X356" s="113"/>
      <c r="Y356" s="113"/>
      <c r="Z356" s="113"/>
      <c r="AA356" s="113"/>
      <c r="AB356" s="113"/>
      <c r="AC356" s="201"/>
      <c r="AD356" s="113"/>
      <c r="AE356" s="113"/>
      <c r="AF356" s="113"/>
      <c r="AG356" s="113"/>
    </row>
    <row r="357" spans="2:33" x14ac:dyDescent="0.2">
      <c r="B357" s="200"/>
      <c r="C357" s="113"/>
      <c r="D357" s="201"/>
      <c r="E357" s="201"/>
      <c r="F357" s="113"/>
      <c r="G357" s="113"/>
      <c r="H357" s="113"/>
      <c r="I357" s="203"/>
      <c r="J357" s="203"/>
      <c r="K357" s="204"/>
      <c r="L357" s="201"/>
      <c r="M357" s="201"/>
      <c r="N357" s="201"/>
      <c r="O357" s="201"/>
      <c r="P357" s="201"/>
      <c r="Q357" s="113"/>
      <c r="R357" s="113"/>
      <c r="U357" s="201"/>
      <c r="V357" s="113"/>
      <c r="W357" s="113"/>
      <c r="X357" s="113"/>
      <c r="Y357" s="113"/>
      <c r="Z357" s="113"/>
      <c r="AA357" s="113"/>
      <c r="AB357" s="113"/>
      <c r="AC357" s="201"/>
      <c r="AD357" s="113"/>
      <c r="AE357" s="113"/>
      <c r="AF357" s="113"/>
      <c r="AG357" s="113"/>
    </row>
    <row r="358" spans="2:33" x14ac:dyDescent="0.2">
      <c r="B358" s="200"/>
      <c r="C358" s="113"/>
      <c r="D358" s="201"/>
      <c r="E358" s="201"/>
      <c r="F358" s="113"/>
      <c r="G358" s="113"/>
      <c r="H358" s="113"/>
      <c r="I358" s="203"/>
      <c r="J358" s="203"/>
      <c r="K358" s="204"/>
      <c r="L358" s="201"/>
      <c r="M358" s="201"/>
      <c r="N358" s="201"/>
      <c r="O358" s="201"/>
      <c r="P358" s="201"/>
      <c r="Q358" s="113"/>
      <c r="R358" s="113"/>
      <c r="U358" s="201"/>
      <c r="V358" s="113"/>
      <c r="W358" s="113"/>
      <c r="X358" s="113"/>
      <c r="Y358" s="113"/>
      <c r="Z358" s="113"/>
      <c r="AA358" s="113"/>
      <c r="AB358" s="113"/>
      <c r="AC358" s="201"/>
      <c r="AD358" s="113"/>
      <c r="AE358" s="113"/>
      <c r="AF358" s="113"/>
      <c r="AG358" s="113"/>
    </row>
    <row r="359" spans="2:33" x14ac:dyDescent="0.2">
      <c r="B359" s="200"/>
      <c r="C359" s="113"/>
      <c r="D359" s="201"/>
      <c r="E359" s="201"/>
      <c r="F359" s="113"/>
      <c r="G359" s="113"/>
      <c r="H359" s="113"/>
      <c r="I359" s="203"/>
      <c r="J359" s="203"/>
      <c r="K359" s="204"/>
      <c r="L359" s="201"/>
      <c r="M359" s="201"/>
      <c r="N359" s="201"/>
      <c r="O359" s="201"/>
      <c r="P359" s="201"/>
      <c r="Q359" s="113"/>
      <c r="R359" s="113"/>
      <c r="U359" s="201"/>
      <c r="V359" s="113"/>
      <c r="W359" s="113"/>
      <c r="X359" s="113"/>
      <c r="Y359" s="113"/>
      <c r="Z359" s="113"/>
      <c r="AA359" s="113"/>
      <c r="AB359" s="113"/>
      <c r="AC359" s="201"/>
      <c r="AD359" s="113"/>
      <c r="AE359" s="113"/>
      <c r="AF359" s="113"/>
      <c r="AG359" s="113"/>
    </row>
    <row r="360" spans="2:33" x14ac:dyDescent="0.2">
      <c r="B360" s="200"/>
      <c r="C360" s="113"/>
      <c r="D360" s="201"/>
      <c r="E360" s="201"/>
      <c r="F360" s="113"/>
      <c r="G360" s="113"/>
      <c r="H360" s="113"/>
      <c r="I360" s="203"/>
      <c r="J360" s="203"/>
      <c r="K360" s="204"/>
      <c r="L360" s="201"/>
      <c r="M360" s="201"/>
      <c r="N360" s="201"/>
      <c r="O360" s="201"/>
      <c r="P360" s="201"/>
      <c r="Q360" s="113"/>
      <c r="R360" s="113"/>
      <c r="U360" s="201"/>
      <c r="V360" s="113"/>
      <c r="W360" s="113"/>
      <c r="X360" s="113"/>
      <c r="Y360" s="113"/>
      <c r="Z360" s="113"/>
      <c r="AA360" s="113"/>
      <c r="AB360" s="113"/>
      <c r="AC360" s="201"/>
      <c r="AD360" s="113"/>
      <c r="AE360" s="113"/>
      <c r="AF360" s="113"/>
      <c r="AG360" s="113"/>
    </row>
    <row r="361" spans="2:33" x14ac:dyDescent="0.2">
      <c r="B361" s="200"/>
      <c r="C361" s="113"/>
      <c r="D361" s="201"/>
      <c r="E361" s="201"/>
      <c r="F361" s="113"/>
      <c r="G361" s="113"/>
      <c r="H361" s="113"/>
      <c r="I361" s="203"/>
      <c r="J361" s="203"/>
      <c r="K361" s="204"/>
      <c r="L361" s="201"/>
      <c r="M361" s="201"/>
      <c r="N361" s="201"/>
      <c r="O361" s="201"/>
      <c r="P361" s="201"/>
      <c r="Q361" s="113"/>
      <c r="R361" s="113"/>
      <c r="U361" s="201"/>
      <c r="V361" s="113"/>
      <c r="W361" s="113"/>
      <c r="X361" s="113"/>
      <c r="Y361" s="113"/>
      <c r="Z361" s="113"/>
      <c r="AA361" s="113"/>
      <c r="AB361" s="113"/>
      <c r="AC361" s="201"/>
      <c r="AD361" s="113"/>
      <c r="AE361" s="113"/>
      <c r="AF361" s="113"/>
      <c r="AG361" s="113"/>
    </row>
    <row r="362" spans="2:33" x14ac:dyDescent="0.2">
      <c r="B362" s="200"/>
      <c r="C362" s="113"/>
      <c r="D362" s="201"/>
      <c r="E362" s="201"/>
      <c r="F362" s="113"/>
      <c r="G362" s="113"/>
      <c r="H362" s="113"/>
      <c r="I362" s="203"/>
      <c r="J362" s="203"/>
      <c r="K362" s="204"/>
      <c r="L362" s="201"/>
      <c r="M362" s="201"/>
      <c r="N362" s="201"/>
      <c r="O362" s="201"/>
      <c r="P362" s="201"/>
      <c r="Q362" s="113"/>
      <c r="R362" s="113"/>
      <c r="U362" s="201"/>
      <c r="V362" s="113"/>
      <c r="W362" s="113"/>
      <c r="X362" s="113"/>
      <c r="Y362" s="113"/>
      <c r="Z362" s="113"/>
      <c r="AA362" s="113"/>
      <c r="AB362" s="113"/>
      <c r="AC362" s="201"/>
      <c r="AD362" s="113"/>
      <c r="AE362" s="113"/>
      <c r="AF362" s="113"/>
      <c r="AG362" s="113"/>
    </row>
    <row r="363" spans="2:33" x14ac:dyDescent="0.2">
      <c r="B363" s="200"/>
      <c r="C363" s="113"/>
      <c r="D363" s="201"/>
      <c r="E363" s="201"/>
      <c r="F363" s="113"/>
      <c r="G363" s="113"/>
      <c r="H363" s="113"/>
      <c r="I363" s="203"/>
      <c r="J363" s="203"/>
      <c r="K363" s="204"/>
      <c r="L363" s="201"/>
      <c r="M363" s="201"/>
      <c r="N363" s="201"/>
      <c r="O363" s="201"/>
      <c r="P363" s="201"/>
      <c r="Q363" s="113"/>
      <c r="R363" s="113"/>
      <c r="U363" s="201"/>
      <c r="V363" s="113"/>
      <c r="W363" s="113"/>
      <c r="X363" s="113"/>
      <c r="Y363" s="113"/>
      <c r="Z363" s="113"/>
      <c r="AA363" s="113"/>
      <c r="AB363" s="113"/>
      <c r="AC363" s="201"/>
      <c r="AD363" s="113"/>
      <c r="AE363" s="113"/>
      <c r="AF363" s="113"/>
      <c r="AG363" s="113"/>
    </row>
    <row r="364" spans="2:33" x14ac:dyDescent="0.2">
      <c r="B364" s="200"/>
      <c r="C364" s="113"/>
      <c r="D364" s="201"/>
      <c r="E364" s="201"/>
      <c r="F364" s="113"/>
      <c r="G364" s="113"/>
      <c r="H364" s="113"/>
      <c r="I364" s="203"/>
      <c r="J364" s="203"/>
      <c r="K364" s="204"/>
      <c r="L364" s="201"/>
      <c r="M364" s="201"/>
      <c r="N364" s="201"/>
      <c r="O364" s="201"/>
      <c r="P364" s="201"/>
      <c r="Q364" s="113"/>
      <c r="R364" s="113"/>
      <c r="U364" s="201"/>
      <c r="V364" s="113"/>
      <c r="W364" s="113"/>
      <c r="X364" s="113"/>
      <c r="Y364" s="113"/>
      <c r="Z364" s="113"/>
      <c r="AA364" s="113"/>
      <c r="AB364" s="113"/>
      <c r="AC364" s="201"/>
      <c r="AD364" s="113"/>
      <c r="AE364" s="113"/>
      <c r="AF364" s="113"/>
      <c r="AG364" s="113"/>
    </row>
    <row r="365" spans="2:33" x14ac:dyDescent="0.2">
      <c r="B365" s="200"/>
      <c r="C365" s="113"/>
      <c r="D365" s="201"/>
      <c r="E365" s="201"/>
      <c r="F365" s="113"/>
      <c r="G365" s="113"/>
      <c r="H365" s="113"/>
      <c r="I365" s="203"/>
      <c r="J365" s="203"/>
      <c r="K365" s="204"/>
      <c r="L365" s="201"/>
      <c r="M365" s="201"/>
      <c r="N365" s="201"/>
      <c r="O365" s="201"/>
      <c r="P365" s="201"/>
      <c r="Q365" s="113"/>
      <c r="R365" s="113"/>
      <c r="U365" s="201"/>
      <c r="V365" s="113"/>
      <c r="W365" s="113"/>
      <c r="X365" s="113"/>
      <c r="Y365" s="113"/>
      <c r="Z365" s="113"/>
      <c r="AA365" s="113"/>
      <c r="AB365" s="113"/>
      <c r="AC365" s="201"/>
      <c r="AD365" s="113"/>
      <c r="AE365" s="113"/>
      <c r="AF365" s="113"/>
      <c r="AG365" s="113"/>
    </row>
    <row r="366" spans="2:33" x14ac:dyDescent="0.2">
      <c r="B366" s="200"/>
      <c r="C366" s="113"/>
      <c r="D366" s="201"/>
      <c r="E366" s="201"/>
      <c r="F366" s="113"/>
      <c r="G366" s="113"/>
      <c r="H366" s="113"/>
      <c r="I366" s="203"/>
      <c r="J366" s="203"/>
      <c r="K366" s="204"/>
      <c r="L366" s="201"/>
      <c r="M366" s="201"/>
      <c r="N366" s="201"/>
      <c r="O366" s="201"/>
      <c r="P366" s="201"/>
      <c r="Q366" s="113"/>
      <c r="R366" s="113"/>
      <c r="U366" s="201"/>
      <c r="V366" s="113"/>
      <c r="W366" s="113"/>
      <c r="X366" s="113"/>
      <c r="Y366" s="113"/>
      <c r="Z366" s="113"/>
      <c r="AA366" s="113"/>
      <c r="AB366" s="113"/>
      <c r="AC366" s="201"/>
      <c r="AD366" s="113"/>
      <c r="AE366" s="113"/>
      <c r="AF366" s="113"/>
      <c r="AG366" s="113"/>
    </row>
    <row r="367" spans="2:33" x14ac:dyDescent="0.2">
      <c r="B367" s="200"/>
      <c r="C367" s="113"/>
      <c r="D367" s="201"/>
      <c r="E367" s="201"/>
      <c r="F367" s="113"/>
      <c r="G367" s="113"/>
      <c r="H367" s="113"/>
      <c r="I367" s="203"/>
      <c r="J367" s="203"/>
      <c r="K367" s="204"/>
      <c r="L367" s="201"/>
      <c r="M367" s="201"/>
      <c r="N367" s="201"/>
      <c r="O367" s="201"/>
      <c r="P367" s="201"/>
      <c r="Q367" s="113"/>
      <c r="R367" s="113"/>
      <c r="U367" s="201"/>
      <c r="V367" s="113"/>
      <c r="W367" s="113"/>
      <c r="X367" s="113"/>
      <c r="Y367" s="113"/>
      <c r="Z367" s="113"/>
      <c r="AA367" s="113"/>
      <c r="AB367" s="113"/>
      <c r="AC367" s="201"/>
      <c r="AD367" s="113"/>
      <c r="AE367" s="113"/>
      <c r="AF367" s="113"/>
      <c r="AG367" s="113"/>
    </row>
    <row r="368" spans="2:33" x14ac:dyDescent="0.2">
      <c r="B368" s="200"/>
      <c r="C368" s="113"/>
      <c r="D368" s="201"/>
      <c r="E368" s="201"/>
      <c r="F368" s="113"/>
      <c r="G368" s="113"/>
      <c r="H368" s="113"/>
      <c r="I368" s="203"/>
      <c r="J368" s="203"/>
      <c r="K368" s="204"/>
      <c r="L368" s="201"/>
      <c r="M368" s="201"/>
      <c r="N368" s="201"/>
      <c r="O368" s="201"/>
      <c r="P368" s="201"/>
      <c r="Q368" s="113"/>
      <c r="R368" s="113"/>
      <c r="U368" s="201"/>
      <c r="V368" s="113"/>
      <c r="W368" s="113"/>
      <c r="X368" s="113"/>
      <c r="Y368" s="113"/>
      <c r="Z368" s="113"/>
      <c r="AA368" s="113"/>
      <c r="AB368" s="113"/>
      <c r="AC368" s="201"/>
      <c r="AD368" s="113"/>
      <c r="AE368" s="113"/>
      <c r="AF368" s="113"/>
      <c r="AG368" s="113"/>
    </row>
    <row r="369" spans="2:33" x14ac:dyDescent="0.2">
      <c r="B369" s="200"/>
      <c r="C369" s="113"/>
      <c r="D369" s="201"/>
      <c r="E369" s="201"/>
      <c r="F369" s="113"/>
      <c r="G369" s="113"/>
      <c r="H369" s="113"/>
      <c r="I369" s="203"/>
      <c r="J369" s="203"/>
      <c r="K369" s="204"/>
      <c r="L369" s="201"/>
      <c r="M369" s="201"/>
      <c r="N369" s="201"/>
      <c r="O369" s="201"/>
      <c r="P369" s="201"/>
      <c r="Q369" s="113"/>
      <c r="R369" s="113"/>
      <c r="U369" s="201"/>
      <c r="V369" s="113"/>
      <c r="W369" s="113"/>
      <c r="X369" s="113"/>
      <c r="Y369" s="113"/>
      <c r="Z369" s="113"/>
      <c r="AA369" s="113"/>
      <c r="AB369" s="113"/>
      <c r="AC369" s="201"/>
      <c r="AD369" s="113"/>
      <c r="AE369" s="113"/>
      <c r="AF369" s="113"/>
      <c r="AG369" s="113"/>
    </row>
    <row r="370" spans="2:33" x14ac:dyDescent="0.2">
      <c r="B370" s="200"/>
      <c r="C370" s="113"/>
      <c r="D370" s="201"/>
      <c r="E370" s="201"/>
      <c r="F370" s="113"/>
      <c r="G370" s="113"/>
      <c r="H370" s="113"/>
      <c r="I370" s="203"/>
      <c r="J370" s="203"/>
      <c r="K370" s="204"/>
      <c r="L370" s="201"/>
      <c r="M370" s="201"/>
      <c r="N370" s="201"/>
      <c r="O370" s="201"/>
      <c r="P370" s="201"/>
      <c r="Q370" s="113"/>
      <c r="R370" s="113"/>
      <c r="U370" s="201"/>
      <c r="V370" s="113"/>
      <c r="W370" s="113"/>
      <c r="X370" s="113"/>
      <c r="Y370" s="113"/>
      <c r="Z370" s="113"/>
      <c r="AA370" s="113"/>
      <c r="AB370" s="113"/>
      <c r="AC370" s="201"/>
      <c r="AD370" s="113"/>
      <c r="AE370" s="113"/>
      <c r="AF370" s="113"/>
      <c r="AG370" s="113"/>
    </row>
    <row r="371" spans="2:33" x14ac:dyDescent="0.2">
      <c r="B371" s="200"/>
      <c r="C371" s="113"/>
      <c r="D371" s="201"/>
      <c r="E371" s="201"/>
      <c r="F371" s="113"/>
      <c r="G371" s="113"/>
      <c r="H371" s="113"/>
      <c r="I371" s="203"/>
      <c r="J371" s="203"/>
      <c r="K371" s="204"/>
      <c r="L371" s="201"/>
      <c r="M371" s="201"/>
      <c r="N371" s="201"/>
      <c r="O371" s="201"/>
      <c r="P371" s="201"/>
      <c r="Q371" s="113"/>
      <c r="R371" s="113"/>
      <c r="U371" s="201"/>
      <c r="V371" s="113"/>
      <c r="W371" s="113"/>
      <c r="X371" s="113"/>
      <c r="Y371" s="113"/>
      <c r="Z371" s="113"/>
      <c r="AA371" s="113"/>
      <c r="AB371" s="113"/>
      <c r="AC371" s="201"/>
      <c r="AD371" s="113"/>
      <c r="AE371" s="113"/>
      <c r="AF371" s="113"/>
      <c r="AG371" s="113"/>
    </row>
    <row r="372" spans="2:33" x14ac:dyDescent="0.2">
      <c r="B372" s="200"/>
      <c r="C372" s="113"/>
      <c r="D372" s="201"/>
      <c r="E372" s="201"/>
      <c r="F372" s="113"/>
      <c r="G372" s="113"/>
      <c r="H372" s="113"/>
      <c r="I372" s="203"/>
      <c r="J372" s="203"/>
      <c r="K372" s="204"/>
      <c r="L372" s="201"/>
      <c r="M372" s="201"/>
      <c r="N372" s="201"/>
      <c r="O372" s="201"/>
      <c r="P372" s="201"/>
      <c r="Q372" s="113"/>
      <c r="R372" s="113"/>
      <c r="U372" s="201"/>
      <c r="V372" s="113"/>
      <c r="W372" s="113"/>
      <c r="X372" s="113"/>
      <c r="Y372" s="113"/>
      <c r="Z372" s="113"/>
      <c r="AA372" s="113"/>
      <c r="AB372" s="113"/>
      <c r="AC372" s="201"/>
      <c r="AD372" s="113"/>
      <c r="AE372" s="113"/>
      <c r="AF372" s="113"/>
      <c r="AG372" s="113"/>
    </row>
    <row r="373" spans="2:33" x14ac:dyDescent="0.2">
      <c r="B373" s="200"/>
      <c r="C373" s="113"/>
      <c r="D373" s="201"/>
      <c r="E373" s="201"/>
      <c r="F373" s="113"/>
      <c r="G373" s="113"/>
      <c r="H373" s="113"/>
      <c r="I373" s="203"/>
      <c r="J373" s="203"/>
      <c r="K373" s="204"/>
      <c r="L373" s="201"/>
      <c r="M373" s="201"/>
      <c r="N373" s="201"/>
      <c r="O373" s="201"/>
      <c r="P373" s="201"/>
      <c r="Q373" s="113"/>
      <c r="R373" s="113"/>
      <c r="U373" s="201"/>
      <c r="V373" s="113"/>
      <c r="W373" s="113"/>
      <c r="X373" s="113"/>
      <c r="Y373" s="113"/>
      <c r="Z373" s="113"/>
      <c r="AA373" s="113"/>
      <c r="AB373" s="113"/>
      <c r="AC373" s="201"/>
      <c r="AD373" s="113"/>
      <c r="AE373" s="113"/>
      <c r="AF373" s="113"/>
      <c r="AG373" s="113"/>
    </row>
    <row r="374" spans="2:33" x14ac:dyDescent="0.2">
      <c r="B374" s="200"/>
      <c r="C374" s="113"/>
      <c r="D374" s="201"/>
      <c r="E374" s="201"/>
      <c r="F374" s="113"/>
      <c r="G374" s="113"/>
      <c r="H374" s="113"/>
      <c r="I374" s="203"/>
      <c r="J374" s="203"/>
      <c r="K374" s="204"/>
      <c r="L374" s="201"/>
      <c r="M374" s="201"/>
      <c r="N374" s="201"/>
      <c r="O374" s="201"/>
      <c r="P374" s="201"/>
      <c r="Q374" s="113"/>
      <c r="R374" s="113"/>
      <c r="U374" s="201"/>
      <c r="V374" s="113"/>
      <c r="W374" s="113"/>
      <c r="X374" s="113"/>
      <c r="Y374" s="113"/>
      <c r="Z374" s="113"/>
      <c r="AA374" s="113"/>
      <c r="AB374" s="113"/>
      <c r="AC374" s="201"/>
      <c r="AD374" s="113"/>
      <c r="AE374" s="113"/>
      <c r="AF374" s="113"/>
      <c r="AG374" s="113"/>
    </row>
    <row r="375" spans="2:33" x14ac:dyDescent="0.2">
      <c r="B375" s="200"/>
      <c r="C375" s="113"/>
      <c r="D375" s="201"/>
      <c r="E375" s="201"/>
      <c r="F375" s="113"/>
      <c r="G375" s="113"/>
      <c r="H375" s="113"/>
      <c r="I375" s="203"/>
      <c r="J375" s="203"/>
      <c r="K375" s="204"/>
      <c r="L375" s="201"/>
      <c r="M375" s="201"/>
      <c r="N375" s="201"/>
      <c r="O375" s="201"/>
      <c r="P375" s="201"/>
      <c r="Q375" s="113"/>
      <c r="R375" s="113"/>
      <c r="U375" s="201"/>
      <c r="V375" s="113"/>
      <c r="W375" s="113"/>
      <c r="X375" s="113"/>
      <c r="Y375" s="113"/>
      <c r="Z375" s="113"/>
      <c r="AA375" s="113"/>
      <c r="AB375" s="113"/>
      <c r="AC375" s="201"/>
      <c r="AD375" s="113"/>
      <c r="AE375" s="113"/>
      <c r="AF375" s="113"/>
      <c r="AG375" s="113"/>
    </row>
    <row r="376" spans="2:33" x14ac:dyDescent="0.2">
      <c r="B376" s="200"/>
      <c r="C376" s="113"/>
      <c r="D376" s="201"/>
      <c r="E376" s="201"/>
      <c r="F376" s="113"/>
      <c r="G376" s="113"/>
      <c r="H376" s="113"/>
      <c r="I376" s="203"/>
      <c r="J376" s="203"/>
      <c r="K376" s="204"/>
      <c r="L376" s="201"/>
      <c r="M376" s="201"/>
      <c r="N376" s="201"/>
      <c r="O376" s="201"/>
      <c r="P376" s="201"/>
      <c r="Q376" s="113"/>
      <c r="R376" s="113"/>
      <c r="U376" s="201"/>
      <c r="V376" s="113"/>
      <c r="W376" s="113"/>
      <c r="X376" s="113"/>
      <c r="Y376" s="113"/>
      <c r="Z376" s="113"/>
      <c r="AA376" s="113"/>
      <c r="AB376" s="113"/>
      <c r="AC376" s="201"/>
      <c r="AD376" s="113"/>
      <c r="AE376" s="113"/>
      <c r="AF376" s="113"/>
      <c r="AG376" s="113"/>
    </row>
    <row r="377" spans="2:33" x14ac:dyDescent="0.2">
      <c r="B377" s="200"/>
      <c r="C377" s="113"/>
      <c r="D377" s="201"/>
      <c r="E377" s="201"/>
      <c r="F377" s="113"/>
      <c r="G377" s="113"/>
      <c r="H377" s="113"/>
      <c r="I377" s="203"/>
      <c r="J377" s="203"/>
      <c r="K377" s="204"/>
      <c r="L377" s="201"/>
      <c r="M377" s="201"/>
      <c r="N377" s="201"/>
      <c r="O377" s="201"/>
      <c r="P377" s="201"/>
      <c r="Q377" s="113"/>
      <c r="R377" s="113"/>
      <c r="U377" s="201"/>
      <c r="V377" s="113"/>
      <c r="W377" s="113"/>
      <c r="X377" s="113"/>
      <c r="Y377" s="113"/>
      <c r="Z377" s="113"/>
      <c r="AA377" s="113"/>
      <c r="AB377" s="113"/>
      <c r="AC377" s="201"/>
      <c r="AD377" s="113"/>
      <c r="AE377" s="113"/>
      <c r="AF377" s="113"/>
      <c r="AG377" s="113"/>
    </row>
    <row r="378" spans="2:33" x14ac:dyDescent="0.2">
      <c r="B378" s="200"/>
      <c r="C378" s="113"/>
      <c r="D378" s="201"/>
      <c r="E378" s="201"/>
      <c r="F378" s="113"/>
      <c r="G378" s="113"/>
      <c r="H378" s="113"/>
      <c r="I378" s="203"/>
      <c r="J378" s="203"/>
      <c r="K378" s="204"/>
      <c r="L378" s="201"/>
      <c r="M378" s="201"/>
      <c r="N378" s="201"/>
      <c r="O378" s="201"/>
      <c r="P378" s="201"/>
      <c r="Q378" s="113"/>
      <c r="R378" s="113"/>
      <c r="U378" s="201"/>
      <c r="V378" s="113"/>
      <c r="W378" s="113"/>
      <c r="X378" s="113"/>
      <c r="Y378" s="113"/>
      <c r="Z378" s="113"/>
      <c r="AA378" s="113"/>
      <c r="AB378" s="113"/>
      <c r="AC378" s="201"/>
      <c r="AD378" s="113"/>
      <c r="AE378" s="113"/>
      <c r="AF378" s="113"/>
      <c r="AG378" s="113"/>
    </row>
    <row r="379" spans="2:33" x14ac:dyDescent="0.2">
      <c r="B379" s="200"/>
      <c r="C379" s="113"/>
      <c r="D379" s="201"/>
      <c r="E379" s="201"/>
      <c r="F379" s="113"/>
      <c r="G379" s="113"/>
      <c r="H379" s="113"/>
      <c r="I379" s="203"/>
      <c r="J379" s="203"/>
      <c r="K379" s="204"/>
      <c r="L379" s="201"/>
      <c r="M379" s="201"/>
      <c r="N379" s="201"/>
      <c r="O379" s="201"/>
      <c r="P379" s="201"/>
      <c r="Q379" s="113"/>
      <c r="R379" s="113"/>
      <c r="U379" s="201"/>
      <c r="V379" s="113"/>
      <c r="W379" s="113"/>
      <c r="X379" s="113"/>
      <c r="Y379" s="113"/>
      <c r="Z379" s="113"/>
      <c r="AA379" s="113"/>
      <c r="AB379" s="113"/>
      <c r="AC379" s="201"/>
      <c r="AD379" s="113"/>
      <c r="AE379" s="113"/>
      <c r="AF379" s="113"/>
      <c r="AG379" s="113"/>
    </row>
    <row r="380" spans="2:33" x14ac:dyDescent="0.2">
      <c r="B380" s="200"/>
      <c r="C380" s="113"/>
      <c r="D380" s="201"/>
      <c r="E380" s="201"/>
      <c r="F380" s="113"/>
      <c r="G380" s="113"/>
      <c r="H380" s="113"/>
      <c r="I380" s="203"/>
      <c r="J380" s="203"/>
      <c r="K380" s="204"/>
      <c r="L380" s="201"/>
      <c r="M380" s="201"/>
      <c r="N380" s="201"/>
      <c r="O380" s="201"/>
      <c r="P380" s="201"/>
      <c r="Q380" s="113"/>
      <c r="R380" s="113"/>
      <c r="U380" s="201"/>
      <c r="V380" s="113"/>
      <c r="W380" s="113"/>
      <c r="X380" s="113"/>
      <c r="Y380" s="113"/>
      <c r="Z380" s="113"/>
      <c r="AA380" s="113"/>
      <c r="AB380" s="113"/>
      <c r="AC380" s="201"/>
      <c r="AD380" s="113"/>
      <c r="AE380" s="113"/>
      <c r="AF380" s="113"/>
      <c r="AG380" s="113"/>
    </row>
    <row r="381" spans="2:33" x14ac:dyDescent="0.2">
      <c r="B381" s="200"/>
      <c r="C381" s="113"/>
      <c r="D381" s="201"/>
      <c r="E381" s="201"/>
      <c r="F381" s="113"/>
      <c r="G381" s="113"/>
      <c r="H381" s="113"/>
      <c r="I381" s="203"/>
      <c r="J381" s="203"/>
      <c r="K381" s="204"/>
      <c r="L381" s="201"/>
      <c r="M381" s="201"/>
      <c r="N381" s="201"/>
      <c r="O381" s="201"/>
      <c r="P381" s="201"/>
      <c r="Q381" s="113"/>
      <c r="R381" s="113"/>
      <c r="U381" s="201"/>
      <c r="V381" s="113"/>
      <c r="W381" s="113"/>
      <c r="X381" s="113"/>
      <c r="Y381" s="113"/>
      <c r="Z381" s="113"/>
      <c r="AA381" s="113"/>
      <c r="AB381" s="113"/>
      <c r="AC381" s="201"/>
      <c r="AD381" s="113"/>
      <c r="AE381" s="113"/>
      <c r="AF381" s="113"/>
      <c r="AG381" s="113"/>
    </row>
    <row r="382" spans="2:33" x14ac:dyDescent="0.2">
      <c r="B382" s="200"/>
      <c r="C382" s="113"/>
      <c r="D382" s="201"/>
      <c r="E382" s="201"/>
      <c r="F382" s="113"/>
      <c r="G382" s="113"/>
      <c r="H382" s="113"/>
      <c r="I382" s="203"/>
      <c r="J382" s="203"/>
      <c r="K382" s="204"/>
      <c r="L382" s="201"/>
      <c r="M382" s="201"/>
      <c r="N382" s="201"/>
      <c r="O382" s="201"/>
      <c r="P382" s="201"/>
      <c r="Q382" s="113"/>
      <c r="R382" s="113"/>
      <c r="U382" s="201"/>
      <c r="V382" s="113"/>
      <c r="W382" s="113"/>
      <c r="X382" s="113"/>
      <c r="Y382" s="113"/>
      <c r="Z382" s="113"/>
      <c r="AA382" s="113"/>
      <c r="AB382" s="113"/>
      <c r="AC382" s="201"/>
      <c r="AD382" s="113"/>
      <c r="AE382" s="113"/>
      <c r="AF382" s="113"/>
      <c r="AG382" s="113"/>
    </row>
    <row r="383" spans="2:33" x14ac:dyDescent="0.2">
      <c r="B383" s="200"/>
      <c r="C383" s="113"/>
      <c r="D383" s="201"/>
      <c r="E383" s="201"/>
      <c r="F383" s="113"/>
      <c r="G383" s="113"/>
      <c r="H383" s="113"/>
      <c r="I383" s="203"/>
      <c r="J383" s="203"/>
      <c r="K383" s="204"/>
      <c r="L383" s="201"/>
      <c r="M383" s="201"/>
      <c r="N383" s="201"/>
      <c r="O383" s="201"/>
      <c r="P383" s="201"/>
      <c r="Q383" s="113"/>
      <c r="R383" s="113"/>
      <c r="U383" s="201"/>
      <c r="V383" s="113"/>
      <c r="W383" s="113"/>
      <c r="X383" s="113"/>
      <c r="Y383" s="113"/>
      <c r="Z383" s="113"/>
      <c r="AA383" s="113"/>
      <c r="AB383" s="113"/>
      <c r="AC383" s="201"/>
      <c r="AD383" s="113"/>
      <c r="AE383" s="113"/>
      <c r="AF383" s="113"/>
      <c r="AG383" s="113"/>
    </row>
    <row r="384" spans="2:33" x14ac:dyDescent="0.2">
      <c r="B384" s="200"/>
      <c r="C384" s="113"/>
      <c r="D384" s="201"/>
      <c r="E384" s="201"/>
      <c r="F384" s="113"/>
      <c r="G384" s="113"/>
      <c r="H384" s="113"/>
      <c r="I384" s="203"/>
      <c r="J384" s="203"/>
      <c r="K384" s="204"/>
      <c r="L384" s="201"/>
      <c r="M384" s="201"/>
      <c r="N384" s="201"/>
      <c r="O384" s="201"/>
      <c r="P384" s="201"/>
      <c r="Q384" s="113"/>
      <c r="R384" s="113"/>
      <c r="U384" s="201"/>
      <c r="V384" s="113"/>
      <c r="W384" s="113"/>
      <c r="X384" s="113"/>
      <c r="Y384" s="113"/>
      <c r="Z384" s="113"/>
      <c r="AA384" s="113"/>
      <c r="AB384" s="113"/>
      <c r="AC384" s="201"/>
      <c r="AD384" s="113"/>
      <c r="AE384" s="113"/>
      <c r="AF384" s="113"/>
      <c r="AG384" s="113"/>
    </row>
    <row r="385" spans="2:33" x14ac:dyDescent="0.2">
      <c r="B385" s="200"/>
      <c r="C385" s="113"/>
      <c r="D385" s="201"/>
      <c r="E385" s="201"/>
      <c r="F385" s="113"/>
      <c r="G385" s="113"/>
      <c r="H385" s="113"/>
      <c r="I385" s="203"/>
      <c r="J385" s="203"/>
      <c r="K385" s="204"/>
      <c r="L385" s="201"/>
      <c r="M385" s="201"/>
      <c r="N385" s="201"/>
      <c r="O385" s="201"/>
      <c r="P385" s="201"/>
      <c r="Q385" s="113"/>
      <c r="R385" s="113"/>
      <c r="U385" s="201"/>
      <c r="V385" s="113"/>
      <c r="W385" s="113"/>
      <c r="X385" s="113"/>
      <c r="Y385" s="113"/>
      <c r="Z385" s="113"/>
      <c r="AA385" s="113"/>
      <c r="AB385" s="113"/>
      <c r="AC385" s="201"/>
      <c r="AD385" s="113"/>
      <c r="AE385" s="113"/>
      <c r="AF385" s="113"/>
      <c r="AG385" s="113"/>
    </row>
    <row r="386" spans="2:33" x14ac:dyDescent="0.2">
      <c r="B386" s="200"/>
      <c r="C386" s="113"/>
      <c r="D386" s="201"/>
      <c r="E386" s="201"/>
      <c r="F386" s="113"/>
      <c r="G386" s="113"/>
      <c r="H386" s="113"/>
      <c r="I386" s="203"/>
      <c r="J386" s="203"/>
      <c r="K386" s="204"/>
      <c r="L386" s="201"/>
      <c r="M386" s="201"/>
      <c r="N386" s="201"/>
      <c r="O386" s="201"/>
      <c r="P386" s="201"/>
      <c r="Q386" s="113"/>
      <c r="R386" s="113"/>
      <c r="U386" s="201"/>
      <c r="V386" s="113"/>
      <c r="W386" s="113"/>
      <c r="X386" s="113"/>
      <c r="Y386" s="113"/>
      <c r="Z386" s="113"/>
      <c r="AA386" s="113"/>
      <c r="AB386" s="113"/>
      <c r="AC386" s="201"/>
      <c r="AD386" s="113"/>
      <c r="AE386" s="113"/>
      <c r="AF386" s="113"/>
      <c r="AG386" s="113"/>
    </row>
    <row r="387" spans="2:33" x14ac:dyDescent="0.2">
      <c r="B387" s="200"/>
      <c r="C387" s="113"/>
      <c r="D387" s="201"/>
      <c r="E387" s="201"/>
      <c r="F387" s="113"/>
      <c r="G387" s="113"/>
      <c r="H387" s="113"/>
      <c r="I387" s="203"/>
      <c r="J387" s="203"/>
      <c r="K387" s="204"/>
      <c r="L387" s="201"/>
      <c r="M387" s="201"/>
      <c r="N387" s="201"/>
      <c r="O387" s="201"/>
      <c r="P387" s="201"/>
      <c r="Q387" s="113"/>
      <c r="R387" s="113"/>
      <c r="U387" s="201"/>
      <c r="V387" s="113"/>
      <c r="W387" s="113"/>
      <c r="X387" s="113"/>
      <c r="Y387" s="113"/>
      <c r="Z387" s="113"/>
      <c r="AA387" s="113"/>
      <c r="AB387" s="113"/>
      <c r="AC387" s="201"/>
      <c r="AD387" s="113"/>
      <c r="AE387" s="113"/>
      <c r="AF387" s="113"/>
      <c r="AG387" s="113"/>
    </row>
    <row r="388" spans="2:33" x14ac:dyDescent="0.2">
      <c r="B388" s="200"/>
      <c r="C388" s="113"/>
      <c r="D388" s="201"/>
      <c r="E388" s="201"/>
      <c r="F388" s="113"/>
      <c r="G388" s="113"/>
      <c r="H388" s="113"/>
      <c r="I388" s="203"/>
      <c r="J388" s="203"/>
      <c r="K388" s="204"/>
      <c r="L388" s="201"/>
      <c r="M388" s="201"/>
      <c r="N388" s="201"/>
      <c r="O388" s="201"/>
      <c r="P388" s="201"/>
      <c r="Q388" s="113"/>
      <c r="R388" s="113"/>
      <c r="U388" s="201"/>
      <c r="V388" s="113"/>
      <c r="W388" s="113"/>
      <c r="X388" s="113"/>
      <c r="Y388" s="113"/>
      <c r="Z388" s="113"/>
      <c r="AA388" s="113"/>
      <c r="AB388" s="113"/>
      <c r="AC388" s="201"/>
      <c r="AD388" s="113"/>
      <c r="AE388" s="113"/>
      <c r="AF388" s="113"/>
      <c r="AG388" s="113"/>
    </row>
    <row r="389" spans="2:33" x14ac:dyDescent="0.2">
      <c r="B389" s="200"/>
      <c r="C389" s="113"/>
      <c r="D389" s="201"/>
      <c r="E389" s="201"/>
      <c r="F389" s="113"/>
      <c r="G389" s="113"/>
      <c r="H389" s="113"/>
      <c r="I389" s="203"/>
      <c r="J389" s="203"/>
      <c r="K389" s="204"/>
      <c r="L389" s="201"/>
      <c r="M389" s="201"/>
      <c r="N389" s="201"/>
      <c r="O389" s="201"/>
      <c r="P389" s="201"/>
      <c r="Q389" s="113"/>
      <c r="R389" s="113"/>
      <c r="U389" s="201"/>
      <c r="V389" s="113"/>
      <c r="W389" s="113"/>
      <c r="X389" s="113"/>
      <c r="Y389" s="113"/>
      <c r="Z389" s="113"/>
      <c r="AA389" s="113"/>
      <c r="AB389" s="113"/>
      <c r="AC389" s="201"/>
      <c r="AD389" s="113"/>
      <c r="AE389" s="113"/>
      <c r="AF389" s="113"/>
      <c r="AG389" s="113"/>
    </row>
    <row r="390" spans="2:33" x14ac:dyDescent="0.2">
      <c r="B390" s="200"/>
      <c r="C390" s="113"/>
      <c r="D390" s="201"/>
      <c r="E390" s="201"/>
      <c r="F390" s="113"/>
      <c r="G390" s="113"/>
      <c r="H390" s="113"/>
      <c r="I390" s="203"/>
      <c r="J390" s="203"/>
      <c r="K390" s="204"/>
      <c r="L390" s="201"/>
      <c r="M390" s="201"/>
      <c r="N390" s="201"/>
      <c r="O390" s="201"/>
      <c r="P390" s="201"/>
      <c r="Q390" s="113"/>
      <c r="R390" s="113"/>
      <c r="U390" s="201"/>
      <c r="V390" s="113"/>
      <c r="W390" s="113"/>
      <c r="X390" s="113"/>
      <c r="Y390" s="113"/>
      <c r="Z390" s="113"/>
      <c r="AA390" s="113"/>
      <c r="AB390" s="113"/>
      <c r="AC390" s="201"/>
      <c r="AD390" s="113"/>
      <c r="AE390" s="113"/>
      <c r="AF390" s="113"/>
      <c r="AG390" s="113"/>
    </row>
    <row r="391" spans="2:33" x14ac:dyDescent="0.2">
      <c r="B391" s="200"/>
      <c r="C391" s="113"/>
      <c r="D391" s="201"/>
      <c r="E391" s="201"/>
      <c r="F391" s="113"/>
      <c r="G391" s="113"/>
      <c r="H391" s="113"/>
      <c r="I391" s="203"/>
      <c r="J391" s="203"/>
      <c r="K391" s="204"/>
      <c r="L391" s="201"/>
      <c r="M391" s="201"/>
      <c r="N391" s="201"/>
      <c r="O391" s="201"/>
      <c r="P391" s="201"/>
      <c r="Q391" s="113"/>
      <c r="R391" s="113"/>
      <c r="U391" s="201"/>
      <c r="V391" s="113"/>
      <c r="W391" s="113"/>
      <c r="X391" s="113"/>
      <c r="Y391" s="113"/>
      <c r="Z391" s="113"/>
      <c r="AA391" s="113"/>
      <c r="AB391" s="113"/>
      <c r="AC391" s="201"/>
      <c r="AD391" s="113"/>
      <c r="AE391" s="113"/>
      <c r="AF391" s="113"/>
      <c r="AG391" s="113"/>
    </row>
    <row r="392" spans="2:33" x14ac:dyDescent="0.2">
      <c r="B392" s="200"/>
      <c r="C392" s="113"/>
      <c r="D392" s="201"/>
      <c r="E392" s="201"/>
      <c r="F392" s="113"/>
      <c r="G392" s="113"/>
      <c r="H392" s="113"/>
      <c r="I392" s="203"/>
      <c r="J392" s="203"/>
      <c r="K392" s="204"/>
      <c r="L392" s="201"/>
      <c r="M392" s="201"/>
      <c r="N392" s="201"/>
      <c r="O392" s="201"/>
      <c r="P392" s="201"/>
      <c r="Q392" s="113"/>
      <c r="R392" s="113"/>
      <c r="U392" s="201"/>
      <c r="V392" s="113"/>
      <c r="W392" s="113"/>
      <c r="X392" s="113"/>
      <c r="Y392" s="113"/>
      <c r="Z392" s="113"/>
      <c r="AA392" s="113"/>
      <c r="AB392" s="113"/>
      <c r="AC392" s="201"/>
      <c r="AD392" s="113"/>
      <c r="AE392" s="113"/>
      <c r="AF392" s="113"/>
      <c r="AG392" s="113"/>
    </row>
    <row r="393" spans="2:33" x14ac:dyDescent="0.2">
      <c r="B393" s="200"/>
      <c r="C393" s="113"/>
      <c r="D393" s="201"/>
      <c r="E393" s="201"/>
      <c r="F393" s="113"/>
      <c r="G393" s="113"/>
      <c r="H393" s="113"/>
      <c r="I393" s="203"/>
      <c r="J393" s="203"/>
      <c r="K393" s="204"/>
      <c r="L393" s="201"/>
      <c r="M393" s="201"/>
      <c r="N393" s="201"/>
      <c r="O393" s="201"/>
      <c r="P393" s="201"/>
      <c r="Q393" s="113"/>
      <c r="R393" s="113"/>
      <c r="U393" s="201"/>
      <c r="V393" s="113"/>
      <c r="W393" s="113"/>
      <c r="X393" s="113"/>
      <c r="Y393" s="113"/>
      <c r="Z393" s="113"/>
      <c r="AA393" s="113"/>
      <c r="AB393" s="113"/>
      <c r="AC393" s="201"/>
      <c r="AD393" s="113"/>
      <c r="AE393" s="113"/>
      <c r="AF393" s="113"/>
      <c r="AG393" s="113"/>
    </row>
    <row r="394" spans="2:33" x14ac:dyDescent="0.2">
      <c r="B394" s="200"/>
      <c r="C394" s="113"/>
      <c r="D394" s="201"/>
      <c r="E394" s="201"/>
      <c r="F394" s="113"/>
      <c r="G394" s="113"/>
      <c r="H394" s="113"/>
      <c r="I394" s="203"/>
      <c r="J394" s="203"/>
      <c r="K394" s="204"/>
      <c r="L394" s="201"/>
      <c r="M394" s="201"/>
      <c r="N394" s="201"/>
      <c r="O394" s="201"/>
      <c r="P394" s="201"/>
      <c r="Q394" s="113"/>
      <c r="R394" s="113"/>
      <c r="U394" s="201"/>
      <c r="V394" s="113"/>
      <c r="W394" s="113"/>
      <c r="X394" s="113"/>
      <c r="Y394" s="113"/>
      <c r="Z394" s="113"/>
      <c r="AA394" s="113"/>
      <c r="AB394" s="113"/>
      <c r="AC394" s="201"/>
      <c r="AD394" s="113"/>
      <c r="AE394" s="113"/>
      <c r="AF394" s="113"/>
      <c r="AG394" s="113"/>
    </row>
    <row r="395" spans="2:33" x14ac:dyDescent="0.2">
      <c r="B395" s="200"/>
      <c r="C395" s="113"/>
      <c r="D395" s="201"/>
      <c r="E395" s="201"/>
      <c r="F395" s="113"/>
      <c r="G395" s="113"/>
      <c r="H395" s="113"/>
      <c r="I395" s="203"/>
      <c r="J395" s="203"/>
      <c r="K395" s="204"/>
      <c r="L395" s="201"/>
      <c r="M395" s="201"/>
      <c r="N395" s="201"/>
      <c r="O395" s="201"/>
      <c r="P395" s="201"/>
      <c r="Q395" s="113"/>
      <c r="R395" s="113"/>
      <c r="U395" s="201"/>
      <c r="V395" s="113"/>
      <c r="W395" s="113"/>
      <c r="X395" s="113"/>
      <c r="Y395" s="113"/>
      <c r="Z395" s="113"/>
      <c r="AA395" s="113"/>
      <c r="AB395" s="113"/>
      <c r="AC395" s="201"/>
      <c r="AD395" s="113"/>
      <c r="AE395" s="113"/>
      <c r="AF395" s="113"/>
      <c r="AG395" s="113"/>
    </row>
    <row r="396" spans="2:33" x14ac:dyDescent="0.2">
      <c r="B396" s="200"/>
      <c r="C396" s="113"/>
      <c r="D396" s="201"/>
      <c r="E396" s="201"/>
      <c r="F396" s="113"/>
      <c r="G396" s="113"/>
      <c r="H396" s="113"/>
      <c r="I396" s="203"/>
      <c r="J396" s="203"/>
      <c r="K396" s="204"/>
      <c r="L396" s="201"/>
      <c r="M396" s="201"/>
      <c r="N396" s="201"/>
      <c r="O396" s="201"/>
      <c r="P396" s="201"/>
      <c r="Q396" s="113"/>
      <c r="R396" s="113"/>
      <c r="U396" s="201"/>
      <c r="V396" s="113"/>
      <c r="W396" s="113"/>
      <c r="X396" s="113"/>
      <c r="Y396" s="113"/>
      <c r="Z396" s="113"/>
      <c r="AA396" s="113"/>
      <c r="AB396" s="113"/>
      <c r="AC396" s="201"/>
      <c r="AD396" s="113"/>
      <c r="AE396" s="113"/>
      <c r="AF396" s="113"/>
      <c r="AG396" s="113"/>
    </row>
    <row r="397" spans="2:33" x14ac:dyDescent="0.2">
      <c r="B397" s="200"/>
      <c r="C397" s="113"/>
      <c r="D397" s="201"/>
      <c r="E397" s="201"/>
      <c r="F397" s="113"/>
      <c r="G397" s="113"/>
      <c r="H397" s="113"/>
      <c r="I397" s="203"/>
      <c r="J397" s="203"/>
      <c r="K397" s="204"/>
      <c r="L397" s="201"/>
      <c r="M397" s="201"/>
      <c r="N397" s="201"/>
      <c r="O397" s="201"/>
      <c r="P397" s="201"/>
      <c r="Q397" s="113"/>
      <c r="R397" s="113"/>
      <c r="U397" s="201"/>
      <c r="V397" s="113"/>
      <c r="W397" s="113"/>
      <c r="X397" s="113"/>
      <c r="Y397" s="113"/>
      <c r="Z397" s="113"/>
      <c r="AA397" s="113"/>
      <c r="AB397" s="113"/>
      <c r="AC397" s="201"/>
      <c r="AD397" s="113"/>
      <c r="AE397" s="113"/>
      <c r="AF397" s="113"/>
      <c r="AG397" s="113"/>
    </row>
    <row r="398" spans="2:33" x14ac:dyDescent="0.2">
      <c r="B398" s="200"/>
      <c r="C398" s="113"/>
      <c r="D398" s="201"/>
      <c r="E398" s="201"/>
      <c r="F398" s="113"/>
      <c r="G398" s="113"/>
      <c r="H398" s="113"/>
      <c r="I398" s="203"/>
      <c r="J398" s="203"/>
      <c r="K398" s="204"/>
      <c r="L398" s="201"/>
      <c r="M398" s="201"/>
      <c r="N398" s="201"/>
      <c r="O398" s="201"/>
      <c r="P398" s="201"/>
      <c r="Q398" s="113"/>
      <c r="R398" s="113"/>
      <c r="U398" s="201"/>
      <c r="V398" s="113"/>
      <c r="W398" s="113"/>
      <c r="X398" s="113"/>
      <c r="Y398" s="113"/>
      <c r="Z398" s="113"/>
      <c r="AA398" s="113"/>
      <c r="AB398" s="113"/>
      <c r="AC398" s="201"/>
      <c r="AD398" s="113"/>
      <c r="AE398" s="113"/>
      <c r="AF398" s="113"/>
      <c r="AG398" s="113"/>
    </row>
    <row r="399" spans="2:33" x14ac:dyDescent="0.2">
      <c r="B399" s="200"/>
      <c r="C399" s="113"/>
      <c r="D399" s="201"/>
      <c r="E399" s="201"/>
      <c r="F399" s="113"/>
      <c r="G399" s="113"/>
      <c r="H399" s="113"/>
      <c r="I399" s="203"/>
      <c r="J399" s="203"/>
      <c r="K399" s="204"/>
      <c r="L399" s="201"/>
      <c r="M399" s="201"/>
      <c r="N399" s="201"/>
      <c r="O399" s="201"/>
      <c r="P399" s="201"/>
      <c r="Q399" s="113"/>
      <c r="R399" s="113"/>
      <c r="U399" s="201"/>
      <c r="V399" s="113"/>
      <c r="W399" s="113"/>
      <c r="X399" s="113"/>
      <c r="Y399" s="113"/>
      <c r="Z399" s="113"/>
      <c r="AA399" s="113"/>
      <c r="AB399" s="113"/>
      <c r="AC399" s="201"/>
      <c r="AD399" s="113"/>
      <c r="AE399" s="113"/>
      <c r="AF399" s="113"/>
      <c r="AG399" s="113"/>
    </row>
    <row r="400" spans="2:33" x14ac:dyDescent="0.2">
      <c r="B400" s="200"/>
      <c r="C400" s="113"/>
      <c r="D400" s="201"/>
      <c r="E400" s="201"/>
      <c r="F400" s="113"/>
      <c r="G400" s="113"/>
      <c r="H400" s="113"/>
      <c r="I400" s="203"/>
      <c r="J400" s="203"/>
      <c r="K400" s="204"/>
      <c r="L400" s="201"/>
      <c r="M400" s="201"/>
      <c r="N400" s="201"/>
      <c r="O400" s="201"/>
      <c r="P400" s="201"/>
      <c r="Q400" s="113"/>
      <c r="R400" s="113"/>
      <c r="U400" s="201"/>
      <c r="V400" s="113"/>
      <c r="W400" s="113"/>
      <c r="X400" s="113"/>
      <c r="Y400" s="113"/>
      <c r="Z400" s="113"/>
      <c r="AA400" s="113"/>
      <c r="AB400" s="113"/>
      <c r="AC400" s="201"/>
      <c r="AD400" s="113"/>
      <c r="AE400" s="113"/>
      <c r="AF400" s="113"/>
      <c r="AG400" s="113"/>
    </row>
    <row r="401" spans="2:33" x14ac:dyDescent="0.2">
      <c r="B401" s="200"/>
      <c r="C401" s="113"/>
      <c r="D401" s="201"/>
      <c r="E401" s="201"/>
      <c r="F401" s="113"/>
      <c r="G401" s="113"/>
      <c r="H401" s="113"/>
      <c r="I401" s="203"/>
      <c r="J401" s="203"/>
      <c r="K401" s="204"/>
      <c r="L401" s="201"/>
      <c r="M401" s="201"/>
      <c r="N401" s="201"/>
      <c r="O401" s="201"/>
      <c r="P401" s="201"/>
      <c r="Q401" s="113"/>
      <c r="R401" s="113"/>
      <c r="U401" s="201"/>
      <c r="V401" s="113"/>
      <c r="W401" s="113"/>
      <c r="X401" s="113"/>
      <c r="Y401" s="113"/>
      <c r="Z401" s="113"/>
      <c r="AA401" s="113"/>
      <c r="AB401" s="113"/>
      <c r="AC401" s="201"/>
      <c r="AD401" s="113"/>
      <c r="AE401" s="113"/>
      <c r="AF401" s="113"/>
      <c r="AG401" s="113"/>
    </row>
    <row r="402" spans="2:33" x14ac:dyDescent="0.2">
      <c r="B402" s="200"/>
      <c r="C402" s="113"/>
      <c r="D402" s="201"/>
      <c r="E402" s="201"/>
      <c r="F402" s="113"/>
      <c r="G402" s="113"/>
      <c r="H402" s="113"/>
      <c r="I402" s="203"/>
      <c r="J402" s="203"/>
      <c r="K402" s="204"/>
      <c r="L402" s="201"/>
      <c r="M402" s="201"/>
      <c r="N402" s="201"/>
      <c r="O402" s="201"/>
      <c r="P402" s="201"/>
      <c r="Q402" s="113"/>
      <c r="R402" s="113"/>
      <c r="U402" s="201"/>
      <c r="V402" s="113"/>
      <c r="W402" s="113"/>
      <c r="X402" s="113"/>
      <c r="Y402" s="113"/>
      <c r="Z402" s="113"/>
      <c r="AA402" s="113"/>
      <c r="AB402" s="113"/>
      <c r="AC402" s="201"/>
      <c r="AD402" s="113"/>
      <c r="AE402" s="113"/>
      <c r="AF402" s="113"/>
      <c r="AG402" s="113"/>
    </row>
    <row r="403" spans="2:33" x14ac:dyDescent="0.2">
      <c r="B403" s="200"/>
      <c r="C403" s="113"/>
      <c r="D403" s="201"/>
      <c r="E403" s="201"/>
      <c r="F403" s="113"/>
      <c r="G403" s="113"/>
      <c r="H403" s="113"/>
      <c r="I403" s="203"/>
      <c r="J403" s="203"/>
      <c r="K403" s="204"/>
      <c r="L403" s="201"/>
      <c r="M403" s="201"/>
      <c r="N403" s="201"/>
      <c r="O403" s="201"/>
      <c r="P403" s="201"/>
      <c r="Q403" s="113"/>
      <c r="R403" s="113"/>
      <c r="U403" s="201"/>
      <c r="V403" s="113"/>
      <c r="W403" s="113"/>
      <c r="X403" s="113"/>
      <c r="Y403" s="113"/>
      <c r="Z403" s="113"/>
      <c r="AA403" s="113"/>
      <c r="AB403" s="113"/>
      <c r="AC403" s="201"/>
      <c r="AD403" s="113"/>
      <c r="AE403" s="113"/>
      <c r="AF403" s="113"/>
      <c r="AG403" s="113"/>
    </row>
    <row r="404" spans="2:33" x14ac:dyDescent="0.2">
      <c r="B404" s="200"/>
      <c r="C404" s="113"/>
      <c r="D404" s="201"/>
      <c r="E404" s="201"/>
      <c r="F404" s="113"/>
      <c r="G404" s="113"/>
      <c r="H404" s="113"/>
      <c r="I404" s="203"/>
      <c r="J404" s="203"/>
      <c r="K404" s="204"/>
      <c r="L404" s="201"/>
      <c r="M404" s="201"/>
      <c r="N404" s="201"/>
      <c r="O404" s="201"/>
      <c r="P404" s="201"/>
      <c r="Q404" s="113"/>
      <c r="R404" s="113"/>
      <c r="U404" s="201"/>
      <c r="V404" s="113"/>
      <c r="W404" s="113"/>
      <c r="X404" s="113"/>
      <c r="Y404" s="113"/>
      <c r="Z404" s="113"/>
      <c r="AA404" s="113"/>
      <c r="AB404" s="113"/>
      <c r="AC404" s="201"/>
      <c r="AD404" s="113"/>
      <c r="AE404" s="113"/>
      <c r="AF404" s="113"/>
      <c r="AG404" s="113"/>
    </row>
    <row r="405" spans="2:33" x14ac:dyDescent="0.2">
      <c r="B405" s="200"/>
      <c r="C405" s="113"/>
      <c r="D405" s="201"/>
      <c r="E405" s="201"/>
      <c r="F405" s="113"/>
      <c r="G405" s="113"/>
      <c r="H405" s="113"/>
      <c r="I405" s="203"/>
      <c r="J405" s="203"/>
      <c r="K405" s="204"/>
      <c r="L405" s="201"/>
      <c r="M405" s="201"/>
      <c r="N405" s="201"/>
      <c r="O405" s="201"/>
      <c r="P405" s="201"/>
      <c r="Q405" s="113"/>
      <c r="R405" s="113"/>
      <c r="U405" s="201"/>
      <c r="V405" s="113"/>
      <c r="W405" s="113"/>
      <c r="X405" s="113"/>
      <c r="Y405" s="113"/>
      <c r="Z405" s="113"/>
      <c r="AA405" s="113"/>
      <c r="AB405" s="113"/>
      <c r="AC405" s="201"/>
      <c r="AD405" s="113"/>
      <c r="AE405" s="113"/>
      <c r="AF405" s="113"/>
      <c r="AG405" s="113"/>
    </row>
    <row r="406" spans="2:33" x14ac:dyDescent="0.2">
      <c r="B406" s="200"/>
      <c r="C406" s="113"/>
      <c r="D406" s="201"/>
      <c r="E406" s="201"/>
      <c r="F406" s="113"/>
      <c r="G406" s="113"/>
      <c r="H406" s="113"/>
      <c r="I406" s="203"/>
      <c r="J406" s="203"/>
      <c r="K406" s="204"/>
      <c r="L406" s="201"/>
      <c r="M406" s="201"/>
      <c r="N406" s="201"/>
      <c r="O406" s="201"/>
      <c r="P406" s="201"/>
      <c r="Q406" s="113"/>
      <c r="R406" s="113"/>
      <c r="U406" s="201"/>
      <c r="V406" s="113"/>
      <c r="W406" s="113"/>
      <c r="X406" s="113"/>
      <c r="Y406" s="113"/>
      <c r="Z406" s="113"/>
      <c r="AA406" s="113"/>
      <c r="AB406" s="113"/>
      <c r="AC406" s="201"/>
      <c r="AD406" s="113"/>
      <c r="AE406" s="113"/>
      <c r="AF406" s="113"/>
      <c r="AG406" s="113"/>
    </row>
    <row r="407" spans="2:33" x14ac:dyDescent="0.2">
      <c r="B407" s="200"/>
      <c r="C407" s="113"/>
      <c r="D407" s="201"/>
      <c r="E407" s="201"/>
      <c r="F407" s="113"/>
      <c r="G407" s="113"/>
      <c r="H407" s="113"/>
      <c r="I407" s="203"/>
      <c r="J407" s="203"/>
      <c r="K407" s="204"/>
      <c r="L407" s="201"/>
      <c r="M407" s="201"/>
      <c r="N407" s="201"/>
      <c r="O407" s="201"/>
      <c r="P407" s="201"/>
      <c r="Q407" s="113"/>
      <c r="R407" s="113"/>
      <c r="U407" s="201"/>
      <c r="V407" s="113"/>
      <c r="W407" s="113"/>
      <c r="X407" s="113"/>
      <c r="Y407" s="113"/>
      <c r="Z407" s="113"/>
      <c r="AA407" s="113"/>
      <c r="AB407" s="113"/>
      <c r="AC407" s="201"/>
      <c r="AD407" s="113"/>
      <c r="AE407" s="113"/>
      <c r="AF407" s="113"/>
      <c r="AG407" s="113"/>
    </row>
    <row r="408" spans="2:33" x14ac:dyDescent="0.2">
      <c r="B408" s="200"/>
      <c r="C408" s="113"/>
      <c r="D408" s="201"/>
      <c r="E408" s="201"/>
      <c r="F408" s="113"/>
      <c r="G408" s="113"/>
      <c r="H408" s="113"/>
      <c r="I408" s="203"/>
      <c r="J408" s="203"/>
      <c r="K408" s="204"/>
      <c r="L408" s="201"/>
      <c r="M408" s="201"/>
      <c r="N408" s="201"/>
      <c r="O408" s="201"/>
      <c r="P408" s="201"/>
      <c r="Q408" s="113"/>
      <c r="R408" s="113"/>
      <c r="U408" s="201"/>
      <c r="V408" s="113"/>
      <c r="W408" s="113"/>
      <c r="X408" s="113"/>
      <c r="Y408" s="113"/>
      <c r="Z408" s="113"/>
      <c r="AA408" s="113"/>
      <c r="AB408" s="113"/>
      <c r="AC408" s="201"/>
      <c r="AD408" s="113"/>
      <c r="AE408" s="113"/>
      <c r="AF408" s="113"/>
      <c r="AG408" s="113"/>
    </row>
    <row r="409" spans="2:33" x14ac:dyDescent="0.2">
      <c r="B409" s="200"/>
      <c r="C409" s="113"/>
      <c r="D409" s="201"/>
      <c r="E409" s="201"/>
      <c r="F409" s="113"/>
      <c r="G409" s="113"/>
      <c r="H409" s="113"/>
      <c r="I409" s="203"/>
      <c r="J409" s="203"/>
      <c r="K409" s="204"/>
      <c r="L409" s="201"/>
      <c r="M409" s="201"/>
      <c r="N409" s="201"/>
      <c r="O409" s="201"/>
      <c r="P409" s="201"/>
      <c r="Q409" s="113"/>
      <c r="R409" s="113"/>
      <c r="U409" s="201"/>
      <c r="V409" s="113"/>
      <c r="W409" s="113"/>
      <c r="X409" s="113"/>
      <c r="Y409" s="113"/>
      <c r="Z409" s="113"/>
      <c r="AA409" s="113"/>
      <c r="AB409" s="113"/>
      <c r="AC409" s="201"/>
      <c r="AD409" s="113"/>
      <c r="AE409" s="113"/>
      <c r="AF409" s="113"/>
      <c r="AG409" s="113"/>
    </row>
    <row r="410" spans="2:33" x14ac:dyDescent="0.2">
      <c r="B410" s="200"/>
      <c r="C410" s="113"/>
      <c r="D410" s="201"/>
      <c r="E410" s="201"/>
      <c r="F410" s="113"/>
      <c r="G410" s="113"/>
      <c r="H410" s="113"/>
      <c r="I410" s="203"/>
      <c r="J410" s="203"/>
      <c r="K410" s="204"/>
      <c r="L410" s="201"/>
      <c r="M410" s="201"/>
      <c r="N410" s="201"/>
      <c r="O410" s="201"/>
      <c r="P410" s="201"/>
      <c r="Q410" s="113"/>
      <c r="R410" s="113"/>
      <c r="U410" s="201"/>
      <c r="V410" s="113"/>
      <c r="W410" s="113"/>
      <c r="X410" s="113"/>
      <c r="Y410" s="113"/>
      <c r="Z410" s="113"/>
      <c r="AA410" s="113"/>
      <c r="AB410" s="113"/>
      <c r="AC410" s="201"/>
      <c r="AD410" s="113"/>
      <c r="AE410" s="113"/>
      <c r="AF410" s="113"/>
      <c r="AG410" s="113"/>
    </row>
    <row r="411" spans="2:33" x14ac:dyDescent="0.2">
      <c r="B411" s="200"/>
      <c r="C411" s="113"/>
      <c r="D411" s="201"/>
      <c r="E411" s="201"/>
      <c r="F411" s="113"/>
      <c r="G411" s="113"/>
      <c r="H411" s="113"/>
      <c r="I411" s="203"/>
      <c r="J411" s="203"/>
      <c r="K411" s="204"/>
      <c r="L411" s="201"/>
      <c r="M411" s="201"/>
      <c r="N411" s="201"/>
      <c r="O411" s="201"/>
      <c r="P411" s="201"/>
      <c r="Q411" s="113"/>
      <c r="R411" s="113"/>
      <c r="U411" s="201"/>
      <c r="V411" s="113"/>
      <c r="W411" s="113"/>
      <c r="X411" s="113"/>
      <c r="Y411" s="113"/>
      <c r="Z411" s="113"/>
      <c r="AA411" s="113"/>
      <c r="AB411" s="113"/>
      <c r="AC411" s="201"/>
      <c r="AD411" s="113"/>
      <c r="AE411" s="113"/>
      <c r="AF411" s="113"/>
      <c r="AG411" s="113"/>
    </row>
    <row r="412" spans="2:33" x14ac:dyDescent="0.2">
      <c r="B412" s="200"/>
      <c r="C412" s="113"/>
      <c r="D412" s="201"/>
      <c r="E412" s="201"/>
      <c r="F412" s="113"/>
      <c r="G412" s="113"/>
      <c r="H412" s="113"/>
      <c r="I412" s="203"/>
      <c r="J412" s="203"/>
      <c r="K412" s="204"/>
      <c r="L412" s="201"/>
      <c r="M412" s="201"/>
      <c r="N412" s="201"/>
      <c r="O412" s="201"/>
      <c r="P412" s="201"/>
      <c r="Q412" s="113"/>
      <c r="R412" s="113"/>
      <c r="U412" s="201"/>
      <c r="V412" s="113"/>
      <c r="W412" s="113"/>
      <c r="X412" s="113"/>
      <c r="Y412" s="113"/>
      <c r="Z412" s="113"/>
      <c r="AA412" s="113"/>
      <c r="AB412" s="113"/>
      <c r="AC412" s="201"/>
      <c r="AD412" s="113"/>
      <c r="AE412" s="113"/>
      <c r="AF412" s="113"/>
      <c r="AG412" s="113"/>
    </row>
    <row r="413" spans="2:33" x14ac:dyDescent="0.2">
      <c r="B413" s="200"/>
      <c r="C413" s="113"/>
      <c r="D413" s="201"/>
      <c r="E413" s="201"/>
      <c r="F413" s="113"/>
      <c r="G413" s="113"/>
      <c r="H413" s="113"/>
      <c r="I413" s="203"/>
      <c r="J413" s="203"/>
      <c r="K413" s="204"/>
      <c r="L413" s="201"/>
      <c r="M413" s="201"/>
      <c r="N413" s="201"/>
      <c r="O413" s="201"/>
      <c r="P413" s="201"/>
      <c r="Q413" s="113"/>
      <c r="R413" s="113"/>
      <c r="U413" s="201"/>
      <c r="V413" s="113"/>
      <c r="W413" s="113"/>
      <c r="X413" s="113"/>
      <c r="Y413" s="113"/>
      <c r="Z413" s="113"/>
      <c r="AA413" s="113"/>
      <c r="AB413" s="113"/>
      <c r="AC413" s="201"/>
      <c r="AD413" s="113"/>
      <c r="AE413" s="113"/>
      <c r="AF413" s="113"/>
      <c r="AG413" s="113"/>
    </row>
    <row r="414" spans="2:33" x14ac:dyDescent="0.2">
      <c r="B414" s="200"/>
      <c r="C414" s="113"/>
      <c r="D414" s="201"/>
      <c r="E414" s="201"/>
      <c r="F414" s="113"/>
      <c r="G414" s="113"/>
      <c r="H414" s="113"/>
      <c r="I414" s="203"/>
      <c r="J414" s="203"/>
      <c r="K414" s="204"/>
      <c r="L414" s="201"/>
      <c r="M414" s="201"/>
      <c r="N414" s="201"/>
      <c r="O414" s="201"/>
      <c r="P414" s="201"/>
      <c r="Q414" s="113"/>
      <c r="R414" s="113"/>
      <c r="U414" s="201"/>
      <c r="V414" s="113"/>
      <c r="W414" s="113"/>
      <c r="X414" s="113"/>
      <c r="Y414" s="113"/>
      <c r="Z414" s="113"/>
      <c r="AA414" s="113"/>
      <c r="AB414" s="113"/>
      <c r="AC414" s="201"/>
      <c r="AD414" s="113"/>
      <c r="AE414" s="113"/>
      <c r="AF414" s="113"/>
      <c r="AG414" s="113"/>
    </row>
    <row r="415" spans="2:33" x14ac:dyDescent="0.2">
      <c r="B415" s="200"/>
      <c r="C415" s="113"/>
      <c r="D415" s="201"/>
      <c r="E415" s="201"/>
      <c r="F415" s="113"/>
      <c r="G415" s="113"/>
      <c r="H415" s="113"/>
      <c r="I415" s="203"/>
      <c r="J415" s="203"/>
      <c r="K415" s="204"/>
      <c r="L415" s="201"/>
      <c r="M415" s="201"/>
      <c r="N415" s="201"/>
      <c r="O415" s="201"/>
      <c r="P415" s="201"/>
      <c r="Q415" s="113"/>
      <c r="R415" s="113"/>
      <c r="U415" s="201"/>
      <c r="V415" s="113"/>
      <c r="W415" s="113"/>
      <c r="X415" s="113"/>
      <c r="Y415" s="113"/>
      <c r="Z415" s="113"/>
      <c r="AA415" s="113"/>
      <c r="AB415" s="113"/>
      <c r="AC415" s="201"/>
      <c r="AD415" s="113"/>
      <c r="AE415" s="113"/>
      <c r="AF415" s="113"/>
      <c r="AG415" s="113"/>
    </row>
    <row r="416" spans="2:33" x14ac:dyDescent="0.2">
      <c r="B416" s="200"/>
      <c r="C416" s="113"/>
      <c r="D416" s="201"/>
      <c r="E416" s="201"/>
      <c r="F416" s="113"/>
      <c r="G416" s="113"/>
      <c r="H416" s="113"/>
      <c r="I416" s="203"/>
      <c r="J416" s="203"/>
      <c r="K416" s="204"/>
      <c r="L416" s="201"/>
      <c r="M416" s="201"/>
      <c r="N416" s="201"/>
      <c r="O416" s="201"/>
      <c r="P416" s="201"/>
      <c r="Q416" s="113"/>
      <c r="R416" s="113"/>
      <c r="U416" s="201"/>
      <c r="V416" s="113"/>
      <c r="W416" s="113"/>
      <c r="X416" s="113"/>
      <c r="Y416" s="113"/>
      <c r="Z416" s="113"/>
      <c r="AA416" s="113"/>
      <c r="AB416" s="113"/>
      <c r="AC416" s="201"/>
      <c r="AD416" s="113"/>
      <c r="AE416" s="113"/>
      <c r="AF416" s="113"/>
      <c r="AG416" s="113"/>
    </row>
    <row r="417" spans="2:33" x14ac:dyDescent="0.2">
      <c r="B417" s="200"/>
      <c r="C417" s="113"/>
      <c r="D417" s="201"/>
      <c r="E417" s="201"/>
      <c r="F417" s="113"/>
      <c r="G417" s="113"/>
      <c r="H417" s="113"/>
      <c r="I417" s="203"/>
      <c r="J417" s="203"/>
      <c r="K417" s="204"/>
      <c r="L417" s="201"/>
      <c r="M417" s="201"/>
      <c r="N417" s="201"/>
      <c r="O417" s="201"/>
      <c r="P417" s="201"/>
      <c r="Q417" s="113"/>
      <c r="R417" s="113"/>
      <c r="U417" s="201"/>
      <c r="V417" s="113"/>
      <c r="W417" s="113"/>
      <c r="X417" s="113"/>
      <c r="Y417" s="113"/>
      <c r="Z417" s="113"/>
      <c r="AA417" s="113"/>
      <c r="AB417" s="113"/>
      <c r="AC417" s="201"/>
      <c r="AD417" s="113"/>
      <c r="AE417" s="113"/>
      <c r="AF417" s="113"/>
      <c r="AG417" s="113"/>
    </row>
    <row r="418" spans="2:33" x14ac:dyDescent="0.2">
      <c r="B418" s="200"/>
      <c r="C418" s="113"/>
      <c r="D418" s="201"/>
      <c r="E418" s="201"/>
      <c r="F418" s="113"/>
      <c r="G418" s="113"/>
      <c r="H418" s="113"/>
      <c r="I418" s="203"/>
      <c r="J418" s="203"/>
      <c r="K418" s="204"/>
      <c r="L418" s="201"/>
      <c r="M418" s="201"/>
      <c r="N418" s="201"/>
      <c r="O418" s="201"/>
      <c r="P418" s="201"/>
      <c r="Q418" s="113"/>
      <c r="R418" s="113"/>
      <c r="U418" s="201"/>
      <c r="V418" s="113"/>
      <c r="W418" s="113"/>
      <c r="X418" s="113"/>
      <c r="Y418" s="113"/>
      <c r="Z418" s="113"/>
      <c r="AA418" s="113"/>
      <c r="AB418" s="113"/>
      <c r="AC418" s="201"/>
      <c r="AD418" s="113"/>
      <c r="AE418" s="113"/>
      <c r="AF418" s="113"/>
      <c r="AG418" s="113"/>
    </row>
    <row r="419" spans="2:33" x14ac:dyDescent="0.2">
      <c r="B419" s="200"/>
      <c r="C419" s="113"/>
      <c r="D419" s="201"/>
      <c r="E419" s="201"/>
      <c r="F419" s="113"/>
      <c r="G419" s="113"/>
      <c r="H419" s="113"/>
      <c r="I419" s="203"/>
      <c r="J419" s="203"/>
      <c r="K419" s="204"/>
      <c r="L419" s="201"/>
      <c r="M419" s="201"/>
      <c r="N419" s="201"/>
      <c r="O419" s="201"/>
      <c r="P419" s="201"/>
      <c r="Q419" s="113"/>
      <c r="R419" s="113"/>
      <c r="U419" s="201"/>
      <c r="V419" s="113"/>
      <c r="W419" s="113"/>
      <c r="X419" s="113"/>
      <c r="Y419" s="113"/>
      <c r="Z419" s="113"/>
      <c r="AA419" s="113"/>
      <c r="AB419" s="113"/>
      <c r="AC419" s="201"/>
      <c r="AD419" s="113"/>
      <c r="AE419" s="113"/>
      <c r="AF419" s="113"/>
      <c r="AG419" s="113"/>
    </row>
    <row r="420" spans="2:33" x14ac:dyDescent="0.2">
      <c r="B420" s="200"/>
      <c r="C420" s="113"/>
      <c r="D420" s="201"/>
      <c r="E420" s="201"/>
      <c r="F420" s="113"/>
      <c r="G420" s="113"/>
      <c r="H420" s="113"/>
      <c r="I420" s="203"/>
      <c r="J420" s="203"/>
      <c r="K420" s="204"/>
      <c r="L420" s="201"/>
      <c r="M420" s="201"/>
      <c r="N420" s="201"/>
      <c r="O420" s="201"/>
      <c r="P420" s="201"/>
      <c r="Q420" s="113"/>
      <c r="R420" s="113"/>
      <c r="U420" s="201"/>
      <c r="V420" s="113"/>
      <c r="W420" s="113"/>
      <c r="X420" s="113"/>
      <c r="Y420" s="113"/>
      <c r="Z420" s="113"/>
      <c r="AA420" s="113"/>
      <c r="AB420" s="113"/>
      <c r="AC420" s="201"/>
      <c r="AD420" s="113"/>
      <c r="AE420" s="113"/>
      <c r="AF420" s="113"/>
      <c r="AG420" s="113"/>
    </row>
    <row r="421" spans="2:33" x14ac:dyDescent="0.2">
      <c r="B421" s="200"/>
      <c r="C421" s="113"/>
      <c r="D421" s="201"/>
      <c r="E421" s="201"/>
      <c r="F421" s="113"/>
      <c r="G421" s="113"/>
      <c r="H421" s="113"/>
      <c r="I421" s="203"/>
      <c r="J421" s="203"/>
      <c r="K421" s="204"/>
      <c r="L421" s="201"/>
      <c r="M421" s="201"/>
      <c r="N421" s="201"/>
      <c r="O421" s="201"/>
      <c r="P421" s="201"/>
      <c r="Q421" s="113"/>
      <c r="R421" s="113"/>
      <c r="U421" s="201"/>
      <c r="V421" s="113"/>
      <c r="W421" s="113"/>
      <c r="X421" s="113"/>
      <c r="Y421" s="113"/>
      <c r="Z421" s="113"/>
      <c r="AA421" s="113"/>
      <c r="AB421" s="113"/>
      <c r="AC421" s="201"/>
      <c r="AD421" s="113"/>
      <c r="AE421" s="113"/>
      <c r="AF421" s="113"/>
      <c r="AG421" s="113"/>
    </row>
    <row r="422" spans="2:33" x14ac:dyDescent="0.2">
      <c r="B422" s="200"/>
      <c r="C422" s="113"/>
      <c r="D422" s="201"/>
      <c r="E422" s="201"/>
      <c r="F422" s="113"/>
      <c r="G422" s="113"/>
      <c r="H422" s="113"/>
      <c r="I422" s="203"/>
      <c r="J422" s="203"/>
      <c r="K422" s="204"/>
      <c r="L422" s="201"/>
      <c r="M422" s="201"/>
      <c r="N422" s="201"/>
      <c r="O422" s="201"/>
      <c r="P422" s="201"/>
      <c r="Q422" s="113"/>
      <c r="R422" s="113"/>
      <c r="U422" s="201"/>
      <c r="V422" s="113"/>
      <c r="W422" s="113"/>
      <c r="X422" s="113"/>
      <c r="Y422" s="113"/>
      <c r="Z422" s="113"/>
      <c r="AA422" s="113"/>
      <c r="AB422" s="113"/>
      <c r="AC422" s="201"/>
      <c r="AD422" s="113"/>
      <c r="AE422" s="113"/>
      <c r="AF422" s="113"/>
      <c r="AG422" s="113"/>
    </row>
    <row r="423" spans="2:33" x14ac:dyDescent="0.2">
      <c r="B423" s="200"/>
      <c r="C423" s="113"/>
      <c r="D423" s="201"/>
      <c r="E423" s="201"/>
      <c r="F423" s="113"/>
      <c r="G423" s="113"/>
      <c r="H423" s="113"/>
      <c r="I423" s="203"/>
      <c r="J423" s="203"/>
      <c r="K423" s="204"/>
      <c r="L423" s="201"/>
      <c r="M423" s="201"/>
      <c r="N423" s="201"/>
      <c r="O423" s="201"/>
      <c r="P423" s="201"/>
      <c r="Q423" s="113"/>
      <c r="R423" s="113"/>
      <c r="U423" s="201"/>
      <c r="V423" s="113"/>
      <c r="W423" s="113"/>
      <c r="X423" s="113"/>
      <c r="Y423" s="113"/>
      <c r="Z423" s="113"/>
      <c r="AA423" s="113"/>
      <c r="AB423" s="113"/>
      <c r="AC423" s="201"/>
      <c r="AD423" s="113"/>
      <c r="AE423" s="113"/>
      <c r="AF423" s="113"/>
      <c r="AG423" s="113"/>
    </row>
    <row r="424" spans="2:33" x14ac:dyDescent="0.2">
      <c r="B424" s="200"/>
      <c r="C424" s="113"/>
      <c r="D424" s="201"/>
      <c r="E424" s="201"/>
      <c r="F424" s="113"/>
      <c r="G424" s="113"/>
      <c r="H424" s="113"/>
      <c r="I424" s="203"/>
      <c r="J424" s="203"/>
      <c r="K424" s="204"/>
      <c r="L424" s="201"/>
      <c r="M424" s="201"/>
      <c r="N424" s="201"/>
      <c r="O424" s="201"/>
      <c r="P424" s="201"/>
      <c r="Q424" s="113"/>
      <c r="R424" s="113"/>
      <c r="U424" s="201"/>
      <c r="V424" s="113"/>
      <c r="W424" s="113"/>
      <c r="X424" s="113"/>
      <c r="Y424" s="113"/>
      <c r="Z424" s="113"/>
      <c r="AA424" s="113"/>
      <c r="AB424" s="113"/>
      <c r="AC424" s="201"/>
      <c r="AD424" s="113"/>
      <c r="AE424" s="113"/>
      <c r="AF424" s="113"/>
      <c r="AG424" s="113"/>
    </row>
    <row r="425" spans="2:33" x14ac:dyDescent="0.2">
      <c r="B425" s="200"/>
      <c r="C425" s="113"/>
      <c r="D425" s="201"/>
      <c r="E425" s="201"/>
      <c r="F425" s="113"/>
      <c r="G425" s="113"/>
      <c r="H425" s="113"/>
      <c r="I425" s="203"/>
      <c r="J425" s="203"/>
      <c r="K425" s="204"/>
      <c r="L425" s="201"/>
      <c r="M425" s="201"/>
      <c r="N425" s="201"/>
      <c r="O425" s="201"/>
      <c r="P425" s="201"/>
      <c r="Q425" s="113"/>
      <c r="R425" s="113"/>
      <c r="U425" s="201"/>
      <c r="V425" s="113"/>
      <c r="W425" s="113"/>
      <c r="X425" s="113"/>
      <c r="Y425" s="113"/>
      <c r="Z425" s="113"/>
      <c r="AA425" s="113"/>
      <c r="AB425" s="113"/>
      <c r="AC425" s="201"/>
      <c r="AD425" s="113"/>
      <c r="AE425" s="113"/>
      <c r="AF425" s="113"/>
      <c r="AG425" s="113"/>
    </row>
    <row r="426" spans="2:33" x14ac:dyDescent="0.2">
      <c r="B426" s="200"/>
      <c r="C426" s="113"/>
      <c r="D426" s="201"/>
      <c r="E426" s="201"/>
      <c r="F426" s="113"/>
      <c r="G426" s="113"/>
      <c r="H426" s="113"/>
      <c r="I426" s="203"/>
      <c r="J426" s="203"/>
      <c r="K426" s="204"/>
      <c r="L426" s="201"/>
      <c r="M426" s="201"/>
      <c r="N426" s="201"/>
      <c r="O426" s="201"/>
      <c r="P426" s="201"/>
      <c r="Q426" s="113"/>
      <c r="R426" s="113"/>
      <c r="U426" s="201"/>
      <c r="V426" s="113"/>
      <c r="W426" s="113"/>
      <c r="X426" s="113"/>
      <c r="Y426" s="113"/>
      <c r="Z426" s="113"/>
      <c r="AA426" s="113"/>
      <c r="AB426" s="113"/>
      <c r="AC426" s="201"/>
      <c r="AD426" s="113"/>
      <c r="AE426" s="113"/>
      <c r="AF426" s="113"/>
      <c r="AG426" s="113"/>
    </row>
    <row r="427" spans="2:33" x14ac:dyDescent="0.2">
      <c r="B427" s="200"/>
      <c r="C427" s="113"/>
      <c r="D427" s="201"/>
      <c r="E427" s="201"/>
      <c r="F427" s="113"/>
      <c r="G427" s="113"/>
      <c r="H427" s="113"/>
      <c r="I427" s="203"/>
      <c r="J427" s="203"/>
      <c r="K427" s="204"/>
      <c r="L427" s="201"/>
      <c r="M427" s="201"/>
      <c r="N427" s="201"/>
      <c r="O427" s="201"/>
      <c r="P427" s="201"/>
      <c r="Q427" s="113"/>
      <c r="R427" s="113"/>
      <c r="U427" s="201"/>
      <c r="V427" s="113"/>
      <c r="W427" s="113"/>
      <c r="X427" s="113"/>
      <c r="Y427" s="113"/>
      <c r="Z427" s="113"/>
      <c r="AA427" s="113"/>
      <c r="AB427" s="113"/>
      <c r="AC427" s="201"/>
      <c r="AD427" s="113"/>
      <c r="AE427" s="113"/>
      <c r="AF427" s="113"/>
      <c r="AG427" s="113"/>
    </row>
    <row r="428" spans="2:33" x14ac:dyDescent="0.2">
      <c r="B428" s="200"/>
      <c r="C428" s="113"/>
      <c r="D428" s="201"/>
      <c r="E428" s="201"/>
      <c r="F428" s="113"/>
      <c r="G428" s="113"/>
      <c r="H428" s="113"/>
      <c r="I428" s="203"/>
      <c r="J428" s="203"/>
      <c r="K428" s="204"/>
      <c r="L428" s="201"/>
      <c r="M428" s="201"/>
      <c r="N428" s="201"/>
      <c r="O428" s="201"/>
      <c r="P428" s="201"/>
      <c r="Q428" s="113"/>
      <c r="R428" s="113"/>
      <c r="U428" s="201"/>
      <c r="V428" s="113"/>
      <c r="W428" s="113"/>
      <c r="X428" s="113"/>
      <c r="Y428" s="113"/>
      <c r="Z428" s="113"/>
      <c r="AA428" s="113"/>
      <c r="AB428" s="113"/>
      <c r="AC428" s="201"/>
      <c r="AD428" s="113"/>
      <c r="AE428" s="113"/>
      <c r="AF428" s="113"/>
      <c r="AG428" s="113"/>
    </row>
    <row r="429" spans="2:33" x14ac:dyDescent="0.2">
      <c r="B429" s="200"/>
      <c r="C429" s="113"/>
      <c r="D429" s="201"/>
      <c r="E429" s="201"/>
      <c r="F429" s="113"/>
      <c r="G429" s="113"/>
      <c r="H429" s="113"/>
      <c r="I429" s="203"/>
      <c r="J429" s="203"/>
      <c r="K429" s="204"/>
      <c r="L429" s="201"/>
      <c r="M429" s="201"/>
      <c r="N429" s="201"/>
      <c r="O429" s="201"/>
      <c r="P429" s="201"/>
      <c r="Q429" s="113"/>
      <c r="R429" s="113"/>
      <c r="U429" s="201"/>
      <c r="V429" s="113"/>
      <c r="W429" s="113"/>
      <c r="X429" s="113"/>
      <c r="Y429" s="113"/>
      <c r="Z429" s="113"/>
      <c r="AA429" s="113"/>
      <c r="AB429" s="113"/>
      <c r="AC429" s="201"/>
      <c r="AD429" s="113"/>
      <c r="AE429" s="113"/>
      <c r="AF429" s="113"/>
      <c r="AG429" s="113"/>
    </row>
    <row r="430" spans="2:33" x14ac:dyDescent="0.2">
      <c r="B430" s="200"/>
      <c r="C430" s="113"/>
      <c r="D430" s="201"/>
      <c r="E430" s="201"/>
      <c r="F430" s="113"/>
      <c r="G430" s="113"/>
      <c r="H430" s="113"/>
      <c r="I430" s="203"/>
      <c r="J430" s="203"/>
      <c r="K430" s="204"/>
      <c r="L430" s="201"/>
      <c r="M430" s="201"/>
      <c r="N430" s="201"/>
      <c r="O430" s="201"/>
      <c r="P430" s="201"/>
      <c r="Q430" s="113"/>
      <c r="R430" s="113"/>
      <c r="U430" s="201"/>
      <c r="V430" s="113"/>
      <c r="W430" s="113"/>
      <c r="X430" s="113"/>
      <c r="Y430" s="113"/>
      <c r="Z430" s="113"/>
      <c r="AA430" s="113"/>
      <c r="AB430" s="113"/>
      <c r="AC430" s="201"/>
      <c r="AD430" s="113"/>
      <c r="AE430" s="113"/>
      <c r="AF430" s="113"/>
      <c r="AG430" s="113"/>
    </row>
    <row r="431" spans="2:33" x14ac:dyDescent="0.2">
      <c r="B431" s="200"/>
      <c r="C431" s="113"/>
      <c r="D431" s="201"/>
      <c r="E431" s="201"/>
      <c r="F431" s="113"/>
      <c r="G431" s="113"/>
      <c r="H431" s="113"/>
      <c r="I431" s="203"/>
      <c r="J431" s="203"/>
      <c r="K431" s="204"/>
      <c r="L431" s="201"/>
      <c r="M431" s="201"/>
      <c r="N431" s="201"/>
      <c r="O431" s="201"/>
      <c r="P431" s="201"/>
      <c r="Q431" s="113"/>
      <c r="R431" s="113"/>
      <c r="U431" s="201"/>
      <c r="V431" s="113"/>
      <c r="W431" s="113"/>
      <c r="X431" s="113"/>
      <c r="Y431" s="113"/>
      <c r="Z431" s="113"/>
      <c r="AA431" s="113"/>
      <c r="AB431" s="113"/>
      <c r="AC431" s="201"/>
      <c r="AD431" s="113"/>
      <c r="AE431" s="113"/>
      <c r="AF431" s="113"/>
      <c r="AG431" s="113"/>
    </row>
    <row r="432" spans="2:33" x14ac:dyDescent="0.2">
      <c r="B432" s="200"/>
      <c r="C432" s="113"/>
      <c r="D432" s="201"/>
      <c r="E432" s="201"/>
      <c r="F432" s="113"/>
      <c r="G432" s="113"/>
      <c r="H432" s="113"/>
      <c r="I432" s="203"/>
      <c r="J432" s="203"/>
      <c r="K432" s="204"/>
      <c r="L432" s="201"/>
      <c r="M432" s="201"/>
      <c r="N432" s="201"/>
      <c r="O432" s="201"/>
      <c r="P432" s="201"/>
      <c r="Q432" s="113"/>
      <c r="R432" s="113"/>
      <c r="U432" s="201"/>
      <c r="V432" s="113"/>
      <c r="W432" s="113"/>
      <c r="X432" s="113"/>
      <c r="Y432" s="113"/>
      <c r="Z432" s="113"/>
      <c r="AA432" s="113"/>
      <c r="AB432" s="113"/>
      <c r="AC432" s="201"/>
      <c r="AD432" s="113"/>
      <c r="AE432" s="113"/>
      <c r="AF432" s="113"/>
      <c r="AG432" s="113"/>
    </row>
    <row r="433" spans="2:33" x14ac:dyDescent="0.2">
      <c r="B433" s="200"/>
      <c r="C433" s="113"/>
      <c r="D433" s="201"/>
      <c r="E433" s="201"/>
      <c r="F433" s="113"/>
      <c r="G433" s="113"/>
      <c r="H433" s="113"/>
      <c r="I433" s="203"/>
      <c r="J433" s="203"/>
      <c r="K433" s="204"/>
      <c r="L433" s="201"/>
      <c r="M433" s="201"/>
      <c r="N433" s="201"/>
      <c r="O433" s="201"/>
      <c r="P433" s="201"/>
      <c r="Q433" s="113"/>
      <c r="R433" s="113"/>
      <c r="U433" s="201"/>
      <c r="V433" s="113"/>
      <c r="W433" s="113"/>
      <c r="X433" s="113"/>
      <c r="Y433" s="113"/>
      <c r="Z433" s="113"/>
      <c r="AA433" s="113"/>
      <c r="AB433" s="113"/>
      <c r="AC433" s="201"/>
      <c r="AD433" s="113"/>
      <c r="AE433" s="113"/>
      <c r="AF433" s="113"/>
      <c r="AG433" s="113"/>
    </row>
    <row r="434" spans="2:33" x14ac:dyDescent="0.2">
      <c r="B434" s="200"/>
      <c r="C434" s="113"/>
      <c r="D434" s="201"/>
      <c r="E434" s="201"/>
      <c r="F434" s="113"/>
      <c r="G434" s="113"/>
      <c r="H434" s="113"/>
      <c r="I434" s="203"/>
      <c r="J434" s="203"/>
      <c r="K434" s="204"/>
      <c r="L434" s="201"/>
      <c r="M434" s="201"/>
      <c r="N434" s="201"/>
      <c r="O434" s="201"/>
      <c r="P434" s="201"/>
      <c r="Q434" s="113"/>
      <c r="R434" s="113"/>
      <c r="U434" s="201"/>
      <c r="V434" s="113"/>
      <c r="W434" s="113"/>
      <c r="X434" s="113"/>
      <c r="Y434" s="113"/>
      <c r="Z434" s="113"/>
      <c r="AA434" s="113"/>
      <c r="AB434" s="113"/>
      <c r="AC434" s="201"/>
      <c r="AD434" s="113"/>
      <c r="AE434" s="113"/>
      <c r="AF434" s="113"/>
      <c r="AG434" s="113"/>
    </row>
    <row r="435" spans="2:33" x14ac:dyDescent="0.2">
      <c r="B435" s="200"/>
      <c r="C435" s="113"/>
      <c r="D435" s="201"/>
      <c r="E435" s="201"/>
      <c r="F435" s="113"/>
      <c r="G435" s="113"/>
      <c r="H435" s="113"/>
      <c r="I435" s="203"/>
      <c r="J435" s="203"/>
      <c r="K435" s="204"/>
      <c r="L435" s="201"/>
      <c r="M435" s="201"/>
      <c r="N435" s="201"/>
      <c r="O435" s="201"/>
      <c r="P435" s="201"/>
      <c r="Q435" s="113"/>
      <c r="R435" s="113"/>
      <c r="U435" s="201"/>
      <c r="V435" s="113"/>
      <c r="W435" s="113"/>
      <c r="X435" s="113"/>
      <c r="Y435" s="113"/>
      <c r="Z435" s="113"/>
      <c r="AA435" s="113"/>
      <c r="AB435" s="113"/>
      <c r="AC435" s="201"/>
      <c r="AD435" s="113"/>
      <c r="AE435" s="113"/>
      <c r="AF435" s="113"/>
      <c r="AG435" s="113"/>
    </row>
    <row r="436" spans="2:33" x14ac:dyDescent="0.2">
      <c r="B436" s="200"/>
      <c r="C436" s="113"/>
      <c r="D436" s="201"/>
      <c r="E436" s="201"/>
      <c r="F436" s="113"/>
      <c r="G436" s="113"/>
      <c r="H436" s="113"/>
      <c r="I436" s="203"/>
      <c r="J436" s="203"/>
      <c r="K436" s="204"/>
      <c r="L436" s="201"/>
      <c r="M436" s="201"/>
      <c r="N436" s="201"/>
      <c r="O436" s="201"/>
      <c r="P436" s="201"/>
      <c r="Q436" s="113"/>
      <c r="R436" s="113"/>
      <c r="U436" s="201"/>
      <c r="V436" s="113"/>
      <c r="W436" s="113"/>
      <c r="X436" s="113"/>
      <c r="Y436" s="113"/>
      <c r="Z436" s="113"/>
      <c r="AA436" s="113"/>
      <c r="AB436" s="113"/>
      <c r="AC436" s="201"/>
      <c r="AD436" s="113"/>
      <c r="AE436" s="113"/>
      <c r="AF436" s="113"/>
      <c r="AG436" s="113"/>
    </row>
    <row r="437" spans="2:33" x14ac:dyDescent="0.2">
      <c r="B437" s="200"/>
      <c r="C437" s="113"/>
      <c r="D437" s="201"/>
      <c r="E437" s="201"/>
      <c r="F437" s="113"/>
      <c r="G437" s="113"/>
      <c r="H437" s="113"/>
      <c r="I437" s="203"/>
      <c r="J437" s="203"/>
      <c r="K437" s="204"/>
      <c r="L437" s="201"/>
      <c r="M437" s="201"/>
      <c r="N437" s="201"/>
      <c r="O437" s="201"/>
      <c r="P437" s="201"/>
      <c r="Q437" s="113"/>
      <c r="R437" s="113"/>
      <c r="U437" s="201"/>
      <c r="V437" s="113"/>
      <c r="W437" s="113"/>
      <c r="X437" s="113"/>
      <c r="Y437" s="113"/>
      <c r="Z437" s="113"/>
      <c r="AA437" s="113"/>
      <c r="AB437" s="113"/>
      <c r="AC437" s="201"/>
      <c r="AD437" s="113"/>
      <c r="AE437" s="113"/>
      <c r="AF437" s="113"/>
      <c r="AG437" s="113"/>
    </row>
    <row r="438" spans="2:33" x14ac:dyDescent="0.2">
      <c r="B438" s="200"/>
      <c r="C438" s="113"/>
      <c r="D438" s="201"/>
      <c r="E438" s="201"/>
      <c r="F438" s="113"/>
      <c r="G438" s="113"/>
      <c r="H438" s="113"/>
      <c r="I438" s="203"/>
      <c r="J438" s="203"/>
      <c r="K438" s="204"/>
      <c r="L438" s="201"/>
      <c r="M438" s="201"/>
      <c r="N438" s="201"/>
      <c r="O438" s="201"/>
      <c r="P438" s="201"/>
      <c r="Q438" s="113"/>
      <c r="R438" s="113"/>
      <c r="U438" s="201"/>
      <c r="V438" s="113"/>
      <c r="W438" s="113"/>
      <c r="X438" s="113"/>
      <c r="Y438" s="113"/>
      <c r="Z438" s="113"/>
      <c r="AA438" s="113"/>
      <c r="AB438" s="113"/>
      <c r="AC438" s="201"/>
      <c r="AD438" s="113"/>
      <c r="AE438" s="113"/>
      <c r="AF438" s="113"/>
      <c r="AG438" s="113"/>
    </row>
    <row r="439" spans="2:33" x14ac:dyDescent="0.2">
      <c r="B439" s="200"/>
      <c r="C439" s="113"/>
      <c r="D439" s="201"/>
      <c r="E439" s="201"/>
      <c r="F439" s="113"/>
      <c r="G439" s="113"/>
      <c r="H439" s="113"/>
      <c r="I439" s="203"/>
      <c r="J439" s="203"/>
      <c r="K439" s="204"/>
      <c r="L439" s="201"/>
      <c r="M439" s="201"/>
      <c r="N439" s="201"/>
      <c r="O439" s="201"/>
      <c r="P439" s="201"/>
      <c r="Q439" s="113"/>
      <c r="R439" s="113"/>
      <c r="U439" s="201"/>
      <c r="V439" s="113"/>
      <c r="W439" s="113"/>
      <c r="X439" s="113"/>
      <c r="Y439" s="113"/>
      <c r="Z439" s="113"/>
      <c r="AA439" s="113"/>
      <c r="AB439" s="113"/>
      <c r="AC439" s="201"/>
      <c r="AD439" s="113"/>
      <c r="AE439" s="113"/>
      <c r="AF439" s="113"/>
      <c r="AG439" s="113"/>
    </row>
    <row r="440" spans="2:33" x14ac:dyDescent="0.2">
      <c r="B440" s="200"/>
      <c r="C440" s="113"/>
      <c r="D440" s="201"/>
      <c r="E440" s="201"/>
      <c r="F440" s="113"/>
      <c r="G440" s="113"/>
      <c r="H440" s="113"/>
      <c r="I440" s="203"/>
      <c r="J440" s="203"/>
      <c r="K440" s="204"/>
      <c r="L440" s="201"/>
      <c r="M440" s="201"/>
      <c r="N440" s="201"/>
      <c r="O440" s="201"/>
      <c r="P440" s="201"/>
      <c r="Q440" s="113"/>
      <c r="R440" s="113"/>
      <c r="U440" s="201"/>
      <c r="V440" s="113"/>
      <c r="W440" s="113"/>
      <c r="X440" s="113"/>
      <c r="Y440" s="113"/>
      <c r="Z440" s="113"/>
      <c r="AA440" s="113"/>
      <c r="AB440" s="113"/>
      <c r="AC440" s="201"/>
      <c r="AD440" s="113"/>
      <c r="AE440" s="113"/>
      <c r="AF440" s="113"/>
      <c r="AG440" s="113"/>
    </row>
    <row r="441" spans="2:33" x14ac:dyDescent="0.2">
      <c r="B441" s="200"/>
      <c r="C441" s="113"/>
      <c r="D441" s="201"/>
      <c r="E441" s="201"/>
      <c r="F441" s="113"/>
      <c r="G441" s="113"/>
      <c r="H441" s="113"/>
      <c r="I441" s="203"/>
      <c r="J441" s="203"/>
      <c r="K441" s="204"/>
      <c r="L441" s="201"/>
      <c r="M441" s="201"/>
      <c r="N441" s="201"/>
      <c r="O441" s="201"/>
      <c r="P441" s="201"/>
      <c r="Q441" s="113"/>
      <c r="R441" s="113"/>
      <c r="U441" s="201"/>
      <c r="V441" s="113"/>
      <c r="W441" s="113"/>
      <c r="X441" s="113"/>
      <c r="Y441" s="113"/>
      <c r="Z441" s="113"/>
      <c r="AA441" s="113"/>
      <c r="AB441" s="113"/>
      <c r="AC441" s="201"/>
      <c r="AD441" s="113"/>
      <c r="AE441" s="113"/>
      <c r="AF441" s="113"/>
      <c r="AG441" s="113"/>
    </row>
    <row r="442" spans="2:33" x14ac:dyDescent="0.2">
      <c r="B442" s="200"/>
      <c r="C442" s="113"/>
      <c r="D442" s="201"/>
      <c r="E442" s="201"/>
      <c r="F442" s="113"/>
      <c r="G442" s="113"/>
      <c r="H442" s="113"/>
      <c r="I442" s="203"/>
      <c r="J442" s="203"/>
      <c r="K442" s="204"/>
      <c r="L442" s="201"/>
      <c r="M442" s="201"/>
      <c r="N442" s="201"/>
      <c r="O442" s="201"/>
      <c r="P442" s="201"/>
      <c r="Q442" s="113"/>
      <c r="R442" s="113"/>
      <c r="U442" s="201"/>
      <c r="V442" s="113"/>
      <c r="W442" s="113"/>
      <c r="X442" s="113"/>
      <c r="Y442" s="113"/>
      <c r="Z442" s="113"/>
      <c r="AA442" s="113"/>
      <c r="AB442" s="113"/>
      <c r="AC442" s="201"/>
      <c r="AD442" s="113"/>
      <c r="AE442" s="113"/>
      <c r="AF442" s="113"/>
      <c r="AG442" s="113"/>
    </row>
    <row r="443" spans="2:33" x14ac:dyDescent="0.2">
      <c r="B443" s="200"/>
      <c r="C443" s="113"/>
      <c r="D443" s="201"/>
      <c r="E443" s="201"/>
      <c r="F443" s="113"/>
      <c r="G443" s="113"/>
      <c r="H443" s="113"/>
      <c r="I443" s="203"/>
      <c r="J443" s="203"/>
      <c r="K443" s="204"/>
      <c r="L443" s="201"/>
      <c r="M443" s="201"/>
      <c r="N443" s="201"/>
      <c r="O443" s="201"/>
      <c r="P443" s="201"/>
      <c r="Q443" s="113"/>
      <c r="R443" s="113"/>
      <c r="U443" s="201"/>
      <c r="V443" s="113"/>
      <c r="W443" s="113"/>
      <c r="X443" s="113"/>
      <c r="Y443" s="113"/>
      <c r="Z443" s="113"/>
      <c r="AA443" s="113"/>
      <c r="AB443" s="113"/>
      <c r="AC443" s="201"/>
      <c r="AD443" s="113"/>
      <c r="AE443" s="113"/>
      <c r="AF443" s="113"/>
      <c r="AG443" s="113"/>
    </row>
    <row r="444" spans="2:33" x14ac:dyDescent="0.2">
      <c r="B444" s="200"/>
      <c r="C444" s="113"/>
      <c r="D444" s="201"/>
      <c r="E444" s="201"/>
      <c r="F444" s="113"/>
      <c r="G444" s="113"/>
      <c r="H444" s="113"/>
      <c r="I444" s="203"/>
      <c r="J444" s="203"/>
      <c r="K444" s="204"/>
      <c r="L444" s="201"/>
      <c r="M444" s="201"/>
      <c r="N444" s="201"/>
      <c r="O444" s="201"/>
      <c r="P444" s="201"/>
      <c r="Q444" s="113"/>
      <c r="R444" s="113"/>
      <c r="U444" s="201"/>
      <c r="V444" s="113"/>
      <c r="W444" s="113"/>
      <c r="X444" s="113"/>
      <c r="Y444" s="113"/>
      <c r="Z444" s="113"/>
      <c r="AA444" s="113"/>
      <c r="AB444" s="113"/>
      <c r="AC444" s="201"/>
      <c r="AD444" s="113"/>
      <c r="AE444" s="113"/>
      <c r="AF444" s="113"/>
      <c r="AG444" s="113"/>
    </row>
    <row r="445" spans="2:33" x14ac:dyDescent="0.2">
      <c r="B445" s="200"/>
      <c r="C445" s="113"/>
      <c r="D445" s="201"/>
      <c r="E445" s="201"/>
      <c r="F445" s="113"/>
      <c r="G445" s="113"/>
      <c r="H445" s="113"/>
      <c r="I445" s="203"/>
      <c r="J445" s="203"/>
      <c r="K445" s="204"/>
      <c r="L445" s="201"/>
      <c r="M445" s="201"/>
      <c r="N445" s="201"/>
      <c r="O445" s="201"/>
      <c r="P445" s="201"/>
      <c r="Q445" s="113"/>
      <c r="R445" s="113"/>
      <c r="U445" s="201"/>
      <c r="V445" s="113"/>
      <c r="W445" s="113"/>
      <c r="X445" s="113"/>
      <c r="Y445" s="113"/>
      <c r="Z445" s="113"/>
      <c r="AA445" s="113"/>
      <c r="AB445" s="113"/>
      <c r="AC445" s="201"/>
      <c r="AD445" s="113"/>
      <c r="AE445" s="113"/>
      <c r="AF445" s="113"/>
      <c r="AG445" s="113"/>
    </row>
    <row r="446" spans="2:33" x14ac:dyDescent="0.2">
      <c r="B446" s="200"/>
      <c r="C446" s="113"/>
      <c r="D446" s="201"/>
      <c r="E446" s="201"/>
      <c r="F446" s="113"/>
      <c r="G446" s="113"/>
      <c r="H446" s="113"/>
      <c r="I446" s="203"/>
      <c r="J446" s="203"/>
      <c r="K446" s="204"/>
      <c r="L446" s="201"/>
      <c r="M446" s="201"/>
      <c r="N446" s="201"/>
      <c r="O446" s="201"/>
      <c r="P446" s="201"/>
      <c r="Q446" s="113"/>
      <c r="R446" s="113"/>
      <c r="U446" s="201"/>
      <c r="V446" s="113"/>
      <c r="W446" s="113"/>
      <c r="X446" s="113"/>
      <c r="Y446" s="113"/>
      <c r="Z446" s="113"/>
      <c r="AA446" s="113"/>
      <c r="AB446" s="113"/>
      <c r="AC446" s="201"/>
      <c r="AD446" s="113"/>
      <c r="AE446" s="113"/>
      <c r="AF446" s="113"/>
      <c r="AG446" s="113"/>
    </row>
    <row r="447" spans="2:33" x14ac:dyDescent="0.2">
      <c r="B447" s="200"/>
      <c r="C447" s="113"/>
      <c r="D447" s="201"/>
      <c r="E447" s="201"/>
      <c r="F447" s="113"/>
      <c r="G447" s="113"/>
      <c r="H447" s="113"/>
      <c r="I447" s="203"/>
      <c r="J447" s="203"/>
      <c r="K447" s="204"/>
      <c r="L447" s="201"/>
      <c r="M447" s="201"/>
      <c r="N447" s="201"/>
      <c r="O447" s="201"/>
      <c r="P447" s="201"/>
      <c r="Q447" s="113"/>
      <c r="R447" s="113"/>
      <c r="U447" s="201"/>
      <c r="V447" s="113"/>
      <c r="W447" s="113"/>
      <c r="X447" s="113"/>
      <c r="Y447" s="113"/>
      <c r="Z447" s="113"/>
      <c r="AA447" s="113"/>
      <c r="AB447" s="113"/>
      <c r="AC447" s="201"/>
      <c r="AD447" s="113"/>
      <c r="AE447" s="113"/>
      <c r="AF447" s="113"/>
      <c r="AG447" s="113"/>
    </row>
    <row r="448" spans="2:33" x14ac:dyDescent="0.2">
      <c r="B448" s="200"/>
      <c r="C448" s="113"/>
      <c r="D448" s="201"/>
      <c r="E448" s="201"/>
      <c r="F448" s="113"/>
      <c r="G448" s="113"/>
      <c r="H448" s="113"/>
      <c r="I448" s="203"/>
      <c r="J448" s="203"/>
      <c r="K448" s="204"/>
      <c r="L448" s="201"/>
      <c r="M448" s="201"/>
      <c r="N448" s="201"/>
      <c r="O448" s="201"/>
      <c r="P448" s="201"/>
      <c r="Q448" s="113"/>
      <c r="R448" s="113"/>
      <c r="U448" s="201"/>
      <c r="V448" s="113"/>
      <c r="W448" s="113"/>
      <c r="X448" s="113"/>
      <c r="Y448" s="113"/>
      <c r="Z448" s="113"/>
      <c r="AA448" s="113"/>
      <c r="AB448" s="113"/>
      <c r="AC448" s="201"/>
      <c r="AD448" s="113"/>
      <c r="AE448" s="113"/>
      <c r="AF448" s="113"/>
      <c r="AG448" s="113"/>
    </row>
    <row r="449" spans="2:33" x14ac:dyDescent="0.2">
      <c r="B449" s="200"/>
      <c r="C449" s="113"/>
      <c r="D449" s="201"/>
      <c r="E449" s="201"/>
      <c r="F449" s="113"/>
      <c r="G449" s="113"/>
      <c r="H449" s="113"/>
      <c r="I449" s="203"/>
      <c r="J449" s="203"/>
      <c r="K449" s="204"/>
      <c r="L449" s="201"/>
      <c r="M449" s="201"/>
      <c r="N449" s="201"/>
      <c r="O449" s="201"/>
      <c r="P449" s="201"/>
      <c r="Q449" s="113"/>
      <c r="R449" s="113"/>
      <c r="U449" s="201"/>
      <c r="V449" s="113"/>
      <c r="W449" s="113"/>
      <c r="X449" s="113"/>
      <c r="Y449" s="113"/>
      <c r="Z449" s="113"/>
      <c r="AA449" s="113"/>
      <c r="AB449" s="113"/>
      <c r="AC449" s="201"/>
      <c r="AD449" s="113"/>
      <c r="AE449" s="113"/>
      <c r="AF449" s="113"/>
      <c r="AG449" s="113"/>
    </row>
    <row r="450" spans="2:33" x14ac:dyDescent="0.2">
      <c r="B450" s="200"/>
      <c r="C450" s="113"/>
      <c r="D450" s="201"/>
      <c r="E450" s="201"/>
      <c r="F450" s="113"/>
      <c r="G450" s="113"/>
      <c r="H450" s="113"/>
      <c r="I450" s="203"/>
      <c r="J450" s="203"/>
      <c r="K450" s="204"/>
      <c r="L450" s="201"/>
      <c r="M450" s="201"/>
      <c r="N450" s="201"/>
      <c r="O450" s="201"/>
      <c r="P450" s="201"/>
      <c r="Q450" s="113"/>
      <c r="R450" s="113"/>
      <c r="U450" s="201"/>
      <c r="V450" s="113"/>
      <c r="W450" s="113"/>
      <c r="X450" s="113"/>
      <c r="Y450" s="113"/>
      <c r="Z450" s="113"/>
      <c r="AA450" s="113"/>
      <c r="AB450" s="113"/>
      <c r="AC450" s="201"/>
      <c r="AD450" s="113"/>
      <c r="AE450" s="113"/>
      <c r="AF450" s="113"/>
      <c r="AG450" s="113"/>
    </row>
    <row r="451" spans="2:33" x14ac:dyDescent="0.2">
      <c r="B451" s="200"/>
      <c r="C451" s="113"/>
      <c r="D451" s="201"/>
      <c r="E451" s="201"/>
      <c r="F451" s="113"/>
      <c r="G451" s="113"/>
      <c r="H451" s="113"/>
      <c r="I451" s="203"/>
      <c r="J451" s="203"/>
      <c r="K451" s="204"/>
      <c r="L451" s="201"/>
      <c r="M451" s="201"/>
      <c r="N451" s="201"/>
      <c r="O451" s="201"/>
      <c r="P451" s="201"/>
      <c r="Q451" s="113"/>
      <c r="R451" s="113"/>
      <c r="U451" s="201"/>
      <c r="V451" s="113"/>
      <c r="W451" s="113"/>
      <c r="X451" s="113"/>
      <c r="Y451" s="113"/>
      <c r="Z451" s="113"/>
      <c r="AA451" s="113"/>
      <c r="AB451" s="113"/>
      <c r="AC451" s="201"/>
      <c r="AD451" s="113"/>
      <c r="AE451" s="113"/>
      <c r="AF451" s="113"/>
      <c r="AG451" s="113"/>
    </row>
    <row r="452" spans="2:33" x14ac:dyDescent="0.2">
      <c r="B452" s="200"/>
      <c r="C452" s="113"/>
      <c r="D452" s="201"/>
      <c r="E452" s="201"/>
      <c r="F452" s="113"/>
      <c r="G452" s="113"/>
      <c r="H452" s="113"/>
      <c r="I452" s="203"/>
      <c r="J452" s="203"/>
      <c r="K452" s="204"/>
      <c r="L452" s="201"/>
      <c r="M452" s="201"/>
      <c r="N452" s="201"/>
      <c r="O452" s="201"/>
      <c r="P452" s="201"/>
      <c r="Q452" s="113"/>
      <c r="R452" s="113"/>
      <c r="U452" s="201"/>
      <c r="V452" s="113"/>
      <c r="W452" s="113"/>
      <c r="X452" s="113"/>
      <c r="Y452" s="113"/>
      <c r="Z452" s="113"/>
      <c r="AA452" s="113"/>
      <c r="AB452" s="113"/>
      <c r="AC452" s="201"/>
      <c r="AD452" s="113"/>
      <c r="AE452" s="113"/>
      <c r="AF452" s="113"/>
      <c r="AG452" s="113"/>
    </row>
    <row r="453" spans="2:33" x14ac:dyDescent="0.2">
      <c r="B453" s="200"/>
      <c r="C453" s="113"/>
      <c r="D453" s="201"/>
      <c r="E453" s="201"/>
      <c r="F453" s="113"/>
      <c r="G453" s="113"/>
      <c r="H453" s="113"/>
      <c r="I453" s="203"/>
      <c r="J453" s="203"/>
      <c r="K453" s="204"/>
      <c r="L453" s="201"/>
      <c r="M453" s="201"/>
      <c r="N453" s="201"/>
      <c r="O453" s="201"/>
      <c r="P453" s="201"/>
      <c r="Q453" s="113"/>
      <c r="R453" s="113"/>
      <c r="U453" s="201"/>
      <c r="V453" s="113"/>
      <c r="W453" s="113"/>
      <c r="X453" s="113"/>
      <c r="Y453" s="113"/>
      <c r="Z453" s="113"/>
      <c r="AA453" s="113"/>
      <c r="AB453" s="113"/>
      <c r="AC453" s="201"/>
      <c r="AD453" s="113"/>
      <c r="AE453" s="113"/>
      <c r="AF453" s="113"/>
      <c r="AG453" s="113"/>
    </row>
    <row r="454" spans="2:33" x14ac:dyDescent="0.2">
      <c r="B454" s="200"/>
      <c r="C454" s="113"/>
      <c r="D454" s="201"/>
      <c r="E454" s="201"/>
      <c r="F454" s="113"/>
      <c r="G454" s="113"/>
      <c r="H454" s="113"/>
      <c r="I454" s="203"/>
      <c r="J454" s="203"/>
      <c r="K454" s="204"/>
      <c r="L454" s="201"/>
      <c r="M454" s="201"/>
      <c r="N454" s="201"/>
      <c r="O454" s="201"/>
      <c r="P454" s="201"/>
      <c r="Q454" s="113"/>
      <c r="R454" s="113"/>
      <c r="U454" s="201"/>
      <c r="V454" s="113"/>
      <c r="W454" s="113"/>
      <c r="X454" s="113"/>
      <c r="Y454" s="113"/>
      <c r="Z454" s="113"/>
      <c r="AA454" s="113"/>
      <c r="AB454" s="113"/>
      <c r="AC454" s="201"/>
      <c r="AD454" s="113"/>
      <c r="AE454" s="113"/>
      <c r="AF454" s="113"/>
      <c r="AG454" s="113"/>
    </row>
    <row r="455" spans="2:33" x14ac:dyDescent="0.2">
      <c r="B455" s="200"/>
      <c r="C455" s="113"/>
      <c r="D455" s="201"/>
      <c r="E455" s="201"/>
      <c r="F455" s="113"/>
      <c r="G455" s="113"/>
      <c r="H455" s="113"/>
      <c r="I455" s="203"/>
      <c r="J455" s="203"/>
      <c r="K455" s="204"/>
      <c r="L455" s="201"/>
      <c r="M455" s="201"/>
      <c r="N455" s="201"/>
      <c r="O455" s="201"/>
      <c r="P455" s="201"/>
      <c r="Q455" s="113"/>
      <c r="R455" s="113"/>
      <c r="U455" s="201"/>
      <c r="V455" s="113"/>
      <c r="W455" s="113"/>
      <c r="X455" s="113"/>
      <c r="Y455" s="113"/>
      <c r="Z455" s="113"/>
      <c r="AA455" s="113"/>
      <c r="AB455" s="113"/>
      <c r="AC455" s="201"/>
      <c r="AD455" s="113"/>
      <c r="AE455" s="113"/>
      <c r="AF455" s="113"/>
      <c r="AG455" s="113"/>
    </row>
    <row r="456" spans="2:33" x14ac:dyDescent="0.2">
      <c r="B456" s="200"/>
      <c r="C456" s="113"/>
      <c r="D456" s="201"/>
      <c r="E456" s="201"/>
      <c r="F456" s="113"/>
      <c r="G456" s="113"/>
      <c r="H456" s="113"/>
      <c r="I456" s="203"/>
      <c r="J456" s="203"/>
      <c r="K456" s="204"/>
      <c r="L456" s="201"/>
      <c r="M456" s="201"/>
      <c r="N456" s="201"/>
      <c r="O456" s="201"/>
      <c r="P456" s="201"/>
      <c r="Q456" s="113"/>
      <c r="R456" s="113"/>
      <c r="U456" s="201"/>
      <c r="V456" s="113"/>
      <c r="W456" s="113"/>
      <c r="X456" s="113"/>
      <c r="Y456" s="113"/>
      <c r="Z456" s="113"/>
      <c r="AA456" s="113"/>
      <c r="AB456" s="113"/>
      <c r="AC456" s="201"/>
      <c r="AD456" s="113"/>
      <c r="AE456" s="113"/>
      <c r="AF456" s="113"/>
      <c r="AG456" s="113"/>
    </row>
    <row r="457" spans="2:33" x14ac:dyDescent="0.2">
      <c r="B457" s="200"/>
      <c r="C457" s="113"/>
      <c r="D457" s="201"/>
      <c r="E457" s="201"/>
      <c r="F457" s="113"/>
      <c r="G457" s="113"/>
      <c r="H457" s="113"/>
      <c r="I457" s="203"/>
      <c r="J457" s="203"/>
      <c r="K457" s="204"/>
      <c r="L457" s="201"/>
      <c r="M457" s="201"/>
      <c r="N457" s="201"/>
      <c r="O457" s="201"/>
      <c r="P457" s="201"/>
      <c r="Q457" s="113"/>
      <c r="R457" s="113"/>
      <c r="U457" s="201"/>
      <c r="V457" s="113"/>
      <c r="W457" s="113"/>
      <c r="X457" s="113"/>
      <c r="Y457" s="113"/>
      <c r="Z457" s="113"/>
      <c r="AA457" s="113"/>
      <c r="AB457" s="113"/>
      <c r="AC457" s="201"/>
      <c r="AD457" s="113"/>
      <c r="AE457" s="113"/>
      <c r="AF457" s="113"/>
      <c r="AG457" s="113"/>
    </row>
    <row r="458" spans="2:33" x14ac:dyDescent="0.2">
      <c r="B458" s="200"/>
      <c r="C458" s="113"/>
      <c r="D458" s="201"/>
      <c r="E458" s="201"/>
      <c r="F458" s="113"/>
      <c r="G458" s="113"/>
      <c r="H458" s="113"/>
      <c r="I458" s="203"/>
      <c r="J458" s="203"/>
      <c r="K458" s="204"/>
      <c r="L458" s="201"/>
      <c r="M458" s="201"/>
      <c r="N458" s="201"/>
      <c r="O458" s="201"/>
      <c r="P458" s="201"/>
      <c r="Q458" s="113"/>
      <c r="R458" s="113"/>
      <c r="U458" s="201"/>
      <c r="V458" s="113"/>
      <c r="W458" s="113"/>
      <c r="X458" s="113"/>
      <c r="Y458" s="113"/>
      <c r="Z458" s="113"/>
      <c r="AA458" s="113"/>
      <c r="AB458" s="113"/>
      <c r="AC458" s="201"/>
      <c r="AD458" s="113"/>
      <c r="AE458" s="113"/>
      <c r="AF458" s="113"/>
      <c r="AG458" s="113"/>
    </row>
    <row r="459" spans="2:33" x14ac:dyDescent="0.2">
      <c r="B459" s="200"/>
      <c r="C459" s="113"/>
      <c r="D459" s="201"/>
      <c r="E459" s="201"/>
      <c r="F459" s="113"/>
      <c r="G459" s="113"/>
      <c r="H459" s="113"/>
      <c r="I459" s="203"/>
      <c r="J459" s="203"/>
      <c r="K459" s="204"/>
      <c r="L459" s="201"/>
      <c r="M459" s="201"/>
      <c r="N459" s="201"/>
      <c r="O459" s="201"/>
      <c r="P459" s="201"/>
      <c r="Q459" s="113"/>
      <c r="R459" s="113"/>
      <c r="U459" s="201"/>
      <c r="V459" s="113"/>
      <c r="W459" s="113"/>
      <c r="X459" s="113"/>
      <c r="Y459" s="113"/>
      <c r="Z459" s="113"/>
      <c r="AA459" s="113"/>
      <c r="AB459" s="113"/>
      <c r="AC459" s="201"/>
      <c r="AD459" s="113"/>
      <c r="AE459" s="113"/>
      <c r="AF459" s="113"/>
      <c r="AG459" s="113"/>
    </row>
    <row r="460" spans="2:33" x14ac:dyDescent="0.2">
      <c r="B460" s="200"/>
      <c r="C460" s="113"/>
      <c r="D460" s="201"/>
      <c r="E460" s="201"/>
      <c r="F460" s="113"/>
      <c r="G460" s="113"/>
      <c r="H460" s="113"/>
      <c r="I460" s="203"/>
      <c r="J460" s="203"/>
      <c r="K460" s="204"/>
      <c r="L460" s="201"/>
      <c r="M460" s="201"/>
      <c r="N460" s="201"/>
      <c r="O460" s="201"/>
      <c r="P460" s="201"/>
      <c r="Q460" s="113"/>
      <c r="R460" s="113"/>
      <c r="U460" s="201"/>
      <c r="V460" s="113"/>
      <c r="W460" s="113"/>
      <c r="X460" s="113"/>
      <c r="Y460" s="113"/>
      <c r="Z460" s="113"/>
      <c r="AA460" s="113"/>
      <c r="AB460" s="113"/>
      <c r="AC460" s="201"/>
      <c r="AD460" s="113"/>
      <c r="AE460" s="113"/>
      <c r="AF460" s="113"/>
      <c r="AG460" s="113"/>
    </row>
    <row r="461" spans="2:33" x14ac:dyDescent="0.2">
      <c r="B461" s="200"/>
      <c r="C461" s="113"/>
      <c r="D461" s="201"/>
      <c r="E461" s="201"/>
      <c r="F461" s="113"/>
      <c r="G461" s="113"/>
      <c r="H461" s="113"/>
      <c r="I461" s="203"/>
      <c r="J461" s="203"/>
      <c r="K461" s="204"/>
      <c r="L461" s="201"/>
      <c r="M461" s="201"/>
      <c r="N461" s="201"/>
      <c r="O461" s="201"/>
      <c r="P461" s="201"/>
      <c r="Q461" s="113"/>
      <c r="R461" s="113"/>
      <c r="U461" s="201"/>
      <c r="V461" s="113"/>
      <c r="W461" s="113"/>
      <c r="X461" s="113"/>
      <c r="Y461" s="113"/>
      <c r="Z461" s="113"/>
      <c r="AA461" s="113"/>
      <c r="AB461" s="113"/>
      <c r="AC461" s="201"/>
      <c r="AD461" s="113"/>
      <c r="AE461" s="113"/>
      <c r="AF461" s="113"/>
      <c r="AG461" s="113"/>
    </row>
    <row r="462" spans="2:33" x14ac:dyDescent="0.2">
      <c r="B462" s="200"/>
      <c r="C462" s="113"/>
      <c r="D462" s="201"/>
      <c r="E462" s="201"/>
      <c r="F462" s="113"/>
      <c r="G462" s="113"/>
      <c r="H462" s="113"/>
      <c r="I462" s="203"/>
      <c r="J462" s="203"/>
      <c r="K462" s="204"/>
      <c r="L462" s="201"/>
      <c r="M462" s="201"/>
      <c r="N462" s="201"/>
      <c r="O462" s="201"/>
      <c r="P462" s="201"/>
      <c r="Q462" s="113"/>
      <c r="R462" s="113"/>
      <c r="U462" s="201"/>
      <c r="V462" s="113"/>
      <c r="W462" s="113"/>
      <c r="X462" s="113"/>
      <c r="Y462" s="113"/>
      <c r="Z462" s="113"/>
      <c r="AA462" s="113"/>
      <c r="AB462" s="113"/>
      <c r="AC462" s="201"/>
      <c r="AD462" s="113"/>
      <c r="AE462" s="113"/>
      <c r="AF462" s="113"/>
      <c r="AG462" s="113"/>
    </row>
    <row r="463" spans="2:33" x14ac:dyDescent="0.2">
      <c r="B463" s="200"/>
      <c r="C463" s="113"/>
      <c r="D463" s="201"/>
      <c r="E463" s="201"/>
      <c r="F463" s="113"/>
      <c r="G463" s="113"/>
      <c r="H463" s="113"/>
      <c r="I463" s="203"/>
      <c r="J463" s="203"/>
      <c r="K463" s="204"/>
      <c r="L463" s="201"/>
      <c r="M463" s="201"/>
      <c r="N463" s="201"/>
      <c r="O463" s="201"/>
      <c r="P463" s="201"/>
      <c r="Q463" s="113"/>
      <c r="R463" s="113"/>
      <c r="U463" s="201"/>
      <c r="V463" s="113"/>
      <c r="W463" s="113"/>
      <c r="X463" s="113"/>
      <c r="Y463" s="113"/>
      <c r="Z463" s="113"/>
      <c r="AA463" s="113"/>
      <c r="AB463" s="113"/>
      <c r="AC463" s="201"/>
      <c r="AD463" s="113"/>
      <c r="AE463" s="113"/>
      <c r="AF463" s="113"/>
      <c r="AG463" s="113"/>
    </row>
    <row r="464" spans="2:33" x14ac:dyDescent="0.2">
      <c r="B464" s="200"/>
      <c r="C464" s="113"/>
      <c r="D464" s="201"/>
      <c r="E464" s="201"/>
      <c r="F464" s="113"/>
      <c r="G464" s="113"/>
      <c r="H464" s="113"/>
      <c r="I464" s="203"/>
      <c r="J464" s="203"/>
      <c r="K464" s="204"/>
      <c r="L464" s="201"/>
      <c r="M464" s="201"/>
      <c r="N464" s="201"/>
      <c r="O464" s="201"/>
      <c r="P464" s="201"/>
      <c r="Q464" s="113"/>
      <c r="R464" s="113"/>
      <c r="U464" s="201"/>
      <c r="V464" s="113"/>
      <c r="W464" s="113"/>
      <c r="X464" s="113"/>
      <c r="Y464" s="113"/>
      <c r="Z464" s="113"/>
      <c r="AA464" s="113"/>
      <c r="AB464" s="113"/>
      <c r="AC464" s="201"/>
      <c r="AD464" s="113"/>
      <c r="AE464" s="113"/>
      <c r="AF464" s="113"/>
      <c r="AG464" s="113"/>
    </row>
    <row r="465" spans="2:33" x14ac:dyDescent="0.2">
      <c r="B465" s="200"/>
      <c r="C465" s="113"/>
      <c r="D465" s="201"/>
      <c r="E465" s="201"/>
      <c r="F465" s="113"/>
      <c r="G465" s="113"/>
      <c r="H465" s="113"/>
      <c r="I465" s="203"/>
      <c r="J465" s="203"/>
      <c r="K465" s="204"/>
      <c r="L465" s="201"/>
      <c r="M465" s="201"/>
      <c r="N465" s="201"/>
      <c r="O465" s="201"/>
      <c r="P465" s="201"/>
      <c r="Q465" s="113"/>
      <c r="R465" s="113"/>
      <c r="U465" s="201"/>
      <c r="V465" s="113"/>
      <c r="W465" s="113"/>
      <c r="X465" s="113"/>
      <c r="Y465" s="113"/>
      <c r="Z465" s="113"/>
      <c r="AA465" s="113"/>
      <c r="AB465" s="113"/>
      <c r="AC465" s="201"/>
      <c r="AD465" s="113"/>
      <c r="AE465" s="113"/>
      <c r="AF465" s="113"/>
      <c r="AG465" s="113"/>
    </row>
    <row r="466" spans="2:33" x14ac:dyDescent="0.2">
      <c r="B466" s="200"/>
      <c r="C466" s="113"/>
      <c r="D466" s="201"/>
      <c r="E466" s="201"/>
      <c r="F466" s="113"/>
      <c r="G466" s="113"/>
      <c r="H466" s="113"/>
      <c r="I466" s="203"/>
      <c r="J466" s="203"/>
      <c r="K466" s="204"/>
      <c r="L466" s="201"/>
      <c r="M466" s="201"/>
      <c r="N466" s="201"/>
      <c r="O466" s="201"/>
      <c r="P466" s="201"/>
      <c r="Q466" s="113"/>
      <c r="R466" s="113"/>
      <c r="U466" s="201"/>
      <c r="V466" s="113"/>
      <c r="W466" s="113"/>
      <c r="X466" s="113"/>
      <c r="Y466" s="113"/>
      <c r="Z466" s="113"/>
      <c r="AA466" s="113"/>
      <c r="AB466" s="113"/>
      <c r="AC466" s="201"/>
      <c r="AD466" s="113"/>
      <c r="AE466" s="113"/>
      <c r="AF466" s="113"/>
      <c r="AG466" s="113"/>
    </row>
    <row r="467" spans="2:33" x14ac:dyDescent="0.2">
      <c r="B467" s="200"/>
      <c r="C467" s="113"/>
      <c r="D467" s="201"/>
      <c r="E467" s="201"/>
      <c r="F467" s="113"/>
      <c r="G467" s="113"/>
      <c r="H467" s="113"/>
      <c r="I467" s="203"/>
      <c r="J467" s="203"/>
      <c r="K467" s="204"/>
      <c r="L467" s="201"/>
      <c r="M467" s="201"/>
      <c r="N467" s="201"/>
      <c r="O467" s="201"/>
      <c r="P467" s="201"/>
      <c r="Q467" s="113"/>
      <c r="R467" s="113"/>
      <c r="U467" s="201"/>
      <c r="V467" s="113"/>
      <c r="W467" s="113"/>
      <c r="X467" s="113"/>
      <c r="Y467" s="113"/>
      <c r="Z467" s="113"/>
      <c r="AA467" s="113"/>
      <c r="AB467" s="113"/>
      <c r="AC467" s="201"/>
      <c r="AD467" s="113"/>
      <c r="AE467" s="113"/>
      <c r="AF467" s="113"/>
      <c r="AG467" s="113"/>
    </row>
    <row r="468" spans="2:33" x14ac:dyDescent="0.2">
      <c r="B468" s="200"/>
      <c r="C468" s="113"/>
      <c r="D468" s="201"/>
      <c r="E468" s="201"/>
      <c r="F468" s="113"/>
      <c r="G468" s="113"/>
      <c r="H468" s="113"/>
      <c r="I468" s="203"/>
      <c r="J468" s="203"/>
      <c r="K468" s="204"/>
      <c r="L468" s="201"/>
      <c r="M468" s="201"/>
      <c r="N468" s="201"/>
      <c r="O468" s="201"/>
      <c r="P468" s="201"/>
      <c r="Q468" s="113"/>
      <c r="R468" s="113"/>
      <c r="U468" s="201"/>
      <c r="V468" s="113"/>
      <c r="W468" s="113"/>
      <c r="X468" s="113"/>
      <c r="Y468" s="113"/>
      <c r="Z468" s="113"/>
      <c r="AA468" s="113"/>
      <c r="AB468" s="113"/>
      <c r="AC468" s="201"/>
      <c r="AD468" s="113"/>
      <c r="AE468" s="113"/>
      <c r="AF468" s="113"/>
      <c r="AG468" s="113"/>
    </row>
    <row r="469" spans="2:33" x14ac:dyDescent="0.2">
      <c r="B469" s="200"/>
      <c r="C469" s="113"/>
      <c r="D469" s="201"/>
      <c r="E469" s="201"/>
      <c r="F469" s="113"/>
      <c r="G469" s="113"/>
      <c r="H469" s="113"/>
      <c r="I469" s="203"/>
      <c r="J469" s="203"/>
      <c r="K469" s="204"/>
      <c r="L469" s="201"/>
      <c r="M469" s="201"/>
      <c r="N469" s="201"/>
      <c r="O469" s="201"/>
      <c r="P469" s="201"/>
      <c r="Q469" s="113"/>
      <c r="R469" s="113"/>
      <c r="U469" s="201"/>
      <c r="V469" s="113"/>
      <c r="W469" s="113"/>
      <c r="X469" s="113"/>
      <c r="Y469" s="113"/>
      <c r="Z469" s="113"/>
      <c r="AA469" s="113"/>
      <c r="AB469" s="113"/>
      <c r="AC469" s="201"/>
      <c r="AD469" s="113"/>
      <c r="AE469" s="113"/>
      <c r="AF469" s="113"/>
      <c r="AG469" s="113"/>
    </row>
    <row r="470" spans="2:33" x14ac:dyDescent="0.2">
      <c r="B470" s="200"/>
      <c r="C470" s="113"/>
      <c r="D470" s="201"/>
      <c r="E470" s="201"/>
      <c r="F470" s="113"/>
      <c r="G470" s="113"/>
      <c r="H470" s="113"/>
      <c r="I470" s="203"/>
      <c r="J470" s="203"/>
      <c r="K470" s="204"/>
      <c r="L470" s="201"/>
      <c r="M470" s="201"/>
      <c r="N470" s="201"/>
      <c r="O470" s="201"/>
      <c r="P470" s="201"/>
      <c r="Q470" s="113"/>
      <c r="R470" s="113"/>
      <c r="U470" s="201"/>
      <c r="V470" s="113"/>
      <c r="W470" s="113"/>
      <c r="X470" s="113"/>
      <c r="Y470" s="113"/>
      <c r="Z470" s="113"/>
      <c r="AA470" s="113"/>
      <c r="AB470" s="113"/>
      <c r="AC470" s="201"/>
      <c r="AD470" s="113"/>
      <c r="AE470" s="113"/>
      <c r="AF470" s="113"/>
      <c r="AG470" s="113"/>
    </row>
    <row r="471" spans="2:33" x14ac:dyDescent="0.2">
      <c r="B471" s="200"/>
      <c r="C471" s="113"/>
      <c r="D471" s="201"/>
      <c r="E471" s="201"/>
      <c r="F471" s="113"/>
      <c r="G471" s="113"/>
      <c r="H471" s="113"/>
      <c r="I471" s="203"/>
      <c r="J471" s="203"/>
      <c r="K471" s="204"/>
      <c r="L471" s="201"/>
      <c r="M471" s="201"/>
      <c r="N471" s="201"/>
      <c r="O471" s="201"/>
      <c r="P471" s="201"/>
      <c r="Q471" s="113"/>
      <c r="R471" s="113"/>
      <c r="U471" s="201"/>
      <c r="V471" s="113"/>
      <c r="W471" s="113"/>
      <c r="X471" s="113"/>
      <c r="Y471" s="113"/>
      <c r="Z471" s="113"/>
      <c r="AA471" s="113"/>
      <c r="AB471" s="113"/>
      <c r="AC471" s="201"/>
      <c r="AD471" s="113"/>
      <c r="AE471" s="113"/>
      <c r="AF471" s="113"/>
      <c r="AG471" s="113"/>
    </row>
    <row r="472" spans="2:33" x14ac:dyDescent="0.2">
      <c r="B472" s="200"/>
      <c r="C472" s="113"/>
      <c r="D472" s="201"/>
      <c r="E472" s="201"/>
      <c r="F472" s="113"/>
      <c r="G472" s="113"/>
      <c r="H472" s="113"/>
      <c r="I472" s="203"/>
      <c r="J472" s="203"/>
      <c r="K472" s="204"/>
      <c r="L472" s="201"/>
      <c r="M472" s="201"/>
      <c r="N472" s="201"/>
      <c r="O472" s="201"/>
      <c r="P472" s="201"/>
      <c r="Q472" s="113"/>
      <c r="R472" s="113"/>
      <c r="U472" s="201"/>
      <c r="V472" s="113"/>
      <c r="W472" s="113"/>
      <c r="X472" s="113"/>
      <c r="Y472" s="113"/>
      <c r="Z472" s="113"/>
      <c r="AA472" s="113"/>
      <c r="AB472" s="113"/>
      <c r="AC472" s="201"/>
      <c r="AD472" s="113"/>
      <c r="AE472" s="113"/>
      <c r="AF472" s="113"/>
      <c r="AG472" s="113"/>
    </row>
    <row r="473" spans="2:33" x14ac:dyDescent="0.2">
      <c r="B473" s="200"/>
      <c r="C473" s="113"/>
      <c r="D473" s="201"/>
      <c r="E473" s="201"/>
      <c r="F473" s="113"/>
      <c r="G473" s="113"/>
      <c r="H473" s="113"/>
      <c r="I473" s="203"/>
      <c r="J473" s="203"/>
      <c r="K473" s="204"/>
      <c r="L473" s="201"/>
      <c r="M473" s="201"/>
      <c r="N473" s="201"/>
      <c r="O473" s="201"/>
      <c r="P473" s="201"/>
      <c r="Q473" s="113"/>
      <c r="R473" s="113"/>
      <c r="U473" s="201"/>
      <c r="V473" s="113"/>
      <c r="W473" s="113"/>
      <c r="X473" s="113"/>
      <c r="Y473" s="113"/>
      <c r="Z473" s="113"/>
      <c r="AA473" s="113"/>
      <c r="AB473" s="113"/>
      <c r="AC473" s="201"/>
      <c r="AD473" s="113"/>
      <c r="AE473" s="113"/>
      <c r="AF473" s="113"/>
      <c r="AG473" s="113"/>
    </row>
    <row r="474" spans="2:33" x14ac:dyDescent="0.2">
      <c r="B474" s="200"/>
      <c r="C474" s="113"/>
      <c r="D474" s="201"/>
      <c r="E474" s="201"/>
      <c r="F474" s="113"/>
      <c r="G474" s="113"/>
      <c r="H474" s="113"/>
      <c r="I474" s="203"/>
      <c r="J474" s="203"/>
      <c r="K474" s="204"/>
      <c r="L474" s="201"/>
      <c r="M474" s="201"/>
      <c r="N474" s="201"/>
      <c r="O474" s="201"/>
      <c r="P474" s="201"/>
      <c r="Q474" s="113"/>
      <c r="R474" s="113"/>
      <c r="U474" s="201"/>
      <c r="V474" s="113"/>
      <c r="W474" s="113"/>
      <c r="X474" s="113"/>
      <c r="Y474" s="113"/>
      <c r="Z474" s="113"/>
      <c r="AA474" s="113"/>
      <c r="AB474" s="113"/>
      <c r="AC474" s="201"/>
      <c r="AD474" s="113"/>
      <c r="AE474" s="113"/>
      <c r="AF474" s="113"/>
      <c r="AG474" s="113"/>
    </row>
    <row r="475" spans="2:33" x14ac:dyDescent="0.2">
      <c r="B475" s="200"/>
      <c r="C475" s="113"/>
      <c r="D475" s="201"/>
      <c r="E475" s="201"/>
      <c r="F475" s="113"/>
      <c r="G475" s="113"/>
      <c r="H475" s="113"/>
      <c r="I475" s="203"/>
      <c r="J475" s="203"/>
      <c r="K475" s="204"/>
      <c r="L475" s="201"/>
      <c r="M475" s="201"/>
      <c r="N475" s="201"/>
      <c r="O475" s="201"/>
      <c r="P475" s="201"/>
      <c r="Q475" s="113"/>
      <c r="R475" s="113"/>
      <c r="U475" s="201"/>
      <c r="V475" s="113"/>
      <c r="W475" s="113"/>
      <c r="X475" s="113"/>
      <c r="Y475" s="113"/>
      <c r="Z475" s="113"/>
      <c r="AA475" s="113"/>
      <c r="AB475" s="113"/>
      <c r="AC475" s="201"/>
      <c r="AD475" s="113"/>
      <c r="AE475" s="113"/>
      <c r="AF475" s="113"/>
      <c r="AG475" s="113"/>
    </row>
    <row r="476" spans="2:33" x14ac:dyDescent="0.2">
      <c r="B476" s="200"/>
      <c r="C476" s="113"/>
      <c r="D476" s="201"/>
      <c r="E476" s="201"/>
      <c r="F476" s="113"/>
      <c r="G476" s="113"/>
      <c r="H476" s="113"/>
      <c r="I476" s="203"/>
      <c r="J476" s="203"/>
      <c r="K476" s="204"/>
      <c r="L476" s="201"/>
      <c r="M476" s="201"/>
      <c r="N476" s="201"/>
      <c r="O476" s="201"/>
      <c r="P476" s="201"/>
      <c r="Q476" s="113"/>
      <c r="R476" s="113"/>
      <c r="U476" s="201"/>
      <c r="V476" s="113"/>
      <c r="W476" s="113"/>
      <c r="X476" s="113"/>
      <c r="Y476" s="113"/>
      <c r="Z476" s="113"/>
      <c r="AA476" s="113"/>
      <c r="AB476" s="113"/>
      <c r="AC476" s="201"/>
      <c r="AD476" s="113"/>
      <c r="AE476" s="113"/>
      <c r="AF476" s="113"/>
      <c r="AG476" s="113"/>
    </row>
    <row r="477" spans="2:33" x14ac:dyDescent="0.2">
      <c r="B477" s="200"/>
      <c r="C477" s="113"/>
      <c r="D477" s="201"/>
      <c r="E477" s="201"/>
      <c r="F477" s="113"/>
      <c r="G477" s="113"/>
      <c r="H477" s="113"/>
      <c r="I477" s="203"/>
      <c r="J477" s="203"/>
      <c r="K477" s="204"/>
      <c r="L477" s="201"/>
      <c r="M477" s="201"/>
      <c r="N477" s="201"/>
      <c r="O477" s="201"/>
      <c r="P477" s="201"/>
      <c r="Q477" s="113"/>
      <c r="R477" s="113"/>
      <c r="U477" s="201"/>
      <c r="V477" s="113"/>
      <c r="W477" s="113"/>
      <c r="X477" s="113"/>
      <c r="Y477" s="113"/>
      <c r="Z477" s="113"/>
      <c r="AA477" s="113"/>
      <c r="AB477" s="113"/>
      <c r="AC477" s="201"/>
      <c r="AD477" s="113"/>
      <c r="AE477" s="113"/>
      <c r="AF477" s="113"/>
      <c r="AG477" s="113"/>
    </row>
    <row r="478" spans="2:33" x14ac:dyDescent="0.2">
      <c r="B478" s="200"/>
      <c r="C478" s="113"/>
      <c r="D478" s="201"/>
      <c r="E478" s="201"/>
      <c r="F478" s="113"/>
      <c r="G478" s="113"/>
      <c r="H478" s="113"/>
      <c r="I478" s="203"/>
      <c r="J478" s="203"/>
      <c r="K478" s="204"/>
      <c r="L478" s="201"/>
      <c r="M478" s="201"/>
      <c r="N478" s="201"/>
      <c r="O478" s="201"/>
      <c r="P478" s="201"/>
      <c r="Q478" s="113"/>
      <c r="R478" s="113"/>
      <c r="U478" s="201"/>
      <c r="V478" s="113"/>
      <c r="W478" s="113"/>
      <c r="X478" s="113"/>
      <c r="Y478" s="113"/>
      <c r="Z478" s="113"/>
      <c r="AA478" s="113"/>
      <c r="AB478" s="113"/>
      <c r="AC478" s="201"/>
      <c r="AD478" s="113"/>
      <c r="AE478" s="113"/>
      <c r="AF478" s="113"/>
      <c r="AG478" s="113"/>
    </row>
    <row r="479" spans="2:33" x14ac:dyDescent="0.2">
      <c r="B479" s="200"/>
      <c r="C479" s="113"/>
      <c r="D479" s="201"/>
      <c r="E479" s="201"/>
      <c r="F479" s="113"/>
      <c r="G479" s="113"/>
      <c r="H479" s="113"/>
      <c r="I479" s="203"/>
      <c r="J479" s="203"/>
      <c r="K479" s="204"/>
      <c r="L479" s="201"/>
      <c r="M479" s="201"/>
      <c r="N479" s="201"/>
      <c r="O479" s="201"/>
      <c r="P479" s="201"/>
      <c r="Q479" s="113"/>
      <c r="R479" s="113"/>
      <c r="U479" s="201"/>
      <c r="V479" s="113"/>
      <c r="W479" s="113"/>
      <c r="X479" s="113"/>
      <c r="Y479" s="113"/>
      <c r="Z479" s="113"/>
      <c r="AA479" s="113"/>
      <c r="AB479" s="113"/>
      <c r="AC479" s="201"/>
      <c r="AD479" s="113"/>
      <c r="AE479" s="113"/>
      <c r="AF479" s="113"/>
      <c r="AG479" s="113"/>
    </row>
    <row r="480" spans="2:33" x14ac:dyDescent="0.2">
      <c r="B480" s="200"/>
      <c r="C480" s="113"/>
      <c r="D480" s="201"/>
      <c r="E480" s="201"/>
      <c r="F480" s="113"/>
      <c r="G480" s="113"/>
      <c r="H480" s="113"/>
      <c r="I480" s="203"/>
      <c r="J480" s="203"/>
      <c r="K480" s="204"/>
      <c r="L480" s="201"/>
      <c r="M480" s="201"/>
      <c r="N480" s="201"/>
      <c r="O480" s="201"/>
      <c r="P480" s="201"/>
      <c r="Q480" s="113"/>
      <c r="R480" s="113"/>
      <c r="U480" s="201"/>
      <c r="V480" s="113"/>
      <c r="W480" s="113"/>
      <c r="X480" s="113"/>
      <c r="Y480" s="113"/>
      <c r="Z480" s="113"/>
      <c r="AA480" s="113"/>
      <c r="AB480" s="113"/>
      <c r="AC480" s="201"/>
      <c r="AD480" s="113"/>
      <c r="AE480" s="113"/>
      <c r="AF480" s="113"/>
      <c r="AG480" s="113"/>
    </row>
    <row r="481" spans="2:33" x14ac:dyDescent="0.2">
      <c r="B481" s="200"/>
      <c r="C481" s="113"/>
      <c r="D481" s="201"/>
      <c r="E481" s="201"/>
      <c r="F481" s="113"/>
      <c r="G481" s="113"/>
      <c r="H481" s="113"/>
      <c r="I481" s="203"/>
      <c r="J481" s="203"/>
      <c r="K481" s="204"/>
      <c r="L481" s="201"/>
      <c r="M481" s="201"/>
      <c r="N481" s="201"/>
      <c r="O481" s="201"/>
      <c r="P481" s="201"/>
      <c r="Q481" s="113"/>
      <c r="R481" s="113"/>
      <c r="U481" s="201"/>
      <c r="V481" s="113"/>
      <c r="W481" s="113"/>
      <c r="X481" s="113"/>
      <c r="Y481" s="113"/>
      <c r="Z481" s="113"/>
      <c r="AA481" s="113"/>
      <c r="AB481" s="113"/>
      <c r="AC481" s="201"/>
      <c r="AD481" s="113"/>
      <c r="AE481" s="113"/>
      <c r="AF481" s="113"/>
      <c r="AG481" s="113"/>
    </row>
    <row r="482" spans="2:33" x14ac:dyDescent="0.2">
      <c r="B482" s="200"/>
      <c r="C482" s="113"/>
      <c r="D482" s="201"/>
      <c r="E482" s="201"/>
      <c r="F482" s="113"/>
      <c r="G482" s="113"/>
      <c r="H482" s="113"/>
      <c r="I482" s="203"/>
      <c r="J482" s="203"/>
      <c r="K482" s="204"/>
      <c r="L482" s="201"/>
      <c r="M482" s="201"/>
      <c r="N482" s="201"/>
      <c r="O482" s="201"/>
      <c r="P482" s="201"/>
      <c r="Q482" s="113"/>
      <c r="R482" s="113"/>
      <c r="U482" s="201"/>
      <c r="V482" s="113"/>
      <c r="W482" s="113"/>
      <c r="X482" s="113"/>
      <c r="Y482" s="113"/>
      <c r="Z482" s="113"/>
      <c r="AA482" s="113"/>
      <c r="AB482" s="113"/>
      <c r="AC482" s="201"/>
      <c r="AD482" s="113"/>
      <c r="AE482" s="113"/>
      <c r="AF482" s="113"/>
      <c r="AG482" s="113"/>
    </row>
    <row r="483" spans="2:33" x14ac:dyDescent="0.2">
      <c r="B483" s="200"/>
      <c r="C483" s="113"/>
      <c r="D483" s="201"/>
      <c r="E483" s="201"/>
      <c r="F483" s="113"/>
      <c r="G483" s="113"/>
      <c r="H483" s="113"/>
      <c r="I483" s="203"/>
      <c r="J483" s="203"/>
      <c r="K483" s="204"/>
      <c r="L483" s="201"/>
      <c r="M483" s="201"/>
      <c r="N483" s="201"/>
      <c r="O483" s="201"/>
      <c r="P483" s="201"/>
      <c r="Q483" s="113"/>
      <c r="R483" s="113"/>
      <c r="U483" s="201"/>
      <c r="V483" s="113"/>
      <c r="W483" s="113"/>
      <c r="X483" s="113"/>
      <c r="Y483" s="113"/>
      <c r="Z483" s="113"/>
      <c r="AA483" s="113"/>
      <c r="AB483" s="113"/>
      <c r="AC483" s="201"/>
      <c r="AD483" s="113"/>
      <c r="AE483" s="113"/>
      <c r="AF483" s="113"/>
      <c r="AG483" s="113"/>
    </row>
    <row r="484" spans="2:33" x14ac:dyDescent="0.2">
      <c r="B484" s="200"/>
      <c r="C484" s="113"/>
      <c r="D484" s="201"/>
      <c r="E484" s="201"/>
      <c r="F484" s="113"/>
      <c r="G484" s="113"/>
      <c r="H484" s="113"/>
      <c r="I484" s="203"/>
      <c r="J484" s="203"/>
      <c r="K484" s="204"/>
      <c r="L484" s="201"/>
      <c r="M484" s="201"/>
      <c r="N484" s="201"/>
      <c r="O484" s="201"/>
      <c r="P484" s="201"/>
      <c r="Q484" s="113"/>
      <c r="R484" s="113"/>
      <c r="U484" s="201"/>
      <c r="V484" s="113"/>
      <c r="W484" s="113"/>
      <c r="X484" s="113"/>
      <c r="Y484" s="113"/>
      <c r="Z484" s="113"/>
      <c r="AA484" s="113"/>
      <c r="AB484" s="113"/>
      <c r="AC484" s="201"/>
      <c r="AD484" s="113"/>
      <c r="AE484" s="113"/>
      <c r="AF484" s="113"/>
      <c r="AG484" s="113"/>
    </row>
    <row r="485" spans="2:33" x14ac:dyDescent="0.2">
      <c r="B485" s="200"/>
      <c r="C485" s="113"/>
      <c r="D485" s="201"/>
      <c r="E485" s="201"/>
      <c r="F485" s="113"/>
      <c r="G485" s="113"/>
      <c r="H485" s="113"/>
      <c r="I485" s="203"/>
      <c r="J485" s="203"/>
      <c r="K485" s="204"/>
      <c r="L485" s="201"/>
      <c r="M485" s="201"/>
      <c r="N485" s="201"/>
      <c r="O485" s="201"/>
      <c r="P485" s="201"/>
      <c r="Q485" s="113"/>
      <c r="R485" s="113"/>
      <c r="U485" s="201"/>
      <c r="V485" s="113"/>
      <c r="W485" s="113"/>
      <c r="X485" s="113"/>
      <c r="Y485" s="113"/>
      <c r="Z485" s="113"/>
      <c r="AA485" s="113"/>
      <c r="AB485" s="113"/>
      <c r="AC485" s="201"/>
      <c r="AD485" s="113"/>
      <c r="AE485" s="113"/>
      <c r="AF485" s="113"/>
      <c r="AG485" s="113"/>
    </row>
    <row r="486" spans="2:33" x14ac:dyDescent="0.2">
      <c r="B486" s="200"/>
      <c r="C486" s="113"/>
      <c r="D486" s="201"/>
      <c r="E486" s="201"/>
      <c r="F486" s="113"/>
      <c r="G486" s="113"/>
      <c r="H486" s="113"/>
      <c r="I486" s="203"/>
      <c r="J486" s="203"/>
      <c r="K486" s="204"/>
      <c r="L486" s="201"/>
      <c r="M486" s="201"/>
      <c r="N486" s="201"/>
      <c r="O486" s="201"/>
      <c r="P486" s="201"/>
      <c r="Q486" s="113"/>
      <c r="R486" s="113"/>
      <c r="U486" s="201"/>
      <c r="V486" s="113"/>
      <c r="W486" s="113"/>
      <c r="X486" s="113"/>
      <c r="Y486" s="113"/>
      <c r="Z486" s="113"/>
      <c r="AA486" s="113"/>
      <c r="AB486" s="113"/>
      <c r="AC486" s="201"/>
      <c r="AD486" s="113"/>
      <c r="AE486" s="113"/>
      <c r="AF486" s="113"/>
      <c r="AG486" s="113"/>
    </row>
    <row r="487" spans="2:33" x14ac:dyDescent="0.2">
      <c r="B487" s="200"/>
      <c r="C487" s="113"/>
      <c r="D487" s="201"/>
      <c r="E487" s="201"/>
      <c r="F487" s="113"/>
      <c r="G487" s="113"/>
      <c r="H487" s="113"/>
      <c r="I487" s="203"/>
      <c r="J487" s="203"/>
      <c r="K487" s="204"/>
      <c r="L487" s="201"/>
      <c r="M487" s="201"/>
      <c r="N487" s="201"/>
      <c r="O487" s="201"/>
      <c r="P487" s="201"/>
      <c r="Q487" s="113"/>
      <c r="R487" s="113"/>
      <c r="U487" s="201"/>
      <c r="V487" s="113"/>
      <c r="W487" s="113"/>
      <c r="X487" s="113"/>
      <c r="Y487" s="113"/>
      <c r="Z487" s="113"/>
      <c r="AA487" s="113"/>
      <c r="AB487" s="113"/>
      <c r="AC487" s="201"/>
      <c r="AD487" s="113"/>
      <c r="AE487" s="113"/>
      <c r="AF487" s="113"/>
      <c r="AG487" s="113"/>
    </row>
    <row r="488" spans="2:33" x14ac:dyDescent="0.2">
      <c r="B488" s="200"/>
      <c r="C488" s="113"/>
      <c r="D488" s="201"/>
      <c r="E488" s="201"/>
      <c r="F488" s="113"/>
      <c r="G488" s="113"/>
      <c r="H488" s="113"/>
      <c r="I488" s="203"/>
      <c r="J488" s="203"/>
      <c r="K488" s="204"/>
      <c r="L488" s="201"/>
      <c r="M488" s="201"/>
      <c r="N488" s="201"/>
      <c r="O488" s="201"/>
      <c r="P488" s="201"/>
      <c r="Q488" s="113"/>
      <c r="R488" s="113"/>
      <c r="U488" s="201"/>
      <c r="V488" s="113"/>
      <c r="W488" s="113"/>
      <c r="X488" s="113"/>
      <c r="Y488" s="113"/>
      <c r="Z488" s="113"/>
      <c r="AA488" s="113"/>
      <c r="AB488" s="113"/>
      <c r="AC488" s="201"/>
      <c r="AD488" s="113"/>
      <c r="AE488" s="113"/>
      <c r="AF488" s="113"/>
      <c r="AG488" s="113"/>
    </row>
    <row r="489" spans="2:33" x14ac:dyDescent="0.2">
      <c r="B489" s="200"/>
      <c r="C489" s="113"/>
      <c r="D489" s="201"/>
      <c r="E489" s="201"/>
      <c r="F489" s="113"/>
      <c r="G489" s="113"/>
      <c r="H489" s="113"/>
      <c r="I489" s="203"/>
      <c r="J489" s="203"/>
      <c r="K489" s="204"/>
      <c r="L489" s="201"/>
      <c r="M489" s="201"/>
      <c r="N489" s="201"/>
      <c r="O489" s="201"/>
      <c r="P489" s="201"/>
      <c r="Q489" s="113"/>
      <c r="R489" s="113"/>
      <c r="U489" s="201"/>
      <c r="V489" s="113"/>
      <c r="W489" s="113"/>
      <c r="X489" s="113"/>
      <c r="Y489" s="113"/>
      <c r="Z489" s="113"/>
      <c r="AA489" s="113"/>
      <c r="AB489" s="113"/>
      <c r="AC489" s="201"/>
      <c r="AD489" s="113"/>
      <c r="AE489" s="113"/>
      <c r="AF489" s="113"/>
      <c r="AG489" s="113"/>
    </row>
    <row r="490" spans="2:33" x14ac:dyDescent="0.2">
      <c r="B490" s="200"/>
      <c r="C490" s="113"/>
      <c r="D490" s="201"/>
      <c r="E490" s="201"/>
      <c r="F490" s="113"/>
      <c r="G490" s="113"/>
      <c r="H490" s="113"/>
      <c r="I490" s="203"/>
      <c r="J490" s="203"/>
      <c r="K490" s="204"/>
      <c r="L490" s="201"/>
      <c r="M490" s="201"/>
      <c r="N490" s="201"/>
      <c r="O490" s="201"/>
      <c r="P490" s="201"/>
      <c r="Q490" s="113"/>
      <c r="R490" s="113"/>
      <c r="U490" s="201"/>
      <c r="V490" s="113"/>
      <c r="W490" s="113"/>
      <c r="X490" s="113"/>
      <c r="Y490" s="113"/>
      <c r="Z490" s="113"/>
      <c r="AA490" s="113"/>
      <c r="AB490" s="113"/>
      <c r="AC490" s="201"/>
      <c r="AD490" s="113"/>
      <c r="AE490" s="113"/>
      <c r="AF490" s="113"/>
      <c r="AG490" s="113"/>
    </row>
    <row r="491" spans="2:33" x14ac:dyDescent="0.2">
      <c r="B491" s="200"/>
      <c r="C491" s="113"/>
      <c r="D491" s="201"/>
      <c r="E491" s="201"/>
      <c r="F491" s="113"/>
      <c r="G491" s="113"/>
      <c r="H491" s="113"/>
      <c r="I491" s="203"/>
      <c r="J491" s="203"/>
      <c r="K491" s="204"/>
      <c r="L491" s="201"/>
      <c r="M491" s="201"/>
      <c r="N491" s="201"/>
      <c r="O491" s="201"/>
      <c r="P491" s="201"/>
      <c r="Q491" s="113"/>
      <c r="R491" s="113"/>
      <c r="U491" s="201"/>
      <c r="V491" s="113"/>
      <c r="W491" s="113"/>
      <c r="X491" s="113"/>
      <c r="Y491" s="113"/>
      <c r="Z491" s="113"/>
      <c r="AA491" s="113"/>
      <c r="AB491" s="113"/>
      <c r="AC491" s="201"/>
      <c r="AD491" s="113"/>
      <c r="AE491" s="113"/>
      <c r="AF491" s="113"/>
      <c r="AG491" s="113"/>
    </row>
    <row r="492" spans="2:33" x14ac:dyDescent="0.2">
      <c r="B492" s="200"/>
      <c r="C492" s="113"/>
      <c r="D492" s="201"/>
      <c r="E492" s="201"/>
      <c r="F492" s="113"/>
      <c r="G492" s="113"/>
      <c r="H492" s="113"/>
      <c r="I492" s="203"/>
      <c r="J492" s="203"/>
      <c r="K492" s="204"/>
      <c r="L492" s="201"/>
      <c r="M492" s="201"/>
      <c r="N492" s="201"/>
      <c r="O492" s="201"/>
      <c r="P492" s="201"/>
      <c r="Q492" s="113"/>
      <c r="R492" s="113"/>
      <c r="U492" s="201"/>
      <c r="V492" s="113"/>
      <c r="W492" s="113"/>
      <c r="X492" s="113"/>
      <c r="Y492" s="113"/>
      <c r="Z492" s="113"/>
      <c r="AA492" s="113"/>
      <c r="AB492" s="113"/>
      <c r="AC492" s="201"/>
      <c r="AD492" s="113"/>
      <c r="AE492" s="113"/>
      <c r="AF492" s="113"/>
      <c r="AG492" s="113"/>
    </row>
    <row r="493" spans="2:33" x14ac:dyDescent="0.2">
      <c r="B493" s="200"/>
      <c r="C493" s="113"/>
      <c r="D493" s="201"/>
      <c r="E493" s="201"/>
      <c r="F493" s="113"/>
      <c r="G493" s="113"/>
      <c r="H493" s="113"/>
      <c r="I493" s="203"/>
      <c r="J493" s="203"/>
      <c r="K493" s="204"/>
      <c r="L493" s="201"/>
      <c r="M493" s="201"/>
      <c r="N493" s="201"/>
      <c r="O493" s="201"/>
      <c r="P493" s="201"/>
      <c r="Q493" s="113"/>
      <c r="R493" s="113"/>
      <c r="U493" s="201"/>
      <c r="V493" s="113"/>
      <c r="W493" s="113"/>
      <c r="X493" s="113"/>
      <c r="Y493" s="113"/>
      <c r="Z493" s="113"/>
      <c r="AA493" s="113"/>
      <c r="AB493" s="113"/>
      <c r="AC493" s="201"/>
      <c r="AD493" s="113"/>
      <c r="AE493" s="113"/>
      <c r="AF493" s="113"/>
      <c r="AG493" s="113"/>
    </row>
    <row r="494" spans="2:33" x14ac:dyDescent="0.2">
      <c r="B494" s="200"/>
      <c r="C494" s="113"/>
      <c r="D494" s="201"/>
      <c r="E494" s="201"/>
      <c r="F494" s="113"/>
      <c r="G494" s="113"/>
      <c r="H494" s="113"/>
      <c r="I494" s="203"/>
      <c r="J494" s="203"/>
      <c r="K494" s="204"/>
      <c r="L494" s="201"/>
      <c r="M494" s="201"/>
      <c r="N494" s="201"/>
      <c r="O494" s="201"/>
      <c r="P494" s="201"/>
      <c r="Q494" s="113"/>
      <c r="R494" s="113"/>
      <c r="U494" s="201"/>
      <c r="V494" s="113"/>
      <c r="W494" s="113"/>
      <c r="X494" s="113"/>
      <c r="Y494" s="113"/>
      <c r="Z494" s="113"/>
      <c r="AA494" s="113"/>
      <c r="AB494" s="113"/>
      <c r="AC494" s="201"/>
      <c r="AD494" s="113"/>
      <c r="AE494" s="113"/>
      <c r="AF494" s="113"/>
      <c r="AG494" s="113"/>
    </row>
    <row r="495" spans="2:33" x14ac:dyDescent="0.2">
      <c r="B495" s="200"/>
      <c r="C495" s="113"/>
      <c r="D495" s="201"/>
      <c r="E495" s="201"/>
      <c r="F495" s="113"/>
      <c r="G495" s="113"/>
      <c r="H495" s="113"/>
      <c r="I495" s="203"/>
      <c r="J495" s="203"/>
      <c r="K495" s="204"/>
      <c r="L495" s="201"/>
      <c r="M495" s="201"/>
      <c r="N495" s="201"/>
      <c r="O495" s="201"/>
      <c r="P495" s="201"/>
      <c r="Q495" s="113"/>
      <c r="R495" s="113"/>
      <c r="U495" s="201"/>
      <c r="V495" s="113"/>
      <c r="W495" s="113"/>
      <c r="X495" s="113"/>
      <c r="Y495" s="113"/>
      <c r="Z495" s="113"/>
      <c r="AA495" s="113"/>
      <c r="AB495" s="113"/>
      <c r="AC495" s="201"/>
      <c r="AD495" s="113"/>
      <c r="AE495" s="113"/>
      <c r="AF495" s="113"/>
      <c r="AG495" s="113"/>
    </row>
    <row r="496" spans="2:33" x14ac:dyDescent="0.2">
      <c r="B496" s="200"/>
      <c r="C496" s="113"/>
      <c r="D496" s="201"/>
      <c r="E496" s="201"/>
      <c r="F496" s="113"/>
      <c r="G496" s="113"/>
      <c r="H496" s="113"/>
      <c r="I496" s="203"/>
      <c r="J496" s="203"/>
      <c r="K496" s="204"/>
      <c r="L496" s="201"/>
      <c r="M496" s="201"/>
      <c r="N496" s="201"/>
      <c r="O496" s="201"/>
      <c r="P496" s="201"/>
      <c r="Q496" s="113"/>
      <c r="R496" s="113"/>
      <c r="U496" s="201"/>
      <c r="V496" s="113"/>
      <c r="W496" s="113"/>
      <c r="X496" s="113"/>
      <c r="Y496" s="113"/>
      <c r="Z496" s="113"/>
      <c r="AA496" s="113"/>
      <c r="AB496" s="113"/>
      <c r="AC496" s="201"/>
      <c r="AD496" s="113"/>
      <c r="AE496" s="113"/>
      <c r="AF496" s="113"/>
      <c r="AG496" s="113"/>
    </row>
    <row r="497" spans="2:33" x14ac:dyDescent="0.2">
      <c r="B497" s="200"/>
      <c r="C497" s="113"/>
      <c r="D497" s="201"/>
      <c r="E497" s="201"/>
      <c r="F497" s="113"/>
      <c r="G497" s="113"/>
      <c r="H497" s="113"/>
      <c r="I497" s="203"/>
      <c r="J497" s="203"/>
      <c r="K497" s="204"/>
      <c r="L497" s="201"/>
      <c r="M497" s="201"/>
      <c r="N497" s="201"/>
      <c r="O497" s="201"/>
      <c r="P497" s="201"/>
      <c r="Q497" s="113"/>
      <c r="R497" s="113"/>
      <c r="U497" s="201"/>
      <c r="V497" s="113"/>
      <c r="W497" s="113"/>
      <c r="X497" s="113"/>
      <c r="Y497" s="113"/>
      <c r="Z497" s="113"/>
      <c r="AA497" s="113"/>
      <c r="AB497" s="113"/>
      <c r="AC497" s="201"/>
      <c r="AD497" s="113"/>
      <c r="AE497" s="113"/>
      <c r="AF497" s="113"/>
      <c r="AG497" s="113"/>
    </row>
    <row r="498" spans="2:33" x14ac:dyDescent="0.2">
      <c r="B498" s="200"/>
      <c r="C498" s="113"/>
      <c r="D498" s="201"/>
      <c r="E498" s="201"/>
      <c r="F498" s="113"/>
      <c r="G498" s="113"/>
      <c r="H498" s="113"/>
      <c r="I498" s="203"/>
      <c r="J498" s="203"/>
      <c r="K498" s="204"/>
      <c r="L498" s="201"/>
      <c r="M498" s="201"/>
      <c r="N498" s="201"/>
      <c r="O498" s="201"/>
      <c r="P498" s="201"/>
      <c r="Q498" s="113"/>
      <c r="R498" s="113"/>
      <c r="U498" s="201"/>
      <c r="V498" s="113"/>
      <c r="W498" s="113"/>
      <c r="X498" s="113"/>
      <c r="Y498" s="113"/>
      <c r="Z498" s="113"/>
      <c r="AA498" s="113"/>
      <c r="AB498" s="113"/>
      <c r="AC498" s="201"/>
      <c r="AD498" s="113"/>
      <c r="AE498" s="113"/>
      <c r="AF498" s="113"/>
      <c r="AG498" s="113"/>
    </row>
    <row r="499" spans="2:33" x14ac:dyDescent="0.2">
      <c r="B499" s="200"/>
      <c r="C499" s="113"/>
      <c r="D499" s="201"/>
      <c r="E499" s="201"/>
      <c r="F499" s="113"/>
      <c r="G499" s="113"/>
      <c r="H499" s="113"/>
      <c r="I499" s="203"/>
      <c r="J499" s="203"/>
      <c r="K499" s="204"/>
      <c r="L499" s="201"/>
      <c r="M499" s="201"/>
      <c r="N499" s="201"/>
      <c r="O499" s="201"/>
      <c r="P499" s="201"/>
      <c r="Q499" s="113"/>
      <c r="R499" s="113"/>
      <c r="U499" s="201"/>
      <c r="V499" s="113"/>
      <c r="W499" s="113"/>
      <c r="X499" s="113"/>
      <c r="Y499" s="113"/>
      <c r="Z499" s="113"/>
      <c r="AA499" s="113"/>
      <c r="AB499" s="113"/>
      <c r="AC499" s="201"/>
      <c r="AD499" s="113"/>
      <c r="AE499" s="113"/>
      <c r="AF499" s="113"/>
      <c r="AG499" s="113"/>
    </row>
    <row r="500" spans="2:33" x14ac:dyDescent="0.2">
      <c r="B500" s="200"/>
      <c r="C500" s="113"/>
      <c r="D500" s="201"/>
      <c r="E500" s="201"/>
      <c r="F500" s="113"/>
      <c r="G500" s="113"/>
      <c r="H500" s="113"/>
      <c r="I500" s="203"/>
      <c r="J500" s="203"/>
      <c r="K500" s="204"/>
      <c r="L500" s="201"/>
      <c r="M500" s="201"/>
      <c r="N500" s="201"/>
      <c r="O500" s="201"/>
      <c r="P500" s="201"/>
      <c r="Q500" s="113"/>
      <c r="R500" s="113"/>
      <c r="U500" s="201"/>
      <c r="V500" s="113"/>
      <c r="W500" s="113"/>
      <c r="X500" s="113"/>
      <c r="Y500" s="113"/>
      <c r="Z500" s="113"/>
      <c r="AA500" s="113"/>
      <c r="AB500" s="113"/>
      <c r="AC500" s="201"/>
      <c r="AD500" s="113"/>
      <c r="AE500" s="113"/>
      <c r="AF500" s="113"/>
      <c r="AG500" s="113"/>
    </row>
    <row r="501" spans="2:33" x14ac:dyDescent="0.2">
      <c r="B501" s="200"/>
      <c r="C501" s="113"/>
      <c r="D501" s="201"/>
      <c r="E501" s="201"/>
      <c r="F501" s="113"/>
      <c r="G501" s="113"/>
      <c r="H501" s="113"/>
      <c r="I501" s="203"/>
      <c r="J501" s="203"/>
      <c r="K501" s="204"/>
      <c r="L501" s="201"/>
      <c r="M501" s="201"/>
      <c r="N501" s="201"/>
      <c r="O501" s="201"/>
      <c r="P501" s="201"/>
      <c r="Q501" s="113"/>
      <c r="R501" s="113"/>
      <c r="U501" s="201"/>
      <c r="V501" s="113"/>
      <c r="W501" s="113"/>
      <c r="X501" s="113"/>
      <c r="Y501" s="113"/>
      <c r="Z501" s="113"/>
      <c r="AA501" s="113"/>
      <c r="AB501" s="113"/>
      <c r="AC501" s="201"/>
      <c r="AD501" s="113"/>
      <c r="AE501" s="113"/>
      <c r="AF501" s="113"/>
      <c r="AG501" s="113"/>
    </row>
    <row r="502" spans="2:33" x14ac:dyDescent="0.2">
      <c r="B502" s="200"/>
      <c r="C502" s="113"/>
      <c r="D502" s="201"/>
      <c r="E502" s="201"/>
      <c r="F502" s="113"/>
      <c r="G502" s="113"/>
      <c r="H502" s="113"/>
      <c r="I502" s="203"/>
      <c r="J502" s="203"/>
      <c r="K502" s="204"/>
      <c r="L502" s="201"/>
      <c r="M502" s="201"/>
      <c r="N502" s="201"/>
      <c r="O502" s="201"/>
      <c r="P502" s="201"/>
      <c r="Q502" s="113"/>
      <c r="R502" s="113"/>
      <c r="U502" s="201"/>
      <c r="V502" s="113"/>
      <c r="W502" s="113"/>
      <c r="X502" s="113"/>
      <c r="Y502" s="113"/>
      <c r="Z502" s="113"/>
      <c r="AA502" s="113"/>
      <c r="AB502" s="113"/>
      <c r="AC502" s="201"/>
      <c r="AD502" s="113"/>
      <c r="AE502" s="113"/>
      <c r="AF502" s="113"/>
      <c r="AG502" s="113"/>
    </row>
    <row r="503" spans="2:33" x14ac:dyDescent="0.2">
      <c r="B503" s="200"/>
      <c r="C503" s="113"/>
      <c r="D503" s="201"/>
      <c r="E503" s="201"/>
      <c r="F503" s="113"/>
      <c r="G503" s="113"/>
      <c r="H503" s="113"/>
      <c r="I503" s="203"/>
      <c r="J503" s="203"/>
      <c r="K503" s="204"/>
      <c r="L503" s="201"/>
      <c r="M503" s="201"/>
      <c r="N503" s="201"/>
      <c r="O503" s="201"/>
      <c r="P503" s="201"/>
      <c r="Q503" s="113"/>
      <c r="R503" s="113"/>
      <c r="U503" s="201"/>
      <c r="V503" s="113"/>
      <c r="W503" s="113"/>
      <c r="X503" s="113"/>
      <c r="Y503" s="113"/>
      <c r="Z503" s="113"/>
      <c r="AA503" s="113"/>
      <c r="AB503" s="113"/>
      <c r="AC503" s="201"/>
      <c r="AD503" s="113"/>
      <c r="AE503" s="113"/>
      <c r="AF503" s="113"/>
      <c r="AG503" s="113"/>
    </row>
    <row r="504" spans="2:33" x14ac:dyDescent="0.2">
      <c r="B504" s="200"/>
      <c r="C504" s="113"/>
      <c r="D504" s="201"/>
      <c r="E504" s="201"/>
      <c r="F504" s="113"/>
      <c r="G504" s="113"/>
      <c r="H504" s="113"/>
      <c r="I504" s="203"/>
      <c r="J504" s="203"/>
      <c r="K504" s="204"/>
      <c r="L504" s="201"/>
      <c r="M504" s="201"/>
      <c r="N504" s="201"/>
      <c r="O504" s="201"/>
      <c r="P504" s="201"/>
      <c r="Q504" s="113"/>
      <c r="R504" s="113"/>
      <c r="U504" s="201"/>
      <c r="V504" s="113"/>
      <c r="W504" s="113"/>
      <c r="X504" s="113"/>
      <c r="Y504" s="113"/>
      <c r="Z504" s="113"/>
      <c r="AA504" s="113"/>
      <c r="AB504" s="113"/>
      <c r="AC504" s="201"/>
      <c r="AD504" s="113"/>
      <c r="AE504" s="113"/>
      <c r="AF504" s="113"/>
      <c r="AG504" s="113"/>
    </row>
    <row r="505" spans="2:33" x14ac:dyDescent="0.2">
      <c r="B505" s="200"/>
      <c r="C505" s="113"/>
      <c r="D505" s="201"/>
      <c r="E505" s="201"/>
      <c r="F505" s="113"/>
      <c r="G505" s="113"/>
      <c r="H505" s="113"/>
      <c r="I505" s="203"/>
      <c r="J505" s="203"/>
      <c r="K505" s="204"/>
      <c r="L505" s="201"/>
      <c r="M505" s="201"/>
      <c r="N505" s="201"/>
      <c r="O505" s="201"/>
      <c r="P505" s="201"/>
      <c r="Q505" s="113"/>
      <c r="R505" s="113"/>
      <c r="U505" s="201"/>
      <c r="V505" s="113"/>
      <c r="W505" s="113"/>
      <c r="X505" s="113"/>
      <c r="Y505" s="113"/>
      <c r="Z505" s="113"/>
      <c r="AA505" s="113"/>
      <c r="AB505" s="113"/>
      <c r="AC505" s="201"/>
      <c r="AD505" s="113"/>
      <c r="AE505" s="113"/>
      <c r="AF505" s="113"/>
      <c r="AG505" s="113"/>
    </row>
    <row r="506" spans="2:33" x14ac:dyDescent="0.2">
      <c r="B506" s="200"/>
      <c r="C506" s="113"/>
      <c r="D506" s="201"/>
      <c r="E506" s="201"/>
      <c r="F506" s="113"/>
      <c r="G506" s="113"/>
      <c r="H506" s="113"/>
      <c r="I506" s="203"/>
      <c r="J506" s="203"/>
      <c r="K506" s="204"/>
      <c r="L506" s="201"/>
      <c r="M506" s="201"/>
      <c r="N506" s="201"/>
      <c r="O506" s="201"/>
      <c r="P506" s="201"/>
      <c r="Q506" s="113"/>
      <c r="R506" s="113"/>
      <c r="U506" s="201"/>
      <c r="V506" s="113"/>
      <c r="W506" s="113"/>
      <c r="X506" s="113"/>
      <c r="Y506" s="113"/>
      <c r="Z506" s="113"/>
      <c r="AA506" s="113"/>
      <c r="AB506" s="113"/>
      <c r="AC506" s="201"/>
      <c r="AD506" s="113"/>
      <c r="AE506" s="113"/>
      <c r="AF506" s="113"/>
      <c r="AG506" s="113"/>
    </row>
    <row r="507" spans="2:33" x14ac:dyDescent="0.2">
      <c r="B507" s="200"/>
      <c r="C507" s="113"/>
      <c r="D507" s="201"/>
      <c r="E507" s="201"/>
      <c r="F507" s="113"/>
      <c r="G507" s="113"/>
      <c r="H507" s="113"/>
      <c r="I507" s="203"/>
      <c r="J507" s="203"/>
      <c r="K507" s="204"/>
      <c r="L507" s="201"/>
      <c r="M507" s="201"/>
      <c r="N507" s="201"/>
      <c r="O507" s="201"/>
      <c r="P507" s="201"/>
      <c r="Q507" s="113"/>
      <c r="R507" s="113"/>
      <c r="U507" s="201"/>
      <c r="V507" s="113"/>
      <c r="W507" s="113"/>
      <c r="X507" s="113"/>
      <c r="Y507" s="113"/>
      <c r="Z507" s="113"/>
      <c r="AA507" s="113"/>
      <c r="AB507" s="113"/>
      <c r="AC507" s="201"/>
      <c r="AD507" s="113"/>
      <c r="AE507" s="113"/>
      <c r="AF507" s="113"/>
      <c r="AG507" s="113"/>
    </row>
    <row r="508" spans="2:33" x14ac:dyDescent="0.2">
      <c r="B508" s="200"/>
      <c r="C508" s="113"/>
      <c r="D508" s="201"/>
      <c r="E508" s="201"/>
      <c r="F508" s="113"/>
      <c r="G508" s="113"/>
      <c r="H508" s="113"/>
      <c r="I508" s="203"/>
      <c r="J508" s="203"/>
      <c r="K508" s="204"/>
      <c r="L508" s="201"/>
      <c r="M508" s="201"/>
      <c r="N508" s="201"/>
      <c r="O508" s="201"/>
      <c r="P508" s="201"/>
      <c r="Q508" s="113"/>
      <c r="R508" s="113"/>
      <c r="U508" s="201"/>
      <c r="V508" s="113"/>
      <c r="W508" s="113"/>
      <c r="X508" s="113"/>
      <c r="Y508" s="113"/>
      <c r="Z508" s="113"/>
      <c r="AA508" s="113"/>
      <c r="AB508" s="113"/>
      <c r="AC508" s="201"/>
      <c r="AD508" s="113"/>
      <c r="AE508" s="113"/>
      <c r="AF508" s="113"/>
      <c r="AG508" s="113"/>
    </row>
    <row r="509" spans="2:33" x14ac:dyDescent="0.2">
      <c r="B509" s="200"/>
      <c r="C509" s="113"/>
      <c r="D509" s="201"/>
      <c r="E509" s="201"/>
      <c r="F509" s="113"/>
      <c r="G509" s="113"/>
      <c r="H509" s="113"/>
      <c r="I509" s="203"/>
      <c r="J509" s="203"/>
      <c r="K509" s="204"/>
      <c r="L509" s="201"/>
      <c r="M509" s="201"/>
      <c r="N509" s="201"/>
      <c r="O509" s="201"/>
      <c r="P509" s="201"/>
      <c r="Q509" s="113"/>
      <c r="R509" s="113"/>
      <c r="U509" s="201"/>
      <c r="V509" s="113"/>
      <c r="W509" s="113"/>
      <c r="X509" s="113"/>
      <c r="Y509" s="113"/>
      <c r="Z509" s="113"/>
      <c r="AA509" s="113"/>
      <c r="AB509" s="113"/>
      <c r="AC509" s="201"/>
      <c r="AD509" s="113"/>
      <c r="AE509" s="113"/>
      <c r="AF509" s="113"/>
      <c r="AG509" s="113"/>
    </row>
    <row r="510" spans="2:33" x14ac:dyDescent="0.2">
      <c r="B510" s="200"/>
      <c r="C510" s="113"/>
      <c r="D510" s="201"/>
      <c r="E510" s="201"/>
      <c r="F510" s="113"/>
      <c r="G510" s="113"/>
      <c r="H510" s="113"/>
      <c r="I510" s="203"/>
      <c r="J510" s="203"/>
      <c r="K510" s="204"/>
      <c r="L510" s="201"/>
      <c r="M510" s="201"/>
      <c r="N510" s="201"/>
      <c r="O510" s="201"/>
      <c r="P510" s="201"/>
      <c r="Q510" s="113"/>
      <c r="R510" s="113"/>
      <c r="U510" s="201"/>
      <c r="V510" s="113"/>
      <c r="W510" s="113"/>
      <c r="X510" s="113"/>
      <c r="Y510" s="113"/>
      <c r="Z510" s="113"/>
      <c r="AA510" s="113"/>
      <c r="AB510" s="113"/>
      <c r="AC510" s="201"/>
      <c r="AD510" s="113"/>
      <c r="AE510" s="113"/>
      <c r="AF510" s="113"/>
      <c r="AG510" s="113"/>
    </row>
    <row r="511" spans="2:33" x14ac:dyDescent="0.2">
      <c r="B511" s="200"/>
      <c r="C511" s="113"/>
      <c r="D511" s="201"/>
      <c r="E511" s="201"/>
      <c r="F511" s="113"/>
      <c r="G511" s="113"/>
      <c r="H511" s="113"/>
      <c r="I511" s="203"/>
      <c r="J511" s="203"/>
      <c r="K511" s="204"/>
      <c r="L511" s="201"/>
      <c r="M511" s="201"/>
      <c r="N511" s="201"/>
      <c r="O511" s="201"/>
      <c r="P511" s="201"/>
      <c r="Q511" s="113"/>
      <c r="R511" s="113"/>
      <c r="U511" s="201"/>
      <c r="V511" s="113"/>
      <c r="W511" s="113"/>
      <c r="X511" s="113"/>
      <c r="Y511" s="113"/>
      <c r="Z511" s="113"/>
      <c r="AA511" s="113"/>
      <c r="AB511" s="113"/>
      <c r="AC511" s="201"/>
      <c r="AD511" s="113"/>
      <c r="AE511" s="113"/>
      <c r="AF511" s="113"/>
      <c r="AG511" s="113"/>
    </row>
    <row r="512" spans="2:33" x14ac:dyDescent="0.2">
      <c r="B512" s="200"/>
      <c r="C512" s="113"/>
      <c r="D512" s="201"/>
      <c r="E512" s="201"/>
      <c r="F512" s="113"/>
      <c r="G512" s="113"/>
      <c r="H512" s="113"/>
      <c r="I512" s="203"/>
      <c r="J512" s="203"/>
      <c r="K512" s="204"/>
      <c r="L512" s="201"/>
      <c r="M512" s="201"/>
      <c r="N512" s="201"/>
      <c r="O512" s="201"/>
      <c r="P512" s="201"/>
      <c r="Q512" s="113"/>
      <c r="R512" s="113"/>
      <c r="U512" s="201"/>
      <c r="V512" s="113"/>
      <c r="W512" s="113"/>
      <c r="X512" s="113"/>
      <c r="Y512" s="113"/>
      <c r="Z512" s="113"/>
      <c r="AA512" s="113"/>
      <c r="AB512" s="113"/>
      <c r="AC512" s="201"/>
      <c r="AD512" s="113"/>
      <c r="AE512" s="113"/>
      <c r="AF512" s="113"/>
      <c r="AG512" s="113"/>
    </row>
    <row r="513" spans="2:33" x14ac:dyDescent="0.2">
      <c r="B513" s="200"/>
      <c r="C513" s="113"/>
      <c r="D513" s="201"/>
      <c r="E513" s="201"/>
      <c r="F513" s="113"/>
      <c r="G513" s="113"/>
      <c r="H513" s="113"/>
      <c r="I513" s="203"/>
      <c r="J513" s="203"/>
      <c r="K513" s="204"/>
      <c r="L513" s="201"/>
      <c r="M513" s="201"/>
      <c r="N513" s="201"/>
      <c r="O513" s="201"/>
      <c r="P513" s="201"/>
      <c r="Q513" s="113"/>
      <c r="R513" s="113"/>
      <c r="U513" s="201"/>
      <c r="V513" s="113"/>
      <c r="W513" s="113"/>
      <c r="X513" s="113"/>
      <c r="Y513" s="113"/>
      <c r="Z513" s="113"/>
      <c r="AA513" s="113"/>
      <c r="AB513" s="113"/>
      <c r="AC513" s="201"/>
      <c r="AD513" s="113"/>
      <c r="AE513" s="113"/>
      <c r="AF513" s="113"/>
      <c r="AG513" s="113"/>
    </row>
    <row r="514" spans="2:33" x14ac:dyDescent="0.2">
      <c r="B514" s="200"/>
      <c r="C514" s="113"/>
      <c r="D514" s="201"/>
      <c r="E514" s="201"/>
      <c r="F514" s="113"/>
      <c r="G514" s="113"/>
      <c r="H514" s="113"/>
      <c r="I514" s="203"/>
      <c r="J514" s="203"/>
      <c r="K514" s="204"/>
      <c r="L514" s="201"/>
      <c r="M514" s="201"/>
      <c r="N514" s="201"/>
      <c r="O514" s="201"/>
      <c r="P514" s="201"/>
      <c r="Q514" s="113"/>
      <c r="R514" s="113"/>
      <c r="U514" s="201"/>
      <c r="V514" s="113"/>
      <c r="W514" s="113"/>
      <c r="X514" s="113"/>
      <c r="Y514" s="113"/>
      <c r="Z514" s="113"/>
      <c r="AA514" s="113"/>
      <c r="AB514" s="113"/>
      <c r="AC514" s="201"/>
      <c r="AD514" s="113"/>
      <c r="AE514" s="113"/>
      <c r="AF514" s="113"/>
      <c r="AG514" s="113"/>
    </row>
    <row r="515" spans="2:33" x14ac:dyDescent="0.2">
      <c r="B515" s="200"/>
      <c r="C515" s="113"/>
      <c r="D515" s="201"/>
      <c r="E515" s="201"/>
      <c r="F515" s="113"/>
      <c r="G515" s="113"/>
      <c r="H515" s="113"/>
      <c r="I515" s="203"/>
      <c r="J515" s="203"/>
      <c r="K515" s="204"/>
      <c r="L515" s="201"/>
      <c r="M515" s="201"/>
      <c r="N515" s="201"/>
      <c r="O515" s="201"/>
      <c r="P515" s="201"/>
      <c r="Q515" s="113"/>
      <c r="R515" s="113"/>
      <c r="U515" s="201"/>
      <c r="V515" s="113"/>
      <c r="W515" s="113"/>
      <c r="X515" s="113"/>
      <c r="Y515" s="113"/>
      <c r="Z515" s="113"/>
      <c r="AA515" s="113"/>
      <c r="AB515" s="113"/>
      <c r="AC515" s="201"/>
      <c r="AD515" s="113"/>
      <c r="AE515" s="113"/>
      <c r="AF515" s="113"/>
      <c r="AG515" s="113"/>
    </row>
    <row r="516" spans="2:33" x14ac:dyDescent="0.2">
      <c r="B516" s="200"/>
      <c r="C516" s="113"/>
      <c r="D516" s="201"/>
      <c r="E516" s="201"/>
      <c r="F516" s="113"/>
      <c r="G516" s="113"/>
      <c r="H516" s="113"/>
      <c r="I516" s="203"/>
      <c r="J516" s="203"/>
      <c r="K516" s="204"/>
      <c r="L516" s="201"/>
      <c r="M516" s="201"/>
      <c r="N516" s="201"/>
      <c r="O516" s="201"/>
      <c r="P516" s="201"/>
      <c r="Q516" s="113"/>
      <c r="R516" s="113"/>
      <c r="U516" s="201"/>
      <c r="V516" s="113"/>
      <c r="W516" s="113"/>
      <c r="X516" s="113"/>
      <c r="Y516" s="113"/>
      <c r="Z516" s="113"/>
      <c r="AA516" s="113"/>
      <c r="AB516" s="113"/>
      <c r="AC516" s="201"/>
      <c r="AD516" s="113"/>
      <c r="AE516" s="113"/>
      <c r="AF516" s="113"/>
      <c r="AG516" s="113"/>
    </row>
    <row r="517" spans="2:33" x14ac:dyDescent="0.2">
      <c r="B517" s="200"/>
      <c r="C517" s="113"/>
      <c r="D517" s="201"/>
      <c r="E517" s="201"/>
      <c r="F517" s="113"/>
      <c r="G517" s="113"/>
      <c r="H517" s="113"/>
      <c r="I517" s="203"/>
      <c r="J517" s="203"/>
      <c r="K517" s="204"/>
      <c r="L517" s="201"/>
      <c r="M517" s="201"/>
      <c r="N517" s="201"/>
      <c r="O517" s="201"/>
      <c r="P517" s="201"/>
      <c r="Q517" s="113"/>
      <c r="R517" s="113"/>
      <c r="U517" s="201"/>
      <c r="V517" s="113"/>
      <c r="W517" s="113"/>
      <c r="X517" s="113"/>
      <c r="Y517" s="113"/>
      <c r="Z517" s="113"/>
      <c r="AA517" s="113"/>
      <c r="AB517" s="113"/>
      <c r="AC517" s="201"/>
      <c r="AD517" s="113"/>
      <c r="AE517" s="113"/>
      <c r="AF517" s="113"/>
      <c r="AG517" s="113"/>
    </row>
    <row r="518" spans="2:33" x14ac:dyDescent="0.2">
      <c r="B518" s="200"/>
      <c r="C518" s="113"/>
      <c r="D518" s="201"/>
      <c r="E518" s="201"/>
      <c r="F518" s="113"/>
      <c r="G518" s="113"/>
      <c r="H518" s="113"/>
      <c r="I518" s="203"/>
      <c r="J518" s="203"/>
      <c r="K518" s="204"/>
      <c r="L518" s="201"/>
      <c r="M518" s="201"/>
      <c r="N518" s="201"/>
      <c r="O518" s="201"/>
      <c r="P518" s="201"/>
      <c r="Q518" s="113"/>
      <c r="R518" s="113"/>
      <c r="U518" s="201"/>
      <c r="V518" s="113"/>
      <c r="W518" s="113"/>
      <c r="X518" s="113"/>
      <c r="Y518" s="113"/>
      <c r="Z518" s="113"/>
      <c r="AA518" s="113"/>
      <c r="AB518" s="113"/>
      <c r="AC518" s="201"/>
      <c r="AD518" s="113"/>
      <c r="AE518" s="113"/>
      <c r="AF518" s="113"/>
      <c r="AG518" s="113"/>
    </row>
    <row r="519" spans="2:33" x14ac:dyDescent="0.2">
      <c r="B519" s="200"/>
      <c r="C519" s="113"/>
      <c r="D519" s="201"/>
      <c r="E519" s="201"/>
      <c r="F519" s="113"/>
      <c r="G519" s="113"/>
      <c r="H519" s="113"/>
      <c r="I519" s="203"/>
      <c r="J519" s="203"/>
      <c r="K519" s="204"/>
      <c r="L519" s="201"/>
      <c r="M519" s="201"/>
      <c r="N519" s="201"/>
      <c r="O519" s="201"/>
      <c r="P519" s="201"/>
      <c r="Q519" s="113"/>
      <c r="R519" s="113"/>
      <c r="U519" s="201"/>
      <c r="V519" s="113"/>
      <c r="W519" s="113"/>
      <c r="X519" s="113"/>
      <c r="Y519" s="113"/>
      <c r="Z519" s="113"/>
      <c r="AA519" s="113"/>
      <c r="AB519" s="113"/>
      <c r="AC519" s="201"/>
      <c r="AD519" s="113"/>
      <c r="AE519" s="113"/>
      <c r="AF519" s="113"/>
      <c r="AG519" s="113"/>
    </row>
    <row r="520" spans="2:33" x14ac:dyDescent="0.2">
      <c r="B520" s="200"/>
      <c r="C520" s="113"/>
      <c r="D520" s="201"/>
      <c r="E520" s="201"/>
      <c r="F520" s="113"/>
      <c r="G520" s="113"/>
      <c r="H520" s="113"/>
      <c r="I520" s="203"/>
      <c r="J520" s="203"/>
      <c r="K520" s="204"/>
      <c r="L520" s="201"/>
      <c r="M520" s="201"/>
      <c r="N520" s="201"/>
      <c r="O520" s="201"/>
      <c r="P520" s="201"/>
      <c r="Q520" s="113"/>
      <c r="R520" s="113"/>
      <c r="U520" s="201"/>
      <c r="V520" s="113"/>
      <c r="W520" s="113"/>
      <c r="X520" s="113"/>
      <c r="Y520" s="113"/>
      <c r="Z520" s="113"/>
      <c r="AA520" s="113"/>
      <c r="AB520" s="113"/>
      <c r="AC520" s="201"/>
      <c r="AD520" s="113"/>
      <c r="AE520" s="113"/>
      <c r="AF520" s="113"/>
      <c r="AG520" s="113"/>
    </row>
    <row r="521" spans="2:33" x14ac:dyDescent="0.2">
      <c r="B521" s="200"/>
      <c r="C521" s="113"/>
      <c r="D521" s="201"/>
      <c r="E521" s="201"/>
      <c r="F521" s="113"/>
      <c r="G521" s="113"/>
      <c r="H521" s="113"/>
      <c r="I521" s="203"/>
      <c r="J521" s="203"/>
      <c r="K521" s="204"/>
      <c r="L521" s="201"/>
      <c r="M521" s="201"/>
      <c r="N521" s="201"/>
      <c r="O521" s="201"/>
      <c r="P521" s="201"/>
      <c r="Q521" s="113"/>
      <c r="R521" s="113"/>
      <c r="U521" s="201"/>
      <c r="V521" s="113"/>
      <c r="W521" s="113"/>
      <c r="X521" s="113"/>
      <c r="Y521" s="113"/>
      <c r="Z521" s="113"/>
      <c r="AA521" s="113"/>
      <c r="AB521" s="113"/>
      <c r="AC521" s="201"/>
      <c r="AD521" s="113"/>
      <c r="AE521" s="113"/>
      <c r="AF521" s="113"/>
      <c r="AG521" s="113"/>
    </row>
    <row r="522" spans="2:33" x14ac:dyDescent="0.2">
      <c r="B522" s="200"/>
      <c r="C522" s="113"/>
      <c r="D522" s="201"/>
      <c r="E522" s="201"/>
      <c r="F522" s="113"/>
      <c r="G522" s="113"/>
      <c r="H522" s="113"/>
      <c r="I522" s="203"/>
      <c r="J522" s="203"/>
      <c r="K522" s="204"/>
      <c r="L522" s="201"/>
      <c r="M522" s="201"/>
      <c r="N522" s="201"/>
      <c r="O522" s="201"/>
      <c r="P522" s="201"/>
      <c r="Q522" s="113"/>
      <c r="R522" s="113"/>
      <c r="U522" s="201"/>
      <c r="V522" s="113"/>
      <c r="W522" s="113"/>
      <c r="X522" s="113"/>
      <c r="Y522" s="113"/>
      <c r="Z522" s="113"/>
      <c r="AA522" s="113"/>
      <c r="AB522" s="113"/>
      <c r="AC522" s="201"/>
      <c r="AD522" s="113"/>
      <c r="AE522" s="113"/>
      <c r="AF522" s="113"/>
      <c r="AG522" s="113"/>
    </row>
    <row r="523" spans="2:33" x14ac:dyDescent="0.2">
      <c r="B523" s="200"/>
      <c r="C523" s="113"/>
      <c r="D523" s="201"/>
      <c r="E523" s="201"/>
      <c r="F523" s="113"/>
      <c r="G523" s="113"/>
      <c r="H523" s="113"/>
      <c r="I523" s="203"/>
      <c r="J523" s="203"/>
      <c r="K523" s="204"/>
      <c r="L523" s="201"/>
      <c r="M523" s="201"/>
      <c r="N523" s="201"/>
      <c r="O523" s="201"/>
      <c r="P523" s="201"/>
      <c r="Q523" s="113"/>
      <c r="R523" s="113"/>
      <c r="U523" s="201"/>
      <c r="V523" s="113"/>
      <c r="W523" s="113"/>
      <c r="X523" s="113"/>
      <c r="Y523" s="113"/>
      <c r="Z523" s="113"/>
      <c r="AA523" s="113"/>
      <c r="AB523" s="113"/>
      <c r="AC523" s="201"/>
      <c r="AD523" s="113"/>
      <c r="AE523" s="113"/>
      <c r="AF523" s="113"/>
      <c r="AG523" s="113"/>
    </row>
    <row r="524" spans="2:33" x14ac:dyDescent="0.2">
      <c r="B524" s="200"/>
      <c r="C524" s="113"/>
      <c r="D524" s="201"/>
      <c r="E524" s="201"/>
      <c r="F524" s="113"/>
      <c r="G524" s="113"/>
      <c r="H524" s="113"/>
      <c r="I524" s="203"/>
      <c r="J524" s="203"/>
      <c r="K524" s="204"/>
      <c r="L524" s="201"/>
      <c r="M524" s="201"/>
      <c r="N524" s="201"/>
      <c r="O524" s="201"/>
      <c r="P524" s="201"/>
      <c r="Q524" s="113"/>
      <c r="R524" s="113"/>
      <c r="U524" s="201"/>
      <c r="V524" s="113"/>
      <c r="W524" s="113"/>
      <c r="X524" s="113"/>
      <c r="Y524" s="113"/>
      <c r="Z524" s="113"/>
      <c r="AA524" s="113"/>
      <c r="AB524" s="113"/>
      <c r="AC524" s="201"/>
      <c r="AD524" s="113"/>
      <c r="AE524" s="113"/>
      <c r="AF524" s="113"/>
      <c r="AG524" s="113"/>
    </row>
    <row r="525" spans="2:33" x14ac:dyDescent="0.2">
      <c r="B525" s="200"/>
      <c r="C525" s="113"/>
      <c r="D525" s="201"/>
      <c r="E525" s="201"/>
      <c r="F525" s="113"/>
      <c r="G525" s="113"/>
      <c r="H525" s="113"/>
      <c r="I525" s="203"/>
      <c r="J525" s="203"/>
      <c r="K525" s="204"/>
      <c r="L525" s="201"/>
      <c r="M525" s="201"/>
      <c r="N525" s="201"/>
      <c r="O525" s="201"/>
      <c r="P525" s="201"/>
      <c r="Q525" s="113"/>
      <c r="R525" s="113"/>
      <c r="U525" s="201"/>
      <c r="V525" s="113"/>
      <c r="W525" s="113"/>
      <c r="X525" s="113"/>
      <c r="Y525" s="113"/>
      <c r="Z525" s="113"/>
      <c r="AA525" s="113"/>
      <c r="AB525" s="113"/>
      <c r="AC525" s="201"/>
      <c r="AD525" s="113"/>
      <c r="AE525" s="113"/>
      <c r="AF525" s="113"/>
      <c r="AG525" s="113"/>
    </row>
    <row r="526" spans="2:33" x14ac:dyDescent="0.2">
      <c r="B526" s="200"/>
      <c r="C526" s="113"/>
      <c r="D526" s="201"/>
      <c r="E526" s="201"/>
      <c r="F526" s="113"/>
      <c r="G526" s="113"/>
      <c r="H526" s="113"/>
      <c r="I526" s="203"/>
      <c r="J526" s="203"/>
      <c r="K526" s="204"/>
      <c r="L526" s="201"/>
      <c r="M526" s="201"/>
      <c r="N526" s="201"/>
      <c r="O526" s="201"/>
      <c r="P526" s="201"/>
      <c r="Q526" s="113"/>
      <c r="R526" s="113"/>
      <c r="U526" s="201"/>
      <c r="V526" s="113"/>
      <c r="W526" s="113"/>
      <c r="X526" s="113"/>
      <c r="Y526" s="113"/>
      <c r="Z526" s="113"/>
      <c r="AA526" s="113"/>
      <c r="AB526" s="113"/>
      <c r="AC526" s="201"/>
      <c r="AD526" s="113"/>
      <c r="AE526" s="113"/>
      <c r="AF526" s="113"/>
      <c r="AG526" s="113"/>
    </row>
    <row r="527" spans="2:33" x14ac:dyDescent="0.2">
      <c r="B527" s="200"/>
      <c r="C527" s="113"/>
      <c r="D527" s="201"/>
      <c r="E527" s="201"/>
      <c r="F527" s="113"/>
      <c r="G527" s="113"/>
      <c r="H527" s="113"/>
      <c r="I527" s="203"/>
      <c r="J527" s="203"/>
      <c r="K527" s="204"/>
      <c r="L527" s="201"/>
      <c r="M527" s="201"/>
      <c r="N527" s="201"/>
      <c r="O527" s="201"/>
      <c r="P527" s="201"/>
      <c r="Q527" s="113"/>
      <c r="R527" s="113"/>
      <c r="U527" s="201"/>
      <c r="V527" s="113"/>
      <c r="W527" s="113"/>
      <c r="X527" s="113"/>
      <c r="Y527" s="113"/>
      <c r="Z527" s="113"/>
      <c r="AA527" s="113"/>
      <c r="AB527" s="113"/>
      <c r="AC527" s="201"/>
      <c r="AD527" s="113"/>
      <c r="AE527" s="113"/>
      <c r="AF527" s="113"/>
      <c r="AG527" s="113"/>
    </row>
    <row r="528" spans="2:33" x14ac:dyDescent="0.2">
      <c r="B528" s="200"/>
      <c r="C528" s="113"/>
      <c r="D528" s="201"/>
      <c r="E528" s="201"/>
      <c r="F528" s="113"/>
      <c r="G528" s="113"/>
      <c r="H528" s="113"/>
      <c r="I528" s="203"/>
      <c r="J528" s="203"/>
      <c r="K528" s="204"/>
      <c r="L528" s="201"/>
      <c r="M528" s="201"/>
      <c r="N528" s="201"/>
      <c r="O528" s="201"/>
      <c r="P528" s="201"/>
      <c r="Q528" s="113"/>
      <c r="R528" s="113"/>
      <c r="U528" s="201"/>
      <c r="V528" s="113"/>
      <c r="W528" s="113"/>
      <c r="X528" s="113"/>
      <c r="Y528" s="113"/>
      <c r="Z528" s="113"/>
      <c r="AA528" s="113"/>
      <c r="AB528" s="113"/>
      <c r="AC528" s="201"/>
      <c r="AD528" s="113"/>
      <c r="AE528" s="113"/>
      <c r="AF528" s="113"/>
      <c r="AG528" s="113"/>
    </row>
    <row r="529" spans="2:33" x14ac:dyDescent="0.2">
      <c r="B529" s="200"/>
      <c r="C529" s="113"/>
      <c r="D529" s="201"/>
      <c r="E529" s="201"/>
      <c r="F529" s="113"/>
      <c r="G529" s="113"/>
      <c r="H529" s="113"/>
      <c r="I529" s="203"/>
      <c r="J529" s="203"/>
      <c r="K529" s="204"/>
      <c r="L529" s="201"/>
      <c r="M529" s="201"/>
      <c r="N529" s="201"/>
      <c r="O529" s="201"/>
      <c r="P529" s="201"/>
      <c r="Q529" s="113"/>
      <c r="R529" s="113"/>
      <c r="U529" s="201"/>
      <c r="V529" s="113"/>
      <c r="W529" s="113"/>
      <c r="X529" s="113"/>
      <c r="Y529" s="113"/>
      <c r="Z529" s="113"/>
      <c r="AA529" s="113"/>
      <c r="AB529" s="113"/>
      <c r="AC529" s="201"/>
      <c r="AD529" s="113"/>
      <c r="AE529" s="113"/>
      <c r="AF529" s="113"/>
      <c r="AG529" s="113"/>
    </row>
    <row r="530" spans="2:33" x14ac:dyDescent="0.2">
      <c r="B530" s="200"/>
      <c r="C530" s="113"/>
      <c r="D530" s="201"/>
      <c r="E530" s="201"/>
      <c r="F530" s="113"/>
      <c r="G530" s="113"/>
      <c r="H530" s="113"/>
      <c r="I530" s="203"/>
      <c r="J530" s="203"/>
      <c r="K530" s="204"/>
      <c r="L530" s="201"/>
      <c r="M530" s="201"/>
      <c r="N530" s="201"/>
      <c r="O530" s="201"/>
      <c r="P530" s="201"/>
      <c r="Q530" s="113"/>
      <c r="R530" s="113"/>
      <c r="U530" s="201"/>
      <c r="V530" s="113"/>
      <c r="W530" s="113"/>
      <c r="X530" s="113"/>
      <c r="Y530" s="113"/>
      <c r="Z530" s="113"/>
      <c r="AA530" s="113"/>
      <c r="AB530" s="113"/>
      <c r="AC530" s="201"/>
      <c r="AD530" s="113"/>
      <c r="AE530" s="113"/>
      <c r="AF530" s="113"/>
      <c r="AG530" s="113"/>
    </row>
    <row r="531" spans="2:33" x14ac:dyDescent="0.2">
      <c r="B531" s="200"/>
      <c r="C531" s="113"/>
      <c r="D531" s="201"/>
      <c r="E531" s="201"/>
      <c r="F531" s="113"/>
      <c r="G531" s="113"/>
      <c r="H531" s="113"/>
      <c r="I531" s="203"/>
      <c r="J531" s="203"/>
      <c r="K531" s="204"/>
      <c r="L531" s="201"/>
      <c r="M531" s="201"/>
      <c r="N531" s="201"/>
      <c r="O531" s="201"/>
      <c r="P531" s="201"/>
      <c r="Q531" s="113"/>
      <c r="R531" s="113"/>
      <c r="U531" s="201"/>
      <c r="V531" s="113"/>
      <c r="W531" s="113"/>
      <c r="X531" s="113"/>
      <c r="Y531" s="113"/>
      <c r="Z531" s="113"/>
      <c r="AA531" s="113"/>
      <c r="AB531" s="113"/>
      <c r="AC531" s="201"/>
      <c r="AD531" s="113"/>
      <c r="AE531" s="113"/>
      <c r="AF531" s="113"/>
      <c r="AG531" s="113"/>
    </row>
    <row r="532" spans="2:33" x14ac:dyDescent="0.2">
      <c r="B532" s="200"/>
      <c r="C532" s="113"/>
      <c r="D532" s="201"/>
      <c r="E532" s="201"/>
      <c r="F532" s="113"/>
      <c r="G532" s="113"/>
      <c r="H532" s="113"/>
      <c r="I532" s="203"/>
      <c r="J532" s="203"/>
      <c r="K532" s="204"/>
      <c r="L532" s="201"/>
      <c r="M532" s="201"/>
      <c r="N532" s="201"/>
      <c r="O532" s="201"/>
      <c r="P532" s="201"/>
      <c r="Q532" s="113"/>
      <c r="R532" s="113"/>
      <c r="U532" s="201"/>
      <c r="V532" s="113"/>
      <c r="W532" s="113"/>
      <c r="X532" s="113"/>
      <c r="Y532" s="113"/>
      <c r="Z532" s="113"/>
      <c r="AA532" s="113"/>
      <c r="AB532" s="113"/>
      <c r="AC532" s="201"/>
      <c r="AD532" s="113"/>
      <c r="AE532" s="113"/>
      <c r="AF532" s="113"/>
      <c r="AG532" s="113"/>
    </row>
    <row r="533" spans="2:33" x14ac:dyDescent="0.2">
      <c r="B533" s="200"/>
      <c r="C533" s="113"/>
      <c r="D533" s="201"/>
      <c r="E533" s="201"/>
      <c r="F533" s="113"/>
      <c r="G533" s="113"/>
      <c r="H533" s="113"/>
      <c r="I533" s="203"/>
      <c r="J533" s="203"/>
      <c r="K533" s="204"/>
      <c r="L533" s="201"/>
      <c r="M533" s="201"/>
      <c r="N533" s="201"/>
      <c r="O533" s="201"/>
      <c r="P533" s="201"/>
      <c r="Q533" s="113"/>
      <c r="R533" s="113"/>
      <c r="U533" s="201"/>
      <c r="V533" s="113"/>
      <c r="W533" s="113"/>
      <c r="X533" s="113"/>
      <c r="Y533" s="113"/>
      <c r="Z533" s="113"/>
      <c r="AA533" s="113"/>
      <c r="AB533" s="113"/>
      <c r="AC533" s="201"/>
      <c r="AD533" s="113"/>
      <c r="AE533" s="113"/>
      <c r="AF533" s="113"/>
      <c r="AG533" s="113"/>
    </row>
    <row r="534" spans="2:33" x14ac:dyDescent="0.2">
      <c r="B534" s="200"/>
      <c r="C534" s="113"/>
      <c r="D534" s="201"/>
      <c r="E534" s="201"/>
      <c r="F534" s="113"/>
      <c r="G534" s="113"/>
      <c r="H534" s="113"/>
      <c r="I534" s="203"/>
      <c r="J534" s="203"/>
      <c r="K534" s="204"/>
      <c r="L534" s="201"/>
      <c r="M534" s="201"/>
      <c r="N534" s="201"/>
      <c r="O534" s="201"/>
      <c r="P534" s="201"/>
      <c r="Q534" s="113"/>
      <c r="R534" s="113"/>
      <c r="U534" s="201"/>
      <c r="V534" s="113"/>
      <c r="W534" s="113"/>
      <c r="X534" s="113"/>
      <c r="Y534" s="113"/>
      <c r="Z534" s="113"/>
      <c r="AA534" s="113"/>
      <c r="AB534" s="113"/>
      <c r="AC534" s="201"/>
      <c r="AD534" s="113"/>
      <c r="AE534" s="113"/>
      <c r="AF534" s="113"/>
      <c r="AG534" s="113"/>
    </row>
    <row r="535" spans="2:33" x14ac:dyDescent="0.2">
      <c r="B535" s="200"/>
      <c r="C535" s="113"/>
      <c r="D535" s="201"/>
      <c r="E535" s="201"/>
      <c r="F535" s="113"/>
      <c r="G535" s="113"/>
      <c r="H535" s="113"/>
      <c r="I535" s="203"/>
      <c r="J535" s="203"/>
      <c r="K535" s="204"/>
      <c r="L535" s="201"/>
      <c r="M535" s="201"/>
      <c r="N535" s="201"/>
      <c r="O535" s="201"/>
      <c r="P535" s="201"/>
      <c r="Q535" s="113"/>
      <c r="R535" s="113"/>
      <c r="U535" s="201"/>
      <c r="V535" s="113"/>
      <c r="W535" s="113"/>
      <c r="X535" s="113"/>
      <c r="Y535" s="113"/>
      <c r="Z535" s="113"/>
      <c r="AA535" s="113"/>
      <c r="AB535" s="113"/>
      <c r="AC535" s="201"/>
      <c r="AD535" s="113"/>
      <c r="AE535" s="113"/>
      <c r="AF535" s="113"/>
      <c r="AG535" s="113"/>
    </row>
    <row r="536" spans="2:33" x14ac:dyDescent="0.2">
      <c r="B536" s="200"/>
      <c r="C536" s="113"/>
      <c r="D536" s="201"/>
      <c r="E536" s="201"/>
      <c r="F536" s="113"/>
      <c r="G536" s="113"/>
      <c r="H536" s="113"/>
      <c r="I536" s="203"/>
      <c r="J536" s="203"/>
      <c r="K536" s="204"/>
      <c r="L536" s="201"/>
      <c r="M536" s="201"/>
      <c r="N536" s="201"/>
      <c r="O536" s="201"/>
      <c r="P536" s="201"/>
      <c r="Q536" s="113"/>
      <c r="R536" s="113"/>
      <c r="U536" s="201"/>
      <c r="V536" s="113"/>
      <c r="W536" s="113"/>
      <c r="X536" s="113"/>
      <c r="Y536" s="113"/>
      <c r="Z536" s="113"/>
      <c r="AA536" s="113"/>
      <c r="AB536" s="113"/>
      <c r="AC536" s="201"/>
      <c r="AD536" s="113"/>
      <c r="AE536" s="113"/>
      <c r="AF536" s="113"/>
      <c r="AG536" s="113"/>
    </row>
    <row r="537" spans="2:33" x14ac:dyDescent="0.2">
      <c r="B537" s="200"/>
      <c r="C537" s="113"/>
      <c r="D537" s="201"/>
      <c r="E537" s="201"/>
      <c r="F537" s="113"/>
      <c r="G537" s="113"/>
      <c r="H537" s="113"/>
      <c r="I537" s="203"/>
      <c r="J537" s="203"/>
      <c r="K537" s="204"/>
      <c r="L537" s="201"/>
      <c r="M537" s="201"/>
      <c r="N537" s="201"/>
      <c r="O537" s="201"/>
      <c r="P537" s="201"/>
      <c r="Q537" s="113"/>
      <c r="R537" s="113"/>
      <c r="U537" s="201"/>
      <c r="V537" s="113"/>
      <c r="W537" s="113"/>
      <c r="X537" s="113"/>
      <c r="Y537" s="113"/>
      <c r="Z537" s="113"/>
      <c r="AA537" s="113"/>
      <c r="AB537" s="113"/>
      <c r="AC537" s="201"/>
      <c r="AD537" s="113"/>
      <c r="AE537" s="113"/>
      <c r="AF537" s="113"/>
      <c r="AG537" s="113"/>
    </row>
    <row r="538" spans="2:33" x14ac:dyDescent="0.2">
      <c r="B538" s="200"/>
      <c r="C538" s="113"/>
      <c r="D538" s="201"/>
      <c r="E538" s="201"/>
      <c r="F538" s="113"/>
      <c r="G538" s="113"/>
      <c r="H538" s="113"/>
      <c r="I538" s="203"/>
      <c r="J538" s="203"/>
      <c r="K538" s="204"/>
      <c r="L538" s="201"/>
      <c r="M538" s="201"/>
      <c r="N538" s="201"/>
      <c r="O538" s="201"/>
      <c r="P538" s="201"/>
      <c r="Q538" s="113"/>
      <c r="R538" s="113"/>
      <c r="U538" s="201"/>
      <c r="V538" s="113"/>
      <c r="W538" s="113"/>
      <c r="X538" s="113"/>
      <c r="Y538" s="113"/>
      <c r="Z538" s="113"/>
      <c r="AA538" s="113"/>
      <c r="AB538" s="113"/>
      <c r="AC538" s="201"/>
      <c r="AD538" s="113"/>
      <c r="AE538" s="113"/>
      <c r="AF538" s="113"/>
      <c r="AG538" s="113"/>
    </row>
    <row r="539" spans="2:33" x14ac:dyDescent="0.2">
      <c r="B539" s="200"/>
      <c r="C539" s="113"/>
      <c r="D539" s="201"/>
      <c r="E539" s="201"/>
      <c r="F539" s="113"/>
      <c r="G539" s="113"/>
      <c r="H539" s="113"/>
      <c r="I539" s="203"/>
      <c r="J539" s="203"/>
      <c r="K539" s="204"/>
      <c r="L539" s="201"/>
      <c r="M539" s="201"/>
      <c r="N539" s="201"/>
      <c r="O539" s="201"/>
      <c r="P539" s="201"/>
      <c r="Q539" s="113"/>
      <c r="R539" s="113"/>
      <c r="U539" s="201"/>
      <c r="V539" s="113"/>
      <c r="W539" s="113"/>
      <c r="X539" s="113"/>
      <c r="Y539" s="113"/>
      <c r="Z539" s="113"/>
      <c r="AA539" s="113"/>
      <c r="AB539" s="113"/>
      <c r="AC539" s="201"/>
      <c r="AD539" s="113"/>
      <c r="AE539" s="113"/>
      <c r="AF539" s="113"/>
      <c r="AG539" s="113"/>
    </row>
    <row r="540" spans="2:33" x14ac:dyDescent="0.2">
      <c r="B540" s="200"/>
      <c r="C540" s="113"/>
      <c r="D540" s="201"/>
      <c r="E540" s="201"/>
      <c r="F540" s="113"/>
      <c r="G540" s="113"/>
      <c r="H540" s="113"/>
      <c r="I540" s="203"/>
      <c r="J540" s="203"/>
      <c r="K540" s="204"/>
      <c r="L540" s="201"/>
      <c r="M540" s="201"/>
      <c r="N540" s="201"/>
      <c r="O540" s="201"/>
      <c r="P540" s="201"/>
      <c r="Q540" s="113"/>
      <c r="R540" s="113"/>
      <c r="U540" s="201"/>
      <c r="V540" s="113"/>
      <c r="W540" s="113"/>
      <c r="X540" s="113"/>
      <c r="Y540" s="113"/>
      <c r="Z540" s="113"/>
      <c r="AA540" s="113"/>
      <c r="AB540" s="113"/>
      <c r="AC540" s="201"/>
      <c r="AD540" s="113"/>
      <c r="AE540" s="113"/>
      <c r="AF540" s="113"/>
      <c r="AG540" s="113"/>
    </row>
    <row r="541" spans="2:33" x14ac:dyDescent="0.2">
      <c r="B541" s="200"/>
      <c r="C541" s="113"/>
      <c r="D541" s="201"/>
      <c r="E541" s="201"/>
      <c r="F541" s="113"/>
      <c r="G541" s="113"/>
      <c r="H541" s="113"/>
      <c r="I541" s="203"/>
      <c r="J541" s="203"/>
      <c r="K541" s="204"/>
      <c r="L541" s="201"/>
      <c r="M541" s="201"/>
      <c r="N541" s="201"/>
      <c r="O541" s="201"/>
      <c r="P541" s="201"/>
      <c r="Q541" s="113"/>
      <c r="R541" s="113"/>
      <c r="U541" s="201"/>
      <c r="V541" s="113"/>
      <c r="W541" s="113"/>
      <c r="X541" s="113"/>
      <c r="Y541" s="113"/>
      <c r="Z541" s="113"/>
      <c r="AA541" s="113"/>
      <c r="AB541" s="113"/>
      <c r="AC541" s="201"/>
      <c r="AD541" s="113"/>
      <c r="AE541" s="113"/>
      <c r="AF541" s="113"/>
      <c r="AG541" s="113"/>
    </row>
    <row r="542" spans="2:33" x14ac:dyDescent="0.2">
      <c r="B542" s="200"/>
      <c r="C542" s="113"/>
      <c r="D542" s="201"/>
      <c r="E542" s="201"/>
      <c r="F542" s="113"/>
      <c r="G542" s="113"/>
      <c r="H542" s="113"/>
      <c r="I542" s="203"/>
      <c r="J542" s="203"/>
      <c r="K542" s="204"/>
      <c r="L542" s="201"/>
      <c r="M542" s="201"/>
      <c r="N542" s="201"/>
      <c r="O542" s="201"/>
      <c r="P542" s="201"/>
      <c r="Q542" s="113"/>
      <c r="R542" s="113"/>
      <c r="U542" s="201"/>
      <c r="V542" s="113"/>
      <c r="W542" s="113"/>
      <c r="X542" s="113"/>
      <c r="Y542" s="113"/>
      <c r="Z542" s="113"/>
      <c r="AA542" s="113"/>
      <c r="AB542" s="113"/>
      <c r="AC542" s="201"/>
      <c r="AD542" s="113"/>
      <c r="AE542" s="113"/>
      <c r="AF542" s="113"/>
      <c r="AG542" s="113"/>
    </row>
    <row r="543" spans="2:33" x14ac:dyDescent="0.2">
      <c r="B543" s="200"/>
      <c r="C543" s="113"/>
      <c r="D543" s="201"/>
      <c r="E543" s="201"/>
      <c r="F543" s="113"/>
      <c r="G543" s="113"/>
      <c r="H543" s="113"/>
      <c r="I543" s="203"/>
      <c r="J543" s="203"/>
      <c r="K543" s="204"/>
      <c r="L543" s="201"/>
      <c r="M543" s="201"/>
      <c r="N543" s="201"/>
      <c r="O543" s="201"/>
      <c r="P543" s="201"/>
      <c r="Q543" s="113"/>
      <c r="R543" s="113"/>
      <c r="U543" s="201"/>
      <c r="V543" s="113"/>
      <c r="W543" s="113"/>
      <c r="X543" s="113"/>
      <c r="Y543" s="113"/>
      <c r="Z543" s="113"/>
      <c r="AA543" s="113"/>
      <c r="AB543" s="113"/>
      <c r="AC543" s="201"/>
      <c r="AD543" s="113"/>
      <c r="AE543" s="113"/>
      <c r="AF543" s="113"/>
      <c r="AG543" s="113"/>
    </row>
    <row r="544" spans="2:33" x14ac:dyDescent="0.2">
      <c r="B544" s="200"/>
      <c r="C544" s="113"/>
      <c r="D544" s="201"/>
      <c r="E544" s="201"/>
      <c r="F544" s="113"/>
      <c r="G544" s="113"/>
      <c r="H544" s="113"/>
      <c r="I544" s="203"/>
      <c r="J544" s="203"/>
      <c r="K544" s="204"/>
      <c r="L544" s="201"/>
      <c r="M544" s="201"/>
      <c r="N544" s="201"/>
      <c r="O544" s="201"/>
      <c r="P544" s="201"/>
      <c r="Q544" s="113"/>
      <c r="R544" s="113"/>
      <c r="U544" s="201"/>
      <c r="V544" s="113"/>
      <c r="W544" s="113"/>
      <c r="X544" s="113"/>
      <c r="Y544" s="113"/>
      <c r="Z544" s="113"/>
      <c r="AA544" s="113"/>
      <c r="AB544" s="113"/>
      <c r="AC544" s="201"/>
      <c r="AD544" s="113"/>
      <c r="AE544" s="113"/>
      <c r="AF544" s="113"/>
      <c r="AG544" s="113"/>
    </row>
    <row r="545" spans="2:33" x14ac:dyDescent="0.2">
      <c r="B545" s="200"/>
      <c r="C545" s="113"/>
      <c r="D545" s="201"/>
      <c r="E545" s="201"/>
      <c r="F545" s="113"/>
      <c r="G545" s="113"/>
      <c r="H545" s="113"/>
      <c r="I545" s="203"/>
      <c r="J545" s="203"/>
      <c r="K545" s="204"/>
      <c r="L545" s="201"/>
      <c r="M545" s="201"/>
      <c r="N545" s="201"/>
      <c r="O545" s="201"/>
      <c r="P545" s="201"/>
      <c r="Q545" s="113"/>
      <c r="R545" s="113"/>
      <c r="U545" s="201"/>
      <c r="V545" s="113"/>
      <c r="W545" s="113"/>
      <c r="X545" s="113"/>
      <c r="Y545" s="113"/>
      <c r="Z545" s="113"/>
      <c r="AA545" s="113"/>
      <c r="AB545" s="113"/>
      <c r="AC545" s="201"/>
      <c r="AD545" s="113"/>
      <c r="AE545" s="113"/>
      <c r="AF545" s="113"/>
      <c r="AG545" s="113"/>
    </row>
    <row r="546" spans="2:33" x14ac:dyDescent="0.2">
      <c r="B546" s="200"/>
      <c r="C546" s="113"/>
      <c r="D546" s="201"/>
      <c r="E546" s="201"/>
      <c r="F546" s="113"/>
      <c r="G546" s="113"/>
      <c r="H546" s="113"/>
      <c r="I546" s="203"/>
      <c r="J546" s="203"/>
      <c r="K546" s="204"/>
      <c r="L546" s="201"/>
      <c r="M546" s="201"/>
      <c r="N546" s="201"/>
      <c r="O546" s="201"/>
      <c r="P546" s="201"/>
      <c r="Q546" s="113"/>
      <c r="R546" s="113"/>
      <c r="U546" s="201"/>
      <c r="V546" s="113"/>
      <c r="W546" s="113"/>
      <c r="X546" s="113"/>
      <c r="Y546" s="113"/>
      <c r="Z546" s="113"/>
      <c r="AA546" s="113"/>
      <c r="AB546" s="113"/>
      <c r="AC546" s="201"/>
      <c r="AD546" s="113"/>
      <c r="AE546" s="113"/>
      <c r="AF546" s="113"/>
      <c r="AG546" s="113"/>
    </row>
    <row r="547" spans="2:33" x14ac:dyDescent="0.2">
      <c r="B547" s="200"/>
      <c r="C547" s="113"/>
      <c r="D547" s="201"/>
      <c r="E547" s="201"/>
      <c r="F547" s="113"/>
      <c r="G547" s="113"/>
      <c r="H547" s="113"/>
      <c r="I547" s="203"/>
      <c r="J547" s="203"/>
      <c r="K547" s="204"/>
      <c r="L547" s="201"/>
      <c r="M547" s="201"/>
      <c r="N547" s="201"/>
      <c r="O547" s="201"/>
      <c r="P547" s="201"/>
      <c r="Q547" s="113"/>
      <c r="R547" s="113"/>
      <c r="U547" s="201"/>
      <c r="V547" s="113"/>
      <c r="W547" s="113"/>
      <c r="X547" s="113"/>
      <c r="Y547" s="113"/>
      <c r="Z547" s="113"/>
      <c r="AA547" s="113"/>
      <c r="AB547" s="113"/>
      <c r="AC547" s="201"/>
      <c r="AD547" s="113"/>
      <c r="AE547" s="113"/>
      <c r="AF547" s="113"/>
      <c r="AG547" s="113"/>
    </row>
    <row r="548" spans="2:33" x14ac:dyDescent="0.2">
      <c r="B548" s="200"/>
      <c r="C548" s="113"/>
      <c r="D548" s="201"/>
      <c r="E548" s="201"/>
      <c r="F548" s="113"/>
      <c r="G548" s="113"/>
      <c r="H548" s="113"/>
      <c r="I548" s="203"/>
      <c r="J548" s="203"/>
      <c r="K548" s="204"/>
      <c r="L548" s="201"/>
      <c r="M548" s="201"/>
      <c r="N548" s="201"/>
      <c r="O548" s="201"/>
      <c r="P548" s="201"/>
      <c r="Q548" s="113"/>
      <c r="R548" s="113"/>
      <c r="U548" s="201"/>
      <c r="V548" s="113"/>
      <c r="W548" s="113"/>
      <c r="X548" s="113"/>
      <c r="Y548" s="113"/>
      <c r="Z548" s="113"/>
      <c r="AA548" s="113"/>
      <c r="AB548" s="113"/>
      <c r="AC548" s="201"/>
      <c r="AD548" s="113"/>
      <c r="AE548" s="113"/>
      <c r="AF548" s="113"/>
      <c r="AG548" s="113"/>
    </row>
    <row r="549" spans="2:33" x14ac:dyDescent="0.2">
      <c r="B549" s="200"/>
      <c r="C549" s="113"/>
      <c r="D549" s="201"/>
      <c r="E549" s="201"/>
      <c r="F549" s="113"/>
      <c r="G549" s="113"/>
      <c r="H549" s="113"/>
      <c r="I549" s="203"/>
      <c r="J549" s="203"/>
      <c r="K549" s="204"/>
      <c r="L549" s="201"/>
      <c r="M549" s="201"/>
      <c r="N549" s="201"/>
      <c r="O549" s="201"/>
      <c r="P549" s="201"/>
      <c r="Q549" s="113"/>
      <c r="R549" s="113"/>
      <c r="U549" s="201"/>
      <c r="V549" s="113"/>
      <c r="W549" s="113"/>
      <c r="X549" s="113"/>
      <c r="Y549" s="113"/>
      <c r="Z549" s="113"/>
      <c r="AA549" s="113"/>
      <c r="AB549" s="113"/>
      <c r="AC549" s="201"/>
      <c r="AD549" s="113"/>
      <c r="AE549" s="113"/>
      <c r="AF549" s="113"/>
      <c r="AG549" s="113"/>
    </row>
    <row r="550" spans="2:33" x14ac:dyDescent="0.2">
      <c r="B550" s="200"/>
      <c r="C550" s="113"/>
      <c r="D550" s="201"/>
      <c r="E550" s="201"/>
      <c r="F550" s="113"/>
      <c r="G550" s="113"/>
      <c r="H550" s="113"/>
      <c r="I550" s="203"/>
      <c r="J550" s="203"/>
      <c r="K550" s="204"/>
      <c r="L550" s="201"/>
      <c r="M550" s="201"/>
      <c r="N550" s="201"/>
      <c r="O550" s="201"/>
      <c r="P550" s="201"/>
      <c r="Q550" s="113"/>
      <c r="R550" s="113"/>
      <c r="U550" s="201"/>
      <c r="V550" s="113"/>
      <c r="W550" s="113"/>
      <c r="X550" s="113"/>
      <c r="Y550" s="113"/>
      <c r="Z550" s="113"/>
      <c r="AA550" s="113"/>
      <c r="AB550" s="113"/>
      <c r="AC550" s="201"/>
      <c r="AD550" s="113"/>
      <c r="AE550" s="113"/>
      <c r="AF550" s="113"/>
      <c r="AG550" s="113"/>
    </row>
    <row r="551" spans="2:33" x14ac:dyDescent="0.2">
      <c r="B551" s="200"/>
      <c r="C551" s="113"/>
      <c r="D551" s="201"/>
      <c r="E551" s="201"/>
      <c r="F551" s="113"/>
      <c r="G551" s="113"/>
      <c r="H551" s="113"/>
      <c r="I551" s="203"/>
      <c r="J551" s="203"/>
      <c r="K551" s="204"/>
      <c r="L551" s="201"/>
      <c r="M551" s="201"/>
      <c r="N551" s="201"/>
      <c r="O551" s="201"/>
      <c r="P551" s="201"/>
      <c r="Q551" s="113"/>
      <c r="R551" s="113"/>
      <c r="U551" s="201"/>
      <c r="V551" s="113"/>
      <c r="W551" s="113"/>
      <c r="X551" s="113"/>
      <c r="Y551" s="113"/>
      <c r="Z551" s="113"/>
      <c r="AA551" s="113"/>
      <c r="AB551" s="113"/>
      <c r="AC551" s="201"/>
      <c r="AD551" s="113"/>
      <c r="AE551" s="113"/>
      <c r="AF551" s="113"/>
      <c r="AG551" s="113"/>
    </row>
    <row r="552" spans="2:33" x14ac:dyDescent="0.2">
      <c r="B552" s="200"/>
      <c r="C552" s="113"/>
      <c r="D552" s="201"/>
      <c r="E552" s="201"/>
      <c r="F552" s="113"/>
      <c r="G552" s="113"/>
      <c r="H552" s="113"/>
      <c r="I552" s="203"/>
      <c r="J552" s="203"/>
      <c r="K552" s="204"/>
      <c r="L552" s="201"/>
      <c r="M552" s="201"/>
      <c r="N552" s="201"/>
      <c r="O552" s="201"/>
      <c r="P552" s="201"/>
      <c r="Q552" s="113"/>
      <c r="R552" s="113"/>
      <c r="U552" s="201"/>
      <c r="V552" s="113"/>
      <c r="W552" s="113"/>
      <c r="X552" s="113"/>
      <c r="Y552" s="113"/>
      <c r="Z552" s="113"/>
      <c r="AA552" s="113"/>
      <c r="AB552" s="113"/>
      <c r="AC552" s="201"/>
      <c r="AD552" s="113"/>
      <c r="AE552" s="113"/>
      <c r="AF552" s="113"/>
      <c r="AG552" s="113"/>
    </row>
    <row r="553" spans="2:33" x14ac:dyDescent="0.2">
      <c r="B553" s="200"/>
      <c r="C553" s="113"/>
      <c r="D553" s="201"/>
      <c r="E553" s="201"/>
      <c r="F553" s="113"/>
      <c r="G553" s="113"/>
      <c r="H553" s="113"/>
      <c r="I553" s="203"/>
      <c r="J553" s="203"/>
      <c r="K553" s="204"/>
      <c r="L553" s="201"/>
      <c r="M553" s="201"/>
      <c r="N553" s="201"/>
      <c r="O553" s="201"/>
      <c r="P553" s="201"/>
      <c r="Q553" s="113"/>
      <c r="R553" s="113"/>
      <c r="U553" s="201"/>
      <c r="V553" s="113"/>
      <c r="W553" s="113"/>
      <c r="X553" s="113"/>
      <c r="Y553" s="113"/>
      <c r="Z553" s="113"/>
      <c r="AA553" s="113"/>
      <c r="AB553" s="113"/>
      <c r="AC553" s="201"/>
      <c r="AD553" s="113"/>
      <c r="AE553" s="113"/>
      <c r="AF553" s="113"/>
      <c r="AG553" s="113"/>
    </row>
    <row r="554" spans="2:33" x14ac:dyDescent="0.2">
      <c r="B554" s="200"/>
      <c r="C554" s="113"/>
      <c r="D554" s="201"/>
      <c r="E554" s="201"/>
      <c r="F554" s="113"/>
      <c r="G554" s="113"/>
      <c r="H554" s="113"/>
      <c r="I554" s="203"/>
      <c r="J554" s="203"/>
      <c r="K554" s="204"/>
      <c r="L554" s="201"/>
      <c r="M554" s="201"/>
      <c r="N554" s="201"/>
      <c r="O554" s="201"/>
      <c r="P554" s="201"/>
      <c r="Q554" s="113"/>
      <c r="R554" s="113"/>
      <c r="U554" s="201"/>
      <c r="V554" s="113"/>
      <c r="W554" s="113"/>
      <c r="X554" s="113"/>
      <c r="Y554" s="113"/>
      <c r="Z554" s="113"/>
      <c r="AA554" s="113"/>
      <c r="AB554" s="113"/>
      <c r="AC554" s="201"/>
      <c r="AD554" s="113"/>
      <c r="AE554" s="113"/>
      <c r="AF554" s="113"/>
      <c r="AG554" s="113"/>
    </row>
    <row r="555" spans="2:33" x14ac:dyDescent="0.2">
      <c r="B555" s="200"/>
      <c r="C555" s="113"/>
      <c r="D555" s="201"/>
      <c r="E555" s="201"/>
      <c r="F555" s="113"/>
      <c r="G555" s="113"/>
      <c r="H555" s="113"/>
      <c r="I555" s="203"/>
      <c r="J555" s="203"/>
      <c r="K555" s="204"/>
      <c r="L555" s="201"/>
      <c r="M555" s="201"/>
      <c r="N555" s="201"/>
      <c r="O555" s="201"/>
      <c r="P555" s="201"/>
      <c r="Q555" s="113"/>
      <c r="R555" s="113"/>
      <c r="U555" s="201"/>
      <c r="V555" s="113"/>
      <c r="W555" s="113"/>
      <c r="X555" s="113"/>
      <c r="Y555" s="113"/>
      <c r="Z555" s="113"/>
      <c r="AA555" s="113"/>
      <c r="AB555" s="113"/>
      <c r="AC555" s="201"/>
      <c r="AD555" s="113"/>
      <c r="AE555" s="113"/>
      <c r="AF555" s="113"/>
      <c r="AG555" s="113"/>
    </row>
    <row r="556" spans="2:33" x14ac:dyDescent="0.2">
      <c r="B556" s="200"/>
      <c r="C556" s="113"/>
      <c r="D556" s="201"/>
      <c r="E556" s="201"/>
      <c r="F556" s="113"/>
      <c r="G556" s="113"/>
      <c r="H556" s="113"/>
      <c r="I556" s="203"/>
      <c r="J556" s="203"/>
      <c r="K556" s="204"/>
      <c r="L556" s="201"/>
      <c r="M556" s="201"/>
      <c r="N556" s="201"/>
      <c r="O556" s="201"/>
      <c r="P556" s="201"/>
      <c r="Q556" s="113"/>
      <c r="R556" s="113"/>
      <c r="U556" s="201"/>
      <c r="V556" s="113"/>
      <c r="W556" s="113"/>
      <c r="X556" s="113"/>
      <c r="Y556" s="113"/>
      <c r="Z556" s="113"/>
      <c r="AA556" s="113"/>
      <c r="AB556" s="113"/>
      <c r="AC556" s="201"/>
      <c r="AD556" s="113"/>
      <c r="AE556" s="113"/>
      <c r="AF556" s="113"/>
      <c r="AG556" s="113"/>
    </row>
    <row r="557" spans="2:33" x14ac:dyDescent="0.2">
      <c r="B557" s="200"/>
      <c r="C557" s="113"/>
      <c r="D557" s="201"/>
      <c r="E557" s="201"/>
      <c r="F557" s="113"/>
      <c r="G557" s="113"/>
      <c r="H557" s="113"/>
      <c r="I557" s="203"/>
      <c r="J557" s="203"/>
      <c r="K557" s="204"/>
      <c r="L557" s="201"/>
      <c r="M557" s="201"/>
      <c r="N557" s="201"/>
      <c r="O557" s="201"/>
      <c r="P557" s="201"/>
      <c r="Q557" s="113"/>
      <c r="R557" s="113"/>
      <c r="U557" s="201"/>
      <c r="V557" s="113"/>
      <c r="W557" s="113"/>
      <c r="X557" s="113"/>
      <c r="Y557" s="113"/>
      <c r="Z557" s="113"/>
      <c r="AA557" s="113"/>
      <c r="AB557" s="113"/>
      <c r="AC557" s="201"/>
      <c r="AD557" s="113"/>
      <c r="AE557" s="113"/>
      <c r="AF557" s="113"/>
      <c r="AG557" s="113"/>
    </row>
    <row r="558" spans="2:33" x14ac:dyDescent="0.2">
      <c r="B558" s="200"/>
      <c r="C558" s="113"/>
      <c r="D558" s="201"/>
      <c r="E558" s="201"/>
      <c r="F558" s="113"/>
      <c r="G558" s="113"/>
      <c r="H558" s="113"/>
      <c r="I558" s="203"/>
      <c r="J558" s="203"/>
      <c r="K558" s="204"/>
      <c r="L558" s="201"/>
      <c r="M558" s="201"/>
      <c r="N558" s="201"/>
      <c r="O558" s="201"/>
      <c r="P558" s="201"/>
      <c r="Q558" s="113"/>
      <c r="R558" s="113"/>
      <c r="U558" s="201"/>
      <c r="V558" s="113"/>
      <c r="W558" s="113"/>
      <c r="X558" s="113"/>
      <c r="Y558" s="113"/>
      <c r="Z558" s="113"/>
      <c r="AA558" s="113"/>
      <c r="AB558" s="113"/>
      <c r="AC558" s="201"/>
      <c r="AD558" s="113"/>
      <c r="AE558" s="113"/>
      <c r="AF558" s="113"/>
      <c r="AG558" s="113"/>
    </row>
    <row r="559" spans="2:33" x14ac:dyDescent="0.2">
      <c r="B559" s="200"/>
      <c r="C559" s="113"/>
      <c r="D559" s="201"/>
      <c r="E559" s="201"/>
      <c r="F559" s="113"/>
      <c r="G559" s="113"/>
      <c r="H559" s="113"/>
      <c r="I559" s="203"/>
      <c r="J559" s="203"/>
      <c r="K559" s="204"/>
      <c r="L559" s="201"/>
      <c r="M559" s="201"/>
      <c r="N559" s="201"/>
      <c r="O559" s="201"/>
      <c r="P559" s="201"/>
      <c r="Q559" s="113"/>
      <c r="R559" s="113"/>
      <c r="U559" s="201"/>
      <c r="V559" s="113"/>
      <c r="W559" s="113"/>
      <c r="X559" s="113"/>
      <c r="Y559" s="113"/>
      <c r="Z559" s="113"/>
      <c r="AA559" s="113"/>
      <c r="AB559" s="113"/>
      <c r="AC559" s="201"/>
      <c r="AD559" s="113"/>
      <c r="AE559" s="113"/>
      <c r="AF559" s="113"/>
      <c r="AG559" s="113"/>
    </row>
    <row r="560" spans="2:33" x14ac:dyDescent="0.2">
      <c r="B560" s="200"/>
      <c r="C560" s="113"/>
      <c r="D560" s="201"/>
      <c r="E560" s="201"/>
      <c r="F560" s="113"/>
      <c r="G560" s="113"/>
      <c r="H560" s="113"/>
      <c r="I560" s="203"/>
      <c r="J560" s="203"/>
      <c r="K560" s="204"/>
      <c r="L560" s="201"/>
      <c r="M560" s="201"/>
      <c r="N560" s="201"/>
      <c r="O560" s="201"/>
      <c r="P560" s="201"/>
      <c r="Q560" s="113"/>
      <c r="R560" s="113"/>
      <c r="U560" s="201"/>
      <c r="V560" s="113"/>
      <c r="W560" s="113"/>
      <c r="X560" s="113"/>
      <c r="Y560" s="113"/>
      <c r="Z560" s="113"/>
      <c r="AA560" s="113"/>
      <c r="AB560" s="113"/>
      <c r="AC560" s="201"/>
      <c r="AD560" s="113"/>
      <c r="AE560" s="113"/>
      <c r="AF560" s="113"/>
      <c r="AG560" s="113"/>
    </row>
    <row r="561" spans="2:33" x14ac:dyDescent="0.2">
      <c r="B561" s="200"/>
      <c r="C561" s="113"/>
      <c r="D561" s="201"/>
      <c r="E561" s="201"/>
      <c r="F561" s="113"/>
      <c r="G561" s="113"/>
      <c r="H561" s="113"/>
      <c r="I561" s="203"/>
      <c r="J561" s="203"/>
      <c r="K561" s="204"/>
      <c r="L561" s="201"/>
      <c r="M561" s="201"/>
      <c r="N561" s="201"/>
      <c r="O561" s="201"/>
      <c r="P561" s="201"/>
      <c r="Q561" s="113"/>
      <c r="R561" s="113"/>
      <c r="U561" s="201"/>
      <c r="V561" s="113"/>
      <c r="W561" s="113"/>
      <c r="X561" s="113"/>
      <c r="Y561" s="113"/>
      <c r="Z561" s="113"/>
      <c r="AA561" s="113"/>
      <c r="AB561" s="113"/>
      <c r="AC561" s="201"/>
      <c r="AD561" s="113"/>
      <c r="AE561" s="113"/>
      <c r="AF561" s="113"/>
      <c r="AG561" s="113"/>
    </row>
    <row r="562" spans="2:33" x14ac:dyDescent="0.2">
      <c r="B562" s="200"/>
      <c r="C562" s="113"/>
      <c r="D562" s="201"/>
      <c r="E562" s="201"/>
      <c r="F562" s="113"/>
      <c r="G562" s="113"/>
      <c r="H562" s="113"/>
      <c r="I562" s="203"/>
      <c r="J562" s="203"/>
      <c r="K562" s="204"/>
      <c r="L562" s="201"/>
      <c r="M562" s="201"/>
      <c r="N562" s="201"/>
      <c r="O562" s="201"/>
      <c r="P562" s="201"/>
      <c r="Q562" s="113"/>
      <c r="R562" s="113"/>
      <c r="U562" s="201"/>
      <c r="V562" s="113"/>
      <c r="W562" s="113"/>
      <c r="X562" s="113"/>
      <c r="Y562" s="113"/>
      <c r="Z562" s="113"/>
      <c r="AA562" s="113"/>
      <c r="AB562" s="113"/>
      <c r="AC562" s="201"/>
      <c r="AD562" s="113"/>
      <c r="AE562" s="113"/>
      <c r="AF562" s="113"/>
      <c r="AG562" s="113"/>
    </row>
    <row r="563" spans="2:33" x14ac:dyDescent="0.2">
      <c r="B563" s="200"/>
      <c r="C563" s="113"/>
      <c r="D563" s="201"/>
      <c r="E563" s="201"/>
      <c r="F563" s="113"/>
      <c r="G563" s="113"/>
      <c r="H563" s="113"/>
      <c r="I563" s="203"/>
      <c r="J563" s="203"/>
      <c r="K563" s="204"/>
      <c r="L563" s="201"/>
      <c r="M563" s="201"/>
      <c r="N563" s="201"/>
      <c r="O563" s="201"/>
      <c r="P563" s="201"/>
      <c r="Q563" s="113"/>
      <c r="R563" s="113"/>
      <c r="U563" s="201"/>
      <c r="V563" s="113"/>
      <c r="W563" s="113"/>
      <c r="X563" s="113"/>
      <c r="Y563" s="113"/>
      <c r="Z563" s="113"/>
      <c r="AA563" s="113"/>
      <c r="AB563" s="113"/>
      <c r="AC563" s="201"/>
      <c r="AD563" s="113"/>
      <c r="AE563" s="113"/>
      <c r="AF563" s="113"/>
      <c r="AG563" s="113"/>
    </row>
    <row r="564" spans="2:33" x14ac:dyDescent="0.2">
      <c r="B564" s="200"/>
      <c r="C564" s="113"/>
      <c r="D564" s="201"/>
      <c r="E564" s="201"/>
      <c r="F564" s="113"/>
      <c r="G564" s="113"/>
      <c r="H564" s="113"/>
      <c r="I564" s="203"/>
      <c r="J564" s="203"/>
      <c r="K564" s="204"/>
      <c r="L564" s="201"/>
      <c r="M564" s="201"/>
      <c r="N564" s="201"/>
      <c r="O564" s="201"/>
      <c r="P564" s="201"/>
      <c r="Q564" s="113"/>
      <c r="R564" s="113"/>
      <c r="U564" s="201"/>
      <c r="V564" s="113"/>
      <c r="W564" s="113"/>
      <c r="X564" s="113"/>
      <c r="Y564" s="113"/>
      <c r="Z564" s="113"/>
      <c r="AA564" s="113"/>
      <c r="AB564" s="113"/>
      <c r="AC564" s="201"/>
      <c r="AD564" s="113"/>
      <c r="AE564" s="113"/>
      <c r="AF564" s="113"/>
      <c r="AG564" s="113"/>
    </row>
    <row r="565" spans="2:33" x14ac:dyDescent="0.2">
      <c r="B565" s="200"/>
      <c r="C565" s="113"/>
      <c r="D565" s="201"/>
      <c r="E565" s="201"/>
      <c r="F565" s="113"/>
      <c r="G565" s="113"/>
      <c r="H565" s="113"/>
      <c r="I565" s="203"/>
      <c r="J565" s="203"/>
      <c r="K565" s="204"/>
      <c r="L565" s="201"/>
      <c r="M565" s="201"/>
      <c r="N565" s="201"/>
      <c r="O565" s="201"/>
      <c r="P565" s="201"/>
      <c r="Q565" s="113"/>
      <c r="R565" s="113"/>
      <c r="U565" s="201"/>
      <c r="V565" s="113"/>
      <c r="W565" s="113"/>
      <c r="X565" s="113"/>
      <c r="Y565" s="113"/>
      <c r="Z565" s="113"/>
      <c r="AA565" s="113"/>
      <c r="AB565" s="113"/>
      <c r="AC565" s="201"/>
      <c r="AD565" s="113"/>
      <c r="AE565" s="113"/>
      <c r="AF565" s="113"/>
      <c r="AG565" s="113"/>
    </row>
    <row r="566" spans="2:33" x14ac:dyDescent="0.2">
      <c r="B566" s="200"/>
      <c r="C566" s="113"/>
      <c r="D566" s="201"/>
      <c r="E566" s="201"/>
      <c r="F566" s="113"/>
      <c r="G566" s="113"/>
      <c r="H566" s="113"/>
      <c r="I566" s="203"/>
      <c r="J566" s="203"/>
      <c r="K566" s="204"/>
      <c r="L566" s="201"/>
      <c r="M566" s="201"/>
      <c r="N566" s="201"/>
      <c r="O566" s="201"/>
      <c r="P566" s="201"/>
      <c r="Q566" s="113"/>
      <c r="R566" s="113"/>
      <c r="U566" s="201"/>
      <c r="V566" s="113"/>
      <c r="W566" s="113"/>
      <c r="X566" s="113"/>
      <c r="Y566" s="113"/>
      <c r="Z566" s="113"/>
      <c r="AA566" s="113"/>
      <c r="AB566" s="113"/>
      <c r="AC566" s="201"/>
      <c r="AD566" s="113"/>
      <c r="AE566" s="113"/>
      <c r="AF566" s="113"/>
      <c r="AG566" s="113"/>
    </row>
    <row r="567" spans="2:33" x14ac:dyDescent="0.2">
      <c r="B567" s="200"/>
      <c r="C567" s="113"/>
      <c r="D567" s="201"/>
      <c r="E567" s="201"/>
      <c r="F567" s="113"/>
      <c r="G567" s="113"/>
      <c r="H567" s="113"/>
      <c r="I567" s="203"/>
      <c r="J567" s="203"/>
      <c r="K567" s="204"/>
      <c r="L567" s="201"/>
      <c r="M567" s="201"/>
      <c r="N567" s="201"/>
      <c r="O567" s="201"/>
      <c r="P567" s="201"/>
      <c r="Q567" s="113"/>
      <c r="R567" s="113"/>
      <c r="U567" s="201"/>
      <c r="V567" s="113"/>
      <c r="W567" s="113"/>
      <c r="X567" s="113"/>
      <c r="Y567" s="113"/>
      <c r="Z567" s="113"/>
      <c r="AA567" s="113"/>
      <c r="AB567" s="113"/>
      <c r="AC567" s="201"/>
      <c r="AD567" s="113"/>
      <c r="AE567" s="113"/>
      <c r="AF567" s="113"/>
      <c r="AG567" s="113"/>
    </row>
    <row r="568" spans="2:33" x14ac:dyDescent="0.2">
      <c r="B568" s="200"/>
      <c r="C568" s="113"/>
      <c r="D568" s="201"/>
      <c r="E568" s="201"/>
      <c r="F568" s="113"/>
      <c r="G568" s="113"/>
      <c r="H568" s="113"/>
      <c r="I568" s="203"/>
      <c r="J568" s="203"/>
      <c r="K568" s="204"/>
      <c r="L568" s="201"/>
      <c r="M568" s="201"/>
      <c r="N568" s="201"/>
      <c r="O568" s="201"/>
      <c r="P568" s="201"/>
      <c r="Q568" s="113"/>
      <c r="R568" s="113"/>
      <c r="U568" s="201"/>
      <c r="V568" s="113"/>
      <c r="W568" s="113"/>
      <c r="X568" s="113"/>
      <c r="Y568" s="113"/>
      <c r="Z568" s="113"/>
      <c r="AA568" s="113"/>
      <c r="AB568" s="113"/>
      <c r="AC568" s="201"/>
      <c r="AD568" s="113"/>
      <c r="AE568" s="113"/>
      <c r="AF568" s="113"/>
      <c r="AG568" s="113"/>
    </row>
    <row r="569" spans="2:33" x14ac:dyDescent="0.2">
      <c r="B569" s="200"/>
      <c r="C569" s="113"/>
      <c r="D569" s="201"/>
      <c r="E569" s="201"/>
      <c r="F569" s="113"/>
      <c r="G569" s="113"/>
      <c r="H569" s="113"/>
      <c r="I569" s="203"/>
      <c r="J569" s="203"/>
      <c r="K569" s="204"/>
      <c r="L569" s="201"/>
      <c r="M569" s="201"/>
      <c r="N569" s="201"/>
      <c r="O569" s="201"/>
      <c r="P569" s="201"/>
      <c r="Q569" s="113"/>
      <c r="R569" s="113"/>
      <c r="U569" s="201"/>
      <c r="V569" s="113"/>
      <c r="W569" s="113"/>
      <c r="X569" s="113"/>
      <c r="Y569" s="113"/>
      <c r="Z569" s="113"/>
      <c r="AA569" s="113"/>
      <c r="AB569" s="113"/>
      <c r="AC569" s="201"/>
      <c r="AD569" s="113"/>
      <c r="AE569" s="113"/>
      <c r="AF569" s="113"/>
      <c r="AG569" s="113"/>
    </row>
    <row r="570" spans="2:33" x14ac:dyDescent="0.2">
      <c r="B570" s="200"/>
      <c r="C570" s="113"/>
      <c r="D570" s="201"/>
      <c r="E570" s="201"/>
      <c r="F570" s="113"/>
      <c r="G570" s="113"/>
      <c r="H570" s="113"/>
      <c r="I570" s="203"/>
      <c r="J570" s="203"/>
      <c r="K570" s="204"/>
      <c r="L570" s="201"/>
      <c r="M570" s="201"/>
      <c r="N570" s="201"/>
      <c r="O570" s="201"/>
      <c r="P570" s="201"/>
      <c r="Q570" s="113"/>
      <c r="R570" s="113"/>
      <c r="U570" s="201"/>
      <c r="V570" s="113"/>
      <c r="W570" s="113"/>
      <c r="X570" s="113"/>
      <c r="Y570" s="113"/>
      <c r="Z570" s="113"/>
      <c r="AA570" s="113"/>
      <c r="AB570" s="113"/>
      <c r="AC570" s="201"/>
      <c r="AD570" s="113"/>
      <c r="AE570" s="113"/>
      <c r="AF570" s="113"/>
      <c r="AG570" s="113"/>
    </row>
    <row r="571" spans="2:33" x14ac:dyDescent="0.2">
      <c r="B571" s="200"/>
      <c r="C571" s="113"/>
      <c r="D571" s="201"/>
      <c r="E571" s="201"/>
      <c r="F571" s="113"/>
      <c r="G571" s="113"/>
      <c r="H571" s="113"/>
      <c r="I571" s="203"/>
      <c r="J571" s="203"/>
      <c r="K571" s="204"/>
      <c r="L571" s="201"/>
      <c r="M571" s="201"/>
      <c r="N571" s="201"/>
      <c r="O571" s="201"/>
      <c r="P571" s="201"/>
      <c r="Q571" s="113"/>
      <c r="R571" s="113"/>
      <c r="U571" s="201"/>
      <c r="V571" s="113"/>
      <c r="W571" s="113"/>
      <c r="X571" s="113"/>
      <c r="Y571" s="113"/>
      <c r="Z571" s="113"/>
      <c r="AA571" s="113"/>
      <c r="AB571" s="113"/>
      <c r="AC571" s="201"/>
      <c r="AD571" s="113"/>
      <c r="AE571" s="113"/>
      <c r="AF571" s="113"/>
      <c r="AG571" s="113"/>
    </row>
    <row r="572" spans="2:33" x14ac:dyDescent="0.2">
      <c r="B572" s="200"/>
      <c r="C572" s="113"/>
      <c r="D572" s="201"/>
      <c r="E572" s="201"/>
      <c r="F572" s="113"/>
      <c r="G572" s="113"/>
      <c r="H572" s="113"/>
      <c r="I572" s="203"/>
      <c r="J572" s="203"/>
      <c r="K572" s="204"/>
      <c r="L572" s="201"/>
      <c r="M572" s="201"/>
      <c r="N572" s="201"/>
      <c r="O572" s="201"/>
      <c r="P572" s="201"/>
      <c r="Q572" s="113"/>
      <c r="R572" s="113"/>
      <c r="U572" s="201"/>
      <c r="V572" s="113"/>
      <c r="W572" s="113"/>
      <c r="X572" s="113"/>
      <c r="Y572" s="113"/>
      <c r="Z572" s="113"/>
      <c r="AA572" s="113"/>
      <c r="AB572" s="113"/>
      <c r="AC572" s="201"/>
      <c r="AD572" s="113"/>
      <c r="AE572" s="113"/>
      <c r="AF572" s="113"/>
      <c r="AG572" s="113"/>
    </row>
    <row r="573" spans="2:33" x14ac:dyDescent="0.2">
      <c r="B573" s="200"/>
      <c r="C573" s="113"/>
      <c r="D573" s="201"/>
      <c r="E573" s="201"/>
      <c r="F573" s="113"/>
      <c r="G573" s="113"/>
      <c r="H573" s="113"/>
      <c r="I573" s="203"/>
      <c r="J573" s="203"/>
      <c r="K573" s="204"/>
      <c r="L573" s="201"/>
      <c r="M573" s="201"/>
      <c r="N573" s="201"/>
      <c r="O573" s="201"/>
      <c r="P573" s="201"/>
      <c r="Q573" s="113"/>
      <c r="R573" s="113"/>
      <c r="U573" s="201"/>
      <c r="V573" s="113"/>
      <c r="W573" s="113"/>
      <c r="X573" s="113"/>
      <c r="Y573" s="113"/>
      <c r="Z573" s="113"/>
      <c r="AA573" s="113"/>
      <c r="AB573" s="113"/>
      <c r="AC573" s="201"/>
      <c r="AD573" s="113"/>
      <c r="AE573" s="113"/>
      <c r="AF573" s="113"/>
      <c r="AG573" s="113"/>
    </row>
    <row r="574" spans="2:33" x14ac:dyDescent="0.2">
      <c r="B574" s="200"/>
      <c r="C574" s="113"/>
      <c r="D574" s="201"/>
      <c r="E574" s="201"/>
      <c r="F574" s="113"/>
      <c r="G574" s="113"/>
      <c r="H574" s="113"/>
      <c r="I574" s="203"/>
      <c r="J574" s="203"/>
      <c r="K574" s="204"/>
      <c r="L574" s="201"/>
      <c r="M574" s="201"/>
      <c r="N574" s="201"/>
      <c r="O574" s="201"/>
      <c r="P574" s="201"/>
      <c r="Q574" s="113"/>
      <c r="R574" s="113"/>
      <c r="U574" s="201"/>
      <c r="V574" s="113"/>
      <c r="W574" s="113"/>
      <c r="X574" s="113"/>
      <c r="Y574" s="113"/>
      <c r="Z574" s="113"/>
      <c r="AA574" s="113"/>
      <c r="AB574" s="113"/>
      <c r="AC574" s="201"/>
      <c r="AD574" s="113"/>
      <c r="AE574" s="113"/>
      <c r="AF574" s="113"/>
      <c r="AG574" s="113"/>
    </row>
    <row r="575" spans="2:33" x14ac:dyDescent="0.2">
      <c r="B575" s="200"/>
      <c r="C575" s="113"/>
      <c r="D575" s="201"/>
      <c r="E575" s="201"/>
      <c r="F575" s="113"/>
      <c r="G575" s="113"/>
      <c r="H575" s="113"/>
      <c r="I575" s="203"/>
      <c r="J575" s="203"/>
      <c r="K575" s="204"/>
      <c r="L575" s="201"/>
      <c r="M575" s="201"/>
      <c r="N575" s="201"/>
      <c r="O575" s="201"/>
      <c r="P575" s="201"/>
      <c r="Q575" s="113"/>
      <c r="R575" s="113"/>
      <c r="U575" s="201"/>
      <c r="V575" s="113"/>
      <c r="W575" s="113"/>
      <c r="X575" s="113"/>
      <c r="Y575" s="113"/>
      <c r="Z575" s="113"/>
      <c r="AA575" s="113"/>
      <c r="AB575" s="113"/>
      <c r="AC575" s="201"/>
      <c r="AD575" s="113"/>
      <c r="AE575" s="113"/>
      <c r="AF575" s="113"/>
      <c r="AG575" s="113"/>
    </row>
    <row r="576" spans="2:33" x14ac:dyDescent="0.2">
      <c r="B576" s="200"/>
      <c r="C576" s="113"/>
      <c r="D576" s="201"/>
      <c r="E576" s="201"/>
      <c r="F576" s="113"/>
      <c r="G576" s="113"/>
      <c r="H576" s="113"/>
      <c r="I576" s="203"/>
      <c r="J576" s="203"/>
      <c r="K576" s="204"/>
      <c r="L576" s="201"/>
      <c r="M576" s="201"/>
      <c r="N576" s="201"/>
      <c r="O576" s="201"/>
      <c r="P576" s="201"/>
      <c r="Q576" s="113"/>
      <c r="R576" s="113"/>
      <c r="U576" s="201"/>
      <c r="V576" s="113"/>
      <c r="W576" s="113"/>
      <c r="X576" s="113"/>
      <c r="Y576" s="113"/>
      <c r="Z576" s="113"/>
      <c r="AA576" s="113"/>
      <c r="AB576" s="113"/>
      <c r="AC576" s="201"/>
      <c r="AD576" s="113"/>
      <c r="AE576" s="113"/>
      <c r="AF576" s="113"/>
      <c r="AG576" s="113"/>
    </row>
    <row r="577" spans="2:33" x14ac:dyDescent="0.2">
      <c r="B577" s="200"/>
      <c r="C577" s="113"/>
      <c r="D577" s="201"/>
      <c r="E577" s="201"/>
      <c r="F577" s="113"/>
      <c r="G577" s="113"/>
      <c r="H577" s="113"/>
      <c r="I577" s="203"/>
      <c r="J577" s="203"/>
      <c r="K577" s="204"/>
      <c r="L577" s="201"/>
      <c r="M577" s="201"/>
      <c r="N577" s="201"/>
      <c r="O577" s="201"/>
      <c r="P577" s="201"/>
      <c r="Q577" s="113"/>
      <c r="R577" s="113"/>
      <c r="U577" s="201"/>
      <c r="V577" s="113"/>
      <c r="W577" s="113"/>
      <c r="X577" s="113"/>
      <c r="Y577" s="113"/>
      <c r="Z577" s="113"/>
      <c r="AA577" s="113"/>
      <c r="AB577" s="113"/>
      <c r="AC577" s="201"/>
      <c r="AD577" s="113"/>
      <c r="AE577" s="113"/>
      <c r="AF577" s="113"/>
      <c r="AG577" s="113"/>
    </row>
    <row r="578" spans="2:33" x14ac:dyDescent="0.2">
      <c r="B578" s="200"/>
      <c r="C578" s="113"/>
      <c r="D578" s="201"/>
      <c r="E578" s="201"/>
      <c r="F578" s="113"/>
      <c r="G578" s="113"/>
      <c r="H578" s="113"/>
      <c r="I578" s="203"/>
      <c r="J578" s="203"/>
      <c r="K578" s="204"/>
      <c r="L578" s="201"/>
      <c r="M578" s="201"/>
      <c r="N578" s="201"/>
      <c r="O578" s="201"/>
      <c r="P578" s="201"/>
      <c r="Q578" s="113"/>
      <c r="R578" s="113"/>
      <c r="U578" s="201"/>
      <c r="V578" s="113"/>
      <c r="W578" s="113"/>
      <c r="X578" s="113"/>
      <c r="Y578" s="113"/>
      <c r="Z578" s="113"/>
      <c r="AA578" s="113"/>
      <c r="AB578" s="113"/>
      <c r="AC578" s="201"/>
      <c r="AD578" s="113"/>
      <c r="AE578" s="113"/>
      <c r="AF578" s="113"/>
      <c r="AG578" s="113"/>
    </row>
    <row r="579" spans="2:33" x14ac:dyDescent="0.2">
      <c r="B579" s="200"/>
      <c r="C579" s="113"/>
      <c r="D579" s="201"/>
      <c r="E579" s="201"/>
      <c r="F579" s="113"/>
      <c r="G579" s="113"/>
      <c r="H579" s="113"/>
      <c r="I579" s="203"/>
      <c r="J579" s="203"/>
      <c r="K579" s="204"/>
      <c r="L579" s="201"/>
      <c r="M579" s="201"/>
      <c r="N579" s="201"/>
      <c r="O579" s="201"/>
      <c r="P579" s="201"/>
      <c r="Q579" s="113"/>
      <c r="R579" s="113"/>
      <c r="U579" s="201"/>
      <c r="V579" s="113"/>
      <c r="W579" s="113"/>
      <c r="X579" s="113"/>
      <c r="Y579" s="113"/>
      <c r="Z579" s="113"/>
      <c r="AA579" s="113"/>
      <c r="AB579" s="113"/>
      <c r="AC579" s="201"/>
      <c r="AD579" s="113"/>
      <c r="AE579" s="113"/>
      <c r="AF579" s="113"/>
      <c r="AG579" s="113"/>
    </row>
    <row r="580" spans="2:33" x14ac:dyDescent="0.2">
      <c r="B580" s="200"/>
      <c r="C580" s="113"/>
      <c r="D580" s="201"/>
      <c r="E580" s="201"/>
      <c r="F580" s="113"/>
      <c r="G580" s="113"/>
      <c r="H580" s="113"/>
      <c r="I580" s="203"/>
      <c r="J580" s="203"/>
      <c r="K580" s="204"/>
      <c r="L580" s="201"/>
      <c r="M580" s="201"/>
      <c r="N580" s="201"/>
      <c r="O580" s="201"/>
      <c r="P580" s="201"/>
      <c r="Q580" s="113"/>
      <c r="R580" s="113"/>
      <c r="U580" s="201"/>
      <c r="V580" s="113"/>
      <c r="W580" s="113"/>
      <c r="X580" s="113"/>
      <c r="Y580" s="113"/>
      <c r="Z580" s="113"/>
      <c r="AA580" s="113"/>
      <c r="AB580" s="113"/>
      <c r="AC580" s="201"/>
      <c r="AD580" s="113"/>
      <c r="AE580" s="113"/>
      <c r="AF580" s="113"/>
      <c r="AG580" s="113"/>
    </row>
    <row r="581" spans="2:33" x14ac:dyDescent="0.2">
      <c r="B581" s="200"/>
      <c r="C581" s="113"/>
      <c r="D581" s="201"/>
      <c r="E581" s="201"/>
      <c r="F581" s="113"/>
      <c r="G581" s="113"/>
      <c r="H581" s="113"/>
      <c r="I581" s="203"/>
      <c r="J581" s="203"/>
      <c r="K581" s="204"/>
      <c r="L581" s="201"/>
      <c r="M581" s="201"/>
      <c r="N581" s="201"/>
      <c r="O581" s="201"/>
      <c r="P581" s="201"/>
      <c r="Q581" s="113"/>
      <c r="R581" s="113"/>
      <c r="U581" s="201"/>
      <c r="V581" s="113"/>
      <c r="W581" s="113"/>
      <c r="X581" s="113"/>
      <c r="Y581" s="113"/>
      <c r="Z581" s="113"/>
      <c r="AA581" s="113"/>
      <c r="AB581" s="113"/>
      <c r="AC581" s="201"/>
      <c r="AD581" s="113"/>
      <c r="AE581" s="113"/>
      <c r="AF581" s="113"/>
      <c r="AG581" s="113"/>
    </row>
    <row r="582" spans="2:33" x14ac:dyDescent="0.2">
      <c r="B582" s="200"/>
      <c r="C582" s="113"/>
      <c r="D582" s="201"/>
      <c r="E582" s="201"/>
      <c r="F582" s="113"/>
      <c r="G582" s="113"/>
      <c r="H582" s="113"/>
      <c r="I582" s="203"/>
      <c r="J582" s="203"/>
      <c r="K582" s="204"/>
      <c r="L582" s="201"/>
      <c r="M582" s="201"/>
      <c r="N582" s="201"/>
      <c r="O582" s="201"/>
      <c r="P582" s="201"/>
      <c r="Q582" s="113"/>
      <c r="R582" s="113"/>
      <c r="U582" s="201"/>
      <c r="V582" s="113"/>
      <c r="W582" s="113"/>
      <c r="X582" s="113"/>
      <c r="Y582" s="113"/>
      <c r="Z582" s="113"/>
      <c r="AA582" s="113"/>
      <c r="AB582" s="113"/>
      <c r="AC582" s="201"/>
      <c r="AD582" s="113"/>
      <c r="AE582" s="113"/>
      <c r="AF582" s="113"/>
      <c r="AG582" s="113"/>
    </row>
    <row r="583" spans="2:33" x14ac:dyDescent="0.2">
      <c r="B583" s="200"/>
      <c r="C583" s="113"/>
      <c r="D583" s="201"/>
      <c r="E583" s="201"/>
      <c r="F583" s="113"/>
      <c r="G583" s="113"/>
      <c r="H583" s="113"/>
      <c r="I583" s="203"/>
      <c r="J583" s="203"/>
      <c r="K583" s="204"/>
      <c r="L583" s="201"/>
      <c r="M583" s="201"/>
      <c r="N583" s="201"/>
      <c r="O583" s="201"/>
      <c r="P583" s="201"/>
      <c r="Q583" s="113"/>
      <c r="R583" s="113"/>
      <c r="U583" s="201"/>
      <c r="V583" s="113"/>
      <c r="W583" s="113"/>
      <c r="X583" s="113"/>
      <c r="Y583" s="113"/>
      <c r="Z583" s="113"/>
      <c r="AA583" s="113"/>
      <c r="AB583" s="113"/>
      <c r="AC583" s="201"/>
      <c r="AD583" s="113"/>
      <c r="AE583" s="113"/>
      <c r="AF583" s="113"/>
      <c r="AG583" s="113"/>
    </row>
    <row r="584" spans="2:33" x14ac:dyDescent="0.2">
      <c r="B584" s="200"/>
      <c r="C584" s="113"/>
      <c r="D584" s="201"/>
      <c r="E584" s="201"/>
      <c r="F584" s="113"/>
      <c r="G584" s="113"/>
      <c r="H584" s="113"/>
      <c r="I584" s="203"/>
      <c r="J584" s="203"/>
      <c r="K584" s="204"/>
      <c r="L584" s="201"/>
      <c r="M584" s="201"/>
      <c r="N584" s="201"/>
      <c r="O584" s="201"/>
      <c r="P584" s="201"/>
      <c r="Q584" s="113"/>
      <c r="R584" s="113"/>
      <c r="U584" s="201"/>
      <c r="V584" s="113"/>
      <c r="W584" s="113"/>
      <c r="X584" s="113"/>
      <c r="Y584" s="113"/>
      <c r="Z584" s="113"/>
      <c r="AA584" s="113"/>
      <c r="AB584" s="113"/>
      <c r="AC584" s="201"/>
      <c r="AD584" s="113"/>
      <c r="AE584" s="113"/>
      <c r="AF584" s="113"/>
      <c r="AG584" s="113"/>
    </row>
    <row r="585" spans="2:33" x14ac:dyDescent="0.2">
      <c r="B585" s="200"/>
      <c r="C585" s="113"/>
      <c r="D585" s="201"/>
      <c r="E585" s="201"/>
      <c r="F585" s="113"/>
      <c r="G585" s="113"/>
      <c r="H585" s="113"/>
      <c r="I585" s="203"/>
      <c r="J585" s="203"/>
      <c r="K585" s="204"/>
      <c r="L585" s="201"/>
      <c r="M585" s="201"/>
      <c r="N585" s="201"/>
      <c r="O585" s="201"/>
      <c r="P585" s="201"/>
      <c r="Q585" s="113"/>
      <c r="R585" s="113"/>
      <c r="U585" s="201"/>
      <c r="V585" s="113"/>
      <c r="W585" s="113"/>
      <c r="X585" s="113"/>
      <c r="Y585" s="113"/>
      <c r="Z585" s="113"/>
      <c r="AA585" s="113"/>
      <c r="AB585" s="113"/>
      <c r="AC585" s="201"/>
      <c r="AD585" s="113"/>
      <c r="AE585" s="113"/>
      <c r="AF585" s="113"/>
      <c r="AG585" s="113"/>
    </row>
    <row r="586" spans="2:33" x14ac:dyDescent="0.2">
      <c r="B586" s="200"/>
      <c r="C586" s="113"/>
      <c r="D586" s="201"/>
      <c r="E586" s="201"/>
      <c r="F586" s="113"/>
      <c r="G586" s="113"/>
      <c r="H586" s="113"/>
      <c r="I586" s="203"/>
      <c r="J586" s="203"/>
      <c r="K586" s="204"/>
      <c r="L586" s="201"/>
      <c r="M586" s="201"/>
      <c r="N586" s="201"/>
      <c r="O586" s="201"/>
      <c r="P586" s="201"/>
      <c r="Q586" s="113"/>
      <c r="R586" s="113"/>
      <c r="U586" s="201"/>
      <c r="V586" s="113"/>
      <c r="W586" s="113"/>
      <c r="X586" s="113"/>
      <c r="Y586" s="113"/>
      <c r="Z586" s="113"/>
      <c r="AA586" s="113"/>
      <c r="AB586" s="113"/>
      <c r="AC586" s="201"/>
      <c r="AD586" s="113"/>
      <c r="AE586" s="113"/>
      <c r="AF586" s="113"/>
      <c r="AG586" s="113"/>
    </row>
    <row r="587" spans="2:33" x14ac:dyDescent="0.2">
      <c r="B587" s="200"/>
      <c r="C587" s="113"/>
      <c r="D587" s="201"/>
      <c r="E587" s="201"/>
      <c r="F587" s="113"/>
      <c r="G587" s="113"/>
      <c r="H587" s="113"/>
      <c r="I587" s="203"/>
      <c r="J587" s="203"/>
      <c r="K587" s="204"/>
      <c r="L587" s="201"/>
      <c r="M587" s="201"/>
      <c r="N587" s="201"/>
      <c r="O587" s="201"/>
      <c r="P587" s="201"/>
      <c r="Q587" s="113"/>
      <c r="R587" s="113"/>
      <c r="U587" s="201"/>
      <c r="V587" s="113"/>
      <c r="W587" s="113"/>
      <c r="X587" s="113"/>
      <c r="Y587" s="113"/>
      <c r="Z587" s="113"/>
      <c r="AA587" s="113"/>
      <c r="AB587" s="113"/>
      <c r="AC587" s="201"/>
      <c r="AD587" s="113"/>
      <c r="AE587" s="113"/>
      <c r="AF587" s="113"/>
      <c r="AG587" s="113"/>
    </row>
    <row r="588" spans="2:33" x14ac:dyDescent="0.2">
      <c r="B588" s="200"/>
      <c r="C588" s="113"/>
      <c r="D588" s="201"/>
      <c r="E588" s="201"/>
      <c r="F588" s="113"/>
      <c r="G588" s="113"/>
      <c r="H588" s="113"/>
      <c r="I588" s="203"/>
      <c r="J588" s="203"/>
      <c r="K588" s="204"/>
      <c r="L588" s="201"/>
      <c r="M588" s="201"/>
      <c r="N588" s="201"/>
      <c r="O588" s="201"/>
      <c r="P588" s="201"/>
      <c r="Q588" s="113"/>
      <c r="R588" s="113"/>
      <c r="U588" s="201"/>
      <c r="V588" s="113"/>
      <c r="W588" s="113"/>
      <c r="X588" s="113"/>
      <c r="Y588" s="113"/>
      <c r="Z588" s="113"/>
      <c r="AA588" s="113"/>
      <c r="AB588" s="113"/>
      <c r="AC588" s="201"/>
      <c r="AD588" s="113"/>
      <c r="AE588" s="113"/>
      <c r="AF588" s="113"/>
      <c r="AG588" s="113"/>
    </row>
    <row r="589" spans="2:33" x14ac:dyDescent="0.2">
      <c r="B589" s="200"/>
      <c r="C589" s="113"/>
      <c r="D589" s="201"/>
      <c r="E589" s="201"/>
      <c r="F589" s="113"/>
      <c r="G589" s="113"/>
      <c r="H589" s="113"/>
      <c r="I589" s="203"/>
      <c r="J589" s="203"/>
      <c r="K589" s="204"/>
      <c r="L589" s="201"/>
      <c r="M589" s="201"/>
      <c r="N589" s="201"/>
      <c r="O589" s="201"/>
      <c r="P589" s="201"/>
      <c r="Q589" s="113"/>
      <c r="R589" s="113"/>
      <c r="U589" s="201"/>
      <c r="V589" s="113"/>
      <c r="W589" s="113"/>
      <c r="X589" s="113"/>
      <c r="Y589" s="113"/>
      <c r="Z589" s="113"/>
      <c r="AA589" s="113"/>
      <c r="AB589" s="113"/>
      <c r="AC589" s="201"/>
      <c r="AD589" s="113"/>
      <c r="AE589" s="113"/>
      <c r="AF589" s="113"/>
      <c r="AG589" s="113"/>
    </row>
    <row r="590" spans="2:33" x14ac:dyDescent="0.2">
      <c r="B590" s="200"/>
      <c r="C590" s="113"/>
      <c r="D590" s="201"/>
      <c r="E590" s="201"/>
      <c r="F590" s="113"/>
      <c r="G590" s="113"/>
      <c r="H590" s="113"/>
      <c r="I590" s="203"/>
      <c r="J590" s="203"/>
      <c r="K590" s="204"/>
      <c r="L590" s="201"/>
      <c r="M590" s="201"/>
      <c r="N590" s="201"/>
      <c r="O590" s="201"/>
      <c r="P590" s="201"/>
      <c r="Q590" s="113"/>
      <c r="R590" s="113"/>
      <c r="U590" s="201"/>
      <c r="V590" s="113"/>
      <c r="W590" s="113"/>
      <c r="X590" s="113"/>
      <c r="Y590" s="113"/>
      <c r="Z590" s="113"/>
      <c r="AA590" s="113"/>
      <c r="AB590" s="113"/>
      <c r="AC590" s="201"/>
      <c r="AD590" s="113"/>
      <c r="AE590" s="113"/>
      <c r="AF590" s="113"/>
      <c r="AG590" s="113"/>
    </row>
    <row r="591" spans="2:33" x14ac:dyDescent="0.2">
      <c r="B591" s="200"/>
      <c r="C591" s="113"/>
      <c r="D591" s="201"/>
      <c r="E591" s="201"/>
      <c r="F591" s="113"/>
      <c r="G591" s="113"/>
      <c r="H591" s="113"/>
      <c r="I591" s="203"/>
      <c r="J591" s="203"/>
      <c r="K591" s="204"/>
      <c r="L591" s="201"/>
      <c r="M591" s="201"/>
      <c r="N591" s="201"/>
      <c r="O591" s="201"/>
      <c r="P591" s="201"/>
      <c r="Q591" s="113"/>
      <c r="R591" s="113"/>
      <c r="U591" s="201"/>
      <c r="V591" s="113"/>
      <c r="W591" s="113"/>
      <c r="X591" s="113"/>
      <c r="Y591" s="113"/>
      <c r="Z591" s="113"/>
      <c r="AA591" s="113"/>
      <c r="AB591" s="113"/>
      <c r="AC591" s="201"/>
      <c r="AD591" s="113"/>
      <c r="AE591" s="113"/>
      <c r="AF591" s="113"/>
      <c r="AG591" s="113"/>
    </row>
    <row r="592" spans="2:33" x14ac:dyDescent="0.2">
      <c r="B592" s="200"/>
      <c r="C592" s="113"/>
      <c r="D592" s="201"/>
      <c r="E592" s="201"/>
      <c r="F592" s="113"/>
      <c r="G592" s="113"/>
      <c r="H592" s="113"/>
      <c r="I592" s="203"/>
      <c r="J592" s="203"/>
      <c r="K592" s="204"/>
      <c r="L592" s="201"/>
      <c r="M592" s="201"/>
      <c r="N592" s="201"/>
      <c r="O592" s="201"/>
      <c r="P592" s="201"/>
      <c r="Q592" s="113"/>
      <c r="R592" s="113"/>
      <c r="U592" s="201"/>
      <c r="V592" s="113"/>
      <c r="W592" s="113"/>
      <c r="X592" s="113"/>
      <c r="Y592" s="113"/>
      <c r="Z592" s="113"/>
      <c r="AA592" s="113"/>
      <c r="AB592" s="113"/>
      <c r="AC592" s="201"/>
      <c r="AD592" s="113"/>
      <c r="AE592" s="113"/>
      <c r="AF592" s="113"/>
      <c r="AG592" s="113"/>
    </row>
    <row r="593" spans="2:33" x14ac:dyDescent="0.2">
      <c r="B593" s="200"/>
      <c r="C593" s="113"/>
      <c r="D593" s="201"/>
      <c r="E593" s="201"/>
      <c r="F593" s="113"/>
      <c r="G593" s="113"/>
      <c r="H593" s="113"/>
      <c r="I593" s="203"/>
      <c r="J593" s="203"/>
      <c r="K593" s="204"/>
      <c r="L593" s="201"/>
      <c r="M593" s="201"/>
      <c r="N593" s="201"/>
      <c r="O593" s="201"/>
      <c r="P593" s="201"/>
      <c r="Q593" s="113"/>
      <c r="R593" s="113"/>
      <c r="U593" s="201"/>
      <c r="V593" s="113"/>
      <c r="W593" s="113"/>
      <c r="X593" s="113"/>
      <c r="Y593" s="113"/>
      <c r="Z593" s="113"/>
      <c r="AA593" s="113"/>
      <c r="AB593" s="113"/>
      <c r="AC593" s="201"/>
      <c r="AD593" s="113"/>
      <c r="AE593" s="113"/>
      <c r="AF593" s="113"/>
      <c r="AG593" s="113"/>
    </row>
    <row r="594" spans="2:33" x14ac:dyDescent="0.2">
      <c r="B594" s="200"/>
      <c r="C594" s="113"/>
      <c r="D594" s="201"/>
      <c r="E594" s="201"/>
      <c r="F594" s="113"/>
      <c r="G594" s="113"/>
      <c r="H594" s="113"/>
      <c r="I594" s="203"/>
      <c r="J594" s="203"/>
      <c r="K594" s="204"/>
      <c r="L594" s="201"/>
      <c r="M594" s="201"/>
      <c r="N594" s="201"/>
      <c r="O594" s="201"/>
      <c r="P594" s="201"/>
      <c r="Q594" s="113"/>
      <c r="R594" s="113"/>
      <c r="U594" s="201"/>
      <c r="V594" s="113"/>
      <c r="W594" s="113"/>
      <c r="X594" s="113"/>
      <c r="Y594" s="113"/>
      <c r="Z594" s="113"/>
      <c r="AA594" s="113"/>
      <c r="AB594" s="113"/>
      <c r="AC594" s="201"/>
      <c r="AD594" s="113"/>
      <c r="AE594" s="113"/>
      <c r="AF594" s="113"/>
      <c r="AG594" s="113"/>
    </row>
    <row r="595" spans="2:33" x14ac:dyDescent="0.2">
      <c r="B595" s="200"/>
      <c r="C595" s="113"/>
      <c r="D595" s="201"/>
      <c r="E595" s="201"/>
      <c r="F595" s="113"/>
      <c r="G595" s="113"/>
      <c r="H595" s="113"/>
      <c r="I595" s="203"/>
      <c r="J595" s="203"/>
      <c r="K595" s="204"/>
      <c r="L595" s="201"/>
      <c r="M595" s="201"/>
      <c r="N595" s="201"/>
      <c r="O595" s="201"/>
      <c r="P595" s="201"/>
      <c r="Q595" s="113"/>
      <c r="R595" s="113"/>
      <c r="U595" s="201"/>
      <c r="V595" s="113"/>
      <c r="W595" s="113"/>
      <c r="X595" s="113"/>
      <c r="Y595" s="113"/>
      <c r="Z595" s="113"/>
      <c r="AA595" s="113"/>
      <c r="AB595" s="113"/>
      <c r="AC595" s="201"/>
      <c r="AD595" s="113"/>
      <c r="AE595" s="113"/>
      <c r="AF595" s="113"/>
      <c r="AG595" s="113"/>
    </row>
    <row r="596" spans="2:33" x14ac:dyDescent="0.2">
      <c r="B596" s="200"/>
      <c r="C596" s="113"/>
      <c r="D596" s="201"/>
      <c r="E596" s="201"/>
      <c r="F596" s="113"/>
      <c r="G596" s="113"/>
      <c r="H596" s="113"/>
      <c r="I596" s="203"/>
      <c r="J596" s="203"/>
      <c r="K596" s="204"/>
      <c r="L596" s="201"/>
      <c r="M596" s="201"/>
      <c r="N596" s="201"/>
      <c r="O596" s="201"/>
      <c r="P596" s="201"/>
      <c r="Q596" s="113"/>
      <c r="R596" s="113"/>
      <c r="U596" s="201"/>
      <c r="V596" s="113"/>
      <c r="W596" s="113"/>
      <c r="X596" s="113"/>
      <c r="Y596" s="113"/>
      <c r="Z596" s="113"/>
      <c r="AA596" s="113"/>
      <c r="AB596" s="113"/>
      <c r="AC596" s="201"/>
      <c r="AD596" s="113"/>
      <c r="AE596" s="113"/>
      <c r="AF596" s="113"/>
      <c r="AG596" s="113"/>
    </row>
    <row r="597" spans="2:33" x14ac:dyDescent="0.2">
      <c r="B597" s="200"/>
      <c r="C597" s="113"/>
      <c r="D597" s="201"/>
      <c r="E597" s="201"/>
      <c r="F597" s="113"/>
      <c r="G597" s="113"/>
      <c r="H597" s="113"/>
      <c r="I597" s="203"/>
      <c r="J597" s="203"/>
      <c r="K597" s="204"/>
      <c r="L597" s="201"/>
      <c r="M597" s="201"/>
      <c r="N597" s="201"/>
      <c r="O597" s="201"/>
      <c r="P597" s="201"/>
      <c r="Q597" s="113"/>
      <c r="R597" s="113"/>
      <c r="U597" s="201"/>
      <c r="V597" s="113"/>
      <c r="W597" s="113"/>
      <c r="X597" s="113"/>
      <c r="Y597" s="113"/>
      <c r="Z597" s="113"/>
      <c r="AA597" s="113"/>
      <c r="AB597" s="113"/>
      <c r="AC597" s="201"/>
      <c r="AD597" s="113"/>
      <c r="AE597" s="113"/>
      <c r="AF597" s="113"/>
      <c r="AG597" s="113"/>
    </row>
    <row r="598" spans="2:33" x14ac:dyDescent="0.2">
      <c r="B598" s="200"/>
      <c r="C598" s="113"/>
      <c r="D598" s="201"/>
      <c r="E598" s="201"/>
      <c r="F598" s="113"/>
      <c r="G598" s="113"/>
      <c r="H598" s="113"/>
      <c r="I598" s="203"/>
      <c r="J598" s="203"/>
      <c r="K598" s="204"/>
      <c r="L598" s="201"/>
      <c r="M598" s="201"/>
      <c r="N598" s="201"/>
      <c r="O598" s="201"/>
      <c r="P598" s="201"/>
      <c r="Q598" s="113"/>
      <c r="R598" s="113"/>
      <c r="U598" s="201"/>
      <c r="V598" s="113"/>
      <c r="W598" s="113"/>
      <c r="X598" s="113"/>
      <c r="Y598" s="113"/>
      <c r="Z598" s="113"/>
      <c r="AA598" s="113"/>
      <c r="AB598" s="113"/>
      <c r="AC598" s="201"/>
      <c r="AD598" s="113"/>
      <c r="AE598" s="113"/>
      <c r="AF598" s="113"/>
      <c r="AG598" s="113"/>
    </row>
    <row r="599" spans="2:33" x14ac:dyDescent="0.2">
      <c r="B599" s="200"/>
      <c r="C599" s="113"/>
      <c r="D599" s="201"/>
      <c r="E599" s="201"/>
      <c r="F599" s="113"/>
      <c r="G599" s="113"/>
      <c r="H599" s="113"/>
      <c r="I599" s="203"/>
      <c r="J599" s="203"/>
      <c r="K599" s="204"/>
      <c r="L599" s="201"/>
      <c r="M599" s="201"/>
      <c r="N599" s="201"/>
      <c r="O599" s="201"/>
      <c r="P599" s="201"/>
      <c r="Q599" s="113"/>
      <c r="R599" s="113"/>
      <c r="U599" s="201"/>
      <c r="V599" s="113"/>
      <c r="W599" s="113"/>
      <c r="X599" s="113"/>
      <c r="Y599" s="113"/>
      <c r="Z599" s="113"/>
      <c r="AA599" s="113"/>
      <c r="AB599" s="113"/>
      <c r="AC599" s="201"/>
      <c r="AD599" s="113"/>
      <c r="AE599" s="113"/>
      <c r="AF599" s="113"/>
      <c r="AG599" s="113"/>
    </row>
    <row r="600" spans="2:33" x14ac:dyDescent="0.2">
      <c r="B600" s="200"/>
      <c r="C600" s="113"/>
      <c r="D600" s="201"/>
      <c r="E600" s="201"/>
      <c r="F600" s="113"/>
      <c r="G600" s="113"/>
      <c r="H600" s="113"/>
      <c r="I600" s="203"/>
      <c r="J600" s="203"/>
      <c r="K600" s="204"/>
      <c r="L600" s="201"/>
      <c r="M600" s="201"/>
      <c r="N600" s="201"/>
      <c r="O600" s="201"/>
      <c r="P600" s="201"/>
      <c r="Q600" s="113"/>
      <c r="R600" s="113"/>
      <c r="U600" s="201"/>
      <c r="V600" s="113"/>
      <c r="W600" s="113"/>
      <c r="X600" s="113"/>
      <c r="Y600" s="113"/>
      <c r="Z600" s="113"/>
      <c r="AA600" s="113"/>
      <c r="AB600" s="113"/>
      <c r="AC600" s="201"/>
      <c r="AD600" s="113"/>
      <c r="AE600" s="113"/>
      <c r="AF600" s="113"/>
      <c r="AG600" s="113"/>
    </row>
    <row r="601" spans="2:33" x14ac:dyDescent="0.2">
      <c r="B601" s="200"/>
      <c r="C601" s="113"/>
      <c r="D601" s="201"/>
      <c r="E601" s="201"/>
      <c r="F601" s="113"/>
      <c r="G601" s="113"/>
      <c r="H601" s="113"/>
      <c r="I601" s="203"/>
      <c r="J601" s="203"/>
      <c r="K601" s="204"/>
      <c r="L601" s="201"/>
      <c r="M601" s="201"/>
      <c r="N601" s="201"/>
      <c r="O601" s="201"/>
      <c r="P601" s="201"/>
      <c r="Q601" s="113"/>
      <c r="R601" s="113"/>
      <c r="U601" s="201"/>
      <c r="V601" s="113"/>
      <c r="W601" s="113"/>
      <c r="X601" s="113"/>
      <c r="Y601" s="113"/>
      <c r="Z601" s="113"/>
      <c r="AA601" s="113"/>
      <c r="AB601" s="113"/>
      <c r="AC601" s="201"/>
      <c r="AD601" s="113"/>
      <c r="AE601" s="113"/>
      <c r="AF601" s="113"/>
      <c r="AG601" s="113"/>
    </row>
    <row r="602" spans="2:33" x14ac:dyDescent="0.2">
      <c r="B602" s="200"/>
      <c r="C602" s="113"/>
      <c r="D602" s="201"/>
      <c r="E602" s="201"/>
      <c r="F602" s="113"/>
      <c r="G602" s="113"/>
      <c r="H602" s="113"/>
      <c r="I602" s="203"/>
      <c r="J602" s="203"/>
      <c r="K602" s="204"/>
      <c r="L602" s="201"/>
      <c r="M602" s="201"/>
      <c r="N602" s="201"/>
      <c r="O602" s="201"/>
      <c r="P602" s="201"/>
      <c r="Q602" s="113"/>
      <c r="R602" s="113"/>
      <c r="U602" s="201"/>
      <c r="V602" s="113"/>
      <c r="W602" s="113"/>
      <c r="X602" s="113"/>
      <c r="Y602" s="113"/>
      <c r="Z602" s="113"/>
      <c r="AA602" s="113"/>
      <c r="AB602" s="113"/>
      <c r="AC602" s="201"/>
      <c r="AD602" s="113"/>
      <c r="AE602" s="113"/>
      <c r="AF602" s="113"/>
      <c r="AG602" s="113"/>
    </row>
    <row r="603" spans="2:33" x14ac:dyDescent="0.2">
      <c r="B603" s="200"/>
      <c r="C603" s="113"/>
      <c r="D603" s="201"/>
      <c r="E603" s="201"/>
      <c r="F603" s="113"/>
      <c r="G603" s="113"/>
      <c r="H603" s="113"/>
      <c r="I603" s="203"/>
      <c r="J603" s="203"/>
      <c r="K603" s="204"/>
      <c r="L603" s="201"/>
      <c r="M603" s="201"/>
      <c r="N603" s="201"/>
      <c r="O603" s="201"/>
      <c r="P603" s="201"/>
      <c r="Q603" s="113"/>
      <c r="R603" s="113"/>
      <c r="U603" s="201"/>
      <c r="V603" s="113"/>
      <c r="W603" s="113"/>
      <c r="X603" s="113"/>
      <c r="Y603" s="113"/>
      <c r="Z603" s="113"/>
      <c r="AA603" s="113"/>
      <c r="AB603" s="113"/>
      <c r="AC603" s="201"/>
      <c r="AD603" s="113"/>
      <c r="AE603" s="113"/>
      <c r="AF603" s="113"/>
      <c r="AG603" s="113"/>
    </row>
    <row r="604" spans="2:33" x14ac:dyDescent="0.2">
      <c r="B604" s="200"/>
      <c r="C604" s="113"/>
      <c r="D604" s="201"/>
      <c r="E604" s="201"/>
      <c r="F604" s="113"/>
      <c r="G604" s="113"/>
      <c r="H604" s="113"/>
      <c r="I604" s="203"/>
      <c r="J604" s="203"/>
      <c r="K604" s="204"/>
      <c r="L604" s="201"/>
      <c r="M604" s="201"/>
      <c r="N604" s="201"/>
      <c r="O604" s="201"/>
      <c r="P604" s="201"/>
      <c r="Q604" s="113"/>
      <c r="R604" s="113"/>
      <c r="U604" s="201"/>
      <c r="V604" s="113"/>
      <c r="W604" s="113"/>
      <c r="X604" s="113"/>
      <c r="Y604" s="113"/>
      <c r="Z604" s="113"/>
      <c r="AA604" s="113"/>
      <c r="AB604" s="113"/>
      <c r="AC604" s="201"/>
      <c r="AD604" s="113"/>
      <c r="AE604" s="113"/>
      <c r="AF604" s="113"/>
      <c r="AG604" s="113"/>
    </row>
    <row r="605" spans="2:33" x14ac:dyDescent="0.2">
      <c r="B605" s="200"/>
      <c r="C605" s="113"/>
      <c r="D605" s="201"/>
      <c r="E605" s="201"/>
      <c r="F605" s="113"/>
      <c r="G605" s="113"/>
      <c r="H605" s="113"/>
      <c r="I605" s="203"/>
      <c r="J605" s="203"/>
      <c r="K605" s="204"/>
      <c r="L605" s="201"/>
      <c r="M605" s="201"/>
      <c r="N605" s="201"/>
      <c r="O605" s="201"/>
      <c r="P605" s="201"/>
      <c r="Q605" s="113"/>
      <c r="R605" s="113"/>
      <c r="U605" s="201"/>
      <c r="V605" s="113"/>
      <c r="W605" s="113"/>
      <c r="X605" s="113"/>
      <c r="Y605" s="113"/>
      <c r="Z605" s="113"/>
      <c r="AA605" s="113"/>
      <c r="AB605" s="113"/>
      <c r="AC605" s="201"/>
      <c r="AD605" s="113"/>
      <c r="AE605" s="113"/>
      <c r="AF605" s="113"/>
      <c r="AG605" s="113"/>
    </row>
    <row r="606" spans="2:33" x14ac:dyDescent="0.2">
      <c r="B606" s="200"/>
      <c r="C606" s="113"/>
      <c r="D606" s="201"/>
      <c r="E606" s="201"/>
      <c r="F606" s="113"/>
      <c r="G606" s="113"/>
      <c r="H606" s="113"/>
      <c r="I606" s="203"/>
      <c r="J606" s="203"/>
      <c r="K606" s="204"/>
      <c r="L606" s="201"/>
      <c r="M606" s="201"/>
      <c r="N606" s="201"/>
      <c r="O606" s="201"/>
      <c r="P606" s="201"/>
      <c r="Q606" s="113"/>
      <c r="R606" s="113"/>
      <c r="U606" s="201"/>
      <c r="V606" s="113"/>
      <c r="W606" s="113"/>
      <c r="X606" s="113"/>
      <c r="Y606" s="113"/>
      <c r="Z606" s="113"/>
      <c r="AA606" s="113"/>
      <c r="AB606" s="113"/>
      <c r="AC606" s="201"/>
      <c r="AD606" s="113"/>
      <c r="AE606" s="113"/>
      <c r="AF606" s="113"/>
      <c r="AG606" s="113"/>
    </row>
    <row r="607" spans="2:33" x14ac:dyDescent="0.2">
      <c r="B607" s="200"/>
      <c r="C607" s="113"/>
      <c r="D607" s="201"/>
      <c r="E607" s="201"/>
      <c r="F607" s="113"/>
      <c r="G607" s="113"/>
      <c r="H607" s="113"/>
      <c r="I607" s="203"/>
      <c r="J607" s="203"/>
      <c r="K607" s="204"/>
      <c r="L607" s="201"/>
      <c r="M607" s="201"/>
      <c r="N607" s="201"/>
      <c r="O607" s="201"/>
      <c r="P607" s="201"/>
      <c r="Q607" s="113"/>
      <c r="R607" s="113"/>
      <c r="U607" s="201"/>
      <c r="V607" s="113"/>
      <c r="W607" s="113"/>
      <c r="X607" s="113"/>
      <c r="Y607" s="113"/>
      <c r="Z607" s="113"/>
      <c r="AA607" s="113"/>
      <c r="AB607" s="113"/>
      <c r="AC607" s="201"/>
      <c r="AD607" s="113"/>
      <c r="AE607" s="113"/>
      <c r="AF607" s="113"/>
      <c r="AG607" s="113"/>
    </row>
    <row r="608" spans="2:33" x14ac:dyDescent="0.2">
      <c r="B608" s="200"/>
      <c r="C608" s="113"/>
      <c r="D608" s="201"/>
      <c r="E608" s="201"/>
      <c r="F608" s="113"/>
      <c r="G608" s="113"/>
      <c r="H608" s="113"/>
      <c r="I608" s="203"/>
      <c r="J608" s="203"/>
      <c r="K608" s="204"/>
      <c r="L608" s="201"/>
      <c r="M608" s="201"/>
      <c r="N608" s="201"/>
      <c r="O608" s="201"/>
      <c r="P608" s="201"/>
      <c r="Q608" s="113"/>
      <c r="R608" s="113"/>
      <c r="U608" s="201"/>
      <c r="V608" s="113"/>
      <c r="W608" s="113"/>
      <c r="X608" s="113"/>
      <c r="Y608" s="113"/>
      <c r="Z608" s="113"/>
      <c r="AA608" s="113"/>
      <c r="AB608" s="113"/>
      <c r="AC608" s="201"/>
      <c r="AD608" s="113"/>
      <c r="AE608" s="113"/>
      <c r="AF608" s="113"/>
      <c r="AG608" s="113"/>
    </row>
    <row r="609" spans="2:33" x14ac:dyDescent="0.2">
      <c r="B609" s="200"/>
      <c r="C609" s="113"/>
      <c r="D609" s="201"/>
      <c r="E609" s="201"/>
      <c r="F609" s="113"/>
      <c r="G609" s="113"/>
      <c r="H609" s="113"/>
      <c r="I609" s="203"/>
      <c r="J609" s="203"/>
      <c r="K609" s="204"/>
      <c r="L609" s="201"/>
      <c r="M609" s="201"/>
      <c r="N609" s="201"/>
      <c r="O609" s="201"/>
      <c r="P609" s="201"/>
      <c r="Q609" s="113"/>
      <c r="R609" s="113"/>
      <c r="U609" s="201"/>
      <c r="V609" s="113"/>
      <c r="W609" s="113"/>
      <c r="X609" s="113"/>
      <c r="Y609" s="113"/>
      <c r="Z609" s="113"/>
      <c r="AA609" s="113"/>
      <c r="AB609" s="113"/>
      <c r="AC609" s="201"/>
      <c r="AD609" s="113"/>
      <c r="AE609" s="113"/>
      <c r="AF609" s="113"/>
      <c r="AG609" s="113"/>
    </row>
    <row r="610" spans="2:33" x14ac:dyDescent="0.2">
      <c r="B610" s="200"/>
      <c r="C610" s="113"/>
      <c r="D610" s="201"/>
      <c r="E610" s="201"/>
      <c r="F610" s="113"/>
      <c r="G610" s="113"/>
      <c r="H610" s="113"/>
      <c r="I610" s="203"/>
      <c r="J610" s="203"/>
      <c r="K610" s="204"/>
      <c r="L610" s="201"/>
      <c r="M610" s="201"/>
      <c r="N610" s="201"/>
      <c r="O610" s="201"/>
      <c r="P610" s="201"/>
      <c r="Q610" s="113"/>
      <c r="R610" s="113"/>
      <c r="U610" s="201"/>
      <c r="V610" s="113"/>
      <c r="W610" s="113"/>
      <c r="X610" s="113"/>
      <c r="Y610" s="113"/>
      <c r="Z610" s="113"/>
      <c r="AA610" s="113"/>
      <c r="AB610" s="113"/>
      <c r="AC610" s="201"/>
      <c r="AD610" s="113"/>
      <c r="AE610" s="113"/>
      <c r="AF610" s="113"/>
      <c r="AG610" s="113"/>
    </row>
    <row r="611" spans="2:33" x14ac:dyDescent="0.2">
      <c r="B611" s="200"/>
      <c r="C611" s="113"/>
      <c r="D611" s="201"/>
      <c r="E611" s="201"/>
      <c r="F611" s="113"/>
      <c r="G611" s="113"/>
      <c r="H611" s="113"/>
      <c r="I611" s="203"/>
      <c r="J611" s="203"/>
      <c r="K611" s="204"/>
      <c r="L611" s="201"/>
      <c r="M611" s="201"/>
      <c r="N611" s="201"/>
      <c r="O611" s="201"/>
      <c r="P611" s="201"/>
      <c r="Q611" s="113"/>
      <c r="R611" s="113"/>
      <c r="U611" s="201"/>
      <c r="V611" s="113"/>
      <c r="W611" s="113"/>
      <c r="X611" s="113"/>
      <c r="Y611" s="113"/>
      <c r="Z611" s="113"/>
      <c r="AA611" s="113"/>
      <c r="AB611" s="113"/>
      <c r="AC611" s="201"/>
      <c r="AD611" s="113"/>
      <c r="AE611" s="113"/>
      <c r="AF611" s="113"/>
      <c r="AG611" s="113"/>
    </row>
    <row r="612" spans="2:33" x14ac:dyDescent="0.2">
      <c r="B612" s="200"/>
      <c r="C612" s="113"/>
      <c r="D612" s="201"/>
      <c r="E612" s="201"/>
      <c r="F612" s="113"/>
      <c r="G612" s="113"/>
      <c r="H612" s="113"/>
      <c r="I612" s="203"/>
      <c r="J612" s="203"/>
      <c r="K612" s="204"/>
      <c r="L612" s="201"/>
      <c r="M612" s="201"/>
      <c r="N612" s="201"/>
      <c r="O612" s="201"/>
      <c r="P612" s="201"/>
      <c r="Q612" s="113"/>
      <c r="R612" s="113"/>
      <c r="U612" s="201"/>
      <c r="V612" s="113"/>
      <c r="W612" s="113"/>
      <c r="X612" s="113"/>
      <c r="Y612" s="113"/>
      <c r="Z612" s="113"/>
      <c r="AA612" s="113"/>
      <c r="AB612" s="113"/>
      <c r="AC612" s="201"/>
      <c r="AD612" s="113"/>
      <c r="AE612" s="113"/>
      <c r="AF612" s="113"/>
      <c r="AG612" s="113"/>
    </row>
    <row r="613" spans="2:33" x14ac:dyDescent="0.2">
      <c r="B613" s="200"/>
      <c r="C613" s="113"/>
      <c r="D613" s="201"/>
      <c r="E613" s="201"/>
      <c r="F613" s="113"/>
      <c r="G613" s="113"/>
      <c r="H613" s="113"/>
      <c r="I613" s="203"/>
      <c r="J613" s="203"/>
      <c r="K613" s="204"/>
      <c r="L613" s="201"/>
      <c r="M613" s="201"/>
      <c r="N613" s="201"/>
      <c r="O613" s="201"/>
      <c r="P613" s="201"/>
      <c r="Q613" s="113"/>
      <c r="R613" s="113"/>
      <c r="U613" s="201"/>
      <c r="V613" s="113"/>
      <c r="W613" s="113"/>
      <c r="X613" s="113"/>
      <c r="Y613" s="113"/>
      <c r="Z613" s="113"/>
      <c r="AA613" s="113"/>
      <c r="AB613" s="113"/>
      <c r="AC613" s="201"/>
      <c r="AD613" s="113"/>
      <c r="AE613" s="113"/>
      <c r="AF613" s="113"/>
      <c r="AG613" s="113"/>
    </row>
    <row r="614" spans="2:33" x14ac:dyDescent="0.2">
      <c r="B614" s="200"/>
      <c r="C614" s="113"/>
      <c r="D614" s="201"/>
      <c r="E614" s="201"/>
      <c r="F614" s="113"/>
      <c r="G614" s="113"/>
      <c r="H614" s="113"/>
      <c r="I614" s="203"/>
      <c r="J614" s="203"/>
      <c r="K614" s="204"/>
      <c r="L614" s="201"/>
      <c r="M614" s="201"/>
      <c r="N614" s="201"/>
      <c r="O614" s="201"/>
      <c r="P614" s="201"/>
      <c r="Q614" s="113"/>
      <c r="R614" s="113"/>
      <c r="U614" s="201"/>
      <c r="V614" s="113"/>
      <c r="W614" s="113"/>
      <c r="X614" s="113"/>
      <c r="Y614" s="113"/>
      <c r="Z614" s="113"/>
      <c r="AA614" s="113"/>
      <c r="AB614" s="113"/>
      <c r="AC614" s="201"/>
      <c r="AD614" s="113"/>
      <c r="AE614" s="113"/>
      <c r="AF614" s="113"/>
      <c r="AG614" s="113"/>
    </row>
    <row r="615" spans="2:33" x14ac:dyDescent="0.2">
      <c r="B615" s="200"/>
      <c r="C615" s="113"/>
      <c r="D615" s="201"/>
      <c r="E615" s="201"/>
      <c r="F615" s="113"/>
      <c r="G615" s="113"/>
      <c r="H615" s="113"/>
      <c r="I615" s="203"/>
      <c r="J615" s="203"/>
      <c r="K615" s="204"/>
      <c r="L615" s="201"/>
      <c r="M615" s="201"/>
      <c r="N615" s="201"/>
      <c r="O615" s="201"/>
      <c r="P615" s="201"/>
      <c r="Q615" s="113"/>
      <c r="R615" s="113"/>
      <c r="U615" s="201"/>
      <c r="V615" s="113"/>
      <c r="W615" s="113"/>
      <c r="X615" s="113"/>
      <c r="Y615" s="113"/>
      <c r="Z615" s="113"/>
      <c r="AA615" s="113"/>
      <c r="AB615" s="113"/>
      <c r="AC615" s="201"/>
      <c r="AD615" s="113"/>
      <c r="AE615" s="113"/>
      <c r="AF615" s="113"/>
      <c r="AG615" s="113"/>
    </row>
    <row r="616" spans="2:33" x14ac:dyDescent="0.2">
      <c r="B616" s="200"/>
      <c r="C616" s="113"/>
      <c r="D616" s="201"/>
      <c r="E616" s="201"/>
      <c r="F616" s="113"/>
      <c r="G616" s="113"/>
      <c r="H616" s="113"/>
      <c r="I616" s="203"/>
      <c r="J616" s="203"/>
      <c r="K616" s="204"/>
      <c r="L616" s="201"/>
      <c r="M616" s="201"/>
      <c r="N616" s="201"/>
      <c r="O616" s="201"/>
      <c r="P616" s="201"/>
      <c r="Q616" s="113"/>
      <c r="R616" s="113"/>
      <c r="U616" s="201"/>
      <c r="V616" s="113"/>
      <c r="W616" s="113"/>
      <c r="X616" s="113"/>
      <c r="Y616" s="113"/>
      <c r="Z616" s="113"/>
      <c r="AA616" s="113"/>
      <c r="AB616" s="113"/>
      <c r="AC616" s="201"/>
      <c r="AD616" s="113"/>
      <c r="AE616" s="113"/>
      <c r="AF616" s="113"/>
      <c r="AG616" s="113"/>
    </row>
    <row r="617" spans="2:33" x14ac:dyDescent="0.2">
      <c r="B617" s="200"/>
      <c r="C617" s="113"/>
      <c r="D617" s="201"/>
      <c r="E617" s="201"/>
      <c r="F617" s="113"/>
      <c r="G617" s="113"/>
      <c r="H617" s="113"/>
      <c r="I617" s="203"/>
      <c r="J617" s="203"/>
      <c r="K617" s="204"/>
      <c r="L617" s="201"/>
      <c r="M617" s="201"/>
      <c r="N617" s="201"/>
      <c r="O617" s="201"/>
      <c r="P617" s="201"/>
      <c r="Q617" s="113"/>
      <c r="R617" s="113"/>
      <c r="U617" s="201"/>
      <c r="V617" s="113"/>
      <c r="W617" s="113"/>
      <c r="X617" s="113"/>
      <c r="Y617" s="113"/>
      <c r="Z617" s="113"/>
      <c r="AA617" s="113"/>
      <c r="AB617" s="113"/>
      <c r="AC617" s="201"/>
      <c r="AD617" s="113"/>
      <c r="AE617" s="113"/>
      <c r="AF617" s="113"/>
      <c r="AG617" s="113"/>
    </row>
    <row r="618" spans="2:33" x14ac:dyDescent="0.2">
      <c r="B618" s="200"/>
      <c r="C618" s="113"/>
      <c r="D618" s="201"/>
      <c r="E618" s="201"/>
      <c r="F618" s="113"/>
      <c r="G618" s="113"/>
      <c r="H618" s="113"/>
      <c r="I618" s="203"/>
      <c r="J618" s="203"/>
      <c r="K618" s="204"/>
      <c r="L618" s="201"/>
      <c r="M618" s="201"/>
      <c r="N618" s="201"/>
      <c r="O618" s="201"/>
      <c r="P618" s="201"/>
      <c r="Q618" s="113"/>
      <c r="R618" s="113"/>
      <c r="U618" s="201"/>
      <c r="V618" s="113"/>
      <c r="W618" s="113"/>
      <c r="X618" s="113"/>
      <c r="Y618" s="113"/>
      <c r="Z618" s="113"/>
      <c r="AA618" s="113"/>
      <c r="AB618" s="113"/>
      <c r="AC618" s="201"/>
      <c r="AD618" s="113"/>
      <c r="AE618" s="113"/>
      <c r="AF618" s="113"/>
      <c r="AG618" s="113"/>
    </row>
    <row r="619" spans="2:33" x14ac:dyDescent="0.2">
      <c r="B619" s="200"/>
      <c r="C619" s="113"/>
      <c r="D619" s="201"/>
      <c r="E619" s="201"/>
      <c r="F619" s="113"/>
      <c r="G619" s="113"/>
      <c r="H619" s="113"/>
      <c r="I619" s="203"/>
      <c r="J619" s="203"/>
      <c r="K619" s="204"/>
      <c r="L619" s="201"/>
      <c r="M619" s="201"/>
      <c r="N619" s="201"/>
      <c r="O619" s="201"/>
      <c r="P619" s="201"/>
      <c r="Q619" s="113"/>
      <c r="R619" s="113"/>
      <c r="U619" s="201"/>
      <c r="V619" s="113"/>
      <c r="W619" s="113"/>
      <c r="X619" s="113"/>
      <c r="Y619" s="113"/>
      <c r="Z619" s="113"/>
      <c r="AA619" s="113"/>
      <c r="AB619" s="113"/>
      <c r="AC619" s="201"/>
      <c r="AD619" s="113"/>
      <c r="AE619" s="113"/>
      <c r="AF619" s="113"/>
      <c r="AG619" s="113"/>
    </row>
    <row r="620" spans="2:33" x14ac:dyDescent="0.2">
      <c r="B620" s="200"/>
      <c r="C620" s="113"/>
      <c r="D620" s="201"/>
      <c r="E620" s="201"/>
      <c r="F620" s="113"/>
      <c r="G620" s="113"/>
      <c r="H620" s="113"/>
      <c r="I620" s="203"/>
      <c r="J620" s="203"/>
      <c r="K620" s="204"/>
      <c r="L620" s="201"/>
      <c r="M620" s="201"/>
      <c r="N620" s="201"/>
      <c r="O620" s="201"/>
      <c r="P620" s="201"/>
      <c r="Q620" s="113"/>
      <c r="R620" s="113"/>
      <c r="U620" s="201"/>
      <c r="V620" s="113"/>
      <c r="W620" s="113"/>
      <c r="X620" s="113"/>
      <c r="Y620" s="113"/>
      <c r="Z620" s="113"/>
      <c r="AA620" s="113"/>
      <c r="AB620" s="113"/>
      <c r="AC620" s="201"/>
      <c r="AD620" s="113"/>
      <c r="AE620" s="113"/>
      <c r="AF620" s="113"/>
      <c r="AG620" s="113"/>
    </row>
    <row r="621" spans="2:33" x14ac:dyDescent="0.2">
      <c r="B621" s="200"/>
      <c r="C621" s="113"/>
      <c r="D621" s="201"/>
      <c r="E621" s="201"/>
      <c r="F621" s="113"/>
      <c r="G621" s="113"/>
      <c r="H621" s="113"/>
      <c r="I621" s="203"/>
      <c r="J621" s="203"/>
      <c r="K621" s="204"/>
      <c r="L621" s="201"/>
      <c r="M621" s="201"/>
      <c r="N621" s="201"/>
      <c r="O621" s="201"/>
      <c r="P621" s="201"/>
      <c r="Q621" s="113"/>
      <c r="R621" s="113"/>
      <c r="U621" s="201"/>
      <c r="V621" s="113"/>
      <c r="W621" s="113"/>
      <c r="X621" s="113"/>
      <c r="Y621" s="113"/>
      <c r="Z621" s="113"/>
      <c r="AA621" s="113"/>
      <c r="AB621" s="113"/>
      <c r="AC621" s="201"/>
      <c r="AD621" s="113"/>
      <c r="AE621" s="113"/>
      <c r="AF621" s="113"/>
      <c r="AG621" s="113"/>
    </row>
    <row r="622" spans="2:33" x14ac:dyDescent="0.2">
      <c r="B622" s="200"/>
      <c r="C622" s="113"/>
      <c r="D622" s="201"/>
      <c r="E622" s="201"/>
      <c r="F622" s="113"/>
      <c r="G622" s="113"/>
      <c r="H622" s="113"/>
      <c r="I622" s="203"/>
      <c r="J622" s="203"/>
      <c r="K622" s="204"/>
      <c r="L622" s="201"/>
      <c r="M622" s="201"/>
      <c r="N622" s="201"/>
      <c r="O622" s="201"/>
      <c r="P622" s="201"/>
      <c r="Q622" s="113"/>
      <c r="R622" s="113"/>
      <c r="U622" s="201"/>
      <c r="V622" s="113"/>
      <c r="W622" s="113"/>
      <c r="X622" s="113"/>
      <c r="Y622" s="113"/>
      <c r="Z622" s="113"/>
      <c r="AA622" s="113"/>
      <c r="AB622" s="113"/>
      <c r="AC622" s="201"/>
      <c r="AD622" s="113"/>
      <c r="AE622" s="113"/>
      <c r="AF622" s="113"/>
      <c r="AG622" s="113"/>
    </row>
    <row r="623" spans="2:33" x14ac:dyDescent="0.2">
      <c r="B623" s="200"/>
      <c r="C623" s="113"/>
      <c r="D623" s="201"/>
      <c r="E623" s="201"/>
      <c r="F623" s="113"/>
      <c r="G623" s="113"/>
      <c r="H623" s="113"/>
      <c r="I623" s="203"/>
      <c r="J623" s="203"/>
      <c r="K623" s="204"/>
      <c r="L623" s="201"/>
      <c r="M623" s="201"/>
      <c r="N623" s="201"/>
      <c r="O623" s="201"/>
      <c r="P623" s="201"/>
      <c r="Q623" s="113"/>
      <c r="R623" s="113"/>
      <c r="U623" s="201"/>
      <c r="V623" s="113"/>
      <c r="W623" s="113"/>
      <c r="X623" s="113"/>
      <c r="Y623" s="113"/>
      <c r="Z623" s="113"/>
      <c r="AA623" s="113"/>
      <c r="AB623" s="113"/>
      <c r="AC623" s="201"/>
      <c r="AD623" s="113"/>
      <c r="AE623" s="113"/>
      <c r="AF623" s="113"/>
      <c r="AG623" s="113"/>
    </row>
    <row r="624" spans="2:33" x14ac:dyDescent="0.2">
      <c r="B624" s="200"/>
      <c r="C624" s="113"/>
      <c r="D624" s="201"/>
      <c r="E624" s="201"/>
      <c r="F624" s="113"/>
      <c r="G624" s="113"/>
      <c r="H624" s="113"/>
      <c r="I624" s="203"/>
      <c r="J624" s="203"/>
      <c r="K624" s="204"/>
      <c r="L624" s="201"/>
      <c r="M624" s="201"/>
      <c r="N624" s="201"/>
      <c r="O624" s="201"/>
      <c r="P624" s="201"/>
      <c r="Q624" s="113"/>
      <c r="R624" s="113"/>
      <c r="U624" s="201"/>
      <c r="V624" s="113"/>
      <c r="W624" s="113"/>
      <c r="X624" s="113"/>
      <c r="Y624" s="113"/>
      <c r="Z624" s="113"/>
      <c r="AA624" s="113"/>
      <c r="AB624" s="113"/>
      <c r="AC624" s="201"/>
      <c r="AD624" s="113"/>
      <c r="AE624" s="113"/>
      <c r="AF624" s="113"/>
      <c r="AG624" s="113"/>
    </row>
    <row r="625" spans="2:33" x14ac:dyDescent="0.2">
      <c r="B625" s="200"/>
      <c r="C625" s="113"/>
      <c r="D625" s="201"/>
      <c r="E625" s="201"/>
      <c r="F625" s="113"/>
      <c r="G625" s="113"/>
      <c r="H625" s="113"/>
      <c r="I625" s="203"/>
      <c r="J625" s="203"/>
      <c r="K625" s="204"/>
      <c r="L625" s="201"/>
      <c r="M625" s="201"/>
      <c r="N625" s="201"/>
      <c r="O625" s="201"/>
      <c r="P625" s="201"/>
      <c r="Q625" s="113"/>
      <c r="R625" s="113"/>
      <c r="U625" s="201"/>
      <c r="V625" s="113"/>
      <c r="W625" s="113"/>
      <c r="X625" s="113"/>
      <c r="Y625" s="113"/>
      <c r="Z625" s="113"/>
      <c r="AA625" s="113"/>
      <c r="AB625" s="113"/>
      <c r="AC625" s="201"/>
      <c r="AD625" s="113"/>
      <c r="AE625" s="113"/>
      <c r="AF625" s="113"/>
      <c r="AG625" s="113"/>
    </row>
    <row r="626" spans="2:33" x14ac:dyDescent="0.2">
      <c r="B626" s="200"/>
      <c r="C626" s="113"/>
      <c r="D626" s="201"/>
      <c r="E626" s="201"/>
      <c r="F626" s="113"/>
      <c r="G626" s="113"/>
      <c r="H626" s="113"/>
      <c r="I626" s="203"/>
      <c r="J626" s="203"/>
      <c r="K626" s="204"/>
      <c r="L626" s="201"/>
      <c r="M626" s="201"/>
      <c r="N626" s="201"/>
      <c r="O626" s="201"/>
      <c r="P626" s="201"/>
      <c r="Q626" s="113"/>
      <c r="R626" s="113"/>
      <c r="U626" s="201"/>
      <c r="V626" s="113"/>
      <c r="W626" s="113"/>
      <c r="X626" s="113"/>
      <c r="Y626" s="113"/>
      <c r="Z626" s="113"/>
      <c r="AA626" s="113"/>
      <c r="AB626" s="113"/>
      <c r="AC626" s="201"/>
      <c r="AD626" s="113"/>
      <c r="AE626" s="113"/>
      <c r="AF626" s="113"/>
      <c r="AG626" s="113"/>
    </row>
    <row r="627" spans="2:33" x14ac:dyDescent="0.2">
      <c r="B627" s="200"/>
      <c r="C627" s="113"/>
      <c r="D627" s="201"/>
      <c r="E627" s="201"/>
      <c r="F627" s="113"/>
      <c r="G627" s="113"/>
      <c r="H627" s="113"/>
      <c r="I627" s="203"/>
      <c r="J627" s="203"/>
      <c r="K627" s="204"/>
      <c r="L627" s="201"/>
      <c r="M627" s="201"/>
      <c r="N627" s="201"/>
      <c r="O627" s="201"/>
      <c r="P627" s="201"/>
      <c r="Q627" s="113"/>
      <c r="R627" s="113"/>
      <c r="U627" s="201"/>
      <c r="V627" s="113"/>
      <c r="W627" s="113"/>
      <c r="X627" s="113"/>
      <c r="Y627" s="113"/>
      <c r="Z627" s="113"/>
      <c r="AA627" s="113"/>
      <c r="AB627" s="113"/>
      <c r="AC627" s="201"/>
      <c r="AD627" s="113"/>
      <c r="AE627" s="113"/>
      <c r="AF627" s="113"/>
      <c r="AG627" s="113"/>
    </row>
    <row r="628" spans="2:33" x14ac:dyDescent="0.2">
      <c r="B628" s="200"/>
      <c r="C628" s="113"/>
      <c r="D628" s="201"/>
      <c r="E628" s="201"/>
      <c r="F628" s="113"/>
      <c r="G628" s="113"/>
      <c r="H628" s="113"/>
      <c r="I628" s="203"/>
      <c r="J628" s="203"/>
      <c r="K628" s="204"/>
      <c r="L628" s="201"/>
      <c r="M628" s="201"/>
      <c r="N628" s="201"/>
      <c r="O628" s="201"/>
      <c r="P628" s="201"/>
      <c r="Q628" s="113"/>
      <c r="R628" s="113"/>
      <c r="U628" s="201"/>
      <c r="V628" s="113"/>
      <c r="W628" s="113"/>
      <c r="X628" s="113"/>
      <c r="Y628" s="113"/>
      <c r="Z628" s="113"/>
      <c r="AA628" s="113"/>
      <c r="AB628" s="113"/>
      <c r="AC628" s="201"/>
      <c r="AD628" s="113"/>
      <c r="AE628" s="113"/>
      <c r="AF628" s="113"/>
      <c r="AG628" s="113"/>
    </row>
    <row r="629" spans="2:33" x14ac:dyDescent="0.2">
      <c r="B629" s="200"/>
      <c r="C629" s="113"/>
      <c r="D629" s="201"/>
      <c r="E629" s="201"/>
      <c r="F629" s="113"/>
      <c r="G629" s="113"/>
      <c r="H629" s="113"/>
      <c r="I629" s="203"/>
      <c r="J629" s="203"/>
      <c r="K629" s="204"/>
      <c r="L629" s="201"/>
      <c r="M629" s="201"/>
      <c r="N629" s="201"/>
      <c r="O629" s="201"/>
      <c r="P629" s="201"/>
      <c r="Q629" s="113"/>
      <c r="R629" s="113"/>
      <c r="U629" s="201"/>
      <c r="V629" s="113"/>
      <c r="W629" s="113"/>
      <c r="X629" s="113"/>
      <c r="Y629" s="113"/>
      <c r="Z629" s="113"/>
      <c r="AA629" s="113"/>
      <c r="AB629" s="113"/>
      <c r="AC629" s="201"/>
      <c r="AD629" s="113"/>
      <c r="AE629" s="113"/>
      <c r="AF629" s="113"/>
      <c r="AG629" s="113"/>
    </row>
    <row r="630" spans="2:33" x14ac:dyDescent="0.2">
      <c r="B630" s="200"/>
      <c r="C630" s="113"/>
      <c r="D630" s="201"/>
      <c r="E630" s="201"/>
      <c r="F630" s="113"/>
      <c r="G630" s="113"/>
      <c r="H630" s="113"/>
      <c r="I630" s="203"/>
      <c r="J630" s="203"/>
      <c r="K630" s="204"/>
      <c r="L630" s="201"/>
      <c r="M630" s="201"/>
      <c r="N630" s="201"/>
      <c r="O630" s="201"/>
      <c r="P630" s="201"/>
      <c r="Q630" s="113"/>
      <c r="R630" s="113"/>
      <c r="U630" s="201"/>
      <c r="V630" s="113"/>
      <c r="W630" s="113"/>
      <c r="X630" s="113"/>
      <c r="Y630" s="113"/>
      <c r="Z630" s="113"/>
      <c r="AA630" s="113"/>
      <c r="AB630" s="113"/>
      <c r="AC630" s="201"/>
      <c r="AD630" s="113"/>
      <c r="AE630" s="113"/>
      <c r="AF630" s="113"/>
      <c r="AG630" s="113"/>
    </row>
    <row r="631" spans="2:33" x14ac:dyDescent="0.2">
      <c r="B631" s="200"/>
      <c r="C631" s="113"/>
      <c r="D631" s="201"/>
      <c r="E631" s="201"/>
      <c r="F631" s="113"/>
      <c r="G631" s="113"/>
      <c r="H631" s="113"/>
      <c r="I631" s="203"/>
      <c r="J631" s="203"/>
      <c r="K631" s="204"/>
      <c r="L631" s="201"/>
      <c r="M631" s="201"/>
      <c r="N631" s="201"/>
      <c r="O631" s="201"/>
      <c r="P631" s="201"/>
      <c r="Q631" s="113"/>
      <c r="R631" s="113"/>
      <c r="U631" s="201"/>
      <c r="V631" s="113"/>
      <c r="W631" s="113"/>
      <c r="X631" s="113"/>
      <c r="Y631" s="113"/>
      <c r="Z631" s="113"/>
      <c r="AA631" s="113"/>
      <c r="AB631" s="113"/>
      <c r="AC631" s="201"/>
      <c r="AD631" s="113"/>
      <c r="AE631" s="113"/>
      <c r="AF631" s="113"/>
      <c r="AG631" s="113"/>
    </row>
    <row r="632" spans="2:33" x14ac:dyDescent="0.2">
      <c r="B632" s="200"/>
      <c r="C632" s="113"/>
      <c r="D632" s="201"/>
      <c r="E632" s="201"/>
      <c r="F632" s="113"/>
      <c r="G632" s="113"/>
      <c r="H632" s="113"/>
      <c r="I632" s="203"/>
      <c r="J632" s="203"/>
      <c r="K632" s="204"/>
      <c r="L632" s="201"/>
      <c r="M632" s="201"/>
      <c r="N632" s="201"/>
      <c r="O632" s="201"/>
      <c r="P632" s="201"/>
      <c r="Q632" s="113"/>
      <c r="R632" s="113"/>
      <c r="U632" s="201"/>
      <c r="V632" s="113"/>
      <c r="W632" s="113"/>
      <c r="X632" s="113"/>
      <c r="Y632" s="113"/>
      <c r="Z632" s="113"/>
      <c r="AA632" s="113"/>
      <c r="AB632" s="113"/>
      <c r="AC632" s="201"/>
      <c r="AD632" s="113"/>
      <c r="AE632" s="113"/>
      <c r="AF632" s="113"/>
      <c r="AG632" s="113"/>
    </row>
    <row r="633" spans="2:33" x14ac:dyDescent="0.2">
      <c r="B633" s="200"/>
      <c r="C633" s="113"/>
      <c r="D633" s="201"/>
      <c r="E633" s="201"/>
      <c r="F633" s="113"/>
      <c r="G633" s="113"/>
      <c r="H633" s="113"/>
      <c r="I633" s="203"/>
      <c r="J633" s="203"/>
      <c r="K633" s="204"/>
      <c r="L633" s="201"/>
      <c r="M633" s="201"/>
      <c r="N633" s="201"/>
      <c r="O633" s="201"/>
      <c r="P633" s="201"/>
      <c r="Q633" s="113"/>
      <c r="R633" s="113"/>
      <c r="U633" s="201"/>
      <c r="V633" s="113"/>
      <c r="W633" s="113"/>
      <c r="X633" s="113"/>
      <c r="Y633" s="113"/>
      <c r="Z633" s="113"/>
      <c r="AA633" s="113"/>
      <c r="AB633" s="113"/>
      <c r="AC633" s="201"/>
      <c r="AD633" s="113"/>
      <c r="AE633" s="113"/>
      <c r="AF633" s="113"/>
      <c r="AG633" s="113"/>
    </row>
    <row r="634" spans="2:33" x14ac:dyDescent="0.2">
      <c r="B634" s="200"/>
      <c r="C634" s="113"/>
      <c r="D634" s="201"/>
      <c r="E634" s="201"/>
      <c r="F634" s="113"/>
      <c r="G634" s="113"/>
      <c r="H634" s="113"/>
      <c r="I634" s="203"/>
      <c r="J634" s="203"/>
      <c r="K634" s="204"/>
      <c r="L634" s="201"/>
      <c r="M634" s="201"/>
      <c r="N634" s="201"/>
      <c r="O634" s="201"/>
      <c r="P634" s="201"/>
      <c r="Q634" s="113"/>
      <c r="R634" s="113"/>
      <c r="U634" s="201"/>
      <c r="V634" s="113"/>
      <c r="W634" s="113"/>
      <c r="X634" s="113"/>
      <c r="Y634" s="113"/>
      <c r="Z634" s="113"/>
      <c r="AA634" s="113"/>
      <c r="AB634" s="113"/>
      <c r="AC634" s="201"/>
      <c r="AD634" s="113"/>
      <c r="AE634" s="113"/>
      <c r="AF634" s="113"/>
      <c r="AG634" s="113"/>
    </row>
    <row r="635" spans="2:33" x14ac:dyDescent="0.2">
      <c r="B635" s="200"/>
      <c r="C635" s="113"/>
      <c r="D635" s="201"/>
      <c r="E635" s="201"/>
      <c r="F635" s="113"/>
      <c r="G635" s="113"/>
      <c r="H635" s="113"/>
      <c r="I635" s="203"/>
      <c r="J635" s="203"/>
      <c r="K635" s="204"/>
      <c r="L635" s="201"/>
      <c r="M635" s="201"/>
      <c r="N635" s="201"/>
      <c r="O635" s="201"/>
      <c r="P635" s="201"/>
      <c r="Q635" s="113"/>
      <c r="R635" s="113"/>
      <c r="U635" s="201"/>
      <c r="V635" s="113"/>
      <c r="W635" s="113"/>
      <c r="X635" s="113"/>
      <c r="Y635" s="113"/>
      <c r="Z635" s="113"/>
      <c r="AA635" s="113"/>
      <c r="AB635" s="113"/>
      <c r="AC635" s="201"/>
      <c r="AD635" s="113"/>
      <c r="AE635" s="113"/>
      <c r="AF635" s="113"/>
      <c r="AG635" s="113"/>
    </row>
    <row r="636" spans="2:33" x14ac:dyDescent="0.2">
      <c r="B636" s="200"/>
      <c r="C636" s="113"/>
      <c r="D636" s="201"/>
      <c r="E636" s="201"/>
      <c r="F636" s="113"/>
      <c r="G636" s="113"/>
      <c r="H636" s="113"/>
      <c r="I636" s="203"/>
      <c r="J636" s="203"/>
      <c r="K636" s="204"/>
      <c r="L636" s="201"/>
      <c r="M636" s="201"/>
      <c r="N636" s="201"/>
      <c r="O636" s="201"/>
      <c r="P636" s="201"/>
      <c r="Q636" s="113"/>
      <c r="R636" s="113"/>
      <c r="U636" s="201"/>
      <c r="V636" s="113"/>
      <c r="W636" s="113"/>
      <c r="X636" s="113"/>
      <c r="Y636" s="113"/>
      <c r="Z636" s="113"/>
      <c r="AA636" s="113"/>
      <c r="AB636" s="113"/>
      <c r="AC636" s="201"/>
      <c r="AD636" s="113"/>
      <c r="AE636" s="113"/>
      <c r="AF636" s="113"/>
      <c r="AG636" s="113"/>
    </row>
    <row r="637" spans="2:33" x14ac:dyDescent="0.2">
      <c r="B637" s="200"/>
      <c r="C637" s="113"/>
      <c r="D637" s="201"/>
      <c r="E637" s="201"/>
      <c r="F637" s="113"/>
      <c r="G637" s="113"/>
      <c r="H637" s="113"/>
      <c r="I637" s="203"/>
      <c r="J637" s="203"/>
      <c r="K637" s="204"/>
      <c r="L637" s="201"/>
      <c r="M637" s="201"/>
      <c r="N637" s="201"/>
      <c r="O637" s="201"/>
      <c r="P637" s="201"/>
      <c r="Q637" s="113"/>
      <c r="R637" s="113"/>
      <c r="U637" s="201"/>
      <c r="V637" s="113"/>
      <c r="W637" s="113"/>
      <c r="X637" s="113"/>
      <c r="Y637" s="113"/>
      <c r="Z637" s="113"/>
      <c r="AA637" s="113"/>
      <c r="AB637" s="113"/>
      <c r="AC637" s="201"/>
      <c r="AD637" s="113"/>
      <c r="AE637" s="113"/>
      <c r="AF637" s="113"/>
      <c r="AG637" s="113"/>
    </row>
    <row r="638" spans="2:33" x14ac:dyDescent="0.2">
      <c r="B638" s="200"/>
      <c r="C638" s="113"/>
      <c r="D638" s="201"/>
      <c r="E638" s="201"/>
      <c r="F638" s="113"/>
      <c r="G638" s="113"/>
      <c r="H638" s="113"/>
      <c r="I638" s="203"/>
      <c r="J638" s="203"/>
      <c r="K638" s="204"/>
      <c r="L638" s="201"/>
      <c r="M638" s="201"/>
      <c r="N638" s="201"/>
      <c r="O638" s="201"/>
      <c r="P638" s="201"/>
      <c r="Q638" s="113"/>
      <c r="R638" s="113"/>
      <c r="U638" s="201"/>
      <c r="V638" s="113"/>
      <c r="W638" s="113"/>
      <c r="X638" s="113"/>
      <c r="Y638" s="113"/>
      <c r="Z638" s="113"/>
      <c r="AA638" s="113"/>
      <c r="AB638" s="113"/>
      <c r="AC638" s="201"/>
      <c r="AD638" s="113"/>
      <c r="AE638" s="113"/>
      <c r="AF638" s="113"/>
      <c r="AG638" s="113"/>
    </row>
    <row r="639" spans="2:33" x14ac:dyDescent="0.2">
      <c r="B639" s="200"/>
      <c r="C639" s="113"/>
      <c r="D639" s="201"/>
      <c r="E639" s="201"/>
      <c r="F639" s="113"/>
      <c r="G639" s="113"/>
      <c r="H639" s="113"/>
      <c r="I639" s="203"/>
      <c r="J639" s="203"/>
      <c r="K639" s="204"/>
      <c r="L639" s="201"/>
      <c r="M639" s="201"/>
      <c r="N639" s="201"/>
      <c r="O639" s="201"/>
      <c r="P639" s="201"/>
      <c r="Q639" s="113"/>
      <c r="R639" s="113"/>
      <c r="U639" s="201"/>
      <c r="V639" s="113"/>
      <c r="W639" s="113"/>
      <c r="X639" s="113"/>
      <c r="Y639" s="113"/>
      <c r="Z639" s="113"/>
      <c r="AA639" s="113"/>
      <c r="AB639" s="113"/>
      <c r="AC639" s="201"/>
      <c r="AD639" s="113"/>
      <c r="AE639" s="113"/>
      <c r="AF639" s="113"/>
      <c r="AG639" s="113"/>
    </row>
    <row r="640" spans="2:33" x14ac:dyDescent="0.2">
      <c r="B640" s="200"/>
      <c r="C640" s="113"/>
      <c r="D640" s="201"/>
      <c r="E640" s="201"/>
      <c r="F640" s="113"/>
      <c r="G640" s="113"/>
      <c r="H640" s="113"/>
      <c r="I640" s="203"/>
      <c r="J640" s="203"/>
      <c r="K640" s="204"/>
      <c r="L640" s="201"/>
      <c r="M640" s="201"/>
      <c r="N640" s="201"/>
      <c r="O640" s="201"/>
      <c r="P640" s="201"/>
      <c r="Q640" s="113"/>
      <c r="R640" s="113"/>
      <c r="U640" s="201"/>
      <c r="V640" s="113"/>
      <c r="W640" s="113"/>
      <c r="X640" s="113"/>
      <c r="Y640" s="113"/>
      <c r="Z640" s="113"/>
      <c r="AA640" s="113"/>
      <c r="AB640" s="113"/>
      <c r="AC640" s="201"/>
      <c r="AD640" s="113"/>
      <c r="AE640" s="113"/>
      <c r="AF640" s="113"/>
      <c r="AG640" s="113"/>
    </row>
    <row r="641" spans="2:33" x14ac:dyDescent="0.2">
      <c r="B641" s="200"/>
      <c r="C641" s="113"/>
      <c r="D641" s="201"/>
      <c r="E641" s="201"/>
      <c r="F641" s="113"/>
      <c r="G641" s="113"/>
      <c r="H641" s="113"/>
      <c r="I641" s="203"/>
      <c r="J641" s="203"/>
      <c r="K641" s="204"/>
      <c r="L641" s="201"/>
      <c r="M641" s="201"/>
      <c r="N641" s="201"/>
      <c r="O641" s="201"/>
      <c r="P641" s="201"/>
      <c r="Q641" s="113"/>
      <c r="R641" s="113"/>
      <c r="U641" s="201"/>
      <c r="V641" s="113"/>
      <c r="W641" s="113"/>
      <c r="X641" s="113"/>
      <c r="Y641" s="113"/>
      <c r="Z641" s="113"/>
      <c r="AA641" s="113"/>
      <c r="AB641" s="113"/>
      <c r="AC641" s="201"/>
      <c r="AD641" s="113"/>
      <c r="AE641" s="113"/>
      <c r="AF641" s="113"/>
      <c r="AG641" s="113"/>
    </row>
    <row r="642" spans="2:33" x14ac:dyDescent="0.2">
      <c r="B642" s="200"/>
      <c r="C642" s="113"/>
      <c r="D642" s="201"/>
      <c r="E642" s="201"/>
      <c r="F642" s="113"/>
      <c r="G642" s="113"/>
      <c r="H642" s="113"/>
      <c r="I642" s="203"/>
      <c r="J642" s="203"/>
      <c r="K642" s="204"/>
      <c r="L642" s="201"/>
      <c r="M642" s="201"/>
      <c r="N642" s="201"/>
      <c r="O642" s="201"/>
      <c r="P642" s="201"/>
      <c r="Q642" s="113"/>
      <c r="R642" s="113"/>
      <c r="U642" s="201"/>
      <c r="V642" s="113"/>
      <c r="W642" s="113"/>
      <c r="X642" s="113"/>
      <c r="Y642" s="113"/>
      <c r="Z642" s="113"/>
      <c r="AA642" s="113"/>
      <c r="AB642" s="113"/>
      <c r="AC642" s="201"/>
      <c r="AD642" s="113"/>
      <c r="AE642" s="113"/>
      <c r="AF642" s="113"/>
      <c r="AG642" s="113"/>
    </row>
    <row r="643" spans="2:33" x14ac:dyDescent="0.2">
      <c r="B643" s="200"/>
      <c r="C643" s="113"/>
      <c r="D643" s="201"/>
      <c r="E643" s="201"/>
      <c r="F643" s="113"/>
      <c r="G643" s="113"/>
      <c r="H643" s="113"/>
      <c r="I643" s="203"/>
      <c r="J643" s="203"/>
      <c r="K643" s="204"/>
      <c r="L643" s="201"/>
      <c r="M643" s="201"/>
      <c r="N643" s="201"/>
      <c r="O643" s="201"/>
      <c r="P643" s="201"/>
      <c r="Q643" s="113"/>
      <c r="R643" s="113"/>
      <c r="U643" s="201"/>
      <c r="V643" s="113"/>
      <c r="W643" s="113"/>
      <c r="X643" s="113"/>
      <c r="Y643" s="113"/>
      <c r="Z643" s="113"/>
      <c r="AA643" s="113"/>
      <c r="AB643" s="113"/>
      <c r="AC643" s="201"/>
      <c r="AD643" s="113"/>
      <c r="AE643" s="113"/>
      <c r="AF643" s="113"/>
      <c r="AG643" s="113"/>
    </row>
    <row r="644" spans="2:33" x14ac:dyDescent="0.2">
      <c r="B644" s="200"/>
      <c r="C644" s="113"/>
      <c r="D644" s="201"/>
      <c r="E644" s="201"/>
      <c r="F644" s="113"/>
      <c r="G644" s="113"/>
      <c r="H644" s="113"/>
      <c r="I644" s="203"/>
      <c r="J644" s="203"/>
      <c r="K644" s="204"/>
      <c r="L644" s="201"/>
      <c r="M644" s="201"/>
      <c r="N644" s="201"/>
      <c r="O644" s="201"/>
      <c r="P644" s="201"/>
      <c r="Q644" s="113"/>
      <c r="R644" s="113"/>
      <c r="U644" s="201"/>
      <c r="V644" s="113"/>
      <c r="W644" s="113"/>
      <c r="X644" s="113"/>
      <c r="Y644" s="113"/>
      <c r="Z644" s="113"/>
      <c r="AA644" s="113"/>
      <c r="AB644" s="113"/>
      <c r="AC644" s="201"/>
      <c r="AD644" s="113"/>
      <c r="AE644" s="113"/>
      <c r="AF644" s="113"/>
      <c r="AG644" s="113"/>
    </row>
    <row r="645" spans="2:33" x14ac:dyDescent="0.2">
      <c r="B645" s="200"/>
      <c r="C645" s="113"/>
      <c r="D645" s="201"/>
      <c r="E645" s="201"/>
      <c r="F645" s="113"/>
      <c r="G645" s="113"/>
      <c r="H645" s="113"/>
      <c r="I645" s="203"/>
      <c r="J645" s="203"/>
      <c r="K645" s="204"/>
      <c r="L645" s="201"/>
      <c r="M645" s="201"/>
      <c r="N645" s="201"/>
      <c r="O645" s="201"/>
      <c r="P645" s="201"/>
      <c r="Q645" s="113"/>
      <c r="R645" s="113"/>
      <c r="U645" s="201"/>
      <c r="V645" s="113"/>
      <c r="W645" s="113"/>
      <c r="X645" s="113"/>
      <c r="Y645" s="113"/>
      <c r="Z645" s="113"/>
      <c r="AA645" s="113"/>
      <c r="AB645" s="113"/>
      <c r="AC645" s="201"/>
      <c r="AD645" s="113"/>
      <c r="AE645" s="113"/>
      <c r="AF645" s="113"/>
      <c r="AG645" s="113"/>
    </row>
    <row r="646" spans="2:33" x14ac:dyDescent="0.2">
      <c r="B646" s="200"/>
      <c r="C646" s="113"/>
      <c r="D646" s="201"/>
      <c r="E646" s="201"/>
      <c r="F646" s="113"/>
      <c r="G646" s="113"/>
      <c r="H646" s="113"/>
      <c r="I646" s="203"/>
      <c r="J646" s="203"/>
      <c r="K646" s="204"/>
      <c r="L646" s="201"/>
      <c r="M646" s="201"/>
      <c r="N646" s="201"/>
      <c r="O646" s="201"/>
      <c r="P646" s="201"/>
      <c r="Q646" s="113"/>
      <c r="R646" s="113"/>
      <c r="U646" s="201"/>
      <c r="V646" s="113"/>
      <c r="W646" s="113"/>
      <c r="X646" s="113"/>
      <c r="Y646" s="113"/>
      <c r="Z646" s="113"/>
      <c r="AA646" s="113"/>
      <c r="AB646" s="113"/>
      <c r="AC646" s="201"/>
      <c r="AD646" s="113"/>
      <c r="AE646" s="113"/>
      <c r="AF646" s="113"/>
      <c r="AG646" s="113"/>
    </row>
    <row r="647" spans="2:33" x14ac:dyDescent="0.2">
      <c r="B647" s="200"/>
      <c r="C647" s="113"/>
      <c r="D647" s="201"/>
      <c r="E647" s="201"/>
      <c r="F647" s="113"/>
      <c r="G647" s="113"/>
      <c r="H647" s="113"/>
      <c r="I647" s="203"/>
      <c r="J647" s="203"/>
      <c r="K647" s="204"/>
      <c r="L647" s="201"/>
      <c r="M647" s="201"/>
      <c r="N647" s="201"/>
      <c r="O647" s="201"/>
      <c r="P647" s="201"/>
      <c r="Q647" s="113"/>
      <c r="R647" s="113"/>
      <c r="U647" s="201"/>
      <c r="V647" s="113"/>
      <c r="W647" s="113"/>
      <c r="X647" s="113"/>
      <c r="Y647" s="113"/>
      <c r="Z647" s="113"/>
      <c r="AA647" s="113"/>
      <c r="AB647" s="113"/>
      <c r="AC647" s="201"/>
      <c r="AD647" s="113"/>
      <c r="AE647" s="113"/>
      <c r="AF647" s="113"/>
      <c r="AG647" s="113"/>
    </row>
    <row r="648" spans="2:33" x14ac:dyDescent="0.2">
      <c r="B648" s="200"/>
      <c r="C648" s="113"/>
      <c r="D648" s="201"/>
      <c r="E648" s="201"/>
      <c r="F648" s="113"/>
      <c r="G648" s="113"/>
      <c r="H648" s="113"/>
      <c r="I648" s="203"/>
      <c r="J648" s="203"/>
      <c r="K648" s="204"/>
      <c r="L648" s="201"/>
      <c r="M648" s="201"/>
      <c r="N648" s="201"/>
      <c r="O648" s="201"/>
      <c r="P648" s="201"/>
      <c r="Q648" s="113"/>
      <c r="R648" s="113"/>
      <c r="U648" s="201"/>
      <c r="V648" s="113"/>
      <c r="W648" s="113"/>
      <c r="X648" s="113"/>
      <c r="Y648" s="113"/>
      <c r="Z648" s="113"/>
      <c r="AA648" s="113"/>
      <c r="AB648" s="113"/>
      <c r="AC648" s="201"/>
      <c r="AD648" s="113"/>
      <c r="AE648" s="113"/>
      <c r="AF648" s="113"/>
      <c r="AG648" s="113"/>
    </row>
    <row r="649" spans="2:33" x14ac:dyDescent="0.2">
      <c r="B649" s="200"/>
      <c r="C649" s="113"/>
      <c r="D649" s="201"/>
      <c r="E649" s="201"/>
      <c r="F649" s="113"/>
      <c r="G649" s="113"/>
      <c r="H649" s="113"/>
      <c r="I649" s="203"/>
      <c r="J649" s="203"/>
      <c r="K649" s="204"/>
      <c r="L649" s="201"/>
      <c r="M649" s="201"/>
      <c r="N649" s="201"/>
      <c r="O649" s="201"/>
      <c r="P649" s="201"/>
      <c r="Q649" s="113"/>
      <c r="R649" s="113"/>
      <c r="U649" s="201"/>
      <c r="V649" s="113"/>
      <c r="W649" s="113"/>
      <c r="X649" s="113"/>
      <c r="Y649" s="113"/>
      <c r="Z649" s="113"/>
      <c r="AA649" s="113"/>
      <c r="AB649" s="113"/>
      <c r="AC649" s="201"/>
      <c r="AD649" s="113"/>
      <c r="AE649" s="113"/>
      <c r="AF649" s="113"/>
      <c r="AG649" s="113"/>
    </row>
    <row r="650" spans="2:33" x14ac:dyDescent="0.2">
      <c r="B650" s="200"/>
      <c r="C650" s="113"/>
      <c r="D650" s="201"/>
      <c r="E650" s="201"/>
      <c r="F650" s="113"/>
      <c r="G650" s="113"/>
      <c r="H650" s="113"/>
      <c r="I650" s="203"/>
      <c r="J650" s="203"/>
      <c r="K650" s="204"/>
      <c r="L650" s="201"/>
      <c r="M650" s="201"/>
      <c r="N650" s="201"/>
      <c r="O650" s="201"/>
      <c r="P650" s="201"/>
      <c r="Q650" s="113"/>
      <c r="R650" s="113"/>
      <c r="U650" s="201"/>
      <c r="V650" s="113"/>
      <c r="W650" s="113"/>
      <c r="X650" s="113"/>
      <c r="Y650" s="113"/>
      <c r="Z650" s="113"/>
      <c r="AA650" s="113"/>
      <c r="AB650" s="113"/>
      <c r="AC650" s="201"/>
      <c r="AD650" s="113"/>
      <c r="AE650" s="113"/>
      <c r="AF650" s="113"/>
      <c r="AG650" s="113"/>
    </row>
    <row r="651" spans="2:33" x14ac:dyDescent="0.2">
      <c r="B651" s="200"/>
      <c r="C651" s="113"/>
      <c r="D651" s="201"/>
      <c r="E651" s="201"/>
      <c r="F651" s="113"/>
      <c r="G651" s="113"/>
      <c r="H651" s="113"/>
      <c r="I651" s="203"/>
      <c r="J651" s="203"/>
      <c r="K651" s="204"/>
      <c r="L651" s="201"/>
      <c r="M651" s="201"/>
      <c r="N651" s="201"/>
      <c r="O651" s="201"/>
      <c r="P651" s="201"/>
      <c r="Q651" s="113"/>
      <c r="R651" s="113"/>
      <c r="U651" s="201"/>
      <c r="V651" s="113"/>
      <c r="W651" s="113"/>
      <c r="X651" s="113"/>
      <c r="Y651" s="113"/>
      <c r="Z651" s="113"/>
      <c r="AA651" s="113"/>
      <c r="AB651" s="113"/>
      <c r="AC651" s="201"/>
      <c r="AD651" s="113"/>
      <c r="AE651" s="113"/>
      <c r="AF651" s="113"/>
      <c r="AG651" s="113"/>
    </row>
    <row r="652" spans="2:33" x14ac:dyDescent="0.2">
      <c r="B652" s="200"/>
      <c r="C652" s="113"/>
      <c r="D652" s="201"/>
      <c r="E652" s="201"/>
      <c r="F652" s="113"/>
      <c r="G652" s="113"/>
      <c r="H652" s="113"/>
      <c r="I652" s="203"/>
      <c r="J652" s="203"/>
      <c r="K652" s="204"/>
      <c r="L652" s="201"/>
      <c r="M652" s="201"/>
      <c r="N652" s="201"/>
      <c r="O652" s="201"/>
      <c r="P652" s="201"/>
      <c r="Q652" s="113"/>
      <c r="R652" s="113"/>
      <c r="U652" s="201"/>
      <c r="V652" s="113"/>
      <c r="W652" s="113"/>
      <c r="X652" s="113"/>
      <c r="Y652" s="113"/>
      <c r="Z652" s="113"/>
      <c r="AA652" s="113"/>
      <c r="AB652" s="113"/>
      <c r="AC652" s="201"/>
      <c r="AD652" s="113"/>
      <c r="AE652" s="113"/>
      <c r="AF652" s="113"/>
      <c r="AG652" s="113"/>
    </row>
    <row r="653" spans="2:33" x14ac:dyDescent="0.2">
      <c r="B653" s="200"/>
      <c r="C653" s="113"/>
      <c r="D653" s="201"/>
      <c r="E653" s="201"/>
      <c r="F653" s="113"/>
      <c r="G653" s="113"/>
      <c r="H653" s="113"/>
      <c r="I653" s="203"/>
      <c r="J653" s="203"/>
      <c r="K653" s="204"/>
      <c r="L653" s="201"/>
      <c r="M653" s="201"/>
      <c r="N653" s="201"/>
      <c r="O653" s="201"/>
      <c r="P653" s="201"/>
      <c r="Q653" s="113"/>
      <c r="R653" s="113"/>
      <c r="U653" s="201"/>
      <c r="V653" s="113"/>
      <c r="W653" s="113"/>
      <c r="X653" s="113"/>
      <c r="Y653" s="113"/>
      <c r="Z653" s="113"/>
      <c r="AA653" s="113"/>
      <c r="AB653" s="113"/>
      <c r="AC653" s="201"/>
      <c r="AD653" s="113"/>
      <c r="AE653" s="113"/>
      <c r="AF653" s="113"/>
      <c r="AG653" s="113"/>
    </row>
    <row r="654" spans="2:33" x14ac:dyDescent="0.2">
      <c r="B654" s="200"/>
      <c r="C654" s="113"/>
      <c r="D654" s="201"/>
      <c r="E654" s="201"/>
      <c r="F654" s="113"/>
      <c r="G654" s="113"/>
      <c r="H654" s="113"/>
      <c r="I654" s="203"/>
      <c r="J654" s="203"/>
      <c r="K654" s="204"/>
      <c r="L654" s="201"/>
      <c r="M654" s="201"/>
      <c r="N654" s="201"/>
      <c r="O654" s="201"/>
      <c r="P654" s="201"/>
      <c r="Q654" s="113"/>
      <c r="R654" s="113"/>
      <c r="U654" s="201"/>
      <c r="V654" s="113"/>
      <c r="W654" s="113"/>
      <c r="X654" s="113"/>
      <c r="Y654" s="113"/>
      <c r="Z654" s="113"/>
      <c r="AA654" s="113"/>
      <c r="AB654" s="113"/>
      <c r="AC654" s="201"/>
      <c r="AD654" s="113"/>
      <c r="AE654" s="113"/>
      <c r="AF654" s="113"/>
      <c r="AG654" s="113"/>
    </row>
    <row r="655" spans="2:33" x14ac:dyDescent="0.2">
      <c r="B655" s="200"/>
      <c r="C655" s="113"/>
      <c r="D655" s="201"/>
      <c r="E655" s="201"/>
      <c r="F655" s="113"/>
      <c r="G655" s="113"/>
      <c r="H655" s="113"/>
      <c r="I655" s="203"/>
      <c r="J655" s="203"/>
      <c r="K655" s="204"/>
      <c r="L655" s="201"/>
      <c r="M655" s="201"/>
      <c r="N655" s="201"/>
      <c r="O655" s="201"/>
      <c r="P655" s="201"/>
      <c r="Q655" s="113"/>
      <c r="R655" s="113"/>
      <c r="U655" s="201"/>
      <c r="V655" s="113"/>
      <c r="W655" s="113"/>
      <c r="X655" s="113"/>
      <c r="Y655" s="113"/>
      <c r="Z655" s="113"/>
      <c r="AA655" s="113"/>
      <c r="AB655" s="113"/>
      <c r="AC655" s="201"/>
      <c r="AD655" s="113"/>
      <c r="AE655" s="113"/>
      <c r="AF655" s="113"/>
      <c r="AG655" s="113"/>
    </row>
    <row r="656" spans="2:33" x14ac:dyDescent="0.2">
      <c r="B656" s="200"/>
      <c r="C656" s="113"/>
      <c r="D656" s="201"/>
      <c r="E656" s="201"/>
      <c r="F656" s="113"/>
      <c r="G656" s="113"/>
      <c r="H656" s="113"/>
      <c r="I656" s="203"/>
      <c r="J656" s="203"/>
      <c r="K656" s="204"/>
      <c r="L656" s="201"/>
      <c r="M656" s="201"/>
      <c r="N656" s="201"/>
      <c r="O656" s="201"/>
      <c r="P656" s="201"/>
      <c r="Q656" s="113"/>
      <c r="R656" s="113"/>
      <c r="U656" s="201"/>
      <c r="V656" s="113"/>
      <c r="W656" s="113"/>
      <c r="X656" s="113"/>
      <c r="Y656" s="113"/>
      <c r="Z656" s="113"/>
      <c r="AA656" s="113"/>
      <c r="AB656" s="113"/>
      <c r="AC656" s="201"/>
      <c r="AD656" s="113"/>
      <c r="AE656" s="113"/>
      <c r="AF656" s="113"/>
      <c r="AG656" s="113"/>
    </row>
    <row r="657" spans="2:33" x14ac:dyDescent="0.2">
      <c r="B657" s="200"/>
      <c r="C657" s="113"/>
      <c r="D657" s="201"/>
      <c r="E657" s="201"/>
      <c r="F657" s="113"/>
      <c r="G657" s="113"/>
      <c r="H657" s="113"/>
      <c r="I657" s="203"/>
      <c r="J657" s="203"/>
      <c r="K657" s="204"/>
      <c r="L657" s="201"/>
      <c r="M657" s="201"/>
      <c r="N657" s="201"/>
      <c r="O657" s="201"/>
      <c r="P657" s="201"/>
      <c r="Q657" s="113"/>
      <c r="R657" s="113"/>
      <c r="U657" s="201"/>
      <c r="V657" s="113"/>
      <c r="W657" s="113"/>
      <c r="X657" s="113"/>
      <c r="Y657" s="113"/>
      <c r="Z657" s="113"/>
      <c r="AA657" s="113"/>
      <c r="AB657" s="113"/>
      <c r="AC657" s="201"/>
      <c r="AD657" s="113"/>
      <c r="AE657" s="113"/>
      <c r="AF657" s="113"/>
      <c r="AG657" s="113"/>
    </row>
    <row r="658" spans="2:33" x14ac:dyDescent="0.2">
      <c r="B658" s="200"/>
      <c r="C658" s="113"/>
      <c r="D658" s="201"/>
      <c r="E658" s="201"/>
      <c r="F658" s="113"/>
      <c r="G658" s="113"/>
      <c r="H658" s="113"/>
      <c r="I658" s="203"/>
      <c r="J658" s="203"/>
      <c r="K658" s="204"/>
      <c r="L658" s="201"/>
      <c r="M658" s="201"/>
      <c r="N658" s="201"/>
      <c r="O658" s="201"/>
      <c r="P658" s="201"/>
      <c r="Q658" s="113"/>
      <c r="R658" s="113"/>
      <c r="U658" s="201"/>
      <c r="V658" s="113"/>
      <c r="W658" s="113"/>
      <c r="X658" s="113"/>
      <c r="Y658" s="113"/>
      <c r="Z658" s="113"/>
      <c r="AA658" s="113"/>
      <c r="AB658" s="113"/>
      <c r="AC658" s="201"/>
      <c r="AD658" s="113"/>
      <c r="AE658" s="113"/>
      <c r="AF658" s="113"/>
      <c r="AG658" s="113"/>
    </row>
    <row r="659" spans="2:33" x14ac:dyDescent="0.2">
      <c r="B659" s="200"/>
      <c r="C659" s="113"/>
      <c r="D659" s="201"/>
      <c r="E659" s="201"/>
      <c r="F659" s="113"/>
      <c r="G659" s="113"/>
      <c r="H659" s="113"/>
      <c r="I659" s="203"/>
      <c r="J659" s="203"/>
      <c r="K659" s="204"/>
      <c r="L659" s="201"/>
      <c r="M659" s="201"/>
      <c r="N659" s="201"/>
      <c r="O659" s="201"/>
      <c r="P659" s="201"/>
      <c r="Q659" s="113"/>
      <c r="R659" s="113"/>
      <c r="U659" s="201"/>
      <c r="V659" s="113"/>
      <c r="W659" s="113"/>
      <c r="X659" s="113"/>
      <c r="Y659" s="113"/>
      <c r="Z659" s="113"/>
      <c r="AA659" s="113"/>
      <c r="AB659" s="113"/>
      <c r="AC659" s="201"/>
      <c r="AD659" s="113"/>
      <c r="AE659" s="113"/>
      <c r="AF659" s="113"/>
      <c r="AG659" s="113"/>
    </row>
    <row r="660" spans="2:33" x14ac:dyDescent="0.2">
      <c r="B660" s="200"/>
      <c r="C660" s="113"/>
      <c r="D660" s="201"/>
      <c r="E660" s="201"/>
      <c r="F660" s="113"/>
      <c r="G660" s="113"/>
      <c r="H660" s="113"/>
      <c r="I660" s="203"/>
      <c r="J660" s="203"/>
      <c r="K660" s="204"/>
      <c r="L660" s="201"/>
      <c r="M660" s="201"/>
      <c r="N660" s="201"/>
      <c r="O660" s="201"/>
      <c r="P660" s="201"/>
      <c r="Q660" s="113"/>
      <c r="R660" s="113"/>
      <c r="U660" s="201"/>
      <c r="V660" s="113"/>
      <c r="W660" s="113"/>
      <c r="X660" s="113"/>
      <c r="Y660" s="113"/>
      <c r="Z660" s="113"/>
      <c r="AA660" s="113"/>
      <c r="AB660" s="113"/>
      <c r="AC660" s="201"/>
      <c r="AD660" s="113"/>
      <c r="AE660" s="113"/>
      <c r="AF660" s="113"/>
      <c r="AG660" s="113"/>
    </row>
    <row r="661" spans="2:33" x14ac:dyDescent="0.2">
      <c r="B661" s="200"/>
      <c r="C661" s="113"/>
      <c r="D661" s="201"/>
      <c r="E661" s="201"/>
      <c r="F661" s="113"/>
      <c r="G661" s="113"/>
      <c r="H661" s="113"/>
      <c r="I661" s="203"/>
      <c r="J661" s="203"/>
      <c r="K661" s="204"/>
      <c r="L661" s="201"/>
      <c r="M661" s="201"/>
      <c r="N661" s="201"/>
      <c r="O661" s="201"/>
      <c r="P661" s="201"/>
      <c r="Q661" s="113"/>
      <c r="R661" s="113"/>
      <c r="U661" s="201"/>
      <c r="V661" s="113"/>
      <c r="W661" s="113"/>
      <c r="X661" s="113"/>
      <c r="Y661" s="113"/>
      <c r="Z661" s="113"/>
      <c r="AA661" s="113"/>
      <c r="AB661" s="113"/>
      <c r="AC661" s="201"/>
      <c r="AD661" s="113"/>
      <c r="AE661" s="113"/>
      <c r="AF661" s="113"/>
      <c r="AG661" s="113"/>
    </row>
    <row r="662" spans="2:33" x14ac:dyDescent="0.2">
      <c r="B662" s="200"/>
      <c r="C662" s="113"/>
      <c r="D662" s="201"/>
      <c r="E662" s="201"/>
      <c r="F662" s="113"/>
      <c r="G662" s="113"/>
      <c r="H662" s="113"/>
      <c r="I662" s="203"/>
      <c r="J662" s="203"/>
      <c r="K662" s="204"/>
      <c r="L662" s="201"/>
      <c r="M662" s="201"/>
      <c r="N662" s="201"/>
      <c r="O662" s="201"/>
      <c r="P662" s="201"/>
      <c r="Q662" s="113"/>
      <c r="R662" s="113"/>
      <c r="U662" s="201"/>
      <c r="V662" s="113"/>
      <c r="W662" s="113"/>
      <c r="X662" s="113"/>
      <c r="Y662" s="113"/>
      <c r="Z662" s="113"/>
      <c r="AA662" s="113"/>
      <c r="AB662" s="113"/>
      <c r="AC662" s="201"/>
      <c r="AD662" s="113"/>
      <c r="AE662" s="113"/>
      <c r="AF662" s="113"/>
      <c r="AG662" s="113"/>
    </row>
    <row r="663" spans="2:33" x14ac:dyDescent="0.2">
      <c r="B663" s="200"/>
      <c r="C663" s="113"/>
      <c r="D663" s="201"/>
      <c r="E663" s="201"/>
      <c r="F663" s="113"/>
      <c r="G663" s="113"/>
      <c r="H663" s="113"/>
      <c r="I663" s="203"/>
      <c r="J663" s="203"/>
      <c r="K663" s="204"/>
      <c r="L663" s="201"/>
      <c r="M663" s="201"/>
      <c r="N663" s="201"/>
      <c r="O663" s="201"/>
      <c r="P663" s="201"/>
      <c r="Q663" s="113"/>
      <c r="R663" s="113"/>
      <c r="U663" s="201"/>
      <c r="V663" s="113"/>
      <c r="W663" s="113"/>
      <c r="X663" s="113"/>
      <c r="Y663" s="113"/>
      <c r="Z663" s="113"/>
      <c r="AA663" s="113"/>
      <c r="AB663" s="113"/>
      <c r="AC663" s="201"/>
      <c r="AD663" s="113"/>
      <c r="AE663" s="113"/>
      <c r="AF663" s="113"/>
      <c r="AG663" s="113"/>
    </row>
    <row r="664" spans="2:33" x14ac:dyDescent="0.2">
      <c r="B664" s="200"/>
      <c r="C664" s="113"/>
      <c r="D664" s="201"/>
      <c r="E664" s="201"/>
      <c r="F664" s="113"/>
      <c r="G664" s="113"/>
      <c r="H664" s="113"/>
      <c r="I664" s="203"/>
      <c r="J664" s="203"/>
      <c r="K664" s="204"/>
      <c r="L664" s="201"/>
      <c r="M664" s="201"/>
      <c r="N664" s="201"/>
      <c r="O664" s="201"/>
      <c r="P664" s="201"/>
      <c r="Q664" s="113"/>
      <c r="R664" s="113"/>
      <c r="U664" s="201"/>
      <c r="V664" s="113"/>
      <c r="W664" s="113"/>
      <c r="X664" s="113"/>
      <c r="Y664" s="113"/>
      <c r="Z664" s="113"/>
      <c r="AA664" s="113"/>
      <c r="AB664" s="113"/>
      <c r="AC664" s="201"/>
      <c r="AD664" s="113"/>
      <c r="AE664" s="113"/>
      <c r="AF664" s="113"/>
      <c r="AG664" s="113"/>
    </row>
    <row r="665" spans="2:33" x14ac:dyDescent="0.2">
      <c r="B665" s="200"/>
      <c r="C665" s="113"/>
      <c r="D665" s="201"/>
      <c r="E665" s="201"/>
      <c r="F665" s="113"/>
      <c r="G665" s="113"/>
      <c r="H665" s="113"/>
      <c r="I665" s="203"/>
      <c r="J665" s="203"/>
      <c r="K665" s="204"/>
      <c r="L665" s="201"/>
      <c r="M665" s="201"/>
      <c r="N665" s="201"/>
      <c r="O665" s="201"/>
      <c r="P665" s="201"/>
      <c r="Q665" s="113"/>
      <c r="R665" s="113"/>
      <c r="U665" s="201"/>
      <c r="V665" s="113"/>
      <c r="W665" s="113"/>
      <c r="X665" s="113"/>
      <c r="Y665" s="113"/>
      <c r="Z665" s="113"/>
      <c r="AA665" s="113"/>
      <c r="AB665" s="113"/>
      <c r="AC665" s="201"/>
      <c r="AD665" s="113"/>
      <c r="AE665" s="113"/>
      <c r="AF665" s="113"/>
      <c r="AG665" s="113"/>
    </row>
    <row r="666" spans="2:33" x14ac:dyDescent="0.2">
      <c r="B666" s="200"/>
      <c r="C666" s="113"/>
      <c r="D666" s="201"/>
      <c r="E666" s="201"/>
      <c r="F666" s="113"/>
      <c r="G666" s="113"/>
      <c r="H666" s="113"/>
      <c r="I666" s="203"/>
      <c r="J666" s="203"/>
      <c r="K666" s="204"/>
      <c r="L666" s="201"/>
      <c r="M666" s="201"/>
      <c r="N666" s="201"/>
      <c r="O666" s="201"/>
      <c r="P666" s="201"/>
      <c r="Q666" s="113"/>
      <c r="R666" s="113"/>
      <c r="U666" s="201"/>
      <c r="V666" s="113"/>
      <c r="W666" s="113"/>
      <c r="X666" s="113"/>
      <c r="Y666" s="113"/>
      <c r="Z666" s="113"/>
      <c r="AA666" s="113"/>
      <c r="AB666" s="113"/>
      <c r="AC666" s="201"/>
      <c r="AD666" s="113"/>
      <c r="AE666" s="113"/>
      <c r="AF666" s="113"/>
      <c r="AG666" s="113"/>
    </row>
    <row r="667" spans="2:33" x14ac:dyDescent="0.2">
      <c r="B667" s="200"/>
      <c r="C667" s="113"/>
      <c r="D667" s="201"/>
      <c r="E667" s="201"/>
      <c r="F667" s="113"/>
      <c r="G667" s="113"/>
      <c r="H667" s="113"/>
      <c r="I667" s="203"/>
      <c r="J667" s="203"/>
      <c r="K667" s="204"/>
      <c r="L667" s="201"/>
      <c r="M667" s="201"/>
      <c r="N667" s="201"/>
      <c r="O667" s="201"/>
      <c r="P667" s="201"/>
      <c r="Q667" s="113"/>
      <c r="R667" s="113"/>
      <c r="U667" s="201"/>
      <c r="V667" s="113"/>
      <c r="W667" s="113"/>
      <c r="X667" s="113"/>
      <c r="Y667" s="113"/>
      <c r="Z667" s="113"/>
      <c r="AA667" s="113"/>
      <c r="AB667" s="113"/>
      <c r="AC667" s="201"/>
      <c r="AD667" s="113"/>
      <c r="AE667" s="113"/>
      <c r="AF667" s="113"/>
      <c r="AG667" s="113"/>
    </row>
    <row r="668" spans="2:33" x14ac:dyDescent="0.2">
      <c r="B668" s="200"/>
      <c r="C668" s="113"/>
      <c r="D668" s="201"/>
      <c r="E668" s="201"/>
      <c r="F668" s="113"/>
      <c r="G668" s="113"/>
      <c r="H668" s="113"/>
      <c r="I668" s="203"/>
      <c r="J668" s="203"/>
      <c r="K668" s="204"/>
      <c r="L668" s="201"/>
      <c r="M668" s="201"/>
      <c r="N668" s="201"/>
      <c r="O668" s="201"/>
      <c r="P668" s="201"/>
      <c r="Q668" s="113"/>
      <c r="R668" s="113"/>
      <c r="U668" s="201"/>
      <c r="V668" s="113"/>
      <c r="W668" s="113"/>
      <c r="X668" s="113"/>
      <c r="Y668" s="113"/>
      <c r="Z668" s="113"/>
      <c r="AA668" s="113"/>
      <c r="AB668" s="113"/>
      <c r="AC668" s="201"/>
      <c r="AD668" s="113"/>
      <c r="AE668" s="113"/>
      <c r="AF668" s="113"/>
      <c r="AG668" s="113"/>
    </row>
    <row r="669" spans="2:33" x14ac:dyDescent="0.2">
      <c r="B669" s="200"/>
      <c r="C669" s="113"/>
      <c r="D669" s="201"/>
      <c r="E669" s="201"/>
      <c r="F669" s="113"/>
      <c r="G669" s="113"/>
      <c r="H669" s="113"/>
      <c r="I669" s="203"/>
      <c r="J669" s="203"/>
      <c r="K669" s="204"/>
      <c r="L669" s="201"/>
      <c r="M669" s="201"/>
      <c r="N669" s="201"/>
      <c r="O669" s="201"/>
      <c r="P669" s="201"/>
      <c r="Q669" s="113"/>
      <c r="R669" s="113"/>
      <c r="U669" s="201"/>
      <c r="V669" s="113"/>
      <c r="W669" s="113"/>
      <c r="X669" s="113"/>
      <c r="Y669" s="113"/>
      <c r="Z669" s="113"/>
      <c r="AA669" s="113"/>
      <c r="AB669" s="113"/>
      <c r="AC669" s="201"/>
      <c r="AD669" s="113"/>
      <c r="AE669" s="113"/>
      <c r="AF669" s="113"/>
      <c r="AG669" s="113"/>
    </row>
    <row r="670" spans="2:33" x14ac:dyDescent="0.2">
      <c r="B670" s="200"/>
      <c r="C670" s="113"/>
      <c r="D670" s="201"/>
      <c r="E670" s="201"/>
      <c r="F670" s="113"/>
      <c r="G670" s="113"/>
      <c r="H670" s="113"/>
      <c r="I670" s="203"/>
      <c r="J670" s="203"/>
      <c r="K670" s="204"/>
      <c r="L670" s="201"/>
      <c r="M670" s="201"/>
      <c r="N670" s="201"/>
      <c r="O670" s="201"/>
      <c r="P670" s="201"/>
      <c r="Q670" s="113"/>
      <c r="R670" s="113"/>
      <c r="U670" s="201"/>
      <c r="V670" s="113"/>
      <c r="W670" s="113"/>
      <c r="X670" s="113"/>
      <c r="Y670" s="113"/>
      <c r="Z670" s="113"/>
      <c r="AA670" s="113"/>
      <c r="AB670" s="113"/>
      <c r="AC670" s="201"/>
      <c r="AD670" s="113"/>
      <c r="AE670" s="113"/>
      <c r="AF670" s="113"/>
      <c r="AG670" s="113"/>
    </row>
    <row r="671" spans="2:33" x14ac:dyDescent="0.2">
      <c r="B671" s="200"/>
      <c r="C671" s="113"/>
      <c r="D671" s="201"/>
      <c r="E671" s="201"/>
      <c r="F671" s="113"/>
      <c r="G671" s="113"/>
      <c r="H671" s="113"/>
      <c r="I671" s="203"/>
      <c r="J671" s="203"/>
      <c r="K671" s="204"/>
      <c r="L671" s="201"/>
      <c r="M671" s="201"/>
      <c r="N671" s="201"/>
      <c r="O671" s="201"/>
      <c r="P671" s="201"/>
      <c r="Q671" s="113"/>
      <c r="R671" s="113"/>
      <c r="U671" s="201"/>
      <c r="V671" s="113"/>
      <c r="W671" s="113"/>
      <c r="X671" s="113"/>
      <c r="Y671" s="113"/>
      <c r="Z671" s="113"/>
      <c r="AA671" s="113"/>
      <c r="AB671" s="113"/>
      <c r="AC671" s="201"/>
      <c r="AD671" s="113"/>
      <c r="AE671" s="113"/>
      <c r="AF671" s="113"/>
      <c r="AG671" s="113"/>
    </row>
    <row r="672" spans="2:33" x14ac:dyDescent="0.2">
      <c r="B672" s="200"/>
      <c r="C672" s="113"/>
      <c r="D672" s="201"/>
      <c r="E672" s="201"/>
      <c r="F672" s="113"/>
      <c r="G672" s="113"/>
      <c r="H672" s="113"/>
      <c r="I672" s="203"/>
      <c r="J672" s="203"/>
      <c r="K672" s="204"/>
      <c r="L672" s="201"/>
      <c r="M672" s="201"/>
      <c r="N672" s="201"/>
      <c r="O672" s="201"/>
      <c r="P672" s="201"/>
      <c r="Q672" s="113"/>
      <c r="R672" s="113"/>
      <c r="U672" s="201"/>
      <c r="V672" s="113"/>
      <c r="W672" s="113"/>
      <c r="X672" s="113"/>
      <c r="Y672" s="113"/>
      <c r="Z672" s="113"/>
      <c r="AA672" s="113"/>
      <c r="AB672" s="113"/>
      <c r="AC672" s="201"/>
      <c r="AD672" s="113"/>
      <c r="AE672" s="113"/>
      <c r="AF672" s="113"/>
      <c r="AG672" s="113"/>
    </row>
    <row r="673" spans="2:33" x14ac:dyDescent="0.2">
      <c r="B673" s="200"/>
      <c r="C673" s="113"/>
      <c r="D673" s="201"/>
      <c r="E673" s="201"/>
      <c r="F673" s="113"/>
      <c r="G673" s="113"/>
      <c r="H673" s="113"/>
      <c r="I673" s="203"/>
      <c r="J673" s="203"/>
      <c r="K673" s="204"/>
      <c r="L673" s="201"/>
      <c r="M673" s="201"/>
      <c r="N673" s="201"/>
      <c r="O673" s="201"/>
      <c r="P673" s="201"/>
      <c r="Q673" s="113"/>
      <c r="R673" s="113"/>
      <c r="U673" s="201"/>
      <c r="V673" s="113"/>
      <c r="W673" s="113"/>
      <c r="X673" s="113"/>
      <c r="Y673" s="113"/>
      <c r="Z673" s="113"/>
      <c r="AA673" s="113"/>
      <c r="AB673" s="113"/>
      <c r="AC673" s="201"/>
      <c r="AD673" s="113"/>
      <c r="AE673" s="113"/>
      <c r="AF673" s="113"/>
      <c r="AG673" s="113"/>
    </row>
    <row r="674" spans="2:33" x14ac:dyDescent="0.2">
      <c r="B674" s="200"/>
      <c r="C674" s="113"/>
      <c r="D674" s="201"/>
      <c r="E674" s="201"/>
      <c r="F674" s="113"/>
      <c r="G674" s="113"/>
      <c r="H674" s="113"/>
      <c r="I674" s="203"/>
      <c r="J674" s="203"/>
      <c r="K674" s="204"/>
      <c r="L674" s="201"/>
      <c r="M674" s="201"/>
      <c r="N674" s="201"/>
      <c r="O674" s="201"/>
      <c r="P674" s="201"/>
      <c r="Q674" s="113"/>
      <c r="R674" s="113"/>
      <c r="U674" s="201"/>
      <c r="V674" s="113"/>
      <c r="W674" s="113"/>
      <c r="X674" s="113"/>
      <c r="Y674" s="113"/>
      <c r="Z674" s="113"/>
      <c r="AA674" s="113"/>
      <c r="AB674" s="113"/>
      <c r="AC674" s="201"/>
      <c r="AD674" s="113"/>
      <c r="AE674" s="113"/>
      <c r="AF674" s="113"/>
      <c r="AG674" s="113"/>
    </row>
    <row r="675" spans="2:33" x14ac:dyDescent="0.2">
      <c r="B675" s="200"/>
      <c r="C675" s="113"/>
      <c r="D675" s="201"/>
      <c r="E675" s="201"/>
      <c r="F675" s="113"/>
      <c r="G675" s="113"/>
      <c r="H675" s="113"/>
      <c r="I675" s="203"/>
      <c r="J675" s="203"/>
      <c r="K675" s="204"/>
      <c r="L675" s="201"/>
      <c r="M675" s="201"/>
      <c r="N675" s="201"/>
      <c r="O675" s="201"/>
      <c r="P675" s="201"/>
      <c r="Q675" s="113"/>
      <c r="R675" s="113"/>
      <c r="U675" s="201"/>
      <c r="V675" s="113"/>
      <c r="W675" s="113"/>
      <c r="X675" s="113"/>
      <c r="Y675" s="113"/>
      <c r="Z675" s="113"/>
      <c r="AA675" s="113"/>
      <c r="AB675" s="113"/>
      <c r="AC675" s="201"/>
      <c r="AD675" s="113"/>
      <c r="AE675" s="113"/>
      <c r="AF675" s="113"/>
      <c r="AG675" s="113"/>
    </row>
    <row r="676" spans="2:33" x14ac:dyDescent="0.2">
      <c r="B676" s="200"/>
      <c r="C676" s="113"/>
      <c r="D676" s="201"/>
      <c r="E676" s="201"/>
      <c r="F676" s="113"/>
      <c r="G676" s="113"/>
      <c r="H676" s="113"/>
      <c r="I676" s="203"/>
      <c r="J676" s="203"/>
      <c r="K676" s="204"/>
      <c r="L676" s="201"/>
      <c r="M676" s="201"/>
      <c r="N676" s="201"/>
      <c r="O676" s="201"/>
      <c r="P676" s="201"/>
      <c r="Q676" s="113"/>
      <c r="R676" s="113"/>
      <c r="U676" s="201"/>
      <c r="V676" s="113"/>
      <c r="W676" s="113"/>
      <c r="X676" s="113"/>
      <c r="Y676" s="113"/>
      <c r="Z676" s="113"/>
      <c r="AA676" s="113"/>
      <c r="AB676" s="113"/>
      <c r="AC676" s="201"/>
      <c r="AD676" s="113"/>
      <c r="AE676" s="113"/>
      <c r="AF676" s="113"/>
      <c r="AG676" s="113"/>
    </row>
    <row r="677" spans="2:33" x14ac:dyDescent="0.2">
      <c r="B677" s="200"/>
      <c r="C677" s="113"/>
      <c r="D677" s="201"/>
      <c r="E677" s="201"/>
      <c r="F677" s="113"/>
      <c r="G677" s="113"/>
      <c r="H677" s="113"/>
      <c r="I677" s="203"/>
      <c r="J677" s="203"/>
      <c r="K677" s="204"/>
      <c r="L677" s="201"/>
      <c r="M677" s="201"/>
      <c r="N677" s="201"/>
      <c r="O677" s="201"/>
      <c r="P677" s="201"/>
      <c r="Q677" s="113"/>
      <c r="R677" s="113"/>
      <c r="U677" s="201"/>
      <c r="V677" s="113"/>
      <c r="W677" s="113"/>
      <c r="X677" s="113"/>
      <c r="Y677" s="113"/>
      <c r="Z677" s="113"/>
      <c r="AA677" s="113"/>
      <c r="AB677" s="113"/>
      <c r="AC677" s="201"/>
      <c r="AD677" s="113"/>
      <c r="AE677" s="113"/>
      <c r="AF677" s="113"/>
      <c r="AG677" s="113"/>
    </row>
    <row r="678" spans="2:33" x14ac:dyDescent="0.2">
      <c r="B678" s="200"/>
      <c r="C678" s="113"/>
      <c r="D678" s="201"/>
      <c r="E678" s="201"/>
      <c r="F678" s="113"/>
      <c r="G678" s="113"/>
      <c r="H678" s="113"/>
      <c r="I678" s="203"/>
      <c r="J678" s="203"/>
      <c r="K678" s="204"/>
      <c r="L678" s="201"/>
      <c r="M678" s="201"/>
      <c r="N678" s="201"/>
      <c r="O678" s="201"/>
      <c r="P678" s="201"/>
      <c r="Q678" s="113"/>
      <c r="R678" s="113"/>
      <c r="U678" s="201"/>
      <c r="V678" s="113"/>
      <c r="W678" s="113"/>
      <c r="X678" s="113"/>
      <c r="Y678" s="113"/>
      <c r="Z678" s="113"/>
      <c r="AA678" s="113"/>
      <c r="AB678" s="113"/>
      <c r="AC678" s="201"/>
      <c r="AD678" s="113"/>
      <c r="AE678" s="113"/>
      <c r="AF678" s="113"/>
      <c r="AG678" s="113"/>
    </row>
    <row r="679" spans="2:33" x14ac:dyDescent="0.2">
      <c r="B679" s="200"/>
      <c r="C679" s="113"/>
      <c r="D679" s="201"/>
      <c r="E679" s="201"/>
      <c r="F679" s="113"/>
      <c r="G679" s="113"/>
      <c r="H679" s="113"/>
      <c r="I679" s="203"/>
      <c r="J679" s="203"/>
      <c r="K679" s="204"/>
      <c r="L679" s="201"/>
      <c r="M679" s="201"/>
      <c r="N679" s="201"/>
      <c r="O679" s="201"/>
      <c r="P679" s="201"/>
      <c r="Q679" s="113"/>
      <c r="R679" s="113"/>
      <c r="U679" s="201"/>
      <c r="V679" s="113"/>
      <c r="W679" s="113"/>
      <c r="X679" s="113"/>
      <c r="Y679" s="113"/>
      <c r="Z679" s="113"/>
      <c r="AA679" s="113"/>
      <c r="AB679" s="113"/>
      <c r="AC679" s="201"/>
      <c r="AD679" s="113"/>
      <c r="AE679" s="113"/>
      <c r="AF679" s="113"/>
      <c r="AG679" s="113"/>
    </row>
    <row r="680" spans="2:33" x14ac:dyDescent="0.2">
      <c r="B680" s="200"/>
      <c r="C680" s="113"/>
      <c r="D680" s="201"/>
      <c r="E680" s="201"/>
      <c r="F680" s="113"/>
      <c r="G680" s="113"/>
      <c r="H680" s="113"/>
      <c r="I680" s="203"/>
      <c r="J680" s="203"/>
      <c r="K680" s="204"/>
      <c r="L680" s="201"/>
      <c r="M680" s="201"/>
      <c r="N680" s="201"/>
      <c r="O680" s="201"/>
      <c r="P680" s="201"/>
      <c r="Q680" s="113"/>
      <c r="R680" s="113"/>
      <c r="U680" s="201"/>
      <c r="V680" s="113"/>
      <c r="W680" s="113"/>
      <c r="X680" s="113"/>
      <c r="Y680" s="113"/>
      <c r="Z680" s="113"/>
      <c r="AA680" s="113"/>
      <c r="AB680" s="113"/>
      <c r="AC680" s="201"/>
      <c r="AD680" s="113"/>
      <c r="AE680" s="113"/>
      <c r="AF680" s="113"/>
      <c r="AG680" s="113"/>
    </row>
    <row r="681" spans="2:33" x14ac:dyDescent="0.2">
      <c r="B681" s="200"/>
      <c r="C681" s="113"/>
      <c r="D681" s="201"/>
      <c r="E681" s="201"/>
      <c r="F681" s="113"/>
      <c r="G681" s="113"/>
      <c r="H681" s="113"/>
      <c r="I681" s="203"/>
      <c r="J681" s="203"/>
      <c r="K681" s="204"/>
      <c r="L681" s="201"/>
      <c r="M681" s="201"/>
      <c r="N681" s="201"/>
      <c r="O681" s="201"/>
      <c r="P681" s="201"/>
      <c r="Q681" s="113"/>
      <c r="R681" s="113"/>
      <c r="U681" s="201"/>
      <c r="V681" s="113"/>
      <c r="W681" s="113"/>
      <c r="X681" s="113"/>
      <c r="Y681" s="113"/>
      <c r="Z681" s="113"/>
      <c r="AA681" s="113"/>
      <c r="AB681" s="113"/>
      <c r="AC681" s="201"/>
      <c r="AD681" s="113"/>
      <c r="AE681" s="113"/>
      <c r="AF681" s="113"/>
      <c r="AG681" s="113"/>
    </row>
    <row r="682" spans="2:33" x14ac:dyDescent="0.2">
      <c r="B682" s="200"/>
      <c r="C682" s="113"/>
      <c r="D682" s="201"/>
      <c r="E682" s="201"/>
      <c r="F682" s="113"/>
      <c r="G682" s="113"/>
      <c r="H682" s="113"/>
      <c r="I682" s="203"/>
      <c r="J682" s="203"/>
      <c r="K682" s="204"/>
      <c r="L682" s="201"/>
      <c r="M682" s="201"/>
      <c r="N682" s="201"/>
      <c r="O682" s="201"/>
      <c r="P682" s="201"/>
      <c r="Q682" s="113"/>
      <c r="R682" s="113"/>
      <c r="U682" s="201"/>
      <c r="V682" s="113"/>
      <c r="W682" s="113"/>
      <c r="X682" s="113"/>
      <c r="Y682" s="113"/>
      <c r="Z682" s="113"/>
      <c r="AA682" s="113"/>
      <c r="AB682" s="113"/>
      <c r="AC682" s="201"/>
      <c r="AD682" s="113"/>
      <c r="AE682" s="113"/>
      <c r="AF682" s="113"/>
      <c r="AG682" s="113"/>
    </row>
    <row r="683" spans="2:33" x14ac:dyDescent="0.2">
      <c r="B683" s="200"/>
      <c r="C683" s="113"/>
      <c r="D683" s="201"/>
      <c r="E683" s="201"/>
      <c r="F683" s="113"/>
      <c r="G683" s="113"/>
      <c r="H683" s="113"/>
      <c r="I683" s="203"/>
      <c r="J683" s="203"/>
      <c r="K683" s="204"/>
      <c r="L683" s="201"/>
      <c r="M683" s="201"/>
      <c r="N683" s="201"/>
      <c r="O683" s="201"/>
      <c r="P683" s="201"/>
      <c r="Q683" s="113"/>
      <c r="R683" s="113"/>
      <c r="U683" s="201"/>
      <c r="V683" s="113"/>
      <c r="W683" s="113"/>
      <c r="X683" s="113"/>
      <c r="Y683" s="113"/>
      <c r="Z683" s="113"/>
      <c r="AA683" s="113"/>
      <c r="AB683" s="113"/>
      <c r="AC683" s="201"/>
      <c r="AD683" s="113"/>
      <c r="AE683" s="113"/>
      <c r="AF683" s="113"/>
      <c r="AG683" s="113"/>
    </row>
    <row r="684" spans="2:33" x14ac:dyDescent="0.2">
      <c r="B684" s="200"/>
      <c r="C684" s="113"/>
      <c r="D684" s="201"/>
      <c r="E684" s="201"/>
      <c r="F684" s="113"/>
      <c r="G684" s="113"/>
      <c r="H684" s="113"/>
      <c r="I684" s="203"/>
      <c r="J684" s="203"/>
      <c r="K684" s="204"/>
      <c r="L684" s="201"/>
      <c r="M684" s="201"/>
      <c r="N684" s="201"/>
      <c r="O684" s="201"/>
      <c r="P684" s="201"/>
      <c r="Q684" s="113"/>
      <c r="R684" s="113"/>
      <c r="U684" s="201"/>
      <c r="V684" s="113"/>
      <c r="W684" s="113"/>
      <c r="X684" s="113"/>
      <c r="Y684" s="113"/>
      <c r="Z684" s="113"/>
      <c r="AA684" s="113"/>
      <c r="AB684" s="113"/>
      <c r="AC684" s="201"/>
      <c r="AD684" s="113"/>
      <c r="AE684" s="113"/>
      <c r="AF684" s="113"/>
      <c r="AG684" s="113"/>
    </row>
    <row r="685" spans="2:33" x14ac:dyDescent="0.2">
      <c r="B685" s="200"/>
      <c r="C685" s="113"/>
      <c r="D685" s="201"/>
      <c r="E685" s="201"/>
      <c r="F685" s="113"/>
      <c r="G685" s="113"/>
      <c r="H685" s="113"/>
      <c r="I685" s="203"/>
      <c r="J685" s="203"/>
      <c r="K685" s="204"/>
      <c r="L685" s="201"/>
      <c r="M685" s="201"/>
      <c r="N685" s="201"/>
      <c r="O685" s="201"/>
      <c r="P685" s="201"/>
      <c r="Q685" s="113"/>
      <c r="R685" s="113"/>
      <c r="U685" s="201"/>
      <c r="V685" s="113"/>
      <c r="W685" s="113"/>
      <c r="X685" s="113"/>
      <c r="Y685" s="113"/>
      <c r="Z685" s="113"/>
      <c r="AA685" s="113"/>
      <c r="AB685" s="113"/>
      <c r="AC685" s="201"/>
      <c r="AD685" s="113"/>
      <c r="AE685" s="113"/>
      <c r="AF685" s="113"/>
      <c r="AG685" s="113"/>
    </row>
    <row r="686" spans="2:33" x14ac:dyDescent="0.2">
      <c r="B686" s="200"/>
      <c r="C686" s="113"/>
      <c r="D686" s="201"/>
      <c r="E686" s="201"/>
      <c r="F686" s="113"/>
      <c r="G686" s="113"/>
      <c r="H686" s="113"/>
      <c r="I686" s="203"/>
      <c r="J686" s="203"/>
      <c r="K686" s="204"/>
      <c r="L686" s="201"/>
      <c r="M686" s="201"/>
      <c r="N686" s="201"/>
      <c r="O686" s="201"/>
      <c r="P686" s="201"/>
      <c r="Q686" s="113"/>
      <c r="R686" s="113"/>
      <c r="U686" s="201"/>
      <c r="V686" s="113"/>
      <c r="W686" s="113"/>
      <c r="X686" s="113"/>
      <c r="Y686" s="113"/>
      <c r="Z686" s="113"/>
      <c r="AA686" s="113"/>
      <c r="AB686" s="113"/>
      <c r="AC686" s="201"/>
      <c r="AD686" s="113"/>
      <c r="AE686" s="113"/>
      <c r="AF686" s="113"/>
      <c r="AG686" s="113"/>
    </row>
    <row r="687" spans="2:33" x14ac:dyDescent="0.2">
      <c r="B687" s="200"/>
      <c r="C687" s="113"/>
      <c r="D687" s="201"/>
      <c r="E687" s="201"/>
      <c r="F687" s="113"/>
      <c r="G687" s="113"/>
      <c r="H687" s="113"/>
      <c r="I687" s="203"/>
      <c r="J687" s="203"/>
      <c r="K687" s="204"/>
      <c r="L687" s="201"/>
      <c r="M687" s="201"/>
      <c r="N687" s="201"/>
      <c r="O687" s="201"/>
      <c r="P687" s="201"/>
      <c r="Q687" s="113"/>
      <c r="R687" s="113"/>
      <c r="U687" s="201"/>
      <c r="V687" s="113"/>
      <c r="W687" s="113"/>
      <c r="X687" s="113"/>
      <c r="Y687" s="113"/>
      <c r="Z687" s="113"/>
      <c r="AA687" s="113"/>
      <c r="AB687" s="113"/>
      <c r="AC687" s="201"/>
      <c r="AD687" s="113"/>
      <c r="AE687" s="113"/>
      <c r="AF687" s="113"/>
      <c r="AG687" s="113"/>
    </row>
    <row r="688" spans="2:33" x14ac:dyDescent="0.2">
      <c r="B688" s="200"/>
      <c r="C688" s="113"/>
      <c r="D688" s="201"/>
      <c r="E688" s="201"/>
      <c r="F688" s="113"/>
      <c r="G688" s="113"/>
      <c r="H688" s="113"/>
      <c r="I688" s="203"/>
      <c r="J688" s="203"/>
      <c r="K688" s="204"/>
      <c r="L688" s="201"/>
      <c r="M688" s="201"/>
      <c r="N688" s="201"/>
      <c r="O688" s="201"/>
      <c r="P688" s="201"/>
      <c r="Q688" s="113"/>
      <c r="R688" s="113"/>
      <c r="U688" s="201"/>
      <c r="V688" s="113"/>
      <c r="W688" s="113"/>
      <c r="X688" s="113"/>
      <c r="Y688" s="113"/>
      <c r="Z688" s="113"/>
      <c r="AA688" s="113"/>
      <c r="AB688" s="113"/>
      <c r="AC688" s="201"/>
      <c r="AD688" s="113"/>
      <c r="AE688" s="113"/>
      <c r="AF688" s="113"/>
      <c r="AG688" s="113"/>
    </row>
    <row r="689" spans="2:33" x14ac:dyDescent="0.2">
      <c r="B689" s="200"/>
      <c r="C689" s="113"/>
      <c r="D689" s="201"/>
      <c r="E689" s="201"/>
      <c r="F689" s="113"/>
      <c r="G689" s="113"/>
      <c r="H689" s="113"/>
      <c r="I689" s="203"/>
      <c r="J689" s="203"/>
      <c r="K689" s="204"/>
      <c r="L689" s="201"/>
      <c r="M689" s="201"/>
      <c r="N689" s="201"/>
      <c r="O689" s="201"/>
      <c r="P689" s="201"/>
      <c r="Q689" s="113"/>
      <c r="R689" s="113"/>
      <c r="U689" s="201"/>
      <c r="V689" s="113"/>
      <c r="W689" s="113"/>
      <c r="X689" s="113"/>
      <c r="Y689" s="113"/>
      <c r="Z689" s="113"/>
      <c r="AA689" s="113"/>
      <c r="AB689" s="113"/>
      <c r="AC689" s="201"/>
      <c r="AD689" s="113"/>
      <c r="AE689" s="113"/>
      <c r="AF689" s="113"/>
      <c r="AG689" s="113"/>
    </row>
    <row r="690" spans="2:33" x14ac:dyDescent="0.2">
      <c r="B690" s="200"/>
      <c r="C690" s="113"/>
      <c r="D690" s="201"/>
      <c r="E690" s="201"/>
      <c r="F690" s="113"/>
      <c r="G690" s="113"/>
      <c r="H690" s="113"/>
      <c r="I690" s="203"/>
      <c r="J690" s="203"/>
      <c r="K690" s="204"/>
      <c r="L690" s="201"/>
      <c r="M690" s="201"/>
      <c r="N690" s="201"/>
      <c r="O690" s="201"/>
      <c r="P690" s="201"/>
      <c r="Q690" s="113"/>
      <c r="R690" s="113"/>
      <c r="U690" s="201"/>
      <c r="V690" s="113"/>
      <c r="W690" s="113"/>
      <c r="X690" s="113"/>
      <c r="Y690" s="113"/>
      <c r="Z690" s="113"/>
      <c r="AA690" s="113"/>
      <c r="AB690" s="113"/>
      <c r="AC690" s="201"/>
      <c r="AD690" s="113"/>
      <c r="AE690" s="113"/>
      <c r="AF690" s="113"/>
      <c r="AG690" s="113"/>
    </row>
    <row r="691" spans="2:33" x14ac:dyDescent="0.2">
      <c r="B691" s="200"/>
      <c r="C691" s="113"/>
      <c r="D691" s="201"/>
      <c r="E691" s="201"/>
      <c r="F691" s="113"/>
      <c r="G691" s="113"/>
      <c r="H691" s="113"/>
      <c r="I691" s="203"/>
      <c r="J691" s="203"/>
      <c r="K691" s="204"/>
      <c r="L691" s="201"/>
      <c r="M691" s="201"/>
      <c r="N691" s="201"/>
      <c r="O691" s="201"/>
      <c r="P691" s="201"/>
      <c r="Q691" s="113"/>
      <c r="R691" s="113"/>
      <c r="U691" s="201"/>
      <c r="V691" s="113"/>
      <c r="W691" s="113"/>
      <c r="X691" s="113"/>
      <c r="Y691" s="113"/>
      <c r="Z691" s="113"/>
      <c r="AA691" s="113"/>
      <c r="AB691" s="113"/>
      <c r="AC691" s="201"/>
      <c r="AD691" s="113"/>
      <c r="AE691" s="113"/>
      <c r="AF691" s="113"/>
      <c r="AG691" s="113"/>
    </row>
    <row r="692" spans="2:33" x14ac:dyDescent="0.2">
      <c r="B692" s="200"/>
      <c r="C692" s="113"/>
      <c r="D692" s="201"/>
      <c r="E692" s="201"/>
      <c r="F692" s="113"/>
      <c r="G692" s="113"/>
      <c r="H692" s="113"/>
      <c r="I692" s="203"/>
      <c r="J692" s="203"/>
      <c r="K692" s="204"/>
      <c r="L692" s="201"/>
      <c r="M692" s="201"/>
      <c r="N692" s="201"/>
      <c r="O692" s="201"/>
      <c r="P692" s="201"/>
      <c r="Q692" s="113"/>
      <c r="R692" s="113"/>
      <c r="U692" s="201"/>
      <c r="V692" s="113"/>
      <c r="W692" s="113"/>
      <c r="X692" s="113"/>
      <c r="Y692" s="113"/>
      <c r="Z692" s="113"/>
      <c r="AA692" s="113"/>
      <c r="AB692" s="113"/>
      <c r="AC692" s="201"/>
      <c r="AD692" s="113"/>
      <c r="AE692" s="113"/>
      <c r="AF692" s="113"/>
      <c r="AG692" s="113"/>
    </row>
    <row r="693" spans="2:33" x14ac:dyDescent="0.2">
      <c r="B693" s="200"/>
      <c r="C693" s="113"/>
      <c r="D693" s="201"/>
      <c r="E693" s="201"/>
      <c r="F693" s="113"/>
      <c r="G693" s="113"/>
      <c r="H693" s="113"/>
      <c r="I693" s="203"/>
      <c r="J693" s="203"/>
      <c r="K693" s="204"/>
      <c r="L693" s="201"/>
      <c r="M693" s="201"/>
      <c r="N693" s="201"/>
      <c r="O693" s="201"/>
      <c r="P693" s="201"/>
      <c r="Q693" s="113"/>
      <c r="R693" s="113"/>
      <c r="U693" s="201"/>
      <c r="V693" s="113"/>
      <c r="W693" s="113"/>
      <c r="X693" s="113"/>
      <c r="Y693" s="113"/>
      <c r="Z693" s="113"/>
      <c r="AA693" s="113"/>
      <c r="AB693" s="113"/>
      <c r="AC693" s="201"/>
      <c r="AD693" s="113"/>
      <c r="AE693" s="113"/>
      <c r="AF693" s="113"/>
      <c r="AG693" s="113"/>
    </row>
    <row r="694" spans="2:33" x14ac:dyDescent="0.2">
      <c r="B694" s="200"/>
      <c r="C694" s="113"/>
      <c r="D694" s="201"/>
      <c r="E694" s="201"/>
      <c r="F694" s="113"/>
      <c r="G694" s="113"/>
      <c r="H694" s="113"/>
      <c r="I694" s="203"/>
      <c r="J694" s="203"/>
      <c r="K694" s="204"/>
      <c r="L694" s="201"/>
      <c r="M694" s="201"/>
      <c r="N694" s="201"/>
      <c r="O694" s="201"/>
      <c r="P694" s="201"/>
      <c r="Q694" s="113"/>
      <c r="R694" s="113"/>
      <c r="U694" s="201"/>
      <c r="V694" s="113"/>
      <c r="W694" s="113"/>
      <c r="X694" s="113"/>
      <c r="Y694" s="113"/>
      <c r="Z694" s="113"/>
      <c r="AA694" s="113"/>
      <c r="AB694" s="113"/>
      <c r="AC694" s="201"/>
      <c r="AD694" s="113"/>
      <c r="AE694" s="113"/>
      <c r="AF694" s="113"/>
      <c r="AG694" s="113"/>
    </row>
    <row r="695" spans="2:33" x14ac:dyDescent="0.2">
      <c r="B695" s="200"/>
      <c r="C695" s="113"/>
      <c r="D695" s="201"/>
      <c r="E695" s="201"/>
      <c r="F695" s="113"/>
      <c r="G695" s="113"/>
      <c r="H695" s="113"/>
      <c r="I695" s="203"/>
      <c r="J695" s="203"/>
      <c r="K695" s="204"/>
      <c r="L695" s="201"/>
      <c r="M695" s="201"/>
      <c r="N695" s="201"/>
      <c r="O695" s="201"/>
      <c r="P695" s="201"/>
      <c r="Q695" s="113"/>
      <c r="R695" s="113"/>
      <c r="U695" s="201"/>
      <c r="V695" s="113"/>
      <c r="W695" s="113"/>
      <c r="X695" s="113"/>
      <c r="Y695" s="113"/>
      <c r="Z695" s="113"/>
      <c r="AA695" s="113"/>
      <c r="AB695" s="113"/>
      <c r="AC695" s="201"/>
      <c r="AD695" s="113"/>
      <c r="AE695" s="113"/>
      <c r="AF695" s="113"/>
      <c r="AG695" s="113"/>
    </row>
    <row r="696" spans="2:33" x14ac:dyDescent="0.2">
      <c r="B696" s="200"/>
      <c r="C696" s="113"/>
      <c r="D696" s="201"/>
      <c r="E696" s="201"/>
      <c r="F696" s="113"/>
      <c r="G696" s="113"/>
      <c r="H696" s="113"/>
      <c r="I696" s="203"/>
      <c r="J696" s="203"/>
      <c r="K696" s="204"/>
      <c r="L696" s="201"/>
      <c r="M696" s="201"/>
      <c r="N696" s="201"/>
      <c r="O696" s="201"/>
      <c r="P696" s="201"/>
      <c r="Q696" s="113"/>
      <c r="R696" s="113"/>
      <c r="U696" s="201"/>
      <c r="V696" s="113"/>
      <c r="W696" s="113"/>
      <c r="X696" s="113"/>
      <c r="Y696" s="113"/>
      <c r="Z696" s="113"/>
      <c r="AA696" s="113"/>
      <c r="AB696" s="113"/>
      <c r="AC696" s="201"/>
      <c r="AD696" s="113"/>
      <c r="AE696" s="113"/>
      <c r="AF696" s="113"/>
      <c r="AG696" s="113"/>
    </row>
    <row r="697" spans="2:33" x14ac:dyDescent="0.2">
      <c r="B697" s="200"/>
      <c r="C697" s="113"/>
      <c r="D697" s="201"/>
      <c r="E697" s="201"/>
      <c r="F697" s="113"/>
      <c r="G697" s="113"/>
      <c r="H697" s="113"/>
      <c r="I697" s="203"/>
      <c r="J697" s="203"/>
      <c r="K697" s="204"/>
      <c r="L697" s="201"/>
      <c r="M697" s="201"/>
      <c r="N697" s="201"/>
      <c r="O697" s="201"/>
      <c r="P697" s="201"/>
      <c r="Q697" s="113"/>
      <c r="R697" s="113"/>
      <c r="U697" s="201"/>
      <c r="V697" s="113"/>
      <c r="W697" s="113"/>
      <c r="X697" s="113"/>
      <c r="Y697" s="113"/>
      <c r="Z697" s="113"/>
      <c r="AA697" s="113"/>
      <c r="AB697" s="113"/>
      <c r="AC697" s="201"/>
      <c r="AD697" s="113"/>
      <c r="AE697" s="113"/>
      <c r="AF697" s="113"/>
      <c r="AG697" s="113"/>
    </row>
    <row r="698" spans="2:33" x14ac:dyDescent="0.2">
      <c r="B698" s="200"/>
      <c r="C698" s="113"/>
      <c r="D698" s="201"/>
      <c r="E698" s="201"/>
      <c r="F698" s="113"/>
      <c r="G698" s="113"/>
      <c r="H698" s="113"/>
      <c r="I698" s="203"/>
      <c r="J698" s="203"/>
      <c r="K698" s="204"/>
      <c r="L698" s="201"/>
      <c r="M698" s="201"/>
      <c r="N698" s="201"/>
      <c r="O698" s="201"/>
      <c r="P698" s="201"/>
      <c r="Q698" s="113"/>
      <c r="R698" s="113"/>
      <c r="U698" s="201"/>
      <c r="V698" s="113"/>
      <c r="W698" s="113"/>
      <c r="X698" s="113"/>
      <c r="Y698" s="113"/>
      <c r="Z698" s="113"/>
      <c r="AA698" s="113"/>
      <c r="AB698" s="113"/>
      <c r="AC698" s="201"/>
      <c r="AD698" s="113"/>
      <c r="AE698" s="113"/>
      <c r="AF698" s="113"/>
      <c r="AG698" s="113"/>
    </row>
    <row r="699" spans="2:33" x14ac:dyDescent="0.2">
      <c r="B699" s="200"/>
      <c r="C699" s="113"/>
      <c r="D699" s="201"/>
      <c r="E699" s="201"/>
      <c r="F699" s="113"/>
      <c r="G699" s="113"/>
      <c r="H699" s="113"/>
      <c r="I699" s="203"/>
      <c r="J699" s="203"/>
      <c r="K699" s="204"/>
      <c r="L699" s="201"/>
      <c r="M699" s="201"/>
      <c r="N699" s="201"/>
      <c r="O699" s="201"/>
      <c r="P699" s="201"/>
      <c r="Q699" s="113"/>
      <c r="R699" s="113"/>
      <c r="U699" s="201"/>
      <c r="V699" s="113"/>
      <c r="W699" s="113"/>
      <c r="X699" s="113"/>
      <c r="Y699" s="113"/>
      <c r="Z699" s="113"/>
      <c r="AA699" s="113"/>
      <c r="AB699" s="113"/>
      <c r="AC699" s="201"/>
      <c r="AD699" s="113"/>
      <c r="AE699" s="113"/>
      <c r="AF699" s="113"/>
      <c r="AG699" s="113"/>
    </row>
    <row r="700" spans="2:33" x14ac:dyDescent="0.2">
      <c r="B700" s="200"/>
      <c r="C700" s="113"/>
      <c r="D700" s="201"/>
      <c r="E700" s="201"/>
      <c r="F700" s="113"/>
      <c r="G700" s="113"/>
      <c r="H700" s="113"/>
      <c r="I700" s="203"/>
      <c r="J700" s="203"/>
      <c r="K700" s="204"/>
      <c r="L700" s="201"/>
      <c r="M700" s="201"/>
      <c r="N700" s="201"/>
      <c r="O700" s="201"/>
      <c r="P700" s="201"/>
      <c r="Q700" s="113"/>
      <c r="R700" s="113"/>
      <c r="U700" s="201"/>
      <c r="V700" s="113"/>
      <c r="W700" s="113"/>
      <c r="X700" s="113"/>
      <c r="Y700" s="113"/>
      <c r="Z700" s="113"/>
      <c r="AA700" s="113"/>
      <c r="AB700" s="113"/>
      <c r="AC700" s="201"/>
      <c r="AD700" s="113"/>
      <c r="AE700" s="113"/>
      <c r="AF700" s="113"/>
      <c r="AG700" s="113"/>
    </row>
    <row r="701" spans="2:33" x14ac:dyDescent="0.2">
      <c r="B701" s="200"/>
      <c r="C701" s="113"/>
      <c r="D701" s="201"/>
      <c r="E701" s="201"/>
      <c r="F701" s="113"/>
      <c r="G701" s="113"/>
      <c r="H701" s="113"/>
      <c r="I701" s="203"/>
      <c r="J701" s="203"/>
      <c r="K701" s="204"/>
      <c r="L701" s="201"/>
      <c r="M701" s="201"/>
      <c r="N701" s="201"/>
      <c r="O701" s="201"/>
      <c r="P701" s="201"/>
      <c r="Q701" s="113"/>
      <c r="R701" s="113"/>
      <c r="U701" s="201"/>
      <c r="V701" s="113"/>
      <c r="W701" s="113"/>
      <c r="X701" s="113"/>
      <c r="Y701" s="113"/>
      <c r="Z701" s="113"/>
      <c r="AA701" s="113"/>
      <c r="AB701" s="113"/>
      <c r="AC701" s="201"/>
      <c r="AD701" s="113"/>
      <c r="AE701" s="113"/>
      <c r="AF701" s="113"/>
      <c r="AG701" s="113"/>
    </row>
    <row r="702" spans="2:33" x14ac:dyDescent="0.2">
      <c r="B702" s="200"/>
      <c r="C702" s="113"/>
      <c r="D702" s="201"/>
      <c r="E702" s="201"/>
      <c r="F702" s="113"/>
      <c r="G702" s="113"/>
      <c r="H702" s="113"/>
      <c r="I702" s="203"/>
      <c r="J702" s="203"/>
      <c r="K702" s="204"/>
      <c r="L702" s="201"/>
      <c r="M702" s="201"/>
      <c r="N702" s="201"/>
      <c r="O702" s="201"/>
      <c r="P702" s="201"/>
      <c r="Q702" s="113"/>
      <c r="R702" s="113"/>
      <c r="U702" s="201"/>
      <c r="V702" s="113"/>
      <c r="W702" s="113"/>
      <c r="X702" s="113"/>
      <c r="Y702" s="113"/>
      <c r="Z702" s="113"/>
      <c r="AA702" s="113"/>
      <c r="AB702" s="113"/>
      <c r="AC702" s="201"/>
      <c r="AD702" s="113"/>
      <c r="AE702" s="113"/>
      <c r="AF702" s="113"/>
      <c r="AG702" s="113"/>
    </row>
    <row r="703" spans="2:33" x14ac:dyDescent="0.2">
      <c r="B703" s="200"/>
      <c r="C703" s="113"/>
      <c r="D703" s="201"/>
      <c r="E703" s="201"/>
      <c r="F703" s="113"/>
      <c r="G703" s="113"/>
      <c r="H703" s="113"/>
      <c r="I703" s="203"/>
      <c r="J703" s="203"/>
      <c r="K703" s="204"/>
      <c r="L703" s="201"/>
      <c r="M703" s="201"/>
      <c r="N703" s="201"/>
      <c r="O703" s="201"/>
      <c r="P703" s="201"/>
      <c r="Q703" s="113"/>
      <c r="R703" s="113"/>
      <c r="U703" s="201"/>
      <c r="V703" s="113"/>
      <c r="W703" s="113"/>
      <c r="X703" s="113"/>
      <c r="Y703" s="113"/>
      <c r="Z703" s="113"/>
      <c r="AA703" s="113"/>
      <c r="AB703" s="113"/>
      <c r="AC703" s="201"/>
      <c r="AD703" s="113"/>
      <c r="AE703" s="113"/>
      <c r="AF703" s="113"/>
      <c r="AG703" s="113"/>
    </row>
    <row r="704" spans="2:33" x14ac:dyDescent="0.2">
      <c r="B704" s="200"/>
      <c r="C704" s="113"/>
      <c r="D704" s="201"/>
      <c r="E704" s="201"/>
      <c r="F704" s="113"/>
      <c r="G704" s="113"/>
      <c r="H704" s="113"/>
      <c r="I704" s="203"/>
      <c r="J704" s="203"/>
      <c r="K704" s="204"/>
      <c r="L704" s="201"/>
      <c r="M704" s="201"/>
      <c r="N704" s="201"/>
      <c r="O704" s="201"/>
      <c r="P704" s="201"/>
      <c r="Q704" s="113"/>
      <c r="R704" s="113"/>
      <c r="U704" s="201"/>
      <c r="V704" s="113"/>
      <c r="W704" s="113"/>
      <c r="X704" s="113"/>
      <c r="Y704" s="113"/>
      <c r="Z704" s="113"/>
      <c r="AA704" s="113"/>
      <c r="AB704" s="113"/>
      <c r="AC704" s="201"/>
      <c r="AD704" s="113"/>
      <c r="AE704" s="113"/>
      <c r="AF704" s="113"/>
      <c r="AG704" s="113"/>
    </row>
    <row r="705" spans="2:33" x14ac:dyDescent="0.2">
      <c r="B705" s="200"/>
      <c r="C705" s="113"/>
      <c r="D705" s="201"/>
      <c r="E705" s="201"/>
      <c r="F705" s="113"/>
      <c r="G705" s="113"/>
      <c r="H705" s="113"/>
      <c r="I705" s="203"/>
      <c r="J705" s="203"/>
      <c r="K705" s="204"/>
      <c r="L705" s="201"/>
      <c r="M705" s="201"/>
      <c r="N705" s="201"/>
      <c r="O705" s="201"/>
      <c r="P705" s="201"/>
      <c r="Q705" s="113"/>
      <c r="R705" s="113"/>
      <c r="U705" s="201"/>
      <c r="V705" s="113"/>
      <c r="W705" s="113"/>
      <c r="X705" s="113"/>
      <c r="Y705" s="113"/>
      <c r="Z705" s="113"/>
      <c r="AA705" s="113"/>
      <c r="AB705" s="113"/>
      <c r="AC705" s="201"/>
      <c r="AD705" s="113"/>
      <c r="AE705" s="113"/>
      <c r="AF705" s="113"/>
      <c r="AG705" s="113"/>
    </row>
    <row r="706" spans="2:33" x14ac:dyDescent="0.2">
      <c r="B706" s="200"/>
      <c r="C706" s="113"/>
      <c r="D706" s="201"/>
      <c r="E706" s="201"/>
      <c r="F706" s="113"/>
      <c r="G706" s="113"/>
      <c r="H706" s="113"/>
      <c r="I706" s="203"/>
      <c r="J706" s="203"/>
      <c r="K706" s="204"/>
      <c r="L706" s="201"/>
      <c r="M706" s="201"/>
      <c r="N706" s="201"/>
      <c r="O706" s="201"/>
      <c r="P706" s="201"/>
      <c r="Q706" s="113"/>
      <c r="R706" s="113"/>
      <c r="U706" s="201"/>
      <c r="V706" s="113"/>
      <c r="W706" s="113"/>
      <c r="X706" s="113"/>
      <c r="Y706" s="113"/>
      <c r="Z706" s="113"/>
      <c r="AA706" s="113"/>
      <c r="AB706" s="113"/>
      <c r="AC706" s="201"/>
      <c r="AD706" s="113"/>
      <c r="AE706" s="113"/>
      <c r="AF706" s="113"/>
      <c r="AG706" s="113"/>
    </row>
    <row r="707" spans="2:33" x14ac:dyDescent="0.2">
      <c r="B707" s="200"/>
      <c r="C707" s="113"/>
      <c r="D707" s="201"/>
      <c r="E707" s="201"/>
      <c r="F707" s="113"/>
      <c r="G707" s="113"/>
      <c r="H707" s="113"/>
      <c r="I707" s="203"/>
      <c r="J707" s="203"/>
      <c r="K707" s="204"/>
      <c r="L707" s="201"/>
      <c r="M707" s="201"/>
      <c r="N707" s="201"/>
      <c r="O707" s="201"/>
      <c r="P707" s="201"/>
      <c r="Q707" s="113"/>
      <c r="R707" s="113"/>
      <c r="U707" s="201"/>
      <c r="V707" s="113"/>
      <c r="W707" s="113"/>
      <c r="X707" s="113"/>
      <c r="Y707" s="113"/>
      <c r="Z707" s="113"/>
      <c r="AA707" s="113"/>
      <c r="AB707" s="113"/>
      <c r="AC707" s="201"/>
      <c r="AD707" s="113"/>
      <c r="AE707" s="113"/>
      <c r="AF707" s="113"/>
      <c r="AG707" s="113"/>
    </row>
    <row r="708" spans="2:33" x14ac:dyDescent="0.2">
      <c r="B708" s="200"/>
      <c r="C708" s="113"/>
      <c r="D708" s="201"/>
      <c r="E708" s="201"/>
      <c r="F708" s="113"/>
      <c r="G708" s="113"/>
      <c r="H708" s="113"/>
      <c r="I708" s="203"/>
      <c r="J708" s="203"/>
      <c r="K708" s="204"/>
      <c r="L708" s="201"/>
      <c r="M708" s="201"/>
      <c r="N708" s="201"/>
      <c r="O708" s="201"/>
      <c r="P708" s="201"/>
      <c r="Q708" s="113"/>
      <c r="R708" s="113"/>
      <c r="U708" s="201"/>
      <c r="V708" s="113"/>
      <c r="W708" s="113"/>
      <c r="X708" s="113"/>
      <c r="Y708" s="113"/>
      <c r="Z708" s="113"/>
      <c r="AA708" s="113"/>
      <c r="AB708" s="113"/>
      <c r="AC708" s="201"/>
      <c r="AD708" s="113"/>
      <c r="AE708" s="113"/>
      <c r="AF708" s="113"/>
      <c r="AG708" s="113"/>
    </row>
    <row r="709" spans="2:33" x14ac:dyDescent="0.2">
      <c r="B709" s="200"/>
      <c r="C709" s="113"/>
      <c r="D709" s="201"/>
      <c r="E709" s="201"/>
      <c r="F709" s="113"/>
      <c r="G709" s="113"/>
      <c r="H709" s="113"/>
      <c r="I709" s="203"/>
      <c r="J709" s="203"/>
      <c r="K709" s="204"/>
      <c r="L709" s="201"/>
      <c r="M709" s="201"/>
      <c r="N709" s="201"/>
      <c r="O709" s="201"/>
      <c r="P709" s="201"/>
      <c r="Q709" s="113"/>
      <c r="R709" s="113"/>
      <c r="U709" s="201"/>
      <c r="V709" s="113"/>
      <c r="W709" s="113"/>
      <c r="X709" s="113"/>
      <c r="Y709" s="113"/>
      <c r="Z709" s="113"/>
      <c r="AA709" s="113"/>
      <c r="AB709" s="113"/>
      <c r="AC709" s="201"/>
      <c r="AD709" s="113"/>
      <c r="AE709" s="113"/>
      <c r="AF709" s="113"/>
      <c r="AG709" s="113"/>
    </row>
    <row r="710" spans="2:33" x14ac:dyDescent="0.2">
      <c r="B710" s="200"/>
      <c r="C710" s="113"/>
      <c r="D710" s="201"/>
      <c r="E710" s="201"/>
      <c r="F710" s="113"/>
      <c r="G710" s="113"/>
      <c r="H710" s="113"/>
      <c r="I710" s="203"/>
      <c r="J710" s="203"/>
      <c r="K710" s="204"/>
      <c r="L710" s="201"/>
      <c r="M710" s="201"/>
      <c r="N710" s="201"/>
      <c r="O710" s="201"/>
      <c r="P710" s="201"/>
      <c r="Q710" s="113"/>
      <c r="R710" s="113"/>
      <c r="U710" s="201"/>
      <c r="V710" s="113"/>
      <c r="W710" s="113"/>
      <c r="X710" s="113"/>
      <c r="Y710" s="113"/>
      <c r="Z710" s="113"/>
      <c r="AA710" s="113"/>
      <c r="AB710" s="113"/>
      <c r="AC710" s="201"/>
      <c r="AD710" s="113"/>
      <c r="AE710" s="113"/>
      <c r="AF710" s="113"/>
      <c r="AG710" s="113"/>
    </row>
    <row r="711" spans="2:33" x14ac:dyDescent="0.2">
      <c r="B711" s="200"/>
      <c r="C711" s="113"/>
      <c r="D711" s="201"/>
      <c r="E711" s="201"/>
      <c r="F711" s="113"/>
      <c r="G711" s="113"/>
      <c r="H711" s="113"/>
      <c r="I711" s="203"/>
      <c r="J711" s="203"/>
      <c r="K711" s="204"/>
      <c r="L711" s="201"/>
      <c r="M711" s="201"/>
      <c r="N711" s="201"/>
      <c r="O711" s="201"/>
      <c r="P711" s="201"/>
      <c r="Q711" s="113"/>
      <c r="R711" s="113"/>
      <c r="U711" s="201"/>
      <c r="V711" s="113"/>
      <c r="W711" s="113"/>
      <c r="X711" s="113"/>
      <c r="Y711" s="113"/>
      <c r="Z711" s="113"/>
      <c r="AA711" s="113"/>
      <c r="AB711" s="113"/>
      <c r="AC711" s="201"/>
      <c r="AD711" s="113"/>
      <c r="AE711" s="113"/>
      <c r="AF711" s="113"/>
      <c r="AG711" s="113"/>
    </row>
    <row r="712" spans="2:33" x14ac:dyDescent="0.2">
      <c r="B712" s="200"/>
      <c r="C712" s="113"/>
      <c r="D712" s="201"/>
      <c r="E712" s="201"/>
      <c r="F712" s="113"/>
      <c r="G712" s="113"/>
      <c r="H712" s="113"/>
      <c r="I712" s="203"/>
      <c r="J712" s="203"/>
      <c r="K712" s="204"/>
      <c r="L712" s="201"/>
      <c r="M712" s="201"/>
      <c r="N712" s="201"/>
      <c r="O712" s="201"/>
      <c r="P712" s="201"/>
      <c r="Q712" s="113"/>
      <c r="R712" s="113"/>
      <c r="U712" s="201"/>
      <c r="V712" s="113"/>
      <c r="W712" s="113"/>
      <c r="X712" s="113"/>
      <c r="Y712" s="113"/>
      <c r="Z712" s="113"/>
      <c r="AA712" s="113"/>
      <c r="AB712" s="113"/>
      <c r="AC712" s="201"/>
      <c r="AD712" s="113"/>
      <c r="AE712" s="113"/>
      <c r="AF712" s="113"/>
      <c r="AG712" s="113"/>
    </row>
    <row r="713" spans="2:33" x14ac:dyDescent="0.2">
      <c r="B713" s="200"/>
      <c r="C713" s="113"/>
      <c r="D713" s="201"/>
      <c r="E713" s="201"/>
      <c r="F713" s="113"/>
      <c r="G713" s="113"/>
      <c r="H713" s="113"/>
      <c r="I713" s="203"/>
      <c r="J713" s="203"/>
      <c r="K713" s="204"/>
      <c r="L713" s="201"/>
      <c r="M713" s="201"/>
      <c r="N713" s="201"/>
      <c r="O713" s="201"/>
      <c r="P713" s="201"/>
      <c r="Q713" s="113"/>
      <c r="R713" s="113"/>
      <c r="U713" s="201"/>
      <c r="V713" s="113"/>
      <c r="W713" s="113"/>
      <c r="X713" s="113"/>
      <c r="Y713" s="113"/>
      <c r="Z713" s="113"/>
      <c r="AA713" s="113"/>
      <c r="AB713" s="113"/>
      <c r="AC713" s="201"/>
      <c r="AD713" s="113"/>
      <c r="AE713" s="113"/>
      <c r="AF713" s="113"/>
      <c r="AG713" s="113"/>
    </row>
    <row r="714" spans="2:33" x14ac:dyDescent="0.2">
      <c r="B714" s="200"/>
      <c r="C714" s="113"/>
      <c r="D714" s="201"/>
      <c r="E714" s="201"/>
      <c r="F714" s="113"/>
      <c r="G714" s="113"/>
      <c r="H714" s="113"/>
      <c r="I714" s="203"/>
      <c r="J714" s="203"/>
      <c r="K714" s="204"/>
      <c r="L714" s="201"/>
      <c r="M714" s="201"/>
      <c r="N714" s="201"/>
      <c r="O714" s="201"/>
      <c r="P714" s="201"/>
      <c r="Q714" s="113"/>
      <c r="R714" s="113"/>
      <c r="U714" s="201"/>
      <c r="V714" s="113"/>
      <c r="W714" s="113"/>
      <c r="X714" s="113"/>
      <c r="Y714" s="113"/>
      <c r="Z714" s="113"/>
      <c r="AA714" s="113"/>
      <c r="AB714" s="113"/>
      <c r="AC714" s="201"/>
      <c r="AD714" s="113"/>
      <c r="AE714" s="113"/>
      <c r="AF714" s="113"/>
      <c r="AG714" s="113"/>
    </row>
    <row r="715" spans="2:33" x14ac:dyDescent="0.2">
      <c r="B715" s="200"/>
      <c r="C715" s="113"/>
      <c r="D715" s="201"/>
      <c r="E715" s="201"/>
      <c r="F715" s="113"/>
      <c r="G715" s="113"/>
      <c r="H715" s="113"/>
      <c r="I715" s="203"/>
      <c r="J715" s="203"/>
      <c r="K715" s="204"/>
      <c r="L715" s="201"/>
      <c r="M715" s="201"/>
      <c r="N715" s="201"/>
      <c r="O715" s="201"/>
      <c r="P715" s="201"/>
      <c r="Q715" s="113"/>
      <c r="R715" s="113"/>
      <c r="U715" s="201"/>
      <c r="V715" s="113"/>
      <c r="W715" s="113"/>
      <c r="X715" s="113"/>
      <c r="Y715" s="113"/>
      <c r="Z715" s="113"/>
      <c r="AA715" s="113"/>
      <c r="AB715" s="113"/>
      <c r="AC715" s="201"/>
      <c r="AD715" s="113"/>
      <c r="AE715" s="113"/>
      <c r="AF715" s="113"/>
      <c r="AG715" s="113"/>
    </row>
    <row r="716" spans="2:33" x14ac:dyDescent="0.2">
      <c r="B716" s="200"/>
      <c r="C716" s="113"/>
      <c r="D716" s="201"/>
      <c r="E716" s="201"/>
      <c r="F716" s="113"/>
      <c r="G716" s="113"/>
      <c r="H716" s="113"/>
      <c r="I716" s="203"/>
      <c r="J716" s="203"/>
      <c r="K716" s="204"/>
      <c r="L716" s="201"/>
      <c r="M716" s="201"/>
      <c r="N716" s="201"/>
      <c r="O716" s="201"/>
      <c r="P716" s="201"/>
      <c r="Q716" s="113"/>
      <c r="R716" s="113"/>
      <c r="U716" s="201"/>
      <c r="V716" s="113"/>
      <c r="W716" s="113"/>
      <c r="X716" s="113"/>
      <c r="Y716" s="113"/>
      <c r="Z716" s="113"/>
      <c r="AA716" s="113"/>
      <c r="AB716" s="113"/>
      <c r="AC716" s="201"/>
      <c r="AD716" s="113"/>
      <c r="AE716" s="113"/>
      <c r="AF716" s="113"/>
      <c r="AG716" s="113"/>
    </row>
    <row r="717" spans="2:33" x14ac:dyDescent="0.2">
      <c r="B717" s="200"/>
      <c r="C717" s="113"/>
      <c r="D717" s="201"/>
      <c r="E717" s="201"/>
      <c r="F717" s="113"/>
      <c r="G717" s="113"/>
      <c r="H717" s="113"/>
      <c r="I717" s="203"/>
      <c r="J717" s="203"/>
      <c r="K717" s="204"/>
      <c r="L717" s="201"/>
      <c r="M717" s="201"/>
      <c r="N717" s="201"/>
      <c r="O717" s="201"/>
      <c r="P717" s="201"/>
      <c r="Q717" s="113"/>
      <c r="R717" s="113"/>
      <c r="U717" s="201"/>
      <c r="V717" s="113"/>
      <c r="W717" s="113"/>
      <c r="X717" s="113"/>
      <c r="Y717" s="113"/>
      <c r="Z717" s="113"/>
      <c r="AA717" s="113"/>
      <c r="AB717" s="113"/>
      <c r="AC717" s="201"/>
      <c r="AD717" s="113"/>
      <c r="AE717" s="113"/>
      <c r="AF717" s="113"/>
      <c r="AG717" s="113"/>
    </row>
    <row r="718" spans="2:33" x14ac:dyDescent="0.2">
      <c r="B718" s="200"/>
      <c r="C718" s="113"/>
      <c r="D718" s="201"/>
      <c r="E718" s="201"/>
      <c r="F718" s="113"/>
      <c r="G718" s="113"/>
      <c r="H718" s="113"/>
      <c r="I718" s="203"/>
      <c r="J718" s="203"/>
      <c r="K718" s="204"/>
      <c r="L718" s="201"/>
      <c r="M718" s="201"/>
      <c r="N718" s="201"/>
      <c r="O718" s="201"/>
      <c r="P718" s="201"/>
      <c r="Q718" s="113"/>
      <c r="R718" s="113"/>
      <c r="U718" s="201"/>
      <c r="V718" s="113"/>
      <c r="W718" s="113"/>
      <c r="X718" s="113"/>
      <c r="Y718" s="113"/>
      <c r="Z718" s="113"/>
      <c r="AA718" s="113"/>
      <c r="AB718" s="113"/>
      <c r="AC718" s="201"/>
      <c r="AD718" s="113"/>
      <c r="AE718" s="113"/>
      <c r="AF718" s="113"/>
      <c r="AG718" s="113"/>
    </row>
    <row r="719" spans="2:33" x14ac:dyDescent="0.2">
      <c r="B719" s="200"/>
      <c r="C719" s="113"/>
      <c r="D719" s="201"/>
      <c r="E719" s="201"/>
      <c r="F719" s="113"/>
      <c r="G719" s="113"/>
      <c r="H719" s="113"/>
      <c r="I719" s="203"/>
      <c r="J719" s="203"/>
      <c r="K719" s="204"/>
      <c r="L719" s="201"/>
      <c r="M719" s="201"/>
      <c r="N719" s="201"/>
      <c r="O719" s="201"/>
      <c r="P719" s="201"/>
      <c r="Q719" s="113"/>
      <c r="R719" s="113"/>
      <c r="U719" s="201"/>
      <c r="V719" s="113"/>
      <c r="W719" s="113"/>
      <c r="X719" s="113"/>
      <c r="Y719" s="113"/>
      <c r="Z719" s="113"/>
      <c r="AA719" s="113"/>
      <c r="AB719" s="113"/>
      <c r="AC719" s="201"/>
      <c r="AD719" s="113"/>
      <c r="AE719" s="113"/>
      <c r="AF719" s="113"/>
      <c r="AG719" s="113"/>
    </row>
    <row r="720" spans="2:33" x14ac:dyDescent="0.2">
      <c r="B720" s="200"/>
      <c r="C720" s="113"/>
      <c r="D720" s="201"/>
      <c r="E720" s="201"/>
      <c r="F720" s="113"/>
      <c r="G720" s="113"/>
      <c r="H720" s="113"/>
      <c r="I720" s="203"/>
      <c r="J720" s="203"/>
      <c r="K720" s="204"/>
      <c r="L720" s="201"/>
      <c r="M720" s="201"/>
      <c r="N720" s="201"/>
      <c r="O720" s="201"/>
      <c r="P720" s="201"/>
      <c r="Q720" s="113"/>
      <c r="R720" s="113"/>
      <c r="U720" s="201"/>
      <c r="V720" s="113"/>
      <c r="W720" s="113"/>
      <c r="X720" s="113"/>
      <c r="Y720" s="113"/>
      <c r="Z720" s="113"/>
      <c r="AA720" s="113"/>
      <c r="AB720" s="113"/>
      <c r="AC720" s="201"/>
      <c r="AD720" s="113"/>
      <c r="AE720" s="113"/>
      <c r="AF720" s="113"/>
      <c r="AG720" s="113"/>
    </row>
    <row r="721" spans="2:33" x14ac:dyDescent="0.2">
      <c r="B721" s="200"/>
      <c r="C721" s="113"/>
      <c r="D721" s="201"/>
      <c r="E721" s="201"/>
      <c r="F721" s="113"/>
      <c r="G721" s="113"/>
      <c r="H721" s="113"/>
      <c r="I721" s="203"/>
      <c r="J721" s="203"/>
      <c r="K721" s="204"/>
      <c r="L721" s="201"/>
      <c r="M721" s="201"/>
      <c r="N721" s="201"/>
      <c r="O721" s="201"/>
      <c r="P721" s="201"/>
      <c r="Q721" s="113"/>
      <c r="R721" s="113"/>
      <c r="U721" s="201"/>
      <c r="V721" s="113"/>
      <c r="W721" s="113"/>
      <c r="X721" s="113"/>
      <c r="Y721" s="113"/>
      <c r="Z721" s="113"/>
      <c r="AA721" s="113"/>
      <c r="AB721" s="113"/>
      <c r="AC721" s="201"/>
      <c r="AD721" s="113"/>
      <c r="AE721" s="113"/>
      <c r="AF721" s="113"/>
      <c r="AG721" s="113"/>
    </row>
    <row r="722" spans="2:33" x14ac:dyDescent="0.2">
      <c r="B722" s="200"/>
      <c r="C722" s="113"/>
      <c r="D722" s="201"/>
      <c r="E722" s="201"/>
      <c r="F722" s="113"/>
      <c r="G722" s="113"/>
      <c r="H722" s="113"/>
      <c r="I722" s="203"/>
      <c r="J722" s="203"/>
      <c r="K722" s="204"/>
      <c r="L722" s="201"/>
      <c r="M722" s="201"/>
      <c r="N722" s="201"/>
      <c r="O722" s="201"/>
      <c r="P722" s="201"/>
      <c r="Q722" s="113"/>
      <c r="R722" s="113"/>
      <c r="U722" s="201"/>
      <c r="V722" s="113"/>
      <c r="W722" s="113"/>
      <c r="X722" s="113"/>
      <c r="Y722" s="113"/>
      <c r="Z722" s="113"/>
      <c r="AA722" s="113"/>
      <c r="AB722" s="113"/>
      <c r="AC722" s="201"/>
      <c r="AD722" s="113"/>
      <c r="AE722" s="113"/>
      <c r="AF722" s="113"/>
      <c r="AG722" s="113"/>
    </row>
    <row r="723" spans="2:33" x14ac:dyDescent="0.2">
      <c r="B723" s="200"/>
      <c r="C723" s="113"/>
      <c r="D723" s="201"/>
      <c r="E723" s="201"/>
      <c r="F723" s="113"/>
      <c r="G723" s="113"/>
      <c r="H723" s="113"/>
      <c r="I723" s="203"/>
      <c r="J723" s="203"/>
      <c r="K723" s="204"/>
      <c r="L723" s="201"/>
      <c r="M723" s="201"/>
      <c r="N723" s="201"/>
      <c r="O723" s="201"/>
      <c r="P723" s="201"/>
      <c r="Q723" s="113"/>
      <c r="R723" s="113"/>
      <c r="U723" s="201"/>
      <c r="V723" s="113"/>
      <c r="W723" s="113"/>
      <c r="X723" s="113"/>
      <c r="Y723" s="113"/>
      <c r="Z723" s="113"/>
      <c r="AA723" s="113"/>
      <c r="AB723" s="113"/>
      <c r="AC723" s="201"/>
      <c r="AD723" s="113"/>
      <c r="AE723" s="113"/>
      <c r="AF723" s="113"/>
      <c r="AG723" s="113"/>
    </row>
    <row r="724" spans="2:33" x14ac:dyDescent="0.2">
      <c r="B724" s="200"/>
      <c r="C724" s="113"/>
      <c r="D724" s="201"/>
      <c r="E724" s="201"/>
      <c r="F724" s="113"/>
      <c r="G724" s="113"/>
      <c r="H724" s="113"/>
      <c r="I724" s="203"/>
      <c r="J724" s="203"/>
      <c r="K724" s="204"/>
      <c r="L724" s="201"/>
      <c r="M724" s="201"/>
      <c r="N724" s="201"/>
      <c r="O724" s="201"/>
      <c r="P724" s="201"/>
      <c r="Q724" s="113"/>
      <c r="R724" s="113"/>
      <c r="U724" s="201"/>
      <c r="V724" s="113"/>
      <c r="W724" s="113"/>
      <c r="X724" s="113"/>
      <c r="Y724" s="113"/>
      <c r="Z724" s="113"/>
      <c r="AA724" s="113"/>
      <c r="AB724" s="113"/>
      <c r="AC724" s="201"/>
      <c r="AD724" s="113"/>
      <c r="AE724" s="113"/>
      <c r="AF724" s="113"/>
      <c r="AG724" s="113"/>
    </row>
    <row r="725" spans="2:33" x14ac:dyDescent="0.2">
      <c r="B725" s="200"/>
      <c r="C725" s="113"/>
      <c r="D725" s="201"/>
      <c r="E725" s="201"/>
      <c r="F725" s="113"/>
      <c r="G725" s="113"/>
      <c r="H725" s="113"/>
      <c r="I725" s="203"/>
      <c r="J725" s="203"/>
      <c r="K725" s="204"/>
      <c r="L725" s="201"/>
      <c r="M725" s="201"/>
      <c r="N725" s="201"/>
      <c r="O725" s="201"/>
      <c r="P725" s="201"/>
      <c r="Q725" s="113"/>
      <c r="R725" s="113"/>
      <c r="U725" s="201"/>
      <c r="V725" s="113"/>
      <c r="W725" s="113"/>
      <c r="X725" s="113"/>
      <c r="Y725" s="113"/>
      <c r="Z725" s="113"/>
      <c r="AA725" s="113"/>
      <c r="AB725" s="113"/>
      <c r="AC725" s="201"/>
      <c r="AD725" s="113"/>
      <c r="AE725" s="113"/>
      <c r="AF725" s="113"/>
      <c r="AG725" s="113"/>
    </row>
    <row r="726" spans="2:33" x14ac:dyDescent="0.2">
      <c r="B726" s="200"/>
      <c r="C726" s="113"/>
      <c r="D726" s="201"/>
      <c r="E726" s="201"/>
      <c r="F726" s="113"/>
      <c r="G726" s="113"/>
      <c r="H726" s="113"/>
      <c r="I726" s="203"/>
      <c r="J726" s="203"/>
      <c r="K726" s="204"/>
      <c r="L726" s="201"/>
      <c r="M726" s="201"/>
      <c r="N726" s="201"/>
      <c r="O726" s="201"/>
      <c r="P726" s="201"/>
      <c r="Q726" s="113"/>
      <c r="R726" s="113"/>
      <c r="U726" s="201"/>
      <c r="V726" s="113"/>
      <c r="W726" s="113"/>
      <c r="X726" s="113"/>
      <c r="Y726" s="113"/>
      <c r="Z726" s="113"/>
      <c r="AA726" s="113"/>
      <c r="AB726" s="113"/>
      <c r="AC726" s="201"/>
      <c r="AD726" s="113"/>
      <c r="AE726" s="113"/>
      <c r="AF726" s="113"/>
      <c r="AG726" s="113"/>
    </row>
    <row r="727" spans="2:33" x14ac:dyDescent="0.2">
      <c r="B727" s="200"/>
      <c r="C727" s="113"/>
      <c r="D727" s="201"/>
      <c r="E727" s="201"/>
      <c r="F727" s="113"/>
      <c r="G727" s="113"/>
      <c r="H727" s="113"/>
      <c r="I727" s="203"/>
      <c r="J727" s="203"/>
      <c r="K727" s="204"/>
      <c r="L727" s="201"/>
      <c r="M727" s="201"/>
      <c r="N727" s="201"/>
      <c r="O727" s="201"/>
      <c r="P727" s="201"/>
      <c r="Q727" s="113"/>
      <c r="R727" s="113"/>
      <c r="U727" s="201"/>
      <c r="V727" s="113"/>
      <c r="W727" s="113"/>
      <c r="X727" s="113"/>
      <c r="Y727" s="113"/>
      <c r="Z727" s="113"/>
      <c r="AA727" s="113"/>
      <c r="AB727" s="113"/>
      <c r="AC727" s="201"/>
      <c r="AD727" s="113"/>
      <c r="AE727" s="113"/>
      <c r="AF727" s="113"/>
      <c r="AG727" s="113"/>
    </row>
    <row r="728" spans="2:33" x14ac:dyDescent="0.2">
      <c r="B728" s="200"/>
      <c r="C728" s="113"/>
      <c r="D728" s="201"/>
      <c r="E728" s="201"/>
      <c r="F728" s="113"/>
      <c r="G728" s="113"/>
      <c r="H728" s="113"/>
      <c r="I728" s="203"/>
      <c r="J728" s="203"/>
      <c r="K728" s="204"/>
      <c r="L728" s="201"/>
      <c r="M728" s="201"/>
      <c r="N728" s="201"/>
      <c r="O728" s="201"/>
      <c r="P728" s="201"/>
      <c r="Q728" s="113"/>
      <c r="R728" s="113"/>
      <c r="U728" s="201"/>
      <c r="V728" s="113"/>
      <c r="W728" s="113"/>
      <c r="X728" s="113"/>
      <c r="Y728" s="113"/>
      <c r="Z728" s="113"/>
      <c r="AA728" s="113"/>
      <c r="AB728" s="113"/>
      <c r="AC728" s="201"/>
      <c r="AD728" s="113"/>
      <c r="AE728" s="113"/>
      <c r="AF728" s="113"/>
      <c r="AG728" s="113"/>
    </row>
    <row r="729" spans="2:33" x14ac:dyDescent="0.2">
      <c r="B729" s="200"/>
      <c r="C729" s="113"/>
      <c r="D729" s="201"/>
      <c r="E729" s="201"/>
      <c r="F729" s="113"/>
      <c r="G729" s="113"/>
      <c r="H729" s="113"/>
      <c r="I729" s="203"/>
      <c r="J729" s="203"/>
      <c r="K729" s="204"/>
      <c r="L729" s="201"/>
      <c r="M729" s="201"/>
      <c r="N729" s="201"/>
      <c r="O729" s="201"/>
      <c r="P729" s="201"/>
      <c r="Q729" s="113"/>
      <c r="R729" s="113"/>
      <c r="U729" s="201"/>
      <c r="V729" s="113"/>
      <c r="W729" s="113"/>
      <c r="X729" s="113"/>
      <c r="Y729" s="113"/>
      <c r="Z729" s="113"/>
      <c r="AA729" s="113"/>
      <c r="AB729" s="113"/>
      <c r="AC729" s="201"/>
      <c r="AD729" s="113"/>
      <c r="AE729" s="113"/>
      <c r="AF729" s="113"/>
      <c r="AG729" s="113"/>
    </row>
    <row r="730" spans="2:33" x14ac:dyDescent="0.2">
      <c r="B730" s="200"/>
      <c r="C730" s="113"/>
      <c r="D730" s="201"/>
      <c r="E730" s="201"/>
      <c r="F730" s="113"/>
      <c r="G730" s="113"/>
      <c r="H730" s="113"/>
      <c r="I730" s="203"/>
      <c r="J730" s="203"/>
      <c r="K730" s="204"/>
      <c r="L730" s="201"/>
      <c r="M730" s="201"/>
      <c r="N730" s="201"/>
      <c r="O730" s="201"/>
      <c r="P730" s="201"/>
      <c r="Q730" s="113"/>
      <c r="R730" s="113"/>
      <c r="U730" s="201"/>
      <c r="V730" s="113"/>
      <c r="W730" s="113"/>
      <c r="X730" s="113"/>
      <c r="Y730" s="113"/>
      <c r="Z730" s="113"/>
      <c r="AA730" s="113"/>
      <c r="AB730" s="113"/>
      <c r="AC730" s="201"/>
      <c r="AD730" s="113"/>
      <c r="AE730" s="113"/>
      <c r="AF730" s="113"/>
      <c r="AG730" s="113"/>
    </row>
    <row r="731" spans="2:33" x14ac:dyDescent="0.2">
      <c r="B731" s="200"/>
      <c r="C731" s="113"/>
      <c r="D731" s="201"/>
      <c r="E731" s="201"/>
      <c r="F731" s="113"/>
      <c r="G731" s="113"/>
      <c r="H731" s="113"/>
      <c r="I731" s="203"/>
      <c r="J731" s="203"/>
      <c r="K731" s="204"/>
      <c r="L731" s="201"/>
      <c r="M731" s="201"/>
      <c r="N731" s="201"/>
      <c r="O731" s="201"/>
      <c r="P731" s="201"/>
      <c r="Q731" s="113"/>
      <c r="R731" s="113"/>
      <c r="U731" s="201"/>
      <c r="V731" s="113"/>
      <c r="W731" s="113"/>
      <c r="X731" s="113"/>
      <c r="Y731" s="113"/>
      <c r="Z731" s="113"/>
      <c r="AA731" s="113"/>
      <c r="AB731" s="113"/>
      <c r="AC731" s="201"/>
      <c r="AD731" s="113"/>
      <c r="AE731" s="113"/>
      <c r="AF731" s="113"/>
      <c r="AG731" s="113"/>
    </row>
    <row r="732" spans="2:33" x14ac:dyDescent="0.2">
      <c r="B732" s="200"/>
      <c r="C732" s="113"/>
      <c r="D732" s="201"/>
      <c r="E732" s="201"/>
      <c r="F732" s="113"/>
      <c r="G732" s="113"/>
      <c r="H732" s="113"/>
      <c r="I732" s="203"/>
      <c r="J732" s="203"/>
      <c r="K732" s="204"/>
      <c r="L732" s="201"/>
      <c r="M732" s="201"/>
      <c r="N732" s="201"/>
      <c r="O732" s="201"/>
      <c r="P732" s="201"/>
      <c r="Q732" s="113"/>
      <c r="R732" s="113"/>
      <c r="U732" s="201"/>
      <c r="V732" s="113"/>
      <c r="W732" s="113"/>
      <c r="X732" s="113"/>
      <c r="Y732" s="113"/>
      <c r="Z732" s="113"/>
      <c r="AA732" s="113"/>
      <c r="AB732" s="113"/>
      <c r="AC732" s="201"/>
      <c r="AD732" s="113"/>
      <c r="AE732" s="113"/>
      <c r="AF732" s="113"/>
      <c r="AG732" s="113"/>
    </row>
    <row r="733" spans="2:33" x14ac:dyDescent="0.2">
      <c r="B733" s="200"/>
      <c r="C733" s="113"/>
      <c r="D733" s="201"/>
      <c r="E733" s="201"/>
      <c r="F733" s="113"/>
      <c r="G733" s="113"/>
      <c r="H733" s="113"/>
      <c r="I733" s="203"/>
      <c r="J733" s="203"/>
      <c r="K733" s="204"/>
      <c r="L733" s="201"/>
      <c r="M733" s="201"/>
      <c r="N733" s="201"/>
      <c r="O733" s="201"/>
      <c r="P733" s="201"/>
      <c r="Q733" s="113"/>
      <c r="R733" s="113"/>
      <c r="U733" s="201"/>
      <c r="V733" s="113"/>
      <c r="W733" s="113"/>
      <c r="X733" s="113"/>
      <c r="Y733" s="113"/>
      <c r="Z733" s="113"/>
      <c r="AA733" s="113"/>
      <c r="AB733" s="113"/>
      <c r="AC733" s="201"/>
      <c r="AD733" s="113"/>
      <c r="AE733" s="113"/>
      <c r="AF733" s="113"/>
      <c r="AG733" s="113"/>
    </row>
    <row r="734" spans="2:33" x14ac:dyDescent="0.2">
      <c r="B734" s="200"/>
      <c r="C734" s="113"/>
      <c r="D734" s="201"/>
      <c r="E734" s="201"/>
      <c r="F734" s="113"/>
      <c r="G734" s="113"/>
      <c r="H734" s="113"/>
      <c r="I734" s="203"/>
      <c r="J734" s="203"/>
      <c r="K734" s="204"/>
      <c r="L734" s="201"/>
      <c r="M734" s="201"/>
      <c r="N734" s="201"/>
      <c r="O734" s="201"/>
      <c r="P734" s="201"/>
      <c r="Q734" s="113"/>
      <c r="R734" s="113"/>
      <c r="U734" s="201"/>
      <c r="V734" s="113"/>
      <c r="W734" s="113"/>
      <c r="X734" s="113"/>
      <c r="Y734" s="113"/>
      <c r="Z734" s="113"/>
      <c r="AA734" s="113"/>
      <c r="AB734" s="113"/>
      <c r="AC734" s="201"/>
      <c r="AD734" s="113"/>
      <c r="AE734" s="113"/>
      <c r="AF734" s="113"/>
      <c r="AG734" s="113"/>
    </row>
    <row r="735" spans="2:33" x14ac:dyDescent="0.2">
      <c r="B735" s="200"/>
      <c r="C735" s="113"/>
      <c r="D735" s="201"/>
      <c r="E735" s="201"/>
      <c r="F735" s="113"/>
      <c r="G735" s="113"/>
      <c r="H735" s="113"/>
      <c r="I735" s="203"/>
      <c r="J735" s="203"/>
      <c r="K735" s="204"/>
      <c r="L735" s="201"/>
      <c r="M735" s="201"/>
      <c r="N735" s="201"/>
      <c r="O735" s="201"/>
      <c r="P735" s="201"/>
      <c r="Q735" s="113"/>
      <c r="R735" s="113"/>
      <c r="U735" s="201"/>
      <c r="V735" s="113"/>
      <c r="W735" s="113"/>
      <c r="X735" s="113"/>
      <c r="Y735" s="113"/>
      <c r="Z735" s="113"/>
      <c r="AA735" s="113"/>
      <c r="AB735" s="113"/>
      <c r="AC735" s="201"/>
      <c r="AD735" s="113"/>
      <c r="AE735" s="113"/>
      <c r="AF735" s="113"/>
      <c r="AG735" s="113"/>
    </row>
    <row r="736" spans="2:33" x14ac:dyDescent="0.2">
      <c r="B736" s="200"/>
      <c r="C736" s="113"/>
      <c r="D736" s="201"/>
      <c r="E736" s="201"/>
      <c r="F736" s="113"/>
      <c r="G736" s="113"/>
      <c r="H736" s="113"/>
      <c r="I736" s="203"/>
      <c r="J736" s="203"/>
      <c r="K736" s="204"/>
      <c r="L736" s="201"/>
      <c r="M736" s="201"/>
      <c r="N736" s="201"/>
      <c r="O736" s="201"/>
      <c r="P736" s="201"/>
      <c r="Q736" s="113"/>
      <c r="R736" s="113"/>
      <c r="U736" s="201"/>
      <c r="V736" s="113"/>
      <c r="W736" s="113"/>
      <c r="X736" s="113"/>
      <c r="Y736" s="113"/>
      <c r="Z736" s="113"/>
      <c r="AA736" s="113"/>
      <c r="AB736" s="113"/>
      <c r="AC736" s="201"/>
      <c r="AD736" s="113"/>
      <c r="AE736" s="113"/>
      <c r="AF736" s="113"/>
      <c r="AG736" s="113"/>
    </row>
    <row r="737" spans="2:33" x14ac:dyDescent="0.2">
      <c r="B737" s="200"/>
      <c r="C737" s="113"/>
      <c r="D737" s="201"/>
      <c r="E737" s="201"/>
      <c r="F737" s="113"/>
      <c r="G737" s="113"/>
      <c r="H737" s="113"/>
      <c r="I737" s="203"/>
      <c r="J737" s="203"/>
      <c r="K737" s="204"/>
      <c r="L737" s="201"/>
      <c r="M737" s="201"/>
      <c r="N737" s="201"/>
      <c r="O737" s="201"/>
      <c r="P737" s="201"/>
      <c r="Q737" s="113"/>
      <c r="R737" s="113"/>
      <c r="U737" s="201"/>
      <c r="V737" s="113"/>
      <c r="W737" s="113"/>
      <c r="X737" s="113"/>
      <c r="Y737" s="113"/>
      <c r="Z737" s="113"/>
      <c r="AA737" s="113"/>
      <c r="AB737" s="113"/>
      <c r="AC737" s="201"/>
      <c r="AD737" s="113"/>
      <c r="AE737" s="113"/>
      <c r="AF737" s="113"/>
      <c r="AG737" s="113"/>
    </row>
    <row r="738" spans="2:33" x14ac:dyDescent="0.2">
      <c r="B738" s="200"/>
      <c r="C738" s="113"/>
      <c r="D738" s="201"/>
      <c r="E738" s="201"/>
      <c r="F738" s="113"/>
      <c r="G738" s="113"/>
      <c r="H738" s="113"/>
      <c r="I738" s="203"/>
      <c r="J738" s="203"/>
      <c r="K738" s="204"/>
      <c r="L738" s="201"/>
      <c r="M738" s="201"/>
      <c r="N738" s="201"/>
      <c r="O738" s="201"/>
      <c r="P738" s="201"/>
      <c r="Q738" s="113"/>
      <c r="R738" s="113"/>
      <c r="U738" s="201"/>
      <c r="V738" s="113"/>
      <c r="W738" s="113"/>
      <c r="X738" s="113"/>
      <c r="Y738" s="113"/>
      <c r="Z738" s="113"/>
      <c r="AA738" s="113"/>
      <c r="AB738" s="113"/>
      <c r="AC738" s="201"/>
      <c r="AD738" s="113"/>
      <c r="AE738" s="113"/>
      <c r="AF738" s="113"/>
      <c r="AG738" s="113"/>
    </row>
    <row r="739" spans="2:33" x14ac:dyDescent="0.2">
      <c r="B739" s="200"/>
      <c r="C739" s="113"/>
      <c r="D739" s="201"/>
      <c r="E739" s="201"/>
      <c r="F739" s="113"/>
      <c r="G739" s="113"/>
      <c r="H739" s="113"/>
      <c r="I739" s="203"/>
      <c r="J739" s="203"/>
      <c r="K739" s="204"/>
      <c r="L739" s="201"/>
      <c r="M739" s="201"/>
      <c r="N739" s="201"/>
      <c r="O739" s="201"/>
      <c r="P739" s="201"/>
      <c r="Q739" s="113"/>
      <c r="R739" s="113"/>
      <c r="U739" s="201"/>
      <c r="V739" s="113"/>
      <c r="W739" s="113"/>
      <c r="X739" s="113"/>
      <c r="Y739" s="113"/>
      <c r="Z739" s="113"/>
      <c r="AA739" s="113"/>
      <c r="AB739" s="113"/>
      <c r="AC739" s="201"/>
      <c r="AD739" s="113"/>
      <c r="AE739" s="113"/>
      <c r="AF739" s="113"/>
      <c r="AG739" s="113"/>
    </row>
    <row r="740" spans="2:33" x14ac:dyDescent="0.2">
      <c r="B740" s="200"/>
      <c r="C740" s="113"/>
      <c r="D740" s="201"/>
      <c r="E740" s="201"/>
      <c r="F740" s="113"/>
      <c r="G740" s="113"/>
      <c r="H740" s="113"/>
      <c r="I740" s="203"/>
      <c r="J740" s="203"/>
      <c r="K740" s="204"/>
      <c r="L740" s="201"/>
      <c r="M740" s="201"/>
      <c r="N740" s="201"/>
      <c r="O740" s="201"/>
      <c r="P740" s="201"/>
      <c r="Q740" s="113"/>
      <c r="R740" s="113"/>
      <c r="U740" s="201"/>
      <c r="V740" s="113"/>
      <c r="W740" s="113"/>
      <c r="X740" s="113"/>
      <c r="Y740" s="113"/>
      <c r="Z740" s="113"/>
      <c r="AA740" s="113"/>
      <c r="AB740" s="113"/>
      <c r="AC740" s="201"/>
      <c r="AD740" s="113"/>
      <c r="AE740" s="113"/>
      <c r="AF740" s="113"/>
      <c r="AG740" s="113"/>
    </row>
    <row r="741" spans="2:33" x14ac:dyDescent="0.2">
      <c r="B741" s="200"/>
      <c r="C741" s="113"/>
      <c r="D741" s="201"/>
      <c r="E741" s="201"/>
      <c r="F741" s="113"/>
      <c r="G741" s="113"/>
      <c r="H741" s="113"/>
      <c r="I741" s="203"/>
      <c r="J741" s="203"/>
      <c r="K741" s="204"/>
      <c r="L741" s="201"/>
      <c r="M741" s="201"/>
      <c r="N741" s="201"/>
      <c r="O741" s="201"/>
      <c r="P741" s="201"/>
      <c r="Q741" s="113"/>
      <c r="R741" s="113"/>
      <c r="U741" s="201"/>
      <c r="V741" s="113"/>
      <c r="W741" s="113"/>
      <c r="X741" s="113"/>
      <c r="Y741" s="113"/>
      <c r="Z741" s="113"/>
      <c r="AA741" s="113"/>
      <c r="AB741" s="113"/>
      <c r="AC741" s="201"/>
      <c r="AD741" s="113"/>
      <c r="AE741" s="113"/>
      <c r="AF741" s="113"/>
      <c r="AG741" s="113"/>
    </row>
    <row r="742" spans="2:33" x14ac:dyDescent="0.2">
      <c r="B742" s="200"/>
      <c r="C742" s="113"/>
      <c r="D742" s="201"/>
      <c r="E742" s="201"/>
      <c r="F742" s="113"/>
      <c r="G742" s="113"/>
      <c r="H742" s="113"/>
      <c r="I742" s="203"/>
      <c r="J742" s="203"/>
      <c r="K742" s="204"/>
      <c r="L742" s="201"/>
      <c r="M742" s="201"/>
      <c r="N742" s="201"/>
      <c r="O742" s="201"/>
      <c r="P742" s="201"/>
      <c r="Q742" s="113"/>
      <c r="R742" s="113"/>
      <c r="U742" s="201"/>
      <c r="V742" s="113"/>
      <c r="W742" s="113"/>
      <c r="X742" s="113"/>
      <c r="Y742" s="113"/>
      <c r="Z742" s="113"/>
      <c r="AA742" s="113"/>
      <c r="AB742" s="113"/>
      <c r="AC742" s="201"/>
      <c r="AD742" s="113"/>
      <c r="AE742" s="113"/>
      <c r="AF742" s="113"/>
      <c r="AG742" s="113"/>
    </row>
    <row r="743" spans="2:33" x14ac:dyDescent="0.2">
      <c r="B743" s="200"/>
      <c r="C743" s="113"/>
      <c r="D743" s="201"/>
      <c r="E743" s="201"/>
      <c r="F743" s="113"/>
      <c r="G743" s="113"/>
      <c r="H743" s="113"/>
      <c r="I743" s="203"/>
      <c r="J743" s="203"/>
      <c r="K743" s="204"/>
      <c r="L743" s="201"/>
      <c r="M743" s="201"/>
      <c r="N743" s="201"/>
      <c r="O743" s="201"/>
      <c r="P743" s="201"/>
      <c r="Q743" s="113"/>
      <c r="R743" s="113"/>
      <c r="U743" s="201"/>
      <c r="V743" s="113"/>
      <c r="W743" s="113"/>
      <c r="X743" s="113"/>
      <c r="Y743" s="113"/>
      <c r="Z743" s="113"/>
      <c r="AA743" s="113"/>
      <c r="AB743" s="113"/>
      <c r="AC743" s="201"/>
      <c r="AD743" s="113"/>
      <c r="AE743" s="113"/>
      <c r="AF743" s="113"/>
      <c r="AG743" s="113"/>
    </row>
    <row r="744" spans="2:33" x14ac:dyDescent="0.2">
      <c r="B744" s="200"/>
      <c r="C744" s="113"/>
      <c r="D744" s="201"/>
      <c r="E744" s="201"/>
      <c r="F744" s="113"/>
      <c r="G744" s="113"/>
      <c r="H744" s="113"/>
      <c r="I744" s="203"/>
      <c r="J744" s="203"/>
      <c r="K744" s="204"/>
      <c r="L744" s="201"/>
      <c r="M744" s="201"/>
      <c r="N744" s="201"/>
      <c r="O744" s="201"/>
      <c r="P744" s="201"/>
      <c r="Q744" s="113"/>
      <c r="R744" s="113"/>
      <c r="U744" s="201"/>
      <c r="V744" s="113"/>
      <c r="W744" s="113"/>
      <c r="X744" s="113"/>
      <c r="Y744" s="113"/>
      <c r="Z744" s="113"/>
      <c r="AA744" s="113"/>
      <c r="AB744" s="113"/>
      <c r="AC744" s="201"/>
      <c r="AD744" s="113"/>
      <c r="AE744" s="113"/>
      <c r="AF744" s="113"/>
      <c r="AG744" s="113"/>
    </row>
    <row r="745" spans="2:33" x14ac:dyDescent="0.2">
      <c r="B745" s="200"/>
      <c r="C745" s="113"/>
      <c r="D745" s="201"/>
      <c r="E745" s="201"/>
      <c r="F745" s="113"/>
      <c r="G745" s="113"/>
      <c r="H745" s="113"/>
      <c r="I745" s="203"/>
      <c r="J745" s="203"/>
      <c r="K745" s="204"/>
      <c r="L745" s="201"/>
      <c r="M745" s="201"/>
      <c r="N745" s="201"/>
      <c r="O745" s="201"/>
      <c r="P745" s="201"/>
      <c r="Q745" s="113"/>
      <c r="R745" s="113"/>
      <c r="U745" s="201"/>
      <c r="V745" s="113"/>
      <c r="W745" s="113"/>
      <c r="X745" s="113"/>
      <c r="Y745" s="113"/>
      <c r="Z745" s="113"/>
      <c r="AA745" s="113"/>
      <c r="AB745" s="113"/>
      <c r="AC745" s="201"/>
      <c r="AD745" s="113"/>
      <c r="AE745" s="113"/>
      <c r="AF745" s="113"/>
      <c r="AG745" s="113"/>
    </row>
    <row r="746" spans="2:33" x14ac:dyDescent="0.2">
      <c r="B746" s="200"/>
      <c r="C746" s="113"/>
      <c r="D746" s="201"/>
      <c r="E746" s="201"/>
      <c r="F746" s="113"/>
      <c r="G746" s="113"/>
      <c r="H746" s="113"/>
      <c r="I746" s="203"/>
      <c r="J746" s="203"/>
      <c r="K746" s="204"/>
      <c r="L746" s="201"/>
      <c r="M746" s="201"/>
      <c r="N746" s="201"/>
      <c r="O746" s="201"/>
      <c r="P746" s="201"/>
      <c r="Q746" s="113"/>
      <c r="R746" s="113"/>
      <c r="U746" s="201"/>
      <c r="V746" s="113"/>
      <c r="W746" s="113"/>
      <c r="X746" s="113"/>
      <c r="Y746" s="113"/>
      <c r="Z746" s="113"/>
      <c r="AA746" s="113"/>
      <c r="AB746" s="113"/>
      <c r="AC746" s="201"/>
      <c r="AD746" s="113"/>
      <c r="AE746" s="113"/>
      <c r="AF746" s="113"/>
      <c r="AG746" s="113"/>
    </row>
    <row r="747" spans="2:33" x14ac:dyDescent="0.2">
      <c r="B747" s="200"/>
      <c r="C747" s="113"/>
      <c r="D747" s="201"/>
      <c r="E747" s="201"/>
      <c r="F747" s="113"/>
      <c r="G747" s="113"/>
      <c r="H747" s="113"/>
      <c r="I747" s="203"/>
      <c r="J747" s="203"/>
      <c r="K747" s="204"/>
      <c r="L747" s="201"/>
      <c r="M747" s="201"/>
      <c r="N747" s="201"/>
      <c r="O747" s="201"/>
      <c r="P747" s="201"/>
      <c r="Q747" s="113"/>
      <c r="R747" s="113"/>
      <c r="U747" s="201"/>
      <c r="V747" s="113"/>
      <c r="W747" s="113"/>
      <c r="X747" s="113"/>
      <c r="Y747" s="113"/>
      <c r="Z747" s="113"/>
      <c r="AA747" s="113"/>
      <c r="AB747" s="113"/>
      <c r="AC747" s="201"/>
      <c r="AD747" s="113"/>
      <c r="AE747" s="113"/>
      <c r="AF747" s="113"/>
      <c r="AG747" s="113"/>
    </row>
    <row r="748" spans="2:33" x14ac:dyDescent="0.2">
      <c r="B748" s="200"/>
      <c r="C748" s="113"/>
      <c r="D748" s="201"/>
      <c r="E748" s="201"/>
      <c r="F748" s="113"/>
      <c r="G748" s="113"/>
      <c r="H748" s="113"/>
      <c r="I748" s="203"/>
      <c r="J748" s="203"/>
      <c r="K748" s="204"/>
      <c r="L748" s="201"/>
      <c r="M748" s="201"/>
      <c r="N748" s="201"/>
      <c r="O748" s="201"/>
      <c r="P748" s="201"/>
      <c r="Q748" s="113"/>
      <c r="R748" s="113"/>
      <c r="U748" s="201"/>
      <c r="V748" s="113"/>
      <c r="W748" s="113"/>
      <c r="X748" s="113"/>
      <c r="Y748" s="113"/>
      <c r="Z748" s="113"/>
      <c r="AA748" s="113"/>
      <c r="AB748" s="113"/>
      <c r="AC748" s="201"/>
      <c r="AD748" s="113"/>
      <c r="AE748" s="113"/>
      <c r="AF748" s="113"/>
      <c r="AG748" s="113"/>
    </row>
    <row r="749" spans="2:33" x14ac:dyDescent="0.2">
      <c r="B749" s="200"/>
      <c r="C749" s="113"/>
      <c r="D749" s="201"/>
      <c r="E749" s="201"/>
      <c r="F749" s="113"/>
      <c r="G749" s="113"/>
      <c r="H749" s="113"/>
      <c r="I749" s="203"/>
      <c r="J749" s="203"/>
      <c r="K749" s="204"/>
      <c r="L749" s="201"/>
      <c r="M749" s="201"/>
      <c r="N749" s="201"/>
      <c r="O749" s="201"/>
      <c r="P749" s="201"/>
      <c r="Q749" s="113"/>
      <c r="R749" s="113"/>
      <c r="U749" s="201"/>
      <c r="V749" s="113"/>
      <c r="W749" s="113"/>
      <c r="X749" s="113"/>
      <c r="Y749" s="113"/>
      <c r="Z749" s="113"/>
      <c r="AA749" s="113"/>
      <c r="AB749" s="113"/>
      <c r="AC749" s="201"/>
      <c r="AD749" s="113"/>
      <c r="AE749" s="113"/>
      <c r="AF749" s="113"/>
      <c r="AG749" s="113"/>
    </row>
    <row r="750" spans="2:33" x14ac:dyDescent="0.2">
      <c r="B750" s="200"/>
      <c r="C750" s="113"/>
      <c r="D750" s="201"/>
      <c r="E750" s="201"/>
      <c r="F750" s="113"/>
      <c r="G750" s="113"/>
      <c r="H750" s="113"/>
      <c r="I750" s="203"/>
      <c r="J750" s="203"/>
      <c r="K750" s="204"/>
      <c r="L750" s="201"/>
      <c r="M750" s="201"/>
      <c r="N750" s="201"/>
      <c r="O750" s="201"/>
      <c r="P750" s="201"/>
      <c r="Q750" s="113"/>
      <c r="R750" s="113"/>
      <c r="U750" s="201"/>
      <c r="V750" s="113"/>
      <c r="W750" s="113"/>
      <c r="X750" s="113"/>
      <c r="Y750" s="113"/>
      <c r="Z750" s="113"/>
      <c r="AA750" s="113"/>
      <c r="AB750" s="113"/>
      <c r="AC750" s="201"/>
      <c r="AD750" s="113"/>
      <c r="AE750" s="113"/>
      <c r="AF750" s="113"/>
      <c r="AG750" s="113"/>
    </row>
    <row r="751" spans="2:33" x14ac:dyDescent="0.2">
      <c r="B751" s="200"/>
      <c r="C751" s="113"/>
      <c r="D751" s="201"/>
      <c r="E751" s="201"/>
      <c r="F751" s="113"/>
      <c r="G751" s="113"/>
      <c r="H751" s="113"/>
      <c r="I751" s="203"/>
      <c r="J751" s="203"/>
      <c r="K751" s="204"/>
      <c r="L751" s="201"/>
      <c r="M751" s="201"/>
      <c r="N751" s="201"/>
      <c r="O751" s="201"/>
      <c r="P751" s="201"/>
      <c r="Q751" s="113"/>
      <c r="R751" s="113"/>
      <c r="U751" s="201"/>
      <c r="V751" s="113"/>
      <c r="W751" s="113"/>
      <c r="X751" s="113"/>
      <c r="Y751" s="113"/>
      <c r="Z751" s="113"/>
      <c r="AA751" s="113"/>
      <c r="AB751" s="113"/>
      <c r="AC751" s="201"/>
      <c r="AD751" s="113"/>
      <c r="AE751" s="113"/>
      <c r="AF751" s="113"/>
      <c r="AG751" s="113"/>
    </row>
    <row r="752" spans="2:33" x14ac:dyDescent="0.2">
      <c r="B752" s="200"/>
      <c r="C752" s="113"/>
      <c r="D752" s="201"/>
      <c r="E752" s="201"/>
      <c r="F752" s="113"/>
      <c r="G752" s="113"/>
      <c r="H752" s="113"/>
      <c r="I752" s="203"/>
      <c r="J752" s="203"/>
      <c r="K752" s="204"/>
      <c r="L752" s="201"/>
      <c r="M752" s="201"/>
      <c r="N752" s="201"/>
      <c r="O752" s="201"/>
      <c r="P752" s="201"/>
      <c r="Q752" s="113"/>
      <c r="R752" s="113"/>
      <c r="U752" s="201"/>
      <c r="V752" s="113"/>
      <c r="W752" s="113"/>
      <c r="X752" s="113"/>
      <c r="Y752" s="113"/>
      <c r="Z752" s="113"/>
      <c r="AA752" s="113"/>
      <c r="AB752" s="113"/>
      <c r="AC752" s="201"/>
      <c r="AD752" s="113"/>
      <c r="AE752" s="113"/>
      <c r="AF752" s="113"/>
      <c r="AG752" s="113"/>
    </row>
    <row r="753" spans="2:33" x14ac:dyDescent="0.2">
      <c r="B753" s="200"/>
      <c r="C753" s="113"/>
      <c r="D753" s="201"/>
      <c r="E753" s="201"/>
      <c r="F753" s="113"/>
      <c r="G753" s="113"/>
      <c r="H753" s="113"/>
      <c r="I753" s="203"/>
      <c r="J753" s="203"/>
      <c r="K753" s="204"/>
      <c r="L753" s="201"/>
      <c r="M753" s="201"/>
      <c r="N753" s="201"/>
      <c r="O753" s="201"/>
      <c r="P753" s="201"/>
      <c r="Q753" s="113"/>
      <c r="R753" s="113"/>
      <c r="U753" s="201"/>
      <c r="V753" s="113"/>
      <c r="W753" s="113"/>
      <c r="X753" s="113"/>
      <c r="Y753" s="113"/>
      <c r="Z753" s="113"/>
      <c r="AA753" s="113"/>
      <c r="AB753" s="113"/>
      <c r="AC753" s="201"/>
      <c r="AD753" s="113"/>
      <c r="AE753" s="113"/>
      <c r="AF753" s="113"/>
      <c r="AG753" s="113"/>
    </row>
    <row r="754" spans="2:33" x14ac:dyDescent="0.2">
      <c r="B754" s="200"/>
      <c r="C754" s="113"/>
      <c r="D754" s="201"/>
      <c r="E754" s="201"/>
      <c r="F754" s="113"/>
      <c r="G754" s="113"/>
      <c r="H754" s="113"/>
      <c r="I754" s="203"/>
      <c r="J754" s="203"/>
      <c r="K754" s="204"/>
      <c r="L754" s="201"/>
      <c r="M754" s="201"/>
      <c r="N754" s="201"/>
      <c r="O754" s="201"/>
      <c r="P754" s="201"/>
      <c r="Q754" s="113"/>
      <c r="R754" s="113"/>
      <c r="U754" s="201"/>
      <c r="V754" s="113"/>
      <c r="W754" s="113"/>
      <c r="X754" s="113"/>
      <c r="Y754" s="113"/>
      <c r="Z754" s="113"/>
      <c r="AA754" s="113"/>
      <c r="AB754" s="113"/>
      <c r="AC754" s="201"/>
      <c r="AD754" s="113"/>
      <c r="AE754" s="113"/>
      <c r="AF754" s="113"/>
      <c r="AG754" s="113"/>
    </row>
    <row r="755" spans="2:33" x14ac:dyDescent="0.2">
      <c r="B755" s="200"/>
      <c r="C755" s="113"/>
      <c r="D755" s="201"/>
      <c r="E755" s="201"/>
      <c r="F755" s="113"/>
      <c r="G755" s="113"/>
      <c r="H755" s="113"/>
      <c r="I755" s="203"/>
      <c r="J755" s="203"/>
      <c r="K755" s="204"/>
      <c r="L755" s="201"/>
      <c r="M755" s="201"/>
      <c r="N755" s="201"/>
      <c r="O755" s="201"/>
      <c r="P755" s="201"/>
      <c r="Q755" s="113"/>
      <c r="R755" s="113"/>
      <c r="U755" s="201"/>
      <c r="V755" s="113"/>
      <c r="W755" s="113"/>
      <c r="X755" s="113"/>
      <c r="Y755" s="113"/>
      <c r="Z755" s="113"/>
      <c r="AA755" s="113"/>
      <c r="AB755" s="113"/>
      <c r="AC755" s="201"/>
      <c r="AD755" s="113"/>
      <c r="AE755" s="113"/>
      <c r="AF755" s="113"/>
      <c r="AG755" s="113"/>
    </row>
    <row r="756" spans="2:33" x14ac:dyDescent="0.2">
      <c r="B756" s="200"/>
      <c r="C756" s="113"/>
      <c r="D756" s="201"/>
      <c r="E756" s="201"/>
      <c r="F756" s="113"/>
      <c r="G756" s="113"/>
      <c r="H756" s="113"/>
      <c r="I756" s="203"/>
      <c r="J756" s="203"/>
      <c r="K756" s="204"/>
      <c r="L756" s="201"/>
      <c r="M756" s="201"/>
      <c r="N756" s="201"/>
      <c r="O756" s="201"/>
      <c r="P756" s="201"/>
      <c r="Q756" s="113"/>
      <c r="R756" s="113"/>
      <c r="U756" s="201"/>
      <c r="V756" s="113"/>
      <c r="W756" s="113"/>
      <c r="X756" s="113"/>
      <c r="Y756" s="113"/>
      <c r="Z756" s="113"/>
      <c r="AA756" s="113"/>
      <c r="AB756" s="113"/>
      <c r="AC756" s="201"/>
      <c r="AD756" s="113"/>
      <c r="AE756" s="113"/>
      <c r="AF756" s="113"/>
      <c r="AG756" s="113"/>
    </row>
    <row r="757" spans="2:33" x14ac:dyDescent="0.2">
      <c r="B757" s="200"/>
      <c r="C757" s="113"/>
      <c r="D757" s="201"/>
      <c r="E757" s="201"/>
      <c r="F757" s="113"/>
      <c r="G757" s="113"/>
      <c r="H757" s="113"/>
      <c r="I757" s="203"/>
      <c r="J757" s="203"/>
      <c r="K757" s="204"/>
      <c r="L757" s="201"/>
      <c r="M757" s="201"/>
      <c r="N757" s="201"/>
      <c r="O757" s="201"/>
      <c r="P757" s="201"/>
      <c r="Q757" s="113"/>
      <c r="R757" s="113"/>
      <c r="U757" s="201"/>
      <c r="V757" s="113"/>
      <c r="W757" s="113"/>
      <c r="X757" s="113"/>
      <c r="Y757" s="113"/>
      <c r="Z757" s="113"/>
      <c r="AA757" s="113"/>
      <c r="AB757" s="113"/>
      <c r="AC757" s="201"/>
      <c r="AD757" s="113"/>
      <c r="AE757" s="113"/>
      <c r="AF757" s="113"/>
      <c r="AG757" s="113"/>
    </row>
    <row r="758" spans="2:33" x14ac:dyDescent="0.2">
      <c r="B758" s="200"/>
      <c r="C758" s="113"/>
      <c r="D758" s="201"/>
      <c r="E758" s="201"/>
      <c r="F758" s="113"/>
      <c r="G758" s="113"/>
      <c r="H758" s="113"/>
      <c r="I758" s="203"/>
      <c r="J758" s="203"/>
      <c r="K758" s="204"/>
      <c r="L758" s="201"/>
      <c r="M758" s="201"/>
      <c r="N758" s="201"/>
      <c r="O758" s="201"/>
      <c r="P758" s="201"/>
      <c r="Q758" s="113"/>
      <c r="R758" s="113"/>
      <c r="U758" s="201"/>
      <c r="V758" s="113"/>
      <c r="W758" s="113"/>
      <c r="X758" s="113"/>
      <c r="Y758" s="113"/>
      <c r="Z758" s="113"/>
      <c r="AA758" s="113"/>
      <c r="AB758" s="113"/>
      <c r="AC758" s="201"/>
      <c r="AD758" s="113"/>
      <c r="AE758" s="113"/>
      <c r="AF758" s="113"/>
      <c r="AG758" s="113"/>
    </row>
    <row r="759" spans="2:33" x14ac:dyDescent="0.2">
      <c r="B759" s="200"/>
      <c r="C759" s="113"/>
      <c r="D759" s="201"/>
      <c r="E759" s="201"/>
      <c r="F759" s="113"/>
      <c r="G759" s="113"/>
      <c r="H759" s="113"/>
      <c r="I759" s="203"/>
      <c r="J759" s="203"/>
      <c r="K759" s="204"/>
      <c r="L759" s="201"/>
      <c r="M759" s="201"/>
      <c r="N759" s="201"/>
      <c r="O759" s="201"/>
      <c r="P759" s="201"/>
      <c r="Q759" s="113"/>
      <c r="R759" s="113"/>
      <c r="U759" s="201"/>
      <c r="V759" s="113"/>
      <c r="W759" s="113"/>
      <c r="X759" s="113"/>
      <c r="Y759" s="113"/>
      <c r="Z759" s="113"/>
      <c r="AA759" s="113"/>
      <c r="AB759" s="113"/>
      <c r="AC759" s="201"/>
      <c r="AD759" s="113"/>
      <c r="AE759" s="113"/>
      <c r="AF759" s="113"/>
      <c r="AG759" s="113"/>
    </row>
    <row r="760" spans="2:33" x14ac:dyDescent="0.2">
      <c r="B760" s="200"/>
      <c r="C760" s="113"/>
      <c r="D760" s="201"/>
      <c r="E760" s="201"/>
      <c r="F760" s="113"/>
      <c r="G760" s="113"/>
      <c r="H760" s="113"/>
      <c r="I760" s="203"/>
      <c r="J760" s="203"/>
      <c r="K760" s="204"/>
      <c r="L760" s="201"/>
      <c r="M760" s="201"/>
      <c r="N760" s="201"/>
      <c r="O760" s="201"/>
      <c r="P760" s="201"/>
      <c r="Q760" s="113"/>
      <c r="R760" s="113"/>
      <c r="U760" s="201"/>
      <c r="V760" s="113"/>
      <c r="W760" s="113"/>
      <c r="X760" s="113"/>
      <c r="Y760" s="113"/>
      <c r="Z760" s="113"/>
      <c r="AA760" s="113"/>
      <c r="AB760" s="113"/>
      <c r="AC760" s="201"/>
      <c r="AD760" s="113"/>
      <c r="AE760" s="113"/>
      <c r="AF760" s="113"/>
      <c r="AG760" s="113"/>
    </row>
    <row r="761" spans="2:33" x14ac:dyDescent="0.2">
      <c r="B761" s="200"/>
      <c r="C761" s="113"/>
      <c r="D761" s="201"/>
      <c r="E761" s="201"/>
      <c r="F761" s="113"/>
      <c r="G761" s="113"/>
      <c r="H761" s="113"/>
      <c r="I761" s="203"/>
      <c r="J761" s="203"/>
      <c r="K761" s="204"/>
      <c r="L761" s="201"/>
      <c r="M761" s="201"/>
      <c r="N761" s="201"/>
      <c r="O761" s="201"/>
      <c r="P761" s="201"/>
      <c r="Q761" s="113"/>
      <c r="R761" s="113"/>
      <c r="U761" s="201"/>
      <c r="V761" s="113"/>
      <c r="W761" s="113"/>
      <c r="X761" s="113"/>
      <c r="Y761" s="113"/>
      <c r="Z761" s="113"/>
      <c r="AA761" s="113"/>
      <c r="AB761" s="113"/>
      <c r="AC761" s="201"/>
      <c r="AD761" s="113"/>
      <c r="AE761" s="113"/>
      <c r="AF761" s="113"/>
      <c r="AG761" s="113"/>
    </row>
    <row r="762" spans="2:33" x14ac:dyDescent="0.2">
      <c r="B762" s="200"/>
      <c r="C762" s="113"/>
      <c r="D762" s="201"/>
      <c r="E762" s="201"/>
      <c r="F762" s="113"/>
      <c r="G762" s="113"/>
      <c r="H762" s="113"/>
      <c r="I762" s="203"/>
      <c r="J762" s="203"/>
      <c r="K762" s="204"/>
      <c r="L762" s="201"/>
      <c r="M762" s="201"/>
      <c r="N762" s="201"/>
      <c r="O762" s="201"/>
      <c r="P762" s="201"/>
      <c r="Q762" s="113"/>
      <c r="R762" s="113"/>
      <c r="U762" s="201"/>
      <c r="V762" s="113"/>
      <c r="W762" s="113"/>
      <c r="X762" s="113"/>
      <c r="Y762" s="113"/>
      <c r="Z762" s="113"/>
      <c r="AA762" s="113"/>
      <c r="AB762" s="113"/>
      <c r="AC762" s="201"/>
      <c r="AD762" s="113"/>
      <c r="AE762" s="113"/>
      <c r="AF762" s="113"/>
      <c r="AG762" s="113"/>
    </row>
    <row r="763" spans="2:33" x14ac:dyDescent="0.2">
      <c r="B763" s="200"/>
      <c r="C763" s="113"/>
      <c r="D763" s="201"/>
      <c r="E763" s="201"/>
      <c r="F763" s="113"/>
      <c r="G763" s="113"/>
      <c r="H763" s="113"/>
      <c r="I763" s="203"/>
      <c r="J763" s="203"/>
      <c r="K763" s="204"/>
      <c r="L763" s="201"/>
      <c r="M763" s="201"/>
      <c r="N763" s="201"/>
      <c r="O763" s="201"/>
      <c r="P763" s="201"/>
      <c r="Q763" s="113"/>
      <c r="R763" s="113"/>
      <c r="U763" s="201"/>
      <c r="V763" s="113"/>
      <c r="W763" s="113"/>
      <c r="X763" s="113"/>
      <c r="Y763" s="113"/>
      <c r="Z763" s="113"/>
      <c r="AA763" s="113"/>
      <c r="AB763" s="113"/>
      <c r="AC763" s="201"/>
      <c r="AD763" s="113"/>
      <c r="AE763" s="113"/>
      <c r="AF763" s="113"/>
      <c r="AG763" s="113"/>
    </row>
    <row r="764" spans="2:33" x14ac:dyDescent="0.2">
      <c r="B764" s="200"/>
      <c r="C764" s="113"/>
      <c r="D764" s="201"/>
      <c r="E764" s="201"/>
      <c r="F764" s="113"/>
      <c r="G764" s="113"/>
      <c r="H764" s="113"/>
      <c r="I764" s="203"/>
      <c r="J764" s="203"/>
      <c r="K764" s="204"/>
      <c r="L764" s="201"/>
      <c r="M764" s="201"/>
      <c r="N764" s="201"/>
      <c r="O764" s="201"/>
      <c r="P764" s="201"/>
      <c r="Q764" s="113"/>
      <c r="R764" s="113"/>
      <c r="U764" s="201"/>
      <c r="V764" s="113"/>
      <c r="W764" s="113"/>
      <c r="X764" s="113"/>
      <c r="Y764" s="113"/>
      <c r="Z764" s="113"/>
      <c r="AA764" s="113"/>
      <c r="AB764" s="113"/>
      <c r="AC764" s="201"/>
      <c r="AD764" s="113"/>
      <c r="AE764" s="113"/>
      <c r="AF764" s="113"/>
      <c r="AG764" s="113"/>
    </row>
    <row r="765" spans="2:33" x14ac:dyDescent="0.2">
      <c r="B765" s="200"/>
      <c r="C765" s="113"/>
      <c r="D765" s="201"/>
      <c r="E765" s="201"/>
      <c r="F765" s="113"/>
      <c r="G765" s="113"/>
      <c r="H765" s="113"/>
      <c r="I765" s="203"/>
      <c r="J765" s="203"/>
      <c r="K765" s="204"/>
      <c r="L765" s="201"/>
      <c r="M765" s="201"/>
      <c r="N765" s="201"/>
      <c r="O765" s="201"/>
      <c r="P765" s="201"/>
      <c r="Q765" s="113"/>
      <c r="R765" s="113"/>
      <c r="U765" s="201"/>
      <c r="V765" s="113"/>
      <c r="W765" s="113"/>
      <c r="X765" s="113"/>
      <c r="Y765" s="113"/>
      <c r="Z765" s="113"/>
      <c r="AA765" s="113"/>
      <c r="AB765" s="113"/>
      <c r="AC765" s="201"/>
      <c r="AD765" s="113"/>
      <c r="AE765" s="113"/>
      <c r="AF765" s="113"/>
      <c r="AG765" s="113"/>
    </row>
    <row r="766" spans="2:33" x14ac:dyDescent="0.2">
      <c r="B766" s="200"/>
      <c r="C766" s="113"/>
      <c r="D766" s="201"/>
      <c r="E766" s="201"/>
      <c r="F766" s="113"/>
      <c r="G766" s="113"/>
      <c r="H766" s="113"/>
      <c r="I766" s="203"/>
      <c r="J766" s="203"/>
      <c r="K766" s="204"/>
      <c r="L766" s="201"/>
      <c r="M766" s="201"/>
      <c r="N766" s="201"/>
      <c r="O766" s="201"/>
      <c r="P766" s="201"/>
      <c r="Q766" s="113"/>
      <c r="R766" s="113"/>
      <c r="U766" s="201"/>
      <c r="V766" s="113"/>
      <c r="W766" s="113"/>
      <c r="X766" s="113"/>
      <c r="Y766" s="113"/>
      <c r="Z766" s="113"/>
      <c r="AA766" s="113"/>
      <c r="AB766" s="113"/>
      <c r="AC766" s="201"/>
      <c r="AD766" s="113"/>
      <c r="AE766" s="113"/>
      <c r="AF766" s="113"/>
      <c r="AG766" s="113"/>
    </row>
    <row r="767" spans="2:33" x14ac:dyDescent="0.2">
      <c r="B767" s="200"/>
      <c r="C767" s="113"/>
      <c r="D767" s="201"/>
      <c r="E767" s="201"/>
      <c r="F767" s="113"/>
      <c r="G767" s="113"/>
      <c r="H767" s="113"/>
      <c r="I767" s="203"/>
      <c r="J767" s="203"/>
      <c r="K767" s="204"/>
      <c r="L767" s="201"/>
      <c r="M767" s="201"/>
      <c r="N767" s="201"/>
      <c r="O767" s="201"/>
      <c r="P767" s="201"/>
      <c r="Q767" s="113"/>
      <c r="R767" s="113"/>
      <c r="U767" s="201"/>
      <c r="V767" s="113"/>
      <c r="W767" s="113"/>
      <c r="X767" s="113"/>
      <c r="Y767" s="113"/>
      <c r="Z767" s="113"/>
      <c r="AA767" s="113"/>
      <c r="AB767" s="113"/>
      <c r="AC767" s="201"/>
      <c r="AD767" s="113"/>
      <c r="AE767" s="113"/>
      <c r="AF767" s="113"/>
      <c r="AG767" s="113"/>
    </row>
    <row r="768" spans="2:33" x14ac:dyDescent="0.2">
      <c r="B768" s="200"/>
      <c r="C768" s="113"/>
      <c r="D768" s="201"/>
      <c r="E768" s="201"/>
      <c r="F768" s="113"/>
      <c r="G768" s="113"/>
      <c r="H768" s="113"/>
      <c r="I768" s="203"/>
      <c r="J768" s="203"/>
      <c r="K768" s="204"/>
      <c r="L768" s="201"/>
      <c r="M768" s="201"/>
      <c r="N768" s="201"/>
      <c r="O768" s="201"/>
      <c r="P768" s="201"/>
      <c r="Q768" s="113"/>
      <c r="R768" s="113"/>
      <c r="U768" s="201"/>
      <c r="V768" s="113"/>
      <c r="W768" s="113"/>
      <c r="X768" s="113"/>
      <c r="Y768" s="113"/>
      <c r="Z768" s="113"/>
      <c r="AA768" s="113"/>
      <c r="AB768" s="113"/>
      <c r="AC768" s="201"/>
      <c r="AD768" s="113"/>
      <c r="AE768" s="113"/>
      <c r="AF768" s="113"/>
      <c r="AG768" s="113"/>
    </row>
    <row r="769" spans="2:33" x14ac:dyDescent="0.2">
      <c r="B769" s="200"/>
      <c r="C769" s="113"/>
      <c r="D769" s="201"/>
      <c r="E769" s="201"/>
      <c r="F769" s="113"/>
      <c r="G769" s="113"/>
      <c r="H769" s="113"/>
      <c r="I769" s="203"/>
      <c r="J769" s="203"/>
      <c r="K769" s="204"/>
      <c r="L769" s="201"/>
      <c r="M769" s="201"/>
      <c r="N769" s="201"/>
      <c r="O769" s="201"/>
      <c r="P769" s="201"/>
      <c r="Q769" s="113"/>
      <c r="R769" s="113"/>
      <c r="U769" s="201"/>
      <c r="V769" s="113"/>
      <c r="W769" s="113"/>
      <c r="X769" s="113"/>
      <c r="Y769" s="113"/>
      <c r="Z769" s="113"/>
      <c r="AA769" s="113"/>
      <c r="AB769" s="113"/>
      <c r="AC769" s="201"/>
      <c r="AD769" s="113"/>
      <c r="AE769" s="113"/>
      <c r="AF769" s="113"/>
      <c r="AG769" s="113"/>
    </row>
    <row r="770" spans="2:33" x14ac:dyDescent="0.2">
      <c r="B770" s="200"/>
      <c r="C770" s="113"/>
      <c r="D770" s="201"/>
      <c r="E770" s="201"/>
      <c r="F770" s="113"/>
      <c r="G770" s="113"/>
      <c r="H770" s="113"/>
      <c r="I770" s="203"/>
      <c r="J770" s="203"/>
      <c r="K770" s="204"/>
      <c r="L770" s="201"/>
      <c r="M770" s="201"/>
      <c r="N770" s="201"/>
      <c r="O770" s="201"/>
      <c r="P770" s="201"/>
      <c r="Q770" s="113"/>
      <c r="R770" s="113"/>
      <c r="U770" s="201"/>
      <c r="V770" s="113"/>
      <c r="W770" s="113"/>
      <c r="X770" s="113"/>
      <c r="Y770" s="113"/>
      <c r="Z770" s="113"/>
      <c r="AA770" s="113"/>
      <c r="AB770" s="113"/>
      <c r="AC770" s="201"/>
      <c r="AD770" s="113"/>
      <c r="AE770" s="113"/>
      <c r="AF770" s="113"/>
      <c r="AG770" s="113"/>
    </row>
    <row r="771" spans="2:33" x14ac:dyDescent="0.2">
      <c r="B771" s="200"/>
      <c r="C771" s="113"/>
      <c r="D771" s="201"/>
      <c r="E771" s="201"/>
      <c r="F771" s="113"/>
      <c r="G771" s="113"/>
      <c r="H771" s="113"/>
      <c r="I771" s="203"/>
      <c r="J771" s="203"/>
      <c r="K771" s="204"/>
      <c r="L771" s="201"/>
      <c r="M771" s="201"/>
      <c r="N771" s="201"/>
      <c r="O771" s="201"/>
      <c r="P771" s="201"/>
      <c r="Q771" s="113"/>
      <c r="R771" s="113"/>
      <c r="U771" s="201"/>
      <c r="V771" s="113"/>
      <c r="W771" s="113"/>
      <c r="X771" s="113"/>
      <c r="Y771" s="113"/>
      <c r="Z771" s="113"/>
      <c r="AA771" s="113"/>
      <c r="AB771" s="113"/>
      <c r="AC771" s="201"/>
      <c r="AD771" s="113"/>
      <c r="AE771" s="113"/>
      <c r="AF771" s="113"/>
      <c r="AG771" s="113"/>
    </row>
    <row r="772" spans="2:33" x14ac:dyDescent="0.2">
      <c r="B772" s="200"/>
      <c r="C772" s="113"/>
      <c r="D772" s="201"/>
      <c r="E772" s="201"/>
      <c r="F772" s="113"/>
      <c r="G772" s="113"/>
      <c r="H772" s="113"/>
      <c r="I772" s="203"/>
      <c r="J772" s="203"/>
      <c r="K772" s="204"/>
      <c r="L772" s="201"/>
      <c r="M772" s="201"/>
      <c r="N772" s="201"/>
      <c r="O772" s="201"/>
      <c r="P772" s="201"/>
      <c r="Q772" s="113"/>
      <c r="R772" s="113"/>
      <c r="U772" s="201"/>
      <c r="V772" s="113"/>
      <c r="W772" s="113"/>
      <c r="X772" s="113"/>
      <c r="Y772" s="113"/>
      <c r="Z772" s="113"/>
      <c r="AA772" s="113"/>
      <c r="AB772" s="113"/>
      <c r="AC772" s="201"/>
      <c r="AD772" s="113"/>
      <c r="AE772" s="113"/>
      <c r="AF772" s="113"/>
      <c r="AG772" s="113"/>
    </row>
    <row r="773" spans="2:33" x14ac:dyDescent="0.2">
      <c r="B773" s="200"/>
      <c r="C773" s="113"/>
      <c r="D773" s="201"/>
      <c r="E773" s="201"/>
      <c r="F773" s="113"/>
      <c r="G773" s="113"/>
      <c r="H773" s="113"/>
      <c r="I773" s="203"/>
      <c r="J773" s="203"/>
      <c r="K773" s="204"/>
      <c r="L773" s="201"/>
      <c r="M773" s="201"/>
      <c r="N773" s="201"/>
      <c r="O773" s="201"/>
      <c r="P773" s="201"/>
      <c r="Q773" s="113"/>
      <c r="R773" s="113"/>
      <c r="U773" s="201"/>
      <c r="V773" s="113"/>
      <c r="W773" s="113"/>
      <c r="X773" s="113"/>
      <c r="Y773" s="113"/>
      <c r="Z773" s="113"/>
      <c r="AA773" s="113"/>
      <c r="AB773" s="113"/>
      <c r="AC773" s="201"/>
      <c r="AD773" s="113"/>
      <c r="AE773" s="113"/>
      <c r="AF773" s="113"/>
      <c r="AG773" s="113"/>
    </row>
    <row r="774" spans="2:33" x14ac:dyDescent="0.2">
      <c r="B774" s="200"/>
      <c r="C774" s="113"/>
      <c r="D774" s="201"/>
      <c r="E774" s="201"/>
      <c r="F774" s="113"/>
      <c r="G774" s="113"/>
      <c r="H774" s="113"/>
      <c r="I774" s="203"/>
      <c r="J774" s="203"/>
      <c r="K774" s="204"/>
      <c r="L774" s="201"/>
      <c r="M774" s="201"/>
      <c r="N774" s="201"/>
      <c r="O774" s="201"/>
      <c r="P774" s="201"/>
      <c r="Q774" s="113"/>
      <c r="R774" s="113"/>
      <c r="U774" s="201"/>
      <c r="V774" s="113"/>
      <c r="W774" s="113"/>
      <c r="X774" s="113"/>
      <c r="Y774" s="113"/>
      <c r="Z774" s="113"/>
      <c r="AA774" s="113"/>
      <c r="AB774" s="113"/>
      <c r="AC774" s="201"/>
      <c r="AD774" s="113"/>
      <c r="AE774" s="113"/>
      <c r="AF774" s="113"/>
      <c r="AG774" s="113"/>
    </row>
    <row r="775" spans="2:33" x14ac:dyDescent="0.2">
      <c r="B775" s="200"/>
      <c r="C775" s="113"/>
      <c r="D775" s="201"/>
      <c r="E775" s="201"/>
      <c r="F775" s="113"/>
      <c r="G775" s="113"/>
      <c r="H775" s="113"/>
      <c r="I775" s="203"/>
      <c r="J775" s="203"/>
      <c r="K775" s="204"/>
      <c r="L775" s="201"/>
      <c r="M775" s="201"/>
      <c r="N775" s="201"/>
      <c r="O775" s="201"/>
      <c r="P775" s="201"/>
      <c r="Q775" s="113"/>
      <c r="R775" s="113"/>
      <c r="U775" s="201"/>
      <c r="V775" s="113"/>
      <c r="W775" s="113"/>
      <c r="X775" s="113"/>
      <c r="Y775" s="113"/>
      <c r="Z775" s="113"/>
      <c r="AA775" s="113"/>
      <c r="AB775" s="113"/>
      <c r="AC775" s="201"/>
      <c r="AD775" s="113"/>
      <c r="AE775" s="113"/>
      <c r="AF775" s="113"/>
      <c r="AG775" s="113"/>
    </row>
    <row r="776" spans="2:33" x14ac:dyDescent="0.2">
      <c r="B776" s="200"/>
      <c r="C776" s="113"/>
      <c r="D776" s="201"/>
      <c r="E776" s="201"/>
      <c r="F776" s="113"/>
      <c r="G776" s="113"/>
      <c r="H776" s="113"/>
      <c r="I776" s="203"/>
      <c r="J776" s="203"/>
      <c r="K776" s="204"/>
      <c r="L776" s="201"/>
      <c r="M776" s="201"/>
      <c r="N776" s="201"/>
      <c r="O776" s="201"/>
      <c r="P776" s="201"/>
      <c r="Q776" s="113"/>
      <c r="R776" s="113"/>
      <c r="U776" s="201"/>
      <c r="V776" s="113"/>
      <c r="W776" s="113"/>
      <c r="X776" s="113"/>
      <c r="Y776" s="113"/>
      <c r="Z776" s="113"/>
      <c r="AA776" s="113"/>
      <c r="AB776" s="113"/>
      <c r="AC776" s="201"/>
      <c r="AD776" s="113"/>
      <c r="AE776" s="113"/>
      <c r="AF776" s="113"/>
      <c r="AG776" s="113"/>
    </row>
    <row r="777" spans="2:33" x14ac:dyDescent="0.2">
      <c r="B777" s="200"/>
      <c r="C777" s="113"/>
      <c r="D777" s="201"/>
      <c r="E777" s="201"/>
      <c r="F777" s="113"/>
      <c r="G777" s="113"/>
      <c r="H777" s="113"/>
      <c r="I777" s="203"/>
      <c r="J777" s="203"/>
      <c r="K777" s="204"/>
      <c r="L777" s="201"/>
      <c r="M777" s="201"/>
      <c r="N777" s="201"/>
      <c r="O777" s="201"/>
      <c r="P777" s="201"/>
      <c r="Q777" s="113"/>
      <c r="R777" s="113"/>
      <c r="U777" s="201"/>
      <c r="V777" s="113"/>
      <c r="W777" s="113"/>
      <c r="X777" s="113"/>
      <c r="Y777" s="113"/>
      <c r="Z777" s="113"/>
      <c r="AA777" s="113"/>
      <c r="AB777" s="113"/>
      <c r="AC777" s="201"/>
      <c r="AD777" s="113"/>
      <c r="AE777" s="113"/>
      <c r="AF777" s="113"/>
      <c r="AG777" s="113"/>
    </row>
    <row r="778" spans="2:33" x14ac:dyDescent="0.2">
      <c r="B778" s="200"/>
      <c r="C778" s="113"/>
      <c r="D778" s="201"/>
      <c r="E778" s="201"/>
      <c r="F778" s="113"/>
      <c r="G778" s="113"/>
      <c r="H778" s="113"/>
      <c r="I778" s="203"/>
      <c r="J778" s="203"/>
      <c r="K778" s="204"/>
      <c r="L778" s="201"/>
      <c r="M778" s="201"/>
      <c r="N778" s="201"/>
      <c r="O778" s="201"/>
      <c r="P778" s="201"/>
      <c r="Q778" s="113"/>
      <c r="R778" s="113"/>
      <c r="U778" s="201"/>
      <c r="V778" s="113"/>
      <c r="W778" s="113"/>
      <c r="X778" s="113"/>
      <c r="Y778" s="113"/>
      <c r="Z778" s="113"/>
      <c r="AA778" s="113"/>
      <c r="AB778" s="113"/>
      <c r="AC778" s="201"/>
      <c r="AD778" s="113"/>
      <c r="AE778" s="113"/>
      <c r="AF778" s="113"/>
      <c r="AG778" s="113"/>
    </row>
    <row r="779" spans="2:33" x14ac:dyDescent="0.2">
      <c r="B779" s="200"/>
      <c r="C779" s="113"/>
      <c r="D779" s="201"/>
      <c r="E779" s="201"/>
      <c r="F779" s="113"/>
      <c r="G779" s="113"/>
      <c r="H779" s="113"/>
      <c r="I779" s="203"/>
      <c r="J779" s="203"/>
      <c r="K779" s="204"/>
      <c r="L779" s="201"/>
      <c r="M779" s="201"/>
      <c r="N779" s="201"/>
      <c r="O779" s="201"/>
      <c r="P779" s="201"/>
      <c r="Q779" s="113"/>
      <c r="R779" s="113"/>
      <c r="U779" s="201"/>
      <c r="V779" s="113"/>
      <c r="W779" s="113"/>
      <c r="X779" s="113"/>
      <c r="Y779" s="113"/>
      <c r="Z779" s="113"/>
      <c r="AA779" s="113"/>
      <c r="AB779" s="113"/>
      <c r="AC779" s="201"/>
      <c r="AD779" s="113"/>
      <c r="AE779" s="113"/>
      <c r="AF779" s="113"/>
      <c r="AG779" s="113"/>
    </row>
    <row r="780" spans="2:33" x14ac:dyDescent="0.2">
      <c r="B780" s="200"/>
      <c r="C780" s="113"/>
      <c r="D780" s="201"/>
      <c r="E780" s="201"/>
      <c r="F780" s="113"/>
      <c r="G780" s="113"/>
      <c r="H780" s="113"/>
      <c r="I780" s="203"/>
      <c r="J780" s="203"/>
      <c r="K780" s="204"/>
      <c r="L780" s="201"/>
      <c r="M780" s="201"/>
      <c r="N780" s="201"/>
      <c r="O780" s="201"/>
      <c r="P780" s="201"/>
      <c r="Q780" s="113"/>
      <c r="R780" s="113"/>
      <c r="U780" s="201"/>
      <c r="V780" s="113"/>
      <c r="W780" s="113"/>
      <c r="X780" s="113"/>
      <c r="Y780" s="113"/>
      <c r="Z780" s="113"/>
      <c r="AA780" s="113"/>
      <c r="AB780" s="113"/>
      <c r="AC780" s="201"/>
      <c r="AD780" s="113"/>
      <c r="AE780" s="113"/>
      <c r="AF780" s="113"/>
      <c r="AG780" s="113"/>
    </row>
    <row r="781" spans="2:33" x14ac:dyDescent="0.2">
      <c r="B781" s="200"/>
      <c r="C781" s="113"/>
      <c r="D781" s="201"/>
      <c r="E781" s="201"/>
      <c r="F781" s="113"/>
      <c r="G781" s="113"/>
      <c r="H781" s="113"/>
      <c r="I781" s="203"/>
      <c r="J781" s="203"/>
      <c r="K781" s="204"/>
      <c r="L781" s="201"/>
      <c r="M781" s="201"/>
      <c r="N781" s="201"/>
      <c r="O781" s="201"/>
      <c r="P781" s="201"/>
      <c r="Q781" s="113"/>
      <c r="R781" s="113"/>
      <c r="U781" s="201"/>
      <c r="V781" s="113"/>
      <c r="W781" s="113"/>
      <c r="X781" s="113"/>
      <c r="Y781" s="113"/>
      <c r="Z781" s="113"/>
      <c r="AA781" s="113"/>
      <c r="AB781" s="113"/>
      <c r="AC781" s="201"/>
      <c r="AD781" s="113"/>
      <c r="AE781" s="113"/>
      <c r="AF781" s="113"/>
      <c r="AG781" s="113"/>
    </row>
    <row r="782" spans="2:33" x14ac:dyDescent="0.2">
      <c r="B782" s="200"/>
      <c r="C782" s="113"/>
      <c r="D782" s="201"/>
      <c r="E782" s="201"/>
      <c r="F782" s="113"/>
      <c r="G782" s="113"/>
      <c r="H782" s="113"/>
      <c r="I782" s="203"/>
      <c r="J782" s="203"/>
      <c r="K782" s="204"/>
      <c r="L782" s="201"/>
      <c r="M782" s="201"/>
      <c r="N782" s="201"/>
      <c r="O782" s="201"/>
      <c r="P782" s="201"/>
      <c r="Q782" s="113"/>
      <c r="R782" s="113"/>
      <c r="U782" s="201"/>
      <c r="V782" s="113"/>
      <c r="W782" s="113"/>
      <c r="X782" s="113"/>
      <c r="Y782" s="113"/>
      <c r="Z782" s="113"/>
      <c r="AA782" s="113"/>
      <c r="AB782" s="113"/>
      <c r="AC782" s="201"/>
      <c r="AD782" s="113"/>
      <c r="AE782" s="113"/>
      <c r="AF782" s="113"/>
      <c r="AG782" s="113"/>
    </row>
    <row r="783" spans="2:33" x14ac:dyDescent="0.2">
      <c r="B783" s="200"/>
      <c r="C783" s="113"/>
      <c r="D783" s="201"/>
      <c r="E783" s="201"/>
      <c r="F783" s="113"/>
      <c r="G783" s="113"/>
      <c r="H783" s="113"/>
      <c r="I783" s="203"/>
      <c r="J783" s="203"/>
      <c r="K783" s="204"/>
      <c r="L783" s="201"/>
      <c r="M783" s="201"/>
      <c r="N783" s="201"/>
      <c r="O783" s="201"/>
      <c r="P783" s="201"/>
      <c r="Q783" s="113"/>
      <c r="R783" s="113"/>
      <c r="U783" s="201"/>
      <c r="V783" s="113"/>
      <c r="W783" s="113"/>
      <c r="X783" s="113"/>
      <c r="Y783" s="113"/>
      <c r="Z783" s="113"/>
      <c r="AA783" s="113"/>
      <c r="AB783" s="113"/>
      <c r="AC783" s="201"/>
      <c r="AD783" s="113"/>
      <c r="AE783" s="113"/>
      <c r="AF783" s="113"/>
      <c r="AG783" s="113"/>
    </row>
    <row r="784" spans="2:33" x14ac:dyDescent="0.2">
      <c r="B784" s="200"/>
      <c r="C784" s="113"/>
      <c r="D784" s="201"/>
      <c r="E784" s="201"/>
      <c r="F784" s="113"/>
      <c r="G784" s="113"/>
      <c r="H784" s="113"/>
      <c r="I784" s="203"/>
      <c r="J784" s="203"/>
      <c r="K784" s="204"/>
      <c r="L784" s="201"/>
      <c r="M784" s="201"/>
      <c r="N784" s="201"/>
      <c r="O784" s="201"/>
      <c r="P784" s="201"/>
      <c r="Q784" s="113"/>
      <c r="R784" s="113"/>
      <c r="U784" s="201"/>
      <c r="V784" s="113"/>
      <c r="W784" s="113"/>
      <c r="X784" s="113"/>
      <c r="Y784" s="113"/>
      <c r="Z784" s="113"/>
      <c r="AA784" s="113"/>
      <c r="AB784" s="113"/>
      <c r="AC784" s="201"/>
      <c r="AD784" s="113"/>
      <c r="AE784" s="113"/>
      <c r="AF784" s="113"/>
      <c r="AG784" s="113"/>
    </row>
    <row r="785" spans="2:33" x14ac:dyDescent="0.2">
      <c r="B785" s="200"/>
      <c r="C785" s="113"/>
      <c r="D785" s="201"/>
      <c r="E785" s="201"/>
      <c r="F785" s="113"/>
      <c r="G785" s="113"/>
      <c r="H785" s="113"/>
      <c r="I785" s="203"/>
      <c r="J785" s="203"/>
      <c r="K785" s="204"/>
      <c r="L785" s="201"/>
      <c r="M785" s="201"/>
      <c r="N785" s="201"/>
      <c r="O785" s="201"/>
      <c r="P785" s="201"/>
      <c r="Q785" s="113"/>
      <c r="R785" s="113"/>
      <c r="U785" s="201"/>
      <c r="V785" s="113"/>
      <c r="W785" s="113"/>
      <c r="X785" s="113"/>
      <c r="Y785" s="113"/>
      <c r="Z785" s="113"/>
      <c r="AA785" s="113"/>
      <c r="AB785" s="113"/>
      <c r="AC785" s="201"/>
      <c r="AD785" s="113"/>
      <c r="AE785" s="113"/>
      <c r="AF785" s="113"/>
      <c r="AG785" s="113"/>
    </row>
    <row r="786" spans="2:33" x14ac:dyDescent="0.2">
      <c r="B786" s="200"/>
      <c r="C786" s="113"/>
      <c r="D786" s="201"/>
      <c r="E786" s="201"/>
      <c r="F786" s="113"/>
      <c r="G786" s="113"/>
      <c r="H786" s="113"/>
      <c r="I786" s="203"/>
      <c r="J786" s="203"/>
      <c r="K786" s="204"/>
      <c r="L786" s="201"/>
      <c r="M786" s="201"/>
      <c r="N786" s="201"/>
      <c r="O786" s="201"/>
      <c r="P786" s="201"/>
      <c r="Q786" s="113"/>
      <c r="R786" s="113"/>
      <c r="U786" s="201"/>
      <c r="V786" s="113"/>
      <c r="W786" s="113"/>
      <c r="X786" s="113"/>
      <c r="Y786" s="113"/>
      <c r="Z786" s="113"/>
      <c r="AA786" s="113"/>
      <c r="AB786" s="113"/>
      <c r="AC786" s="201"/>
      <c r="AD786" s="113"/>
      <c r="AE786" s="113"/>
      <c r="AF786" s="113"/>
      <c r="AG786" s="113"/>
    </row>
    <row r="787" spans="2:33" x14ac:dyDescent="0.2">
      <c r="B787" s="200"/>
      <c r="C787" s="113"/>
      <c r="D787" s="201"/>
      <c r="E787" s="201"/>
      <c r="F787" s="113"/>
      <c r="G787" s="113"/>
      <c r="H787" s="113"/>
      <c r="I787" s="203"/>
      <c r="J787" s="203"/>
      <c r="K787" s="204"/>
      <c r="L787" s="201"/>
      <c r="M787" s="201"/>
      <c r="N787" s="201"/>
      <c r="O787" s="201"/>
      <c r="P787" s="201"/>
      <c r="Q787" s="113"/>
      <c r="R787" s="113"/>
      <c r="U787" s="201"/>
      <c r="V787" s="113"/>
      <c r="W787" s="113"/>
      <c r="X787" s="113"/>
      <c r="Y787" s="113"/>
      <c r="Z787" s="113"/>
      <c r="AA787" s="113"/>
      <c r="AB787" s="113"/>
      <c r="AC787" s="201"/>
      <c r="AD787" s="113"/>
      <c r="AE787" s="113"/>
      <c r="AF787" s="113"/>
      <c r="AG787" s="113"/>
    </row>
    <row r="788" spans="2:33" x14ac:dyDescent="0.2">
      <c r="B788" s="200"/>
      <c r="C788" s="113"/>
      <c r="D788" s="201"/>
      <c r="E788" s="201"/>
      <c r="F788" s="113"/>
      <c r="G788" s="113"/>
      <c r="H788" s="113"/>
      <c r="I788" s="203"/>
      <c r="J788" s="203"/>
      <c r="K788" s="204"/>
      <c r="L788" s="201"/>
      <c r="M788" s="201"/>
      <c r="N788" s="201"/>
      <c r="O788" s="201"/>
      <c r="P788" s="201"/>
      <c r="Q788" s="113"/>
      <c r="R788" s="113"/>
      <c r="U788" s="201"/>
      <c r="V788" s="113"/>
      <c r="W788" s="113"/>
      <c r="X788" s="113"/>
      <c r="Y788" s="113"/>
      <c r="Z788" s="113"/>
      <c r="AA788" s="113"/>
      <c r="AB788" s="113"/>
      <c r="AC788" s="201"/>
      <c r="AD788" s="113"/>
      <c r="AE788" s="113"/>
      <c r="AF788" s="113"/>
      <c r="AG788" s="113"/>
    </row>
    <row r="789" spans="2:33" x14ac:dyDescent="0.2">
      <c r="B789" s="200"/>
      <c r="C789" s="113"/>
      <c r="D789" s="201"/>
      <c r="E789" s="201"/>
      <c r="F789" s="113"/>
      <c r="G789" s="113"/>
      <c r="H789" s="113"/>
      <c r="I789" s="203"/>
      <c r="J789" s="203"/>
      <c r="K789" s="204"/>
      <c r="L789" s="201"/>
      <c r="M789" s="201"/>
      <c r="N789" s="201"/>
      <c r="O789" s="201"/>
      <c r="P789" s="201"/>
      <c r="Q789" s="113"/>
      <c r="R789" s="113"/>
      <c r="U789" s="201"/>
      <c r="V789" s="113"/>
      <c r="W789" s="113"/>
      <c r="X789" s="113"/>
      <c r="Y789" s="113"/>
      <c r="Z789" s="113"/>
      <c r="AA789" s="113"/>
      <c r="AB789" s="113"/>
      <c r="AC789" s="201"/>
      <c r="AD789" s="113"/>
      <c r="AE789" s="113"/>
      <c r="AF789" s="113"/>
      <c r="AG789" s="113"/>
    </row>
    <row r="790" spans="2:33" x14ac:dyDescent="0.2">
      <c r="B790" s="200"/>
      <c r="C790" s="113"/>
      <c r="D790" s="201"/>
      <c r="E790" s="201"/>
      <c r="F790" s="113"/>
      <c r="G790" s="113"/>
      <c r="H790" s="113"/>
      <c r="I790" s="203"/>
      <c r="J790" s="203"/>
      <c r="K790" s="204"/>
      <c r="L790" s="201"/>
      <c r="M790" s="201"/>
      <c r="N790" s="201"/>
      <c r="O790" s="201"/>
      <c r="P790" s="201"/>
      <c r="Q790" s="113"/>
      <c r="R790" s="113"/>
      <c r="U790" s="201"/>
      <c r="V790" s="113"/>
      <c r="W790" s="113"/>
      <c r="X790" s="113"/>
      <c r="Y790" s="113"/>
      <c r="Z790" s="113"/>
      <c r="AA790" s="113"/>
      <c r="AB790" s="113"/>
      <c r="AC790" s="201"/>
      <c r="AD790" s="113"/>
      <c r="AE790" s="113"/>
      <c r="AF790" s="113"/>
      <c r="AG790" s="113"/>
    </row>
    <row r="791" spans="2:33" x14ac:dyDescent="0.2">
      <c r="B791" s="200"/>
      <c r="C791" s="113"/>
      <c r="D791" s="201"/>
      <c r="E791" s="201"/>
      <c r="F791" s="113"/>
      <c r="G791" s="113"/>
      <c r="H791" s="113"/>
      <c r="I791" s="203"/>
      <c r="J791" s="203"/>
      <c r="K791" s="204"/>
      <c r="L791" s="201"/>
      <c r="M791" s="201"/>
      <c r="N791" s="201"/>
      <c r="O791" s="201"/>
      <c r="P791" s="201"/>
      <c r="Q791" s="113"/>
      <c r="R791" s="113"/>
      <c r="U791" s="201"/>
      <c r="V791" s="113"/>
      <c r="W791" s="113"/>
      <c r="X791" s="113"/>
      <c r="Y791" s="113"/>
      <c r="Z791" s="113"/>
      <c r="AA791" s="113"/>
      <c r="AB791" s="113"/>
      <c r="AC791" s="201"/>
      <c r="AD791" s="113"/>
      <c r="AE791" s="113"/>
      <c r="AF791" s="113"/>
      <c r="AG791" s="113"/>
    </row>
    <row r="792" spans="2:33" x14ac:dyDescent="0.2">
      <c r="B792" s="200"/>
      <c r="C792" s="113"/>
      <c r="D792" s="201"/>
      <c r="E792" s="201"/>
      <c r="F792" s="113"/>
      <c r="G792" s="113"/>
      <c r="H792" s="113"/>
      <c r="I792" s="203"/>
      <c r="J792" s="203"/>
      <c r="K792" s="204"/>
      <c r="L792" s="201"/>
      <c r="M792" s="201"/>
      <c r="N792" s="201"/>
      <c r="O792" s="201"/>
      <c r="P792" s="201"/>
      <c r="Q792" s="113"/>
      <c r="R792" s="113"/>
      <c r="U792" s="201"/>
      <c r="V792" s="113"/>
      <c r="W792" s="113"/>
      <c r="X792" s="113"/>
      <c r="Y792" s="113"/>
      <c r="Z792" s="113"/>
      <c r="AA792" s="113"/>
      <c r="AB792" s="113"/>
      <c r="AC792" s="201"/>
      <c r="AD792" s="113"/>
      <c r="AE792" s="113"/>
      <c r="AF792" s="113"/>
      <c r="AG792" s="113"/>
    </row>
    <row r="793" spans="2:33" x14ac:dyDescent="0.2">
      <c r="B793" s="200"/>
      <c r="C793" s="113"/>
      <c r="D793" s="201"/>
      <c r="E793" s="201"/>
      <c r="F793" s="113"/>
      <c r="G793" s="113"/>
      <c r="H793" s="113"/>
      <c r="I793" s="203"/>
      <c r="J793" s="203"/>
      <c r="K793" s="204"/>
      <c r="L793" s="201"/>
      <c r="M793" s="201"/>
      <c r="N793" s="201"/>
      <c r="O793" s="201"/>
      <c r="P793" s="201"/>
      <c r="Q793" s="113"/>
      <c r="R793" s="113"/>
      <c r="U793" s="201"/>
      <c r="V793" s="113"/>
      <c r="W793" s="113"/>
      <c r="X793" s="113"/>
      <c r="Y793" s="113"/>
      <c r="Z793" s="113"/>
      <c r="AA793" s="113"/>
      <c r="AB793" s="113"/>
      <c r="AC793" s="201"/>
      <c r="AD793" s="113"/>
      <c r="AE793" s="113"/>
      <c r="AF793" s="113"/>
      <c r="AG793" s="113"/>
    </row>
    <row r="794" spans="2:33" x14ac:dyDescent="0.2">
      <c r="B794" s="200"/>
      <c r="C794" s="113"/>
      <c r="D794" s="201"/>
      <c r="E794" s="201"/>
      <c r="F794" s="113"/>
      <c r="G794" s="113"/>
      <c r="H794" s="113"/>
      <c r="I794" s="203"/>
      <c r="J794" s="203"/>
      <c r="K794" s="204"/>
      <c r="L794" s="201"/>
      <c r="M794" s="201"/>
      <c r="N794" s="201"/>
      <c r="O794" s="201"/>
      <c r="P794" s="201"/>
      <c r="Q794" s="113"/>
      <c r="R794" s="113"/>
      <c r="U794" s="201"/>
      <c r="V794" s="113"/>
      <c r="W794" s="113"/>
      <c r="X794" s="113"/>
      <c r="Y794" s="113"/>
      <c r="Z794" s="113"/>
      <c r="AA794" s="113"/>
      <c r="AB794" s="113"/>
      <c r="AC794" s="201"/>
      <c r="AD794" s="113"/>
      <c r="AE794" s="113"/>
      <c r="AF794" s="113"/>
      <c r="AG794" s="113"/>
    </row>
    <row r="795" spans="2:33" x14ac:dyDescent="0.2">
      <c r="B795" s="200"/>
      <c r="C795" s="113"/>
      <c r="D795" s="201"/>
      <c r="E795" s="201"/>
      <c r="F795" s="113"/>
      <c r="G795" s="113"/>
      <c r="H795" s="113"/>
      <c r="I795" s="203"/>
      <c r="J795" s="203"/>
      <c r="K795" s="204"/>
      <c r="L795" s="201"/>
      <c r="M795" s="201"/>
      <c r="N795" s="201"/>
      <c r="O795" s="201"/>
      <c r="P795" s="201"/>
      <c r="Q795" s="113"/>
      <c r="R795" s="113"/>
      <c r="U795" s="201"/>
      <c r="V795" s="113"/>
      <c r="W795" s="113"/>
      <c r="X795" s="113"/>
      <c r="Y795" s="113"/>
      <c r="Z795" s="113"/>
      <c r="AA795" s="113"/>
      <c r="AB795" s="113"/>
      <c r="AC795" s="201"/>
      <c r="AD795" s="113"/>
      <c r="AE795" s="113"/>
      <c r="AF795" s="113"/>
      <c r="AG795" s="113"/>
    </row>
    <row r="796" spans="2:33" x14ac:dyDescent="0.2">
      <c r="B796" s="200"/>
      <c r="C796" s="113"/>
      <c r="D796" s="201"/>
      <c r="E796" s="201"/>
      <c r="F796" s="113"/>
      <c r="G796" s="113"/>
      <c r="H796" s="113"/>
      <c r="I796" s="203"/>
      <c r="J796" s="203"/>
      <c r="K796" s="204"/>
      <c r="L796" s="201"/>
      <c r="M796" s="201"/>
      <c r="N796" s="201"/>
      <c r="O796" s="201"/>
      <c r="P796" s="201"/>
      <c r="Q796" s="113"/>
      <c r="R796" s="113"/>
      <c r="U796" s="201"/>
      <c r="V796" s="113"/>
      <c r="W796" s="113"/>
      <c r="X796" s="113"/>
      <c r="Y796" s="113"/>
      <c r="Z796" s="113"/>
      <c r="AA796" s="113"/>
      <c r="AB796" s="113"/>
      <c r="AC796" s="201"/>
      <c r="AD796" s="113"/>
      <c r="AE796" s="113"/>
      <c r="AF796" s="113"/>
      <c r="AG796" s="113"/>
    </row>
    <row r="797" spans="2:33" x14ac:dyDescent="0.2">
      <c r="B797" s="200"/>
      <c r="C797" s="113"/>
      <c r="D797" s="201"/>
      <c r="E797" s="201"/>
      <c r="F797" s="113"/>
      <c r="G797" s="113"/>
      <c r="H797" s="113"/>
      <c r="I797" s="203"/>
      <c r="J797" s="203"/>
      <c r="K797" s="204"/>
      <c r="L797" s="201"/>
      <c r="M797" s="201"/>
      <c r="N797" s="201"/>
      <c r="O797" s="201"/>
      <c r="P797" s="201"/>
      <c r="Q797" s="113"/>
      <c r="R797" s="113"/>
      <c r="U797" s="201"/>
      <c r="V797" s="113"/>
      <c r="W797" s="113"/>
      <c r="X797" s="113"/>
      <c r="Y797" s="113"/>
      <c r="Z797" s="113"/>
      <c r="AA797" s="113"/>
      <c r="AB797" s="113"/>
      <c r="AC797" s="201"/>
      <c r="AD797" s="113"/>
      <c r="AE797" s="113"/>
      <c r="AF797" s="113"/>
      <c r="AG797" s="113"/>
    </row>
    <row r="798" spans="2:33" x14ac:dyDescent="0.2">
      <c r="B798" s="200"/>
      <c r="C798" s="113"/>
      <c r="D798" s="201"/>
      <c r="E798" s="201"/>
      <c r="F798" s="113"/>
      <c r="G798" s="113"/>
      <c r="H798" s="113"/>
      <c r="I798" s="203"/>
      <c r="J798" s="203"/>
      <c r="K798" s="204"/>
      <c r="L798" s="201"/>
      <c r="M798" s="201"/>
      <c r="N798" s="201"/>
      <c r="O798" s="201"/>
      <c r="P798" s="201"/>
      <c r="Q798" s="113"/>
      <c r="R798" s="113"/>
      <c r="U798" s="201"/>
      <c r="V798" s="113"/>
      <c r="W798" s="113"/>
      <c r="X798" s="113"/>
      <c r="Y798" s="113"/>
      <c r="Z798" s="113"/>
      <c r="AA798" s="113"/>
      <c r="AB798" s="113"/>
      <c r="AC798" s="201"/>
      <c r="AD798" s="113"/>
      <c r="AE798" s="113"/>
      <c r="AF798" s="113"/>
      <c r="AG798" s="113"/>
    </row>
    <row r="799" spans="2:33" x14ac:dyDescent="0.2">
      <c r="B799" s="200"/>
      <c r="C799" s="113"/>
      <c r="D799" s="201"/>
      <c r="E799" s="201"/>
      <c r="F799" s="113"/>
      <c r="G799" s="113"/>
      <c r="H799" s="113"/>
      <c r="I799" s="203"/>
      <c r="J799" s="203"/>
      <c r="K799" s="204"/>
      <c r="L799" s="201"/>
      <c r="M799" s="201"/>
      <c r="N799" s="201"/>
      <c r="O799" s="201"/>
      <c r="P799" s="201"/>
      <c r="Q799" s="113"/>
      <c r="R799" s="113"/>
      <c r="U799" s="201"/>
      <c r="V799" s="113"/>
      <c r="W799" s="113"/>
      <c r="X799" s="113"/>
      <c r="Y799" s="113"/>
      <c r="Z799" s="113"/>
      <c r="AA799" s="113"/>
      <c r="AB799" s="113"/>
      <c r="AC799" s="201"/>
      <c r="AD799" s="113"/>
      <c r="AE799" s="113"/>
      <c r="AF799" s="113"/>
      <c r="AG799" s="113"/>
    </row>
    <row r="800" spans="2:33" x14ac:dyDescent="0.2">
      <c r="B800" s="200"/>
      <c r="C800" s="113"/>
      <c r="D800" s="201"/>
      <c r="E800" s="201"/>
      <c r="F800" s="113"/>
      <c r="G800" s="113"/>
      <c r="H800" s="113"/>
      <c r="I800" s="203"/>
      <c r="J800" s="203"/>
      <c r="K800" s="204"/>
      <c r="L800" s="201"/>
      <c r="M800" s="201"/>
      <c r="N800" s="201"/>
      <c r="O800" s="201"/>
      <c r="P800" s="201"/>
      <c r="Q800" s="113"/>
      <c r="R800" s="113"/>
      <c r="U800" s="201"/>
      <c r="V800" s="113"/>
      <c r="W800" s="113"/>
      <c r="X800" s="113"/>
      <c r="Y800" s="113"/>
      <c r="Z800" s="113"/>
      <c r="AA800" s="113"/>
      <c r="AB800" s="113"/>
      <c r="AC800" s="201"/>
      <c r="AD800" s="113"/>
      <c r="AE800" s="113"/>
      <c r="AF800" s="113"/>
      <c r="AG800" s="113"/>
    </row>
    <row r="801" spans="2:33" x14ac:dyDescent="0.2">
      <c r="B801" s="200"/>
      <c r="C801" s="113"/>
      <c r="D801" s="201"/>
      <c r="E801" s="201"/>
      <c r="F801" s="113"/>
      <c r="G801" s="113"/>
      <c r="H801" s="113"/>
      <c r="I801" s="203"/>
      <c r="J801" s="203"/>
      <c r="K801" s="204"/>
      <c r="L801" s="201"/>
      <c r="M801" s="201"/>
      <c r="N801" s="201"/>
      <c r="O801" s="201"/>
      <c r="P801" s="201"/>
      <c r="Q801" s="113"/>
      <c r="R801" s="113"/>
      <c r="U801" s="201"/>
      <c r="V801" s="113"/>
      <c r="W801" s="113"/>
      <c r="X801" s="113"/>
      <c r="Y801" s="113"/>
      <c r="Z801" s="113"/>
      <c r="AA801" s="113"/>
      <c r="AB801" s="113"/>
      <c r="AC801" s="201"/>
      <c r="AD801" s="113"/>
      <c r="AE801" s="113"/>
      <c r="AF801" s="113"/>
      <c r="AG801" s="113"/>
    </row>
    <row r="802" spans="2:33" x14ac:dyDescent="0.2">
      <c r="B802" s="200"/>
      <c r="C802" s="113"/>
      <c r="D802" s="201"/>
      <c r="E802" s="201"/>
      <c r="F802" s="113"/>
      <c r="G802" s="113"/>
      <c r="H802" s="113"/>
      <c r="I802" s="203"/>
      <c r="J802" s="203"/>
      <c r="K802" s="204"/>
      <c r="L802" s="201"/>
      <c r="M802" s="201"/>
      <c r="N802" s="201"/>
      <c r="O802" s="201"/>
      <c r="P802" s="201"/>
      <c r="Q802" s="113"/>
      <c r="R802" s="113"/>
      <c r="U802" s="201"/>
      <c r="V802" s="113"/>
      <c r="W802" s="113"/>
      <c r="X802" s="113"/>
      <c r="Y802" s="113"/>
      <c r="Z802" s="113"/>
      <c r="AA802" s="113"/>
      <c r="AB802" s="113"/>
      <c r="AC802" s="201"/>
      <c r="AD802" s="113"/>
      <c r="AE802" s="113"/>
      <c r="AF802" s="113"/>
      <c r="AG802" s="113"/>
    </row>
    <row r="803" spans="2:33" x14ac:dyDescent="0.2">
      <c r="B803" s="200"/>
      <c r="C803" s="113"/>
      <c r="D803" s="201"/>
      <c r="E803" s="201"/>
      <c r="F803" s="113"/>
      <c r="G803" s="113"/>
      <c r="H803" s="113"/>
      <c r="I803" s="203"/>
      <c r="J803" s="203"/>
      <c r="K803" s="204"/>
      <c r="L803" s="201"/>
      <c r="M803" s="201"/>
      <c r="N803" s="201"/>
      <c r="O803" s="201"/>
      <c r="P803" s="201"/>
      <c r="Q803" s="113"/>
      <c r="R803" s="113"/>
      <c r="U803" s="201"/>
      <c r="V803" s="113"/>
      <c r="W803" s="113"/>
      <c r="X803" s="113"/>
      <c r="Y803" s="113"/>
      <c r="Z803" s="113"/>
      <c r="AA803" s="113"/>
      <c r="AB803" s="113"/>
      <c r="AC803" s="201"/>
      <c r="AD803" s="113"/>
      <c r="AE803" s="113"/>
      <c r="AF803" s="113"/>
      <c r="AG803" s="113"/>
    </row>
    <row r="804" spans="2:33" x14ac:dyDescent="0.2">
      <c r="B804" s="200"/>
      <c r="C804" s="113"/>
      <c r="D804" s="201"/>
      <c r="E804" s="201"/>
      <c r="F804" s="113"/>
      <c r="G804" s="113"/>
      <c r="H804" s="113"/>
      <c r="I804" s="203"/>
      <c r="J804" s="203"/>
      <c r="K804" s="204"/>
      <c r="L804" s="201"/>
      <c r="M804" s="201"/>
      <c r="N804" s="201"/>
      <c r="O804" s="201"/>
      <c r="P804" s="201"/>
      <c r="Q804" s="113"/>
      <c r="R804" s="113"/>
      <c r="U804" s="201"/>
      <c r="V804" s="113"/>
      <c r="W804" s="113"/>
      <c r="X804" s="113"/>
      <c r="Y804" s="113"/>
      <c r="Z804" s="113"/>
      <c r="AA804" s="113"/>
      <c r="AB804" s="113"/>
      <c r="AC804" s="201"/>
      <c r="AD804" s="113"/>
      <c r="AE804" s="113"/>
      <c r="AF804" s="113"/>
      <c r="AG804" s="113"/>
    </row>
    <row r="805" spans="2:33" x14ac:dyDescent="0.2">
      <c r="B805" s="200"/>
      <c r="C805" s="113"/>
      <c r="D805" s="201"/>
      <c r="E805" s="201"/>
      <c r="F805" s="113"/>
      <c r="G805" s="113"/>
      <c r="H805" s="113"/>
      <c r="I805" s="203"/>
      <c r="J805" s="203"/>
      <c r="K805" s="204"/>
      <c r="L805" s="201"/>
      <c r="M805" s="201"/>
      <c r="N805" s="201"/>
      <c r="O805" s="201"/>
      <c r="P805" s="201"/>
      <c r="Q805" s="113"/>
      <c r="R805" s="113"/>
      <c r="U805" s="201"/>
      <c r="V805" s="113"/>
      <c r="W805" s="113"/>
      <c r="X805" s="113"/>
      <c r="Y805" s="113"/>
      <c r="Z805" s="113"/>
      <c r="AA805" s="113"/>
      <c r="AB805" s="113"/>
      <c r="AC805" s="201"/>
      <c r="AD805" s="113"/>
      <c r="AE805" s="113"/>
      <c r="AF805" s="113"/>
      <c r="AG805" s="113"/>
    </row>
    <row r="806" spans="2:33" x14ac:dyDescent="0.2">
      <c r="B806" s="200"/>
      <c r="C806" s="113"/>
      <c r="D806" s="201"/>
      <c r="E806" s="201"/>
      <c r="F806" s="113"/>
      <c r="G806" s="113"/>
      <c r="H806" s="113"/>
      <c r="I806" s="203"/>
      <c r="J806" s="203"/>
      <c r="K806" s="204"/>
      <c r="L806" s="201"/>
      <c r="M806" s="201"/>
      <c r="N806" s="201"/>
      <c r="O806" s="201"/>
      <c r="P806" s="201"/>
      <c r="Q806" s="113"/>
      <c r="R806" s="113"/>
      <c r="U806" s="201"/>
      <c r="V806" s="113"/>
      <c r="W806" s="113"/>
      <c r="X806" s="113"/>
      <c r="Y806" s="113"/>
      <c r="Z806" s="113"/>
      <c r="AA806" s="113"/>
      <c r="AB806" s="113"/>
      <c r="AC806" s="201"/>
      <c r="AD806" s="113"/>
      <c r="AE806" s="113"/>
      <c r="AF806" s="113"/>
      <c r="AG806" s="113"/>
    </row>
    <row r="807" spans="2:33" x14ac:dyDescent="0.2">
      <c r="B807" s="200"/>
      <c r="C807" s="113"/>
      <c r="D807" s="201"/>
      <c r="E807" s="201"/>
      <c r="F807" s="113"/>
      <c r="G807" s="113"/>
      <c r="H807" s="113"/>
      <c r="I807" s="203"/>
      <c r="J807" s="203"/>
      <c r="K807" s="204"/>
      <c r="L807" s="201"/>
      <c r="M807" s="201"/>
      <c r="N807" s="201"/>
      <c r="O807" s="201"/>
      <c r="P807" s="201"/>
      <c r="Q807" s="113"/>
      <c r="R807" s="113"/>
      <c r="U807" s="201"/>
      <c r="V807" s="113"/>
      <c r="W807" s="113"/>
      <c r="X807" s="113"/>
      <c r="Y807" s="113"/>
      <c r="Z807" s="113"/>
      <c r="AA807" s="113"/>
      <c r="AB807" s="113"/>
      <c r="AC807" s="201"/>
      <c r="AD807" s="113"/>
      <c r="AE807" s="113"/>
      <c r="AF807" s="113"/>
      <c r="AG807" s="113"/>
    </row>
    <row r="808" spans="2:33" x14ac:dyDescent="0.2">
      <c r="B808" s="200"/>
      <c r="C808" s="113"/>
      <c r="D808" s="201"/>
      <c r="E808" s="201"/>
      <c r="F808" s="113"/>
      <c r="G808" s="113"/>
      <c r="H808" s="113"/>
      <c r="I808" s="203"/>
      <c r="J808" s="203"/>
      <c r="K808" s="204"/>
      <c r="L808" s="201"/>
      <c r="M808" s="201"/>
      <c r="N808" s="201"/>
      <c r="O808" s="201"/>
      <c r="P808" s="201"/>
      <c r="Q808" s="113"/>
      <c r="R808" s="113"/>
      <c r="U808" s="201"/>
      <c r="V808" s="113"/>
      <c r="W808" s="113"/>
      <c r="X808" s="113"/>
      <c r="Y808" s="113"/>
      <c r="Z808" s="113"/>
      <c r="AA808" s="113"/>
      <c r="AB808" s="113"/>
      <c r="AC808" s="201"/>
      <c r="AD808" s="113"/>
      <c r="AE808" s="113"/>
      <c r="AF808" s="113"/>
      <c r="AG808" s="113"/>
    </row>
    <row r="809" spans="2:33" x14ac:dyDescent="0.2">
      <c r="B809" s="200"/>
      <c r="C809" s="113"/>
      <c r="D809" s="201"/>
      <c r="E809" s="201"/>
      <c r="F809" s="113"/>
      <c r="G809" s="113"/>
      <c r="H809" s="113"/>
      <c r="I809" s="203"/>
      <c r="J809" s="203"/>
      <c r="K809" s="204"/>
      <c r="L809" s="201"/>
      <c r="M809" s="201"/>
      <c r="N809" s="201"/>
      <c r="O809" s="201"/>
      <c r="P809" s="201"/>
      <c r="Q809" s="113"/>
      <c r="R809" s="113"/>
      <c r="U809" s="201"/>
      <c r="V809" s="113"/>
      <c r="W809" s="113"/>
      <c r="X809" s="113"/>
      <c r="Y809" s="113"/>
      <c r="Z809" s="113"/>
      <c r="AA809" s="113"/>
      <c r="AB809" s="113"/>
      <c r="AC809" s="201"/>
      <c r="AD809" s="113"/>
      <c r="AE809" s="113"/>
      <c r="AF809" s="113"/>
      <c r="AG809" s="113"/>
    </row>
    <row r="810" spans="2:33" x14ac:dyDescent="0.2">
      <c r="B810" s="200"/>
      <c r="C810" s="113"/>
      <c r="D810" s="201"/>
      <c r="E810" s="201"/>
      <c r="F810" s="113"/>
      <c r="G810" s="113"/>
      <c r="H810" s="113"/>
      <c r="I810" s="203"/>
      <c r="J810" s="203"/>
      <c r="K810" s="204"/>
      <c r="L810" s="201"/>
      <c r="M810" s="201"/>
      <c r="N810" s="201"/>
      <c r="O810" s="201"/>
      <c r="P810" s="201"/>
      <c r="Q810" s="113"/>
      <c r="R810" s="113"/>
      <c r="U810" s="201"/>
      <c r="V810" s="113"/>
      <c r="W810" s="113"/>
      <c r="X810" s="113"/>
      <c r="Y810" s="113"/>
      <c r="Z810" s="113"/>
      <c r="AA810" s="113"/>
      <c r="AB810" s="113"/>
      <c r="AC810" s="201"/>
      <c r="AD810" s="113"/>
      <c r="AE810" s="113"/>
      <c r="AF810" s="113"/>
      <c r="AG810" s="113"/>
    </row>
    <row r="811" spans="2:33" x14ac:dyDescent="0.2">
      <c r="B811" s="200"/>
      <c r="C811" s="113"/>
      <c r="D811" s="201"/>
      <c r="E811" s="201"/>
      <c r="F811" s="113"/>
      <c r="G811" s="113"/>
      <c r="H811" s="113"/>
      <c r="I811" s="203"/>
      <c r="J811" s="203"/>
      <c r="K811" s="204"/>
      <c r="L811" s="201"/>
      <c r="M811" s="201"/>
      <c r="N811" s="201"/>
      <c r="O811" s="201"/>
      <c r="P811" s="201"/>
      <c r="Q811" s="113"/>
      <c r="R811" s="113"/>
      <c r="U811" s="201"/>
      <c r="V811" s="113"/>
      <c r="W811" s="113"/>
      <c r="X811" s="113"/>
      <c r="Y811" s="113"/>
      <c r="Z811" s="113"/>
      <c r="AA811" s="113"/>
      <c r="AB811" s="113"/>
      <c r="AC811" s="201"/>
      <c r="AD811" s="113"/>
      <c r="AE811" s="113"/>
      <c r="AF811" s="113"/>
      <c r="AG811" s="113"/>
    </row>
    <row r="812" spans="2:33" x14ac:dyDescent="0.2">
      <c r="B812" s="200"/>
      <c r="C812" s="113"/>
      <c r="D812" s="201"/>
      <c r="E812" s="201"/>
      <c r="F812" s="113"/>
      <c r="G812" s="113"/>
      <c r="H812" s="113"/>
      <c r="I812" s="203"/>
      <c r="J812" s="203"/>
      <c r="K812" s="204"/>
      <c r="L812" s="201"/>
      <c r="M812" s="201"/>
      <c r="N812" s="201"/>
      <c r="O812" s="201"/>
      <c r="P812" s="201"/>
      <c r="Q812" s="113"/>
      <c r="R812" s="113"/>
      <c r="U812" s="201"/>
      <c r="V812" s="113"/>
      <c r="W812" s="113"/>
      <c r="X812" s="113"/>
      <c r="Y812" s="113"/>
      <c r="Z812" s="113"/>
      <c r="AA812" s="113"/>
      <c r="AB812" s="113"/>
      <c r="AC812" s="201"/>
      <c r="AD812" s="113"/>
      <c r="AE812" s="113"/>
      <c r="AF812" s="113"/>
      <c r="AG812" s="113"/>
    </row>
    <row r="813" spans="2:33" x14ac:dyDescent="0.2">
      <c r="B813" s="200"/>
      <c r="C813" s="113"/>
      <c r="D813" s="201"/>
      <c r="E813" s="201"/>
      <c r="F813" s="113"/>
      <c r="G813" s="113"/>
      <c r="H813" s="113"/>
      <c r="I813" s="203"/>
      <c r="J813" s="203"/>
      <c r="K813" s="204"/>
      <c r="L813" s="201"/>
      <c r="M813" s="201"/>
      <c r="N813" s="201"/>
      <c r="O813" s="201"/>
      <c r="P813" s="201"/>
      <c r="Q813" s="113"/>
      <c r="R813" s="113"/>
      <c r="U813" s="201"/>
      <c r="V813" s="113"/>
      <c r="W813" s="113"/>
      <c r="X813" s="113"/>
      <c r="Y813" s="113"/>
      <c r="Z813" s="113"/>
      <c r="AA813" s="113"/>
      <c r="AB813" s="113"/>
      <c r="AC813" s="201"/>
      <c r="AD813" s="113"/>
      <c r="AE813" s="113"/>
      <c r="AF813" s="113"/>
      <c r="AG813" s="113"/>
    </row>
    <row r="814" spans="2:33" x14ac:dyDescent="0.2">
      <c r="B814" s="200"/>
      <c r="C814" s="113"/>
      <c r="D814" s="201"/>
      <c r="E814" s="201"/>
      <c r="F814" s="113"/>
      <c r="G814" s="113"/>
      <c r="H814" s="113"/>
      <c r="I814" s="203"/>
      <c r="J814" s="203"/>
      <c r="K814" s="204"/>
      <c r="L814" s="201"/>
      <c r="M814" s="201"/>
      <c r="N814" s="201"/>
      <c r="O814" s="201"/>
      <c r="P814" s="201"/>
      <c r="Q814" s="113"/>
      <c r="R814" s="113"/>
      <c r="U814" s="201"/>
      <c r="V814" s="113"/>
      <c r="W814" s="113"/>
      <c r="X814" s="113"/>
      <c r="Y814" s="113"/>
      <c r="Z814" s="113"/>
      <c r="AA814" s="113"/>
      <c r="AB814" s="113"/>
      <c r="AC814" s="201"/>
      <c r="AD814" s="113"/>
      <c r="AE814" s="113"/>
      <c r="AF814" s="113"/>
      <c r="AG814" s="113"/>
    </row>
    <row r="815" spans="2:33" x14ac:dyDescent="0.2">
      <c r="B815" s="200"/>
      <c r="C815" s="113"/>
      <c r="D815" s="201"/>
      <c r="E815" s="201"/>
      <c r="F815" s="113"/>
      <c r="G815" s="113"/>
      <c r="H815" s="113"/>
      <c r="I815" s="203"/>
      <c r="J815" s="203"/>
      <c r="K815" s="204"/>
      <c r="L815" s="201"/>
      <c r="M815" s="201"/>
      <c r="N815" s="201"/>
      <c r="O815" s="201"/>
      <c r="P815" s="201"/>
      <c r="Q815" s="113"/>
      <c r="R815" s="113"/>
      <c r="U815" s="201"/>
      <c r="V815" s="113"/>
      <c r="W815" s="113"/>
      <c r="X815" s="113"/>
      <c r="Y815" s="113"/>
      <c r="Z815" s="113"/>
      <c r="AA815" s="113"/>
      <c r="AB815" s="113"/>
      <c r="AC815" s="201"/>
      <c r="AD815" s="113"/>
      <c r="AE815" s="113"/>
      <c r="AF815" s="113"/>
      <c r="AG815" s="113"/>
    </row>
    <row r="816" spans="2:33" x14ac:dyDescent="0.2">
      <c r="B816" s="200"/>
      <c r="C816" s="113"/>
      <c r="D816" s="201"/>
      <c r="E816" s="201"/>
      <c r="F816" s="113"/>
      <c r="G816" s="113"/>
      <c r="H816" s="113"/>
      <c r="I816" s="203"/>
      <c r="J816" s="203"/>
      <c r="K816" s="204"/>
      <c r="L816" s="201"/>
      <c r="M816" s="201"/>
      <c r="N816" s="201"/>
      <c r="O816" s="201"/>
      <c r="P816" s="201"/>
      <c r="Q816" s="113"/>
      <c r="R816" s="113"/>
      <c r="U816" s="201"/>
      <c r="V816" s="113"/>
      <c r="W816" s="113"/>
      <c r="X816" s="113"/>
      <c r="Y816" s="113"/>
      <c r="Z816" s="113"/>
      <c r="AA816" s="113"/>
      <c r="AB816" s="113"/>
      <c r="AC816" s="201"/>
      <c r="AD816" s="113"/>
      <c r="AE816" s="113"/>
      <c r="AF816" s="113"/>
      <c r="AG816" s="113"/>
    </row>
    <row r="817" spans="2:33" x14ac:dyDescent="0.2">
      <c r="B817" s="200"/>
      <c r="C817" s="113"/>
      <c r="D817" s="201"/>
      <c r="E817" s="201"/>
      <c r="F817" s="113"/>
      <c r="G817" s="113"/>
      <c r="H817" s="113"/>
      <c r="I817" s="203"/>
      <c r="J817" s="203"/>
      <c r="K817" s="204"/>
      <c r="L817" s="201"/>
      <c r="M817" s="201"/>
      <c r="N817" s="201"/>
      <c r="O817" s="201"/>
      <c r="P817" s="201"/>
      <c r="Q817" s="113"/>
      <c r="R817" s="113"/>
      <c r="U817" s="201"/>
      <c r="V817" s="113"/>
      <c r="W817" s="113"/>
      <c r="X817" s="113"/>
      <c r="Y817" s="113"/>
      <c r="Z817" s="113"/>
      <c r="AA817" s="113"/>
      <c r="AB817" s="113"/>
      <c r="AC817" s="201"/>
      <c r="AD817" s="113"/>
      <c r="AE817" s="113"/>
      <c r="AF817" s="113"/>
      <c r="AG817" s="113"/>
    </row>
    <row r="818" spans="2:33" x14ac:dyDescent="0.2">
      <c r="B818" s="200"/>
      <c r="C818" s="113"/>
      <c r="D818" s="201"/>
      <c r="E818" s="201"/>
      <c r="F818" s="113"/>
      <c r="G818" s="113"/>
      <c r="H818" s="113"/>
      <c r="I818" s="203"/>
      <c r="J818" s="203"/>
      <c r="K818" s="204"/>
      <c r="L818" s="201"/>
      <c r="M818" s="201"/>
      <c r="N818" s="201"/>
      <c r="O818" s="201"/>
      <c r="P818" s="201"/>
      <c r="Q818" s="113"/>
      <c r="R818" s="113"/>
      <c r="U818" s="201"/>
      <c r="V818" s="113"/>
      <c r="W818" s="113"/>
      <c r="X818" s="113"/>
      <c r="Y818" s="113"/>
      <c r="Z818" s="113"/>
      <c r="AA818" s="113"/>
      <c r="AB818" s="113"/>
      <c r="AC818" s="201"/>
      <c r="AD818" s="113"/>
      <c r="AE818" s="113"/>
      <c r="AF818" s="113"/>
      <c r="AG818" s="113"/>
    </row>
    <row r="819" spans="2:33" x14ac:dyDescent="0.2">
      <c r="B819" s="200"/>
      <c r="C819" s="113"/>
      <c r="D819" s="201"/>
      <c r="E819" s="201"/>
      <c r="F819" s="113"/>
      <c r="G819" s="113"/>
      <c r="H819" s="113"/>
      <c r="I819" s="203"/>
      <c r="J819" s="203"/>
      <c r="K819" s="204"/>
      <c r="L819" s="201"/>
      <c r="M819" s="201"/>
      <c r="N819" s="201"/>
      <c r="O819" s="201"/>
      <c r="P819" s="201"/>
      <c r="Q819" s="113"/>
      <c r="R819" s="113"/>
      <c r="U819" s="201"/>
      <c r="V819" s="113"/>
      <c r="W819" s="113"/>
      <c r="X819" s="113"/>
      <c r="Y819" s="113"/>
      <c r="Z819" s="113"/>
      <c r="AA819" s="113"/>
      <c r="AB819" s="113"/>
      <c r="AC819" s="201"/>
      <c r="AD819" s="113"/>
      <c r="AE819" s="113"/>
      <c r="AF819" s="113"/>
      <c r="AG819" s="113"/>
    </row>
    <row r="820" spans="2:33" x14ac:dyDescent="0.2">
      <c r="B820" s="200"/>
      <c r="C820" s="113"/>
      <c r="D820" s="201"/>
      <c r="E820" s="201"/>
      <c r="F820" s="113"/>
      <c r="G820" s="113"/>
      <c r="H820" s="113"/>
      <c r="I820" s="203"/>
      <c r="J820" s="203"/>
      <c r="K820" s="204"/>
      <c r="L820" s="201"/>
      <c r="M820" s="201"/>
      <c r="N820" s="201"/>
      <c r="O820" s="201"/>
      <c r="P820" s="201"/>
      <c r="Q820" s="113"/>
      <c r="R820" s="113"/>
      <c r="U820" s="201"/>
      <c r="V820" s="113"/>
      <c r="W820" s="113"/>
      <c r="X820" s="113"/>
      <c r="Y820" s="113"/>
      <c r="Z820" s="113"/>
      <c r="AA820" s="113"/>
      <c r="AB820" s="113"/>
      <c r="AC820" s="201"/>
      <c r="AD820" s="113"/>
      <c r="AE820" s="113"/>
      <c r="AF820" s="113"/>
      <c r="AG820" s="113"/>
    </row>
    <row r="821" spans="2:33" x14ac:dyDescent="0.2">
      <c r="B821" s="200"/>
      <c r="C821" s="113"/>
      <c r="D821" s="201"/>
      <c r="E821" s="201"/>
      <c r="F821" s="113"/>
      <c r="G821" s="113"/>
      <c r="H821" s="113"/>
      <c r="I821" s="203"/>
      <c r="J821" s="203"/>
      <c r="K821" s="204"/>
      <c r="L821" s="201"/>
      <c r="M821" s="201"/>
      <c r="N821" s="201"/>
      <c r="O821" s="201"/>
      <c r="P821" s="201"/>
      <c r="Q821" s="113"/>
      <c r="R821" s="113"/>
      <c r="U821" s="201"/>
      <c r="V821" s="113"/>
      <c r="W821" s="113"/>
      <c r="X821" s="113"/>
      <c r="Y821" s="113"/>
      <c r="Z821" s="113"/>
      <c r="AA821" s="113"/>
      <c r="AB821" s="113"/>
      <c r="AC821" s="201"/>
      <c r="AD821" s="113"/>
      <c r="AE821" s="113"/>
      <c r="AF821" s="113"/>
      <c r="AG821" s="113"/>
    </row>
    <row r="822" spans="2:33" x14ac:dyDescent="0.2">
      <c r="B822" s="200"/>
      <c r="C822" s="113"/>
      <c r="D822" s="201"/>
      <c r="E822" s="201"/>
      <c r="F822" s="113"/>
      <c r="G822" s="113"/>
      <c r="H822" s="113"/>
      <c r="I822" s="203"/>
      <c r="J822" s="203"/>
      <c r="K822" s="204"/>
      <c r="L822" s="201"/>
      <c r="M822" s="201"/>
      <c r="N822" s="201"/>
      <c r="O822" s="201"/>
      <c r="P822" s="201"/>
      <c r="Q822" s="113"/>
      <c r="R822" s="113"/>
      <c r="U822" s="201"/>
      <c r="V822" s="113"/>
      <c r="W822" s="113"/>
      <c r="X822" s="113"/>
      <c r="Y822" s="113"/>
      <c r="Z822" s="113"/>
      <c r="AA822" s="113"/>
      <c r="AB822" s="113"/>
      <c r="AC822" s="201"/>
      <c r="AD822" s="113"/>
      <c r="AE822" s="113"/>
      <c r="AF822" s="113"/>
      <c r="AG822" s="113"/>
    </row>
    <row r="823" spans="2:33" x14ac:dyDescent="0.2">
      <c r="B823" s="200"/>
      <c r="C823" s="113"/>
      <c r="D823" s="201"/>
      <c r="E823" s="201"/>
      <c r="F823" s="113"/>
      <c r="G823" s="113"/>
      <c r="H823" s="113"/>
      <c r="I823" s="203"/>
      <c r="J823" s="203"/>
      <c r="K823" s="204"/>
      <c r="L823" s="201"/>
      <c r="M823" s="201"/>
      <c r="N823" s="201"/>
      <c r="O823" s="201"/>
      <c r="P823" s="201"/>
      <c r="Q823" s="113"/>
      <c r="R823" s="113"/>
      <c r="U823" s="201"/>
      <c r="V823" s="113"/>
      <c r="W823" s="113"/>
      <c r="X823" s="113"/>
      <c r="Y823" s="113"/>
      <c r="Z823" s="113"/>
      <c r="AA823" s="113"/>
      <c r="AB823" s="113"/>
      <c r="AC823" s="201"/>
      <c r="AD823" s="113"/>
      <c r="AE823" s="113"/>
      <c r="AF823" s="113"/>
      <c r="AG823" s="113"/>
    </row>
    <row r="824" spans="2:33" x14ac:dyDescent="0.2">
      <c r="B824" s="200"/>
      <c r="C824" s="113"/>
      <c r="D824" s="201"/>
      <c r="E824" s="201"/>
      <c r="F824" s="113"/>
      <c r="G824" s="113"/>
      <c r="H824" s="113"/>
      <c r="I824" s="203"/>
      <c r="J824" s="203"/>
      <c r="K824" s="204"/>
      <c r="L824" s="201"/>
      <c r="M824" s="201"/>
      <c r="N824" s="201"/>
      <c r="O824" s="201"/>
      <c r="P824" s="201"/>
      <c r="Q824" s="113"/>
      <c r="R824" s="113"/>
      <c r="U824" s="201"/>
      <c r="V824" s="113"/>
      <c r="W824" s="113"/>
      <c r="X824" s="113"/>
      <c r="Y824" s="113"/>
      <c r="Z824" s="113"/>
      <c r="AA824" s="113"/>
      <c r="AB824" s="113"/>
      <c r="AC824" s="201"/>
      <c r="AD824" s="113"/>
      <c r="AE824" s="113"/>
      <c r="AF824" s="113"/>
      <c r="AG824" s="113"/>
    </row>
    <row r="825" spans="2:33" x14ac:dyDescent="0.2">
      <c r="B825" s="200"/>
      <c r="C825" s="113"/>
      <c r="D825" s="201"/>
      <c r="E825" s="201"/>
      <c r="F825" s="113"/>
      <c r="G825" s="113"/>
      <c r="H825" s="113"/>
      <c r="I825" s="203"/>
      <c r="J825" s="203"/>
      <c r="K825" s="204"/>
      <c r="L825" s="201"/>
      <c r="M825" s="201"/>
      <c r="N825" s="201"/>
      <c r="O825" s="201"/>
      <c r="P825" s="201"/>
      <c r="Q825" s="113"/>
      <c r="R825" s="113"/>
      <c r="U825" s="201"/>
      <c r="V825" s="113"/>
      <c r="W825" s="113"/>
      <c r="X825" s="113"/>
      <c r="Y825" s="113"/>
      <c r="Z825" s="113"/>
      <c r="AA825" s="113"/>
      <c r="AB825" s="113"/>
      <c r="AC825" s="201"/>
      <c r="AD825" s="113"/>
      <c r="AE825" s="113"/>
      <c r="AF825" s="113"/>
      <c r="AG825" s="113"/>
    </row>
    <row r="826" spans="2:33" x14ac:dyDescent="0.2">
      <c r="B826" s="200"/>
      <c r="C826" s="113"/>
      <c r="D826" s="201"/>
      <c r="E826" s="201"/>
      <c r="F826" s="113"/>
      <c r="G826" s="113"/>
      <c r="H826" s="113"/>
      <c r="I826" s="203"/>
      <c r="J826" s="203"/>
      <c r="K826" s="204"/>
      <c r="L826" s="201"/>
      <c r="M826" s="201"/>
      <c r="N826" s="201"/>
      <c r="O826" s="201"/>
      <c r="P826" s="201"/>
      <c r="Q826" s="113"/>
      <c r="R826" s="113"/>
      <c r="U826" s="201"/>
      <c r="V826" s="113"/>
      <c r="W826" s="113"/>
      <c r="X826" s="113"/>
      <c r="Y826" s="113"/>
      <c r="Z826" s="113"/>
      <c r="AA826" s="113"/>
      <c r="AB826" s="113"/>
      <c r="AC826" s="201"/>
      <c r="AD826" s="113"/>
      <c r="AE826" s="113"/>
      <c r="AF826" s="113"/>
      <c r="AG826" s="113"/>
    </row>
    <row r="827" spans="2:33" x14ac:dyDescent="0.2">
      <c r="B827" s="200"/>
      <c r="C827" s="113"/>
      <c r="D827" s="201"/>
      <c r="E827" s="201"/>
      <c r="F827" s="113"/>
      <c r="G827" s="113"/>
      <c r="H827" s="113"/>
      <c r="I827" s="203"/>
      <c r="J827" s="203"/>
      <c r="K827" s="204"/>
      <c r="L827" s="201"/>
      <c r="M827" s="201"/>
      <c r="N827" s="201"/>
      <c r="O827" s="201"/>
      <c r="P827" s="201"/>
      <c r="Q827" s="113"/>
      <c r="R827" s="113"/>
      <c r="U827" s="201"/>
      <c r="V827" s="113"/>
      <c r="W827" s="113"/>
      <c r="X827" s="113"/>
      <c r="Y827" s="113"/>
      <c r="Z827" s="113"/>
      <c r="AA827" s="113"/>
      <c r="AB827" s="113"/>
      <c r="AC827" s="201"/>
      <c r="AD827" s="113"/>
      <c r="AE827" s="113"/>
      <c r="AF827" s="113"/>
      <c r="AG827" s="113"/>
    </row>
    <row r="828" spans="2:33" x14ac:dyDescent="0.2">
      <c r="B828" s="200"/>
      <c r="C828" s="113"/>
      <c r="D828" s="201"/>
      <c r="E828" s="201"/>
      <c r="F828" s="113"/>
      <c r="G828" s="113"/>
      <c r="H828" s="113"/>
      <c r="I828" s="203"/>
      <c r="J828" s="203"/>
      <c r="K828" s="204"/>
      <c r="L828" s="201"/>
      <c r="M828" s="201"/>
      <c r="N828" s="201"/>
      <c r="O828" s="201"/>
      <c r="P828" s="201"/>
      <c r="Q828" s="113"/>
      <c r="R828" s="113"/>
      <c r="U828" s="201"/>
      <c r="V828" s="113"/>
      <c r="W828" s="113"/>
      <c r="X828" s="113"/>
      <c r="Y828" s="113"/>
      <c r="Z828" s="113"/>
      <c r="AA828" s="113"/>
      <c r="AB828" s="113"/>
      <c r="AC828" s="201"/>
      <c r="AD828" s="113"/>
      <c r="AE828" s="113"/>
      <c r="AF828" s="113"/>
      <c r="AG828" s="113"/>
    </row>
    <row r="829" spans="2:33" x14ac:dyDescent="0.2">
      <c r="B829" s="200"/>
      <c r="C829" s="113"/>
      <c r="D829" s="201"/>
      <c r="E829" s="201"/>
      <c r="F829" s="113"/>
      <c r="G829" s="113"/>
      <c r="H829" s="113"/>
      <c r="I829" s="203"/>
      <c r="J829" s="203"/>
      <c r="K829" s="204"/>
      <c r="L829" s="201"/>
      <c r="M829" s="201"/>
      <c r="N829" s="201"/>
      <c r="O829" s="201"/>
      <c r="P829" s="201"/>
      <c r="Q829" s="113"/>
      <c r="R829" s="113"/>
      <c r="U829" s="201"/>
      <c r="V829" s="113"/>
      <c r="W829" s="113"/>
      <c r="X829" s="113"/>
      <c r="Y829" s="113"/>
      <c r="Z829" s="113"/>
      <c r="AA829" s="113"/>
      <c r="AB829" s="113"/>
      <c r="AC829" s="201"/>
      <c r="AD829" s="113"/>
      <c r="AE829" s="113"/>
      <c r="AF829" s="113"/>
      <c r="AG829" s="113"/>
    </row>
    <row r="830" spans="2:33" x14ac:dyDescent="0.2">
      <c r="B830" s="200"/>
      <c r="C830" s="113"/>
      <c r="D830" s="201"/>
      <c r="E830" s="201"/>
      <c r="F830" s="113"/>
      <c r="G830" s="113"/>
      <c r="H830" s="113"/>
      <c r="I830" s="203"/>
      <c r="J830" s="203"/>
      <c r="K830" s="204"/>
      <c r="L830" s="201"/>
      <c r="M830" s="201"/>
      <c r="N830" s="201"/>
      <c r="O830" s="201"/>
      <c r="P830" s="201"/>
      <c r="Q830" s="113"/>
      <c r="R830" s="113"/>
      <c r="U830" s="201"/>
      <c r="V830" s="113"/>
      <c r="W830" s="113"/>
      <c r="X830" s="113"/>
      <c r="Y830" s="113"/>
      <c r="Z830" s="113"/>
      <c r="AA830" s="113"/>
      <c r="AB830" s="113"/>
      <c r="AC830" s="201"/>
      <c r="AD830" s="113"/>
      <c r="AE830" s="113"/>
      <c r="AF830" s="113"/>
      <c r="AG830" s="113"/>
    </row>
    <row r="831" spans="2:33" x14ac:dyDescent="0.2">
      <c r="B831" s="200"/>
      <c r="C831" s="113"/>
      <c r="D831" s="201"/>
      <c r="E831" s="201"/>
      <c r="F831" s="113"/>
      <c r="G831" s="113"/>
      <c r="H831" s="113"/>
      <c r="I831" s="203"/>
      <c r="J831" s="203"/>
      <c r="K831" s="204"/>
      <c r="L831" s="201"/>
      <c r="M831" s="201"/>
      <c r="N831" s="201"/>
      <c r="O831" s="201"/>
      <c r="P831" s="201"/>
      <c r="Q831" s="113"/>
      <c r="R831" s="113"/>
      <c r="U831" s="201"/>
      <c r="V831" s="113"/>
      <c r="W831" s="113"/>
      <c r="X831" s="113"/>
      <c r="Y831" s="113"/>
      <c r="Z831" s="113"/>
      <c r="AA831" s="113"/>
      <c r="AB831" s="113"/>
      <c r="AC831" s="201"/>
      <c r="AD831" s="113"/>
      <c r="AE831" s="113"/>
      <c r="AF831" s="113"/>
      <c r="AG831" s="113"/>
    </row>
    <row r="832" spans="2:33" x14ac:dyDescent="0.2">
      <c r="B832" s="200"/>
      <c r="C832" s="113"/>
      <c r="D832" s="201"/>
      <c r="E832" s="201"/>
      <c r="F832" s="113"/>
      <c r="G832" s="113"/>
      <c r="H832" s="113"/>
      <c r="I832" s="203"/>
      <c r="J832" s="203"/>
      <c r="K832" s="204"/>
      <c r="L832" s="201"/>
      <c r="M832" s="201"/>
      <c r="N832" s="201"/>
      <c r="O832" s="201"/>
      <c r="P832" s="201"/>
      <c r="Q832" s="113"/>
      <c r="R832" s="113"/>
      <c r="U832" s="201"/>
      <c r="V832" s="113"/>
      <c r="W832" s="113"/>
      <c r="X832" s="113"/>
      <c r="Y832" s="113"/>
      <c r="Z832" s="113"/>
      <c r="AA832" s="113"/>
      <c r="AB832" s="113"/>
      <c r="AC832" s="201"/>
      <c r="AD832" s="113"/>
      <c r="AE832" s="113"/>
      <c r="AF832" s="113"/>
      <c r="AG832" s="113"/>
    </row>
    <row r="833" spans="2:33" x14ac:dyDescent="0.2">
      <c r="B833" s="200"/>
      <c r="C833" s="113"/>
      <c r="D833" s="201"/>
      <c r="E833" s="201"/>
      <c r="F833" s="113"/>
      <c r="G833" s="113"/>
      <c r="H833" s="113"/>
      <c r="I833" s="203"/>
      <c r="J833" s="203"/>
      <c r="K833" s="204"/>
      <c r="L833" s="201"/>
      <c r="M833" s="201"/>
      <c r="N833" s="201"/>
      <c r="O833" s="201"/>
      <c r="P833" s="201"/>
      <c r="Q833" s="113"/>
      <c r="R833" s="113"/>
      <c r="U833" s="201"/>
      <c r="V833" s="113"/>
      <c r="W833" s="113"/>
      <c r="X833" s="113"/>
      <c r="Y833" s="113"/>
      <c r="Z833" s="113"/>
      <c r="AA833" s="113"/>
      <c r="AB833" s="113"/>
      <c r="AC833" s="201"/>
      <c r="AD833" s="113"/>
      <c r="AE833" s="113"/>
      <c r="AF833" s="113"/>
      <c r="AG833" s="113"/>
    </row>
    <row r="834" spans="2:33" x14ac:dyDescent="0.2">
      <c r="B834" s="200"/>
      <c r="C834" s="113"/>
      <c r="D834" s="201"/>
      <c r="E834" s="201"/>
      <c r="F834" s="113"/>
      <c r="G834" s="113"/>
      <c r="H834" s="113"/>
      <c r="I834" s="203"/>
      <c r="J834" s="203"/>
      <c r="K834" s="204"/>
      <c r="L834" s="201"/>
      <c r="M834" s="201"/>
      <c r="N834" s="201"/>
      <c r="O834" s="201"/>
      <c r="P834" s="201"/>
      <c r="Q834" s="113"/>
      <c r="R834" s="113"/>
      <c r="U834" s="201"/>
      <c r="V834" s="113"/>
      <c r="W834" s="113"/>
      <c r="X834" s="113"/>
      <c r="Y834" s="113"/>
      <c r="Z834" s="113"/>
      <c r="AA834" s="113"/>
      <c r="AB834" s="113"/>
      <c r="AC834" s="201"/>
      <c r="AD834" s="113"/>
      <c r="AE834" s="113"/>
      <c r="AF834" s="113"/>
      <c r="AG834" s="113"/>
    </row>
    <row r="835" spans="2:33" x14ac:dyDescent="0.2">
      <c r="B835" s="200"/>
      <c r="C835" s="113"/>
      <c r="D835" s="201"/>
      <c r="E835" s="201"/>
      <c r="F835" s="113"/>
      <c r="G835" s="113"/>
      <c r="H835" s="113"/>
      <c r="I835" s="203"/>
      <c r="J835" s="203"/>
      <c r="K835" s="204"/>
      <c r="L835" s="201"/>
      <c r="M835" s="201"/>
      <c r="N835" s="201"/>
      <c r="O835" s="201"/>
      <c r="P835" s="201"/>
      <c r="Q835" s="113"/>
      <c r="R835" s="113"/>
      <c r="U835" s="201"/>
      <c r="V835" s="113"/>
      <c r="W835" s="113"/>
      <c r="X835" s="113"/>
      <c r="Y835" s="113"/>
      <c r="Z835" s="113"/>
      <c r="AA835" s="113"/>
      <c r="AB835" s="113"/>
      <c r="AC835" s="201"/>
      <c r="AD835" s="113"/>
      <c r="AE835" s="113"/>
      <c r="AF835" s="113"/>
      <c r="AG835" s="113"/>
    </row>
    <row r="836" spans="2:33" x14ac:dyDescent="0.2">
      <c r="B836" s="200"/>
      <c r="C836" s="113"/>
      <c r="D836" s="201"/>
      <c r="E836" s="201"/>
      <c r="F836" s="113"/>
      <c r="G836" s="113"/>
      <c r="H836" s="113"/>
      <c r="I836" s="203"/>
      <c r="J836" s="203"/>
      <c r="K836" s="204"/>
      <c r="L836" s="201"/>
      <c r="M836" s="201"/>
      <c r="N836" s="201"/>
      <c r="O836" s="201"/>
      <c r="P836" s="201"/>
      <c r="Q836" s="113"/>
      <c r="R836" s="113"/>
      <c r="U836" s="201"/>
      <c r="V836" s="113"/>
      <c r="W836" s="113"/>
      <c r="X836" s="113"/>
      <c r="Y836" s="113"/>
      <c r="Z836" s="113"/>
      <c r="AA836" s="113"/>
      <c r="AB836" s="113"/>
      <c r="AC836" s="201"/>
      <c r="AD836" s="113"/>
      <c r="AE836" s="113"/>
      <c r="AF836" s="113"/>
      <c r="AG836" s="113"/>
    </row>
    <row r="837" spans="2:33" x14ac:dyDescent="0.2">
      <c r="B837" s="200"/>
      <c r="C837" s="113"/>
      <c r="D837" s="201"/>
      <c r="E837" s="201"/>
      <c r="F837" s="113"/>
      <c r="G837" s="113"/>
      <c r="H837" s="113"/>
      <c r="I837" s="203"/>
      <c r="J837" s="203"/>
      <c r="K837" s="204"/>
      <c r="L837" s="201"/>
      <c r="M837" s="201"/>
      <c r="N837" s="201"/>
      <c r="O837" s="201"/>
      <c r="P837" s="201"/>
      <c r="Q837" s="113"/>
      <c r="R837" s="113"/>
      <c r="U837" s="201"/>
      <c r="V837" s="113"/>
      <c r="W837" s="113"/>
      <c r="X837" s="113"/>
      <c r="Y837" s="113"/>
      <c r="Z837" s="113"/>
      <c r="AA837" s="113"/>
      <c r="AB837" s="113"/>
      <c r="AC837" s="201"/>
      <c r="AD837" s="113"/>
      <c r="AE837" s="113"/>
      <c r="AF837" s="113"/>
      <c r="AG837" s="113"/>
    </row>
    <row r="838" spans="2:33" x14ac:dyDescent="0.2">
      <c r="B838" s="200"/>
      <c r="C838" s="113"/>
      <c r="D838" s="201"/>
      <c r="E838" s="201"/>
      <c r="F838" s="113"/>
      <c r="G838" s="113"/>
      <c r="H838" s="113"/>
      <c r="I838" s="203"/>
      <c r="J838" s="203"/>
      <c r="K838" s="204"/>
      <c r="L838" s="201"/>
      <c r="M838" s="201"/>
      <c r="N838" s="201"/>
      <c r="O838" s="201"/>
      <c r="P838" s="201"/>
      <c r="Q838" s="113"/>
      <c r="R838" s="113"/>
      <c r="U838" s="201"/>
      <c r="V838" s="113"/>
      <c r="W838" s="113"/>
      <c r="X838" s="113"/>
      <c r="Y838" s="113"/>
      <c r="Z838" s="113"/>
      <c r="AA838" s="113"/>
      <c r="AB838" s="113"/>
      <c r="AC838" s="201"/>
      <c r="AD838" s="113"/>
      <c r="AE838" s="113"/>
      <c r="AF838" s="113"/>
      <c r="AG838" s="113"/>
    </row>
    <row r="839" spans="2:33" x14ac:dyDescent="0.2">
      <c r="B839" s="200"/>
      <c r="C839" s="113"/>
      <c r="D839" s="201"/>
      <c r="E839" s="201"/>
      <c r="F839" s="113"/>
      <c r="G839" s="113"/>
      <c r="H839" s="113"/>
      <c r="I839" s="203"/>
      <c r="J839" s="203"/>
      <c r="K839" s="204"/>
      <c r="L839" s="201"/>
      <c r="M839" s="201"/>
      <c r="N839" s="201"/>
      <c r="O839" s="201"/>
      <c r="P839" s="201"/>
      <c r="Q839" s="113"/>
      <c r="R839" s="113"/>
      <c r="U839" s="201"/>
      <c r="V839" s="113"/>
      <c r="W839" s="113"/>
      <c r="X839" s="113"/>
      <c r="Y839" s="113"/>
      <c r="Z839" s="113"/>
      <c r="AA839" s="113"/>
      <c r="AB839" s="113"/>
      <c r="AC839" s="201"/>
      <c r="AD839" s="113"/>
      <c r="AE839" s="113"/>
      <c r="AF839" s="113"/>
      <c r="AG839" s="113"/>
    </row>
    <row r="840" spans="2:33" x14ac:dyDescent="0.2">
      <c r="B840" s="200"/>
      <c r="C840" s="113"/>
      <c r="D840" s="201"/>
      <c r="E840" s="201"/>
      <c r="F840" s="113"/>
      <c r="G840" s="113"/>
      <c r="H840" s="113"/>
      <c r="I840" s="203"/>
      <c r="J840" s="203"/>
      <c r="K840" s="204"/>
      <c r="L840" s="201"/>
      <c r="M840" s="201"/>
      <c r="N840" s="201"/>
      <c r="O840" s="201"/>
      <c r="P840" s="201"/>
      <c r="Q840" s="113"/>
      <c r="R840" s="113"/>
      <c r="U840" s="201"/>
      <c r="V840" s="113"/>
      <c r="W840" s="113"/>
      <c r="X840" s="113"/>
      <c r="Y840" s="113"/>
      <c r="Z840" s="113"/>
      <c r="AA840" s="113"/>
      <c r="AB840" s="113"/>
      <c r="AC840" s="201"/>
      <c r="AD840" s="113"/>
      <c r="AE840" s="113"/>
      <c r="AF840" s="113"/>
      <c r="AG840" s="113"/>
    </row>
    <row r="841" spans="2:33" x14ac:dyDescent="0.2">
      <c r="B841" s="200"/>
      <c r="C841" s="113"/>
      <c r="D841" s="201"/>
      <c r="E841" s="201"/>
      <c r="F841" s="113"/>
      <c r="G841" s="113"/>
      <c r="H841" s="113"/>
      <c r="I841" s="203"/>
      <c r="J841" s="203"/>
      <c r="K841" s="204"/>
      <c r="L841" s="201"/>
      <c r="M841" s="201"/>
      <c r="N841" s="201"/>
      <c r="O841" s="201"/>
      <c r="P841" s="201"/>
      <c r="Q841" s="113"/>
      <c r="R841" s="113"/>
      <c r="U841" s="201"/>
      <c r="V841" s="113"/>
      <c r="W841" s="113"/>
      <c r="X841" s="113"/>
      <c r="Y841" s="113"/>
      <c r="Z841" s="113"/>
      <c r="AA841" s="113"/>
      <c r="AB841" s="113"/>
      <c r="AC841" s="201"/>
      <c r="AD841" s="113"/>
      <c r="AE841" s="113"/>
      <c r="AF841" s="113"/>
      <c r="AG841" s="113"/>
    </row>
    <row r="842" spans="2:33" x14ac:dyDescent="0.2">
      <c r="B842" s="200"/>
      <c r="C842" s="113"/>
      <c r="D842" s="201"/>
      <c r="E842" s="201"/>
      <c r="F842" s="113"/>
      <c r="G842" s="113"/>
      <c r="H842" s="113"/>
      <c r="I842" s="203"/>
      <c r="J842" s="203"/>
      <c r="K842" s="204"/>
      <c r="L842" s="201"/>
      <c r="M842" s="201"/>
      <c r="N842" s="201"/>
      <c r="O842" s="201"/>
      <c r="P842" s="201"/>
      <c r="Q842" s="113"/>
      <c r="R842" s="113"/>
      <c r="U842" s="201"/>
      <c r="V842" s="113"/>
      <c r="W842" s="113"/>
      <c r="X842" s="113"/>
      <c r="Y842" s="113"/>
      <c r="Z842" s="113"/>
      <c r="AA842" s="113"/>
      <c r="AB842" s="113"/>
      <c r="AC842" s="201"/>
      <c r="AD842" s="113"/>
      <c r="AE842" s="113"/>
      <c r="AF842" s="113"/>
      <c r="AG842" s="113"/>
    </row>
    <row r="843" spans="2:33" x14ac:dyDescent="0.2">
      <c r="B843" s="200"/>
      <c r="C843" s="113"/>
      <c r="D843" s="201"/>
      <c r="E843" s="201"/>
      <c r="F843" s="113"/>
      <c r="G843" s="113"/>
      <c r="H843" s="113"/>
      <c r="I843" s="203"/>
      <c r="J843" s="203"/>
      <c r="K843" s="204"/>
      <c r="L843" s="201"/>
      <c r="M843" s="201"/>
      <c r="N843" s="201"/>
      <c r="O843" s="201"/>
      <c r="P843" s="201"/>
      <c r="Q843" s="113"/>
      <c r="R843" s="113"/>
      <c r="U843" s="201"/>
      <c r="V843" s="113"/>
      <c r="W843" s="113"/>
      <c r="X843" s="113"/>
      <c r="Y843" s="113"/>
      <c r="Z843" s="113"/>
      <c r="AA843" s="113"/>
      <c r="AB843" s="113"/>
      <c r="AC843" s="201"/>
      <c r="AD843" s="113"/>
      <c r="AE843" s="113"/>
      <c r="AF843" s="113"/>
      <c r="AG843" s="113"/>
    </row>
    <row r="844" spans="2:33" x14ac:dyDescent="0.2">
      <c r="B844" s="200"/>
      <c r="C844" s="113"/>
      <c r="D844" s="201"/>
      <c r="E844" s="201"/>
      <c r="F844" s="113"/>
      <c r="G844" s="113"/>
      <c r="H844" s="113"/>
      <c r="I844" s="203"/>
      <c r="J844" s="203"/>
      <c r="K844" s="204"/>
      <c r="L844" s="201"/>
      <c r="M844" s="201"/>
      <c r="N844" s="201"/>
      <c r="O844" s="201"/>
      <c r="P844" s="201"/>
      <c r="Q844" s="113"/>
      <c r="R844" s="113"/>
      <c r="U844" s="201"/>
      <c r="V844" s="113"/>
      <c r="W844" s="113"/>
      <c r="X844" s="113"/>
      <c r="Y844" s="113"/>
      <c r="Z844" s="113"/>
      <c r="AA844" s="113"/>
      <c r="AB844" s="113"/>
      <c r="AC844" s="201"/>
      <c r="AD844" s="113"/>
      <c r="AE844" s="113"/>
      <c r="AF844" s="113"/>
      <c r="AG844" s="113"/>
    </row>
    <row r="845" spans="2:33" x14ac:dyDescent="0.2">
      <c r="B845" s="200"/>
      <c r="C845" s="113"/>
      <c r="D845" s="201"/>
      <c r="E845" s="201"/>
      <c r="F845" s="113"/>
      <c r="G845" s="113"/>
      <c r="H845" s="113"/>
      <c r="I845" s="203"/>
      <c r="J845" s="203"/>
      <c r="K845" s="204"/>
      <c r="L845" s="201"/>
      <c r="M845" s="201"/>
      <c r="N845" s="201"/>
      <c r="O845" s="201"/>
      <c r="P845" s="201"/>
      <c r="Q845" s="113"/>
      <c r="R845" s="113"/>
      <c r="U845" s="201"/>
      <c r="V845" s="113"/>
      <c r="W845" s="113"/>
      <c r="X845" s="113"/>
      <c r="Y845" s="113"/>
      <c r="Z845" s="113"/>
      <c r="AA845" s="113"/>
      <c r="AB845" s="113"/>
      <c r="AC845" s="201"/>
      <c r="AD845" s="113"/>
      <c r="AE845" s="113"/>
      <c r="AF845" s="113"/>
      <c r="AG845" s="113"/>
    </row>
    <row r="846" spans="2:33" x14ac:dyDescent="0.2">
      <c r="B846" s="200"/>
      <c r="C846" s="113"/>
      <c r="D846" s="201"/>
      <c r="E846" s="201"/>
      <c r="F846" s="113"/>
      <c r="G846" s="113"/>
      <c r="H846" s="113"/>
      <c r="I846" s="203"/>
      <c r="J846" s="203"/>
      <c r="K846" s="204"/>
      <c r="L846" s="201"/>
      <c r="M846" s="201"/>
      <c r="N846" s="201"/>
      <c r="O846" s="201"/>
      <c r="P846" s="201"/>
      <c r="Q846" s="113"/>
      <c r="R846" s="113"/>
      <c r="U846" s="201"/>
      <c r="V846" s="113"/>
      <c r="W846" s="113"/>
      <c r="X846" s="113"/>
      <c r="Y846" s="113"/>
      <c r="Z846" s="113"/>
      <c r="AA846" s="113"/>
      <c r="AB846" s="113"/>
      <c r="AC846" s="201"/>
      <c r="AD846" s="113"/>
      <c r="AE846" s="113"/>
      <c r="AF846" s="113"/>
      <c r="AG846" s="113"/>
    </row>
    <row r="847" spans="2:33" x14ac:dyDescent="0.2">
      <c r="B847" s="200"/>
      <c r="C847" s="113"/>
      <c r="D847" s="201"/>
      <c r="E847" s="201"/>
      <c r="F847" s="113"/>
      <c r="G847" s="113"/>
      <c r="H847" s="113"/>
      <c r="I847" s="203"/>
      <c r="J847" s="203"/>
      <c r="K847" s="204"/>
      <c r="L847" s="201"/>
      <c r="M847" s="201"/>
      <c r="N847" s="201"/>
      <c r="O847" s="201"/>
      <c r="P847" s="201"/>
      <c r="Q847" s="113"/>
      <c r="R847" s="113"/>
      <c r="U847" s="201"/>
      <c r="V847" s="113"/>
      <c r="W847" s="113"/>
      <c r="X847" s="113"/>
      <c r="Y847" s="113"/>
      <c r="Z847" s="113"/>
      <c r="AA847" s="113"/>
      <c r="AB847" s="113"/>
      <c r="AC847" s="201"/>
      <c r="AD847" s="113"/>
      <c r="AE847" s="113"/>
      <c r="AF847" s="113"/>
      <c r="AG847" s="113"/>
    </row>
    <row r="848" spans="2:33" x14ac:dyDescent="0.2">
      <c r="B848" s="200"/>
      <c r="C848" s="113"/>
      <c r="D848" s="201"/>
      <c r="E848" s="201"/>
      <c r="F848" s="113"/>
      <c r="G848" s="113"/>
      <c r="H848" s="113"/>
      <c r="I848" s="203"/>
      <c r="J848" s="203"/>
      <c r="K848" s="204"/>
      <c r="L848" s="201"/>
      <c r="M848" s="201"/>
      <c r="N848" s="201"/>
      <c r="O848" s="201"/>
      <c r="P848" s="201"/>
      <c r="Q848" s="113"/>
      <c r="R848" s="113"/>
      <c r="U848" s="201"/>
      <c r="V848" s="113"/>
      <c r="W848" s="113"/>
      <c r="X848" s="113"/>
      <c r="Y848" s="113"/>
      <c r="Z848" s="113"/>
      <c r="AA848" s="113"/>
      <c r="AB848" s="113"/>
      <c r="AC848" s="201"/>
      <c r="AD848" s="113"/>
      <c r="AE848" s="113"/>
      <c r="AF848" s="113"/>
      <c r="AG848" s="113"/>
    </row>
    <row r="849" spans="2:33" x14ac:dyDescent="0.2">
      <c r="B849" s="200"/>
      <c r="C849" s="113"/>
      <c r="D849" s="201"/>
      <c r="E849" s="201"/>
      <c r="F849" s="113"/>
      <c r="G849" s="113"/>
      <c r="H849" s="113"/>
      <c r="I849" s="203"/>
      <c r="J849" s="203"/>
      <c r="K849" s="204"/>
      <c r="L849" s="201"/>
      <c r="M849" s="201"/>
      <c r="N849" s="201"/>
      <c r="O849" s="201"/>
      <c r="P849" s="201"/>
      <c r="Q849" s="113"/>
      <c r="R849" s="113"/>
      <c r="U849" s="201"/>
      <c r="V849" s="113"/>
      <c r="W849" s="113"/>
      <c r="X849" s="113"/>
      <c r="Y849" s="113"/>
      <c r="Z849" s="113"/>
      <c r="AA849" s="113"/>
      <c r="AB849" s="113"/>
      <c r="AC849" s="201"/>
      <c r="AD849" s="113"/>
      <c r="AE849" s="113"/>
      <c r="AF849" s="113"/>
      <c r="AG849" s="113"/>
    </row>
    <row r="850" spans="2:33" x14ac:dyDescent="0.2">
      <c r="B850" s="200"/>
      <c r="C850" s="113"/>
      <c r="D850" s="201"/>
      <c r="E850" s="201"/>
      <c r="F850" s="113"/>
      <c r="G850" s="113"/>
      <c r="H850" s="113"/>
      <c r="I850" s="203"/>
      <c r="J850" s="203"/>
      <c r="K850" s="204"/>
      <c r="L850" s="201"/>
      <c r="M850" s="201"/>
      <c r="N850" s="201"/>
      <c r="O850" s="201"/>
      <c r="P850" s="201"/>
      <c r="Q850" s="113"/>
      <c r="R850" s="113"/>
      <c r="U850" s="201"/>
      <c r="V850" s="113"/>
      <c r="W850" s="113"/>
      <c r="X850" s="113"/>
      <c r="Y850" s="113"/>
      <c r="Z850" s="113"/>
      <c r="AA850" s="113"/>
      <c r="AB850" s="113"/>
      <c r="AC850" s="201"/>
      <c r="AD850" s="113"/>
      <c r="AE850" s="113"/>
      <c r="AF850" s="113"/>
      <c r="AG850" s="113"/>
    </row>
    <row r="851" spans="2:33" x14ac:dyDescent="0.2">
      <c r="B851" s="200"/>
      <c r="C851" s="113"/>
      <c r="D851" s="201"/>
      <c r="E851" s="201"/>
      <c r="F851" s="113"/>
      <c r="G851" s="113"/>
      <c r="H851" s="113"/>
      <c r="I851" s="203"/>
      <c r="J851" s="203"/>
      <c r="K851" s="204"/>
      <c r="L851" s="201"/>
      <c r="M851" s="201"/>
      <c r="N851" s="201"/>
      <c r="O851" s="201"/>
      <c r="P851" s="201"/>
      <c r="Q851" s="113"/>
      <c r="R851" s="113"/>
      <c r="U851" s="201"/>
      <c r="V851" s="113"/>
      <c r="W851" s="113"/>
      <c r="X851" s="113"/>
      <c r="Y851" s="113"/>
      <c r="Z851" s="113"/>
      <c r="AA851" s="113"/>
      <c r="AB851" s="113"/>
      <c r="AC851" s="201"/>
      <c r="AD851" s="113"/>
      <c r="AE851" s="113"/>
      <c r="AF851" s="113"/>
      <c r="AG851" s="113"/>
    </row>
    <row r="852" spans="2:33" x14ac:dyDescent="0.2">
      <c r="B852" s="200"/>
      <c r="C852" s="113"/>
      <c r="D852" s="201"/>
      <c r="E852" s="201"/>
      <c r="F852" s="113"/>
      <c r="G852" s="113"/>
      <c r="H852" s="113"/>
      <c r="I852" s="203"/>
      <c r="J852" s="203"/>
      <c r="K852" s="204"/>
      <c r="L852" s="201"/>
      <c r="M852" s="201"/>
      <c r="N852" s="201"/>
      <c r="O852" s="201"/>
      <c r="P852" s="201"/>
      <c r="Q852" s="113"/>
      <c r="R852" s="113"/>
      <c r="U852" s="201"/>
      <c r="V852" s="113"/>
      <c r="W852" s="113"/>
      <c r="X852" s="113"/>
      <c r="Y852" s="113"/>
      <c r="Z852" s="113"/>
      <c r="AA852" s="113"/>
      <c r="AB852" s="113"/>
      <c r="AC852" s="201"/>
      <c r="AD852" s="113"/>
      <c r="AE852" s="113"/>
      <c r="AF852" s="113"/>
      <c r="AG852" s="113"/>
    </row>
    <row r="853" spans="2:33" x14ac:dyDescent="0.2">
      <c r="B853" s="200"/>
      <c r="C853" s="113"/>
      <c r="D853" s="201"/>
      <c r="E853" s="201"/>
      <c r="F853" s="113"/>
      <c r="G853" s="113"/>
      <c r="H853" s="113"/>
      <c r="I853" s="203"/>
      <c r="J853" s="203"/>
      <c r="K853" s="204"/>
      <c r="L853" s="201"/>
      <c r="M853" s="201"/>
      <c r="N853" s="201"/>
      <c r="O853" s="201"/>
      <c r="P853" s="201"/>
      <c r="Q853" s="113"/>
      <c r="R853" s="113"/>
      <c r="U853" s="201"/>
      <c r="V853" s="113"/>
      <c r="W853" s="113"/>
      <c r="X853" s="113"/>
      <c r="Y853" s="113"/>
      <c r="Z853" s="113"/>
      <c r="AA853" s="113"/>
      <c r="AB853" s="113"/>
      <c r="AC853" s="201"/>
      <c r="AD853" s="113"/>
      <c r="AE853" s="113"/>
      <c r="AF853" s="113"/>
      <c r="AG853" s="113"/>
    </row>
    <row r="854" spans="2:33" x14ac:dyDescent="0.2">
      <c r="B854" s="200"/>
      <c r="C854" s="113"/>
      <c r="D854" s="201"/>
      <c r="E854" s="201"/>
      <c r="F854" s="113"/>
      <c r="G854" s="113"/>
      <c r="H854" s="113"/>
      <c r="I854" s="203"/>
      <c r="J854" s="203"/>
      <c r="K854" s="204"/>
      <c r="L854" s="201"/>
      <c r="M854" s="201"/>
      <c r="N854" s="201"/>
      <c r="O854" s="201"/>
      <c r="P854" s="201"/>
      <c r="Q854" s="113"/>
      <c r="R854" s="113"/>
      <c r="U854" s="201"/>
      <c r="V854" s="113"/>
      <c r="W854" s="113"/>
      <c r="X854" s="113"/>
      <c r="Y854" s="113"/>
      <c r="Z854" s="113"/>
      <c r="AA854" s="113"/>
      <c r="AB854" s="113"/>
      <c r="AC854" s="201"/>
      <c r="AD854" s="113"/>
      <c r="AE854" s="113"/>
      <c r="AF854" s="113"/>
      <c r="AG854" s="113"/>
    </row>
    <row r="855" spans="2:33" x14ac:dyDescent="0.2">
      <c r="B855" s="200"/>
      <c r="C855" s="113"/>
      <c r="D855" s="201"/>
      <c r="E855" s="201"/>
      <c r="F855" s="113"/>
      <c r="G855" s="113"/>
      <c r="H855" s="113"/>
      <c r="I855" s="203"/>
      <c r="J855" s="203"/>
      <c r="K855" s="204"/>
      <c r="L855" s="201"/>
      <c r="M855" s="201"/>
      <c r="N855" s="201"/>
      <c r="O855" s="201"/>
      <c r="P855" s="201"/>
      <c r="Q855" s="113"/>
      <c r="R855" s="113"/>
      <c r="U855" s="201"/>
      <c r="V855" s="113"/>
      <c r="W855" s="113"/>
      <c r="X855" s="113"/>
      <c r="Y855" s="113"/>
      <c r="Z855" s="113"/>
      <c r="AA855" s="113"/>
      <c r="AB855" s="113"/>
      <c r="AC855" s="201"/>
      <c r="AD855" s="113"/>
      <c r="AE855" s="113"/>
      <c r="AF855" s="113"/>
      <c r="AG855" s="113"/>
    </row>
    <row r="856" spans="2:33" x14ac:dyDescent="0.2">
      <c r="B856" s="200"/>
      <c r="C856" s="113"/>
      <c r="D856" s="201"/>
      <c r="E856" s="201"/>
      <c r="F856" s="113"/>
      <c r="G856" s="113"/>
      <c r="H856" s="113"/>
      <c r="I856" s="203"/>
      <c r="J856" s="203"/>
      <c r="K856" s="204"/>
      <c r="L856" s="201"/>
      <c r="M856" s="201"/>
      <c r="N856" s="201"/>
      <c r="O856" s="201"/>
      <c r="P856" s="201"/>
      <c r="Q856" s="113"/>
      <c r="R856" s="113"/>
      <c r="U856" s="201"/>
      <c r="V856" s="113"/>
      <c r="W856" s="113"/>
      <c r="X856" s="113"/>
      <c r="Y856" s="113"/>
      <c r="Z856" s="113"/>
      <c r="AA856" s="113"/>
      <c r="AB856" s="113"/>
      <c r="AC856" s="201"/>
      <c r="AD856" s="113"/>
      <c r="AE856" s="113"/>
      <c r="AF856" s="113"/>
      <c r="AG856" s="113"/>
    </row>
    <row r="857" spans="2:33" x14ac:dyDescent="0.2">
      <c r="B857" s="200"/>
      <c r="C857" s="113"/>
      <c r="D857" s="201"/>
      <c r="E857" s="201"/>
      <c r="F857" s="113"/>
      <c r="G857" s="113"/>
      <c r="H857" s="113"/>
      <c r="I857" s="203"/>
      <c r="J857" s="203"/>
      <c r="K857" s="204"/>
      <c r="L857" s="201"/>
      <c r="M857" s="201"/>
      <c r="N857" s="201"/>
      <c r="O857" s="201"/>
      <c r="P857" s="201"/>
      <c r="Q857" s="113"/>
      <c r="R857" s="113"/>
      <c r="U857" s="201"/>
      <c r="V857" s="113"/>
      <c r="W857" s="113"/>
      <c r="X857" s="113"/>
      <c r="Y857" s="113"/>
      <c r="Z857" s="113"/>
      <c r="AA857" s="113"/>
      <c r="AB857" s="113"/>
      <c r="AC857" s="201"/>
      <c r="AD857" s="113"/>
      <c r="AE857" s="113"/>
      <c r="AF857" s="113"/>
      <c r="AG857" s="113"/>
    </row>
    <row r="858" spans="2:33" x14ac:dyDescent="0.2">
      <c r="B858" s="200"/>
      <c r="C858" s="113"/>
      <c r="D858" s="201"/>
      <c r="E858" s="201"/>
      <c r="F858" s="113"/>
      <c r="G858" s="113"/>
      <c r="H858" s="113"/>
      <c r="I858" s="203"/>
      <c r="J858" s="203"/>
      <c r="K858" s="204"/>
      <c r="L858" s="201"/>
      <c r="M858" s="201"/>
      <c r="N858" s="201"/>
      <c r="O858" s="201"/>
      <c r="P858" s="201"/>
      <c r="Q858" s="113"/>
      <c r="R858" s="113"/>
      <c r="U858" s="201"/>
      <c r="V858" s="113"/>
      <c r="W858" s="113"/>
      <c r="X858" s="113"/>
      <c r="Y858" s="113"/>
      <c r="Z858" s="113"/>
      <c r="AA858" s="113"/>
      <c r="AB858" s="113"/>
      <c r="AC858" s="201"/>
      <c r="AD858" s="113"/>
      <c r="AE858" s="113"/>
      <c r="AF858" s="113"/>
      <c r="AG858" s="113"/>
    </row>
    <row r="859" spans="2:33" x14ac:dyDescent="0.2">
      <c r="B859" s="200"/>
      <c r="C859" s="113"/>
      <c r="D859" s="201"/>
      <c r="E859" s="201"/>
      <c r="F859" s="113"/>
      <c r="G859" s="113"/>
      <c r="H859" s="113"/>
      <c r="I859" s="203"/>
      <c r="J859" s="203"/>
      <c r="K859" s="204"/>
      <c r="L859" s="201"/>
      <c r="M859" s="201"/>
      <c r="N859" s="201"/>
      <c r="O859" s="201"/>
      <c r="P859" s="201"/>
      <c r="Q859" s="113"/>
      <c r="R859" s="113"/>
      <c r="U859" s="201"/>
      <c r="V859" s="113"/>
      <c r="W859" s="113"/>
      <c r="X859" s="113"/>
      <c r="Y859" s="113"/>
      <c r="Z859" s="113"/>
      <c r="AA859" s="113"/>
      <c r="AB859" s="113"/>
      <c r="AC859" s="201"/>
      <c r="AD859" s="113"/>
      <c r="AE859" s="113"/>
      <c r="AF859" s="113"/>
      <c r="AG859" s="113"/>
    </row>
    <row r="860" spans="2:33" x14ac:dyDescent="0.2">
      <c r="B860" s="200"/>
      <c r="C860" s="113"/>
      <c r="D860" s="201"/>
      <c r="E860" s="201"/>
      <c r="F860" s="113"/>
      <c r="G860" s="113"/>
      <c r="H860" s="113"/>
      <c r="I860" s="203"/>
      <c r="J860" s="203"/>
      <c r="K860" s="204"/>
      <c r="L860" s="201"/>
      <c r="M860" s="201"/>
      <c r="N860" s="201"/>
      <c r="O860" s="201"/>
      <c r="P860" s="201"/>
      <c r="Q860" s="113"/>
      <c r="R860" s="113"/>
      <c r="U860" s="201"/>
      <c r="V860" s="113"/>
      <c r="W860" s="113"/>
      <c r="X860" s="113"/>
      <c r="Y860" s="113"/>
      <c r="Z860" s="113"/>
      <c r="AA860" s="113"/>
      <c r="AB860" s="113"/>
      <c r="AC860" s="201"/>
      <c r="AD860" s="113"/>
      <c r="AE860" s="113"/>
      <c r="AF860" s="113"/>
      <c r="AG860" s="113"/>
    </row>
    <row r="861" spans="2:33" x14ac:dyDescent="0.2">
      <c r="B861" s="200"/>
      <c r="C861" s="113"/>
      <c r="D861" s="201"/>
      <c r="E861" s="201"/>
      <c r="F861" s="113"/>
      <c r="G861" s="113"/>
      <c r="H861" s="113"/>
      <c r="I861" s="203"/>
      <c r="J861" s="203"/>
      <c r="K861" s="204"/>
      <c r="L861" s="201"/>
      <c r="M861" s="201"/>
      <c r="N861" s="201"/>
      <c r="O861" s="201"/>
      <c r="P861" s="201"/>
      <c r="Q861" s="113"/>
      <c r="R861" s="113"/>
      <c r="U861" s="201"/>
      <c r="V861" s="113"/>
      <c r="W861" s="113"/>
      <c r="X861" s="113"/>
      <c r="Y861" s="113"/>
      <c r="Z861" s="113"/>
      <c r="AA861" s="113"/>
      <c r="AB861" s="113"/>
      <c r="AC861" s="201"/>
      <c r="AD861" s="113"/>
      <c r="AE861" s="113"/>
      <c r="AF861" s="113"/>
      <c r="AG861" s="113"/>
    </row>
    <row r="862" spans="2:33" x14ac:dyDescent="0.2">
      <c r="B862" s="200"/>
      <c r="C862" s="113"/>
      <c r="D862" s="201"/>
      <c r="E862" s="201"/>
      <c r="F862" s="113"/>
      <c r="G862" s="113"/>
      <c r="H862" s="113"/>
      <c r="I862" s="203"/>
      <c r="J862" s="203"/>
      <c r="K862" s="204"/>
      <c r="L862" s="201"/>
      <c r="M862" s="201"/>
      <c r="N862" s="201"/>
      <c r="O862" s="201"/>
      <c r="P862" s="201"/>
      <c r="Q862" s="113"/>
      <c r="R862" s="113"/>
      <c r="U862" s="201"/>
      <c r="V862" s="113"/>
      <c r="W862" s="113"/>
      <c r="X862" s="113"/>
      <c r="Y862" s="113"/>
      <c r="Z862" s="113"/>
      <c r="AA862" s="113"/>
      <c r="AB862" s="113"/>
      <c r="AC862" s="201"/>
      <c r="AD862" s="113"/>
      <c r="AE862" s="113"/>
      <c r="AF862" s="113"/>
      <c r="AG862" s="113"/>
    </row>
    <row r="863" spans="2:33" x14ac:dyDescent="0.2">
      <c r="B863" s="200"/>
      <c r="C863" s="113"/>
      <c r="D863" s="201"/>
      <c r="E863" s="201"/>
      <c r="F863" s="113"/>
      <c r="G863" s="113"/>
      <c r="H863" s="113"/>
      <c r="I863" s="203"/>
      <c r="J863" s="203"/>
      <c r="K863" s="204"/>
      <c r="L863" s="201"/>
      <c r="M863" s="201"/>
      <c r="N863" s="201"/>
      <c r="O863" s="201"/>
      <c r="P863" s="201"/>
      <c r="Q863" s="113"/>
      <c r="R863" s="113"/>
      <c r="U863" s="201"/>
      <c r="V863" s="113"/>
      <c r="W863" s="113"/>
      <c r="X863" s="113"/>
      <c r="Y863" s="113"/>
      <c r="Z863" s="113"/>
      <c r="AA863" s="113"/>
      <c r="AB863" s="113"/>
      <c r="AC863" s="201"/>
      <c r="AD863" s="113"/>
      <c r="AE863" s="113"/>
      <c r="AF863" s="113"/>
      <c r="AG863" s="113"/>
    </row>
    <row r="864" spans="2:33" x14ac:dyDescent="0.2">
      <c r="B864" s="200"/>
      <c r="C864" s="113"/>
      <c r="D864" s="201"/>
      <c r="E864" s="201"/>
      <c r="F864" s="113"/>
      <c r="G864" s="113"/>
      <c r="H864" s="113"/>
      <c r="I864" s="203"/>
      <c r="J864" s="203"/>
      <c r="K864" s="204"/>
      <c r="L864" s="201"/>
      <c r="M864" s="201"/>
      <c r="N864" s="201"/>
      <c r="O864" s="201"/>
      <c r="P864" s="201"/>
      <c r="Q864" s="113"/>
      <c r="R864" s="113"/>
      <c r="U864" s="201"/>
      <c r="V864" s="113"/>
      <c r="W864" s="113"/>
      <c r="X864" s="113"/>
      <c r="Y864" s="113"/>
      <c r="Z864" s="113"/>
      <c r="AA864" s="113"/>
      <c r="AB864" s="113"/>
      <c r="AC864" s="201"/>
      <c r="AD864" s="113"/>
      <c r="AE864" s="113"/>
      <c r="AF864" s="113"/>
      <c r="AG864" s="113"/>
    </row>
    <row r="865" spans="2:33" x14ac:dyDescent="0.2">
      <c r="B865" s="200"/>
      <c r="C865" s="113"/>
      <c r="D865" s="201"/>
      <c r="E865" s="201"/>
      <c r="F865" s="113"/>
      <c r="G865" s="113"/>
      <c r="H865" s="113"/>
      <c r="I865" s="203"/>
      <c r="J865" s="203"/>
      <c r="K865" s="204"/>
      <c r="L865" s="201"/>
      <c r="M865" s="201"/>
      <c r="N865" s="201"/>
      <c r="O865" s="201"/>
      <c r="P865" s="201"/>
      <c r="Q865" s="113"/>
      <c r="R865" s="113"/>
      <c r="U865" s="201"/>
      <c r="V865" s="113"/>
      <c r="W865" s="113"/>
      <c r="X865" s="113"/>
      <c r="Y865" s="113"/>
      <c r="Z865" s="113"/>
      <c r="AA865" s="113"/>
      <c r="AB865" s="113"/>
      <c r="AC865" s="201"/>
      <c r="AD865" s="113"/>
      <c r="AE865" s="113"/>
      <c r="AF865" s="113"/>
      <c r="AG865" s="113"/>
    </row>
    <row r="866" spans="2:33" x14ac:dyDescent="0.2">
      <c r="B866" s="200"/>
      <c r="C866" s="113"/>
      <c r="D866" s="201"/>
      <c r="E866" s="201"/>
      <c r="F866" s="113"/>
      <c r="G866" s="113"/>
      <c r="H866" s="113"/>
      <c r="I866" s="203"/>
      <c r="J866" s="203"/>
      <c r="K866" s="204"/>
      <c r="L866" s="201"/>
      <c r="M866" s="201"/>
      <c r="N866" s="201"/>
      <c r="O866" s="201"/>
      <c r="P866" s="201"/>
      <c r="Q866" s="113"/>
      <c r="R866" s="113"/>
      <c r="U866" s="201"/>
      <c r="V866" s="113"/>
      <c r="W866" s="113"/>
      <c r="X866" s="113"/>
      <c r="Y866" s="113"/>
      <c r="Z866" s="113"/>
      <c r="AA866" s="113"/>
      <c r="AB866" s="113"/>
      <c r="AC866" s="201"/>
      <c r="AD866" s="113"/>
      <c r="AE866" s="113"/>
      <c r="AF866" s="113"/>
      <c r="AG866" s="113"/>
    </row>
    <row r="867" spans="2:33" x14ac:dyDescent="0.2">
      <c r="B867" s="200"/>
      <c r="C867" s="113"/>
      <c r="D867" s="201"/>
      <c r="E867" s="201"/>
      <c r="F867" s="113"/>
      <c r="G867" s="113"/>
      <c r="H867" s="113"/>
      <c r="I867" s="203"/>
      <c r="J867" s="203"/>
      <c r="K867" s="204"/>
      <c r="L867" s="201"/>
      <c r="M867" s="201"/>
      <c r="N867" s="201"/>
      <c r="O867" s="201"/>
      <c r="P867" s="201"/>
      <c r="Q867" s="113"/>
      <c r="R867" s="113"/>
      <c r="U867" s="201"/>
      <c r="V867" s="113"/>
      <c r="W867" s="113"/>
      <c r="X867" s="113"/>
      <c r="Y867" s="113"/>
      <c r="Z867" s="113"/>
      <c r="AA867" s="113"/>
      <c r="AB867" s="113"/>
      <c r="AC867" s="201"/>
      <c r="AD867" s="113"/>
      <c r="AE867" s="113"/>
      <c r="AF867" s="113"/>
      <c r="AG867" s="113"/>
    </row>
    <row r="868" spans="2:33" x14ac:dyDescent="0.2">
      <c r="B868" s="200"/>
      <c r="C868" s="113"/>
      <c r="D868" s="201"/>
      <c r="E868" s="201"/>
      <c r="F868" s="113"/>
      <c r="G868" s="113"/>
      <c r="H868" s="113"/>
      <c r="I868" s="203"/>
      <c r="J868" s="203"/>
      <c r="K868" s="204"/>
      <c r="L868" s="201"/>
      <c r="M868" s="201"/>
      <c r="N868" s="201"/>
      <c r="O868" s="201"/>
      <c r="P868" s="201"/>
      <c r="Q868" s="113"/>
      <c r="R868" s="113"/>
      <c r="U868" s="201"/>
      <c r="V868" s="113"/>
      <c r="W868" s="113"/>
      <c r="X868" s="113"/>
      <c r="Y868" s="113"/>
      <c r="Z868" s="113"/>
      <c r="AA868" s="113"/>
      <c r="AB868" s="113"/>
      <c r="AC868" s="201"/>
      <c r="AD868" s="113"/>
      <c r="AE868" s="113"/>
      <c r="AF868" s="113"/>
      <c r="AG868" s="113"/>
    </row>
    <row r="869" spans="2:33" x14ac:dyDescent="0.2">
      <c r="B869" s="200"/>
      <c r="C869" s="113"/>
      <c r="D869" s="201"/>
      <c r="E869" s="201"/>
      <c r="F869" s="113"/>
      <c r="G869" s="113"/>
      <c r="H869" s="113"/>
      <c r="I869" s="203"/>
      <c r="J869" s="203"/>
      <c r="K869" s="204"/>
      <c r="L869" s="201"/>
      <c r="M869" s="201"/>
      <c r="N869" s="201"/>
      <c r="O869" s="201"/>
      <c r="P869" s="201"/>
      <c r="Q869" s="113"/>
      <c r="R869" s="113"/>
      <c r="U869" s="201"/>
      <c r="V869" s="113"/>
      <c r="W869" s="113"/>
      <c r="X869" s="113"/>
      <c r="Y869" s="113"/>
      <c r="Z869" s="113"/>
      <c r="AA869" s="113"/>
      <c r="AB869" s="113"/>
      <c r="AC869" s="201"/>
      <c r="AD869" s="113"/>
      <c r="AE869" s="113"/>
      <c r="AF869" s="113"/>
      <c r="AG869" s="113"/>
    </row>
    <row r="870" spans="2:33" x14ac:dyDescent="0.2">
      <c r="B870" s="200"/>
      <c r="C870" s="113"/>
      <c r="D870" s="201"/>
      <c r="E870" s="201"/>
      <c r="F870" s="113"/>
      <c r="G870" s="113"/>
      <c r="H870" s="113"/>
      <c r="I870" s="203"/>
      <c r="J870" s="203"/>
      <c r="K870" s="204"/>
      <c r="L870" s="201"/>
      <c r="M870" s="201"/>
      <c r="N870" s="201"/>
      <c r="O870" s="201"/>
      <c r="P870" s="201"/>
      <c r="Q870" s="113"/>
      <c r="R870" s="113"/>
      <c r="U870" s="201"/>
      <c r="V870" s="113"/>
      <c r="W870" s="113"/>
      <c r="X870" s="113"/>
      <c r="Y870" s="113"/>
      <c r="Z870" s="113"/>
      <c r="AA870" s="113"/>
      <c r="AB870" s="113"/>
      <c r="AC870" s="201"/>
      <c r="AD870" s="113"/>
      <c r="AE870" s="113"/>
      <c r="AF870" s="113"/>
      <c r="AG870" s="113"/>
    </row>
    <row r="871" spans="2:33" x14ac:dyDescent="0.2">
      <c r="B871" s="200"/>
      <c r="C871" s="113"/>
      <c r="D871" s="201"/>
      <c r="E871" s="201"/>
      <c r="F871" s="113"/>
      <c r="G871" s="113"/>
      <c r="H871" s="113"/>
      <c r="I871" s="203"/>
      <c r="J871" s="203"/>
      <c r="K871" s="204"/>
      <c r="L871" s="201"/>
      <c r="M871" s="201"/>
      <c r="N871" s="201"/>
      <c r="O871" s="201"/>
      <c r="P871" s="201"/>
      <c r="Q871" s="113"/>
      <c r="R871" s="113"/>
      <c r="U871" s="201"/>
      <c r="V871" s="113"/>
      <c r="W871" s="113"/>
      <c r="X871" s="113"/>
      <c r="Y871" s="113"/>
      <c r="Z871" s="113"/>
      <c r="AA871" s="113"/>
      <c r="AB871" s="113"/>
      <c r="AC871" s="201"/>
      <c r="AD871" s="113"/>
      <c r="AE871" s="113"/>
      <c r="AF871" s="113"/>
      <c r="AG871" s="113"/>
    </row>
    <row r="872" spans="2:33" x14ac:dyDescent="0.2">
      <c r="B872" s="200"/>
      <c r="C872" s="113"/>
      <c r="D872" s="201"/>
      <c r="E872" s="201"/>
      <c r="F872" s="113"/>
      <c r="G872" s="113"/>
      <c r="H872" s="113"/>
      <c r="I872" s="203"/>
      <c r="J872" s="203"/>
      <c r="K872" s="204"/>
      <c r="L872" s="201"/>
      <c r="M872" s="201"/>
      <c r="N872" s="201"/>
      <c r="O872" s="201"/>
      <c r="P872" s="201"/>
      <c r="Q872" s="113"/>
      <c r="R872" s="113"/>
      <c r="U872" s="201"/>
      <c r="V872" s="113"/>
      <c r="W872" s="113"/>
      <c r="X872" s="113"/>
      <c r="Y872" s="113"/>
      <c r="Z872" s="113"/>
      <c r="AA872" s="113"/>
      <c r="AB872" s="113"/>
      <c r="AC872" s="201"/>
      <c r="AD872" s="113"/>
      <c r="AE872" s="113"/>
      <c r="AF872" s="113"/>
      <c r="AG872" s="113"/>
    </row>
    <row r="873" spans="2:33" x14ac:dyDescent="0.2">
      <c r="B873" s="200"/>
      <c r="C873" s="113"/>
      <c r="D873" s="201"/>
      <c r="E873" s="201"/>
      <c r="F873" s="113"/>
      <c r="G873" s="113"/>
      <c r="H873" s="113"/>
      <c r="I873" s="203"/>
      <c r="J873" s="203"/>
      <c r="K873" s="204"/>
      <c r="L873" s="201"/>
      <c r="M873" s="201"/>
      <c r="N873" s="201"/>
      <c r="O873" s="201"/>
      <c r="P873" s="201"/>
      <c r="Q873" s="113"/>
      <c r="R873" s="113"/>
      <c r="U873" s="201"/>
      <c r="V873" s="113"/>
      <c r="W873" s="113"/>
      <c r="X873" s="113"/>
      <c r="Y873" s="113"/>
      <c r="Z873" s="113"/>
      <c r="AA873" s="113"/>
      <c r="AB873" s="113"/>
      <c r="AC873" s="201"/>
      <c r="AD873" s="113"/>
      <c r="AE873" s="113"/>
      <c r="AF873" s="113"/>
      <c r="AG873" s="113"/>
    </row>
    <row r="874" spans="2:33" x14ac:dyDescent="0.2">
      <c r="B874" s="200"/>
      <c r="C874" s="113"/>
      <c r="D874" s="201"/>
      <c r="E874" s="201"/>
      <c r="F874" s="113"/>
      <c r="G874" s="113"/>
      <c r="H874" s="113"/>
      <c r="I874" s="203"/>
      <c r="J874" s="203"/>
      <c r="K874" s="204"/>
      <c r="L874" s="201"/>
      <c r="M874" s="201"/>
      <c r="N874" s="201"/>
      <c r="O874" s="201"/>
      <c r="P874" s="201"/>
      <c r="Q874" s="113"/>
      <c r="R874" s="113"/>
      <c r="U874" s="201"/>
      <c r="V874" s="113"/>
      <c r="W874" s="113"/>
      <c r="X874" s="113"/>
      <c r="Y874" s="113"/>
      <c r="Z874" s="113"/>
      <c r="AA874" s="113"/>
      <c r="AB874" s="113"/>
      <c r="AC874" s="201"/>
      <c r="AD874" s="113"/>
      <c r="AE874" s="113"/>
      <c r="AF874" s="113"/>
      <c r="AG874" s="113"/>
    </row>
    <row r="875" spans="2:33" x14ac:dyDescent="0.2">
      <c r="B875" s="200"/>
      <c r="C875" s="113"/>
      <c r="D875" s="201"/>
      <c r="E875" s="201"/>
      <c r="F875" s="113"/>
      <c r="G875" s="113"/>
      <c r="H875" s="113"/>
      <c r="I875" s="203"/>
      <c r="J875" s="203"/>
      <c r="K875" s="204"/>
      <c r="L875" s="201"/>
      <c r="M875" s="201"/>
      <c r="N875" s="201"/>
      <c r="O875" s="201"/>
      <c r="P875" s="201"/>
      <c r="Q875" s="113"/>
      <c r="R875" s="113"/>
      <c r="U875" s="201"/>
      <c r="V875" s="113"/>
      <c r="W875" s="113"/>
      <c r="X875" s="113"/>
      <c r="Y875" s="113"/>
      <c r="Z875" s="113"/>
      <c r="AA875" s="113"/>
      <c r="AB875" s="113"/>
      <c r="AC875" s="201"/>
      <c r="AD875" s="113"/>
      <c r="AE875" s="113"/>
      <c r="AF875" s="113"/>
      <c r="AG875" s="113"/>
    </row>
    <row r="876" spans="2:33" x14ac:dyDescent="0.2">
      <c r="B876" s="200"/>
      <c r="C876" s="113"/>
      <c r="D876" s="201"/>
      <c r="E876" s="201"/>
      <c r="F876" s="113"/>
      <c r="G876" s="113"/>
      <c r="H876" s="113"/>
      <c r="I876" s="203"/>
      <c r="J876" s="203"/>
      <c r="K876" s="204"/>
      <c r="L876" s="201"/>
      <c r="M876" s="201"/>
      <c r="N876" s="201"/>
      <c r="O876" s="201"/>
      <c r="P876" s="201"/>
      <c r="Q876" s="113"/>
      <c r="R876" s="113"/>
      <c r="U876" s="201"/>
      <c r="V876" s="113"/>
      <c r="W876" s="113"/>
      <c r="X876" s="113"/>
      <c r="Y876" s="113"/>
      <c r="Z876" s="113"/>
      <c r="AA876" s="113"/>
      <c r="AB876" s="113"/>
      <c r="AC876" s="201"/>
      <c r="AD876" s="113"/>
      <c r="AE876" s="113"/>
      <c r="AF876" s="113"/>
      <c r="AG876" s="113"/>
    </row>
    <row r="877" spans="2:33" x14ac:dyDescent="0.2">
      <c r="B877" s="200"/>
      <c r="C877" s="113"/>
      <c r="D877" s="201"/>
      <c r="E877" s="201"/>
      <c r="F877" s="113"/>
      <c r="G877" s="113"/>
      <c r="H877" s="113"/>
      <c r="I877" s="203"/>
      <c r="J877" s="203"/>
      <c r="K877" s="204"/>
      <c r="L877" s="201"/>
      <c r="M877" s="201"/>
      <c r="N877" s="201"/>
      <c r="O877" s="201"/>
      <c r="P877" s="201"/>
      <c r="Q877" s="113"/>
      <c r="R877" s="113"/>
      <c r="U877" s="201"/>
      <c r="V877" s="113"/>
      <c r="W877" s="113"/>
      <c r="X877" s="113"/>
      <c r="Y877" s="113"/>
      <c r="Z877" s="113"/>
      <c r="AA877" s="113"/>
      <c r="AB877" s="113"/>
      <c r="AC877" s="201"/>
      <c r="AD877" s="113"/>
      <c r="AE877" s="113"/>
      <c r="AF877" s="113"/>
      <c r="AG877" s="113"/>
    </row>
    <row r="878" spans="2:33" x14ac:dyDescent="0.2">
      <c r="B878" s="200"/>
      <c r="C878" s="113"/>
      <c r="D878" s="201"/>
      <c r="E878" s="201"/>
      <c r="F878" s="113"/>
      <c r="G878" s="113"/>
      <c r="H878" s="113"/>
      <c r="I878" s="203"/>
      <c r="J878" s="203"/>
      <c r="K878" s="204"/>
      <c r="L878" s="201"/>
      <c r="M878" s="201"/>
      <c r="N878" s="201"/>
      <c r="O878" s="201"/>
      <c r="P878" s="201"/>
      <c r="Q878" s="113"/>
      <c r="R878" s="113"/>
      <c r="U878" s="201"/>
      <c r="V878" s="113"/>
      <c r="W878" s="113"/>
      <c r="X878" s="113"/>
      <c r="Y878" s="113"/>
      <c r="Z878" s="113"/>
      <c r="AA878" s="113"/>
      <c r="AB878" s="113"/>
      <c r="AC878" s="201"/>
      <c r="AD878" s="113"/>
      <c r="AE878" s="113"/>
      <c r="AF878" s="113"/>
      <c r="AG878" s="113"/>
    </row>
    <row r="879" spans="2:33" x14ac:dyDescent="0.2">
      <c r="B879" s="200"/>
      <c r="C879" s="113"/>
      <c r="D879" s="201"/>
      <c r="E879" s="201"/>
      <c r="F879" s="113"/>
      <c r="G879" s="113"/>
      <c r="H879" s="113"/>
      <c r="I879" s="203"/>
      <c r="J879" s="203"/>
      <c r="K879" s="204"/>
      <c r="L879" s="201"/>
      <c r="M879" s="201"/>
      <c r="N879" s="201"/>
      <c r="O879" s="201"/>
      <c r="P879" s="201"/>
      <c r="Q879" s="113"/>
      <c r="R879" s="113"/>
      <c r="U879" s="201"/>
      <c r="V879" s="113"/>
      <c r="W879" s="113"/>
      <c r="X879" s="113"/>
      <c r="Y879" s="113"/>
      <c r="Z879" s="113"/>
      <c r="AA879" s="113"/>
      <c r="AB879" s="113"/>
      <c r="AC879" s="201"/>
      <c r="AD879" s="113"/>
      <c r="AE879" s="113"/>
      <c r="AF879" s="113"/>
      <c r="AG879" s="113"/>
    </row>
    <row r="880" spans="2:33" x14ac:dyDescent="0.2">
      <c r="B880" s="200"/>
      <c r="C880" s="113"/>
      <c r="D880" s="201"/>
      <c r="E880" s="201"/>
      <c r="F880" s="113"/>
      <c r="G880" s="113"/>
      <c r="H880" s="113"/>
      <c r="I880" s="203"/>
      <c r="J880" s="203"/>
      <c r="K880" s="204"/>
      <c r="L880" s="201"/>
      <c r="M880" s="201"/>
      <c r="N880" s="201"/>
      <c r="O880" s="201"/>
      <c r="P880" s="201"/>
      <c r="Q880" s="113"/>
      <c r="R880" s="113"/>
      <c r="U880" s="201"/>
      <c r="V880" s="113"/>
      <c r="W880" s="113"/>
      <c r="X880" s="113"/>
      <c r="Y880" s="113"/>
      <c r="Z880" s="113"/>
      <c r="AA880" s="113"/>
      <c r="AB880" s="113"/>
      <c r="AC880" s="201"/>
      <c r="AD880" s="113"/>
      <c r="AE880" s="113"/>
      <c r="AF880" s="113"/>
      <c r="AG880" s="113"/>
    </row>
    <row r="881" spans="2:33" x14ac:dyDescent="0.2">
      <c r="B881" s="200"/>
      <c r="C881" s="113"/>
      <c r="D881" s="201"/>
      <c r="E881" s="201"/>
      <c r="F881" s="113"/>
      <c r="G881" s="113"/>
      <c r="H881" s="113"/>
      <c r="I881" s="203"/>
      <c r="J881" s="203"/>
      <c r="K881" s="204"/>
      <c r="L881" s="201"/>
      <c r="M881" s="201"/>
      <c r="N881" s="201"/>
      <c r="O881" s="201"/>
      <c r="P881" s="201"/>
      <c r="Q881" s="113"/>
      <c r="R881" s="113"/>
      <c r="U881" s="201"/>
      <c r="V881" s="113"/>
      <c r="W881" s="113"/>
      <c r="X881" s="113"/>
      <c r="Y881" s="113"/>
      <c r="Z881" s="113"/>
      <c r="AA881" s="113"/>
      <c r="AB881" s="113"/>
      <c r="AC881" s="201"/>
      <c r="AD881" s="113"/>
      <c r="AE881" s="113"/>
      <c r="AF881" s="113"/>
      <c r="AG881" s="113"/>
    </row>
    <row r="882" spans="2:33" x14ac:dyDescent="0.2">
      <c r="B882" s="200"/>
      <c r="C882" s="113"/>
      <c r="D882" s="201"/>
      <c r="E882" s="201"/>
      <c r="F882" s="113"/>
      <c r="G882" s="113"/>
      <c r="H882" s="113"/>
      <c r="I882" s="203"/>
      <c r="J882" s="203"/>
      <c r="K882" s="204"/>
      <c r="L882" s="201"/>
      <c r="M882" s="201"/>
      <c r="N882" s="201"/>
      <c r="O882" s="201"/>
      <c r="P882" s="201"/>
      <c r="Q882" s="113"/>
      <c r="R882" s="113"/>
      <c r="U882" s="201"/>
      <c r="V882" s="113"/>
      <c r="W882" s="113"/>
      <c r="X882" s="113"/>
      <c r="Y882" s="113"/>
      <c r="Z882" s="113"/>
      <c r="AA882" s="113"/>
      <c r="AB882" s="113"/>
      <c r="AC882" s="201"/>
      <c r="AD882" s="113"/>
      <c r="AE882" s="113"/>
      <c r="AF882" s="113"/>
      <c r="AG882" s="113"/>
    </row>
    <row r="883" spans="2:33" x14ac:dyDescent="0.2">
      <c r="B883" s="200"/>
      <c r="C883" s="113"/>
      <c r="D883" s="201"/>
      <c r="E883" s="201"/>
      <c r="F883" s="113"/>
      <c r="G883" s="113"/>
      <c r="H883" s="113"/>
      <c r="I883" s="203"/>
      <c r="J883" s="203"/>
      <c r="K883" s="204"/>
      <c r="L883" s="201"/>
      <c r="M883" s="201"/>
      <c r="N883" s="201"/>
      <c r="O883" s="201"/>
      <c r="P883" s="201"/>
      <c r="Q883" s="113"/>
      <c r="R883" s="113"/>
      <c r="U883" s="201"/>
      <c r="V883" s="113"/>
      <c r="W883" s="113"/>
      <c r="X883" s="113"/>
      <c r="Y883" s="113"/>
      <c r="Z883" s="113"/>
      <c r="AA883" s="113"/>
      <c r="AB883" s="113"/>
      <c r="AC883" s="201"/>
      <c r="AD883" s="113"/>
      <c r="AE883" s="113"/>
      <c r="AF883" s="113"/>
      <c r="AG883" s="113"/>
    </row>
    <row r="884" spans="2:33" x14ac:dyDescent="0.2">
      <c r="B884" s="200"/>
      <c r="C884" s="113"/>
      <c r="D884" s="201"/>
      <c r="E884" s="201"/>
      <c r="F884" s="113"/>
      <c r="G884" s="113"/>
      <c r="H884" s="113"/>
      <c r="I884" s="203"/>
      <c r="J884" s="203"/>
      <c r="K884" s="204"/>
      <c r="L884" s="201"/>
      <c r="M884" s="201"/>
      <c r="N884" s="201"/>
      <c r="O884" s="201"/>
      <c r="P884" s="201"/>
      <c r="Q884" s="113"/>
      <c r="R884" s="113"/>
      <c r="U884" s="201"/>
      <c r="V884" s="113"/>
      <c r="W884" s="113"/>
      <c r="X884" s="113"/>
      <c r="Y884" s="113"/>
      <c r="Z884" s="113"/>
      <c r="AA884" s="113"/>
      <c r="AB884" s="113"/>
      <c r="AC884" s="201"/>
      <c r="AD884" s="113"/>
      <c r="AE884" s="113"/>
      <c r="AF884" s="113"/>
      <c r="AG884" s="113"/>
    </row>
    <row r="885" spans="2:33" x14ac:dyDescent="0.2">
      <c r="B885" s="200"/>
      <c r="C885" s="113"/>
      <c r="D885" s="201"/>
      <c r="E885" s="201"/>
      <c r="F885" s="113"/>
      <c r="G885" s="113"/>
      <c r="H885" s="113"/>
      <c r="I885" s="203"/>
      <c r="J885" s="203"/>
      <c r="K885" s="204"/>
      <c r="L885" s="201"/>
      <c r="M885" s="201"/>
      <c r="N885" s="201"/>
      <c r="O885" s="201"/>
      <c r="P885" s="201"/>
      <c r="Q885" s="113"/>
      <c r="R885" s="113"/>
      <c r="U885" s="201"/>
      <c r="V885" s="113"/>
      <c r="W885" s="113"/>
      <c r="X885" s="113"/>
      <c r="Y885" s="113"/>
      <c r="Z885" s="113"/>
      <c r="AA885" s="113"/>
      <c r="AB885" s="113"/>
      <c r="AC885" s="201"/>
      <c r="AD885" s="113"/>
      <c r="AE885" s="113"/>
      <c r="AF885" s="113"/>
      <c r="AG885" s="113"/>
    </row>
    <row r="886" spans="2:33" x14ac:dyDescent="0.2">
      <c r="B886" s="200"/>
      <c r="C886" s="113"/>
      <c r="D886" s="201"/>
      <c r="E886" s="201"/>
      <c r="F886" s="113"/>
      <c r="G886" s="113"/>
      <c r="H886" s="113"/>
      <c r="I886" s="203"/>
      <c r="J886" s="203"/>
      <c r="K886" s="204"/>
      <c r="L886" s="201"/>
      <c r="M886" s="201"/>
      <c r="N886" s="201"/>
      <c r="O886" s="201"/>
      <c r="P886" s="201"/>
      <c r="Q886" s="113"/>
      <c r="R886" s="113"/>
      <c r="U886" s="201"/>
      <c r="V886" s="113"/>
      <c r="W886" s="113"/>
      <c r="X886" s="113"/>
      <c r="Y886" s="113"/>
      <c r="Z886" s="113"/>
      <c r="AA886" s="113"/>
      <c r="AB886" s="113"/>
      <c r="AC886" s="201"/>
      <c r="AD886" s="113"/>
      <c r="AE886" s="113"/>
      <c r="AF886" s="113"/>
      <c r="AG886" s="113"/>
    </row>
    <row r="887" spans="2:33" x14ac:dyDescent="0.2">
      <c r="B887" s="200"/>
      <c r="C887" s="113"/>
      <c r="D887" s="201"/>
      <c r="E887" s="201"/>
      <c r="F887" s="113"/>
      <c r="G887" s="113"/>
      <c r="H887" s="113"/>
      <c r="I887" s="203"/>
      <c r="J887" s="203"/>
      <c r="K887" s="204"/>
      <c r="L887" s="201"/>
      <c r="M887" s="201"/>
      <c r="N887" s="201"/>
      <c r="O887" s="201"/>
      <c r="P887" s="201"/>
      <c r="Q887" s="113"/>
      <c r="R887" s="113"/>
      <c r="U887" s="201"/>
      <c r="V887" s="113"/>
      <c r="W887" s="113"/>
      <c r="X887" s="113"/>
      <c r="Y887" s="113"/>
      <c r="Z887" s="113"/>
      <c r="AA887" s="113"/>
      <c r="AB887" s="113"/>
      <c r="AC887" s="201"/>
      <c r="AD887" s="113"/>
      <c r="AE887" s="113"/>
      <c r="AF887" s="113"/>
      <c r="AG887" s="113"/>
    </row>
    <row r="888" spans="2:33" x14ac:dyDescent="0.2">
      <c r="B888" s="200"/>
      <c r="C888" s="113"/>
      <c r="D888" s="201"/>
      <c r="E888" s="201"/>
      <c r="F888" s="113"/>
      <c r="G888" s="113"/>
      <c r="H888" s="113"/>
      <c r="I888" s="203"/>
      <c r="J888" s="203"/>
      <c r="K888" s="204"/>
      <c r="L888" s="201"/>
      <c r="M888" s="201"/>
      <c r="N888" s="201"/>
      <c r="O888" s="201"/>
      <c r="P888" s="201"/>
      <c r="Q888" s="113"/>
      <c r="R888" s="113"/>
      <c r="U888" s="201"/>
      <c r="V888" s="113"/>
      <c r="W888" s="113"/>
      <c r="X888" s="113"/>
      <c r="Y888" s="113"/>
      <c r="Z888" s="113"/>
      <c r="AA888" s="113"/>
      <c r="AB888" s="113"/>
      <c r="AC888" s="201"/>
      <c r="AD888" s="113"/>
      <c r="AE888" s="113"/>
      <c r="AF888" s="113"/>
      <c r="AG888" s="113"/>
    </row>
    <row r="889" spans="2:33" x14ac:dyDescent="0.2">
      <c r="B889" s="200"/>
      <c r="C889" s="113"/>
      <c r="D889" s="201"/>
      <c r="E889" s="201"/>
      <c r="F889" s="113"/>
      <c r="G889" s="113"/>
      <c r="H889" s="113"/>
      <c r="I889" s="203"/>
      <c r="J889" s="203"/>
      <c r="K889" s="204"/>
      <c r="L889" s="201"/>
      <c r="M889" s="201"/>
      <c r="N889" s="201"/>
      <c r="O889" s="201"/>
      <c r="P889" s="201"/>
      <c r="Q889" s="113"/>
      <c r="R889" s="113"/>
      <c r="U889" s="201"/>
      <c r="V889" s="113"/>
      <c r="W889" s="113"/>
      <c r="X889" s="113"/>
      <c r="Y889" s="113"/>
      <c r="Z889" s="113"/>
      <c r="AA889" s="113"/>
      <c r="AB889" s="113"/>
      <c r="AC889" s="201"/>
      <c r="AD889" s="113"/>
      <c r="AE889" s="113"/>
      <c r="AF889" s="113"/>
      <c r="AG889" s="113"/>
    </row>
    <row r="890" spans="2:33" x14ac:dyDescent="0.2">
      <c r="B890" s="200"/>
      <c r="C890" s="113"/>
      <c r="D890" s="201"/>
      <c r="E890" s="201"/>
      <c r="F890" s="113"/>
      <c r="G890" s="113"/>
      <c r="H890" s="113"/>
      <c r="I890" s="203"/>
      <c r="J890" s="203"/>
      <c r="K890" s="204"/>
      <c r="L890" s="201"/>
      <c r="M890" s="201"/>
      <c r="N890" s="201"/>
      <c r="O890" s="201"/>
      <c r="P890" s="201"/>
      <c r="Q890" s="113"/>
      <c r="R890" s="113"/>
      <c r="U890" s="201"/>
      <c r="V890" s="113"/>
      <c r="W890" s="113"/>
      <c r="X890" s="113"/>
      <c r="Y890" s="113"/>
      <c r="Z890" s="113"/>
      <c r="AA890" s="113"/>
      <c r="AB890" s="113"/>
      <c r="AC890" s="201"/>
      <c r="AD890" s="113"/>
      <c r="AE890" s="113"/>
      <c r="AF890" s="113"/>
      <c r="AG890" s="113"/>
    </row>
    <row r="891" spans="2:33" x14ac:dyDescent="0.2">
      <c r="B891" s="200"/>
      <c r="C891" s="113"/>
      <c r="D891" s="201"/>
      <c r="E891" s="201"/>
      <c r="F891" s="113"/>
      <c r="G891" s="113"/>
      <c r="H891" s="113"/>
      <c r="I891" s="203"/>
      <c r="J891" s="203"/>
      <c r="K891" s="204"/>
      <c r="L891" s="201"/>
      <c r="M891" s="201"/>
      <c r="N891" s="201"/>
      <c r="O891" s="201"/>
      <c r="P891" s="201"/>
      <c r="Q891" s="113"/>
      <c r="R891" s="113"/>
      <c r="U891" s="201"/>
      <c r="V891" s="113"/>
      <c r="W891" s="113"/>
      <c r="X891" s="113"/>
      <c r="Y891" s="113"/>
      <c r="Z891" s="113"/>
      <c r="AA891" s="113"/>
      <c r="AB891" s="113"/>
      <c r="AC891" s="201"/>
      <c r="AD891" s="113"/>
      <c r="AE891" s="113"/>
      <c r="AF891" s="113"/>
      <c r="AG891" s="113"/>
    </row>
    <row r="892" spans="2:33" x14ac:dyDescent="0.2">
      <c r="B892" s="200"/>
      <c r="C892" s="113"/>
      <c r="D892" s="201"/>
      <c r="E892" s="201"/>
      <c r="F892" s="113"/>
      <c r="G892" s="113"/>
      <c r="H892" s="113"/>
      <c r="I892" s="203"/>
      <c r="J892" s="203"/>
      <c r="K892" s="204"/>
      <c r="L892" s="201"/>
      <c r="M892" s="201"/>
      <c r="N892" s="201"/>
      <c r="O892" s="201"/>
      <c r="P892" s="201"/>
      <c r="Q892" s="113"/>
      <c r="R892" s="113"/>
      <c r="U892" s="201"/>
      <c r="V892" s="113"/>
      <c r="W892" s="113"/>
      <c r="X892" s="113"/>
      <c r="Y892" s="113"/>
      <c r="Z892" s="113"/>
      <c r="AA892" s="113"/>
      <c r="AB892" s="113"/>
      <c r="AC892" s="201"/>
      <c r="AD892" s="113"/>
      <c r="AE892" s="113"/>
      <c r="AF892" s="113"/>
      <c r="AG892" s="113"/>
    </row>
    <row r="893" spans="2:33" x14ac:dyDescent="0.2">
      <c r="B893" s="200"/>
      <c r="C893" s="113"/>
      <c r="D893" s="201"/>
      <c r="E893" s="201"/>
      <c r="F893" s="113"/>
      <c r="G893" s="113"/>
      <c r="H893" s="113"/>
      <c r="I893" s="203"/>
      <c r="J893" s="203"/>
      <c r="K893" s="204"/>
      <c r="L893" s="201"/>
      <c r="M893" s="201"/>
      <c r="N893" s="201"/>
      <c r="O893" s="201"/>
      <c r="P893" s="201"/>
      <c r="Q893" s="113"/>
      <c r="R893" s="113"/>
      <c r="U893" s="201"/>
      <c r="V893" s="113"/>
      <c r="W893" s="113"/>
      <c r="X893" s="113"/>
      <c r="Y893" s="113"/>
      <c r="Z893" s="113"/>
      <c r="AA893" s="113"/>
      <c r="AB893" s="113"/>
      <c r="AC893" s="201"/>
      <c r="AD893" s="113"/>
      <c r="AE893" s="113"/>
      <c r="AF893" s="113"/>
      <c r="AG893" s="113"/>
    </row>
    <row r="894" spans="2:33" x14ac:dyDescent="0.2">
      <c r="B894" s="200"/>
      <c r="C894" s="113"/>
      <c r="D894" s="201"/>
      <c r="E894" s="201"/>
      <c r="F894" s="113"/>
      <c r="G894" s="113"/>
      <c r="H894" s="113"/>
      <c r="I894" s="203"/>
      <c r="J894" s="203"/>
      <c r="K894" s="204"/>
      <c r="L894" s="201"/>
      <c r="M894" s="201"/>
      <c r="N894" s="201"/>
      <c r="O894" s="201"/>
      <c r="P894" s="201"/>
      <c r="Q894" s="113"/>
      <c r="R894" s="113"/>
      <c r="U894" s="201"/>
      <c r="V894" s="113"/>
      <c r="W894" s="113"/>
      <c r="X894" s="113"/>
      <c r="Y894" s="113"/>
      <c r="Z894" s="113"/>
      <c r="AA894" s="113"/>
      <c r="AB894" s="113"/>
      <c r="AC894" s="201"/>
      <c r="AD894" s="113"/>
      <c r="AE894" s="113"/>
      <c r="AF894" s="113"/>
      <c r="AG894" s="113"/>
    </row>
    <row r="895" spans="2:33" x14ac:dyDescent="0.2">
      <c r="B895" s="200"/>
      <c r="C895" s="113"/>
      <c r="D895" s="201"/>
      <c r="E895" s="201"/>
      <c r="F895" s="113"/>
      <c r="G895" s="113"/>
      <c r="H895" s="113"/>
      <c r="I895" s="203"/>
      <c r="J895" s="203"/>
      <c r="K895" s="204"/>
      <c r="L895" s="201"/>
      <c r="M895" s="201"/>
      <c r="N895" s="201"/>
      <c r="O895" s="201"/>
      <c r="P895" s="201"/>
      <c r="Q895" s="113"/>
      <c r="R895" s="113"/>
      <c r="U895" s="201"/>
      <c r="V895" s="113"/>
      <c r="W895" s="113"/>
      <c r="X895" s="113"/>
      <c r="Y895" s="113"/>
      <c r="Z895" s="113"/>
      <c r="AA895" s="113"/>
      <c r="AB895" s="113"/>
      <c r="AC895" s="201"/>
      <c r="AD895" s="113"/>
      <c r="AE895" s="113"/>
      <c r="AF895" s="113"/>
      <c r="AG895" s="113"/>
    </row>
    <row r="896" spans="2:33" x14ac:dyDescent="0.2">
      <c r="B896" s="200"/>
      <c r="C896" s="113"/>
      <c r="D896" s="201"/>
      <c r="E896" s="201"/>
      <c r="F896" s="113"/>
      <c r="G896" s="113"/>
      <c r="H896" s="113"/>
      <c r="I896" s="203"/>
      <c r="J896" s="203"/>
      <c r="K896" s="204"/>
      <c r="L896" s="201"/>
      <c r="M896" s="201"/>
      <c r="N896" s="201"/>
      <c r="O896" s="201"/>
      <c r="P896" s="201"/>
      <c r="Q896" s="113"/>
      <c r="R896" s="113"/>
      <c r="U896" s="201"/>
      <c r="V896" s="113"/>
      <c r="W896" s="113"/>
      <c r="X896" s="113"/>
      <c r="Y896" s="113"/>
      <c r="Z896" s="113"/>
      <c r="AA896" s="113"/>
      <c r="AB896" s="113"/>
      <c r="AC896" s="201"/>
      <c r="AD896" s="113"/>
      <c r="AE896" s="113"/>
      <c r="AF896" s="113"/>
      <c r="AG896" s="113"/>
    </row>
    <row r="897" spans="2:33" x14ac:dyDescent="0.2">
      <c r="B897" s="200"/>
      <c r="C897" s="113"/>
      <c r="D897" s="201"/>
      <c r="E897" s="201"/>
      <c r="F897" s="113"/>
      <c r="G897" s="113"/>
      <c r="H897" s="113"/>
      <c r="I897" s="203"/>
      <c r="J897" s="203"/>
      <c r="K897" s="204"/>
      <c r="L897" s="201"/>
      <c r="M897" s="201"/>
      <c r="N897" s="201"/>
      <c r="O897" s="201"/>
      <c r="P897" s="201"/>
      <c r="Q897" s="113"/>
      <c r="R897" s="113"/>
      <c r="U897" s="201"/>
      <c r="V897" s="113"/>
      <c r="W897" s="113"/>
      <c r="X897" s="113"/>
      <c r="Y897" s="113"/>
      <c r="Z897" s="113"/>
      <c r="AA897" s="113"/>
      <c r="AB897" s="113"/>
      <c r="AC897" s="201"/>
      <c r="AD897" s="113"/>
      <c r="AE897" s="113"/>
      <c r="AF897" s="113"/>
      <c r="AG897" s="113"/>
    </row>
    <row r="898" spans="2:33" x14ac:dyDescent="0.2">
      <c r="B898" s="200"/>
      <c r="C898" s="113"/>
      <c r="D898" s="201"/>
      <c r="E898" s="201"/>
      <c r="F898" s="113"/>
      <c r="G898" s="113"/>
      <c r="H898" s="113"/>
      <c r="I898" s="203"/>
      <c r="J898" s="203"/>
      <c r="K898" s="204"/>
      <c r="L898" s="201"/>
      <c r="M898" s="201"/>
      <c r="N898" s="201"/>
      <c r="O898" s="201"/>
      <c r="P898" s="201"/>
      <c r="Q898" s="113"/>
      <c r="R898" s="113"/>
      <c r="U898" s="201"/>
      <c r="V898" s="113"/>
      <c r="W898" s="113"/>
      <c r="X898" s="113"/>
      <c r="Y898" s="113"/>
      <c r="Z898" s="113"/>
      <c r="AA898" s="113"/>
      <c r="AB898" s="113"/>
      <c r="AC898" s="201"/>
      <c r="AD898" s="113"/>
      <c r="AE898" s="113"/>
      <c r="AF898" s="113"/>
      <c r="AG898" s="113"/>
    </row>
    <row r="899" spans="2:33" x14ac:dyDescent="0.2">
      <c r="B899" s="200"/>
      <c r="C899" s="113"/>
      <c r="D899" s="201"/>
      <c r="E899" s="201"/>
      <c r="F899" s="113"/>
      <c r="G899" s="113"/>
      <c r="H899" s="113"/>
      <c r="I899" s="203"/>
      <c r="J899" s="203"/>
      <c r="K899" s="204"/>
      <c r="L899" s="201"/>
      <c r="M899" s="201"/>
      <c r="N899" s="201"/>
      <c r="O899" s="201"/>
      <c r="P899" s="201"/>
      <c r="Q899" s="113"/>
      <c r="R899" s="113"/>
      <c r="U899" s="201"/>
      <c r="V899" s="113"/>
      <c r="W899" s="113"/>
      <c r="X899" s="113"/>
      <c r="Y899" s="113"/>
      <c r="Z899" s="113"/>
      <c r="AA899" s="113"/>
      <c r="AB899" s="113"/>
      <c r="AC899" s="201"/>
      <c r="AD899" s="113"/>
      <c r="AE899" s="113"/>
      <c r="AF899" s="113"/>
      <c r="AG899" s="113"/>
    </row>
    <row r="900" spans="2:33" x14ac:dyDescent="0.2">
      <c r="B900" s="200"/>
      <c r="C900" s="113"/>
      <c r="D900" s="201"/>
      <c r="E900" s="201"/>
      <c r="F900" s="113"/>
      <c r="G900" s="113"/>
      <c r="H900" s="113"/>
      <c r="I900" s="203"/>
      <c r="J900" s="203"/>
      <c r="K900" s="204"/>
      <c r="L900" s="201"/>
      <c r="M900" s="201"/>
      <c r="N900" s="201"/>
      <c r="O900" s="201"/>
      <c r="P900" s="201"/>
      <c r="Q900" s="113"/>
      <c r="R900" s="113"/>
      <c r="U900" s="201"/>
      <c r="V900" s="113"/>
      <c r="W900" s="113"/>
      <c r="X900" s="113"/>
      <c r="Y900" s="113"/>
      <c r="Z900" s="113"/>
      <c r="AA900" s="113"/>
      <c r="AB900" s="113"/>
      <c r="AC900" s="201"/>
      <c r="AD900" s="113"/>
      <c r="AE900" s="113"/>
      <c r="AF900" s="113"/>
      <c r="AG900" s="113"/>
    </row>
    <row r="901" spans="2:33" x14ac:dyDescent="0.2">
      <c r="B901" s="200"/>
      <c r="C901" s="113"/>
      <c r="D901" s="201"/>
      <c r="E901" s="201"/>
      <c r="F901" s="113"/>
      <c r="G901" s="113"/>
      <c r="H901" s="113"/>
      <c r="I901" s="203"/>
      <c r="J901" s="203"/>
      <c r="K901" s="204"/>
      <c r="L901" s="201"/>
      <c r="M901" s="201"/>
      <c r="N901" s="201"/>
      <c r="O901" s="201"/>
      <c r="P901" s="201"/>
      <c r="Q901" s="113"/>
      <c r="R901" s="113"/>
      <c r="U901" s="201"/>
      <c r="V901" s="113"/>
      <c r="W901" s="113"/>
      <c r="X901" s="113"/>
      <c r="Y901" s="113"/>
      <c r="Z901" s="113"/>
      <c r="AA901" s="113"/>
      <c r="AB901" s="113"/>
      <c r="AC901" s="201"/>
      <c r="AD901" s="113"/>
      <c r="AE901" s="113"/>
      <c r="AF901" s="113"/>
      <c r="AG901" s="113"/>
    </row>
    <row r="902" spans="2:33" x14ac:dyDescent="0.2">
      <c r="B902" s="200"/>
      <c r="C902" s="113"/>
      <c r="D902" s="201"/>
      <c r="E902" s="201"/>
      <c r="F902" s="113"/>
      <c r="G902" s="113"/>
      <c r="H902" s="113"/>
      <c r="I902" s="203"/>
      <c r="J902" s="203"/>
      <c r="K902" s="204"/>
      <c r="L902" s="201"/>
      <c r="M902" s="201"/>
      <c r="N902" s="201"/>
      <c r="O902" s="201"/>
      <c r="P902" s="201"/>
      <c r="Q902" s="113"/>
      <c r="R902" s="113"/>
      <c r="U902" s="201"/>
      <c r="V902" s="113"/>
      <c r="W902" s="113"/>
      <c r="X902" s="113"/>
      <c r="Y902" s="113"/>
      <c r="Z902" s="113"/>
      <c r="AA902" s="113"/>
      <c r="AB902" s="113"/>
      <c r="AC902" s="201"/>
      <c r="AD902" s="113"/>
      <c r="AE902" s="113"/>
      <c r="AF902" s="113"/>
      <c r="AG902" s="113"/>
    </row>
    <row r="903" spans="2:33" x14ac:dyDescent="0.2">
      <c r="B903" s="200"/>
      <c r="C903" s="113"/>
      <c r="D903" s="201"/>
      <c r="E903" s="201"/>
      <c r="F903" s="113"/>
      <c r="G903" s="113"/>
      <c r="H903" s="113"/>
      <c r="I903" s="203"/>
      <c r="J903" s="203"/>
      <c r="K903" s="204"/>
      <c r="L903" s="201"/>
      <c r="M903" s="201"/>
      <c r="N903" s="201"/>
      <c r="O903" s="201"/>
      <c r="P903" s="201"/>
      <c r="Q903" s="113"/>
      <c r="R903" s="113"/>
      <c r="U903" s="201"/>
      <c r="V903" s="113"/>
      <c r="W903" s="113"/>
      <c r="X903" s="113"/>
      <c r="Y903" s="113"/>
      <c r="Z903" s="113"/>
      <c r="AA903" s="113"/>
      <c r="AB903" s="113"/>
      <c r="AC903" s="201"/>
      <c r="AD903" s="113"/>
      <c r="AE903" s="113"/>
      <c r="AF903" s="113"/>
      <c r="AG903" s="113"/>
    </row>
    <row r="904" spans="2:33" x14ac:dyDescent="0.2">
      <c r="B904" s="200"/>
      <c r="C904" s="113"/>
      <c r="D904" s="201"/>
      <c r="E904" s="201"/>
      <c r="F904" s="113"/>
      <c r="G904" s="113"/>
      <c r="H904" s="113"/>
      <c r="I904" s="203"/>
      <c r="J904" s="203"/>
      <c r="K904" s="204"/>
      <c r="L904" s="201"/>
      <c r="M904" s="201"/>
      <c r="N904" s="201"/>
      <c r="O904" s="201"/>
      <c r="P904" s="201"/>
      <c r="Q904" s="113"/>
      <c r="R904" s="113"/>
      <c r="U904" s="201"/>
      <c r="V904" s="113"/>
      <c r="W904" s="113"/>
      <c r="X904" s="113"/>
      <c r="Y904" s="113"/>
      <c r="Z904" s="113"/>
      <c r="AA904" s="113"/>
      <c r="AB904" s="113"/>
      <c r="AC904" s="201"/>
      <c r="AD904" s="113"/>
      <c r="AE904" s="113"/>
      <c r="AF904" s="113"/>
      <c r="AG904" s="113"/>
    </row>
    <row r="905" spans="2:33" x14ac:dyDescent="0.2">
      <c r="B905" s="200"/>
      <c r="C905" s="113"/>
      <c r="D905" s="201"/>
      <c r="E905" s="201"/>
      <c r="F905" s="113"/>
      <c r="G905" s="113"/>
      <c r="H905" s="113"/>
      <c r="I905" s="203"/>
      <c r="J905" s="203"/>
      <c r="K905" s="204"/>
      <c r="L905" s="201"/>
      <c r="M905" s="201"/>
      <c r="N905" s="201"/>
      <c r="O905" s="201"/>
      <c r="P905" s="201"/>
      <c r="Q905" s="113"/>
      <c r="R905" s="113"/>
      <c r="U905" s="201"/>
      <c r="V905" s="113"/>
      <c r="W905" s="113"/>
      <c r="X905" s="113"/>
      <c r="Y905" s="113"/>
      <c r="Z905" s="113"/>
      <c r="AA905" s="113"/>
      <c r="AB905" s="113"/>
      <c r="AC905" s="201"/>
      <c r="AD905" s="113"/>
      <c r="AE905" s="113"/>
      <c r="AF905" s="113"/>
      <c r="AG905" s="113"/>
    </row>
    <row r="906" spans="2:33" x14ac:dyDescent="0.2">
      <c r="B906" s="200"/>
      <c r="C906" s="113"/>
      <c r="D906" s="201"/>
      <c r="E906" s="201"/>
      <c r="F906" s="113"/>
      <c r="G906" s="113"/>
      <c r="H906" s="113"/>
      <c r="I906" s="203"/>
      <c r="J906" s="203"/>
      <c r="K906" s="204"/>
      <c r="L906" s="201"/>
      <c r="M906" s="201"/>
      <c r="N906" s="201"/>
      <c r="O906" s="201"/>
      <c r="P906" s="201"/>
      <c r="Q906" s="113"/>
      <c r="R906" s="113"/>
      <c r="U906" s="201"/>
      <c r="V906" s="113"/>
      <c r="W906" s="113"/>
      <c r="X906" s="113"/>
      <c r="Y906" s="113"/>
      <c r="Z906" s="113"/>
      <c r="AA906" s="113"/>
      <c r="AB906" s="113"/>
      <c r="AC906" s="201"/>
      <c r="AD906" s="113"/>
      <c r="AE906" s="113"/>
      <c r="AF906" s="113"/>
      <c r="AG906" s="113"/>
    </row>
    <row r="907" spans="2:33" x14ac:dyDescent="0.2">
      <c r="B907" s="200"/>
      <c r="C907" s="113"/>
      <c r="D907" s="201"/>
      <c r="E907" s="201"/>
      <c r="F907" s="113"/>
      <c r="G907" s="113"/>
      <c r="H907" s="113"/>
      <c r="I907" s="203"/>
      <c r="J907" s="203"/>
      <c r="K907" s="204"/>
      <c r="L907" s="201"/>
      <c r="M907" s="201"/>
      <c r="N907" s="201"/>
      <c r="O907" s="201"/>
      <c r="P907" s="201"/>
      <c r="Q907" s="113"/>
      <c r="R907" s="113"/>
      <c r="U907" s="201"/>
      <c r="V907" s="113"/>
      <c r="W907" s="113"/>
      <c r="X907" s="113"/>
      <c r="Y907" s="113"/>
      <c r="Z907" s="113"/>
      <c r="AA907" s="113"/>
      <c r="AB907" s="113"/>
      <c r="AC907" s="201"/>
      <c r="AD907" s="113"/>
      <c r="AE907" s="113"/>
      <c r="AF907" s="113"/>
      <c r="AG907" s="113"/>
    </row>
    <row r="908" spans="2:33" x14ac:dyDescent="0.2">
      <c r="B908" s="200"/>
      <c r="C908" s="113"/>
      <c r="D908" s="201"/>
      <c r="E908" s="201"/>
      <c r="F908" s="113"/>
      <c r="G908" s="113"/>
      <c r="H908" s="113"/>
      <c r="I908" s="203"/>
      <c r="J908" s="203"/>
      <c r="K908" s="204"/>
      <c r="L908" s="201"/>
      <c r="M908" s="201"/>
      <c r="N908" s="201"/>
      <c r="O908" s="201"/>
      <c r="P908" s="201"/>
      <c r="Q908" s="113"/>
      <c r="R908" s="113"/>
      <c r="U908" s="201"/>
      <c r="V908" s="113"/>
      <c r="W908" s="113"/>
      <c r="X908" s="113"/>
      <c r="Y908" s="113"/>
      <c r="Z908" s="113"/>
      <c r="AA908" s="113"/>
      <c r="AB908" s="113"/>
      <c r="AC908" s="201"/>
      <c r="AD908" s="113"/>
      <c r="AE908" s="113"/>
      <c r="AF908" s="113"/>
      <c r="AG908" s="113"/>
    </row>
    <row r="909" spans="2:33" x14ac:dyDescent="0.2">
      <c r="B909" s="200"/>
      <c r="C909" s="113"/>
      <c r="D909" s="201"/>
      <c r="E909" s="201"/>
      <c r="F909" s="113"/>
      <c r="G909" s="113"/>
      <c r="H909" s="113"/>
      <c r="I909" s="203"/>
      <c r="J909" s="203"/>
      <c r="K909" s="204"/>
      <c r="L909" s="201"/>
      <c r="M909" s="201"/>
      <c r="N909" s="201"/>
      <c r="O909" s="201"/>
      <c r="P909" s="201"/>
      <c r="Q909" s="113"/>
      <c r="R909" s="113"/>
      <c r="U909" s="201"/>
      <c r="V909" s="113"/>
      <c r="W909" s="113"/>
      <c r="X909" s="113"/>
      <c r="Y909" s="113"/>
      <c r="Z909" s="113"/>
      <c r="AA909" s="113"/>
      <c r="AB909" s="113"/>
      <c r="AC909" s="201"/>
      <c r="AD909" s="113"/>
      <c r="AE909" s="113"/>
      <c r="AF909" s="113"/>
      <c r="AG909" s="113"/>
    </row>
    <row r="910" spans="2:33" x14ac:dyDescent="0.2">
      <c r="B910" s="200"/>
      <c r="C910" s="113"/>
      <c r="D910" s="201"/>
      <c r="E910" s="201"/>
      <c r="F910" s="113"/>
      <c r="G910" s="113"/>
      <c r="H910" s="113"/>
      <c r="I910" s="203"/>
      <c r="J910" s="203"/>
      <c r="K910" s="204"/>
      <c r="L910" s="201"/>
      <c r="M910" s="201"/>
      <c r="N910" s="201"/>
      <c r="O910" s="201"/>
      <c r="P910" s="201"/>
      <c r="Q910" s="113"/>
      <c r="R910" s="113"/>
      <c r="U910" s="201"/>
      <c r="V910" s="113"/>
      <c r="W910" s="113"/>
      <c r="X910" s="113"/>
      <c r="Y910" s="113"/>
      <c r="Z910" s="113"/>
      <c r="AA910" s="113"/>
      <c r="AB910" s="113"/>
      <c r="AC910" s="201"/>
      <c r="AD910" s="113"/>
      <c r="AE910" s="113"/>
      <c r="AF910" s="113"/>
      <c r="AG910" s="113"/>
    </row>
    <row r="911" spans="2:33" x14ac:dyDescent="0.2">
      <c r="B911" s="200"/>
      <c r="C911" s="113"/>
      <c r="D911" s="201"/>
      <c r="E911" s="201"/>
      <c r="F911" s="113"/>
      <c r="G911" s="113"/>
      <c r="H911" s="113"/>
      <c r="I911" s="203"/>
      <c r="J911" s="203"/>
      <c r="K911" s="204"/>
      <c r="L911" s="201"/>
      <c r="M911" s="201"/>
      <c r="N911" s="201"/>
      <c r="O911" s="201"/>
      <c r="P911" s="201"/>
      <c r="Q911" s="113"/>
      <c r="R911" s="113"/>
      <c r="U911" s="201"/>
      <c r="V911" s="113"/>
      <c r="W911" s="113"/>
      <c r="X911" s="113"/>
      <c r="Y911" s="113"/>
      <c r="Z911" s="113"/>
      <c r="AA911" s="113"/>
      <c r="AB911" s="113"/>
      <c r="AC911" s="201"/>
      <c r="AD911" s="113"/>
      <c r="AE911" s="113"/>
      <c r="AF911" s="113"/>
      <c r="AG911" s="113"/>
    </row>
    <row r="912" spans="2:33" x14ac:dyDescent="0.2">
      <c r="B912" s="200"/>
      <c r="C912" s="113"/>
      <c r="D912" s="201"/>
      <c r="E912" s="201"/>
      <c r="F912" s="113"/>
      <c r="G912" s="113"/>
      <c r="H912" s="113"/>
      <c r="I912" s="203"/>
      <c r="J912" s="203"/>
      <c r="K912" s="204"/>
      <c r="L912" s="201"/>
      <c r="M912" s="201"/>
      <c r="N912" s="201"/>
      <c r="O912" s="201"/>
      <c r="P912" s="201"/>
      <c r="Q912" s="113"/>
      <c r="R912" s="113"/>
      <c r="U912" s="201"/>
      <c r="V912" s="113"/>
      <c r="W912" s="113"/>
      <c r="X912" s="113"/>
      <c r="Y912" s="113"/>
      <c r="Z912" s="113"/>
      <c r="AA912" s="113"/>
      <c r="AB912" s="113"/>
      <c r="AC912" s="201"/>
      <c r="AD912" s="113"/>
      <c r="AE912" s="113"/>
      <c r="AF912" s="113"/>
      <c r="AG912" s="113"/>
    </row>
    <row r="913" spans="2:33" x14ac:dyDescent="0.2">
      <c r="B913" s="200"/>
      <c r="C913" s="113"/>
      <c r="D913" s="201"/>
      <c r="E913" s="201"/>
      <c r="F913" s="113"/>
      <c r="G913" s="113"/>
      <c r="H913" s="113"/>
      <c r="I913" s="203"/>
      <c r="J913" s="203"/>
      <c r="K913" s="204"/>
      <c r="L913" s="201"/>
      <c r="M913" s="201"/>
      <c r="N913" s="201"/>
      <c r="O913" s="201"/>
      <c r="P913" s="201"/>
      <c r="Q913" s="113"/>
      <c r="R913" s="113"/>
      <c r="U913" s="201"/>
      <c r="V913" s="113"/>
      <c r="W913" s="113"/>
      <c r="X913" s="113"/>
      <c r="Y913" s="113"/>
      <c r="Z913" s="113"/>
      <c r="AA913" s="113"/>
      <c r="AB913" s="113"/>
      <c r="AC913" s="201"/>
      <c r="AD913" s="113"/>
      <c r="AE913" s="113"/>
      <c r="AF913" s="113"/>
      <c r="AG913" s="113"/>
    </row>
    <row r="914" spans="2:33" x14ac:dyDescent="0.2">
      <c r="B914" s="200"/>
      <c r="C914" s="113"/>
      <c r="D914" s="201"/>
      <c r="E914" s="201"/>
      <c r="F914" s="113"/>
      <c r="G914" s="113"/>
      <c r="H914" s="113"/>
      <c r="I914" s="203"/>
      <c r="J914" s="203"/>
      <c r="K914" s="204"/>
      <c r="L914" s="201"/>
      <c r="M914" s="201"/>
      <c r="N914" s="201"/>
      <c r="O914" s="201"/>
      <c r="P914" s="201"/>
      <c r="Q914" s="113"/>
      <c r="R914" s="113"/>
      <c r="U914" s="201"/>
      <c r="V914" s="113"/>
      <c r="W914" s="113"/>
      <c r="X914" s="113"/>
      <c r="Y914" s="113"/>
      <c r="Z914" s="113"/>
      <c r="AA914" s="113"/>
      <c r="AB914" s="113"/>
      <c r="AC914" s="201"/>
      <c r="AD914" s="113"/>
      <c r="AE914" s="113"/>
      <c r="AF914" s="113"/>
      <c r="AG914" s="113"/>
    </row>
    <row r="915" spans="2:33" x14ac:dyDescent="0.2">
      <c r="B915" s="200"/>
      <c r="C915" s="113"/>
      <c r="D915" s="201"/>
      <c r="E915" s="201"/>
      <c r="F915" s="113"/>
      <c r="G915" s="113"/>
      <c r="H915" s="113"/>
      <c r="I915" s="203"/>
      <c r="J915" s="203"/>
      <c r="K915" s="204"/>
      <c r="L915" s="201"/>
      <c r="M915" s="201"/>
      <c r="N915" s="201"/>
      <c r="O915" s="201"/>
      <c r="P915" s="201"/>
      <c r="Q915" s="113"/>
      <c r="R915" s="113"/>
      <c r="U915" s="201"/>
      <c r="V915" s="113"/>
      <c r="W915" s="113"/>
      <c r="X915" s="113"/>
      <c r="Y915" s="113"/>
      <c r="Z915" s="113"/>
      <c r="AA915" s="113"/>
      <c r="AB915" s="113"/>
      <c r="AC915" s="201"/>
      <c r="AD915" s="113"/>
      <c r="AE915" s="113"/>
      <c r="AF915" s="113"/>
      <c r="AG915" s="113"/>
    </row>
    <row r="916" spans="2:33" x14ac:dyDescent="0.2">
      <c r="B916" s="200"/>
      <c r="C916" s="113"/>
      <c r="D916" s="201"/>
      <c r="E916" s="201"/>
      <c r="F916" s="113"/>
      <c r="G916" s="113"/>
      <c r="H916" s="113"/>
      <c r="I916" s="203"/>
      <c r="J916" s="203"/>
      <c r="K916" s="204"/>
      <c r="L916" s="201"/>
      <c r="M916" s="201"/>
      <c r="N916" s="201"/>
      <c r="O916" s="201"/>
      <c r="P916" s="201"/>
      <c r="Q916" s="113"/>
      <c r="R916" s="113"/>
      <c r="U916" s="201"/>
      <c r="V916" s="113"/>
      <c r="W916" s="113"/>
      <c r="X916" s="113"/>
      <c r="Y916" s="113"/>
      <c r="Z916" s="113"/>
      <c r="AA916" s="113"/>
      <c r="AB916" s="113"/>
      <c r="AC916" s="201"/>
      <c r="AD916" s="113"/>
      <c r="AE916" s="113"/>
      <c r="AF916" s="113"/>
      <c r="AG916" s="113"/>
    </row>
    <row r="917" spans="2:33" x14ac:dyDescent="0.2">
      <c r="B917" s="200"/>
      <c r="C917" s="113"/>
      <c r="D917" s="201"/>
      <c r="E917" s="201"/>
      <c r="F917" s="113"/>
      <c r="G917" s="113"/>
      <c r="H917" s="113"/>
      <c r="I917" s="203"/>
      <c r="J917" s="203"/>
      <c r="K917" s="204"/>
      <c r="L917" s="201"/>
      <c r="M917" s="201"/>
      <c r="N917" s="201"/>
      <c r="O917" s="201"/>
      <c r="P917" s="201"/>
      <c r="Q917" s="113"/>
      <c r="R917" s="113"/>
      <c r="U917" s="201"/>
      <c r="V917" s="113"/>
      <c r="W917" s="113"/>
      <c r="X917" s="113"/>
      <c r="Y917" s="113"/>
      <c r="Z917" s="113"/>
      <c r="AA917" s="113"/>
      <c r="AB917" s="113"/>
      <c r="AC917" s="201"/>
      <c r="AD917" s="113"/>
      <c r="AE917" s="113"/>
      <c r="AF917" s="113"/>
      <c r="AG917" s="113"/>
    </row>
    <row r="918" spans="2:33" x14ac:dyDescent="0.2">
      <c r="B918" s="200"/>
      <c r="C918" s="113"/>
      <c r="D918" s="201"/>
      <c r="E918" s="201"/>
      <c r="F918" s="113"/>
      <c r="G918" s="113"/>
      <c r="H918" s="113"/>
      <c r="I918" s="203"/>
      <c r="J918" s="203"/>
      <c r="K918" s="204"/>
      <c r="L918" s="201"/>
      <c r="M918" s="201"/>
      <c r="N918" s="201"/>
      <c r="O918" s="201"/>
      <c r="P918" s="201"/>
      <c r="Q918" s="113"/>
      <c r="R918" s="113"/>
      <c r="U918" s="201"/>
      <c r="V918" s="113"/>
      <c r="W918" s="113"/>
      <c r="X918" s="113"/>
      <c r="Y918" s="113"/>
      <c r="Z918" s="113"/>
      <c r="AA918" s="113"/>
      <c r="AB918" s="113"/>
      <c r="AC918" s="201"/>
      <c r="AD918" s="113"/>
      <c r="AE918" s="113"/>
      <c r="AF918" s="113"/>
      <c r="AG918" s="113"/>
    </row>
    <row r="919" spans="2:33" x14ac:dyDescent="0.2">
      <c r="B919" s="200"/>
      <c r="C919" s="113"/>
      <c r="D919" s="201"/>
      <c r="E919" s="201"/>
      <c r="F919" s="113"/>
      <c r="G919" s="113"/>
      <c r="H919" s="113"/>
      <c r="I919" s="203"/>
      <c r="J919" s="203"/>
      <c r="K919" s="204"/>
      <c r="L919" s="201"/>
      <c r="M919" s="201"/>
      <c r="N919" s="201"/>
      <c r="O919" s="201"/>
      <c r="P919" s="201"/>
      <c r="Q919" s="113"/>
      <c r="R919" s="113"/>
      <c r="U919" s="201"/>
      <c r="V919" s="113"/>
      <c r="W919" s="113"/>
      <c r="X919" s="113"/>
      <c r="Y919" s="113"/>
      <c r="Z919" s="113"/>
      <c r="AA919" s="113"/>
      <c r="AB919" s="113"/>
      <c r="AC919" s="201"/>
      <c r="AD919" s="113"/>
      <c r="AE919" s="113"/>
      <c r="AF919" s="113"/>
      <c r="AG919" s="113"/>
    </row>
    <row r="920" spans="2:33" x14ac:dyDescent="0.2">
      <c r="B920" s="200"/>
      <c r="C920" s="113"/>
      <c r="D920" s="201"/>
      <c r="E920" s="201"/>
      <c r="F920" s="113"/>
      <c r="G920" s="113"/>
      <c r="H920" s="113"/>
      <c r="I920" s="203"/>
      <c r="J920" s="203"/>
      <c r="K920" s="204"/>
      <c r="L920" s="201"/>
      <c r="M920" s="201"/>
      <c r="N920" s="201"/>
      <c r="O920" s="201"/>
      <c r="P920" s="201"/>
      <c r="Q920" s="113"/>
      <c r="R920" s="113"/>
      <c r="U920" s="201"/>
      <c r="V920" s="113"/>
      <c r="W920" s="113"/>
      <c r="X920" s="113"/>
      <c r="Y920" s="113"/>
      <c r="Z920" s="113"/>
      <c r="AA920" s="113"/>
      <c r="AB920" s="113"/>
      <c r="AC920" s="201"/>
      <c r="AD920" s="113"/>
      <c r="AE920" s="113"/>
      <c r="AF920" s="113"/>
      <c r="AG920" s="113"/>
    </row>
    <row r="921" spans="2:33" x14ac:dyDescent="0.2">
      <c r="B921" s="200"/>
      <c r="C921" s="113"/>
      <c r="D921" s="201"/>
      <c r="E921" s="201"/>
      <c r="F921" s="113"/>
      <c r="G921" s="113"/>
      <c r="H921" s="113"/>
      <c r="I921" s="203"/>
      <c r="J921" s="203"/>
      <c r="K921" s="204"/>
      <c r="L921" s="201"/>
      <c r="M921" s="201"/>
      <c r="N921" s="201"/>
      <c r="O921" s="201"/>
      <c r="P921" s="201"/>
      <c r="Q921" s="113"/>
      <c r="R921" s="113"/>
      <c r="U921" s="201"/>
      <c r="V921" s="113"/>
      <c r="W921" s="113"/>
      <c r="X921" s="113"/>
      <c r="Y921" s="113"/>
      <c r="Z921" s="113"/>
      <c r="AA921" s="113"/>
      <c r="AB921" s="113"/>
      <c r="AC921" s="201"/>
      <c r="AD921" s="113"/>
      <c r="AE921" s="113"/>
      <c r="AF921" s="113"/>
      <c r="AG921" s="113"/>
    </row>
    <row r="922" spans="2:33" x14ac:dyDescent="0.2">
      <c r="B922" s="200"/>
      <c r="C922" s="113"/>
      <c r="D922" s="201"/>
      <c r="E922" s="201"/>
      <c r="F922" s="113"/>
      <c r="G922" s="113"/>
      <c r="H922" s="113"/>
      <c r="I922" s="203"/>
      <c r="J922" s="203"/>
      <c r="K922" s="204"/>
      <c r="L922" s="201"/>
      <c r="M922" s="201"/>
      <c r="N922" s="201"/>
      <c r="O922" s="201"/>
      <c r="P922" s="201"/>
      <c r="Q922" s="113"/>
      <c r="R922" s="113"/>
      <c r="U922" s="201"/>
      <c r="V922" s="113"/>
      <c r="W922" s="113"/>
      <c r="X922" s="113"/>
      <c r="Y922" s="113"/>
      <c r="Z922" s="113"/>
      <c r="AA922" s="113"/>
      <c r="AB922" s="113"/>
      <c r="AC922" s="201"/>
      <c r="AD922" s="113"/>
      <c r="AE922" s="113"/>
      <c r="AF922" s="113"/>
      <c r="AG922" s="113"/>
    </row>
    <row r="923" spans="2:33" x14ac:dyDescent="0.2">
      <c r="B923" s="200"/>
      <c r="C923" s="113"/>
      <c r="D923" s="201"/>
      <c r="E923" s="201"/>
      <c r="F923" s="113"/>
      <c r="G923" s="113"/>
      <c r="H923" s="113"/>
      <c r="I923" s="203"/>
      <c r="J923" s="203"/>
      <c r="K923" s="204"/>
      <c r="L923" s="201"/>
      <c r="M923" s="201"/>
      <c r="N923" s="201"/>
      <c r="O923" s="201"/>
      <c r="P923" s="201"/>
      <c r="Q923" s="113"/>
      <c r="R923" s="113"/>
      <c r="U923" s="201"/>
      <c r="V923" s="113"/>
      <c r="W923" s="113"/>
      <c r="X923" s="113"/>
      <c r="Y923" s="113"/>
      <c r="Z923" s="113"/>
      <c r="AA923" s="113"/>
      <c r="AB923" s="113"/>
      <c r="AC923" s="201"/>
      <c r="AD923" s="113"/>
      <c r="AE923" s="113"/>
      <c r="AF923" s="113"/>
      <c r="AG923" s="113"/>
    </row>
    <row r="924" spans="2:33" x14ac:dyDescent="0.2">
      <c r="B924" s="200"/>
      <c r="C924" s="113"/>
      <c r="D924" s="201"/>
      <c r="E924" s="201"/>
      <c r="F924" s="113"/>
      <c r="G924" s="113"/>
      <c r="H924" s="113"/>
      <c r="I924" s="203"/>
      <c r="J924" s="203"/>
      <c r="K924" s="204"/>
      <c r="L924" s="201"/>
      <c r="M924" s="201"/>
      <c r="N924" s="201"/>
      <c r="O924" s="201"/>
      <c r="P924" s="201"/>
      <c r="Q924" s="113"/>
      <c r="R924" s="113"/>
      <c r="U924" s="201"/>
      <c r="V924" s="113"/>
      <c r="W924" s="113"/>
      <c r="X924" s="113"/>
      <c r="Y924" s="113"/>
      <c r="Z924" s="113"/>
      <c r="AA924" s="113"/>
      <c r="AB924" s="113"/>
      <c r="AC924" s="201"/>
      <c r="AD924" s="113"/>
      <c r="AE924" s="113"/>
      <c r="AF924" s="113"/>
      <c r="AG924" s="113"/>
    </row>
    <row r="925" spans="2:33" x14ac:dyDescent="0.2">
      <c r="B925" s="200"/>
      <c r="C925" s="113"/>
      <c r="D925" s="201"/>
      <c r="E925" s="201"/>
      <c r="F925" s="113"/>
      <c r="G925" s="113"/>
      <c r="H925" s="113"/>
      <c r="I925" s="203"/>
      <c r="J925" s="203"/>
      <c r="K925" s="204"/>
      <c r="L925" s="201"/>
      <c r="M925" s="201"/>
      <c r="N925" s="201"/>
      <c r="O925" s="201"/>
      <c r="P925" s="201"/>
      <c r="Q925" s="113"/>
      <c r="R925" s="113"/>
      <c r="U925" s="201"/>
      <c r="V925" s="113"/>
      <c r="W925" s="113"/>
      <c r="X925" s="113"/>
      <c r="Y925" s="113"/>
      <c r="Z925" s="113"/>
      <c r="AA925" s="113"/>
      <c r="AB925" s="113"/>
      <c r="AC925" s="201"/>
      <c r="AD925" s="113"/>
      <c r="AE925" s="113"/>
      <c r="AF925" s="113"/>
      <c r="AG925" s="113"/>
    </row>
    <row r="926" spans="2:33" x14ac:dyDescent="0.2">
      <c r="B926" s="200"/>
      <c r="C926" s="113"/>
      <c r="D926" s="201"/>
      <c r="E926" s="201"/>
      <c r="F926" s="113"/>
      <c r="G926" s="113"/>
      <c r="H926" s="113"/>
      <c r="I926" s="203"/>
      <c r="J926" s="203"/>
      <c r="K926" s="204"/>
      <c r="L926" s="201"/>
      <c r="M926" s="201"/>
      <c r="N926" s="201"/>
      <c r="O926" s="201"/>
      <c r="P926" s="201"/>
      <c r="Q926" s="113"/>
      <c r="R926" s="113"/>
      <c r="U926" s="201"/>
      <c r="V926" s="113"/>
      <c r="W926" s="113"/>
      <c r="X926" s="113"/>
      <c r="Y926" s="113"/>
      <c r="Z926" s="113"/>
      <c r="AA926" s="113"/>
      <c r="AB926" s="113"/>
      <c r="AC926" s="201"/>
      <c r="AD926" s="113"/>
      <c r="AE926" s="113"/>
      <c r="AF926" s="113"/>
      <c r="AG926" s="113"/>
    </row>
    <row r="927" spans="2:33" x14ac:dyDescent="0.2">
      <c r="B927" s="200"/>
      <c r="C927" s="113"/>
      <c r="D927" s="201"/>
      <c r="E927" s="201"/>
      <c r="F927" s="113"/>
      <c r="G927" s="113"/>
      <c r="H927" s="113"/>
      <c r="I927" s="203"/>
      <c r="J927" s="203"/>
      <c r="K927" s="204"/>
      <c r="L927" s="201"/>
      <c r="M927" s="201"/>
      <c r="N927" s="201"/>
      <c r="O927" s="201"/>
      <c r="P927" s="201"/>
      <c r="Q927" s="113"/>
      <c r="R927" s="113"/>
      <c r="U927" s="201"/>
      <c r="V927" s="113"/>
      <c r="W927" s="113"/>
      <c r="X927" s="113"/>
      <c r="Y927" s="113"/>
      <c r="Z927" s="113"/>
      <c r="AA927" s="113"/>
      <c r="AB927" s="113"/>
      <c r="AC927" s="201"/>
      <c r="AD927" s="113"/>
      <c r="AE927" s="113"/>
      <c r="AF927" s="113"/>
      <c r="AG927" s="113"/>
    </row>
    <row r="928" spans="2:33" x14ac:dyDescent="0.2">
      <c r="B928" s="200"/>
      <c r="C928" s="113"/>
      <c r="D928" s="201"/>
      <c r="E928" s="201"/>
      <c r="F928" s="113"/>
      <c r="G928" s="113"/>
      <c r="H928" s="113"/>
      <c r="I928" s="203"/>
      <c r="J928" s="203"/>
      <c r="K928" s="204"/>
      <c r="L928" s="201"/>
      <c r="M928" s="201"/>
      <c r="N928" s="201"/>
      <c r="O928" s="201"/>
      <c r="P928" s="201"/>
      <c r="Q928" s="113"/>
      <c r="R928" s="113"/>
      <c r="U928" s="201"/>
      <c r="V928" s="113"/>
      <c r="W928" s="113"/>
      <c r="X928" s="113"/>
      <c r="Y928" s="113"/>
      <c r="Z928" s="113"/>
      <c r="AA928" s="113"/>
      <c r="AB928" s="113"/>
      <c r="AC928" s="201"/>
      <c r="AD928" s="113"/>
      <c r="AE928" s="113"/>
      <c r="AF928" s="113"/>
      <c r="AG928" s="113"/>
    </row>
    <row r="929" spans="2:33" x14ac:dyDescent="0.2">
      <c r="B929" s="200"/>
      <c r="C929" s="113"/>
      <c r="D929" s="201"/>
      <c r="E929" s="201"/>
      <c r="F929" s="113"/>
      <c r="G929" s="113"/>
      <c r="H929" s="113"/>
      <c r="I929" s="203"/>
      <c r="J929" s="203"/>
      <c r="K929" s="204"/>
      <c r="L929" s="201"/>
      <c r="M929" s="201"/>
      <c r="N929" s="201"/>
      <c r="O929" s="201"/>
      <c r="P929" s="201"/>
      <c r="Q929" s="113"/>
      <c r="R929" s="113"/>
      <c r="U929" s="201"/>
      <c r="V929" s="113"/>
      <c r="W929" s="113"/>
      <c r="X929" s="113"/>
      <c r="Y929" s="113"/>
      <c r="Z929" s="113"/>
      <c r="AA929" s="113"/>
      <c r="AB929" s="113"/>
      <c r="AC929" s="201"/>
      <c r="AD929" s="113"/>
      <c r="AE929" s="113"/>
      <c r="AF929" s="113"/>
      <c r="AG929" s="113"/>
    </row>
    <row r="930" spans="2:33" x14ac:dyDescent="0.2">
      <c r="B930" s="200"/>
      <c r="C930" s="113"/>
      <c r="D930" s="201"/>
      <c r="E930" s="201"/>
      <c r="F930" s="113"/>
      <c r="G930" s="113"/>
      <c r="H930" s="113"/>
      <c r="I930" s="203"/>
      <c r="J930" s="203"/>
      <c r="K930" s="204"/>
      <c r="L930" s="201"/>
      <c r="M930" s="201"/>
      <c r="N930" s="201"/>
      <c r="O930" s="201"/>
      <c r="P930" s="201"/>
      <c r="Q930" s="113"/>
      <c r="R930" s="113"/>
      <c r="U930" s="201"/>
      <c r="V930" s="113"/>
      <c r="W930" s="113"/>
      <c r="X930" s="113"/>
      <c r="Y930" s="113"/>
      <c r="Z930" s="113"/>
      <c r="AA930" s="113"/>
      <c r="AB930" s="113"/>
      <c r="AC930" s="201"/>
      <c r="AD930" s="113"/>
      <c r="AE930" s="113"/>
      <c r="AF930" s="113"/>
      <c r="AG930" s="113"/>
    </row>
    <row r="931" spans="2:33" x14ac:dyDescent="0.2">
      <c r="B931" s="200"/>
      <c r="C931" s="113"/>
      <c r="D931" s="201"/>
      <c r="E931" s="201"/>
      <c r="F931" s="113"/>
      <c r="G931" s="113"/>
      <c r="H931" s="113"/>
      <c r="I931" s="203"/>
      <c r="J931" s="203"/>
      <c r="K931" s="204"/>
      <c r="L931" s="201"/>
      <c r="M931" s="201"/>
      <c r="N931" s="201"/>
      <c r="O931" s="201"/>
      <c r="P931" s="201"/>
      <c r="Q931" s="113"/>
      <c r="R931" s="113"/>
      <c r="U931" s="201"/>
      <c r="V931" s="113"/>
      <c r="W931" s="113"/>
      <c r="X931" s="113"/>
      <c r="Y931" s="113"/>
      <c r="Z931" s="113"/>
      <c r="AA931" s="113"/>
      <c r="AB931" s="113"/>
      <c r="AC931" s="201"/>
      <c r="AD931" s="113"/>
      <c r="AE931" s="113"/>
      <c r="AF931" s="113"/>
      <c r="AG931" s="113"/>
    </row>
    <row r="932" spans="2:33" x14ac:dyDescent="0.2">
      <c r="B932" s="200"/>
      <c r="C932" s="113"/>
      <c r="D932" s="201"/>
      <c r="E932" s="201"/>
      <c r="F932" s="113"/>
      <c r="G932" s="113"/>
      <c r="H932" s="113"/>
      <c r="I932" s="203"/>
      <c r="J932" s="203"/>
      <c r="K932" s="204"/>
      <c r="L932" s="201"/>
      <c r="M932" s="201"/>
      <c r="N932" s="201"/>
      <c r="O932" s="201"/>
      <c r="P932" s="201"/>
      <c r="Q932" s="113"/>
      <c r="R932" s="113"/>
      <c r="U932" s="201"/>
      <c r="V932" s="113"/>
      <c r="W932" s="113"/>
      <c r="X932" s="113"/>
      <c r="Y932" s="113"/>
      <c r="Z932" s="113"/>
      <c r="AA932" s="113"/>
      <c r="AB932" s="113"/>
      <c r="AC932" s="201"/>
      <c r="AD932" s="113"/>
      <c r="AE932" s="113"/>
      <c r="AF932" s="113"/>
      <c r="AG932" s="113"/>
    </row>
    <row r="933" spans="2:33" x14ac:dyDescent="0.2">
      <c r="B933" s="200"/>
      <c r="C933" s="113"/>
      <c r="D933" s="201"/>
      <c r="E933" s="201"/>
      <c r="F933" s="113"/>
      <c r="G933" s="113"/>
      <c r="H933" s="113"/>
      <c r="I933" s="203"/>
      <c r="J933" s="203"/>
      <c r="K933" s="204"/>
      <c r="L933" s="201"/>
      <c r="M933" s="201"/>
      <c r="N933" s="201"/>
      <c r="O933" s="201"/>
      <c r="P933" s="201"/>
      <c r="Q933" s="113"/>
      <c r="R933" s="113"/>
      <c r="U933" s="201"/>
      <c r="V933" s="113"/>
      <c r="W933" s="113"/>
      <c r="X933" s="113"/>
      <c r="Y933" s="113"/>
      <c r="Z933" s="113"/>
      <c r="AA933" s="113"/>
      <c r="AB933" s="113"/>
      <c r="AC933" s="201"/>
      <c r="AD933" s="113"/>
      <c r="AE933" s="113"/>
      <c r="AF933" s="113"/>
      <c r="AG933" s="113"/>
    </row>
    <row r="934" spans="2:33" x14ac:dyDescent="0.2">
      <c r="B934" s="200"/>
      <c r="C934" s="113"/>
      <c r="D934" s="201"/>
      <c r="E934" s="201"/>
      <c r="F934" s="113"/>
      <c r="G934" s="113"/>
      <c r="H934" s="113"/>
      <c r="I934" s="203"/>
      <c r="J934" s="203"/>
      <c r="K934" s="204"/>
      <c r="L934" s="201"/>
      <c r="M934" s="201"/>
      <c r="N934" s="201"/>
      <c r="O934" s="201"/>
      <c r="P934" s="201"/>
      <c r="Q934" s="113"/>
      <c r="R934" s="113"/>
      <c r="U934" s="201"/>
      <c r="V934" s="113"/>
      <c r="W934" s="113"/>
      <c r="X934" s="113"/>
      <c r="Y934" s="113"/>
      <c r="Z934" s="113"/>
      <c r="AA934" s="113"/>
      <c r="AB934" s="113"/>
      <c r="AC934" s="201"/>
      <c r="AD934" s="113"/>
      <c r="AE934" s="113"/>
      <c r="AF934" s="113"/>
      <c r="AG934" s="113"/>
    </row>
    <row r="935" spans="2:33" x14ac:dyDescent="0.2">
      <c r="B935" s="200"/>
      <c r="C935" s="113"/>
      <c r="D935" s="201"/>
      <c r="E935" s="201"/>
      <c r="F935" s="113"/>
      <c r="G935" s="113"/>
      <c r="H935" s="113"/>
      <c r="I935" s="203"/>
      <c r="J935" s="203"/>
      <c r="K935" s="204"/>
      <c r="L935" s="201"/>
      <c r="M935" s="201"/>
      <c r="N935" s="201"/>
      <c r="O935" s="201"/>
      <c r="P935" s="201"/>
      <c r="Q935" s="113"/>
      <c r="R935" s="113"/>
      <c r="U935" s="201"/>
      <c r="V935" s="113"/>
      <c r="W935" s="113"/>
      <c r="X935" s="113"/>
      <c r="Y935" s="113"/>
      <c r="Z935" s="113"/>
      <c r="AA935" s="113"/>
      <c r="AB935" s="113"/>
      <c r="AC935" s="201"/>
      <c r="AD935" s="113"/>
      <c r="AE935" s="113"/>
      <c r="AF935" s="113"/>
      <c r="AG935" s="113"/>
    </row>
    <row r="936" spans="2:33" x14ac:dyDescent="0.2">
      <c r="B936" s="200"/>
      <c r="C936" s="113"/>
      <c r="D936" s="201"/>
      <c r="E936" s="201"/>
      <c r="F936" s="113"/>
      <c r="G936" s="113"/>
      <c r="H936" s="113"/>
      <c r="I936" s="203"/>
      <c r="J936" s="203"/>
      <c r="K936" s="204"/>
      <c r="L936" s="201"/>
      <c r="M936" s="201"/>
      <c r="N936" s="201"/>
      <c r="O936" s="201"/>
      <c r="P936" s="201"/>
      <c r="Q936" s="113"/>
      <c r="R936" s="113"/>
      <c r="U936" s="201"/>
      <c r="V936" s="113"/>
      <c r="W936" s="113"/>
      <c r="X936" s="113"/>
      <c r="Y936" s="113"/>
      <c r="Z936" s="113"/>
      <c r="AA936" s="113"/>
      <c r="AB936" s="113"/>
      <c r="AC936" s="201"/>
      <c r="AD936" s="113"/>
      <c r="AE936" s="113"/>
      <c r="AF936" s="113"/>
      <c r="AG936" s="113"/>
    </row>
    <row r="937" spans="2:33" x14ac:dyDescent="0.2">
      <c r="B937" s="200"/>
      <c r="C937" s="113"/>
      <c r="D937" s="201"/>
      <c r="E937" s="201"/>
      <c r="F937" s="113"/>
      <c r="G937" s="113"/>
      <c r="H937" s="113"/>
      <c r="I937" s="203"/>
      <c r="J937" s="203"/>
      <c r="K937" s="204"/>
      <c r="L937" s="201"/>
      <c r="M937" s="201"/>
      <c r="N937" s="201"/>
      <c r="O937" s="201"/>
      <c r="P937" s="201"/>
      <c r="Q937" s="113"/>
      <c r="R937" s="113"/>
      <c r="U937" s="201"/>
      <c r="V937" s="113"/>
      <c r="W937" s="113"/>
      <c r="X937" s="113"/>
      <c r="Y937" s="113"/>
      <c r="Z937" s="113"/>
      <c r="AA937" s="113"/>
      <c r="AB937" s="113"/>
      <c r="AC937" s="201"/>
      <c r="AD937" s="113"/>
      <c r="AE937" s="113"/>
      <c r="AF937" s="113"/>
      <c r="AG937" s="113"/>
    </row>
    <row r="938" spans="2:33" x14ac:dyDescent="0.2">
      <c r="B938" s="200"/>
      <c r="C938" s="113"/>
      <c r="D938" s="201"/>
      <c r="E938" s="201"/>
      <c r="F938" s="113"/>
      <c r="G938" s="113"/>
      <c r="H938" s="113"/>
      <c r="I938" s="203"/>
      <c r="J938" s="203"/>
      <c r="K938" s="204"/>
      <c r="L938" s="201"/>
      <c r="M938" s="201"/>
      <c r="N938" s="201"/>
      <c r="O938" s="201"/>
      <c r="P938" s="201"/>
      <c r="Q938" s="113"/>
      <c r="R938" s="113"/>
      <c r="U938" s="201"/>
      <c r="V938" s="113"/>
      <c r="W938" s="113"/>
      <c r="X938" s="113"/>
      <c r="Y938" s="113"/>
      <c r="Z938" s="113"/>
      <c r="AA938" s="113"/>
      <c r="AB938" s="113"/>
      <c r="AC938" s="201"/>
      <c r="AD938" s="113"/>
      <c r="AE938" s="113"/>
      <c r="AF938" s="113"/>
      <c r="AG938" s="113"/>
    </row>
    <row r="939" spans="2:33" x14ac:dyDescent="0.2">
      <c r="B939" s="200"/>
      <c r="C939" s="113"/>
      <c r="D939" s="201"/>
      <c r="E939" s="201"/>
      <c r="F939" s="113"/>
      <c r="G939" s="113"/>
      <c r="H939" s="113"/>
      <c r="I939" s="203"/>
      <c r="J939" s="203"/>
      <c r="K939" s="204"/>
      <c r="L939" s="201"/>
      <c r="M939" s="201"/>
      <c r="N939" s="201"/>
      <c r="O939" s="201"/>
      <c r="P939" s="201"/>
      <c r="Q939" s="113"/>
      <c r="R939" s="113"/>
      <c r="U939" s="201"/>
      <c r="V939" s="113"/>
      <c r="W939" s="113"/>
      <c r="X939" s="113"/>
      <c r="Y939" s="113"/>
      <c r="Z939" s="113"/>
      <c r="AA939" s="113"/>
      <c r="AB939" s="113"/>
      <c r="AC939" s="201"/>
      <c r="AD939" s="113"/>
      <c r="AE939" s="113"/>
      <c r="AF939" s="113"/>
      <c r="AG939" s="113"/>
    </row>
    <row r="940" spans="2:33" x14ac:dyDescent="0.2">
      <c r="B940" s="200"/>
      <c r="C940" s="113"/>
      <c r="D940" s="201"/>
      <c r="E940" s="201"/>
      <c r="F940" s="113"/>
      <c r="G940" s="113"/>
      <c r="H940" s="113"/>
      <c r="I940" s="203"/>
      <c r="J940" s="203"/>
      <c r="K940" s="204"/>
      <c r="L940" s="201"/>
      <c r="M940" s="201"/>
      <c r="N940" s="201"/>
      <c r="O940" s="201"/>
      <c r="P940" s="201"/>
      <c r="Q940" s="113"/>
      <c r="R940" s="113"/>
      <c r="U940" s="201"/>
      <c r="V940" s="113"/>
      <c r="W940" s="113"/>
      <c r="X940" s="113"/>
      <c r="Y940" s="113"/>
      <c r="Z940" s="113"/>
      <c r="AA940" s="113"/>
      <c r="AB940" s="113"/>
      <c r="AC940" s="201"/>
      <c r="AD940" s="113"/>
      <c r="AE940" s="113"/>
      <c r="AF940" s="113"/>
      <c r="AG940" s="113"/>
    </row>
    <row r="941" spans="2:33" x14ac:dyDescent="0.2">
      <c r="B941" s="200"/>
      <c r="C941" s="113"/>
      <c r="D941" s="201"/>
      <c r="E941" s="201"/>
      <c r="F941" s="113"/>
      <c r="G941" s="113"/>
      <c r="H941" s="113"/>
      <c r="I941" s="203"/>
      <c r="J941" s="203"/>
      <c r="K941" s="204"/>
      <c r="L941" s="201"/>
      <c r="M941" s="201"/>
      <c r="N941" s="201"/>
      <c r="O941" s="201"/>
      <c r="P941" s="201"/>
      <c r="Q941" s="113"/>
      <c r="R941" s="113"/>
      <c r="U941" s="201"/>
      <c r="V941" s="113"/>
      <c r="W941" s="113"/>
      <c r="X941" s="113"/>
      <c r="Y941" s="113"/>
      <c r="Z941" s="113"/>
      <c r="AA941" s="113"/>
      <c r="AB941" s="113"/>
      <c r="AC941" s="201"/>
      <c r="AD941" s="113"/>
      <c r="AE941" s="113"/>
      <c r="AF941" s="113"/>
      <c r="AG941" s="113"/>
    </row>
    <row r="942" spans="2:33" x14ac:dyDescent="0.2">
      <c r="B942" s="200"/>
      <c r="C942" s="113"/>
      <c r="D942" s="201"/>
      <c r="E942" s="201"/>
      <c r="F942" s="113"/>
      <c r="G942" s="113"/>
      <c r="H942" s="113"/>
      <c r="I942" s="203"/>
      <c r="J942" s="203"/>
      <c r="K942" s="204"/>
      <c r="L942" s="201"/>
      <c r="M942" s="201"/>
      <c r="N942" s="201"/>
      <c r="O942" s="201"/>
      <c r="P942" s="201"/>
      <c r="Q942" s="113"/>
      <c r="R942" s="113"/>
      <c r="U942" s="201"/>
      <c r="V942" s="113"/>
      <c r="W942" s="113"/>
      <c r="X942" s="113"/>
      <c r="Y942" s="113"/>
      <c r="Z942" s="113"/>
      <c r="AA942" s="113"/>
      <c r="AB942" s="113"/>
      <c r="AC942" s="201"/>
      <c r="AD942" s="113"/>
      <c r="AE942" s="113"/>
      <c r="AF942" s="113"/>
      <c r="AG942" s="113"/>
    </row>
    <row r="943" spans="2:33" x14ac:dyDescent="0.2">
      <c r="B943" s="200"/>
      <c r="C943" s="113"/>
      <c r="D943" s="201"/>
      <c r="E943" s="201"/>
      <c r="F943" s="113"/>
      <c r="G943" s="113"/>
      <c r="H943" s="113"/>
      <c r="I943" s="203"/>
      <c r="J943" s="203"/>
      <c r="K943" s="204"/>
      <c r="L943" s="201"/>
      <c r="M943" s="201"/>
      <c r="N943" s="201"/>
      <c r="O943" s="201"/>
      <c r="P943" s="201"/>
      <c r="Q943" s="113"/>
      <c r="R943" s="113"/>
      <c r="U943" s="201"/>
      <c r="V943" s="113"/>
      <c r="W943" s="113"/>
      <c r="X943" s="113"/>
      <c r="Y943" s="113"/>
      <c r="Z943" s="113"/>
      <c r="AA943" s="113"/>
      <c r="AB943" s="113"/>
      <c r="AC943" s="201"/>
      <c r="AD943" s="113"/>
      <c r="AE943" s="113"/>
      <c r="AF943" s="113"/>
      <c r="AG943" s="113"/>
    </row>
    <row r="944" spans="2:33" x14ac:dyDescent="0.2">
      <c r="B944" s="200"/>
      <c r="C944" s="113"/>
      <c r="D944" s="201"/>
      <c r="E944" s="201"/>
      <c r="F944" s="113"/>
      <c r="G944" s="113"/>
      <c r="H944" s="113"/>
      <c r="I944" s="203"/>
      <c r="J944" s="203"/>
      <c r="K944" s="204"/>
      <c r="L944" s="201"/>
      <c r="M944" s="201"/>
      <c r="N944" s="201"/>
      <c r="O944" s="201"/>
      <c r="P944" s="201"/>
      <c r="Q944" s="113"/>
      <c r="R944" s="113"/>
      <c r="U944" s="201"/>
      <c r="V944" s="113"/>
      <c r="W944" s="113"/>
      <c r="X944" s="113"/>
      <c r="Y944" s="113"/>
      <c r="Z944" s="113"/>
      <c r="AA944" s="113"/>
      <c r="AB944" s="113"/>
      <c r="AC944" s="201"/>
      <c r="AD944" s="113"/>
      <c r="AE944" s="113"/>
      <c r="AF944" s="113"/>
      <c r="AG944" s="113"/>
    </row>
    <row r="945" spans="2:33" x14ac:dyDescent="0.2">
      <c r="B945" s="200"/>
      <c r="C945" s="113"/>
      <c r="D945" s="201"/>
      <c r="E945" s="201"/>
      <c r="F945" s="113"/>
      <c r="G945" s="113"/>
      <c r="H945" s="113"/>
      <c r="I945" s="203"/>
      <c r="J945" s="203"/>
      <c r="K945" s="204"/>
      <c r="L945" s="201"/>
      <c r="M945" s="201"/>
      <c r="N945" s="201"/>
      <c r="O945" s="201"/>
      <c r="P945" s="201"/>
      <c r="Q945" s="113"/>
      <c r="R945" s="113"/>
      <c r="U945" s="201"/>
      <c r="V945" s="113"/>
      <c r="W945" s="113"/>
      <c r="X945" s="113"/>
      <c r="Y945" s="113"/>
      <c r="Z945" s="113"/>
      <c r="AA945" s="113"/>
      <c r="AB945" s="113"/>
      <c r="AC945" s="201"/>
      <c r="AD945" s="113"/>
      <c r="AE945" s="113"/>
      <c r="AF945" s="113"/>
      <c r="AG945" s="113"/>
    </row>
    <row r="946" spans="2:33" x14ac:dyDescent="0.2">
      <c r="B946" s="200"/>
      <c r="C946" s="113"/>
      <c r="D946" s="201"/>
      <c r="E946" s="201"/>
      <c r="F946" s="113"/>
      <c r="G946" s="113"/>
      <c r="H946" s="113"/>
      <c r="I946" s="203"/>
      <c r="J946" s="203"/>
      <c r="K946" s="204"/>
      <c r="L946" s="201"/>
      <c r="M946" s="201"/>
      <c r="N946" s="201"/>
      <c r="O946" s="201"/>
      <c r="P946" s="201"/>
      <c r="Q946" s="113"/>
      <c r="R946" s="113"/>
      <c r="U946" s="201"/>
      <c r="V946" s="113"/>
      <c r="W946" s="113"/>
      <c r="X946" s="113"/>
      <c r="Y946" s="113"/>
      <c r="Z946" s="113"/>
      <c r="AA946" s="113"/>
      <c r="AB946" s="113"/>
      <c r="AC946" s="201"/>
      <c r="AD946" s="113"/>
      <c r="AE946" s="113"/>
      <c r="AF946" s="113"/>
      <c r="AG946" s="113"/>
    </row>
    <row r="947" spans="2:33" x14ac:dyDescent="0.2">
      <c r="B947" s="200"/>
      <c r="C947" s="113"/>
      <c r="D947" s="201"/>
      <c r="E947" s="201"/>
      <c r="F947" s="113"/>
      <c r="G947" s="113"/>
      <c r="H947" s="113"/>
      <c r="I947" s="203"/>
      <c r="J947" s="203"/>
      <c r="K947" s="204"/>
      <c r="L947" s="201"/>
      <c r="M947" s="201"/>
      <c r="N947" s="201"/>
      <c r="O947" s="201"/>
      <c r="P947" s="201"/>
      <c r="Q947" s="113"/>
      <c r="R947" s="113"/>
      <c r="U947" s="201"/>
      <c r="V947" s="113"/>
      <c r="W947" s="113"/>
      <c r="X947" s="113"/>
      <c r="Y947" s="113"/>
      <c r="Z947" s="113"/>
      <c r="AA947" s="113"/>
      <c r="AB947" s="113"/>
      <c r="AC947" s="201"/>
      <c r="AD947" s="113"/>
      <c r="AE947" s="113"/>
      <c r="AF947" s="113"/>
      <c r="AG947" s="113"/>
    </row>
    <row r="948" spans="2:33" x14ac:dyDescent="0.2">
      <c r="B948" s="200"/>
      <c r="C948" s="113"/>
      <c r="D948" s="201"/>
      <c r="E948" s="201"/>
      <c r="F948" s="113"/>
      <c r="G948" s="113"/>
      <c r="H948" s="113"/>
      <c r="I948" s="203"/>
      <c r="J948" s="203"/>
      <c r="K948" s="204"/>
      <c r="L948" s="201"/>
      <c r="M948" s="201"/>
      <c r="N948" s="201"/>
      <c r="O948" s="201"/>
      <c r="P948" s="201"/>
      <c r="Q948" s="113"/>
      <c r="R948" s="113"/>
      <c r="U948" s="201"/>
      <c r="V948" s="113"/>
      <c r="W948" s="113"/>
      <c r="X948" s="113"/>
      <c r="Y948" s="113"/>
      <c r="Z948" s="113"/>
      <c r="AA948" s="113"/>
      <c r="AB948" s="113"/>
      <c r="AC948" s="201"/>
      <c r="AD948" s="113"/>
      <c r="AE948" s="113"/>
      <c r="AF948" s="113"/>
      <c r="AG948" s="113"/>
    </row>
    <row r="949" spans="2:33" x14ac:dyDescent="0.2">
      <c r="B949" s="200"/>
      <c r="C949" s="113"/>
      <c r="D949" s="201"/>
      <c r="E949" s="201"/>
      <c r="F949" s="113"/>
      <c r="G949" s="113"/>
      <c r="H949" s="113"/>
      <c r="I949" s="203"/>
      <c r="J949" s="203"/>
      <c r="K949" s="204"/>
      <c r="L949" s="201"/>
      <c r="M949" s="201"/>
      <c r="N949" s="201"/>
      <c r="O949" s="201"/>
      <c r="P949" s="201"/>
      <c r="Q949" s="113"/>
      <c r="R949" s="113"/>
      <c r="U949" s="201"/>
      <c r="V949" s="113"/>
      <c r="W949" s="113"/>
      <c r="X949" s="113"/>
      <c r="Y949" s="113"/>
      <c r="Z949" s="113"/>
      <c r="AA949" s="113"/>
      <c r="AB949" s="113"/>
      <c r="AC949" s="201"/>
      <c r="AD949" s="113"/>
      <c r="AE949" s="113"/>
      <c r="AF949" s="113"/>
      <c r="AG949" s="113"/>
    </row>
    <row r="950" spans="2:33" x14ac:dyDescent="0.2">
      <c r="B950" s="200"/>
      <c r="C950" s="113"/>
      <c r="D950" s="201"/>
      <c r="E950" s="201"/>
      <c r="F950" s="113"/>
      <c r="G950" s="113"/>
      <c r="H950" s="113"/>
      <c r="I950" s="203"/>
      <c r="J950" s="203"/>
      <c r="K950" s="204"/>
      <c r="L950" s="201"/>
      <c r="M950" s="201"/>
      <c r="N950" s="201"/>
      <c r="O950" s="201"/>
      <c r="P950" s="201"/>
      <c r="Q950" s="113"/>
      <c r="R950" s="113"/>
      <c r="U950" s="201"/>
      <c r="V950" s="113"/>
      <c r="W950" s="113"/>
      <c r="X950" s="113"/>
      <c r="Y950" s="113"/>
      <c r="Z950" s="113"/>
      <c r="AA950" s="113"/>
      <c r="AB950" s="113"/>
      <c r="AC950" s="201"/>
      <c r="AD950" s="113"/>
      <c r="AE950" s="113"/>
      <c r="AF950" s="113"/>
      <c r="AG950" s="113"/>
    </row>
    <row r="951" spans="2:33" x14ac:dyDescent="0.2">
      <c r="B951" s="200"/>
      <c r="C951" s="113"/>
      <c r="D951" s="201"/>
      <c r="E951" s="201"/>
      <c r="F951" s="113"/>
      <c r="G951" s="113"/>
      <c r="H951" s="113"/>
      <c r="I951" s="203"/>
      <c r="J951" s="203"/>
      <c r="K951" s="204"/>
      <c r="L951" s="201"/>
      <c r="M951" s="201"/>
      <c r="N951" s="201"/>
      <c r="O951" s="201"/>
      <c r="P951" s="201"/>
      <c r="Q951" s="113"/>
      <c r="R951" s="113"/>
      <c r="U951" s="201"/>
      <c r="V951" s="113"/>
      <c r="W951" s="113"/>
      <c r="X951" s="113"/>
      <c r="Y951" s="113"/>
      <c r="Z951" s="113"/>
      <c r="AA951" s="113"/>
      <c r="AB951" s="113"/>
      <c r="AC951" s="201"/>
      <c r="AD951" s="113"/>
      <c r="AE951" s="113"/>
      <c r="AF951" s="113"/>
      <c r="AG951" s="113"/>
    </row>
    <row r="952" spans="2:33" x14ac:dyDescent="0.2">
      <c r="B952" s="200"/>
      <c r="C952" s="113"/>
      <c r="D952" s="201"/>
      <c r="E952" s="201"/>
      <c r="F952" s="113"/>
      <c r="G952" s="113"/>
      <c r="H952" s="113"/>
      <c r="I952" s="203"/>
      <c r="J952" s="203"/>
      <c r="K952" s="204"/>
      <c r="L952" s="201"/>
      <c r="M952" s="201"/>
      <c r="N952" s="201"/>
      <c r="O952" s="201"/>
      <c r="P952" s="201"/>
      <c r="Q952" s="113"/>
      <c r="R952" s="113"/>
      <c r="U952" s="201"/>
      <c r="V952" s="113"/>
      <c r="W952" s="113"/>
      <c r="X952" s="113"/>
      <c r="Y952" s="113"/>
      <c r="Z952" s="113"/>
      <c r="AA952" s="113"/>
      <c r="AB952" s="113"/>
      <c r="AC952" s="201"/>
      <c r="AD952" s="113"/>
      <c r="AE952" s="113"/>
      <c r="AF952" s="113"/>
      <c r="AG952" s="113"/>
    </row>
    <row r="953" spans="2:33" x14ac:dyDescent="0.2">
      <c r="B953" s="200"/>
      <c r="C953" s="113"/>
      <c r="D953" s="201"/>
      <c r="E953" s="201"/>
      <c r="F953" s="113"/>
      <c r="G953" s="113"/>
      <c r="H953" s="113"/>
      <c r="I953" s="203"/>
      <c r="J953" s="203"/>
      <c r="K953" s="204"/>
      <c r="L953" s="201"/>
      <c r="M953" s="201"/>
      <c r="N953" s="201"/>
      <c r="O953" s="201"/>
      <c r="P953" s="201"/>
      <c r="Q953" s="113"/>
      <c r="R953" s="113"/>
      <c r="U953" s="201"/>
      <c r="V953" s="113"/>
      <c r="W953" s="113"/>
      <c r="X953" s="113"/>
      <c r="Y953" s="113"/>
      <c r="Z953" s="113"/>
      <c r="AA953" s="113"/>
      <c r="AB953" s="113"/>
      <c r="AC953" s="201"/>
      <c r="AD953" s="113"/>
      <c r="AE953" s="113"/>
      <c r="AF953" s="113"/>
      <c r="AG953" s="113"/>
    </row>
    <row r="954" spans="2:33" x14ac:dyDescent="0.2">
      <c r="B954" s="200"/>
      <c r="C954" s="113"/>
      <c r="D954" s="201"/>
      <c r="E954" s="201"/>
      <c r="F954" s="113"/>
      <c r="G954" s="113"/>
      <c r="H954" s="113"/>
      <c r="I954" s="203"/>
      <c r="J954" s="203"/>
      <c r="K954" s="204"/>
      <c r="L954" s="201"/>
      <c r="M954" s="201"/>
      <c r="N954" s="201"/>
      <c r="O954" s="201"/>
      <c r="P954" s="201"/>
      <c r="Q954" s="113"/>
      <c r="R954" s="113"/>
      <c r="U954" s="201"/>
      <c r="V954" s="113"/>
      <c r="W954" s="113"/>
      <c r="X954" s="113"/>
      <c r="Y954" s="113"/>
      <c r="Z954" s="113"/>
      <c r="AA954" s="113"/>
      <c r="AB954" s="113"/>
      <c r="AC954" s="201"/>
      <c r="AD954" s="113"/>
      <c r="AE954" s="113"/>
      <c r="AF954" s="113"/>
      <c r="AG954" s="113"/>
    </row>
    <row r="955" spans="2:33" x14ac:dyDescent="0.2">
      <c r="B955" s="200"/>
      <c r="C955" s="113"/>
      <c r="D955" s="201"/>
      <c r="E955" s="201"/>
      <c r="F955" s="113"/>
      <c r="G955" s="113"/>
      <c r="H955" s="113"/>
      <c r="I955" s="203"/>
      <c r="J955" s="203"/>
      <c r="K955" s="204"/>
      <c r="L955" s="201"/>
      <c r="M955" s="201"/>
      <c r="N955" s="201"/>
      <c r="O955" s="201"/>
      <c r="P955" s="201"/>
      <c r="Q955" s="113"/>
      <c r="R955" s="113"/>
      <c r="U955" s="201"/>
      <c r="V955" s="113"/>
      <c r="W955" s="113"/>
      <c r="X955" s="113"/>
      <c r="Y955" s="113"/>
      <c r="Z955" s="113"/>
      <c r="AA955" s="113"/>
      <c r="AB955" s="113"/>
      <c r="AC955" s="201"/>
      <c r="AD955" s="113"/>
      <c r="AE955" s="113"/>
      <c r="AF955" s="113"/>
      <c r="AG955" s="113"/>
    </row>
    <row r="956" spans="2:33" x14ac:dyDescent="0.2">
      <c r="B956" s="200"/>
      <c r="C956" s="113"/>
      <c r="D956" s="201"/>
      <c r="E956" s="201"/>
      <c r="F956" s="113"/>
      <c r="G956" s="113"/>
      <c r="H956" s="113"/>
      <c r="I956" s="203"/>
      <c r="J956" s="203"/>
      <c r="K956" s="204"/>
      <c r="L956" s="201"/>
      <c r="M956" s="201"/>
      <c r="N956" s="201"/>
      <c r="O956" s="201"/>
      <c r="P956" s="201"/>
      <c r="Q956" s="113"/>
      <c r="R956" s="113"/>
      <c r="U956" s="201"/>
      <c r="V956" s="113"/>
      <c r="W956" s="113"/>
      <c r="X956" s="113"/>
      <c r="Y956" s="113"/>
      <c r="Z956" s="113"/>
      <c r="AA956" s="113"/>
      <c r="AB956" s="113"/>
      <c r="AC956" s="201"/>
      <c r="AD956" s="113"/>
      <c r="AE956" s="113"/>
      <c r="AF956" s="113"/>
      <c r="AG956" s="113"/>
    </row>
    <row r="957" spans="2:33" x14ac:dyDescent="0.2">
      <c r="B957" s="200"/>
      <c r="C957" s="113"/>
      <c r="D957" s="201"/>
      <c r="E957" s="201"/>
      <c r="F957" s="113"/>
      <c r="G957" s="113"/>
      <c r="H957" s="113"/>
      <c r="I957" s="203"/>
      <c r="J957" s="203"/>
      <c r="K957" s="204"/>
      <c r="L957" s="201"/>
      <c r="M957" s="201"/>
      <c r="N957" s="201"/>
      <c r="O957" s="201"/>
      <c r="P957" s="201"/>
      <c r="Q957" s="113"/>
      <c r="R957" s="113"/>
      <c r="U957" s="201"/>
      <c r="V957" s="113"/>
      <c r="W957" s="113"/>
      <c r="X957" s="113"/>
      <c r="Y957" s="113"/>
      <c r="Z957" s="113"/>
      <c r="AA957" s="113"/>
      <c r="AB957" s="113"/>
      <c r="AC957" s="201"/>
      <c r="AD957" s="113"/>
      <c r="AE957" s="113"/>
      <c r="AF957" s="113"/>
      <c r="AG957" s="113"/>
    </row>
    <row r="958" spans="2:33" x14ac:dyDescent="0.2">
      <c r="B958" s="200"/>
      <c r="C958" s="113"/>
      <c r="D958" s="201"/>
      <c r="E958" s="201"/>
      <c r="F958" s="113"/>
      <c r="G958" s="113"/>
      <c r="H958" s="113"/>
      <c r="I958" s="203"/>
      <c r="J958" s="203"/>
      <c r="K958" s="204"/>
      <c r="L958" s="201"/>
      <c r="M958" s="201"/>
      <c r="N958" s="201"/>
      <c r="O958" s="201"/>
      <c r="P958" s="201"/>
      <c r="Q958" s="113"/>
      <c r="R958" s="113"/>
      <c r="U958" s="201"/>
      <c r="V958" s="113"/>
      <c r="W958" s="113"/>
      <c r="X958" s="113"/>
      <c r="Y958" s="113"/>
      <c r="Z958" s="113"/>
      <c r="AA958" s="113"/>
      <c r="AB958" s="113"/>
      <c r="AC958" s="201"/>
      <c r="AD958" s="113"/>
      <c r="AE958" s="113"/>
      <c r="AF958" s="113"/>
      <c r="AG958" s="113"/>
    </row>
    <row r="959" spans="2:33" x14ac:dyDescent="0.2">
      <c r="B959" s="200"/>
      <c r="C959" s="113"/>
      <c r="D959" s="201"/>
      <c r="E959" s="201"/>
      <c r="F959" s="113"/>
      <c r="G959" s="113"/>
      <c r="H959" s="113"/>
      <c r="I959" s="203"/>
      <c r="J959" s="203"/>
      <c r="K959" s="204"/>
      <c r="L959" s="201"/>
      <c r="M959" s="201"/>
      <c r="N959" s="201"/>
      <c r="O959" s="201"/>
      <c r="P959" s="201"/>
      <c r="Q959" s="113"/>
      <c r="R959" s="113"/>
      <c r="U959" s="201"/>
      <c r="V959" s="113"/>
      <c r="W959" s="113"/>
      <c r="X959" s="113"/>
      <c r="Y959" s="113"/>
      <c r="Z959" s="113"/>
      <c r="AA959" s="113"/>
      <c r="AB959" s="113"/>
      <c r="AC959" s="201"/>
      <c r="AD959" s="113"/>
      <c r="AE959" s="113"/>
      <c r="AF959" s="113"/>
      <c r="AG959" s="113"/>
    </row>
    <row r="960" spans="2:33" x14ac:dyDescent="0.2">
      <c r="B960" s="200"/>
      <c r="C960" s="113"/>
      <c r="D960" s="201"/>
      <c r="E960" s="201"/>
      <c r="F960" s="113"/>
      <c r="G960" s="113"/>
      <c r="H960" s="113"/>
      <c r="I960" s="203"/>
      <c r="J960" s="203"/>
      <c r="K960" s="204"/>
      <c r="L960" s="201"/>
      <c r="M960" s="201"/>
      <c r="N960" s="201"/>
      <c r="O960" s="201"/>
      <c r="P960" s="201"/>
      <c r="Q960" s="113"/>
      <c r="R960" s="113"/>
      <c r="U960" s="201"/>
      <c r="V960" s="113"/>
      <c r="W960" s="113"/>
      <c r="X960" s="113"/>
      <c r="Y960" s="113"/>
      <c r="Z960" s="113"/>
      <c r="AA960" s="113"/>
      <c r="AB960" s="113"/>
      <c r="AC960" s="201"/>
      <c r="AD960" s="113"/>
      <c r="AE960" s="113"/>
      <c r="AF960" s="113"/>
      <c r="AG960" s="113"/>
    </row>
    <row r="961" spans="2:33" x14ac:dyDescent="0.2">
      <c r="B961" s="200"/>
      <c r="C961" s="113"/>
      <c r="D961" s="201"/>
      <c r="E961" s="201"/>
      <c r="F961" s="113"/>
      <c r="G961" s="113"/>
      <c r="H961" s="113"/>
      <c r="I961" s="203"/>
      <c r="J961" s="203"/>
      <c r="K961" s="204"/>
      <c r="L961" s="201"/>
      <c r="M961" s="201"/>
      <c r="N961" s="201"/>
      <c r="O961" s="201"/>
      <c r="P961" s="201"/>
      <c r="Q961" s="113"/>
      <c r="R961" s="113"/>
      <c r="U961" s="201"/>
      <c r="V961" s="113"/>
      <c r="W961" s="113"/>
      <c r="X961" s="113"/>
      <c r="Y961" s="113"/>
      <c r="Z961" s="113"/>
      <c r="AA961" s="113"/>
      <c r="AB961" s="113"/>
      <c r="AC961" s="201"/>
      <c r="AD961" s="113"/>
      <c r="AE961" s="113"/>
      <c r="AF961" s="113"/>
      <c r="AG961" s="113"/>
    </row>
    <row r="962" spans="2:33" x14ac:dyDescent="0.2">
      <c r="B962" s="200"/>
      <c r="C962" s="113"/>
      <c r="D962" s="201"/>
      <c r="E962" s="201"/>
      <c r="F962" s="113"/>
      <c r="G962" s="113"/>
      <c r="H962" s="113"/>
      <c r="I962" s="203"/>
      <c r="J962" s="203"/>
      <c r="K962" s="204"/>
      <c r="L962" s="201"/>
      <c r="M962" s="201"/>
      <c r="N962" s="201"/>
      <c r="O962" s="201"/>
      <c r="P962" s="201"/>
      <c r="Q962" s="113"/>
      <c r="R962" s="113"/>
      <c r="U962" s="201"/>
      <c r="V962" s="113"/>
      <c r="W962" s="113"/>
      <c r="X962" s="113"/>
      <c r="Y962" s="113"/>
      <c r="Z962" s="113"/>
      <c r="AA962" s="113"/>
      <c r="AB962" s="113"/>
      <c r="AC962" s="201"/>
      <c r="AD962" s="113"/>
      <c r="AE962" s="113"/>
      <c r="AF962" s="113"/>
      <c r="AG962" s="113"/>
    </row>
    <row r="963" spans="2:33" x14ac:dyDescent="0.2">
      <c r="B963" s="200"/>
      <c r="C963" s="113"/>
      <c r="D963" s="201"/>
      <c r="E963" s="201"/>
      <c r="F963" s="113"/>
      <c r="G963" s="113"/>
      <c r="H963" s="113"/>
      <c r="I963" s="203"/>
      <c r="J963" s="203"/>
      <c r="K963" s="204"/>
      <c r="L963" s="201"/>
      <c r="M963" s="201"/>
      <c r="N963" s="201"/>
      <c r="O963" s="201"/>
      <c r="P963" s="201"/>
      <c r="Q963" s="113"/>
      <c r="R963" s="113"/>
      <c r="U963" s="201"/>
      <c r="V963" s="113"/>
      <c r="W963" s="113"/>
      <c r="X963" s="113"/>
      <c r="Y963" s="113"/>
      <c r="Z963" s="113"/>
      <c r="AA963" s="113"/>
      <c r="AB963" s="113"/>
      <c r="AC963" s="201"/>
      <c r="AD963" s="113"/>
      <c r="AE963" s="113"/>
      <c r="AF963" s="113"/>
      <c r="AG963" s="113"/>
    </row>
    <row r="964" spans="2:33" x14ac:dyDescent="0.2">
      <c r="B964" s="200"/>
      <c r="C964" s="113"/>
      <c r="D964" s="201"/>
      <c r="E964" s="201"/>
      <c r="F964" s="113"/>
      <c r="G964" s="113"/>
      <c r="H964" s="113"/>
      <c r="I964" s="203"/>
      <c r="J964" s="203"/>
      <c r="K964" s="204"/>
      <c r="L964" s="201"/>
      <c r="M964" s="201"/>
      <c r="N964" s="201"/>
      <c r="O964" s="201"/>
      <c r="P964" s="201"/>
      <c r="Q964" s="113"/>
      <c r="R964" s="113"/>
      <c r="U964" s="201"/>
      <c r="V964" s="113"/>
      <c r="W964" s="113"/>
      <c r="X964" s="113"/>
      <c r="Y964" s="113"/>
      <c r="Z964" s="113"/>
      <c r="AA964" s="113"/>
      <c r="AB964" s="113"/>
      <c r="AC964" s="201"/>
      <c r="AD964" s="113"/>
      <c r="AE964" s="113"/>
      <c r="AF964" s="113"/>
      <c r="AG964" s="113"/>
    </row>
    <row r="965" spans="2:33" x14ac:dyDescent="0.2">
      <c r="B965" s="200"/>
      <c r="C965" s="113"/>
      <c r="D965" s="201"/>
      <c r="E965" s="201"/>
      <c r="F965" s="113"/>
      <c r="G965" s="113"/>
      <c r="H965" s="113"/>
      <c r="I965" s="203"/>
      <c r="J965" s="203"/>
      <c r="K965" s="204"/>
      <c r="L965" s="201"/>
      <c r="M965" s="201"/>
      <c r="N965" s="201"/>
      <c r="O965" s="201"/>
      <c r="P965" s="201"/>
      <c r="Q965" s="113"/>
      <c r="R965" s="113"/>
      <c r="U965" s="201"/>
      <c r="V965" s="113"/>
      <c r="W965" s="113"/>
      <c r="X965" s="113"/>
      <c r="Y965" s="113"/>
      <c r="Z965" s="113"/>
      <c r="AA965" s="113"/>
      <c r="AB965" s="113"/>
      <c r="AC965" s="201"/>
      <c r="AD965" s="113"/>
      <c r="AE965" s="113"/>
      <c r="AF965" s="113"/>
      <c r="AG965" s="113"/>
    </row>
    <row r="966" spans="2:33" x14ac:dyDescent="0.2">
      <c r="B966" s="200"/>
      <c r="C966" s="113"/>
      <c r="D966" s="201"/>
      <c r="E966" s="201"/>
      <c r="F966" s="113"/>
      <c r="G966" s="113"/>
      <c r="H966" s="113"/>
      <c r="I966" s="203"/>
      <c r="J966" s="203"/>
      <c r="K966" s="204"/>
      <c r="L966" s="201"/>
      <c r="M966" s="201"/>
      <c r="N966" s="201"/>
      <c r="O966" s="201"/>
      <c r="P966" s="201"/>
      <c r="Q966" s="113"/>
      <c r="R966" s="113"/>
      <c r="U966" s="201"/>
      <c r="V966" s="113"/>
      <c r="W966" s="113"/>
      <c r="X966" s="113"/>
      <c r="Y966" s="113"/>
      <c r="Z966" s="113"/>
      <c r="AA966" s="113"/>
      <c r="AB966" s="113"/>
      <c r="AC966" s="201"/>
      <c r="AD966" s="113"/>
      <c r="AE966" s="113"/>
      <c r="AF966" s="113"/>
      <c r="AG966" s="113"/>
    </row>
    <row r="967" spans="2:33" x14ac:dyDescent="0.2">
      <c r="B967" s="200"/>
      <c r="C967" s="113"/>
      <c r="D967" s="201"/>
      <c r="E967" s="201"/>
      <c r="F967" s="113"/>
      <c r="G967" s="113"/>
      <c r="H967" s="113"/>
      <c r="I967" s="203"/>
      <c r="J967" s="203"/>
      <c r="K967" s="204"/>
      <c r="L967" s="201"/>
      <c r="M967" s="201"/>
      <c r="N967" s="201"/>
      <c r="O967" s="201"/>
      <c r="P967" s="201"/>
      <c r="Q967" s="113"/>
      <c r="R967" s="113"/>
      <c r="U967" s="201"/>
      <c r="V967" s="113"/>
      <c r="W967" s="113"/>
      <c r="X967" s="113"/>
      <c r="Y967" s="113"/>
      <c r="Z967" s="113"/>
      <c r="AA967" s="113"/>
      <c r="AB967" s="113"/>
      <c r="AC967" s="201"/>
      <c r="AD967" s="113"/>
      <c r="AE967" s="113"/>
      <c r="AF967" s="113"/>
      <c r="AG967" s="113"/>
    </row>
    <row r="968" spans="2:33" x14ac:dyDescent="0.2">
      <c r="B968" s="200"/>
      <c r="C968" s="113"/>
      <c r="D968" s="201"/>
      <c r="E968" s="201"/>
      <c r="F968" s="113"/>
      <c r="G968" s="113"/>
      <c r="H968" s="113"/>
      <c r="I968" s="203"/>
      <c r="J968" s="203"/>
      <c r="K968" s="204"/>
      <c r="L968" s="201"/>
      <c r="M968" s="201"/>
      <c r="N968" s="201"/>
      <c r="O968" s="201"/>
      <c r="P968" s="201"/>
      <c r="Q968" s="113"/>
      <c r="R968" s="113"/>
      <c r="U968" s="201"/>
      <c r="V968" s="113"/>
      <c r="W968" s="113"/>
      <c r="X968" s="113"/>
      <c r="Y968" s="113"/>
      <c r="Z968" s="113"/>
      <c r="AA968" s="113"/>
      <c r="AB968" s="113"/>
      <c r="AC968" s="201"/>
      <c r="AD968" s="113"/>
      <c r="AE968" s="113"/>
      <c r="AF968" s="113"/>
      <c r="AG968" s="113"/>
    </row>
    <row r="969" spans="2:33" x14ac:dyDescent="0.2">
      <c r="B969" s="200"/>
      <c r="C969" s="113"/>
      <c r="D969" s="201"/>
      <c r="E969" s="201"/>
      <c r="F969" s="113"/>
      <c r="G969" s="113"/>
      <c r="H969" s="113"/>
      <c r="I969" s="203"/>
      <c r="J969" s="203"/>
      <c r="K969" s="204"/>
      <c r="L969" s="201"/>
      <c r="M969" s="201"/>
      <c r="N969" s="201"/>
      <c r="O969" s="201"/>
      <c r="P969" s="201"/>
      <c r="Q969" s="113"/>
      <c r="R969" s="113"/>
      <c r="U969" s="201"/>
      <c r="V969" s="113"/>
      <c r="W969" s="113"/>
      <c r="X969" s="113"/>
      <c r="Y969" s="113"/>
      <c r="Z969" s="113"/>
      <c r="AA969" s="113"/>
      <c r="AB969" s="113"/>
      <c r="AC969" s="201"/>
      <c r="AD969" s="113"/>
      <c r="AE969" s="113"/>
      <c r="AF969" s="113"/>
      <c r="AG969" s="113"/>
    </row>
    <row r="970" spans="2:33" x14ac:dyDescent="0.2">
      <c r="B970" s="200"/>
      <c r="C970" s="113"/>
      <c r="D970" s="201"/>
      <c r="E970" s="201"/>
      <c r="F970" s="113"/>
      <c r="G970" s="113"/>
      <c r="H970" s="113"/>
      <c r="I970" s="203"/>
      <c r="J970" s="203"/>
      <c r="K970" s="204"/>
      <c r="L970" s="201"/>
      <c r="M970" s="201"/>
      <c r="N970" s="201"/>
      <c r="O970" s="201"/>
      <c r="P970" s="201"/>
      <c r="Q970" s="113"/>
      <c r="R970" s="113"/>
      <c r="U970" s="201"/>
      <c r="V970" s="113"/>
      <c r="W970" s="113"/>
      <c r="X970" s="113"/>
      <c r="Y970" s="113"/>
      <c r="Z970" s="113"/>
      <c r="AA970" s="113"/>
      <c r="AB970" s="113"/>
      <c r="AC970" s="201"/>
      <c r="AD970" s="113"/>
      <c r="AE970" s="113"/>
      <c r="AF970" s="113"/>
      <c r="AG970" s="113"/>
    </row>
    <row r="971" spans="2:33" x14ac:dyDescent="0.2">
      <c r="B971" s="200"/>
      <c r="C971" s="113"/>
      <c r="D971" s="201"/>
      <c r="E971" s="201"/>
      <c r="F971" s="113"/>
      <c r="G971" s="113"/>
      <c r="H971" s="113"/>
      <c r="I971" s="203"/>
      <c r="J971" s="203"/>
      <c r="K971" s="204"/>
      <c r="L971" s="201"/>
      <c r="M971" s="201"/>
      <c r="N971" s="201"/>
      <c r="O971" s="201"/>
      <c r="P971" s="201"/>
      <c r="Q971" s="113"/>
      <c r="R971" s="113"/>
      <c r="U971" s="201"/>
      <c r="V971" s="113"/>
      <c r="W971" s="113"/>
      <c r="X971" s="113"/>
      <c r="Y971" s="113"/>
      <c r="Z971" s="113"/>
      <c r="AA971" s="113"/>
      <c r="AB971" s="113"/>
      <c r="AC971" s="201"/>
      <c r="AD971" s="113"/>
      <c r="AE971" s="113"/>
      <c r="AF971" s="113"/>
      <c r="AG971" s="113"/>
    </row>
    <row r="972" spans="2:33" x14ac:dyDescent="0.2">
      <c r="B972" s="200"/>
      <c r="C972" s="113"/>
      <c r="D972" s="201"/>
      <c r="E972" s="201"/>
      <c r="F972" s="113"/>
      <c r="G972" s="113"/>
      <c r="H972" s="113"/>
      <c r="I972" s="203"/>
      <c r="J972" s="203"/>
      <c r="K972" s="204"/>
      <c r="L972" s="201"/>
      <c r="M972" s="201"/>
      <c r="N972" s="201"/>
      <c r="O972" s="201"/>
      <c r="P972" s="201"/>
      <c r="Q972" s="113"/>
      <c r="R972" s="113"/>
      <c r="U972" s="201"/>
      <c r="V972" s="113"/>
      <c r="W972" s="113"/>
      <c r="X972" s="113"/>
      <c r="Y972" s="113"/>
      <c r="Z972" s="113"/>
      <c r="AA972" s="113"/>
      <c r="AB972" s="113"/>
      <c r="AC972" s="201"/>
      <c r="AD972" s="113"/>
      <c r="AE972" s="113"/>
      <c r="AF972" s="113"/>
      <c r="AG972" s="113"/>
    </row>
    <row r="973" spans="2:33" x14ac:dyDescent="0.2">
      <c r="B973" s="200"/>
      <c r="C973" s="113"/>
      <c r="D973" s="201"/>
      <c r="E973" s="201"/>
      <c r="F973" s="113"/>
      <c r="G973" s="113"/>
      <c r="H973" s="113"/>
      <c r="I973" s="203"/>
      <c r="J973" s="203"/>
      <c r="K973" s="204"/>
      <c r="L973" s="201"/>
      <c r="M973" s="201"/>
      <c r="N973" s="201"/>
      <c r="O973" s="201"/>
      <c r="P973" s="201"/>
      <c r="Q973" s="113"/>
      <c r="R973" s="113"/>
      <c r="U973" s="201"/>
      <c r="V973" s="113"/>
      <c r="W973" s="113"/>
      <c r="X973" s="113"/>
      <c r="Y973" s="113"/>
      <c r="Z973" s="113"/>
      <c r="AA973" s="113"/>
      <c r="AB973" s="113"/>
      <c r="AC973" s="201"/>
      <c r="AD973" s="113"/>
      <c r="AE973" s="113"/>
      <c r="AF973" s="113"/>
      <c r="AG973" s="113"/>
    </row>
    <row r="974" spans="2:33" x14ac:dyDescent="0.2">
      <c r="B974" s="200"/>
      <c r="C974" s="113"/>
      <c r="D974" s="201"/>
      <c r="E974" s="201"/>
      <c r="F974" s="113"/>
      <c r="G974" s="113"/>
      <c r="H974" s="113"/>
      <c r="I974" s="203"/>
      <c r="J974" s="203"/>
      <c r="K974" s="204"/>
      <c r="L974" s="201"/>
      <c r="M974" s="201"/>
      <c r="N974" s="201"/>
      <c r="O974" s="201"/>
      <c r="P974" s="201"/>
      <c r="Q974" s="113"/>
      <c r="R974" s="113"/>
      <c r="U974" s="201"/>
      <c r="V974" s="113"/>
      <c r="W974" s="113"/>
      <c r="X974" s="113"/>
      <c r="Y974" s="113"/>
      <c r="Z974" s="113"/>
      <c r="AA974" s="113"/>
      <c r="AB974" s="113"/>
      <c r="AC974" s="201"/>
      <c r="AD974" s="113"/>
      <c r="AE974" s="113"/>
      <c r="AF974" s="113"/>
      <c r="AG974" s="113"/>
    </row>
    <row r="975" spans="2:33" x14ac:dyDescent="0.2">
      <c r="B975" s="200"/>
      <c r="C975" s="113"/>
      <c r="D975" s="201"/>
      <c r="E975" s="201"/>
      <c r="F975" s="113"/>
      <c r="G975" s="113"/>
      <c r="H975" s="113"/>
      <c r="I975" s="203"/>
      <c r="J975" s="203"/>
      <c r="K975" s="204"/>
      <c r="L975" s="201"/>
      <c r="M975" s="201"/>
      <c r="N975" s="201"/>
      <c r="O975" s="201"/>
      <c r="P975" s="201"/>
      <c r="Q975" s="113"/>
      <c r="R975" s="113"/>
      <c r="U975" s="201"/>
      <c r="V975" s="113"/>
      <c r="W975" s="113"/>
      <c r="X975" s="113"/>
      <c r="Y975" s="113"/>
      <c r="Z975" s="113"/>
      <c r="AA975" s="113"/>
      <c r="AB975" s="113"/>
      <c r="AC975" s="201"/>
      <c r="AD975" s="113"/>
      <c r="AE975" s="113"/>
      <c r="AF975" s="113"/>
      <c r="AG975" s="113"/>
    </row>
    <row r="976" spans="2:33" x14ac:dyDescent="0.2">
      <c r="B976" s="200"/>
      <c r="C976" s="113"/>
      <c r="D976" s="201"/>
      <c r="E976" s="201"/>
      <c r="F976" s="113"/>
      <c r="G976" s="113"/>
      <c r="H976" s="113"/>
      <c r="I976" s="203"/>
      <c r="J976" s="203"/>
      <c r="K976" s="204"/>
      <c r="L976" s="201"/>
      <c r="M976" s="201"/>
      <c r="N976" s="201"/>
      <c r="O976" s="201"/>
      <c r="P976" s="201"/>
      <c r="Q976" s="113"/>
      <c r="R976" s="113"/>
      <c r="U976" s="201"/>
      <c r="V976" s="113"/>
      <c r="W976" s="113"/>
      <c r="X976" s="113"/>
      <c r="Y976" s="113"/>
      <c r="Z976" s="113"/>
      <c r="AA976" s="113"/>
      <c r="AB976" s="113"/>
      <c r="AC976" s="201"/>
      <c r="AD976" s="113"/>
      <c r="AE976" s="113"/>
      <c r="AF976" s="113"/>
      <c r="AG976" s="113"/>
    </row>
    <row r="977" spans="2:33" x14ac:dyDescent="0.2">
      <c r="B977" s="200"/>
      <c r="C977" s="113"/>
      <c r="D977" s="201"/>
      <c r="E977" s="201"/>
      <c r="F977" s="113"/>
      <c r="G977" s="113"/>
      <c r="H977" s="113"/>
      <c r="I977" s="203"/>
      <c r="J977" s="203"/>
      <c r="K977" s="204"/>
      <c r="L977" s="201"/>
      <c r="M977" s="201"/>
      <c r="N977" s="201"/>
      <c r="O977" s="201"/>
      <c r="P977" s="201"/>
      <c r="Q977" s="113"/>
      <c r="R977" s="113"/>
      <c r="U977" s="201"/>
      <c r="V977" s="113"/>
      <c r="W977" s="113"/>
      <c r="X977" s="113"/>
      <c r="Y977" s="113"/>
      <c r="Z977" s="113"/>
      <c r="AA977" s="113"/>
      <c r="AB977" s="113"/>
      <c r="AC977" s="201"/>
      <c r="AD977" s="113"/>
      <c r="AE977" s="113"/>
      <c r="AF977" s="113"/>
      <c r="AG977" s="113"/>
    </row>
    <row r="978" spans="2:33" x14ac:dyDescent="0.2">
      <c r="B978" s="200"/>
      <c r="C978" s="113"/>
      <c r="D978" s="201"/>
      <c r="E978" s="201"/>
      <c r="F978" s="113"/>
      <c r="G978" s="113"/>
      <c r="H978" s="113"/>
      <c r="I978" s="203"/>
      <c r="J978" s="203"/>
      <c r="K978" s="204"/>
      <c r="L978" s="201"/>
      <c r="M978" s="201"/>
      <c r="N978" s="201"/>
      <c r="O978" s="201"/>
      <c r="P978" s="201"/>
      <c r="Q978" s="113"/>
      <c r="R978" s="113"/>
      <c r="U978" s="201"/>
      <c r="V978" s="113"/>
      <c r="W978" s="113"/>
      <c r="X978" s="113"/>
      <c r="Y978" s="113"/>
      <c r="Z978" s="113"/>
      <c r="AA978" s="113"/>
      <c r="AB978" s="113"/>
      <c r="AC978" s="201"/>
      <c r="AD978" s="113"/>
      <c r="AE978" s="113"/>
      <c r="AF978" s="113"/>
      <c r="AG978" s="113"/>
    </row>
    <row r="979" spans="2:33" x14ac:dyDescent="0.2">
      <c r="B979" s="200"/>
      <c r="C979" s="113"/>
      <c r="D979" s="201"/>
      <c r="E979" s="201"/>
      <c r="F979" s="113"/>
      <c r="G979" s="113"/>
      <c r="H979" s="113"/>
      <c r="I979" s="203"/>
      <c r="J979" s="203"/>
      <c r="K979" s="204"/>
      <c r="L979" s="201"/>
      <c r="M979" s="201"/>
      <c r="N979" s="201"/>
      <c r="O979" s="201"/>
      <c r="P979" s="201"/>
      <c r="Q979" s="113"/>
      <c r="R979" s="113"/>
      <c r="U979" s="201"/>
      <c r="V979" s="113"/>
      <c r="W979" s="113"/>
      <c r="X979" s="113"/>
      <c r="Y979" s="113"/>
      <c r="Z979" s="113"/>
      <c r="AA979" s="113"/>
      <c r="AB979" s="113"/>
      <c r="AC979" s="201"/>
      <c r="AD979" s="113"/>
      <c r="AE979" s="113"/>
      <c r="AF979" s="113"/>
      <c r="AG979" s="113"/>
    </row>
    <row r="980" spans="2:33" x14ac:dyDescent="0.2">
      <c r="B980" s="200"/>
      <c r="C980" s="113"/>
      <c r="D980" s="201"/>
      <c r="E980" s="201"/>
      <c r="F980" s="113"/>
      <c r="G980" s="113"/>
      <c r="H980" s="113"/>
      <c r="I980" s="203"/>
      <c r="J980" s="203"/>
      <c r="K980" s="204"/>
      <c r="L980" s="201"/>
      <c r="M980" s="201"/>
      <c r="N980" s="201"/>
      <c r="O980" s="201"/>
      <c r="P980" s="201"/>
      <c r="Q980" s="113"/>
      <c r="R980" s="113"/>
      <c r="U980" s="201"/>
      <c r="V980" s="113"/>
      <c r="W980" s="113"/>
      <c r="X980" s="113"/>
      <c r="Y980" s="113"/>
      <c r="Z980" s="113"/>
      <c r="AA980" s="113"/>
      <c r="AB980" s="113"/>
      <c r="AC980" s="201"/>
      <c r="AD980" s="113"/>
      <c r="AE980" s="113"/>
      <c r="AF980" s="113"/>
      <c r="AG980" s="113"/>
    </row>
    <row r="981" spans="2:33" x14ac:dyDescent="0.2">
      <c r="B981" s="200"/>
      <c r="C981" s="113"/>
      <c r="D981" s="201"/>
      <c r="E981" s="201"/>
      <c r="F981" s="113"/>
      <c r="G981" s="113"/>
      <c r="H981" s="113"/>
      <c r="I981" s="203"/>
      <c r="J981" s="203"/>
      <c r="K981" s="204"/>
      <c r="L981" s="201"/>
      <c r="M981" s="201"/>
      <c r="N981" s="201"/>
      <c r="O981" s="201"/>
      <c r="P981" s="201"/>
      <c r="Q981" s="113"/>
      <c r="R981" s="113"/>
      <c r="U981" s="201"/>
      <c r="V981" s="113"/>
      <c r="W981" s="113"/>
      <c r="X981" s="113"/>
      <c r="Y981" s="113"/>
      <c r="Z981" s="113"/>
      <c r="AA981" s="113"/>
      <c r="AB981" s="113"/>
      <c r="AC981" s="201"/>
      <c r="AD981" s="113"/>
      <c r="AE981" s="113"/>
      <c r="AF981" s="113"/>
      <c r="AG981" s="113"/>
    </row>
    <row r="982" spans="2:33" x14ac:dyDescent="0.2">
      <c r="B982" s="200"/>
      <c r="C982" s="113"/>
      <c r="D982" s="201"/>
      <c r="E982" s="201"/>
      <c r="F982" s="113"/>
      <c r="G982" s="113"/>
      <c r="H982" s="113"/>
      <c r="I982" s="203"/>
      <c r="J982" s="203"/>
      <c r="K982" s="204"/>
      <c r="L982" s="201"/>
      <c r="M982" s="201"/>
      <c r="N982" s="201"/>
      <c r="O982" s="201"/>
      <c r="P982" s="201"/>
      <c r="Q982" s="113"/>
      <c r="R982" s="113"/>
      <c r="U982" s="201"/>
      <c r="V982" s="113"/>
      <c r="W982" s="113"/>
      <c r="X982" s="113"/>
      <c r="Y982" s="113"/>
      <c r="Z982" s="113"/>
      <c r="AA982" s="113"/>
      <c r="AB982" s="113"/>
      <c r="AC982" s="201"/>
      <c r="AD982" s="113"/>
      <c r="AE982" s="113"/>
      <c r="AF982" s="113"/>
      <c r="AG982" s="113"/>
    </row>
    <row r="983" spans="2:33" x14ac:dyDescent="0.2">
      <c r="B983" s="200"/>
      <c r="C983" s="113"/>
      <c r="D983" s="201"/>
      <c r="E983" s="201"/>
      <c r="F983" s="113"/>
      <c r="G983" s="113"/>
      <c r="H983" s="113"/>
      <c r="I983" s="203"/>
      <c r="J983" s="203"/>
      <c r="K983" s="204"/>
      <c r="L983" s="201"/>
      <c r="M983" s="201"/>
      <c r="N983" s="201"/>
      <c r="O983" s="201"/>
      <c r="P983" s="201"/>
      <c r="Q983" s="113"/>
      <c r="R983" s="113"/>
      <c r="U983" s="201"/>
      <c r="V983" s="113"/>
      <c r="W983" s="113"/>
      <c r="X983" s="113"/>
      <c r="Y983" s="113"/>
      <c r="Z983" s="113"/>
      <c r="AA983" s="113"/>
      <c r="AB983" s="113"/>
      <c r="AC983" s="201"/>
      <c r="AD983" s="113"/>
      <c r="AE983" s="113"/>
      <c r="AF983" s="113"/>
      <c r="AG983" s="113"/>
    </row>
    <row r="984" spans="2:33" x14ac:dyDescent="0.2">
      <c r="B984" s="200"/>
      <c r="C984" s="113"/>
      <c r="D984" s="201"/>
      <c r="E984" s="201"/>
      <c r="F984" s="113"/>
      <c r="G984" s="113"/>
      <c r="H984" s="113"/>
      <c r="I984" s="203"/>
      <c r="J984" s="203"/>
      <c r="K984" s="204"/>
      <c r="L984" s="201"/>
      <c r="M984" s="201"/>
      <c r="N984" s="201"/>
      <c r="O984" s="201"/>
      <c r="P984" s="201"/>
      <c r="Q984" s="113"/>
      <c r="R984" s="113"/>
      <c r="U984" s="201"/>
      <c r="V984" s="113"/>
      <c r="W984" s="113"/>
      <c r="X984" s="113"/>
      <c r="Y984" s="113"/>
      <c r="Z984" s="113"/>
      <c r="AA984" s="113"/>
      <c r="AB984" s="113"/>
      <c r="AC984" s="201"/>
      <c r="AD984" s="113"/>
      <c r="AE984" s="113"/>
      <c r="AF984" s="113"/>
      <c r="AG984" s="113"/>
    </row>
    <row r="985" spans="2:33" x14ac:dyDescent="0.2">
      <c r="B985" s="200"/>
      <c r="C985" s="113"/>
      <c r="D985" s="201"/>
      <c r="E985" s="201"/>
      <c r="F985" s="113"/>
      <c r="G985" s="113"/>
      <c r="H985" s="113"/>
      <c r="I985" s="203"/>
      <c r="J985" s="203"/>
      <c r="K985" s="204"/>
      <c r="L985" s="201"/>
      <c r="M985" s="201"/>
      <c r="N985" s="201"/>
      <c r="O985" s="201"/>
      <c r="P985" s="201"/>
      <c r="Q985" s="113"/>
      <c r="R985" s="113"/>
      <c r="U985" s="201"/>
      <c r="V985" s="113"/>
      <c r="W985" s="113"/>
      <c r="X985" s="113"/>
      <c r="Y985" s="113"/>
      <c r="Z985" s="113"/>
      <c r="AA985" s="113"/>
      <c r="AB985" s="113"/>
      <c r="AC985" s="201"/>
      <c r="AD985" s="113"/>
      <c r="AE985" s="113"/>
      <c r="AF985" s="113"/>
      <c r="AG985" s="113"/>
    </row>
    <row r="986" spans="2:33" x14ac:dyDescent="0.2">
      <c r="B986" s="200"/>
      <c r="C986" s="113"/>
      <c r="D986" s="201"/>
      <c r="E986" s="201"/>
      <c r="F986" s="113"/>
      <c r="G986" s="113"/>
      <c r="H986" s="113"/>
      <c r="I986" s="203"/>
      <c r="J986" s="203"/>
      <c r="K986" s="204"/>
      <c r="L986" s="201"/>
      <c r="M986" s="201"/>
      <c r="N986" s="201"/>
      <c r="O986" s="201"/>
      <c r="P986" s="201"/>
      <c r="Q986" s="113"/>
      <c r="R986" s="113"/>
      <c r="U986" s="201"/>
      <c r="V986" s="113"/>
      <c r="W986" s="113"/>
      <c r="X986" s="113"/>
      <c r="Y986" s="113"/>
      <c r="Z986" s="113"/>
      <c r="AA986" s="113"/>
      <c r="AB986" s="113"/>
      <c r="AC986" s="201"/>
      <c r="AD986" s="113"/>
      <c r="AE986" s="113"/>
      <c r="AF986" s="113"/>
      <c r="AG986" s="113"/>
    </row>
    <row r="987" spans="2:33" x14ac:dyDescent="0.2">
      <c r="B987" s="200"/>
      <c r="C987" s="113"/>
      <c r="D987" s="201"/>
      <c r="E987" s="201"/>
      <c r="F987" s="113"/>
      <c r="G987" s="113"/>
      <c r="H987" s="113"/>
      <c r="I987" s="203"/>
      <c r="J987" s="203"/>
      <c r="K987" s="204"/>
      <c r="L987" s="201"/>
      <c r="M987" s="201"/>
      <c r="N987" s="201"/>
      <c r="O987" s="201"/>
      <c r="P987" s="201"/>
      <c r="Q987" s="113"/>
      <c r="R987" s="113"/>
      <c r="U987" s="201"/>
      <c r="V987" s="113"/>
      <c r="W987" s="113"/>
      <c r="X987" s="113"/>
      <c r="Y987" s="113"/>
      <c r="Z987" s="113"/>
      <c r="AA987" s="113"/>
      <c r="AB987" s="113"/>
      <c r="AC987" s="201"/>
      <c r="AD987" s="113"/>
      <c r="AE987" s="113"/>
      <c r="AF987" s="113"/>
      <c r="AG987" s="113"/>
    </row>
    <row r="988" spans="2:33" x14ac:dyDescent="0.2">
      <c r="B988" s="200"/>
      <c r="C988" s="113"/>
      <c r="D988" s="201"/>
      <c r="E988" s="201"/>
      <c r="F988" s="113"/>
      <c r="G988" s="113"/>
      <c r="H988" s="113"/>
      <c r="I988" s="203"/>
      <c r="J988" s="203"/>
      <c r="K988" s="204"/>
      <c r="L988" s="201"/>
      <c r="M988" s="201"/>
      <c r="N988" s="201"/>
      <c r="O988" s="201"/>
      <c r="P988" s="201"/>
      <c r="Q988" s="113"/>
      <c r="R988" s="113"/>
      <c r="U988" s="201"/>
      <c r="V988" s="113"/>
      <c r="W988" s="113"/>
      <c r="X988" s="113"/>
      <c r="Y988" s="113"/>
      <c r="Z988" s="113"/>
      <c r="AA988" s="113"/>
      <c r="AB988" s="113"/>
      <c r="AC988" s="201"/>
      <c r="AD988" s="113"/>
      <c r="AE988" s="113"/>
      <c r="AF988" s="113"/>
      <c r="AG988" s="113"/>
    </row>
    <row r="989" spans="2:33" x14ac:dyDescent="0.2">
      <c r="B989" s="200"/>
      <c r="C989" s="113"/>
      <c r="D989" s="201"/>
      <c r="E989" s="201"/>
      <c r="F989" s="113"/>
      <c r="G989" s="113"/>
      <c r="H989" s="113"/>
      <c r="I989" s="203"/>
      <c r="J989" s="203"/>
      <c r="K989" s="204"/>
      <c r="L989" s="201"/>
      <c r="M989" s="201"/>
      <c r="N989" s="201"/>
      <c r="O989" s="201"/>
      <c r="P989" s="201"/>
      <c r="Q989" s="113"/>
      <c r="R989" s="113"/>
      <c r="U989" s="201"/>
      <c r="V989" s="113"/>
      <c r="W989" s="113"/>
      <c r="X989" s="113"/>
      <c r="Y989" s="113"/>
      <c r="Z989" s="113"/>
      <c r="AA989" s="113"/>
      <c r="AB989" s="113"/>
      <c r="AC989" s="201"/>
      <c r="AD989" s="113"/>
      <c r="AE989" s="113"/>
      <c r="AF989" s="113"/>
      <c r="AG989" s="113"/>
    </row>
    <row r="990" spans="2:33" x14ac:dyDescent="0.2">
      <c r="B990" s="200"/>
      <c r="C990" s="113"/>
      <c r="D990" s="201"/>
      <c r="E990" s="201"/>
      <c r="F990" s="113"/>
      <c r="G990" s="113"/>
      <c r="H990" s="113"/>
      <c r="I990" s="203"/>
      <c r="J990" s="203"/>
      <c r="K990" s="204"/>
      <c r="L990" s="201"/>
      <c r="M990" s="201"/>
      <c r="N990" s="201"/>
      <c r="O990" s="201"/>
      <c r="P990" s="201"/>
      <c r="Q990" s="113"/>
      <c r="R990" s="113"/>
      <c r="U990" s="201"/>
      <c r="V990" s="113"/>
      <c r="W990" s="113"/>
      <c r="X990" s="113"/>
      <c r="Y990" s="113"/>
      <c r="Z990" s="113"/>
      <c r="AA990" s="113"/>
      <c r="AB990" s="113"/>
      <c r="AC990" s="201"/>
      <c r="AD990" s="113"/>
      <c r="AE990" s="113"/>
      <c r="AF990" s="113"/>
      <c r="AG990" s="113"/>
    </row>
    <row r="991" spans="2:33" x14ac:dyDescent="0.2">
      <c r="B991" s="200"/>
      <c r="C991" s="113"/>
      <c r="D991" s="201"/>
      <c r="E991" s="201"/>
      <c r="F991" s="113"/>
      <c r="G991" s="113"/>
      <c r="H991" s="113"/>
      <c r="I991" s="203"/>
      <c r="J991" s="203"/>
      <c r="K991" s="204"/>
      <c r="L991" s="201"/>
      <c r="M991" s="201"/>
      <c r="N991" s="201"/>
      <c r="O991" s="201"/>
      <c r="P991" s="201"/>
      <c r="Q991" s="113"/>
      <c r="R991" s="113"/>
      <c r="U991" s="201"/>
      <c r="V991" s="113"/>
      <c r="W991" s="113"/>
      <c r="X991" s="113"/>
      <c r="Y991" s="113"/>
      <c r="Z991" s="113"/>
      <c r="AA991" s="113"/>
      <c r="AB991" s="113"/>
      <c r="AC991" s="201"/>
      <c r="AD991" s="113"/>
      <c r="AE991" s="113"/>
      <c r="AF991" s="113"/>
      <c r="AG991" s="113"/>
    </row>
    <row r="992" spans="2:33" x14ac:dyDescent="0.2">
      <c r="B992" s="200"/>
      <c r="C992" s="113"/>
      <c r="D992" s="201"/>
      <c r="E992" s="201"/>
      <c r="F992" s="113"/>
      <c r="G992" s="113"/>
      <c r="H992" s="113"/>
      <c r="I992" s="203"/>
      <c r="J992" s="203"/>
      <c r="K992" s="204"/>
      <c r="L992" s="201"/>
      <c r="M992" s="201"/>
      <c r="N992" s="201"/>
      <c r="O992" s="201"/>
      <c r="P992" s="201"/>
      <c r="Q992" s="113"/>
      <c r="R992" s="113"/>
      <c r="U992" s="201"/>
      <c r="V992" s="113"/>
      <c r="W992" s="113"/>
      <c r="X992" s="113"/>
      <c r="Y992" s="113"/>
      <c r="Z992" s="113"/>
      <c r="AA992" s="113"/>
      <c r="AB992" s="113"/>
      <c r="AC992" s="201"/>
      <c r="AD992" s="113"/>
      <c r="AE992" s="113"/>
      <c r="AF992" s="113"/>
      <c r="AG992" s="113"/>
    </row>
    <row r="993" spans="2:33" x14ac:dyDescent="0.2">
      <c r="B993" s="200"/>
      <c r="C993" s="113"/>
      <c r="D993" s="201"/>
      <c r="E993" s="201"/>
      <c r="F993" s="113"/>
      <c r="G993" s="113"/>
      <c r="H993" s="113"/>
      <c r="I993" s="203"/>
      <c r="J993" s="203"/>
      <c r="K993" s="204"/>
      <c r="L993" s="201"/>
      <c r="M993" s="201"/>
      <c r="N993" s="201"/>
      <c r="O993" s="201"/>
      <c r="P993" s="201"/>
      <c r="Q993" s="113"/>
      <c r="R993" s="113"/>
      <c r="U993" s="201"/>
      <c r="V993" s="113"/>
      <c r="W993" s="113"/>
      <c r="X993" s="113"/>
      <c r="Y993" s="113"/>
      <c r="Z993" s="113"/>
      <c r="AA993" s="113"/>
      <c r="AB993" s="113"/>
      <c r="AC993" s="201"/>
      <c r="AD993" s="113"/>
      <c r="AE993" s="113"/>
      <c r="AF993" s="113"/>
      <c r="AG993" s="113"/>
    </row>
    <row r="994" spans="2:33" x14ac:dyDescent="0.2">
      <c r="B994" s="200"/>
      <c r="C994" s="113"/>
      <c r="D994" s="201"/>
      <c r="E994" s="201"/>
      <c r="F994" s="113"/>
      <c r="G994" s="113"/>
      <c r="H994" s="113"/>
      <c r="I994" s="203"/>
      <c r="J994" s="203"/>
      <c r="K994" s="204"/>
      <c r="L994" s="201"/>
      <c r="M994" s="201"/>
      <c r="N994" s="201"/>
      <c r="O994" s="201"/>
      <c r="P994" s="201"/>
      <c r="Q994" s="113"/>
      <c r="R994" s="113"/>
      <c r="U994" s="201"/>
      <c r="V994" s="113"/>
      <c r="W994" s="113"/>
      <c r="X994" s="113"/>
      <c r="Y994" s="113"/>
      <c r="Z994" s="113"/>
      <c r="AA994" s="113"/>
      <c r="AB994" s="113"/>
      <c r="AC994" s="201"/>
      <c r="AD994" s="113"/>
      <c r="AE994" s="113"/>
      <c r="AF994" s="113"/>
      <c r="AG994" s="113"/>
    </row>
    <row r="995" spans="2:33" x14ac:dyDescent="0.2">
      <c r="B995" s="200"/>
      <c r="C995" s="113"/>
      <c r="D995" s="201"/>
      <c r="E995" s="201"/>
      <c r="F995" s="113"/>
      <c r="G995" s="113"/>
      <c r="H995" s="113"/>
      <c r="I995" s="203"/>
      <c r="J995" s="203"/>
      <c r="K995" s="204"/>
      <c r="L995" s="201"/>
      <c r="M995" s="201"/>
      <c r="N995" s="201"/>
      <c r="O995" s="201"/>
      <c r="P995" s="201"/>
      <c r="Q995" s="113"/>
      <c r="R995" s="113"/>
      <c r="U995" s="201"/>
      <c r="V995" s="113"/>
      <c r="W995" s="113"/>
      <c r="X995" s="113"/>
      <c r="Y995" s="113"/>
      <c r="Z995" s="113"/>
      <c r="AA995" s="113"/>
      <c r="AB995" s="113"/>
      <c r="AC995" s="201"/>
      <c r="AD995" s="113"/>
      <c r="AE995" s="113"/>
      <c r="AF995" s="113"/>
      <c r="AG995" s="113"/>
    </row>
    <row r="996" spans="2:33" x14ac:dyDescent="0.2">
      <c r="B996" s="200"/>
      <c r="C996" s="113"/>
      <c r="D996" s="201"/>
      <c r="E996" s="201"/>
      <c r="F996" s="113"/>
      <c r="G996" s="113"/>
      <c r="H996" s="113"/>
      <c r="I996" s="203"/>
      <c r="J996" s="203"/>
      <c r="K996" s="204"/>
      <c r="L996" s="201"/>
      <c r="M996" s="201"/>
      <c r="N996" s="201"/>
      <c r="O996" s="201"/>
      <c r="P996" s="201"/>
      <c r="Q996" s="113"/>
      <c r="R996" s="113"/>
      <c r="U996" s="201"/>
      <c r="V996" s="113"/>
      <c r="W996" s="113"/>
      <c r="X996" s="113"/>
      <c r="Y996" s="113"/>
      <c r="Z996" s="113"/>
      <c r="AA996" s="113"/>
      <c r="AB996" s="113"/>
      <c r="AC996" s="201"/>
      <c r="AD996" s="113"/>
      <c r="AE996" s="113"/>
      <c r="AF996" s="113"/>
      <c r="AG996" s="113"/>
    </row>
    <row r="997" spans="2:33" x14ac:dyDescent="0.2">
      <c r="B997" s="200"/>
      <c r="C997" s="113"/>
      <c r="D997" s="201"/>
      <c r="E997" s="201"/>
      <c r="F997" s="113"/>
      <c r="G997" s="113"/>
      <c r="H997" s="113"/>
      <c r="I997" s="203"/>
      <c r="J997" s="203"/>
      <c r="K997" s="204"/>
      <c r="L997" s="201"/>
      <c r="M997" s="201"/>
      <c r="N997" s="201"/>
      <c r="O997" s="201"/>
      <c r="P997" s="201"/>
      <c r="Q997" s="113"/>
      <c r="R997" s="113"/>
      <c r="U997" s="201"/>
      <c r="V997" s="113"/>
      <c r="W997" s="113"/>
      <c r="X997" s="113"/>
      <c r="Y997" s="113"/>
      <c r="Z997" s="113"/>
      <c r="AA997" s="113"/>
      <c r="AB997" s="113"/>
      <c r="AC997" s="201"/>
      <c r="AD997" s="113"/>
      <c r="AE997" s="113"/>
      <c r="AF997" s="113"/>
      <c r="AG997" s="113"/>
    </row>
    <row r="998" spans="2:33" x14ac:dyDescent="0.2">
      <c r="B998" s="200"/>
      <c r="C998" s="113"/>
      <c r="D998" s="201"/>
      <c r="E998" s="201"/>
      <c r="F998" s="113"/>
      <c r="G998" s="113"/>
      <c r="H998" s="113"/>
      <c r="I998" s="203"/>
      <c r="J998" s="203"/>
      <c r="K998" s="204"/>
      <c r="L998" s="201"/>
      <c r="M998" s="201"/>
      <c r="N998" s="201"/>
      <c r="O998" s="201"/>
      <c r="P998" s="201"/>
      <c r="Q998" s="113"/>
      <c r="R998" s="113"/>
      <c r="U998" s="201"/>
      <c r="V998" s="113"/>
      <c r="W998" s="113"/>
      <c r="X998" s="113"/>
      <c r="Y998" s="113"/>
      <c r="Z998" s="113"/>
      <c r="AA998" s="113"/>
      <c r="AB998" s="113"/>
      <c r="AC998" s="201"/>
      <c r="AD998" s="113"/>
      <c r="AE998" s="113"/>
      <c r="AF998" s="113"/>
      <c r="AG998" s="113"/>
    </row>
    <row r="999" spans="2:33" x14ac:dyDescent="0.2">
      <c r="B999" s="200"/>
      <c r="C999" s="113"/>
      <c r="D999" s="201"/>
      <c r="E999" s="201"/>
      <c r="F999" s="113"/>
      <c r="G999" s="113"/>
      <c r="H999" s="113"/>
      <c r="I999" s="203"/>
      <c r="J999" s="203"/>
      <c r="K999" s="204"/>
      <c r="L999" s="201"/>
      <c r="M999" s="201"/>
      <c r="N999" s="201"/>
      <c r="O999" s="201"/>
      <c r="P999" s="201"/>
      <c r="Q999" s="113"/>
      <c r="R999" s="113"/>
      <c r="U999" s="201"/>
      <c r="V999" s="113"/>
      <c r="W999" s="113"/>
      <c r="X999" s="113"/>
      <c r="Y999" s="113"/>
      <c r="Z999" s="113"/>
      <c r="AA999" s="113"/>
      <c r="AB999" s="113"/>
      <c r="AC999" s="201"/>
      <c r="AD999" s="113"/>
      <c r="AE999" s="113"/>
      <c r="AF999" s="113"/>
      <c r="AG999" s="113"/>
    </row>
    <row r="1000" spans="2:33" x14ac:dyDescent="0.2">
      <c r="B1000" s="200"/>
      <c r="C1000" s="113"/>
      <c r="D1000" s="201"/>
      <c r="E1000" s="201"/>
      <c r="F1000" s="113"/>
      <c r="G1000" s="113"/>
      <c r="H1000" s="113"/>
      <c r="I1000" s="203"/>
      <c r="J1000" s="203"/>
      <c r="K1000" s="204"/>
      <c r="L1000" s="201"/>
      <c r="M1000" s="201"/>
      <c r="N1000" s="201"/>
      <c r="O1000" s="201"/>
      <c r="P1000" s="201"/>
      <c r="Q1000" s="113"/>
      <c r="R1000" s="113"/>
      <c r="U1000" s="201"/>
      <c r="V1000" s="113"/>
      <c r="W1000" s="113"/>
      <c r="X1000" s="113"/>
      <c r="Y1000" s="113"/>
      <c r="Z1000" s="113"/>
      <c r="AA1000" s="113"/>
      <c r="AB1000" s="113"/>
      <c r="AC1000" s="201"/>
      <c r="AD1000" s="113"/>
      <c r="AE1000" s="113"/>
      <c r="AF1000" s="113"/>
      <c r="AG1000" s="113"/>
    </row>
    <row r="1001" spans="2:33" x14ac:dyDescent="0.2">
      <c r="B1001" s="200"/>
      <c r="C1001" s="113"/>
      <c r="D1001" s="201"/>
      <c r="E1001" s="201"/>
      <c r="F1001" s="113"/>
      <c r="G1001" s="113"/>
      <c r="H1001" s="113"/>
      <c r="I1001" s="203"/>
      <c r="J1001" s="203"/>
      <c r="K1001" s="204"/>
      <c r="L1001" s="201"/>
      <c r="M1001" s="201"/>
      <c r="N1001" s="201"/>
      <c r="O1001" s="201"/>
      <c r="P1001" s="201"/>
      <c r="Q1001" s="113"/>
      <c r="R1001" s="113"/>
      <c r="U1001" s="201"/>
      <c r="V1001" s="113"/>
      <c r="W1001" s="113"/>
      <c r="X1001" s="113"/>
      <c r="Y1001" s="113"/>
      <c r="Z1001" s="113"/>
      <c r="AA1001" s="113"/>
      <c r="AB1001" s="113"/>
      <c r="AC1001" s="201"/>
      <c r="AD1001" s="113"/>
      <c r="AE1001" s="113"/>
      <c r="AF1001" s="113"/>
      <c r="AG1001" s="113"/>
    </row>
    <row r="1002" spans="2:33" x14ac:dyDescent="0.2">
      <c r="B1002" s="200"/>
      <c r="C1002" s="113"/>
      <c r="D1002" s="201"/>
      <c r="E1002" s="201"/>
      <c r="F1002" s="113"/>
      <c r="G1002" s="113"/>
      <c r="H1002" s="113"/>
      <c r="I1002" s="203"/>
      <c r="J1002" s="203"/>
      <c r="K1002" s="204"/>
      <c r="L1002" s="201"/>
      <c r="M1002" s="201"/>
      <c r="N1002" s="201"/>
      <c r="O1002" s="201"/>
      <c r="P1002" s="201"/>
      <c r="Q1002" s="113"/>
      <c r="R1002" s="113"/>
      <c r="U1002" s="201"/>
      <c r="V1002" s="113"/>
      <c r="W1002" s="113"/>
      <c r="X1002" s="113"/>
      <c r="Y1002" s="113"/>
      <c r="Z1002" s="113"/>
      <c r="AA1002" s="113"/>
      <c r="AB1002" s="113"/>
      <c r="AC1002" s="201"/>
      <c r="AD1002" s="113"/>
      <c r="AE1002" s="113"/>
      <c r="AF1002" s="113"/>
      <c r="AG1002" s="113"/>
    </row>
    <row r="1003" spans="2:33" x14ac:dyDescent="0.2">
      <c r="B1003" s="200"/>
      <c r="C1003" s="113"/>
      <c r="D1003" s="201"/>
      <c r="E1003" s="201"/>
      <c r="F1003" s="113"/>
      <c r="G1003" s="113"/>
      <c r="H1003" s="113"/>
      <c r="I1003" s="203"/>
      <c r="J1003" s="203"/>
      <c r="K1003" s="204"/>
      <c r="L1003" s="201"/>
      <c r="M1003" s="201"/>
      <c r="N1003" s="201"/>
      <c r="O1003" s="201"/>
      <c r="P1003" s="201"/>
      <c r="Q1003" s="113"/>
      <c r="R1003" s="113"/>
      <c r="U1003" s="201"/>
      <c r="V1003" s="113"/>
      <c r="W1003" s="113"/>
      <c r="X1003" s="113"/>
      <c r="Y1003" s="113"/>
      <c r="Z1003" s="113"/>
      <c r="AA1003" s="113"/>
      <c r="AB1003" s="113"/>
      <c r="AC1003" s="201"/>
      <c r="AD1003" s="113"/>
      <c r="AE1003" s="113"/>
      <c r="AF1003" s="113"/>
      <c r="AG1003" s="113"/>
    </row>
    <row r="1004" spans="2:33" x14ac:dyDescent="0.2">
      <c r="B1004" s="200"/>
      <c r="C1004" s="113"/>
      <c r="D1004" s="201"/>
      <c r="E1004" s="201"/>
      <c r="F1004" s="113"/>
      <c r="G1004" s="113"/>
      <c r="H1004" s="113"/>
      <c r="I1004" s="203"/>
      <c r="J1004" s="203"/>
      <c r="K1004" s="204"/>
      <c r="L1004" s="201"/>
      <c r="M1004" s="201"/>
      <c r="N1004" s="201"/>
      <c r="O1004" s="201"/>
      <c r="P1004" s="201"/>
      <c r="Q1004" s="113"/>
      <c r="R1004" s="113"/>
      <c r="U1004" s="201"/>
      <c r="V1004" s="113"/>
      <c r="W1004" s="113"/>
      <c r="X1004" s="113"/>
      <c r="Y1004" s="113"/>
      <c r="Z1004" s="113"/>
      <c r="AA1004" s="113"/>
      <c r="AB1004" s="113"/>
      <c r="AC1004" s="201"/>
      <c r="AD1004" s="113"/>
      <c r="AE1004" s="113"/>
      <c r="AF1004" s="113"/>
      <c r="AG1004" s="113"/>
    </row>
    <row r="1005" spans="2:33" x14ac:dyDescent="0.2">
      <c r="B1005" s="200"/>
      <c r="C1005" s="113"/>
      <c r="D1005" s="201"/>
      <c r="E1005" s="201"/>
      <c r="F1005" s="113"/>
      <c r="G1005" s="113"/>
      <c r="H1005" s="113"/>
      <c r="I1005" s="203"/>
      <c r="J1005" s="203"/>
      <c r="K1005" s="204"/>
      <c r="L1005" s="201"/>
      <c r="M1005" s="201"/>
      <c r="N1005" s="201"/>
      <c r="O1005" s="201"/>
      <c r="P1005" s="201"/>
      <c r="Q1005" s="113"/>
      <c r="R1005" s="113"/>
      <c r="U1005" s="201"/>
      <c r="V1005" s="113"/>
      <c r="W1005" s="113"/>
      <c r="X1005" s="113"/>
      <c r="Y1005" s="113"/>
      <c r="Z1005" s="113"/>
      <c r="AA1005" s="113"/>
      <c r="AB1005" s="113"/>
      <c r="AC1005" s="201"/>
      <c r="AD1005" s="113"/>
      <c r="AE1005" s="113"/>
      <c r="AF1005" s="113"/>
      <c r="AG1005" s="113"/>
    </row>
    <row r="1006" spans="2:33" x14ac:dyDescent="0.2">
      <c r="B1006" s="200"/>
      <c r="C1006" s="113"/>
      <c r="D1006" s="201"/>
      <c r="E1006" s="201"/>
      <c r="F1006" s="113"/>
      <c r="G1006" s="113"/>
      <c r="H1006" s="113"/>
      <c r="I1006" s="203"/>
      <c r="J1006" s="203"/>
      <c r="K1006" s="204"/>
      <c r="L1006" s="201"/>
      <c r="M1006" s="201"/>
      <c r="N1006" s="201"/>
      <c r="O1006" s="201"/>
      <c r="P1006" s="201"/>
      <c r="Q1006" s="113"/>
      <c r="R1006" s="113"/>
      <c r="U1006" s="201"/>
      <c r="V1006" s="113"/>
      <c r="W1006" s="113"/>
      <c r="X1006" s="113"/>
      <c r="Y1006" s="113"/>
      <c r="Z1006" s="113"/>
      <c r="AA1006" s="113"/>
      <c r="AB1006" s="113"/>
      <c r="AC1006" s="201"/>
      <c r="AD1006" s="113"/>
      <c r="AE1006" s="113"/>
      <c r="AF1006" s="113"/>
      <c r="AG1006" s="113"/>
    </row>
    <row r="1007" spans="2:33" x14ac:dyDescent="0.2">
      <c r="B1007" s="200"/>
      <c r="C1007" s="113"/>
      <c r="D1007" s="201"/>
      <c r="E1007" s="201"/>
      <c r="F1007" s="113"/>
      <c r="G1007" s="113"/>
      <c r="H1007" s="113"/>
      <c r="I1007" s="203"/>
      <c r="J1007" s="203"/>
      <c r="K1007" s="204"/>
      <c r="L1007" s="201"/>
      <c r="M1007" s="201"/>
      <c r="N1007" s="201"/>
      <c r="O1007" s="201"/>
      <c r="P1007" s="201"/>
      <c r="Q1007" s="113"/>
      <c r="R1007" s="113"/>
      <c r="U1007" s="201"/>
      <c r="V1007" s="113"/>
      <c r="W1007" s="113"/>
      <c r="X1007" s="113"/>
      <c r="Y1007" s="113"/>
      <c r="Z1007" s="113"/>
      <c r="AA1007" s="113"/>
      <c r="AB1007" s="113"/>
      <c r="AC1007" s="201"/>
      <c r="AD1007" s="113"/>
      <c r="AE1007" s="113"/>
      <c r="AF1007" s="113"/>
      <c r="AG1007" s="113"/>
    </row>
    <row r="1008" spans="2:33" x14ac:dyDescent="0.2">
      <c r="B1008" s="200"/>
      <c r="C1008" s="113"/>
      <c r="D1008" s="201"/>
      <c r="E1008" s="201"/>
      <c r="F1008" s="113"/>
      <c r="G1008" s="113"/>
      <c r="H1008" s="113"/>
      <c r="I1008" s="203"/>
      <c r="J1008" s="203"/>
      <c r="K1008" s="204"/>
      <c r="L1008" s="201"/>
      <c r="M1008" s="201"/>
      <c r="N1008" s="201"/>
      <c r="O1008" s="201"/>
      <c r="P1008" s="201"/>
      <c r="Q1008" s="113"/>
      <c r="R1008" s="113"/>
      <c r="U1008" s="201"/>
      <c r="V1008" s="113"/>
      <c r="W1008" s="113"/>
      <c r="X1008" s="113"/>
      <c r="Y1008" s="113"/>
      <c r="Z1008" s="113"/>
      <c r="AA1008" s="113"/>
      <c r="AB1008" s="113"/>
      <c r="AC1008" s="201"/>
      <c r="AD1008" s="113"/>
      <c r="AE1008" s="113"/>
      <c r="AF1008" s="113"/>
      <c r="AG1008" s="113"/>
    </row>
    <row r="1009" spans="2:33" x14ac:dyDescent="0.2">
      <c r="B1009" s="200"/>
      <c r="C1009" s="113"/>
      <c r="D1009" s="201"/>
      <c r="E1009" s="201"/>
      <c r="F1009" s="113"/>
      <c r="G1009" s="113"/>
      <c r="H1009" s="113"/>
      <c r="I1009" s="203"/>
      <c r="J1009" s="203"/>
      <c r="K1009" s="204"/>
      <c r="L1009" s="201"/>
      <c r="M1009" s="201"/>
      <c r="N1009" s="201"/>
      <c r="O1009" s="201"/>
      <c r="P1009" s="201"/>
      <c r="Q1009" s="113"/>
      <c r="R1009" s="113"/>
      <c r="U1009" s="201"/>
      <c r="V1009" s="113"/>
      <c r="W1009" s="113"/>
      <c r="X1009" s="113"/>
      <c r="Y1009" s="113"/>
      <c r="Z1009" s="113"/>
      <c r="AA1009" s="113"/>
      <c r="AB1009" s="113"/>
      <c r="AC1009" s="201"/>
      <c r="AD1009" s="113"/>
      <c r="AE1009" s="113"/>
      <c r="AF1009" s="113"/>
      <c r="AG1009" s="113"/>
    </row>
    <row r="1010" spans="2:33" x14ac:dyDescent="0.2">
      <c r="B1010" s="200"/>
      <c r="C1010" s="113"/>
      <c r="D1010" s="201"/>
      <c r="E1010" s="201"/>
      <c r="F1010" s="113"/>
      <c r="G1010" s="113"/>
      <c r="H1010" s="113"/>
      <c r="I1010" s="203"/>
      <c r="J1010" s="203"/>
      <c r="K1010" s="204"/>
      <c r="L1010" s="201"/>
      <c r="M1010" s="201"/>
      <c r="N1010" s="201"/>
      <c r="O1010" s="201"/>
      <c r="P1010" s="201"/>
      <c r="Q1010" s="113"/>
      <c r="R1010" s="113"/>
      <c r="U1010" s="201"/>
      <c r="V1010" s="113"/>
      <c r="W1010" s="113"/>
      <c r="X1010" s="113"/>
      <c r="Y1010" s="113"/>
      <c r="Z1010" s="113"/>
      <c r="AA1010" s="113"/>
      <c r="AB1010" s="113"/>
      <c r="AC1010" s="201"/>
      <c r="AD1010" s="113"/>
      <c r="AE1010" s="113"/>
      <c r="AF1010" s="113"/>
      <c r="AG1010" s="113"/>
    </row>
    <row r="1011" spans="2:33" x14ac:dyDescent="0.2">
      <c r="B1011" s="200"/>
      <c r="C1011" s="113"/>
      <c r="D1011" s="201"/>
      <c r="E1011" s="201"/>
      <c r="F1011" s="113"/>
      <c r="G1011" s="113"/>
      <c r="H1011" s="113"/>
      <c r="I1011" s="203"/>
      <c r="J1011" s="203"/>
      <c r="K1011" s="204"/>
      <c r="L1011" s="201"/>
      <c r="M1011" s="201"/>
      <c r="N1011" s="201"/>
      <c r="O1011" s="201"/>
      <c r="P1011" s="201"/>
      <c r="Q1011" s="113"/>
      <c r="R1011" s="113"/>
      <c r="U1011" s="201"/>
      <c r="V1011" s="113"/>
      <c r="W1011" s="113"/>
      <c r="X1011" s="113"/>
      <c r="Y1011" s="113"/>
      <c r="Z1011" s="113"/>
      <c r="AA1011" s="113"/>
      <c r="AB1011" s="113"/>
      <c r="AC1011" s="201"/>
      <c r="AD1011" s="113"/>
      <c r="AE1011" s="113"/>
      <c r="AF1011" s="113"/>
      <c r="AG1011" s="113"/>
    </row>
    <row r="1012" spans="2:33" x14ac:dyDescent="0.2">
      <c r="B1012" s="200"/>
      <c r="C1012" s="113"/>
      <c r="D1012" s="201"/>
      <c r="E1012" s="201"/>
      <c r="F1012" s="113"/>
      <c r="G1012" s="113"/>
      <c r="H1012" s="113"/>
      <c r="I1012" s="203"/>
      <c r="J1012" s="203"/>
      <c r="K1012" s="204"/>
      <c r="L1012" s="201"/>
      <c r="M1012" s="201"/>
      <c r="N1012" s="201"/>
      <c r="O1012" s="201"/>
      <c r="P1012" s="201"/>
      <c r="Q1012" s="113"/>
      <c r="R1012" s="113"/>
      <c r="U1012" s="201"/>
      <c r="V1012" s="113"/>
      <c r="W1012" s="113"/>
      <c r="X1012" s="113"/>
      <c r="Y1012" s="113"/>
      <c r="Z1012" s="113"/>
      <c r="AA1012" s="113"/>
      <c r="AB1012" s="113"/>
      <c r="AC1012" s="201"/>
      <c r="AD1012" s="113"/>
      <c r="AE1012" s="113"/>
      <c r="AF1012" s="113"/>
      <c r="AG1012" s="113"/>
    </row>
    <row r="1013" spans="2:33" x14ac:dyDescent="0.2">
      <c r="B1013" s="200"/>
      <c r="C1013" s="113"/>
      <c r="D1013" s="201"/>
      <c r="E1013" s="201"/>
      <c r="F1013" s="113"/>
      <c r="G1013" s="113"/>
      <c r="H1013" s="113"/>
      <c r="I1013" s="203"/>
      <c r="J1013" s="203"/>
      <c r="K1013" s="204"/>
      <c r="L1013" s="201"/>
      <c r="M1013" s="201"/>
      <c r="N1013" s="201"/>
      <c r="O1013" s="201"/>
      <c r="P1013" s="201"/>
      <c r="Q1013" s="113"/>
      <c r="R1013" s="113"/>
      <c r="U1013" s="201"/>
      <c r="V1013" s="113"/>
      <c r="W1013" s="113"/>
      <c r="X1013" s="113"/>
      <c r="Y1013" s="113"/>
      <c r="Z1013" s="113"/>
      <c r="AA1013" s="113"/>
      <c r="AB1013" s="113"/>
      <c r="AC1013" s="201"/>
      <c r="AD1013" s="113"/>
      <c r="AE1013" s="113"/>
      <c r="AF1013" s="113"/>
      <c r="AG1013" s="113"/>
    </row>
    <row r="1014" spans="2:33" x14ac:dyDescent="0.2">
      <c r="B1014" s="200"/>
      <c r="C1014" s="113"/>
      <c r="D1014" s="201"/>
      <c r="E1014" s="201"/>
      <c r="F1014" s="113"/>
      <c r="G1014" s="113"/>
      <c r="H1014" s="113"/>
      <c r="I1014" s="203"/>
      <c r="J1014" s="203"/>
      <c r="K1014" s="204"/>
      <c r="L1014" s="201"/>
      <c r="M1014" s="201"/>
      <c r="N1014" s="201"/>
      <c r="O1014" s="201"/>
      <c r="P1014" s="201"/>
      <c r="Q1014" s="113"/>
      <c r="R1014" s="113"/>
      <c r="U1014" s="201"/>
      <c r="V1014" s="113"/>
      <c r="W1014" s="113"/>
      <c r="X1014" s="113"/>
      <c r="Y1014" s="113"/>
      <c r="Z1014" s="113"/>
      <c r="AA1014" s="113"/>
      <c r="AB1014" s="113"/>
      <c r="AC1014" s="201"/>
      <c r="AD1014" s="113"/>
      <c r="AE1014" s="113"/>
      <c r="AF1014" s="113"/>
      <c r="AG1014" s="113"/>
    </row>
    <row r="1015" spans="2:33" x14ac:dyDescent="0.2">
      <c r="B1015" s="200"/>
      <c r="C1015" s="113"/>
      <c r="D1015" s="201"/>
      <c r="E1015" s="201"/>
      <c r="F1015" s="113"/>
      <c r="G1015" s="113"/>
      <c r="H1015" s="113"/>
      <c r="I1015" s="203"/>
      <c r="J1015" s="203"/>
      <c r="K1015" s="204"/>
      <c r="L1015" s="201"/>
      <c r="M1015" s="201"/>
      <c r="N1015" s="201"/>
      <c r="O1015" s="201"/>
      <c r="P1015" s="201"/>
      <c r="Q1015" s="113"/>
      <c r="R1015" s="113"/>
      <c r="U1015" s="201"/>
      <c r="V1015" s="113"/>
      <c r="W1015" s="113"/>
      <c r="X1015" s="113"/>
      <c r="Y1015" s="113"/>
      <c r="Z1015" s="113"/>
      <c r="AA1015" s="113"/>
      <c r="AB1015" s="113"/>
      <c r="AC1015" s="201"/>
      <c r="AD1015" s="113"/>
      <c r="AE1015" s="113"/>
      <c r="AF1015" s="113"/>
      <c r="AG1015" s="113"/>
    </row>
    <row r="1016" spans="2:33" x14ac:dyDescent="0.2">
      <c r="B1016" s="200"/>
      <c r="C1016" s="113"/>
      <c r="D1016" s="201"/>
      <c r="E1016" s="201"/>
      <c r="F1016" s="113"/>
      <c r="G1016" s="113"/>
      <c r="H1016" s="113"/>
      <c r="I1016" s="203"/>
      <c r="J1016" s="203"/>
      <c r="K1016" s="204"/>
      <c r="L1016" s="201"/>
      <c r="M1016" s="201"/>
      <c r="N1016" s="201"/>
      <c r="O1016" s="201"/>
      <c r="P1016" s="201"/>
      <c r="Q1016" s="113"/>
      <c r="R1016" s="113"/>
      <c r="U1016" s="201"/>
      <c r="V1016" s="113"/>
      <c r="W1016" s="113"/>
      <c r="X1016" s="113"/>
      <c r="Y1016" s="113"/>
      <c r="Z1016" s="113"/>
      <c r="AA1016" s="113"/>
      <c r="AB1016" s="113"/>
      <c r="AC1016" s="201"/>
      <c r="AD1016" s="113"/>
      <c r="AE1016" s="113"/>
      <c r="AF1016" s="113"/>
      <c r="AG1016" s="113"/>
    </row>
    <row r="1017" spans="2:33" x14ac:dyDescent="0.2">
      <c r="B1017" s="200"/>
      <c r="C1017" s="113"/>
      <c r="D1017" s="201"/>
      <c r="E1017" s="201"/>
      <c r="F1017" s="113"/>
      <c r="G1017" s="113"/>
      <c r="H1017" s="113"/>
      <c r="I1017" s="203"/>
      <c r="J1017" s="203"/>
      <c r="K1017" s="204"/>
      <c r="L1017" s="201"/>
      <c r="M1017" s="201"/>
      <c r="N1017" s="201"/>
      <c r="O1017" s="201"/>
      <c r="P1017" s="201"/>
      <c r="Q1017" s="113"/>
      <c r="R1017" s="113"/>
      <c r="U1017" s="201"/>
      <c r="V1017" s="113"/>
      <c r="W1017" s="113"/>
      <c r="X1017" s="113"/>
      <c r="Y1017" s="113"/>
      <c r="Z1017" s="113"/>
      <c r="AA1017" s="113"/>
      <c r="AB1017" s="113"/>
      <c r="AC1017" s="201"/>
      <c r="AD1017" s="113"/>
      <c r="AE1017" s="113"/>
      <c r="AF1017" s="113"/>
      <c r="AG1017" s="113"/>
    </row>
    <row r="1018" spans="2:33" x14ac:dyDescent="0.2">
      <c r="B1018" s="200"/>
      <c r="C1018" s="113"/>
      <c r="D1018" s="201"/>
      <c r="E1018" s="201"/>
      <c r="F1018" s="113"/>
      <c r="G1018" s="113"/>
      <c r="H1018" s="113"/>
      <c r="I1018" s="203"/>
      <c r="J1018" s="203"/>
      <c r="K1018" s="204"/>
      <c r="L1018" s="201"/>
      <c r="M1018" s="201"/>
      <c r="N1018" s="201"/>
      <c r="O1018" s="201"/>
      <c r="P1018" s="201"/>
      <c r="Q1018" s="113"/>
      <c r="R1018" s="113"/>
      <c r="U1018" s="201"/>
      <c r="V1018" s="113"/>
      <c r="W1018" s="113"/>
      <c r="X1018" s="113"/>
      <c r="Y1018" s="113"/>
      <c r="Z1018" s="113"/>
      <c r="AA1018" s="113"/>
      <c r="AB1018" s="113"/>
      <c r="AC1018" s="201"/>
      <c r="AD1018" s="113"/>
      <c r="AE1018" s="113"/>
      <c r="AF1018" s="113"/>
      <c r="AG1018" s="113"/>
    </row>
    <row r="1019" spans="2:33" x14ac:dyDescent="0.2">
      <c r="B1019" s="200"/>
      <c r="C1019" s="113"/>
      <c r="D1019" s="201"/>
      <c r="E1019" s="201"/>
      <c r="F1019" s="113"/>
      <c r="G1019" s="113"/>
      <c r="H1019" s="113"/>
      <c r="I1019" s="203"/>
      <c r="J1019" s="203"/>
      <c r="K1019" s="204"/>
      <c r="L1019" s="201"/>
      <c r="M1019" s="201"/>
      <c r="N1019" s="201"/>
      <c r="O1019" s="201"/>
      <c r="P1019" s="201"/>
      <c r="Q1019" s="113"/>
      <c r="R1019" s="113"/>
      <c r="U1019" s="201"/>
      <c r="V1019" s="113"/>
      <c r="W1019" s="113"/>
      <c r="X1019" s="113"/>
      <c r="Y1019" s="113"/>
      <c r="Z1019" s="113"/>
      <c r="AA1019" s="113"/>
      <c r="AB1019" s="113"/>
      <c r="AC1019" s="201"/>
      <c r="AD1019" s="113"/>
      <c r="AE1019" s="113"/>
      <c r="AF1019" s="113"/>
      <c r="AG1019" s="113"/>
    </row>
    <row r="1020" spans="2:33" x14ac:dyDescent="0.2">
      <c r="B1020" s="200"/>
      <c r="C1020" s="113"/>
      <c r="D1020" s="201"/>
      <c r="E1020" s="201"/>
      <c r="F1020" s="113"/>
      <c r="G1020" s="113"/>
      <c r="H1020" s="113"/>
      <c r="I1020" s="203"/>
      <c r="J1020" s="203"/>
      <c r="K1020" s="204"/>
      <c r="L1020" s="201"/>
      <c r="M1020" s="201"/>
      <c r="N1020" s="201"/>
      <c r="O1020" s="201"/>
      <c r="P1020" s="201"/>
      <c r="Q1020" s="113"/>
      <c r="R1020" s="113"/>
      <c r="U1020" s="201"/>
      <c r="V1020" s="113"/>
      <c r="W1020" s="113"/>
      <c r="X1020" s="113"/>
      <c r="Y1020" s="113"/>
      <c r="Z1020" s="113"/>
      <c r="AA1020" s="113"/>
      <c r="AB1020" s="113"/>
      <c r="AC1020" s="201"/>
      <c r="AD1020" s="113"/>
      <c r="AE1020" s="113"/>
      <c r="AF1020" s="113"/>
      <c r="AG1020" s="113"/>
    </row>
    <row r="1021" spans="2:33" x14ac:dyDescent="0.2">
      <c r="B1021" s="200"/>
      <c r="C1021" s="113"/>
      <c r="D1021" s="201"/>
      <c r="E1021" s="201"/>
      <c r="F1021" s="113"/>
      <c r="G1021" s="113"/>
      <c r="H1021" s="113"/>
      <c r="I1021" s="203"/>
      <c r="J1021" s="203"/>
      <c r="K1021" s="204"/>
      <c r="L1021" s="201"/>
      <c r="M1021" s="201"/>
      <c r="N1021" s="201"/>
      <c r="O1021" s="201"/>
      <c r="P1021" s="201"/>
      <c r="Q1021" s="113"/>
      <c r="R1021" s="113"/>
      <c r="U1021" s="201"/>
      <c r="V1021" s="113"/>
      <c r="W1021" s="113"/>
      <c r="X1021" s="113"/>
      <c r="Y1021" s="113"/>
      <c r="Z1021" s="113"/>
      <c r="AA1021" s="113"/>
      <c r="AB1021" s="113"/>
      <c r="AC1021" s="201"/>
      <c r="AD1021" s="113"/>
      <c r="AE1021" s="113"/>
      <c r="AF1021" s="113"/>
      <c r="AG1021" s="113"/>
    </row>
    <row r="1022" spans="2:33" x14ac:dyDescent="0.2">
      <c r="B1022" s="200"/>
      <c r="C1022" s="113"/>
      <c r="D1022" s="201"/>
      <c r="E1022" s="201"/>
      <c r="F1022" s="113"/>
      <c r="G1022" s="113"/>
      <c r="H1022" s="113"/>
      <c r="I1022" s="203"/>
      <c r="J1022" s="203"/>
      <c r="K1022" s="204"/>
      <c r="L1022" s="201"/>
      <c r="M1022" s="201"/>
      <c r="N1022" s="201"/>
      <c r="O1022" s="201"/>
      <c r="P1022" s="201"/>
      <c r="Q1022" s="113"/>
      <c r="R1022" s="113"/>
      <c r="U1022" s="201"/>
      <c r="V1022" s="113"/>
      <c r="W1022" s="113"/>
      <c r="X1022" s="113"/>
      <c r="Y1022" s="113"/>
      <c r="Z1022" s="113"/>
      <c r="AA1022" s="113"/>
      <c r="AB1022" s="113"/>
      <c r="AC1022" s="201"/>
      <c r="AD1022" s="113"/>
      <c r="AE1022" s="113"/>
      <c r="AF1022" s="113"/>
      <c r="AG1022" s="113"/>
    </row>
    <row r="1023" spans="2:33" x14ac:dyDescent="0.2">
      <c r="B1023" s="200"/>
      <c r="C1023" s="113"/>
      <c r="D1023" s="201"/>
      <c r="E1023" s="201"/>
      <c r="F1023" s="113"/>
      <c r="G1023" s="113"/>
      <c r="H1023" s="113"/>
      <c r="I1023" s="203"/>
      <c r="J1023" s="203"/>
      <c r="K1023" s="204"/>
      <c r="L1023" s="201"/>
      <c r="M1023" s="201"/>
      <c r="N1023" s="201"/>
      <c r="O1023" s="201"/>
      <c r="P1023" s="201"/>
      <c r="Q1023" s="113"/>
      <c r="R1023" s="113"/>
      <c r="U1023" s="201"/>
      <c r="V1023" s="113"/>
      <c r="W1023" s="113"/>
      <c r="X1023" s="113"/>
      <c r="Y1023" s="113"/>
      <c r="Z1023" s="113"/>
      <c r="AA1023" s="113"/>
      <c r="AB1023" s="113"/>
      <c r="AC1023" s="201"/>
      <c r="AD1023" s="113"/>
      <c r="AE1023" s="113"/>
      <c r="AF1023" s="113"/>
      <c r="AG1023" s="113"/>
    </row>
    <row r="1024" spans="2:33" x14ac:dyDescent="0.2">
      <c r="B1024" s="200"/>
      <c r="C1024" s="113"/>
      <c r="D1024" s="201"/>
      <c r="E1024" s="201"/>
      <c r="F1024" s="113"/>
      <c r="G1024" s="113"/>
      <c r="H1024" s="113"/>
      <c r="I1024" s="203"/>
      <c r="J1024" s="203"/>
      <c r="K1024" s="204"/>
      <c r="L1024" s="201"/>
      <c r="M1024" s="201"/>
      <c r="N1024" s="201"/>
      <c r="O1024" s="201"/>
      <c r="P1024" s="201"/>
      <c r="Q1024" s="113"/>
      <c r="R1024" s="113"/>
      <c r="U1024" s="201"/>
      <c r="V1024" s="113"/>
      <c r="W1024" s="113"/>
      <c r="X1024" s="113"/>
      <c r="Y1024" s="113"/>
      <c r="Z1024" s="113"/>
      <c r="AA1024" s="113"/>
      <c r="AB1024" s="113"/>
      <c r="AC1024" s="201"/>
      <c r="AD1024" s="113"/>
      <c r="AE1024" s="113"/>
      <c r="AF1024" s="113"/>
      <c r="AG1024" s="113"/>
    </row>
    <row r="1025" spans="2:33" x14ac:dyDescent="0.2">
      <c r="B1025" s="200"/>
      <c r="C1025" s="113"/>
      <c r="D1025" s="201"/>
      <c r="E1025" s="201"/>
      <c r="F1025" s="113"/>
      <c r="G1025" s="113"/>
      <c r="H1025" s="113"/>
      <c r="I1025" s="203"/>
      <c r="J1025" s="203"/>
      <c r="K1025" s="204"/>
      <c r="L1025" s="201"/>
      <c r="M1025" s="201"/>
      <c r="N1025" s="201"/>
      <c r="O1025" s="201"/>
      <c r="P1025" s="201"/>
      <c r="Q1025" s="113"/>
      <c r="R1025" s="113"/>
      <c r="U1025" s="201"/>
      <c r="V1025" s="113"/>
      <c r="W1025" s="113"/>
      <c r="X1025" s="113"/>
      <c r="Y1025" s="113"/>
      <c r="Z1025" s="113"/>
      <c r="AA1025" s="113"/>
      <c r="AB1025" s="113"/>
      <c r="AC1025" s="201"/>
      <c r="AD1025" s="113"/>
      <c r="AE1025" s="113"/>
      <c r="AF1025" s="113"/>
      <c r="AG1025" s="113"/>
    </row>
    <row r="1026" spans="2:33" x14ac:dyDescent="0.2">
      <c r="B1026" s="200"/>
      <c r="C1026" s="113"/>
      <c r="D1026" s="201"/>
      <c r="E1026" s="201"/>
      <c r="F1026" s="113"/>
      <c r="G1026" s="113"/>
      <c r="H1026" s="113"/>
      <c r="I1026" s="203"/>
      <c r="J1026" s="203"/>
      <c r="K1026" s="204"/>
      <c r="L1026" s="201"/>
      <c r="M1026" s="201"/>
      <c r="N1026" s="201"/>
      <c r="O1026" s="201"/>
      <c r="P1026" s="201"/>
      <c r="Q1026" s="113"/>
      <c r="R1026" s="113"/>
      <c r="U1026" s="201"/>
      <c r="V1026" s="113"/>
      <c r="W1026" s="113"/>
      <c r="X1026" s="113"/>
      <c r="Y1026" s="113"/>
      <c r="Z1026" s="113"/>
      <c r="AA1026" s="113"/>
      <c r="AB1026" s="113"/>
      <c r="AC1026" s="201"/>
      <c r="AD1026" s="113"/>
      <c r="AE1026" s="113"/>
      <c r="AF1026" s="113"/>
      <c r="AG1026" s="113"/>
    </row>
    <row r="1027" spans="2:33" x14ac:dyDescent="0.2">
      <c r="B1027" s="200"/>
      <c r="C1027" s="113"/>
      <c r="D1027" s="201"/>
      <c r="E1027" s="201"/>
      <c r="F1027" s="113"/>
      <c r="G1027" s="113"/>
      <c r="H1027" s="113"/>
      <c r="I1027" s="203"/>
      <c r="J1027" s="203"/>
      <c r="K1027" s="204"/>
      <c r="L1027" s="201"/>
      <c r="M1027" s="201"/>
      <c r="N1027" s="201"/>
      <c r="O1027" s="201"/>
      <c r="P1027" s="201"/>
      <c r="Q1027" s="113"/>
      <c r="R1027" s="113"/>
      <c r="U1027" s="201"/>
      <c r="V1027" s="113"/>
      <c r="W1027" s="113"/>
      <c r="X1027" s="113"/>
      <c r="Y1027" s="113"/>
      <c r="Z1027" s="113"/>
      <c r="AA1027" s="113"/>
      <c r="AB1027" s="113"/>
      <c r="AC1027" s="201"/>
      <c r="AD1027" s="113"/>
      <c r="AE1027" s="113"/>
      <c r="AF1027" s="113"/>
      <c r="AG1027" s="113"/>
    </row>
    <row r="1028" spans="2:33" x14ac:dyDescent="0.2">
      <c r="B1028" s="200"/>
      <c r="C1028" s="113"/>
      <c r="D1028" s="201"/>
      <c r="E1028" s="201"/>
      <c r="F1028" s="113"/>
      <c r="G1028" s="113"/>
      <c r="H1028" s="113"/>
      <c r="I1028" s="203"/>
      <c r="J1028" s="203"/>
      <c r="K1028" s="204"/>
      <c r="L1028" s="201"/>
      <c r="M1028" s="201"/>
      <c r="N1028" s="201"/>
      <c r="O1028" s="201"/>
      <c r="P1028" s="201"/>
      <c r="Q1028" s="113"/>
      <c r="R1028" s="113"/>
      <c r="U1028" s="201"/>
      <c r="V1028" s="113"/>
      <c r="W1028" s="113"/>
      <c r="X1028" s="113"/>
      <c r="Y1028" s="113"/>
      <c r="Z1028" s="113"/>
      <c r="AA1028" s="113"/>
      <c r="AB1028" s="113"/>
      <c r="AC1028" s="201"/>
      <c r="AD1028" s="113"/>
      <c r="AE1028" s="113"/>
      <c r="AF1028" s="113"/>
      <c r="AG1028" s="113"/>
    </row>
    <row r="1029" spans="2:33" x14ac:dyDescent="0.2">
      <c r="B1029" s="200"/>
      <c r="C1029" s="113"/>
      <c r="D1029" s="201"/>
      <c r="E1029" s="201"/>
      <c r="F1029" s="113"/>
      <c r="G1029" s="113"/>
      <c r="H1029" s="113"/>
      <c r="I1029" s="203"/>
      <c r="J1029" s="203"/>
      <c r="K1029" s="204"/>
      <c r="L1029" s="201"/>
      <c r="M1029" s="201"/>
      <c r="N1029" s="201"/>
      <c r="O1029" s="201"/>
      <c r="P1029" s="201"/>
      <c r="Q1029" s="113"/>
      <c r="R1029" s="113"/>
      <c r="U1029" s="201"/>
      <c r="V1029" s="113"/>
      <c r="W1029" s="113"/>
      <c r="X1029" s="113"/>
      <c r="Y1029" s="113"/>
      <c r="Z1029" s="113"/>
      <c r="AA1029" s="113"/>
      <c r="AB1029" s="113"/>
      <c r="AC1029" s="201"/>
      <c r="AD1029" s="113"/>
      <c r="AE1029" s="113"/>
      <c r="AF1029" s="113"/>
      <c r="AG1029" s="113"/>
    </row>
    <row r="1030" spans="2:33" x14ac:dyDescent="0.2">
      <c r="B1030" s="200"/>
      <c r="C1030" s="113"/>
      <c r="D1030" s="201"/>
      <c r="E1030" s="201"/>
      <c r="F1030" s="113"/>
      <c r="G1030" s="113"/>
      <c r="H1030" s="113"/>
      <c r="I1030" s="203"/>
      <c r="J1030" s="203"/>
      <c r="K1030" s="204"/>
      <c r="L1030" s="201"/>
      <c r="M1030" s="201"/>
      <c r="N1030" s="201"/>
      <c r="O1030" s="201"/>
      <c r="P1030" s="201"/>
      <c r="Q1030" s="113"/>
      <c r="R1030" s="113"/>
      <c r="U1030" s="201"/>
      <c r="V1030" s="113"/>
      <c r="W1030" s="113"/>
      <c r="X1030" s="113"/>
      <c r="Y1030" s="113"/>
      <c r="Z1030" s="113"/>
      <c r="AA1030" s="113"/>
      <c r="AB1030" s="113"/>
      <c r="AC1030" s="201"/>
      <c r="AD1030" s="113"/>
      <c r="AE1030" s="113"/>
      <c r="AF1030" s="113"/>
      <c r="AG1030" s="113"/>
    </row>
    <row r="1031" spans="2:33" x14ac:dyDescent="0.2">
      <c r="B1031" s="200"/>
      <c r="C1031" s="113"/>
      <c r="D1031" s="201"/>
      <c r="E1031" s="201"/>
      <c r="F1031" s="113"/>
      <c r="G1031" s="113"/>
      <c r="H1031" s="113"/>
      <c r="I1031" s="203"/>
      <c r="J1031" s="203"/>
      <c r="K1031" s="204"/>
      <c r="L1031" s="201"/>
      <c r="M1031" s="201"/>
      <c r="N1031" s="201"/>
      <c r="O1031" s="201"/>
      <c r="P1031" s="201"/>
      <c r="Q1031" s="113"/>
      <c r="R1031" s="113"/>
      <c r="U1031" s="201"/>
      <c r="V1031" s="113"/>
      <c r="W1031" s="113"/>
      <c r="X1031" s="113"/>
      <c r="Y1031" s="113"/>
      <c r="Z1031" s="113"/>
      <c r="AA1031" s="113"/>
      <c r="AB1031" s="113"/>
      <c r="AC1031" s="201"/>
      <c r="AD1031" s="113"/>
      <c r="AE1031" s="113"/>
      <c r="AF1031" s="113"/>
      <c r="AG1031" s="113"/>
    </row>
    <row r="1032" spans="2:33" x14ac:dyDescent="0.2">
      <c r="B1032" s="200"/>
      <c r="C1032" s="113"/>
      <c r="D1032" s="201"/>
      <c r="E1032" s="201"/>
      <c r="F1032" s="113"/>
      <c r="G1032" s="113"/>
      <c r="H1032" s="113"/>
      <c r="I1032" s="203"/>
      <c r="J1032" s="203"/>
      <c r="K1032" s="204"/>
      <c r="L1032" s="201"/>
      <c r="M1032" s="201"/>
      <c r="N1032" s="201"/>
      <c r="O1032" s="201"/>
      <c r="P1032" s="201"/>
      <c r="Q1032" s="113"/>
      <c r="R1032" s="113"/>
      <c r="U1032" s="201"/>
      <c r="V1032" s="113"/>
      <c r="W1032" s="113"/>
      <c r="X1032" s="113"/>
      <c r="Y1032" s="113"/>
      <c r="Z1032" s="113"/>
      <c r="AA1032" s="113"/>
      <c r="AB1032" s="113"/>
      <c r="AC1032" s="201"/>
      <c r="AD1032" s="113"/>
      <c r="AE1032" s="113"/>
      <c r="AF1032" s="113"/>
      <c r="AG1032" s="113"/>
    </row>
    <row r="1033" spans="2:33" x14ac:dyDescent="0.2">
      <c r="B1033" s="200"/>
      <c r="C1033" s="113"/>
      <c r="D1033" s="201"/>
      <c r="E1033" s="201"/>
      <c r="F1033" s="113"/>
      <c r="G1033" s="113"/>
      <c r="H1033" s="113"/>
      <c r="I1033" s="203"/>
      <c r="J1033" s="203"/>
      <c r="K1033" s="204"/>
      <c r="L1033" s="201"/>
      <c r="M1033" s="201"/>
      <c r="N1033" s="201"/>
      <c r="O1033" s="201"/>
      <c r="P1033" s="201"/>
      <c r="Q1033" s="113"/>
      <c r="R1033" s="113"/>
      <c r="U1033" s="201"/>
      <c r="V1033" s="113"/>
      <c r="W1033" s="113"/>
      <c r="X1033" s="113"/>
      <c r="Y1033" s="113"/>
      <c r="Z1033" s="113"/>
      <c r="AA1033" s="113"/>
      <c r="AB1033" s="113"/>
      <c r="AC1033" s="201"/>
      <c r="AD1033" s="113"/>
      <c r="AE1033" s="113"/>
      <c r="AF1033" s="113"/>
      <c r="AG1033" s="113"/>
    </row>
    <row r="1034" spans="2:33" x14ac:dyDescent="0.2">
      <c r="B1034" s="200"/>
      <c r="C1034" s="113"/>
      <c r="D1034" s="201"/>
      <c r="E1034" s="201"/>
      <c r="F1034" s="113"/>
      <c r="G1034" s="113"/>
      <c r="H1034" s="113"/>
      <c r="I1034" s="203"/>
      <c r="J1034" s="203"/>
      <c r="K1034" s="204"/>
      <c r="L1034" s="201"/>
      <c r="M1034" s="201"/>
      <c r="N1034" s="201"/>
      <c r="O1034" s="201"/>
      <c r="P1034" s="201"/>
      <c r="Q1034" s="113"/>
      <c r="R1034" s="113"/>
      <c r="U1034" s="201"/>
      <c r="V1034" s="113"/>
      <c r="W1034" s="113"/>
      <c r="X1034" s="113"/>
      <c r="Y1034" s="113"/>
      <c r="Z1034" s="113"/>
      <c r="AA1034" s="113"/>
      <c r="AB1034" s="113"/>
      <c r="AC1034" s="201"/>
      <c r="AD1034" s="113"/>
      <c r="AE1034" s="113"/>
      <c r="AF1034" s="113"/>
      <c r="AG1034" s="113"/>
    </row>
    <row r="1035" spans="2:33" x14ac:dyDescent="0.2">
      <c r="B1035" s="200"/>
      <c r="C1035" s="113"/>
      <c r="D1035" s="201"/>
      <c r="E1035" s="201"/>
      <c r="F1035" s="113"/>
      <c r="G1035" s="113"/>
      <c r="H1035" s="113"/>
      <c r="I1035" s="203"/>
      <c r="J1035" s="203"/>
      <c r="K1035" s="204"/>
      <c r="L1035" s="201"/>
      <c r="M1035" s="201"/>
      <c r="N1035" s="201"/>
      <c r="O1035" s="201"/>
      <c r="P1035" s="201"/>
      <c r="Q1035" s="113"/>
      <c r="R1035" s="113"/>
      <c r="U1035" s="201"/>
      <c r="V1035" s="113"/>
      <c r="W1035" s="113"/>
      <c r="X1035" s="113"/>
      <c r="Y1035" s="113"/>
      <c r="Z1035" s="113"/>
      <c r="AA1035" s="113"/>
      <c r="AB1035" s="113"/>
      <c r="AC1035" s="201"/>
      <c r="AD1035" s="113"/>
      <c r="AE1035" s="113"/>
      <c r="AF1035" s="113"/>
      <c r="AG1035" s="113"/>
    </row>
    <row r="1036" spans="2:33" x14ac:dyDescent="0.2">
      <c r="B1036" s="200"/>
      <c r="C1036" s="113"/>
      <c r="D1036" s="201"/>
      <c r="E1036" s="201"/>
      <c r="F1036" s="113"/>
      <c r="G1036" s="113"/>
      <c r="H1036" s="113"/>
      <c r="I1036" s="203"/>
      <c r="J1036" s="203"/>
      <c r="K1036" s="204"/>
      <c r="L1036" s="201"/>
      <c r="M1036" s="201"/>
      <c r="N1036" s="201"/>
      <c r="O1036" s="201"/>
      <c r="P1036" s="201"/>
      <c r="Q1036" s="113"/>
      <c r="R1036" s="113"/>
      <c r="U1036" s="201"/>
      <c r="V1036" s="113"/>
      <c r="W1036" s="113"/>
      <c r="X1036" s="113"/>
      <c r="Y1036" s="113"/>
      <c r="Z1036" s="113"/>
      <c r="AA1036" s="113"/>
      <c r="AB1036" s="113"/>
      <c r="AC1036" s="201"/>
      <c r="AD1036" s="113"/>
      <c r="AE1036" s="113"/>
      <c r="AF1036" s="113"/>
      <c r="AG1036" s="113"/>
    </row>
    <row r="1037" spans="2:33" x14ac:dyDescent="0.2">
      <c r="B1037" s="200"/>
      <c r="C1037" s="113"/>
      <c r="D1037" s="201"/>
      <c r="E1037" s="201"/>
      <c r="F1037" s="113"/>
      <c r="G1037" s="113"/>
      <c r="H1037" s="113"/>
      <c r="I1037" s="203"/>
      <c r="J1037" s="203"/>
      <c r="K1037" s="204"/>
      <c r="L1037" s="201"/>
      <c r="M1037" s="201"/>
      <c r="N1037" s="201"/>
      <c r="O1037" s="201"/>
      <c r="P1037" s="201"/>
      <c r="Q1037" s="113"/>
      <c r="R1037" s="113"/>
      <c r="U1037" s="201"/>
      <c r="V1037" s="113"/>
      <c r="W1037" s="113"/>
      <c r="X1037" s="113"/>
      <c r="Y1037" s="113"/>
      <c r="Z1037" s="113"/>
      <c r="AA1037" s="113"/>
      <c r="AB1037" s="113"/>
      <c r="AC1037" s="201"/>
      <c r="AD1037" s="113"/>
      <c r="AE1037" s="113"/>
      <c r="AF1037" s="113"/>
      <c r="AG1037" s="113"/>
    </row>
    <row r="1038" spans="2:33" x14ac:dyDescent="0.2">
      <c r="B1038" s="200"/>
      <c r="C1038" s="113"/>
      <c r="D1038" s="201"/>
      <c r="E1038" s="201"/>
      <c r="F1038" s="113"/>
      <c r="G1038" s="113"/>
      <c r="H1038" s="113"/>
      <c r="I1038" s="203"/>
      <c r="J1038" s="203"/>
      <c r="K1038" s="204"/>
      <c r="L1038" s="201"/>
      <c r="M1038" s="201"/>
      <c r="N1038" s="201"/>
      <c r="O1038" s="201"/>
      <c r="P1038" s="201"/>
      <c r="Q1038" s="113"/>
      <c r="R1038" s="113"/>
      <c r="U1038" s="201"/>
      <c r="V1038" s="113"/>
      <c r="W1038" s="113"/>
      <c r="X1038" s="113"/>
      <c r="Y1038" s="113"/>
      <c r="Z1038" s="113"/>
      <c r="AA1038" s="113"/>
      <c r="AB1038" s="113"/>
      <c r="AC1038" s="201"/>
      <c r="AD1038" s="113"/>
      <c r="AE1038" s="113"/>
      <c r="AF1038" s="113"/>
      <c r="AG1038" s="113"/>
    </row>
    <row r="1039" spans="2:33" x14ac:dyDescent="0.2">
      <c r="B1039" s="200"/>
      <c r="C1039" s="113"/>
      <c r="D1039" s="201"/>
      <c r="E1039" s="201"/>
      <c r="F1039" s="113"/>
      <c r="G1039" s="113"/>
      <c r="H1039" s="113"/>
      <c r="I1039" s="203"/>
      <c r="J1039" s="203"/>
      <c r="K1039" s="204"/>
      <c r="L1039" s="201"/>
      <c r="M1039" s="201"/>
      <c r="N1039" s="201"/>
      <c r="O1039" s="201"/>
      <c r="P1039" s="201"/>
      <c r="Q1039" s="113"/>
      <c r="R1039" s="113"/>
      <c r="U1039" s="201"/>
      <c r="V1039" s="113"/>
      <c r="W1039" s="113"/>
      <c r="X1039" s="113"/>
      <c r="Y1039" s="113"/>
      <c r="Z1039" s="113"/>
      <c r="AA1039" s="113"/>
      <c r="AB1039" s="113"/>
      <c r="AC1039" s="201"/>
      <c r="AD1039" s="113"/>
      <c r="AE1039" s="113"/>
      <c r="AF1039" s="113"/>
      <c r="AG1039" s="113"/>
    </row>
    <row r="1040" spans="2:33" x14ac:dyDescent="0.2">
      <c r="B1040" s="200"/>
      <c r="C1040" s="113"/>
      <c r="D1040" s="201"/>
      <c r="E1040" s="201"/>
      <c r="F1040" s="113"/>
      <c r="G1040" s="113"/>
      <c r="H1040" s="113"/>
      <c r="I1040" s="203"/>
      <c r="J1040" s="203"/>
      <c r="K1040" s="204"/>
      <c r="L1040" s="201"/>
      <c r="M1040" s="201"/>
      <c r="N1040" s="201"/>
      <c r="O1040" s="201"/>
      <c r="P1040" s="201"/>
      <c r="Q1040" s="113"/>
      <c r="R1040" s="113"/>
      <c r="U1040" s="201"/>
      <c r="V1040" s="113"/>
      <c r="W1040" s="113"/>
      <c r="X1040" s="113"/>
      <c r="Y1040" s="113"/>
      <c r="Z1040" s="113"/>
      <c r="AA1040" s="113"/>
      <c r="AB1040" s="113"/>
      <c r="AC1040" s="201"/>
      <c r="AD1040" s="113"/>
      <c r="AE1040" s="113"/>
      <c r="AF1040" s="113"/>
      <c r="AG1040" s="113"/>
    </row>
    <row r="1041" spans="2:33" x14ac:dyDescent="0.2">
      <c r="B1041" s="200"/>
      <c r="C1041" s="113"/>
      <c r="D1041" s="201"/>
      <c r="E1041" s="201"/>
      <c r="F1041" s="113"/>
      <c r="G1041" s="113"/>
      <c r="H1041" s="113"/>
      <c r="I1041" s="203"/>
      <c r="J1041" s="203"/>
      <c r="K1041" s="204"/>
      <c r="L1041" s="201"/>
      <c r="M1041" s="201"/>
      <c r="N1041" s="201"/>
      <c r="O1041" s="201"/>
      <c r="P1041" s="201"/>
      <c r="Q1041" s="113"/>
      <c r="R1041" s="113"/>
      <c r="U1041" s="201"/>
      <c r="V1041" s="113"/>
      <c r="W1041" s="113"/>
      <c r="X1041" s="113"/>
      <c r="Y1041" s="113"/>
      <c r="Z1041" s="113"/>
      <c r="AA1041" s="113"/>
      <c r="AB1041" s="113"/>
      <c r="AC1041" s="201"/>
      <c r="AD1041" s="113"/>
      <c r="AE1041" s="113"/>
      <c r="AF1041" s="113"/>
      <c r="AG1041" s="113"/>
    </row>
    <row r="1042" spans="2:33" x14ac:dyDescent="0.2">
      <c r="B1042" s="200"/>
      <c r="C1042" s="113"/>
      <c r="D1042" s="201"/>
      <c r="E1042" s="201"/>
      <c r="F1042" s="113"/>
      <c r="G1042" s="113"/>
      <c r="H1042" s="113"/>
      <c r="I1042" s="203"/>
      <c r="J1042" s="203"/>
      <c r="K1042" s="204"/>
      <c r="L1042" s="201"/>
      <c r="M1042" s="201"/>
      <c r="N1042" s="201"/>
      <c r="O1042" s="201"/>
      <c r="P1042" s="201"/>
      <c r="Q1042" s="113"/>
      <c r="R1042" s="113"/>
      <c r="U1042" s="201"/>
      <c r="V1042" s="113"/>
      <c r="W1042" s="113"/>
      <c r="X1042" s="113"/>
      <c r="Y1042" s="113"/>
      <c r="Z1042" s="113"/>
      <c r="AA1042" s="113"/>
      <c r="AB1042" s="113"/>
      <c r="AC1042" s="201"/>
      <c r="AD1042" s="113"/>
      <c r="AE1042" s="113"/>
      <c r="AF1042" s="113"/>
      <c r="AG1042" s="113"/>
    </row>
    <row r="1043" spans="2:33" x14ac:dyDescent="0.2">
      <c r="B1043" s="200"/>
      <c r="C1043" s="113"/>
      <c r="D1043" s="201"/>
      <c r="E1043" s="201"/>
      <c r="F1043" s="113"/>
      <c r="G1043" s="113"/>
      <c r="H1043" s="113"/>
      <c r="I1043" s="203"/>
      <c r="J1043" s="203"/>
      <c r="K1043" s="204"/>
      <c r="L1043" s="201"/>
      <c r="M1043" s="201"/>
      <c r="N1043" s="201"/>
      <c r="O1043" s="201"/>
      <c r="P1043" s="201"/>
      <c r="Q1043" s="113"/>
      <c r="R1043" s="113"/>
      <c r="U1043" s="201"/>
      <c r="V1043" s="113"/>
      <c r="W1043" s="113"/>
      <c r="X1043" s="113"/>
      <c r="Y1043" s="113"/>
      <c r="Z1043" s="113"/>
      <c r="AA1043" s="113"/>
      <c r="AB1043" s="113"/>
      <c r="AC1043" s="201"/>
      <c r="AD1043" s="113"/>
      <c r="AE1043" s="113"/>
      <c r="AF1043" s="113"/>
      <c r="AG1043" s="113"/>
    </row>
    <row r="1044" spans="2:33" x14ac:dyDescent="0.2">
      <c r="B1044" s="200"/>
      <c r="C1044" s="113"/>
      <c r="D1044" s="201"/>
      <c r="E1044" s="201"/>
      <c r="F1044" s="113"/>
      <c r="G1044" s="113"/>
      <c r="H1044" s="113"/>
      <c r="I1044" s="203"/>
      <c r="J1044" s="203"/>
      <c r="K1044" s="204"/>
      <c r="L1044" s="201"/>
      <c r="M1044" s="201"/>
      <c r="N1044" s="201"/>
      <c r="O1044" s="201"/>
      <c r="P1044" s="201"/>
      <c r="Q1044" s="113"/>
      <c r="R1044" s="113"/>
      <c r="U1044" s="201"/>
      <c r="V1044" s="113"/>
      <c r="W1044" s="113"/>
      <c r="X1044" s="113"/>
      <c r="Y1044" s="113"/>
      <c r="Z1044" s="113"/>
      <c r="AA1044" s="113"/>
      <c r="AB1044" s="113"/>
      <c r="AC1044" s="201"/>
      <c r="AD1044" s="113"/>
      <c r="AE1044" s="113"/>
      <c r="AF1044" s="113"/>
      <c r="AG1044" s="113"/>
    </row>
    <row r="1045" spans="2:33" x14ac:dyDescent="0.2">
      <c r="B1045" s="200"/>
      <c r="C1045" s="113"/>
      <c r="D1045" s="201"/>
      <c r="E1045" s="201"/>
      <c r="F1045" s="113"/>
      <c r="G1045" s="113"/>
      <c r="H1045" s="113"/>
      <c r="I1045" s="203"/>
      <c r="J1045" s="203"/>
      <c r="K1045" s="204"/>
      <c r="L1045" s="201"/>
      <c r="M1045" s="201"/>
      <c r="N1045" s="201"/>
      <c r="O1045" s="201"/>
      <c r="P1045" s="201"/>
      <c r="Q1045" s="113"/>
      <c r="R1045" s="113"/>
      <c r="U1045" s="201"/>
      <c r="V1045" s="113"/>
      <c r="W1045" s="113"/>
      <c r="X1045" s="113"/>
      <c r="Y1045" s="113"/>
      <c r="Z1045" s="113"/>
      <c r="AA1045" s="113"/>
      <c r="AB1045" s="113"/>
      <c r="AC1045" s="201"/>
      <c r="AD1045" s="113"/>
      <c r="AE1045" s="113"/>
      <c r="AF1045" s="113"/>
      <c r="AG1045" s="113"/>
    </row>
    <row r="1046" spans="2:33" x14ac:dyDescent="0.2">
      <c r="B1046" s="200"/>
      <c r="C1046" s="113"/>
      <c r="D1046" s="201"/>
      <c r="E1046" s="201"/>
      <c r="F1046" s="113"/>
      <c r="G1046" s="113"/>
      <c r="H1046" s="113"/>
      <c r="I1046" s="203"/>
      <c r="J1046" s="203"/>
      <c r="K1046" s="204"/>
      <c r="L1046" s="201"/>
      <c r="M1046" s="201"/>
      <c r="N1046" s="201"/>
      <c r="O1046" s="201"/>
      <c r="P1046" s="201"/>
      <c r="Q1046" s="113"/>
      <c r="R1046" s="113"/>
      <c r="U1046" s="201"/>
      <c r="V1046" s="113"/>
      <c r="W1046" s="113"/>
      <c r="X1046" s="113"/>
      <c r="Y1046" s="113"/>
      <c r="Z1046" s="113"/>
      <c r="AA1046" s="113"/>
      <c r="AB1046" s="113"/>
      <c r="AC1046" s="201"/>
      <c r="AD1046" s="113"/>
      <c r="AE1046" s="113"/>
      <c r="AF1046" s="113"/>
      <c r="AG1046" s="113"/>
    </row>
    <row r="1047" spans="2:33" x14ac:dyDescent="0.2">
      <c r="B1047" s="200"/>
      <c r="C1047" s="113"/>
      <c r="D1047" s="201"/>
      <c r="E1047" s="201"/>
      <c r="F1047" s="113"/>
      <c r="G1047" s="113"/>
      <c r="H1047" s="113"/>
      <c r="I1047" s="203"/>
      <c r="J1047" s="203"/>
      <c r="K1047" s="204"/>
      <c r="L1047" s="201"/>
      <c r="M1047" s="201"/>
      <c r="N1047" s="201"/>
      <c r="O1047" s="201"/>
      <c r="P1047" s="201"/>
      <c r="Q1047" s="113"/>
      <c r="R1047" s="113"/>
      <c r="U1047" s="201"/>
      <c r="V1047" s="113"/>
      <c r="W1047" s="113"/>
      <c r="X1047" s="113"/>
      <c r="Y1047" s="113"/>
      <c r="Z1047" s="113"/>
      <c r="AA1047" s="113"/>
      <c r="AB1047" s="113"/>
      <c r="AC1047" s="201"/>
      <c r="AD1047" s="113"/>
      <c r="AE1047" s="113"/>
      <c r="AF1047" s="113"/>
      <c r="AG1047" s="113"/>
    </row>
    <row r="1048" spans="2:33" x14ac:dyDescent="0.2">
      <c r="B1048" s="200"/>
      <c r="C1048" s="113"/>
      <c r="D1048" s="201"/>
      <c r="E1048" s="201"/>
      <c r="F1048" s="113"/>
      <c r="G1048" s="113"/>
      <c r="H1048" s="113"/>
      <c r="I1048" s="203"/>
      <c r="J1048" s="203"/>
      <c r="K1048" s="204"/>
      <c r="L1048" s="201"/>
      <c r="M1048" s="201"/>
      <c r="N1048" s="201"/>
      <c r="O1048" s="201"/>
      <c r="P1048" s="201"/>
      <c r="Q1048" s="113"/>
      <c r="R1048" s="113"/>
      <c r="U1048" s="201"/>
      <c r="V1048" s="113"/>
      <c r="W1048" s="113"/>
      <c r="X1048" s="113"/>
      <c r="Y1048" s="113"/>
      <c r="Z1048" s="113"/>
      <c r="AA1048" s="113"/>
      <c r="AB1048" s="113"/>
      <c r="AC1048" s="201"/>
      <c r="AD1048" s="113"/>
      <c r="AE1048" s="113"/>
      <c r="AF1048" s="113"/>
      <c r="AG1048" s="113"/>
    </row>
    <row r="1049" spans="2:33" x14ac:dyDescent="0.2">
      <c r="B1049" s="200"/>
      <c r="C1049" s="113"/>
      <c r="D1049" s="201"/>
      <c r="E1049" s="201"/>
      <c r="F1049" s="113"/>
      <c r="G1049" s="113"/>
      <c r="H1049" s="113"/>
      <c r="I1049" s="203"/>
      <c r="J1049" s="203"/>
      <c r="K1049" s="204"/>
      <c r="L1049" s="201"/>
      <c r="M1049" s="201"/>
      <c r="N1049" s="201"/>
      <c r="O1049" s="201"/>
      <c r="P1049" s="201"/>
      <c r="Q1049" s="113"/>
      <c r="R1049" s="113"/>
      <c r="U1049" s="201"/>
      <c r="V1049" s="113"/>
      <c r="W1049" s="113"/>
      <c r="X1049" s="113"/>
      <c r="Y1049" s="113"/>
      <c r="Z1049" s="113"/>
      <c r="AA1049" s="113"/>
      <c r="AB1049" s="113"/>
      <c r="AC1049" s="201"/>
      <c r="AD1049" s="113"/>
      <c r="AE1049" s="113"/>
      <c r="AF1049" s="113"/>
      <c r="AG1049" s="113"/>
    </row>
    <row r="1050" spans="2:33" x14ac:dyDescent="0.2">
      <c r="B1050" s="200"/>
      <c r="C1050" s="113"/>
      <c r="D1050" s="201"/>
      <c r="E1050" s="201"/>
      <c r="F1050" s="113"/>
      <c r="G1050" s="113"/>
      <c r="H1050" s="113"/>
      <c r="I1050" s="203"/>
      <c r="J1050" s="203"/>
      <c r="K1050" s="204"/>
      <c r="L1050" s="201"/>
      <c r="M1050" s="201"/>
      <c r="N1050" s="201"/>
      <c r="O1050" s="201"/>
      <c r="P1050" s="201"/>
      <c r="Q1050" s="113"/>
      <c r="R1050" s="113"/>
      <c r="U1050" s="201"/>
      <c r="V1050" s="113"/>
      <c r="W1050" s="113"/>
      <c r="X1050" s="113"/>
      <c r="Y1050" s="113"/>
      <c r="Z1050" s="113"/>
      <c r="AA1050" s="113"/>
      <c r="AB1050" s="113"/>
      <c r="AC1050" s="201"/>
      <c r="AD1050" s="113"/>
      <c r="AE1050" s="113"/>
      <c r="AF1050" s="113"/>
      <c r="AG1050" s="113"/>
    </row>
    <row r="1051" spans="2:33" x14ac:dyDescent="0.2">
      <c r="B1051" s="200"/>
      <c r="C1051" s="113"/>
      <c r="D1051" s="201"/>
      <c r="E1051" s="201"/>
      <c r="F1051" s="113"/>
      <c r="G1051" s="113"/>
      <c r="H1051" s="113"/>
      <c r="I1051" s="203"/>
      <c r="J1051" s="203"/>
      <c r="K1051" s="204"/>
      <c r="L1051" s="201"/>
      <c r="M1051" s="201"/>
      <c r="N1051" s="201"/>
      <c r="O1051" s="201"/>
      <c r="P1051" s="201"/>
      <c r="Q1051" s="113"/>
      <c r="R1051" s="113"/>
      <c r="U1051" s="201"/>
      <c r="V1051" s="113"/>
      <c r="W1051" s="113"/>
      <c r="X1051" s="113"/>
      <c r="Y1051" s="113"/>
      <c r="Z1051" s="113"/>
      <c r="AA1051" s="113"/>
      <c r="AB1051" s="113"/>
      <c r="AC1051" s="201"/>
      <c r="AD1051" s="113"/>
      <c r="AE1051" s="113"/>
      <c r="AF1051" s="113"/>
      <c r="AG1051" s="113"/>
    </row>
    <row r="1052" spans="2:33" x14ac:dyDescent="0.2">
      <c r="B1052" s="200"/>
      <c r="C1052" s="113"/>
      <c r="D1052" s="201"/>
      <c r="E1052" s="201"/>
      <c r="F1052" s="113"/>
      <c r="G1052" s="113"/>
      <c r="H1052" s="113"/>
      <c r="I1052" s="203"/>
      <c r="J1052" s="203"/>
      <c r="K1052" s="204"/>
      <c r="L1052" s="201"/>
      <c r="M1052" s="201"/>
      <c r="N1052" s="201"/>
      <c r="O1052" s="201"/>
      <c r="P1052" s="201"/>
      <c r="Q1052" s="113"/>
      <c r="R1052" s="113"/>
      <c r="U1052" s="201"/>
      <c r="V1052" s="113"/>
      <c r="W1052" s="113"/>
      <c r="X1052" s="113"/>
      <c r="Y1052" s="113"/>
      <c r="Z1052" s="113"/>
      <c r="AA1052" s="113"/>
      <c r="AB1052" s="113"/>
      <c r="AC1052" s="201"/>
      <c r="AD1052" s="113"/>
      <c r="AE1052" s="113"/>
      <c r="AF1052" s="113"/>
      <c r="AG1052" s="113"/>
    </row>
    <row r="1053" spans="2:33" x14ac:dyDescent="0.2">
      <c r="B1053" s="200"/>
      <c r="C1053" s="113"/>
      <c r="D1053" s="201"/>
      <c r="E1053" s="201"/>
      <c r="F1053" s="113"/>
      <c r="G1053" s="113"/>
      <c r="H1053" s="113"/>
      <c r="I1053" s="203"/>
      <c r="J1053" s="203"/>
      <c r="K1053" s="204"/>
      <c r="L1053" s="201"/>
      <c r="M1053" s="201"/>
      <c r="N1053" s="201"/>
      <c r="O1053" s="201"/>
      <c r="P1053" s="201"/>
      <c r="Q1053" s="113"/>
      <c r="R1053" s="113"/>
      <c r="U1053" s="201"/>
      <c r="V1053" s="113"/>
      <c r="W1053" s="113"/>
      <c r="X1053" s="113"/>
      <c r="Y1053" s="113"/>
      <c r="Z1053" s="113"/>
      <c r="AA1053" s="113"/>
      <c r="AB1053" s="113"/>
      <c r="AC1053" s="201"/>
      <c r="AD1053" s="113"/>
      <c r="AE1053" s="113"/>
      <c r="AF1053" s="113"/>
      <c r="AG1053" s="113"/>
    </row>
    <row r="1054" spans="2:33" x14ac:dyDescent="0.2">
      <c r="B1054" s="200"/>
      <c r="C1054" s="113"/>
      <c r="D1054" s="201"/>
      <c r="E1054" s="201"/>
      <c r="F1054" s="113"/>
      <c r="G1054" s="113"/>
      <c r="H1054" s="113"/>
      <c r="I1054" s="203"/>
      <c r="J1054" s="203"/>
      <c r="K1054" s="204"/>
      <c r="L1054" s="201"/>
      <c r="M1054" s="201"/>
      <c r="N1054" s="201"/>
      <c r="O1054" s="201"/>
      <c r="P1054" s="201"/>
      <c r="Q1054" s="113"/>
      <c r="R1054" s="113"/>
      <c r="U1054" s="201"/>
      <c r="V1054" s="113"/>
      <c r="W1054" s="113"/>
      <c r="X1054" s="113"/>
      <c r="Y1054" s="113"/>
      <c r="Z1054" s="113"/>
      <c r="AA1054" s="113"/>
      <c r="AB1054" s="113"/>
      <c r="AC1054" s="201"/>
      <c r="AD1054" s="113"/>
      <c r="AE1054" s="113"/>
      <c r="AF1054" s="113"/>
      <c r="AG1054" s="113"/>
    </row>
    <row r="1055" spans="2:33" x14ac:dyDescent="0.2">
      <c r="B1055" s="200"/>
      <c r="C1055" s="113"/>
      <c r="D1055" s="201"/>
      <c r="E1055" s="201"/>
      <c r="F1055" s="113"/>
      <c r="G1055" s="113"/>
      <c r="H1055" s="113"/>
      <c r="I1055" s="203"/>
      <c r="J1055" s="203"/>
      <c r="K1055" s="204"/>
      <c r="L1055" s="201"/>
      <c r="M1055" s="201"/>
      <c r="N1055" s="201"/>
      <c r="O1055" s="201"/>
      <c r="P1055" s="201"/>
      <c r="Q1055" s="113"/>
      <c r="R1055" s="113"/>
      <c r="U1055" s="201"/>
      <c r="V1055" s="113"/>
      <c r="W1055" s="113"/>
      <c r="X1055" s="113"/>
      <c r="Y1055" s="113"/>
      <c r="Z1055" s="113"/>
      <c r="AA1055" s="113"/>
      <c r="AB1055" s="113"/>
      <c r="AC1055" s="201"/>
      <c r="AD1055" s="113"/>
      <c r="AE1055" s="113"/>
      <c r="AF1055" s="113"/>
      <c r="AG1055" s="113"/>
    </row>
    <row r="1056" spans="2:33" x14ac:dyDescent="0.2">
      <c r="B1056" s="200"/>
      <c r="C1056" s="113"/>
      <c r="D1056" s="201"/>
      <c r="E1056" s="201"/>
      <c r="F1056" s="113"/>
      <c r="G1056" s="113"/>
      <c r="H1056" s="113"/>
      <c r="I1056" s="203"/>
      <c r="J1056" s="203"/>
      <c r="K1056" s="204"/>
      <c r="L1056" s="201"/>
      <c r="M1056" s="201"/>
      <c r="N1056" s="201"/>
      <c r="O1056" s="201"/>
      <c r="P1056" s="201"/>
      <c r="Q1056" s="113"/>
      <c r="R1056" s="113"/>
      <c r="U1056" s="201"/>
      <c r="V1056" s="113"/>
      <c r="W1056" s="113"/>
      <c r="X1056" s="113"/>
      <c r="Y1056" s="113"/>
      <c r="Z1056" s="113"/>
      <c r="AA1056" s="113"/>
      <c r="AB1056" s="113"/>
      <c r="AC1056" s="201"/>
      <c r="AD1056" s="113"/>
      <c r="AE1056" s="113"/>
      <c r="AF1056" s="113"/>
      <c r="AG1056" s="113"/>
    </row>
    <row r="1057" spans="2:33" x14ac:dyDescent="0.2">
      <c r="B1057" s="200"/>
      <c r="C1057" s="113"/>
      <c r="D1057" s="201"/>
      <c r="E1057" s="201"/>
      <c r="F1057" s="113"/>
      <c r="G1057" s="113"/>
      <c r="H1057" s="113"/>
      <c r="I1057" s="203"/>
      <c r="J1057" s="203"/>
      <c r="K1057" s="204"/>
      <c r="L1057" s="201"/>
      <c r="M1057" s="201"/>
      <c r="N1057" s="201"/>
      <c r="O1057" s="201"/>
      <c r="P1057" s="201"/>
      <c r="Q1057" s="113"/>
      <c r="R1057" s="113"/>
      <c r="U1057" s="201"/>
      <c r="V1057" s="113"/>
      <c r="W1057" s="113"/>
      <c r="X1057" s="113"/>
      <c r="Y1057" s="113"/>
      <c r="Z1057" s="113"/>
      <c r="AA1057" s="113"/>
      <c r="AB1057" s="113"/>
      <c r="AC1057" s="201"/>
      <c r="AD1057" s="113"/>
      <c r="AE1057" s="113"/>
      <c r="AF1057" s="113"/>
      <c r="AG1057" s="113"/>
    </row>
    <row r="1058" spans="2:33" x14ac:dyDescent="0.2">
      <c r="B1058" s="200"/>
      <c r="C1058" s="113"/>
      <c r="D1058" s="201"/>
      <c r="E1058" s="201"/>
      <c r="F1058" s="113"/>
      <c r="G1058" s="113"/>
      <c r="H1058" s="113"/>
      <c r="I1058" s="203"/>
      <c r="J1058" s="203"/>
      <c r="K1058" s="204"/>
      <c r="L1058" s="201"/>
      <c r="M1058" s="201"/>
      <c r="N1058" s="201"/>
      <c r="O1058" s="201"/>
      <c r="P1058" s="201"/>
      <c r="Q1058" s="113"/>
      <c r="R1058" s="113"/>
      <c r="U1058" s="201"/>
      <c r="V1058" s="113"/>
      <c r="W1058" s="113"/>
      <c r="X1058" s="113"/>
      <c r="Y1058" s="113"/>
      <c r="Z1058" s="113"/>
      <c r="AA1058" s="113"/>
      <c r="AB1058" s="113"/>
      <c r="AC1058" s="201"/>
      <c r="AD1058" s="113"/>
      <c r="AE1058" s="113"/>
      <c r="AF1058" s="113"/>
      <c r="AG1058" s="113"/>
    </row>
    <row r="1059" spans="2:33" x14ac:dyDescent="0.2">
      <c r="B1059" s="200"/>
      <c r="C1059" s="113"/>
      <c r="D1059" s="201"/>
      <c r="E1059" s="201"/>
      <c r="F1059" s="113"/>
      <c r="G1059" s="113"/>
      <c r="H1059" s="113"/>
      <c r="I1059" s="203"/>
      <c r="J1059" s="203"/>
      <c r="K1059" s="204"/>
      <c r="L1059" s="201"/>
      <c r="M1059" s="201"/>
      <c r="N1059" s="201"/>
      <c r="O1059" s="201"/>
      <c r="P1059" s="201"/>
      <c r="Q1059" s="113"/>
      <c r="R1059" s="113"/>
      <c r="U1059" s="201"/>
      <c r="V1059" s="113"/>
      <c r="W1059" s="113"/>
      <c r="X1059" s="113"/>
      <c r="Y1059" s="113"/>
      <c r="Z1059" s="113"/>
      <c r="AA1059" s="113"/>
      <c r="AB1059" s="113"/>
      <c r="AC1059" s="201"/>
      <c r="AD1059" s="113"/>
      <c r="AE1059" s="113"/>
      <c r="AF1059" s="113"/>
      <c r="AG1059" s="113"/>
    </row>
    <row r="1060" spans="2:33" x14ac:dyDescent="0.2">
      <c r="B1060" s="200"/>
      <c r="C1060" s="113"/>
      <c r="D1060" s="201"/>
      <c r="E1060" s="201"/>
      <c r="F1060" s="113"/>
      <c r="G1060" s="113"/>
      <c r="H1060" s="113"/>
      <c r="I1060" s="203"/>
      <c r="J1060" s="203"/>
      <c r="K1060" s="204"/>
      <c r="L1060" s="201"/>
      <c r="M1060" s="201"/>
      <c r="N1060" s="201"/>
      <c r="O1060" s="201"/>
      <c r="P1060" s="201"/>
      <c r="Q1060" s="113"/>
      <c r="R1060" s="113"/>
      <c r="U1060" s="201"/>
      <c r="V1060" s="113"/>
      <c r="W1060" s="113"/>
      <c r="X1060" s="113"/>
      <c r="Y1060" s="113"/>
      <c r="Z1060" s="113"/>
      <c r="AA1060" s="113"/>
      <c r="AB1060" s="113"/>
      <c r="AC1060" s="201"/>
      <c r="AD1060" s="113"/>
      <c r="AE1060" s="113"/>
      <c r="AF1060" s="113"/>
      <c r="AG1060" s="113"/>
    </row>
    <row r="1061" spans="2:33" x14ac:dyDescent="0.2">
      <c r="B1061" s="200"/>
      <c r="C1061" s="113"/>
      <c r="D1061" s="201"/>
      <c r="E1061" s="201"/>
      <c r="F1061" s="113"/>
      <c r="G1061" s="113"/>
      <c r="H1061" s="113"/>
      <c r="I1061" s="203"/>
      <c r="J1061" s="203"/>
      <c r="K1061" s="204"/>
      <c r="L1061" s="201"/>
      <c r="M1061" s="201"/>
      <c r="N1061" s="201"/>
      <c r="O1061" s="201"/>
      <c r="P1061" s="201"/>
      <c r="Q1061" s="113"/>
      <c r="R1061" s="113"/>
      <c r="U1061" s="201"/>
      <c r="V1061" s="113"/>
      <c r="W1061" s="113"/>
      <c r="X1061" s="113"/>
      <c r="Y1061" s="113"/>
      <c r="Z1061" s="113"/>
      <c r="AA1061" s="113"/>
      <c r="AB1061" s="113"/>
      <c r="AC1061" s="201"/>
      <c r="AD1061" s="113"/>
      <c r="AE1061" s="113"/>
      <c r="AF1061" s="113"/>
      <c r="AG1061" s="113"/>
    </row>
    <row r="1062" spans="2:33" x14ac:dyDescent="0.2">
      <c r="B1062" s="200"/>
      <c r="C1062" s="113"/>
      <c r="D1062" s="201"/>
      <c r="E1062" s="201"/>
      <c r="F1062" s="113"/>
      <c r="G1062" s="113"/>
      <c r="H1062" s="113"/>
      <c r="I1062" s="203"/>
      <c r="J1062" s="203"/>
      <c r="K1062" s="204"/>
      <c r="L1062" s="201"/>
      <c r="M1062" s="201"/>
      <c r="N1062" s="201"/>
      <c r="O1062" s="201"/>
      <c r="P1062" s="201"/>
      <c r="Q1062" s="113"/>
      <c r="R1062" s="113"/>
      <c r="U1062" s="201"/>
      <c r="V1062" s="113"/>
      <c r="W1062" s="113"/>
      <c r="X1062" s="113"/>
      <c r="Y1062" s="113"/>
      <c r="Z1062" s="113"/>
      <c r="AA1062" s="113"/>
      <c r="AB1062" s="113"/>
      <c r="AC1062" s="201"/>
      <c r="AD1062" s="113"/>
      <c r="AE1062" s="113"/>
      <c r="AF1062" s="113"/>
      <c r="AG1062" s="113"/>
    </row>
    <row r="1063" spans="2:33" x14ac:dyDescent="0.2">
      <c r="B1063" s="200"/>
      <c r="C1063" s="113"/>
      <c r="D1063" s="201"/>
      <c r="E1063" s="201"/>
      <c r="F1063" s="113"/>
      <c r="G1063" s="113"/>
      <c r="H1063" s="113"/>
      <c r="I1063" s="203"/>
      <c r="J1063" s="203"/>
      <c r="K1063" s="204"/>
      <c r="L1063" s="201"/>
      <c r="M1063" s="201"/>
      <c r="N1063" s="201"/>
      <c r="O1063" s="201"/>
      <c r="P1063" s="201"/>
      <c r="Q1063" s="113"/>
      <c r="R1063" s="113"/>
      <c r="U1063" s="201"/>
      <c r="V1063" s="113"/>
      <c r="W1063" s="113"/>
      <c r="X1063" s="113"/>
      <c r="Y1063" s="113"/>
      <c r="Z1063" s="113"/>
      <c r="AA1063" s="113"/>
      <c r="AB1063" s="113"/>
      <c r="AC1063" s="201"/>
      <c r="AD1063" s="113"/>
      <c r="AE1063" s="113"/>
      <c r="AF1063" s="113"/>
      <c r="AG1063" s="113"/>
    </row>
    <row r="1064" spans="2:33" x14ac:dyDescent="0.2">
      <c r="B1064" s="200"/>
      <c r="C1064" s="113"/>
      <c r="D1064" s="201"/>
      <c r="E1064" s="201"/>
      <c r="F1064" s="113"/>
      <c r="G1064" s="113"/>
      <c r="H1064" s="113"/>
      <c r="I1064" s="203"/>
      <c r="J1064" s="203"/>
      <c r="K1064" s="204"/>
      <c r="L1064" s="201"/>
      <c r="M1064" s="201"/>
      <c r="N1064" s="201"/>
      <c r="O1064" s="201"/>
      <c r="P1064" s="201"/>
      <c r="Q1064" s="113"/>
      <c r="R1064" s="113"/>
      <c r="U1064" s="201"/>
      <c r="V1064" s="113"/>
      <c r="W1064" s="113"/>
      <c r="X1064" s="113"/>
      <c r="Y1064" s="113"/>
      <c r="Z1064" s="113"/>
      <c r="AA1064" s="113"/>
      <c r="AB1064" s="113"/>
      <c r="AC1064" s="201"/>
      <c r="AD1064" s="113"/>
      <c r="AE1064" s="113"/>
      <c r="AF1064" s="113"/>
      <c r="AG1064" s="113"/>
    </row>
    <row r="1065" spans="2:33" x14ac:dyDescent="0.2">
      <c r="B1065" s="200"/>
      <c r="C1065" s="113"/>
      <c r="D1065" s="201"/>
      <c r="E1065" s="201"/>
      <c r="F1065" s="113"/>
      <c r="G1065" s="113"/>
      <c r="H1065" s="113"/>
      <c r="I1065" s="203"/>
      <c r="J1065" s="203"/>
      <c r="K1065" s="204"/>
      <c r="L1065" s="201"/>
      <c r="M1065" s="201"/>
      <c r="N1065" s="201"/>
      <c r="O1065" s="201"/>
      <c r="P1065" s="201"/>
      <c r="Q1065" s="113"/>
      <c r="R1065" s="113"/>
      <c r="U1065" s="201"/>
      <c r="V1065" s="113"/>
      <c r="W1065" s="113"/>
      <c r="X1065" s="113"/>
      <c r="Y1065" s="113"/>
      <c r="Z1065" s="113"/>
      <c r="AA1065" s="113"/>
      <c r="AB1065" s="113"/>
      <c r="AC1065" s="201"/>
      <c r="AD1065" s="113"/>
      <c r="AE1065" s="113"/>
      <c r="AF1065" s="113"/>
      <c r="AG1065" s="113"/>
    </row>
    <row r="1066" spans="2:33" x14ac:dyDescent="0.2">
      <c r="B1066" s="200"/>
      <c r="C1066" s="113"/>
      <c r="D1066" s="201"/>
      <c r="E1066" s="201"/>
      <c r="F1066" s="113"/>
      <c r="G1066" s="113"/>
      <c r="H1066" s="113"/>
      <c r="I1066" s="203"/>
      <c r="J1066" s="203"/>
      <c r="K1066" s="204"/>
      <c r="L1066" s="201"/>
      <c r="M1066" s="201"/>
      <c r="N1066" s="201"/>
      <c r="O1066" s="201"/>
      <c r="P1066" s="201"/>
      <c r="Q1066" s="113"/>
      <c r="R1066" s="113"/>
      <c r="U1066" s="201"/>
      <c r="V1066" s="113"/>
      <c r="W1066" s="113"/>
      <c r="X1066" s="113"/>
      <c r="Y1066" s="113"/>
      <c r="Z1066" s="113"/>
      <c r="AA1066" s="113"/>
      <c r="AB1066" s="113"/>
      <c r="AC1066" s="201"/>
      <c r="AD1066" s="113"/>
      <c r="AE1066" s="113"/>
      <c r="AF1066" s="113"/>
      <c r="AG1066" s="113"/>
    </row>
    <row r="1067" spans="2:33" x14ac:dyDescent="0.2">
      <c r="B1067" s="200"/>
      <c r="C1067" s="113"/>
      <c r="D1067" s="201"/>
      <c r="E1067" s="201"/>
      <c r="F1067" s="113"/>
      <c r="G1067" s="113"/>
      <c r="H1067" s="113"/>
      <c r="I1067" s="203"/>
      <c r="J1067" s="203"/>
      <c r="K1067" s="204"/>
      <c r="L1067" s="201"/>
      <c r="M1067" s="201"/>
      <c r="N1067" s="201"/>
      <c r="O1067" s="201"/>
      <c r="P1067" s="201"/>
      <c r="Q1067" s="113"/>
      <c r="R1067" s="113"/>
      <c r="U1067" s="201"/>
      <c r="V1067" s="113"/>
      <c r="W1067" s="113"/>
      <c r="X1067" s="113"/>
      <c r="Y1067" s="113"/>
      <c r="Z1067" s="113"/>
      <c r="AA1067" s="113"/>
      <c r="AB1067" s="113"/>
      <c r="AC1067" s="201"/>
      <c r="AD1067" s="113"/>
      <c r="AE1067" s="113"/>
      <c r="AF1067" s="113"/>
      <c r="AG1067" s="113"/>
    </row>
    <row r="1068" spans="2:33" x14ac:dyDescent="0.2">
      <c r="B1068" s="200"/>
      <c r="C1068" s="113"/>
      <c r="D1068" s="201"/>
      <c r="E1068" s="201"/>
      <c r="F1068" s="113"/>
      <c r="G1068" s="113"/>
      <c r="H1068" s="113"/>
      <c r="I1068" s="203"/>
      <c r="J1068" s="203"/>
      <c r="K1068" s="204"/>
      <c r="L1068" s="201"/>
      <c r="M1068" s="201"/>
      <c r="N1068" s="201"/>
      <c r="O1068" s="201"/>
      <c r="P1068" s="201"/>
      <c r="Q1068" s="113"/>
      <c r="R1068" s="113"/>
      <c r="U1068" s="201"/>
      <c r="V1068" s="113"/>
      <c r="W1068" s="113"/>
      <c r="X1068" s="113"/>
      <c r="Y1068" s="113"/>
      <c r="Z1068" s="113"/>
      <c r="AA1068" s="113"/>
      <c r="AB1068" s="113"/>
      <c r="AC1068" s="201"/>
      <c r="AD1068" s="113"/>
      <c r="AE1068" s="113"/>
      <c r="AF1068" s="113"/>
      <c r="AG1068" s="113"/>
    </row>
    <row r="1069" spans="2:33" x14ac:dyDescent="0.2">
      <c r="B1069" s="200"/>
      <c r="C1069" s="113"/>
      <c r="D1069" s="201"/>
      <c r="E1069" s="201"/>
      <c r="F1069" s="113"/>
      <c r="G1069" s="113"/>
      <c r="H1069" s="113"/>
      <c r="I1069" s="203"/>
      <c r="J1069" s="203"/>
      <c r="K1069" s="204"/>
      <c r="L1069" s="201"/>
      <c r="M1069" s="201"/>
      <c r="N1069" s="201"/>
      <c r="O1069" s="201"/>
      <c r="P1069" s="201"/>
      <c r="Q1069" s="113"/>
      <c r="R1069" s="113"/>
      <c r="U1069" s="201"/>
      <c r="V1069" s="113"/>
      <c r="W1069" s="113"/>
      <c r="X1069" s="113"/>
      <c r="Y1069" s="113"/>
      <c r="Z1069" s="113"/>
      <c r="AA1069" s="113"/>
      <c r="AB1069" s="113"/>
      <c r="AC1069" s="201"/>
      <c r="AD1069" s="113"/>
      <c r="AE1069" s="113"/>
      <c r="AF1069" s="113"/>
      <c r="AG1069" s="113"/>
    </row>
    <row r="1070" spans="2:33" x14ac:dyDescent="0.2">
      <c r="B1070" s="200"/>
      <c r="C1070" s="113"/>
      <c r="D1070" s="201"/>
      <c r="E1070" s="201"/>
      <c r="F1070" s="113"/>
      <c r="G1070" s="113"/>
      <c r="H1070" s="113"/>
      <c r="I1070" s="203"/>
      <c r="J1070" s="203"/>
      <c r="K1070" s="204"/>
      <c r="L1070" s="201"/>
      <c r="M1070" s="201"/>
      <c r="N1070" s="201"/>
      <c r="O1070" s="201"/>
      <c r="P1070" s="201"/>
      <c r="Q1070" s="113"/>
      <c r="R1070" s="113"/>
      <c r="U1070" s="201"/>
      <c r="V1070" s="113"/>
      <c r="W1070" s="113"/>
      <c r="X1070" s="113"/>
      <c r="Y1070" s="113"/>
      <c r="Z1070" s="113"/>
      <c r="AA1070" s="113"/>
      <c r="AB1070" s="113"/>
      <c r="AC1070" s="201"/>
      <c r="AD1070" s="113"/>
      <c r="AE1070" s="113"/>
      <c r="AF1070" s="113"/>
      <c r="AG1070" s="113"/>
    </row>
    <row r="1071" spans="2:33" x14ac:dyDescent="0.2">
      <c r="B1071" s="200"/>
      <c r="C1071" s="113"/>
      <c r="D1071" s="201"/>
      <c r="E1071" s="201"/>
      <c r="F1071" s="113"/>
      <c r="G1071" s="113"/>
      <c r="H1071" s="113"/>
      <c r="I1071" s="203"/>
      <c r="J1071" s="203"/>
      <c r="K1071" s="204"/>
      <c r="L1071" s="201"/>
      <c r="M1071" s="201"/>
      <c r="N1071" s="201"/>
      <c r="O1071" s="201"/>
      <c r="P1071" s="201"/>
      <c r="Q1071" s="113"/>
      <c r="R1071" s="113"/>
      <c r="U1071" s="201"/>
      <c r="V1071" s="113"/>
      <c r="W1071" s="113"/>
      <c r="X1071" s="113"/>
      <c r="Y1071" s="113"/>
      <c r="Z1071" s="113"/>
      <c r="AA1071" s="113"/>
      <c r="AB1071" s="113"/>
      <c r="AC1071" s="201"/>
      <c r="AD1071" s="113"/>
      <c r="AE1071" s="113"/>
      <c r="AF1071" s="113"/>
      <c r="AG1071" s="113"/>
    </row>
    <row r="1072" spans="2:33" x14ac:dyDescent="0.2">
      <c r="B1072" s="200"/>
      <c r="C1072" s="113"/>
      <c r="D1072" s="201"/>
      <c r="E1072" s="201"/>
      <c r="F1072" s="113"/>
      <c r="G1072" s="113"/>
      <c r="H1072" s="113"/>
      <c r="I1072" s="203"/>
      <c r="J1072" s="203"/>
      <c r="K1072" s="204"/>
      <c r="L1072" s="201"/>
      <c r="M1072" s="201"/>
      <c r="N1072" s="201"/>
      <c r="O1072" s="201"/>
      <c r="P1072" s="201"/>
      <c r="Q1072" s="113"/>
      <c r="R1072" s="113"/>
      <c r="U1072" s="201"/>
      <c r="V1072" s="113"/>
      <c r="W1072" s="113"/>
      <c r="X1072" s="113"/>
      <c r="Y1072" s="113"/>
      <c r="Z1072" s="113"/>
      <c r="AA1072" s="113"/>
      <c r="AB1072" s="113"/>
      <c r="AC1072" s="201"/>
      <c r="AD1072" s="113"/>
      <c r="AE1072" s="113"/>
      <c r="AF1072" s="113"/>
      <c r="AG1072" s="113"/>
    </row>
    <row r="1073" spans="2:33" x14ac:dyDescent="0.2">
      <c r="B1073" s="200"/>
      <c r="C1073" s="113"/>
      <c r="D1073" s="201"/>
      <c r="E1073" s="201"/>
      <c r="F1073" s="113"/>
      <c r="G1073" s="113"/>
      <c r="H1073" s="113"/>
      <c r="I1073" s="203"/>
      <c r="J1073" s="203"/>
      <c r="K1073" s="204"/>
      <c r="L1073" s="201"/>
      <c r="M1073" s="201"/>
      <c r="N1073" s="201"/>
      <c r="O1073" s="201"/>
      <c r="P1073" s="201"/>
      <c r="Q1073" s="113"/>
      <c r="R1073" s="113"/>
      <c r="U1073" s="201"/>
      <c r="V1073" s="113"/>
      <c r="W1073" s="113"/>
      <c r="X1073" s="113"/>
      <c r="Y1073" s="113"/>
      <c r="Z1073" s="113"/>
      <c r="AA1073" s="113"/>
      <c r="AB1073" s="113"/>
      <c r="AC1073" s="201"/>
      <c r="AD1073" s="113"/>
      <c r="AE1073" s="113"/>
      <c r="AF1073" s="113"/>
      <c r="AG1073" s="113"/>
    </row>
    <row r="1074" spans="2:33" x14ac:dyDescent="0.2">
      <c r="B1074" s="200"/>
      <c r="C1074" s="113"/>
      <c r="D1074" s="201"/>
      <c r="E1074" s="201"/>
      <c r="F1074" s="113"/>
      <c r="G1074" s="113"/>
      <c r="H1074" s="113"/>
      <c r="I1074" s="203"/>
      <c r="J1074" s="203"/>
      <c r="K1074" s="204"/>
      <c r="L1074" s="201"/>
      <c r="M1074" s="201"/>
      <c r="N1074" s="201"/>
      <c r="O1074" s="201"/>
      <c r="P1074" s="201"/>
      <c r="Q1074" s="113"/>
      <c r="R1074" s="113"/>
      <c r="U1074" s="201"/>
      <c r="V1074" s="113"/>
      <c r="W1074" s="113"/>
      <c r="X1074" s="113"/>
      <c r="Y1074" s="113"/>
      <c r="Z1074" s="113"/>
      <c r="AA1074" s="113"/>
      <c r="AB1074" s="113"/>
      <c r="AC1074" s="201"/>
      <c r="AD1074" s="113"/>
      <c r="AE1074" s="113"/>
      <c r="AF1074" s="113"/>
      <c r="AG1074" s="113"/>
    </row>
    <row r="1075" spans="2:33" x14ac:dyDescent="0.2">
      <c r="B1075" s="200"/>
      <c r="C1075" s="113"/>
      <c r="D1075" s="201"/>
      <c r="E1075" s="201"/>
      <c r="F1075" s="113"/>
      <c r="G1075" s="113"/>
      <c r="H1075" s="113"/>
      <c r="I1075" s="203"/>
      <c r="J1075" s="203"/>
      <c r="K1075" s="204"/>
      <c r="L1075" s="201"/>
      <c r="M1075" s="201"/>
      <c r="N1075" s="201"/>
      <c r="O1075" s="201"/>
      <c r="P1075" s="201"/>
      <c r="Q1075" s="113"/>
      <c r="R1075" s="113"/>
      <c r="U1075" s="201"/>
      <c r="V1075" s="113"/>
      <c r="W1075" s="113"/>
      <c r="X1075" s="113"/>
      <c r="Y1075" s="113"/>
      <c r="Z1075" s="113"/>
      <c r="AA1075" s="113"/>
      <c r="AB1075" s="113"/>
      <c r="AC1075" s="201"/>
      <c r="AD1075" s="113"/>
      <c r="AE1075" s="113"/>
      <c r="AF1075" s="113"/>
      <c r="AG1075" s="113"/>
    </row>
    <row r="1076" spans="2:33" x14ac:dyDescent="0.2">
      <c r="B1076" s="200"/>
      <c r="C1076" s="113"/>
      <c r="D1076" s="201"/>
      <c r="E1076" s="201"/>
      <c r="F1076" s="113"/>
      <c r="G1076" s="113"/>
      <c r="H1076" s="113"/>
      <c r="I1076" s="203"/>
      <c r="J1076" s="203"/>
      <c r="K1076" s="204"/>
      <c r="L1076" s="201"/>
      <c r="M1076" s="201"/>
      <c r="N1076" s="201"/>
      <c r="O1076" s="201"/>
      <c r="P1076" s="201"/>
      <c r="Q1076" s="113"/>
      <c r="R1076" s="113"/>
      <c r="U1076" s="201"/>
      <c r="V1076" s="113"/>
      <c r="W1076" s="113"/>
      <c r="X1076" s="113"/>
      <c r="Y1076" s="113"/>
      <c r="Z1076" s="113"/>
      <c r="AA1076" s="113"/>
      <c r="AB1076" s="113"/>
      <c r="AC1076" s="201"/>
      <c r="AD1076" s="113"/>
      <c r="AE1076" s="113"/>
      <c r="AF1076" s="113"/>
      <c r="AG1076" s="113"/>
    </row>
    <row r="1077" spans="2:33" x14ac:dyDescent="0.2">
      <c r="B1077" s="200"/>
      <c r="C1077" s="113"/>
      <c r="D1077" s="201"/>
      <c r="E1077" s="201"/>
      <c r="F1077" s="113"/>
      <c r="G1077" s="113"/>
      <c r="H1077" s="113"/>
      <c r="I1077" s="203"/>
      <c r="J1077" s="203"/>
      <c r="K1077" s="204"/>
      <c r="L1077" s="201"/>
      <c r="M1077" s="201"/>
      <c r="N1077" s="201"/>
      <c r="O1077" s="201"/>
      <c r="P1077" s="201"/>
      <c r="Q1077" s="113"/>
      <c r="R1077" s="113"/>
      <c r="U1077" s="201"/>
      <c r="V1077" s="113"/>
      <c r="W1077" s="113"/>
      <c r="X1077" s="113"/>
      <c r="Y1077" s="113"/>
      <c r="Z1077" s="113"/>
      <c r="AA1077" s="113"/>
      <c r="AB1077" s="113"/>
      <c r="AC1077" s="201"/>
      <c r="AD1077" s="113"/>
      <c r="AE1077" s="113"/>
      <c r="AF1077" s="113"/>
      <c r="AG1077" s="113"/>
    </row>
    <row r="1078" spans="2:33" x14ac:dyDescent="0.2">
      <c r="B1078" s="200"/>
      <c r="C1078" s="113"/>
      <c r="D1078" s="201"/>
      <c r="E1078" s="201"/>
      <c r="F1078" s="113"/>
      <c r="G1078" s="113"/>
      <c r="H1078" s="113"/>
      <c r="I1078" s="203"/>
      <c r="J1078" s="203"/>
      <c r="K1078" s="204"/>
      <c r="L1078" s="201"/>
      <c r="M1078" s="201"/>
      <c r="N1078" s="201"/>
      <c r="O1078" s="201"/>
      <c r="P1078" s="201"/>
      <c r="Q1078" s="113"/>
      <c r="R1078" s="113"/>
      <c r="U1078" s="201"/>
      <c r="V1078" s="113"/>
      <c r="W1078" s="113"/>
      <c r="X1078" s="113"/>
      <c r="Y1078" s="113"/>
      <c r="Z1078" s="113"/>
      <c r="AA1078" s="113"/>
      <c r="AB1078" s="113"/>
      <c r="AC1078" s="201"/>
      <c r="AD1078" s="113"/>
      <c r="AE1078" s="113"/>
      <c r="AF1078" s="113"/>
      <c r="AG1078" s="113"/>
    </row>
    <row r="1079" spans="2:33" x14ac:dyDescent="0.2">
      <c r="B1079" s="200"/>
      <c r="C1079" s="113"/>
      <c r="D1079" s="201"/>
      <c r="E1079" s="201"/>
      <c r="F1079" s="113"/>
      <c r="G1079" s="113"/>
      <c r="H1079" s="113"/>
      <c r="I1079" s="203"/>
      <c r="J1079" s="203"/>
      <c r="K1079" s="204"/>
      <c r="L1079" s="201"/>
      <c r="M1079" s="201"/>
      <c r="N1079" s="201"/>
      <c r="O1079" s="201"/>
      <c r="P1079" s="201"/>
      <c r="Q1079" s="113"/>
      <c r="R1079" s="113"/>
      <c r="U1079" s="201"/>
      <c r="V1079" s="113"/>
      <c r="W1079" s="113"/>
      <c r="X1079" s="113"/>
      <c r="Y1079" s="113"/>
      <c r="Z1079" s="113"/>
      <c r="AA1079" s="113"/>
      <c r="AB1079" s="113"/>
      <c r="AC1079" s="201"/>
      <c r="AD1079" s="113"/>
      <c r="AE1079" s="113"/>
      <c r="AF1079" s="113"/>
      <c r="AG1079" s="113"/>
    </row>
    <row r="1080" spans="2:33" x14ac:dyDescent="0.2">
      <c r="B1080" s="200"/>
      <c r="C1080" s="113"/>
      <c r="D1080" s="201"/>
      <c r="E1080" s="201"/>
      <c r="F1080" s="113"/>
      <c r="G1080" s="113"/>
      <c r="H1080" s="113"/>
      <c r="I1080" s="203"/>
      <c r="J1080" s="203"/>
      <c r="K1080" s="204"/>
      <c r="L1080" s="201"/>
      <c r="M1080" s="201"/>
      <c r="N1080" s="201"/>
      <c r="O1080" s="201"/>
      <c r="P1080" s="201"/>
      <c r="Q1080" s="113"/>
      <c r="R1080" s="113"/>
      <c r="U1080" s="201"/>
      <c r="V1080" s="113"/>
      <c r="W1080" s="113"/>
      <c r="X1080" s="113"/>
      <c r="Y1080" s="113"/>
      <c r="Z1080" s="113"/>
      <c r="AA1080" s="113"/>
      <c r="AB1080" s="113"/>
      <c r="AC1080" s="201"/>
      <c r="AD1080" s="113"/>
      <c r="AE1080" s="113"/>
      <c r="AF1080" s="113"/>
      <c r="AG1080" s="113"/>
    </row>
    <row r="1081" spans="2:33" x14ac:dyDescent="0.2">
      <c r="B1081" s="200"/>
      <c r="C1081" s="113"/>
      <c r="D1081" s="201"/>
      <c r="E1081" s="201"/>
      <c r="F1081" s="113"/>
      <c r="G1081" s="113"/>
      <c r="H1081" s="113"/>
      <c r="I1081" s="203"/>
      <c r="J1081" s="203"/>
      <c r="K1081" s="204"/>
      <c r="L1081" s="201"/>
      <c r="M1081" s="201"/>
      <c r="N1081" s="201"/>
      <c r="O1081" s="201"/>
      <c r="P1081" s="201"/>
      <c r="Q1081" s="113"/>
      <c r="R1081" s="113"/>
      <c r="U1081" s="201"/>
      <c r="V1081" s="113"/>
      <c r="W1081" s="113"/>
      <c r="X1081" s="113"/>
      <c r="Y1081" s="113"/>
      <c r="Z1081" s="113"/>
      <c r="AA1081" s="113"/>
      <c r="AB1081" s="113"/>
      <c r="AC1081" s="201"/>
      <c r="AD1081" s="113"/>
      <c r="AE1081" s="113"/>
      <c r="AF1081" s="113"/>
      <c r="AG1081" s="113"/>
    </row>
    <row r="1082" spans="2:33" x14ac:dyDescent="0.2">
      <c r="B1082" s="200"/>
      <c r="C1082" s="113"/>
      <c r="D1082" s="201"/>
      <c r="E1082" s="201"/>
      <c r="F1082" s="113"/>
      <c r="G1082" s="113"/>
      <c r="H1082" s="113"/>
      <c r="I1082" s="203"/>
      <c r="J1082" s="203"/>
      <c r="K1082" s="204"/>
      <c r="L1082" s="201"/>
      <c r="M1082" s="201"/>
      <c r="N1082" s="201"/>
      <c r="O1082" s="201"/>
      <c r="P1082" s="201"/>
      <c r="Q1082" s="113"/>
      <c r="R1082" s="113"/>
      <c r="U1082" s="201"/>
      <c r="V1082" s="113"/>
      <c r="W1082" s="113"/>
      <c r="X1082" s="113"/>
      <c r="Y1082" s="113"/>
      <c r="Z1082" s="113"/>
      <c r="AA1082" s="113"/>
      <c r="AB1082" s="113"/>
      <c r="AC1082" s="201"/>
      <c r="AD1082" s="113"/>
      <c r="AE1082" s="113"/>
      <c r="AF1082" s="113"/>
      <c r="AG1082" s="113"/>
    </row>
    <row r="1083" spans="2:33" x14ac:dyDescent="0.2">
      <c r="B1083" s="200"/>
      <c r="C1083" s="113"/>
      <c r="D1083" s="201"/>
      <c r="E1083" s="201"/>
      <c r="F1083" s="113"/>
      <c r="G1083" s="113"/>
      <c r="H1083" s="113"/>
      <c r="I1083" s="203"/>
      <c r="J1083" s="203"/>
      <c r="K1083" s="204"/>
      <c r="L1083" s="201"/>
      <c r="M1083" s="201"/>
      <c r="N1083" s="201"/>
      <c r="O1083" s="201"/>
      <c r="P1083" s="201"/>
      <c r="Q1083" s="113"/>
      <c r="R1083" s="113"/>
      <c r="U1083" s="201"/>
      <c r="V1083" s="113"/>
      <c r="W1083" s="113"/>
      <c r="X1083" s="113"/>
      <c r="Y1083" s="113"/>
      <c r="Z1083" s="113"/>
      <c r="AA1083" s="113"/>
      <c r="AB1083" s="113"/>
      <c r="AC1083" s="201"/>
      <c r="AD1083" s="113"/>
      <c r="AE1083" s="113"/>
      <c r="AF1083" s="113"/>
      <c r="AG1083" s="113"/>
    </row>
    <row r="1084" spans="2:33" x14ac:dyDescent="0.2">
      <c r="B1084" s="200"/>
      <c r="C1084" s="113"/>
      <c r="D1084" s="201"/>
      <c r="E1084" s="201"/>
      <c r="F1084" s="113"/>
      <c r="G1084" s="113"/>
      <c r="H1084" s="113"/>
      <c r="I1084" s="203"/>
      <c r="J1084" s="203"/>
      <c r="K1084" s="204"/>
      <c r="L1084" s="201"/>
      <c r="M1084" s="201"/>
      <c r="N1084" s="201"/>
      <c r="O1084" s="201"/>
      <c r="P1084" s="201"/>
      <c r="Q1084" s="113"/>
      <c r="R1084" s="113"/>
      <c r="U1084" s="201"/>
      <c r="V1084" s="113"/>
      <c r="W1084" s="113"/>
      <c r="X1084" s="113"/>
      <c r="Y1084" s="113"/>
      <c r="Z1084" s="113"/>
      <c r="AA1084" s="113"/>
      <c r="AB1084" s="113"/>
      <c r="AC1084" s="201"/>
      <c r="AD1084" s="113"/>
      <c r="AE1084" s="113"/>
      <c r="AF1084" s="113"/>
      <c r="AG1084" s="113"/>
    </row>
    <row r="1085" spans="2:33" x14ac:dyDescent="0.2">
      <c r="B1085" s="200"/>
      <c r="C1085" s="113"/>
      <c r="D1085" s="201"/>
      <c r="E1085" s="201"/>
      <c r="F1085" s="113"/>
      <c r="G1085" s="113"/>
      <c r="H1085" s="113"/>
      <c r="I1085" s="203"/>
      <c r="J1085" s="203"/>
      <c r="K1085" s="204"/>
      <c r="L1085" s="201"/>
      <c r="M1085" s="201"/>
      <c r="N1085" s="201"/>
      <c r="O1085" s="201"/>
      <c r="P1085" s="201"/>
      <c r="Q1085" s="113"/>
      <c r="R1085" s="113"/>
      <c r="U1085" s="201"/>
      <c r="V1085" s="113"/>
      <c r="W1085" s="113"/>
      <c r="X1085" s="113"/>
      <c r="Y1085" s="113"/>
      <c r="Z1085" s="113"/>
      <c r="AA1085" s="113"/>
      <c r="AB1085" s="113"/>
      <c r="AC1085" s="201"/>
      <c r="AD1085" s="113"/>
      <c r="AE1085" s="113"/>
      <c r="AF1085" s="113"/>
      <c r="AG1085" s="113"/>
    </row>
    <row r="1086" spans="2:33" x14ac:dyDescent="0.2">
      <c r="B1086" s="200"/>
      <c r="C1086" s="113"/>
      <c r="D1086" s="201"/>
      <c r="E1086" s="201"/>
      <c r="F1086" s="113"/>
      <c r="G1086" s="113"/>
      <c r="H1086" s="113"/>
      <c r="I1086" s="203"/>
      <c r="J1086" s="203"/>
      <c r="K1086" s="204"/>
      <c r="L1086" s="201"/>
      <c r="M1086" s="201"/>
      <c r="N1086" s="201"/>
      <c r="O1086" s="201"/>
      <c r="P1086" s="201"/>
      <c r="Q1086" s="113"/>
      <c r="R1086" s="113"/>
      <c r="U1086" s="201"/>
      <c r="V1086" s="113"/>
      <c r="W1086" s="113"/>
      <c r="X1086" s="113"/>
      <c r="Y1086" s="113"/>
      <c r="Z1086" s="113"/>
      <c r="AA1086" s="113"/>
      <c r="AB1086" s="113"/>
      <c r="AC1086" s="201"/>
      <c r="AD1086" s="113"/>
      <c r="AE1086" s="113"/>
      <c r="AF1086" s="113"/>
      <c r="AG1086" s="113"/>
    </row>
    <row r="1087" spans="2:33" x14ac:dyDescent="0.2">
      <c r="B1087" s="200"/>
      <c r="C1087" s="113"/>
      <c r="D1087" s="201"/>
      <c r="E1087" s="201"/>
      <c r="F1087" s="113"/>
      <c r="G1087" s="113"/>
      <c r="H1087" s="113"/>
      <c r="I1087" s="203"/>
      <c r="J1087" s="203"/>
      <c r="K1087" s="204"/>
      <c r="L1087" s="201"/>
      <c r="M1087" s="201"/>
      <c r="N1087" s="201"/>
      <c r="O1087" s="201"/>
      <c r="P1087" s="201"/>
      <c r="Q1087" s="113"/>
      <c r="R1087" s="113"/>
      <c r="U1087" s="201"/>
      <c r="V1087" s="113"/>
      <c r="W1087" s="113"/>
      <c r="X1087" s="113"/>
      <c r="Y1087" s="113"/>
      <c r="Z1087" s="113"/>
      <c r="AA1087" s="113"/>
      <c r="AB1087" s="113"/>
      <c r="AC1087" s="201"/>
      <c r="AD1087" s="113"/>
      <c r="AE1087" s="113"/>
      <c r="AF1087" s="113"/>
      <c r="AG1087" s="113"/>
    </row>
    <row r="1088" spans="2:33" x14ac:dyDescent="0.2">
      <c r="B1088" s="200"/>
      <c r="C1088" s="113"/>
      <c r="D1088" s="201"/>
      <c r="E1088" s="201"/>
      <c r="F1088" s="113"/>
      <c r="G1088" s="113"/>
      <c r="H1088" s="113"/>
      <c r="I1088" s="203"/>
      <c r="J1088" s="203"/>
      <c r="K1088" s="204"/>
      <c r="L1088" s="201"/>
      <c r="M1088" s="201"/>
      <c r="N1088" s="201"/>
      <c r="O1088" s="201"/>
      <c r="P1088" s="201"/>
      <c r="Q1088" s="113"/>
      <c r="R1088" s="113"/>
      <c r="U1088" s="201"/>
      <c r="V1088" s="113"/>
      <c r="W1088" s="113"/>
      <c r="X1088" s="113"/>
      <c r="Y1088" s="113"/>
      <c r="Z1088" s="113"/>
      <c r="AA1088" s="113"/>
      <c r="AB1088" s="113"/>
      <c r="AC1088" s="201"/>
      <c r="AD1088" s="113"/>
      <c r="AE1088" s="113"/>
      <c r="AF1088" s="113"/>
      <c r="AG1088" s="113"/>
    </row>
    <row r="1089" spans="2:33" x14ac:dyDescent="0.2">
      <c r="B1089" s="200"/>
      <c r="C1089" s="113"/>
      <c r="D1089" s="201"/>
      <c r="E1089" s="201"/>
      <c r="F1089" s="113"/>
      <c r="G1089" s="113"/>
      <c r="H1089" s="113"/>
      <c r="I1089" s="203"/>
      <c r="J1089" s="203"/>
      <c r="K1089" s="204"/>
      <c r="L1089" s="201"/>
      <c r="M1089" s="201"/>
      <c r="N1089" s="201"/>
      <c r="O1089" s="201"/>
      <c r="P1089" s="201"/>
      <c r="Q1089" s="113"/>
      <c r="R1089" s="113"/>
      <c r="U1089" s="201"/>
      <c r="V1089" s="113"/>
      <c r="W1089" s="113"/>
      <c r="X1089" s="113"/>
      <c r="Y1089" s="113"/>
      <c r="Z1089" s="113"/>
      <c r="AA1089" s="113"/>
      <c r="AB1089" s="113"/>
      <c r="AC1089" s="201"/>
      <c r="AD1089" s="113"/>
      <c r="AE1089" s="113"/>
      <c r="AF1089" s="113"/>
      <c r="AG1089" s="113"/>
    </row>
    <row r="1090" spans="2:33" x14ac:dyDescent="0.2">
      <c r="B1090" s="200"/>
      <c r="C1090" s="113"/>
      <c r="D1090" s="201"/>
      <c r="E1090" s="201"/>
      <c r="F1090" s="113"/>
      <c r="G1090" s="113"/>
      <c r="H1090" s="113"/>
      <c r="I1090" s="203"/>
      <c r="J1090" s="203"/>
      <c r="K1090" s="204"/>
      <c r="L1090" s="201"/>
      <c r="M1090" s="201"/>
      <c r="N1090" s="201"/>
      <c r="O1090" s="201"/>
      <c r="P1090" s="201"/>
      <c r="Q1090" s="113"/>
      <c r="R1090" s="113"/>
      <c r="U1090" s="201"/>
      <c r="V1090" s="113"/>
      <c r="W1090" s="113"/>
      <c r="X1090" s="113"/>
      <c r="Y1090" s="113"/>
      <c r="Z1090" s="113"/>
      <c r="AA1090" s="113"/>
      <c r="AB1090" s="113"/>
      <c r="AC1090" s="201"/>
      <c r="AD1090" s="113"/>
      <c r="AE1090" s="113"/>
      <c r="AF1090" s="113"/>
      <c r="AG1090" s="113"/>
    </row>
    <row r="1091" spans="2:33" x14ac:dyDescent="0.2">
      <c r="B1091" s="200"/>
      <c r="C1091" s="113"/>
      <c r="D1091" s="201"/>
      <c r="E1091" s="201"/>
      <c r="F1091" s="113"/>
      <c r="G1091" s="113"/>
      <c r="H1091" s="113"/>
      <c r="I1091" s="203"/>
      <c r="J1091" s="203"/>
      <c r="K1091" s="204"/>
      <c r="L1091" s="201"/>
      <c r="M1091" s="201"/>
      <c r="N1091" s="201"/>
      <c r="O1091" s="201"/>
      <c r="P1091" s="201"/>
      <c r="Q1091" s="113"/>
      <c r="R1091" s="113"/>
      <c r="U1091" s="201"/>
      <c r="V1091" s="113"/>
      <c r="W1091" s="113"/>
      <c r="X1091" s="113"/>
      <c r="Y1091" s="113"/>
      <c r="Z1091" s="113"/>
      <c r="AA1091" s="113"/>
      <c r="AB1091" s="113"/>
      <c r="AC1091" s="201"/>
      <c r="AD1091" s="113"/>
      <c r="AE1091" s="113"/>
      <c r="AF1091" s="113"/>
      <c r="AG1091" s="113"/>
    </row>
    <row r="1092" spans="2:33" x14ac:dyDescent="0.2">
      <c r="B1092" s="200"/>
      <c r="C1092" s="113"/>
      <c r="D1092" s="201"/>
      <c r="E1092" s="201"/>
      <c r="F1092" s="113"/>
      <c r="G1092" s="113"/>
      <c r="H1092" s="113"/>
      <c r="I1092" s="203"/>
      <c r="J1092" s="203"/>
      <c r="K1092" s="204"/>
      <c r="L1092" s="201"/>
      <c r="M1092" s="201"/>
      <c r="N1092" s="201"/>
      <c r="O1092" s="201"/>
      <c r="P1092" s="201"/>
      <c r="Q1092" s="113"/>
      <c r="R1092" s="113"/>
      <c r="U1092" s="201"/>
      <c r="V1092" s="113"/>
      <c r="W1092" s="113"/>
      <c r="X1092" s="113"/>
      <c r="Y1092" s="113"/>
      <c r="Z1092" s="113"/>
      <c r="AA1092" s="113"/>
      <c r="AB1092" s="113"/>
      <c r="AC1092" s="201"/>
      <c r="AD1092" s="113"/>
      <c r="AE1092" s="113"/>
      <c r="AF1092" s="113"/>
      <c r="AG1092" s="113"/>
    </row>
    <row r="1093" spans="2:33" x14ac:dyDescent="0.2">
      <c r="B1093" s="200"/>
      <c r="C1093" s="113"/>
      <c r="D1093" s="201"/>
      <c r="E1093" s="201"/>
      <c r="F1093" s="113"/>
      <c r="G1093" s="113"/>
      <c r="H1093" s="113"/>
      <c r="I1093" s="203"/>
      <c r="J1093" s="203"/>
      <c r="K1093" s="204"/>
      <c r="L1093" s="201"/>
      <c r="M1093" s="201"/>
      <c r="N1093" s="201"/>
      <c r="O1093" s="201"/>
      <c r="P1093" s="201"/>
      <c r="Q1093" s="113"/>
      <c r="R1093" s="113"/>
      <c r="U1093" s="201"/>
      <c r="V1093" s="113"/>
      <c r="W1093" s="113"/>
      <c r="X1093" s="113"/>
      <c r="Y1093" s="113"/>
      <c r="Z1093" s="113"/>
      <c r="AA1093" s="113"/>
      <c r="AB1093" s="113"/>
      <c r="AC1093" s="201"/>
      <c r="AD1093" s="113"/>
      <c r="AE1093" s="113"/>
      <c r="AF1093" s="113"/>
      <c r="AG1093" s="113"/>
    </row>
    <row r="1094" spans="2:33" x14ac:dyDescent="0.2">
      <c r="B1094" s="200"/>
      <c r="C1094" s="113"/>
      <c r="D1094" s="201"/>
      <c r="E1094" s="201"/>
      <c r="F1094" s="113"/>
      <c r="G1094" s="113"/>
      <c r="H1094" s="113"/>
      <c r="I1094" s="203"/>
      <c r="J1094" s="203"/>
      <c r="K1094" s="204"/>
      <c r="L1094" s="201"/>
      <c r="M1094" s="201"/>
      <c r="N1094" s="201"/>
      <c r="O1094" s="201"/>
      <c r="P1094" s="201"/>
      <c r="Q1094" s="113"/>
      <c r="R1094" s="113"/>
      <c r="U1094" s="201"/>
      <c r="V1094" s="113"/>
      <c r="W1094" s="113"/>
      <c r="X1094" s="113"/>
      <c r="Y1094" s="113"/>
      <c r="Z1094" s="113"/>
      <c r="AA1094" s="113"/>
      <c r="AB1094" s="113"/>
      <c r="AC1094" s="201"/>
      <c r="AD1094" s="113"/>
      <c r="AE1094" s="113"/>
      <c r="AF1094" s="113"/>
      <c r="AG1094" s="113"/>
    </row>
    <row r="1095" spans="2:33" x14ac:dyDescent="0.2">
      <c r="B1095" s="200"/>
      <c r="C1095" s="113"/>
      <c r="D1095" s="201"/>
      <c r="E1095" s="201"/>
      <c r="F1095" s="113"/>
      <c r="G1095" s="113"/>
      <c r="H1095" s="113"/>
      <c r="I1095" s="203"/>
      <c r="J1095" s="203"/>
      <c r="K1095" s="204"/>
      <c r="L1095" s="201"/>
      <c r="M1095" s="201"/>
      <c r="N1095" s="201"/>
      <c r="O1095" s="201"/>
      <c r="P1095" s="201"/>
      <c r="Q1095" s="113"/>
      <c r="R1095" s="113"/>
      <c r="U1095" s="201"/>
      <c r="V1095" s="113"/>
      <c r="W1095" s="113"/>
      <c r="X1095" s="113"/>
      <c r="Y1095" s="113"/>
      <c r="Z1095" s="113"/>
      <c r="AA1095" s="113"/>
      <c r="AB1095" s="113"/>
      <c r="AC1095" s="201"/>
      <c r="AD1095" s="113"/>
      <c r="AE1095" s="113"/>
      <c r="AF1095" s="113"/>
      <c r="AG1095" s="113"/>
    </row>
    <row r="1096" spans="2:33" x14ac:dyDescent="0.2">
      <c r="B1096" s="200"/>
      <c r="C1096" s="113"/>
      <c r="D1096" s="201"/>
      <c r="E1096" s="201"/>
      <c r="F1096" s="113"/>
      <c r="G1096" s="113"/>
      <c r="H1096" s="113"/>
      <c r="I1096" s="203"/>
      <c r="J1096" s="203"/>
      <c r="K1096" s="204"/>
      <c r="L1096" s="201"/>
      <c r="M1096" s="201"/>
      <c r="N1096" s="201"/>
      <c r="O1096" s="201"/>
      <c r="P1096" s="201"/>
      <c r="Q1096" s="113"/>
      <c r="R1096" s="113"/>
      <c r="U1096" s="201"/>
      <c r="V1096" s="113"/>
      <c r="W1096" s="113"/>
      <c r="X1096" s="113"/>
      <c r="Y1096" s="113"/>
      <c r="Z1096" s="113"/>
      <c r="AA1096" s="113"/>
      <c r="AB1096" s="113"/>
      <c r="AC1096" s="201"/>
      <c r="AD1096" s="113"/>
      <c r="AE1096" s="113"/>
      <c r="AF1096" s="113"/>
      <c r="AG1096" s="113"/>
    </row>
    <row r="1097" spans="2:33" x14ac:dyDescent="0.2">
      <c r="B1097" s="200"/>
      <c r="C1097" s="113"/>
      <c r="D1097" s="201"/>
      <c r="E1097" s="201"/>
      <c r="F1097" s="113"/>
      <c r="G1097" s="113"/>
      <c r="H1097" s="113"/>
      <c r="I1097" s="203"/>
      <c r="J1097" s="203"/>
      <c r="K1097" s="204"/>
      <c r="L1097" s="201"/>
      <c r="M1097" s="201"/>
      <c r="N1097" s="201"/>
      <c r="O1097" s="201"/>
      <c r="P1097" s="201"/>
      <c r="Q1097" s="113"/>
      <c r="R1097" s="113"/>
      <c r="U1097" s="201"/>
      <c r="V1097" s="113"/>
      <c r="W1097" s="113"/>
      <c r="X1097" s="113"/>
      <c r="Y1097" s="113"/>
      <c r="Z1097" s="113"/>
      <c r="AA1097" s="113"/>
      <c r="AB1097" s="113"/>
      <c r="AC1097" s="201"/>
      <c r="AD1097" s="113"/>
      <c r="AE1097" s="113"/>
      <c r="AF1097" s="113"/>
      <c r="AG1097" s="113"/>
    </row>
    <row r="1098" spans="2:33" x14ac:dyDescent="0.2">
      <c r="B1098" s="200"/>
      <c r="C1098" s="113"/>
      <c r="D1098" s="201"/>
      <c r="E1098" s="201"/>
      <c r="F1098" s="113"/>
      <c r="G1098" s="113"/>
      <c r="H1098" s="113"/>
      <c r="I1098" s="203"/>
      <c r="J1098" s="203"/>
      <c r="K1098" s="204"/>
      <c r="L1098" s="201"/>
      <c r="M1098" s="201"/>
      <c r="N1098" s="201"/>
      <c r="O1098" s="201"/>
      <c r="P1098" s="201"/>
      <c r="Q1098" s="113"/>
      <c r="R1098" s="113"/>
      <c r="U1098" s="201"/>
      <c r="V1098" s="113"/>
      <c r="W1098" s="113"/>
      <c r="X1098" s="113"/>
      <c r="Y1098" s="113"/>
      <c r="Z1098" s="113"/>
      <c r="AA1098" s="113"/>
      <c r="AB1098" s="113"/>
      <c r="AC1098" s="201"/>
      <c r="AD1098" s="113"/>
      <c r="AE1098" s="113"/>
      <c r="AF1098" s="113"/>
      <c r="AG1098" s="113"/>
    </row>
    <row r="1099" spans="2:33" x14ac:dyDescent="0.2">
      <c r="B1099" s="200"/>
      <c r="C1099" s="113"/>
      <c r="D1099" s="201"/>
      <c r="E1099" s="201"/>
      <c r="F1099" s="113"/>
      <c r="G1099" s="113"/>
      <c r="H1099" s="113"/>
      <c r="I1099" s="203"/>
      <c r="J1099" s="203"/>
      <c r="K1099" s="204"/>
      <c r="L1099" s="201"/>
      <c r="M1099" s="201"/>
      <c r="N1099" s="201"/>
      <c r="O1099" s="201"/>
      <c r="P1099" s="201"/>
      <c r="Q1099" s="113"/>
      <c r="R1099" s="113"/>
      <c r="U1099" s="201"/>
      <c r="V1099" s="113"/>
      <c r="W1099" s="113"/>
      <c r="X1099" s="113"/>
      <c r="Y1099" s="113"/>
      <c r="Z1099" s="113"/>
      <c r="AA1099" s="113"/>
      <c r="AB1099" s="113"/>
      <c r="AC1099" s="201"/>
      <c r="AD1099" s="113"/>
      <c r="AE1099" s="113"/>
      <c r="AF1099" s="113"/>
      <c r="AG1099" s="113"/>
    </row>
    <row r="1100" spans="2:33" x14ac:dyDescent="0.2">
      <c r="B1100" s="200"/>
      <c r="C1100" s="113"/>
      <c r="D1100" s="201"/>
      <c r="E1100" s="201"/>
      <c r="F1100" s="113"/>
      <c r="G1100" s="113"/>
      <c r="H1100" s="113"/>
      <c r="I1100" s="203"/>
      <c r="J1100" s="203"/>
      <c r="K1100" s="204"/>
      <c r="L1100" s="201"/>
      <c r="M1100" s="201"/>
      <c r="N1100" s="201"/>
      <c r="O1100" s="201"/>
      <c r="P1100" s="201"/>
      <c r="Q1100" s="113"/>
      <c r="R1100" s="113"/>
      <c r="U1100" s="201"/>
      <c r="V1100" s="113"/>
      <c r="W1100" s="113"/>
      <c r="X1100" s="113"/>
      <c r="Y1100" s="113"/>
      <c r="Z1100" s="113"/>
      <c r="AA1100" s="113"/>
      <c r="AB1100" s="113"/>
      <c r="AC1100" s="201"/>
      <c r="AD1100" s="113"/>
      <c r="AE1100" s="113"/>
      <c r="AF1100" s="113"/>
      <c r="AG1100" s="113"/>
    </row>
    <row r="1101" spans="2:33" x14ac:dyDescent="0.2">
      <c r="B1101" s="200"/>
      <c r="C1101" s="113"/>
      <c r="D1101" s="201"/>
      <c r="E1101" s="201"/>
      <c r="F1101" s="113"/>
      <c r="G1101" s="113"/>
      <c r="H1101" s="113"/>
      <c r="I1101" s="203"/>
      <c r="J1101" s="203"/>
      <c r="K1101" s="204"/>
      <c r="L1101" s="201"/>
      <c r="M1101" s="201"/>
      <c r="N1101" s="201"/>
      <c r="O1101" s="201"/>
      <c r="P1101" s="201"/>
      <c r="Q1101" s="113"/>
      <c r="R1101" s="113"/>
      <c r="U1101" s="201"/>
      <c r="V1101" s="113"/>
      <c r="W1101" s="113"/>
      <c r="X1101" s="113"/>
      <c r="Y1101" s="113"/>
      <c r="Z1101" s="113"/>
      <c r="AA1101" s="113"/>
      <c r="AB1101" s="113"/>
      <c r="AC1101" s="201"/>
      <c r="AD1101" s="113"/>
      <c r="AE1101" s="113"/>
      <c r="AF1101" s="113"/>
      <c r="AG1101" s="113"/>
    </row>
    <row r="1102" spans="2:33" x14ac:dyDescent="0.2">
      <c r="B1102" s="200"/>
      <c r="C1102" s="113"/>
      <c r="D1102" s="201"/>
      <c r="E1102" s="201"/>
      <c r="F1102" s="113"/>
      <c r="G1102" s="113"/>
      <c r="H1102" s="113"/>
      <c r="I1102" s="203"/>
      <c r="J1102" s="203"/>
      <c r="K1102" s="204"/>
      <c r="L1102" s="201"/>
      <c r="M1102" s="201"/>
      <c r="N1102" s="201"/>
      <c r="O1102" s="201"/>
      <c r="P1102" s="201"/>
      <c r="Q1102" s="113"/>
      <c r="R1102" s="113"/>
      <c r="U1102" s="201"/>
      <c r="V1102" s="113"/>
      <c r="W1102" s="113"/>
      <c r="X1102" s="113"/>
      <c r="Y1102" s="113"/>
      <c r="Z1102" s="113"/>
      <c r="AA1102" s="113"/>
      <c r="AB1102" s="113"/>
      <c r="AC1102" s="201"/>
      <c r="AD1102" s="113"/>
      <c r="AE1102" s="113"/>
      <c r="AF1102" s="113"/>
      <c r="AG1102" s="113"/>
    </row>
    <row r="1103" spans="2:33" x14ac:dyDescent="0.2">
      <c r="B1103" s="200"/>
      <c r="C1103" s="113"/>
      <c r="D1103" s="201"/>
      <c r="E1103" s="201"/>
      <c r="F1103" s="113"/>
      <c r="G1103" s="113"/>
      <c r="H1103" s="113"/>
      <c r="I1103" s="203"/>
      <c r="J1103" s="203"/>
      <c r="K1103" s="204"/>
      <c r="L1103" s="201"/>
      <c r="M1103" s="201"/>
      <c r="N1103" s="201"/>
      <c r="O1103" s="201"/>
      <c r="P1103" s="201"/>
      <c r="Q1103" s="113"/>
      <c r="R1103" s="113"/>
      <c r="U1103" s="201"/>
      <c r="V1103" s="113"/>
      <c r="W1103" s="113"/>
      <c r="X1103" s="113"/>
      <c r="Y1103" s="113"/>
      <c r="Z1103" s="113"/>
      <c r="AA1103" s="113"/>
      <c r="AB1103" s="113"/>
      <c r="AC1103" s="201"/>
      <c r="AD1103" s="113"/>
      <c r="AE1103" s="113"/>
      <c r="AF1103" s="113"/>
      <c r="AG1103" s="113"/>
    </row>
    <row r="1104" spans="2:33" x14ac:dyDescent="0.2">
      <c r="B1104" s="200"/>
      <c r="C1104" s="113"/>
      <c r="D1104" s="201"/>
      <c r="E1104" s="201"/>
      <c r="F1104" s="113"/>
      <c r="G1104" s="113"/>
      <c r="H1104" s="113"/>
      <c r="I1104" s="203"/>
      <c r="J1104" s="203"/>
      <c r="K1104" s="204"/>
      <c r="L1104" s="201"/>
      <c r="M1104" s="201"/>
      <c r="N1104" s="201"/>
      <c r="O1104" s="201"/>
      <c r="P1104" s="201"/>
      <c r="Q1104" s="113"/>
      <c r="R1104" s="113"/>
      <c r="U1104" s="201"/>
      <c r="V1104" s="113"/>
      <c r="W1104" s="113"/>
      <c r="X1104" s="113"/>
      <c r="Y1104" s="113"/>
      <c r="Z1104" s="113"/>
      <c r="AA1104" s="113"/>
      <c r="AB1104" s="113"/>
      <c r="AC1104" s="201"/>
      <c r="AD1104" s="113"/>
      <c r="AE1104" s="113"/>
      <c r="AF1104" s="113"/>
      <c r="AG1104" s="113"/>
    </row>
    <row r="1105" spans="2:33" x14ac:dyDescent="0.2">
      <c r="B1105" s="200"/>
      <c r="C1105" s="113"/>
      <c r="D1105" s="201"/>
      <c r="E1105" s="201"/>
      <c r="F1105" s="113"/>
      <c r="G1105" s="113"/>
      <c r="H1105" s="113"/>
      <c r="I1105" s="203"/>
      <c r="J1105" s="203"/>
      <c r="K1105" s="204"/>
      <c r="L1105" s="201"/>
      <c r="M1105" s="201"/>
      <c r="N1105" s="201"/>
      <c r="O1105" s="201"/>
      <c r="P1105" s="201"/>
      <c r="Q1105" s="113"/>
      <c r="R1105" s="113"/>
      <c r="U1105" s="201"/>
      <c r="V1105" s="113"/>
      <c r="W1105" s="113"/>
      <c r="X1105" s="113"/>
      <c r="Y1105" s="113"/>
      <c r="Z1105" s="113"/>
      <c r="AA1105" s="113"/>
      <c r="AB1105" s="113"/>
      <c r="AC1105" s="201"/>
      <c r="AD1105" s="113"/>
      <c r="AE1105" s="113"/>
      <c r="AF1105" s="113"/>
      <c r="AG1105" s="113"/>
    </row>
    <row r="1106" spans="2:33" x14ac:dyDescent="0.2">
      <c r="B1106" s="200"/>
      <c r="C1106" s="113"/>
      <c r="D1106" s="201"/>
      <c r="E1106" s="201"/>
      <c r="F1106" s="113"/>
      <c r="G1106" s="113"/>
      <c r="H1106" s="113"/>
      <c r="I1106" s="203"/>
      <c r="J1106" s="203"/>
      <c r="K1106" s="204"/>
      <c r="L1106" s="201"/>
      <c r="M1106" s="201"/>
      <c r="N1106" s="201"/>
      <c r="O1106" s="201"/>
      <c r="P1106" s="201"/>
      <c r="Q1106" s="113"/>
      <c r="R1106" s="113"/>
      <c r="U1106" s="201"/>
      <c r="V1106" s="113"/>
      <c r="W1106" s="113"/>
      <c r="X1106" s="113"/>
      <c r="Y1106" s="113"/>
      <c r="Z1106" s="113"/>
      <c r="AA1106" s="113"/>
      <c r="AB1106" s="113"/>
      <c r="AC1106" s="201"/>
      <c r="AD1106" s="113"/>
      <c r="AE1106" s="113"/>
      <c r="AF1106" s="113"/>
      <c r="AG1106" s="113"/>
    </row>
    <row r="1107" spans="2:33" x14ac:dyDescent="0.2">
      <c r="B1107" s="200"/>
      <c r="C1107" s="113"/>
      <c r="D1107" s="201"/>
      <c r="E1107" s="201"/>
      <c r="F1107" s="113"/>
      <c r="G1107" s="113"/>
      <c r="H1107" s="113"/>
      <c r="I1107" s="203"/>
      <c r="J1107" s="203"/>
      <c r="K1107" s="204"/>
      <c r="L1107" s="201"/>
      <c r="M1107" s="201"/>
      <c r="N1107" s="201"/>
      <c r="O1107" s="201"/>
      <c r="P1107" s="201"/>
      <c r="Q1107" s="113"/>
      <c r="R1107" s="113"/>
      <c r="U1107" s="201"/>
      <c r="V1107" s="113"/>
      <c r="W1107" s="113"/>
      <c r="X1107" s="113"/>
      <c r="Y1107" s="113"/>
      <c r="Z1107" s="113"/>
      <c r="AA1107" s="113"/>
      <c r="AB1107" s="113"/>
      <c r="AC1107" s="201"/>
      <c r="AD1107" s="113"/>
      <c r="AE1107" s="113"/>
      <c r="AF1107" s="113"/>
      <c r="AG1107" s="113"/>
    </row>
    <row r="1108" spans="2:33" x14ac:dyDescent="0.2">
      <c r="B1108" s="200"/>
      <c r="C1108" s="113"/>
      <c r="D1108" s="201"/>
      <c r="E1108" s="201"/>
      <c r="F1108" s="113"/>
      <c r="G1108" s="113"/>
      <c r="H1108" s="113"/>
      <c r="I1108" s="203"/>
      <c r="J1108" s="203"/>
      <c r="K1108" s="204"/>
      <c r="L1108" s="201"/>
      <c r="M1108" s="201"/>
      <c r="N1108" s="201"/>
      <c r="O1108" s="201"/>
      <c r="P1108" s="201"/>
      <c r="Q1108" s="113"/>
      <c r="R1108" s="113"/>
      <c r="U1108" s="201"/>
      <c r="V1108" s="113"/>
      <c r="W1108" s="113"/>
      <c r="X1108" s="113"/>
      <c r="Y1108" s="113"/>
      <c r="Z1108" s="113"/>
      <c r="AA1108" s="113"/>
      <c r="AB1108" s="113"/>
      <c r="AC1108" s="201"/>
      <c r="AD1108" s="113"/>
      <c r="AE1108" s="113"/>
      <c r="AF1108" s="113"/>
      <c r="AG1108" s="113"/>
    </row>
    <row r="1109" spans="2:33" x14ac:dyDescent="0.2">
      <c r="B1109" s="200"/>
      <c r="C1109" s="113"/>
      <c r="D1109" s="201"/>
      <c r="E1109" s="201"/>
      <c r="F1109" s="113"/>
      <c r="G1109" s="113"/>
      <c r="H1109" s="113"/>
      <c r="I1109" s="203"/>
      <c r="J1109" s="203"/>
      <c r="K1109" s="204"/>
      <c r="L1109" s="201"/>
      <c r="M1109" s="201"/>
      <c r="N1109" s="201"/>
      <c r="O1109" s="201"/>
      <c r="P1109" s="201"/>
      <c r="Q1109" s="113"/>
      <c r="R1109" s="113"/>
      <c r="U1109" s="201"/>
      <c r="V1109" s="113"/>
      <c r="W1109" s="113"/>
      <c r="X1109" s="113"/>
      <c r="Y1109" s="113"/>
      <c r="Z1109" s="113"/>
      <c r="AA1109" s="113"/>
      <c r="AB1109" s="113"/>
      <c r="AC1109" s="201"/>
      <c r="AD1109" s="113"/>
      <c r="AE1109" s="113"/>
      <c r="AF1109" s="113"/>
      <c r="AG1109" s="113"/>
    </row>
    <row r="1110" spans="2:33" x14ac:dyDescent="0.2">
      <c r="B1110" s="200"/>
      <c r="C1110" s="113"/>
      <c r="D1110" s="201"/>
      <c r="E1110" s="201"/>
      <c r="F1110" s="113"/>
      <c r="G1110" s="113"/>
      <c r="H1110" s="113"/>
      <c r="I1110" s="203"/>
      <c r="J1110" s="203"/>
      <c r="K1110" s="204"/>
      <c r="L1110" s="201"/>
      <c r="M1110" s="201"/>
      <c r="N1110" s="201"/>
      <c r="O1110" s="201"/>
      <c r="P1110" s="201"/>
      <c r="Q1110" s="113"/>
      <c r="R1110" s="113"/>
      <c r="U1110" s="201"/>
      <c r="V1110" s="113"/>
      <c r="W1110" s="113"/>
      <c r="X1110" s="113"/>
      <c r="Y1110" s="113"/>
      <c r="Z1110" s="113"/>
      <c r="AA1110" s="113"/>
      <c r="AB1110" s="113"/>
      <c r="AC1110" s="201"/>
      <c r="AD1110" s="113"/>
      <c r="AE1110" s="113"/>
      <c r="AF1110" s="113"/>
      <c r="AG1110" s="113"/>
    </row>
    <row r="1111" spans="2:33" x14ac:dyDescent="0.2">
      <c r="B1111" s="200"/>
      <c r="C1111" s="113"/>
      <c r="D1111" s="201"/>
      <c r="E1111" s="201"/>
      <c r="F1111" s="113"/>
      <c r="G1111" s="113"/>
      <c r="H1111" s="113"/>
      <c r="I1111" s="203"/>
      <c r="J1111" s="203"/>
      <c r="K1111" s="204"/>
      <c r="L1111" s="201"/>
      <c r="M1111" s="201"/>
      <c r="N1111" s="201"/>
      <c r="O1111" s="201"/>
      <c r="P1111" s="201"/>
      <c r="Q1111" s="113"/>
      <c r="R1111" s="113"/>
      <c r="U1111" s="201"/>
      <c r="V1111" s="113"/>
      <c r="W1111" s="113"/>
      <c r="X1111" s="113"/>
      <c r="Y1111" s="113"/>
      <c r="Z1111" s="113"/>
      <c r="AA1111" s="113"/>
      <c r="AB1111" s="113"/>
      <c r="AC1111" s="201"/>
      <c r="AD1111" s="113"/>
      <c r="AE1111" s="113"/>
      <c r="AF1111" s="113"/>
      <c r="AG1111" s="113"/>
    </row>
    <row r="1112" spans="2:33" x14ac:dyDescent="0.2">
      <c r="B1112" s="200"/>
      <c r="C1112" s="113"/>
      <c r="D1112" s="201"/>
      <c r="E1112" s="201"/>
      <c r="F1112" s="113"/>
      <c r="G1112" s="113"/>
      <c r="H1112" s="113"/>
      <c r="I1112" s="203"/>
      <c r="J1112" s="203"/>
      <c r="K1112" s="204"/>
      <c r="L1112" s="201"/>
      <c r="M1112" s="201"/>
      <c r="N1112" s="201"/>
      <c r="O1112" s="201"/>
      <c r="P1112" s="201"/>
      <c r="Q1112" s="113"/>
      <c r="R1112" s="113"/>
      <c r="U1112" s="201"/>
      <c r="V1112" s="113"/>
      <c r="W1112" s="113"/>
      <c r="X1112" s="113"/>
      <c r="Y1112" s="113"/>
      <c r="Z1112" s="113"/>
      <c r="AA1112" s="113"/>
      <c r="AB1112" s="113"/>
      <c r="AC1112" s="201"/>
      <c r="AD1112" s="113"/>
      <c r="AE1112" s="113"/>
      <c r="AF1112" s="113"/>
      <c r="AG1112" s="113"/>
    </row>
    <row r="1113" spans="2:33" x14ac:dyDescent="0.2">
      <c r="B1113" s="200"/>
      <c r="C1113" s="113"/>
      <c r="D1113" s="201"/>
      <c r="E1113" s="201"/>
      <c r="F1113" s="113"/>
      <c r="G1113" s="113"/>
      <c r="H1113" s="113"/>
      <c r="I1113" s="203"/>
      <c r="J1113" s="203"/>
      <c r="K1113" s="204"/>
      <c r="L1113" s="201"/>
      <c r="M1113" s="201"/>
      <c r="N1113" s="201"/>
      <c r="O1113" s="201"/>
      <c r="P1113" s="201"/>
      <c r="Q1113" s="113"/>
      <c r="R1113" s="113"/>
      <c r="U1113" s="201"/>
      <c r="V1113" s="113"/>
      <c r="W1113" s="113"/>
      <c r="X1113" s="113"/>
      <c r="Y1113" s="113"/>
      <c r="Z1113" s="113"/>
      <c r="AA1113" s="113"/>
      <c r="AB1113" s="113"/>
      <c r="AC1113" s="201"/>
      <c r="AD1113" s="113"/>
      <c r="AE1113" s="113"/>
      <c r="AF1113" s="113"/>
      <c r="AG1113" s="113"/>
    </row>
    <row r="1114" spans="2:33" x14ac:dyDescent="0.2">
      <c r="B1114" s="200"/>
      <c r="C1114" s="113"/>
      <c r="D1114" s="201"/>
      <c r="E1114" s="201"/>
      <c r="F1114" s="113"/>
      <c r="G1114" s="113"/>
      <c r="H1114" s="113"/>
      <c r="I1114" s="203"/>
      <c r="J1114" s="203"/>
      <c r="K1114" s="204"/>
      <c r="L1114" s="201"/>
      <c r="M1114" s="201"/>
      <c r="N1114" s="201"/>
      <c r="O1114" s="201"/>
      <c r="P1114" s="201"/>
      <c r="Q1114" s="113"/>
      <c r="R1114" s="113"/>
      <c r="U1114" s="201"/>
      <c r="V1114" s="113"/>
      <c r="W1114" s="113"/>
      <c r="X1114" s="113"/>
      <c r="Y1114" s="113"/>
      <c r="Z1114" s="113"/>
      <c r="AA1114" s="113"/>
      <c r="AB1114" s="113"/>
      <c r="AC1114" s="201"/>
      <c r="AD1114" s="113"/>
      <c r="AE1114" s="113"/>
      <c r="AF1114" s="113"/>
      <c r="AG1114" s="113"/>
    </row>
    <row r="1115" spans="2:33" x14ac:dyDescent="0.2">
      <c r="B1115" s="200"/>
      <c r="C1115" s="113"/>
      <c r="D1115" s="201"/>
      <c r="E1115" s="201"/>
      <c r="F1115" s="113"/>
      <c r="G1115" s="113"/>
      <c r="H1115" s="113"/>
      <c r="I1115" s="203"/>
      <c r="J1115" s="203"/>
      <c r="K1115" s="204"/>
      <c r="L1115" s="201"/>
      <c r="M1115" s="201"/>
      <c r="N1115" s="201"/>
      <c r="O1115" s="201"/>
      <c r="P1115" s="201"/>
      <c r="Q1115" s="113"/>
      <c r="R1115" s="113"/>
      <c r="U1115" s="201"/>
      <c r="V1115" s="113"/>
      <c r="W1115" s="113"/>
      <c r="X1115" s="113"/>
      <c r="Y1115" s="113"/>
      <c r="Z1115" s="113"/>
      <c r="AA1115" s="113"/>
      <c r="AB1115" s="113"/>
      <c r="AC1115" s="201"/>
      <c r="AD1115" s="113"/>
      <c r="AE1115" s="113"/>
      <c r="AF1115" s="113"/>
      <c r="AG1115" s="113"/>
    </row>
    <row r="1116" spans="2:33" x14ac:dyDescent="0.2">
      <c r="B1116" s="200"/>
      <c r="C1116" s="113"/>
      <c r="D1116" s="201"/>
      <c r="E1116" s="201"/>
      <c r="F1116" s="113"/>
      <c r="G1116" s="113"/>
      <c r="H1116" s="113"/>
      <c r="I1116" s="203"/>
      <c r="J1116" s="203"/>
      <c r="K1116" s="204"/>
      <c r="L1116" s="201"/>
      <c r="M1116" s="201"/>
      <c r="N1116" s="201"/>
      <c r="O1116" s="201"/>
      <c r="P1116" s="201"/>
      <c r="Q1116" s="113"/>
      <c r="R1116" s="113"/>
      <c r="U1116" s="201"/>
      <c r="V1116" s="113"/>
      <c r="W1116" s="113"/>
      <c r="X1116" s="113"/>
      <c r="Y1116" s="113"/>
      <c r="Z1116" s="113"/>
      <c r="AA1116" s="113"/>
      <c r="AB1116" s="113"/>
      <c r="AC1116" s="201"/>
      <c r="AD1116" s="113"/>
      <c r="AE1116" s="113"/>
      <c r="AF1116" s="113"/>
      <c r="AG1116" s="113"/>
    </row>
    <row r="1117" spans="2:33" x14ac:dyDescent="0.2">
      <c r="B1117" s="200"/>
      <c r="C1117" s="113"/>
      <c r="D1117" s="201"/>
      <c r="E1117" s="201"/>
      <c r="F1117" s="113"/>
      <c r="G1117" s="113"/>
      <c r="H1117" s="113"/>
      <c r="I1117" s="203"/>
      <c r="J1117" s="203"/>
      <c r="K1117" s="204"/>
      <c r="L1117" s="201"/>
      <c r="M1117" s="201"/>
      <c r="N1117" s="201"/>
      <c r="O1117" s="201"/>
      <c r="P1117" s="201"/>
      <c r="Q1117" s="113"/>
      <c r="R1117" s="113"/>
      <c r="U1117" s="201"/>
      <c r="V1117" s="113"/>
      <c r="W1117" s="113"/>
      <c r="X1117" s="113"/>
      <c r="Y1117" s="113"/>
      <c r="Z1117" s="113"/>
      <c r="AA1117" s="113"/>
      <c r="AB1117" s="113"/>
      <c r="AC1117" s="201"/>
      <c r="AD1117" s="113"/>
      <c r="AE1117" s="113"/>
      <c r="AF1117" s="113"/>
      <c r="AG1117" s="113"/>
    </row>
    <row r="1118" spans="2:33" x14ac:dyDescent="0.2">
      <c r="B1118" s="200"/>
      <c r="C1118" s="113"/>
      <c r="D1118" s="201"/>
      <c r="E1118" s="201"/>
      <c r="F1118" s="113"/>
      <c r="G1118" s="113"/>
      <c r="H1118" s="113"/>
      <c r="I1118" s="203"/>
      <c r="J1118" s="203"/>
      <c r="K1118" s="204"/>
      <c r="L1118" s="201"/>
      <c r="M1118" s="201"/>
      <c r="N1118" s="201"/>
      <c r="O1118" s="201"/>
      <c r="P1118" s="201"/>
      <c r="Q1118" s="113"/>
      <c r="R1118" s="113"/>
      <c r="U1118" s="201"/>
      <c r="V1118" s="113"/>
      <c r="W1118" s="113"/>
      <c r="X1118" s="113"/>
      <c r="Y1118" s="113"/>
      <c r="Z1118" s="113"/>
      <c r="AA1118" s="113"/>
      <c r="AB1118" s="113"/>
      <c r="AC1118" s="201"/>
      <c r="AD1118" s="113"/>
      <c r="AE1118" s="113"/>
      <c r="AF1118" s="113"/>
      <c r="AG1118" s="113"/>
    </row>
    <row r="1119" spans="2:33" x14ac:dyDescent="0.2">
      <c r="B1119" s="200"/>
      <c r="C1119" s="113"/>
      <c r="D1119" s="201"/>
      <c r="E1119" s="201"/>
      <c r="F1119" s="113"/>
      <c r="G1119" s="113"/>
      <c r="H1119" s="113"/>
      <c r="I1119" s="203"/>
      <c r="J1119" s="203"/>
      <c r="K1119" s="204"/>
      <c r="L1119" s="201"/>
      <c r="M1119" s="201"/>
      <c r="N1119" s="201"/>
      <c r="O1119" s="201"/>
      <c r="P1119" s="201"/>
      <c r="Q1119" s="113"/>
      <c r="R1119" s="113"/>
      <c r="U1119" s="201"/>
      <c r="V1119" s="113"/>
      <c r="W1119" s="113"/>
      <c r="X1119" s="113"/>
      <c r="Y1119" s="113"/>
      <c r="Z1119" s="113"/>
      <c r="AA1119" s="113"/>
      <c r="AB1119" s="113"/>
      <c r="AC1119" s="201"/>
      <c r="AD1119" s="113"/>
      <c r="AE1119" s="113"/>
      <c r="AF1119" s="113"/>
      <c r="AG1119" s="113"/>
    </row>
    <row r="1120" spans="2:33" x14ac:dyDescent="0.2">
      <c r="B1120" s="200"/>
      <c r="C1120" s="113"/>
      <c r="D1120" s="201"/>
      <c r="E1120" s="201"/>
      <c r="F1120" s="113"/>
      <c r="G1120" s="113"/>
      <c r="H1120" s="113"/>
      <c r="I1120" s="203"/>
      <c r="J1120" s="203"/>
      <c r="K1120" s="204"/>
      <c r="L1120" s="201"/>
      <c r="M1120" s="201"/>
      <c r="N1120" s="201"/>
      <c r="O1120" s="201"/>
      <c r="P1120" s="201"/>
      <c r="Q1120" s="113"/>
      <c r="R1120" s="113"/>
      <c r="U1120" s="201"/>
      <c r="V1120" s="113"/>
      <c r="W1120" s="113"/>
      <c r="X1120" s="113"/>
      <c r="Y1120" s="113"/>
      <c r="Z1120" s="113"/>
      <c r="AA1120" s="113"/>
      <c r="AB1120" s="113"/>
      <c r="AC1120" s="201"/>
      <c r="AD1120" s="113"/>
      <c r="AE1120" s="113"/>
      <c r="AF1120" s="113"/>
      <c r="AG1120" s="113"/>
    </row>
    <row r="1121" spans="2:33" x14ac:dyDescent="0.2">
      <c r="B1121" s="200"/>
      <c r="C1121" s="113"/>
      <c r="D1121" s="201"/>
      <c r="E1121" s="201"/>
      <c r="F1121" s="113"/>
      <c r="G1121" s="113"/>
      <c r="H1121" s="113"/>
      <c r="I1121" s="203"/>
      <c r="J1121" s="203"/>
      <c r="K1121" s="204"/>
      <c r="L1121" s="201"/>
      <c r="M1121" s="201"/>
      <c r="N1121" s="201"/>
      <c r="O1121" s="201"/>
      <c r="P1121" s="201"/>
      <c r="Q1121" s="113"/>
      <c r="R1121" s="113"/>
      <c r="U1121" s="201"/>
      <c r="V1121" s="113"/>
      <c r="W1121" s="113"/>
      <c r="X1121" s="113"/>
      <c r="Y1121" s="113"/>
      <c r="Z1121" s="113"/>
      <c r="AA1121" s="113"/>
      <c r="AB1121" s="113"/>
      <c r="AC1121" s="201"/>
      <c r="AD1121" s="113"/>
      <c r="AE1121" s="113"/>
      <c r="AF1121" s="113"/>
      <c r="AG1121" s="113"/>
    </row>
    <row r="1122" spans="2:33" x14ac:dyDescent="0.2">
      <c r="B1122" s="200"/>
      <c r="C1122" s="113"/>
      <c r="D1122" s="201"/>
      <c r="E1122" s="201"/>
      <c r="F1122" s="113"/>
      <c r="G1122" s="113"/>
      <c r="H1122" s="113"/>
      <c r="I1122" s="203"/>
      <c r="J1122" s="203"/>
      <c r="K1122" s="204"/>
      <c r="L1122" s="201"/>
      <c r="M1122" s="201"/>
      <c r="N1122" s="201"/>
      <c r="O1122" s="201"/>
      <c r="P1122" s="201"/>
      <c r="Q1122" s="113"/>
      <c r="R1122" s="113"/>
      <c r="U1122" s="201"/>
      <c r="V1122" s="113"/>
      <c r="W1122" s="113"/>
      <c r="X1122" s="113"/>
      <c r="Y1122" s="113"/>
      <c r="Z1122" s="113"/>
      <c r="AA1122" s="113"/>
      <c r="AB1122" s="113"/>
      <c r="AC1122" s="201"/>
      <c r="AD1122" s="113"/>
      <c r="AE1122" s="113"/>
      <c r="AF1122" s="113"/>
      <c r="AG1122" s="113"/>
    </row>
    <row r="1123" spans="2:33" x14ac:dyDescent="0.2">
      <c r="B1123" s="200"/>
      <c r="C1123" s="113"/>
      <c r="D1123" s="201"/>
      <c r="E1123" s="201"/>
      <c r="F1123" s="113"/>
      <c r="G1123" s="113"/>
      <c r="H1123" s="113"/>
      <c r="I1123" s="203"/>
      <c r="J1123" s="203"/>
      <c r="K1123" s="204"/>
      <c r="L1123" s="201"/>
      <c r="M1123" s="201"/>
      <c r="N1123" s="201"/>
      <c r="O1123" s="201"/>
      <c r="P1123" s="201"/>
      <c r="Q1123" s="113"/>
      <c r="R1123" s="113"/>
      <c r="U1123" s="201"/>
      <c r="V1123" s="113"/>
      <c r="W1123" s="113"/>
      <c r="X1123" s="113"/>
      <c r="Y1123" s="113"/>
      <c r="Z1123" s="113"/>
      <c r="AA1123" s="113"/>
      <c r="AB1123" s="113"/>
      <c r="AC1123" s="201"/>
      <c r="AD1123" s="113"/>
      <c r="AE1123" s="113"/>
      <c r="AF1123" s="113"/>
      <c r="AG1123" s="113"/>
    </row>
    <row r="1124" spans="2:33" x14ac:dyDescent="0.2">
      <c r="B1124" s="200"/>
      <c r="C1124" s="113"/>
      <c r="D1124" s="201"/>
      <c r="E1124" s="201"/>
      <c r="F1124" s="113"/>
      <c r="G1124" s="113"/>
      <c r="H1124" s="113"/>
      <c r="I1124" s="203"/>
      <c r="J1124" s="203"/>
      <c r="K1124" s="204"/>
      <c r="L1124" s="201"/>
      <c r="M1124" s="201"/>
      <c r="N1124" s="201"/>
      <c r="O1124" s="201"/>
      <c r="P1124" s="201"/>
      <c r="Q1124" s="113"/>
      <c r="R1124" s="113"/>
      <c r="U1124" s="201"/>
      <c r="V1124" s="113"/>
      <c r="W1124" s="113"/>
      <c r="X1124" s="113"/>
      <c r="Y1124" s="113"/>
      <c r="Z1124" s="113"/>
      <c r="AA1124" s="113"/>
      <c r="AB1124" s="113"/>
      <c r="AC1124" s="201"/>
      <c r="AD1124" s="113"/>
      <c r="AE1124" s="113"/>
      <c r="AF1124" s="113"/>
      <c r="AG1124" s="113"/>
    </row>
    <row r="1125" spans="2:33" x14ac:dyDescent="0.2">
      <c r="B1125" s="200"/>
      <c r="C1125" s="113"/>
      <c r="D1125" s="201"/>
      <c r="E1125" s="201"/>
      <c r="F1125" s="113"/>
      <c r="G1125" s="113"/>
      <c r="H1125" s="113"/>
      <c r="I1125" s="203"/>
      <c r="J1125" s="203"/>
      <c r="K1125" s="204"/>
      <c r="L1125" s="201"/>
      <c r="M1125" s="201"/>
      <c r="N1125" s="201"/>
      <c r="O1125" s="201"/>
      <c r="P1125" s="201"/>
      <c r="Q1125" s="113"/>
      <c r="R1125" s="113"/>
      <c r="U1125" s="201"/>
      <c r="V1125" s="113"/>
      <c r="W1125" s="113"/>
      <c r="X1125" s="113"/>
      <c r="Y1125" s="113"/>
      <c r="Z1125" s="113"/>
      <c r="AA1125" s="113"/>
      <c r="AB1125" s="113"/>
      <c r="AC1125" s="201"/>
      <c r="AD1125" s="113"/>
      <c r="AE1125" s="113"/>
      <c r="AF1125" s="113"/>
      <c r="AG1125" s="113"/>
    </row>
    <row r="1126" spans="2:33" x14ac:dyDescent="0.2">
      <c r="B1126" s="200"/>
      <c r="C1126" s="113"/>
      <c r="D1126" s="201"/>
      <c r="E1126" s="201"/>
      <c r="F1126" s="113"/>
      <c r="G1126" s="113"/>
      <c r="H1126" s="113"/>
      <c r="I1126" s="203"/>
      <c r="J1126" s="203"/>
      <c r="K1126" s="204"/>
      <c r="L1126" s="201"/>
      <c r="M1126" s="201"/>
      <c r="N1126" s="201"/>
      <c r="O1126" s="201"/>
      <c r="P1126" s="201"/>
      <c r="Q1126" s="113"/>
      <c r="R1126" s="113"/>
      <c r="U1126" s="201"/>
      <c r="V1126" s="113"/>
      <c r="W1126" s="113"/>
      <c r="X1126" s="113"/>
      <c r="Y1126" s="113"/>
      <c r="Z1126" s="113"/>
      <c r="AA1126" s="113"/>
      <c r="AB1126" s="113"/>
      <c r="AC1126" s="201"/>
      <c r="AD1126" s="113"/>
      <c r="AE1126" s="113"/>
      <c r="AF1126" s="113"/>
      <c r="AG1126" s="113"/>
    </row>
    <row r="1127" spans="2:33" x14ac:dyDescent="0.2">
      <c r="B1127" s="200"/>
      <c r="C1127" s="113"/>
      <c r="D1127" s="201"/>
      <c r="E1127" s="201"/>
      <c r="F1127" s="113"/>
      <c r="G1127" s="113"/>
      <c r="H1127" s="113"/>
      <c r="I1127" s="203"/>
      <c r="J1127" s="203"/>
      <c r="K1127" s="204"/>
      <c r="L1127" s="201"/>
      <c r="M1127" s="201"/>
      <c r="N1127" s="201"/>
      <c r="O1127" s="201"/>
      <c r="P1127" s="201"/>
      <c r="Q1127" s="113"/>
      <c r="R1127" s="113"/>
      <c r="U1127" s="201"/>
      <c r="V1127" s="113"/>
      <c r="W1127" s="113"/>
      <c r="X1127" s="113"/>
      <c r="Y1127" s="113"/>
      <c r="Z1127" s="113"/>
      <c r="AA1127" s="113"/>
      <c r="AB1127" s="113"/>
      <c r="AC1127" s="201"/>
      <c r="AD1127" s="113"/>
      <c r="AE1127" s="113"/>
      <c r="AF1127" s="113"/>
      <c r="AG1127" s="113"/>
    </row>
    <row r="1128" spans="2:33" x14ac:dyDescent="0.2">
      <c r="B1128" s="200"/>
      <c r="C1128" s="113"/>
      <c r="D1128" s="201"/>
      <c r="E1128" s="201"/>
      <c r="F1128" s="113"/>
      <c r="G1128" s="113"/>
      <c r="H1128" s="113"/>
      <c r="I1128" s="203"/>
      <c r="J1128" s="203"/>
      <c r="K1128" s="204"/>
      <c r="L1128" s="201"/>
      <c r="M1128" s="201"/>
      <c r="N1128" s="201"/>
      <c r="O1128" s="201"/>
      <c r="P1128" s="201"/>
      <c r="Q1128" s="113"/>
      <c r="R1128" s="113"/>
      <c r="U1128" s="201"/>
      <c r="V1128" s="113"/>
      <c r="W1128" s="113"/>
      <c r="X1128" s="113"/>
      <c r="Y1128" s="113"/>
      <c r="Z1128" s="113"/>
      <c r="AA1128" s="113"/>
      <c r="AB1128" s="113"/>
      <c r="AC1128" s="201"/>
      <c r="AD1128" s="113"/>
      <c r="AE1128" s="113"/>
      <c r="AF1128" s="113"/>
      <c r="AG1128" s="113"/>
    </row>
    <row r="1129" spans="2:33" x14ac:dyDescent="0.2">
      <c r="B1129" s="200"/>
      <c r="C1129" s="113"/>
      <c r="D1129" s="201"/>
      <c r="E1129" s="201"/>
      <c r="F1129" s="113"/>
      <c r="G1129" s="113"/>
      <c r="H1129" s="113"/>
      <c r="I1129" s="203"/>
      <c r="J1129" s="203"/>
      <c r="K1129" s="204"/>
      <c r="L1129" s="201"/>
      <c r="M1129" s="201"/>
      <c r="N1129" s="201"/>
      <c r="O1129" s="201"/>
      <c r="P1129" s="201"/>
      <c r="Q1129" s="113"/>
      <c r="R1129" s="113"/>
      <c r="U1129" s="201"/>
      <c r="V1129" s="113"/>
      <c r="W1129" s="113"/>
      <c r="X1129" s="113"/>
      <c r="Y1129" s="113"/>
      <c r="Z1129" s="113"/>
      <c r="AA1129" s="113"/>
      <c r="AB1129" s="113"/>
      <c r="AC1129" s="201"/>
      <c r="AD1129" s="113"/>
      <c r="AE1129" s="113"/>
      <c r="AF1129" s="113"/>
      <c r="AG1129" s="113"/>
    </row>
    <row r="1130" spans="2:33" x14ac:dyDescent="0.2">
      <c r="B1130" s="200"/>
      <c r="C1130" s="113"/>
      <c r="D1130" s="201"/>
      <c r="E1130" s="201"/>
      <c r="F1130" s="113"/>
      <c r="G1130" s="113"/>
      <c r="H1130" s="113"/>
      <c r="I1130" s="203"/>
      <c r="J1130" s="203"/>
      <c r="K1130" s="204"/>
      <c r="L1130" s="201"/>
      <c r="M1130" s="201"/>
      <c r="N1130" s="201"/>
      <c r="O1130" s="201"/>
      <c r="P1130" s="201"/>
      <c r="Q1130" s="113"/>
      <c r="R1130" s="113"/>
      <c r="U1130" s="201"/>
      <c r="V1130" s="113"/>
      <c r="W1130" s="113"/>
      <c r="X1130" s="113"/>
      <c r="Y1130" s="113"/>
      <c r="Z1130" s="113"/>
      <c r="AA1130" s="113"/>
      <c r="AB1130" s="113"/>
      <c r="AC1130" s="201"/>
      <c r="AD1130" s="113"/>
      <c r="AE1130" s="113"/>
      <c r="AF1130" s="113"/>
      <c r="AG1130" s="113"/>
    </row>
    <row r="1131" spans="2:33" x14ac:dyDescent="0.2">
      <c r="B1131" s="200"/>
      <c r="C1131" s="113"/>
      <c r="D1131" s="201"/>
      <c r="E1131" s="201"/>
      <c r="F1131" s="113"/>
      <c r="G1131" s="113"/>
      <c r="H1131" s="113"/>
      <c r="I1131" s="203"/>
      <c r="J1131" s="203"/>
      <c r="K1131" s="204"/>
      <c r="L1131" s="201"/>
      <c r="M1131" s="201"/>
      <c r="N1131" s="201"/>
      <c r="O1131" s="201"/>
      <c r="P1131" s="201"/>
      <c r="Q1131" s="113"/>
      <c r="R1131" s="113"/>
      <c r="U1131" s="201"/>
      <c r="V1131" s="113"/>
      <c r="W1131" s="113"/>
      <c r="X1131" s="113"/>
      <c r="Y1131" s="113"/>
      <c r="Z1131" s="113"/>
      <c r="AA1131" s="113"/>
      <c r="AB1131" s="113"/>
      <c r="AC1131" s="201"/>
      <c r="AD1131" s="113"/>
      <c r="AE1131" s="113"/>
      <c r="AF1131" s="113"/>
      <c r="AG1131" s="113"/>
    </row>
    <row r="1132" spans="2:33" x14ac:dyDescent="0.2">
      <c r="B1132" s="200"/>
      <c r="C1132" s="113"/>
      <c r="D1132" s="201"/>
      <c r="E1132" s="201"/>
      <c r="F1132" s="113"/>
      <c r="G1132" s="113"/>
      <c r="H1132" s="113"/>
      <c r="I1132" s="203"/>
      <c r="J1132" s="203"/>
      <c r="K1132" s="204"/>
      <c r="L1132" s="201"/>
      <c r="M1132" s="201"/>
      <c r="N1132" s="201"/>
      <c r="O1132" s="201"/>
      <c r="P1132" s="201"/>
      <c r="Q1132" s="113"/>
      <c r="R1132" s="113"/>
      <c r="U1132" s="201"/>
      <c r="V1132" s="113"/>
      <c r="W1132" s="113"/>
      <c r="X1132" s="113"/>
      <c r="Y1132" s="113"/>
      <c r="Z1132" s="113"/>
      <c r="AA1132" s="113"/>
      <c r="AB1132" s="113"/>
      <c r="AC1132" s="201"/>
      <c r="AD1132" s="113"/>
      <c r="AE1132" s="113"/>
      <c r="AF1132" s="113"/>
      <c r="AG1132" s="113"/>
    </row>
    <row r="1133" spans="2:33" x14ac:dyDescent="0.2">
      <c r="B1133" s="200"/>
      <c r="C1133" s="113"/>
      <c r="D1133" s="201"/>
      <c r="E1133" s="201"/>
      <c r="F1133" s="113"/>
      <c r="G1133" s="113"/>
      <c r="H1133" s="113"/>
      <c r="I1133" s="203"/>
      <c r="J1133" s="203"/>
      <c r="K1133" s="204"/>
      <c r="L1133" s="201"/>
      <c r="M1133" s="201"/>
      <c r="N1133" s="201"/>
      <c r="O1133" s="201"/>
      <c r="P1133" s="201"/>
      <c r="Q1133" s="113"/>
      <c r="R1133" s="113"/>
      <c r="U1133" s="201"/>
      <c r="V1133" s="113"/>
      <c r="W1133" s="113"/>
      <c r="X1133" s="113"/>
      <c r="Y1133" s="113"/>
      <c r="Z1133" s="113"/>
      <c r="AA1133" s="113"/>
      <c r="AB1133" s="113"/>
      <c r="AC1133" s="201"/>
      <c r="AD1133" s="113"/>
      <c r="AE1133" s="113"/>
      <c r="AF1133" s="113"/>
      <c r="AG1133" s="113"/>
    </row>
    <row r="1134" spans="2:33" x14ac:dyDescent="0.2">
      <c r="B1134" s="200"/>
      <c r="C1134" s="113"/>
      <c r="D1134" s="201"/>
      <c r="E1134" s="201"/>
      <c r="F1134" s="113"/>
      <c r="G1134" s="113"/>
      <c r="H1134" s="113"/>
      <c r="I1134" s="203"/>
      <c r="J1134" s="203"/>
      <c r="K1134" s="204"/>
      <c r="L1134" s="201"/>
      <c r="M1134" s="201"/>
      <c r="N1134" s="201"/>
      <c r="O1134" s="201"/>
      <c r="P1134" s="201"/>
      <c r="Q1134" s="113"/>
      <c r="R1134" s="113"/>
      <c r="U1134" s="201"/>
      <c r="V1134" s="113"/>
      <c r="W1134" s="113"/>
      <c r="X1134" s="113"/>
      <c r="Y1134" s="113"/>
      <c r="Z1134" s="113"/>
      <c r="AA1134" s="113"/>
      <c r="AB1134" s="113"/>
      <c r="AC1134" s="201"/>
      <c r="AD1134" s="113"/>
      <c r="AE1134" s="113"/>
      <c r="AF1134" s="113"/>
      <c r="AG1134" s="113"/>
    </row>
    <row r="1135" spans="2:33" x14ac:dyDescent="0.2">
      <c r="B1135" s="200"/>
      <c r="C1135" s="113"/>
      <c r="D1135" s="201"/>
      <c r="E1135" s="201"/>
      <c r="F1135" s="113"/>
      <c r="G1135" s="113"/>
      <c r="H1135" s="113"/>
      <c r="I1135" s="203"/>
      <c r="J1135" s="203"/>
      <c r="K1135" s="204"/>
      <c r="L1135" s="201"/>
      <c r="M1135" s="201"/>
      <c r="N1135" s="201"/>
      <c r="O1135" s="201"/>
      <c r="P1135" s="201"/>
      <c r="Q1135" s="113"/>
      <c r="R1135" s="113"/>
      <c r="U1135" s="201"/>
      <c r="V1135" s="113"/>
      <c r="W1135" s="113"/>
      <c r="X1135" s="113"/>
      <c r="Y1135" s="113"/>
      <c r="Z1135" s="113"/>
      <c r="AA1135" s="113"/>
      <c r="AB1135" s="113"/>
      <c r="AC1135" s="201"/>
      <c r="AD1135" s="113"/>
      <c r="AE1135" s="113"/>
      <c r="AF1135" s="113"/>
      <c r="AG1135" s="113"/>
    </row>
    <row r="1136" spans="2:33" x14ac:dyDescent="0.2">
      <c r="B1136" s="200"/>
      <c r="C1136" s="113"/>
      <c r="D1136" s="201"/>
      <c r="E1136" s="201"/>
      <c r="F1136" s="113"/>
      <c r="G1136" s="113"/>
      <c r="H1136" s="113"/>
      <c r="I1136" s="203"/>
      <c r="J1136" s="203"/>
      <c r="K1136" s="204"/>
      <c r="L1136" s="201"/>
      <c r="M1136" s="201"/>
      <c r="N1136" s="201"/>
      <c r="O1136" s="201"/>
      <c r="P1136" s="201"/>
      <c r="Q1136" s="113"/>
      <c r="R1136" s="113"/>
      <c r="U1136" s="201"/>
      <c r="V1136" s="113"/>
      <c r="W1136" s="113"/>
      <c r="X1136" s="113"/>
      <c r="Y1136" s="113"/>
      <c r="Z1136" s="113"/>
      <c r="AA1136" s="113"/>
      <c r="AB1136" s="113"/>
      <c r="AC1136" s="201"/>
      <c r="AD1136" s="113"/>
      <c r="AE1136" s="113"/>
      <c r="AF1136" s="113"/>
      <c r="AG1136" s="113"/>
    </row>
    <row r="1137" spans="2:33" x14ac:dyDescent="0.2">
      <c r="B1137" s="200"/>
      <c r="C1137" s="113"/>
      <c r="D1137" s="201"/>
      <c r="E1137" s="201"/>
      <c r="F1137" s="113"/>
      <c r="G1137" s="113"/>
      <c r="H1137" s="113"/>
      <c r="I1137" s="203"/>
      <c r="J1137" s="203"/>
      <c r="K1137" s="204"/>
      <c r="L1137" s="201"/>
      <c r="M1137" s="201"/>
      <c r="N1137" s="201"/>
      <c r="O1137" s="201"/>
      <c r="P1137" s="201"/>
      <c r="Q1137" s="113"/>
      <c r="R1137" s="113"/>
      <c r="U1137" s="201"/>
      <c r="V1137" s="113"/>
      <c r="W1137" s="113"/>
      <c r="X1137" s="113"/>
      <c r="Y1137" s="113"/>
      <c r="Z1137" s="113"/>
      <c r="AA1137" s="113"/>
      <c r="AB1137" s="113"/>
      <c r="AC1137" s="201"/>
      <c r="AD1137" s="113"/>
      <c r="AE1137" s="113"/>
      <c r="AF1137" s="113"/>
      <c r="AG1137" s="113"/>
    </row>
    <row r="1138" spans="2:33" x14ac:dyDescent="0.2">
      <c r="B1138" s="200"/>
      <c r="C1138" s="113"/>
      <c r="D1138" s="201"/>
      <c r="E1138" s="201"/>
      <c r="F1138" s="113"/>
      <c r="G1138" s="113"/>
      <c r="H1138" s="113"/>
      <c r="I1138" s="203"/>
      <c r="J1138" s="203"/>
      <c r="K1138" s="204"/>
      <c r="L1138" s="201"/>
      <c r="M1138" s="201"/>
      <c r="N1138" s="201"/>
      <c r="O1138" s="201"/>
      <c r="P1138" s="201"/>
      <c r="Q1138" s="113"/>
      <c r="R1138" s="113"/>
      <c r="U1138" s="201"/>
      <c r="V1138" s="113"/>
      <c r="W1138" s="113"/>
      <c r="X1138" s="113"/>
      <c r="Y1138" s="113"/>
      <c r="Z1138" s="113"/>
      <c r="AA1138" s="113"/>
      <c r="AB1138" s="113"/>
      <c r="AC1138" s="201"/>
      <c r="AD1138" s="113"/>
      <c r="AE1138" s="113"/>
      <c r="AF1138" s="113"/>
      <c r="AG1138" s="113"/>
    </row>
    <row r="1139" spans="2:33" x14ac:dyDescent="0.2">
      <c r="B1139" s="200"/>
      <c r="C1139" s="113"/>
      <c r="D1139" s="201"/>
      <c r="E1139" s="201"/>
      <c r="F1139" s="113"/>
      <c r="G1139" s="113"/>
      <c r="H1139" s="113"/>
      <c r="I1139" s="203"/>
      <c r="J1139" s="203"/>
      <c r="K1139" s="204"/>
      <c r="L1139" s="201"/>
      <c r="M1139" s="201"/>
      <c r="N1139" s="201"/>
      <c r="O1139" s="201"/>
      <c r="P1139" s="201"/>
      <c r="Q1139" s="113"/>
      <c r="R1139" s="113"/>
      <c r="U1139" s="201"/>
      <c r="V1139" s="113"/>
      <c r="W1139" s="113"/>
      <c r="X1139" s="113"/>
      <c r="Y1139" s="113"/>
      <c r="Z1139" s="113"/>
      <c r="AA1139" s="113"/>
      <c r="AB1139" s="113"/>
      <c r="AC1139" s="201"/>
      <c r="AD1139" s="113"/>
      <c r="AE1139" s="113"/>
      <c r="AF1139" s="113"/>
      <c r="AG1139" s="113"/>
    </row>
    <row r="1140" spans="2:33" x14ac:dyDescent="0.2">
      <c r="B1140" s="200"/>
      <c r="C1140" s="113"/>
      <c r="D1140" s="201"/>
      <c r="E1140" s="201"/>
      <c r="F1140" s="113"/>
      <c r="G1140" s="113"/>
      <c r="H1140" s="113"/>
      <c r="I1140" s="203"/>
      <c r="J1140" s="203"/>
      <c r="K1140" s="204"/>
      <c r="L1140" s="201"/>
      <c r="M1140" s="201"/>
      <c r="N1140" s="201"/>
      <c r="O1140" s="201"/>
      <c r="P1140" s="201"/>
      <c r="Q1140" s="113"/>
      <c r="R1140" s="113"/>
      <c r="U1140" s="201"/>
      <c r="V1140" s="113"/>
      <c r="W1140" s="113"/>
      <c r="X1140" s="113"/>
      <c r="Y1140" s="113"/>
      <c r="Z1140" s="113"/>
      <c r="AA1140" s="113"/>
      <c r="AB1140" s="113"/>
      <c r="AC1140" s="201"/>
      <c r="AD1140" s="113"/>
      <c r="AE1140" s="113"/>
      <c r="AF1140" s="113"/>
      <c r="AG1140" s="113"/>
    </row>
    <row r="1141" spans="2:33" x14ac:dyDescent="0.2">
      <c r="B1141" s="200"/>
      <c r="C1141" s="113"/>
      <c r="D1141" s="201"/>
      <c r="E1141" s="201"/>
      <c r="F1141" s="113"/>
      <c r="G1141" s="113"/>
      <c r="H1141" s="113"/>
      <c r="I1141" s="203"/>
      <c r="J1141" s="203"/>
      <c r="K1141" s="204"/>
      <c r="L1141" s="201"/>
      <c r="M1141" s="201"/>
      <c r="N1141" s="201"/>
      <c r="O1141" s="201"/>
      <c r="P1141" s="201"/>
      <c r="Q1141" s="113"/>
      <c r="R1141" s="113"/>
      <c r="U1141" s="201"/>
      <c r="V1141" s="113"/>
      <c r="W1141" s="113"/>
      <c r="X1141" s="113"/>
      <c r="Y1141" s="113"/>
      <c r="Z1141" s="113"/>
      <c r="AA1141" s="113"/>
      <c r="AB1141" s="113"/>
      <c r="AC1141" s="201"/>
      <c r="AD1141" s="113"/>
      <c r="AE1141" s="113"/>
      <c r="AF1141" s="113"/>
      <c r="AG1141" s="113"/>
    </row>
    <row r="1142" spans="2:33" x14ac:dyDescent="0.2">
      <c r="B1142" s="200"/>
      <c r="C1142" s="113"/>
      <c r="D1142" s="201"/>
      <c r="E1142" s="201"/>
      <c r="F1142" s="113"/>
      <c r="G1142" s="113"/>
      <c r="H1142" s="113"/>
      <c r="I1142" s="203"/>
      <c r="J1142" s="203"/>
      <c r="K1142" s="204"/>
      <c r="L1142" s="201"/>
      <c r="M1142" s="201"/>
      <c r="N1142" s="201"/>
      <c r="O1142" s="201"/>
      <c r="P1142" s="201"/>
      <c r="Q1142" s="113"/>
      <c r="R1142" s="113"/>
      <c r="U1142" s="201"/>
      <c r="V1142" s="113"/>
      <c r="W1142" s="113"/>
      <c r="X1142" s="113"/>
      <c r="Y1142" s="113"/>
      <c r="Z1142" s="113"/>
      <c r="AA1142" s="113"/>
      <c r="AB1142" s="113"/>
      <c r="AC1142" s="201"/>
      <c r="AD1142" s="113"/>
      <c r="AE1142" s="113"/>
      <c r="AF1142" s="113"/>
      <c r="AG1142" s="113"/>
    </row>
    <row r="1143" spans="2:33" x14ac:dyDescent="0.2">
      <c r="B1143" s="200"/>
      <c r="C1143" s="113"/>
      <c r="D1143" s="201"/>
      <c r="E1143" s="201"/>
      <c r="F1143" s="113"/>
      <c r="G1143" s="113"/>
      <c r="H1143" s="113"/>
      <c r="I1143" s="203"/>
      <c r="J1143" s="203"/>
      <c r="K1143" s="204"/>
      <c r="L1143" s="201"/>
      <c r="M1143" s="201"/>
      <c r="N1143" s="201"/>
      <c r="O1143" s="201"/>
      <c r="P1143" s="201"/>
      <c r="Q1143" s="113"/>
      <c r="R1143" s="113"/>
      <c r="U1143" s="201"/>
      <c r="V1143" s="113"/>
      <c r="W1143" s="113"/>
      <c r="X1143" s="113"/>
      <c r="Y1143" s="113"/>
      <c r="Z1143" s="113"/>
      <c r="AA1143" s="113"/>
      <c r="AB1143" s="113"/>
      <c r="AC1143" s="201"/>
      <c r="AD1143" s="113"/>
      <c r="AE1143" s="113"/>
      <c r="AF1143" s="113"/>
      <c r="AG1143" s="113"/>
    </row>
    <row r="1144" spans="2:33" x14ac:dyDescent="0.2">
      <c r="B1144" s="200"/>
      <c r="C1144" s="113"/>
      <c r="D1144" s="201"/>
      <c r="E1144" s="201"/>
      <c r="F1144" s="113"/>
      <c r="G1144" s="113"/>
      <c r="H1144" s="113"/>
      <c r="I1144" s="203"/>
      <c r="J1144" s="203"/>
      <c r="K1144" s="204"/>
      <c r="L1144" s="201"/>
      <c r="M1144" s="201"/>
      <c r="N1144" s="201"/>
      <c r="O1144" s="201"/>
      <c r="P1144" s="201"/>
      <c r="Q1144" s="113"/>
      <c r="R1144" s="113"/>
      <c r="U1144" s="201"/>
      <c r="V1144" s="113"/>
      <c r="W1144" s="113"/>
      <c r="X1144" s="113"/>
      <c r="Y1144" s="113"/>
      <c r="Z1144" s="113"/>
      <c r="AA1144" s="113"/>
      <c r="AB1144" s="113"/>
      <c r="AC1144" s="201"/>
      <c r="AD1144" s="113"/>
      <c r="AE1144" s="113"/>
      <c r="AF1144" s="113"/>
      <c r="AG1144" s="113"/>
    </row>
    <row r="1145" spans="2:33" x14ac:dyDescent="0.2">
      <c r="B1145" s="200"/>
      <c r="C1145" s="113"/>
      <c r="D1145" s="201"/>
      <c r="E1145" s="201"/>
      <c r="F1145" s="113"/>
      <c r="G1145" s="113"/>
      <c r="H1145" s="113"/>
      <c r="I1145" s="203"/>
      <c r="J1145" s="203"/>
      <c r="K1145" s="204"/>
      <c r="L1145" s="201"/>
      <c r="M1145" s="201"/>
      <c r="N1145" s="201"/>
      <c r="O1145" s="201"/>
      <c r="P1145" s="201"/>
      <c r="Q1145" s="113"/>
      <c r="R1145" s="113"/>
      <c r="U1145" s="201"/>
      <c r="V1145" s="113"/>
      <c r="W1145" s="113"/>
      <c r="X1145" s="113"/>
      <c r="Y1145" s="113"/>
      <c r="Z1145" s="113"/>
      <c r="AA1145" s="113"/>
      <c r="AB1145" s="113"/>
      <c r="AC1145" s="201"/>
      <c r="AD1145" s="113"/>
      <c r="AE1145" s="113"/>
      <c r="AF1145" s="113"/>
      <c r="AG1145" s="113"/>
    </row>
    <row r="1146" spans="2:33" x14ac:dyDescent="0.2">
      <c r="B1146" s="200"/>
      <c r="C1146" s="113"/>
      <c r="D1146" s="201"/>
      <c r="E1146" s="201"/>
      <c r="F1146" s="113"/>
      <c r="G1146" s="113"/>
      <c r="H1146" s="113"/>
      <c r="I1146" s="203"/>
      <c r="J1146" s="203"/>
      <c r="K1146" s="204"/>
      <c r="L1146" s="201"/>
      <c r="M1146" s="201"/>
      <c r="N1146" s="201"/>
      <c r="O1146" s="201"/>
      <c r="P1146" s="201"/>
      <c r="Q1146" s="113"/>
      <c r="R1146" s="113"/>
      <c r="U1146" s="201"/>
      <c r="V1146" s="113"/>
      <c r="W1146" s="113"/>
      <c r="X1146" s="113"/>
      <c r="Y1146" s="113"/>
      <c r="Z1146" s="113"/>
      <c r="AA1146" s="113"/>
      <c r="AB1146" s="113"/>
      <c r="AC1146" s="201"/>
      <c r="AD1146" s="113"/>
      <c r="AE1146" s="113"/>
      <c r="AF1146" s="113"/>
      <c r="AG1146" s="113"/>
    </row>
    <row r="1147" spans="2:33" x14ac:dyDescent="0.2">
      <c r="B1147" s="200"/>
      <c r="C1147" s="113"/>
      <c r="D1147" s="201"/>
      <c r="E1147" s="201"/>
      <c r="F1147" s="113"/>
      <c r="G1147" s="113"/>
      <c r="H1147" s="113"/>
      <c r="I1147" s="203"/>
      <c r="J1147" s="203"/>
      <c r="K1147" s="204"/>
      <c r="L1147" s="201"/>
      <c r="M1147" s="201"/>
      <c r="N1147" s="201"/>
      <c r="O1147" s="201"/>
      <c r="P1147" s="201"/>
      <c r="Q1147" s="113"/>
      <c r="R1147" s="113"/>
      <c r="U1147" s="201"/>
      <c r="V1147" s="113"/>
      <c r="W1147" s="113"/>
      <c r="X1147" s="113"/>
      <c r="Y1147" s="113"/>
      <c r="Z1147" s="113"/>
      <c r="AA1147" s="113"/>
      <c r="AB1147" s="113"/>
      <c r="AC1147" s="201"/>
      <c r="AD1147" s="113"/>
      <c r="AE1147" s="113"/>
      <c r="AF1147" s="113"/>
      <c r="AG1147" s="113"/>
    </row>
    <row r="1148" spans="2:33" x14ac:dyDescent="0.2">
      <c r="B1148" s="200"/>
      <c r="C1148" s="113"/>
      <c r="D1148" s="201"/>
      <c r="E1148" s="201"/>
      <c r="F1148" s="113"/>
      <c r="G1148" s="113"/>
      <c r="H1148" s="113"/>
      <c r="I1148" s="203"/>
      <c r="J1148" s="203"/>
      <c r="K1148" s="204"/>
      <c r="L1148" s="201"/>
      <c r="M1148" s="201"/>
      <c r="N1148" s="201"/>
      <c r="O1148" s="201"/>
      <c r="P1148" s="201"/>
      <c r="Q1148" s="113"/>
      <c r="R1148" s="113"/>
      <c r="U1148" s="201"/>
      <c r="V1148" s="113"/>
      <c r="W1148" s="113"/>
      <c r="X1148" s="113"/>
      <c r="Y1148" s="113"/>
      <c r="Z1148" s="113"/>
      <c r="AA1148" s="113"/>
      <c r="AB1148" s="113"/>
      <c r="AC1148" s="201"/>
      <c r="AD1148" s="113"/>
      <c r="AE1148" s="113"/>
      <c r="AF1148" s="113"/>
      <c r="AG1148" s="113"/>
    </row>
    <row r="1149" spans="2:33" x14ac:dyDescent="0.2">
      <c r="B1149" s="200"/>
      <c r="C1149" s="113"/>
      <c r="D1149" s="201"/>
      <c r="E1149" s="201"/>
      <c r="F1149" s="113"/>
      <c r="G1149" s="113"/>
      <c r="H1149" s="113"/>
      <c r="I1149" s="203"/>
      <c r="J1149" s="203"/>
      <c r="K1149" s="204"/>
      <c r="L1149" s="201"/>
      <c r="M1149" s="201"/>
      <c r="N1149" s="201"/>
      <c r="O1149" s="201"/>
      <c r="P1149" s="201"/>
      <c r="Q1149" s="113"/>
      <c r="R1149" s="113"/>
      <c r="U1149" s="201"/>
      <c r="V1149" s="113"/>
      <c r="W1149" s="113"/>
      <c r="X1149" s="113"/>
      <c r="Y1149" s="113"/>
      <c r="Z1149" s="113"/>
      <c r="AA1149" s="113"/>
      <c r="AB1149" s="113"/>
      <c r="AC1149" s="201"/>
      <c r="AD1149" s="113"/>
      <c r="AE1149" s="113"/>
      <c r="AF1149" s="113"/>
      <c r="AG1149" s="113"/>
    </row>
    <row r="1150" spans="2:33" x14ac:dyDescent="0.2">
      <c r="B1150" s="200"/>
      <c r="C1150" s="113"/>
      <c r="D1150" s="201"/>
      <c r="E1150" s="201"/>
      <c r="F1150" s="113"/>
      <c r="G1150" s="113"/>
      <c r="H1150" s="113"/>
      <c r="I1150" s="203"/>
      <c r="J1150" s="203"/>
      <c r="K1150" s="204"/>
      <c r="L1150" s="201"/>
      <c r="M1150" s="201"/>
      <c r="N1150" s="201"/>
      <c r="O1150" s="201"/>
      <c r="P1150" s="201"/>
      <c r="Q1150" s="113"/>
      <c r="R1150" s="113"/>
      <c r="U1150" s="201"/>
      <c r="V1150" s="113"/>
      <c r="W1150" s="113"/>
      <c r="X1150" s="113"/>
      <c r="Y1150" s="113"/>
      <c r="Z1150" s="113"/>
      <c r="AA1150" s="113"/>
      <c r="AB1150" s="113"/>
      <c r="AC1150" s="201"/>
      <c r="AD1150" s="113"/>
      <c r="AE1150" s="113"/>
      <c r="AF1150" s="113"/>
      <c r="AG1150" s="113"/>
    </row>
    <row r="1151" spans="2:33" x14ac:dyDescent="0.2">
      <c r="B1151" s="200"/>
      <c r="C1151" s="113"/>
      <c r="D1151" s="201"/>
      <c r="E1151" s="201"/>
      <c r="F1151" s="113"/>
      <c r="G1151" s="113"/>
      <c r="H1151" s="113"/>
      <c r="I1151" s="203"/>
      <c r="J1151" s="203"/>
      <c r="K1151" s="204"/>
      <c r="L1151" s="201"/>
      <c r="M1151" s="201"/>
      <c r="N1151" s="201"/>
      <c r="O1151" s="201"/>
      <c r="P1151" s="201"/>
      <c r="Q1151" s="113"/>
      <c r="R1151" s="113"/>
      <c r="U1151" s="201"/>
      <c r="V1151" s="113"/>
      <c r="W1151" s="113"/>
      <c r="X1151" s="113"/>
      <c r="Y1151" s="113"/>
      <c r="Z1151" s="113"/>
      <c r="AA1151" s="113"/>
      <c r="AB1151" s="113"/>
      <c r="AC1151" s="201"/>
      <c r="AD1151" s="113"/>
      <c r="AE1151" s="113"/>
      <c r="AF1151" s="113"/>
      <c r="AG1151" s="113"/>
    </row>
    <row r="1152" spans="2:33" x14ac:dyDescent="0.2">
      <c r="B1152" s="200"/>
      <c r="C1152" s="113"/>
      <c r="D1152" s="201"/>
      <c r="E1152" s="201"/>
      <c r="F1152" s="113"/>
      <c r="G1152" s="113"/>
      <c r="H1152" s="113"/>
      <c r="I1152" s="203"/>
      <c r="J1152" s="203"/>
      <c r="K1152" s="204"/>
      <c r="L1152" s="201"/>
      <c r="M1152" s="201"/>
      <c r="N1152" s="201"/>
      <c r="O1152" s="201"/>
      <c r="P1152" s="201"/>
      <c r="Q1152" s="113"/>
      <c r="R1152" s="113"/>
      <c r="U1152" s="201"/>
      <c r="V1152" s="113"/>
      <c r="W1152" s="113"/>
      <c r="X1152" s="113"/>
      <c r="Y1152" s="113"/>
      <c r="Z1152" s="113"/>
      <c r="AA1152" s="113"/>
      <c r="AB1152" s="113"/>
      <c r="AC1152" s="201"/>
      <c r="AD1152" s="113"/>
      <c r="AE1152" s="113"/>
      <c r="AF1152" s="113"/>
      <c r="AG1152" s="113"/>
    </row>
    <row r="1153" spans="2:33" x14ac:dyDescent="0.2">
      <c r="B1153" s="200"/>
      <c r="C1153" s="113"/>
      <c r="D1153" s="201"/>
      <c r="E1153" s="201"/>
      <c r="F1153" s="113"/>
      <c r="G1153" s="113"/>
      <c r="H1153" s="113"/>
      <c r="I1153" s="203"/>
      <c r="J1153" s="203"/>
      <c r="K1153" s="204"/>
      <c r="L1153" s="201"/>
      <c r="M1153" s="201"/>
      <c r="N1153" s="201"/>
      <c r="O1153" s="201"/>
      <c r="P1153" s="201"/>
      <c r="Q1153" s="113"/>
      <c r="R1153" s="113"/>
      <c r="U1153" s="201"/>
      <c r="V1153" s="113"/>
      <c r="W1153" s="113"/>
      <c r="X1153" s="113"/>
      <c r="Y1153" s="113"/>
      <c r="Z1153" s="113"/>
      <c r="AA1153" s="113"/>
      <c r="AB1153" s="113"/>
      <c r="AC1153" s="201"/>
      <c r="AD1153" s="113"/>
      <c r="AE1153" s="113"/>
      <c r="AF1153" s="113"/>
      <c r="AG1153" s="113"/>
    </row>
    <row r="1154" spans="2:33" x14ac:dyDescent="0.2">
      <c r="B1154" s="200"/>
      <c r="C1154" s="113"/>
      <c r="D1154" s="201"/>
      <c r="E1154" s="201"/>
      <c r="F1154" s="113"/>
      <c r="G1154" s="113"/>
      <c r="H1154" s="113"/>
      <c r="I1154" s="203"/>
      <c r="J1154" s="203"/>
      <c r="K1154" s="204"/>
      <c r="L1154" s="201"/>
      <c r="M1154" s="201"/>
      <c r="N1154" s="201"/>
      <c r="O1154" s="201"/>
      <c r="P1154" s="201"/>
      <c r="Q1154" s="113"/>
      <c r="R1154" s="113"/>
      <c r="U1154" s="201"/>
      <c r="V1154" s="113"/>
      <c r="W1154" s="113"/>
      <c r="X1154" s="113"/>
      <c r="Y1154" s="113"/>
      <c r="Z1154" s="113"/>
      <c r="AA1154" s="113"/>
      <c r="AB1154" s="113"/>
      <c r="AC1154" s="201"/>
      <c r="AD1154" s="113"/>
      <c r="AE1154" s="113"/>
      <c r="AF1154" s="113"/>
      <c r="AG1154" s="113"/>
    </row>
    <row r="1155" spans="2:33" x14ac:dyDescent="0.2">
      <c r="B1155" s="200"/>
      <c r="C1155" s="113"/>
      <c r="D1155" s="201"/>
      <c r="E1155" s="201"/>
      <c r="F1155" s="113"/>
      <c r="G1155" s="113"/>
      <c r="H1155" s="113"/>
      <c r="I1155" s="203"/>
      <c r="J1155" s="203"/>
      <c r="K1155" s="204"/>
      <c r="L1155" s="201"/>
      <c r="M1155" s="201"/>
      <c r="N1155" s="201"/>
      <c r="O1155" s="201"/>
      <c r="P1155" s="201"/>
      <c r="Q1155" s="113"/>
      <c r="R1155" s="113"/>
      <c r="U1155" s="201"/>
      <c r="V1155" s="113"/>
      <c r="W1155" s="113"/>
      <c r="X1155" s="113"/>
      <c r="Y1155" s="113"/>
      <c r="Z1155" s="113"/>
      <c r="AA1155" s="113"/>
      <c r="AB1155" s="113"/>
      <c r="AC1155" s="201"/>
      <c r="AD1155" s="113"/>
      <c r="AE1155" s="113"/>
      <c r="AF1155" s="113"/>
      <c r="AG1155" s="113"/>
    </row>
    <row r="1156" spans="2:33" x14ac:dyDescent="0.2">
      <c r="B1156" s="200"/>
      <c r="C1156" s="113"/>
      <c r="D1156" s="201"/>
      <c r="E1156" s="201"/>
      <c r="F1156" s="113"/>
      <c r="G1156" s="113"/>
      <c r="H1156" s="113"/>
      <c r="I1156" s="203"/>
      <c r="J1156" s="203"/>
      <c r="K1156" s="204"/>
      <c r="L1156" s="201"/>
      <c r="M1156" s="201"/>
      <c r="N1156" s="201"/>
      <c r="O1156" s="201"/>
      <c r="P1156" s="201"/>
      <c r="Q1156" s="113"/>
      <c r="R1156" s="113"/>
      <c r="U1156" s="201"/>
      <c r="V1156" s="113"/>
      <c r="W1156" s="113"/>
      <c r="X1156" s="113"/>
      <c r="Y1156" s="113"/>
      <c r="Z1156" s="113"/>
      <c r="AA1156" s="113"/>
      <c r="AB1156" s="113"/>
      <c r="AC1156" s="201"/>
      <c r="AD1156" s="113"/>
      <c r="AE1156" s="113"/>
      <c r="AF1156" s="113"/>
      <c r="AG1156" s="113"/>
    </row>
    <row r="1157" spans="2:33" x14ac:dyDescent="0.2">
      <c r="B1157" s="200"/>
      <c r="C1157" s="113"/>
      <c r="D1157" s="201"/>
      <c r="E1157" s="201"/>
      <c r="F1157" s="113"/>
      <c r="G1157" s="113"/>
      <c r="H1157" s="113"/>
      <c r="I1157" s="203"/>
      <c r="J1157" s="203"/>
      <c r="K1157" s="204"/>
      <c r="L1157" s="201"/>
      <c r="M1157" s="201"/>
      <c r="N1157" s="201"/>
      <c r="O1157" s="201"/>
      <c r="P1157" s="201"/>
      <c r="Q1157" s="113"/>
      <c r="R1157" s="113"/>
      <c r="U1157" s="201"/>
      <c r="V1157" s="113"/>
      <c r="W1157" s="113"/>
      <c r="X1157" s="113"/>
      <c r="Y1157" s="113"/>
      <c r="Z1157" s="113"/>
      <c r="AA1157" s="113"/>
      <c r="AB1157" s="113"/>
      <c r="AC1157" s="201"/>
      <c r="AD1157" s="113"/>
      <c r="AE1157" s="113"/>
      <c r="AF1157" s="113"/>
      <c r="AG1157" s="113"/>
    </row>
    <row r="1158" spans="2:33" x14ac:dyDescent="0.2">
      <c r="B1158" s="200"/>
      <c r="C1158" s="113"/>
      <c r="D1158" s="201"/>
      <c r="E1158" s="201"/>
      <c r="F1158" s="113"/>
      <c r="G1158" s="113"/>
      <c r="H1158" s="113"/>
      <c r="I1158" s="203"/>
      <c r="J1158" s="203"/>
      <c r="K1158" s="204"/>
      <c r="L1158" s="201"/>
      <c r="M1158" s="201"/>
      <c r="N1158" s="201"/>
      <c r="O1158" s="201"/>
      <c r="P1158" s="201"/>
      <c r="Q1158" s="113"/>
      <c r="R1158" s="113"/>
      <c r="U1158" s="201"/>
      <c r="V1158" s="113"/>
      <c r="W1158" s="113"/>
      <c r="X1158" s="113"/>
      <c r="Y1158" s="113"/>
      <c r="Z1158" s="113"/>
      <c r="AA1158" s="113"/>
      <c r="AB1158" s="113"/>
      <c r="AC1158" s="201"/>
      <c r="AD1158" s="113"/>
      <c r="AE1158" s="113"/>
      <c r="AF1158" s="113"/>
      <c r="AG1158" s="113"/>
    </row>
    <row r="1159" spans="2:33" x14ac:dyDescent="0.2">
      <c r="B1159" s="200"/>
      <c r="C1159" s="113"/>
      <c r="D1159" s="201"/>
      <c r="E1159" s="201"/>
      <c r="F1159" s="113"/>
      <c r="G1159" s="113"/>
      <c r="H1159" s="113"/>
      <c r="I1159" s="203"/>
      <c r="J1159" s="203"/>
      <c r="K1159" s="204"/>
      <c r="L1159" s="201"/>
      <c r="M1159" s="201"/>
      <c r="N1159" s="201"/>
      <c r="O1159" s="201"/>
      <c r="P1159" s="201"/>
      <c r="Q1159" s="113"/>
      <c r="R1159" s="113"/>
      <c r="U1159" s="201"/>
      <c r="V1159" s="113"/>
      <c r="W1159" s="113"/>
      <c r="X1159" s="113"/>
      <c r="Y1159" s="113"/>
      <c r="Z1159" s="113"/>
      <c r="AA1159" s="113"/>
      <c r="AB1159" s="113"/>
      <c r="AC1159" s="201"/>
      <c r="AD1159" s="113"/>
      <c r="AE1159" s="113"/>
      <c r="AF1159" s="113"/>
      <c r="AG1159" s="113"/>
    </row>
    <row r="1160" spans="2:33" x14ac:dyDescent="0.2">
      <c r="B1160" s="200"/>
      <c r="C1160" s="113"/>
      <c r="D1160" s="201"/>
      <c r="E1160" s="201"/>
      <c r="F1160" s="113"/>
      <c r="G1160" s="113"/>
      <c r="H1160" s="113"/>
      <c r="I1160" s="203"/>
      <c r="J1160" s="203"/>
      <c r="K1160" s="204"/>
      <c r="L1160" s="201"/>
      <c r="M1160" s="201"/>
      <c r="N1160" s="201"/>
      <c r="O1160" s="201"/>
      <c r="P1160" s="201"/>
      <c r="Q1160" s="113"/>
      <c r="R1160" s="113"/>
      <c r="U1160" s="201"/>
      <c r="V1160" s="113"/>
      <c r="W1160" s="113"/>
      <c r="X1160" s="113"/>
      <c r="Y1160" s="113"/>
      <c r="Z1160" s="113"/>
      <c r="AA1160" s="113"/>
      <c r="AB1160" s="113"/>
      <c r="AC1160" s="201"/>
      <c r="AD1160" s="113"/>
      <c r="AE1160" s="113"/>
      <c r="AF1160" s="113"/>
      <c r="AG1160" s="113"/>
    </row>
    <row r="1161" spans="2:33" x14ac:dyDescent="0.2">
      <c r="B1161" s="200"/>
      <c r="C1161" s="113"/>
      <c r="D1161" s="201"/>
      <c r="E1161" s="201"/>
      <c r="F1161" s="113"/>
      <c r="G1161" s="113"/>
      <c r="H1161" s="113"/>
      <c r="I1161" s="203"/>
      <c r="J1161" s="203"/>
      <c r="K1161" s="204"/>
      <c r="L1161" s="201"/>
      <c r="M1161" s="201"/>
      <c r="N1161" s="201"/>
      <c r="O1161" s="201"/>
      <c r="P1161" s="201"/>
      <c r="Q1161" s="113"/>
      <c r="R1161" s="113"/>
      <c r="U1161" s="201"/>
      <c r="V1161" s="113"/>
      <c r="W1161" s="113"/>
      <c r="X1161" s="113"/>
      <c r="Y1161" s="113"/>
      <c r="Z1161" s="113"/>
      <c r="AA1161" s="113"/>
      <c r="AB1161" s="113"/>
      <c r="AC1161" s="201"/>
      <c r="AD1161" s="113"/>
      <c r="AE1161" s="113"/>
      <c r="AF1161" s="113"/>
      <c r="AG1161" s="113"/>
    </row>
    <row r="1162" spans="2:33" x14ac:dyDescent="0.2">
      <c r="B1162" s="200"/>
      <c r="C1162" s="113"/>
      <c r="D1162" s="201"/>
      <c r="E1162" s="201"/>
      <c r="F1162" s="113"/>
      <c r="G1162" s="113"/>
      <c r="H1162" s="113"/>
      <c r="I1162" s="203"/>
      <c r="J1162" s="203"/>
      <c r="K1162" s="204"/>
      <c r="L1162" s="201"/>
      <c r="M1162" s="201"/>
      <c r="N1162" s="201"/>
      <c r="O1162" s="201"/>
      <c r="P1162" s="201"/>
      <c r="Q1162" s="113"/>
      <c r="R1162" s="113"/>
      <c r="U1162" s="201"/>
      <c r="V1162" s="113"/>
      <c r="W1162" s="113"/>
      <c r="X1162" s="113"/>
      <c r="Y1162" s="113"/>
      <c r="Z1162" s="113"/>
      <c r="AA1162" s="113"/>
      <c r="AB1162" s="113"/>
      <c r="AC1162" s="201"/>
      <c r="AD1162" s="113"/>
      <c r="AE1162" s="113"/>
      <c r="AF1162" s="113"/>
      <c r="AG1162" s="113"/>
    </row>
    <row r="1163" spans="2:33" x14ac:dyDescent="0.2">
      <c r="B1163" s="200"/>
      <c r="C1163" s="113"/>
      <c r="D1163" s="201"/>
      <c r="E1163" s="201"/>
      <c r="F1163" s="113"/>
      <c r="G1163" s="113"/>
      <c r="H1163" s="113"/>
      <c r="I1163" s="203"/>
      <c r="J1163" s="203"/>
      <c r="K1163" s="204"/>
      <c r="L1163" s="201"/>
      <c r="M1163" s="201"/>
      <c r="N1163" s="201"/>
      <c r="O1163" s="201"/>
      <c r="P1163" s="201"/>
      <c r="Q1163" s="113"/>
      <c r="R1163" s="113"/>
      <c r="U1163" s="201"/>
      <c r="V1163" s="113"/>
      <c r="W1163" s="113"/>
      <c r="X1163" s="113"/>
      <c r="Y1163" s="113"/>
      <c r="Z1163" s="113"/>
      <c r="AA1163" s="113"/>
      <c r="AB1163" s="113"/>
      <c r="AC1163" s="201"/>
      <c r="AD1163" s="113"/>
      <c r="AE1163" s="113"/>
      <c r="AF1163" s="113"/>
      <c r="AG1163" s="113"/>
    </row>
    <row r="1164" spans="2:33" x14ac:dyDescent="0.2">
      <c r="B1164" s="200"/>
      <c r="C1164" s="113"/>
      <c r="D1164" s="201"/>
      <c r="E1164" s="201"/>
      <c r="F1164" s="113"/>
      <c r="G1164" s="113"/>
      <c r="H1164" s="113"/>
      <c r="I1164" s="203"/>
      <c r="J1164" s="203"/>
      <c r="K1164" s="204"/>
      <c r="L1164" s="201"/>
      <c r="M1164" s="201"/>
      <c r="N1164" s="201"/>
      <c r="O1164" s="201"/>
      <c r="P1164" s="201"/>
      <c r="Q1164" s="113"/>
      <c r="R1164" s="113"/>
      <c r="U1164" s="201"/>
      <c r="V1164" s="113"/>
      <c r="W1164" s="113"/>
      <c r="X1164" s="113"/>
      <c r="Y1164" s="113"/>
      <c r="Z1164" s="113"/>
      <c r="AA1164" s="113"/>
      <c r="AB1164" s="113"/>
      <c r="AC1164" s="201"/>
      <c r="AD1164" s="113"/>
      <c r="AE1164" s="113"/>
      <c r="AF1164" s="113"/>
      <c r="AG1164" s="113"/>
    </row>
    <row r="1165" spans="2:33" x14ac:dyDescent="0.2">
      <c r="B1165" s="200"/>
      <c r="C1165" s="113"/>
      <c r="D1165" s="201"/>
      <c r="E1165" s="201"/>
      <c r="F1165" s="113"/>
      <c r="G1165" s="113"/>
      <c r="H1165" s="113"/>
      <c r="I1165" s="203"/>
      <c r="J1165" s="203"/>
      <c r="K1165" s="204"/>
      <c r="L1165" s="201"/>
      <c r="M1165" s="201"/>
      <c r="N1165" s="201"/>
      <c r="O1165" s="201"/>
      <c r="P1165" s="201"/>
      <c r="Q1165" s="113"/>
      <c r="R1165" s="113"/>
      <c r="U1165" s="201"/>
      <c r="V1165" s="113"/>
      <c r="W1165" s="113"/>
      <c r="X1165" s="113"/>
      <c r="Y1165" s="113"/>
      <c r="Z1165" s="113"/>
      <c r="AA1165" s="113"/>
      <c r="AB1165" s="113"/>
      <c r="AC1165" s="201"/>
      <c r="AD1165" s="113"/>
      <c r="AE1165" s="113"/>
      <c r="AF1165" s="113"/>
      <c r="AG1165" s="113"/>
    </row>
    <row r="1166" spans="2:33" x14ac:dyDescent="0.2">
      <c r="B1166" s="200"/>
      <c r="C1166" s="113"/>
      <c r="D1166" s="201"/>
      <c r="E1166" s="201"/>
      <c r="F1166" s="113"/>
      <c r="G1166" s="113"/>
      <c r="H1166" s="113"/>
      <c r="I1166" s="203"/>
      <c r="J1166" s="203"/>
      <c r="K1166" s="204"/>
      <c r="L1166" s="201"/>
      <c r="M1166" s="201"/>
      <c r="N1166" s="201"/>
      <c r="O1166" s="201"/>
      <c r="P1166" s="201"/>
      <c r="Q1166" s="113"/>
      <c r="R1166" s="113"/>
      <c r="U1166" s="201"/>
      <c r="V1166" s="113"/>
      <c r="W1166" s="113"/>
      <c r="X1166" s="113"/>
      <c r="Y1166" s="113"/>
      <c r="Z1166" s="113"/>
      <c r="AA1166" s="113"/>
      <c r="AB1166" s="113"/>
      <c r="AC1166" s="201"/>
      <c r="AD1166" s="113"/>
      <c r="AE1166" s="113"/>
      <c r="AF1166" s="113"/>
      <c r="AG1166" s="113"/>
    </row>
    <row r="1167" spans="2:33" x14ac:dyDescent="0.2">
      <c r="B1167" s="200"/>
      <c r="C1167" s="113"/>
      <c r="D1167" s="201"/>
      <c r="E1167" s="201"/>
      <c r="F1167" s="113"/>
      <c r="G1167" s="113"/>
      <c r="H1167" s="113"/>
      <c r="I1167" s="203"/>
      <c r="J1167" s="203"/>
      <c r="K1167" s="204"/>
      <c r="L1167" s="201"/>
      <c r="M1167" s="201"/>
      <c r="N1167" s="201"/>
      <c r="O1167" s="201"/>
      <c r="P1167" s="201"/>
      <c r="Q1167" s="113"/>
      <c r="R1167" s="113"/>
      <c r="U1167" s="201"/>
      <c r="V1167" s="113"/>
      <c r="W1167" s="113"/>
      <c r="X1167" s="113"/>
      <c r="Y1167" s="113"/>
      <c r="Z1167" s="113"/>
      <c r="AA1167" s="113"/>
      <c r="AB1167" s="113"/>
      <c r="AC1167" s="201"/>
      <c r="AD1167" s="113"/>
      <c r="AE1167" s="113"/>
      <c r="AF1167" s="113"/>
      <c r="AG1167" s="113"/>
    </row>
    <row r="1168" spans="2:33" x14ac:dyDescent="0.2">
      <c r="B1168" s="200"/>
      <c r="C1168" s="113"/>
      <c r="D1168" s="201"/>
      <c r="E1168" s="201"/>
      <c r="F1168" s="113"/>
      <c r="G1168" s="113"/>
      <c r="H1168" s="113"/>
      <c r="I1168" s="203"/>
      <c r="J1168" s="203"/>
      <c r="K1168" s="204"/>
      <c r="L1168" s="201"/>
      <c r="M1168" s="201"/>
      <c r="N1168" s="201"/>
      <c r="O1168" s="201"/>
      <c r="P1168" s="201"/>
      <c r="Q1168" s="113"/>
      <c r="R1168" s="113"/>
      <c r="U1168" s="201"/>
      <c r="V1168" s="113"/>
      <c r="W1168" s="113"/>
      <c r="X1168" s="113"/>
      <c r="Y1168" s="113"/>
      <c r="Z1168" s="113"/>
      <c r="AA1168" s="113"/>
      <c r="AB1168" s="113"/>
      <c r="AC1168" s="201"/>
      <c r="AD1168" s="113"/>
      <c r="AE1168" s="113"/>
      <c r="AF1168" s="113"/>
      <c r="AG1168" s="113"/>
    </row>
    <row r="1169" spans="2:33" x14ac:dyDescent="0.2">
      <c r="B1169" s="200"/>
      <c r="C1169" s="113"/>
      <c r="D1169" s="201"/>
      <c r="E1169" s="201"/>
      <c r="F1169" s="113"/>
      <c r="G1169" s="113"/>
      <c r="H1169" s="113"/>
      <c r="I1169" s="203"/>
      <c r="J1169" s="203"/>
      <c r="K1169" s="204"/>
      <c r="L1169" s="201"/>
      <c r="M1169" s="201"/>
      <c r="N1169" s="201"/>
      <c r="O1169" s="201"/>
      <c r="P1169" s="201"/>
      <c r="Q1169" s="113"/>
      <c r="R1169" s="113"/>
      <c r="U1169" s="201"/>
      <c r="V1169" s="113"/>
      <c r="W1169" s="113"/>
      <c r="X1169" s="113"/>
      <c r="Y1169" s="113"/>
      <c r="Z1169" s="113"/>
      <c r="AA1169" s="113"/>
      <c r="AB1169" s="113"/>
      <c r="AC1169" s="201"/>
      <c r="AD1169" s="113"/>
      <c r="AE1169" s="113"/>
      <c r="AF1169" s="113"/>
      <c r="AG1169" s="113"/>
    </row>
    <row r="1170" spans="2:33" x14ac:dyDescent="0.2">
      <c r="B1170" s="200"/>
      <c r="C1170" s="113"/>
      <c r="D1170" s="201"/>
      <c r="E1170" s="201"/>
      <c r="F1170" s="113"/>
      <c r="G1170" s="113"/>
      <c r="H1170" s="113"/>
      <c r="I1170" s="203"/>
      <c r="J1170" s="203"/>
      <c r="K1170" s="204"/>
      <c r="L1170" s="201"/>
      <c r="M1170" s="201"/>
      <c r="N1170" s="201"/>
      <c r="O1170" s="201"/>
      <c r="P1170" s="201"/>
      <c r="Q1170" s="113"/>
      <c r="R1170" s="113"/>
      <c r="U1170" s="201"/>
      <c r="V1170" s="113"/>
      <c r="W1170" s="113"/>
      <c r="X1170" s="113"/>
      <c r="Y1170" s="113"/>
      <c r="Z1170" s="113"/>
      <c r="AA1170" s="113"/>
      <c r="AB1170" s="113"/>
      <c r="AC1170" s="201"/>
      <c r="AD1170" s="113"/>
      <c r="AE1170" s="113"/>
      <c r="AF1170" s="113"/>
      <c r="AG1170" s="113"/>
    </row>
    <row r="1171" spans="2:33" x14ac:dyDescent="0.2">
      <c r="B1171" s="200"/>
      <c r="C1171" s="113"/>
      <c r="D1171" s="201"/>
      <c r="E1171" s="201"/>
      <c r="F1171" s="113"/>
      <c r="G1171" s="113"/>
      <c r="H1171" s="113"/>
      <c r="I1171" s="203"/>
      <c r="J1171" s="203"/>
      <c r="K1171" s="204"/>
      <c r="L1171" s="201"/>
      <c r="M1171" s="201"/>
      <c r="N1171" s="201"/>
      <c r="O1171" s="201"/>
      <c r="P1171" s="201"/>
      <c r="Q1171" s="113"/>
      <c r="R1171" s="113"/>
      <c r="U1171" s="201"/>
      <c r="V1171" s="113"/>
      <c r="W1171" s="113"/>
      <c r="X1171" s="113"/>
      <c r="Y1171" s="113"/>
      <c r="Z1171" s="113"/>
      <c r="AA1171" s="113"/>
      <c r="AB1171" s="113"/>
      <c r="AC1171" s="201"/>
      <c r="AD1171" s="113"/>
      <c r="AE1171" s="113"/>
      <c r="AF1171" s="113"/>
      <c r="AG1171" s="113"/>
    </row>
    <row r="1172" spans="2:33" x14ac:dyDescent="0.2">
      <c r="B1172" s="200"/>
      <c r="C1172" s="113"/>
      <c r="D1172" s="201"/>
      <c r="E1172" s="201"/>
      <c r="F1172" s="113"/>
      <c r="G1172" s="113"/>
      <c r="H1172" s="113"/>
      <c r="I1172" s="203"/>
      <c r="J1172" s="203"/>
      <c r="K1172" s="204"/>
      <c r="L1172" s="201"/>
      <c r="M1172" s="201"/>
      <c r="N1172" s="201"/>
      <c r="O1172" s="201"/>
      <c r="P1172" s="201"/>
      <c r="Q1172" s="113"/>
      <c r="R1172" s="113"/>
      <c r="U1172" s="201"/>
      <c r="V1172" s="113"/>
      <c r="W1172" s="113"/>
      <c r="X1172" s="113"/>
      <c r="Y1172" s="113"/>
      <c r="Z1172" s="113"/>
      <c r="AA1172" s="113"/>
      <c r="AB1172" s="113"/>
      <c r="AC1172" s="201"/>
      <c r="AD1172" s="113"/>
      <c r="AE1172" s="113"/>
      <c r="AF1172" s="113"/>
      <c r="AG1172" s="113"/>
    </row>
    <row r="1173" spans="2:33" x14ac:dyDescent="0.2">
      <c r="B1173" s="200"/>
      <c r="C1173" s="113"/>
      <c r="D1173" s="201"/>
      <c r="E1173" s="201"/>
      <c r="F1173" s="113"/>
      <c r="G1173" s="113"/>
      <c r="H1173" s="113"/>
      <c r="I1173" s="203"/>
      <c r="J1173" s="203"/>
      <c r="K1173" s="204"/>
      <c r="L1173" s="201"/>
      <c r="M1173" s="201"/>
      <c r="N1173" s="201"/>
      <c r="O1173" s="201"/>
      <c r="P1173" s="201"/>
      <c r="Q1173" s="113"/>
      <c r="R1173" s="113"/>
      <c r="U1173" s="201"/>
      <c r="V1173" s="113"/>
      <c r="W1173" s="113"/>
      <c r="X1173" s="113"/>
      <c r="Y1173" s="113"/>
      <c r="Z1173" s="113"/>
      <c r="AA1173" s="113"/>
      <c r="AB1173" s="113"/>
      <c r="AC1173" s="201"/>
      <c r="AD1173" s="113"/>
      <c r="AE1173" s="113"/>
      <c r="AF1173" s="113"/>
      <c r="AG1173" s="113"/>
    </row>
    <row r="1174" spans="2:33" x14ac:dyDescent="0.2">
      <c r="B1174" s="200"/>
      <c r="C1174" s="113"/>
      <c r="D1174" s="201"/>
      <c r="E1174" s="201"/>
      <c r="F1174" s="113"/>
      <c r="G1174" s="113"/>
      <c r="H1174" s="113"/>
      <c r="I1174" s="203"/>
      <c r="J1174" s="203"/>
      <c r="K1174" s="204"/>
      <c r="L1174" s="201"/>
      <c r="M1174" s="201"/>
      <c r="N1174" s="201"/>
      <c r="O1174" s="201"/>
      <c r="P1174" s="201"/>
      <c r="Q1174" s="113"/>
      <c r="R1174" s="113"/>
      <c r="U1174" s="201"/>
      <c r="V1174" s="113"/>
      <c r="W1174" s="113"/>
      <c r="X1174" s="113"/>
      <c r="Y1174" s="113"/>
      <c r="Z1174" s="113"/>
      <c r="AA1174" s="113"/>
      <c r="AB1174" s="113"/>
      <c r="AC1174" s="201"/>
      <c r="AD1174" s="113"/>
      <c r="AE1174" s="113"/>
      <c r="AF1174" s="113"/>
      <c r="AG1174" s="113"/>
    </row>
    <row r="1175" spans="2:33" x14ac:dyDescent="0.2">
      <c r="B1175" s="200"/>
      <c r="C1175" s="113"/>
      <c r="D1175" s="201"/>
      <c r="E1175" s="201"/>
      <c r="F1175" s="113"/>
      <c r="G1175" s="113"/>
      <c r="H1175" s="113"/>
      <c r="I1175" s="203"/>
      <c r="J1175" s="203"/>
      <c r="K1175" s="204"/>
      <c r="L1175" s="201"/>
      <c r="M1175" s="201"/>
      <c r="N1175" s="201"/>
      <c r="O1175" s="201"/>
      <c r="P1175" s="201"/>
      <c r="Q1175" s="113"/>
      <c r="R1175" s="113"/>
      <c r="U1175" s="201"/>
      <c r="V1175" s="113"/>
      <c r="W1175" s="113"/>
      <c r="X1175" s="113"/>
      <c r="Y1175" s="113"/>
      <c r="Z1175" s="113"/>
      <c r="AA1175" s="113"/>
      <c r="AB1175" s="113"/>
      <c r="AC1175" s="201"/>
      <c r="AD1175" s="113"/>
      <c r="AE1175" s="113"/>
      <c r="AF1175" s="113"/>
      <c r="AG1175" s="113"/>
    </row>
    <row r="1176" spans="2:33" x14ac:dyDescent="0.2">
      <c r="B1176" s="200"/>
      <c r="C1176" s="113"/>
      <c r="D1176" s="201"/>
      <c r="E1176" s="201"/>
      <c r="F1176" s="113"/>
      <c r="G1176" s="113"/>
      <c r="H1176" s="113"/>
      <c r="I1176" s="203"/>
      <c r="J1176" s="203"/>
      <c r="K1176" s="204"/>
      <c r="L1176" s="201"/>
      <c r="M1176" s="201"/>
      <c r="N1176" s="201"/>
      <c r="O1176" s="201"/>
      <c r="P1176" s="201"/>
      <c r="Q1176" s="113"/>
      <c r="R1176" s="113"/>
      <c r="U1176" s="201"/>
      <c r="V1176" s="113"/>
      <c r="W1176" s="113"/>
      <c r="X1176" s="113"/>
      <c r="Y1176" s="113"/>
      <c r="Z1176" s="113"/>
      <c r="AA1176" s="113"/>
      <c r="AB1176" s="113"/>
      <c r="AC1176" s="201"/>
      <c r="AD1176" s="113"/>
      <c r="AE1176" s="113"/>
      <c r="AF1176" s="113"/>
      <c r="AG1176" s="113"/>
    </row>
    <row r="1177" spans="2:33" x14ac:dyDescent="0.2">
      <c r="B1177" s="200"/>
      <c r="C1177" s="113"/>
      <c r="D1177" s="201"/>
      <c r="E1177" s="201"/>
      <c r="F1177" s="113"/>
      <c r="G1177" s="113"/>
      <c r="H1177" s="113"/>
      <c r="I1177" s="203"/>
      <c r="J1177" s="203"/>
      <c r="K1177" s="204"/>
      <c r="L1177" s="201"/>
      <c r="M1177" s="201"/>
      <c r="N1177" s="201"/>
      <c r="O1177" s="201"/>
      <c r="P1177" s="201"/>
      <c r="Q1177" s="113"/>
      <c r="R1177" s="113"/>
      <c r="U1177" s="201"/>
      <c r="V1177" s="113"/>
      <c r="W1177" s="113"/>
      <c r="X1177" s="113"/>
      <c r="Y1177" s="113"/>
      <c r="Z1177" s="113"/>
      <c r="AA1177" s="113"/>
      <c r="AB1177" s="113"/>
      <c r="AC1177" s="201"/>
      <c r="AD1177" s="113"/>
      <c r="AE1177" s="113"/>
      <c r="AF1177" s="113"/>
      <c r="AG1177" s="113"/>
    </row>
    <row r="1178" spans="2:33" x14ac:dyDescent="0.2">
      <c r="B1178" s="200"/>
      <c r="C1178" s="113"/>
      <c r="D1178" s="201"/>
      <c r="E1178" s="201"/>
      <c r="F1178" s="113"/>
      <c r="G1178" s="113"/>
      <c r="H1178" s="113"/>
      <c r="I1178" s="203"/>
      <c r="J1178" s="203"/>
      <c r="K1178" s="204"/>
      <c r="L1178" s="201"/>
      <c r="M1178" s="201"/>
      <c r="N1178" s="201"/>
      <c r="O1178" s="201"/>
      <c r="P1178" s="201"/>
      <c r="Q1178" s="113"/>
      <c r="R1178" s="113"/>
      <c r="U1178" s="201"/>
      <c r="V1178" s="113"/>
      <c r="W1178" s="113"/>
      <c r="X1178" s="113"/>
      <c r="Y1178" s="113"/>
      <c r="Z1178" s="113"/>
      <c r="AA1178" s="113"/>
      <c r="AB1178" s="113"/>
      <c r="AC1178" s="201"/>
      <c r="AD1178" s="113"/>
      <c r="AE1178" s="113"/>
      <c r="AF1178" s="113"/>
      <c r="AG1178" s="113"/>
    </row>
    <row r="1179" spans="2:33" x14ac:dyDescent="0.2">
      <c r="B1179" s="200"/>
      <c r="C1179" s="113"/>
      <c r="D1179" s="201"/>
      <c r="E1179" s="201"/>
      <c r="F1179" s="113"/>
      <c r="G1179" s="113"/>
      <c r="H1179" s="113"/>
      <c r="I1179" s="203"/>
      <c r="J1179" s="203"/>
      <c r="K1179" s="204"/>
      <c r="L1179" s="201"/>
      <c r="M1179" s="201"/>
      <c r="N1179" s="201"/>
      <c r="O1179" s="201"/>
      <c r="P1179" s="201"/>
      <c r="Q1179" s="113"/>
      <c r="R1179" s="113"/>
      <c r="U1179" s="201"/>
      <c r="V1179" s="113"/>
      <c r="W1179" s="113"/>
      <c r="X1179" s="113"/>
      <c r="Y1179" s="113"/>
      <c r="Z1179" s="113"/>
      <c r="AA1179" s="113"/>
      <c r="AB1179" s="113"/>
      <c r="AC1179" s="201"/>
      <c r="AD1179" s="113"/>
      <c r="AE1179" s="113"/>
      <c r="AF1179" s="113"/>
      <c r="AG1179" s="113"/>
    </row>
    <row r="1180" spans="2:33" x14ac:dyDescent="0.2">
      <c r="B1180" s="200"/>
      <c r="C1180" s="113"/>
      <c r="D1180" s="201"/>
      <c r="E1180" s="201"/>
      <c r="F1180" s="113"/>
      <c r="G1180" s="113"/>
      <c r="H1180" s="113"/>
      <c r="I1180" s="203"/>
      <c r="J1180" s="203"/>
      <c r="K1180" s="204"/>
      <c r="L1180" s="201"/>
      <c r="M1180" s="201"/>
      <c r="N1180" s="201"/>
      <c r="O1180" s="201"/>
      <c r="P1180" s="201"/>
      <c r="Q1180" s="113"/>
      <c r="R1180" s="113"/>
      <c r="U1180" s="201"/>
      <c r="V1180" s="113"/>
      <c r="W1180" s="113"/>
      <c r="X1180" s="113"/>
      <c r="Y1180" s="113"/>
      <c r="Z1180" s="113"/>
      <c r="AA1180" s="113"/>
      <c r="AB1180" s="113"/>
      <c r="AC1180" s="201"/>
      <c r="AD1180" s="113"/>
      <c r="AE1180" s="113"/>
      <c r="AF1180" s="113"/>
      <c r="AG1180" s="113"/>
    </row>
    <row r="1181" spans="2:33" x14ac:dyDescent="0.2">
      <c r="B1181" s="200"/>
      <c r="C1181" s="113"/>
      <c r="D1181" s="201"/>
      <c r="E1181" s="201"/>
      <c r="F1181" s="113"/>
      <c r="G1181" s="113"/>
      <c r="H1181" s="113"/>
      <c r="I1181" s="203"/>
      <c r="J1181" s="203"/>
      <c r="K1181" s="204"/>
      <c r="L1181" s="201"/>
      <c r="M1181" s="201"/>
      <c r="N1181" s="201"/>
      <c r="O1181" s="201"/>
      <c r="P1181" s="201"/>
      <c r="Q1181" s="113"/>
      <c r="R1181" s="113"/>
      <c r="U1181" s="201"/>
      <c r="V1181" s="113"/>
      <c r="W1181" s="113"/>
      <c r="X1181" s="113"/>
      <c r="Y1181" s="113"/>
      <c r="Z1181" s="113"/>
      <c r="AA1181" s="113"/>
      <c r="AB1181" s="113"/>
      <c r="AC1181" s="201"/>
      <c r="AD1181" s="113"/>
      <c r="AE1181" s="113"/>
      <c r="AF1181" s="113"/>
      <c r="AG1181" s="113"/>
    </row>
    <row r="1182" spans="2:33" x14ac:dyDescent="0.2">
      <c r="B1182" s="200"/>
      <c r="C1182" s="113"/>
      <c r="D1182" s="201"/>
      <c r="E1182" s="201"/>
      <c r="F1182" s="113"/>
      <c r="G1182" s="113"/>
      <c r="H1182" s="113"/>
      <c r="I1182" s="203"/>
      <c r="J1182" s="203"/>
      <c r="K1182" s="204"/>
      <c r="L1182" s="201"/>
      <c r="M1182" s="201"/>
      <c r="N1182" s="201"/>
      <c r="O1182" s="201"/>
      <c r="P1182" s="201"/>
      <c r="Q1182" s="113"/>
      <c r="R1182" s="113"/>
      <c r="U1182" s="201"/>
      <c r="V1182" s="113"/>
      <c r="W1182" s="113"/>
      <c r="X1182" s="113"/>
      <c r="Y1182" s="113"/>
      <c r="Z1182" s="113"/>
      <c r="AA1182" s="113"/>
      <c r="AB1182" s="113"/>
      <c r="AC1182" s="201"/>
      <c r="AD1182" s="113"/>
      <c r="AE1182" s="113"/>
      <c r="AF1182" s="113"/>
      <c r="AG1182" s="113"/>
    </row>
  </sheetData>
  <mergeCells count="86">
    <mergeCell ref="B45:B46"/>
    <mergeCell ref="C45:C46"/>
    <mergeCell ref="B53:B54"/>
    <mergeCell ref="C53:C54"/>
    <mergeCell ref="B47:B48"/>
    <mergeCell ref="C47:C48"/>
    <mergeCell ref="E62:F62"/>
    <mergeCell ref="E63:F63"/>
    <mergeCell ref="B55:B56"/>
    <mergeCell ref="C55:C56"/>
    <mergeCell ref="B57:B58"/>
    <mergeCell ref="C57:C58"/>
    <mergeCell ref="B59:B60"/>
    <mergeCell ref="C59:C60"/>
    <mergeCell ref="B39:B40"/>
    <mergeCell ref="C39:C40"/>
    <mergeCell ref="B49:B50"/>
    <mergeCell ref="C49:C50"/>
    <mergeCell ref="B51:B52"/>
    <mergeCell ref="C51:C52"/>
    <mergeCell ref="B41:B42"/>
    <mergeCell ref="C41:C42"/>
    <mergeCell ref="B43:B44"/>
    <mergeCell ref="C43:C44"/>
    <mergeCell ref="B5:B6"/>
    <mergeCell ref="C5:C6"/>
    <mergeCell ref="B25:B26"/>
    <mergeCell ref="C25:C26"/>
    <mergeCell ref="B15:B16"/>
    <mergeCell ref="C15:C16"/>
    <mergeCell ref="B19:B20"/>
    <mergeCell ref="C19:C20"/>
    <mergeCell ref="B11:B12"/>
    <mergeCell ref="C11:C12"/>
    <mergeCell ref="B37:B38"/>
    <mergeCell ref="C37:C38"/>
    <mergeCell ref="B27:B28"/>
    <mergeCell ref="C27:C28"/>
    <mergeCell ref="B35:B36"/>
    <mergeCell ref="C35:C36"/>
    <mergeCell ref="B31:B32"/>
    <mergeCell ref="C31:C32"/>
    <mergeCell ref="B33:B34"/>
    <mergeCell ref="C33:C34"/>
    <mergeCell ref="B17:B18"/>
    <mergeCell ref="C17:C18"/>
    <mergeCell ref="B29:B30"/>
    <mergeCell ref="C29:C30"/>
    <mergeCell ref="B23:B24"/>
    <mergeCell ref="C23:C24"/>
    <mergeCell ref="B21:B22"/>
    <mergeCell ref="C21:C22"/>
    <mergeCell ref="AI2:AJ2"/>
    <mergeCell ref="AK2:AK3"/>
    <mergeCell ref="Q2:R2"/>
    <mergeCell ref="S2:T2"/>
    <mergeCell ref="U2:U4"/>
    <mergeCell ref="V2:V4"/>
    <mergeCell ref="W2:W3"/>
    <mergeCell ref="X2:X4"/>
    <mergeCell ref="AL2:AL3"/>
    <mergeCell ref="AM2:AN2"/>
    <mergeCell ref="Y2:Y3"/>
    <mergeCell ref="Z2:Z3"/>
    <mergeCell ref="AA2:AA3"/>
    <mergeCell ref="AB2:AB3"/>
    <mergeCell ref="AC2:AC3"/>
    <mergeCell ref="AD2:AD3"/>
    <mergeCell ref="AE2:AF2"/>
    <mergeCell ref="AG2:AH2"/>
    <mergeCell ref="A1:AH1"/>
    <mergeCell ref="A2:A4"/>
    <mergeCell ref="B2:B4"/>
    <mergeCell ref="C2:C4"/>
    <mergeCell ref="D2:D4"/>
    <mergeCell ref="E2:E4"/>
    <mergeCell ref="F2:F4"/>
    <mergeCell ref="G2:H2"/>
    <mergeCell ref="I2:N2"/>
    <mergeCell ref="O2:P3"/>
    <mergeCell ref="B13:B14"/>
    <mergeCell ref="C13:C14"/>
    <mergeCell ref="B7:B8"/>
    <mergeCell ref="C7:C8"/>
    <mergeCell ref="B9:B10"/>
    <mergeCell ref="C9:C10"/>
  </mergeCells>
  <pageMargins left="0.27559055118110237" right="0.27559055118110237" top="0.39370078740157483" bottom="0.72" header="0.35433070866141736" footer="0.15748031496062992"/>
  <pageSetup paperSize="9" scale="76" orientation="landscape" r:id="rId1"/>
  <headerFooter>
    <oddFooter>&amp;L&amp;Z&amp;F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8EC7-9881-40DE-9359-CA76C4DB080B}">
  <sheetPr codeName="Лист9"/>
  <dimension ref="A1:AN117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44" sqref="H44"/>
    </sheetView>
  </sheetViews>
  <sheetFormatPr defaultRowHeight="12.75" x14ac:dyDescent="0.2"/>
  <cols>
    <col min="1" max="1" width="2.85546875" style="113" customWidth="1"/>
    <col min="2" max="2" width="16.140625" style="213" customWidth="1"/>
    <col min="3" max="3" width="6.42578125" style="211" customWidth="1"/>
    <col min="4" max="4" width="5.140625" style="210" customWidth="1"/>
    <col min="5" max="5" width="11.28515625" style="210" customWidth="1"/>
    <col min="6" max="6" width="16.42578125" style="211" customWidth="1"/>
    <col min="7" max="8" width="7" style="211" customWidth="1"/>
    <col min="9" max="10" width="5.5703125" style="214" customWidth="1"/>
    <col min="11" max="11" width="5.5703125" style="215" customWidth="1"/>
    <col min="12" max="16" width="5.5703125" style="210" customWidth="1"/>
    <col min="17" max="18" width="6.7109375" style="211" customWidth="1"/>
    <col min="19" max="20" width="6.7109375" style="205" customWidth="1"/>
    <col min="21" max="21" width="3.5703125" style="210" customWidth="1"/>
    <col min="22" max="22" width="15.85546875" style="211" customWidth="1"/>
    <col min="23" max="23" width="5.7109375" style="211" customWidth="1"/>
    <col min="24" max="24" width="7.42578125" style="211" customWidth="1"/>
    <col min="25" max="27" width="5.85546875" style="211" customWidth="1"/>
    <col min="28" max="28" width="11.42578125" style="211" customWidth="1"/>
    <col min="29" max="29" width="6.140625" style="210" customWidth="1"/>
    <col min="30" max="30" width="6.140625" style="211" customWidth="1"/>
    <col min="31" max="33" width="6.7109375" style="211" customWidth="1"/>
    <col min="34" max="34" width="6.7109375" style="113" customWidth="1"/>
    <col min="35" max="36" width="6.7109375" style="205" hidden="1" customWidth="1"/>
    <col min="37" max="37" width="6.7109375" style="206" hidden="1" customWidth="1"/>
    <col min="38" max="38" width="6.7109375" style="205" hidden="1" customWidth="1"/>
    <col min="39" max="40" width="6.7109375" style="205" customWidth="1"/>
    <col min="41" max="16384" width="9.140625" style="113"/>
  </cols>
  <sheetData>
    <row r="1" spans="1:40" ht="36.75" customHeight="1" thickBot="1" x14ac:dyDescent="0.25">
      <c r="A1" s="2669" t="s">
        <v>378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669"/>
      <c r="V1" s="2669"/>
      <c r="W1" s="2669"/>
      <c r="X1" s="2669"/>
      <c r="Y1" s="2669"/>
      <c r="Z1" s="2669"/>
      <c r="AA1" s="2669"/>
      <c r="AB1" s="2669"/>
      <c r="AC1" s="2669"/>
      <c r="AD1" s="2669"/>
      <c r="AE1" s="2669"/>
      <c r="AF1" s="2669"/>
      <c r="AG1" s="2669"/>
      <c r="AH1" s="2669"/>
      <c r="AI1" s="365"/>
      <c r="AJ1" s="365"/>
      <c r="AK1" s="365"/>
      <c r="AL1" s="365"/>
      <c r="AM1" s="365"/>
      <c r="AN1" s="365"/>
    </row>
    <row r="2" spans="1:40" s="114" customFormat="1" ht="69.75" customHeight="1" x14ac:dyDescent="0.2">
      <c r="A2" s="2670" t="s">
        <v>0</v>
      </c>
      <c r="B2" s="2673" t="s">
        <v>384</v>
      </c>
      <c r="C2" s="2674" t="s">
        <v>2</v>
      </c>
      <c r="D2" s="2673" t="s">
        <v>318</v>
      </c>
      <c r="E2" s="2677" t="s">
        <v>4</v>
      </c>
      <c r="F2" s="2680" t="s">
        <v>5</v>
      </c>
      <c r="G2" s="2683" t="s">
        <v>389</v>
      </c>
      <c r="H2" s="2684"/>
      <c r="I2" s="2824" t="s">
        <v>7</v>
      </c>
      <c r="J2" s="2687"/>
      <c r="K2" s="2687"/>
      <c r="L2" s="2687"/>
      <c r="M2" s="2687"/>
      <c r="N2" s="2825"/>
      <c r="O2" s="2687" t="s">
        <v>8</v>
      </c>
      <c r="P2" s="2688"/>
      <c r="Q2" s="2655" t="s">
        <v>385</v>
      </c>
      <c r="R2" s="2655"/>
      <c r="S2" s="2656" t="s">
        <v>388</v>
      </c>
      <c r="T2" s="2656"/>
      <c r="U2" s="2857" t="s">
        <v>9</v>
      </c>
      <c r="V2" s="2661" t="s">
        <v>10</v>
      </c>
      <c r="W2" s="2647" t="s">
        <v>12</v>
      </c>
      <c r="X2" s="2666" t="s">
        <v>13</v>
      </c>
      <c r="Y2" s="2647" t="s">
        <v>335</v>
      </c>
      <c r="Z2" s="2647" t="s">
        <v>336</v>
      </c>
      <c r="AA2" s="2720" t="s">
        <v>16</v>
      </c>
      <c r="AB2" s="2647" t="s">
        <v>17</v>
      </c>
      <c r="AC2" s="2651" t="s">
        <v>18</v>
      </c>
      <c r="AD2" s="2855" t="s">
        <v>19</v>
      </c>
      <c r="AE2" s="2860" t="s">
        <v>386</v>
      </c>
      <c r="AF2" s="2639"/>
      <c r="AG2" s="2640" t="s">
        <v>387</v>
      </c>
      <c r="AH2" s="2641"/>
      <c r="AI2" s="2642" t="s">
        <v>382</v>
      </c>
      <c r="AJ2" s="2643"/>
      <c r="AK2" s="2644" t="s">
        <v>20</v>
      </c>
      <c r="AL2" s="2644" t="s">
        <v>21</v>
      </c>
      <c r="AM2" s="2642" t="s">
        <v>383</v>
      </c>
      <c r="AN2" s="2646"/>
    </row>
    <row r="3" spans="1:40" s="114" customFormat="1" ht="36" customHeight="1" x14ac:dyDescent="0.2">
      <c r="A3" s="2671"/>
      <c r="B3" s="2632"/>
      <c r="C3" s="2675"/>
      <c r="D3" s="2632"/>
      <c r="E3" s="2678"/>
      <c r="F3" s="2681"/>
      <c r="G3" s="115" t="s">
        <v>220</v>
      </c>
      <c r="H3" s="116" t="s">
        <v>29</v>
      </c>
      <c r="I3" s="631" t="s">
        <v>24</v>
      </c>
      <c r="J3" s="421" t="s">
        <v>25</v>
      </c>
      <c r="K3" s="885" t="s">
        <v>26</v>
      </c>
      <c r="L3" s="422" t="s">
        <v>27</v>
      </c>
      <c r="M3" s="705" t="s">
        <v>28</v>
      </c>
      <c r="N3" s="886" t="s">
        <v>198</v>
      </c>
      <c r="O3" s="2689"/>
      <c r="P3" s="2690"/>
      <c r="Q3" s="117" t="s">
        <v>216</v>
      </c>
      <c r="R3" s="117" t="s">
        <v>217</v>
      </c>
      <c r="S3" s="118" t="s">
        <v>218</v>
      </c>
      <c r="T3" s="118" t="s">
        <v>219</v>
      </c>
      <c r="U3" s="2858"/>
      <c r="V3" s="2662"/>
      <c r="W3" s="2648"/>
      <c r="X3" s="2667"/>
      <c r="Y3" s="2648"/>
      <c r="Z3" s="2648"/>
      <c r="AA3" s="2721"/>
      <c r="AB3" s="2648"/>
      <c r="AC3" s="2652"/>
      <c r="AD3" s="2856"/>
      <c r="AE3" s="117" t="s">
        <v>216</v>
      </c>
      <c r="AF3" s="119" t="s">
        <v>217</v>
      </c>
      <c r="AG3" s="120" t="s">
        <v>216</v>
      </c>
      <c r="AH3" s="121" t="s">
        <v>217</v>
      </c>
      <c r="AI3" s="122" t="s">
        <v>218</v>
      </c>
      <c r="AJ3" s="123" t="s">
        <v>219</v>
      </c>
      <c r="AK3" s="2645"/>
      <c r="AL3" s="2645"/>
      <c r="AM3" s="118" t="s">
        <v>218</v>
      </c>
      <c r="AN3" s="124" t="s">
        <v>219</v>
      </c>
    </row>
    <row r="4" spans="1:40" s="114" customFormat="1" ht="15" customHeight="1" thickBot="1" x14ac:dyDescent="0.25">
      <c r="A4" s="2672"/>
      <c r="B4" s="2629"/>
      <c r="C4" s="2676"/>
      <c r="D4" s="2629"/>
      <c r="E4" s="2679"/>
      <c r="F4" s="2682"/>
      <c r="G4" s="125" t="s">
        <v>30</v>
      </c>
      <c r="H4" s="126" t="s">
        <v>30</v>
      </c>
      <c r="I4" s="887" t="s">
        <v>31</v>
      </c>
      <c r="J4" s="128" t="s">
        <v>31</v>
      </c>
      <c r="K4" s="131" t="s">
        <v>31</v>
      </c>
      <c r="L4" s="129" t="s">
        <v>31</v>
      </c>
      <c r="M4" s="137" t="s">
        <v>31</v>
      </c>
      <c r="N4" s="130" t="s">
        <v>31</v>
      </c>
      <c r="O4" s="131" t="s">
        <v>30</v>
      </c>
      <c r="P4" s="132" t="s">
        <v>30</v>
      </c>
      <c r="Q4" s="129" t="s">
        <v>30</v>
      </c>
      <c r="R4" s="129" t="s">
        <v>30</v>
      </c>
      <c r="S4" s="133" t="s">
        <v>35</v>
      </c>
      <c r="T4" s="133" t="s">
        <v>35</v>
      </c>
      <c r="U4" s="2859"/>
      <c r="V4" s="2663"/>
      <c r="W4" s="134" t="s">
        <v>32</v>
      </c>
      <c r="X4" s="2668"/>
      <c r="Y4" s="134" t="s">
        <v>33</v>
      </c>
      <c r="Z4" s="134" t="s">
        <v>33</v>
      </c>
      <c r="AA4" s="135" t="s">
        <v>34</v>
      </c>
      <c r="AB4" s="134" t="s">
        <v>35</v>
      </c>
      <c r="AC4" s="136" t="s">
        <v>34</v>
      </c>
      <c r="AD4" s="134" t="s">
        <v>30</v>
      </c>
      <c r="AE4" s="129" t="s">
        <v>30</v>
      </c>
      <c r="AF4" s="137" t="s">
        <v>30</v>
      </c>
      <c r="AG4" s="138" t="s">
        <v>30</v>
      </c>
      <c r="AH4" s="139" t="s">
        <v>30</v>
      </c>
      <c r="AI4" s="140" t="s">
        <v>35</v>
      </c>
      <c r="AJ4" s="133" t="s">
        <v>35</v>
      </c>
      <c r="AK4" s="133" t="s">
        <v>35</v>
      </c>
      <c r="AL4" s="133" t="s">
        <v>35</v>
      </c>
      <c r="AM4" s="133" t="s">
        <v>35</v>
      </c>
      <c r="AN4" s="141" t="s">
        <v>35</v>
      </c>
    </row>
    <row r="5" spans="1:40" ht="12.75" customHeight="1" x14ac:dyDescent="0.2">
      <c r="A5" s="986">
        <v>6</v>
      </c>
      <c r="B5" s="2673" t="s">
        <v>100</v>
      </c>
      <c r="C5" s="2800" t="s">
        <v>43</v>
      </c>
      <c r="D5" s="692">
        <v>1.4</v>
      </c>
      <c r="E5" s="510" t="s">
        <v>39</v>
      </c>
      <c r="F5" s="511" t="s">
        <v>100</v>
      </c>
      <c r="G5" s="2574">
        <f>121.2/1.73/8.454</f>
        <v>8.2869415032183689</v>
      </c>
      <c r="H5" s="2575">
        <f>121.2/(2*6.667)</f>
        <v>9.0895455227238635</v>
      </c>
      <c r="I5" s="888"/>
      <c r="J5" s="1002">
        <v>6.88</v>
      </c>
      <c r="K5" s="1003"/>
      <c r="L5" s="1003"/>
      <c r="M5" s="824"/>
      <c r="N5" s="1004"/>
      <c r="O5" s="371">
        <f t="shared" ref="O5:O10" si="0">0.314*I5+0.249*J5+0.195*K5+0.159*L5+0.06*M5</f>
        <v>1.71312</v>
      </c>
      <c r="P5" s="369">
        <f t="shared" ref="P5:P10" si="1">0.4*SUM(I5:M5)</f>
        <v>2.7520000000000002</v>
      </c>
      <c r="Q5" s="372">
        <f t="shared" ref="Q5:Q10" si="2">SQRT(POWER(O5,2)+POWER(P5+G5,2))</f>
        <v>11.171079162098756</v>
      </c>
      <c r="R5" s="373">
        <f t="shared" ref="R5:R10" si="3">SQRT(POWER(O5,2)+POWER(P5+H5,2))</f>
        <v>11.964822627232783</v>
      </c>
      <c r="S5" s="374">
        <f t="shared" ref="S5:S46" si="4">37000/1.73/SQRT(POWER((G5+P5),2)+O5*O5)</f>
        <v>1914.5225744668435</v>
      </c>
      <c r="T5" s="377">
        <f t="shared" ref="T5:T46" si="5">37000/2/SQRT(O5*O5+POWER((H5+P5),2))</f>
        <v>1546.1992690048485</v>
      </c>
      <c r="U5" s="564">
        <v>1</v>
      </c>
      <c r="V5" s="369" t="s">
        <v>192</v>
      </c>
      <c r="W5" s="952">
        <v>4</v>
      </c>
      <c r="X5" s="369">
        <v>11</v>
      </c>
      <c r="Y5" s="369">
        <v>35</v>
      </c>
      <c r="Z5" s="513">
        <v>6.3</v>
      </c>
      <c r="AA5" s="513">
        <v>6.3</v>
      </c>
      <c r="AB5" s="369"/>
      <c r="AC5" s="369"/>
      <c r="AD5" s="548">
        <f t="shared" ref="AD5:AD10" si="6">AA5/100*Y5*Y5/W5</f>
        <v>19.293749999999999</v>
      </c>
      <c r="AE5" s="371">
        <f t="shared" ref="AE5:AE46" si="7">SQRT(POWER(O5,2)+POWER(P5+AD5+G5,2))</f>
        <v>30.381029507964598</v>
      </c>
      <c r="AF5" s="375">
        <f t="shared" ref="AF5:AF46" si="8">SQRT(POWER(O5,2)+POWER(P5+AD5+H5,2))</f>
        <v>31.182389379612147</v>
      </c>
      <c r="AG5" s="1401">
        <f t="shared" ref="AG5:AG46" si="9">SQRT(POWER((AD5+P5+G5),2)+POWER(O5,2))*POWER(6.3/35,2)</f>
        <v>0.98434535605805296</v>
      </c>
      <c r="AH5" s="1402">
        <f t="shared" ref="AH5:AH46" si="10">SQRT(POWER((H5+P5+AD5),2)+POWER(O5,2))*POWER(6.3/35,2)</f>
        <v>1.0103094158994337</v>
      </c>
      <c r="AI5" s="376">
        <f t="shared" ref="AI5:AI46" si="11">37000/1.73/SQRT(POWER((G5+P5+AD5),2)+O5*O5)</f>
        <v>703.96835075609897</v>
      </c>
      <c r="AJ5" s="374">
        <f t="shared" ref="AJ5:AJ46" si="12">37000/2/SQRT(POWER((H5+P5+AD5),2)+O5*O5)</f>
        <v>593.28359269658074</v>
      </c>
      <c r="AK5" s="374">
        <f>AJ5/1.2</f>
        <v>494.40299391381728</v>
      </c>
      <c r="AL5" s="374">
        <f>AJ5/1.5</f>
        <v>395.52239513105383</v>
      </c>
      <c r="AM5" s="374">
        <f>6300/(1.73*AG5)</f>
        <v>3699.533374844365</v>
      </c>
      <c r="AN5" s="378">
        <f>6300/(2*AH5)</f>
        <v>3117.8567183754244</v>
      </c>
    </row>
    <row r="6" spans="1:40" ht="12.75" customHeight="1" x14ac:dyDescent="0.2">
      <c r="A6" s="176">
        <v>6</v>
      </c>
      <c r="B6" s="2622"/>
      <c r="C6" s="2624"/>
      <c r="D6" s="693">
        <v>1.4</v>
      </c>
      <c r="E6" s="160" t="s">
        <v>39</v>
      </c>
      <c r="F6" s="161" t="s">
        <v>100</v>
      </c>
      <c r="G6" s="2576">
        <f>121.2/1.73/8.444</f>
        <v>8.2967555031037516</v>
      </c>
      <c r="H6" s="2576">
        <f>121.2/(2*6.657)</f>
        <v>9.1031996394772428</v>
      </c>
      <c r="I6" s="2456"/>
      <c r="J6" s="1005">
        <v>6.68</v>
      </c>
      <c r="K6" s="1006"/>
      <c r="L6" s="1006"/>
      <c r="M6" s="707"/>
      <c r="N6" s="165"/>
      <c r="O6" s="166">
        <f t="shared" si="0"/>
        <v>1.6633199999999999</v>
      </c>
      <c r="P6" s="167">
        <f t="shared" si="1"/>
        <v>2.6720000000000002</v>
      </c>
      <c r="Q6" s="168">
        <f t="shared" si="2"/>
        <v>11.09415299647832</v>
      </c>
      <c r="R6" s="169">
        <f t="shared" si="3"/>
        <v>11.892096533914657</v>
      </c>
      <c r="S6" s="170">
        <f t="shared" si="4"/>
        <v>1927.797754707665</v>
      </c>
      <c r="T6" s="381">
        <f t="shared" si="5"/>
        <v>1555.6550476394548</v>
      </c>
      <c r="U6" s="566">
        <v>2</v>
      </c>
      <c r="V6" s="167" t="s">
        <v>192</v>
      </c>
      <c r="W6" s="953">
        <v>4</v>
      </c>
      <c r="X6" s="167">
        <v>11</v>
      </c>
      <c r="Y6" s="167">
        <v>35</v>
      </c>
      <c r="Z6" s="514">
        <v>6.3</v>
      </c>
      <c r="AA6" s="514">
        <v>6.14</v>
      </c>
      <c r="AB6" s="167"/>
      <c r="AC6" s="167"/>
      <c r="AD6" s="294">
        <f t="shared" si="6"/>
        <v>18.803750000000001</v>
      </c>
      <c r="AE6" s="166">
        <f t="shared" si="7"/>
        <v>29.818932196756194</v>
      </c>
      <c r="AF6" s="171">
        <f t="shared" si="8"/>
        <v>30.624153775673303</v>
      </c>
      <c r="AG6" s="1484">
        <f t="shared" si="9"/>
        <v>0.9661334031749006</v>
      </c>
      <c r="AH6" s="1485">
        <f t="shared" si="10"/>
        <v>0.99222258233181493</v>
      </c>
      <c r="AI6" s="380">
        <f t="shared" si="11"/>
        <v>717.2384006198854</v>
      </c>
      <c r="AJ6" s="170">
        <f t="shared" si="12"/>
        <v>604.09832498606761</v>
      </c>
      <c r="AK6" s="170">
        <f t="shared" ref="AK6:AK40" si="13">AJ6/1.2</f>
        <v>503.41527082172303</v>
      </c>
      <c r="AL6" s="170">
        <f t="shared" ref="AL6:AL46" si="14">AJ6/1.5</f>
        <v>402.73221665737839</v>
      </c>
      <c r="AM6" s="152">
        <f t="shared" ref="AM6:AM46" si="15">6300/(1.73*AG6)</f>
        <v>3769.2708741285273</v>
      </c>
      <c r="AN6" s="175">
        <f t="shared" ref="AN6:AN46" si="16">6300/(2*AH6)</f>
        <v>3174.6908970739291</v>
      </c>
    </row>
    <row r="7" spans="1:40" x14ac:dyDescent="0.2">
      <c r="A7" s="176">
        <v>6</v>
      </c>
      <c r="B7" s="2621" t="s">
        <v>379</v>
      </c>
      <c r="C7" s="2623" t="s">
        <v>43</v>
      </c>
      <c r="D7" s="693">
        <v>5.8</v>
      </c>
      <c r="E7" s="160" t="s">
        <v>39</v>
      </c>
      <c r="F7" s="161" t="s">
        <v>44</v>
      </c>
      <c r="G7" s="169">
        <v>5.835</v>
      </c>
      <c r="H7" s="171">
        <v>7.0460000000000003</v>
      </c>
      <c r="I7" s="889"/>
      <c r="J7" s="1005">
        <v>15.12</v>
      </c>
      <c r="K7" s="1006">
        <v>0.55000000000000004</v>
      </c>
      <c r="L7" s="1006"/>
      <c r="M7" s="707"/>
      <c r="N7" s="165"/>
      <c r="O7" s="166">
        <f t="shared" si="0"/>
        <v>3.8721299999999998</v>
      </c>
      <c r="P7" s="167">
        <f t="shared" si="1"/>
        <v>6.2680000000000007</v>
      </c>
      <c r="Q7" s="168">
        <f t="shared" si="2"/>
        <v>12.707320714332351</v>
      </c>
      <c r="R7" s="169">
        <f t="shared" si="3"/>
        <v>13.865640509435545</v>
      </c>
      <c r="S7" s="170">
        <f t="shared" si="4"/>
        <v>1683.0678722755379</v>
      </c>
      <c r="T7" s="381">
        <f t="shared" si="5"/>
        <v>1334.233350952001</v>
      </c>
      <c r="U7" s="566">
        <v>1</v>
      </c>
      <c r="V7" s="167" t="s">
        <v>50</v>
      </c>
      <c r="W7" s="953">
        <v>6.3</v>
      </c>
      <c r="X7" s="167">
        <v>11</v>
      </c>
      <c r="Y7" s="167">
        <v>35</v>
      </c>
      <c r="Z7" s="514">
        <v>6.3</v>
      </c>
      <c r="AA7" s="514">
        <v>7.82</v>
      </c>
      <c r="AB7" s="167"/>
      <c r="AC7" s="167"/>
      <c r="AD7" s="294">
        <f t="shared" si="6"/>
        <v>15.205555555555556</v>
      </c>
      <c r="AE7" s="166">
        <f t="shared" si="7"/>
        <v>27.581707656846852</v>
      </c>
      <c r="AF7" s="171">
        <f t="shared" si="8"/>
        <v>28.781216788442418</v>
      </c>
      <c r="AG7" s="172">
        <f t="shared" si="9"/>
        <v>0.893647328081838</v>
      </c>
      <c r="AH7" s="173">
        <f t="shared" si="10"/>
        <v>0.93251142394553432</v>
      </c>
      <c r="AI7" s="380">
        <f t="shared" si="11"/>
        <v>775.41548562114008</v>
      </c>
      <c r="AJ7" s="170">
        <f t="shared" si="12"/>
        <v>642.78032912871799</v>
      </c>
      <c r="AK7" s="170">
        <f t="shared" si="13"/>
        <v>535.6502742739317</v>
      </c>
      <c r="AL7" s="170">
        <f t="shared" si="14"/>
        <v>428.52021941914535</v>
      </c>
      <c r="AM7" s="152">
        <f t="shared" si="15"/>
        <v>4075.0063058168021</v>
      </c>
      <c r="AN7" s="175">
        <f t="shared" si="16"/>
        <v>3377.9747026283976</v>
      </c>
    </row>
    <row r="8" spans="1:40" ht="12.75" customHeight="1" x14ac:dyDescent="0.2">
      <c r="A8" s="176">
        <v>6</v>
      </c>
      <c r="B8" s="2622"/>
      <c r="C8" s="2624"/>
      <c r="D8" s="693">
        <v>5.8</v>
      </c>
      <c r="E8" s="160" t="s">
        <v>39</v>
      </c>
      <c r="F8" s="161" t="s">
        <v>44</v>
      </c>
      <c r="G8" s="169">
        <v>5.835</v>
      </c>
      <c r="H8" s="171">
        <v>7.0460000000000003</v>
      </c>
      <c r="I8" s="889"/>
      <c r="J8" s="1005">
        <v>15.32</v>
      </c>
      <c r="K8" s="1006">
        <v>0.55000000000000004</v>
      </c>
      <c r="L8" s="1006"/>
      <c r="M8" s="707"/>
      <c r="N8" s="165"/>
      <c r="O8" s="166">
        <f t="shared" si="0"/>
        <v>3.9219300000000001</v>
      </c>
      <c r="P8" s="167">
        <f t="shared" si="1"/>
        <v>6.3480000000000008</v>
      </c>
      <c r="Q8" s="168">
        <f t="shared" si="2"/>
        <v>12.798711807244509</v>
      </c>
      <c r="R8" s="169">
        <f t="shared" si="3"/>
        <v>13.956388176204474</v>
      </c>
      <c r="S8" s="170">
        <f t="shared" si="4"/>
        <v>1671.0496774283397</v>
      </c>
      <c r="T8" s="381">
        <f t="shared" si="5"/>
        <v>1325.5578568345029</v>
      </c>
      <c r="U8" s="566">
        <v>2</v>
      </c>
      <c r="V8" s="167" t="s">
        <v>50</v>
      </c>
      <c r="W8" s="953">
        <v>6.3</v>
      </c>
      <c r="X8" s="167">
        <v>11</v>
      </c>
      <c r="Y8" s="167">
        <v>35</v>
      </c>
      <c r="Z8" s="514">
        <v>6.3</v>
      </c>
      <c r="AA8" s="514">
        <v>8.14</v>
      </c>
      <c r="AB8" s="167"/>
      <c r="AC8" s="167"/>
      <c r="AD8" s="294">
        <f t="shared" si="6"/>
        <v>15.827777777777779</v>
      </c>
      <c r="AE8" s="166">
        <f t="shared" si="7"/>
        <v>28.284009734140415</v>
      </c>
      <c r="AF8" s="171">
        <f t="shared" si="8"/>
        <v>29.483789298845686</v>
      </c>
      <c r="AG8" s="172">
        <f t="shared" si="9"/>
        <v>0.91640191538614946</v>
      </c>
      <c r="AH8" s="173">
        <f t="shared" si="10"/>
        <v>0.95527477328260013</v>
      </c>
      <c r="AI8" s="380">
        <f t="shared" si="11"/>
        <v>756.16164179078714</v>
      </c>
      <c r="AJ8" s="170">
        <f t="shared" si="12"/>
        <v>627.46344482675738</v>
      </c>
      <c r="AK8" s="170">
        <f t="shared" si="13"/>
        <v>522.88620402229787</v>
      </c>
      <c r="AL8" s="170">
        <f t="shared" si="14"/>
        <v>418.30896321783825</v>
      </c>
      <c r="AM8" s="152">
        <f t="shared" si="15"/>
        <v>3973.8224418434756</v>
      </c>
      <c r="AN8" s="175">
        <f t="shared" si="16"/>
        <v>3297.4805659063832</v>
      </c>
    </row>
    <row r="9" spans="1:40" ht="12.75" customHeight="1" x14ac:dyDescent="0.2">
      <c r="A9" s="176">
        <v>6</v>
      </c>
      <c r="B9" s="2621" t="s">
        <v>309</v>
      </c>
      <c r="C9" s="2633" t="s">
        <v>351</v>
      </c>
      <c r="D9" s="693">
        <v>5.8</v>
      </c>
      <c r="E9" s="160" t="s">
        <v>39</v>
      </c>
      <c r="F9" s="161" t="s">
        <v>44</v>
      </c>
      <c r="G9" s="169">
        <v>5.835</v>
      </c>
      <c r="H9" s="171">
        <v>7.0460000000000003</v>
      </c>
      <c r="I9" s="889"/>
      <c r="J9" s="1005">
        <v>15.1</v>
      </c>
      <c r="K9" s="1006">
        <v>0.55000000000000004</v>
      </c>
      <c r="L9" s="1006"/>
      <c r="M9" s="707"/>
      <c r="N9" s="165"/>
      <c r="O9" s="166">
        <f t="shared" si="0"/>
        <v>3.8671500000000001</v>
      </c>
      <c r="P9" s="167">
        <f t="shared" si="1"/>
        <v>6.2600000000000007</v>
      </c>
      <c r="Q9" s="168">
        <f t="shared" si="2"/>
        <v>12.69818389071839</v>
      </c>
      <c r="R9" s="169">
        <f t="shared" si="3"/>
        <v>13.856568302523538</v>
      </c>
      <c r="S9" s="170">
        <f t="shared" si="4"/>
        <v>1684.2789032711237</v>
      </c>
      <c r="T9" s="381">
        <f t="shared" si="5"/>
        <v>1335.1069035347523</v>
      </c>
      <c r="U9" s="566">
        <v>1</v>
      </c>
      <c r="V9" s="167" t="s">
        <v>194</v>
      </c>
      <c r="W9" s="953">
        <v>6.3</v>
      </c>
      <c r="X9" s="167">
        <v>11</v>
      </c>
      <c r="Y9" s="167">
        <v>35</v>
      </c>
      <c r="Z9" s="514">
        <v>6.3</v>
      </c>
      <c r="AA9" s="514">
        <v>6.74</v>
      </c>
      <c r="AB9" s="167"/>
      <c r="AC9" s="167"/>
      <c r="AD9" s="294">
        <f t="shared" si="6"/>
        <v>13.105555555555556</v>
      </c>
      <c r="AE9" s="166">
        <f t="shared" si="7"/>
        <v>25.495545678238425</v>
      </c>
      <c r="AF9" s="171">
        <f t="shared" si="8"/>
        <v>26.693166091468008</v>
      </c>
      <c r="AG9" s="172">
        <f t="shared" si="9"/>
        <v>0.82605567997492491</v>
      </c>
      <c r="AH9" s="173">
        <f t="shared" si="10"/>
        <v>0.86485858136356364</v>
      </c>
      <c r="AI9" s="380">
        <f t="shared" si="11"/>
        <v>838.8635217660476</v>
      </c>
      <c r="AJ9" s="170">
        <f t="shared" si="12"/>
        <v>693.0612852970329</v>
      </c>
      <c r="AK9" s="170">
        <f t="shared" si="13"/>
        <v>577.55107108086077</v>
      </c>
      <c r="AL9" s="170">
        <f t="shared" si="14"/>
        <v>462.04085686468858</v>
      </c>
      <c r="AM9" s="152">
        <f t="shared" si="15"/>
        <v>4408.4419312029531</v>
      </c>
      <c r="AN9" s="175">
        <f t="shared" si="16"/>
        <v>3642.2139617711946</v>
      </c>
    </row>
    <row r="10" spans="1:40" ht="12.75" customHeight="1" x14ac:dyDescent="0.2">
      <c r="A10" s="176">
        <v>6</v>
      </c>
      <c r="B10" s="2622"/>
      <c r="C10" s="2634"/>
      <c r="D10" s="693">
        <v>5.8</v>
      </c>
      <c r="E10" s="160" t="s">
        <v>39</v>
      </c>
      <c r="F10" s="161" t="s">
        <v>44</v>
      </c>
      <c r="G10" s="169">
        <v>5.835</v>
      </c>
      <c r="H10" s="171">
        <v>7.0460000000000003</v>
      </c>
      <c r="I10" s="889"/>
      <c r="J10" s="1005">
        <v>15.3</v>
      </c>
      <c r="K10" s="1006">
        <v>0.55000000000000004</v>
      </c>
      <c r="L10" s="1006"/>
      <c r="M10" s="707"/>
      <c r="N10" s="165"/>
      <c r="O10" s="166">
        <f t="shared" si="0"/>
        <v>3.9169500000000004</v>
      </c>
      <c r="P10" s="167">
        <f t="shared" si="1"/>
        <v>6.3400000000000007</v>
      </c>
      <c r="Q10" s="168">
        <f t="shared" si="2"/>
        <v>12.789570841216682</v>
      </c>
      <c r="R10" s="169">
        <f t="shared" si="3"/>
        <v>13.947311328800975</v>
      </c>
      <c r="S10" s="170">
        <f t="shared" si="4"/>
        <v>1672.2440105706964</v>
      </c>
      <c r="T10" s="381">
        <f t="shared" si="5"/>
        <v>1326.4205239183123</v>
      </c>
      <c r="U10" s="566">
        <v>2</v>
      </c>
      <c r="V10" s="167" t="s">
        <v>194</v>
      </c>
      <c r="W10" s="953">
        <v>6.3</v>
      </c>
      <c r="X10" s="167">
        <v>11</v>
      </c>
      <c r="Y10" s="167">
        <v>35</v>
      </c>
      <c r="Z10" s="514">
        <v>6.3</v>
      </c>
      <c r="AA10" s="514">
        <v>6.96</v>
      </c>
      <c r="AB10" s="167"/>
      <c r="AC10" s="167"/>
      <c r="AD10" s="294">
        <f t="shared" si="6"/>
        <v>13.533333333333331</v>
      </c>
      <c r="AE10" s="166">
        <f t="shared" si="7"/>
        <v>26.005016825225812</v>
      </c>
      <c r="AF10" s="171">
        <f t="shared" si="8"/>
        <v>27.202812435731914</v>
      </c>
      <c r="AG10" s="172">
        <f t="shared" si="9"/>
        <v>0.84256254513731632</v>
      </c>
      <c r="AH10" s="173">
        <f t="shared" si="10"/>
        <v>0.88137112291771413</v>
      </c>
      <c r="AI10" s="380">
        <f t="shared" si="11"/>
        <v>822.42912514664386</v>
      </c>
      <c r="AJ10" s="170">
        <f t="shared" si="12"/>
        <v>680.07673999544079</v>
      </c>
      <c r="AK10" s="170">
        <f t="shared" si="13"/>
        <v>566.73061666286731</v>
      </c>
      <c r="AL10" s="170">
        <f t="shared" si="14"/>
        <v>453.38449333029388</v>
      </c>
      <c r="AM10" s="152">
        <f t="shared" si="15"/>
        <v>4322.0749820018827</v>
      </c>
      <c r="AN10" s="175">
        <f t="shared" si="16"/>
        <v>3573.9768618379021</v>
      </c>
    </row>
    <row r="11" spans="1:40" ht="12.75" customHeight="1" x14ac:dyDescent="0.2">
      <c r="A11" s="176">
        <v>6</v>
      </c>
      <c r="B11" s="2621" t="s">
        <v>168</v>
      </c>
      <c r="C11" s="2623" t="s">
        <v>341</v>
      </c>
      <c r="D11" s="693">
        <v>1.2</v>
      </c>
      <c r="E11" s="160" t="s">
        <v>39</v>
      </c>
      <c r="F11" s="161" t="s">
        <v>46</v>
      </c>
      <c r="G11" s="2577">
        <f>Мартыновская!G15</f>
        <v>4.9020181386774881</v>
      </c>
      <c r="H11" s="2578">
        <f>Мартыновская!H15</f>
        <v>5.2862861120779669</v>
      </c>
      <c r="I11" s="162"/>
      <c r="J11" s="163">
        <v>23.01</v>
      </c>
      <c r="K11" s="164"/>
      <c r="L11" s="164"/>
      <c r="M11" s="707"/>
      <c r="N11" s="165"/>
      <c r="O11" s="166">
        <f t="shared" ref="O11:O18" si="17">0.314*I11+0.249*J11+0.195*K11+0.159*L11+0.06*M11</f>
        <v>5.7294900000000002</v>
      </c>
      <c r="P11" s="167">
        <f t="shared" ref="P11:P18" si="18">0.4*SUM(I11:M11)</f>
        <v>9.2040000000000006</v>
      </c>
      <c r="Q11" s="168">
        <f t="shared" ref="Q11:Q19" si="19">SQRT(POWER(O11,2)+POWER(P11+G11,2))</f>
        <v>15.225202901399978</v>
      </c>
      <c r="R11" s="169">
        <f t="shared" ref="R11:R18" si="20">SQRT(POWER(O11,2)+POWER(P11+H11,2))</f>
        <v>15.581894854926331</v>
      </c>
      <c r="S11" s="170">
        <f>37000/1.73/SQRT(POWER((G11+P11),2)+O11*O11)</f>
        <v>1404.7289468324675</v>
      </c>
      <c r="T11" s="381">
        <f>37000/2/SQRT(O11*O11+POWER((H11+P11),2))</f>
        <v>1187.275371335925</v>
      </c>
      <c r="U11" s="566">
        <v>1</v>
      </c>
      <c r="V11" s="167" t="s">
        <v>195</v>
      </c>
      <c r="W11" s="954">
        <v>6.3</v>
      </c>
      <c r="X11" s="167">
        <v>11</v>
      </c>
      <c r="Y11" s="890">
        <v>35</v>
      </c>
      <c r="Z11" s="891">
        <v>6.3</v>
      </c>
      <c r="AA11" s="890">
        <v>8.1300000000000008</v>
      </c>
      <c r="AB11" s="167"/>
      <c r="AC11" s="167">
        <v>5</v>
      </c>
      <c r="AD11" s="294">
        <f t="shared" ref="AD11:AD18" si="21">AA11/100*Y11*Y11/W11</f>
        <v>15.808333333333335</v>
      </c>
      <c r="AE11" s="166">
        <f>SQRT(POWER(O11,2)+POWER(P11+AD11+G11,2))</f>
        <v>30.458093828260104</v>
      </c>
      <c r="AF11" s="171">
        <f>SQRT(POWER(O11,2)+POWER(P11+AD11+H11,2))</f>
        <v>30.835586518792795</v>
      </c>
      <c r="AG11" s="172">
        <f>SQRT(POWER((AD11+P11+G11),2)+POWER(O11,2))*POWER(6.3/35,2)</f>
        <v>0.98684224003562726</v>
      </c>
      <c r="AH11" s="173">
        <f>SQRT(POWER((H11+P11+AD11),2)+POWER(O11,2))*POWER(6.3/35,2)</f>
        <v>0.99907300320888648</v>
      </c>
      <c r="AI11" s="380">
        <f>37000/1.73/SQRT(POWER((G11+P11+AD11),2)+O11*O11)</f>
        <v>702.18718733968637</v>
      </c>
      <c r="AJ11" s="170">
        <f>37000/2/SQRT(POWER((H11+P11+AD11),2)+O11*O11)</f>
        <v>599.95615743274891</v>
      </c>
      <c r="AK11" s="170">
        <f>AJ11/1.2</f>
        <v>499.9634645272908</v>
      </c>
      <c r="AL11" s="170">
        <f>AJ11/1.5</f>
        <v>399.97077162183263</v>
      </c>
      <c r="AM11" s="170">
        <f>6300/(1.73*AG11)</f>
        <v>3690.1729064397932</v>
      </c>
      <c r="AN11" s="175">
        <f>6300/(2*AH11)</f>
        <v>3152.9227492712034</v>
      </c>
    </row>
    <row r="12" spans="1:40" ht="12.75" customHeight="1" x14ac:dyDescent="0.2">
      <c r="A12" s="176">
        <v>6</v>
      </c>
      <c r="B12" s="2622"/>
      <c r="C12" s="2624"/>
      <c r="D12" s="693">
        <v>1.2</v>
      </c>
      <c r="E12" s="160" t="s">
        <v>39</v>
      </c>
      <c r="F12" s="161" t="s">
        <v>46</v>
      </c>
      <c r="G12" s="2577">
        <f>Мартыновская!G16</f>
        <v>4.8982573492001933</v>
      </c>
      <c r="H12" s="2578">
        <f>Мартыновская!H16</f>
        <v>5.2312064066132784</v>
      </c>
      <c r="I12" s="162"/>
      <c r="J12" s="163">
        <v>23.01</v>
      </c>
      <c r="K12" s="164"/>
      <c r="L12" s="164"/>
      <c r="M12" s="707"/>
      <c r="N12" s="165"/>
      <c r="O12" s="166">
        <f t="shared" si="17"/>
        <v>5.7294900000000002</v>
      </c>
      <c r="P12" s="167">
        <f t="shared" si="18"/>
        <v>9.2040000000000006</v>
      </c>
      <c r="Q12" s="168">
        <f t="shared" si="19"/>
        <v>15.221718628432562</v>
      </c>
      <c r="R12" s="169">
        <f t="shared" si="20"/>
        <v>15.530687031217552</v>
      </c>
      <c r="S12" s="170">
        <f>37000/1.73/SQRT(POWER((G12+P12),2)+O12*O12)</f>
        <v>1405.0504912792853</v>
      </c>
      <c r="T12" s="381">
        <f>37000/2/SQRT(O12*O12+POWER((H12+P12),2))</f>
        <v>1191.1900589339004</v>
      </c>
      <c r="U12" s="566">
        <v>2</v>
      </c>
      <c r="V12" s="167" t="s">
        <v>195</v>
      </c>
      <c r="W12" s="954">
        <v>6.3</v>
      </c>
      <c r="X12" s="167">
        <v>11</v>
      </c>
      <c r="Y12" s="890">
        <v>35</v>
      </c>
      <c r="Z12" s="891">
        <v>6.3</v>
      </c>
      <c r="AA12" s="890">
        <v>8.1300000000000008</v>
      </c>
      <c r="AB12" s="167"/>
      <c r="AC12" s="167">
        <v>5</v>
      </c>
      <c r="AD12" s="294">
        <f t="shared" si="21"/>
        <v>15.808333333333335</v>
      </c>
      <c r="AE12" s="166">
        <f>SQRT(POWER(O12,2)+POWER(P12+AD12+G12,2))</f>
        <v>30.454400185164733</v>
      </c>
      <c r="AF12" s="171">
        <f>SQRT(POWER(O12,2)+POWER(P12+AD12+H12,2))</f>
        <v>30.781467665818507</v>
      </c>
      <c r="AG12" s="172">
        <f>SQRT(POWER((AD12+P12+G12),2)+POWER(O12,2))*POWER(6.3/35,2)</f>
        <v>0.98672256599933728</v>
      </c>
      <c r="AH12" s="173">
        <f>SQRT(POWER((H12+P12+AD12),2)+POWER(O12,2))*POWER(6.3/35,2)</f>
        <v>0.99731955237251946</v>
      </c>
      <c r="AI12" s="380">
        <f>37000/1.73/SQRT(POWER((G12+P12+AD12),2)+O12*O12)</f>
        <v>702.27235167851427</v>
      </c>
      <c r="AJ12" s="170">
        <f>37000/2/SQRT(POWER((H12+P12+AD12),2)+O12*O12)</f>
        <v>601.01097845127947</v>
      </c>
      <c r="AK12" s="170">
        <f>AJ12/1.2</f>
        <v>500.84248204273291</v>
      </c>
      <c r="AL12" s="170">
        <f>AJ12/1.5</f>
        <v>400.67398563418629</v>
      </c>
      <c r="AM12" s="152">
        <f>6300/(1.73*AG12)</f>
        <v>3690.6204667789793</v>
      </c>
      <c r="AN12" s="175">
        <f>6300/(2*AH12)</f>
        <v>3158.4661029721897</v>
      </c>
    </row>
    <row r="13" spans="1:40" ht="12.75" customHeight="1" x14ac:dyDescent="0.2">
      <c r="A13" s="989">
        <v>6</v>
      </c>
      <c r="B13" s="2621" t="s">
        <v>140</v>
      </c>
      <c r="C13" s="2623" t="s">
        <v>43</v>
      </c>
      <c r="D13" s="669">
        <v>1.4</v>
      </c>
      <c r="E13" s="143" t="s">
        <v>39</v>
      </c>
      <c r="F13" s="675" t="s">
        <v>100</v>
      </c>
      <c r="G13" s="2579">
        <f>G5</f>
        <v>8.2869415032183689</v>
      </c>
      <c r="H13" s="2580">
        <f>H5</f>
        <v>9.0895455227238635</v>
      </c>
      <c r="I13" s="892"/>
      <c r="J13" s="1007">
        <v>11.28</v>
      </c>
      <c r="K13" s="1008"/>
      <c r="L13" s="1008"/>
      <c r="M13" s="706"/>
      <c r="N13" s="149"/>
      <c r="O13" s="905">
        <f t="shared" si="17"/>
        <v>2.8087199999999997</v>
      </c>
      <c r="P13" s="144">
        <f t="shared" si="18"/>
        <v>4.5119999999999996</v>
      </c>
      <c r="Q13" s="150">
        <f t="shared" si="19"/>
        <v>13.103503792543645</v>
      </c>
      <c r="R13" s="151">
        <f t="shared" si="20"/>
        <v>13.888518590732764</v>
      </c>
      <c r="S13" s="152">
        <f>37000/1.73/SQRT(POWER((G13+P13),2)+O13*O13)</f>
        <v>1632.1804897072138</v>
      </c>
      <c r="T13" s="157">
        <f>37000/2/SQRT(O13*O13+POWER((H13+P13),2))</f>
        <v>1332.0355140212209</v>
      </c>
      <c r="U13" s="565">
        <v>1</v>
      </c>
      <c r="V13" s="144" t="s">
        <v>50</v>
      </c>
      <c r="W13" s="955">
        <v>6.3</v>
      </c>
      <c r="X13" s="144">
        <v>11</v>
      </c>
      <c r="Y13" s="144">
        <v>35</v>
      </c>
      <c r="Z13" s="515">
        <v>6.3</v>
      </c>
      <c r="AA13" s="515">
        <v>7.6</v>
      </c>
      <c r="AB13" s="144"/>
      <c r="AC13" s="144">
        <v>5</v>
      </c>
      <c r="AD13" s="549">
        <f t="shared" si="21"/>
        <v>14.77777777777778</v>
      </c>
      <c r="AE13" s="905">
        <f>SQRT(POWER(O13,2)+POWER(P13+AD13+G13,2))</f>
        <v>27.719385894014042</v>
      </c>
      <c r="AF13" s="153">
        <f>SQRT(POWER(O13,2)+POWER(P13+AD13+H13,2))</f>
        <v>28.517975016343559</v>
      </c>
      <c r="AG13" s="1399">
        <f>SQRT(POWER((AD13+P13+G13),2)+POWER(O13,2))*POWER(6.3/35,2)</f>
        <v>0.89810810296605492</v>
      </c>
      <c r="AH13" s="1400">
        <f>SQRT(POWER((H13+P13+AD13),2)+POWER(O13,2))*POWER(6.3/35,2)</f>
        <v>0.92398239052953135</v>
      </c>
      <c r="AI13" s="562">
        <f>37000/1.73/SQRT(POWER((G13+P13+AD13),2)+O13*O13)</f>
        <v>771.56410747226425</v>
      </c>
      <c r="AJ13" s="152">
        <f>37000/2/SQRT(POWER((H13+P13+AD13),2)+O13*O13)</f>
        <v>648.71366180094162</v>
      </c>
      <c r="AK13" s="152">
        <f>AJ13/1.2</f>
        <v>540.59471816745133</v>
      </c>
      <c r="AL13" s="152">
        <f>AJ13/1.5</f>
        <v>432.4757745339611</v>
      </c>
      <c r="AM13" s="152">
        <f>6300/(1.73*AG13)</f>
        <v>4054.7663305599481</v>
      </c>
      <c r="AN13" s="158">
        <f>6300/(2*AH13)</f>
        <v>3409.1558803352791</v>
      </c>
    </row>
    <row r="14" spans="1:40" ht="12.75" customHeight="1" x14ac:dyDescent="0.2">
      <c r="A14" s="176">
        <v>6</v>
      </c>
      <c r="B14" s="2622"/>
      <c r="C14" s="2624"/>
      <c r="D14" s="693">
        <v>1.4</v>
      </c>
      <c r="E14" s="143" t="s">
        <v>39</v>
      </c>
      <c r="F14" s="675" t="s">
        <v>100</v>
      </c>
      <c r="G14" s="2577">
        <f>G6</f>
        <v>8.2967555031037516</v>
      </c>
      <c r="H14" s="2581">
        <f>H6</f>
        <v>9.1031996394772428</v>
      </c>
      <c r="I14" s="892"/>
      <c r="J14" s="1007">
        <v>11.08</v>
      </c>
      <c r="K14" s="1008"/>
      <c r="L14" s="1008"/>
      <c r="M14" s="706"/>
      <c r="N14" s="149"/>
      <c r="O14" s="905">
        <f t="shared" si="17"/>
        <v>2.7589199999999998</v>
      </c>
      <c r="P14" s="144">
        <f t="shared" si="18"/>
        <v>4.4320000000000004</v>
      </c>
      <c r="Q14" s="150">
        <f t="shared" si="19"/>
        <v>13.024317879420558</v>
      </c>
      <c r="R14" s="151">
        <f t="shared" si="20"/>
        <v>13.813517613081213</v>
      </c>
      <c r="S14" s="152">
        <f>37000/1.73/SQRT(POWER((G14+P14),2)+O14*O14)</f>
        <v>1642.103904020018</v>
      </c>
      <c r="T14" s="157">
        <f>37000/2/SQRT(O14*O14+POWER((H14+P14),2))</f>
        <v>1339.2678474945985</v>
      </c>
      <c r="U14" s="565">
        <v>2</v>
      </c>
      <c r="V14" s="144" t="s">
        <v>50</v>
      </c>
      <c r="W14" s="955">
        <v>6.3</v>
      </c>
      <c r="X14" s="167">
        <v>11</v>
      </c>
      <c r="Y14" s="144">
        <v>35</v>
      </c>
      <c r="Z14" s="515">
        <v>6.3</v>
      </c>
      <c r="AA14" s="515">
        <v>7.6</v>
      </c>
      <c r="AB14" s="144"/>
      <c r="AC14" s="144">
        <v>5</v>
      </c>
      <c r="AD14" s="549">
        <f t="shared" si="21"/>
        <v>14.77777777777778</v>
      </c>
      <c r="AE14" s="905">
        <f>SQRT(POWER(O14,2)+POWER(P14+AD14+G14,2))</f>
        <v>27.644547612479453</v>
      </c>
      <c r="AF14" s="153">
        <f>SQRT(POWER(O14,2)+POWER(P14+AD14+H14,2))</f>
        <v>28.447079459874136</v>
      </c>
      <c r="AG14" s="1399">
        <f>SQRT(POWER((AD14+P14+G14),2)+POWER(O14,2))*POWER(6.3/35,2)</f>
        <v>0.89568334264433425</v>
      </c>
      <c r="AH14" s="1400">
        <f>SQRT(POWER((H14+P14+AD14),2)+POWER(O14,2))*POWER(6.3/35,2)</f>
        <v>0.92168537449992194</v>
      </c>
      <c r="AI14" s="562">
        <f>37000/1.73/SQRT(POWER((G14+P14+AD14),2)+O14*O14)</f>
        <v>773.65285685989863</v>
      </c>
      <c r="AJ14" s="152">
        <f>37000/2/SQRT(POWER((H14+P14+AD14),2)+O14*O14)</f>
        <v>650.3303801747054</v>
      </c>
      <c r="AK14" s="170">
        <f>AJ14/1.2</f>
        <v>541.9419834789212</v>
      </c>
      <c r="AL14" s="170">
        <f>AJ14/1.5</f>
        <v>433.55358678313695</v>
      </c>
      <c r="AM14" s="152">
        <f>6300/(1.73*AG14)</f>
        <v>4065.7432417562245</v>
      </c>
      <c r="AN14" s="175">
        <f>6300/(2*AH14)</f>
        <v>3417.6521480652686</v>
      </c>
    </row>
    <row r="15" spans="1:40" ht="12.75" customHeight="1" x14ac:dyDescent="0.2">
      <c r="A15" s="176">
        <v>6</v>
      </c>
      <c r="B15" s="2621" t="s">
        <v>134</v>
      </c>
      <c r="C15" s="2623" t="s">
        <v>43</v>
      </c>
      <c r="D15" s="693">
        <v>1.4</v>
      </c>
      <c r="E15" s="160" t="s">
        <v>39</v>
      </c>
      <c r="F15" s="675" t="s">
        <v>100</v>
      </c>
      <c r="G15" s="2579">
        <f>G5</f>
        <v>8.2869415032183689</v>
      </c>
      <c r="H15" s="2580">
        <f>H5</f>
        <v>9.0895455227238635</v>
      </c>
      <c r="I15" s="889"/>
      <c r="J15" s="1005">
        <v>5.47</v>
      </c>
      <c r="K15" s="1006"/>
      <c r="L15" s="1006"/>
      <c r="M15" s="707"/>
      <c r="N15" s="165"/>
      <c r="O15" s="166">
        <f t="shared" si="17"/>
        <v>1.3620299999999999</v>
      </c>
      <c r="P15" s="167">
        <f t="shared" si="18"/>
        <v>2.1880000000000002</v>
      </c>
      <c r="Q15" s="168">
        <f t="shared" si="19"/>
        <v>10.563120997922287</v>
      </c>
      <c r="R15" s="169">
        <f t="shared" si="20"/>
        <v>11.359496412165861</v>
      </c>
      <c r="S15" s="170">
        <f t="shared" si="4"/>
        <v>2024.7125107438408</v>
      </c>
      <c r="T15" s="381">
        <f t="shared" si="5"/>
        <v>1628.5933221640671</v>
      </c>
      <c r="U15" s="566">
        <v>1</v>
      </c>
      <c r="V15" s="167" t="s">
        <v>192</v>
      </c>
      <c r="W15" s="953">
        <v>4</v>
      </c>
      <c r="X15" s="167">
        <v>11</v>
      </c>
      <c r="Y15" s="167">
        <v>35</v>
      </c>
      <c r="Z15" s="514">
        <v>6.3</v>
      </c>
      <c r="AA15" s="514">
        <v>6.2</v>
      </c>
      <c r="AB15" s="167"/>
      <c r="AC15" s="167"/>
      <c r="AD15" s="294">
        <f t="shared" si="21"/>
        <v>18.987500000000001</v>
      </c>
      <c r="AE15" s="166">
        <f t="shared" si="7"/>
        <v>29.493907592102207</v>
      </c>
      <c r="AF15" s="171">
        <f t="shared" si="8"/>
        <v>30.295678012110042</v>
      </c>
      <c r="AG15" s="1484">
        <f t="shared" si="9"/>
        <v>0.95560260598411151</v>
      </c>
      <c r="AH15" s="1485">
        <f t="shared" si="10"/>
        <v>0.98157996759236543</v>
      </c>
      <c r="AI15" s="380">
        <f t="shared" si="11"/>
        <v>725.14241018105179</v>
      </c>
      <c r="AJ15" s="170">
        <f t="shared" si="12"/>
        <v>610.64815887616123</v>
      </c>
      <c r="AK15" s="170">
        <f t="shared" si="13"/>
        <v>508.8734657301344</v>
      </c>
      <c r="AL15" s="170">
        <f t="shared" si="14"/>
        <v>407.09877258410751</v>
      </c>
      <c r="AM15" s="152">
        <f t="shared" si="15"/>
        <v>3810.8084619124347</v>
      </c>
      <c r="AN15" s="175">
        <f t="shared" si="16"/>
        <v>3209.1119460458926</v>
      </c>
    </row>
    <row r="16" spans="1:40" ht="12.75" customHeight="1" x14ac:dyDescent="0.2">
      <c r="A16" s="176">
        <v>6</v>
      </c>
      <c r="B16" s="2622"/>
      <c r="C16" s="2624"/>
      <c r="D16" s="693">
        <v>1.4</v>
      </c>
      <c r="E16" s="160" t="s">
        <v>39</v>
      </c>
      <c r="F16" s="675" t="s">
        <v>100</v>
      </c>
      <c r="G16" s="2577">
        <f>G6</f>
        <v>8.2967555031037516</v>
      </c>
      <c r="H16" s="2581">
        <f>H6</f>
        <v>9.1031996394772428</v>
      </c>
      <c r="I16" s="889"/>
      <c r="J16" s="1005">
        <v>5.0199999999999996</v>
      </c>
      <c r="K16" s="1006"/>
      <c r="L16" s="1006"/>
      <c r="M16" s="707"/>
      <c r="N16" s="165"/>
      <c r="O16" s="166">
        <f t="shared" si="17"/>
        <v>1.2499799999999999</v>
      </c>
      <c r="P16" s="167">
        <f t="shared" si="18"/>
        <v>2.008</v>
      </c>
      <c r="Q16" s="168">
        <f t="shared" si="19"/>
        <v>10.380290746368672</v>
      </c>
      <c r="R16" s="169">
        <f t="shared" si="20"/>
        <v>11.181288272319929</v>
      </c>
      <c r="S16" s="170">
        <f t="shared" si="4"/>
        <v>2060.3741994872457</v>
      </c>
      <c r="T16" s="381">
        <f t="shared" si="5"/>
        <v>1654.5499543016042</v>
      </c>
      <c r="U16" s="566">
        <v>2</v>
      </c>
      <c r="V16" s="167" t="s">
        <v>192</v>
      </c>
      <c r="W16" s="953">
        <v>4</v>
      </c>
      <c r="X16" s="167">
        <v>11</v>
      </c>
      <c r="Y16" s="167">
        <v>35</v>
      </c>
      <c r="Z16" s="514">
        <v>6.3</v>
      </c>
      <c r="AA16" s="514">
        <v>6.35</v>
      </c>
      <c r="AB16" s="167"/>
      <c r="AC16" s="167"/>
      <c r="AD16" s="294">
        <f t="shared" si="21"/>
        <v>19.446875000000002</v>
      </c>
      <c r="AE16" s="166">
        <f t="shared" si="7"/>
        <v>29.777877150556144</v>
      </c>
      <c r="AF16" s="171">
        <f t="shared" si="8"/>
        <v>30.583629210286052</v>
      </c>
      <c r="AG16" s="1484">
        <f t="shared" si="9"/>
        <v>0.96480321967801896</v>
      </c>
      <c r="AH16" s="1485">
        <f t="shared" si="10"/>
        <v>0.99090958641326798</v>
      </c>
      <c r="AI16" s="380">
        <f t="shared" si="11"/>
        <v>718.22726411492306</v>
      </c>
      <c r="AJ16" s="170">
        <f t="shared" si="12"/>
        <v>604.89878008911967</v>
      </c>
      <c r="AK16" s="170">
        <f t="shared" si="13"/>
        <v>504.08231674093309</v>
      </c>
      <c r="AL16" s="170">
        <f t="shared" si="14"/>
        <v>403.26585339274646</v>
      </c>
      <c r="AM16" s="152">
        <f t="shared" si="15"/>
        <v>3774.4676042075539</v>
      </c>
      <c r="AN16" s="175">
        <f t="shared" si="16"/>
        <v>3178.8974929608394</v>
      </c>
    </row>
    <row r="17" spans="1:40" ht="12.75" customHeight="1" x14ac:dyDescent="0.2">
      <c r="A17" s="176">
        <v>6</v>
      </c>
      <c r="B17" s="2621" t="s">
        <v>167</v>
      </c>
      <c r="C17" s="2623" t="s">
        <v>43</v>
      </c>
      <c r="D17" s="693">
        <v>1.2</v>
      </c>
      <c r="E17" s="160" t="s">
        <v>39</v>
      </c>
      <c r="F17" s="893" t="s">
        <v>46</v>
      </c>
      <c r="G17" s="2577">
        <f>Мартыновская!G15</f>
        <v>4.9020181386774881</v>
      </c>
      <c r="H17" s="2578">
        <f>Мартыновская!H15</f>
        <v>5.2862861120779669</v>
      </c>
      <c r="I17" s="162"/>
      <c r="J17" s="163">
        <v>22.43</v>
      </c>
      <c r="K17" s="164"/>
      <c r="L17" s="164"/>
      <c r="M17" s="707"/>
      <c r="N17" s="165"/>
      <c r="O17" s="166">
        <f t="shared" si="17"/>
        <v>5.58507</v>
      </c>
      <c r="P17" s="167">
        <f t="shared" si="18"/>
        <v>8.9719999999999995</v>
      </c>
      <c r="Q17" s="168">
        <f t="shared" si="19"/>
        <v>14.955981619982419</v>
      </c>
      <c r="R17" s="169">
        <f t="shared" si="20"/>
        <v>15.313122795784516</v>
      </c>
      <c r="S17" s="170">
        <f>37000/1.73/SQRT(POWER((G17+P17),2)+O17*O17)</f>
        <v>1430.0153463961906</v>
      </c>
      <c r="T17" s="381">
        <f>37000/2/SQRT(O17*O17+POWER((H17+P17),2))</f>
        <v>1208.1141284319085</v>
      </c>
      <c r="U17" s="566">
        <v>1</v>
      </c>
      <c r="V17" s="167" t="s">
        <v>192</v>
      </c>
      <c r="W17" s="954">
        <v>4</v>
      </c>
      <c r="X17" s="167">
        <v>11</v>
      </c>
      <c r="Y17" s="890">
        <v>35</v>
      </c>
      <c r="Z17" s="891">
        <v>6.3</v>
      </c>
      <c r="AA17" s="890">
        <v>6.14</v>
      </c>
      <c r="AB17" s="167"/>
      <c r="AC17" s="167">
        <v>5</v>
      </c>
      <c r="AD17" s="294">
        <f t="shared" si="21"/>
        <v>18.803750000000001</v>
      </c>
      <c r="AE17" s="166">
        <f>SQRT(POWER(O17,2)+POWER(P17+AD17+G17,2))</f>
        <v>33.151614401565212</v>
      </c>
      <c r="AF17" s="171">
        <f>SQRT(POWER(O17,2)+POWER(P17+AD17+H17,2))</f>
        <v>33.530452409432947</v>
      </c>
      <c r="AG17" s="172">
        <f>SQRT(POWER((AD17+P17+G17),2)+POWER(O17,2))*POWER(6.3/35,2)</f>
        <v>1.0741123066107128</v>
      </c>
      <c r="AH17" s="173">
        <f>SQRT(POWER((H17+P17+AD17),2)+POWER(O17,2))*POWER(6.3/35,2)</f>
        <v>1.0863866580656274</v>
      </c>
      <c r="AI17" s="380">
        <f>37000/1.73/SQRT(POWER((G17+P17+AD17),2)+O17*O17)</f>
        <v>645.13549711124915</v>
      </c>
      <c r="AJ17" s="170">
        <f>37000/2/SQRT(POWER((H17+P17+AD17),2)+O17*O17)</f>
        <v>551.73726182100336</v>
      </c>
      <c r="AK17" s="170">
        <f>AJ17/1.2</f>
        <v>459.78105151750282</v>
      </c>
      <c r="AL17" s="170">
        <f>AJ17/1.5</f>
        <v>367.82484121400222</v>
      </c>
      <c r="AM17" s="152">
        <f>6300/(1.73*AG17)</f>
        <v>3390.3517115456038</v>
      </c>
      <c r="AN17" s="175">
        <f>6300/(2*AH17)</f>
        <v>2899.5201447049731</v>
      </c>
    </row>
    <row r="18" spans="1:40" ht="12.75" customHeight="1" x14ac:dyDescent="0.2">
      <c r="A18" s="176">
        <v>6</v>
      </c>
      <c r="B18" s="2622"/>
      <c r="C18" s="2624"/>
      <c r="D18" s="693">
        <v>1.2</v>
      </c>
      <c r="E18" s="160" t="s">
        <v>39</v>
      </c>
      <c r="F18" s="893" t="s">
        <v>46</v>
      </c>
      <c r="G18" s="2577">
        <f>Мартыновская!G16</f>
        <v>4.8982573492001933</v>
      </c>
      <c r="H18" s="2578">
        <f>Мартыновская!H16</f>
        <v>5.2312064066132784</v>
      </c>
      <c r="I18" s="162"/>
      <c r="J18" s="163">
        <v>22.43</v>
      </c>
      <c r="K18" s="164"/>
      <c r="L18" s="164"/>
      <c r="M18" s="707"/>
      <c r="N18" s="165"/>
      <c r="O18" s="166">
        <f t="shared" si="17"/>
        <v>5.58507</v>
      </c>
      <c r="P18" s="167">
        <f t="shared" si="18"/>
        <v>8.9719999999999995</v>
      </c>
      <c r="Q18" s="168">
        <f t="shared" si="19"/>
        <v>14.952492963982358</v>
      </c>
      <c r="R18" s="169">
        <f t="shared" si="20"/>
        <v>15.261850449200466</v>
      </c>
      <c r="S18" s="170">
        <f>37000/1.73/SQRT(POWER((G18+P18),2)+O18*O18)</f>
        <v>1430.3489918712562</v>
      </c>
      <c r="T18" s="381">
        <f>37000/2/SQRT(O18*O18+POWER((H18+P18),2))</f>
        <v>1212.1728005118262</v>
      </c>
      <c r="U18" s="566">
        <v>2</v>
      </c>
      <c r="V18" s="167" t="s">
        <v>192</v>
      </c>
      <c r="W18" s="954">
        <v>4</v>
      </c>
      <c r="X18" s="167">
        <v>11</v>
      </c>
      <c r="Y18" s="890">
        <v>35</v>
      </c>
      <c r="Z18" s="891">
        <v>6.3</v>
      </c>
      <c r="AA18" s="890">
        <v>6.26</v>
      </c>
      <c r="AB18" s="167"/>
      <c r="AC18" s="167">
        <v>5</v>
      </c>
      <c r="AD18" s="294">
        <f t="shared" si="21"/>
        <v>19.171250000000004</v>
      </c>
      <c r="AE18" s="166">
        <f>SQRT(POWER(O18,2)+POWER(P18+AD18+G18,2))</f>
        <v>33.510210605308799</v>
      </c>
      <c r="AF18" s="171">
        <f>SQRT(POWER(O18,2)+POWER(P18+AD18+H18,2))</f>
        <v>33.838548245186729</v>
      </c>
      <c r="AG18" s="172">
        <f>SQRT(POWER((AD18+P18+G18),2)+POWER(O18,2))*POWER(6.3/35,2)</f>
        <v>1.0857308236120051</v>
      </c>
      <c r="AH18" s="173">
        <f>SQRT(POWER((H18+P18+AD18),2)+POWER(O18,2))*POWER(6.3/35,2)</f>
        <v>1.0963689631440501</v>
      </c>
      <c r="AI18" s="380">
        <f>37000/1.73/SQRT(POWER((G18+P18+AD18),2)+O18*O18)</f>
        <v>638.23183592901603</v>
      </c>
      <c r="AJ18" s="170">
        <f>37000/2/SQRT(POWER((H18+P18+AD18),2)+O18*O18)</f>
        <v>546.71376165292429</v>
      </c>
      <c r="AK18" s="170">
        <f>AJ18/1.2</f>
        <v>455.59480137743691</v>
      </c>
      <c r="AL18" s="170">
        <f>AJ18/1.5</f>
        <v>364.47584110194953</v>
      </c>
      <c r="AM18" s="152">
        <f>6300/(1.73*AG18)</f>
        <v>3354.0712098371714</v>
      </c>
      <c r="AN18" s="175">
        <f>6300/(2*AH18)</f>
        <v>2873.1203690468997</v>
      </c>
    </row>
    <row r="19" spans="1:40" ht="12.75" customHeight="1" x14ac:dyDescent="0.2">
      <c r="A19" s="176">
        <v>6</v>
      </c>
      <c r="B19" s="2621" t="s">
        <v>145</v>
      </c>
      <c r="C19" s="2623" t="s">
        <v>341</v>
      </c>
      <c r="D19" s="693">
        <v>1.4</v>
      </c>
      <c r="E19" s="160" t="s">
        <v>39</v>
      </c>
      <c r="F19" s="675" t="s">
        <v>100</v>
      </c>
      <c r="G19" s="2579">
        <f>G5</f>
        <v>8.2869415032183689</v>
      </c>
      <c r="H19" s="2580">
        <f>H5</f>
        <v>9.0895455227238635</v>
      </c>
      <c r="I19" s="889"/>
      <c r="J19" s="1005">
        <v>8.43</v>
      </c>
      <c r="K19" s="1006"/>
      <c r="L19" s="1006"/>
      <c r="M19" s="707"/>
      <c r="N19" s="165"/>
      <c r="O19" s="166">
        <f t="shared" ref="O19:O24" si="22">0.314*I19+0.249*J19+0.195*K19+0.159*L19+0.06*M19</f>
        <v>2.0990699999999998</v>
      </c>
      <c r="P19" s="167">
        <f t="shared" ref="P19:P24" si="23">0.4*SUM(I19:M19)</f>
        <v>3.3719999999999999</v>
      </c>
      <c r="Q19" s="168">
        <f t="shared" si="19"/>
        <v>11.84639235549658</v>
      </c>
      <c r="R19" s="169">
        <f t="shared" ref="R19:R24" si="24">SQRT(POWER(O19,2)+POWER(P19+H19,2))</f>
        <v>12.63709664756186</v>
      </c>
      <c r="S19" s="170">
        <f t="shared" si="4"/>
        <v>1805.3836640883148</v>
      </c>
      <c r="T19" s="381">
        <f t="shared" si="5"/>
        <v>1463.9438564054426</v>
      </c>
      <c r="U19" s="566">
        <v>1</v>
      </c>
      <c r="V19" s="167" t="s">
        <v>122</v>
      </c>
      <c r="W19" s="953">
        <v>4</v>
      </c>
      <c r="X19" s="167">
        <v>11</v>
      </c>
      <c r="Y19" s="167">
        <v>35</v>
      </c>
      <c r="Z19" s="514">
        <v>6.3</v>
      </c>
      <c r="AA19" s="167">
        <v>7.4</v>
      </c>
      <c r="AB19" s="167"/>
      <c r="AC19" s="167"/>
      <c r="AD19" s="294">
        <f t="shared" ref="AD19:AD24" si="25">AA19/100*Y19*Y19/W19</f>
        <v>22.662500000000001</v>
      </c>
      <c r="AE19" s="166">
        <f t="shared" si="7"/>
        <v>34.385570254450343</v>
      </c>
      <c r="AF19" s="171">
        <f t="shared" si="8"/>
        <v>35.186711536420653</v>
      </c>
      <c r="AG19" s="1484">
        <f t="shared" si="9"/>
        <v>1.1140924762441911</v>
      </c>
      <c r="AH19" s="1485">
        <f t="shared" si="10"/>
        <v>1.140049453780029</v>
      </c>
      <c r="AI19" s="380">
        <f t="shared" si="11"/>
        <v>621.98425324140658</v>
      </c>
      <c r="AJ19" s="170">
        <f t="shared" si="12"/>
        <v>525.76666565874552</v>
      </c>
      <c r="AK19" s="170">
        <f t="shared" si="13"/>
        <v>438.13888804895464</v>
      </c>
      <c r="AL19" s="170">
        <f t="shared" si="14"/>
        <v>350.5111104391637</v>
      </c>
      <c r="AM19" s="152">
        <f t="shared" si="15"/>
        <v>3268.6860155329177</v>
      </c>
      <c r="AN19" s="175">
        <f t="shared" si="16"/>
        <v>2763.0380327411553</v>
      </c>
    </row>
    <row r="20" spans="1:40" ht="12.75" customHeight="1" x14ac:dyDescent="0.2">
      <c r="A20" s="176">
        <v>6</v>
      </c>
      <c r="B20" s="2622"/>
      <c r="C20" s="2624"/>
      <c r="D20" s="693">
        <v>1.4</v>
      </c>
      <c r="E20" s="160" t="s">
        <v>39</v>
      </c>
      <c r="F20" s="675" t="s">
        <v>100</v>
      </c>
      <c r="G20" s="2577">
        <f>G6</f>
        <v>8.2967555031037516</v>
      </c>
      <c r="H20" s="2581">
        <f>H6</f>
        <v>9.1031996394772428</v>
      </c>
      <c r="I20" s="889"/>
      <c r="J20" s="1005">
        <v>8.23</v>
      </c>
      <c r="K20" s="1006"/>
      <c r="L20" s="1006"/>
      <c r="M20" s="707"/>
      <c r="N20" s="165"/>
      <c r="O20" s="166">
        <f t="shared" si="22"/>
        <v>2.0492699999999999</v>
      </c>
      <c r="P20" s="167">
        <f t="shared" si="23"/>
        <v>3.2920000000000003</v>
      </c>
      <c r="Q20" s="168">
        <f t="shared" ref="Q20:Q28" si="26">SQRT(POWER(O20,2)+POWER(P20+G20,2))</f>
        <v>11.768549683101034</v>
      </c>
      <c r="R20" s="169">
        <f t="shared" si="24"/>
        <v>12.563458187752158</v>
      </c>
      <c r="S20" s="170">
        <f t="shared" si="4"/>
        <v>1817.325313050693</v>
      </c>
      <c r="T20" s="381">
        <f t="shared" si="5"/>
        <v>1472.5245010991678</v>
      </c>
      <c r="U20" s="566">
        <v>2</v>
      </c>
      <c r="V20" s="167" t="s">
        <v>122</v>
      </c>
      <c r="W20" s="953">
        <v>4</v>
      </c>
      <c r="X20" s="167">
        <v>11</v>
      </c>
      <c r="Y20" s="167">
        <v>35</v>
      </c>
      <c r="Z20" s="514">
        <v>6.3</v>
      </c>
      <c r="AA20" s="167">
        <v>7.82</v>
      </c>
      <c r="AB20" s="167"/>
      <c r="AC20" s="167"/>
      <c r="AD20" s="294">
        <f t="shared" si="25"/>
        <v>23.94875</v>
      </c>
      <c r="AE20" s="166">
        <f t="shared" si="7"/>
        <v>35.596542035934185</v>
      </c>
      <c r="AF20" s="171">
        <f t="shared" si="8"/>
        <v>36.401678298256499</v>
      </c>
      <c r="AG20" s="1484">
        <f t="shared" si="9"/>
        <v>1.1533279619642676</v>
      </c>
      <c r="AH20" s="1485">
        <f t="shared" si="10"/>
        <v>1.1794143768635106</v>
      </c>
      <c r="AI20" s="380">
        <f t="shared" si="11"/>
        <v>600.82474346536446</v>
      </c>
      <c r="AJ20" s="170">
        <f t="shared" si="12"/>
        <v>508.21832577115214</v>
      </c>
      <c r="AK20" s="170">
        <f t="shared" si="13"/>
        <v>423.51527147596011</v>
      </c>
      <c r="AL20" s="170">
        <f t="shared" si="14"/>
        <v>338.81221718076807</v>
      </c>
      <c r="AM20" s="152">
        <f t="shared" si="15"/>
        <v>3157.4873905837471</v>
      </c>
      <c r="AN20" s="175">
        <f t="shared" si="16"/>
        <v>2670.8170273258747</v>
      </c>
    </row>
    <row r="21" spans="1:40" ht="12.75" customHeight="1" x14ac:dyDescent="0.2">
      <c r="A21" s="176">
        <v>6</v>
      </c>
      <c r="B21" s="2621" t="s">
        <v>146</v>
      </c>
      <c r="C21" s="2623" t="s">
        <v>381</v>
      </c>
      <c r="D21" s="693">
        <v>1.2</v>
      </c>
      <c r="E21" s="160" t="s">
        <v>39</v>
      </c>
      <c r="F21" s="161" t="s">
        <v>46</v>
      </c>
      <c r="G21" s="2577">
        <f>Мартыновская!G15</f>
        <v>4.9020181386774881</v>
      </c>
      <c r="H21" s="2578">
        <f>Мартыновская!H15</f>
        <v>5.2862861120779669</v>
      </c>
      <c r="I21" s="162"/>
      <c r="J21" s="163">
        <v>10.9</v>
      </c>
      <c r="K21" s="164"/>
      <c r="L21" s="164"/>
      <c r="M21" s="707"/>
      <c r="N21" s="165"/>
      <c r="O21" s="166">
        <f t="shared" si="22"/>
        <v>2.7141000000000002</v>
      </c>
      <c r="P21" s="167">
        <f t="shared" si="23"/>
        <v>4.3600000000000003</v>
      </c>
      <c r="Q21" s="168">
        <f t="shared" si="26"/>
        <v>9.6514930871441234</v>
      </c>
      <c r="R21" s="169">
        <f t="shared" si="24"/>
        <v>10.020837019234882</v>
      </c>
      <c r="S21" s="170">
        <f t="shared" si="4"/>
        <v>2215.9559193470568</v>
      </c>
      <c r="T21" s="381">
        <f t="shared" si="5"/>
        <v>1846.1531670946708</v>
      </c>
      <c r="U21" s="566">
        <v>1</v>
      </c>
      <c r="V21" s="167" t="s">
        <v>193</v>
      </c>
      <c r="W21" s="953">
        <v>6.3</v>
      </c>
      <c r="X21" s="167">
        <v>11</v>
      </c>
      <c r="Y21" s="890">
        <v>35</v>
      </c>
      <c r="Z21" s="891">
        <v>6.3</v>
      </c>
      <c r="AA21" s="167">
        <v>7.92</v>
      </c>
      <c r="AB21" s="167"/>
      <c r="AC21" s="167">
        <v>10</v>
      </c>
      <c r="AD21" s="294">
        <f t="shared" si="25"/>
        <v>15.4</v>
      </c>
      <c r="AE21" s="166">
        <f t="shared" si="7"/>
        <v>24.810914482994324</v>
      </c>
      <c r="AF21" s="171">
        <f t="shared" si="8"/>
        <v>25.192911439888597</v>
      </c>
      <c r="AG21" s="172">
        <f t="shared" si="9"/>
        <v>0.80387362924901606</v>
      </c>
      <c r="AH21" s="173">
        <f t="shared" si="10"/>
        <v>0.81625033065239039</v>
      </c>
      <c r="AI21" s="380">
        <f>37000/1.73/SQRT(POWER((G21+P21+AD21),2)+O21*O21)</f>
        <v>862.0110819233729</v>
      </c>
      <c r="AJ21" s="170">
        <f t="shared" si="12"/>
        <v>734.33354632876876</v>
      </c>
      <c r="AK21" s="170">
        <f t="shared" si="13"/>
        <v>611.94462194064067</v>
      </c>
      <c r="AL21" s="170">
        <f t="shared" si="14"/>
        <v>489.55569755251253</v>
      </c>
      <c r="AM21" s="152">
        <f t="shared" si="15"/>
        <v>4530.0882683660739</v>
      </c>
      <c r="AN21" s="175">
        <f t="shared" si="16"/>
        <v>3859.1102284544909</v>
      </c>
    </row>
    <row r="22" spans="1:40" ht="12.75" customHeight="1" thickBot="1" x14ac:dyDescent="0.25">
      <c r="A22" s="159">
        <v>6</v>
      </c>
      <c r="B22" s="2629"/>
      <c r="C22" s="2630"/>
      <c r="D22" s="668">
        <v>1.2</v>
      </c>
      <c r="E22" s="301" t="s">
        <v>39</v>
      </c>
      <c r="F22" s="674" t="s">
        <v>46</v>
      </c>
      <c r="G22" s="2577">
        <f>Мартыновская!G16</f>
        <v>4.8982573492001933</v>
      </c>
      <c r="H22" s="2578">
        <f>Мартыновская!H16</f>
        <v>5.2312064066132784</v>
      </c>
      <c r="I22" s="430"/>
      <c r="J22" s="643">
        <v>11</v>
      </c>
      <c r="K22" s="644"/>
      <c r="L22" s="644"/>
      <c r="M22" s="1009"/>
      <c r="N22" s="645"/>
      <c r="O22" s="558">
        <f t="shared" si="22"/>
        <v>2.7389999999999999</v>
      </c>
      <c r="P22" s="296">
        <f t="shared" si="23"/>
        <v>4.4000000000000004</v>
      </c>
      <c r="Q22" s="307">
        <f t="shared" si="26"/>
        <v>9.6932817317952438</v>
      </c>
      <c r="R22" s="308">
        <f t="shared" si="24"/>
        <v>10.013104306197388</v>
      </c>
      <c r="S22" s="312">
        <f t="shared" si="4"/>
        <v>2206.4027260077573</v>
      </c>
      <c r="T22" s="894">
        <f t="shared" si="5"/>
        <v>1847.5788760684175</v>
      </c>
      <c r="U22" s="862">
        <v>2</v>
      </c>
      <c r="V22" s="296" t="s">
        <v>193</v>
      </c>
      <c r="W22" s="956">
        <v>6.3</v>
      </c>
      <c r="X22" s="296">
        <v>11</v>
      </c>
      <c r="Y22" s="895">
        <v>35</v>
      </c>
      <c r="Z22" s="896">
        <v>6.3</v>
      </c>
      <c r="AA22" s="296">
        <v>7.9</v>
      </c>
      <c r="AB22" s="296"/>
      <c r="AC22" s="296">
        <v>5</v>
      </c>
      <c r="AD22" s="310">
        <f t="shared" si="25"/>
        <v>15.361111111111112</v>
      </c>
      <c r="AE22" s="558">
        <f t="shared" si="7"/>
        <v>24.811017187156917</v>
      </c>
      <c r="AF22" s="431">
        <f t="shared" si="8"/>
        <v>25.141958076226949</v>
      </c>
      <c r="AG22" s="196">
        <f t="shared" si="9"/>
        <v>0.80387695686388405</v>
      </c>
      <c r="AH22" s="197">
        <f t="shared" si="10"/>
        <v>0.81459944166975307</v>
      </c>
      <c r="AI22" s="623">
        <f t="shared" si="11"/>
        <v>862.0075136647381</v>
      </c>
      <c r="AJ22" s="312">
        <f t="shared" si="12"/>
        <v>735.82176630438062</v>
      </c>
      <c r="AK22" s="312">
        <f t="shared" si="13"/>
        <v>613.18480525365055</v>
      </c>
      <c r="AL22" s="312">
        <f t="shared" si="14"/>
        <v>490.54784420292043</v>
      </c>
      <c r="AM22" s="309">
        <f t="shared" si="15"/>
        <v>4530.0695162561324</v>
      </c>
      <c r="AN22" s="338">
        <f t="shared" si="16"/>
        <v>3866.9312043023006</v>
      </c>
    </row>
    <row r="23" spans="1:40" ht="12.75" customHeight="1" x14ac:dyDescent="0.2">
      <c r="A23" s="313">
        <v>6</v>
      </c>
      <c r="B23" s="2702" t="s">
        <v>100</v>
      </c>
      <c r="C23" s="2802" t="s">
        <v>43</v>
      </c>
      <c r="D23" s="694">
        <v>5.8</v>
      </c>
      <c r="E23" s="314" t="s">
        <v>35</v>
      </c>
      <c r="F23" s="251" t="s">
        <v>44</v>
      </c>
      <c r="G23" s="258">
        <v>5.835</v>
      </c>
      <c r="H23" s="320">
        <v>7.0460000000000003</v>
      </c>
      <c r="I23" s="254"/>
      <c r="J23" s="255">
        <v>19.7</v>
      </c>
      <c r="K23" s="256">
        <v>0.55000000000000004</v>
      </c>
      <c r="L23" s="256"/>
      <c r="M23" s="708"/>
      <c r="N23" s="271"/>
      <c r="O23" s="906">
        <f t="shared" si="22"/>
        <v>5.0125499999999992</v>
      </c>
      <c r="P23" s="252">
        <f t="shared" si="23"/>
        <v>8.1</v>
      </c>
      <c r="Q23" s="272">
        <f t="shared" si="26"/>
        <v>14.809114845341027</v>
      </c>
      <c r="R23" s="258">
        <f t="shared" si="24"/>
        <v>15.95390151350133</v>
      </c>
      <c r="S23" s="273">
        <f t="shared" si="4"/>
        <v>1444.197270421108</v>
      </c>
      <c r="T23" s="897">
        <f t="shared" si="5"/>
        <v>1159.5909617684413</v>
      </c>
      <c r="U23" s="624">
        <v>1</v>
      </c>
      <c r="V23" s="252" t="s">
        <v>192</v>
      </c>
      <c r="W23" s="957">
        <v>4</v>
      </c>
      <c r="X23" s="252">
        <v>11</v>
      </c>
      <c r="Y23" s="252">
        <v>35</v>
      </c>
      <c r="Z23" s="517">
        <v>6.3</v>
      </c>
      <c r="AA23" s="517">
        <v>6.3</v>
      </c>
      <c r="AB23" s="252"/>
      <c r="AC23" s="252"/>
      <c r="AD23" s="320">
        <f t="shared" si="25"/>
        <v>19.293749999999999</v>
      </c>
      <c r="AE23" s="906">
        <f t="shared" si="7"/>
        <v>33.604694375414276</v>
      </c>
      <c r="AF23" s="907">
        <f t="shared" si="8"/>
        <v>34.80261538397653</v>
      </c>
      <c r="AG23" s="154">
        <f t="shared" si="9"/>
        <v>1.0887920977634225</v>
      </c>
      <c r="AH23" s="155">
        <f t="shared" si="10"/>
        <v>1.1276047384408396</v>
      </c>
      <c r="AI23" s="339">
        <f t="shared" si="11"/>
        <v>636.43736788874037</v>
      </c>
      <c r="AJ23" s="273">
        <f t="shared" si="12"/>
        <v>531.56924546876382</v>
      </c>
      <c r="AK23" s="273">
        <f t="shared" si="13"/>
        <v>442.97437122396985</v>
      </c>
      <c r="AL23" s="273">
        <f t="shared" si="14"/>
        <v>354.37949697917588</v>
      </c>
      <c r="AM23" s="273">
        <f t="shared" si="15"/>
        <v>3344.6408222381251</v>
      </c>
      <c r="AN23" s="286">
        <f t="shared" si="16"/>
        <v>2793.5320707817923</v>
      </c>
    </row>
    <row r="24" spans="1:40" ht="12.75" customHeight="1" x14ac:dyDescent="0.2">
      <c r="A24" s="275">
        <v>6</v>
      </c>
      <c r="B24" s="2612"/>
      <c r="C24" s="2614"/>
      <c r="D24" s="695">
        <v>5.8</v>
      </c>
      <c r="E24" s="321" t="s">
        <v>35</v>
      </c>
      <c r="F24" s="230" t="s">
        <v>44</v>
      </c>
      <c r="G24" s="239">
        <v>5.835</v>
      </c>
      <c r="H24" s="327">
        <v>7.0460000000000003</v>
      </c>
      <c r="I24" s="233"/>
      <c r="J24" s="234">
        <v>19.7</v>
      </c>
      <c r="K24" s="235">
        <v>0.55000000000000004</v>
      </c>
      <c r="L24" s="235"/>
      <c r="M24" s="709"/>
      <c r="N24" s="236"/>
      <c r="O24" s="237">
        <f t="shared" si="22"/>
        <v>5.0125499999999992</v>
      </c>
      <c r="P24" s="231">
        <f t="shared" si="23"/>
        <v>8.1</v>
      </c>
      <c r="Q24" s="238">
        <f t="shared" si="26"/>
        <v>14.809114845341027</v>
      </c>
      <c r="R24" s="239">
        <f t="shared" si="24"/>
        <v>15.95390151350133</v>
      </c>
      <c r="S24" s="240">
        <f t="shared" si="4"/>
        <v>1444.197270421108</v>
      </c>
      <c r="T24" s="898">
        <f t="shared" si="5"/>
        <v>1159.5909617684413</v>
      </c>
      <c r="U24" s="625">
        <v>2</v>
      </c>
      <c r="V24" s="231" t="s">
        <v>192</v>
      </c>
      <c r="W24" s="958">
        <v>4</v>
      </c>
      <c r="X24" s="231">
        <v>11</v>
      </c>
      <c r="Y24" s="231">
        <v>35</v>
      </c>
      <c r="Z24" s="518">
        <v>6.3</v>
      </c>
      <c r="AA24" s="518">
        <v>6.14</v>
      </c>
      <c r="AB24" s="231"/>
      <c r="AC24" s="231"/>
      <c r="AD24" s="327">
        <f t="shared" si="25"/>
        <v>18.803750000000001</v>
      </c>
      <c r="AE24" s="237">
        <f t="shared" si="7"/>
        <v>33.120256778367526</v>
      </c>
      <c r="AF24" s="241">
        <f t="shared" si="8"/>
        <v>34.317796878077708</v>
      </c>
      <c r="AG24" s="172">
        <f t="shared" si="9"/>
        <v>1.0730963196191079</v>
      </c>
      <c r="AH24" s="173">
        <f t="shared" si="10"/>
        <v>1.1118966188497177</v>
      </c>
      <c r="AI24" s="340">
        <f t="shared" si="11"/>
        <v>645.74629901309561</v>
      </c>
      <c r="AJ24" s="240">
        <f t="shared" si="12"/>
        <v>539.07889442104147</v>
      </c>
      <c r="AK24" s="240">
        <f t="shared" si="13"/>
        <v>449.23241201753456</v>
      </c>
      <c r="AL24" s="240">
        <f t="shared" si="14"/>
        <v>359.38592961402765</v>
      </c>
      <c r="AM24" s="227">
        <f t="shared" si="15"/>
        <v>3393.5616314502017</v>
      </c>
      <c r="AN24" s="282">
        <f t="shared" si="16"/>
        <v>2832.9971929033713</v>
      </c>
    </row>
    <row r="25" spans="1:40" ht="12.75" customHeight="1" x14ac:dyDescent="0.2">
      <c r="A25" s="275">
        <v>6</v>
      </c>
      <c r="B25" s="2611" t="s">
        <v>379</v>
      </c>
      <c r="C25" s="2613" t="s">
        <v>43</v>
      </c>
      <c r="D25" s="695">
        <v>2.2999999999999998</v>
      </c>
      <c r="E25" s="321" t="s">
        <v>35</v>
      </c>
      <c r="F25" s="230" t="s">
        <v>100</v>
      </c>
      <c r="G25" s="2579">
        <f>G5</f>
        <v>8.2869415032183689</v>
      </c>
      <c r="H25" s="2580">
        <f>H5</f>
        <v>9.0895455227238635</v>
      </c>
      <c r="I25" s="233"/>
      <c r="J25" s="234">
        <v>1.78</v>
      </c>
      <c r="K25" s="235"/>
      <c r="L25" s="235"/>
      <c r="M25" s="709"/>
      <c r="N25" s="236"/>
      <c r="O25" s="237">
        <f t="shared" ref="O25:O34" si="27">0.314*I25+0.249*J25+0.195*K25+0.159*L25+0.06*M25</f>
        <v>0.44322</v>
      </c>
      <c r="P25" s="231">
        <f t="shared" ref="P25:P34" si="28">0.4*SUM(I25:M25)</f>
        <v>0.71200000000000008</v>
      </c>
      <c r="Q25" s="238">
        <f t="shared" si="26"/>
        <v>9.0098497294209121</v>
      </c>
      <c r="R25" s="239">
        <f t="shared" ref="R25:R34" si="29">SQRT(POWER(O25,2)+POWER(P25+H25,2))</f>
        <v>9.8115614762599446</v>
      </c>
      <c r="S25" s="240">
        <f t="shared" si="4"/>
        <v>2373.7669194588043</v>
      </c>
      <c r="T25" s="898">
        <f t="shared" si="5"/>
        <v>1885.5306614306603</v>
      </c>
      <c r="U25" s="625">
        <v>1</v>
      </c>
      <c r="V25" s="231" t="s">
        <v>50</v>
      </c>
      <c r="W25" s="958">
        <v>6.3</v>
      </c>
      <c r="X25" s="231">
        <v>11</v>
      </c>
      <c r="Y25" s="231">
        <v>35</v>
      </c>
      <c r="Z25" s="518">
        <v>6.3</v>
      </c>
      <c r="AA25" s="518">
        <v>7.82</v>
      </c>
      <c r="AB25" s="231"/>
      <c r="AC25" s="231"/>
      <c r="AD25" s="327">
        <f t="shared" ref="AD25:AD34" si="30">AA25/100*Y25*Y25/W25</f>
        <v>15.205555555555556</v>
      </c>
      <c r="AE25" s="237">
        <f t="shared" si="7"/>
        <v>24.208554724241502</v>
      </c>
      <c r="AF25" s="241">
        <f t="shared" si="8"/>
        <v>25.011028533582614</v>
      </c>
      <c r="AG25" s="172">
        <f t="shared" si="9"/>
        <v>0.78435717306542463</v>
      </c>
      <c r="AH25" s="173">
        <f t="shared" si="10"/>
        <v>0.81035732448807662</v>
      </c>
      <c r="AI25" s="340">
        <f t="shared" si="11"/>
        <v>883.4597306867654</v>
      </c>
      <c r="AJ25" s="240">
        <f t="shared" si="12"/>
        <v>739.67369935066142</v>
      </c>
      <c r="AK25" s="240">
        <f t="shared" si="13"/>
        <v>616.39474945888458</v>
      </c>
      <c r="AL25" s="240">
        <f t="shared" si="14"/>
        <v>493.11579956710762</v>
      </c>
      <c r="AM25" s="227">
        <f t="shared" si="15"/>
        <v>4642.806392498017</v>
      </c>
      <c r="AN25" s="282">
        <f t="shared" si="16"/>
        <v>3887.1740956866593</v>
      </c>
    </row>
    <row r="26" spans="1:40" ht="12.75" customHeight="1" x14ac:dyDescent="0.2">
      <c r="A26" s="275">
        <v>6</v>
      </c>
      <c r="B26" s="2612"/>
      <c r="C26" s="2614"/>
      <c r="D26" s="695">
        <v>2.2999999999999998</v>
      </c>
      <c r="E26" s="321" t="s">
        <v>35</v>
      </c>
      <c r="F26" s="230" t="s">
        <v>100</v>
      </c>
      <c r="G26" s="2579">
        <f>G6</f>
        <v>8.2967555031037516</v>
      </c>
      <c r="H26" s="2581">
        <f>H6</f>
        <v>9.1031996394772428</v>
      </c>
      <c r="I26" s="233"/>
      <c r="J26" s="234">
        <v>1.78</v>
      </c>
      <c r="K26" s="235"/>
      <c r="L26" s="235"/>
      <c r="M26" s="709"/>
      <c r="N26" s="236"/>
      <c r="O26" s="237">
        <f t="shared" si="27"/>
        <v>0.44322</v>
      </c>
      <c r="P26" s="231">
        <f t="shared" si="28"/>
        <v>0.71200000000000008</v>
      </c>
      <c r="Q26" s="238">
        <f t="shared" si="26"/>
        <v>9.0196518604157951</v>
      </c>
      <c r="R26" s="239">
        <f t="shared" si="29"/>
        <v>9.8252016738179062</v>
      </c>
      <c r="S26" s="240">
        <f t="shared" si="4"/>
        <v>2371.1872218545132</v>
      </c>
      <c r="T26" s="898">
        <f t="shared" si="5"/>
        <v>1882.9130041471419</v>
      </c>
      <c r="U26" s="625">
        <v>2</v>
      </c>
      <c r="V26" s="231" t="s">
        <v>50</v>
      </c>
      <c r="W26" s="958">
        <v>6.3</v>
      </c>
      <c r="X26" s="231">
        <v>11</v>
      </c>
      <c r="Y26" s="231">
        <v>35</v>
      </c>
      <c r="Z26" s="518">
        <v>6.3</v>
      </c>
      <c r="AA26" s="518">
        <v>8.14</v>
      </c>
      <c r="AB26" s="231"/>
      <c r="AC26" s="231"/>
      <c r="AD26" s="327">
        <f t="shared" si="30"/>
        <v>15.827777777777779</v>
      </c>
      <c r="AE26" s="237">
        <f t="shared" si="7"/>
        <v>24.840487704164264</v>
      </c>
      <c r="AF26" s="241">
        <f t="shared" si="8"/>
        <v>25.646807497040463</v>
      </c>
      <c r="AG26" s="172">
        <f t="shared" si="9"/>
        <v>0.80483180161492207</v>
      </c>
      <c r="AH26" s="173">
        <f t="shared" si="10"/>
        <v>0.83095656290411091</v>
      </c>
      <c r="AI26" s="340">
        <f t="shared" si="11"/>
        <v>860.98483619582282</v>
      </c>
      <c r="AJ26" s="240">
        <f t="shared" si="12"/>
        <v>721.3373439222338</v>
      </c>
      <c r="AK26" s="240">
        <f t="shared" si="13"/>
        <v>601.11445326852822</v>
      </c>
      <c r="AL26" s="240">
        <f t="shared" si="14"/>
        <v>480.89156261482253</v>
      </c>
      <c r="AM26" s="227">
        <f t="shared" si="15"/>
        <v>4524.6950851131833</v>
      </c>
      <c r="AN26" s="282">
        <f t="shared" si="16"/>
        <v>3790.8118674591869</v>
      </c>
    </row>
    <row r="27" spans="1:40" ht="12.75" customHeight="1" x14ac:dyDescent="0.2">
      <c r="A27" s="275">
        <v>6</v>
      </c>
      <c r="B27" s="2611" t="s">
        <v>309</v>
      </c>
      <c r="C27" s="2625" t="s">
        <v>351</v>
      </c>
      <c r="D27" s="695">
        <v>2.2999999999999998</v>
      </c>
      <c r="E27" s="321" t="s">
        <v>35</v>
      </c>
      <c r="F27" s="230" t="s">
        <v>100</v>
      </c>
      <c r="G27" s="2579">
        <f>G5</f>
        <v>8.2869415032183689</v>
      </c>
      <c r="H27" s="2581">
        <f>H5</f>
        <v>9.0895455227238635</v>
      </c>
      <c r="I27" s="233"/>
      <c r="J27" s="234">
        <v>1.76</v>
      </c>
      <c r="K27" s="235"/>
      <c r="L27" s="235"/>
      <c r="M27" s="709"/>
      <c r="N27" s="236"/>
      <c r="O27" s="237">
        <f t="shared" si="27"/>
        <v>0.43824000000000002</v>
      </c>
      <c r="P27" s="231">
        <f t="shared" si="28"/>
        <v>0.70400000000000007</v>
      </c>
      <c r="Q27" s="238">
        <f>SQRT(POWER(O27,2)+POWER(P27+G27,2))</f>
        <v>9.0016156000961622</v>
      </c>
      <c r="R27" s="239">
        <f t="shared" si="29"/>
        <v>9.8033457657712262</v>
      </c>
      <c r="S27" s="240">
        <f t="shared" si="4"/>
        <v>2375.9382967614997</v>
      </c>
      <c r="T27" s="898">
        <f t="shared" si="5"/>
        <v>1887.1108335884153</v>
      </c>
      <c r="U27" s="625">
        <v>1</v>
      </c>
      <c r="V27" s="231" t="s">
        <v>194</v>
      </c>
      <c r="W27" s="958">
        <v>6.3</v>
      </c>
      <c r="X27" s="231">
        <v>11</v>
      </c>
      <c r="Y27" s="231">
        <v>35</v>
      </c>
      <c r="Z27" s="518">
        <v>6.3</v>
      </c>
      <c r="AA27" s="518">
        <v>6.74</v>
      </c>
      <c r="AB27" s="231"/>
      <c r="AC27" s="231"/>
      <c r="AD27" s="327">
        <f t="shared" si="30"/>
        <v>13.105555555555556</v>
      </c>
      <c r="AE27" s="237">
        <f t="shared" si="7"/>
        <v>22.100842440187769</v>
      </c>
      <c r="AF27" s="241">
        <f t="shared" si="8"/>
        <v>22.903294184262176</v>
      </c>
      <c r="AG27" s="172">
        <f t="shared" si="9"/>
        <v>0.71606729506208366</v>
      </c>
      <c r="AH27" s="173">
        <f t="shared" si="10"/>
        <v>0.74206673157009451</v>
      </c>
      <c r="AI27" s="340">
        <f t="shared" si="11"/>
        <v>967.71348399389399</v>
      </c>
      <c r="AJ27" s="240">
        <f t="shared" si="12"/>
        <v>807.74406734521767</v>
      </c>
      <c r="AK27" s="240">
        <f t="shared" si="13"/>
        <v>673.12005612101473</v>
      </c>
      <c r="AL27" s="240">
        <f t="shared" si="14"/>
        <v>538.49604489681178</v>
      </c>
      <c r="AM27" s="227">
        <f t="shared" si="15"/>
        <v>5085.5813723402844</v>
      </c>
      <c r="AN27" s="282">
        <f t="shared" si="16"/>
        <v>4244.9012548172104</v>
      </c>
    </row>
    <row r="28" spans="1:40" ht="12.75" customHeight="1" x14ac:dyDescent="0.2">
      <c r="A28" s="275">
        <v>6</v>
      </c>
      <c r="B28" s="2612"/>
      <c r="C28" s="2626"/>
      <c r="D28" s="695">
        <v>2.2999999999999998</v>
      </c>
      <c r="E28" s="875" t="s">
        <v>35</v>
      </c>
      <c r="F28" s="230" t="s">
        <v>100</v>
      </c>
      <c r="G28" s="2579">
        <f>G6</f>
        <v>8.2967555031037516</v>
      </c>
      <c r="H28" s="2581">
        <f>H6</f>
        <v>9.1031996394772428</v>
      </c>
      <c r="I28" s="233"/>
      <c r="J28" s="234">
        <v>1.76</v>
      </c>
      <c r="K28" s="235"/>
      <c r="L28" s="235"/>
      <c r="M28" s="709"/>
      <c r="N28" s="236"/>
      <c r="O28" s="237">
        <f t="shared" si="27"/>
        <v>0.43824000000000002</v>
      </c>
      <c r="P28" s="231">
        <f t="shared" si="28"/>
        <v>0.70400000000000007</v>
      </c>
      <c r="Q28" s="238">
        <f t="shared" si="26"/>
        <v>9.0114179752274541</v>
      </c>
      <c r="R28" s="239">
        <f t="shared" si="29"/>
        <v>9.8169862517048774</v>
      </c>
      <c r="S28" s="240">
        <f t="shared" si="4"/>
        <v>2373.3538157688649</v>
      </c>
      <c r="T28" s="898">
        <f t="shared" si="5"/>
        <v>1884.4887346956586</v>
      </c>
      <c r="U28" s="625">
        <v>2</v>
      </c>
      <c r="V28" s="231" t="s">
        <v>194</v>
      </c>
      <c r="W28" s="958">
        <v>6.3</v>
      </c>
      <c r="X28" s="231">
        <v>11</v>
      </c>
      <c r="Y28" s="231">
        <v>35</v>
      </c>
      <c r="Z28" s="518">
        <v>6.3</v>
      </c>
      <c r="AA28" s="518">
        <v>6.96</v>
      </c>
      <c r="AB28" s="231"/>
      <c r="AC28" s="231"/>
      <c r="AD28" s="327">
        <f t="shared" si="30"/>
        <v>13.533333333333331</v>
      </c>
      <c r="AE28" s="237">
        <f t="shared" si="7"/>
        <v>22.538349850555573</v>
      </c>
      <c r="AF28" s="241">
        <f t="shared" si="8"/>
        <v>23.344646790055695</v>
      </c>
      <c r="AG28" s="172">
        <f t="shared" si="9"/>
        <v>0.73024253515800053</v>
      </c>
      <c r="AH28" s="173">
        <f t="shared" si="10"/>
        <v>0.75636655599780445</v>
      </c>
      <c r="AI28" s="340">
        <f t="shared" si="11"/>
        <v>948.92853198243438</v>
      </c>
      <c r="AJ28" s="240">
        <f t="shared" si="12"/>
        <v>792.47290251915877</v>
      </c>
      <c r="AK28" s="240">
        <f t="shared" si="13"/>
        <v>660.39408543263232</v>
      </c>
      <c r="AL28" s="240">
        <f t="shared" si="14"/>
        <v>528.31526834610588</v>
      </c>
      <c r="AM28" s="227">
        <f t="shared" si="15"/>
        <v>4986.8616545623436</v>
      </c>
      <c r="AN28" s="282">
        <f t="shared" si="16"/>
        <v>4164.6473856111952</v>
      </c>
    </row>
    <row r="29" spans="1:40" ht="12.75" customHeight="1" x14ac:dyDescent="0.2">
      <c r="A29" s="275">
        <v>6</v>
      </c>
      <c r="B29" s="2611" t="s">
        <v>168</v>
      </c>
      <c r="C29" s="2613" t="s">
        <v>341</v>
      </c>
      <c r="D29" s="695">
        <v>2.2999999999999998</v>
      </c>
      <c r="E29" s="875" t="s">
        <v>35</v>
      </c>
      <c r="F29" s="230" t="s">
        <v>100</v>
      </c>
      <c r="G29" s="2579">
        <f>G5</f>
        <v>8.2869415032183689</v>
      </c>
      <c r="H29" s="2581">
        <f>H5</f>
        <v>9.0895455227238635</v>
      </c>
      <c r="I29" s="233"/>
      <c r="J29" s="234">
        <v>11.15</v>
      </c>
      <c r="K29" s="235"/>
      <c r="L29" s="235"/>
      <c r="M29" s="709"/>
      <c r="N29" s="236"/>
      <c r="O29" s="237">
        <f>0.314*I29+0.249*J29+0.195*K29+0.159*L29+0.06*M29</f>
        <v>2.7763499999999999</v>
      </c>
      <c r="P29" s="231">
        <f>0.4*SUM(I29:M29)</f>
        <v>4.46</v>
      </c>
      <c r="Q29" s="238">
        <f>SQRT(POWER(O29,2)+POWER(P29+G29,2))</f>
        <v>13.04579001091812</v>
      </c>
      <c r="R29" s="239">
        <f>SQRT(POWER(O29,2)+POWER(P29+H29,2))</f>
        <v>13.831062981378775</v>
      </c>
      <c r="S29" s="240">
        <f>37000/1.73/SQRT(POWER((G29+P29),2)+O29*O29)</f>
        <v>1639.4011569322395</v>
      </c>
      <c r="T29" s="898">
        <f>37000/2/SQRT(O29*O29+POWER((H29+P29),2))</f>
        <v>1337.5689218469449</v>
      </c>
      <c r="U29" s="625">
        <v>1</v>
      </c>
      <c r="V29" s="231" t="s">
        <v>195</v>
      </c>
      <c r="W29" s="959">
        <v>6.3</v>
      </c>
      <c r="X29" s="231">
        <v>11</v>
      </c>
      <c r="Y29" s="908">
        <v>35</v>
      </c>
      <c r="Z29" s="909">
        <v>6.3</v>
      </c>
      <c r="AA29" s="908">
        <v>8.1300000000000008</v>
      </c>
      <c r="AB29" s="231"/>
      <c r="AC29" s="231">
        <v>5</v>
      </c>
      <c r="AD29" s="327">
        <f>AA29/100*Y29*Y29/W29</f>
        <v>15.808333333333335</v>
      </c>
      <c r="AE29" s="237">
        <f>SQRT(POWER(O29,2)+POWER(P29+AD29+G29,2))</f>
        <v>28.68992576347145</v>
      </c>
      <c r="AF29" s="241">
        <f>SQRT(POWER(O29,2)+POWER(P29+AD29+H29,2))</f>
        <v>29.488865190939958</v>
      </c>
      <c r="AG29" s="172">
        <f>SQRT(POWER((AD29+P29+G29),2)+POWER(O29,2))*POWER(6.3/35,2)</f>
        <v>0.92955359473647492</v>
      </c>
      <c r="AH29" s="173">
        <f>SQRT(POWER((H29+P29+AD29),2)+POWER(O29,2))*POWER(6.3/35,2)</f>
        <v>0.95543923218645455</v>
      </c>
      <c r="AI29" s="340">
        <f>37000/1.73/SQRT(POWER((G29+P29+AD29),2)+O29*O29)</f>
        <v>745.46317802693329</v>
      </c>
      <c r="AJ29" s="240">
        <f>37000/2/SQRT(POWER((H29+P29+AD29),2)+O29*O29)</f>
        <v>627.35544010299407</v>
      </c>
      <c r="AK29" s="240">
        <f>AJ29/1.2</f>
        <v>522.79620008582845</v>
      </c>
      <c r="AL29" s="240">
        <f>AJ29/1.5</f>
        <v>418.23696006866271</v>
      </c>
      <c r="AM29" s="240">
        <f>6300/(1.73*AG29)</f>
        <v>3917.5992839253258</v>
      </c>
      <c r="AN29" s="282">
        <f>6300/(2*AH29)</f>
        <v>3296.9129735142333</v>
      </c>
    </row>
    <row r="30" spans="1:40" ht="12.75" customHeight="1" x14ac:dyDescent="0.2">
      <c r="A30" s="275">
        <v>6</v>
      </c>
      <c r="B30" s="2612"/>
      <c r="C30" s="2614"/>
      <c r="D30" s="695">
        <v>2.2999999999999998</v>
      </c>
      <c r="E30" s="875" t="s">
        <v>35</v>
      </c>
      <c r="F30" s="230" t="s">
        <v>100</v>
      </c>
      <c r="G30" s="2579">
        <f>G6</f>
        <v>8.2967555031037516</v>
      </c>
      <c r="H30" s="2581">
        <f>H6</f>
        <v>9.1031996394772428</v>
      </c>
      <c r="I30" s="233"/>
      <c r="J30" s="234">
        <v>11.15</v>
      </c>
      <c r="K30" s="235"/>
      <c r="L30" s="235"/>
      <c r="M30" s="709"/>
      <c r="N30" s="236"/>
      <c r="O30" s="237">
        <f>0.314*I30+0.249*J30+0.195*K30+0.159*L30+0.06*M30</f>
        <v>2.7763499999999999</v>
      </c>
      <c r="P30" s="231">
        <f>0.4*SUM(I30:M30)</f>
        <v>4.46</v>
      </c>
      <c r="Q30" s="238">
        <f>SQRT(POWER(O30,2)+POWER(P30+G30,2))</f>
        <v>13.055379362104643</v>
      </c>
      <c r="R30" s="239">
        <f>SQRT(POWER(O30,2)+POWER(P30+H30,2))</f>
        <v>13.844439453542915</v>
      </c>
      <c r="S30" s="240">
        <f>37000/1.73/SQRT(POWER((G30+P30),2)+O30*O30)</f>
        <v>1638.1969948015665</v>
      </c>
      <c r="T30" s="898">
        <f>37000/2/SQRT(O30*O30+POWER((H30+P30),2))</f>
        <v>1336.2765651927991</v>
      </c>
      <c r="U30" s="625">
        <v>2</v>
      </c>
      <c r="V30" s="231" t="s">
        <v>195</v>
      </c>
      <c r="W30" s="959">
        <v>6.3</v>
      </c>
      <c r="X30" s="231">
        <v>11</v>
      </c>
      <c r="Y30" s="908">
        <v>35</v>
      </c>
      <c r="Z30" s="909">
        <v>6.3</v>
      </c>
      <c r="AA30" s="908">
        <v>8.1300000000000008</v>
      </c>
      <c r="AB30" s="231"/>
      <c r="AC30" s="231">
        <v>5</v>
      </c>
      <c r="AD30" s="327">
        <f>AA30/100*Y30*Y30/W30</f>
        <v>15.808333333333335</v>
      </c>
      <c r="AE30" s="237">
        <f>SQRT(POWER(O30,2)+POWER(P30+AD30+G30,2))</f>
        <v>28.69969371885426</v>
      </c>
      <c r="AF30" s="241">
        <f>SQRT(POWER(O30,2)+POWER(P30+AD30+H30,2))</f>
        <v>29.502458685597695</v>
      </c>
      <c r="AG30" s="172">
        <f>SQRT(POWER((AD30+P30+G30),2)+POWER(O30,2))*POWER(6.3/35,2)</f>
        <v>0.92987007649087794</v>
      </c>
      <c r="AH30" s="173">
        <f>SQRT(POWER((H30+P30+AD30),2)+POWER(O30,2))*POWER(6.3/35,2)</f>
        <v>0.95587966141336522</v>
      </c>
      <c r="AI30" s="340">
        <f>37000/1.73/SQRT(POWER((G30+P30+AD30),2)+O30*O30)</f>
        <v>745.20945925439776</v>
      </c>
      <c r="AJ30" s="240">
        <f>37000/2/SQRT(POWER((H30+P30+AD30),2)+O30*O30)</f>
        <v>627.06638104813965</v>
      </c>
      <c r="AK30" s="240">
        <f>AJ30/1.2</f>
        <v>522.55531754011645</v>
      </c>
      <c r="AL30" s="240">
        <f>AJ30/1.5</f>
        <v>418.04425403209308</v>
      </c>
      <c r="AM30" s="227">
        <f>6300/(1.73*AG30)</f>
        <v>3916.2659270126014</v>
      </c>
      <c r="AN30" s="282">
        <f>6300/(2*AH30)</f>
        <v>3295.3938943971302</v>
      </c>
    </row>
    <row r="31" spans="1:40" ht="12.75" customHeight="1" x14ac:dyDescent="0.2">
      <c r="A31" s="275">
        <v>6</v>
      </c>
      <c r="B31" s="2611" t="s">
        <v>140</v>
      </c>
      <c r="C31" s="2613" t="s">
        <v>43</v>
      </c>
      <c r="D31" s="695">
        <v>5.8</v>
      </c>
      <c r="E31" s="321" t="s">
        <v>35</v>
      </c>
      <c r="F31" s="230" t="s">
        <v>44</v>
      </c>
      <c r="G31" s="226">
        <v>5.835</v>
      </c>
      <c r="H31" s="360">
        <v>7.0460000000000003</v>
      </c>
      <c r="I31" s="233"/>
      <c r="J31" s="234">
        <v>24.1</v>
      </c>
      <c r="K31" s="235">
        <v>0.55000000000000004</v>
      </c>
      <c r="L31" s="235"/>
      <c r="M31" s="709"/>
      <c r="N31" s="236"/>
      <c r="O31" s="237">
        <f>0.314*I31+0.249*J31+0.195*K31+0.159*L31+0.06*M31</f>
        <v>6.1081500000000002</v>
      </c>
      <c r="P31" s="231">
        <f>0.4*SUM(I31:M31)</f>
        <v>9.8600000000000012</v>
      </c>
      <c r="Q31" s="238">
        <f>SQRT(POWER(O31,2)+POWER(P31+G31,2))</f>
        <v>16.841689981189536</v>
      </c>
      <c r="R31" s="239">
        <f>SQRT(POWER(O31,2)+POWER(P31+H31,2))</f>
        <v>17.975603812459266</v>
      </c>
      <c r="S31" s="240">
        <f>37000/1.73/SQRT(POWER((G31+P31),2)+O31*O31)</f>
        <v>1269.9012546176573</v>
      </c>
      <c r="T31" s="898">
        <f>37000/2/SQRT(O31*O31+POWER((H31+P31),2))</f>
        <v>1029.1726605132042</v>
      </c>
      <c r="U31" s="625">
        <v>1</v>
      </c>
      <c r="V31" s="231" t="s">
        <v>50</v>
      </c>
      <c r="W31" s="958">
        <v>6.3</v>
      </c>
      <c r="X31" s="231">
        <v>11</v>
      </c>
      <c r="Y31" s="231">
        <v>35</v>
      </c>
      <c r="Z31" s="518">
        <v>6.3</v>
      </c>
      <c r="AA31" s="518">
        <v>7.6</v>
      </c>
      <c r="AB31" s="231"/>
      <c r="AC31" s="231">
        <v>5</v>
      </c>
      <c r="AD31" s="327">
        <f>AA31/100*Y31*Y31/W31</f>
        <v>14.77777777777778</v>
      </c>
      <c r="AE31" s="237">
        <f>SQRT(POWER(O31,2)+POWER(P31+AD31+G31,2))</f>
        <v>31.078926653221593</v>
      </c>
      <c r="AF31" s="241">
        <f>SQRT(POWER(O31,2)+POWER(P31+AD31+H31,2))</f>
        <v>32.267185664295312</v>
      </c>
      <c r="AG31" s="172">
        <f>SQRT(POWER((AD31+P31+G31),2)+POWER(O31,2))*POWER(6.3/35,2)</f>
        <v>1.0069572235643796</v>
      </c>
      <c r="AH31" s="173">
        <f>SQRT(POWER((H31+P31+AD31),2)+POWER(O31,2))*POWER(6.3/35,2)</f>
        <v>1.0454568155231683</v>
      </c>
      <c r="AI31" s="340">
        <f>37000/1.73/SQRT(POWER((G31+P31+AD31),2)+O31*O31)</f>
        <v>688.16029187987579</v>
      </c>
      <c r="AJ31" s="240">
        <f>37000/2/SQRT(POWER((H31+P31+AD31),2)+O31*O31)</f>
        <v>573.33788550610552</v>
      </c>
      <c r="AK31" s="240">
        <f>AJ31/1.2</f>
        <v>477.78157125508795</v>
      </c>
      <c r="AL31" s="240">
        <f>AJ31/1.5</f>
        <v>382.22525700407033</v>
      </c>
      <c r="AM31" s="227">
        <f>6300/(1.73*AG31)</f>
        <v>3616.4579903597073</v>
      </c>
      <c r="AN31" s="282">
        <f>6300/(2*AH31)</f>
        <v>3013.036935842897</v>
      </c>
    </row>
    <row r="32" spans="1:40" ht="12.75" customHeight="1" x14ac:dyDescent="0.2">
      <c r="A32" s="275">
        <v>6</v>
      </c>
      <c r="B32" s="2612"/>
      <c r="C32" s="2614"/>
      <c r="D32" s="695">
        <v>5.8</v>
      </c>
      <c r="E32" s="321" t="s">
        <v>35</v>
      </c>
      <c r="F32" s="230" t="s">
        <v>44</v>
      </c>
      <c r="G32" s="239">
        <v>5.835</v>
      </c>
      <c r="H32" s="327">
        <v>7.0460000000000003</v>
      </c>
      <c r="I32" s="233"/>
      <c r="J32" s="234">
        <v>24.1</v>
      </c>
      <c r="K32" s="235">
        <v>0.55000000000000004</v>
      </c>
      <c r="L32" s="235"/>
      <c r="M32" s="709"/>
      <c r="N32" s="236"/>
      <c r="O32" s="237">
        <f>0.314*I32+0.249*J32+0.195*K32+0.159*L32+0.06*M32</f>
        <v>6.1081500000000002</v>
      </c>
      <c r="P32" s="231">
        <f>0.4*SUM(I32:M32)</f>
        <v>9.8600000000000012</v>
      </c>
      <c r="Q32" s="238">
        <f>SQRT(POWER(O32,2)+POWER(P32+G32,2))</f>
        <v>16.841689981189536</v>
      </c>
      <c r="R32" s="239">
        <f>SQRT(POWER(O32,2)+POWER(P32+H32,2))</f>
        <v>17.975603812459266</v>
      </c>
      <c r="S32" s="240">
        <f>37000/1.73/SQRT(POWER((G32+P32),2)+O32*O32)</f>
        <v>1269.9012546176573</v>
      </c>
      <c r="T32" s="898">
        <f>37000/2/SQRT(O32*O32+POWER((H32+P32),2))</f>
        <v>1029.1726605132042</v>
      </c>
      <c r="U32" s="625">
        <v>2</v>
      </c>
      <c r="V32" s="231" t="s">
        <v>50</v>
      </c>
      <c r="W32" s="958">
        <v>6.3</v>
      </c>
      <c r="X32" s="231">
        <v>11</v>
      </c>
      <c r="Y32" s="231">
        <v>35</v>
      </c>
      <c r="Z32" s="518">
        <v>6.3</v>
      </c>
      <c r="AA32" s="518">
        <v>7.6</v>
      </c>
      <c r="AB32" s="231"/>
      <c r="AC32" s="231">
        <v>5</v>
      </c>
      <c r="AD32" s="327">
        <f>AA32/100*Y32*Y32/W32</f>
        <v>14.77777777777778</v>
      </c>
      <c r="AE32" s="237">
        <f>SQRT(POWER(O32,2)+POWER(P32+AD32+G32,2))</f>
        <v>31.078926653221593</v>
      </c>
      <c r="AF32" s="241">
        <f>SQRT(POWER(O32,2)+POWER(P32+AD32+H32,2))</f>
        <v>32.267185664295312</v>
      </c>
      <c r="AG32" s="172">
        <f>SQRT(POWER((AD32+P32+G32),2)+POWER(O32,2))*POWER(6.3/35,2)</f>
        <v>1.0069572235643796</v>
      </c>
      <c r="AH32" s="173">
        <f>SQRT(POWER((H32+P32+AD32),2)+POWER(O32,2))*POWER(6.3/35,2)</f>
        <v>1.0454568155231683</v>
      </c>
      <c r="AI32" s="340">
        <f>37000/1.73/SQRT(POWER((G32+P32+AD32),2)+O32*O32)</f>
        <v>688.16029187987579</v>
      </c>
      <c r="AJ32" s="240">
        <f>37000/2/SQRT(POWER((H32+P32+AD32),2)+O32*O32)</f>
        <v>573.33788550610552</v>
      </c>
      <c r="AK32" s="240">
        <f>AJ32/1.2</f>
        <v>477.78157125508795</v>
      </c>
      <c r="AL32" s="240">
        <f>AJ32/1.5</f>
        <v>382.22525700407033</v>
      </c>
      <c r="AM32" s="227">
        <f>6300/(1.73*AG32)</f>
        <v>3616.4579903597073</v>
      </c>
      <c r="AN32" s="282">
        <f>6300/(2*AH32)</f>
        <v>3013.036935842897</v>
      </c>
    </row>
    <row r="33" spans="1:40" ht="12.75" customHeight="1" x14ac:dyDescent="0.2">
      <c r="A33" s="275">
        <v>6</v>
      </c>
      <c r="B33" s="2611" t="s">
        <v>134</v>
      </c>
      <c r="C33" s="2613" t="s">
        <v>43</v>
      </c>
      <c r="D33" s="695">
        <v>5.8</v>
      </c>
      <c r="E33" s="875" t="s">
        <v>35</v>
      </c>
      <c r="F33" s="230" t="s">
        <v>44</v>
      </c>
      <c r="G33" s="226">
        <v>5.835</v>
      </c>
      <c r="H33" s="360">
        <v>7.0460000000000003</v>
      </c>
      <c r="I33" s="233"/>
      <c r="J33" s="234">
        <v>18.29</v>
      </c>
      <c r="K33" s="235">
        <v>0.55000000000000004</v>
      </c>
      <c r="L33" s="235"/>
      <c r="M33" s="709"/>
      <c r="N33" s="236"/>
      <c r="O33" s="237">
        <f t="shared" si="27"/>
        <v>4.661459999999999</v>
      </c>
      <c r="P33" s="231">
        <f t="shared" si="28"/>
        <v>7.5360000000000005</v>
      </c>
      <c r="Q33" s="238">
        <f t="shared" ref="Q33:Q46" si="31">SQRT(POWER(O33,2)+POWER(P33+G33,2))</f>
        <v>14.160256012219554</v>
      </c>
      <c r="R33" s="239">
        <f t="shared" si="29"/>
        <v>15.308949452251779</v>
      </c>
      <c r="S33" s="240">
        <f t="shared" si="4"/>
        <v>1510.3740510438597</v>
      </c>
      <c r="T33" s="898">
        <f t="shared" si="5"/>
        <v>1208.4434701219066</v>
      </c>
      <c r="U33" s="625">
        <v>1</v>
      </c>
      <c r="V33" s="231" t="s">
        <v>192</v>
      </c>
      <c r="W33" s="958">
        <v>4</v>
      </c>
      <c r="X33" s="231">
        <v>11</v>
      </c>
      <c r="Y33" s="231">
        <v>35</v>
      </c>
      <c r="Z33" s="518">
        <v>6.3</v>
      </c>
      <c r="AA33" s="518">
        <v>6.2</v>
      </c>
      <c r="AB33" s="231"/>
      <c r="AC33" s="231"/>
      <c r="AD33" s="327">
        <f t="shared" si="30"/>
        <v>18.987500000000001</v>
      </c>
      <c r="AE33" s="237">
        <f t="shared" si="7"/>
        <v>32.692533269564784</v>
      </c>
      <c r="AF33" s="241">
        <f t="shared" si="8"/>
        <v>33.891599838036569</v>
      </c>
      <c r="AG33" s="172">
        <f t="shared" si="9"/>
        <v>1.059238077933899</v>
      </c>
      <c r="AH33" s="173">
        <f t="shared" si="10"/>
        <v>1.0980878347523848</v>
      </c>
      <c r="AI33" s="340">
        <f>37000/1.73/SQRT(POWER((G33+P33+AD33),2)+O33*O33)</f>
        <v>654.19473800474123</v>
      </c>
      <c r="AJ33" s="240">
        <f>37000/2/SQRT(POWER((H33+P33+AD33),2)+O33*O33)</f>
        <v>545.85797331518813</v>
      </c>
      <c r="AK33" s="240">
        <f t="shared" si="13"/>
        <v>454.88164442932344</v>
      </c>
      <c r="AL33" s="240">
        <f t="shared" si="14"/>
        <v>363.90531554345876</v>
      </c>
      <c r="AM33" s="227">
        <f t="shared" si="15"/>
        <v>3437.9603348597511</v>
      </c>
      <c r="AN33" s="282">
        <f t="shared" si="16"/>
        <v>2868.6229828876253</v>
      </c>
    </row>
    <row r="34" spans="1:40" ht="12.75" customHeight="1" x14ac:dyDescent="0.2">
      <c r="A34" s="275">
        <v>6</v>
      </c>
      <c r="B34" s="2612"/>
      <c r="C34" s="2614"/>
      <c r="D34" s="695">
        <v>5.8</v>
      </c>
      <c r="E34" s="321" t="s">
        <v>35</v>
      </c>
      <c r="F34" s="230" t="s">
        <v>44</v>
      </c>
      <c r="G34" s="239">
        <v>5.835</v>
      </c>
      <c r="H34" s="327">
        <v>7.0460000000000003</v>
      </c>
      <c r="I34" s="233"/>
      <c r="J34" s="234">
        <v>18.04</v>
      </c>
      <c r="K34" s="235">
        <v>0.55000000000000004</v>
      </c>
      <c r="L34" s="235"/>
      <c r="M34" s="709"/>
      <c r="N34" s="236"/>
      <c r="O34" s="237">
        <f t="shared" si="27"/>
        <v>4.5992099999999994</v>
      </c>
      <c r="P34" s="231">
        <f t="shared" si="28"/>
        <v>7.4359999999999999</v>
      </c>
      <c r="Q34" s="238">
        <f t="shared" si="31"/>
        <v>14.045361284926067</v>
      </c>
      <c r="R34" s="239">
        <f t="shared" si="29"/>
        <v>15.194770699951349</v>
      </c>
      <c r="S34" s="240">
        <f t="shared" si="4"/>
        <v>1522.7293056496694</v>
      </c>
      <c r="T34" s="898">
        <f t="shared" si="5"/>
        <v>1217.5241315131682</v>
      </c>
      <c r="U34" s="625">
        <v>2</v>
      </c>
      <c r="V34" s="231" t="s">
        <v>192</v>
      </c>
      <c r="W34" s="958">
        <v>4</v>
      </c>
      <c r="X34" s="231">
        <v>11</v>
      </c>
      <c r="Y34" s="231">
        <v>35</v>
      </c>
      <c r="Z34" s="518">
        <v>6.3</v>
      </c>
      <c r="AA34" s="518">
        <v>6.35</v>
      </c>
      <c r="AB34" s="231"/>
      <c r="AC34" s="231"/>
      <c r="AD34" s="327">
        <f t="shared" si="30"/>
        <v>19.446875000000002</v>
      </c>
      <c r="AE34" s="237">
        <f t="shared" si="7"/>
        <v>33.039553222459368</v>
      </c>
      <c r="AF34" s="241">
        <f t="shared" si="8"/>
        <v>34.239177726541939</v>
      </c>
      <c r="AG34" s="172">
        <f t="shared" si="9"/>
        <v>1.0704815244076835</v>
      </c>
      <c r="AH34" s="173">
        <f t="shared" si="10"/>
        <v>1.1093493583399587</v>
      </c>
      <c r="AI34" s="340">
        <f t="shared" si="11"/>
        <v>647.32362126663793</v>
      </c>
      <c r="AJ34" s="240">
        <f t="shared" si="12"/>
        <v>540.31671402140444</v>
      </c>
      <c r="AK34" s="240">
        <f t="shared" si="13"/>
        <v>450.26392835117036</v>
      </c>
      <c r="AL34" s="240">
        <f t="shared" si="14"/>
        <v>360.21114268093629</v>
      </c>
      <c r="AM34" s="227">
        <f t="shared" si="15"/>
        <v>3401.8508625123623</v>
      </c>
      <c r="AN34" s="282">
        <f t="shared" si="16"/>
        <v>2839.5022508632364</v>
      </c>
    </row>
    <row r="35" spans="1:40" ht="12.75" customHeight="1" x14ac:dyDescent="0.2">
      <c r="A35" s="275">
        <v>6</v>
      </c>
      <c r="B35" s="2611" t="s">
        <v>167</v>
      </c>
      <c r="C35" s="2613" t="s">
        <v>43</v>
      </c>
      <c r="D35" s="695">
        <v>2.2999999999999998</v>
      </c>
      <c r="E35" s="875" t="s">
        <v>35</v>
      </c>
      <c r="F35" s="911" t="s">
        <v>100</v>
      </c>
      <c r="G35" s="2579">
        <f>G5</f>
        <v>8.2869415032183689</v>
      </c>
      <c r="H35" s="2581">
        <f>H5</f>
        <v>9.0895455227238635</v>
      </c>
      <c r="I35" s="233"/>
      <c r="J35" s="234">
        <v>10.57</v>
      </c>
      <c r="K35" s="235"/>
      <c r="L35" s="235"/>
      <c r="M35" s="709"/>
      <c r="N35" s="236"/>
      <c r="O35" s="237">
        <f t="shared" ref="O35:O40" si="32">0.314*I35+0.249*J35+0.195*K35+0.159*L35+0.06*M35</f>
        <v>2.6319300000000001</v>
      </c>
      <c r="P35" s="231">
        <f t="shared" ref="P35:P40" si="33">0.4*SUM(I35:M35)</f>
        <v>4.2280000000000006</v>
      </c>
      <c r="Q35" s="238">
        <f>SQRT(POWER(O35,2)+POWER(P35+G35,2))</f>
        <v>12.788698774851087</v>
      </c>
      <c r="R35" s="239">
        <f>SQRT(POWER(O35,2)+POWER(P35+H35,2))</f>
        <v>13.575127044514996</v>
      </c>
      <c r="S35" s="240">
        <f>37000/1.73/SQRT(POWER((G35+P35),2)+O35*O35)</f>
        <v>1672.3580415430697</v>
      </c>
      <c r="T35" s="898">
        <f>37000/2/SQRT(O35*O35+POWER((H35+P35),2))</f>
        <v>1362.7865094253309</v>
      </c>
      <c r="U35" s="625">
        <v>1</v>
      </c>
      <c r="V35" s="231" t="s">
        <v>192</v>
      </c>
      <c r="W35" s="959">
        <v>4</v>
      </c>
      <c r="X35" s="231">
        <v>11</v>
      </c>
      <c r="Y35" s="908">
        <v>35</v>
      </c>
      <c r="Z35" s="909">
        <v>6.3</v>
      </c>
      <c r="AA35" s="908">
        <v>6.14</v>
      </c>
      <c r="AB35" s="231"/>
      <c r="AC35" s="231">
        <v>5</v>
      </c>
      <c r="AD35" s="327">
        <f>AA35/100*Y35*Y35/W35</f>
        <v>18.803750000000001</v>
      </c>
      <c r="AE35" s="237">
        <f>SQRT(POWER(O35,2)+POWER(P35+AD35+G35,2))</f>
        <v>31.429086735039927</v>
      </c>
      <c r="AF35" s="241">
        <f>SQRT(POWER(O35,2)+POWER(P35+AD35+H35,2))</f>
        <v>32.228941676435177</v>
      </c>
      <c r="AG35" s="172">
        <f>SQRT(POWER((AD35+P35+G35),2)+POWER(O35,2))*POWER(6.3/35,2)</f>
        <v>1.0183024102152936</v>
      </c>
      <c r="AH35" s="173">
        <f>SQRT(POWER((H35+P35+AD35),2)+POWER(O35,2))*POWER(6.3/35,2)</f>
        <v>1.0442177103164996</v>
      </c>
      <c r="AI35" s="340">
        <f>37000/1.73/SQRT(POWER((G35+P35+AD35),2)+O35*O35)</f>
        <v>680.49330918514352</v>
      </c>
      <c r="AJ35" s="240">
        <f>37000/2/SQRT(POWER((H35+P35+AD35),2)+O35*O35)</f>
        <v>574.0182282661375</v>
      </c>
      <c r="AK35" s="240">
        <f>AJ35/1.2</f>
        <v>478.34852355511458</v>
      </c>
      <c r="AL35" s="240">
        <f>AJ35/1.5</f>
        <v>382.67881884409167</v>
      </c>
      <c r="AM35" s="227">
        <f>6300/(1.73*AG35)</f>
        <v>3576.1660392612653</v>
      </c>
      <c r="AN35" s="282">
        <f>6300/(2*AH35)</f>
        <v>3016.6123107079302</v>
      </c>
    </row>
    <row r="36" spans="1:40" ht="12.75" customHeight="1" x14ac:dyDescent="0.2">
      <c r="A36" s="275">
        <v>6</v>
      </c>
      <c r="B36" s="2612"/>
      <c r="C36" s="2614"/>
      <c r="D36" s="695">
        <v>2.2999999999999998</v>
      </c>
      <c r="E36" s="875" t="s">
        <v>35</v>
      </c>
      <c r="F36" s="911" t="s">
        <v>100</v>
      </c>
      <c r="G36" s="2579">
        <f>G6</f>
        <v>8.2967555031037516</v>
      </c>
      <c r="H36" s="2581">
        <f>H6</f>
        <v>9.1031996394772428</v>
      </c>
      <c r="I36" s="233"/>
      <c r="J36" s="234">
        <v>10.57</v>
      </c>
      <c r="K36" s="235"/>
      <c r="L36" s="235"/>
      <c r="M36" s="709"/>
      <c r="N36" s="236"/>
      <c r="O36" s="237">
        <f t="shared" si="32"/>
        <v>2.6319300000000001</v>
      </c>
      <c r="P36" s="231">
        <f t="shared" si="33"/>
        <v>4.2280000000000006</v>
      </c>
      <c r="Q36" s="238">
        <f>SQRT(POWER(O36,2)+POWER(P36+G36,2))</f>
        <v>12.798302853793846</v>
      </c>
      <c r="R36" s="239">
        <f>SQRT(POWER(O36,2)+POWER(P36+H36,2))</f>
        <v>13.588522338815881</v>
      </c>
      <c r="S36" s="240">
        <f>37000/1.73/SQRT(POWER((G36+P36),2)+O36*O36)</f>
        <v>1671.1030736902987</v>
      </c>
      <c r="T36" s="898">
        <f>37000/2/SQRT(O36*O36+POWER((H36+P36),2))</f>
        <v>1361.4431016648798</v>
      </c>
      <c r="U36" s="625">
        <v>2</v>
      </c>
      <c r="V36" s="231" t="s">
        <v>192</v>
      </c>
      <c r="W36" s="959">
        <v>4</v>
      </c>
      <c r="X36" s="231">
        <v>11</v>
      </c>
      <c r="Y36" s="908">
        <v>35</v>
      </c>
      <c r="Z36" s="909">
        <v>6.3</v>
      </c>
      <c r="AA36" s="908">
        <v>6.26</v>
      </c>
      <c r="AB36" s="231"/>
      <c r="AC36" s="231">
        <v>5</v>
      </c>
      <c r="AD36" s="327">
        <f>AA36/100*Y36*Y36/W36</f>
        <v>19.171250000000004</v>
      </c>
      <c r="AE36" s="237">
        <f>SQRT(POWER(O36,2)+POWER(P36+AD36+G36,2))</f>
        <v>31.805091107834979</v>
      </c>
      <c r="AF36" s="241">
        <f>SQRT(POWER(O36,2)+POWER(P36+AD36+H36,2))</f>
        <v>32.608837576516812</v>
      </c>
      <c r="AG36" s="172">
        <f>SQRT(POWER((AD36+P36+G36),2)+POWER(O36,2))*POWER(6.3/35,2)</f>
        <v>1.0304849518938533</v>
      </c>
      <c r="AH36" s="173">
        <f>SQRT(POWER((H36+P36+AD36),2)+POWER(O36,2))*POWER(6.3/35,2)</f>
        <v>1.0565263374791447</v>
      </c>
      <c r="AI36" s="340">
        <f>37000/1.73/SQRT(POWER((G36+P36+AD36),2)+O36*O36)</f>
        <v>672.44841916914368</v>
      </c>
      <c r="AJ36" s="240">
        <f>37000/2/SQRT(POWER((H36+P36+AD36),2)+O36*O36)</f>
        <v>567.33086411282375</v>
      </c>
      <c r="AK36" s="240">
        <f>AJ36/1.2</f>
        <v>472.77572009401979</v>
      </c>
      <c r="AL36" s="240">
        <f>AJ36/1.5</f>
        <v>378.22057607521583</v>
      </c>
      <c r="AM36" s="227">
        <f>6300/(1.73*AG36)</f>
        <v>3533.8880887267314</v>
      </c>
      <c r="AN36" s="282">
        <f>6300/(2*AH36)</f>
        <v>2981.4685050974222</v>
      </c>
    </row>
    <row r="37" spans="1:40" ht="12.75" customHeight="1" x14ac:dyDescent="0.2">
      <c r="A37" s="275">
        <v>6</v>
      </c>
      <c r="B37" s="2611" t="s">
        <v>145</v>
      </c>
      <c r="C37" s="2613" t="s">
        <v>341</v>
      </c>
      <c r="D37" s="695">
        <v>5.8</v>
      </c>
      <c r="E37" s="321" t="s">
        <v>35</v>
      </c>
      <c r="F37" s="230" t="s">
        <v>44</v>
      </c>
      <c r="G37" s="226">
        <v>5.835</v>
      </c>
      <c r="H37" s="360">
        <v>7.0460000000000003</v>
      </c>
      <c r="I37" s="233"/>
      <c r="J37" s="234">
        <v>21.25</v>
      </c>
      <c r="K37" s="235">
        <v>0.55000000000000004</v>
      </c>
      <c r="L37" s="235"/>
      <c r="M37" s="709"/>
      <c r="N37" s="236"/>
      <c r="O37" s="237">
        <f t="shared" si="32"/>
        <v>5.3984999999999994</v>
      </c>
      <c r="P37" s="231">
        <f t="shared" si="33"/>
        <v>8.7200000000000006</v>
      </c>
      <c r="Q37" s="238">
        <f t="shared" si="31"/>
        <v>15.523911467474941</v>
      </c>
      <c r="R37" s="239">
        <f t="shared" ref="R37:R46" si="34">SQRT(POWER(O37,2)+POWER(P37+H37,2))</f>
        <v>16.664649958820018</v>
      </c>
      <c r="S37" s="240">
        <f t="shared" si="4"/>
        <v>1377.6993821308486</v>
      </c>
      <c r="T37" s="898">
        <f t="shared" si="5"/>
        <v>1110.1343289967274</v>
      </c>
      <c r="U37" s="625">
        <v>1</v>
      </c>
      <c r="V37" s="231" t="s">
        <v>122</v>
      </c>
      <c r="W37" s="958">
        <v>4</v>
      </c>
      <c r="X37" s="231">
        <v>11</v>
      </c>
      <c r="Y37" s="231">
        <v>35</v>
      </c>
      <c r="Z37" s="518">
        <v>6.3</v>
      </c>
      <c r="AA37" s="231">
        <v>7.4</v>
      </c>
      <c r="AB37" s="231"/>
      <c r="AC37" s="231"/>
      <c r="AD37" s="327">
        <f t="shared" ref="AD37:AD46" si="35">AA37/100*Y37*Y37/W37</f>
        <v>22.662500000000001</v>
      </c>
      <c r="AE37" s="237">
        <f t="shared" si="7"/>
        <v>37.606995472917006</v>
      </c>
      <c r="AF37" s="241">
        <f t="shared" si="8"/>
        <v>38.805842530474713</v>
      </c>
      <c r="AG37" s="172">
        <f t="shared" si="9"/>
        <v>1.218466653322511</v>
      </c>
      <c r="AH37" s="173">
        <f t="shared" si="10"/>
        <v>1.2573092979873806</v>
      </c>
      <c r="AI37" s="340">
        <f t="shared" si="11"/>
        <v>568.70491694547763</v>
      </c>
      <c r="AJ37" s="240">
        <f t="shared" si="12"/>
        <v>476.73233703073754</v>
      </c>
      <c r="AK37" s="240">
        <f t="shared" si="13"/>
        <v>397.27694752561462</v>
      </c>
      <c r="AL37" s="240">
        <f t="shared" si="14"/>
        <v>317.82155802049169</v>
      </c>
      <c r="AM37" s="227">
        <f t="shared" si="15"/>
        <v>2988.6895034672248</v>
      </c>
      <c r="AN37" s="282">
        <f t="shared" si="16"/>
        <v>2505.3501195309032</v>
      </c>
    </row>
    <row r="38" spans="1:40" ht="12.75" customHeight="1" x14ac:dyDescent="0.2">
      <c r="A38" s="275">
        <v>6</v>
      </c>
      <c r="B38" s="2612"/>
      <c r="C38" s="2614"/>
      <c r="D38" s="695">
        <v>5.8</v>
      </c>
      <c r="E38" s="321" t="s">
        <v>35</v>
      </c>
      <c r="F38" s="230" t="s">
        <v>44</v>
      </c>
      <c r="G38" s="239">
        <v>5.835</v>
      </c>
      <c r="H38" s="327">
        <v>7.0460000000000003</v>
      </c>
      <c r="I38" s="233"/>
      <c r="J38" s="234">
        <v>21.25</v>
      </c>
      <c r="K38" s="235">
        <v>0.55000000000000004</v>
      </c>
      <c r="L38" s="235"/>
      <c r="M38" s="709"/>
      <c r="N38" s="236"/>
      <c r="O38" s="237">
        <f t="shared" si="32"/>
        <v>5.3984999999999994</v>
      </c>
      <c r="P38" s="231">
        <f t="shared" si="33"/>
        <v>8.7200000000000006</v>
      </c>
      <c r="Q38" s="238">
        <f t="shared" si="31"/>
        <v>15.523911467474941</v>
      </c>
      <c r="R38" s="239">
        <f t="shared" si="34"/>
        <v>16.664649958820018</v>
      </c>
      <c r="S38" s="240">
        <f t="shared" si="4"/>
        <v>1377.6993821308486</v>
      </c>
      <c r="T38" s="898">
        <f t="shared" si="5"/>
        <v>1110.1343289967274</v>
      </c>
      <c r="U38" s="625">
        <v>2</v>
      </c>
      <c r="V38" s="231" t="s">
        <v>122</v>
      </c>
      <c r="W38" s="958">
        <v>4</v>
      </c>
      <c r="X38" s="231">
        <v>11</v>
      </c>
      <c r="Y38" s="231">
        <v>35</v>
      </c>
      <c r="Z38" s="518">
        <v>6.3</v>
      </c>
      <c r="AA38" s="1273">
        <v>7.82</v>
      </c>
      <c r="AB38" s="231"/>
      <c r="AC38" s="231"/>
      <c r="AD38" s="327">
        <f t="shared" si="35"/>
        <v>23.94875</v>
      </c>
      <c r="AE38" s="237">
        <f t="shared" si="7"/>
        <v>38.88036221940969</v>
      </c>
      <c r="AF38" s="241">
        <f t="shared" si="8"/>
        <v>40.079984653346614</v>
      </c>
      <c r="AG38" s="172">
        <f t="shared" si="9"/>
        <v>1.259723735908874</v>
      </c>
      <c r="AH38" s="173">
        <f t="shared" si="10"/>
        <v>1.2985915027684303</v>
      </c>
      <c r="AI38" s="340">
        <f t="shared" si="11"/>
        <v>550.07932066840044</v>
      </c>
      <c r="AJ38" s="240">
        <f t="shared" si="12"/>
        <v>461.57702304547365</v>
      </c>
      <c r="AK38" s="240">
        <f t="shared" si="13"/>
        <v>384.64751920456138</v>
      </c>
      <c r="AL38" s="240">
        <f t="shared" si="14"/>
        <v>307.7180153636491</v>
      </c>
      <c r="AM38" s="227">
        <f t="shared" si="15"/>
        <v>2890.8072407498516</v>
      </c>
      <c r="AN38" s="282">
        <f t="shared" si="16"/>
        <v>2425.7050760648017</v>
      </c>
    </row>
    <row r="39" spans="1:40" ht="12.75" customHeight="1" x14ac:dyDescent="0.2">
      <c r="A39" s="274">
        <v>6</v>
      </c>
      <c r="B39" s="2611" t="s">
        <v>146</v>
      </c>
      <c r="C39" s="2613" t="s">
        <v>381</v>
      </c>
      <c r="D39" s="667">
        <v>2.2999999999999998</v>
      </c>
      <c r="E39" s="355" t="s">
        <v>35</v>
      </c>
      <c r="F39" s="676" t="s">
        <v>100</v>
      </c>
      <c r="G39" s="2579">
        <f>G5</f>
        <v>8.2869415032183689</v>
      </c>
      <c r="H39" s="2581">
        <f>H5</f>
        <v>9.0895455227238635</v>
      </c>
      <c r="I39" s="220"/>
      <c r="J39" s="221">
        <v>9.44</v>
      </c>
      <c r="K39" s="222"/>
      <c r="L39" s="222"/>
      <c r="M39" s="711"/>
      <c r="N39" s="223"/>
      <c r="O39" s="224">
        <f t="shared" si="32"/>
        <v>2.3505599999999998</v>
      </c>
      <c r="P39" s="218">
        <f t="shared" si="33"/>
        <v>3.7759999999999998</v>
      </c>
      <c r="Q39" s="225">
        <f t="shared" si="31"/>
        <v>12.289820585495471</v>
      </c>
      <c r="R39" s="228">
        <f t="shared" si="34"/>
        <v>13.07850885655089</v>
      </c>
      <c r="S39" s="227">
        <f t="shared" si="4"/>
        <v>1740.2437316485834</v>
      </c>
      <c r="T39" s="280">
        <f t="shared" si="5"/>
        <v>1414.5343481366028</v>
      </c>
      <c r="U39" s="899">
        <v>1</v>
      </c>
      <c r="V39" s="218" t="s">
        <v>193</v>
      </c>
      <c r="W39" s="960">
        <v>6.3</v>
      </c>
      <c r="X39" s="231">
        <v>11</v>
      </c>
      <c r="Y39" s="218">
        <v>35</v>
      </c>
      <c r="Z39" s="537">
        <v>6.3</v>
      </c>
      <c r="AA39" s="218">
        <v>7.92</v>
      </c>
      <c r="AB39" s="218"/>
      <c r="AC39" s="218">
        <v>10</v>
      </c>
      <c r="AD39" s="228">
        <f t="shared" si="35"/>
        <v>15.4</v>
      </c>
      <c r="AE39" s="358">
        <f t="shared" si="7"/>
        <v>27.563350455320087</v>
      </c>
      <c r="AF39" s="360">
        <f t="shared" si="8"/>
        <v>28.363113298979982</v>
      </c>
      <c r="AG39" s="900">
        <f t="shared" si="9"/>
        <v>0.89305255475237078</v>
      </c>
      <c r="AH39" s="901">
        <f t="shared" si="10"/>
        <v>0.91896487088695122</v>
      </c>
      <c r="AI39" s="361">
        <f t="shared" si="11"/>
        <v>775.93191261935999</v>
      </c>
      <c r="AJ39" s="227">
        <f t="shared" si="12"/>
        <v>652.25561823868304</v>
      </c>
      <c r="AK39" s="227">
        <f t="shared" si="13"/>
        <v>543.54634853223592</v>
      </c>
      <c r="AL39" s="227">
        <f t="shared" si="14"/>
        <v>434.83707882578869</v>
      </c>
      <c r="AM39" s="227">
        <f t="shared" si="15"/>
        <v>4077.7202615131532</v>
      </c>
      <c r="AN39" s="280">
        <f t="shared" si="16"/>
        <v>3427.7697655186053</v>
      </c>
    </row>
    <row r="40" spans="1:40" ht="12.75" customHeight="1" thickBot="1" x14ac:dyDescent="0.25">
      <c r="A40" s="276">
        <v>6</v>
      </c>
      <c r="B40" s="2627"/>
      <c r="C40" s="2616"/>
      <c r="D40" s="666">
        <v>2.2999999999999998</v>
      </c>
      <c r="E40" s="346" t="s">
        <v>35</v>
      </c>
      <c r="F40" s="673" t="s">
        <v>100</v>
      </c>
      <c r="G40" s="2577">
        <f>G6</f>
        <v>8.2967555031037516</v>
      </c>
      <c r="H40" s="2581">
        <f>H6</f>
        <v>9.1031996394772428</v>
      </c>
      <c r="I40" s="245"/>
      <c r="J40" s="246">
        <v>9.34</v>
      </c>
      <c r="K40" s="983"/>
      <c r="L40" s="983"/>
      <c r="M40" s="1010"/>
      <c r="N40" s="984"/>
      <c r="O40" s="1011">
        <f t="shared" si="32"/>
        <v>2.3256600000000001</v>
      </c>
      <c r="P40" s="243">
        <f t="shared" si="33"/>
        <v>3.7360000000000002</v>
      </c>
      <c r="Q40" s="247">
        <f t="shared" si="31"/>
        <v>12.255443665289055</v>
      </c>
      <c r="R40" s="1012">
        <f t="shared" si="34"/>
        <v>13.048131736687541</v>
      </c>
      <c r="S40" s="249">
        <f t="shared" si="4"/>
        <v>1745.1251722178906</v>
      </c>
      <c r="T40" s="284">
        <f t="shared" si="5"/>
        <v>1417.8275000077901</v>
      </c>
      <c r="U40" s="902">
        <v>2</v>
      </c>
      <c r="V40" s="243" t="s">
        <v>193</v>
      </c>
      <c r="W40" s="961">
        <v>6.3</v>
      </c>
      <c r="X40" s="243">
        <v>11</v>
      </c>
      <c r="Y40" s="243">
        <v>35</v>
      </c>
      <c r="Z40" s="519">
        <v>6.3</v>
      </c>
      <c r="AA40" s="243">
        <v>7.9</v>
      </c>
      <c r="AB40" s="243"/>
      <c r="AC40" s="243"/>
      <c r="AD40" s="1012">
        <f t="shared" si="35"/>
        <v>15.361111111111112</v>
      </c>
      <c r="AE40" s="351">
        <f t="shared" si="7"/>
        <v>27.49241027107292</v>
      </c>
      <c r="AF40" s="353">
        <f t="shared" si="8"/>
        <v>28.296046028824399</v>
      </c>
      <c r="AG40" s="903">
        <f t="shared" si="9"/>
        <v>0.89075409278276252</v>
      </c>
      <c r="AH40" s="904">
        <f t="shared" si="10"/>
        <v>0.91679189133391059</v>
      </c>
      <c r="AI40" s="354">
        <f t="shared" si="11"/>
        <v>777.93409257745509</v>
      </c>
      <c r="AJ40" s="249">
        <f t="shared" si="12"/>
        <v>653.80159408684028</v>
      </c>
      <c r="AK40" s="249">
        <f t="shared" si="13"/>
        <v>544.83466173903355</v>
      </c>
      <c r="AL40" s="249">
        <f t="shared" si="14"/>
        <v>435.86772939122687</v>
      </c>
      <c r="AM40" s="249">
        <f t="shared" si="15"/>
        <v>4088.2422282598995</v>
      </c>
      <c r="AN40" s="284">
        <f t="shared" si="16"/>
        <v>3435.8942632191306</v>
      </c>
    </row>
    <row r="41" spans="1:40" ht="12.75" customHeight="1" x14ac:dyDescent="0.2">
      <c r="A41" s="839">
        <v>6</v>
      </c>
      <c r="B41" s="2617" t="s">
        <v>168</v>
      </c>
      <c r="C41" s="2795" t="s">
        <v>341</v>
      </c>
      <c r="D41" s="474">
        <v>2.2999999999999998</v>
      </c>
      <c r="E41" s="507" t="s">
        <v>35</v>
      </c>
      <c r="F41" s="440" t="s">
        <v>197</v>
      </c>
      <c r="G41" s="451">
        <v>6.3479999999999999</v>
      </c>
      <c r="H41" s="545">
        <v>6.79</v>
      </c>
      <c r="I41" s="443"/>
      <c r="J41" s="444">
        <v>22.99</v>
      </c>
      <c r="K41" s="445"/>
      <c r="L41" s="445"/>
      <c r="M41" s="446"/>
      <c r="N41" s="797">
        <v>0.6</v>
      </c>
      <c r="O41" s="553">
        <f t="shared" ref="O41:O52" si="36">0.314*I41+0.249*J41+0.195*K41+0.159*L41+0.06*M41+0.025*N41</f>
        <v>5.7395099999999992</v>
      </c>
      <c r="P41" s="441">
        <f t="shared" ref="P41:P52" si="37">0.4*SUM(I41:M41)+0.04725*N41</f>
        <v>9.2243499999999994</v>
      </c>
      <c r="Q41" s="478">
        <f>SQRT(POWER(O41,2)+POWER(P41+G41,2))</f>
        <v>16.596386943024676</v>
      </c>
      <c r="R41" s="451">
        <f>SQRT(POWER(O41,2)+POWER(P41+H41,2))</f>
        <v>17.011801226284064</v>
      </c>
      <c r="S41" s="468">
        <f>37000/1.73/SQRT(POWER((G41+P41),2)+O41*O41)</f>
        <v>1288.6710408968331</v>
      </c>
      <c r="T41" s="469">
        <f>37000/2/SQRT(O41*O41+POWER((H41+P41),2))</f>
        <v>1087.480376352893</v>
      </c>
      <c r="U41" s="628">
        <v>1</v>
      </c>
      <c r="V41" s="441" t="s">
        <v>195</v>
      </c>
      <c r="W41" s="962">
        <v>6.3</v>
      </c>
      <c r="X41" s="441">
        <v>11</v>
      </c>
      <c r="Y41" s="927">
        <v>35</v>
      </c>
      <c r="Z41" s="928">
        <v>6.3</v>
      </c>
      <c r="AA41" s="927">
        <v>8.1300000000000008</v>
      </c>
      <c r="AB41" s="441"/>
      <c r="AC41" s="441">
        <v>5</v>
      </c>
      <c r="AD41" s="545">
        <f>AA41/100*Y41*Y41/W41</f>
        <v>15.808333333333335</v>
      </c>
      <c r="AE41" s="929">
        <f>SQRT(POWER(O41,2)+POWER(P41+AD41+G41,2))</f>
        <v>31.901242319180056</v>
      </c>
      <c r="AF41" s="930">
        <f>SQRT(POWER(O41,2)+POWER(P41+AD41+H41,2))</f>
        <v>32.336127621805787</v>
      </c>
      <c r="AG41" s="154">
        <f>SQRT(POWER((AD41+P41+G41),2)+POWER(O41,2))*POWER(6.3/35,2)</f>
        <v>1.0336002511414337</v>
      </c>
      <c r="AH41" s="155">
        <f>SQRT(POWER((H41+P41+AD41),2)+POWER(O41,2))*POWER(6.3/35,2)</f>
        <v>1.0476905349465073</v>
      </c>
      <c r="AI41" s="534">
        <f>37000/1.73/SQRT(POWER((G41+P41+AD41),2)+O41*O41)</f>
        <v>670.42164135832081</v>
      </c>
      <c r="AJ41" s="468">
        <f>37000/2/SQRT(POWER((H41+P41+AD41),2)+O41*O41)</f>
        <v>572.11550549189974</v>
      </c>
      <c r="AK41" s="468">
        <f t="shared" ref="AK41:AK52" si="38">AJ41/1.2</f>
        <v>476.76292124324982</v>
      </c>
      <c r="AL41" s="468">
        <f>AJ41/1.5</f>
        <v>381.41033699459985</v>
      </c>
      <c r="AM41" s="468">
        <f>6300/(1.73*AG41)</f>
        <v>3523.23685398517</v>
      </c>
      <c r="AN41" s="469">
        <f>6300/(2*AH41)</f>
        <v>3006.6130168493237</v>
      </c>
    </row>
    <row r="42" spans="1:40" ht="12.75" customHeight="1" x14ac:dyDescent="0.2">
      <c r="A42" s="997">
        <v>6</v>
      </c>
      <c r="B42" s="2798"/>
      <c r="C42" s="2796"/>
      <c r="D42" s="480">
        <v>2.2999999999999998</v>
      </c>
      <c r="E42" s="508" t="s">
        <v>35</v>
      </c>
      <c r="F42" s="433" t="s">
        <v>197</v>
      </c>
      <c r="G42" s="1018">
        <v>6.3479999999999999</v>
      </c>
      <c r="H42" s="920">
        <v>6.79</v>
      </c>
      <c r="I42" s="505"/>
      <c r="J42" s="484">
        <v>22.99</v>
      </c>
      <c r="K42" s="804"/>
      <c r="L42" s="804"/>
      <c r="M42" s="805"/>
      <c r="N42" s="985">
        <v>0.6</v>
      </c>
      <c r="O42" s="919">
        <f t="shared" si="36"/>
        <v>5.7395099999999992</v>
      </c>
      <c r="P42" s="917">
        <f t="shared" si="37"/>
        <v>9.2243499999999994</v>
      </c>
      <c r="Q42" s="434">
        <f>SQRT(POWER(O42,2)+POWER(P42+G42,2))</f>
        <v>16.596386943024676</v>
      </c>
      <c r="R42" s="437">
        <f>SQRT(POWER(O42,2)+POWER(P42+H42,2))</f>
        <v>17.011801226284064</v>
      </c>
      <c r="S42" s="435">
        <f>37000/1.73/SQRT(POWER((G42+P42),2)+O42*O42)</f>
        <v>1288.6710408968331</v>
      </c>
      <c r="T42" s="501">
        <f>37000/2/SQRT(O42*O42+POWER((H42+P42),2))</f>
        <v>1087.480376352893</v>
      </c>
      <c r="U42" s="629">
        <v>2</v>
      </c>
      <c r="V42" s="436" t="s">
        <v>195</v>
      </c>
      <c r="W42" s="963">
        <v>6.3</v>
      </c>
      <c r="X42" s="436">
        <v>11</v>
      </c>
      <c r="Y42" s="922">
        <v>35</v>
      </c>
      <c r="Z42" s="923">
        <v>6.3</v>
      </c>
      <c r="AA42" s="922">
        <v>8.1300000000000008</v>
      </c>
      <c r="AB42" s="436"/>
      <c r="AC42" s="436">
        <v>5</v>
      </c>
      <c r="AD42" s="546">
        <f>AA42/100*Y42*Y42/W42</f>
        <v>15.808333333333335</v>
      </c>
      <c r="AE42" s="924">
        <f>SQRT(POWER(O42,2)+POWER(P42+AD42+G42,2))</f>
        <v>31.901242319180056</v>
      </c>
      <c r="AF42" s="925">
        <f>SQRT(POWER(O42,2)+POWER(P42+AD42+H42,2))</f>
        <v>32.336127621805787</v>
      </c>
      <c r="AG42" s="172">
        <f>SQRT(POWER((AD42+P42+G42),2)+POWER(O42,2))*POWER(6.3/35,2)</f>
        <v>1.0336002511414337</v>
      </c>
      <c r="AH42" s="173">
        <f>SQRT(POWER((H42+P42+AD42),2)+POWER(O42,2))*POWER(6.3/35,2)</f>
        <v>1.0476905349465073</v>
      </c>
      <c r="AI42" s="535">
        <f>37000/1.73/SQRT(POWER((G42+P42+AD42),2)+O42*O42)</f>
        <v>670.42164135832081</v>
      </c>
      <c r="AJ42" s="435">
        <f>37000/2/SQRT(POWER((H42+P42+AD42),2)+O42*O42)</f>
        <v>572.11550549189974</v>
      </c>
      <c r="AK42" s="435">
        <f t="shared" si="38"/>
        <v>476.76292124324982</v>
      </c>
      <c r="AL42" s="435">
        <f>AJ42/1.5</f>
        <v>381.41033699459985</v>
      </c>
      <c r="AM42" s="466">
        <f>6300/(1.73*AG42)</f>
        <v>3523.23685398517</v>
      </c>
      <c r="AN42" s="501">
        <f>6300/(2*AH42)</f>
        <v>3006.6130168493237</v>
      </c>
    </row>
    <row r="43" spans="1:40" ht="12.75" customHeight="1" x14ac:dyDescent="0.2">
      <c r="A43" s="997">
        <v>6</v>
      </c>
      <c r="B43" s="2799" t="s">
        <v>167</v>
      </c>
      <c r="C43" s="2795" t="s">
        <v>43</v>
      </c>
      <c r="D43" s="480">
        <v>2.2999999999999998</v>
      </c>
      <c r="E43" s="508" t="s">
        <v>35</v>
      </c>
      <c r="F43" s="926" t="s">
        <v>197</v>
      </c>
      <c r="G43" s="1018">
        <v>6.3479999999999999</v>
      </c>
      <c r="H43" s="920">
        <v>6.79</v>
      </c>
      <c r="I43" s="505"/>
      <c r="J43" s="484">
        <v>22.41</v>
      </c>
      <c r="K43" s="804"/>
      <c r="L43" s="804"/>
      <c r="M43" s="805"/>
      <c r="N43" s="985">
        <v>0.6</v>
      </c>
      <c r="O43" s="919">
        <f t="shared" si="36"/>
        <v>5.5950899999999999</v>
      </c>
      <c r="P43" s="917">
        <f t="shared" si="37"/>
        <v>8.9923500000000001</v>
      </c>
      <c r="Q43" s="434">
        <f>SQRT(POWER(O43,2)+POWER(P43+G43,2))</f>
        <v>16.328850854564141</v>
      </c>
      <c r="R43" s="437">
        <f>SQRT(POWER(O43,2)+POWER(P43+H43,2))</f>
        <v>16.744778398969633</v>
      </c>
      <c r="S43" s="435">
        <f>37000/1.73/SQRT(POWER((G43+P43),2)+O43*O43)</f>
        <v>1309.7849583834111</v>
      </c>
      <c r="T43" s="501">
        <f>37000/2/SQRT(O43*O43+POWER((H43+P43),2))</f>
        <v>1104.8220262585482</v>
      </c>
      <c r="U43" s="629">
        <v>1</v>
      </c>
      <c r="V43" s="436" t="s">
        <v>192</v>
      </c>
      <c r="W43" s="963">
        <v>4</v>
      </c>
      <c r="X43" s="436">
        <v>11</v>
      </c>
      <c r="Y43" s="922">
        <v>35</v>
      </c>
      <c r="Z43" s="923">
        <v>6.3</v>
      </c>
      <c r="AA43" s="922">
        <v>6.14</v>
      </c>
      <c r="AB43" s="436"/>
      <c r="AC43" s="436">
        <v>5</v>
      </c>
      <c r="AD43" s="546">
        <f>AA43/100*Y43*Y43/W43</f>
        <v>18.803750000000001</v>
      </c>
      <c r="AE43" s="924">
        <f>SQRT(POWER(O43,2)+POWER(P43+AD43+G43,2))</f>
        <v>34.599488390987808</v>
      </c>
      <c r="AF43" s="925">
        <f>SQRT(POWER(O43,2)+POWER(P43+AD43+H43,2))</f>
        <v>35.03574382424469</v>
      </c>
      <c r="AG43" s="172">
        <f>SQRT(POWER((AD43+P43+G43),2)+POWER(O43,2))*POWER(6.3/35,2)</f>
        <v>1.121023423868005</v>
      </c>
      <c r="AH43" s="173">
        <f>SQRT(POWER((H43+P43+AD43),2)+POWER(O43,2))*POWER(6.3/35,2)</f>
        <v>1.135158099905528</v>
      </c>
      <c r="AI43" s="535">
        <f>37000/1.73/SQRT(POWER((G43+P43+AD43),2)+O43*O43)</f>
        <v>618.13871336216073</v>
      </c>
      <c r="AJ43" s="435">
        <f>37000/2/SQRT(POWER((H43+P43+AD43),2)+O43*O43)</f>
        <v>528.032174593023</v>
      </c>
      <c r="AK43" s="435">
        <f t="shared" si="38"/>
        <v>440.0268121608525</v>
      </c>
      <c r="AL43" s="435">
        <f>AJ43/1.5</f>
        <v>352.021449728682</v>
      </c>
      <c r="AM43" s="466">
        <f>6300/(1.73*AG43)</f>
        <v>3248.4767218732168</v>
      </c>
      <c r="AN43" s="501">
        <f>6300/(2*AH43)</f>
        <v>2774.9438604738448</v>
      </c>
    </row>
    <row r="44" spans="1:40" ht="12.75" customHeight="1" x14ac:dyDescent="0.2">
      <c r="A44" s="997">
        <v>6</v>
      </c>
      <c r="B44" s="2798"/>
      <c r="C44" s="2796"/>
      <c r="D44" s="480">
        <v>2.2999999999999998</v>
      </c>
      <c r="E44" s="508" t="s">
        <v>35</v>
      </c>
      <c r="F44" s="926" t="s">
        <v>197</v>
      </c>
      <c r="G44" s="1018">
        <v>6.3479999999999999</v>
      </c>
      <c r="H44" s="920">
        <v>6.79</v>
      </c>
      <c r="I44" s="505"/>
      <c r="J44" s="484">
        <v>22.41</v>
      </c>
      <c r="K44" s="804"/>
      <c r="L44" s="804"/>
      <c r="M44" s="805"/>
      <c r="N44" s="985">
        <v>0.6</v>
      </c>
      <c r="O44" s="919">
        <f t="shared" si="36"/>
        <v>5.5950899999999999</v>
      </c>
      <c r="P44" s="917">
        <f t="shared" si="37"/>
        <v>8.9923500000000001</v>
      </c>
      <c r="Q44" s="434">
        <f>SQRT(POWER(O44,2)+POWER(P44+G44,2))</f>
        <v>16.328850854564141</v>
      </c>
      <c r="R44" s="437">
        <f>SQRT(POWER(O44,2)+POWER(P44+H44,2))</f>
        <v>16.744778398969633</v>
      </c>
      <c r="S44" s="435">
        <f>37000/1.73/SQRT(POWER((G44+P44),2)+O44*O44)</f>
        <v>1309.7849583834111</v>
      </c>
      <c r="T44" s="501">
        <f>37000/2/SQRT(O44*O44+POWER((H44+P44),2))</f>
        <v>1104.8220262585482</v>
      </c>
      <c r="U44" s="629">
        <v>2</v>
      </c>
      <c r="V44" s="436" t="s">
        <v>192</v>
      </c>
      <c r="W44" s="963">
        <v>4</v>
      </c>
      <c r="X44" s="436">
        <v>11</v>
      </c>
      <c r="Y44" s="922">
        <v>35</v>
      </c>
      <c r="Z44" s="923">
        <v>6.3</v>
      </c>
      <c r="AA44" s="922">
        <v>6.26</v>
      </c>
      <c r="AB44" s="436"/>
      <c r="AC44" s="436">
        <v>5</v>
      </c>
      <c r="AD44" s="546">
        <f>AA44/100*Y44*Y44/W44</f>
        <v>19.171250000000004</v>
      </c>
      <c r="AE44" s="924">
        <f>SQRT(POWER(O44,2)+POWER(P44+AD44+G44,2))</f>
        <v>34.962201971101592</v>
      </c>
      <c r="AF44" s="925">
        <f>SQRT(POWER(O44,2)+POWER(P44+AD44+H44,2))</f>
        <v>35.398576031644268</v>
      </c>
      <c r="AG44" s="172">
        <f>SQRT(POWER((AD44+P44+G44),2)+POWER(O44,2))*POWER(6.3/35,2)</f>
        <v>1.1327753438636916</v>
      </c>
      <c r="AH44" s="173">
        <f>SQRT(POWER((H44+P44+AD44),2)+POWER(O44,2))*POWER(6.3/35,2)</f>
        <v>1.1469138634252745</v>
      </c>
      <c r="AI44" s="535">
        <f>37000/1.73/SQRT(POWER((G44+P44+AD44),2)+O44*O44)</f>
        <v>611.72586482602333</v>
      </c>
      <c r="AJ44" s="435">
        <f>37000/2/SQRT(POWER((H44+P44+AD44),2)+O44*O44)</f>
        <v>522.61989249121416</v>
      </c>
      <c r="AK44" s="435">
        <f t="shared" si="38"/>
        <v>435.5165770760118</v>
      </c>
      <c r="AL44" s="435">
        <f>AJ44/1.5</f>
        <v>348.41326166080944</v>
      </c>
      <c r="AM44" s="466">
        <f>6300/(1.73*AG44)</f>
        <v>3214.7755659025252</v>
      </c>
      <c r="AN44" s="501">
        <f>6300/(2*AH44)</f>
        <v>2746.5009365153896</v>
      </c>
    </row>
    <row r="45" spans="1:40" ht="12.75" customHeight="1" x14ac:dyDescent="0.2">
      <c r="A45" s="1014">
        <v>6</v>
      </c>
      <c r="B45" s="2843" t="s">
        <v>146</v>
      </c>
      <c r="C45" s="2795" t="s">
        <v>381</v>
      </c>
      <c r="D45" s="672">
        <v>2.2999999999999998</v>
      </c>
      <c r="E45" s="912" t="s">
        <v>35</v>
      </c>
      <c r="F45" s="913" t="s">
        <v>197</v>
      </c>
      <c r="G45" s="1018">
        <v>6.3479999999999999</v>
      </c>
      <c r="H45" s="920">
        <v>6.79</v>
      </c>
      <c r="I45" s="914"/>
      <c r="J45" s="1015">
        <v>10.88</v>
      </c>
      <c r="K45" s="1016"/>
      <c r="L45" s="1016"/>
      <c r="M45" s="1016"/>
      <c r="N45" s="1017">
        <v>0.6</v>
      </c>
      <c r="O45" s="919">
        <f t="shared" si="36"/>
        <v>2.7241200000000001</v>
      </c>
      <c r="P45" s="917">
        <f t="shared" si="37"/>
        <v>4.38035</v>
      </c>
      <c r="Q45" s="915">
        <f t="shared" si="31"/>
        <v>11.068799550850127</v>
      </c>
      <c r="R45" s="1018">
        <f t="shared" si="34"/>
        <v>11.49771929109856</v>
      </c>
      <c r="S45" s="466">
        <f t="shared" si="4"/>
        <v>1932.2134382089873</v>
      </c>
      <c r="T45" s="472">
        <f t="shared" si="5"/>
        <v>1609.0147560240532</v>
      </c>
      <c r="U45" s="916">
        <v>1</v>
      </c>
      <c r="V45" s="917" t="s">
        <v>193</v>
      </c>
      <c r="W45" s="964">
        <v>6.3</v>
      </c>
      <c r="X45" s="917">
        <v>11</v>
      </c>
      <c r="Y45" s="917">
        <v>35</v>
      </c>
      <c r="Z45" s="918">
        <v>6.3</v>
      </c>
      <c r="AA45" s="917">
        <v>7.92</v>
      </c>
      <c r="AB45" s="917"/>
      <c r="AC45" s="917">
        <v>10</v>
      </c>
      <c r="AD45" s="920">
        <f t="shared" si="35"/>
        <v>15.4</v>
      </c>
      <c r="AE45" s="919">
        <f t="shared" si="7"/>
        <v>26.269973420178786</v>
      </c>
      <c r="AF45" s="920">
        <f t="shared" si="8"/>
        <v>26.709629890676133</v>
      </c>
      <c r="AG45" s="194">
        <f t="shared" si="9"/>
        <v>0.85114713881379267</v>
      </c>
      <c r="AH45" s="195">
        <f t="shared" si="10"/>
        <v>0.86539200845790665</v>
      </c>
      <c r="AI45" s="921">
        <f t="shared" si="11"/>
        <v>814.13417877941129</v>
      </c>
      <c r="AJ45" s="466">
        <f t="shared" si="12"/>
        <v>692.63408275297843</v>
      </c>
      <c r="AK45" s="466">
        <f t="shared" si="38"/>
        <v>577.19506896081543</v>
      </c>
      <c r="AL45" s="466">
        <f t="shared" si="14"/>
        <v>461.75605516865227</v>
      </c>
      <c r="AM45" s="466">
        <f t="shared" si="15"/>
        <v>4278.4829215134223</v>
      </c>
      <c r="AN45" s="472">
        <f t="shared" si="16"/>
        <v>3639.9689033564937</v>
      </c>
    </row>
    <row r="46" spans="1:40" ht="12.75" customHeight="1" thickBot="1" x14ac:dyDescent="0.25">
      <c r="A46" s="492">
        <v>6</v>
      </c>
      <c r="B46" s="2618"/>
      <c r="C46" s="2797"/>
      <c r="D46" s="453">
        <v>2.2999999999999998</v>
      </c>
      <c r="E46" s="910" t="s">
        <v>35</v>
      </c>
      <c r="F46" s="455" t="s">
        <v>197</v>
      </c>
      <c r="G46" s="464">
        <v>6.3479999999999999</v>
      </c>
      <c r="H46" s="547">
        <v>6.79</v>
      </c>
      <c r="I46" s="813"/>
      <c r="J46" s="459">
        <v>10.98</v>
      </c>
      <c r="K46" s="460"/>
      <c r="L46" s="460"/>
      <c r="M46" s="460"/>
      <c r="N46" s="461">
        <v>0.6</v>
      </c>
      <c r="O46" s="462">
        <f t="shared" si="36"/>
        <v>2.7490200000000002</v>
      </c>
      <c r="P46" s="456">
        <f t="shared" si="37"/>
        <v>4.42035</v>
      </c>
      <c r="Q46" s="463">
        <f t="shared" si="31"/>
        <v>11.113706523158688</v>
      </c>
      <c r="R46" s="464">
        <f t="shared" si="34"/>
        <v>11.542489249849877</v>
      </c>
      <c r="S46" s="465">
        <f t="shared" si="4"/>
        <v>1924.4059749488167</v>
      </c>
      <c r="T46" s="471">
        <f t="shared" si="5"/>
        <v>1602.7738557556474</v>
      </c>
      <c r="U46" s="630">
        <v>2</v>
      </c>
      <c r="V46" s="456" t="s">
        <v>193</v>
      </c>
      <c r="W46" s="965">
        <v>6.3</v>
      </c>
      <c r="X46" s="456">
        <v>11</v>
      </c>
      <c r="Y46" s="456">
        <v>35</v>
      </c>
      <c r="Z46" s="533">
        <v>6.3</v>
      </c>
      <c r="AA46" s="456">
        <v>7.9</v>
      </c>
      <c r="AB46" s="456"/>
      <c r="AC46" s="456"/>
      <c r="AD46" s="547">
        <f t="shared" si="35"/>
        <v>15.361111111111112</v>
      </c>
      <c r="AE46" s="462">
        <f t="shared" si="7"/>
        <v>26.273672162784326</v>
      </c>
      <c r="AF46" s="547">
        <f t="shared" si="8"/>
        <v>26.713286142661111</v>
      </c>
      <c r="AG46" s="190">
        <f t="shared" si="9"/>
        <v>0.85126697807421214</v>
      </c>
      <c r="AH46" s="191">
        <f t="shared" si="10"/>
        <v>0.86551047102222001</v>
      </c>
      <c r="AI46" s="470">
        <f t="shared" si="11"/>
        <v>814.01956698266588</v>
      </c>
      <c r="AJ46" s="465">
        <f t="shared" si="12"/>
        <v>692.53928180911839</v>
      </c>
      <c r="AK46" s="465">
        <f t="shared" si="38"/>
        <v>577.11606817426537</v>
      </c>
      <c r="AL46" s="465">
        <f t="shared" si="14"/>
        <v>461.69285453941228</v>
      </c>
      <c r="AM46" s="465">
        <f t="shared" si="15"/>
        <v>4277.8806072662619</v>
      </c>
      <c r="AN46" s="471">
        <f t="shared" si="16"/>
        <v>3639.4707001980696</v>
      </c>
    </row>
    <row r="47" spans="1:40" ht="12.75" customHeight="1" x14ac:dyDescent="0.2">
      <c r="A47" s="1019">
        <v>6</v>
      </c>
      <c r="B47" s="2604" t="s">
        <v>168</v>
      </c>
      <c r="C47" s="2790" t="s">
        <v>341</v>
      </c>
      <c r="D47" s="715">
        <v>3.4</v>
      </c>
      <c r="E47" s="931" t="s">
        <v>35</v>
      </c>
      <c r="F47" s="761" t="s">
        <v>46</v>
      </c>
      <c r="G47" s="2582">
        <f>Мартыновская!G15</f>
        <v>4.9020181386774881</v>
      </c>
      <c r="H47" s="2583">
        <f>Мартыновская!H15</f>
        <v>5.2862861120779669</v>
      </c>
      <c r="I47" s="765"/>
      <c r="J47" s="718">
        <v>22.99</v>
      </c>
      <c r="K47" s="766"/>
      <c r="L47" s="766"/>
      <c r="M47" s="767"/>
      <c r="N47" s="768"/>
      <c r="O47" s="598">
        <f t="shared" si="36"/>
        <v>5.7245099999999995</v>
      </c>
      <c r="P47" s="599">
        <f t="shared" si="37"/>
        <v>9.1959999999999997</v>
      </c>
      <c r="Q47" s="600">
        <f t="shared" ref="Q47:Q52" si="39">SQRT(POWER(O47,2)+POWER(P47+G47,2))</f>
        <v>15.215917000909918</v>
      </c>
      <c r="R47" s="601">
        <f t="shared" ref="R47:R52" si="40">SQRT(POWER(O47,2)+POWER(P47+H47,2))</f>
        <v>15.572624241668017</v>
      </c>
      <c r="S47" s="602">
        <f t="shared" ref="S47:S52" si="41">37000/1.73/SQRT(POWER((G47+P47),2)+O47*O47)</f>
        <v>1405.5862184129455</v>
      </c>
      <c r="T47" s="749">
        <f t="shared" ref="T47:T52" si="42">37000/2/SQRT(O47*O47+POWER((H47+P47),2))</f>
        <v>1187.9821739035569</v>
      </c>
      <c r="U47" s="716">
        <v>1</v>
      </c>
      <c r="V47" s="599" t="s">
        <v>195</v>
      </c>
      <c r="W47" s="966">
        <v>6.3</v>
      </c>
      <c r="X47" s="599">
        <v>11</v>
      </c>
      <c r="Y47" s="932">
        <v>35</v>
      </c>
      <c r="Z47" s="933">
        <v>6.3</v>
      </c>
      <c r="AA47" s="932">
        <v>8.1300000000000008</v>
      </c>
      <c r="AB47" s="599"/>
      <c r="AC47" s="599">
        <v>5</v>
      </c>
      <c r="AD47" s="603">
        <f t="shared" ref="AD47:AD52" si="43">AA47/100*Y47*Y47/W47</f>
        <v>15.808333333333335</v>
      </c>
      <c r="AE47" s="934">
        <f t="shared" ref="AE47:AE52" si="44">SQRT(POWER(O47,2)+POWER(P47+AD47+G47,2))</f>
        <v>30.449300042982006</v>
      </c>
      <c r="AF47" s="935">
        <f t="shared" ref="AF47:AF52" si="45">SQRT(POWER(O47,2)+POWER(P47+AD47+H47,2))</f>
        <v>30.826800695609482</v>
      </c>
      <c r="AG47" s="154">
        <f t="shared" ref="AG47:AG52" si="46">SQRT(POWER((AD47+P47+G47),2)+POWER(O47,2))*POWER(6.3/35,2)</f>
        <v>0.98655732139261698</v>
      </c>
      <c r="AH47" s="155">
        <f t="shared" ref="AH47:AH52" si="47">SQRT(POWER((H47+P47+AD47),2)+POWER(O47,2))*POWER(6.3/35,2)</f>
        <v>0.99878834253774718</v>
      </c>
      <c r="AI47" s="831">
        <f t="shared" ref="AI47:AI52" si="48">37000/1.73/SQRT(POWER((G47+P47+AD47),2)+O47*O47)</f>
        <v>702.38997963184988</v>
      </c>
      <c r="AJ47" s="602">
        <f t="shared" ref="AJ47:AJ52" si="49">37000/2/SQRT(POWER((H47+P47+AD47),2)+O47*O47)</f>
        <v>600.12714853782632</v>
      </c>
      <c r="AK47" s="602">
        <f t="shared" si="38"/>
        <v>500.1059571148553</v>
      </c>
      <c r="AL47" s="602">
        <f t="shared" ref="AL47:AL52" si="50">AJ47/1.5</f>
        <v>400.08476569188423</v>
      </c>
      <c r="AM47" s="602">
        <f t="shared" ref="AM47:AM52" si="51">6300/(1.73*AG47)</f>
        <v>3691.2386316989114</v>
      </c>
      <c r="AN47" s="749">
        <f t="shared" ref="AN47:AN52" si="52">6300/(2*AH47)</f>
        <v>3153.8213511747631</v>
      </c>
    </row>
    <row r="48" spans="1:40" ht="12.75" customHeight="1" x14ac:dyDescent="0.2">
      <c r="A48" s="1020">
        <v>6</v>
      </c>
      <c r="B48" s="2786"/>
      <c r="C48" s="2791"/>
      <c r="D48" s="722">
        <v>3.4</v>
      </c>
      <c r="E48" s="936" t="s">
        <v>35</v>
      </c>
      <c r="F48" s="774" t="s">
        <v>46</v>
      </c>
      <c r="G48" s="2577">
        <f>Мартыновская!G16</f>
        <v>4.8982573492001933</v>
      </c>
      <c r="H48" s="2581">
        <f>Мартыновская!H16</f>
        <v>5.2312064066132784</v>
      </c>
      <c r="I48" s="778"/>
      <c r="J48" s="726">
        <v>22.99</v>
      </c>
      <c r="K48" s="779"/>
      <c r="L48" s="779"/>
      <c r="M48" s="780"/>
      <c r="N48" s="1021"/>
      <c r="O48" s="947">
        <f t="shared" si="36"/>
        <v>5.7245099999999995</v>
      </c>
      <c r="P48" s="593">
        <f>0.4*SUM(I48:M48)+0.04725*N48</f>
        <v>9.1959999999999997</v>
      </c>
      <c r="Q48" s="729">
        <f t="shared" si="39"/>
        <v>15.212432578834447</v>
      </c>
      <c r="R48" s="730">
        <f t="shared" si="40"/>
        <v>15.521414221620503</v>
      </c>
      <c r="S48" s="736">
        <f t="shared" si="41"/>
        <v>1405.9081692661728</v>
      </c>
      <c r="T48" s="751">
        <f t="shared" si="42"/>
        <v>1191.9017001833818</v>
      </c>
      <c r="U48" s="723">
        <v>2</v>
      </c>
      <c r="V48" s="725" t="s">
        <v>195</v>
      </c>
      <c r="W48" s="967">
        <v>6.3</v>
      </c>
      <c r="X48" s="725">
        <v>11</v>
      </c>
      <c r="Y48" s="937">
        <v>35</v>
      </c>
      <c r="Z48" s="938">
        <v>6.3</v>
      </c>
      <c r="AA48" s="937">
        <v>8.1300000000000008</v>
      </c>
      <c r="AB48" s="725"/>
      <c r="AC48" s="725">
        <v>5</v>
      </c>
      <c r="AD48" s="731">
        <f t="shared" si="43"/>
        <v>15.808333333333335</v>
      </c>
      <c r="AE48" s="939">
        <f t="shared" si="44"/>
        <v>30.445606321228702</v>
      </c>
      <c r="AF48" s="940">
        <f t="shared" si="45"/>
        <v>30.772680710428705</v>
      </c>
      <c r="AG48" s="172">
        <f t="shared" si="46"/>
        <v>0.98643764480780993</v>
      </c>
      <c r="AH48" s="173">
        <f t="shared" si="47"/>
        <v>0.99703485501789002</v>
      </c>
      <c r="AI48" s="951">
        <f t="shared" si="48"/>
        <v>702.47519498672568</v>
      </c>
      <c r="AJ48" s="736">
        <f t="shared" si="49"/>
        <v>601.18259355059843</v>
      </c>
      <c r="AK48" s="736">
        <f t="shared" si="38"/>
        <v>500.98549462549869</v>
      </c>
      <c r="AL48" s="736">
        <f t="shared" si="50"/>
        <v>400.78839570039895</v>
      </c>
      <c r="AM48" s="619">
        <f t="shared" si="51"/>
        <v>3691.68646014045</v>
      </c>
      <c r="AN48" s="751">
        <f t="shared" si="52"/>
        <v>3159.3679841247663</v>
      </c>
    </row>
    <row r="49" spans="1:40" ht="12.75" customHeight="1" x14ac:dyDescent="0.2">
      <c r="A49" s="1020">
        <v>6</v>
      </c>
      <c r="B49" s="2789" t="s">
        <v>167</v>
      </c>
      <c r="C49" s="2790" t="s">
        <v>43</v>
      </c>
      <c r="D49" s="722">
        <v>3.4</v>
      </c>
      <c r="E49" s="936" t="s">
        <v>35</v>
      </c>
      <c r="F49" s="941" t="s">
        <v>46</v>
      </c>
      <c r="G49" s="2577">
        <f>Мартыновская!G15</f>
        <v>4.9020181386774881</v>
      </c>
      <c r="H49" s="2581">
        <f>Мартыновская!H15</f>
        <v>5.2862861120779669</v>
      </c>
      <c r="I49" s="778"/>
      <c r="J49" s="726">
        <v>22.41</v>
      </c>
      <c r="K49" s="779"/>
      <c r="L49" s="779"/>
      <c r="M49" s="780"/>
      <c r="N49" s="1021"/>
      <c r="O49" s="947">
        <f t="shared" si="36"/>
        <v>5.5800900000000002</v>
      </c>
      <c r="P49" s="593">
        <f t="shared" si="37"/>
        <v>8.9640000000000004</v>
      </c>
      <c r="Q49" s="729">
        <f t="shared" si="39"/>
        <v>14.946700754020371</v>
      </c>
      <c r="R49" s="730">
        <f t="shared" si="40"/>
        <v>15.303857640614087</v>
      </c>
      <c r="S49" s="736">
        <f t="shared" si="41"/>
        <v>1430.9032868836593</v>
      </c>
      <c r="T49" s="751">
        <f t="shared" si="42"/>
        <v>1208.8455364942654</v>
      </c>
      <c r="U49" s="723">
        <v>1</v>
      </c>
      <c r="V49" s="725" t="s">
        <v>192</v>
      </c>
      <c r="W49" s="967">
        <v>4</v>
      </c>
      <c r="X49" s="725">
        <v>11</v>
      </c>
      <c r="Y49" s="937">
        <v>35</v>
      </c>
      <c r="Z49" s="938">
        <v>6.3</v>
      </c>
      <c r="AA49" s="937">
        <v>6.14</v>
      </c>
      <c r="AB49" s="725"/>
      <c r="AC49" s="725">
        <v>5</v>
      </c>
      <c r="AD49" s="731">
        <f t="shared" si="43"/>
        <v>18.803750000000001</v>
      </c>
      <c r="AE49" s="939">
        <f t="shared" si="44"/>
        <v>33.142889956113464</v>
      </c>
      <c r="AF49" s="940">
        <f t="shared" si="45"/>
        <v>33.521734855264491</v>
      </c>
      <c r="AG49" s="172">
        <f t="shared" si="46"/>
        <v>1.0738296345780762</v>
      </c>
      <c r="AH49" s="173">
        <f t="shared" si="47"/>
        <v>1.0861042093105695</v>
      </c>
      <c r="AI49" s="951">
        <f t="shared" si="48"/>
        <v>645.30532084903984</v>
      </c>
      <c r="AJ49" s="736">
        <f t="shared" si="49"/>
        <v>551.88074483247181</v>
      </c>
      <c r="AK49" s="736">
        <f t="shared" si="38"/>
        <v>459.90062069372652</v>
      </c>
      <c r="AL49" s="736">
        <f t="shared" si="50"/>
        <v>367.92049655498118</v>
      </c>
      <c r="AM49" s="619">
        <f t="shared" si="51"/>
        <v>3391.2441786360951</v>
      </c>
      <c r="AN49" s="751">
        <f t="shared" si="52"/>
        <v>2900.2741845550322</v>
      </c>
    </row>
    <row r="50" spans="1:40" ht="12.75" customHeight="1" x14ac:dyDescent="0.2">
      <c r="A50" s="1020">
        <v>6</v>
      </c>
      <c r="B50" s="2786"/>
      <c r="C50" s="2791"/>
      <c r="D50" s="722">
        <v>3.4</v>
      </c>
      <c r="E50" s="936" t="s">
        <v>35</v>
      </c>
      <c r="F50" s="941" t="s">
        <v>46</v>
      </c>
      <c r="G50" s="2577">
        <f>Мартыновская!G16</f>
        <v>4.8982573492001933</v>
      </c>
      <c r="H50" s="2581">
        <f>Мартыновская!H16</f>
        <v>5.2312064066132784</v>
      </c>
      <c r="I50" s="778"/>
      <c r="J50" s="726">
        <v>22.41</v>
      </c>
      <c r="K50" s="779"/>
      <c r="L50" s="779"/>
      <c r="M50" s="780"/>
      <c r="N50" s="1021"/>
      <c r="O50" s="947">
        <f t="shared" si="36"/>
        <v>5.5800900000000002</v>
      </c>
      <c r="P50" s="593">
        <f t="shared" si="37"/>
        <v>8.9640000000000004</v>
      </c>
      <c r="Q50" s="729">
        <f t="shared" si="39"/>
        <v>14.943211944677582</v>
      </c>
      <c r="R50" s="730">
        <f t="shared" si="40"/>
        <v>15.252583038110453</v>
      </c>
      <c r="S50" s="736">
        <f t="shared" si="41"/>
        <v>1431.2373615641491</v>
      </c>
      <c r="T50" s="751">
        <f t="shared" si="42"/>
        <v>1212.9093120670432</v>
      </c>
      <c r="U50" s="723">
        <v>2</v>
      </c>
      <c r="V50" s="725" t="s">
        <v>192</v>
      </c>
      <c r="W50" s="967">
        <v>4</v>
      </c>
      <c r="X50" s="725">
        <v>11</v>
      </c>
      <c r="Y50" s="937">
        <v>35</v>
      </c>
      <c r="Z50" s="938">
        <v>6.3</v>
      </c>
      <c r="AA50" s="937">
        <v>6.26</v>
      </c>
      <c r="AB50" s="725"/>
      <c r="AC50" s="725">
        <v>5</v>
      </c>
      <c r="AD50" s="731">
        <f t="shared" si="43"/>
        <v>19.171250000000004</v>
      </c>
      <c r="AE50" s="939">
        <f t="shared" si="44"/>
        <v>33.501492686114211</v>
      </c>
      <c r="AF50" s="940">
        <f t="shared" si="45"/>
        <v>33.829836203306165</v>
      </c>
      <c r="AG50" s="172">
        <f t="shared" si="46"/>
        <v>1.0854483630301004</v>
      </c>
      <c r="AH50" s="173">
        <f t="shared" si="47"/>
        <v>1.0960866929871196</v>
      </c>
      <c r="AI50" s="951">
        <f t="shared" si="48"/>
        <v>638.39791968012446</v>
      </c>
      <c r="AJ50" s="736">
        <f t="shared" si="49"/>
        <v>546.85455432953029</v>
      </c>
      <c r="AK50" s="736">
        <f t="shared" si="38"/>
        <v>455.71212860794191</v>
      </c>
      <c r="AL50" s="736">
        <f t="shared" si="50"/>
        <v>364.56970288635353</v>
      </c>
      <c r="AM50" s="619">
        <f t="shared" si="51"/>
        <v>3354.944022342997</v>
      </c>
      <c r="AN50" s="751">
        <f t="shared" si="52"/>
        <v>2873.8602705005346</v>
      </c>
    </row>
    <row r="51" spans="1:40" ht="12.75" customHeight="1" x14ac:dyDescent="0.2">
      <c r="A51" s="1022">
        <v>6</v>
      </c>
      <c r="B51" s="2842" t="s">
        <v>146</v>
      </c>
      <c r="C51" s="2790" t="s">
        <v>381</v>
      </c>
      <c r="D51" s="732">
        <v>3.4</v>
      </c>
      <c r="E51" s="942" t="s">
        <v>35</v>
      </c>
      <c r="F51" s="2379" t="s">
        <v>46</v>
      </c>
      <c r="G51" s="2577">
        <f>Мартыновская!G15</f>
        <v>4.9020181386774881</v>
      </c>
      <c r="H51" s="2581">
        <f>Мартыновская!H15</f>
        <v>5.2862861120779669</v>
      </c>
      <c r="I51" s="943"/>
      <c r="J51" s="1023">
        <v>10.88</v>
      </c>
      <c r="K51" s="1024"/>
      <c r="L51" s="1024"/>
      <c r="M51" s="1024"/>
      <c r="N51" s="1025"/>
      <c r="O51" s="947">
        <f t="shared" si="36"/>
        <v>2.70912</v>
      </c>
      <c r="P51" s="593">
        <f t="shared" si="37"/>
        <v>4.3520000000000003</v>
      </c>
      <c r="Q51" s="944">
        <f t="shared" si="39"/>
        <v>9.6424158220526852</v>
      </c>
      <c r="R51" s="1026">
        <f t="shared" si="40"/>
        <v>10.01178757029308</v>
      </c>
      <c r="S51" s="619">
        <f t="shared" si="41"/>
        <v>2218.0419960815666</v>
      </c>
      <c r="T51" s="620">
        <f t="shared" si="42"/>
        <v>1847.8218669853818</v>
      </c>
      <c r="U51" s="945">
        <v>1</v>
      </c>
      <c r="V51" s="593" t="s">
        <v>193</v>
      </c>
      <c r="W51" s="968">
        <v>6.3</v>
      </c>
      <c r="X51" s="593">
        <v>11</v>
      </c>
      <c r="Y51" s="593">
        <v>35</v>
      </c>
      <c r="Z51" s="946">
        <v>6.3</v>
      </c>
      <c r="AA51" s="593">
        <v>7.92</v>
      </c>
      <c r="AB51" s="593"/>
      <c r="AC51" s="593">
        <v>10</v>
      </c>
      <c r="AD51" s="948">
        <f t="shared" si="43"/>
        <v>15.4</v>
      </c>
      <c r="AE51" s="947">
        <f t="shared" si="44"/>
        <v>24.802418058661914</v>
      </c>
      <c r="AF51" s="948">
        <f t="shared" si="45"/>
        <v>25.184421823910839</v>
      </c>
      <c r="AG51" s="194">
        <f t="shared" si="46"/>
        <v>0.80359834510064598</v>
      </c>
      <c r="AH51" s="195">
        <f t="shared" si="47"/>
        <v>0.81597526709471113</v>
      </c>
      <c r="AI51" s="618">
        <f t="shared" si="48"/>
        <v>862.30637619322761</v>
      </c>
      <c r="AJ51" s="619">
        <f t="shared" si="49"/>
        <v>734.58108863295604</v>
      </c>
      <c r="AK51" s="619">
        <f t="shared" si="38"/>
        <v>612.15090719413001</v>
      </c>
      <c r="AL51" s="619">
        <f t="shared" si="50"/>
        <v>489.72072575530404</v>
      </c>
      <c r="AM51" s="619">
        <f t="shared" si="51"/>
        <v>4531.640115129575</v>
      </c>
      <c r="AN51" s="620">
        <f t="shared" si="52"/>
        <v>3860.4111264494686</v>
      </c>
    </row>
    <row r="52" spans="1:40" ht="12.75" customHeight="1" thickBot="1" x14ac:dyDescent="0.25">
      <c r="A52" s="739">
        <v>6</v>
      </c>
      <c r="B52" s="2605"/>
      <c r="C52" s="2792"/>
      <c r="D52" s="605">
        <v>3.4</v>
      </c>
      <c r="E52" s="949" t="s">
        <v>35</v>
      </c>
      <c r="F52" s="607" t="s">
        <v>46</v>
      </c>
      <c r="G52" s="2584">
        <f>Мартыновская!G16</f>
        <v>4.8982573492001933</v>
      </c>
      <c r="H52" s="2585">
        <f>Мартыновская!H16</f>
        <v>5.2312064066132784</v>
      </c>
      <c r="I52" s="787"/>
      <c r="J52" s="744">
        <v>10.98</v>
      </c>
      <c r="K52" s="788"/>
      <c r="L52" s="788"/>
      <c r="M52" s="788"/>
      <c r="N52" s="789"/>
      <c r="O52" s="613">
        <f t="shared" si="36"/>
        <v>2.7340200000000001</v>
      </c>
      <c r="P52" s="608">
        <f t="shared" si="37"/>
        <v>4.3920000000000003</v>
      </c>
      <c r="Q52" s="614">
        <f t="shared" si="39"/>
        <v>9.6842008950025509</v>
      </c>
      <c r="R52" s="615">
        <f t="shared" si="40"/>
        <v>10.00404752611076</v>
      </c>
      <c r="S52" s="616">
        <f t="shared" si="41"/>
        <v>2208.4716610981236</v>
      </c>
      <c r="T52" s="622">
        <f t="shared" si="42"/>
        <v>1849.2515106225392</v>
      </c>
      <c r="U52" s="741">
        <v>2</v>
      </c>
      <c r="V52" s="608" t="s">
        <v>193</v>
      </c>
      <c r="W52" s="969">
        <v>6.3</v>
      </c>
      <c r="X52" s="608">
        <v>11</v>
      </c>
      <c r="Y52" s="608">
        <v>35</v>
      </c>
      <c r="Z52" s="950">
        <v>6.3</v>
      </c>
      <c r="AA52" s="608">
        <v>7.9</v>
      </c>
      <c r="AB52" s="608"/>
      <c r="AC52" s="608"/>
      <c r="AD52" s="617">
        <f t="shared" si="43"/>
        <v>15.361111111111112</v>
      </c>
      <c r="AE52" s="613">
        <f t="shared" si="44"/>
        <v>24.802516653082428</v>
      </c>
      <c r="AF52" s="617">
        <f t="shared" si="45"/>
        <v>25.133463493654631</v>
      </c>
      <c r="AG52" s="190">
        <f t="shared" si="46"/>
        <v>0.80360153955987057</v>
      </c>
      <c r="AH52" s="191">
        <f t="shared" si="47"/>
        <v>0.81432421719440995</v>
      </c>
      <c r="AI52" s="621">
        <f t="shared" si="48"/>
        <v>862.30294837182328</v>
      </c>
      <c r="AJ52" s="616">
        <f t="shared" si="49"/>
        <v>736.07045860076698</v>
      </c>
      <c r="AK52" s="616">
        <f t="shared" si="38"/>
        <v>613.39204883397247</v>
      </c>
      <c r="AL52" s="616">
        <f t="shared" si="50"/>
        <v>490.71363906717801</v>
      </c>
      <c r="AM52" s="616">
        <f t="shared" si="51"/>
        <v>4531.6221010531244</v>
      </c>
      <c r="AN52" s="622">
        <f t="shared" si="52"/>
        <v>3868.2381457998272</v>
      </c>
    </row>
    <row r="53" spans="1:40" ht="12.75" customHeight="1" x14ac:dyDescent="0.2">
      <c r="A53" s="1022">
        <v>6</v>
      </c>
      <c r="B53" s="2842" t="s">
        <v>456</v>
      </c>
      <c r="C53" s="2790" t="s">
        <v>455</v>
      </c>
      <c r="D53" s="1274">
        <v>2</v>
      </c>
      <c r="E53" s="942" t="s">
        <v>39</v>
      </c>
      <c r="F53" s="1279" t="s">
        <v>457</v>
      </c>
      <c r="G53" s="1026">
        <v>15.78</v>
      </c>
      <c r="H53" s="948">
        <v>18.09</v>
      </c>
      <c r="I53" s="943"/>
      <c r="J53" s="1023">
        <v>2.9</v>
      </c>
      <c r="K53" s="1024"/>
      <c r="L53" s="1024"/>
      <c r="M53" s="1024"/>
      <c r="N53" s="1025"/>
      <c r="O53" s="947">
        <f>0.314*I53+0.249*J53+0.195*K53+0.159*L53+0.06*M53+0.025*N53</f>
        <v>0.72209999999999996</v>
      </c>
      <c r="P53" s="593">
        <f>0.4*SUM(I53:M53)+0.04725*N53</f>
        <v>1.1599999999999999</v>
      </c>
      <c r="Q53" s="944">
        <f>SQRT(POWER(O53,2)+POWER(P53+G53,2))</f>
        <v>16.955383463962114</v>
      </c>
      <c r="R53" s="1026">
        <f>SQRT(POWER(O53,2)+POWER(P53+H53,2))</f>
        <v>19.26353883402528</v>
      </c>
      <c r="S53" s="619">
        <f>37000/1.73/SQRT(POWER((G53+P53),2)+O53*O53)</f>
        <v>1261.3859947462647</v>
      </c>
      <c r="T53" s="620">
        <f>37000/2/SQRT(O53*O53+POWER((H53+P53),2))</f>
        <v>960.36352195700215</v>
      </c>
      <c r="U53" s="945">
        <v>3</v>
      </c>
      <c r="V53" s="593" t="s">
        <v>193</v>
      </c>
      <c r="W53" s="968">
        <v>6.3</v>
      </c>
      <c r="X53" s="593"/>
      <c r="Y53" s="593">
        <v>35</v>
      </c>
      <c r="Z53" s="946">
        <v>6.3</v>
      </c>
      <c r="AA53" s="593">
        <v>7.96</v>
      </c>
      <c r="AB53" s="593"/>
      <c r="AC53" s="593"/>
      <c r="AD53" s="948">
        <f>AA53/100*Y53*Y53/W53</f>
        <v>15.47777777777778</v>
      </c>
      <c r="AE53" s="947">
        <f>SQRT(POWER(O53,2)+POWER(P53+AD53+G53,2))</f>
        <v>32.42581910236629</v>
      </c>
      <c r="AF53" s="948">
        <f>SQRT(POWER(O53,2)+POWER(P53+AD53+H53,2))</f>
        <v>34.735284334415859</v>
      </c>
      <c r="AG53" s="1277">
        <f>SQRT(POWER((AD53+P53+G53),2)+POWER(O53,2))*POWER(6.3/35,2)</f>
        <v>1.0505965389166678</v>
      </c>
      <c r="AH53" s="1278">
        <f>SQRT(POWER((H53+P53+AD53),2)+POWER(O53,2))*POWER(6.3/35,2)</f>
        <v>1.125423212435074</v>
      </c>
      <c r="AI53" s="618">
        <f>37000/1.73/SQRT(POWER((G53+P53+AD53),2)+O53*O53)</f>
        <v>659.57572789374717</v>
      </c>
      <c r="AJ53" s="619">
        <f>37000/2/SQRT(POWER((H53+P53+AD53),2)+O53*O53)</f>
        <v>532.59964196320459</v>
      </c>
      <c r="AK53" s="619">
        <f>AJ53/1.2</f>
        <v>443.83303496933718</v>
      </c>
      <c r="AL53" s="619">
        <f>AJ53/1.5</f>
        <v>355.06642797546971</v>
      </c>
      <c r="AM53" s="619">
        <f>6300/(1.73*AG53)</f>
        <v>3466.2388102524251</v>
      </c>
      <c r="AN53" s="620">
        <f>6300/(2*AH53)</f>
        <v>2798.9470673741985</v>
      </c>
    </row>
    <row r="54" spans="1:40" ht="12.75" customHeight="1" thickBot="1" x14ac:dyDescent="0.25">
      <c r="A54" s="739">
        <v>6</v>
      </c>
      <c r="B54" s="2605"/>
      <c r="C54" s="2792"/>
      <c r="D54" s="1280">
        <v>3</v>
      </c>
      <c r="E54" s="949" t="s">
        <v>39</v>
      </c>
      <c r="F54" s="607" t="s">
        <v>457</v>
      </c>
      <c r="G54" s="615">
        <v>15.78</v>
      </c>
      <c r="H54" s="617">
        <v>18.09</v>
      </c>
      <c r="I54" s="787"/>
      <c r="J54" s="744">
        <v>2.9</v>
      </c>
      <c r="K54" s="788"/>
      <c r="L54" s="788"/>
      <c r="M54" s="788"/>
      <c r="N54" s="789"/>
      <c r="O54" s="613">
        <f>0.314*I54+0.249*J54+0.195*K54+0.159*L54+0.06*M54+0.025*N54</f>
        <v>0.72209999999999996</v>
      </c>
      <c r="P54" s="608">
        <f>0.4*SUM(I54:M54)+0.04725*N54</f>
        <v>1.1599999999999999</v>
      </c>
      <c r="Q54" s="614">
        <f>SQRT(POWER(O54,2)+POWER(P54+G54,2))</f>
        <v>16.955383463962114</v>
      </c>
      <c r="R54" s="615">
        <f>SQRT(POWER(O54,2)+POWER(P54+H54,2))</f>
        <v>19.26353883402528</v>
      </c>
      <c r="S54" s="616">
        <f>37000/1.73/SQRT(POWER((G54+P54),2)+O54*O54)</f>
        <v>1261.3859947462647</v>
      </c>
      <c r="T54" s="622">
        <f>37000/2/SQRT(O54*O54+POWER((H54+P54),2))</f>
        <v>960.36352195700215</v>
      </c>
      <c r="U54" s="741">
        <v>4</v>
      </c>
      <c r="V54" s="608" t="s">
        <v>193</v>
      </c>
      <c r="W54" s="969">
        <v>6.3</v>
      </c>
      <c r="X54" s="608"/>
      <c r="Y54" s="608">
        <v>35</v>
      </c>
      <c r="Z54" s="950">
        <v>6.3</v>
      </c>
      <c r="AA54" s="608">
        <v>7.94</v>
      </c>
      <c r="AB54" s="608"/>
      <c r="AC54" s="608"/>
      <c r="AD54" s="617">
        <f>AA54/100*Y54*Y54/W54</f>
        <v>15.43888888888889</v>
      </c>
      <c r="AE54" s="613">
        <f>SQRT(POWER(O54,2)+POWER(P54+AD54+G54,2))</f>
        <v>32.386939869166589</v>
      </c>
      <c r="AF54" s="617">
        <f>SQRT(POWER(O54,2)+POWER(P54+AD54+H54,2))</f>
        <v>34.696403859127521</v>
      </c>
      <c r="AG54" s="1275">
        <f>SQRT(POWER((AD54+P54+G54),2)+POWER(O54,2))*POWER(6.3/35,2)</f>
        <v>1.0493368517609973</v>
      </c>
      <c r="AH54" s="1276">
        <f>SQRT(POWER((H54+P54+AD54),2)+POWER(O54,2))*POWER(6.3/35,2)</f>
        <v>1.1241634850357316</v>
      </c>
      <c r="AI54" s="621">
        <f>37000/1.73/SQRT(POWER((G54+P54+AD54),2)+O54*O54)</f>
        <v>660.36752232203332</v>
      </c>
      <c r="AJ54" s="616">
        <f>37000/2/SQRT(POWER((H54+P54+AD54),2)+O54*O54)</f>
        <v>533.19646828854968</v>
      </c>
      <c r="AK54" s="616">
        <f>AJ54/1.2</f>
        <v>444.33039024045809</v>
      </c>
      <c r="AL54" s="616">
        <f>AJ54/1.5</f>
        <v>355.46431219236644</v>
      </c>
      <c r="AM54" s="616">
        <f>6300/(1.73*AG54)</f>
        <v>3470.399892082758</v>
      </c>
      <c r="AN54" s="622">
        <f>6300/(2*AH54)</f>
        <v>2802.0835420569429</v>
      </c>
    </row>
    <row r="55" spans="1:40" ht="11.25" customHeight="1" x14ac:dyDescent="0.2">
      <c r="B55" s="200"/>
      <c r="C55" s="113"/>
      <c r="D55" s="201"/>
      <c r="E55" s="201"/>
      <c r="F55" s="202"/>
      <c r="G55" s="203" t="s">
        <v>337</v>
      </c>
      <c r="H55" s="113"/>
      <c r="I55" s="203"/>
      <c r="J55" s="203"/>
      <c r="K55" s="204"/>
      <c r="L55" s="201"/>
      <c r="M55" s="201"/>
      <c r="N55" s="201"/>
      <c r="O55" s="113"/>
      <c r="P55" s="201"/>
      <c r="Q55" s="113"/>
      <c r="R55" s="113"/>
      <c r="U55" s="113"/>
      <c r="V55" s="113"/>
      <c r="W55" s="113"/>
      <c r="X55" s="113"/>
      <c r="Y55" s="113"/>
      <c r="Z55" s="113"/>
      <c r="AA55" s="113"/>
      <c r="AB55" s="113"/>
      <c r="AC55" s="201"/>
      <c r="AD55" s="113"/>
      <c r="AE55" s="113"/>
      <c r="AF55" s="113"/>
      <c r="AG55" s="113"/>
    </row>
    <row r="56" spans="1:40" x14ac:dyDescent="0.2">
      <c r="B56" s="200"/>
      <c r="C56" s="113"/>
      <c r="D56" s="201"/>
      <c r="E56" s="201"/>
      <c r="F56" s="202"/>
      <c r="G56" s="203" t="s">
        <v>391</v>
      </c>
      <c r="H56" s="113"/>
      <c r="I56" s="203"/>
      <c r="J56" s="203"/>
      <c r="K56" s="204"/>
      <c r="L56" s="201"/>
      <c r="M56" s="201"/>
      <c r="N56" s="201"/>
      <c r="O56" s="203"/>
      <c r="P56" s="201"/>
      <c r="Q56" s="113"/>
      <c r="R56" s="113"/>
      <c r="U56" s="113"/>
      <c r="V56" s="113"/>
      <c r="W56" s="113"/>
      <c r="X56" s="113"/>
      <c r="Y56" s="113"/>
      <c r="Z56" s="113"/>
      <c r="AA56" s="113"/>
      <c r="AB56" s="113"/>
      <c r="AC56" s="201"/>
      <c r="AD56" s="113"/>
      <c r="AE56" s="113"/>
      <c r="AF56" s="113"/>
      <c r="AG56" s="113"/>
    </row>
    <row r="57" spans="1:40" ht="15.75" x14ac:dyDescent="0.2">
      <c r="B57" s="207" t="s">
        <v>158</v>
      </c>
      <c r="C57" s="113"/>
      <c r="D57" s="207"/>
      <c r="E57" s="2608">
        <v>42648</v>
      </c>
      <c r="F57" s="2608"/>
      <c r="G57" s="670"/>
      <c r="H57" s="113"/>
      <c r="I57" s="203"/>
      <c r="J57" s="203"/>
      <c r="K57" s="204"/>
      <c r="L57" s="201"/>
      <c r="M57" s="201"/>
      <c r="N57" s="201"/>
      <c r="O57" s="201"/>
      <c r="P57" s="201"/>
      <c r="Q57" s="113"/>
      <c r="R57" s="113"/>
      <c r="U57" s="201"/>
      <c r="V57" s="113"/>
      <c r="W57" s="113"/>
      <c r="X57" s="113"/>
      <c r="Y57" s="113"/>
      <c r="Z57" s="113"/>
      <c r="AA57" s="113"/>
      <c r="AB57" s="113"/>
      <c r="AC57" s="201"/>
      <c r="AD57" s="113"/>
      <c r="AE57" s="113"/>
      <c r="AF57" s="113"/>
      <c r="AG57" s="113"/>
    </row>
    <row r="58" spans="1:40" x14ac:dyDescent="0.2">
      <c r="B58" s="200" t="s">
        <v>380</v>
      </c>
      <c r="C58" s="113"/>
      <c r="D58" s="200"/>
      <c r="E58" s="2610" t="s">
        <v>189</v>
      </c>
      <c r="F58" s="2610"/>
      <c r="G58" s="113"/>
      <c r="H58" s="113"/>
      <c r="I58" s="203"/>
      <c r="J58" s="203"/>
      <c r="K58" s="204"/>
      <c r="L58" s="201"/>
      <c r="M58" s="201"/>
      <c r="N58" s="201"/>
      <c r="O58" s="201"/>
      <c r="P58" s="201"/>
      <c r="Q58" s="113"/>
      <c r="R58" s="113"/>
      <c r="U58" s="201"/>
      <c r="V58" s="113"/>
      <c r="W58" s="113"/>
      <c r="X58" s="113"/>
      <c r="Y58" s="113"/>
      <c r="Z58" s="113"/>
      <c r="AA58" s="113"/>
      <c r="AB58" s="113"/>
      <c r="AC58" s="201"/>
      <c r="AD58" s="113"/>
      <c r="AE58" s="113"/>
      <c r="AF58" s="113"/>
      <c r="AG58" s="113"/>
    </row>
    <row r="59" spans="1:40" x14ac:dyDescent="0.2">
      <c r="B59" s="200"/>
      <c r="C59" s="113"/>
      <c r="D59" s="201"/>
      <c r="E59" s="201"/>
      <c r="F59" s="113"/>
      <c r="G59" s="113"/>
      <c r="H59" s="113"/>
      <c r="I59" s="203"/>
      <c r="J59" s="203"/>
      <c r="K59" s="204"/>
      <c r="L59" s="201"/>
      <c r="M59" s="201"/>
      <c r="N59" s="201"/>
      <c r="O59" s="201"/>
      <c r="P59" s="201"/>
      <c r="Q59" s="113"/>
      <c r="R59" s="113"/>
      <c r="U59" s="201"/>
      <c r="V59" s="113"/>
      <c r="W59" s="113"/>
      <c r="X59" s="113"/>
      <c r="Y59" s="113"/>
      <c r="Z59" s="113"/>
      <c r="AA59" s="113"/>
      <c r="AB59" s="113"/>
      <c r="AC59" s="201"/>
      <c r="AD59" s="113"/>
      <c r="AE59" s="113"/>
      <c r="AF59" s="113"/>
      <c r="AG59" s="113"/>
    </row>
    <row r="60" spans="1:40" x14ac:dyDescent="0.2">
      <c r="B60" s="200"/>
      <c r="C60" s="113"/>
      <c r="D60" s="201"/>
      <c r="E60" s="201"/>
      <c r="F60" s="113"/>
      <c r="G60" s="113"/>
      <c r="H60" s="113"/>
      <c r="I60" s="203"/>
      <c r="J60" s="203"/>
      <c r="K60" s="204"/>
      <c r="L60" s="201"/>
      <c r="M60" s="201"/>
      <c r="N60" s="201"/>
      <c r="O60" s="201"/>
      <c r="P60" s="201"/>
      <c r="Q60" s="113"/>
      <c r="R60" s="113"/>
      <c r="U60" s="201"/>
      <c r="V60" s="113"/>
      <c r="W60" s="113"/>
      <c r="X60" s="113"/>
      <c r="Y60" s="113"/>
      <c r="Z60" s="113"/>
      <c r="AA60" s="113"/>
      <c r="AB60" s="113"/>
      <c r="AC60" s="201"/>
      <c r="AD60" s="113"/>
      <c r="AE60" s="113"/>
      <c r="AF60" s="113"/>
      <c r="AG60" s="113"/>
    </row>
    <row r="61" spans="1:40" x14ac:dyDescent="0.2">
      <c r="B61" s="200"/>
      <c r="C61" s="113"/>
      <c r="D61" s="201"/>
      <c r="E61" s="201"/>
      <c r="F61" s="113"/>
      <c r="G61" s="113"/>
      <c r="H61" s="113"/>
      <c r="I61" s="203"/>
      <c r="J61" s="203"/>
      <c r="K61" s="204"/>
      <c r="L61" s="201"/>
      <c r="M61" s="201"/>
      <c r="N61" s="201"/>
      <c r="O61" s="201"/>
      <c r="P61" s="201"/>
      <c r="Q61" s="113"/>
      <c r="R61" s="113"/>
      <c r="U61" s="201"/>
      <c r="V61" s="113"/>
      <c r="W61" s="113"/>
      <c r="X61" s="113"/>
      <c r="Y61" s="113"/>
      <c r="Z61" s="113"/>
      <c r="AA61" s="113"/>
      <c r="AB61" s="113"/>
      <c r="AC61" s="201"/>
      <c r="AD61" s="113"/>
      <c r="AE61" s="113"/>
      <c r="AF61" s="113"/>
      <c r="AG61" s="113"/>
    </row>
    <row r="62" spans="1:40" x14ac:dyDescent="0.2">
      <c r="B62" s="200"/>
      <c r="C62" s="113"/>
      <c r="D62" s="201"/>
      <c r="E62" s="201"/>
      <c r="F62" s="113"/>
      <c r="G62" s="113"/>
      <c r="H62" s="113"/>
      <c r="I62" s="203"/>
      <c r="J62" s="203"/>
      <c r="K62" s="204"/>
      <c r="L62" s="201"/>
      <c r="M62" s="201"/>
      <c r="N62" s="201"/>
      <c r="O62" s="201"/>
      <c r="P62" s="201"/>
      <c r="Q62" s="113"/>
      <c r="R62" s="113"/>
      <c r="U62" s="201"/>
      <c r="V62" s="113"/>
      <c r="W62" s="113"/>
      <c r="X62" s="113"/>
      <c r="Y62" s="113"/>
      <c r="Z62" s="113"/>
      <c r="AA62" s="113"/>
      <c r="AB62" s="113"/>
      <c r="AC62" s="201"/>
      <c r="AD62" s="113"/>
      <c r="AE62" s="113"/>
      <c r="AF62" s="113"/>
      <c r="AG62" s="113"/>
    </row>
    <row r="63" spans="1:40" s="2171" customFormat="1" ht="66" customHeight="1" thickBot="1" x14ac:dyDescent="0.25">
      <c r="A63" s="2241"/>
      <c r="B63" s="200"/>
      <c r="C63" s="2309" t="s">
        <v>441</v>
      </c>
      <c r="D63" s="2310"/>
      <c r="E63" s="2306" t="s">
        <v>5</v>
      </c>
      <c r="F63" s="2850" t="s">
        <v>633</v>
      </c>
      <c r="G63" s="2850"/>
      <c r="H63" s="2282"/>
      <c r="I63" s="2282"/>
      <c r="J63" s="2283"/>
      <c r="K63" s="2281"/>
      <c r="L63" s="2281"/>
      <c r="M63" s="2851" t="s">
        <v>469</v>
      </c>
      <c r="N63" s="2851"/>
      <c r="O63" s="2853" t="s">
        <v>618</v>
      </c>
      <c r="P63" s="2853"/>
      <c r="Q63" s="2854" t="s">
        <v>611</v>
      </c>
      <c r="R63" s="2854"/>
      <c r="S63" s="2281"/>
      <c r="Z63" s="1651" t="s">
        <v>613</v>
      </c>
      <c r="AA63" s="1651" t="s">
        <v>614</v>
      </c>
      <c r="AC63" s="2281"/>
      <c r="AE63" s="2852" t="s">
        <v>621</v>
      </c>
      <c r="AF63" s="2852"/>
      <c r="AG63" s="2852" t="s">
        <v>622</v>
      </c>
      <c r="AH63" s="2852"/>
      <c r="AI63" s="2284"/>
      <c r="AJ63" s="2284"/>
      <c r="AK63" s="2285"/>
      <c r="AL63" s="2284"/>
      <c r="AN63" s="2317"/>
    </row>
    <row r="64" spans="1:40" s="2171" customFormat="1" ht="27" customHeight="1" x14ac:dyDescent="0.2">
      <c r="A64" s="2243"/>
      <c r="B64" s="2844" t="s">
        <v>634</v>
      </c>
      <c r="C64" s="2244">
        <v>1</v>
      </c>
      <c r="D64" s="2245" t="s">
        <v>39</v>
      </c>
      <c r="E64" s="2846" t="s">
        <v>632</v>
      </c>
      <c r="F64" s="2297"/>
      <c r="G64" s="2297"/>
      <c r="H64" s="2246"/>
      <c r="I64" s="2203"/>
      <c r="J64" s="2204"/>
      <c r="K64" s="2204"/>
      <c r="L64" s="2204"/>
      <c r="M64" s="2207"/>
      <c r="N64" s="2204"/>
      <c r="O64" s="2247"/>
      <c r="P64" s="2248"/>
      <c r="Q64" s="2208">
        <v>8454</v>
      </c>
      <c r="R64" s="2208">
        <v>6667</v>
      </c>
      <c r="S64" s="2204">
        <v>1</v>
      </c>
      <c r="T64" s="2204" t="s">
        <v>625</v>
      </c>
      <c r="U64" s="2204">
        <v>25</v>
      </c>
      <c r="V64" s="2209" t="s">
        <v>623</v>
      </c>
      <c r="W64" s="2249">
        <v>115</v>
      </c>
      <c r="X64" s="2209">
        <v>38.5</v>
      </c>
      <c r="Y64" s="2209">
        <v>6.6</v>
      </c>
      <c r="Z64" s="2207">
        <v>10.28</v>
      </c>
      <c r="AA64" s="2207"/>
      <c r="AB64" s="2204" t="s">
        <v>626</v>
      </c>
      <c r="AC64" s="2204">
        <v>19</v>
      </c>
      <c r="AD64" s="2207">
        <f>Z64/100*W64*W64/U64</f>
        <v>54.3812</v>
      </c>
      <c r="AE64" s="2207">
        <f>SQRT(POWER(M64,2)+POWER(O64+AD64+F64,2))</f>
        <v>54.3812</v>
      </c>
      <c r="AF64" s="2210">
        <f>SQRT(POWER(M64,2)+POWER(P64+AD64+G64,2))</f>
        <v>54.3812</v>
      </c>
      <c r="AG64" s="2250">
        <f>AE64*POWER(X64/W64,2)</f>
        <v>6.0950120000000005</v>
      </c>
      <c r="AH64" s="2251">
        <f>AF64*POWER(X64/W64,2)</f>
        <v>6.0950120000000005</v>
      </c>
      <c r="AI64" s="2252" t="s">
        <v>615</v>
      </c>
      <c r="AJ64" s="2253"/>
      <c r="AK64" s="2253"/>
      <c r="AL64" s="2253"/>
      <c r="AM64" s="2253"/>
      <c r="AN64" s="2254"/>
    </row>
    <row r="65" spans="1:40" s="2171" customFormat="1" ht="27" customHeight="1" x14ac:dyDescent="0.2">
      <c r="A65" s="2255"/>
      <c r="B65" s="2845"/>
      <c r="C65" s="2256">
        <v>2</v>
      </c>
      <c r="D65" s="1637" t="s">
        <v>39</v>
      </c>
      <c r="E65" s="2847"/>
      <c r="F65" s="2298"/>
      <c r="G65" s="2298"/>
      <c r="H65" s="1641"/>
      <c r="I65" s="2217"/>
      <c r="J65" s="1636"/>
      <c r="K65" s="1636"/>
      <c r="L65" s="1636"/>
      <c r="M65" s="1642"/>
      <c r="N65" s="1636"/>
      <c r="O65" s="2257"/>
      <c r="P65" s="2258"/>
      <c r="Q65" s="1639">
        <v>8444</v>
      </c>
      <c r="R65" s="1639">
        <v>6657</v>
      </c>
      <c r="S65" s="1636">
        <v>2</v>
      </c>
      <c r="T65" s="1636" t="s">
        <v>624</v>
      </c>
      <c r="U65" s="1636">
        <v>25</v>
      </c>
      <c r="V65" s="1636" t="s">
        <v>623</v>
      </c>
      <c r="W65" s="1639">
        <v>115</v>
      </c>
      <c r="X65" s="1636">
        <v>38.5</v>
      </c>
      <c r="Y65" s="1636">
        <v>6.6</v>
      </c>
      <c r="Z65" s="1642">
        <v>10.15</v>
      </c>
      <c r="AA65" s="1642"/>
      <c r="AB65" s="1636" t="s">
        <v>626</v>
      </c>
      <c r="AC65" s="1636">
        <v>19</v>
      </c>
      <c r="AD65" s="1642">
        <f>Z65/100*W65*W65/U65</f>
        <v>53.6935</v>
      </c>
      <c r="AE65" s="1642">
        <f>SQRT(POWER(M65,2)+POWER(O65+AD65+F65,2))</f>
        <v>53.6935</v>
      </c>
      <c r="AF65" s="2219">
        <f>SQRT(POWER(M65,2)+POWER(P65+AD65+G65,2))</f>
        <v>53.6935</v>
      </c>
      <c r="AG65" s="2220">
        <f>AE65*POWER(X65/W65,2)</f>
        <v>6.0179350000000005</v>
      </c>
      <c r="AH65" s="2221">
        <f>AF65*POWER(X65/W65,2)</f>
        <v>6.0179350000000005</v>
      </c>
      <c r="AI65" s="2259" t="s">
        <v>615</v>
      </c>
      <c r="AJ65" s="2260"/>
      <c r="AK65" s="2260"/>
      <c r="AL65" s="2260"/>
      <c r="AM65" s="2260"/>
      <c r="AN65" s="2261"/>
    </row>
    <row r="66" spans="1:40" s="2171" customFormat="1" ht="29.25" customHeight="1" x14ac:dyDescent="0.2">
      <c r="A66" s="2255"/>
      <c r="B66" s="2845" t="s">
        <v>635</v>
      </c>
      <c r="C66" s="2256">
        <v>1</v>
      </c>
      <c r="D66" s="1637" t="s">
        <v>39</v>
      </c>
      <c r="E66" s="2847" t="s">
        <v>632</v>
      </c>
      <c r="F66" s="2298">
        <v>8.2870000000000008</v>
      </c>
      <c r="G66" s="2298">
        <v>10.507999999999999</v>
      </c>
      <c r="H66" s="1641"/>
      <c r="I66" s="2217"/>
      <c r="J66" s="1636">
        <v>164.56200000000001</v>
      </c>
      <c r="K66" s="1636"/>
      <c r="L66" s="1636"/>
      <c r="M66" s="1642">
        <f>0.314*H66+0.249*I66+0.195*J66+0.159*K66+0.06*L66</f>
        <v>32.089590000000001</v>
      </c>
      <c r="N66" s="1636">
        <f>0.4*SUM(H66:L66)</f>
        <v>65.82480000000001</v>
      </c>
      <c r="O66" s="2257">
        <f>SQRT(POWER(M66,2)+POWER(N66+F66,2))</f>
        <v>80.760762042022009</v>
      </c>
      <c r="P66" s="2258">
        <f>SQRT(POWER(M66,2)+POWER(N66+G66,2))</f>
        <v>82.803611891076955</v>
      </c>
      <c r="Q66" s="1639">
        <f>115000/1.73/O66</f>
        <v>823.09758796874826</v>
      </c>
      <c r="R66" s="1639">
        <f>115000/(2*P66)</f>
        <v>694.41415279852413</v>
      </c>
      <c r="S66" s="1636">
        <v>1</v>
      </c>
      <c r="T66" s="1636" t="s">
        <v>625</v>
      </c>
      <c r="U66" s="1636">
        <v>25</v>
      </c>
      <c r="V66" s="1636" t="s">
        <v>623</v>
      </c>
      <c r="W66" s="1639">
        <v>115</v>
      </c>
      <c r="X66" s="1636">
        <v>38.5</v>
      </c>
      <c r="Y66" s="1636">
        <v>6.6</v>
      </c>
      <c r="Z66" s="1642"/>
      <c r="AA66" s="1642">
        <v>18.23</v>
      </c>
      <c r="AB66" s="1636" t="s">
        <v>626</v>
      </c>
      <c r="AC66" s="1636">
        <v>19</v>
      </c>
      <c r="AD66" s="1642">
        <f>AA66/100*W66*W66/U66</f>
        <v>96.436700000000002</v>
      </c>
      <c r="AE66" s="1642">
        <f>SQRT(POWER(M66,2)+POWER(O66+AD66+F66,2))</f>
        <v>188.239813656374</v>
      </c>
      <c r="AF66" s="2219">
        <f>SQRT(POWER(M66,2)+POWER(P66+AD66+G66,2))</f>
        <v>192.44262431145941</v>
      </c>
      <c r="AG66" s="2220">
        <f>AE66*POWER(Y66/W66,2)</f>
        <v>0.62001711023604167</v>
      </c>
      <c r="AH66" s="2221">
        <f>AF66*POWER(Y66/W66,2)</f>
        <v>0.63386016748636453</v>
      </c>
      <c r="AI66" s="2259" t="s">
        <v>616</v>
      </c>
      <c r="AJ66" s="2260"/>
      <c r="AK66" s="2260"/>
      <c r="AL66" s="2260"/>
      <c r="AM66" s="2260"/>
      <c r="AN66" s="2261"/>
    </row>
    <row r="67" spans="1:40" s="2171" customFormat="1" ht="32.25" customHeight="1" thickBot="1" x14ac:dyDescent="0.25">
      <c r="A67" s="2262"/>
      <c r="B67" s="2848"/>
      <c r="C67" s="2263">
        <v>2</v>
      </c>
      <c r="D67" s="2264" t="s">
        <v>39</v>
      </c>
      <c r="E67" s="2849"/>
      <c r="F67" s="2299">
        <v>8.2970000000000006</v>
      </c>
      <c r="G67" s="2299">
        <v>10.523999999999999</v>
      </c>
      <c r="H67" s="2265"/>
      <c r="I67" s="2266"/>
      <c r="J67" s="2267">
        <v>164.56200000000001</v>
      </c>
      <c r="K67" s="2267"/>
      <c r="L67" s="2267"/>
      <c r="M67" s="2268">
        <f>0.314*H67+0.249*I67+0.195*J67+0.159*K67+0.06*L67</f>
        <v>32.089590000000001</v>
      </c>
      <c r="N67" s="2267">
        <f>0.4*SUM(H67:L67)</f>
        <v>65.82480000000001</v>
      </c>
      <c r="O67" s="2269">
        <f>SQRT(POWER(M67,2)+POWER(N67+F67,2))</f>
        <v>80.769938848609399</v>
      </c>
      <c r="P67" s="2270">
        <f>SQRT(POWER(M67,2)+POWER(N67+G67,2))</f>
        <v>82.818361779306542</v>
      </c>
      <c r="Q67" s="2271">
        <f>115000/1.73/O67</f>
        <v>823.00407041165943</v>
      </c>
      <c r="R67" s="2271">
        <f>115000/(2*P67)</f>
        <v>694.29047815779506</v>
      </c>
      <c r="S67" s="2267">
        <v>2</v>
      </c>
      <c r="T67" s="2267" t="s">
        <v>624</v>
      </c>
      <c r="U67" s="2267">
        <v>25</v>
      </c>
      <c r="V67" s="2272" t="s">
        <v>623</v>
      </c>
      <c r="W67" s="2273">
        <v>115</v>
      </c>
      <c r="X67" s="2272">
        <v>38.5</v>
      </c>
      <c r="Y67" s="2272">
        <v>6.6</v>
      </c>
      <c r="Z67" s="2268"/>
      <c r="AA67" s="2268">
        <v>18.34</v>
      </c>
      <c r="AB67" s="2267" t="s">
        <v>626</v>
      </c>
      <c r="AC67" s="2267">
        <v>19</v>
      </c>
      <c r="AD67" s="2268">
        <f>AA67/100*W67*W67/U67</f>
        <v>97.018600000000006</v>
      </c>
      <c r="AE67" s="2268">
        <f>SQRT(POWER(M67,2)+POWER(O67+AD67+F67,2))</f>
        <v>188.83212002979104</v>
      </c>
      <c r="AF67" s="2274">
        <f>SQRT(POWER(M67,2)+POWER(P67+AD67+G67,2))</f>
        <v>193.04672376373213</v>
      </c>
      <c r="AG67" s="2275">
        <f>AE67*POWER(Y67/W67,2)</f>
        <v>0.62196802635143267</v>
      </c>
      <c r="AH67" s="2276">
        <f>AF67*POWER(Y67/W67,2)</f>
        <v>0.63584992719456868</v>
      </c>
      <c r="AI67" s="2277" t="s">
        <v>616</v>
      </c>
      <c r="AJ67" s="2278"/>
      <c r="AK67" s="2278"/>
      <c r="AL67" s="2278"/>
      <c r="AM67" s="2278"/>
      <c r="AN67" s="2279"/>
    </row>
    <row r="68" spans="1:40" x14ac:dyDescent="0.2">
      <c r="B68" s="200"/>
      <c r="C68" s="113"/>
      <c r="D68" s="201"/>
      <c r="E68" s="201"/>
      <c r="F68" s="113"/>
      <c r="G68" s="113"/>
      <c r="H68" s="113"/>
      <c r="I68" s="203"/>
      <c r="J68" s="203"/>
      <c r="K68" s="204"/>
      <c r="L68" s="201"/>
      <c r="M68" s="201"/>
      <c r="N68" s="201"/>
      <c r="O68" s="201"/>
      <c r="P68" s="201"/>
      <c r="Q68" s="113"/>
      <c r="R68" s="113"/>
      <c r="U68" s="201"/>
      <c r="V68" s="113"/>
      <c r="W68" s="113"/>
      <c r="X68" s="113"/>
      <c r="Y68" s="113"/>
      <c r="Z68" s="113"/>
      <c r="AA68" s="113"/>
      <c r="AB68" s="113"/>
      <c r="AC68" s="201"/>
      <c r="AD68" s="113"/>
      <c r="AE68" s="113"/>
      <c r="AF68" s="113"/>
      <c r="AG68" s="113"/>
    </row>
    <row r="69" spans="1:40" x14ac:dyDescent="0.2">
      <c r="B69" s="200"/>
      <c r="C69" s="113"/>
      <c r="D69" s="201"/>
      <c r="E69" s="201"/>
      <c r="F69" s="113"/>
      <c r="G69" s="113"/>
      <c r="H69" s="113"/>
      <c r="I69" s="203"/>
      <c r="J69" s="203"/>
      <c r="K69" s="204"/>
      <c r="L69" s="201"/>
      <c r="M69" s="201"/>
      <c r="N69" s="201"/>
      <c r="O69" s="201"/>
      <c r="P69" s="201"/>
      <c r="Q69" s="113"/>
      <c r="R69" s="113"/>
      <c r="U69" s="201"/>
      <c r="V69" s="113"/>
      <c r="W69" s="113"/>
      <c r="X69" s="113"/>
      <c r="Y69" s="113"/>
      <c r="Z69" s="113"/>
      <c r="AA69" s="113"/>
      <c r="AB69" s="113"/>
      <c r="AC69" s="201"/>
      <c r="AD69" s="113"/>
      <c r="AE69" s="113"/>
      <c r="AF69" s="113"/>
      <c r="AG69" s="113"/>
    </row>
    <row r="70" spans="1:40" x14ac:dyDescent="0.2">
      <c r="B70" s="200"/>
      <c r="C70" s="113"/>
      <c r="D70" s="201"/>
      <c r="E70" s="201"/>
      <c r="F70" s="113"/>
      <c r="G70" s="113"/>
      <c r="H70" s="113"/>
      <c r="I70" s="203"/>
      <c r="J70" s="203"/>
      <c r="K70" s="204"/>
      <c r="L70" s="201"/>
      <c r="M70" s="201"/>
      <c r="N70" s="201"/>
      <c r="O70" s="201"/>
      <c r="P70" s="201"/>
      <c r="Q70" s="113"/>
      <c r="R70" s="113"/>
      <c r="U70" s="201"/>
      <c r="V70" s="113"/>
      <c r="W70" s="113"/>
      <c r="X70" s="113"/>
      <c r="Y70" s="113"/>
      <c r="Z70" s="113"/>
      <c r="AA70" s="113"/>
      <c r="AB70" s="113"/>
      <c r="AC70" s="201"/>
      <c r="AD70" s="113"/>
      <c r="AE70" s="113"/>
      <c r="AF70" s="113"/>
      <c r="AG70" s="113"/>
    </row>
    <row r="71" spans="1:40" x14ac:dyDescent="0.2">
      <c r="B71" s="200"/>
      <c r="C71" s="113"/>
      <c r="D71" s="201"/>
      <c r="E71" s="201"/>
      <c r="F71" s="113"/>
      <c r="G71" s="113"/>
      <c r="H71" s="113"/>
      <c r="I71" s="203"/>
      <c r="J71" s="203"/>
      <c r="K71" s="204"/>
      <c r="L71" s="201"/>
      <c r="M71" s="201"/>
      <c r="N71" s="201"/>
      <c r="O71" s="201"/>
      <c r="P71" s="201"/>
      <c r="Q71" s="113"/>
      <c r="R71" s="113"/>
      <c r="U71" s="201"/>
      <c r="V71" s="113"/>
      <c r="W71" s="113"/>
      <c r="X71" s="113"/>
      <c r="Y71" s="113"/>
      <c r="Z71" s="113"/>
      <c r="AA71" s="113"/>
      <c r="AB71" s="113"/>
      <c r="AC71" s="201"/>
      <c r="AD71" s="113"/>
      <c r="AE71" s="113"/>
      <c r="AF71" s="113"/>
      <c r="AG71" s="113"/>
    </row>
    <row r="72" spans="1:40" x14ac:dyDescent="0.2">
      <c r="B72" s="200"/>
      <c r="C72" s="113"/>
      <c r="D72" s="201"/>
      <c r="E72" s="201"/>
      <c r="F72" s="113"/>
      <c r="G72" s="113"/>
      <c r="H72" s="113"/>
      <c r="I72" s="203"/>
      <c r="J72" s="203"/>
      <c r="K72" s="204"/>
      <c r="L72" s="201"/>
      <c r="M72" s="201"/>
      <c r="N72" s="201"/>
      <c r="O72" s="201"/>
      <c r="P72" s="201"/>
      <c r="Q72" s="113"/>
      <c r="R72" s="113"/>
      <c r="U72" s="201"/>
      <c r="V72" s="113"/>
      <c r="W72" s="113"/>
      <c r="X72" s="113"/>
      <c r="Y72" s="113"/>
      <c r="Z72" s="113"/>
      <c r="AA72" s="113"/>
      <c r="AB72" s="113"/>
      <c r="AC72" s="201"/>
      <c r="AD72" s="113"/>
      <c r="AE72" s="113"/>
      <c r="AF72" s="113"/>
      <c r="AG72" s="113"/>
    </row>
    <row r="73" spans="1:40" x14ac:dyDescent="0.2">
      <c r="B73" s="200"/>
      <c r="C73" s="113"/>
      <c r="D73" s="201"/>
      <c r="E73" s="201"/>
      <c r="F73" s="113"/>
      <c r="G73" s="113"/>
      <c r="H73" s="113"/>
      <c r="I73" s="203"/>
      <c r="J73" s="203"/>
      <c r="K73" s="204"/>
      <c r="L73" s="201"/>
      <c r="M73" s="201"/>
      <c r="N73" s="201"/>
      <c r="O73" s="201"/>
      <c r="P73" s="201"/>
      <c r="Q73" s="113"/>
      <c r="R73" s="113"/>
      <c r="U73" s="201"/>
      <c r="V73" s="113"/>
      <c r="W73" s="113"/>
      <c r="X73" s="113"/>
      <c r="Y73" s="113"/>
      <c r="Z73" s="113"/>
      <c r="AA73" s="113"/>
      <c r="AB73" s="113"/>
      <c r="AC73" s="201"/>
      <c r="AD73" s="113"/>
      <c r="AE73" s="113"/>
      <c r="AF73" s="113"/>
      <c r="AG73" s="113"/>
    </row>
    <row r="74" spans="1:40" x14ac:dyDescent="0.2">
      <c r="B74" s="200"/>
      <c r="C74" s="113"/>
      <c r="D74" s="201"/>
      <c r="E74" s="201"/>
      <c r="F74" s="113"/>
      <c r="G74" s="113"/>
      <c r="H74" s="113"/>
      <c r="I74" s="203"/>
      <c r="J74" s="203"/>
      <c r="K74" s="204"/>
      <c r="L74" s="201"/>
      <c r="M74" s="201"/>
      <c r="N74" s="201"/>
      <c r="O74" s="201"/>
      <c r="P74" s="201"/>
      <c r="Q74" s="113"/>
      <c r="R74" s="113"/>
      <c r="U74" s="201"/>
      <c r="V74" s="113"/>
      <c r="W74" s="113"/>
      <c r="X74" s="113"/>
      <c r="Y74" s="113"/>
      <c r="Z74" s="113"/>
      <c r="AA74" s="113"/>
      <c r="AB74" s="113"/>
      <c r="AC74" s="201"/>
      <c r="AD74" s="113"/>
      <c r="AE74" s="113"/>
      <c r="AF74" s="113"/>
      <c r="AG74" s="113"/>
    </row>
    <row r="75" spans="1:40" x14ac:dyDescent="0.2">
      <c r="B75" s="200"/>
      <c r="C75" s="113"/>
      <c r="D75" s="201"/>
      <c r="E75" s="201"/>
      <c r="F75" s="113"/>
      <c r="G75" s="113"/>
      <c r="H75" s="113"/>
      <c r="I75" s="203"/>
      <c r="J75" s="203"/>
      <c r="K75" s="204"/>
      <c r="L75" s="201"/>
      <c r="M75" s="201"/>
      <c r="N75" s="201"/>
      <c r="O75" s="201"/>
      <c r="P75" s="201"/>
      <c r="Q75" s="113"/>
      <c r="R75" s="113"/>
      <c r="U75" s="201"/>
      <c r="V75" s="113"/>
      <c r="W75" s="113"/>
      <c r="X75" s="113"/>
      <c r="Y75" s="113"/>
      <c r="Z75" s="113"/>
      <c r="AA75" s="113"/>
      <c r="AB75" s="113"/>
      <c r="AC75" s="201"/>
      <c r="AD75" s="113"/>
      <c r="AE75" s="113"/>
      <c r="AF75" s="113"/>
      <c r="AG75" s="113"/>
    </row>
    <row r="76" spans="1:40" x14ac:dyDescent="0.2">
      <c r="B76" s="200"/>
      <c r="C76" s="113"/>
      <c r="D76" s="201"/>
      <c r="E76" s="201"/>
      <c r="F76" s="113"/>
      <c r="G76" s="113"/>
      <c r="H76" s="113"/>
      <c r="I76" s="203"/>
      <c r="J76" s="203"/>
      <c r="K76" s="204"/>
      <c r="L76" s="201"/>
      <c r="M76" s="201"/>
      <c r="N76" s="201"/>
      <c r="O76" s="201"/>
      <c r="P76" s="201"/>
      <c r="Q76" s="113"/>
      <c r="R76" s="113"/>
      <c r="U76" s="201"/>
      <c r="V76" s="113"/>
      <c r="W76" s="113"/>
      <c r="X76" s="113"/>
      <c r="Y76" s="113"/>
      <c r="Z76" s="113"/>
      <c r="AA76" s="113"/>
      <c r="AB76" s="113"/>
      <c r="AC76" s="201"/>
      <c r="AD76" s="113"/>
      <c r="AE76" s="113"/>
      <c r="AF76" s="113"/>
      <c r="AG76" s="113"/>
    </row>
    <row r="77" spans="1:40" x14ac:dyDescent="0.2">
      <c r="B77" s="200"/>
      <c r="C77" s="113"/>
      <c r="D77" s="201"/>
      <c r="E77" s="201"/>
      <c r="F77" s="113"/>
      <c r="G77" s="113"/>
      <c r="H77" s="113"/>
      <c r="I77" s="203"/>
      <c r="J77" s="203"/>
      <c r="K77" s="204"/>
      <c r="L77" s="201"/>
      <c r="M77" s="201"/>
      <c r="N77" s="201"/>
      <c r="O77" s="201"/>
      <c r="P77" s="201"/>
      <c r="Q77" s="113"/>
      <c r="R77" s="113"/>
      <c r="U77" s="201"/>
      <c r="V77" s="113"/>
      <c r="W77" s="113"/>
      <c r="X77" s="113"/>
      <c r="Y77" s="113"/>
      <c r="Z77" s="113"/>
      <c r="AA77" s="113"/>
      <c r="AB77" s="113"/>
      <c r="AC77" s="201"/>
      <c r="AD77" s="113"/>
      <c r="AE77" s="113"/>
      <c r="AF77" s="113"/>
      <c r="AG77" s="113"/>
    </row>
    <row r="78" spans="1:40" x14ac:dyDescent="0.2">
      <c r="B78" s="200"/>
      <c r="C78" s="113"/>
      <c r="D78" s="201"/>
      <c r="E78" s="201"/>
      <c r="F78" s="113"/>
      <c r="G78" s="113"/>
      <c r="H78" s="113"/>
      <c r="I78" s="203"/>
      <c r="J78" s="203"/>
      <c r="K78" s="204"/>
      <c r="L78" s="201"/>
      <c r="M78" s="201"/>
      <c r="N78" s="201"/>
      <c r="O78" s="201"/>
      <c r="P78" s="201"/>
      <c r="Q78" s="113"/>
      <c r="R78" s="113"/>
      <c r="U78" s="201"/>
      <c r="V78" s="113"/>
      <c r="W78" s="113"/>
      <c r="X78" s="113"/>
      <c r="Y78" s="113"/>
      <c r="Z78" s="113"/>
      <c r="AA78" s="113"/>
      <c r="AB78" s="113"/>
      <c r="AC78" s="201"/>
      <c r="AD78" s="113"/>
      <c r="AE78" s="113"/>
      <c r="AF78" s="113"/>
      <c r="AG78" s="113"/>
    </row>
    <row r="79" spans="1:40" x14ac:dyDescent="0.2">
      <c r="B79" s="200"/>
      <c r="C79" s="113"/>
      <c r="D79" s="201"/>
      <c r="E79" s="201"/>
      <c r="F79" s="113"/>
      <c r="G79" s="113"/>
      <c r="H79" s="113"/>
      <c r="I79" s="203"/>
      <c r="J79" s="203"/>
      <c r="K79" s="204"/>
      <c r="L79" s="201"/>
      <c r="M79" s="201"/>
      <c r="N79" s="201"/>
      <c r="O79" s="201"/>
      <c r="P79" s="201"/>
      <c r="Q79" s="113"/>
      <c r="R79" s="113"/>
      <c r="U79" s="201"/>
      <c r="V79" s="113"/>
      <c r="W79" s="113"/>
      <c r="X79" s="113"/>
      <c r="Y79" s="113"/>
      <c r="Z79" s="113"/>
      <c r="AA79" s="113"/>
      <c r="AB79" s="113"/>
      <c r="AC79" s="201"/>
      <c r="AD79" s="113"/>
      <c r="AE79" s="113"/>
      <c r="AF79" s="113"/>
      <c r="AG79" s="113"/>
    </row>
    <row r="80" spans="1:40" x14ac:dyDescent="0.2">
      <c r="B80" s="200"/>
      <c r="C80" s="113"/>
      <c r="D80" s="201"/>
      <c r="E80" s="201"/>
      <c r="F80" s="113"/>
      <c r="G80" s="113"/>
      <c r="H80" s="113"/>
      <c r="I80" s="203"/>
      <c r="J80" s="203"/>
      <c r="K80" s="204"/>
      <c r="L80" s="201"/>
      <c r="M80" s="201"/>
      <c r="N80" s="201"/>
      <c r="O80" s="201"/>
      <c r="P80" s="201"/>
      <c r="Q80" s="113"/>
      <c r="R80" s="113"/>
      <c r="U80" s="201"/>
      <c r="V80" s="113"/>
      <c r="W80" s="113"/>
      <c r="X80" s="113"/>
      <c r="Y80" s="113"/>
      <c r="Z80" s="113"/>
      <c r="AA80" s="113"/>
      <c r="AB80" s="113"/>
      <c r="AC80" s="201"/>
      <c r="AD80" s="113"/>
      <c r="AE80" s="113"/>
      <c r="AF80" s="113"/>
      <c r="AG80" s="113"/>
    </row>
    <row r="81" spans="2:33" x14ac:dyDescent="0.2">
      <c r="B81" s="200"/>
      <c r="C81" s="113"/>
      <c r="D81" s="201"/>
      <c r="E81" s="201"/>
      <c r="F81" s="113"/>
      <c r="G81" s="113"/>
      <c r="H81" s="113"/>
      <c r="I81" s="203"/>
      <c r="J81" s="203"/>
      <c r="K81" s="204"/>
      <c r="L81" s="201"/>
      <c r="M81" s="201"/>
      <c r="N81" s="201"/>
      <c r="O81" s="201"/>
      <c r="P81" s="201"/>
      <c r="Q81" s="113"/>
      <c r="R81" s="113"/>
      <c r="U81" s="201"/>
      <c r="V81" s="113"/>
      <c r="W81" s="113"/>
      <c r="X81" s="113"/>
      <c r="Y81" s="113"/>
      <c r="Z81" s="113"/>
      <c r="AA81" s="113"/>
      <c r="AB81" s="113"/>
      <c r="AC81" s="201"/>
      <c r="AD81" s="113"/>
      <c r="AE81" s="113"/>
      <c r="AF81" s="113"/>
      <c r="AG81" s="113"/>
    </row>
    <row r="82" spans="2:33" x14ac:dyDescent="0.2">
      <c r="B82" s="200"/>
      <c r="C82" s="113"/>
      <c r="D82" s="201"/>
      <c r="E82" s="201"/>
      <c r="F82" s="113"/>
      <c r="G82" s="113"/>
      <c r="H82" s="113"/>
      <c r="I82" s="203"/>
      <c r="J82" s="203"/>
      <c r="K82" s="204"/>
      <c r="L82" s="201"/>
      <c r="M82" s="201"/>
      <c r="N82" s="201"/>
      <c r="O82" s="201"/>
      <c r="P82" s="201"/>
      <c r="Q82" s="113"/>
      <c r="R82" s="113"/>
      <c r="U82" s="201"/>
      <c r="V82" s="113"/>
      <c r="W82" s="113"/>
      <c r="X82" s="113"/>
      <c r="Y82" s="113"/>
      <c r="Z82" s="113"/>
      <c r="AA82" s="113"/>
      <c r="AB82" s="113"/>
      <c r="AC82" s="201"/>
      <c r="AD82" s="113"/>
      <c r="AE82" s="113"/>
      <c r="AF82" s="113"/>
      <c r="AG82" s="113"/>
    </row>
    <row r="83" spans="2:33" x14ac:dyDescent="0.2">
      <c r="B83" s="200"/>
      <c r="C83" s="113"/>
      <c r="D83" s="201"/>
      <c r="E83" s="201"/>
      <c r="F83" s="113"/>
      <c r="G83" s="113"/>
      <c r="H83" s="113"/>
      <c r="I83" s="203"/>
      <c r="J83" s="203"/>
      <c r="K83" s="204"/>
      <c r="L83" s="201"/>
      <c r="M83" s="201"/>
      <c r="N83" s="201"/>
      <c r="O83" s="201"/>
      <c r="P83" s="201"/>
      <c r="Q83" s="113"/>
      <c r="R83" s="113"/>
      <c r="U83" s="201"/>
      <c r="V83" s="113"/>
      <c r="W83" s="113"/>
      <c r="X83" s="113"/>
      <c r="Y83" s="113"/>
      <c r="Z83" s="113"/>
      <c r="AA83" s="113"/>
      <c r="AB83" s="113"/>
      <c r="AC83" s="201"/>
      <c r="AD83" s="113"/>
      <c r="AE83" s="113"/>
      <c r="AF83" s="113"/>
      <c r="AG83" s="113"/>
    </row>
    <row r="84" spans="2:33" x14ac:dyDescent="0.2">
      <c r="B84" s="200"/>
      <c r="C84" s="113"/>
      <c r="D84" s="201"/>
      <c r="E84" s="201"/>
      <c r="F84" s="113"/>
      <c r="G84" s="113"/>
      <c r="H84" s="113"/>
      <c r="I84" s="203"/>
      <c r="J84" s="203"/>
      <c r="K84" s="204"/>
      <c r="L84" s="201"/>
      <c r="M84" s="201"/>
      <c r="N84" s="201"/>
      <c r="O84" s="201"/>
      <c r="P84" s="201"/>
      <c r="Q84" s="113"/>
      <c r="R84" s="113"/>
      <c r="U84" s="201"/>
      <c r="V84" s="113"/>
      <c r="W84" s="113"/>
      <c r="X84" s="113"/>
      <c r="Y84" s="113"/>
      <c r="Z84" s="113"/>
      <c r="AA84" s="113"/>
      <c r="AB84" s="113"/>
      <c r="AC84" s="201"/>
      <c r="AD84" s="113"/>
      <c r="AE84" s="113"/>
      <c r="AF84" s="113"/>
      <c r="AG84" s="113"/>
    </row>
    <row r="85" spans="2:33" x14ac:dyDescent="0.2">
      <c r="B85" s="200"/>
      <c r="C85" s="113"/>
      <c r="D85" s="201"/>
      <c r="E85" s="201"/>
      <c r="F85" s="113"/>
      <c r="G85" s="113"/>
      <c r="H85" s="113"/>
      <c r="I85" s="203"/>
      <c r="J85" s="203"/>
      <c r="K85" s="204"/>
      <c r="L85" s="201"/>
      <c r="M85" s="201"/>
      <c r="N85" s="201"/>
      <c r="O85" s="201"/>
      <c r="P85" s="201"/>
      <c r="Q85" s="113"/>
      <c r="R85" s="113"/>
      <c r="U85" s="201"/>
      <c r="V85" s="113"/>
      <c r="W85" s="113"/>
      <c r="X85" s="113"/>
      <c r="Y85" s="113"/>
      <c r="Z85" s="113"/>
      <c r="AA85" s="113"/>
      <c r="AB85" s="113"/>
      <c r="AC85" s="201"/>
      <c r="AD85" s="113"/>
      <c r="AE85" s="113"/>
      <c r="AF85" s="113"/>
      <c r="AG85" s="113"/>
    </row>
    <row r="86" spans="2:33" x14ac:dyDescent="0.2">
      <c r="B86" s="200"/>
      <c r="C86" s="113"/>
      <c r="D86" s="201"/>
      <c r="E86" s="201"/>
      <c r="F86" s="113"/>
      <c r="G86" s="113"/>
      <c r="H86" s="113"/>
      <c r="I86" s="203"/>
      <c r="J86" s="203"/>
      <c r="K86" s="204"/>
      <c r="L86" s="201"/>
      <c r="M86" s="201"/>
      <c r="N86" s="201"/>
      <c r="O86" s="201"/>
      <c r="P86" s="201"/>
      <c r="Q86" s="113"/>
      <c r="R86" s="113"/>
      <c r="U86" s="201"/>
      <c r="V86" s="113"/>
      <c r="W86" s="113"/>
      <c r="X86" s="113"/>
      <c r="Y86" s="113"/>
      <c r="Z86" s="113"/>
      <c r="AA86" s="113"/>
      <c r="AB86" s="113"/>
      <c r="AC86" s="201"/>
      <c r="AD86" s="113"/>
      <c r="AE86" s="113"/>
      <c r="AF86" s="113"/>
      <c r="AG86" s="113"/>
    </row>
    <row r="87" spans="2:33" x14ac:dyDescent="0.2">
      <c r="B87" s="200"/>
      <c r="C87" s="113"/>
      <c r="D87" s="201"/>
      <c r="E87" s="201"/>
      <c r="F87" s="113"/>
      <c r="G87" s="113"/>
      <c r="H87" s="113"/>
      <c r="I87" s="203"/>
      <c r="J87" s="203"/>
      <c r="K87" s="204"/>
      <c r="L87" s="201"/>
      <c r="M87" s="201"/>
      <c r="N87" s="201"/>
      <c r="O87" s="201"/>
      <c r="P87" s="201"/>
      <c r="Q87" s="113"/>
      <c r="R87" s="113"/>
      <c r="U87" s="201"/>
      <c r="V87" s="113"/>
      <c r="W87" s="113"/>
      <c r="X87" s="113"/>
      <c r="Y87" s="113"/>
      <c r="Z87" s="113"/>
      <c r="AA87" s="113"/>
      <c r="AB87" s="113"/>
      <c r="AC87" s="201"/>
      <c r="AD87" s="113"/>
      <c r="AE87" s="113"/>
      <c r="AF87" s="113"/>
      <c r="AG87" s="113"/>
    </row>
    <row r="88" spans="2:33" x14ac:dyDescent="0.2">
      <c r="B88" s="200"/>
      <c r="C88" s="113"/>
      <c r="D88" s="201"/>
      <c r="E88" s="201"/>
      <c r="F88" s="113"/>
      <c r="G88" s="113"/>
      <c r="H88" s="113"/>
      <c r="I88" s="203"/>
      <c r="J88" s="203"/>
      <c r="K88" s="204"/>
      <c r="L88" s="201"/>
      <c r="M88" s="201"/>
      <c r="N88" s="201"/>
      <c r="O88" s="201"/>
      <c r="P88" s="201"/>
      <c r="Q88" s="113"/>
      <c r="R88" s="113"/>
      <c r="U88" s="201"/>
      <c r="V88" s="113"/>
      <c r="W88" s="113"/>
      <c r="X88" s="113"/>
      <c r="Y88" s="113"/>
      <c r="Z88" s="113"/>
      <c r="AA88" s="113"/>
      <c r="AB88" s="113"/>
      <c r="AC88" s="201"/>
      <c r="AD88" s="113"/>
      <c r="AE88" s="113"/>
      <c r="AF88" s="113"/>
      <c r="AG88" s="113"/>
    </row>
    <row r="89" spans="2:33" x14ac:dyDescent="0.2">
      <c r="B89" s="200"/>
      <c r="C89" s="113"/>
      <c r="D89" s="201"/>
      <c r="E89" s="201"/>
      <c r="F89" s="113"/>
      <c r="G89" s="113"/>
      <c r="H89" s="113"/>
      <c r="I89" s="203"/>
      <c r="J89" s="203"/>
      <c r="K89" s="204"/>
      <c r="L89" s="201"/>
      <c r="M89" s="201"/>
      <c r="N89" s="201"/>
      <c r="O89" s="201"/>
      <c r="P89" s="201"/>
      <c r="Q89" s="113"/>
      <c r="R89" s="113"/>
      <c r="U89" s="201"/>
      <c r="V89" s="113"/>
      <c r="W89" s="113"/>
      <c r="X89" s="113"/>
      <c r="Y89" s="113"/>
      <c r="Z89" s="113"/>
      <c r="AA89" s="113"/>
      <c r="AB89" s="113"/>
      <c r="AC89" s="201"/>
      <c r="AD89" s="113"/>
      <c r="AE89" s="113"/>
      <c r="AF89" s="113"/>
      <c r="AG89" s="113"/>
    </row>
    <row r="90" spans="2:33" x14ac:dyDescent="0.2">
      <c r="B90" s="200"/>
      <c r="C90" s="113"/>
      <c r="D90" s="201"/>
      <c r="E90" s="201"/>
      <c r="F90" s="113"/>
      <c r="G90" s="113"/>
      <c r="H90" s="113"/>
      <c r="I90" s="203"/>
      <c r="J90" s="203"/>
      <c r="K90" s="204"/>
      <c r="L90" s="201"/>
      <c r="M90" s="201"/>
      <c r="N90" s="201"/>
      <c r="O90" s="201"/>
      <c r="P90" s="201"/>
      <c r="Q90" s="113"/>
      <c r="R90" s="113"/>
      <c r="U90" s="201"/>
      <c r="V90" s="113"/>
      <c r="W90" s="113"/>
      <c r="X90" s="113"/>
      <c r="Y90" s="113"/>
      <c r="Z90" s="113"/>
      <c r="AA90" s="113"/>
      <c r="AB90" s="113"/>
      <c r="AC90" s="201"/>
      <c r="AD90" s="113"/>
      <c r="AE90" s="113"/>
      <c r="AF90" s="113"/>
      <c r="AG90" s="113"/>
    </row>
    <row r="91" spans="2:33" x14ac:dyDescent="0.2">
      <c r="B91" s="200"/>
      <c r="C91" s="113"/>
      <c r="D91" s="201"/>
      <c r="E91" s="201"/>
      <c r="F91" s="113"/>
      <c r="G91" s="113"/>
      <c r="H91" s="113"/>
      <c r="I91" s="203"/>
      <c r="J91" s="203"/>
      <c r="K91" s="204"/>
      <c r="L91" s="201"/>
      <c r="M91" s="201"/>
      <c r="N91" s="201"/>
      <c r="O91" s="201"/>
      <c r="P91" s="201"/>
      <c r="Q91" s="113"/>
      <c r="R91" s="113"/>
      <c r="U91" s="201"/>
      <c r="V91" s="113"/>
      <c r="W91" s="113"/>
      <c r="X91" s="113"/>
      <c r="Y91" s="113"/>
      <c r="Z91" s="113"/>
      <c r="AA91" s="113"/>
      <c r="AB91" s="113"/>
      <c r="AC91" s="201"/>
      <c r="AD91" s="113"/>
      <c r="AE91" s="113"/>
      <c r="AF91" s="113"/>
      <c r="AG91" s="113"/>
    </row>
    <row r="92" spans="2:33" x14ac:dyDescent="0.2">
      <c r="B92" s="200"/>
      <c r="C92" s="113"/>
      <c r="D92" s="201"/>
      <c r="E92" s="201"/>
      <c r="F92" s="113"/>
      <c r="G92" s="113"/>
      <c r="H92" s="113"/>
      <c r="I92" s="203"/>
      <c r="J92" s="203"/>
      <c r="K92" s="204"/>
      <c r="L92" s="201"/>
      <c r="M92" s="201"/>
      <c r="N92" s="201"/>
      <c r="O92" s="201"/>
      <c r="P92" s="201"/>
      <c r="Q92" s="113"/>
      <c r="R92" s="113"/>
      <c r="U92" s="201"/>
      <c r="V92" s="113"/>
      <c r="W92" s="113"/>
      <c r="X92" s="113"/>
      <c r="Y92" s="113"/>
      <c r="Z92" s="113"/>
      <c r="AA92" s="113"/>
      <c r="AB92" s="113"/>
      <c r="AC92" s="201"/>
      <c r="AD92" s="113"/>
      <c r="AE92" s="113"/>
      <c r="AF92" s="113"/>
      <c r="AG92" s="113"/>
    </row>
    <row r="93" spans="2:33" x14ac:dyDescent="0.2">
      <c r="B93" s="200"/>
      <c r="C93" s="113"/>
      <c r="D93" s="201"/>
      <c r="E93" s="201"/>
      <c r="F93" s="113"/>
      <c r="G93" s="113"/>
      <c r="H93" s="113"/>
      <c r="I93" s="203"/>
      <c r="J93" s="203"/>
      <c r="K93" s="204"/>
      <c r="L93" s="201"/>
      <c r="M93" s="201"/>
      <c r="N93" s="201"/>
      <c r="O93" s="201"/>
      <c r="P93" s="201"/>
      <c r="Q93" s="113"/>
      <c r="R93" s="113"/>
      <c r="U93" s="201"/>
      <c r="V93" s="113"/>
      <c r="W93" s="113"/>
      <c r="X93" s="113"/>
      <c r="Y93" s="113"/>
      <c r="Z93" s="113"/>
      <c r="AA93" s="113"/>
      <c r="AB93" s="113"/>
      <c r="AC93" s="201"/>
      <c r="AD93" s="113"/>
      <c r="AE93" s="113"/>
      <c r="AF93" s="113"/>
      <c r="AG93" s="113"/>
    </row>
    <row r="94" spans="2:33" x14ac:dyDescent="0.2">
      <c r="B94" s="200"/>
      <c r="C94" s="113"/>
      <c r="D94" s="201"/>
      <c r="E94" s="201"/>
      <c r="F94" s="113"/>
      <c r="G94" s="113"/>
      <c r="H94" s="113"/>
      <c r="I94" s="203"/>
      <c r="J94" s="203"/>
      <c r="K94" s="204"/>
      <c r="L94" s="201"/>
      <c r="M94" s="201"/>
      <c r="N94" s="201"/>
      <c r="O94" s="201"/>
      <c r="P94" s="201"/>
      <c r="Q94" s="113"/>
      <c r="R94" s="113"/>
      <c r="U94" s="201"/>
      <c r="V94" s="113"/>
      <c r="W94" s="113"/>
      <c r="X94" s="113"/>
      <c r="Y94" s="113"/>
      <c r="Z94" s="113"/>
      <c r="AA94" s="113"/>
      <c r="AB94" s="113"/>
      <c r="AC94" s="201"/>
      <c r="AD94" s="113"/>
      <c r="AE94" s="113"/>
      <c r="AF94" s="113"/>
      <c r="AG94" s="113"/>
    </row>
    <row r="95" spans="2:33" x14ac:dyDescent="0.2">
      <c r="B95" s="200"/>
      <c r="C95" s="113"/>
      <c r="D95" s="201"/>
      <c r="E95" s="201"/>
      <c r="F95" s="113"/>
      <c r="G95" s="113"/>
      <c r="H95" s="113"/>
      <c r="I95" s="203"/>
      <c r="J95" s="203"/>
      <c r="K95" s="204"/>
      <c r="L95" s="201"/>
      <c r="M95" s="201"/>
      <c r="N95" s="201"/>
      <c r="O95" s="201"/>
      <c r="P95" s="201"/>
      <c r="Q95" s="113"/>
      <c r="R95" s="113"/>
      <c r="U95" s="201"/>
      <c r="V95" s="113"/>
      <c r="W95" s="113"/>
      <c r="X95" s="113"/>
      <c r="Y95" s="113"/>
      <c r="Z95" s="113"/>
      <c r="AA95" s="113"/>
      <c r="AB95" s="113"/>
      <c r="AC95" s="201"/>
      <c r="AD95" s="113"/>
      <c r="AE95" s="113"/>
      <c r="AF95" s="113"/>
      <c r="AG95" s="113"/>
    </row>
    <row r="96" spans="2:33" x14ac:dyDescent="0.2">
      <c r="B96" s="200"/>
      <c r="C96" s="113"/>
      <c r="D96" s="201"/>
      <c r="E96" s="201"/>
      <c r="F96" s="113"/>
      <c r="G96" s="113"/>
      <c r="H96" s="113"/>
      <c r="I96" s="203"/>
      <c r="J96" s="203"/>
      <c r="K96" s="204"/>
      <c r="L96" s="201"/>
      <c r="M96" s="201"/>
      <c r="N96" s="201"/>
      <c r="O96" s="201"/>
      <c r="P96" s="201"/>
      <c r="Q96" s="113"/>
      <c r="R96" s="113"/>
      <c r="U96" s="201"/>
      <c r="V96" s="113"/>
      <c r="W96" s="113"/>
      <c r="X96" s="113"/>
      <c r="Y96" s="113"/>
      <c r="Z96" s="113"/>
      <c r="AA96" s="113"/>
      <c r="AB96" s="113"/>
      <c r="AC96" s="201"/>
      <c r="AD96" s="113"/>
      <c r="AE96" s="113"/>
      <c r="AF96" s="113"/>
      <c r="AG96" s="113"/>
    </row>
    <row r="97" spans="2:33" x14ac:dyDescent="0.2">
      <c r="B97" s="200"/>
      <c r="C97" s="113"/>
      <c r="D97" s="201"/>
      <c r="E97" s="201"/>
      <c r="F97" s="113"/>
      <c r="G97" s="113"/>
      <c r="H97" s="113"/>
      <c r="I97" s="203"/>
      <c r="J97" s="203"/>
      <c r="K97" s="204"/>
      <c r="L97" s="201"/>
      <c r="M97" s="201"/>
      <c r="N97" s="201"/>
      <c r="O97" s="201"/>
      <c r="P97" s="201"/>
      <c r="Q97" s="113"/>
      <c r="R97" s="113"/>
      <c r="U97" s="201"/>
      <c r="V97" s="113"/>
      <c r="W97" s="113"/>
      <c r="X97" s="113"/>
      <c r="Y97" s="113"/>
      <c r="Z97" s="113"/>
      <c r="AA97" s="113"/>
      <c r="AB97" s="113"/>
      <c r="AC97" s="201"/>
      <c r="AD97" s="113"/>
      <c r="AE97" s="113"/>
      <c r="AF97" s="113"/>
      <c r="AG97" s="113"/>
    </row>
    <row r="98" spans="2:33" x14ac:dyDescent="0.2">
      <c r="B98" s="200"/>
      <c r="C98" s="113"/>
      <c r="D98" s="201"/>
      <c r="E98" s="201"/>
      <c r="F98" s="113"/>
      <c r="G98" s="113"/>
      <c r="H98" s="113"/>
      <c r="I98" s="203"/>
      <c r="J98" s="203"/>
      <c r="K98" s="204"/>
      <c r="L98" s="201"/>
      <c r="M98" s="201"/>
      <c r="N98" s="201"/>
      <c r="O98" s="201"/>
      <c r="P98" s="201"/>
      <c r="Q98" s="113"/>
      <c r="R98" s="113"/>
      <c r="U98" s="201"/>
      <c r="V98" s="113"/>
      <c r="W98" s="113"/>
      <c r="X98" s="113"/>
      <c r="Y98" s="113"/>
      <c r="Z98" s="113"/>
      <c r="AA98" s="113"/>
      <c r="AB98" s="113"/>
      <c r="AC98" s="201"/>
      <c r="AD98" s="113"/>
      <c r="AE98" s="113"/>
      <c r="AF98" s="113"/>
      <c r="AG98" s="113"/>
    </row>
    <row r="99" spans="2:33" x14ac:dyDescent="0.2">
      <c r="B99" s="200"/>
      <c r="C99" s="113"/>
      <c r="D99" s="201"/>
      <c r="E99" s="201"/>
      <c r="F99" s="113"/>
      <c r="G99" s="113"/>
      <c r="H99" s="113"/>
      <c r="I99" s="203"/>
      <c r="J99" s="203"/>
      <c r="K99" s="204"/>
      <c r="L99" s="201"/>
      <c r="M99" s="201"/>
      <c r="N99" s="201"/>
      <c r="O99" s="201"/>
      <c r="P99" s="201"/>
      <c r="Q99" s="113"/>
      <c r="R99" s="113"/>
      <c r="U99" s="201"/>
      <c r="V99" s="113"/>
      <c r="W99" s="113"/>
      <c r="X99" s="113"/>
      <c r="Y99" s="113"/>
      <c r="Z99" s="113"/>
      <c r="AA99" s="113"/>
      <c r="AB99" s="113"/>
      <c r="AC99" s="201"/>
      <c r="AD99" s="113"/>
      <c r="AE99" s="113"/>
      <c r="AF99" s="113"/>
      <c r="AG99" s="113"/>
    </row>
    <row r="100" spans="2:33" x14ac:dyDescent="0.2">
      <c r="B100" s="200"/>
      <c r="C100" s="113"/>
      <c r="D100" s="201"/>
      <c r="E100" s="201"/>
      <c r="F100" s="113"/>
      <c r="G100" s="113"/>
      <c r="H100" s="113"/>
      <c r="I100" s="203"/>
      <c r="J100" s="203"/>
      <c r="K100" s="204"/>
      <c r="L100" s="201"/>
      <c r="M100" s="201"/>
      <c r="N100" s="201"/>
      <c r="O100" s="201"/>
      <c r="P100" s="201"/>
      <c r="Q100" s="113"/>
      <c r="R100" s="113"/>
      <c r="U100" s="201"/>
      <c r="V100" s="113"/>
      <c r="W100" s="113"/>
      <c r="X100" s="113"/>
      <c r="Y100" s="113"/>
      <c r="Z100" s="113"/>
      <c r="AA100" s="113"/>
      <c r="AB100" s="113"/>
      <c r="AC100" s="201"/>
      <c r="AD100" s="113"/>
      <c r="AE100" s="113"/>
      <c r="AF100" s="113"/>
      <c r="AG100" s="113"/>
    </row>
    <row r="101" spans="2:33" x14ac:dyDescent="0.2">
      <c r="B101" s="200"/>
      <c r="C101" s="113"/>
      <c r="D101" s="201"/>
      <c r="E101" s="201"/>
      <c r="F101" s="113"/>
      <c r="G101" s="113"/>
      <c r="H101" s="113"/>
      <c r="I101" s="203"/>
      <c r="J101" s="203"/>
      <c r="K101" s="204"/>
      <c r="L101" s="201"/>
      <c r="M101" s="201"/>
      <c r="N101" s="201"/>
      <c r="O101" s="201"/>
      <c r="P101" s="201"/>
      <c r="Q101" s="113"/>
      <c r="R101" s="113"/>
      <c r="U101" s="201"/>
      <c r="V101" s="113"/>
      <c r="W101" s="113"/>
      <c r="X101" s="113"/>
      <c r="Y101" s="113"/>
      <c r="Z101" s="113"/>
      <c r="AA101" s="113"/>
      <c r="AB101" s="113"/>
      <c r="AC101" s="201"/>
      <c r="AD101" s="113"/>
      <c r="AE101" s="113"/>
      <c r="AF101" s="113"/>
      <c r="AG101" s="113"/>
    </row>
    <row r="102" spans="2:33" x14ac:dyDescent="0.2">
      <c r="B102" s="200"/>
      <c r="C102" s="113"/>
      <c r="D102" s="201"/>
      <c r="E102" s="201"/>
      <c r="F102" s="113"/>
      <c r="G102" s="113"/>
      <c r="H102" s="113"/>
      <c r="I102" s="203"/>
      <c r="J102" s="203"/>
      <c r="K102" s="204"/>
      <c r="L102" s="201"/>
      <c r="M102" s="201"/>
      <c r="N102" s="201"/>
      <c r="O102" s="201"/>
      <c r="P102" s="201"/>
      <c r="Q102" s="113"/>
      <c r="R102" s="113"/>
      <c r="U102" s="201"/>
      <c r="V102" s="113"/>
      <c r="W102" s="113"/>
      <c r="X102" s="113"/>
      <c r="Y102" s="113"/>
      <c r="Z102" s="113"/>
      <c r="AA102" s="113"/>
      <c r="AB102" s="113"/>
      <c r="AC102" s="201"/>
      <c r="AD102" s="113"/>
      <c r="AE102" s="113"/>
      <c r="AF102" s="113"/>
      <c r="AG102" s="113"/>
    </row>
    <row r="103" spans="2:33" x14ac:dyDescent="0.2">
      <c r="B103" s="200"/>
      <c r="C103" s="113"/>
      <c r="D103" s="201"/>
      <c r="E103" s="201"/>
      <c r="F103" s="113"/>
      <c r="G103" s="113"/>
      <c r="H103" s="113"/>
      <c r="I103" s="203"/>
      <c r="J103" s="203"/>
      <c r="K103" s="204"/>
      <c r="L103" s="201"/>
      <c r="M103" s="201"/>
      <c r="N103" s="201"/>
      <c r="O103" s="201"/>
      <c r="P103" s="201"/>
      <c r="Q103" s="113"/>
      <c r="R103" s="113"/>
      <c r="U103" s="201"/>
      <c r="V103" s="113"/>
      <c r="W103" s="113"/>
      <c r="X103" s="113"/>
      <c r="Y103" s="113"/>
      <c r="Z103" s="113"/>
      <c r="AA103" s="113"/>
      <c r="AB103" s="113"/>
      <c r="AC103" s="201"/>
      <c r="AD103" s="113"/>
      <c r="AE103" s="113"/>
      <c r="AF103" s="113"/>
      <c r="AG103" s="113"/>
    </row>
    <row r="104" spans="2:33" x14ac:dyDescent="0.2">
      <c r="B104" s="200"/>
      <c r="C104" s="113"/>
      <c r="D104" s="201"/>
      <c r="E104" s="201"/>
      <c r="F104" s="113"/>
      <c r="G104" s="113"/>
      <c r="H104" s="113"/>
      <c r="I104" s="203"/>
      <c r="J104" s="203"/>
      <c r="K104" s="204"/>
      <c r="L104" s="201"/>
      <c r="M104" s="201"/>
      <c r="N104" s="201"/>
      <c r="O104" s="201"/>
      <c r="P104" s="201"/>
      <c r="Q104" s="113"/>
      <c r="R104" s="113"/>
      <c r="U104" s="201"/>
      <c r="V104" s="113"/>
      <c r="W104" s="113"/>
      <c r="X104" s="113"/>
      <c r="Y104" s="113"/>
      <c r="Z104" s="113"/>
      <c r="AA104" s="113"/>
      <c r="AB104" s="113"/>
      <c r="AC104" s="201"/>
      <c r="AD104" s="113"/>
      <c r="AE104" s="113"/>
      <c r="AF104" s="113"/>
      <c r="AG104" s="113"/>
    </row>
    <row r="105" spans="2:33" x14ac:dyDescent="0.2">
      <c r="B105" s="200"/>
      <c r="C105" s="113"/>
      <c r="D105" s="201"/>
      <c r="E105" s="201"/>
      <c r="F105" s="113"/>
      <c r="G105" s="113"/>
      <c r="H105" s="113"/>
      <c r="I105" s="203"/>
      <c r="J105" s="203"/>
      <c r="K105" s="204"/>
      <c r="L105" s="201"/>
      <c r="M105" s="201"/>
      <c r="N105" s="201"/>
      <c r="O105" s="201"/>
      <c r="P105" s="201"/>
      <c r="Q105" s="113"/>
      <c r="R105" s="113"/>
      <c r="U105" s="201"/>
      <c r="V105" s="113"/>
      <c r="W105" s="113"/>
      <c r="X105" s="113"/>
      <c r="Y105" s="113"/>
      <c r="Z105" s="113"/>
      <c r="AA105" s="113"/>
      <c r="AB105" s="113"/>
      <c r="AC105" s="201"/>
      <c r="AD105" s="113"/>
      <c r="AE105" s="113"/>
      <c r="AF105" s="113"/>
      <c r="AG105" s="113"/>
    </row>
    <row r="106" spans="2:33" x14ac:dyDescent="0.2">
      <c r="B106" s="200"/>
      <c r="C106" s="113"/>
      <c r="D106" s="201"/>
      <c r="E106" s="201"/>
      <c r="F106" s="113"/>
      <c r="G106" s="113"/>
      <c r="H106" s="113"/>
      <c r="I106" s="203"/>
      <c r="J106" s="203"/>
      <c r="K106" s="204"/>
      <c r="L106" s="201"/>
      <c r="M106" s="201"/>
      <c r="N106" s="201"/>
      <c r="O106" s="201"/>
      <c r="P106" s="201"/>
      <c r="Q106" s="113"/>
      <c r="R106" s="113"/>
      <c r="U106" s="201"/>
      <c r="V106" s="113"/>
      <c r="W106" s="113"/>
      <c r="X106" s="113"/>
      <c r="Y106" s="113"/>
      <c r="Z106" s="113"/>
      <c r="AA106" s="113"/>
      <c r="AB106" s="113"/>
      <c r="AC106" s="201"/>
      <c r="AD106" s="113"/>
      <c r="AE106" s="113"/>
      <c r="AF106" s="113"/>
      <c r="AG106" s="113"/>
    </row>
    <row r="107" spans="2:33" x14ac:dyDescent="0.2">
      <c r="B107" s="200"/>
      <c r="C107" s="113"/>
      <c r="D107" s="201"/>
      <c r="E107" s="201"/>
      <c r="F107" s="113"/>
      <c r="G107" s="113"/>
      <c r="H107" s="113"/>
      <c r="I107" s="203"/>
      <c r="J107" s="203"/>
      <c r="K107" s="204"/>
      <c r="L107" s="201"/>
      <c r="M107" s="201"/>
      <c r="N107" s="201"/>
      <c r="O107" s="201"/>
      <c r="P107" s="201"/>
      <c r="Q107" s="113"/>
      <c r="R107" s="113"/>
      <c r="U107" s="201"/>
      <c r="V107" s="113"/>
      <c r="W107" s="113"/>
      <c r="X107" s="113"/>
      <c r="Y107" s="113"/>
      <c r="Z107" s="113"/>
      <c r="AA107" s="113"/>
      <c r="AB107" s="113"/>
      <c r="AC107" s="201"/>
      <c r="AD107" s="113"/>
      <c r="AE107" s="113"/>
      <c r="AF107" s="113"/>
      <c r="AG107" s="113"/>
    </row>
    <row r="108" spans="2:33" x14ac:dyDescent="0.2">
      <c r="B108" s="200"/>
      <c r="C108" s="113"/>
      <c r="D108" s="201"/>
      <c r="E108" s="201"/>
      <c r="F108" s="113"/>
      <c r="G108" s="113"/>
      <c r="H108" s="113"/>
      <c r="I108" s="203"/>
      <c r="J108" s="203"/>
      <c r="K108" s="204"/>
      <c r="L108" s="201"/>
      <c r="M108" s="201"/>
      <c r="N108" s="201"/>
      <c r="O108" s="201"/>
      <c r="P108" s="201"/>
      <c r="Q108" s="113"/>
      <c r="R108" s="113"/>
      <c r="U108" s="201"/>
      <c r="V108" s="113"/>
      <c r="W108" s="113"/>
      <c r="X108" s="113"/>
      <c r="Y108" s="113"/>
      <c r="Z108" s="113"/>
      <c r="AA108" s="113"/>
      <c r="AB108" s="113"/>
      <c r="AC108" s="201"/>
      <c r="AD108" s="113"/>
      <c r="AE108" s="113"/>
      <c r="AF108" s="113"/>
      <c r="AG108" s="113"/>
    </row>
    <row r="109" spans="2:33" x14ac:dyDescent="0.2">
      <c r="B109" s="200"/>
      <c r="C109" s="113"/>
      <c r="D109" s="201"/>
      <c r="E109" s="201"/>
      <c r="F109" s="113"/>
      <c r="G109" s="113"/>
      <c r="H109" s="113"/>
      <c r="I109" s="203"/>
      <c r="J109" s="203"/>
      <c r="K109" s="204"/>
      <c r="L109" s="201"/>
      <c r="M109" s="201"/>
      <c r="N109" s="201"/>
      <c r="O109" s="201"/>
      <c r="P109" s="201"/>
      <c r="Q109" s="113"/>
      <c r="R109" s="113"/>
      <c r="U109" s="201"/>
      <c r="V109" s="113"/>
      <c r="W109" s="113"/>
      <c r="X109" s="113"/>
      <c r="Y109" s="113"/>
      <c r="Z109" s="113"/>
      <c r="AA109" s="113"/>
      <c r="AB109" s="113"/>
      <c r="AC109" s="201"/>
      <c r="AD109" s="113"/>
      <c r="AE109" s="113"/>
      <c r="AF109" s="113"/>
      <c r="AG109" s="113"/>
    </row>
    <row r="110" spans="2:33" x14ac:dyDescent="0.2">
      <c r="B110" s="200"/>
      <c r="C110" s="113"/>
      <c r="D110" s="201"/>
      <c r="E110" s="201"/>
      <c r="F110" s="113"/>
      <c r="G110" s="113"/>
      <c r="H110" s="113"/>
      <c r="I110" s="203"/>
      <c r="J110" s="203"/>
      <c r="K110" s="204"/>
      <c r="L110" s="201"/>
      <c r="M110" s="201"/>
      <c r="N110" s="201"/>
      <c r="O110" s="201"/>
      <c r="P110" s="201"/>
      <c r="Q110" s="113"/>
      <c r="R110" s="113"/>
      <c r="U110" s="201"/>
      <c r="V110" s="113"/>
      <c r="W110" s="113"/>
      <c r="X110" s="113"/>
      <c r="Y110" s="113"/>
      <c r="Z110" s="113"/>
      <c r="AA110" s="113"/>
      <c r="AB110" s="113"/>
      <c r="AC110" s="201"/>
      <c r="AD110" s="113"/>
      <c r="AE110" s="113"/>
      <c r="AF110" s="113"/>
      <c r="AG110" s="113"/>
    </row>
    <row r="111" spans="2:33" x14ac:dyDescent="0.2">
      <c r="B111" s="200"/>
      <c r="C111" s="113"/>
      <c r="D111" s="201"/>
      <c r="E111" s="201"/>
      <c r="F111" s="113"/>
      <c r="G111" s="113"/>
      <c r="H111" s="113"/>
      <c r="I111" s="203"/>
      <c r="J111" s="203"/>
      <c r="K111" s="204"/>
      <c r="L111" s="201"/>
      <c r="M111" s="201"/>
      <c r="N111" s="201"/>
      <c r="O111" s="201"/>
      <c r="P111" s="201"/>
      <c r="Q111" s="113"/>
      <c r="R111" s="113"/>
      <c r="U111" s="201"/>
      <c r="V111" s="113"/>
      <c r="W111" s="113"/>
      <c r="X111" s="113"/>
      <c r="Y111" s="113"/>
      <c r="Z111" s="113"/>
      <c r="AA111" s="113"/>
      <c r="AB111" s="113"/>
      <c r="AC111" s="201"/>
      <c r="AD111" s="113"/>
      <c r="AE111" s="113"/>
      <c r="AF111" s="113"/>
      <c r="AG111" s="113"/>
    </row>
    <row r="112" spans="2:33" x14ac:dyDescent="0.2">
      <c r="B112" s="200"/>
      <c r="C112" s="113"/>
      <c r="D112" s="201"/>
      <c r="E112" s="201"/>
      <c r="F112" s="113"/>
      <c r="G112" s="113"/>
      <c r="H112" s="113"/>
      <c r="I112" s="203"/>
      <c r="J112" s="203"/>
      <c r="K112" s="204"/>
      <c r="L112" s="201"/>
      <c r="M112" s="201"/>
      <c r="N112" s="201"/>
      <c r="O112" s="201"/>
      <c r="P112" s="201"/>
      <c r="Q112" s="113"/>
      <c r="R112" s="113"/>
      <c r="U112" s="201"/>
      <c r="V112" s="113"/>
      <c r="W112" s="113"/>
      <c r="X112" s="113"/>
      <c r="Y112" s="113"/>
      <c r="Z112" s="113"/>
      <c r="AA112" s="113"/>
      <c r="AB112" s="113"/>
      <c r="AC112" s="201"/>
      <c r="AD112" s="113"/>
      <c r="AE112" s="113"/>
      <c r="AF112" s="113"/>
      <c r="AG112" s="113"/>
    </row>
    <row r="113" spans="2:33" x14ac:dyDescent="0.2">
      <c r="B113" s="200"/>
      <c r="C113" s="113"/>
      <c r="D113" s="201"/>
      <c r="E113" s="201"/>
      <c r="F113" s="113"/>
      <c r="G113" s="113"/>
      <c r="H113" s="113"/>
      <c r="I113" s="203"/>
      <c r="J113" s="203"/>
      <c r="K113" s="204"/>
      <c r="L113" s="201"/>
      <c r="M113" s="201"/>
      <c r="N113" s="201"/>
      <c r="O113" s="201"/>
      <c r="P113" s="201"/>
      <c r="Q113" s="113"/>
      <c r="R113" s="113"/>
      <c r="U113" s="201"/>
      <c r="V113" s="113"/>
      <c r="W113" s="113"/>
      <c r="X113" s="113"/>
      <c r="Y113" s="113"/>
      <c r="Z113" s="113"/>
      <c r="AA113" s="113"/>
      <c r="AB113" s="113"/>
      <c r="AC113" s="201"/>
      <c r="AD113" s="113"/>
      <c r="AE113" s="113"/>
      <c r="AF113" s="113"/>
      <c r="AG113" s="113"/>
    </row>
    <row r="114" spans="2:33" x14ac:dyDescent="0.2">
      <c r="B114" s="200"/>
      <c r="C114" s="113"/>
      <c r="D114" s="201"/>
      <c r="E114" s="201"/>
      <c r="F114" s="113"/>
      <c r="G114" s="113"/>
      <c r="H114" s="113"/>
      <c r="I114" s="203"/>
      <c r="J114" s="203"/>
      <c r="K114" s="204"/>
      <c r="L114" s="201"/>
      <c r="M114" s="201"/>
      <c r="N114" s="201"/>
      <c r="O114" s="201"/>
      <c r="P114" s="201"/>
      <c r="Q114" s="113"/>
      <c r="R114" s="113"/>
      <c r="U114" s="201"/>
      <c r="V114" s="113"/>
      <c r="W114" s="113"/>
      <c r="X114" s="113"/>
      <c r="Y114" s="113"/>
      <c r="Z114" s="113"/>
      <c r="AA114" s="113"/>
      <c r="AB114" s="113"/>
      <c r="AC114" s="201"/>
      <c r="AD114" s="113"/>
      <c r="AE114" s="113"/>
      <c r="AF114" s="113"/>
      <c r="AG114" s="113"/>
    </row>
    <row r="115" spans="2:33" x14ac:dyDescent="0.2">
      <c r="B115" s="200"/>
      <c r="C115" s="113"/>
      <c r="D115" s="201"/>
      <c r="E115" s="201"/>
      <c r="F115" s="113"/>
      <c r="G115" s="113"/>
      <c r="H115" s="113"/>
      <c r="I115" s="203"/>
      <c r="J115" s="203"/>
      <c r="K115" s="204"/>
      <c r="L115" s="201"/>
      <c r="M115" s="201"/>
      <c r="N115" s="201"/>
      <c r="O115" s="201"/>
      <c r="P115" s="201"/>
      <c r="Q115" s="113"/>
      <c r="R115" s="113"/>
      <c r="U115" s="201"/>
      <c r="V115" s="113"/>
      <c r="W115" s="113"/>
      <c r="X115" s="113"/>
      <c r="Y115" s="113"/>
      <c r="Z115" s="113"/>
      <c r="AA115" s="113"/>
      <c r="AB115" s="113"/>
      <c r="AC115" s="201"/>
      <c r="AD115" s="113"/>
      <c r="AE115" s="113"/>
      <c r="AF115" s="113"/>
      <c r="AG115" s="113"/>
    </row>
    <row r="116" spans="2:33" x14ac:dyDescent="0.2">
      <c r="B116" s="200"/>
      <c r="C116" s="113"/>
      <c r="D116" s="201"/>
      <c r="E116" s="201"/>
      <c r="F116" s="113"/>
      <c r="G116" s="113"/>
      <c r="H116" s="113"/>
      <c r="I116" s="203"/>
      <c r="J116" s="203"/>
      <c r="K116" s="204"/>
      <c r="L116" s="201"/>
      <c r="M116" s="201"/>
      <c r="N116" s="201"/>
      <c r="O116" s="201"/>
      <c r="P116" s="201"/>
      <c r="Q116" s="113"/>
      <c r="R116" s="113"/>
      <c r="U116" s="201"/>
      <c r="V116" s="113"/>
      <c r="W116" s="113"/>
      <c r="X116" s="113"/>
      <c r="Y116" s="113"/>
      <c r="Z116" s="113"/>
      <c r="AA116" s="113"/>
      <c r="AB116" s="113"/>
      <c r="AC116" s="201"/>
      <c r="AD116" s="113"/>
      <c r="AE116" s="113"/>
      <c r="AF116" s="113"/>
      <c r="AG116" s="113"/>
    </row>
    <row r="117" spans="2:33" x14ac:dyDescent="0.2">
      <c r="B117" s="200"/>
      <c r="C117" s="113"/>
      <c r="D117" s="201"/>
      <c r="E117" s="201"/>
      <c r="F117" s="113"/>
      <c r="G117" s="113"/>
      <c r="H117" s="113"/>
      <c r="I117" s="203"/>
      <c r="J117" s="203"/>
      <c r="K117" s="204"/>
      <c r="L117" s="201"/>
      <c r="M117" s="201"/>
      <c r="N117" s="201"/>
      <c r="O117" s="201"/>
      <c r="P117" s="201"/>
      <c r="Q117" s="113"/>
      <c r="R117" s="113"/>
      <c r="U117" s="201"/>
      <c r="V117" s="113"/>
      <c r="W117" s="113"/>
      <c r="X117" s="113"/>
      <c r="Y117" s="113"/>
      <c r="Z117" s="113"/>
      <c r="AA117" s="113"/>
      <c r="AB117" s="113"/>
      <c r="AC117" s="201"/>
      <c r="AD117" s="113"/>
      <c r="AE117" s="113"/>
      <c r="AF117" s="113"/>
      <c r="AG117" s="113"/>
    </row>
    <row r="118" spans="2:33" x14ac:dyDescent="0.2">
      <c r="B118" s="200"/>
      <c r="C118" s="113"/>
      <c r="D118" s="201"/>
      <c r="E118" s="201"/>
      <c r="F118" s="113"/>
      <c r="G118" s="113"/>
      <c r="H118" s="113"/>
      <c r="I118" s="203"/>
      <c r="J118" s="203"/>
      <c r="K118" s="204"/>
      <c r="L118" s="201"/>
      <c r="M118" s="201"/>
      <c r="N118" s="201"/>
      <c r="O118" s="201"/>
      <c r="P118" s="201"/>
      <c r="Q118" s="113"/>
      <c r="R118" s="113"/>
      <c r="U118" s="201"/>
      <c r="V118" s="113"/>
      <c r="W118" s="113"/>
      <c r="X118" s="113"/>
      <c r="Y118" s="113"/>
      <c r="Z118" s="113"/>
      <c r="AA118" s="113"/>
      <c r="AB118" s="113"/>
      <c r="AC118" s="201"/>
      <c r="AD118" s="113"/>
      <c r="AE118" s="113"/>
      <c r="AF118" s="113"/>
      <c r="AG118" s="113"/>
    </row>
    <row r="119" spans="2:33" x14ac:dyDescent="0.2">
      <c r="B119" s="200"/>
      <c r="C119" s="113"/>
      <c r="D119" s="201"/>
      <c r="E119" s="201"/>
      <c r="F119" s="113"/>
      <c r="G119" s="113"/>
      <c r="H119" s="113"/>
      <c r="I119" s="203"/>
      <c r="J119" s="203"/>
      <c r="K119" s="204"/>
      <c r="L119" s="201"/>
      <c r="M119" s="201"/>
      <c r="N119" s="201"/>
      <c r="O119" s="201"/>
      <c r="P119" s="201"/>
      <c r="Q119" s="113"/>
      <c r="R119" s="113"/>
      <c r="U119" s="201"/>
      <c r="V119" s="113"/>
      <c r="W119" s="113"/>
      <c r="X119" s="113"/>
      <c r="Y119" s="113"/>
      <c r="Z119" s="113"/>
      <c r="AA119" s="113"/>
      <c r="AB119" s="113"/>
      <c r="AC119" s="201"/>
      <c r="AD119" s="113"/>
      <c r="AE119" s="113"/>
      <c r="AF119" s="113"/>
      <c r="AG119" s="113"/>
    </row>
    <row r="120" spans="2:33" x14ac:dyDescent="0.2">
      <c r="B120" s="200"/>
      <c r="C120" s="113"/>
      <c r="D120" s="201"/>
      <c r="E120" s="201"/>
      <c r="F120" s="113"/>
      <c r="G120" s="113"/>
      <c r="H120" s="113"/>
      <c r="I120" s="203"/>
      <c r="J120" s="203"/>
      <c r="K120" s="204"/>
      <c r="L120" s="201"/>
      <c r="M120" s="201"/>
      <c r="N120" s="201"/>
      <c r="O120" s="201"/>
      <c r="P120" s="201"/>
      <c r="Q120" s="113"/>
      <c r="R120" s="113"/>
      <c r="U120" s="201"/>
      <c r="V120" s="113"/>
      <c r="W120" s="113"/>
      <c r="X120" s="113"/>
      <c r="Y120" s="113"/>
      <c r="Z120" s="113"/>
      <c r="AA120" s="113"/>
      <c r="AB120" s="113"/>
      <c r="AC120" s="201"/>
      <c r="AD120" s="113"/>
      <c r="AE120" s="113"/>
      <c r="AF120" s="113"/>
      <c r="AG120" s="113"/>
    </row>
    <row r="121" spans="2:33" x14ac:dyDescent="0.2">
      <c r="B121" s="200"/>
      <c r="C121" s="113"/>
      <c r="D121" s="201"/>
      <c r="E121" s="201"/>
      <c r="F121" s="113"/>
      <c r="G121" s="113"/>
      <c r="H121" s="113"/>
      <c r="I121" s="203"/>
      <c r="J121" s="203"/>
      <c r="K121" s="204"/>
      <c r="L121" s="201"/>
      <c r="M121" s="201"/>
      <c r="N121" s="201"/>
      <c r="O121" s="201"/>
      <c r="P121" s="201"/>
      <c r="Q121" s="113"/>
      <c r="R121" s="113"/>
      <c r="U121" s="201"/>
      <c r="V121" s="113"/>
      <c r="W121" s="113"/>
      <c r="X121" s="113"/>
      <c r="Y121" s="113"/>
      <c r="Z121" s="113"/>
      <c r="AA121" s="113"/>
      <c r="AB121" s="113"/>
      <c r="AC121" s="201"/>
      <c r="AD121" s="113"/>
      <c r="AE121" s="113"/>
      <c r="AF121" s="113"/>
      <c r="AG121" s="113"/>
    </row>
    <row r="122" spans="2:33" x14ac:dyDescent="0.2">
      <c r="B122" s="200"/>
      <c r="C122" s="113"/>
      <c r="D122" s="201"/>
      <c r="E122" s="201"/>
      <c r="F122" s="113"/>
      <c r="G122" s="113"/>
      <c r="H122" s="113"/>
      <c r="I122" s="203"/>
      <c r="J122" s="203"/>
      <c r="K122" s="204"/>
      <c r="L122" s="201"/>
      <c r="M122" s="201"/>
      <c r="N122" s="201"/>
      <c r="O122" s="201"/>
      <c r="P122" s="201"/>
      <c r="Q122" s="113"/>
      <c r="R122" s="113"/>
      <c r="U122" s="201"/>
      <c r="V122" s="113"/>
      <c r="W122" s="113"/>
      <c r="X122" s="113"/>
      <c r="Y122" s="113"/>
      <c r="Z122" s="113"/>
      <c r="AA122" s="113"/>
      <c r="AB122" s="113"/>
      <c r="AC122" s="201"/>
      <c r="AD122" s="113"/>
      <c r="AE122" s="113"/>
      <c r="AF122" s="113"/>
      <c r="AG122" s="113"/>
    </row>
    <row r="123" spans="2:33" x14ac:dyDescent="0.2">
      <c r="B123" s="200"/>
      <c r="C123" s="113"/>
      <c r="D123" s="201"/>
      <c r="E123" s="201"/>
      <c r="F123" s="113"/>
      <c r="G123" s="113"/>
      <c r="H123" s="113"/>
      <c r="I123" s="203"/>
      <c r="J123" s="203"/>
      <c r="K123" s="204"/>
      <c r="L123" s="201"/>
      <c r="M123" s="201"/>
      <c r="N123" s="201"/>
      <c r="O123" s="201"/>
      <c r="P123" s="201"/>
      <c r="Q123" s="113"/>
      <c r="R123" s="113"/>
      <c r="U123" s="201"/>
      <c r="V123" s="113"/>
      <c r="W123" s="113"/>
      <c r="X123" s="113"/>
      <c r="Y123" s="113"/>
      <c r="Z123" s="113"/>
      <c r="AA123" s="113"/>
      <c r="AB123" s="113"/>
      <c r="AC123" s="201"/>
      <c r="AD123" s="113"/>
      <c r="AE123" s="113"/>
      <c r="AF123" s="113"/>
      <c r="AG123" s="113"/>
    </row>
    <row r="124" spans="2:33" x14ac:dyDescent="0.2">
      <c r="B124" s="200"/>
      <c r="C124" s="113"/>
      <c r="D124" s="201"/>
      <c r="E124" s="201"/>
      <c r="F124" s="113"/>
      <c r="G124" s="113"/>
      <c r="H124" s="113"/>
      <c r="I124" s="203"/>
      <c r="J124" s="203"/>
      <c r="K124" s="204"/>
      <c r="L124" s="201"/>
      <c r="M124" s="201"/>
      <c r="N124" s="201"/>
      <c r="O124" s="201"/>
      <c r="P124" s="201"/>
      <c r="Q124" s="113"/>
      <c r="R124" s="113"/>
      <c r="U124" s="201"/>
      <c r="V124" s="113"/>
      <c r="W124" s="113"/>
      <c r="X124" s="113"/>
      <c r="Y124" s="113"/>
      <c r="Z124" s="113"/>
      <c r="AA124" s="113"/>
      <c r="AB124" s="113"/>
      <c r="AC124" s="201"/>
      <c r="AD124" s="113"/>
      <c r="AE124" s="113"/>
      <c r="AF124" s="113"/>
      <c r="AG124" s="113"/>
    </row>
    <row r="125" spans="2:33" x14ac:dyDescent="0.2">
      <c r="B125" s="200"/>
      <c r="C125" s="113"/>
      <c r="D125" s="201"/>
      <c r="E125" s="201"/>
      <c r="F125" s="113"/>
      <c r="G125" s="113"/>
      <c r="H125" s="113"/>
      <c r="I125" s="203"/>
      <c r="J125" s="203"/>
      <c r="K125" s="204"/>
      <c r="L125" s="201"/>
      <c r="M125" s="201"/>
      <c r="N125" s="201"/>
      <c r="O125" s="201"/>
      <c r="P125" s="201"/>
      <c r="Q125" s="113"/>
      <c r="R125" s="113"/>
      <c r="U125" s="201"/>
      <c r="V125" s="113"/>
      <c r="W125" s="113"/>
      <c r="X125" s="113"/>
      <c r="Y125" s="113"/>
      <c r="Z125" s="113"/>
      <c r="AA125" s="113"/>
      <c r="AB125" s="113"/>
      <c r="AC125" s="201"/>
      <c r="AD125" s="113"/>
      <c r="AE125" s="113"/>
      <c r="AF125" s="113"/>
      <c r="AG125" s="113"/>
    </row>
    <row r="126" spans="2:33" x14ac:dyDescent="0.2">
      <c r="B126" s="200"/>
      <c r="C126" s="113"/>
      <c r="D126" s="201"/>
      <c r="E126" s="201"/>
      <c r="F126" s="113"/>
      <c r="G126" s="113"/>
      <c r="H126" s="113"/>
      <c r="I126" s="203"/>
      <c r="J126" s="203"/>
      <c r="K126" s="204"/>
      <c r="L126" s="201"/>
      <c r="M126" s="201"/>
      <c r="N126" s="201"/>
      <c r="O126" s="201"/>
      <c r="P126" s="201"/>
      <c r="Q126" s="113"/>
      <c r="R126" s="113"/>
      <c r="U126" s="201"/>
      <c r="V126" s="113"/>
      <c r="W126" s="113"/>
      <c r="X126" s="113"/>
      <c r="Y126" s="113"/>
      <c r="Z126" s="113"/>
      <c r="AA126" s="113"/>
      <c r="AB126" s="113"/>
      <c r="AC126" s="201"/>
      <c r="AD126" s="113"/>
      <c r="AE126" s="113"/>
      <c r="AF126" s="113"/>
      <c r="AG126" s="113"/>
    </row>
    <row r="127" spans="2:33" x14ac:dyDescent="0.2">
      <c r="B127" s="200"/>
      <c r="C127" s="113"/>
      <c r="D127" s="201"/>
      <c r="E127" s="201"/>
      <c r="F127" s="113"/>
      <c r="G127" s="113"/>
      <c r="H127" s="113"/>
      <c r="I127" s="203"/>
      <c r="J127" s="203"/>
      <c r="K127" s="204"/>
      <c r="L127" s="201"/>
      <c r="M127" s="201"/>
      <c r="N127" s="201"/>
      <c r="O127" s="201"/>
      <c r="P127" s="201"/>
      <c r="Q127" s="113"/>
      <c r="R127" s="113"/>
      <c r="U127" s="201"/>
      <c r="V127" s="113"/>
      <c r="W127" s="113"/>
      <c r="X127" s="113"/>
      <c r="Y127" s="113"/>
      <c r="Z127" s="113"/>
      <c r="AA127" s="113"/>
      <c r="AB127" s="113"/>
      <c r="AC127" s="201"/>
      <c r="AD127" s="113"/>
      <c r="AE127" s="113"/>
      <c r="AF127" s="113"/>
      <c r="AG127" s="113"/>
    </row>
    <row r="128" spans="2:33" x14ac:dyDescent="0.2">
      <c r="B128" s="200"/>
      <c r="C128" s="113"/>
      <c r="D128" s="201"/>
      <c r="E128" s="201"/>
      <c r="F128" s="113"/>
      <c r="G128" s="113"/>
      <c r="H128" s="113"/>
      <c r="I128" s="203"/>
      <c r="J128" s="203"/>
      <c r="K128" s="204"/>
      <c r="L128" s="201"/>
      <c r="M128" s="201"/>
      <c r="N128" s="201"/>
      <c r="O128" s="201"/>
      <c r="P128" s="201"/>
      <c r="Q128" s="113"/>
      <c r="R128" s="113"/>
      <c r="U128" s="201"/>
      <c r="V128" s="113"/>
      <c r="W128" s="113"/>
      <c r="X128" s="113"/>
      <c r="Y128" s="113"/>
      <c r="Z128" s="113"/>
      <c r="AA128" s="113"/>
      <c r="AB128" s="113"/>
      <c r="AC128" s="201"/>
      <c r="AD128" s="113"/>
      <c r="AE128" s="113"/>
      <c r="AF128" s="113"/>
      <c r="AG128" s="113"/>
    </row>
    <row r="129" spans="2:29" x14ac:dyDescent="0.2">
      <c r="B129" s="200"/>
      <c r="C129" s="113"/>
      <c r="D129" s="201"/>
      <c r="E129" s="201"/>
      <c r="F129" s="113"/>
      <c r="G129" s="113"/>
      <c r="H129" s="113"/>
      <c r="I129" s="203"/>
      <c r="J129" s="203"/>
      <c r="K129" s="204"/>
      <c r="L129" s="201"/>
      <c r="M129" s="201"/>
      <c r="N129" s="201"/>
      <c r="O129" s="201"/>
      <c r="P129" s="201"/>
      <c r="Q129" s="113"/>
      <c r="R129" s="113"/>
      <c r="U129" s="201"/>
      <c r="V129" s="113"/>
      <c r="W129" s="113"/>
      <c r="X129" s="113"/>
      <c r="Y129" s="113"/>
      <c r="Z129" s="113"/>
      <c r="AA129" s="113"/>
      <c r="AB129" s="113"/>
      <c r="AC129" s="201"/>
    </row>
    <row r="130" spans="2:29" x14ac:dyDescent="0.2">
      <c r="B130" s="200"/>
      <c r="C130" s="113"/>
      <c r="D130" s="201"/>
      <c r="E130" s="201"/>
      <c r="F130" s="113"/>
      <c r="G130" s="113"/>
      <c r="H130" s="113"/>
      <c r="I130" s="203"/>
      <c r="J130" s="203"/>
      <c r="K130" s="204"/>
      <c r="L130" s="201"/>
      <c r="M130" s="201"/>
      <c r="N130" s="201"/>
      <c r="O130" s="201"/>
      <c r="P130" s="201"/>
      <c r="Q130" s="113"/>
      <c r="R130" s="113"/>
      <c r="U130" s="201"/>
      <c r="V130" s="113"/>
      <c r="W130" s="113"/>
      <c r="X130" s="113"/>
      <c r="Y130" s="113"/>
      <c r="Z130" s="113"/>
      <c r="AA130" s="113"/>
      <c r="AB130" s="113"/>
      <c r="AC130" s="201"/>
    </row>
    <row r="131" spans="2:29" x14ac:dyDescent="0.2">
      <c r="B131" s="200"/>
      <c r="C131" s="113"/>
      <c r="D131" s="201"/>
      <c r="E131" s="201"/>
      <c r="F131" s="113"/>
      <c r="G131" s="113"/>
      <c r="H131" s="113"/>
      <c r="I131" s="203"/>
      <c r="J131" s="203"/>
      <c r="K131" s="204"/>
      <c r="L131" s="201"/>
      <c r="M131" s="201"/>
      <c r="N131" s="201"/>
      <c r="O131" s="201"/>
      <c r="P131" s="201"/>
      <c r="Q131" s="113"/>
      <c r="R131" s="113"/>
      <c r="U131" s="201"/>
      <c r="V131" s="113"/>
      <c r="W131" s="113"/>
      <c r="X131" s="113"/>
      <c r="Y131" s="113"/>
      <c r="Z131" s="113"/>
      <c r="AA131" s="113"/>
      <c r="AB131" s="113"/>
      <c r="AC131" s="201"/>
    </row>
    <row r="132" spans="2:29" x14ac:dyDescent="0.2">
      <c r="B132" s="200"/>
      <c r="C132" s="113"/>
      <c r="D132" s="201"/>
      <c r="E132" s="201"/>
      <c r="F132" s="113"/>
      <c r="G132" s="113"/>
      <c r="H132" s="113"/>
      <c r="I132" s="203"/>
      <c r="J132" s="203"/>
      <c r="K132" s="204"/>
      <c r="L132" s="201"/>
      <c r="M132" s="201"/>
      <c r="N132" s="201"/>
      <c r="O132" s="201"/>
      <c r="P132" s="201"/>
      <c r="Q132" s="113"/>
      <c r="R132" s="113"/>
      <c r="U132" s="201"/>
      <c r="V132" s="113"/>
      <c r="W132" s="113"/>
      <c r="X132" s="113"/>
      <c r="Y132" s="113"/>
      <c r="Z132" s="113"/>
      <c r="AA132" s="113"/>
      <c r="AB132" s="113"/>
      <c r="AC132" s="201"/>
    </row>
    <row r="133" spans="2:29" x14ac:dyDescent="0.2">
      <c r="B133" s="200"/>
      <c r="C133" s="113"/>
      <c r="D133" s="201"/>
      <c r="E133" s="201"/>
      <c r="F133" s="113"/>
      <c r="G133" s="113"/>
      <c r="H133" s="113"/>
      <c r="I133" s="203"/>
      <c r="J133" s="203"/>
      <c r="K133" s="204"/>
      <c r="L133" s="201"/>
      <c r="M133" s="201"/>
      <c r="N133" s="201"/>
      <c r="O133" s="201"/>
      <c r="P133" s="201"/>
      <c r="Q133" s="113"/>
      <c r="R133" s="113"/>
      <c r="U133" s="201"/>
      <c r="V133" s="113"/>
      <c r="W133" s="113"/>
      <c r="X133" s="113"/>
      <c r="Y133" s="113"/>
      <c r="Z133" s="113"/>
      <c r="AA133" s="113"/>
      <c r="AB133" s="113"/>
      <c r="AC133" s="201"/>
    </row>
    <row r="134" spans="2:29" x14ac:dyDescent="0.2">
      <c r="B134" s="200"/>
      <c r="C134" s="113"/>
      <c r="D134" s="201"/>
      <c r="E134" s="201"/>
      <c r="F134" s="113"/>
      <c r="G134" s="113"/>
      <c r="H134" s="113"/>
      <c r="I134" s="203"/>
      <c r="J134" s="203"/>
      <c r="K134" s="204"/>
      <c r="L134" s="201"/>
      <c r="M134" s="201"/>
      <c r="N134" s="201"/>
      <c r="O134" s="201"/>
      <c r="P134" s="201"/>
      <c r="Q134" s="113"/>
      <c r="R134" s="113"/>
      <c r="U134" s="201"/>
      <c r="V134" s="113"/>
      <c r="W134" s="113"/>
      <c r="X134" s="113"/>
      <c r="Y134" s="113"/>
      <c r="Z134" s="113"/>
      <c r="AA134" s="113"/>
      <c r="AB134" s="113"/>
      <c r="AC134" s="201"/>
    </row>
    <row r="135" spans="2:29" x14ac:dyDescent="0.2">
      <c r="B135" s="200"/>
      <c r="C135" s="113"/>
      <c r="D135" s="201"/>
      <c r="E135" s="201"/>
      <c r="F135" s="113"/>
      <c r="G135" s="113"/>
      <c r="H135" s="113"/>
      <c r="I135" s="203"/>
      <c r="J135" s="203"/>
      <c r="K135" s="204"/>
      <c r="L135" s="201"/>
      <c r="M135" s="201"/>
      <c r="N135" s="201"/>
      <c r="O135" s="201"/>
      <c r="P135" s="201"/>
      <c r="Q135" s="113"/>
      <c r="R135" s="113"/>
      <c r="U135" s="201"/>
      <c r="V135" s="113"/>
      <c r="W135" s="113"/>
      <c r="X135" s="113"/>
      <c r="Y135" s="113"/>
      <c r="Z135" s="113"/>
      <c r="AA135" s="113"/>
      <c r="AB135" s="113"/>
      <c r="AC135" s="201"/>
    </row>
    <row r="136" spans="2:29" x14ac:dyDescent="0.2">
      <c r="B136" s="200"/>
      <c r="C136" s="113"/>
      <c r="D136" s="201"/>
      <c r="E136" s="201"/>
      <c r="F136" s="113"/>
      <c r="G136" s="113"/>
      <c r="H136" s="113"/>
      <c r="I136" s="203"/>
      <c r="J136" s="203"/>
      <c r="K136" s="204"/>
      <c r="L136" s="201"/>
      <c r="M136" s="201"/>
      <c r="N136" s="201"/>
      <c r="O136" s="201"/>
      <c r="P136" s="201"/>
      <c r="Q136" s="113"/>
      <c r="R136" s="113"/>
      <c r="U136" s="201"/>
      <c r="V136" s="113"/>
      <c r="W136" s="113"/>
      <c r="X136" s="113"/>
      <c r="Y136" s="113"/>
      <c r="Z136" s="113"/>
      <c r="AA136" s="113"/>
      <c r="AB136" s="113"/>
      <c r="AC136" s="201"/>
    </row>
    <row r="137" spans="2:29" x14ac:dyDescent="0.2">
      <c r="B137" s="200"/>
      <c r="C137" s="113"/>
      <c r="D137" s="201"/>
      <c r="E137" s="201"/>
      <c r="F137" s="113"/>
      <c r="G137" s="113"/>
      <c r="H137" s="113"/>
      <c r="I137" s="203"/>
      <c r="J137" s="203"/>
      <c r="K137" s="204"/>
      <c r="L137" s="201"/>
      <c r="M137" s="201"/>
      <c r="N137" s="201"/>
      <c r="O137" s="201"/>
      <c r="P137" s="201"/>
      <c r="Q137" s="113"/>
      <c r="R137" s="113"/>
      <c r="U137" s="201"/>
      <c r="V137" s="113"/>
      <c r="W137" s="113"/>
      <c r="X137" s="113"/>
      <c r="Y137" s="113"/>
      <c r="Z137" s="113"/>
      <c r="AA137" s="113"/>
      <c r="AB137" s="113"/>
      <c r="AC137" s="201"/>
    </row>
    <row r="138" spans="2:29" x14ac:dyDescent="0.2">
      <c r="B138" s="200"/>
      <c r="C138" s="113"/>
      <c r="D138" s="201"/>
      <c r="E138" s="201"/>
      <c r="F138" s="113"/>
      <c r="G138" s="113"/>
      <c r="H138" s="113"/>
      <c r="I138" s="203"/>
      <c r="J138" s="203"/>
      <c r="K138" s="204"/>
      <c r="L138" s="201"/>
      <c r="M138" s="201"/>
      <c r="N138" s="201"/>
      <c r="O138" s="201"/>
      <c r="P138" s="201"/>
      <c r="Q138" s="113"/>
      <c r="R138" s="113"/>
      <c r="U138" s="201"/>
      <c r="V138" s="113"/>
      <c r="W138" s="113"/>
      <c r="X138" s="113"/>
      <c r="Y138" s="113"/>
      <c r="Z138" s="113"/>
      <c r="AA138" s="113"/>
      <c r="AB138" s="113"/>
      <c r="AC138" s="201"/>
    </row>
    <row r="139" spans="2:29" x14ac:dyDescent="0.2">
      <c r="B139" s="200"/>
      <c r="C139" s="113"/>
      <c r="D139" s="201"/>
      <c r="E139" s="201"/>
      <c r="F139" s="113"/>
      <c r="G139" s="113"/>
      <c r="H139" s="113"/>
      <c r="I139" s="203"/>
      <c r="J139" s="203"/>
      <c r="K139" s="204"/>
      <c r="L139" s="201"/>
      <c r="M139" s="201"/>
      <c r="N139" s="201"/>
      <c r="O139" s="201"/>
      <c r="P139" s="201"/>
      <c r="Q139" s="113"/>
      <c r="R139" s="113"/>
      <c r="U139" s="201"/>
      <c r="V139" s="113"/>
      <c r="W139" s="113"/>
      <c r="X139" s="113"/>
      <c r="Y139" s="113"/>
      <c r="Z139" s="113"/>
      <c r="AA139" s="113"/>
      <c r="AB139" s="113"/>
      <c r="AC139" s="201"/>
    </row>
    <row r="140" spans="2:29" x14ac:dyDescent="0.2">
      <c r="B140" s="200"/>
      <c r="C140" s="113"/>
      <c r="D140" s="201"/>
      <c r="E140" s="201"/>
      <c r="F140" s="113"/>
      <c r="G140" s="113"/>
      <c r="H140" s="113"/>
      <c r="I140" s="203"/>
      <c r="J140" s="203"/>
      <c r="K140" s="204"/>
      <c r="L140" s="201"/>
      <c r="M140" s="201"/>
      <c r="N140" s="201"/>
      <c r="O140" s="201"/>
      <c r="P140" s="201"/>
      <c r="Q140" s="113"/>
      <c r="R140" s="113"/>
      <c r="U140" s="201"/>
      <c r="V140" s="113"/>
      <c r="W140" s="113"/>
      <c r="X140" s="113"/>
      <c r="Y140" s="113"/>
      <c r="Z140" s="113"/>
      <c r="AA140" s="113"/>
      <c r="AB140" s="113"/>
      <c r="AC140" s="201"/>
    </row>
    <row r="141" spans="2:29" x14ac:dyDescent="0.2">
      <c r="B141" s="200"/>
      <c r="C141" s="113"/>
      <c r="D141" s="201"/>
      <c r="E141" s="201"/>
      <c r="F141" s="113"/>
      <c r="G141" s="113"/>
      <c r="H141" s="113"/>
      <c r="I141" s="203"/>
      <c r="J141" s="203"/>
      <c r="K141" s="204"/>
      <c r="L141" s="201"/>
      <c r="M141" s="201"/>
      <c r="N141" s="201"/>
      <c r="O141" s="201"/>
      <c r="P141" s="201"/>
      <c r="Q141" s="113"/>
      <c r="R141" s="113"/>
      <c r="U141" s="201"/>
      <c r="V141" s="113"/>
      <c r="W141" s="113"/>
      <c r="X141" s="113"/>
      <c r="Y141" s="113"/>
      <c r="Z141" s="113"/>
      <c r="AA141" s="113"/>
      <c r="AB141" s="113"/>
      <c r="AC141" s="201"/>
    </row>
    <row r="142" spans="2:29" x14ac:dyDescent="0.2">
      <c r="B142" s="200"/>
      <c r="C142" s="113"/>
      <c r="D142" s="201"/>
      <c r="E142" s="201"/>
      <c r="F142" s="113"/>
      <c r="G142" s="113"/>
      <c r="H142" s="113"/>
      <c r="I142" s="203"/>
      <c r="J142" s="203"/>
      <c r="K142" s="204"/>
      <c r="L142" s="201"/>
      <c r="M142" s="201"/>
      <c r="N142" s="201"/>
      <c r="O142" s="201"/>
      <c r="P142" s="201"/>
      <c r="Q142" s="113"/>
      <c r="R142" s="113"/>
      <c r="U142" s="201"/>
      <c r="V142" s="113"/>
      <c r="W142" s="113"/>
      <c r="X142" s="113"/>
      <c r="Y142" s="113"/>
      <c r="Z142" s="113"/>
      <c r="AA142" s="113"/>
      <c r="AB142" s="113"/>
      <c r="AC142" s="201"/>
    </row>
    <row r="143" spans="2:29" x14ac:dyDescent="0.2">
      <c r="B143" s="200"/>
      <c r="C143" s="113"/>
      <c r="D143" s="201"/>
      <c r="E143" s="201"/>
      <c r="F143" s="113"/>
      <c r="G143" s="113"/>
      <c r="H143" s="113"/>
      <c r="I143" s="203"/>
      <c r="J143" s="203"/>
      <c r="K143" s="204"/>
      <c r="L143" s="201"/>
      <c r="M143" s="201"/>
      <c r="N143" s="201"/>
      <c r="O143" s="201"/>
      <c r="P143" s="201"/>
      <c r="Q143" s="113"/>
      <c r="R143" s="113"/>
      <c r="U143" s="201"/>
      <c r="V143" s="113"/>
      <c r="W143" s="113"/>
      <c r="X143" s="113"/>
      <c r="Y143" s="113"/>
      <c r="Z143" s="113"/>
      <c r="AA143" s="113"/>
      <c r="AB143" s="113"/>
      <c r="AC143" s="201"/>
    </row>
    <row r="144" spans="2:29" x14ac:dyDescent="0.2">
      <c r="B144" s="200"/>
      <c r="C144" s="113"/>
      <c r="D144" s="201"/>
      <c r="E144" s="201"/>
      <c r="F144" s="113"/>
      <c r="G144" s="113"/>
      <c r="H144" s="113"/>
      <c r="I144" s="203"/>
      <c r="J144" s="203"/>
      <c r="K144" s="204"/>
      <c r="L144" s="201"/>
      <c r="M144" s="201"/>
      <c r="N144" s="201"/>
      <c r="O144" s="201"/>
      <c r="P144" s="201"/>
      <c r="Q144" s="113"/>
      <c r="R144" s="113"/>
      <c r="U144" s="201"/>
      <c r="V144" s="113"/>
      <c r="W144" s="113"/>
      <c r="X144" s="113"/>
      <c r="Y144" s="113"/>
      <c r="Z144" s="113"/>
      <c r="AA144" s="113"/>
      <c r="AB144" s="113"/>
      <c r="AC144" s="201"/>
    </row>
    <row r="145" spans="2:33" x14ac:dyDescent="0.2">
      <c r="B145" s="200"/>
      <c r="C145" s="113"/>
      <c r="D145" s="201"/>
      <c r="E145" s="201"/>
      <c r="F145" s="113"/>
      <c r="G145" s="113"/>
      <c r="H145" s="113"/>
      <c r="I145" s="203"/>
      <c r="J145" s="203"/>
      <c r="K145" s="204"/>
      <c r="L145" s="201"/>
      <c r="M145" s="201"/>
      <c r="N145" s="201"/>
      <c r="O145" s="201"/>
      <c r="P145" s="201"/>
      <c r="Q145" s="113"/>
      <c r="R145" s="113"/>
      <c r="U145" s="201"/>
      <c r="V145" s="113"/>
      <c r="W145" s="113"/>
      <c r="X145" s="113"/>
      <c r="Y145" s="113"/>
      <c r="Z145" s="113"/>
      <c r="AA145" s="113"/>
      <c r="AB145" s="113"/>
      <c r="AC145" s="201"/>
      <c r="AD145" s="113"/>
      <c r="AE145" s="113"/>
      <c r="AF145" s="113"/>
      <c r="AG145" s="113"/>
    </row>
    <row r="146" spans="2:33" x14ac:dyDescent="0.2">
      <c r="B146" s="200"/>
      <c r="C146" s="113"/>
      <c r="D146" s="201"/>
      <c r="E146" s="201"/>
      <c r="F146" s="113"/>
      <c r="G146" s="113"/>
      <c r="H146" s="113"/>
      <c r="I146" s="203"/>
      <c r="J146" s="203"/>
      <c r="K146" s="204"/>
      <c r="L146" s="201"/>
      <c r="M146" s="201"/>
      <c r="N146" s="201"/>
      <c r="O146" s="201"/>
      <c r="P146" s="201"/>
      <c r="Q146" s="113"/>
      <c r="R146" s="113"/>
      <c r="U146" s="201"/>
      <c r="V146" s="113"/>
      <c r="W146" s="113"/>
      <c r="X146" s="113"/>
      <c r="Y146" s="113"/>
      <c r="Z146" s="113"/>
      <c r="AA146" s="113"/>
      <c r="AB146" s="113"/>
      <c r="AC146" s="201"/>
      <c r="AD146" s="113"/>
      <c r="AE146" s="113"/>
      <c r="AF146" s="113"/>
      <c r="AG146" s="113"/>
    </row>
    <row r="147" spans="2:33" x14ac:dyDescent="0.2">
      <c r="B147" s="200"/>
      <c r="C147" s="113"/>
      <c r="D147" s="201"/>
      <c r="E147" s="201"/>
      <c r="F147" s="113"/>
      <c r="G147" s="113"/>
      <c r="H147" s="113"/>
      <c r="I147" s="203"/>
      <c r="J147" s="203"/>
      <c r="K147" s="204"/>
      <c r="L147" s="201"/>
      <c r="M147" s="201"/>
      <c r="N147" s="201"/>
      <c r="O147" s="201"/>
      <c r="P147" s="201"/>
      <c r="Q147" s="113"/>
      <c r="R147" s="113"/>
      <c r="U147" s="201"/>
      <c r="V147" s="113"/>
      <c r="W147" s="113"/>
      <c r="X147" s="113"/>
      <c r="Y147" s="113"/>
      <c r="Z147" s="113"/>
      <c r="AA147" s="113"/>
      <c r="AB147" s="113"/>
      <c r="AC147" s="201"/>
      <c r="AD147" s="113"/>
      <c r="AE147" s="113"/>
      <c r="AF147" s="113"/>
      <c r="AG147" s="113"/>
    </row>
    <row r="148" spans="2:33" x14ac:dyDescent="0.2">
      <c r="B148" s="200"/>
      <c r="C148" s="113"/>
      <c r="D148" s="201"/>
      <c r="E148" s="201"/>
      <c r="F148" s="113"/>
      <c r="G148" s="113"/>
      <c r="H148" s="113"/>
      <c r="I148" s="203"/>
      <c r="J148" s="203"/>
      <c r="K148" s="204"/>
      <c r="L148" s="201"/>
      <c r="M148" s="201"/>
      <c r="N148" s="201"/>
      <c r="O148" s="201"/>
      <c r="P148" s="201"/>
      <c r="Q148" s="113"/>
      <c r="R148" s="113"/>
      <c r="U148" s="201"/>
      <c r="V148" s="113"/>
      <c r="W148" s="113"/>
      <c r="X148" s="113"/>
      <c r="Y148" s="113"/>
      <c r="Z148" s="113"/>
      <c r="AA148" s="113"/>
      <c r="AB148" s="113"/>
      <c r="AC148" s="201"/>
      <c r="AD148" s="113"/>
      <c r="AE148" s="113"/>
      <c r="AF148" s="113"/>
      <c r="AG148" s="113"/>
    </row>
    <row r="149" spans="2:33" x14ac:dyDescent="0.2">
      <c r="B149" s="200"/>
      <c r="C149" s="113"/>
      <c r="D149" s="201"/>
      <c r="E149" s="201"/>
      <c r="F149" s="113"/>
      <c r="G149" s="113"/>
      <c r="H149" s="113"/>
      <c r="I149" s="203"/>
      <c r="J149" s="203"/>
      <c r="K149" s="204"/>
      <c r="L149" s="201"/>
      <c r="M149" s="201"/>
      <c r="N149" s="201"/>
      <c r="O149" s="201"/>
      <c r="P149" s="201"/>
      <c r="Q149" s="113"/>
      <c r="R149" s="113"/>
      <c r="U149" s="201"/>
      <c r="V149" s="113"/>
      <c r="W149" s="113"/>
      <c r="X149" s="113"/>
      <c r="Y149" s="113"/>
      <c r="Z149" s="113"/>
      <c r="AA149" s="113"/>
      <c r="AB149" s="113"/>
      <c r="AC149" s="201"/>
      <c r="AD149" s="113"/>
      <c r="AE149" s="113"/>
      <c r="AF149" s="113"/>
      <c r="AG149" s="113"/>
    </row>
    <row r="150" spans="2:33" x14ac:dyDescent="0.2">
      <c r="B150" s="200"/>
      <c r="C150" s="113"/>
      <c r="D150" s="201"/>
      <c r="E150" s="201"/>
      <c r="F150" s="113"/>
      <c r="G150" s="113"/>
      <c r="H150" s="113"/>
      <c r="I150" s="203"/>
      <c r="J150" s="203"/>
      <c r="K150" s="204"/>
      <c r="L150" s="201"/>
      <c r="M150" s="201"/>
      <c r="N150" s="201"/>
      <c r="O150" s="201"/>
      <c r="P150" s="201"/>
      <c r="Q150" s="113"/>
      <c r="R150" s="113"/>
      <c r="U150" s="201"/>
      <c r="V150" s="113"/>
      <c r="W150" s="113"/>
      <c r="X150" s="113"/>
      <c r="Y150" s="113"/>
      <c r="Z150" s="113"/>
      <c r="AA150" s="113"/>
      <c r="AB150" s="113"/>
      <c r="AC150" s="201"/>
      <c r="AD150" s="113"/>
      <c r="AE150" s="113"/>
      <c r="AF150" s="113"/>
      <c r="AG150" s="113"/>
    </row>
    <row r="151" spans="2:33" x14ac:dyDescent="0.2">
      <c r="B151" s="200"/>
      <c r="C151" s="113"/>
      <c r="D151" s="201"/>
      <c r="E151" s="201"/>
      <c r="F151" s="113"/>
      <c r="G151" s="113"/>
      <c r="H151" s="113"/>
      <c r="I151" s="203"/>
      <c r="J151" s="203"/>
      <c r="K151" s="204"/>
      <c r="L151" s="201"/>
      <c r="M151" s="201"/>
      <c r="N151" s="201"/>
      <c r="O151" s="201"/>
      <c r="P151" s="201"/>
      <c r="Q151" s="113"/>
      <c r="R151" s="113"/>
      <c r="U151" s="201"/>
      <c r="V151" s="113"/>
      <c r="W151" s="113"/>
      <c r="X151" s="113"/>
      <c r="Y151" s="113"/>
      <c r="Z151" s="113"/>
      <c r="AA151" s="113"/>
      <c r="AB151" s="113"/>
      <c r="AC151" s="201"/>
      <c r="AD151" s="113"/>
      <c r="AE151" s="113"/>
      <c r="AF151" s="113"/>
      <c r="AG151" s="113"/>
    </row>
    <row r="152" spans="2:33" x14ac:dyDescent="0.2">
      <c r="B152" s="200"/>
      <c r="C152" s="113"/>
      <c r="D152" s="201"/>
      <c r="E152" s="201"/>
      <c r="F152" s="113"/>
      <c r="G152" s="113"/>
      <c r="H152" s="113"/>
      <c r="I152" s="203"/>
      <c r="J152" s="203"/>
      <c r="K152" s="204"/>
      <c r="L152" s="201"/>
      <c r="M152" s="201"/>
      <c r="N152" s="201"/>
      <c r="O152" s="201"/>
      <c r="P152" s="201"/>
      <c r="Q152" s="113"/>
      <c r="R152" s="113"/>
      <c r="U152" s="201"/>
      <c r="V152" s="113"/>
      <c r="W152" s="113"/>
      <c r="X152" s="113"/>
      <c r="Y152" s="113"/>
      <c r="Z152" s="113"/>
      <c r="AA152" s="113"/>
      <c r="AB152" s="113"/>
      <c r="AC152" s="201"/>
      <c r="AD152" s="113"/>
      <c r="AE152" s="113"/>
      <c r="AF152" s="113"/>
      <c r="AG152" s="113"/>
    </row>
    <row r="153" spans="2:33" x14ac:dyDescent="0.2">
      <c r="B153" s="200"/>
      <c r="C153" s="113"/>
      <c r="D153" s="201"/>
      <c r="E153" s="201"/>
      <c r="F153" s="113"/>
      <c r="G153" s="113"/>
      <c r="H153" s="113"/>
      <c r="I153" s="203"/>
      <c r="J153" s="203"/>
      <c r="K153" s="204"/>
      <c r="L153" s="201"/>
      <c r="M153" s="201"/>
      <c r="N153" s="201"/>
      <c r="O153" s="201"/>
      <c r="P153" s="201"/>
      <c r="Q153" s="113"/>
      <c r="R153" s="113"/>
      <c r="U153" s="201"/>
      <c r="V153" s="113"/>
      <c r="W153" s="113"/>
      <c r="X153" s="113"/>
      <c r="Y153" s="113"/>
      <c r="Z153" s="113"/>
      <c r="AA153" s="113"/>
      <c r="AB153" s="113"/>
      <c r="AC153" s="201"/>
      <c r="AD153" s="113"/>
      <c r="AE153" s="113"/>
      <c r="AF153" s="113"/>
      <c r="AG153" s="113"/>
    </row>
    <row r="154" spans="2:33" x14ac:dyDescent="0.2">
      <c r="B154" s="200"/>
      <c r="C154" s="113"/>
      <c r="D154" s="201"/>
      <c r="E154" s="201"/>
      <c r="F154" s="113"/>
      <c r="G154" s="113"/>
      <c r="H154" s="113"/>
      <c r="I154" s="203"/>
      <c r="J154" s="203"/>
      <c r="K154" s="204"/>
      <c r="L154" s="201"/>
      <c r="M154" s="201"/>
      <c r="N154" s="201"/>
      <c r="O154" s="201"/>
      <c r="P154" s="201"/>
      <c r="Q154" s="113"/>
      <c r="R154" s="113"/>
      <c r="U154" s="201"/>
      <c r="V154" s="113"/>
      <c r="W154" s="113"/>
      <c r="X154" s="113"/>
      <c r="Y154" s="113"/>
      <c r="Z154" s="113"/>
      <c r="AA154" s="113"/>
      <c r="AB154" s="113"/>
      <c r="AC154" s="201"/>
      <c r="AD154" s="113"/>
      <c r="AE154" s="113"/>
      <c r="AF154" s="113"/>
      <c r="AG154" s="113"/>
    </row>
    <row r="155" spans="2:33" x14ac:dyDescent="0.2">
      <c r="B155" s="200"/>
      <c r="C155" s="113"/>
      <c r="D155" s="201"/>
      <c r="E155" s="201"/>
      <c r="F155" s="113"/>
      <c r="G155" s="113"/>
      <c r="H155" s="113"/>
      <c r="I155" s="203"/>
      <c r="J155" s="203"/>
      <c r="K155" s="204"/>
      <c r="L155" s="201"/>
      <c r="M155" s="201"/>
      <c r="N155" s="201"/>
      <c r="O155" s="201"/>
      <c r="P155" s="201"/>
      <c r="Q155" s="113"/>
      <c r="R155" s="113"/>
      <c r="U155" s="201"/>
      <c r="V155" s="113"/>
      <c r="W155" s="113"/>
      <c r="X155" s="113"/>
      <c r="Y155" s="113"/>
      <c r="Z155" s="113"/>
      <c r="AA155" s="113"/>
      <c r="AB155" s="113"/>
      <c r="AC155" s="201"/>
      <c r="AD155" s="113"/>
      <c r="AE155" s="113"/>
      <c r="AF155" s="113"/>
      <c r="AG155" s="113"/>
    </row>
    <row r="156" spans="2:33" x14ac:dyDescent="0.2">
      <c r="B156" s="200"/>
      <c r="C156" s="113"/>
      <c r="D156" s="201"/>
      <c r="E156" s="201"/>
      <c r="F156" s="113"/>
      <c r="G156" s="113"/>
      <c r="H156" s="113"/>
      <c r="I156" s="203"/>
      <c r="J156" s="203"/>
      <c r="K156" s="204"/>
      <c r="L156" s="201"/>
      <c r="M156" s="201"/>
      <c r="N156" s="201"/>
      <c r="O156" s="201"/>
      <c r="P156" s="201"/>
      <c r="Q156" s="113"/>
      <c r="R156" s="113"/>
      <c r="U156" s="201"/>
      <c r="V156" s="113"/>
      <c r="W156" s="113"/>
      <c r="X156" s="113"/>
      <c r="Y156" s="113"/>
      <c r="Z156" s="113"/>
      <c r="AA156" s="113"/>
      <c r="AB156" s="113"/>
      <c r="AC156" s="201"/>
      <c r="AD156" s="113"/>
      <c r="AE156" s="113"/>
      <c r="AF156" s="113"/>
      <c r="AG156" s="113"/>
    </row>
    <row r="157" spans="2:33" x14ac:dyDescent="0.2">
      <c r="B157" s="200"/>
      <c r="C157" s="113"/>
      <c r="D157" s="201"/>
      <c r="E157" s="201"/>
      <c r="F157" s="113"/>
      <c r="G157" s="113"/>
      <c r="H157" s="113"/>
      <c r="I157" s="203"/>
      <c r="J157" s="203"/>
      <c r="K157" s="204"/>
      <c r="L157" s="201"/>
      <c r="M157" s="201"/>
      <c r="N157" s="201"/>
      <c r="O157" s="201"/>
      <c r="P157" s="201"/>
      <c r="Q157" s="113"/>
      <c r="R157" s="113"/>
      <c r="U157" s="201"/>
      <c r="V157" s="113"/>
      <c r="W157" s="113"/>
      <c r="X157" s="113"/>
      <c r="Y157" s="113"/>
      <c r="Z157" s="113"/>
      <c r="AA157" s="113"/>
      <c r="AB157" s="113"/>
      <c r="AC157" s="201"/>
      <c r="AD157" s="113"/>
      <c r="AE157" s="113"/>
      <c r="AF157" s="113"/>
      <c r="AG157" s="113"/>
    </row>
    <row r="158" spans="2:33" x14ac:dyDescent="0.2">
      <c r="B158" s="200"/>
      <c r="C158" s="113"/>
      <c r="D158" s="201"/>
      <c r="E158" s="201"/>
      <c r="F158" s="113"/>
      <c r="G158" s="113"/>
      <c r="H158" s="113"/>
      <c r="I158" s="203"/>
      <c r="J158" s="203"/>
      <c r="K158" s="204"/>
      <c r="L158" s="201"/>
      <c r="M158" s="201"/>
      <c r="N158" s="201"/>
      <c r="O158" s="201"/>
      <c r="P158" s="201"/>
      <c r="Q158" s="113"/>
      <c r="R158" s="113"/>
      <c r="U158" s="201"/>
      <c r="V158" s="113"/>
      <c r="W158" s="113"/>
      <c r="X158" s="113"/>
      <c r="Y158" s="113"/>
      <c r="Z158" s="113"/>
      <c r="AA158" s="113"/>
      <c r="AB158" s="113"/>
      <c r="AC158" s="201"/>
      <c r="AD158" s="113"/>
      <c r="AE158" s="113"/>
      <c r="AF158" s="113"/>
      <c r="AG158" s="113"/>
    </row>
    <row r="159" spans="2:33" x14ac:dyDescent="0.2">
      <c r="B159" s="200"/>
      <c r="C159" s="113"/>
      <c r="D159" s="201"/>
      <c r="E159" s="201"/>
      <c r="F159" s="113"/>
      <c r="G159" s="113"/>
      <c r="H159" s="113"/>
      <c r="I159" s="203"/>
      <c r="J159" s="203"/>
      <c r="K159" s="204"/>
      <c r="L159" s="201"/>
      <c r="M159" s="201"/>
      <c r="N159" s="201"/>
      <c r="O159" s="201"/>
      <c r="P159" s="201"/>
      <c r="Q159" s="113"/>
      <c r="R159" s="113"/>
      <c r="U159" s="201"/>
      <c r="V159" s="113"/>
      <c r="W159" s="113"/>
      <c r="X159" s="113"/>
      <c r="Y159" s="113"/>
      <c r="Z159" s="113"/>
      <c r="AA159" s="113"/>
      <c r="AB159" s="113"/>
      <c r="AC159" s="201"/>
      <c r="AD159" s="113"/>
      <c r="AE159" s="113"/>
      <c r="AF159" s="113"/>
      <c r="AG159" s="113"/>
    </row>
    <row r="160" spans="2:33" x14ac:dyDescent="0.2">
      <c r="B160" s="200"/>
      <c r="C160" s="113"/>
      <c r="D160" s="201"/>
      <c r="E160" s="201"/>
      <c r="F160" s="113"/>
      <c r="G160" s="113"/>
      <c r="H160" s="113"/>
      <c r="I160" s="203"/>
      <c r="J160" s="203"/>
      <c r="K160" s="204"/>
      <c r="L160" s="201"/>
      <c r="M160" s="201"/>
      <c r="N160" s="201"/>
      <c r="O160" s="201"/>
      <c r="P160" s="201"/>
      <c r="Q160" s="113"/>
      <c r="R160" s="113"/>
      <c r="U160" s="201"/>
      <c r="V160" s="113"/>
      <c r="W160" s="113"/>
      <c r="X160" s="113"/>
      <c r="Y160" s="113"/>
      <c r="Z160" s="113"/>
      <c r="AA160" s="113"/>
      <c r="AB160" s="113"/>
      <c r="AC160" s="201"/>
      <c r="AD160" s="113"/>
      <c r="AE160" s="113"/>
      <c r="AF160" s="113"/>
      <c r="AG160" s="113"/>
    </row>
    <row r="161" spans="2:33" x14ac:dyDescent="0.2">
      <c r="B161" s="200"/>
      <c r="C161" s="113"/>
      <c r="D161" s="201"/>
      <c r="E161" s="201"/>
      <c r="F161" s="113"/>
      <c r="G161" s="113"/>
      <c r="H161" s="113"/>
      <c r="I161" s="203"/>
      <c r="J161" s="203"/>
      <c r="K161" s="204"/>
      <c r="L161" s="201"/>
      <c r="M161" s="201"/>
      <c r="N161" s="201"/>
      <c r="O161" s="201"/>
      <c r="P161" s="201"/>
      <c r="Q161" s="113"/>
      <c r="R161" s="113"/>
      <c r="U161" s="201"/>
      <c r="V161" s="113"/>
      <c r="W161" s="113"/>
      <c r="X161" s="113"/>
      <c r="Y161" s="113"/>
      <c r="Z161" s="113"/>
      <c r="AA161" s="113"/>
      <c r="AB161" s="113"/>
      <c r="AC161" s="201"/>
      <c r="AD161" s="113"/>
      <c r="AE161" s="113"/>
      <c r="AF161" s="113"/>
      <c r="AG161" s="113"/>
    </row>
    <row r="162" spans="2:33" x14ac:dyDescent="0.2">
      <c r="B162" s="200"/>
      <c r="C162" s="113"/>
      <c r="D162" s="201"/>
      <c r="E162" s="201"/>
      <c r="F162" s="113"/>
      <c r="G162" s="113"/>
      <c r="H162" s="113"/>
      <c r="I162" s="203"/>
      <c r="J162" s="203"/>
      <c r="K162" s="204"/>
      <c r="L162" s="201"/>
      <c r="M162" s="201"/>
      <c r="N162" s="201"/>
      <c r="O162" s="201"/>
      <c r="P162" s="201"/>
      <c r="Q162" s="113"/>
      <c r="R162" s="113"/>
      <c r="U162" s="201"/>
      <c r="V162" s="113"/>
      <c r="W162" s="113"/>
      <c r="X162" s="113"/>
      <c r="Y162" s="113"/>
      <c r="Z162" s="113"/>
      <c r="AA162" s="113"/>
      <c r="AB162" s="113"/>
      <c r="AC162" s="201"/>
      <c r="AD162" s="113"/>
      <c r="AE162" s="113"/>
      <c r="AF162" s="113"/>
      <c r="AG162" s="113"/>
    </row>
    <row r="163" spans="2:33" x14ac:dyDescent="0.2">
      <c r="B163" s="200"/>
      <c r="C163" s="113"/>
      <c r="D163" s="201"/>
      <c r="E163" s="201"/>
      <c r="F163" s="113"/>
      <c r="G163" s="113"/>
      <c r="H163" s="113"/>
      <c r="I163" s="203"/>
      <c r="J163" s="203"/>
      <c r="K163" s="204"/>
      <c r="L163" s="201"/>
      <c r="M163" s="201"/>
      <c r="N163" s="201"/>
      <c r="O163" s="201"/>
      <c r="P163" s="201"/>
      <c r="Q163" s="113"/>
      <c r="R163" s="113"/>
      <c r="U163" s="201"/>
      <c r="V163" s="113"/>
      <c r="W163" s="113"/>
      <c r="X163" s="113"/>
      <c r="Y163" s="113"/>
      <c r="Z163" s="113"/>
      <c r="AA163" s="113"/>
      <c r="AB163" s="113"/>
      <c r="AC163" s="201"/>
      <c r="AD163" s="113"/>
      <c r="AE163" s="113"/>
      <c r="AF163" s="113"/>
      <c r="AG163" s="113"/>
    </row>
    <row r="164" spans="2:33" x14ac:dyDescent="0.2">
      <c r="B164" s="200"/>
      <c r="C164" s="113"/>
      <c r="D164" s="201"/>
      <c r="E164" s="201"/>
      <c r="F164" s="113"/>
      <c r="G164" s="113"/>
      <c r="H164" s="113"/>
      <c r="I164" s="203"/>
      <c r="J164" s="203"/>
      <c r="K164" s="204"/>
      <c r="L164" s="201"/>
      <c r="M164" s="201"/>
      <c r="N164" s="201"/>
      <c r="O164" s="201"/>
      <c r="P164" s="201"/>
      <c r="Q164" s="113"/>
      <c r="R164" s="113"/>
      <c r="U164" s="201"/>
      <c r="V164" s="113"/>
      <c r="W164" s="113"/>
      <c r="X164" s="113"/>
      <c r="Y164" s="113"/>
      <c r="Z164" s="113"/>
      <c r="AA164" s="113"/>
      <c r="AB164" s="113"/>
      <c r="AC164" s="201"/>
      <c r="AD164" s="113"/>
      <c r="AE164" s="113"/>
      <c r="AF164" s="113"/>
      <c r="AG164" s="113"/>
    </row>
    <row r="165" spans="2:33" x14ac:dyDescent="0.2">
      <c r="B165" s="200"/>
      <c r="C165" s="113"/>
      <c r="D165" s="201"/>
      <c r="E165" s="201"/>
      <c r="F165" s="113"/>
      <c r="G165" s="113"/>
      <c r="H165" s="113"/>
      <c r="I165" s="203"/>
      <c r="J165" s="203"/>
      <c r="K165" s="204"/>
      <c r="L165" s="201"/>
      <c r="M165" s="201"/>
      <c r="N165" s="201"/>
      <c r="O165" s="201"/>
      <c r="P165" s="201"/>
      <c r="Q165" s="113"/>
      <c r="R165" s="113"/>
      <c r="U165" s="201"/>
      <c r="V165" s="113"/>
      <c r="W165" s="113"/>
      <c r="X165" s="113"/>
      <c r="Y165" s="113"/>
      <c r="Z165" s="113"/>
      <c r="AA165" s="113"/>
      <c r="AB165" s="113"/>
      <c r="AC165" s="201"/>
      <c r="AD165" s="113"/>
      <c r="AE165" s="113"/>
      <c r="AF165" s="113"/>
      <c r="AG165" s="113"/>
    </row>
    <row r="166" spans="2:33" x14ac:dyDescent="0.2">
      <c r="B166" s="200"/>
      <c r="C166" s="113"/>
      <c r="D166" s="201"/>
      <c r="E166" s="201"/>
      <c r="F166" s="113"/>
      <c r="G166" s="113"/>
      <c r="H166" s="113"/>
      <c r="I166" s="203"/>
      <c r="J166" s="203"/>
      <c r="K166" s="204"/>
      <c r="L166" s="201"/>
      <c r="M166" s="201"/>
      <c r="N166" s="201"/>
      <c r="O166" s="201"/>
      <c r="P166" s="201"/>
      <c r="Q166" s="113"/>
      <c r="R166" s="113"/>
      <c r="U166" s="201"/>
      <c r="V166" s="113"/>
      <c r="W166" s="113"/>
      <c r="X166" s="113"/>
      <c r="Y166" s="113"/>
      <c r="Z166" s="113"/>
      <c r="AA166" s="113"/>
      <c r="AB166" s="113"/>
      <c r="AC166" s="201"/>
      <c r="AD166" s="113"/>
      <c r="AE166" s="113"/>
      <c r="AF166" s="113"/>
      <c r="AG166" s="113"/>
    </row>
    <row r="167" spans="2:33" x14ac:dyDescent="0.2">
      <c r="B167" s="200"/>
      <c r="C167" s="113"/>
      <c r="D167" s="201"/>
      <c r="E167" s="201"/>
      <c r="F167" s="113"/>
      <c r="G167" s="113"/>
      <c r="H167" s="113"/>
      <c r="I167" s="203"/>
      <c r="J167" s="203"/>
      <c r="K167" s="204"/>
      <c r="L167" s="201"/>
      <c r="M167" s="201"/>
      <c r="N167" s="201"/>
      <c r="O167" s="201"/>
      <c r="P167" s="201"/>
      <c r="Q167" s="113"/>
      <c r="R167" s="113"/>
      <c r="U167" s="201"/>
      <c r="V167" s="113"/>
      <c r="W167" s="113"/>
      <c r="X167" s="113"/>
      <c r="Y167" s="113"/>
      <c r="Z167" s="113"/>
      <c r="AA167" s="113"/>
      <c r="AB167" s="113"/>
      <c r="AC167" s="201"/>
      <c r="AD167" s="113"/>
      <c r="AE167" s="113"/>
      <c r="AF167" s="113"/>
      <c r="AG167" s="113"/>
    </row>
    <row r="168" spans="2:33" x14ac:dyDescent="0.2">
      <c r="B168" s="200"/>
      <c r="C168" s="113"/>
      <c r="D168" s="201"/>
      <c r="E168" s="201"/>
      <c r="F168" s="113"/>
      <c r="G168" s="113"/>
      <c r="H168" s="113"/>
      <c r="I168" s="203"/>
      <c r="J168" s="203"/>
      <c r="K168" s="204"/>
      <c r="L168" s="201"/>
      <c r="M168" s="201"/>
      <c r="N168" s="201"/>
      <c r="O168" s="201"/>
      <c r="P168" s="201"/>
      <c r="Q168" s="113"/>
      <c r="R168" s="113"/>
      <c r="U168" s="201"/>
      <c r="V168" s="113"/>
      <c r="W168" s="113"/>
      <c r="X168" s="113"/>
      <c r="Y168" s="113"/>
      <c r="Z168" s="113"/>
      <c r="AA168" s="113"/>
      <c r="AB168" s="113"/>
      <c r="AC168" s="201"/>
      <c r="AD168" s="113"/>
      <c r="AE168" s="113"/>
      <c r="AF168" s="113"/>
      <c r="AG168" s="113"/>
    </row>
    <row r="169" spans="2:33" x14ac:dyDescent="0.2">
      <c r="B169" s="200"/>
      <c r="C169" s="113"/>
      <c r="D169" s="201"/>
      <c r="E169" s="201"/>
      <c r="F169" s="113"/>
      <c r="G169" s="113"/>
      <c r="H169" s="113"/>
      <c r="I169" s="203"/>
      <c r="J169" s="203"/>
      <c r="K169" s="204"/>
      <c r="L169" s="201"/>
      <c r="M169" s="201"/>
      <c r="N169" s="201"/>
      <c r="O169" s="201"/>
      <c r="P169" s="201"/>
      <c r="Q169" s="113"/>
      <c r="R169" s="113"/>
      <c r="U169" s="201"/>
      <c r="V169" s="113"/>
      <c r="W169" s="113"/>
      <c r="X169" s="113"/>
      <c r="Y169" s="113"/>
      <c r="Z169" s="113"/>
      <c r="AA169" s="113"/>
      <c r="AB169" s="113"/>
      <c r="AC169" s="201"/>
      <c r="AD169" s="113"/>
      <c r="AE169" s="113"/>
      <c r="AF169" s="113"/>
      <c r="AG169" s="113"/>
    </row>
    <row r="170" spans="2:33" x14ac:dyDescent="0.2">
      <c r="B170" s="200"/>
      <c r="C170" s="113"/>
      <c r="D170" s="201"/>
      <c r="E170" s="201"/>
      <c r="F170" s="113"/>
      <c r="G170" s="113"/>
      <c r="H170" s="113"/>
      <c r="I170" s="203"/>
      <c r="J170" s="203"/>
      <c r="K170" s="204"/>
      <c r="L170" s="201"/>
      <c r="M170" s="201"/>
      <c r="N170" s="201"/>
      <c r="O170" s="201"/>
      <c r="P170" s="201"/>
      <c r="Q170" s="113"/>
      <c r="R170" s="113"/>
      <c r="U170" s="201"/>
      <c r="V170" s="113"/>
      <c r="W170" s="113"/>
      <c r="X170" s="113"/>
      <c r="Y170" s="113"/>
      <c r="Z170" s="113"/>
      <c r="AA170" s="113"/>
      <c r="AB170" s="113"/>
      <c r="AC170" s="201"/>
      <c r="AD170" s="113"/>
      <c r="AE170" s="113"/>
      <c r="AF170" s="113"/>
      <c r="AG170" s="113"/>
    </row>
    <row r="171" spans="2:33" x14ac:dyDescent="0.2">
      <c r="B171" s="200"/>
      <c r="C171" s="113"/>
      <c r="D171" s="201"/>
      <c r="E171" s="201"/>
      <c r="F171" s="113"/>
      <c r="G171" s="113"/>
      <c r="H171" s="113"/>
      <c r="I171" s="203"/>
      <c r="J171" s="203"/>
      <c r="K171" s="204"/>
      <c r="L171" s="201"/>
      <c r="M171" s="201"/>
      <c r="N171" s="201"/>
      <c r="O171" s="201"/>
      <c r="P171" s="201"/>
      <c r="Q171" s="113"/>
      <c r="R171" s="113"/>
      <c r="U171" s="201"/>
      <c r="V171" s="113"/>
      <c r="W171" s="113"/>
      <c r="X171" s="113"/>
      <c r="Y171" s="113"/>
      <c r="Z171" s="113"/>
      <c r="AA171" s="113"/>
      <c r="AB171" s="113"/>
      <c r="AC171" s="201"/>
      <c r="AD171" s="113"/>
      <c r="AE171" s="113"/>
      <c r="AF171" s="113"/>
      <c r="AG171" s="113"/>
    </row>
    <row r="172" spans="2:33" x14ac:dyDescent="0.2">
      <c r="B172" s="200"/>
      <c r="C172" s="113"/>
      <c r="D172" s="201"/>
      <c r="E172" s="201"/>
      <c r="F172" s="113"/>
      <c r="G172" s="113"/>
      <c r="H172" s="113"/>
      <c r="I172" s="203"/>
      <c r="J172" s="203"/>
      <c r="K172" s="204"/>
      <c r="L172" s="201"/>
      <c r="M172" s="201"/>
      <c r="N172" s="201"/>
      <c r="O172" s="201"/>
      <c r="P172" s="201"/>
      <c r="Q172" s="113"/>
      <c r="R172" s="113"/>
      <c r="U172" s="201"/>
      <c r="V172" s="113"/>
      <c r="W172" s="113"/>
      <c r="X172" s="113"/>
      <c r="Y172" s="113"/>
      <c r="Z172" s="113"/>
      <c r="AA172" s="113"/>
      <c r="AB172" s="113"/>
      <c r="AC172" s="201"/>
      <c r="AD172" s="113"/>
      <c r="AE172" s="113"/>
      <c r="AF172" s="113"/>
      <c r="AG172" s="113"/>
    </row>
    <row r="173" spans="2:33" x14ac:dyDescent="0.2">
      <c r="B173" s="200"/>
      <c r="C173" s="113"/>
      <c r="D173" s="201"/>
      <c r="E173" s="201"/>
      <c r="F173" s="113"/>
      <c r="G173" s="113"/>
      <c r="H173" s="113"/>
      <c r="I173" s="203"/>
      <c r="J173" s="203"/>
      <c r="K173" s="204"/>
      <c r="L173" s="201"/>
      <c r="M173" s="201"/>
      <c r="N173" s="201"/>
      <c r="O173" s="201"/>
      <c r="P173" s="201"/>
      <c r="Q173" s="113"/>
      <c r="R173" s="113"/>
      <c r="U173" s="201"/>
      <c r="V173" s="113"/>
      <c r="W173" s="113"/>
      <c r="X173" s="113"/>
      <c r="Y173" s="113"/>
      <c r="Z173" s="113"/>
      <c r="AA173" s="113"/>
      <c r="AB173" s="113"/>
      <c r="AC173" s="201"/>
      <c r="AD173" s="113"/>
      <c r="AE173" s="113"/>
      <c r="AF173" s="113"/>
      <c r="AG173" s="113"/>
    </row>
    <row r="174" spans="2:33" x14ac:dyDescent="0.2">
      <c r="B174" s="200"/>
      <c r="C174" s="113"/>
      <c r="D174" s="201"/>
      <c r="E174" s="201"/>
      <c r="F174" s="113"/>
      <c r="G174" s="113"/>
      <c r="H174" s="113"/>
      <c r="I174" s="203"/>
      <c r="J174" s="203"/>
      <c r="K174" s="204"/>
      <c r="L174" s="201"/>
      <c r="M174" s="201"/>
      <c r="N174" s="201"/>
      <c r="O174" s="201"/>
      <c r="P174" s="201"/>
      <c r="Q174" s="113"/>
      <c r="R174" s="113"/>
      <c r="U174" s="201"/>
      <c r="V174" s="113"/>
      <c r="W174" s="113"/>
      <c r="X174" s="113"/>
      <c r="Y174" s="113"/>
      <c r="Z174" s="113"/>
      <c r="AA174" s="113"/>
      <c r="AB174" s="113"/>
      <c r="AC174" s="201"/>
      <c r="AD174" s="113"/>
      <c r="AE174" s="113"/>
      <c r="AF174" s="113"/>
      <c r="AG174" s="113"/>
    </row>
    <row r="175" spans="2:33" x14ac:dyDescent="0.2">
      <c r="B175" s="200"/>
      <c r="C175" s="113"/>
      <c r="D175" s="201"/>
      <c r="E175" s="201"/>
      <c r="F175" s="113"/>
      <c r="G175" s="113"/>
      <c r="H175" s="113"/>
      <c r="I175" s="203"/>
      <c r="J175" s="203"/>
      <c r="K175" s="204"/>
      <c r="L175" s="201"/>
      <c r="M175" s="201"/>
      <c r="N175" s="201"/>
      <c r="O175" s="201"/>
      <c r="P175" s="201"/>
      <c r="Q175" s="113"/>
      <c r="R175" s="113"/>
      <c r="U175" s="201"/>
      <c r="V175" s="113"/>
      <c r="W175" s="113"/>
      <c r="X175" s="113"/>
      <c r="Y175" s="113"/>
      <c r="Z175" s="113"/>
      <c r="AA175" s="113"/>
      <c r="AB175" s="113"/>
      <c r="AC175" s="201"/>
      <c r="AD175" s="113"/>
      <c r="AE175" s="113"/>
      <c r="AF175" s="113"/>
      <c r="AG175" s="113"/>
    </row>
    <row r="176" spans="2:33" x14ac:dyDescent="0.2">
      <c r="B176" s="200"/>
      <c r="C176" s="113"/>
      <c r="D176" s="201"/>
      <c r="E176" s="201"/>
      <c r="F176" s="113"/>
      <c r="G176" s="113"/>
      <c r="H176" s="113"/>
      <c r="I176" s="203"/>
      <c r="J176" s="203"/>
      <c r="K176" s="204"/>
      <c r="L176" s="201"/>
      <c r="M176" s="201"/>
      <c r="N176" s="201"/>
      <c r="O176" s="201"/>
      <c r="P176" s="201"/>
      <c r="Q176" s="113"/>
      <c r="R176" s="113"/>
      <c r="U176" s="201"/>
      <c r="V176" s="113"/>
      <c r="W176" s="113"/>
      <c r="X176" s="113"/>
      <c r="Y176" s="113"/>
      <c r="Z176" s="113"/>
      <c r="AA176" s="113"/>
      <c r="AB176" s="113"/>
      <c r="AC176" s="201"/>
      <c r="AD176" s="113"/>
      <c r="AE176" s="113"/>
      <c r="AF176" s="113"/>
      <c r="AG176" s="113"/>
    </row>
    <row r="177" spans="2:33" x14ac:dyDescent="0.2">
      <c r="B177" s="200"/>
      <c r="C177" s="113"/>
      <c r="D177" s="201"/>
      <c r="E177" s="201"/>
      <c r="F177" s="113"/>
      <c r="G177" s="113"/>
      <c r="H177" s="113"/>
      <c r="I177" s="203"/>
      <c r="J177" s="203"/>
      <c r="K177" s="204"/>
      <c r="L177" s="201"/>
      <c r="M177" s="201"/>
      <c r="N177" s="201"/>
      <c r="O177" s="201"/>
      <c r="P177" s="201"/>
      <c r="Q177" s="113"/>
      <c r="R177" s="113"/>
      <c r="U177" s="201"/>
      <c r="V177" s="113"/>
      <c r="W177" s="113"/>
      <c r="X177" s="113"/>
      <c r="Y177" s="113"/>
      <c r="Z177" s="113"/>
      <c r="AA177" s="113"/>
      <c r="AB177" s="113"/>
      <c r="AC177" s="201"/>
      <c r="AD177" s="113"/>
      <c r="AE177" s="113"/>
      <c r="AF177" s="113"/>
      <c r="AG177" s="113"/>
    </row>
    <row r="178" spans="2:33" x14ac:dyDescent="0.2">
      <c r="B178" s="200"/>
      <c r="C178" s="113"/>
      <c r="D178" s="201"/>
      <c r="E178" s="201"/>
      <c r="F178" s="113"/>
      <c r="G178" s="113"/>
      <c r="H178" s="113"/>
      <c r="I178" s="203"/>
      <c r="J178" s="203"/>
      <c r="K178" s="204"/>
      <c r="L178" s="201"/>
      <c r="M178" s="201"/>
      <c r="N178" s="201"/>
      <c r="O178" s="201"/>
      <c r="P178" s="201"/>
      <c r="Q178" s="113"/>
      <c r="R178" s="113"/>
      <c r="U178" s="201"/>
      <c r="V178" s="113"/>
      <c r="W178" s="113"/>
      <c r="X178" s="113"/>
      <c r="Y178" s="113"/>
      <c r="Z178" s="113"/>
      <c r="AA178" s="113"/>
      <c r="AB178" s="113"/>
      <c r="AC178" s="201"/>
      <c r="AD178" s="113"/>
      <c r="AE178" s="113"/>
      <c r="AF178" s="113"/>
      <c r="AG178" s="113"/>
    </row>
    <row r="179" spans="2:33" x14ac:dyDescent="0.2">
      <c r="B179" s="200"/>
      <c r="C179" s="113"/>
      <c r="D179" s="201"/>
      <c r="E179" s="201"/>
      <c r="F179" s="113"/>
      <c r="G179" s="113"/>
      <c r="H179" s="113"/>
      <c r="I179" s="203"/>
      <c r="J179" s="203"/>
      <c r="K179" s="204"/>
      <c r="L179" s="201"/>
      <c r="M179" s="201"/>
      <c r="N179" s="201"/>
      <c r="O179" s="201"/>
      <c r="P179" s="201"/>
      <c r="Q179" s="113"/>
      <c r="R179" s="113"/>
      <c r="U179" s="201"/>
      <c r="V179" s="113"/>
      <c r="W179" s="113"/>
      <c r="X179" s="113"/>
      <c r="Y179" s="113"/>
      <c r="Z179" s="113"/>
      <c r="AA179" s="113"/>
      <c r="AB179" s="113"/>
      <c r="AC179" s="201"/>
      <c r="AD179" s="113"/>
      <c r="AE179" s="113"/>
      <c r="AF179" s="113"/>
      <c r="AG179" s="113"/>
    </row>
    <row r="180" spans="2:33" x14ac:dyDescent="0.2">
      <c r="B180" s="200"/>
      <c r="C180" s="113"/>
      <c r="D180" s="201"/>
      <c r="E180" s="201"/>
      <c r="F180" s="113"/>
      <c r="G180" s="113"/>
      <c r="H180" s="113"/>
      <c r="I180" s="203"/>
      <c r="J180" s="203"/>
      <c r="K180" s="204"/>
      <c r="L180" s="201"/>
      <c r="M180" s="201"/>
      <c r="N180" s="201"/>
      <c r="O180" s="201"/>
      <c r="P180" s="201"/>
      <c r="Q180" s="113"/>
      <c r="R180" s="113"/>
      <c r="U180" s="201"/>
      <c r="V180" s="113"/>
      <c r="W180" s="113"/>
      <c r="X180" s="113"/>
      <c r="Y180" s="113"/>
      <c r="Z180" s="113"/>
      <c r="AA180" s="113"/>
      <c r="AB180" s="113"/>
      <c r="AC180" s="201"/>
      <c r="AD180" s="113"/>
      <c r="AE180" s="113"/>
      <c r="AF180" s="113"/>
      <c r="AG180" s="113"/>
    </row>
    <row r="181" spans="2:33" x14ac:dyDescent="0.2">
      <c r="B181" s="200"/>
      <c r="C181" s="113"/>
      <c r="D181" s="201"/>
      <c r="E181" s="201"/>
      <c r="F181" s="113"/>
      <c r="G181" s="113"/>
      <c r="H181" s="113"/>
      <c r="I181" s="203"/>
      <c r="J181" s="203"/>
      <c r="K181" s="204"/>
      <c r="L181" s="201"/>
      <c r="M181" s="201"/>
      <c r="N181" s="201"/>
      <c r="O181" s="201"/>
      <c r="P181" s="201"/>
      <c r="Q181" s="113"/>
      <c r="R181" s="113"/>
      <c r="U181" s="201"/>
      <c r="V181" s="113"/>
      <c r="W181" s="113"/>
      <c r="X181" s="113"/>
      <c r="Y181" s="113"/>
      <c r="Z181" s="113"/>
      <c r="AA181" s="113"/>
      <c r="AB181" s="113"/>
      <c r="AC181" s="201"/>
      <c r="AD181" s="113"/>
      <c r="AE181" s="113"/>
      <c r="AF181" s="113"/>
      <c r="AG181" s="113"/>
    </row>
    <row r="182" spans="2:33" x14ac:dyDescent="0.2">
      <c r="B182" s="200"/>
      <c r="C182" s="113"/>
      <c r="D182" s="201"/>
      <c r="E182" s="201"/>
      <c r="F182" s="113"/>
      <c r="G182" s="113"/>
      <c r="H182" s="113"/>
      <c r="I182" s="203"/>
      <c r="J182" s="203"/>
      <c r="K182" s="204"/>
      <c r="L182" s="201"/>
      <c r="M182" s="201"/>
      <c r="N182" s="201"/>
      <c r="O182" s="201"/>
      <c r="P182" s="201"/>
      <c r="Q182" s="113"/>
      <c r="R182" s="113"/>
      <c r="U182" s="201"/>
      <c r="V182" s="113"/>
      <c r="W182" s="113"/>
      <c r="X182" s="113"/>
      <c r="Y182" s="113"/>
      <c r="Z182" s="113"/>
      <c r="AA182" s="113"/>
      <c r="AB182" s="113"/>
      <c r="AC182" s="201"/>
      <c r="AD182" s="113"/>
      <c r="AE182" s="113"/>
      <c r="AF182" s="113"/>
      <c r="AG182" s="113"/>
    </row>
    <row r="183" spans="2:33" x14ac:dyDescent="0.2">
      <c r="B183" s="200"/>
      <c r="C183" s="113"/>
      <c r="D183" s="201"/>
      <c r="E183" s="201"/>
      <c r="F183" s="113"/>
      <c r="G183" s="113"/>
      <c r="H183" s="113"/>
      <c r="I183" s="203"/>
      <c r="J183" s="203"/>
      <c r="K183" s="204"/>
      <c r="L183" s="201"/>
      <c r="M183" s="201"/>
      <c r="N183" s="201"/>
      <c r="O183" s="201"/>
      <c r="P183" s="201"/>
      <c r="Q183" s="113"/>
      <c r="R183" s="113"/>
      <c r="U183" s="201"/>
      <c r="V183" s="113"/>
      <c r="W183" s="113"/>
      <c r="X183" s="113"/>
      <c r="Y183" s="113"/>
      <c r="Z183" s="113"/>
      <c r="AA183" s="113"/>
      <c r="AB183" s="113"/>
      <c r="AC183" s="201"/>
      <c r="AD183" s="113"/>
      <c r="AE183" s="113"/>
      <c r="AF183" s="113"/>
      <c r="AG183" s="113"/>
    </row>
    <row r="184" spans="2:33" x14ac:dyDescent="0.2">
      <c r="B184" s="200"/>
      <c r="C184" s="113"/>
      <c r="D184" s="201"/>
      <c r="E184" s="201"/>
      <c r="F184" s="113"/>
      <c r="G184" s="113"/>
      <c r="H184" s="113"/>
      <c r="I184" s="203"/>
      <c r="J184" s="203"/>
      <c r="K184" s="204"/>
      <c r="L184" s="201"/>
      <c r="M184" s="201"/>
      <c r="N184" s="201"/>
      <c r="O184" s="201"/>
      <c r="P184" s="201"/>
      <c r="Q184" s="113"/>
      <c r="R184" s="113"/>
      <c r="U184" s="201"/>
      <c r="V184" s="113"/>
      <c r="W184" s="113"/>
      <c r="X184" s="113"/>
      <c r="Y184" s="113"/>
      <c r="Z184" s="113"/>
      <c r="AA184" s="113"/>
      <c r="AB184" s="113"/>
      <c r="AC184" s="201"/>
      <c r="AD184" s="113"/>
      <c r="AE184" s="113"/>
      <c r="AF184" s="113"/>
      <c r="AG184" s="113"/>
    </row>
    <row r="185" spans="2:33" x14ac:dyDescent="0.2">
      <c r="B185" s="200"/>
      <c r="C185" s="113"/>
      <c r="D185" s="201"/>
      <c r="E185" s="201"/>
      <c r="F185" s="113"/>
      <c r="G185" s="113"/>
      <c r="H185" s="113"/>
      <c r="I185" s="203"/>
      <c r="J185" s="203"/>
      <c r="K185" s="204"/>
      <c r="L185" s="201"/>
      <c r="M185" s="201"/>
      <c r="N185" s="201"/>
      <c r="O185" s="201"/>
      <c r="P185" s="201"/>
      <c r="Q185" s="113"/>
      <c r="R185" s="113"/>
      <c r="U185" s="201"/>
      <c r="V185" s="113"/>
      <c r="W185" s="113"/>
      <c r="X185" s="113"/>
      <c r="Y185" s="113"/>
      <c r="Z185" s="113"/>
      <c r="AA185" s="113"/>
      <c r="AB185" s="113"/>
      <c r="AC185" s="201"/>
      <c r="AD185" s="113"/>
      <c r="AE185" s="113"/>
      <c r="AF185" s="113"/>
      <c r="AG185" s="113"/>
    </row>
    <row r="186" spans="2:33" x14ac:dyDescent="0.2">
      <c r="B186" s="200"/>
      <c r="C186" s="113"/>
      <c r="D186" s="201"/>
      <c r="E186" s="201"/>
      <c r="F186" s="113"/>
      <c r="G186" s="113"/>
      <c r="H186" s="113"/>
      <c r="I186" s="203"/>
      <c r="J186" s="203"/>
      <c r="K186" s="204"/>
      <c r="L186" s="201"/>
      <c r="M186" s="201"/>
      <c r="N186" s="201"/>
      <c r="O186" s="201"/>
      <c r="P186" s="201"/>
      <c r="Q186" s="113"/>
      <c r="R186" s="113"/>
      <c r="U186" s="201"/>
      <c r="V186" s="113"/>
      <c r="W186" s="113"/>
      <c r="X186" s="113"/>
      <c r="Y186" s="113"/>
      <c r="Z186" s="113"/>
      <c r="AA186" s="113"/>
      <c r="AB186" s="113"/>
      <c r="AC186" s="201"/>
      <c r="AD186" s="113"/>
      <c r="AE186" s="113"/>
      <c r="AF186" s="113"/>
      <c r="AG186" s="113"/>
    </row>
    <row r="187" spans="2:33" x14ac:dyDescent="0.2">
      <c r="B187" s="200"/>
      <c r="C187" s="113"/>
      <c r="D187" s="201"/>
      <c r="E187" s="201"/>
      <c r="F187" s="113"/>
      <c r="G187" s="113"/>
      <c r="H187" s="113"/>
      <c r="I187" s="203"/>
      <c r="J187" s="203"/>
      <c r="K187" s="204"/>
      <c r="L187" s="201"/>
      <c r="M187" s="201"/>
      <c r="N187" s="201"/>
      <c r="O187" s="201"/>
      <c r="P187" s="201"/>
      <c r="Q187" s="113"/>
      <c r="R187" s="113"/>
      <c r="U187" s="201"/>
      <c r="V187" s="113"/>
      <c r="W187" s="113"/>
      <c r="X187" s="113"/>
      <c r="Y187" s="113"/>
      <c r="Z187" s="113"/>
      <c r="AA187" s="113"/>
      <c r="AB187" s="113"/>
      <c r="AC187" s="201"/>
      <c r="AD187" s="113"/>
      <c r="AE187" s="113"/>
      <c r="AF187" s="113"/>
      <c r="AG187" s="113"/>
    </row>
    <row r="188" spans="2:33" x14ac:dyDescent="0.2">
      <c r="B188" s="200"/>
      <c r="C188" s="113"/>
      <c r="D188" s="201"/>
      <c r="E188" s="201"/>
      <c r="F188" s="113"/>
      <c r="G188" s="113"/>
      <c r="H188" s="113"/>
      <c r="I188" s="203"/>
      <c r="J188" s="203"/>
      <c r="K188" s="204"/>
      <c r="L188" s="201"/>
      <c r="M188" s="201"/>
      <c r="N188" s="201"/>
      <c r="O188" s="201"/>
      <c r="P188" s="201"/>
      <c r="Q188" s="113"/>
      <c r="R188" s="113"/>
      <c r="U188" s="201"/>
      <c r="V188" s="113"/>
      <c r="W188" s="113"/>
      <c r="X188" s="113"/>
      <c r="Y188" s="113"/>
      <c r="Z188" s="113"/>
      <c r="AA188" s="113"/>
      <c r="AB188" s="113"/>
      <c r="AC188" s="201"/>
      <c r="AD188" s="113"/>
      <c r="AE188" s="113"/>
      <c r="AF188" s="113"/>
      <c r="AG188" s="113"/>
    </row>
    <row r="189" spans="2:33" x14ac:dyDescent="0.2">
      <c r="B189" s="200"/>
      <c r="C189" s="113"/>
      <c r="D189" s="201"/>
      <c r="E189" s="201"/>
      <c r="F189" s="113"/>
      <c r="G189" s="113"/>
      <c r="H189" s="113"/>
      <c r="I189" s="203"/>
      <c r="J189" s="203"/>
      <c r="K189" s="204"/>
      <c r="L189" s="201"/>
      <c r="M189" s="201"/>
      <c r="N189" s="201"/>
      <c r="O189" s="201"/>
      <c r="P189" s="201"/>
      <c r="Q189" s="113"/>
      <c r="R189" s="113"/>
      <c r="U189" s="201"/>
      <c r="V189" s="113"/>
      <c r="W189" s="113"/>
      <c r="X189" s="113"/>
      <c r="Y189" s="113"/>
      <c r="Z189" s="113"/>
      <c r="AA189" s="113"/>
      <c r="AB189" s="113"/>
      <c r="AC189" s="201"/>
      <c r="AD189" s="113"/>
      <c r="AE189" s="113"/>
      <c r="AF189" s="113"/>
      <c r="AG189" s="113"/>
    </row>
    <row r="190" spans="2:33" x14ac:dyDescent="0.2">
      <c r="B190" s="200"/>
      <c r="C190" s="113"/>
      <c r="D190" s="201"/>
      <c r="E190" s="201"/>
      <c r="F190" s="113"/>
      <c r="G190" s="113"/>
      <c r="H190" s="113"/>
      <c r="I190" s="203"/>
      <c r="J190" s="203"/>
      <c r="K190" s="204"/>
      <c r="L190" s="201"/>
      <c r="M190" s="201"/>
      <c r="N190" s="201"/>
      <c r="O190" s="201"/>
      <c r="P190" s="201"/>
      <c r="Q190" s="113"/>
      <c r="R190" s="113"/>
      <c r="U190" s="201"/>
      <c r="V190" s="113"/>
      <c r="W190" s="113"/>
      <c r="X190" s="113"/>
      <c r="Y190" s="113"/>
      <c r="Z190" s="113"/>
      <c r="AA190" s="113"/>
      <c r="AB190" s="113"/>
      <c r="AC190" s="201"/>
      <c r="AD190" s="113"/>
      <c r="AE190" s="113"/>
      <c r="AF190" s="113"/>
      <c r="AG190" s="113"/>
    </row>
    <row r="191" spans="2:33" x14ac:dyDescent="0.2">
      <c r="B191" s="200"/>
      <c r="C191" s="113"/>
      <c r="D191" s="201"/>
      <c r="E191" s="201"/>
      <c r="F191" s="113"/>
      <c r="G191" s="113"/>
      <c r="H191" s="113"/>
      <c r="I191" s="203"/>
      <c r="J191" s="203"/>
      <c r="K191" s="204"/>
      <c r="L191" s="201"/>
      <c r="M191" s="201"/>
      <c r="N191" s="201"/>
      <c r="O191" s="201"/>
      <c r="P191" s="201"/>
      <c r="Q191" s="113"/>
      <c r="R191" s="113"/>
      <c r="U191" s="201"/>
      <c r="V191" s="113"/>
      <c r="W191" s="113"/>
      <c r="X191" s="113"/>
      <c r="Y191" s="113"/>
      <c r="Z191" s="113"/>
      <c r="AA191" s="113"/>
      <c r="AB191" s="113"/>
      <c r="AC191" s="201"/>
      <c r="AD191" s="113"/>
      <c r="AE191" s="113"/>
      <c r="AF191" s="113"/>
      <c r="AG191" s="113"/>
    </row>
    <row r="192" spans="2:33" x14ac:dyDescent="0.2">
      <c r="B192" s="200"/>
      <c r="C192" s="113"/>
      <c r="D192" s="201"/>
      <c r="E192" s="201"/>
      <c r="F192" s="113"/>
      <c r="G192" s="113"/>
      <c r="H192" s="113"/>
      <c r="I192" s="203"/>
      <c r="J192" s="203"/>
      <c r="K192" s="204"/>
      <c r="L192" s="201"/>
      <c r="M192" s="201"/>
      <c r="N192" s="201"/>
      <c r="O192" s="201"/>
      <c r="P192" s="201"/>
      <c r="Q192" s="113"/>
      <c r="R192" s="113"/>
      <c r="U192" s="201"/>
      <c r="V192" s="113"/>
      <c r="W192" s="113"/>
      <c r="X192" s="113"/>
      <c r="Y192" s="113"/>
      <c r="Z192" s="113"/>
      <c r="AA192" s="113"/>
      <c r="AB192" s="113"/>
      <c r="AC192" s="201"/>
      <c r="AD192" s="113"/>
      <c r="AE192" s="113"/>
      <c r="AF192" s="113"/>
      <c r="AG192" s="113"/>
    </row>
    <row r="193" spans="2:33" x14ac:dyDescent="0.2">
      <c r="B193" s="200"/>
      <c r="C193" s="113"/>
      <c r="D193" s="201"/>
      <c r="E193" s="201"/>
      <c r="F193" s="113"/>
      <c r="G193" s="113"/>
      <c r="H193" s="113"/>
      <c r="I193" s="203"/>
      <c r="J193" s="203"/>
      <c r="K193" s="204"/>
      <c r="L193" s="201"/>
      <c r="M193" s="201"/>
      <c r="N193" s="201"/>
      <c r="O193" s="201"/>
      <c r="P193" s="201"/>
      <c r="Q193" s="113"/>
      <c r="R193" s="113"/>
      <c r="U193" s="201"/>
      <c r="V193" s="113"/>
      <c r="W193" s="113"/>
      <c r="X193" s="113"/>
      <c r="Y193" s="113"/>
      <c r="Z193" s="113"/>
      <c r="AA193" s="113"/>
      <c r="AB193" s="113"/>
      <c r="AC193" s="201"/>
      <c r="AD193" s="113"/>
      <c r="AE193" s="113"/>
      <c r="AF193" s="113"/>
      <c r="AG193" s="113"/>
    </row>
    <row r="194" spans="2:33" x14ac:dyDescent="0.2">
      <c r="B194" s="200"/>
      <c r="C194" s="113"/>
      <c r="D194" s="201"/>
      <c r="E194" s="201"/>
      <c r="F194" s="113"/>
      <c r="G194" s="113"/>
      <c r="H194" s="113"/>
      <c r="I194" s="203"/>
      <c r="J194" s="203"/>
      <c r="K194" s="204"/>
      <c r="L194" s="201"/>
      <c r="M194" s="201"/>
      <c r="N194" s="201"/>
      <c r="O194" s="201"/>
      <c r="P194" s="201"/>
      <c r="Q194" s="113"/>
      <c r="R194" s="113"/>
      <c r="U194" s="201"/>
      <c r="V194" s="113"/>
      <c r="W194" s="113"/>
      <c r="X194" s="113"/>
      <c r="Y194" s="113"/>
      <c r="Z194" s="113"/>
      <c r="AA194" s="113"/>
      <c r="AB194" s="113"/>
      <c r="AC194" s="201"/>
      <c r="AD194" s="113"/>
      <c r="AE194" s="113"/>
      <c r="AF194" s="113"/>
      <c r="AG194" s="113"/>
    </row>
    <row r="195" spans="2:33" x14ac:dyDescent="0.2">
      <c r="B195" s="200"/>
      <c r="C195" s="113"/>
      <c r="D195" s="201"/>
      <c r="E195" s="201"/>
      <c r="F195" s="113"/>
      <c r="G195" s="113"/>
      <c r="H195" s="113"/>
      <c r="I195" s="203"/>
      <c r="J195" s="203"/>
      <c r="K195" s="204"/>
      <c r="L195" s="201"/>
      <c r="M195" s="201"/>
      <c r="N195" s="201"/>
      <c r="O195" s="201"/>
      <c r="P195" s="201"/>
      <c r="Q195" s="113"/>
      <c r="R195" s="113"/>
      <c r="U195" s="201"/>
      <c r="V195" s="113"/>
      <c r="W195" s="113"/>
      <c r="X195" s="113"/>
      <c r="Y195" s="113"/>
      <c r="Z195" s="113"/>
      <c r="AA195" s="113"/>
      <c r="AB195" s="113"/>
      <c r="AC195" s="201"/>
      <c r="AD195" s="113"/>
      <c r="AE195" s="113"/>
      <c r="AF195" s="113"/>
      <c r="AG195" s="113"/>
    </row>
    <row r="196" spans="2:33" x14ac:dyDescent="0.2">
      <c r="B196" s="200"/>
      <c r="C196" s="113"/>
      <c r="D196" s="201"/>
      <c r="E196" s="201"/>
      <c r="F196" s="113"/>
      <c r="G196" s="113"/>
      <c r="H196" s="113"/>
      <c r="I196" s="203"/>
      <c r="J196" s="203"/>
      <c r="K196" s="204"/>
      <c r="L196" s="201"/>
      <c r="M196" s="201"/>
      <c r="N196" s="201"/>
      <c r="O196" s="201"/>
      <c r="P196" s="201"/>
      <c r="Q196" s="113"/>
      <c r="R196" s="113"/>
      <c r="U196" s="201"/>
      <c r="V196" s="113"/>
      <c r="W196" s="113"/>
      <c r="X196" s="113"/>
      <c r="Y196" s="113"/>
      <c r="Z196" s="113"/>
      <c r="AA196" s="113"/>
      <c r="AB196" s="113"/>
      <c r="AC196" s="201"/>
      <c r="AD196" s="113"/>
      <c r="AE196" s="113"/>
      <c r="AF196" s="113"/>
      <c r="AG196" s="113"/>
    </row>
    <row r="197" spans="2:33" x14ac:dyDescent="0.2">
      <c r="B197" s="200"/>
      <c r="C197" s="113"/>
      <c r="D197" s="201"/>
      <c r="E197" s="201"/>
      <c r="F197" s="113"/>
      <c r="G197" s="113"/>
      <c r="H197" s="113"/>
      <c r="I197" s="203"/>
      <c r="J197" s="203"/>
      <c r="K197" s="204"/>
      <c r="L197" s="201"/>
      <c r="M197" s="201"/>
      <c r="N197" s="201"/>
      <c r="O197" s="201"/>
      <c r="P197" s="201"/>
      <c r="Q197" s="113"/>
      <c r="R197" s="113"/>
      <c r="U197" s="201"/>
      <c r="V197" s="113"/>
      <c r="W197" s="113"/>
      <c r="X197" s="113"/>
      <c r="Y197" s="113"/>
      <c r="Z197" s="113"/>
      <c r="AA197" s="113"/>
      <c r="AB197" s="113"/>
      <c r="AC197" s="201"/>
      <c r="AD197" s="113"/>
      <c r="AE197" s="113"/>
      <c r="AF197" s="113"/>
      <c r="AG197" s="113"/>
    </row>
    <row r="198" spans="2:33" x14ac:dyDescent="0.2">
      <c r="B198" s="200"/>
      <c r="C198" s="113"/>
      <c r="D198" s="201"/>
      <c r="E198" s="201"/>
      <c r="F198" s="113"/>
      <c r="G198" s="113"/>
      <c r="H198" s="113"/>
      <c r="I198" s="203"/>
      <c r="J198" s="203"/>
      <c r="K198" s="204"/>
      <c r="L198" s="201"/>
      <c r="M198" s="201"/>
      <c r="N198" s="201"/>
      <c r="O198" s="201"/>
      <c r="P198" s="201"/>
      <c r="Q198" s="113"/>
      <c r="R198" s="113"/>
      <c r="U198" s="201"/>
      <c r="V198" s="113"/>
      <c r="W198" s="113"/>
      <c r="X198" s="113"/>
      <c r="Y198" s="113"/>
      <c r="Z198" s="113"/>
      <c r="AA198" s="113"/>
      <c r="AB198" s="113"/>
      <c r="AC198" s="201"/>
      <c r="AD198" s="113"/>
      <c r="AE198" s="113"/>
      <c r="AF198" s="113"/>
      <c r="AG198" s="113"/>
    </row>
    <row r="199" spans="2:33" x14ac:dyDescent="0.2">
      <c r="B199" s="200"/>
      <c r="C199" s="113"/>
      <c r="D199" s="201"/>
      <c r="E199" s="201"/>
      <c r="F199" s="113"/>
      <c r="G199" s="113"/>
      <c r="H199" s="113"/>
      <c r="I199" s="203"/>
      <c r="J199" s="203"/>
      <c r="K199" s="204"/>
      <c r="L199" s="201"/>
      <c r="M199" s="201"/>
      <c r="N199" s="201"/>
      <c r="O199" s="201"/>
      <c r="P199" s="201"/>
      <c r="Q199" s="113"/>
      <c r="R199" s="113"/>
      <c r="U199" s="201"/>
      <c r="V199" s="113"/>
      <c r="W199" s="113"/>
      <c r="X199" s="113"/>
      <c r="Y199" s="113"/>
      <c r="Z199" s="113"/>
      <c r="AA199" s="113"/>
      <c r="AB199" s="113"/>
      <c r="AC199" s="201"/>
      <c r="AD199" s="113"/>
      <c r="AE199" s="113"/>
      <c r="AF199" s="113"/>
      <c r="AG199" s="113"/>
    </row>
    <row r="200" spans="2:33" x14ac:dyDescent="0.2">
      <c r="B200" s="200"/>
      <c r="C200" s="113"/>
      <c r="D200" s="201"/>
      <c r="E200" s="201"/>
      <c r="F200" s="113"/>
      <c r="G200" s="113"/>
      <c r="H200" s="113"/>
      <c r="I200" s="203"/>
      <c r="J200" s="203"/>
      <c r="K200" s="204"/>
      <c r="L200" s="201"/>
      <c r="M200" s="201"/>
      <c r="N200" s="201"/>
      <c r="O200" s="201"/>
      <c r="P200" s="201"/>
      <c r="Q200" s="113"/>
      <c r="R200" s="113"/>
      <c r="U200" s="201"/>
      <c r="V200" s="113"/>
      <c r="W200" s="113"/>
      <c r="X200" s="113"/>
      <c r="Y200" s="113"/>
      <c r="Z200" s="113"/>
      <c r="AA200" s="113"/>
      <c r="AB200" s="113"/>
      <c r="AC200" s="201"/>
      <c r="AD200" s="113"/>
      <c r="AE200" s="113"/>
      <c r="AF200" s="113"/>
      <c r="AG200" s="113"/>
    </row>
    <row r="201" spans="2:33" x14ac:dyDescent="0.2">
      <c r="B201" s="200"/>
      <c r="C201" s="113"/>
      <c r="D201" s="201"/>
      <c r="E201" s="201"/>
      <c r="F201" s="113"/>
      <c r="G201" s="113"/>
      <c r="H201" s="113"/>
      <c r="I201" s="203"/>
      <c r="J201" s="203"/>
      <c r="K201" s="204"/>
      <c r="L201" s="201"/>
      <c r="M201" s="201"/>
      <c r="N201" s="201"/>
      <c r="O201" s="201"/>
      <c r="P201" s="201"/>
      <c r="Q201" s="113"/>
      <c r="R201" s="113"/>
      <c r="U201" s="201"/>
      <c r="V201" s="113"/>
      <c r="W201" s="113"/>
      <c r="X201" s="113"/>
      <c r="Y201" s="113"/>
      <c r="Z201" s="113"/>
      <c r="AA201" s="113"/>
      <c r="AB201" s="113"/>
      <c r="AC201" s="201"/>
      <c r="AD201" s="113"/>
      <c r="AE201" s="113"/>
      <c r="AF201" s="113"/>
      <c r="AG201" s="113"/>
    </row>
    <row r="202" spans="2:33" x14ac:dyDescent="0.2">
      <c r="B202" s="200"/>
      <c r="C202" s="113"/>
      <c r="D202" s="201"/>
      <c r="E202" s="201"/>
      <c r="F202" s="113"/>
      <c r="G202" s="113"/>
      <c r="H202" s="113"/>
      <c r="I202" s="203"/>
      <c r="J202" s="203"/>
      <c r="K202" s="204"/>
      <c r="L202" s="201"/>
      <c r="M202" s="201"/>
      <c r="N202" s="201"/>
      <c r="O202" s="201"/>
      <c r="P202" s="201"/>
      <c r="Q202" s="113"/>
      <c r="R202" s="113"/>
      <c r="U202" s="201"/>
      <c r="V202" s="113"/>
      <c r="W202" s="113"/>
      <c r="X202" s="113"/>
      <c r="Y202" s="113"/>
      <c r="Z202" s="113"/>
      <c r="AA202" s="113"/>
      <c r="AB202" s="113"/>
      <c r="AC202" s="201"/>
      <c r="AD202" s="113"/>
      <c r="AE202" s="113"/>
      <c r="AF202" s="113"/>
      <c r="AG202" s="113"/>
    </row>
    <row r="203" spans="2:33" x14ac:dyDescent="0.2">
      <c r="B203" s="200"/>
      <c r="C203" s="113"/>
      <c r="D203" s="201"/>
      <c r="E203" s="201"/>
      <c r="F203" s="113"/>
      <c r="G203" s="113"/>
      <c r="H203" s="113"/>
      <c r="I203" s="203"/>
      <c r="J203" s="203"/>
      <c r="K203" s="204"/>
      <c r="L203" s="201"/>
      <c r="M203" s="201"/>
      <c r="N203" s="201"/>
      <c r="O203" s="201"/>
      <c r="P203" s="201"/>
      <c r="Q203" s="113"/>
      <c r="R203" s="113"/>
      <c r="U203" s="201"/>
      <c r="V203" s="113"/>
      <c r="W203" s="113"/>
      <c r="X203" s="113"/>
      <c r="Y203" s="113"/>
      <c r="Z203" s="113"/>
      <c r="AA203" s="113"/>
      <c r="AB203" s="113"/>
      <c r="AC203" s="201"/>
      <c r="AD203" s="113"/>
      <c r="AE203" s="113"/>
      <c r="AF203" s="113"/>
      <c r="AG203" s="113"/>
    </row>
    <row r="204" spans="2:33" x14ac:dyDescent="0.2">
      <c r="B204" s="200"/>
      <c r="C204" s="113"/>
      <c r="D204" s="201"/>
      <c r="E204" s="201"/>
      <c r="F204" s="113"/>
      <c r="G204" s="113"/>
      <c r="H204" s="113"/>
      <c r="I204" s="203"/>
      <c r="J204" s="203"/>
      <c r="K204" s="204"/>
      <c r="L204" s="201"/>
      <c r="M204" s="201"/>
      <c r="N204" s="201"/>
      <c r="O204" s="201"/>
      <c r="P204" s="201"/>
      <c r="Q204" s="113"/>
      <c r="R204" s="113"/>
      <c r="U204" s="201"/>
      <c r="V204" s="113"/>
      <c r="W204" s="113"/>
      <c r="X204" s="113"/>
      <c r="Y204" s="113"/>
      <c r="Z204" s="113"/>
      <c r="AA204" s="113"/>
      <c r="AB204" s="113"/>
      <c r="AC204" s="201"/>
      <c r="AD204" s="113"/>
      <c r="AE204" s="113"/>
      <c r="AF204" s="113"/>
      <c r="AG204" s="113"/>
    </row>
    <row r="205" spans="2:33" x14ac:dyDescent="0.2">
      <c r="B205" s="200"/>
      <c r="C205" s="113"/>
      <c r="D205" s="201"/>
      <c r="E205" s="201"/>
      <c r="F205" s="113"/>
      <c r="G205" s="113"/>
      <c r="H205" s="113"/>
      <c r="I205" s="203"/>
      <c r="J205" s="203"/>
      <c r="K205" s="204"/>
      <c r="L205" s="201"/>
      <c r="M205" s="201"/>
      <c r="N205" s="201"/>
      <c r="O205" s="201"/>
      <c r="P205" s="201"/>
      <c r="Q205" s="113"/>
      <c r="R205" s="113"/>
      <c r="U205" s="201"/>
      <c r="V205" s="113"/>
      <c r="W205" s="113"/>
      <c r="X205" s="113"/>
      <c r="Y205" s="113"/>
      <c r="Z205" s="113"/>
      <c r="AA205" s="113"/>
      <c r="AB205" s="113"/>
      <c r="AC205" s="201"/>
      <c r="AD205" s="113"/>
      <c r="AE205" s="113"/>
      <c r="AF205" s="113"/>
      <c r="AG205" s="113"/>
    </row>
    <row r="206" spans="2:33" x14ac:dyDescent="0.2">
      <c r="B206" s="200"/>
      <c r="C206" s="113"/>
      <c r="D206" s="201"/>
      <c r="E206" s="201"/>
      <c r="F206" s="113"/>
      <c r="G206" s="113"/>
      <c r="H206" s="113"/>
      <c r="I206" s="203"/>
      <c r="J206" s="203"/>
      <c r="K206" s="204"/>
      <c r="L206" s="201"/>
      <c r="M206" s="201"/>
      <c r="N206" s="201"/>
      <c r="O206" s="201"/>
      <c r="P206" s="201"/>
      <c r="Q206" s="113"/>
      <c r="R206" s="113"/>
      <c r="U206" s="201"/>
      <c r="V206" s="113"/>
      <c r="W206" s="113"/>
      <c r="X206" s="113"/>
      <c r="Y206" s="113"/>
      <c r="Z206" s="113"/>
      <c r="AA206" s="113"/>
      <c r="AB206" s="113"/>
      <c r="AC206" s="201"/>
      <c r="AD206" s="113"/>
      <c r="AE206" s="113"/>
      <c r="AF206" s="113"/>
      <c r="AG206" s="113"/>
    </row>
    <row r="207" spans="2:33" x14ac:dyDescent="0.2">
      <c r="B207" s="200"/>
      <c r="C207" s="113"/>
      <c r="D207" s="201"/>
      <c r="E207" s="201"/>
      <c r="F207" s="113"/>
      <c r="G207" s="113"/>
      <c r="H207" s="113"/>
      <c r="I207" s="203"/>
      <c r="J207" s="203"/>
      <c r="K207" s="204"/>
      <c r="L207" s="201"/>
      <c r="M207" s="201"/>
      <c r="N207" s="201"/>
      <c r="O207" s="201"/>
      <c r="P207" s="201"/>
      <c r="Q207" s="113"/>
      <c r="R207" s="113"/>
      <c r="U207" s="201"/>
      <c r="V207" s="113"/>
      <c r="W207" s="113"/>
      <c r="X207" s="113"/>
      <c r="Y207" s="113"/>
      <c r="Z207" s="113"/>
      <c r="AA207" s="113"/>
      <c r="AB207" s="113"/>
      <c r="AC207" s="201"/>
      <c r="AD207" s="113"/>
      <c r="AE207" s="113"/>
      <c r="AF207" s="113"/>
      <c r="AG207" s="113"/>
    </row>
    <row r="208" spans="2:33" x14ac:dyDescent="0.2">
      <c r="B208" s="200"/>
      <c r="C208" s="113"/>
      <c r="D208" s="201"/>
      <c r="E208" s="201"/>
      <c r="F208" s="113"/>
      <c r="G208" s="113"/>
      <c r="H208" s="113"/>
      <c r="I208" s="203"/>
      <c r="J208" s="203"/>
      <c r="K208" s="204"/>
      <c r="L208" s="201"/>
      <c r="M208" s="201"/>
      <c r="N208" s="201"/>
      <c r="O208" s="201"/>
      <c r="P208" s="201"/>
      <c r="Q208" s="113"/>
      <c r="R208" s="113"/>
      <c r="U208" s="201"/>
      <c r="V208" s="113"/>
      <c r="W208" s="113"/>
      <c r="X208" s="113"/>
      <c r="Y208" s="113"/>
      <c r="Z208" s="113"/>
      <c r="AA208" s="113"/>
      <c r="AB208" s="113"/>
      <c r="AC208" s="201"/>
      <c r="AD208" s="113"/>
      <c r="AE208" s="113"/>
      <c r="AF208" s="113"/>
      <c r="AG208" s="113"/>
    </row>
    <row r="209" spans="2:33" x14ac:dyDescent="0.2">
      <c r="B209" s="200"/>
      <c r="C209" s="113"/>
      <c r="D209" s="201"/>
      <c r="E209" s="201"/>
      <c r="F209" s="113"/>
      <c r="G209" s="113"/>
      <c r="H209" s="113"/>
      <c r="I209" s="203"/>
      <c r="J209" s="203"/>
      <c r="K209" s="204"/>
      <c r="L209" s="201"/>
      <c r="M209" s="201"/>
      <c r="N209" s="201"/>
      <c r="O209" s="201"/>
      <c r="P209" s="201"/>
      <c r="Q209" s="113"/>
      <c r="R209" s="113"/>
      <c r="U209" s="201"/>
      <c r="V209" s="113"/>
      <c r="W209" s="113"/>
      <c r="X209" s="113"/>
      <c r="Y209" s="113"/>
      <c r="Z209" s="113"/>
      <c r="AA209" s="113"/>
      <c r="AB209" s="113"/>
      <c r="AC209" s="201"/>
      <c r="AD209" s="113"/>
      <c r="AE209" s="113"/>
      <c r="AF209" s="113"/>
      <c r="AG209" s="113"/>
    </row>
    <row r="210" spans="2:33" x14ac:dyDescent="0.2">
      <c r="B210" s="200"/>
      <c r="C210" s="113"/>
      <c r="D210" s="201"/>
      <c r="E210" s="201"/>
      <c r="F210" s="113"/>
      <c r="G210" s="113"/>
      <c r="H210" s="113"/>
      <c r="I210" s="203"/>
      <c r="J210" s="203"/>
      <c r="K210" s="204"/>
      <c r="L210" s="201"/>
      <c r="M210" s="201"/>
      <c r="N210" s="201"/>
      <c r="O210" s="201"/>
      <c r="P210" s="201"/>
      <c r="Q210" s="113"/>
      <c r="R210" s="113"/>
      <c r="U210" s="201"/>
      <c r="V210" s="113"/>
      <c r="W210" s="113"/>
      <c r="X210" s="113"/>
      <c r="Y210" s="113"/>
      <c r="Z210" s="113"/>
      <c r="AA210" s="113"/>
      <c r="AB210" s="113"/>
      <c r="AC210" s="201"/>
      <c r="AD210" s="113"/>
      <c r="AE210" s="113"/>
      <c r="AF210" s="113"/>
      <c r="AG210" s="113"/>
    </row>
    <row r="211" spans="2:33" x14ac:dyDescent="0.2">
      <c r="B211" s="200"/>
      <c r="C211" s="113"/>
      <c r="D211" s="201"/>
      <c r="E211" s="201"/>
      <c r="F211" s="113"/>
      <c r="G211" s="113"/>
      <c r="H211" s="113"/>
      <c r="I211" s="203"/>
      <c r="J211" s="203"/>
      <c r="K211" s="204"/>
      <c r="L211" s="201"/>
      <c r="M211" s="201"/>
      <c r="N211" s="201"/>
      <c r="O211" s="201"/>
      <c r="P211" s="201"/>
      <c r="Q211" s="113"/>
      <c r="R211" s="113"/>
      <c r="U211" s="201"/>
      <c r="V211" s="113"/>
      <c r="W211" s="113"/>
      <c r="X211" s="113"/>
      <c r="Y211" s="113"/>
      <c r="Z211" s="113"/>
      <c r="AA211" s="113"/>
      <c r="AB211" s="113"/>
      <c r="AC211" s="201"/>
      <c r="AD211" s="113"/>
      <c r="AE211" s="113"/>
      <c r="AF211" s="113"/>
      <c r="AG211" s="113"/>
    </row>
    <row r="212" spans="2:33" x14ac:dyDescent="0.2">
      <c r="B212" s="200"/>
      <c r="C212" s="113"/>
      <c r="D212" s="201"/>
      <c r="E212" s="201"/>
      <c r="F212" s="113"/>
      <c r="G212" s="113"/>
      <c r="H212" s="113"/>
      <c r="I212" s="203"/>
      <c r="J212" s="203"/>
      <c r="K212" s="204"/>
      <c r="L212" s="201"/>
      <c r="M212" s="201"/>
      <c r="N212" s="201"/>
      <c r="O212" s="201"/>
      <c r="P212" s="201"/>
      <c r="Q212" s="113"/>
      <c r="R212" s="113"/>
      <c r="U212" s="201"/>
      <c r="V212" s="113"/>
      <c r="W212" s="113"/>
      <c r="X212" s="113"/>
      <c r="Y212" s="113"/>
      <c r="Z212" s="113"/>
      <c r="AA212" s="113"/>
      <c r="AB212" s="113"/>
      <c r="AC212" s="201"/>
      <c r="AD212" s="113"/>
      <c r="AE212" s="113"/>
      <c r="AF212" s="113"/>
      <c r="AG212" s="113"/>
    </row>
    <row r="213" spans="2:33" x14ac:dyDescent="0.2">
      <c r="B213" s="200"/>
      <c r="C213" s="113"/>
      <c r="D213" s="201"/>
      <c r="E213" s="201"/>
      <c r="F213" s="113"/>
      <c r="G213" s="113"/>
      <c r="H213" s="113"/>
      <c r="I213" s="203"/>
      <c r="J213" s="203"/>
      <c r="K213" s="204"/>
      <c r="L213" s="201"/>
      <c r="M213" s="201"/>
      <c r="N213" s="201"/>
      <c r="O213" s="201"/>
      <c r="P213" s="201"/>
      <c r="Q213" s="113"/>
      <c r="R213" s="113"/>
      <c r="U213" s="201"/>
      <c r="V213" s="113"/>
      <c r="W213" s="113"/>
      <c r="X213" s="113"/>
      <c r="Y213" s="113"/>
      <c r="Z213" s="113"/>
      <c r="AA213" s="113"/>
      <c r="AB213" s="113"/>
      <c r="AC213" s="201"/>
      <c r="AD213" s="113"/>
      <c r="AE213" s="113"/>
      <c r="AF213" s="113"/>
      <c r="AG213" s="113"/>
    </row>
    <row r="214" spans="2:33" x14ac:dyDescent="0.2">
      <c r="B214" s="200"/>
      <c r="C214" s="113"/>
      <c r="D214" s="201"/>
      <c r="E214" s="201"/>
      <c r="F214" s="113"/>
      <c r="G214" s="113"/>
      <c r="H214" s="113"/>
      <c r="I214" s="203"/>
      <c r="J214" s="203"/>
      <c r="K214" s="204"/>
      <c r="L214" s="201"/>
      <c r="M214" s="201"/>
      <c r="N214" s="201"/>
      <c r="O214" s="201"/>
      <c r="P214" s="201"/>
      <c r="Q214" s="113"/>
      <c r="R214" s="113"/>
      <c r="U214" s="201"/>
      <c r="V214" s="113"/>
      <c r="W214" s="113"/>
      <c r="X214" s="113"/>
      <c r="Y214" s="113"/>
      <c r="Z214" s="113"/>
      <c r="AA214" s="113"/>
      <c r="AB214" s="113"/>
      <c r="AC214" s="201"/>
      <c r="AD214" s="113"/>
      <c r="AE214" s="113"/>
      <c r="AF214" s="113"/>
      <c r="AG214" s="113"/>
    </row>
    <row r="215" spans="2:33" x14ac:dyDescent="0.2">
      <c r="B215" s="200"/>
      <c r="C215" s="113"/>
      <c r="D215" s="201"/>
      <c r="E215" s="201"/>
      <c r="F215" s="113"/>
      <c r="G215" s="113"/>
      <c r="H215" s="113"/>
      <c r="I215" s="203"/>
      <c r="J215" s="203"/>
      <c r="K215" s="204"/>
      <c r="L215" s="201"/>
      <c r="M215" s="201"/>
      <c r="N215" s="201"/>
      <c r="O215" s="201"/>
      <c r="P215" s="201"/>
      <c r="Q215" s="113"/>
      <c r="R215" s="113"/>
      <c r="U215" s="201"/>
      <c r="V215" s="113"/>
      <c r="W215" s="113"/>
      <c r="X215" s="113"/>
      <c r="Y215" s="113"/>
      <c r="Z215" s="113"/>
      <c r="AA215" s="113"/>
      <c r="AB215" s="113"/>
      <c r="AC215" s="201"/>
      <c r="AD215" s="113"/>
      <c r="AE215" s="113"/>
      <c r="AF215" s="113"/>
      <c r="AG215" s="113"/>
    </row>
    <row r="216" spans="2:33" x14ac:dyDescent="0.2">
      <c r="B216" s="200"/>
      <c r="C216" s="113"/>
      <c r="D216" s="201"/>
      <c r="E216" s="201"/>
      <c r="F216" s="113"/>
      <c r="G216" s="113"/>
      <c r="H216" s="113"/>
      <c r="I216" s="203"/>
      <c r="J216" s="203"/>
      <c r="K216" s="204"/>
      <c r="L216" s="201"/>
      <c r="M216" s="201"/>
      <c r="N216" s="201"/>
      <c r="O216" s="201"/>
      <c r="P216" s="201"/>
      <c r="Q216" s="113"/>
      <c r="R216" s="113"/>
      <c r="U216" s="201"/>
      <c r="V216" s="113"/>
      <c r="W216" s="113"/>
      <c r="X216" s="113"/>
      <c r="Y216" s="113"/>
      <c r="Z216" s="113"/>
      <c r="AA216" s="113"/>
      <c r="AB216" s="113"/>
      <c r="AC216" s="201"/>
      <c r="AD216" s="113"/>
      <c r="AE216" s="113"/>
      <c r="AF216" s="113"/>
      <c r="AG216" s="113"/>
    </row>
    <row r="217" spans="2:33" x14ac:dyDescent="0.2">
      <c r="B217" s="200"/>
      <c r="C217" s="113"/>
      <c r="D217" s="201"/>
      <c r="E217" s="201"/>
      <c r="F217" s="113"/>
      <c r="G217" s="113"/>
      <c r="H217" s="113"/>
      <c r="I217" s="203"/>
      <c r="J217" s="203"/>
      <c r="K217" s="204"/>
      <c r="L217" s="201"/>
      <c r="M217" s="201"/>
      <c r="N217" s="201"/>
      <c r="O217" s="201"/>
      <c r="P217" s="201"/>
      <c r="Q217" s="113"/>
      <c r="R217" s="113"/>
      <c r="U217" s="201"/>
      <c r="V217" s="113"/>
      <c r="W217" s="113"/>
      <c r="X217" s="113"/>
      <c r="Y217" s="113"/>
      <c r="Z217" s="113"/>
      <c r="AA217" s="113"/>
      <c r="AB217" s="113"/>
      <c r="AC217" s="201"/>
      <c r="AD217" s="113"/>
      <c r="AE217" s="113"/>
      <c r="AF217" s="113"/>
      <c r="AG217" s="113"/>
    </row>
    <row r="218" spans="2:33" x14ac:dyDescent="0.2">
      <c r="B218" s="200"/>
      <c r="C218" s="113"/>
      <c r="D218" s="201"/>
      <c r="E218" s="201"/>
      <c r="F218" s="113"/>
      <c r="G218" s="113"/>
      <c r="H218" s="113"/>
      <c r="I218" s="203"/>
      <c r="J218" s="203"/>
      <c r="K218" s="204"/>
      <c r="L218" s="201"/>
      <c r="M218" s="201"/>
      <c r="N218" s="201"/>
      <c r="O218" s="201"/>
      <c r="P218" s="201"/>
      <c r="Q218" s="113"/>
      <c r="R218" s="113"/>
      <c r="U218" s="201"/>
      <c r="V218" s="113"/>
      <c r="W218" s="113"/>
      <c r="X218" s="113"/>
      <c r="Y218" s="113"/>
      <c r="Z218" s="113"/>
      <c r="AA218" s="113"/>
      <c r="AB218" s="113"/>
      <c r="AC218" s="201"/>
      <c r="AD218" s="113"/>
      <c r="AE218" s="113"/>
      <c r="AF218" s="113"/>
      <c r="AG218" s="113"/>
    </row>
    <row r="219" spans="2:33" x14ac:dyDescent="0.2">
      <c r="B219" s="200"/>
      <c r="C219" s="113"/>
      <c r="D219" s="201"/>
      <c r="E219" s="201"/>
      <c r="F219" s="113"/>
      <c r="G219" s="113"/>
      <c r="H219" s="113"/>
      <c r="I219" s="203"/>
      <c r="J219" s="203"/>
      <c r="K219" s="204"/>
      <c r="L219" s="201"/>
      <c r="M219" s="201"/>
      <c r="N219" s="201"/>
      <c r="O219" s="201"/>
      <c r="P219" s="201"/>
      <c r="Q219" s="113"/>
      <c r="R219" s="113"/>
      <c r="U219" s="201"/>
      <c r="V219" s="113"/>
      <c r="W219" s="113"/>
      <c r="X219" s="113"/>
      <c r="Y219" s="113"/>
      <c r="Z219" s="113"/>
      <c r="AA219" s="113"/>
      <c r="AB219" s="113"/>
      <c r="AC219" s="201"/>
      <c r="AD219" s="113"/>
      <c r="AE219" s="113"/>
      <c r="AF219" s="113"/>
      <c r="AG219" s="113"/>
    </row>
    <row r="220" spans="2:33" x14ac:dyDescent="0.2">
      <c r="B220" s="200"/>
      <c r="C220" s="113"/>
      <c r="D220" s="201"/>
      <c r="E220" s="201"/>
      <c r="F220" s="113"/>
      <c r="G220" s="113"/>
      <c r="H220" s="113"/>
      <c r="I220" s="203"/>
      <c r="J220" s="203"/>
      <c r="K220" s="204"/>
      <c r="L220" s="201"/>
      <c r="M220" s="201"/>
      <c r="N220" s="201"/>
      <c r="O220" s="201"/>
      <c r="P220" s="201"/>
      <c r="Q220" s="113"/>
      <c r="R220" s="113"/>
      <c r="U220" s="201"/>
      <c r="V220" s="113"/>
      <c r="W220" s="113"/>
      <c r="X220" s="113"/>
      <c r="Y220" s="113"/>
      <c r="Z220" s="113"/>
      <c r="AA220" s="113"/>
      <c r="AB220" s="113"/>
      <c r="AC220" s="201"/>
      <c r="AD220" s="113"/>
      <c r="AE220" s="113"/>
      <c r="AF220" s="113"/>
      <c r="AG220" s="113"/>
    </row>
    <row r="221" spans="2:33" x14ac:dyDescent="0.2">
      <c r="B221" s="200"/>
      <c r="C221" s="113"/>
      <c r="D221" s="201"/>
      <c r="E221" s="201"/>
      <c r="F221" s="113"/>
      <c r="G221" s="113"/>
      <c r="H221" s="113"/>
      <c r="I221" s="203"/>
      <c r="J221" s="203"/>
      <c r="K221" s="204"/>
      <c r="L221" s="201"/>
      <c r="M221" s="201"/>
      <c r="N221" s="201"/>
      <c r="O221" s="201"/>
      <c r="P221" s="201"/>
      <c r="Q221" s="113"/>
      <c r="R221" s="113"/>
      <c r="U221" s="201"/>
      <c r="V221" s="113"/>
      <c r="W221" s="113"/>
      <c r="X221" s="113"/>
      <c r="Y221" s="113"/>
      <c r="Z221" s="113"/>
      <c r="AA221" s="113"/>
      <c r="AB221" s="113"/>
      <c r="AC221" s="201"/>
      <c r="AD221" s="113"/>
      <c r="AE221" s="113"/>
      <c r="AF221" s="113"/>
      <c r="AG221" s="113"/>
    </row>
    <row r="222" spans="2:33" x14ac:dyDescent="0.2">
      <c r="B222" s="200"/>
      <c r="C222" s="113"/>
      <c r="D222" s="201"/>
      <c r="E222" s="201"/>
      <c r="F222" s="113"/>
      <c r="G222" s="113"/>
      <c r="H222" s="113"/>
      <c r="I222" s="203"/>
      <c r="J222" s="203"/>
      <c r="K222" s="204"/>
      <c r="L222" s="201"/>
      <c r="M222" s="201"/>
      <c r="N222" s="201"/>
      <c r="O222" s="201"/>
      <c r="P222" s="201"/>
      <c r="Q222" s="113"/>
      <c r="R222" s="113"/>
      <c r="U222" s="201"/>
      <c r="V222" s="113"/>
      <c r="W222" s="113"/>
      <c r="X222" s="113"/>
      <c r="Y222" s="113"/>
      <c r="Z222" s="113"/>
      <c r="AA222" s="113"/>
      <c r="AB222" s="113"/>
      <c r="AC222" s="201"/>
      <c r="AD222" s="113"/>
      <c r="AE222" s="113"/>
      <c r="AF222" s="113"/>
      <c r="AG222" s="113"/>
    </row>
    <row r="223" spans="2:33" x14ac:dyDescent="0.2">
      <c r="B223" s="200"/>
      <c r="C223" s="113"/>
      <c r="D223" s="201"/>
      <c r="E223" s="201"/>
      <c r="F223" s="113"/>
      <c r="G223" s="113"/>
      <c r="H223" s="113"/>
      <c r="I223" s="203"/>
      <c r="J223" s="203"/>
      <c r="K223" s="204"/>
      <c r="L223" s="201"/>
      <c r="M223" s="201"/>
      <c r="N223" s="201"/>
      <c r="O223" s="201"/>
      <c r="P223" s="201"/>
      <c r="Q223" s="113"/>
      <c r="R223" s="113"/>
      <c r="U223" s="201"/>
      <c r="V223" s="113"/>
      <c r="W223" s="113"/>
      <c r="X223" s="113"/>
      <c r="Y223" s="113"/>
      <c r="Z223" s="113"/>
      <c r="AA223" s="113"/>
      <c r="AB223" s="113"/>
      <c r="AC223" s="201"/>
      <c r="AD223" s="113"/>
      <c r="AE223" s="113"/>
      <c r="AF223" s="113"/>
      <c r="AG223" s="113"/>
    </row>
    <row r="224" spans="2:33" x14ac:dyDescent="0.2">
      <c r="B224" s="200"/>
      <c r="C224" s="113"/>
      <c r="D224" s="201"/>
      <c r="E224" s="201"/>
      <c r="F224" s="113"/>
      <c r="G224" s="113"/>
      <c r="H224" s="113"/>
      <c r="I224" s="203"/>
      <c r="J224" s="203"/>
      <c r="K224" s="204"/>
      <c r="L224" s="201"/>
      <c r="M224" s="201"/>
      <c r="N224" s="201"/>
      <c r="O224" s="201"/>
      <c r="P224" s="201"/>
      <c r="Q224" s="113"/>
      <c r="R224" s="113"/>
      <c r="U224" s="201"/>
      <c r="V224" s="113"/>
      <c r="W224" s="113"/>
      <c r="X224" s="113"/>
      <c r="Y224" s="113"/>
      <c r="Z224" s="113"/>
      <c r="AA224" s="113"/>
      <c r="AB224" s="113"/>
      <c r="AC224" s="201"/>
      <c r="AD224" s="113"/>
      <c r="AE224" s="113"/>
      <c r="AF224" s="113"/>
      <c r="AG224" s="113"/>
    </row>
    <row r="225" spans="2:33" x14ac:dyDescent="0.2">
      <c r="B225" s="200"/>
      <c r="C225" s="113"/>
      <c r="D225" s="201"/>
      <c r="E225" s="201"/>
      <c r="F225" s="113"/>
      <c r="G225" s="113"/>
      <c r="H225" s="113"/>
      <c r="I225" s="203"/>
      <c r="J225" s="203"/>
      <c r="K225" s="204"/>
      <c r="L225" s="201"/>
      <c r="M225" s="201"/>
      <c r="N225" s="201"/>
      <c r="O225" s="201"/>
      <c r="P225" s="201"/>
      <c r="Q225" s="113"/>
      <c r="R225" s="113"/>
      <c r="U225" s="201"/>
      <c r="V225" s="113"/>
      <c r="W225" s="113"/>
      <c r="X225" s="113"/>
      <c r="Y225" s="113"/>
      <c r="Z225" s="113"/>
      <c r="AA225" s="113"/>
      <c r="AB225" s="113"/>
      <c r="AC225" s="201"/>
      <c r="AD225" s="113"/>
      <c r="AE225" s="113"/>
      <c r="AF225" s="113"/>
      <c r="AG225" s="113"/>
    </row>
    <row r="226" spans="2:33" x14ac:dyDescent="0.2">
      <c r="B226" s="200"/>
      <c r="C226" s="113"/>
      <c r="D226" s="201"/>
      <c r="E226" s="201"/>
      <c r="F226" s="113"/>
      <c r="G226" s="113"/>
      <c r="H226" s="113"/>
      <c r="I226" s="203"/>
      <c r="J226" s="203"/>
      <c r="K226" s="204"/>
      <c r="L226" s="201"/>
      <c r="M226" s="201"/>
      <c r="N226" s="201"/>
      <c r="O226" s="201"/>
      <c r="P226" s="201"/>
      <c r="Q226" s="113"/>
      <c r="R226" s="113"/>
      <c r="U226" s="201"/>
      <c r="V226" s="113"/>
      <c r="W226" s="113"/>
      <c r="X226" s="113"/>
      <c r="Y226" s="113"/>
      <c r="Z226" s="113"/>
      <c r="AA226" s="113"/>
      <c r="AB226" s="113"/>
      <c r="AC226" s="201"/>
      <c r="AD226" s="113"/>
      <c r="AE226" s="113"/>
      <c r="AF226" s="113"/>
      <c r="AG226" s="113"/>
    </row>
    <row r="227" spans="2:33" x14ac:dyDescent="0.2">
      <c r="B227" s="200"/>
      <c r="C227" s="113"/>
      <c r="D227" s="201"/>
      <c r="E227" s="201"/>
      <c r="F227" s="113"/>
      <c r="G227" s="113"/>
      <c r="H227" s="113"/>
      <c r="I227" s="203"/>
      <c r="J227" s="203"/>
      <c r="K227" s="204"/>
      <c r="L227" s="201"/>
      <c r="M227" s="201"/>
      <c r="N227" s="201"/>
      <c r="O227" s="201"/>
      <c r="P227" s="201"/>
      <c r="Q227" s="113"/>
      <c r="R227" s="113"/>
      <c r="U227" s="201"/>
      <c r="V227" s="113"/>
      <c r="W227" s="113"/>
      <c r="X227" s="113"/>
      <c r="Y227" s="113"/>
      <c r="Z227" s="113"/>
      <c r="AA227" s="113"/>
      <c r="AB227" s="113"/>
      <c r="AC227" s="201"/>
      <c r="AD227" s="113"/>
      <c r="AE227" s="113"/>
      <c r="AF227" s="113"/>
      <c r="AG227" s="113"/>
    </row>
    <row r="228" spans="2:33" x14ac:dyDescent="0.2">
      <c r="B228" s="200"/>
      <c r="C228" s="113"/>
      <c r="D228" s="201"/>
      <c r="E228" s="201"/>
      <c r="F228" s="113"/>
      <c r="G228" s="113"/>
      <c r="H228" s="113"/>
      <c r="I228" s="203"/>
      <c r="J228" s="203"/>
      <c r="K228" s="204"/>
      <c r="L228" s="201"/>
      <c r="M228" s="201"/>
      <c r="N228" s="201"/>
      <c r="O228" s="201"/>
      <c r="P228" s="201"/>
      <c r="Q228" s="113"/>
      <c r="R228" s="113"/>
      <c r="U228" s="201"/>
      <c r="V228" s="113"/>
      <c r="W228" s="113"/>
      <c r="X228" s="113"/>
      <c r="Y228" s="113"/>
      <c r="Z228" s="113"/>
      <c r="AA228" s="113"/>
      <c r="AB228" s="113"/>
      <c r="AC228" s="201"/>
      <c r="AD228" s="113"/>
      <c r="AE228" s="113"/>
      <c r="AF228" s="113"/>
      <c r="AG228" s="113"/>
    </row>
    <row r="229" spans="2:33" x14ac:dyDescent="0.2">
      <c r="B229" s="200"/>
      <c r="C229" s="113"/>
      <c r="D229" s="201"/>
      <c r="E229" s="201"/>
      <c r="F229" s="113"/>
      <c r="G229" s="113"/>
      <c r="H229" s="113"/>
      <c r="I229" s="203"/>
      <c r="J229" s="203"/>
      <c r="K229" s="204"/>
      <c r="L229" s="201"/>
      <c r="M229" s="201"/>
      <c r="N229" s="201"/>
      <c r="O229" s="201"/>
      <c r="P229" s="201"/>
      <c r="Q229" s="113"/>
      <c r="R229" s="113"/>
      <c r="U229" s="201"/>
      <c r="V229" s="113"/>
      <c r="W229" s="113"/>
      <c r="X229" s="113"/>
      <c r="Y229" s="113"/>
      <c r="Z229" s="113"/>
      <c r="AA229" s="113"/>
      <c r="AB229" s="113"/>
      <c r="AC229" s="201"/>
      <c r="AD229" s="113"/>
      <c r="AE229" s="113"/>
      <c r="AF229" s="113"/>
      <c r="AG229" s="113"/>
    </row>
    <row r="230" spans="2:33" x14ac:dyDescent="0.2">
      <c r="B230" s="200"/>
      <c r="C230" s="113"/>
      <c r="D230" s="201"/>
      <c r="E230" s="201"/>
      <c r="F230" s="113"/>
      <c r="G230" s="113"/>
      <c r="H230" s="113"/>
      <c r="I230" s="203"/>
      <c r="J230" s="203"/>
      <c r="K230" s="204"/>
      <c r="L230" s="201"/>
      <c r="M230" s="201"/>
      <c r="N230" s="201"/>
      <c r="O230" s="201"/>
      <c r="P230" s="201"/>
      <c r="Q230" s="113"/>
      <c r="R230" s="113"/>
      <c r="U230" s="201"/>
      <c r="V230" s="113"/>
      <c r="W230" s="113"/>
      <c r="X230" s="113"/>
      <c r="Y230" s="113"/>
      <c r="Z230" s="113"/>
      <c r="AA230" s="113"/>
      <c r="AB230" s="113"/>
      <c r="AC230" s="201"/>
      <c r="AD230" s="113"/>
      <c r="AE230" s="113"/>
      <c r="AF230" s="113"/>
      <c r="AG230" s="113"/>
    </row>
    <row r="231" spans="2:33" x14ac:dyDescent="0.2">
      <c r="B231" s="200"/>
      <c r="C231" s="113"/>
      <c r="D231" s="201"/>
      <c r="E231" s="201"/>
      <c r="F231" s="113"/>
      <c r="G231" s="113"/>
      <c r="H231" s="113"/>
      <c r="I231" s="203"/>
      <c r="J231" s="203"/>
      <c r="K231" s="204"/>
      <c r="L231" s="201"/>
      <c r="M231" s="201"/>
      <c r="N231" s="201"/>
      <c r="O231" s="201"/>
      <c r="P231" s="201"/>
      <c r="Q231" s="113"/>
      <c r="R231" s="113"/>
      <c r="U231" s="201"/>
      <c r="V231" s="113"/>
      <c r="W231" s="113"/>
      <c r="X231" s="113"/>
      <c r="Y231" s="113"/>
      <c r="Z231" s="113"/>
      <c r="AA231" s="113"/>
      <c r="AB231" s="113"/>
      <c r="AC231" s="201"/>
      <c r="AD231" s="113"/>
      <c r="AE231" s="113"/>
      <c r="AF231" s="113"/>
      <c r="AG231" s="113"/>
    </row>
    <row r="232" spans="2:33" x14ac:dyDescent="0.2">
      <c r="B232" s="200"/>
      <c r="C232" s="113"/>
      <c r="D232" s="201"/>
      <c r="E232" s="201"/>
      <c r="F232" s="113"/>
      <c r="G232" s="113"/>
      <c r="H232" s="113"/>
      <c r="I232" s="203"/>
      <c r="J232" s="203"/>
      <c r="K232" s="204"/>
      <c r="L232" s="201"/>
      <c r="M232" s="201"/>
      <c r="N232" s="201"/>
      <c r="O232" s="201"/>
      <c r="P232" s="201"/>
      <c r="Q232" s="113"/>
      <c r="R232" s="113"/>
      <c r="U232" s="201"/>
      <c r="V232" s="113"/>
      <c r="W232" s="113"/>
      <c r="X232" s="113"/>
      <c r="Y232" s="113"/>
      <c r="Z232" s="113"/>
      <c r="AA232" s="113"/>
      <c r="AB232" s="113"/>
      <c r="AC232" s="201"/>
      <c r="AD232" s="113"/>
      <c r="AE232" s="113"/>
      <c r="AF232" s="113"/>
      <c r="AG232" s="113"/>
    </row>
    <row r="233" spans="2:33" x14ac:dyDescent="0.2">
      <c r="B233" s="200"/>
      <c r="C233" s="113"/>
      <c r="D233" s="201"/>
      <c r="E233" s="201"/>
      <c r="F233" s="113"/>
      <c r="G233" s="113"/>
      <c r="H233" s="113"/>
      <c r="I233" s="203"/>
      <c r="J233" s="203"/>
      <c r="K233" s="204"/>
      <c r="L233" s="201"/>
      <c r="M233" s="201"/>
      <c r="N233" s="201"/>
      <c r="O233" s="201"/>
      <c r="P233" s="201"/>
      <c r="Q233" s="113"/>
      <c r="R233" s="113"/>
      <c r="U233" s="201"/>
      <c r="V233" s="113"/>
      <c r="W233" s="113"/>
      <c r="X233" s="113"/>
      <c r="Y233" s="113"/>
      <c r="Z233" s="113"/>
      <c r="AA233" s="113"/>
      <c r="AB233" s="113"/>
      <c r="AC233" s="201"/>
      <c r="AD233" s="113"/>
      <c r="AE233" s="113"/>
      <c r="AF233" s="113"/>
      <c r="AG233" s="113"/>
    </row>
    <row r="234" spans="2:33" x14ac:dyDescent="0.2">
      <c r="B234" s="200"/>
      <c r="C234" s="113"/>
      <c r="D234" s="201"/>
      <c r="E234" s="201"/>
      <c r="F234" s="113"/>
      <c r="G234" s="113"/>
      <c r="H234" s="113"/>
      <c r="I234" s="203"/>
      <c r="J234" s="203"/>
      <c r="K234" s="204"/>
      <c r="L234" s="201"/>
      <c r="M234" s="201"/>
      <c r="N234" s="201"/>
      <c r="O234" s="201"/>
      <c r="P234" s="201"/>
      <c r="Q234" s="113"/>
      <c r="R234" s="113"/>
      <c r="U234" s="201"/>
      <c r="V234" s="113"/>
      <c r="W234" s="113"/>
      <c r="X234" s="113"/>
      <c r="Y234" s="113"/>
      <c r="Z234" s="113"/>
      <c r="AA234" s="113"/>
      <c r="AB234" s="113"/>
      <c r="AC234" s="201"/>
      <c r="AD234" s="113"/>
      <c r="AE234" s="113"/>
      <c r="AF234" s="113"/>
      <c r="AG234" s="113"/>
    </row>
    <row r="235" spans="2:33" x14ac:dyDescent="0.2">
      <c r="B235" s="200"/>
      <c r="C235" s="113"/>
      <c r="D235" s="201"/>
      <c r="E235" s="201"/>
      <c r="F235" s="113"/>
      <c r="G235" s="113"/>
      <c r="H235" s="113"/>
      <c r="I235" s="203"/>
      <c r="J235" s="203"/>
      <c r="K235" s="204"/>
      <c r="L235" s="201"/>
      <c r="M235" s="201"/>
      <c r="N235" s="201"/>
      <c r="O235" s="201"/>
      <c r="P235" s="201"/>
      <c r="Q235" s="113"/>
      <c r="R235" s="113"/>
      <c r="U235" s="201"/>
      <c r="V235" s="113"/>
      <c r="W235" s="113"/>
      <c r="X235" s="113"/>
      <c r="Y235" s="113"/>
      <c r="Z235" s="113"/>
      <c r="AA235" s="113"/>
      <c r="AB235" s="113"/>
      <c r="AC235" s="201"/>
      <c r="AD235" s="113"/>
      <c r="AE235" s="113"/>
      <c r="AF235" s="113"/>
      <c r="AG235" s="113"/>
    </row>
    <row r="236" spans="2:33" x14ac:dyDescent="0.2">
      <c r="B236" s="200"/>
      <c r="C236" s="113"/>
      <c r="D236" s="201"/>
      <c r="E236" s="201"/>
      <c r="F236" s="113"/>
      <c r="G236" s="113"/>
      <c r="H236" s="113"/>
      <c r="I236" s="203"/>
      <c r="J236" s="203"/>
      <c r="K236" s="204"/>
      <c r="L236" s="201"/>
      <c r="M236" s="201"/>
      <c r="N236" s="201"/>
      <c r="O236" s="201"/>
      <c r="P236" s="201"/>
      <c r="Q236" s="113"/>
      <c r="R236" s="113"/>
      <c r="U236" s="201"/>
      <c r="V236" s="113"/>
      <c r="W236" s="113"/>
      <c r="X236" s="113"/>
      <c r="Y236" s="113"/>
      <c r="Z236" s="113"/>
      <c r="AA236" s="113"/>
      <c r="AB236" s="113"/>
      <c r="AC236" s="201"/>
      <c r="AD236" s="113"/>
      <c r="AE236" s="113"/>
      <c r="AF236" s="113"/>
      <c r="AG236" s="113"/>
    </row>
    <row r="237" spans="2:33" x14ac:dyDescent="0.2">
      <c r="B237" s="200"/>
      <c r="C237" s="113"/>
      <c r="D237" s="201"/>
      <c r="E237" s="201"/>
      <c r="F237" s="113"/>
      <c r="G237" s="113"/>
      <c r="H237" s="113"/>
      <c r="I237" s="203"/>
      <c r="J237" s="203"/>
      <c r="K237" s="204"/>
      <c r="L237" s="201"/>
      <c r="M237" s="201"/>
      <c r="N237" s="201"/>
      <c r="O237" s="201"/>
      <c r="P237" s="201"/>
      <c r="Q237" s="113"/>
      <c r="R237" s="113"/>
      <c r="U237" s="201"/>
      <c r="V237" s="113"/>
      <c r="W237" s="113"/>
      <c r="X237" s="113"/>
      <c r="Y237" s="113"/>
      <c r="Z237" s="113"/>
      <c r="AA237" s="113"/>
      <c r="AB237" s="113"/>
      <c r="AC237" s="201"/>
      <c r="AD237" s="113"/>
      <c r="AE237" s="113"/>
      <c r="AF237" s="113"/>
      <c r="AG237" s="113"/>
    </row>
    <row r="238" spans="2:33" x14ac:dyDescent="0.2">
      <c r="B238" s="200"/>
      <c r="C238" s="113"/>
      <c r="D238" s="201"/>
      <c r="E238" s="201"/>
      <c r="F238" s="113"/>
      <c r="G238" s="113"/>
      <c r="H238" s="113"/>
      <c r="I238" s="203"/>
      <c r="J238" s="203"/>
      <c r="K238" s="204"/>
      <c r="L238" s="201"/>
      <c r="M238" s="201"/>
      <c r="N238" s="201"/>
      <c r="O238" s="201"/>
      <c r="P238" s="201"/>
      <c r="Q238" s="113"/>
      <c r="R238" s="113"/>
      <c r="U238" s="201"/>
      <c r="V238" s="113"/>
      <c r="W238" s="113"/>
      <c r="X238" s="113"/>
      <c r="Y238" s="113"/>
      <c r="Z238" s="113"/>
      <c r="AA238" s="113"/>
      <c r="AB238" s="113"/>
      <c r="AC238" s="201"/>
      <c r="AD238" s="113"/>
      <c r="AE238" s="113"/>
      <c r="AF238" s="113"/>
      <c r="AG238" s="113"/>
    </row>
    <row r="239" spans="2:33" x14ac:dyDescent="0.2">
      <c r="B239" s="200"/>
      <c r="C239" s="113"/>
      <c r="D239" s="201"/>
      <c r="E239" s="201"/>
      <c r="F239" s="113"/>
      <c r="G239" s="113"/>
      <c r="H239" s="113"/>
      <c r="I239" s="203"/>
      <c r="J239" s="203"/>
      <c r="K239" s="204"/>
      <c r="L239" s="201"/>
      <c r="M239" s="201"/>
      <c r="N239" s="201"/>
      <c r="O239" s="201"/>
      <c r="P239" s="201"/>
      <c r="Q239" s="113"/>
      <c r="R239" s="113"/>
      <c r="U239" s="201"/>
      <c r="V239" s="113"/>
      <c r="W239" s="113"/>
      <c r="X239" s="113"/>
      <c r="Y239" s="113"/>
      <c r="Z239" s="113"/>
      <c r="AA239" s="113"/>
      <c r="AB239" s="113"/>
      <c r="AC239" s="201"/>
      <c r="AD239" s="113"/>
      <c r="AE239" s="113"/>
      <c r="AF239" s="113"/>
      <c r="AG239" s="113"/>
    </row>
    <row r="240" spans="2:33" x14ac:dyDescent="0.2">
      <c r="B240" s="200"/>
      <c r="C240" s="113"/>
      <c r="D240" s="201"/>
      <c r="E240" s="201"/>
      <c r="F240" s="113"/>
      <c r="G240" s="113"/>
      <c r="H240" s="113"/>
      <c r="I240" s="203"/>
      <c r="J240" s="203"/>
      <c r="K240" s="204"/>
      <c r="L240" s="201"/>
      <c r="M240" s="201"/>
      <c r="N240" s="201"/>
      <c r="O240" s="201"/>
      <c r="P240" s="201"/>
      <c r="Q240" s="113"/>
      <c r="R240" s="113"/>
      <c r="U240" s="201"/>
      <c r="V240" s="113"/>
      <c r="W240" s="113"/>
      <c r="X240" s="113"/>
      <c r="Y240" s="113"/>
      <c r="Z240" s="113"/>
      <c r="AA240" s="113"/>
      <c r="AB240" s="113"/>
      <c r="AC240" s="201"/>
      <c r="AD240" s="113"/>
      <c r="AE240" s="113"/>
      <c r="AF240" s="113"/>
      <c r="AG240" s="113"/>
    </row>
    <row r="241" spans="2:33" x14ac:dyDescent="0.2">
      <c r="B241" s="200"/>
      <c r="C241" s="113"/>
      <c r="D241" s="201"/>
      <c r="E241" s="201"/>
      <c r="F241" s="113"/>
      <c r="G241" s="113"/>
      <c r="H241" s="113"/>
      <c r="I241" s="203"/>
      <c r="J241" s="203"/>
      <c r="K241" s="204"/>
      <c r="L241" s="201"/>
      <c r="M241" s="201"/>
      <c r="N241" s="201"/>
      <c r="O241" s="201"/>
      <c r="P241" s="201"/>
      <c r="Q241" s="113"/>
      <c r="R241" s="113"/>
      <c r="U241" s="201"/>
      <c r="V241" s="113"/>
      <c r="W241" s="113"/>
      <c r="X241" s="113"/>
      <c r="Y241" s="113"/>
      <c r="Z241" s="113"/>
      <c r="AA241" s="113"/>
      <c r="AB241" s="113"/>
      <c r="AC241" s="201"/>
      <c r="AD241" s="113"/>
      <c r="AE241" s="113"/>
      <c r="AF241" s="113"/>
      <c r="AG241" s="113"/>
    </row>
    <row r="242" spans="2:33" x14ac:dyDescent="0.2">
      <c r="B242" s="200"/>
      <c r="C242" s="113"/>
      <c r="D242" s="201"/>
      <c r="E242" s="201"/>
      <c r="F242" s="113"/>
      <c r="G242" s="113"/>
      <c r="H242" s="113"/>
      <c r="I242" s="203"/>
      <c r="J242" s="203"/>
      <c r="K242" s="204"/>
      <c r="L242" s="201"/>
      <c r="M242" s="201"/>
      <c r="N242" s="201"/>
      <c r="O242" s="201"/>
      <c r="P242" s="201"/>
      <c r="Q242" s="113"/>
      <c r="R242" s="113"/>
      <c r="U242" s="201"/>
      <c r="V242" s="113"/>
      <c r="W242" s="113"/>
      <c r="X242" s="113"/>
      <c r="Y242" s="113"/>
      <c r="Z242" s="113"/>
      <c r="AA242" s="113"/>
      <c r="AB242" s="113"/>
      <c r="AC242" s="201"/>
      <c r="AD242" s="113"/>
      <c r="AE242" s="113"/>
      <c r="AF242" s="113"/>
      <c r="AG242" s="113"/>
    </row>
    <row r="243" spans="2:33" x14ac:dyDescent="0.2">
      <c r="B243" s="200"/>
      <c r="C243" s="113"/>
      <c r="D243" s="201"/>
      <c r="E243" s="201"/>
      <c r="F243" s="113"/>
      <c r="G243" s="113"/>
      <c r="H243" s="113"/>
      <c r="I243" s="203"/>
      <c r="J243" s="203"/>
      <c r="K243" s="204"/>
      <c r="L243" s="201"/>
      <c r="M243" s="201"/>
      <c r="N243" s="201"/>
      <c r="O243" s="201"/>
      <c r="P243" s="201"/>
      <c r="Q243" s="113"/>
      <c r="R243" s="113"/>
      <c r="U243" s="201"/>
      <c r="V243" s="113"/>
      <c r="W243" s="113"/>
      <c r="X243" s="113"/>
      <c r="Y243" s="113"/>
      <c r="Z243" s="113"/>
      <c r="AA243" s="113"/>
      <c r="AB243" s="113"/>
      <c r="AC243" s="201"/>
      <c r="AD243" s="113"/>
      <c r="AE243" s="113"/>
      <c r="AF243" s="113"/>
      <c r="AG243" s="113"/>
    </row>
    <row r="244" spans="2:33" x14ac:dyDescent="0.2">
      <c r="B244" s="200"/>
      <c r="C244" s="113"/>
      <c r="D244" s="201"/>
      <c r="E244" s="201"/>
      <c r="F244" s="113"/>
      <c r="G244" s="113"/>
      <c r="H244" s="113"/>
      <c r="I244" s="203"/>
      <c r="J244" s="203"/>
      <c r="K244" s="204"/>
      <c r="L244" s="201"/>
      <c r="M244" s="201"/>
      <c r="N244" s="201"/>
      <c r="O244" s="201"/>
      <c r="P244" s="201"/>
      <c r="Q244" s="113"/>
      <c r="R244" s="113"/>
      <c r="U244" s="201"/>
      <c r="V244" s="113"/>
      <c r="W244" s="113"/>
      <c r="X244" s="113"/>
      <c r="Y244" s="113"/>
      <c r="Z244" s="113"/>
      <c r="AA244" s="113"/>
      <c r="AB244" s="113"/>
      <c r="AC244" s="201"/>
      <c r="AD244" s="113"/>
      <c r="AE244" s="113"/>
      <c r="AF244" s="113"/>
      <c r="AG244" s="113"/>
    </row>
    <row r="245" spans="2:33" x14ac:dyDescent="0.2">
      <c r="B245" s="200"/>
      <c r="C245" s="113"/>
      <c r="D245" s="201"/>
      <c r="E245" s="201"/>
      <c r="F245" s="113"/>
      <c r="G245" s="113"/>
      <c r="H245" s="113"/>
      <c r="I245" s="203"/>
      <c r="J245" s="203"/>
      <c r="K245" s="204"/>
      <c r="L245" s="201"/>
      <c r="M245" s="201"/>
      <c r="N245" s="201"/>
      <c r="O245" s="201"/>
      <c r="P245" s="201"/>
      <c r="Q245" s="113"/>
      <c r="R245" s="113"/>
      <c r="U245" s="201"/>
      <c r="V245" s="113"/>
      <c r="W245" s="113"/>
      <c r="X245" s="113"/>
      <c r="Y245" s="113"/>
      <c r="Z245" s="113"/>
      <c r="AA245" s="113"/>
      <c r="AB245" s="113"/>
      <c r="AC245" s="201"/>
      <c r="AD245" s="113"/>
      <c r="AE245" s="113"/>
      <c r="AF245" s="113"/>
      <c r="AG245" s="113"/>
    </row>
    <row r="246" spans="2:33" x14ac:dyDescent="0.2">
      <c r="B246" s="200"/>
      <c r="C246" s="113"/>
      <c r="D246" s="201"/>
      <c r="E246" s="201"/>
      <c r="F246" s="113"/>
      <c r="G246" s="113"/>
      <c r="H246" s="113"/>
      <c r="I246" s="203"/>
      <c r="J246" s="203"/>
      <c r="K246" s="204"/>
      <c r="L246" s="201"/>
      <c r="M246" s="201"/>
      <c r="N246" s="201"/>
      <c r="O246" s="201"/>
      <c r="P246" s="201"/>
      <c r="Q246" s="113"/>
      <c r="R246" s="113"/>
      <c r="U246" s="201"/>
      <c r="V246" s="113"/>
      <c r="W246" s="113"/>
      <c r="X246" s="113"/>
      <c r="Y246" s="113"/>
      <c r="Z246" s="113"/>
      <c r="AA246" s="113"/>
      <c r="AB246" s="113"/>
      <c r="AC246" s="201"/>
      <c r="AD246" s="113"/>
      <c r="AE246" s="113"/>
      <c r="AF246" s="113"/>
      <c r="AG246" s="113"/>
    </row>
    <row r="247" spans="2:33" x14ac:dyDescent="0.2">
      <c r="B247" s="200"/>
      <c r="C247" s="113"/>
      <c r="D247" s="201"/>
      <c r="E247" s="201"/>
      <c r="F247" s="113"/>
      <c r="G247" s="113"/>
      <c r="H247" s="113"/>
      <c r="I247" s="203"/>
      <c r="J247" s="203"/>
      <c r="K247" s="204"/>
      <c r="L247" s="201"/>
      <c r="M247" s="201"/>
      <c r="N247" s="201"/>
      <c r="O247" s="201"/>
      <c r="P247" s="201"/>
      <c r="Q247" s="113"/>
      <c r="R247" s="113"/>
      <c r="U247" s="201"/>
      <c r="V247" s="113"/>
      <c r="W247" s="113"/>
      <c r="X247" s="113"/>
      <c r="Y247" s="113"/>
      <c r="Z247" s="113"/>
      <c r="AA247" s="113"/>
      <c r="AB247" s="113"/>
      <c r="AC247" s="201"/>
      <c r="AD247" s="113"/>
      <c r="AE247" s="113"/>
      <c r="AF247" s="113"/>
      <c r="AG247" s="113"/>
    </row>
    <row r="248" spans="2:33" x14ac:dyDescent="0.2">
      <c r="B248" s="200"/>
      <c r="C248" s="113"/>
      <c r="D248" s="201"/>
      <c r="E248" s="201"/>
      <c r="F248" s="113"/>
      <c r="G248" s="113"/>
      <c r="H248" s="113"/>
      <c r="I248" s="203"/>
      <c r="J248" s="203"/>
      <c r="K248" s="204"/>
      <c r="L248" s="201"/>
      <c r="M248" s="201"/>
      <c r="N248" s="201"/>
      <c r="O248" s="201"/>
      <c r="P248" s="201"/>
      <c r="Q248" s="113"/>
      <c r="R248" s="113"/>
      <c r="U248" s="201"/>
      <c r="V248" s="113"/>
      <c r="W248" s="113"/>
      <c r="X248" s="113"/>
      <c r="Y248" s="113"/>
      <c r="Z248" s="113"/>
      <c r="AA248" s="113"/>
      <c r="AB248" s="113"/>
      <c r="AC248" s="201"/>
      <c r="AD248" s="113"/>
      <c r="AE248" s="113"/>
      <c r="AF248" s="113"/>
      <c r="AG248" s="113"/>
    </row>
    <row r="249" spans="2:33" x14ac:dyDescent="0.2">
      <c r="B249" s="200"/>
      <c r="C249" s="113"/>
      <c r="D249" s="201"/>
      <c r="E249" s="201"/>
      <c r="F249" s="113"/>
      <c r="G249" s="113"/>
      <c r="H249" s="113"/>
      <c r="I249" s="203"/>
      <c r="J249" s="203"/>
      <c r="K249" s="204"/>
      <c r="L249" s="201"/>
      <c r="M249" s="201"/>
      <c r="N249" s="201"/>
      <c r="O249" s="201"/>
      <c r="P249" s="201"/>
      <c r="Q249" s="113"/>
      <c r="R249" s="113"/>
      <c r="U249" s="201"/>
      <c r="V249" s="113"/>
      <c r="W249" s="113"/>
      <c r="X249" s="113"/>
      <c r="Y249" s="113"/>
      <c r="Z249" s="113"/>
      <c r="AA249" s="113"/>
      <c r="AB249" s="113"/>
      <c r="AC249" s="201"/>
      <c r="AD249" s="113"/>
      <c r="AE249" s="113"/>
      <c r="AF249" s="113"/>
      <c r="AG249" s="113"/>
    </row>
    <row r="250" spans="2:33" x14ac:dyDescent="0.2">
      <c r="B250" s="200"/>
      <c r="C250" s="113"/>
      <c r="D250" s="201"/>
      <c r="E250" s="201"/>
      <c r="F250" s="113"/>
      <c r="G250" s="113"/>
      <c r="H250" s="113"/>
      <c r="I250" s="203"/>
      <c r="J250" s="203"/>
      <c r="K250" s="204"/>
      <c r="L250" s="201"/>
      <c r="M250" s="201"/>
      <c r="N250" s="201"/>
      <c r="O250" s="201"/>
      <c r="P250" s="201"/>
      <c r="Q250" s="113"/>
      <c r="R250" s="113"/>
      <c r="U250" s="201"/>
      <c r="V250" s="113"/>
      <c r="W250" s="113"/>
      <c r="X250" s="113"/>
      <c r="Y250" s="113"/>
      <c r="Z250" s="113"/>
      <c r="AA250" s="113"/>
      <c r="AB250" s="113"/>
      <c r="AC250" s="201"/>
      <c r="AD250" s="113"/>
      <c r="AE250" s="113"/>
      <c r="AF250" s="113"/>
      <c r="AG250" s="113"/>
    </row>
    <row r="251" spans="2:33" x14ac:dyDescent="0.2">
      <c r="B251" s="200"/>
      <c r="C251" s="113"/>
      <c r="D251" s="201"/>
      <c r="E251" s="201"/>
      <c r="F251" s="113"/>
      <c r="G251" s="113"/>
      <c r="H251" s="113"/>
      <c r="I251" s="203"/>
      <c r="J251" s="203"/>
      <c r="K251" s="204"/>
      <c r="L251" s="201"/>
      <c r="M251" s="201"/>
      <c r="N251" s="201"/>
      <c r="O251" s="201"/>
      <c r="P251" s="201"/>
      <c r="Q251" s="113"/>
      <c r="R251" s="113"/>
      <c r="U251" s="201"/>
      <c r="V251" s="113"/>
      <c r="W251" s="113"/>
      <c r="X251" s="113"/>
      <c r="Y251" s="113"/>
      <c r="Z251" s="113"/>
      <c r="AA251" s="113"/>
      <c r="AB251" s="113"/>
      <c r="AC251" s="201"/>
      <c r="AD251" s="113"/>
      <c r="AE251" s="113"/>
      <c r="AF251" s="113"/>
      <c r="AG251" s="113"/>
    </row>
    <row r="252" spans="2:33" x14ac:dyDescent="0.2">
      <c r="B252" s="200"/>
      <c r="C252" s="113"/>
      <c r="D252" s="201"/>
      <c r="E252" s="201"/>
      <c r="F252" s="113"/>
      <c r="G252" s="113"/>
      <c r="H252" s="113"/>
      <c r="I252" s="203"/>
      <c r="J252" s="203"/>
      <c r="K252" s="204"/>
      <c r="L252" s="201"/>
      <c r="M252" s="201"/>
      <c r="N252" s="201"/>
      <c r="O252" s="201"/>
      <c r="P252" s="201"/>
      <c r="Q252" s="113"/>
      <c r="R252" s="113"/>
      <c r="U252" s="201"/>
      <c r="V252" s="113"/>
      <c r="W252" s="113"/>
      <c r="X252" s="113"/>
      <c r="Y252" s="113"/>
      <c r="Z252" s="113"/>
      <c r="AA252" s="113"/>
      <c r="AB252" s="113"/>
      <c r="AC252" s="201"/>
      <c r="AD252" s="113"/>
      <c r="AE252" s="113"/>
      <c r="AF252" s="113"/>
      <c r="AG252" s="113"/>
    </row>
    <row r="253" spans="2:33" x14ac:dyDescent="0.2">
      <c r="B253" s="200"/>
      <c r="C253" s="113"/>
      <c r="D253" s="201"/>
      <c r="E253" s="201"/>
      <c r="F253" s="113"/>
      <c r="G253" s="113"/>
      <c r="H253" s="113"/>
      <c r="I253" s="203"/>
      <c r="J253" s="203"/>
      <c r="K253" s="204"/>
      <c r="L253" s="201"/>
      <c r="M253" s="201"/>
      <c r="N253" s="201"/>
      <c r="O253" s="201"/>
      <c r="P253" s="201"/>
      <c r="Q253" s="113"/>
      <c r="R253" s="113"/>
      <c r="U253" s="201"/>
      <c r="V253" s="113"/>
      <c r="W253" s="113"/>
      <c r="X253" s="113"/>
      <c r="Y253" s="113"/>
      <c r="Z253" s="113"/>
      <c r="AA253" s="113"/>
      <c r="AB253" s="113"/>
      <c r="AC253" s="201"/>
      <c r="AD253" s="113"/>
      <c r="AE253" s="113"/>
      <c r="AF253" s="113"/>
      <c r="AG253" s="113"/>
    </row>
    <row r="254" spans="2:33" x14ac:dyDescent="0.2">
      <c r="B254" s="200"/>
      <c r="C254" s="113"/>
      <c r="D254" s="201"/>
      <c r="E254" s="201"/>
      <c r="F254" s="113"/>
      <c r="G254" s="113"/>
      <c r="H254" s="113"/>
      <c r="I254" s="203"/>
      <c r="J254" s="203"/>
      <c r="K254" s="204"/>
      <c r="L254" s="201"/>
      <c r="M254" s="201"/>
      <c r="N254" s="201"/>
      <c r="O254" s="201"/>
      <c r="P254" s="201"/>
      <c r="Q254" s="113"/>
      <c r="R254" s="113"/>
      <c r="U254" s="201"/>
      <c r="V254" s="113"/>
      <c r="W254" s="113"/>
      <c r="X254" s="113"/>
      <c r="Y254" s="113"/>
      <c r="Z254" s="113"/>
      <c r="AA254" s="113"/>
      <c r="AB254" s="113"/>
      <c r="AC254" s="201"/>
      <c r="AD254" s="113"/>
      <c r="AE254" s="113"/>
      <c r="AF254" s="113"/>
      <c r="AG254" s="113"/>
    </row>
    <row r="255" spans="2:33" x14ac:dyDescent="0.2">
      <c r="B255" s="200"/>
      <c r="C255" s="113"/>
      <c r="D255" s="201"/>
      <c r="E255" s="201"/>
      <c r="F255" s="113"/>
      <c r="G255" s="113"/>
      <c r="H255" s="113"/>
      <c r="I255" s="203"/>
      <c r="J255" s="203"/>
      <c r="K255" s="204"/>
      <c r="L255" s="201"/>
      <c r="M255" s="201"/>
      <c r="N255" s="201"/>
      <c r="O255" s="201"/>
      <c r="P255" s="201"/>
      <c r="Q255" s="113"/>
      <c r="R255" s="113"/>
      <c r="U255" s="201"/>
      <c r="V255" s="113"/>
      <c r="W255" s="113"/>
      <c r="X255" s="113"/>
      <c r="Y255" s="113"/>
      <c r="Z255" s="113"/>
      <c r="AA255" s="113"/>
      <c r="AB255" s="113"/>
      <c r="AC255" s="201"/>
      <c r="AD255" s="113"/>
      <c r="AE255" s="113"/>
      <c r="AF255" s="113"/>
      <c r="AG255" s="113"/>
    </row>
    <row r="256" spans="2:33" x14ac:dyDescent="0.2">
      <c r="B256" s="200"/>
      <c r="C256" s="113"/>
      <c r="D256" s="201"/>
      <c r="E256" s="201"/>
      <c r="F256" s="113"/>
      <c r="G256" s="113"/>
      <c r="H256" s="113"/>
      <c r="I256" s="203"/>
      <c r="J256" s="203"/>
      <c r="K256" s="204"/>
      <c r="L256" s="201"/>
      <c r="M256" s="201"/>
      <c r="N256" s="201"/>
      <c r="O256" s="201"/>
      <c r="P256" s="201"/>
      <c r="Q256" s="113"/>
      <c r="R256" s="113"/>
      <c r="U256" s="201"/>
      <c r="V256" s="113"/>
      <c r="W256" s="113"/>
      <c r="X256" s="113"/>
      <c r="Y256" s="113"/>
      <c r="Z256" s="113"/>
      <c r="AA256" s="113"/>
      <c r="AB256" s="113"/>
      <c r="AC256" s="201"/>
      <c r="AD256" s="113"/>
      <c r="AE256" s="113"/>
      <c r="AF256" s="113"/>
      <c r="AG256" s="113"/>
    </row>
    <row r="257" spans="2:33" x14ac:dyDescent="0.2">
      <c r="B257" s="200"/>
      <c r="C257" s="113"/>
      <c r="D257" s="201"/>
      <c r="E257" s="201"/>
      <c r="F257" s="113"/>
      <c r="G257" s="113"/>
      <c r="H257" s="113"/>
      <c r="I257" s="203"/>
      <c r="J257" s="203"/>
      <c r="K257" s="204"/>
      <c r="L257" s="201"/>
      <c r="M257" s="201"/>
      <c r="N257" s="201"/>
      <c r="O257" s="201"/>
      <c r="P257" s="201"/>
      <c r="Q257" s="113"/>
      <c r="R257" s="113"/>
      <c r="U257" s="201"/>
      <c r="V257" s="113"/>
      <c r="W257" s="113"/>
      <c r="X257" s="113"/>
      <c r="Y257" s="113"/>
      <c r="Z257" s="113"/>
      <c r="AA257" s="113"/>
      <c r="AB257" s="113"/>
      <c r="AC257" s="201"/>
      <c r="AD257" s="113"/>
      <c r="AE257" s="113"/>
      <c r="AF257" s="113"/>
      <c r="AG257" s="113"/>
    </row>
    <row r="258" spans="2:33" x14ac:dyDescent="0.2">
      <c r="B258" s="200"/>
      <c r="C258" s="113"/>
      <c r="D258" s="201"/>
      <c r="E258" s="201"/>
      <c r="F258" s="113"/>
      <c r="G258" s="113"/>
      <c r="H258" s="113"/>
      <c r="I258" s="203"/>
      <c r="J258" s="203"/>
      <c r="K258" s="204"/>
      <c r="L258" s="201"/>
      <c r="M258" s="201"/>
      <c r="N258" s="201"/>
      <c r="O258" s="201"/>
      <c r="P258" s="201"/>
      <c r="Q258" s="113"/>
      <c r="R258" s="113"/>
      <c r="U258" s="201"/>
      <c r="V258" s="113"/>
      <c r="W258" s="113"/>
      <c r="X258" s="113"/>
      <c r="Y258" s="113"/>
      <c r="Z258" s="113"/>
      <c r="AA258" s="113"/>
      <c r="AB258" s="113"/>
      <c r="AC258" s="201"/>
      <c r="AD258" s="113"/>
      <c r="AE258" s="113"/>
      <c r="AF258" s="113"/>
      <c r="AG258" s="113"/>
    </row>
    <row r="259" spans="2:33" x14ac:dyDescent="0.2">
      <c r="B259" s="200"/>
      <c r="C259" s="113"/>
      <c r="D259" s="201"/>
      <c r="E259" s="201"/>
      <c r="F259" s="113"/>
      <c r="G259" s="113"/>
      <c r="H259" s="113"/>
      <c r="I259" s="203"/>
      <c r="J259" s="203"/>
      <c r="K259" s="204"/>
      <c r="L259" s="201"/>
      <c r="M259" s="201"/>
      <c r="N259" s="201"/>
      <c r="O259" s="201"/>
      <c r="P259" s="201"/>
      <c r="Q259" s="113"/>
      <c r="R259" s="113"/>
      <c r="U259" s="201"/>
      <c r="V259" s="113"/>
      <c r="W259" s="113"/>
      <c r="X259" s="113"/>
      <c r="Y259" s="113"/>
      <c r="Z259" s="113"/>
      <c r="AA259" s="113"/>
      <c r="AB259" s="113"/>
      <c r="AC259" s="201"/>
      <c r="AD259" s="113"/>
      <c r="AE259" s="113"/>
      <c r="AF259" s="113"/>
      <c r="AG259" s="113"/>
    </row>
    <row r="260" spans="2:33" x14ac:dyDescent="0.2">
      <c r="B260" s="200"/>
      <c r="C260" s="113"/>
      <c r="D260" s="201"/>
      <c r="E260" s="201"/>
      <c r="F260" s="113"/>
      <c r="G260" s="113"/>
      <c r="H260" s="113"/>
      <c r="I260" s="203"/>
      <c r="J260" s="203"/>
      <c r="K260" s="204"/>
      <c r="L260" s="201"/>
      <c r="M260" s="201"/>
      <c r="N260" s="201"/>
      <c r="O260" s="201"/>
      <c r="P260" s="201"/>
      <c r="Q260" s="113"/>
      <c r="R260" s="113"/>
      <c r="U260" s="201"/>
      <c r="V260" s="113"/>
      <c r="W260" s="113"/>
      <c r="X260" s="113"/>
      <c r="Y260" s="113"/>
      <c r="Z260" s="113"/>
      <c r="AA260" s="113"/>
      <c r="AB260" s="113"/>
      <c r="AC260" s="201"/>
      <c r="AD260" s="113"/>
      <c r="AE260" s="113"/>
      <c r="AF260" s="113"/>
      <c r="AG260" s="113"/>
    </row>
    <row r="261" spans="2:33" x14ac:dyDescent="0.2">
      <c r="B261" s="200"/>
      <c r="C261" s="113"/>
      <c r="D261" s="201"/>
      <c r="E261" s="201"/>
      <c r="F261" s="113"/>
      <c r="G261" s="113"/>
      <c r="H261" s="113"/>
      <c r="I261" s="203"/>
      <c r="J261" s="203"/>
      <c r="K261" s="204"/>
      <c r="L261" s="201"/>
      <c r="M261" s="201"/>
      <c r="N261" s="201"/>
      <c r="O261" s="201"/>
      <c r="P261" s="201"/>
      <c r="Q261" s="113"/>
      <c r="R261" s="113"/>
      <c r="U261" s="201"/>
      <c r="V261" s="113"/>
      <c r="W261" s="113"/>
      <c r="X261" s="113"/>
      <c r="Y261" s="113"/>
      <c r="Z261" s="113"/>
      <c r="AA261" s="113"/>
      <c r="AB261" s="113"/>
      <c r="AC261" s="201"/>
      <c r="AD261" s="113"/>
      <c r="AE261" s="113"/>
      <c r="AF261" s="113"/>
      <c r="AG261" s="113"/>
    </row>
    <row r="262" spans="2:33" x14ac:dyDescent="0.2">
      <c r="B262" s="200"/>
      <c r="C262" s="113"/>
      <c r="D262" s="201"/>
      <c r="E262" s="201"/>
      <c r="F262" s="113"/>
      <c r="G262" s="113"/>
      <c r="H262" s="113"/>
      <c r="I262" s="203"/>
      <c r="J262" s="203"/>
      <c r="K262" s="204"/>
      <c r="L262" s="201"/>
      <c r="M262" s="201"/>
      <c r="N262" s="201"/>
      <c r="O262" s="201"/>
      <c r="P262" s="201"/>
      <c r="Q262" s="113"/>
      <c r="R262" s="113"/>
      <c r="U262" s="201"/>
      <c r="V262" s="113"/>
      <c r="W262" s="113"/>
      <c r="X262" s="113"/>
      <c r="Y262" s="113"/>
      <c r="Z262" s="113"/>
      <c r="AA262" s="113"/>
      <c r="AB262" s="113"/>
      <c r="AC262" s="201"/>
      <c r="AD262" s="113"/>
      <c r="AE262" s="113"/>
      <c r="AF262" s="113"/>
      <c r="AG262" s="113"/>
    </row>
    <row r="263" spans="2:33" x14ac:dyDescent="0.2">
      <c r="B263" s="200"/>
      <c r="C263" s="113"/>
      <c r="D263" s="201"/>
      <c r="E263" s="201"/>
      <c r="F263" s="113"/>
      <c r="G263" s="113"/>
      <c r="H263" s="113"/>
      <c r="I263" s="203"/>
      <c r="J263" s="203"/>
      <c r="K263" s="204"/>
      <c r="L263" s="201"/>
      <c r="M263" s="201"/>
      <c r="N263" s="201"/>
      <c r="O263" s="201"/>
      <c r="P263" s="201"/>
      <c r="Q263" s="113"/>
      <c r="R263" s="113"/>
      <c r="U263" s="201"/>
      <c r="V263" s="113"/>
      <c r="W263" s="113"/>
      <c r="X263" s="113"/>
      <c r="Y263" s="113"/>
      <c r="Z263" s="113"/>
      <c r="AA263" s="113"/>
      <c r="AB263" s="113"/>
      <c r="AC263" s="201"/>
      <c r="AD263" s="113"/>
      <c r="AE263" s="113"/>
      <c r="AF263" s="113"/>
      <c r="AG263" s="113"/>
    </row>
    <row r="264" spans="2:33" x14ac:dyDescent="0.2">
      <c r="B264" s="200"/>
      <c r="C264" s="113"/>
      <c r="D264" s="201"/>
      <c r="E264" s="201"/>
      <c r="F264" s="113"/>
      <c r="G264" s="113"/>
      <c r="H264" s="113"/>
      <c r="I264" s="203"/>
      <c r="J264" s="203"/>
      <c r="K264" s="204"/>
      <c r="L264" s="201"/>
      <c r="M264" s="201"/>
      <c r="N264" s="201"/>
      <c r="O264" s="201"/>
      <c r="P264" s="201"/>
      <c r="Q264" s="113"/>
      <c r="R264" s="113"/>
      <c r="U264" s="201"/>
      <c r="V264" s="113"/>
      <c r="W264" s="113"/>
      <c r="X264" s="113"/>
      <c r="Y264" s="113"/>
      <c r="Z264" s="113"/>
      <c r="AA264" s="113"/>
      <c r="AB264" s="113"/>
      <c r="AC264" s="201"/>
      <c r="AD264" s="113"/>
      <c r="AE264" s="113"/>
      <c r="AF264" s="113"/>
      <c r="AG264" s="113"/>
    </row>
    <row r="265" spans="2:33" x14ac:dyDescent="0.2">
      <c r="B265" s="200"/>
      <c r="C265" s="113"/>
      <c r="D265" s="201"/>
      <c r="E265" s="201"/>
      <c r="F265" s="113"/>
      <c r="G265" s="113"/>
      <c r="H265" s="113"/>
      <c r="I265" s="203"/>
      <c r="J265" s="203"/>
      <c r="K265" s="204"/>
      <c r="L265" s="201"/>
      <c r="M265" s="201"/>
      <c r="N265" s="201"/>
      <c r="O265" s="201"/>
      <c r="P265" s="201"/>
      <c r="Q265" s="113"/>
      <c r="R265" s="113"/>
      <c r="U265" s="201"/>
      <c r="V265" s="113"/>
      <c r="W265" s="113"/>
      <c r="X265" s="113"/>
      <c r="Y265" s="113"/>
      <c r="Z265" s="113"/>
      <c r="AA265" s="113"/>
      <c r="AB265" s="113"/>
      <c r="AC265" s="201"/>
      <c r="AD265" s="113"/>
      <c r="AE265" s="113"/>
      <c r="AF265" s="113"/>
      <c r="AG265" s="113"/>
    </row>
    <row r="266" spans="2:33" x14ac:dyDescent="0.2">
      <c r="B266" s="200"/>
      <c r="C266" s="113"/>
      <c r="D266" s="201"/>
      <c r="E266" s="201"/>
      <c r="F266" s="113"/>
      <c r="G266" s="113"/>
      <c r="H266" s="113"/>
      <c r="I266" s="203"/>
      <c r="J266" s="203"/>
      <c r="K266" s="204"/>
      <c r="L266" s="201"/>
      <c r="M266" s="201"/>
      <c r="N266" s="201"/>
      <c r="O266" s="201"/>
      <c r="P266" s="201"/>
      <c r="Q266" s="113"/>
      <c r="R266" s="113"/>
      <c r="U266" s="201"/>
      <c r="V266" s="113"/>
      <c r="W266" s="113"/>
      <c r="X266" s="113"/>
      <c r="Y266" s="113"/>
      <c r="Z266" s="113"/>
      <c r="AA266" s="113"/>
      <c r="AB266" s="113"/>
      <c r="AC266" s="201"/>
      <c r="AD266" s="113"/>
      <c r="AE266" s="113"/>
      <c r="AF266" s="113"/>
      <c r="AG266" s="113"/>
    </row>
    <row r="267" spans="2:33" x14ac:dyDescent="0.2">
      <c r="B267" s="200"/>
      <c r="C267" s="113"/>
      <c r="D267" s="201"/>
      <c r="E267" s="201"/>
      <c r="F267" s="113"/>
      <c r="G267" s="113"/>
      <c r="H267" s="113"/>
      <c r="I267" s="203"/>
      <c r="J267" s="203"/>
      <c r="K267" s="204"/>
      <c r="L267" s="201"/>
      <c r="M267" s="201"/>
      <c r="N267" s="201"/>
      <c r="O267" s="201"/>
      <c r="P267" s="201"/>
      <c r="Q267" s="113"/>
      <c r="R267" s="113"/>
      <c r="U267" s="201"/>
      <c r="V267" s="113"/>
      <c r="W267" s="113"/>
      <c r="X267" s="113"/>
      <c r="Y267" s="113"/>
      <c r="Z267" s="113"/>
      <c r="AA267" s="113"/>
      <c r="AB267" s="113"/>
      <c r="AC267" s="201"/>
      <c r="AD267" s="113"/>
      <c r="AE267" s="113"/>
      <c r="AF267" s="113"/>
      <c r="AG267" s="113"/>
    </row>
    <row r="268" spans="2:33" x14ac:dyDescent="0.2">
      <c r="B268" s="200"/>
      <c r="C268" s="113"/>
      <c r="D268" s="201"/>
      <c r="E268" s="201"/>
      <c r="F268" s="113"/>
      <c r="G268" s="113"/>
      <c r="H268" s="113"/>
      <c r="I268" s="203"/>
      <c r="J268" s="203"/>
      <c r="K268" s="204"/>
      <c r="L268" s="201"/>
      <c r="M268" s="201"/>
      <c r="N268" s="201"/>
      <c r="O268" s="201"/>
      <c r="P268" s="201"/>
      <c r="Q268" s="113"/>
      <c r="R268" s="113"/>
      <c r="U268" s="201"/>
      <c r="V268" s="113"/>
      <c r="W268" s="113"/>
      <c r="X268" s="113"/>
      <c r="Y268" s="113"/>
      <c r="Z268" s="113"/>
      <c r="AA268" s="113"/>
      <c r="AB268" s="113"/>
      <c r="AC268" s="201"/>
      <c r="AD268" s="113"/>
      <c r="AE268" s="113"/>
      <c r="AF268" s="113"/>
      <c r="AG268" s="113"/>
    </row>
    <row r="269" spans="2:33" x14ac:dyDescent="0.2">
      <c r="B269" s="200"/>
      <c r="C269" s="113"/>
      <c r="D269" s="201"/>
      <c r="E269" s="201"/>
      <c r="F269" s="113"/>
      <c r="G269" s="113"/>
      <c r="H269" s="113"/>
      <c r="I269" s="203"/>
      <c r="J269" s="203"/>
      <c r="K269" s="204"/>
      <c r="L269" s="201"/>
      <c r="M269" s="201"/>
      <c r="N269" s="201"/>
      <c r="O269" s="201"/>
      <c r="P269" s="201"/>
      <c r="Q269" s="113"/>
      <c r="R269" s="113"/>
      <c r="U269" s="201"/>
      <c r="V269" s="113"/>
      <c r="W269" s="113"/>
      <c r="X269" s="113"/>
      <c r="Y269" s="113"/>
      <c r="Z269" s="113"/>
      <c r="AA269" s="113"/>
      <c r="AB269" s="113"/>
      <c r="AC269" s="201"/>
      <c r="AD269" s="113"/>
      <c r="AE269" s="113"/>
      <c r="AF269" s="113"/>
      <c r="AG269" s="113"/>
    </row>
    <row r="270" spans="2:33" x14ac:dyDescent="0.2">
      <c r="B270" s="200"/>
      <c r="C270" s="113"/>
      <c r="D270" s="201"/>
      <c r="E270" s="201"/>
      <c r="F270" s="113"/>
      <c r="G270" s="113"/>
      <c r="H270" s="113"/>
      <c r="I270" s="203"/>
      <c r="J270" s="203"/>
      <c r="K270" s="204"/>
      <c r="L270" s="201"/>
      <c r="M270" s="201"/>
      <c r="N270" s="201"/>
      <c r="O270" s="201"/>
      <c r="P270" s="201"/>
      <c r="Q270" s="113"/>
      <c r="R270" s="113"/>
      <c r="U270" s="201"/>
      <c r="V270" s="113"/>
      <c r="W270" s="113"/>
      <c r="X270" s="113"/>
      <c r="Y270" s="113"/>
      <c r="Z270" s="113"/>
      <c r="AA270" s="113"/>
      <c r="AB270" s="113"/>
      <c r="AC270" s="201"/>
      <c r="AD270" s="113"/>
      <c r="AE270" s="113"/>
      <c r="AF270" s="113"/>
      <c r="AG270" s="113"/>
    </row>
    <row r="271" spans="2:33" x14ac:dyDescent="0.2">
      <c r="B271" s="200"/>
      <c r="C271" s="113"/>
      <c r="D271" s="201"/>
      <c r="E271" s="201"/>
      <c r="F271" s="113"/>
      <c r="G271" s="113"/>
      <c r="H271" s="113"/>
      <c r="I271" s="203"/>
      <c r="J271" s="203"/>
      <c r="K271" s="204"/>
      <c r="L271" s="201"/>
      <c r="M271" s="201"/>
      <c r="N271" s="201"/>
      <c r="O271" s="201"/>
      <c r="P271" s="201"/>
      <c r="Q271" s="113"/>
      <c r="R271" s="113"/>
      <c r="U271" s="201"/>
      <c r="V271" s="113"/>
      <c r="W271" s="113"/>
      <c r="X271" s="113"/>
      <c r="Y271" s="113"/>
      <c r="Z271" s="113"/>
      <c r="AA271" s="113"/>
      <c r="AB271" s="113"/>
      <c r="AC271" s="201"/>
      <c r="AD271" s="113"/>
      <c r="AE271" s="113"/>
      <c r="AF271" s="113"/>
      <c r="AG271" s="113"/>
    </row>
    <row r="272" spans="2:33" x14ac:dyDescent="0.2">
      <c r="B272" s="200"/>
      <c r="C272" s="113"/>
      <c r="D272" s="201"/>
      <c r="E272" s="201"/>
      <c r="F272" s="113"/>
      <c r="G272" s="113"/>
      <c r="H272" s="113"/>
      <c r="I272" s="203"/>
      <c r="J272" s="203"/>
      <c r="K272" s="204"/>
      <c r="L272" s="201"/>
      <c r="M272" s="201"/>
      <c r="N272" s="201"/>
      <c r="O272" s="201"/>
      <c r="P272" s="201"/>
      <c r="Q272" s="113"/>
      <c r="R272" s="113"/>
      <c r="U272" s="201"/>
      <c r="V272" s="113"/>
      <c r="W272" s="113"/>
      <c r="X272" s="113"/>
      <c r="Y272" s="113"/>
      <c r="Z272" s="113"/>
      <c r="AA272" s="113"/>
      <c r="AB272" s="113"/>
      <c r="AC272" s="201"/>
      <c r="AD272" s="113"/>
      <c r="AE272" s="113"/>
      <c r="AF272" s="113"/>
      <c r="AG272" s="113"/>
    </row>
    <row r="273" spans="2:33" x14ac:dyDescent="0.2">
      <c r="B273" s="200"/>
      <c r="C273" s="113"/>
      <c r="D273" s="201"/>
      <c r="E273" s="201"/>
      <c r="F273" s="113"/>
      <c r="G273" s="113"/>
      <c r="H273" s="113"/>
      <c r="I273" s="203"/>
      <c r="J273" s="203"/>
      <c r="K273" s="204"/>
      <c r="L273" s="201"/>
      <c r="M273" s="201"/>
      <c r="N273" s="201"/>
      <c r="O273" s="201"/>
      <c r="P273" s="201"/>
      <c r="Q273" s="113"/>
      <c r="R273" s="113"/>
      <c r="U273" s="201"/>
      <c r="V273" s="113"/>
      <c r="W273" s="113"/>
      <c r="X273" s="113"/>
      <c r="Y273" s="113"/>
      <c r="Z273" s="113"/>
      <c r="AA273" s="113"/>
      <c r="AB273" s="113"/>
      <c r="AC273" s="201"/>
      <c r="AD273" s="113"/>
      <c r="AE273" s="113"/>
      <c r="AF273" s="113"/>
      <c r="AG273" s="113"/>
    </row>
    <row r="274" spans="2:33" x14ac:dyDescent="0.2">
      <c r="B274" s="200"/>
      <c r="C274" s="113"/>
      <c r="D274" s="201"/>
      <c r="E274" s="201"/>
      <c r="F274" s="113"/>
      <c r="G274" s="113"/>
      <c r="H274" s="113"/>
      <c r="I274" s="203"/>
      <c r="J274" s="203"/>
      <c r="K274" s="204"/>
      <c r="L274" s="201"/>
      <c r="M274" s="201"/>
      <c r="N274" s="201"/>
      <c r="O274" s="201"/>
      <c r="P274" s="201"/>
      <c r="Q274" s="113"/>
      <c r="R274" s="113"/>
      <c r="U274" s="201"/>
      <c r="V274" s="113"/>
      <c r="W274" s="113"/>
      <c r="X274" s="113"/>
      <c r="Y274" s="113"/>
      <c r="Z274" s="113"/>
      <c r="AA274" s="113"/>
      <c r="AB274" s="113"/>
      <c r="AC274" s="201"/>
      <c r="AD274" s="113"/>
      <c r="AE274" s="113"/>
      <c r="AF274" s="113"/>
      <c r="AG274" s="113"/>
    </row>
    <row r="275" spans="2:33" x14ac:dyDescent="0.2">
      <c r="B275" s="200"/>
      <c r="C275" s="113"/>
      <c r="D275" s="201"/>
      <c r="E275" s="201"/>
      <c r="F275" s="113"/>
      <c r="G275" s="113"/>
      <c r="H275" s="113"/>
      <c r="I275" s="203"/>
      <c r="J275" s="203"/>
      <c r="K275" s="204"/>
      <c r="L275" s="201"/>
      <c r="M275" s="201"/>
      <c r="N275" s="201"/>
      <c r="O275" s="201"/>
      <c r="P275" s="201"/>
      <c r="Q275" s="113"/>
      <c r="R275" s="113"/>
      <c r="U275" s="201"/>
      <c r="V275" s="113"/>
      <c r="W275" s="113"/>
      <c r="X275" s="113"/>
      <c r="Y275" s="113"/>
      <c r="Z275" s="113"/>
      <c r="AA275" s="113"/>
      <c r="AB275" s="113"/>
      <c r="AC275" s="201"/>
      <c r="AD275" s="113"/>
      <c r="AE275" s="113"/>
      <c r="AF275" s="113"/>
      <c r="AG275" s="113"/>
    </row>
    <row r="276" spans="2:33" x14ac:dyDescent="0.2">
      <c r="B276" s="200"/>
      <c r="C276" s="113"/>
      <c r="D276" s="201"/>
      <c r="E276" s="201"/>
      <c r="F276" s="113"/>
      <c r="G276" s="113"/>
      <c r="H276" s="113"/>
      <c r="I276" s="203"/>
      <c r="J276" s="203"/>
      <c r="K276" s="204"/>
      <c r="L276" s="201"/>
      <c r="M276" s="201"/>
      <c r="N276" s="201"/>
      <c r="O276" s="201"/>
      <c r="P276" s="201"/>
      <c r="Q276" s="113"/>
      <c r="R276" s="113"/>
      <c r="U276" s="201"/>
      <c r="V276" s="113"/>
      <c r="W276" s="113"/>
      <c r="X276" s="113"/>
      <c r="Y276" s="113"/>
      <c r="Z276" s="113"/>
      <c r="AA276" s="113"/>
      <c r="AB276" s="113"/>
      <c r="AC276" s="201"/>
      <c r="AD276" s="113"/>
      <c r="AE276" s="113"/>
      <c r="AF276" s="113"/>
      <c r="AG276" s="113"/>
    </row>
    <row r="277" spans="2:33" x14ac:dyDescent="0.2">
      <c r="B277" s="200"/>
      <c r="C277" s="113"/>
      <c r="D277" s="201"/>
      <c r="E277" s="201"/>
      <c r="F277" s="113"/>
      <c r="G277" s="113"/>
      <c r="H277" s="113"/>
      <c r="I277" s="203"/>
      <c r="J277" s="203"/>
      <c r="K277" s="204"/>
      <c r="L277" s="201"/>
      <c r="M277" s="201"/>
      <c r="N277" s="201"/>
      <c r="O277" s="201"/>
      <c r="P277" s="201"/>
      <c r="Q277" s="113"/>
      <c r="R277" s="113"/>
      <c r="U277" s="201"/>
      <c r="V277" s="113"/>
      <c r="W277" s="113"/>
      <c r="X277" s="113"/>
      <c r="Y277" s="113"/>
      <c r="Z277" s="113"/>
      <c r="AA277" s="113"/>
      <c r="AB277" s="113"/>
      <c r="AC277" s="201"/>
      <c r="AD277" s="113"/>
      <c r="AE277" s="113"/>
      <c r="AF277" s="113"/>
      <c r="AG277" s="113"/>
    </row>
    <row r="278" spans="2:33" x14ac:dyDescent="0.2">
      <c r="B278" s="200"/>
      <c r="C278" s="113"/>
      <c r="D278" s="201"/>
      <c r="E278" s="201"/>
      <c r="F278" s="113"/>
      <c r="G278" s="113"/>
      <c r="H278" s="113"/>
      <c r="I278" s="203"/>
      <c r="J278" s="203"/>
      <c r="K278" s="204"/>
      <c r="L278" s="201"/>
      <c r="M278" s="201"/>
      <c r="N278" s="201"/>
      <c r="O278" s="201"/>
      <c r="P278" s="201"/>
      <c r="Q278" s="113"/>
      <c r="R278" s="113"/>
      <c r="U278" s="201"/>
      <c r="V278" s="113"/>
      <c r="W278" s="113"/>
      <c r="X278" s="113"/>
      <c r="Y278" s="113"/>
      <c r="Z278" s="113"/>
      <c r="AA278" s="113"/>
      <c r="AB278" s="113"/>
      <c r="AC278" s="201"/>
      <c r="AD278" s="113"/>
      <c r="AE278" s="113"/>
      <c r="AF278" s="113"/>
      <c r="AG278" s="113"/>
    </row>
    <row r="279" spans="2:33" x14ac:dyDescent="0.2">
      <c r="B279" s="200"/>
      <c r="C279" s="113"/>
      <c r="D279" s="201"/>
      <c r="E279" s="201"/>
      <c r="F279" s="113"/>
      <c r="G279" s="113"/>
      <c r="H279" s="113"/>
      <c r="I279" s="203"/>
      <c r="J279" s="203"/>
      <c r="K279" s="204"/>
      <c r="L279" s="201"/>
      <c r="M279" s="201"/>
      <c r="N279" s="201"/>
      <c r="O279" s="201"/>
      <c r="P279" s="201"/>
      <c r="Q279" s="113"/>
      <c r="R279" s="113"/>
      <c r="U279" s="201"/>
      <c r="V279" s="113"/>
      <c r="W279" s="113"/>
      <c r="X279" s="113"/>
      <c r="Y279" s="113"/>
      <c r="Z279" s="113"/>
      <c r="AA279" s="113"/>
      <c r="AB279" s="113"/>
      <c r="AC279" s="201"/>
      <c r="AD279" s="113"/>
      <c r="AE279" s="113"/>
      <c r="AF279" s="113"/>
      <c r="AG279" s="113"/>
    </row>
    <row r="280" spans="2:33" x14ac:dyDescent="0.2">
      <c r="B280" s="200"/>
      <c r="C280" s="113"/>
      <c r="D280" s="201"/>
      <c r="E280" s="201"/>
      <c r="F280" s="113"/>
      <c r="G280" s="113"/>
      <c r="H280" s="113"/>
      <c r="I280" s="203"/>
      <c r="J280" s="203"/>
      <c r="K280" s="204"/>
      <c r="L280" s="201"/>
      <c r="M280" s="201"/>
      <c r="N280" s="201"/>
      <c r="O280" s="201"/>
      <c r="P280" s="201"/>
      <c r="Q280" s="113"/>
      <c r="R280" s="113"/>
      <c r="U280" s="201"/>
      <c r="V280" s="113"/>
      <c r="W280" s="113"/>
      <c r="X280" s="113"/>
      <c r="Y280" s="113"/>
      <c r="Z280" s="113"/>
      <c r="AA280" s="113"/>
      <c r="AB280" s="113"/>
      <c r="AC280" s="201"/>
      <c r="AD280" s="113"/>
      <c r="AE280" s="113"/>
      <c r="AF280" s="113"/>
      <c r="AG280" s="113"/>
    </row>
    <row r="281" spans="2:33" x14ac:dyDescent="0.2">
      <c r="B281" s="200"/>
      <c r="C281" s="113"/>
      <c r="D281" s="201"/>
      <c r="E281" s="201"/>
      <c r="F281" s="113"/>
      <c r="G281" s="113"/>
      <c r="H281" s="113"/>
      <c r="I281" s="203"/>
      <c r="J281" s="203"/>
      <c r="K281" s="204"/>
      <c r="L281" s="201"/>
      <c r="M281" s="201"/>
      <c r="N281" s="201"/>
      <c r="O281" s="201"/>
      <c r="P281" s="201"/>
      <c r="Q281" s="113"/>
      <c r="R281" s="113"/>
      <c r="U281" s="201"/>
      <c r="V281" s="113"/>
      <c r="W281" s="113"/>
      <c r="X281" s="113"/>
      <c r="Y281" s="113"/>
      <c r="Z281" s="113"/>
      <c r="AA281" s="113"/>
      <c r="AB281" s="113"/>
      <c r="AC281" s="201"/>
      <c r="AD281" s="113"/>
      <c r="AE281" s="113"/>
      <c r="AF281" s="113"/>
      <c r="AG281" s="113"/>
    </row>
    <row r="282" spans="2:33" x14ac:dyDescent="0.2">
      <c r="B282" s="200"/>
      <c r="C282" s="113"/>
      <c r="D282" s="201"/>
      <c r="E282" s="201"/>
      <c r="F282" s="113"/>
      <c r="G282" s="113"/>
      <c r="H282" s="113"/>
      <c r="I282" s="203"/>
      <c r="J282" s="203"/>
      <c r="K282" s="204"/>
      <c r="L282" s="201"/>
      <c r="M282" s="201"/>
      <c r="N282" s="201"/>
      <c r="O282" s="201"/>
      <c r="P282" s="201"/>
      <c r="Q282" s="113"/>
      <c r="R282" s="113"/>
      <c r="U282" s="201"/>
      <c r="V282" s="113"/>
      <c r="W282" s="113"/>
      <c r="X282" s="113"/>
      <c r="Y282" s="113"/>
      <c r="Z282" s="113"/>
      <c r="AA282" s="113"/>
      <c r="AB282" s="113"/>
      <c r="AC282" s="201"/>
      <c r="AD282" s="113"/>
      <c r="AE282" s="113"/>
      <c r="AF282" s="113"/>
      <c r="AG282" s="113"/>
    </row>
    <row r="283" spans="2:33" x14ac:dyDescent="0.2">
      <c r="B283" s="200"/>
      <c r="C283" s="113"/>
      <c r="D283" s="201"/>
      <c r="E283" s="201"/>
      <c r="F283" s="113"/>
      <c r="G283" s="113"/>
      <c r="H283" s="113"/>
      <c r="I283" s="203"/>
      <c r="J283" s="203"/>
      <c r="K283" s="204"/>
      <c r="L283" s="201"/>
      <c r="M283" s="201"/>
      <c r="N283" s="201"/>
      <c r="O283" s="201"/>
      <c r="P283" s="201"/>
      <c r="Q283" s="113"/>
      <c r="R283" s="113"/>
      <c r="U283" s="201"/>
      <c r="V283" s="113"/>
      <c r="W283" s="113"/>
      <c r="X283" s="113"/>
      <c r="Y283" s="113"/>
      <c r="Z283" s="113"/>
      <c r="AA283" s="113"/>
      <c r="AB283" s="113"/>
      <c r="AC283" s="201"/>
      <c r="AD283" s="113"/>
      <c r="AE283" s="113"/>
      <c r="AF283" s="113"/>
      <c r="AG283" s="113"/>
    </row>
    <row r="284" spans="2:33" x14ac:dyDescent="0.2">
      <c r="B284" s="200"/>
      <c r="C284" s="113"/>
      <c r="D284" s="201"/>
      <c r="E284" s="201"/>
      <c r="F284" s="113"/>
      <c r="G284" s="113"/>
      <c r="H284" s="113"/>
      <c r="I284" s="203"/>
      <c r="J284" s="203"/>
      <c r="K284" s="204"/>
      <c r="L284" s="201"/>
      <c r="M284" s="201"/>
      <c r="N284" s="201"/>
      <c r="O284" s="201"/>
      <c r="P284" s="201"/>
      <c r="Q284" s="113"/>
      <c r="R284" s="113"/>
      <c r="U284" s="201"/>
      <c r="V284" s="113"/>
      <c r="W284" s="113"/>
      <c r="X284" s="113"/>
      <c r="Y284" s="113"/>
      <c r="Z284" s="113"/>
      <c r="AA284" s="113"/>
      <c r="AB284" s="113"/>
      <c r="AC284" s="201"/>
      <c r="AD284" s="113"/>
      <c r="AE284" s="113"/>
      <c r="AF284" s="113"/>
      <c r="AG284" s="113"/>
    </row>
    <row r="285" spans="2:33" x14ac:dyDescent="0.2">
      <c r="B285" s="200"/>
      <c r="C285" s="113"/>
      <c r="D285" s="201"/>
      <c r="E285" s="201"/>
      <c r="F285" s="113"/>
      <c r="G285" s="113"/>
      <c r="H285" s="113"/>
      <c r="I285" s="203"/>
      <c r="J285" s="203"/>
      <c r="K285" s="204"/>
      <c r="L285" s="201"/>
      <c r="M285" s="201"/>
      <c r="N285" s="201"/>
      <c r="O285" s="201"/>
      <c r="P285" s="201"/>
      <c r="Q285" s="113"/>
      <c r="R285" s="113"/>
      <c r="U285" s="201"/>
      <c r="V285" s="113"/>
      <c r="W285" s="113"/>
      <c r="X285" s="113"/>
      <c r="Y285" s="113"/>
      <c r="Z285" s="113"/>
      <c r="AA285" s="113"/>
      <c r="AB285" s="113"/>
      <c r="AC285" s="201"/>
      <c r="AD285" s="113"/>
      <c r="AE285" s="113"/>
      <c r="AF285" s="113"/>
      <c r="AG285" s="113"/>
    </row>
    <row r="286" spans="2:33" x14ac:dyDescent="0.2">
      <c r="B286" s="200"/>
      <c r="C286" s="113"/>
      <c r="D286" s="201"/>
      <c r="E286" s="201"/>
      <c r="F286" s="113"/>
      <c r="G286" s="113"/>
      <c r="H286" s="113"/>
      <c r="I286" s="203"/>
      <c r="J286" s="203"/>
      <c r="K286" s="204"/>
      <c r="L286" s="201"/>
      <c r="M286" s="201"/>
      <c r="N286" s="201"/>
      <c r="O286" s="201"/>
      <c r="P286" s="201"/>
      <c r="Q286" s="113"/>
      <c r="R286" s="113"/>
      <c r="U286" s="201"/>
      <c r="V286" s="113"/>
      <c r="W286" s="113"/>
      <c r="X286" s="113"/>
      <c r="Y286" s="113"/>
      <c r="Z286" s="113"/>
      <c r="AA286" s="113"/>
      <c r="AB286" s="113"/>
      <c r="AC286" s="201"/>
      <c r="AD286" s="113"/>
      <c r="AE286" s="113"/>
      <c r="AF286" s="113"/>
      <c r="AG286" s="113"/>
    </row>
    <row r="287" spans="2:33" x14ac:dyDescent="0.2">
      <c r="B287" s="200"/>
      <c r="C287" s="113"/>
      <c r="D287" s="201"/>
      <c r="E287" s="201"/>
      <c r="F287" s="113"/>
      <c r="G287" s="113"/>
      <c r="H287" s="113"/>
      <c r="I287" s="203"/>
      <c r="J287" s="203"/>
      <c r="K287" s="204"/>
      <c r="L287" s="201"/>
      <c r="M287" s="201"/>
      <c r="N287" s="201"/>
      <c r="O287" s="201"/>
      <c r="P287" s="201"/>
      <c r="Q287" s="113"/>
      <c r="R287" s="113"/>
      <c r="U287" s="201"/>
      <c r="V287" s="113"/>
      <c r="W287" s="113"/>
      <c r="X287" s="113"/>
      <c r="Y287" s="113"/>
      <c r="Z287" s="113"/>
      <c r="AA287" s="113"/>
      <c r="AB287" s="113"/>
      <c r="AC287" s="201"/>
      <c r="AD287" s="113"/>
      <c r="AE287" s="113"/>
      <c r="AF287" s="113"/>
      <c r="AG287" s="113"/>
    </row>
    <row r="288" spans="2:33" x14ac:dyDescent="0.2">
      <c r="B288" s="200"/>
      <c r="C288" s="113"/>
      <c r="D288" s="201"/>
      <c r="E288" s="201"/>
      <c r="F288" s="113"/>
      <c r="G288" s="113"/>
      <c r="H288" s="113"/>
      <c r="I288" s="203"/>
      <c r="J288" s="203"/>
      <c r="K288" s="204"/>
      <c r="L288" s="201"/>
      <c r="M288" s="201"/>
      <c r="N288" s="201"/>
      <c r="O288" s="201"/>
      <c r="P288" s="201"/>
      <c r="Q288" s="113"/>
      <c r="R288" s="113"/>
      <c r="U288" s="201"/>
      <c r="V288" s="113"/>
      <c r="W288" s="113"/>
      <c r="X288" s="113"/>
      <c r="Y288" s="113"/>
      <c r="Z288" s="113"/>
      <c r="AA288" s="113"/>
      <c r="AB288" s="113"/>
      <c r="AC288" s="201"/>
      <c r="AD288" s="113"/>
      <c r="AE288" s="113"/>
      <c r="AF288" s="113"/>
      <c r="AG288" s="113"/>
    </row>
    <row r="289" spans="2:33" x14ac:dyDescent="0.2">
      <c r="B289" s="200"/>
      <c r="C289" s="113"/>
      <c r="D289" s="201"/>
      <c r="E289" s="201"/>
      <c r="F289" s="113"/>
      <c r="G289" s="113"/>
      <c r="H289" s="113"/>
      <c r="I289" s="203"/>
      <c r="J289" s="203"/>
      <c r="K289" s="204"/>
      <c r="L289" s="201"/>
      <c r="M289" s="201"/>
      <c r="N289" s="201"/>
      <c r="O289" s="201"/>
      <c r="P289" s="201"/>
      <c r="Q289" s="113"/>
      <c r="R289" s="113"/>
      <c r="U289" s="201"/>
      <c r="V289" s="113"/>
      <c r="W289" s="113"/>
      <c r="X289" s="113"/>
      <c r="Y289" s="113"/>
      <c r="Z289" s="113"/>
      <c r="AA289" s="113"/>
      <c r="AB289" s="113"/>
      <c r="AC289" s="201"/>
      <c r="AD289" s="113"/>
      <c r="AE289" s="113"/>
      <c r="AF289" s="113"/>
      <c r="AG289" s="113"/>
    </row>
    <row r="290" spans="2:33" x14ac:dyDescent="0.2">
      <c r="B290" s="200"/>
      <c r="C290" s="113"/>
      <c r="D290" s="201"/>
      <c r="E290" s="201"/>
      <c r="F290" s="113"/>
      <c r="G290" s="113"/>
      <c r="H290" s="113"/>
      <c r="I290" s="203"/>
      <c r="J290" s="203"/>
      <c r="K290" s="204"/>
      <c r="L290" s="201"/>
      <c r="M290" s="201"/>
      <c r="N290" s="201"/>
      <c r="O290" s="201"/>
      <c r="P290" s="201"/>
      <c r="Q290" s="113"/>
      <c r="R290" s="113"/>
      <c r="U290" s="201"/>
      <c r="V290" s="113"/>
      <c r="W290" s="113"/>
      <c r="X290" s="113"/>
      <c r="Y290" s="113"/>
      <c r="Z290" s="113"/>
      <c r="AA290" s="113"/>
      <c r="AB290" s="113"/>
      <c r="AC290" s="201"/>
      <c r="AD290" s="113"/>
      <c r="AE290" s="113"/>
      <c r="AF290" s="113"/>
      <c r="AG290" s="113"/>
    </row>
    <row r="291" spans="2:33" x14ac:dyDescent="0.2">
      <c r="B291" s="200"/>
      <c r="C291" s="113"/>
      <c r="D291" s="201"/>
      <c r="E291" s="201"/>
      <c r="F291" s="113"/>
      <c r="G291" s="113"/>
      <c r="H291" s="113"/>
      <c r="I291" s="203"/>
      <c r="J291" s="203"/>
      <c r="K291" s="204"/>
      <c r="L291" s="201"/>
      <c r="M291" s="201"/>
      <c r="N291" s="201"/>
      <c r="O291" s="201"/>
      <c r="P291" s="201"/>
      <c r="Q291" s="113"/>
      <c r="R291" s="113"/>
      <c r="U291" s="201"/>
      <c r="V291" s="113"/>
      <c r="W291" s="113"/>
      <c r="X291" s="113"/>
      <c r="Y291" s="113"/>
      <c r="Z291" s="113"/>
      <c r="AA291" s="113"/>
      <c r="AB291" s="113"/>
      <c r="AC291" s="201"/>
      <c r="AD291" s="113"/>
      <c r="AE291" s="113"/>
      <c r="AF291" s="113"/>
      <c r="AG291" s="113"/>
    </row>
    <row r="292" spans="2:33" x14ac:dyDescent="0.2">
      <c r="B292" s="200"/>
      <c r="C292" s="113"/>
      <c r="D292" s="201"/>
      <c r="E292" s="201"/>
      <c r="F292" s="113"/>
      <c r="G292" s="113"/>
      <c r="H292" s="113"/>
      <c r="I292" s="203"/>
      <c r="J292" s="203"/>
      <c r="K292" s="204"/>
      <c r="L292" s="201"/>
      <c r="M292" s="201"/>
      <c r="N292" s="201"/>
      <c r="O292" s="201"/>
      <c r="P292" s="201"/>
      <c r="Q292" s="113"/>
      <c r="R292" s="113"/>
      <c r="U292" s="201"/>
      <c r="V292" s="113"/>
      <c r="W292" s="113"/>
      <c r="X292" s="113"/>
      <c r="Y292" s="113"/>
      <c r="Z292" s="113"/>
      <c r="AA292" s="113"/>
      <c r="AB292" s="113"/>
      <c r="AC292" s="201"/>
      <c r="AD292" s="113"/>
      <c r="AE292" s="113"/>
      <c r="AF292" s="113"/>
      <c r="AG292" s="113"/>
    </row>
    <row r="293" spans="2:33" x14ac:dyDescent="0.2">
      <c r="B293" s="200"/>
      <c r="C293" s="113"/>
      <c r="D293" s="201"/>
      <c r="E293" s="201"/>
      <c r="F293" s="113"/>
      <c r="G293" s="113"/>
      <c r="H293" s="113"/>
      <c r="I293" s="203"/>
      <c r="J293" s="203"/>
      <c r="K293" s="204"/>
      <c r="L293" s="201"/>
      <c r="M293" s="201"/>
      <c r="N293" s="201"/>
      <c r="O293" s="201"/>
      <c r="P293" s="201"/>
      <c r="Q293" s="113"/>
      <c r="R293" s="113"/>
      <c r="U293" s="201"/>
      <c r="V293" s="113"/>
      <c r="W293" s="113"/>
      <c r="X293" s="113"/>
      <c r="Y293" s="113"/>
      <c r="Z293" s="113"/>
      <c r="AA293" s="113"/>
      <c r="AB293" s="113"/>
      <c r="AC293" s="201"/>
      <c r="AD293" s="113"/>
      <c r="AE293" s="113"/>
      <c r="AF293" s="113"/>
      <c r="AG293" s="113"/>
    </row>
    <row r="294" spans="2:33" x14ac:dyDescent="0.2">
      <c r="B294" s="200"/>
      <c r="C294" s="113"/>
      <c r="D294" s="201"/>
      <c r="E294" s="201"/>
      <c r="F294" s="113"/>
      <c r="G294" s="113"/>
      <c r="H294" s="113"/>
      <c r="I294" s="203"/>
      <c r="J294" s="203"/>
      <c r="K294" s="204"/>
      <c r="L294" s="201"/>
      <c r="M294" s="201"/>
      <c r="N294" s="201"/>
      <c r="O294" s="201"/>
      <c r="P294" s="201"/>
      <c r="Q294" s="113"/>
      <c r="R294" s="113"/>
      <c r="U294" s="201"/>
      <c r="V294" s="113"/>
      <c r="W294" s="113"/>
      <c r="X294" s="113"/>
      <c r="Y294" s="113"/>
      <c r="Z294" s="113"/>
      <c r="AA294" s="113"/>
      <c r="AB294" s="113"/>
      <c r="AC294" s="201"/>
      <c r="AD294" s="113"/>
      <c r="AE294" s="113"/>
      <c r="AF294" s="113"/>
      <c r="AG294" s="113"/>
    </row>
    <row r="295" spans="2:33" x14ac:dyDescent="0.2">
      <c r="B295" s="200"/>
      <c r="C295" s="113"/>
      <c r="D295" s="201"/>
      <c r="E295" s="201"/>
      <c r="F295" s="113"/>
      <c r="G295" s="113"/>
      <c r="H295" s="113"/>
      <c r="I295" s="203"/>
      <c r="J295" s="203"/>
      <c r="K295" s="204"/>
      <c r="L295" s="201"/>
      <c r="M295" s="201"/>
      <c r="N295" s="201"/>
      <c r="O295" s="201"/>
      <c r="P295" s="201"/>
      <c r="Q295" s="113"/>
      <c r="R295" s="113"/>
      <c r="U295" s="201"/>
      <c r="V295" s="113"/>
      <c r="W295" s="113"/>
      <c r="X295" s="113"/>
      <c r="Y295" s="113"/>
      <c r="Z295" s="113"/>
      <c r="AA295" s="113"/>
      <c r="AB295" s="113"/>
      <c r="AC295" s="201"/>
      <c r="AD295" s="113"/>
      <c r="AE295" s="113"/>
      <c r="AF295" s="113"/>
      <c r="AG295" s="113"/>
    </row>
    <row r="296" spans="2:33" x14ac:dyDescent="0.2">
      <c r="B296" s="200"/>
      <c r="C296" s="113"/>
      <c r="D296" s="201"/>
      <c r="E296" s="201"/>
      <c r="F296" s="113"/>
      <c r="G296" s="113"/>
      <c r="H296" s="113"/>
      <c r="I296" s="203"/>
      <c r="J296" s="203"/>
      <c r="K296" s="204"/>
      <c r="L296" s="201"/>
      <c r="M296" s="201"/>
      <c r="N296" s="201"/>
      <c r="O296" s="201"/>
      <c r="P296" s="201"/>
      <c r="Q296" s="113"/>
      <c r="R296" s="113"/>
      <c r="U296" s="201"/>
      <c r="V296" s="113"/>
      <c r="W296" s="113"/>
      <c r="X296" s="113"/>
      <c r="Y296" s="113"/>
      <c r="Z296" s="113"/>
      <c r="AA296" s="113"/>
      <c r="AB296" s="113"/>
      <c r="AC296" s="201"/>
      <c r="AD296" s="113"/>
      <c r="AE296" s="113"/>
      <c r="AF296" s="113"/>
      <c r="AG296" s="113"/>
    </row>
    <row r="297" spans="2:33" x14ac:dyDescent="0.2">
      <c r="B297" s="200"/>
      <c r="C297" s="113"/>
      <c r="D297" s="201"/>
      <c r="E297" s="201"/>
      <c r="F297" s="113"/>
      <c r="G297" s="113"/>
      <c r="H297" s="113"/>
      <c r="I297" s="203"/>
      <c r="J297" s="203"/>
      <c r="K297" s="204"/>
      <c r="L297" s="201"/>
      <c r="M297" s="201"/>
      <c r="N297" s="201"/>
      <c r="O297" s="201"/>
      <c r="P297" s="201"/>
      <c r="Q297" s="113"/>
      <c r="R297" s="113"/>
      <c r="U297" s="201"/>
      <c r="V297" s="113"/>
      <c r="W297" s="113"/>
      <c r="X297" s="113"/>
      <c r="Y297" s="113"/>
      <c r="Z297" s="113"/>
      <c r="AA297" s="113"/>
      <c r="AB297" s="113"/>
      <c r="AC297" s="201"/>
      <c r="AD297" s="113"/>
      <c r="AE297" s="113"/>
      <c r="AF297" s="113"/>
      <c r="AG297" s="113"/>
    </row>
    <row r="298" spans="2:33" x14ac:dyDescent="0.2">
      <c r="B298" s="200"/>
      <c r="C298" s="113"/>
      <c r="D298" s="201"/>
      <c r="E298" s="201"/>
      <c r="F298" s="113"/>
      <c r="G298" s="113"/>
      <c r="H298" s="113"/>
      <c r="I298" s="203"/>
      <c r="J298" s="203"/>
      <c r="K298" s="204"/>
      <c r="L298" s="201"/>
      <c r="M298" s="201"/>
      <c r="N298" s="201"/>
      <c r="O298" s="201"/>
      <c r="P298" s="201"/>
      <c r="Q298" s="113"/>
      <c r="R298" s="113"/>
      <c r="U298" s="201"/>
      <c r="V298" s="113"/>
      <c r="W298" s="113"/>
      <c r="X298" s="113"/>
      <c r="Y298" s="113"/>
      <c r="Z298" s="113"/>
      <c r="AA298" s="113"/>
      <c r="AB298" s="113"/>
      <c r="AC298" s="201"/>
      <c r="AD298" s="113"/>
      <c r="AE298" s="113"/>
      <c r="AF298" s="113"/>
      <c r="AG298" s="113"/>
    </row>
    <row r="299" spans="2:33" x14ac:dyDescent="0.2">
      <c r="B299" s="200"/>
      <c r="C299" s="113"/>
      <c r="D299" s="201"/>
      <c r="E299" s="201"/>
      <c r="F299" s="113"/>
      <c r="G299" s="113"/>
      <c r="H299" s="113"/>
      <c r="I299" s="203"/>
      <c r="J299" s="203"/>
      <c r="K299" s="204"/>
      <c r="L299" s="201"/>
      <c r="M299" s="201"/>
      <c r="N299" s="201"/>
      <c r="O299" s="201"/>
      <c r="P299" s="201"/>
      <c r="Q299" s="113"/>
      <c r="R299" s="113"/>
      <c r="U299" s="201"/>
      <c r="V299" s="113"/>
      <c r="W299" s="113"/>
      <c r="X299" s="113"/>
      <c r="Y299" s="113"/>
      <c r="Z299" s="113"/>
      <c r="AA299" s="113"/>
      <c r="AB299" s="113"/>
      <c r="AC299" s="201"/>
      <c r="AD299" s="113"/>
      <c r="AE299" s="113"/>
      <c r="AF299" s="113"/>
      <c r="AG299" s="113"/>
    </row>
    <row r="300" spans="2:33" x14ac:dyDescent="0.2">
      <c r="B300" s="200"/>
      <c r="C300" s="113"/>
      <c r="D300" s="201"/>
      <c r="E300" s="201"/>
      <c r="F300" s="113"/>
      <c r="G300" s="113"/>
      <c r="H300" s="113"/>
      <c r="I300" s="203"/>
      <c r="J300" s="203"/>
      <c r="K300" s="204"/>
      <c r="L300" s="201"/>
      <c r="M300" s="201"/>
      <c r="N300" s="201"/>
      <c r="O300" s="201"/>
      <c r="P300" s="201"/>
      <c r="Q300" s="113"/>
      <c r="R300" s="113"/>
      <c r="U300" s="201"/>
      <c r="V300" s="113"/>
      <c r="W300" s="113"/>
      <c r="X300" s="113"/>
      <c r="Y300" s="113"/>
      <c r="Z300" s="113"/>
      <c r="AA300" s="113"/>
      <c r="AB300" s="113"/>
      <c r="AC300" s="201"/>
      <c r="AD300" s="113"/>
      <c r="AE300" s="113"/>
      <c r="AF300" s="113"/>
      <c r="AG300" s="113"/>
    </row>
    <row r="301" spans="2:33" x14ac:dyDescent="0.2">
      <c r="B301" s="200"/>
      <c r="C301" s="113"/>
      <c r="D301" s="201"/>
      <c r="E301" s="201"/>
      <c r="F301" s="113"/>
      <c r="G301" s="113"/>
      <c r="H301" s="113"/>
      <c r="I301" s="203"/>
      <c r="J301" s="203"/>
      <c r="K301" s="204"/>
      <c r="L301" s="201"/>
      <c r="M301" s="201"/>
      <c r="N301" s="201"/>
      <c r="O301" s="201"/>
      <c r="P301" s="201"/>
      <c r="Q301" s="113"/>
      <c r="R301" s="113"/>
      <c r="U301" s="201"/>
      <c r="V301" s="113"/>
      <c r="W301" s="113"/>
      <c r="X301" s="113"/>
      <c r="Y301" s="113"/>
      <c r="Z301" s="113"/>
      <c r="AA301" s="113"/>
      <c r="AB301" s="113"/>
      <c r="AC301" s="201"/>
      <c r="AD301" s="113"/>
      <c r="AE301" s="113"/>
      <c r="AF301" s="113"/>
      <c r="AG301" s="113"/>
    </row>
    <row r="302" spans="2:33" x14ac:dyDescent="0.2">
      <c r="B302" s="200"/>
      <c r="C302" s="113"/>
      <c r="D302" s="201"/>
      <c r="E302" s="201"/>
      <c r="F302" s="113"/>
      <c r="G302" s="113"/>
      <c r="H302" s="113"/>
      <c r="I302" s="203"/>
      <c r="J302" s="203"/>
      <c r="K302" s="204"/>
      <c r="L302" s="201"/>
      <c r="M302" s="201"/>
      <c r="N302" s="201"/>
      <c r="O302" s="201"/>
      <c r="P302" s="201"/>
      <c r="Q302" s="113"/>
      <c r="R302" s="113"/>
      <c r="U302" s="201"/>
      <c r="V302" s="113"/>
      <c r="W302" s="113"/>
      <c r="X302" s="113"/>
      <c r="Y302" s="113"/>
      <c r="Z302" s="113"/>
      <c r="AA302" s="113"/>
      <c r="AB302" s="113"/>
      <c r="AC302" s="201"/>
      <c r="AD302" s="113"/>
      <c r="AE302" s="113"/>
      <c r="AF302" s="113"/>
      <c r="AG302" s="113"/>
    </row>
    <row r="303" spans="2:33" x14ac:dyDescent="0.2">
      <c r="B303" s="200"/>
      <c r="C303" s="113"/>
      <c r="D303" s="201"/>
      <c r="E303" s="201"/>
      <c r="F303" s="113"/>
      <c r="G303" s="113"/>
      <c r="H303" s="113"/>
      <c r="I303" s="203"/>
      <c r="J303" s="203"/>
      <c r="K303" s="204"/>
      <c r="L303" s="201"/>
      <c r="M303" s="201"/>
      <c r="N303" s="201"/>
      <c r="O303" s="201"/>
      <c r="P303" s="201"/>
      <c r="Q303" s="113"/>
      <c r="R303" s="113"/>
      <c r="U303" s="201"/>
      <c r="V303" s="113"/>
      <c r="W303" s="113"/>
      <c r="X303" s="113"/>
      <c r="Y303" s="113"/>
      <c r="Z303" s="113"/>
      <c r="AA303" s="113"/>
      <c r="AB303" s="113"/>
      <c r="AC303" s="201"/>
      <c r="AD303" s="113"/>
      <c r="AE303" s="113"/>
      <c r="AF303" s="113"/>
      <c r="AG303" s="113"/>
    </row>
    <row r="304" spans="2:33" x14ac:dyDescent="0.2">
      <c r="B304" s="200"/>
      <c r="C304" s="113"/>
      <c r="D304" s="201"/>
      <c r="E304" s="201"/>
      <c r="F304" s="113"/>
      <c r="G304" s="113"/>
      <c r="H304" s="113"/>
      <c r="I304" s="203"/>
      <c r="J304" s="203"/>
      <c r="K304" s="204"/>
      <c r="L304" s="201"/>
      <c r="M304" s="201"/>
      <c r="N304" s="201"/>
      <c r="O304" s="201"/>
      <c r="P304" s="201"/>
      <c r="Q304" s="113"/>
      <c r="R304" s="113"/>
      <c r="U304" s="201"/>
      <c r="V304" s="113"/>
      <c r="W304" s="113"/>
      <c r="X304" s="113"/>
      <c r="Y304" s="113"/>
      <c r="Z304" s="113"/>
      <c r="AA304" s="113"/>
      <c r="AB304" s="113"/>
      <c r="AC304" s="201"/>
      <c r="AD304" s="113"/>
      <c r="AE304" s="113"/>
      <c r="AF304" s="113"/>
      <c r="AG304" s="113"/>
    </row>
    <row r="305" spans="2:33" x14ac:dyDescent="0.2">
      <c r="B305" s="200"/>
      <c r="C305" s="113"/>
      <c r="D305" s="201"/>
      <c r="E305" s="201"/>
      <c r="F305" s="113"/>
      <c r="G305" s="113"/>
      <c r="H305" s="113"/>
      <c r="I305" s="203"/>
      <c r="J305" s="203"/>
      <c r="K305" s="204"/>
      <c r="L305" s="201"/>
      <c r="M305" s="201"/>
      <c r="N305" s="201"/>
      <c r="O305" s="201"/>
      <c r="P305" s="201"/>
      <c r="Q305" s="113"/>
      <c r="R305" s="113"/>
      <c r="U305" s="201"/>
      <c r="V305" s="113"/>
      <c r="W305" s="113"/>
      <c r="X305" s="113"/>
      <c r="Y305" s="113"/>
      <c r="Z305" s="113"/>
      <c r="AA305" s="113"/>
      <c r="AB305" s="113"/>
      <c r="AC305" s="201"/>
      <c r="AD305" s="113"/>
      <c r="AE305" s="113"/>
      <c r="AF305" s="113"/>
      <c r="AG305" s="113"/>
    </row>
    <row r="306" spans="2:33" x14ac:dyDescent="0.2">
      <c r="B306" s="200"/>
      <c r="C306" s="113"/>
      <c r="D306" s="201"/>
      <c r="E306" s="201"/>
      <c r="F306" s="113"/>
      <c r="G306" s="113"/>
      <c r="H306" s="113"/>
      <c r="I306" s="203"/>
      <c r="J306" s="203"/>
      <c r="K306" s="204"/>
      <c r="L306" s="201"/>
      <c r="M306" s="201"/>
      <c r="N306" s="201"/>
      <c r="O306" s="201"/>
      <c r="P306" s="201"/>
      <c r="Q306" s="113"/>
      <c r="R306" s="113"/>
      <c r="U306" s="201"/>
      <c r="V306" s="113"/>
      <c r="W306" s="113"/>
      <c r="X306" s="113"/>
      <c r="Y306" s="113"/>
      <c r="Z306" s="113"/>
      <c r="AA306" s="113"/>
      <c r="AB306" s="113"/>
      <c r="AC306" s="201"/>
      <c r="AD306" s="113"/>
      <c r="AE306" s="113"/>
      <c r="AF306" s="113"/>
      <c r="AG306" s="113"/>
    </row>
    <row r="307" spans="2:33" x14ac:dyDescent="0.2">
      <c r="B307" s="200"/>
      <c r="C307" s="113"/>
      <c r="D307" s="201"/>
      <c r="E307" s="201"/>
      <c r="F307" s="113"/>
      <c r="G307" s="113"/>
      <c r="H307" s="113"/>
      <c r="I307" s="203"/>
      <c r="J307" s="203"/>
      <c r="K307" s="204"/>
      <c r="L307" s="201"/>
      <c r="M307" s="201"/>
      <c r="N307" s="201"/>
      <c r="O307" s="201"/>
      <c r="P307" s="201"/>
      <c r="Q307" s="113"/>
      <c r="R307" s="113"/>
      <c r="U307" s="201"/>
      <c r="V307" s="113"/>
      <c r="W307" s="113"/>
      <c r="X307" s="113"/>
      <c r="Y307" s="113"/>
      <c r="Z307" s="113"/>
      <c r="AA307" s="113"/>
      <c r="AB307" s="113"/>
      <c r="AC307" s="201"/>
      <c r="AD307" s="113"/>
      <c r="AE307" s="113"/>
      <c r="AF307" s="113"/>
      <c r="AG307" s="113"/>
    </row>
    <row r="308" spans="2:33" x14ac:dyDescent="0.2">
      <c r="B308" s="200"/>
      <c r="C308" s="113"/>
      <c r="D308" s="201"/>
      <c r="E308" s="201"/>
      <c r="F308" s="113"/>
      <c r="G308" s="113"/>
      <c r="H308" s="113"/>
      <c r="I308" s="203"/>
      <c r="J308" s="203"/>
      <c r="K308" s="204"/>
      <c r="L308" s="201"/>
      <c r="M308" s="201"/>
      <c r="N308" s="201"/>
      <c r="O308" s="201"/>
      <c r="P308" s="201"/>
      <c r="Q308" s="113"/>
      <c r="R308" s="113"/>
      <c r="U308" s="201"/>
      <c r="V308" s="113"/>
      <c r="W308" s="113"/>
      <c r="X308" s="113"/>
      <c r="Y308" s="113"/>
      <c r="Z308" s="113"/>
      <c r="AA308" s="113"/>
      <c r="AB308" s="113"/>
      <c r="AC308" s="201"/>
      <c r="AD308" s="113"/>
      <c r="AE308" s="113"/>
      <c r="AF308" s="113"/>
      <c r="AG308" s="113"/>
    </row>
    <row r="309" spans="2:33" x14ac:dyDescent="0.2">
      <c r="B309" s="200"/>
      <c r="C309" s="113"/>
      <c r="D309" s="201"/>
      <c r="E309" s="201"/>
      <c r="F309" s="113"/>
      <c r="G309" s="113"/>
      <c r="H309" s="113"/>
      <c r="I309" s="203"/>
      <c r="J309" s="203"/>
      <c r="K309" s="204"/>
      <c r="L309" s="201"/>
      <c r="M309" s="201"/>
      <c r="N309" s="201"/>
      <c r="O309" s="201"/>
      <c r="P309" s="201"/>
      <c r="Q309" s="113"/>
      <c r="R309" s="113"/>
      <c r="U309" s="201"/>
      <c r="V309" s="113"/>
      <c r="W309" s="113"/>
      <c r="X309" s="113"/>
      <c r="Y309" s="113"/>
      <c r="Z309" s="113"/>
      <c r="AA309" s="113"/>
      <c r="AB309" s="113"/>
      <c r="AC309" s="201"/>
      <c r="AD309" s="113"/>
      <c r="AE309" s="113"/>
      <c r="AF309" s="113"/>
      <c r="AG309" s="113"/>
    </row>
    <row r="310" spans="2:33" x14ac:dyDescent="0.2">
      <c r="B310" s="200"/>
      <c r="C310" s="113"/>
      <c r="D310" s="201"/>
      <c r="E310" s="201"/>
      <c r="F310" s="113"/>
      <c r="G310" s="113"/>
      <c r="H310" s="113"/>
      <c r="I310" s="203"/>
      <c r="J310" s="203"/>
      <c r="K310" s="204"/>
      <c r="L310" s="201"/>
      <c r="M310" s="201"/>
      <c r="N310" s="201"/>
      <c r="O310" s="201"/>
      <c r="P310" s="201"/>
      <c r="Q310" s="113"/>
      <c r="R310" s="113"/>
      <c r="U310" s="201"/>
      <c r="V310" s="113"/>
      <c r="W310" s="113"/>
      <c r="X310" s="113"/>
      <c r="Y310" s="113"/>
      <c r="Z310" s="113"/>
      <c r="AA310" s="113"/>
      <c r="AB310" s="113"/>
      <c r="AC310" s="201"/>
      <c r="AD310" s="113"/>
      <c r="AE310" s="113"/>
      <c r="AF310" s="113"/>
      <c r="AG310" s="113"/>
    </row>
    <row r="311" spans="2:33" x14ac:dyDescent="0.2">
      <c r="B311" s="200"/>
      <c r="C311" s="113"/>
      <c r="D311" s="201"/>
      <c r="E311" s="201"/>
      <c r="F311" s="113"/>
      <c r="G311" s="113"/>
      <c r="H311" s="113"/>
      <c r="I311" s="203"/>
      <c r="J311" s="203"/>
      <c r="K311" s="204"/>
      <c r="L311" s="201"/>
      <c r="M311" s="201"/>
      <c r="N311" s="201"/>
      <c r="O311" s="201"/>
      <c r="P311" s="201"/>
      <c r="Q311" s="113"/>
      <c r="R311" s="113"/>
      <c r="U311" s="201"/>
      <c r="V311" s="113"/>
      <c r="W311" s="113"/>
      <c r="X311" s="113"/>
      <c r="Y311" s="113"/>
      <c r="Z311" s="113"/>
      <c r="AA311" s="113"/>
      <c r="AB311" s="113"/>
      <c r="AC311" s="201"/>
      <c r="AD311" s="113"/>
      <c r="AE311" s="113"/>
      <c r="AF311" s="113"/>
      <c r="AG311" s="113"/>
    </row>
    <row r="312" spans="2:33" x14ac:dyDescent="0.2">
      <c r="B312" s="200"/>
      <c r="C312" s="113"/>
      <c r="D312" s="201"/>
      <c r="E312" s="201"/>
      <c r="F312" s="113"/>
      <c r="G312" s="113"/>
      <c r="H312" s="113"/>
      <c r="I312" s="203"/>
      <c r="J312" s="203"/>
      <c r="K312" s="204"/>
      <c r="L312" s="201"/>
      <c r="M312" s="201"/>
      <c r="N312" s="201"/>
      <c r="O312" s="201"/>
      <c r="P312" s="201"/>
      <c r="Q312" s="113"/>
      <c r="R312" s="113"/>
      <c r="U312" s="201"/>
      <c r="V312" s="113"/>
      <c r="W312" s="113"/>
      <c r="X312" s="113"/>
      <c r="Y312" s="113"/>
      <c r="Z312" s="113"/>
      <c r="AA312" s="113"/>
      <c r="AB312" s="113"/>
      <c r="AC312" s="201"/>
      <c r="AD312" s="113"/>
      <c r="AE312" s="113"/>
      <c r="AF312" s="113"/>
      <c r="AG312" s="113"/>
    </row>
    <row r="313" spans="2:33" x14ac:dyDescent="0.2">
      <c r="B313" s="200"/>
      <c r="C313" s="113"/>
      <c r="D313" s="201"/>
      <c r="E313" s="201"/>
      <c r="F313" s="113"/>
      <c r="G313" s="113"/>
      <c r="H313" s="113"/>
      <c r="I313" s="203"/>
      <c r="J313" s="203"/>
      <c r="K313" s="204"/>
      <c r="L313" s="201"/>
      <c r="M313" s="201"/>
      <c r="N313" s="201"/>
      <c r="O313" s="201"/>
      <c r="P313" s="201"/>
      <c r="Q313" s="113"/>
      <c r="R313" s="113"/>
      <c r="U313" s="201"/>
      <c r="V313" s="113"/>
      <c r="W313" s="113"/>
      <c r="X313" s="113"/>
      <c r="Y313" s="113"/>
      <c r="Z313" s="113"/>
      <c r="AA313" s="113"/>
      <c r="AB313" s="113"/>
      <c r="AC313" s="201"/>
      <c r="AD313" s="113"/>
      <c r="AE313" s="113"/>
      <c r="AF313" s="113"/>
      <c r="AG313" s="113"/>
    </row>
    <row r="314" spans="2:33" x14ac:dyDescent="0.2">
      <c r="B314" s="200"/>
      <c r="C314" s="113"/>
      <c r="D314" s="201"/>
      <c r="E314" s="201"/>
      <c r="F314" s="113"/>
      <c r="G314" s="113"/>
      <c r="H314" s="113"/>
      <c r="I314" s="203"/>
      <c r="J314" s="203"/>
      <c r="K314" s="204"/>
      <c r="L314" s="201"/>
      <c r="M314" s="201"/>
      <c r="N314" s="201"/>
      <c r="O314" s="201"/>
      <c r="P314" s="201"/>
      <c r="Q314" s="113"/>
      <c r="R314" s="113"/>
      <c r="U314" s="201"/>
      <c r="V314" s="113"/>
      <c r="W314" s="113"/>
      <c r="X314" s="113"/>
      <c r="Y314" s="113"/>
      <c r="Z314" s="113"/>
      <c r="AA314" s="113"/>
      <c r="AB314" s="113"/>
      <c r="AC314" s="201"/>
      <c r="AD314" s="113"/>
      <c r="AE314" s="113"/>
      <c r="AF314" s="113"/>
      <c r="AG314" s="113"/>
    </row>
    <row r="315" spans="2:33" x14ac:dyDescent="0.2">
      <c r="B315" s="200"/>
      <c r="C315" s="113"/>
      <c r="D315" s="201"/>
      <c r="E315" s="201"/>
      <c r="F315" s="113"/>
      <c r="G315" s="113"/>
      <c r="H315" s="113"/>
      <c r="I315" s="203"/>
      <c r="J315" s="203"/>
      <c r="K315" s="204"/>
      <c r="L315" s="201"/>
      <c r="M315" s="201"/>
      <c r="N315" s="201"/>
      <c r="O315" s="201"/>
      <c r="P315" s="201"/>
      <c r="Q315" s="113"/>
      <c r="R315" s="113"/>
      <c r="U315" s="201"/>
      <c r="V315" s="113"/>
      <c r="W315" s="113"/>
      <c r="X315" s="113"/>
      <c r="Y315" s="113"/>
      <c r="Z315" s="113"/>
      <c r="AA315" s="113"/>
      <c r="AB315" s="113"/>
      <c r="AC315" s="201"/>
      <c r="AD315" s="113"/>
      <c r="AE315" s="113"/>
      <c r="AF315" s="113"/>
      <c r="AG315" s="113"/>
    </row>
    <row r="316" spans="2:33" x14ac:dyDescent="0.2">
      <c r="B316" s="200"/>
      <c r="C316" s="113"/>
      <c r="D316" s="201"/>
      <c r="E316" s="201"/>
      <c r="F316" s="113"/>
      <c r="G316" s="113"/>
      <c r="H316" s="113"/>
      <c r="I316" s="203"/>
      <c r="J316" s="203"/>
      <c r="K316" s="204"/>
      <c r="L316" s="201"/>
      <c r="M316" s="201"/>
      <c r="N316" s="201"/>
      <c r="O316" s="201"/>
      <c r="P316" s="201"/>
      <c r="Q316" s="113"/>
      <c r="R316" s="113"/>
      <c r="U316" s="201"/>
      <c r="V316" s="113"/>
      <c r="W316" s="113"/>
      <c r="X316" s="113"/>
      <c r="Y316" s="113"/>
      <c r="Z316" s="113"/>
      <c r="AA316" s="113"/>
      <c r="AB316" s="113"/>
      <c r="AC316" s="201"/>
      <c r="AD316" s="113"/>
      <c r="AE316" s="113"/>
      <c r="AF316" s="113"/>
      <c r="AG316" s="113"/>
    </row>
    <row r="317" spans="2:33" x14ac:dyDescent="0.2">
      <c r="B317" s="200"/>
      <c r="C317" s="113"/>
      <c r="D317" s="201"/>
      <c r="E317" s="201"/>
      <c r="F317" s="113"/>
      <c r="G317" s="113"/>
      <c r="H317" s="113"/>
      <c r="I317" s="203"/>
      <c r="J317" s="203"/>
      <c r="K317" s="204"/>
      <c r="L317" s="201"/>
      <c r="M317" s="201"/>
      <c r="N317" s="201"/>
      <c r="O317" s="201"/>
      <c r="P317" s="201"/>
      <c r="Q317" s="113"/>
      <c r="R317" s="113"/>
      <c r="U317" s="201"/>
      <c r="V317" s="113"/>
      <c r="W317" s="113"/>
      <c r="X317" s="113"/>
      <c r="Y317" s="113"/>
      <c r="Z317" s="113"/>
      <c r="AA317" s="113"/>
      <c r="AB317" s="113"/>
      <c r="AC317" s="201"/>
      <c r="AD317" s="113"/>
      <c r="AE317" s="113"/>
      <c r="AF317" s="113"/>
      <c r="AG317" s="113"/>
    </row>
    <row r="318" spans="2:33" x14ac:dyDescent="0.2">
      <c r="B318" s="200"/>
      <c r="C318" s="113"/>
      <c r="D318" s="201"/>
      <c r="E318" s="201"/>
      <c r="F318" s="113"/>
      <c r="G318" s="113"/>
      <c r="H318" s="113"/>
      <c r="I318" s="203"/>
      <c r="J318" s="203"/>
      <c r="K318" s="204"/>
      <c r="L318" s="201"/>
      <c r="M318" s="201"/>
      <c r="N318" s="201"/>
      <c r="O318" s="201"/>
      <c r="P318" s="201"/>
      <c r="Q318" s="113"/>
      <c r="R318" s="113"/>
      <c r="U318" s="201"/>
      <c r="V318" s="113"/>
      <c r="W318" s="113"/>
      <c r="X318" s="113"/>
      <c r="Y318" s="113"/>
      <c r="Z318" s="113"/>
      <c r="AA318" s="113"/>
      <c r="AB318" s="113"/>
      <c r="AC318" s="201"/>
      <c r="AD318" s="113"/>
      <c r="AE318" s="113"/>
      <c r="AF318" s="113"/>
      <c r="AG318" s="113"/>
    </row>
    <row r="319" spans="2:33" x14ac:dyDescent="0.2">
      <c r="B319" s="200"/>
      <c r="C319" s="113"/>
      <c r="D319" s="201"/>
      <c r="E319" s="201"/>
      <c r="F319" s="113"/>
      <c r="G319" s="113"/>
      <c r="H319" s="113"/>
      <c r="I319" s="203"/>
      <c r="J319" s="203"/>
      <c r="K319" s="204"/>
      <c r="L319" s="201"/>
      <c r="M319" s="201"/>
      <c r="N319" s="201"/>
      <c r="O319" s="201"/>
      <c r="P319" s="201"/>
      <c r="Q319" s="113"/>
      <c r="R319" s="113"/>
      <c r="U319" s="201"/>
      <c r="V319" s="113"/>
      <c r="W319" s="113"/>
      <c r="X319" s="113"/>
      <c r="Y319" s="113"/>
      <c r="Z319" s="113"/>
      <c r="AA319" s="113"/>
      <c r="AB319" s="113"/>
      <c r="AC319" s="201"/>
      <c r="AD319" s="113"/>
      <c r="AE319" s="113"/>
      <c r="AF319" s="113"/>
      <c r="AG319" s="113"/>
    </row>
    <row r="320" spans="2:33" x14ac:dyDescent="0.2">
      <c r="B320" s="200"/>
      <c r="C320" s="113"/>
      <c r="D320" s="201"/>
      <c r="E320" s="201"/>
      <c r="F320" s="113"/>
      <c r="G320" s="113"/>
      <c r="H320" s="113"/>
      <c r="I320" s="203"/>
      <c r="J320" s="203"/>
      <c r="K320" s="204"/>
      <c r="L320" s="201"/>
      <c r="M320" s="201"/>
      <c r="N320" s="201"/>
      <c r="O320" s="201"/>
      <c r="P320" s="201"/>
      <c r="Q320" s="113"/>
      <c r="R320" s="113"/>
      <c r="U320" s="201"/>
      <c r="V320" s="113"/>
      <c r="W320" s="113"/>
      <c r="X320" s="113"/>
      <c r="Y320" s="113"/>
      <c r="Z320" s="113"/>
      <c r="AA320" s="113"/>
      <c r="AB320" s="113"/>
      <c r="AC320" s="201"/>
      <c r="AD320" s="113"/>
      <c r="AE320" s="113"/>
      <c r="AF320" s="113"/>
      <c r="AG320" s="113"/>
    </row>
    <row r="321" spans="2:33" x14ac:dyDescent="0.2">
      <c r="B321" s="200"/>
      <c r="C321" s="113"/>
      <c r="D321" s="201"/>
      <c r="E321" s="201"/>
      <c r="F321" s="113"/>
      <c r="G321" s="113"/>
      <c r="H321" s="113"/>
      <c r="I321" s="203"/>
      <c r="J321" s="203"/>
      <c r="K321" s="204"/>
      <c r="L321" s="201"/>
      <c r="M321" s="201"/>
      <c r="N321" s="201"/>
      <c r="O321" s="201"/>
      <c r="P321" s="201"/>
      <c r="Q321" s="113"/>
      <c r="R321" s="113"/>
      <c r="U321" s="201"/>
      <c r="V321" s="113"/>
      <c r="W321" s="113"/>
      <c r="X321" s="113"/>
      <c r="Y321" s="113"/>
      <c r="Z321" s="113"/>
      <c r="AA321" s="113"/>
      <c r="AB321" s="113"/>
      <c r="AC321" s="201"/>
      <c r="AD321" s="113"/>
      <c r="AE321" s="113"/>
      <c r="AF321" s="113"/>
      <c r="AG321" s="113"/>
    </row>
    <row r="322" spans="2:33" x14ac:dyDescent="0.2">
      <c r="B322" s="200"/>
      <c r="C322" s="113"/>
      <c r="D322" s="201"/>
      <c r="E322" s="201"/>
      <c r="F322" s="113"/>
      <c r="G322" s="113"/>
      <c r="H322" s="113"/>
      <c r="I322" s="203"/>
      <c r="J322" s="203"/>
      <c r="K322" s="204"/>
      <c r="L322" s="201"/>
      <c r="M322" s="201"/>
      <c r="N322" s="201"/>
      <c r="O322" s="201"/>
      <c r="P322" s="201"/>
      <c r="Q322" s="113"/>
      <c r="R322" s="113"/>
      <c r="U322" s="201"/>
      <c r="V322" s="113"/>
      <c r="W322" s="113"/>
      <c r="X322" s="113"/>
      <c r="Y322" s="113"/>
      <c r="Z322" s="113"/>
      <c r="AA322" s="113"/>
      <c r="AB322" s="113"/>
      <c r="AC322" s="201"/>
      <c r="AD322" s="113"/>
      <c r="AE322" s="113"/>
      <c r="AF322" s="113"/>
      <c r="AG322" s="113"/>
    </row>
    <row r="323" spans="2:33" x14ac:dyDescent="0.2">
      <c r="B323" s="200"/>
      <c r="C323" s="113"/>
      <c r="D323" s="201"/>
      <c r="E323" s="201"/>
      <c r="F323" s="113"/>
      <c r="G323" s="113"/>
      <c r="H323" s="113"/>
      <c r="I323" s="203"/>
      <c r="J323" s="203"/>
      <c r="K323" s="204"/>
      <c r="L323" s="201"/>
      <c r="M323" s="201"/>
      <c r="N323" s="201"/>
      <c r="O323" s="201"/>
      <c r="P323" s="201"/>
      <c r="Q323" s="113"/>
      <c r="R323" s="113"/>
      <c r="U323" s="201"/>
      <c r="V323" s="113"/>
      <c r="W323" s="113"/>
      <c r="X323" s="113"/>
      <c r="Y323" s="113"/>
      <c r="Z323" s="113"/>
      <c r="AA323" s="113"/>
      <c r="AB323" s="113"/>
      <c r="AC323" s="201"/>
      <c r="AD323" s="113"/>
      <c r="AE323" s="113"/>
      <c r="AF323" s="113"/>
      <c r="AG323" s="113"/>
    </row>
    <row r="324" spans="2:33" x14ac:dyDescent="0.2">
      <c r="B324" s="200"/>
      <c r="C324" s="113"/>
      <c r="D324" s="201"/>
      <c r="E324" s="201"/>
      <c r="F324" s="113"/>
      <c r="G324" s="113"/>
      <c r="H324" s="113"/>
      <c r="I324" s="203"/>
      <c r="J324" s="203"/>
      <c r="K324" s="204"/>
      <c r="L324" s="201"/>
      <c r="M324" s="201"/>
      <c r="N324" s="201"/>
      <c r="O324" s="201"/>
      <c r="P324" s="201"/>
      <c r="Q324" s="113"/>
      <c r="R324" s="113"/>
      <c r="U324" s="201"/>
      <c r="V324" s="113"/>
      <c r="W324" s="113"/>
      <c r="X324" s="113"/>
      <c r="Y324" s="113"/>
      <c r="Z324" s="113"/>
      <c r="AA324" s="113"/>
      <c r="AB324" s="113"/>
      <c r="AC324" s="201"/>
      <c r="AD324" s="113"/>
      <c r="AE324" s="113"/>
      <c r="AF324" s="113"/>
      <c r="AG324" s="113"/>
    </row>
    <row r="325" spans="2:33" x14ac:dyDescent="0.2">
      <c r="B325" s="200"/>
      <c r="C325" s="113"/>
      <c r="D325" s="201"/>
      <c r="E325" s="201"/>
      <c r="F325" s="113"/>
      <c r="G325" s="113"/>
      <c r="H325" s="113"/>
      <c r="I325" s="203"/>
      <c r="J325" s="203"/>
      <c r="K325" s="204"/>
      <c r="L325" s="201"/>
      <c r="M325" s="201"/>
      <c r="N325" s="201"/>
      <c r="O325" s="201"/>
      <c r="P325" s="201"/>
      <c r="Q325" s="113"/>
      <c r="R325" s="113"/>
      <c r="U325" s="201"/>
      <c r="V325" s="113"/>
      <c r="W325" s="113"/>
      <c r="X325" s="113"/>
      <c r="Y325" s="113"/>
      <c r="Z325" s="113"/>
      <c r="AA325" s="113"/>
      <c r="AB325" s="113"/>
      <c r="AC325" s="201"/>
      <c r="AD325" s="113"/>
      <c r="AE325" s="113"/>
      <c r="AF325" s="113"/>
      <c r="AG325" s="113"/>
    </row>
    <row r="326" spans="2:33" x14ac:dyDescent="0.2">
      <c r="B326" s="200"/>
      <c r="C326" s="113"/>
      <c r="D326" s="201"/>
      <c r="E326" s="201"/>
      <c r="F326" s="113"/>
      <c r="G326" s="113"/>
      <c r="H326" s="113"/>
      <c r="I326" s="203"/>
      <c r="J326" s="203"/>
      <c r="K326" s="204"/>
      <c r="L326" s="201"/>
      <c r="M326" s="201"/>
      <c r="N326" s="201"/>
      <c r="O326" s="201"/>
      <c r="P326" s="201"/>
      <c r="Q326" s="113"/>
      <c r="R326" s="113"/>
      <c r="U326" s="201"/>
      <c r="V326" s="113"/>
      <c r="W326" s="113"/>
      <c r="X326" s="113"/>
      <c r="Y326" s="113"/>
      <c r="Z326" s="113"/>
      <c r="AA326" s="113"/>
      <c r="AB326" s="113"/>
      <c r="AC326" s="201"/>
      <c r="AD326" s="113"/>
      <c r="AE326" s="113"/>
      <c r="AF326" s="113"/>
      <c r="AG326" s="113"/>
    </row>
    <row r="327" spans="2:33" x14ac:dyDescent="0.2">
      <c r="B327" s="200"/>
      <c r="C327" s="113"/>
      <c r="D327" s="201"/>
      <c r="E327" s="201"/>
      <c r="F327" s="113"/>
      <c r="G327" s="113"/>
      <c r="H327" s="113"/>
      <c r="I327" s="203"/>
      <c r="J327" s="203"/>
      <c r="K327" s="204"/>
      <c r="L327" s="201"/>
      <c r="M327" s="201"/>
      <c r="N327" s="201"/>
      <c r="O327" s="201"/>
      <c r="P327" s="201"/>
      <c r="Q327" s="113"/>
      <c r="R327" s="113"/>
      <c r="U327" s="201"/>
      <c r="V327" s="113"/>
      <c r="W327" s="113"/>
      <c r="X327" s="113"/>
      <c r="Y327" s="113"/>
      <c r="Z327" s="113"/>
      <c r="AA327" s="113"/>
      <c r="AB327" s="113"/>
      <c r="AC327" s="201"/>
      <c r="AD327" s="113"/>
      <c r="AE327" s="113"/>
      <c r="AF327" s="113"/>
      <c r="AG327" s="113"/>
    </row>
    <row r="328" spans="2:33" x14ac:dyDescent="0.2">
      <c r="B328" s="200"/>
      <c r="C328" s="113"/>
      <c r="D328" s="201"/>
      <c r="E328" s="201"/>
      <c r="F328" s="113"/>
      <c r="G328" s="113"/>
      <c r="H328" s="113"/>
      <c r="I328" s="203"/>
      <c r="J328" s="203"/>
      <c r="K328" s="204"/>
      <c r="L328" s="201"/>
      <c r="M328" s="201"/>
      <c r="N328" s="201"/>
      <c r="O328" s="201"/>
      <c r="P328" s="201"/>
      <c r="Q328" s="113"/>
      <c r="R328" s="113"/>
      <c r="U328" s="201"/>
      <c r="V328" s="113"/>
      <c r="W328" s="113"/>
      <c r="X328" s="113"/>
      <c r="Y328" s="113"/>
      <c r="Z328" s="113"/>
      <c r="AA328" s="113"/>
      <c r="AB328" s="113"/>
      <c r="AC328" s="201"/>
      <c r="AD328" s="113"/>
      <c r="AE328" s="113"/>
      <c r="AF328" s="113"/>
      <c r="AG328" s="113"/>
    </row>
    <row r="329" spans="2:33" x14ac:dyDescent="0.2">
      <c r="B329" s="200"/>
      <c r="C329" s="113"/>
      <c r="D329" s="201"/>
      <c r="E329" s="201"/>
      <c r="F329" s="113"/>
      <c r="G329" s="113"/>
      <c r="H329" s="113"/>
      <c r="I329" s="203"/>
      <c r="J329" s="203"/>
      <c r="K329" s="204"/>
      <c r="L329" s="201"/>
      <c r="M329" s="201"/>
      <c r="N329" s="201"/>
      <c r="O329" s="201"/>
      <c r="P329" s="201"/>
      <c r="Q329" s="113"/>
      <c r="R329" s="113"/>
      <c r="U329" s="201"/>
      <c r="V329" s="113"/>
      <c r="W329" s="113"/>
      <c r="X329" s="113"/>
      <c r="Y329" s="113"/>
      <c r="Z329" s="113"/>
      <c r="AA329" s="113"/>
      <c r="AB329" s="113"/>
      <c r="AC329" s="201"/>
      <c r="AD329" s="113"/>
      <c r="AE329" s="113"/>
      <c r="AF329" s="113"/>
      <c r="AG329" s="113"/>
    </row>
    <row r="330" spans="2:33" x14ac:dyDescent="0.2">
      <c r="B330" s="200"/>
      <c r="C330" s="113"/>
      <c r="D330" s="201"/>
      <c r="E330" s="201"/>
      <c r="F330" s="113"/>
      <c r="G330" s="113"/>
      <c r="H330" s="113"/>
      <c r="I330" s="203"/>
      <c r="J330" s="203"/>
      <c r="K330" s="204"/>
      <c r="L330" s="201"/>
      <c r="M330" s="201"/>
      <c r="N330" s="201"/>
      <c r="O330" s="201"/>
      <c r="P330" s="201"/>
      <c r="Q330" s="113"/>
      <c r="R330" s="113"/>
      <c r="U330" s="201"/>
      <c r="V330" s="113"/>
      <c r="W330" s="113"/>
      <c r="X330" s="113"/>
      <c r="Y330" s="113"/>
      <c r="Z330" s="113"/>
      <c r="AA330" s="113"/>
      <c r="AB330" s="113"/>
      <c r="AC330" s="201"/>
      <c r="AD330" s="113"/>
      <c r="AE330" s="113"/>
      <c r="AF330" s="113"/>
      <c r="AG330" s="113"/>
    </row>
    <row r="331" spans="2:33" x14ac:dyDescent="0.2">
      <c r="B331" s="200"/>
      <c r="C331" s="113"/>
      <c r="D331" s="201"/>
      <c r="E331" s="201"/>
      <c r="F331" s="113"/>
      <c r="G331" s="113"/>
      <c r="H331" s="113"/>
      <c r="I331" s="203"/>
      <c r="J331" s="203"/>
      <c r="K331" s="204"/>
      <c r="L331" s="201"/>
      <c r="M331" s="201"/>
      <c r="N331" s="201"/>
      <c r="O331" s="201"/>
      <c r="P331" s="201"/>
      <c r="Q331" s="113"/>
      <c r="R331" s="113"/>
      <c r="U331" s="201"/>
      <c r="V331" s="113"/>
      <c r="W331" s="113"/>
      <c r="X331" s="113"/>
      <c r="Y331" s="113"/>
      <c r="Z331" s="113"/>
      <c r="AA331" s="113"/>
      <c r="AB331" s="113"/>
      <c r="AC331" s="201"/>
      <c r="AD331" s="113"/>
      <c r="AE331" s="113"/>
      <c r="AF331" s="113"/>
      <c r="AG331" s="113"/>
    </row>
    <row r="332" spans="2:33" x14ac:dyDescent="0.2">
      <c r="B332" s="200"/>
      <c r="C332" s="113"/>
      <c r="D332" s="201"/>
      <c r="E332" s="201"/>
      <c r="F332" s="113"/>
      <c r="G332" s="113"/>
      <c r="H332" s="113"/>
      <c r="I332" s="203"/>
      <c r="J332" s="203"/>
      <c r="K332" s="204"/>
      <c r="L332" s="201"/>
      <c r="M332" s="201"/>
      <c r="N332" s="201"/>
      <c r="O332" s="201"/>
      <c r="P332" s="201"/>
      <c r="Q332" s="113"/>
      <c r="R332" s="113"/>
      <c r="U332" s="201"/>
      <c r="V332" s="113"/>
      <c r="W332" s="113"/>
      <c r="X332" s="113"/>
      <c r="Y332" s="113"/>
      <c r="Z332" s="113"/>
      <c r="AA332" s="113"/>
      <c r="AB332" s="113"/>
      <c r="AC332" s="201"/>
      <c r="AD332" s="113"/>
      <c r="AE332" s="113"/>
      <c r="AF332" s="113"/>
      <c r="AG332" s="113"/>
    </row>
    <row r="333" spans="2:33" x14ac:dyDescent="0.2">
      <c r="B333" s="200"/>
      <c r="C333" s="113"/>
      <c r="D333" s="201"/>
      <c r="E333" s="201"/>
      <c r="F333" s="113"/>
      <c r="G333" s="113"/>
      <c r="H333" s="113"/>
      <c r="I333" s="203"/>
      <c r="J333" s="203"/>
      <c r="K333" s="204"/>
      <c r="L333" s="201"/>
      <c r="M333" s="201"/>
      <c r="N333" s="201"/>
      <c r="O333" s="201"/>
      <c r="P333" s="201"/>
      <c r="Q333" s="113"/>
      <c r="R333" s="113"/>
      <c r="U333" s="201"/>
      <c r="V333" s="113"/>
      <c r="W333" s="113"/>
      <c r="X333" s="113"/>
      <c r="Y333" s="113"/>
      <c r="Z333" s="113"/>
      <c r="AA333" s="113"/>
      <c r="AB333" s="113"/>
      <c r="AC333" s="201"/>
      <c r="AD333" s="113"/>
      <c r="AE333" s="113"/>
      <c r="AF333" s="113"/>
      <c r="AG333" s="113"/>
    </row>
    <row r="334" spans="2:33" x14ac:dyDescent="0.2">
      <c r="B334" s="200"/>
      <c r="C334" s="113"/>
      <c r="D334" s="201"/>
      <c r="E334" s="201"/>
      <c r="F334" s="113"/>
      <c r="G334" s="113"/>
      <c r="H334" s="113"/>
      <c r="I334" s="203"/>
      <c r="J334" s="203"/>
      <c r="K334" s="204"/>
      <c r="L334" s="201"/>
      <c r="M334" s="201"/>
      <c r="N334" s="201"/>
      <c r="O334" s="201"/>
      <c r="P334" s="201"/>
      <c r="Q334" s="113"/>
      <c r="R334" s="113"/>
      <c r="U334" s="201"/>
      <c r="V334" s="113"/>
      <c r="W334" s="113"/>
      <c r="X334" s="113"/>
      <c r="Y334" s="113"/>
      <c r="Z334" s="113"/>
      <c r="AA334" s="113"/>
      <c r="AB334" s="113"/>
      <c r="AC334" s="201"/>
      <c r="AD334" s="113"/>
      <c r="AE334" s="113"/>
      <c r="AF334" s="113"/>
      <c r="AG334" s="113"/>
    </row>
    <row r="335" spans="2:33" x14ac:dyDescent="0.2">
      <c r="B335" s="200"/>
      <c r="C335" s="113"/>
      <c r="D335" s="201"/>
      <c r="E335" s="201"/>
      <c r="F335" s="113"/>
      <c r="G335" s="113"/>
      <c r="H335" s="113"/>
      <c r="I335" s="203"/>
      <c r="J335" s="203"/>
      <c r="K335" s="204"/>
      <c r="L335" s="201"/>
      <c r="M335" s="201"/>
      <c r="N335" s="201"/>
      <c r="O335" s="201"/>
      <c r="P335" s="201"/>
      <c r="Q335" s="113"/>
      <c r="R335" s="113"/>
      <c r="U335" s="201"/>
      <c r="V335" s="113"/>
      <c r="W335" s="113"/>
      <c r="X335" s="113"/>
      <c r="Y335" s="113"/>
      <c r="Z335" s="113"/>
      <c r="AA335" s="113"/>
      <c r="AB335" s="113"/>
      <c r="AC335" s="201"/>
      <c r="AD335" s="113"/>
      <c r="AE335" s="113"/>
      <c r="AF335" s="113"/>
      <c r="AG335" s="113"/>
    </row>
    <row r="336" spans="2:33" x14ac:dyDescent="0.2">
      <c r="B336" s="200"/>
      <c r="C336" s="113"/>
      <c r="D336" s="201"/>
      <c r="E336" s="201"/>
      <c r="F336" s="113"/>
      <c r="G336" s="113"/>
      <c r="H336" s="113"/>
      <c r="I336" s="203"/>
      <c r="J336" s="203"/>
      <c r="K336" s="204"/>
      <c r="L336" s="201"/>
      <c r="M336" s="201"/>
      <c r="N336" s="201"/>
      <c r="O336" s="201"/>
      <c r="P336" s="201"/>
      <c r="Q336" s="113"/>
      <c r="R336" s="113"/>
      <c r="U336" s="201"/>
      <c r="V336" s="113"/>
      <c r="W336" s="113"/>
      <c r="X336" s="113"/>
      <c r="Y336" s="113"/>
      <c r="Z336" s="113"/>
      <c r="AA336" s="113"/>
      <c r="AB336" s="113"/>
      <c r="AC336" s="201"/>
      <c r="AD336" s="113"/>
      <c r="AE336" s="113"/>
      <c r="AF336" s="113"/>
      <c r="AG336" s="113"/>
    </row>
    <row r="337" spans="2:33" x14ac:dyDescent="0.2">
      <c r="B337" s="200"/>
      <c r="C337" s="113"/>
      <c r="D337" s="201"/>
      <c r="E337" s="201"/>
      <c r="F337" s="113"/>
      <c r="G337" s="113"/>
      <c r="H337" s="113"/>
      <c r="I337" s="203"/>
      <c r="J337" s="203"/>
      <c r="K337" s="204"/>
      <c r="L337" s="201"/>
      <c r="M337" s="201"/>
      <c r="N337" s="201"/>
      <c r="O337" s="201"/>
      <c r="P337" s="201"/>
      <c r="Q337" s="113"/>
      <c r="R337" s="113"/>
      <c r="U337" s="201"/>
      <c r="V337" s="113"/>
      <c r="W337" s="113"/>
      <c r="X337" s="113"/>
      <c r="Y337" s="113"/>
      <c r="Z337" s="113"/>
      <c r="AA337" s="113"/>
      <c r="AB337" s="113"/>
      <c r="AC337" s="201"/>
      <c r="AD337" s="113"/>
      <c r="AE337" s="113"/>
      <c r="AF337" s="113"/>
      <c r="AG337" s="113"/>
    </row>
    <row r="338" spans="2:33" x14ac:dyDescent="0.2">
      <c r="B338" s="200"/>
      <c r="C338" s="113"/>
      <c r="D338" s="201"/>
      <c r="E338" s="201"/>
      <c r="F338" s="113"/>
      <c r="G338" s="113"/>
      <c r="H338" s="113"/>
      <c r="I338" s="203"/>
      <c r="J338" s="203"/>
      <c r="K338" s="204"/>
      <c r="L338" s="201"/>
      <c r="M338" s="201"/>
      <c r="N338" s="201"/>
      <c r="O338" s="201"/>
      <c r="P338" s="201"/>
      <c r="Q338" s="113"/>
      <c r="R338" s="113"/>
      <c r="U338" s="201"/>
      <c r="V338" s="113"/>
      <c r="W338" s="113"/>
      <c r="X338" s="113"/>
      <c r="Y338" s="113"/>
      <c r="Z338" s="113"/>
      <c r="AA338" s="113"/>
      <c r="AB338" s="113"/>
      <c r="AC338" s="201"/>
      <c r="AD338" s="113"/>
      <c r="AE338" s="113"/>
      <c r="AF338" s="113"/>
      <c r="AG338" s="113"/>
    </row>
    <row r="339" spans="2:33" x14ac:dyDescent="0.2">
      <c r="B339" s="200"/>
      <c r="C339" s="113"/>
      <c r="D339" s="201"/>
      <c r="E339" s="201"/>
      <c r="F339" s="113"/>
      <c r="G339" s="113"/>
      <c r="H339" s="113"/>
      <c r="I339" s="203"/>
      <c r="J339" s="203"/>
      <c r="K339" s="204"/>
      <c r="L339" s="201"/>
      <c r="M339" s="201"/>
      <c r="N339" s="201"/>
      <c r="O339" s="201"/>
      <c r="P339" s="201"/>
      <c r="Q339" s="113"/>
      <c r="R339" s="113"/>
      <c r="U339" s="201"/>
      <c r="V339" s="113"/>
      <c r="W339" s="113"/>
      <c r="X339" s="113"/>
      <c r="Y339" s="113"/>
      <c r="Z339" s="113"/>
      <c r="AA339" s="113"/>
      <c r="AB339" s="113"/>
      <c r="AC339" s="201"/>
      <c r="AD339" s="113"/>
      <c r="AE339" s="113"/>
      <c r="AF339" s="113"/>
      <c r="AG339" s="113"/>
    </row>
    <row r="340" spans="2:33" x14ac:dyDescent="0.2">
      <c r="B340" s="200"/>
      <c r="C340" s="113"/>
      <c r="D340" s="201"/>
      <c r="E340" s="201"/>
      <c r="F340" s="113"/>
      <c r="G340" s="113"/>
      <c r="H340" s="113"/>
      <c r="I340" s="203"/>
      <c r="J340" s="203"/>
      <c r="K340" s="204"/>
      <c r="L340" s="201"/>
      <c r="M340" s="201"/>
      <c r="N340" s="201"/>
      <c r="O340" s="201"/>
      <c r="P340" s="201"/>
      <c r="Q340" s="113"/>
      <c r="R340" s="113"/>
      <c r="U340" s="201"/>
      <c r="V340" s="113"/>
      <c r="W340" s="113"/>
      <c r="X340" s="113"/>
      <c r="Y340" s="113"/>
      <c r="Z340" s="113"/>
      <c r="AA340" s="113"/>
      <c r="AB340" s="113"/>
      <c r="AC340" s="201"/>
      <c r="AD340" s="113"/>
      <c r="AE340" s="113"/>
      <c r="AF340" s="113"/>
      <c r="AG340" s="113"/>
    </row>
    <row r="341" spans="2:33" x14ac:dyDescent="0.2">
      <c r="B341" s="200"/>
      <c r="C341" s="113"/>
      <c r="D341" s="201"/>
      <c r="E341" s="201"/>
      <c r="F341" s="113"/>
      <c r="G341" s="113"/>
      <c r="H341" s="113"/>
      <c r="I341" s="203"/>
      <c r="J341" s="203"/>
      <c r="K341" s="204"/>
      <c r="L341" s="201"/>
      <c r="M341" s="201"/>
      <c r="N341" s="201"/>
      <c r="O341" s="201"/>
      <c r="P341" s="201"/>
      <c r="Q341" s="113"/>
      <c r="R341" s="113"/>
      <c r="U341" s="201"/>
      <c r="V341" s="113"/>
      <c r="W341" s="113"/>
      <c r="X341" s="113"/>
      <c r="Y341" s="113"/>
      <c r="Z341" s="113"/>
      <c r="AA341" s="113"/>
      <c r="AB341" s="113"/>
      <c r="AC341" s="201"/>
      <c r="AD341" s="113"/>
      <c r="AE341" s="113"/>
      <c r="AF341" s="113"/>
      <c r="AG341" s="113"/>
    </row>
    <row r="342" spans="2:33" x14ac:dyDescent="0.2">
      <c r="B342" s="200"/>
      <c r="C342" s="113"/>
      <c r="D342" s="201"/>
      <c r="E342" s="201"/>
      <c r="F342" s="113"/>
      <c r="G342" s="113"/>
      <c r="H342" s="113"/>
      <c r="I342" s="203"/>
      <c r="J342" s="203"/>
      <c r="K342" s="204"/>
      <c r="L342" s="201"/>
      <c r="M342" s="201"/>
      <c r="N342" s="201"/>
      <c r="O342" s="201"/>
      <c r="P342" s="201"/>
      <c r="Q342" s="113"/>
      <c r="R342" s="113"/>
      <c r="U342" s="201"/>
      <c r="V342" s="113"/>
      <c r="W342" s="113"/>
      <c r="X342" s="113"/>
      <c r="Y342" s="113"/>
      <c r="Z342" s="113"/>
      <c r="AA342" s="113"/>
      <c r="AB342" s="113"/>
      <c r="AC342" s="201"/>
      <c r="AD342" s="113"/>
      <c r="AE342" s="113"/>
      <c r="AF342" s="113"/>
      <c r="AG342" s="113"/>
    </row>
    <row r="343" spans="2:33" x14ac:dyDescent="0.2">
      <c r="B343" s="200"/>
      <c r="C343" s="113"/>
      <c r="D343" s="201"/>
      <c r="E343" s="201"/>
      <c r="F343" s="113"/>
      <c r="G343" s="113"/>
      <c r="H343" s="113"/>
      <c r="I343" s="203"/>
      <c r="J343" s="203"/>
      <c r="K343" s="204"/>
      <c r="L343" s="201"/>
      <c r="M343" s="201"/>
      <c r="N343" s="201"/>
      <c r="O343" s="201"/>
      <c r="P343" s="201"/>
      <c r="Q343" s="113"/>
      <c r="R343" s="113"/>
      <c r="U343" s="201"/>
      <c r="V343" s="113"/>
      <c r="W343" s="113"/>
      <c r="X343" s="113"/>
      <c r="Y343" s="113"/>
      <c r="Z343" s="113"/>
      <c r="AA343" s="113"/>
      <c r="AB343" s="113"/>
      <c r="AC343" s="201"/>
      <c r="AD343" s="113"/>
      <c r="AE343" s="113"/>
      <c r="AF343" s="113"/>
      <c r="AG343" s="113"/>
    </row>
    <row r="344" spans="2:33" x14ac:dyDescent="0.2">
      <c r="B344" s="200"/>
      <c r="C344" s="113"/>
      <c r="D344" s="201"/>
      <c r="E344" s="201"/>
      <c r="F344" s="113"/>
      <c r="G344" s="113"/>
      <c r="H344" s="113"/>
      <c r="I344" s="203"/>
      <c r="J344" s="203"/>
      <c r="K344" s="204"/>
      <c r="L344" s="201"/>
      <c r="M344" s="201"/>
      <c r="N344" s="201"/>
      <c r="O344" s="201"/>
      <c r="P344" s="201"/>
      <c r="Q344" s="113"/>
      <c r="R344" s="113"/>
      <c r="U344" s="201"/>
      <c r="V344" s="113"/>
      <c r="W344" s="113"/>
      <c r="X344" s="113"/>
      <c r="Y344" s="113"/>
      <c r="Z344" s="113"/>
      <c r="AA344" s="113"/>
      <c r="AB344" s="113"/>
      <c r="AC344" s="201"/>
      <c r="AD344" s="113"/>
      <c r="AE344" s="113"/>
      <c r="AF344" s="113"/>
      <c r="AG344" s="113"/>
    </row>
    <row r="345" spans="2:33" x14ac:dyDescent="0.2">
      <c r="B345" s="200"/>
      <c r="C345" s="113"/>
      <c r="D345" s="201"/>
      <c r="E345" s="201"/>
      <c r="F345" s="113"/>
      <c r="G345" s="113"/>
      <c r="H345" s="113"/>
      <c r="I345" s="203"/>
      <c r="J345" s="203"/>
      <c r="K345" s="204"/>
      <c r="L345" s="201"/>
      <c r="M345" s="201"/>
      <c r="N345" s="201"/>
      <c r="O345" s="201"/>
      <c r="P345" s="201"/>
      <c r="Q345" s="113"/>
      <c r="R345" s="113"/>
      <c r="U345" s="201"/>
      <c r="V345" s="113"/>
      <c r="W345" s="113"/>
      <c r="X345" s="113"/>
      <c r="Y345" s="113"/>
      <c r="Z345" s="113"/>
      <c r="AA345" s="113"/>
      <c r="AB345" s="113"/>
      <c r="AC345" s="201"/>
      <c r="AD345" s="113"/>
      <c r="AE345" s="113"/>
      <c r="AF345" s="113"/>
      <c r="AG345" s="113"/>
    </row>
    <row r="346" spans="2:33" x14ac:dyDescent="0.2">
      <c r="B346" s="200"/>
      <c r="C346" s="113"/>
      <c r="D346" s="201"/>
      <c r="E346" s="201"/>
      <c r="F346" s="113"/>
      <c r="G346" s="113"/>
      <c r="H346" s="113"/>
      <c r="I346" s="203"/>
      <c r="J346" s="203"/>
      <c r="K346" s="204"/>
      <c r="L346" s="201"/>
      <c r="M346" s="201"/>
      <c r="N346" s="201"/>
      <c r="O346" s="201"/>
      <c r="P346" s="201"/>
      <c r="Q346" s="113"/>
      <c r="R346" s="113"/>
      <c r="U346" s="201"/>
      <c r="V346" s="113"/>
      <c r="W346" s="113"/>
      <c r="X346" s="113"/>
      <c r="Y346" s="113"/>
      <c r="Z346" s="113"/>
      <c r="AA346" s="113"/>
      <c r="AB346" s="113"/>
      <c r="AC346" s="201"/>
      <c r="AD346" s="113"/>
      <c r="AE346" s="113"/>
      <c r="AF346" s="113"/>
      <c r="AG346" s="113"/>
    </row>
    <row r="347" spans="2:33" x14ac:dyDescent="0.2">
      <c r="B347" s="200"/>
      <c r="C347" s="113"/>
      <c r="D347" s="201"/>
      <c r="E347" s="201"/>
      <c r="F347" s="113"/>
      <c r="G347" s="113"/>
      <c r="H347" s="113"/>
      <c r="I347" s="203"/>
      <c r="J347" s="203"/>
      <c r="K347" s="204"/>
      <c r="L347" s="201"/>
      <c r="M347" s="201"/>
      <c r="N347" s="201"/>
      <c r="O347" s="201"/>
      <c r="P347" s="201"/>
      <c r="Q347" s="113"/>
      <c r="R347" s="113"/>
      <c r="U347" s="201"/>
      <c r="V347" s="113"/>
      <c r="W347" s="113"/>
      <c r="X347" s="113"/>
      <c r="Y347" s="113"/>
      <c r="Z347" s="113"/>
      <c r="AA347" s="113"/>
      <c r="AB347" s="113"/>
      <c r="AC347" s="201"/>
      <c r="AD347" s="113"/>
      <c r="AE347" s="113"/>
      <c r="AF347" s="113"/>
      <c r="AG347" s="113"/>
    </row>
    <row r="348" spans="2:33" x14ac:dyDescent="0.2">
      <c r="B348" s="200"/>
      <c r="C348" s="113"/>
      <c r="D348" s="201"/>
      <c r="E348" s="201"/>
      <c r="F348" s="113"/>
      <c r="G348" s="113"/>
      <c r="H348" s="113"/>
      <c r="I348" s="203"/>
      <c r="J348" s="203"/>
      <c r="K348" s="204"/>
      <c r="L348" s="201"/>
      <c r="M348" s="201"/>
      <c r="N348" s="201"/>
      <c r="O348" s="201"/>
      <c r="P348" s="201"/>
      <c r="Q348" s="113"/>
      <c r="R348" s="113"/>
      <c r="U348" s="201"/>
      <c r="V348" s="113"/>
      <c r="W348" s="113"/>
      <c r="X348" s="113"/>
      <c r="Y348" s="113"/>
      <c r="Z348" s="113"/>
      <c r="AA348" s="113"/>
      <c r="AB348" s="113"/>
      <c r="AC348" s="201"/>
      <c r="AD348" s="113"/>
      <c r="AE348" s="113"/>
      <c r="AF348" s="113"/>
      <c r="AG348" s="113"/>
    </row>
    <row r="349" spans="2:33" x14ac:dyDescent="0.2">
      <c r="B349" s="200"/>
      <c r="C349" s="113"/>
      <c r="D349" s="201"/>
      <c r="E349" s="201"/>
      <c r="F349" s="113"/>
      <c r="G349" s="113"/>
      <c r="H349" s="113"/>
      <c r="I349" s="203"/>
      <c r="J349" s="203"/>
      <c r="K349" s="204"/>
      <c r="L349" s="201"/>
      <c r="M349" s="201"/>
      <c r="N349" s="201"/>
      <c r="O349" s="201"/>
      <c r="P349" s="201"/>
      <c r="Q349" s="113"/>
      <c r="R349" s="113"/>
      <c r="U349" s="201"/>
      <c r="V349" s="113"/>
      <c r="W349" s="113"/>
      <c r="X349" s="113"/>
      <c r="Y349" s="113"/>
      <c r="Z349" s="113"/>
      <c r="AA349" s="113"/>
      <c r="AB349" s="113"/>
      <c r="AC349" s="201"/>
      <c r="AD349" s="113"/>
      <c r="AE349" s="113"/>
      <c r="AF349" s="113"/>
      <c r="AG349" s="113"/>
    </row>
    <row r="350" spans="2:33" x14ac:dyDescent="0.2">
      <c r="B350" s="200"/>
      <c r="C350" s="113"/>
      <c r="D350" s="201"/>
      <c r="E350" s="201"/>
      <c r="F350" s="113"/>
      <c r="G350" s="113"/>
      <c r="H350" s="113"/>
      <c r="I350" s="203"/>
      <c r="J350" s="203"/>
      <c r="K350" s="204"/>
      <c r="L350" s="201"/>
      <c r="M350" s="201"/>
      <c r="N350" s="201"/>
      <c r="O350" s="201"/>
      <c r="P350" s="201"/>
      <c r="Q350" s="113"/>
      <c r="R350" s="113"/>
      <c r="U350" s="201"/>
      <c r="V350" s="113"/>
      <c r="W350" s="113"/>
      <c r="X350" s="113"/>
      <c r="Y350" s="113"/>
      <c r="Z350" s="113"/>
      <c r="AA350" s="113"/>
      <c r="AB350" s="113"/>
      <c r="AC350" s="201"/>
      <c r="AD350" s="113"/>
      <c r="AE350" s="113"/>
      <c r="AF350" s="113"/>
      <c r="AG350" s="113"/>
    </row>
    <row r="351" spans="2:33" x14ac:dyDescent="0.2">
      <c r="B351" s="200"/>
      <c r="C351" s="113"/>
      <c r="D351" s="201"/>
      <c r="E351" s="201"/>
      <c r="F351" s="113"/>
      <c r="G351" s="113"/>
      <c r="H351" s="113"/>
      <c r="I351" s="203"/>
      <c r="J351" s="203"/>
      <c r="K351" s="204"/>
      <c r="L351" s="201"/>
      <c r="M351" s="201"/>
      <c r="N351" s="201"/>
      <c r="O351" s="201"/>
      <c r="P351" s="201"/>
      <c r="Q351" s="113"/>
      <c r="R351" s="113"/>
      <c r="U351" s="201"/>
      <c r="V351" s="113"/>
      <c r="W351" s="113"/>
      <c r="X351" s="113"/>
      <c r="Y351" s="113"/>
      <c r="Z351" s="113"/>
      <c r="AA351" s="113"/>
      <c r="AB351" s="113"/>
      <c r="AC351" s="201"/>
      <c r="AD351" s="113"/>
      <c r="AE351" s="113"/>
      <c r="AF351" s="113"/>
      <c r="AG351" s="113"/>
    </row>
    <row r="352" spans="2:33" x14ac:dyDescent="0.2">
      <c r="B352" s="200"/>
      <c r="C352" s="113"/>
      <c r="D352" s="201"/>
      <c r="E352" s="201"/>
      <c r="F352" s="113"/>
      <c r="G352" s="113"/>
      <c r="H352" s="113"/>
      <c r="I352" s="203"/>
      <c r="J352" s="203"/>
      <c r="K352" s="204"/>
      <c r="L352" s="201"/>
      <c r="M352" s="201"/>
      <c r="N352" s="201"/>
      <c r="O352" s="201"/>
      <c r="P352" s="201"/>
      <c r="Q352" s="113"/>
      <c r="R352" s="113"/>
      <c r="U352" s="201"/>
      <c r="V352" s="113"/>
      <c r="W352" s="113"/>
      <c r="X352" s="113"/>
      <c r="Y352" s="113"/>
      <c r="Z352" s="113"/>
      <c r="AA352" s="113"/>
      <c r="AB352" s="113"/>
      <c r="AC352" s="201"/>
      <c r="AD352" s="113"/>
      <c r="AE352" s="113"/>
      <c r="AF352" s="113"/>
      <c r="AG352" s="113"/>
    </row>
    <row r="353" spans="2:33" x14ac:dyDescent="0.2">
      <c r="B353" s="200"/>
      <c r="C353" s="113"/>
      <c r="D353" s="201"/>
      <c r="E353" s="201"/>
      <c r="F353" s="113"/>
      <c r="G353" s="113"/>
      <c r="H353" s="113"/>
      <c r="I353" s="203"/>
      <c r="J353" s="203"/>
      <c r="K353" s="204"/>
      <c r="L353" s="201"/>
      <c r="M353" s="201"/>
      <c r="N353" s="201"/>
      <c r="O353" s="201"/>
      <c r="P353" s="201"/>
      <c r="Q353" s="113"/>
      <c r="R353" s="113"/>
      <c r="U353" s="201"/>
      <c r="V353" s="113"/>
      <c r="W353" s="113"/>
      <c r="X353" s="113"/>
      <c r="Y353" s="113"/>
      <c r="Z353" s="113"/>
      <c r="AA353" s="113"/>
      <c r="AB353" s="113"/>
      <c r="AC353" s="201"/>
      <c r="AD353" s="113"/>
      <c r="AE353" s="113"/>
      <c r="AF353" s="113"/>
      <c r="AG353" s="113"/>
    </row>
    <row r="354" spans="2:33" x14ac:dyDescent="0.2">
      <c r="B354" s="200"/>
      <c r="C354" s="113"/>
      <c r="D354" s="201"/>
      <c r="E354" s="201"/>
      <c r="F354" s="113"/>
      <c r="G354" s="113"/>
      <c r="H354" s="113"/>
      <c r="I354" s="203"/>
      <c r="J354" s="203"/>
      <c r="K354" s="204"/>
      <c r="L354" s="201"/>
      <c r="M354" s="201"/>
      <c r="N354" s="201"/>
      <c r="O354" s="201"/>
      <c r="P354" s="201"/>
      <c r="Q354" s="113"/>
      <c r="R354" s="113"/>
      <c r="U354" s="201"/>
      <c r="V354" s="113"/>
      <c r="W354" s="113"/>
      <c r="X354" s="113"/>
      <c r="Y354" s="113"/>
      <c r="Z354" s="113"/>
      <c r="AA354" s="113"/>
      <c r="AB354" s="113"/>
      <c r="AC354" s="201"/>
      <c r="AD354" s="113"/>
      <c r="AE354" s="113"/>
      <c r="AF354" s="113"/>
      <c r="AG354" s="113"/>
    </row>
    <row r="355" spans="2:33" x14ac:dyDescent="0.2">
      <c r="B355" s="200"/>
      <c r="C355" s="113"/>
      <c r="D355" s="201"/>
      <c r="E355" s="201"/>
      <c r="F355" s="113"/>
      <c r="G355" s="113"/>
      <c r="H355" s="113"/>
      <c r="I355" s="203"/>
      <c r="J355" s="203"/>
      <c r="K355" s="204"/>
      <c r="L355" s="201"/>
      <c r="M355" s="201"/>
      <c r="N355" s="201"/>
      <c r="O355" s="201"/>
      <c r="P355" s="201"/>
      <c r="Q355" s="113"/>
      <c r="R355" s="113"/>
      <c r="U355" s="201"/>
      <c r="V355" s="113"/>
      <c r="W355" s="113"/>
      <c r="X355" s="113"/>
      <c r="Y355" s="113"/>
      <c r="Z355" s="113"/>
      <c r="AA355" s="113"/>
      <c r="AB355" s="113"/>
      <c r="AC355" s="201"/>
      <c r="AD355" s="113"/>
      <c r="AE355" s="113"/>
      <c r="AF355" s="113"/>
      <c r="AG355" s="113"/>
    </row>
    <row r="356" spans="2:33" x14ac:dyDescent="0.2">
      <c r="B356" s="200"/>
      <c r="C356" s="113"/>
      <c r="D356" s="201"/>
      <c r="E356" s="201"/>
      <c r="F356" s="113"/>
      <c r="G356" s="113"/>
      <c r="H356" s="113"/>
      <c r="I356" s="203"/>
      <c r="J356" s="203"/>
      <c r="K356" s="204"/>
      <c r="L356" s="201"/>
      <c r="M356" s="201"/>
      <c r="N356" s="201"/>
      <c r="O356" s="201"/>
      <c r="P356" s="201"/>
      <c r="Q356" s="113"/>
      <c r="R356" s="113"/>
      <c r="U356" s="201"/>
      <c r="V356" s="113"/>
      <c r="W356" s="113"/>
      <c r="X356" s="113"/>
      <c r="Y356" s="113"/>
      <c r="Z356" s="113"/>
      <c r="AA356" s="113"/>
      <c r="AB356" s="113"/>
      <c r="AC356" s="201"/>
      <c r="AD356" s="113"/>
      <c r="AE356" s="113"/>
      <c r="AF356" s="113"/>
      <c r="AG356" s="113"/>
    </row>
    <row r="357" spans="2:33" x14ac:dyDescent="0.2">
      <c r="B357" s="200"/>
      <c r="C357" s="113"/>
      <c r="D357" s="201"/>
      <c r="E357" s="201"/>
      <c r="F357" s="113"/>
      <c r="G357" s="113"/>
      <c r="H357" s="113"/>
      <c r="I357" s="203"/>
      <c r="J357" s="203"/>
      <c r="K357" s="204"/>
      <c r="L357" s="201"/>
      <c r="M357" s="201"/>
      <c r="N357" s="201"/>
      <c r="O357" s="201"/>
      <c r="P357" s="201"/>
      <c r="Q357" s="113"/>
      <c r="R357" s="113"/>
      <c r="U357" s="201"/>
      <c r="V357" s="113"/>
      <c r="W357" s="113"/>
      <c r="X357" s="113"/>
      <c r="Y357" s="113"/>
      <c r="Z357" s="113"/>
      <c r="AA357" s="113"/>
      <c r="AB357" s="113"/>
      <c r="AC357" s="201"/>
      <c r="AD357" s="113"/>
      <c r="AE357" s="113"/>
      <c r="AF357" s="113"/>
      <c r="AG357" s="113"/>
    </row>
    <row r="358" spans="2:33" x14ac:dyDescent="0.2">
      <c r="B358" s="200"/>
      <c r="C358" s="113"/>
      <c r="D358" s="201"/>
      <c r="E358" s="201"/>
      <c r="F358" s="113"/>
      <c r="G358" s="113"/>
      <c r="H358" s="113"/>
      <c r="I358" s="203"/>
      <c r="J358" s="203"/>
      <c r="K358" s="204"/>
      <c r="L358" s="201"/>
      <c r="M358" s="201"/>
      <c r="N358" s="201"/>
      <c r="O358" s="201"/>
      <c r="P358" s="201"/>
      <c r="Q358" s="113"/>
      <c r="R358" s="113"/>
      <c r="U358" s="201"/>
      <c r="V358" s="113"/>
      <c r="W358" s="113"/>
      <c r="X358" s="113"/>
      <c r="Y358" s="113"/>
      <c r="Z358" s="113"/>
      <c r="AA358" s="113"/>
      <c r="AB358" s="113"/>
      <c r="AC358" s="201"/>
      <c r="AD358" s="113"/>
      <c r="AE358" s="113"/>
      <c r="AF358" s="113"/>
      <c r="AG358" s="113"/>
    </row>
    <row r="359" spans="2:33" x14ac:dyDescent="0.2">
      <c r="B359" s="200"/>
      <c r="C359" s="113"/>
      <c r="D359" s="201"/>
      <c r="E359" s="201"/>
      <c r="F359" s="113"/>
      <c r="G359" s="113"/>
      <c r="H359" s="113"/>
      <c r="I359" s="203"/>
      <c r="J359" s="203"/>
      <c r="K359" s="204"/>
      <c r="L359" s="201"/>
      <c r="M359" s="201"/>
      <c r="N359" s="201"/>
      <c r="O359" s="201"/>
      <c r="P359" s="201"/>
      <c r="Q359" s="113"/>
      <c r="R359" s="113"/>
      <c r="U359" s="201"/>
      <c r="V359" s="113"/>
      <c r="W359" s="113"/>
      <c r="X359" s="113"/>
      <c r="Y359" s="113"/>
      <c r="Z359" s="113"/>
      <c r="AA359" s="113"/>
      <c r="AB359" s="113"/>
      <c r="AC359" s="201"/>
      <c r="AD359" s="113"/>
      <c r="AE359" s="113"/>
      <c r="AF359" s="113"/>
      <c r="AG359" s="113"/>
    </row>
    <row r="360" spans="2:33" x14ac:dyDescent="0.2">
      <c r="B360" s="200"/>
      <c r="C360" s="113"/>
      <c r="D360" s="201"/>
      <c r="E360" s="201"/>
      <c r="F360" s="113"/>
      <c r="G360" s="113"/>
      <c r="H360" s="113"/>
      <c r="I360" s="203"/>
      <c r="J360" s="203"/>
      <c r="K360" s="204"/>
      <c r="L360" s="201"/>
      <c r="M360" s="201"/>
      <c r="N360" s="201"/>
      <c r="O360" s="201"/>
      <c r="P360" s="201"/>
      <c r="Q360" s="113"/>
      <c r="R360" s="113"/>
      <c r="U360" s="201"/>
      <c r="V360" s="113"/>
      <c r="W360" s="113"/>
      <c r="X360" s="113"/>
      <c r="Y360" s="113"/>
      <c r="Z360" s="113"/>
      <c r="AA360" s="113"/>
      <c r="AB360" s="113"/>
      <c r="AC360" s="201"/>
      <c r="AD360" s="113"/>
      <c r="AE360" s="113"/>
      <c r="AF360" s="113"/>
      <c r="AG360" s="113"/>
    </row>
    <row r="361" spans="2:33" x14ac:dyDescent="0.2">
      <c r="B361" s="200"/>
      <c r="C361" s="113"/>
      <c r="D361" s="201"/>
      <c r="E361" s="201"/>
      <c r="F361" s="113"/>
      <c r="G361" s="113"/>
      <c r="H361" s="113"/>
      <c r="I361" s="203"/>
      <c r="J361" s="203"/>
      <c r="K361" s="204"/>
      <c r="L361" s="201"/>
      <c r="M361" s="201"/>
      <c r="N361" s="201"/>
      <c r="O361" s="201"/>
      <c r="P361" s="201"/>
      <c r="Q361" s="113"/>
      <c r="R361" s="113"/>
      <c r="U361" s="201"/>
      <c r="V361" s="113"/>
      <c r="W361" s="113"/>
      <c r="X361" s="113"/>
      <c r="Y361" s="113"/>
      <c r="Z361" s="113"/>
      <c r="AA361" s="113"/>
      <c r="AB361" s="113"/>
      <c r="AC361" s="201"/>
      <c r="AD361" s="113"/>
      <c r="AE361" s="113"/>
      <c r="AF361" s="113"/>
      <c r="AG361" s="113"/>
    </row>
    <row r="362" spans="2:33" x14ac:dyDescent="0.2">
      <c r="B362" s="200"/>
      <c r="C362" s="113"/>
      <c r="D362" s="201"/>
      <c r="E362" s="201"/>
      <c r="F362" s="113"/>
      <c r="G362" s="113"/>
      <c r="H362" s="113"/>
      <c r="I362" s="203"/>
      <c r="J362" s="203"/>
      <c r="K362" s="204"/>
      <c r="L362" s="201"/>
      <c r="M362" s="201"/>
      <c r="N362" s="201"/>
      <c r="O362" s="201"/>
      <c r="P362" s="201"/>
      <c r="Q362" s="113"/>
      <c r="R362" s="113"/>
      <c r="U362" s="201"/>
      <c r="V362" s="113"/>
      <c r="W362" s="113"/>
      <c r="X362" s="113"/>
      <c r="Y362" s="113"/>
      <c r="Z362" s="113"/>
      <c r="AA362" s="113"/>
      <c r="AB362" s="113"/>
      <c r="AC362" s="201"/>
      <c r="AD362" s="113"/>
      <c r="AE362" s="113"/>
      <c r="AF362" s="113"/>
      <c r="AG362" s="113"/>
    </row>
    <row r="363" spans="2:33" x14ac:dyDescent="0.2">
      <c r="B363" s="200"/>
      <c r="C363" s="113"/>
      <c r="D363" s="201"/>
      <c r="E363" s="201"/>
      <c r="F363" s="113"/>
      <c r="G363" s="113"/>
      <c r="H363" s="113"/>
      <c r="I363" s="203"/>
      <c r="J363" s="203"/>
      <c r="K363" s="204"/>
      <c r="L363" s="201"/>
      <c r="M363" s="201"/>
      <c r="N363" s="201"/>
      <c r="O363" s="201"/>
      <c r="P363" s="201"/>
      <c r="Q363" s="113"/>
      <c r="R363" s="113"/>
      <c r="U363" s="201"/>
      <c r="V363" s="113"/>
      <c r="W363" s="113"/>
      <c r="X363" s="113"/>
      <c r="Y363" s="113"/>
      <c r="Z363" s="113"/>
      <c r="AA363" s="113"/>
      <c r="AB363" s="113"/>
      <c r="AC363" s="201"/>
      <c r="AD363" s="113"/>
      <c r="AE363" s="113"/>
      <c r="AF363" s="113"/>
      <c r="AG363" s="113"/>
    </row>
    <row r="364" spans="2:33" x14ac:dyDescent="0.2">
      <c r="B364" s="200"/>
      <c r="C364" s="113"/>
      <c r="D364" s="201"/>
      <c r="E364" s="201"/>
      <c r="F364" s="113"/>
      <c r="G364" s="113"/>
      <c r="H364" s="113"/>
      <c r="I364" s="203"/>
      <c r="J364" s="203"/>
      <c r="K364" s="204"/>
      <c r="L364" s="201"/>
      <c r="M364" s="201"/>
      <c r="N364" s="201"/>
      <c r="O364" s="201"/>
      <c r="P364" s="201"/>
      <c r="Q364" s="113"/>
      <c r="R364" s="113"/>
      <c r="U364" s="201"/>
      <c r="V364" s="113"/>
      <c r="W364" s="113"/>
      <c r="X364" s="113"/>
      <c r="Y364" s="113"/>
      <c r="Z364" s="113"/>
      <c r="AA364" s="113"/>
      <c r="AB364" s="113"/>
      <c r="AC364" s="201"/>
      <c r="AD364" s="113"/>
      <c r="AE364" s="113"/>
      <c r="AF364" s="113"/>
      <c r="AG364" s="113"/>
    </row>
    <row r="365" spans="2:33" x14ac:dyDescent="0.2">
      <c r="B365" s="200"/>
      <c r="C365" s="113"/>
      <c r="D365" s="201"/>
      <c r="E365" s="201"/>
      <c r="F365" s="113"/>
      <c r="G365" s="113"/>
      <c r="H365" s="113"/>
      <c r="I365" s="203"/>
      <c r="J365" s="203"/>
      <c r="K365" s="204"/>
      <c r="L365" s="201"/>
      <c r="M365" s="201"/>
      <c r="N365" s="201"/>
      <c r="O365" s="201"/>
      <c r="P365" s="201"/>
      <c r="Q365" s="113"/>
      <c r="R365" s="113"/>
      <c r="U365" s="201"/>
      <c r="V365" s="113"/>
      <c r="W365" s="113"/>
      <c r="X365" s="113"/>
      <c r="Y365" s="113"/>
      <c r="Z365" s="113"/>
      <c r="AA365" s="113"/>
      <c r="AB365" s="113"/>
      <c r="AC365" s="201"/>
      <c r="AD365" s="113"/>
      <c r="AE365" s="113"/>
      <c r="AF365" s="113"/>
      <c r="AG365" s="113"/>
    </row>
    <row r="366" spans="2:33" x14ac:dyDescent="0.2">
      <c r="B366" s="200"/>
      <c r="C366" s="113"/>
      <c r="D366" s="201"/>
      <c r="E366" s="201"/>
      <c r="F366" s="113"/>
      <c r="G366" s="113"/>
      <c r="H366" s="113"/>
      <c r="I366" s="203"/>
      <c r="J366" s="203"/>
      <c r="K366" s="204"/>
      <c r="L366" s="201"/>
      <c r="M366" s="201"/>
      <c r="N366" s="201"/>
      <c r="O366" s="201"/>
      <c r="P366" s="201"/>
      <c r="Q366" s="113"/>
      <c r="R366" s="113"/>
      <c r="U366" s="201"/>
      <c r="V366" s="113"/>
      <c r="W366" s="113"/>
      <c r="X366" s="113"/>
      <c r="Y366" s="113"/>
      <c r="Z366" s="113"/>
      <c r="AA366" s="113"/>
      <c r="AB366" s="113"/>
      <c r="AC366" s="201"/>
      <c r="AD366" s="113"/>
      <c r="AE366" s="113"/>
      <c r="AF366" s="113"/>
      <c r="AG366" s="113"/>
    </row>
    <row r="367" spans="2:33" x14ac:dyDescent="0.2">
      <c r="B367" s="200"/>
      <c r="C367" s="113"/>
      <c r="D367" s="201"/>
      <c r="E367" s="201"/>
      <c r="F367" s="113"/>
      <c r="G367" s="113"/>
      <c r="H367" s="113"/>
      <c r="I367" s="203"/>
      <c r="J367" s="203"/>
      <c r="K367" s="204"/>
      <c r="L367" s="201"/>
      <c r="M367" s="201"/>
      <c r="N367" s="201"/>
      <c r="O367" s="201"/>
      <c r="P367" s="201"/>
      <c r="Q367" s="113"/>
      <c r="R367" s="113"/>
      <c r="U367" s="201"/>
      <c r="V367" s="113"/>
      <c r="W367" s="113"/>
      <c r="X367" s="113"/>
      <c r="Y367" s="113"/>
      <c r="Z367" s="113"/>
      <c r="AA367" s="113"/>
      <c r="AB367" s="113"/>
      <c r="AC367" s="201"/>
      <c r="AD367" s="113"/>
      <c r="AE367" s="113"/>
      <c r="AF367" s="113"/>
      <c r="AG367" s="113"/>
    </row>
    <row r="368" spans="2:33" x14ac:dyDescent="0.2">
      <c r="B368" s="200"/>
      <c r="C368" s="113"/>
      <c r="D368" s="201"/>
      <c r="E368" s="201"/>
      <c r="F368" s="113"/>
      <c r="G368" s="113"/>
      <c r="H368" s="113"/>
      <c r="I368" s="203"/>
      <c r="J368" s="203"/>
      <c r="K368" s="204"/>
      <c r="L368" s="201"/>
      <c r="M368" s="201"/>
      <c r="N368" s="201"/>
      <c r="O368" s="201"/>
      <c r="P368" s="201"/>
      <c r="Q368" s="113"/>
      <c r="R368" s="113"/>
      <c r="U368" s="201"/>
      <c r="V368" s="113"/>
      <c r="W368" s="113"/>
      <c r="X368" s="113"/>
      <c r="Y368" s="113"/>
      <c r="Z368" s="113"/>
      <c r="AA368" s="113"/>
      <c r="AB368" s="113"/>
      <c r="AC368" s="201"/>
      <c r="AD368" s="113"/>
      <c r="AE368" s="113"/>
      <c r="AF368" s="113"/>
      <c r="AG368" s="113"/>
    </row>
    <row r="369" spans="2:33" x14ac:dyDescent="0.2">
      <c r="B369" s="200"/>
      <c r="C369" s="113"/>
      <c r="D369" s="201"/>
      <c r="E369" s="201"/>
      <c r="F369" s="113"/>
      <c r="G369" s="113"/>
      <c r="H369" s="113"/>
      <c r="I369" s="203"/>
      <c r="J369" s="203"/>
      <c r="K369" s="204"/>
      <c r="L369" s="201"/>
      <c r="M369" s="201"/>
      <c r="N369" s="201"/>
      <c r="O369" s="201"/>
      <c r="P369" s="201"/>
      <c r="Q369" s="113"/>
      <c r="R369" s="113"/>
      <c r="U369" s="201"/>
      <c r="V369" s="113"/>
      <c r="W369" s="113"/>
      <c r="X369" s="113"/>
      <c r="Y369" s="113"/>
      <c r="Z369" s="113"/>
      <c r="AA369" s="113"/>
      <c r="AB369" s="113"/>
      <c r="AC369" s="201"/>
      <c r="AD369" s="113"/>
      <c r="AE369" s="113"/>
      <c r="AF369" s="113"/>
      <c r="AG369" s="113"/>
    </row>
    <row r="370" spans="2:33" x14ac:dyDescent="0.2">
      <c r="B370" s="200"/>
      <c r="C370" s="113"/>
      <c r="D370" s="201"/>
      <c r="E370" s="201"/>
      <c r="F370" s="113"/>
      <c r="G370" s="113"/>
      <c r="H370" s="113"/>
      <c r="I370" s="203"/>
      <c r="J370" s="203"/>
      <c r="K370" s="204"/>
      <c r="L370" s="201"/>
      <c r="M370" s="201"/>
      <c r="N370" s="201"/>
      <c r="O370" s="201"/>
      <c r="P370" s="201"/>
      <c r="Q370" s="113"/>
      <c r="R370" s="113"/>
      <c r="U370" s="201"/>
      <c r="V370" s="113"/>
      <c r="W370" s="113"/>
      <c r="X370" s="113"/>
      <c r="Y370" s="113"/>
      <c r="Z370" s="113"/>
      <c r="AA370" s="113"/>
      <c r="AB370" s="113"/>
      <c r="AC370" s="201"/>
      <c r="AD370" s="113"/>
      <c r="AE370" s="113"/>
      <c r="AF370" s="113"/>
      <c r="AG370" s="113"/>
    </row>
    <row r="371" spans="2:33" x14ac:dyDescent="0.2">
      <c r="B371" s="200"/>
      <c r="C371" s="113"/>
      <c r="D371" s="201"/>
      <c r="E371" s="201"/>
      <c r="F371" s="113"/>
      <c r="G371" s="113"/>
      <c r="H371" s="113"/>
      <c r="I371" s="203"/>
      <c r="J371" s="203"/>
      <c r="K371" s="204"/>
      <c r="L371" s="201"/>
      <c r="M371" s="201"/>
      <c r="N371" s="201"/>
      <c r="O371" s="201"/>
      <c r="P371" s="201"/>
      <c r="Q371" s="113"/>
      <c r="R371" s="113"/>
      <c r="U371" s="201"/>
      <c r="V371" s="113"/>
      <c r="W371" s="113"/>
      <c r="X371" s="113"/>
      <c r="Y371" s="113"/>
      <c r="Z371" s="113"/>
      <c r="AA371" s="113"/>
      <c r="AB371" s="113"/>
      <c r="AC371" s="201"/>
      <c r="AD371" s="113"/>
      <c r="AE371" s="113"/>
      <c r="AF371" s="113"/>
      <c r="AG371" s="113"/>
    </row>
    <row r="372" spans="2:33" x14ac:dyDescent="0.2">
      <c r="B372" s="200"/>
      <c r="C372" s="113"/>
      <c r="D372" s="201"/>
      <c r="E372" s="201"/>
      <c r="F372" s="113"/>
      <c r="G372" s="113"/>
      <c r="H372" s="113"/>
      <c r="I372" s="203"/>
      <c r="J372" s="203"/>
      <c r="K372" s="204"/>
      <c r="L372" s="201"/>
      <c r="M372" s="201"/>
      <c r="N372" s="201"/>
      <c r="O372" s="201"/>
      <c r="P372" s="201"/>
      <c r="Q372" s="113"/>
      <c r="R372" s="113"/>
      <c r="U372" s="201"/>
      <c r="V372" s="113"/>
      <c r="W372" s="113"/>
      <c r="X372" s="113"/>
      <c r="Y372" s="113"/>
      <c r="Z372" s="113"/>
      <c r="AA372" s="113"/>
      <c r="AB372" s="113"/>
      <c r="AC372" s="201"/>
      <c r="AD372" s="113"/>
      <c r="AE372" s="113"/>
      <c r="AF372" s="113"/>
      <c r="AG372" s="113"/>
    </row>
    <row r="373" spans="2:33" x14ac:dyDescent="0.2">
      <c r="B373" s="200"/>
      <c r="C373" s="113"/>
      <c r="D373" s="201"/>
      <c r="E373" s="201"/>
      <c r="F373" s="113"/>
      <c r="G373" s="113"/>
      <c r="H373" s="113"/>
      <c r="I373" s="203"/>
      <c r="J373" s="203"/>
      <c r="K373" s="204"/>
      <c r="L373" s="201"/>
      <c r="M373" s="201"/>
      <c r="N373" s="201"/>
      <c r="O373" s="201"/>
      <c r="P373" s="201"/>
      <c r="Q373" s="113"/>
      <c r="R373" s="113"/>
      <c r="U373" s="201"/>
      <c r="V373" s="113"/>
      <c r="W373" s="113"/>
      <c r="X373" s="113"/>
      <c r="Y373" s="113"/>
      <c r="Z373" s="113"/>
      <c r="AA373" s="113"/>
      <c r="AB373" s="113"/>
      <c r="AC373" s="201"/>
      <c r="AD373" s="113"/>
      <c r="AE373" s="113"/>
      <c r="AF373" s="113"/>
      <c r="AG373" s="113"/>
    </row>
    <row r="374" spans="2:33" x14ac:dyDescent="0.2">
      <c r="B374" s="200"/>
      <c r="C374" s="113"/>
      <c r="D374" s="201"/>
      <c r="E374" s="201"/>
      <c r="F374" s="113"/>
      <c r="G374" s="113"/>
      <c r="H374" s="113"/>
      <c r="I374" s="203"/>
      <c r="J374" s="203"/>
      <c r="K374" s="204"/>
      <c r="L374" s="201"/>
      <c r="M374" s="201"/>
      <c r="N374" s="201"/>
      <c r="O374" s="201"/>
      <c r="P374" s="201"/>
      <c r="Q374" s="113"/>
      <c r="R374" s="113"/>
      <c r="U374" s="201"/>
      <c r="V374" s="113"/>
      <c r="W374" s="113"/>
      <c r="X374" s="113"/>
      <c r="Y374" s="113"/>
      <c r="Z374" s="113"/>
      <c r="AA374" s="113"/>
      <c r="AB374" s="113"/>
      <c r="AC374" s="201"/>
      <c r="AD374" s="113"/>
      <c r="AE374" s="113"/>
      <c r="AF374" s="113"/>
      <c r="AG374" s="113"/>
    </row>
    <row r="375" spans="2:33" x14ac:dyDescent="0.2">
      <c r="B375" s="200"/>
      <c r="C375" s="113"/>
      <c r="D375" s="201"/>
      <c r="E375" s="201"/>
      <c r="F375" s="113"/>
      <c r="G375" s="113"/>
      <c r="H375" s="113"/>
      <c r="I375" s="203"/>
      <c r="J375" s="203"/>
      <c r="K375" s="204"/>
      <c r="L375" s="201"/>
      <c r="M375" s="201"/>
      <c r="N375" s="201"/>
      <c r="O375" s="201"/>
      <c r="P375" s="201"/>
      <c r="Q375" s="113"/>
      <c r="R375" s="113"/>
      <c r="U375" s="201"/>
      <c r="V375" s="113"/>
      <c r="W375" s="113"/>
      <c r="X375" s="113"/>
      <c r="Y375" s="113"/>
      <c r="Z375" s="113"/>
      <c r="AA375" s="113"/>
      <c r="AB375" s="113"/>
      <c r="AC375" s="201"/>
      <c r="AD375" s="113"/>
      <c r="AE375" s="113"/>
      <c r="AF375" s="113"/>
      <c r="AG375" s="113"/>
    </row>
    <row r="376" spans="2:33" x14ac:dyDescent="0.2">
      <c r="B376" s="200"/>
      <c r="C376" s="113"/>
      <c r="D376" s="201"/>
      <c r="E376" s="201"/>
      <c r="F376" s="113"/>
      <c r="G376" s="113"/>
      <c r="H376" s="113"/>
      <c r="I376" s="203"/>
      <c r="J376" s="203"/>
      <c r="K376" s="204"/>
      <c r="L376" s="201"/>
      <c r="M376" s="201"/>
      <c r="N376" s="201"/>
      <c r="O376" s="201"/>
      <c r="P376" s="201"/>
      <c r="Q376" s="113"/>
      <c r="R376" s="113"/>
      <c r="U376" s="201"/>
      <c r="V376" s="113"/>
      <c r="W376" s="113"/>
      <c r="X376" s="113"/>
      <c r="Y376" s="113"/>
      <c r="Z376" s="113"/>
      <c r="AA376" s="113"/>
      <c r="AB376" s="113"/>
      <c r="AC376" s="201"/>
      <c r="AD376" s="113"/>
      <c r="AE376" s="113"/>
      <c r="AF376" s="113"/>
      <c r="AG376" s="113"/>
    </row>
    <row r="377" spans="2:33" x14ac:dyDescent="0.2">
      <c r="B377" s="200"/>
      <c r="C377" s="113"/>
      <c r="D377" s="201"/>
      <c r="E377" s="201"/>
      <c r="F377" s="113"/>
      <c r="G377" s="113"/>
      <c r="H377" s="113"/>
      <c r="I377" s="203"/>
      <c r="J377" s="203"/>
      <c r="K377" s="204"/>
      <c r="L377" s="201"/>
      <c r="M377" s="201"/>
      <c r="N377" s="201"/>
      <c r="O377" s="201"/>
      <c r="P377" s="201"/>
      <c r="Q377" s="113"/>
      <c r="R377" s="113"/>
      <c r="U377" s="201"/>
      <c r="V377" s="113"/>
      <c r="W377" s="113"/>
      <c r="X377" s="113"/>
      <c r="Y377" s="113"/>
      <c r="Z377" s="113"/>
      <c r="AA377" s="113"/>
      <c r="AB377" s="113"/>
      <c r="AC377" s="201"/>
      <c r="AD377" s="113"/>
      <c r="AE377" s="113"/>
      <c r="AF377" s="113"/>
      <c r="AG377" s="113"/>
    </row>
    <row r="378" spans="2:33" x14ac:dyDescent="0.2">
      <c r="B378" s="200"/>
      <c r="C378" s="113"/>
      <c r="D378" s="201"/>
      <c r="E378" s="201"/>
      <c r="F378" s="113"/>
      <c r="G378" s="113"/>
      <c r="H378" s="113"/>
      <c r="I378" s="203"/>
      <c r="J378" s="203"/>
      <c r="K378" s="204"/>
      <c r="L378" s="201"/>
      <c r="M378" s="201"/>
      <c r="N378" s="201"/>
      <c r="O378" s="201"/>
      <c r="P378" s="201"/>
      <c r="Q378" s="113"/>
      <c r="R378" s="113"/>
      <c r="U378" s="201"/>
      <c r="V378" s="113"/>
      <c r="W378" s="113"/>
      <c r="X378" s="113"/>
      <c r="Y378" s="113"/>
      <c r="Z378" s="113"/>
      <c r="AA378" s="113"/>
      <c r="AB378" s="113"/>
      <c r="AC378" s="201"/>
      <c r="AD378" s="113"/>
      <c r="AE378" s="113"/>
      <c r="AF378" s="113"/>
      <c r="AG378" s="113"/>
    </row>
    <row r="379" spans="2:33" x14ac:dyDescent="0.2">
      <c r="B379" s="200"/>
      <c r="C379" s="113"/>
      <c r="D379" s="201"/>
      <c r="E379" s="201"/>
      <c r="F379" s="113"/>
      <c r="G379" s="113"/>
      <c r="H379" s="113"/>
      <c r="I379" s="203"/>
      <c r="J379" s="203"/>
      <c r="K379" s="204"/>
      <c r="L379" s="201"/>
      <c r="M379" s="201"/>
      <c r="N379" s="201"/>
      <c r="O379" s="201"/>
      <c r="P379" s="201"/>
      <c r="Q379" s="113"/>
      <c r="R379" s="113"/>
      <c r="U379" s="201"/>
      <c r="V379" s="113"/>
      <c r="W379" s="113"/>
      <c r="X379" s="113"/>
      <c r="Y379" s="113"/>
      <c r="Z379" s="113"/>
      <c r="AA379" s="113"/>
      <c r="AB379" s="113"/>
      <c r="AC379" s="201"/>
      <c r="AD379" s="113"/>
      <c r="AE379" s="113"/>
      <c r="AF379" s="113"/>
      <c r="AG379" s="113"/>
    </row>
    <row r="380" spans="2:33" x14ac:dyDescent="0.2">
      <c r="B380" s="200"/>
      <c r="C380" s="113"/>
      <c r="D380" s="201"/>
      <c r="E380" s="201"/>
      <c r="F380" s="113"/>
      <c r="G380" s="113"/>
      <c r="H380" s="113"/>
      <c r="I380" s="203"/>
      <c r="J380" s="203"/>
      <c r="K380" s="204"/>
      <c r="L380" s="201"/>
      <c r="M380" s="201"/>
      <c r="N380" s="201"/>
      <c r="O380" s="201"/>
      <c r="P380" s="201"/>
      <c r="Q380" s="113"/>
      <c r="R380" s="113"/>
      <c r="U380" s="201"/>
      <c r="V380" s="113"/>
      <c r="W380" s="113"/>
      <c r="X380" s="113"/>
      <c r="Y380" s="113"/>
      <c r="Z380" s="113"/>
      <c r="AA380" s="113"/>
      <c r="AB380" s="113"/>
      <c r="AC380" s="201"/>
      <c r="AD380" s="113"/>
      <c r="AE380" s="113"/>
      <c r="AF380" s="113"/>
      <c r="AG380" s="113"/>
    </row>
    <row r="381" spans="2:33" x14ac:dyDescent="0.2">
      <c r="B381" s="200"/>
      <c r="C381" s="113"/>
      <c r="D381" s="201"/>
      <c r="E381" s="201"/>
      <c r="F381" s="113"/>
      <c r="G381" s="113"/>
      <c r="H381" s="113"/>
      <c r="I381" s="203"/>
      <c r="J381" s="203"/>
      <c r="K381" s="204"/>
      <c r="L381" s="201"/>
      <c r="M381" s="201"/>
      <c r="N381" s="201"/>
      <c r="O381" s="201"/>
      <c r="P381" s="201"/>
      <c r="Q381" s="113"/>
      <c r="R381" s="113"/>
      <c r="U381" s="201"/>
      <c r="V381" s="113"/>
      <c r="W381" s="113"/>
      <c r="X381" s="113"/>
      <c r="Y381" s="113"/>
      <c r="Z381" s="113"/>
      <c r="AA381" s="113"/>
      <c r="AB381" s="113"/>
      <c r="AC381" s="201"/>
      <c r="AD381" s="113"/>
      <c r="AE381" s="113"/>
      <c r="AF381" s="113"/>
      <c r="AG381" s="113"/>
    </row>
    <row r="382" spans="2:33" x14ac:dyDescent="0.2">
      <c r="B382" s="200"/>
      <c r="C382" s="113"/>
      <c r="D382" s="201"/>
      <c r="E382" s="201"/>
      <c r="F382" s="113"/>
      <c r="G382" s="113"/>
      <c r="H382" s="113"/>
      <c r="I382" s="203"/>
      <c r="J382" s="203"/>
      <c r="K382" s="204"/>
      <c r="L382" s="201"/>
      <c r="M382" s="201"/>
      <c r="N382" s="201"/>
      <c r="O382" s="201"/>
      <c r="P382" s="201"/>
      <c r="Q382" s="113"/>
      <c r="R382" s="113"/>
      <c r="U382" s="201"/>
      <c r="V382" s="113"/>
      <c r="W382" s="113"/>
      <c r="X382" s="113"/>
      <c r="Y382" s="113"/>
      <c r="Z382" s="113"/>
      <c r="AA382" s="113"/>
      <c r="AB382" s="113"/>
      <c r="AC382" s="201"/>
      <c r="AD382" s="113"/>
      <c r="AE382" s="113"/>
      <c r="AF382" s="113"/>
      <c r="AG382" s="113"/>
    </row>
    <row r="383" spans="2:33" x14ac:dyDescent="0.2">
      <c r="B383" s="200"/>
      <c r="C383" s="113"/>
      <c r="D383" s="201"/>
      <c r="E383" s="201"/>
      <c r="F383" s="113"/>
      <c r="G383" s="113"/>
      <c r="H383" s="113"/>
      <c r="I383" s="203"/>
      <c r="J383" s="203"/>
      <c r="K383" s="204"/>
      <c r="L383" s="201"/>
      <c r="M383" s="201"/>
      <c r="N383" s="201"/>
      <c r="O383" s="201"/>
      <c r="P383" s="201"/>
      <c r="Q383" s="113"/>
      <c r="R383" s="113"/>
      <c r="U383" s="201"/>
      <c r="V383" s="113"/>
      <c r="W383" s="113"/>
      <c r="X383" s="113"/>
      <c r="Y383" s="113"/>
      <c r="Z383" s="113"/>
      <c r="AA383" s="113"/>
      <c r="AB383" s="113"/>
      <c r="AC383" s="201"/>
      <c r="AD383" s="113"/>
      <c r="AE383" s="113"/>
      <c r="AF383" s="113"/>
      <c r="AG383" s="113"/>
    </row>
    <row r="384" spans="2:33" x14ac:dyDescent="0.2">
      <c r="B384" s="200"/>
      <c r="C384" s="113"/>
      <c r="D384" s="201"/>
      <c r="E384" s="201"/>
      <c r="F384" s="113"/>
      <c r="G384" s="113"/>
      <c r="H384" s="113"/>
      <c r="I384" s="203"/>
      <c r="J384" s="203"/>
      <c r="K384" s="204"/>
      <c r="L384" s="201"/>
      <c r="M384" s="201"/>
      <c r="N384" s="201"/>
      <c r="O384" s="201"/>
      <c r="P384" s="201"/>
      <c r="Q384" s="113"/>
      <c r="R384" s="113"/>
      <c r="U384" s="201"/>
      <c r="V384" s="113"/>
      <c r="W384" s="113"/>
      <c r="X384" s="113"/>
      <c r="Y384" s="113"/>
      <c r="Z384" s="113"/>
      <c r="AA384" s="113"/>
      <c r="AB384" s="113"/>
      <c r="AC384" s="201"/>
      <c r="AD384" s="113"/>
      <c r="AE384" s="113"/>
      <c r="AF384" s="113"/>
      <c r="AG384" s="113"/>
    </row>
    <row r="385" spans="2:33" x14ac:dyDescent="0.2">
      <c r="B385" s="200"/>
      <c r="C385" s="113"/>
      <c r="D385" s="201"/>
      <c r="E385" s="201"/>
      <c r="F385" s="113"/>
      <c r="G385" s="113"/>
      <c r="H385" s="113"/>
      <c r="I385" s="203"/>
      <c r="J385" s="203"/>
      <c r="K385" s="204"/>
      <c r="L385" s="201"/>
      <c r="M385" s="201"/>
      <c r="N385" s="201"/>
      <c r="O385" s="201"/>
      <c r="P385" s="201"/>
      <c r="Q385" s="113"/>
      <c r="R385" s="113"/>
      <c r="U385" s="201"/>
      <c r="V385" s="113"/>
      <c r="W385" s="113"/>
      <c r="X385" s="113"/>
      <c r="Y385" s="113"/>
      <c r="Z385" s="113"/>
      <c r="AA385" s="113"/>
      <c r="AB385" s="113"/>
      <c r="AC385" s="201"/>
      <c r="AD385" s="113"/>
      <c r="AE385" s="113"/>
      <c r="AF385" s="113"/>
      <c r="AG385" s="113"/>
    </row>
    <row r="386" spans="2:33" x14ac:dyDescent="0.2">
      <c r="B386" s="200"/>
      <c r="C386" s="113"/>
      <c r="D386" s="201"/>
      <c r="E386" s="201"/>
      <c r="F386" s="113"/>
      <c r="G386" s="113"/>
      <c r="H386" s="113"/>
      <c r="I386" s="203"/>
      <c r="J386" s="203"/>
      <c r="K386" s="204"/>
      <c r="L386" s="201"/>
      <c r="M386" s="201"/>
      <c r="N386" s="201"/>
      <c r="O386" s="201"/>
      <c r="P386" s="201"/>
      <c r="Q386" s="113"/>
      <c r="R386" s="113"/>
      <c r="U386" s="201"/>
      <c r="V386" s="113"/>
      <c r="W386" s="113"/>
      <c r="X386" s="113"/>
      <c r="Y386" s="113"/>
      <c r="Z386" s="113"/>
      <c r="AA386" s="113"/>
      <c r="AB386" s="113"/>
      <c r="AC386" s="201"/>
      <c r="AD386" s="113"/>
      <c r="AE386" s="113"/>
      <c r="AF386" s="113"/>
      <c r="AG386" s="113"/>
    </row>
    <row r="387" spans="2:33" x14ac:dyDescent="0.2">
      <c r="B387" s="200"/>
      <c r="C387" s="113"/>
      <c r="D387" s="201"/>
      <c r="E387" s="201"/>
      <c r="F387" s="113"/>
      <c r="G387" s="113"/>
      <c r="H387" s="113"/>
      <c r="I387" s="203"/>
      <c r="J387" s="203"/>
      <c r="K387" s="204"/>
      <c r="L387" s="201"/>
      <c r="M387" s="201"/>
      <c r="N387" s="201"/>
      <c r="O387" s="201"/>
      <c r="P387" s="201"/>
      <c r="Q387" s="113"/>
      <c r="R387" s="113"/>
      <c r="U387" s="201"/>
      <c r="V387" s="113"/>
      <c r="W387" s="113"/>
      <c r="X387" s="113"/>
      <c r="Y387" s="113"/>
      <c r="Z387" s="113"/>
      <c r="AA387" s="113"/>
      <c r="AB387" s="113"/>
      <c r="AC387" s="201"/>
      <c r="AD387" s="113"/>
      <c r="AE387" s="113"/>
      <c r="AF387" s="113"/>
      <c r="AG387" s="113"/>
    </row>
    <row r="388" spans="2:33" x14ac:dyDescent="0.2">
      <c r="B388" s="200"/>
      <c r="C388" s="113"/>
      <c r="D388" s="201"/>
      <c r="E388" s="201"/>
      <c r="F388" s="113"/>
      <c r="G388" s="113"/>
      <c r="H388" s="113"/>
      <c r="I388" s="203"/>
      <c r="J388" s="203"/>
      <c r="K388" s="204"/>
      <c r="L388" s="201"/>
      <c r="M388" s="201"/>
      <c r="N388" s="201"/>
      <c r="O388" s="201"/>
      <c r="P388" s="201"/>
      <c r="Q388" s="113"/>
      <c r="R388" s="113"/>
      <c r="U388" s="201"/>
      <c r="V388" s="113"/>
      <c r="W388" s="113"/>
      <c r="X388" s="113"/>
      <c r="Y388" s="113"/>
      <c r="Z388" s="113"/>
      <c r="AA388" s="113"/>
      <c r="AB388" s="113"/>
      <c r="AC388" s="201"/>
      <c r="AD388" s="113"/>
      <c r="AE388" s="113"/>
      <c r="AF388" s="113"/>
      <c r="AG388" s="113"/>
    </row>
    <row r="389" spans="2:33" x14ac:dyDescent="0.2">
      <c r="B389" s="200"/>
      <c r="C389" s="113"/>
      <c r="D389" s="201"/>
      <c r="E389" s="201"/>
      <c r="F389" s="113"/>
      <c r="G389" s="113"/>
      <c r="H389" s="113"/>
      <c r="I389" s="203"/>
      <c r="J389" s="203"/>
      <c r="K389" s="204"/>
      <c r="L389" s="201"/>
      <c r="M389" s="201"/>
      <c r="N389" s="201"/>
      <c r="O389" s="201"/>
      <c r="P389" s="201"/>
      <c r="Q389" s="113"/>
      <c r="R389" s="113"/>
      <c r="U389" s="201"/>
      <c r="V389" s="113"/>
      <c r="W389" s="113"/>
      <c r="X389" s="113"/>
      <c r="Y389" s="113"/>
      <c r="Z389" s="113"/>
      <c r="AA389" s="113"/>
      <c r="AB389" s="113"/>
      <c r="AC389" s="201"/>
      <c r="AD389" s="113"/>
      <c r="AE389" s="113"/>
      <c r="AF389" s="113"/>
      <c r="AG389" s="113"/>
    </row>
    <row r="390" spans="2:33" x14ac:dyDescent="0.2">
      <c r="B390" s="200"/>
      <c r="C390" s="113"/>
      <c r="D390" s="201"/>
      <c r="E390" s="201"/>
      <c r="F390" s="113"/>
      <c r="G390" s="113"/>
      <c r="H390" s="113"/>
      <c r="I390" s="203"/>
      <c r="J390" s="203"/>
      <c r="K390" s="204"/>
      <c r="L390" s="201"/>
      <c r="M390" s="201"/>
      <c r="N390" s="201"/>
      <c r="O390" s="201"/>
      <c r="P390" s="201"/>
      <c r="Q390" s="113"/>
      <c r="R390" s="113"/>
      <c r="U390" s="201"/>
      <c r="V390" s="113"/>
      <c r="W390" s="113"/>
      <c r="X390" s="113"/>
      <c r="Y390" s="113"/>
      <c r="Z390" s="113"/>
      <c r="AA390" s="113"/>
      <c r="AB390" s="113"/>
      <c r="AC390" s="201"/>
      <c r="AD390" s="113"/>
      <c r="AE390" s="113"/>
      <c r="AF390" s="113"/>
      <c r="AG390" s="113"/>
    </row>
    <row r="391" spans="2:33" x14ac:dyDescent="0.2">
      <c r="B391" s="200"/>
      <c r="C391" s="113"/>
      <c r="D391" s="201"/>
      <c r="E391" s="201"/>
      <c r="F391" s="113"/>
      <c r="G391" s="113"/>
      <c r="H391" s="113"/>
      <c r="I391" s="203"/>
      <c r="J391" s="203"/>
      <c r="K391" s="204"/>
      <c r="L391" s="201"/>
      <c r="M391" s="201"/>
      <c r="N391" s="201"/>
      <c r="O391" s="201"/>
      <c r="P391" s="201"/>
      <c r="Q391" s="113"/>
      <c r="R391" s="113"/>
      <c r="U391" s="201"/>
      <c r="V391" s="113"/>
      <c r="W391" s="113"/>
      <c r="X391" s="113"/>
      <c r="Y391" s="113"/>
      <c r="Z391" s="113"/>
      <c r="AA391" s="113"/>
      <c r="AB391" s="113"/>
      <c r="AC391" s="201"/>
      <c r="AD391" s="113"/>
      <c r="AE391" s="113"/>
      <c r="AF391" s="113"/>
      <c r="AG391" s="113"/>
    </row>
    <row r="392" spans="2:33" x14ac:dyDescent="0.2">
      <c r="B392" s="200"/>
      <c r="C392" s="113"/>
      <c r="D392" s="201"/>
      <c r="E392" s="201"/>
      <c r="F392" s="113"/>
      <c r="G392" s="113"/>
      <c r="H392" s="113"/>
      <c r="I392" s="203"/>
      <c r="J392" s="203"/>
      <c r="K392" s="204"/>
      <c r="L392" s="201"/>
      <c r="M392" s="201"/>
      <c r="N392" s="201"/>
      <c r="O392" s="201"/>
      <c r="P392" s="201"/>
      <c r="Q392" s="113"/>
      <c r="R392" s="113"/>
      <c r="U392" s="201"/>
      <c r="V392" s="113"/>
      <c r="W392" s="113"/>
      <c r="X392" s="113"/>
      <c r="Y392" s="113"/>
      <c r="Z392" s="113"/>
      <c r="AA392" s="113"/>
      <c r="AB392" s="113"/>
      <c r="AC392" s="201"/>
      <c r="AD392" s="113"/>
      <c r="AE392" s="113"/>
      <c r="AF392" s="113"/>
      <c r="AG392" s="113"/>
    </row>
    <row r="393" spans="2:33" x14ac:dyDescent="0.2">
      <c r="B393" s="200"/>
      <c r="C393" s="113"/>
      <c r="D393" s="201"/>
      <c r="E393" s="201"/>
      <c r="F393" s="113"/>
      <c r="G393" s="113"/>
      <c r="H393" s="113"/>
      <c r="I393" s="203"/>
      <c r="J393" s="203"/>
      <c r="K393" s="204"/>
      <c r="L393" s="201"/>
      <c r="M393" s="201"/>
      <c r="N393" s="201"/>
      <c r="O393" s="201"/>
      <c r="P393" s="201"/>
      <c r="Q393" s="113"/>
      <c r="R393" s="113"/>
      <c r="U393" s="201"/>
      <c r="V393" s="113"/>
      <c r="W393" s="113"/>
      <c r="X393" s="113"/>
      <c r="Y393" s="113"/>
      <c r="Z393" s="113"/>
      <c r="AA393" s="113"/>
      <c r="AB393" s="113"/>
      <c r="AC393" s="201"/>
      <c r="AD393" s="113"/>
      <c r="AE393" s="113"/>
      <c r="AF393" s="113"/>
      <c r="AG393" s="113"/>
    </row>
    <row r="394" spans="2:33" x14ac:dyDescent="0.2">
      <c r="B394" s="200"/>
      <c r="C394" s="113"/>
      <c r="D394" s="201"/>
      <c r="E394" s="201"/>
      <c r="F394" s="113"/>
      <c r="G394" s="113"/>
      <c r="H394" s="113"/>
      <c r="I394" s="203"/>
      <c r="J394" s="203"/>
      <c r="K394" s="204"/>
      <c r="L394" s="201"/>
      <c r="M394" s="201"/>
      <c r="N394" s="201"/>
      <c r="O394" s="201"/>
      <c r="P394" s="201"/>
      <c r="Q394" s="113"/>
      <c r="R394" s="113"/>
      <c r="U394" s="201"/>
      <c r="V394" s="113"/>
      <c r="W394" s="113"/>
      <c r="X394" s="113"/>
      <c r="Y394" s="113"/>
      <c r="Z394" s="113"/>
      <c r="AA394" s="113"/>
      <c r="AB394" s="113"/>
      <c r="AC394" s="201"/>
      <c r="AD394" s="113"/>
      <c r="AE394" s="113"/>
      <c r="AF394" s="113"/>
      <c r="AG394" s="113"/>
    </row>
    <row r="395" spans="2:33" x14ac:dyDescent="0.2">
      <c r="B395" s="200"/>
      <c r="C395" s="113"/>
      <c r="D395" s="201"/>
      <c r="E395" s="201"/>
      <c r="F395" s="113"/>
      <c r="G395" s="113"/>
      <c r="H395" s="113"/>
      <c r="I395" s="203"/>
      <c r="J395" s="203"/>
      <c r="K395" s="204"/>
      <c r="L395" s="201"/>
      <c r="M395" s="201"/>
      <c r="N395" s="201"/>
      <c r="O395" s="201"/>
      <c r="P395" s="201"/>
      <c r="Q395" s="113"/>
      <c r="R395" s="113"/>
      <c r="U395" s="201"/>
      <c r="V395" s="113"/>
      <c r="W395" s="113"/>
      <c r="X395" s="113"/>
      <c r="Y395" s="113"/>
      <c r="Z395" s="113"/>
      <c r="AA395" s="113"/>
      <c r="AB395" s="113"/>
      <c r="AC395" s="201"/>
      <c r="AD395" s="113"/>
      <c r="AE395" s="113"/>
      <c r="AF395" s="113"/>
      <c r="AG395" s="113"/>
    </row>
    <row r="396" spans="2:33" x14ac:dyDescent="0.2">
      <c r="B396" s="200"/>
      <c r="C396" s="113"/>
      <c r="D396" s="201"/>
      <c r="E396" s="201"/>
      <c r="F396" s="113"/>
      <c r="G396" s="113"/>
      <c r="H396" s="113"/>
      <c r="I396" s="203"/>
      <c r="J396" s="203"/>
      <c r="K396" s="204"/>
      <c r="L396" s="201"/>
      <c r="M396" s="201"/>
      <c r="N396" s="201"/>
      <c r="O396" s="201"/>
      <c r="P396" s="201"/>
      <c r="Q396" s="113"/>
      <c r="R396" s="113"/>
      <c r="U396" s="201"/>
      <c r="V396" s="113"/>
      <c r="W396" s="113"/>
      <c r="X396" s="113"/>
      <c r="Y396" s="113"/>
      <c r="Z396" s="113"/>
      <c r="AA396" s="113"/>
      <c r="AB396" s="113"/>
      <c r="AC396" s="201"/>
      <c r="AD396" s="113"/>
      <c r="AE396" s="113"/>
      <c r="AF396" s="113"/>
      <c r="AG396" s="113"/>
    </row>
    <row r="397" spans="2:33" x14ac:dyDescent="0.2">
      <c r="B397" s="200"/>
      <c r="C397" s="113"/>
      <c r="D397" s="201"/>
      <c r="E397" s="201"/>
      <c r="F397" s="113"/>
      <c r="G397" s="113"/>
      <c r="H397" s="113"/>
      <c r="I397" s="203"/>
      <c r="J397" s="203"/>
      <c r="K397" s="204"/>
      <c r="L397" s="201"/>
      <c r="M397" s="201"/>
      <c r="N397" s="201"/>
      <c r="O397" s="201"/>
      <c r="P397" s="201"/>
      <c r="Q397" s="113"/>
      <c r="R397" s="113"/>
      <c r="U397" s="201"/>
      <c r="V397" s="113"/>
      <c r="W397" s="113"/>
      <c r="X397" s="113"/>
      <c r="Y397" s="113"/>
      <c r="Z397" s="113"/>
      <c r="AA397" s="113"/>
      <c r="AB397" s="113"/>
      <c r="AC397" s="201"/>
      <c r="AD397" s="113"/>
      <c r="AE397" s="113"/>
      <c r="AF397" s="113"/>
      <c r="AG397" s="113"/>
    </row>
    <row r="398" spans="2:33" x14ac:dyDescent="0.2">
      <c r="B398" s="200"/>
      <c r="C398" s="113"/>
      <c r="D398" s="201"/>
      <c r="E398" s="201"/>
      <c r="F398" s="113"/>
      <c r="G398" s="113"/>
      <c r="H398" s="113"/>
      <c r="I398" s="203"/>
      <c r="J398" s="203"/>
      <c r="K398" s="204"/>
      <c r="L398" s="201"/>
      <c r="M398" s="201"/>
      <c r="N398" s="201"/>
      <c r="O398" s="201"/>
      <c r="P398" s="201"/>
      <c r="Q398" s="113"/>
      <c r="R398" s="113"/>
      <c r="U398" s="201"/>
      <c r="V398" s="113"/>
      <c r="W398" s="113"/>
      <c r="X398" s="113"/>
      <c r="Y398" s="113"/>
      <c r="Z398" s="113"/>
      <c r="AA398" s="113"/>
      <c r="AB398" s="113"/>
      <c r="AC398" s="201"/>
      <c r="AD398" s="113"/>
      <c r="AE398" s="113"/>
      <c r="AF398" s="113"/>
      <c r="AG398" s="113"/>
    </row>
    <row r="399" spans="2:33" x14ac:dyDescent="0.2">
      <c r="B399" s="200"/>
      <c r="C399" s="113"/>
      <c r="D399" s="201"/>
      <c r="E399" s="201"/>
      <c r="F399" s="113"/>
      <c r="G399" s="113"/>
      <c r="H399" s="113"/>
      <c r="I399" s="203"/>
      <c r="J399" s="203"/>
      <c r="K399" s="204"/>
      <c r="L399" s="201"/>
      <c r="M399" s="201"/>
      <c r="N399" s="201"/>
      <c r="O399" s="201"/>
      <c r="P399" s="201"/>
      <c r="Q399" s="113"/>
      <c r="R399" s="113"/>
      <c r="U399" s="201"/>
      <c r="V399" s="113"/>
      <c r="W399" s="113"/>
      <c r="X399" s="113"/>
      <c r="Y399" s="113"/>
      <c r="Z399" s="113"/>
      <c r="AA399" s="113"/>
      <c r="AB399" s="113"/>
      <c r="AC399" s="201"/>
      <c r="AD399" s="113"/>
      <c r="AE399" s="113"/>
      <c r="AF399" s="113"/>
      <c r="AG399" s="113"/>
    </row>
    <row r="400" spans="2:33" x14ac:dyDescent="0.2">
      <c r="B400" s="200"/>
      <c r="C400" s="113"/>
      <c r="D400" s="201"/>
      <c r="E400" s="201"/>
      <c r="F400" s="113"/>
      <c r="G400" s="113"/>
      <c r="H400" s="113"/>
      <c r="I400" s="203"/>
      <c r="J400" s="203"/>
      <c r="K400" s="204"/>
      <c r="L400" s="201"/>
      <c r="M400" s="201"/>
      <c r="N400" s="201"/>
      <c r="O400" s="201"/>
      <c r="P400" s="201"/>
      <c r="Q400" s="113"/>
      <c r="R400" s="113"/>
      <c r="U400" s="201"/>
      <c r="V400" s="113"/>
      <c r="W400" s="113"/>
      <c r="X400" s="113"/>
      <c r="Y400" s="113"/>
      <c r="Z400" s="113"/>
      <c r="AA400" s="113"/>
      <c r="AB400" s="113"/>
      <c r="AC400" s="201"/>
      <c r="AD400" s="113"/>
      <c r="AE400" s="113"/>
      <c r="AF400" s="113"/>
      <c r="AG400" s="113"/>
    </row>
    <row r="401" spans="2:33" x14ac:dyDescent="0.2">
      <c r="B401" s="200"/>
      <c r="C401" s="113"/>
      <c r="D401" s="201"/>
      <c r="E401" s="201"/>
      <c r="F401" s="113"/>
      <c r="G401" s="113"/>
      <c r="H401" s="113"/>
      <c r="I401" s="203"/>
      <c r="J401" s="203"/>
      <c r="K401" s="204"/>
      <c r="L401" s="201"/>
      <c r="M401" s="201"/>
      <c r="N401" s="201"/>
      <c r="O401" s="201"/>
      <c r="P401" s="201"/>
      <c r="Q401" s="113"/>
      <c r="R401" s="113"/>
      <c r="U401" s="201"/>
      <c r="V401" s="113"/>
      <c r="W401" s="113"/>
      <c r="X401" s="113"/>
      <c r="Y401" s="113"/>
      <c r="Z401" s="113"/>
      <c r="AA401" s="113"/>
      <c r="AB401" s="113"/>
      <c r="AC401" s="201"/>
      <c r="AD401" s="113"/>
      <c r="AE401" s="113"/>
      <c r="AF401" s="113"/>
      <c r="AG401" s="113"/>
    </row>
    <row r="402" spans="2:33" x14ac:dyDescent="0.2">
      <c r="B402" s="200"/>
      <c r="C402" s="113"/>
      <c r="D402" s="201"/>
      <c r="E402" s="201"/>
      <c r="F402" s="113"/>
      <c r="G402" s="113"/>
      <c r="H402" s="113"/>
      <c r="I402" s="203"/>
      <c r="J402" s="203"/>
      <c r="K402" s="204"/>
      <c r="L402" s="201"/>
      <c r="M402" s="201"/>
      <c r="N402" s="201"/>
      <c r="O402" s="201"/>
      <c r="P402" s="201"/>
      <c r="Q402" s="113"/>
      <c r="R402" s="113"/>
      <c r="U402" s="201"/>
      <c r="V402" s="113"/>
      <c r="W402" s="113"/>
      <c r="X402" s="113"/>
      <c r="Y402" s="113"/>
      <c r="Z402" s="113"/>
      <c r="AA402" s="113"/>
      <c r="AB402" s="113"/>
      <c r="AC402" s="201"/>
      <c r="AD402" s="113"/>
      <c r="AE402" s="113"/>
      <c r="AF402" s="113"/>
      <c r="AG402" s="113"/>
    </row>
    <row r="403" spans="2:33" x14ac:dyDescent="0.2">
      <c r="B403" s="200"/>
      <c r="C403" s="113"/>
      <c r="D403" s="201"/>
      <c r="E403" s="201"/>
      <c r="F403" s="113"/>
      <c r="G403" s="113"/>
      <c r="H403" s="113"/>
      <c r="I403" s="203"/>
      <c r="J403" s="203"/>
      <c r="K403" s="204"/>
      <c r="L403" s="201"/>
      <c r="M403" s="201"/>
      <c r="N403" s="201"/>
      <c r="O403" s="201"/>
      <c r="P403" s="201"/>
      <c r="Q403" s="113"/>
      <c r="R403" s="113"/>
      <c r="U403" s="201"/>
      <c r="V403" s="113"/>
      <c r="W403" s="113"/>
      <c r="X403" s="113"/>
      <c r="Y403" s="113"/>
      <c r="Z403" s="113"/>
      <c r="AA403" s="113"/>
      <c r="AB403" s="113"/>
      <c r="AC403" s="201"/>
      <c r="AD403" s="113"/>
      <c r="AE403" s="113"/>
      <c r="AF403" s="113"/>
      <c r="AG403" s="113"/>
    </row>
    <row r="404" spans="2:33" x14ac:dyDescent="0.2">
      <c r="B404" s="200"/>
      <c r="C404" s="113"/>
      <c r="D404" s="201"/>
      <c r="E404" s="201"/>
      <c r="F404" s="113"/>
      <c r="G404" s="113"/>
      <c r="H404" s="113"/>
      <c r="I404" s="203"/>
      <c r="J404" s="203"/>
      <c r="K404" s="204"/>
      <c r="L404" s="201"/>
      <c r="M404" s="201"/>
      <c r="N404" s="201"/>
      <c r="O404" s="201"/>
      <c r="P404" s="201"/>
      <c r="Q404" s="113"/>
      <c r="R404" s="113"/>
      <c r="U404" s="201"/>
      <c r="V404" s="113"/>
      <c r="W404" s="113"/>
      <c r="X404" s="113"/>
      <c r="Y404" s="113"/>
      <c r="Z404" s="113"/>
      <c r="AA404" s="113"/>
      <c r="AB404" s="113"/>
      <c r="AC404" s="201"/>
      <c r="AD404" s="113"/>
      <c r="AE404" s="113"/>
      <c r="AF404" s="113"/>
      <c r="AG404" s="113"/>
    </row>
    <row r="405" spans="2:33" x14ac:dyDescent="0.2">
      <c r="B405" s="200"/>
      <c r="C405" s="113"/>
      <c r="D405" s="201"/>
      <c r="E405" s="201"/>
      <c r="F405" s="113"/>
      <c r="G405" s="113"/>
      <c r="H405" s="113"/>
      <c r="I405" s="203"/>
      <c r="J405" s="203"/>
      <c r="K405" s="204"/>
      <c r="L405" s="201"/>
      <c r="M405" s="201"/>
      <c r="N405" s="201"/>
      <c r="O405" s="201"/>
      <c r="P405" s="201"/>
      <c r="Q405" s="113"/>
      <c r="R405" s="113"/>
      <c r="U405" s="201"/>
      <c r="V405" s="113"/>
      <c r="W405" s="113"/>
      <c r="X405" s="113"/>
      <c r="Y405" s="113"/>
      <c r="Z405" s="113"/>
      <c r="AA405" s="113"/>
      <c r="AB405" s="113"/>
      <c r="AC405" s="201"/>
      <c r="AD405" s="113"/>
      <c r="AE405" s="113"/>
      <c r="AF405" s="113"/>
      <c r="AG405" s="113"/>
    </row>
    <row r="406" spans="2:33" x14ac:dyDescent="0.2">
      <c r="B406" s="200"/>
      <c r="C406" s="113"/>
      <c r="D406" s="201"/>
      <c r="E406" s="201"/>
      <c r="F406" s="113"/>
      <c r="G406" s="113"/>
      <c r="H406" s="113"/>
      <c r="I406" s="203"/>
      <c r="J406" s="203"/>
      <c r="K406" s="204"/>
      <c r="L406" s="201"/>
      <c r="M406" s="201"/>
      <c r="N406" s="201"/>
      <c r="O406" s="201"/>
      <c r="P406" s="201"/>
      <c r="Q406" s="113"/>
      <c r="R406" s="113"/>
      <c r="U406" s="201"/>
      <c r="V406" s="113"/>
      <c r="W406" s="113"/>
      <c r="X406" s="113"/>
      <c r="Y406" s="113"/>
      <c r="Z406" s="113"/>
      <c r="AA406" s="113"/>
      <c r="AB406" s="113"/>
      <c r="AC406" s="201"/>
      <c r="AD406" s="113"/>
      <c r="AE406" s="113"/>
      <c r="AF406" s="113"/>
      <c r="AG406" s="113"/>
    </row>
    <row r="407" spans="2:33" x14ac:dyDescent="0.2">
      <c r="B407" s="200"/>
      <c r="C407" s="113"/>
      <c r="D407" s="201"/>
      <c r="E407" s="201"/>
      <c r="F407" s="113"/>
      <c r="G407" s="113"/>
      <c r="H407" s="113"/>
      <c r="I407" s="203"/>
      <c r="J407" s="203"/>
      <c r="K407" s="204"/>
      <c r="L407" s="201"/>
      <c r="M407" s="201"/>
      <c r="N407" s="201"/>
      <c r="O407" s="201"/>
      <c r="P407" s="201"/>
      <c r="Q407" s="113"/>
      <c r="R407" s="113"/>
      <c r="U407" s="201"/>
      <c r="V407" s="113"/>
      <c r="W407" s="113"/>
      <c r="X407" s="113"/>
      <c r="Y407" s="113"/>
      <c r="Z407" s="113"/>
      <c r="AA407" s="113"/>
      <c r="AB407" s="113"/>
      <c r="AC407" s="201"/>
      <c r="AD407" s="113"/>
      <c r="AE407" s="113"/>
      <c r="AF407" s="113"/>
      <c r="AG407" s="113"/>
    </row>
    <row r="408" spans="2:33" x14ac:dyDescent="0.2">
      <c r="B408" s="200"/>
      <c r="C408" s="113"/>
      <c r="D408" s="201"/>
      <c r="E408" s="201"/>
      <c r="F408" s="113"/>
      <c r="G408" s="113"/>
      <c r="H408" s="113"/>
      <c r="I408" s="203"/>
      <c r="J408" s="203"/>
      <c r="K408" s="204"/>
      <c r="L408" s="201"/>
      <c r="M408" s="201"/>
      <c r="N408" s="201"/>
      <c r="O408" s="201"/>
      <c r="P408" s="201"/>
      <c r="Q408" s="113"/>
      <c r="R408" s="113"/>
      <c r="U408" s="201"/>
      <c r="V408" s="113"/>
      <c r="W408" s="113"/>
      <c r="X408" s="113"/>
      <c r="Y408" s="113"/>
      <c r="Z408" s="113"/>
      <c r="AA408" s="113"/>
      <c r="AB408" s="113"/>
      <c r="AC408" s="201"/>
      <c r="AD408" s="113"/>
      <c r="AE408" s="113"/>
      <c r="AF408" s="113"/>
      <c r="AG408" s="113"/>
    </row>
    <row r="409" spans="2:33" x14ac:dyDescent="0.2">
      <c r="B409" s="200"/>
      <c r="C409" s="113"/>
      <c r="D409" s="201"/>
      <c r="E409" s="201"/>
      <c r="F409" s="113"/>
      <c r="G409" s="113"/>
      <c r="H409" s="113"/>
      <c r="I409" s="203"/>
      <c r="J409" s="203"/>
      <c r="K409" s="204"/>
      <c r="L409" s="201"/>
      <c r="M409" s="201"/>
      <c r="N409" s="201"/>
      <c r="O409" s="201"/>
      <c r="P409" s="201"/>
      <c r="Q409" s="113"/>
      <c r="R409" s="113"/>
      <c r="U409" s="201"/>
      <c r="V409" s="113"/>
      <c r="W409" s="113"/>
      <c r="X409" s="113"/>
      <c r="Y409" s="113"/>
      <c r="Z409" s="113"/>
      <c r="AA409" s="113"/>
      <c r="AB409" s="113"/>
      <c r="AC409" s="201"/>
      <c r="AD409" s="113"/>
      <c r="AE409" s="113"/>
      <c r="AF409" s="113"/>
      <c r="AG409" s="113"/>
    </row>
    <row r="410" spans="2:33" x14ac:dyDescent="0.2">
      <c r="B410" s="200"/>
      <c r="C410" s="113"/>
      <c r="D410" s="201"/>
      <c r="E410" s="201"/>
      <c r="F410" s="113"/>
      <c r="G410" s="113"/>
      <c r="H410" s="113"/>
      <c r="I410" s="203"/>
      <c r="J410" s="203"/>
      <c r="K410" s="204"/>
      <c r="L410" s="201"/>
      <c r="M410" s="201"/>
      <c r="N410" s="201"/>
      <c r="O410" s="201"/>
      <c r="P410" s="201"/>
      <c r="Q410" s="113"/>
      <c r="R410" s="113"/>
      <c r="U410" s="201"/>
      <c r="V410" s="113"/>
      <c r="W410" s="113"/>
      <c r="X410" s="113"/>
      <c r="Y410" s="113"/>
      <c r="Z410" s="113"/>
      <c r="AA410" s="113"/>
      <c r="AB410" s="113"/>
      <c r="AC410" s="201"/>
      <c r="AD410" s="113"/>
      <c r="AE410" s="113"/>
      <c r="AF410" s="113"/>
      <c r="AG410" s="113"/>
    </row>
    <row r="411" spans="2:33" x14ac:dyDescent="0.2">
      <c r="B411" s="200"/>
      <c r="C411" s="113"/>
      <c r="D411" s="201"/>
      <c r="E411" s="201"/>
      <c r="F411" s="113"/>
      <c r="G411" s="113"/>
      <c r="H411" s="113"/>
      <c r="I411" s="203"/>
      <c r="J411" s="203"/>
      <c r="K411" s="204"/>
      <c r="L411" s="201"/>
      <c r="M411" s="201"/>
      <c r="N411" s="201"/>
      <c r="O411" s="201"/>
      <c r="P411" s="201"/>
      <c r="Q411" s="113"/>
      <c r="R411" s="113"/>
      <c r="U411" s="201"/>
      <c r="V411" s="113"/>
      <c r="W411" s="113"/>
      <c r="X411" s="113"/>
      <c r="Y411" s="113"/>
      <c r="Z411" s="113"/>
      <c r="AA411" s="113"/>
      <c r="AB411" s="113"/>
      <c r="AC411" s="201"/>
      <c r="AD411" s="113"/>
      <c r="AE411" s="113"/>
      <c r="AF411" s="113"/>
      <c r="AG411" s="113"/>
    </row>
    <row r="412" spans="2:33" x14ac:dyDescent="0.2">
      <c r="B412" s="200"/>
      <c r="C412" s="113"/>
      <c r="D412" s="201"/>
      <c r="E412" s="201"/>
      <c r="F412" s="113"/>
      <c r="G412" s="113"/>
      <c r="H412" s="113"/>
      <c r="I412" s="203"/>
      <c r="J412" s="203"/>
      <c r="K412" s="204"/>
      <c r="L412" s="201"/>
      <c r="M412" s="201"/>
      <c r="N412" s="201"/>
      <c r="O412" s="201"/>
      <c r="P412" s="201"/>
      <c r="Q412" s="113"/>
      <c r="R412" s="113"/>
      <c r="U412" s="201"/>
      <c r="V412" s="113"/>
      <c r="W412" s="113"/>
      <c r="X412" s="113"/>
      <c r="Y412" s="113"/>
      <c r="Z412" s="113"/>
      <c r="AA412" s="113"/>
      <c r="AB412" s="113"/>
      <c r="AC412" s="201"/>
      <c r="AD412" s="113"/>
      <c r="AE412" s="113"/>
      <c r="AF412" s="113"/>
      <c r="AG412" s="113"/>
    </row>
    <row r="413" spans="2:33" x14ac:dyDescent="0.2">
      <c r="B413" s="200"/>
      <c r="C413" s="113"/>
      <c r="D413" s="201"/>
      <c r="E413" s="201"/>
      <c r="F413" s="113"/>
      <c r="G413" s="113"/>
      <c r="H413" s="113"/>
      <c r="I413" s="203"/>
      <c r="J413" s="203"/>
      <c r="K413" s="204"/>
      <c r="L413" s="201"/>
      <c r="M413" s="201"/>
      <c r="N413" s="201"/>
      <c r="O413" s="201"/>
      <c r="P413" s="201"/>
      <c r="Q413" s="113"/>
      <c r="R413" s="113"/>
      <c r="U413" s="201"/>
      <c r="V413" s="113"/>
      <c r="W413" s="113"/>
      <c r="X413" s="113"/>
      <c r="Y413" s="113"/>
      <c r="Z413" s="113"/>
      <c r="AA413" s="113"/>
      <c r="AB413" s="113"/>
      <c r="AC413" s="201"/>
      <c r="AD413" s="113"/>
      <c r="AE413" s="113"/>
      <c r="AF413" s="113"/>
      <c r="AG413" s="113"/>
    </row>
    <row r="414" spans="2:33" x14ac:dyDescent="0.2">
      <c r="B414" s="200"/>
      <c r="C414" s="113"/>
      <c r="D414" s="201"/>
      <c r="E414" s="201"/>
      <c r="F414" s="113"/>
      <c r="G414" s="113"/>
      <c r="H414" s="113"/>
      <c r="I414" s="203"/>
      <c r="J414" s="203"/>
      <c r="K414" s="204"/>
      <c r="L414" s="201"/>
      <c r="M414" s="201"/>
      <c r="N414" s="201"/>
      <c r="O414" s="201"/>
      <c r="P414" s="201"/>
      <c r="Q414" s="113"/>
      <c r="R414" s="113"/>
      <c r="U414" s="201"/>
      <c r="V414" s="113"/>
      <c r="W414" s="113"/>
      <c r="X414" s="113"/>
      <c r="Y414" s="113"/>
      <c r="Z414" s="113"/>
      <c r="AA414" s="113"/>
      <c r="AB414" s="113"/>
      <c r="AC414" s="201"/>
      <c r="AD414" s="113"/>
      <c r="AE414" s="113"/>
      <c r="AF414" s="113"/>
      <c r="AG414" s="113"/>
    </row>
    <row r="415" spans="2:33" x14ac:dyDescent="0.2">
      <c r="B415" s="200"/>
      <c r="C415" s="113"/>
      <c r="D415" s="201"/>
      <c r="E415" s="201"/>
      <c r="F415" s="113"/>
      <c r="G415" s="113"/>
      <c r="H415" s="113"/>
      <c r="I415" s="203"/>
      <c r="J415" s="203"/>
      <c r="K415" s="204"/>
      <c r="L415" s="201"/>
      <c r="M415" s="201"/>
      <c r="N415" s="201"/>
      <c r="O415" s="201"/>
      <c r="P415" s="201"/>
      <c r="Q415" s="113"/>
      <c r="R415" s="113"/>
      <c r="U415" s="201"/>
      <c r="V415" s="113"/>
      <c r="W415" s="113"/>
      <c r="X415" s="113"/>
      <c r="Y415" s="113"/>
      <c r="Z415" s="113"/>
      <c r="AA415" s="113"/>
      <c r="AB415" s="113"/>
      <c r="AC415" s="201"/>
      <c r="AD415" s="113"/>
      <c r="AE415" s="113"/>
      <c r="AF415" s="113"/>
      <c r="AG415" s="113"/>
    </row>
    <row r="416" spans="2:33" x14ac:dyDescent="0.2">
      <c r="B416" s="200"/>
      <c r="C416" s="113"/>
      <c r="D416" s="201"/>
      <c r="E416" s="201"/>
      <c r="F416" s="113"/>
      <c r="G416" s="113"/>
      <c r="H416" s="113"/>
      <c r="I416" s="203"/>
      <c r="J416" s="203"/>
      <c r="K416" s="204"/>
      <c r="L416" s="201"/>
      <c r="M416" s="201"/>
      <c r="N416" s="201"/>
      <c r="O416" s="201"/>
      <c r="P416" s="201"/>
      <c r="Q416" s="113"/>
      <c r="R416" s="113"/>
      <c r="U416" s="201"/>
      <c r="V416" s="113"/>
      <c r="W416" s="113"/>
      <c r="X416" s="113"/>
      <c r="Y416" s="113"/>
      <c r="Z416" s="113"/>
      <c r="AA416" s="113"/>
      <c r="AB416" s="113"/>
      <c r="AC416" s="201"/>
      <c r="AD416" s="113"/>
      <c r="AE416" s="113"/>
      <c r="AF416" s="113"/>
      <c r="AG416" s="113"/>
    </row>
    <row r="417" spans="2:33" x14ac:dyDescent="0.2">
      <c r="B417" s="200"/>
      <c r="C417" s="113"/>
      <c r="D417" s="201"/>
      <c r="E417" s="201"/>
      <c r="F417" s="113"/>
      <c r="G417" s="113"/>
      <c r="H417" s="113"/>
      <c r="I417" s="203"/>
      <c r="J417" s="203"/>
      <c r="K417" s="204"/>
      <c r="L417" s="201"/>
      <c r="M417" s="201"/>
      <c r="N417" s="201"/>
      <c r="O417" s="201"/>
      <c r="P417" s="201"/>
      <c r="Q417" s="113"/>
      <c r="R417" s="113"/>
      <c r="U417" s="201"/>
      <c r="V417" s="113"/>
      <c r="W417" s="113"/>
      <c r="X417" s="113"/>
      <c r="Y417" s="113"/>
      <c r="Z417" s="113"/>
      <c r="AA417" s="113"/>
      <c r="AB417" s="113"/>
      <c r="AC417" s="201"/>
      <c r="AD417" s="113"/>
      <c r="AE417" s="113"/>
      <c r="AF417" s="113"/>
      <c r="AG417" s="113"/>
    </row>
    <row r="418" spans="2:33" x14ac:dyDescent="0.2">
      <c r="B418" s="200"/>
      <c r="C418" s="113"/>
      <c r="D418" s="201"/>
      <c r="E418" s="201"/>
      <c r="F418" s="113"/>
      <c r="G418" s="113"/>
      <c r="H418" s="113"/>
      <c r="I418" s="203"/>
      <c r="J418" s="203"/>
      <c r="K418" s="204"/>
      <c r="L418" s="201"/>
      <c r="M418" s="201"/>
      <c r="N418" s="201"/>
      <c r="O418" s="201"/>
      <c r="P418" s="201"/>
      <c r="Q418" s="113"/>
      <c r="R418" s="113"/>
      <c r="U418" s="201"/>
      <c r="V418" s="113"/>
      <c r="W418" s="113"/>
      <c r="X418" s="113"/>
      <c r="Y418" s="113"/>
      <c r="Z418" s="113"/>
      <c r="AA418" s="113"/>
      <c r="AB418" s="113"/>
      <c r="AC418" s="201"/>
      <c r="AD418" s="113"/>
      <c r="AE418" s="113"/>
      <c r="AF418" s="113"/>
      <c r="AG418" s="113"/>
    </row>
    <row r="419" spans="2:33" x14ac:dyDescent="0.2">
      <c r="B419" s="200"/>
      <c r="C419" s="113"/>
      <c r="D419" s="201"/>
      <c r="E419" s="201"/>
      <c r="F419" s="113"/>
      <c r="G419" s="113"/>
      <c r="H419" s="113"/>
      <c r="I419" s="203"/>
      <c r="J419" s="203"/>
      <c r="K419" s="204"/>
      <c r="L419" s="201"/>
      <c r="M419" s="201"/>
      <c r="N419" s="201"/>
      <c r="O419" s="201"/>
      <c r="P419" s="201"/>
      <c r="Q419" s="113"/>
      <c r="R419" s="113"/>
      <c r="U419" s="201"/>
      <c r="V419" s="113"/>
      <c r="W419" s="113"/>
      <c r="X419" s="113"/>
      <c r="Y419" s="113"/>
      <c r="Z419" s="113"/>
      <c r="AA419" s="113"/>
      <c r="AB419" s="113"/>
      <c r="AC419" s="201"/>
      <c r="AD419" s="113"/>
      <c r="AE419" s="113"/>
      <c r="AF419" s="113"/>
      <c r="AG419" s="113"/>
    </row>
    <row r="420" spans="2:33" x14ac:dyDescent="0.2">
      <c r="B420" s="200"/>
      <c r="C420" s="113"/>
      <c r="D420" s="201"/>
      <c r="E420" s="201"/>
      <c r="F420" s="113"/>
      <c r="G420" s="113"/>
      <c r="H420" s="113"/>
      <c r="I420" s="203"/>
      <c r="J420" s="203"/>
      <c r="K420" s="204"/>
      <c r="L420" s="201"/>
      <c r="M420" s="201"/>
      <c r="N420" s="201"/>
      <c r="O420" s="201"/>
      <c r="P420" s="201"/>
      <c r="Q420" s="113"/>
      <c r="R420" s="113"/>
      <c r="U420" s="201"/>
      <c r="V420" s="113"/>
      <c r="W420" s="113"/>
      <c r="X420" s="113"/>
      <c r="Y420" s="113"/>
      <c r="Z420" s="113"/>
      <c r="AA420" s="113"/>
      <c r="AB420" s="113"/>
      <c r="AC420" s="201"/>
      <c r="AD420" s="113"/>
      <c r="AE420" s="113"/>
      <c r="AF420" s="113"/>
      <c r="AG420" s="113"/>
    </row>
    <row r="421" spans="2:33" x14ac:dyDescent="0.2">
      <c r="B421" s="200"/>
      <c r="C421" s="113"/>
      <c r="D421" s="201"/>
      <c r="E421" s="201"/>
      <c r="F421" s="113"/>
      <c r="G421" s="113"/>
      <c r="H421" s="113"/>
      <c r="I421" s="203"/>
      <c r="J421" s="203"/>
      <c r="K421" s="204"/>
      <c r="L421" s="201"/>
      <c r="M421" s="201"/>
      <c r="N421" s="201"/>
      <c r="O421" s="201"/>
      <c r="P421" s="201"/>
      <c r="Q421" s="113"/>
      <c r="R421" s="113"/>
      <c r="U421" s="201"/>
      <c r="V421" s="113"/>
      <c r="W421" s="113"/>
      <c r="X421" s="113"/>
      <c r="Y421" s="113"/>
      <c r="Z421" s="113"/>
      <c r="AA421" s="113"/>
      <c r="AB421" s="113"/>
      <c r="AC421" s="201"/>
      <c r="AD421" s="113"/>
      <c r="AE421" s="113"/>
      <c r="AF421" s="113"/>
      <c r="AG421" s="113"/>
    </row>
    <row r="422" spans="2:33" x14ac:dyDescent="0.2">
      <c r="B422" s="200"/>
      <c r="C422" s="113"/>
      <c r="D422" s="201"/>
      <c r="E422" s="201"/>
      <c r="F422" s="113"/>
      <c r="G422" s="113"/>
      <c r="H422" s="113"/>
      <c r="I422" s="203"/>
      <c r="J422" s="203"/>
      <c r="K422" s="204"/>
      <c r="L422" s="201"/>
      <c r="M422" s="201"/>
      <c r="N422" s="201"/>
      <c r="O422" s="201"/>
      <c r="P422" s="201"/>
      <c r="Q422" s="113"/>
      <c r="R422" s="113"/>
      <c r="U422" s="201"/>
      <c r="V422" s="113"/>
      <c r="W422" s="113"/>
      <c r="X422" s="113"/>
      <c r="Y422" s="113"/>
      <c r="Z422" s="113"/>
      <c r="AA422" s="113"/>
      <c r="AB422" s="113"/>
      <c r="AC422" s="201"/>
      <c r="AD422" s="113"/>
      <c r="AE422" s="113"/>
      <c r="AF422" s="113"/>
      <c r="AG422" s="113"/>
    </row>
    <row r="423" spans="2:33" x14ac:dyDescent="0.2">
      <c r="B423" s="200"/>
      <c r="C423" s="113"/>
      <c r="D423" s="201"/>
      <c r="E423" s="201"/>
      <c r="F423" s="113"/>
      <c r="G423" s="113"/>
      <c r="H423" s="113"/>
      <c r="I423" s="203"/>
      <c r="J423" s="203"/>
      <c r="K423" s="204"/>
      <c r="L423" s="201"/>
      <c r="M423" s="201"/>
      <c r="N423" s="201"/>
      <c r="O423" s="201"/>
      <c r="P423" s="201"/>
      <c r="Q423" s="113"/>
      <c r="R423" s="113"/>
      <c r="U423" s="201"/>
      <c r="V423" s="113"/>
      <c r="W423" s="113"/>
      <c r="X423" s="113"/>
      <c r="Y423" s="113"/>
      <c r="Z423" s="113"/>
      <c r="AA423" s="113"/>
      <c r="AB423" s="113"/>
      <c r="AC423" s="201"/>
      <c r="AD423" s="113"/>
      <c r="AE423" s="113"/>
      <c r="AF423" s="113"/>
      <c r="AG423" s="113"/>
    </row>
    <row r="424" spans="2:33" x14ac:dyDescent="0.2">
      <c r="B424" s="200"/>
      <c r="C424" s="113"/>
      <c r="D424" s="201"/>
      <c r="E424" s="201"/>
      <c r="F424" s="113"/>
      <c r="G424" s="113"/>
      <c r="H424" s="113"/>
      <c r="I424" s="203"/>
      <c r="J424" s="203"/>
      <c r="K424" s="204"/>
      <c r="L424" s="201"/>
      <c r="M424" s="201"/>
      <c r="N424" s="201"/>
      <c r="O424" s="201"/>
      <c r="P424" s="201"/>
      <c r="Q424" s="113"/>
      <c r="R424" s="113"/>
      <c r="U424" s="201"/>
      <c r="V424" s="113"/>
      <c r="W424" s="113"/>
      <c r="X424" s="113"/>
      <c r="Y424" s="113"/>
      <c r="Z424" s="113"/>
      <c r="AA424" s="113"/>
      <c r="AB424" s="113"/>
      <c r="AC424" s="201"/>
      <c r="AD424" s="113"/>
      <c r="AE424" s="113"/>
      <c r="AF424" s="113"/>
      <c r="AG424" s="113"/>
    </row>
    <row r="425" spans="2:33" x14ac:dyDescent="0.2">
      <c r="B425" s="200"/>
      <c r="C425" s="113"/>
      <c r="D425" s="201"/>
      <c r="E425" s="201"/>
      <c r="F425" s="113"/>
      <c r="G425" s="113"/>
      <c r="H425" s="113"/>
      <c r="I425" s="203"/>
      <c r="J425" s="203"/>
      <c r="K425" s="204"/>
      <c r="L425" s="201"/>
      <c r="M425" s="201"/>
      <c r="N425" s="201"/>
      <c r="O425" s="201"/>
      <c r="P425" s="201"/>
      <c r="Q425" s="113"/>
      <c r="R425" s="113"/>
      <c r="U425" s="201"/>
      <c r="V425" s="113"/>
      <c r="W425" s="113"/>
      <c r="X425" s="113"/>
      <c r="Y425" s="113"/>
      <c r="Z425" s="113"/>
      <c r="AA425" s="113"/>
      <c r="AB425" s="113"/>
      <c r="AC425" s="201"/>
      <c r="AD425" s="113"/>
      <c r="AE425" s="113"/>
      <c r="AF425" s="113"/>
      <c r="AG425" s="113"/>
    </row>
    <row r="426" spans="2:33" x14ac:dyDescent="0.2">
      <c r="B426" s="200"/>
      <c r="C426" s="113"/>
      <c r="D426" s="201"/>
      <c r="E426" s="201"/>
      <c r="F426" s="113"/>
      <c r="G426" s="113"/>
      <c r="H426" s="113"/>
      <c r="I426" s="203"/>
      <c r="J426" s="203"/>
      <c r="K426" s="204"/>
      <c r="L426" s="201"/>
      <c r="M426" s="201"/>
      <c r="N426" s="201"/>
      <c r="O426" s="201"/>
      <c r="P426" s="201"/>
      <c r="Q426" s="113"/>
      <c r="R426" s="113"/>
      <c r="U426" s="201"/>
      <c r="V426" s="113"/>
      <c r="W426" s="113"/>
      <c r="X426" s="113"/>
      <c r="Y426" s="113"/>
      <c r="Z426" s="113"/>
      <c r="AA426" s="113"/>
      <c r="AB426" s="113"/>
      <c r="AC426" s="201"/>
      <c r="AD426" s="113"/>
      <c r="AE426" s="113"/>
      <c r="AF426" s="113"/>
      <c r="AG426" s="113"/>
    </row>
    <row r="427" spans="2:33" x14ac:dyDescent="0.2">
      <c r="B427" s="200"/>
      <c r="C427" s="113"/>
      <c r="D427" s="201"/>
      <c r="E427" s="201"/>
      <c r="F427" s="113"/>
      <c r="G427" s="113"/>
      <c r="H427" s="113"/>
      <c r="I427" s="203"/>
      <c r="J427" s="203"/>
      <c r="K427" s="204"/>
      <c r="L427" s="201"/>
      <c r="M427" s="201"/>
      <c r="N427" s="201"/>
      <c r="O427" s="201"/>
      <c r="P427" s="201"/>
      <c r="Q427" s="113"/>
      <c r="R427" s="113"/>
      <c r="U427" s="201"/>
      <c r="V427" s="113"/>
      <c r="W427" s="113"/>
      <c r="X427" s="113"/>
      <c r="Y427" s="113"/>
      <c r="Z427" s="113"/>
      <c r="AA427" s="113"/>
      <c r="AB427" s="113"/>
      <c r="AC427" s="201"/>
      <c r="AD427" s="113"/>
      <c r="AE427" s="113"/>
      <c r="AF427" s="113"/>
      <c r="AG427" s="113"/>
    </row>
    <row r="428" spans="2:33" x14ac:dyDescent="0.2">
      <c r="B428" s="200"/>
      <c r="C428" s="113"/>
      <c r="D428" s="201"/>
      <c r="E428" s="201"/>
      <c r="F428" s="113"/>
      <c r="G428" s="113"/>
      <c r="H428" s="113"/>
      <c r="I428" s="203"/>
      <c r="J428" s="203"/>
      <c r="K428" s="204"/>
      <c r="L428" s="201"/>
      <c r="M428" s="201"/>
      <c r="N428" s="201"/>
      <c r="O428" s="201"/>
      <c r="P428" s="201"/>
      <c r="Q428" s="113"/>
      <c r="R428" s="113"/>
      <c r="U428" s="201"/>
      <c r="V428" s="113"/>
      <c r="W428" s="113"/>
      <c r="X428" s="113"/>
      <c r="Y428" s="113"/>
      <c r="Z428" s="113"/>
      <c r="AA428" s="113"/>
      <c r="AB428" s="113"/>
      <c r="AC428" s="201"/>
      <c r="AD428" s="113"/>
      <c r="AE428" s="113"/>
      <c r="AF428" s="113"/>
      <c r="AG428" s="113"/>
    </row>
    <row r="429" spans="2:33" x14ac:dyDescent="0.2">
      <c r="B429" s="200"/>
      <c r="C429" s="113"/>
      <c r="D429" s="201"/>
      <c r="E429" s="201"/>
      <c r="F429" s="113"/>
      <c r="G429" s="113"/>
      <c r="H429" s="113"/>
      <c r="I429" s="203"/>
      <c r="J429" s="203"/>
      <c r="K429" s="204"/>
      <c r="L429" s="201"/>
      <c r="M429" s="201"/>
      <c r="N429" s="201"/>
      <c r="O429" s="201"/>
      <c r="P429" s="201"/>
      <c r="Q429" s="113"/>
      <c r="R429" s="113"/>
      <c r="U429" s="201"/>
      <c r="V429" s="113"/>
      <c r="W429" s="113"/>
      <c r="X429" s="113"/>
      <c r="Y429" s="113"/>
      <c r="Z429" s="113"/>
      <c r="AA429" s="113"/>
      <c r="AB429" s="113"/>
      <c r="AC429" s="201"/>
      <c r="AD429" s="113"/>
      <c r="AE429" s="113"/>
      <c r="AF429" s="113"/>
      <c r="AG429" s="113"/>
    </row>
    <row r="430" spans="2:33" x14ac:dyDescent="0.2">
      <c r="B430" s="200"/>
      <c r="C430" s="113"/>
      <c r="D430" s="201"/>
      <c r="E430" s="201"/>
      <c r="F430" s="113"/>
      <c r="G430" s="113"/>
      <c r="H430" s="113"/>
      <c r="I430" s="203"/>
      <c r="J430" s="203"/>
      <c r="K430" s="204"/>
      <c r="L430" s="201"/>
      <c r="M430" s="201"/>
      <c r="N430" s="201"/>
      <c r="O430" s="201"/>
      <c r="P430" s="201"/>
      <c r="Q430" s="113"/>
      <c r="R430" s="113"/>
      <c r="U430" s="201"/>
      <c r="V430" s="113"/>
      <c r="W430" s="113"/>
      <c r="X430" s="113"/>
      <c r="Y430" s="113"/>
      <c r="Z430" s="113"/>
      <c r="AA430" s="113"/>
      <c r="AB430" s="113"/>
      <c r="AC430" s="201"/>
      <c r="AD430" s="113"/>
      <c r="AE430" s="113"/>
      <c r="AF430" s="113"/>
      <c r="AG430" s="113"/>
    </row>
    <row r="431" spans="2:33" x14ac:dyDescent="0.2">
      <c r="B431" s="200"/>
      <c r="C431" s="113"/>
      <c r="D431" s="201"/>
      <c r="E431" s="201"/>
      <c r="F431" s="113"/>
      <c r="G431" s="113"/>
      <c r="H431" s="113"/>
      <c r="I431" s="203"/>
      <c r="J431" s="203"/>
      <c r="K431" s="204"/>
      <c r="L431" s="201"/>
      <c r="M431" s="201"/>
      <c r="N431" s="201"/>
      <c r="O431" s="201"/>
      <c r="P431" s="201"/>
      <c r="Q431" s="113"/>
      <c r="R431" s="113"/>
      <c r="U431" s="201"/>
      <c r="V431" s="113"/>
      <c r="W431" s="113"/>
      <c r="X431" s="113"/>
      <c r="Y431" s="113"/>
      <c r="Z431" s="113"/>
      <c r="AA431" s="113"/>
      <c r="AB431" s="113"/>
      <c r="AC431" s="201"/>
      <c r="AD431" s="113"/>
      <c r="AE431" s="113"/>
      <c r="AF431" s="113"/>
      <c r="AG431" s="113"/>
    </row>
    <row r="432" spans="2:33" x14ac:dyDescent="0.2">
      <c r="B432" s="200"/>
      <c r="C432" s="113"/>
      <c r="D432" s="201"/>
      <c r="E432" s="201"/>
      <c r="F432" s="113"/>
      <c r="G432" s="113"/>
      <c r="H432" s="113"/>
      <c r="I432" s="203"/>
      <c r="J432" s="203"/>
      <c r="K432" s="204"/>
      <c r="L432" s="201"/>
      <c r="M432" s="201"/>
      <c r="N432" s="201"/>
      <c r="O432" s="201"/>
      <c r="P432" s="201"/>
      <c r="Q432" s="113"/>
      <c r="R432" s="113"/>
      <c r="U432" s="201"/>
      <c r="V432" s="113"/>
      <c r="W432" s="113"/>
      <c r="X432" s="113"/>
      <c r="Y432" s="113"/>
      <c r="Z432" s="113"/>
      <c r="AA432" s="113"/>
      <c r="AB432" s="113"/>
      <c r="AC432" s="201"/>
      <c r="AD432" s="113"/>
      <c r="AE432" s="113"/>
      <c r="AF432" s="113"/>
      <c r="AG432" s="113"/>
    </row>
    <row r="433" spans="2:33" x14ac:dyDescent="0.2">
      <c r="B433" s="200"/>
      <c r="C433" s="113"/>
      <c r="D433" s="201"/>
      <c r="E433" s="201"/>
      <c r="F433" s="113"/>
      <c r="G433" s="113"/>
      <c r="H433" s="113"/>
      <c r="I433" s="203"/>
      <c r="J433" s="203"/>
      <c r="K433" s="204"/>
      <c r="L433" s="201"/>
      <c r="M433" s="201"/>
      <c r="N433" s="201"/>
      <c r="O433" s="201"/>
      <c r="P433" s="201"/>
      <c r="Q433" s="113"/>
      <c r="R433" s="113"/>
      <c r="U433" s="201"/>
      <c r="V433" s="113"/>
      <c r="W433" s="113"/>
      <c r="X433" s="113"/>
      <c r="Y433" s="113"/>
      <c r="Z433" s="113"/>
      <c r="AA433" s="113"/>
      <c r="AB433" s="113"/>
      <c r="AC433" s="201"/>
      <c r="AD433" s="113"/>
      <c r="AE433" s="113"/>
      <c r="AF433" s="113"/>
      <c r="AG433" s="113"/>
    </row>
    <row r="434" spans="2:33" x14ac:dyDescent="0.2">
      <c r="B434" s="200"/>
      <c r="C434" s="113"/>
      <c r="D434" s="201"/>
      <c r="E434" s="201"/>
      <c r="F434" s="113"/>
      <c r="G434" s="113"/>
      <c r="H434" s="113"/>
      <c r="I434" s="203"/>
      <c r="J434" s="203"/>
      <c r="K434" s="204"/>
      <c r="L434" s="201"/>
      <c r="M434" s="201"/>
      <c r="N434" s="201"/>
      <c r="O434" s="201"/>
      <c r="P434" s="201"/>
      <c r="Q434" s="113"/>
      <c r="R434" s="113"/>
      <c r="U434" s="201"/>
      <c r="V434" s="113"/>
      <c r="W434" s="113"/>
      <c r="X434" s="113"/>
      <c r="Y434" s="113"/>
      <c r="Z434" s="113"/>
      <c r="AA434" s="113"/>
      <c r="AB434" s="113"/>
      <c r="AC434" s="201"/>
      <c r="AD434" s="113"/>
      <c r="AE434" s="113"/>
      <c r="AF434" s="113"/>
      <c r="AG434" s="113"/>
    </row>
    <row r="435" spans="2:33" x14ac:dyDescent="0.2">
      <c r="B435" s="200"/>
      <c r="C435" s="113"/>
      <c r="D435" s="201"/>
      <c r="E435" s="201"/>
      <c r="F435" s="113"/>
      <c r="G435" s="113"/>
      <c r="H435" s="113"/>
      <c r="I435" s="203"/>
      <c r="J435" s="203"/>
      <c r="K435" s="204"/>
      <c r="L435" s="201"/>
      <c r="M435" s="201"/>
      <c r="N435" s="201"/>
      <c r="O435" s="201"/>
      <c r="P435" s="201"/>
      <c r="Q435" s="113"/>
      <c r="R435" s="113"/>
      <c r="U435" s="201"/>
      <c r="V435" s="113"/>
      <c r="W435" s="113"/>
      <c r="X435" s="113"/>
      <c r="Y435" s="113"/>
      <c r="Z435" s="113"/>
      <c r="AA435" s="113"/>
      <c r="AB435" s="113"/>
      <c r="AC435" s="201"/>
      <c r="AD435" s="113"/>
      <c r="AE435" s="113"/>
      <c r="AF435" s="113"/>
      <c r="AG435" s="113"/>
    </row>
    <row r="436" spans="2:33" x14ac:dyDescent="0.2">
      <c r="B436" s="200"/>
      <c r="C436" s="113"/>
      <c r="D436" s="201"/>
      <c r="E436" s="201"/>
      <c r="F436" s="113"/>
      <c r="G436" s="113"/>
      <c r="H436" s="113"/>
      <c r="I436" s="203"/>
      <c r="J436" s="203"/>
      <c r="K436" s="204"/>
      <c r="L436" s="201"/>
      <c r="M436" s="201"/>
      <c r="N436" s="201"/>
      <c r="O436" s="201"/>
      <c r="P436" s="201"/>
      <c r="Q436" s="113"/>
      <c r="R436" s="113"/>
      <c r="U436" s="201"/>
      <c r="V436" s="113"/>
      <c r="W436" s="113"/>
      <c r="X436" s="113"/>
      <c r="Y436" s="113"/>
      <c r="Z436" s="113"/>
      <c r="AA436" s="113"/>
      <c r="AB436" s="113"/>
      <c r="AC436" s="201"/>
      <c r="AD436" s="113"/>
      <c r="AE436" s="113"/>
      <c r="AF436" s="113"/>
      <c r="AG436" s="113"/>
    </row>
    <row r="437" spans="2:33" x14ac:dyDescent="0.2">
      <c r="B437" s="200"/>
      <c r="C437" s="113"/>
      <c r="D437" s="201"/>
      <c r="E437" s="201"/>
      <c r="F437" s="113"/>
      <c r="G437" s="113"/>
      <c r="H437" s="113"/>
      <c r="I437" s="203"/>
      <c r="J437" s="203"/>
      <c r="K437" s="204"/>
      <c r="L437" s="201"/>
      <c r="M437" s="201"/>
      <c r="N437" s="201"/>
      <c r="O437" s="201"/>
      <c r="P437" s="201"/>
      <c r="Q437" s="113"/>
      <c r="R437" s="113"/>
      <c r="U437" s="201"/>
      <c r="V437" s="113"/>
      <c r="W437" s="113"/>
      <c r="X437" s="113"/>
      <c r="Y437" s="113"/>
      <c r="Z437" s="113"/>
      <c r="AA437" s="113"/>
      <c r="AB437" s="113"/>
      <c r="AC437" s="201"/>
      <c r="AD437" s="113"/>
      <c r="AE437" s="113"/>
      <c r="AF437" s="113"/>
      <c r="AG437" s="113"/>
    </row>
    <row r="438" spans="2:33" x14ac:dyDescent="0.2">
      <c r="B438" s="200"/>
      <c r="C438" s="113"/>
      <c r="D438" s="201"/>
      <c r="E438" s="201"/>
      <c r="F438" s="113"/>
      <c r="G438" s="113"/>
      <c r="H438" s="113"/>
      <c r="I438" s="203"/>
      <c r="J438" s="203"/>
      <c r="K438" s="204"/>
      <c r="L438" s="201"/>
      <c r="M438" s="201"/>
      <c r="N438" s="201"/>
      <c r="O438" s="201"/>
      <c r="P438" s="201"/>
      <c r="Q438" s="113"/>
      <c r="R438" s="113"/>
      <c r="U438" s="201"/>
      <c r="V438" s="113"/>
      <c r="W438" s="113"/>
      <c r="X438" s="113"/>
      <c r="Y438" s="113"/>
      <c r="Z438" s="113"/>
      <c r="AA438" s="113"/>
      <c r="AB438" s="113"/>
      <c r="AC438" s="201"/>
      <c r="AD438" s="113"/>
      <c r="AE438" s="113"/>
      <c r="AF438" s="113"/>
      <c r="AG438" s="113"/>
    </row>
    <row r="439" spans="2:33" x14ac:dyDescent="0.2">
      <c r="B439" s="200"/>
      <c r="C439" s="113"/>
      <c r="D439" s="201"/>
      <c r="E439" s="201"/>
      <c r="F439" s="113"/>
      <c r="G439" s="113"/>
      <c r="H439" s="113"/>
      <c r="I439" s="203"/>
      <c r="J439" s="203"/>
      <c r="K439" s="204"/>
      <c r="L439" s="201"/>
      <c r="M439" s="201"/>
      <c r="N439" s="201"/>
      <c r="O439" s="201"/>
      <c r="P439" s="201"/>
      <c r="Q439" s="113"/>
      <c r="R439" s="113"/>
      <c r="U439" s="201"/>
      <c r="V439" s="113"/>
      <c r="W439" s="113"/>
      <c r="X439" s="113"/>
      <c r="Y439" s="113"/>
      <c r="Z439" s="113"/>
      <c r="AA439" s="113"/>
      <c r="AB439" s="113"/>
      <c r="AC439" s="201"/>
      <c r="AD439" s="113"/>
      <c r="AE439" s="113"/>
      <c r="AF439" s="113"/>
      <c r="AG439" s="113"/>
    </row>
    <row r="440" spans="2:33" x14ac:dyDescent="0.2">
      <c r="B440" s="200"/>
      <c r="C440" s="113"/>
      <c r="D440" s="201"/>
      <c r="E440" s="201"/>
      <c r="F440" s="113"/>
      <c r="G440" s="113"/>
      <c r="H440" s="113"/>
      <c r="I440" s="203"/>
      <c r="J440" s="203"/>
      <c r="K440" s="204"/>
      <c r="L440" s="201"/>
      <c r="M440" s="201"/>
      <c r="N440" s="201"/>
      <c r="O440" s="201"/>
      <c r="P440" s="201"/>
      <c r="Q440" s="113"/>
      <c r="R440" s="113"/>
      <c r="U440" s="201"/>
      <c r="V440" s="113"/>
      <c r="W440" s="113"/>
      <c r="X440" s="113"/>
      <c r="Y440" s="113"/>
      <c r="Z440" s="113"/>
      <c r="AA440" s="113"/>
      <c r="AB440" s="113"/>
      <c r="AC440" s="201"/>
      <c r="AD440" s="113"/>
      <c r="AE440" s="113"/>
      <c r="AF440" s="113"/>
      <c r="AG440" s="113"/>
    </row>
    <row r="441" spans="2:33" x14ac:dyDescent="0.2">
      <c r="B441" s="200"/>
      <c r="C441" s="113"/>
      <c r="D441" s="201"/>
      <c r="E441" s="201"/>
      <c r="F441" s="113"/>
      <c r="G441" s="113"/>
      <c r="H441" s="113"/>
      <c r="I441" s="203"/>
      <c r="J441" s="203"/>
      <c r="K441" s="204"/>
      <c r="L441" s="201"/>
      <c r="M441" s="201"/>
      <c r="N441" s="201"/>
      <c r="O441" s="201"/>
      <c r="P441" s="201"/>
      <c r="Q441" s="113"/>
      <c r="R441" s="113"/>
      <c r="U441" s="201"/>
      <c r="V441" s="113"/>
      <c r="W441" s="113"/>
      <c r="X441" s="113"/>
      <c r="Y441" s="113"/>
      <c r="Z441" s="113"/>
      <c r="AA441" s="113"/>
      <c r="AB441" s="113"/>
      <c r="AC441" s="201"/>
      <c r="AD441" s="113"/>
      <c r="AE441" s="113"/>
      <c r="AF441" s="113"/>
      <c r="AG441" s="113"/>
    </row>
    <row r="442" spans="2:33" x14ac:dyDescent="0.2">
      <c r="B442" s="200"/>
      <c r="C442" s="113"/>
      <c r="D442" s="201"/>
      <c r="E442" s="201"/>
      <c r="F442" s="113"/>
      <c r="G442" s="113"/>
      <c r="H442" s="113"/>
      <c r="I442" s="203"/>
      <c r="J442" s="203"/>
      <c r="K442" s="204"/>
      <c r="L442" s="201"/>
      <c r="M442" s="201"/>
      <c r="N442" s="201"/>
      <c r="O442" s="201"/>
      <c r="P442" s="201"/>
      <c r="Q442" s="113"/>
      <c r="R442" s="113"/>
      <c r="U442" s="201"/>
      <c r="V442" s="113"/>
      <c r="W442" s="113"/>
      <c r="X442" s="113"/>
      <c r="Y442" s="113"/>
      <c r="Z442" s="113"/>
      <c r="AA442" s="113"/>
      <c r="AB442" s="113"/>
      <c r="AC442" s="201"/>
      <c r="AD442" s="113"/>
      <c r="AE442" s="113"/>
      <c r="AF442" s="113"/>
      <c r="AG442" s="113"/>
    </row>
    <row r="443" spans="2:33" x14ac:dyDescent="0.2">
      <c r="B443" s="200"/>
      <c r="C443" s="113"/>
      <c r="D443" s="201"/>
      <c r="E443" s="201"/>
      <c r="F443" s="113"/>
      <c r="G443" s="113"/>
      <c r="H443" s="113"/>
      <c r="I443" s="203"/>
      <c r="J443" s="203"/>
      <c r="K443" s="204"/>
      <c r="L443" s="201"/>
      <c r="M443" s="201"/>
      <c r="N443" s="201"/>
      <c r="O443" s="201"/>
      <c r="P443" s="201"/>
      <c r="Q443" s="113"/>
      <c r="R443" s="113"/>
      <c r="U443" s="201"/>
      <c r="V443" s="113"/>
      <c r="W443" s="113"/>
      <c r="X443" s="113"/>
      <c r="Y443" s="113"/>
      <c r="Z443" s="113"/>
      <c r="AA443" s="113"/>
      <c r="AB443" s="113"/>
      <c r="AC443" s="201"/>
      <c r="AD443" s="113"/>
      <c r="AE443" s="113"/>
      <c r="AF443" s="113"/>
      <c r="AG443" s="113"/>
    </row>
    <row r="444" spans="2:33" x14ac:dyDescent="0.2">
      <c r="B444" s="200"/>
      <c r="C444" s="113"/>
      <c r="D444" s="201"/>
      <c r="E444" s="201"/>
      <c r="F444" s="113"/>
      <c r="G444" s="113"/>
      <c r="H444" s="113"/>
      <c r="I444" s="203"/>
      <c r="J444" s="203"/>
      <c r="K444" s="204"/>
      <c r="L444" s="201"/>
      <c r="M444" s="201"/>
      <c r="N444" s="201"/>
      <c r="O444" s="201"/>
      <c r="P444" s="201"/>
      <c r="Q444" s="113"/>
      <c r="R444" s="113"/>
      <c r="U444" s="201"/>
      <c r="V444" s="113"/>
      <c r="W444" s="113"/>
      <c r="X444" s="113"/>
      <c r="Y444" s="113"/>
      <c r="Z444" s="113"/>
      <c r="AA444" s="113"/>
      <c r="AB444" s="113"/>
      <c r="AC444" s="201"/>
      <c r="AD444" s="113"/>
      <c r="AE444" s="113"/>
      <c r="AF444" s="113"/>
      <c r="AG444" s="113"/>
    </row>
    <row r="445" spans="2:33" x14ac:dyDescent="0.2">
      <c r="B445" s="200"/>
      <c r="C445" s="113"/>
      <c r="D445" s="201"/>
      <c r="E445" s="201"/>
      <c r="F445" s="113"/>
      <c r="G445" s="113"/>
      <c r="H445" s="113"/>
      <c r="I445" s="203"/>
      <c r="J445" s="203"/>
      <c r="K445" s="204"/>
      <c r="L445" s="201"/>
      <c r="M445" s="201"/>
      <c r="N445" s="201"/>
      <c r="O445" s="201"/>
      <c r="P445" s="201"/>
      <c r="Q445" s="113"/>
      <c r="R445" s="113"/>
      <c r="U445" s="201"/>
      <c r="V445" s="113"/>
      <c r="W445" s="113"/>
      <c r="X445" s="113"/>
      <c r="Y445" s="113"/>
      <c r="Z445" s="113"/>
      <c r="AA445" s="113"/>
      <c r="AB445" s="113"/>
      <c r="AC445" s="201"/>
      <c r="AD445" s="113"/>
      <c r="AE445" s="113"/>
      <c r="AF445" s="113"/>
      <c r="AG445" s="113"/>
    </row>
    <row r="446" spans="2:33" x14ac:dyDescent="0.2">
      <c r="B446" s="200"/>
      <c r="C446" s="113"/>
      <c r="D446" s="201"/>
      <c r="E446" s="201"/>
      <c r="F446" s="113"/>
      <c r="G446" s="113"/>
      <c r="H446" s="113"/>
      <c r="I446" s="203"/>
      <c r="J446" s="203"/>
      <c r="K446" s="204"/>
      <c r="L446" s="201"/>
      <c r="M446" s="201"/>
      <c r="N446" s="201"/>
      <c r="O446" s="201"/>
      <c r="P446" s="201"/>
      <c r="Q446" s="113"/>
      <c r="R446" s="113"/>
      <c r="U446" s="201"/>
      <c r="V446" s="113"/>
      <c r="W446" s="113"/>
      <c r="X446" s="113"/>
      <c r="Y446" s="113"/>
      <c r="Z446" s="113"/>
      <c r="AA446" s="113"/>
      <c r="AB446" s="113"/>
      <c r="AC446" s="201"/>
      <c r="AD446" s="113"/>
      <c r="AE446" s="113"/>
      <c r="AF446" s="113"/>
      <c r="AG446" s="113"/>
    </row>
    <row r="447" spans="2:33" x14ac:dyDescent="0.2">
      <c r="B447" s="200"/>
      <c r="C447" s="113"/>
      <c r="D447" s="201"/>
      <c r="E447" s="201"/>
      <c r="F447" s="113"/>
      <c r="G447" s="113"/>
      <c r="H447" s="113"/>
      <c r="I447" s="203"/>
      <c r="J447" s="203"/>
      <c r="K447" s="204"/>
      <c r="L447" s="201"/>
      <c r="M447" s="201"/>
      <c r="N447" s="201"/>
      <c r="O447" s="201"/>
      <c r="P447" s="201"/>
      <c r="Q447" s="113"/>
      <c r="R447" s="113"/>
      <c r="U447" s="201"/>
      <c r="V447" s="113"/>
      <c r="W447" s="113"/>
      <c r="X447" s="113"/>
      <c r="Y447" s="113"/>
      <c r="Z447" s="113"/>
      <c r="AA447" s="113"/>
      <c r="AB447" s="113"/>
      <c r="AC447" s="201"/>
      <c r="AD447" s="113"/>
      <c r="AE447" s="113"/>
      <c r="AF447" s="113"/>
      <c r="AG447" s="113"/>
    </row>
    <row r="448" spans="2:33" x14ac:dyDescent="0.2">
      <c r="B448" s="200"/>
      <c r="C448" s="113"/>
      <c r="D448" s="201"/>
      <c r="E448" s="201"/>
      <c r="F448" s="113"/>
      <c r="G448" s="113"/>
      <c r="H448" s="113"/>
      <c r="I448" s="203"/>
      <c r="J448" s="203"/>
      <c r="K448" s="204"/>
      <c r="L448" s="201"/>
      <c r="M448" s="201"/>
      <c r="N448" s="201"/>
      <c r="O448" s="201"/>
      <c r="P448" s="201"/>
      <c r="Q448" s="113"/>
      <c r="R448" s="113"/>
      <c r="U448" s="201"/>
      <c r="V448" s="113"/>
      <c r="W448" s="113"/>
      <c r="X448" s="113"/>
      <c r="Y448" s="113"/>
      <c r="Z448" s="113"/>
      <c r="AA448" s="113"/>
      <c r="AB448" s="113"/>
      <c r="AC448" s="201"/>
      <c r="AD448" s="113"/>
      <c r="AE448" s="113"/>
      <c r="AF448" s="113"/>
      <c r="AG448" s="113"/>
    </row>
    <row r="449" spans="2:33" x14ac:dyDescent="0.2">
      <c r="B449" s="200"/>
      <c r="C449" s="113"/>
      <c r="D449" s="201"/>
      <c r="E449" s="201"/>
      <c r="F449" s="113"/>
      <c r="G449" s="113"/>
      <c r="H449" s="113"/>
      <c r="I449" s="203"/>
      <c r="J449" s="203"/>
      <c r="K449" s="204"/>
      <c r="L449" s="201"/>
      <c r="M449" s="201"/>
      <c r="N449" s="201"/>
      <c r="O449" s="201"/>
      <c r="P449" s="201"/>
      <c r="Q449" s="113"/>
      <c r="R449" s="113"/>
      <c r="U449" s="201"/>
      <c r="V449" s="113"/>
      <c r="W449" s="113"/>
      <c r="X449" s="113"/>
      <c r="Y449" s="113"/>
      <c r="Z449" s="113"/>
      <c r="AA449" s="113"/>
      <c r="AB449" s="113"/>
      <c r="AC449" s="201"/>
      <c r="AD449" s="113"/>
      <c r="AE449" s="113"/>
      <c r="AF449" s="113"/>
      <c r="AG449" s="113"/>
    </row>
    <row r="450" spans="2:33" x14ac:dyDescent="0.2">
      <c r="B450" s="200"/>
      <c r="C450" s="113"/>
      <c r="D450" s="201"/>
      <c r="E450" s="201"/>
      <c r="F450" s="113"/>
      <c r="G450" s="113"/>
      <c r="H450" s="113"/>
      <c r="I450" s="203"/>
      <c r="J450" s="203"/>
      <c r="K450" s="204"/>
      <c r="L450" s="201"/>
      <c r="M450" s="201"/>
      <c r="N450" s="201"/>
      <c r="O450" s="201"/>
      <c r="P450" s="201"/>
      <c r="Q450" s="113"/>
      <c r="R450" s="113"/>
      <c r="U450" s="201"/>
      <c r="V450" s="113"/>
      <c r="W450" s="113"/>
      <c r="X450" s="113"/>
      <c r="Y450" s="113"/>
      <c r="Z450" s="113"/>
      <c r="AA450" s="113"/>
      <c r="AB450" s="113"/>
      <c r="AC450" s="201"/>
      <c r="AD450" s="113"/>
      <c r="AE450" s="113"/>
      <c r="AF450" s="113"/>
      <c r="AG450" s="113"/>
    </row>
    <row r="451" spans="2:33" x14ac:dyDescent="0.2">
      <c r="B451" s="200"/>
      <c r="C451" s="113"/>
      <c r="D451" s="201"/>
      <c r="E451" s="201"/>
      <c r="F451" s="113"/>
      <c r="G451" s="113"/>
      <c r="H451" s="113"/>
      <c r="I451" s="203"/>
      <c r="J451" s="203"/>
      <c r="K451" s="204"/>
      <c r="L451" s="201"/>
      <c r="M451" s="201"/>
      <c r="N451" s="201"/>
      <c r="O451" s="201"/>
      <c r="P451" s="201"/>
      <c r="Q451" s="113"/>
      <c r="R451" s="113"/>
      <c r="U451" s="201"/>
      <c r="V451" s="113"/>
      <c r="W451" s="113"/>
      <c r="X451" s="113"/>
      <c r="Y451" s="113"/>
      <c r="Z451" s="113"/>
      <c r="AA451" s="113"/>
      <c r="AB451" s="113"/>
      <c r="AC451" s="201"/>
      <c r="AD451" s="113"/>
      <c r="AE451" s="113"/>
      <c r="AF451" s="113"/>
      <c r="AG451" s="113"/>
    </row>
    <row r="452" spans="2:33" x14ac:dyDescent="0.2">
      <c r="B452" s="200"/>
      <c r="C452" s="113"/>
      <c r="D452" s="201"/>
      <c r="E452" s="201"/>
      <c r="F452" s="113"/>
      <c r="G452" s="113"/>
      <c r="H452" s="113"/>
      <c r="I452" s="203"/>
      <c r="J452" s="203"/>
      <c r="K452" s="204"/>
      <c r="L452" s="201"/>
      <c r="M452" s="201"/>
      <c r="N452" s="201"/>
      <c r="O452" s="201"/>
      <c r="P452" s="201"/>
      <c r="Q452" s="113"/>
      <c r="R452" s="113"/>
      <c r="U452" s="201"/>
      <c r="V452" s="113"/>
      <c r="W452" s="113"/>
      <c r="X452" s="113"/>
      <c r="Y452" s="113"/>
      <c r="Z452" s="113"/>
      <c r="AA452" s="113"/>
      <c r="AB452" s="113"/>
      <c r="AC452" s="201"/>
      <c r="AD452" s="113"/>
      <c r="AE452" s="113"/>
      <c r="AF452" s="113"/>
      <c r="AG452" s="113"/>
    </row>
    <row r="453" spans="2:33" x14ac:dyDescent="0.2">
      <c r="B453" s="200"/>
      <c r="C453" s="113"/>
      <c r="D453" s="201"/>
      <c r="E453" s="201"/>
      <c r="F453" s="113"/>
      <c r="G453" s="113"/>
      <c r="H453" s="113"/>
      <c r="I453" s="203"/>
      <c r="J453" s="203"/>
      <c r="K453" s="204"/>
      <c r="L453" s="201"/>
      <c r="M453" s="201"/>
      <c r="N453" s="201"/>
      <c r="O453" s="201"/>
      <c r="P453" s="201"/>
      <c r="Q453" s="113"/>
      <c r="R453" s="113"/>
      <c r="U453" s="201"/>
      <c r="V453" s="113"/>
      <c r="W453" s="113"/>
      <c r="X453" s="113"/>
      <c r="Y453" s="113"/>
      <c r="Z453" s="113"/>
      <c r="AA453" s="113"/>
      <c r="AB453" s="113"/>
      <c r="AC453" s="201"/>
      <c r="AD453" s="113"/>
      <c r="AE453" s="113"/>
      <c r="AF453" s="113"/>
      <c r="AG453" s="113"/>
    </row>
    <row r="454" spans="2:33" x14ac:dyDescent="0.2">
      <c r="B454" s="200"/>
      <c r="C454" s="113"/>
      <c r="D454" s="201"/>
      <c r="E454" s="201"/>
      <c r="F454" s="113"/>
      <c r="G454" s="113"/>
      <c r="H454" s="113"/>
      <c r="I454" s="203"/>
      <c r="J454" s="203"/>
      <c r="K454" s="204"/>
      <c r="L454" s="201"/>
      <c r="M454" s="201"/>
      <c r="N454" s="201"/>
      <c r="O454" s="201"/>
      <c r="P454" s="201"/>
      <c r="Q454" s="113"/>
      <c r="R454" s="113"/>
      <c r="U454" s="201"/>
      <c r="V454" s="113"/>
      <c r="W454" s="113"/>
      <c r="X454" s="113"/>
      <c r="Y454" s="113"/>
      <c r="Z454" s="113"/>
      <c r="AA454" s="113"/>
      <c r="AB454" s="113"/>
      <c r="AC454" s="201"/>
      <c r="AD454" s="113"/>
      <c r="AE454" s="113"/>
      <c r="AF454" s="113"/>
      <c r="AG454" s="113"/>
    </row>
    <row r="455" spans="2:33" x14ac:dyDescent="0.2">
      <c r="B455" s="200"/>
      <c r="C455" s="113"/>
      <c r="D455" s="201"/>
      <c r="E455" s="201"/>
      <c r="F455" s="113"/>
      <c r="G455" s="113"/>
      <c r="H455" s="113"/>
      <c r="I455" s="203"/>
      <c r="J455" s="203"/>
      <c r="K455" s="204"/>
      <c r="L455" s="201"/>
      <c r="M455" s="201"/>
      <c r="N455" s="201"/>
      <c r="O455" s="201"/>
      <c r="P455" s="201"/>
      <c r="Q455" s="113"/>
      <c r="R455" s="113"/>
      <c r="U455" s="201"/>
      <c r="V455" s="113"/>
      <c r="W455" s="113"/>
      <c r="X455" s="113"/>
      <c r="Y455" s="113"/>
      <c r="Z455" s="113"/>
      <c r="AA455" s="113"/>
      <c r="AB455" s="113"/>
      <c r="AC455" s="201"/>
      <c r="AD455" s="113"/>
      <c r="AE455" s="113"/>
      <c r="AF455" s="113"/>
      <c r="AG455" s="113"/>
    </row>
    <row r="456" spans="2:33" x14ac:dyDescent="0.2">
      <c r="B456" s="200"/>
      <c r="C456" s="113"/>
      <c r="D456" s="201"/>
      <c r="E456" s="201"/>
      <c r="F456" s="113"/>
      <c r="G456" s="113"/>
      <c r="H456" s="113"/>
      <c r="I456" s="203"/>
      <c r="J456" s="203"/>
      <c r="K456" s="204"/>
      <c r="L456" s="201"/>
      <c r="M456" s="201"/>
      <c r="N456" s="201"/>
      <c r="O456" s="201"/>
      <c r="P456" s="201"/>
      <c r="Q456" s="113"/>
      <c r="R456" s="113"/>
      <c r="U456" s="201"/>
      <c r="V456" s="113"/>
      <c r="W456" s="113"/>
      <c r="X456" s="113"/>
      <c r="Y456" s="113"/>
      <c r="Z456" s="113"/>
      <c r="AA456" s="113"/>
      <c r="AB456" s="113"/>
      <c r="AC456" s="201"/>
      <c r="AD456" s="113"/>
      <c r="AE456" s="113"/>
      <c r="AF456" s="113"/>
      <c r="AG456" s="113"/>
    </row>
    <row r="457" spans="2:33" x14ac:dyDescent="0.2">
      <c r="B457" s="200"/>
      <c r="C457" s="113"/>
      <c r="D457" s="201"/>
      <c r="E457" s="201"/>
      <c r="F457" s="113"/>
      <c r="G457" s="113"/>
      <c r="H457" s="113"/>
      <c r="I457" s="203"/>
      <c r="J457" s="203"/>
      <c r="K457" s="204"/>
      <c r="L457" s="201"/>
      <c r="M457" s="201"/>
      <c r="N457" s="201"/>
      <c r="O457" s="201"/>
      <c r="P457" s="201"/>
      <c r="Q457" s="113"/>
      <c r="R457" s="113"/>
      <c r="U457" s="201"/>
      <c r="V457" s="113"/>
      <c r="W457" s="113"/>
      <c r="X457" s="113"/>
      <c r="Y457" s="113"/>
      <c r="Z457" s="113"/>
      <c r="AA457" s="113"/>
      <c r="AB457" s="113"/>
      <c r="AC457" s="201"/>
      <c r="AD457" s="113"/>
      <c r="AE457" s="113"/>
      <c r="AF457" s="113"/>
      <c r="AG457" s="113"/>
    </row>
    <row r="458" spans="2:33" x14ac:dyDescent="0.2">
      <c r="B458" s="200"/>
      <c r="C458" s="113"/>
      <c r="D458" s="201"/>
      <c r="E458" s="201"/>
      <c r="F458" s="113"/>
      <c r="G458" s="113"/>
      <c r="H458" s="113"/>
      <c r="I458" s="203"/>
      <c r="J458" s="203"/>
      <c r="K458" s="204"/>
      <c r="L458" s="201"/>
      <c r="M458" s="201"/>
      <c r="N458" s="201"/>
      <c r="O458" s="201"/>
      <c r="P458" s="201"/>
      <c r="Q458" s="113"/>
      <c r="R458" s="113"/>
      <c r="U458" s="201"/>
      <c r="V458" s="113"/>
      <c r="W458" s="113"/>
      <c r="X458" s="113"/>
      <c r="Y458" s="113"/>
      <c r="Z458" s="113"/>
      <c r="AA458" s="113"/>
      <c r="AB458" s="113"/>
      <c r="AC458" s="201"/>
      <c r="AD458" s="113"/>
      <c r="AE458" s="113"/>
      <c r="AF458" s="113"/>
      <c r="AG458" s="113"/>
    </row>
    <row r="459" spans="2:33" x14ac:dyDescent="0.2">
      <c r="B459" s="200"/>
      <c r="C459" s="113"/>
      <c r="D459" s="201"/>
      <c r="E459" s="201"/>
      <c r="F459" s="113"/>
      <c r="G459" s="113"/>
      <c r="H459" s="113"/>
      <c r="I459" s="203"/>
      <c r="J459" s="203"/>
      <c r="K459" s="204"/>
      <c r="L459" s="201"/>
      <c r="M459" s="201"/>
      <c r="N459" s="201"/>
      <c r="O459" s="201"/>
      <c r="P459" s="201"/>
      <c r="Q459" s="113"/>
      <c r="R459" s="113"/>
      <c r="U459" s="201"/>
      <c r="V459" s="113"/>
      <c r="W459" s="113"/>
      <c r="X459" s="113"/>
      <c r="Y459" s="113"/>
      <c r="Z459" s="113"/>
      <c r="AA459" s="113"/>
      <c r="AB459" s="113"/>
      <c r="AC459" s="201"/>
      <c r="AD459" s="113"/>
      <c r="AE459" s="113"/>
      <c r="AF459" s="113"/>
      <c r="AG459" s="113"/>
    </row>
    <row r="460" spans="2:33" x14ac:dyDescent="0.2">
      <c r="B460" s="200"/>
      <c r="C460" s="113"/>
      <c r="D460" s="201"/>
      <c r="E460" s="201"/>
      <c r="F460" s="113"/>
      <c r="G460" s="113"/>
      <c r="H460" s="113"/>
      <c r="I460" s="203"/>
      <c r="J460" s="203"/>
      <c r="K460" s="204"/>
      <c r="L460" s="201"/>
      <c r="M460" s="201"/>
      <c r="N460" s="201"/>
      <c r="O460" s="201"/>
      <c r="P460" s="201"/>
      <c r="Q460" s="113"/>
      <c r="R460" s="113"/>
      <c r="U460" s="201"/>
      <c r="V460" s="113"/>
      <c r="W460" s="113"/>
      <c r="X460" s="113"/>
      <c r="Y460" s="113"/>
      <c r="Z460" s="113"/>
      <c r="AA460" s="113"/>
      <c r="AB460" s="113"/>
      <c r="AC460" s="201"/>
      <c r="AD460" s="113"/>
      <c r="AE460" s="113"/>
      <c r="AF460" s="113"/>
      <c r="AG460" s="113"/>
    </row>
    <row r="461" spans="2:33" x14ac:dyDescent="0.2">
      <c r="B461" s="200"/>
      <c r="C461" s="113"/>
      <c r="D461" s="201"/>
      <c r="E461" s="201"/>
      <c r="F461" s="113"/>
      <c r="G461" s="113"/>
      <c r="H461" s="113"/>
      <c r="I461" s="203"/>
      <c r="J461" s="203"/>
      <c r="K461" s="204"/>
      <c r="L461" s="201"/>
      <c r="M461" s="201"/>
      <c r="N461" s="201"/>
      <c r="O461" s="201"/>
      <c r="P461" s="201"/>
      <c r="Q461" s="113"/>
      <c r="R461" s="113"/>
      <c r="U461" s="201"/>
      <c r="V461" s="113"/>
      <c r="W461" s="113"/>
      <c r="X461" s="113"/>
      <c r="Y461" s="113"/>
      <c r="Z461" s="113"/>
      <c r="AA461" s="113"/>
      <c r="AB461" s="113"/>
      <c r="AC461" s="201"/>
      <c r="AD461" s="113"/>
      <c r="AE461" s="113"/>
      <c r="AF461" s="113"/>
      <c r="AG461" s="113"/>
    </row>
    <row r="462" spans="2:33" x14ac:dyDescent="0.2">
      <c r="B462" s="200"/>
      <c r="C462" s="113"/>
      <c r="D462" s="201"/>
      <c r="E462" s="201"/>
      <c r="F462" s="113"/>
      <c r="G462" s="113"/>
      <c r="H462" s="113"/>
      <c r="I462" s="203"/>
      <c r="J462" s="203"/>
      <c r="K462" s="204"/>
      <c r="L462" s="201"/>
      <c r="M462" s="201"/>
      <c r="N462" s="201"/>
      <c r="O462" s="201"/>
      <c r="P462" s="201"/>
      <c r="Q462" s="113"/>
      <c r="R462" s="113"/>
      <c r="U462" s="201"/>
      <c r="V462" s="113"/>
      <c r="W462" s="113"/>
      <c r="X462" s="113"/>
      <c r="Y462" s="113"/>
      <c r="Z462" s="113"/>
      <c r="AA462" s="113"/>
      <c r="AB462" s="113"/>
      <c r="AC462" s="201"/>
      <c r="AD462" s="113"/>
      <c r="AE462" s="113"/>
      <c r="AF462" s="113"/>
      <c r="AG462" s="113"/>
    </row>
    <row r="463" spans="2:33" x14ac:dyDescent="0.2">
      <c r="B463" s="200"/>
      <c r="C463" s="113"/>
      <c r="D463" s="201"/>
      <c r="E463" s="201"/>
      <c r="F463" s="113"/>
      <c r="G463" s="113"/>
      <c r="H463" s="113"/>
      <c r="I463" s="203"/>
      <c r="J463" s="203"/>
      <c r="K463" s="204"/>
      <c r="L463" s="201"/>
      <c r="M463" s="201"/>
      <c r="N463" s="201"/>
      <c r="O463" s="201"/>
      <c r="P463" s="201"/>
      <c r="Q463" s="113"/>
      <c r="R463" s="113"/>
      <c r="U463" s="201"/>
      <c r="V463" s="113"/>
      <c r="W463" s="113"/>
      <c r="X463" s="113"/>
      <c r="Y463" s="113"/>
      <c r="Z463" s="113"/>
      <c r="AA463" s="113"/>
      <c r="AB463" s="113"/>
      <c r="AC463" s="201"/>
      <c r="AD463" s="113"/>
      <c r="AE463" s="113"/>
      <c r="AF463" s="113"/>
      <c r="AG463" s="113"/>
    </row>
    <row r="464" spans="2:33" x14ac:dyDescent="0.2">
      <c r="B464" s="200"/>
      <c r="C464" s="113"/>
      <c r="D464" s="201"/>
      <c r="E464" s="201"/>
      <c r="F464" s="113"/>
      <c r="G464" s="113"/>
      <c r="H464" s="113"/>
      <c r="I464" s="203"/>
      <c r="J464" s="203"/>
      <c r="K464" s="204"/>
      <c r="L464" s="201"/>
      <c r="M464" s="201"/>
      <c r="N464" s="201"/>
      <c r="O464" s="201"/>
      <c r="P464" s="201"/>
      <c r="Q464" s="113"/>
      <c r="R464" s="113"/>
      <c r="U464" s="201"/>
      <c r="V464" s="113"/>
      <c r="W464" s="113"/>
      <c r="X464" s="113"/>
      <c r="Y464" s="113"/>
      <c r="Z464" s="113"/>
      <c r="AA464" s="113"/>
      <c r="AB464" s="113"/>
      <c r="AC464" s="201"/>
      <c r="AD464" s="113"/>
      <c r="AE464" s="113"/>
      <c r="AF464" s="113"/>
      <c r="AG464" s="113"/>
    </row>
    <row r="465" spans="2:33" x14ac:dyDescent="0.2">
      <c r="B465" s="200"/>
      <c r="C465" s="113"/>
      <c r="D465" s="201"/>
      <c r="E465" s="201"/>
      <c r="F465" s="113"/>
      <c r="G465" s="113"/>
      <c r="H465" s="113"/>
      <c r="I465" s="203"/>
      <c r="J465" s="203"/>
      <c r="K465" s="204"/>
      <c r="L465" s="201"/>
      <c r="M465" s="201"/>
      <c r="N465" s="201"/>
      <c r="O465" s="201"/>
      <c r="P465" s="201"/>
      <c r="Q465" s="113"/>
      <c r="R465" s="113"/>
      <c r="U465" s="201"/>
      <c r="V465" s="113"/>
      <c r="W465" s="113"/>
      <c r="X465" s="113"/>
      <c r="Y465" s="113"/>
      <c r="Z465" s="113"/>
      <c r="AA465" s="113"/>
      <c r="AB465" s="113"/>
      <c r="AC465" s="201"/>
      <c r="AD465" s="113"/>
      <c r="AE465" s="113"/>
      <c r="AF465" s="113"/>
      <c r="AG465" s="113"/>
    </row>
    <row r="466" spans="2:33" x14ac:dyDescent="0.2">
      <c r="B466" s="200"/>
      <c r="C466" s="113"/>
      <c r="D466" s="201"/>
      <c r="E466" s="201"/>
      <c r="F466" s="113"/>
      <c r="G466" s="113"/>
      <c r="H466" s="113"/>
      <c r="I466" s="203"/>
      <c r="J466" s="203"/>
      <c r="K466" s="204"/>
      <c r="L466" s="201"/>
      <c r="M466" s="201"/>
      <c r="N466" s="201"/>
      <c r="O466" s="201"/>
      <c r="P466" s="201"/>
      <c r="Q466" s="113"/>
      <c r="R466" s="113"/>
      <c r="U466" s="201"/>
      <c r="V466" s="113"/>
      <c r="W466" s="113"/>
      <c r="X466" s="113"/>
      <c r="Y466" s="113"/>
      <c r="Z466" s="113"/>
      <c r="AA466" s="113"/>
      <c r="AB466" s="113"/>
      <c r="AC466" s="201"/>
      <c r="AD466" s="113"/>
      <c r="AE466" s="113"/>
      <c r="AF466" s="113"/>
      <c r="AG466" s="113"/>
    </row>
    <row r="467" spans="2:33" x14ac:dyDescent="0.2">
      <c r="B467" s="200"/>
      <c r="C467" s="113"/>
      <c r="D467" s="201"/>
      <c r="E467" s="201"/>
      <c r="F467" s="113"/>
      <c r="G467" s="113"/>
      <c r="H467" s="113"/>
      <c r="I467" s="203"/>
      <c r="J467" s="203"/>
      <c r="K467" s="204"/>
      <c r="L467" s="201"/>
      <c r="M467" s="201"/>
      <c r="N467" s="201"/>
      <c r="O467" s="201"/>
      <c r="P467" s="201"/>
      <c r="Q467" s="113"/>
      <c r="R467" s="113"/>
      <c r="U467" s="201"/>
      <c r="V467" s="113"/>
      <c r="W467" s="113"/>
      <c r="X467" s="113"/>
      <c r="Y467" s="113"/>
      <c r="Z467" s="113"/>
      <c r="AA467" s="113"/>
      <c r="AB467" s="113"/>
      <c r="AC467" s="201"/>
      <c r="AD467" s="113"/>
      <c r="AE467" s="113"/>
      <c r="AF467" s="113"/>
      <c r="AG467" s="113"/>
    </row>
    <row r="468" spans="2:33" x14ac:dyDescent="0.2">
      <c r="B468" s="200"/>
      <c r="C468" s="113"/>
      <c r="D468" s="201"/>
      <c r="E468" s="201"/>
      <c r="F468" s="113"/>
      <c r="G468" s="113"/>
      <c r="H468" s="113"/>
      <c r="I468" s="203"/>
      <c r="J468" s="203"/>
      <c r="K468" s="204"/>
      <c r="L468" s="201"/>
      <c r="M468" s="201"/>
      <c r="N468" s="201"/>
      <c r="O468" s="201"/>
      <c r="P468" s="201"/>
      <c r="Q468" s="113"/>
      <c r="R468" s="113"/>
      <c r="U468" s="201"/>
      <c r="V468" s="113"/>
      <c r="W468" s="113"/>
      <c r="X468" s="113"/>
      <c r="Y468" s="113"/>
      <c r="Z468" s="113"/>
      <c r="AA468" s="113"/>
      <c r="AB468" s="113"/>
      <c r="AC468" s="201"/>
      <c r="AD468" s="113"/>
      <c r="AE468" s="113"/>
      <c r="AF468" s="113"/>
      <c r="AG468" s="113"/>
    </row>
    <row r="469" spans="2:33" x14ac:dyDescent="0.2">
      <c r="B469" s="200"/>
      <c r="C469" s="113"/>
      <c r="D469" s="201"/>
      <c r="E469" s="201"/>
      <c r="F469" s="113"/>
      <c r="G469" s="113"/>
      <c r="H469" s="113"/>
      <c r="I469" s="203"/>
      <c r="J469" s="203"/>
      <c r="K469" s="204"/>
      <c r="L469" s="201"/>
      <c r="M469" s="201"/>
      <c r="N469" s="201"/>
      <c r="O469" s="201"/>
      <c r="P469" s="201"/>
      <c r="Q469" s="113"/>
      <c r="R469" s="113"/>
      <c r="U469" s="201"/>
      <c r="V469" s="113"/>
      <c r="W469" s="113"/>
      <c r="X469" s="113"/>
      <c r="Y469" s="113"/>
      <c r="Z469" s="113"/>
      <c r="AA469" s="113"/>
      <c r="AB469" s="113"/>
      <c r="AC469" s="201"/>
      <c r="AD469" s="113"/>
      <c r="AE469" s="113"/>
      <c r="AF469" s="113"/>
      <c r="AG469" s="113"/>
    </row>
    <row r="470" spans="2:33" x14ac:dyDescent="0.2">
      <c r="B470" s="200"/>
      <c r="C470" s="113"/>
      <c r="D470" s="201"/>
      <c r="E470" s="201"/>
      <c r="F470" s="113"/>
      <c r="G470" s="113"/>
      <c r="H470" s="113"/>
      <c r="I470" s="203"/>
      <c r="J470" s="203"/>
      <c r="K470" s="204"/>
      <c r="L470" s="201"/>
      <c r="M470" s="201"/>
      <c r="N470" s="201"/>
      <c r="O470" s="201"/>
      <c r="P470" s="201"/>
      <c r="Q470" s="113"/>
      <c r="R470" s="113"/>
      <c r="U470" s="201"/>
      <c r="V470" s="113"/>
      <c r="W470" s="113"/>
      <c r="X470" s="113"/>
      <c r="Y470" s="113"/>
      <c r="Z470" s="113"/>
      <c r="AA470" s="113"/>
      <c r="AB470" s="113"/>
      <c r="AC470" s="201"/>
      <c r="AD470" s="113"/>
      <c r="AE470" s="113"/>
      <c r="AF470" s="113"/>
      <c r="AG470" s="113"/>
    </row>
    <row r="471" spans="2:33" x14ac:dyDescent="0.2">
      <c r="B471" s="200"/>
      <c r="C471" s="113"/>
      <c r="D471" s="201"/>
      <c r="E471" s="201"/>
      <c r="F471" s="113"/>
      <c r="G471" s="113"/>
      <c r="H471" s="113"/>
      <c r="I471" s="203"/>
      <c r="J471" s="203"/>
      <c r="K471" s="204"/>
      <c r="L471" s="201"/>
      <c r="M471" s="201"/>
      <c r="N471" s="201"/>
      <c r="O471" s="201"/>
      <c r="P471" s="201"/>
      <c r="Q471" s="113"/>
      <c r="R471" s="113"/>
      <c r="U471" s="201"/>
      <c r="V471" s="113"/>
      <c r="W471" s="113"/>
      <c r="X471" s="113"/>
      <c r="Y471" s="113"/>
      <c r="Z471" s="113"/>
      <c r="AA471" s="113"/>
      <c r="AB471" s="113"/>
      <c r="AC471" s="201"/>
      <c r="AD471" s="113"/>
      <c r="AE471" s="113"/>
      <c r="AF471" s="113"/>
      <c r="AG471" s="113"/>
    </row>
    <row r="472" spans="2:33" x14ac:dyDescent="0.2">
      <c r="B472" s="200"/>
      <c r="C472" s="113"/>
      <c r="D472" s="201"/>
      <c r="E472" s="201"/>
      <c r="F472" s="113"/>
      <c r="G472" s="113"/>
      <c r="H472" s="113"/>
      <c r="I472" s="203"/>
      <c r="J472" s="203"/>
      <c r="K472" s="204"/>
      <c r="L472" s="201"/>
      <c r="M472" s="201"/>
      <c r="N472" s="201"/>
      <c r="O472" s="201"/>
      <c r="P472" s="201"/>
      <c r="Q472" s="113"/>
      <c r="R472" s="113"/>
      <c r="U472" s="201"/>
      <c r="V472" s="113"/>
      <c r="W472" s="113"/>
      <c r="X472" s="113"/>
      <c r="Y472" s="113"/>
      <c r="Z472" s="113"/>
      <c r="AA472" s="113"/>
      <c r="AB472" s="113"/>
      <c r="AC472" s="201"/>
      <c r="AD472" s="113"/>
      <c r="AE472" s="113"/>
      <c r="AF472" s="113"/>
      <c r="AG472" s="113"/>
    </row>
    <row r="473" spans="2:33" x14ac:dyDescent="0.2">
      <c r="B473" s="200"/>
      <c r="C473" s="113"/>
      <c r="D473" s="201"/>
      <c r="E473" s="201"/>
      <c r="F473" s="113"/>
      <c r="G473" s="113"/>
      <c r="H473" s="113"/>
      <c r="I473" s="203"/>
      <c r="J473" s="203"/>
      <c r="K473" s="204"/>
      <c r="L473" s="201"/>
      <c r="M473" s="201"/>
      <c r="N473" s="201"/>
      <c r="O473" s="201"/>
      <c r="P473" s="201"/>
      <c r="Q473" s="113"/>
      <c r="R473" s="113"/>
      <c r="U473" s="201"/>
      <c r="V473" s="113"/>
      <c r="W473" s="113"/>
      <c r="X473" s="113"/>
      <c r="Y473" s="113"/>
      <c r="Z473" s="113"/>
      <c r="AA473" s="113"/>
      <c r="AB473" s="113"/>
      <c r="AC473" s="201"/>
      <c r="AD473" s="113"/>
      <c r="AE473" s="113"/>
      <c r="AF473" s="113"/>
      <c r="AG473" s="113"/>
    </row>
    <row r="474" spans="2:33" x14ac:dyDescent="0.2">
      <c r="B474" s="200"/>
      <c r="C474" s="113"/>
      <c r="D474" s="201"/>
      <c r="E474" s="201"/>
      <c r="F474" s="113"/>
      <c r="G474" s="113"/>
      <c r="H474" s="113"/>
      <c r="I474" s="203"/>
      <c r="J474" s="203"/>
      <c r="K474" s="204"/>
      <c r="L474" s="201"/>
      <c r="M474" s="201"/>
      <c r="N474" s="201"/>
      <c r="O474" s="201"/>
      <c r="P474" s="201"/>
      <c r="Q474" s="113"/>
      <c r="R474" s="113"/>
      <c r="U474" s="201"/>
      <c r="V474" s="113"/>
      <c r="W474" s="113"/>
      <c r="X474" s="113"/>
      <c r="Y474" s="113"/>
      <c r="Z474" s="113"/>
      <c r="AA474" s="113"/>
      <c r="AB474" s="113"/>
      <c r="AC474" s="201"/>
      <c r="AD474" s="113"/>
      <c r="AE474" s="113"/>
      <c r="AF474" s="113"/>
      <c r="AG474" s="113"/>
    </row>
    <row r="475" spans="2:33" x14ac:dyDescent="0.2">
      <c r="B475" s="200"/>
      <c r="C475" s="113"/>
      <c r="D475" s="201"/>
      <c r="E475" s="201"/>
      <c r="F475" s="113"/>
      <c r="G475" s="113"/>
      <c r="H475" s="113"/>
      <c r="I475" s="203"/>
      <c r="J475" s="203"/>
      <c r="K475" s="204"/>
      <c r="L475" s="201"/>
      <c r="M475" s="201"/>
      <c r="N475" s="201"/>
      <c r="O475" s="201"/>
      <c r="P475" s="201"/>
      <c r="Q475" s="113"/>
      <c r="R475" s="113"/>
      <c r="U475" s="201"/>
      <c r="V475" s="113"/>
      <c r="W475" s="113"/>
      <c r="X475" s="113"/>
      <c r="Y475" s="113"/>
      <c r="Z475" s="113"/>
      <c r="AA475" s="113"/>
      <c r="AB475" s="113"/>
      <c r="AC475" s="201"/>
      <c r="AD475" s="113"/>
      <c r="AE475" s="113"/>
      <c r="AF475" s="113"/>
      <c r="AG475" s="113"/>
    </row>
    <row r="476" spans="2:33" x14ac:dyDescent="0.2">
      <c r="B476" s="200"/>
      <c r="C476" s="113"/>
      <c r="D476" s="201"/>
      <c r="E476" s="201"/>
      <c r="F476" s="113"/>
      <c r="G476" s="113"/>
      <c r="H476" s="113"/>
      <c r="I476" s="203"/>
      <c r="J476" s="203"/>
      <c r="K476" s="204"/>
      <c r="L476" s="201"/>
      <c r="M476" s="201"/>
      <c r="N476" s="201"/>
      <c r="O476" s="201"/>
      <c r="P476" s="201"/>
      <c r="Q476" s="113"/>
      <c r="R476" s="113"/>
      <c r="U476" s="201"/>
      <c r="V476" s="113"/>
      <c r="W476" s="113"/>
      <c r="X476" s="113"/>
      <c r="Y476" s="113"/>
      <c r="Z476" s="113"/>
      <c r="AA476" s="113"/>
      <c r="AB476" s="113"/>
      <c r="AC476" s="201"/>
      <c r="AD476" s="113"/>
      <c r="AE476" s="113"/>
      <c r="AF476" s="113"/>
      <c r="AG476" s="113"/>
    </row>
    <row r="477" spans="2:33" x14ac:dyDescent="0.2">
      <c r="B477" s="200"/>
      <c r="C477" s="113"/>
      <c r="D477" s="201"/>
      <c r="E477" s="201"/>
      <c r="F477" s="113"/>
      <c r="G477" s="113"/>
      <c r="H477" s="113"/>
      <c r="I477" s="203"/>
      <c r="J477" s="203"/>
      <c r="K477" s="204"/>
      <c r="L477" s="201"/>
      <c r="M477" s="201"/>
      <c r="N477" s="201"/>
      <c r="O477" s="201"/>
      <c r="P477" s="201"/>
      <c r="Q477" s="113"/>
      <c r="R477" s="113"/>
      <c r="U477" s="201"/>
      <c r="V477" s="113"/>
      <c r="W477" s="113"/>
      <c r="X477" s="113"/>
      <c r="Y477" s="113"/>
      <c r="Z477" s="113"/>
      <c r="AA477" s="113"/>
      <c r="AB477" s="113"/>
      <c r="AC477" s="201"/>
      <c r="AD477" s="113"/>
      <c r="AE477" s="113"/>
      <c r="AF477" s="113"/>
      <c r="AG477" s="113"/>
    </row>
    <row r="478" spans="2:33" x14ac:dyDescent="0.2">
      <c r="B478" s="200"/>
      <c r="C478" s="113"/>
      <c r="D478" s="201"/>
      <c r="E478" s="201"/>
      <c r="F478" s="113"/>
      <c r="G478" s="113"/>
      <c r="H478" s="113"/>
      <c r="I478" s="203"/>
      <c r="J478" s="203"/>
      <c r="K478" s="204"/>
      <c r="L478" s="201"/>
      <c r="M478" s="201"/>
      <c r="N478" s="201"/>
      <c r="O478" s="201"/>
      <c r="P478" s="201"/>
      <c r="Q478" s="113"/>
      <c r="R478" s="113"/>
      <c r="U478" s="201"/>
      <c r="V478" s="113"/>
      <c r="W478" s="113"/>
      <c r="X478" s="113"/>
      <c r="Y478" s="113"/>
      <c r="Z478" s="113"/>
      <c r="AA478" s="113"/>
      <c r="AB478" s="113"/>
      <c r="AC478" s="201"/>
      <c r="AD478" s="113"/>
      <c r="AE478" s="113"/>
      <c r="AF478" s="113"/>
      <c r="AG478" s="113"/>
    </row>
    <row r="479" spans="2:33" x14ac:dyDescent="0.2">
      <c r="B479" s="200"/>
      <c r="C479" s="113"/>
      <c r="D479" s="201"/>
      <c r="E479" s="201"/>
      <c r="F479" s="113"/>
      <c r="G479" s="113"/>
      <c r="H479" s="113"/>
      <c r="I479" s="203"/>
      <c r="J479" s="203"/>
      <c r="K479" s="204"/>
      <c r="L479" s="201"/>
      <c r="M479" s="201"/>
      <c r="N479" s="201"/>
      <c r="O479" s="201"/>
      <c r="P479" s="201"/>
      <c r="Q479" s="113"/>
      <c r="R479" s="113"/>
      <c r="U479" s="201"/>
      <c r="V479" s="113"/>
      <c r="W479" s="113"/>
      <c r="X479" s="113"/>
      <c r="Y479" s="113"/>
      <c r="Z479" s="113"/>
      <c r="AA479" s="113"/>
      <c r="AB479" s="113"/>
      <c r="AC479" s="201"/>
      <c r="AD479" s="113"/>
      <c r="AE479" s="113"/>
      <c r="AF479" s="113"/>
      <c r="AG479" s="113"/>
    </row>
    <row r="480" spans="2:33" x14ac:dyDescent="0.2">
      <c r="B480" s="200"/>
      <c r="C480" s="113"/>
      <c r="D480" s="201"/>
      <c r="E480" s="201"/>
      <c r="F480" s="113"/>
      <c r="G480" s="113"/>
      <c r="H480" s="113"/>
      <c r="I480" s="203"/>
      <c r="J480" s="203"/>
      <c r="K480" s="204"/>
      <c r="L480" s="201"/>
      <c r="M480" s="201"/>
      <c r="N480" s="201"/>
      <c r="O480" s="201"/>
      <c r="P480" s="201"/>
      <c r="Q480" s="113"/>
      <c r="R480" s="113"/>
      <c r="U480" s="201"/>
      <c r="V480" s="113"/>
      <c r="W480" s="113"/>
      <c r="X480" s="113"/>
      <c r="Y480" s="113"/>
      <c r="Z480" s="113"/>
      <c r="AA480" s="113"/>
      <c r="AB480" s="113"/>
      <c r="AC480" s="201"/>
      <c r="AD480" s="113"/>
      <c r="AE480" s="113"/>
      <c r="AF480" s="113"/>
      <c r="AG480" s="113"/>
    </row>
    <row r="481" spans="2:33" x14ac:dyDescent="0.2">
      <c r="B481" s="200"/>
      <c r="C481" s="113"/>
      <c r="D481" s="201"/>
      <c r="E481" s="201"/>
      <c r="F481" s="113"/>
      <c r="G481" s="113"/>
      <c r="H481" s="113"/>
      <c r="I481" s="203"/>
      <c r="J481" s="203"/>
      <c r="K481" s="204"/>
      <c r="L481" s="201"/>
      <c r="M481" s="201"/>
      <c r="N481" s="201"/>
      <c r="O481" s="201"/>
      <c r="P481" s="201"/>
      <c r="Q481" s="113"/>
      <c r="R481" s="113"/>
      <c r="U481" s="201"/>
      <c r="V481" s="113"/>
      <c r="W481" s="113"/>
      <c r="X481" s="113"/>
      <c r="Y481" s="113"/>
      <c r="Z481" s="113"/>
      <c r="AA481" s="113"/>
      <c r="AB481" s="113"/>
      <c r="AC481" s="201"/>
      <c r="AD481" s="113"/>
      <c r="AE481" s="113"/>
      <c r="AF481" s="113"/>
      <c r="AG481" s="113"/>
    </row>
    <row r="482" spans="2:33" x14ac:dyDescent="0.2">
      <c r="B482" s="200"/>
      <c r="C482" s="113"/>
      <c r="D482" s="201"/>
      <c r="E482" s="201"/>
      <c r="F482" s="113"/>
      <c r="G482" s="113"/>
      <c r="H482" s="113"/>
      <c r="I482" s="203"/>
      <c r="J482" s="203"/>
      <c r="K482" s="204"/>
      <c r="L482" s="201"/>
      <c r="M482" s="201"/>
      <c r="N482" s="201"/>
      <c r="O482" s="201"/>
      <c r="P482" s="201"/>
      <c r="Q482" s="113"/>
      <c r="R482" s="113"/>
      <c r="U482" s="201"/>
      <c r="V482" s="113"/>
      <c r="W482" s="113"/>
      <c r="X482" s="113"/>
      <c r="Y482" s="113"/>
      <c r="Z482" s="113"/>
      <c r="AA482" s="113"/>
      <c r="AB482" s="113"/>
      <c r="AC482" s="201"/>
      <c r="AD482" s="113"/>
      <c r="AE482" s="113"/>
      <c r="AF482" s="113"/>
      <c r="AG482" s="113"/>
    </row>
    <row r="483" spans="2:33" x14ac:dyDescent="0.2">
      <c r="B483" s="200"/>
      <c r="C483" s="113"/>
      <c r="D483" s="201"/>
      <c r="E483" s="201"/>
      <c r="F483" s="113"/>
      <c r="G483" s="113"/>
      <c r="H483" s="113"/>
      <c r="I483" s="203"/>
      <c r="J483" s="203"/>
      <c r="K483" s="204"/>
      <c r="L483" s="201"/>
      <c r="M483" s="201"/>
      <c r="N483" s="201"/>
      <c r="O483" s="201"/>
      <c r="P483" s="201"/>
      <c r="Q483" s="113"/>
      <c r="R483" s="113"/>
      <c r="U483" s="201"/>
      <c r="V483" s="113"/>
      <c r="W483" s="113"/>
      <c r="X483" s="113"/>
      <c r="Y483" s="113"/>
      <c r="Z483" s="113"/>
      <c r="AA483" s="113"/>
      <c r="AB483" s="113"/>
      <c r="AC483" s="201"/>
      <c r="AD483" s="113"/>
      <c r="AE483" s="113"/>
      <c r="AF483" s="113"/>
      <c r="AG483" s="113"/>
    </row>
    <row r="484" spans="2:33" x14ac:dyDescent="0.2">
      <c r="B484" s="200"/>
      <c r="C484" s="113"/>
      <c r="D484" s="201"/>
      <c r="E484" s="201"/>
      <c r="F484" s="113"/>
      <c r="G484" s="113"/>
      <c r="H484" s="113"/>
      <c r="I484" s="203"/>
      <c r="J484" s="203"/>
      <c r="K484" s="204"/>
      <c r="L484" s="201"/>
      <c r="M484" s="201"/>
      <c r="N484" s="201"/>
      <c r="O484" s="201"/>
      <c r="P484" s="201"/>
      <c r="Q484" s="113"/>
      <c r="R484" s="113"/>
      <c r="U484" s="201"/>
      <c r="V484" s="113"/>
      <c r="W484" s="113"/>
      <c r="X484" s="113"/>
      <c r="Y484" s="113"/>
      <c r="Z484" s="113"/>
      <c r="AA484" s="113"/>
      <c r="AB484" s="113"/>
      <c r="AC484" s="201"/>
      <c r="AD484" s="113"/>
      <c r="AE484" s="113"/>
      <c r="AF484" s="113"/>
      <c r="AG484" s="113"/>
    </row>
    <row r="485" spans="2:33" x14ac:dyDescent="0.2">
      <c r="B485" s="200"/>
      <c r="C485" s="113"/>
      <c r="D485" s="201"/>
      <c r="E485" s="201"/>
      <c r="F485" s="113"/>
      <c r="G485" s="113"/>
      <c r="H485" s="113"/>
      <c r="I485" s="203"/>
      <c r="J485" s="203"/>
      <c r="K485" s="204"/>
      <c r="L485" s="201"/>
      <c r="M485" s="201"/>
      <c r="N485" s="201"/>
      <c r="O485" s="201"/>
      <c r="P485" s="201"/>
      <c r="Q485" s="113"/>
      <c r="R485" s="113"/>
      <c r="U485" s="201"/>
      <c r="V485" s="113"/>
      <c r="W485" s="113"/>
      <c r="X485" s="113"/>
      <c r="Y485" s="113"/>
      <c r="Z485" s="113"/>
      <c r="AA485" s="113"/>
      <c r="AB485" s="113"/>
      <c r="AC485" s="201"/>
      <c r="AD485" s="113"/>
      <c r="AE485" s="113"/>
      <c r="AF485" s="113"/>
      <c r="AG485" s="113"/>
    </row>
    <row r="486" spans="2:33" x14ac:dyDescent="0.2">
      <c r="B486" s="200"/>
      <c r="C486" s="113"/>
      <c r="D486" s="201"/>
      <c r="E486" s="201"/>
      <c r="F486" s="113"/>
      <c r="G486" s="113"/>
      <c r="H486" s="113"/>
      <c r="I486" s="203"/>
      <c r="J486" s="203"/>
      <c r="K486" s="204"/>
      <c r="L486" s="201"/>
      <c r="M486" s="201"/>
      <c r="N486" s="201"/>
      <c r="O486" s="201"/>
      <c r="P486" s="201"/>
      <c r="Q486" s="113"/>
      <c r="R486" s="113"/>
      <c r="U486" s="201"/>
      <c r="V486" s="113"/>
      <c r="W486" s="113"/>
      <c r="X486" s="113"/>
      <c r="Y486" s="113"/>
      <c r="Z486" s="113"/>
      <c r="AA486" s="113"/>
      <c r="AB486" s="113"/>
      <c r="AC486" s="201"/>
      <c r="AD486" s="113"/>
      <c r="AE486" s="113"/>
      <c r="AF486" s="113"/>
      <c r="AG486" s="113"/>
    </row>
    <row r="487" spans="2:33" x14ac:dyDescent="0.2">
      <c r="B487" s="200"/>
      <c r="C487" s="113"/>
      <c r="D487" s="201"/>
      <c r="E487" s="201"/>
      <c r="F487" s="113"/>
      <c r="G487" s="113"/>
      <c r="H487" s="113"/>
      <c r="I487" s="203"/>
      <c r="J487" s="203"/>
      <c r="K487" s="204"/>
      <c r="L487" s="201"/>
      <c r="M487" s="201"/>
      <c r="N487" s="201"/>
      <c r="O487" s="201"/>
      <c r="P487" s="201"/>
      <c r="Q487" s="113"/>
      <c r="R487" s="113"/>
      <c r="U487" s="201"/>
      <c r="V487" s="113"/>
      <c r="W487" s="113"/>
      <c r="X487" s="113"/>
      <c r="Y487" s="113"/>
      <c r="Z487" s="113"/>
      <c r="AA487" s="113"/>
      <c r="AB487" s="113"/>
      <c r="AC487" s="201"/>
      <c r="AD487" s="113"/>
      <c r="AE487" s="113"/>
      <c r="AF487" s="113"/>
      <c r="AG487" s="113"/>
    </row>
    <row r="488" spans="2:33" x14ac:dyDescent="0.2">
      <c r="B488" s="200"/>
      <c r="C488" s="113"/>
      <c r="D488" s="201"/>
      <c r="E488" s="201"/>
      <c r="F488" s="113"/>
      <c r="G488" s="113"/>
      <c r="H488" s="113"/>
      <c r="I488" s="203"/>
      <c r="J488" s="203"/>
      <c r="K488" s="204"/>
      <c r="L488" s="201"/>
      <c r="M488" s="201"/>
      <c r="N488" s="201"/>
      <c r="O488" s="201"/>
      <c r="P488" s="201"/>
      <c r="Q488" s="113"/>
      <c r="R488" s="113"/>
      <c r="U488" s="201"/>
      <c r="V488" s="113"/>
      <c r="W488" s="113"/>
      <c r="X488" s="113"/>
      <c r="Y488" s="113"/>
      <c r="Z488" s="113"/>
      <c r="AA488" s="113"/>
      <c r="AB488" s="113"/>
      <c r="AC488" s="201"/>
      <c r="AD488" s="113"/>
      <c r="AE488" s="113"/>
      <c r="AF488" s="113"/>
      <c r="AG488" s="113"/>
    </row>
    <row r="489" spans="2:33" x14ac:dyDescent="0.2">
      <c r="B489" s="200"/>
      <c r="C489" s="113"/>
      <c r="D489" s="201"/>
      <c r="E489" s="201"/>
      <c r="F489" s="113"/>
      <c r="G489" s="113"/>
      <c r="H489" s="113"/>
      <c r="I489" s="203"/>
      <c r="J489" s="203"/>
      <c r="K489" s="204"/>
      <c r="L489" s="201"/>
      <c r="M489" s="201"/>
      <c r="N489" s="201"/>
      <c r="O489" s="201"/>
      <c r="P489" s="201"/>
      <c r="Q489" s="113"/>
      <c r="R489" s="113"/>
      <c r="U489" s="201"/>
      <c r="V489" s="113"/>
      <c r="W489" s="113"/>
      <c r="X489" s="113"/>
      <c r="Y489" s="113"/>
      <c r="Z489" s="113"/>
      <c r="AA489" s="113"/>
      <c r="AB489" s="113"/>
      <c r="AC489" s="201"/>
      <c r="AD489" s="113"/>
      <c r="AE489" s="113"/>
      <c r="AF489" s="113"/>
      <c r="AG489" s="113"/>
    </row>
    <row r="490" spans="2:33" x14ac:dyDescent="0.2">
      <c r="B490" s="200"/>
      <c r="C490" s="113"/>
      <c r="D490" s="201"/>
      <c r="E490" s="201"/>
      <c r="F490" s="113"/>
      <c r="G490" s="113"/>
      <c r="H490" s="113"/>
      <c r="I490" s="203"/>
      <c r="J490" s="203"/>
      <c r="K490" s="204"/>
      <c r="L490" s="201"/>
      <c r="M490" s="201"/>
      <c r="N490" s="201"/>
      <c r="O490" s="201"/>
      <c r="P490" s="201"/>
      <c r="Q490" s="113"/>
      <c r="R490" s="113"/>
      <c r="U490" s="201"/>
      <c r="V490" s="113"/>
      <c r="W490" s="113"/>
      <c r="X490" s="113"/>
      <c r="Y490" s="113"/>
      <c r="Z490" s="113"/>
      <c r="AA490" s="113"/>
      <c r="AB490" s="113"/>
      <c r="AC490" s="201"/>
      <c r="AD490" s="113"/>
      <c r="AE490" s="113"/>
      <c r="AF490" s="113"/>
      <c r="AG490" s="113"/>
    </row>
    <row r="491" spans="2:33" x14ac:dyDescent="0.2">
      <c r="B491" s="200"/>
      <c r="C491" s="113"/>
      <c r="D491" s="201"/>
      <c r="E491" s="201"/>
      <c r="F491" s="113"/>
      <c r="G491" s="113"/>
      <c r="H491" s="113"/>
      <c r="I491" s="203"/>
      <c r="J491" s="203"/>
      <c r="K491" s="204"/>
      <c r="L491" s="201"/>
      <c r="M491" s="201"/>
      <c r="N491" s="201"/>
      <c r="O491" s="201"/>
      <c r="P491" s="201"/>
      <c r="Q491" s="113"/>
      <c r="R491" s="113"/>
      <c r="U491" s="201"/>
      <c r="V491" s="113"/>
      <c r="W491" s="113"/>
      <c r="X491" s="113"/>
      <c r="Y491" s="113"/>
      <c r="Z491" s="113"/>
      <c r="AA491" s="113"/>
      <c r="AB491" s="113"/>
      <c r="AC491" s="201"/>
      <c r="AD491" s="113"/>
      <c r="AE491" s="113"/>
      <c r="AF491" s="113"/>
      <c r="AG491" s="113"/>
    </row>
    <row r="492" spans="2:33" x14ac:dyDescent="0.2">
      <c r="B492" s="200"/>
      <c r="C492" s="113"/>
      <c r="D492" s="201"/>
      <c r="E492" s="201"/>
      <c r="F492" s="113"/>
      <c r="G492" s="113"/>
      <c r="H492" s="113"/>
      <c r="I492" s="203"/>
      <c r="J492" s="203"/>
      <c r="K492" s="204"/>
      <c r="L492" s="201"/>
      <c r="M492" s="201"/>
      <c r="N492" s="201"/>
      <c r="O492" s="201"/>
      <c r="P492" s="201"/>
      <c r="Q492" s="113"/>
      <c r="R492" s="113"/>
      <c r="U492" s="201"/>
      <c r="V492" s="113"/>
      <c r="W492" s="113"/>
      <c r="X492" s="113"/>
      <c r="Y492" s="113"/>
      <c r="Z492" s="113"/>
      <c r="AA492" s="113"/>
      <c r="AB492" s="113"/>
      <c r="AC492" s="201"/>
      <c r="AD492" s="113"/>
      <c r="AE492" s="113"/>
      <c r="AF492" s="113"/>
      <c r="AG492" s="113"/>
    </row>
    <row r="493" spans="2:33" x14ac:dyDescent="0.2">
      <c r="B493" s="200"/>
      <c r="C493" s="113"/>
      <c r="D493" s="201"/>
      <c r="E493" s="201"/>
      <c r="F493" s="113"/>
      <c r="G493" s="113"/>
      <c r="H493" s="113"/>
      <c r="I493" s="203"/>
      <c r="J493" s="203"/>
      <c r="K493" s="204"/>
      <c r="L493" s="201"/>
      <c r="M493" s="201"/>
      <c r="N493" s="201"/>
      <c r="O493" s="201"/>
      <c r="P493" s="201"/>
      <c r="Q493" s="113"/>
      <c r="R493" s="113"/>
      <c r="U493" s="201"/>
      <c r="V493" s="113"/>
      <c r="W493" s="113"/>
      <c r="X493" s="113"/>
      <c r="Y493" s="113"/>
      <c r="Z493" s="113"/>
      <c r="AA493" s="113"/>
      <c r="AB493" s="113"/>
      <c r="AC493" s="201"/>
      <c r="AD493" s="113"/>
      <c r="AE493" s="113"/>
      <c r="AF493" s="113"/>
      <c r="AG493" s="113"/>
    </row>
    <row r="494" spans="2:33" x14ac:dyDescent="0.2">
      <c r="B494" s="200"/>
      <c r="C494" s="113"/>
      <c r="D494" s="201"/>
      <c r="E494" s="201"/>
      <c r="F494" s="113"/>
      <c r="G494" s="113"/>
      <c r="H494" s="113"/>
      <c r="I494" s="203"/>
      <c r="J494" s="203"/>
      <c r="K494" s="204"/>
      <c r="L494" s="201"/>
      <c r="M494" s="201"/>
      <c r="N494" s="201"/>
      <c r="O494" s="201"/>
      <c r="P494" s="201"/>
      <c r="Q494" s="113"/>
      <c r="R494" s="113"/>
      <c r="U494" s="201"/>
      <c r="V494" s="113"/>
      <c r="W494" s="113"/>
      <c r="X494" s="113"/>
      <c r="Y494" s="113"/>
      <c r="Z494" s="113"/>
      <c r="AA494" s="113"/>
      <c r="AB494" s="113"/>
      <c r="AC494" s="201"/>
      <c r="AD494" s="113"/>
      <c r="AE494" s="113"/>
      <c r="AF494" s="113"/>
      <c r="AG494" s="113"/>
    </row>
    <row r="495" spans="2:33" x14ac:dyDescent="0.2">
      <c r="B495" s="200"/>
      <c r="C495" s="113"/>
      <c r="D495" s="201"/>
      <c r="E495" s="201"/>
      <c r="F495" s="113"/>
      <c r="G495" s="113"/>
      <c r="H495" s="113"/>
      <c r="I495" s="203"/>
      <c r="J495" s="203"/>
      <c r="K495" s="204"/>
      <c r="L495" s="201"/>
      <c r="M495" s="201"/>
      <c r="N495" s="201"/>
      <c r="O495" s="201"/>
      <c r="P495" s="201"/>
      <c r="Q495" s="113"/>
      <c r="R495" s="113"/>
      <c r="U495" s="201"/>
      <c r="V495" s="113"/>
      <c r="W495" s="113"/>
      <c r="X495" s="113"/>
      <c r="Y495" s="113"/>
      <c r="Z495" s="113"/>
      <c r="AA495" s="113"/>
      <c r="AB495" s="113"/>
      <c r="AC495" s="201"/>
      <c r="AD495" s="113"/>
      <c r="AE495" s="113"/>
      <c r="AF495" s="113"/>
      <c r="AG495" s="113"/>
    </row>
    <row r="496" spans="2:33" x14ac:dyDescent="0.2">
      <c r="B496" s="200"/>
      <c r="C496" s="113"/>
      <c r="D496" s="201"/>
      <c r="E496" s="201"/>
      <c r="F496" s="113"/>
      <c r="G496" s="113"/>
      <c r="H496" s="113"/>
      <c r="I496" s="203"/>
      <c r="J496" s="203"/>
      <c r="K496" s="204"/>
      <c r="L496" s="201"/>
      <c r="M496" s="201"/>
      <c r="N496" s="201"/>
      <c r="O496" s="201"/>
      <c r="P496" s="201"/>
      <c r="Q496" s="113"/>
      <c r="R496" s="113"/>
      <c r="U496" s="201"/>
      <c r="V496" s="113"/>
      <c r="W496" s="113"/>
      <c r="X496" s="113"/>
      <c r="Y496" s="113"/>
      <c r="Z496" s="113"/>
      <c r="AA496" s="113"/>
      <c r="AB496" s="113"/>
      <c r="AC496" s="201"/>
      <c r="AD496" s="113"/>
      <c r="AE496" s="113"/>
      <c r="AF496" s="113"/>
      <c r="AG496" s="113"/>
    </row>
    <row r="497" spans="2:33" x14ac:dyDescent="0.2">
      <c r="B497" s="200"/>
      <c r="C497" s="113"/>
      <c r="D497" s="201"/>
      <c r="E497" s="201"/>
      <c r="F497" s="113"/>
      <c r="G497" s="113"/>
      <c r="H497" s="113"/>
      <c r="I497" s="203"/>
      <c r="J497" s="203"/>
      <c r="K497" s="204"/>
      <c r="L497" s="201"/>
      <c r="M497" s="201"/>
      <c r="N497" s="201"/>
      <c r="O497" s="201"/>
      <c r="P497" s="201"/>
      <c r="Q497" s="113"/>
      <c r="R497" s="113"/>
      <c r="U497" s="201"/>
      <c r="V497" s="113"/>
      <c r="W497" s="113"/>
      <c r="X497" s="113"/>
      <c r="Y497" s="113"/>
      <c r="Z497" s="113"/>
      <c r="AA497" s="113"/>
      <c r="AB497" s="113"/>
      <c r="AC497" s="201"/>
      <c r="AD497" s="113"/>
      <c r="AE497" s="113"/>
      <c r="AF497" s="113"/>
      <c r="AG497" s="113"/>
    </row>
    <row r="498" spans="2:33" x14ac:dyDescent="0.2">
      <c r="B498" s="200"/>
      <c r="C498" s="113"/>
      <c r="D498" s="201"/>
      <c r="E498" s="201"/>
      <c r="F498" s="113"/>
      <c r="G498" s="113"/>
      <c r="H498" s="113"/>
      <c r="I498" s="203"/>
      <c r="J498" s="203"/>
      <c r="K498" s="204"/>
      <c r="L498" s="201"/>
      <c r="M498" s="201"/>
      <c r="N498" s="201"/>
      <c r="O498" s="201"/>
      <c r="P498" s="201"/>
      <c r="Q498" s="113"/>
      <c r="R498" s="113"/>
      <c r="U498" s="201"/>
      <c r="V498" s="113"/>
      <c r="W498" s="113"/>
      <c r="X498" s="113"/>
      <c r="Y498" s="113"/>
      <c r="Z498" s="113"/>
      <c r="AA498" s="113"/>
      <c r="AB498" s="113"/>
      <c r="AC498" s="201"/>
      <c r="AD498" s="113"/>
      <c r="AE498" s="113"/>
      <c r="AF498" s="113"/>
      <c r="AG498" s="113"/>
    </row>
    <row r="499" spans="2:33" x14ac:dyDescent="0.2">
      <c r="B499" s="200"/>
      <c r="C499" s="113"/>
      <c r="D499" s="201"/>
      <c r="E499" s="201"/>
      <c r="F499" s="113"/>
      <c r="G499" s="113"/>
      <c r="H499" s="113"/>
      <c r="I499" s="203"/>
      <c r="J499" s="203"/>
      <c r="K499" s="204"/>
      <c r="L499" s="201"/>
      <c r="M499" s="201"/>
      <c r="N499" s="201"/>
      <c r="O499" s="201"/>
      <c r="P499" s="201"/>
      <c r="Q499" s="113"/>
      <c r="R499" s="113"/>
      <c r="U499" s="201"/>
      <c r="V499" s="113"/>
      <c r="W499" s="113"/>
      <c r="X499" s="113"/>
      <c r="Y499" s="113"/>
      <c r="Z499" s="113"/>
      <c r="AA499" s="113"/>
      <c r="AB499" s="113"/>
      <c r="AC499" s="201"/>
      <c r="AD499" s="113"/>
      <c r="AE499" s="113"/>
      <c r="AF499" s="113"/>
      <c r="AG499" s="113"/>
    </row>
    <row r="500" spans="2:33" x14ac:dyDescent="0.2">
      <c r="B500" s="200"/>
      <c r="C500" s="113"/>
      <c r="D500" s="201"/>
      <c r="E500" s="201"/>
      <c r="F500" s="113"/>
      <c r="G500" s="113"/>
      <c r="H500" s="113"/>
      <c r="I500" s="203"/>
      <c r="J500" s="203"/>
      <c r="K500" s="204"/>
      <c r="L500" s="201"/>
      <c r="M500" s="201"/>
      <c r="N500" s="201"/>
      <c r="O500" s="201"/>
      <c r="P500" s="201"/>
      <c r="Q500" s="113"/>
      <c r="R500" s="113"/>
      <c r="U500" s="201"/>
      <c r="V500" s="113"/>
      <c r="W500" s="113"/>
      <c r="X500" s="113"/>
      <c r="Y500" s="113"/>
      <c r="Z500" s="113"/>
      <c r="AA500" s="113"/>
      <c r="AB500" s="113"/>
      <c r="AC500" s="201"/>
      <c r="AD500" s="113"/>
      <c r="AE500" s="113"/>
      <c r="AF500" s="113"/>
      <c r="AG500" s="113"/>
    </row>
    <row r="501" spans="2:33" x14ac:dyDescent="0.2">
      <c r="B501" s="200"/>
      <c r="C501" s="113"/>
      <c r="D501" s="201"/>
      <c r="E501" s="201"/>
      <c r="F501" s="113"/>
      <c r="G501" s="113"/>
      <c r="H501" s="113"/>
      <c r="I501" s="203"/>
      <c r="J501" s="203"/>
      <c r="K501" s="204"/>
      <c r="L501" s="201"/>
      <c r="M501" s="201"/>
      <c r="N501" s="201"/>
      <c r="O501" s="201"/>
      <c r="P501" s="201"/>
      <c r="Q501" s="113"/>
      <c r="R501" s="113"/>
      <c r="U501" s="201"/>
      <c r="V501" s="113"/>
      <c r="W501" s="113"/>
      <c r="X501" s="113"/>
      <c r="Y501" s="113"/>
      <c r="Z501" s="113"/>
      <c r="AA501" s="113"/>
      <c r="AB501" s="113"/>
      <c r="AC501" s="201"/>
      <c r="AD501" s="113"/>
      <c r="AE501" s="113"/>
      <c r="AF501" s="113"/>
      <c r="AG501" s="113"/>
    </row>
    <row r="502" spans="2:33" x14ac:dyDescent="0.2">
      <c r="B502" s="200"/>
      <c r="C502" s="113"/>
      <c r="D502" s="201"/>
      <c r="E502" s="201"/>
      <c r="F502" s="113"/>
      <c r="G502" s="113"/>
      <c r="H502" s="113"/>
      <c r="I502" s="203"/>
      <c r="J502" s="203"/>
      <c r="K502" s="204"/>
      <c r="L502" s="201"/>
      <c r="M502" s="201"/>
      <c r="N502" s="201"/>
      <c r="O502" s="201"/>
      <c r="P502" s="201"/>
      <c r="Q502" s="113"/>
      <c r="R502" s="113"/>
      <c r="U502" s="201"/>
      <c r="V502" s="113"/>
      <c r="W502" s="113"/>
      <c r="X502" s="113"/>
      <c r="Y502" s="113"/>
      <c r="Z502" s="113"/>
      <c r="AA502" s="113"/>
      <c r="AB502" s="113"/>
      <c r="AC502" s="201"/>
      <c r="AD502" s="113"/>
      <c r="AE502" s="113"/>
      <c r="AF502" s="113"/>
      <c r="AG502" s="113"/>
    </row>
    <row r="503" spans="2:33" x14ac:dyDescent="0.2">
      <c r="B503" s="200"/>
      <c r="C503" s="113"/>
      <c r="D503" s="201"/>
      <c r="E503" s="201"/>
      <c r="F503" s="113"/>
      <c r="G503" s="113"/>
      <c r="H503" s="113"/>
      <c r="I503" s="203"/>
      <c r="J503" s="203"/>
      <c r="K503" s="204"/>
      <c r="L503" s="201"/>
      <c r="M503" s="201"/>
      <c r="N503" s="201"/>
      <c r="O503" s="201"/>
      <c r="P503" s="201"/>
      <c r="Q503" s="113"/>
      <c r="R503" s="113"/>
      <c r="U503" s="201"/>
      <c r="V503" s="113"/>
      <c r="W503" s="113"/>
      <c r="X503" s="113"/>
      <c r="Y503" s="113"/>
      <c r="Z503" s="113"/>
      <c r="AA503" s="113"/>
      <c r="AB503" s="113"/>
      <c r="AC503" s="201"/>
      <c r="AD503" s="113"/>
      <c r="AE503" s="113"/>
      <c r="AF503" s="113"/>
      <c r="AG503" s="113"/>
    </row>
    <row r="504" spans="2:33" x14ac:dyDescent="0.2">
      <c r="B504" s="200"/>
      <c r="C504" s="113"/>
      <c r="D504" s="201"/>
      <c r="E504" s="201"/>
      <c r="F504" s="113"/>
      <c r="G504" s="113"/>
      <c r="H504" s="113"/>
      <c r="I504" s="203"/>
      <c r="J504" s="203"/>
      <c r="K504" s="204"/>
      <c r="L504" s="201"/>
      <c r="M504" s="201"/>
      <c r="N504" s="201"/>
      <c r="O504" s="201"/>
      <c r="P504" s="201"/>
      <c r="Q504" s="113"/>
      <c r="R504" s="113"/>
      <c r="U504" s="201"/>
      <c r="V504" s="113"/>
      <c r="W504" s="113"/>
      <c r="X504" s="113"/>
      <c r="Y504" s="113"/>
      <c r="Z504" s="113"/>
      <c r="AA504" s="113"/>
      <c r="AB504" s="113"/>
      <c r="AC504" s="201"/>
      <c r="AD504" s="113"/>
      <c r="AE504" s="113"/>
      <c r="AF504" s="113"/>
      <c r="AG504" s="113"/>
    </row>
    <row r="505" spans="2:33" x14ac:dyDescent="0.2">
      <c r="B505" s="200"/>
      <c r="C505" s="113"/>
      <c r="D505" s="201"/>
      <c r="E505" s="201"/>
      <c r="F505" s="113"/>
      <c r="G505" s="113"/>
      <c r="H505" s="113"/>
      <c r="I505" s="203"/>
      <c r="J505" s="203"/>
      <c r="K505" s="204"/>
      <c r="L505" s="201"/>
      <c r="M505" s="201"/>
      <c r="N505" s="201"/>
      <c r="O505" s="201"/>
      <c r="P505" s="201"/>
      <c r="Q505" s="113"/>
      <c r="R505" s="113"/>
      <c r="U505" s="201"/>
      <c r="V505" s="113"/>
      <c r="W505" s="113"/>
      <c r="X505" s="113"/>
      <c r="Y505" s="113"/>
      <c r="Z505" s="113"/>
      <c r="AA505" s="113"/>
      <c r="AB505" s="113"/>
      <c r="AC505" s="201"/>
      <c r="AD505" s="113"/>
      <c r="AE505" s="113"/>
      <c r="AF505" s="113"/>
      <c r="AG505" s="113"/>
    </row>
    <row r="506" spans="2:33" x14ac:dyDescent="0.2">
      <c r="B506" s="200"/>
      <c r="C506" s="113"/>
      <c r="D506" s="201"/>
      <c r="E506" s="201"/>
      <c r="F506" s="113"/>
      <c r="G506" s="113"/>
      <c r="H506" s="113"/>
      <c r="I506" s="203"/>
      <c r="J506" s="203"/>
      <c r="K506" s="204"/>
      <c r="L506" s="201"/>
      <c r="M506" s="201"/>
      <c r="N506" s="201"/>
      <c r="O506" s="201"/>
      <c r="P506" s="201"/>
      <c r="Q506" s="113"/>
      <c r="R506" s="113"/>
      <c r="U506" s="201"/>
      <c r="V506" s="113"/>
      <c r="W506" s="113"/>
      <c r="X506" s="113"/>
      <c r="Y506" s="113"/>
      <c r="Z506" s="113"/>
      <c r="AA506" s="113"/>
      <c r="AB506" s="113"/>
      <c r="AC506" s="201"/>
      <c r="AD506" s="113"/>
      <c r="AE506" s="113"/>
      <c r="AF506" s="113"/>
      <c r="AG506" s="113"/>
    </row>
    <row r="507" spans="2:33" x14ac:dyDescent="0.2">
      <c r="B507" s="200"/>
      <c r="C507" s="113"/>
      <c r="D507" s="201"/>
      <c r="E507" s="201"/>
      <c r="F507" s="113"/>
      <c r="G507" s="113"/>
      <c r="H507" s="113"/>
      <c r="I507" s="203"/>
      <c r="J507" s="203"/>
      <c r="K507" s="204"/>
      <c r="L507" s="201"/>
      <c r="M507" s="201"/>
      <c r="N507" s="201"/>
      <c r="O507" s="201"/>
      <c r="P507" s="201"/>
      <c r="Q507" s="113"/>
      <c r="R507" s="113"/>
      <c r="U507" s="201"/>
      <c r="V507" s="113"/>
      <c r="W507" s="113"/>
      <c r="X507" s="113"/>
      <c r="Y507" s="113"/>
      <c r="Z507" s="113"/>
      <c r="AA507" s="113"/>
      <c r="AB507" s="113"/>
      <c r="AC507" s="201"/>
      <c r="AD507" s="113"/>
      <c r="AE507" s="113"/>
      <c r="AF507" s="113"/>
      <c r="AG507" s="113"/>
    </row>
    <row r="508" spans="2:33" x14ac:dyDescent="0.2">
      <c r="B508" s="200"/>
      <c r="C508" s="113"/>
      <c r="D508" s="201"/>
      <c r="E508" s="201"/>
      <c r="F508" s="113"/>
      <c r="G508" s="113"/>
      <c r="H508" s="113"/>
      <c r="I508" s="203"/>
      <c r="J508" s="203"/>
      <c r="K508" s="204"/>
      <c r="L508" s="201"/>
      <c r="M508" s="201"/>
      <c r="N508" s="201"/>
      <c r="O508" s="201"/>
      <c r="P508" s="201"/>
      <c r="Q508" s="113"/>
      <c r="R508" s="113"/>
      <c r="U508" s="201"/>
      <c r="V508" s="113"/>
      <c r="W508" s="113"/>
      <c r="X508" s="113"/>
      <c r="Y508" s="113"/>
      <c r="Z508" s="113"/>
      <c r="AA508" s="113"/>
      <c r="AB508" s="113"/>
      <c r="AC508" s="201"/>
      <c r="AD508" s="113"/>
      <c r="AE508" s="113"/>
      <c r="AF508" s="113"/>
      <c r="AG508" s="113"/>
    </row>
    <row r="509" spans="2:33" x14ac:dyDescent="0.2">
      <c r="B509" s="200"/>
      <c r="C509" s="113"/>
      <c r="D509" s="201"/>
      <c r="E509" s="201"/>
      <c r="F509" s="113"/>
      <c r="G509" s="113"/>
      <c r="H509" s="113"/>
      <c r="I509" s="203"/>
      <c r="J509" s="203"/>
      <c r="K509" s="204"/>
      <c r="L509" s="201"/>
      <c r="M509" s="201"/>
      <c r="N509" s="201"/>
      <c r="O509" s="201"/>
      <c r="P509" s="201"/>
      <c r="Q509" s="113"/>
      <c r="R509" s="113"/>
      <c r="U509" s="201"/>
      <c r="V509" s="113"/>
      <c r="W509" s="113"/>
      <c r="X509" s="113"/>
      <c r="Y509" s="113"/>
      <c r="Z509" s="113"/>
      <c r="AA509" s="113"/>
      <c r="AB509" s="113"/>
      <c r="AC509" s="201"/>
      <c r="AD509" s="113"/>
      <c r="AE509" s="113"/>
      <c r="AF509" s="113"/>
      <c r="AG509" s="113"/>
    </row>
    <row r="510" spans="2:33" x14ac:dyDescent="0.2">
      <c r="B510" s="200"/>
      <c r="C510" s="113"/>
      <c r="D510" s="201"/>
      <c r="E510" s="201"/>
      <c r="F510" s="113"/>
      <c r="G510" s="113"/>
      <c r="H510" s="113"/>
      <c r="I510" s="203"/>
      <c r="J510" s="203"/>
      <c r="K510" s="204"/>
      <c r="L510" s="201"/>
      <c r="M510" s="201"/>
      <c r="N510" s="201"/>
      <c r="O510" s="201"/>
      <c r="P510" s="201"/>
      <c r="Q510" s="113"/>
      <c r="R510" s="113"/>
      <c r="U510" s="201"/>
      <c r="V510" s="113"/>
      <c r="W510" s="113"/>
      <c r="X510" s="113"/>
      <c r="Y510" s="113"/>
      <c r="Z510" s="113"/>
      <c r="AA510" s="113"/>
      <c r="AB510" s="113"/>
      <c r="AC510" s="201"/>
      <c r="AD510" s="113"/>
      <c r="AE510" s="113"/>
      <c r="AF510" s="113"/>
      <c r="AG510" s="113"/>
    </row>
    <row r="511" spans="2:33" x14ac:dyDescent="0.2">
      <c r="B511" s="200"/>
      <c r="C511" s="113"/>
      <c r="D511" s="201"/>
      <c r="E511" s="201"/>
      <c r="F511" s="113"/>
      <c r="G511" s="113"/>
      <c r="H511" s="113"/>
      <c r="I511" s="203"/>
      <c r="J511" s="203"/>
      <c r="K511" s="204"/>
      <c r="L511" s="201"/>
      <c r="M511" s="201"/>
      <c r="N511" s="201"/>
      <c r="O511" s="201"/>
      <c r="P511" s="201"/>
      <c r="Q511" s="113"/>
      <c r="R511" s="113"/>
      <c r="U511" s="201"/>
      <c r="V511" s="113"/>
      <c r="W511" s="113"/>
      <c r="X511" s="113"/>
      <c r="Y511" s="113"/>
      <c r="Z511" s="113"/>
      <c r="AA511" s="113"/>
      <c r="AB511" s="113"/>
      <c r="AC511" s="201"/>
      <c r="AD511" s="113"/>
      <c r="AE511" s="113"/>
      <c r="AF511" s="113"/>
      <c r="AG511" s="113"/>
    </row>
    <row r="512" spans="2:33" x14ac:dyDescent="0.2">
      <c r="B512" s="200"/>
      <c r="C512" s="113"/>
      <c r="D512" s="201"/>
      <c r="E512" s="201"/>
      <c r="F512" s="113"/>
      <c r="G512" s="113"/>
      <c r="H512" s="113"/>
      <c r="I512" s="203"/>
      <c r="J512" s="203"/>
      <c r="K512" s="204"/>
      <c r="L512" s="201"/>
      <c r="M512" s="201"/>
      <c r="N512" s="201"/>
      <c r="O512" s="201"/>
      <c r="P512" s="201"/>
      <c r="Q512" s="113"/>
      <c r="R512" s="113"/>
      <c r="U512" s="201"/>
      <c r="V512" s="113"/>
      <c r="W512" s="113"/>
      <c r="X512" s="113"/>
      <c r="Y512" s="113"/>
      <c r="Z512" s="113"/>
      <c r="AA512" s="113"/>
      <c r="AB512" s="113"/>
      <c r="AC512" s="201"/>
      <c r="AD512" s="113"/>
      <c r="AE512" s="113"/>
      <c r="AF512" s="113"/>
      <c r="AG512" s="113"/>
    </row>
    <row r="513" spans="2:33" x14ac:dyDescent="0.2">
      <c r="B513" s="200"/>
      <c r="C513" s="113"/>
      <c r="D513" s="201"/>
      <c r="E513" s="201"/>
      <c r="F513" s="113"/>
      <c r="G513" s="113"/>
      <c r="H513" s="113"/>
      <c r="I513" s="203"/>
      <c r="J513" s="203"/>
      <c r="K513" s="204"/>
      <c r="L513" s="201"/>
      <c r="M513" s="201"/>
      <c r="N513" s="201"/>
      <c r="O513" s="201"/>
      <c r="P513" s="201"/>
      <c r="Q513" s="113"/>
      <c r="R513" s="113"/>
      <c r="U513" s="201"/>
      <c r="V513" s="113"/>
      <c r="W513" s="113"/>
      <c r="X513" s="113"/>
      <c r="Y513" s="113"/>
      <c r="Z513" s="113"/>
      <c r="AA513" s="113"/>
      <c r="AB513" s="113"/>
      <c r="AC513" s="201"/>
      <c r="AD513" s="113"/>
      <c r="AE513" s="113"/>
      <c r="AF513" s="113"/>
      <c r="AG513" s="113"/>
    </row>
    <row r="514" spans="2:33" x14ac:dyDescent="0.2">
      <c r="B514" s="200"/>
      <c r="C514" s="113"/>
      <c r="D514" s="201"/>
      <c r="E514" s="201"/>
      <c r="F514" s="113"/>
      <c r="G514" s="113"/>
      <c r="H514" s="113"/>
      <c r="I514" s="203"/>
      <c r="J514" s="203"/>
      <c r="K514" s="204"/>
      <c r="L514" s="201"/>
      <c r="M514" s="201"/>
      <c r="N514" s="201"/>
      <c r="O514" s="201"/>
      <c r="P514" s="201"/>
      <c r="Q514" s="113"/>
      <c r="R514" s="113"/>
      <c r="U514" s="201"/>
      <c r="V514" s="113"/>
      <c r="W514" s="113"/>
      <c r="X514" s="113"/>
      <c r="Y514" s="113"/>
      <c r="Z514" s="113"/>
      <c r="AA514" s="113"/>
      <c r="AB514" s="113"/>
      <c r="AC514" s="201"/>
      <c r="AD514" s="113"/>
      <c r="AE514" s="113"/>
      <c r="AF514" s="113"/>
      <c r="AG514" s="113"/>
    </row>
    <row r="515" spans="2:33" x14ac:dyDescent="0.2">
      <c r="B515" s="200"/>
      <c r="C515" s="113"/>
      <c r="D515" s="201"/>
      <c r="E515" s="201"/>
      <c r="F515" s="113"/>
      <c r="G515" s="113"/>
      <c r="H515" s="113"/>
      <c r="I515" s="203"/>
      <c r="J515" s="203"/>
      <c r="K515" s="204"/>
      <c r="L515" s="201"/>
      <c r="M515" s="201"/>
      <c r="N515" s="201"/>
      <c r="O515" s="201"/>
      <c r="P515" s="201"/>
      <c r="Q515" s="113"/>
      <c r="R515" s="113"/>
      <c r="U515" s="201"/>
      <c r="V515" s="113"/>
      <c r="W515" s="113"/>
      <c r="X515" s="113"/>
      <c r="Y515" s="113"/>
      <c r="Z515" s="113"/>
      <c r="AA515" s="113"/>
      <c r="AB515" s="113"/>
      <c r="AC515" s="201"/>
      <c r="AD515" s="113"/>
      <c r="AE515" s="113"/>
      <c r="AF515" s="113"/>
      <c r="AG515" s="113"/>
    </row>
    <row r="516" spans="2:33" x14ac:dyDescent="0.2">
      <c r="B516" s="200"/>
      <c r="C516" s="113"/>
      <c r="D516" s="201"/>
      <c r="E516" s="201"/>
      <c r="F516" s="113"/>
      <c r="G516" s="113"/>
      <c r="H516" s="113"/>
      <c r="I516" s="203"/>
      <c r="J516" s="203"/>
      <c r="K516" s="204"/>
      <c r="L516" s="201"/>
      <c r="M516" s="201"/>
      <c r="N516" s="201"/>
      <c r="O516" s="201"/>
      <c r="P516" s="201"/>
      <c r="Q516" s="113"/>
      <c r="R516" s="113"/>
      <c r="U516" s="201"/>
      <c r="V516" s="113"/>
      <c r="W516" s="113"/>
      <c r="X516" s="113"/>
      <c r="Y516" s="113"/>
      <c r="Z516" s="113"/>
      <c r="AA516" s="113"/>
      <c r="AB516" s="113"/>
      <c r="AC516" s="201"/>
      <c r="AD516" s="113"/>
      <c r="AE516" s="113"/>
      <c r="AF516" s="113"/>
      <c r="AG516" s="113"/>
    </row>
    <row r="517" spans="2:33" x14ac:dyDescent="0.2">
      <c r="B517" s="200"/>
      <c r="C517" s="113"/>
      <c r="D517" s="201"/>
      <c r="E517" s="201"/>
      <c r="F517" s="113"/>
      <c r="G517" s="113"/>
      <c r="H517" s="113"/>
      <c r="I517" s="203"/>
      <c r="J517" s="203"/>
      <c r="K517" s="204"/>
      <c r="L517" s="201"/>
      <c r="M517" s="201"/>
      <c r="N517" s="201"/>
      <c r="O517" s="201"/>
      <c r="P517" s="201"/>
      <c r="Q517" s="113"/>
      <c r="R517" s="113"/>
      <c r="U517" s="201"/>
      <c r="V517" s="113"/>
      <c r="W517" s="113"/>
      <c r="X517" s="113"/>
      <c r="Y517" s="113"/>
      <c r="Z517" s="113"/>
      <c r="AA517" s="113"/>
      <c r="AB517" s="113"/>
      <c r="AC517" s="201"/>
      <c r="AD517" s="113"/>
      <c r="AE517" s="113"/>
      <c r="AF517" s="113"/>
      <c r="AG517" s="113"/>
    </row>
    <row r="518" spans="2:33" x14ac:dyDescent="0.2">
      <c r="B518" s="200"/>
      <c r="C518" s="113"/>
      <c r="D518" s="201"/>
      <c r="E518" s="201"/>
      <c r="F518" s="113"/>
      <c r="G518" s="113"/>
      <c r="H518" s="113"/>
      <c r="I518" s="203"/>
      <c r="J518" s="203"/>
      <c r="K518" s="204"/>
      <c r="L518" s="201"/>
      <c r="M518" s="201"/>
      <c r="N518" s="201"/>
      <c r="O518" s="201"/>
      <c r="P518" s="201"/>
      <c r="Q518" s="113"/>
      <c r="R518" s="113"/>
      <c r="U518" s="201"/>
      <c r="V518" s="113"/>
      <c r="W518" s="113"/>
      <c r="X518" s="113"/>
      <c r="Y518" s="113"/>
      <c r="Z518" s="113"/>
      <c r="AA518" s="113"/>
      <c r="AB518" s="113"/>
      <c r="AC518" s="201"/>
      <c r="AD518" s="113"/>
      <c r="AE518" s="113"/>
      <c r="AF518" s="113"/>
      <c r="AG518" s="113"/>
    </row>
    <row r="519" spans="2:33" x14ac:dyDescent="0.2">
      <c r="B519" s="200"/>
      <c r="C519" s="113"/>
      <c r="D519" s="201"/>
      <c r="E519" s="201"/>
      <c r="F519" s="113"/>
      <c r="G519" s="113"/>
      <c r="H519" s="113"/>
      <c r="I519" s="203"/>
      <c r="J519" s="203"/>
      <c r="K519" s="204"/>
      <c r="L519" s="201"/>
      <c r="M519" s="201"/>
      <c r="N519" s="201"/>
      <c r="O519" s="201"/>
      <c r="P519" s="201"/>
      <c r="Q519" s="113"/>
      <c r="R519" s="113"/>
      <c r="U519" s="201"/>
      <c r="V519" s="113"/>
      <c r="W519" s="113"/>
      <c r="X519" s="113"/>
      <c r="Y519" s="113"/>
      <c r="Z519" s="113"/>
      <c r="AA519" s="113"/>
      <c r="AB519" s="113"/>
      <c r="AC519" s="201"/>
      <c r="AD519" s="113"/>
      <c r="AE519" s="113"/>
      <c r="AF519" s="113"/>
      <c r="AG519" s="113"/>
    </row>
    <row r="520" spans="2:33" x14ac:dyDescent="0.2">
      <c r="B520" s="200"/>
      <c r="C520" s="113"/>
      <c r="D520" s="201"/>
      <c r="E520" s="201"/>
      <c r="F520" s="113"/>
      <c r="G520" s="113"/>
      <c r="H520" s="113"/>
      <c r="I520" s="203"/>
      <c r="J520" s="203"/>
      <c r="K520" s="204"/>
      <c r="L520" s="201"/>
      <c r="M520" s="201"/>
      <c r="N520" s="201"/>
      <c r="O520" s="201"/>
      <c r="P520" s="201"/>
      <c r="Q520" s="113"/>
      <c r="R520" s="113"/>
      <c r="U520" s="201"/>
      <c r="V520" s="113"/>
      <c r="W520" s="113"/>
      <c r="X520" s="113"/>
      <c r="Y520" s="113"/>
      <c r="Z520" s="113"/>
      <c r="AA520" s="113"/>
      <c r="AB520" s="113"/>
      <c r="AC520" s="201"/>
      <c r="AD520" s="113"/>
      <c r="AE520" s="113"/>
      <c r="AF520" s="113"/>
      <c r="AG520" s="113"/>
    </row>
    <row r="521" spans="2:33" x14ac:dyDescent="0.2">
      <c r="B521" s="200"/>
      <c r="C521" s="113"/>
      <c r="D521" s="201"/>
      <c r="E521" s="201"/>
      <c r="F521" s="113"/>
      <c r="G521" s="113"/>
      <c r="H521" s="113"/>
      <c r="I521" s="203"/>
      <c r="J521" s="203"/>
      <c r="K521" s="204"/>
      <c r="L521" s="201"/>
      <c r="M521" s="201"/>
      <c r="N521" s="201"/>
      <c r="O521" s="201"/>
      <c r="P521" s="201"/>
      <c r="Q521" s="113"/>
      <c r="R521" s="113"/>
      <c r="U521" s="201"/>
      <c r="V521" s="113"/>
      <c r="W521" s="113"/>
      <c r="X521" s="113"/>
      <c r="Y521" s="113"/>
      <c r="Z521" s="113"/>
      <c r="AA521" s="113"/>
      <c r="AB521" s="113"/>
      <c r="AC521" s="201"/>
      <c r="AD521" s="113"/>
      <c r="AE521" s="113"/>
      <c r="AF521" s="113"/>
      <c r="AG521" s="113"/>
    </row>
    <row r="522" spans="2:33" x14ac:dyDescent="0.2">
      <c r="B522" s="200"/>
      <c r="C522" s="113"/>
      <c r="D522" s="201"/>
      <c r="E522" s="201"/>
      <c r="F522" s="113"/>
      <c r="G522" s="113"/>
      <c r="H522" s="113"/>
      <c r="I522" s="203"/>
      <c r="J522" s="203"/>
      <c r="K522" s="204"/>
      <c r="L522" s="201"/>
      <c r="M522" s="201"/>
      <c r="N522" s="201"/>
      <c r="O522" s="201"/>
      <c r="P522" s="201"/>
      <c r="Q522" s="113"/>
      <c r="R522" s="113"/>
      <c r="U522" s="201"/>
      <c r="V522" s="113"/>
      <c r="W522" s="113"/>
      <c r="X522" s="113"/>
      <c r="Y522" s="113"/>
      <c r="Z522" s="113"/>
      <c r="AA522" s="113"/>
      <c r="AB522" s="113"/>
      <c r="AC522" s="201"/>
      <c r="AD522" s="113"/>
      <c r="AE522" s="113"/>
      <c r="AF522" s="113"/>
      <c r="AG522" s="113"/>
    </row>
    <row r="523" spans="2:33" x14ac:dyDescent="0.2">
      <c r="B523" s="200"/>
      <c r="C523" s="113"/>
      <c r="D523" s="201"/>
      <c r="E523" s="201"/>
      <c r="F523" s="113"/>
      <c r="G523" s="113"/>
      <c r="H523" s="113"/>
      <c r="I523" s="203"/>
      <c r="J523" s="203"/>
      <c r="K523" s="204"/>
      <c r="L523" s="201"/>
      <c r="M523" s="201"/>
      <c r="N523" s="201"/>
      <c r="O523" s="201"/>
      <c r="P523" s="201"/>
      <c r="Q523" s="113"/>
      <c r="R523" s="113"/>
      <c r="U523" s="201"/>
      <c r="V523" s="113"/>
      <c r="W523" s="113"/>
      <c r="X523" s="113"/>
      <c r="Y523" s="113"/>
      <c r="Z523" s="113"/>
      <c r="AA523" s="113"/>
      <c r="AB523" s="113"/>
      <c r="AC523" s="201"/>
      <c r="AD523" s="113"/>
      <c r="AE523" s="113"/>
      <c r="AF523" s="113"/>
      <c r="AG523" s="113"/>
    </row>
    <row r="524" spans="2:33" x14ac:dyDescent="0.2">
      <c r="B524" s="200"/>
      <c r="C524" s="113"/>
      <c r="D524" s="201"/>
      <c r="E524" s="201"/>
      <c r="F524" s="113"/>
      <c r="G524" s="113"/>
      <c r="H524" s="113"/>
      <c r="I524" s="203"/>
      <c r="J524" s="203"/>
      <c r="K524" s="204"/>
      <c r="L524" s="201"/>
      <c r="M524" s="201"/>
      <c r="N524" s="201"/>
      <c r="O524" s="201"/>
      <c r="P524" s="201"/>
      <c r="Q524" s="113"/>
      <c r="R524" s="113"/>
      <c r="U524" s="201"/>
      <c r="V524" s="113"/>
      <c r="W524" s="113"/>
      <c r="X524" s="113"/>
      <c r="Y524" s="113"/>
      <c r="Z524" s="113"/>
      <c r="AA524" s="113"/>
      <c r="AB524" s="113"/>
      <c r="AC524" s="201"/>
      <c r="AD524" s="113"/>
      <c r="AE524" s="113"/>
      <c r="AF524" s="113"/>
      <c r="AG524" s="113"/>
    </row>
    <row r="525" spans="2:33" x14ac:dyDescent="0.2">
      <c r="B525" s="200"/>
      <c r="C525" s="113"/>
      <c r="D525" s="201"/>
      <c r="E525" s="201"/>
      <c r="F525" s="113"/>
      <c r="G525" s="113"/>
      <c r="H525" s="113"/>
      <c r="I525" s="203"/>
      <c r="J525" s="203"/>
      <c r="K525" s="204"/>
      <c r="L525" s="201"/>
      <c r="M525" s="201"/>
      <c r="N525" s="201"/>
      <c r="O525" s="201"/>
      <c r="P525" s="201"/>
      <c r="Q525" s="113"/>
      <c r="R525" s="113"/>
      <c r="U525" s="201"/>
      <c r="V525" s="113"/>
      <c r="W525" s="113"/>
      <c r="X525" s="113"/>
      <c r="Y525" s="113"/>
      <c r="Z525" s="113"/>
      <c r="AA525" s="113"/>
      <c r="AB525" s="113"/>
      <c r="AC525" s="201"/>
      <c r="AD525" s="113"/>
      <c r="AE525" s="113"/>
      <c r="AF525" s="113"/>
      <c r="AG525" s="113"/>
    </row>
    <row r="526" spans="2:33" x14ac:dyDescent="0.2">
      <c r="B526" s="200"/>
      <c r="C526" s="113"/>
      <c r="D526" s="201"/>
      <c r="E526" s="201"/>
      <c r="F526" s="113"/>
      <c r="G526" s="113"/>
      <c r="H526" s="113"/>
      <c r="I526" s="203"/>
      <c r="J526" s="203"/>
      <c r="K526" s="204"/>
      <c r="L526" s="201"/>
      <c r="M526" s="201"/>
      <c r="N526" s="201"/>
      <c r="O526" s="201"/>
      <c r="P526" s="201"/>
      <c r="Q526" s="113"/>
      <c r="R526" s="113"/>
      <c r="U526" s="201"/>
      <c r="V526" s="113"/>
      <c r="W526" s="113"/>
      <c r="X526" s="113"/>
      <c r="Y526" s="113"/>
      <c r="Z526" s="113"/>
      <c r="AA526" s="113"/>
      <c r="AB526" s="113"/>
      <c r="AC526" s="201"/>
      <c r="AD526" s="113"/>
      <c r="AE526" s="113"/>
      <c r="AF526" s="113"/>
      <c r="AG526" s="113"/>
    </row>
    <row r="527" spans="2:33" x14ac:dyDescent="0.2">
      <c r="B527" s="200"/>
      <c r="C527" s="113"/>
      <c r="D527" s="201"/>
      <c r="E527" s="201"/>
      <c r="F527" s="113"/>
      <c r="G527" s="113"/>
      <c r="H527" s="113"/>
      <c r="I527" s="203"/>
      <c r="J527" s="203"/>
      <c r="K527" s="204"/>
      <c r="L527" s="201"/>
      <c r="M527" s="201"/>
      <c r="N527" s="201"/>
      <c r="O527" s="201"/>
      <c r="P527" s="201"/>
      <c r="Q527" s="113"/>
      <c r="R527" s="113"/>
      <c r="U527" s="201"/>
      <c r="V527" s="113"/>
      <c r="W527" s="113"/>
      <c r="X527" s="113"/>
      <c r="Y527" s="113"/>
      <c r="Z527" s="113"/>
      <c r="AA527" s="113"/>
      <c r="AB527" s="113"/>
      <c r="AC527" s="201"/>
      <c r="AD527" s="113"/>
      <c r="AE527" s="113"/>
      <c r="AF527" s="113"/>
      <c r="AG527" s="113"/>
    </row>
    <row r="528" spans="2:33" x14ac:dyDescent="0.2">
      <c r="B528" s="200"/>
      <c r="C528" s="113"/>
      <c r="D528" s="201"/>
      <c r="E528" s="201"/>
      <c r="F528" s="113"/>
      <c r="G528" s="113"/>
      <c r="H528" s="113"/>
      <c r="I528" s="203"/>
      <c r="J528" s="203"/>
      <c r="K528" s="204"/>
      <c r="L528" s="201"/>
      <c r="M528" s="201"/>
      <c r="N528" s="201"/>
      <c r="O528" s="201"/>
      <c r="P528" s="201"/>
      <c r="Q528" s="113"/>
      <c r="R528" s="113"/>
      <c r="U528" s="201"/>
      <c r="V528" s="113"/>
      <c r="W528" s="113"/>
      <c r="X528" s="113"/>
      <c r="Y528" s="113"/>
      <c r="Z528" s="113"/>
      <c r="AA528" s="113"/>
      <c r="AB528" s="113"/>
      <c r="AC528" s="201"/>
      <c r="AD528" s="113"/>
      <c r="AE528" s="113"/>
      <c r="AF528" s="113"/>
      <c r="AG528" s="113"/>
    </row>
    <row r="529" spans="2:33" x14ac:dyDescent="0.2">
      <c r="B529" s="200"/>
      <c r="C529" s="113"/>
      <c r="D529" s="201"/>
      <c r="E529" s="201"/>
      <c r="F529" s="113"/>
      <c r="G529" s="113"/>
      <c r="H529" s="113"/>
      <c r="I529" s="203"/>
      <c r="J529" s="203"/>
      <c r="K529" s="204"/>
      <c r="L529" s="201"/>
      <c r="M529" s="201"/>
      <c r="N529" s="201"/>
      <c r="O529" s="201"/>
      <c r="P529" s="201"/>
      <c r="Q529" s="113"/>
      <c r="R529" s="113"/>
      <c r="U529" s="201"/>
      <c r="V529" s="113"/>
      <c r="W529" s="113"/>
      <c r="X529" s="113"/>
      <c r="Y529" s="113"/>
      <c r="Z529" s="113"/>
      <c r="AA529" s="113"/>
      <c r="AB529" s="113"/>
      <c r="AC529" s="201"/>
      <c r="AD529" s="113"/>
      <c r="AE529" s="113"/>
      <c r="AF529" s="113"/>
      <c r="AG529" s="113"/>
    </row>
    <row r="530" spans="2:33" x14ac:dyDescent="0.2">
      <c r="B530" s="200"/>
      <c r="C530" s="113"/>
      <c r="D530" s="201"/>
      <c r="E530" s="201"/>
      <c r="F530" s="113"/>
      <c r="G530" s="113"/>
      <c r="H530" s="113"/>
      <c r="I530" s="203"/>
      <c r="J530" s="203"/>
      <c r="K530" s="204"/>
      <c r="L530" s="201"/>
      <c r="M530" s="201"/>
      <c r="N530" s="201"/>
      <c r="O530" s="201"/>
      <c r="P530" s="201"/>
      <c r="Q530" s="113"/>
      <c r="R530" s="113"/>
      <c r="U530" s="201"/>
      <c r="V530" s="113"/>
      <c r="W530" s="113"/>
      <c r="X530" s="113"/>
      <c r="Y530" s="113"/>
      <c r="Z530" s="113"/>
      <c r="AA530" s="113"/>
      <c r="AB530" s="113"/>
      <c r="AC530" s="201"/>
      <c r="AD530" s="113"/>
      <c r="AE530" s="113"/>
      <c r="AF530" s="113"/>
      <c r="AG530" s="113"/>
    </row>
    <row r="531" spans="2:33" x14ac:dyDescent="0.2">
      <c r="B531" s="200"/>
      <c r="C531" s="113"/>
      <c r="D531" s="201"/>
      <c r="E531" s="201"/>
      <c r="F531" s="113"/>
      <c r="G531" s="113"/>
      <c r="H531" s="113"/>
      <c r="I531" s="203"/>
      <c r="J531" s="203"/>
      <c r="K531" s="204"/>
      <c r="L531" s="201"/>
      <c r="M531" s="201"/>
      <c r="N531" s="201"/>
      <c r="O531" s="201"/>
      <c r="P531" s="201"/>
      <c r="Q531" s="113"/>
      <c r="R531" s="113"/>
      <c r="U531" s="201"/>
      <c r="V531" s="113"/>
      <c r="W531" s="113"/>
      <c r="X531" s="113"/>
      <c r="Y531" s="113"/>
      <c r="Z531" s="113"/>
      <c r="AA531" s="113"/>
      <c r="AB531" s="113"/>
      <c r="AC531" s="201"/>
      <c r="AD531" s="113"/>
      <c r="AE531" s="113"/>
      <c r="AF531" s="113"/>
      <c r="AG531" s="113"/>
    </row>
    <row r="532" spans="2:33" x14ac:dyDescent="0.2">
      <c r="B532" s="200"/>
      <c r="C532" s="113"/>
      <c r="D532" s="201"/>
      <c r="E532" s="201"/>
      <c r="F532" s="113"/>
      <c r="G532" s="113"/>
      <c r="H532" s="113"/>
      <c r="I532" s="203"/>
      <c r="J532" s="203"/>
      <c r="K532" s="204"/>
      <c r="L532" s="201"/>
      <c r="M532" s="201"/>
      <c r="N532" s="201"/>
      <c r="O532" s="201"/>
      <c r="P532" s="201"/>
      <c r="Q532" s="113"/>
      <c r="R532" s="113"/>
      <c r="U532" s="201"/>
      <c r="V532" s="113"/>
      <c r="W532" s="113"/>
      <c r="X532" s="113"/>
      <c r="Y532" s="113"/>
      <c r="Z532" s="113"/>
      <c r="AA532" s="113"/>
      <c r="AB532" s="113"/>
      <c r="AC532" s="201"/>
      <c r="AD532" s="113"/>
      <c r="AE532" s="113"/>
      <c r="AF532" s="113"/>
      <c r="AG532" s="113"/>
    </row>
    <row r="533" spans="2:33" x14ac:dyDescent="0.2">
      <c r="B533" s="200"/>
      <c r="C533" s="113"/>
      <c r="D533" s="201"/>
      <c r="E533" s="201"/>
      <c r="F533" s="113"/>
      <c r="G533" s="113"/>
      <c r="H533" s="113"/>
      <c r="I533" s="203"/>
      <c r="J533" s="203"/>
      <c r="K533" s="204"/>
      <c r="L533" s="201"/>
      <c r="M533" s="201"/>
      <c r="N533" s="201"/>
      <c r="O533" s="201"/>
      <c r="P533" s="201"/>
      <c r="Q533" s="113"/>
      <c r="R533" s="113"/>
      <c r="U533" s="201"/>
      <c r="V533" s="113"/>
      <c r="W533" s="113"/>
      <c r="X533" s="113"/>
      <c r="Y533" s="113"/>
      <c r="Z533" s="113"/>
      <c r="AA533" s="113"/>
      <c r="AB533" s="113"/>
      <c r="AC533" s="201"/>
      <c r="AD533" s="113"/>
      <c r="AE533" s="113"/>
      <c r="AF533" s="113"/>
      <c r="AG533" s="113"/>
    </row>
    <row r="534" spans="2:33" x14ac:dyDescent="0.2">
      <c r="B534" s="200"/>
      <c r="C534" s="113"/>
      <c r="D534" s="201"/>
      <c r="E534" s="201"/>
      <c r="F534" s="113"/>
      <c r="G534" s="113"/>
      <c r="H534" s="113"/>
      <c r="I534" s="203"/>
      <c r="J534" s="203"/>
      <c r="K534" s="204"/>
      <c r="L534" s="201"/>
      <c r="M534" s="201"/>
      <c r="N534" s="201"/>
      <c r="O534" s="201"/>
      <c r="P534" s="201"/>
      <c r="Q534" s="113"/>
      <c r="R534" s="113"/>
      <c r="U534" s="201"/>
      <c r="V534" s="113"/>
      <c r="W534" s="113"/>
      <c r="X534" s="113"/>
      <c r="Y534" s="113"/>
      <c r="Z534" s="113"/>
      <c r="AA534" s="113"/>
      <c r="AB534" s="113"/>
      <c r="AC534" s="201"/>
      <c r="AD534" s="113"/>
      <c r="AE534" s="113"/>
      <c r="AF534" s="113"/>
      <c r="AG534" s="113"/>
    </row>
    <row r="535" spans="2:33" x14ac:dyDescent="0.2">
      <c r="B535" s="200"/>
      <c r="C535" s="113"/>
      <c r="D535" s="201"/>
      <c r="E535" s="201"/>
      <c r="F535" s="113"/>
      <c r="G535" s="113"/>
      <c r="H535" s="113"/>
      <c r="I535" s="203"/>
      <c r="J535" s="203"/>
      <c r="K535" s="204"/>
      <c r="L535" s="201"/>
      <c r="M535" s="201"/>
      <c r="N535" s="201"/>
      <c r="O535" s="201"/>
      <c r="P535" s="201"/>
      <c r="Q535" s="113"/>
      <c r="R535" s="113"/>
      <c r="U535" s="201"/>
      <c r="V535" s="113"/>
      <c r="W535" s="113"/>
      <c r="X535" s="113"/>
      <c r="Y535" s="113"/>
      <c r="Z535" s="113"/>
      <c r="AA535" s="113"/>
      <c r="AB535" s="113"/>
      <c r="AC535" s="201"/>
      <c r="AD535" s="113"/>
      <c r="AE535" s="113"/>
      <c r="AF535" s="113"/>
      <c r="AG535" s="113"/>
    </row>
    <row r="536" spans="2:33" x14ac:dyDescent="0.2">
      <c r="B536" s="200"/>
      <c r="C536" s="113"/>
      <c r="D536" s="201"/>
      <c r="E536" s="201"/>
      <c r="F536" s="113"/>
      <c r="G536" s="113"/>
      <c r="H536" s="113"/>
      <c r="I536" s="203"/>
      <c r="J536" s="203"/>
      <c r="K536" s="204"/>
      <c r="L536" s="201"/>
      <c r="M536" s="201"/>
      <c r="N536" s="201"/>
      <c r="O536" s="201"/>
      <c r="P536" s="201"/>
      <c r="Q536" s="113"/>
      <c r="R536" s="113"/>
      <c r="U536" s="201"/>
      <c r="V536" s="113"/>
      <c r="W536" s="113"/>
      <c r="X536" s="113"/>
      <c r="Y536" s="113"/>
      <c r="Z536" s="113"/>
      <c r="AA536" s="113"/>
      <c r="AB536" s="113"/>
      <c r="AC536" s="201"/>
      <c r="AD536" s="113"/>
      <c r="AE536" s="113"/>
      <c r="AF536" s="113"/>
      <c r="AG536" s="113"/>
    </row>
    <row r="537" spans="2:33" x14ac:dyDescent="0.2">
      <c r="B537" s="200"/>
      <c r="C537" s="113"/>
      <c r="D537" s="201"/>
      <c r="E537" s="201"/>
      <c r="F537" s="113"/>
      <c r="G537" s="113"/>
      <c r="H537" s="113"/>
      <c r="I537" s="203"/>
      <c r="J537" s="203"/>
      <c r="K537" s="204"/>
      <c r="L537" s="201"/>
      <c r="M537" s="201"/>
      <c r="N537" s="201"/>
      <c r="O537" s="201"/>
      <c r="P537" s="201"/>
      <c r="Q537" s="113"/>
      <c r="R537" s="113"/>
      <c r="U537" s="201"/>
      <c r="V537" s="113"/>
      <c r="W537" s="113"/>
      <c r="X537" s="113"/>
      <c r="Y537" s="113"/>
      <c r="Z537" s="113"/>
      <c r="AA537" s="113"/>
      <c r="AB537" s="113"/>
      <c r="AC537" s="201"/>
      <c r="AD537" s="113"/>
      <c r="AE537" s="113"/>
      <c r="AF537" s="113"/>
      <c r="AG537" s="113"/>
    </row>
    <row r="538" spans="2:33" x14ac:dyDescent="0.2">
      <c r="B538" s="200"/>
      <c r="C538" s="113"/>
      <c r="D538" s="201"/>
      <c r="E538" s="201"/>
      <c r="F538" s="113"/>
      <c r="G538" s="113"/>
      <c r="H538" s="113"/>
      <c r="I538" s="203"/>
      <c r="J538" s="203"/>
      <c r="K538" s="204"/>
      <c r="L538" s="201"/>
      <c r="M538" s="201"/>
      <c r="N538" s="201"/>
      <c r="O538" s="201"/>
      <c r="P538" s="201"/>
      <c r="Q538" s="113"/>
      <c r="R538" s="113"/>
      <c r="U538" s="201"/>
      <c r="V538" s="113"/>
      <c r="W538" s="113"/>
      <c r="X538" s="113"/>
      <c r="Y538" s="113"/>
      <c r="Z538" s="113"/>
      <c r="AA538" s="113"/>
      <c r="AB538" s="113"/>
      <c r="AC538" s="201"/>
      <c r="AD538" s="113"/>
      <c r="AE538" s="113"/>
      <c r="AF538" s="113"/>
      <c r="AG538" s="113"/>
    </row>
    <row r="539" spans="2:33" x14ac:dyDescent="0.2">
      <c r="B539" s="200"/>
      <c r="C539" s="113"/>
      <c r="D539" s="201"/>
      <c r="E539" s="201"/>
      <c r="F539" s="113"/>
      <c r="G539" s="113"/>
      <c r="H539" s="113"/>
      <c r="I539" s="203"/>
      <c r="J539" s="203"/>
      <c r="K539" s="204"/>
      <c r="L539" s="201"/>
      <c r="M539" s="201"/>
      <c r="N539" s="201"/>
      <c r="O539" s="201"/>
      <c r="P539" s="201"/>
      <c r="Q539" s="113"/>
      <c r="R539" s="113"/>
      <c r="U539" s="201"/>
      <c r="V539" s="113"/>
      <c r="W539" s="113"/>
      <c r="X539" s="113"/>
      <c r="Y539" s="113"/>
      <c r="Z539" s="113"/>
      <c r="AA539" s="113"/>
      <c r="AB539" s="113"/>
      <c r="AC539" s="201"/>
      <c r="AD539" s="113"/>
      <c r="AE539" s="113"/>
      <c r="AF539" s="113"/>
      <c r="AG539" s="113"/>
    </row>
    <row r="540" spans="2:33" x14ac:dyDescent="0.2">
      <c r="B540" s="200"/>
      <c r="C540" s="113"/>
      <c r="D540" s="201"/>
      <c r="E540" s="201"/>
      <c r="F540" s="113"/>
      <c r="G540" s="113"/>
      <c r="H540" s="113"/>
      <c r="I540" s="203"/>
      <c r="J540" s="203"/>
      <c r="K540" s="204"/>
      <c r="L540" s="201"/>
      <c r="M540" s="201"/>
      <c r="N540" s="201"/>
      <c r="O540" s="201"/>
      <c r="P540" s="201"/>
      <c r="Q540" s="113"/>
      <c r="R540" s="113"/>
      <c r="U540" s="201"/>
      <c r="V540" s="113"/>
      <c r="W540" s="113"/>
      <c r="X540" s="113"/>
      <c r="Y540" s="113"/>
      <c r="Z540" s="113"/>
      <c r="AA540" s="113"/>
      <c r="AB540" s="113"/>
      <c r="AC540" s="201"/>
      <c r="AD540" s="113"/>
      <c r="AE540" s="113"/>
      <c r="AF540" s="113"/>
      <c r="AG540" s="113"/>
    </row>
    <row r="541" spans="2:33" x14ac:dyDescent="0.2">
      <c r="B541" s="200"/>
      <c r="C541" s="113"/>
      <c r="D541" s="201"/>
      <c r="E541" s="201"/>
      <c r="F541" s="113"/>
      <c r="G541" s="113"/>
      <c r="H541" s="113"/>
      <c r="I541" s="203"/>
      <c r="J541" s="203"/>
      <c r="K541" s="204"/>
      <c r="L541" s="201"/>
      <c r="M541" s="201"/>
      <c r="N541" s="201"/>
      <c r="O541" s="201"/>
      <c r="P541" s="201"/>
      <c r="Q541" s="113"/>
      <c r="R541" s="113"/>
      <c r="U541" s="201"/>
      <c r="V541" s="113"/>
      <c r="W541" s="113"/>
      <c r="X541" s="113"/>
      <c r="Y541" s="113"/>
      <c r="Z541" s="113"/>
      <c r="AA541" s="113"/>
      <c r="AB541" s="113"/>
      <c r="AC541" s="201"/>
      <c r="AD541" s="113"/>
      <c r="AE541" s="113"/>
      <c r="AF541" s="113"/>
      <c r="AG541" s="113"/>
    </row>
    <row r="542" spans="2:33" x14ac:dyDescent="0.2">
      <c r="B542" s="200"/>
      <c r="C542" s="113"/>
      <c r="D542" s="201"/>
      <c r="E542" s="201"/>
      <c r="F542" s="113"/>
      <c r="G542" s="113"/>
      <c r="H542" s="113"/>
      <c r="I542" s="203"/>
      <c r="J542" s="203"/>
      <c r="K542" s="204"/>
      <c r="L542" s="201"/>
      <c r="M542" s="201"/>
      <c r="N542" s="201"/>
      <c r="O542" s="201"/>
      <c r="P542" s="201"/>
      <c r="Q542" s="113"/>
      <c r="R542" s="113"/>
      <c r="U542" s="201"/>
      <c r="V542" s="113"/>
      <c r="W542" s="113"/>
      <c r="X542" s="113"/>
      <c r="Y542" s="113"/>
      <c r="Z542" s="113"/>
      <c r="AA542" s="113"/>
      <c r="AB542" s="113"/>
      <c r="AC542" s="201"/>
      <c r="AD542" s="113"/>
      <c r="AE542" s="113"/>
      <c r="AF542" s="113"/>
      <c r="AG542" s="113"/>
    </row>
    <row r="543" spans="2:33" x14ac:dyDescent="0.2">
      <c r="B543" s="200"/>
      <c r="C543" s="113"/>
      <c r="D543" s="201"/>
      <c r="E543" s="201"/>
      <c r="F543" s="113"/>
      <c r="G543" s="113"/>
      <c r="H543" s="113"/>
      <c r="I543" s="203"/>
      <c r="J543" s="203"/>
      <c r="K543" s="204"/>
      <c r="L543" s="201"/>
      <c r="M543" s="201"/>
      <c r="N543" s="201"/>
      <c r="O543" s="201"/>
      <c r="P543" s="201"/>
      <c r="Q543" s="113"/>
      <c r="R543" s="113"/>
      <c r="U543" s="201"/>
      <c r="V543" s="113"/>
      <c r="W543" s="113"/>
      <c r="X543" s="113"/>
      <c r="Y543" s="113"/>
      <c r="Z543" s="113"/>
      <c r="AA543" s="113"/>
      <c r="AB543" s="113"/>
      <c r="AC543" s="201"/>
      <c r="AD543" s="113"/>
      <c r="AE543" s="113"/>
      <c r="AF543" s="113"/>
      <c r="AG543" s="113"/>
    </row>
    <row r="544" spans="2:33" x14ac:dyDescent="0.2">
      <c r="B544" s="200"/>
      <c r="C544" s="113"/>
      <c r="D544" s="201"/>
      <c r="E544" s="201"/>
      <c r="F544" s="113"/>
      <c r="G544" s="113"/>
      <c r="H544" s="113"/>
      <c r="I544" s="203"/>
      <c r="J544" s="203"/>
      <c r="K544" s="204"/>
      <c r="L544" s="201"/>
      <c r="M544" s="201"/>
      <c r="N544" s="201"/>
      <c r="O544" s="201"/>
      <c r="P544" s="201"/>
      <c r="Q544" s="113"/>
      <c r="R544" s="113"/>
      <c r="U544" s="201"/>
      <c r="V544" s="113"/>
      <c r="W544" s="113"/>
      <c r="X544" s="113"/>
      <c r="Y544" s="113"/>
      <c r="Z544" s="113"/>
      <c r="AA544" s="113"/>
      <c r="AB544" s="113"/>
      <c r="AC544" s="201"/>
      <c r="AD544" s="113"/>
      <c r="AE544" s="113"/>
      <c r="AF544" s="113"/>
      <c r="AG544" s="113"/>
    </row>
    <row r="545" spans="2:33" x14ac:dyDescent="0.2">
      <c r="B545" s="200"/>
      <c r="C545" s="113"/>
      <c r="D545" s="201"/>
      <c r="E545" s="201"/>
      <c r="F545" s="113"/>
      <c r="G545" s="113"/>
      <c r="H545" s="113"/>
      <c r="I545" s="203"/>
      <c r="J545" s="203"/>
      <c r="K545" s="204"/>
      <c r="L545" s="201"/>
      <c r="M545" s="201"/>
      <c r="N545" s="201"/>
      <c r="O545" s="201"/>
      <c r="P545" s="201"/>
      <c r="Q545" s="113"/>
      <c r="R545" s="113"/>
      <c r="U545" s="201"/>
      <c r="V545" s="113"/>
      <c r="W545" s="113"/>
      <c r="X545" s="113"/>
      <c r="Y545" s="113"/>
      <c r="Z545" s="113"/>
      <c r="AA545" s="113"/>
      <c r="AB545" s="113"/>
      <c r="AC545" s="201"/>
      <c r="AD545" s="113"/>
      <c r="AE545" s="113"/>
      <c r="AF545" s="113"/>
      <c r="AG545" s="113"/>
    </row>
    <row r="546" spans="2:33" x14ac:dyDescent="0.2">
      <c r="B546" s="200"/>
      <c r="C546" s="113"/>
      <c r="D546" s="201"/>
      <c r="E546" s="201"/>
      <c r="F546" s="113"/>
      <c r="G546" s="113"/>
      <c r="H546" s="113"/>
      <c r="I546" s="203"/>
      <c r="J546" s="203"/>
      <c r="K546" s="204"/>
      <c r="L546" s="201"/>
      <c r="M546" s="201"/>
      <c r="N546" s="201"/>
      <c r="O546" s="201"/>
      <c r="P546" s="201"/>
      <c r="Q546" s="113"/>
      <c r="R546" s="113"/>
      <c r="U546" s="201"/>
      <c r="V546" s="113"/>
      <c r="W546" s="113"/>
      <c r="X546" s="113"/>
      <c r="Y546" s="113"/>
      <c r="Z546" s="113"/>
      <c r="AA546" s="113"/>
      <c r="AB546" s="113"/>
      <c r="AC546" s="201"/>
      <c r="AD546" s="113"/>
      <c r="AE546" s="113"/>
      <c r="AF546" s="113"/>
      <c r="AG546" s="113"/>
    </row>
    <row r="547" spans="2:33" x14ac:dyDescent="0.2">
      <c r="B547" s="200"/>
      <c r="C547" s="113"/>
      <c r="D547" s="201"/>
      <c r="E547" s="201"/>
      <c r="F547" s="113"/>
      <c r="G547" s="113"/>
      <c r="H547" s="113"/>
      <c r="I547" s="203"/>
      <c r="J547" s="203"/>
      <c r="K547" s="204"/>
      <c r="L547" s="201"/>
      <c r="M547" s="201"/>
      <c r="N547" s="201"/>
      <c r="O547" s="201"/>
      <c r="P547" s="201"/>
      <c r="Q547" s="113"/>
      <c r="R547" s="113"/>
      <c r="U547" s="201"/>
      <c r="V547" s="113"/>
      <c r="W547" s="113"/>
      <c r="X547" s="113"/>
      <c r="Y547" s="113"/>
      <c r="Z547" s="113"/>
      <c r="AA547" s="113"/>
      <c r="AB547" s="113"/>
      <c r="AC547" s="201"/>
      <c r="AD547" s="113"/>
      <c r="AE547" s="113"/>
      <c r="AF547" s="113"/>
      <c r="AG547" s="113"/>
    </row>
    <row r="548" spans="2:33" x14ac:dyDescent="0.2">
      <c r="B548" s="200"/>
      <c r="C548" s="113"/>
      <c r="D548" s="201"/>
      <c r="E548" s="201"/>
      <c r="F548" s="113"/>
      <c r="G548" s="113"/>
      <c r="H548" s="113"/>
      <c r="I548" s="203"/>
      <c r="J548" s="203"/>
      <c r="K548" s="204"/>
      <c r="L548" s="201"/>
      <c r="M548" s="201"/>
      <c r="N548" s="201"/>
      <c r="O548" s="201"/>
      <c r="P548" s="201"/>
      <c r="Q548" s="113"/>
      <c r="R548" s="113"/>
      <c r="U548" s="201"/>
      <c r="V548" s="113"/>
      <c r="W548" s="113"/>
      <c r="X548" s="113"/>
      <c r="Y548" s="113"/>
      <c r="Z548" s="113"/>
      <c r="AA548" s="113"/>
      <c r="AB548" s="113"/>
      <c r="AC548" s="201"/>
      <c r="AD548" s="113"/>
      <c r="AE548" s="113"/>
      <c r="AF548" s="113"/>
      <c r="AG548" s="113"/>
    </row>
    <row r="549" spans="2:33" x14ac:dyDescent="0.2">
      <c r="B549" s="200"/>
      <c r="C549" s="113"/>
      <c r="D549" s="201"/>
      <c r="E549" s="201"/>
      <c r="F549" s="113"/>
      <c r="G549" s="113"/>
      <c r="H549" s="113"/>
      <c r="I549" s="203"/>
      <c r="J549" s="203"/>
      <c r="K549" s="204"/>
      <c r="L549" s="201"/>
      <c r="M549" s="201"/>
      <c r="N549" s="201"/>
      <c r="O549" s="201"/>
      <c r="P549" s="201"/>
      <c r="Q549" s="113"/>
      <c r="R549" s="113"/>
      <c r="U549" s="201"/>
      <c r="V549" s="113"/>
      <c r="W549" s="113"/>
      <c r="X549" s="113"/>
      <c r="Y549" s="113"/>
      <c r="Z549" s="113"/>
      <c r="AA549" s="113"/>
      <c r="AB549" s="113"/>
      <c r="AC549" s="201"/>
      <c r="AD549" s="113"/>
      <c r="AE549" s="113"/>
      <c r="AF549" s="113"/>
      <c r="AG549" s="113"/>
    </row>
    <row r="550" spans="2:33" x14ac:dyDescent="0.2">
      <c r="B550" s="200"/>
      <c r="C550" s="113"/>
      <c r="D550" s="201"/>
      <c r="E550" s="201"/>
      <c r="F550" s="113"/>
      <c r="G550" s="113"/>
      <c r="H550" s="113"/>
      <c r="I550" s="203"/>
      <c r="J550" s="203"/>
      <c r="K550" s="204"/>
      <c r="L550" s="201"/>
      <c r="M550" s="201"/>
      <c r="N550" s="201"/>
      <c r="O550" s="201"/>
      <c r="P550" s="201"/>
      <c r="Q550" s="113"/>
      <c r="R550" s="113"/>
      <c r="U550" s="201"/>
      <c r="V550" s="113"/>
      <c r="W550" s="113"/>
      <c r="X550" s="113"/>
      <c r="Y550" s="113"/>
      <c r="Z550" s="113"/>
      <c r="AA550" s="113"/>
      <c r="AB550" s="113"/>
      <c r="AC550" s="201"/>
      <c r="AD550" s="113"/>
      <c r="AE550" s="113"/>
      <c r="AF550" s="113"/>
      <c r="AG550" s="113"/>
    </row>
    <row r="551" spans="2:33" x14ac:dyDescent="0.2">
      <c r="B551" s="200"/>
      <c r="C551" s="113"/>
      <c r="D551" s="201"/>
      <c r="E551" s="201"/>
      <c r="F551" s="113"/>
      <c r="G551" s="113"/>
      <c r="H551" s="113"/>
      <c r="I551" s="203"/>
      <c r="J551" s="203"/>
      <c r="K551" s="204"/>
      <c r="L551" s="201"/>
      <c r="M551" s="201"/>
      <c r="N551" s="201"/>
      <c r="O551" s="201"/>
      <c r="P551" s="201"/>
      <c r="Q551" s="113"/>
      <c r="R551" s="113"/>
      <c r="U551" s="201"/>
      <c r="V551" s="113"/>
      <c r="W551" s="113"/>
      <c r="X551" s="113"/>
      <c r="Y551" s="113"/>
      <c r="Z551" s="113"/>
      <c r="AA551" s="113"/>
      <c r="AB551" s="113"/>
      <c r="AC551" s="201"/>
      <c r="AD551" s="113"/>
      <c r="AE551" s="113"/>
      <c r="AF551" s="113"/>
      <c r="AG551" s="113"/>
    </row>
    <row r="552" spans="2:33" x14ac:dyDescent="0.2">
      <c r="B552" s="200"/>
      <c r="C552" s="113"/>
      <c r="D552" s="201"/>
      <c r="E552" s="201"/>
      <c r="F552" s="113"/>
      <c r="G552" s="113"/>
      <c r="H552" s="113"/>
      <c r="I552" s="203"/>
      <c r="J552" s="203"/>
      <c r="K552" s="204"/>
      <c r="L552" s="201"/>
      <c r="M552" s="201"/>
      <c r="N552" s="201"/>
      <c r="O552" s="201"/>
      <c r="P552" s="201"/>
      <c r="Q552" s="113"/>
      <c r="R552" s="113"/>
      <c r="U552" s="201"/>
      <c r="V552" s="113"/>
      <c r="W552" s="113"/>
      <c r="X552" s="113"/>
      <c r="Y552" s="113"/>
      <c r="Z552" s="113"/>
      <c r="AA552" s="113"/>
      <c r="AB552" s="113"/>
      <c r="AC552" s="201"/>
      <c r="AD552" s="113"/>
      <c r="AE552" s="113"/>
      <c r="AF552" s="113"/>
      <c r="AG552" s="113"/>
    </row>
    <row r="553" spans="2:33" x14ac:dyDescent="0.2">
      <c r="B553" s="200"/>
      <c r="C553" s="113"/>
      <c r="D553" s="201"/>
      <c r="E553" s="201"/>
      <c r="F553" s="113"/>
      <c r="G553" s="113"/>
      <c r="H553" s="113"/>
      <c r="I553" s="203"/>
      <c r="J553" s="203"/>
      <c r="K553" s="204"/>
      <c r="L553" s="201"/>
      <c r="M553" s="201"/>
      <c r="N553" s="201"/>
      <c r="O553" s="201"/>
      <c r="P553" s="201"/>
      <c r="Q553" s="113"/>
      <c r="R553" s="113"/>
      <c r="U553" s="201"/>
      <c r="V553" s="113"/>
      <c r="W553" s="113"/>
      <c r="X553" s="113"/>
      <c r="Y553" s="113"/>
      <c r="Z553" s="113"/>
      <c r="AA553" s="113"/>
      <c r="AB553" s="113"/>
      <c r="AC553" s="201"/>
      <c r="AD553" s="113"/>
      <c r="AE553" s="113"/>
      <c r="AF553" s="113"/>
      <c r="AG553" s="113"/>
    </row>
    <row r="554" spans="2:33" x14ac:dyDescent="0.2">
      <c r="B554" s="200"/>
      <c r="C554" s="113"/>
      <c r="D554" s="201"/>
      <c r="E554" s="201"/>
      <c r="F554" s="113"/>
      <c r="G554" s="113"/>
      <c r="H554" s="113"/>
      <c r="I554" s="203"/>
      <c r="J554" s="203"/>
      <c r="K554" s="204"/>
      <c r="L554" s="201"/>
      <c r="M554" s="201"/>
      <c r="N554" s="201"/>
      <c r="O554" s="201"/>
      <c r="P554" s="201"/>
      <c r="Q554" s="113"/>
      <c r="R554" s="113"/>
      <c r="U554" s="201"/>
      <c r="V554" s="113"/>
      <c r="W554" s="113"/>
      <c r="X554" s="113"/>
      <c r="Y554" s="113"/>
      <c r="Z554" s="113"/>
      <c r="AA554" s="113"/>
      <c r="AB554" s="113"/>
      <c r="AC554" s="201"/>
      <c r="AD554" s="113"/>
      <c r="AE554" s="113"/>
      <c r="AF554" s="113"/>
      <c r="AG554" s="113"/>
    </row>
    <row r="555" spans="2:33" x14ac:dyDescent="0.2">
      <c r="B555" s="200"/>
      <c r="C555" s="113"/>
      <c r="D555" s="201"/>
      <c r="E555" s="201"/>
      <c r="F555" s="113"/>
      <c r="G555" s="113"/>
      <c r="H555" s="113"/>
      <c r="I555" s="203"/>
      <c r="J555" s="203"/>
      <c r="K555" s="204"/>
      <c r="L555" s="201"/>
      <c r="M555" s="201"/>
      <c r="N555" s="201"/>
      <c r="O555" s="201"/>
      <c r="P555" s="201"/>
      <c r="Q555" s="113"/>
      <c r="R555" s="113"/>
      <c r="U555" s="201"/>
      <c r="V555" s="113"/>
      <c r="W555" s="113"/>
      <c r="X555" s="113"/>
      <c r="Y555" s="113"/>
      <c r="Z555" s="113"/>
      <c r="AA555" s="113"/>
      <c r="AB555" s="113"/>
      <c r="AC555" s="201"/>
      <c r="AD555" s="113"/>
      <c r="AE555" s="113"/>
      <c r="AF555" s="113"/>
      <c r="AG555" s="113"/>
    </row>
    <row r="556" spans="2:33" x14ac:dyDescent="0.2">
      <c r="B556" s="200"/>
      <c r="C556" s="113"/>
      <c r="D556" s="201"/>
      <c r="E556" s="201"/>
      <c r="F556" s="113"/>
      <c r="G556" s="113"/>
      <c r="H556" s="113"/>
      <c r="I556" s="203"/>
      <c r="J556" s="203"/>
      <c r="K556" s="204"/>
      <c r="L556" s="201"/>
      <c r="M556" s="201"/>
      <c r="N556" s="201"/>
      <c r="O556" s="201"/>
      <c r="P556" s="201"/>
      <c r="Q556" s="113"/>
      <c r="R556" s="113"/>
      <c r="U556" s="201"/>
      <c r="V556" s="113"/>
      <c r="W556" s="113"/>
      <c r="X556" s="113"/>
      <c r="Y556" s="113"/>
      <c r="Z556" s="113"/>
      <c r="AA556" s="113"/>
      <c r="AB556" s="113"/>
      <c r="AC556" s="201"/>
      <c r="AD556" s="113"/>
      <c r="AE556" s="113"/>
      <c r="AF556" s="113"/>
      <c r="AG556" s="113"/>
    </row>
    <row r="557" spans="2:33" x14ac:dyDescent="0.2">
      <c r="B557" s="200"/>
      <c r="C557" s="113"/>
      <c r="D557" s="201"/>
      <c r="E557" s="201"/>
      <c r="F557" s="113"/>
      <c r="G557" s="113"/>
      <c r="H557" s="113"/>
      <c r="I557" s="203"/>
      <c r="J557" s="203"/>
      <c r="K557" s="204"/>
      <c r="L557" s="201"/>
      <c r="M557" s="201"/>
      <c r="N557" s="201"/>
      <c r="O557" s="201"/>
      <c r="P557" s="201"/>
      <c r="Q557" s="113"/>
      <c r="R557" s="113"/>
      <c r="U557" s="201"/>
      <c r="V557" s="113"/>
      <c r="W557" s="113"/>
      <c r="X557" s="113"/>
      <c r="Y557" s="113"/>
      <c r="Z557" s="113"/>
      <c r="AA557" s="113"/>
      <c r="AB557" s="113"/>
      <c r="AC557" s="201"/>
      <c r="AD557" s="113"/>
      <c r="AE557" s="113"/>
      <c r="AF557" s="113"/>
      <c r="AG557" s="113"/>
    </row>
    <row r="558" spans="2:33" x14ac:dyDescent="0.2">
      <c r="B558" s="200"/>
      <c r="C558" s="113"/>
      <c r="D558" s="201"/>
      <c r="E558" s="201"/>
      <c r="F558" s="113"/>
      <c r="G558" s="113"/>
      <c r="H558" s="113"/>
      <c r="I558" s="203"/>
      <c r="J558" s="203"/>
      <c r="K558" s="204"/>
      <c r="L558" s="201"/>
      <c r="M558" s="201"/>
      <c r="N558" s="201"/>
      <c r="O558" s="201"/>
      <c r="P558" s="201"/>
      <c r="Q558" s="113"/>
      <c r="R558" s="113"/>
      <c r="U558" s="201"/>
      <c r="V558" s="113"/>
      <c r="W558" s="113"/>
      <c r="X558" s="113"/>
      <c r="Y558" s="113"/>
      <c r="Z558" s="113"/>
      <c r="AA558" s="113"/>
      <c r="AB558" s="113"/>
      <c r="AC558" s="201"/>
      <c r="AD558" s="113"/>
      <c r="AE558" s="113"/>
      <c r="AF558" s="113"/>
      <c r="AG558" s="113"/>
    </row>
    <row r="559" spans="2:33" x14ac:dyDescent="0.2">
      <c r="B559" s="200"/>
      <c r="C559" s="113"/>
      <c r="D559" s="201"/>
      <c r="E559" s="201"/>
      <c r="F559" s="113"/>
      <c r="G559" s="113"/>
      <c r="H559" s="113"/>
      <c r="I559" s="203"/>
      <c r="J559" s="203"/>
      <c r="K559" s="204"/>
      <c r="L559" s="201"/>
      <c r="M559" s="201"/>
      <c r="N559" s="201"/>
      <c r="O559" s="201"/>
      <c r="P559" s="201"/>
      <c r="Q559" s="113"/>
      <c r="R559" s="113"/>
      <c r="U559" s="201"/>
      <c r="V559" s="113"/>
      <c r="W559" s="113"/>
      <c r="X559" s="113"/>
      <c r="Y559" s="113"/>
      <c r="Z559" s="113"/>
      <c r="AA559" s="113"/>
      <c r="AB559" s="113"/>
      <c r="AC559" s="201"/>
      <c r="AD559" s="113"/>
      <c r="AE559" s="113"/>
      <c r="AF559" s="113"/>
      <c r="AG559" s="113"/>
    </row>
    <row r="560" spans="2:33" x14ac:dyDescent="0.2">
      <c r="B560" s="200"/>
      <c r="C560" s="113"/>
      <c r="D560" s="201"/>
      <c r="E560" s="201"/>
      <c r="F560" s="113"/>
      <c r="G560" s="113"/>
      <c r="H560" s="113"/>
      <c r="I560" s="203"/>
      <c r="J560" s="203"/>
      <c r="K560" s="204"/>
      <c r="L560" s="201"/>
      <c r="M560" s="201"/>
      <c r="N560" s="201"/>
      <c r="O560" s="201"/>
      <c r="P560" s="201"/>
      <c r="Q560" s="113"/>
      <c r="R560" s="113"/>
      <c r="U560" s="201"/>
      <c r="V560" s="113"/>
      <c r="W560" s="113"/>
      <c r="X560" s="113"/>
      <c r="Y560" s="113"/>
      <c r="Z560" s="113"/>
      <c r="AA560" s="113"/>
      <c r="AB560" s="113"/>
      <c r="AC560" s="201"/>
      <c r="AD560" s="113"/>
      <c r="AE560" s="113"/>
      <c r="AF560" s="113"/>
      <c r="AG560" s="113"/>
    </row>
    <row r="561" spans="2:33" x14ac:dyDescent="0.2">
      <c r="B561" s="200"/>
      <c r="C561" s="113"/>
      <c r="D561" s="201"/>
      <c r="E561" s="201"/>
      <c r="F561" s="113"/>
      <c r="G561" s="113"/>
      <c r="H561" s="113"/>
      <c r="I561" s="203"/>
      <c r="J561" s="203"/>
      <c r="K561" s="204"/>
      <c r="L561" s="201"/>
      <c r="M561" s="201"/>
      <c r="N561" s="201"/>
      <c r="O561" s="201"/>
      <c r="P561" s="201"/>
      <c r="Q561" s="113"/>
      <c r="R561" s="113"/>
      <c r="U561" s="201"/>
      <c r="V561" s="113"/>
      <c r="W561" s="113"/>
      <c r="X561" s="113"/>
      <c r="Y561" s="113"/>
      <c r="Z561" s="113"/>
      <c r="AA561" s="113"/>
      <c r="AB561" s="113"/>
      <c r="AC561" s="201"/>
      <c r="AD561" s="113"/>
      <c r="AE561" s="113"/>
      <c r="AF561" s="113"/>
      <c r="AG561" s="113"/>
    </row>
    <row r="562" spans="2:33" x14ac:dyDescent="0.2">
      <c r="B562" s="200"/>
      <c r="C562" s="113"/>
      <c r="D562" s="201"/>
      <c r="E562" s="201"/>
      <c r="F562" s="113"/>
      <c r="G562" s="113"/>
      <c r="H562" s="113"/>
      <c r="I562" s="203"/>
      <c r="J562" s="203"/>
      <c r="K562" s="204"/>
      <c r="L562" s="201"/>
      <c r="M562" s="201"/>
      <c r="N562" s="201"/>
      <c r="O562" s="201"/>
      <c r="P562" s="201"/>
      <c r="Q562" s="113"/>
      <c r="R562" s="113"/>
      <c r="U562" s="201"/>
      <c r="V562" s="113"/>
      <c r="W562" s="113"/>
      <c r="X562" s="113"/>
      <c r="Y562" s="113"/>
      <c r="Z562" s="113"/>
      <c r="AA562" s="113"/>
      <c r="AB562" s="113"/>
      <c r="AC562" s="201"/>
      <c r="AD562" s="113"/>
      <c r="AE562" s="113"/>
      <c r="AF562" s="113"/>
      <c r="AG562" s="113"/>
    </row>
    <row r="563" spans="2:33" x14ac:dyDescent="0.2">
      <c r="B563" s="200"/>
      <c r="C563" s="113"/>
      <c r="D563" s="201"/>
      <c r="E563" s="201"/>
      <c r="F563" s="113"/>
      <c r="G563" s="113"/>
      <c r="H563" s="113"/>
      <c r="I563" s="203"/>
      <c r="J563" s="203"/>
      <c r="K563" s="204"/>
      <c r="L563" s="201"/>
      <c r="M563" s="201"/>
      <c r="N563" s="201"/>
      <c r="O563" s="201"/>
      <c r="P563" s="201"/>
      <c r="Q563" s="113"/>
      <c r="R563" s="113"/>
      <c r="U563" s="201"/>
      <c r="V563" s="113"/>
      <c r="W563" s="113"/>
      <c r="X563" s="113"/>
      <c r="Y563" s="113"/>
      <c r="Z563" s="113"/>
      <c r="AA563" s="113"/>
      <c r="AB563" s="113"/>
      <c r="AC563" s="201"/>
      <c r="AD563" s="113"/>
      <c r="AE563" s="113"/>
      <c r="AF563" s="113"/>
      <c r="AG563" s="113"/>
    </row>
    <row r="564" spans="2:33" x14ac:dyDescent="0.2">
      <c r="B564" s="200"/>
      <c r="C564" s="113"/>
      <c r="D564" s="201"/>
      <c r="E564" s="201"/>
      <c r="F564" s="113"/>
      <c r="G564" s="113"/>
      <c r="H564" s="113"/>
      <c r="I564" s="203"/>
      <c r="J564" s="203"/>
      <c r="K564" s="204"/>
      <c r="L564" s="201"/>
      <c r="M564" s="201"/>
      <c r="N564" s="201"/>
      <c r="O564" s="201"/>
      <c r="P564" s="201"/>
      <c r="Q564" s="113"/>
      <c r="R564" s="113"/>
      <c r="U564" s="201"/>
      <c r="V564" s="113"/>
      <c r="W564" s="113"/>
      <c r="X564" s="113"/>
      <c r="Y564" s="113"/>
      <c r="Z564" s="113"/>
      <c r="AA564" s="113"/>
      <c r="AB564" s="113"/>
      <c r="AC564" s="201"/>
      <c r="AD564" s="113"/>
      <c r="AE564" s="113"/>
      <c r="AF564" s="113"/>
      <c r="AG564" s="113"/>
    </row>
    <row r="565" spans="2:33" x14ac:dyDescent="0.2">
      <c r="B565" s="200"/>
      <c r="C565" s="113"/>
      <c r="D565" s="201"/>
      <c r="E565" s="201"/>
      <c r="F565" s="113"/>
      <c r="G565" s="113"/>
      <c r="H565" s="113"/>
      <c r="I565" s="203"/>
      <c r="J565" s="203"/>
      <c r="K565" s="204"/>
      <c r="L565" s="201"/>
      <c r="M565" s="201"/>
      <c r="N565" s="201"/>
      <c r="O565" s="201"/>
      <c r="P565" s="201"/>
      <c r="Q565" s="113"/>
      <c r="R565" s="113"/>
      <c r="U565" s="201"/>
      <c r="V565" s="113"/>
      <c r="W565" s="113"/>
      <c r="X565" s="113"/>
      <c r="Y565" s="113"/>
      <c r="Z565" s="113"/>
      <c r="AA565" s="113"/>
      <c r="AB565" s="113"/>
      <c r="AC565" s="201"/>
      <c r="AD565" s="113"/>
      <c r="AE565" s="113"/>
      <c r="AF565" s="113"/>
      <c r="AG565" s="113"/>
    </row>
    <row r="566" spans="2:33" x14ac:dyDescent="0.2">
      <c r="B566" s="200"/>
      <c r="C566" s="113"/>
      <c r="D566" s="201"/>
      <c r="E566" s="201"/>
      <c r="F566" s="113"/>
      <c r="G566" s="113"/>
      <c r="H566" s="113"/>
      <c r="I566" s="203"/>
      <c r="J566" s="203"/>
      <c r="K566" s="204"/>
      <c r="L566" s="201"/>
      <c r="M566" s="201"/>
      <c r="N566" s="201"/>
      <c r="O566" s="201"/>
      <c r="P566" s="201"/>
      <c r="Q566" s="113"/>
      <c r="R566" s="113"/>
      <c r="U566" s="201"/>
      <c r="V566" s="113"/>
      <c r="W566" s="113"/>
      <c r="X566" s="113"/>
      <c r="Y566" s="113"/>
      <c r="Z566" s="113"/>
      <c r="AA566" s="113"/>
      <c r="AB566" s="113"/>
      <c r="AC566" s="201"/>
      <c r="AD566" s="113"/>
      <c r="AE566" s="113"/>
      <c r="AF566" s="113"/>
      <c r="AG566" s="113"/>
    </row>
    <row r="567" spans="2:33" x14ac:dyDescent="0.2">
      <c r="B567" s="200"/>
      <c r="C567" s="113"/>
      <c r="D567" s="201"/>
      <c r="E567" s="201"/>
      <c r="F567" s="113"/>
      <c r="G567" s="113"/>
      <c r="H567" s="113"/>
      <c r="I567" s="203"/>
      <c r="J567" s="203"/>
      <c r="K567" s="204"/>
      <c r="L567" s="201"/>
      <c r="M567" s="201"/>
      <c r="N567" s="201"/>
      <c r="O567" s="201"/>
      <c r="P567" s="201"/>
      <c r="Q567" s="113"/>
      <c r="R567" s="113"/>
      <c r="U567" s="201"/>
      <c r="V567" s="113"/>
      <c r="W567" s="113"/>
      <c r="X567" s="113"/>
      <c r="Y567" s="113"/>
      <c r="Z567" s="113"/>
      <c r="AA567" s="113"/>
      <c r="AB567" s="113"/>
      <c r="AC567" s="201"/>
      <c r="AD567" s="113"/>
      <c r="AE567" s="113"/>
      <c r="AF567" s="113"/>
      <c r="AG567" s="113"/>
    </row>
    <row r="568" spans="2:33" x14ac:dyDescent="0.2">
      <c r="B568" s="200"/>
      <c r="C568" s="113"/>
      <c r="D568" s="201"/>
      <c r="E568" s="201"/>
      <c r="F568" s="113"/>
      <c r="G568" s="113"/>
      <c r="H568" s="113"/>
      <c r="I568" s="203"/>
      <c r="J568" s="203"/>
      <c r="K568" s="204"/>
      <c r="L568" s="201"/>
      <c r="M568" s="201"/>
      <c r="N568" s="201"/>
      <c r="O568" s="201"/>
      <c r="P568" s="201"/>
      <c r="Q568" s="113"/>
      <c r="R568" s="113"/>
      <c r="U568" s="201"/>
      <c r="V568" s="113"/>
      <c r="W568" s="113"/>
      <c r="X568" s="113"/>
      <c r="Y568" s="113"/>
      <c r="Z568" s="113"/>
      <c r="AA568" s="113"/>
      <c r="AB568" s="113"/>
      <c r="AC568" s="201"/>
      <c r="AD568" s="113"/>
      <c r="AE568" s="113"/>
      <c r="AF568" s="113"/>
      <c r="AG568" s="113"/>
    </row>
    <row r="569" spans="2:33" x14ac:dyDescent="0.2">
      <c r="B569" s="200"/>
      <c r="C569" s="113"/>
      <c r="D569" s="201"/>
      <c r="E569" s="201"/>
      <c r="F569" s="113"/>
      <c r="G569" s="113"/>
      <c r="H569" s="113"/>
      <c r="I569" s="203"/>
      <c r="J569" s="203"/>
      <c r="K569" s="204"/>
      <c r="L569" s="201"/>
      <c r="M569" s="201"/>
      <c r="N569" s="201"/>
      <c r="O569" s="201"/>
      <c r="P569" s="201"/>
      <c r="Q569" s="113"/>
      <c r="R569" s="113"/>
      <c r="U569" s="201"/>
      <c r="V569" s="113"/>
      <c r="W569" s="113"/>
      <c r="X569" s="113"/>
      <c r="Y569" s="113"/>
      <c r="Z569" s="113"/>
      <c r="AA569" s="113"/>
      <c r="AB569" s="113"/>
      <c r="AC569" s="201"/>
      <c r="AD569" s="113"/>
      <c r="AE569" s="113"/>
      <c r="AF569" s="113"/>
      <c r="AG569" s="113"/>
    </row>
    <row r="570" spans="2:33" x14ac:dyDescent="0.2">
      <c r="B570" s="200"/>
      <c r="C570" s="113"/>
      <c r="D570" s="201"/>
      <c r="E570" s="201"/>
      <c r="F570" s="113"/>
      <c r="G570" s="113"/>
      <c r="H570" s="113"/>
      <c r="I570" s="203"/>
      <c r="J570" s="203"/>
      <c r="K570" s="204"/>
      <c r="L570" s="201"/>
      <c r="M570" s="201"/>
      <c r="N570" s="201"/>
      <c r="O570" s="201"/>
      <c r="P570" s="201"/>
      <c r="Q570" s="113"/>
      <c r="R570" s="113"/>
      <c r="U570" s="201"/>
      <c r="V570" s="113"/>
      <c r="W570" s="113"/>
      <c r="X570" s="113"/>
      <c r="Y570" s="113"/>
      <c r="Z570" s="113"/>
      <c r="AA570" s="113"/>
      <c r="AB570" s="113"/>
      <c r="AC570" s="201"/>
      <c r="AD570" s="113"/>
      <c r="AE570" s="113"/>
      <c r="AF570" s="113"/>
      <c r="AG570" s="113"/>
    </row>
    <row r="571" spans="2:33" x14ac:dyDescent="0.2">
      <c r="B571" s="200"/>
      <c r="C571" s="113"/>
      <c r="D571" s="201"/>
      <c r="E571" s="201"/>
      <c r="F571" s="113"/>
      <c r="G571" s="113"/>
      <c r="H571" s="113"/>
      <c r="I571" s="203"/>
      <c r="J571" s="203"/>
      <c r="K571" s="204"/>
      <c r="L571" s="201"/>
      <c r="M571" s="201"/>
      <c r="N571" s="201"/>
      <c r="O571" s="201"/>
      <c r="P571" s="201"/>
      <c r="Q571" s="113"/>
      <c r="R571" s="113"/>
      <c r="U571" s="201"/>
      <c r="V571" s="113"/>
      <c r="W571" s="113"/>
      <c r="X571" s="113"/>
      <c r="Y571" s="113"/>
      <c r="Z571" s="113"/>
      <c r="AA571" s="113"/>
      <c r="AB571" s="113"/>
      <c r="AC571" s="201"/>
      <c r="AD571" s="113"/>
      <c r="AE571" s="113"/>
      <c r="AF571" s="113"/>
      <c r="AG571" s="113"/>
    </row>
    <row r="572" spans="2:33" x14ac:dyDescent="0.2">
      <c r="B572" s="200"/>
      <c r="C572" s="113"/>
      <c r="D572" s="201"/>
      <c r="E572" s="201"/>
      <c r="F572" s="113"/>
      <c r="G572" s="113"/>
      <c r="H572" s="113"/>
      <c r="I572" s="203"/>
      <c r="J572" s="203"/>
      <c r="K572" s="204"/>
      <c r="L572" s="201"/>
      <c r="M572" s="201"/>
      <c r="N572" s="201"/>
      <c r="O572" s="201"/>
      <c r="P572" s="201"/>
      <c r="Q572" s="113"/>
      <c r="R572" s="113"/>
      <c r="U572" s="201"/>
      <c r="V572" s="113"/>
      <c r="W572" s="113"/>
      <c r="X572" s="113"/>
      <c r="Y572" s="113"/>
      <c r="Z572" s="113"/>
      <c r="AA572" s="113"/>
      <c r="AB572" s="113"/>
      <c r="AC572" s="201"/>
      <c r="AD572" s="113"/>
      <c r="AE572" s="113"/>
      <c r="AF572" s="113"/>
      <c r="AG572" s="113"/>
    </row>
    <row r="573" spans="2:33" x14ac:dyDescent="0.2">
      <c r="B573" s="200"/>
      <c r="C573" s="113"/>
      <c r="D573" s="201"/>
      <c r="E573" s="201"/>
      <c r="F573" s="113"/>
      <c r="G573" s="113"/>
      <c r="H573" s="113"/>
      <c r="I573" s="203"/>
      <c r="J573" s="203"/>
      <c r="K573" s="204"/>
      <c r="L573" s="201"/>
      <c r="M573" s="201"/>
      <c r="N573" s="201"/>
      <c r="O573" s="201"/>
      <c r="P573" s="201"/>
      <c r="Q573" s="113"/>
      <c r="R573" s="113"/>
      <c r="U573" s="201"/>
      <c r="V573" s="113"/>
      <c r="W573" s="113"/>
      <c r="X573" s="113"/>
      <c r="Y573" s="113"/>
      <c r="Z573" s="113"/>
      <c r="AA573" s="113"/>
      <c r="AB573" s="113"/>
      <c r="AC573" s="201"/>
      <c r="AD573" s="113"/>
      <c r="AE573" s="113"/>
      <c r="AF573" s="113"/>
      <c r="AG573" s="113"/>
    </row>
    <row r="574" spans="2:33" x14ac:dyDescent="0.2">
      <c r="B574" s="200"/>
      <c r="C574" s="113"/>
      <c r="D574" s="201"/>
      <c r="E574" s="201"/>
      <c r="F574" s="113"/>
      <c r="G574" s="113"/>
      <c r="H574" s="113"/>
      <c r="I574" s="203"/>
      <c r="J574" s="203"/>
      <c r="K574" s="204"/>
      <c r="L574" s="201"/>
      <c r="M574" s="201"/>
      <c r="N574" s="201"/>
      <c r="O574" s="201"/>
      <c r="P574" s="201"/>
      <c r="Q574" s="113"/>
      <c r="R574" s="113"/>
      <c r="U574" s="201"/>
      <c r="V574" s="113"/>
      <c r="W574" s="113"/>
      <c r="X574" s="113"/>
      <c r="Y574" s="113"/>
      <c r="Z574" s="113"/>
      <c r="AA574" s="113"/>
      <c r="AB574" s="113"/>
      <c r="AC574" s="201"/>
      <c r="AD574" s="113"/>
      <c r="AE574" s="113"/>
      <c r="AF574" s="113"/>
      <c r="AG574" s="113"/>
    </row>
    <row r="575" spans="2:33" x14ac:dyDescent="0.2">
      <c r="B575" s="200"/>
      <c r="C575" s="113"/>
      <c r="D575" s="201"/>
      <c r="E575" s="201"/>
      <c r="F575" s="113"/>
      <c r="G575" s="113"/>
      <c r="H575" s="113"/>
      <c r="I575" s="203"/>
      <c r="J575" s="203"/>
      <c r="K575" s="204"/>
      <c r="L575" s="201"/>
      <c r="M575" s="201"/>
      <c r="N575" s="201"/>
      <c r="O575" s="201"/>
      <c r="P575" s="201"/>
      <c r="Q575" s="113"/>
      <c r="R575" s="113"/>
      <c r="U575" s="201"/>
      <c r="V575" s="113"/>
      <c r="W575" s="113"/>
      <c r="X575" s="113"/>
      <c r="Y575" s="113"/>
      <c r="Z575" s="113"/>
      <c r="AA575" s="113"/>
      <c r="AB575" s="113"/>
      <c r="AC575" s="201"/>
      <c r="AD575" s="113"/>
      <c r="AE575" s="113"/>
      <c r="AF575" s="113"/>
      <c r="AG575" s="113"/>
    </row>
    <row r="576" spans="2:33" x14ac:dyDescent="0.2">
      <c r="B576" s="200"/>
      <c r="C576" s="113"/>
      <c r="D576" s="201"/>
      <c r="E576" s="201"/>
      <c r="F576" s="113"/>
      <c r="G576" s="113"/>
      <c r="H576" s="113"/>
      <c r="I576" s="203"/>
      <c r="J576" s="203"/>
      <c r="K576" s="204"/>
      <c r="L576" s="201"/>
      <c r="M576" s="201"/>
      <c r="N576" s="201"/>
      <c r="O576" s="201"/>
      <c r="P576" s="201"/>
      <c r="Q576" s="113"/>
      <c r="R576" s="113"/>
      <c r="U576" s="201"/>
      <c r="V576" s="113"/>
      <c r="W576" s="113"/>
      <c r="X576" s="113"/>
      <c r="Y576" s="113"/>
      <c r="Z576" s="113"/>
      <c r="AA576" s="113"/>
      <c r="AB576" s="113"/>
      <c r="AC576" s="201"/>
      <c r="AD576" s="113"/>
      <c r="AE576" s="113"/>
      <c r="AF576" s="113"/>
      <c r="AG576" s="113"/>
    </row>
    <row r="577" spans="2:33" x14ac:dyDescent="0.2">
      <c r="B577" s="200"/>
      <c r="C577" s="113"/>
      <c r="D577" s="201"/>
      <c r="E577" s="201"/>
      <c r="F577" s="113"/>
      <c r="G577" s="113"/>
      <c r="H577" s="113"/>
      <c r="I577" s="203"/>
      <c r="J577" s="203"/>
      <c r="K577" s="204"/>
      <c r="L577" s="201"/>
      <c r="M577" s="201"/>
      <c r="N577" s="201"/>
      <c r="O577" s="201"/>
      <c r="P577" s="201"/>
      <c r="Q577" s="113"/>
      <c r="R577" s="113"/>
      <c r="U577" s="201"/>
      <c r="V577" s="113"/>
      <c r="W577" s="113"/>
      <c r="X577" s="113"/>
      <c r="Y577" s="113"/>
      <c r="Z577" s="113"/>
      <c r="AA577" s="113"/>
      <c r="AB577" s="113"/>
      <c r="AC577" s="201"/>
      <c r="AD577" s="113"/>
      <c r="AE577" s="113"/>
      <c r="AF577" s="113"/>
      <c r="AG577" s="113"/>
    </row>
    <row r="578" spans="2:33" x14ac:dyDescent="0.2">
      <c r="B578" s="200"/>
      <c r="C578" s="113"/>
      <c r="D578" s="201"/>
      <c r="E578" s="201"/>
      <c r="F578" s="113"/>
      <c r="G578" s="113"/>
      <c r="H578" s="113"/>
      <c r="I578" s="203"/>
      <c r="J578" s="203"/>
      <c r="K578" s="204"/>
      <c r="L578" s="201"/>
      <c r="M578" s="201"/>
      <c r="N578" s="201"/>
      <c r="O578" s="201"/>
      <c r="P578" s="201"/>
      <c r="Q578" s="113"/>
      <c r="R578" s="113"/>
      <c r="U578" s="201"/>
      <c r="V578" s="113"/>
      <c r="W578" s="113"/>
      <c r="X578" s="113"/>
      <c r="Y578" s="113"/>
      <c r="Z578" s="113"/>
      <c r="AA578" s="113"/>
      <c r="AB578" s="113"/>
      <c r="AC578" s="201"/>
      <c r="AD578" s="113"/>
      <c r="AE578" s="113"/>
      <c r="AF578" s="113"/>
      <c r="AG578" s="113"/>
    </row>
    <row r="579" spans="2:33" x14ac:dyDescent="0.2">
      <c r="B579" s="200"/>
      <c r="C579" s="113"/>
      <c r="D579" s="201"/>
      <c r="E579" s="201"/>
      <c r="F579" s="113"/>
      <c r="G579" s="113"/>
      <c r="H579" s="113"/>
      <c r="I579" s="203"/>
      <c r="J579" s="203"/>
      <c r="K579" s="204"/>
      <c r="L579" s="201"/>
      <c r="M579" s="201"/>
      <c r="N579" s="201"/>
      <c r="O579" s="201"/>
      <c r="P579" s="201"/>
      <c r="Q579" s="113"/>
      <c r="R579" s="113"/>
      <c r="U579" s="201"/>
      <c r="V579" s="113"/>
      <c r="W579" s="113"/>
      <c r="X579" s="113"/>
      <c r="Y579" s="113"/>
      <c r="Z579" s="113"/>
      <c r="AA579" s="113"/>
      <c r="AB579" s="113"/>
      <c r="AC579" s="201"/>
      <c r="AD579" s="113"/>
      <c r="AE579" s="113"/>
      <c r="AF579" s="113"/>
      <c r="AG579" s="113"/>
    </row>
    <row r="580" spans="2:33" x14ac:dyDescent="0.2">
      <c r="B580" s="200"/>
      <c r="C580" s="113"/>
      <c r="D580" s="201"/>
      <c r="E580" s="201"/>
      <c r="F580" s="113"/>
      <c r="G580" s="113"/>
      <c r="H580" s="113"/>
      <c r="I580" s="203"/>
      <c r="J580" s="203"/>
      <c r="K580" s="204"/>
      <c r="L580" s="201"/>
      <c r="M580" s="201"/>
      <c r="N580" s="201"/>
      <c r="O580" s="201"/>
      <c r="P580" s="201"/>
      <c r="Q580" s="113"/>
      <c r="R580" s="113"/>
      <c r="U580" s="201"/>
      <c r="V580" s="113"/>
      <c r="W580" s="113"/>
      <c r="X580" s="113"/>
      <c r="Y580" s="113"/>
      <c r="Z580" s="113"/>
      <c r="AA580" s="113"/>
      <c r="AB580" s="113"/>
      <c r="AC580" s="201"/>
      <c r="AD580" s="113"/>
      <c r="AE580" s="113"/>
      <c r="AF580" s="113"/>
      <c r="AG580" s="113"/>
    </row>
    <row r="581" spans="2:33" x14ac:dyDescent="0.2">
      <c r="B581" s="200"/>
      <c r="C581" s="113"/>
      <c r="D581" s="201"/>
      <c r="E581" s="201"/>
      <c r="F581" s="113"/>
      <c r="G581" s="113"/>
      <c r="H581" s="113"/>
      <c r="I581" s="203"/>
      <c r="J581" s="203"/>
      <c r="K581" s="204"/>
      <c r="L581" s="201"/>
      <c r="M581" s="201"/>
      <c r="N581" s="201"/>
      <c r="O581" s="201"/>
      <c r="P581" s="201"/>
      <c r="Q581" s="113"/>
      <c r="R581" s="113"/>
      <c r="U581" s="201"/>
      <c r="V581" s="113"/>
      <c r="W581" s="113"/>
      <c r="X581" s="113"/>
      <c r="Y581" s="113"/>
      <c r="Z581" s="113"/>
      <c r="AA581" s="113"/>
      <c r="AB581" s="113"/>
      <c r="AC581" s="201"/>
      <c r="AD581" s="113"/>
      <c r="AE581" s="113"/>
      <c r="AF581" s="113"/>
      <c r="AG581" s="113"/>
    </row>
    <row r="582" spans="2:33" x14ac:dyDescent="0.2">
      <c r="B582" s="200"/>
      <c r="C582" s="113"/>
      <c r="D582" s="201"/>
      <c r="E582" s="201"/>
      <c r="F582" s="113"/>
      <c r="G582" s="113"/>
      <c r="H582" s="113"/>
      <c r="I582" s="203"/>
      <c r="J582" s="203"/>
      <c r="K582" s="204"/>
      <c r="L582" s="201"/>
      <c r="M582" s="201"/>
      <c r="N582" s="201"/>
      <c r="O582" s="201"/>
      <c r="P582" s="201"/>
      <c r="Q582" s="113"/>
      <c r="R582" s="113"/>
      <c r="U582" s="201"/>
      <c r="V582" s="113"/>
      <c r="W582" s="113"/>
      <c r="X582" s="113"/>
      <c r="Y582" s="113"/>
      <c r="Z582" s="113"/>
      <c r="AA582" s="113"/>
      <c r="AB582" s="113"/>
      <c r="AC582" s="201"/>
      <c r="AD582" s="113"/>
      <c r="AE582" s="113"/>
      <c r="AF582" s="113"/>
      <c r="AG582" s="113"/>
    </row>
    <row r="583" spans="2:33" x14ac:dyDescent="0.2">
      <c r="B583" s="200"/>
      <c r="C583" s="113"/>
      <c r="D583" s="201"/>
      <c r="E583" s="201"/>
      <c r="F583" s="113"/>
      <c r="G583" s="113"/>
      <c r="H583" s="113"/>
      <c r="I583" s="203"/>
      <c r="J583" s="203"/>
      <c r="K583" s="204"/>
      <c r="L583" s="201"/>
      <c r="M583" s="201"/>
      <c r="N583" s="201"/>
      <c r="O583" s="201"/>
      <c r="P583" s="201"/>
      <c r="Q583" s="113"/>
      <c r="R583" s="113"/>
      <c r="U583" s="201"/>
      <c r="V583" s="113"/>
      <c r="W583" s="113"/>
      <c r="X583" s="113"/>
      <c r="Y583" s="113"/>
      <c r="Z583" s="113"/>
      <c r="AA583" s="113"/>
      <c r="AB583" s="113"/>
      <c r="AC583" s="201"/>
      <c r="AD583" s="113"/>
      <c r="AE583" s="113"/>
      <c r="AF583" s="113"/>
      <c r="AG583" s="113"/>
    </row>
    <row r="584" spans="2:33" x14ac:dyDescent="0.2">
      <c r="B584" s="200"/>
      <c r="C584" s="113"/>
      <c r="D584" s="201"/>
      <c r="E584" s="201"/>
      <c r="F584" s="113"/>
      <c r="G584" s="113"/>
      <c r="H584" s="113"/>
      <c r="I584" s="203"/>
      <c r="J584" s="203"/>
      <c r="K584" s="204"/>
      <c r="L584" s="201"/>
      <c r="M584" s="201"/>
      <c r="N584" s="201"/>
      <c r="O584" s="201"/>
      <c r="P584" s="201"/>
      <c r="Q584" s="113"/>
      <c r="R584" s="113"/>
      <c r="U584" s="201"/>
      <c r="V584" s="113"/>
      <c r="W584" s="113"/>
      <c r="X584" s="113"/>
      <c r="Y584" s="113"/>
      <c r="Z584" s="113"/>
      <c r="AA584" s="113"/>
      <c r="AB584" s="113"/>
      <c r="AC584" s="201"/>
      <c r="AD584" s="113"/>
      <c r="AE584" s="113"/>
      <c r="AF584" s="113"/>
      <c r="AG584" s="113"/>
    </row>
    <row r="585" spans="2:33" x14ac:dyDescent="0.2">
      <c r="B585" s="200"/>
      <c r="C585" s="113"/>
      <c r="D585" s="201"/>
      <c r="E585" s="201"/>
      <c r="F585" s="113"/>
      <c r="G585" s="113"/>
      <c r="H585" s="113"/>
      <c r="I585" s="203"/>
      <c r="J585" s="203"/>
      <c r="K585" s="204"/>
      <c r="L585" s="201"/>
      <c r="M585" s="201"/>
      <c r="N585" s="201"/>
      <c r="O585" s="201"/>
      <c r="P585" s="201"/>
      <c r="Q585" s="113"/>
      <c r="R585" s="113"/>
      <c r="U585" s="201"/>
      <c r="V585" s="113"/>
      <c r="W585" s="113"/>
      <c r="X585" s="113"/>
      <c r="Y585" s="113"/>
      <c r="Z585" s="113"/>
      <c r="AA585" s="113"/>
      <c r="AB585" s="113"/>
      <c r="AC585" s="201"/>
      <c r="AD585" s="113"/>
      <c r="AE585" s="113"/>
      <c r="AF585" s="113"/>
      <c r="AG585" s="113"/>
    </row>
    <row r="586" spans="2:33" x14ac:dyDescent="0.2">
      <c r="B586" s="200"/>
      <c r="C586" s="113"/>
      <c r="D586" s="201"/>
      <c r="E586" s="201"/>
      <c r="F586" s="113"/>
      <c r="G586" s="113"/>
      <c r="H586" s="113"/>
      <c r="I586" s="203"/>
      <c r="J586" s="203"/>
      <c r="K586" s="204"/>
      <c r="L586" s="201"/>
      <c r="M586" s="201"/>
      <c r="N586" s="201"/>
      <c r="O586" s="201"/>
      <c r="P586" s="201"/>
      <c r="Q586" s="113"/>
      <c r="R586" s="113"/>
      <c r="U586" s="201"/>
      <c r="V586" s="113"/>
      <c r="W586" s="113"/>
      <c r="X586" s="113"/>
      <c r="Y586" s="113"/>
      <c r="Z586" s="113"/>
      <c r="AA586" s="113"/>
      <c r="AB586" s="113"/>
      <c r="AC586" s="201"/>
      <c r="AD586" s="113"/>
      <c r="AE586" s="113"/>
      <c r="AF586" s="113"/>
      <c r="AG586" s="113"/>
    </row>
    <row r="587" spans="2:33" x14ac:dyDescent="0.2">
      <c r="B587" s="200"/>
      <c r="C587" s="113"/>
      <c r="D587" s="201"/>
      <c r="E587" s="201"/>
      <c r="F587" s="113"/>
      <c r="G587" s="113"/>
      <c r="H587" s="113"/>
      <c r="I587" s="203"/>
      <c r="J587" s="203"/>
      <c r="K587" s="204"/>
      <c r="L587" s="201"/>
      <c r="M587" s="201"/>
      <c r="N587" s="201"/>
      <c r="O587" s="201"/>
      <c r="P587" s="201"/>
      <c r="Q587" s="113"/>
      <c r="R587" s="113"/>
      <c r="U587" s="201"/>
      <c r="V587" s="113"/>
      <c r="W587" s="113"/>
      <c r="X587" s="113"/>
      <c r="Y587" s="113"/>
      <c r="Z587" s="113"/>
      <c r="AA587" s="113"/>
      <c r="AB587" s="113"/>
      <c r="AC587" s="201"/>
      <c r="AD587" s="113"/>
      <c r="AE587" s="113"/>
      <c r="AF587" s="113"/>
      <c r="AG587" s="113"/>
    </row>
    <row r="588" spans="2:33" x14ac:dyDescent="0.2">
      <c r="B588" s="200"/>
      <c r="C588" s="113"/>
      <c r="D588" s="201"/>
      <c r="E588" s="201"/>
      <c r="F588" s="113"/>
      <c r="G588" s="113"/>
      <c r="H588" s="113"/>
      <c r="I588" s="203"/>
      <c r="J588" s="203"/>
      <c r="K588" s="204"/>
      <c r="L588" s="201"/>
      <c r="M588" s="201"/>
      <c r="N588" s="201"/>
      <c r="O588" s="201"/>
      <c r="P588" s="201"/>
      <c r="Q588" s="113"/>
      <c r="R588" s="113"/>
      <c r="U588" s="201"/>
      <c r="V588" s="113"/>
      <c r="W588" s="113"/>
      <c r="X588" s="113"/>
      <c r="Y588" s="113"/>
      <c r="Z588" s="113"/>
      <c r="AA588" s="113"/>
      <c r="AB588" s="113"/>
      <c r="AC588" s="201"/>
      <c r="AD588" s="113"/>
      <c r="AE588" s="113"/>
      <c r="AF588" s="113"/>
      <c r="AG588" s="113"/>
    </row>
    <row r="589" spans="2:33" x14ac:dyDescent="0.2">
      <c r="B589" s="200"/>
      <c r="C589" s="113"/>
      <c r="D589" s="201"/>
      <c r="E589" s="201"/>
      <c r="F589" s="113"/>
      <c r="G589" s="113"/>
      <c r="H589" s="113"/>
      <c r="I589" s="203"/>
      <c r="J589" s="203"/>
      <c r="K589" s="204"/>
      <c r="L589" s="201"/>
      <c r="M589" s="201"/>
      <c r="N589" s="201"/>
      <c r="O589" s="201"/>
      <c r="P589" s="201"/>
      <c r="Q589" s="113"/>
      <c r="R589" s="113"/>
      <c r="U589" s="201"/>
      <c r="V589" s="113"/>
      <c r="W589" s="113"/>
      <c r="X589" s="113"/>
      <c r="Y589" s="113"/>
      <c r="Z589" s="113"/>
      <c r="AA589" s="113"/>
      <c r="AB589" s="113"/>
      <c r="AC589" s="201"/>
      <c r="AD589" s="113"/>
      <c r="AE589" s="113"/>
      <c r="AF589" s="113"/>
      <c r="AG589" s="113"/>
    </row>
    <row r="590" spans="2:33" x14ac:dyDescent="0.2">
      <c r="B590" s="200"/>
      <c r="C590" s="113"/>
      <c r="D590" s="201"/>
      <c r="E590" s="201"/>
      <c r="F590" s="113"/>
      <c r="G590" s="113"/>
      <c r="H590" s="113"/>
      <c r="I590" s="203"/>
      <c r="J590" s="203"/>
      <c r="K590" s="204"/>
      <c r="L590" s="201"/>
      <c r="M590" s="201"/>
      <c r="N590" s="201"/>
      <c r="O590" s="201"/>
      <c r="P590" s="201"/>
      <c r="Q590" s="113"/>
      <c r="R590" s="113"/>
      <c r="U590" s="201"/>
      <c r="V590" s="113"/>
      <c r="W590" s="113"/>
      <c r="X590" s="113"/>
      <c r="Y590" s="113"/>
      <c r="Z590" s="113"/>
      <c r="AA590" s="113"/>
      <c r="AB590" s="113"/>
      <c r="AC590" s="201"/>
      <c r="AD590" s="113"/>
      <c r="AE590" s="113"/>
      <c r="AF590" s="113"/>
      <c r="AG590" s="113"/>
    </row>
    <row r="591" spans="2:33" x14ac:dyDescent="0.2">
      <c r="B591" s="200"/>
      <c r="C591" s="113"/>
      <c r="D591" s="201"/>
      <c r="E591" s="201"/>
      <c r="F591" s="113"/>
      <c r="G591" s="113"/>
      <c r="H591" s="113"/>
      <c r="I591" s="203"/>
      <c r="J591" s="203"/>
      <c r="K591" s="204"/>
      <c r="L591" s="201"/>
      <c r="M591" s="201"/>
      <c r="N591" s="201"/>
      <c r="O591" s="201"/>
      <c r="P591" s="201"/>
      <c r="Q591" s="113"/>
      <c r="R591" s="113"/>
      <c r="U591" s="201"/>
      <c r="V591" s="113"/>
      <c r="W591" s="113"/>
      <c r="X591" s="113"/>
      <c r="Y591" s="113"/>
      <c r="Z591" s="113"/>
      <c r="AA591" s="113"/>
      <c r="AB591" s="113"/>
      <c r="AC591" s="201"/>
      <c r="AD591" s="113"/>
      <c r="AE591" s="113"/>
      <c r="AF591" s="113"/>
      <c r="AG591" s="113"/>
    </row>
    <row r="592" spans="2:33" x14ac:dyDescent="0.2">
      <c r="B592" s="200"/>
      <c r="C592" s="113"/>
      <c r="D592" s="201"/>
      <c r="E592" s="201"/>
      <c r="F592" s="113"/>
      <c r="G592" s="113"/>
      <c r="H592" s="113"/>
      <c r="I592" s="203"/>
      <c r="J592" s="203"/>
      <c r="K592" s="204"/>
      <c r="L592" s="201"/>
      <c r="M592" s="201"/>
      <c r="N592" s="201"/>
      <c r="O592" s="201"/>
      <c r="P592" s="201"/>
      <c r="Q592" s="113"/>
      <c r="R592" s="113"/>
      <c r="U592" s="201"/>
      <c r="V592" s="113"/>
      <c r="W592" s="113"/>
      <c r="X592" s="113"/>
      <c r="Y592" s="113"/>
      <c r="Z592" s="113"/>
      <c r="AA592" s="113"/>
      <c r="AB592" s="113"/>
      <c r="AC592" s="201"/>
      <c r="AD592" s="113"/>
      <c r="AE592" s="113"/>
      <c r="AF592" s="113"/>
      <c r="AG592" s="113"/>
    </row>
    <row r="593" spans="2:33" x14ac:dyDescent="0.2">
      <c r="B593" s="200"/>
      <c r="C593" s="113"/>
      <c r="D593" s="201"/>
      <c r="E593" s="201"/>
      <c r="F593" s="113"/>
      <c r="G593" s="113"/>
      <c r="H593" s="113"/>
      <c r="I593" s="203"/>
      <c r="J593" s="203"/>
      <c r="K593" s="204"/>
      <c r="L593" s="201"/>
      <c r="M593" s="201"/>
      <c r="N593" s="201"/>
      <c r="O593" s="201"/>
      <c r="P593" s="201"/>
      <c r="Q593" s="113"/>
      <c r="R593" s="113"/>
      <c r="U593" s="201"/>
      <c r="V593" s="113"/>
      <c r="W593" s="113"/>
      <c r="X593" s="113"/>
      <c r="Y593" s="113"/>
      <c r="Z593" s="113"/>
      <c r="AA593" s="113"/>
      <c r="AB593" s="113"/>
      <c r="AC593" s="201"/>
      <c r="AD593" s="113"/>
      <c r="AE593" s="113"/>
      <c r="AF593" s="113"/>
      <c r="AG593" s="113"/>
    </row>
    <row r="594" spans="2:33" x14ac:dyDescent="0.2">
      <c r="B594" s="200"/>
      <c r="C594" s="113"/>
      <c r="D594" s="201"/>
      <c r="E594" s="201"/>
      <c r="F594" s="113"/>
      <c r="G594" s="113"/>
      <c r="H594" s="113"/>
      <c r="I594" s="203"/>
      <c r="J594" s="203"/>
      <c r="K594" s="204"/>
      <c r="L594" s="201"/>
      <c r="M594" s="201"/>
      <c r="N594" s="201"/>
      <c r="O594" s="201"/>
      <c r="P594" s="201"/>
      <c r="Q594" s="113"/>
      <c r="R594" s="113"/>
      <c r="U594" s="201"/>
      <c r="V594" s="113"/>
      <c r="W594" s="113"/>
      <c r="X594" s="113"/>
      <c r="Y594" s="113"/>
      <c r="Z594" s="113"/>
      <c r="AA594" s="113"/>
      <c r="AB594" s="113"/>
      <c r="AC594" s="201"/>
      <c r="AD594" s="113"/>
      <c r="AE594" s="113"/>
      <c r="AF594" s="113"/>
      <c r="AG594" s="113"/>
    </row>
    <row r="595" spans="2:33" x14ac:dyDescent="0.2">
      <c r="B595" s="200"/>
      <c r="C595" s="113"/>
      <c r="D595" s="201"/>
      <c r="E595" s="201"/>
      <c r="F595" s="113"/>
      <c r="G595" s="113"/>
      <c r="H595" s="113"/>
      <c r="I595" s="203"/>
      <c r="J595" s="203"/>
      <c r="K595" s="204"/>
      <c r="L595" s="201"/>
      <c r="M595" s="201"/>
      <c r="N595" s="201"/>
      <c r="O595" s="201"/>
      <c r="P595" s="201"/>
      <c r="Q595" s="113"/>
      <c r="R595" s="113"/>
      <c r="U595" s="201"/>
      <c r="V595" s="113"/>
      <c r="W595" s="113"/>
      <c r="X595" s="113"/>
      <c r="Y595" s="113"/>
      <c r="Z595" s="113"/>
      <c r="AA595" s="113"/>
      <c r="AB595" s="113"/>
      <c r="AC595" s="201"/>
      <c r="AD595" s="113"/>
      <c r="AE595" s="113"/>
      <c r="AF595" s="113"/>
      <c r="AG595" s="113"/>
    </row>
    <row r="596" spans="2:33" x14ac:dyDescent="0.2">
      <c r="B596" s="200"/>
      <c r="C596" s="113"/>
      <c r="D596" s="201"/>
      <c r="E596" s="201"/>
      <c r="F596" s="113"/>
      <c r="G596" s="113"/>
      <c r="H596" s="113"/>
      <c r="I596" s="203"/>
      <c r="J596" s="203"/>
      <c r="K596" s="204"/>
      <c r="L596" s="201"/>
      <c r="M596" s="201"/>
      <c r="N596" s="201"/>
      <c r="O596" s="201"/>
      <c r="P596" s="201"/>
      <c r="Q596" s="113"/>
      <c r="R596" s="113"/>
      <c r="U596" s="201"/>
      <c r="V596" s="113"/>
      <c r="W596" s="113"/>
      <c r="X596" s="113"/>
      <c r="Y596" s="113"/>
      <c r="Z596" s="113"/>
      <c r="AA596" s="113"/>
      <c r="AB596" s="113"/>
      <c r="AC596" s="201"/>
      <c r="AD596" s="113"/>
      <c r="AE596" s="113"/>
      <c r="AF596" s="113"/>
      <c r="AG596" s="113"/>
    </row>
    <row r="597" spans="2:33" x14ac:dyDescent="0.2">
      <c r="B597" s="200"/>
      <c r="C597" s="113"/>
      <c r="D597" s="201"/>
      <c r="E597" s="201"/>
      <c r="F597" s="113"/>
      <c r="G597" s="113"/>
      <c r="H597" s="113"/>
      <c r="I597" s="203"/>
      <c r="J597" s="203"/>
      <c r="K597" s="204"/>
      <c r="L597" s="201"/>
      <c r="M597" s="201"/>
      <c r="N597" s="201"/>
      <c r="O597" s="201"/>
      <c r="P597" s="201"/>
      <c r="Q597" s="113"/>
      <c r="R597" s="113"/>
      <c r="U597" s="201"/>
      <c r="V597" s="113"/>
      <c r="W597" s="113"/>
      <c r="X597" s="113"/>
      <c r="Y597" s="113"/>
      <c r="Z597" s="113"/>
      <c r="AA597" s="113"/>
      <c r="AB597" s="113"/>
      <c r="AC597" s="201"/>
      <c r="AD597" s="113"/>
      <c r="AE597" s="113"/>
      <c r="AF597" s="113"/>
      <c r="AG597" s="113"/>
    </row>
    <row r="598" spans="2:33" x14ac:dyDescent="0.2">
      <c r="B598" s="200"/>
      <c r="C598" s="113"/>
      <c r="D598" s="201"/>
      <c r="E598" s="201"/>
      <c r="F598" s="113"/>
      <c r="G598" s="113"/>
      <c r="H598" s="113"/>
      <c r="I598" s="203"/>
      <c r="J598" s="203"/>
      <c r="K598" s="204"/>
      <c r="L598" s="201"/>
      <c r="M598" s="201"/>
      <c r="N598" s="201"/>
      <c r="O598" s="201"/>
      <c r="P598" s="201"/>
      <c r="Q598" s="113"/>
      <c r="R598" s="113"/>
      <c r="U598" s="201"/>
      <c r="V598" s="113"/>
      <c r="W598" s="113"/>
      <c r="X598" s="113"/>
      <c r="Y598" s="113"/>
      <c r="Z598" s="113"/>
      <c r="AA598" s="113"/>
      <c r="AB598" s="113"/>
      <c r="AC598" s="201"/>
      <c r="AD598" s="113"/>
      <c r="AE598" s="113"/>
      <c r="AF598" s="113"/>
      <c r="AG598" s="113"/>
    </row>
    <row r="599" spans="2:33" x14ac:dyDescent="0.2">
      <c r="B599" s="200"/>
      <c r="C599" s="113"/>
      <c r="D599" s="201"/>
      <c r="E599" s="201"/>
      <c r="F599" s="113"/>
      <c r="G599" s="113"/>
      <c r="H599" s="113"/>
      <c r="I599" s="203"/>
      <c r="J599" s="203"/>
      <c r="K599" s="204"/>
      <c r="L599" s="201"/>
      <c r="M599" s="201"/>
      <c r="N599" s="201"/>
      <c r="O599" s="201"/>
      <c r="P599" s="201"/>
      <c r="Q599" s="113"/>
      <c r="R599" s="113"/>
      <c r="U599" s="201"/>
      <c r="V599" s="113"/>
      <c r="W599" s="113"/>
      <c r="X599" s="113"/>
      <c r="Y599" s="113"/>
      <c r="Z599" s="113"/>
      <c r="AA599" s="113"/>
      <c r="AB599" s="113"/>
      <c r="AC599" s="201"/>
      <c r="AD599" s="113"/>
      <c r="AE599" s="113"/>
      <c r="AF599" s="113"/>
      <c r="AG599" s="113"/>
    </row>
    <row r="600" spans="2:33" x14ac:dyDescent="0.2">
      <c r="B600" s="200"/>
      <c r="C600" s="113"/>
      <c r="D600" s="201"/>
      <c r="E600" s="201"/>
      <c r="F600" s="113"/>
      <c r="G600" s="113"/>
      <c r="H600" s="113"/>
      <c r="I600" s="203"/>
      <c r="J600" s="203"/>
      <c r="K600" s="204"/>
      <c r="L600" s="201"/>
      <c r="M600" s="201"/>
      <c r="N600" s="201"/>
      <c r="O600" s="201"/>
      <c r="P600" s="201"/>
      <c r="Q600" s="113"/>
      <c r="R600" s="113"/>
      <c r="U600" s="201"/>
      <c r="V600" s="113"/>
      <c r="W600" s="113"/>
      <c r="X600" s="113"/>
      <c r="Y600" s="113"/>
      <c r="Z600" s="113"/>
      <c r="AA600" s="113"/>
      <c r="AB600" s="113"/>
      <c r="AC600" s="201"/>
      <c r="AD600" s="113"/>
      <c r="AE600" s="113"/>
      <c r="AF600" s="113"/>
      <c r="AG600" s="113"/>
    </row>
    <row r="601" spans="2:33" x14ac:dyDescent="0.2">
      <c r="B601" s="200"/>
      <c r="C601" s="113"/>
      <c r="D601" s="201"/>
      <c r="E601" s="201"/>
      <c r="F601" s="113"/>
      <c r="G601" s="113"/>
      <c r="H601" s="113"/>
      <c r="I601" s="203"/>
      <c r="J601" s="203"/>
      <c r="K601" s="204"/>
      <c r="L601" s="201"/>
      <c r="M601" s="201"/>
      <c r="N601" s="201"/>
      <c r="O601" s="201"/>
      <c r="P601" s="201"/>
      <c r="Q601" s="113"/>
      <c r="R601" s="113"/>
      <c r="U601" s="201"/>
      <c r="V601" s="113"/>
      <c r="W601" s="113"/>
      <c r="X601" s="113"/>
      <c r="Y601" s="113"/>
      <c r="Z601" s="113"/>
      <c r="AA601" s="113"/>
      <c r="AB601" s="113"/>
      <c r="AC601" s="201"/>
      <c r="AD601" s="113"/>
      <c r="AE601" s="113"/>
      <c r="AF601" s="113"/>
      <c r="AG601" s="113"/>
    </row>
    <row r="602" spans="2:33" x14ac:dyDescent="0.2">
      <c r="B602" s="200"/>
      <c r="C602" s="113"/>
      <c r="D602" s="201"/>
      <c r="E602" s="201"/>
      <c r="F602" s="113"/>
      <c r="G602" s="113"/>
      <c r="H602" s="113"/>
      <c r="I602" s="203"/>
      <c r="J602" s="203"/>
      <c r="K602" s="204"/>
      <c r="L602" s="201"/>
      <c r="M602" s="201"/>
      <c r="N602" s="201"/>
      <c r="O602" s="201"/>
      <c r="P602" s="201"/>
      <c r="Q602" s="113"/>
      <c r="R602" s="113"/>
      <c r="U602" s="201"/>
      <c r="V602" s="113"/>
      <c r="W602" s="113"/>
      <c r="X602" s="113"/>
      <c r="Y602" s="113"/>
      <c r="Z602" s="113"/>
      <c r="AA602" s="113"/>
      <c r="AB602" s="113"/>
      <c r="AC602" s="201"/>
      <c r="AD602" s="113"/>
      <c r="AE602" s="113"/>
      <c r="AF602" s="113"/>
      <c r="AG602" s="113"/>
    </row>
    <row r="603" spans="2:33" x14ac:dyDescent="0.2">
      <c r="B603" s="200"/>
      <c r="C603" s="113"/>
      <c r="D603" s="201"/>
      <c r="E603" s="201"/>
      <c r="F603" s="113"/>
      <c r="G603" s="113"/>
      <c r="H603" s="113"/>
      <c r="I603" s="203"/>
      <c r="J603" s="203"/>
      <c r="K603" s="204"/>
      <c r="L603" s="201"/>
      <c r="M603" s="201"/>
      <c r="N603" s="201"/>
      <c r="O603" s="201"/>
      <c r="P603" s="201"/>
      <c r="Q603" s="113"/>
      <c r="R603" s="113"/>
      <c r="U603" s="201"/>
      <c r="V603" s="113"/>
      <c r="W603" s="113"/>
      <c r="X603" s="113"/>
      <c r="Y603" s="113"/>
      <c r="Z603" s="113"/>
      <c r="AA603" s="113"/>
      <c r="AB603" s="113"/>
      <c r="AC603" s="201"/>
      <c r="AD603" s="113"/>
      <c r="AE603" s="113"/>
      <c r="AF603" s="113"/>
      <c r="AG603" s="113"/>
    </row>
    <row r="604" spans="2:33" x14ac:dyDescent="0.2">
      <c r="B604" s="200"/>
      <c r="C604" s="113"/>
      <c r="D604" s="201"/>
      <c r="E604" s="201"/>
      <c r="F604" s="113"/>
      <c r="G604" s="113"/>
      <c r="H604" s="113"/>
      <c r="I604" s="203"/>
      <c r="J604" s="203"/>
      <c r="K604" s="204"/>
      <c r="L604" s="201"/>
      <c r="M604" s="201"/>
      <c r="N604" s="201"/>
      <c r="O604" s="201"/>
      <c r="P604" s="201"/>
      <c r="Q604" s="113"/>
      <c r="R604" s="113"/>
      <c r="U604" s="201"/>
      <c r="V604" s="113"/>
      <c r="W604" s="113"/>
      <c r="X604" s="113"/>
      <c r="Y604" s="113"/>
      <c r="Z604" s="113"/>
      <c r="AA604" s="113"/>
      <c r="AB604" s="113"/>
      <c r="AC604" s="201"/>
      <c r="AD604" s="113"/>
      <c r="AE604" s="113"/>
      <c r="AF604" s="113"/>
      <c r="AG604" s="113"/>
    </row>
    <row r="605" spans="2:33" x14ac:dyDescent="0.2">
      <c r="B605" s="200"/>
      <c r="C605" s="113"/>
      <c r="D605" s="201"/>
      <c r="E605" s="201"/>
      <c r="F605" s="113"/>
      <c r="G605" s="113"/>
      <c r="H605" s="113"/>
      <c r="I605" s="203"/>
      <c r="J605" s="203"/>
      <c r="K605" s="204"/>
      <c r="L605" s="201"/>
      <c r="M605" s="201"/>
      <c r="N605" s="201"/>
      <c r="O605" s="201"/>
      <c r="P605" s="201"/>
      <c r="Q605" s="113"/>
      <c r="R605" s="113"/>
      <c r="U605" s="201"/>
      <c r="V605" s="113"/>
      <c r="W605" s="113"/>
      <c r="X605" s="113"/>
      <c r="Y605" s="113"/>
      <c r="Z605" s="113"/>
      <c r="AA605" s="113"/>
      <c r="AB605" s="113"/>
      <c r="AC605" s="201"/>
      <c r="AD605" s="113"/>
      <c r="AE605" s="113"/>
      <c r="AF605" s="113"/>
      <c r="AG605" s="113"/>
    </row>
    <row r="606" spans="2:33" x14ac:dyDescent="0.2">
      <c r="B606" s="200"/>
      <c r="C606" s="113"/>
      <c r="D606" s="201"/>
      <c r="E606" s="201"/>
      <c r="F606" s="113"/>
      <c r="G606" s="113"/>
      <c r="H606" s="113"/>
      <c r="I606" s="203"/>
      <c r="J606" s="203"/>
      <c r="K606" s="204"/>
      <c r="L606" s="201"/>
      <c r="M606" s="201"/>
      <c r="N606" s="201"/>
      <c r="O606" s="201"/>
      <c r="P606" s="201"/>
      <c r="Q606" s="113"/>
      <c r="R606" s="113"/>
      <c r="U606" s="201"/>
      <c r="V606" s="113"/>
      <c r="W606" s="113"/>
      <c r="X606" s="113"/>
      <c r="Y606" s="113"/>
      <c r="Z606" s="113"/>
      <c r="AA606" s="113"/>
      <c r="AB606" s="113"/>
      <c r="AC606" s="201"/>
      <c r="AD606" s="113"/>
      <c r="AE606" s="113"/>
      <c r="AF606" s="113"/>
      <c r="AG606" s="113"/>
    </row>
    <row r="607" spans="2:33" x14ac:dyDescent="0.2">
      <c r="B607" s="200"/>
      <c r="C607" s="113"/>
      <c r="D607" s="201"/>
      <c r="E607" s="201"/>
      <c r="F607" s="113"/>
      <c r="G607" s="113"/>
      <c r="H607" s="113"/>
      <c r="I607" s="203"/>
      <c r="J607" s="203"/>
      <c r="K607" s="204"/>
      <c r="L607" s="201"/>
      <c r="M607" s="201"/>
      <c r="N607" s="201"/>
      <c r="O607" s="201"/>
      <c r="P607" s="201"/>
      <c r="Q607" s="113"/>
      <c r="R607" s="113"/>
      <c r="U607" s="201"/>
      <c r="V607" s="113"/>
      <c r="W607" s="113"/>
      <c r="X607" s="113"/>
      <c r="Y607" s="113"/>
      <c r="Z607" s="113"/>
      <c r="AA607" s="113"/>
      <c r="AB607" s="113"/>
      <c r="AC607" s="201"/>
      <c r="AD607" s="113"/>
      <c r="AE607" s="113"/>
      <c r="AF607" s="113"/>
      <c r="AG607" s="113"/>
    </row>
    <row r="608" spans="2:33" x14ac:dyDescent="0.2">
      <c r="B608" s="200"/>
      <c r="C608" s="113"/>
      <c r="D608" s="201"/>
      <c r="E608" s="201"/>
      <c r="F608" s="113"/>
      <c r="G608" s="113"/>
      <c r="H608" s="113"/>
      <c r="I608" s="203"/>
      <c r="J608" s="203"/>
      <c r="K608" s="204"/>
      <c r="L608" s="201"/>
      <c r="M608" s="201"/>
      <c r="N608" s="201"/>
      <c r="O608" s="201"/>
      <c r="P608" s="201"/>
      <c r="Q608" s="113"/>
      <c r="R608" s="113"/>
      <c r="U608" s="201"/>
      <c r="V608" s="113"/>
      <c r="W608" s="113"/>
      <c r="X608" s="113"/>
      <c r="Y608" s="113"/>
      <c r="Z608" s="113"/>
      <c r="AA608" s="113"/>
      <c r="AB608" s="113"/>
      <c r="AC608" s="201"/>
      <c r="AD608" s="113"/>
      <c r="AE608" s="113"/>
      <c r="AF608" s="113"/>
      <c r="AG608" s="113"/>
    </row>
    <row r="609" spans="2:33" x14ac:dyDescent="0.2">
      <c r="B609" s="200"/>
      <c r="C609" s="113"/>
      <c r="D609" s="201"/>
      <c r="E609" s="201"/>
      <c r="F609" s="113"/>
      <c r="G609" s="113"/>
      <c r="H609" s="113"/>
      <c r="I609" s="203"/>
      <c r="J609" s="203"/>
      <c r="K609" s="204"/>
      <c r="L609" s="201"/>
      <c r="M609" s="201"/>
      <c r="N609" s="201"/>
      <c r="O609" s="201"/>
      <c r="P609" s="201"/>
      <c r="Q609" s="113"/>
      <c r="R609" s="113"/>
      <c r="U609" s="201"/>
      <c r="V609" s="113"/>
      <c r="W609" s="113"/>
      <c r="X609" s="113"/>
      <c r="Y609" s="113"/>
      <c r="Z609" s="113"/>
      <c r="AA609" s="113"/>
      <c r="AB609" s="113"/>
      <c r="AC609" s="201"/>
      <c r="AD609" s="113"/>
      <c r="AE609" s="113"/>
      <c r="AF609" s="113"/>
      <c r="AG609" s="113"/>
    </row>
    <row r="610" spans="2:33" x14ac:dyDescent="0.2">
      <c r="B610" s="200"/>
      <c r="C610" s="113"/>
      <c r="D610" s="201"/>
      <c r="E610" s="201"/>
      <c r="F610" s="113"/>
      <c r="G610" s="113"/>
      <c r="H610" s="113"/>
      <c r="I610" s="203"/>
      <c r="J610" s="203"/>
      <c r="K610" s="204"/>
      <c r="L610" s="201"/>
      <c r="M610" s="201"/>
      <c r="N610" s="201"/>
      <c r="O610" s="201"/>
      <c r="P610" s="201"/>
      <c r="Q610" s="113"/>
      <c r="R610" s="113"/>
      <c r="U610" s="201"/>
      <c r="V610" s="113"/>
      <c r="W610" s="113"/>
      <c r="X610" s="113"/>
      <c r="Y610" s="113"/>
      <c r="Z610" s="113"/>
      <c r="AA610" s="113"/>
      <c r="AB610" s="113"/>
      <c r="AC610" s="201"/>
      <c r="AD610" s="113"/>
      <c r="AE610" s="113"/>
      <c r="AF610" s="113"/>
      <c r="AG610" s="113"/>
    </row>
    <row r="611" spans="2:33" x14ac:dyDescent="0.2">
      <c r="B611" s="200"/>
      <c r="C611" s="113"/>
      <c r="D611" s="201"/>
      <c r="E611" s="201"/>
      <c r="F611" s="113"/>
      <c r="G611" s="113"/>
      <c r="H611" s="113"/>
      <c r="I611" s="203"/>
      <c r="J611" s="203"/>
      <c r="K611" s="204"/>
      <c r="L611" s="201"/>
      <c r="M611" s="201"/>
      <c r="N611" s="201"/>
      <c r="O611" s="201"/>
      <c r="P611" s="201"/>
      <c r="Q611" s="113"/>
      <c r="R611" s="113"/>
      <c r="U611" s="201"/>
      <c r="V611" s="113"/>
      <c r="W611" s="113"/>
      <c r="X611" s="113"/>
      <c r="Y611" s="113"/>
      <c r="Z611" s="113"/>
      <c r="AA611" s="113"/>
      <c r="AB611" s="113"/>
      <c r="AC611" s="201"/>
      <c r="AD611" s="113"/>
      <c r="AE611" s="113"/>
      <c r="AF611" s="113"/>
      <c r="AG611" s="113"/>
    </row>
    <row r="612" spans="2:33" x14ac:dyDescent="0.2">
      <c r="B612" s="200"/>
      <c r="C612" s="113"/>
      <c r="D612" s="201"/>
      <c r="E612" s="201"/>
      <c r="F612" s="113"/>
      <c r="G612" s="113"/>
      <c r="H612" s="113"/>
      <c r="I612" s="203"/>
      <c r="J612" s="203"/>
      <c r="K612" s="204"/>
      <c r="L612" s="201"/>
      <c r="M612" s="201"/>
      <c r="N612" s="201"/>
      <c r="O612" s="201"/>
      <c r="P612" s="201"/>
      <c r="Q612" s="113"/>
      <c r="R612" s="113"/>
      <c r="U612" s="201"/>
      <c r="V612" s="113"/>
      <c r="W612" s="113"/>
      <c r="X612" s="113"/>
      <c r="Y612" s="113"/>
      <c r="Z612" s="113"/>
      <c r="AA612" s="113"/>
      <c r="AB612" s="113"/>
      <c r="AC612" s="201"/>
      <c r="AD612" s="113"/>
      <c r="AE612" s="113"/>
      <c r="AF612" s="113"/>
      <c r="AG612" s="113"/>
    </row>
    <row r="613" spans="2:33" x14ac:dyDescent="0.2">
      <c r="B613" s="200"/>
      <c r="C613" s="113"/>
      <c r="D613" s="201"/>
      <c r="E613" s="201"/>
      <c r="F613" s="113"/>
      <c r="G613" s="113"/>
      <c r="H613" s="113"/>
      <c r="I613" s="203"/>
      <c r="J613" s="203"/>
      <c r="K613" s="204"/>
      <c r="L613" s="201"/>
      <c r="M613" s="201"/>
      <c r="N613" s="201"/>
      <c r="O613" s="201"/>
      <c r="P613" s="201"/>
      <c r="Q613" s="113"/>
      <c r="R613" s="113"/>
      <c r="U613" s="201"/>
      <c r="V613" s="113"/>
      <c r="W613" s="113"/>
      <c r="X613" s="113"/>
      <c r="Y613" s="113"/>
      <c r="Z613" s="113"/>
      <c r="AA613" s="113"/>
      <c r="AB613" s="113"/>
      <c r="AC613" s="201"/>
      <c r="AD613" s="113"/>
      <c r="AE613" s="113"/>
      <c r="AF613" s="113"/>
      <c r="AG613" s="113"/>
    </row>
    <row r="614" spans="2:33" x14ac:dyDescent="0.2">
      <c r="B614" s="200"/>
      <c r="C614" s="113"/>
      <c r="D614" s="201"/>
      <c r="E614" s="201"/>
      <c r="F614" s="113"/>
      <c r="G614" s="113"/>
      <c r="H614" s="113"/>
      <c r="I614" s="203"/>
      <c r="J614" s="203"/>
      <c r="K614" s="204"/>
      <c r="L614" s="201"/>
      <c r="M614" s="201"/>
      <c r="N614" s="201"/>
      <c r="O614" s="201"/>
      <c r="P614" s="201"/>
      <c r="Q614" s="113"/>
      <c r="R614" s="113"/>
      <c r="U614" s="201"/>
      <c r="V614" s="113"/>
      <c r="W614" s="113"/>
      <c r="X614" s="113"/>
      <c r="Y614" s="113"/>
      <c r="Z614" s="113"/>
      <c r="AA614" s="113"/>
      <c r="AB614" s="113"/>
      <c r="AC614" s="201"/>
      <c r="AD614" s="113"/>
      <c r="AE614" s="113"/>
      <c r="AF614" s="113"/>
      <c r="AG614" s="113"/>
    </row>
    <row r="615" spans="2:33" x14ac:dyDescent="0.2">
      <c r="B615" s="200"/>
      <c r="C615" s="113"/>
      <c r="D615" s="201"/>
      <c r="E615" s="201"/>
      <c r="F615" s="113"/>
      <c r="G615" s="113"/>
      <c r="H615" s="113"/>
      <c r="I615" s="203"/>
      <c r="J615" s="203"/>
      <c r="K615" s="204"/>
      <c r="L615" s="201"/>
      <c r="M615" s="201"/>
      <c r="N615" s="201"/>
      <c r="O615" s="201"/>
      <c r="P615" s="201"/>
      <c r="Q615" s="113"/>
      <c r="R615" s="113"/>
      <c r="U615" s="201"/>
      <c r="V615" s="113"/>
      <c r="W615" s="113"/>
      <c r="X615" s="113"/>
      <c r="Y615" s="113"/>
      <c r="Z615" s="113"/>
      <c r="AA615" s="113"/>
      <c r="AB615" s="113"/>
      <c r="AC615" s="201"/>
      <c r="AD615" s="113"/>
      <c r="AE615" s="113"/>
      <c r="AF615" s="113"/>
      <c r="AG615" s="113"/>
    </row>
    <row r="616" spans="2:33" x14ac:dyDescent="0.2">
      <c r="B616" s="200"/>
      <c r="C616" s="113"/>
      <c r="D616" s="201"/>
      <c r="E616" s="201"/>
      <c r="F616" s="113"/>
      <c r="G616" s="113"/>
      <c r="H616" s="113"/>
      <c r="I616" s="203"/>
      <c r="J616" s="203"/>
      <c r="K616" s="204"/>
      <c r="L616" s="201"/>
      <c r="M616" s="201"/>
      <c r="N616" s="201"/>
      <c r="O616" s="201"/>
      <c r="P616" s="201"/>
      <c r="Q616" s="113"/>
      <c r="R616" s="113"/>
      <c r="U616" s="201"/>
      <c r="V616" s="113"/>
      <c r="W616" s="113"/>
      <c r="X616" s="113"/>
      <c r="Y616" s="113"/>
      <c r="Z616" s="113"/>
      <c r="AA616" s="113"/>
      <c r="AB616" s="113"/>
      <c r="AC616" s="201"/>
      <c r="AD616" s="113"/>
      <c r="AE616" s="113"/>
      <c r="AF616" s="113"/>
      <c r="AG616" s="113"/>
    </row>
    <row r="617" spans="2:33" x14ac:dyDescent="0.2">
      <c r="B617" s="200"/>
      <c r="C617" s="113"/>
      <c r="D617" s="201"/>
      <c r="E617" s="201"/>
      <c r="F617" s="113"/>
      <c r="G617" s="113"/>
      <c r="H617" s="113"/>
      <c r="I617" s="203"/>
      <c r="J617" s="203"/>
      <c r="K617" s="204"/>
      <c r="L617" s="201"/>
      <c r="M617" s="201"/>
      <c r="N617" s="201"/>
      <c r="O617" s="201"/>
      <c r="P617" s="201"/>
      <c r="Q617" s="113"/>
      <c r="R617" s="113"/>
      <c r="U617" s="201"/>
      <c r="V617" s="113"/>
      <c r="W617" s="113"/>
      <c r="X617" s="113"/>
      <c r="Y617" s="113"/>
      <c r="Z617" s="113"/>
      <c r="AA617" s="113"/>
      <c r="AB617" s="113"/>
      <c r="AC617" s="201"/>
      <c r="AD617" s="113"/>
      <c r="AE617" s="113"/>
      <c r="AF617" s="113"/>
      <c r="AG617" s="113"/>
    </row>
    <row r="618" spans="2:33" x14ac:dyDescent="0.2">
      <c r="B618" s="200"/>
      <c r="C618" s="113"/>
      <c r="D618" s="201"/>
      <c r="E618" s="201"/>
      <c r="F618" s="113"/>
      <c r="G618" s="113"/>
      <c r="H618" s="113"/>
      <c r="I618" s="203"/>
      <c r="J618" s="203"/>
      <c r="K618" s="204"/>
      <c r="L618" s="201"/>
      <c r="M618" s="201"/>
      <c r="N618" s="201"/>
      <c r="O618" s="201"/>
      <c r="P618" s="201"/>
      <c r="Q618" s="113"/>
      <c r="R618" s="113"/>
      <c r="U618" s="201"/>
      <c r="V618" s="113"/>
      <c r="W618" s="113"/>
      <c r="X618" s="113"/>
      <c r="Y618" s="113"/>
      <c r="Z618" s="113"/>
      <c r="AA618" s="113"/>
      <c r="AB618" s="113"/>
      <c r="AC618" s="201"/>
      <c r="AD618" s="113"/>
      <c r="AE618" s="113"/>
      <c r="AF618" s="113"/>
      <c r="AG618" s="113"/>
    </row>
    <row r="619" spans="2:33" x14ac:dyDescent="0.2">
      <c r="B619" s="200"/>
      <c r="C619" s="113"/>
      <c r="D619" s="201"/>
      <c r="E619" s="201"/>
      <c r="F619" s="113"/>
      <c r="G619" s="113"/>
      <c r="H619" s="113"/>
      <c r="I619" s="203"/>
      <c r="J619" s="203"/>
      <c r="K619" s="204"/>
      <c r="L619" s="201"/>
      <c r="M619" s="201"/>
      <c r="N619" s="201"/>
      <c r="O619" s="201"/>
      <c r="P619" s="201"/>
      <c r="Q619" s="113"/>
      <c r="R619" s="113"/>
      <c r="U619" s="201"/>
      <c r="V619" s="113"/>
      <c r="W619" s="113"/>
      <c r="X619" s="113"/>
      <c r="Y619" s="113"/>
      <c r="Z619" s="113"/>
      <c r="AA619" s="113"/>
      <c r="AB619" s="113"/>
      <c r="AC619" s="201"/>
      <c r="AD619" s="113"/>
      <c r="AE619" s="113"/>
      <c r="AF619" s="113"/>
      <c r="AG619" s="113"/>
    </row>
    <row r="620" spans="2:33" x14ac:dyDescent="0.2">
      <c r="B620" s="200"/>
      <c r="C620" s="113"/>
      <c r="D620" s="201"/>
      <c r="E620" s="201"/>
      <c r="F620" s="113"/>
      <c r="G620" s="113"/>
      <c r="H620" s="113"/>
      <c r="I620" s="203"/>
      <c r="J620" s="203"/>
      <c r="K620" s="204"/>
      <c r="L620" s="201"/>
      <c r="M620" s="201"/>
      <c r="N620" s="201"/>
      <c r="O620" s="201"/>
      <c r="P620" s="201"/>
      <c r="Q620" s="113"/>
      <c r="R620" s="113"/>
      <c r="U620" s="201"/>
      <c r="V620" s="113"/>
      <c r="W620" s="113"/>
      <c r="X620" s="113"/>
      <c r="Y620" s="113"/>
      <c r="Z620" s="113"/>
      <c r="AA620" s="113"/>
      <c r="AB620" s="113"/>
      <c r="AC620" s="201"/>
      <c r="AD620" s="113"/>
      <c r="AE620" s="113"/>
      <c r="AF620" s="113"/>
      <c r="AG620" s="113"/>
    </row>
    <row r="621" spans="2:33" x14ac:dyDescent="0.2">
      <c r="B621" s="200"/>
      <c r="C621" s="113"/>
      <c r="D621" s="201"/>
      <c r="E621" s="201"/>
      <c r="F621" s="113"/>
      <c r="G621" s="113"/>
      <c r="H621" s="113"/>
      <c r="I621" s="203"/>
      <c r="J621" s="203"/>
      <c r="K621" s="204"/>
      <c r="L621" s="201"/>
      <c r="M621" s="201"/>
      <c r="N621" s="201"/>
      <c r="O621" s="201"/>
      <c r="P621" s="201"/>
      <c r="Q621" s="113"/>
      <c r="R621" s="113"/>
      <c r="U621" s="201"/>
      <c r="V621" s="113"/>
      <c r="W621" s="113"/>
      <c r="X621" s="113"/>
      <c r="Y621" s="113"/>
      <c r="Z621" s="113"/>
      <c r="AA621" s="113"/>
      <c r="AB621" s="113"/>
      <c r="AC621" s="201"/>
      <c r="AD621" s="113"/>
      <c r="AE621" s="113"/>
      <c r="AF621" s="113"/>
      <c r="AG621" s="113"/>
    </row>
    <row r="622" spans="2:33" x14ac:dyDescent="0.2">
      <c r="B622" s="200"/>
      <c r="C622" s="113"/>
      <c r="D622" s="201"/>
      <c r="E622" s="201"/>
      <c r="F622" s="113"/>
      <c r="G622" s="113"/>
      <c r="H622" s="113"/>
      <c r="I622" s="203"/>
      <c r="J622" s="203"/>
      <c r="K622" s="204"/>
      <c r="L622" s="201"/>
      <c r="M622" s="201"/>
      <c r="N622" s="201"/>
      <c r="O622" s="201"/>
      <c r="P622" s="201"/>
      <c r="Q622" s="113"/>
      <c r="R622" s="113"/>
      <c r="U622" s="201"/>
      <c r="V622" s="113"/>
      <c r="W622" s="113"/>
      <c r="X622" s="113"/>
      <c r="Y622" s="113"/>
      <c r="Z622" s="113"/>
      <c r="AA622" s="113"/>
      <c r="AB622" s="113"/>
      <c r="AC622" s="201"/>
      <c r="AD622" s="113"/>
      <c r="AE622" s="113"/>
      <c r="AF622" s="113"/>
      <c r="AG622" s="113"/>
    </row>
    <row r="623" spans="2:33" x14ac:dyDescent="0.2">
      <c r="B623" s="200"/>
      <c r="C623" s="113"/>
      <c r="D623" s="201"/>
      <c r="E623" s="201"/>
      <c r="F623" s="113"/>
      <c r="G623" s="113"/>
      <c r="H623" s="113"/>
      <c r="I623" s="203"/>
      <c r="J623" s="203"/>
      <c r="K623" s="204"/>
      <c r="L623" s="201"/>
      <c r="M623" s="201"/>
      <c r="N623" s="201"/>
      <c r="O623" s="201"/>
      <c r="P623" s="201"/>
      <c r="Q623" s="113"/>
      <c r="R623" s="113"/>
      <c r="U623" s="201"/>
      <c r="V623" s="113"/>
      <c r="W623" s="113"/>
      <c r="X623" s="113"/>
      <c r="Y623" s="113"/>
      <c r="Z623" s="113"/>
      <c r="AA623" s="113"/>
      <c r="AB623" s="113"/>
      <c r="AC623" s="201"/>
      <c r="AD623" s="113"/>
      <c r="AE623" s="113"/>
      <c r="AF623" s="113"/>
      <c r="AG623" s="113"/>
    </row>
    <row r="624" spans="2:33" x14ac:dyDescent="0.2">
      <c r="B624" s="200"/>
      <c r="C624" s="113"/>
      <c r="D624" s="201"/>
      <c r="E624" s="201"/>
      <c r="F624" s="113"/>
      <c r="G624" s="113"/>
      <c r="H624" s="113"/>
      <c r="I624" s="203"/>
      <c r="J624" s="203"/>
      <c r="K624" s="204"/>
      <c r="L624" s="201"/>
      <c r="M624" s="201"/>
      <c r="N624" s="201"/>
      <c r="O624" s="201"/>
      <c r="P624" s="201"/>
      <c r="Q624" s="113"/>
      <c r="R624" s="113"/>
      <c r="U624" s="201"/>
      <c r="V624" s="113"/>
      <c r="W624" s="113"/>
      <c r="X624" s="113"/>
      <c r="Y624" s="113"/>
      <c r="Z624" s="113"/>
      <c r="AA624" s="113"/>
      <c r="AB624" s="113"/>
      <c r="AC624" s="201"/>
      <c r="AD624" s="113"/>
      <c r="AE624" s="113"/>
      <c r="AF624" s="113"/>
      <c r="AG624" s="113"/>
    </row>
    <row r="625" spans="2:33" x14ac:dyDescent="0.2">
      <c r="B625" s="200"/>
      <c r="C625" s="113"/>
      <c r="D625" s="201"/>
      <c r="E625" s="201"/>
      <c r="F625" s="113"/>
      <c r="G625" s="113"/>
      <c r="H625" s="113"/>
      <c r="I625" s="203"/>
      <c r="J625" s="203"/>
      <c r="K625" s="204"/>
      <c r="L625" s="201"/>
      <c r="M625" s="201"/>
      <c r="N625" s="201"/>
      <c r="O625" s="201"/>
      <c r="P625" s="201"/>
      <c r="Q625" s="113"/>
      <c r="R625" s="113"/>
      <c r="U625" s="201"/>
      <c r="V625" s="113"/>
      <c r="W625" s="113"/>
      <c r="X625" s="113"/>
      <c r="Y625" s="113"/>
      <c r="Z625" s="113"/>
      <c r="AA625" s="113"/>
      <c r="AB625" s="113"/>
      <c r="AC625" s="201"/>
      <c r="AD625" s="113"/>
      <c r="AE625" s="113"/>
      <c r="AF625" s="113"/>
      <c r="AG625" s="113"/>
    </row>
    <row r="626" spans="2:33" x14ac:dyDescent="0.2">
      <c r="B626" s="200"/>
      <c r="C626" s="113"/>
      <c r="D626" s="201"/>
      <c r="E626" s="201"/>
      <c r="F626" s="113"/>
      <c r="G626" s="113"/>
      <c r="H626" s="113"/>
      <c r="I626" s="203"/>
      <c r="J626" s="203"/>
      <c r="K626" s="204"/>
      <c r="L626" s="201"/>
      <c r="M626" s="201"/>
      <c r="N626" s="201"/>
      <c r="O626" s="201"/>
      <c r="P626" s="201"/>
      <c r="Q626" s="113"/>
      <c r="R626" s="113"/>
      <c r="U626" s="201"/>
      <c r="V626" s="113"/>
      <c r="W626" s="113"/>
      <c r="X626" s="113"/>
      <c r="Y626" s="113"/>
      <c r="Z626" s="113"/>
      <c r="AA626" s="113"/>
      <c r="AB626" s="113"/>
      <c r="AC626" s="201"/>
      <c r="AD626" s="113"/>
      <c r="AE626" s="113"/>
      <c r="AF626" s="113"/>
      <c r="AG626" s="113"/>
    </row>
    <row r="627" spans="2:33" x14ac:dyDescent="0.2">
      <c r="B627" s="200"/>
      <c r="C627" s="113"/>
      <c r="D627" s="201"/>
      <c r="E627" s="201"/>
      <c r="F627" s="113"/>
      <c r="G627" s="113"/>
      <c r="H627" s="113"/>
      <c r="I627" s="203"/>
      <c r="J627" s="203"/>
      <c r="K627" s="204"/>
      <c r="L627" s="201"/>
      <c r="M627" s="201"/>
      <c r="N627" s="201"/>
      <c r="O627" s="201"/>
      <c r="P627" s="201"/>
      <c r="Q627" s="113"/>
      <c r="R627" s="113"/>
      <c r="U627" s="201"/>
      <c r="V627" s="113"/>
      <c r="W627" s="113"/>
      <c r="X627" s="113"/>
      <c r="Y627" s="113"/>
      <c r="Z627" s="113"/>
      <c r="AA627" s="113"/>
      <c r="AB627" s="113"/>
      <c r="AC627" s="201"/>
      <c r="AD627" s="113"/>
      <c r="AE627" s="113"/>
      <c r="AF627" s="113"/>
      <c r="AG627" s="113"/>
    </row>
    <row r="628" spans="2:33" x14ac:dyDescent="0.2">
      <c r="B628" s="200"/>
      <c r="C628" s="113"/>
      <c r="D628" s="201"/>
      <c r="E628" s="201"/>
      <c r="F628" s="113"/>
      <c r="G628" s="113"/>
      <c r="H628" s="113"/>
      <c r="I628" s="203"/>
      <c r="J628" s="203"/>
      <c r="K628" s="204"/>
      <c r="L628" s="201"/>
      <c r="M628" s="201"/>
      <c r="N628" s="201"/>
      <c r="O628" s="201"/>
      <c r="P628" s="201"/>
      <c r="Q628" s="113"/>
      <c r="R628" s="113"/>
      <c r="U628" s="201"/>
      <c r="V628" s="113"/>
      <c r="W628" s="113"/>
      <c r="X628" s="113"/>
      <c r="Y628" s="113"/>
      <c r="Z628" s="113"/>
      <c r="AA628" s="113"/>
      <c r="AB628" s="113"/>
      <c r="AC628" s="201"/>
      <c r="AD628" s="113"/>
      <c r="AE628" s="113"/>
      <c r="AF628" s="113"/>
      <c r="AG628" s="113"/>
    </row>
    <row r="629" spans="2:33" x14ac:dyDescent="0.2">
      <c r="B629" s="200"/>
      <c r="C629" s="113"/>
      <c r="D629" s="201"/>
      <c r="E629" s="201"/>
      <c r="F629" s="113"/>
      <c r="G629" s="113"/>
      <c r="H629" s="113"/>
      <c r="I629" s="203"/>
      <c r="J629" s="203"/>
      <c r="K629" s="204"/>
      <c r="L629" s="201"/>
      <c r="M629" s="201"/>
      <c r="N629" s="201"/>
      <c r="O629" s="201"/>
      <c r="P629" s="201"/>
      <c r="Q629" s="113"/>
      <c r="R629" s="113"/>
      <c r="U629" s="201"/>
      <c r="V629" s="113"/>
      <c r="W629" s="113"/>
      <c r="X629" s="113"/>
      <c r="Y629" s="113"/>
      <c r="Z629" s="113"/>
      <c r="AA629" s="113"/>
      <c r="AB629" s="113"/>
      <c r="AC629" s="201"/>
      <c r="AD629" s="113"/>
      <c r="AE629" s="113"/>
      <c r="AF629" s="113"/>
      <c r="AG629" s="113"/>
    </row>
    <row r="630" spans="2:33" x14ac:dyDescent="0.2">
      <c r="B630" s="200"/>
      <c r="C630" s="113"/>
      <c r="D630" s="201"/>
      <c r="E630" s="201"/>
      <c r="F630" s="113"/>
      <c r="G630" s="113"/>
      <c r="H630" s="113"/>
      <c r="I630" s="203"/>
      <c r="J630" s="203"/>
      <c r="K630" s="204"/>
      <c r="L630" s="201"/>
      <c r="M630" s="201"/>
      <c r="N630" s="201"/>
      <c r="O630" s="201"/>
      <c r="P630" s="201"/>
      <c r="Q630" s="113"/>
      <c r="R630" s="113"/>
      <c r="U630" s="201"/>
      <c r="V630" s="113"/>
      <c r="W630" s="113"/>
      <c r="X630" s="113"/>
      <c r="Y630" s="113"/>
      <c r="Z630" s="113"/>
      <c r="AA630" s="113"/>
      <c r="AB630" s="113"/>
      <c r="AC630" s="201"/>
      <c r="AD630" s="113"/>
      <c r="AE630" s="113"/>
      <c r="AF630" s="113"/>
      <c r="AG630" s="113"/>
    </row>
    <row r="631" spans="2:33" x14ac:dyDescent="0.2">
      <c r="B631" s="200"/>
      <c r="C631" s="113"/>
      <c r="D631" s="201"/>
      <c r="E631" s="201"/>
      <c r="F631" s="113"/>
      <c r="G631" s="113"/>
      <c r="H631" s="113"/>
      <c r="I631" s="203"/>
      <c r="J631" s="203"/>
      <c r="K631" s="204"/>
      <c r="L631" s="201"/>
      <c r="M631" s="201"/>
      <c r="N631" s="201"/>
      <c r="O631" s="201"/>
      <c r="P631" s="201"/>
      <c r="Q631" s="113"/>
      <c r="R631" s="113"/>
      <c r="U631" s="201"/>
      <c r="V631" s="113"/>
      <c r="W631" s="113"/>
      <c r="X631" s="113"/>
      <c r="Y631" s="113"/>
      <c r="Z631" s="113"/>
      <c r="AA631" s="113"/>
      <c r="AB631" s="113"/>
      <c r="AC631" s="201"/>
      <c r="AD631" s="113"/>
      <c r="AE631" s="113"/>
      <c r="AF631" s="113"/>
      <c r="AG631" s="113"/>
    </row>
    <row r="632" spans="2:33" x14ac:dyDescent="0.2">
      <c r="B632" s="200"/>
      <c r="C632" s="113"/>
      <c r="D632" s="201"/>
      <c r="E632" s="201"/>
      <c r="F632" s="113"/>
      <c r="G632" s="113"/>
      <c r="H632" s="113"/>
      <c r="I632" s="203"/>
      <c r="J632" s="203"/>
      <c r="K632" s="204"/>
      <c r="L632" s="201"/>
      <c r="M632" s="201"/>
      <c r="N632" s="201"/>
      <c r="O632" s="201"/>
      <c r="P632" s="201"/>
      <c r="Q632" s="113"/>
      <c r="R632" s="113"/>
      <c r="U632" s="201"/>
      <c r="V632" s="113"/>
      <c r="W632" s="113"/>
      <c r="X632" s="113"/>
      <c r="Y632" s="113"/>
      <c r="Z632" s="113"/>
      <c r="AA632" s="113"/>
      <c r="AB632" s="113"/>
      <c r="AC632" s="201"/>
      <c r="AD632" s="113"/>
      <c r="AE632" s="113"/>
      <c r="AF632" s="113"/>
      <c r="AG632" s="113"/>
    </row>
    <row r="633" spans="2:33" x14ac:dyDescent="0.2">
      <c r="B633" s="200"/>
      <c r="C633" s="113"/>
      <c r="D633" s="201"/>
      <c r="E633" s="201"/>
      <c r="F633" s="113"/>
      <c r="G633" s="113"/>
      <c r="H633" s="113"/>
      <c r="I633" s="203"/>
      <c r="J633" s="203"/>
      <c r="K633" s="204"/>
      <c r="L633" s="201"/>
      <c r="M633" s="201"/>
      <c r="N633" s="201"/>
      <c r="O633" s="201"/>
      <c r="P633" s="201"/>
      <c r="Q633" s="113"/>
      <c r="R633" s="113"/>
      <c r="U633" s="201"/>
      <c r="V633" s="113"/>
      <c r="W633" s="113"/>
      <c r="X633" s="113"/>
      <c r="Y633" s="113"/>
      <c r="Z633" s="113"/>
      <c r="AA633" s="113"/>
      <c r="AB633" s="113"/>
      <c r="AC633" s="201"/>
      <c r="AD633" s="113"/>
      <c r="AE633" s="113"/>
      <c r="AF633" s="113"/>
      <c r="AG633" s="113"/>
    </row>
    <row r="634" spans="2:33" x14ac:dyDescent="0.2">
      <c r="B634" s="200"/>
      <c r="C634" s="113"/>
      <c r="D634" s="201"/>
      <c r="E634" s="201"/>
      <c r="F634" s="113"/>
      <c r="G634" s="113"/>
      <c r="H634" s="113"/>
      <c r="I634" s="203"/>
      <c r="J634" s="203"/>
      <c r="K634" s="204"/>
      <c r="L634" s="201"/>
      <c r="M634" s="201"/>
      <c r="N634" s="201"/>
      <c r="O634" s="201"/>
      <c r="P634" s="201"/>
      <c r="Q634" s="113"/>
      <c r="R634" s="113"/>
      <c r="U634" s="201"/>
      <c r="V634" s="113"/>
      <c r="W634" s="113"/>
      <c r="X634" s="113"/>
      <c r="Y634" s="113"/>
      <c r="Z634" s="113"/>
      <c r="AA634" s="113"/>
      <c r="AB634" s="113"/>
      <c r="AC634" s="201"/>
      <c r="AD634" s="113"/>
      <c r="AE634" s="113"/>
      <c r="AF634" s="113"/>
      <c r="AG634" s="113"/>
    </row>
    <row r="635" spans="2:33" x14ac:dyDescent="0.2">
      <c r="B635" s="200"/>
      <c r="C635" s="113"/>
      <c r="D635" s="201"/>
      <c r="E635" s="201"/>
      <c r="F635" s="113"/>
      <c r="G635" s="113"/>
      <c r="H635" s="113"/>
      <c r="I635" s="203"/>
      <c r="J635" s="203"/>
      <c r="K635" s="204"/>
      <c r="L635" s="201"/>
      <c r="M635" s="201"/>
      <c r="N635" s="201"/>
      <c r="O635" s="201"/>
      <c r="P635" s="201"/>
      <c r="Q635" s="113"/>
      <c r="R635" s="113"/>
      <c r="U635" s="201"/>
      <c r="V635" s="113"/>
      <c r="W635" s="113"/>
      <c r="X635" s="113"/>
      <c r="Y635" s="113"/>
      <c r="Z635" s="113"/>
      <c r="AA635" s="113"/>
      <c r="AB635" s="113"/>
      <c r="AC635" s="201"/>
      <c r="AD635" s="113"/>
      <c r="AE635" s="113"/>
      <c r="AF635" s="113"/>
      <c r="AG635" s="113"/>
    </row>
    <row r="636" spans="2:33" x14ac:dyDescent="0.2">
      <c r="B636" s="200"/>
      <c r="C636" s="113"/>
      <c r="D636" s="201"/>
      <c r="E636" s="201"/>
      <c r="F636" s="113"/>
      <c r="G636" s="113"/>
      <c r="H636" s="113"/>
      <c r="I636" s="203"/>
      <c r="J636" s="203"/>
      <c r="K636" s="204"/>
      <c r="L636" s="201"/>
      <c r="M636" s="201"/>
      <c r="N636" s="201"/>
      <c r="O636" s="201"/>
      <c r="P636" s="201"/>
      <c r="Q636" s="113"/>
      <c r="R636" s="113"/>
      <c r="U636" s="201"/>
      <c r="V636" s="113"/>
      <c r="W636" s="113"/>
      <c r="X636" s="113"/>
      <c r="Y636" s="113"/>
      <c r="Z636" s="113"/>
      <c r="AA636" s="113"/>
      <c r="AB636" s="113"/>
      <c r="AC636" s="201"/>
      <c r="AD636" s="113"/>
      <c r="AE636" s="113"/>
      <c r="AF636" s="113"/>
      <c r="AG636" s="113"/>
    </row>
    <row r="637" spans="2:33" x14ac:dyDescent="0.2">
      <c r="B637" s="200"/>
      <c r="C637" s="113"/>
      <c r="D637" s="201"/>
      <c r="E637" s="201"/>
      <c r="F637" s="113"/>
      <c r="G637" s="113"/>
      <c r="H637" s="113"/>
      <c r="I637" s="203"/>
      <c r="J637" s="203"/>
      <c r="K637" s="204"/>
      <c r="L637" s="201"/>
      <c r="M637" s="201"/>
      <c r="N637" s="201"/>
      <c r="O637" s="201"/>
      <c r="P637" s="201"/>
      <c r="Q637" s="113"/>
      <c r="R637" s="113"/>
      <c r="U637" s="201"/>
      <c r="V637" s="113"/>
      <c r="W637" s="113"/>
      <c r="X637" s="113"/>
      <c r="Y637" s="113"/>
      <c r="Z637" s="113"/>
      <c r="AA637" s="113"/>
      <c r="AB637" s="113"/>
      <c r="AC637" s="201"/>
      <c r="AD637" s="113"/>
      <c r="AE637" s="113"/>
      <c r="AF637" s="113"/>
      <c r="AG637" s="113"/>
    </row>
    <row r="638" spans="2:33" x14ac:dyDescent="0.2">
      <c r="B638" s="200"/>
      <c r="C638" s="113"/>
      <c r="D638" s="201"/>
      <c r="E638" s="201"/>
      <c r="F638" s="113"/>
      <c r="G638" s="113"/>
      <c r="H638" s="113"/>
      <c r="I638" s="203"/>
      <c r="J638" s="203"/>
      <c r="K638" s="204"/>
      <c r="L638" s="201"/>
      <c r="M638" s="201"/>
      <c r="N638" s="201"/>
      <c r="O638" s="201"/>
      <c r="P638" s="201"/>
      <c r="Q638" s="113"/>
      <c r="R638" s="113"/>
      <c r="U638" s="201"/>
      <c r="V638" s="113"/>
      <c r="W638" s="113"/>
      <c r="X638" s="113"/>
      <c r="Y638" s="113"/>
      <c r="Z638" s="113"/>
      <c r="AA638" s="113"/>
      <c r="AB638" s="113"/>
      <c r="AC638" s="201"/>
      <c r="AD638" s="113"/>
      <c r="AE638" s="113"/>
      <c r="AF638" s="113"/>
      <c r="AG638" s="113"/>
    </row>
    <row r="639" spans="2:33" x14ac:dyDescent="0.2">
      <c r="B639" s="200"/>
      <c r="C639" s="113"/>
      <c r="D639" s="201"/>
      <c r="E639" s="201"/>
      <c r="F639" s="113"/>
      <c r="G639" s="113"/>
      <c r="H639" s="113"/>
      <c r="I639" s="203"/>
      <c r="J639" s="203"/>
      <c r="K639" s="204"/>
      <c r="L639" s="201"/>
      <c r="M639" s="201"/>
      <c r="N639" s="201"/>
      <c r="O639" s="201"/>
      <c r="P639" s="201"/>
      <c r="Q639" s="113"/>
      <c r="R639" s="113"/>
      <c r="U639" s="201"/>
      <c r="V639" s="113"/>
      <c r="W639" s="113"/>
      <c r="X639" s="113"/>
      <c r="Y639" s="113"/>
      <c r="Z639" s="113"/>
      <c r="AA639" s="113"/>
      <c r="AB639" s="113"/>
      <c r="AC639" s="201"/>
      <c r="AD639" s="113"/>
      <c r="AE639" s="113"/>
      <c r="AF639" s="113"/>
      <c r="AG639" s="113"/>
    </row>
    <row r="640" spans="2:33" x14ac:dyDescent="0.2">
      <c r="B640" s="200"/>
      <c r="C640" s="113"/>
      <c r="D640" s="201"/>
      <c r="E640" s="201"/>
      <c r="F640" s="113"/>
      <c r="G640" s="113"/>
      <c r="H640" s="113"/>
      <c r="I640" s="203"/>
      <c r="J640" s="203"/>
      <c r="K640" s="204"/>
      <c r="L640" s="201"/>
      <c r="M640" s="201"/>
      <c r="N640" s="201"/>
      <c r="O640" s="201"/>
      <c r="P640" s="201"/>
      <c r="Q640" s="113"/>
      <c r="R640" s="113"/>
      <c r="U640" s="201"/>
      <c r="V640" s="113"/>
      <c r="W640" s="113"/>
      <c r="X640" s="113"/>
      <c r="Y640" s="113"/>
      <c r="Z640" s="113"/>
      <c r="AA640" s="113"/>
      <c r="AB640" s="113"/>
      <c r="AC640" s="201"/>
      <c r="AD640" s="113"/>
      <c r="AE640" s="113"/>
      <c r="AF640" s="113"/>
      <c r="AG640" s="113"/>
    </row>
    <row r="641" spans="2:33" x14ac:dyDescent="0.2">
      <c r="B641" s="200"/>
      <c r="C641" s="113"/>
      <c r="D641" s="201"/>
      <c r="E641" s="201"/>
      <c r="F641" s="113"/>
      <c r="G641" s="113"/>
      <c r="H641" s="113"/>
      <c r="I641" s="203"/>
      <c r="J641" s="203"/>
      <c r="K641" s="204"/>
      <c r="L641" s="201"/>
      <c r="M641" s="201"/>
      <c r="N641" s="201"/>
      <c r="O641" s="201"/>
      <c r="P641" s="201"/>
      <c r="Q641" s="113"/>
      <c r="R641" s="113"/>
      <c r="U641" s="201"/>
      <c r="V641" s="113"/>
      <c r="W641" s="113"/>
      <c r="X641" s="113"/>
      <c r="Y641" s="113"/>
      <c r="Z641" s="113"/>
      <c r="AA641" s="113"/>
      <c r="AB641" s="113"/>
      <c r="AC641" s="201"/>
      <c r="AD641" s="113"/>
      <c r="AE641" s="113"/>
      <c r="AF641" s="113"/>
      <c r="AG641" s="113"/>
    </row>
    <row r="642" spans="2:33" x14ac:dyDescent="0.2">
      <c r="B642" s="200"/>
      <c r="C642" s="113"/>
      <c r="D642" s="201"/>
      <c r="E642" s="201"/>
      <c r="F642" s="113"/>
      <c r="G642" s="113"/>
      <c r="H642" s="113"/>
      <c r="I642" s="203"/>
      <c r="J642" s="203"/>
      <c r="K642" s="204"/>
      <c r="L642" s="201"/>
      <c r="M642" s="201"/>
      <c r="N642" s="201"/>
      <c r="O642" s="201"/>
      <c r="P642" s="201"/>
      <c r="Q642" s="113"/>
      <c r="R642" s="113"/>
      <c r="U642" s="201"/>
      <c r="V642" s="113"/>
      <c r="W642" s="113"/>
      <c r="X642" s="113"/>
      <c r="Y642" s="113"/>
      <c r="Z642" s="113"/>
      <c r="AA642" s="113"/>
      <c r="AB642" s="113"/>
      <c r="AC642" s="201"/>
      <c r="AD642" s="113"/>
      <c r="AE642" s="113"/>
      <c r="AF642" s="113"/>
      <c r="AG642" s="113"/>
    </row>
    <row r="643" spans="2:33" x14ac:dyDescent="0.2">
      <c r="B643" s="200"/>
      <c r="C643" s="113"/>
      <c r="D643" s="201"/>
      <c r="E643" s="201"/>
      <c r="F643" s="113"/>
      <c r="G643" s="113"/>
      <c r="H643" s="113"/>
      <c r="I643" s="203"/>
      <c r="J643" s="203"/>
      <c r="K643" s="204"/>
      <c r="L643" s="201"/>
      <c r="M643" s="201"/>
      <c r="N643" s="201"/>
      <c r="O643" s="201"/>
      <c r="P643" s="201"/>
      <c r="Q643" s="113"/>
      <c r="R643" s="113"/>
      <c r="U643" s="201"/>
      <c r="V643" s="113"/>
      <c r="W643" s="113"/>
      <c r="X643" s="113"/>
      <c r="Y643" s="113"/>
      <c r="Z643" s="113"/>
      <c r="AA643" s="113"/>
      <c r="AB643" s="113"/>
      <c r="AC643" s="201"/>
      <c r="AD643" s="113"/>
      <c r="AE643" s="113"/>
      <c r="AF643" s="113"/>
      <c r="AG643" s="113"/>
    </row>
    <row r="644" spans="2:33" x14ac:dyDescent="0.2">
      <c r="B644" s="200"/>
      <c r="C644" s="113"/>
      <c r="D644" s="201"/>
      <c r="E644" s="201"/>
      <c r="F644" s="113"/>
      <c r="G644" s="113"/>
      <c r="H644" s="113"/>
      <c r="I644" s="203"/>
      <c r="J644" s="203"/>
      <c r="K644" s="204"/>
      <c r="L644" s="201"/>
      <c r="M644" s="201"/>
      <c r="N644" s="201"/>
      <c r="O644" s="201"/>
      <c r="P644" s="201"/>
      <c r="Q644" s="113"/>
      <c r="R644" s="113"/>
      <c r="U644" s="201"/>
      <c r="V644" s="113"/>
      <c r="W644" s="113"/>
      <c r="X644" s="113"/>
      <c r="Y644" s="113"/>
      <c r="Z644" s="113"/>
      <c r="AA644" s="113"/>
      <c r="AB644" s="113"/>
      <c r="AC644" s="201"/>
      <c r="AD644" s="113"/>
      <c r="AE644" s="113"/>
      <c r="AF644" s="113"/>
      <c r="AG644" s="113"/>
    </row>
    <row r="645" spans="2:33" x14ac:dyDescent="0.2">
      <c r="B645" s="200"/>
      <c r="C645" s="113"/>
      <c r="D645" s="201"/>
      <c r="E645" s="201"/>
      <c r="F645" s="113"/>
      <c r="G645" s="113"/>
      <c r="H645" s="113"/>
      <c r="I645" s="203"/>
      <c r="J645" s="203"/>
      <c r="K645" s="204"/>
      <c r="L645" s="201"/>
      <c r="M645" s="201"/>
      <c r="N645" s="201"/>
      <c r="O645" s="201"/>
      <c r="P645" s="201"/>
      <c r="Q645" s="113"/>
      <c r="R645" s="113"/>
      <c r="U645" s="201"/>
      <c r="V645" s="113"/>
      <c r="W645" s="113"/>
      <c r="X645" s="113"/>
      <c r="Y645" s="113"/>
      <c r="Z645" s="113"/>
      <c r="AA645" s="113"/>
      <c r="AB645" s="113"/>
      <c r="AC645" s="201"/>
      <c r="AD645" s="113"/>
      <c r="AE645" s="113"/>
      <c r="AF645" s="113"/>
      <c r="AG645" s="113"/>
    </row>
    <row r="646" spans="2:33" x14ac:dyDescent="0.2">
      <c r="B646" s="200"/>
      <c r="C646" s="113"/>
      <c r="D646" s="201"/>
      <c r="E646" s="201"/>
      <c r="F646" s="113"/>
      <c r="G646" s="113"/>
      <c r="H646" s="113"/>
      <c r="I646" s="203"/>
      <c r="J646" s="203"/>
      <c r="K646" s="204"/>
      <c r="L646" s="201"/>
      <c r="M646" s="201"/>
      <c r="N646" s="201"/>
      <c r="O646" s="201"/>
      <c r="P646" s="201"/>
      <c r="Q646" s="113"/>
      <c r="R646" s="113"/>
      <c r="U646" s="201"/>
      <c r="V646" s="113"/>
      <c r="W646" s="113"/>
      <c r="X646" s="113"/>
      <c r="Y646" s="113"/>
      <c r="Z646" s="113"/>
      <c r="AA646" s="113"/>
      <c r="AB646" s="113"/>
      <c r="AC646" s="201"/>
      <c r="AD646" s="113"/>
      <c r="AE646" s="113"/>
      <c r="AF646" s="113"/>
      <c r="AG646" s="113"/>
    </row>
    <row r="647" spans="2:33" x14ac:dyDescent="0.2">
      <c r="B647" s="200"/>
      <c r="C647" s="113"/>
      <c r="D647" s="201"/>
      <c r="E647" s="201"/>
      <c r="F647" s="113"/>
      <c r="G647" s="113"/>
      <c r="H647" s="113"/>
      <c r="I647" s="203"/>
      <c r="J647" s="203"/>
      <c r="K647" s="204"/>
      <c r="L647" s="201"/>
      <c r="M647" s="201"/>
      <c r="N647" s="201"/>
      <c r="O647" s="201"/>
      <c r="P647" s="201"/>
      <c r="Q647" s="113"/>
      <c r="R647" s="113"/>
      <c r="U647" s="201"/>
      <c r="V647" s="113"/>
      <c r="W647" s="113"/>
      <c r="X647" s="113"/>
      <c r="Y647" s="113"/>
      <c r="Z647" s="113"/>
      <c r="AA647" s="113"/>
      <c r="AB647" s="113"/>
      <c r="AC647" s="201"/>
      <c r="AD647" s="113"/>
      <c r="AE647" s="113"/>
      <c r="AF647" s="113"/>
      <c r="AG647" s="113"/>
    </row>
    <row r="648" spans="2:33" x14ac:dyDescent="0.2">
      <c r="B648" s="200"/>
      <c r="C648" s="113"/>
      <c r="D648" s="201"/>
      <c r="E648" s="201"/>
      <c r="F648" s="113"/>
      <c r="G648" s="113"/>
      <c r="H648" s="113"/>
      <c r="I648" s="203"/>
      <c r="J648" s="203"/>
      <c r="K648" s="204"/>
      <c r="L648" s="201"/>
      <c r="M648" s="201"/>
      <c r="N648" s="201"/>
      <c r="O648" s="201"/>
      <c r="P648" s="201"/>
      <c r="Q648" s="113"/>
      <c r="R648" s="113"/>
      <c r="U648" s="201"/>
      <c r="V648" s="113"/>
      <c r="W648" s="113"/>
      <c r="X648" s="113"/>
      <c r="Y648" s="113"/>
      <c r="Z648" s="113"/>
      <c r="AA648" s="113"/>
      <c r="AB648" s="113"/>
      <c r="AC648" s="201"/>
      <c r="AD648" s="113"/>
      <c r="AE648" s="113"/>
      <c r="AF648" s="113"/>
      <c r="AG648" s="113"/>
    </row>
    <row r="649" spans="2:33" x14ac:dyDescent="0.2">
      <c r="B649" s="200"/>
      <c r="C649" s="113"/>
      <c r="D649" s="201"/>
      <c r="E649" s="201"/>
      <c r="F649" s="113"/>
      <c r="G649" s="113"/>
      <c r="H649" s="113"/>
      <c r="I649" s="203"/>
      <c r="J649" s="203"/>
      <c r="K649" s="204"/>
      <c r="L649" s="201"/>
      <c r="M649" s="201"/>
      <c r="N649" s="201"/>
      <c r="O649" s="201"/>
      <c r="P649" s="201"/>
      <c r="Q649" s="113"/>
      <c r="R649" s="113"/>
      <c r="U649" s="201"/>
      <c r="V649" s="113"/>
      <c r="W649" s="113"/>
      <c r="X649" s="113"/>
      <c r="Y649" s="113"/>
      <c r="Z649" s="113"/>
      <c r="AA649" s="113"/>
      <c r="AB649" s="113"/>
      <c r="AC649" s="201"/>
      <c r="AD649" s="113"/>
      <c r="AE649" s="113"/>
      <c r="AF649" s="113"/>
      <c r="AG649" s="113"/>
    </row>
    <row r="650" spans="2:33" x14ac:dyDescent="0.2">
      <c r="B650" s="200"/>
      <c r="C650" s="113"/>
      <c r="D650" s="201"/>
      <c r="E650" s="201"/>
      <c r="F650" s="113"/>
      <c r="G650" s="113"/>
      <c r="H650" s="113"/>
      <c r="I650" s="203"/>
      <c r="J650" s="203"/>
      <c r="K650" s="204"/>
      <c r="L650" s="201"/>
      <c r="M650" s="201"/>
      <c r="N650" s="201"/>
      <c r="O650" s="201"/>
      <c r="P650" s="201"/>
      <c r="Q650" s="113"/>
      <c r="R650" s="113"/>
      <c r="U650" s="201"/>
      <c r="V650" s="113"/>
      <c r="W650" s="113"/>
      <c r="X650" s="113"/>
      <c r="Y650" s="113"/>
      <c r="Z650" s="113"/>
      <c r="AA650" s="113"/>
      <c r="AB650" s="113"/>
      <c r="AC650" s="201"/>
      <c r="AD650" s="113"/>
      <c r="AE650" s="113"/>
      <c r="AF650" s="113"/>
      <c r="AG650" s="113"/>
    </row>
    <row r="651" spans="2:33" x14ac:dyDescent="0.2">
      <c r="B651" s="200"/>
      <c r="C651" s="113"/>
      <c r="D651" s="201"/>
      <c r="E651" s="201"/>
      <c r="F651" s="113"/>
      <c r="G651" s="113"/>
      <c r="H651" s="113"/>
      <c r="I651" s="203"/>
      <c r="J651" s="203"/>
      <c r="K651" s="204"/>
      <c r="L651" s="201"/>
      <c r="M651" s="201"/>
      <c r="N651" s="201"/>
      <c r="O651" s="201"/>
      <c r="P651" s="201"/>
      <c r="Q651" s="113"/>
      <c r="R651" s="113"/>
      <c r="U651" s="201"/>
      <c r="V651" s="113"/>
      <c r="W651" s="113"/>
      <c r="X651" s="113"/>
      <c r="Y651" s="113"/>
      <c r="Z651" s="113"/>
      <c r="AA651" s="113"/>
      <c r="AB651" s="113"/>
      <c r="AC651" s="201"/>
      <c r="AD651" s="113"/>
      <c r="AE651" s="113"/>
      <c r="AF651" s="113"/>
      <c r="AG651" s="113"/>
    </row>
    <row r="652" spans="2:33" x14ac:dyDescent="0.2">
      <c r="B652" s="200"/>
      <c r="C652" s="113"/>
      <c r="D652" s="201"/>
      <c r="E652" s="201"/>
      <c r="F652" s="113"/>
      <c r="G652" s="113"/>
      <c r="H652" s="113"/>
      <c r="I652" s="203"/>
      <c r="J652" s="203"/>
      <c r="K652" s="204"/>
      <c r="L652" s="201"/>
      <c r="M652" s="201"/>
      <c r="N652" s="201"/>
      <c r="O652" s="201"/>
      <c r="P652" s="201"/>
      <c r="Q652" s="113"/>
      <c r="R652" s="113"/>
      <c r="U652" s="201"/>
      <c r="V652" s="113"/>
      <c r="W652" s="113"/>
      <c r="X652" s="113"/>
      <c r="Y652" s="113"/>
      <c r="Z652" s="113"/>
      <c r="AA652" s="113"/>
      <c r="AB652" s="113"/>
      <c r="AC652" s="201"/>
      <c r="AD652" s="113"/>
      <c r="AE652" s="113"/>
      <c r="AF652" s="113"/>
      <c r="AG652" s="113"/>
    </row>
    <row r="653" spans="2:33" x14ac:dyDescent="0.2">
      <c r="B653" s="200"/>
      <c r="C653" s="113"/>
      <c r="D653" s="201"/>
      <c r="E653" s="201"/>
      <c r="F653" s="113"/>
      <c r="G653" s="113"/>
      <c r="H653" s="113"/>
      <c r="I653" s="203"/>
      <c r="J653" s="203"/>
      <c r="K653" s="204"/>
      <c r="L653" s="201"/>
      <c r="M653" s="201"/>
      <c r="N653" s="201"/>
      <c r="O653" s="201"/>
      <c r="P653" s="201"/>
      <c r="Q653" s="113"/>
      <c r="R653" s="113"/>
      <c r="U653" s="201"/>
      <c r="V653" s="113"/>
      <c r="W653" s="113"/>
      <c r="X653" s="113"/>
      <c r="Y653" s="113"/>
      <c r="Z653" s="113"/>
      <c r="AA653" s="113"/>
      <c r="AB653" s="113"/>
      <c r="AC653" s="201"/>
      <c r="AD653" s="113"/>
      <c r="AE653" s="113"/>
      <c r="AF653" s="113"/>
      <c r="AG653" s="113"/>
    </row>
    <row r="654" spans="2:33" x14ac:dyDescent="0.2">
      <c r="B654" s="200"/>
      <c r="C654" s="113"/>
      <c r="D654" s="201"/>
      <c r="E654" s="201"/>
      <c r="F654" s="113"/>
      <c r="G654" s="113"/>
      <c r="H654" s="113"/>
      <c r="I654" s="203"/>
      <c r="J654" s="203"/>
      <c r="K654" s="204"/>
      <c r="L654" s="201"/>
      <c r="M654" s="201"/>
      <c r="N654" s="201"/>
      <c r="O654" s="201"/>
      <c r="P654" s="201"/>
      <c r="Q654" s="113"/>
      <c r="R654" s="113"/>
      <c r="U654" s="201"/>
      <c r="V654" s="113"/>
      <c r="W654" s="113"/>
      <c r="X654" s="113"/>
      <c r="Y654" s="113"/>
      <c r="Z654" s="113"/>
      <c r="AA654" s="113"/>
      <c r="AB654" s="113"/>
      <c r="AC654" s="201"/>
      <c r="AD654" s="113"/>
      <c r="AE654" s="113"/>
      <c r="AF654" s="113"/>
      <c r="AG654" s="113"/>
    </row>
    <row r="655" spans="2:33" x14ac:dyDescent="0.2">
      <c r="B655" s="200"/>
      <c r="C655" s="113"/>
      <c r="D655" s="201"/>
      <c r="E655" s="201"/>
      <c r="F655" s="113"/>
      <c r="G655" s="113"/>
      <c r="H655" s="113"/>
      <c r="I655" s="203"/>
      <c r="J655" s="203"/>
      <c r="K655" s="204"/>
      <c r="L655" s="201"/>
      <c r="M655" s="201"/>
      <c r="N655" s="201"/>
      <c r="O655" s="201"/>
      <c r="P655" s="201"/>
      <c r="Q655" s="113"/>
      <c r="R655" s="113"/>
      <c r="U655" s="201"/>
      <c r="V655" s="113"/>
      <c r="W655" s="113"/>
      <c r="X655" s="113"/>
      <c r="Y655" s="113"/>
      <c r="Z655" s="113"/>
      <c r="AA655" s="113"/>
      <c r="AB655" s="113"/>
      <c r="AC655" s="201"/>
      <c r="AD655" s="113"/>
      <c r="AE655" s="113"/>
      <c r="AF655" s="113"/>
      <c r="AG655" s="113"/>
    </row>
    <row r="656" spans="2:33" x14ac:dyDescent="0.2">
      <c r="B656" s="200"/>
      <c r="C656" s="113"/>
      <c r="D656" s="201"/>
      <c r="E656" s="201"/>
      <c r="F656" s="113"/>
      <c r="G656" s="113"/>
      <c r="H656" s="113"/>
      <c r="I656" s="203"/>
      <c r="J656" s="203"/>
      <c r="K656" s="204"/>
      <c r="L656" s="201"/>
      <c r="M656" s="201"/>
      <c r="N656" s="201"/>
      <c r="O656" s="201"/>
      <c r="P656" s="201"/>
      <c r="Q656" s="113"/>
      <c r="R656" s="113"/>
      <c r="U656" s="201"/>
      <c r="V656" s="113"/>
      <c r="W656" s="113"/>
      <c r="X656" s="113"/>
      <c r="Y656" s="113"/>
      <c r="Z656" s="113"/>
      <c r="AA656" s="113"/>
      <c r="AB656" s="113"/>
      <c r="AC656" s="201"/>
      <c r="AD656" s="113"/>
      <c r="AE656" s="113"/>
      <c r="AF656" s="113"/>
      <c r="AG656" s="113"/>
    </row>
    <row r="657" spans="2:33" x14ac:dyDescent="0.2">
      <c r="B657" s="200"/>
      <c r="C657" s="113"/>
      <c r="D657" s="201"/>
      <c r="E657" s="201"/>
      <c r="F657" s="113"/>
      <c r="G657" s="113"/>
      <c r="H657" s="113"/>
      <c r="I657" s="203"/>
      <c r="J657" s="203"/>
      <c r="K657" s="204"/>
      <c r="L657" s="201"/>
      <c r="M657" s="201"/>
      <c r="N657" s="201"/>
      <c r="O657" s="201"/>
      <c r="P657" s="201"/>
      <c r="Q657" s="113"/>
      <c r="R657" s="113"/>
      <c r="U657" s="201"/>
      <c r="V657" s="113"/>
      <c r="W657" s="113"/>
      <c r="X657" s="113"/>
      <c r="Y657" s="113"/>
      <c r="Z657" s="113"/>
      <c r="AA657" s="113"/>
      <c r="AB657" s="113"/>
      <c r="AC657" s="201"/>
      <c r="AD657" s="113"/>
      <c r="AE657" s="113"/>
      <c r="AF657" s="113"/>
      <c r="AG657" s="113"/>
    </row>
    <row r="658" spans="2:33" x14ac:dyDescent="0.2">
      <c r="B658" s="200"/>
      <c r="C658" s="113"/>
      <c r="D658" s="201"/>
      <c r="E658" s="201"/>
      <c r="F658" s="113"/>
      <c r="G658" s="113"/>
      <c r="H658" s="113"/>
      <c r="I658" s="203"/>
      <c r="J658" s="203"/>
      <c r="K658" s="204"/>
      <c r="L658" s="201"/>
      <c r="M658" s="201"/>
      <c r="N658" s="201"/>
      <c r="O658" s="201"/>
      <c r="P658" s="201"/>
      <c r="Q658" s="113"/>
      <c r="R658" s="113"/>
      <c r="U658" s="201"/>
      <c r="V658" s="113"/>
      <c r="W658" s="113"/>
      <c r="X658" s="113"/>
      <c r="Y658" s="113"/>
      <c r="Z658" s="113"/>
      <c r="AA658" s="113"/>
      <c r="AB658" s="113"/>
      <c r="AC658" s="201"/>
      <c r="AD658" s="113"/>
      <c r="AE658" s="113"/>
      <c r="AF658" s="113"/>
      <c r="AG658" s="113"/>
    </row>
    <row r="659" spans="2:33" x14ac:dyDescent="0.2">
      <c r="B659" s="200"/>
      <c r="C659" s="113"/>
      <c r="D659" s="201"/>
      <c r="E659" s="201"/>
      <c r="F659" s="113"/>
      <c r="G659" s="113"/>
      <c r="H659" s="113"/>
      <c r="I659" s="203"/>
      <c r="J659" s="203"/>
      <c r="K659" s="204"/>
      <c r="L659" s="201"/>
      <c r="M659" s="201"/>
      <c r="N659" s="201"/>
      <c r="O659" s="201"/>
      <c r="P659" s="201"/>
      <c r="Q659" s="113"/>
      <c r="R659" s="113"/>
      <c r="U659" s="201"/>
      <c r="V659" s="113"/>
      <c r="W659" s="113"/>
      <c r="X659" s="113"/>
      <c r="Y659" s="113"/>
      <c r="Z659" s="113"/>
      <c r="AA659" s="113"/>
      <c r="AB659" s="113"/>
      <c r="AC659" s="201"/>
      <c r="AD659" s="113"/>
      <c r="AE659" s="113"/>
      <c r="AF659" s="113"/>
      <c r="AG659" s="113"/>
    </row>
    <row r="660" spans="2:33" x14ac:dyDescent="0.2">
      <c r="B660" s="200"/>
      <c r="C660" s="113"/>
      <c r="D660" s="201"/>
      <c r="E660" s="201"/>
      <c r="F660" s="113"/>
      <c r="G660" s="113"/>
      <c r="H660" s="113"/>
      <c r="I660" s="203"/>
      <c r="J660" s="203"/>
      <c r="K660" s="204"/>
      <c r="L660" s="201"/>
      <c r="M660" s="201"/>
      <c r="N660" s="201"/>
      <c r="O660" s="201"/>
      <c r="P660" s="201"/>
      <c r="Q660" s="113"/>
      <c r="R660" s="113"/>
      <c r="U660" s="201"/>
      <c r="V660" s="113"/>
      <c r="W660" s="113"/>
      <c r="X660" s="113"/>
      <c r="Y660" s="113"/>
      <c r="Z660" s="113"/>
      <c r="AA660" s="113"/>
      <c r="AB660" s="113"/>
      <c r="AC660" s="201"/>
      <c r="AD660" s="113"/>
      <c r="AE660" s="113"/>
      <c r="AF660" s="113"/>
      <c r="AG660" s="113"/>
    </row>
    <row r="661" spans="2:33" x14ac:dyDescent="0.2">
      <c r="B661" s="200"/>
      <c r="C661" s="113"/>
      <c r="D661" s="201"/>
      <c r="E661" s="201"/>
      <c r="F661" s="113"/>
      <c r="G661" s="113"/>
      <c r="H661" s="113"/>
      <c r="I661" s="203"/>
      <c r="J661" s="203"/>
      <c r="K661" s="204"/>
      <c r="L661" s="201"/>
      <c r="M661" s="201"/>
      <c r="N661" s="201"/>
      <c r="O661" s="201"/>
      <c r="P661" s="201"/>
      <c r="Q661" s="113"/>
      <c r="R661" s="113"/>
      <c r="U661" s="201"/>
      <c r="V661" s="113"/>
      <c r="W661" s="113"/>
      <c r="X661" s="113"/>
      <c r="Y661" s="113"/>
      <c r="Z661" s="113"/>
      <c r="AA661" s="113"/>
      <c r="AB661" s="113"/>
      <c r="AC661" s="201"/>
      <c r="AD661" s="113"/>
      <c r="AE661" s="113"/>
      <c r="AF661" s="113"/>
      <c r="AG661" s="113"/>
    </row>
    <row r="662" spans="2:33" x14ac:dyDescent="0.2">
      <c r="B662" s="200"/>
      <c r="C662" s="113"/>
      <c r="D662" s="201"/>
      <c r="E662" s="201"/>
      <c r="F662" s="113"/>
      <c r="G662" s="113"/>
      <c r="H662" s="113"/>
      <c r="I662" s="203"/>
      <c r="J662" s="203"/>
      <c r="K662" s="204"/>
      <c r="L662" s="201"/>
      <c r="M662" s="201"/>
      <c r="N662" s="201"/>
      <c r="O662" s="201"/>
      <c r="P662" s="201"/>
      <c r="Q662" s="113"/>
      <c r="R662" s="113"/>
      <c r="U662" s="201"/>
      <c r="V662" s="113"/>
      <c r="W662" s="113"/>
      <c r="X662" s="113"/>
      <c r="Y662" s="113"/>
      <c r="Z662" s="113"/>
      <c r="AA662" s="113"/>
      <c r="AB662" s="113"/>
      <c r="AC662" s="201"/>
      <c r="AD662" s="113"/>
      <c r="AE662" s="113"/>
      <c r="AF662" s="113"/>
      <c r="AG662" s="113"/>
    </row>
    <row r="663" spans="2:33" x14ac:dyDescent="0.2">
      <c r="B663" s="200"/>
      <c r="C663" s="113"/>
      <c r="D663" s="201"/>
      <c r="E663" s="201"/>
      <c r="F663" s="113"/>
      <c r="G663" s="113"/>
      <c r="H663" s="113"/>
      <c r="I663" s="203"/>
      <c r="J663" s="203"/>
      <c r="K663" s="204"/>
      <c r="L663" s="201"/>
      <c r="M663" s="201"/>
      <c r="N663" s="201"/>
      <c r="O663" s="201"/>
      <c r="P663" s="201"/>
      <c r="Q663" s="113"/>
      <c r="R663" s="113"/>
      <c r="U663" s="201"/>
      <c r="V663" s="113"/>
      <c r="W663" s="113"/>
      <c r="X663" s="113"/>
      <c r="Y663" s="113"/>
      <c r="Z663" s="113"/>
      <c r="AA663" s="113"/>
      <c r="AB663" s="113"/>
      <c r="AC663" s="201"/>
      <c r="AD663" s="113"/>
      <c r="AE663" s="113"/>
      <c r="AF663" s="113"/>
      <c r="AG663" s="113"/>
    </row>
    <row r="664" spans="2:33" x14ac:dyDescent="0.2">
      <c r="B664" s="200"/>
      <c r="C664" s="113"/>
      <c r="D664" s="201"/>
      <c r="E664" s="201"/>
      <c r="F664" s="113"/>
      <c r="G664" s="113"/>
      <c r="H664" s="113"/>
      <c r="I664" s="203"/>
      <c r="J664" s="203"/>
      <c r="K664" s="204"/>
      <c r="L664" s="201"/>
      <c r="M664" s="201"/>
      <c r="N664" s="201"/>
      <c r="O664" s="201"/>
      <c r="P664" s="201"/>
      <c r="Q664" s="113"/>
      <c r="R664" s="113"/>
      <c r="U664" s="201"/>
      <c r="V664" s="113"/>
      <c r="W664" s="113"/>
      <c r="X664" s="113"/>
      <c r="Y664" s="113"/>
      <c r="Z664" s="113"/>
      <c r="AA664" s="113"/>
      <c r="AB664" s="113"/>
      <c r="AC664" s="201"/>
      <c r="AD664" s="113"/>
      <c r="AE664" s="113"/>
      <c r="AF664" s="113"/>
      <c r="AG664" s="113"/>
    </row>
    <row r="665" spans="2:33" x14ac:dyDescent="0.2">
      <c r="B665" s="200"/>
      <c r="C665" s="113"/>
      <c r="D665" s="201"/>
      <c r="E665" s="201"/>
      <c r="F665" s="113"/>
      <c r="G665" s="113"/>
      <c r="H665" s="113"/>
      <c r="I665" s="203"/>
      <c r="J665" s="203"/>
      <c r="K665" s="204"/>
      <c r="L665" s="201"/>
      <c r="M665" s="201"/>
      <c r="N665" s="201"/>
      <c r="O665" s="201"/>
      <c r="P665" s="201"/>
      <c r="Q665" s="113"/>
      <c r="R665" s="113"/>
      <c r="U665" s="201"/>
      <c r="V665" s="113"/>
      <c r="W665" s="113"/>
      <c r="X665" s="113"/>
      <c r="Y665" s="113"/>
      <c r="Z665" s="113"/>
      <c r="AA665" s="113"/>
      <c r="AB665" s="113"/>
      <c r="AC665" s="201"/>
      <c r="AD665" s="113"/>
      <c r="AE665" s="113"/>
      <c r="AF665" s="113"/>
      <c r="AG665" s="113"/>
    </row>
    <row r="666" spans="2:33" x14ac:dyDescent="0.2">
      <c r="B666" s="200"/>
      <c r="C666" s="113"/>
      <c r="D666" s="201"/>
      <c r="E666" s="201"/>
      <c r="F666" s="113"/>
      <c r="G666" s="113"/>
      <c r="H666" s="113"/>
      <c r="I666" s="203"/>
      <c r="J666" s="203"/>
      <c r="K666" s="204"/>
      <c r="L666" s="201"/>
      <c r="M666" s="201"/>
      <c r="N666" s="201"/>
      <c r="O666" s="201"/>
      <c r="P666" s="201"/>
      <c r="Q666" s="113"/>
      <c r="R666" s="113"/>
      <c r="U666" s="201"/>
      <c r="V666" s="113"/>
      <c r="W666" s="113"/>
      <c r="X666" s="113"/>
      <c r="Y666" s="113"/>
      <c r="Z666" s="113"/>
      <c r="AA666" s="113"/>
      <c r="AB666" s="113"/>
      <c r="AC666" s="201"/>
      <c r="AD666" s="113"/>
      <c r="AE666" s="113"/>
      <c r="AF666" s="113"/>
      <c r="AG666" s="113"/>
    </row>
    <row r="667" spans="2:33" x14ac:dyDescent="0.2">
      <c r="B667" s="200"/>
      <c r="C667" s="113"/>
      <c r="D667" s="201"/>
      <c r="E667" s="201"/>
      <c r="F667" s="113"/>
      <c r="G667" s="113"/>
      <c r="H667" s="113"/>
      <c r="I667" s="203"/>
      <c r="J667" s="203"/>
      <c r="K667" s="204"/>
      <c r="L667" s="201"/>
      <c r="M667" s="201"/>
      <c r="N667" s="201"/>
      <c r="O667" s="201"/>
      <c r="P667" s="201"/>
      <c r="Q667" s="113"/>
      <c r="R667" s="113"/>
      <c r="U667" s="201"/>
      <c r="V667" s="113"/>
      <c r="W667" s="113"/>
      <c r="X667" s="113"/>
      <c r="Y667" s="113"/>
      <c r="Z667" s="113"/>
      <c r="AA667" s="113"/>
      <c r="AB667" s="113"/>
      <c r="AC667" s="201"/>
      <c r="AD667" s="113"/>
      <c r="AE667" s="113"/>
      <c r="AF667" s="113"/>
      <c r="AG667" s="113"/>
    </row>
    <row r="668" spans="2:33" x14ac:dyDescent="0.2">
      <c r="B668" s="200"/>
      <c r="C668" s="113"/>
      <c r="D668" s="201"/>
      <c r="E668" s="201"/>
      <c r="F668" s="113"/>
      <c r="G668" s="113"/>
      <c r="H668" s="113"/>
      <c r="I668" s="203"/>
      <c r="J668" s="203"/>
      <c r="K668" s="204"/>
      <c r="L668" s="201"/>
      <c r="M668" s="201"/>
      <c r="N668" s="201"/>
      <c r="O668" s="201"/>
      <c r="P668" s="201"/>
      <c r="Q668" s="113"/>
      <c r="R668" s="113"/>
      <c r="U668" s="201"/>
      <c r="V668" s="113"/>
      <c r="W668" s="113"/>
      <c r="X668" s="113"/>
      <c r="Y668" s="113"/>
      <c r="Z668" s="113"/>
      <c r="AA668" s="113"/>
      <c r="AB668" s="113"/>
      <c r="AC668" s="201"/>
      <c r="AD668" s="113"/>
      <c r="AE668" s="113"/>
      <c r="AF668" s="113"/>
      <c r="AG668" s="113"/>
    </row>
    <row r="669" spans="2:33" x14ac:dyDescent="0.2">
      <c r="B669" s="200"/>
      <c r="C669" s="113"/>
      <c r="D669" s="201"/>
      <c r="E669" s="201"/>
      <c r="F669" s="113"/>
      <c r="G669" s="113"/>
      <c r="H669" s="113"/>
      <c r="I669" s="203"/>
      <c r="J669" s="203"/>
      <c r="K669" s="204"/>
      <c r="L669" s="201"/>
      <c r="M669" s="201"/>
      <c r="N669" s="201"/>
      <c r="O669" s="201"/>
      <c r="P669" s="201"/>
      <c r="Q669" s="113"/>
      <c r="R669" s="113"/>
      <c r="U669" s="201"/>
      <c r="V669" s="113"/>
      <c r="W669" s="113"/>
      <c r="X669" s="113"/>
      <c r="Y669" s="113"/>
      <c r="Z669" s="113"/>
      <c r="AA669" s="113"/>
      <c r="AB669" s="113"/>
      <c r="AC669" s="201"/>
      <c r="AD669" s="113"/>
      <c r="AE669" s="113"/>
      <c r="AF669" s="113"/>
      <c r="AG669" s="113"/>
    </row>
    <row r="670" spans="2:33" x14ac:dyDescent="0.2">
      <c r="B670" s="200"/>
      <c r="C670" s="113"/>
      <c r="D670" s="201"/>
      <c r="E670" s="201"/>
      <c r="F670" s="113"/>
      <c r="G670" s="113"/>
      <c r="H670" s="113"/>
      <c r="I670" s="203"/>
      <c r="J670" s="203"/>
      <c r="K670" s="204"/>
      <c r="L670" s="201"/>
      <c r="M670" s="201"/>
      <c r="N670" s="201"/>
      <c r="O670" s="201"/>
      <c r="P670" s="201"/>
      <c r="Q670" s="113"/>
      <c r="R670" s="113"/>
      <c r="U670" s="201"/>
      <c r="V670" s="113"/>
      <c r="W670" s="113"/>
      <c r="X670" s="113"/>
      <c r="Y670" s="113"/>
      <c r="Z670" s="113"/>
      <c r="AA670" s="113"/>
      <c r="AB670" s="113"/>
      <c r="AC670" s="201"/>
      <c r="AD670" s="113"/>
      <c r="AE670" s="113"/>
      <c r="AF670" s="113"/>
      <c r="AG670" s="113"/>
    </row>
    <row r="671" spans="2:33" x14ac:dyDescent="0.2">
      <c r="B671" s="200"/>
      <c r="C671" s="113"/>
      <c r="D671" s="201"/>
      <c r="E671" s="201"/>
      <c r="F671" s="113"/>
      <c r="G671" s="113"/>
      <c r="H671" s="113"/>
      <c r="I671" s="203"/>
      <c r="J671" s="203"/>
      <c r="K671" s="204"/>
      <c r="L671" s="201"/>
      <c r="M671" s="201"/>
      <c r="N671" s="201"/>
      <c r="O671" s="201"/>
      <c r="P671" s="201"/>
      <c r="Q671" s="113"/>
      <c r="R671" s="113"/>
      <c r="U671" s="201"/>
      <c r="V671" s="113"/>
      <c r="W671" s="113"/>
      <c r="X671" s="113"/>
      <c r="Y671" s="113"/>
      <c r="Z671" s="113"/>
      <c r="AA671" s="113"/>
      <c r="AB671" s="113"/>
      <c r="AC671" s="201"/>
      <c r="AD671" s="113"/>
      <c r="AE671" s="113"/>
      <c r="AF671" s="113"/>
      <c r="AG671" s="113"/>
    </row>
    <row r="672" spans="2:33" x14ac:dyDescent="0.2">
      <c r="B672" s="200"/>
      <c r="C672" s="113"/>
      <c r="D672" s="201"/>
      <c r="E672" s="201"/>
      <c r="F672" s="113"/>
      <c r="G672" s="113"/>
      <c r="H672" s="113"/>
      <c r="I672" s="203"/>
      <c r="J672" s="203"/>
      <c r="K672" s="204"/>
      <c r="L672" s="201"/>
      <c r="M672" s="201"/>
      <c r="N672" s="201"/>
      <c r="O672" s="201"/>
      <c r="P672" s="201"/>
      <c r="Q672" s="113"/>
      <c r="R672" s="113"/>
      <c r="U672" s="201"/>
      <c r="V672" s="113"/>
      <c r="W672" s="113"/>
      <c r="X672" s="113"/>
      <c r="Y672" s="113"/>
      <c r="Z672" s="113"/>
      <c r="AA672" s="113"/>
      <c r="AB672" s="113"/>
      <c r="AC672" s="201"/>
      <c r="AD672" s="113"/>
      <c r="AE672" s="113"/>
      <c r="AF672" s="113"/>
      <c r="AG672" s="113"/>
    </row>
    <row r="673" spans="2:33" x14ac:dyDescent="0.2">
      <c r="B673" s="200"/>
      <c r="C673" s="113"/>
      <c r="D673" s="201"/>
      <c r="E673" s="201"/>
      <c r="F673" s="113"/>
      <c r="G673" s="113"/>
      <c r="H673" s="113"/>
      <c r="I673" s="203"/>
      <c r="J673" s="203"/>
      <c r="K673" s="204"/>
      <c r="L673" s="201"/>
      <c r="M673" s="201"/>
      <c r="N673" s="201"/>
      <c r="O673" s="201"/>
      <c r="P673" s="201"/>
      <c r="Q673" s="113"/>
      <c r="R673" s="113"/>
      <c r="U673" s="201"/>
      <c r="V673" s="113"/>
      <c r="W673" s="113"/>
      <c r="X673" s="113"/>
      <c r="Y673" s="113"/>
      <c r="Z673" s="113"/>
      <c r="AA673" s="113"/>
      <c r="AB673" s="113"/>
      <c r="AC673" s="201"/>
      <c r="AD673" s="113"/>
      <c r="AE673" s="113"/>
      <c r="AF673" s="113"/>
      <c r="AG673" s="113"/>
    </row>
    <row r="674" spans="2:33" x14ac:dyDescent="0.2">
      <c r="B674" s="200"/>
      <c r="C674" s="113"/>
      <c r="D674" s="201"/>
      <c r="E674" s="201"/>
      <c r="F674" s="113"/>
      <c r="G674" s="113"/>
      <c r="H674" s="113"/>
      <c r="I674" s="203"/>
      <c r="J674" s="203"/>
      <c r="K674" s="204"/>
      <c r="L674" s="201"/>
      <c r="M674" s="201"/>
      <c r="N674" s="201"/>
      <c r="O674" s="201"/>
      <c r="P674" s="201"/>
      <c r="Q674" s="113"/>
      <c r="R674" s="113"/>
      <c r="U674" s="201"/>
      <c r="V674" s="113"/>
      <c r="W674" s="113"/>
      <c r="X674" s="113"/>
      <c r="Y674" s="113"/>
      <c r="Z674" s="113"/>
      <c r="AA674" s="113"/>
      <c r="AB674" s="113"/>
      <c r="AC674" s="201"/>
      <c r="AD674" s="113"/>
      <c r="AE674" s="113"/>
      <c r="AF674" s="113"/>
      <c r="AG674" s="113"/>
    </row>
    <row r="675" spans="2:33" x14ac:dyDescent="0.2">
      <c r="B675" s="200"/>
      <c r="C675" s="113"/>
      <c r="D675" s="201"/>
      <c r="E675" s="201"/>
      <c r="F675" s="113"/>
      <c r="G675" s="113"/>
      <c r="H675" s="113"/>
      <c r="I675" s="203"/>
      <c r="J675" s="203"/>
      <c r="K675" s="204"/>
      <c r="L675" s="201"/>
      <c r="M675" s="201"/>
      <c r="N675" s="201"/>
      <c r="O675" s="201"/>
      <c r="P675" s="201"/>
      <c r="Q675" s="113"/>
      <c r="R675" s="113"/>
      <c r="U675" s="201"/>
      <c r="V675" s="113"/>
      <c r="W675" s="113"/>
      <c r="X675" s="113"/>
      <c r="Y675" s="113"/>
      <c r="Z675" s="113"/>
      <c r="AA675" s="113"/>
      <c r="AB675" s="113"/>
      <c r="AC675" s="201"/>
      <c r="AD675" s="113"/>
      <c r="AE675" s="113"/>
      <c r="AF675" s="113"/>
      <c r="AG675" s="113"/>
    </row>
    <row r="676" spans="2:33" x14ac:dyDescent="0.2">
      <c r="B676" s="200"/>
      <c r="C676" s="113"/>
      <c r="D676" s="201"/>
      <c r="E676" s="201"/>
      <c r="F676" s="113"/>
      <c r="G676" s="113"/>
      <c r="H676" s="113"/>
      <c r="I676" s="203"/>
      <c r="J676" s="203"/>
      <c r="K676" s="204"/>
      <c r="L676" s="201"/>
      <c r="M676" s="201"/>
      <c r="N676" s="201"/>
      <c r="O676" s="201"/>
      <c r="P676" s="201"/>
      <c r="Q676" s="113"/>
      <c r="R676" s="113"/>
      <c r="U676" s="201"/>
      <c r="V676" s="113"/>
      <c r="W676" s="113"/>
      <c r="X676" s="113"/>
      <c r="Y676" s="113"/>
      <c r="Z676" s="113"/>
      <c r="AA676" s="113"/>
      <c r="AB676" s="113"/>
      <c r="AC676" s="201"/>
      <c r="AD676" s="113"/>
      <c r="AE676" s="113"/>
      <c r="AF676" s="113"/>
      <c r="AG676" s="113"/>
    </row>
    <row r="677" spans="2:33" x14ac:dyDescent="0.2">
      <c r="B677" s="200"/>
      <c r="C677" s="113"/>
      <c r="D677" s="201"/>
      <c r="E677" s="201"/>
      <c r="F677" s="113"/>
      <c r="G677" s="113"/>
      <c r="H677" s="113"/>
      <c r="I677" s="203"/>
      <c r="J677" s="203"/>
      <c r="K677" s="204"/>
      <c r="L677" s="201"/>
      <c r="M677" s="201"/>
      <c r="N677" s="201"/>
      <c r="O677" s="201"/>
      <c r="P677" s="201"/>
      <c r="Q677" s="113"/>
      <c r="R677" s="113"/>
      <c r="U677" s="201"/>
      <c r="V677" s="113"/>
      <c r="W677" s="113"/>
      <c r="X677" s="113"/>
      <c r="Y677" s="113"/>
      <c r="Z677" s="113"/>
      <c r="AA677" s="113"/>
      <c r="AB677" s="113"/>
      <c r="AC677" s="201"/>
      <c r="AD677" s="113"/>
      <c r="AE677" s="113"/>
      <c r="AF677" s="113"/>
      <c r="AG677" s="113"/>
    </row>
    <row r="678" spans="2:33" x14ac:dyDescent="0.2">
      <c r="B678" s="200"/>
      <c r="C678" s="113"/>
      <c r="D678" s="201"/>
      <c r="E678" s="201"/>
      <c r="F678" s="113"/>
      <c r="G678" s="113"/>
      <c r="H678" s="113"/>
      <c r="I678" s="203"/>
      <c r="J678" s="203"/>
      <c r="K678" s="204"/>
      <c r="L678" s="201"/>
      <c r="M678" s="201"/>
      <c r="N678" s="201"/>
      <c r="O678" s="201"/>
      <c r="P678" s="201"/>
      <c r="Q678" s="113"/>
      <c r="R678" s="113"/>
      <c r="U678" s="201"/>
      <c r="V678" s="113"/>
      <c r="W678" s="113"/>
      <c r="X678" s="113"/>
      <c r="Y678" s="113"/>
      <c r="Z678" s="113"/>
      <c r="AA678" s="113"/>
      <c r="AB678" s="113"/>
      <c r="AC678" s="201"/>
      <c r="AD678" s="113"/>
      <c r="AE678" s="113"/>
      <c r="AF678" s="113"/>
      <c r="AG678" s="113"/>
    </row>
    <row r="679" spans="2:33" x14ac:dyDescent="0.2">
      <c r="B679" s="200"/>
      <c r="C679" s="113"/>
      <c r="D679" s="201"/>
      <c r="E679" s="201"/>
      <c r="F679" s="113"/>
      <c r="G679" s="113"/>
      <c r="H679" s="113"/>
      <c r="I679" s="203"/>
      <c r="J679" s="203"/>
      <c r="K679" s="204"/>
      <c r="L679" s="201"/>
      <c r="M679" s="201"/>
      <c r="N679" s="201"/>
      <c r="O679" s="201"/>
      <c r="P679" s="201"/>
      <c r="Q679" s="113"/>
      <c r="R679" s="113"/>
      <c r="U679" s="201"/>
      <c r="V679" s="113"/>
      <c r="W679" s="113"/>
      <c r="X679" s="113"/>
      <c r="Y679" s="113"/>
      <c r="Z679" s="113"/>
      <c r="AA679" s="113"/>
      <c r="AB679" s="113"/>
      <c r="AC679" s="201"/>
      <c r="AD679" s="113"/>
      <c r="AE679" s="113"/>
      <c r="AF679" s="113"/>
      <c r="AG679" s="113"/>
    </row>
    <row r="680" spans="2:33" x14ac:dyDescent="0.2">
      <c r="B680" s="200"/>
      <c r="C680" s="113"/>
      <c r="D680" s="201"/>
      <c r="E680" s="201"/>
      <c r="F680" s="113"/>
      <c r="G680" s="113"/>
      <c r="H680" s="113"/>
      <c r="I680" s="203"/>
      <c r="J680" s="203"/>
      <c r="K680" s="204"/>
      <c r="L680" s="201"/>
      <c r="M680" s="201"/>
      <c r="N680" s="201"/>
      <c r="O680" s="201"/>
      <c r="P680" s="201"/>
      <c r="Q680" s="113"/>
      <c r="R680" s="113"/>
      <c r="U680" s="201"/>
      <c r="V680" s="113"/>
      <c r="W680" s="113"/>
      <c r="X680" s="113"/>
      <c r="Y680" s="113"/>
      <c r="Z680" s="113"/>
      <c r="AA680" s="113"/>
      <c r="AB680" s="113"/>
      <c r="AC680" s="201"/>
      <c r="AD680" s="113"/>
      <c r="AE680" s="113"/>
      <c r="AF680" s="113"/>
      <c r="AG680" s="113"/>
    </row>
    <row r="681" spans="2:33" x14ac:dyDescent="0.2">
      <c r="B681" s="200"/>
      <c r="C681" s="113"/>
      <c r="D681" s="201"/>
      <c r="E681" s="201"/>
      <c r="F681" s="113"/>
      <c r="G681" s="113"/>
      <c r="H681" s="113"/>
      <c r="I681" s="203"/>
      <c r="J681" s="203"/>
      <c r="K681" s="204"/>
      <c r="L681" s="201"/>
      <c r="M681" s="201"/>
      <c r="N681" s="201"/>
      <c r="O681" s="201"/>
      <c r="P681" s="201"/>
      <c r="Q681" s="113"/>
      <c r="R681" s="113"/>
      <c r="U681" s="201"/>
      <c r="V681" s="113"/>
      <c r="W681" s="113"/>
      <c r="X681" s="113"/>
      <c r="Y681" s="113"/>
      <c r="Z681" s="113"/>
      <c r="AA681" s="113"/>
      <c r="AB681" s="113"/>
      <c r="AC681" s="201"/>
      <c r="AD681" s="113"/>
      <c r="AE681" s="113"/>
      <c r="AF681" s="113"/>
      <c r="AG681" s="113"/>
    </row>
    <row r="682" spans="2:33" x14ac:dyDescent="0.2">
      <c r="B682" s="200"/>
      <c r="C682" s="113"/>
      <c r="D682" s="201"/>
      <c r="E682" s="201"/>
      <c r="F682" s="113"/>
      <c r="G682" s="113"/>
      <c r="H682" s="113"/>
      <c r="I682" s="203"/>
      <c r="J682" s="203"/>
      <c r="K682" s="204"/>
      <c r="L682" s="201"/>
      <c r="M682" s="201"/>
      <c r="N682" s="201"/>
      <c r="O682" s="201"/>
      <c r="P682" s="201"/>
      <c r="Q682" s="113"/>
      <c r="R682" s="113"/>
      <c r="U682" s="201"/>
      <c r="V682" s="113"/>
      <c r="W682" s="113"/>
      <c r="X682" s="113"/>
      <c r="Y682" s="113"/>
      <c r="Z682" s="113"/>
      <c r="AA682" s="113"/>
      <c r="AB682" s="113"/>
      <c r="AC682" s="201"/>
      <c r="AD682" s="113"/>
      <c r="AE682" s="113"/>
      <c r="AF682" s="113"/>
      <c r="AG682" s="113"/>
    </row>
    <row r="683" spans="2:33" x14ac:dyDescent="0.2">
      <c r="B683" s="200"/>
      <c r="C683" s="113"/>
      <c r="D683" s="201"/>
      <c r="E683" s="201"/>
      <c r="F683" s="113"/>
      <c r="G683" s="113"/>
      <c r="H683" s="113"/>
      <c r="I683" s="203"/>
      <c r="J683" s="203"/>
      <c r="K683" s="204"/>
      <c r="L683" s="201"/>
      <c r="M683" s="201"/>
      <c r="N683" s="201"/>
      <c r="O683" s="201"/>
      <c r="P683" s="201"/>
      <c r="Q683" s="113"/>
      <c r="R683" s="113"/>
      <c r="U683" s="201"/>
      <c r="V683" s="113"/>
      <c r="W683" s="113"/>
      <c r="X683" s="113"/>
      <c r="Y683" s="113"/>
      <c r="Z683" s="113"/>
      <c r="AA683" s="113"/>
      <c r="AB683" s="113"/>
      <c r="AC683" s="201"/>
      <c r="AD683" s="113"/>
      <c r="AE683" s="113"/>
      <c r="AF683" s="113"/>
      <c r="AG683" s="113"/>
    </row>
    <row r="684" spans="2:33" x14ac:dyDescent="0.2">
      <c r="B684" s="200"/>
      <c r="C684" s="113"/>
      <c r="D684" s="201"/>
      <c r="E684" s="201"/>
      <c r="F684" s="113"/>
      <c r="G684" s="113"/>
      <c r="H684" s="113"/>
      <c r="I684" s="203"/>
      <c r="J684" s="203"/>
      <c r="K684" s="204"/>
      <c r="L684" s="201"/>
      <c r="M684" s="201"/>
      <c r="N684" s="201"/>
      <c r="O684" s="201"/>
      <c r="P684" s="201"/>
      <c r="Q684" s="113"/>
      <c r="R684" s="113"/>
      <c r="U684" s="201"/>
      <c r="V684" s="113"/>
      <c r="W684" s="113"/>
      <c r="X684" s="113"/>
      <c r="Y684" s="113"/>
      <c r="Z684" s="113"/>
      <c r="AA684" s="113"/>
      <c r="AB684" s="113"/>
      <c r="AC684" s="201"/>
      <c r="AD684" s="113"/>
      <c r="AE684" s="113"/>
      <c r="AF684" s="113"/>
      <c r="AG684" s="113"/>
    </row>
    <row r="685" spans="2:33" x14ac:dyDescent="0.2">
      <c r="B685" s="200"/>
      <c r="C685" s="113"/>
      <c r="D685" s="201"/>
      <c r="E685" s="201"/>
      <c r="F685" s="113"/>
      <c r="G685" s="113"/>
      <c r="H685" s="113"/>
      <c r="I685" s="203"/>
      <c r="J685" s="203"/>
      <c r="K685" s="204"/>
      <c r="L685" s="201"/>
      <c r="M685" s="201"/>
      <c r="N685" s="201"/>
      <c r="O685" s="201"/>
      <c r="P685" s="201"/>
      <c r="Q685" s="113"/>
      <c r="R685" s="113"/>
      <c r="U685" s="201"/>
      <c r="V685" s="113"/>
      <c r="W685" s="113"/>
      <c r="X685" s="113"/>
      <c r="Y685" s="113"/>
      <c r="Z685" s="113"/>
      <c r="AA685" s="113"/>
      <c r="AB685" s="113"/>
      <c r="AC685" s="201"/>
      <c r="AD685" s="113"/>
      <c r="AE685" s="113"/>
      <c r="AF685" s="113"/>
      <c r="AG685" s="113"/>
    </row>
    <row r="686" spans="2:33" x14ac:dyDescent="0.2">
      <c r="B686" s="200"/>
      <c r="C686" s="113"/>
      <c r="D686" s="201"/>
      <c r="E686" s="201"/>
      <c r="F686" s="113"/>
      <c r="G686" s="113"/>
      <c r="H686" s="113"/>
      <c r="I686" s="203"/>
      <c r="J686" s="203"/>
      <c r="K686" s="204"/>
      <c r="L686" s="201"/>
      <c r="M686" s="201"/>
      <c r="N686" s="201"/>
      <c r="O686" s="201"/>
      <c r="P686" s="201"/>
      <c r="Q686" s="113"/>
      <c r="R686" s="113"/>
      <c r="U686" s="201"/>
      <c r="V686" s="113"/>
      <c r="W686" s="113"/>
      <c r="X686" s="113"/>
      <c r="Y686" s="113"/>
      <c r="Z686" s="113"/>
      <c r="AA686" s="113"/>
      <c r="AB686" s="113"/>
      <c r="AC686" s="201"/>
      <c r="AD686" s="113"/>
      <c r="AE686" s="113"/>
      <c r="AF686" s="113"/>
      <c r="AG686" s="113"/>
    </row>
    <row r="687" spans="2:33" x14ac:dyDescent="0.2">
      <c r="B687" s="200"/>
      <c r="C687" s="113"/>
      <c r="D687" s="201"/>
      <c r="E687" s="201"/>
      <c r="F687" s="113"/>
      <c r="G687" s="113"/>
      <c r="H687" s="113"/>
      <c r="I687" s="203"/>
      <c r="J687" s="203"/>
      <c r="K687" s="204"/>
      <c r="L687" s="201"/>
      <c r="M687" s="201"/>
      <c r="N687" s="201"/>
      <c r="O687" s="201"/>
      <c r="P687" s="201"/>
      <c r="Q687" s="113"/>
      <c r="R687" s="113"/>
      <c r="U687" s="201"/>
      <c r="V687" s="113"/>
      <c r="W687" s="113"/>
      <c r="X687" s="113"/>
      <c r="Y687" s="113"/>
      <c r="Z687" s="113"/>
      <c r="AA687" s="113"/>
      <c r="AB687" s="113"/>
      <c r="AC687" s="201"/>
      <c r="AD687" s="113"/>
      <c r="AE687" s="113"/>
      <c r="AF687" s="113"/>
      <c r="AG687" s="113"/>
    </row>
    <row r="688" spans="2:33" x14ac:dyDescent="0.2">
      <c r="B688" s="200"/>
      <c r="C688" s="113"/>
      <c r="D688" s="201"/>
      <c r="E688" s="201"/>
      <c r="F688" s="113"/>
      <c r="G688" s="113"/>
      <c r="H688" s="113"/>
      <c r="I688" s="203"/>
      <c r="J688" s="203"/>
      <c r="K688" s="204"/>
      <c r="L688" s="201"/>
      <c r="M688" s="201"/>
      <c r="N688" s="201"/>
      <c r="O688" s="201"/>
      <c r="P688" s="201"/>
      <c r="Q688" s="113"/>
      <c r="R688" s="113"/>
      <c r="U688" s="201"/>
      <c r="V688" s="113"/>
      <c r="W688" s="113"/>
      <c r="X688" s="113"/>
      <c r="Y688" s="113"/>
      <c r="Z688" s="113"/>
      <c r="AA688" s="113"/>
      <c r="AB688" s="113"/>
      <c r="AC688" s="201"/>
      <c r="AD688" s="113"/>
      <c r="AE688" s="113"/>
      <c r="AF688" s="113"/>
      <c r="AG688" s="113"/>
    </row>
    <row r="689" spans="2:33" x14ac:dyDescent="0.2">
      <c r="B689" s="200"/>
      <c r="C689" s="113"/>
      <c r="D689" s="201"/>
      <c r="E689" s="201"/>
      <c r="F689" s="113"/>
      <c r="G689" s="113"/>
      <c r="H689" s="113"/>
      <c r="I689" s="203"/>
      <c r="J689" s="203"/>
      <c r="K689" s="204"/>
      <c r="L689" s="201"/>
      <c r="M689" s="201"/>
      <c r="N689" s="201"/>
      <c r="O689" s="201"/>
      <c r="P689" s="201"/>
      <c r="Q689" s="113"/>
      <c r="R689" s="113"/>
      <c r="U689" s="201"/>
      <c r="V689" s="113"/>
      <c r="W689" s="113"/>
      <c r="X689" s="113"/>
      <c r="Y689" s="113"/>
      <c r="Z689" s="113"/>
      <c r="AA689" s="113"/>
      <c r="AB689" s="113"/>
      <c r="AC689" s="201"/>
      <c r="AD689" s="113"/>
      <c r="AE689" s="113"/>
      <c r="AF689" s="113"/>
      <c r="AG689" s="113"/>
    </row>
    <row r="690" spans="2:33" x14ac:dyDescent="0.2">
      <c r="B690" s="200"/>
      <c r="C690" s="113"/>
      <c r="D690" s="201"/>
      <c r="E690" s="201"/>
      <c r="F690" s="113"/>
      <c r="G690" s="113"/>
      <c r="H690" s="113"/>
      <c r="I690" s="203"/>
      <c r="J690" s="203"/>
      <c r="K690" s="204"/>
      <c r="L690" s="201"/>
      <c r="M690" s="201"/>
      <c r="N690" s="201"/>
      <c r="O690" s="201"/>
      <c r="P690" s="201"/>
      <c r="Q690" s="113"/>
      <c r="R690" s="113"/>
      <c r="U690" s="201"/>
      <c r="V690" s="113"/>
      <c r="W690" s="113"/>
      <c r="X690" s="113"/>
      <c r="Y690" s="113"/>
      <c r="Z690" s="113"/>
      <c r="AA690" s="113"/>
      <c r="AB690" s="113"/>
      <c r="AC690" s="201"/>
      <c r="AD690" s="113"/>
      <c r="AE690" s="113"/>
      <c r="AF690" s="113"/>
      <c r="AG690" s="113"/>
    </row>
    <row r="691" spans="2:33" x14ac:dyDescent="0.2">
      <c r="B691" s="200"/>
      <c r="C691" s="113"/>
      <c r="D691" s="201"/>
      <c r="E691" s="201"/>
      <c r="F691" s="113"/>
      <c r="G691" s="113"/>
      <c r="H691" s="113"/>
      <c r="I691" s="203"/>
      <c r="J691" s="203"/>
      <c r="K691" s="204"/>
      <c r="L691" s="201"/>
      <c r="M691" s="201"/>
      <c r="N691" s="201"/>
      <c r="O691" s="201"/>
      <c r="P691" s="201"/>
      <c r="Q691" s="113"/>
      <c r="R691" s="113"/>
      <c r="U691" s="201"/>
      <c r="V691" s="113"/>
      <c r="W691" s="113"/>
      <c r="X691" s="113"/>
      <c r="Y691" s="113"/>
      <c r="Z691" s="113"/>
      <c r="AA691" s="113"/>
      <c r="AB691" s="113"/>
      <c r="AC691" s="201"/>
      <c r="AD691" s="113"/>
      <c r="AE691" s="113"/>
      <c r="AF691" s="113"/>
      <c r="AG691" s="113"/>
    </row>
    <row r="692" spans="2:33" x14ac:dyDescent="0.2">
      <c r="B692" s="200"/>
      <c r="C692" s="113"/>
      <c r="D692" s="201"/>
      <c r="E692" s="201"/>
      <c r="F692" s="113"/>
      <c r="G692" s="113"/>
      <c r="H692" s="113"/>
      <c r="I692" s="203"/>
      <c r="J692" s="203"/>
      <c r="K692" s="204"/>
      <c r="L692" s="201"/>
      <c r="M692" s="201"/>
      <c r="N692" s="201"/>
      <c r="O692" s="201"/>
      <c r="P692" s="201"/>
      <c r="Q692" s="113"/>
      <c r="R692" s="113"/>
      <c r="U692" s="201"/>
      <c r="V692" s="113"/>
      <c r="W692" s="113"/>
      <c r="X692" s="113"/>
      <c r="Y692" s="113"/>
      <c r="Z692" s="113"/>
      <c r="AA692" s="113"/>
      <c r="AB692" s="113"/>
      <c r="AC692" s="201"/>
      <c r="AD692" s="113"/>
      <c r="AE692" s="113"/>
      <c r="AF692" s="113"/>
      <c r="AG692" s="113"/>
    </row>
    <row r="693" spans="2:33" x14ac:dyDescent="0.2">
      <c r="B693" s="200"/>
      <c r="C693" s="113"/>
      <c r="D693" s="201"/>
      <c r="E693" s="201"/>
      <c r="F693" s="113"/>
      <c r="G693" s="113"/>
      <c r="H693" s="113"/>
      <c r="I693" s="203"/>
      <c r="J693" s="203"/>
      <c r="K693" s="204"/>
      <c r="L693" s="201"/>
      <c r="M693" s="201"/>
      <c r="N693" s="201"/>
      <c r="O693" s="201"/>
      <c r="P693" s="201"/>
      <c r="Q693" s="113"/>
      <c r="R693" s="113"/>
      <c r="U693" s="201"/>
      <c r="V693" s="113"/>
      <c r="W693" s="113"/>
      <c r="X693" s="113"/>
      <c r="Y693" s="113"/>
      <c r="Z693" s="113"/>
      <c r="AA693" s="113"/>
      <c r="AB693" s="113"/>
      <c r="AC693" s="201"/>
      <c r="AD693" s="113"/>
      <c r="AE693" s="113"/>
      <c r="AF693" s="113"/>
      <c r="AG693" s="113"/>
    </row>
    <row r="694" spans="2:33" x14ac:dyDescent="0.2">
      <c r="B694" s="200"/>
      <c r="C694" s="113"/>
      <c r="D694" s="201"/>
      <c r="E694" s="201"/>
      <c r="F694" s="113"/>
      <c r="G694" s="113"/>
      <c r="H694" s="113"/>
      <c r="I694" s="203"/>
      <c r="J694" s="203"/>
      <c r="K694" s="204"/>
      <c r="L694" s="201"/>
      <c r="M694" s="201"/>
      <c r="N694" s="201"/>
      <c r="O694" s="201"/>
      <c r="P694" s="201"/>
      <c r="Q694" s="113"/>
      <c r="R694" s="113"/>
      <c r="U694" s="201"/>
      <c r="V694" s="113"/>
      <c r="W694" s="113"/>
      <c r="X694" s="113"/>
      <c r="Y694" s="113"/>
      <c r="Z694" s="113"/>
      <c r="AA694" s="113"/>
      <c r="AB694" s="113"/>
      <c r="AC694" s="201"/>
      <c r="AD694" s="113"/>
      <c r="AE694" s="113"/>
      <c r="AF694" s="113"/>
      <c r="AG694" s="113"/>
    </row>
    <row r="695" spans="2:33" x14ac:dyDescent="0.2">
      <c r="B695" s="200"/>
      <c r="C695" s="113"/>
      <c r="D695" s="201"/>
      <c r="E695" s="201"/>
      <c r="F695" s="113"/>
      <c r="G695" s="113"/>
      <c r="H695" s="113"/>
      <c r="I695" s="203"/>
      <c r="J695" s="203"/>
      <c r="K695" s="204"/>
      <c r="L695" s="201"/>
      <c r="M695" s="201"/>
      <c r="N695" s="201"/>
      <c r="O695" s="201"/>
      <c r="P695" s="201"/>
      <c r="Q695" s="113"/>
      <c r="R695" s="113"/>
      <c r="U695" s="201"/>
      <c r="V695" s="113"/>
      <c r="W695" s="113"/>
      <c r="X695" s="113"/>
      <c r="Y695" s="113"/>
      <c r="Z695" s="113"/>
      <c r="AA695" s="113"/>
      <c r="AB695" s="113"/>
      <c r="AC695" s="201"/>
      <c r="AD695" s="113"/>
      <c r="AE695" s="113"/>
      <c r="AF695" s="113"/>
      <c r="AG695" s="113"/>
    </row>
    <row r="696" spans="2:33" x14ac:dyDescent="0.2">
      <c r="B696" s="200"/>
      <c r="C696" s="113"/>
      <c r="D696" s="201"/>
      <c r="E696" s="201"/>
      <c r="F696" s="113"/>
      <c r="G696" s="113"/>
      <c r="H696" s="113"/>
      <c r="I696" s="203"/>
      <c r="J696" s="203"/>
      <c r="K696" s="204"/>
      <c r="L696" s="201"/>
      <c r="M696" s="201"/>
      <c r="N696" s="201"/>
      <c r="O696" s="201"/>
      <c r="P696" s="201"/>
      <c r="Q696" s="113"/>
      <c r="R696" s="113"/>
      <c r="U696" s="201"/>
      <c r="V696" s="113"/>
      <c r="W696" s="113"/>
      <c r="X696" s="113"/>
      <c r="Y696" s="113"/>
      <c r="Z696" s="113"/>
      <c r="AA696" s="113"/>
      <c r="AB696" s="113"/>
      <c r="AC696" s="201"/>
      <c r="AD696" s="113"/>
      <c r="AE696" s="113"/>
      <c r="AF696" s="113"/>
      <c r="AG696" s="113"/>
    </row>
    <row r="697" spans="2:33" x14ac:dyDescent="0.2">
      <c r="B697" s="200"/>
      <c r="C697" s="113"/>
      <c r="D697" s="201"/>
      <c r="E697" s="201"/>
      <c r="F697" s="113"/>
      <c r="G697" s="113"/>
      <c r="H697" s="113"/>
      <c r="I697" s="203"/>
      <c r="J697" s="203"/>
      <c r="K697" s="204"/>
      <c r="L697" s="201"/>
      <c r="M697" s="201"/>
      <c r="N697" s="201"/>
      <c r="O697" s="201"/>
      <c r="P697" s="201"/>
      <c r="Q697" s="113"/>
      <c r="R697" s="113"/>
      <c r="U697" s="201"/>
      <c r="V697" s="113"/>
      <c r="W697" s="113"/>
      <c r="X697" s="113"/>
      <c r="Y697" s="113"/>
      <c r="Z697" s="113"/>
      <c r="AA697" s="113"/>
      <c r="AB697" s="113"/>
      <c r="AC697" s="201"/>
      <c r="AD697" s="113"/>
      <c r="AE697" s="113"/>
      <c r="AF697" s="113"/>
      <c r="AG697" s="113"/>
    </row>
    <row r="698" spans="2:33" x14ac:dyDescent="0.2">
      <c r="B698" s="200"/>
      <c r="C698" s="113"/>
      <c r="D698" s="201"/>
      <c r="E698" s="201"/>
      <c r="F698" s="113"/>
      <c r="G698" s="113"/>
      <c r="H698" s="113"/>
      <c r="I698" s="203"/>
      <c r="J698" s="203"/>
      <c r="K698" s="204"/>
      <c r="L698" s="201"/>
      <c r="M698" s="201"/>
      <c r="N698" s="201"/>
      <c r="O698" s="201"/>
      <c r="P698" s="201"/>
      <c r="Q698" s="113"/>
      <c r="R698" s="113"/>
      <c r="U698" s="201"/>
      <c r="V698" s="113"/>
      <c r="W698" s="113"/>
      <c r="X698" s="113"/>
      <c r="Y698" s="113"/>
      <c r="Z698" s="113"/>
      <c r="AA698" s="113"/>
      <c r="AB698" s="113"/>
      <c r="AC698" s="201"/>
      <c r="AD698" s="113"/>
      <c r="AE698" s="113"/>
      <c r="AF698" s="113"/>
      <c r="AG698" s="113"/>
    </row>
    <row r="699" spans="2:33" x14ac:dyDescent="0.2">
      <c r="B699" s="200"/>
      <c r="C699" s="113"/>
      <c r="D699" s="201"/>
      <c r="E699" s="201"/>
      <c r="F699" s="113"/>
      <c r="G699" s="113"/>
      <c r="H699" s="113"/>
      <c r="I699" s="203"/>
      <c r="J699" s="203"/>
      <c r="K699" s="204"/>
      <c r="L699" s="201"/>
      <c r="M699" s="201"/>
      <c r="N699" s="201"/>
      <c r="O699" s="201"/>
      <c r="P699" s="201"/>
      <c r="Q699" s="113"/>
      <c r="R699" s="113"/>
      <c r="U699" s="201"/>
      <c r="V699" s="113"/>
      <c r="W699" s="113"/>
      <c r="X699" s="113"/>
      <c r="Y699" s="113"/>
      <c r="Z699" s="113"/>
      <c r="AA699" s="113"/>
      <c r="AB699" s="113"/>
      <c r="AC699" s="201"/>
      <c r="AD699" s="113"/>
      <c r="AE699" s="113"/>
      <c r="AF699" s="113"/>
      <c r="AG699" s="113"/>
    </row>
    <row r="700" spans="2:33" x14ac:dyDescent="0.2">
      <c r="B700" s="200"/>
      <c r="C700" s="113"/>
      <c r="D700" s="201"/>
      <c r="E700" s="201"/>
      <c r="F700" s="113"/>
      <c r="G700" s="113"/>
      <c r="H700" s="113"/>
      <c r="I700" s="203"/>
      <c r="J700" s="203"/>
      <c r="K700" s="204"/>
      <c r="L700" s="201"/>
      <c r="M700" s="201"/>
      <c r="N700" s="201"/>
      <c r="O700" s="201"/>
      <c r="P700" s="201"/>
      <c r="Q700" s="113"/>
      <c r="R700" s="113"/>
      <c r="U700" s="201"/>
      <c r="V700" s="113"/>
      <c r="W700" s="113"/>
      <c r="X700" s="113"/>
      <c r="Y700" s="113"/>
      <c r="Z700" s="113"/>
      <c r="AA700" s="113"/>
      <c r="AB700" s="113"/>
      <c r="AC700" s="201"/>
      <c r="AD700" s="113"/>
      <c r="AE700" s="113"/>
      <c r="AF700" s="113"/>
      <c r="AG700" s="113"/>
    </row>
    <row r="701" spans="2:33" x14ac:dyDescent="0.2">
      <c r="B701" s="200"/>
      <c r="C701" s="113"/>
      <c r="D701" s="201"/>
      <c r="E701" s="201"/>
      <c r="F701" s="113"/>
      <c r="G701" s="113"/>
      <c r="H701" s="113"/>
      <c r="I701" s="203"/>
      <c r="J701" s="203"/>
      <c r="K701" s="204"/>
      <c r="L701" s="201"/>
      <c r="M701" s="201"/>
      <c r="N701" s="201"/>
      <c r="O701" s="201"/>
      <c r="P701" s="201"/>
      <c r="Q701" s="113"/>
      <c r="R701" s="113"/>
      <c r="U701" s="201"/>
      <c r="V701" s="113"/>
      <c r="W701" s="113"/>
      <c r="X701" s="113"/>
      <c r="Y701" s="113"/>
      <c r="Z701" s="113"/>
      <c r="AA701" s="113"/>
      <c r="AB701" s="113"/>
      <c r="AC701" s="201"/>
      <c r="AD701" s="113"/>
      <c r="AE701" s="113"/>
      <c r="AF701" s="113"/>
      <c r="AG701" s="113"/>
    </row>
    <row r="702" spans="2:33" x14ac:dyDescent="0.2">
      <c r="B702" s="200"/>
      <c r="C702" s="113"/>
      <c r="D702" s="201"/>
      <c r="E702" s="201"/>
      <c r="F702" s="113"/>
      <c r="G702" s="113"/>
      <c r="H702" s="113"/>
      <c r="I702" s="203"/>
      <c r="J702" s="203"/>
      <c r="K702" s="204"/>
      <c r="L702" s="201"/>
      <c r="M702" s="201"/>
      <c r="N702" s="201"/>
      <c r="O702" s="201"/>
      <c r="P702" s="201"/>
      <c r="Q702" s="113"/>
      <c r="R702" s="113"/>
      <c r="U702" s="201"/>
      <c r="V702" s="113"/>
      <c r="W702" s="113"/>
      <c r="X702" s="113"/>
      <c r="Y702" s="113"/>
      <c r="Z702" s="113"/>
      <c r="AA702" s="113"/>
      <c r="AB702" s="113"/>
      <c r="AC702" s="201"/>
      <c r="AD702" s="113"/>
      <c r="AE702" s="113"/>
      <c r="AF702" s="113"/>
      <c r="AG702" s="113"/>
    </row>
    <row r="703" spans="2:33" x14ac:dyDescent="0.2">
      <c r="B703" s="200"/>
      <c r="C703" s="113"/>
      <c r="D703" s="201"/>
      <c r="E703" s="201"/>
      <c r="F703" s="113"/>
      <c r="G703" s="113"/>
      <c r="H703" s="113"/>
      <c r="I703" s="203"/>
      <c r="J703" s="203"/>
      <c r="K703" s="204"/>
      <c r="L703" s="201"/>
      <c r="M703" s="201"/>
      <c r="N703" s="201"/>
      <c r="O703" s="201"/>
      <c r="P703" s="201"/>
      <c r="Q703" s="113"/>
      <c r="R703" s="113"/>
      <c r="U703" s="201"/>
      <c r="V703" s="113"/>
      <c r="W703" s="113"/>
      <c r="X703" s="113"/>
      <c r="Y703" s="113"/>
      <c r="Z703" s="113"/>
      <c r="AA703" s="113"/>
      <c r="AB703" s="113"/>
      <c r="AC703" s="201"/>
      <c r="AD703" s="113"/>
      <c r="AE703" s="113"/>
      <c r="AF703" s="113"/>
      <c r="AG703" s="113"/>
    </row>
    <row r="704" spans="2:33" x14ac:dyDescent="0.2">
      <c r="B704" s="200"/>
      <c r="C704" s="113"/>
      <c r="D704" s="201"/>
      <c r="E704" s="201"/>
      <c r="F704" s="113"/>
      <c r="G704" s="113"/>
      <c r="H704" s="113"/>
      <c r="I704" s="203"/>
      <c r="J704" s="203"/>
      <c r="K704" s="204"/>
      <c r="L704" s="201"/>
      <c r="M704" s="201"/>
      <c r="N704" s="201"/>
      <c r="O704" s="201"/>
      <c r="P704" s="201"/>
      <c r="Q704" s="113"/>
      <c r="R704" s="113"/>
      <c r="U704" s="201"/>
      <c r="V704" s="113"/>
      <c r="W704" s="113"/>
      <c r="X704" s="113"/>
      <c r="Y704" s="113"/>
      <c r="Z704" s="113"/>
      <c r="AA704" s="113"/>
      <c r="AB704" s="113"/>
      <c r="AC704" s="201"/>
      <c r="AD704" s="113"/>
      <c r="AE704" s="113"/>
      <c r="AF704" s="113"/>
      <c r="AG704" s="113"/>
    </row>
    <row r="705" spans="2:33" x14ac:dyDescent="0.2">
      <c r="B705" s="200"/>
      <c r="C705" s="113"/>
      <c r="D705" s="201"/>
      <c r="E705" s="201"/>
      <c r="F705" s="113"/>
      <c r="G705" s="113"/>
      <c r="H705" s="113"/>
      <c r="I705" s="203"/>
      <c r="J705" s="203"/>
      <c r="K705" s="204"/>
      <c r="L705" s="201"/>
      <c r="M705" s="201"/>
      <c r="N705" s="201"/>
      <c r="O705" s="201"/>
      <c r="P705" s="201"/>
      <c r="Q705" s="113"/>
      <c r="R705" s="113"/>
      <c r="U705" s="201"/>
      <c r="V705" s="113"/>
      <c r="W705" s="113"/>
      <c r="X705" s="113"/>
      <c r="Y705" s="113"/>
      <c r="Z705" s="113"/>
      <c r="AA705" s="113"/>
      <c r="AB705" s="113"/>
      <c r="AC705" s="201"/>
      <c r="AD705" s="113"/>
      <c r="AE705" s="113"/>
      <c r="AF705" s="113"/>
      <c r="AG705" s="113"/>
    </row>
    <row r="706" spans="2:33" x14ac:dyDescent="0.2">
      <c r="B706" s="200"/>
      <c r="C706" s="113"/>
      <c r="D706" s="201"/>
      <c r="E706" s="201"/>
      <c r="F706" s="113"/>
      <c r="G706" s="113"/>
      <c r="H706" s="113"/>
      <c r="I706" s="203"/>
      <c r="J706" s="203"/>
      <c r="K706" s="204"/>
      <c r="L706" s="201"/>
      <c r="M706" s="201"/>
      <c r="N706" s="201"/>
      <c r="O706" s="201"/>
      <c r="P706" s="201"/>
      <c r="Q706" s="113"/>
      <c r="R706" s="113"/>
      <c r="U706" s="201"/>
      <c r="V706" s="113"/>
      <c r="W706" s="113"/>
      <c r="X706" s="113"/>
      <c r="Y706" s="113"/>
      <c r="Z706" s="113"/>
      <c r="AA706" s="113"/>
      <c r="AB706" s="113"/>
      <c r="AC706" s="201"/>
      <c r="AD706" s="113"/>
      <c r="AE706" s="113"/>
      <c r="AF706" s="113"/>
      <c r="AG706" s="113"/>
    </row>
    <row r="707" spans="2:33" x14ac:dyDescent="0.2">
      <c r="B707" s="200"/>
      <c r="C707" s="113"/>
      <c r="D707" s="201"/>
      <c r="E707" s="201"/>
      <c r="F707" s="113"/>
      <c r="G707" s="113"/>
      <c r="H707" s="113"/>
      <c r="I707" s="203"/>
      <c r="J707" s="203"/>
      <c r="K707" s="204"/>
      <c r="L707" s="201"/>
      <c r="M707" s="201"/>
      <c r="N707" s="201"/>
      <c r="O707" s="201"/>
      <c r="P707" s="201"/>
      <c r="Q707" s="113"/>
      <c r="R707" s="113"/>
      <c r="U707" s="201"/>
      <c r="V707" s="113"/>
      <c r="W707" s="113"/>
      <c r="X707" s="113"/>
      <c r="Y707" s="113"/>
      <c r="Z707" s="113"/>
      <c r="AA707" s="113"/>
      <c r="AB707" s="113"/>
      <c r="AC707" s="201"/>
      <c r="AD707" s="113"/>
      <c r="AE707" s="113"/>
      <c r="AF707" s="113"/>
      <c r="AG707" s="113"/>
    </row>
    <row r="708" spans="2:33" x14ac:dyDescent="0.2">
      <c r="B708" s="200"/>
      <c r="C708" s="113"/>
      <c r="D708" s="201"/>
      <c r="E708" s="201"/>
      <c r="F708" s="113"/>
      <c r="G708" s="113"/>
      <c r="H708" s="113"/>
      <c r="I708" s="203"/>
      <c r="J708" s="203"/>
      <c r="K708" s="204"/>
      <c r="L708" s="201"/>
      <c r="M708" s="201"/>
      <c r="N708" s="201"/>
      <c r="O708" s="201"/>
      <c r="P708" s="201"/>
      <c r="Q708" s="113"/>
      <c r="R708" s="113"/>
      <c r="U708" s="201"/>
      <c r="V708" s="113"/>
      <c r="W708" s="113"/>
      <c r="X708" s="113"/>
      <c r="Y708" s="113"/>
      <c r="Z708" s="113"/>
      <c r="AA708" s="113"/>
      <c r="AB708" s="113"/>
      <c r="AC708" s="201"/>
      <c r="AD708" s="113"/>
      <c r="AE708" s="113"/>
      <c r="AF708" s="113"/>
      <c r="AG708" s="113"/>
    </row>
    <row r="709" spans="2:33" x14ac:dyDescent="0.2">
      <c r="B709" s="200"/>
      <c r="C709" s="113"/>
      <c r="D709" s="201"/>
      <c r="E709" s="201"/>
      <c r="F709" s="113"/>
      <c r="G709" s="113"/>
      <c r="H709" s="113"/>
      <c r="I709" s="203"/>
      <c r="J709" s="203"/>
      <c r="K709" s="204"/>
      <c r="L709" s="201"/>
      <c r="M709" s="201"/>
      <c r="N709" s="201"/>
      <c r="O709" s="201"/>
      <c r="P709" s="201"/>
      <c r="Q709" s="113"/>
      <c r="R709" s="113"/>
      <c r="U709" s="201"/>
      <c r="V709" s="113"/>
      <c r="W709" s="113"/>
      <c r="X709" s="113"/>
      <c r="Y709" s="113"/>
      <c r="Z709" s="113"/>
      <c r="AA709" s="113"/>
      <c r="AB709" s="113"/>
      <c r="AC709" s="201"/>
      <c r="AD709" s="113"/>
      <c r="AE709" s="113"/>
      <c r="AF709" s="113"/>
      <c r="AG709" s="113"/>
    </row>
    <row r="710" spans="2:33" x14ac:dyDescent="0.2">
      <c r="B710" s="200"/>
      <c r="C710" s="113"/>
      <c r="D710" s="201"/>
      <c r="E710" s="201"/>
      <c r="F710" s="113"/>
      <c r="G710" s="113"/>
      <c r="H710" s="113"/>
      <c r="I710" s="203"/>
      <c r="J710" s="203"/>
      <c r="K710" s="204"/>
      <c r="L710" s="201"/>
      <c r="M710" s="201"/>
      <c r="N710" s="201"/>
      <c r="O710" s="201"/>
      <c r="P710" s="201"/>
      <c r="Q710" s="113"/>
      <c r="R710" s="113"/>
      <c r="U710" s="201"/>
      <c r="V710" s="113"/>
      <c r="W710" s="113"/>
      <c r="X710" s="113"/>
      <c r="Y710" s="113"/>
      <c r="Z710" s="113"/>
      <c r="AA710" s="113"/>
      <c r="AB710" s="113"/>
      <c r="AC710" s="201"/>
      <c r="AD710" s="113"/>
      <c r="AE710" s="113"/>
      <c r="AF710" s="113"/>
      <c r="AG710" s="113"/>
    </row>
    <row r="711" spans="2:33" x14ac:dyDescent="0.2">
      <c r="B711" s="200"/>
      <c r="C711" s="113"/>
      <c r="D711" s="201"/>
      <c r="E711" s="201"/>
      <c r="F711" s="113"/>
      <c r="G711" s="113"/>
      <c r="H711" s="113"/>
      <c r="I711" s="203"/>
      <c r="J711" s="203"/>
      <c r="K711" s="204"/>
      <c r="L711" s="201"/>
      <c r="M711" s="201"/>
      <c r="N711" s="201"/>
      <c r="O711" s="201"/>
      <c r="P711" s="201"/>
      <c r="Q711" s="113"/>
      <c r="R711" s="113"/>
      <c r="U711" s="201"/>
      <c r="V711" s="113"/>
      <c r="W711" s="113"/>
      <c r="X711" s="113"/>
      <c r="Y711" s="113"/>
      <c r="Z711" s="113"/>
      <c r="AA711" s="113"/>
      <c r="AB711" s="113"/>
      <c r="AC711" s="201"/>
      <c r="AD711" s="113"/>
      <c r="AE711" s="113"/>
      <c r="AF711" s="113"/>
      <c r="AG711" s="113"/>
    </row>
    <row r="712" spans="2:33" x14ac:dyDescent="0.2">
      <c r="B712" s="200"/>
      <c r="C712" s="113"/>
      <c r="D712" s="201"/>
      <c r="E712" s="201"/>
      <c r="F712" s="113"/>
      <c r="G712" s="113"/>
      <c r="H712" s="113"/>
      <c r="I712" s="203"/>
      <c r="J712" s="203"/>
      <c r="K712" s="204"/>
      <c r="L712" s="201"/>
      <c r="M712" s="201"/>
      <c r="N712" s="201"/>
      <c r="O712" s="201"/>
      <c r="P712" s="201"/>
      <c r="Q712" s="113"/>
      <c r="R712" s="113"/>
      <c r="U712" s="201"/>
      <c r="V712" s="113"/>
      <c r="W712" s="113"/>
      <c r="X712" s="113"/>
      <c r="Y712" s="113"/>
      <c r="Z712" s="113"/>
      <c r="AA712" s="113"/>
      <c r="AB712" s="113"/>
      <c r="AC712" s="201"/>
      <c r="AD712" s="113"/>
      <c r="AE712" s="113"/>
      <c r="AF712" s="113"/>
      <c r="AG712" s="113"/>
    </row>
    <row r="713" spans="2:33" x14ac:dyDescent="0.2">
      <c r="B713" s="200"/>
      <c r="C713" s="113"/>
      <c r="D713" s="201"/>
      <c r="E713" s="201"/>
      <c r="F713" s="113"/>
      <c r="G713" s="113"/>
      <c r="H713" s="113"/>
      <c r="I713" s="203"/>
      <c r="J713" s="203"/>
      <c r="K713" s="204"/>
      <c r="L713" s="201"/>
      <c r="M713" s="201"/>
      <c r="N713" s="201"/>
      <c r="O713" s="201"/>
      <c r="P713" s="201"/>
      <c r="Q713" s="113"/>
      <c r="R713" s="113"/>
      <c r="U713" s="201"/>
      <c r="V713" s="113"/>
      <c r="W713" s="113"/>
      <c r="X713" s="113"/>
      <c r="Y713" s="113"/>
      <c r="Z713" s="113"/>
      <c r="AA713" s="113"/>
      <c r="AB713" s="113"/>
      <c r="AC713" s="201"/>
      <c r="AD713" s="113"/>
      <c r="AE713" s="113"/>
      <c r="AF713" s="113"/>
      <c r="AG713" s="113"/>
    </row>
    <row r="714" spans="2:33" x14ac:dyDescent="0.2">
      <c r="B714" s="200"/>
      <c r="C714" s="113"/>
      <c r="D714" s="201"/>
      <c r="E714" s="201"/>
      <c r="F714" s="113"/>
      <c r="G714" s="113"/>
      <c r="H714" s="113"/>
      <c r="I714" s="203"/>
      <c r="J714" s="203"/>
      <c r="K714" s="204"/>
      <c r="L714" s="201"/>
      <c r="M714" s="201"/>
      <c r="N714" s="201"/>
      <c r="O714" s="201"/>
      <c r="P714" s="201"/>
      <c r="Q714" s="113"/>
      <c r="R714" s="113"/>
      <c r="U714" s="201"/>
      <c r="V714" s="113"/>
      <c r="W714" s="113"/>
      <c r="X714" s="113"/>
      <c r="Y714" s="113"/>
      <c r="Z714" s="113"/>
      <c r="AA714" s="113"/>
      <c r="AB714" s="113"/>
      <c r="AC714" s="201"/>
      <c r="AD714" s="113"/>
      <c r="AE714" s="113"/>
      <c r="AF714" s="113"/>
      <c r="AG714" s="113"/>
    </row>
    <row r="715" spans="2:33" x14ac:dyDescent="0.2">
      <c r="B715" s="200"/>
      <c r="C715" s="113"/>
      <c r="D715" s="201"/>
      <c r="E715" s="201"/>
      <c r="F715" s="113"/>
      <c r="G715" s="113"/>
      <c r="H715" s="113"/>
      <c r="I715" s="203"/>
      <c r="J715" s="203"/>
      <c r="K715" s="204"/>
      <c r="L715" s="201"/>
      <c r="M715" s="201"/>
      <c r="N715" s="201"/>
      <c r="O715" s="201"/>
      <c r="P715" s="201"/>
      <c r="Q715" s="113"/>
      <c r="R715" s="113"/>
      <c r="U715" s="201"/>
      <c r="V715" s="113"/>
      <c r="W715" s="113"/>
      <c r="X715" s="113"/>
      <c r="Y715" s="113"/>
      <c r="Z715" s="113"/>
      <c r="AA715" s="113"/>
      <c r="AB715" s="113"/>
      <c r="AC715" s="201"/>
      <c r="AD715" s="113"/>
      <c r="AE715" s="113"/>
      <c r="AF715" s="113"/>
      <c r="AG715" s="113"/>
    </row>
    <row r="716" spans="2:33" x14ac:dyDescent="0.2">
      <c r="B716" s="200"/>
      <c r="C716" s="113"/>
      <c r="D716" s="201"/>
      <c r="E716" s="201"/>
      <c r="F716" s="113"/>
      <c r="G716" s="113"/>
      <c r="H716" s="113"/>
      <c r="I716" s="203"/>
      <c r="J716" s="203"/>
      <c r="K716" s="204"/>
      <c r="L716" s="201"/>
      <c r="M716" s="201"/>
      <c r="N716" s="201"/>
      <c r="O716" s="201"/>
      <c r="P716" s="201"/>
      <c r="Q716" s="113"/>
      <c r="R716" s="113"/>
      <c r="U716" s="201"/>
      <c r="V716" s="113"/>
      <c r="W716" s="113"/>
      <c r="X716" s="113"/>
      <c r="Y716" s="113"/>
      <c r="Z716" s="113"/>
      <c r="AA716" s="113"/>
      <c r="AB716" s="113"/>
      <c r="AC716" s="201"/>
      <c r="AD716" s="113"/>
      <c r="AE716" s="113"/>
      <c r="AF716" s="113"/>
      <c r="AG716" s="113"/>
    </row>
    <row r="717" spans="2:33" x14ac:dyDescent="0.2">
      <c r="B717" s="200"/>
      <c r="C717" s="113"/>
      <c r="D717" s="201"/>
      <c r="E717" s="201"/>
      <c r="F717" s="113"/>
      <c r="G717" s="113"/>
      <c r="H717" s="113"/>
      <c r="I717" s="203"/>
      <c r="J717" s="203"/>
      <c r="K717" s="204"/>
      <c r="L717" s="201"/>
      <c r="M717" s="201"/>
      <c r="N717" s="201"/>
      <c r="O717" s="201"/>
      <c r="P717" s="201"/>
      <c r="Q717" s="113"/>
      <c r="R717" s="113"/>
      <c r="U717" s="201"/>
      <c r="V717" s="113"/>
      <c r="W717" s="113"/>
      <c r="X717" s="113"/>
      <c r="Y717" s="113"/>
      <c r="Z717" s="113"/>
      <c r="AA717" s="113"/>
      <c r="AB717" s="113"/>
      <c r="AC717" s="201"/>
      <c r="AD717" s="113"/>
      <c r="AE717" s="113"/>
      <c r="AF717" s="113"/>
      <c r="AG717" s="113"/>
    </row>
    <row r="718" spans="2:33" x14ac:dyDescent="0.2">
      <c r="B718" s="200"/>
      <c r="C718" s="113"/>
      <c r="D718" s="201"/>
      <c r="E718" s="201"/>
      <c r="F718" s="113"/>
      <c r="G718" s="113"/>
      <c r="H718" s="113"/>
      <c r="I718" s="203"/>
      <c r="J718" s="203"/>
      <c r="K718" s="204"/>
      <c r="L718" s="201"/>
      <c r="M718" s="201"/>
      <c r="N718" s="201"/>
      <c r="O718" s="201"/>
      <c r="P718" s="201"/>
      <c r="Q718" s="113"/>
      <c r="R718" s="113"/>
      <c r="U718" s="201"/>
      <c r="V718" s="113"/>
      <c r="W718" s="113"/>
      <c r="X718" s="113"/>
      <c r="Y718" s="113"/>
      <c r="Z718" s="113"/>
      <c r="AA718" s="113"/>
      <c r="AB718" s="113"/>
      <c r="AC718" s="201"/>
      <c r="AD718" s="113"/>
      <c r="AE718" s="113"/>
      <c r="AF718" s="113"/>
      <c r="AG718" s="113"/>
    </row>
    <row r="719" spans="2:33" x14ac:dyDescent="0.2">
      <c r="B719" s="200"/>
      <c r="C719" s="113"/>
      <c r="D719" s="201"/>
      <c r="E719" s="201"/>
      <c r="F719" s="113"/>
      <c r="G719" s="113"/>
      <c r="H719" s="113"/>
      <c r="I719" s="203"/>
      <c r="J719" s="203"/>
      <c r="K719" s="204"/>
      <c r="L719" s="201"/>
      <c r="M719" s="201"/>
      <c r="N719" s="201"/>
      <c r="O719" s="201"/>
      <c r="P719" s="201"/>
      <c r="Q719" s="113"/>
      <c r="R719" s="113"/>
      <c r="U719" s="201"/>
      <c r="V719" s="113"/>
      <c r="W719" s="113"/>
      <c r="X719" s="113"/>
      <c r="Y719" s="113"/>
      <c r="Z719" s="113"/>
      <c r="AA719" s="113"/>
      <c r="AB719" s="113"/>
      <c r="AC719" s="201"/>
      <c r="AD719" s="113"/>
      <c r="AE719" s="113"/>
      <c r="AF719" s="113"/>
      <c r="AG719" s="113"/>
    </row>
    <row r="720" spans="2:33" x14ac:dyDescent="0.2">
      <c r="B720" s="200"/>
      <c r="C720" s="113"/>
      <c r="D720" s="201"/>
      <c r="E720" s="201"/>
      <c r="F720" s="113"/>
      <c r="G720" s="113"/>
      <c r="H720" s="113"/>
      <c r="I720" s="203"/>
      <c r="J720" s="203"/>
      <c r="K720" s="204"/>
      <c r="L720" s="201"/>
      <c r="M720" s="201"/>
      <c r="N720" s="201"/>
      <c r="O720" s="201"/>
      <c r="P720" s="201"/>
      <c r="Q720" s="113"/>
      <c r="R720" s="113"/>
      <c r="U720" s="201"/>
      <c r="V720" s="113"/>
      <c r="W720" s="113"/>
      <c r="X720" s="113"/>
      <c r="Y720" s="113"/>
      <c r="Z720" s="113"/>
      <c r="AA720" s="113"/>
      <c r="AB720" s="113"/>
      <c r="AC720" s="201"/>
      <c r="AD720" s="113"/>
      <c r="AE720" s="113"/>
      <c r="AF720" s="113"/>
      <c r="AG720" s="113"/>
    </row>
    <row r="721" spans="2:33" x14ac:dyDescent="0.2">
      <c r="B721" s="200"/>
      <c r="C721" s="113"/>
      <c r="D721" s="201"/>
      <c r="E721" s="201"/>
      <c r="F721" s="113"/>
      <c r="G721" s="113"/>
      <c r="H721" s="113"/>
      <c r="I721" s="203"/>
      <c r="J721" s="203"/>
      <c r="K721" s="204"/>
      <c r="L721" s="201"/>
      <c r="M721" s="201"/>
      <c r="N721" s="201"/>
      <c r="O721" s="201"/>
      <c r="P721" s="201"/>
      <c r="Q721" s="113"/>
      <c r="R721" s="113"/>
      <c r="U721" s="201"/>
      <c r="V721" s="113"/>
      <c r="W721" s="113"/>
      <c r="X721" s="113"/>
      <c r="Y721" s="113"/>
      <c r="Z721" s="113"/>
      <c r="AA721" s="113"/>
      <c r="AB721" s="113"/>
      <c r="AC721" s="201"/>
      <c r="AD721" s="113"/>
      <c r="AE721" s="113"/>
      <c r="AF721" s="113"/>
      <c r="AG721" s="113"/>
    </row>
    <row r="722" spans="2:33" x14ac:dyDescent="0.2">
      <c r="B722" s="200"/>
      <c r="C722" s="113"/>
      <c r="D722" s="201"/>
      <c r="E722" s="201"/>
      <c r="F722" s="113"/>
      <c r="G722" s="113"/>
      <c r="H722" s="113"/>
      <c r="I722" s="203"/>
      <c r="J722" s="203"/>
      <c r="K722" s="204"/>
      <c r="L722" s="201"/>
      <c r="M722" s="201"/>
      <c r="N722" s="201"/>
      <c r="O722" s="201"/>
      <c r="P722" s="201"/>
      <c r="Q722" s="113"/>
      <c r="R722" s="113"/>
      <c r="U722" s="201"/>
      <c r="V722" s="113"/>
      <c r="W722" s="113"/>
      <c r="X722" s="113"/>
      <c r="Y722" s="113"/>
      <c r="Z722" s="113"/>
      <c r="AA722" s="113"/>
      <c r="AB722" s="113"/>
      <c r="AC722" s="201"/>
      <c r="AD722" s="113"/>
      <c r="AE722" s="113"/>
      <c r="AF722" s="113"/>
      <c r="AG722" s="113"/>
    </row>
    <row r="723" spans="2:33" x14ac:dyDescent="0.2">
      <c r="B723" s="200"/>
      <c r="C723" s="113"/>
      <c r="D723" s="201"/>
      <c r="E723" s="201"/>
      <c r="F723" s="113"/>
      <c r="G723" s="113"/>
      <c r="H723" s="113"/>
      <c r="I723" s="203"/>
      <c r="J723" s="203"/>
      <c r="K723" s="204"/>
      <c r="L723" s="201"/>
      <c r="M723" s="201"/>
      <c r="N723" s="201"/>
      <c r="O723" s="201"/>
      <c r="P723" s="201"/>
      <c r="Q723" s="113"/>
      <c r="R723" s="113"/>
      <c r="U723" s="201"/>
      <c r="V723" s="113"/>
      <c r="W723" s="113"/>
      <c r="X723" s="113"/>
      <c r="Y723" s="113"/>
      <c r="Z723" s="113"/>
      <c r="AA723" s="113"/>
      <c r="AB723" s="113"/>
      <c r="AC723" s="201"/>
      <c r="AD723" s="113"/>
      <c r="AE723" s="113"/>
      <c r="AF723" s="113"/>
      <c r="AG723" s="113"/>
    </row>
    <row r="724" spans="2:33" x14ac:dyDescent="0.2">
      <c r="B724" s="200"/>
      <c r="C724" s="113"/>
      <c r="D724" s="201"/>
      <c r="E724" s="201"/>
      <c r="F724" s="113"/>
      <c r="G724" s="113"/>
      <c r="H724" s="113"/>
      <c r="I724" s="203"/>
      <c r="J724" s="203"/>
      <c r="K724" s="204"/>
      <c r="L724" s="201"/>
      <c r="M724" s="201"/>
      <c r="N724" s="201"/>
      <c r="O724" s="201"/>
      <c r="P724" s="201"/>
      <c r="Q724" s="113"/>
      <c r="R724" s="113"/>
      <c r="U724" s="201"/>
      <c r="V724" s="113"/>
      <c r="W724" s="113"/>
      <c r="X724" s="113"/>
      <c r="Y724" s="113"/>
      <c r="Z724" s="113"/>
      <c r="AA724" s="113"/>
      <c r="AB724" s="113"/>
      <c r="AC724" s="201"/>
      <c r="AD724" s="113"/>
      <c r="AE724" s="113"/>
      <c r="AF724" s="113"/>
      <c r="AG724" s="113"/>
    </row>
    <row r="725" spans="2:33" x14ac:dyDescent="0.2">
      <c r="B725" s="200"/>
      <c r="C725" s="113"/>
      <c r="D725" s="201"/>
      <c r="E725" s="201"/>
      <c r="F725" s="113"/>
      <c r="G725" s="113"/>
      <c r="H725" s="113"/>
      <c r="I725" s="203"/>
      <c r="J725" s="203"/>
      <c r="K725" s="204"/>
      <c r="L725" s="201"/>
      <c r="M725" s="201"/>
      <c r="N725" s="201"/>
      <c r="O725" s="201"/>
      <c r="P725" s="201"/>
      <c r="Q725" s="113"/>
      <c r="R725" s="113"/>
      <c r="U725" s="201"/>
      <c r="V725" s="113"/>
      <c r="W725" s="113"/>
      <c r="X725" s="113"/>
      <c r="Y725" s="113"/>
      <c r="Z725" s="113"/>
      <c r="AA725" s="113"/>
      <c r="AB725" s="113"/>
      <c r="AC725" s="201"/>
      <c r="AD725" s="113"/>
      <c r="AE725" s="113"/>
      <c r="AF725" s="113"/>
      <c r="AG725" s="113"/>
    </row>
    <row r="726" spans="2:33" x14ac:dyDescent="0.2">
      <c r="B726" s="200"/>
      <c r="C726" s="113"/>
      <c r="D726" s="201"/>
      <c r="E726" s="201"/>
      <c r="F726" s="113"/>
      <c r="G726" s="113"/>
      <c r="H726" s="113"/>
      <c r="I726" s="203"/>
      <c r="J726" s="203"/>
      <c r="K726" s="204"/>
      <c r="L726" s="201"/>
      <c r="M726" s="201"/>
      <c r="N726" s="201"/>
      <c r="O726" s="201"/>
      <c r="P726" s="201"/>
      <c r="Q726" s="113"/>
      <c r="R726" s="113"/>
      <c r="U726" s="201"/>
      <c r="V726" s="113"/>
      <c r="W726" s="113"/>
      <c r="X726" s="113"/>
      <c r="Y726" s="113"/>
      <c r="Z726" s="113"/>
      <c r="AA726" s="113"/>
      <c r="AB726" s="113"/>
      <c r="AC726" s="201"/>
      <c r="AD726" s="113"/>
      <c r="AE726" s="113"/>
      <c r="AF726" s="113"/>
      <c r="AG726" s="113"/>
    </row>
    <row r="727" spans="2:33" x14ac:dyDescent="0.2">
      <c r="B727" s="200"/>
      <c r="C727" s="113"/>
      <c r="D727" s="201"/>
      <c r="E727" s="201"/>
      <c r="F727" s="113"/>
      <c r="G727" s="113"/>
      <c r="H727" s="113"/>
      <c r="I727" s="203"/>
      <c r="J727" s="203"/>
      <c r="K727" s="204"/>
      <c r="L727" s="201"/>
      <c r="M727" s="201"/>
      <c r="N727" s="201"/>
      <c r="O727" s="201"/>
      <c r="P727" s="201"/>
      <c r="Q727" s="113"/>
      <c r="R727" s="113"/>
      <c r="U727" s="201"/>
      <c r="V727" s="113"/>
      <c r="W727" s="113"/>
      <c r="X727" s="113"/>
      <c r="Y727" s="113"/>
      <c r="Z727" s="113"/>
      <c r="AA727" s="113"/>
      <c r="AB727" s="113"/>
      <c r="AC727" s="201"/>
      <c r="AD727" s="113"/>
      <c r="AE727" s="113"/>
      <c r="AF727" s="113"/>
      <c r="AG727" s="113"/>
    </row>
    <row r="728" spans="2:33" x14ac:dyDescent="0.2">
      <c r="B728" s="200"/>
      <c r="C728" s="113"/>
      <c r="D728" s="201"/>
      <c r="E728" s="201"/>
      <c r="F728" s="113"/>
      <c r="G728" s="113"/>
      <c r="H728" s="113"/>
      <c r="I728" s="203"/>
      <c r="J728" s="203"/>
      <c r="K728" s="204"/>
      <c r="L728" s="201"/>
      <c r="M728" s="201"/>
      <c r="N728" s="201"/>
      <c r="O728" s="201"/>
      <c r="P728" s="201"/>
      <c r="Q728" s="113"/>
      <c r="R728" s="113"/>
      <c r="U728" s="201"/>
      <c r="V728" s="113"/>
      <c r="W728" s="113"/>
      <c r="X728" s="113"/>
      <c r="Y728" s="113"/>
      <c r="Z728" s="113"/>
      <c r="AA728" s="113"/>
      <c r="AB728" s="113"/>
      <c r="AC728" s="201"/>
      <c r="AD728" s="113"/>
      <c r="AE728" s="113"/>
      <c r="AF728" s="113"/>
      <c r="AG728" s="113"/>
    </row>
    <row r="729" spans="2:33" x14ac:dyDescent="0.2">
      <c r="B729" s="200"/>
      <c r="C729" s="113"/>
      <c r="D729" s="201"/>
      <c r="E729" s="201"/>
      <c r="F729" s="113"/>
      <c r="G729" s="113"/>
      <c r="H729" s="113"/>
      <c r="I729" s="203"/>
      <c r="J729" s="203"/>
      <c r="K729" s="204"/>
      <c r="L729" s="201"/>
      <c r="M729" s="201"/>
      <c r="N729" s="201"/>
      <c r="O729" s="201"/>
      <c r="P729" s="201"/>
      <c r="Q729" s="113"/>
      <c r="R729" s="113"/>
      <c r="U729" s="201"/>
      <c r="V729" s="113"/>
      <c r="W729" s="113"/>
      <c r="X729" s="113"/>
      <c r="Y729" s="113"/>
      <c r="Z729" s="113"/>
      <c r="AA729" s="113"/>
      <c r="AB729" s="113"/>
      <c r="AC729" s="201"/>
      <c r="AD729" s="113"/>
      <c r="AE729" s="113"/>
      <c r="AF729" s="113"/>
      <c r="AG729" s="113"/>
    </row>
    <row r="730" spans="2:33" x14ac:dyDescent="0.2">
      <c r="B730" s="200"/>
      <c r="C730" s="113"/>
      <c r="D730" s="201"/>
      <c r="E730" s="201"/>
      <c r="F730" s="113"/>
      <c r="G730" s="113"/>
      <c r="H730" s="113"/>
      <c r="I730" s="203"/>
      <c r="J730" s="203"/>
      <c r="K730" s="204"/>
      <c r="L730" s="201"/>
      <c r="M730" s="201"/>
      <c r="N730" s="201"/>
      <c r="O730" s="201"/>
      <c r="P730" s="201"/>
      <c r="Q730" s="113"/>
      <c r="R730" s="113"/>
      <c r="U730" s="201"/>
      <c r="V730" s="113"/>
      <c r="W730" s="113"/>
      <c r="X730" s="113"/>
      <c r="Y730" s="113"/>
      <c r="Z730" s="113"/>
      <c r="AA730" s="113"/>
      <c r="AB730" s="113"/>
      <c r="AC730" s="201"/>
      <c r="AD730" s="113"/>
      <c r="AE730" s="113"/>
      <c r="AF730" s="113"/>
      <c r="AG730" s="113"/>
    </row>
    <row r="731" spans="2:33" x14ac:dyDescent="0.2">
      <c r="B731" s="200"/>
      <c r="C731" s="113"/>
      <c r="D731" s="201"/>
      <c r="E731" s="201"/>
      <c r="F731" s="113"/>
      <c r="G731" s="113"/>
      <c r="H731" s="113"/>
      <c r="I731" s="203"/>
      <c r="J731" s="203"/>
      <c r="K731" s="204"/>
      <c r="L731" s="201"/>
      <c r="M731" s="201"/>
      <c r="N731" s="201"/>
      <c r="O731" s="201"/>
      <c r="P731" s="201"/>
      <c r="Q731" s="113"/>
      <c r="R731" s="113"/>
      <c r="U731" s="201"/>
      <c r="V731" s="113"/>
      <c r="W731" s="113"/>
      <c r="X731" s="113"/>
      <c r="Y731" s="113"/>
      <c r="Z731" s="113"/>
      <c r="AA731" s="113"/>
      <c r="AB731" s="113"/>
      <c r="AC731" s="201"/>
      <c r="AD731" s="113"/>
      <c r="AE731" s="113"/>
      <c r="AF731" s="113"/>
      <c r="AG731" s="113"/>
    </row>
    <row r="732" spans="2:33" x14ac:dyDescent="0.2">
      <c r="B732" s="200"/>
      <c r="C732" s="113"/>
      <c r="D732" s="201"/>
      <c r="E732" s="201"/>
      <c r="F732" s="113"/>
      <c r="G732" s="113"/>
      <c r="H732" s="113"/>
      <c r="I732" s="203"/>
      <c r="J732" s="203"/>
      <c r="K732" s="204"/>
      <c r="L732" s="201"/>
      <c r="M732" s="201"/>
      <c r="N732" s="201"/>
      <c r="O732" s="201"/>
      <c r="P732" s="201"/>
      <c r="Q732" s="113"/>
      <c r="R732" s="113"/>
      <c r="U732" s="201"/>
      <c r="V732" s="113"/>
      <c r="W732" s="113"/>
      <c r="X732" s="113"/>
      <c r="Y732" s="113"/>
      <c r="Z732" s="113"/>
      <c r="AA732" s="113"/>
      <c r="AB732" s="113"/>
      <c r="AC732" s="201"/>
      <c r="AD732" s="113"/>
      <c r="AE732" s="113"/>
      <c r="AF732" s="113"/>
      <c r="AG732" s="113"/>
    </row>
    <row r="733" spans="2:33" x14ac:dyDescent="0.2">
      <c r="B733" s="200"/>
      <c r="C733" s="113"/>
      <c r="D733" s="201"/>
      <c r="E733" s="201"/>
      <c r="F733" s="113"/>
      <c r="G733" s="113"/>
      <c r="H733" s="113"/>
      <c r="I733" s="203"/>
      <c r="J733" s="203"/>
      <c r="K733" s="204"/>
      <c r="L733" s="201"/>
      <c r="M733" s="201"/>
      <c r="N733" s="201"/>
      <c r="O733" s="201"/>
      <c r="P733" s="201"/>
      <c r="Q733" s="113"/>
      <c r="R733" s="113"/>
      <c r="U733" s="201"/>
      <c r="V733" s="113"/>
      <c r="W733" s="113"/>
      <c r="X733" s="113"/>
      <c r="Y733" s="113"/>
      <c r="Z733" s="113"/>
      <c r="AA733" s="113"/>
      <c r="AB733" s="113"/>
      <c r="AC733" s="201"/>
      <c r="AD733" s="113"/>
      <c r="AE733" s="113"/>
      <c r="AF733" s="113"/>
      <c r="AG733" s="113"/>
    </row>
    <row r="734" spans="2:33" x14ac:dyDescent="0.2">
      <c r="B734" s="200"/>
      <c r="C734" s="113"/>
      <c r="D734" s="201"/>
      <c r="E734" s="201"/>
      <c r="F734" s="113"/>
      <c r="G734" s="113"/>
      <c r="H734" s="113"/>
      <c r="I734" s="203"/>
      <c r="J734" s="203"/>
      <c r="K734" s="204"/>
      <c r="L734" s="201"/>
      <c r="M734" s="201"/>
      <c r="N734" s="201"/>
      <c r="O734" s="201"/>
      <c r="P734" s="201"/>
      <c r="Q734" s="113"/>
      <c r="R734" s="113"/>
      <c r="U734" s="201"/>
      <c r="V734" s="113"/>
      <c r="W734" s="113"/>
      <c r="X734" s="113"/>
      <c r="Y734" s="113"/>
      <c r="Z734" s="113"/>
      <c r="AA734" s="113"/>
      <c r="AB734" s="113"/>
      <c r="AC734" s="201"/>
      <c r="AD734" s="113"/>
      <c r="AE734" s="113"/>
      <c r="AF734" s="113"/>
      <c r="AG734" s="113"/>
    </row>
    <row r="735" spans="2:33" x14ac:dyDescent="0.2">
      <c r="B735" s="200"/>
      <c r="C735" s="113"/>
      <c r="D735" s="201"/>
      <c r="E735" s="201"/>
      <c r="F735" s="113"/>
      <c r="G735" s="113"/>
      <c r="H735" s="113"/>
      <c r="I735" s="203"/>
      <c r="J735" s="203"/>
      <c r="K735" s="204"/>
      <c r="L735" s="201"/>
      <c r="M735" s="201"/>
      <c r="N735" s="201"/>
      <c r="O735" s="201"/>
      <c r="P735" s="201"/>
      <c r="Q735" s="113"/>
      <c r="R735" s="113"/>
      <c r="U735" s="201"/>
      <c r="V735" s="113"/>
      <c r="W735" s="113"/>
      <c r="X735" s="113"/>
      <c r="Y735" s="113"/>
      <c r="Z735" s="113"/>
      <c r="AA735" s="113"/>
      <c r="AB735" s="113"/>
      <c r="AC735" s="201"/>
      <c r="AD735" s="113"/>
      <c r="AE735" s="113"/>
      <c r="AF735" s="113"/>
      <c r="AG735" s="113"/>
    </row>
    <row r="736" spans="2:33" x14ac:dyDescent="0.2">
      <c r="B736" s="200"/>
      <c r="C736" s="113"/>
      <c r="D736" s="201"/>
      <c r="E736" s="201"/>
      <c r="F736" s="113"/>
      <c r="G736" s="113"/>
      <c r="H736" s="113"/>
      <c r="I736" s="203"/>
      <c r="J736" s="203"/>
      <c r="K736" s="204"/>
      <c r="L736" s="201"/>
      <c r="M736" s="201"/>
      <c r="N736" s="201"/>
      <c r="O736" s="201"/>
      <c r="P736" s="201"/>
      <c r="Q736" s="113"/>
      <c r="R736" s="113"/>
      <c r="U736" s="201"/>
      <c r="V736" s="113"/>
      <c r="W736" s="113"/>
      <c r="X736" s="113"/>
      <c r="Y736" s="113"/>
      <c r="Z736" s="113"/>
      <c r="AA736" s="113"/>
      <c r="AB736" s="113"/>
      <c r="AC736" s="201"/>
      <c r="AD736" s="113"/>
      <c r="AE736" s="113"/>
      <c r="AF736" s="113"/>
      <c r="AG736" s="113"/>
    </row>
    <row r="737" spans="2:33" x14ac:dyDescent="0.2">
      <c r="B737" s="200"/>
      <c r="C737" s="113"/>
      <c r="D737" s="201"/>
      <c r="E737" s="201"/>
      <c r="F737" s="113"/>
      <c r="G737" s="113"/>
      <c r="H737" s="113"/>
      <c r="I737" s="203"/>
      <c r="J737" s="203"/>
      <c r="K737" s="204"/>
      <c r="L737" s="201"/>
      <c r="M737" s="201"/>
      <c r="N737" s="201"/>
      <c r="O737" s="201"/>
      <c r="P737" s="201"/>
      <c r="Q737" s="113"/>
      <c r="R737" s="113"/>
      <c r="U737" s="201"/>
      <c r="V737" s="113"/>
      <c r="W737" s="113"/>
      <c r="X737" s="113"/>
      <c r="Y737" s="113"/>
      <c r="Z737" s="113"/>
      <c r="AA737" s="113"/>
      <c r="AB737" s="113"/>
      <c r="AC737" s="201"/>
      <c r="AD737" s="113"/>
      <c r="AE737" s="113"/>
      <c r="AF737" s="113"/>
      <c r="AG737" s="113"/>
    </row>
    <row r="738" spans="2:33" x14ac:dyDescent="0.2">
      <c r="B738" s="200"/>
      <c r="C738" s="113"/>
      <c r="D738" s="201"/>
      <c r="E738" s="201"/>
      <c r="F738" s="113"/>
      <c r="G738" s="113"/>
      <c r="H738" s="113"/>
      <c r="I738" s="203"/>
      <c r="J738" s="203"/>
      <c r="K738" s="204"/>
      <c r="L738" s="201"/>
      <c r="M738" s="201"/>
      <c r="N738" s="201"/>
      <c r="O738" s="201"/>
      <c r="P738" s="201"/>
      <c r="Q738" s="113"/>
      <c r="R738" s="113"/>
      <c r="U738" s="201"/>
      <c r="V738" s="113"/>
      <c r="W738" s="113"/>
      <c r="X738" s="113"/>
      <c r="Y738" s="113"/>
      <c r="Z738" s="113"/>
      <c r="AA738" s="113"/>
      <c r="AB738" s="113"/>
      <c r="AC738" s="201"/>
      <c r="AD738" s="113"/>
      <c r="AE738" s="113"/>
      <c r="AF738" s="113"/>
      <c r="AG738" s="113"/>
    </row>
    <row r="739" spans="2:33" x14ac:dyDescent="0.2">
      <c r="B739" s="200"/>
      <c r="C739" s="113"/>
      <c r="D739" s="201"/>
      <c r="E739" s="201"/>
      <c r="F739" s="113"/>
      <c r="G739" s="113"/>
      <c r="H739" s="113"/>
      <c r="I739" s="203"/>
      <c r="J739" s="203"/>
      <c r="K739" s="204"/>
      <c r="L739" s="201"/>
      <c r="M739" s="201"/>
      <c r="N739" s="201"/>
      <c r="O739" s="201"/>
      <c r="P739" s="201"/>
      <c r="Q739" s="113"/>
      <c r="R739" s="113"/>
      <c r="U739" s="201"/>
      <c r="V739" s="113"/>
      <c r="W739" s="113"/>
      <c r="X739" s="113"/>
      <c r="Y739" s="113"/>
      <c r="Z739" s="113"/>
      <c r="AA739" s="113"/>
      <c r="AB739" s="113"/>
      <c r="AC739" s="201"/>
      <c r="AD739" s="113"/>
      <c r="AE739" s="113"/>
      <c r="AF739" s="113"/>
      <c r="AG739" s="113"/>
    </row>
    <row r="740" spans="2:33" x14ac:dyDescent="0.2">
      <c r="B740" s="200"/>
      <c r="C740" s="113"/>
      <c r="D740" s="201"/>
      <c r="E740" s="201"/>
      <c r="F740" s="113"/>
      <c r="G740" s="113"/>
      <c r="H740" s="113"/>
      <c r="I740" s="203"/>
      <c r="J740" s="203"/>
      <c r="K740" s="204"/>
      <c r="L740" s="201"/>
      <c r="M740" s="201"/>
      <c r="N740" s="201"/>
      <c r="O740" s="201"/>
      <c r="P740" s="201"/>
      <c r="Q740" s="113"/>
      <c r="R740" s="113"/>
      <c r="U740" s="201"/>
      <c r="V740" s="113"/>
      <c r="W740" s="113"/>
      <c r="X740" s="113"/>
      <c r="Y740" s="113"/>
      <c r="Z740" s="113"/>
      <c r="AA740" s="113"/>
      <c r="AB740" s="113"/>
      <c r="AC740" s="201"/>
      <c r="AD740" s="113"/>
      <c r="AE740" s="113"/>
      <c r="AF740" s="113"/>
      <c r="AG740" s="113"/>
    </row>
    <row r="741" spans="2:33" x14ac:dyDescent="0.2">
      <c r="B741" s="200"/>
      <c r="C741" s="113"/>
      <c r="D741" s="201"/>
      <c r="E741" s="201"/>
      <c r="F741" s="113"/>
      <c r="G741" s="113"/>
      <c r="H741" s="113"/>
      <c r="I741" s="203"/>
      <c r="J741" s="203"/>
      <c r="K741" s="204"/>
      <c r="L741" s="201"/>
      <c r="M741" s="201"/>
      <c r="N741" s="201"/>
      <c r="O741" s="201"/>
      <c r="P741" s="201"/>
      <c r="Q741" s="113"/>
      <c r="R741" s="113"/>
      <c r="U741" s="201"/>
      <c r="V741" s="113"/>
      <c r="W741" s="113"/>
      <c r="X741" s="113"/>
      <c r="Y741" s="113"/>
      <c r="Z741" s="113"/>
      <c r="AA741" s="113"/>
      <c r="AB741" s="113"/>
      <c r="AC741" s="201"/>
      <c r="AD741" s="113"/>
      <c r="AE741" s="113"/>
      <c r="AF741" s="113"/>
      <c r="AG741" s="113"/>
    </row>
    <row r="742" spans="2:33" x14ac:dyDescent="0.2">
      <c r="B742" s="200"/>
      <c r="C742" s="113"/>
      <c r="D742" s="201"/>
      <c r="E742" s="201"/>
      <c r="F742" s="113"/>
      <c r="G742" s="113"/>
      <c r="H742" s="113"/>
      <c r="I742" s="203"/>
      <c r="J742" s="203"/>
      <c r="K742" s="204"/>
      <c r="L742" s="201"/>
      <c r="M742" s="201"/>
      <c r="N742" s="201"/>
      <c r="O742" s="201"/>
      <c r="P742" s="201"/>
      <c r="Q742" s="113"/>
      <c r="R742" s="113"/>
      <c r="U742" s="201"/>
      <c r="V742" s="113"/>
      <c r="W742" s="113"/>
      <c r="X742" s="113"/>
      <c r="Y742" s="113"/>
      <c r="Z742" s="113"/>
      <c r="AA742" s="113"/>
      <c r="AB742" s="113"/>
      <c r="AC742" s="201"/>
      <c r="AD742" s="113"/>
      <c r="AE742" s="113"/>
      <c r="AF742" s="113"/>
      <c r="AG742" s="113"/>
    </row>
    <row r="743" spans="2:33" x14ac:dyDescent="0.2">
      <c r="B743" s="200"/>
      <c r="C743" s="113"/>
      <c r="D743" s="201"/>
      <c r="E743" s="201"/>
      <c r="F743" s="113"/>
      <c r="G743" s="113"/>
      <c r="H743" s="113"/>
      <c r="I743" s="203"/>
      <c r="J743" s="203"/>
      <c r="K743" s="204"/>
      <c r="L743" s="201"/>
      <c r="M743" s="201"/>
      <c r="N743" s="201"/>
      <c r="O743" s="201"/>
      <c r="P743" s="201"/>
      <c r="Q743" s="113"/>
      <c r="R743" s="113"/>
      <c r="U743" s="201"/>
      <c r="V743" s="113"/>
      <c r="W743" s="113"/>
      <c r="X743" s="113"/>
      <c r="Y743" s="113"/>
      <c r="Z743" s="113"/>
      <c r="AA743" s="113"/>
      <c r="AB743" s="113"/>
      <c r="AC743" s="201"/>
      <c r="AD743" s="113"/>
      <c r="AE743" s="113"/>
      <c r="AF743" s="113"/>
      <c r="AG743" s="113"/>
    </row>
    <row r="744" spans="2:33" x14ac:dyDescent="0.2">
      <c r="B744" s="200"/>
      <c r="C744" s="113"/>
      <c r="D744" s="201"/>
      <c r="E744" s="201"/>
      <c r="F744" s="113"/>
      <c r="G744" s="113"/>
      <c r="H744" s="113"/>
      <c r="I744" s="203"/>
      <c r="J744" s="203"/>
      <c r="K744" s="204"/>
      <c r="L744" s="201"/>
      <c r="M744" s="201"/>
      <c r="N744" s="201"/>
      <c r="O744" s="201"/>
      <c r="P744" s="201"/>
      <c r="Q744" s="113"/>
      <c r="R744" s="113"/>
      <c r="U744" s="201"/>
      <c r="V744" s="113"/>
      <c r="W744" s="113"/>
      <c r="X744" s="113"/>
      <c r="Y744" s="113"/>
      <c r="Z744" s="113"/>
      <c r="AA744" s="113"/>
      <c r="AB744" s="113"/>
      <c r="AC744" s="201"/>
      <c r="AD744" s="113"/>
      <c r="AE744" s="113"/>
      <c r="AF744" s="113"/>
      <c r="AG744" s="113"/>
    </row>
    <row r="745" spans="2:33" x14ac:dyDescent="0.2">
      <c r="B745" s="200"/>
      <c r="C745" s="113"/>
      <c r="D745" s="201"/>
      <c r="E745" s="201"/>
      <c r="F745" s="113"/>
      <c r="G745" s="113"/>
      <c r="H745" s="113"/>
      <c r="I745" s="203"/>
      <c r="J745" s="203"/>
      <c r="K745" s="204"/>
      <c r="L745" s="201"/>
      <c r="M745" s="201"/>
      <c r="N745" s="201"/>
      <c r="O745" s="201"/>
      <c r="P745" s="201"/>
      <c r="Q745" s="113"/>
      <c r="R745" s="113"/>
      <c r="U745" s="201"/>
      <c r="V745" s="113"/>
      <c r="W745" s="113"/>
      <c r="X745" s="113"/>
      <c r="Y745" s="113"/>
      <c r="Z745" s="113"/>
      <c r="AA745" s="113"/>
      <c r="AB745" s="113"/>
      <c r="AC745" s="201"/>
      <c r="AD745" s="113"/>
      <c r="AE745" s="113"/>
      <c r="AF745" s="113"/>
      <c r="AG745" s="113"/>
    </row>
    <row r="746" spans="2:33" x14ac:dyDescent="0.2">
      <c r="B746" s="200"/>
      <c r="C746" s="113"/>
      <c r="D746" s="201"/>
      <c r="E746" s="201"/>
      <c r="F746" s="113"/>
      <c r="G746" s="113"/>
      <c r="H746" s="113"/>
      <c r="I746" s="203"/>
      <c r="J746" s="203"/>
      <c r="K746" s="204"/>
      <c r="L746" s="201"/>
      <c r="M746" s="201"/>
      <c r="N746" s="201"/>
      <c r="O746" s="201"/>
      <c r="P746" s="201"/>
      <c r="Q746" s="113"/>
      <c r="R746" s="113"/>
      <c r="U746" s="201"/>
      <c r="V746" s="113"/>
      <c r="W746" s="113"/>
      <c r="X746" s="113"/>
      <c r="Y746" s="113"/>
      <c r="Z746" s="113"/>
      <c r="AA746" s="113"/>
      <c r="AB746" s="113"/>
      <c r="AC746" s="201"/>
      <c r="AD746" s="113"/>
      <c r="AE746" s="113"/>
      <c r="AF746" s="113"/>
      <c r="AG746" s="113"/>
    </row>
    <row r="747" spans="2:33" x14ac:dyDescent="0.2">
      <c r="B747" s="200"/>
      <c r="C747" s="113"/>
      <c r="D747" s="201"/>
      <c r="E747" s="201"/>
      <c r="F747" s="113"/>
      <c r="G747" s="113"/>
      <c r="H747" s="113"/>
      <c r="I747" s="203"/>
      <c r="J747" s="203"/>
      <c r="K747" s="204"/>
      <c r="L747" s="201"/>
      <c r="M747" s="201"/>
      <c r="N747" s="201"/>
      <c r="O747" s="201"/>
      <c r="P747" s="201"/>
      <c r="Q747" s="113"/>
      <c r="R747" s="113"/>
      <c r="U747" s="201"/>
      <c r="V747" s="113"/>
      <c r="W747" s="113"/>
      <c r="X747" s="113"/>
      <c r="Y747" s="113"/>
      <c r="Z747" s="113"/>
      <c r="AA747" s="113"/>
      <c r="AB747" s="113"/>
      <c r="AC747" s="201"/>
      <c r="AD747" s="113"/>
      <c r="AE747" s="113"/>
      <c r="AF747" s="113"/>
      <c r="AG747" s="113"/>
    </row>
    <row r="748" spans="2:33" x14ac:dyDescent="0.2">
      <c r="B748" s="200"/>
      <c r="C748" s="113"/>
      <c r="D748" s="201"/>
      <c r="E748" s="201"/>
      <c r="F748" s="113"/>
      <c r="G748" s="113"/>
      <c r="H748" s="113"/>
      <c r="I748" s="203"/>
      <c r="J748" s="203"/>
      <c r="K748" s="204"/>
      <c r="L748" s="201"/>
      <c r="M748" s="201"/>
      <c r="N748" s="201"/>
      <c r="O748" s="201"/>
      <c r="P748" s="201"/>
      <c r="Q748" s="113"/>
      <c r="R748" s="113"/>
      <c r="U748" s="201"/>
      <c r="V748" s="113"/>
      <c r="W748" s="113"/>
      <c r="X748" s="113"/>
      <c r="Y748" s="113"/>
      <c r="Z748" s="113"/>
      <c r="AA748" s="113"/>
      <c r="AB748" s="113"/>
      <c r="AC748" s="201"/>
      <c r="AD748" s="113"/>
      <c r="AE748" s="113"/>
      <c r="AF748" s="113"/>
      <c r="AG748" s="113"/>
    </row>
    <row r="749" spans="2:33" x14ac:dyDescent="0.2">
      <c r="B749" s="200"/>
      <c r="C749" s="113"/>
      <c r="D749" s="201"/>
      <c r="E749" s="201"/>
      <c r="F749" s="113"/>
      <c r="G749" s="113"/>
      <c r="H749" s="113"/>
      <c r="I749" s="203"/>
      <c r="J749" s="203"/>
      <c r="K749" s="204"/>
      <c r="L749" s="201"/>
      <c r="M749" s="201"/>
      <c r="N749" s="201"/>
      <c r="O749" s="201"/>
      <c r="P749" s="201"/>
      <c r="Q749" s="113"/>
      <c r="R749" s="113"/>
      <c r="U749" s="201"/>
      <c r="V749" s="113"/>
      <c r="W749" s="113"/>
      <c r="X749" s="113"/>
      <c r="Y749" s="113"/>
      <c r="Z749" s="113"/>
      <c r="AA749" s="113"/>
      <c r="AB749" s="113"/>
      <c r="AC749" s="201"/>
      <c r="AD749" s="113"/>
      <c r="AE749" s="113"/>
      <c r="AF749" s="113"/>
      <c r="AG749" s="113"/>
    </row>
    <row r="750" spans="2:33" x14ac:dyDescent="0.2">
      <c r="B750" s="200"/>
      <c r="C750" s="113"/>
      <c r="D750" s="201"/>
      <c r="E750" s="201"/>
      <c r="F750" s="113"/>
      <c r="G750" s="113"/>
      <c r="H750" s="113"/>
      <c r="I750" s="203"/>
      <c r="J750" s="203"/>
      <c r="K750" s="204"/>
      <c r="L750" s="201"/>
      <c r="M750" s="201"/>
      <c r="N750" s="201"/>
      <c r="O750" s="201"/>
      <c r="P750" s="201"/>
      <c r="Q750" s="113"/>
      <c r="R750" s="113"/>
      <c r="U750" s="201"/>
      <c r="V750" s="113"/>
      <c r="W750" s="113"/>
      <c r="X750" s="113"/>
      <c r="Y750" s="113"/>
      <c r="Z750" s="113"/>
      <c r="AA750" s="113"/>
      <c r="AB750" s="113"/>
      <c r="AC750" s="201"/>
      <c r="AD750" s="113"/>
      <c r="AE750" s="113"/>
      <c r="AF750" s="113"/>
      <c r="AG750" s="113"/>
    </row>
    <row r="751" spans="2:33" x14ac:dyDescent="0.2">
      <c r="B751" s="200"/>
      <c r="C751" s="113"/>
      <c r="D751" s="201"/>
      <c r="E751" s="201"/>
      <c r="F751" s="113"/>
      <c r="G751" s="113"/>
      <c r="H751" s="113"/>
      <c r="I751" s="203"/>
      <c r="J751" s="203"/>
      <c r="K751" s="204"/>
      <c r="L751" s="201"/>
      <c r="M751" s="201"/>
      <c r="N751" s="201"/>
      <c r="O751" s="201"/>
      <c r="P751" s="201"/>
      <c r="Q751" s="113"/>
      <c r="R751" s="113"/>
      <c r="U751" s="201"/>
      <c r="V751" s="113"/>
      <c r="W751" s="113"/>
      <c r="X751" s="113"/>
      <c r="Y751" s="113"/>
      <c r="Z751" s="113"/>
      <c r="AA751" s="113"/>
      <c r="AB751" s="113"/>
      <c r="AC751" s="201"/>
      <c r="AD751" s="113"/>
      <c r="AE751" s="113"/>
      <c r="AF751" s="113"/>
      <c r="AG751" s="113"/>
    </row>
    <row r="752" spans="2:33" x14ac:dyDescent="0.2">
      <c r="B752" s="200"/>
      <c r="C752" s="113"/>
      <c r="D752" s="201"/>
      <c r="E752" s="201"/>
      <c r="F752" s="113"/>
      <c r="G752" s="113"/>
      <c r="H752" s="113"/>
      <c r="I752" s="203"/>
      <c r="J752" s="203"/>
      <c r="K752" s="204"/>
      <c r="L752" s="201"/>
      <c r="M752" s="201"/>
      <c r="N752" s="201"/>
      <c r="O752" s="201"/>
      <c r="P752" s="201"/>
      <c r="Q752" s="113"/>
      <c r="R752" s="113"/>
      <c r="U752" s="201"/>
      <c r="V752" s="113"/>
      <c r="W752" s="113"/>
      <c r="X752" s="113"/>
      <c r="Y752" s="113"/>
      <c r="Z752" s="113"/>
      <c r="AA752" s="113"/>
      <c r="AB752" s="113"/>
      <c r="AC752" s="201"/>
      <c r="AD752" s="113"/>
      <c r="AE752" s="113"/>
      <c r="AF752" s="113"/>
      <c r="AG752" s="113"/>
    </row>
    <row r="753" spans="2:33" x14ac:dyDescent="0.2">
      <c r="B753" s="200"/>
      <c r="C753" s="113"/>
      <c r="D753" s="201"/>
      <c r="E753" s="201"/>
      <c r="F753" s="113"/>
      <c r="G753" s="113"/>
      <c r="H753" s="113"/>
      <c r="I753" s="203"/>
      <c r="J753" s="203"/>
      <c r="K753" s="204"/>
      <c r="L753" s="201"/>
      <c r="M753" s="201"/>
      <c r="N753" s="201"/>
      <c r="O753" s="201"/>
      <c r="P753" s="201"/>
      <c r="Q753" s="113"/>
      <c r="R753" s="113"/>
      <c r="U753" s="201"/>
      <c r="V753" s="113"/>
      <c r="W753" s="113"/>
      <c r="X753" s="113"/>
      <c r="Y753" s="113"/>
      <c r="Z753" s="113"/>
      <c r="AA753" s="113"/>
      <c r="AB753" s="113"/>
      <c r="AC753" s="201"/>
      <c r="AD753" s="113"/>
      <c r="AE753" s="113"/>
      <c r="AF753" s="113"/>
      <c r="AG753" s="113"/>
    </row>
    <row r="754" spans="2:33" x14ac:dyDescent="0.2">
      <c r="B754" s="200"/>
      <c r="C754" s="113"/>
      <c r="D754" s="201"/>
      <c r="E754" s="201"/>
      <c r="F754" s="113"/>
      <c r="G754" s="113"/>
      <c r="H754" s="113"/>
      <c r="I754" s="203"/>
      <c r="J754" s="203"/>
      <c r="K754" s="204"/>
      <c r="L754" s="201"/>
      <c r="M754" s="201"/>
      <c r="N754" s="201"/>
      <c r="O754" s="201"/>
      <c r="P754" s="201"/>
      <c r="Q754" s="113"/>
      <c r="R754" s="113"/>
      <c r="U754" s="201"/>
      <c r="V754" s="113"/>
      <c r="W754" s="113"/>
      <c r="X754" s="113"/>
      <c r="Y754" s="113"/>
      <c r="Z754" s="113"/>
      <c r="AA754" s="113"/>
      <c r="AB754" s="113"/>
      <c r="AC754" s="201"/>
      <c r="AD754" s="113"/>
      <c r="AE754" s="113"/>
      <c r="AF754" s="113"/>
      <c r="AG754" s="113"/>
    </row>
    <row r="755" spans="2:33" x14ac:dyDescent="0.2">
      <c r="B755" s="200"/>
      <c r="C755" s="113"/>
      <c r="D755" s="201"/>
      <c r="E755" s="201"/>
      <c r="F755" s="113"/>
      <c r="G755" s="113"/>
      <c r="H755" s="113"/>
      <c r="I755" s="203"/>
      <c r="J755" s="203"/>
      <c r="K755" s="204"/>
      <c r="L755" s="201"/>
      <c r="M755" s="201"/>
      <c r="N755" s="201"/>
      <c r="O755" s="201"/>
      <c r="P755" s="201"/>
      <c r="Q755" s="113"/>
      <c r="R755" s="113"/>
      <c r="U755" s="201"/>
      <c r="V755" s="113"/>
      <c r="W755" s="113"/>
      <c r="X755" s="113"/>
      <c r="Y755" s="113"/>
      <c r="Z755" s="113"/>
      <c r="AA755" s="113"/>
      <c r="AB755" s="113"/>
      <c r="AC755" s="201"/>
      <c r="AD755" s="113"/>
      <c r="AE755" s="113"/>
      <c r="AF755" s="113"/>
      <c r="AG755" s="113"/>
    </row>
    <row r="756" spans="2:33" x14ac:dyDescent="0.2">
      <c r="B756" s="200"/>
      <c r="C756" s="113"/>
      <c r="D756" s="201"/>
      <c r="E756" s="201"/>
      <c r="F756" s="113"/>
      <c r="G756" s="113"/>
      <c r="H756" s="113"/>
      <c r="I756" s="203"/>
      <c r="J756" s="203"/>
      <c r="K756" s="204"/>
      <c r="L756" s="201"/>
      <c r="M756" s="201"/>
      <c r="N756" s="201"/>
      <c r="O756" s="201"/>
      <c r="P756" s="201"/>
      <c r="Q756" s="113"/>
      <c r="R756" s="113"/>
      <c r="U756" s="201"/>
      <c r="V756" s="113"/>
      <c r="W756" s="113"/>
      <c r="X756" s="113"/>
      <c r="Y756" s="113"/>
      <c r="Z756" s="113"/>
      <c r="AA756" s="113"/>
      <c r="AB756" s="113"/>
      <c r="AC756" s="201"/>
      <c r="AD756" s="113"/>
      <c r="AE756" s="113"/>
      <c r="AF756" s="113"/>
      <c r="AG756" s="113"/>
    </row>
    <row r="757" spans="2:33" x14ac:dyDescent="0.2">
      <c r="B757" s="200"/>
      <c r="C757" s="113"/>
      <c r="D757" s="201"/>
      <c r="E757" s="201"/>
      <c r="F757" s="113"/>
      <c r="G757" s="113"/>
      <c r="H757" s="113"/>
      <c r="I757" s="203"/>
      <c r="J757" s="203"/>
      <c r="K757" s="204"/>
      <c r="L757" s="201"/>
      <c r="M757" s="201"/>
      <c r="N757" s="201"/>
      <c r="O757" s="201"/>
      <c r="P757" s="201"/>
      <c r="Q757" s="113"/>
      <c r="R757" s="113"/>
      <c r="U757" s="201"/>
      <c r="V757" s="113"/>
      <c r="W757" s="113"/>
      <c r="X757" s="113"/>
      <c r="Y757" s="113"/>
      <c r="Z757" s="113"/>
      <c r="AA757" s="113"/>
      <c r="AB757" s="113"/>
      <c r="AC757" s="201"/>
      <c r="AD757" s="113"/>
      <c r="AE757" s="113"/>
      <c r="AF757" s="113"/>
      <c r="AG757" s="113"/>
    </row>
    <row r="758" spans="2:33" x14ac:dyDescent="0.2">
      <c r="B758" s="200"/>
      <c r="C758" s="113"/>
      <c r="D758" s="201"/>
      <c r="E758" s="201"/>
      <c r="F758" s="113"/>
      <c r="G758" s="113"/>
      <c r="H758" s="113"/>
      <c r="I758" s="203"/>
      <c r="J758" s="203"/>
      <c r="K758" s="204"/>
      <c r="L758" s="201"/>
      <c r="M758" s="201"/>
      <c r="N758" s="201"/>
      <c r="O758" s="201"/>
      <c r="P758" s="201"/>
      <c r="Q758" s="113"/>
      <c r="R758" s="113"/>
      <c r="U758" s="201"/>
      <c r="V758" s="113"/>
      <c r="W758" s="113"/>
      <c r="X758" s="113"/>
      <c r="Y758" s="113"/>
      <c r="Z758" s="113"/>
      <c r="AA758" s="113"/>
      <c r="AB758" s="113"/>
      <c r="AC758" s="201"/>
      <c r="AD758" s="113"/>
      <c r="AE758" s="113"/>
      <c r="AF758" s="113"/>
      <c r="AG758" s="113"/>
    </row>
    <row r="759" spans="2:33" x14ac:dyDescent="0.2">
      <c r="B759" s="200"/>
      <c r="C759" s="113"/>
      <c r="D759" s="201"/>
      <c r="E759" s="201"/>
      <c r="F759" s="113"/>
      <c r="G759" s="113"/>
      <c r="H759" s="113"/>
      <c r="I759" s="203"/>
      <c r="J759" s="203"/>
      <c r="K759" s="204"/>
      <c r="L759" s="201"/>
      <c r="M759" s="201"/>
      <c r="N759" s="201"/>
      <c r="O759" s="201"/>
      <c r="P759" s="201"/>
      <c r="Q759" s="113"/>
      <c r="R759" s="113"/>
      <c r="U759" s="201"/>
      <c r="V759" s="113"/>
      <c r="W759" s="113"/>
      <c r="X759" s="113"/>
      <c r="Y759" s="113"/>
      <c r="Z759" s="113"/>
      <c r="AA759" s="113"/>
      <c r="AB759" s="113"/>
      <c r="AC759" s="201"/>
      <c r="AD759" s="113"/>
      <c r="AE759" s="113"/>
      <c r="AF759" s="113"/>
      <c r="AG759" s="113"/>
    </row>
    <row r="760" spans="2:33" x14ac:dyDescent="0.2">
      <c r="B760" s="200"/>
      <c r="C760" s="113"/>
      <c r="D760" s="201"/>
      <c r="E760" s="201"/>
      <c r="F760" s="113"/>
      <c r="G760" s="113"/>
      <c r="H760" s="113"/>
      <c r="I760" s="203"/>
      <c r="J760" s="203"/>
      <c r="K760" s="204"/>
      <c r="L760" s="201"/>
      <c r="M760" s="201"/>
      <c r="N760" s="201"/>
      <c r="O760" s="201"/>
      <c r="P760" s="201"/>
      <c r="Q760" s="113"/>
      <c r="R760" s="113"/>
      <c r="U760" s="201"/>
      <c r="V760" s="113"/>
      <c r="W760" s="113"/>
      <c r="X760" s="113"/>
      <c r="Y760" s="113"/>
      <c r="Z760" s="113"/>
      <c r="AA760" s="113"/>
      <c r="AB760" s="113"/>
      <c r="AC760" s="201"/>
      <c r="AD760" s="113"/>
      <c r="AE760" s="113"/>
      <c r="AF760" s="113"/>
      <c r="AG760" s="113"/>
    </row>
    <row r="761" spans="2:33" x14ac:dyDescent="0.2">
      <c r="B761" s="200"/>
      <c r="C761" s="113"/>
      <c r="D761" s="201"/>
      <c r="E761" s="201"/>
      <c r="F761" s="113"/>
      <c r="G761" s="113"/>
      <c r="H761" s="113"/>
      <c r="I761" s="203"/>
      <c r="J761" s="203"/>
      <c r="K761" s="204"/>
      <c r="L761" s="201"/>
      <c r="M761" s="201"/>
      <c r="N761" s="201"/>
      <c r="O761" s="201"/>
      <c r="P761" s="201"/>
      <c r="Q761" s="113"/>
      <c r="R761" s="113"/>
      <c r="U761" s="201"/>
      <c r="V761" s="113"/>
      <c r="W761" s="113"/>
      <c r="X761" s="113"/>
      <c r="Y761" s="113"/>
      <c r="Z761" s="113"/>
      <c r="AA761" s="113"/>
      <c r="AB761" s="113"/>
      <c r="AC761" s="201"/>
      <c r="AD761" s="113"/>
      <c r="AE761" s="113"/>
      <c r="AF761" s="113"/>
      <c r="AG761" s="113"/>
    </row>
    <row r="762" spans="2:33" x14ac:dyDescent="0.2">
      <c r="B762" s="200"/>
      <c r="C762" s="113"/>
      <c r="D762" s="201"/>
      <c r="E762" s="201"/>
      <c r="F762" s="113"/>
      <c r="G762" s="113"/>
      <c r="H762" s="113"/>
      <c r="I762" s="203"/>
      <c r="J762" s="203"/>
      <c r="K762" s="204"/>
      <c r="L762" s="201"/>
      <c r="M762" s="201"/>
      <c r="N762" s="201"/>
      <c r="O762" s="201"/>
      <c r="P762" s="201"/>
      <c r="Q762" s="113"/>
      <c r="R762" s="113"/>
      <c r="U762" s="201"/>
      <c r="V762" s="113"/>
      <c r="W762" s="113"/>
      <c r="X762" s="113"/>
      <c r="Y762" s="113"/>
      <c r="Z762" s="113"/>
      <c r="AA762" s="113"/>
      <c r="AB762" s="113"/>
      <c r="AC762" s="201"/>
      <c r="AD762" s="113"/>
      <c r="AE762" s="113"/>
      <c r="AF762" s="113"/>
      <c r="AG762" s="113"/>
    </row>
    <row r="763" spans="2:33" x14ac:dyDescent="0.2">
      <c r="B763" s="200"/>
      <c r="C763" s="113"/>
      <c r="D763" s="201"/>
      <c r="E763" s="201"/>
      <c r="F763" s="113"/>
      <c r="G763" s="113"/>
      <c r="H763" s="113"/>
      <c r="I763" s="203"/>
      <c r="J763" s="203"/>
      <c r="K763" s="204"/>
      <c r="L763" s="201"/>
      <c r="M763" s="201"/>
      <c r="N763" s="201"/>
      <c r="O763" s="201"/>
      <c r="P763" s="201"/>
      <c r="Q763" s="113"/>
      <c r="R763" s="113"/>
      <c r="U763" s="201"/>
      <c r="V763" s="113"/>
      <c r="W763" s="113"/>
      <c r="X763" s="113"/>
      <c r="Y763" s="113"/>
      <c r="Z763" s="113"/>
      <c r="AA763" s="113"/>
      <c r="AB763" s="113"/>
      <c r="AC763" s="201"/>
      <c r="AD763" s="113"/>
      <c r="AE763" s="113"/>
      <c r="AF763" s="113"/>
      <c r="AG763" s="113"/>
    </row>
    <row r="764" spans="2:33" x14ac:dyDescent="0.2">
      <c r="B764" s="200"/>
      <c r="C764" s="113"/>
      <c r="D764" s="201"/>
      <c r="E764" s="201"/>
      <c r="F764" s="113"/>
      <c r="G764" s="113"/>
      <c r="H764" s="113"/>
      <c r="I764" s="203"/>
      <c r="J764" s="203"/>
      <c r="K764" s="204"/>
      <c r="L764" s="201"/>
      <c r="M764" s="201"/>
      <c r="N764" s="201"/>
      <c r="O764" s="201"/>
      <c r="P764" s="201"/>
      <c r="Q764" s="113"/>
      <c r="R764" s="113"/>
      <c r="U764" s="201"/>
      <c r="V764" s="113"/>
      <c r="W764" s="113"/>
      <c r="X764" s="113"/>
      <c r="Y764" s="113"/>
      <c r="Z764" s="113"/>
      <c r="AA764" s="113"/>
      <c r="AB764" s="113"/>
      <c r="AC764" s="201"/>
      <c r="AD764" s="113"/>
      <c r="AE764" s="113"/>
      <c r="AF764" s="113"/>
      <c r="AG764" s="113"/>
    </row>
    <row r="765" spans="2:33" x14ac:dyDescent="0.2">
      <c r="B765" s="200"/>
      <c r="C765" s="113"/>
      <c r="D765" s="201"/>
      <c r="E765" s="201"/>
      <c r="F765" s="113"/>
      <c r="G765" s="113"/>
      <c r="H765" s="113"/>
      <c r="I765" s="203"/>
      <c r="J765" s="203"/>
      <c r="K765" s="204"/>
      <c r="L765" s="201"/>
      <c r="M765" s="201"/>
      <c r="N765" s="201"/>
      <c r="O765" s="201"/>
      <c r="P765" s="201"/>
      <c r="Q765" s="113"/>
      <c r="R765" s="113"/>
      <c r="U765" s="201"/>
      <c r="V765" s="113"/>
      <c r="W765" s="113"/>
      <c r="X765" s="113"/>
      <c r="Y765" s="113"/>
      <c r="Z765" s="113"/>
      <c r="AA765" s="113"/>
      <c r="AB765" s="113"/>
      <c r="AC765" s="201"/>
      <c r="AD765" s="113"/>
      <c r="AE765" s="113"/>
      <c r="AF765" s="113"/>
      <c r="AG765" s="113"/>
    </row>
    <row r="766" spans="2:33" x14ac:dyDescent="0.2">
      <c r="B766" s="200"/>
      <c r="C766" s="113"/>
      <c r="D766" s="201"/>
      <c r="E766" s="201"/>
      <c r="F766" s="113"/>
      <c r="G766" s="113"/>
      <c r="H766" s="113"/>
      <c r="I766" s="203"/>
      <c r="J766" s="203"/>
      <c r="K766" s="204"/>
      <c r="L766" s="201"/>
      <c r="M766" s="201"/>
      <c r="N766" s="201"/>
      <c r="O766" s="201"/>
      <c r="P766" s="201"/>
      <c r="Q766" s="113"/>
      <c r="R766" s="113"/>
      <c r="U766" s="201"/>
      <c r="V766" s="113"/>
      <c r="W766" s="113"/>
      <c r="X766" s="113"/>
      <c r="Y766" s="113"/>
      <c r="Z766" s="113"/>
      <c r="AA766" s="113"/>
      <c r="AB766" s="113"/>
      <c r="AC766" s="201"/>
      <c r="AD766" s="113"/>
      <c r="AE766" s="113"/>
      <c r="AF766" s="113"/>
      <c r="AG766" s="113"/>
    </row>
    <row r="767" spans="2:33" x14ac:dyDescent="0.2">
      <c r="B767" s="200"/>
      <c r="C767" s="113"/>
      <c r="D767" s="201"/>
      <c r="E767" s="201"/>
      <c r="F767" s="113"/>
      <c r="G767" s="113"/>
      <c r="H767" s="113"/>
      <c r="I767" s="203"/>
      <c r="J767" s="203"/>
      <c r="K767" s="204"/>
      <c r="L767" s="201"/>
      <c r="M767" s="201"/>
      <c r="N767" s="201"/>
      <c r="O767" s="201"/>
      <c r="P767" s="201"/>
      <c r="Q767" s="113"/>
      <c r="R767" s="113"/>
      <c r="U767" s="201"/>
      <c r="V767" s="113"/>
      <c r="W767" s="113"/>
      <c r="X767" s="113"/>
      <c r="Y767" s="113"/>
      <c r="Z767" s="113"/>
      <c r="AA767" s="113"/>
      <c r="AB767" s="113"/>
      <c r="AC767" s="201"/>
      <c r="AD767" s="113"/>
      <c r="AE767" s="113"/>
      <c r="AF767" s="113"/>
      <c r="AG767" s="113"/>
    </row>
    <row r="768" spans="2:33" x14ac:dyDescent="0.2">
      <c r="B768" s="200"/>
      <c r="C768" s="113"/>
      <c r="D768" s="201"/>
      <c r="E768" s="201"/>
      <c r="F768" s="113"/>
      <c r="G768" s="113"/>
      <c r="H768" s="113"/>
      <c r="I768" s="203"/>
      <c r="J768" s="203"/>
      <c r="K768" s="204"/>
      <c r="L768" s="201"/>
      <c r="M768" s="201"/>
      <c r="N768" s="201"/>
      <c r="O768" s="201"/>
      <c r="P768" s="201"/>
      <c r="Q768" s="113"/>
      <c r="R768" s="113"/>
      <c r="U768" s="201"/>
      <c r="V768" s="113"/>
      <c r="W768" s="113"/>
      <c r="X768" s="113"/>
      <c r="Y768" s="113"/>
      <c r="Z768" s="113"/>
      <c r="AA768" s="113"/>
      <c r="AB768" s="113"/>
      <c r="AC768" s="201"/>
      <c r="AD768" s="113"/>
      <c r="AE768" s="113"/>
      <c r="AF768" s="113"/>
      <c r="AG768" s="113"/>
    </row>
    <row r="769" spans="2:33" x14ac:dyDescent="0.2">
      <c r="B769" s="200"/>
      <c r="C769" s="113"/>
      <c r="D769" s="201"/>
      <c r="E769" s="201"/>
      <c r="F769" s="113"/>
      <c r="G769" s="113"/>
      <c r="H769" s="113"/>
      <c r="I769" s="203"/>
      <c r="J769" s="203"/>
      <c r="K769" s="204"/>
      <c r="L769" s="201"/>
      <c r="M769" s="201"/>
      <c r="N769" s="201"/>
      <c r="O769" s="201"/>
      <c r="P769" s="201"/>
      <c r="Q769" s="113"/>
      <c r="R769" s="113"/>
      <c r="U769" s="201"/>
      <c r="V769" s="113"/>
      <c r="W769" s="113"/>
      <c r="X769" s="113"/>
      <c r="Y769" s="113"/>
      <c r="Z769" s="113"/>
      <c r="AA769" s="113"/>
      <c r="AB769" s="113"/>
      <c r="AC769" s="201"/>
      <c r="AD769" s="113"/>
      <c r="AE769" s="113"/>
      <c r="AF769" s="113"/>
      <c r="AG769" s="113"/>
    </row>
    <row r="770" spans="2:33" x14ac:dyDescent="0.2">
      <c r="B770" s="200"/>
      <c r="C770" s="113"/>
      <c r="D770" s="201"/>
      <c r="E770" s="201"/>
      <c r="F770" s="113"/>
      <c r="G770" s="113"/>
      <c r="H770" s="113"/>
      <c r="I770" s="203"/>
      <c r="J770" s="203"/>
      <c r="K770" s="204"/>
      <c r="L770" s="201"/>
      <c r="M770" s="201"/>
      <c r="N770" s="201"/>
      <c r="O770" s="201"/>
      <c r="P770" s="201"/>
      <c r="Q770" s="113"/>
      <c r="R770" s="113"/>
      <c r="U770" s="201"/>
      <c r="V770" s="113"/>
      <c r="W770" s="113"/>
      <c r="X770" s="113"/>
      <c r="Y770" s="113"/>
      <c r="Z770" s="113"/>
      <c r="AA770" s="113"/>
      <c r="AB770" s="113"/>
      <c r="AC770" s="201"/>
      <c r="AD770" s="113"/>
      <c r="AE770" s="113"/>
      <c r="AF770" s="113"/>
      <c r="AG770" s="113"/>
    </row>
    <row r="771" spans="2:33" x14ac:dyDescent="0.2">
      <c r="B771" s="200"/>
      <c r="C771" s="113"/>
      <c r="D771" s="201"/>
      <c r="E771" s="201"/>
      <c r="F771" s="113"/>
      <c r="G771" s="113"/>
      <c r="H771" s="113"/>
      <c r="I771" s="203"/>
      <c r="J771" s="203"/>
      <c r="K771" s="204"/>
      <c r="L771" s="201"/>
      <c r="M771" s="201"/>
      <c r="N771" s="201"/>
      <c r="O771" s="201"/>
      <c r="P771" s="201"/>
      <c r="Q771" s="113"/>
      <c r="R771" s="113"/>
      <c r="U771" s="201"/>
      <c r="V771" s="113"/>
      <c r="W771" s="113"/>
      <c r="X771" s="113"/>
      <c r="Y771" s="113"/>
      <c r="Z771" s="113"/>
      <c r="AA771" s="113"/>
      <c r="AB771" s="113"/>
      <c r="AC771" s="201"/>
      <c r="AD771" s="113"/>
      <c r="AE771" s="113"/>
      <c r="AF771" s="113"/>
      <c r="AG771" s="113"/>
    </row>
    <row r="772" spans="2:33" x14ac:dyDescent="0.2">
      <c r="B772" s="200"/>
      <c r="C772" s="113"/>
      <c r="D772" s="201"/>
      <c r="E772" s="201"/>
      <c r="F772" s="113"/>
      <c r="G772" s="113"/>
      <c r="H772" s="113"/>
      <c r="I772" s="203"/>
      <c r="J772" s="203"/>
      <c r="K772" s="204"/>
      <c r="L772" s="201"/>
      <c r="M772" s="201"/>
      <c r="N772" s="201"/>
      <c r="O772" s="201"/>
      <c r="P772" s="201"/>
      <c r="Q772" s="113"/>
      <c r="R772" s="113"/>
      <c r="U772" s="201"/>
      <c r="V772" s="113"/>
      <c r="W772" s="113"/>
      <c r="X772" s="113"/>
      <c r="Y772" s="113"/>
      <c r="Z772" s="113"/>
      <c r="AA772" s="113"/>
      <c r="AB772" s="113"/>
      <c r="AC772" s="201"/>
      <c r="AD772" s="113"/>
      <c r="AE772" s="113"/>
      <c r="AF772" s="113"/>
      <c r="AG772" s="113"/>
    </row>
    <row r="773" spans="2:33" x14ac:dyDescent="0.2">
      <c r="B773" s="200"/>
      <c r="C773" s="113"/>
      <c r="D773" s="201"/>
      <c r="E773" s="201"/>
      <c r="F773" s="113"/>
      <c r="G773" s="113"/>
      <c r="H773" s="113"/>
      <c r="I773" s="203"/>
      <c r="J773" s="203"/>
      <c r="K773" s="204"/>
      <c r="L773" s="201"/>
      <c r="M773" s="201"/>
      <c r="N773" s="201"/>
      <c r="O773" s="201"/>
      <c r="P773" s="201"/>
      <c r="Q773" s="113"/>
      <c r="R773" s="113"/>
      <c r="U773" s="201"/>
      <c r="V773" s="113"/>
      <c r="W773" s="113"/>
      <c r="X773" s="113"/>
      <c r="Y773" s="113"/>
      <c r="Z773" s="113"/>
      <c r="AA773" s="113"/>
      <c r="AB773" s="113"/>
      <c r="AC773" s="201"/>
      <c r="AD773" s="113"/>
      <c r="AE773" s="113"/>
      <c r="AF773" s="113"/>
      <c r="AG773" s="113"/>
    </row>
    <row r="774" spans="2:33" x14ac:dyDescent="0.2">
      <c r="B774" s="200"/>
      <c r="C774" s="113"/>
      <c r="D774" s="201"/>
      <c r="E774" s="201"/>
      <c r="F774" s="113"/>
      <c r="G774" s="113"/>
      <c r="H774" s="113"/>
      <c r="I774" s="203"/>
      <c r="J774" s="203"/>
      <c r="K774" s="204"/>
      <c r="L774" s="201"/>
      <c r="M774" s="201"/>
      <c r="N774" s="201"/>
      <c r="O774" s="201"/>
      <c r="P774" s="201"/>
      <c r="Q774" s="113"/>
      <c r="R774" s="113"/>
      <c r="U774" s="201"/>
      <c r="V774" s="113"/>
      <c r="W774" s="113"/>
      <c r="X774" s="113"/>
      <c r="Y774" s="113"/>
      <c r="Z774" s="113"/>
      <c r="AA774" s="113"/>
      <c r="AB774" s="113"/>
      <c r="AC774" s="201"/>
      <c r="AD774" s="113"/>
      <c r="AE774" s="113"/>
      <c r="AF774" s="113"/>
      <c r="AG774" s="113"/>
    </row>
    <row r="775" spans="2:33" x14ac:dyDescent="0.2">
      <c r="B775" s="200"/>
      <c r="C775" s="113"/>
      <c r="D775" s="201"/>
      <c r="E775" s="201"/>
      <c r="F775" s="113"/>
      <c r="G775" s="113"/>
      <c r="H775" s="113"/>
      <c r="I775" s="203"/>
      <c r="J775" s="203"/>
      <c r="K775" s="204"/>
      <c r="L775" s="201"/>
      <c r="M775" s="201"/>
      <c r="N775" s="201"/>
      <c r="O775" s="201"/>
      <c r="P775" s="201"/>
      <c r="Q775" s="113"/>
      <c r="R775" s="113"/>
      <c r="U775" s="201"/>
      <c r="V775" s="113"/>
      <c r="W775" s="113"/>
      <c r="X775" s="113"/>
      <c r="Y775" s="113"/>
      <c r="Z775" s="113"/>
      <c r="AA775" s="113"/>
      <c r="AB775" s="113"/>
      <c r="AC775" s="201"/>
      <c r="AD775" s="113"/>
      <c r="AE775" s="113"/>
      <c r="AF775" s="113"/>
      <c r="AG775" s="113"/>
    </row>
    <row r="776" spans="2:33" x14ac:dyDescent="0.2">
      <c r="B776" s="200"/>
      <c r="C776" s="113"/>
      <c r="D776" s="201"/>
      <c r="E776" s="201"/>
      <c r="F776" s="113"/>
      <c r="G776" s="113"/>
      <c r="H776" s="113"/>
      <c r="I776" s="203"/>
      <c r="J776" s="203"/>
      <c r="K776" s="204"/>
      <c r="L776" s="201"/>
      <c r="M776" s="201"/>
      <c r="N776" s="201"/>
      <c r="O776" s="201"/>
      <c r="P776" s="201"/>
      <c r="Q776" s="113"/>
      <c r="R776" s="113"/>
      <c r="U776" s="201"/>
      <c r="V776" s="113"/>
      <c r="W776" s="113"/>
      <c r="X776" s="113"/>
      <c r="Y776" s="113"/>
      <c r="Z776" s="113"/>
      <c r="AA776" s="113"/>
      <c r="AB776" s="113"/>
      <c r="AC776" s="201"/>
      <c r="AD776" s="113"/>
      <c r="AE776" s="113"/>
      <c r="AF776" s="113"/>
      <c r="AG776" s="113"/>
    </row>
    <row r="777" spans="2:33" x14ac:dyDescent="0.2">
      <c r="B777" s="200"/>
      <c r="C777" s="113"/>
      <c r="D777" s="201"/>
      <c r="E777" s="201"/>
      <c r="F777" s="113"/>
      <c r="G777" s="113"/>
      <c r="H777" s="113"/>
      <c r="I777" s="203"/>
      <c r="J777" s="203"/>
      <c r="K777" s="204"/>
      <c r="L777" s="201"/>
      <c r="M777" s="201"/>
      <c r="N777" s="201"/>
      <c r="O777" s="201"/>
      <c r="P777" s="201"/>
      <c r="Q777" s="113"/>
      <c r="R777" s="113"/>
      <c r="U777" s="201"/>
      <c r="V777" s="113"/>
      <c r="W777" s="113"/>
      <c r="X777" s="113"/>
      <c r="Y777" s="113"/>
      <c r="Z777" s="113"/>
      <c r="AA777" s="113"/>
      <c r="AB777" s="113"/>
      <c r="AC777" s="201"/>
      <c r="AD777" s="113"/>
      <c r="AE777" s="113"/>
      <c r="AF777" s="113"/>
      <c r="AG777" s="113"/>
    </row>
    <row r="778" spans="2:33" x14ac:dyDescent="0.2">
      <c r="B778" s="200"/>
      <c r="C778" s="113"/>
      <c r="D778" s="201"/>
      <c r="E778" s="201"/>
      <c r="F778" s="113"/>
      <c r="G778" s="113"/>
      <c r="H778" s="113"/>
      <c r="I778" s="203"/>
      <c r="J778" s="203"/>
      <c r="K778" s="204"/>
      <c r="L778" s="201"/>
      <c r="M778" s="201"/>
      <c r="N778" s="201"/>
      <c r="O778" s="201"/>
      <c r="P778" s="201"/>
      <c r="Q778" s="113"/>
      <c r="R778" s="113"/>
      <c r="U778" s="201"/>
      <c r="V778" s="113"/>
      <c r="W778" s="113"/>
      <c r="X778" s="113"/>
      <c r="Y778" s="113"/>
      <c r="Z778" s="113"/>
      <c r="AA778" s="113"/>
      <c r="AB778" s="113"/>
      <c r="AC778" s="201"/>
      <c r="AD778" s="113"/>
      <c r="AE778" s="113"/>
      <c r="AF778" s="113"/>
      <c r="AG778" s="113"/>
    </row>
    <row r="779" spans="2:33" x14ac:dyDescent="0.2">
      <c r="B779" s="200"/>
      <c r="C779" s="113"/>
      <c r="D779" s="201"/>
      <c r="E779" s="201"/>
      <c r="F779" s="113"/>
      <c r="G779" s="113"/>
      <c r="H779" s="113"/>
      <c r="I779" s="203"/>
      <c r="J779" s="203"/>
      <c r="K779" s="204"/>
      <c r="L779" s="201"/>
      <c r="M779" s="201"/>
      <c r="N779" s="201"/>
      <c r="O779" s="201"/>
      <c r="P779" s="201"/>
      <c r="Q779" s="113"/>
      <c r="R779" s="113"/>
      <c r="U779" s="201"/>
      <c r="V779" s="113"/>
      <c r="W779" s="113"/>
      <c r="X779" s="113"/>
      <c r="Y779" s="113"/>
      <c r="Z779" s="113"/>
      <c r="AA779" s="113"/>
      <c r="AB779" s="113"/>
      <c r="AC779" s="201"/>
      <c r="AD779" s="113"/>
      <c r="AE779" s="113"/>
      <c r="AF779" s="113"/>
      <c r="AG779" s="113"/>
    </row>
    <row r="780" spans="2:33" x14ac:dyDescent="0.2">
      <c r="B780" s="200"/>
      <c r="C780" s="113"/>
      <c r="D780" s="201"/>
      <c r="E780" s="201"/>
      <c r="F780" s="113"/>
      <c r="G780" s="113"/>
      <c r="H780" s="113"/>
      <c r="I780" s="203"/>
      <c r="J780" s="203"/>
      <c r="K780" s="204"/>
      <c r="L780" s="201"/>
      <c r="M780" s="201"/>
      <c r="N780" s="201"/>
      <c r="O780" s="201"/>
      <c r="P780" s="201"/>
      <c r="Q780" s="113"/>
      <c r="R780" s="113"/>
      <c r="U780" s="201"/>
      <c r="V780" s="113"/>
      <c r="W780" s="113"/>
      <c r="X780" s="113"/>
      <c r="Y780" s="113"/>
      <c r="Z780" s="113"/>
      <c r="AA780" s="113"/>
      <c r="AB780" s="113"/>
      <c r="AC780" s="201"/>
      <c r="AD780" s="113"/>
      <c r="AE780" s="113"/>
      <c r="AF780" s="113"/>
      <c r="AG780" s="113"/>
    </row>
    <row r="781" spans="2:33" x14ac:dyDescent="0.2">
      <c r="B781" s="200"/>
      <c r="C781" s="113"/>
      <c r="D781" s="201"/>
      <c r="E781" s="201"/>
      <c r="F781" s="113"/>
      <c r="G781" s="113"/>
      <c r="H781" s="113"/>
      <c r="I781" s="203"/>
      <c r="J781" s="203"/>
      <c r="K781" s="204"/>
      <c r="L781" s="201"/>
      <c r="M781" s="201"/>
      <c r="N781" s="201"/>
      <c r="O781" s="201"/>
      <c r="P781" s="201"/>
      <c r="Q781" s="113"/>
      <c r="R781" s="113"/>
      <c r="U781" s="201"/>
      <c r="V781" s="113"/>
      <c r="W781" s="113"/>
      <c r="X781" s="113"/>
      <c r="Y781" s="113"/>
      <c r="Z781" s="113"/>
      <c r="AA781" s="113"/>
      <c r="AB781" s="113"/>
      <c r="AC781" s="201"/>
      <c r="AD781" s="113"/>
      <c r="AE781" s="113"/>
      <c r="AF781" s="113"/>
      <c r="AG781" s="113"/>
    </row>
    <row r="782" spans="2:33" x14ac:dyDescent="0.2">
      <c r="B782" s="200"/>
      <c r="C782" s="113"/>
      <c r="D782" s="201"/>
      <c r="E782" s="201"/>
      <c r="F782" s="113"/>
      <c r="G782" s="113"/>
      <c r="H782" s="113"/>
      <c r="I782" s="203"/>
      <c r="J782" s="203"/>
      <c r="K782" s="204"/>
      <c r="L782" s="201"/>
      <c r="M782" s="201"/>
      <c r="N782" s="201"/>
      <c r="O782" s="201"/>
      <c r="P782" s="201"/>
      <c r="Q782" s="113"/>
      <c r="R782" s="113"/>
      <c r="U782" s="201"/>
      <c r="V782" s="113"/>
      <c r="W782" s="113"/>
      <c r="X782" s="113"/>
      <c r="Y782" s="113"/>
      <c r="Z782" s="113"/>
      <c r="AA782" s="113"/>
      <c r="AB782" s="113"/>
      <c r="AC782" s="201"/>
      <c r="AD782" s="113"/>
      <c r="AE782" s="113"/>
      <c r="AF782" s="113"/>
      <c r="AG782" s="113"/>
    </row>
    <row r="783" spans="2:33" x14ac:dyDescent="0.2">
      <c r="B783" s="200"/>
      <c r="C783" s="113"/>
      <c r="D783" s="201"/>
      <c r="E783" s="201"/>
      <c r="F783" s="113"/>
      <c r="G783" s="113"/>
      <c r="H783" s="113"/>
      <c r="I783" s="203"/>
      <c r="J783" s="203"/>
      <c r="K783" s="204"/>
      <c r="L783" s="201"/>
      <c r="M783" s="201"/>
      <c r="N783" s="201"/>
      <c r="O783" s="201"/>
      <c r="P783" s="201"/>
      <c r="Q783" s="113"/>
      <c r="R783" s="113"/>
      <c r="U783" s="201"/>
      <c r="V783" s="113"/>
      <c r="W783" s="113"/>
      <c r="X783" s="113"/>
      <c r="Y783" s="113"/>
      <c r="Z783" s="113"/>
      <c r="AA783" s="113"/>
      <c r="AB783" s="113"/>
      <c r="AC783" s="201"/>
      <c r="AD783" s="113"/>
      <c r="AE783" s="113"/>
      <c r="AF783" s="113"/>
      <c r="AG783" s="113"/>
    </row>
    <row r="784" spans="2:33" x14ac:dyDescent="0.2">
      <c r="B784" s="200"/>
      <c r="C784" s="113"/>
      <c r="D784" s="201"/>
      <c r="E784" s="201"/>
      <c r="F784" s="113"/>
      <c r="G784" s="113"/>
      <c r="H784" s="113"/>
      <c r="I784" s="203"/>
      <c r="J784" s="203"/>
      <c r="K784" s="204"/>
      <c r="L784" s="201"/>
      <c r="M784" s="201"/>
      <c r="N784" s="201"/>
      <c r="O784" s="201"/>
      <c r="P784" s="201"/>
      <c r="Q784" s="113"/>
      <c r="R784" s="113"/>
      <c r="U784" s="201"/>
      <c r="V784" s="113"/>
      <c r="W784" s="113"/>
      <c r="X784" s="113"/>
      <c r="Y784" s="113"/>
      <c r="Z784" s="113"/>
      <c r="AA784" s="113"/>
      <c r="AB784" s="113"/>
      <c r="AC784" s="201"/>
      <c r="AD784" s="113"/>
      <c r="AE784" s="113"/>
      <c r="AF784" s="113"/>
      <c r="AG784" s="113"/>
    </row>
    <row r="785" spans="2:33" x14ac:dyDescent="0.2">
      <c r="B785" s="200"/>
      <c r="C785" s="113"/>
      <c r="D785" s="201"/>
      <c r="E785" s="201"/>
      <c r="F785" s="113"/>
      <c r="G785" s="113"/>
      <c r="H785" s="113"/>
      <c r="I785" s="203"/>
      <c r="J785" s="203"/>
      <c r="K785" s="204"/>
      <c r="L785" s="201"/>
      <c r="M785" s="201"/>
      <c r="N785" s="201"/>
      <c r="O785" s="201"/>
      <c r="P785" s="201"/>
      <c r="Q785" s="113"/>
      <c r="R785" s="113"/>
      <c r="U785" s="201"/>
      <c r="V785" s="113"/>
      <c r="W785" s="113"/>
      <c r="X785" s="113"/>
      <c r="Y785" s="113"/>
      <c r="Z785" s="113"/>
      <c r="AA785" s="113"/>
      <c r="AB785" s="113"/>
      <c r="AC785" s="201"/>
      <c r="AD785" s="113"/>
      <c r="AE785" s="113"/>
      <c r="AF785" s="113"/>
      <c r="AG785" s="113"/>
    </row>
    <row r="786" spans="2:33" x14ac:dyDescent="0.2">
      <c r="B786" s="200"/>
      <c r="C786" s="113"/>
      <c r="D786" s="201"/>
      <c r="E786" s="201"/>
      <c r="F786" s="113"/>
      <c r="G786" s="113"/>
      <c r="H786" s="113"/>
      <c r="I786" s="203"/>
      <c r="J786" s="203"/>
      <c r="K786" s="204"/>
      <c r="L786" s="201"/>
      <c r="M786" s="201"/>
      <c r="N786" s="201"/>
      <c r="O786" s="201"/>
      <c r="P786" s="201"/>
      <c r="Q786" s="113"/>
      <c r="R786" s="113"/>
      <c r="U786" s="201"/>
      <c r="V786" s="113"/>
      <c r="W786" s="113"/>
      <c r="X786" s="113"/>
      <c r="Y786" s="113"/>
      <c r="Z786" s="113"/>
      <c r="AA786" s="113"/>
      <c r="AB786" s="113"/>
      <c r="AC786" s="201"/>
      <c r="AD786" s="113"/>
      <c r="AE786" s="113"/>
      <c r="AF786" s="113"/>
      <c r="AG786" s="113"/>
    </row>
    <row r="787" spans="2:33" x14ac:dyDescent="0.2">
      <c r="B787" s="200"/>
      <c r="C787" s="113"/>
      <c r="D787" s="201"/>
      <c r="E787" s="201"/>
      <c r="F787" s="113"/>
      <c r="G787" s="113"/>
      <c r="H787" s="113"/>
      <c r="I787" s="203"/>
      <c r="J787" s="203"/>
      <c r="K787" s="204"/>
      <c r="L787" s="201"/>
      <c r="M787" s="201"/>
      <c r="N787" s="201"/>
      <c r="O787" s="201"/>
      <c r="P787" s="201"/>
      <c r="Q787" s="113"/>
      <c r="R787" s="113"/>
      <c r="U787" s="201"/>
      <c r="V787" s="113"/>
      <c r="W787" s="113"/>
      <c r="X787" s="113"/>
      <c r="Y787" s="113"/>
      <c r="Z787" s="113"/>
      <c r="AA787" s="113"/>
      <c r="AB787" s="113"/>
      <c r="AC787" s="201"/>
      <c r="AD787" s="113"/>
      <c r="AE787" s="113"/>
      <c r="AF787" s="113"/>
      <c r="AG787" s="113"/>
    </row>
    <row r="788" spans="2:33" x14ac:dyDescent="0.2">
      <c r="B788" s="200"/>
      <c r="C788" s="113"/>
      <c r="D788" s="201"/>
      <c r="E788" s="201"/>
      <c r="F788" s="113"/>
      <c r="G788" s="113"/>
      <c r="H788" s="113"/>
      <c r="I788" s="203"/>
      <c r="J788" s="203"/>
      <c r="K788" s="204"/>
      <c r="L788" s="201"/>
      <c r="M788" s="201"/>
      <c r="N788" s="201"/>
      <c r="O788" s="201"/>
      <c r="P788" s="201"/>
      <c r="Q788" s="113"/>
      <c r="R788" s="113"/>
      <c r="U788" s="201"/>
      <c r="V788" s="113"/>
      <c r="W788" s="113"/>
      <c r="X788" s="113"/>
      <c r="Y788" s="113"/>
      <c r="Z788" s="113"/>
      <c r="AA788" s="113"/>
      <c r="AB788" s="113"/>
      <c r="AC788" s="201"/>
      <c r="AD788" s="113"/>
      <c r="AE788" s="113"/>
      <c r="AF788" s="113"/>
      <c r="AG788" s="113"/>
    </row>
    <row r="789" spans="2:33" x14ac:dyDescent="0.2">
      <c r="B789" s="200"/>
      <c r="C789" s="113"/>
      <c r="D789" s="201"/>
      <c r="E789" s="201"/>
      <c r="F789" s="113"/>
      <c r="G789" s="113"/>
      <c r="H789" s="113"/>
      <c r="I789" s="203"/>
      <c r="J789" s="203"/>
      <c r="K789" s="204"/>
      <c r="L789" s="201"/>
      <c r="M789" s="201"/>
      <c r="N789" s="201"/>
      <c r="O789" s="201"/>
      <c r="P789" s="201"/>
      <c r="Q789" s="113"/>
      <c r="R789" s="113"/>
      <c r="U789" s="201"/>
      <c r="V789" s="113"/>
      <c r="W789" s="113"/>
      <c r="X789" s="113"/>
      <c r="Y789" s="113"/>
      <c r="Z789" s="113"/>
      <c r="AA789" s="113"/>
      <c r="AB789" s="113"/>
      <c r="AC789" s="201"/>
      <c r="AD789" s="113"/>
      <c r="AE789" s="113"/>
      <c r="AF789" s="113"/>
      <c r="AG789" s="113"/>
    </row>
    <row r="790" spans="2:33" x14ac:dyDescent="0.2">
      <c r="B790" s="200"/>
      <c r="C790" s="113"/>
      <c r="D790" s="201"/>
      <c r="E790" s="201"/>
      <c r="F790" s="113"/>
      <c r="G790" s="113"/>
      <c r="H790" s="113"/>
      <c r="I790" s="203"/>
      <c r="J790" s="203"/>
      <c r="K790" s="204"/>
      <c r="L790" s="201"/>
      <c r="M790" s="201"/>
      <c r="N790" s="201"/>
      <c r="O790" s="201"/>
      <c r="P790" s="201"/>
      <c r="Q790" s="113"/>
      <c r="R790" s="113"/>
      <c r="U790" s="201"/>
      <c r="V790" s="113"/>
      <c r="W790" s="113"/>
      <c r="X790" s="113"/>
      <c r="Y790" s="113"/>
      <c r="Z790" s="113"/>
      <c r="AA790" s="113"/>
      <c r="AB790" s="113"/>
      <c r="AC790" s="201"/>
      <c r="AD790" s="113"/>
      <c r="AE790" s="113"/>
      <c r="AF790" s="113"/>
      <c r="AG790" s="113"/>
    </row>
    <row r="791" spans="2:33" x14ac:dyDescent="0.2">
      <c r="B791" s="200"/>
      <c r="C791" s="113"/>
      <c r="D791" s="201"/>
      <c r="E791" s="201"/>
      <c r="F791" s="113"/>
      <c r="G791" s="113"/>
      <c r="H791" s="113"/>
      <c r="I791" s="203"/>
      <c r="J791" s="203"/>
      <c r="K791" s="204"/>
      <c r="L791" s="201"/>
      <c r="M791" s="201"/>
      <c r="N791" s="201"/>
      <c r="O791" s="201"/>
      <c r="P791" s="201"/>
      <c r="Q791" s="113"/>
      <c r="R791" s="113"/>
      <c r="U791" s="201"/>
      <c r="V791" s="113"/>
      <c r="W791" s="113"/>
      <c r="X791" s="113"/>
      <c r="Y791" s="113"/>
      <c r="Z791" s="113"/>
      <c r="AA791" s="113"/>
      <c r="AB791" s="113"/>
      <c r="AC791" s="201"/>
      <c r="AD791" s="113"/>
      <c r="AE791" s="113"/>
      <c r="AF791" s="113"/>
      <c r="AG791" s="113"/>
    </row>
    <row r="792" spans="2:33" x14ac:dyDescent="0.2">
      <c r="B792" s="200"/>
      <c r="C792" s="113"/>
      <c r="D792" s="201"/>
      <c r="E792" s="201"/>
      <c r="F792" s="113"/>
      <c r="G792" s="113"/>
      <c r="H792" s="113"/>
      <c r="I792" s="203"/>
      <c r="J792" s="203"/>
      <c r="K792" s="204"/>
      <c r="L792" s="201"/>
      <c r="M792" s="201"/>
      <c r="N792" s="201"/>
      <c r="O792" s="201"/>
      <c r="P792" s="201"/>
      <c r="Q792" s="113"/>
      <c r="R792" s="113"/>
      <c r="U792" s="201"/>
      <c r="V792" s="113"/>
      <c r="W792" s="113"/>
      <c r="X792" s="113"/>
      <c r="Y792" s="113"/>
      <c r="Z792" s="113"/>
      <c r="AA792" s="113"/>
      <c r="AB792" s="113"/>
      <c r="AC792" s="201"/>
      <c r="AD792" s="113"/>
      <c r="AE792" s="113"/>
      <c r="AF792" s="113"/>
      <c r="AG792" s="113"/>
    </row>
    <row r="793" spans="2:33" x14ac:dyDescent="0.2">
      <c r="B793" s="200"/>
      <c r="C793" s="113"/>
      <c r="D793" s="201"/>
      <c r="E793" s="201"/>
      <c r="F793" s="113"/>
      <c r="G793" s="113"/>
      <c r="H793" s="113"/>
      <c r="I793" s="203"/>
      <c r="J793" s="203"/>
      <c r="K793" s="204"/>
      <c r="L793" s="201"/>
      <c r="M793" s="201"/>
      <c r="N793" s="201"/>
      <c r="O793" s="201"/>
      <c r="P793" s="201"/>
      <c r="Q793" s="113"/>
      <c r="R793" s="113"/>
      <c r="U793" s="201"/>
      <c r="V793" s="113"/>
      <c r="W793" s="113"/>
      <c r="X793" s="113"/>
      <c r="Y793" s="113"/>
      <c r="Z793" s="113"/>
      <c r="AA793" s="113"/>
      <c r="AB793" s="113"/>
      <c r="AC793" s="201"/>
      <c r="AD793" s="113"/>
      <c r="AE793" s="113"/>
      <c r="AF793" s="113"/>
      <c r="AG793" s="113"/>
    </row>
    <row r="794" spans="2:33" x14ac:dyDescent="0.2">
      <c r="B794" s="200"/>
      <c r="C794" s="113"/>
      <c r="D794" s="201"/>
      <c r="E794" s="201"/>
      <c r="F794" s="113"/>
      <c r="G794" s="113"/>
      <c r="H794" s="113"/>
      <c r="I794" s="203"/>
      <c r="J794" s="203"/>
      <c r="K794" s="204"/>
      <c r="L794" s="201"/>
      <c r="M794" s="201"/>
      <c r="N794" s="201"/>
      <c r="O794" s="201"/>
      <c r="P794" s="201"/>
      <c r="Q794" s="113"/>
      <c r="R794" s="113"/>
      <c r="U794" s="201"/>
      <c r="V794" s="113"/>
      <c r="W794" s="113"/>
      <c r="X794" s="113"/>
      <c r="Y794" s="113"/>
      <c r="Z794" s="113"/>
      <c r="AA794" s="113"/>
      <c r="AB794" s="113"/>
      <c r="AC794" s="201"/>
      <c r="AD794" s="113"/>
      <c r="AE794" s="113"/>
      <c r="AF794" s="113"/>
      <c r="AG794" s="113"/>
    </row>
    <row r="795" spans="2:33" x14ac:dyDescent="0.2">
      <c r="B795" s="200"/>
      <c r="C795" s="113"/>
      <c r="D795" s="201"/>
      <c r="E795" s="201"/>
      <c r="F795" s="113"/>
      <c r="G795" s="113"/>
      <c r="H795" s="113"/>
      <c r="I795" s="203"/>
      <c r="J795" s="203"/>
      <c r="K795" s="204"/>
      <c r="L795" s="201"/>
      <c r="M795" s="201"/>
      <c r="N795" s="201"/>
      <c r="O795" s="201"/>
      <c r="P795" s="201"/>
      <c r="Q795" s="113"/>
      <c r="R795" s="113"/>
      <c r="U795" s="201"/>
      <c r="V795" s="113"/>
      <c r="W795" s="113"/>
      <c r="X795" s="113"/>
      <c r="Y795" s="113"/>
      <c r="Z795" s="113"/>
      <c r="AA795" s="113"/>
      <c r="AB795" s="113"/>
      <c r="AC795" s="201"/>
      <c r="AD795" s="113"/>
      <c r="AE795" s="113"/>
      <c r="AF795" s="113"/>
      <c r="AG795" s="113"/>
    </row>
    <row r="796" spans="2:33" x14ac:dyDescent="0.2">
      <c r="B796" s="200"/>
      <c r="C796" s="113"/>
      <c r="D796" s="201"/>
      <c r="E796" s="201"/>
      <c r="F796" s="113"/>
      <c r="G796" s="113"/>
      <c r="H796" s="113"/>
      <c r="I796" s="203"/>
      <c r="J796" s="203"/>
      <c r="K796" s="204"/>
      <c r="L796" s="201"/>
      <c r="M796" s="201"/>
      <c r="N796" s="201"/>
      <c r="O796" s="201"/>
      <c r="P796" s="201"/>
      <c r="Q796" s="113"/>
      <c r="R796" s="113"/>
      <c r="U796" s="201"/>
      <c r="V796" s="113"/>
      <c r="W796" s="113"/>
      <c r="X796" s="113"/>
      <c r="Y796" s="113"/>
      <c r="Z796" s="113"/>
      <c r="AA796" s="113"/>
      <c r="AB796" s="113"/>
      <c r="AC796" s="201"/>
      <c r="AD796" s="113"/>
      <c r="AE796" s="113"/>
      <c r="AF796" s="113"/>
      <c r="AG796" s="113"/>
    </row>
    <row r="797" spans="2:33" x14ac:dyDescent="0.2">
      <c r="B797" s="200"/>
      <c r="C797" s="113"/>
      <c r="D797" s="201"/>
      <c r="E797" s="201"/>
      <c r="F797" s="113"/>
      <c r="G797" s="113"/>
      <c r="H797" s="113"/>
      <c r="I797" s="203"/>
      <c r="J797" s="203"/>
      <c r="K797" s="204"/>
      <c r="L797" s="201"/>
      <c r="M797" s="201"/>
      <c r="N797" s="201"/>
      <c r="O797" s="201"/>
      <c r="P797" s="201"/>
      <c r="Q797" s="113"/>
      <c r="R797" s="113"/>
      <c r="U797" s="201"/>
      <c r="V797" s="113"/>
      <c r="W797" s="113"/>
      <c r="X797" s="113"/>
      <c r="Y797" s="113"/>
      <c r="Z797" s="113"/>
      <c r="AA797" s="113"/>
      <c r="AB797" s="113"/>
      <c r="AC797" s="201"/>
      <c r="AD797" s="113"/>
      <c r="AE797" s="113"/>
      <c r="AF797" s="113"/>
      <c r="AG797" s="113"/>
    </row>
    <row r="798" spans="2:33" x14ac:dyDescent="0.2">
      <c r="B798" s="200"/>
      <c r="C798" s="113"/>
      <c r="D798" s="201"/>
      <c r="E798" s="201"/>
      <c r="F798" s="113"/>
      <c r="G798" s="113"/>
      <c r="H798" s="113"/>
      <c r="I798" s="203"/>
      <c r="J798" s="203"/>
      <c r="K798" s="204"/>
      <c r="L798" s="201"/>
      <c r="M798" s="201"/>
      <c r="N798" s="201"/>
      <c r="O798" s="201"/>
      <c r="P798" s="201"/>
      <c r="Q798" s="113"/>
      <c r="R798" s="113"/>
      <c r="U798" s="201"/>
      <c r="V798" s="113"/>
      <c r="W798" s="113"/>
      <c r="X798" s="113"/>
      <c r="Y798" s="113"/>
      <c r="Z798" s="113"/>
      <c r="AA798" s="113"/>
      <c r="AB798" s="113"/>
      <c r="AC798" s="201"/>
      <c r="AD798" s="113"/>
      <c r="AE798" s="113"/>
      <c r="AF798" s="113"/>
      <c r="AG798" s="113"/>
    </row>
    <row r="799" spans="2:33" x14ac:dyDescent="0.2">
      <c r="B799" s="200"/>
      <c r="C799" s="113"/>
      <c r="D799" s="201"/>
      <c r="E799" s="201"/>
      <c r="F799" s="113"/>
      <c r="G799" s="113"/>
      <c r="H799" s="113"/>
      <c r="I799" s="203"/>
      <c r="J799" s="203"/>
      <c r="K799" s="204"/>
      <c r="L799" s="201"/>
      <c r="M799" s="201"/>
      <c r="N799" s="201"/>
      <c r="O799" s="201"/>
      <c r="P799" s="201"/>
      <c r="Q799" s="113"/>
      <c r="R799" s="113"/>
      <c r="U799" s="201"/>
      <c r="V799" s="113"/>
      <c r="W799" s="113"/>
      <c r="X799" s="113"/>
      <c r="Y799" s="113"/>
      <c r="Z799" s="113"/>
      <c r="AA799" s="113"/>
      <c r="AB799" s="113"/>
      <c r="AC799" s="201"/>
      <c r="AD799" s="113"/>
      <c r="AE799" s="113"/>
      <c r="AF799" s="113"/>
      <c r="AG799" s="113"/>
    </row>
    <row r="800" spans="2:33" x14ac:dyDescent="0.2">
      <c r="B800" s="200"/>
      <c r="C800" s="113"/>
      <c r="D800" s="201"/>
      <c r="E800" s="201"/>
      <c r="F800" s="113"/>
      <c r="G800" s="113"/>
      <c r="H800" s="113"/>
      <c r="I800" s="203"/>
      <c r="J800" s="203"/>
      <c r="K800" s="204"/>
      <c r="L800" s="201"/>
      <c r="M800" s="201"/>
      <c r="N800" s="201"/>
      <c r="O800" s="201"/>
      <c r="P800" s="201"/>
      <c r="Q800" s="113"/>
      <c r="R800" s="113"/>
      <c r="U800" s="201"/>
      <c r="V800" s="113"/>
      <c r="W800" s="113"/>
      <c r="X800" s="113"/>
      <c r="Y800" s="113"/>
      <c r="Z800" s="113"/>
      <c r="AA800" s="113"/>
      <c r="AB800" s="113"/>
      <c r="AC800" s="201"/>
      <c r="AD800" s="113"/>
      <c r="AE800" s="113"/>
      <c r="AF800" s="113"/>
      <c r="AG800" s="113"/>
    </row>
    <row r="801" spans="2:33" x14ac:dyDescent="0.2">
      <c r="B801" s="200"/>
      <c r="C801" s="113"/>
      <c r="D801" s="201"/>
      <c r="E801" s="201"/>
      <c r="F801" s="113"/>
      <c r="G801" s="113"/>
      <c r="H801" s="113"/>
      <c r="I801" s="203"/>
      <c r="J801" s="203"/>
      <c r="K801" s="204"/>
      <c r="L801" s="201"/>
      <c r="M801" s="201"/>
      <c r="N801" s="201"/>
      <c r="O801" s="201"/>
      <c r="P801" s="201"/>
      <c r="Q801" s="113"/>
      <c r="R801" s="113"/>
      <c r="U801" s="201"/>
      <c r="V801" s="113"/>
      <c r="W801" s="113"/>
      <c r="X801" s="113"/>
      <c r="Y801" s="113"/>
      <c r="Z801" s="113"/>
      <c r="AA801" s="113"/>
      <c r="AB801" s="113"/>
      <c r="AC801" s="201"/>
      <c r="AD801" s="113"/>
      <c r="AE801" s="113"/>
      <c r="AF801" s="113"/>
      <c r="AG801" s="113"/>
    </row>
    <row r="802" spans="2:33" x14ac:dyDescent="0.2">
      <c r="B802" s="200"/>
      <c r="C802" s="113"/>
      <c r="D802" s="201"/>
      <c r="E802" s="201"/>
      <c r="F802" s="113"/>
      <c r="G802" s="113"/>
      <c r="H802" s="113"/>
      <c r="I802" s="203"/>
      <c r="J802" s="203"/>
      <c r="K802" s="204"/>
      <c r="L802" s="201"/>
      <c r="M802" s="201"/>
      <c r="N802" s="201"/>
      <c r="O802" s="201"/>
      <c r="P802" s="201"/>
      <c r="Q802" s="113"/>
      <c r="R802" s="113"/>
      <c r="U802" s="201"/>
      <c r="V802" s="113"/>
      <c r="W802" s="113"/>
      <c r="X802" s="113"/>
      <c r="Y802" s="113"/>
      <c r="Z802" s="113"/>
      <c r="AA802" s="113"/>
      <c r="AB802" s="113"/>
      <c r="AC802" s="201"/>
      <c r="AD802" s="113"/>
      <c r="AE802" s="113"/>
      <c r="AF802" s="113"/>
      <c r="AG802" s="113"/>
    </row>
    <row r="803" spans="2:33" x14ac:dyDescent="0.2">
      <c r="B803" s="200"/>
      <c r="C803" s="113"/>
      <c r="D803" s="201"/>
      <c r="E803" s="201"/>
      <c r="F803" s="113"/>
      <c r="G803" s="113"/>
      <c r="H803" s="113"/>
      <c r="I803" s="203"/>
      <c r="J803" s="203"/>
      <c r="K803" s="204"/>
      <c r="L803" s="201"/>
      <c r="M803" s="201"/>
      <c r="N803" s="201"/>
      <c r="O803" s="201"/>
      <c r="P803" s="201"/>
      <c r="Q803" s="113"/>
      <c r="R803" s="113"/>
      <c r="U803" s="201"/>
      <c r="V803" s="113"/>
      <c r="W803" s="113"/>
      <c r="X803" s="113"/>
      <c r="Y803" s="113"/>
      <c r="Z803" s="113"/>
      <c r="AA803" s="113"/>
      <c r="AB803" s="113"/>
      <c r="AC803" s="201"/>
      <c r="AD803" s="113"/>
      <c r="AE803" s="113"/>
      <c r="AF803" s="113"/>
      <c r="AG803" s="113"/>
    </row>
    <row r="804" spans="2:33" x14ac:dyDescent="0.2">
      <c r="B804" s="200"/>
      <c r="C804" s="113"/>
      <c r="D804" s="201"/>
      <c r="E804" s="201"/>
      <c r="F804" s="113"/>
      <c r="G804" s="113"/>
      <c r="H804" s="113"/>
      <c r="I804" s="203"/>
      <c r="J804" s="203"/>
      <c r="K804" s="204"/>
      <c r="L804" s="201"/>
      <c r="M804" s="201"/>
      <c r="N804" s="201"/>
      <c r="O804" s="201"/>
      <c r="P804" s="201"/>
      <c r="Q804" s="113"/>
      <c r="R804" s="113"/>
      <c r="U804" s="201"/>
      <c r="V804" s="113"/>
      <c r="W804" s="113"/>
      <c r="X804" s="113"/>
      <c r="Y804" s="113"/>
      <c r="Z804" s="113"/>
      <c r="AA804" s="113"/>
      <c r="AB804" s="113"/>
      <c r="AC804" s="201"/>
      <c r="AD804" s="113"/>
      <c r="AE804" s="113"/>
      <c r="AF804" s="113"/>
      <c r="AG804" s="113"/>
    </row>
    <row r="805" spans="2:33" x14ac:dyDescent="0.2">
      <c r="B805" s="200"/>
      <c r="C805" s="113"/>
      <c r="D805" s="201"/>
      <c r="E805" s="201"/>
      <c r="F805" s="113"/>
      <c r="G805" s="113"/>
      <c r="H805" s="113"/>
      <c r="I805" s="203"/>
      <c r="J805" s="203"/>
      <c r="K805" s="204"/>
      <c r="L805" s="201"/>
      <c r="M805" s="201"/>
      <c r="N805" s="201"/>
      <c r="O805" s="201"/>
      <c r="P805" s="201"/>
      <c r="Q805" s="113"/>
      <c r="R805" s="113"/>
      <c r="U805" s="201"/>
      <c r="V805" s="113"/>
      <c r="W805" s="113"/>
      <c r="X805" s="113"/>
      <c r="Y805" s="113"/>
      <c r="Z805" s="113"/>
      <c r="AA805" s="113"/>
      <c r="AB805" s="113"/>
      <c r="AC805" s="201"/>
      <c r="AD805" s="113"/>
      <c r="AE805" s="113"/>
      <c r="AF805" s="113"/>
      <c r="AG805" s="113"/>
    </row>
    <row r="806" spans="2:33" x14ac:dyDescent="0.2">
      <c r="B806" s="200"/>
      <c r="C806" s="113"/>
      <c r="D806" s="201"/>
      <c r="E806" s="201"/>
      <c r="F806" s="113"/>
      <c r="G806" s="113"/>
      <c r="H806" s="113"/>
      <c r="I806" s="203"/>
      <c r="J806" s="203"/>
      <c r="K806" s="204"/>
      <c r="L806" s="201"/>
      <c r="M806" s="201"/>
      <c r="N806" s="201"/>
      <c r="O806" s="201"/>
      <c r="P806" s="201"/>
      <c r="Q806" s="113"/>
      <c r="R806" s="113"/>
      <c r="U806" s="201"/>
      <c r="V806" s="113"/>
      <c r="W806" s="113"/>
      <c r="X806" s="113"/>
      <c r="Y806" s="113"/>
      <c r="Z806" s="113"/>
      <c r="AA806" s="113"/>
      <c r="AB806" s="113"/>
      <c r="AC806" s="201"/>
      <c r="AD806" s="113"/>
      <c r="AE806" s="113"/>
      <c r="AF806" s="113"/>
      <c r="AG806" s="113"/>
    </row>
    <row r="807" spans="2:33" x14ac:dyDescent="0.2">
      <c r="B807" s="200"/>
      <c r="C807" s="113"/>
      <c r="D807" s="201"/>
      <c r="E807" s="201"/>
      <c r="F807" s="113"/>
      <c r="G807" s="113"/>
      <c r="H807" s="113"/>
      <c r="I807" s="203"/>
      <c r="J807" s="203"/>
      <c r="K807" s="204"/>
      <c r="L807" s="201"/>
      <c r="M807" s="201"/>
      <c r="N807" s="201"/>
      <c r="O807" s="201"/>
      <c r="P807" s="201"/>
      <c r="Q807" s="113"/>
      <c r="R807" s="113"/>
      <c r="U807" s="201"/>
      <c r="V807" s="113"/>
      <c r="W807" s="113"/>
      <c r="X807" s="113"/>
      <c r="Y807" s="113"/>
      <c r="Z807" s="113"/>
      <c r="AA807" s="113"/>
      <c r="AB807" s="113"/>
      <c r="AC807" s="201"/>
      <c r="AD807" s="113"/>
      <c r="AE807" s="113"/>
      <c r="AF807" s="113"/>
      <c r="AG807" s="113"/>
    </row>
    <row r="808" spans="2:33" x14ac:dyDescent="0.2">
      <c r="B808" s="200"/>
      <c r="C808" s="113"/>
      <c r="D808" s="201"/>
      <c r="E808" s="201"/>
      <c r="F808" s="113"/>
      <c r="G808" s="113"/>
      <c r="H808" s="113"/>
      <c r="I808" s="203"/>
      <c r="J808" s="203"/>
      <c r="K808" s="204"/>
      <c r="L808" s="201"/>
      <c r="M808" s="201"/>
      <c r="N808" s="201"/>
      <c r="O808" s="201"/>
      <c r="P808" s="201"/>
      <c r="Q808" s="113"/>
      <c r="R808" s="113"/>
      <c r="U808" s="201"/>
      <c r="V808" s="113"/>
      <c r="W808" s="113"/>
      <c r="X808" s="113"/>
      <c r="Y808" s="113"/>
      <c r="Z808" s="113"/>
      <c r="AA808" s="113"/>
      <c r="AB808" s="113"/>
      <c r="AC808" s="201"/>
      <c r="AD808" s="113"/>
      <c r="AE808" s="113"/>
      <c r="AF808" s="113"/>
      <c r="AG808" s="113"/>
    </row>
    <row r="809" spans="2:33" x14ac:dyDescent="0.2">
      <c r="B809" s="200"/>
      <c r="C809" s="113"/>
      <c r="D809" s="201"/>
      <c r="E809" s="201"/>
      <c r="F809" s="113"/>
      <c r="G809" s="113"/>
      <c r="H809" s="113"/>
      <c r="I809" s="203"/>
      <c r="J809" s="203"/>
      <c r="K809" s="204"/>
      <c r="L809" s="201"/>
      <c r="M809" s="201"/>
      <c r="N809" s="201"/>
      <c r="O809" s="201"/>
      <c r="P809" s="201"/>
      <c r="Q809" s="113"/>
      <c r="R809" s="113"/>
      <c r="U809" s="201"/>
      <c r="V809" s="113"/>
      <c r="W809" s="113"/>
      <c r="X809" s="113"/>
      <c r="Y809" s="113"/>
      <c r="Z809" s="113"/>
      <c r="AA809" s="113"/>
      <c r="AB809" s="113"/>
      <c r="AC809" s="201"/>
      <c r="AD809" s="113"/>
      <c r="AE809" s="113"/>
      <c r="AF809" s="113"/>
      <c r="AG809" s="113"/>
    </row>
    <row r="810" spans="2:33" x14ac:dyDescent="0.2">
      <c r="B810" s="200"/>
      <c r="C810" s="113"/>
      <c r="D810" s="201"/>
      <c r="E810" s="201"/>
      <c r="F810" s="113"/>
      <c r="G810" s="113"/>
      <c r="H810" s="113"/>
      <c r="I810" s="203"/>
      <c r="J810" s="203"/>
      <c r="K810" s="204"/>
      <c r="L810" s="201"/>
      <c r="M810" s="201"/>
      <c r="N810" s="201"/>
      <c r="O810" s="201"/>
      <c r="P810" s="201"/>
      <c r="Q810" s="113"/>
      <c r="R810" s="113"/>
      <c r="U810" s="201"/>
      <c r="V810" s="113"/>
      <c r="W810" s="113"/>
      <c r="X810" s="113"/>
      <c r="Y810" s="113"/>
      <c r="Z810" s="113"/>
      <c r="AA810" s="113"/>
      <c r="AB810" s="113"/>
      <c r="AC810" s="201"/>
      <c r="AD810" s="113"/>
      <c r="AE810" s="113"/>
      <c r="AF810" s="113"/>
      <c r="AG810" s="113"/>
    </row>
    <row r="811" spans="2:33" x14ac:dyDescent="0.2">
      <c r="B811" s="200"/>
      <c r="C811" s="113"/>
      <c r="D811" s="201"/>
      <c r="E811" s="201"/>
      <c r="F811" s="113"/>
      <c r="G811" s="113"/>
      <c r="H811" s="113"/>
      <c r="I811" s="203"/>
      <c r="J811" s="203"/>
      <c r="K811" s="204"/>
      <c r="L811" s="201"/>
      <c r="M811" s="201"/>
      <c r="N811" s="201"/>
      <c r="O811" s="201"/>
      <c r="P811" s="201"/>
      <c r="Q811" s="113"/>
      <c r="R811" s="113"/>
      <c r="U811" s="201"/>
      <c r="V811" s="113"/>
      <c r="W811" s="113"/>
      <c r="X811" s="113"/>
      <c r="Y811" s="113"/>
      <c r="Z811" s="113"/>
      <c r="AA811" s="113"/>
      <c r="AB811" s="113"/>
      <c r="AC811" s="201"/>
      <c r="AD811" s="113"/>
      <c r="AE811" s="113"/>
      <c r="AF811" s="113"/>
      <c r="AG811" s="113"/>
    </row>
    <row r="812" spans="2:33" x14ac:dyDescent="0.2">
      <c r="B812" s="200"/>
      <c r="C812" s="113"/>
      <c r="D812" s="201"/>
      <c r="E812" s="201"/>
      <c r="F812" s="113"/>
      <c r="G812" s="113"/>
      <c r="H812" s="113"/>
      <c r="I812" s="203"/>
      <c r="J812" s="203"/>
      <c r="K812" s="204"/>
      <c r="L812" s="201"/>
      <c r="M812" s="201"/>
      <c r="N812" s="201"/>
      <c r="O812" s="201"/>
      <c r="P812" s="201"/>
      <c r="Q812" s="113"/>
      <c r="R812" s="113"/>
      <c r="U812" s="201"/>
      <c r="V812" s="113"/>
      <c r="W812" s="113"/>
      <c r="X812" s="113"/>
      <c r="Y812" s="113"/>
      <c r="Z812" s="113"/>
      <c r="AA812" s="113"/>
      <c r="AB812" s="113"/>
      <c r="AC812" s="201"/>
      <c r="AD812" s="113"/>
      <c r="AE812" s="113"/>
      <c r="AF812" s="113"/>
      <c r="AG812" s="113"/>
    </row>
    <row r="813" spans="2:33" x14ac:dyDescent="0.2">
      <c r="B813" s="200"/>
      <c r="C813" s="113"/>
      <c r="D813" s="201"/>
      <c r="E813" s="201"/>
      <c r="F813" s="113"/>
      <c r="G813" s="113"/>
      <c r="H813" s="113"/>
      <c r="I813" s="203"/>
      <c r="J813" s="203"/>
      <c r="K813" s="204"/>
      <c r="L813" s="201"/>
      <c r="M813" s="201"/>
      <c r="N813" s="201"/>
      <c r="O813" s="201"/>
      <c r="P813" s="201"/>
      <c r="Q813" s="113"/>
      <c r="R813" s="113"/>
      <c r="U813" s="201"/>
      <c r="V813" s="113"/>
      <c r="W813" s="113"/>
      <c r="X813" s="113"/>
      <c r="Y813" s="113"/>
      <c r="Z813" s="113"/>
      <c r="AA813" s="113"/>
      <c r="AB813" s="113"/>
      <c r="AC813" s="201"/>
      <c r="AD813" s="113"/>
      <c r="AE813" s="113"/>
      <c r="AF813" s="113"/>
      <c r="AG813" s="113"/>
    </row>
    <row r="814" spans="2:33" x14ac:dyDescent="0.2">
      <c r="B814" s="200"/>
      <c r="C814" s="113"/>
      <c r="D814" s="201"/>
      <c r="E814" s="201"/>
      <c r="F814" s="113"/>
      <c r="G814" s="113"/>
      <c r="H814" s="113"/>
      <c r="I814" s="203"/>
      <c r="J814" s="203"/>
      <c r="K814" s="204"/>
      <c r="L814" s="201"/>
      <c r="M814" s="201"/>
      <c r="N814" s="201"/>
      <c r="O814" s="201"/>
      <c r="P814" s="201"/>
      <c r="Q814" s="113"/>
      <c r="R814" s="113"/>
      <c r="U814" s="201"/>
      <c r="V814" s="113"/>
      <c r="W814" s="113"/>
      <c r="X814" s="113"/>
      <c r="Y814" s="113"/>
      <c r="Z814" s="113"/>
      <c r="AA814" s="113"/>
      <c r="AB814" s="113"/>
      <c r="AC814" s="201"/>
      <c r="AD814" s="113"/>
      <c r="AE814" s="113"/>
      <c r="AF814" s="113"/>
      <c r="AG814" s="113"/>
    </row>
    <row r="815" spans="2:33" x14ac:dyDescent="0.2">
      <c r="B815" s="200"/>
      <c r="C815" s="113"/>
      <c r="D815" s="201"/>
      <c r="E815" s="201"/>
      <c r="F815" s="113"/>
      <c r="G815" s="113"/>
      <c r="H815" s="113"/>
      <c r="I815" s="203"/>
      <c r="J815" s="203"/>
      <c r="K815" s="204"/>
      <c r="L815" s="201"/>
      <c r="M815" s="201"/>
      <c r="N815" s="201"/>
      <c r="O815" s="201"/>
      <c r="P815" s="201"/>
      <c r="Q815" s="113"/>
      <c r="R815" s="113"/>
      <c r="U815" s="201"/>
      <c r="V815" s="113"/>
      <c r="W815" s="113"/>
      <c r="X815" s="113"/>
      <c r="Y815" s="113"/>
      <c r="Z815" s="113"/>
      <c r="AA815" s="113"/>
      <c r="AB815" s="113"/>
      <c r="AC815" s="201"/>
      <c r="AD815" s="113"/>
      <c r="AE815" s="113"/>
      <c r="AF815" s="113"/>
      <c r="AG815" s="113"/>
    </row>
    <row r="816" spans="2:33" x14ac:dyDescent="0.2">
      <c r="B816" s="200"/>
      <c r="C816" s="113"/>
      <c r="D816" s="201"/>
      <c r="E816" s="201"/>
      <c r="F816" s="113"/>
      <c r="G816" s="113"/>
      <c r="H816" s="113"/>
      <c r="I816" s="203"/>
      <c r="J816" s="203"/>
      <c r="K816" s="204"/>
      <c r="L816" s="201"/>
      <c r="M816" s="201"/>
      <c r="N816" s="201"/>
      <c r="O816" s="201"/>
      <c r="P816" s="201"/>
      <c r="Q816" s="113"/>
      <c r="R816" s="113"/>
      <c r="U816" s="201"/>
      <c r="V816" s="113"/>
      <c r="W816" s="113"/>
      <c r="X816" s="113"/>
      <c r="Y816" s="113"/>
      <c r="Z816" s="113"/>
      <c r="AA816" s="113"/>
      <c r="AB816" s="113"/>
      <c r="AC816" s="201"/>
      <c r="AD816" s="113"/>
      <c r="AE816" s="113"/>
      <c r="AF816" s="113"/>
      <c r="AG816" s="113"/>
    </row>
    <row r="817" spans="2:33" x14ac:dyDescent="0.2">
      <c r="B817" s="200"/>
      <c r="C817" s="113"/>
      <c r="D817" s="201"/>
      <c r="E817" s="201"/>
      <c r="F817" s="113"/>
      <c r="G817" s="113"/>
      <c r="H817" s="113"/>
      <c r="I817" s="203"/>
      <c r="J817" s="203"/>
      <c r="K817" s="204"/>
      <c r="L817" s="201"/>
      <c r="M817" s="201"/>
      <c r="N817" s="201"/>
      <c r="O817" s="201"/>
      <c r="P817" s="201"/>
      <c r="Q817" s="113"/>
      <c r="R817" s="113"/>
      <c r="U817" s="201"/>
      <c r="V817" s="113"/>
      <c r="W817" s="113"/>
      <c r="X817" s="113"/>
      <c r="Y817" s="113"/>
      <c r="Z817" s="113"/>
      <c r="AA817" s="113"/>
      <c r="AB817" s="113"/>
      <c r="AC817" s="201"/>
      <c r="AD817" s="113"/>
      <c r="AE817" s="113"/>
      <c r="AF817" s="113"/>
      <c r="AG817" s="113"/>
    </row>
    <row r="818" spans="2:33" x14ac:dyDescent="0.2">
      <c r="B818" s="200"/>
      <c r="C818" s="113"/>
      <c r="D818" s="201"/>
      <c r="E818" s="201"/>
      <c r="F818" s="113"/>
      <c r="G818" s="113"/>
      <c r="H818" s="113"/>
      <c r="I818" s="203"/>
      <c r="J818" s="203"/>
      <c r="K818" s="204"/>
      <c r="L818" s="201"/>
      <c r="M818" s="201"/>
      <c r="N818" s="201"/>
      <c r="O818" s="201"/>
      <c r="P818" s="201"/>
      <c r="Q818" s="113"/>
      <c r="R818" s="113"/>
      <c r="U818" s="201"/>
      <c r="V818" s="113"/>
      <c r="W818" s="113"/>
      <c r="X818" s="113"/>
      <c r="Y818" s="113"/>
      <c r="Z818" s="113"/>
      <c r="AA818" s="113"/>
      <c r="AB818" s="113"/>
      <c r="AC818" s="201"/>
      <c r="AD818" s="113"/>
      <c r="AE818" s="113"/>
      <c r="AF818" s="113"/>
      <c r="AG818" s="113"/>
    </row>
    <row r="819" spans="2:33" x14ac:dyDescent="0.2">
      <c r="B819" s="200"/>
      <c r="C819" s="113"/>
      <c r="D819" s="201"/>
      <c r="E819" s="201"/>
      <c r="F819" s="113"/>
      <c r="G819" s="113"/>
      <c r="H819" s="113"/>
      <c r="I819" s="203"/>
      <c r="J819" s="203"/>
      <c r="K819" s="204"/>
      <c r="L819" s="201"/>
      <c r="M819" s="201"/>
      <c r="N819" s="201"/>
      <c r="O819" s="201"/>
      <c r="P819" s="201"/>
      <c r="Q819" s="113"/>
      <c r="R819" s="113"/>
      <c r="U819" s="201"/>
      <c r="V819" s="113"/>
      <c r="W819" s="113"/>
      <c r="X819" s="113"/>
      <c r="Y819" s="113"/>
      <c r="Z819" s="113"/>
      <c r="AA819" s="113"/>
      <c r="AB819" s="113"/>
      <c r="AC819" s="201"/>
      <c r="AD819" s="113"/>
      <c r="AE819" s="113"/>
      <c r="AF819" s="113"/>
      <c r="AG819" s="113"/>
    </row>
    <row r="820" spans="2:33" x14ac:dyDescent="0.2">
      <c r="B820" s="200"/>
      <c r="C820" s="113"/>
      <c r="D820" s="201"/>
      <c r="E820" s="201"/>
      <c r="F820" s="113"/>
      <c r="G820" s="113"/>
      <c r="H820" s="113"/>
      <c r="I820" s="203"/>
      <c r="J820" s="203"/>
      <c r="K820" s="204"/>
      <c r="L820" s="201"/>
      <c r="M820" s="201"/>
      <c r="N820" s="201"/>
      <c r="O820" s="201"/>
      <c r="P820" s="201"/>
      <c r="Q820" s="113"/>
      <c r="R820" s="113"/>
      <c r="U820" s="201"/>
      <c r="V820" s="113"/>
      <c r="W820" s="113"/>
      <c r="X820" s="113"/>
      <c r="Y820" s="113"/>
      <c r="Z820" s="113"/>
      <c r="AA820" s="113"/>
      <c r="AB820" s="113"/>
      <c r="AC820" s="201"/>
      <c r="AD820" s="113"/>
      <c r="AE820" s="113"/>
      <c r="AF820" s="113"/>
      <c r="AG820" s="113"/>
    </row>
    <row r="821" spans="2:33" x14ac:dyDescent="0.2">
      <c r="B821" s="200"/>
      <c r="C821" s="113"/>
      <c r="D821" s="201"/>
      <c r="E821" s="201"/>
      <c r="F821" s="113"/>
      <c r="G821" s="113"/>
      <c r="H821" s="113"/>
      <c r="I821" s="203"/>
      <c r="J821" s="203"/>
      <c r="K821" s="204"/>
      <c r="L821" s="201"/>
      <c r="M821" s="201"/>
      <c r="N821" s="201"/>
      <c r="O821" s="201"/>
      <c r="P821" s="201"/>
      <c r="Q821" s="113"/>
      <c r="R821" s="113"/>
      <c r="U821" s="201"/>
      <c r="V821" s="113"/>
      <c r="W821" s="113"/>
      <c r="X821" s="113"/>
      <c r="Y821" s="113"/>
      <c r="Z821" s="113"/>
      <c r="AA821" s="113"/>
      <c r="AB821" s="113"/>
      <c r="AC821" s="201"/>
      <c r="AD821" s="113"/>
      <c r="AE821" s="113"/>
      <c r="AF821" s="113"/>
      <c r="AG821" s="113"/>
    </row>
    <row r="822" spans="2:33" x14ac:dyDescent="0.2">
      <c r="B822" s="200"/>
      <c r="C822" s="113"/>
      <c r="D822" s="201"/>
      <c r="E822" s="201"/>
      <c r="F822" s="113"/>
      <c r="G822" s="113"/>
      <c r="H822" s="113"/>
      <c r="I822" s="203"/>
      <c r="J822" s="203"/>
      <c r="K822" s="204"/>
      <c r="L822" s="201"/>
      <c r="M822" s="201"/>
      <c r="N822" s="201"/>
      <c r="O822" s="201"/>
      <c r="P822" s="201"/>
      <c r="Q822" s="113"/>
      <c r="R822" s="113"/>
      <c r="U822" s="201"/>
      <c r="V822" s="113"/>
      <c r="W822" s="113"/>
      <c r="X822" s="113"/>
      <c r="Y822" s="113"/>
      <c r="Z822" s="113"/>
      <c r="AA822" s="113"/>
      <c r="AB822" s="113"/>
      <c r="AC822" s="201"/>
      <c r="AD822" s="113"/>
      <c r="AE822" s="113"/>
      <c r="AF822" s="113"/>
      <c r="AG822" s="113"/>
    </row>
    <row r="823" spans="2:33" x14ac:dyDescent="0.2">
      <c r="B823" s="200"/>
      <c r="C823" s="113"/>
      <c r="D823" s="201"/>
      <c r="E823" s="201"/>
      <c r="F823" s="113"/>
      <c r="G823" s="113"/>
      <c r="H823" s="113"/>
      <c r="I823" s="203"/>
      <c r="J823" s="203"/>
      <c r="K823" s="204"/>
      <c r="L823" s="201"/>
      <c r="M823" s="201"/>
      <c r="N823" s="201"/>
      <c r="O823" s="201"/>
      <c r="P823" s="201"/>
      <c r="Q823" s="113"/>
      <c r="R823" s="113"/>
      <c r="U823" s="201"/>
      <c r="V823" s="113"/>
      <c r="W823" s="113"/>
      <c r="X823" s="113"/>
      <c r="Y823" s="113"/>
      <c r="Z823" s="113"/>
      <c r="AA823" s="113"/>
      <c r="AB823" s="113"/>
      <c r="AC823" s="201"/>
      <c r="AD823" s="113"/>
      <c r="AE823" s="113"/>
      <c r="AF823" s="113"/>
      <c r="AG823" s="113"/>
    </row>
    <row r="824" spans="2:33" x14ac:dyDescent="0.2">
      <c r="B824" s="200"/>
      <c r="C824" s="113"/>
      <c r="D824" s="201"/>
      <c r="E824" s="201"/>
      <c r="F824" s="113"/>
      <c r="G824" s="113"/>
      <c r="H824" s="113"/>
      <c r="I824" s="203"/>
      <c r="J824" s="203"/>
      <c r="K824" s="204"/>
      <c r="L824" s="201"/>
      <c r="M824" s="201"/>
      <c r="N824" s="201"/>
      <c r="O824" s="201"/>
      <c r="P824" s="201"/>
      <c r="Q824" s="113"/>
      <c r="R824" s="113"/>
      <c r="U824" s="201"/>
      <c r="V824" s="113"/>
      <c r="W824" s="113"/>
      <c r="X824" s="113"/>
      <c r="Y824" s="113"/>
      <c r="Z824" s="113"/>
      <c r="AA824" s="113"/>
      <c r="AB824" s="113"/>
      <c r="AC824" s="201"/>
      <c r="AD824" s="113"/>
      <c r="AE824" s="113"/>
      <c r="AF824" s="113"/>
      <c r="AG824" s="113"/>
    </row>
    <row r="825" spans="2:33" x14ac:dyDescent="0.2">
      <c r="B825" s="200"/>
      <c r="C825" s="113"/>
      <c r="D825" s="201"/>
      <c r="E825" s="201"/>
      <c r="F825" s="113"/>
      <c r="G825" s="113"/>
      <c r="H825" s="113"/>
      <c r="I825" s="203"/>
      <c r="J825" s="203"/>
      <c r="K825" s="204"/>
      <c r="L825" s="201"/>
      <c r="M825" s="201"/>
      <c r="N825" s="201"/>
      <c r="O825" s="201"/>
      <c r="P825" s="201"/>
      <c r="Q825" s="113"/>
      <c r="R825" s="113"/>
      <c r="U825" s="201"/>
      <c r="V825" s="113"/>
      <c r="W825" s="113"/>
      <c r="X825" s="113"/>
      <c r="Y825" s="113"/>
      <c r="Z825" s="113"/>
      <c r="AA825" s="113"/>
      <c r="AB825" s="113"/>
      <c r="AC825" s="201"/>
      <c r="AD825" s="113"/>
      <c r="AE825" s="113"/>
      <c r="AF825" s="113"/>
      <c r="AG825" s="113"/>
    </row>
    <row r="826" spans="2:33" x14ac:dyDescent="0.2">
      <c r="B826" s="200"/>
      <c r="C826" s="113"/>
      <c r="D826" s="201"/>
      <c r="E826" s="201"/>
      <c r="F826" s="113"/>
      <c r="G826" s="113"/>
      <c r="H826" s="113"/>
      <c r="I826" s="203"/>
      <c r="J826" s="203"/>
      <c r="K826" s="204"/>
      <c r="L826" s="201"/>
      <c r="M826" s="201"/>
      <c r="N826" s="201"/>
      <c r="O826" s="201"/>
      <c r="P826" s="201"/>
      <c r="Q826" s="113"/>
      <c r="R826" s="113"/>
      <c r="U826" s="201"/>
      <c r="V826" s="113"/>
      <c r="W826" s="113"/>
      <c r="X826" s="113"/>
      <c r="Y826" s="113"/>
      <c r="Z826" s="113"/>
      <c r="AA826" s="113"/>
      <c r="AB826" s="113"/>
      <c r="AC826" s="201"/>
      <c r="AD826" s="113"/>
      <c r="AE826" s="113"/>
      <c r="AF826" s="113"/>
      <c r="AG826" s="113"/>
    </row>
    <row r="827" spans="2:33" x14ac:dyDescent="0.2">
      <c r="B827" s="200"/>
      <c r="C827" s="113"/>
      <c r="D827" s="201"/>
      <c r="E827" s="201"/>
      <c r="F827" s="113"/>
      <c r="G827" s="113"/>
      <c r="H827" s="113"/>
      <c r="I827" s="203"/>
      <c r="J827" s="203"/>
      <c r="K827" s="204"/>
      <c r="L827" s="201"/>
      <c r="M827" s="201"/>
      <c r="N827" s="201"/>
      <c r="O827" s="201"/>
      <c r="P827" s="201"/>
      <c r="Q827" s="113"/>
      <c r="R827" s="113"/>
      <c r="U827" s="201"/>
      <c r="V827" s="113"/>
      <c r="W827" s="113"/>
      <c r="X827" s="113"/>
      <c r="Y827" s="113"/>
      <c r="Z827" s="113"/>
      <c r="AA827" s="113"/>
      <c r="AB827" s="113"/>
      <c r="AC827" s="201"/>
      <c r="AD827" s="113"/>
      <c r="AE827" s="113"/>
      <c r="AF827" s="113"/>
      <c r="AG827" s="113"/>
    </row>
    <row r="828" spans="2:33" x14ac:dyDescent="0.2">
      <c r="B828" s="200"/>
      <c r="C828" s="113"/>
      <c r="D828" s="201"/>
      <c r="E828" s="201"/>
      <c r="F828" s="113"/>
      <c r="G828" s="113"/>
      <c r="H828" s="113"/>
      <c r="I828" s="203"/>
      <c r="J828" s="203"/>
      <c r="K828" s="204"/>
      <c r="L828" s="201"/>
      <c r="M828" s="201"/>
      <c r="N828" s="201"/>
      <c r="O828" s="201"/>
      <c r="P828" s="201"/>
      <c r="Q828" s="113"/>
      <c r="R828" s="113"/>
      <c r="U828" s="201"/>
      <c r="V828" s="113"/>
      <c r="W828" s="113"/>
      <c r="X828" s="113"/>
      <c r="Y828" s="113"/>
      <c r="Z828" s="113"/>
      <c r="AA828" s="113"/>
      <c r="AB828" s="113"/>
      <c r="AC828" s="201"/>
      <c r="AD828" s="113"/>
      <c r="AE828" s="113"/>
      <c r="AF828" s="113"/>
      <c r="AG828" s="113"/>
    </row>
    <row r="829" spans="2:33" x14ac:dyDescent="0.2">
      <c r="B829" s="200"/>
      <c r="C829" s="113"/>
      <c r="D829" s="201"/>
      <c r="E829" s="201"/>
      <c r="F829" s="113"/>
      <c r="G829" s="113"/>
      <c r="H829" s="113"/>
      <c r="I829" s="203"/>
      <c r="J829" s="203"/>
      <c r="K829" s="204"/>
      <c r="L829" s="201"/>
      <c r="M829" s="201"/>
      <c r="N829" s="201"/>
      <c r="O829" s="201"/>
      <c r="P829" s="201"/>
      <c r="Q829" s="113"/>
      <c r="R829" s="113"/>
      <c r="U829" s="201"/>
      <c r="V829" s="113"/>
      <c r="W829" s="113"/>
      <c r="X829" s="113"/>
      <c r="Y829" s="113"/>
      <c r="Z829" s="113"/>
      <c r="AA829" s="113"/>
      <c r="AB829" s="113"/>
      <c r="AC829" s="201"/>
      <c r="AD829" s="113"/>
      <c r="AE829" s="113"/>
      <c r="AF829" s="113"/>
      <c r="AG829" s="113"/>
    </row>
    <row r="830" spans="2:33" x14ac:dyDescent="0.2">
      <c r="B830" s="200"/>
      <c r="C830" s="113"/>
      <c r="D830" s="201"/>
      <c r="E830" s="201"/>
      <c r="F830" s="113"/>
      <c r="G830" s="113"/>
      <c r="H830" s="113"/>
      <c r="I830" s="203"/>
      <c r="J830" s="203"/>
      <c r="K830" s="204"/>
      <c r="L830" s="201"/>
      <c r="M830" s="201"/>
      <c r="N830" s="201"/>
      <c r="O830" s="201"/>
      <c r="P830" s="201"/>
      <c r="Q830" s="113"/>
      <c r="R830" s="113"/>
      <c r="U830" s="201"/>
      <c r="V830" s="113"/>
      <c r="W830" s="113"/>
      <c r="X830" s="113"/>
      <c r="Y830" s="113"/>
      <c r="Z830" s="113"/>
      <c r="AA830" s="113"/>
      <c r="AB830" s="113"/>
      <c r="AC830" s="201"/>
      <c r="AD830" s="113"/>
      <c r="AE830" s="113"/>
      <c r="AF830" s="113"/>
      <c r="AG830" s="113"/>
    </row>
    <row r="831" spans="2:33" x14ac:dyDescent="0.2">
      <c r="B831" s="200"/>
      <c r="C831" s="113"/>
      <c r="D831" s="201"/>
      <c r="E831" s="201"/>
      <c r="F831" s="113"/>
      <c r="G831" s="113"/>
      <c r="H831" s="113"/>
      <c r="I831" s="203"/>
      <c r="J831" s="203"/>
      <c r="K831" s="204"/>
      <c r="L831" s="201"/>
      <c r="M831" s="201"/>
      <c r="N831" s="201"/>
      <c r="O831" s="201"/>
      <c r="P831" s="201"/>
      <c r="Q831" s="113"/>
      <c r="R831" s="113"/>
      <c r="U831" s="201"/>
      <c r="V831" s="113"/>
      <c r="W831" s="113"/>
      <c r="X831" s="113"/>
      <c r="Y831" s="113"/>
      <c r="Z831" s="113"/>
      <c r="AA831" s="113"/>
      <c r="AB831" s="113"/>
      <c r="AC831" s="201"/>
      <c r="AD831" s="113"/>
      <c r="AE831" s="113"/>
      <c r="AF831" s="113"/>
      <c r="AG831" s="113"/>
    </row>
    <row r="832" spans="2:33" x14ac:dyDescent="0.2">
      <c r="B832" s="200"/>
      <c r="C832" s="113"/>
      <c r="D832" s="201"/>
      <c r="E832" s="201"/>
      <c r="F832" s="113"/>
      <c r="G832" s="113"/>
      <c r="H832" s="113"/>
      <c r="I832" s="203"/>
      <c r="J832" s="203"/>
      <c r="K832" s="204"/>
      <c r="L832" s="201"/>
      <c r="M832" s="201"/>
      <c r="N832" s="201"/>
      <c r="O832" s="201"/>
      <c r="P832" s="201"/>
      <c r="Q832" s="113"/>
      <c r="R832" s="113"/>
      <c r="U832" s="201"/>
      <c r="V832" s="113"/>
      <c r="W832" s="113"/>
      <c r="X832" s="113"/>
      <c r="Y832" s="113"/>
      <c r="Z832" s="113"/>
      <c r="AA832" s="113"/>
      <c r="AB832" s="113"/>
      <c r="AC832" s="201"/>
      <c r="AD832" s="113"/>
      <c r="AE832" s="113"/>
      <c r="AF832" s="113"/>
      <c r="AG832" s="113"/>
    </row>
    <row r="833" spans="2:33" x14ac:dyDescent="0.2">
      <c r="B833" s="200"/>
      <c r="C833" s="113"/>
      <c r="D833" s="201"/>
      <c r="E833" s="201"/>
      <c r="F833" s="113"/>
      <c r="G833" s="113"/>
      <c r="H833" s="113"/>
      <c r="I833" s="203"/>
      <c r="J833" s="203"/>
      <c r="K833" s="204"/>
      <c r="L833" s="201"/>
      <c r="M833" s="201"/>
      <c r="N833" s="201"/>
      <c r="O833" s="201"/>
      <c r="P833" s="201"/>
      <c r="Q833" s="113"/>
      <c r="R833" s="113"/>
      <c r="U833" s="201"/>
      <c r="V833" s="113"/>
      <c r="W833" s="113"/>
      <c r="X833" s="113"/>
      <c r="Y833" s="113"/>
      <c r="Z833" s="113"/>
      <c r="AA833" s="113"/>
      <c r="AB833" s="113"/>
      <c r="AC833" s="201"/>
      <c r="AD833" s="113"/>
      <c r="AE833" s="113"/>
      <c r="AF833" s="113"/>
      <c r="AG833" s="113"/>
    </row>
    <row r="834" spans="2:33" x14ac:dyDescent="0.2">
      <c r="B834" s="200"/>
      <c r="C834" s="113"/>
      <c r="D834" s="201"/>
      <c r="E834" s="201"/>
      <c r="F834" s="113"/>
      <c r="G834" s="113"/>
      <c r="H834" s="113"/>
      <c r="I834" s="203"/>
      <c r="J834" s="203"/>
      <c r="K834" s="204"/>
      <c r="L834" s="201"/>
      <c r="M834" s="201"/>
      <c r="N834" s="201"/>
      <c r="O834" s="201"/>
      <c r="P834" s="201"/>
      <c r="Q834" s="113"/>
      <c r="R834" s="113"/>
      <c r="U834" s="201"/>
      <c r="V834" s="113"/>
      <c r="W834" s="113"/>
      <c r="X834" s="113"/>
      <c r="Y834" s="113"/>
      <c r="Z834" s="113"/>
      <c r="AA834" s="113"/>
      <c r="AB834" s="113"/>
      <c r="AC834" s="201"/>
      <c r="AD834" s="113"/>
      <c r="AE834" s="113"/>
      <c r="AF834" s="113"/>
      <c r="AG834" s="113"/>
    </row>
    <row r="835" spans="2:33" x14ac:dyDescent="0.2">
      <c r="B835" s="200"/>
      <c r="C835" s="113"/>
      <c r="D835" s="201"/>
      <c r="E835" s="201"/>
      <c r="F835" s="113"/>
      <c r="G835" s="113"/>
      <c r="H835" s="113"/>
      <c r="I835" s="203"/>
      <c r="J835" s="203"/>
      <c r="K835" s="204"/>
      <c r="L835" s="201"/>
      <c r="M835" s="201"/>
      <c r="N835" s="201"/>
      <c r="O835" s="201"/>
      <c r="P835" s="201"/>
      <c r="Q835" s="113"/>
      <c r="R835" s="113"/>
      <c r="U835" s="201"/>
      <c r="V835" s="113"/>
      <c r="W835" s="113"/>
      <c r="X835" s="113"/>
      <c r="Y835" s="113"/>
      <c r="Z835" s="113"/>
      <c r="AA835" s="113"/>
      <c r="AB835" s="113"/>
      <c r="AC835" s="201"/>
      <c r="AD835" s="113"/>
      <c r="AE835" s="113"/>
      <c r="AF835" s="113"/>
      <c r="AG835" s="113"/>
    </row>
    <row r="836" spans="2:33" x14ac:dyDescent="0.2">
      <c r="B836" s="200"/>
      <c r="C836" s="113"/>
      <c r="D836" s="201"/>
      <c r="E836" s="201"/>
      <c r="F836" s="113"/>
      <c r="G836" s="113"/>
      <c r="H836" s="113"/>
      <c r="I836" s="203"/>
      <c r="J836" s="203"/>
      <c r="K836" s="204"/>
      <c r="L836" s="201"/>
      <c r="M836" s="201"/>
      <c r="N836" s="201"/>
      <c r="O836" s="201"/>
      <c r="P836" s="201"/>
      <c r="Q836" s="113"/>
      <c r="R836" s="113"/>
      <c r="U836" s="201"/>
      <c r="V836" s="113"/>
      <c r="W836" s="113"/>
      <c r="X836" s="113"/>
      <c r="Y836" s="113"/>
      <c r="Z836" s="113"/>
      <c r="AA836" s="113"/>
      <c r="AB836" s="113"/>
      <c r="AC836" s="201"/>
      <c r="AD836" s="113"/>
      <c r="AE836" s="113"/>
      <c r="AF836" s="113"/>
      <c r="AG836" s="113"/>
    </row>
    <row r="837" spans="2:33" x14ac:dyDescent="0.2">
      <c r="B837" s="200"/>
      <c r="C837" s="113"/>
      <c r="D837" s="201"/>
      <c r="E837" s="201"/>
      <c r="F837" s="113"/>
      <c r="G837" s="113"/>
      <c r="H837" s="113"/>
      <c r="I837" s="203"/>
      <c r="J837" s="203"/>
      <c r="K837" s="204"/>
      <c r="L837" s="201"/>
      <c r="M837" s="201"/>
      <c r="N837" s="201"/>
      <c r="O837" s="201"/>
      <c r="P837" s="201"/>
      <c r="Q837" s="113"/>
      <c r="R837" s="113"/>
      <c r="U837" s="201"/>
      <c r="V837" s="113"/>
      <c r="W837" s="113"/>
      <c r="X837" s="113"/>
      <c r="Y837" s="113"/>
      <c r="Z837" s="113"/>
      <c r="AA837" s="113"/>
      <c r="AB837" s="113"/>
      <c r="AC837" s="201"/>
      <c r="AD837" s="113"/>
      <c r="AE837" s="113"/>
      <c r="AF837" s="113"/>
      <c r="AG837" s="113"/>
    </row>
    <row r="838" spans="2:33" x14ac:dyDescent="0.2">
      <c r="B838" s="200"/>
      <c r="C838" s="113"/>
      <c r="D838" s="201"/>
      <c r="E838" s="201"/>
      <c r="F838" s="113"/>
      <c r="G838" s="113"/>
      <c r="H838" s="113"/>
      <c r="I838" s="203"/>
      <c r="J838" s="203"/>
      <c r="K838" s="204"/>
      <c r="L838" s="201"/>
      <c r="M838" s="201"/>
      <c r="N838" s="201"/>
      <c r="O838" s="201"/>
      <c r="P838" s="201"/>
      <c r="Q838" s="113"/>
      <c r="R838" s="113"/>
      <c r="U838" s="201"/>
      <c r="V838" s="113"/>
      <c r="W838" s="113"/>
      <c r="X838" s="113"/>
      <c r="Y838" s="113"/>
      <c r="Z838" s="113"/>
      <c r="AA838" s="113"/>
      <c r="AB838" s="113"/>
      <c r="AC838" s="201"/>
      <c r="AD838" s="113"/>
      <c r="AE838" s="113"/>
      <c r="AF838" s="113"/>
      <c r="AG838" s="113"/>
    </row>
    <row r="839" spans="2:33" x14ac:dyDescent="0.2">
      <c r="B839" s="200"/>
      <c r="C839" s="113"/>
      <c r="D839" s="201"/>
      <c r="E839" s="201"/>
      <c r="F839" s="113"/>
      <c r="G839" s="113"/>
      <c r="H839" s="113"/>
      <c r="I839" s="203"/>
      <c r="J839" s="203"/>
      <c r="K839" s="204"/>
      <c r="L839" s="201"/>
      <c r="M839" s="201"/>
      <c r="N839" s="201"/>
      <c r="O839" s="201"/>
      <c r="P839" s="201"/>
      <c r="Q839" s="113"/>
      <c r="R839" s="113"/>
      <c r="U839" s="201"/>
      <c r="V839" s="113"/>
      <c r="W839" s="113"/>
      <c r="X839" s="113"/>
      <c r="Y839" s="113"/>
      <c r="Z839" s="113"/>
      <c r="AA839" s="113"/>
      <c r="AB839" s="113"/>
      <c r="AC839" s="201"/>
      <c r="AD839" s="113"/>
      <c r="AE839" s="113"/>
      <c r="AF839" s="113"/>
      <c r="AG839" s="113"/>
    </row>
    <row r="840" spans="2:33" x14ac:dyDescent="0.2">
      <c r="B840" s="200"/>
      <c r="C840" s="113"/>
      <c r="D840" s="201"/>
      <c r="E840" s="201"/>
      <c r="F840" s="113"/>
      <c r="G840" s="113"/>
      <c r="H840" s="113"/>
      <c r="I840" s="203"/>
      <c r="J840" s="203"/>
      <c r="K840" s="204"/>
      <c r="L840" s="201"/>
      <c r="M840" s="201"/>
      <c r="N840" s="201"/>
      <c r="O840" s="201"/>
      <c r="P840" s="201"/>
      <c r="Q840" s="113"/>
      <c r="R840" s="113"/>
      <c r="U840" s="201"/>
      <c r="V840" s="113"/>
      <c r="W840" s="113"/>
      <c r="X840" s="113"/>
      <c r="Y840" s="113"/>
      <c r="Z840" s="113"/>
      <c r="AA840" s="113"/>
      <c r="AB840" s="113"/>
      <c r="AC840" s="201"/>
      <c r="AD840" s="113"/>
      <c r="AE840" s="113"/>
      <c r="AF840" s="113"/>
      <c r="AG840" s="113"/>
    </row>
    <row r="841" spans="2:33" x14ac:dyDescent="0.2">
      <c r="B841" s="200"/>
      <c r="C841" s="113"/>
      <c r="D841" s="201"/>
      <c r="E841" s="201"/>
      <c r="F841" s="113"/>
      <c r="G841" s="113"/>
      <c r="H841" s="113"/>
      <c r="I841" s="203"/>
      <c r="J841" s="203"/>
      <c r="K841" s="204"/>
      <c r="L841" s="201"/>
      <c r="M841" s="201"/>
      <c r="N841" s="201"/>
      <c r="O841" s="201"/>
      <c r="P841" s="201"/>
      <c r="Q841" s="113"/>
      <c r="R841" s="113"/>
      <c r="U841" s="201"/>
      <c r="V841" s="113"/>
      <c r="W841" s="113"/>
      <c r="X841" s="113"/>
      <c r="Y841" s="113"/>
      <c r="Z841" s="113"/>
      <c r="AA841" s="113"/>
      <c r="AB841" s="113"/>
      <c r="AC841" s="201"/>
      <c r="AD841" s="113"/>
      <c r="AE841" s="113"/>
      <c r="AF841" s="113"/>
      <c r="AG841" s="113"/>
    </row>
    <row r="842" spans="2:33" x14ac:dyDescent="0.2">
      <c r="B842" s="200"/>
      <c r="C842" s="113"/>
      <c r="D842" s="201"/>
      <c r="E842" s="201"/>
      <c r="F842" s="113"/>
      <c r="G842" s="113"/>
      <c r="H842" s="113"/>
      <c r="I842" s="203"/>
      <c r="J842" s="203"/>
      <c r="K842" s="204"/>
      <c r="L842" s="201"/>
      <c r="M842" s="201"/>
      <c r="N842" s="201"/>
      <c r="O842" s="201"/>
      <c r="P842" s="201"/>
      <c r="Q842" s="113"/>
      <c r="R842" s="113"/>
      <c r="U842" s="201"/>
      <c r="V842" s="113"/>
      <c r="W842" s="113"/>
      <c r="X842" s="113"/>
      <c r="Y842" s="113"/>
      <c r="Z842" s="113"/>
      <c r="AA842" s="113"/>
      <c r="AB842" s="113"/>
      <c r="AC842" s="201"/>
      <c r="AD842" s="113"/>
      <c r="AE842" s="113"/>
      <c r="AF842" s="113"/>
      <c r="AG842" s="113"/>
    </row>
    <row r="843" spans="2:33" x14ac:dyDescent="0.2">
      <c r="B843" s="200"/>
      <c r="C843" s="113"/>
      <c r="D843" s="201"/>
      <c r="E843" s="201"/>
      <c r="F843" s="113"/>
      <c r="G843" s="113"/>
      <c r="H843" s="113"/>
      <c r="I843" s="203"/>
      <c r="J843" s="203"/>
      <c r="K843" s="204"/>
      <c r="L843" s="201"/>
      <c r="M843" s="201"/>
      <c r="N843" s="201"/>
      <c r="O843" s="201"/>
      <c r="P843" s="201"/>
      <c r="Q843" s="113"/>
      <c r="R843" s="113"/>
      <c r="U843" s="201"/>
      <c r="V843" s="113"/>
      <c r="W843" s="113"/>
      <c r="X843" s="113"/>
      <c r="Y843" s="113"/>
      <c r="Z843" s="113"/>
      <c r="AA843" s="113"/>
      <c r="AB843" s="113"/>
      <c r="AC843" s="201"/>
      <c r="AD843" s="113"/>
      <c r="AE843" s="113"/>
      <c r="AF843" s="113"/>
      <c r="AG843" s="113"/>
    </row>
    <row r="844" spans="2:33" x14ac:dyDescent="0.2">
      <c r="B844" s="200"/>
      <c r="C844" s="113"/>
      <c r="D844" s="201"/>
      <c r="E844" s="201"/>
      <c r="F844" s="113"/>
      <c r="G844" s="113"/>
      <c r="H844" s="113"/>
      <c r="I844" s="203"/>
      <c r="J844" s="203"/>
      <c r="K844" s="204"/>
      <c r="L844" s="201"/>
      <c r="M844" s="201"/>
      <c r="N844" s="201"/>
      <c r="O844" s="201"/>
      <c r="P844" s="201"/>
      <c r="Q844" s="113"/>
      <c r="R844" s="113"/>
      <c r="U844" s="201"/>
      <c r="V844" s="113"/>
      <c r="W844" s="113"/>
      <c r="X844" s="113"/>
      <c r="Y844" s="113"/>
      <c r="Z844" s="113"/>
      <c r="AA844" s="113"/>
      <c r="AB844" s="113"/>
      <c r="AC844" s="201"/>
      <c r="AD844" s="113"/>
      <c r="AE844" s="113"/>
      <c r="AF844" s="113"/>
      <c r="AG844" s="113"/>
    </row>
    <row r="845" spans="2:33" x14ac:dyDescent="0.2">
      <c r="B845" s="200"/>
      <c r="C845" s="113"/>
      <c r="D845" s="201"/>
      <c r="E845" s="201"/>
      <c r="F845" s="113"/>
      <c r="G845" s="113"/>
      <c r="H845" s="113"/>
      <c r="I845" s="203"/>
      <c r="J845" s="203"/>
      <c r="K845" s="204"/>
      <c r="L845" s="201"/>
      <c r="M845" s="201"/>
      <c r="N845" s="201"/>
      <c r="O845" s="201"/>
      <c r="P845" s="201"/>
      <c r="Q845" s="113"/>
      <c r="R845" s="113"/>
      <c r="U845" s="201"/>
      <c r="V845" s="113"/>
      <c r="W845" s="113"/>
      <c r="X845" s="113"/>
      <c r="Y845" s="113"/>
      <c r="Z845" s="113"/>
      <c r="AA845" s="113"/>
      <c r="AB845" s="113"/>
      <c r="AC845" s="201"/>
      <c r="AD845" s="113"/>
      <c r="AE845" s="113"/>
      <c r="AF845" s="113"/>
      <c r="AG845" s="113"/>
    </row>
    <row r="846" spans="2:33" x14ac:dyDescent="0.2">
      <c r="B846" s="200"/>
      <c r="C846" s="113"/>
      <c r="D846" s="201"/>
      <c r="E846" s="201"/>
      <c r="F846" s="113"/>
      <c r="G846" s="113"/>
      <c r="H846" s="113"/>
      <c r="I846" s="203"/>
      <c r="J846" s="203"/>
      <c r="K846" s="204"/>
      <c r="L846" s="201"/>
      <c r="M846" s="201"/>
      <c r="N846" s="201"/>
      <c r="O846" s="201"/>
      <c r="P846" s="201"/>
      <c r="Q846" s="113"/>
      <c r="R846" s="113"/>
      <c r="U846" s="201"/>
      <c r="V846" s="113"/>
      <c r="W846" s="113"/>
      <c r="X846" s="113"/>
      <c r="Y846" s="113"/>
      <c r="Z846" s="113"/>
      <c r="AA846" s="113"/>
      <c r="AB846" s="113"/>
      <c r="AC846" s="201"/>
      <c r="AD846" s="113"/>
      <c r="AE846" s="113"/>
      <c r="AF846" s="113"/>
      <c r="AG846" s="113"/>
    </row>
    <row r="847" spans="2:33" x14ac:dyDescent="0.2">
      <c r="B847" s="200"/>
      <c r="C847" s="113"/>
      <c r="D847" s="201"/>
      <c r="E847" s="201"/>
      <c r="F847" s="113"/>
      <c r="G847" s="113"/>
      <c r="H847" s="113"/>
      <c r="I847" s="203"/>
      <c r="J847" s="203"/>
      <c r="K847" s="204"/>
      <c r="L847" s="201"/>
      <c r="M847" s="201"/>
      <c r="N847" s="201"/>
      <c r="O847" s="201"/>
      <c r="P847" s="201"/>
      <c r="Q847" s="113"/>
      <c r="R847" s="113"/>
      <c r="U847" s="201"/>
      <c r="V847" s="113"/>
      <c r="W847" s="113"/>
      <c r="X847" s="113"/>
      <c r="Y847" s="113"/>
      <c r="Z847" s="113"/>
      <c r="AA847" s="113"/>
      <c r="AB847" s="113"/>
      <c r="AC847" s="201"/>
      <c r="AD847" s="113"/>
      <c r="AE847" s="113"/>
      <c r="AF847" s="113"/>
      <c r="AG847" s="113"/>
    </row>
    <row r="848" spans="2:33" x14ac:dyDescent="0.2">
      <c r="B848" s="200"/>
      <c r="C848" s="113"/>
      <c r="D848" s="201"/>
      <c r="E848" s="201"/>
      <c r="F848" s="113"/>
      <c r="G848" s="113"/>
      <c r="H848" s="113"/>
      <c r="I848" s="203"/>
      <c r="J848" s="203"/>
      <c r="K848" s="204"/>
      <c r="L848" s="201"/>
      <c r="M848" s="201"/>
      <c r="N848" s="201"/>
      <c r="O848" s="201"/>
      <c r="P848" s="201"/>
      <c r="Q848" s="113"/>
      <c r="R848" s="113"/>
      <c r="U848" s="201"/>
      <c r="V848" s="113"/>
      <c r="W848" s="113"/>
      <c r="X848" s="113"/>
      <c r="Y848" s="113"/>
      <c r="Z848" s="113"/>
      <c r="AA848" s="113"/>
      <c r="AB848" s="113"/>
      <c r="AC848" s="201"/>
      <c r="AD848" s="113"/>
      <c r="AE848" s="113"/>
      <c r="AF848" s="113"/>
      <c r="AG848" s="113"/>
    </row>
    <row r="849" spans="2:33" x14ac:dyDescent="0.2">
      <c r="B849" s="200"/>
      <c r="C849" s="113"/>
      <c r="D849" s="201"/>
      <c r="E849" s="201"/>
      <c r="F849" s="113"/>
      <c r="G849" s="113"/>
      <c r="H849" s="113"/>
      <c r="I849" s="203"/>
      <c r="J849" s="203"/>
      <c r="K849" s="204"/>
      <c r="L849" s="201"/>
      <c r="M849" s="201"/>
      <c r="N849" s="201"/>
      <c r="O849" s="201"/>
      <c r="P849" s="201"/>
      <c r="Q849" s="113"/>
      <c r="R849" s="113"/>
      <c r="U849" s="201"/>
      <c r="V849" s="113"/>
      <c r="W849" s="113"/>
      <c r="X849" s="113"/>
      <c r="Y849" s="113"/>
      <c r="Z849" s="113"/>
      <c r="AA849" s="113"/>
      <c r="AB849" s="113"/>
      <c r="AC849" s="201"/>
      <c r="AD849" s="113"/>
      <c r="AE849" s="113"/>
      <c r="AF849" s="113"/>
      <c r="AG849" s="113"/>
    </row>
    <row r="850" spans="2:33" x14ac:dyDescent="0.2">
      <c r="B850" s="200"/>
      <c r="C850" s="113"/>
      <c r="D850" s="201"/>
      <c r="E850" s="201"/>
      <c r="F850" s="113"/>
      <c r="G850" s="113"/>
      <c r="H850" s="113"/>
      <c r="I850" s="203"/>
      <c r="J850" s="203"/>
      <c r="K850" s="204"/>
      <c r="L850" s="201"/>
      <c r="M850" s="201"/>
      <c r="N850" s="201"/>
      <c r="O850" s="201"/>
      <c r="P850" s="201"/>
      <c r="Q850" s="113"/>
      <c r="R850" s="113"/>
      <c r="U850" s="201"/>
      <c r="V850" s="113"/>
      <c r="W850" s="113"/>
      <c r="X850" s="113"/>
      <c r="Y850" s="113"/>
      <c r="Z850" s="113"/>
      <c r="AA850" s="113"/>
      <c r="AB850" s="113"/>
      <c r="AC850" s="201"/>
      <c r="AD850" s="113"/>
      <c r="AE850" s="113"/>
      <c r="AF850" s="113"/>
      <c r="AG850" s="113"/>
    </row>
    <row r="851" spans="2:33" x14ac:dyDescent="0.2">
      <c r="B851" s="200"/>
      <c r="C851" s="113"/>
      <c r="D851" s="201"/>
      <c r="E851" s="201"/>
      <c r="F851" s="113"/>
      <c r="G851" s="113"/>
      <c r="H851" s="113"/>
      <c r="I851" s="203"/>
      <c r="J851" s="203"/>
      <c r="K851" s="204"/>
      <c r="L851" s="201"/>
      <c r="M851" s="201"/>
      <c r="N851" s="201"/>
      <c r="O851" s="201"/>
      <c r="P851" s="201"/>
      <c r="Q851" s="113"/>
      <c r="R851" s="113"/>
      <c r="U851" s="201"/>
      <c r="V851" s="113"/>
      <c r="W851" s="113"/>
      <c r="X851" s="113"/>
      <c r="Y851" s="113"/>
      <c r="Z851" s="113"/>
      <c r="AA851" s="113"/>
      <c r="AB851" s="113"/>
      <c r="AC851" s="201"/>
      <c r="AD851" s="113"/>
      <c r="AE851" s="113"/>
      <c r="AF851" s="113"/>
      <c r="AG851" s="113"/>
    </row>
    <row r="852" spans="2:33" x14ac:dyDescent="0.2">
      <c r="B852" s="200"/>
      <c r="C852" s="113"/>
      <c r="D852" s="201"/>
      <c r="E852" s="201"/>
      <c r="F852" s="113"/>
      <c r="G852" s="113"/>
      <c r="H852" s="113"/>
      <c r="I852" s="203"/>
      <c r="J852" s="203"/>
      <c r="K852" s="204"/>
      <c r="L852" s="201"/>
      <c r="M852" s="201"/>
      <c r="N852" s="201"/>
      <c r="O852" s="201"/>
      <c r="P852" s="201"/>
      <c r="Q852" s="113"/>
      <c r="R852" s="113"/>
      <c r="U852" s="201"/>
      <c r="V852" s="113"/>
      <c r="W852" s="113"/>
      <c r="X852" s="113"/>
      <c r="Y852" s="113"/>
      <c r="Z852" s="113"/>
      <c r="AA852" s="113"/>
      <c r="AB852" s="113"/>
      <c r="AC852" s="201"/>
      <c r="AD852" s="113"/>
      <c r="AE852" s="113"/>
      <c r="AF852" s="113"/>
      <c r="AG852" s="113"/>
    </row>
    <row r="853" spans="2:33" x14ac:dyDescent="0.2">
      <c r="B853" s="200"/>
      <c r="C853" s="113"/>
      <c r="D853" s="201"/>
      <c r="E853" s="201"/>
      <c r="F853" s="113"/>
      <c r="G853" s="113"/>
      <c r="H853" s="113"/>
      <c r="I853" s="203"/>
      <c r="J853" s="203"/>
      <c r="K853" s="204"/>
      <c r="L853" s="201"/>
      <c r="M853" s="201"/>
      <c r="N853" s="201"/>
      <c r="O853" s="201"/>
      <c r="P853" s="201"/>
      <c r="Q853" s="113"/>
      <c r="R853" s="113"/>
      <c r="U853" s="201"/>
      <c r="V853" s="113"/>
      <c r="W853" s="113"/>
      <c r="X853" s="113"/>
      <c r="Y853" s="113"/>
      <c r="Z853" s="113"/>
      <c r="AA853" s="113"/>
      <c r="AB853" s="113"/>
      <c r="AC853" s="201"/>
      <c r="AD853" s="113"/>
      <c r="AE853" s="113"/>
      <c r="AF853" s="113"/>
      <c r="AG853" s="113"/>
    </row>
    <row r="854" spans="2:33" x14ac:dyDescent="0.2">
      <c r="B854" s="200"/>
      <c r="C854" s="113"/>
      <c r="D854" s="201"/>
      <c r="E854" s="201"/>
      <c r="F854" s="113"/>
      <c r="G854" s="113"/>
      <c r="H854" s="113"/>
      <c r="I854" s="203"/>
      <c r="J854" s="203"/>
      <c r="K854" s="204"/>
      <c r="L854" s="201"/>
      <c r="M854" s="201"/>
      <c r="N854" s="201"/>
      <c r="O854" s="201"/>
      <c r="P854" s="201"/>
      <c r="Q854" s="113"/>
      <c r="R854" s="113"/>
      <c r="U854" s="201"/>
      <c r="V854" s="113"/>
      <c r="W854" s="113"/>
      <c r="X854" s="113"/>
      <c r="Y854" s="113"/>
      <c r="Z854" s="113"/>
      <c r="AA854" s="113"/>
      <c r="AB854" s="113"/>
      <c r="AC854" s="201"/>
      <c r="AD854" s="113"/>
      <c r="AE854" s="113"/>
      <c r="AF854" s="113"/>
      <c r="AG854" s="113"/>
    </row>
    <row r="855" spans="2:33" x14ac:dyDescent="0.2">
      <c r="B855" s="200"/>
      <c r="C855" s="113"/>
      <c r="D855" s="201"/>
      <c r="E855" s="201"/>
      <c r="F855" s="113"/>
      <c r="G855" s="113"/>
      <c r="H855" s="113"/>
      <c r="I855" s="203"/>
      <c r="J855" s="203"/>
      <c r="K855" s="204"/>
      <c r="L855" s="201"/>
      <c r="M855" s="201"/>
      <c r="N855" s="201"/>
      <c r="O855" s="201"/>
      <c r="P855" s="201"/>
      <c r="Q855" s="113"/>
      <c r="R855" s="113"/>
      <c r="U855" s="201"/>
      <c r="V855" s="113"/>
      <c r="W855" s="113"/>
      <c r="X855" s="113"/>
      <c r="Y855" s="113"/>
      <c r="Z855" s="113"/>
      <c r="AA855" s="113"/>
      <c r="AB855" s="113"/>
      <c r="AC855" s="201"/>
      <c r="AD855" s="113"/>
      <c r="AE855" s="113"/>
      <c r="AF855" s="113"/>
      <c r="AG855" s="113"/>
    </row>
    <row r="856" spans="2:33" x14ac:dyDescent="0.2">
      <c r="B856" s="200"/>
      <c r="C856" s="113"/>
      <c r="D856" s="201"/>
      <c r="E856" s="201"/>
      <c r="F856" s="113"/>
      <c r="G856" s="113"/>
      <c r="H856" s="113"/>
      <c r="I856" s="203"/>
      <c r="J856" s="203"/>
      <c r="K856" s="204"/>
      <c r="L856" s="201"/>
      <c r="M856" s="201"/>
      <c r="N856" s="201"/>
      <c r="O856" s="201"/>
      <c r="P856" s="201"/>
      <c r="Q856" s="113"/>
      <c r="R856" s="113"/>
      <c r="U856" s="201"/>
      <c r="V856" s="113"/>
      <c r="W856" s="113"/>
      <c r="X856" s="113"/>
      <c r="Y856" s="113"/>
      <c r="Z856" s="113"/>
      <c r="AA856" s="113"/>
      <c r="AB856" s="113"/>
      <c r="AC856" s="201"/>
      <c r="AD856" s="113"/>
      <c r="AE856" s="113"/>
      <c r="AF856" s="113"/>
      <c r="AG856" s="113"/>
    </row>
    <row r="857" spans="2:33" x14ac:dyDescent="0.2">
      <c r="B857" s="200"/>
      <c r="C857" s="113"/>
      <c r="D857" s="201"/>
      <c r="E857" s="201"/>
      <c r="F857" s="113"/>
      <c r="G857" s="113"/>
      <c r="H857" s="113"/>
      <c r="I857" s="203"/>
      <c r="J857" s="203"/>
      <c r="K857" s="204"/>
      <c r="L857" s="201"/>
      <c r="M857" s="201"/>
      <c r="N857" s="201"/>
      <c r="O857" s="201"/>
      <c r="P857" s="201"/>
      <c r="Q857" s="113"/>
      <c r="R857" s="113"/>
      <c r="U857" s="201"/>
      <c r="V857" s="113"/>
      <c r="W857" s="113"/>
      <c r="X857" s="113"/>
      <c r="Y857" s="113"/>
      <c r="Z857" s="113"/>
      <c r="AA857" s="113"/>
      <c r="AB857" s="113"/>
      <c r="AC857" s="201"/>
      <c r="AD857" s="113"/>
      <c r="AE857" s="113"/>
      <c r="AF857" s="113"/>
      <c r="AG857" s="113"/>
    </row>
    <row r="858" spans="2:33" x14ac:dyDescent="0.2">
      <c r="B858" s="200"/>
      <c r="C858" s="113"/>
      <c r="D858" s="201"/>
      <c r="E858" s="201"/>
      <c r="F858" s="113"/>
      <c r="G858" s="113"/>
      <c r="H858" s="113"/>
      <c r="I858" s="203"/>
      <c r="J858" s="203"/>
      <c r="K858" s="204"/>
      <c r="L858" s="201"/>
      <c r="M858" s="201"/>
      <c r="N858" s="201"/>
      <c r="O858" s="201"/>
      <c r="P858" s="201"/>
      <c r="Q858" s="113"/>
      <c r="R858" s="113"/>
      <c r="U858" s="201"/>
      <c r="V858" s="113"/>
      <c r="W858" s="113"/>
      <c r="X858" s="113"/>
      <c r="Y858" s="113"/>
      <c r="Z858" s="113"/>
      <c r="AA858" s="113"/>
      <c r="AB858" s="113"/>
      <c r="AC858" s="201"/>
      <c r="AD858" s="113"/>
      <c r="AE858" s="113"/>
      <c r="AF858" s="113"/>
      <c r="AG858" s="113"/>
    </row>
    <row r="859" spans="2:33" x14ac:dyDescent="0.2">
      <c r="B859" s="200"/>
      <c r="C859" s="113"/>
      <c r="D859" s="201"/>
      <c r="E859" s="201"/>
      <c r="F859" s="113"/>
      <c r="G859" s="113"/>
      <c r="H859" s="113"/>
      <c r="I859" s="203"/>
      <c r="J859" s="203"/>
      <c r="K859" s="204"/>
      <c r="L859" s="201"/>
      <c r="M859" s="201"/>
      <c r="N859" s="201"/>
      <c r="O859" s="201"/>
      <c r="P859" s="201"/>
      <c r="Q859" s="113"/>
      <c r="R859" s="113"/>
      <c r="U859" s="201"/>
      <c r="V859" s="113"/>
      <c r="W859" s="113"/>
      <c r="X859" s="113"/>
      <c r="Y859" s="113"/>
      <c r="Z859" s="113"/>
      <c r="AA859" s="113"/>
      <c r="AB859" s="113"/>
      <c r="AC859" s="201"/>
      <c r="AD859" s="113"/>
      <c r="AE859" s="113"/>
      <c r="AF859" s="113"/>
      <c r="AG859" s="113"/>
    </row>
    <row r="860" spans="2:33" x14ac:dyDescent="0.2">
      <c r="B860" s="200"/>
      <c r="C860" s="113"/>
      <c r="D860" s="201"/>
      <c r="E860" s="201"/>
      <c r="F860" s="113"/>
      <c r="G860" s="113"/>
      <c r="H860" s="113"/>
      <c r="I860" s="203"/>
      <c r="J860" s="203"/>
      <c r="K860" s="204"/>
      <c r="L860" s="201"/>
      <c r="M860" s="201"/>
      <c r="N860" s="201"/>
      <c r="O860" s="201"/>
      <c r="P860" s="201"/>
      <c r="Q860" s="113"/>
      <c r="R860" s="113"/>
      <c r="U860" s="201"/>
      <c r="V860" s="113"/>
      <c r="W860" s="113"/>
      <c r="X860" s="113"/>
      <c r="Y860" s="113"/>
      <c r="Z860" s="113"/>
      <c r="AA860" s="113"/>
      <c r="AB860" s="113"/>
      <c r="AC860" s="201"/>
      <c r="AD860" s="113"/>
      <c r="AE860" s="113"/>
      <c r="AF860" s="113"/>
      <c r="AG860" s="113"/>
    </row>
    <row r="861" spans="2:33" x14ac:dyDescent="0.2">
      <c r="B861" s="200"/>
      <c r="C861" s="113"/>
      <c r="D861" s="201"/>
      <c r="E861" s="201"/>
      <c r="F861" s="113"/>
      <c r="G861" s="113"/>
      <c r="H861" s="113"/>
      <c r="I861" s="203"/>
      <c r="J861" s="203"/>
      <c r="K861" s="204"/>
      <c r="L861" s="201"/>
      <c r="M861" s="201"/>
      <c r="N861" s="201"/>
      <c r="O861" s="201"/>
      <c r="P861" s="201"/>
      <c r="Q861" s="113"/>
      <c r="R861" s="113"/>
      <c r="U861" s="201"/>
      <c r="V861" s="113"/>
      <c r="W861" s="113"/>
      <c r="X861" s="113"/>
      <c r="Y861" s="113"/>
      <c r="Z861" s="113"/>
      <c r="AA861" s="113"/>
      <c r="AB861" s="113"/>
      <c r="AC861" s="201"/>
      <c r="AD861" s="113"/>
      <c r="AE861" s="113"/>
      <c r="AF861" s="113"/>
      <c r="AG861" s="113"/>
    </row>
    <row r="862" spans="2:33" x14ac:dyDescent="0.2">
      <c r="B862" s="200"/>
      <c r="C862" s="113"/>
      <c r="D862" s="201"/>
      <c r="E862" s="201"/>
      <c r="F862" s="113"/>
      <c r="G862" s="113"/>
      <c r="H862" s="113"/>
      <c r="I862" s="203"/>
      <c r="J862" s="203"/>
      <c r="K862" s="204"/>
      <c r="L862" s="201"/>
      <c r="M862" s="201"/>
      <c r="N862" s="201"/>
      <c r="O862" s="201"/>
      <c r="P862" s="201"/>
      <c r="Q862" s="113"/>
      <c r="R862" s="113"/>
      <c r="U862" s="201"/>
      <c r="V862" s="113"/>
      <c r="W862" s="113"/>
      <c r="X862" s="113"/>
      <c r="Y862" s="113"/>
      <c r="Z862" s="113"/>
      <c r="AA862" s="113"/>
      <c r="AB862" s="113"/>
      <c r="AC862" s="201"/>
      <c r="AD862" s="113"/>
      <c r="AE862" s="113"/>
      <c r="AF862" s="113"/>
      <c r="AG862" s="113"/>
    </row>
    <row r="863" spans="2:33" x14ac:dyDescent="0.2">
      <c r="B863" s="200"/>
      <c r="C863" s="113"/>
      <c r="D863" s="201"/>
      <c r="E863" s="201"/>
      <c r="F863" s="113"/>
      <c r="G863" s="113"/>
      <c r="H863" s="113"/>
      <c r="I863" s="203"/>
      <c r="J863" s="203"/>
      <c r="K863" s="204"/>
      <c r="L863" s="201"/>
      <c r="M863" s="201"/>
      <c r="N863" s="201"/>
      <c r="O863" s="201"/>
      <c r="P863" s="201"/>
      <c r="Q863" s="113"/>
      <c r="R863" s="113"/>
      <c r="U863" s="201"/>
      <c r="V863" s="113"/>
      <c r="W863" s="113"/>
      <c r="X863" s="113"/>
      <c r="Y863" s="113"/>
      <c r="Z863" s="113"/>
      <c r="AA863" s="113"/>
      <c r="AB863" s="113"/>
      <c r="AC863" s="201"/>
      <c r="AD863" s="113"/>
      <c r="AE863" s="113"/>
      <c r="AF863" s="113"/>
      <c r="AG863" s="113"/>
    </row>
    <row r="864" spans="2:33" x14ac:dyDescent="0.2">
      <c r="B864" s="200"/>
      <c r="C864" s="113"/>
      <c r="D864" s="201"/>
      <c r="E864" s="201"/>
      <c r="F864" s="113"/>
      <c r="G864" s="113"/>
      <c r="H864" s="113"/>
      <c r="I864" s="203"/>
      <c r="J864" s="203"/>
      <c r="K864" s="204"/>
      <c r="L864" s="201"/>
      <c r="M864" s="201"/>
      <c r="N864" s="201"/>
      <c r="O864" s="201"/>
      <c r="P864" s="201"/>
      <c r="Q864" s="113"/>
      <c r="R864" s="113"/>
      <c r="U864" s="201"/>
      <c r="V864" s="113"/>
      <c r="W864" s="113"/>
      <c r="X864" s="113"/>
      <c r="Y864" s="113"/>
      <c r="Z864" s="113"/>
      <c r="AA864" s="113"/>
      <c r="AB864" s="113"/>
      <c r="AC864" s="201"/>
      <c r="AD864" s="113"/>
      <c r="AE864" s="113"/>
      <c r="AF864" s="113"/>
      <c r="AG864" s="113"/>
    </row>
    <row r="865" spans="2:33" x14ac:dyDescent="0.2">
      <c r="B865" s="200"/>
      <c r="C865" s="113"/>
      <c r="D865" s="201"/>
      <c r="E865" s="201"/>
      <c r="F865" s="113"/>
      <c r="G865" s="113"/>
      <c r="H865" s="113"/>
      <c r="I865" s="203"/>
      <c r="J865" s="203"/>
      <c r="K865" s="204"/>
      <c r="L865" s="201"/>
      <c r="M865" s="201"/>
      <c r="N865" s="201"/>
      <c r="O865" s="201"/>
      <c r="P865" s="201"/>
      <c r="Q865" s="113"/>
      <c r="R865" s="113"/>
      <c r="U865" s="201"/>
      <c r="V865" s="113"/>
      <c r="W865" s="113"/>
      <c r="X865" s="113"/>
      <c r="Y865" s="113"/>
      <c r="Z865" s="113"/>
      <c r="AA865" s="113"/>
      <c r="AB865" s="113"/>
      <c r="AC865" s="201"/>
      <c r="AD865" s="113"/>
      <c r="AE865" s="113"/>
      <c r="AF865" s="113"/>
      <c r="AG865" s="113"/>
    </row>
    <row r="866" spans="2:33" x14ac:dyDescent="0.2">
      <c r="B866" s="200"/>
      <c r="C866" s="113"/>
      <c r="D866" s="201"/>
      <c r="E866" s="201"/>
      <c r="F866" s="113"/>
      <c r="G866" s="113"/>
      <c r="H866" s="113"/>
      <c r="I866" s="203"/>
      <c r="J866" s="203"/>
      <c r="K866" s="204"/>
      <c r="L866" s="201"/>
      <c r="M866" s="201"/>
      <c r="N866" s="201"/>
      <c r="O866" s="201"/>
      <c r="P866" s="201"/>
      <c r="Q866" s="113"/>
      <c r="R866" s="113"/>
      <c r="U866" s="201"/>
      <c r="V866" s="113"/>
      <c r="W866" s="113"/>
      <c r="X866" s="113"/>
      <c r="Y866" s="113"/>
      <c r="Z866" s="113"/>
      <c r="AA866" s="113"/>
      <c r="AB866" s="113"/>
      <c r="AC866" s="201"/>
      <c r="AD866" s="113"/>
      <c r="AE866" s="113"/>
      <c r="AF866" s="113"/>
      <c r="AG866" s="113"/>
    </row>
    <row r="867" spans="2:33" x14ac:dyDescent="0.2">
      <c r="B867" s="200"/>
      <c r="C867" s="113"/>
      <c r="D867" s="201"/>
      <c r="E867" s="201"/>
      <c r="F867" s="113"/>
      <c r="G867" s="113"/>
      <c r="H867" s="113"/>
      <c r="I867" s="203"/>
      <c r="J867" s="203"/>
      <c r="K867" s="204"/>
      <c r="L867" s="201"/>
      <c r="M867" s="201"/>
      <c r="N867" s="201"/>
      <c r="O867" s="201"/>
      <c r="P867" s="201"/>
      <c r="Q867" s="113"/>
      <c r="R867" s="113"/>
      <c r="U867" s="201"/>
      <c r="V867" s="113"/>
      <c r="W867" s="113"/>
      <c r="X867" s="113"/>
      <c r="Y867" s="113"/>
      <c r="Z867" s="113"/>
      <c r="AA867" s="113"/>
      <c r="AB867" s="113"/>
      <c r="AC867" s="201"/>
      <c r="AD867" s="113"/>
      <c r="AE867" s="113"/>
      <c r="AF867" s="113"/>
      <c r="AG867" s="113"/>
    </row>
    <row r="868" spans="2:33" x14ac:dyDescent="0.2">
      <c r="B868" s="200"/>
      <c r="C868" s="113"/>
      <c r="D868" s="201"/>
      <c r="E868" s="201"/>
      <c r="F868" s="113"/>
      <c r="G868" s="113"/>
      <c r="H868" s="113"/>
      <c r="I868" s="203"/>
      <c r="J868" s="203"/>
      <c r="K868" s="204"/>
      <c r="L868" s="201"/>
      <c r="M868" s="201"/>
      <c r="N868" s="201"/>
      <c r="O868" s="201"/>
      <c r="P868" s="201"/>
      <c r="Q868" s="113"/>
      <c r="R868" s="113"/>
      <c r="U868" s="201"/>
      <c r="V868" s="113"/>
      <c r="W868" s="113"/>
      <c r="X868" s="113"/>
      <c r="Y868" s="113"/>
      <c r="Z868" s="113"/>
      <c r="AA868" s="113"/>
      <c r="AB868" s="113"/>
      <c r="AC868" s="201"/>
      <c r="AD868" s="113"/>
      <c r="AE868" s="113"/>
      <c r="AF868" s="113"/>
      <c r="AG868" s="113"/>
    </row>
    <row r="869" spans="2:33" x14ac:dyDescent="0.2">
      <c r="B869" s="200"/>
      <c r="C869" s="113"/>
      <c r="D869" s="201"/>
      <c r="E869" s="201"/>
      <c r="F869" s="113"/>
      <c r="G869" s="113"/>
      <c r="H869" s="113"/>
      <c r="I869" s="203"/>
      <c r="J869" s="203"/>
      <c r="K869" s="204"/>
      <c r="L869" s="201"/>
      <c r="M869" s="201"/>
      <c r="N869" s="201"/>
      <c r="O869" s="201"/>
      <c r="P869" s="201"/>
      <c r="Q869" s="113"/>
      <c r="R869" s="113"/>
      <c r="U869" s="201"/>
      <c r="V869" s="113"/>
      <c r="W869" s="113"/>
      <c r="X869" s="113"/>
      <c r="Y869" s="113"/>
      <c r="Z869" s="113"/>
      <c r="AA869" s="113"/>
      <c r="AB869" s="113"/>
      <c r="AC869" s="201"/>
      <c r="AD869" s="113"/>
      <c r="AE869" s="113"/>
      <c r="AF869" s="113"/>
      <c r="AG869" s="113"/>
    </row>
    <row r="870" spans="2:33" x14ac:dyDescent="0.2">
      <c r="B870" s="200"/>
      <c r="C870" s="113"/>
      <c r="D870" s="201"/>
      <c r="E870" s="201"/>
      <c r="F870" s="113"/>
      <c r="G870" s="113"/>
      <c r="H870" s="113"/>
      <c r="I870" s="203"/>
      <c r="J870" s="203"/>
      <c r="K870" s="204"/>
      <c r="L870" s="201"/>
      <c r="M870" s="201"/>
      <c r="N870" s="201"/>
      <c r="O870" s="201"/>
      <c r="P870" s="201"/>
      <c r="Q870" s="113"/>
      <c r="R870" s="113"/>
      <c r="U870" s="201"/>
      <c r="V870" s="113"/>
      <c r="W870" s="113"/>
      <c r="X870" s="113"/>
      <c r="Y870" s="113"/>
      <c r="Z870" s="113"/>
      <c r="AA870" s="113"/>
      <c r="AB870" s="113"/>
      <c r="AC870" s="201"/>
      <c r="AD870" s="113"/>
      <c r="AE870" s="113"/>
      <c r="AF870" s="113"/>
      <c r="AG870" s="113"/>
    </row>
    <row r="871" spans="2:33" x14ac:dyDescent="0.2">
      <c r="B871" s="200"/>
      <c r="C871" s="113"/>
      <c r="D871" s="201"/>
      <c r="E871" s="201"/>
      <c r="F871" s="113"/>
      <c r="G871" s="113"/>
      <c r="H871" s="113"/>
      <c r="I871" s="203"/>
      <c r="J871" s="203"/>
      <c r="K871" s="204"/>
      <c r="L871" s="201"/>
      <c r="M871" s="201"/>
      <c r="N871" s="201"/>
      <c r="O871" s="201"/>
      <c r="P871" s="201"/>
      <c r="Q871" s="113"/>
      <c r="R871" s="113"/>
      <c r="U871" s="201"/>
      <c r="V871" s="113"/>
      <c r="W871" s="113"/>
      <c r="X871" s="113"/>
      <c r="Y871" s="113"/>
      <c r="Z871" s="113"/>
      <c r="AA871" s="113"/>
      <c r="AB871" s="113"/>
      <c r="AC871" s="201"/>
      <c r="AD871" s="113"/>
      <c r="AE871" s="113"/>
      <c r="AF871" s="113"/>
      <c r="AG871" s="113"/>
    </row>
    <row r="872" spans="2:33" x14ac:dyDescent="0.2">
      <c r="B872" s="200"/>
      <c r="C872" s="113"/>
      <c r="D872" s="201"/>
      <c r="E872" s="201"/>
      <c r="F872" s="113"/>
      <c r="G872" s="113"/>
      <c r="H872" s="113"/>
      <c r="I872" s="203"/>
      <c r="J872" s="203"/>
      <c r="K872" s="204"/>
      <c r="L872" s="201"/>
      <c r="M872" s="201"/>
      <c r="N872" s="201"/>
      <c r="O872" s="201"/>
      <c r="P872" s="201"/>
      <c r="Q872" s="113"/>
      <c r="R872" s="113"/>
      <c r="U872" s="201"/>
      <c r="V872" s="113"/>
      <c r="W872" s="113"/>
      <c r="X872" s="113"/>
      <c r="Y872" s="113"/>
      <c r="Z872" s="113"/>
      <c r="AA872" s="113"/>
      <c r="AB872" s="113"/>
      <c r="AC872" s="201"/>
      <c r="AD872" s="113"/>
      <c r="AE872" s="113"/>
      <c r="AF872" s="113"/>
      <c r="AG872" s="113"/>
    </row>
    <row r="873" spans="2:33" x14ac:dyDescent="0.2">
      <c r="B873" s="200"/>
      <c r="C873" s="113"/>
      <c r="D873" s="201"/>
      <c r="E873" s="201"/>
      <c r="F873" s="113"/>
      <c r="G873" s="113"/>
      <c r="H873" s="113"/>
      <c r="I873" s="203"/>
      <c r="J873" s="203"/>
      <c r="K873" s="204"/>
      <c r="L873" s="201"/>
      <c r="M873" s="201"/>
      <c r="N873" s="201"/>
      <c r="O873" s="201"/>
      <c r="P873" s="201"/>
      <c r="Q873" s="113"/>
      <c r="R873" s="113"/>
      <c r="U873" s="201"/>
      <c r="V873" s="113"/>
      <c r="W873" s="113"/>
      <c r="X873" s="113"/>
      <c r="Y873" s="113"/>
      <c r="Z873" s="113"/>
      <c r="AA873" s="113"/>
      <c r="AB873" s="113"/>
      <c r="AC873" s="201"/>
      <c r="AD873" s="113"/>
      <c r="AE873" s="113"/>
      <c r="AF873" s="113"/>
      <c r="AG873" s="113"/>
    </row>
    <row r="874" spans="2:33" x14ac:dyDescent="0.2">
      <c r="B874" s="200"/>
      <c r="C874" s="113"/>
      <c r="D874" s="201"/>
      <c r="E874" s="201"/>
      <c r="F874" s="113"/>
      <c r="G874" s="113"/>
      <c r="H874" s="113"/>
      <c r="I874" s="203"/>
      <c r="J874" s="203"/>
      <c r="K874" s="204"/>
      <c r="L874" s="201"/>
      <c r="M874" s="201"/>
      <c r="N874" s="201"/>
      <c r="O874" s="201"/>
      <c r="P874" s="201"/>
      <c r="Q874" s="113"/>
      <c r="R874" s="113"/>
      <c r="U874" s="201"/>
      <c r="V874" s="113"/>
      <c r="W874" s="113"/>
      <c r="X874" s="113"/>
      <c r="Y874" s="113"/>
      <c r="Z874" s="113"/>
      <c r="AA874" s="113"/>
      <c r="AB874" s="113"/>
      <c r="AC874" s="201"/>
      <c r="AD874" s="113"/>
      <c r="AE874" s="113"/>
      <c r="AF874" s="113"/>
      <c r="AG874" s="113"/>
    </row>
    <row r="875" spans="2:33" x14ac:dyDescent="0.2">
      <c r="B875" s="200"/>
      <c r="C875" s="113"/>
      <c r="D875" s="201"/>
      <c r="E875" s="201"/>
      <c r="F875" s="113"/>
      <c r="G875" s="113"/>
      <c r="H875" s="113"/>
      <c r="I875" s="203"/>
      <c r="J875" s="203"/>
      <c r="K875" s="204"/>
      <c r="L875" s="201"/>
      <c r="M875" s="201"/>
      <c r="N875" s="201"/>
      <c r="O875" s="201"/>
      <c r="P875" s="201"/>
      <c r="Q875" s="113"/>
      <c r="R875" s="113"/>
      <c r="U875" s="201"/>
      <c r="V875" s="113"/>
      <c r="W875" s="113"/>
      <c r="X875" s="113"/>
      <c r="Y875" s="113"/>
      <c r="Z875" s="113"/>
      <c r="AA875" s="113"/>
      <c r="AB875" s="113"/>
      <c r="AC875" s="201"/>
      <c r="AD875" s="113"/>
      <c r="AE875" s="113"/>
      <c r="AF875" s="113"/>
      <c r="AG875" s="113"/>
    </row>
    <row r="876" spans="2:33" x14ac:dyDescent="0.2">
      <c r="B876" s="200"/>
      <c r="C876" s="113"/>
      <c r="D876" s="201"/>
      <c r="E876" s="201"/>
      <c r="F876" s="113"/>
      <c r="G876" s="113"/>
      <c r="H876" s="113"/>
      <c r="I876" s="203"/>
      <c r="J876" s="203"/>
      <c r="K876" s="204"/>
      <c r="L876" s="201"/>
      <c r="M876" s="201"/>
      <c r="N876" s="201"/>
      <c r="O876" s="201"/>
      <c r="P876" s="201"/>
      <c r="Q876" s="113"/>
      <c r="R876" s="113"/>
      <c r="U876" s="201"/>
      <c r="V876" s="113"/>
      <c r="W876" s="113"/>
      <c r="X876" s="113"/>
      <c r="Y876" s="113"/>
      <c r="Z876" s="113"/>
      <c r="AA876" s="113"/>
      <c r="AB876" s="113"/>
      <c r="AC876" s="201"/>
      <c r="AD876" s="113"/>
      <c r="AE876" s="113"/>
      <c r="AF876" s="113"/>
      <c r="AG876" s="113"/>
    </row>
    <row r="877" spans="2:33" x14ac:dyDescent="0.2">
      <c r="B877" s="200"/>
      <c r="C877" s="113"/>
      <c r="D877" s="201"/>
      <c r="E877" s="201"/>
      <c r="F877" s="113"/>
      <c r="G877" s="113"/>
      <c r="H877" s="113"/>
      <c r="I877" s="203"/>
      <c r="J877" s="203"/>
      <c r="K877" s="204"/>
      <c r="L877" s="201"/>
      <c r="M877" s="201"/>
      <c r="N877" s="201"/>
      <c r="O877" s="201"/>
      <c r="P877" s="201"/>
      <c r="Q877" s="113"/>
      <c r="R877" s="113"/>
      <c r="U877" s="201"/>
      <c r="V877" s="113"/>
      <c r="W877" s="113"/>
      <c r="X877" s="113"/>
      <c r="Y877" s="113"/>
      <c r="Z877" s="113"/>
      <c r="AA877" s="113"/>
      <c r="AB877" s="113"/>
      <c r="AC877" s="201"/>
      <c r="AD877" s="113"/>
      <c r="AE877" s="113"/>
      <c r="AF877" s="113"/>
      <c r="AG877" s="113"/>
    </row>
    <row r="878" spans="2:33" x14ac:dyDescent="0.2">
      <c r="B878" s="200"/>
      <c r="C878" s="113"/>
      <c r="D878" s="201"/>
      <c r="E878" s="201"/>
      <c r="F878" s="113"/>
      <c r="G878" s="113"/>
      <c r="H878" s="113"/>
      <c r="I878" s="203"/>
      <c r="J878" s="203"/>
      <c r="K878" s="204"/>
      <c r="L878" s="201"/>
      <c r="M878" s="201"/>
      <c r="N878" s="201"/>
      <c r="O878" s="201"/>
      <c r="P878" s="201"/>
      <c r="Q878" s="113"/>
      <c r="R878" s="113"/>
      <c r="U878" s="201"/>
      <c r="V878" s="113"/>
      <c r="W878" s="113"/>
      <c r="X878" s="113"/>
      <c r="Y878" s="113"/>
      <c r="Z878" s="113"/>
      <c r="AA878" s="113"/>
      <c r="AB878" s="113"/>
      <c r="AC878" s="201"/>
      <c r="AD878" s="113"/>
      <c r="AE878" s="113"/>
      <c r="AF878" s="113"/>
      <c r="AG878" s="113"/>
    </row>
    <row r="879" spans="2:33" x14ac:dyDescent="0.2">
      <c r="B879" s="200"/>
      <c r="C879" s="113"/>
      <c r="D879" s="201"/>
      <c r="E879" s="201"/>
      <c r="F879" s="113"/>
      <c r="G879" s="113"/>
      <c r="H879" s="113"/>
      <c r="I879" s="203"/>
      <c r="J879" s="203"/>
      <c r="K879" s="204"/>
      <c r="L879" s="201"/>
      <c r="M879" s="201"/>
      <c r="N879" s="201"/>
      <c r="O879" s="201"/>
      <c r="P879" s="201"/>
      <c r="Q879" s="113"/>
      <c r="R879" s="113"/>
      <c r="U879" s="201"/>
      <c r="V879" s="113"/>
      <c r="W879" s="113"/>
      <c r="X879" s="113"/>
      <c r="Y879" s="113"/>
      <c r="Z879" s="113"/>
      <c r="AA879" s="113"/>
      <c r="AB879" s="113"/>
      <c r="AC879" s="201"/>
      <c r="AD879" s="113"/>
      <c r="AE879" s="113"/>
      <c r="AF879" s="113"/>
      <c r="AG879" s="113"/>
    </row>
    <row r="880" spans="2:33" x14ac:dyDescent="0.2">
      <c r="B880" s="200"/>
      <c r="C880" s="113"/>
      <c r="D880" s="201"/>
      <c r="E880" s="201"/>
      <c r="F880" s="113"/>
      <c r="G880" s="113"/>
      <c r="H880" s="113"/>
      <c r="I880" s="203"/>
      <c r="J880" s="203"/>
      <c r="K880" s="204"/>
      <c r="L880" s="201"/>
      <c r="M880" s="201"/>
      <c r="N880" s="201"/>
      <c r="O880" s="201"/>
      <c r="P880" s="201"/>
      <c r="Q880" s="113"/>
      <c r="R880" s="113"/>
      <c r="U880" s="201"/>
      <c r="V880" s="113"/>
      <c r="W880" s="113"/>
      <c r="X880" s="113"/>
      <c r="Y880" s="113"/>
      <c r="Z880" s="113"/>
      <c r="AA880" s="113"/>
      <c r="AB880" s="113"/>
      <c r="AC880" s="201"/>
      <c r="AD880" s="113"/>
      <c r="AE880" s="113"/>
      <c r="AF880" s="113"/>
      <c r="AG880" s="113"/>
    </row>
    <row r="881" spans="2:33" x14ac:dyDescent="0.2">
      <c r="B881" s="200"/>
      <c r="C881" s="113"/>
      <c r="D881" s="201"/>
      <c r="E881" s="201"/>
      <c r="F881" s="113"/>
      <c r="G881" s="113"/>
      <c r="H881" s="113"/>
      <c r="I881" s="203"/>
      <c r="J881" s="203"/>
      <c r="K881" s="204"/>
      <c r="L881" s="201"/>
      <c r="M881" s="201"/>
      <c r="N881" s="201"/>
      <c r="O881" s="201"/>
      <c r="P881" s="201"/>
      <c r="Q881" s="113"/>
      <c r="R881" s="113"/>
      <c r="U881" s="201"/>
      <c r="V881" s="113"/>
      <c r="W881" s="113"/>
      <c r="X881" s="113"/>
      <c r="Y881" s="113"/>
      <c r="Z881" s="113"/>
      <c r="AA881" s="113"/>
      <c r="AB881" s="113"/>
      <c r="AC881" s="201"/>
      <c r="AD881" s="113"/>
      <c r="AE881" s="113"/>
      <c r="AF881" s="113"/>
      <c r="AG881" s="113"/>
    </row>
    <row r="882" spans="2:33" x14ac:dyDescent="0.2">
      <c r="B882" s="200"/>
      <c r="C882" s="113"/>
      <c r="D882" s="201"/>
      <c r="E882" s="201"/>
      <c r="F882" s="113"/>
      <c r="G882" s="113"/>
      <c r="H882" s="113"/>
      <c r="I882" s="203"/>
      <c r="J882" s="203"/>
      <c r="K882" s="204"/>
      <c r="L882" s="201"/>
      <c r="M882" s="201"/>
      <c r="N882" s="201"/>
      <c r="O882" s="201"/>
      <c r="P882" s="201"/>
      <c r="Q882" s="113"/>
      <c r="R882" s="113"/>
      <c r="U882" s="201"/>
      <c r="V882" s="113"/>
      <c r="W882" s="113"/>
      <c r="X882" s="113"/>
      <c r="Y882" s="113"/>
      <c r="Z882" s="113"/>
      <c r="AA882" s="113"/>
      <c r="AB882" s="113"/>
      <c r="AC882" s="201"/>
      <c r="AD882" s="113"/>
      <c r="AE882" s="113"/>
      <c r="AF882" s="113"/>
      <c r="AG882" s="113"/>
    </row>
    <row r="883" spans="2:33" x14ac:dyDescent="0.2">
      <c r="B883" s="200"/>
      <c r="C883" s="113"/>
      <c r="D883" s="201"/>
      <c r="E883" s="201"/>
      <c r="F883" s="113"/>
      <c r="G883" s="113"/>
      <c r="H883" s="113"/>
      <c r="I883" s="203"/>
      <c r="J883" s="203"/>
      <c r="K883" s="204"/>
      <c r="L883" s="201"/>
      <c r="M883" s="201"/>
      <c r="N883" s="201"/>
      <c r="O883" s="201"/>
      <c r="P883" s="201"/>
      <c r="Q883" s="113"/>
      <c r="R883" s="113"/>
      <c r="U883" s="201"/>
      <c r="V883" s="113"/>
      <c r="W883" s="113"/>
      <c r="X883" s="113"/>
      <c r="Y883" s="113"/>
      <c r="Z883" s="113"/>
      <c r="AA883" s="113"/>
      <c r="AB883" s="113"/>
      <c r="AC883" s="201"/>
      <c r="AD883" s="113"/>
      <c r="AE883" s="113"/>
      <c r="AF883" s="113"/>
      <c r="AG883" s="113"/>
    </row>
    <row r="884" spans="2:33" x14ac:dyDescent="0.2">
      <c r="B884" s="200"/>
      <c r="C884" s="113"/>
      <c r="D884" s="201"/>
      <c r="E884" s="201"/>
      <c r="F884" s="113"/>
      <c r="G884" s="113"/>
      <c r="H884" s="113"/>
      <c r="I884" s="203"/>
      <c r="J884" s="203"/>
      <c r="K884" s="204"/>
      <c r="L884" s="201"/>
      <c r="M884" s="201"/>
      <c r="N884" s="201"/>
      <c r="O884" s="201"/>
      <c r="P884" s="201"/>
      <c r="Q884" s="113"/>
      <c r="R884" s="113"/>
      <c r="U884" s="201"/>
      <c r="V884" s="113"/>
      <c r="W884" s="113"/>
      <c r="X884" s="113"/>
      <c r="Y884" s="113"/>
      <c r="Z884" s="113"/>
      <c r="AA884" s="113"/>
      <c r="AB884" s="113"/>
      <c r="AC884" s="201"/>
      <c r="AD884" s="113"/>
      <c r="AE884" s="113"/>
      <c r="AF884" s="113"/>
      <c r="AG884" s="113"/>
    </row>
    <row r="885" spans="2:33" x14ac:dyDescent="0.2">
      <c r="B885" s="200"/>
      <c r="C885" s="113"/>
      <c r="D885" s="201"/>
      <c r="E885" s="201"/>
      <c r="F885" s="113"/>
      <c r="G885" s="113"/>
      <c r="H885" s="113"/>
      <c r="I885" s="203"/>
      <c r="J885" s="203"/>
      <c r="K885" s="204"/>
      <c r="L885" s="201"/>
      <c r="M885" s="201"/>
      <c r="N885" s="201"/>
      <c r="O885" s="201"/>
      <c r="P885" s="201"/>
      <c r="Q885" s="113"/>
      <c r="R885" s="113"/>
      <c r="U885" s="201"/>
      <c r="V885" s="113"/>
      <c r="W885" s="113"/>
      <c r="X885" s="113"/>
      <c r="Y885" s="113"/>
      <c r="Z885" s="113"/>
      <c r="AA885" s="113"/>
      <c r="AB885" s="113"/>
      <c r="AC885" s="201"/>
      <c r="AD885" s="113"/>
      <c r="AE885" s="113"/>
      <c r="AF885" s="113"/>
      <c r="AG885" s="113"/>
    </row>
    <row r="886" spans="2:33" x14ac:dyDescent="0.2">
      <c r="B886" s="200"/>
      <c r="C886" s="113"/>
      <c r="D886" s="201"/>
      <c r="E886" s="201"/>
      <c r="F886" s="113"/>
      <c r="G886" s="113"/>
      <c r="H886" s="113"/>
      <c r="I886" s="203"/>
      <c r="J886" s="203"/>
      <c r="K886" s="204"/>
      <c r="L886" s="201"/>
      <c r="M886" s="201"/>
      <c r="N886" s="201"/>
      <c r="O886" s="201"/>
      <c r="P886" s="201"/>
      <c r="Q886" s="113"/>
      <c r="R886" s="113"/>
      <c r="U886" s="201"/>
      <c r="V886" s="113"/>
      <c r="W886" s="113"/>
      <c r="X886" s="113"/>
      <c r="Y886" s="113"/>
      <c r="Z886" s="113"/>
      <c r="AA886" s="113"/>
      <c r="AB886" s="113"/>
      <c r="AC886" s="201"/>
      <c r="AD886" s="113"/>
      <c r="AE886" s="113"/>
      <c r="AF886" s="113"/>
      <c r="AG886" s="113"/>
    </row>
    <row r="887" spans="2:33" x14ac:dyDescent="0.2">
      <c r="B887" s="200"/>
      <c r="C887" s="113"/>
      <c r="D887" s="201"/>
      <c r="E887" s="201"/>
      <c r="F887" s="113"/>
      <c r="G887" s="113"/>
      <c r="H887" s="113"/>
      <c r="I887" s="203"/>
      <c r="J887" s="203"/>
      <c r="K887" s="204"/>
      <c r="L887" s="201"/>
      <c r="M887" s="201"/>
      <c r="N887" s="201"/>
      <c r="O887" s="201"/>
      <c r="P887" s="201"/>
      <c r="Q887" s="113"/>
      <c r="R887" s="113"/>
      <c r="U887" s="201"/>
      <c r="V887" s="113"/>
      <c r="W887" s="113"/>
      <c r="X887" s="113"/>
      <c r="Y887" s="113"/>
      <c r="Z887" s="113"/>
      <c r="AA887" s="113"/>
      <c r="AB887" s="113"/>
      <c r="AC887" s="201"/>
      <c r="AD887" s="113"/>
      <c r="AE887" s="113"/>
      <c r="AF887" s="113"/>
      <c r="AG887" s="113"/>
    </row>
    <row r="888" spans="2:33" x14ac:dyDescent="0.2">
      <c r="B888" s="200"/>
      <c r="C888" s="113"/>
      <c r="D888" s="201"/>
      <c r="E888" s="201"/>
      <c r="F888" s="113"/>
      <c r="G888" s="113"/>
      <c r="H888" s="113"/>
      <c r="I888" s="203"/>
      <c r="J888" s="203"/>
      <c r="K888" s="204"/>
      <c r="L888" s="201"/>
      <c r="M888" s="201"/>
      <c r="N888" s="201"/>
      <c r="O888" s="201"/>
      <c r="P888" s="201"/>
      <c r="Q888" s="113"/>
      <c r="R888" s="113"/>
      <c r="U888" s="201"/>
      <c r="V888" s="113"/>
      <c r="W888" s="113"/>
      <c r="X888" s="113"/>
      <c r="Y888" s="113"/>
      <c r="Z888" s="113"/>
      <c r="AA888" s="113"/>
      <c r="AB888" s="113"/>
      <c r="AC888" s="201"/>
      <c r="AD888" s="113"/>
      <c r="AE888" s="113"/>
      <c r="AF888" s="113"/>
      <c r="AG888" s="113"/>
    </row>
    <row r="889" spans="2:33" x14ac:dyDescent="0.2">
      <c r="B889" s="200"/>
      <c r="C889" s="113"/>
      <c r="D889" s="201"/>
      <c r="E889" s="201"/>
      <c r="F889" s="113"/>
      <c r="G889" s="113"/>
      <c r="H889" s="113"/>
      <c r="I889" s="203"/>
      <c r="J889" s="203"/>
      <c r="K889" s="204"/>
      <c r="L889" s="201"/>
      <c r="M889" s="201"/>
      <c r="N889" s="201"/>
      <c r="O889" s="201"/>
      <c r="P889" s="201"/>
      <c r="Q889" s="113"/>
      <c r="R889" s="113"/>
      <c r="U889" s="201"/>
      <c r="V889" s="113"/>
      <c r="W889" s="113"/>
      <c r="X889" s="113"/>
      <c r="Y889" s="113"/>
      <c r="Z889" s="113"/>
      <c r="AA889" s="113"/>
      <c r="AB889" s="113"/>
      <c r="AC889" s="201"/>
      <c r="AD889" s="113"/>
      <c r="AE889" s="113"/>
      <c r="AF889" s="113"/>
      <c r="AG889" s="113"/>
    </row>
    <row r="890" spans="2:33" x14ac:dyDescent="0.2">
      <c r="B890" s="200"/>
      <c r="C890" s="113"/>
      <c r="D890" s="201"/>
      <c r="E890" s="201"/>
      <c r="F890" s="113"/>
      <c r="G890" s="113"/>
      <c r="H890" s="113"/>
      <c r="I890" s="203"/>
      <c r="J890" s="203"/>
      <c r="K890" s="204"/>
      <c r="L890" s="201"/>
      <c r="M890" s="201"/>
      <c r="N890" s="201"/>
      <c r="O890" s="201"/>
      <c r="P890" s="201"/>
      <c r="Q890" s="113"/>
      <c r="R890" s="113"/>
      <c r="U890" s="201"/>
      <c r="V890" s="113"/>
      <c r="W890" s="113"/>
      <c r="X890" s="113"/>
      <c r="Y890" s="113"/>
      <c r="Z890" s="113"/>
      <c r="AA890" s="113"/>
      <c r="AB890" s="113"/>
      <c r="AC890" s="201"/>
      <c r="AD890" s="113"/>
      <c r="AE890" s="113"/>
      <c r="AF890" s="113"/>
      <c r="AG890" s="113"/>
    </row>
    <row r="891" spans="2:33" x14ac:dyDescent="0.2">
      <c r="B891" s="200"/>
      <c r="C891" s="113"/>
      <c r="D891" s="201"/>
      <c r="E891" s="201"/>
      <c r="F891" s="113"/>
      <c r="G891" s="113"/>
      <c r="H891" s="113"/>
      <c r="I891" s="203"/>
      <c r="J891" s="203"/>
      <c r="K891" s="204"/>
      <c r="L891" s="201"/>
      <c r="M891" s="201"/>
      <c r="N891" s="201"/>
      <c r="O891" s="201"/>
      <c r="P891" s="201"/>
      <c r="Q891" s="113"/>
      <c r="R891" s="113"/>
      <c r="U891" s="201"/>
      <c r="V891" s="113"/>
      <c r="W891" s="113"/>
      <c r="X891" s="113"/>
      <c r="Y891" s="113"/>
      <c r="Z891" s="113"/>
      <c r="AA891" s="113"/>
      <c r="AB891" s="113"/>
      <c r="AC891" s="201"/>
      <c r="AD891" s="113"/>
      <c r="AE891" s="113"/>
      <c r="AF891" s="113"/>
      <c r="AG891" s="113"/>
    </row>
    <row r="892" spans="2:33" x14ac:dyDescent="0.2">
      <c r="B892" s="200"/>
      <c r="C892" s="113"/>
      <c r="D892" s="201"/>
      <c r="E892" s="201"/>
      <c r="F892" s="113"/>
      <c r="G892" s="113"/>
      <c r="H892" s="113"/>
      <c r="I892" s="203"/>
      <c r="J892" s="203"/>
      <c r="K892" s="204"/>
      <c r="L892" s="201"/>
      <c r="M892" s="201"/>
      <c r="N892" s="201"/>
      <c r="O892" s="201"/>
      <c r="P892" s="201"/>
      <c r="Q892" s="113"/>
      <c r="R892" s="113"/>
      <c r="U892" s="201"/>
      <c r="V892" s="113"/>
      <c r="W892" s="113"/>
      <c r="X892" s="113"/>
      <c r="Y892" s="113"/>
      <c r="Z892" s="113"/>
      <c r="AA892" s="113"/>
      <c r="AB892" s="113"/>
      <c r="AC892" s="201"/>
      <c r="AD892" s="113"/>
      <c r="AE892" s="113"/>
      <c r="AF892" s="113"/>
      <c r="AG892" s="113"/>
    </row>
    <row r="893" spans="2:33" x14ac:dyDescent="0.2">
      <c r="B893" s="200"/>
      <c r="C893" s="113"/>
      <c r="D893" s="201"/>
      <c r="E893" s="201"/>
      <c r="F893" s="113"/>
      <c r="G893" s="113"/>
      <c r="H893" s="113"/>
      <c r="I893" s="203"/>
      <c r="J893" s="203"/>
      <c r="K893" s="204"/>
      <c r="L893" s="201"/>
      <c r="M893" s="201"/>
      <c r="N893" s="201"/>
      <c r="O893" s="201"/>
      <c r="P893" s="201"/>
      <c r="Q893" s="113"/>
      <c r="R893" s="113"/>
      <c r="U893" s="201"/>
      <c r="V893" s="113"/>
      <c r="W893" s="113"/>
      <c r="X893" s="113"/>
      <c r="Y893" s="113"/>
      <c r="Z893" s="113"/>
      <c r="AA893" s="113"/>
      <c r="AB893" s="113"/>
      <c r="AC893" s="201"/>
      <c r="AD893" s="113"/>
      <c r="AE893" s="113"/>
      <c r="AF893" s="113"/>
      <c r="AG893" s="113"/>
    </row>
    <row r="894" spans="2:33" x14ac:dyDescent="0.2">
      <c r="B894" s="200"/>
      <c r="C894" s="113"/>
      <c r="D894" s="201"/>
      <c r="E894" s="201"/>
      <c r="F894" s="113"/>
      <c r="G894" s="113"/>
      <c r="H894" s="113"/>
      <c r="I894" s="203"/>
      <c r="J894" s="203"/>
      <c r="K894" s="204"/>
      <c r="L894" s="201"/>
      <c r="M894" s="201"/>
      <c r="N894" s="201"/>
      <c r="O894" s="201"/>
      <c r="P894" s="201"/>
      <c r="Q894" s="113"/>
      <c r="R894" s="113"/>
      <c r="U894" s="201"/>
      <c r="V894" s="113"/>
      <c r="W894" s="113"/>
      <c r="X894" s="113"/>
      <c r="Y894" s="113"/>
      <c r="Z894" s="113"/>
      <c r="AA894" s="113"/>
      <c r="AB894" s="113"/>
      <c r="AC894" s="201"/>
      <c r="AD894" s="113"/>
      <c r="AE894" s="113"/>
      <c r="AF894" s="113"/>
      <c r="AG894" s="113"/>
    </row>
    <row r="895" spans="2:33" x14ac:dyDescent="0.2">
      <c r="B895" s="200"/>
      <c r="C895" s="113"/>
      <c r="D895" s="201"/>
      <c r="E895" s="201"/>
      <c r="F895" s="113"/>
      <c r="G895" s="113"/>
      <c r="H895" s="113"/>
      <c r="I895" s="203"/>
      <c r="J895" s="203"/>
      <c r="K895" s="204"/>
      <c r="L895" s="201"/>
      <c r="M895" s="201"/>
      <c r="N895" s="201"/>
      <c r="O895" s="201"/>
      <c r="P895" s="201"/>
      <c r="Q895" s="113"/>
      <c r="R895" s="113"/>
      <c r="U895" s="201"/>
      <c r="V895" s="113"/>
      <c r="W895" s="113"/>
      <c r="X895" s="113"/>
      <c r="Y895" s="113"/>
      <c r="Z895" s="113"/>
      <c r="AA895" s="113"/>
      <c r="AB895" s="113"/>
      <c r="AC895" s="201"/>
      <c r="AD895" s="113"/>
      <c r="AE895" s="113"/>
      <c r="AF895" s="113"/>
      <c r="AG895" s="113"/>
    </row>
    <row r="896" spans="2:33" x14ac:dyDescent="0.2">
      <c r="B896" s="200"/>
      <c r="C896" s="113"/>
      <c r="D896" s="201"/>
      <c r="E896" s="201"/>
      <c r="F896" s="113"/>
      <c r="G896" s="113"/>
      <c r="H896" s="113"/>
      <c r="I896" s="203"/>
      <c r="J896" s="203"/>
      <c r="K896" s="204"/>
      <c r="L896" s="201"/>
      <c r="M896" s="201"/>
      <c r="N896" s="201"/>
      <c r="O896" s="201"/>
      <c r="P896" s="201"/>
      <c r="Q896" s="113"/>
      <c r="R896" s="113"/>
      <c r="U896" s="201"/>
      <c r="V896" s="113"/>
      <c r="W896" s="113"/>
      <c r="X896" s="113"/>
      <c r="Y896" s="113"/>
      <c r="Z896" s="113"/>
      <c r="AA896" s="113"/>
      <c r="AB896" s="113"/>
      <c r="AC896" s="201"/>
      <c r="AD896" s="113"/>
      <c r="AE896" s="113"/>
      <c r="AF896" s="113"/>
      <c r="AG896" s="113"/>
    </row>
    <row r="897" spans="2:33" x14ac:dyDescent="0.2">
      <c r="B897" s="200"/>
      <c r="C897" s="113"/>
      <c r="D897" s="201"/>
      <c r="E897" s="201"/>
      <c r="F897" s="113"/>
      <c r="G897" s="113"/>
      <c r="H897" s="113"/>
      <c r="I897" s="203"/>
      <c r="J897" s="203"/>
      <c r="K897" s="204"/>
      <c r="L897" s="201"/>
      <c r="M897" s="201"/>
      <c r="N897" s="201"/>
      <c r="O897" s="201"/>
      <c r="P897" s="201"/>
      <c r="Q897" s="113"/>
      <c r="R897" s="113"/>
      <c r="U897" s="201"/>
      <c r="V897" s="113"/>
      <c r="W897" s="113"/>
      <c r="X897" s="113"/>
      <c r="Y897" s="113"/>
      <c r="Z897" s="113"/>
      <c r="AA897" s="113"/>
      <c r="AB897" s="113"/>
      <c r="AC897" s="201"/>
      <c r="AD897" s="113"/>
      <c r="AE897" s="113"/>
      <c r="AF897" s="113"/>
      <c r="AG897" s="113"/>
    </row>
    <row r="898" spans="2:33" x14ac:dyDescent="0.2">
      <c r="B898" s="200"/>
      <c r="C898" s="113"/>
      <c r="D898" s="201"/>
      <c r="E898" s="201"/>
      <c r="F898" s="113"/>
      <c r="G898" s="113"/>
      <c r="H898" s="113"/>
      <c r="I898" s="203"/>
      <c r="J898" s="203"/>
      <c r="K898" s="204"/>
      <c r="L898" s="201"/>
      <c r="M898" s="201"/>
      <c r="N898" s="201"/>
      <c r="O898" s="201"/>
      <c r="P898" s="201"/>
      <c r="Q898" s="113"/>
      <c r="R898" s="113"/>
      <c r="U898" s="201"/>
      <c r="V898" s="113"/>
      <c r="W898" s="113"/>
      <c r="X898" s="113"/>
      <c r="Y898" s="113"/>
      <c r="Z898" s="113"/>
      <c r="AA898" s="113"/>
      <c r="AB898" s="113"/>
      <c r="AC898" s="201"/>
      <c r="AD898" s="113"/>
      <c r="AE898" s="113"/>
      <c r="AF898" s="113"/>
      <c r="AG898" s="113"/>
    </row>
    <row r="899" spans="2:33" x14ac:dyDescent="0.2">
      <c r="B899" s="200"/>
      <c r="C899" s="113"/>
      <c r="D899" s="201"/>
      <c r="E899" s="201"/>
      <c r="F899" s="113"/>
      <c r="G899" s="113"/>
      <c r="H899" s="113"/>
      <c r="I899" s="203"/>
      <c r="J899" s="203"/>
      <c r="K899" s="204"/>
      <c r="L899" s="201"/>
      <c r="M899" s="201"/>
      <c r="N899" s="201"/>
      <c r="O899" s="201"/>
      <c r="P899" s="201"/>
      <c r="Q899" s="113"/>
      <c r="R899" s="113"/>
      <c r="U899" s="201"/>
      <c r="V899" s="113"/>
      <c r="W899" s="113"/>
      <c r="X899" s="113"/>
      <c r="Y899" s="113"/>
      <c r="Z899" s="113"/>
      <c r="AA899" s="113"/>
      <c r="AB899" s="113"/>
      <c r="AC899" s="201"/>
      <c r="AD899" s="113"/>
      <c r="AE899" s="113"/>
      <c r="AF899" s="113"/>
      <c r="AG899" s="113"/>
    </row>
    <row r="900" spans="2:33" x14ac:dyDescent="0.2">
      <c r="B900" s="200"/>
      <c r="C900" s="113"/>
      <c r="D900" s="201"/>
      <c r="E900" s="201"/>
      <c r="F900" s="113"/>
      <c r="G900" s="113"/>
      <c r="H900" s="113"/>
      <c r="I900" s="203"/>
      <c r="J900" s="203"/>
      <c r="K900" s="204"/>
      <c r="L900" s="201"/>
      <c r="M900" s="201"/>
      <c r="N900" s="201"/>
      <c r="O900" s="201"/>
      <c r="P900" s="201"/>
      <c r="Q900" s="113"/>
      <c r="R900" s="113"/>
      <c r="U900" s="201"/>
      <c r="V900" s="113"/>
      <c r="W900" s="113"/>
      <c r="X900" s="113"/>
      <c r="Y900" s="113"/>
      <c r="Z900" s="113"/>
      <c r="AA900" s="113"/>
      <c r="AB900" s="113"/>
      <c r="AC900" s="201"/>
      <c r="AD900" s="113"/>
      <c r="AE900" s="113"/>
      <c r="AF900" s="113"/>
      <c r="AG900" s="113"/>
    </row>
    <row r="901" spans="2:33" x14ac:dyDescent="0.2">
      <c r="B901" s="200"/>
      <c r="C901" s="113"/>
      <c r="D901" s="201"/>
      <c r="E901" s="201"/>
      <c r="F901" s="113"/>
      <c r="G901" s="113"/>
      <c r="H901" s="113"/>
      <c r="I901" s="203"/>
      <c r="J901" s="203"/>
      <c r="K901" s="204"/>
      <c r="L901" s="201"/>
      <c r="M901" s="201"/>
      <c r="N901" s="201"/>
      <c r="O901" s="201"/>
      <c r="P901" s="201"/>
      <c r="Q901" s="113"/>
      <c r="R901" s="113"/>
      <c r="U901" s="201"/>
      <c r="V901" s="113"/>
      <c r="W901" s="113"/>
      <c r="X901" s="113"/>
      <c r="Y901" s="113"/>
      <c r="Z901" s="113"/>
      <c r="AA901" s="113"/>
      <c r="AB901" s="113"/>
      <c r="AC901" s="201"/>
      <c r="AD901" s="113"/>
      <c r="AE901" s="113"/>
      <c r="AF901" s="113"/>
      <c r="AG901" s="113"/>
    </row>
    <row r="902" spans="2:33" x14ac:dyDescent="0.2">
      <c r="B902" s="200"/>
      <c r="C902" s="113"/>
      <c r="D902" s="201"/>
      <c r="E902" s="201"/>
      <c r="F902" s="113"/>
      <c r="G902" s="113"/>
      <c r="H902" s="113"/>
      <c r="I902" s="203"/>
      <c r="J902" s="203"/>
      <c r="K902" s="204"/>
      <c r="L902" s="201"/>
      <c r="M902" s="201"/>
      <c r="N902" s="201"/>
      <c r="O902" s="201"/>
      <c r="P902" s="201"/>
      <c r="Q902" s="113"/>
      <c r="R902" s="113"/>
      <c r="U902" s="201"/>
      <c r="V902" s="113"/>
      <c r="W902" s="113"/>
      <c r="X902" s="113"/>
      <c r="Y902" s="113"/>
      <c r="Z902" s="113"/>
      <c r="AA902" s="113"/>
      <c r="AB902" s="113"/>
      <c r="AC902" s="201"/>
      <c r="AD902" s="113"/>
      <c r="AE902" s="113"/>
      <c r="AF902" s="113"/>
      <c r="AG902" s="113"/>
    </row>
    <row r="903" spans="2:33" x14ac:dyDescent="0.2">
      <c r="B903" s="200"/>
      <c r="C903" s="113"/>
      <c r="D903" s="201"/>
      <c r="E903" s="201"/>
      <c r="F903" s="113"/>
      <c r="G903" s="113"/>
      <c r="H903" s="113"/>
      <c r="I903" s="203"/>
      <c r="J903" s="203"/>
      <c r="K903" s="204"/>
      <c r="L903" s="201"/>
      <c r="M903" s="201"/>
      <c r="N903" s="201"/>
      <c r="O903" s="201"/>
      <c r="P903" s="201"/>
      <c r="Q903" s="113"/>
      <c r="R903" s="113"/>
      <c r="U903" s="201"/>
      <c r="V903" s="113"/>
      <c r="W903" s="113"/>
      <c r="X903" s="113"/>
      <c r="Y903" s="113"/>
      <c r="Z903" s="113"/>
      <c r="AA903" s="113"/>
      <c r="AB903" s="113"/>
      <c r="AC903" s="201"/>
      <c r="AD903" s="113"/>
      <c r="AE903" s="113"/>
      <c r="AF903" s="113"/>
      <c r="AG903" s="113"/>
    </row>
    <row r="904" spans="2:33" x14ac:dyDescent="0.2">
      <c r="B904" s="200"/>
      <c r="C904" s="113"/>
      <c r="D904" s="201"/>
      <c r="E904" s="201"/>
      <c r="F904" s="113"/>
      <c r="G904" s="113"/>
      <c r="H904" s="113"/>
      <c r="I904" s="203"/>
      <c r="J904" s="203"/>
      <c r="K904" s="204"/>
      <c r="L904" s="201"/>
      <c r="M904" s="201"/>
      <c r="N904" s="201"/>
      <c r="O904" s="201"/>
      <c r="P904" s="201"/>
      <c r="Q904" s="113"/>
      <c r="R904" s="113"/>
      <c r="U904" s="201"/>
      <c r="V904" s="113"/>
      <c r="W904" s="113"/>
      <c r="X904" s="113"/>
      <c r="Y904" s="113"/>
      <c r="Z904" s="113"/>
      <c r="AA904" s="113"/>
      <c r="AB904" s="113"/>
      <c r="AC904" s="201"/>
      <c r="AD904" s="113"/>
      <c r="AE904" s="113"/>
      <c r="AF904" s="113"/>
      <c r="AG904" s="113"/>
    </row>
    <row r="905" spans="2:33" x14ac:dyDescent="0.2">
      <c r="B905" s="200"/>
      <c r="C905" s="113"/>
      <c r="D905" s="201"/>
      <c r="E905" s="201"/>
      <c r="F905" s="113"/>
      <c r="G905" s="113"/>
      <c r="H905" s="113"/>
      <c r="I905" s="203"/>
      <c r="J905" s="203"/>
      <c r="K905" s="204"/>
      <c r="L905" s="201"/>
      <c r="M905" s="201"/>
      <c r="N905" s="201"/>
      <c r="O905" s="201"/>
      <c r="P905" s="201"/>
      <c r="Q905" s="113"/>
      <c r="R905" s="113"/>
      <c r="U905" s="201"/>
      <c r="V905" s="113"/>
      <c r="W905" s="113"/>
      <c r="X905" s="113"/>
      <c r="Y905" s="113"/>
      <c r="Z905" s="113"/>
      <c r="AA905" s="113"/>
      <c r="AB905" s="113"/>
      <c r="AC905" s="201"/>
      <c r="AD905" s="113"/>
      <c r="AE905" s="113"/>
      <c r="AF905" s="113"/>
      <c r="AG905" s="113"/>
    </row>
    <row r="906" spans="2:33" x14ac:dyDescent="0.2">
      <c r="B906" s="200"/>
      <c r="C906" s="113"/>
      <c r="D906" s="201"/>
      <c r="E906" s="201"/>
      <c r="F906" s="113"/>
      <c r="G906" s="113"/>
      <c r="H906" s="113"/>
      <c r="I906" s="203"/>
      <c r="J906" s="203"/>
      <c r="K906" s="204"/>
      <c r="L906" s="201"/>
      <c r="M906" s="201"/>
      <c r="N906" s="201"/>
      <c r="O906" s="201"/>
      <c r="P906" s="201"/>
      <c r="Q906" s="113"/>
      <c r="R906" s="113"/>
      <c r="U906" s="201"/>
      <c r="V906" s="113"/>
      <c r="W906" s="113"/>
      <c r="X906" s="113"/>
      <c r="Y906" s="113"/>
      <c r="Z906" s="113"/>
      <c r="AA906" s="113"/>
      <c r="AB906" s="113"/>
      <c r="AC906" s="201"/>
      <c r="AD906" s="113"/>
      <c r="AE906" s="113"/>
      <c r="AF906" s="113"/>
      <c r="AG906" s="113"/>
    </row>
    <row r="907" spans="2:33" x14ac:dyDescent="0.2">
      <c r="B907" s="200"/>
      <c r="C907" s="113"/>
      <c r="D907" s="201"/>
      <c r="E907" s="201"/>
      <c r="F907" s="113"/>
      <c r="G907" s="113"/>
      <c r="H907" s="113"/>
      <c r="I907" s="203"/>
      <c r="J907" s="203"/>
      <c r="K907" s="204"/>
      <c r="L907" s="201"/>
      <c r="M907" s="201"/>
      <c r="N907" s="201"/>
      <c r="O907" s="201"/>
      <c r="P907" s="201"/>
      <c r="Q907" s="113"/>
      <c r="R907" s="113"/>
      <c r="U907" s="201"/>
      <c r="V907" s="113"/>
      <c r="W907" s="113"/>
      <c r="X907" s="113"/>
      <c r="Y907" s="113"/>
      <c r="Z907" s="113"/>
      <c r="AA907" s="113"/>
      <c r="AB907" s="113"/>
      <c r="AC907" s="201"/>
      <c r="AD907" s="113"/>
      <c r="AE907" s="113"/>
      <c r="AF907" s="113"/>
      <c r="AG907" s="113"/>
    </row>
    <row r="908" spans="2:33" x14ac:dyDescent="0.2">
      <c r="B908" s="200"/>
      <c r="C908" s="113"/>
      <c r="D908" s="201"/>
      <c r="E908" s="201"/>
      <c r="F908" s="113"/>
      <c r="G908" s="113"/>
      <c r="H908" s="113"/>
      <c r="I908" s="203"/>
      <c r="J908" s="203"/>
      <c r="K908" s="204"/>
      <c r="L908" s="201"/>
      <c r="M908" s="201"/>
      <c r="N908" s="201"/>
      <c r="O908" s="201"/>
      <c r="P908" s="201"/>
      <c r="Q908" s="113"/>
      <c r="R908" s="113"/>
      <c r="U908" s="201"/>
      <c r="V908" s="113"/>
      <c r="W908" s="113"/>
      <c r="X908" s="113"/>
      <c r="Y908" s="113"/>
      <c r="Z908" s="113"/>
      <c r="AA908" s="113"/>
      <c r="AB908" s="113"/>
      <c r="AC908" s="201"/>
      <c r="AD908" s="113"/>
      <c r="AE908" s="113"/>
      <c r="AF908" s="113"/>
      <c r="AG908" s="113"/>
    </row>
    <row r="909" spans="2:33" x14ac:dyDescent="0.2">
      <c r="B909" s="200"/>
      <c r="C909" s="113"/>
      <c r="D909" s="201"/>
      <c r="E909" s="201"/>
      <c r="F909" s="113"/>
      <c r="G909" s="113"/>
      <c r="H909" s="113"/>
      <c r="I909" s="203"/>
      <c r="J909" s="203"/>
      <c r="K909" s="204"/>
      <c r="L909" s="201"/>
      <c r="M909" s="201"/>
      <c r="N909" s="201"/>
      <c r="O909" s="201"/>
      <c r="P909" s="201"/>
      <c r="Q909" s="113"/>
      <c r="R909" s="113"/>
      <c r="U909" s="201"/>
      <c r="V909" s="113"/>
      <c r="W909" s="113"/>
      <c r="X909" s="113"/>
      <c r="Y909" s="113"/>
      <c r="Z909" s="113"/>
      <c r="AA909" s="113"/>
      <c r="AB909" s="113"/>
      <c r="AC909" s="201"/>
      <c r="AD909" s="113"/>
      <c r="AE909" s="113"/>
      <c r="AF909" s="113"/>
      <c r="AG909" s="113"/>
    </row>
    <row r="910" spans="2:33" x14ac:dyDescent="0.2">
      <c r="B910" s="200"/>
      <c r="C910" s="113"/>
      <c r="D910" s="201"/>
      <c r="E910" s="201"/>
      <c r="F910" s="113"/>
      <c r="G910" s="113"/>
      <c r="H910" s="113"/>
      <c r="I910" s="203"/>
      <c r="J910" s="203"/>
      <c r="K910" s="204"/>
      <c r="L910" s="201"/>
      <c r="M910" s="201"/>
      <c r="N910" s="201"/>
      <c r="O910" s="201"/>
      <c r="P910" s="201"/>
      <c r="Q910" s="113"/>
      <c r="R910" s="113"/>
      <c r="U910" s="201"/>
      <c r="V910" s="113"/>
      <c r="W910" s="113"/>
      <c r="X910" s="113"/>
      <c r="Y910" s="113"/>
      <c r="Z910" s="113"/>
      <c r="AA910" s="113"/>
      <c r="AB910" s="113"/>
      <c r="AC910" s="201"/>
      <c r="AD910" s="113"/>
      <c r="AE910" s="113"/>
      <c r="AF910" s="113"/>
      <c r="AG910" s="113"/>
    </row>
    <row r="911" spans="2:33" x14ac:dyDescent="0.2">
      <c r="B911" s="200"/>
      <c r="C911" s="113"/>
      <c r="D911" s="201"/>
      <c r="E911" s="201"/>
      <c r="F911" s="113"/>
      <c r="G911" s="113"/>
      <c r="H911" s="113"/>
      <c r="I911" s="203"/>
      <c r="J911" s="203"/>
      <c r="K911" s="204"/>
      <c r="L911" s="201"/>
      <c r="M911" s="201"/>
      <c r="N911" s="201"/>
      <c r="O911" s="201"/>
      <c r="P911" s="201"/>
      <c r="Q911" s="113"/>
      <c r="R911" s="113"/>
      <c r="U911" s="201"/>
      <c r="V911" s="113"/>
      <c r="W911" s="113"/>
      <c r="X911" s="113"/>
      <c r="Y911" s="113"/>
      <c r="Z911" s="113"/>
      <c r="AA911" s="113"/>
      <c r="AB911" s="113"/>
      <c r="AC911" s="201"/>
      <c r="AD911" s="113"/>
      <c r="AE911" s="113"/>
      <c r="AF911" s="113"/>
      <c r="AG911" s="113"/>
    </row>
    <row r="912" spans="2:33" x14ac:dyDescent="0.2">
      <c r="B912" s="200"/>
      <c r="C912" s="113"/>
      <c r="D912" s="201"/>
      <c r="E912" s="201"/>
      <c r="F912" s="113"/>
      <c r="G912" s="113"/>
      <c r="H912" s="113"/>
      <c r="I912" s="203"/>
      <c r="J912" s="203"/>
      <c r="K912" s="204"/>
      <c r="L912" s="201"/>
      <c r="M912" s="201"/>
      <c r="N912" s="201"/>
      <c r="O912" s="201"/>
      <c r="P912" s="201"/>
      <c r="Q912" s="113"/>
      <c r="R912" s="113"/>
      <c r="U912" s="201"/>
      <c r="V912" s="113"/>
      <c r="W912" s="113"/>
      <c r="X912" s="113"/>
      <c r="Y912" s="113"/>
      <c r="Z912" s="113"/>
      <c r="AA912" s="113"/>
      <c r="AB912" s="113"/>
      <c r="AC912" s="201"/>
      <c r="AD912" s="113"/>
      <c r="AE912" s="113"/>
      <c r="AF912" s="113"/>
      <c r="AG912" s="113"/>
    </row>
    <row r="913" spans="2:33" x14ac:dyDescent="0.2">
      <c r="B913" s="200"/>
      <c r="C913" s="113"/>
      <c r="D913" s="201"/>
      <c r="E913" s="201"/>
      <c r="F913" s="113"/>
      <c r="G913" s="113"/>
      <c r="H913" s="113"/>
      <c r="I913" s="203"/>
      <c r="J913" s="203"/>
      <c r="K913" s="204"/>
      <c r="L913" s="201"/>
      <c r="M913" s="201"/>
      <c r="N913" s="201"/>
      <c r="O913" s="201"/>
      <c r="P913" s="201"/>
      <c r="Q913" s="113"/>
      <c r="R913" s="113"/>
      <c r="U913" s="201"/>
      <c r="V913" s="113"/>
      <c r="W913" s="113"/>
      <c r="X913" s="113"/>
      <c r="Y913" s="113"/>
      <c r="Z913" s="113"/>
      <c r="AA913" s="113"/>
      <c r="AB913" s="113"/>
      <c r="AC913" s="201"/>
      <c r="AD913" s="113"/>
      <c r="AE913" s="113"/>
      <c r="AF913" s="113"/>
      <c r="AG913" s="113"/>
    </row>
    <row r="914" spans="2:33" x14ac:dyDescent="0.2">
      <c r="B914" s="200"/>
      <c r="C914" s="113"/>
      <c r="D914" s="201"/>
      <c r="E914" s="201"/>
      <c r="F914" s="113"/>
      <c r="G914" s="113"/>
      <c r="H914" s="113"/>
      <c r="I914" s="203"/>
      <c r="J914" s="203"/>
      <c r="K914" s="204"/>
      <c r="L914" s="201"/>
      <c r="M914" s="201"/>
      <c r="N914" s="201"/>
      <c r="O914" s="201"/>
      <c r="P914" s="201"/>
      <c r="Q914" s="113"/>
      <c r="R914" s="113"/>
      <c r="U914" s="201"/>
      <c r="V914" s="113"/>
      <c r="W914" s="113"/>
      <c r="X914" s="113"/>
      <c r="Y914" s="113"/>
      <c r="Z914" s="113"/>
      <c r="AA914" s="113"/>
      <c r="AB914" s="113"/>
      <c r="AC914" s="201"/>
      <c r="AD914" s="113"/>
      <c r="AE914" s="113"/>
      <c r="AF914" s="113"/>
      <c r="AG914" s="113"/>
    </row>
    <row r="915" spans="2:33" x14ac:dyDescent="0.2">
      <c r="B915" s="200"/>
      <c r="C915" s="113"/>
      <c r="D915" s="201"/>
      <c r="E915" s="201"/>
      <c r="F915" s="113"/>
      <c r="G915" s="113"/>
      <c r="H915" s="113"/>
      <c r="I915" s="203"/>
      <c r="J915" s="203"/>
      <c r="K915" s="204"/>
      <c r="L915" s="201"/>
      <c r="M915" s="201"/>
      <c r="N915" s="201"/>
      <c r="O915" s="201"/>
      <c r="P915" s="201"/>
      <c r="Q915" s="113"/>
      <c r="R915" s="113"/>
      <c r="U915" s="201"/>
      <c r="V915" s="113"/>
      <c r="W915" s="113"/>
      <c r="X915" s="113"/>
      <c r="Y915" s="113"/>
      <c r="Z915" s="113"/>
      <c r="AA915" s="113"/>
      <c r="AB915" s="113"/>
      <c r="AC915" s="201"/>
      <c r="AD915" s="113"/>
      <c r="AE915" s="113"/>
      <c r="AF915" s="113"/>
      <c r="AG915" s="113"/>
    </row>
    <row r="916" spans="2:33" x14ac:dyDescent="0.2">
      <c r="B916" s="200"/>
      <c r="C916" s="113"/>
      <c r="D916" s="201"/>
      <c r="E916" s="201"/>
      <c r="F916" s="113"/>
      <c r="G916" s="113"/>
      <c r="H916" s="113"/>
      <c r="I916" s="203"/>
      <c r="J916" s="203"/>
      <c r="K916" s="204"/>
      <c r="L916" s="201"/>
      <c r="M916" s="201"/>
      <c r="N916" s="201"/>
      <c r="O916" s="201"/>
      <c r="P916" s="201"/>
      <c r="Q916" s="113"/>
      <c r="R916" s="113"/>
      <c r="U916" s="201"/>
      <c r="V916" s="113"/>
      <c r="W916" s="113"/>
      <c r="X916" s="113"/>
      <c r="Y916" s="113"/>
      <c r="Z916" s="113"/>
      <c r="AA916" s="113"/>
      <c r="AB916" s="113"/>
      <c r="AC916" s="201"/>
      <c r="AD916" s="113"/>
      <c r="AE916" s="113"/>
      <c r="AF916" s="113"/>
      <c r="AG916" s="113"/>
    </row>
    <row r="917" spans="2:33" x14ac:dyDescent="0.2">
      <c r="B917" s="200"/>
      <c r="C917" s="113"/>
      <c r="D917" s="201"/>
      <c r="E917" s="201"/>
      <c r="F917" s="113"/>
      <c r="G917" s="113"/>
      <c r="H917" s="113"/>
      <c r="I917" s="203"/>
      <c r="J917" s="203"/>
      <c r="K917" s="204"/>
      <c r="L917" s="201"/>
      <c r="M917" s="201"/>
      <c r="N917" s="201"/>
      <c r="O917" s="201"/>
      <c r="P917" s="201"/>
      <c r="Q917" s="113"/>
      <c r="R917" s="113"/>
      <c r="U917" s="201"/>
      <c r="V917" s="113"/>
      <c r="W917" s="113"/>
      <c r="X917" s="113"/>
      <c r="Y917" s="113"/>
      <c r="Z917" s="113"/>
      <c r="AA917" s="113"/>
      <c r="AB917" s="113"/>
      <c r="AC917" s="201"/>
      <c r="AD917" s="113"/>
      <c r="AE917" s="113"/>
      <c r="AF917" s="113"/>
      <c r="AG917" s="113"/>
    </row>
    <row r="918" spans="2:33" x14ac:dyDescent="0.2">
      <c r="B918" s="200"/>
      <c r="C918" s="113"/>
      <c r="D918" s="201"/>
      <c r="E918" s="201"/>
      <c r="F918" s="113"/>
      <c r="G918" s="113"/>
      <c r="H918" s="113"/>
      <c r="I918" s="203"/>
      <c r="J918" s="203"/>
      <c r="K918" s="204"/>
      <c r="L918" s="201"/>
      <c r="M918" s="201"/>
      <c r="N918" s="201"/>
      <c r="O918" s="201"/>
      <c r="P918" s="201"/>
      <c r="Q918" s="113"/>
      <c r="R918" s="113"/>
      <c r="U918" s="201"/>
      <c r="V918" s="113"/>
      <c r="W918" s="113"/>
      <c r="X918" s="113"/>
      <c r="Y918" s="113"/>
      <c r="Z918" s="113"/>
      <c r="AA918" s="113"/>
      <c r="AB918" s="113"/>
      <c r="AC918" s="201"/>
      <c r="AD918" s="113"/>
      <c r="AE918" s="113"/>
      <c r="AF918" s="113"/>
      <c r="AG918" s="113"/>
    </row>
    <row r="919" spans="2:33" x14ac:dyDescent="0.2">
      <c r="B919" s="200"/>
      <c r="C919" s="113"/>
      <c r="D919" s="201"/>
      <c r="E919" s="201"/>
      <c r="F919" s="113"/>
      <c r="G919" s="113"/>
      <c r="H919" s="113"/>
      <c r="I919" s="203"/>
      <c r="J919" s="203"/>
      <c r="K919" s="204"/>
      <c r="L919" s="201"/>
      <c r="M919" s="201"/>
      <c r="N919" s="201"/>
      <c r="O919" s="201"/>
      <c r="P919" s="201"/>
      <c r="Q919" s="113"/>
      <c r="R919" s="113"/>
      <c r="U919" s="201"/>
      <c r="V919" s="113"/>
      <c r="W919" s="113"/>
      <c r="X919" s="113"/>
      <c r="Y919" s="113"/>
      <c r="Z919" s="113"/>
      <c r="AA919" s="113"/>
      <c r="AB919" s="113"/>
      <c r="AC919" s="201"/>
      <c r="AD919" s="113"/>
      <c r="AE919" s="113"/>
      <c r="AF919" s="113"/>
      <c r="AG919" s="113"/>
    </row>
    <row r="920" spans="2:33" x14ac:dyDescent="0.2">
      <c r="B920" s="200"/>
      <c r="C920" s="113"/>
      <c r="D920" s="201"/>
      <c r="E920" s="201"/>
      <c r="F920" s="113"/>
      <c r="G920" s="113"/>
      <c r="H920" s="113"/>
      <c r="I920" s="203"/>
      <c r="J920" s="203"/>
      <c r="K920" s="204"/>
      <c r="L920" s="201"/>
      <c r="M920" s="201"/>
      <c r="N920" s="201"/>
      <c r="O920" s="201"/>
      <c r="P920" s="201"/>
      <c r="Q920" s="113"/>
      <c r="R920" s="113"/>
      <c r="U920" s="201"/>
      <c r="V920" s="113"/>
      <c r="W920" s="113"/>
      <c r="X920" s="113"/>
      <c r="Y920" s="113"/>
      <c r="Z920" s="113"/>
      <c r="AA920" s="113"/>
      <c r="AB920" s="113"/>
      <c r="AC920" s="201"/>
      <c r="AD920" s="113"/>
      <c r="AE920" s="113"/>
      <c r="AF920" s="113"/>
      <c r="AG920" s="113"/>
    </row>
    <row r="921" spans="2:33" x14ac:dyDescent="0.2">
      <c r="B921" s="200"/>
      <c r="C921" s="113"/>
      <c r="D921" s="201"/>
      <c r="E921" s="201"/>
      <c r="F921" s="113"/>
      <c r="G921" s="113"/>
      <c r="H921" s="113"/>
      <c r="I921" s="203"/>
      <c r="J921" s="203"/>
      <c r="K921" s="204"/>
      <c r="L921" s="201"/>
      <c r="M921" s="201"/>
      <c r="N921" s="201"/>
      <c r="O921" s="201"/>
      <c r="P921" s="201"/>
      <c r="Q921" s="113"/>
      <c r="R921" s="113"/>
      <c r="U921" s="201"/>
      <c r="V921" s="113"/>
      <c r="W921" s="113"/>
      <c r="X921" s="113"/>
      <c r="Y921" s="113"/>
      <c r="Z921" s="113"/>
      <c r="AA921" s="113"/>
      <c r="AB921" s="113"/>
      <c r="AC921" s="201"/>
      <c r="AD921" s="113"/>
      <c r="AE921" s="113"/>
      <c r="AF921" s="113"/>
      <c r="AG921" s="113"/>
    </row>
    <row r="922" spans="2:33" x14ac:dyDescent="0.2">
      <c r="B922" s="200"/>
      <c r="C922" s="113"/>
      <c r="D922" s="201"/>
      <c r="E922" s="201"/>
      <c r="F922" s="113"/>
      <c r="G922" s="113"/>
      <c r="H922" s="113"/>
      <c r="I922" s="203"/>
      <c r="J922" s="203"/>
      <c r="K922" s="204"/>
      <c r="L922" s="201"/>
      <c r="M922" s="201"/>
      <c r="N922" s="201"/>
      <c r="O922" s="201"/>
      <c r="P922" s="201"/>
      <c r="Q922" s="113"/>
      <c r="R922" s="113"/>
      <c r="U922" s="201"/>
      <c r="V922" s="113"/>
      <c r="W922" s="113"/>
      <c r="X922" s="113"/>
      <c r="Y922" s="113"/>
      <c r="Z922" s="113"/>
      <c r="AA922" s="113"/>
      <c r="AB922" s="113"/>
      <c r="AC922" s="201"/>
      <c r="AD922" s="113"/>
      <c r="AE922" s="113"/>
      <c r="AF922" s="113"/>
      <c r="AG922" s="113"/>
    </row>
    <row r="923" spans="2:33" x14ac:dyDescent="0.2">
      <c r="B923" s="200"/>
      <c r="C923" s="113"/>
      <c r="D923" s="201"/>
      <c r="E923" s="201"/>
      <c r="F923" s="113"/>
      <c r="G923" s="113"/>
      <c r="H923" s="113"/>
      <c r="I923" s="203"/>
      <c r="J923" s="203"/>
      <c r="K923" s="204"/>
      <c r="L923" s="201"/>
      <c r="M923" s="201"/>
      <c r="N923" s="201"/>
      <c r="O923" s="201"/>
      <c r="P923" s="201"/>
      <c r="Q923" s="113"/>
      <c r="R923" s="113"/>
      <c r="U923" s="201"/>
      <c r="V923" s="113"/>
      <c r="W923" s="113"/>
      <c r="X923" s="113"/>
      <c r="Y923" s="113"/>
      <c r="Z923" s="113"/>
      <c r="AA923" s="113"/>
      <c r="AB923" s="113"/>
      <c r="AC923" s="201"/>
      <c r="AD923" s="113"/>
      <c r="AE923" s="113"/>
      <c r="AF923" s="113"/>
      <c r="AG923" s="113"/>
    </row>
    <row r="924" spans="2:33" x14ac:dyDescent="0.2">
      <c r="B924" s="200"/>
      <c r="C924" s="113"/>
      <c r="D924" s="201"/>
      <c r="E924" s="201"/>
      <c r="F924" s="113"/>
      <c r="G924" s="113"/>
      <c r="H924" s="113"/>
      <c r="I924" s="203"/>
      <c r="J924" s="203"/>
      <c r="K924" s="204"/>
      <c r="L924" s="201"/>
      <c r="M924" s="201"/>
      <c r="N924" s="201"/>
      <c r="O924" s="201"/>
      <c r="P924" s="201"/>
      <c r="Q924" s="113"/>
      <c r="R924" s="113"/>
      <c r="U924" s="201"/>
      <c r="V924" s="113"/>
      <c r="W924" s="113"/>
      <c r="X924" s="113"/>
      <c r="Y924" s="113"/>
      <c r="Z924" s="113"/>
      <c r="AA924" s="113"/>
      <c r="AB924" s="113"/>
      <c r="AC924" s="201"/>
      <c r="AD924" s="113"/>
      <c r="AE924" s="113"/>
      <c r="AF924" s="113"/>
      <c r="AG924" s="113"/>
    </row>
    <row r="925" spans="2:33" x14ac:dyDescent="0.2">
      <c r="B925" s="200"/>
      <c r="C925" s="113"/>
      <c r="D925" s="201"/>
      <c r="E925" s="201"/>
      <c r="F925" s="113"/>
      <c r="G925" s="113"/>
      <c r="H925" s="113"/>
      <c r="I925" s="203"/>
      <c r="J925" s="203"/>
      <c r="K925" s="204"/>
      <c r="L925" s="201"/>
      <c r="M925" s="201"/>
      <c r="N925" s="201"/>
      <c r="O925" s="201"/>
      <c r="P925" s="201"/>
      <c r="Q925" s="113"/>
      <c r="R925" s="113"/>
      <c r="U925" s="201"/>
      <c r="V925" s="113"/>
      <c r="W925" s="113"/>
      <c r="X925" s="113"/>
      <c r="Y925" s="113"/>
      <c r="Z925" s="113"/>
      <c r="AA925" s="113"/>
      <c r="AB925" s="113"/>
      <c r="AC925" s="201"/>
      <c r="AD925" s="113"/>
      <c r="AE925" s="113"/>
      <c r="AF925" s="113"/>
      <c r="AG925" s="113"/>
    </row>
    <row r="926" spans="2:33" x14ac:dyDescent="0.2">
      <c r="B926" s="200"/>
      <c r="C926" s="113"/>
      <c r="D926" s="201"/>
      <c r="E926" s="201"/>
      <c r="F926" s="113"/>
      <c r="G926" s="113"/>
      <c r="H926" s="113"/>
      <c r="I926" s="203"/>
      <c r="J926" s="203"/>
      <c r="K926" s="204"/>
      <c r="L926" s="201"/>
      <c r="M926" s="201"/>
      <c r="N926" s="201"/>
      <c r="O926" s="201"/>
      <c r="P926" s="201"/>
      <c r="Q926" s="113"/>
      <c r="R926" s="113"/>
      <c r="U926" s="201"/>
      <c r="V926" s="113"/>
      <c r="W926" s="113"/>
      <c r="X926" s="113"/>
      <c r="Y926" s="113"/>
      <c r="Z926" s="113"/>
      <c r="AA926" s="113"/>
      <c r="AB926" s="113"/>
      <c r="AC926" s="201"/>
      <c r="AD926" s="113"/>
      <c r="AE926" s="113"/>
      <c r="AF926" s="113"/>
      <c r="AG926" s="113"/>
    </row>
    <row r="927" spans="2:33" x14ac:dyDescent="0.2">
      <c r="B927" s="200"/>
      <c r="C927" s="113"/>
      <c r="D927" s="201"/>
      <c r="E927" s="201"/>
      <c r="F927" s="113"/>
      <c r="G927" s="113"/>
      <c r="H927" s="113"/>
      <c r="I927" s="203"/>
      <c r="J927" s="203"/>
      <c r="K927" s="204"/>
      <c r="L927" s="201"/>
      <c r="M927" s="201"/>
      <c r="N927" s="201"/>
      <c r="O927" s="201"/>
      <c r="P927" s="201"/>
      <c r="Q927" s="113"/>
      <c r="R927" s="113"/>
      <c r="U927" s="201"/>
      <c r="V927" s="113"/>
      <c r="W927" s="113"/>
      <c r="X927" s="113"/>
      <c r="Y927" s="113"/>
      <c r="Z927" s="113"/>
      <c r="AA927" s="113"/>
      <c r="AB927" s="113"/>
      <c r="AC927" s="201"/>
      <c r="AD927" s="113"/>
      <c r="AE927" s="113"/>
      <c r="AF927" s="113"/>
      <c r="AG927" s="113"/>
    </row>
    <row r="928" spans="2:33" x14ac:dyDescent="0.2">
      <c r="B928" s="200"/>
      <c r="C928" s="113"/>
      <c r="D928" s="201"/>
      <c r="E928" s="201"/>
      <c r="F928" s="113"/>
      <c r="G928" s="113"/>
      <c r="H928" s="113"/>
      <c r="I928" s="203"/>
      <c r="J928" s="203"/>
      <c r="K928" s="204"/>
      <c r="L928" s="201"/>
      <c r="M928" s="201"/>
      <c r="N928" s="201"/>
      <c r="O928" s="201"/>
      <c r="P928" s="201"/>
      <c r="Q928" s="113"/>
      <c r="R928" s="113"/>
      <c r="U928" s="201"/>
      <c r="V928" s="113"/>
      <c r="W928" s="113"/>
      <c r="X928" s="113"/>
      <c r="Y928" s="113"/>
      <c r="Z928" s="113"/>
      <c r="AA928" s="113"/>
      <c r="AB928" s="113"/>
      <c r="AC928" s="201"/>
      <c r="AD928" s="113"/>
      <c r="AE928" s="113"/>
      <c r="AF928" s="113"/>
      <c r="AG928" s="113"/>
    </row>
    <row r="929" spans="2:33" x14ac:dyDescent="0.2">
      <c r="B929" s="200"/>
      <c r="C929" s="113"/>
      <c r="D929" s="201"/>
      <c r="E929" s="201"/>
      <c r="F929" s="113"/>
      <c r="G929" s="113"/>
      <c r="H929" s="113"/>
      <c r="I929" s="203"/>
      <c r="J929" s="203"/>
      <c r="K929" s="204"/>
      <c r="L929" s="201"/>
      <c r="M929" s="201"/>
      <c r="N929" s="201"/>
      <c r="O929" s="201"/>
      <c r="P929" s="201"/>
      <c r="Q929" s="113"/>
      <c r="R929" s="113"/>
      <c r="U929" s="201"/>
      <c r="V929" s="113"/>
      <c r="W929" s="113"/>
      <c r="X929" s="113"/>
      <c r="Y929" s="113"/>
      <c r="Z929" s="113"/>
      <c r="AA929" s="113"/>
      <c r="AB929" s="113"/>
      <c r="AC929" s="201"/>
      <c r="AD929" s="113"/>
      <c r="AE929" s="113"/>
      <c r="AF929" s="113"/>
      <c r="AG929" s="113"/>
    </row>
    <row r="930" spans="2:33" x14ac:dyDescent="0.2">
      <c r="B930" s="200"/>
      <c r="C930" s="113"/>
      <c r="D930" s="201"/>
      <c r="E930" s="201"/>
      <c r="F930" s="113"/>
      <c r="G930" s="113"/>
      <c r="H930" s="113"/>
      <c r="I930" s="203"/>
      <c r="J930" s="203"/>
      <c r="K930" s="204"/>
      <c r="L930" s="201"/>
      <c r="M930" s="201"/>
      <c r="N930" s="201"/>
      <c r="O930" s="201"/>
      <c r="P930" s="201"/>
      <c r="Q930" s="113"/>
      <c r="R930" s="113"/>
      <c r="U930" s="201"/>
      <c r="V930" s="113"/>
      <c r="W930" s="113"/>
      <c r="X930" s="113"/>
      <c r="Y930" s="113"/>
      <c r="Z930" s="113"/>
      <c r="AA930" s="113"/>
      <c r="AB930" s="113"/>
      <c r="AC930" s="201"/>
      <c r="AD930" s="113"/>
      <c r="AE930" s="113"/>
      <c r="AF930" s="113"/>
      <c r="AG930" s="113"/>
    </row>
    <row r="931" spans="2:33" x14ac:dyDescent="0.2">
      <c r="B931" s="200"/>
      <c r="C931" s="113"/>
      <c r="D931" s="201"/>
      <c r="E931" s="201"/>
      <c r="F931" s="113"/>
      <c r="G931" s="113"/>
      <c r="H931" s="113"/>
      <c r="I931" s="203"/>
      <c r="J931" s="203"/>
      <c r="K931" s="204"/>
      <c r="L931" s="201"/>
      <c r="M931" s="201"/>
      <c r="N931" s="201"/>
      <c r="O931" s="201"/>
      <c r="P931" s="201"/>
      <c r="Q931" s="113"/>
      <c r="R931" s="113"/>
      <c r="U931" s="201"/>
      <c r="V931" s="113"/>
      <c r="W931" s="113"/>
      <c r="X931" s="113"/>
      <c r="Y931" s="113"/>
      <c r="Z931" s="113"/>
      <c r="AA931" s="113"/>
      <c r="AB931" s="113"/>
      <c r="AC931" s="201"/>
      <c r="AD931" s="113"/>
      <c r="AE931" s="113"/>
      <c r="AF931" s="113"/>
      <c r="AG931" s="113"/>
    </row>
    <row r="932" spans="2:33" x14ac:dyDescent="0.2">
      <c r="B932" s="200"/>
      <c r="C932" s="113"/>
      <c r="D932" s="201"/>
      <c r="E932" s="201"/>
      <c r="F932" s="113"/>
      <c r="G932" s="113"/>
      <c r="H932" s="113"/>
      <c r="I932" s="203"/>
      <c r="J932" s="203"/>
      <c r="K932" s="204"/>
      <c r="L932" s="201"/>
      <c r="M932" s="201"/>
      <c r="N932" s="201"/>
      <c r="O932" s="201"/>
      <c r="P932" s="201"/>
      <c r="Q932" s="113"/>
      <c r="R932" s="113"/>
      <c r="U932" s="201"/>
      <c r="V932" s="113"/>
      <c r="W932" s="113"/>
      <c r="X932" s="113"/>
      <c r="Y932" s="113"/>
      <c r="Z932" s="113"/>
      <c r="AA932" s="113"/>
      <c r="AB932" s="113"/>
      <c r="AC932" s="201"/>
      <c r="AD932" s="113"/>
      <c r="AE932" s="113"/>
      <c r="AF932" s="113"/>
      <c r="AG932" s="113"/>
    </row>
    <row r="933" spans="2:33" x14ac:dyDescent="0.2">
      <c r="B933" s="200"/>
      <c r="C933" s="113"/>
      <c r="D933" s="201"/>
      <c r="E933" s="201"/>
      <c r="F933" s="113"/>
      <c r="G933" s="113"/>
      <c r="H933" s="113"/>
      <c r="I933" s="203"/>
      <c r="J933" s="203"/>
      <c r="K933" s="204"/>
      <c r="L933" s="201"/>
      <c r="M933" s="201"/>
      <c r="N933" s="201"/>
      <c r="O933" s="201"/>
      <c r="P933" s="201"/>
      <c r="Q933" s="113"/>
      <c r="R933" s="113"/>
      <c r="U933" s="201"/>
      <c r="V933" s="113"/>
      <c r="W933" s="113"/>
      <c r="X933" s="113"/>
      <c r="Y933" s="113"/>
      <c r="Z933" s="113"/>
      <c r="AA933" s="113"/>
      <c r="AB933" s="113"/>
      <c r="AC933" s="201"/>
      <c r="AD933" s="113"/>
      <c r="AE933" s="113"/>
      <c r="AF933" s="113"/>
      <c r="AG933" s="113"/>
    </row>
    <row r="934" spans="2:33" x14ac:dyDescent="0.2">
      <c r="B934" s="200"/>
      <c r="C934" s="113"/>
      <c r="D934" s="201"/>
      <c r="E934" s="201"/>
      <c r="F934" s="113"/>
      <c r="G934" s="113"/>
      <c r="H934" s="113"/>
      <c r="I934" s="203"/>
      <c r="J934" s="203"/>
      <c r="K934" s="204"/>
      <c r="L934" s="201"/>
      <c r="M934" s="201"/>
      <c r="N934" s="201"/>
      <c r="O934" s="201"/>
      <c r="P934" s="201"/>
      <c r="Q934" s="113"/>
      <c r="R934" s="113"/>
      <c r="U934" s="201"/>
      <c r="V934" s="113"/>
      <c r="W934" s="113"/>
      <c r="X934" s="113"/>
      <c r="Y934" s="113"/>
      <c r="Z934" s="113"/>
      <c r="AA934" s="113"/>
      <c r="AB934" s="113"/>
      <c r="AC934" s="201"/>
      <c r="AD934" s="113"/>
      <c r="AE934" s="113"/>
      <c r="AF934" s="113"/>
      <c r="AG934" s="113"/>
    </row>
    <row r="935" spans="2:33" x14ac:dyDescent="0.2">
      <c r="B935" s="200"/>
      <c r="C935" s="113"/>
      <c r="D935" s="201"/>
      <c r="E935" s="201"/>
      <c r="F935" s="113"/>
      <c r="G935" s="113"/>
      <c r="H935" s="113"/>
      <c r="I935" s="203"/>
      <c r="J935" s="203"/>
      <c r="K935" s="204"/>
      <c r="L935" s="201"/>
      <c r="M935" s="201"/>
      <c r="N935" s="201"/>
      <c r="O935" s="201"/>
      <c r="P935" s="201"/>
      <c r="Q935" s="113"/>
      <c r="R935" s="113"/>
      <c r="U935" s="201"/>
      <c r="V935" s="113"/>
      <c r="W935" s="113"/>
      <c r="X935" s="113"/>
      <c r="Y935" s="113"/>
      <c r="Z935" s="113"/>
      <c r="AA935" s="113"/>
      <c r="AB935" s="113"/>
      <c r="AC935" s="201"/>
      <c r="AD935" s="113"/>
      <c r="AE935" s="113"/>
      <c r="AF935" s="113"/>
      <c r="AG935" s="113"/>
    </row>
    <row r="936" spans="2:33" x14ac:dyDescent="0.2">
      <c r="B936" s="200"/>
      <c r="C936" s="113"/>
      <c r="D936" s="201"/>
      <c r="E936" s="201"/>
      <c r="F936" s="113"/>
      <c r="G936" s="113"/>
      <c r="H936" s="113"/>
      <c r="I936" s="203"/>
      <c r="J936" s="203"/>
      <c r="K936" s="204"/>
      <c r="L936" s="201"/>
      <c r="M936" s="201"/>
      <c r="N936" s="201"/>
      <c r="O936" s="201"/>
      <c r="P936" s="201"/>
      <c r="Q936" s="113"/>
      <c r="R936" s="113"/>
      <c r="U936" s="201"/>
      <c r="V936" s="113"/>
      <c r="W936" s="113"/>
      <c r="X936" s="113"/>
      <c r="Y936" s="113"/>
      <c r="Z936" s="113"/>
      <c r="AA936" s="113"/>
      <c r="AB936" s="113"/>
      <c r="AC936" s="201"/>
      <c r="AD936" s="113"/>
      <c r="AE936" s="113"/>
      <c r="AF936" s="113"/>
      <c r="AG936" s="113"/>
    </row>
    <row r="937" spans="2:33" x14ac:dyDescent="0.2">
      <c r="B937" s="200"/>
      <c r="C937" s="113"/>
      <c r="D937" s="201"/>
      <c r="E937" s="201"/>
      <c r="F937" s="113"/>
      <c r="G937" s="113"/>
      <c r="H937" s="113"/>
      <c r="I937" s="203"/>
      <c r="J937" s="203"/>
      <c r="K937" s="204"/>
      <c r="L937" s="201"/>
      <c r="M937" s="201"/>
      <c r="N937" s="201"/>
      <c r="O937" s="201"/>
      <c r="P937" s="201"/>
      <c r="Q937" s="113"/>
      <c r="R937" s="113"/>
      <c r="U937" s="201"/>
      <c r="V937" s="113"/>
      <c r="W937" s="113"/>
      <c r="X937" s="113"/>
      <c r="Y937" s="113"/>
      <c r="Z937" s="113"/>
      <c r="AA937" s="113"/>
      <c r="AB937" s="113"/>
      <c r="AC937" s="201"/>
      <c r="AD937" s="113"/>
      <c r="AE937" s="113"/>
      <c r="AF937" s="113"/>
      <c r="AG937" s="113"/>
    </row>
    <row r="938" spans="2:33" x14ac:dyDescent="0.2">
      <c r="B938" s="200"/>
      <c r="C938" s="113"/>
      <c r="D938" s="201"/>
      <c r="E938" s="201"/>
      <c r="F938" s="113"/>
      <c r="G938" s="113"/>
      <c r="H938" s="113"/>
      <c r="I938" s="203"/>
      <c r="J938" s="203"/>
      <c r="K938" s="204"/>
      <c r="L938" s="201"/>
      <c r="M938" s="201"/>
      <c r="N938" s="201"/>
      <c r="O938" s="201"/>
      <c r="P938" s="201"/>
      <c r="Q938" s="113"/>
      <c r="R938" s="113"/>
      <c r="U938" s="201"/>
      <c r="V938" s="113"/>
      <c r="W938" s="113"/>
      <c r="X938" s="113"/>
      <c r="Y938" s="113"/>
      <c r="Z938" s="113"/>
      <c r="AA938" s="113"/>
      <c r="AB938" s="113"/>
      <c r="AC938" s="201"/>
      <c r="AD938" s="113"/>
      <c r="AE938" s="113"/>
      <c r="AF938" s="113"/>
      <c r="AG938" s="113"/>
    </row>
    <row r="939" spans="2:33" x14ac:dyDescent="0.2">
      <c r="B939" s="200"/>
      <c r="C939" s="113"/>
      <c r="D939" s="201"/>
      <c r="E939" s="201"/>
      <c r="F939" s="113"/>
      <c r="G939" s="113"/>
      <c r="H939" s="113"/>
      <c r="I939" s="203"/>
      <c r="J939" s="203"/>
      <c r="K939" s="204"/>
      <c r="L939" s="201"/>
      <c r="M939" s="201"/>
      <c r="N939" s="201"/>
      <c r="O939" s="201"/>
      <c r="P939" s="201"/>
      <c r="Q939" s="113"/>
      <c r="R939" s="113"/>
      <c r="U939" s="201"/>
      <c r="V939" s="113"/>
      <c r="W939" s="113"/>
      <c r="X939" s="113"/>
      <c r="Y939" s="113"/>
      <c r="Z939" s="113"/>
      <c r="AA939" s="113"/>
      <c r="AB939" s="113"/>
      <c r="AC939" s="201"/>
      <c r="AD939" s="113"/>
      <c r="AE939" s="113"/>
      <c r="AF939" s="113"/>
      <c r="AG939" s="113"/>
    </row>
    <row r="940" spans="2:33" x14ac:dyDescent="0.2">
      <c r="B940" s="200"/>
      <c r="C940" s="113"/>
      <c r="D940" s="201"/>
      <c r="E940" s="201"/>
      <c r="F940" s="113"/>
      <c r="G940" s="113"/>
      <c r="H940" s="113"/>
      <c r="I940" s="203"/>
      <c r="J940" s="203"/>
      <c r="K940" s="204"/>
      <c r="L940" s="201"/>
      <c r="M940" s="201"/>
      <c r="N940" s="201"/>
      <c r="O940" s="201"/>
      <c r="P940" s="201"/>
      <c r="Q940" s="113"/>
      <c r="R940" s="113"/>
      <c r="U940" s="201"/>
      <c r="V940" s="113"/>
      <c r="W940" s="113"/>
      <c r="X940" s="113"/>
      <c r="Y940" s="113"/>
      <c r="Z940" s="113"/>
      <c r="AA940" s="113"/>
      <c r="AB940" s="113"/>
      <c r="AC940" s="201"/>
      <c r="AD940" s="113"/>
      <c r="AE940" s="113"/>
      <c r="AF940" s="113"/>
      <c r="AG940" s="113"/>
    </row>
    <row r="941" spans="2:33" x14ac:dyDescent="0.2">
      <c r="B941" s="200"/>
      <c r="C941" s="113"/>
      <c r="D941" s="201"/>
      <c r="E941" s="201"/>
      <c r="F941" s="113"/>
      <c r="G941" s="113"/>
      <c r="H941" s="113"/>
      <c r="I941" s="203"/>
      <c r="J941" s="203"/>
      <c r="K941" s="204"/>
      <c r="L941" s="201"/>
      <c r="M941" s="201"/>
      <c r="N941" s="201"/>
      <c r="O941" s="201"/>
      <c r="P941" s="201"/>
      <c r="Q941" s="113"/>
      <c r="R941" s="113"/>
      <c r="U941" s="201"/>
      <c r="V941" s="113"/>
      <c r="W941" s="113"/>
      <c r="X941" s="113"/>
      <c r="Y941" s="113"/>
      <c r="Z941" s="113"/>
      <c r="AA941" s="113"/>
      <c r="AB941" s="113"/>
      <c r="AC941" s="201"/>
      <c r="AD941" s="113"/>
      <c r="AE941" s="113"/>
      <c r="AF941" s="113"/>
      <c r="AG941" s="113"/>
    </row>
    <row r="942" spans="2:33" x14ac:dyDescent="0.2">
      <c r="B942" s="200"/>
      <c r="C942" s="113"/>
      <c r="D942" s="201"/>
      <c r="E942" s="201"/>
      <c r="F942" s="113"/>
      <c r="G942" s="113"/>
      <c r="H942" s="113"/>
      <c r="I942" s="203"/>
      <c r="J942" s="203"/>
      <c r="K942" s="204"/>
      <c r="L942" s="201"/>
      <c r="M942" s="201"/>
      <c r="N942" s="201"/>
      <c r="O942" s="201"/>
      <c r="P942" s="201"/>
      <c r="Q942" s="113"/>
      <c r="R942" s="113"/>
      <c r="U942" s="201"/>
      <c r="V942" s="113"/>
      <c r="W942" s="113"/>
      <c r="X942" s="113"/>
      <c r="Y942" s="113"/>
      <c r="Z942" s="113"/>
      <c r="AA942" s="113"/>
      <c r="AB942" s="113"/>
      <c r="AC942" s="201"/>
      <c r="AD942" s="113"/>
      <c r="AE942" s="113"/>
      <c r="AF942" s="113"/>
      <c r="AG942" s="113"/>
    </row>
    <row r="943" spans="2:33" x14ac:dyDescent="0.2">
      <c r="B943" s="200"/>
      <c r="C943" s="113"/>
      <c r="D943" s="201"/>
      <c r="E943" s="201"/>
      <c r="F943" s="113"/>
      <c r="G943" s="113"/>
      <c r="H943" s="113"/>
      <c r="I943" s="203"/>
      <c r="J943" s="203"/>
      <c r="K943" s="204"/>
      <c r="L943" s="201"/>
      <c r="M943" s="201"/>
      <c r="N943" s="201"/>
      <c r="O943" s="201"/>
      <c r="P943" s="201"/>
      <c r="Q943" s="113"/>
      <c r="R943" s="113"/>
      <c r="U943" s="201"/>
      <c r="V943" s="113"/>
      <c r="W943" s="113"/>
      <c r="X943" s="113"/>
      <c r="Y943" s="113"/>
      <c r="Z943" s="113"/>
      <c r="AA943" s="113"/>
      <c r="AB943" s="113"/>
      <c r="AC943" s="201"/>
      <c r="AD943" s="113"/>
      <c r="AE943" s="113"/>
      <c r="AF943" s="113"/>
      <c r="AG943" s="113"/>
    </row>
    <row r="944" spans="2:33" x14ac:dyDescent="0.2">
      <c r="B944" s="200"/>
      <c r="C944" s="113"/>
      <c r="D944" s="201"/>
      <c r="E944" s="201"/>
      <c r="F944" s="113"/>
      <c r="G944" s="113"/>
      <c r="H944" s="113"/>
      <c r="I944" s="203"/>
      <c r="J944" s="203"/>
      <c r="K944" s="204"/>
      <c r="L944" s="201"/>
      <c r="M944" s="201"/>
      <c r="N944" s="201"/>
      <c r="O944" s="201"/>
      <c r="P944" s="201"/>
      <c r="Q944" s="113"/>
      <c r="R944" s="113"/>
      <c r="U944" s="201"/>
      <c r="V944" s="113"/>
      <c r="W944" s="113"/>
      <c r="X944" s="113"/>
      <c r="Y944" s="113"/>
      <c r="Z944" s="113"/>
      <c r="AA944" s="113"/>
      <c r="AB944" s="113"/>
      <c r="AC944" s="201"/>
      <c r="AD944" s="113"/>
      <c r="AE944" s="113"/>
      <c r="AF944" s="113"/>
      <c r="AG944" s="113"/>
    </row>
    <row r="945" spans="2:33" x14ac:dyDescent="0.2">
      <c r="B945" s="200"/>
      <c r="C945" s="113"/>
      <c r="D945" s="201"/>
      <c r="E945" s="201"/>
      <c r="F945" s="113"/>
      <c r="G945" s="113"/>
      <c r="H945" s="113"/>
      <c r="I945" s="203"/>
      <c r="J945" s="203"/>
      <c r="K945" s="204"/>
      <c r="L945" s="201"/>
      <c r="M945" s="201"/>
      <c r="N945" s="201"/>
      <c r="O945" s="201"/>
      <c r="P945" s="201"/>
      <c r="Q945" s="113"/>
      <c r="R945" s="113"/>
      <c r="U945" s="201"/>
      <c r="V945" s="113"/>
      <c r="W945" s="113"/>
      <c r="X945" s="113"/>
      <c r="Y945" s="113"/>
      <c r="Z945" s="113"/>
      <c r="AA945" s="113"/>
      <c r="AB945" s="113"/>
      <c r="AC945" s="201"/>
      <c r="AD945" s="113"/>
      <c r="AE945" s="113"/>
      <c r="AF945" s="113"/>
      <c r="AG945" s="113"/>
    </row>
    <row r="946" spans="2:33" x14ac:dyDescent="0.2">
      <c r="B946" s="200"/>
      <c r="C946" s="113"/>
      <c r="D946" s="201"/>
      <c r="E946" s="201"/>
      <c r="F946" s="113"/>
      <c r="G946" s="113"/>
      <c r="H946" s="113"/>
      <c r="I946" s="203"/>
      <c r="J946" s="203"/>
      <c r="K946" s="204"/>
      <c r="L946" s="201"/>
      <c r="M946" s="201"/>
      <c r="N946" s="201"/>
      <c r="O946" s="201"/>
      <c r="P946" s="201"/>
      <c r="Q946" s="113"/>
      <c r="R946" s="113"/>
      <c r="U946" s="201"/>
      <c r="V946" s="113"/>
      <c r="W946" s="113"/>
      <c r="X946" s="113"/>
      <c r="Y946" s="113"/>
      <c r="Z946" s="113"/>
      <c r="AA946" s="113"/>
      <c r="AB946" s="113"/>
      <c r="AC946" s="201"/>
      <c r="AD946" s="113"/>
      <c r="AE946" s="113"/>
      <c r="AF946" s="113"/>
      <c r="AG946" s="113"/>
    </row>
    <row r="947" spans="2:33" x14ac:dyDescent="0.2">
      <c r="B947" s="200"/>
      <c r="C947" s="113"/>
      <c r="D947" s="201"/>
      <c r="E947" s="201"/>
      <c r="F947" s="113"/>
      <c r="G947" s="113"/>
      <c r="H947" s="113"/>
      <c r="I947" s="203"/>
      <c r="J947" s="203"/>
      <c r="K947" s="204"/>
      <c r="L947" s="201"/>
      <c r="M947" s="201"/>
      <c r="N947" s="201"/>
      <c r="O947" s="201"/>
      <c r="P947" s="201"/>
      <c r="Q947" s="113"/>
      <c r="R947" s="113"/>
      <c r="U947" s="201"/>
      <c r="V947" s="113"/>
      <c r="W947" s="113"/>
      <c r="X947" s="113"/>
      <c r="Y947" s="113"/>
      <c r="Z947" s="113"/>
      <c r="AA947" s="113"/>
      <c r="AB947" s="113"/>
      <c r="AC947" s="201"/>
      <c r="AD947" s="113"/>
      <c r="AE947" s="113"/>
      <c r="AF947" s="113"/>
      <c r="AG947" s="113"/>
    </row>
    <row r="948" spans="2:33" x14ac:dyDescent="0.2">
      <c r="B948" s="200"/>
      <c r="C948" s="113"/>
      <c r="D948" s="201"/>
      <c r="E948" s="201"/>
      <c r="F948" s="113"/>
      <c r="G948" s="113"/>
      <c r="H948" s="113"/>
      <c r="I948" s="203"/>
      <c r="J948" s="203"/>
      <c r="K948" s="204"/>
      <c r="L948" s="201"/>
      <c r="M948" s="201"/>
      <c r="N948" s="201"/>
      <c r="O948" s="201"/>
      <c r="P948" s="201"/>
      <c r="Q948" s="113"/>
      <c r="R948" s="113"/>
      <c r="U948" s="201"/>
      <c r="V948" s="113"/>
      <c r="W948" s="113"/>
      <c r="X948" s="113"/>
      <c r="Y948" s="113"/>
      <c r="Z948" s="113"/>
      <c r="AA948" s="113"/>
      <c r="AB948" s="113"/>
      <c r="AC948" s="201"/>
      <c r="AD948" s="113"/>
      <c r="AE948" s="113"/>
      <c r="AF948" s="113"/>
      <c r="AG948" s="113"/>
    </row>
    <row r="949" spans="2:33" x14ac:dyDescent="0.2">
      <c r="B949" s="200"/>
      <c r="C949" s="113"/>
      <c r="D949" s="201"/>
      <c r="E949" s="201"/>
      <c r="F949" s="113"/>
      <c r="G949" s="113"/>
      <c r="H949" s="113"/>
      <c r="I949" s="203"/>
      <c r="J949" s="203"/>
      <c r="K949" s="204"/>
      <c r="L949" s="201"/>
      <c r="M949" s="201"/>
      <c r="N949" s="201"/>
      <c r="O949" s="201"/>
      <c r="P949" s="201"/>
      <c r="Q949" s="113"/>
      <c r="R949" s="113"/>
      <c r="U949" s="201"/>
      <c r="V949" s="113"/>
      <c r="W949" s="113"/>
      <c r="X949" s="113"/>
      <c r="Y949" s="113"/>
      <c r="Z949" s="113"/>
      <c r="AA949" s="113"/>
      <c r="AB949" s="113"/>
      <c r="AC949" s="201"/>
      <c r="AD949" s="113"/>
      <c r="AE949" s="113"/>
      <c r="AF949" s="113"/>
      <c r="AG949" s="113"/>
    </row>
    <row r="950" spans="2:33" x14ac:dyDescent="0.2">
      <c r="B950" s="200"/>
      <c r="C950" s="113"/>
      <c r="D950" s="201"/>
      <c r="E950" s="201"/>
      <c r="F950" s="113"/>
      <c r="G950" s="113"/>
      <c r="H950" s="113"/>
      <c r="I950" s="203"/>
      <c r="J950" s="203"/>
      <c r="K950" s="204"/>
      <c r="L950" s="201"/>
      <c r="M950" s="201"/>
      <c r="N950" s="201"/>
      <c r="O950" s="201"/>
      <c r="P950" s="201"/>
      <c r="Q950" s="113"/>
      <c r="R950" s="113"/>
      <c r="U950" s="201"/>
      <c r="V950" s="113"/>
      <c r="W950" s="113"/>
      <c r="X950" s="113"/>
      <c r="Y950" s="113"/>
      <c r="Z950" s="113"/>
      <c r="AA950" s="113"/>
      <c r="AB950" s="113"/>
      <c r="AC950" s="201"/>
      <c r="AD950" s="113"/>
      <c r="AE950" s="113"/>
      <c r="AF950" s="113"/>
      <c r="AG950" s="113"/>
    </row>
    <row r="951" spans="2:33" x14ac:dyDescent="0.2">
      <c r="B951" s="200"/>
      <c r="C951" s="113"/>
      <c r="D951" s="201"/>
      <c r="E951" s="201"/>
      <c r="F951" s="113"/>
      <c r="G951" s="113"/>
      <c r="H951" s="113"/>
      <c r="I951" s="203"/>
      <c r="J951" s="203"/>
      <c r="K951" s="204"/>
      <c r="L951" s="201"/>
      <c r="M951" s="201"/>
      <c r="N951" s="201"/>
      <c r="O951" s="201"/>
      <c r="P951" s="201"/>
      <c r="Q951" s="113"/>
      <c r="R951" s="113"/>
      <c r="U951" s="201"/>
      <c r="V951" s="113"/>
      <c r="W951" s="113"/>
      <c r="X951" s="113"/>
      <c r="Y951" s="113"/>
      <c r="Z951" s="113"/>
      <c r="AA951" s="113"/>
      <c r="AB951" s="113"/>
      <c r="AC951" s="201"/>
      <c r="AD951" s="113"/>
      <c r="AE951" s="113"/>
      <c r="AF951" s="113"/>
      <c r="AG951" s="113"/>
    </row>
    <row r="952" spans="2:33" x14ac:dyDescent="0.2">
      <c r="B952" s="200"/>
      <c r="C952" s="113"/>
      <c r="D952" s="201"/>
      <c r="E952" s="201"/>
      <c r="F952" s="113"/>
      <c r="G952" s="113"/>
      <c r="H952" s="113"/>
      <c r="I952" s="203"/>
      <c r="J952" s="203"/>
      <c r="K952" s="204"/>
      <c r="L952" s="201"/>
      <c r="M952" s="201"/>
      <c r="N952" s="201"/>
      <c r="O952" s="201"/>
      <c r="P952" s="201"/>
      <c r="Q952" s="113"/>
      <c r="R952" s="113"/>
      <c r="U952" s="201"/>
      <c r="V952" s="113"/>
      <c r="W952" s="113"/>
      <c r="X952" s="113"/>
      <c r="Y952" s="113"/>
      <c r="Z952" s="113"/>
      <c r="AA952" s="113"/>
      <c r="AB952" s="113"/>
      <c r="AC952" s="201"/>
      <c r="AD952" s="113"/>
      <c r="AE952" s="113"/>
      <c r="AF952" s="113"/>
      <c r="AG952" s="113"/>
    </row>
    <row r="953" spans="2:33" x14ac:dyDescent="0.2">
      <c r="B953" s="200"/>
      <c r="C953" s="113"/>
      <c r="D953" s="201"/>
      <c r="E953" s="201"/>
      <c r="F953" s="113"/>
      <c r="G953" s="113"/>
      <c r="H953" s="113"/>
      <c r="I953" s="203"/>
      <c r="J953" s="203"/>
      <c r="K953" s="204"/>
      <c r="L953" s="201"/>
      <c r="M953" s="201"/>
      <c r="N953" s="201"/>
      <c r="O953" s="201"/>
      <c r="P953" s="201"/>
      <c r="Q953" s="113"/>
      <c r="R953" s="113"/>
      <c r="U953" s="201"/>
      <c r="V953" s="113"/>
      <c r="W953" s="113"/>
      <c r="X953" s="113"/>
      <c r="Y953" s="113"/>
      <c r="Z953" s="113"/>
      <c r="AA953" s="113"/>
      <c r="AB953" s="113"/>
      <c r="AC953" s="201"/>
      <c r="AD953" s="113"/>
      <c r="AE953" s="113"/>
      <c r="AF953" s="113"/>
      <c r="AG953" s="113"/>
    </row>
    <row r="954" spans="2:33" x14ac:dyDescent="0.2">
      <c r="B954" s="200"/>
      <c r="C954" s="113"/>
      <c r="D954" s="201"/>
      <c r="E954" s="201"/>
      <c r="F954" s="113"/>
      <c r="G954" s="113"/>
      <c r="H954" s="113"/>
      <c r="I954" s="203"/>
      <c r="J954" s="203"/>
      <c r="K954" s="204"/>
      <c r="L954" s="201"/>
      <c r="M954" s="201"/>
      <c r="N954" s="201"/>
      <c r="O954" s="201"/>
      <c r="P954" s="201"/>
      <c r="Q954" s="113"/>
      <c r="R954" s="113"/>
      <c r="U954" s="201"/>
      <c r="V954" s="113"/>
      <c r="W954" s="113"/>
      <c r="X954" s="113"/>
      <c r="Y954" s="113"/>
      <c r="Z954" s="113"/>
      <c r="AA954" s="113"/>
      <c r="AB954" s="113"/>
      <c r="AC954" s="201"/>
      <c r="AD954" s="113"/>
      <c r="AE954" s="113"/>
      <c r="AF954" s="113"/>
      <c r="AG954" s="113"/>
    </row>
    <row r="955" spans="2:33" x14ac:dyDescent="0.2">
      <c r="B955" s="200"/>
      <c r="C955" s="113"/>
      <c r="D955" s="201"/>
      <c r="E955" s="201"/>
      <c r="F955" s="113"/>
      <c r="G955" s="113"/>
      <c r="H955" s="113"/>
      <c r="I955" s="203"/>
      <c r="J955" s="203"/>
      <c r="K955" s="204"/>
      <c r="L955" s="201"/>
      <c r="M955" s="201"/>
      <c r="N955" s="201"/>
      <c r="O955" s="201"/>
      <c r="P955" s="201"/>
      <c r="Q955" s="113"/>
      <c r="R955" s="113"/>
      <c r="U955" s="201"/>
      <c r="V955" s="113"/>
      <c r="W955" s="113"/>
      <c r="X955" s="113"/>
      <c r="Y955" s="113"/>
      <c r="Z955" s="113"/>
      <c r="AA955" s="113"/>
      <c r="AB955" s="113"/>
      <c r="AC955" s="201"/>
      <c r="AD955" s="113"/>
      <c r="AE955" s="113"/>
      <c r="AF955" s="113"/>
      <c r="AG955" s="113"/>
    </row>
    <row r="956" spans="2:33" x14ac:dyDescent="0.2">
      <c r="B956" s="200"/>
      <c r="C956" s="113"/>
      <c r="D956" s="201"/>
      <c r="E956" s="201"/>
      <c r="F956" s="113"/>
      <c r="G956" s="113"/>
      <c r="H956" s="113"/>
      <c r="I956" s="203"/>
      <c r="J956" s="203"/>
      <c r="K956" s="204"/>
      <c r="L956" s="201"/>
      <c r="M956" s="201"/>
      <c r="N956" s="201"/>
      <c r="O956" s="201"/>
      <c r="P956" s="201"/>
      <c r="Q956" s="113"/>
      <c r="R956" s="113"/>
      <c r="U956" s="201"/>
      <c r="V956" s="113"/>
      <c r="W956" s="113"/>
      <c r="X956" s="113"/>
      <c r="Y956" s="113"/>
      <c r="Z956" s="113"/>
      <c r="AA956" s="113"/>
      <c r="AB956" s="113"/>
      <c r="AC956" s="201"/>
      <c r="AD956" s="113"/>
      <c r="AE956" s="113"/>
      <c r="AF956" s="113"/>
      <c r="AG956" s="113"/>
    </row>
    <row r="957" spans="2:33" x14ac:dyDescent="0.2">
      <c r="B957" s="200"/>
      <c r="C957" s="113"/>
      <c r="D957" s="201"/>
      <c r="E957" s="201"/>
      <c r="F957" s="113"/>
      <c r="G957" s="113"/>
      <c r="H957" s="113"/>
      <c r="I957" s="203"/>
      <c r="J957" s="203"/>
      <c r="K957" s="204"/>
      <c r="L957" s="201"/>
      <c r="M957" s="201"/>
      <c r="N957" s="201"/>
      <c r="O957" s="201"/>
      <c r="P957" s="201"/>
      <c r="Q957" s="113"/>
      <c r="R957" s="113"/>
      <c r="U957" s="201"/>
      <c r="V957" s="113"/>
      <c r="W957" s="113"/>
      <c r="X957" s="113"/>
      <c r="Y957" s="113"/>
      <c r="Z957" s="113"/>
      <c r="AA957" s="113"/>
      <c r="AB957" s="113"/>
      <c r="AC957" s="201"/>
      <c r="AD957" s="113"/>
      <c r="AE957" s="113"/>
      <c r="AF957" s="113"/>
      <c r="AG957" s="113"/>
    </row>
    <row r="958" spans="2:33" x14ac:dyDescent="0.2">
      <c r="B958" s="200"/>
      <c r="C958" s="113"/>
      <c r="D958" s="201"/>
      <c r="E958" s="201"/>
      <c r="F958" s="113"/>
      <c r="G958" s="113"/>
      <c r="H958" s="113"/>
      <c r="I958" s="203"/>
      <c r="J958" s="203"/>
      <c r="K958" s="204"/>
      <c r="L958" s="201"/>
      <c r="M958" s="201"/>
      <c r="N958" s="201"/>
      <c r="O958" s="201"/>
      <c r="P958" s="201"/>
      <c r="Q958" s="113"/>
      <c r="R958" s="113"/>
      <c r="U958" s="201"/>
      <c r="V958" s="113"/>
      <c r="W958" s="113"/>
      <c r="X958" s="113"/>
      <c r="Y958" s="113"/>
      <c r="Z958" s="113"/>
      <c r="AA958" s="113"/>
      <c r="AB958" s="113"/>
      <c r="AC958" s="201"/>
      <c r="AD958" s="113"/>
      <c r="AE958" s="113"/>
      <c r="AF958" s="113"/>
      <c r="AG958" s="113"/>
    </row>
    <row r="959" spans="2:33" x14ac:dyDescent="0.2">
      <c r="B959" s="200"/>
      <c r="C959" s="113"/>
      <c r="D959" s="201"/>
      <c r="E959" s="201"/>
      <c r="F959" s="113"/>
      <c r="G959" s="113"/>
      <c r="H959" s="113"/>
      <c r="I959" s="203"/>
      <c r="J959" s="203"/>
      <c r="K959" s="204"/>
      <c r="L959" s="201"/>
      <c r="M959" s="201"/>
      <c r="N959" s="201"/>
      <c r="O959" s="201"/>
      <c r="P959" s="201"/>
      <c r="Q959" s="113"/>
      <c r="R959" s="113"/>
      <c r="U959" s="201"/>
      <c r="V959" s="113"/>
      <c r="W959" s="113"/>
      <c r="X959" s="113"/>
      <c r="Y959" s="113"/>
      <c r="Z959" s="113"/>
      <c r="AA959" s="113"/>
      <c r="AB959" s="113"/>
      <c r="AC959" s="201"/>
      <c r="AD959" s="113"/>
      <c r="AE959" s="113"/>
      <c r="AF959" s="113"/>
      <c r="AG959" s="113"/>
    </row>
    <row r="960" spans="2:33" x14ac:dyDescent="0.2">
      <c r="B960" s="200"/>
      <c r="C960" s="113"/>
      <c r="D960" s="201"/>
      <c r="E960" s="201"/>
      <c r="F960" s="113"/>
      <c r="G960" s="113"/>
      <c r="H960" s="113"/>
      <c r="I960" s="203"/>
      <c r="J960" s="203"/>
      <c r="K960" s="204"/>
      <c r="L960" s="201"/>
      <c r="M960" s="201"/>
      <c r="N960" s="201"/>
      <c r="O960" s="201"/>
      <c r="P960" s="201"/>
      <c r="Q960" s="113"/>
      <c r="R960" s="113"/>
      <c r="U960" s="201"/>
      <c r="V960" s="113"/>
      <c r="W960" s="113"/>
      <c r="X960" s="113"/>
      <c r="Y960" s="113"/>
      <c r="Z960" s="113"/>
      <c r="AA960" s="113"/>
      <c r="AB960" s="113"/>
      <c r="AC960" s="201"/>
      <c r="AD960" s="113"/>
      <c r="AE960" s="113"/>
      <c r="AF960" s="113"/>
      <c r="AG960" s="113"/>
    </row>
    <row r="961" spans="2:33" x14ac:dyDescent="0.2">
      <c r="B961" s="200"/>
      <c r="C961" s="113"/>
      <c r="D961" s="201"/>
      <c r="E961" s="201"/>
      <c r="F961" s="113"/>
      <c r="G961" s="113"/>
      <c r="H961" s="113"/>
      <c r="I961" s="203"/>
      <c r="J961" s="203"/>
      <c r="K961" s="204"/>
      <c r="L961" s="201"/>
      <c r="M961" s="201"/>
      <c r="N961" s="201"/>
      <c r="O961" s="201"/>
      <c r="P961" s="201"/>
      <c r="Q961" s="113"/>
      <c r="R961" s="113"/>
      <c r="U961" s="201"/>
      <c r="V961" s="113"/>
      <c r="W961" s="113"/>
      <c r="X961" s="113"/>
      <c r="Y961" s="113"/>
      <c r="Z961" s="113"/>
      <c r="AA961" s="113"/>
      <c r="AB961" s="113"/>
      <c r="AC961" s="201"/>
      <c r="AD961" s="113"/>
      <c r="AE961" s="113"/>
      <c r="AF961" s="113"/>
      <c r="AG961" s="113"/>
    </row>
    <row r="962" spans="2:33" x14ac:dyDescent="0.2">
      <c r="B962" s="200"/>
      <c r="C962" s="113"/>
      <c r="D962" s="201"/>
      <c r="E962" s="201"/>
      <c r="F962" s="113"/>
      <c r="G962" s="113"/>
      <c r="H962" s="113"/>
      <c r="I962" s="203"/>
      <c r="J962" s="203"/>
      <c r="K962" s="204"/>
      <c r="L962" s="201"/>
      <c r="M962" s="201"/>
      <c r="N962" s="201"/>
      <c r="O962" s="201"/>
      <c r="P962" s="201"/>
      <c r="Q962" s="113"/>
      <c r="R962" s="113"/>
      <c r="U962" s="201"/>
      <c r="V962" s="113"/>
      <c r="W962" s="113"/>
      <c r="X962" s="113"/>
      <c r="Y962" s="113"/>
      <c r="Z962" s="113"/>
      <c r="AA962" s="113"/>
      <c r="AB962" s="113"/>
      <c r="AC962" s="201"/>
      <c r="AD962" s="113"/>
      <c r="AE962" s="113"/>
      <c r="AF962" s="113"/>
      <c r="AG962" s="113"/>
    </row>
    <row r="963" spans="2:33" x14ac:dyDescent="0.2">
      <c r="B963" s="200"/>
      <c r="C963" s="113"/>
      <c r="D963" s="201"/>
      <c r="E963" s="201"/>
      <c r="F963" s="113"/>
      <c r="G963" s="113"/>
      <c r="H963" s="113"/>
      <c r="I963" s="203"/>
      <c r="J963" s="203"/>
      <c r="K963" s="204"/>
      <c r="L963" s="201"/>
      <c r="M963" s="201"/>
      <c r="N963" s="201"/>
      <c r="O963" s="201"/>
      <c r="P963" s="201"/>
      <c r="Q963" s="113"/>
      <c r="R963" s="113"/>
      <c r="U963" s="201"/>
      <c r="V963" s="113"/>
      <c r="W963" s="113"/>
      <c r="X963" s="113"/>
      <c r="Y963" s="113"/>
      <c r="Z963" s="113"/>
      <c r="AA963" s="113"/>
      <c r="AB963" s="113"/>
      <c r="AC963" s="201"/>
      <c r="AD963" s="113"/>
      <c r="AE963" s="113"/>
      <c r="AF963" s="113"/>
      <c r="AG963" s="113"/>
    </row>
    <row r="964" spans="2:33" x14ac:dyDescent="0.2">
      <c r="B964" s="200"/>
      <c r="C964" s="113"/>
      <c r="D964" s="201"/>
      <c r="E964" s="201"/>
      <c r="F964" s="113"/>
      <c r="G964" s="113"/>
      <c r="H964" s="113"/>
      <c r="I964" s="203"/>
      <c r="J964" s="203"/>
      <c r="K964" s="204"/>
      <c r="L964" s="201"/>
      <c r="M964" s="201"/>
      <c r="N964" s="201"/>
      <c r="O964" s="201"/>
      <c r="P964" s="201"/>
      <c r="Q964" s="113"/>
      <c r="R964" s="113"/>
      <c r="U964" s="201"/>
      <c r="V964" s="113"/>
      <c r="W964" s="113"/>
      <c r="X964" s="113"/>
      <c r="Y964" s="113"/>
      <c r="Z964" s="113"/>
      <c r="AA964" s="113"/>
      <c r="AB964" s="113"/>
      <c r="AC964" s="201"/>
      <c r="AD964" s="113"/>
      <c r="AE964" s="113"/>
      <c r="AF964" s="113"/>
      <c r="AG964" s="113"/>
    </row>
    <row r="965" spans="2:33" x14ac:dyDescent="0.2">
      <c r="B965" s="200"/>
      <c r="C965" s="113"/>
      <c r="D965" s="201"/>
      <c r="E965" s="201"/>
      <c r="F965" s="113"/>
      <c r="G965" s="113"/>
      <c r="H965" s="113"/>
      <c r="I965" s="203"/>
      <c r="J965" s="203"/>
      <c r="K965" s="204"/>
      <c r="L965" s="201"/>
      <c r="M965" s="201"/>
      <c r="N965" s="201"/>
      <c r="O965" s="201"/>
      <c r="P965" s="201"/>
      <c r="Q965" s="113"/>
      <c r="R965" s="113"/>
      <c r="U965" s="201"/>
      <c r="V965" s="113"/>
      <c r="W965" s="113"/>
      <c r="X965" s="113"/>
      <c r="Y965" s="113"/>
      <c r="Z965" s="113"/>
      <c r="AA965" s="113"/>
      <c r="AB965" s="113"/>
      <c r="AC965" s="201"/>
      <c r="AD965" s="113"/>
      <c r="AE965" s="113"/>
      <c r="AF965" s="113"/>
      <c r="AG965" s="113"/>
    </row>
    <row r="966" spans="2:33" x14ac:dyDescent="0.2">
      <c r="B966" s="200"/>
      <c r="C966" s="113"/>
      <c r="D966" s="201"/>
      <c r="E966" s="201"/>
      <c r="F966" s="113"/>
      <c r="G966" s="113"/>
      <c r="H966" s="113"/>
      <c r="I966" s="203"/>
      <c r="J966" s="203"/>
      <c r="K966" s="204"/>
      <c r="L966" s="201"/>
      <c r="M966" s="201"/>
      <c r="N966" s="201"/>
      <c r="O966" s="201"/>
      <c r="P966" s="201"/>
      <c r="Q966" s="113"/>
      <c r="R966" s="113"/>
      <c r="U966" s="201"/>
      <c r="V966" s="113"/>
      <c r="W966" s="113"/>
      <c r="X966" s="113"/>
      <c r="Y966" s="113"/>
      <c r="Z966" s="113"/>
      <c r="AA966" s="113"/>
      <c r="AB966" s="113"/>
      <c r="AC966" s="201"/>
      <c r="AD966" s="113"/>
      <c r="AE966" s="113"/>
      <c r="AF966" s="113"/>
      <c r="AG966" s="113"/>
    </row>
    <row r="967" spans="2:33" x14ac:dyDescent="0.2">
      <c r="B967" s="200"/>
      <c r="C967" s="113"/>
      <c r="D967" s="201"/>
      <c r="E967" s="201"/>
      <c r="F967" s="113"/>
      <c r="G967" s="113"/>
      <c r="H967" s="113"/>
      <c r="I967" s="203"/>
      <c r="J967" s="203"/>
      <c r="K967" s="204"/>
      <c r="L967" s="201"/>
      <c r="M967" s="201"/>
      <c r="N967" s="201"/>
      <c r="O967" s="201"/>
      <c r="P967" s="201"/>
      <c r="Q967" s="113"/>
      <c r="R967" s="113"/>
      <c r="U967" s="201"/>
      <c r="V967" s="113"/>
      <c r="W967" s="113"/>
      <c r="X967" s="113"/>
      <c r="Y967" s="113"/>
      <c r="Z967" s="113"/>
      <c r="AA967" s="113"/>
      <c r="AB967" s="113"/>
      <c r="AC967" s="201"/>
      <c r="AD967" s="113"/>
      <c r="AE967" s="113"/>
      <c r="AF967" s="113"/>
      <c r="AG967" s="113"/>
    </row>
    <row r="968" spans="2:33" x14ac:dyDescent="0.2">
      <c r="B968" s="200"/>
      <c r="C968" s="113"/>
      <c r="D968" s="201"/>
      <c r="E968" s="201"/>
      <c r="F968" s="113"/>
      <c r="G968" s="113"/>
      <c r="H968" s="113"/>
      <c r="I968" s="203"/>
      <c r="J968" s="203"/>
      <c r="K968" s="204"/>
      <c r="L968" s="201"/>
      <c r="M968" s="201"/>
      <c r="N968" s="201"/>
      <c r="O968" s="201"/>
      <c r="P968" s="201"/>
      <c r="Q968" s="113"/>
      <c r="R968" s="113"/>
      <c r="U968" s="201"/>
      <c r="V968" s="113"/>
      <c r="W968" s="113"/>
      <c r="X968" s="113"/>
      <c r="Y968" s="113"/>
      <c r="Z968" s="113"/>
      <c r="AA968" s="113"/>
      <c r="AB968" s="113"/>
      <c r="AC968" s="201"/>
      <c r="AD968" s="113"/>
      <c r="AE968" s="113"/>
      <c r="AF968" s="113"/>
      <c r="AG968" s="113"/>
    </row>
    <row r="969" spans="2:33" x14ac:dyDescent="0.2">
      <c r="B969" s="200"/>
      <c r="C969" s="113"/>
      <c r="D969" s="201"/>
      <c r="E969" s="201"/>
      <c r="F969" s="113"/>
      <c r="G969" s="113"/>
      <c r="H969" s="113"/>
      <c r="I969" s="203"/>
      <c r="J969" s="203"/>
      <c r="K969" s="204"/>
      <c r="L969" s="201"/>
      <c r="M969" s="201"/>
      <c r="N969" s="201"/>
      <c r="O969" s="201"/>
      <c r="P969" s="201"/>
      <c r="Q969" s="113"/>
      <c r="R969" s="113"/>
      <c r="U969" s="201"/>
      <c r="V969" s="113"/>
      <c r="W969" s="113"/>
      <c r="X969" s="113"/>
      <c r="Y969" s="113"/>
      <c r="Z969" s="113"/>
      <c r="AA969" s="113"/>
      <c r="AB969" s="113"/>
      <c r="AC969" s="201"/>
      <c r="AD969" s="113"/>
      <c r="AE969" s="113"/>
      <c r="AF969" s="113"/>
      <c r="AG969" s="113"/>
    </row>
    <row r="970" spans="2:33" x14ac:dyDescent="0.2">
      <c r="B970" s="200"/>
      <c r="C970" s="113"/>
      <c r="D970" s="201"/>
      <c r="E970" s="201"/>
      <c r="F970" s="113"/>
      <c r="G970" s="113"/>
      <c r="H970" s="113"/>
      <c r="I970" s="203"/>
      <c r="J970" s="203"/>
      <c r="K970" s="204"/>
      <c r="L970" s="201"/>
      <c r="M970" s="201"/>
      <c r="N970" s="201"/>
      <c r="O970" s="201"/>
      <c r="P970" s="201"/>
      <c r="Q970" s="113"/>
      <c r="R970" s="113"/>
      <c r="U970" s="201"/>
      <c r="V970" s="113"/>
      <c r="W970" s="113"/>
      <c r="X970" s="113"/>
      <c r="Y970" s="113"/>
      <c r="Z970" s="113"/>
      <c r="AA970" s="113"/>
      <c r="AB970" s="113"/>
      <c r="AC970" s="201"/>
      <c r="AD970" s="113"/>
      <c r="AE970" s="113"/>
      <c r="AF970" s="113"/>
      <c r="AG970" s="113"/>
    </row>
    <row r="971" spans="2:33" x14ac:dyDescent="0.2">
      <c r="B971" s="200"/>
      <c r="C971" s="113"/>
      <c r="D971" s="201"/>
      <c r="E971" s="201"/>
      <c r="F971" s="113"/>
      <c r="G971" s="113"/>
      <c r="H971" s="113"/>
      <c r="I971" s="203"/>
      <c r="J971" s="203"/>
      <c r="K971" s="204"/>
      <c r="L971" s="201"/>
      <c r="M971" s="201"/>
      <c r="N971" s="201"/>
      <c r="O971" s="201"/>
      <c r="P971" s="201"/>
      <c r="Q971" s="113"/>
      <c r="R971" s="113"/>
      <c r="U971" s="201"/>
      <c r="V971" s="113"/>
      <c r="W971" s="113"/>
      <c r="X971" s="113"/>
      <c r="Y971" s="113"/>
      <c r="Z971" s="113"/>
      <c r="AA971" s="113"/>
      <c r="AB971" s="113"/>
      <c r="AC971" s="201"/>
      <c r="AD971" s="113"/>
      <c r="AE971" s="113"/>
      <c r="AF971" s="113"/>
      <c r="AG971" s="113"/>
    </row>
    <row r="972" spans="2:33" x14ac:dyDescent="0.2">
      <c r="B972" s="200"/>
      <c r="C972" s="113"/>
      <c r="D972" s="201"/>
      <c r="E972" s="201"/>
      <c r="F972" s="113"/>
      <c r="G972" s="113"/>
      <c r="H972" s="113"/>
      <c r="I972" s="203"/>
      <c r="J972" s="203"/>
      <c r="K972" s="204"/>
      <c r="L972" s="201"/>
      <c r="M972" s="201"/>
      <c r="N972" s="201"/>
      <c r="O972" s="201"/>
      <c r="P972" s="201"/>
      <c r="Q972" s="113"/>
      <c r="R972" s="113"/>
      <c r="U972" s="201"/>
      <c r="V972" s="113"/>
      <c r="W972" s="113"/>
      <c r="X972" s="113"/>
      <c r="Y972" s="113"/>
      <c r="Z972" s="113"/>
      <c r="AA972" s="113"/>
      <c r="AB972" s="113"/>
      <c r="AC972" s="201"/>
      <c r="AD972" s="113"/>
      <c r="AE972" s="113"/>
      <c r="AF972" s="113"/>
      <c r="AG972" s="113"/>
    </row>
    <row r="973" spans="2:33" x14ac:dyDescent="0.2">
      <c r="B973" s="200"/>
      <c r="C973" s="113"/>
      <c r="D973" s="201"/>
      <c r="E973" s="201"/>
      <c r="F973" s="113"/>
      <c r="G973" s="113"/>
      <c r="H973" s="113"/>
      <c r="I973" s="203"/>
      <c r="J973" s="203"/>
      <c r="K973" s="204"/>
      <c r="L973" s="201"/>
      <c r="M973" s="201"/>
      <c r="N973" s="201"/>
      <c r="O973" s="201"/>
      <c r="P973" s="201"/>
      <c r="Q973" s="113"/>
      <c r="R973" s="113"/>
      <c r="U973" s="201"/>
      <c r="V973" s="113"/>
      <c r="W973" s="113"/>
      <c r="X973" s="113"/>
      <c r="Y973" s="113"/>
      <c r="Z973" s="113"/>
      <c r="AA973" s="113"/>
      <c r="AB973" s="113"/>
      <c r="AC973" s="201"/>
      <c r="AD973" s="113"/>
      <c r="AE973" s="113"/>
      <c r="AF973" s="113"/>
      <c r="AG973" s="113"/>
    </row>
    <row r="974" spans="2:33" x14ac:dyDescent="0.2">
      <c r="B974" s="200"/>
      <c r="C974" s="113"/>
      <c r="D974" s="201"/>
      <c r="E974" s="201"/>
      <c r="F974" s="113"/>
      <c r="G974" s="113"/>
      <c r="H974" s="113"/>
      <c r="I974" s="203"/>
      <c r="J974" s="203"/>
      <c r="K974" s="204"/>
      <c r="L974" s="201"/>
      <c r="M974" s="201"/>
      <c r="N974" s="201"/>
      <c r="O974" s="201"/>
      <c r="P974" s="201"/>
      <c r="Q974" s="113"/>
      <c r="R974" s="113"/>
      <c r="U974" s="201"/>
      <c r="V974" s="113"/>
      <c r="W974" s="113"/>
      <c r="X974" s="113"/>
      <c r="Y974" s="113"/>
      <c r="Z974" s="113"/>
      <c r="AA974" s="113"/>
      <c r="AB974" s="113"/>
      <c r="AC974" s="201"/>
      <c r="AD974" s="113"/>
      <c r="AE974" s="113"/>
      <c r="AF974" s="113"/>
      <c r="AG974" s="113"/>
    </row>
    <row r="975" spans="2:33" x14ac:dyDescent="0.2">
      <c r="B975" s="200"/>
      <c r="C975" s="113"/>
      <c r="D975" s="201"/>
      <c r="E975" s="201"/>
      <c r="F975" s="113"/>
      <c r="G975" s="113"/>
      <c r="H975" s="113"/>
      <c r="I975" s="203"/>
      <c r="J975" s="203"/>
      <c r="K975" s="204"/>
      <c r="L975" s="201"/>
      <c r="M975" s="201"/>
      <c r="N975" s="201"/>
      <c r="O975" s="201"/>
      <c r="P975" s="201"/>
      <c r="Q975" s="113"/>
      <c r="R975" s="113"/>
      <c r="U975" s="201"/>
      <c r="V975" s="113"/>
      <c r="W975" s="113"/>
      <c r="X975" s="113"/>
      <c r="Y975" s="113"/>
      <c r="Z975" s="113"/>
      <c r="AA975" s="113"/>
      <c r="AB975" s="113"/>
      <c r="AC975" s="201"/>
      <c r="AD975" s="113"/>
      <c r="AE975" s="113"/>
      <c r="AF975" s="113"/>
      <c r="AG975" s="113"/>
    </row>
    <row r="976" spans="2:33" x14ac:dyDescent="0.2">
      <c r="B976" s="200"/>
      <c r="C976" s="113"/>
      <c r="D976" s="201"/>
      <c r="E976" s="201"/>
      <c r="F976" s="113"/>
      <c r="G976" s="113"/>
      <c r="H976" s="113"/>
      <c r="I976" s="203"/>
      <c r="J976" s="203"/>
      <c r="K976" s="204"/>
      <c r="L976" s="201"/>
      <c r="M976" s="201"/>
      <c r="N976" s="201"/>
      <c r="O976" s="201"/>
      <c r="P976" s="201"/>
      <c r="Q976" s="113"/>
      <c r="R976" s="113"/>
      <c r="U976" s="201"/>
      <c r="V976" s="113"/>
      <c r="W976" s="113"/>
      <c r="X976" s="113"/>
      <c r="Y976" s="113"/>
      <c r="Z976" s="113"/>
      <c r="AA976" s="113"/>
      <c r="AB976" s="113"/>
      <c r="AC976" s="201"/>
      <c r="AD976" s="113"/>
      <c r="AE976" s="113"/>
      <c r="AF976" s="113"/>
      <c r="AG976" s="113"/>
    </row>
    <row r="977" spans="2:33" x14ac:dyDescent="0.2">
      <c r="B977" s="200"/>
      <c r="C977" s="113"/>
      <c r="D977" s="201"/>
      <c r="E977" s="201"/>
      <c r="F977" s="113"/>
      <c r="G977" s="113"/>
      <c r="H977" s="113"/>
      <c r="I977" s="203"/>
      <c r="J977" s="203"/>
      <c r="K977" s="204"/>
      <c r="L977" s="201"/>
      <c r="M977" s="201"/>
      <c r="N977" s="201"/>
      <c r="O977" s="201"/>
      <c r="P977" s="201"/>
      <c r="Q977" s="113"/>
      <c r="R977" s="113"/>
      <c r="U977" s="201"/>
      <c r="V977" s="113"/>
      <c r="W977" s="113"/>
      <c r="X977" s="113"/>
      <c r="Y977" s="113"/>
      <c r="Z977" s="113"/>
      <c r="AA977" s="113"/>
      <c r="AB977" s="113"/>
      <c r="AC977" s="201"/>
      <c r="AD977" s="113"/>
      <c r="AE977" s="113"/>
      <c r="AF977" s="113"/>
      <c r="AG977" s="113"/>
    </row>
    <row r="978" spans="2:33" x14ac:dyDescent="0.2">
      <c r="B978" s="200"/>
      <c r="C978" s="113"/>
      <c r="D978" s="201"/>
      <c r="E978" s="201"/>
      <c r="F978" s="113"/>
      <c r="G978" s="113"/>
      <c r="H978" s="113"/>
      <c r="I978" s="203"/>
      <c r="J978" s="203"/>
      <c r="K978" s="204"/>
      <c r="L978" s="201"/>
      <c r="M978" s="201"/>
      <c r="N978" s="201"/>
      <c r="O978" s="201"/>
      <c r="P978" s="201"/>
      <c r="Q978" s="113"/>
      <c r="R978" s="113"/>
      <c r="U978" s="201"/>
      <c r="V978" s="113"/>
      <c r="W978" s="113"/>
      <c r="X978" s="113"/>
      <c r="Y978" s="113"/>
      <c r="Z978" s="113"/>
      <c r="AA978" s="113"/>
      <c r="AB978" s="113"/>
      <c r="AC978" s="201"/>
      <c r="AD978" s="113"/>
      <c r="AE978" s="113"/>
      <c r="AF978" s="113"/>
      <c r="AG978" s="113"/>
    </row>
    <row r="979" spans="2:33" x14ac:dyDescent="0.2">
      <c r="B979" s="200"/>
      <c r="C979" s="113"/>
      <c r="D979" s="201"/>
      <c r="E979" s="201"/>
      <c r="F979" s="113"/>
      <c r="G979" s="113"/>
      <c r="H979" s="113"/>
      <c r="I979" s="203"/>
      <c r="J979" s="203"/>
      <c r="K979" s="204"/>
      <c r="L979" s="201"/>
      <c r="M979" s="201"/>
      <c r="N979" s="201"/>
      <c r="O979" s="201"/>
      <c r="P979" s="201"/>
      <c r="Q979" s="113"/>
      <c r="R979" s="113"/>
      <c r="U979" s="201"/>
      <c r="V979" s="113"/>
      <c r="W979" s="113"/>
      <c r="X979" s="113"/>
      <c r="Y979" s="113"/>
      <c r="Z979" s="113"/>
      <c r="AA979" s="113"/>
      <c r="AB979" s="113"/>
      <c r="AC979" s="201"/>
      <c r="AD979" s="113"/>
      <c r="AE979" s="113"/>
      <c r="AF979" s="113"/>
      <c r="AG979" s="113"/>
    </row>
    <row r="980" spans="2:33" x14ac:dyDescent="0.2">
      <c r="B980" s="200"/>
      <c r="C980" s="113"/>
      <c r="D980" s="201"/>
      <c r="E980" s="201"/>
      <c r="F980" s="113"/>
      <c r="G980" s="113"/>
      <c r="H980" s="113"/>
      <c r="I980" s="203"/>
      <c r="J980" s="203"/>
      <c r="K980" s="204"/>
      <c r="L980" s="201"/>
      <c r="M980" s="201"/>
      <c r="N980" s="201"/>
      <c r="O980" s="201"/>
      <c r="P980" s="201"/>
      <c r="Q980" s="113"/>
      <c r="R980" s="113"/>
      <c r="U980" s="201"/>
      <c r="V980" s="113"/>
      <c r="W980" s="113"/>
      <c r="X980" s="113"/>
      <c r="Y980" s="113"/>
      <c r="Z980" s="113"/>
      <c r="AA980" s="113"/>
      <c r="AB980" s="113"/>
      <c r="AC980" s="201"/>
      <c r="AD980" s="113"/>
      <c r="AE980" s="113"/>
      <c r="AF980" s="113"/>
      <c r="AG980" s="113"/>
    </row>
    <row r="981" spans="2:33" x14ac:dyDescent="0.2">
      <c r="B981" s="200"/>
      <c r="C981" s="113"/>
      <c r="D981" s="201"/>
      <c r="E981" s="201"/>
      <c r="F981" s="113"/>
      <c r="G981" s="113"/>
      <c r="H981" s="113"/>
      <c r="I981" s="203"/>
      <c r="J981" s="203"/>
      <c r="K981" s="204"/>
      <c r="L981" s="201"/>
      <c r="M981" s="201"/>
      <c r="N981" s="201"/>
      <c r="O981" s="201"/>
      <c r="P981" s="201"/>
      <c r="Q981" s="113"/>
      <c r="R981" s="113"/>
      <c r="U981" s="201"/>
      <c r="V981" s="113"/>
      <c r="W981" s="113"/>
      <c r="X981" s="113"/>
      <c r="Y981" s="113"/>
      <c r="Z981" s="113"/>
      <c r="AA981" s="113"/>
      <c r="AB981" s="113"/>
      <c r="AC981" s="201"/>
      <c r="AD981" s="113"/>
      <c r="AE981" s="113"/>
      <c r="AF981" s="113"/>
      <c r="AG981" s="113"/>
    </row>
    <row r="982" spans="2:33" x14ac:dyDescent="0.2">
      <c r="B982" s="200"/>
      <c r="C982" s="113"/>
      <c r="D982" s="201"/>
      <c r="E982" s="201"/>
      <c r="F982" s="113"/>
      <c r="G982" s="113"/>
      <c r="H982" s="113"/>
      <c r="I982" s="203"/>
      <c r="J982" s="203"/>
      <c r="K982" s="204"/>
      <c r="L982" s="201"/>
      <c r="M982" s="201"/>
      <c r="N982" s="201"/>
      <c r="O982" s="201"/>
      <c r="P982" s="201"/>
      <c r="Q982" s="113"/>
      <c r="R982" s="113"/>
      <c r="U982" s="201"/>
      <c r="V982" s="113"/>
      <c r="W982" s="113"/>
      <c r="X982" s="113"/>
      <c r="Y982" s="113"/>
      <c r="Z982" s="113"/>
      <c r="AA982" s="113"/>
      <c r="AB982" s="113"/>
      <c r="AC982" s="201"/>
      <c r="AD982" s="113"/>
      <c r="AE982" s="113"/>
      <c r="AF982" s="113"/>
      <c r="AG982" s="113"/>
    </row>
    <row r="983" spans="2:33" x14ac:dyDescent="0.2">
      <c r="B983" s="200"/>
      <c r="C983" s="113"/>
      <c r="D983" s="201"/>
      <c r="E983" s="201"/>
      <c r="F983" s="113"/>
      <c r="G983" s="113"/>
      <c r="H983" s="113"/>
      <c r="I983" s="203"/>
      <c r="J983" s="203"/>
      <c r="K983" s="204"/>
      <c r="L983" s="201"/>
      <c r="M983" s="201"/>
      <c r="N983" s="201"/>
      <c r="O983" s="201"/>
      <c r="P983" s="201"/>
      <c r="Q983" s="113"/>
      <c r="R983" s="113"/>
      <c r="U983" s="201"/>
      <c r="V983" s="113"/>
      <c r="W983" s="113"/>
      <c r="X983" s="113"/>
      <c r="Y983" s="113"/>
      <c r="Z983" s="113"/>
      <c r="AA983" s="113"/>
      <c r="AB983" s="113"/>
      <c r="AC983" s="201"/>
      <c r="AD983" s="113"/>
      <c r="AE983" s="113"/>
      <c r="AF983" s="113"/>
      <c r="AG983" s="113"/>
    </row>
    <row r="984" spans="2:33" x14ac:dyDescent="0.2">
      <c r="B984" s="200"/>
      <c r="C984" s="113"/>
      <c r="D984" s="201"/>
      <c r="E984" s="201"/>
      <c r="F984" s="113"/>
      <c r="G984" s="113"/>
      <c r="H984" s="113"/>
      <c r="I984" s="203"/>
      <c r="J984" s="203"/>
      <c r="K984" s="204"/>
      <c r="L984" s="201"/>
      <c r="M984" s="201"/>
      <c r="N984" s="201"/>
      <c r="O984" s="201"/>
      <c r="P984" s="201"/>
      <c r="Q984" s="113"/>
      <c r="R984" s="113"/>
      <c r="U984" s="201"/>
      <c r="V984" s="113"/>
      <c r="W984" s="113"/>
      <c r="X984" s="113"/>
      <c r="Y984" s="113"/>
      <c r="Z984" s="113"/>
      <c r="AA984" s="113"/>
      <c r="AB984" s="113"/>
      <c r="AC984" s="201"/>
      <c r="AD984" s="113"/>
      <c r="AE984" s="113"/>
      <c r="AF984" s="113"/>
      <c r="AG984" s="113"/>
    </row>
    <row r="985" spans="2:33" x14ac:dyDescent="0.2">
      <c r="B985" s="200"/>
      <c r="C985" s="113"/>
      <c r="D985" s="201"/>
      <c r="E985" s="201"/>
      <c r="F985" s="113"/>
      <c r="G985" s="113"/>
      <c r="H985" s="113"/>
      <c r="I985" s="203"/>
      <c r="J985" s="203"/>
      <c r="K985" s="204"/>
      <c r="L985" s="201"/>
      <c r="M985" s="201"/>
      <c r="N985" s="201"/>
      <c r="O985" s="201"/>
      <c r="P985" s="201"/>
      <c r="Q985" s="113"/>
      <c r="R985" s="113"/>
      <c r="U985" s="201"/>
      <c r="V985" s="113"/>
      <c r="W985" s="113"/>
      <c r="X985" s="113"/>
      <c r="Y985" s="113"/>
      <c r="Z985" s="113"/>
      <c r="AA985" s="113"/>
      <c r="AB985" s="113"/>
      <c r="AC985" s="201"/>
      <c r="AD985" s="113"/>
      <c r="AE985" s="113"/>
      <c r="AF985" s="113"/>
      <c r="AG985" s="113"/>
    </row>
    <row r="986" spans="2:33" x14ac:dyDescent="0.2">
      <c r="B986" s="200"/>
      <c r="C986" s="113"/>
      <c r="D986" s="201"/>
      <c r="E986" s="201"/>
      <c r="F986" s="113"/>
      <c r="G986" s="113"/>
      <c r="H986" s="113"/>
      <c r="I986" s="203"/>
      <c r="J986" s="203"/>
      <c r="K986" s="204"/>
      <c r="L986" s="201"/>
      <c r="M986" s="201"/>
      <c r="N986" s="201"/>
      <c r="O986" s="201"/>
      <c r="P986" s="201"/>
      <c r="Q986" s="113"/>
      <c r="R986" s="113"/>
      <c r="U986" s="201"/>
      <c r="V986" s="113"/>
      <c r="W986" s="113"/>
      <c r="X986" s="113"/>
      <c r="Y986" s="113"/>
      <c r="Z986" s="113"/>
      <c r="AA986" s="113"/>
      <c r="AB986" s="113"/>
      <c r="AC986" s="201"/>
      <c r="AD986" s="113"/>
      <c r="AE986" s="113"/>
      <c r="AF986" s="113"/>
      <c r="AG986" s="113"/>
    </row>
    <row r="987" spans="2:33" x14ac:dyDescent="0.2">
      <c r="B987" s="200"/>
      <c r="C987" s="113"/>
      <c r="D987" s="201"/>
      <c r="E987" s="201"/>
      <c r="F987" s="113"/>
      <c r="G987" s="113"/>
      <c r="H987" s="113"/>
      <c r="I987" s="203"/>
      <c r="J987" s="203"/>
      <c r="K987" s="204"/>
      <c r="L987" s="201"/>
      <c r="M987" s="201"/>
      <c r="N987" s="201"/>
      <c r="O987" s="201"/>
      <c r="P987" s="201"/>
      <c r="Q987" s="113"/>
      <c r="R987" s="113"/>
      <c r="U987" s="201"/>
      <c r="V987" s="113"/>
      <c r="W987" s="113"/>
      <c r="X987" s="113"/>
      <c r="Y987" s="113"/>
      <c r="Z987" s="113"/>
      <c r="AA987" s="113"/>
      <c r="AB987" s="113"/>
      <c r="AC987" s="201"/>
      <c r="AD987" s="113"/>
      <c r="AE987" s="113"/>
      <c r="AF987" s="113"/>
      <c r="AG987" s="113"/>
    </row>
    <row r="988" spans="2:33" x14ac:dyDescent="0.2">
      <c r="B988" s="200"/>
      <c r="C988" s="113"/>
      <c r="D988" s="201"/>
      <c r="E988" s="201"/>
      <c r="F988" s="113"/>
      <c r="G988" s="113"/>
      <c r="H988" s="113"/>
      <c r="I988" s="203"/>
      <c r="J988" s="203"/>
      <c r="K988" s="204"/>
      <c r="L988" s="201"/>
      <c r="M988" s="201"/>
      <c r="N988" s="201"/>
      <c r="O988" s="201"/>
      <c r="P988" s="201"/>
      <c r="Q988" s="113"/>
      <c r="R988" s="113"/>
      <c r="U988" s="201"/>
      <c r="V988" s="113"/>
      <c r="W988" s="113"/>
      <c r="X988" s="113"/>
      <c r="Y988" s="113"/>
      <c r="Z988" s="113"/>
      <c r="AA988" s="113"/>
      <c r="AB988" s="113"/>
      <c r="AC988" s="201"/>
      <c r="AD988" s="113"/>
      <c r="AE988" s="113"/>
      <c r="AF988" s="113"/>
      <c r="AG988" s="113"/>
    </row>
    <row r="989" spans="2:33" x14ac:dyDescent="0.2">
      <c r="B989" s="200"/>
      <c r="C989" s="113"/>
      <c r="D989" s="201"/>
      <c r="E989" s="201"/>
      <c r="F989" s="113"/>
      <c r="G989" s="113"/>
      <c r="H989" s="113"/>
      <c r="I989" s="203"/>
      <c r="J989" s="203"/>
      <c r="K989" s="204"/>
      <c r="L989" s="201"/>
      <c r="M989" s="201"/>
      <c r="N989" s="201"/>
      <c r="O989" s="201"/>
      <c r="P989" s="201"/>
      <c r="Q989" s="113"/>
      <c r="R989" s="113"/>
      <c r="U989" s="201"/>
      <c r="V989" s="113"/>
      <c r="W989" s="113"/>
      <c r="X989" s="113"/>
      <c r="Y989" s="113"/>
      <c r="Z989" s="113"/>
      <c r="AA989" s="113"/>
      <c r="AB989" s="113"/>
      <c r="AC989" s="201"/>
      <c r="AD989" s="113"/>
      <c r="AE989" s="113"/>
      <c r="AF989" s="113"/>
      <c r="AG989" s="113"/>
    </row>
    <row r="990" spans="2:33" x14ac:dyDescent="0.2">
      <c r="B990" s="200"/>
      <c r="C990" s="113"/>
      <c r="D990" s="201"/>
      <c r="E990" s="201"/>
      <c r="F990" s="113"/>
      <c r="G990" s="113"/>
      <c r="H990" s="113"/>
      <c r="I990" s="203"/>
      <c r="J990" s="203"/>
      <c r="K990" s="204"/>
      <c r="L990" s="201"/>
      <c r="M990" s="201"/>
      <c r="N990" s="201"/>
      <c r="O990" s="201"/>
      <c r="P990" s="201"/>
      <c r="Q990" s="113"/>
      <c r="R990" s="113"/>
      <c r="U990" s="201"/>
      <c r="V990" s="113"/>
      <c r="W990" s="113"/>
      <c r="X990" s="113"/>
      <c r="Y990" s="113"/>
      <c r="Z990" s="113"/>
      <c r="AA990" s="113"/>
      <c r="AB990" s="113"/>
      <c r="AC990" s="201"/>
      <c r="AD990" s="113"/>
      <c r="AE990" s="113"/>
      <c r="AF990" s="113"/>
      <c r="AG990" s="113"/>
    </row>
    <row r="991" spans="2:33" x14ac:dyDescent="0.2">
      <c r="B991" s="200"/>
      <c r="C991" s="113"/>
      <c r="D991" s="201"/>
      <c r="E991" s="201"/>
      <c r="F991" s="113"/>
      <c r="G991" s="113"/>
      <c r="H991" s="113"/>
      <c r="I991" s="203"/>
      <c r="J991" s="203"/>
      <c r="K991" s="204"/>
      <c r="L991" s="201"/>
      <c r="M991" s="201"/>
      <c r="N991" s="201"/>
      <c r="O991" s="201"/>
      <c r="P991" s="201"/>
      <c r="Q991" s="113"/>
      <c r="R991" s="113"/>
      <c r="U991" s="201"/>
      <c r="V991" s="113"/>
      <c r="W991" s="113"/>
      <c r="X991" s="113"/>
      <c r="Y991" s="113"/>
      <c r="Z991" s="113"/>
      <c r="AA991" s="113"/>
      <c r="AB991" s="113"/>
      <c r="AC991" s="201"/>
      <c r="AD991" s="113"/>
      <c r="AE991" s="113"/>
      <c r="AF991" s="113"/>
      <c r="AG991" s="113"/>
    </row>
    <row r="992" spans="2:33" x14ac:dyDescent="0.2">
      <c r="B992" s="200"/>
      <c r="C992" s="113"/>
      <c r="D992" s="201"/>
      <c r="E992" s="201"/>
      <c r="F992" s="113"/>
      <c r="G992" s="113"/>
      <c r="H992" s="113"/>
      <c r="I992" s="203"/>
      <c r="J992" s="203"/>
      <c r="K992" s="204"/>
      <c r="L992" s="201"/>
      <c r="M992" s="201"/>
      <c r="N992" s="201"/>
      <c r="O992" s="201"/>
      <c r="P992" s="201"/>
      <c r="Q992" s="113"/>
      <c r="R992" s="113"/>
      <c r="U992" s="201"/>
      <c r="V992" s="113"/>
      <c r="W992" s="113"/>
      <c r="X992" s="113"/>
      <c r="Y992" s="113"/>
      <c r="Z992" s="113"/>
      <c r="AA992" s="113"/>
      <c r="AB992" s="113"/>
      <c r="AC992" s="201"/>
      <c r="AD992" s="113"/>
      <c r="AE992" s="113"/>
      <c r="AF992" s="113"/>
      <c r="AG992" s="113"/>
    </row>
    <row r="993" spans="2:33" x14ac:dyDescent="0.2">
      <c r="B993" s="200"/>
      <c r="C993" s="113"/>
      <c r="D993" s="201"/>
      <c r="E993" s="201"/>
      <c r="F993" s="113"/>
      <c r="G993" s="113"/>
      <c r="H993" s="113"/>
      <c r="I993" s="203"/>
      <c r="J993" s="203"/>
      <c r="K993" s="204"/>
      <c r="L993" s="201"/>
      <c r="M993" s="201"/>
      <c r="N993" s="201"/>
      <c r="O993" s="201"/>
      <c r="P993" s="201"/>
      <c r="Q993" s="113"/>
      <c r="R993" s="113"/>
      <c r="U993" s="201"/>
      <c r="V993" s="113"/>
      <c r="W993" s="113"/>
      <c r="X993" s="113"/>
      <c r="Y993" s="113"/>
      <c r="Z993" s="113"/>
      <c r="AA993" s="113"/>
      <c r="AB993" s="113"/>
      <c r="AC993" s="201"/>
      <c r="AD993" s="113"/>
      <c r="AE993" s="113"/>
      <c r="AF993" s="113"/>
      <c r="AG993" s="113"/>
    </row>
    <row r="994" spans="2:33" x14ac:dyDescent="0.2">
      <c r="B994" s="200"/>
      <c r="C994" s="113"/>
      <c r="D994" s="201"/>
      <c r="E994" s="201"/>
      <c r="F994" s="113"/>
      <c r="G994" s="113"/>
      <c r="H994" s="113"/>
      <c r="I994" s="203"/>
      <c r="J994" s="203"/>
      <c r="K994" s="204"/>
      <c r="L994" s="201"/>
      <c r="M994" s="201"/>
      <c r="N994" s="201"/>
      <c r="O994" s="201"/>
      <c r="P994" s="201"/>
      <c r="Q994" s="113"/>
      <c r="R994" s="113"/>
      <c r="U994" s="201"/>
      <c r="V994" s="113"/>
      <c r="W994" s="113"/>
      <c r="X994" s="113"/>
      <c r="Y994" s="113"/>
      <c r="Z994" s="113"/>
      <c r="AA994" s="113"/>
      <c r="AB994" s="113"/>
      <c r="AC994" s="201"/>
      <c r="AD994" s="113"/>
      <c r="AE994" s="113"/>
      <c r="AF994" s="113"/>
      <c r="AG994" s="113"/>
    </row>
    <row r="995" spans="2:33" x14ac:dyDescent="0.2">
      <c r="B995" s="200"/>
      <c r="C995" s="113"/>
      <c r="D995" s="201"/>
      <c r="E995" s="201"/>
      <c r="F995" s="113"/>
      <c r="G995" s="113"/>
      <c r="H995" s="113"/>
      <c r="I995" s="203"/>
      <c r="J995" s="203"/>
      <c r="K995" s="204"/>
      <c r="L995" s="201"/>
      <c r="M995" s="201"/>
      <c r="N995" s="201"/>
      <c r="O995" s="201"/>
      <c r="P995" s="201"/>
      <c r="Q995" s="113"/>
      <c r="R995" s="113"/>
      <c r="U995" s="201"/>
      <c r="V995" s="113"/>
      <c r="W995" s="113"/>
      <c r="X995" s="113"/>
      <c r="Y995" s="113"/>
      <c r="Z995" s="113"/>
      <c r="AA995" s="113"/>
      <c r="AB995" s="113"/>
      <c r="AC995" s="201"/>
      <c r="AD995" s="113"/>
      <c r="AE995" s="113"/>
      <c r="AF995" s="113"/>
      <c r="AG995" s="113"/>
    </row>
    <row r="996" spans="2:33" x14ac:dyDescent="0.2">
      <c r="B996" s="200"/>
      <c r="C996" s="113"/>
      <c r="D996" s="201"/>
      <c r="E996" s="201"/>
      <c r="F996" s="113"/>
      <c r="G996" s="113"/>
      <c r="H996" s="113"/>
      <c r="I996" s="203"/>
      <c r="J996" s="203"/>
      <c r="K996" s="204"/>
      <c r="L996" s="201"/>
      <c r="M996" s="201"/>
      <c r="N996" s="201"/>
      <c r="O996" s="201"/>
      <c r="P996" s="201"/>
      <c r="Q996" s="113"/>
      <c r="R996" s="113"/>
      <c r="U996" s="201"/>
      <c r="V996" s="113"/>
      <c r="W996" s="113"/>
      <c r="X996" s="113"/>
      <c r="Y996" s="113"/>
      <c r="Z996" s="113"/>
      <c r="AA996" s="113"/>
      <c r="AB996" s="113"/>
      <c r="AC996" s="201"/>
      <c r="AD996" s="113"/>
      <c r="AE996" s="113"/>
      <c r="AF996" s="113"/>
      <c r="AG996" s="113"/>
    </row>
    <row r="997" spans="2:33" x14ac:dyDescent="0.2">
      <c r="B997" s="200"/>
      <c r="C997" s="113"/>
      <c r="D997" s="201"/>
      <c r="E997" s="201"/>
      <c r="F997" s="113"/>
      <c r="G997" s="113"/>
      <c r="H997" s="113"/>
      <c r="I997" s="203"/>
      <c r="J997" s="203"/>
      <c r="K997" s="204"/>
      <c r="L997" s="201"/>
      <c r="M997" s="201"/>
      <c r="N997" s="201"/>
      <c r="O997" s="201"/>
      <c r="P997" s="201"/>
      <c r="Q997" s="113"/>
      <c r="R997" s="113"/>
      <c r="U997" s="201"/>
      <c r="V997" s="113"/>
      <c r="W997" s="113"/>
      <c r="X997" s="113"/>
      <c r="Y997" s="113"/>
      <c r="Z997" s="113"/>
      <c r="AA997" s="113"/>
      <c r="AB997" s="113"/>
      <c r="AC997" s="201"/>
      <c r="AD997" s="113"/>
      <c r="AE997" s="113"/>
      <c r="AF997" s="113"/>
      <c r="AG997" s="113"/>
    </row>
    <row r="998" spans="2:33" x14ac:dyDescent="0.2">
      <c r="B998" s="200"/>
      <c r="C998" s="113"/>
      <c r="D998" s="201"/>
      <c r="E998" s="201"/>
      <c r="F998" s="113"/>
      <c r="G998" s="113"/>
      <c r="H998" s="113"/>
      <c r="I998" s="203"/>
      <c r="J998" s="203"/>
      <c r="K998" s="204"/>
      <c r="L998" s="201"/>
      <c r="M998" s="201"/>
      <c r="N998" s="201"/>
      <c r="O998" s="201"/>
      <c r="P998" s="201"/>
      <c r="Q998" s="113"/>
      <c r="R998" s="113"/>
      <c r="U998" s="201"/>
      <c r="V998" s="113"/>
      <c r="W998" s="113"/>
      <c r="X998" s="113"/>
      <c r="Y998" s="113"/>
      <c r="Z998" s="113"/>
      <c r="AA998" s="113"/>
      <c r="AB998" s="113"/>
      <c r="AC998" s="201"/>
      <c r="AD998" s="113"/>
      <c r="AE998" s="113"/>
      <c r="AF998" s="113"/>
      <c r="AG998" s="113"/>
    </row>
    <row r="999" spans="2:33" x14ac:dyDescent="0.2">
      <c r="B999" s="200"/>
      <c r="C999" s="113"/>
      <c r="D999" s="201"/>
      <c r="E999" s="201"/>
      <c r="F999" s="113"/>
      <c r="G999" s="113"/>
      <c r="H999" s="113"/>
      <c r="I999" s="203"/>
      <c r="J999" s="203"/>
      <c r="K999" s="204"/>
      <c r="L999" s="201"/>
      <c r="M999" s="201"/>
      <c r="N999" s="201"/>
      <c r="O999" s="201"/>
      <c r="P999" s="201"/>
      <c r="Q999" s="113"/>
      <c r="R999" s="113"/>
      <c r="U999" s="201"/>
      <c r="V999" s="113"/>
      <c r="W999" s="113"/>
      <c r="X999" s="113"/>
      <c r="Y999" s="113"/>
      <c r="Z999" s="113"/>
      <c r="AA999" s="113"/>
      <c r="AB999" s="113"/>
      <c r="AC999" s="201"/>
      <c r="AD999" s="113"/>
      <c r="AE999" s="113"/>
      <c r="AF999" s="113"/>
      <c r="AG999" s="113"/>
    </row>
    <row r="1000" spans="2:33" x14ac:dyDescent="0.2">
      <c r="B1000" s="200"/>
      <c r="C1000" s="113"/>
      <c r="D1000" s="201"/>
      <c r="E1000" s="201"/>
      <c r="F1000" s="113"/>
      <c r="G1000" s="113"/>
      <c r="H1000" s="113"/>
      <c r="I1000" s="203"/>
      <c r="J1000" s="203"/>
      <c r="K1000" s="204"/>
      <c r="L1000" s="201"/>
      <c r="M1000" s="201"/>
      <c r="N1000" s="201"/>
      <c r="O1000" s="201"/>
      <c r="P1000" s="201"/>
      <c r="Q1000" s="113"/>
      <c r="R1000" s="113"/>
      <c r="U1000" s="201"/>
      <c r="V1000" s="113"/>
      <c r="W1000" s="113"/>
      <c r="X1000" s="113"/>
      <c r="Y1000" s="113"/>
      <c r="Z1000" s="113"/>
      <c r="AA1000" s="113"/>
      <c r="AB1000" s="113"/>
      <c r="AC1000" s="201"/>
      <c r="AD1000" s="113"/>
      <c r="AE1000" s="113"/>
      <c r="AF1000" s="113"/>
      <c r="AG1000" s="113"/>
    </row>
    <row r="1001" spans="2:33" x14ac:dyDescent="0.2">
      <c r="B1001" s="200"/>
      <c r="C1001" s="113"/>
      <c r="D1001" s="201"/>
      <c r="E1001" s="201"/>
      <c r="F1001" s="113"/>
      <c r="G1001" s="113"/>
      <c r="H1001" s="113"/>
      <c r="I1001" s="203"/>
      <c r="J1001" s="203"/>
      <c r="K1001" s="204"/>
      <c r="L1001" s="201"/>
      <c r="M1001" s="201"/>
      <c r="N1001" s="201"/>
      <c r="O1001" s="201"/>
      <c r="P1001" s="201"/>
      <c r="Q1001" s="113"/>
      <c r="R1001" s="113"/>
      <c r="U1001" s="201"/>
      <c r="V1001" s="113"/>
      <c r="W1001" s="113"/>
      <c r="X1001" s="113"/>
      <c r="Y1001" s="113"/>
      <c r="Z1001" s="113"/>
      <c r="AA1001" s="113"/>
      <c r="AB1001" s="113"/>
      <c r="AC1001" s="201"/>
      <c r="AD1001" s="113"/>
      <c r="AE1001" s="113"/>
      <c r="AF1001" s="113"/>
      <c r="AG1001" s="113"/>
    </row>
    <row r="1002" spans="2:33" x14ac:dyDescent="0.2">
      <c r="B1002" s="200"/>
      <c r="C1002" s="113"/>
      <c r="D1002" s="201"/>
      <c r="E1002" s="201"/>
      <c r="F1002" s="113"/>
      <c r="G1002" s="113"/>
      <c r="H1002" s="113"/>
      <c r="I1002" s="203"/>
      <c r="J1002" s="203"/>
      <c r="K1002" s="204"/>
      <c r="L1002" s="201"/>
      <c r="M1002" s="201"/>
      <c r="N1002" s="201"/>
      <c r="O1002" s="201"/>
      <c r="P1002" s="201"/>
      <c r="Q1002" s="113"/>
      <c r="R1002" s="113"/>
      <c r="U1002" s="201"/>
      <c r="V1002" s="113"/>
      <c r="W1002" s="113"/>
      <c r="X1002" s="113"/>
      <c r="Y1002" s="113"/>
      <c r="Z1002" s="113"/>
      <c r="AA1002" s="113"/>
      <c r="AB1002" s="113"/>
      <c r="AC1002" s="201"/>
      <c r="AD1002" s="113"/>
      <c r="AE1002" s="113"/>
      <c r="AF1002" s="113"/>
      <c r="AG1002" s="113"/>
    </row>
    <row r="1003" spans="2:33" x14ac:dyDescent="0.2">
      <c r="B1003" s="200"/>
      <c r="C1003" s="113"/>
      <c r="D1003" s="201"/>
      <c r="E1003" s="201"/>
      <c r="F1003" s="113"/>
      <c r="G1003" s="113"/>
      <c r="H1003" s="113"/>
      <c r="I1003" s="203"/>
      <c r="J1003" s="203"/>
      <c r="K1003" s="204"/>
      <c r="L1003" s="201"/>
      <c r="M1003" s="201"/>
      <c r="N1003" s="201"/>
      <c r="O1003" s="201"/>
      <c r="P1003" s="201"/>
      <c r="Q1003" s="113"/>
      <c r="R1003" s="113"/>
      <c r="U1003" s="201"/>
      <c r="V1003" s="113"/>
      <c r="W1003" s="113"/>
      <c r="X1003" s="113"/>
      <c r="Y1003" s="113"/>
      <c r="Z1003" s="113"/>
      <c r="AA1003" s="113"/>
      <c r="AB1003" s="113"/>
      <c r="AC1003" s="201"/>
      <c r="AD1003" s="113"/>
      <c r="AE1003" s="113"/>
      <c r="AF1003" s="113"/>
      <c r="AG1003" s="113"/>
    </row>
    <row r="1004" spans="2:33" x14ac:dyDescent="0.2">
      <c r="B1004" s="200"/>
      <c r="C1004" s="113"/>
      <c r="D1004" s="201"/>
      <c r="E1004" s="201"/>
      <c r="F1004" s="113"/>
      <c r="G1004" s="113"/>
      <c r="H1004" s="113"/>
      <c r="I1004" s="203"/>
      <c r="J1004" s="203"/>
      <c r="K1004" s="204"/>
      <c r="L1004" s="201"/>
      <c r="M1004" s="201"/>
      <c r="N1004" s="201"/>
      <c r="O1004" s="201"/>
      <c r="P1004" s="201"/>
      <c r="Q1004" s="113"/>
      <c r="R1004" s="113"/>
      <c r="U1004" s="201"/>
      <c r="V1004" s="113"/>
      <c r="W1004" s="113"/>
      <c r="X1004" s="113"/>
      <c r="Y1004" s="113"/>
      <c r="Z1004" s="113"/>
      <c r="AA1004" s="113"/>
      <c r="AB1004" s="113"/>
      <c r="AC1004" s="201"/>
      <c r="AD1004" s="113"/>
      <c r="AE1004" s="113"/>
      <c r="AF1004" s="113"/>
      <c r="AG1004" s="113"/>
    </row>
    <row r="1005" spans="2:33" x14ac:dyDescent="0.2">
      <c r="B1005" s="200"/>
      <c r="C1005" s="113"/>
      <c r="D1005" s="201"/>
      <c r="E1005" s="201"/>
      <c r="F1005" s="113"/>
      <c r="G1005" s="113"/>
      <c r="H1005" s="113"/>
      <c r="I1005" s="203"/>
      <c r="J1005" s="203"/>
      <c r="K1005" s="204"/>
      <c r="L1005" s="201"/>
      <c r="M1005" s="201"/>
      <c r="N1005" s="201"/>
      <c r="O1005" s="201"/>
      <c r="P1005" s="201"/>
      <c r="Q1005" s="113"/>
      <c r="R1005" s="113"/>
      <c r="U1005" s="201"/>
      <c r="V1005" s="113"/>
      <c r="W1005" s="113"/>
      <c r="X1005" s="113"/>
      <c r="Y1005" s="113"/>
      <c r="Z1005" s="113"/>
      <c r="AA1005" s="113"/>
      <c r="AB1005" s="113"/>
      <c r="AC1005" s="201"/>
      <c r="AD1005" s="113"/>
      <c r="AE1005" s="113"/>
      <c r="AF1005" s="113"/>
      <c r="AG1005" s="113"/>
    </row>
    <row r="1006" spans="2:33" x14ac:dyDescent="0.2">
      <c r="B1006" s="200"/>
      <c r="C1006" s="113"/>
      <c r="D1006" s="201"/>
      <c r="E1006" s="201"/>
      <c r="F1006" s="113"/>
      <c r="G1006" s="113"/>
      <c r="H1006" s="113"/>
      <c r="I1006" s="203"/>
      <c r="J1006" s="203"/>
      <c r="K1006" s="204"/>
      <c r="L1006" s="201"/>
      <c r="M1006" s="201"/>
      <c r="N1006" s="201"/>
      <c r="O1006" s="201"/>
      <c r="P1006" s="201"/>
      <c r="Q1006" s="113"/>
      <c r="R1006" s="113"/>
      <c r="U1006" s="201"/>
      <c r="V1006" s="113"/>
      <c r="W1006" s="113"/>
      <c r="X1006" s="113"/>
      <c r="Y1006" s="113"/>
      <c r="Z1006" s="113"/>
      <c r="AA1006" s="113"/>
      <c r="AB1006" s="113"/>
      <c r="AC1006" s="201"/>
      <c r="AD1006" s="113"/>
      <c r="AE1006" s="113"/>
      <c r="AF1006" s="113"/>
      <c r="AG1006" s="113"/>
    </row>
    <row r="1007" spans="2:33" x14ac:dyDescent="0.2">
      <c r="B1007" s="200"/>
      <c r="C1007" s="113"/>
      <c r="D1007" s="201"/>
      <c r="E1007" s="201"/>
      <c r="F1007" s="113"/>
      <c r="G1007" s="113"/>
      <c r="H1007" s="113"/>
      <c r="I1007" s="203"/>
      <c r="J1007" s="203"/>
      <c r="K1007" s="204"/>
      <c r="L1007" s="201"/>
      <c r="M1007" s="201"/>
      <c r="N1007" s="201"/>
      <c r="O1007" s="201"/>
      <c r="P1007" s="201"/>
      <c r="Q1007" s="113"/>
      <c r="R1007" s="113"/>
      <c r="U1007" s="201"/>
      <c r="V1007" s="113"/>
      <c r="W1007" s="113"/>
      <c r="X1007" s="113"/>
      <c r="Y1007" s="113"/>
      <c r="Z1007" s="113"/>
      <c r="AA1007" s="113"/>
      <c r="AB1007" s="113"/>
      <c r="AC1007" s="201"/>
      <c r="AD1007" s="113"/>
      <c r="AE1007" s="113"/>
      <c r="AF1007" s="113"/>
      <c r="AG1007" s="113"/>
    </row>
    <row r="1008" spans="2:33" x14ac:dyDescent="0.2">
      <c r="B1008" s="200"/>
      <c r="C1008" s="113"/>
      <c r="D1008" s="201"/>
      <c r="E1008" s="201"/>
      <c r="F1008" s="113"/>
      <c r="G1008" s="113"/>
      <c r="H1008" s="113"/>
      <c r="I1008" s="203"/>
      <c r="J1008" s="203"/>
      <c r="K1008" s="204"/>
      <c r="L1008" s="201"/>
      <c r="M1008" s="201"/>
      <c r="N1008" s="201"/>
      <c r="O1008" s="201"/>
      <c r="P1008" s="201"/>
      <c r="Q1008" s="113"/>
      <c r="R1008" s="113"/>
      <c r="U1008" s="201"/>
      <c r="V1008" s="113"/>
      <c r="W1008" s="113"/>
      <c r="X1008" s="113"/>
      <c r="Y1008" s="113"/>
      <c r="Z1008" s="113"/>
      <c r="AA1008" s="113"/>
      <c r="AB1008" s="113"/>
      <c r="AC1008" s="201"/>
      <c r="AD1008" s="113"/>
      <c r="AE1008" s="113"/>
      <c r="AF1008" s="113"/>
      <c r="AG1008" s="113"/>
    </row>
    <row r="1009" spans="2:33" x14ac:dyDescent="0.2">
      <c r="B1009" s="200"/>
      <c r="C1009" s="113"/>
      <c r="D1009" s="201"/>
      <c r="E1009" s="201"/>
      <c r="F1009" s="113"/>
      <c r="G1009" s="113"/>
      <c r="H1009" s="113"/>
      <c r="I1009" s="203"/>
      <c r="J1009" s="203"/>
      <c r="K1009" s="204"/>
      <c r="L1009" s="201"/>
      <c r="M1009" s="201"/>
      <c r="N1009" s="201"/>
      <c r="O1009" s="201"/>
      <c r="P1009" s="201"/>
      <c r="Q1009" s="113"/>
      <c r="R1009" s="113"/>
      <c r="U1009" s="201"/>
      <c r="V1009" s="113"/>
      <c r="W1009" s="113"/>
      <c r="X1009" s="113"/>
      <c r="Y1009" s="113"/>
      <c r="Z1009" s="113"/>
      <c r="AA1009" s="113"/>
      <c r="AB1009" s="113"/>
      <c r="AC1009" s="201"/>
      <c r="AD1009" s="113"/>
      <c r="AE1009" s="113"/>
      <c r="AF1009" s="113"/>
      <c r="AG1009" s="113"/>
    </row>
    <row r="1010" spans="2:33" x14ac:dyDescent="0.2">
      <c r="B1010" s="200"/>
      <c r="C1010" s="113"/>
      <c r="D1010" s="201"/>
      <c r="E1010" s="201"/>
      <c r="F1010" s="113"/>
      <c r="G1010" s="113"/>
      <c r="H1010" s="113"/>
      <c r="I1010" s="203"/>
      <c r="J1010" s="203"/>
      <c r="K1010" s="204"/>
      <c r="L1010" s="201"/>
      <c r="M1010" s="201"/>
      <c r="N1010" s="201"/>
      <c r="O1010" s="201"/>
      <c r="P1010" s="201"/>
      <c r="Q1010" s="113"/>
      <c r="R1010" s="113"/>
      <c r="U1010" s="201"/>
      <c r="V1010" s="113"/>
      <c r="W1010" s="113"/>
      <c r="X1010" s="113"/>
      <c r="Y1010" s="113"/>
      <c r="Z1010" s="113"/>
      <c r="AA1010" s="113"/>
      <c r="AB1010" s="113"/>
      <c r="AC1010" s="201"/>
      <c r="AD1010" s="113"/>
      <c r="AE1010" s="113"/>
      <c r="AF1010" s="113"/>
      <c r="AG1010" s="113"/>
    </row>
    <row r="1011" spans="2:33" x14ac:dyDescent="0.2">
      <c r="B1011" s="200"/>
      <c r="C1011" s="113"/>
      <c r="D1011" s="201"/>
      <c r="E1011" s="201"/>
      <c r="F1011" s="113"/>
      <c r="G1011" s="113"/>
      <c r="H1011" s="113"/>
      <c r="I1011" s="203"/>
      <c r="J1011" s="203"/>
      <c r="K1011" s="204"/>
      <c r="L1011" s="201"/>
      <c r="M1011" s="201"/>
      <c r="N1011" s="201"/>
      <c r="O1011" s="201"/>
      <c r="P1011" s="201"/>
      <c r="Q1011" s="113"/>
      <c r="R1011" s="113"/>
      <c r="U1011" s="201"/>
      <c r="V1011" s="113"/>
      <c r="W1011" s="113"/>
      <c r="X1011" s="113"/>
      <c r="Y1011" s="113"/>
      <c r="Z1011" s="113"/>
      <c r="AA1011" s="113"/>
      <c r="AB1011" s="113"/>
      <c r="AC1011" s="201"/>
      <c r="AD1011" s="113"/>
      <c r="AE1011" s="113"/>
      <c r="AF1011" s="113"/>
      <c r="AG1011" s="113"/>
    </row>
    <row r="1012" spans="2:33" x14ac:dyDescent="0.2">
      <c r="B1012" s="200"/>
      <c r="C1012" s="113"/>
      <c r="D1012" s="201"/>
      <c r="E1012" s="201"/>
      <c r="F1012" s="113"/>
      <c r="G1012" s="113"/>
      <c r="H1012" s="113"/>
      <c r="I1012" s="203"/>
      <c r="J1012" s="203"/>
      <c r="K1012" s="204"/>
      <c r="L1012" s="201"/>
      <c r="M1012" s="201"/>
      <c r="N1012" s="201"/>
      <c r="O1012" s="201"/>
      <c r="P1012" s="201"/>
      <c r="Q1012" s="113"/>
      <c r="R1012" s="113"/>
      <c r="U1012" s="201"/>
      <c r="V1012" s="113"/>
      <c r="W1012" s="113"/>
      <c r="X1012" s="113"/>
      <c r="Y1012" s="113"/>
      <c r="Z1012" s="113"/>
      <c r="AA1012" s="113"/>
      <c r="AB1012" s="113"/>
      <c r="AC1012" s="201"/>
      <c r="AD1012" s="113"/>
      <c r="AE1012" s="113"/>
      <c r="AF1012" s="113"/>
      <c r="AG1012" s="113"/>
    </row>
    <row r="1013" spans="2:33" x14ac:dyDescent="0.2">
      <c r="B1013" s="200"/>
      <c r="C1013" s="113"/>
      <c r="D1013" s="201"/>
      <c r="E1013" s="201"/>
      <c r="F1013" s="113"/>
      <c r="G1013" s="113"/>
      <c r="H1013" s="113"/>
      <c r="I1013" s="203"/>
      <c r="J1013" s="203"/>
      <c r="K1013" s="204"/>
      <c r="L1013" s="201"/>
      <c r="M1013" s="201"/>
      <c r="N1013" s="201"/>
      <c r="O1013" s="201"/>
      <c r="P1013" s="201"/>
      <c r="Q1013" s="113"/>
      <c r="R1013" s="113"/>
      <c r="U1013" s="201"/>
      <c r="V1013" s="113"/>
      <c r="W1013" s="113"/>
      <c r="X1013" s="113"/>
      <c r="Y1013" s="113"/>
      <c r="Z1013" s="113"/>
      <c r="AA1013" s="113"/>
      <c r="AB1013" s="113"/>
      <c r="AC1013" s="201"/>
      <c r="AD1013" s="113"/>
      <c r="AE1013" s="113"/>
      <c r="AF1013" s="113"/>
      <c r="AG1013" s="113"/>
    </row>
    <row r="1014" spans="2:33" x14ac:dyDescent="0.2">
      <c r="B1014" s="200"/>
      <c r="C1014" s="113"/>
      <c r="D1014" s="201"/>
      <c r="E1014" s="201"/>
      <c r="F1014" s="113"/>
      <c r="G1014" s="113"/>
      <c r="H1014" s="113"/>
      <c r="I1014" s="203"/>
      <c r="J1014" s="203"/>
      <c r="K1014" s="204"/>
      <c r="L1014" s="201"/>
      <c r="M1014" s="201"/>
      <c r="N1014" s="201"/>
      <c r="O1014" s="201"/>
      <c r="P1014" s="201"/>
      <c r="Q1014" s="113"/>
      <c r="R1014" s="113"/>
      <c r="U1014" s="201"/>
      <c r="V1014" s="113"/>
      <c r="W1014" s="113"/>
      <c r="X1014" s="113"/>
      <c r="Y1014" s="113"/>
      <c r="Z1014" s="113"/>
      <c r="AA1014" s="113"/>
      <c r="AB1014" s="113"/>
      <c r="AC1014" s="201"/>
      <c r="AD1014" s="113"/>
      <c r="AE1014" s="113"/>
      <c r="AF1014" s="113"/>
      <c r="AG1014" s="113"/>
    </row>
    <row r="1015" spans="2:33" x14ac:dyDescent="0.2">
      <c r="B1015" s="200"/>
      <c r="C1015" s="113"/>
      <c r="D1015" s="201"/>
      <c r="E1015" s="201"/>
      <c r="F1015" s="113"/>
      <c r="G1015" s="113"/>
      <c r="H1015" s="113"/>
      <c r="I1015" s="203"/>
      <c r="J1015" s="203"/>
      <c r="K1015" s="204"/>
      <c r="L1015" s="201"/>
      <c r="M1015" s="201"/>
      <c r="N1015" s="201"/>
      <c r="O1015" s="201"/>
      <c r="P1015" s="201"/>
      <c r="Q1015" s="113"/>
      <c r="R1015" s="113"/>
      <c r="U1015" s="201"/>
      <c r="V1015" s="113"/>
      <c r="W1015" s="113"/>
      <c r="X1015" s="113"/>
      <c r="Y1015" s="113"/>
      <c r="Z1015" s="113"/>
      <c r="AA1015" s="113"/>
      <c r="AB1015" s="113"/>
      <c r="AC1015" s="201"/>
      <c r="AD1015" s="113"/>
      <c r="AE1015" s="113"/>
      <c r="AF1015" s="113"/>
      <c r="AG1015" s="113"/>
    </row>
    <row r="1016" spans="2:33" x14ac:dyDescent="0.2">
      <c r="B1016" s="200"/>
      <c r="C1016" s="113"/>
      <c r="D1016" s="201"/>
      <c r="E1016" s="201"/>
      <c r="F1016" s="113"/>
      <c r="G1016" s="113"/>
      <c r="H1016" s="113"/>
      <c r="I1016" s="203"/>
      <c r="J1016" s="203"/>
      <c r="K1016" s="204"/>
      <c r="L1016" s="201"/>
      <c r="M1016" s="201"/>
      <c r="N1016" s="201"/>
      <c r="O1016" s="201"/>
      <c r="P1016" s="201"/>
      <c r="Q1016" s="113"/>
      <c r="R1016" s="113"/>
      <c r="U1016" s="201"/>
      <c r="V1016" s="113"/>
      <c r="W1016" s="113"/>
      <c r="X1016" s="113"/>
      <c r="Y1016" s="113"/>
      <c r="Z1016" s="113"/>
      <c r="AA1016" s="113"/>
      <c r="AB1016" s="113"/>
      <c r="AC1016" s="201"/>
      <c r="AD1016" s="113"/>
      <c r="AE1016" s="113"/>
      <c r="AF1016" s="113"/>
      <c r="AG1016" s="113"/>
    </row>
    <row r="1017" spans="2:33" x14ac:dyDescent="0.2">
      <c r="B1017" s="200"/>
      <c r="C1017" s="113"/>
      <c r="D1017" s="201"/>
      <c r="E1017" s="201"/>
      <c r="F1017" s="113"/>
      <c r="G1017" s="113"/>
      <c r="H1017" s="113"/>
      <c r="I1017" s="203"/>
      <c r="J1017" s="203"/>
      <c r="K1017" s="204"/>
      <c r="L1017" s="201"/>
      <c r="M1017" s="201"/>
      <c r="N1017" s="201"/>
      <c r="O1017" s="201"/>
      <c r="P1017" s="201"/>
      <c r="Q1017" s="113"/>
      <c r="R1017" s="113"/>
      <c r="U1017" s="201"/>
      <c r="V1017" s="113"/>
      <c r="W1017" s="113"/>
      <c r="X1017" s="113"/>
      <c r="Y1017" s="113"/>
      <c r="Z1017" s="113"/>
      <c r="AA1017" s="113"/>
      <c r="AB1017" s="113"/>
      <c r="AC1017" s="201"/>
      <c r="AD1017" s="113"/>
      <c r="AE1017" s="113"/>
      <c r="AF1017" s="113"/>
      <c r="AG1017" s="113"/>
    </row>
    <row r="1018" spans="2:33" x14ac:dyDescent="0.2">
      <c r="B1018" s="200"/>
      <c r="C1018" s="113"/>
      <c r="D1018" s="201"/>
      <c r="E1018" s="201"/>
      <c r="F1018" s="113"/>
      <c r="G1018" s="113"/>
      <c r="H1018" s="113"/>
      <c r="I1018" s="203"/>
      <c r="J1018" s="203"/>
      <c r="K1018" s="204"/>
      <c r="L1018" s="201"/>
      <c r="M1018" s="201"/>
      <c r="N1018" s="201"/>
      <c r="O1018" s="201"/>
      <c r="P1018" s="201"/>
      <c r="Q1018" s="113"/>
      <c r="R1018" s="113"/>
      <c r="U1018" s="201"/>
      <c r="V1018" s="113"/>
      <c r="W1018" s="113"/>
      <c r="X1018" s="113"/>
      <c r="Y1018" s="113"/>
      <c r="Z1018" s="113"/>
      <c r="AA1018" s="113"/>
      <c r="AB1018" s="113"/>
      <c r="AC1018" s="201"/>
      <c r="AD1018" s="113"/>
      <c r="AE1018" s="113"/>
      <c r="AF1018" s="113"/>
      <c r="AG1018" s="113"/>
    </row>
    <row r="1019" spans="2:33" x14ac:dyDescent="0.2">
      <c r="B1019" s="200"/>
      <c r="C1019" s="113"/>
      <c r="D1019" s="201"/>
      <c r="E1019" s="201"/>
      <c r="F1019" s="113"/>
      <c r="G1019" s="113"/>
      <c r="H1019" s="113"/>
      <c r="I1019" s="203"/>
      <c r="J1019" s="203"/>
      <c r="K1019" s="204"/>
      <c r="L1019" s="201"/>
      <c r="M1019" s="201"/>
      <c r="N1019" s="201"/>
      <c r="O1019" s="201"/>
      <c r="P1019" s="201"/>
      <c r="Q1019" s="113"/>
      <c r="R1019" s="113"/>
      <c r="U1019" s="201"/>
      <c r="V1019" s="113"/>
      <c r="W1019" s="113"/>
      <c r="X1019" s="113"/>
      <c r="Y1019" s="113"/>
      <c r="Z1019" s="113"/>
      <c r="AA1019" s="113"/>
      <c r="AB1019" s="113"/>
      <c r="AC1019" s="201"/>
      <c r="AD1019" s="113"/>
      <c r="AE1019" s="113"/>
      <c r="AF1019" s="113"/>
      <c r="AG1019" s="113"/>
    </row>
    <row r="1020" spans="2:33" x14ac:dyDescent="0.2">
      <c r="B1020" s="200"/>
      <c r="C1020" s="113"/>
      <c r="D1020" s="201"/>
      <c r="E1020" s="201"/>
      <c r="F1020" s="113"/>
      <c r="G1020" s="113"/>
      <c r="H1020" s="113"/>
      <c r="I1020" s="203"/>
      <c r="J1020" s="203"/>
      <c r="K1020" s="204"/>
      <c r="L1020" s="201"/>
      <c r="M1020" s="201"/>
      <c r="N1020" s="201"/>
      <c r="O1020" s="201"/>
      <c r="P1020" s="201"/>
      <c r="Q1020" s="113"/>
      <c r="R1020" s="113"/>
      <c r="U1020" s="201"/>
      <c r="V1020" s="113"/>
      <c r="W1020" s="113"/>
      <c r="X1020" s="113"/>
      <c r="Y1020" s="113"/>
      <c r="Z1020" s="113"/>
      <c r="AA1020" s="113"/>
      <c r="AB1020" s="113"/>
      <c r="AC1020" s="201"/>
      <c r="AD1020" s="113"/>
      <c r="AE1020" s="113"/>
      <c r="AF1020" s="113"/>
      <c r="AG1020" s="113"/>
    </row>
    <row r="1021" spans="2:33" x14ac:dyDescent="0.2">
      <c r="B1021" s="200"/>
      <c r="C1021" s="113"/>
      <c r="D1021" s="201"/>
      <c r="E1021" s="201"/>
      <c r="F1021" s="113"/>
      <c r="G1021" s="113"/>
      <c r="H1021" s="113"/>
      <c r="I1021" s="203"/>
      <c r="J1021" s="203"/>
      <c r="K1021" s="204"/>
      <c r="L1021" s="201"/>
      <c r="M1021" s="201"/>
      <c r="N1021" s="201"/>
      <c r="O1021" s="201"/>
      <c r="P1021" s="201"/>
      <c r="Q1021" s="113"/>
      <c r="R1021" s="113"/>
      <c r="U1021" s="201"/>
      <c r="V1021" s="113"/>
      <c r="W1021" s="113"/>
      <c r="X1021" s="113"/>
      <c r="Y1021" s="113"/>
      <c r="Z1021" s="113"/>
      <c r="AA1021" s="113"/>
      <c r="AB1021" s="113"/>
      <c r="AC1021" s="201"/>
      <c r="AD1021" s="113"/>
      <c r="AE1021" s="113"/>
      <c r="AF1021" s="113"/>
      <c r="AG1021" s="113"/>
    </row>
    <row r="1022" spans="2:33" x14ac:dyDescent="0.2">
      <c r="B1022" s="200"/>
      <c r="C1022" s="113"/>
      <c r="D1022" s="201"/>
      <c r="E1022" s="201"/>
      <c r="F1022" s="113"/>
      <c r="G1022" s="113"/>
      <c r="H1022" s="113"/>
      <c r="I1022" s="203"/>
      <c r="J1022" s="203"/>
      <c r="K1022" s="204"/>
      <c r="L1022" s="201"/>
      <c r="M1022" s="201"/>
      <c r="N1022" s="201"/>
      <c r="O1022" s="201"/>
      <c r="P1022" s="201"/>
      <c r="Q1022" s="113"/>
      <c r="R1022" s="113"/>
      <c r="U1022" s="201"/>
      <c r="V1022" s="113"/>
      <c r="W1022" s="113"/>
      <c r="X1022" s="113"/>
      <c r="Y1022" s="113"/>
      <c r="Z1022" s="113"/>
      <c r="AA1022" s="113"/>
      <c r="AB1022" s="113"/>
      <c r="AC1022" s="201"/>
      <c r="AD1022" s="113"/>
      <c r="AE1022" s="113"/>
      <c r="AF1022" s="113"/>
      <c r="AG1022" s="113"/>
    </row>
    <row r="1023" spans="2:33" x14ac:dyDescent="0.2">
      <c r="B1023" s="200"/>
      <c r="C1023" s="113"/>
      <c r="D1023" s="201"/>
      <c r="E1023" s="201"/>
      <c r="F1023" s="113"/>
      <c r="G1023" s="113"/>
      <c r="H1023" s="113"/>
      <c r="I1023" s="203"/>
      <c r="J1023" s="203"/>
      <c r="K1023" s="204"/>
      <c r="L1023" s="201"/>
      <c r="M1023" s="201"/>
      <c r="N1023" s="201"/>
      <c r="O1023" s="201"/>
      <c r="P1023" s="201"/>
      <c r="Q1023" s="113"/>
      <c r="R1023" s="113"/>
      <c r="U1023" s="201"/>
      <c r="V1023" s="113"/>
      <c r="W1023" s="113"/>
      <c r="X1023" s="113"/>
      <c r="Y1023" s="113"/>
      <c r="Z1023" s="113"/>
      <c r="AA1023" s="113"/>
      <c r="AB1023" s="113"/>
      <c r="AC1023" s="201"/>
      <c r="AD1023" s="113"/>
      <c r="AE1023" s="113"/>
      <c r="AF1023" s="113"/>
      <c r="AG1023" s="113"/>
    </row>
    <row r="1024" spans="2:33" x14ac:dyDescent="0.2">
      <c r="B1024" s="200"/>
      <c r="C1024" s="113"/>
      <c r="D1024" s="201"/>
      <c r="E1024" s="201"/>
      <c r="F1024" s="113"/>
      <c r="G1024" s="113"/>
      <c r="H1024" s="113"/>
      <c r="I1024" s="203"/>
      <c r="J1024" s="203"/>
      <c r="K1024" s="204"/>
      <c r="L1024" s="201"/>
      <c r="M1024" s="201"/>
      <c r="N1024" s="201"/>
      <c r="O1024" s="201"/>
      <c r="P1024" s="201"/>
      <c r="Q1024" s="113"/>
      <c r="R1024" s="113"/>
      <c r="U1024" s="201"/>
      <c r="V1024" s="113"/>
      <c r="W1024" s="113"/>
      <c r="X1024" s="113"/>
      <c r="Y1024" s="113"/>
      <c r="Z1024" s="113"/>
      <c r="AA1024" s="113"/>
      <c r="AB1024" s="113"/>
      <c r="AC1024" s="201"/>
      <c r="AD1024" s="113"/>
      <c r="AE1024" s="113"/>
      <c r="AF1024" s="113"/>
      <c r="AG1024" s="113"/>
    </row>
    <row r="1025" spans="2:33" x14ac:dyDescent="0.2">
      <c r="B1025" s="200"/>
      <c r="C1025" s="113"/>
      <c r="D1025" s="201"/>
      <c r="E1025" s="201"/>
      <c r="F1025" s="113"/>
      <c r="G1025" s="113"/>
      <c r="H1025" s="113"/>
      <c r="I1025" s="203"/>
      <c r="J1025" s="203"/>
      <c r="K1025" s="204"/>
      <c r="L1025" s="201"/>
      <c r="M1025" s="201"/>
      <c r="N1025" s="201"/>
      <c r="O1025" s="201"/>
      <c r="P1025" s="201"/>
      <c r="Q1025" s="113"/>
      <c r="R1025" s="113"/>
      <c r="U1025" s="201"/>
      <c r="V1025" s="113"/>
      <c r="W1025" s="113"/>
      <c r="X1025" s="113"/>
      <c r="Y1025" s="113"/>
      <c r="Z1025" s="113"/>
      <c r="AA1025" s="113"/>
      <c r="AB1025" s="113"/>
      <c r="AC1025" s="201"/>
      <c r="AD1025" s="113"/>
      <c r="AE1025" s="113"/>
      <c r="AF1025" s="113"/>
      <c r="AG1025" s="113"/>
    </row>
    <row r="1026" spans="2:33" x14ac:dyDescent="0.2">
      <c r="B1026" s="200"/>
      <c r="C1026" s="113"/>
      <c r="D1026" s="201"/>
      <c r="E1026" s="201"/>
      <c r="F1026" s="113"/>
      <c r="G1026" s="113"/>
      <c r="H1026" s="113"/>
      <c r="I1026" s="203"/>
      <c r="J1026" s="203"/>
      <c r="K1026" s="204"/>
      <c r="L1026" s="201"/>
      <c r="M1026" s="201"/>
      <c r="N1026" s="201"/>
      <c r="O1026" s="201"/>
      <c r="P1026" s="201"/>
      <c r="Q1026" s="113"/>
      <c r="R1026" s="113"/>
      <c r="U1026" s="201"/>
      <c r="V1026" s="113"/>
      <c r="W1026" s="113"/>
      <c r="X1026" s="113"/>
      <c r="Y1026" s="113"/>
      <c r="Z1026" s="113"/>
      <c r="AA1026" s="113"/>
      <c r="AB1026" s="113"/>
      <c r="AC1026" s="201"/>
      <c r="AD1026" s="113"/>
      <c r="AE1026" s="113"/>
      <c r="AF1026" s="113"/>
      <c r="AG1026" s="113"/>
    </row>
    <row r="1027" spans="2:33" x14ac:dyDescent="0.2">
      <c r="B1027" s="200"/>
      <c r="C1027" s="113"/>
      <c r="D1027" s="201"/>
      <c r="E1027" s="201"/>
      <c r="F1027" s="113"/>
      <c r="G1027" s="113"/>
      <c r="H1027" s="113"/>
      <c r="I1027" s="203"/>
      <c r="J1027" s="203"/>
      <c r="K1027" s="204"/>
      <c r="L1027" s="201"/>
      <c r="M1027" s="201"/>
      <c r="N1027" s="201"/>
      <c r="O1027" s="201"/>
      <c r="P1027" s="201"/>
      <c r="Q1027" s="113"/>
      <c r="R1027" s="113"/>
      <c r="U1027" s="201"/>
      <c r="V1027" s="113"/>
      <c r="W1027" s="113"/>
      <c r="X1027" s="113"/>
      <c r="Y1027" s="113"/>
      <c r="Z1027" s="113"/>
      <c r="AA1027" s="113"/>
      <c r="AB1027" s="113"/>
      <c r="AC1027" s="201"/>
      <c r="AD1027" s="113"/>
      <c r="AE1027" s="113"/>
      <c r="AF1027" s="113"/>
      <c r="AG1027" s="113"/>
    </row>
    <row r="1028" spans="2:33" x14ac:dyDescent="0.2">
      <c r="B1028" s="200"/>
      <c r="C1028" s="113"/>
      <c r="D1028" s="201"/>
      <c r="E1028" s="201"/>
      <c r="F1028" s="113"/>
      <c r="G1028" s="113"/>
      <c r="H1028" s="113"/>
      <c r="I1028" s="203"/>
      <c r="J1028" s="203"/>
      <c r="K1028" s="204"/>
      <c r="L1028" s="201"/>
      <c r="M1028" s="201"/>
      <c r="N1028" s="201"/>
      <c r="O1028" s="201"/>
      <c r="P1028" s="201"/>
      <c r="Q1028" s="113"/>
      <c r="R1028" s="113"/>
      <c r="U1028" s="201"/>
      <c r="V1028" s="113"/>
      <c r="W1028" s="113"/>
      <c r="X1028" s="113"/>
      <c r="Y1028" s="113"/>
      <c r="Z1028" s="113"/>
      <c r="AA1028" s="113"/>
      <c r="AB1028" s="113"/>
      <c r="AC1028" s="201"/>
      <c r="AD1028" s="113"/>
      <c r="AE1028" s="113"/>
      <c r="AF1028" s="113"/>
      <c r="AG1028" s="113"/>
    </row>
    <row r="1029" spans="2:33" x14ac:dyDescent="0.2">
      <c r="B1029" s="200"/>
      <c r="C1029" s="113"/>
      <c r="D1029" s="201"/>
      <c r="E1029" s="201"/>
      <c r="F1029" s="113"/>
      <c r="G1029" s="113"/>
      <c r="H1029" s="113"/>
      <c r="I1029" s="203"/>
      <c r="J1029" s="203"/>
      <c r="K1029" s="204"/>
      <c r="L1029" s="201"/>
      <c r="M1029" s="201"/>
      <c r="N1029" s="201"/>
      <c r="O1029" s="201"/>
      <c r="P1029" s="201"/>
      <c r="Q1029" s="113"/>
      <c r="R1029" s="113"/>
      <c r="U1029" s="201"/>
      <c r="V1029" s="113"/>
      <c r="W1029" s="113"/>
      <c r="X1029" s="113"/>
      <c r="Y1029" s="113"/>
      <c r="Z1029" s="113"/>
      <c r="AA1029" s="113"/>
      <c r="AB1029" s="113"/>
      <c r="AC1029" s="201"/>
      <c r="AD1029" s="113"/>
      <c r="AE1029" s="113"/>
      <c r="AF1029" s="113"/>
      <c r="AG1029" s="113"/>
    </row>
    <row r="1030" spans="2:33" x14ac:dyDescent="0.2">
      <c r="B1030" s="200"/>
      <c r="C1030" s="113"/>
      <c r="D1030" s="201"/>
      <c r="E1030" s="201"/>
      <c r="F1030" s="113"/>
      <c r="G1030" s="113"/>
      <c r="H1030" s="113"/>
      <c r="I1030" s="203"/>
      <c r="J1030" s="203"/>
      <c r="K1030" s="204"/>
      <c r="L1030" s="201"/>
      <c r="M1030" s="201"/>
      <c r="N1030" s="201"/>
      <c r="O1030" s="201"/>
      <c r="P1030" s="201"/>
      <c r="Q1030" s="113"/>
      <c r="R1030" s="113"/>
      <c r="U1030" s="201"/>
      <c r="V1030" s="113"/>
      <c r="W1030" s="113"/>
      <c r="X1030" s="113"/>
      <c r="Y1030" s="113"/>
      <c r="Z1030" s="113"/>
      <c r="AA1030" s="113"/>
      <c r="AB1030" s="113"/>
      <c r="AC1030" s="201"/>
      <c r="AD1030" s="113"/>
      <c r="AE1030" s="113"/>
      <c r="AF1030" s="113"/>
      <c r="AG1030" s="113"/>
    </row>
    <row r="1031" spans="2:33" x14ac:dyDescent="0.2">
      <c r="B1031" s="200"/>
      <c r="C1031" s="113"/>
      <c r="D1031" s="201"/>
      <c r="E1031" s="201"/>
      <c r="F1031" s="113"/>
      <c r="G1031" s="113"/>
      <c r="H1031" s="113"/>
      <c r="I1031" s="203"/>
      <c r="J1031" s="203"/>
      <c r="K1031" s="204"/>
      <c r="L1031" s="201"/>
      <c r="M1031" s="201"/>
      <c r="N1031" s="201"/>
      <c r="O1031" s="201"/>
      <c r="P1031" s="201"/>
      <c r="Q1031" s="113"/>
      <c r="R1031" s="113"/>
      <c r="U1031" s="201"/>
      <c r="V1031" s="113"/>
      <c r="W1031" s="113"/>
      <c r="X1031" s="113"/>
      <c r="Y1031" s="113"/>
      <c r="Z1031" s="113"/>
      <c r="AA1031" s="113"/>
      <c r="AB1031" s="113"/>
      <c r="AC1031" s="201"/>
      <c r="AD1031" s="113"/>
      <c r="AE1031" s="113"/>
      <c r="AF1031" s="113"/>
      <c r="AG1031" s="113"/>
    </row>
    <row r="1032" spans="2:33" x14ac:dyDescent="0.2">
      <c r="B1032" s="200"/>
      <c r="C1032" s="113"/>
      <c r="D1032" s="201"/>
      <c r="E1032" s="201"/>
      <c r="F1032" s="113"/>
      <c r="G1032" s="113"/>
      <c r="H1032" s="113"/>
      <c r="I1032" s="203"/>
      <c r="J1032" s="203"/>
      <c r="K1032" s="204"/>
      <c r="L1032" s="201"/>
      <c r="M1032" s="201"/>
      <c r="N1032" s="201"/>
      <c r="O1032" s="201"/>
      <c r="P1032" s="201"/>
      <c r="Q1032" s="113"/>
      <c r="R1032" s="113"/>
      <c r="U1032" s="201"/>
      <c r="V1032" s="113"/>
      <c r="W1032" s="113"/>
      <c r="X1032" s="113"/>
      <c r="Y1032" s="113"/>
      <c r="Z1032" s="113"/>
      <c r="AA1032" s="113"/>
      <c r="AB1032" s="113"/>
      <c r="AC1032" s="201"/>
      <c r="AD1032" s="113"/>
      <c r="AE1032" s="113"/>
      <c r="AF1032" s="113"/>
      <c r="AG1032" s="113"/>
    </row>
    <row r="1033" spans="2:33" x14ac:dyDescent="0.2">
      <c r="B1033" s="200"/>
      <c r="C1033" s="113"/>
      <c r="D1033" s="201"/>
      <c r="E1033" s="201"/>
      <c r="F1033" s="113"/>
      <c r="G1033" s="113"/>
      <c r="H1033" s="113"/>
      <c r="I1033" s="203"/>
      <c r="J1033" s="203"/>
      <c r="K1033" s="204"/>
      <c r="L1033" s="201"/>
      <c r="M1033" s="201"/>
      <c r="N1033" s="201"/>
      <c r="O1033" s="201"/>
      <c r="P1033" s="201"/>
      <c r="Q1033" s="113"/>
      <c r="R1033" s="113"/>
      <c r="U1033" s="201"/>
      <c r="V1033" s="113"/>
      <c r="W1033" s="113"/>
      <c r="X1033" s="113"/>
      <c r="Y1033" s="113"/>
      <c r="Z1033" s="113"/>
      <c r="AA1033" s="113"/>
      <c r="AB1033" s="113"/>
      <c r="AC1033" s="201"/>
      <c r="AD1033" s="113"/>
      <c r="AE1033" s="113"/>
      <c r="AF1033" s="113"/>
      <c r="AG1033" s="113"/>
    </row>
    <row r="1034" spans="2:33" x14ac:dyDescent="0.2">
      <c r="B1034" s="200"/>
      <c r="C1034" s="113"/>
      <c r="D1034" s="201"/>
      <c r="E1034" s="201"/>
      <c r="F1034" s="113"/>
      <c r="G1034" s="113"/>
      <c r="H1034" s="113"/>
      <c r="I1034" s="203"/>
      <c r="J1034" s="203"/>
      <c r="K1034" s="204"/>
      <c r="L1034" s="201"/>
      <c r="M1034" s="201"/>
      <c r="N1034" s="201"/>
      <c r="O1034" s="201"/>
      <c r="P1034" s="201"/>
      <c r="Q1034" s="113"/>
      <c r="R1034" s="113"/>
      <c r="U1034" s="201"/>
      <c r="V1034" s="113"/>
      <c r="W1034" s="113"/>
      <c r="X1034" s="113"/>
      <c r="Y1034" s="113"/>
      <c r="Z1034" s="113"/>
      <c r="AA1034" s="113"/>
      <c r="AB1034" s="113"/>
      <c r="AC1034" s="201"/>
      <c r="AD1034" s="113"/>
      <c r="AE1034" s="113"/>
      <c r="AF1034" s="113"/>
      <c r="AG1034" s="113"/>
    </row>
    <row r="1035" spans="2:33" x14ac:dyDescent="0.2">
      <c r="B1035" s="200"/>
      <c r="C1035" s="113"/>
      <c r="D1035" s="201"/>
      <c r="E1035" s="201"/>
      <c r="F1035" s="113"/>
      <c r="G1035" s="113"/>
      <c r="H1035" s="113"/>
      <c r="I1035" s="203"/>
      <c r="J1035" s="203"/>
      <c r="K1035" s="204"/>
      <c r="L1035" s="201"/>
      <c r="M1035" s="201"/>
      <c r="N1035" s="201"/>
      <c r="O1035" s="201"/>
      <c r="P1035" s="201"/>
      <c r="Q1035" s="113"/>
      <c r="R1035" s="113"/>
      <c r="U1035" s="201"/>
      <c r="V1035" s="113"/>
      <c r="W1035" s="113"/>
      <c r="X1035" s="113"/>
      <c r="Y1035" s="113"/>
      <c r="Z1035" s="113"/>
      <c r="AA1035" s="113"/>
      <c r="AB1035" s="113"/>
      <c r="AC1035" s="201"/>
      <c r="AD1035" s="113"/>
      <c r="AE1035" s="113"/>
      <c r="AF1035" s="113"/>
      <c r="AG1035" s="113"/>
    </row>
    <row r="1036" spans="2:33" x14ac:dyDescent="0.2">
      <c r="B1036" s="200"/>
      <c r="C1036" s="113"/>
      <c r="D1036" s="201"/>
      <c r="E1036" s="201"/>
      <c r="F1036" s="113"/>
      <c r="G1036" s="113"/>
      <c r="H1036" s="113"/>
      <c r="I1036" s="203"/>
      <c r="J1036" s="203"/>
      <c r="K1036" s="204"/>
      <c r="L1036" s="201"/>
      <c r="M1036" s="201"/>
      <c r="N1036" s="201"/>
      <c r="O1036" s="201"/>
      <c r="P1036" s="201"/>
      <c r="Q1036" s="113"/>
      <c r="R1036" s="113"/>
      <c r="U1036" s="201"/>
      <c r="V1036" s="113"/>
      <c r="W1036" s="113"/>
      <c r="X1036" s="113"/>
      <c r="Y1036" s="113"/>
      <c r="Z1036" s="113"/>
      <c r="AA1036" s="113"/>
      <c r="AB1036" s="113"/>
      <c r="AC1036" s="201"/>
      <c r="AD1036" s="113"/>
      <c r="AE1036" s="113"/>
      <c r="AF1036" s="113"/>
      <c r="AG1036" s="113"/>
    </row>
    <row r="1037" spans="2:33" x14ac:dyDescent="0.2">
      <c r="B1037" s="200"/>
      <c r="C1037" s="113"/>
      <c r="D1037" s="201"/>
      <c r="E1037" s="201"/>
      <c r="F1037" s="113"/>
      <c r="G1037" s="113"/>
      <c r="H1037" s="113"/>
      <c r="I1037" s="203"/>
      <c r="J1037" s="203"/>
      <c r="K1037" s="204"/>
      <c r="L1037" s="201"/>
      <c r="M1037" s="201"/>
      <c r="N1037" s="201"/>
      <c r="O1037" s="201"/>
      <c r="P1037" s="201"/>
      <c r="Q1037" s="113"/>
      <c r="R1037" s="113"/>
      <c r="U1037" s="201"/>
      <c r="V1037" s="113"/>
      <c r="W1037" s="113"/>
      <c r="X1037" s="113"/>
      <c r="Y1037" s="113"/>
      <c r="Z1037" s="113"/>
      <c r="AA1037" s="113"/>
      <c r="AB1037" s="113"/>
      <c r="AC1037" s="201"/>
      <c r="AD1037" s="113"/>
      <c r="AE1037" s="113"/>
      <c r="AF1037" s="113"/>
      <c r="AG1037" s="113"/>
    </row>
    <row r="1038" spans="2:33" x14ac:dyDescent="0.2">
      <c r="B1038" s="200"/>
      <c r="C1038" s="113"/>
      <c r="D1038" s="201"/>
      <c r="E1038" s="201"/>
      <c r="F1038" s="113"/>
      <c r="G1038" s="113"/>
      <c r="H1038" s="113"/>
      <c r="I1038" s="203"/>
      <c r="J1038" s="203"/>
      <c r="K1038" s="204"/>
      <c r="L1038" s="201"/>
      <c r="M1038" s="201"/>
      <c r="N1038" s="201"/>
      <c r="O1038" s="201"/>
      <c r="P1038" s="201"/>
      <c r="Q1038" s="113"/>
      <c r="R1038" s="113"/>
      <c r="U1038" s="201"/>
      <c r="V1038" s="113"/>
      <c r="W1038" s="113"/>
      <c r="X1038" s="113"/>
      <c r="Y1038" s="113"/>
      <c r="Z1038" s="113"/>
      <c r="AA1038" s="113"/>
      <c r="AB1038" s="113"/>
      <c r="AC1038" s="201"/>
      <c r="AD1038" s="113"/>
      <c r="AE1038" s="113"/>
      <c r="AF1038" s="113"/>
      <c r="AG1038" s="113"/>
    </row>
    <row r="1039" spans="2:33" x14ac:dyDescent="0.2">
      <c r="B1039" s="200"/>
      <c r="C1039" s="113"/>
      <c r="D1039" s="201"/>
      <c r="E1039" s="201"/>
      <c r="F1039" s="113"/>
      <c r="G1039" s="113"/>
      <c r="H1039" s="113"/>
      <c r="I1039" s="203"/>
      <c r="J1039" s="203"/>
      <c r="K1039" s="204"/>
      <c r="L1039" s="201"/>
      <c r="M1039" s="201"/>
      <c r="N1039" s="201"/>
      <c r="O1039" s="201"/>
      <c r="P1039" s="201"/>
      <c r="Q1039" s="113"/>
      <c r="R1039" s="113"/>
      <c r="U1039" s="201"/>
      <c r="V1039" s="113"/>
      <c r="W1039" s="113"/>
      <c r="X1039" s="113"/>
      <c r="Y1039" s="113"/>
      <c r="Z1039" s="113"/>
      <c r="AA1039" s="113"/>
      <c r="AB1039" s="113"/>
      <c r="AC1039" s="201"/>
      <c r="AD1039" s="113"/>
      <c r="AE1039" s="113"/>
      <c r="AF1039" s="113"/>
      <c r="AG1039" s="113"/>
    </row>
    <row r="1040" spans="2:33" x14ac:dyDescent="0.2">
      <c r="B1040" s="200"/>
      <c r="C1040" s="113"/>
      <c r="D1040" s="201"/>
      <c r="E1040" s="201"/>
      <c r="F1040" s="113"/>
      <c r="G1040" s="113"/>
      <c r="H1040" s="113"/>
      <c r="I1040" s="203"/>
      <c r="J1040" s="203"/>
      <c r="K1040" s="204"/>
      <c r="L1040" s="201"/>
      <c r="M1040" s="201"/>
      <c r="N1040" s="201"/>
      <c r="O1040" s="201"/>
      <c r="P1040" s="201"/>
      <c r="Q1040" s="113"/>
      <c r="R1040" s="113"/>
      <c r="U1040" s="201"/>
      <c r="V1040" s="113"/>
      <c r="W1040" s="113"/>
      <c r="X1040" s="113"/>
      <c r="Y1040" s="113"/>
      <c r="Z1040" s="113"/>
      <c r="AA1040" s="113"/>
      <c r="AB1040" s="113"/>
      <c r="AC1040" s="201"/>
      <c r="AD1040" s="113"/>
      <c r="AE1040" s="113"/>
      <c r="AF1040" s="113"/>
      <c r="AG1040" s="113"/>
    </row>
    <row r="1041" spans="2:33" x14ac:dyDescent="0.2">
      <c r="B1041" s="200"/>
      <c r="C1041" s="113"/>
      <c r="D1041" s="201"/>
      <c r="E1041" s="201"/>
      <c r="F1041" s="113"/>
      <c r="G1041" s="113"/>
      <c r="H1041" s="113"/>
      <c r="I1041" s="203"/>
      <c r="J1041" s="203"/>
      <c r="K1041" s="204"/>
      <c r="L1041" s="201"/>
      <c r="M1041" s="201"/>
      <c r="N1041" s="201"/>
      <c r="O1041" s="201"/>
      <c r="P1041" s="201"/>
      <c r="Q1041" s="113"/>
      <c r="R1041" s="113"/>
      <c r="U1041" s="201"/>
      <c r="V1041" s="113"/>
      <c r="W1041" s="113"/>
      <c r="X1041" s="113"/>
      <c r="Y1041" s="113"/>
      <c r="Z1041" s="113"/>
      <c r="AA1041" s="113"/>
      <c r="AB1041" s="113"/>
      <c r="AC1041" s="201"/>
      <c r="AD1041" s="113"/>
      <c r="AE1041" s="113"/>
      <c r="AF1041" s="113"/>
      <c r="AG1041" s="113"/>
    </row>
    <row r="1042" spans="2:33" x14ac:dyDescent="0.2">
      <c r="B1042" s="200"/>
      <c r="C1042" s="113"/>
      <c r="D1042" s="201"/>
      <c r="E1042" s="201"/>
      <c r="F1042" s="113"/>
      <c r="G1042" s="113"/>
      <c r="H1042" s="113"/>
      <c r="I1042" s="203"/>
      <c r="J1042" s="203"/>
      <c r="K1042" s="204"/>
      <c r="L1042" s="201"/>
      <c r="M1042" s="201"/>
      <c r="N1042" s="201"/>
      <c r="O1042" s="201"/>
      <c r="P1042" s="201"/>
      <c r="Q1042" s="113"/>
      <c r="R1042" s="113"/>
      <c r="U1042" s="201"/>
      <c r="V1042" s="113"/>
      <c r="W1042" s="113"/>
      <c r="X1042" s="113"/>
      <c r="Y1042" s="113"/>
      <c r="Z1042" s="113"/>
      <c r="AA1042" s="113"/>
      <c r="AB1042" s="113"/>
      <c r="AC1042" s="201"/>
      <c r="AD1042" s="113"/>
      <c r="AE1042" s="113"/>
      <c r="AF1042" s="113"/>
      <c r="AG1042" s="113"/>
    </row>
    <row r="1043" spans="2:33" x14ac:dyDescent="0.2">
      <c r="B1043" s="200"/>
      <c r="C1043" s="113"/>
      <c r="D1043" s="201"/>
      <c r="E1043" s="201"/>
      <c r="F1043" s="113"/>
      <c r="G1043" s="113"/>
      <c r="H1043" s="113"/>
      <c r="I1043" s="203"/>
      <c r="J1043" s="203"/>
      <c r="K1043" s="204"/>
      <c r="L1043" s="201"/>
      <c r="M1043" s="201"/>
      <c r="N1043" s="201"/>
      <c r="O1043" s="201"/>
      <c r="P1043" s="201"/>
      <c r="Q1043" s="113"/>
      <c r="R1043" s="113"/>
      <c r="U1043" s="201"/>
      <c r="V1043" s="113"/>
      <c r="W1043" s="113"/>
      <c r="X1043" s="113"/>
      <c r="Y1043" s="113"/>
      <c r="Z1043" s="113"/>
      <c r="AA1043" s="113"/>
      <c r="AB1043" s="113"/>
      <c r="AC1043" s="201"/>
      <c r="AD1043" s="113"/>
      <c r="AE1043" s="113"/>
      <c r="AF1043" s="113"/>
      <c r="AG1043" s="113"/>
    </row>
    <row r="1044" spans="2:33" x14ac:dyDescent="0.2">
      <c r="B1044" s="200"/>
      <c r="C1044" s="113"/>
      <c r="D1044" s="201"/>
      <c r="E1044" s="201"/>
      <c r="F1044" s="113"/>
      <c r="G1044" s="113"/>
      <c r="H1044" s="113"/>
      <c r="I1044" s="203"/>
      <c r="J1044" s="203"/>
      <c r="K1044" s="204"/>
      <c r="L1044" s="201"/>
      <c r="M1044" s="201"/>
      <c r="N1044" s="201"/>
      <c r="O1044" s="201"/>
      <c r="P1044" s="201"/>
      <c r="Q1044" s="113"/>
      <c r="R1044" s="113"/>
      <c r="U1044" s="201"/>
      <c r="V1044" s="113"/>
      <c r="W1044" s="113"/>
      <c r="X1044" s="113"/>
      <c r="Y1044" s="113"/>
      <c r="Z1044" s="113"/>
      <c r="AA1044" s="113"/>
      <c r="AB1044" s="113"/>
      <c r="AC1044" s="201"/>
      <c r="AD1044" s="113"/>
      <c r="AE1044" s="113"/>
      <c r="AF1044" s="113"/>
      <c r="AG1044" s="113"/>
    </row>
    <row r="1045" spans="2:33" x14ac:dyDescent="0.2">
      <c r="B1045" s="200"/>
      <c r="C1045" s="113"/>
      <c r="D1045" s="201"/>
      <c r="E1045" s="201"/>
      <c r="F1045" s="113"/>
      <c r="G1045" s="113"/>
      <c r="H1045" s="113"/>
      <c r="I1045" s="203"/>
      <c r="J1045" s="203"/>
      <c r="K1045" s="204"/>
      <c r="L1045" s="201"/>
      <c r="M1045" s="201"/>
      <c r="N1045" s="201"/>
      <c r="O1045" s="201"/>
      <c r="P1045" s="201"/>
      <c r="Q1045" s="113"/>
      <c r="R1045" s="113"/>
      <c r="U1045" s="201"/>
      <c r="V1045" s="113"/>
      <c r="W1045" s="113"/>
      <c r="X1045" s="113"/>
      <c r="Y1045" s="113"/>
      <c r="Z1045" s="113"/>
      <c r="AA1045" s="113"/>
      <c r="AB1045" s="113"/>
      <c r="AC1045" s="201"/>
      <c r="AD1045" s="113"/>
      <c r="AE1045" s="113"/>
      <c r="AF1045" s="113"/>
      <c r="AG1045" s="113"/>
    </row>
    <row r="1046" spans="2:33" x14ac:dyDescent="0.2">
      <c r="B1046" s="200"/>
      <c r="C1046" s="113"/>
      <c r="D1046" s="201"/>
      <c r="E1046" s="201"/>
      <c r="F1046" s="113"/>
      <c r="G1046" s="113"/>
      <c r="H1046" s="113"/>
      <c r="I1046" s="203"/>
      <c r="J1046" s="203"/>
      <c r="K1046" s="204"/>
      <c r="L1046" s="201"/>
      <c r="M1046" s="201"/>
      <c r="N1046" s="201"/>
      <c r="O1046" s="201"/>
      <c r="P1046" s="201"/>
      <c r="Q1046" s="113"/>
      <c r="R1046" s="113"/>
      <c r="U1046" s="201"/>
      <c r="V1046" s="113"/>
      <c r="W1046" s="113"/>
      <c r="X1046" s="113"/>
      <c r="Y1046" s="113"/>
      <c r="Z1046" s="113"/>
      <c r="AA1046" s="113"/>
      <c r="AB1046" s="113"/>
      <c r="AC1046" s="201"/>
      <c r="AD1046" s="113"/>
      <c r="AE1046" s="113"/>
      <c r="AF1046" s="113"/>
      <c r="AG1046" s="113"/>
    </row>
    <row r="1047" spans="2:33" x14ac:dyDescent="0.2">
      <c r="B1047" s="200"/>
      <c r="C1047" s="113"/>
      <c r="D1047" s="201"/>
      <c r="E1047" s="201"/>
      <c r="F1047" s="113"/>
      <c r="G1047" s="113"/>
      <c r="H1047" s="113"/>
      <c r="I1047" s="203"/>
      <c r="J1047" s="203"/>
      <c r="K1047" s="204"/>
      <c r="L1047" s="201"/>
      <c r="M1047" s="201"/>
      <c r="N1047" s="201"/>
      <c r="O1047" s="201"/>
      <c r="P1047" s="201"/>
      <c r="Q1047" s="113"/>
      <c r="R1047" s="113"/>
      <c r="U1047" s="201"/>
      <c r="V1047" s="113"/>
      <c r="W1047" s="113"/>
      <c r="X1047" s="113"/>
      <c r="Y1047" s="113"/>
      <c r="Z1047" s="113"/>
      <c r="AA1047" s="113"/>
      <c r="AB1047" s="113"/>
      <c r="AC1047" s="201"/>
      <c r="AD1047" s="113"/>
      <c r="AE1047" s="113"/>
      <c r="AF1047" s="113"/>
      <c r="AG1047" s="113"/>
    </row>
    <row r="1048" spans="2:33" x14ac:dyDescent="0.2">
      <c r="B1048" s="200"/>
      <c r="C1048" s="113"/>
      <c r="D1048" s="201"/>
      <c r="E1048" s="201"/>
      <c r="F1048" s="113"/>
      <c r="G1048" s="113"/>
      <c r="H1048" s="113"/>
      <c r="I1048" s="203"/>
      <c r="J1048" s="203"/>
      <c r="K1048" s="204"/>
      <c r="L1048" s="201"/>
      <c r="M1048" s="201"/>
      <c r="N1048" s="201"/>
      <c r="O1048" s="201"/>
      <c r="P1048" s="201"/>
      <c r="Q1048" s="113"/>
      <c r="R1048" s="113"/>
      <c r="U1048" s="201"/>
      <c r="V1048" s="113"/>
      <c r="W1048" s="113"/>
      <c r="X1048" s="113"/>
      <c r="Y1048" s="113"/>
      <c r="Z1048" s="113"/>
      <c r="AA1048" s="113"/>
      <c r="AB1048" s="113"/>
      <c r="AC1048" s="201"/>
      <c r="AD1048" s="113"/>
      <c r="AE1048" s="113"/>
      <c r="AF1048" s="113"/>
      <c r="AG1048" s="113"/>
    </row>
    <row r="1049" spans="2:33" x14ac:dyDescent="0.2">
      <c r="B1049" s="200"/>
      <c r="C1049" s="113"/>
      <c r="D1049" s="201"/>
      <c r="E1049" s="201"/>
      <c r="F1049" s="113"/>
      <c r="G1049" s="113"/>
      <c r="H1049" s="113"/>
      <c r="I1049" s="203"/>
      <c r="J1049" s="203"/>
      <c r="K1049" s="204"/>
      <c r="L1049" s="201"/>
      <c r="M1049" s="201"/>
      <c r="N1049" s="201"/>
      <c r="O1049" s="201"/>
      <c r="P1049" s="201"/>
      <c r="Q1049" s="113"/>
      <c r="R1049" s="113"/>
      <c r="U1049" s="201"/>
      <c r="V1049" s="113"/>
      <c r="W1049" s="113"/>
      <c r="X1049" s="113"/>
      <c r="Y1049" s="113"/>
      <c r="Z1049" s="113"/>
      <c r="AA1049" s="113"/>
      <c r="AB1049" s="113"/>
      <c r="AC1049" s="201"/>
      <c r="AD1049" s="113"/>
      <c r="AE1049" s="113"/>
      <c r="AF1049" s="113"/>
      <c r="AG1049" s="113"/>
    </row>
    <row r="1050" spans="2:33" x14ac:dyDescent="0.2">
      <c r="B1050" s="200"/>
      <c r="C1050" s="113"/>
      <c r="D1050" s="201"/>
      <c r="E1050" s="201"/>
      <c r="F1050" s="113"/>
      <c r="G1050" s="113"/>
      <c r="H1050" s="113"/>
      <c r="I1050" s="203"/>
      <c r="J1050" s="203"/>
      <c r="K1050" s="204"/>
      <c r="L1050" s="201"/>
      <c r="M1050" s="201"/>
      <c r="N1050" s="201"/>
      <c r="O1050" s="201"/>
      <c r="P1050" s="201"/>
      <c r="Q1050" s="113"/>
      <c r="R1050" s="113"/>
      <c r="U1050" s="201"/>
      <c r="V1050" s="113"/>
      <c r="W1050" s="113"/>
      <c r="X1050" s="113"/>
      <c r="Y1050" s="113"/>
      <c r="Z1050" s="113"/>
      <c r="AA1050" s="113"/>
      <c r="AB1050" s="113"/>
      <c r="AC1050" s="201"/>
      <c r="AD1050" s="113"/>
      <c r="AE1050" s="113"/>
      <c r="AF1050" s="113"/>
      <c r="AG1050" s="113"/>
    </row>
    <row r="1051" spans="2:33" x14ac:dyDescent="0.2">
      <c r="B1051" s="200"/>
      <c r="C1051" s="113"/>
      <c r="D1051" s="201"/>
      <c r="E1051" s="201"/>
      <c r="F1051" s="113"/>
      <c r="G1051" s="113"/>
      <c r="H1051" s="113"/>
      <c r="I1051" s="203"/>
      <c r="J1051" s="203"/>
      <c r="K1051" s="204"/>
      <c r="L1051" s="201"/>
      <c r="M1051" s="201"/>
      <c r="N1051" s="201"/>
      <c r="O1051" s="201"/>
      <c r="P1051" s="201"/>
      <c r="Q1051" s="113"/>
      <c r="R1051" s="113"/>
      <c r="U1051" s="201"/>
      <c r="V1051" s="113"/>
      <c r="W1051" s="113"/>
      <c r="X1051" s="113"/>
      <c r="Y1051" s="113"/>
      <c r="Z1051" s="113"/>
      <c r="AA1051" s="113"/>
      <c r="AB1051" s="113"/>
      <c r="AC1051" s="201"/>
      <c r="AD1051" s="113"/>
      <c r="AE1051" s="113"/>
      <c r="AF1051" s="113"/>
      <c r="AG1051" s="113"/>
    </row>
    <row r="1052" spans="2:33" x14ac:dyDescent="0.2">
      <c r="B1052" s="200"/>
      <c r="C1052" s="113"/>
      <c r="D1052" s="201"/>
      <c r="E1052" s="201"/>
      <c r="F1052" s="113"/>
      <c r="G1052" s="113"/>
      <c r="H1052" s="113"/>
      <c r="I1052" s="203"/>
      <c r="J1052" s="203"/>
      <c r="K1052" s="204"/>
      <c r="L1052" s="201"/>
      <c r="M1052" s="201"/>
      <c r="N1052" s="201"/>
      <c r="O1052" s="201"/>
      <c r="P1052" s="201"/>
      <c r="Q1052" s="113"/>
      <c r="R1052" s="113"/>
      <c r="U1052" s="201"/>
      <c r="V1052" s="113"/>
      <c r="W1052" s="113"/>
      <c r="X1052" s="113"/>
      <c r="Y1052" s="113"/>
      <c r="Z1052" s="113"/>
      <c r="AA1052" s="113"/>
      <c r="AB1052" s="113"/>
      <c r="AC1052" s="201"/>
      <c r="AD1052" s="113"/>
      <c r="AE1052" s="113"/>
      <c r="AF1052" s="113"/>
      <c r="AG1052" s="113"/>
    </row>
    <row r="1053" spans="2:33" x14ac:dyDescent="0.2">
      <c r="B1053" s="200"/>
      <c r="C1053" s="113"/>
      <c r="D1053" s="201"/>
      <c r="E1053" s="201"/>
      <c r="F1053" s="113"/>
      <c r="G1053" s="113"/>
      <c r="H1053" s="113"/>
      <c r="I1053" s="203"/>
      <c r="J1053" s="203"/>
      <c r="K1053" s="204"/>
      <c r="L1053" s="201"/>
      <c r="M1053" s="201"/>
      <c r="N1053" s="201"/>
      <c r="O1053" s="201"/>
      <c r="P1053" s="201"/>
      <c r="Q1053" s="113"/>
      <c r="R1053" s="113"/>
      <c r="U1053" s="201"/>
      <c r="V1053" s="113"/>
      <c r="W1053" s="113"/>
      <c r="X1053" s="113"/>
      <c r="Y1053" s="113"/>
      <c r="Z1053" s="113"/>
      <c r="AA1053" s="113"/>
      <c r="AB1053" s="113"/>
      <c r="AC1053" s="201"/>
      <c r="AD1053" s="113"/>
      <c r="AE1053" s="113"/>
      <c r="AF1053" s="113"/>
      <c r="AG1053" s="113"/>
    </row>
    <row r="1054" spans="2:33" x14ac:dyDescent="0.2">
      <c r="B1054" s="200"/>
      <c r="C1054" s="113"/>
      <c r="D1054" s="201"/>
      <c r="E1054" s="201"/>
      <c r="F1054" s="113"/>
      <c r="G1054" s="113"/>
      <c r="H1054" s="113"/>
      <c r="I1054" s="203"/>
      <c r="J1054" s="203"/>
      <c r="K1054" s="204"/>
      <c r="L1054" s="201"/>
      <c r="M1054" s="201"/>
      <c r="N1054" s="201"/>
      <c r="O1054" s="201"/>
      <c r="P1054" s="201"/>
      <c r="Q1054" s="113"/>
      <c r="R1054" s="113"/>
      <c r="U1054" s="201"/>
      <c r="V1054" s="113"/>
      <c r="W1054" s="113"/>
      <c r="X1054" s="113"/>
      <c r="Y1054" s="113"/>
      <c r="Z1054" s="113"/>
      <c r="AA1054" s="113"/>
      <c r="AB1054" s="113"/>
      <c r="AC1054" s="201"/>
      <c r="AD1054" s="113"/>
      <c r="AE1054" s="113"/>
      <c r="AF1054" s="113"/>
      <c r="AG1054" s="113"/>
    </row>
    <row r="1055" spans="2:33" x14ac:dyDescent="0.2">
      <c r="B1055" s="200"/>
      <c r="C1055" s="113"/>
      <c r="D1055" s="201"/>
      <c r="E1055" s="201"/>
      <c r="F1055" s="113"/>
      <c r="G1055" s="113"/>
      <c r="H1055" s="113"/>
      <c r="I1055" s="203"/>
      <c r="J1055" s="203"/>
      <c r="K1055" s="204"/>
      <c r="L1055" s="201"/>
      <c r="M1055" s="201"/>
      <c r="N1055" s="201"/>
      <c r="O1055" s="201"/>
      <c r="P1055" s="201"/>
      <c r="Q1055" s="113"/>
      <c r="R1055" s="113"/>
      <c r="U1055" s="201"/>
      <c r="V1055" s="113"/>
      <c r="W1055" s="113"/>
      <c r="X1055" s="113"/>
      <c r="Y1055" s="113"/>
      <c r="Z1055" s="113"/>
      <c r="AA1055" s="113"/>
      <c r="AB1055" s="113"/>
      <c r="AC1055" s="201"/>
      <c r="AD1055" s="113"/>
      <c r="AE1055" s="113"/>
      <c r="AF1055" s="113"/>
      <c r="AG1055" s="113"/>
    </row>
    <row r="1056" spans="2:33" x14ac:dyDescent="0.2">
      <c r="B1056" s="200"/>
      <c r="C1056" s="113"/>
      <c r="D1056" s="201"/>
      <c r="E1056" s="201"/>
      <c r="F1056" s="113"/>
      <c r="G1056" s="113"/>
      <c r="H1056" s="113"/>
      <c r="I1056" s="203"/>
      <c r="J1056" s="203"/>
      <c r="K1056" s="204"/>
      <c r="L1056" s="201"/>
      <c r="M1056" s="201"/>
      <c r="N1056" s="201"/>
      <c r="O1056" s="201"/>
      <c r="P1056" s="201"/>
      <c r="Q1056" s="113"/>
      <c r="R1056" s="113"/>
      <c r="U1056" s="201"/>
      <c r="V1056" s="113"/>
      <c r="W1056" s="113"/>
      <c r="X1056" s="113"/>
      <c r="Y1056" s="113"/>
      <c r="Z1056" s="113"/>
      <c r="AA1056" s="113"/>
      <c r="AB1056" s="113"/>
      <c r="AC1056" s="201"/>
      <c r="AD1056" s="113"/>
      <c r="AE1056" s="113"/>
      <c r="AF1056" s="113"/>
      <c r="AG1056" s="113"/>
    </row>
    <row r="1057" spans="2:33" x14ac:dyDescent="0.2">
      <c r="B1057" s="200"/>
      <c r="C1057" s="113"/>
      <c r="D1057" s="201"/>
      <c r="E1057" s="201"/>
      <c r="F1057" s="113"/>
      <c r="G1057" s="113"/>
      <c r="H1057" s="113"/>
      <c r="I1057" s="203"/>
      <c r="J1057" s="203"/>
      <c r="K1057" s="204"/>
      <c r="L1057" s="201"/>
      <c r="M1057" s="201"/>
      <c r="N1057" s="201"/>
      <c r="O1057" s="201"/>
      <c r="P1057" s="201"/>
      <c r="Q1057" s="113"/>
      <c r="R1057" s="113"/>
      <c r="U1057" s="201"/>
      <c r="V1057" s="113"/>
      <c r="W1057" s="113"/>
      <c r="X1057" s="113"/>
      <c r="Y1057" s="113"/>
      <c r="Z1057" s="113"/>
      <c r="AA1057" s="113"/>
      <c r="AB1057" s="113"/>
      <c r="AC1057" s="201"/>
      <c r="AD1057" s="113"/>
      <c r="AE1057" s="113"/>
      <c r="AF1057" s="113"/>
      <c r="AG1057" s="113"/>
    </row>
    <row r="1058" spans="2:33" x14ac:dyDescent="0.2">
      <c r="B1058" s="200"/>
      <c r="C1058" s="113"/>
      <c r="D1058" s="201"/>
      <c r="E1058" s="201"/>
      <c r="F1058" s="113"/>
      <c r="G1058" s="113"/>
      <c r="H1058" s="113"/>
      <c r="I1058" s="203"/>
      <c r="J1058" s="203"/>
      <c r="K1058" s="204"/>
      <c r="L1058" s="201"/>
      <c r="M1058" s="201"/>
      <c r="N1058" s="201"/>
      <c r="O1058" s="201"/>
      <c r="P1058" s="201"/>
      <c r="Q1058" s="113"/>
      <c r="R1058" s="113"/>
      <c r="U1058" s="201"/>
      <c r="V1058" s="113"/>
      <c r="W1058" s="113"/>
      <c r="X1058" s="113"/>
      <c r="Y1058" s="113"/>
      <c r="Z1058" s="113"/>
      <c r="AA1058" s="113"/>
      <c r="AB1058" s="113"/>
      <c r="AC1058" s="201"/>
      <c r="AD1058" s="113"/>
      <c r="AE1058" s="113"/>
      <c r="AF1058" s="113"/>
      <c r="AG1058" s="113"/>
    </row>
    <row r="1059" spans="2:33" x14ac:dyDescent="0.2">
      <c r="B1059" s="200"/>
      <c r="C1059" s="113"/>
      <c r="D1059" s="201"/>
      <c r="E1059" s="201"/>
      <c r="F1059" s="113"/>
      <c r="G1059" s="113"/>
      <c r="H1059" s="113"/>
      <c r="I1059" s="203"/>
      <c r="J1059" s="203"/>
      <c r="K1059" s="204"/>
      <c r="L1059" s="201"/>
      <c r="M1059" s="201"/>
      <c r="N1059" s="201"/>
      <c r="O1059" s="201"/>
      <c r="P1059" s="201"/>
      <c r="Q1059" s="113"/>
      <c r="R1059" s="113"/>
      <c r="U1059" s="201"/>
      <c r="V1059" s="113"/>
      <c r="W1059" s="113"/>
      <c r="X1059" s="113"/>
      <c r="Y1059" s="113"/>
      <c r="Z1059" s="113"/>
      <c r="AA1059" s="113"/>
      <c r="AB1059" s="113"/>
      <c r="AC1059" s="201"/>
      <c r="AD1059" s="113"/>
      <c r="AE1059" s="113"/>
      <c r="AF1059" s="113"/>
      <c r="AG1059" s="113"/>
    </row>
    <row r="1060" spans="2:33" x14ac:dyDescent="0.2">
      <c r="B1060" s="200"/>
      <c r="C1060" s="113"/>
      <c r="D1060" s="201"/>
      <c r="E1060" s="201"/>
      <c r="F1060" s="113"/>
      <c r="G1060" s="113"/>
      <c r="H1060" s="113"/>
      <c r="I1060" s="203"/>
      <c r="J1060" s="203"/>
      <c r="K1060" s="204"/>
      <c r="L1060" s="201"/>
      <c r="M1060" s="201"/>
      <c r="N1060" s="201"/>
      <c r="O1060" s="201"/>
      <c r="P1060" s="201"/>
      <c r="Q1060" s="113"/>
      <c r="R1060" s="113"/>
      <c r="U1060" s="201"/>
      <c r="V1060" s="113"/>
      <c r="W1060" s="113"/>
      <c r="X1060" s="113"/>
      <c r="Y1060" s="113"/>
      <c r="Z1060" s="113"/>
      <c r="AA1060" s="113"/>
      <c r="AB1060" s="113"/>
      <c r="AC1060" s="201"/>
      <c r="AD1060" s="113"/>
      <c r="AE1060" s="113"/>
      <c r="AF1060" s="113"/>
      <c r="AG1060" s="113"/>
    </row>
    <row r="1061" spans="2:33" x14ac:dyDescent="0.2">
      <c r="B1061" s="200"/>
      <c r="C1061" s="113"/>
      <c r="D1061" s="201"/>
      <c r="E1061" s="201"/>
      <c r="F1061" s="113"/>
      <c r="G1061" s="113"/>
      <c r="H1061" s="113"/>
      <c r="I1061" s="203"/>
      <c r="J1061" s="203"/>
      <c r="K1061" s="204"/>
      <c r="L1061" s="201"/>
      <c r="M1061" s="201"/>
      <c r="N1061" s="201"/>
      <c r="O1061" s="201"/>
      <c r="P1061" s="201"/>
      <c r="Q1061" s="113"/>
      <c r="R1061" s="113"/>
      <c r="U1061" s="201"/>
      <c r="V1061" s="113"/>
      <c r="W1061" s="113"/>
      <c r="X1061" s="113"/>
      <c r="Y1061" s="113"/>
      <c r="Z1061" s="113"/>
      <c r="AA1061" s="113"/>
      <c r="AB1061" s="113"/>
      <c r="AC1061" s="201"/>
      <c r="AD1061" s="113"/>
      <c r="AE1061" s="113"/>
      <c r="AF1061" s="113"/>
      <c r="AG1061" s="113"/>
    </row>
    <row r="1062" spans="2:33" x14ac:dyDescent="0.2">
      <c r="B1062" s="200"/>
      <c r="C1062" s="113"/>
      <c r="D1062" s="201"/>
      <c r="E1062" s="201"/>
      <c r="F1062" s="113"/>
      <c r="G1062" s="113"/>
      <c r="H1062" s="113"/>
      <c r="I1062" s="203"/>
      <c r="J1062" s="203"/>
      <c r="K1062" s="204"/>
      <c r="L1062" s="201"/>
      <c r="M1062" s="201"/>
      <c r="N1062" s="201"/>
      <c r="O1062" s="201"/>
      <c r="P1062" s="201"/>
      <c r="Q1062" s="113"/>
      <c r="R1062" s="113"/>
      <c r="U1062" s="201"/>
      <c r="V1062" s="113"/>
      <c r="W1062" s="113"/>
      <c r="X1062" s="113"/>
      <c r="Y1062" s="113"/>
      <c r="Z1062" s="113"/>
      <c r="AA1062" s="113"/>
      <c r="AB1062" s="113"/>
      <c r="AC1062" s="201"/>
      <c r="AD1062" s="113"/>
      <c r="AE1062" s="113"/>
      <c r="AF1062" s="113"/>
      <c r="AG1062" s="113"/>
    </row>
    <row r="1063" spans="2:33" x14ac:dyDescent="0.2">
      <c r="B1063" s="200"/>
      <c r="C1063" s="113"/>
      <c r="D1063" s="201"/>
      <c r="E1063" s="201"/>
      <c r="F1063" s="113"/>
      <c r="G1063" s="113"/>
      <c r="H1063" s="113"/>
      <c r="I1063" s="203"/>
      <c r="J1063" s="203"/>
      <c r="K1063" s="204"/>
      <c r="L1063" s="201"/>
      <c r="M1063" s="201"/>
      <c r="N1063" s="201"/>
      <c r="O1063" s="201"/>
      <c r="P1063" s="201"/>
      <c r="Q1063" s="113"/>
      <c r="R1063" s="113"/>
      <c r="U1063" s="201"/>
      <c r="V1063" s="113"/>
      <c r="W1063" s="113"/>
      <c r="X1063" s="113"/>
      <c r="Y1063" s="113"/>
      <c r="Z1063" s="113"/>
      <c r="AA1063" s="113"/>
      <c r="AB1063" s="113"/>
      <c r="AC1063" s="201"/>
      <c r="AD1063" s="113"/>
      <c r="AE1063" s="113"/>
      <c r="AF1063" s="113"/>
      <c r="AG1063" s="113"/>
    </row>
    <row r="1064" spans="2:33" x14ac:dyDescent="0.2">
      <c r="B1064" s="200"/>
      <c r="C1064" s="113"/>
      <c r="D1064" s="201"/>
      <c r="E1064" s="201"/>
      <c r="F1064" s="113"/>
      <c r="G1064" s="113"/>
      <c r="H1064" s="113"/>
      <c r="I1064" s="203"/>
      <c r="J1064" s="203"/>
      <c r="K1064" s="204"/>
      <c r="L1064" s="201"/>
      <c r="M1064" s="201"/>
      <c r="N1064" s="201"/>
      <c r="O1064" s="201"/>
      <c r="P1064" s="201"/>
      <c r="Q1064" s="113"/>
      <c r="R1064" s="113"/>
      <c r="U1064" s="201"/>
      <c r="V1064" s="113"/>
      <c r="W1064" s="113"/>
      <c r="X1064" s="113"/>
      <c r="Y1064" s="113"/>
      <c r="Z1064" s="113"/>
      <c r="AA1064" s="113"/>
      <c r="AB1064" s="113"/>
      <c r="AC1064" s="201"/>
      <c r="AD1064" s="113"/>
      <c r="AE1064" s="113"/>
      <c r="AF1064" s="113"/>
      <c r="AG1064" s="113"/>
    </row>
    <row r="1065" spans="2:33" x14ac:dyDescent="0.2">
      <c r="B1065" s="200"/>
      <c r="C1065" s="113"/>
      <c r="D1065" s="201"/>
      <c r="E1065" s="201"/>
      <c r="F1065" s="113"/>
      <c r="G1065" s="113"/>
      <c r="H1065" s="113"/>
      <c r="I1065" s="203"/>
      <c r="J1065" s="203"/>
      <c r="K1065" s="204"/>
      <c r="L1065" s="201"/>
      <c r="M1065" s="201"/>
      <c r="N1065" s="201"/>
      <c r="O1065" s="201"/>
      <c r="P1065" s="201"/>
      <c r="Q1065" s="113"/>
      <c r="R1065" s="113"/>
      <c r="U1065" s="201"/>
      <c r="V1065" s="113"/>
      <c r="W1065" s="113"/>
      <c r="X1065" s="113"/>
      <c r="Y1065" s="113"/>
      <c r="Z1065" s="113"/>
      <c r="AA1065" s="113"/>
      <c r="AB1065" s="113"/>
      <c r="AC1065" s="201"/>
      <c r="AD1065" s="113"/>
      <c r="AE1065" s="113"/>
      <c r="AF1065" s="113"/>
      <c r="AG1065" s="113"/>
    </row>
    <row r="1066" spans="2:33" x14ac:dyDescent="0.2">
      <c r="B1066" s="200"/>
      <c r="C1066" s="113"/>
      <c r="D1066" s="201"/>
      <c r="E1066" s="201"/>
      <c r="F1066" s="113"/>
      <c r="G1066" s="113"/>
      <c r="H1066" s="113"/>
      <c r="I1066" s="203"/>
      <c r="J1066" s="203"/>
      <c r="K1066" s="204"/>
      <c r="L1066" s="201"/>
      <c r="M1066" s="201"/>
      <c r="N1066" s="201"/>
      <c r="O1066" s="201"/>
      <c r="P1066" s="201"/>
      <c r="Q1066" s="113"/>
      <c r="R1066" s="113"/>
      <c r="U1066" s="201"/>
      <c r="V1066" s="113"/>
      <c r="W1066" s="113"/>
      <c r="X1066" s="113"/>
      <c r="Y1066" s="113"/>
      <c r="Z1066" s="113"/>
      <c r="AA1066" s="113"/>
      <c r="AB1066" s="113"/>
      <c r="AC1066" s="201"/>
      <c r="AD1066" s="113"/>
      <c r="AE1066" s="113"/>
      <c r="AF1066" s="113"/>
      <c r="AG1066" s="113"/>
    </row>
    <row r="1067" spans="2:33" x14ac:dyDescent="0.2">
      <c r="B1067" s="200"/>
      <c r="C1067" s="113"/>
      <c r="D1067" s="201"/>
      <c r="E1067" s="201"/>
      <c r="F1067" s="113"/>
      <c r="G1067" s="113"/>
      <c r="H1067" s="113"/>
      <c r="I1067" s="203"/>
      <c r="J1067" s="203"/>
      <c r="K1067" s="204"/>
      <c r="L1067" s="201"/>
      <c r="M1067" s="201"/>
      <c r="N1067" s="201"/>
      <c r="O1067" s="201"/>
      <c r="P1067" s="201"/>
      <c r="Q1067" s="113"/>
      <c r="R1067" s="113"/>
      <c r="U1067" s="201"/>
      <c r="V1067" s="113"/>
      <c r="W1067" s="113"/>
      <c r="X1067" s="113"/>
      <c r="Y1067" s="113"/>
      <c r="Z1067" s="113"/>
      <c r="AA1067" s="113"/>
      <c r="AB1067" s="113"/>
      <c r="AC1067" s="201"/>
      <c r="AD1067" s="113"/>
      <c r="AE1067" s="113"/>
      <c r="AF1067" s="113"/>
      <c r="AG1067" s="113"/>
    </row>
    <row r="1068" spans="2:33" x14ac:dyDescent="0.2">
      <c r="B1068" s="200"/>
      <c r="C1068" s="113"/>
      <c r="D1068" s="201"/>
      <c r="E1068" s="201"/>
      <c r="F1068" s="113"/>
      <c r="G1068" s="113"/>
      <c r="H1068" s="113"/>
      <c r="I1068" s="203"/>
      <c r="J1068" s="203"/>
      <c r="K1068" s="204"/>
      <c r="L1068" s="201"/>
      <c r="M1068" s="201"/>
      <c r="N1068" s="201"/>
      <c r="O1068" s="201"/>
      <c r="P1068" s="201"/>
      <c r="Q1068" s="113"/>
      <c r="R1068" s="113"/>
      <c r="U1068" s="201"/>
      <c r="V1068" s="113"/>
      <c r="W1068" s="113"/>
      <c r="X1068" s="113"/>
      <c r="Y1068" s="113"/>
      <c r="Z1068" s="113"/>
      <c r="AA1068" s="113"/>
      <c r="AB1068" s="113"/>
      <c r="AC1068" s="201"/>
      <c r="AD1068" s="113"/>
      <c r="AE1068" s="113"/>
      <c r="AF1068" s="113"/>
      <c r="AG1068" s="113"/>
    </row>
    <row r="1069" spans="2:33" x14ac:dyDescent="0.2">
      <c r="B1069" s="200"/>
      <c r="C1069" s="113"/>
      <c r="D1069" s="201"/>
      <c r="E1069" s="201"/>
      <c r="F1069" s="113"/>
      <c r="G1069" s="113"/>
      <c r="H1069" s="113"/>
      <c r="I1069" s="203"/>
      <c r="J1069" s="203"/>
      <c r="K1069" s="204"/>
      <c r="L1069" s="201"/>
      <c r="M1069" s="201"/>
      <c r="N1069" s="201"/>
      <c r="O1069" s="201"/>
      <c r="P1069" s="201"/>
      <c r="Q1069" s="113"/>
      <c r="R1069" s="113"/>
      <c r="U1069" s="201"/>
      <c r="V1069" s="113"/>
      <c r="W1069" s="113"/>
      <c r="X1069" s="113"/>
      <c r="Y1069" s="113"/>
      <c r="Z1069" s="113"/>
      <c r="AA1069" s="113"/>
      <c r="AB1069" s="113"/>
      <c r="AC1069" s="201"/>
      <c r="AD1069" s="113"/>
      <c r="AE1069" s="113"/>
      <c r="AF1069" s="113"/>
      <c r="AG1069" s="113"/>
    </row>
    <row r="1070" spans="2:33" x14ac:dyDescent="0.2">
      <c r="B1070" s="200"/>
      <c r="C1070" s="113"/>
      <c r="D1070" s="201"/>
      <c r="E1070" s="201"/>
      <c r="F1070" s="113"/>
      <c r="G1070" s="113"/>
      <c r="H1070" s="113"/>
      <c r="I1070" s="203"/>
      <c r="J1070" s="203"/>
      <c r="K1070" s="204"/>
      <c r="L1070" s="201"/>
      <c r="M1070" s="201"/>
      <c r="N1070" s="201"/>
      <c r="O1070" s="201"/>
      <c r="P1070" s="201"/>
      <c r="Q1070" s="113"/>
      <c r="R1070" s="113"/>
      <c r="U1070" s="201"/>
      <c r="V1070" s="113"/>
      <c r="W1070" s="113"/>
      <c r="X1070" s="113"/>
      <c r="Y1070" s="113"/>
      <c r="Z1070" s="113"/>
      <c r="AA1070" s="113"/>
      <c r="AB1070" s="113"/>
      <c r="AC1070" s="201"/>
      <c r="AD1070" s="113"/>
      <c r="AE1070" s="113"/>
      <c r="AF1070" s="113"/>
      <c r="AG1070" s="113"/>
    </row>
    <row r="1071" spans="2:33" x14ac:dyDescent="0.2">
      <c r="B1071" s="200"/>
      <c r="C1071" s="113"/>
      <c r="D1071" s="201"/>
      <c r="E1071" s="201"/>
      <c r="F1071" s="113"/>
      <c r="G1071" s="113"/>
      <c r="H1071" s="113"/>
      <c r="I1071" s="203"/>
      <c r="J1071" s="203"/>
      <c r="K1071" s="204"/>
      <c r="L1071" s="201"/>
      <c r="M1071" s="201"/>
      <c r="N1071" s="201"/>
      <c r="O1071" s="201"/>
      <c r="P1071" s="201"/>
      <c r="Q1071" s="113"/>
      <c r="R1071" s="113"/>
      <c r="U1071" s="201"/>
      <c r="V1071" s="113"/>
      <c r="W1071" s="113"/>
      <c r="X1071" s="113"/>
      <c r="Y1071" s="113"/>
      <c r="Z1071" s="113"/>
      <c r="AA1071" s="113"/>
      <c r="AB1071" s="113"/>
      <c r="AC1071" s="201"/>
      <c r="AD1071" s="113"/>
      <c r="AE1071" s="113"/>
      <c r="AF1071" s="113"/>
      <c r="AG1071" s="113"/>
    </row>
    <row r="1072" spans="2:33" x14ac:dyDescent="0.2">
      <c r="B1072" s="200"/>
      <c r="C1072" s="113"/>
      <c r="D1072" s="201"/>
      <c r="E1072" s="201"/>
      <c r="F1072" s="113"/>
      <c r="G1072" s="113"/>
      <c r="H1072" s="113"/>
      <c r="I1072" s="203"/>
      <c r="J1072" s="203"/>
      <c r="K1072" s="204"/>
      <c r="L1072" s="201"/>
      <c r="M1072" s="201"/>
      <c r="N1072" s="201"/>
      <c r="O1072" s="201"/>
      <c r="P1072" s="201"/>
      <c r="Q1072" s="113"/>
      <c r="R1072" s="113"/>
      <c r="U1072" s="201"/>
      <c r="V1072" s="113"/>
      <c r="W1072" s="113"/>
      <c r="X1072" s="113"/>
      <c r="Y1072" s="113"/>
      <c r="Z1072" s="113"/>
      <c r="AA1072" s="113"/>
      <c r="AB1072" s="113"/>
      <c r="AC1072" s="201"/>
      <c r="AD1072" s="113"/>
      <c r="AE1072" s="113"/>
      <c r="AF1072" s="113"/>
      <c r="AG1072" s="113"/>
    </row>
    <row r="1073" spans="2:33" x14ac:dyDescent="0.2">
      <c r="B1073" s="200"/>
      <c r="C1073" s="113"/>
      <c r="D1073" s="201"/>
      <c r="E1073" s="201"/>
      <c r="F1073" s="113"/>
      <c r="G1073" s="113"/>
      <c r="H1073" s="113"/>
      <c r="I1073" s="203"/>
      <c r="J1073" s="203"/>
      <c r="K1073" s="204"/>
      <c r="L1073" s="201"/>
      <c r="M1073" s="201"/>
      <c r="N1073" s="201"/>
      <c r="O1073" s="201"/>
      <c r="P1073" s="201"/>
      <c r="Q1073" s="113"/>
      <c r="R1073" s="113"/>
      <c r="U1073" s="201"/>
      <c r="V1073" s="113"/>
      <c r="W1073" s="113"/>
      <c r="X1073" s="113"/>
      <c r="Y1073" s="113"/>
      <c r="Z1073" s="113"/>
      <c r="AA1073" s="113"/>
      <c r="AB1073" s="113"/>
      <c r="AC1073" s="201"/>
      <c r="AD1073" s="113"/>
      <c r="AE1073" s="113"/>
      <c r="AF1073" s="113"/>
      <c r="AG1073" s="113"/>
    </row>
    <row r="1074" spans="2:33" x14ac:dyDescent="0.2">
      <c r="B1074" s="200"/>
      <c r="C1074" s="113"/>
      <c r="D1074" s="201"/>
      <c r="E1074" s="201"/>
      <c r="F1074" s="113"/>
      <c r="G1074" s="113"/>
      <c r="H1074" s="113"/>
      <c r="I1074" s="203"/>
      <c r="J1074" s="203"/>
      <c r="K1074" s="204"/>
      <c r="L1074" s="201"/>
      <c r="M1074" s="201"/>
      <c r="N1074" s="201"/>
      <c r="O1074" s="201"/>
      <c r="P1074" s="201"/>
      <c r="Q1074" s="113"/>
      <c r="R1074" s="113"/>
      <c r="U1074" s="201"/>
      <c r="V1074" s="113"/>
      <c r="W1074" s="113"/>
      <c r="X1074" s="113"/>
      <c r="Y1074" s="113"/>
      <c r="Z1074" s="113"/>
      <c r="AA1074" s="113"/>
      <c r="AB1074" s="113"/>
      <c r="AC1074" s="201"/>
      <c r="AD1074" s="113"/>
      <c r="AE1074" s="113"/>
      <c r="AF1074" s="113"/>
      <c r="AG1074" s="113"/>
    </row>
    <row r="1075" spans="2:33" x14ac:dyDescent="0.2">
      <c r="B1075" s="200"/>
      <c r="C1075" s="113"/>
      <c r="D1075" s="201"/>
      <c r="E1075" s="201"/>
      <c r="F1075" s="113"/>
      <c r="G1075" s="113"/>
      <c r="H1075" s="113"/>
      <c r="I1075" s="203"/>
      <c r="J1075" s="203"/>
      <c r="K1075" s="204"/>
      <c r="L1075" s="201"/>
      <c r="M1075" s="201"/>
      <c r="N1075" s="201"/>
      <c r="O1075" s="201"/>
      <c r="P1075" s="201"/>
      <c r="Q1075" s="113"/>
      <c r="R1075" s="113"/>
      <c r="U1075" s="201"/>
      <c r="V1075" s="113"/>
      <c r="W1075" s="113"/>
      <c r="X1075" s="113"/>
      <c r="Y1075" s="113"/>
      <c r="Z1075" s="113"/>
      <c r="AA1075" s="113"/>
      <c r="AB1075" s="113"/>
      <c r="AC1075" s="201"/>
      <c r="AD1075" s="113"/>
      <c r="AE1075" s="113"/>
      <c r="AF1075" s="113"/>
      <c r="AG1075" s="113"/>
    </row>
    <row r="1076" spans="2:33" x14ac:dyDescent="0.2">
      <c r="B1076" s="200"/>
      <c r="C1076" s="113"/>
      <c r="D1076" s="201"/>
      <c r="E1076" s="201"/>
      <c r="F1076" s="113"/>
      <c r="G1076" s="113"/>
      <c r="H1076" s="113"/>
      <c r="I1076" s="203"/>
      <c r="J1076" s="203"/>
      <c r="K1076" s="204"/>
      <c r="L1076" s="201"/>
      <c r="M1076" s="201"/>
      <c r="N1076" s="201"/>
      <c r="O1076" s="201"/>
      <c r="P1076" s="201"/>
      <c r="Q1076" s="113"/>
      <c r="R1076" s="113"/>
      <c r="U1076" s="201"/>
      <c r="V1076" s="113"/>
      <c r="W1076" s="113"/>
      <c r="X1076" s="113"/>
      <c r="Y1076" s="113"/>
      <c r="Z1076" s="113"/>
      <c r="AA1076" s="113"/>
      <c r="AB1076" s="113"/>
      <c r="AC1076" s="201"/>
      <c r="AD1076" s="113"/>
      <c r="AE1076" s="113"/>
      <c r="AF1076" s="113"/>
      <c r="AG1076" s="113"/>
    </row>
    <row r="1077" spans="2:33" x14ac:dyDescent="0.2">
      <c r="B1077" s="200"/>
      <c r="C1077" s="113"/>
      <c r="D1077" s="201"/>
      <c r="E1077" s="201"/>
      <c r="F1077" s="113"/>
      <c r="G1077" s="113"/>
      <c r="H1077" s="113"/>
      <c r="I1077" s="203"/>
      <c r="J1077" s="203"/>
      <c r="K1077" s="204"/>
      <c r="L1077" s="201"/>
      <c r="M1077" s="201"/>
      <c r="N1077" s="201"/>
      <c r="O1077" s="201"/>
      <c r="P1077" s="201"/>
      <c r="Q1077" s="113"/>
      <c r="R1077" s="113"/>
      <c r="U1077" s="201"/>
      <c r="V1077" s="113"/>
      <c r="W1077" s="113"/>
      <c r="X1077" s="113"/>
      <c r="Y1077" s="113"/>
      <c r="Z1077" s="113"/>
      <c r="AA1077" s="113"/>
      <c r="AB1077" s="113"/>
      <c r="AC1077" s="201"/>
      <c r="AD1077" s="113"/>
      <c r="AE1077" s="113"/>
      <c r="AF1077" s="113"/>
      <c r="AG1077" s="113"/>
    </row>
    <row r="1078" spans="2:33" x14ac:dyDescent="0.2">
      <c r="B1078" s="200"/>
      <c r="C1078" s="113"/>
      <c r="D1078" s="201"/>
      <c r="E1078" s="201"/>
      <c r="F1078" s="113"/>
      <c r="G1078" s="113"/>
      <c r="H1078" s="113"/>
      <c r="I1078" s="203"/>
      <c r="J1078" s="203"/>
      <c r="K1078" s="204"/>
      <c r="L1078" s="201"/>
      <c r="M1078" s="201"/>
      <c r="N1078" s="201"/>
      <c r="O1078" s="201"/>
      <c r="P1078" s="201"/>
      <c r="Q1078" s="113"/>
      <c r="R1078" s="113"/>
      <c r="U1078" s="201"/>
      <c r="V1078" s="113"/>
      <c r="W1078" s="113"/>
      <c r="X1078" s="113"/>
      <c r="Y1078" s="113"/>
      <c r="Z1078" s="113"/>
      <c r="AA1078" s="113"/>
      <c r="AB1078" s="113"/>
      <c r="AC1078" s="201"/>
      <c r="AD1078" s="113"/>
      <c r="AE1078" s="113"/>
      <c r="AF1078" s="113"/>
      <c r="AG1078" s="113"/>
    </row>
    <row r="1079" spans="2:33" x14ac:dyDescent="0.2">
      <c r="B1079" s="200"/>
      <c r="C1079" s="113"/>
      <c r="D1079" s="201"/>
      <c r="E1079" s="201"/>
      <c r="F1079" s="113"/>
      <c r="G1079" s="113"/>
      <c r="H1079" s="113"/>
      <c r="I1079" s="203"/>
      <c r="J1079" s="203"/>
      <c r="K1079" s="204"/>
      <c r="L1079" s="201"/>
      <c r="M1079" s="201"/>
      <c r="N1079" s="201"/>
      <c r="O1079" s="201"/>
      <c r="P1079" s="201"/>
      <c r="Q1079" s="113"/>
      <c r="R1079" s="113"/>
      <c r="U1079" s="201"/>
      <c r="V1079" s="113"/>
      <c r="W1079" s="113"/>
      <c r="X1079" s="113"/>
      <c r="Y1079" s="113"/>
      <c r="Z1079" s="113"/>
      <c r="AA1079" s="113"/>
      <c r="AB1079" s="113"/>
      <c r="AC1079" s="201"/>
      <c r="AD1079" s="113"/>
      <c r="AE1079" s="113"/>
      <c r="AF1079" s="113"/>
      <c r="AG1079" s="113"/>
    </row>
    <row r="1080" spans="2:33" x14ac:dyDescent="0.2">
      <c r="B1080" s="200"/>
      <c r="C1080" s="113"/>
      <c r="D1080" s="201"/>
      <c r="E1080" s="201"/>
      <c r="F1080" s="113"/>
      <c r="G1080" s="113"/>
      <c r="H1080" s="113"/>
      <c r="I1080" s="203"/>
      <c r="J1080" s="203"/>
      <c r="K1080" s="204"/>
      <c r="L1080" s="201"/>
      <c r="M1080" s="201"/>
      <c r="N1080" s="201"/>
      <c r="O1080" s="201"/>
      <c r="P1080" s="201"/>
      <c r="Q1080" s="113"/>
      <c r="R1080" s="113"/>
      <c r="U1080" s="201"/>
      <c r="V1080" s="113"/>
      <c r="W1080" s="113"/>
      <c r="X1080" s="113"/>
      <c r="Y1080" s="113"/>
      <c r="Z1080" s="113"/>
      <c r="AA1080" s="113"/>
      <c r="AB1080" s="113"/>
      <c r="AC1080" s="201"/>
      <c r="AD1080" s="113"/>
      <c r="AE1080" s="113"/>
      <c r="AF1080" s="113"/>
      <c r="AG1080" s="113"/>
    </row>
    <row r="1081" spans="2:33" x14ac:dyDescent="0.2">
      <c r="B1081" s="200"/>
      <c r="C1081" s="113"/>
      <c r="D1081" s="201"/>
      <c r="E1081" s="201"/>
      <c r="F1081" s="113"/>
      <c r="G1081" s="113"/>
      <c r="H1081" s="113"/>
      <c r="I1081" s="203"/>
      <c r="J1081" s="203"/>
      <c r="K1081" s="204"/>
      <c r="L1081" s="201"/>
      <c r="M1081" s="201"/>
      <c r="N1081" s="201"/>
      <c r="O1081" s="201"/>
      <c r="P1081" s="201"/>
      <c r="Q1081" s="113"/>
      <c r="R1081" s="113"/>
      <c r="U1081" s="201"/>
      <c r="V1081" s="113"/>
      <c r="W1081" s="113"/>
      <c r="X1081" s="113"/>
      <c r="Y1081" s="113"/>
      <c r="Z1081" s="113"/>
      <c r="AA1081" s="113"/>
      <c r="AB1081" s="113"/>
      <c r="AC1081" s="201"/>
      <c r="AD1081" s="113"/>
      <c r="AE1081" s="113"/>
      <c r="AF1081" s="113"/>
      <c r="AG1081" s="113"/>
    </row>
    <row r="1082" spans="2:33" x14ac:dyDescent="0.2">
      <c r="B1082" s="200"/>
      <c r="C1082" s="113"/>
      <c r="D1082" s="201"/>
      <c r="E1082" s="201"/>
      <c r="F1082" s="113"/>
      <c r="G1082" s="113"/>
      <c r="H1082" s="113"/>
      <c r="I1082" s="203"/>
      <c r="J1082" s="203"/>
      <c r="K1082" s="204"/>
      <c r="L1082" s="201"/>
      <c r="M1082" s="201"/>
      <c r="N1082" s="201"/>
      <c r="O1082" s="201"/>
      <c r="P1082" s="201"/>
      <c r="Q1082" s="113"/>
      <c r="R1082" s="113"/>
      <c r="U1082" s="201"/>
      <c r="V1082" s="113"/>
      <c r="W1082" s="113"/>
      <c r="X1082" s="113"/>
      <c r="Y1082" s="113"/>
      <c r="Z1082" s="113"/>
      <c r="AA1082" s="113"/>
      <c r="AB1082" s="113"/>
      <c r="AC1082" s="201"/>
      <c r="AD1082" s="113"/>
      <c r="AE1082" s="113"/>
      <c r="AF1082" s="113"/>
      <c r="AG1082" s="113"/>
    </row>
    <row r="1083" spans="2:33" x14ac:dyDescent="0.2">
      <c r="B1083" s="200"/>
      <c r="C1083" s="113"/>
      <c r="D1083" s="201"/>
      <c r="E1083" s="201"/>
      <c r="F1083" s="113"/>
      <c r="G1083" s="113"/>
      <c r="H1083" s="113"/>
      <c r="I1083" s="203"/>
      <c r="J1083" s="203"/>
      <c r="K1083" s="204"/>
      <c r="L1083" s="201"/>
      <c r="M1083" s="201"/>
      <c r="N1083" s="201"/>
      <c r="O1083" s="201"/>
      <c r="P1083" s="201"/>
      <c r="Q1083" s="113"/>
      <c r="R1083" s="113"/>
      <c r="U1083" s="201"/>
      <c r="V1083" s="113"/>
      <c r="W1083" s="113"/>
      <c r="X1083" s="113"/>
      <c r="Y1083" s="113"/>
      <c r="Z1083" s="113"/>
      <c r="AA1083" s="113"/>
      <c r="AB1083" s="113"/>
      <c r="AC1083" s="201"/>
      <c r="AD1083" s="113"/>
      <c r="AE1083" s="113"/>
      <c r="AF1083" s="113"/>
      <c r="AG1083" s="113"/>
    </row>
    <row r="1084" spans="2:33" x14ac:dyDescent="0.2">
      <c r="B1084" s="200"/>
      <c r="C1084" s="113"/>
      <c r="D1084" s="201"/>
      <c r="E1084" s="201"/>
      <c r="F1084" s="113"/>
      <c r="G1084" s="113"/>
      <c r="H1084" s="113"/>
      <c r="I1084" s="203"/>
      <c r="J1084" s="203"/>
      <c r="K1084" s="204"/>
      <c r="L1084" s="201"/>
      <c r="M1084" s="201"/>
      <c r="N1084" s="201"/>
      <c r="O1084" s="201"/>
      <c r="P1084" s="201"/>
      <c r="Q1084" s="113"/>
      <c r="R1084" s="113"/>
      <c r="U1084" s="201"/>
      <c r="V1084" s="113"/>
      <c r="W1084" s="113"/>
      <c r="X1084" s="113"/>
      <c r="Y1084" s="113"/>
      <c r="Z1084" s="113"/>
      <c r="AA1084" s="113"/>
      <c r="AB1084" s="113"/>
      <c r="AC1084" s="201"/>
      <c r="AD1084" s="113"/>
      <c r="AE1084" s="113"/>
      <c r="AF1084" s="113"/>
      <c r="AG1084" s="113"/>
    </row>
    <row r="1085" spans="2:33" x14ac:dyDescent="0.2">
      <c r="B1085" s="200"/>
      <c r="C1085" s="113"/>
      <c r="D1085" s="201"/>
      <c r="E1085" s="201"/>
      <c r="F1085" s="113"/>
      <c r="G1085" s="113"/>
      <c r="H1085" s="113"/>
      <c r="I1085" s="203"/>
      <c r="J1085" s="203"/>
      <c r="K1085" s="204"/>
      <c r="L1085" s="201"/>
      <c r="M1085" s="201"/>
      <c r="N1085" s="201"/>
      <c r="O1085" s="201"/>
      <c r="P1085" s="201"/>
      <c r="Q1085" s="113"/>
      <c r="R1085" s="113"/>
      <c r="U1085" s="201"/>
      <c r="V1085" s="113"/>
      <c r="W1085" s="113"/>
      <c r="X1085" s="113"/>
      <c r="Y1085" s="113"/>
      <c r="Z1085" s="113"/>
      <c r="AA1085" s="113"/>
      <c r="AB1085" s="113"/>
      <c r="AC1085" s="201"/>
      <c r="AD1085" s="113"/>
      <c r="AE1085" s="113"/>
      <c r="AF1085" s="113"/>
      <c r="AG1085" s="113"/>
    </row>
    <row r="1086" spans="2:33" x14ac:dyDescent="0.2">
      <c r="B1086" s="200"/>
      <c r="C1086" s="113"/>
      <c r="D1086" s="201"/>
      <c r="E1086" s="201"/>
      <c r="F1086" s="113"/>
      <c r="G1086" s="113"/>
      <c r="H1086" s="113"/>
      <c r="I1086" s="203"/>
      <c r="J1086" s="203"/>
      <c r="K1086" s="204"/>
      <c r="L1086" s="201"/>
      <c r="M1086" s="201"/>
      <c r="N1086" s="201"/>
      <c r="O1086" s="201"/>
      <c r="P1086" s="201"/>
      <c r="Q1086" s="113"/>
      <c r="R1086" s="113"/>
      <c r="U1086" s="201"/>
      <c r="V1086" s="113"/>
      <c r="W1086" s="113"/>
      <c r="X1086" s="113"/>
      <c r="Y1086" s="113"/>
      <c r="Z1086" s="113"/>
      <c r="AA1086" s="113"/>
      <c r="AB1086" s="113"/>
      <c r="AC1086" s="201"/>
      <c r="AD1086" s="113"/>
      <c r="AE1086" s="113"/>
      <c r="AF1086" s="113"/>
      <c r="AG1086" s="113"/>
    </row>
    <row r="1087" spans="2:33" x14ac:dyDescent="0.2">
      <c r="B1087" s="200"/>
      <c r="C1087" s="113"/>
      <c r="D1087" s="201"/>
      <c r="E1087" s="201"/>
      <c r="F1087" s="113"/>
      <c r="G1087" s="113"/>
      <c r="H1087" s="113"/>
      <c r="I1087" s="203"/>
      <c r="J1087" s="203"/>
      <c r="K1087" s="204"/>
      <c r="L1087" s="201"/>
      <c r="M1087" s="201"/>
      <c r="N1087" s="201"/>
      <c r="O1087" s="201"/>
      <c r="P1087" s="201"/>
      <c r="Q1087" s="113"/>
      <c r="R1087" s="113"/>
      <c r="U1087" s="201"/>
      <c r="V1087" s="113"/>
      <c r="W1087" s="113"/>
      <c r="X1087" s="113"/>
      <c r="Y1087" s="113"/>
      <c r="Z1087" s="113"/>
      <c r="AA1087" s="113"/>
      <c r="AB1087" s="113"/>
      <c r="AC1087" s="201"/>
      <c r="AD1087" s="113"/>
      <c r="AE1087" s="113"/>
      <c r="AF1087" s="113"/>
      <c r="AG1087" s="113"/>
    </row>
    <row r="1088" spans="2:33" x14ac:dyDescent="0.2">
      <c r="B1088" s="200"/>
      <c r="C1088" s="113"/>
      <c r="D1088" s="201"/>
      <c r="E1088" s="201"/>
      <c r="F1088" s="113"/>
      <c r="G1088" s="113"/>
      <c r="H1088" s="113"/>
      <c r="I1088" s="203"/>
      <c r="J1088" s="203"/>
      <c r="K1088" s="204"/>
      <c r="L1088" s="201"/>
      <c r="M1088" s="201"/>
      <c r="N1088" s="201"/>
      <c r="O1088" s="201"/>
      <c r="P1088" s="201"/>
      <c r="Q1088" s="113"/>
      <c r="R1088" s="113"/>
      <c r="U1088" s="201"/>
      <c r="V1088" s="113"/>
      <c r="W1088" s="113"/>
      <c r="X1088" s="113"/>
      <c r="Y1088" s="113"/>
      <c r="Z1088" s="113"/>
      <c r="AA1088" s="113"/>
      <c r="AB1088" s="113"/>
      <c r="AC1088" s="201"/>
      <c r="AD1088" s="113"/>
      <c r="AE1088" s="113"/>
      <c r="AF1088" s="113"/>
      <c r="AG1088" s="113"/>
    </row>
    <row r="1089" spans="2:33" x14ac:dyDescent="0.2">
      <c r="B1089" s="200"/>
      <c r="C1089" s="113"/>
      <c r="D1089" s="201"/>
      <c r="E1089" s="201"/>
      <c r="F1089" s="113"/>
      <c r="G1089" s="113"/>
      <c r="H1089" s="113"/>
      <c r="I1089" s="203"/>
      <c r="J1089" s="203"/>
      <c r="K1089" s="204"/>
      <c r="L1089" s="201"/>
      <c r="M1089" s="201"/>
      <c r="N1089" s="201"/>
      <c r="O1089" s="201"/>
      <c r="P1089" s="201"/>
      <c r="Q1089" s="113"/>
      <c r="R1089" s="113"/>
      <c r="U1089" s="201"/>
      <c r="V1089" s="113"/>
      <c r="W1089" s="113"/>
      <c r="X1089" s="113"/>
      <c r="Y1089" s="113"/>
      <c r="Z1089" s="113"/>
      <c r="AA1089" s="113"/>
      <c r="AB1089" s="113"/>
      <c r="AC1089" s="201"/>
      <c r="AD1089" s="113"/>
      <c r="AE1089" s="113"/>
      <c r="AF1089" s="113"/>
      <c r="AG1089" s="113"/>
    </row>
    <row r="1090" spans="2:33" x14ac:dyDescent="0.2">
      <c r="B1090" s="200"/>
      <c r="C1090" s="113"/>
      <c r="D1090" s="201"/>
      <c r="E1090" s="201"/>
      <c r="F1090" s="113"/>
      <c r="G1090" s="113"/>
      <c r="H1090" s="113"/>
      <c r="I1090" s="203"/>
      <c r="J1090" s="203"/>
      <c r="K1090" s="204"/>
      <c r="L1090" s="201"/>
      <c r="M1090" s="201"/>
      <c r="N1090" s="201"/>
      <c r="O1090" s="201"/>
      <c r="P1090" s="201"/>
      <c r="Q1090" s="113"/>
      <c r="R1090" s="113"/>
      <c r="U1090" s="201"/>
      <c r="V1090" s="113"/>
      <c r="W1090" s="113"/>
      <c r="X1090" s="113"/>
      <c r="Y1090" s="113"/>
      <c r="Z1090" s="113"/>
      <c r="AA1090" s="113"/>
      <c r="AB1090" s="113"/>
      <c r="AC1090" s="201"/>
      <c r="AD1090" s="113"/>
      <c r="AE1090" s="113"/>
      <c r="AF1090" s="113"/>
      <c r="AG1090" s="113"/>
    </row>
    <row r="1091" spans="2:33" x14ac:dyDescent="0.2">
      <c r="B1091" s="200"/>
      <c r="C1091" s="113"/>
      <c r="D1091" s="201"/>
      <c r="E1091" s="201"/>
      <c r="F1091" s="113"/>
      <c r="G1091" s="113"/>
      <c r="H1091" s="113"/>
      <c r="I1091" s="203"/>
      <c r="J1091" s="203"/>
      <c r="K1091" s="204"/>
      <c r="L1091" s="201"/>
      <c r="M1091" s="201"/>
      <c r="N1091" s="201"/>
      <c r="O1091" s="201"/>
      <c r="P1091" s="201"/>
      <c r="Q1091" s="113"/>
      <c r="R1091" s="113"/>
      <c r="U1091" s="201"/>
      <c r="V1091" s="113"/>
      <c r="W1091" s="113"/>
      <c r="X1091" s="113"/>
      <c r="Y1091" s="113"/>
      <c r="Z1091" s="113"/>
      <c r="AA1091" s="113"/>
      <c r="AB1091" s="113"/>
      <c r="AC1091" s="201"/>
      <c r="AD1091" s="113"/>
      <c r="AE1091" s="113"/>
      <c r="AF1091" s="113"/>
      <c r="AG1091" s="113"/>
    </row>
    <row r="1092" spans="2:33" x14ac:dyDescent="0.2">
      <c r="B1092" s="200"/>
      <c r="C1092" s="113"/>
      <c r="D1092" s="201"/>
      <c r="E1092" s="201"/>
      <c r="F1092" s="113"/>
      <c r="G1092" s="113"/>
      <c r="H1092" s="113"/>
      <c r="I1092" s="203"/>
      <c r="J1092" s="203"/>
      <c r="K1092" s="204"/>
      <c r="L1092" s="201"/>
      <c r="M1092" s="201"/>
      <c r="N1092" s="201"/>
      <c r="O1092" s="201"/>
      <c r="P1092" s="201"/>
      <c r="Q1092" s="113"/>
      <c r="R1092" s="113"/>
      <c r="U1092" s="201"/>
      <c r="V1092" s="113"/>
      <c r="W1092" s="113"/>
      <c r="X1092" s="113"/>
      <c r="Y1092" s="113"/>
      <c r="Z1092" s="113"/>
      <c r="AA1092" s="113"/>
      <c r="AB1092" s="113"/>
      <c r="AC1092" s="201"/>
      <c r="AD1092" s="113"/>
      <c r="AE1092" s="113"/>
      <c r="AF1092" s="113"/>
      <c r="AG1092" s="113"/>
    </row>
    <row r="1093" spans="2:33" x14ac:dyDescent="0.2">
      <c r="B1093" s="200"/>
      <c r="C1093" s="113"/>
      <c r="D1093" s="201"/>
      <c r="E1093" s="201"/>
      <c r="F1093" s="113"/>
      <c r="G1093" s="113"/>
      <c r="H1093" s="113"/>
      <c r="I1093" s="203"/>
      <c r="J1093" s="203"/>
      <c r="K1093" s="204"/>
      <c r="L1093" s="201"/>
      <c r="M1093" s="201"/>
      <c r="N1093" s="201"/>
      <c r="O1093" s="201"/>
      <c r="P1093" s="201"/>
      <c r="Q1093" s="113"/>
      <c r="R1093" s="113"/>
      <c r="U1093" s="201"/>
      <c r="V1093" s="113"/>
      <c r="W1093" s="113"/>
      <c r="X1093" s="113"/>
      <c r="Y1093" s="113"/>
      <c r="Z1093" s="113"/>
      <c r="AA1093" s="113"/>
      <c r="AB1093" s="113"/>
      <c r="AC1093" s="201"/>
      <c r="AD1093" s="113"/>
      <c r="AE1093" s="113"/>
      <c r="AF1093" s="113"/>
      <c r="AG1093" s="113"/>
    </row>
    <row r="1094" spans="2:33" x14ac:dyDescent="0.2">
      <c r="B1094" s="200"/>
      <c r="C1094" s="113"/>
      <c r="D1094" s="201"/>
      <c r="E1094" s="201"/>
      <c r="F1094" s="113"/>
      <c r="G1094" s="113"/>
      <c r="H1094" s="113"/>
      <c r="I1094" s="203"/>
      <c r="J1094" s="203"/>
      <c r="K1094" s="204"/>
      <c r="L1094" s="201"/>
      <c r="M1094" s="201"/>
      <c r="N1094" s="201"/>
      <c r="O1094" s="201"/>
      <c r="P1094" s="201"/>
      <c r="Q1094" s="113"/>
      <c r="R1094" s="113"/>
      <c r="U1094" s="201"/>
      <c r="V1094" s="113"/>
      <c r="W1094" s="113"/>
      <c r="X1094" s="113"/>
      <c r="Y1094" s="113"/>
      <c r="Z1094" s="113"/>
      <c r="AA1094" s="113"/>
      <c r="AB1094" s="113"/>
      <c r="AC1094" s="201"/>
      <c r="AD1094" s="113"/>
      <c r="AE1094" s="113"/>
      <c r="AF1094" s="113"/>
      <c r="AG1094" s="113"/>
    </row>
    <row r="1095" spans="2:33" x14ac:dyDescent="0.2">
      <c r="B1095" s="200"/>
      <c r="C1095" s="113"/>
      <c r="D1095" s="201"/>
      <c r="E1095" s="201"/>
      <c r="F1095" s="113"/>
      <c r="G1095" s="113"/>
      <c r="H1095" s="113"/>
      <c r="I1095" s="203"/>
      <c r="J1095" s="203"/>
      <c r="K1095" s="204"/>
      <c r="L1095" s="201"/>
      <c r="M1095" s="201"/>
      <c r="N1095" s="201"/>
      <c r="O1095" s="201"/>
      <c r="P1095" s="201"/>
      <c r="Q1095" s="113"/>
      <c r="R1095" s="113"/>
      <c r="U1095" s="201"/>
      <c r="V1095" s="113"/>
      <c r="W1095" s="113"/>
      <c r="X1095" s="113"/>
      <c r="Y1095" s="113"/>
      <c r="Z1095" s="113"/>
      <c r="AA1095" s="113"/>
      <c r="AB1095" s="113"/>
      <c r="AC1095" s="201"/>
      <c r="AD1095" s="113"/>
      <c r="AE1095" s="113"/>
      <c r="AF1095" s="113"/>
      <c r="AG1095" s="113"/>
    </row>
    <row r="1096" spans="2:33" x14ac:dyDescent="0.2">
      <c r="B1096" s="200"/>
      <c r="C1096" s="113"/>
      <c r="D1096" s="201"/>
      <c r="E1096" s="201"/>
      <c r="F1096" s="113"/>
      <c r="G1096" s="113"/>
      <c r="H1096" s="113"/>
      <c r="I1096" s="203"/>
      <c r="J1096" s="203"/>
      <c r="K1096" s="204"/>
      <c r="L1096" s="201"/>
      <c r="M1096" s="201"/>
      <c r="N1096" s="201"/>
      <c r="O1096" s="201"/>
      <c r="P1096" s="201"/>
      <c r="Q1096" s="113"/>
      <c r="R1096" s="113"/>
      <c r="U1096" s="201"/>
      <c r="V1096" s="113"/>
      <c r="W1096" s="113"/>
      <c r="X1096" s="113"/>
      <c r="Y1096" s="113"/>
      <c r="Z1096" s="113"/>
      <c r="AA1096" s="113"/>
      <c r="AB1096" s="113"/>
      <c r="AC1096" s="201"/>
      <c r="AD1096" s="113"/>
      <c r="AE1096" s="113"/>
      <c r="AF1096" s="113"/>
      <c r="AG1096" s="113"/>
    </row>
    <row r="1097" spans="2:33" x14ac:dyDescent="0.2">
      <c r="B1097" s="200"/>
      <c r="C1097" s="113"/>
      <c r="D1097" s="201"/>
      <c r="E1097" s="201"/>
      <c r="F1097" s="113"/>
      <c r="G1097" s="113"/>
      <c r="H1097" s="113"/>
      <c r="I1097" s="203"/>
      <c r="J1097" s="203"/>
      <c r="K1097" s="204"/>
      <c r="L1097" s="201"/>
      <c r="M1097" s="201"/>
      <c r="N1097" s="201"/>
      <c r="O1097" s="201"/>
      <c r="P1097" s="201"/>
      <c r="Q1097" s="113"/>
      <c r="R1097" s="113"/>
      <c r="U1097" s="201"/>
      <c r="V1097" s="113"/>
      <c r="W1097" s="113"/>
      <c r="X1097" s="113"/>
      <c r="Y1097" s="113"/>
      <c r="Z1097" s="113"/>
      <c r="AA1097" s="113"/>
      <c r="AB1097" s="113"/>
      <c r="AC1097" s="201"/>
      <c r="AD1097" s="113"/>
      <c r="AE1097" s="113"/>
      <c r="AF1097" s="113"/>
      <c r="AG1097" s="113"/>
    </row>
    <row r="1098" spans="2:33" x14ac:dyDescent="0.2">
      <c r="B1098" s="200"/>
      <c r="C1098" s="113"/>
      <c r="D1098" s="201"/>
      <c r="E1098" s="201"/>
      <c r="F1098" s="113"/>
      <c r="G1098" s="113"/>
      <c r="H1098" s="113"/>
      <c r="I1098" s="203"/>
      <c r="J1098" s="203"/>
      <c r="K1098" s="204"/>
      <c r="L1098" s="201"/>
      <c r="M1098" s="201"/>
      <c r="N1098" s="201"/>
      <c r="O1098" s="201"/>
      <c r="P1098" s="201"/>
      <c r="Q1098" s="113"/>
      <c r="R1098" s="113"/>
      <c r="U1098" s="201"/>
      <c r="V1098" s="113"/>
      <c r="W1098" s="113"/>
      <c r="X1098" s="113"/>
      <c r="Y1098" s="113"/>
      <c r="Z1098" s="113"/>
      <c r="AA1098" s="113"/>
      <c r="AB1098" s="113"/>
      <c r="AC1098" s="201"/>
      <c r="AD1098" s="113"/>
      <c r="AE1098" s="113"/>
      <c r="AF1098" s="113"/>
      <c r="AG1098" s="113"/>
    </row>
    <row r="1099" spans="2:33" x14ac:dyDescent="0.2">
      <c r="B1099" s="200"/>
      <c r="C1099" s="113"/>
      <c r="D1099" s="201"/>
      <c r="E1099" s="201"/>
      <c r="F1099" s="113"/>
      <c r="G1099" s="113"/>
      <c r="H1099" s="113"/>
      <c r="I1099" s="203"/>
      <c r="J1099" s="203"/>
      <c r="K1099" s="204"/>
      <c r="L1099" s="201"/>
      <c r="M1099" s="201"/>
      <c r="N1099" s="201"/>
      <c r="O1099" s="201"/>
      <c r="P1099" s="201"/>
      <c r="Q1099" s="113"/>
      <c r="R1099" s="113"/>
      <c r="U1099" s="201"/>
      <c r="V1099" s="113"/>
      <c r="W1099" s="113"/>
      <c r="X1099" s="113"/>
      <c r="Y1099" s="113"/>
      <c r="Z1099" s="113"/>
      <c r="AA1099" s="113"/>
      <c r="AB1099" s="113"/>
      <c r="AC1099" s="201"/>
      <c r="AD1099" s="113"/>
      <c r="AE1099" s="113"/>
      <c r="AF1099" s="113"/>
      <c r="AG1099" s="113"/>
    </row>
    <row r="1100" spans="2:33" x14ac:dyDescent="0.2">
      <c r="B1100" s="200"/>
      <c r="C1100" s="113"/>
      <c r="D1100" s="201"/>
      <c r="E1100" s="201"/>
      <c r="F1100" s="113"/>
      <c r="G1100" s="113"/>
      <c r="H1100" s="113"/>
      <c r="I1100" s="203"/>
      <c r="J1100" s="203"/>
      <c r="K1100" s="204"/>
      <c r="L1100" s="201"/>
      <c r="M1100" s="201"/>
      <c r="N1100" s="201"/>
      <c r="O1100" s="201"/>
      <c r="P1100" s="201"/>
      <c r="Q1100" s="113"/>
      <c r="R1100" s="113"/>
      <c r="U1100" s="201"/>
      <c r="V1100" s="113"/>
      <c r="W1100" s="113"/>
      <c r="X1100" s="113"/>
      <c r="Y1100" s="113"/>
      <c r="Z1100" s="113"/>
      <c r="AA1100" s="113"/>
      <c r="AB1100" s="113"/>
      <c r="AC1100" s="201"/>
      <c r="AD1100" s="113"/>
      <c r="AE1100" s="113"/>
      <c r="AF1100" s="113"/>
      <c r="AG1100" s="113"/>
    </row>
    <row r="1101" spans="2:33" x14ac:dyDescent="0.2">
      <c r="B1101" s="200"/>
      <c r="C1101" s="113"/>
      <c r="D1101" s="201"/>
      <c r="E1101" s="201"/>
      <c r="F1101" s="113"/>
      <c r="G1101" s="113"/>
      <c r="H1101" s="113"/>
      <c r="I1101" s="203"/>
      <c r="J1101" s="203"/>
      <c r="K1101" s="204"/>
      <c r="L1101" s="201"/>
      <c r="M1101" s="201"/>
      <c r="N1101" s="201"/>
      <c r="O1101" s="201"/>
      <c r="P1101" s="201"/>
      <c r="Q1101" s="113"/>
      <c r="R1101" s="113"/>
      <c r="U1101" s="201"/>
      <c r="V1101" s="113"/>
      <c r="W1101" s="113"/>
      <c r="X1101" s="113"/>
      <c r="Y1101" s="113"/>
      <c r="Z1101" s="113"/>
      <c r="AA1101" s="113"/>
      <c r="AB1101" s="113"/>
      <c r="AC1101" s="201"/>
      <c r="AD1101" s="113"/>
      <c r="AE1101" s="113"/>
      <c r="AF1101" s="113"/>
      <c r="AG1101" s="113"/>
    </row>
    <row r="1102" spans="2:33" x14ac:dyDescent="0.2">
      <c r="B1102" s="200"/>
      <c r="C1102" s="113"/>
      <c r="D1102" s="201"/>
      <c r="E1102" s="201"/>
      <c r="F1102" s="113"/>
      <c r="G1102" s="113"/>
      <c r="H1102" s="113"/>
      <c r="I1102" s="203"/>
      <c r="J1102" s="203"/>
      <c r="K1102" s="204"/>
      <c r="L1102" s="201"/>
      <c r="M1102" s="201"/>
      <c r="N1102" s="201"/>
      <c r="O1102" s="201"/>
      <c r="P1102" s="201"/>
      <c r="Q1102" s="113"/>
      <c r="R1102" s="113"/>
      <c r="U1102" s="201"/>
      <c r="V1102" s="113"/>
      <c r="W1102" s="113"/>
      <c r="X1102" s="113"/>
      <c r="Y1102" s="113"/>
      <c r="Z1102" s="113"/>
      <c r="AA1102" s="113"/>
      <c r="AB1102" s="113"/>
      <c r="AC1102" s="201"/>
      <c r="AD1102" s="113"/>
      <c r="AE1102" s="113"/>
      <c r="AF1102" s="113"/>
      <c r="AG1102" s="113"/>
    </row>
    <row r="1103" spans="2:33" x14ac:dyDescent="0.2">
      <c r="B1103" s="200"/>
      <c r="C1103" s="113"/>
      <c r="D1103" s="201"/>
      <c r="E1103" s="201"/>
      <c r="F1103" s="113"/>
      <c r="G1103" s="113"/>
      <c r="H1103" s="113"/>
      <c r="I1103" s="203"/>
      <c r="J1103" s="203"/>
      <c r="K1103" s="204"/>
      <c r="L1103" s="201"/>
      <c r="M1103" s="201"/>
      <c r="N1103" s="201"/>
      <c r="O1103" s="201"/>
      <c r="P1103" s="201"/>
      <c r="Q1103" s="113"/>
      <c r="R1103" s="113"/>
      <c r="U1103" s="201"/>
      <c r="V1103" s="113"/>
      <c r="W1103" s="113"/>
      <c r="X1103" s="113"/>
      <c r="Y1103" s="113"/>
      <c r="Z1103" s="113"/>
      <c r="AA1103" s="113"/>
      <c r="AB1103" s="113"/>
      <c r="AC1103" s="201"/>
      <c r="AD1103" s="113"/>
      <c r="AE1103" s="113"/>
      <c r="AF1103" s="113"/>
      <c r="AG1103" s="113"/>
    </row>
    <row r="1104" spans="2:33" x14ac:dyDescent="0.2">
      <c r="B1104" s="200"/>
      <c r="C1104" s="113"/>
      <c r="D1104" s="201"/>
      <c r="E1104" s="201"/>
      <c r="F1104" s="113"/>
      <c r="G1104" s="113"/>
      <c r="H1104" s="113"/>
      <c r="I1104" s="203"/>
      <c r="J1104" s="203"/>
      <c r="K1104" s="204"/>
      <c r="L1104" s="201"/>
      <c r="M1104" s="201"/>
      <c r="N1104" s="201"/>
      <c r="O1104" s="201"/>
      <c r="P1104" s="201"/>
      <c r="Q1104" s="113"/>
      <c r="R1104" s="113"/>
      <c r="U1104" s="201"/>
      <c r="V1104" s="113"/>
      <c r="W1104" s="113"/>
      <c r="X1104" s="113"/>
      <c r="Y1104" s="113"/>
      <c r="Z1104" s="113"/>
      <c r="AA1104" s="113"/>
      <c r="AB1104" s="113"/>
      <c r="AC1104" s="201"/>
      <c r="AD1104" s="113"/>
      <c r="AE1104" s="113"/>
      <c r="AF1104" s="113"/>
      <c r="AG1104" s="113"/>
    </row>
    <row r="1105" spans="2:33" x14ac:dyDescent="0.2">
      <c r="B1105" s="200"/>
      <c r="C1105" s="113"/>
      <c r="D1105" s="201"/>
      <c r="E1105" s="201"/>
      <c r="F1105" s="113"/>
      <c r="G1105" s="113"/>
      <c r="H1105" s="113"/>
      <c r="I1105" s="203"/>
      <c r="J1105" s="203"/>
      <c r="K1105" s="204"/>
      <c r="L1105" s="201"/>
      <c r="M1105" s="201"/>
      <c r="N1105" s="201"/>
      <c r="O1105" s="201"/>
      <c r="P1105" s="201"/>
      <c r="Q1105" s="113"/>
      <c r="R1105" s="113"/>
      <c r="U1105" s="201"/>
      <c r="V1105" s="113"/>
      <c r="W1105" s="113"/>
      <c r="X1105" s="113"/>
      <c r="Y1105" s="113"/>
      <c r="Z1105" s="113"/>
      <c r="AA1105" s="113"/>
      <c r="AB1105" s="113"/>
      <c r="AC1105" s="201"/>
      <c r="AD1105" s="113"/>
      <c r="AE1105" s="113"/>
      <c r="AF1105" s="113"/>
      <c r="AG1105" s="113"/>
    </row>
    <row r="1106" spans="2:33" x14ac:dyDescent="0.2">
      <c r="B1106" s="200"/>
      <c r="C1106" s="113"/>
      <c r="D1106" s="201"/>
      <c r="E1106" s="201"/>
      <c r="F1106" s="113"/>
      <c r="G1106" s="113"/>
      <c r="H1106" s="113"/>
      <c r="I1106" s="203"/>
      <c r="J1106" s="203"/>
      <c r="K1106" s="204"/>
      <c r="L1106" s="201"/>
      <c r="M1106" s="201"/>
      <c r="N1106" s="201"/>
      <c r="O1106" s="201"/>
      <c r="P1106" s="201"/>
      <c r="Q1106" s="113"/>
      <c r="R1106" s="113"/>
      <c r="U1106" s="201"/>
      <c r="V1106" s="113"/>
      <c r="W1106" s="113"/>
      <c r="X1106" s="113"/>
      <c r="Y1106" s="113"/>
      <c r="Z1106" s="113"/>
      <c r="AA1106" s="113"/>
      <c r="AB1106" s="113"/>
      <c r="AC1106" s="201"/>
      <c r="AD1106" s="113"/>
      <c r="AE1106" s="113"/>
      <c r="AF1106" s="113"/>
      <c r="AG1106" s="113"/>
    </row>
    <row r="1107" spans="2:33" x14ac:dyDescent="0.2">
      <c r="B1107" s="200"/>
      <c r="C1107" s="113"/>
      <c r="D1107" s="201"/>
      <c r="E1107" s="201"/>
      <c r="F1107" s="113"/>
      <c r="G1107" s="113"/>
      <c r="H1107" s="113"/>
      <c r="I1107" s="203"/>
      <c r="J1107" s="203"/>
      <c r="K1107" s="204"/>
      <c r="L1107" s="201"/>
      <c r="M1107" s="201"/>
      <c r="N1107" s="201"/>
      <c r="O1107" s="201"/>
      <c r="P1107" s="201"/>
      <c r="Q1107" s="113"/>
      <c r="R1107" s="113"/>
      <c r="U1107" s="201"/>
      <c r="V1107" s="113"/>
      <c r="W1107" s="113"/>
      <c r="X1107" s="113"/>
      <c r="Y1107" s="113"/>
      <c r="Z1107" s="113"/>
      <c r="AA1107" s="113"/>
      <c r="AB1107" s="113"/>
      <c r="AC1107" s="201"/>
      <c r="AD1107" s="113"/>
      <c r="AE1107" s="113"/>
      <c r="AF1107" s="113"/>
      <c r="AG1107" s="113"/>
    </row>
    <row r="1108" spans="2:33" x14ac:dyDescent="0.2">
      <c r="B1108" s="200"/>
      <c r="C1108" s="113"/>
      <c r="D1108" s="201"/>
      <c r="E1108" s="201"/>
      <c r="F1108" s="113"/>
      <c r="G1108" s="113"/>
      <c r="H1108" s="113"/>
      <c r="I1108" s="203"/>
      <c r="J1108" s="203"/>
      <c r="K1108" s="204"/>
      <c r="L1108" s="201"/>
      <c r="M1108" s="201"/>
      <c r="N1108" s="201"/>
      <c r="O1108" s="201"/>
      <c r="P1108" s="201"/>
      <c r="Q1108" s="113"/>
      <c r="R1108" s="113"/>
      <c r="U1108" s="201"/>
      <c r="V1108" s="113"/>
      <c r="W1108" s="113"/>
      <c r="X1108" s="113"/>
      <c r="Y1108" s="113"/>
      <c r="Z1108" s="113"/>
      <c r="AA1108" s="113"/>
      <c r="AB1108" s="113"/>
      <c r="AC1108" s="201"/>
      <c r="AD1108" s="113"/>
      <c r="AE1108" s="113"/>
      <c r="AF1108" s="113"/>
      <c r="AG1108" s="113"/>
    </row>
    <row r="1109" spans="2:33" x14ac:dyDescent="0.2">
      <c r="B1109" s="200"/>
      <c r="C1109" s="113"/>
      <c r="D1109" s="201"/>
      <c r="E1109" s="201"/>
      <c r="F1109" s="113"/>
      <c r="G1109" s="113"/>
      <c r="H1109" s="113"/>
      <c r="I1109" s="203"/>
      <c r="J1109" s="203"/>
      <c r="K1109" s="204"/>
      <c r="L1109" s="201"/>
      <c r="M1109" s="201"/>
      <c r="N1109" s="201"/>
      <c r="O1109" s="201"/>
      <c r="P1109" s="201"/>
      <c r="Q1109" s="113"/>
      <c r="R1109" s="113"/>
      <c r="U1109" s="201"/>
      <c r="V1109" s="113"/>
      <c r="W1109" s="113"/>
      <c r="X1109" s="113"/>
      <c r="Y1109" s="113"/>
      <c r="Z1109" s="113"/>
      <c r="AA1109" s="113"/>
      <c r="AB1109" s="113"/>
      <c r="AC1109" s="201"/>
      <c r="AD1109" s="113"/>
      <c r="AE1109" s="113"/>
      <c r="AF1109" s="113"/>
      <c r="AG1109" s="113"/>
    </row>
    <row r="1110" spans="2:33" x14ac:dyDescent="0.2">
      <c r="B1110" s="200"/>
      <c r="C1110" s="113"/>
      <c r="D1110" s="201"/>
      <c r="E1110" s="201"/>
      <c r="F1110" s="113"/>
      <c r="G1110" s="113"/>
      <c r="H1110" s="113"/>
      <c r="I1110" s="203"/>
      <c r="J1110" s="203"/>
      <c r="K1110" s="204"/>
      <c r="L1110" s="201"/>
      <c r="M1110" s="201"/>
      <c r="N1110" s="201"/>
      <c r="O1110" s="201"/>
      <c r="P1110" s="201"/>
      <c r="Q1110" s="113"/>
      <c r="R1110" s="113"/>
      <c r="U1110" s="201"/>
      <c r="V1110" s="113"/>
      <c r="W1110" s="113"/>
      <c r="X1110" s="113"/>
      <c r="Y1110" s="113"/>
      <c r="Z1110" s="113"/>
      <c r="AA1110" s="113"/>
      <c r="AB1110" s="113"/>
      <c r="AC1110" s="201"/>
      <c r="AD1110" s="113"/>
      <c r="AE1110" s="113"/>
      <c r="AF1110" s="113"/>
      <c r="AG1110" s="113"/>
    </row>
    <row r="1111" spans="2:33" x14ac:dyDescent="0.2">
      <c r="B1111" s="200"/>
      <c r="C1111" s="113"/>
      <c r="D1111" s="201"/>
      <c r="E1111" s="201"/>
      <c r="F1111" s="113"/>
      <c r="G1111" s="113"/>
      <c r="H1111" s="113"/>
      <c r="I1111" s="203"/>
      <c r="J1111" s="203"/>
      <c r="K1111" s="204"/>
      <c r="L1111" s="201"/>
      <c r="M1111" s="201"/>
      <c r="N1111" s="201"/>
      <c r="O1111" s="201"/>
      <c r="P1111" s="201"/>
      <c r="Q1111" s="113"/>
      <c r="R1111" s="113"/>
      <c r="U1111" s="201"/>
      <c r="V1111" s="113"/>
      <c r="W1111" s="113"/>
      <c r="X1111" s="113"/>
      <c r="Y1111" s="113"/>
      <c r="Z1111" s="113"/>
      <c r="AA1111" s="113"/>
      <c r="AB1111" s="113"/>
      <c r="AC1111" s="201"/>
      <c r="AD1111" s="113"/>
      <c r="AE1111" s="113"/>
      <c r="AF1111" s="113"/>
      <c r="AG1111" s="113"/>
    </row>
    <row r="1112" spans="2:33" x14ac:dyDescent="0.2">
      <c r="B1112" s="200"/>
      <c r="C1112" s="113"/>
      <c r="D1112" s="201"/>
      <c r="E1112" s="201"/>
      <c r="F1112" s="113"/>
      <c r="G1112" s="113"/>
      <c r="H1112" s="113"/>
      <c r="I1112" s="203"/>
      <c r="J1112" s="203"/>
      <c r="K1112" s="204"/>
      <c r="L1112" s="201"/>
      <c r="M1112" s="201"/>
      <c r="N1112" s="201"/>
      <c r="O1112" s="201"/>
      <c r="P1112" s="201"/>
      <c r="Q1112" s="113"/>
      <c r="R1112" s="113"/>
      <c r="U1112" s="201"/>
      <c r="V1112" s="113"/>
      <c r="W1112" s="113"/>
      <c r="X1112" s="113"/>
      <c r="Y1112" s="113"/>
      <c r="Z1112" s="113"/>
      <c r="AA1112" s="113"/>
      <c r="AB1112" s="113"/>
      <c r="AC1112" s="201"/>
      <c r="AD1112" s="113"/>
      <c r="AE1112" s="113"/>
      <c r="AF1112" s="113"/>
      <c r="AG1112" s="113"/>
    </row>
    <row r="1113" spans="2:33" x14ac:dyDescent="0.2">
      <c r="B1113" s="200"/>
      <c r="C1113" s="113"/>
      <c r="D1113" s="201"/>
      <c r="E1113" s="201"/>
      <c r="F1113" s="113"/>
      <c r="G1113" s="113"/>
      <c r="H1113" s="113"/>
      <c r="I1113" s="203"/>
      <c r="J1113" s="203"/>
      <c r="K1113" s="204"/>
      <c r="L1113" s="201"/>
      <c r="M1113" s="201"/>
      <c r="N1113" s="201"/>
      <c r="O1113" s="201"/>
      <c r="P1113" s="201"/>
      <c r="Q1113" s="113"/>
      <c r="R1113" s="113"/>
      <c r="U1113" s="201"/>
      <c r="V1113" s="113"/>
      <c r="W1113" s="113"/>
      <c r="X1113" s="113"/>
      <c r="Y1113" s="113"/>
      <c r="Z1113" s="113"/>
      <c r="AA1113" s="113"/>
      <c r="AB1113" s="113"/>
      <c r="AC1113" s="201"/>
      <c r="AD1113" s="113"/>
      <c r="AE1113" s="113"/>
      <c r="AF1113" s="113"/>
      <c r="AG1113" s="113"/>
    </row>
    <row r="1114" spans="2:33" x14ac:dyDescent="0.2">
      <c r="B1114" s="200"/>
      <c r="C1114" s="113"/>
      <c r="D1114" s="201"/>
      <c r="E1114" s="201"/>
      <c r="F1114" s="113"/>
      <c r="G1114" s="113"/>
      <c r="H1114" s="113"/>
      <c r="I1114" s="203"/>
      <c r="J1114" s="203"/>
      <c r="K1114" s="204"/>
      <c r="L1114" s="201"/>
      <c r="M1114" s="201"/>
      <c r="N1114" s="201"/>
      <c r="O1114" s="201"/>
      <c r="P1114" s="201"/>
      <c r="Q1114" s="113"/>
      <c r="R1114" s="113"/>
      <c r="U1114" s="201"/>
      <c r="V1114" s="113"/>
      <c r="W1114" s="113"/>
      <c r="X1114" s="113"/>
      <c r="Y1114" s="113"/>
      <c r="Z1114" s="113"/>
      <c r="AA1114" s="113"/>
      <c r="AB1114" s="113"/>
      <c r="AC1114" s="201"/>
      <c r="AD1114" s="113"/>
      <c r="AE1114" s="113"/>
      <c r="AF1114" s="113"/>
      <c r="AG1114" s="113"/>
    </row>
    <row r="1115" spans="2:33" x14ac:dyDescent="0.2">
      <c r="B1115" s="200"/>
      <c r="C1115" s="113"/>
      <c r="D1115" s="201"/>
      <c r="E1115" s="201"/>
      <c r="F1115" s="113"/>
      <c r="G1115" s="113"/>
      <c r="H1115" s="113"/>
      <c r="I1115" s="203"/>
      <c r="J1115" s="203"/>
      <c r="K1115" s="204"/>
      <c r="L1115" s="201"/>
      <c r="M1115" s="201"/>
      <c r="N1115" s="201"/>
      <c r="O1115" s="201"/>
      <c r="P1115" s="201"/>
      <c r="Q1115" s="113"/>
      <c r="R1115" s="113"/>
      <c r="U1115" s="201"/>
      <c r="V1115" s="113"/>
      <c r="W1115" s="113"/>
      <c r="X1115" s="113"/>
      <c r="Y1115" s="113"/>
      <c r="Z1115" s="113"/>
      <c r="AA1115" s="113"/>
      <c r="AB1115" s="113"/>
      <c r="AC1115" s="201"/>
      <c r="AD1115" s="113"/>
      <c r="AE1115" s="113"/>
      <c r="AF1115" s="113"/>
      <c r="AG1115" s="113"/>
    </row>
    <row r="1116" spans="2:33" x14ac:dyDescent="0.2">
      <c r="B1116" s="200"/>
      <c r="C1116" s="113"/>
      <c r="D1116" s="201"/>
      <c r="E1116" s="201"/>
      <c r="F1116" s="113"/>
      <c r="G1116" s="113"/>
      <c r="H1116" s="113"/>
      <c r="I1116" s="203"/>
      <c r="J1116" s="203"/>
      <c r="K1116" s="204"/>
      <c r="L1116" s="201"/>
      <c r="M1116" s="201"/>
      <c r="N1116" s="201"/>
      <c r="O1116" s="201"/>
      <c r="P1116" s="201"/>
      <c r="Q1116" s="113"/>
      <c r="R1116" s="113"/>
      <c r="U1116" s="201"/>
      <c r="V1116" s="113"/>
      <c r="W1116" s="113"/>
      <c r="X1116" s="113"/>
      <c r="Y1116" s="113"/>
      <c r="Z1116" s="113"/>
      <c r="AA1116" s="113"/>
      <c r="AB1116" s="113"/>
      <c r="AC1116" s="201"/>
      <c r="AD1116" s="113"/>
      <c r="AE1116" s="113"/>
      <c r="AF1116" s="113"/>
      <c r="AG1116" s="113"/>
    </row>
    <row r="1117" spans="2:33" x14ac:dyDescent="0.2">
      <c r="B1117" s="200"/>
      <c r="C1117" s="113"/>
      <c r="D1117" s="201"/>
      <c r="E1117" s="201"/>
      <c r="F1117" s="113"/>
      <c r="G1117" s="113"/>
      <c r="H1117" s="113"/>
      <c r="I1117" s="203"/>
      <c r="J1117" s="203"/>
      <c r="K1117" s="204"/>
      <c r="L1117" s="201"/>
      <c r="M1117" s="201"/>
      <c r="N1117" s="201"/>
      <c r="O1117" s="201"/>
      <c r="P1117" s="201"/>
      <c r="Q1117" s="113"/>
      <c r="R1117" s="113"/>
      <c r="U1117" s="201"/>
      <c r="V1117" s="113"/>
      <c r="W1117" s="113"/>
      <c r="X1117" s="113"/>
      <c r="Y1117" s="113"/>
      <c r="Z1117" s="113"/>
      <c r="AA1117" s="113"/>
      <c r="AB1117" s="113"/>
      <c r="AC1117" s="201"/>
      <c r="AD1117" s="113"/>
      <c r="AE1117" s="113"/>
      <c r="AF1117" s="113"/>
      <c r="AG1117" s="113"/>
    </row>
    <row r="1118" spans="2:33" x14ac:dyDescent="0.2">
      <c r="B1118" s="200"/>
      <c r="C1118" s="113"/>
      <c r="D1118" s="201"/>
      <c r="E1118" s="201"/>
      <c r="F1118" s="113"/>
      <c r="G1118" s="113"/>
      <c r="H1118" s="113"/>
      <c r="I1118" s="203"/>
      <c r="J1118" s="203"/>
      <c r="K1118" s="204"/>
      <c r="L1118" s="201"/>
      <c r="M1118" s="201"/>
      <c r="N1118" s="201"/>
      <c r="O1118" s="201"/>
      <c r="P1118" s="201"/>
      <c r="Q1118" s="113"/>
      <c r="R1118" s="113"/>
      <c r="U1118" s="201"/>
      <c r="V1118" s="113"/>
      <c r="W1118" s="113"/>
      <c r="X1118" s="113"/>
      <c r="Y1118" s="113"/>
      <c r="Z1118" s="113"/>
      <c r="AA1118" s="113"/>
      <c r="AB1118" s="113"/>
      <c r="AC1118" s="201"/>
      <c r="AD1118" s="113"/>
      <c r="AE1118" s="113"/>
      <c r="AF1118" s="113"/>
      <c r="AG1118" s="113"/>
    </row>
    <row r="1119" spans="2:33" x14ac:dyDescent="0.2">
      <c r="B1119" s="200"/>
      <c r="C1119" s="113"/>
      <c r="D1119" s="201"/>
      <c r="E1119" s="201"/>
      <c r="F1119" s="113"/>
      <c r="G1119" s="113"/>
      <c r="H1119" s="113"/>
      <c r="I1119" s="203"/>
      <c r="J1119" s="203"/>
      <c r="K1119" s="204"/>
      <c r="L1119" s="201"/>
      <c r="M1119" s="201"/>
      <c r="N1119" s="201"/>
      <c r="O1119" s="201"/>
      <c r="P1119" s="201"/>
      <c r="Q1119" s="113"/>
      <c r="R1119" s="113"/>
      <c r="U1119" s="201"/>
      <c r="V1119" s="113"/>
      <c r="W1119" s="113"/>
      <c r="X1119" s="113"/>
      <c r="Y1119" s="113"/>
      <c r="Z1119" s="113"/>
      <c r="AA1119" s="113"/>
      <c r="AB1119" s="113"/>
      <c r="AC1119" s="201"/>
      <c r="AD1119" s="113"/>
      <c r="AE1119" s="113"/>
      <c r="AF1119" s="113"/>
      <c r="AG1119" s="113"/>
    </row>
    <row r="1120" spans="2:33" x14ac:dyDescent="0.2">
      <c r="B1120" s="200"/>
      <c r="C1120" s="113"/>
      <c r="D1120" s="201"/>
      <c r="E1120" s="201"/>
      <c r="F1120" s="113"/>
      <c r="G1120" s="113"/>
      <c r="H1120" s="113"/>
      <c r="I1120" s="203"/>
      <c r="J1120" s="203"/>
      <c r="K1120" s="204"/>
      <c r="L1120" s="201"/>
      <c r="M1120" s="201"/>
      <c r="N1120" s="201"/>
      <c r="O1120" s="201"/>
      <c r="P1120" s="201"/>
      <c r="Q1120" s="113"/>
      <c r="R1120" s="113"/>
      <c r="U1120" s="201"/>
      <c r="V1120" s="113"/>
      <c r="W1120" s="113"/>
      <c r="X1120" s="113"/>
      <c r="Y1120" s="113"/>
      <c r="Z1120" s="113"/>
      <c r="AA1120" s="113"/>
      <c r="AB1120" s="113"/>
      <c r="AC1120" s="201"/>
      <c r="AD1120" s="113"/>
      <c r="AE1120" s="113"/>
      <c r="AF1120" s="113"/>
      <c r="AG1120" s="113"/>
    </row>
    <row r="1121" spans="2:33" x14ac:dyDescent="0.2">
      <c r="B1121" s="200"/>
      <c r="C1121" s="113"/>
      <c r="D1121" s="201"/>
      <c r="E1121" s="201"/>
      <c r="F1121" s="113"/>
      <c r="G1121" s="113"/>
      <c r="H1121" s="113"/>
      <c r="I1121" s="203"/>
      <c r="J1121" s="203"/>
      <c r="K1121" s="204"/>
      <c r="L1121" s="201"/>
      <c r="M1121" s="201"/>
      <c r="N1121" s="201"/>
      <c r="O1121" s="201"/>
      <c r="P1121" s="201"/>
      <c r="Q1121" s="113"/>
      <c r="R1121" s="113"/>
      <c r="U1121" s="201"/>
      <c r="V1121" s="113"/>
      <c r="W1121" s="113"/>
      <c r="X1121" s="113"/>
      <c r="Y1121" s="113"/>
      <c r="Z1121" s="113"/>
      <c r="AA1121" s="113"/>
      <c r="AB1121" s="113"/>
      <c r="AC1121" s="201"/>
      <c r="AD1121" s="113"/>
      <c r="AE1121" s="113"/>
      <c r="AF1121" s="113"/>
      <c r="AG1121" s="113"/>
    </row>
    <row r="1122" spans="2:33" x14ac:dyDescent="0.2">
      <c r="B1122" s="200"/>
      <c r="C1122" s="113"/>
      <c r="D1122" s="201"/>
      <c r="E1122" s="201"/>
      <c r="F1122" s="113"/>
      <c r="G1122" s="113"/>
      <c r="H1122" s="113"/>
      <c r="I1122" s="203"/>
      <c r="J1122" s="203"/>
      <c r="K1122" s="204"/>
      <c r="L1122" s="201"/>
      <c r="M1122" s="201"/>
      <c r="N1122" s="201"/>
      <c r="O1122" s="201"/>
      <c r="P1122" s="201"/>
      <c r="Q1122" s="113"/>
      <c r="R1122" s="113"/>
      <c r="U1122" s="201"/>
      <c r="V1122" s="113"/>
      <c r="W1122" s="113"/>
      <c r="X1122" s="113"/>
      <c r="Y1122" s="113"/>
      <c r="Z1122" s="113"/>
      <c r="AA1122" s="113"/>
      <c r="AB1122" s="113"/>
      <c r="AC1122" s="201"/>
      <c r="AD1122" s="113"/>
      <c r="AE1122" s="113"/>
      <c r="AF1122" s="113"/>
      <c r="AG1122" s="113"/>
    </row>
    <row r="1123" spans="2:33" x14ac:dyDescent="0.2">
      <c r="B1123" s="200"/>
      <c r="C1123" s="113"/>
      <c r="D1123" s="201"/>
      <c r="E1123" s="201"/>
      <c r="F1123" s="113"/>
      <c r="G1123" s="113"/>
      <c r="H1123" s="113"/>
      <c r="I1123" s="203"/>
      <c r="J1123" s="203"/>
      <c r="K1123" s="204"/>
      <c r="L1123" s="201"/>
      <c r="M1123" s="201"/>
      <c r="N1123" s="201"/>
      <c r="O1123" s="201"/>
      <c r="P1123" s="201"/>
      <c r="Q1123" s="113"/>
      <c r="R1123" s="113"/>
      <c r="U1123" s="201"/>
      <c r="V1123" s="113"/>
      <c r="W1123" s="113"/>
      <c r="X1123" s="113"/>
      <c r="Y1123" s="113"/>
      <c r="Z1123" s="113"/>
      <c r="AA1123" s="113"/>
      <c r="AB1123" s="113"/>
      <c r="AC1123" s="201"/>
      <c r="AD1123" s="113"/>
      <c r="AE1123" s="113"/>
      <c r="AF1123" s="113"/>
      <c r="AG1123" s="113"/>
    </row>
    <row r="1124" spans="2:33" x14ac:dyDescent="0.2">
      <c r="B1124" s="200"/>
      <c r="C1124" s="113"/>
      <c r="D1124" s="201"/>
      <c r="E1124" s="201"/>
      <c r="F1124" s="113"/>
      <c r="G1124" s="113"/>
      <c r="H1124" s="113"/>
      <c r="I1124" s="203"/>
      <c r="J1124" s="203"/>
      <c r="K1124" s="204"/>
      <c r="L1124" s="201"/>
      <c r="M1124" s="201"/>
      <c r="N1124" s="201"/>
      <c r="O1124" s="201"/>
      <c r="P1124" s="201"/>
      <c r="Q1124" s="113"/>
      <c r="R1124" s="113"/>
      <c r="U1124" s="201"/>
      <c r="V1124" s="113"/>
      <c r="W1124" s="113"/>
      <c r="X1124" s="113"/>
      <c r="Y1124" s="113"/>
      <c r="Z1124" s="113"/>
      <c r="AA1124" s="113"/>
      <c r="AB1124" s="113"/>
      <c r="AC1124" s="201"/>
      <c r="AD1124" s="113"/>
      <c r="AE1124" s="113"/>
      <c r="AF1124" s="113"/>
      <c r="AG1124" s="113"/>
    </row>
    <row r="1125" spans="2:33" x14ac:dyDescent="0.2">
      <c r="B1125" s="200"/>
      <c r="C1125" s="113"/>
      <c r="D1125" s="201"/>
      <c r="E1125" s="201"/>
      <c r="F1125" s="113"/>
      <c r="G1125" s="113"/>
      <c r="H1125" s="113"/>
      <c r="I1125" s="203"/>
      <c r="J1125" s="203"/>
      <c r="K1125" s="204"/>
      <c r="L1125" s="201"/>
      <c r="M1125" s="201"/>
      <c r="N1125" s="201"/>
      <c r="O1125" s="201"/>
      <c r="P1125" s="201"/>
      <c r="Q1125" s="113"/>
      <c r="R1125" s="113"/>
      <c r="U1125" s="201"/>
      <c r="V1125" s="113"/>
      <c r="W1125" s="113"/>
      <c r="X1125" s="113"/>
      <c r="Y1125" s="113"/>
      <c r="Z1125" s="113"/>
      <c r="AA1125" s="113"/>
      <c r="AB1125" s="113"/>
      <c r="AC1125" s="201"/>
      <c r="AD1125" s="113"/>
      <c r="AE1125" s="113"/>
      <c r="AF1125" s="113"/>
      <c r="AG1125" s="113"/>
    </row>
    <row r="1126" spans="2:33" x14ac:dyDescent="0.2">
      <c r="B1126" s="200"/>
      <c r="C1126" s="113"/>
      <c r="D1126" s="201"/>
      <c r="E1126" s="201"/>
      <c r="F1126" s="113"/>
      <c r="G1126" s="113"/>
      <c r="H1126" s="113"/>
      <c r="I1126" s="203"/>
      <c r="J1126" s="203"/>
      <c r="K1126" s="204"/>
      <c r="L1126" s="201"/>
      <c r="M1126" s="201"/>
      <c r="N1126" s="201"/>
      <c r="O1126" s="201"/>
      <c r="P1126" s="201"/>
      <c r="Q1126" s="113"/>
      <c r="R1126" s="113"/>
      <c r="U1126" s="201"/>
      <c r="V1126" s="113"/>
      <c r="W1126" s="113"/>
      <c r="X1126" s="113"/>
      <c r="Y1126" s="113"/>
      <c r="Z1126" s="113"/>
      <c r="AA1126" s="113"/>
      <c r="AB1126" s="113"/>
      <c r="AC1126" s="201"/>
      <c r="AD1126" s="113"/>
      <c r="AE1126" s="113"/>
      <c r="AF1126" s="113"/>
      <c r="AG1126" s="113"/>
    </row>
    <row r="1127" spans="2:33" x14ac:dyDescent="0.2">
      <c r="B1127" s="200"/>
      <c r="C1127" s="113"/>
      <c r="D1127" s="201"/>
      <c r="E1127" s="201"/>
      <c r="F1127" s="113"/>
      <c r="G1127" s="113"/>
      <c r="H1127" s="113"/>
      <c r="I1127" s="203"/>
      <c r="J1127" s="203"/>
      <c r="K1127" s="204"/>
      <c r="L1127" s="201"/>
      <c r="M1127" s="201"/>
      <c r="N1127" s="201"/>
      <c r="O1127" s="201"/>
      <c r="P1127" s="201"/>
      <c r="Q1127" s="113"/>
      <c r="R1127" s="113"/>
      <c r="U1127" s="201"/>
      <c r="V1127" s="113"/>
      <c r="W1127" s="113"/>
      <c r="X1127" s="113"/>
      <c r="Y1127" s="113"/>
      <c r="Z1127" s="113"/>
      <c r="AA1127" s="113"/>
      <c r="AB1127" s="113"/>
      <c r="AC1127" s="201"/>
      <c r="AD1127" s="113"/>
      <c r="AE1127" s="113"/>
      <c r="AF1127" s="113"/>
      <c r="AG1127" s="113"/>
    </row>
    <row r="1128" spans="2:33" x14ac:dyDescent="0.2">
      <c r="B1128" s="200"/>
      <c r="C1128" s="113"/>
      <c r="D1128" s="201"/>
      <c r="E1128" s="201"/>
      <c r="F1128" s="113"/>
      <c r="G1128" s="113"/>
      <c r="H1128" s="113"/>
      <c r="I1128" s="203"/>
      <c r="J1128" s="203"/>
      <c r="K1128" s="204"/>
      <c r="L1128" s="201"/>
      <c r="M1128" s="201"/>
      <c r="N1128" s="201"/>
      <c r="O1128" s="201"/>
      <c r="P1128" s="201"/>
      <c r="Q1128" s="113"/>
      <c r="R1128" s="113"/>
      <c r="U1128" s="201"/>
      <c r="V1128" s="113"/>
      <c r="W1128" s="113"/>
      <c r="X1128" s="113"/>
      <c r="Y1128" s="113"/>
      <c r="Z1128" s="113"/>
      <c r="AA1128" s="113"/>
      <c r="AB1128" s="113"/>
      <c r="AC1128" s="201"/>
      <c r="AD1128" s="113"/>
      <c r="AE1128" s="113"/>
      <c r="AF1128" s="113"/>
      <c r="AG1128" s="113"/>
    </row>
    <row r="1129" spans="2:33" x14ac:dyDescent="0.2">
      <c r="B1129" s="200"/>
      <c r="C1129" s="113"/>
      <c r="D1129" s="201"/>
      <c r="E1129" s="201"/>
      <c r="F1129" s="113"/>
      <c r="G1129" s="113"/>
      <c r="H1129" s="113"/>
      <c r="I1129" s="203"/>
      <c r="J1129" s="203"/>
      <c r="K1129" s="204"/>
      <c r="L1129" s="201"/>
      <c r="M1129" s="201"/>
      <c r="N1129" s="201"/>
      <c r="O1129" s="201"/>
      <c r="P1129" s="201"/>
      <c r="Q1129" s="113"/>
      <c r="R1129" s="113"/>
      <c r="U1129" s="201"/>
      <c r="V1129" s="113"/>
      <c r="W1129" s="113"/>
      <c r="X1129" s="113"/>
      <c r="Y1129" s="113"/>
      <c r="Z1129" s="113"/>
      <c r="AA1129" s="113"/>
      <c r="AB1129" s="113"/>
      <c r="AC1129" s="201"/>
      <c r="AD1129" s="113"/>
      <c r="AE1129" s="113"/>
      <c r="AF1129" s="113"/>
      <c r="AG1129" s="113"/>
    </row>
    <row r="1130" spans="2:33" x14ac:dyDescent="0.2">
      <c r="B1130" s="200"/>
      <c r="C1130" s="113"/>
      <c r="D1130" s="201"/>
      <c r="E1130" s="201"/>
      <c r="F1130" s="113"/>
      <c r="G1130" s="113"/>
      <c r="H1130" s="113"/>
      <c r="I1130" s="203"/>
      <c r="J1130" s="203"/>
      <c r="K1130" s="204"/>
      <c r="L1130" s="201"/>
      <c r="M1130" s="201"/>
      <c r="N1130" s="201"/>
      <c r="O1130" s="201"/>
      <c r="P1130" s="201"/>
      <c r="Q1130" s="113"/>
      <c r="R1130" s="113"/>
      <c r="U1130" s="201"/>
      <c r="V1130" s="113"/>
      <c r="W1130" s="113"/>
      <c r="X1130" s="113"/>
      <c r="Y1130" s="113"/>
      <c r="Z1130" s="113"/>
      <c r="AA1130" s="113"/>
      <c r="AB1130" s="113"/>
      <c r="AC1130" s="201"/>
      <c r="AD1130" s="113"/>
      <c r="AE1130" s="113"/>
      <c r="AF1130" s="113"/>
      <c r="AG1130" s="113"/>
    </row>
    <row r="1131" spans="2:33" x14ac:dyDescent="0.2">
      <c r="B1131" s="200"/>
      <c r="C1131" s="113"/>
      <c r="D1131" s="201"/>
      <c r="E1131" s="201"/>
      <c r="F1131" s="113"/>
      <c r="G1131" s="113"/>
      <c r="H1131" s="113"/>
      <c r="I1131" s="203"/>
      <c r="J1131" s="203"/>
      <c r="K1131" s="204"/>
      <c r="L1131" s="201"/>
      <c r="M1131" s="201"/>
      <c r="N1131" s="201"/>
      <c r="O1131" s="201"/>
      <c r="P1131" s="201"/>
      <c r="Q1131" s="113"/>
      <c r="R1131" s="113"/>
      <c r="U1131" s="201"/>
      <c r="V1131" s="113"/>
      <c r="W1131" s="113"/>
      <c r="X1131" s="113"/>
      <c r="Y1131" s="113"/>
      <c r="Z1131" s="113"/>
      <c r="AA1131" s="113"/>
      <c r="AB1131" s="113"/>
      <c r="AC1131" s="201"/>
      <c r="AD1131" s="113"/>
      <c r="AE1131" s="113"/>
      <c r="AF1131" s="113"/>
      <c r="AG1131" s="113"/>
    </row>
    <row r="1132" spans="2:33" x14ac:dyDescent="0.2">
      <c r="B1132" s="200"/>
      <c r="C1132" s="113"/>
      <c r="D1132" s="201"/>
      <c r="E1132" s="201"/>
      <c r="F1132" s="113"/>
      <c r="G1132" s="113"/>
      <c r="H1132" s="113"/>
      <c r="I1132" s="203"/>
      <c r="J1132" s="203"/>
      <c r="K1132" s="204"/>
      <c r="L1132" s="201"/>
      <c r="M1132" s="201"/>
      <c r="N1132" s="201"/>
      <c r="O1132" s="201"/>
      <c r="P1132" s="201"/>
      <c r="Q1132" s="113"/>
      <c r="R1132" s="113"/>
      <c r="U1132" s="201"/>
      <c r="V1132" s="113"/>
      <c r="W1132" s="113"/>
      <c r="X1132" s="113"/>
      <c r="Y1132" s="113"/>
      <c r="Z1132" s="113"/>
      <c r="AA1132" s="113"/>
      <c r="AB1132" s="113"/>
      <c r="AC1132" s="201"/>
      <c r="AD1132" s="113"/>
      <c r="AE1132" s="113"/>
      <c r="AF1132" s="113"/>
      <c r="AG1132" s="113"/>
    </row>
    <row r="1133" spans="2:33" x14ac:dyDescent="0.2">
      <c r="B1133" s="200"/>
      <c r="C1133" s="113"/>
      <c r="D1133" s="201"/>
      <c r="E1133" s="201"/>
      <c r="F1133" s="113"/>
      <c r="G1133" s="113"/>
      <c r="H1133" s="113"/>
      <c r="I1133" s="203"/>
      <c r="J1133" s="203"/>
      <c r="K1133" s="204"/>
      <c r="L1133" s="201"/>
      <c r="M1133" s="201"/>
      <c r="N1133" s="201"/>
      <c r="O1133" s="201"/>
      <c r="P1133" s="201"/>
      <c r="Q1133" s="113"/>
      <c r="R1133" s="113"/>
      <c r="U1133" s="201"/>
      <c r="V1133" s="113"/>
      <c r="W1133" s="113"/>
      <c r="X1133" s="113"/>
      <c r="Y1133" s="113"/>
      <c r="Z1133" s="113"/>
      <c r="AA1133" s="113"/>
      <c r="AB1133" s="113"/>
      <c r="AC1133" s="201"/>
      <c r="AD1133" s="113"/>
      <c r="AE1133" s="113"/>
      <c r="AF1133" s="113"/>
      <c r="AG1133" s="113"/>
    </row>
    <row r="1134" spans="2:33" x14ac:dyDescent="0.2">
      <c r="B1134" s="200"/>
      <c r="C1134" s="113"/>
      <c r="D1134" s="201"/>
      <c r="E1134" s="201"/>
      <c r="F1134" s="113"/>
      <c r="G1134" s="113"/>
      <c r="H1134" s="113"/>
      <c r="I1134" s="203"/>
      <c r="J1134" s="203"/>
      <c r="K1134" s="204"/>
      <c r="L1134" s="201"/>
      <c r="M1134" s="201"/>
      <c r="N1134" s="201"/>
      <c r="O1134" s="201"/>
      <c r="P1134" s="201"/>
      <c r="Q1134" s="113"/>
      <c r="R1134" s="113"/>
      <c r="U1134" s="201"/>
      <c r="V1134" s="113"/>
      <c r="W1134" s="113"/>
      <c r="X1134" s="113"/>
      <c r="Y1134" s="113"/>
      <c r="Z1134" s="113"/>
      <c r="AA1134" s="113"/>
      <c r="AB1134" s="113"/>
      <c r="AC1134" s="201"/>
      <c r="AD1134" s="113"/>
      <c r="AE1134" s="113"/>
      <c r="AF1134" s="113"/>
      <c r="AG1134" s="113"/>
    </row>
    <row r="1135" spans="2:33" x14ac:dyDescent="0.2">
      <c r="B1135" s="200"/>
      <c r="C1135" s="113"/>
      <c r="D1135" s="201"/>
      <c r="E1135" s="201"/>
      <c r="F1135" s="113"/>
      <c r="G1135" s="113"/>
      <c r="H1135" s="113"/>
      <c r="I1135" s="203"/>
      <c r="J1135" s="203"/>
      <c r="K1135" s="204"/>
      <c r="L1135" s="201"/>
      <c r="M1135" s="201"/>
      <c r="N1135" s="201"/>
      <c r="O1135" s="201"/>
      <c r="P1135" s="201"/>
      <c r="Q1135" s="113"/>
      <c r="R1135" s="113"/>
      <c r="U1135" s="201"/>
      <c r="V1135" s="113"/>
      <c r="W1135" s="113"/>
      <c r="X1135" s="113"/>
      <c r="Y1135" s="113"/>
      <c r="Z1135" s="113"/>
      <c r="AA1135" s="113"/>
      <c r="AB1135" s="113"/>
      <c r="AC1135" s="201"/>
      <c r="AD1135" s="113"/>
      <c r="AE1135" s="113"/>
      <c r="AF1135" s="113"/>
      <c r="AG1135" s="113"/>
    </row>
    <row r="1136" spans="2:33" x14ac:dyDescent="0.2">
      <c r="B1136" s="200"/>
      <c r="C1136" s="113"/>
      <c r="D1136" s="201"/>
      <c r="E1136" s="201"/>
      <c r="F1136" s="113"/>
      <c r="G1136" s="113"/>
      <c r="H1136" s="113"/>
      <c r="I1136" s="203"/>
      <c r="J1136" s="203"/>
      <c r="K1136" s="204"/>
      <c r="L1136" s="201"/>
      <c r="M1136" s="201"/>
      <c r="N1136" s="201"/>
      <c r="O1136" s="201"/>
      <c r="P1136" s="201"/>
      <c r="Q1136" s="113"/>
      <c r="R1136" s="113"/>
      <c r="U1136" s="201"/>
      <c r="V1136" s="113"/>
      <c r="W1136" s="113"/>
      <c r="X1136" s="113"/>
      <c r="Y1136" s="113"/>
      <c r="Z1136" s="113"/>
      <c r="AA1136" s="113"/>
      <c r="AB1136" s="113"/>
      <c r="AC1136" s="201"/>
      <c r="AD1136" s="113"/>
      <c r="AE1136" s="113"/>
      <c r="AF1136" s="113"/>
      <c r="AG1136" s="113"/>
    </row>
    <row r="1137" spans="2:33" x14ac:dyDescent="0.2">
      <c r="B1137" s="200"/>
      <c r="C1137" s="113"/>
      <c r="D1137" s="201"/>
      <c r="E1137" s="201"/>
      <c r="F1137" s="113"/>
      <c r="G1137" s="113"/>
      <c r="H1137" s="113"/>
      <c r="I1137" s="203"/>
      <c r="J1137" s="203"/>
      <c r="K1137" s="204"/>
      <c r="L1137" s="201"/>
      <c r="M1137" s="201"/>
      <c r="N1137" s="201"/>
      <c r="O1137" s="201"/>
      <c r="P1137" s="201"/>
      <c r="Q1137" s="113"/>
      <c r="R1137" s="113"/>
      <c r="U1137" s="201"/>
      <c r="V1137" s="113"/>
      <c r="W1137" s="113"/>
      <c r="X1137" s="113"/>
      <c r="Y1137" s="113"/>
      <c r="Z1137" s="113"/>
      <c r="AA1137" s="113"/>
      <c r="AB1137" s="113"/>
      <c r="AC1137" s="201"/>
      <c r="AD1137" s="113"/>
      <c r="AE1137" s="113"/>
      <c r="AF1137" s="113"/>
      <c r="AG1137" s="113"/>
    </row>
    <row r="1138" spans="2:33" x14ac:dyDescent="0.2">
      <c r="B1138" s="200"/>
      <c r="C1138" s="113"/>
      <c r="D1138" s="201"/>
      <c r="E1138" s="201"/>
      <c r="F1138" s="113"/>
      <c r="G1138" s="113"/>
      <c r="H1138" s="113"/>
      <c r="I1138" s="203"/>
      <c r="J1138" s="203"/>
      <c r="K1138" s="204"/>
      <c r="L1138" s="201"/>
      <c r="M1138" s="201"/>
      <c r="N1138" s="201"/>
      <c r="O1138" s="201"/>
      <c r="P1138" s="201"/>
      <c r="Q1138" s="113"/>
      <c r="R1138" s="113"/>
      <c r="U1138" s="201"/>
      <c r="V1138" s="113"/>
      <c r="W1138" s="113"/>
      <c r="X1138" s="113"/>
      <c r="Y1138" s="113"/>
      <c r="Z1138" s="113"/>
      <c r="AA1138" s="113"/>
      <c r="AB1138" s="113"/>
      <c r="AC1138" s="201"/>
      <c r="AD1138" s="113"/>
      <c r="AE1138" s="113"/>
      <c r="AF1138" s="113"/>
      <c r="AG1138" s="113"/>
    </row>
    <row r="1139" spans="2:33" x14ac:dyDescent="0.2">
      <c r="B1139" s="200"/>
      <c r="C1139" s="113"/>
      <c r="D1139" s="201"/>
      <c r="E1139" s="201"/>
      <c r="F1139" s="113"/>
      <c r="G1139" s="113"/>
      <c r="H1139" s="113"/>
      <c r="I1139" s="203"/>
      <c r="J1139" s="203"/>
      <c r="K1139" s="204"/>
      <c r="L1139" s="201"/>
      <c r="M1139" s="201"/>
      <c r="N1139" s="201"/>
      <c r="O1139" s="201"/>
      <c r="P1139" s="201"/>
      <c r="Q1139" s="113"/>
      <c r="R1139" s="113"/>
      <c r="U1139" s="201"/>
      <c r="V1139" s="113"/>
      <c r="W1139" s="113"/>
      <c r="X1139" s="113"/>
      <c r="Y1139" s="113"/>
      <c r="Z1139" s="113"/>
      <c r="AA1139" s="113"/>
      <c r="AB1139" s="113"/>
      <c r="AC1139" s="201"/>
      <c r="AD1139" s="113"/>
      <c r="AE1139" s="113"/>
      <c r="AF1139" s="113"/>
      <c r="AG1139" s="113"/>
    </row>
    <row r="1140" spans="2:33" x14ac:dyDescent="0.2">
      <c r="B1140" s="200"/>
      <c r="C1140" s="113"/>
      <c r="D1140" s="201"/>
      <c r="E1140" s="201"/>
      <c r="F1140" s="113"/>
      <c r="G1140" s="113"/>
      <c r="H1140" s="113"/>
      <c r="I1140" s="203"/>
      <c r="J1140" s="203"/>
      <c r="K1140" s="204"/>
      <c r="L1140" s="201"/>
      <c r="M1140" s="201"/>
      <c r="N1140" s="201"/>
      <c r="O1140" s="201"/>
      <c r="P1140" s="201"/>
      <c r="Q1140" s="113"/>
      <c r="R1140" s="113"/>
      <c r="U1140" s="201"/>
      <c r="V1140" s="113"/>
      <c r="W1140" s="113"/>
      <c r="X1140" s="113"/>
      <c r="Y1140" s="113"/>
      <c r="Z1140" s="113"/>
      <c r="AA1140" s="113"/>
      <c r="AB1140" s="113"/>
      <c r="AC1140" s="201"/>
      <c r="AD1140" s="113"/>
      <c r="AE1140" s="113"/>
      <c r="AF1140" s="113"/>
      <c r="AG1140" s="113"/>
    </row>
    <row r="1141" spans="2:33" x14ac:dyDescent="0.2">
      <c r="B1141" s="200"/>
      <c r="C1141" s="113"/>
      <c r="D1141" s="201"/>
      <c r="E1141" s="201"/>
      <c r="F1141" s="113"/>
      <c r="G1141" s="113"/>
      <c r="H1141" s="113"/>
      <c r="I1141" s="203"/>
      <c r="J1141" s="203"/>
      <c r="K1141" s="204"/>
      <c r="L1141" s="201"/>
      <c r="M1141" s="201"/>
      <c r="N1141" s="201"/>
      <c r="O1141" s="201"/>
      <c r="P1141" s="201"/>
      <c r="Q1141" s="113"/>
      <c r="R1141" s="113"/>
      <c r="U1141" s="201"/>
      <c r="V1141" s="113"/>
      <c r="W1141" s="113"/>
      <c r="X1141" s="113"/>
      <c r="Y1141" s="113"/>
      <c r="Z1141" s="113"/>
      <c r="AA1141" s="113"/>
      <c r="AB1141" s="113"/>
      <c r="AC1141" s="201"/>
      <c r="AD1141" s="113"/>
      <c r="AE1141" s="113"/>
      <c r="AF1141" s="113"/>
      <c r="AG1141" s="113"/>
    </row>
    <row r="1142" spans="2:33" x14ac:dyDescent="0.2">
      <c r="B1142" s="200"/>
      <c r="C1142" s="113"/>
      <c r="D1142" s="201"/>
      <c r="E1142" s="201"/>
      <c r="F1142" s="113"/>
      <c r="G1142" s="113"/>
      <c r="H1142" s="113"/>
      <c r="I1142" s="203"/>
      <c r="J1142" s="203"/>
      <c r="K1142" s="204"/>
      <c r="L1142" s="201"/>
      <c r="M1142" s="201"/>
      <c r="N1142" s="201"/>
      <c r="O1142" s="201"/>
      <c r="P1142" s="201"/>
      <c r="Q1142" s="113"/>
      <c r="R1142" s="113"/>
      <c r="U1142" s="201"/>
      <c r="V1142" s="113"/>
      <c r="W1142" s="113"/>
      <c r="X1142" s="113"/>
      <c r="Y1142" s="113"/>
      <c r="Z1142" s="113"/>
      <c r="AA1142" s="113"/>
      <c r="AB1142" s="113"/>
      <c r="AC1142" s="201"/>
      <c r="AD1142" s="113"/>
      <c r="AE1142" s="113"/>
      <c r="AF1142" s="113"/>
      <c r="AG1142" s="113"/>
    </row>
    <row r="1143" spans="2:33" x14ac:dyDescent="0.2">
      <c r="B1143" s="200"/>
      <c r="C1143" s="113"/>
      <c r="D1143" s="201"/>
      <c r="E1143" s="201"/>
      <c r="F1143" s="113"/>
      <c r="G1143" s="113"/>
      <c r="H1143" s="113"/>
      <c r="I1143" s="203"/>
      <c r="J1143" s="203"/>
      <c r="K1143" s="204"/>
      <c r="L1143" s="201"/>
      <c r="M1143" s="201"/>
      <c r="N1143" s="201"/>
      <c r="O1143" s="201"/>
      <c r="P1143" s="201"/>
      <c r="Q1143" s="113"/>
      <c r="R1143" s="113"/>
      <c r="U1143" s="201"/>
      <c r="V1143" s="113"/>
      <c r="W1143" s="113"/>
      <c r="X1143" s="113"/>
      <c r="Y1143" s="113"/>
      <c r="Z1143" s="113"/>
      <c r="AA1143" s="113"/>
      <c r="AB1143" s="113"/>
      <c r="AC1143" s="201"/>
      <c r="AD1143" s="113"/>
      <c r="AE1143" s="113"/>
      <c r="AF1143" s="113"/>
      <c r="AG1143" s="113"/>
    </row>
    <row r="1144" spans="2:33" x14ac:dyDescent="0.2">
      <c r="B1144" s="200"/>
      <c r="C1144" s="113"/>
      <c r="D1144" s="201"/>
      <c r="E1144" s="201"/>
      <c r="F1144" s="113"/>
      <c r="G1144" s="113"/>
      <c r="H1144" s="113"/>
      <c r="I1144" s="203"/>
      <c r="J1144" s="203"/>
      <c r="K1144" s="204"/>
      <c r="L1144" s="201"/>
      <c r="M1144" s="201"/>
      <c r="N1144" s="201"/>
      <c r="O1144" s="201"/>
      <c r="P1144" s="201"/>
      <c r="Q1144" s="113"/>
      <c r="R1144" s="113"/>
      <c r="U1144" s="201"/>
      <c r="V1144" s="113"/>
      <c r="W1144" s="113"/>
      <c r="X1144" s="113"/>
      <c r="Y1144" s="113"/>
      <c r="Z1144" s="113"/>
      <c r="AA1144" s="113"/>
      <c r="AB1144" s="113"/>
      <c r="AC1144" s="201"/>
      <c r="AD1144" s="113"/>
      <c r="AE1144" s="113"/>
      <c r="AF1144" s="113"/>
      <c r="AG1144" s="113"/>
    </row>
    <row r="1145" spans="2:33" x14ac:dyDescent="0.2">
      <c r="B1145" s="200"/>
      <c r="C1145" s="113"/>
      <c r="D1145" s="201"/>
      <c r="E1145" s="201"/>
      <c r="F1145" s="113"/>
      <c r="G1145" s="113"/>
      <c r="H1145" s="113"/>
      <c r="I1145" s="203"/>
      <c r="J1145" s="203"/>
      <c r="K1145" s="204"/>
      <c r="L1145" s="201"/>
      <c r="M1145" s="201"/>
      <c r="N1145" s="201"/>
      <c r="O1145" s="201"/>
      <c r="P1145" s="201"/>
      <c r="Q1145" s="113"/>
      <c r="R1145" s="113"/>
      <c r="U1145" s="201"/>
      <c r="V1145" s="113"/>
      <c r="W1145" s="113"/>
      <c r="X1145" s="113"/>
      <c r="Y1145" s="113"/>
      <c r="Z1145" s="113"/>
      <c r="AA1145" s="113"/>
      <c r="AB1145" s="113"/>
      <c r="AC1145" s="201"/>
      <c r="AD1145" s="113"/>
      <c r="AE1145" s="113"/>
      <c r="AF1145" s="113"/>
      <c r="AG1145" s="113"/>
    </row>
    <row r="1146" spans="2:33" x14ac:dyDescent="0.2">
      <c r="B1146" s="200"/>
      <c r="C1146" s="113"/>
      <c r="D1146" s="201"/>
      <c r="E1146" s="201"/>
      <c r="F1146" s="113"/>
      <c r="G1146" s="113"/>
      <c r="H1146" s="113"/>
      <c r="I1146" s="203"/>
      <c r="J1146" s="203"/>
      <c r="K1146" s="204"/>
      <c r="L1146" s="201"/>
      <c r="M1146" s="201"/>
      <c r="N1146" s="201"/>
      <c r="O1146" s="201"/>
      <c r="P1146" s="201"/>
      <c r="Q1146" s="113"/>
      <c r="R1146" s="113"/>
      <c r="U1146" s="201"/>
      <c r="V1146" s="113"/>
      <c r="W1146" s="113"/>
      <c r="X1146" s="113"/>
      <c r="Y1146" s="113"/>
      <c r="Z1146" s="113"/>
      <c r="AA1146" s="113"/>
      <c r="AB1146" s="113"/>
      <c r="AC1146" s="201"/>
      <c r="AD1146" s="113"/>
      <c r="AE1146" s="113"/>
      <c r="AF1146" s="113"/>
      <c r="AG1146" s="113"/>
    </row>
    <row r="1147" spans="2:33" x14ac:dyDescent="0.2">
      <c r="B1147" s="200"/>
      <c r="C1147" s="113"/>
      <c r="D1147" s="201"/>
      <c r="E1147" s="201"/>
      <c r="F1147" s="113"/>
      <c r="G1147" s="113"/>
      <c r="H1147" s="113"/>
      <c r="I1147" s="203"/>
      <c r="J1147" s="203"/>
      <c r="K1147" s="204"/>
      <c r="L1147" s="201"/>
      <c r="M1147" s="201"/>
      <c r="N1147" s="201"/>
      <c r="O1147" s="201"/>
      <c r="P1147" s="201"/>
      <c r="Q1147" s="113"/>
      <c r="R1147" s="113"/>
      <c r="U1147" s="201"/>
      <c r="V1147" s="113"/>
      <c r="W1147" s="113"/>
      <c r="X1147" s="113"/>
      <c r="Y1147" s="113"/>
      <c r="Z1147" s="113"/>
      <c r="AA1147" s="113"/>
      <c r="AB1147" s="113"/>
      <c r="AC1147" s="201"/>
      <c r="AD1147" s="113"/>
      <c r="AE1147" s="113"/>
      <c r="AF1147" s="113"/>
      <c r="AG1147" s="113"/>
    </row>
    <row r="1148" spans="2:33" x14ac:dyDescent="0.2">
      <c r="B1148" s="200"/>
      <c r="C1148" s="113"/>
      <c r="D1148" s="201"/>
      <c r="E1148" s="201"/>
      <c r="F1148" s="113"/>
      <c r="G1148" s="113"/>
      <c r="H1148" s="113"/>
      <c r="I1148" s="203"/>
      <c r="J1148" s="203"/>
      <c r="K1148" s="204"/>
      <c r="L1148" s="201"/>
      <c r="M1148" s="201"/>
      <c r="N1148" s="201"/>
      <c r="O1148" s="201"/>
      <c r="P1148" s="201"/>
      <c r="Q1148" s="113"/>
      <c r="R1148" s="113"/>
      <c r="U1148" s="201"/>
      <c r="V1148" s="113"/>
      <c r="W1148" s="113"/>
      <c r="X1148" s="113"/>
      <c r="Y1148" s="113"/>
      <c r="Z1148" s="113"/>
      <c r="AA1148" s="113"/>
      <c r="AB1148" s="113"/>
      <c r="AC1148" s="201"/>
      <c r="AD1148" s="113"/>
      <c r="AE1148" s="113"/>
      <c r="AF1148" s="113"/>
      <c r="AG1148" s="113"/>
    </row>
    <row r="1149" spans="2:33" x14ac:dyDescent="0.2">
      <c r="B1149" s="200"/>
      <c r="C1149" s="113"/>
      <c r="D1149" s="201"/>
      <c r="E1149" s="201"/>
      <c r="F1149" s="113"/>
      <c r="G1149" s="113"/>
      <c r="H1149" s="113"/>
      <c r="I1149" s="203"/>
      <c r="J1149" s="203"/>
      <c r="K1149" s="204"/>
      <c r="L1149" s="201"/>
      <c r="M1149" s="201"/>
      <c r="N1149" s="201"/>
      <c r="O1149" s="201"/>
      <c r="P1149" s="201"/>
      <c r="Q1149" s="113"/>
      <c r="R1149" s="113"/>
      <c r="U1149" s="201"/>
      <c r="V1149" s="113"/>
      <c r="W1149" s="113"/>
      <c r="X1149" s="113"/>
      <c r="Y1149" s="113"/>
      <c r="Z1149" s="113"/>
      <c r="AA1149" s="113"/>
      <c r="AB1149" s="113"/>
      <c r="AC1149" s="201"/>
      <c r="AD1149" s="113"/>
      <c r="AE1149" s="113"/>
      <c r="AF1149" s="113"/>
      <c r="AG1149" s="113"/>
    </row>
    <row r="1150" spans="2:33" x14ac:dyDescent="0.2">
      <c r="B1150" s="200"/>
      <c r="C1150" s="113"/>
      <c r="D1150" s="201"/>
      <c r="E1150" s="201"/>
      <c r="F1150" s="113"/>
      <c r="G1150" s="113"/>
      <c r="H1150" s="113"/>
      <c r="I1150" s="203"/>
      <c r="J1150" s="203"/>
      <c r="K1150" s="204"/>
      <c r="L1150" s="201"/>
      <c r="M1150" s="201"/>
      <c r="N1150" s="201"/>
      <c r="O1150" s="201"/>
      <c r="P1150" s="201"/>
      <c r="Q1150" s="113"/>
      <c r="R1150" s="113"/>
      <c r="U1150" s="201"/>
      <c r="V1150" s="113"/>
      <c r="W1150" s="113"/>
      <c r="X1150" s="113"/>
      <c r="Y1150" s="113"/>
      <c r="Z1150" s="113"/>
      <c r="AA1150" s="113"/>
      <c r="AB1150" s="113"/>
      <c r="AC1150" s="201"/>
      <c r="AD1150" s="113"/>
      <c r="AE1150" s="113"/>
      <c r="AF1150" s="113"/>
      <c r="AG1150" s="113"/>
    </row>
    <row r="1151" spans="2:33" x14ac:dyDescent="0.2">
      <c r="B1151" s="200"/>
      <c r="C1151" s="113"/>
      <c r="D1151" s="201"/>
      <c r="E1151" s="201"/>
      <c r="F1151" s="113"/>
      <c r="G1151" s="113"/>
      <c r="H1151" s="113"/>
      <c r="I1151" s="203"/>
      <c r="J1151" s="203"/>
      <c r="K1151" s="204"/>
      <c r="L1151" s="201"/>
      <c r="M1151" s="201"/>
      <c r="N1151" s="201"/>
      <c r="O1151" s="201"/>
      <c r="P1151" s="201"/>
      <c r="Q1151" s="113"/>
      <c r="R1151" s="113"/>
      <c r="U1151" s="201"/>
      <c r="V1151" s="113"/>
      <c r="W1151" s="113"/>
      <c r="X1151" s="113"/>
      <c r="Y1151" s="113"/>
      <c r="Z1151" s="113"/>
      <c r="AA1151" s="113"/>
      <c r="AB1151" s="113"/>
      <c r="AC1151" s="201"/>
      <c r="AD1151" s="113"/>
      <c r="AE1151" s="113"/>
      <c r="AF1151" s="113"/>
      <c r="AG1151" s="113"/>
    </row>
    <row r="1152" spans="2:33" x14ac:dyDescent="0.2">
      <c r="B1152" s="200"/>
      <c r="C1152" s="113"/>
      <c r="D1152" s="201"/>
      <c r="E1152" s="201"/>
      <c r="F1152" s="113"/>
      <c r="G1152" s="113"/>
      <c r="H1152" s="113"/>
      <c r="I1152" s="203"/>
      <c r="J1152" s="203"/>
      <c r="K1152" s="204"/>
      <c r="L1152" s="201"/>
      <c r="M1152" s="201"/>
      <c r="N1152" s="201"/>
      <c r="O1152" s="201"/>
      <c r="P1152" s="201"/>
      <c r="Q1152" s="113"/>
      <c r="R1152" s="113"/>
      <c r="U1152" s="201"/>
      <c r="V1152" s="113"/>
      <c r="W1152" s="113"/>
      <c r="X1152" s="113"/>
      <c r="Y1152" s="113"/>
      <c r="Z1152" s="113"/>
      <c r="AA1152" s="113"/>
      <c r="AB1152" s="113"/>
      <c r="AC1152" s="201"/>
      <c r="AD1152" s="113"/>
      <c r="AE1152" s="113"/>
      <c r="AF1152" s="113"/>
      <c r="AG1152" s="113"/>
    </row>
    <row r="1153" spans="2:33" x14ac:dyDescent="0.2">
      <c r="B1153" s="200"/>
      <c r="C1153" s="113"/>
      <c r="D1153" s="201"/>
      <c r="E1153" s="201"/>
      <c r="F1153" s="113"/>
      <c r="G1153" s="113"/>
      <c r="H1153" s="113"/>
      <c r="I1153" s="203"/>
      <c r="J1153" s="203"/>
      <c r="K1153" s="204"/>
      <c r="L1153" s="201"/>
      <c r="M1153" s="201"/>
      <c r="N1153" s="201"/>
      <c r="O1153" s="201"/>
      <c r="P1153" s="201"/>
      <c r="Q1153" s="113"/>
      <c r="R1153" s="113"/>
      <c r="U1153" s="201"/>
      <c r="V1153" s="113"/>
      <c r="W1153" s="113"/>
      <c r="X1153" s="113"/>
      <c r="Y1153" s="113"/>
      <c r="Z1153" s="113"/>
      <c r="AA1153" s="113"/>
      <c r="AB1153" s="113"/>
      <c r="AC1153" s="201"/>
      <c r="AD1153" s="113"/>
      <c r="AE1153" s="113"/>
      <c r="AF1153" s="113"/>
      <c r="AG1153" s="113"/>
    </row>
    <row r="1154" spans="2:33" x14ac:dyDescent="0.2">
      <c r="B1154" s="200"/>
      <c r="C1154" s="113"/>
      <c r="D1154" s="201"/>
      <c r="E1154" s="201"/>
      <c r="F1154" s="113"/>
      <c r="G1154" s="113"/>
      <c r="H1154" s="113"/>
      <c r="I1154" s="203"/>
      <c r="J1154" s="203"/>
      <c r="K1154" s="204"/>
      <c r="L1154" s="201"/>
      <c r="M1154" s="201"/>
      <c r="N1154" s="201"/>
      <c r="O1154" s="201"/>
      <c r="P1154" s="201"/>
      <c r="Q1154" s="113"/>
      <c r="R1154" s="113"/>
      <c r="U1154" s="201"/>
      <c r="V1154" s="113"/>
      <c r="W1154" s="113"/>
      <c r="X1154" s="113"/>
      <c r="Y1154" s="113"/>
      <c r="Z1154" s="113"/>
      <c r="AA1154" s="113"/>
      <c r="AB1154" s="113"/>
      <c r="AC1154" s="201"/>
      <c r="AD1154" s="113"/>
      <c r="AE1154" s="113"/>
      <c r="AF1154" s="113"/>
      <c r="AG1154" s="113"/>
    </row>
    <row r="1155" spans="2:33" x14ac:dyDescent="0.2">
      <c r="B1155" s="200"/>
      <c r="C1155" s="113"/>
      <c r="D1155" s="201"/>
      <c r="E1155" s="201"/>
      <c r="F1155" s="113"/>
      <c r="G1155" s="113"/>
      <c r="H1155" s="113"/>
      <c r="I1155" s="203"/>
      <c r="J1155" s="203"/>
      <c r="K1155" s="204"/>
      <c r="L1155" s="201"/>
      <c r="M1155" s="201"/>
      <c r="N1155" s="201"/>
      <c r="O1155" s="201"/>
      <c r="P1155" s="201"/>
      <c r="Q1155" s="113"/>
      <c r="R1155" s="113"/>
      <c r="U1155" s="201"/>
      <c r="V1155" s="113"/>
      <c r="W1155" s="113"/>
      <c r="X1155" s="113"/>
      <c r="Y1155" s="113"/>
      <c r="Z1155" s="113"/>
      <c r="AA1155" s="113"/>
      <c r="AB1155" s="113"/>
      <c r="AC1155" s="201"/>
      <c r="AD1155" s="113"/>
      <c r="AE1155" s="113"/>
      <c r="AF1155" s="113"/>
      <c r="AG1155" s="113"/>
    </row>
    <row r="1156" spans="2:33" x14ac:dyDescent="0.2">
      <c r="B1156" s="200"/>
      <c r="C1156" s="113"/>
      <c r="D1156" s="201"/>
      <c r="E1156" s="201"/>
      <c r="F1156" s="113"/>
      <c r="G1156" s="113"/>
      <c r="H1156" s="113"/>
      <c r="I1156" s="203"/>
      <c r="J1156" s="203"/>
      <c r="K1156" s="204"/>
      <c r="L1156" s="201"/>
      <c r="M1156" s="201"/>
      <c r="N1156" s="201"/>
      <c r="O1156" s="201"/>
      <c r="P1156" s="201"/>
      <c r="Q1156" s="113"/>
      <c r="R1156" s="113"/>
      <c r="U1156" s="201"/>
      <c r="V1156" s="113"/>
      <c r="W1156" s="113"/>
      <c r="X1156" s="113"/>
      <c r="Y1156" s="113"/>
      <c r="Z1156" s="113"/>
      <c r="AA1156" s="113"/>
      <c r="AB1156" s="113"/>
      <c r="AC1156" s="201"/>
      <c r="AD1156" s="113"/>
      <c r="AE1156" s="113"/>
      <c r="AF1156" s="113"/>
      <c r="AG1156" s="113"/>
    </row>
    <row r="1157" spans="2:33" x14ac:dyDescent="0.2">
      <c r="B1157" s="200"/>
      <c r="C1157" s="113"/>
      <c r="D1157" s="201"/>
      <c r="E1157" s="201"/>
      <c r="F1157" s="113"/>
      <c r="G1157" s="113"/>
      <c r="H1157" s="113"/>
      <c r="I1157" s="203"/>
      <c r="J1157" s="203"/>
      <c r="K1157" s="204"/>
      <c r="L1157" s="201"/>
      <c r="M1157" s="201"/>
      <c r="N1157" s="201"/>
      <c r="O1157" s="201"/>
      <c r="P1157" s="201"/>
      <c r="Q1157" s="113"/>
      <c r="R1157" s="113"/>
      <c r="U1157" s="201"/>
      <c r="V1157" s="113"/>
      <c r="W1157" s="113"/>
      <c r="X1157" s="113"/>
      <c r="Y1157" s="113"/>
      <c r="Z1157" s="113"/>
      <c r="AA1157" s="113"/>
      <c r="AB1157" s="113"/>
      <c r="AC1157" s="201"/>
      <c r="AD1157" s="113"/>
      <c r="AE1157" s="113"/>
      <c r="AF1157" s="113"/>
      <c r="AG1157" s="113"/>
    </row>
    <row r="1158" spans="2:33" x14ac:dyDescent="0.2">
      <c r="B1158" s="200"/>
      <c r="C1158" s="113"/>
      <c r="D1158" s="201"/>
      <c r="E1158" s="201"/>
      <c r="F1158" s="113"/>
      <c r="G1158" s="113"/>
      <c r="H1158" s="113"/>
      <c r="I1158" s="203"/>
      <c r="J1158" s="203"/>
      <c r="K1158" s="204"/>
      <c r="L1158" s="201"/>
      <c r="M1158" s="201"/>
      <c r="N1158" s="201"/>
      <c r="O1158" s="201"/>
      <c r="P1158" s="201"/>
      <c r="Q1158" s="113"/>
      <c r="R1158" s="113"/>
      <c r="U1158" s="201"/>
      <c r="V1158" s="113"/>
      <c r="W1158" s="113"/>
      <c r="X1158" s="113"/>
      <c r="Y1158" s="113"/>
      <c r="Z1158" s="113"/>
      <c r="AA1158" s="113"/>
      <c r="AB1158" s="113"/>
      <c r="AC1158" s="201"/>
      <c r="AD1158" s="113"/>
      <c r="AE1158" s="113"/>
      <c r="AF1158" s="113"/>
      <c r="AG1158" s="113"/>
    </row>
    <row r="1159" spans="2:33" x14ac:dyDescent="0.2">
      <c r="B1159" s="200"/>
      <c r="C1159" s="113"/>
      <c r="D1159" s="201"/>
      <c r="E1159" s="201"/>
      <c r="F1159" s="113"/>
      <c r="G1159" s="113"/>
      <c r="H1159" s="113"/>
      <c r="I1159" s="203"/>
      <c r="J1159" s="203"/>
      <c r="K1159" s="204"/>
      <c r="L1159" s="201"/>
      <c r="M1159" s="201"/>
      <c r="N1159" s="201"/>
      <c r="O1159" s="201"/>
      <c r="P1159" s="201"/>
      <c r="Q1159" s="113"/>
      <c r="R1159" s="113"/>
      <c r="U1159" s="201"/>
      <c r="V1159" s="113"/>
      <c r="W1159" s="113"/>
      <c r="X1159" s="113"/>
      <c r="Y1159" s="113"/>
      <c r="Z1159" s="113"/>
      <c r="AA1159" s="113"/>
      <c r="AB1159" s="113"/>
      <c r="AC1159" s="201"/>
      <c r="AD1159" s="113"/>
      <c r="AE1159" s="113"/>
      <c r="AF1159" s="113"/>
      <c r="AG1159" s="113"/>
    </row>
    <row r="1160" spans="2:33" x14ac:dyDescent="0.2">
      <c r="B1160" s="200"/>
      <c r="C1160" s="113"/>
      <c r="D1160" s="201"/>
      <c r="E1160" s="201"/>
      <c r="F1160" s="113"/>
      <c r="G1160" s="113"/>
      <c r="H1160" s="113"/>
      <c r="I1160" s="203"/>
      <c r="J1160" s="203"/>
      <c r="K1160" s="204"/>
      <c r="L1160" s="201"/>
      <c r="M1160" s="201"/>
      <c r="N1160" s="201"/>
      <c r="O1160" s="201"/>
      <c r="P1160" s="201"/>
      <c r="Q1160" s="113"/>
      <c r="R1160" s="113"/>
      <c r="U1160" s="201"/>
      <c r="V1160" s="113"/>
      <c r="W1160" s="113"/>
      <c r="X1160" s="113"/>
      <c r="Y1160" s="113"/>
      <c r="Z1160" s="113"/>
      <c r="AA1160" s="113"/>
      <c r="AB1160" s="113"/>
      <c r="AC1160" s="201"/>
      <c r="AD1160" s="113"/>
      <c r="AE1160" s="113"/>
      <c r="AF1160" s="113"/>
      <c r="AG1160" s="113"/>
    </row>
    <row r="1161" spans="2:33" x14ac:dyDescent="0.2">
      <c r="B1161" s="200"/>
      <c r="C1161" s="113"/>
      <c r="D1161" s="201"/>
      <c r="E1161" s="201"/>
      <c r="F1161" s="113"/>
      <c r="G1161" s="113"/>
      <c r="H1161" s="113"/>
      <c r="I1161" s="203"/>
      <c r="J1161" s="203"/>
      <c r="K1161" s="204"/>
      <c r="L1161" s="201"/>
      <c r="M1161" s="201"/>
      <c r="N1161" s="201"/>
      <c r="O1161" s="201"/>
      <c r="P1161" s="201"/>
      <c r="Q1161" s="113"/>
      <c r="R1161" s="113"/>
      <c r="U1161" s="201"/>
      <c r="V1161" s="113"/>
      <c r="W1161" s="113"/>
      <c r="X1161" s="113"/>
      <c r="Y1161" s="113"/>
      <c r="Z1161" s="113"/>
      <c r="AA1161" s="113"/>
      <c r="AB1161" s="113"/>
      <c r="AC1161" s="201"/>
      <c r="AD1161" s="113"/>
      <c r="AE1161" s="113"/>
      <c r="AF1161" s="113"/>
      <c r="AG1161" s="113"/>
    </row>
    <row r="1162" spans="2:33" x14ac:dyDescent="0.2">
      <c r="B1162" s="200"/>
      <c r="C1162" s="113"/>
      <c r="D1162" s="201"/>
      <c r="E1162" s="201"/>
      <c r="F1162" s="113"/>
      <c r="G1162" s="113"/>
      <c r="H1162" s="113"/>
      <c r="I1162" s="203"/>
      <c r="J1162" s="203"/>
      <c r="K1162" s="204"/>
      <c r="L1162" s="201"/>
      <c r="M1162" s="201"/>
      <c r="N1162" s="201"/>
      <c r="O1162" s="201"/>
      <c r="P1162" s="201"/>
      <c r="Q1162" s="113"/>
      <c r="R1162" s="113"/>
      <c r="U1162" s="201"/>
      <c r="V1162" s="113"/>
      <c r="W1162" s="113"/>
      <c r="X1162" s="113"/>
      <c r="Y1162" s="113"/>
      <c r="Z1162" s="113"/>
      <c r="AA1162" s="113"/>
      <c r="AB1162" s="113"/>
      <c r="AC1162" s="201"/>
      <c r="AD1162" s="113"/>
      <c r="AE1162" s="113"/>
      <c r="AF1162" s="113"/>
      <c r="AG1162" s="113"/>
    </row>
    <row r="1163" spans="2:33" x14ac:dyDescent="0.2">
      <c r="B1163" s="200"/>
      <c r="C1163" s="113"/>
      <c r="D1163" s="201"/>
      <c r="E1163" s="201"/>
      <c r="F1163" s="113"/>
      <c r="G1163" s="113"/>
      <c r="H1163" s="113"/>
      <c r="I1163" s="203"/>
      <c r="J1163" s="203"/>
      <c r="K1163" s="204"/>
      <c r="L1163" s="201"/>
      <c r="M1163" s="201"/>
      <c r="N1163" s="201"/>
      <c r="O1163" s="201"/>
      <c r="P1163" s="201"/>
      <c r="Q1163" s="113"/>
      <c r="R1163" s="113"/>
      <c r="U1163" s="201"/>
      <c r="V1163" s="113"/>
      <c r="W1163" s="113"/>
      <c r="X1163" s="113"/>
      <c r="Y1163" s="113"/>
      <c r="Z1163" s="113"/>
      <c r="AA1163" s="113"/>
      <c r="AB1163" s="113"/>
      <c r="AC1163" s="201"/>
      <c r="AD1163" s="113"/>
      <c r="AE1163" s="113"/>
      <c r="AF1163" s="113"/>
      <c r="AG1163" s="113"/>
    </row>
    <row r="1164" spans="2:33" x14ac:dyDescent="0.2">
      <c r="B1164" s="200"/>
      <c r="C1164" s="113"/>
      <c r="D1164" s="201"/>
      <c r="E1164" s="201"/>
      <c r="F1164" s="113"/>
      <c r="G1164" s="113"/>
      <c r="H1164" s="113"/>
      <c r="I1164" s="203"/>
      <c r="J1164" s="203"/>
      <c r="K1164" s="204"/>
      <c r="L1164" s="201"/>
      <c r="M1164" s="201"/>
      <c r="N1164" s="201"/>
      <c r="O1164" s="201"/>
      <c r="P1164" s="201"/>
      <c r="Q1164" s="113"/>
      <c r="R1164" s="113"/>
      <c r="U1164" s="201"/>
      <c r="V1164" s="113"/>
      <c r="W1164" s="113"/>
      <c r="X1164" s="113"/>
      <c r="Y1164" s="113"/>
      <c r="Z1164" s="113"/>
      <c r="AA1164" s="113"/>
      <c r="AB1164" s="113"/>
      <c r="AC1164" s="201"/>
      <c r="AD1164" s="113"/>
      <c r="AE1164" s="113"/>
      <c r="AF1164" s="113"/>
      <c r="AG1164" s="113"/>
    </row>
    <row r="1165" spans="2:33" x14ac:dyDescent="0.2">
      <c r="B1165" s="200"/>
      <c r="C1165" s="113"/>
      <c r="D1165" s="201"/>
      <c r="E1165" s="201"/>
      <c r="F1165" s="113"/>
      <c r="G1165" s="113"/>
      <c r="H1165" s="113"/>
      <c r="I1165" s="203"/>
      <c r="J1165" s="203"/>
      <c r="K1165" s="204"/>
      <c r="L1165" s="201"/>
      <c r="M1165" s="201"/>
      <c r="N1165" s="201"/>
      <c r="O1165" s="201"/>
      <c r="P1165" s="201"/>
      <c r="Q1165" s="113"/>
      <c r="R1165" s="113"/>
      <c r="U1165" s="201"/>
      <c r="V1165" s="113"/>
      <c r="W1165" s="113"/>
      <c r="X1165" s="113"/>
      <c r="Y1165" s="113"/>
      <c r="Z1165" s="113"/>
      <c r="AA1165" s="113"/>
      <c r="AB1165" s="113"/>
      <c r="AC1165" s="201"/>
      <c r="AD1165" s="113"/>
      <c r="AE1165" s="113"/>
      <c r="AF1165" s="113"/>
      <c r="AG1165" s="113"/>
    </row>
    <row r="1166" spans="2:33" x14ac:dyDescent="0.2">
      <c r="B1166" s="200"/>
      <c r="C1166" s="113"/>
      <c r="D1166" s="201"/>
      <c r="E1166" s="201"/>
      <c r="F1166" s="113"/>
      <c r="G1166" s="113"/>
      <c r="H1166" s="113"/>
      <c r="I1166" s="203"/>
      <c r="J1166" s="203"/>
      <c r="K1166" s="204"/>
      <c r="L1166" s="201"/>
      <c r="M1166" s="201"/>
      <c r="N1166" s="201"/>
      <c r="O1166" s="201"/>
      <c r="P1166" s="201"/>
      <c r="Q1166" s="113"/>
      <c r="R1166" s="113"/>
      <c r="U1166" s="201"/>
      <c r="V1166" s="113"/>
      <c r="W1166" s="113"/>
      <c r="X1166" s="113"/>
      <c r="Y1166" s="113"/>
      <c r="Z1166" s="113"/>
      <c r="AA1166" s="113"/>
      <c r="AB1166" s="113"/>
      <c r="AC1166" s="201"/>
      <c r="AD1166" s="113"/>
      <c r="AE1166" s="113"/>
      <c r="AF1166" s="113"/>
      <c r="AG1166" s="113"/>
    </row>
    <row r="1167" spans="2:33" x14ac:dyDescent="0.2">
      <c r="B1167" s="200"/>
      <c r="C1167" s="113"/>
      <c r="D1167" s="201"/>
      <c r="E1167" s="201"/>
      <c r="F1167" s="113"/>
      <c r="G1167" s="113"/>
      <c r="H1167" s="113"/>
      <c r="I1167" s="203"/>
      <c r="J1167" s="203"/>
      <c r="K1167" s="204"/>
      <c r="L1167" s="201"/>
      <c r="M1167" s="201"/>
      <c r="N1167" s="201"/>
      <c r="O1167" s="201"/>
      <c r="P1167" s="201"/>
      <c r="Q1167" s="113"/>
      <c r="R1167" s="113"/>
      <c r="U1167" s="201"/>
      <c r="V1167" s="113"/>
      <c r="W1167" s="113"/>
      <c r="X1167" s="113"/>
      <c r="Y1167" s="113"/>
      <c r="Z1167" s="113"/>
      <c r="AA1167" s="113"/>
      <c r="AB1167" s="113"/>
      <c r="AC1167" s="201"/>
      <c r="AD1167" s="113"/>
      <c r="AE1167" s="113"/>
      <c r="AF1167" s="113"/>
      <c r="AG1167" s="113"/>
    </row>
    <row r="1168" spans="2:33" x14ac:dyDescent="0.2">
      <c r="B1168" s="200"/>
      <c r="C1168" s="113"/>
      <c r="D1168" s="201"/>
      <c r="E1168" s="201"/>
      <c r="F1168" s="113"/>
      <c r="G1168" s="113"/>
      <c r="H1168" s="113"/>
      <c r="I1168" s="203"/>
      <c r="J1168" s="203"/>
      <c r="K1168" s="204"/>
      <c r="L1168" s="201"/>
      <c r="M1168" s="201"/>
      <c r="N1168" s="201"/>
      <c r="O1168" s="201"/>
      <c r="P1168" s="201"/>
      <c r="Q1168" s="113"/>
      <c r="R1168" s="113"/>
      <c r="U1168" s="201"/>
      <c r="V1168" s="113"/>
      <c r="W1168" s="113"/>
      <c r="X1168" s="113"/>
      <c r="Y1168" s="113"/>
      <c r="Z1168" s="113"/>
      <c r="AA1168" s="113"/>
      <c r="AB1168" s="113"/>
      <c r="AC1168" s="201"/>
      <c r="AD1168" s="113"/>
      <c r="AE1168" s="113"/>
      <c r="AF1168" s="113"/>
      <c r="AG1168" s="113"/>
    </row>
    <row r="1169" spans="2:33" x14ac:dyDescent="0.2">
      <c r="B1169" s="200"/>
      <c r="C1169" s="113"/>
      <c r="D1169" s="201"/>
      <c r="E1169" s="201"/>
      <c r="F1169" s="113"/>
      <c r="G1169" s="113"/>
      <c r="H1169" s="113"/>
      <c r="I1169" s="203"/>
      <c r="J1169" s="203"/>
      <c r="K1169" s="204"/>
      <c r="L1169" s="201"/>
      <c r="M1169" s="201"/>
      <c r="N1169" s="201"/>
      <c r="O1169" s="201"/>
      <c r="P1169" s="201"/>
      <c r="Q1169" s="113"/>
      <c r="R1169" s="113"/>
      <c r="U1169" s="201"/>
      <c r="V1169" s="113"/>
      <c r="W1169" s="113"/>
      <c r="X1169" s="113"/>
      <c r="Y1169" s="113"/>
      <c r="Z1169" s="113"/>
      <c r="AA1169" s="113"/>
      <c r="AB1169" s="113"/>
      <c r="AC1169" s="201"/>
      <c r="AD1169" s="113"/>
      <c r="AE1169" s="113"/>
      <c r="AF1169" s="113"/>
      <c r="AG1169" s="113"/>
    </row>
    <row r="1170" spans="2:33" x14ac:dyDescent="0.2">
      <c r="B1170" s="200"/>
      <c r="C1170" s="113"/>
      <c r="D1170" s="201"/>
      <c r="E1170" s="201"/>
      <c r="F1170" s="113"/>
      <c r="G1170" s="113"/>
      <c r="H1170" s="113"/>
      <c r="I1170" s="203"/>
      <c r="J1170" s="203"/>
      <c r="K1170" s="204"/>
      <c r="L1170" s="201"/>
      <c r="M1170" s="201"/>
      <c r="N1170" s="201"/>
      <c r="O1170" s="201"/>
      <c r="P1170" s="201"/>
      <c r="Q1170" s="113"/>
      <c r="R1170" s="113"/>
      <c r="U1170" s="201"/>
      <c r="V1170" s="113"/>
      <c r="W1170" s="113"/>
      <c r="X1170" s="113"/>
      <c r="Y1170" s="113"/>
      <c r="Z1170" s="113"/>
      <c r="AA1170" s="113"/>
      <c r="AB1170" s="113"/>
      <c r="AC1170" s="201"/>
      <c r="AD1170" s="113"/>
      <c r="AE1170" s="113"/>
      <c r="AF1170" s="113"/>
      <c r="AG1170" s="113"/>
    </row>
    <row r="1171" spans="2:33" x14ac:dyDescent="0.2">
      <c r="B1171" s="200"/>
      <c r="C1171" s="113"/>
      <c r="D1171" s="201"/>
      <c r="E1171" s="201"/>
      <c r="F1171" s="113"/>
      <c r="G1171" s="113"/>
      <c r="H1171" s="113"/>
      <c r="I1171" s="203"/>
      <c r="J1171" s="203"/>
      <c r="K1171" s="204"/>
      <c r="L1171" s="201"/>
      <c r="M1171" s="201"/>
      <c r="N1171" s="201"/>
      <c r="O1171" s="201"/>
      <c r="P1171" s="201"/>
      <c r="Q1171" s="113"/>
      <c r="R1171" s="113"/>
      <c r="U1171" s="201"/>
      <c r="V1171" s="113"/>
      <c r="W1171" s="113"/>
      <c r="X1171" s="113"/>
      <c r="Y1171" s="113"/>
      <c r="Z1171" s="113"/>
      <c r="AA1171" s="113"/>
      <c r="AB1171" s="113"/>
      <c r="AC1171" s="201"/>
      <c r="AD1171" s="113"/>
      <c r="AE1171" s="113"/>
      <c r="AF1171" s="113"/>
      <c r="AG1171" s="113"/>
    </row>
    <row r="1172" spans="2:33" x14ac:dyDescent="0.2">
      <c r="B1172" s="200"/>
      <c r="C1172" s="113"/>
      <c r="D1172" s="201"/>
      <c r="E1172" s="201"/>
      <c r="F1172" s="113"/>
      <c r="G1172" s="113"/>
      <c r="H1172" s="113"/>
      <c r="I1172" s="203"/>
      <c r="J1172" s="203"/>
      <c r="K1172" s="204"/>
      <c r="L1172" s="201"/>
      <c r="M1172" s="201"/>
      <c r="N1172" s="201"/>
      <c r="O1172" s="201"/>
      <c r="P1172" s="201"/>
      <c r="Q1172" s="113"/>
      <c r="R1172" s="113"/>
      <c r="U1172" s="201"/>
      <c r="V1172" s="113"/>
      <c r="W1172" s="113"/>
      <c r="X1172" s="113"/>
      <c r="Y1172" s="113"/>
      <c r="Z1172" s="113"/>
      <c r="AA1172" s="113"/>
      <c r="AB1172" s="113"/>
      <c r="AC1172" s="201"/>
      <c r="AD1172" s="113"/>
      <c r="AE1172" s="113"/>
      <c r="AF1172" s="113"/>
      <c r="AG1172" s="113"/>
    </row>
    <row r="1173" spans="2:33" x14ac:dyDescent="0.2">
      <c r="B1173" s="200"/>
      <c r="C1173" s="113"/>
      <c r="D1173" s="201"/>
      <c r="E1173" s="201"/>
      <c r="F1173" s="113"/>
      <c r="G1173" s="113"/>
      <c r="H1173" s="113"/>
      <c r="I1173" s="203"/>
      <c r="J1173" s="203"/>
      <c r="K1173" s="204"/>
      <c r="L1173" s="201"/>
      <c r="M1173" s="201"/>
      <c r="N1173" s="201"/>
      <c r="O1173" s="201"/>
      <c r="P1173" s="201"/>
      <c r="Q1173" s="113"/>
      <c r="R1173" s="113"/>
      <c r="U1173" s="201"/>
      <c r="V1173" s="113"/>
      <c r="W1173" s="113"/>
      <c r="X1173" s="113"/>
      <c r="Y1173" s="113"/>
      <c r="Z1173" s="113"/>
      <c r="AA1173" s="113"/>
      <c r="AB1173" s="113"/>
      <c r="AC1173" s="201"/>
      <c r="AD1173" s="113"/>
      <c r="AE1173" s="113"/>
      <c r="AF1173" s="113"/>
      <c r="AG1173" s="113"/>
    </row>
    <row r="1174" spans="2:33" x14ac:dyDescent="0.2">
      <c r="B1174" s="200"/>
      <c r="C1174" s="113"/>
      <c r="D1174" s="201"/>
      <c r="E1174" s="201"/>
      <c r="F1174" s="113"/>
      <c r="G1174" s="113"/>
      <c r="H1174" s="113"/>
      <c r="I1174" s="203"/>
      <c r="J1174" s="203"/>
      <c r="K1174" s="204"/>
      <c r="L1174" s="201"/>
      <c r="M1174" s="201"/>
      <c r="N1174" s="201"/>
      <c r="O1174" s="201"/>
      <c r="P1174" s="201"/>
      <c r="Q1174" s="113"/>
      <c r="R1174" s="113"/>
      <c r="U1174" s="201"/>
      <c r="V1174" s="113"/>
      <c r="W1174" s="113"/>
      <c r="X1174" s="113"/>
      <c r="Y1174" s="113"/>
      <c r="Z1174" s="113"/>
      <c r="AA1174" s="113"/>
      <c r="AB1174" s="113"/>
      <c r="AC1174" s="201"/>
      <c r="AD1174" s="113"/>
      <c r="AE1174" s="113"/>
      <c r="AF1174" s="113"/>
      <c r="AG1174" s="113"/>
    </row>
    <row r="1175" spans="2:33" x14ac:dyDescent="0.2">
      <c r="B1175" s="200"/>
      <c r="C1175" s="113"/>
      <c r="D1175" s="201"/>
      <c r="E1175" s="201"/>
      <c r="F1175" s="113"/>
      <c r="G1175" s="113"/>
      <c r="H1175" s="113"/>
      <c r="I1175" s="203"/>
      <c r="J1175" s="203"/>
      <c r="K1175" s="204"/>
      <c r="L1175" s="201"/>
      <c r="M1175" s="201"/>
      <c r="N1175" s="201"/>
      <c r="O1175" s="201"/>
      <c r="P1175" s="201"/>
      <c r="Q1175" s="113"/>
      <c r="R1175" s="113"/>
      <c r="U1175" s="201"/>
      <c r="V1175" s="113"/>
      <c r="W1175" s="113"/>
      <c r="X1175" s="113"/>
      <c r="Y1175" s="113"/>
      <c r="Z1175" s="113"/>
      <c r="AA1175" s="113"/>
      <c r="AB1175" s="113"/>
      <c r="AC1175" s="201"/>
      <c r="AD1175" s="113"/>
      <c r="AE1175" s="113"/>
      <c r="AF1175" s="113"/>
      <c r="AG1175" s="113"/>
    </row>
    <row r="1176" spans="2:33" x14ac:dyDescent="0.2">
      <c r="B1176" s="200"/>
      <c r="C1176" s="113"/>
      <c r="D1176" s="201"/>
      <c r="E1176" s="201"/>
      <c r="F1176" s="113"/>
      <c r="G1176" s="113"/>
      <c r="H1176" s="113"/>
      <c r="I1176" s="203"/>
      <c r="J1176" s="203"/>
      <c r="K1176" s="204"/>
      <c r="L1176" s="201"/>
      <c r="M1176" s="201"/>
      <c r="N1176" s="201"/>
      <c r="O1176" s="201"/>
      <c r="P1176" s="201"/>
      <c r="Q1176" s="113"/>
      <c r="R1176" s="113"/>
      <c r="U1176" s="201"/>
      <c r="V1176" s="113"/>
      <c r="W1176" s="113"/>
      <c r="X1176" s="113"/>
      <c r="Y1176" s="113"/>
      <c r="Z1176" s="113"/>
      <c r="AA1176" s="113"/>
      <c r="AB1176" s="113"/>
      <c r="AC1176" s="201"/>
      <c r="AD1176" s="113"/>
      <c r="AE1176" s="113"/>
      <c r="AF1176" s="113"/>
      <c r="AG1176" s="113"/>
    </row>
    <row r="1177" spans="2:33" x14ac:dyDescent="0.2">
      <c r="B1177" s="200"/>
      <c r="C1177" s="113"/>
      <c r="D1177" s="201"/>
      <c r="E1177" s="201"/>
      <c r="F1177" s="113"/>
      <c r="G1177" s="113"/>
      <c r="H1177" s="113"/>
      <c r="I1177" s="203"/>
      <c r="J1177" s="203"/>
      <c r="K1177" s="204"/>
      <c r="L1177" s="201"/>
      <c r="M1177" s="201"/>
      <c r="N1177" s="201"/>
      <c r="O1177" s="201"/>
      <c r="P1177" s="201"/>
      <c r="Q1177" s="113"/>
      <c r="R1177" s="113"/>
      <c r="U1177" s="201"/>
      <c r="V1177" s="113"/>
      <c r="W1177" s="113"/>
      <c r="X1177" s="113"/>
      <c r="Y1177" s="113"/>
      <c r="Z1177" s="113"/>
      <c r="AA1177" s="113"/>
      <c r="AB1177" s="113"/>
      <c r="AC1177" s="201"/>
      <c r="AD1177" s="113"/>
      <c r="AE1177" s="113"/>
      <c r="AF1177" s="113"/>
      <c r="AG1177" s="113"/>
    </row>
  </sheetData>
  <mergeCells count="90">
    <mergeCell ref="W2:W3"/>
    <mergeCell ref="X2:X4"/>
    <mergeCell ref="S2:T2"/>
    <mergeCell ref="B2:B4"/>
    <mergeCell ref="D2:D4"/>
    <mergeCell ref="E2:E4"/>
    <mergeCell ref="F2:F4"/>
    <mergeCell ref="G2:H2"/>
    <mergeCell ref="C2:C4"/>
    <mergeCell ref="I2:N2"/>
    <mergeCell ref="AG2:AH2"/>
    <mergeCell ref="AI2:AJ2"/>
    <mergeCell ref="Y2:Y3"/>
    <mergeCell ref="Z2:Z3"/>
    <mergeCell ref="AA2:AA3"/>
    <mergeCell ref="AB2:AB3"/>
    <mergeCell ref="AC2:AC3"/>
    <mergeCell ref="AE2:AF2"/>
    <mergeCell ref="Q2:R2"/>
    <mergeCell ref="A1:AH1"/>
    <mergeCell ref="A2:A4"/>
    <mergeCell ref="AM2:AN2"/>
    <mergeCell ref="AK2:AK3"/>
    <mergeCell ref="AL2:AL3"/>
    <mergeCell ref="AD2:AD3"/>
    <mergeCell ref="O2:P3"/>
    <mergeCell ref="U2:U4"/>
    <mergeCell ref="V2:V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47:B48"/>
    <mergeCell ref="B49:B50"/>
    <mergeCell ref="B51:B52"/>
    <mergeCell ref="B29:B30"/>
    <mergeCell ref="B33:B34"/>
    <mergeCell ref="B31:B32"/>
    <mergeCell ref="B35:B36"/>
    <mergeCell ref="B37:B38"/>
    <mergeCell ref="B39:B40"/>
    <mergeCell ref="B45:B46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B43:B44"/>
    <mergeCell ref="C29:C30"/>
    <mergeCell ref="C31:C32"/>
    <mergeCell ref="C33:C34"/>
    <mergeCell ref="C35:C36"/>
    <mergeCell ref="C37:C38"/>
    <mergeCell ref="C39:C40"/>
    <mergeCell ref="B41:B42"/>
    <mergeCell ref="C41:C42"/>
    <mergeCell ref="C43:C44"/>
    <mergeCell ref="C45:C46"/>
    <mergeCell ref="C47:C48"/>
    <mergeCell ref="C49:C50"/>
    <mergeCell ref="C51:C52"/>
    <mergeCell ref="O63:P63"/>
    <mergeCell ref="Q63:R63"/>
    <mergeCell ref="AE63:AF63"/>
    <mergeCell ref="AG63:AH63"/>
    <mergeCell ref="B53:B54"/>
    <mergeCell ref="C53:C54"/>
    <mergeCell ref="E57:F57"/>
    <mergeCell ref="E58:F58"/>
    <mergeCell ref="B64:B65"/>
    <mergeCell ref="E64:E65"/>
    <mergeCell ref="B66:B67"/>
    <mergeCell ref="E66:E67"/>
    <mergeCell ref="F63:G63"/>
    <mergeCell ref="M63:N63"/>
  </mergeCells>
  <phoneticPr fontId="0" type="noConversion"/>
  <pageMargins left="0.19685039370078741" right="0.19685039370078741" top="0.59055118110236227" bottom="0.31496062992125984" header="0.39370078740157483" footer="0.27559055118110237"/>
  <pageSetup paperSize="9" scale="84" orientation="landscape" r:id="rId1"/>
  <headerFooter>
    <oddFooter>&amp;L&amp;Z&amp;F&amp;D</oddFooter>
  </headerFooter>
  <ignoredErrors>
    <ignoredError sqref="P5:P40" formulaRange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EB01-4BA3-4A47-971F-42BC6E2E0373}">
  <sheetPr codeName="Лист10"/>
  <dimension ref="A1:AN1146"/>
  <sheetViews>
    <sheetView zoomScaleNormal="100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I30" sqref="I30"/>
    </sheetView>
  </sheetViews>
  <sheetFormatPr defaultRowHeight="12.75" x14ac:dyDescent="0.2"/>
  <cols>
    <col min="1" max="1" width="2.85546875" style="113" customWidth="1"/>
    <col min="2" max="2" width="16.140625" style="213" customWidth="1"/>
    <col min="3" max="3" width="6.42578125" style="211" hidden="1" customWidth="1"/>
    <col min="4" max="4" width="5.140625" style="210" customWidth="1"/>
    <col min="5" max="5" width="3.140625" style="210" customWidth="1"/>
    <col min="6" max="6" width="15.7109375" style="211" customWidth="1"/>
    <col min="7" max="8" width="7" style="211" customWidth="1"/>
    <col min="9" max="11" width="5.5703125" style="214" customWidth="1"/>
    <col min="12" max="12" width="5.5703125" style="215" customWidth="1"/>
    <col min="13" max="16" width="5.5703125" style="210" customWidth="1"/>
    <col min="17" max="18" width="6.7109375" style="211" customWidth="1"/>
    <col min="19" max="20" width="6.7109375" style="205" customWidth="1"/>
    <col min="21" max="21" width="3.5703125" style="210" customWidth="1"/>
    <col min="22" max="22" width="15.85546875" style="211" hidden="1" customWidth="1"/>
    <col min="23" max="23" width="5.7109375" style="211" customWidth="1"/>
    <col min="24" max="24" width="7.42578125" style="211" hidden="1" customWidth="1"/>
    <col min="25" max="26" width="5.85546875" style="211" hidden="1" customWidth="1"/>
    <col min="27" max="27" width="5.85546875" style="211" customWidth="1"/>
    <col min="28" max="28" width="11.42578125" style="211" hidden="1" customWidth="1"/>
    <col min="29" max="29" width="6.140625" style="210" hidden="1" customWidth="1"/>
    <col min="30" max="30" width="6.140625" style="211" customWidth="1"/>
    <col min="31" max="33" width="6.7109375" style="211" customWidth="1"/>
    <col min="34" max="34" width="6.85546875" style="113" customWidth="1"/>
    <col min="35" max="35" width="7.140625" style="205" customWidth="1"/>
    <col min="36" max="36" width="7.28515625" style="205" customWidth="1"/>
    <col min="37" max="37" width="8.85546875" style="206" customWidth="1"/>
    <col min="38" max="38" width="9.140625" style="205" customWidth="1"/>
    <col min="39" max="40" width="6.7109375" style="113" customWidth="1"/>
    <col min="41" max="16384" width="9.140625" style="113"/>
  </cols>
  <sheetData>
    <row r="1" spans="1:40" ht="36.75" customHeight="1" thickBot="1" x14ac:dyDescent="0.25">
      <c r="A1" s="2669" t="s">
        <v>355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669"/>
      <c r="V1" s="2669"/>
      <c r="W1" s="2669"/>
      <c r="X1" s="2669"/>
      <c r="Y1" s="2669"/>
      <c r="Z1" s="2669"/>
      <c r="AA1" s="2669"/>
      <c r="AB1" s="2669"/>
      <c r="AC1" s="2669"/>
      <c r="AD1" s="2669"/>
      <c r="AE1" s="2669"/>
      <c r="AF1" s="2669"/>
      <c r="AG1" s="2669"/>
      <c r="AH1" s="2669"/>
      <c r="AI1" s="2669"/>
      <c r="AJ1" s="2669"/>
      <c r="AK1" s="2669"/>
      <c r="AL1" s="2669"/>
      <c r="AM1" s="2669"/>
      <c r="AN1" s="2669"/>
    </row>
    <row r="2" spans="1:40" s="114" customFormat="1" ht="69.75" customHeight="1" x14ac:dyDescent="0.2">
      <c r="A2" s="2670" t="s">
        <v>0</v>
      </c>
      <c r="B2" s="2673" t="s">
        <v>384</v>
      </c>
      <c r="C2" s="2674" t="s">
        <v>2</v>
      </c>
      <c r="D2" s="2673" t="s">
        <v>318</v>
      </c>
      <c r="E2" s="2677" t="s">
        <v>4</v>
      </c>
      <c r="F2" s="2680" t="s">
        <v>5</v>
      </c>
      <c r="G2" s="2683" t="s">
        <v>389</v>
      </c>
      <c r="H2" s="2684"/>
      <c r="I2" s="2685" t="s">
        <v>7</v>
      </c>
      <c r="J2" s="2639"/>
      <c r="K2" s="2639"/>
      <c r="L2" s="2639"/>
      <c r="M2" s="2639"/>
      <c r="N2" s="2686"/>
      <c r="O2" s="2687" t="s">
        <v>8</v>
      </c>
      <c r="P2" s="2688"/>
      <c r="Q2" s="2655" t="s">
        <v>385</v>
      </c>
      <c r="R2" s="2655"/>
      <c r="S2" s="2656" t="s">
        <v>388</v>
      </c>
      <c r="T2" s="2657"/>
      <c r="U2" s="2658" t="s">
        <v>9</v>
      </c>
      <c r="V2" s="2661" t="s">
        <v>10</v>
      </c>
      <c r="W2" s="2647" t="s">
        <v>12</v>
      </c>
      <c r="X2" s="2666" t="s">
        <v>13</v>
      </c>
      <c r="Y2" s="2647" t="s">
        <v>335</v>
      </c>
      <c r="Z2" s="2647" t="s">
        <v>336</v>
      </c>
      <c r="AA2" s="2720" t="s">
        <v>16</v>
      </c>
      <c r="AB2" s="2647" t="s">
        <v>17</v>
      </c>
      <c r="AC2" s="2651" t="s">
        <v>18</v>
      </c>
      <c r="AD2" s="2653" t="s">
        <v>19</v>
      </c>
      <c r="AE2" s="2639" t="s">
        <v>386</v>
      </c>
      <c r="AF2" s="2639"/>
      <c r="AG2" s="2640" t="s">
        <v>387</v>
      </c>
      <c r="AH2" s="2641"/>
      <c r="AI2" s="2642" t="s">
        <v>382</v>
      </c>
      <c r="AJ2" s="2643"/>
      <c r="AK2" s="2644" t="s">
        <v>20</v>
      </c>
      <c r="AL2" s="2644" t="s">
        <v>21</v>
      </c>
      <c r="AM2" s="2642" t="s">
        <v>383</v>
      </c>
      <c r="AN2" s="2646"/>
    </row>
    <row r="3" spans="1:40" s="114" customFormat="1" ht="36" customHeight="1" x14ac:dyDescent="0.2">
      <c r="A3" s="2671"/>
      <c r="B3" s="2632"/>
      <c r="C3" s="2675"/>
      <c r="D3" s="2632"/>
      <c r="E3" s="2678"/>
      <c r="F3" s="2681"/>
      <c r="G3" s="115" t="s">
        <v>220</v>
      </c>
      <c r="H3" s="116" t="s">
        <v>29</v>
      </c>
      <c r="I3" s="420" t="s">
        <v>24</v>
      </c>
      <c r="J3" s="421" t="s">
        <v>25</v>
      </c>
      <c r="K3" s="421" t="s">
        <v>208</v>
      </c>
      <c r="L3" s="422" t="s">
        <v>26</v>
      </c>
      <c r="M3" s="422" t="s">
        <v>27</v>
      </c>
      <c r="N3" s="423" t="s">
        <v>28</v>
      </c>
      <c r="O3" s="2689"/>
      <c r="P3" s="2690"/>
      <c r="Q3" s="1451" t="s">
        <v>216</v>
      </c>
      <c r="R3" s="1451" t="s">
        <v>217</v>
      </c>
      <c r="S3" s="118" t="s">
        <v>218</v>
      </c>
      <c r="T3" s="123" t="s">
        <v>219</v>
      </c>
      <c r="U3" s="2659"/>
      <c r="V3" s="2662"/>
      <c r="W3" s="2648"/>
      <c r="X3" s="2667"/>
      <c r="Y3" s="2648"/>
      <c r="Z3" s="2648"/>
      <c r="AA3" s="2721"/>
      <c r="AB3" s="2648"/>
      <c r="AC3" s="2652"/>
      <c r="AD3" s="2654"/>
      <c r="AE3" s="1450" t="s">
        <v>216</v>
      </c>
      <c r="AF3" s="1452" t="s">
        <v>217</v>
      </c>
      <c r="AG3" s="120" t="s">
        <v>216</v>
      </c>
      <c r="AH3" s="121" t="s">
        <v>217</v>
      </c>
      <c r="AI3" s="122" t="s">
        <v>218</v>
      </c>
      <c r="AJ3" s="123" t="s">
        <v>219</v>
      </c>
      <c r="AK3" s="2645"/>
      <c r="AL3" s="2645"/>
      <c r="AM3" s="118" t="s">
        <v>218</v>
      </c>
      <c r="AN3" s="124" t="s">
        <v>219</v>
      </c>
    </row>
    <row r="4" spans="1:40" s="114" customFormat="1" ht="12.75" customHeight="1" thickBot="1" x14ac:dyDescent="0.25">
      <c r="A4" s="2672"/>
      <c r="B4" s="2629"/>
      <c r="C4" s="2676"/>
      <c r="D4" s="2629"/>
      <c r="E4" s="2679"/>
      <c r="F4" s="2682"/>
      <c r="G4" s="125" t="s">
        <v>30</v>
      </c>
      <c r="H4" s="126" t="s">
        <v>30</v>
      </c>
      <c r="I4" s="127" t="s">
        <v>31</v>
      </c>
      <c r="J4" s="128" t="s">
        <v>31</v>
      </c>
      <c r="K4" s="128"/>
      <c r="L4" s="129" t="s">
        <v>31</v>
      </c>
      <c r="M4" s="129" t="s">
        <v>31</v>
      </c>
      <c r="N4" s="130" t="s">
        <v>31</v>
      </c>
      <c r="O4" s="131" t="s">
        <v>30</v>
      </c>
      <c r="P4" s="132" t="s">
        <v>30</v>
      </c>
      <c r="Q4" s="129" t="s">
        <v>30</v>
      </c>
      <c r="R4" s="129" t="s">
        <v>30</v>
      </c>
      <c r="S4" s="133" t="s">
        <v>35</v>
      </c>
      <c r="T4" s="1102" t="s">
        <v>35</v>
      </c>
      <c r="U4" s="2660"/>
      <c r="V4" s="2663"/>
      <c r="W4" s="134" t="s">
        <v>32</v>
      </c>
      <c r="X4" s="2668"/>
      <c r="Y4" s="134" t="s">
        <v>33</v>
      </c>
      <c r="Z4" s="134" t="s">
        <v>33</v>
      </c>
      <c r="AA4" s="135" t="s">
        <v>34</v>
      </c>
      <c r="AB4" s="134" t="s">
        <v>35</v>
      </c>
      <c r="AC4" s="136" t="s">
        <v>34</v>
      </c>
      <c r="AD4" s="1110" t="s">
        <v>30</v>
      </c>
      <c r="AE4" s="131" t="s">
        <v>30</v>
      </c>
      <c r="AF4" s="1453" t="s">
        <v>30</v>
      </c>
      <c r="AG4" s="138" t="s">
        <v>30</v>
      </c>
      <c r="AH4" s="139" t="s">
        <v>30</v>
      </c>
      <c r="AI4" s="140" t="s">
        <v>35</v>
      </c>
      <c r="AJ4" s="133" t="s">
        <v>35</v>
      </c>
      <c r="AK4" s="133" t="s">
        <v>35</v>
      </c>
      <c r="AL4" s="133" t="s">
        <v>35</v>
      </c>
      <c r="AM4" s="133" t="s">
        <v>35</v>
      </c>
      <c r="AN4" s="141" t="s">
        <v>35</v>
      </c>
    </row>
    <row r="5" spans="1:40" ht="12.75" customHeight="1" x14ac:dyDescent="0.2">
      <c r="A5" s="1860">
        <v>7</v>
      </c>
      <c r="B5" s="2673" t="s">
        <v>108</v>
      </c>
      <c r="C5" s="2868" t="s">
        <v>341</v>
      </c>
      <c r="D5" s="1870">
        <v>1.3</v>
      </c>
      <c r="E5" s="1870" t="s">
        <v>39</v>
      </c>
      <c r="F5" s="1870" t="s">
        <v>109</v>
      </c>
      <c r="G5" s="1111">
        <v>6.0369999999999999</v>
      </c>
      <c r="H5" s="370">
        <v>10.763</v>
      </c>
      <c r="I5" s="367"/>
      <c r="J5" s="368">
        <v>2.7</v>
      </c>
      <c r="K5" s="368"/>
      <c r="L5" s="1254"/>
      <c r="M5" s="1254"/>
      <c r="N5" s="370"/>
      <c r="O5" s="554">
        <f t="shared" ref="O5:O16" si="0">0.314*I5+0.249*J5+0.195*L5+0.159*M5+0.06*N5</f>
        <v>0.67230000000000001</v>
      </c>
      <c r="P5" s="1254">
        <f t="shared" ref="P5:P15" si="1">0.4*SUM(I5:N5)</f>
        <v>1.08</v>
      </c>
      <c r="Q5" s="372">
        <f t="shared" ref="Q5:Q16" si="2">SQRT(POWER(O5,2)+POWER(P5+G5,2))</f>
        <v>7.1486835354490266</v>
      </c>
      <c r="R5" s="373">
        <f t="shared" ref="R5:R16" si="3">SQRT(POWER(O5,2)+POWER(P5+H5,2))</f>
        <v>11.862067117075338</v>
      </c>
      <c r="S5" s="374">
        <f t="shared" ref="S5:S18" si="4">37000/1.73/SQRT(POWER((G5+P5),2)+O5*O5)</f>
        <v>2991.779273895474</v>
      </c>
      <c r="T5" s="378">
        <f t="shared" ref="T5:T18" si="5">37000/2/SQRT(O5*O5+POWER((H5+P5),2))</f>
        <v>1559.5932662840373</v>
      </c>
      <c r="U5" s="1111">
        <v>1</v>
      </c>
      <c r="V5" s="1254" t="s">
        <v>122</v>
      </c>
      <c r="W5" s="1254">
        <v>4</v>
      </c>
      <c r="X5" s="1254">
        <v>11</v>
      </c>
      <c r="Y5" s="1254">
        <v>35</v>
      </c>
      <c r="Z5" s="1254">
        <v>6.3</v>
      </c>
      <c r="AA5" s="373">
        <v>7.4</v>
      </c>
      <c r="AB5" s="1254"/>
      <c r="AC5" s="1254">
        <v>10</v>
      </c>
      <c r="AD5" s="548">
        <f t="shared" ref="AD5:AD16" si="6">AA5/100*Y5*Y5/W5</f>
        <v>22.662500000000001</v>
      </c>
      <c r="AE5" s="554">
        <f t="shared" ref="AE5:AE18" si="7">SQRT(POWER(O5,2)+POWER(P5+AD5+G5,2))</f>
        <v>29.787087933196826</v>
      </c>
      <c r="AF5" s="548">
        <f t="shared" ref="AF5:AF18" si="8">SQRT(POWER(O5,2)+POWER(P5+AD5+H5,2))</f>
        <v>34.512048874849491</v>
      </c>
      <c r="AG5" s="1867">
        <f t="shared" ref="AG5:AG18" si="9">SQRT(POWER((AD5+P5+G5),2)+POWER(O5,2))*POWER(6.3/35,2)</f>
        <v>0.96510164903557716</v>
      </c>
      <c r="AH5" s="1868">
        <f t="shared" ref="AH5:AH18" si="10">SQRT(POWER((H5+P5+AD5),2)+POWER(O5,2))*POWER(6.3/35,2)</f>
        <v>1.1181903835451235</v>
      </c>
      <c r="AI5" s="376">
        <f t="shared" ref="AI5:AI18" si="11">37000/1.73/SQRT(POWER((G5+P5+AD5),2)+O5*O5)</f>
        <v>718.0051734147105</v>
      </c>
      <c r="AJ5" s="374">
        <f t="shared" ref="AJ5:AJ18" si="12">37000/2/SQRT(POWER((H5+P5+AD5),2)+O5*O5)</f>
        <v>536.04467434217725</v>
      </c>
      <c r="AK5" s="374">
        <f t="shared" ref="AK5:AK16" si="13">AJ5/1.2</f>
        <v>446.70389528514772</v>
      </c>
      <c r="AL5" s="378">
        <f t="shared" ref="AL5:AL16" si="14">AJ5/1.5</f>
        <v>357.36311622811814</v>
      </c>
      <c r="AM5" s="376">
        <f>6300/(1.73*AH5)</f>
        <v>3256.7070426454552</v>
      </c>
      <c r="AN5" s="378">
        <f>SUM(6300/(2*AH5))</f>
        <v>2817.0515918883189</v>
      </c>
    </row>
    <row r="6" spans="1:40" ht="12.75" customHeight="1" x14ac:dyDescent="0.2">
      <c r="A6" s="1861">
        <v>7</v>
      </c>
      <c r="B6" s="2622"/>
      <c r="C6" s="2864"/>
      <c r="D6" s="1857">
        <v>1.3</v>
      </c>
      <c r="E6" s="1857" t="s">
        <v>39</v>
      </c>
      <c r="F6" s="1857" t="s">
        <v>109</v>
      </c>
      <c r="G6" s="1858">
        <v>6.0369999999999999</v>
      </c>
      <c r="H6" s="292">
        <v>10.763</v>
      </c>
      <c r="I6" s="561"/>
      <c r="J6" s="163">
        <v>2.5</v>
      </c>
      <c r="K6" s="163"/>
      <c r="L6" s="1501"/>
      <c r="M6" s="1501"/>
      <c r="N6" s="292"/>
      <c r="O6" s="293">
        <f t="shared" si="0"/>
        <v>0.62250000000000005</v>
      </c>
      <c r="P6" s="1501">
        <f t="shared" si="1"/>
        <v>1</v>
      </c>
      <c r="Q6" s="168">
        <f t="shared" si="2"/>
        <v>7.0644798286922725</v>
      </c>
      <c r="R6" s="169">
        <f t="shared" si="3"/>
        <v>11.779459887872619</v>
      </c>
      <c r="S6" s="1498">
        <f t="shared" si="4"/>
        <v>3027.4392107583221</v>
      </c>
      <c r="T6" s="175">
        <f t="shared" si="5"/>
        <v>1570.5304127777897</v>
      </c>
      <c r="U6" s="1858">
        <v>2</v>
      </c>
      <c r="V6" s="1501" t="s">
        <v>122</v>
      </c>
      <c r="W6" s="1501">
        <v>4</v>
      </c>
      <c r="X6" s="1501">
        <v>11</v>
      </c>
      <c r="Y6" s="1501">
        <v>35</v>
      </c>
      <c r="Z6" s="1501">
        <v>6.3</v>
      </c>
      <c r="AA6" s="169">
        <v>6.49</v>
      </c>
      <c r="AB6" s="1501"/>
      <c r="AC6" s="1501">
        <v>5</v>
      </c>
      <c r="AD6" s="294">
        <f t="shared" si="6"/>
        <v>19.875624999999999</v>
      </c>
      <c r="AE6" s="293">
        <f t="shared" si="7"/>
        <v>26.919823376846754</v>
      </c>
      <c r="AF6" s="294">
        <f t="shared" si="8"/>
        <v>31.644748350091596</v>
      </c>
      <c r="AG6" s="1866">
        <f t="shared" si="9"/>
        <v>0.8722022774098348</v>
      </c>
      <c r="AH6" s="1865">
        <f t="shared" si="10"/>
        <v>1.0252898465429676</v>
      </c>
      <c r="AI6" s="1859">
        <f t="shared" si="11"/>
        <v>794.48081577641517</v>
      </c>
      <c r="AJ6" s="1498">
        <f t="shared" si="12"/>
        <v>584.61517201309812</v>
      </c>
      <c r="AK6" s="1498">
        <f t="shared" si="13"/>
        <v>487.17931001091512</v>
      </c>
      <c r="AL6" s="175">
        <f t="shared" si="14"/>
        <v>389.74344800873206</v>
      </c>
      <c r="AM6" s="1859">
        <f t="shared" ref="AM6:AM20" si="15">6300/(1.73*AH6)</f>
        <v>3551.7941676575597</v>
      </c>
      <c r="AN6" s="175">
        <f t="shared" ref="AN6:AN20" si="16">SUM(6300/(2*AH6))</f>
        <v>3072.3019550237891</v>
      </c>
    </row>
    <row r="7" spans="1:40" ht="12.75" customHeight="1" x14ac:dyDescent="0.2">
      <c r="A7" s="1861">
        <v>7</v>
      </c>
      <c r="B7" s="2621" t="s">
        <v>151</v>
      </c>
      <c r="C7" s="2863" t="s">
        <v>342</v>
      </c>
      <c r="D7" s="1871">
        <v>1.3</v>
      </c>
      <c r="E7" s="1871" t="s">
        <v>39</v>
      </c>
      <c r="F7" s="1871" t="s">
        <v>109</v>
      </c>
      <c r="G7" s="1858">
        <v>6.0369999999999999</v>
      </c>
      <c r="H7" s="292">
        <v>10.763</v>
      </c>
      <c r="I7" s="290"/>
      <c r="J7" s="163">
        <v>0.1</v>
      </c>
      <c r="K7" s="163"/>
      <c r="L7" s="1501"/>
      <c r="M7" s="1501"/>
      <c r="N7" s="292"/>
      <c r="O7" s="293">
        <f>0.314*I7+0.249*J7+0.195*L7+0.159*M7+0.06*N7</f>
        <v>2.4900000000000002E-2</v>
      </c>
      <c r="P7" s="1501">
        <f>0.4*SUM(I7:N7)</f>
        <v>4.0000000000000008E-2</v>
      </c>
      <c r="Q7" s="168">
        <f>SQRT(POWER(O7,2)+POWER(P7+G7,2))</f>
        <v>6.0770510126211708</v>
      </c>
      <c r="R7" s="169">
        <f>SQRT(POWER(O7,2)+POWER(P7+H7,2))</f>
        <v>10.803028696157387</v>
      </c>
      <c r="S7" s="1498">
        <f>37000/1.73/SQRT(POWER((G7+P7),2)+O7*O7)</f>
        <v>3519.3522635528111</v>
      </c>
      <c r="T7" s="175">
        <f>37000/2/SQRT(O7*O7+POWER((H7+P7),2))</f>
        <v>1712.4827231626634</v>
      </c>
      <c r="U7" s="566">
        <v>1</v>
      </c>
      <c r="V7" s="1501" t="s">
        <v>191</v>
      </c>
      <c r="W7" s="1501">
        <v>10</v>
      </c>
      <c r="X7" s="1501">
        <v>11</v>
      </c>
      <c r="Y7" s="1501">
        <v>35</v>
      </c>
      <c r="Z7" s="1501">
        <v>6.3</v>
      </c>
      <c r="AA7" s="169">
        <v>8.1</v>
      </c>
      <c r="AB7" s="1501"/>
      <c r="AC7" s="1501"/>
      <c r="AD7" s="294">
        <f>AA7/100*Y7*Y7/W7</f>
        <v>9.9224999999999994</v>
      </c>
      <c r="AE7" s="293">
        <f>SQRT(POWER(O7,2)+POWER(P7+AD7+G7,2))</f>
        <v>15.999519375906262</v>
      </c>
      <c r="AF7" s="294">
        <f>SQRT(POWER(O7,2)+POWER(P7+AD7+H7,2))</f>
        <v>20.725514957655452</v>
      </c>
      <c r="AG7" s="1866">
        <f>SQRT(POWER((AD7+P7+G7),2)+POWER(O7,2))*POWER(6.3/35,2)</f>
        <v>0.51838442777936289</v>
      </c>
      <c r="AH7" s="1865">
        <f>SQRT(POWER((H7+P7+AD7),2)+POWER(O7,2))*POWER(6.3/35,2)</f>
        <v>0.67150668462803664</v>
      </c>
      <c r="AI7" s="1859">
        <f>37000/1.73/SQRT(POWER((G7+P7+AD7),2)+O7*O7)</f>
        <v>1336.7453568137435</v>
      </c>
      <c r="AJ7" s="1498">
        <f>37000/2/SQRT(POWER((H7+P7+AD7),2)+O7*O7)</f>
        <v>892.61955796020368</v>
      </c>
      <c r="AK7" s="1498">
        <f>AJ7/1.2</f>
        <v>743.84963163350312</v>
      </c>
      <c r="AL7" s="175">
        <f>AJ7/1.5</f>
        <v>595.07970530680245</v>
      </c>
      <c r="AM7" s="1859">
        <f t="shared" si="15"/>
        <v>5423.0562114612521</v>
      </c>
      <c r="AN7" s="175">
        <f>SUM(6300/(2*AH7))</f>
        <v>4690.9436229139837</v>
      </c>
    </row>
    <row r="8" spans="1:40" ht="12.75" customHeight="1" x14ac:dyDescent="0.2">
      <c r="A8" s="1861">
        <v>7</v>
      </c>
      <c r="B8" s="2622"/>
      <c r="C8" s="2864"/>
      <c r="D8" s="1871">
        <v>1.3</v>
      </c>
      <c r="E8" s="1871" t="s">
        <v>39</v>
      </c>
      <c r="F8" s="1871" t="s">
        <v>109</v>
      </c>
      <c r="G8" s="1858">
        <v>6.0369999999999999</v>
      </c>
      <c r="H8" s="292">
        <v>10.763</v>
      </c>
      <c r="I8" s="290"/>
      <c r="J8" s="163">
        <v>0.1</v>
      </c>
      <c r="K8" s="163"/>
      <c r="L8" s="1501"/>
      <c r="M8" s="1501"/>
      <c r="N8" s="292"/>
      <c r="O8" s="293">
        <f>0.314*I8+0.249*J8+0.195*L8+0.159*M8+0.06*N8</f>
        <v>2.4900000000000002E-2</v>
      </c>
      <c r="P8" s="1501">
        <f>0.4*SUM(I8:N8)</f>
        <v>4.0000000000000008E-2</v>
      </c>
      <c r="Q8" s="168">
        <f>SQRT(POWER(O8,2)+POWER(P8+G8,2))</f>
        <v>6.0770510126211708</v>
      </c>
      <c r="R8" s="169">
        <f>SQRT(POWER(O8,2)+POWER(P8+H8,2))</f>
        <v>10.803028696157387</v>
      </c>
      <c r="S8" s="1498">
        <f>37000/1.73/SQRT(POWER((G8+P8),2)+O8*O8)</f>
        <v>3519.3522635528111</v>
      </c>
      <c r="T8" s="175">
        <f>37000/2/SQRT(O8*O8+POWER((H8+P8),2))</f>
        <v>1712.4827231626634</v>
      </c>
      <c r="U8" s="1858">
        <v>2</v>
      </c>
      <c r="V8" s="1501" t="s">
        <v>191</v>
      </c>
      <c r="W8" s="1501">
        <v>10</v>
      </c>
      <c r="X8" s="1501">
        <v>11</v>
      </c>
      <c r="Y8" s="1501">
        <v>35</v>
      </c>
      <c r="Z8" s="1501">
        <v>6.3</v>
      </c>
      <c r="AA8" s="169">
        <v>8.1</v>
      </c>
      <c r="AB8" s="1501"/>
      <c r="AC8" s="1501"/>
      <c r="AD8" s="294">
        <f>AA8/100*Y8*Y8/W8</f>
        <v>9.9224999999999994</v>
      </c>
      <c r="AE8" s="293">
        <f>SQRT(POWER(O8,2)+POWER(P8+AD8+G8,2))</f>
        <v>15.999519375906262</v>
      </c>
      <c r="AF8" s="294">
        <f>SQRT(POWER(O8,2)+POWER(P8+AD8+H8,2))</f>
        <v>20.725514957655452</v>
      </c>
      <c r="AG8" s="1866">
        <f>SQRT(POWER((AD8+P8+G8),2)+POWER(O8,2))*POWER(6.3/35,2)</f>
        <v>0.51838442777936289</v>
      </c>
      <c r="AH8" s="1865">
        <f>SQRT(POWER((H8+P8+AD8),2)+POWER(O8,2))*POWER(6.3/35,2)</f>
        <v>0.67150668462803664</v>
      </c>
      <c r="AI8" s="1859">
        <f>37000/1.73/SQRT(POWER((G8+P8+AD8),2)+O8*O8)</f>
        <v>1336.7453568137435</v>
      </c>
      <c r="AJ8" s="1498">
        <f>37000/2/SQRT(POWER((H8+P8+AD8),2)+O8*O8)</f>
        <v>892.61955796020368</v>
      </c>
      <c r="AK8" s="1498">
        <f>AJ8/1.2</f>
        <v>743.84963163350312</v>
      </c>
      <c r="AL8" s="175">
        <f>AJ8/1.5</f>
        <v>595.07970530680245</v>
      </c>
      <c r="AM8" s="1859">
        <f t="shared" si="15"/>
        <v>5423.0562114612521</v>
      </c>
      <c r="AN8" s="175">
        <f t="shared" si="16"/>
        <v>4690.9436229139837</v>
      </c>
    </row>
    <row r="9" spans="1:40" ht="12.75" customHeight="1" x14ac:dyDescent="0.2">
      <c r="A9" s="1861">
        <v>7</v>
      </c>
      <c r="B9" s="2621" t="s">
        <v>120</v>
      </c>
      <c r="C9" s="2861" t="s">
        <v>43</v>
      </c>
      <c r="D9" s="1871">
        <v>1.3</v>
      </c>
      <c r="E9" s="1871" t="s">
        <v>39</v>
      </c>
      <c r="F9" s="1871" t="s">
        <v>109</v>
      </c>
      <c r="G9" s="1858">
        <v>6.0369999999999999</v>
      </c>
      <c r="H9" s="292">
        <v>10.763</v>
      </c>
      <c r="I9" s="290"/>
      <c r="J9" s="163">
        <v>5.9</v>
      </c>
      <c r="K9" s="163"/>
      <c r="L9" s="1501"/>
      <c r="M9" s="1501"/>
      <c r="N9" s="292"/>
      <c r="O9" s="293">
        <f t="shared" si="0"/>
        <v>1.4691000000000001</v>
      </c>
      <c r="P9" s="1501">
        <f t="shared" si="1"/>
        <v>2.3600000000000003</v>
      </c>
      <c r="Q9" s="168">
        <f t="shared" si="2"/>
        <v>8.5245447860868211</v>
      </c>
      <c r="R9" s="169">
        <f t="shared" si="3"/>
        <v>13.204975721674009</v>
      </c>
      <c r="S9" s="1498">
        <f t="shared" si="4"/>
        <v>2508.9061965984483</v>
      </c>
      <c r="T9" s="175">
        <f t="shared" si="5"/>
        <v>1400.9870513911658</v>
      </c>
      <c r="U9" s="566">
        <v>1</v>
      </c>
      <c r="V9" s="1501" t="s">
        <v>209</v>
      </c>
      <c r="W9" s="1501">
        <v>6.3</v>
      </c>
      <c r="X9" s="1501">
        <v>11</v>
      </c>
      <c r="Y9" s="1501">
        <v>35</v>
      </c>
      <c r="Z9" s="1501">
        <v>6.3</v>
      </c>
      <c r="AA9" s="169">
        <v>6.82</v>
      </c>
      <c r="AB9" s="1501"/>
      <c r="AC9" s="1501">
        <v>5</v>
      </c>
      <c r="AD9" s="294">
        <f t="shared" si="6"/>
        <v>13.261111111111111</v>
      </c>
      <c r="AE9" s="293">
        <f t="shared" si="7"/>
        <v>21.707879484446071</v>
      </c>
      <c r="AF9" s="294">
        <f t="shared" si="8"/>
        <v>26.424980112262276</v>
      </c>
      <c r="AG9" s="1866">
        <f t="shared" si="9"/>
        <v>0.70333529529605265</v>
      </c>
      <c r="AH9" s="1865">
        <f t="shared" si="10"/>
        <v>0.85616935563729768</v>
      </c>
      <c r="AI9" s="1859">
        <f t="shared" si="11"/>
        <v>985.23134202575784</v>
      </c>
      <c r="AJ9" s="1498">
        <f t="shared" si="12"/>
        <v>700.095134278464</v>
      </c>
      <c r="AK9" s="1498">
        <f t="shared" si="13"/>
        <v>583.41261189872</v>
      </c>
      <c r="AL9" s="175">
        <f t="shared" si="14"/>
        <v>466.730089518976</v>
      </c>
      <c r="AM9" s="1859">
        <f t="shared" si="15"/>
        <v>4253.3857035786496</v>
      </c>
      <c r="AN9" s="175">
        <f t="shared" si="16"/>
        <v>3679.1786335955321</v>
      </c>
    </row>
    <row r="10" spans="1:40" ht="12.75" customHeight="1" x14ac:dyDescent="0.2">
      <c r="A10" s="1861">
        <v>7</v>
      </c>
      <c r="B10" s="2622"/>
      <c r="C10" s="2862"/>
      <c r="D10" s="1871">
        <v>1.3</v>
      </c>
      <c r="E10" s="1871" t="s">
        <v>39</v>
      </c>
      <c r="F10" s="1871" t="s">
        <v>109</v>
      </c>
      <c r="G10" s="1858">
        <v>6.0369999999999999</v>
      </c>
      <c r="H10" s="292">
        <v>10.763</v>
      </c>
      <c r="I10" s="290"/>
      <c r="J10" s="163">
        <v>5.7</v>
      </c>
      <c r="K10" s="163"/>
      <c r="L10" s="1501"/>
      <c r="M10" s="1501"/>
      <c r="N10" s="292"/>
      <c r="O10" s="293">
        <f t="shared" si="0"/>
        <v>1.4193</v>
      </c>
      <c r="P10" s="1501">
        <f t="shared" si="1"/>
        <v>2.2800000000000002</v>
      </c>
      <c r="Q10" s="168">
        <f t="shared" si="2"/>
        <v>8.437233047036214</v>
      </c>
      <c r="R10" s="169">
        <f t="shared" si="3"/>
        <v>13.119994721416621</v>
      </c>
      <c r="S10" s="1498">
        <f t="shared" si="4"/>
        <v>2534.8693247849815</v>
      </c>
      <c r="T10" s="175">
        <f t="shared" si="5"/>
        <v>1410.0615429212976</v>
      </c>
      <c r="U10" s="1858">
        <v>2</v>
      </c>
      <c r="V10" s="1501" t="s">
        <v>209</v>
      </c>
      <c r="W10" s="1501">
        <v>6.3</v>
      </c>
      <c r="X10" s="1501">
        <v>11</v>
      </c>
      <c r="Y10" s="1501">
        <v>35</v>
      </c>
      <c r="Z10" s="1501">
        <v>6.3</v>
      </c>
      <c r="AA10" s="169">
        <v>6.82</v>
      </c>
      <c r="AB10" s="1501"/>
      <c r="AC10" s="1501">
        <v>5</v>
      </c>
      <c r="AD10" s="294">
        <f t="shared" si="6"/>
        <v>13.261111111111111</v>
      </c>
      <c r="AE10" s="293">
        <f t="shared" si="7"/>
        <v>21.62473795479281</v>
      </c>
      <c r="AF10" s="294">
        <f t="shared" si="8"/>
        <v>26.342374111603515</v>
      </c>
      <c r="AG10" s="1866">
        <f t="shared" si="9"/>
        <v>0.70064150973528705</v>
      </c>
      <c r="AH10" s="1865">
        <f t="shared" si="10"/>
        <v>0.85349292121595388</v>
      </c>
      <c r="AI10" s="1859">
        <f t="shared" si="11"/>
        <v>989.01930195431726</v>
      </c>
      <c r="AJ10" s="1498">
        <f t="shared" si="12"/>
        <v>702.29053469599614</v>
      </c>
      <c r="AK10" s="1498">
        <f t="shared" si="13"/>
        <v>585.24211224666351</v>
      </c>
      <c r="AL10" s="175">
        <f t="shared" si="14"/>
        <v>468.19368979733076</v>
      </c>
      <c r="AM10" s="1859">
        <f t="shared" si="15"/>
        <v>4266.7237262163662</v>
      </c>
      <c r="AN10" s="175">
        <f t="shared" si="16"/>
        <v>3690.7160231771572</v>
      </c>
    </row>
    <row r="11" spans="1:40" ht="12.75" customHeight="1" x14ac:dyDescent="0.2">
      <c r="A11" s="1861">
        <v>7</v>
      </c>
      <c r="B11" s="2621" t="s">
        <v>165</v>
      </c>
      <c r="C11" s="2863" t="s">
        <v>341</v>
      </c>
      <c r="D11" s="1871">
        <v>1.3</v>
      </c>
      <c r="E11" s="1871" t="s">
        <v>39</v>
      </c>
      <c r="F11" s="1871" t="s">
        <v>109</v>
      </c>
      <c r="G11" s="1858">
        <v>6.0369999999999999</v>
      </c>
      <c r="H11" s="292">
        <v>10.763</v>
      </c>
      <c r="I11" s="290"/>
      <c r="J11" s="163">
        <v>10.6</v>
      </c>
      <c r="K11" s="163"/>
      <c r="L11" s="1501"/>
      <c r="M11" s="1501"/>
      <c r="N11" s="292"/>
      <c r="O11" s="293">
        <f t="shared" si="0"/>
        <v>2.6393999999999997</v>
      </c>
      <c r="P11" s="1501">
        <f>0.4*SUM(I11:N11)</f>
        <v>4.24</v>
      </c>
      <c r="Q11" s="168">
        <f t="shared" si="2"/>
        <v>10.610521257695119</v>
      </c>
      <c r="R11" s="169">
        <f t="shared" si="3"/>
        <v>15.233398877466579</v>
      </c>
      <c r="S11" s="1498">
        <f t="shared" si="4"/>
        <v>2015.6675357945696</v>
      </c>
      <c r="T11" s="175">
        <f t="shared" si="5"/>
        <v>1214.4367877982513</v>
      </c>
      <c r="U11" s="1858">
        <v>1</v>
      </c>
      <c r="V11" s="1501" t="s">
        <v>50</v>
      </c>
      <c r="W11" s="1501">
        <v>6.3</v>
      </c>
      <c r="X11" s="1501">
        <v>11</v>
      </c>
      <c r="Y11" s="1501">
        <v>35</v>
      </c>
      <c r="Z11" s="1501">
        <v>6.3</v>
      </c>
      <c r="AA11" s="169">
        <v>7.69</v>
      </c>
      <c r="AB11" s="1501"/>
      <c r="AC11" s="1501">
        <v>10</v>
      </c>
      <c r="AD11" s="294">
        <f t="shared" si="6"/>
        <v>14.952777777777781</v>
      </c>
      <c r="AE11" s="293">
        <f t="shared" si="7"/>
        <v>25.367461817770604</v>
      </c>
      <c r="AF11" s="294">
        <f t="shared" si="8"/>
        <v>30.071831580926446</v>
      </c>
      <c r="AG11" s="1866">
        <f t="shared" si="9"/>
        <v>0.82190576289576756</v>
      </c>
      <c r="AH11" s="1865">
        <f t="shared" si="10"/>
        <v>0.97432734322201675</v>
      </c>
      <c r="AI11" s="1859">
        <f t="shared" si="11"/>
        <v>843.09906094002031</v>
      </c>
      <c r="AJ11" s="1498">
        <f t="shared" si="12"/>
        <v>615.19365557147933</v>
      </c>
      <c r="AK11" s="1498">
        <f t="shared" si="13"/>
        <v>512.66137964289942</v>
      </c>
      <c r="AL11" s="175">
        <f t="shared" si="14"/>
        <v>410.12910371431957</v>
      </c>
      <c r="AM11" s="1859">
        <f t="shared" si="15"/>
        <v>3737.5718976204726</v>
      </c>
      <c r="AN11" s="175">
        <f t="shared" si="16"/>
        <v>3232.9996914417088</v>
      </c>
    </row>
    <row r="12" spans="1:40" ht="12.75" customHeight="1" x14ac:dyDescent="0.2">
      <c r="A12" s="1861">
        <v>7</v>
      </c>
      <c r="B12" s="2622"/>
      <c r="C12" s="2864"/>
      <c r="D12" s="1871">
        <v>1.3</v>
      </c>
      <c r="E12" s="1871" t="s">
        <v>39</v>
      </c>
      <c r="F12" s="1871" t="s">
        <v>109</v>
      </c>
      <c r="G12" s="1858">
        <v>6.0369999999999999</v>
      </c>
      <c r="H12" s="292">
        <v>10.763</v>
      </c>
      <c r="I12" s="290"/>
      <c r="J12" s="163">
        <v>10.4</v>
      </c>
      <c r="K12" s="163"/>
      <c r="L12" s="1501"/>
      <c r="M12" s="1501"/>
      <c r="N12" s="292"/>
      <c r="O12" s="293">
        <f t="shared" si="0"/>
        <v>2.5895999999999999</v>
      </c>
      <c r="P12" s="1501">
        <f>0.4*SUM(I12:N12)</f>
        <v>4.16</v>
      </c>
      <c r="Q12" s="168">
        <f t="shared" si="2"/>
        <v>10.520686154429281</v>
      </c>
      <c r="R12" s="169">
        <f t="shared" si="3"/>
        <v>15.146021165969628</v>
      </c>
      <c r="S12" s="1498">
        <f t="shared" si="4"/>
        <v>2032.8791224315751</v>
      </c>
      <c r="T12" s="175">
        <f t="shared" si="5"/>
        <v>1221.4428989156675</v>
      </c>
      <c r="U12" s="1858">
        <v>2</v>
      </c>
      <c r="V12" s="1501" t="s">
        <v>50</v>
      </c>
      <c r="W12" s="1501">
        <v>6.3</v>
      </c>
      <c r="X12" s="1501">
        <v>11</v>
      </c>
      <c r="Y12" s="1501">
        <v>35</v>
      </c>
      <c r="Z12" s="1501">
        <v>6.3</v>
      </c>
      <c r="AA12" s="169">
        <v>7.63</v>
      </c>
      <c r="AB12" s="1501"/>
      <c r="AC12" s="1501">
        <v>10</v>
      </c>
      <c r="AD12" s="294">
        <f t="shared" si="6"/>
        <v>14.836111111111109</v>
      </c>
      <c r="AE12" s="293">
        <f t="shared" si="7"/>
        <v>25.166697837841866</v>
      </c>
      <c r="AF12" s="294">
        <f t="shared" si="8"/>
        <v>29.871570468983659</v>
      </c>
      <c r="AG12" s="1866">
        <f t="shared" si="9"/>
        <v>0.81540100994607645</v>
      </c>
      <c r="AH12" s="1865">
        <f t="shared" si="10"/>
        <v>0.9678388831950705</v>
      </c>
      <c r="AI12" s="1859">
        <f t="shared" si="11"/>
        <v>849.82477140228002</v>
      </c>
      <c r="AJ12" s="1498">
        <f t="shared" si="12"/>
        <v>619.31795715960016</v>
      </c>
      <c r="AK12" s="1498">
        <f t="shared" si="13"/>
        <v>516.09829763300013</v>
      </c>
      <c r="AL12" s="175">
        <f t="shared" si="14"/>
        <v>412.8786381064001</v>
      </c>
      <c r="AM12" s="1859">
        <f t="shared" si="15"/>
        <v>3762.6288428172693</v>
      </c>
      <c r="AN12" s="175">
        <f t="shared" si="16"/>
        <v>3254.6739490369382</v>
      </c>
    </row>
    <row r="13" spans="1:40" ht="12.75" customHeight="1" x14ac:dyDescent="0.2">
      <c r="A13" s="1861">
        <v>7</v>
      </c>
      <c r="B13" s="2621" t="s">
        <v>169</v>
      </c>
      <c r="C13" s="2863" t="s">
        <v>342</v>
      </c>
      <c r="D13" s="1871">
        <v>1.3</v>
      </c>
      <c r="E13" s="1871" t="s">
        <v>39</v>
      </c>
      <c r="F13" s="1871" t="s">
        <v>109</v>
      </c>
      <c r="G13" s="1858">
        <v>6.0369999999999999</v>
      </c>
      <c r="H13" s="292">
        <v>10.763</v>
      </c>
      <c r="I13" s="290"/>
      <c r="J13" s="163">
        <v>6.18</v>
      </c>
      <c r="K13" s="163"/>
      <c r="L13" s="1501"/>
      <c r="M13" s="1501"/>
      <c r="N13" s="292"/>
      <c r="O13" s="293">
        <f>0.314*I13+0.249*J13+0.195*L13+0.159*M13+0.06*N13</f>
        <v>1.5388199999999999</v>
      </c>
      <c r="P13" s="1501">
        <f>0.4*SUM(I13:N13)</f>
        <v>2.472</v>
      </c>
      <c r="Q13" s="168">
        <f>SQRT(POWER(O13,2)+POWER(P13+G13,2))</f>
        <v>8.6470253840497087</v>
      </c>
      <c r="R13" s="169">
        <f>SQRT(POWER(O13,2)+POWER(P13+H13,2))</f>
        <v>13.324158209523031</v>
      </c>
      <c r="S13" s="1498">
        <f t="shared" si="4"/>
        <v>2473.3688508010132</v>
      </c>
      <c r="T13" s="175">
        <f t="shared" si="5"/>
        <v>1388.4554437951431</v>
      </c>
      <c r="U13" s="566">
        <v>1</v>
      </c>
      <c r="V13" s="1501" t="s">
        <v>122</v>
      </c>
      <c r="W13" s="1501">
        <v>4</v>
      </c>
      <c r="X13" s="1501">
        <v>11</v>
      </c>
      <c r="Y13" s="1501">
        <v>35</v>
      </c>
      <c r="Z13" s="1501">
        <v>6.3</v>
      </c>
      <c r="AA13" s="169">
        <v>7.5</v>
      </c>
      <c r="AB13" s="1501"/>
      <c r="AC13" s="1501">
        <v>10</v>
      </c>
      <c r="AD13" s="294">
        <f>AA13/100*Y13*Y13/W13</f>
        <v>22.96875</v>
      </c>
      <c r="AE13" s="293">
        <f t="shared" si="7"/>
        <v>31.515340900185421</v>
      </c>
      <c r="AF13" s="294">
        <f t="shared" si="8"/>
        <v>36.236438581280304</v>
      </c>
      <c r="AG13" s="1866">
        <f>SQRT(POWER((AD13+P13+G13),2)+POWER(O13,2))*POWER(6.3/35,2)</f>
        <v>1.0210970451660075</v>
      </c>
      <c r="AH13" s="1865">
        <f t="shared" si="10"/>
        <v>1.1740606100334818</v>
      </c>
      <c r="AI13" s="1859">
        <f t="shared" si="11"/>
        <v>678.63087074740758</v>
      </c>
      <c r="AJ13" s="1498">
        <f t="shared" si="12"/>
        <v>510.53582317433029</v>
      </c>
      <c r="AK13" s="1498">
        <f>AJ13/1.2</f>
        <v>425.44651931194193</v>
      </c>
      <c r="AL13" s="175">
        <f>AJ13/1.5</f>
        <v>340.35721544955351</v>
      </c>
      <c r="AM13" s="1859">
        <f t="shared" si="15"/>
        <v>3101.7295580727937</v>
      </c>
      <c r="AN13" s="175">
        <f t="shared" si="16"/>
        <v>2682.9960677329668</v>
      </c>
    </row>
    <row r="14" spans="1:40" ht="12.75" customHeight="1" x14ac:dyDescent="0.2">
      <c r="A14" s="1861">
        <v>7</v>
      </c>
      <c r="B14" s="2622"/>
      <c r="C14" s="2864"/>
      <c r="D14" s="1871">
        <v>1.3</v>
      </c>
      <c r="E14" s="1871" t="s">
        <v>39</v>
      </c>
      <c r="F14" s="1871" t="s">
        <v>109</v>
      </c>
      <c r="G14" s="1858">
        <v>6.0369999999999999</v>
      </c>
      <c r="H14" s="292">
        <v>10.763</v>
      </c>
      <c r="I14" s="290"/>
      <c r="J14" s="163">
        <v>5.98</v>
      </c>
      <c r="K14" s="163"/>
      <c r="L14" s="1501"/>
      <c r="M14" s="1501"/>
      <c r="N14" s="292"/>
      <c r="O14" s="293">
        <f>0.314*I14+0.249*J14+0.195*L14+0.159*M14+0.06*N14</f>
        <v>1.48902</v>
      </c>
      <c r="P14" s="1501">
        <f>0.4*SUM(I14:N14)</f>
        <v>2.3920000000000003</v>
      </c>
      <c r="Q14" s="168">
        <f>SQRT(POWER(O14,2)+POWER(P14+G14,2))</f>
        <v>8.5595105911728382</v>
      </c>
      <c r="R14" s="169">
        <f>SQRT(POWER(O14,2)+POWER(P14+H14,2))</f>
        <v>13.239003193609406</v>
      </c>
      <c r="S14" s="1498">
        <f t="shared" si="4"/>
        <v>2498.6572548961235</v>
      </c>
      <c r="T14" s="175">
        <f t="shared" si="5"/>
        <v>1397.3861724672843</v>
      </c>
      <c r="U14" s="1858">
        <v>2</v>
      </c>
      <c r="V14" s="1501" t="s">
        <v>122</v>
      </c>
      <c r="W14" s="1501">
        <v>4</v>
      </c>
      <c r="X14" s="1501">
        <v>11</v>
      </c>
      <c r="Y14" s="1501">
        <v>35</v>
      </c>
      <c r="Z14" s="1501">
        <v>6.3</v>
      </c>
      <c r="AA14" s="169">
        <v>7.5</v>
      </c>
      <c r="AB14" s="1501"/>
      <c r="AC14" s="1501">
        <v>10</v>
      </c>
      <c r="AD14" s="294">
        <f>AA14/100*Y14*Y14/W14</f>
        <v>22.96875</v>
      </c>
      <c r="AE14" s="293">
        <f t="shared" si="7"/>
        <v>31.433038122696633</v>
      </c>
      <c r="AF14" s="294">
        <f t="shared" si="8"/>
        <v>36.154425657489014</v>
      </c>
      <c r="AG14" s="1866">
        <f t="shared" si="9"/>
        <v>1.0184304351753708</v>
      </c>
      <c r="AH14" s="1865">
        <f t="shared" si="10"/>
        <v>1.171403391302644</v>
      </c>
      <c r="AI14" s="1859">
        <f t="shared" si="11"/>
        <v>680.40776566078262</v>
      </c>
      <c r="AJ14" s="1498">
        <f t="shared" si="12"/>
        <v>511.69392580761178</v>
      </c>
      <c r="AK14" s="1498">
        <f>AJ14/1.2</f>
        <v>426.4116048396765</v>
      </c>
      <c r="AL14" s="175">
        <f>AJ14/1.5</f>
        <v>341.12928387174117</v>
      </c>
      <c r="AM14" s="1859">
        <f t="shared" si="15"/>
        <v>3108.765540673578</v>
      </c>
      <c r="AN14" s="175">
        <f t="shared" si="16"/>
        <v>2689.0821926826447</v>
      </c>
    </row>
    <row r="15" spans="1:40" ht="12.75" customHeight="1" x14ac:dyDescent="0.2">
      <c r="A15" s="1861">
        <v>7</v>
      </c>
      <c r="B15" s="2621" t="s">
        <v>156</v>
      </c>
      <c r="C15" s="2861" t="s">
        <v>43</v>
      </c>
      <c r="D15" s="1871">
        <v>2.4</v>
      </c>
      <c r="E15" s="1871" t="s">
        <v>39</v>
      </c>
      <c r="F15" s="1871" t="s">
        <v>109</v>
      </c>
      <c r="G15" s="1858">
        <v>6.0369999999999999</v>
      </c>
      <c r="H15" s="292">
        <v>10.763</v>
      </c>
      <c r="I15" s="290"/>
      <c r="J15" s="163">
        <v>16.3</v>
      </c>
      <c r="K15" s="163"/>
      <c r="L15" s="1501"/>
      <c r="M15" s="1501"/>
      <c r="N15" s="292"/>
      <c r="O15" s="293">
        <f t="shared" si="0"/>
        <v>4.0587</v>
      </c>
      <c r="P15" s="1501">
        <f t="shared" si="1"/>
        <v>6.5200000000000005</v>
      </c>
      <c r="Q15" s="168">
        <f t="shared" si="2"/>
        <v>13.196639522620902</v>
      </c>
      <c r="R15" s="169">
        <f t="shared" si="3"/>
        <v>17.753172524650349</v>
      </c>
      <c r="S15" s="1498">
        <f t="shared" si="4"/>
        <v>1620.6613206592024</v>
      </c>
      <c r="T15" s="175">
        <f t="shared" si="5"/>
        <v>1042.0672685015975</v>
      </c>
      <c r="U15" s="1858">
        <v>1</v>
      </c>
      <c r="V15" s="1501" t="s">
        <v>210</v>
      </c>
      <c r="W15" s="1501">
        <v>4</v>
      </c>
      <c r="X15" s="1501">
        <v>11</v>
      </c>
      <c r="Y15" s="1501">
        <v>35</v>
      </c>
      <c r="Z15" s="1501">
        <v>6.3</v>
      </c>
      <c r="AA15" s="169">
        <v>6.14</v>
      </c>
      <c r="AB15" s="1501"/>
      <c r="AC15" s="1501">
        <v>5</v>
      </c>
      <c r="AD15" s="294">
        <f t="shared" si="6"/>
        <v>18.803750000000001</v>
      </c>
      <c r="AE15" s="293">
        <f t="shared" si="7"/>
        <v>31.622297295618797</v>
      </c>
      <c r="AF15" s="294">
        <f t="shared" si="8"/>
        <v>36.314275034103325</v>
      </c>
      <c r="AG15" s="1866">
        <f t="shared" si="9"/>
        <v>1.0245624323780489</v>
      </c>
      <c r="AH15" s="1865">
        <f t="shared" si="10"/>
        <v>1.1765825111049477</v>
      </c>
      <c r="AI15" s="1859">
        <f t="shared" si="11"/>
        <v>676.33553113035146</v>
      </c>
      <c r="AJ15" s="1498">
        <f t="shared" si="12"/>
        <v>509.44153456530108</v>
      </c>
      <c r="AK15" s="1498">
        <f t="shared" si="13"/>
        <v>424.53461213775091</v>
      </c>
      <c r="AL15" s="175">
        <f t="shared" si="14"/>
        <v>339.62768971020074</v>
      </c>
      <c r="AM15" s="1859">
        <f t="shared" si="15"/>
        <v>3095.0812737220817</v>
      </c>
      <c r="AN15" s="175">
        <f t="shared" si="16"/>
        <v>2677.2453017696002</v>
      </c>
    </row>
    <row r="16" spans="1:40" ht="12.75" customHeight="1" x14ac:dyDescent="0.2">
      <c r="A16" s="1863">
        <v>7</v>
      </c>
      <c r="B16" s="2632"/>
      <c r="C16" s="2865"/>
      <c r="D16" s="1856">
        <v>2.4</v>
      </c>
      <c r="E16" s="1856" t="s">
        <v>39</v>
      </c>
      <c r="F16" s="1856" t="s">
        <v>109</v>
      </c>
      <c r="G16" s="1132">
        <v>6.0369999999999999</v>
      </c>
      <c r="H16" s="362">
        <v>10.763</v>
      </c>
      <c r="I16" s="303"/>
      <c r="J16" s="643">
        <v>16.7</v>
      </c>
      <c r="K16" s="643"/>
      <c r="L16" s="296"/>
      <c r="M16" s="296"/>
      <c r="N16" s="362"/>
      <c r="O16" s="306">
        <f t="shared" si="0"/>
        <v>4.1582999999999997</v>
      </c>
      <c r="P16" s="296">
        <f>0.4*SUM(I16:N16)</f>
        <v>6.68</v>
      </c>
      <c r="Q16" s="307">
        <f t="shared" si="2"/>
        <v>13.379594459100767</v>
      </c>
      <c r="R16" s="308">
        <f t="shared" si="3"/>
        <v>17.931807156279589</v>
      </c>
      <c r="S16" s="312">
        <f t="shared" si="4"/>
        <v>1598.5001116716689</v>
      </c>
      <c r="T16" s="338">
        <f t="shared" si="5"/>
        <v>1031.6863124150559</v>
      </c>
      <c r="U16" s="1132">
        <v>2</v>
      </c>
      <c r="V16" s="296" t="s">
        <v>210</v>
      </c>
      <c r="W16" s="296">
        <v>4</v>
      </c>
      <c r="X16" s="296">
        <v>11</v>
      </c>
      <c r="Y16" s="296">
        <v>35</v>
      </c>
      <c r="Z16" s="296">
        <v>6.3</v>
      </c>
      <c r="AA16" s="308">
        <v>6.14</v>
      </c>
      <c r="AB16" s="296"/>
      <c r="AC16" s="296">
        <v>5</v>
      </c>
      <c r="AD16" s="310">
        <f t="shared" si="6"/>
        <v>18.803750000000001</v>
      </c>
      <c r="AE16" s="306">
        <f t="shared" si="7"/>
        <v>31.793853799948504</v>
      </c>
      <c r="AF16" s="310">
        <f t="shared" si="8"/>
        <v>36.484494575812612</v>
      </c>
      <c r="AG16" s="196">
        <f t="shared" si="9"/>
        <v>1.0301208631183314</v>
      </c>
      <c r="AH16" s="197">
        <f t="shared" si="10"/>
        <v>1.1820976242563286</v>
      </c>
      <c r="AI16" s="623">
        <f t="shared" si="11"/>
        <v>672.68609120385588</v>
      </c>
      <c r="AJ16" s="312">
        <f t="shared" si="12"/>
        <v>507.06471927569396</v>
      </c>
      <c r="AK16" s="312">
        <f t="shared" si="13"/>
        <v>422.55393272974499</v>
      </c>
      <c r="AL16" s="338">
        <f t="shared" si="14"/>
        <v>338.04314618379595</v>
      </c>
      <c r="AM16" s="623">
        <f t="shared" si="15"/>
        <v>3080.6410759862674</v>
      </c>
      <c r="AN16" s="338">
        <f t="shared" si="16"/>
        <v>2664.7545307281212</v>
      </c>
    </row>
    <row r="17" spans="1:40" ht="12.75" customHeight="1" x14ac:dyDescent="0.2">
      <c r="A17" s="1861">
        <v>7</v>
      </c>
      <c r="B17" s="2866" t="s">
        <v>185</v>
      </c>
      <c r="C17" s="2867" t="s">
        <v>342</v>
      </c>
      <c r="D17" s="1871">
        <v>2.4</v>
      </c>
      <c r="E17" s="1871" t="s">
        <v>39</v>
      </c>
      <c r="F17" s="1871" t="s">
        <v>109</v>
      </c>
      <c r="G17" s="1858">
        <v>6.0369999999999999</v>
      </c>
      <c r="H17" s="292">
        <v>10.763</v>
      </c>
      <c r="I17" s="290"/>
      <c r="J17" s="163">
        <v>14.88</v>
      </c>
      <c r="K17" s="1479">
        <v>4.8000000000000001E-2</v>
      </c>
      <c r="L17" s="1501"/>
      <c r="M17" s="1501"/>
      <c r="N17" s="292"/>
      <c r="O17" s="293">
        <f>0.314*I17+0.249*J17+0.153*K17+0.195*L17+0.159*M17+0.06*N17</f>
        <v>3.7124639999999998</v>
      </c>
      <c r="P17" s="1501">
        <f>0.4*SUM(I17:J17)+0.209*K17</f>
        <v>5.9620320000000007</v>
      </c>
      <c r="Q17" s="168">
        <f t="shared" ref="Q17:Q22" si="17">SQRT(POWER(O17,2)+POWER(P17+G17,2))</f>
        <v>12.560221251567187</v>
      </c>
      <c r="R17" s="169">
        <f t="shared" ref="R17:R22" si="18">SQRT(POWER(O17,2)+POWER(P17+H17,2))</f>
        <v>17.132106827600627</v>
      </c>
      <c r="S17" s="1498">
        <f t="shared" si="4"/>
        <v>1702.7791794930081</v>
      </c>
      <c r="T17" s="175">
        <f t="shared" si="5"/>
        <v>1079.8438385987433</v>
      </c>
      <c r="U17" s="1858">
        <v>1</v>
      </c>
      <c r="V17" s="1501" t="s">
        <v>195</v>
      </c>
      <c r="W17" s="1501">
        <v>6.3</v>
      </c>
      <c r="X17" s="1501">
        <v>11</v>
      </c>
      <c r="Y17" s="1501">
        <v>35</v>
      </c>
      <c r="Z17" s="1501">
        <v>6.3</v>
      </c>
      <c r="AA17" s="169">
        <v>8.06</v>
      </c>
      <c r="AB17" s="1501"/>
      <c r="AC17" s="1501">
        <v>10</v>
      </c>
      <c r="AD17" s="294">
        <f t="shared" ref="AD17:AD22" si="19">AA17/100*Y17*Y17/W17</f>
        <v>15.672222222222222</v>
      </c>
      <c r="AE17" s="293">
        <f t="shared" si="7"/>
        <v>27.919181563615851</v>
      </c>
      <c r="AF17" s="294">
        <f t="shared" si="8"/>
        <v>32.60926969575663</v>
      </c>
      <c r="AG17" s="1866">
        <f t="shared" si="9"/>
        <v>0.90458148266115357</v>
      </c>
      <c r="AH17" s="1865">
        <f t="shared" si="10"/>
        <v>1.0565403381425147</v>
      </c>
      <c r="AI17" s="1859">
        <f t="shared" si="11"/>
        <v>766.04262873042194</v>
      </c>
      <c r="AJ17" s="1498">
        <f t="shared" si="12"/>
        <v>567.32334617133006</v>
      </c>
      <c r="AK17" s="1498">
        <f t="shared" ref="AK17:AK22" si="20">AJ17/1.2</f>
        <v>472.76945514277509</v>
      </c>
      <c r="AL17" s="175">
        <f t="shared" ref="AL17:AL22" si="21">AJ17/1.5</f>
        <v>378.21556411422006</v>
      </c>
      <c r="AM17" s="1859">
        <f t="shared" si="15"/>
        <v>3446.738724157085</v>
      </c>
      <c r="AN17" s="175">
        <f t="shared" si="16"/>
        <v>2981.4289963958786</v>
      </c>
    </row>
    <row r="18" spans="1:40" ht="12.75" customHeight="1" x14ac:dyDescent="0.2">
      <c r="A18" s="1861">
        <v>7</v>
      </c>
      <c r="B18" s="2866"/>
      <c r="C18" s="2867"/>
      <c r="D18" s="1871">
        <v>2.4</v>
      </c>
      <c r="E18" s="1871" t="s">
        <v>39</v>
      </c>
      <c r="F18" s="1871" t="s">
        <v>109</v>
      </c>
      <c r="G18" s="1858">
        <v>6.0369999999999999</v>
      </c>
      <c r="H18" s="292">
        <v>10.763</v>
      </c>
      <c r="I18" s="290"/>
      <c r="J18" s="163">
        <v>14.48</v>
      </c>
      <c r="K18" s="163"/>
      <c r="L18" s="1501"/>
      <c r="M18" s="1501"/>
      <c r="N18" s="292"/>
      <c r="O18" s="293">
        <f>0.314*I18+0.249*J18+0.195*L18+0.159*M18+0.06*N18</f>
        <v>3.6055200000000003</v>
      </c>
      <c r="P18" s="1501">
        <f>0.4*SUM(I18:N18)</f>
        <v>5.7920000000000007</v>
      </c>
      <c r="Q18" s="168">
        <f t="shared" si="17"/>
        <v>12.366285435424821</v>
      </c>
      <c r="R18" s="169">
        <f t="shared" si="18"/>
        <v>16.943075266031251</v>
      </c>
      <c r="S18" s="1498">
        <f t="shared" si="4"/>
        <v>1729.4832266872625</v>
      </c>
      <c r="T18" s="175">
        <f t="shared" si="5"/>
        <v>1091.891507859272</v>
      </c>
      <c r="U18" s="1858">
        <v>2</v>
      </c>
      <c r="V18" s="1501" t="s">
        <v>195</v>
      </c>
      <c r="W18" s="1501">
        <v>6.3</v>
      </c>
      <c r="X18" s="1501">
        <v>11</v>
      </c>
      <c r="Y18" s="1501">
        <v>35</v>
      </c>
      <c r="Z18" s="1501">
        <v>6.3</v>
      </c>
      <c r="AA18" s="169">
        <v>7.32</v>
      </c>
      <c r="AB18" s="1501"/>
      <c r="AC18" s="1501">
        <v>10</v>
      </c>
      <c r="AD18" s="294">
        <f t="shared" si="19"/>
        <v>14.233333333333333</v>
      </c>
      <c r="AE18" s="293">
        <f t="shared" si="7"/>
        <v>26.31054908678604</v>
      </c>
      <c r="AF18" s="294">
        <f t="shared" si="8"/>
        <v>30.998729714535795</v>
      </c>
      <c r="AG18" s="1866">
        <f t="shared" si="9"/>
        <v>0.85246179041186765</v>
      </c>
      <c r="AH18" s="1865">
        <f t="shared" si="10"/>
        <v>1.0043588427509598</v>
      </c>
      <c r="AI18" s="1859">
        <f t="shared" si="11"/>
        <v>812.87863535069903</v>
      </c>
      <c r="AJ18" s="1498">
        <f t="shared" si="12"/>
        <v>596.79864853704169</v>
      </c>
      <c r="AK18" s="1498">
        <f t="shared" si="20"/>
        <v>497.33220711420142</v>
      </c>
      <c r="AL18" s="175">
        <f t="shared" si="21"/>
        <v>397.8657656913611</v>
      </c>
      <c r="AM18" s="1859">
        <f t="shared" si="15"/>
        <v>3625.8141434144768</v>
      </c>
      <c r="AN18" s="175">
        <f t="shared" si="16"/>
        <v>3136.3292340535227</v>
      </c>
    </row>
    <row r="19" spans="1:40" ht="12.75" customHeight="1" x14ac:dyDescent="0.2">
      <c r="A19" s="1861">
        <v>7</v>
      </c>
      <c r="B19" s="2866" t="s">
        <v>545</v>
      </c>
      <c r="C19" s="2867" t="s">
        <v>342</v>
      </c>
      <c r="D19" s="1871">
        <v>2.4</v>
      </c>
      <c r="E19" s="1871" t="s">
        <v>39</v>
      </c>
      <c r="F19" s="1871" t="s">
        <v>109</v>
      </c>
      <c r="G19" s="1858">
        <v>6.0369999999999999</v>
      </c>
      <c r="H19" s="292">
        <v>10.763</v>
      </c>
      <c r="I19" s="290"/>
      <c r="J19" s="163">
        <v>32.979999999999997</v>
      </c>
      <c r="K19" s="1479">
        <v>4.8000000000000001E-2</v>
      </c>
      <c r="L19" s="1501"/>
      <c r="M19" s="1501"/>
      <c r="N19" s="292"/>
      <c r="O19" s="293">
        <f>0.314*I19+0.249*J19+0.153*K19+0.195*L19+0.159*M19+0.06*N19</f>
        <v>8.2193639999999988</v>
      </c>
      <c r="P19" s="1501">
        <f>0.4*SUM(I19:J19)+0.209*K19</f>
        <v>13.202032000000001</v>
      </c>
      <c r="Q19" s="168">
        <f t="shared" si="17"/>
        <v>20.921240327990116</v>
      </c>
      <c r="R19" s="169">
        <f t="shared" si="18"/>
        <v>25.335364677176447</v>
      </c>
      <c r="S19" s="1498">
        <f>37000/1.73/SQRT(POWER((G19+P19),2)+O19*O19)</f>
        <v>1022.2760649797896</v>
      </c>
      <c r="T19" s="175">
        <f>37000/2/SQRT(O19*O19+POWER((H19+P19),2))</f>
        <v>730.20460671189244</v>
      </c>
      <c r="U19" s="1858">
        <v>1</v>
      </c>
      <c r="V19" s="1501" t="s">
        <v>195</v>
      </c>
      <c r="W19" s="1501">
        <v>4</v>
      </c>
      <c r="X19" s="1501">
        <v>11</v>
      </c>
      <c r="Y19" s="1501">
        <v>35</v>
      </c>
      <c r="Z19" s="1501">
        <v>6.3</v>
      </c>
      <c r="AA19" s="169">
        <v>6.14</v>
      </c>
      <c r="AB19" s="1501"/>
      <c r="AC19" s="1501">
        <v>10</v>
      </c>
      <c r="AD19" s="294">
        <f t="shared" si="19"/>
        <v>18.803750000000001</v>
      </c>
      <c r="AE19" s="293">
        <f>SQRT(POWER(O19,2)+POWER(P19+AD19+G19,2))</f>
        <v>38.92057562349278</v>
      </c>
      <c r="AF19" s="294">
        <f>SQRT(POWER(O19,2)+POWER(P19+AD19+H19,2))</f>
        <v>43.551425445420499</v>
      </c>
      <c r="AG19" s="1866">
        <f>SQRT(POWER((AD19+P19+G19),2)+POWER(O19,2))*POWER(6.3/35,2)</f>
        <v>1.261026650201166</v>
      </c>
      <c r="AH19" s="1865">
        <f>SQRT(POWER((H19+P19+AD19),2)+POWER(O19,2))*POWER(6.3/35,2)</f>
        <v>1.4110661844316241</v>
      </c>
      <c r="AI19" s="293">
        <f>37000/1.73/SQRT(POWER((G19+P19+AD19),2)+O19*O19)</f>
        <v>549.51096931065626</v>
      </c>
      <c r="AJ19" s="169">
        <f>37000/2/SQRT(POWER((H19+P19+AD19),2)+O19*O19)</f>
        <v>424.78517777069231</v>
      </c>
      <c r="AK19" s="1498">
        <f t="shared" si="20"/>
        <v>353.98764814224359</v>
      </c>
      <c r="AL19" s="175">
        <f t="shared" si="21"/>
        <v>283.19011851379486</v>
      </c>
      <c r="AM19" s="1859">
        <f t="shared" si="15"/>
        <v>2580.7566911375361</v>
      </c>
      <c r="AN19" s="175">
        <f t="shared" si="16"/>
        <v>2232.3545378339686</v>
      </c>
    </row>
    <row r="20" spans="1:40" ht="12.75" customHeight="1" x14ac:dyDescent="0.2">
      <c r="A20" s="1861">
        <v>7</v>
      </c>
      <c r="B20" s="2866"/>
      <c r="C20" s="2867"/>
      <c r="D20" s="1871">
        <v>2.4</v>
      </c>
      <c r="E20" s="1871" t="s">
        <v>39</v>
      </c>
      <c r="F20" s="1871" t="s">
        <v>109</v>
      </c>
      <c r="G20" s="1858">
        <v>6.0369999999999999</v>
      </c>
      <c r="H20" s="292">
        <v>10.763</v>
      </c>
      <c r="I20" s="290"/>
      <c r="J20" s="163">
        <v>32.979999999999997</v>
      </c>
      <c r="K20" s="163"/>
      <c r="L20" s="1501"/>
      <c r="M20" s="1501"/>
      <c r="N20" s="292"/>
      <c r="O20" s="293">
        <f>0.314*I20+0.249*J20+0.195*L20+0.159*M20+0.06*N20</f>
        <v>8.212019999999999</v>
      </c>
      <c r="P20" s="1501">
        <f>0.4*SUM(I20:N20)</f>
        <v>13.192</v>
      </c>
      <c r="Q20" s="168">
        <f t="shared" si="17"/>
        <v>20.90912990730126</v>
      </c>
      <c r="R20" s="169">
        <f t="shared" si="18"/>
        <v>25.3234929952485</v>
      </c>
      <c r="S20" s="1498">
        <f>37000/1.73/SQRT(POWER((G20+P20),2)+O20*O20)</f>
        <v>1022.8681600723133</v>
      </c>
      <c r="T20" s="175">
        <f>37000/2/SQRT(O20*O20+POWER((H20+P20),2))</f>
        <v>730.54692745077443</v>
      </c>
      <c r="U20" s="1858">
        <v>2</v>
      </c>
      <c r="V20" s="1501" t="s">
        <v>195</v>
      </c>
      <c r="W20" s="1501">
        <v>4</v>
      </c>
      <c r="X20" s="1501">
        <v>11</v>
      </c>
      <c r="Y20" s="1501">
        <v>35</v>
      </c>
      <c r="Z20" s="1501">
        <v>6.3</v>
      </c>
      <c r="AA20" s="169">
        <v>6.26</v>
      </c>
      <c r="AB20" s="1501"/>
      <c r="AC20" s="1501">
        <v>10</v>
      </c>
      <c r="AD20" s="294">
        <f t="shared" si="19"/>
        <v>19.171250000000004</v>
      </c>
      <c r="AE20" s="293">
        <f>SQRT(POWER(O20,2)+POWER(P20+AD20+G20,2))</f>
        <v>39.268517575061331</v>
      </c>
      <c r="AF20" s="294">
        <f>SQRT(POWER(O20,2)+POWER(P20+AD20+H20,2))</f>
        <v>43.901147041312036</v>
      </c>
      <c r="AG20" s="1866">
        <f>SQRT(POWER((AD20+P20+G20),2)+POWER(O20,2))*POWER(6.3/35,2)</f>
        <v>1.272299969431987</v>
      </c>
      <c r="AH20" s="1865">
        <f>SQRT(POWER((H20+P20+AD20),2)+POWER(O20,2))*POWER(6.3/35,2)</f>
        <v>1.4223971641385096</v>
      </c>
      <c r="AI20" s="293">
        <f>37000/1.73/SQRT(POWER((G20+P20+AD20),2)+O20*O20)</f>
        <v>544.64198186531155</v>
      </c>
      <c r="AJ20" s="169">
        <f>37000/2/SQRT(POWER((H20+P20+AD20),2)+O20*O20)</f>
        <v>421.40129009820765</v>
      </c>
      <c r="AK20" s="1498">
        <f t="shared" si="20"/>
        <v>351.16774174850639</v>
      </c>
      <c r="AL20" s="175">
        <f t="shared" si="21"/>
        <v>280.93419339880512</v>
      </c>
      <c r="AM20" s="1859">
        <f t="shared" si="15"/>
        <v>2560.1980859652604</v>
      </c>
      <c r="AN20" s="175">
        <f t="shared" si="16"/>
        <v>2214.5713443599502</v>
      </c>
    </row>
    <row r="21" spans="1:40" ht="12.75" customHeight="1" x14ac:dyDescent="0.2">
      <c r="A21" s="1861">
        <v>7</v>
      </c>
      <c r="B21" s="2866" t="s">
        <v>601</v>
      </c>
      <c r="C21" s="2867" t="s">
        <v>342</v>
      </c>
      <c r="D21" s="1871">
        <v>2.4</v>
      </c>
      <c r="E21" s="1871" t="s">
        <v>39</v>
      </c>
      <c r="F21" s="1871" t="s">
        <v>109</v>
      </c>
      <c r="G21" s="1858">
        <v>6.0369999999999999</v>
      </c>
      <c r="H21" s="292">
        <v>10.763</v>
      </c>
      <c r="I21" s="290"/>
      <c r="J21" s="163">
        <v>32.979999999999997</v>
      </c>
      <c r="K21" s="1479">
        <v>4.8000000000000001E-2</v>
      </c>
      <c r="L21" s="1501"/>
      <c r="M21" s="1501"/>
      <c r="N21" s="292"/>
      <c r="O21" s="293">
        <f>0.314*I21+0.249*J21+0.153*K21+0.195*L21+0.159*M21+0.06*N21</f>
        <v>8.2193639999999988</v>
      </c>
      <c r="P21" s="1501">
        <f>0.4*SUM(I21:J21)+0.209*K21</f>
        <v>13.202032000000001</v>
      </c>
      <c r="Q21" s="168">
        <f t="shared" si="17"/>
        <v>20.921240327990116</v>
      </c>
      <c r="R21" s="169">
        <f t="shared" si="18"/>
        <v>25.335364677176447</v>
      </c>
      <c r="S21" s="1880">
        <f>37000/1.73/SQRT(POWER((G21+P21),2)+O21*O21)</f>
        <v>1022.2760649797896</v>
      </c>
      <c r="T21" s="1881">
        <f>37000/2/SQRT(O21*O21+POWER((H21+P21),2))</f>
        <v>730.20460671189244</v>
      </c>
      <c r="U21" s="1858">
        <v>1</v>
      </c>
      <c r="V21" s="1501" t="s">
        <v>195</v>
      </c>
      <c r="W21" s="1501">
        <v>6.3</v>
      </c>
      <c r="X21" s="1501">
        <v>11</v>
      </c>
      <c r="Y21" s="1501">
        <v>35</v>
      </c>
      <c r="Z21" s="1501">
        <v>6.3</v>
      </c>
      <c r="AA21" s="169">
        <v>7.55</v>
      </c>
      <c r="AB21" s="1501"/>
      <c r="AC21" s="1501">
        <v>10</v>
      </c>
      <c r="AD21" s="294">
        <f t="shared" si="19"/>
        <v>14.680555555555555</v>
      </c>
      <c r="AE21" s="293">
        <f>SQRT(POWER(O21,2)+POWER(P21+AD21+G21,2))</f>
        <v>34.901237291871126</v>
      </c>
      <c r="AF21" s="294">
        <f>SQRT(POWER(O21,2)+POWER(P21+AD21+H21,2))</f>
        <v>39.509990914686462</v>
      </c>
      <c r="AG21" s="1866">
        <f>SQRT(POWER((AD21+P21+G21),2)+POWER(O21,2))*POWER(6.3/35,2)</f>
        <v>1.1308000882566245</v>
      </c>
      <c r="AH21" s="1865">
        <f>SQRT(POWER((H21+P21+AD21),2)+POWER(O21,2))*POWER(6.3/35,2)</f>
        <v>1.2801237056358412</v>
      </c>
      <c r="AI21" s="1878">
        <f>37000/1.73/SQRT(POWER((G21+P21+AD21),2)+O21*O21)</f>
        <v>612.79441350853051</v>
      </c>
      <c r="AJ21" s="1879">
        <f>37000/2/SQRT(POWER((H21+P21+AD21),2)+O21*O21)</f>
        <v>468.23599731892801</v>
      </c>
      <c r="AK21" s="1498">
        <f t="shared" si="20"/>
        <v>390.19666443244</v>
      </c>
      <c r="AL21" s="175">
        <f t="shared" si="21"/>
        <v>312.15733154595199</v>
      </c>
      <c r="AM21" s="1882">
        <f>6300/(1.73*AH21)</f>
        <v>2844.7395209363954</v>
      </c>
      <c r="AN21" s="1881">
        <f>SUM(6300/(2*AH21))</f>
        <v>2460.6996856099822</v>
      </c>
    </row>
    <row r="22" spans="1:40" ht="12.75" customHeight="1" thickBot="1" x14ac:dyDescent="0.25">
      <c r="A22" s="1862">
        <v>7</v>
      </c>
      <c r="B22" s="2869"/>
      <c r="C22" s="2867"/>
      <c r="D22" s="1872">
        <v>2.4</v>
      </c>
      <c r="E22" s="1872" t="s">
        <v>39</v>
      </c>
      <c r="F22" s="1872" t="s">
        <v>109</v>
      </c>
      <c r="G22" s="1114">
        <v>6.0369999999999999</v>
      </c>
      <c r="H22" s="389">
        <v>10.763</v>
      </c>
      <c r="I22" s="563"/>
      <c r="J22" s="183">
        <v>32.979999999999997</v>
      </c>
      <c r="K22" s="183"/>
      <c r="L22" s="181"/>
      <c r="M22" s="181"/>
      <c r="N22" s="389"/>
      <c r="O22" s="556">
        <f>0.314*I22+0.249*J22+0.195*L22+0.159*M22+0.06*N22</f>
        <v>8.212019999999999</v>
      </c>
      <c r="P22" s="181">
        <f>0.4*SUM(I22:N22)</f>
        <v>13.192</v>
      </c>
      <c r="Q22" s="187">
        <f t="shared" si="17"/>
        <v>20.90912990730126</v>
      </c>
      <c r="R22" s="188">
        <f t="shared" si="18"/>
        <v>25.3234929952485</v>
      </c>
      <c r="S22" s="1885">
        <f>37000/1.73/SQRT(POWER((G22+P22),2)+O22*O22)</f>
        <v>1022.8681600723133</v>
      </c>
      <c r="T22" s="1886">
        <f>37000/2/SQRT(O22*O22+POWER((H22+P22),2))</f>
        <v>730.54692745077443</v>
      </c>
      <c r="U22" s="1114">
        <v>2</v>
      </c>
      <c r="V22" s="181" t="s">
        <v>195</v>
      </c>
      <c r="W22" s="181">
        <v>6.3</v>
      </c>
      <c r="X22" s="181">
        <v>11</v>
      </c>
      <c r="Y22" s="181">
        <v>35</v>
      </c>
      <c r="Z22" s="181">
        <v>6.3</v>
      </c>
      <c r="AA22" s="188">
        <v>7.48</v>
      </c>
      <c r="AB22" s="181"/>
      <c r="AC22" s="181">
        <v>10</v>
      </c>
      <c r="AD22" s="551">
        <f t="shared" si="19"/>
        <v>14.544444444444446</v>
      </c>
      <c r="AE22" s="556">
        <f>SQRT(POWER(O22,2)+POWER(P22+AD22+G22,2))</f>
        <v>34.757485842942891</v>
      </c>
      <c r="AF22" s="551">
        <f>SQRT(POWER(O22,2)+POWER(P22+AD22+H22,2))</f>
        <v>39.365524193274297</v>
      </c>
      <c r="AG22" s="1869">
        <f>SQRT(POWER((AD22+P22+G22),2)+POWER(O22,2))*POWER(6.3/35,2)</f>
        <v>1.1261425413113497</v>
      </c>
      <c r="AH22" s="1864">
        <f>SQRT(POWER((H22+P22+AD22),2)+POWER(O22,2))*POWER(6.3/35,2)</f>
        <v>1.2754429838620871</v>
      </c>
      <c r="AI22" s="1883">
        <f>37000/1.73/SQRT(POWER((G22+P22+AD22),2)+O22*O22)</f>
        <v>615.32883401394406</v>
      </c>
      <c r="AJ22" s="1884">
        <f>37000/2/SQRT(POWER((H22+P22+AD22),2)+O22*O22)</f>
        <v>469.95436690160403</v>
      </c>
      <c r="AK22" s="1449">
        <f t="shared" si="20"/>
        <v>391.62863908467006</v>
      </c>
      <c r="AL22" s="193">
        <f t="shared" si="21"/>
        <v>313.30291126773602</v>
      </c>
      <c r="AM22" s="1887">
        <f>6300/(1.73*AH22)</f>
        <v>2855.1793715489148</v>
      </c>
      <c r="AN22" s="1886">
        <f>SUM(6300/(2*AH22))</f>
        <v>2469.7301563898113</v>
      </c>
    </row>
    <row r="23" spans="1:40" x14ac:dyDescent="0.2">
      <c r="B23" s="200"/>
      <c r="C23" s="113"/>
      <c r="D23" s="201"/>
      <c r="E23" s="201"/>
      <c r="F23" s="202"/>
      <c r="H23" s="113"/>
      <c r="I23" s="203"/>
      <c r="J23" s="203"/>
      <c r="K23" s="203"/>
      <c r="L23" s="204"/>
      <c r="M23" s="201"/>
      <c r="N23" s="201"/>
      <c r="O23" s="203"/>
      <c r="P23" s="201"/>
      <c r="Q23" s="113"/>
      <c r="R23" s="113"/>
      <c r="V23" s="113"/>
      <c r="W23" s="113"/>
      <c r="X23" s="113"/>
      <c r="Y23" s="113"/>
      <c r="Z23" s="113"/>
      <c r="AA23" s="113"/>
      <c r="AB23" s="113"/>
      <c r="AC23" s="201"/>
      <c r="AD23" s="113"/>
      <c r="AE23" s="113"/>
      <c r="AF23" s="113"/>
      <c r="AG23" s="113"/>
      <c r="AM23" s="205"/>
      <c r="AN23" s="205"/>
    </row>
    <row r="24" spans="1:40" x14ac:dyDescent="0.2">
      <c r="B24" s="200"/>
      <c r="C24" s="113"/>
      <c r="D24" s="201"/>
      <c r="E24" s="201"/>
      <c r="F24" s="202"/>
      <c r="H24" s="113"/>
      <c r="I24" s="203"/>
      <c r="J24" s="203"/>
      <c r="K24" s="203"/>
      <c r="L24" s="204"/>
      <c r="M24" s="201"/>
      <c r="N24" s="201"/>
      <c r="O24" s="203"/>
      <c r="P24" s="201"/>
      <c r="Q24" s="113"/>
      <c r="R24" s="113"/>
      <c r="V24" s="113"/>
      <c r="W24" s="113"/>
      <c r="X24" s="113"/>
      <c r="Y24" s="113"/>
      <c r="Z24" s="113"/>
      <c r="AA24" s="113"/>
      <c r="AB24" s="113"/>
      <c r="AC24" s="201"/>
      <c r="AD24" s="113"/>
      <c r="AE24" s="113"/>
      <c r="AF24" s="113"/>
      <c r="AG24" s="113"/>
      <c r="AM24" s="205"/>
      <c r="AN24" s="205"/>
    </row>
    <row r="25" spans="1:40" x14ac:dyDescent="0.2">
      <c r="B25" s="200"/>
      <c r="C25" s="113"/>
      <c r="D25" s="201"/>
      <c r="E25" s="201"/>
      <c r="F25" s="202"/>
      <c r="H25" s="113"/>
      <c r="I25" s="203"/>
      <c r="J25" s="203"/>
      <c r="K25" s="203"/>
      <c r="L25" s="204"/>
      <c r="M25" s="201"/>
      <c r="N25" s="201"/>
      <c r="O25" s="203"/>
      <c r="P25" s="201"/>
      <c r="Q25" s="113"/>
      <c r="R25" s="113"/>
      <c r="V25" s="113"/>
      <c r="W25" s="113"/>
      <c r="X25" s="113"/>
      <c r="Y25" s="113"/>
      <c r="Z25" s="113"/>
      <c r="AA25" s="113"/>
      <c r="AB25" s="113"/>
      <c r="AC25" s="201"/>
      <c r="AD25" s="113"/>
      <c r="AE25" s="113"/>
      <c r="AF25" s="113"/>
      <c r="AG25" s="113"/>
      <c r="AM25" s="205"/>
      <c r="AN25" s="205"/>
    </row>
    <row r="26" spans="1:40" ht="15.75" x14ac:dyDescent="0.2">
      <c r="B26" s="1086" t="s">
        <v>158</v>
      </c>
      <c r="E26" s="2608">
        <v>42648</v>
      </c>
      <c r="F26" s="2608"/>
      <c r="G26" s="203" t="s">
        <v>337</v>
      </c>
      <c r="H26" s="113"/>
      <c r="I26" s="203"/>
      <c r="J26" s="203"/>
      <c r="K26" s="203"/>
      <c r="L26" s="204"/>
      <c r="M26" s="201"/>
      <c r="N26" s="201"/>
      <c r="O26" s="201"/>
      <c r="P26" s="201"/>
      <c r="Q26" s="113"/>
      <c r="R26" s="113"/>
      <c r="U26" s="201"/>
      <c r="V26" s="113"/>
      <c r="W26" s="113"/>
      <c r="X26" s="113"/>
      <c r="Y26" s="113"/>
      <c r="Z26" s="113"/>
      <c r="AA26" s="113"/>
      <c r="AB26" s="113"/>
      <c r="AC26" s="201"/>
      <c r="AD26" s="113"/>
      <c r="AE26" s="113"/>
      <c r="AF26" s="113"/>
      <c r="AG26" s="113"/>
      <c r="AM26" s="205"/>
      <c r="AN26" s="205"/>
    </row>
    <row r="27" spans="1:40" x14ac:dyDescent="0.2">
      <c r="B27" s="1162" t="s">
        <v>328</v>
      </c>
      <c r="E27" s="2610" t="s">
        <v>189</v>
      </c>
      <c r="F27" s="2610"/>
      <c r="H27" s="113"/>
      <c r="I27" s="203"/>
      <c r="J27" s="203"/>
      <c r="K27" s="203"/>
      <c r="L27" s="204"/>
      <c r="M27" s="201"/>
      <c r="N27" s="201"/>
      <c r="O27" s="201"/>
      <c r="P27" s="201"/>
      <c r="Q27" s="113"/>
      <c r="R27" s="113"/>
      <c r="U27" s="201"/>
      <c r="V27" s="113"/>
      <c r="W27" s="113"/>
      <c r="X27" s="113"/>
      <c r="Y27" s="113"/>
      <c r="Z27" s="113"/>
      <c r="AA27" s="113"/>
      <c r="AB27" s="113"/>
      <c r="AC27" s="201"/>
      <c r="AD27" s="113"/>
      <c r="AE27" s="113"/>
      <c r="AF27" s="113"/>
      <c r="AG27" s="113"/>
      <c r="AM27" s="205"/>
      <c r="AN27" s="205"/>
    </row>
    <row r="28" spans="1:40" x14ac:dyDescent="0.2">
      <c r="B28" s="200"/>
      <c r="C28" s="113"/>
      <c r="D28" s="201"/>
      <c r="E28" s="201"/>
      <c r="F28" s="113"/>
      <c r="G28" s="113"/>
      <c r="H28" s="113"/>
      <c r="I28" s="203"/>
      <c r="J28" s="203"/>
      <c r="K28" s="203"/>
      <c r="L28" s="204"/>
      <c r="M28" s="201"/>
      <c r="N28" s="201"/>
      <c r="O28" s="201"/>
      <c r="P28" s="201"/>
      <c r="Q28" s="113"/>
      <c r="R28" s="113"/>
      <c r="U28" s="201"/>
      <c r="V28" s="113"/>
      <c r="W28" s="113"/>
      <c r="X28" s="113"/>
      <c r="Y28" s="113"/>
      <c r="Z28" s="113"/>
      <c r="AA28" s="113"/>
      <c r="AB28" s="113"/>
      <c r="AC28" s="201"/>
      <c r="AD28" s="113"/>
      <c r="AE28" s="113"/>
      <c r="AF28" s="113"/>
      <c r="AG28" s="113"/>
      <c r="AM28" s="205"/>
      <c r="AN28" s="205"/>
    </row>
    <row r="29" spans="1:40" x14ac:dyDescent="0.2">
      <c r="B29" s="200"/>
      <c r="C29" s="113"/>
      <c r="D29" s="201"/>
      <c r="E29" s="201"/>
      <c r="F29" s="113"/>
      <c r="G29" s="113"/>
      <c r="H29" s="113"/>
      <c r="I29" s="203"/>
      <c r="J29" s="203"/>
      <c r="K29" s="203"/>
      <c r="L29" s="204"/>
      <c r="M29" s="201"/>
      <c r="N29" s="201"/>
      <c r="O29" s="201"/>
      <c r="P29" s="201"/>
      <c r="Q29" s="113"/>
      <c r="R29" s="113"/>
      <c r="U29" s="201"/>
      <c r="V29" s="113"/>
      <c r="W29" s="113"/>
      <c r="X29" s="113"/>
      <c r="Y29" s="113"/>
      <c r="Z29" s="113"/>
      <c r="AA29" s="113"/>
      <c r="AB29" s="113"/>
      <c r="AC29" s="201"/>
      <c r="AD29" s="113"/>
      <c r="AE29" s="113"/>
      <c r="AF29" s="113"/>
      <c r="AG29" s="113"/>
      <c r="AM29" s="205"/>
      <c r="AN29" s="205"/>
    </row>
    <row r="30" spans="1:40" x14ac:dyDescent="0.2">
      <c r="B30" s="200"/>
      <c r="C30" s="113"/>
      <c r="D30" s="201"/>
      <c r="E30" s="201"/>
      <c r="F30" s="113"/>
      <c r="G30" s="113"/>
      <c r="H30" s="113"/>
      <c r="I30" s="203"/>
      <c r="J30" s="203"/>
      <c r="K30" s="203"/>
      <c r="L30" s="204"/>
      <c r="M30" s="201"/>
      <c r="N30" s="201"/>
      <c r="O30" s="201"/>
      <c r="P30" s="201"/>
      <c r="Q30" s="113"/>
      <c r="R30" s="113"/>
      <c r="U30" s="201"/>
      <c r="V30" s="113"/>
      <c r="W30" s="113"/>
      <c r="X30" s="113"/>
      <c r="Y30" s="113"/>
      <c r="Z30" s="113"/>
      <c r="AA30" s="113"/>
      <c r="AB30" s="113"/>
      <c r="AC30" s="201"/>
      <c r="AD30" s="113"/>
      <c r="AE30" s="113"/>
      <c r="AF30" s="113"/>
      <c r="AG30" s="113"/>
      <c r="AM30" s="205"/>
      <c r="AN30" s="205"/>
    </row>
    <row r="31" spans="1:40" x14ac:dyDescent="0.2">
      <c r="B31" s="200"/>
      <c r="C31" s="113"/>
      <c r="D31" s="201"/>
      <c r="E31" s="201"/>
      <c r="F31" s="113"/>
      <c r="G31" s="113"/>
      <c r="H31" s="113"/>
      <c r="I31" s="203"/>
      <c r="J31" s="203"/>
      <c r="K31" s="203"/>
      <c r="L31" s="204"/>
      <c r="M31" s="201"/>
      <c r="N31" s="201"/>
      <c r="O31" s="201"/>
      <c r="P31" s="201"/>
      <c r="Q31" s="113"/>
      <c r="R31" s="113"/>
      <c r="U31" s="201"/>
      <c r="V31" s="113"/>
      <c r="W31" s="113"/>
      <c r="X31" s="113"/>
      <c r="Y31" s="113"/>
      <c r="Z31" s="113"/>
      <c r="AA31" s="113"/>
      <c r="AB31" s="113"/>
      <c r="AC31" s="201"/>
      <c r="AD31" s="113"/>
      <c r="AE31" s="113"/>
      <c r="AF31" s="113"/>
      <c r="AG31" s="113"/>
      <c r="AM31" s="205"/>
      <c r="AN31" s="205"/>
    </row>
    <row r="32" spans="1:40" x14ac:dyDescent="0.2">
      <c r="B32" s="200"/>
      <c r="C32" s="113"/>
      <c r="D32" s="201"/>
      <c r="E32" s="201"/>
      <c r="F32" s="113"/>
      <c r="G32" s="113"/>
      <c r="H32" s="113"/>
      <c r="I32" s="203"/>
      <c r="J32" s="203"/>
      <c r="K32" s="203"/>
      <c r="L32" s="204"/>
      <c r="M32" s="201"/>
      <c r="N32" s="201"/>
      <c r="O32" s="201"/>
      <c r="P32" s="201"/>
      <c r="Q32" s="113"/>
      <c r="R32" s="113"/>
      <c r="U32" s="201"/>
      <c r="V32" s="113"/>
      <c r="W32" s="113"/>
      <c r="X32" s="113"/>
      <c r="Y32" s="113"/>
      <c r="Z32" s="113"/>
      <c r="AA32" s="113"/>
      <c r="AB32" s="113"/>
      <c r="AC32" s="201"/>
      <c r="AD32" s="113"/>
      <c r="AE32" s="113"/>
      <c r="AF32" s="113"/>
      <c r="AG32" s="113"/>
      <c r="AM32" s="205"/>
      <c r="AN32" s="205"/>
    </row>
    <row r="33" spans="2:40" x14ac:dyDescent="0.2">
      <c r="B33" s="200"/>
      <c r="C33" s="113"/>
      <c r="D33" s="201"/>
      <c r="E33" s="201"/>
      <c r="F33" s="113"/>
      <c r="G33" s="113"/>
      <c r="H33" s="113"/>
      <c r="I33" s="203"/>
      <c r="J33" s="203"/>
      <c r="K33" s="203"/>
      <c r="L33" s="204"/>
      <c r="M33" s="201"/>
      <c r="N33" s="201"/>
      <c r="O33" s="201"/>
      <c r="P33" s="201"/>
      <c r="Q33" s="113"/>
      <c r="R33" s="113"/>
      <c r="U33" s="201"/>
      <c r="V33" s="113"/>
      <c r="W33" s="113"/>
      <c r="X33" s="113"/>
      <c r="Y33" s="113"/>
      <c r="Z33" s="113"/>
      <c r="AA33" s="113"/>
      <c r="AB33" s="113"/>
      <c r="AC33" s="201"/>
      <c r="AD33" s="113"/>
      <c r="AE33" s="113"/>
      <c r="AF33" s="113"/>
      <c r="AG33" s="113"/>
      <c r="AM33" s="205"/>
      <c r="AN33" s="205"/>
    </row>
    <row r="34" spans="2:40" x14ac:dyDescent="0.2">
      <c r="B34" s="200"/>
      <c r="C34" s="113"/>
      <c r="D34" s="201"/>
      <c r="E34" s="201"/>
      <c r="F34" s="113"/>
      <c r="G34" s="113"/>
      <c r="H34" s="113"/>
      <c r="I34" s="203"/>
      <c r="J34" s="203"/>
      <c r="K34" s="203"/>
      <c r="L34" s="204"/>
      <c r="M34" s="201"/>
      <c r="N34" s="201"/>
      <c r="O34" s="201"/>
      <c r="P34" s="201"/>
      <c r="Q34" s="113"/>
      <c r="R34" s="113"/>
      <c r="U34" s="201"/>
      <c r="V34" s="113"/>
      <c r="W34" s="113"/>
      <c r="X34" s="113"/>
      <c r="Y34" s="113"/>
      <c r="Z34" s="113"/>
      <c r="AA34" s="113"/>
      <c r="AB34" s="113"/>
      <c r="AC34" s="201"/>
      <c r="AD34" s="113"/>
      <c r="AE34" s="113"/>
      <c r="AF34" s="113"/>
      <c r="AG34" s="113"/>
      <c r="AM34" s="205"/>
      <c r="AN34" s="205"/>
    </row>
    <row r="35" spans="2:40" x14ac:dyDescent="0.2">
      <c r="B35" s="200"/>
      <c r="C35" s="113"/>
      <c r="D35" s="201"/>
      <c r="E35" s="201"/>
      <c r="F35" s="113"/>
      <c r="G35" s="113"/>
      <c r="H35" s="113"/>
      <c r="I35" s="203"/>
      <c r="J35" s="203"/>
      <c r="K35" s="203"/>
      <c r="L35" s="204"/>
      <c r="M35" s="201"/>
      <c r="N35" s="201"/>
      <c r="O35" s="201"/>
      <c r="P35" s="201"/>
      <c r="Q35" s="113"/>
      <c r="R35" s="113"/>
      <c r="U35" s="201"/>
      <c r="V35" s="113"/>
      <c r="W35" s="113"/>
      <c r="X35" s="113"/>
      <c r="Y35" s="113"/>
      <c r="Z35" s="113"/>
      <c r="AA35" s="113"/>
      <c r="AB35" s="113"/>
      <c r="AC35" s="201"/>
      <c r="AD35" s="113"/>
      <c r="AE35" s="113"/>
      <c r="AF35" s="113"/>
      <c r="AG35" s="113"/>
      <c r="AM35" s="205"/>
      <c r="AN35" s="205"/>
    </row>
    <row r="36" spans="2:40" x14ac:dyDescent="0.2">
      <c r="B36" s="200"/>
      <c r="C36" s="113"/>
      <c r="D36" s="201"/>
      <c r="E36" s="201"/>
      <c r="F36" s="113"/>
      <c r="G36" s="113"/>
      <c r="H36" s="113"/>
      <c r="I36" s="203"/>
      <c r="J36" s="203"/>
      <c r="K36" s="203"/>
      <c r="L36" s="204"/>
      <c r="M36" s="201"/>
      <c r="N36" s="201"/>
      <c r="O36" s="201"/>
      <c r="P36" s="201"/>
      <c r="Q36" s="113"/>
      <c r="R36" s="113"/>
      <c r="U36" s="201"/>
      <c r="V36" s="113"/>
      <c r="W36" s="113"/>
      <c r="X36" s="113"/>
      <c r="Y36" s="113"/>
      <c r="Z36" s="113"/>
      <c r="AA36" s="113"/>
      <c r="AB36" s="113"/>
      <c r="AC36" s="201"/>
      <c r="AD36" s="113"/>
      <c r="AE36" s="113"/>
      <c r="AF36" s="113"/>
      <c r="AG36" s="113"/>
      <c r="AM36" s="205"/>
      <c r="AN36" s="205"/>
    </row>
    <row r="37" spans="2:40" x14ac:dyDescent="0.2">
      <c r="B37" s="200"/>
      <c r="C37" s="113"/>
      <c r="D37" s="201"/>
      <c r="E37" s="201"/>
      <c r="F37" s="113"/>
      <c r="G37" s="113"/>
      <c r="H37" s="113"/>
      <c r="I37" s="203"/>
      <c r="J37" s="203"/>
      <c r="K37" s="203"/>
      <c r="L37" s="204"/>
      <c r="M37" s="201"/>
      <c r="N37" s="201"/>
      <c r="O37" s="201"/>
      <c r="P37" s="201"/>
      <c r="Q37" s="113"/>
      <c r="R37" s="113"/>
      <c r="U37" s="201"/>
      <c r="V37" s="113"/>
      <c r="W37" s="113"/>
      <c r="X37" s="113"/>
      <c r="Y37" s="113"/>
      <c r="Z37" s="113"/>
      <c r="AA37" s="113"/>
      <c r="AB37" s="113"/>
      <c r="AC37" s="201"/>
      <c r="AD37" s="113"/>
      <c r="AE37" s="113"/>
      <c r="AF37" s="113"/>
      <c r="AG37" s="113"/>
      <c r="AM37" s="205"/>
      <c r="AN37" s="205"/>
    </row>
    <row r="38" spans="2:40" x14ac:dyDescent="0.2">
      <c r="B38" s="200"/>
      <c r="C38" s="113"/>
      <c r="D38" s="201"/>
      <c r="E38" s="201"/>
      <c r="F38" s="113"/>
      <c r="G38" s="113"/>
      <c r="H38" s="113"/>
      <c r="I38" s="203"/>
      <c r="J38" s="203"/>
      <c r="K38" s="203"/>
      <c r="L38" s="204"/>
      <c r="M38" s="201"/>
      <c r="N38" s="201"/>
      <c r="O38" s="201"/>
      <c r="P38" s="201"/>
      <c r="Q38" s="113"/>
      <c r="R38" s="113"/>
      <c r="U38" s="201"/>
      <c r="V38" s="113"/>
      <c r="W38" s="113"/>
      <c r="X38" s="113"/>
      <c r="Y38" s="113"/>
      <c r="Z38" s="113"/>
      <c r="AA38" s="113"/>
      <c r="AB38" s="113"/>
      <c r="AC38" s="201"/>
      <c r="AD38" s="113"/>
      <c r="AE38" s="113"/>
      <c r="AF38" s="113"/>
      <c r="AG38" s="113"/>
      <c r="AM38" s="205"/>
      <c r="AN38" s="205"/>
    </row>
    <row r="39" spans="2:40" x14ac:dyDescent="0.2">
      <c r="B39" s="200"/>
      <c r="C39" s="113"/>
      <c r="D39" s="201"/>
      <c r="E39" s="201"/>
      <c r="F39" s="113"/>
      <c r="G39" s="113"/>
      <c r="H39" s="113"/>
      <c r="I39" s="203"/>
      <c r="J39" s="203"/>
      <c r="K39" s="203"/>
      <c r="L39" s="204"/>
      <c r="M39" s="201"/>
      <c r="N39" s="201"/>
      <c r="O39" s="201"/>
      <c r="P39" s="201"/>
      <c r="Q39" s="113"/>
      <c r="R39" s="113"/>
      <c r="U39" s="201"/>
      <c r="V39" s="113"/>
      <c r="W39" s="113"/>
      <c r="X39" s="113"/>
      <c r="Y39" s="113"/>
      <c r="Z39" s="113"/>
      <c r="AA39" s="113"/>
      <c r="AB39" s="113"/>
      <c r="AC39" s="201"/>
      <c r="AD39" s="113"/>
      <c r="AE39" s="113"/>
      <c r="AF39" s="113"/>
      <c r="AG39" s="113"/>
      <c r="AM39" s="205"/>
      <c r="AN39" s="205"/>
    </row>
    <row r="40" spans="2:40" x14ac:dyDescent="0.2">
      <c r="B40" s="200"/>
      <c r="C40" s="113"/>
      <c r="D40" s="201"/>
      <c r="E40" s="201"/>
      <c r="F40" s="113"/>
      <c r="G40" s="113"/>
      <c r="H40" s="113"/>
      <c r="I40" s="203"/>
      <c r="J40" s="203"/>
      <c r="K40" s="203"/>
      <c r="L40" s="204"/>
      <c r="M40" s="201"/>
      <c r="N40" s="201"/>
      <c r="O40" s="201"/>
      <c r="P40" s="201"/>
      <c r="Q40" s="113"/>
      <c r="R40" s="113"/>
      <c r="U40" s="201"/>
      <c r="V40" s="113"/>
      <c r="W40" s="113"/>
      <c r="X40" s="113"/>
      <c r="Y40" s="113"/>
      <c r="Z40" s="113"/>
      <c r="AA40" s="113"/>
      <c r="AB40" s="113"/>
      <c r="AC40" s="201"/>
      <c r="AD40" s="113"/>
      <c r="AE40" s="113"/>
      <c r="AF40" s="113"/>
      <c r="AG40" s="113"/>
      <c r="AM40" s="205"/>
      <c r="AN40" s="205"/>
    </row>
    <row r="41" spans="2:40" x14ac:dyDescent="0.2">
      <c r="B41" s="200"/>
      <c r="C41" s="113"/>
      <c r="D41" s="201"/>
      <c r="E41" s="201"/>
      <c r="F41" s="113"/>
      <c r="G41" s="113"/>
      <c r="H41" s="113"/>
      <c r="I41" s="203"/>
      <c r="J41" s="203"/>
      <c r="K41" s="203"/>
      <c r="L41" s="204"/>
      <c r="M41" s="201"/>
      <c r="N41" s="201"/>
      <c r="O41" s="201"/>
      <c r="P41" s="201"/>
      <c r="Q41" s="113"/>
      <c r="R41" s="113"/>
      <c r="U41" s="201"/>
      <c r="V41" s="113"/>
      <c r="W41" s="113"/>
      <c r="X41" s="113"/>
      <c r="Y41" s="113"/>
      <c r="Z41" s="113"/>
      <c r="AA41" s="113"/>
      <c r="AB41" s="113"/>
      <c r="AC41" s="201"/>
      <c r="AD41" s="113"/>
      <c r="AE41" s="113"/>
      <c r="AF41" s="113"/>
      <c r="AG41" s="113"/>
      <c r="AM41" s="205"/>
      <c r="AN41" s="205"/>
    </row>
    <row r="42" spans="2:40" x14ac:dyDescent="0.2">
      <c r="B42" s="200"/>
      <c r="C42" s="113"/>
      <c r="D42" s="201"/>
      <c r="E42" s="201"/>
      <c r="F42" s="113"/>
      <c r="G42" s="113"/>
      <c r="H42" s="113"/>
      <c r="I42" s="203"/>
      <c r="J42" s="203"/>
      <c r="K42" s="203"/>
      <c r="L42" s="204"/>
      <c r="M42" s="201"/>
      <c r="N42" s="201"/>
      <c r="O42" s="201"/>
      <c r="P42" s="201"/>
      <c r="Q42" s="113"/>
      <c r="R42" s="113"/>
      <c r="U42" s="201"/>
      <c r="V42" s="113"/>
      <c r="W42" s="113"/>
      <c r="X42" s="113"/>
      <c r="Y42" s="113"/>
      <c r="Z42" s="113"/>
      <c r="AA42" s="113"/>
      <c r="AB42" s="113"/>
      <c r="AC42" s="201"/>
      <c r="AD42" s="113"/>
      <c r="AE42" s="113"/>
      <c r="AF42" s="113"/>
      <c r="AG42" s="113"/>
      <c r="AM42" s="205"/>
      <c r="AN42" s="205"/>
    </row>
    <row r="43" spans="2:40" x14ac:dyDescent="0.2">
      <c r="B43" s="200"/>
      <c r="C43" s="113"/>
      <c r="D43" s="201"/>
      <c r="E43" s="201"/>
      <c r="F43" s="113"/>
      <c r="G43" s="113"/>
      <c r="H43" s="113"/>
      <c r="I43" s="203"/>
      <c r="J43" s="203"/>
      <c r="K43" s="203"/>
      <c r="L43" s="204"/>
      <c r="M43" s="201"/>
      <c r="N43" s="201"/>
      <c r="O43" s="201"/>
      <c r="P43" s="201"/>
      <c r="Q43" s="113"/>
      <c r="R43" s="113"/>
      <c r="U43" s="201"/>
      <c r="V43" s="113"/>
      <c r="W43" s="113"/>
      <c r="X43" s="113"/>
      <c r="Y43" s="113"/>
      <c r="Z43" s="113"/>
      <c r="AA43" s="113"/>
      <c r="AB43" s="113"/>
      <c r="AC43" s="201"/>
      <c r="AD43" s="113"/>
      <c r="AE43" s="113"/>
      <c r="AF43" s="113"/>
      <c r="AG43" s="113"/>
      <c r="AM43" s="205"/>
      <c r="AN43" s="205"/>
    </row>
    <row r="44" spans="2:40" x14ac:dyDescent="0.2">
      <c r="B44" s="200"/>
      <c r="C44" s="113"/>
      <c r="D44" s="201"/>
      <c r="E44" s="201"/>
      <c r="F44" s="113"/>
      <c r="G44" s="113"/>
      <c r="H44" s="113"/>
      <c r="I44" s="203"/>
      <c r="J44" s="203"/>
      <c r="K44" s="203"/>
      <c r="L44" s="204"/>
      <c r="M44" s="201"/>
      <c r="N44" s="201"/>
      <c r="O44" s="201"/>
      <c r="P44" s="201"/>
      <c r="Q44" s="113"/>
      <c r="R44" s="113"/>
      <c r="U44" s="201"/>
      <c r="V44" s="113"/>
      <c r="W44" s="113"/>
      <c r="X44" s="113"/>
      <c r="Y44" s="113"/>
      <c r="Z44" s="113"/>
      <c r="AA44" s="113"/>
      <c r="AB44" s="113"/>
      <c r="AC44" s="201"/>
      <c r="AD44" s="113"/>
      <c r="AE44" s="113"/>
      <c r="AF44" s="113"/>
      <c r="AG44" s="113"/>
      <c r="AM44" s="205"/>
      <c r="AN44" s="205"/>
    </row>
    <row r="45" spans="2:40" x14ac:dyDescent="0.2">
      <c r="B45" s="200"/>
      <c r="C45" s="113"/>
      <c r="D45" s="201"/>
      <c r="E45" s="201"/>
      <c r="F45" s="113"/>
      <c r="G45" s="113"/>
      <c r="H45" s="113"/>
      <c r="I45" s="203"/>
      <c r="J45" s="203"/>
      <c r="K45" s="203"/>
      <c r="L45" s="204"/>
      <c r="M45" s="201"/>
      <c r="N45" s="201"/>
      <c r="O45" s="201"/>
      <c r="P45" s="201"/>
      <c r="Q45" s="113"/>
      <c r="R45" s="113"/>
      <c r="U45" s="201"/>
      <c r="V45" s="113"/>
      <c r="W45" s="113"/>
      <c r="X45" s="113"/>
      <c r="Y45" s="113"/>
      <c r="Z45" s="113"/>
      <c r="AA45" s="113"/>
      <c r="AB45" s="113"/>
      <c r="AC45" s="201"/>
      <c r="AD45" s="113"/>
      <c r="AE45" s="113"/>
      <c r="AF45" s="113"/>
      <c r="AG45" s="113"/>
      <c r="AM45" s="205"/>
      <c r="AN45" s="205"/>
    </row>
    <row r="46" spans="2:40" x14ac:dyDescent="0.2">
      <c r="B46" s="200"/>
      <c r="C46" s="113"/>
      <c r="D46" s="201"/>
      <c r="E46" s="201"/>
      <c r="F46" s="113"/>
      <c r="G46" s="113"/>
      <c r="H46" s="113"/>
      <c r="I46" s="203"/>
      <c r="J46" s="203"/>
      <c r="K46" s="203"/>
      <c r="L46" s="204"/>
      <c r="M46" s="201"/>
      <c r="N46" s="201"/>
      <c r="O46" s="201"/>
      <c r="P46" s="201"/>
      <c r="Q46" s="113"/>
      <c r="R46" s="113"/>
      <c r="U46" s="201"/>
      <c r="V46" s="113"/>
      <c r="W46" s="113"/>
      <c r="X46" s="113"/>
      <c r="Y46" s="113"/>
      <c r="Z46" s="113"/>
      <c r="AA46" s="113"/>
      <c r="AB46" s="113"/>
      <c r="AC46" s="201"/>
      <c r="AD46" s="113"/>
      <c r="AE46" s="113"/>
      <c r="AF46" s="113"/>
      <c r="AG46" s="113"/>
      <c r="AM46" s="205"/>
      <c r="AN46" s="205"/>
    </row>
    <row r="47" spans="2:40" x14ac:dyDescent="0.2">
      <c r="B47" s="200"/>
      <c r="C47" s="113"/>
      <c r="D47" s="201"/>
      <c r="E47" s="201"/>
      <c r="F47" s="113"/>
      <c r="G47" s="113"/>
      <c r="H47" s="113"/>
      <c r="I47" s="203"/>
      <c r="J47" s="203"/>
      <c r="K47" s="203"/>
      <c r="L47" s="204"/>
      <c r="M47" s="201"/>
      <c r="N47" s="201"/>
      <c r="O47" s="201"/>
      <c r="P47" s="201"/>
      <c r="Q47" s="113"/>
      <c r="R47" s="113"/>
      <c r="U47" s="201"/>
      <c r="V47" s="113"/>
      <c r="W47" s="113"/>
      <c r="X47" s="113"/>
      <c r="Y47" s="113"/>
      <c r="Z47" s="113"/>
      <c r="AA47" s="113"/>
      <c r="AB47" s="113"/>
      <c r="AC47" s="201"/>
      <c r="AD47" s="113"/>
      <c r="AE47" s="113"/>
      <c r="AF47" s="113"/>
      <c r="AG47" s="113"/>
      <c r="AM47" s="205"/>
      <c r="AN47" s="205"/>
    </row>
    <row r="48" spans="2:40" x14ac:dyDescent="0.2">
      <c r="B48" s="200"/>
      <c r="C48" s="113"/>
      <c r="D48" s="201"/>
      <c r="E48" s="201"/>
      <c r="F48" s="113"/>
      <c r="G48" s="113"/>
      <c r="H48" s="113"/>
      <c r="I48" s="203"/>
      <c r="J48" s="203"/>
      <c r="K48" s="203"/>
      <c r="L48" s="204"/>
      <c r="M48" s="201"/>
      <c r="N48" s="201"/>
      <c r="O48" s="201"/>
      <c r="P48" s="201"/>
      <c r="Q48" s="113"/>
      <c r="R48" s="113"/>
      <c r="U48" s="201"/>
      <c r="V48" s="113"/>
      <c r="W48" s="113"/>
      <c r="X48" s="113"/>
      <c r="Y48" s="113"/>
      <c r="Z48" s="113"/>
      <c r="AA48" s="113"/>
      <c r="AB48" s="113"/>
      <c r="AC48" s="201"/>
      <c r="AD48" s="113"/>
      <c r="AE48" s="113"/>
      <c r="AF48" s="113"/>
      <c r="AG48" s="113"/>
      <c r="AM48" s="205"/>
      <c r="AN48" s="205"/>
    </row>
    <row r="49" spans="2:40" x14ac:dyDescent="0.2">
      <c r="B49" s="200"/>
      <c r="C49" s="113"/>
      <c r="D49" s="201"/>
      <c r="E49" s="201"/>
      <c r="F49" s="113"/>
      <c r="G49" s="113"/>
      <c r="H49" s="113"/>
      <c r="I49" s="203"/>
      <c r="J49" s="203"/>
      <c r="K49" s="203"/>
      <c r="L49" s="204"/>
      <c r="M49" s="201"/>
      <c r="N49" s="201"/>
      <c r="O49" s="201"/>
      <c r="P49" s="201"/>
      <c r="Q49" s="113"/>
      <c r="R49" s="113"/>
      <c r="U49" s="201"/>
      <c r="V49" s="113"/>
      <c r="W49" s="113"/>
      <c r="X49" s="113"/>
      <c r="Y49" s="113"/>
      <c r="Z49" s="113"/>
      <c r="AA49" s="113"/>
      <c r="AB49" s="113"/>
      <c r="AC49" s="201"/>
      <c r="AD49" s="113"/>
      <c r="AE49" s="113"/>
      <c r="AF49" s="113"/>
      <c r="AG49" s="113"/>
      <c r="AM49" s="205"/>
      <c r="AN49" s="205"/>
    </row>
    <row r="50" spans="2:40" x14ac:dyDescent="0.2">
      <c r="B50" s="200"/>
      <c r="C50" s="113"/>
      <c r="D50" s="201"/>
      <c r="E50" s="201"/>
      <c r="F50" s="113"/>
      <c r="G50" s="113"/>
      <c r="H50" s="113"/>
      <c r="I50" s="203"/>
      <c r="J50" s="203"/>
      <c r="K50" s="203"/>
      <c r="L50" s="204"/>
      <c r="M50" s="201"/>
      <c r="N50" s="201"/>
      <c r="O50" s="201"/>
      <c r="P50" s="201"/>
      <c r="Q50" s="113"/>
      <c r="R50" s="113"/>
      <c r="U50" s="201"/>
      <c r="V50" s="113"/>
      <c r="W50" s="113"/>
      <c r="X50" s="113"/>
      <c r="Y50" s="113"/>
      <c r="Z50" s="113"/>
      <c r="AA50" s="113"/>
      <c r="AB50" s="113"/>
      <c r="AC50" s="201"/>
      <c r="AD50" s="113"/>
      <c r="AE50" s="113"/>
      <c r="AF50" s="113"/>
      <c r="AG50" s="113"/>
      <c r="AM50" s="205"/>
      <c r="AN50" s="205"/>
    </row>
    <row r="51" spans="2:40" x14ac:dyDescent="0.2">
      <c r="B51" s="200"/>
      <c r="C51" s="113"/>
      <c r="D51" s="201"/>
      <c r="E51" s="201"/>
      <c r="F51" s="113"/>
      <c r="G51" s="113"/>
      <c r="H51" s="113"/>
      <c r="I51" s="203"/>
      <c r="J51" s="203"/>
      <c r="K51" s="203"/>
      <c r="L51" s="204"/>
      <c r="M51" s="201"/>
      <c r="N51" s="201"/>
      <c r="O51" s="201"/>
      <c r="P51" s="201"/>
      <c r="Q51" s="113"/>
      <c r="R51" s="113"/>
      <c r="U51" s="201"/>
      <c r="V51" s="113"/>
      <c r="W51" s="113"/>
      <c r="X51" s="113"/>
      <c r="Y51" s="113"/>
      <c r="Z51" s="113"/>
      <c r="AA51" s="113"/>
      <c r="AB51" s="113"/>
      <c r="AC51" s="201"/>
      <c r="AD51" s="113"/>
      <c r="AE51" s="113"/>
      <c r="AF51" s="113"/>
      <c r="AG51" s="113"/>
      <c r="AM51" s="205"/>
      <c r="AN51" s="205"/>
    </row>
    <row r="52" spans="2:40" x14ac:dyDescent="0.2">
      <c r="B52" s="200"/>
      <c r="C52" s="113"/>
      <c r="D52" s="201"/>
      <c r="E52" s="201"/>
      <c r="F52" s="113"/>
      <c r="G52" s="113"/>
      <c r="H52" s="113"/>
      <c r="I52" s="203"/>
      <c r="J52" s="203"/>
      <c r="K52" s="203"/>
      <c r="L52" s="204"/>
      <c r="M52" s="201"/>
      <c r="N52" s="201"/>
      <c r="O52" s="201"/>
      <c r="P52" s="201"/>
      <c r="Q52" s="113"/>
      <c r="R52" s="113"/>
      <c r="U52" s="201"/>
      <c r="V52" s="113"/>
      <c r="W52" s="113"/>
      <c r="X52" s="113"/>
      <c r="Y52" s="113"/>
      <c r="Z52" s="113"/>
      <c r="AA52" s="113"/>
      <c r="AB52" s="113"/>
      <c r="AC52" s="201"/>
      <c r="AD52" s="113"/>
      <c r="AE52" s="113"/>
      <c r="AF52" s="113"/>
      <c r="AG52" s="113"/>
      <c r="AM52" s="205"/>
      <c r="AN52" s="205"/>
    </row>
    <row r="53" spans="2:40" x14ac:dyDescent="0.2">
      <c r="B53" s="200"/>
      <c r="C53" s="113"/>
      <c r="D53" s="201"/>
      <c r="E53" s="201"/>
      <c r="F53" s="113"/>
      <c r="G53" s="113"/>
      <c r="H53" s="113"/>
      <c r="I53" s="203"/>
      <c r="J53" s="203"/>
      <c r="K53" s="203"/>
      <c r="L53" s="204"/>
      <c r="M53" s="201"/>
      <c r="N53" s="201"/>
      <c r="O53" s="201"/>
      <c r="P53" s="201"/>
      <c r="Q53" s="113"/>
      <c r="R53" s="113"/>
      <c r="U53" s="201"/>
      <c r="V53" s="113"/>
      <c r="W53" s="113"/>
      <c r="X53" s="113"/>
      <c r="Y53" s="113"/>
      <c r="Z53" s="113"/>
      <c r="AA53" s="113"/>
      <c r="AB53" s="113"/>
      <c r="AC53" s="201"/>
      <c r="AD53" s="113"/>
      <c r="AE53" s="113"/>
      <c r="AF53" s="113"/>
      <c r="AG53" s="113"/>
      <c r="AM53" s="205"/>
      <c r="AN53" s="205"/>
    </row>
    <row r="54" spans="2:40" x14ac:dyDescent="0.2">
      <c r="B54" s="200"/>
      <c r="C54" s="113"/>
      <c r="D54" s="201"/>
      <c r="E54" s="201"/>
      <c r="F54" s="113"/>
      <c r="G54" s="113"/>
      <c r="H54" s="113"/>
      <c r="I54" s="203"/>
      <c r="J54" s="203"/>
      <c r="K54" s="203"/>
      <c r="L54" s="204"/>
      <c r="M54" s="201"/>
      <c r="N54" s="201"/>
      <c r="O54" s="201"/>
      <c r="P54" s="201"/>
      <c r="Q54" s="113"/>
      <c r="R54" s="113"/>
      <c r="U54" s="201"/>
      <c r="V54" s="113"/>
      <c r="W54" s="113"/>
      <c r="X54" s="113"/>
      <c r="Y54" s="113"/>
      <c r="Z54" s="113"/>
      <c r="AA54" s="113"/>
      <c r="AB54" s="113"/>
      <c r="AC54" s="201"/>
      <c r="AD54" s="113"/>
      <c r="AE54" s="113"/>
      <c r="AF54" s="113"/>
      <c r="AG54" s="113"/>
      <c r="AM54" s="205"/>
      <c r="AN54" s="205"/>
    </row>
    <row r="55" spans="2:40" x14ac:dyDescent="0.2">
      <c r="B55" s="200"/>
      <c r="C55" s="113"/>
      <c r="D55" s="201"/>
      <c r="E55" s="201"/>
      <c r="F55" s="113"/>
      <c r="G55" s="113"/>
      <c r="H55" s="113"/>
      <c r="I55" s="203"/>
      <c r="J55" s="203"/>
      <c r="K55" s="203"/>
      <c r="L55" s="204"/>
      <c r="M55" s="201"/>
      <c r="N55" s="201"/>
      <c r="O55" s="201"/>
      <c r="P55" s="201"/>
      <c r="Q55" s="113"/>
      <c r="R55" s="113"/>
      <c r="U55" s="201"/>
      <c r="V55" s="113"/>
      <c r="W55" s="113"/>
      <c r="X55" s="113"/>
      <c r="Y55" s="113"/>
      <c r="Z55" s="113"/>
      <c r="AA55" s="113"/>
      <c r="AB55" s="113"/>
      <c r="AC55" s="201"/>
      <c r="AD55" s="113"/>
      <c r="AE55" s="113"/>
      <c r="AF55" s="113"/>
      <c r="AG55" s="113"/>
      <c r="AM55" s="205"/>
      <c r="AN55" s="205"/>
    </row>
    <row r="56" spans="2:40" x14ac:dyDescent="0.2">
      <c r="B56" s="200"/>
      <c r="C56" s="113"/>
      <c r="D56" s="201"/>
      <c r="E56" s="201"/>
      <c r="F56" s="113"/>
      <c r="G56" s="113"/>
      <c r="H56" s="113"/>
      <c r="I56" s="203"/>
      <c r="J56" s="203"/>
      <c r="K56" s="203"/>
      <c r="L56" s="204"/>
      <c r="M56" s="201"/>
      <c r="N56" s="201"/>
      <c r="O56" s="201"/>
      <c r="P56" s="201"/>
      <c r="Q56" s="113"/>
      <c r="R56" s="113"/>
      <c r="U56" s="201"/>
      <c r="V56" s="113"/>
      <c r="W56" s="113"/>
      <c r="X56" s="113"/>
      <c r="Y56" s="113"/>
      <c r="Z56" s="113"/>
      <c r="AA56" s="113"/>
      <c r="AB56" s="113"/>
      <c r="AC56" s="201"/>
      <c r="AD56" s="113"/>
      <c r="AE56" s="113"/>
      <c r="AF56" s="113"/>
      <c r="AG56" s="113"/>
      <c r="AM56" s="205"/>
      <c r="AN56" s="205"/>
    </row>
    <row r="57" spans="2:40" x14ac:dyDescent="0.2">
      <c r="B57" s="200"/>
      <c r="C57" s="113"/>
      <c r="D57" s="201"/>
      <c r="E57" s="201"/>
      <c r="F57" s="113"/>
      <c r="G57" s="113"/>
      <c r="H57" s="113"/>
      <c r="I57" s="203"/>
      <c r="J57" s="203"/>
      <c r="K57" s="203"/>
      <c r="L57" s="204"/>
      <c r="M57" s="201"/>
      <c r="N57" s="201"/>
      <c r="O57" s="201"/>
      <c r="P57" s="201"/>
      <c r="Q57" s="113"/>
      <c r="R57" s="113"/>
      <c r="U57" s="201"/>
      <c r="V57" s="113"/>
      <c r="W57" s="113"/>
      <c r="X57" s="113"/>
      <c r="Y57" s="113"/>
      <c r="Z57" s="113"/>
      <c r="AA57" s="113"/>
      <c r="AB57" s="113"/>
      <c r="AC57" s="201"/>
      <c r="AD57" s="113"/>
      <c r="AE57" s="113"/>
      <c r="AF57" s="113"/>
      <c r="AG57" s="113"/>
      <c r="AM57" s="205"/>
      <c r="AN57" s="205"/>
    </row>
    <row r="58" spans="2:40" x14ac:dyDescent="0.2">
      <c r="B58" s="200"/>
      <c r="C58" s="113"/>
      <c r="D58" s="201"/>
      <c r="E58" s="201"/>
      <c r="F58" s="113"/>
      <c r="G58" s="113"/>
      <c r="H58" s="113"/>
      <c r="I58" s="203"/>
      <c r="J58" s="203"/>
      <c r="K58" s="203"/>
      <c r="L58" s="204"/>
      <c r="M58" s="201"/>
      <c r="N58" s="201"/>
      <c r="O58" s="201"/>
      <c r="P58" s="201"/>
      <c r="Q58" s="113"/>
      <c r="R58" s="113"/>
      <c r="U58" s="201"/>
      <c r="V58" s="113"/>
      <c r="W58" s="113"/>
      <c r="X58" s="113"/>
      <c r="Y58" s="113"/>
      <c r="Z58" s="113"/>
      <c r="AA58" s="113"/>
      <c r="AB58" s="113"/>
      <c r="AC58" s="201"/>
      <c r="AD58" s="113"/>
      <c r="AE58" s="113"/>
      <c r="AF58" s="113"/>
      <c r="AG58" s="113"/>
      <c r="AM58" s="205"/>
      <c r="AN58" s="205"/>
    </row>
    <row r="59" spans="2:40" x14ac:dyDescent="0.2">
      <c r="B59" s="200"/>
      <c r="C59" s="113"/>
      <c r="D59" s="201"/>
      <c r="E59" s="201"/>
      <c r="F59" s="113"/>
      <c r="G59" s="113"/>
      <c r="H59" s="113"/>
      <c r="I59" s="203"/>
      <c r="J59" s="203"/>
      <c r="K59" s="203"/>
      <c r="L59" s="204"/>
      <c r="M59" s="201"/>
      <c r="N59" s="201"/>
      <c r="O59" s="201"/>
      <c r="P59" s="201"/>
      <c r="Q59" s="113"/>
      <c r="R59" s="113"/>
      <c r="U59" s="201"/>
      <c r="V59" s="113"/>
      <c r="W59" s="113"/>
      <c r="X59" s="113"/>
      <c r="Y59" s="113"/>
      <c r="Z59" s="113"/>
      <c r="AA59" s="113"/>
      <c r="AB59" s="113"/>
      <c r="AC59" s="201"/>
      <c r="AD59" s="113"/>
      <c r="AE59" s="113"/>
      <c r="AF59" s="113"/>
      <c r="AG59" s="113"/>
      <c r="AM59" s="205"/>
      <c r="AN59" s="205"/>
    </row>
    <row r="60" spans="2:40" x14ac:dyDescent="0.2">
      <c r="B60" s="200"/>
      <c r="C60" s="113"/>
      <c r="D60" s="201"/>
      <c r="E60" s="201"/>
      <c r="F60" s="113"/>
      <c r="G60" s="113"/>
      <c r="H60" s="113"/>
      <c r="I60" s="203"/>
      <c r="J60" s="203"/>
      <c r="K60" s="203"/>
      <c r="L60" s="204"/>
      <c r="M60" s="201"/>
      <c r="N60" s="201"/>
      <c r="O60" s="201"/>
      <c r="P60" s="201"/>
      <c r="Q60" s="113"/>
      <c r="R60" s="113"/>
      <c r="U60" s="201"/>
      <c r="V60" s="113"/>
      <c r="W60" s="113"/>
      <c r="X60" s="113"/>
      <c r="Y60" s="113"/>
      <c r="Z60" s="113"/>
      <c r="AA60" s="113"/>
      <c r="AB60" s="113"/>
      <c r="AC60" s="201"/>
      <c r="AD60" s="113"/>
      <c r="AE60" s="113"/>
      <c r="AF60" s="113"/>
      <c r="AG60" s="113"/>
      <c r="AM60" s="205"/>
      <c r="AN60" s="205"/>
    </row>
    <row r="61" spans="2:40" x14ac:dyDescent="0.2">
      <c r="B61" s="200"/>
      <c r="C61" s="113"/>
      <c r="D61" s="201"/>
      <c r="E61" s="201"/>
      <c r="F61" s="113"/>
      <c r="G61" s="113"/>
      <c r="H61" s="113"/>
      <c r="I61" s="203"/>
      <c r="J61" s="203"/>
      <c r="K61" s="203"/>
      <c r="L61" s="204"/>
      <c r="M61" s="201"/>
      <c r="N61" s="201"/>
      <c r="O61" s="201"/>
      <c r="P61" s="201"/>
      <c r="Q61" s="113"/>
      <c r="R61" s="113"/>
      <c r="U61" s="201"/>
      <c r="V61" s="113"/>
      <c r="W61" s="113"/>
      <c r="X61" s="113"/>
      <c r="Y61" s="113"/>
      <c r="Z61" s="113"/>
      <c r="AA61" s="113"/>
      <c r="AB61" s="113"/>
      <c r="AC61" s="201"/>
      <c r="AD61" s="113"/>
      <c r="AE61" s="113"/>
      <c r="AF61" s="113"/>
      <c r="AG61" s="113"/>
      <c r="AM61" s="205"/>
      <c r="AN61" s="205"/>
    </row>
    <row r="62" spans="2:40" x14ac:dyDescent="0.2">
      <c r="B62" s="200"/>
      <c r="C62" s="113"/>
      <c r="D62" s="201"/>
      <c r="E62" s="201"/>
      <c r="F62" s="113"/>
      <c r="G62" s="113"/>
      <c r="H62" s="113"/>
      <c r="I62" s="203"/>
      <c r="J62" s="203"/>
      <c r="K62" s="203"/>
      <c r="L62" s="204"/>
      <c r="M62" s="201"/>
      <c r="N62" s="201"/>
      <c r="O62" s="201"/>
      <c r="P62" s="201"/>
      <c r="Q62" s="113"/>
      <c r="R62" s="113"/>
      <c r="U62" s="201"/>
      <c r="V62" s="113"/>
      <c r="W62" s="113"/>
      <c r="X62" s="113"/>
      <c r="Y62" s="113"/>
      <c r="Z62" s="113"/>
      <c r="AA62" s="113"/>
      <c r="AB62" s="113"/>
      <c r="AC62" s="201"/>
      <c r="AD62" s="113"/>
      <c r="AE62" s="113"/>
      <c r="AF62" s="113"/>
      <c r="AG62" s="113"/>
      <c r="AM62" s="205"/>
      <c r="AN62" s="205"/>
    </row>
    <row r="63" spans="2:40" x14ac:dyDescent="0.2">
      <c r="B63" s="200"/>
      <c r="C63" s="113"/>
      <c r="D63" s="201"/>
      <c r="E63" s="201"/>
      <c r="F63" s="113"/>
      <c r="G63" s="113"/>
      <c r="H63" s="113"/>
      <c r="I63" s="203"/>
      <c r="J63" s="203"/>
      <c r="K63" s="203"/>
      <c r="L63" s="204"/>
      <c r="M63" s="201"/>
      <c r="N63" s="201"/>
      <c r="O63" s="201"/>
      <c r="P63" s="201"/>
      <c r="Q63" s="113"/>
      <c r="R63" s="113"/>
      <c r="U63" s="201"/>
      <c r="V63" s="113"/>
      <c r="W63" s="113"/>
      <c r="X63" s="113"/>
      <c r="Y63" s="113"/>
      <c r="Z63" s="113"/>
      <c r="AA63" s="113"/>
      <c r="AB63" s="113"/>
      <c r="AC63" s="201"/>
      <c r="AD63" s="113"/>
      <c r="AE63" s="113"/>
      <c r="AF63" s="113"/>
      <c r="AG63" s="113"/>
      <c r="AM63" s="205"/>
      <c r="AN63" s="205"/>
    </row>
    <row r="64" spans="2:40" x14ac:dyDescent="0.2">
      <c r="B64" s="200"/>
      <c r="C64" s="113"/>
      <c r="D64" s="201"/>
      <c r="E64" s="201"/>
      <c r="F64" s="113"/>
      <c r="G64" s="113"/>
      <c r="H64" s="113"/>
      <c r="I64" s="203"/>
      <c r="J64" s="203"/>
      <c r="K64" s="203"/>
      <c r="L64" s="204"/>
      <c r="M64" s="201"/>
      <c r="N64" s="201"/>
      <c r="O64" s="201"/>
      <c r="P64" s="201"/>
      <c r="Q64" s="113"/>
      <c r="R64" s="113"/>
      <c r="U64" s="201"/>
      <c r="V64" s="113"/>
      <c r="W64" s="113"/>
      <c r="X64" s="113"/>
      <c r="Y64" s="113"/>
      <c r="Z64" s="113"/>
      <c r="AA64" s="113"/>
      <c r="AB64" s="113"/>
      <c r="AC64" s="201"/>
      <c r="AD64" s="113"/>
      <c r="AE64" s="113"/>
      <c r="AF64" s="113"/>
      <c r="AG64" s="113"/>
      <c r="AM64" s="205"/>
      <c r="AN64" s="205"/>
    </row>
    <row r="65" spans="2:40" x14ac:dyDescent="0.2">
      <c r="B65" s="200"/>
      <c r="C65" s="113"/>
      <c r="D65" s="201"/>
      <c r="E65" s="201"/>
      <c r="F65" s="113"/>
      <c r="G65" s="113"/>
      <c r="H65" s="113"/>
      <c r="I65" s="203"/>
      <c r="J65" s="203"/>
      <c r="K65" s="203"/>
      <c r="L65" s="204"/>
      <c r="M65" s="201"/>
      <c r="N65" s="201"/>
      <c r="O65" s="201"/>
      <c r="P65" s="201"/>
      <c r="Q65" s="113"/>
      <c r="R65" s="113"/>
      <c r="U65" s="201"/>
      <c r="V65" s="113"/>
      <c r="W65" s="113"/>
      <c r="X65" s="113"/>
      <c r="Y65" s="113"/>
      <c r="Z65" s="113"/>
      <c r="AA65" s="113"/>
      <c r="AB65" s="113"/>
      <c r="AC65" s="201"/>
      <c r="AD65" s="113"/>
      <c r="AE65" s="113"/>
      <c r="AF65" s="113"/>
      <c r="AG65" s="113"/>
      <c r="AM65" s="205"/>
      <c r="AN65" s="205"/>
    </row>
    <row r="66" spans="2:40" x14ac:dyDescent="0.2">
      <c r="B66" s="200"/>
      <c r="C66" s="113"/>
      <c r="D66" s="201"/>
      <c r="E66" s="201"/>
      <c r="F66" s="113"/>
      <c r="G66" s="113"/>
      <c r="H66" s="113"/>
      <c r="I66" s="203"/>
      <c r="J66" s="203"/>
      <c r="K66" s="203"/>
      <c r="L66" s="204"/>
      <c r="M66" s="201"/>
      <c r="N66" s="201"/>
      <c r="O66" s="201"/>
      <c r="P66" s="201"/>
      <c r="Q66" s="113"/>
      <c r="R66" s="113"/>
      <c r="U66" s="201"/>
      <c r="V66" s="113"/>
      <c r="W66" s="113"/>
      <c r="X66" s="113"/>
      <c r="Y66" s="113"/>
      <c r="Z66" s="113"/>
      <c r="AA66" s="113"/>
      <c r="AB66" s="113"/>
      <c r="AC66" s="201"/>
      <c r="AD66" s="113"/>
      <c r="AE66" s="113"/>
      <c r="AF66" s="113"/>
      <c r="AG66" s="113"/>
      <c r="AM66" s="205"/>
      <c r="AN66" s="205"/>
    </row>
    <row r="67" spans="2:40" x14ac:dyDescent="0.2">
      <c r="B67" s="200"/>
      <c r="C67" s="113"/>
      <c r="D67" s="201"/>
      <c r="E67" s="201"/>
      <c r="F67" s="113"/>
      <c r="G67" s="113"/>
      <c r="H67" s="113"/>
      <c r="I67" s="203"/>
      <c r="J67" s="203"/>
      <c r="K67" s="203"/>
      <c r="L67" s="204"/>
      <c r="M67" s="201"/>
      <c r="N67" s="201"/>
      <c r="O67" s="201"/>
      <c r="P67" s="201"/>
      <c r="Q67" s="113"/>
      <c r="R67" s="113"/>
      <c r="U67" s="201"/>
      <c r="V67" s="113"/>
      <c r="W67" s="113"/>
      <c r="X67" s="113"/>
      <c r="Y67" s="113"/>
      <c r="Z67" s="113"/>
      <c r="AA67" s="113"/>
      <c r="AB67" s="113"/>
      <c r="AC67" s="201"/>
      <c r="AD67" s="113"/>
      <c r="AE67" s="113"/>
      <c r="AF67" s="113"/>
      <c r="AG67" s="113"/>
      <c r="AM67" s="205"/>
      <c r="AN67" s="205"/>
    </row>
    <row r="68" spans="2:40" x14ac:dyDescent="0.2">
      <c r="B68" s="200"/>
      <c r="C68" s="113"/>
      <c r="D68" s="201"/>
      <c r="E68" s="201"/>
      <c r="F68" s="113"/>
      <c r="G68" s="113"/>
      <c r="H68" s="113"/>
      <c r="I68" s="203"/>
      <c r="J68" s="203"/>
      <c r="K68" s="203"/>
      <c r="L68" s="204"/>
      <c r="M68" s="201"/>
      <c r="N68" s="201"/>
      <c r="O68" s="201"/>
      <c r="P68" s="201"/>
      <c r="Q68" s="113"/>
      <c r="R68" s="113"/>
      <c r="U68" s="201"/>
      <c r="V68" s="113"/>
      <c r="W68" s="113"/>
      <c r="X68" s="113"/>
      <c r="Y68" s="113"/>
      <c r="Z68" s="113"/>
      <c r="AA68" s="113"/>
      <c r="AB68" s="113"/>
      <c r="AC68" s="201"/>
      <c r="AD68" s="113"/>
      <c r="AE68" s="113"/>
      <c r="AF68" s="113"/>
      <c r="AG68" s="113"/>
      <c r="AM68" s="205"/>
      <c r="AN68" s="205"/>
    </row>
    <row r="69" spans="2:40" x14ac:dyDescent="0.2">
      <c r="B69" s="200"/>
      <c r="C69" s="113"/>
      <c r="D69" s="201"/>
      <c r="E69" s="201"/>
      <c r="F69" s="113"/>
      <c r="G69" s="113"/>
      <c r="H69" s="113"/>
      <c r="I69" s="203"/>
      <c r="J69" s="203"/>
      <c r="K69" s="203"/>
      <c r="L69" s="204"/>
      <c r="M69" s="201"/>
      <c r="N69" s="201"/>
      <c r="O69" s="201"/>
      <c r="P69" s="201"/>
      <c r="Q69" s="113"/>
      <c r="R69" s="113"/>
      <c r="U69" s="201"/>
      <c r="V69" s="113"/>
      <c r="W69" s="113"/>
      <c r="X69" s="113"/>
      <c r="Y69" s="113"/>
      <c r="Z69" s="113"/>
      <c r="AA69" s="113"/>
      <c r="AB69" s="113"/>
      <c r="AC69" s="201"/>
      <c r="AD69" s="113"/>
      <c r="AE69" s="113"/>
      <c r="AF69" s="113"/>
      <c r="AG69" s="113"/>
      <c r="AM69" s="205"/>
      <c r="AN69" s="205"/>
    </row>
    <row r="70" spans="2:40" x14ac:dyDescent="0.2">
      <c r="B70" s="200"/>
      <c r="C70" s="113"/>
      <c r="D70" s="201"/>
      <c r="E70" s="201"/>
      <c r="F70" s="113"/>
      <c r="G70" s="113"/>
      <c r="H70" s="113"/>
      <c r="I70" s="203"/>
      <c r="J70" s="203"/>
      <c r="K70" s="203"/>
      <c r="L70" s="204"/>
      <c r="M70" s="201"/>
      <c r="N70" s="201"/>
      <c r="O70" s="201"/>
      <c r="P70" s="201"/>
      <c r="Q70" s="113"/>
      <c r="R70" s="113"/>
      <c r="U70" s="201"/>
      <c r="V70" s="113"/>
      <c r="W70" s="113"/>
      <c r="X70" s="113"/>
      <c r="Y70" s="113"/>
      <c r="Z70" s="113"/>
      <c r="AA70" s="113"/>
      <c r="AB70" s="113"/>
      <c r="AC70" s="201"/>
      <c r="AD70" s="113"/>
      <c r="AE70" s="113"/>
      <c r="AF70" s="113"/>
      <c r="AG70" s="113"/>
      <c r="AM70" s="205"/>
      <c r="AN70" s="205"/>
    </row>
    <row r="71" spans="2:40" x14ac:dyDescent="0.2">
      <c r="B71" s="200"/>
      <c r="C71" s="113"/>
      <c r="D71" s="201"/>
      <c r="E71" s="201"/>
      <c r="F71" s="113"/>
      <c r="G71" s="113"/>
      <c r="H71" s="113"/>
      <c r="I71" s="203"/>
      <c r="J71" s="203"/>
      <c r="K71" s="203"/>
      <c r="L71" s="204"/>
      <c r="M71" s="201"/>
      <c r="N71" s="201"/>
      <c r="O71" s="201"/>
      <c r="P71" s="201"/>
      <c r="Q71" s="113"/>
      <c r="R71" s="113"/>
      <c r="U71" s="201"/>
      <c r="V71" s="113"/>
      <c r="W71" s="113"/>
      <c r="X71" s="113"/>
      <c r="Y71" s="113"/>
      <c r="Z71" s="113"/>
      <c r="AA71" s="113"/>
      <c r="AB71" s="113"/>
      <c r="AC71" s="201"/>
      <c r="AD71" s="113"/>
      <c r="AE71" s="113"/>
      <c r="AF71" s="113"/>
      <c r="AG71" s="113"/>
      <c r="AM71" s="205"/>
      <c r="AN71" s="205"/>
    </row>
    <row r="72" spans="2:40" x14ac:dyDescent="0.2">
      <c r="B72" s="200"/>
      <c r="C72" s="113"/>
      <c r="D72" s="201"/>
      <c r="E72" s="201"/>
      <c r="F72" s="113"/>
      <c r="G72" s="113"/>
      <c r="H72" s="113"/>
      <c r="I72" s="203"/>
      <c r="J72" s="203"/>
      <c r="K72" s="203"/>
      <c r="L72" s="204"/>
      <c r="M72" s="201"/>
      <c r="N72" s="201"/>
      <c r="O72" s="201"/>
      <c r="P72" s="201"/>
      <c r="Q72" s="113"/>
      <c r="R72" s="113"/>
      <c r="U72" s="201"/>
      <c r="V72" s="113"/>
      <c r="W72" s="113"/>
      <c r="X72" s="113"/>
      <c r="Y72" s="113"/>
      <c r="Z72" s="113"/>
      <c r="AA72" s="113"/>
      <c r="AB72" s="113"/>
      <c r="AC72" s="201"/>
      <c r="AD72" s="113"/>
      <c r="AE72" s="113"/>
      <c r="AF72" s="113"/>
      <c r="AG72" s="113"/>
      <c r="AM72" s="205"/>
      <c r="AN72" s="205"/>
    </row>
    <row r="73" spans="2:40" x14ac:dyDescent="0.2">
      <c r="B73" s="200"/>
      <c r="C73" s="113"/>
      <c r="D73" s="201"/>
      <c r="E73" s="201"/>
      <c r="F73" s="113"/>
      <c r="G73" s="113"/>
      <c r="H73" s="113"/>
      <c r="I73" s="203"/>
      <c r="J73" s="203"/>
      <c r="K73" s="203"/>
      <c r="L73" s="204"/>
      <c r="M73" s="201"/>
      <c r="N73" s="201"/>
      <c r="O73" s="201"/>
      <c r="P73" s="201"/>
      <c r="Q73" s="113"/>
      <c r="R73" s="113"/>
      <c r="U73" s="201"/>
      <c r="V73" s="113"/>
      <c r="W73" s="113"/>
      <c r="X73" s="113"/>
      <c r="Y73" s="113"/>
      <c r="Z73" s="113"/>
      <c r="AA73" s="113"/>
      <c r="AB73" s="113"/>
      <c r="AC73" s="201"/>
      <c r="AD73" s="113"/>
      <c r="AE73" s="113"/>
      <c r="AF73" s="113"/>
      <c r="AG73" s="113"/>
      <c r="AM73" s="205"/>
      <c r="AN73" s="205"/>
    </row>
    <row r="74" spans="2:40" x14ac:dyDescent="0.2">
      <c r="B74" s="200"/>
      <c r="C74" s="113"/>
      <c r="D74" s="201"/>
      <c r="E74" s="201"/>
      <c r="F74" s="113"/>
      <c r="G74" s="113"/>
      <c r="H74" s="113"/>
      <c r="I74" s="203"/>
      <c r="J74" s="203"/>
      <c r="K74" s="203"/>
      <c r="L74" s="204"/>
      <c r="M74" s="201"/>
      <c r="N74" s="201"/>
      <c r="O74" s="201"/>
      <c r="P74" s="201"/>
      <c r="Q74" s="113"/>
      <c r="R74" s="113"/>
      <c r="U74" s="201"/>
      <c r="V74" s="113"/>
      <c r="W74" s="113"/>
      <c r="X74" s="113"/>
      <c r="Y74" s="113"/>
      <c r="Z74" s="113"/>
      <c r="AA74" s="113"/>
      <c r="AB74" s="113"/>
      <c r="AC74" s="201"/>
      <c r="AD74" s="113"/>
      <c r="AE74" s="113"/>
      <c r="AF74" s="113"/>
      <c r="AG74" s="113"/>
      <c r="AM74" s="205"/>
      <c r="AN74" s="205"/>
    </row>
    <row r="75" spans="2:40" x14ac:dyDescent="0.2">
      <c r="B75" s="200"/>
      <c r="C75" s="113"/>
      <c r="D75" s="201"/>
      <c r="E75" s="201"/>
      <c r="F75" s="113"/>
      <c r="G75" s="113"/>
      <c r="H75" s="113"/>
      <c r="I75" s="203"/>
      <c r="J75" s="203"/>
      <c r="K75" s="203"/>
      <c r="L75" s="204"/>
      <c r="M75" s="201"/>
      <c r="N75" s="201"/>
      <c r="O75" s="201"/>
      <c r="P75" s="201"/>
      <c r="Q75" s="113"/>
      <c r="R75" s="113"/>
      <c r="U75" s="201"/>
      <c r="V75" s="113"/>
      <c r="W75" s="113"/>
      <c r="X75" s="113"/>
      <c r="Y75" s="113"/>
      <c r="Z75" s="113"/>
      <c r="AA75" s="113"/>
      <c r="AB75" s="113"/>
      <c r="AC75" s="201"/>
      <c r="AD75" s="113"/>
      <c r="AE75" s="113"/>
      <c r="AF75" s="113"/>
      <c r="AG75" s="113"/>
      <c r="AM75" s="205"/>
      <c r="AN75" s="205"/>
    </row>
    <row r="76" spans="2:40" x14ac:dyDescent="0.2">
      <c r="B76" s="200"/>
      <c r="C76" s="113"/>
      <c r="D76" s="201"/>
      <c r="E76" s="201"/>
      <c r="F76" s="113"/>
      <c r="G76" s="113"/>
      <c r="H76" s="113"/>
      <c r="I76" s="203"/>
      <c r="J76" s="203"/>
      <c r="K76" s="203"/>
      <c r="L76" s="204"/>
      <c r="M76" s="201"/>
      <c r="N76" s="201"/>
      <c r="O76" s="201"/>
      <c r="P76" s="201"/>
      <c r="Q76" s="113"/>
      <c r="R76" s="113"/>
      <c r="U76" s="201"/>
      <c r="V76" s="113"/>
      <c r="W76" s="113"/>
      <c r="X76" s="113"/>
      <c r="Y76" s="113"/>
      <c r="Z76" s="113"/>
      <c r="AA76" s="113"/>
      <c r="AB76" s="113"/>
      <c r="AC76" s="201"/>
      <c r="AD76" s="113"/>
      <c r="AE76" s="113"/>
      <c r="AF76" s="113"/>
      <c r="AG76" s="113"/>
      <c r="AM76" s="205"/>
      <c r="AN76" s="205"/>
    </row>
    <row r="77" spans="2:40" x14ac:dyDescent="0.2">
      <c r="B77" s="200"/>
      <c r="C77" s="113"/>
      <c r="D77" s="201"/>
      <c r="E77" s="201"/>
      <c r="F77" s="113"/>
      <c r="G77" s="113"/>
      <c r="H77" s="113"/>
      <c r="I77" s="203"/>
      <c r="J77" s="203"/>
      <c r="K77" s="203"/>
      <c r="L77" s="204"/>
      <c r="M77" s="201"/>
      <c r="N77" s="201"/>
      <c r="O77" s="201"/>
      <c r="P77" s="201"/>
      <c r="Q77" s="113"/>
      <c r="R77" s="113"/>
      <c r="U77" s="201"/>
      <c r="V77" s="113"/>
      <c r="W77" s="113"/>
      <c r="X77" s="113"/>
      <c r="Y77" s="113"/>
      <c r="Z77" s="113"/>
      <c r="AA77" s="113"/>
      <c r="AB77" s="113"/>
      <c r="AC77" s="201"/>
      <c r="AD77" s="113"/>
      <c r="AE77" s="113"/>
      <c r="AF77" s="113"/>
      <c r="AG77" s="113"/>
      <c r="AM77" s="206"/>
      <c r="AN77" s="205"/>
    </row>
    <row r="78" spans="2:40" x14ac:dyDescent="0.2">
      <c r="B78" s="200"/>
      <c r="C78" s="113"/>
      <c r="D78" s="201"/>
      <c r="E78" s="201"/>
      <c r="F78" s="113"/>
      <c r="G78" s="113"/>
      <c r="H78" s="113"/>
      <c r="I78" s="203"/>
      <c r="J78" s="203"/>
      <c r="K78" s="203"/>
      <c r="L78" s="204"/>
      <c r="M78" s="201"/>
      <c r="N78" s="201"/>
      <c r="O78" s="201"/>
      <c r="P78" s="201"/>
      <c r="Q78" s="113"/>
      <c r="R78" s="113"/>
      <c r="U78" s="201"/>
      <c r="V78" s="113"/>
      <c r="W78" s="113"/>
      <c r="X78" s="113"/>
      <c r="Y78" s="113"/>
      <c r="Z78" s="113"/>
      <c r="AA78" s="113"/>
      <c r="AB78" s="113"/>
      <c r="AC78" s="201"/>
      <c r="AD78" s="113"/>
      <c r="AE78" s="113"/>
      <c r="AF78" s="113"/>
      <c r="AG78" s="113"/>
      <c r="AM78" s="206"/>
      <c r="AN78" s="205"/>
    </row>
    <row r="79" spans="2:40" x14ac:dyDescent="0.2">
      <c r="B79" s="200"/>
      <c r="C79" s="113"/>
      <c r="D79" s="201"/>
      <c r="E79" s="201"/>
      <c r="F79" s="113"/>
      <c r="G79" s="113"/>
      <c r="H79" s="113"/>
      <c r="I79" s="203"/>
      <c r="J79" s="203"/>
      <c r="K79" s="203"/>
      <c r="L79" s="204"/>
      <c r="M79" s="201"/>
      <c r="N79" s="201"/>
      <c r="O79" s="201"/>
      <c r="P79" s="201"/>
      <c r="Q79" s="113"/>
      <c r="R79" s="113"/>
      <c r="U79" s="201"/>
      <c r="V79" s="113"/>
      <c r="W79" s="113"/>
      <c r="X79" s="113"/>
      <c r="Y79" s="113"/>
      <c r="Z79" s="113"/>
      <c r="AA79" s="113"/>
      <c r="AB79" s="113"/>
      <c r="AC79" s="201"/>
      <c r="AD79" s="113"/>
      <c r="AE79" s="113"/>
      <c r="AF79" s="113"/>
      <c r="AG79" s="113"/>
      <c r="AM79" s="206"/>
      <c r="AN79" s="205"/>
    </row>
    <row r="80" spans="2:40" x14ac:dyDescent="0.2">
      <c r="B80" s="200"/>
      <c r="C80" s="113"/>
      <c r="D80" s="201"/>
      <c r="E80" s="201"/>
      <c r="F80" s="113"/>
      <c r="G80" s="113"/>
      <c r="H80" s="113"/>
      <c r="I80" s="203"/>
      <c r="J80" s="203"/>
      <c r="K80" s="203"/>
      <c r="L80" s="204"/>
      <c r="M80" s="201"/>
      <c r="N80" s="201"/>
      <c r="O80" s="201"/>
      <c r="P80" s="201"/>
      <c r="Q80" s="113"/>
      <c r="R80" s="113"/>
      <c r="U80" s="201"/>
      <c r="V80" s="113"/>
      <c r="W80" s="113"/>
      <c r="X80" s="113"/>
      <c r="Y80" s="113"/>
      <c r="Z80" s="113"/>
      <c r="AA80" s="113"/>
      <c r="AB80" s="113"/>
      <c r="AC80" s="201"/>
      <c r="AD80" s="113"/>
      <c r="AE80" s="113"/>
      <c r="AF80" s="113"/>
      <c r="AG80" s="113"/>
    </row>
    <row r="81" spans="2:33" x14ac:dyDescent="0.2">
      <c r="B81" s="200"/>
      <c r="C81" s="113"/>
      <c r="D81" s="201"/>
      <c r="E81" s="201"/>
      <c r="F81" s="113"/>
      <c r="G81" s="113"/>
      <c r="H81" s="113"/>
      <c r="I81" s="203"/>
      <c r="J81" s="203"/>
      <c r="K81" s="203"/>
      <c r="L81" s="204"/>
      <c r="M81" s="201"/>
      <c r="N81" s="201"/>
      <c r="O81" s="201"/>
      <c r="P81" s="201"/>
      <c r="Q81" s="113"/>
      <c r="R81" s="113"/>
      <c r="U81" s="201"/>
      <c r="V81" s="113"/>
      <c r="W81" s="113"/>
      <c r="X81" s="113"/>
      <c r="Y81" s="113"/>
      <c r="Z81" s="113"/>
      <c r="AA81" s="113"/>
      <c r="AB81" s="113"/>
      <c r="AC81" s="201"/>
      <c r="AD81" s="113"/>
      <c r="AE81" s="113"/>
      <c r="AF81" s="113"/>
      <c r="AG81" s="113"/>
    </row>
    <row r="82" spans="2:33" x14ac:dyDescent="0.2">
      <c r="B82" s="200"/>
      <c r="C82" s="113"/>
      <c r="D82" s="201"/>
      <c r="E82" s="201"/>
      <c r="F82" s="113"/>
      <c r="G82" s="113"/>
      <c r="H82" s="113"/>
      <c r="I82" s="203"/>
      <c r="J82" s="203"/>
      <c r="K82" s="203"/>
      <c r="L82" s="204"/>
      <c r="M82" s="201"/>
      <c r="N82" s="201"/>
      <c r="O82" s="201"/>
      <c r="P82" s="201"/>
      <c r="Q82" s="113"/>
      <c r="R82" s="113"/>
      <c r="U82" s="201"/>
      <c r="V82" s="113"/>
      <c r="W82" s="113"/>
      <c r="X82" s="113"/>
      <c r="Y82" s="113"/>
      <c r="Z82" s="113"/>
      <c r="AA82" s="113"/>
      <c r="AB82" s="113"/>
      <c r="AC82" s="201"/>
      <c r="AD82" s="113"/>
      <c r="AE82" s="113"/>
      <c r="AF82" s="113"/>
      <c r="AG82" s="113"/>
    </row>
    <row r="83" spans="2:33" x14ac:dyDescent="0.2">
      <c r="B83" s="200"/>
      <c r="C83" s="113"/>
      <c r="D83" s="201"/>
      <c r="E83" s="201"/>
      <c r="F83" s="113"/>
      <c r="G83" s="113"/>
      <c r="H83" s="113"/>
      <c r="I83" s="203"/>
      <c r="J83" s="203"/>
      <c r="K83" s="203"/>
      <c r="L83" s="204"/>
      <c r="M83" s="201"/>
      <c r="N83" s="201"/>
      <c r="O83" s="201"/>
      <c r="P83" s="201"/>
      <c r="Q83" s="113"/>
      <c r="R83" s="113"/>
      <c r="U83" s="201"/>
      <c r="V83" s="113"/>
      <c r="W83" s="113"/>
      <c r="X83" s="113"/>
      <c r="Y83" s="113"/>
      <c r="Z83" s="113"/>
      <c r="AA83" s="113"/>
      <c r="AB83" s="113"/>
      <c r="AC83" s="201"/>
      <c r="AD83" s="113"/>
      <c r="AE83" s="113"/>
      <c r="AF83" s="113"/>
      <c r="AG83" s="113"/>
    </row>
    <row r="84" spans="2:33" x14ac:dyDescent="0.2">
      <c r="B84" s="200"/>
      <c r="C84" s="113"/>
      <c r="D84" s="201"/>
      <c r="E84" s="201"/>
      <c r="F84" s="113"/>
      <c r="G84" s="113"/>
      <c r="H84" s="113"/>
      <c r="I84" s="203"/>
      <c r="J84" s="203"/>
      <c r="K84" s="203"/>
      <c r="L84" s="204"/>
      <c r="M84" s="201"/>
      <c r="N84" s="201"/>
      <c r="O84" s="201"/>
      <c r="P84" s="201"/>
      <c r="Q84" s="113"/>
      <c r="R84" s="113"/>
      <c r="U84" s="201"/>
      <c r="V84" s="113"/>
      <c r="W84" s="113"/>
      <c r="X84" s="113"/>
      <c r="Y84" s="113"/>
      <c r="Z84" s="113"/>
      <c r="AA84" s="113"/>
      <c r="AB84" s="113"/>
      <c r="AC84" s="201"/>
      <c r="AD84" s="113"/>
      <c r="AE84" s="113"/>
      <c r="AF84" s="113"/>
      <c r="AG84" s="113"/>
    </row>
    <row r="85" spans="2:33" x14ac:dyDescent="0.2">
      <c r="B85" s="200"/>
      <c r="C85" s="113"/>
      <c r="D85" s="201"/>
      <c r="E85" s="201"/>
      <c r="F85" s="113"/>
      <c r="G85" s="113"/>
      <c r="H85" s="113"/>
      <c r="I85" s="203"/>
      <c r="J85" s="203"/>
      <c r="K85" s="203"/>
      <c r="L85" s="204"/>
      <c r="M85" s="201"/>
      <c r="N85" s="201"/>
      <c r="O85" s="201"/>
      <c r="P85" s="201"/>
      <c r="Q85" s="113"/>
      <c r="R85" s="113"/>
      <c r="U85" s="201"/>
      <c r="V85" s="113"/>
      <c r="W85" s="113"/>
      <c r="X85" s="113"/>
      <c r="Y85" s="113"/>
      <c r="Z85" s="113"/>
      <c r="AA85" s="113"/>
      <c r="AB85" s="113"/>
      <c r="AC85" s="201"/>
      <c r="AD85" s="113"/>
      <c r="AE85" s="113"/>
      <c r="AF85" s="113"/>
      <c r="AG85" s="113"/>
    </row>
    <row r="86" spans="2:33" x14ac:dyDescent="0.2">
      <c r="B86" s="200"/>
      <c r="C86" s="113"/>
      <c r="D86" s="201"/>
      <c r="E86" s="201"/>
      <c r="F86" s="113"/>
      <c r="G86" s="113"/>
      <c r="H86" s="113"/>
      <c r="I86" s="203"/>
      <c r="J86" s="203"/>
      <c r="K86" s="203"/>
      <c r="L86" s="204"/>
      <c r="M86" s="201"/>
      <c r="N86" s="201"/>
      <c r="O86" s="201"/>
      <c r="P86" s="201"/>
      <c r="Q86" s="113"/>
      <c r="R86" s="113"/>
      <c r="U86" s="201"/>
      <c r="V86" s="113"/>
      <c r="W86" s="113"/>
      <c r="X86" s="113"/>
      <c r="Y86" s="113"/>
      <c r="Z86" s="113"/>
      <c r="AA86" s="113"/>
      <c r="AB86" s="113"/>
      <c r="AC86" s="201"/>
      <c r="AD86" s="113"/>
      <c r="AE86" s="113"/>
      <c r="AF86" s="113"/>
      <c r="AG86" s="113"/>
    </row>
    <row r="87" spans="2:33" x14ac:dyDescent="0.2">
      <c r="B87" s="200"/>
      <c r="C87" s="113"/>
      <c r="D87" s="201"/>
      <c r="E87" s="201"/>
      <c r="F87" s="113"/>
      <c r="G87" s="113"/>
      <c r="H87" s="113"/>
      <c r="I87" s="203"/>
      <c r="J87" s="203"/>
      <c r="K87" s="203"/>
      <c r="L87" s="204"/>
      <c r="M87" s="201"/>
      <c r="N87" s="201"/>
      <c r="O87" s="201"/>
      <c r="P87" s="201"/>
      <c r="Q87" s="113"/>
      <c r="R87" s="113"/>
      <c r="U87" s="201"/>
      <c r="V87" s="113"/>
      <c r="W87" s="113"/>
      <c r="X87" s="113"/>
      <c r="Y87" s="113"/>
      <c r="Z87" s="113"/>
      <c r="AA87" s="113"/>
      <c r="AB87" s="113"/>
      <c r="AC87" s="201"/>
      <c r="AD87" s="113"/>
      <c r="AE87" s="113"/>
      <c r="AF87" s="113"/>
      <c r="AG87" s="113"/>
    </row>
    <row r="88" spans="2:33" x14ac:dyDescent="0.2">
      <c r="B88" s="200"/>
      <c r="C88" s="113"/>
      <c r="D88" s="201"/>
      <c r="E88" s="201"/>
      <c r="F88" s="113"/>
      <c r="G88" s="113"/>
      <c r="H88" s="113"/>
      <c r="I88" s="203"/>
      <c r="J88" s="203"/>
      <c r="K88" s="203"/>
      <c r="L88" s="204"/>
      <c r="M88" s="201"/>
      <c r="N88" s="201"/>
      <c r="O88" s="201"/>
      <c r="P88" s="201"/>
      <c r="Q88" s="113"/>
      <c r="R88" s="113"/>
      <c r="U88" s="201"/>
      <c r="V88" s="113"/>
      <c r="W88" s="113"/>
      <c r="X88" s="113"/>
      <c r="Y88" s="113"/>
      <c r="Z88" s="113"/>
      <c r="AA88" s="113"/>
      <c r="AB88" s="113"/>
      <c r="AC88" s="201"/>
      <c r="AD88" s="113"/>
      <c r="AE88" s="113"/>
      <c r="AF88" s="113"/>
      <c r="AG88" s="113"/>
    </row>
    <row r="89" spans="2:33" x14ac:dyDescent="0.2">
      <c r="B89" s="200"/>
      <c r="C89" s="113"/>
      <c r="D89" s="201"/>
      <c r="E89" s="201"/>
      <c r="F89" s="113"/>
      <c r="G89" s="113"/>
      <c r="H89" s="113"/>
      <c r="I89" s="203"/>
      <c r="J89" s="203"/>
      <c r="K89" s="203"/>
      <c r="L89" s="204"/>
      <c r="M89" s="201"/>
      <c r="N89" s="201"/>
      <c r="O89" s="201"/>
      <c r="P89" s="201"/>
      <c r="Q89" s="113"/>
      <c r="R89" s="113"/>
      <c r="U89" s="201"/>
      <c r="V89" s="113"/>
      <c r="W89" s="113"/>
      <c r="X89" s="113"/>
      <c r="Y89" s="113"/>
      <c r="Z89" s="113"/>
      <c r="AA89" s="113"/>
      <c r="AB89" s="113"/>
      <c r="AC89" s="201"/>
      <c r="AD89" s="113"/>
      <c r="AE89" s="113"/>
      <c r="AF89" s="113"/>
      <c r="AG89" s="113"/>
    </row>
    <row r="90" spans="2:33" x14ac:dyDescent="0.2">
      <c r="B90" s="200"/>
      <c r="C90" s="113"/>
      <c r="D90" s="201"/>
      <c r="E90" s="201"/>
      <c r="F90" s="113"/>
      <c r="G90" s="113"/>
      <c r="H90" s="113"/>
      <c r="I90" s="203"/>
      <c r="J90" s="203"/>
      <c r="K90" s="203"/>
      <c r="L90" s="204"/>
      <c r="M90" s="201"/>
      <c r="N90" s="201"/>
      <c r="O90" s="201"/>
      <c r="P90" s="201"/>
      <c r="Q90" s="113"/>
      <c r="R90" s="113"/>
      <c r="U90" s="201"/>
      <c r="V90" s="113"/>
      <c r="W90" s="113"/>
      <c r="X90" s="113"/>
      <c r="Y90" s="113"/>
      <c r="Z90" s="113"/>
      <c r="AA90" s="113"/>
      <c r="AB90" s="113"/>
      <c r="AC90" s="201"/>
      <c r="AD90" s="113"/>
      <c r="AE90" s="113"/>
      <c r="AF90" s="113"/>
      <c r="AG90" s="113"/>
    </row>
    <row r="91" spans="2:33" x14ac:dyDescent="0.2">
      <c r="B91" s="200"/>
      <c r="C91" s="113"/>
      <c r="D91" s="201"/>
      <c r="E91" s="201"/>
      <c r="F91" s="113"/>
      <c r="G91" s="113"/>
      <c r="H91" s="113"/>
      <c r="I91" s="203"/>
      <c r="J91" s="203"/>
      <c r="K91" s="203"/>
      <c r="L91" s="204"/>
      <c r="M91" s="201"/>
      <c r="N91" s="201"/>
      <c r="O91" s="201"/>
      <c r="P91" s="201"/>
      <c r="Q91" s="113"/>
      <c r="R91" s="113"/>
      <c r="U91" s="201"/>
      <c r="V91" s="113"/>
      <c r="W91" s="113"/>
      <c r="X91" s="113"/>
      <c r="Y91" s="113"/>
      <c r="Z91" s="113"/>
      <c r="AA91" s="113"/>
      <c r="AB91" s="113"/>
      <c r="AC91" s="201"/>
      <c r="AD91" s="113"/>
      <c r="AE91" s="113"/>
      <c r="AF91" s="113"/>
      <c r="AG91" s="113"/>
    </row>
    <row r="92" spans="2:33" x14ac:dyDescent="0.2">
      <c r="B92" s="200"/>
      <c r="C92" s="113"/>
      <c r="D92" s="201"/>
      <c r="E92" s="201"/>
      <c r="F92" s="113"/>
      <c r="G92" s="113"/>
      <c r="H92" s="113"/>
      <c r="I92" s="203"/>
      <c r="J92" s="203"/>
      <c r="K92" s="203"/>
      <c r="L92" s="204"/>
      <c r="M92" s="201"/>
      <c r="N92" s="201"/>
      <c r="O92" s="201"/>
      <c r="P92" s="201"/>
      <c r="Q92" s="113"/>
      <c r="R92" s="113"/>
      <c r="U92" s="201"/>
      <c r="V92" s="113"/>
      <c r="W92" s="113"/>
      <c r="X92" s="113"/>
      <c r="Y92" s="113"/>
      <c r="Z92" s="113"/>
      <c r="AA92" s="113"/>
      <c r="AB92" s="113"/>
      <c r="AC92" s="201"/>
      <c r="AD92" s="113"/>
      <c r="AE92" s="113"/>
      <c r="AF92" s="113"/>
      <c r="AG92" s="113"/>
    </row>
    <row r="93" spans="2:33" x14ac:dyDescent="0.2">
      <c r="B93" s="200"/>
      <c r="C93" s="113"/>
      <c r="D93" s="201"/>
      <c r="E93" s="201"/>
      <c r="F93" s="113"/>
      <c r="G93" s="113"/>
      <c r="H93" s="113"/>
      <c r="I93" s="203"/>
      <c r="J93" s="203"/>
      <c r="K93" s="203"/>
      <c r="L93" s="204"/>
      <c r="M93" s="201"/>
      <c r="N93" s="201"/>
      <c r="O93" s="201"/>
      <c r="P93" s="201"/>
      <c r="Q93" s="113"/>
      <c r="R93" s="113"/>
      <c r="U93" s="201"/>
      <c r="V93" s="113"/>
      <c r="W93" s="113"/>
      <c r="X93" s="113"/>
      <c r="Y93" s="113"/>
      <c r="Z93" s="113"/>
      <c r="AA93" s="113"/>
      <c r="AB93" s="113"/>
      <c r="AC93" s="201"/>
      <c r="AD93" s="113"/>
      <c r="AE93" s="113"/>
      <c r="AF93" s="113"/>
      <c r="AG93" s="113"/>
    </row>
    <row r="94" spans="2:33" x14ac:dyDescent="0.2">
      <c r="B94" s="200"/>
      <c r="C94" s="113"/>
      <c r="D94" s="201"/>
      <c r="E94" s="201"/>
      <c r="F94" s="113"/>
      <c r="G94" s="113"/>
      <c r="H94" s="113"/>
      <c r="I94" s="203"/>
      <c r="J94" s="203"/>
      <c r="K94" s="203"/>
      <c r="L94" s="204"/>
      <c r="M94" s="201"/>
      <c r="N94" s="201"/>
      <c r="O94" s="201"/>
      <c r="P94" s="201"/>
      <c r="Q94" s="113"/>
      <c r="R94" s="113"/>
      <c r="U94" s="201"/>
      <c r="V94" s="113"/>
      <c r="W94" s="113"/>
      <c r="X94" s="113"/>
      <c r="Y94" s="113"/>
      <c r="Z94" s="113"/>
      <c r="AA94" s="113"/>
      <c r="AB94" s="113"/>
      <c r="AC94" s="201"/>
      <c r="AD94" s="113"/>
      <c r="AE94" s="113"/>
      <c r="AF94" s="113"/>
      <c r="AG94" s="113"/>
    </row>
    <row r="95" spans="2:33" x14ac:dyDescent="0.2">
      <c r="B95" s="200"/>
      <c r="C95" s="113"/>
      <c r="D95" s="201"/>
      <c r="E95" s="201"/>
      <c r="F95" s="113"/>
      <c r="G95" s="113"/>
      <c r="H95" s="113"/>
      <c r="I95" s="203"/>
      <c r="J95" s="203"/>
      <c r="K95" s="203"/>
      <c r="L95" s="204"/>
      <c r="M95" s="201"/>
      <c r="N95" s="201"/>
      <c r="O95" s="201"/>
      <c r="P95" s="201"/>
      <c r="Q95" s="113"/>
      <c r="R95" s="113"/>
      <c r="U95" s="201"/>
      <c r="V95" s="113"/>
      <c r="W95" s="113"/>
      <c r="X95" s="113"/>
      <c r="Y95" s="113"/>
      <c r="Z95" s="113"/>
      <c r="AA95" s="113"/>
      <c r="AB95" s="113"/>
      <c r="AC95" s="201"/>
      <c r="AD95" s="113"/>
      <c r="AE95" s="113"/>
      <c r="AF95" s="113"/>
      <c r="AG95" s="113"/>
    </row>
    <row r="96" spans="2:33" x14ac:dyDescent="0.2">
      <c r="B96" s="200"/>
      <c r="C96" s="113"/>
      <c r="D96" s="201"/>
      <c r="E96" s="201"/>
      <c r="F96" s="113"/>
      <c r="G96" s="113"/>
      <c r="H96" s="113"/>
      <c r="I96" s="203"/>
      <c r="J96" s="203"/>
      <c r="K96" s="203"/>
      <c r="L96" s="204"/>
      <c r="M96" s="201"/>
      <c r="N96" s="201"/>
      <c r="O96" s="201"/>
      <c r="P96" s="201"/>
      <c r="Q96" s="113"/>
      <c r="R96" s="113"/>
      <c r="U96" s="201"/>
      <c r="V96" s="113"/>
      <c r="W96" s="113"/>
      <c r="X96" s="113"/>
      <c r="Y96" s="113"/>
      <c r="Z96" s="113"/>
      <c r="AA96" s="113"/>
      <c r="AB96" s="113"/>
      <c r="AC96" s="201"/>
      <c r="AD96" s="113"/>
      <c r="AE96" s="113"/>
      <c r="AF96" s="113"/>
      <c r="AG96" s="113"/>
    </row>
    <row r="97" spans="2:33" x14ac:dyDescent="0.2">
      <c r="B97" s="200"/>
      <c r="C97" s="113"/>
      <c r="D97" s="201"/>
      <c r="E97" s="201"/>
      <c r="F97" s="113"/>
      <c r="G97" s="113"/>
      <c r="H97" s="113"/>
      <c r="I97" s="203"/>
      <c r="J97" s="203"/>
      <c r="K97" s="203"/>
      <c r="L97" s="204"/>
      <c r="M97" s="201"/>
      <c r="N97" s="201"/>
      <c r="O97" s="201"/>
      <c r="P97" s="201"/>
      <c r="Q97" s="113"/>
      <c r="R97" s="113"/>
      <c r="U97" s="201"/>
      <c r="V97" s="113"/>
      <c r="W97" s="113"/>
      <c r="X97" s="113"/>
      <c r="Y97" s="113"/>
      <c r="Z97" s="113"/>
      <c r="AA97" s="113"/>
      <c r="AB97" s="113"/>
      <c r="AC97" s="201"/>
      <c r="AD97" s="113"/>
      <c r="AE97" s="113"/>
      <c r="AF97" s="113"/>
      <c r="AG97" s="113"/>
    </row>
    <row r="98" spans="2:33" x14ac:dyDescent="0.2">
      <c r="B98" s="200"/>
      <c r="C98" s="113"/>
      <c r="D98" s="201"/>
      <c r="E98" s="201"/>
      <c r="F98" s="113"/>
      <c r="G98" s="113"/>
      <c r="H98" s="113"/>
      <c r="I98" s="203"/>
      <c r="J98" s="203"/>
      <c r="K98" s="203"/>
      <c r="L98" s="204"/>
      <c r="M98" s="201"/>
      <c r="N98" s="201"/>
      <c r="O98" s="201"/>
      <c r="P98" s="201"/>
      <c r="Q98" s="113"/>
      <c r="R98" s="113"/>
      <c r="U98" s="201"/>
      <c r="V98" s="113"/>
      <c r="W98" s="113"/>
      <c r="X98" s="113"/>
      <c r="Y98" s="113"/>
      <c r="Z98" s="113"/>
      <c r="AA98" s="113"/>
      <c r="AB98" s="113"/>
      <c r="AC98" s="201"/>
    </row>
    <row r="99" spans="2:33" x14ac:dyDescent="0.2">
      <c r="B99" s="200"/>
      <c r="C99" s="113"/>
      <c r="D99" s="201"/>
      <c r="E99" s="201"/>
      <c r="F99" s="113"/>
      <c r="G99" s="113"/>
      <c r="H99" s="113"/>
      <c r="I99" s="203"/>
      <c r="J99" s="203"/>
      <c r="K99" s="203"/>
      <c r="L99" s="204"/>
      <c r="M99" s="201"/>
      <c r="N99" s="201"/>
      <c r="O99" s="201"/>
      <c r="P99" s="201"/>
      <c r="Q99" s="113"/>
      <c r="R99" s="113"/>
      <c r="U99" s="201"/>
      <c r="V99" s="113"/>
      <c r="W99" s="113"/>
      <c r="X99" s="113"/>
      <c r="Y99" s="113"/>
      <c r="Z99" s="113"/>
      <c r="AA99" s="113"/>
      <c r="AB99" s="113"/>
      <c r="AC99" s="201"/>
    </row>
    <row r="100" spans="2:33" x14ac:dyDescent="0.2">
      <c r="B100" s="200"/>
      <c r="C100" s="113"/>
      <c r="D100" s="201"/>
      <c r="E100" s="201"/>
      <c r="F100" s="113"/>
      <c r="G100" s="113"/>
      <c r="H100" s="113"/>
      <c r="I100" s="203"/>
      <c r="J100" s="203"/>
      <c r="K100" s="203"/>
      <c r="L100" s="204"/>
      <c r="M100" s="201"/>
      <c r="N100" s="201"/>
      <c r="O100" s="201"/>
      <c r="P100" s="201"/>
      <c r="Q100" s="113"/>
      <c r="R100" s="113"/>
      <c r="U100" s="201"/>
      <c r="V100" s="113"/>
      <c r="W100" s="113"/>
      <c r="X100" s="113"/>
      <c r="Y100" s="113"/>
      <c r="Z100" s="113"/>
      <c r="AA100" s="113"/>
      <c r="AB100" s="113"/>
      <c r="AC100" s="201"/>
    </row>
    <row r="101" spans="2:33" x14ac:dyDescent="0.2">
      <c r="B101" s="200"/>
      <c r="C101" s="113"/>
      <c r="D101" s="201"/>
      <c r="E101" s="201"/>
      <c r="F101" s="113"/>
      <c r="G101" s="113"/>
      <c r="H101" s="113"/>
      <c r="I101" s="203"/>
      <c r="J101" s="203"/>
      <c r="K101" s="203"/>
      <c r="L101" s="204"/>
      <c r="M101" s="201"/>
      <c r="N101" s="201"/>
      <c r="O101" s="201"/>
      <c r="P101" s="201"/>
      <c r="Q101" s="113"/>
      <c r="R101" s="113"/>
      <c r="U101" s="201"/>
      <c r="V101" s="113"/>
      <c r="W101" s="113"/>
      <c r="X101" s="113"/>
      <c r="Y101" s="113"/>
      <c r="Z101" s="113"/>
      <c r="AA101" s="113"/>
      <c r="AB101" s="113"/>
      <c r="AC101" s="201"/>
    </row>
    <row r="102" spans="2:33" x14ac:dyDescent="0.2">
      <c r="B102" s="200"/>
      <c r="C102" s="113"/>
      <c r="D102" s="201"/>
      <c r="E102" s="201"/>
      <c r="F102" s="113"/>
      <c r="G102" s="113"/>
      <c r="H102" s="113"/>
      <c r="I102" s="203"/>
      <c r="J102" s="203"/>
      <c r="K102" s="203"/>
      <c r="L102" s="204"/>
      <c r="M102" s="201"/>
      <c r="N102" s="201"/>
      <c r="O102" s="201"/>
      <c r="P102" s="201"/>
      <c r="Q102" s="113"/>
      <c r="R102" s="113"/>
      <c r="U102" s="201"/>
      <c r="V102" s="113"/>
      <c r="W102" s="113"/>
      <c r="X102" s="113"/>
      <c r="Y102" s="113"/>
      <c r="Z102" s="113"/>
      <c r="AA102" s="113"/>
      <c r="AB102" s="113"/>
      <c r="AC102" s="201"/>
    </row>
    <row r="103" spans="2:33" x14ac:dyDescent="0.2">
      <c r="B103" s="200"/>
      <c r="C103" s="113"/>
      <c r="D103" s="201"/>
      <c r="E103" s="201"/>
      <c r="F103" s="113"/>
      <c r="G103" s="113"/>
      <c r="H103" s="113"/>
      <c r="I103" s="203"/>
      <c r="J103" s="203"/>
      <c r="K103" s="203"/>
      <c r="L103" s="204"/>
      <c r="M103" s="201"/>
      <c r="N103" s="201"/>
      <c r="O103" s="201"/>
      <c r="P103" s="201"/>
      <c r="Q103" s="113"/>
      <c r="R103" s="113"/>
      <c r="U103" s="201"/>
      <c r="V103" s="113"/>
      <c r="W103" s="113"/>
      <c r="X103" s="113"/>
      <c r="Y103" s="113"/>
      <c r="Z103" s="113"/>
      <c r="AA103" s="113"/>
      <c r="AB103" s="113"/>
      <c r="AC103" s="201"/>
    </row>
    <row r="104" spans="2:33" x14ac:dyDescent="0.2">
      <c r="B104" s="200"/>
      <c r="C104" s="113"/>
      <c r="D104" s="201"/>
      <c r="E104" s="201"/>
      <c r="F104" s="113"/>
      <c r="G104" s="113"/>
      <c r="H104" s="113"/>
      <c r="I104" s="203"/>
      <c r="J104" s="203"/>
      <c r="K104" s="203"/>
      <c r="L104" s="204"/>
      <c r="M104" s="201"/>
      <c r="N104" s="201"/>
      <c r="O104" s="201"/>
      <c r="P104" s="201"/>
      <c r="Q104" s="113"/>
      <c r="R104" s="113"/>
      <c r="U104" s="201"/>
      <c r="V104" s="113"/>
      <c r="W104" s="113"/>
      <c r="X104" s="113"/>
      <c r="Y104" s="113"/>
      <c r="Z104" s="113"/>
      <c r="AA104" s="113"/>
      <c r="AB104" s="113"/>
      <c r="AC104" s="201"/>
    </row>
    <row r="105" spans="2:33" x14ac:dyDescent="0.2">
      <c r="B105" s="200"/>
      <c r="C105" s="113"/>
      <c r="D105" s="201"/>
      <c r="E105" s="201"/>
      <c r="F105" s="113"/>
      <c r="G105" s="113"/>
      <c r="H105" s="113"/>
      <c r="I105" s="203"/>
      <c r="J105" s="203"/>
      <c r="K105" s="203"/>
      <c r="L105" s="204"/>
      <c r="M105" s="201"/>
      <c r="N105" s="201"/>
      <c r="O105" s="201"/>
      <c r="P105" s="201"/>
      <c r="Q105" s="113"/>
      <c r="R105" s="113"/>
      <c r="U105" s="201"/>
      <c r="V105" s="113"/>
      <c r="W105" s="113"/>
      <c r="X105" s="113"/>
      <c r="Y105" s="113"/>
      <c r="Z105" s="113"/>
      <c r="AA105" s="113"/>
      <c r="AB105" s="113"/>
      <c r="AC105" s="201"/>
    </row>
    <row r="106" spans="2:33" x14ac:dyDescent="0.2">
      <c r="B106" s="200"/>
      <c r="C106" s="113"/>
      <c r="D106" s="201"/>
      <c r="E106" s="201"/>
      <c r="F106" s="113"/>
      <c r="G106" s="113"/>
      <c r="H106" s="113"/>
      <c r="I106" s="203"/>
      <c r="J106" s="203"/>
      <c r="K106" s="203"/>
      <c r="L106" s="204"/>
      <c r="M106" s="201"/>
      <c r="N106" s="201"/>
      <c r="O106" s="201"/>
      <c r="P106" s="201"/>
      <c r="Q106" s="113"/>
      <c r="R106" s="113"/>
      <c r="U106" s="201"/>
      <c r="V106" s="113"/>
      <c r="W106" s="113"/>
      <c r="X106" s="113"/>
      <c r="Y106" s="113"/>
      <c r="Z106" s="113"/>
      <c r="AA106" s="113"/>
      <c r="AB106" s="113"/>
      <c r="AC106" s="201"/>
    </row>
    <row r="107" spans="2:33" x14ac:dyDescent="0.2">
      <c r="B107" s="200"/>
      <c r="C107" s="113"/>
      <c r="D107" s="201"/>
      <c r="E107" s="201"/>
      <c r="F107" s="113"/>
      <c r="G107" s="113"/>
      <c r="H107" s="113"/>
      <c r="I107" s="203"/>
      <c r="J107" s="203"/>
      <c r="K107" s="203"/>
      <c r="L107" s="204"/>
      <c r="M107" s="201"/>
      <c r="N107" s="201"/>
      <c r="O107" s="201"/>
      <c r="P107" s="201"/>
      <c r="Q107" s="113"/>
      <c r="R107" s="113"/>
      <c r="U107" s="201"/>
      <c r="V107" s="113"/>
      <c r="W107" s="113"/>
      <c r="X107" s="113"/>
      <c r="Y107" s="113"/>
      <c r="Z107" s="113"/>
      <c r="AA107" s="113"/>
      <c r="AB107" s="113"/>
      <c r="AC107" s="201"/>
    </row>
    <row r="108" spans="2:33" x14ac:dyDescent="0.2">
      <c r="B108" s="200"/>
      <c r="C108" s="113"/>
      <c r="D108" s="201"/>
      <c r="E108" s="201"/>
      <c r="F108" s="113"/>
      <c r="G108" s="113"/>
      <c r="H108" s="113"/>
      <c r="I108" s="203"/>
      <c r="J108" s="203"/>
      <c r="K108" s="203"/>
      <c r="L108" s="204"/>
      <c r="M108" s="201"/>
      <c r="N108" s="201"/>
      <c r="O108" s="201"/>
      <c r="P108" s="201"/>
      <c r="Q108" s="113"/>
      <c r="R108" s="113"/>
      <c r="U108" s="201"/>
      <c r="V108" s="113"/>
      <c r="W108" s="113"/>
      <c r="X108" s="113"/>
      <c r="Y108" s="113"/>
      <c r="Z108" s="113"/>
      <c r="AA108" s="113"/>
      <c r="AB108" s="113"/>
      <c r="AC108" s="201"/>
    </row>
    <row r="109" spans="2:33" x14ac:dyDescent="0.2">
      <c r="B109" s="200"/>
      <c r="C109" s="113"/>
      <c r="D109" s="201"/>
      <c r="E109" s="201"/>
      <c r="F109" s="113"/>
      <c r="G109" s="113"/>
      <c r="H109" s="113"/>
      <c r="I109" s="203"/>
      <c r="J109" s="203"/>
      <c r="K109" s="203"/>
      <c r="L109" s="204"/>
      <c r="M109" s="201"/>
      <c r="N109" s="201"/>
      <c r="O109" s="201"/>
      <c r="P109" s="201"/>
      <c r="Q109" s="113"/>
      <c r="R109" s="113"/>
      <c r="U109" s="201"/>
      <c r="V109" s="113"/>
      <c r="W109" s="113"/>
      <c r="X109" s="113"/>
      <c r="Y109" s="113"/>
      <c r="Z109" s="113"/>
      <c r="AA109" s="113"/>
      <c r="AB109" s="113"/>
      <c r="AC109" s="201"/>
    </row>
    <row r="110" spans="2:33" x14ac:dyDescent="0.2">
      <c r="B110" s="200"/>
      <c r="C110" s="113"/>
      <c r="D110" s="201"/>
      <c r="E110" s="201"/>
      <c r="F110" s="113"/>
      <c r="G110" s="113"/>
      <c r="H110" s="113"/>
      <c r="I110" s="203"/>
      <c r="J110" s="203"/>
      <c r="K110" s="203"/>
      <c r="L110" s="204"/>
      <c r="M110" s="201"/>
      <c r="N110" s="201"/>
      <c r="O110" s="201"/>
      <c r="P110" s="201"/>
      <c r="Q110" s="113"/>
      <c r="R110" s="113"/>
      <c r="U110" s="201"/>
      <c r="V110" s="113"/>
      <c r="W110" s="113"/>
      <c r="X110" s="113"/>
      <c r="Y110" s="113"/>
      <c r="Z110" s="113"/>
      <c r="AA110" s="113"/>
      <c r="AB110" s="113"/>
      <c r="AC110" s="201"/>
    </row>
    <row r="111" spans="2:33" x14ac:dyDescent="0.2">
      <c r="B111" s="200"/>
      <c r="C111" s="113"/>
      <c r="D111" s="201"/>
      <c r="E111" s="201"/>
      <c r="F111" s="113"/>
      <c r="G111" s="113"/>
      <c r="H111" s="113"/>
      <c r="I111" s="203"/>
      <c r="J111" s="203"/>
      <c r="K111" s="203"/>
      <c r="L111" s="204"/>
      <c r="M111" s="201"/>
      <c r="N111" s="201"/>
      <c r="O111" s="201"/>
      <c r="P111" s="201"/>
      <c r="Q111" s="113"/>
      <c r="R111" s="113"/>
      <c r="U111" s="201"/>
      <c r="V111" s="113"/>
      <c r="W111" s="113"/>
      <c r="X111" s="113"/>
      <c r="Y111" s="113"/>
      <c r="Z111" s="113"/>
      <c r="AA111" s="113"/>
      <c r="AB111" s="113"/>
      <c r="AC111" s="201"/>
    </row>
    <row r="112" spans="2:33" x14ac:dyDescent="0.2">
      <c r="B112" s="200"/>
      <c r="C112" s="113"/>
      <c r="D112" s="201"/>
      <c r="E112" s="201"/>
      <c r="F112" s="113"/>
      <c r="G112" s="113"/>
      <c r="H112" s="113"/>
      <c r="I112" s="203"/>
      <c r="J112" s="203"/>
      <c r="K112" s="203"/>
      <c r="L112" s="204"/>
      <c r="M112" s="201"/>
      <c r="N112" s="201"/>
      <c r="O112" s="201"/>
      <c r="P112" s="201"/>
      <c r="Q112" s="113"/>
      <c r="R112" s="113"/>
      <c r="U112" s="201"/>
      <c r="V112" s="113"/>
      <c r="W112" s="113"/>
      <c r="X112" s="113"/>
      <c r="Y112" s="113"/>
      <c r="Z112" s="113"/>
      <c r="AA112" s="113"/>
      <c r="AB112" s="113"/>
      <c r="AC112" s="201"/>
    </row>
    <row r="113" spans="2:33" x14ac:dyDescent="0.2">
      <c r="B113" s="200"/>
      <c r="C113" s="113"/>
      <c r="D113" s="201"/>
      <c r="E113" s="201"/>
      <c r="F113" s="113"/>
      <c r="G113" s="113"/>
      <c r="H113" s="113"/>
      <c r="I113" s="203"/>
      <c r="J113" s="203"/>
      <c r="K113" s="203"/>
      <c r="L113" s="204"/>
      <c r="M113" s="201"/>
      <c r="N113" s="201"/>
      <c r="O113" s="201"/>
      <c r="P113" s="201"/>
      <c r="Q113" s="113"/>
      <c r="R113" s="113"/>
      <c r="U113" s="201"/>
      <c r="V113" s="113"/>
      <c r="W113" s="113"/>
      <c r="X113" s="113"/>
      <c r="Y113" s="113"/>
      <c r="Z113" s="113"/>
      <c r="AA113" s="113"/>
      <c r="AB113" s="113"/>
      <c r="AC113" s="201"/>
    </row>
    <row r="114" spans="2:33" x14ac:dyDescent="0.2">
      <c r="B114" s="200"/>
      <c r="C114" s="113"/>
      <c r="D114" s="201"/>
      <c r="E114" s="201"/>
      <c r="F114" s="113"/>
      <c r="G114" s="113"/>
      <c r="H114" s="113"/>
      <c r="I114" s="203"/>
      <c r="J114" s="203"/>
      <c r="K114" s="203"/>
      <c r="L114" s="204"/>
      <c r="M114" s="201"/>
      <c r="N114" s="201"/>
      <c r="O114" s="201"/>
      <c r="P114" s="201"/>
      <c r="Q114" s="113"/>
      <c r="R114" s="113"/>
      <c r="U114" s="201"/>
      <c r="V114" s="113"/>
      <c r="W114" s="113"/>
      <c r="X114" s="113"/>
      <c r="Y114" s="113"/>
      <c r="Z114" s="113"/>
      <c r="AA114" s="113"/>
      <c r="AB114" s="113"/>
      <c r="AC114" s="201"/>
      <c r="AD114" s="113"/>
      <c r="AE114" s="113"/>
      <c r="AF114" s="113"/>
      <c r="AG114" s="113"/>
    </row>
    <row r="115" spans="2:33" x14ac:dyDescent="0.2">
      <c r="B115" s="200"/>
      <c r="C115" s="113"/>
      <c r="D115" s="201"/>
      <c r="E115" s="201"/>
      <c r="F115" s="113"/>
      <c r="G115" s="113"/>
      <c r="H115" s="113"/>
      <c r="I115" s="203"/>
      <c r="J115" s="203"/>
      <c r="K115" s="203"/>
      <c r="L115" s="204"/>
      <c r="M115" s="201"/>
      <c r="N115" s="201"/>
      <c r="O115" s="201"/>
      <c r="P115" s="201"/>
      <c r="Q115" s="113"/>
      <c r="R115" s="113"/>
      <c r="U115" s="201"/>
      <c r="V115" s="113"/>
      <c r="W115" s="113"/>
      <c r="X115" s="113"/>
      <c r="Y115" s="113"/>
      <c r="Z115" s="113"/>
      <c r="AA115" s="113"/>
      <c r="AB115" s="113"/>
      <c r="AC115" s="201"/>
      <c r="AD115" s="113"/>
      <c r="AE115" s="113"/>
      <c r="AF115" s="113"/>
      <c r="AG115" s="113"/>
    </row>
    <row r="116" spans="2:33" x14ac:dyDescent="0.2">
      <c r="B116" s="200"/>
      <c r="C116" s="113"/>
      <c r="D116" s="201"/>
      <c r="E116" s="201"/>
      <c r="F116" s="113"/>
      <c r="G116" s="113"/>
      <c r="H116" s="113"/>
      <c r="I116" s="203"/>
      <c r="J116" s="203"/>
      <c r="K116" s="203"/>
      <c r="L116" s="204"/>
      <c r="M116" s="201"/>
      <c r="N116" s="201"/>
      <c r="O116" s="201"/>
      <c r="P116" s="201"/>
      <c r="Q116" s="113"/>
      <c r="R116" s="113"/>
      <c r="U116" s="201"/>
      <c r="V116" s="113"/>
      <c r="W116" s="113"/>
      <c r="X116" s="113"/>
      <c r="Y116" s="113"/>
      <c r="Z116" s="113"/>
      <c r="AA116" s="113"/>
      <c r="AB116" s="113"/>
      <c r="AC116" s="201"/>
      <c r="AD116" s="113"/>
      <c r="AE116" s="113"/>
      <c r="AF116" s="113"/>
      <c r="AG116" s="113"/>
    </row>
    <row r="117" spans="2:33" x14ac:dyDescent="0.2">
      <c r="B117" s="200"/>
      <c r="C117" s="113"/>
      <c r="D117" s="201"/>
      <c r="E117" s="201"/>
      <c r="F117" s="113"/>
      <c r="G117" s="113"/>
      <c r="H117" s="113"/>
      <c r="I117" s="203"/>
      <c r="J117" s="203"/>
      <c r="K117" s="203"/>
      <c r="L117" s="204"/>
      <c r="M117" s="201"/>
      <c r="N117" s="201"/>
      <c r="O117" s="201"/>
      <c r="P117" s="201"/>
      <c r="Q117" s="113"/>
      <c r="R117" s="113"/>
      <c r="U117" s="201"/>
      <c r="V117" s="113"/>
      <c r="W117" s="113"/>
      <c r="X117" s="113"/>
      <c r="Y117" s="113"/>
      <c r="Z117" s="113"/>
      <c r="AA117" s="113"/>
      <c r="AB117" s="113"/>
      <c r="AC117" s="201"/>
      <c r="AD117" s="113"/>
      <c r="AE117" s="113"/>
      <c r="AF117" s="113"/>
      <c r="AG117" s="113"/>
    </row>
    <row r="118" spans="2:33" x14ac:dyDescent="0.2">
      <c r="B118" s="200"/>
      <c r="C118" s="113"/>
      <c r="D118" s="201"/>
      <c r="E118" s="201"/>
      <c r="F118" s="113"/>
      <c r="G118" s="113"/>
      <c r="H118" s="113"/>
      <c r="I118" s="203"/>
      <c r="J118" s="203"/>
      <c r="K118" s="203"/>
      <c r="L118" s="204"/>
      <c r="M118" s="201"/>
      <c r="N118" s="201"/>
      <c r="O118" s="201"/>
      <c r="P118" s="201"/>
      <c r="Q118" s="113"/>
      <c r="R118" s="113"/>
      <c r="U118" s="201"/>
      <c r="V118" s="113"/>
      <c r="W118" s="113"/>
      <c r="X118" s="113"/>
      <c r="Y118" s="113"/>
      <c r="Z118" s="113"/>
      <c r="AA118" s="113"/>
      <c r="AB118" s="113"/>
      <c r="AC118" s="201"/>
      <c r="AD118" s="113"/>
      <c r="AE118" s="113"/>
      <c r="AF118" s="113"/>
      <c r="AG118" s="113"/>
    </row>
    <row r="119" spans="2:33" x14ac:dyDescent="0.2">
      <c r="B119" s="200"/>
      <c r="C119" s="113"/>
      <c r="D119" s="201"/>
      <c r="E119" s="201"/>
      <c r="F119" s="113"/>
      <c r="G119" s="113"/>
      <c r="H119" s="113"/>
      <c r="I119" s="203"/>
      <c r="J119" s="203"/>
      <c r="K119" s="203"/>
      <c r="L119" s="204"/>
      <c r="M119" s="201"/>
      <c r="N119" s="201"/>
      <c r="O119" s="201"/>
      <c r="P119" s="201"/>
      <c r="Q119" s="113"/>
      <c r="R119" s="113"/>
      <c r="U119" s="201"/>
      <c r="V119" s="113"/>
      <c r="W119" s="113"/>
      <c r="X119" s="113"/>
      <c r="Y119" s="113"/>
      <c r="Z119" s="113"/>
      <c r="AA119" s="113"/>
      <c r="AB119" s="113"/>
      <c r="AC119" s="201"/>
      <c r="AD119" s="113"/>
      <c r="AE119" s="113"/>
      <c r="AF119" s="113"/>
      <c r="AG119" s="113"/>
    </row>
    <row r="120" spans="2:33" x14ac:dyDescent="0.2">
      <c r="B120" s="200"/>
      <c r="C120" s="113"/>
      <c r="D120" s="201"/>
      <c r="E120" s="201"/>
      <c r="F120" s="113"/>
      <c r="G120" s="113"/>
      <c r="H120" s="113"/>
      <c r="I120" s="203"/>
      <c r="J120" s="203"/>
      <c r="K120" s="203"/>
      <c r="L120" s="204"/>
      <c r="M120" s="201"/>
      <c r="N120" s="201"/>
      <c r="O120" s="201"/>
      <c r="P120" s="201"/>
      <c r="Q120" s="113"/>
      <c r="R120" s="113"/>
      <c r="U120" s="201"/>
      <c r="V120" s="113"/>
      <c r="W120" s="113"/>
      <c r="X120" s="113"/>
      <c r="Y120" s="113"/>
      <c r="Z120" s="113"/>
      <c r="AA120" s="113"/>
      <c r="AB120" s="113"/>
      <c r="AC120" s="201"/>
      <c r="AD120" s="113"/>
      <c r="AE120" s="113"/>
      <c r="AF120" s="113"/>
      <c r="AG120" s="113"/>
    </row>
    <row r="121" spans="2:33" x14ac:dyDescent="0.2">
      <c r="B121" s="200"/>
      <c r="C121" s="113"/>
      <c r="D121" s="201"/>
      <c r="E121" s="201"/>
      <c r="F121" s="113"/>
      <c r="G121" s="113"/>
      <c r="H121" s="113"/>
      <c r="I121" s="203"/>
      <c r="J121" s="203"/>
      <c r="K121" s="203"/>
      <c r="L121" s="204"/>
      <c r="M121" s="201"/>
      <c r="N121" s="201"/>
      <c r="O121" s="201"/>
      <c r="P121" s="201"/>
      <c r="Q121" s="113"/>
      <c r="R121" s="113"/>
      <c r="U121" s="201"/>
      <c r="V121" s="113"/>
      <c r="W121" s="113"/>
      <c r="X121" s="113"/>
      <c r="Y121" s="113"/>
      <c r="Z121" s="113"/>
      <c r="AA121" s="113"/>
      <c r="AB121" s="113"/>
      <c r="AC121" s="201"/>
      <c r="AD121" s="113"/>
      <c r="AE121" s="113"/>
      <c r="AF121" s="113"/>
      <c r="AG121" s="113"/>
    </row>
    <row r="122" spans="2:33" x14ac:dyDescent="0.2">
      <c r="B122" s="200"/>
      <c r="C122" s="113"/>
      <c r="D122" s="201"/>
      <c r="E122" s="201"/>
      <c r="F122" s="113"/>
      <c r="G122" s="113"/>
      <c r="H122" s="113"/>
      <c r="I122" s="203"/>
      <c r="J122" s="203"/>
      <c r="K122" s="203"/>
      <c r="L122" s="204"/>
      <c r="M122" s="201"/>
      <c r="N122" s="201"/>
      <c r="O122" s="201"/>
      <c r="P122" s="201"/>
      <c r="Q122" s="113"/>
      <c r="R122" s="113"/>
      <c r="U122" s="201"/>
      <c r="V122" s="113"/>
      <c r="W122" s="113"/>
      <c r="X122" s="113"/>
      <c r="Y122" s="113"/>
      <c r="Z122" s="113"/>
      <c r="AA122" s="113"/>
      <c r="AB122" s="113"/>
      <c r="AC122" s="201"/>
      <c r="AD122" s="113"/>
      <c r="AE122" s="113"/>
      <c r="AF122" s="113"/>
      <c r="AG122" s="113"/>
    </row>
    <row r="123" spans="2:33" x14ac:dyDescent="0.2">
      <c r="B123" s="200"/>
      <c r="C123" s="113"/>
      <c r="D123" s="201"/>
      <c r="E123" s="201"/>
      <c r="F123" s="113"/>
      <c r="G123" s="113"/>
      <c r="H123" s="113"/>
      <c r="I123" s="203"/>
      <c r="J123" s="203"/>
      <c r="K123" s="203"/>
      <c r="L123" s="204"/>
      <c r="M123" s="201"/>
      <c r="N123" s="201"/>
      <c r="O123" s="201"/>
      <c r="P123" s="201"/>
      <c r="Q123" s="113"/>
      <c r="R123" s="113"/>
      <c r="U123" s="201"/>
      <c r="V123" s="113"/>
      <c r="W123" s="113"/>
      <c r="X123" s="113"/>
      <c r="Y123" s="113"/>
      <c r="Z123" s="113"/>
      <c r="AA123" s="113"/>
      <c r="AB123" s="113"/>
      <c r="AC123" s="201"/>
      <c r="AD123" s="113"/>
      <c r="AE123" s="113"/>
      <c r="AF123" s="113"/>
      <c r="AG123" s="113"/>
    </row>
    <row r="124" spans="2:33" x14ac:dyDescent="0.2">
      <c r="B124" s="200"/>
      <c r="C124" s="113"/>
      <c r="D124" s="201"/>
      <c r="E124" s="201"/>
      <c r="F124" s="113"/>
      <c r="G124" s="113"/>
      <c r="H124" s="113"/>
      <c r="I124" s="203"/>
      <c r="J124" s="203"/>
      <c r="K124" s="203"/>
      <c r="L124" s="204"/>
      <c r="M124" s="201"/>
      <c r="N124" s="201"/>
      <c r="O124" s="201"/>
      <c r="P124" s="201"/>
      <c r="Q124" s="113"/>
      <c r="R124" s="113"/>
      <c r="U124" s="201"/>
      <c r="V124" s="113"/>
      <c r="W124" s="113"/>
      <c r="X124" s="113"/>
      <c r="Y124" s="113"/>
      <c r="Z124" s="113"/>
      <c r="AA124" s="113"/>
      <c r="AB124" s="113"/>
      <c r="AC124" s="201"/>
      <c r="AD124" s="113"/>
      <c r="AE124" s="113"/>
      <c r="AF124" s="113"/>
      <c r="AG124" s="113"/>
    </row>
    <row r="125" spans="2:33" x14ac:dyDescent="0.2">
      <c r="B125" s="200"/>
      <c r="C125" s="113"/>
      <c r="D125" s="201"/>
      <c r="E125" s="201"/>
      <c r="F125" s="113"/>
      <c r="G125" s="113"/>
      <c r="H125" s="113"/>
      <c r="I125" s="203"/>
      <c r="J125" s="203"/>
      <c r="K125" s="203"/>
      <c r="L125" s="204"/>
      <c r="M125" s="201"/>
      <c r="N125" s="201"/>
      <c r="O125" s="201"/>
      <c r="P125" s="201"/>
      <c r="Q125" s="113"/>
      <c r="R125" s="113"/>
      <c r="U125" s="201"/>
      <c r="V125" s="113"/>
      <c r="W125" s="113"/>
      <c r="X125" s="113"/>
      <c r="Y125" s="113"/>
      <c r="Z125" s="113"/>
      <c r="AA125" s="113"/>
      <c r="AB125" s="113"/>
      <c r="AC125" s="201"/>
      <c r="AD125" s="113"/>
      <c r="AE125" s="113"/>
      <c r="AF125" s="113"/>
      <c r="AG125" s="113"/>
    </row>
    <row r="126" spans="2:33" x14ac:dyDescent="0.2">
      <c r="B126" s="200"/>
      <c r="C126" s="113"/>
      <c r="D126" s="201"/>
      <c r="E126" s="201"/>
      <c r="F126" s="113"/>
      <c r="G126" s="113"/>
      <c r="H126" s="113"/>
      <c r="I126" s="203"/>
      <c r="J126" s="203"/>
      <c r="K126" s="203"/>
      <c r="L126" s="204"/>
      <c r="M126" s="201"/>
      <c r="N126" s="201"/>
      <c r="O126" s="201"/>
      <c r="P126" s="201"/>
      <c r="Q126" s="113"/>
      <c r="R126" s="113"/>
      <c r="U126" s="201"/>
      <c r="V126" s="113"/>
      <c r="W126" s="113"/>
      <c r="X126" s="113"/>
      <c r="Y126" s="113"/>
      <c r="Z126" s="113"/>
      <c r="AA126" s="113"/>
      <c r="AB126" s="113"/>
      <c r="AC126" s="201"/>
      <c r="AD126" s="113"/>
      <c r="AE126" s="113"/>
      <c r="AF126" s="113"/>
      <c r="AG126" s="113"/>
    </row>
    <row r="127" spans="2:33" x14ac:dyDescent="0.2">
      <c r="B127" s="200"/>
      <c r="C127" s="113"/>
      <c r="D127" s="201"/>
      <c r="E127" s="201"/>
      <c r="F127" s="113"/>
      <c r="G127" s="113"/>
      <c r="H127" s="113"/>
      <c r="I127" s="203"/>
      <c r="J127" s="203"/>
      <c r="K127" s="203"/>
      <c r="L127" s="204"/>
      <c r="M127" s="201"/>
      <c r="N127" s="201"/>
      <c r="O127" s="201"/>
      <c r="P127" s="201"/>
      <c r="Q127" s="113"/>
      <c r="R127" s="113"/>
      <c r="U127" s="201"/>
      <c r="V127" s="113"/>
      <c r="W127" s="113"/>
      <c r="X127" s="113"/>
      <c r="Y127" s="113"/>
      <c r="Z127" s="113"/>
      <c r="AA127" s="113"/>
      <c r="AB127" s="113"/>
      <c r="AC127" s="201"/>
      <c r="AD127" s="113"/>
      <c r="AE127" s="113"/>
      <c r="AF127" s="113"/>
      <c r="AG127" s="113"/>
    </row>
    <row r="128" spans="2:33" x14ac:dyDescent="0.2">
      <c r="B128" s="200"/>
      <c r="C128" s="113"/>
      <c r="D128" s="201"/>
      <c r="E128" s="201"/>
      <c r="F128" s="113"/>
      <c r="G128" s="113"/>
      <c r="H128" s="113"/>
      <c r="I128" s="203"/>
      <c r="J128" s="203"/>
      <c r="K128" s="203"/>
      <c r="L128" s="204"/>
      <c r="M128" s="201"/>
      <c r="N128" s="201"/>
      <c r="O128" s="201"/>
      <c r="P128" s="201"/>
      <c r="Q128" s="113"/>
      <c r="R128" s="113"/>
      <c r="U128" s="201"/>
      <c r="V128" s="113"/>
      <c r="W128" s="113"/>
      <c r="X128" s="113"/>
      <c r="Y128" s="113"/>
      <c r="Z128" s="113"/>
      <c r="AA128" s="113"/>
      <c r="AB128" s="113"/>
      <c r="AC128" s="201"/>
      <c r="AD128" s="113"/>
      <c r="AE128" s="113"/>
      <c r="AF128" s="113"/>
      <c r="AG128" s="113"/>
    </row>
    <row r="129" spans="2:33" x14ac:dyDescent="0.2">
      <c r="B129" s="200"/>
      <c r="C129" s="113"/>
      <c r="D129" s="201"/>
      <c r="E129" s="201"/>
      <c r="F129" s="113"/>
      <c r="G129" s="113"/>
      <c r="H129" s="113"/>
      <c r="I129" s="203"/>
      <c r="J129" s="203"/>
      <c r="K129" s="203"/>
      <c r="L129" s="204"/>
      <c r="M129" s="201"/>
      <c r="N129" s="201"/>
      <c r="O129" s="201"/>
      <c r="P129" s="201"/>
      <c r="Q129" s="113"/>
      <c r="R129" s="113"/>
      <c r="U129" s="201"/>
      <c r="V129" s="113"/>
      <c r="W129" s="113"/>
      <c r="X129" s="113"/>
      <c r="Y129" s="113"/>
      <c r="Z129" s="113"/>
      <c r="AA129" s="113"/>
      <c r="AB129" s="113"/>
      <c r="AC129" s="201"/>
      <c r="AD129" s="113"/>
      <c r="AE129" s="113"/>
      <c r="AF129" s="113"/>
      <c r="AG129" s="113"/>
    </row>
    <row r="130" spans="2:33" x14ac:dyDescent="0.2">
      <c r="B130" s="200"/>
      <c r="C130" s="113"/>
      <c r="D130" s="201"/>
      <c r="E130" s="201"/>
      <c r="F130" s="113"/>
      <c r="G130" s="113"/>
      <c r="H130" s="113"/>
      <c r="I130" s="203"/>
      <c r="J130" s="203"/>
      <c r="K130" s="203"/>
      <c r="L130" s="204"/>
      <c r="M130" s="201"/>
      <c r="N130" s="201"/>
      <c r="O130" s="201"/>
      <c r="P130" s="201"/>
      <c r="Q130" s="113"/>
      <c r="R130" s="113"/>
      <c r="U130" s="201"/>
      <c r="V130" s="113"/>
      <c r="W130" s="113"/>
      <c r="X130" s="113"/>
      <c r="Y130" s="113"/>
      <c r="Z130" s="113"/>
      <c r="AA130" s="113"/>
      <c r="AB130" s="113"/>
      <c r="AC130" s="201"/>
      <c r="AD130" s="113"/>
      <c r="AE130" s="113"/>
      <c r="AF130" s="113"/>
      <c r="AG130" s="113"/>
    </row>
    <row r="131" spans="2:33" x14ac:dyDescent="0.2">
      <c r="B131" s="200"/>
      <c r="C131" s="113"/>
      <c r="D131" s="201"/>
      <c r="E131" s="201"/>
      <c r="F131" s="113"/>
      <c r="G131" s="113"/>
      <c r="H131" s="113"/>
      <c r="I131" s="203"/>
      <c r="J131" s="203"/>
      <c r="K131" s="203"/>
      <c r="L131" s="204"/>
      <c r="M131" s="201"/>
      <c r="N131" s="201"/>
      <c r="O131" s="201"/>
      <c r="P131" s="201"/>
      <c r="Q131" s="113"/>
      <c r="R131" s="113"/>
      <c r="U131" s="201"/>
      <c r="V131" s="113"/>
      <c r="W131" s="113"/>
      <c r="X131" s="113"/>
      <c r="Y131" s="113"/>
      <c r="Z131" s="113"/>
      <c r="AA131" s="113"/>
      <c r="AB131" s="113"/>
      <c r="AC131" s="201"/>
      <c r="AD131" s="113"/>
      <c r="AE131" s="113"/>
      <c r="AF131" s="113"/>
      <c r="AG131" s="113"/>
    </row>
    <row r="132" spans="2:33" x14ac:dyDescent="0.2">
      <c r="B132" s="200"/>
      <c r="C132" s="113"/>
      <c r="D132" s="201"/>
      <c r="E132" s="201"/>
      <c r="F132" s="113"/>
      <c r="G132" s="113"/>
      <c r="H132" s="113"/>
      <c r="I132" s="203"/>
      <c r="J132" s="203"/>
      <c r="K132" s="203"/>
      <c r="L132" s="204"/>
      <c r="M132" s="201"/>
      <c r="N132" s="201"/>
      <c r="O132" s="201"/>
      <c r="P132" s="201"/>
      <c r="Q132" s="113"/>
      <c r="R132" s="113"/>
      <c r="U132" s="201"/>
      <c r="V132" s="113"/>
      <c r="W132" s="113"/>
      <c r="X132" s="113"/>
      <c r="Y132" s="113"/>
      <c r="Z132" s="113"/>
      <c r="AA132" s="113"/>
      <c r="AB132" s="113"/>
      <c r="AC132" s="201"/>
      <c r="AD132" s="113"/>
      <c r="AE132" s="113"/>
      <c r="AF132" s="113"/>
      <c r="AG132" s="113"/>
    </row>
    <row r="133" spans="2:33" x14ac:dyDescent="0.2">
      <c r="B133" s="200"/>
      <c r="C133" s="113"/>
      <c r="D133" s="201"/>
      <c r="E133" s="201"/>
      <c r="F133" s="113"/>
      <c r="G133" s="113"/>
      <c r="H133" s="113"/>
      <c r="I133" s="203"/>
      <c r="J133" s="203"/>
      <c r="K133" s="203"/>
      <c r="L133" s="204"/>
      <c r="M133" s="201"/>
      <c r="N133" s="201"/>
      <c r="O133" s="201"/>
      <c r="P133" s="201"/>
      <c r="Q133" s="113"/>
      <c r="R133" s="113"/>
      <c r="U133" s="201"/>
      <c r="V133" s="113"/>
      <c r="W133" s="113"/>
      <c r="X133" s="113"/>
      <c r="Y133" s="113"/>
      <c r="Z133" s="113"/>
      <c r="AA133" s="113"/>
      <c r="AB133" s="113"/>
      <c r="AC133" s="201"/>
      <c r="AD133" s="113"/>
      <c r="AE133" s="113"/>
      <c r="AF133" s="113"/>
      <c r="AG133" s="113"/>
    </row>
    <row r="134" spans="2:33" x14ac:dyDescent="0.2">
      <c r="B134" s="200"/>
      <c r="C134" s="113"/>
      <c r="D134" s="201"/>
      <c r="E134" s="201"/>
      <c r="F134" s="113"/>
      <c r="G134" s="113"/>
      <c r="H134" s="113"/>
      <c r="I134" s="203"/>
      <c r="J134" s="203"/>
      <c r="K134" s="203"/>
      <c r="L134" s="204"/>
      <c r="M134" s="201"/>
      <c r="N134" s="201"/>
      <c r="O134" s="201"/>
      <c r="P134" s="201"/>
      <c r="Q134" s="113"/>
      <c r="R134" s="113"/>
      <c r="U134" s="201"/>
      <c r="V134" s="113"/>
      <c r="W134" s="113"/>
      <c r="X134" s="113"/>
      <c r="Y134" s="113"/>
      <c r="Z134" s="113"/>
      <c r="AA134" s="113"/>
      <c r="AB134" s="113"/>
      <c r="AC134" s="201"/>
      <c r="AD134" s="113"/>
      <c r="AE134" s="113"/>
      <c r="AF134" s="113"/>
      <c r="AG134" s="113"/>
    </row>
    <row r="135" spans="2:33" x14ac:dyDescent="0.2">
      <c r="B135" s="200"/>
      <c r="C135" s="113"/>
      <c r="D135" s="201"/>
      <c r="E135" s="201"/>
      <c r="F135" s="113"/>
      <c r="G135" s="113"/>
      <c r="H135" s="113"/>
      <c r="I135" s="203"/>
      <c r="J135" s="203"/>
      <c r="K135" s="203"/>
      <c r="L135" s="204"/>
      <c r="M135" s="201"/>
      <c r="N135" s="201"/>
      <c r="O135" s="201"/>
      <c r="P135" s="201"/>
      <c r="Q135" s="113"/>
      <c r="R135" s="113"/>
      <c r="U135" s="201"/>
      <c r="V135" s="113"/>
      <c r="W135" s="113"/>
      <c r="X135" s="113"/>
      <c r="Y135" s="113"/>
      <c r="Z135" s="113"/>
      <c r="AA135" s="113"/>
      <c r="AB135" s="113"/>
      <c r="AC135" s="201"/>
      <c r="AD135" s="113"/>
      <c r="AE135" s="113"/>
      <c r="AF135" s="113"/>
      <c r="AG135" s="113"/>
    </row>
    <row r="136" spans="2:33" x14ac:dyDescent="0.2">
      <c r="B136" s="200"/>
      <c r="C136" s="113"/>
      <c r="D136" s="201"/>
      <c r="E136" s="201"/>
      <c r="F136" s="113"/>
      <c r="G136" s="113"/>
      <c r="H136" s="113"/>
      <c r="I136" s="203"/>
      <c r="J136" s="203"/>
      <c r="K136" s="203"/>
      <c r="L136" s="204"/>
      <c r="M136" s="201"/>
      <c r="N136" s="201"/>
      <c r="O136" s="201"/>
      <c r="P136" s="201"/>
      <c r="Q136" s="113"/>
      <c r="R136" s="113"/>
      <c r="U136" s="201"/>
      <c r="V136" s="113"/>
      <c r="W136" s="113"/>
      <c r="X136" s="113"/>
      <c r="Y136" s="113"/>
      <c r="Z136" s="113"/>
      <c r="AA136" s="113"/>
      <c r="AB136" s="113"/>
      <c r="AC136" s="201"/>
      <c r="AD136" s="113"/>
      <c r="AE136" s="113"/>
      <c r="AF136" s="113"/>
      <c r="AG136" s="113"/>
    </row>
    <row r="137" spans="2:33" x14ac:dyDescent="0.2">
      <c r="B137" s="200"/>
      <c r="C137" s="113"/>
      <c r="D137" s="201"/>
      <c r="E137" s="201"/>
      <c r="F137" s="113"/>
      <c r="G137" s="113"/>
      <c r="H137" s="113"/>
      <c r="I137" s="203"/>
      <c r="J137" s="203"/>
      <c r="K137" s="203"/>
      <c r="L137" s="204"/>
      <c r="M137" s="201"/>
      <c r="N137" s="201"/>
      <c r="O137" s="201"/>
      <c r="P137" s="201"/>
      <c r="Q137" s="113"/>
      <c r="R137" s="113"/>
      <c r="U137" s="201"/>
      <c r="V137" s="113"/>
      <c r="W137" s="113"/>
      <c r="X137" s="113"/>
      <c r="Y137" s="113"/>
      <c r="Z137" s="113"/>
      <c r="AA137" s="113"/>
      <c r="AB137" s="113"/>
      <c r="AC137" s="201"/>
      <c r="AD137" s="113"/>
      <c r="AE137" s="113"/>
      <c r="AF137" s="113"/>
      <c r="AG137" s="113"/>
    </row>
    <row r="138" spans="2:33" x14ac:dyDescent="0.2">
      <c r="B138" s="200"/>
      <c r="C138" s="113"/>
      <c r="D138" s="201"/>
      <c r="E138" s="201"/>
      <c r="F138" s="113"/>
      <c r="G138" s="113"/>
      <c r="H138" s="113"/>
      <c r="I138" s="203"/>
      <c r="J138" s="203"/>
      <c r="K138" s="203"/>
      <c r="L138" s="204"/>
      <c r="M138" s="201"/>
      <c r="N138" s="201"/>
      <c r="O138" s="201"/>
      <c r="P138" s="201"/>
      <c r="Q138" s="113"/>
      <c r="R138" s="113"/>
      <c r="U138" s="201"/>
      <c r="V138" s="113"/>
      <c r="W138" s="113"/>
      <c r="X138" s="113"/>
      <c r="Y138" s="113"/>
      <c r="Z138" s="113"/>
      <c r="AA138" s="113"/>
      <c r="AB138" s="113"/>
      <c r="AC138" s="201"/>
      <c r="AD138" s="113"/>
      <c r="AE138" s="113"/>
      <c r="AF138" s="113"/>
      <c r="AG138" s="113"/>
    </row>
    <row r="139" spans="2:33" x14ac:dyDescent="0.2">
      <c r="B139" s="200"/>
      <c r="C139" s="113"/>
      <c r="D139" s="201"/>
      <c r="E139" s="201"/>
      <c r="F139" s="113"/>
      <c r="G139" s="113"/>
      <c r="H139" s="113"/>
      <c r="I139" s="203"/>
      <c r="J139" s="203"/>
      <c r="K139" s="203"/>
      <c r="L139" s="204"/>
      <c r="M139" s="201"/>
      <c r="N139" s="201"/>
      <c r="O139" s="201"/>
      <c r="P139" s="201"/>
      <c r="Q139" s="113"/>
      <c r="R139" s="113"/>
      <c r="U139" s="201"/>
      <c r="V139" s="113"/>
      <c r="W139" s="113"/>
      <c r="X139" s="113"/>
      <c r="Y139" s="113"/>
      <c r="Z139" s="113"/>
      <c r="AA139" s="113"/>
      <c r="AB139" s="113"/>
      <c r="AC139" s="201"/>
      <c r="AD139" s="113"/>
      <c r="AE139" s="113"/>
      <c r="AF139" s="113"/>
      <c r="AG139" s="113"/>
    </row>
    <row r="140" spans="2:33" x14ac:dyDescent="0.2">
      <c r="B140" s="200"/>
      <c r="C140" s="113"/>
      <c r="D140" s="201"/>
      <c r="E140" s="201"/>
      <c r="F140" s="113"/>
      <c r="G140" s="113"/>
      <c r="H140" s="113"/>
      <c r="I140" s="203"/>
      <c r="J140" s="203"/>
      <c r="K140" s="203"/>
      <c r="L140" s="204"/>
      <c r="M140" s="201"/>
      <c r="N140" s="201"/>
      <c r="O140" s="201"/>
      <c r="P140" s="201"/>
      <c r="Q140" s="113"/>
      <c r="R140" s="113"/>
      <c r="U140" s="201"/>
      <c r="V140" s="113"/>
      <c r="W140" s="113"/>
      <c r="X140" s="113"/>
      <c r="Y140" s="113"/>
      <c r="Z140" s="113"/>
      <c r="AA140" s="113"/>
      <c r="AB140" s="113"/>
      <c r="AC140" s="201"/>
      <c r="AD140" s="113"/>
      <c r="AE140" s="113"/>
      <c r="AF140" s="113"/>
      <c r="AG140" s="113"/>
    </row>
    <row r="141" spans="2:33" x14ac:dyDescent="0.2">
      <c r="B141" s="200"/>
      <c r="C141" s="113"/>
      <c r="D141" s="201"/>
      <c r="E141" s="201"/>
      <c r="F141" s="113"/>
      <c r="G141" s="113"/>
      <c r="H141" s="113"/>
      <c r="I141" s="203"/>
      <c r="J141" s="203"/>
      <c r="K141" s="203"/>
      <c r="L141" s="204"/>
      <c r="M141" s="201"/>
      <c r="N141" s="201"/>
      <c r="O141" s="201"/>
      <c r="P141" s="201"/>
      <c r="Q141" s="113"/>
      <c r="R141" s="113"/>
      <c r="U141" s="201"/>
      <c r="V141" s="113"/>
      <c r="W141" s="113"/>
      <c r="X141" s="113"/>
      <c r="Y141" s="113"/>
      <c r="Z141" s="113"/>
      <c r="AA141" s="113"/>
      <c r="AB141" s="113"/>
      <c r="AC141" s="201"/>
      <c r="AD141" s="113"/>
      <c r="AE141" s="113"/>
      <c r="AF141" s="113"/>
      <c r="AG141" s="113"/>
    </row>
    <row r="142" spans="2:33" x14ac:dyDescent="0.2">
      <c r="B142" s="200"/>
      <c r="C142" s="113"/>
      <c r="D142" s="201"/>
      <c r="E142" s="201"/>
      <c r="F142" s="113"/>
      <c r="G142" s="113"/>
      <c r="H142" s="113"/>
      <c r="I142" s="203"/>
      <c r="J142" s="203"/>
      <c r="K142" s="203"/>
      <c r="L142" s="204"/>
      <c r="M142" s="201"/>
      <c r="N142" s="201"/>
      <c r="O142" s="201"/>
      <c r="P142" s="201"/>
      <c r="Q142" s="113"/>
      <c r="R142" s="113"/>
      <c r="U142" s="201"/>
      <c r="V142" s="113"/>
      <c r="W142" s="113"/>
      <c r="X142" s="113"/>
      <c r="Y142" s="113"/>
      <c r="Z142" s="113"/>
      <c r="AA142" s="113"/>
      <c r="AB142" s="113"/>
      <c r="AC142" s="201"/>
      <c r="AD142" s="113"/>
      <c r="AE142" s="113"/>
      <c r="AF142" s="113"/>
      <c r="AG142" s="113"/>
    </row>
    <row r="143" spans="2:33" x14ac:dyDescent="0.2">
      <c r="B143" s="200"/>
      <c r="C143" s="113"/>
      <c r="D143" s="201"/>
      <c r="E143" s="201"/>
      <c r="F143" s="113"/>
      <c r="G143" s="113"/>
      <c r="H143" s="113"/>
      <c r="I143" s="203"/>
      <c r="J143" s="203"/>
      <c r="K143" s="203"/>
      <c r="L143" s="204"/>
      <c r="M143" s="201"/>
      <c r="N143" s="201"/>
      <c r="O143" s="201"/>
      <c r="P143" s="201"/>
      <c r="Q143" s="113"/>
      <c r="R143" s="113"/>
      <c r="U143" s="201"/>
      <c r="V143" s="113"/>
      <c r="W143" s="113"/>
      <c r="X143" s="113"/>
      <c r="Y143" s="113"/>
      <c r="Z143" s="113"/>
      <c r="AA143" s="113"/>
      <c r="AB143" s="113"/>
      <c r="AC143" s="201"/>
      <c r="AD143" s="113"/>
      <c r="AE143" s="113"/>
      <c r="AF143" s="113"/>
      <c r="AG143" s="113"/>
    </row>
    <row r="144" spans="2:33" x14ac:dyDescent="0.2">
      <c r="B144" s="200"/>
      <c r="C144" s="113"/>
      <c r="D144" s="201"/>
      <c r="E144" s="201"/>
      <c r="F144" s="113"/>
      <c r="G144" s="113"/>
      <c r="H144" s="113"/>
      <c r="I144" s="203"/>
      <c r="J144" s="203"/>
      <c r="K144" s="203"/>
      <c r="L144" s="204"/>
      <c r="M144" s="201"/>
      <c r="N144" s="201"/>
      <c r="O144" s="201"/>
      <c r="P144" s="201"/>
      <c r="Q144" s="113"/>
      <c r="R144" s="113"/>
      <c r="U144" s="201"/>
      <c r="V144" s="113"/>
      <c r="W144" s="113"/>
      <c r="X144" s="113"/>
      <c r="Y144" s="113"/>
      <c r="Z144" s="113"/>
      <c r="AA144" s="113"/>
      <c r="AB144" s="113"/>
      <c r="AC144" s="201"/>
      <c r="AD144" s="113"/>
      <c r="AE144" s="113"/>
      <c r="AF144" s="113"/>
      <c r="AG144" s="113"/>
    </row>
    <row r="145" spans="2:33" x14ac:dyDescent="0.2">
      <c r="B145" s="200"/>
      <c r="C145" s="113"/>
      <c r="D145" s="201"/>
      <c r="E145" s="201"/>
      <c r="F145" s="113"/>
      <c r="G145" s="113"/>
      <c r="H145" s="113"/>
      <c r="I145" s="203"/>
      <c r="J145" s="203"/>
      <c r="K145" s="203"/>
      <c r="L145" s="204"/>
      <c r="M145" s="201"/>
      <c r="N145" s="201"/>
      <c r="O145" s="201"/>
      <c r="P145" s="201"/>
      <c r="Q145" s="113"/>
      <c r="R145" s="113"/>
      <c r="U145" s="201"/>
      <c r="V145" s="113"/>
      <c r="W145" s="113"/>
      <c r="X145" s="113"/>
      <c r="Y145" s="113"/>
      <c r="Z145" s="113"/>
      <c r="AA145" s="113"/>
      <c r="AB145" s="113"/>
      <c r="AC145" s="201"/>
      <c r="AD145" s="113"/>
      <c r="AE145" s="113"/>
      <c r="AF145" s="113"/>
      <c r="AG145" s="113"/>
    </row>
    <row r="146" spans="2:33" x14ac:dyDescent="0.2">
      <c r="B146" s="200"/>
      <c r="C146" s="113"/>
      <c r="D146" s="201"/>
      <c r="E146" s="201"/>
      <c r="F146" s="113"/>
      <c r="G146" s="113"/>
      <c r="H146" s="113"/>
      <c r="I146" s="203"/>
      <c r="J146" s="203"/>
      <c r="K146" s="203"/>
      <c r="L146" s="204"/>
      <c r="M146" s="201"/>
      <c r="N146" s="201"/>
      <c r="O146" s="201"/>
      <c r="P146" s="201"/>
      <c r="Q146" s="113"/>
      <c r="R146" s="113"/>
      <c r="U146" s="201"/>
      <c r="V146" s="113"/>
      <c r="W146" s="113"/>
      <c r="X146" s="113"/>
      <c r="Y146" s="113"/>
      <c r="Z146" s="113"/>
      <c r="AA146" s="113"/>
      <c r="AB146" s="113"/>
      <c r="AC146" s="201"/>
      <c r="AD146" s="113"/>
      <c r="AE146" s="113"/>
      <c r="AF146" s="113"/>
      <c r="AG146" s="113"/>
    </row>
    <row r="147" spans="2:33" x14ac:dyDescent="0.2">
      <c r="B147" s="200"/>
      <c r="C147" s="113"/>
      <c r="D147" s="201"/>
      <c r="E147" s="201"/>
      <c r="F147" s="113"/>
      <c r="G147" s="113"/>
      <c r="H147" s="113"/>
      <c r="I147" s="203"/>
      <c r="J147" s="203"/>
      <c r="K147" s="203"/>
      <c r="L147" s="204"/>
      <c r="M147" s="201"/>
      <c r="N147" s="201"/>
      <c r="O147" s="201"/>
      <c r="P147" s="201"/>
      <c r="Q147" s="113"/>
      <c r="R147" s="113"/>
      <c r="U147" s="201"/>
      <c r="V147" s="113"/>
      <c r="W147" s="113"/>
      <c r="X147" s="113"/>
      <c r="Y147" s="113"/>
      <c r="Z147" s="113"/>
      <c r="AA147" s="113"/>
      <c r="AB147" s="113"/>
      <c r="AC147" s="201"/>
      <c r="AD147" s="113"/>
      <c r="AE147" s="113"/>
      <c r="AF147" s="113"/>
      <c r="AG147" s="113"/>
    </row>
    <row r="148" spans="2:33" x14ac:dyDescent="0.2">
      <c r="B148" s="200"/>
      <c r="C148" s="113"/>
      <c r="D148" s="201"/>
      <c r="E148" s="201"/>
      <c r="F148" s="113"/>
      <c r="G148" s="113"/>
      <c r="H148" s="113"/>
      <c r="I148" s="203"/>
      <c r="J148" s="203"/>
      <c r="K148" s="203"/>
      <c r="L148" s="204"/>
      <c r="M148" s="201"/>
      <c r="N148" s="201"/>
      <c r="O148" s="201"/>
      <c r="P148" s="201"/>
      <c r="Q148" s="113"/>
      <c r="R148" s="113"/>
      <c r="U148" s="201"/>
      <c r="V148" s="113"/>
      <c r="W148" s="113"/>
      <c r="X148" s="113"/>
      <c r="Y148" s="113"/>
      <c r="Z148" s="113"/>
      <c r="AA148" s="113"/>
      <c r="AB148" s="113"/>
      <c r="AC148" s="201"/>
      <c r="AD148" s="113"/>
      <c r="AE148" s="113"/>
      <c r="AF148" s="113"/>
      <c r="AG148" s="113"/>
    </row>
    <row r="149" spans="2:33" x14ac:dyDescent="0.2">
      <c r="B149" s="200"/>
      <c r="C149" s="113"/>
      <c r="D149" s="201"/>
      <c r="E149" s="201"/>
      <c r="F149" s="113"/>
      <c r="G149" s="113"/>
      <c r="H149" s="113"/>
      <c r="I149" s="203"/>
      <c r="J149" s="203"/>
      <c r="K149" s="203"/>
      <c r="L149" s="204"/>
      <c r="M149" s="201"/>
      <c r="N149" s="201"/>
      <c r="O149" s="201"/>
      <c r="P149" s="201"/>
      <c r="Q149" s="113"/>
      <c r="R149" s="113"/>
      <c r="U149" s="201"/>
      <c r="V149" s="113"/>
      <c r="W149" s="113"/>
      <c r="X149" s="113"/>
      <c r="Y149" s="113"/>
      <c r="Z149" s="113"/>
      <c r="AA149" s="113"/>
      <c r="AB149" s="113"/>
      <c r="AC149" s="201"/>
      <c r="AD149" s="113"/>
      <c r="AE149" s="113"/>
      <c r="AF149" s="113"/>
      <c r="AG149" s="113"/>
    </row>
    <row r="150" spans="2:33" x14ac:dyDescent="0.2">
      <c r="B150" s="200"/>
      <c r="C150" s="113"/>
      <c r="D150" s="201"/>
      <c r="E150" s="201"/>
      <c r="F150" s="113"/>
      <c r="G150" s="113"/>
      <c r="H150" s="113"/>
      <c r="I150" s="203"/>
      <c r="J150" s="203"/>
      <c r="K150" s="203"/>
      <c r="L150" s="204"/>
      <c r="M150" s="201"/>
      <c r="N150" s="201"/>
      <c r="O150" s="201"/>
      <c r="P150" s="201"/>
      <c r="Q150" s="113"/>
      <c r="R150" s="113"/>
      <c r="U150" s="201"/>
      <c r="V150" s="113"/>
      <c r="W150" s="113"/>
      <c r="X150" s="113"/>
      <c r="Y150" s="113"/>
      <c r="Z150" s="113"/>
      <c r="AA150" s="113"/>
      <c r="AB150" s="113"/>
      <c r="AC150" s="201"/>
      <c r="AD150" s="113"/>
      <c r="AE150" s="113"/>
      <c r="AF150" s="113"/>
      <c r="AG150" s="113"/>
    </row>
    <row r="151" spans="2:33" x14ac:dyDescent="0.2">
      <c r="B151" s="200"/>
      <c r="C151" s="113"/>
      <c r="D151" s="201"/>
      <c r="E151" s="201"/>
      <c r="F151" s="113"/>
      <c r="G151" s="113"/>
      <c r="H151" s="113"/>
      <c r="I151" s="203"/>
      <c r="J151" s="203"/>
      <c r="K151" s="203"/>
      <c r="L151" s="204"/>
      <c r="M151" s="201"/>
      <c r="N151" s="201"/>
      <c r="O151" s="201"/>
      <c r="P151" s="201"/>
      <c r="Q151" s="113"/>
      <c r="R151" s="113"/>
      <c r="U151" s="201"/>
      <c r="V151" s="113"/>
      <c r="W151" s="113"/>
      <c r="X151" s="113"/>
      <c r="Y151" s="113"/>
      <c r="Z151" s="113"/>
      <c r="AA151" s="113"/>
      <c r="AB151" s="113"/>
      <c r="AC151" s="201"/>
      <c r="AD151" s="113"/>
      <c r="AE151" s="113"/>
      <c r="AF151" s="113"/>
      <c r="AG151" s="113"/>
    </row>
    <row r="152" spans="2:33" x14ac:dyDescent="0.2">
      <c r="B152" s="200"/>
      <c r="C152" s="113"/>
      <c r="D152" s="201"/>
      <c r="E152" s="201"/>
      <c r="F152" s="113"/>
      <c r="G152" s="113"/>
      <c r="H152" s="113"/>
      <c r="I152" s="203"/>
      <c r="J152" s="203"/>
      <c r="K152" s="203"/>
      <c r="L152" s="204"/>
      <c r="M152" s="201"/>
      <c r="N152" s="201"/>
      <c r="O152" s="201"/>
      <c r="P152" s="201"/>
      <c r="Q152" s="113"/>
      <c r="R152" s="113"/>
      <c r="U152" s="201"/>
      <c r="V152" s="113"/>
      <c r="W152" s="113"/>
      <c r="X152" s="113"/>
      <c r="Y152" s="113"/>
      <c r="Z152" s="113"/>
      <c r="AA152" s="113"/>
      <c r="AB152" s="113"/>
      <c r="AC152" s="201"/>
      <c r="AD152" s="113"/>
      <c r="AE152" s="113"/>
      <c r="AF152" s="113"/>
      <c r="AG152" s="113"/>
    </row>
    <row r="153" spans="2:33" x14ac:dyDescent="0.2">
      <c r="B153" s="200"/>
      <c r="C153" s="113"/>
      <c r="D153" s="201"/>
      <c r="E153" s="201"/>
      <c r="F153" s="113"/>
      <c r="G153" s="113"/>
      <c r="H153" s="113"/>
      <c r="I153" s="203"/>
      <c r="J153" s="203"/>
      <c r="K153" s="203"/>
      <c r="L153" s="204"/>
      <c r="M153" s="201"/>
      <c r="N153" s="201"/>
      <c r="O153" s="201"/>
      <c r="P153" s="201"/>
      <c r="Q153" s="113"/>
      <c r="R153" s="113"/>
      <c r="U153" s="201"/>
      <c r="V153" s="113"/>
      <c r="W153" s="113"/>
      <c r="X153" s="113"/>
      <c r="Y153" s="113"/>
      <c r="Z153" s="113"/>
      <c r="AA153" s="113"/>
      <c r="AB153" s="113"/>
      <c r="AC153" s="201"/>
      <c r="AD153" s="113"/>
      <c r="AE153" s="113"/>
      <c r="AF153" s="113"/>
      <c r="AG153" s="113"/>
    </row>
    <row r="154" spans="2:33" x14ac:dyDescent="0.2">
      <c r="B154" s="200"/>
      <c r="C154" s="113"/>
      <c r="D154" s="201"/>
      <c r="E154" s="201"/>
      <c r="F154" s="113"/>
      <c r="G154" s="113"/>
      <c r="H154" s="113"/>
      <c r="I154" s="203"/>
      <c r="J154" s="203"/>
      <c r="K154" s="203"/>
      <c r="L154" s="204"/>
      <c r="M154" s="201"/>
      <c r="N154" s="201"/>
      <c r="O154" s="201"/>
      <c r="P154" s="201"/>
      <c r="Q154" s="113"/>
      <c r="R154" s="113"/>
      <c r="U154" s="201"/>
      <c r="V154" s="113"/>
      <c r="W154" s="113"/>
      <c r="X154" s="113"/>
      <c r="Y154" s="113"/>
      <c r="Z154" s="113"/>
      <c r="AA154" s="113"/>
      <c r="AB154" s="113"/>
      <c r="AC154" s="201"/>
      <c r="AD154" s="113"/>
      <c r="AE154" s="113"/>
      <c r="AF154" s="113"/>
      <c r="AG154" s="113"/>
    </row>
    <row r="155" spans="2:33" x14ac:dyDescent="0.2">
      <c r="B155" s="200"/>
      <c r="C155" s="113"/>
      <c r="D155" s="201"/>
      <c r="E155" s="201"/>
      <c r="F155" s="113"/>
      <c r="G155" s="113"/>
      <c r="H155" s="113"/>
      <c r="I155" s="203"/>
      <c r="J155" s="203"/>
      <c r="K155" s="203"/>
      <c r="L155" s="204"/>
      <c r="M155" s="201"/>
      <c r="N155" s="201"/>
      <c r="O155" s="201"/>
      <c r="P155" s="201"/>
      <c r="Q155" s="113"/>
      <c r="R155" s="113"/>
      <c r="U155" s="201"/>
      <c r="V155" s="113"/>
      <c r="W155" s="113"/>
      <c r="X155" s="113"/>
      <c r="Y155" s="113"/>
      <c r="Z155" s="113"/>
      <c r="AA155" s="113"/>
      <c r="AB155" s="113"/>
      <c r="AC155" s="201"/>
      <c r="AD155" s="113"/>
      <c r="AE155" s="113"/>
      <c r="AF155" s="113"/>
      <c r="AG155" s="113"/>
    </row>
    <row r="156" spans="2:33" x14ac:dyDescent="0.2">
      <c r="B156" s="200"/>
      <c r="C156" s="113"/>
      <c r="D156" s="201"/>
      <c r="E156" s="201"/>
      <c r="F156" s="113"/>
      <c r="G156" s="113"/>
      <c r="H156" s="113"/>
      <c r="I156" s="203"/>
      <c r="J156" s="203"/>
      <c r="K156" s="203"/>
      <c r="L156" s="204"/>
      <c r="M156" s="201"/>
      <c r="N156" s="201"/>
      <c r="O156" s="201"/>
      <c r="P156" s="201"/>
      <c r="Q156" s="113"/>
      <c r="R156" s="113"/>
      <c r="U156" s="201"/>
      <c r="V156" s="113"/>
      <c r="W156" s="113"/>
      <c r="X156" s="113"/>
      <c r="Y156" s="113"/>
      <c r="Z156" s="113"/>
      <c r="AA156" s="113"/>
      <c r="AB156" s="113"/>
      <c r="AC156" s="201"/>
      <c r="AD156" s="113"/>
      <c r="AE156" s="113"/>
      <c r="AF156" s="113"/>
      <c r="AG156" s="113"/>
    </row>
    <row r="157" spans="2:33" x14ac:dyDescent="0.2">
      <c r="B157" s="200"/>
      <c r="C157" s="113"/>
      <c r="D157" s="201"/>
      <c r="E157" s="201"/>
      <c r="F157" s="113"/>
      <c r="G157" s="113"/>
      <c r="H157" s="113"/>
      <c r="I157" s="203"/>
      <c r="J157" s="203"/>
      <c r="K157" s="203"/>
      <c r="L157" s="204"/>
      <c r="M157" s="201"/>
      <c r="N157" s="201"/>
      <c r="O157" s="201"/>
      <c r="P157" s="201"/>
      <c r="Q157" s="113"/>
      <c r="R157" s="113"/>
      <c r="U157" s="201"/>
      <c r="V157" s="113"/>
      <c r="W157" s="113"/>
      <c r="X157" s="113"/>
      <c r="Y157" s="113"/>
      <c r="Z157" s="113"/>
      <c r="AA157" s="113"/>
      <c r="AB157" s="113"/>
      <c r="AC157" s="201"/>
      <c r="AD157" s="113"/>
      <c r="AE157" s="113"/>
      <c r="AF157" s="113"/>
      <c r="AG157" s="113"/>
    </row>
    <row r="158" spans="2:33" x14ac:dyDescent="0.2">
      <c r="B158" s="200"/>
      <c r="C158" s="113"/>
      <c r="D158" s="201"/>
      <c r="E158" s="201"/>
      <c r="F158" s="113"/>
      <c r="G158" s="113"/>
      <c r="H158" s="113"/>
      <c r="I158" s="203"/>
      <c r="J158" s="203"/>
      <c r="K158" s="203"/>
      <c r="L158" s="204"/>
      <c r="M158" s="201"/>
      <c r="N158" s="201"/>
      <c r="O158" s="201"/>
      <c r="P158" s="201"/>
      <c r="Q158" s="113"/>
      <c r="R158" s="113"/>
      <c r="U158" s="201"/>
      <c r="V158" s="113"/>
      <c r="W158" s="113"/>
      <c r="X158" s="113"/>
      <c r="Y158" s="113"/>
      <c r="Z158" s="113"/>
      <c r="AA158" s="113"/>
      <c r="AB158" s="113"/>
      <c r="AC158" s="201"/>
      <c r="AD158" s="113"/>
      <c r="AE158" s="113"/>
      <c r="AF158" s="113"/>
      <c r="AG158" s="113"/>
    </row>
    <row r="159" spans="2:33" x14ac:dyDescent="0.2">
      <c r="B159" s="200"/>
      <c r="C159" s="113"/>
      <c r="D159" s="201"/>
      <c r="E159" s="201"/>
      <c r="F159" s="113"/>
      <c r="G159" s="113"/>
      <c r="H159" s="113"/>
      <c r="I159" s="203"/>
      <c r="J159" s="203"/>
      <c r="K159" s="203"/>
      <c r="L159" s="204"/>
      <c r="M159" s="201"/>
      <c r="N159" s="201"/>
      <c r="O159" s="201"/>
      <c r="P159" s="201"/>
      <c r="Q159" s="113"/>
      <c r="R159" s="113"/>
      <c r="U159" s="201"/>
      <c r="V159" s="113"/>
      <c r="W159" s="113"/>
      <c r="X159" s="113"/>
      <c r="Y159" s="113"/>
      <c r="Z159" s="113"/>
      <c r="AA159" s="113"/>
      <c r="AB159" s="113"/>
      <c r="AC159" s="201"/>
      <c r="AD159" s="113"/>
      <c r="AE159" s="113"/>
      <c r="AF159" s="113"/>
      <c r="AG159" s="113"/>
    </row>
    <row r="160" spans="2:33" x14ac:dyDescent="0.2">
      <c r="B160" s="200"/>
      <c r="C160" s="113"/>
      <c r="D160" s="201"/>
      <c r="E160" s="201"/>
      <c r="F160" s="113"/>
      <c r="G160" s="113"/>
      <c r="H160" s="113"/>
      <c r="I160" s="203"/>
      <c r="J160" s="203"/>
      <c r="K160" s="203"/>
      <c r="L160" s="204"/>
      <c r="M160" s="201"/>
      <c r="N160" s="201"/>
      <c r="O160" s="201"/>
      <c r="P160" s="201"/>
      <c r="Q160" s="113"/>
      <c r="R160" s="113"/>
      <c r="U160" s="201"/>
      <c r="V160" s="113"/>
      <c r="W160" s="113"/>
      <c r="X160" s="113"/>
      <c r="Y160" s="113"/>
      <c r="Z160" s="113"/>
      <c r="AA160" s="113"/>
      <c r="AB160" s="113"/>
      <c r="AC160" s="201"/>
      <c r="AD160" s="113"/>
      <c r="AE160" s="113"/>
      <c r="AF160" s="113"/>
      <c r="AG160" s="113"/>
    </row>
    <row r="161" spans="2:33" x14ac:dyDescent="0.2">
      <c r="B161" s="200"/>
      <c r="C161" s="113"/>
      <c r="D161" s="201"/>
      <c r="E161" s="201"/>
      <c r="F161" s="113"/>
      <c r="G161" s="113"/>
      <c r="H161" s="113"/>
      <c r="I161" s="203"/>
      <c r="J161" s="203"/>
      <c r="K161" s="203"/>
      <c r="L161" s="204"/>
      <c r="M161" s="201"/>
      <c r="N161" s="201"/>
      <c r="O161" s="201"/>
      <c r="P161" s="201"/>
      <c r="Q161" s="113"/>
      <c r="R161" s="113"/>
      <c r="U161" s="201"/>
      <c r="V161" s="113"/>
      <c r="W161" s="113"/>
      <c r="X161" s="113"/>
      <c r="Y161" s="113"/>
      <c r="Z161" s="113"/>
      <c r="AA161" s="113"/>
      <c r="AB161" s="113"/>
      <c r="AC161" s="201"/>
      <c r="AD161" s="113"/>
      <c r="AE161" s="113"/>
      <c r="AF161" s="113"/>
      <c r="AG161" s="113"/>
    </row>
    <row r="162" spans="2:33" x14ac:dyDescent="0.2">
      <c r="B162" s="200"/>
      <c r="C162" s="113"/>
      <c r="D162" s="201"/>
      <c r="E162" s="201"/>
      <c r="F162" s="113"/>
      <c r="G162" s="113"/>
      <c r="H162" s="113"/>
      <c r="I162" s="203"/>
      <c r="J162" s="203"/>
      <c r="K162" s="203"/>
      <c r="L162" s="204"/>
      <c r="M162" s="201"/>
      <c r="N162" s="201"/>
      <c r="O162" s="201"/>
      <c r="P162" s="201"/>
      <c r="Q162" s="113"/>
      <c r="R162" s="113"/>
      <c r="U162" s="201"/>
      <c r="V162" s="113"/>
      <c r="W162" s="113"/>
      <c r="X162" s="113"/>
      <c r="Y162" s="113"/>
      <c r="Z162" s="113"/>
      <c r="AA162" s="113"/>
      <c r="AB162" s="113"/>
      <c r="AC162" s="201"/>
      <c r="AD162" s="113"/>
      <c r="AE162" s="113"/>
      <c r="AF162" s="113"/>
      <c r="AG162" s="113"/>
    </row>
    <row r="163" spans="2:33" x14ac:dyDescent="0.2">
      <c r="B163" s="200"/>
      <c r="C163" s="113"/>
      <c r="D163" s="201"/>
      <c r="E163" s="201"/>
      <c r="F163" s="113"/>
      <c r="G163" s="113"/>
      <c r="H163" s="113"/>
      <c r="I163" s="203"/>
      <c r="J163" s="203"/>
      <c r="K163" s="203"/>
      <c r="L163" s="204"/>
      <c r="M163" s="201"/>
      <c r="N163" s="201"/>
      <c r="O163" s="201"/>
      <c r="P163" s="201"/>
      <c r="Q163" s="113"/>
      <c r="R163" s="113"/>
      <c r="U163" s="201"/>
      <c r="V163" s="113"/>
      <c r="W163" s="113"/>
      <c r="X163" s="113"/>
      <c r="Y163" s="113"/>
      <c r="Z163" s="113"/>
      <c r="AA163" s="113"/>
      <c r="AB163" s="113"/>
      <c r="AC163" s="201"/>
      <c r="AD163" s="113"/>
      <c r="AE163" s="113"/>
      <c r="AF163" s="113"/>
      <c r="AG163" s="113"/>
    </row>
    <row r="164" spans="2:33" x14ac:dyDescent="0.2">
      <c r="B164" s="200"/>
      <c r="C164" s="113"/>
      <c r="D164" s="201"/>
      <c r="E164" s="201"/>
      <c r="F164" s="113"/>
      <c r="G164" s="113"/>
      <c r="H164" s="113"/>
      <c r="I164" s="203"/>
      <c r="J164" s="203"/>
      <c r="K164" s="203"/>
      <c r="L164" s="204"/>
      <c r="M164" s="201"/>
      <c r="N164" s="201"/>
      <c r="O164" s="201"/>
      <c r="P164" s="201"/>
      <c r="Q164" s="113"/>
      <c r="R164" s="113"/>
      <c r="U164" s="201"/>
      <c r="V164" s="113"/>
      <c r="W164" s="113"/>
      <c r="X164" s="113"/>
      <c r="Y164" s="113"/>
      <c r="Z164" s="113"/>
      <c r="AA164" s="113"/>
      <c r="AB164" s="113"/>
      <c r="AC164" s="201"/>
      <c r="AD164" s="113"/>
      <c r="AE164" s="113"/>
      <c r="AF164" s="113"/>
      <c r="AG164" s="113"/>
    </row>
    <row r="165" spans="2:33" x14ac:dyDescent="0.2">
      <c r="B165" s="200"/>
      <c r="C165" s="113"/>
      <c r="D165" s="201"/>
      <c r="E165" s="201"/>
      <c r="F165" s="113"/>
      <c r="G165" s="113"/>
      <c r="H165" s="113"/>
      <c r="I165" s="203"/>
      <c r="J165" s="203"/>
      <c r="K165" s="203"/>
      <c r="L165" s="204"/>
      <c r="M165" s="201"/>
      <c r="N165" s="201"/>
      <c r="O165" s="201"/>
      <c r="P165" s="201"/>
      <c r="Q165" s="113"/>
      <c r="R165" s="113"/>
      <c r="U165" s="201"/>
      <c r="V165" s="113"/>
      <c r="W165" s="113"/>
      <c r="X165" s="113"/>
      <c r="Y165" s="113"/>
      <c r="Z165" s="113"/>
      <c r="AA165" s="113"/>
      <c r="AB165" s="113"/>
      <c r="AC165" s="201"/>
      <c r="AD165" s="113"/>
      <c r="AE165" s="113"/>
      <c r="AF165" s="113"/>
      <c r="AG165" s="113"/>
    </row>
    <row r="166" spans="2:33" x14ac:dyDescent="0.2">
      <c r="B166" s="200"/>
      <c r="C166" s="113"/>
      <c r="D166" s="201"/>
      <c r="E166" s="201"/>
      <c r="F166" s="113"/>
      <c r="G166" s="113"/>
      <c r="H166" s="113"/>
      <c r="I166" s="203"/>
      <c r="J166" s="203"/>
      <c r="K166" s="203"/>
      <c r="L166" s="204"/>
      <c r="M166" s="201"/>
      <c r="N166" s="201"/>
      <c r="O166" s="201"/>
      <c r="P166" s="201"/>
      <c r="Q166" s="113"/>
      <c r="R166" s="113"/>
      <c r="U166" s="201"/>
      <c r="V166" s="113"/>
      <c r="W166" s="113"/>
      <c r="X166" s="113"/>
      <c r="Y166" s="113"/>
      <c r="Z166" s="113"/>
      <c r="AA166" s="113"/>
      <c r="AB166" s="113"/>
      <c r="AC166" s="201"/>
      <c r="AD166" s="113"/>
      <c r="AE166" s="113"/>
      <c r="AF166" s="113"/>
      <c r="AG166" s="113"/>
    </row>
    <row r="167" spans="2:33" x14ac:dyDescent="0.2">
      <c r="B167" s="200"/>
      <c r="C167" s="113"/>
      <c r="D167" s="201"/>
      <c r="E167" s="201"/>
      <c r="F167" s="113"/>
      <c r="G167" s="113"/>
      <c r="H167" s="113"/>
      <c r="I167" s="203"/>
      <c r="J167" s="203"/>
      <c r="K167" s="203"/>
      <c r="L167" s="204"/>
      <c r="M167" s="201"/>
      <c r="N167" s="201"/>
      <c r="O167" s="201"/>
      <c r="P167" s="201"/>
      <c r="Q167" s="113"/>
      <c r="R167" s="113"/>
      <c r="U167" s="201"/>
      <c r="V167" s="113"/>
      <c r="W167" s="113"/>
      <c r="X167" s="113"/>
      <c r="Y167" s="113"/>
      <c r="Z167" s="113"/>
      <c r="AA167" s="113"/>
      <c r="AB167" s="113"/>
      <c r="AC167" s="201"/>
      <c r="AD167" s="113"/>
      <c r="AE167" s="113"/>
      <c r="AF167" s="113"/>
      <c r="AG167" s="113"/>
    </row>
    <row r="168" spans="2:33" x14ac:dyDescent="0.2">
      <c r="B168" s="200"/>
      <c r="C168" s="113"/>
      <c r="D168" s="201"/>
      <c r="E168" s="201"/>
      <c r="F168" s="113"/>
      <c r="G168" s="113"/>
      <c r="H168" s="113"/>
      <c r="I168" s="203"/>
      <c r="J168" s="203"/>
      <c r="K168" s="203"/>
      <c r="L168" s="204"/>
      <c r="M168" s="201"/>
      <c r="N168" s="201"/>
      <c r="O168" s="201"/>
      <c r="P168" s="201"/>
      <c r="Q168" s="113"/>
      <c r="R168" s="113"/>
      <c r="U168" s="201"/>
      <c r="V168" s="113"/>
      <c r="W168" s="113"/>
      <c r="X168" s="113"/>
      <c r="Y168" s="113"/>
      <c r="Z168" s="113"/>
      <c r="AA168" s="113"/>
      <c r="AB168" s="113"/>
      <c r="AC168" s="201"/>
      <c r="AD168" s="113"/>
      <c r="AE168" s="113"/>
      <c r="AF168" s="113"/>
      <c r="AG168" s="113"/>
    </row>
    <row r="169" spans="2:33" x14ac:dyDescent="0.2">
      <c r="B169" s="200"/>
      <c r="C169" s="113"/>
      <c r="D169" s="201"/>
      <c r="E169" s="201"/>
      <c r="F169" s="113"/>
      <c r="G169" s="113"/>
      <c r="H169" s="113"/>
      <c r="I169" s="203"/>
      <c r="J169" s="203"/>
      <c r="K169" s="203"/>
      <c r="L169" s="204"/>
      <c r="M169" s="201"/>
      <c r="N169" s="201"/>
      <c r="O169" s="201"/>
      <c r="P169" s="201"/>
      <c r="Q169" s="113"/>
      <c r="R169" s="113"/>
      <c r="U169" s="201"/>
      <c r="V169" s="113"/>
      <c r="W169" s="113"/>
      <c r="X169" s="113"/>
      <c r="Y169" s="113"/>
      <c r="Z169" s="113"/>
      <c r="AA169" s="113"/>
      <c r="AB169" s="113"/>
      <c r="AC169" s="201"/>
      <c r="AD169" s="113"/>
      <c r="AE169" s="113"/>
      <c r="AF169" s="113"/>
      <c r="AG169" s="113"/>
    </row>
    <row r="170" spans="2:33" x14ac:dyDescent="0.2">
      <c r="B170" s="200"/>
      <c r="C170" s="113"/>
      <c r="D170" s="201"/>
      <c r="E170" s="201"/>
      <c r="F170" s="113"/>
      <c r="G170" s="113"/>
      <c r="H170" s="113"/>
      <c r="I170" s="203"/>
      <c r="J170" s="203"/>
      <c r="K170" s="203"/>
      <c r="L170" s="204"/>
      <c r="M170" s="201"/>
      <c r="N170" s="201"/>
      <c r="O170" s="201"/>
      <c r="P170" s="201"/>
      <c r="Q170" s="113"/>
      <c r="R170" s="113"/>
      <c r="U170" s="201"/>
      <c r="V170" s="113"/>
      <c r="W170" s="113"/>
      <c r="X170" s="113"/>
      <c r="Y170" s="113"/>
      <c r="Z170" s="113"/>
      <c r="AA170" s="113"/>
      <c r="AB170" s="113"/>
      <c r="AC170" s="201"/>
      <c r="AD170" s="113"/>
      <c r="AE170" s="113"/>
      <c r="AF170" s="113"/>
      <c r="AG170" s="113"/>
    </row>
    <row r="171" spans="2:33" x14ac:dyDescent="0.2">
      <c r="B171" s="200"/>
      <c r="C171" s="113"/>
      <c r="D171" s="201"/>
      <c r="E171" s="201"/>
      <c r="F171" s="113"/>
      <c r="G171" s="113"/>
      <c r="H171" s="113"/>
      <c r="I171" s="203"/>
      <c r="J171" s="203"/>
      <c r="K171" s="203"/>
      <c r="L171" s="204"/>
      <c r="M171" s="201"/>
      <c r="N171" s="201"/>
      <c r="O171" s="201"/>
      <c r="P171" s="201"/>
      <c r="Q171" s="113"/>
      <c r="R171" s="113"/>
      <c r="U171" s="201"/>
      <c r="V171" s="113"/>
      <c r="W171" s="113"/>
      <c r="X171" s="113"/>
      <c r="Y171" s="113"/>
      <c r="Z171" s="113"/>
      <c r="AA171" s="113"/>
      <c r="AB171" s="113"/>
      <c r="AC171" s="201"/>
      <c r="AD171" s="113"/>
      <c r="AE171" s="113"/>
      <c r="AF171" s="113"/>
      <c r="AG171" s="113"/>
    </row>
    <row r="172" spans="2:33" x14ac:dyDescent="0.2">
      <c r="B172" s="200"/>
      <c r="C172" s="113"/>
      <c r="D172" s="201"/>
      <c r="E172" s="201"/>
      <c r="F172" s="113"/>
      <c r="G172" s="113"/>
      <c r="H172" s="113"/>
      <c r="I172" s="203"/>
      <c r="J172" s="203"/>
      <c r="K172" s="203"/>
      <c r="L172" s="204"/>
      <c r="M172" s="201"/>
      <c r="N172" s="201"/>
      <c r="O172" s="201"/>
      <c r="P172" s="201"/>
      <c r="Q172" s="113"/>
      <c r="R172" s="113"/>
      <c r="U172" s="201"/>
      <c r="V172" s="113"/>
      <c r="W172" s="113"/>
      <c r="X172" s="113"/>
      <c r="Y172" s="113"/>
      <c r="Z172" s="113"/>
      <c r="AA172" s="113"/>
      <c r="AB172" s="113"/>
      <c r="AC172" s="201"/>
      <c r="AD172" s="113"/>
      <c r="AE172" s="113"/>
      <c r="AF172" s="113"/>
      <c r="AG172" s="113"/>
    </row>
    <row r="173" spans="2:33" x14ac:dyDescent="0.2">
      <c r="B173" s="200"/>
      <c r="C173" s="113"/>
      <c r="D173" s="201"/>
      <c r="E173" s="201"/>
      <c r="F173" s="113"/>
      <c r="G173" s="113"/>
      <c r="H173" s="113"/>
      <c r="I173" s="203"/>
      <c r="J173" s="203"/>
      <c r="K173" s="203"/>
      <c r="L173" s="204"/>
      <c r="M173" s="201"/>
      <c r="N173" s="201"/>
      <c r="O173" s="201"/>
      <c r="P173" s="201"/>
      <c r="Q173" s="113"/>
      <c r="R173" s="113"/>
      <c r="U173" s="201"/>
      <c r="V173" s="113"/>
      <c r="W173" s="113"/>
      <c r="X173" s="113"/>
      <c r="Y173" s="113"/>
      <c r="Z173" s="113"/>
      <c r="AA173" s="113"/>
      <c r="AB173" s="113"/>
      <c r="AC173" s="201"/>
      <c r="AD173" s="113"/>
      <c r="AE173" s="113"/>
      <c r="AF173" s="113"/>
      <c r="AG173" s="113"/>
    </row>
    <row r="174" spans="2:33" x14ac:dyDescent="0.2">
      <c r="B174" s="200"/>
      <c r="C174" s="113"/>
      <c r="D174" s="201"/>
      <c r="E174" s="201"/>
      <c r="F174" s="113"/>
      <c r="G174" s="113"/>
      <c r="H174" s="113"/>
      <c r="I174" s="203"/>
      <c r="J174" s="203"/>
      <c r="K174" s="203"/>
      <c r="L174" s="204"/>
      <c r="M174" s="201"/>
      <c r="N174" s="201"/>
      <c r="O174" s="201"/>
      <c r="P174" s="201"/>
      <c r="Q174" s="113"/>
      <c r="R174" s="113"/>
      <c r="U174" s="201"/>
      <c r="V174" s="113"/>
      <c r="W174" s="113"/>
      <c r="X174" s="113"/>
      <c r="Y174" s="113"/>
      <c r="Z174" s="113"/>
      <c r="AA174" s="113"/>
      <c r="AB174" s="113"/>
      <c r="AC174" s="201"/>
      <c r="AD174" s="113"/>
      <c r="AE174" s="113"/>
      <c r="AF174" s="113"/>
      <c r="AG174" s="113"/>
    </row>
    <row r="175" spans="2:33" x14ac:dyDescent="0.2">
      <c r="B175" s="200"/>
      <c r="C175" s="113"/>
      <c r="D175" s="201"/>
      <c r="E175" s="201"/>
      <c r="F175" s="113"/>
      <c r="G175" s="113"/>
      <c r="H175" s="113"/>
      <c r="I175" s="203"/>
      <c r="J175" s="203"/>
      <c r="K175" s="203"/>
      <c r="L175" s="204"/>
      <c r="M175" s="201"/>
      <c r="N175" s="201"/>
      <c r="O175" s="201"/>
      <c r="P175" s="201"/>
      <c r="Q175" s="113"/>
      <c r="R175" s="113"/>
      <c r="U175" s="201"/>
      <c r="V175" s="113"/>
      <c r="W175" s="113"/>
      <c r="X175" s="113"/>
      <c r="Y175" s="113"/>
      <c r="Z175" s="113"/>
      <c r="AA175" s="113"/>
      <c r="AB175" s="113"/>
      <c r="AC175" s="201"/>
      <c r="AD175" s="113"/>
      <c r="AE175" s="113"/>
      <c r="AF175" s="113"/>
      <c r="AG175" s="113"/>
    </row>
    <row r="176" spans="2:33" x14ac:dyDescent="0.2">
      <c r="B176" s="200"/>
      <c r="C176" s="113"/>
      <c r="D176" s="201"/>
      <c r="E176" s="201"/>
      <c r="F176" s="113"/>
      <c r="G176" s="113"/>
      <c r="H176" s="113"/>
      <c r="I176" s="203"/>
      <c r="J176" s="203"/>
      <c r="K176" s="203"/>
      <c r="L176" s="204"/>
      <c r="M176" s="201"/>
      <c r="N176" s="201"/>
      <c r="O176" s="201"/>
      <c r="P176" s="201"/>
      <c r="Q176" s="113"/>
      <c r="R176" s="113"/>
      <c r="U176" s="201"/>
      <c r="V176" s="113"/>
      <c r="W176" s="113"/>
      <c r="X176" s="113"/>
      <c r="Y176" s="113"/>
      <c r="Z176" s="113"/>
      <c r="AA176" s="113"/>
      <c r="AB176" s="113"/>
      <c r="AC176" s="201"/>
      <c r="AD176" s="113"/>
      <c r="AE176" s="113"/>
      <c r="AF176" s="113"/>
      <c r="AG176" s="113"/>
    </row>
    <row r="177" spans="2:33" x14ac:dyDescent="0.2">
      <c r="B177" s="200"/>
      <c r="C177" s="113"/>
      <c r="D177" s="201"/>
      <c r="E177" s="201"/>
      <c r="F177" s="113"/>
      <c r="G177" s="113"/>
      <c r="H177" s="113"/>
      <c r="I177" s="203"/>
      <c r="J177" s="203"/>
      <c r="K177" s="203"/>
      <c r="L177" s="204"/>
      <c r="M177" s="201"/>
      <c r="N177" s="201"/>
      <c r="O177" s="201"/>
      <c r="P177" s="201"/>
      <c r="Q177" s="113"/>
      <c r="R177" s="113"/>
      <c r="U177" s="201"/>
      <c r="V177" s="113"/>
      <c r="W177" s="113"/>
      <c r="X177" s="113"/>
      <c r="Y177" s="113"/>
      <c r="Z177" s="113"/>
      <c r="AA177" s="113"/>
      <c r="AB177" s="113"/>
      <c r="AC177" s="201"/>
      <c r="AD177" s="113"/>
      <c r="AE177" s="113"/>
      <c r="AF177" s="113"/>
      <c r="AG177" s="113"/>
    </row>
    <row r="178" spans="2:33" x14ac:dyDescent="0.2">
      <c r="B178" s="200"/>
      <c r="C178" s="113"/>
      <c r="D178" s="201"/>
      <c r="E178" s="201"/>
      <c r="F178" s="113"/>
      <c r="G178" s="113"/>
      <c r="H178" s="113"/>
      <c r="I178" s="203"/>
      <c r="J178" s="203"/>
      <c r="K178" s="203"/>
      <c r="L178" s="204"/>
      <c r="M178" s="201"/>
      <c r="N178" s="201"/>
      <c r="O178" s="201"/>
      <c r="P178" s="201"/>
      <c r="Q178" s="113"/>
      <c r="R178" s="113"/>
      <c r="U178" s="201"/>
      <c r="V178" s="113"/>
      <c r="W178" s="113"/>
      <c r="X178" s="113"/>
      <c r="Y178" s="113"/>
      <c r="Z178" s="113"/>
      <c r="AA178" s="113"/>
      <c r="AB178" s="113"/>
      <c r="AC178" s="201"/>
      <c r="AD178" s="113"/>
      <c r="AE178" s="113"/>
      <c r="AF178" s="113"/>
      <c r="AG178" s="113"/>
    </row>
    <row r="179" spans="2:33" x14ac:dyDescent="0.2">
      <c r="B179" s="200"/>
      <c r="C179" s="113"/>
      <c r="D179" s="201"/>
      <c r="E179" s="201"/>
      <c r="F179" s="113"/>
      <c r="G179" s="113"/>
      <c r="H179" s="113"/>
      <c r="I179" s="203"/>
      <c r="J179" s="203"/>
      <c r="K179" s="203"/>
      <c r="L179" s="204"/>
      <c r="M179" s="201"/>
      <c r="N179" s="201"/>
      <c r="O179" s="201"/>
      <c r="P179" s="201"/>
      <c r="Q179" s="113"/>
      <c r="R179" s="113"/>
      <c r="U179" s="201"/>
      <c r="V179" s="113"/>
      <c r="W179" s="113"/>
      <c r="X179" s="113"/>
      <c r="Y179" s="113"/>
      <c r="Z179" s="113"/>
      <c r="AA179" s="113"/>
      <c r="AB179" s="113"/>
      <c r="AC179" s="201"/>
      <c r="AD179" s="113"/>
      <c r="AE179" s="113"/>
      <c r="AF179" s="113"/>
      <c r="AG179" s="113"/>
    </row>
    <row r="180" spans="2:33" x14ac:dyDescent="0.2">
      <c r="B180" s="200"/>
      <c r="C180" s="113"/>
      <c r="D180" s="201"/>
      <c r="E180" s="201"/>
      <c r="F180" s="113"/>
      <c r="G180" s="113"/>
      <c r="H180" s="113"/>
      <c r="I180" s="203"/>
      <c r="J180" s="203"/>
      <c r="K180" s="203"/>
      <c r="L180" s="204"/>
      <c r="M180" s="201"/>
      <c r="N180" s="201"/>
      <c r="O180" s="201"/>
      <c r="P180" s="201"/>
      <c r="Q180" s="113"/>
      <c r="R180" s="113"/>
      <c r="U180" s="201"/>
      <c r="V180" s="113"/>
      <c r="W180" s="113"/>
      <c r="X180" s="113"/>
      <c r="Y180" s="113"/>
      <c r="Z180" s="113"/>
      <c r="AA180" s="113"/>
      <c r="AB180" s="113"/>
      <c r="AC180" s="201"/>
      <c r="AD180" s="113"/>
      <c r="AE180" s="113"/>
      <c r="AF180" s="113"/>
      <c r="AG180" s="113"/>
    </row>
    <row r="181" spans="2:33" x14ac:dyDescent="0.2">
      <c r="B181" s="200"/>
      <c r="C181" s="113"/>
      <c r="D181" s="201"/>
      <c r="E181" s="201"/>
      <c r="F181" s="113"/>
      <c r="G181" s="113"/>
      <c r="H181" s="113"/>
      <c r="I181" s="203"/>
      <c r="J181" s="203"/>
      <c r="K181" s="203"/>
      <c r="L181" s="204"/>
      <c r="M181" s="201"/>
      <c r="N181" s="201"/>
      <c r="O181" s="201"/>
      <c r="P181" s="201"/>
      <c r="Q181" s="113"/>
      <c r="R181" s="113"/>
      <c r="U181" s="201"/>
      <c r="V181" s="113"/>
      <c r="W181" s="113"/>
      <c r="X181" s="113"/>
      <c r="Y181" s="113"/>
      <c r="Z181" s="113"/>
      <c r="AA181" s="113"/>
      <c r="AB181" s="113"/>
      <c r="AC181" s="201"/>
      <c r="AD181" s="113"/>
      <c r="AE181" s="113"/>
      <c r="AF181" s="113"/>
      <c r="AG181" s="113"/>
    </row>
    <row r="182" spans="2:33" x14ac:dyDescent="0.2">
      <c r="B182" s="200"/>
      <c r="C182" s="113"/>
      <c r="D182" s="201"/>
      <c r="E182" s="201"/>
      <c r="F182" s="113"/>
      <c r="G182" s="113"/>
      <c r="H182" s="113"/>
      <c r="I182" s="203"/>
      <c r="J182" s="203"/>
      <c r="K182" s="203"/>
      <c r="L182" s="204"/>
      <c r="M182" s="201"/>
      <c r="N182" s="201"/>
      <c r="O182" s="201"/>
      <c r="P182" s="201"/>
      <c r="Q182" s="113"/>
      <c r="R182" s="113"/>
      <c r="U182" s="201"/>
      <c r="V182" s="113"/>
      <c r="W182" s="113"/>
      <c r="X182" s="113"/>
      <c r="Y182" s="113"/>
      <c r="Z182" s="113"/>
      <c r="AA182" s="113"/>
      <c r="AB182" s="113"/>
      <c r="AC182" s="201"/>
      <c r="AD182" s="113"/>
      <c r="AE182" s="113"/>
      <c r="AF182" s="113"/>
      <c r="AG182" s="113"/>
    </row>
    <row r="183" spans="2:33" x14ac:dyDescent="0.2">
      <c r="B183" s="200"/>
      <c r="C183" s="113"/>
      <c r="D183" s="201"/>
      <c r="E183" s="201"/>
      <c r="F183" s="113"/>
      <c r="G183" s="113"/>
      <c r="H183" s="113"/>
      <c r="I183" s="203"/>
      <c r="J183" s="203"/>
      <c r="K183" s="203"/>
      <c r="L183" s="204"/>
      <c r="M183" s="201"/>
      <c r="N183" s="201"/>
      <c r="O183" s="201"/>
      <c r="P183" s="201"/>
      <c r="Q183" s="113"/>
      <c r="R183" s="113"/>
      <c r="U183" s="201"/>
      <c r="V183" s="113"/>
      <c r="W183" s="113"/>
      <c r="X183" s="113"/>
      <c r="Y183" s="113"/>
      <c r="Z183" s="113"/>
      <c r="AA183" s="113"/>
      <c r="AB183" s="113"/>
      <c r="AC183" s="201"/>
      <c r="AD183" s="113"/>
      <c r="AE183" s="113"/>
      <c r="AF183" s="113"/>
      <c r="AG183" s="113"/>
    </row>
    <row r="184" spans="2:33" x14ac:dyDescent="0.2">
      <c r="B184" s="200"/>
      <c r="C184" s="113"/>
      <c r="D184" s="201"/>
      <c r="E184" s="201"/>
      <c r="F184" s="113"/>
      <c r="G184" s="113"/>
      <c r="H184" s="113"/>
      <c r="I184" s="203"/>
      <c r="J184" s="203"/>
      <c r="K184" s="203"/>
      <c r="L184" s="204"/>
      <c r="M184" s="201"/>
      <c r="N184" s="201"/>
      <c r="O184" s="201"/>
      <c r="P184" s="201"/>
      <c r="Q184" s="113"/>
      <c r="R184" s="113"/>
      <c r="U184" s="201"/>
      <c r="V184" s="113"/>
      <c r="W184" s="113"/>
      <c r="X184" s="113"/>
      <c r="Y184" s="113"/>
      <c r="Z184" s="113"/>
      <c r="AA184" s="113"/>
      <c r="AB184" s="113"/>
      <c r="AC184" s="201"/>
      <c r="AD184" s="113"/>
      <c r="AE184" s="113"/>
      <c r="AF184" s="113"/>
      <c r="AG184" s="113"/>
    </row>
    <row r="185" spans="2:33" x14ac:dyDescent="0.2">
      <c r="B185" s="200"/>
      <c r="C185" s="113"/>
      <c r="D185" s="201"/>
      <c r="E185" s="201"/>
      <c r="F185" s="113"/>
      <c r="G185" s="113"/>
      <c r="H185" s="113"/>
      <c r="I185" s="203"/>
      <c r="J185" s="203"/>
      <c r="K185" s="203"/>
      <c r="L185" s="204"/>
      <c r="M185" s="201"/>
      <c r="N185" s="201"/>
      <c r="O185" s="201"/>
      <c r="P185" s="201"/>
      <c r="Q185" s="113"/>
      <c r="R185" s="113"/>
      <c r="U185" s="201"/>
      <c r="V185" s="113"/>
      <c r="W185" s="113"/>
      <c r="X185" s="113"/>
      <c r="Y185" s="113"/>
      <c r="Z185" s="113"/>
      <c r="AA185" s="113"/>
      <c r="AB185" s="113"/>
      <c r="AC185" s="201"/>
      <c r="AD185" s="113"/>
      <c r="AE185" s="113"/>
      <c r="AF185" s="113"/>
      <c r="AG185" s="113"/>
    </row>
    <row r="186" spans="2:33" x14ac:dyDescent="0.2">
      <c r="B186" s="200"/>
      <c r="C186" s="113"/>
      <c r="D186" s="201"/>
      <c r="E186" s="201"/>
      <c r="F186" s="113"/>
      <c r="G186" s="113"/>
      <c r="H186" s="113"/>
      <c r="I186" s="203"/>
      <c r="J186" s="203"/>
      <c r="K186" s="203"/>
      <c r="L186" s="204"/>
      <c r="M186" s="201"/>
      <c r="N186" s="201"/>
      <c r="O186" s="201"/>
      <c r="P186" s="201"/>
      <c r="Q186" s="113"/>
      <c r="R186" s="113"/>
      <c r="U186" s="201"/>
      <c r="V186" s="113"/>
      <c r="W186" s="113"/>
      <c r="X186" s="113"/>
      <c r="Y186" s="113"/>
      <c r="Z186" s="113"/>
      <c r="AA186" s="113"/>
      <c r="AB186" s="113"/>
      <c r="AC186" s="201"/>
      <c r="AD186" s="113"/>
      <c r="AE186" s="113"/>
      <c r="AF186" s="113"/>
      <c r="AG186" s="113"/>
    </row>
    <row r="187" spans="2:33" x14ac:dyDescent="0.2">
      <c r="B187" s="200"/>
      <c r="C187" s="113"/>
      <c r="D187" s="201"/>
      <c r="E187" s="201"/>
      <c r="F187" s="113"/>
      <c r="G187" s="113"/>
      <c r="H187" s="113"/>
      <c r="I187" s="203"/>
      <c r="J187" s="203"/>
      <c r="K187" s="203"/>
      <c r="L187" s="204"/>
      <c r="M187" s="201"/>
      <c r="N187" s="201"/>
      <c r="O187" s="201"/>
      <c r="P187" s="201"/>
      <c r="Q187" s="113"/>
      <c r="R187" s="113"/>
      <c r="U187" s="201"/>
      <c r="V187" s="113"/>
      <c r="W187" s="113"/>
      <c r="X187" s="113"/>
      <c r="Y187" s="113"/>
      <c r="Z187" s="113"/>
      <c r="AA187" s="113"/>
      <c r="AB187" s="113"/>
      <c r="AC187" s="201"/>
      <c r="AD187" s="113"/>
      <c r="AE187" s="113"/>
      <c r="AF187" s="113"/>
      <c r="AG187" s="113"/>
    </row>
    <row r="188" spans="2:33" x14ac:dyDescent="0.2">
      <c r="B188" s="200"/>
      <c r="C188" s="113"/>
      <c r="D188" s="201"/>
      <c r="E188" s="201"/>
      <c r="F188" s="113"/>
      <c r="G188" s="113"/>
      <c r="H188" s="113"/>
      <c r="I188" s="203"/>
      <c r="J188" s="203"/>
      <c r="K188" s="203"/>
      <c r="L188" s="204"/>
      <c r="M188" s="201"/>
      <c r="N188" s="201"/>
      <c r="O188" s="201"/>
      <c r="P188" s="201"/>
      <c r="Q188" s="113"/>
      <c r="R188" s="113"/>
      <c r="U188" s="201"/>
      <c r="V188" s="113"/>
      <c r="W188" s="113"/>
      <c r="X188" s="113"/>
      <c r="Y188" s="113"/>
      <c r="Z188" s="113"/>
      <c r="AA188" s="113"/>
      <c r="AB188" s="113"/>
      <c r="AC188" s="201"/>
      <c r="AD188" s="113"/>
      <c r="AE188" s="113"/>
      <c r="AF188" s="113"/>
      <c r="AG188" s="113"/>
    </row>
    <row r="189" spans="2:33" x14ac:dyDescent="0.2">
      <c r="B189" s="200"/>
      <c r="C189" s="113"/>
      <c r="D189" s="201"/>
      <c r="E189" s="201"/>
      <c r="F189" s="113"/>
      <c r="G189" s="113"/>
      <c r="H189" s="113"/>
      <c r="I189" s="203"/>
      <c r="J189" s="203"/>
      <c r="K189" s="203"/>
      <c r="L189" s="204"/>
      <c r="M189" s="201"/>
      <c r="N189" s="201"/>
      <c r="O189" s="201"/>
      <c r="P189" s="201"/>
      <c r="Q189" s="113"/>
      <c r="R189" s="113"/>
      <c r="U189" s="201"/>
      <c r="V189" s="113"/>
      <c r="W189" s="113"/>
      <c r="X189" s="113"/>
      <c r="Y189" s="113"/>
      <c r="Z189" s="113"/>
      <c r="AA189" s="113"/>
      <c r="AB189" s="113"/>
      <c r="AC189" s="201"/>
      <c r="AD189" s="113"/>
      <c r="AE189" s="113"/>
      <c r="AF189" s="113"/>
      <c r="AG189" s="113"/>
    </row>
    <row r="190" spans="2:33" x14ac:dyDescent="0.2">
      <c r="B190" s="200"/>
      <c r="C190" s="113"/>
      <c r="D190" s="201"/>
      <c r="E190" s="201"/>
      <c r="F190" s="113"/>
      <c r="G190" s="113"/>
      <c r="H190" s="113"/>
      <c r="I190" s="203"/>
      <c r="J190" s="203"/>
      <c r="K190" s="203"/>
      <c r="L190" s="204"/>
      <c r="M190" s="201"/>
      <c r="N190" s="201"/>
      <c r="O190" s="201"/>
      <c r="P190" s="201"/>
      <c r="Q190" s="113"/>
      <c r="R190" s="113"/>
      <c r="U190" s="201"/>
      <c r="V190" s="113"/>
      <c r="W190" s="113"/>
      <c r="X190" s="113"/>
      <c r="Y190" s="113"/>
      <c r="Z190" s="113"/>
      <c r="AA190" s="113"/>
      <c r="AB190" s="113"/>
      <c r="AC190" s="201"/>
      <c r="AD190" s="113"/>
      <c r="AE190" s="113"/>
      <c r="AF190" s="113"/>
      <c r="AG190" s="113"/>
    </row>
    <row r="191" spans="2:33" x14ac:dyDescent="0.2">
      <c r="B191" s="200"/>
      <c r="C191" s="113"/>
      <c r="D191" s="201"/>
      <c r="E191" s="201"/>
      <c r="F191" s="113"/>
      <c r="G191" s="113"/>
      <c r="H191" s="113"/>
      <c r="I191" s="203"/>
      <c r="J191" s="203"/>
      <c r="K191" s="203"/>
      <c r="L191" s="204"/>
      <c r="M191" s="201"/>
      <c r="N191" s="201"/>
      <c r="O191" s="201"/>
      <c r="P191" s="201"/>
      <c r="Q191" s="113"/>
      <c r="R191" s="113"/>
      <c r="U191" s="201"/>
      <c r="V191" s="113"/>
      <c r="W191" s="113"/>
      <c r="X191" s="113"/>
      <c r="Y191" s="113"/>
      <c r="Z191" s="113"/>
      <c r="AA191" s="113"/>
      <c r="AB191" s="113"/>
      <c r="AC191" s="201"/>
      <c r="AD191" s="113"/>
      <c r="AE191" s="113"/>
      <c r="AF191" s="113"/>
      <c r="AG191" s="113"/>
    </row>
    <row r="192" spans="2:33" x14ac:dyDescent="0.2">
      <c r="B192" s="200"/>
      <c r="C192" s="113"/>
      <c r="D192" s="201"/>
      <c r="E192" s="201"/>
      <c r="F192" s="113"/>
      <c r="G192" s="113"/>
      <c r="H192" s="113"/>
      <c r="I192" s="203"/>
      <c r="J192" s="203"/>
      <c r="K192" s="203"/>
      <c r="L192" s="204"/>
      <c r="M192" s="201"/>
      <c r="N192" s="201"/>
      <c r="O192" s="201"/>
      <c r="P192" s="201"/>
      <c r="Q192" s="113"/>
      <c r="R192" s="113"/>
      <c r="U192" s="201"/>
      <c r="V192" s="113"/>
      <c r="W192" s="113"/>
      <c r="X192" s="113"/>
      <c r="Y192" s="113"/>
      <c r="Z192" s="113"/>
      <c r="AA192" s="113"/>
      <c r="AB192" s="113"/>
      <c r="AC192" s="201"/>
      <c r="AD192" s="113"/>
      <c r="AE192" s="113"/>
      <c r="AF192" s="113"/>
      <c r="AG192" s="113"/>
    </row>
    <row r="193" spans="2:33" x14ac:dyDescent="0.2">
      <c r="B193" s="200"/>
      <c r="C193" s="113"/>
      <c r="D193" s="201"/>
      <c r="E193" s="201"/>
      <c r="F193" s="113"/>
      <c r="G193" s="113"/>
      <c r="H193" s="113"/>
      <c r="I193" s="203"/>
      <c r="J193" s="203"/>
      <c r="K193" s="203"/>
      <c r="L193" s="204"/>
      <c r="M193" s="201"/>
      <c r="N193" s="201"/>
      <c r="O193" s="201"/>
      <c r="P193" s="201"/>
      <c r="Q193" s="113"/>
      <c r="R193" s="113"/>
      <c r="U193" s="201"/>
      <c r="V193" s="113"/>
      <c r="W193" s="113"/>
      <c r="X193" s="113"/>
      <c r="Y193" s="113"/>
      <c r="Z193" s="113"/>
      <c r="AA193" s="113"/>
      <c r="AB193" s="113"/>
      <c r="AC193" s="201"/>
      <c r="AD193" s="113"/>
      <c r="AE193" s="113"/>
      <c r="AF193" s="113"/>
      <c r="AG193" s="113"/>
    </row>
    <row r="194" spans="2:33" x14ac:dyDescent="0.2">
      <c r="B194" s="200"/>
      <c r="C194" s="113"/>
      <c r="D194" s="201"/>
      <c r="E194" s="201"/>
      <c r="F194" s="113"/>
      <c r="G194" s="113"/>
      <c r="H194" s="113"/>
      <c r="I194" s="203"/>
      <c r="J194" s="203"/>
      <c r="K194" s="203"/>
      <c r="L194" s="204"/>
      <c r="M194" s="201"/>
      <c r="N194" s="201"/>
      <c r="O194" s="201"/>
      <c r="P194" s="201"/>
      <c r="Q194" s="113"/>
      <c r="R194" s="113"/>
      <c r="U194" s="201"/>
      <c r="V194" s="113"/>
      <c r="W194" s="113"/>
      <c r="X194" s="113"/>
      <c r="Y194" s="113"/>
      <c r="Z194" s="113"/>
      <c r="AA194" s="113"/>
      <c r="AB194" s="113"/>
      <c r="AC194" s="201"/>
      <c r="AD194" s="113"/>
      <c r="AE194" s="113"/>
      <c r="AF194" s="113"/>
      <c r="AG194" s="113"/>
    </row>
    <row r="195" spans="2:33" x14ac:dyDescent="0.2">
      <c r="B195" s="200"/>
      <c r="C195" s="113"/>
      <c r="D195" s="201"/>
      <c r="E195" s="201"/>
      <c r="F195" s="113"/>
      <c r="G195" s="113"/>
      <c r="H195" s="113"/>
      <c r="I195" s="203"/>
      <c r="J195" s="203"/>
      <c r="K195" s="203"/>
      <c r="L195" s="204"/>
      <c r="M195" s="201"/>
      <c r="N195" s="201"/>
      <c r="O195" s="201"/>
      <c r="P195" s="201"/>
      <c r="Q195" s="113"/>
      <c r="R195" s="113"/>
      <c r="U195" s="201"/>
      <c r="V195" s="113"/>
      <c r="W195" s="113"/>
      <c r="X195" s="113"/>
      <c r="Y195" s="113"/>
      <c r="Z195" s="113"/>
      <c r="AA195" s="113"/>
      <c r="AB195" s="113"/>
      <c r="AC195" s="201"/>
      <c r="AD195" s="113"/>
      <c r="AE195" s="113"/>
      <c r="AF195" s="113"/>
      <c r="AG195" s="113"/>
    </row>
    <row r="196" spans="2:33" x14ac:dyDescent="0.2">
      <c r="B196" s="200"/>
      <c r="C196" s="113"/>
      <c r="D196" s="201"/>
      <c r="E196" s="201"/>
      <c r="F196" s="113"/>
      <c r="G196" s="113"/>
      <c r="H196" s="113"/>
      <c r="I196" s="203"/>
      <c r="J196" s="203"/>
      <c r="K196" s="203"/>
      <c r="L196" s="204"/>
      <c r="M196" s="201"/>
      <c r="N196" s="201"/>
      <c r="O196" s="201"/>
      <c r="P196" s="201"/>
      <c r="Q196" s="113"/>
      <c r="R196" s="113"/>
      <c r="U196" s="201"/>
      <c r="V196" s="113"/>
      <c r="W196" s="113"/>
      <c r="X196" s="113"/>
      <c r="Y196" s="113"/>
      <c r="Z196" s="113"/>
      <c r="AA196" s="113"/>
      <c r="AB196" s="113"/>
      <c r="AC196" s="201"/>
      <c r="AD196" s="113"/>
      <c r="AE196" s="113"/>
      <c r="AF196" s="113"/>
      <c r="AG196" s="113"/>
    </row>
    <row r="197" spans="2:33" x14ac:dyDescent="0.2">
      <c r="B197" s="200"/>
      <c r="C197" s="113"/>
      <c r="D197" s="201"/>
      <c r="E197" s="201"/>
      <c r="F197" s="113"/>
      <c r="G197" s="113"/>
      <c r="H197" s="113"/>
      <c r="I197" s="203"/>
      <c r="J197" s="203"/>
      <c r="K197" s="203"/>
      <c r="L197" s="204"/>
      <c r="M197" s="201"/>
      <c r="N197" s="201"/>
      <c r="O197" s="201"/>
      <c r="P197" s="201"/>
      <c r="Q197" s="113"/>
      <c r="R197" s="113"/>
      <c r="U197" s="201"/>
      <c r="V197" s="113"/>
      <c r="W197" s="113"/>
      <c r="X197" s="113"/>
      <c r="Y197" s="113"/>
      <c r="Z197" s="113"/>
      <c r="AA197" s="113"/>
      <c r="AB197" s="113"/>
      <c r="AC197" s="201"/>
      <c r="AD197" s="113"/>
      <c r="AE197" s="113"/>
      <c r="AF197" s="113"/>
      <c r="AG197" s="113"/>
    </row>
    <row r="198" spans="2:33" x14ac:dyDescent="0.2">
      <c r="B198" s="200"/>
      <c r="C198" s="113"/>
      <c r="D198" s="201"/>
      <c r="E198" s="201"/>
      <c r="F198" s="113"/>
      <c r="G198" s="113"/>
      <c r="H198" s="113"/>
      <c r="I198" s="203"/>
      <c r="J198" s="203"/>
      <c r="K198" s="203"/>
      <c r="L198" s="204"/>
      <c r="M198" s="201"/>
      <c r="N198" s="201"/>
      <c r="O198" s="201"/>
      <c r="P198" s="201"/>
      <c r="Q198" s="113"/>
      <c r="R198" s="113"/>
      <c r="U198" s="201"/>
      <c r="V198" s="113"/>
      <c r="W198" s="113"/>
      <c r="X198" s="113"/>
      <c r="Y198" s="113"/>
      <c r="Z198" s="113"/>
      <c r="AA198" s="113"/>
      <c r="AB198" s="113"/>
      <c r="AC198" s="201"/>
      <c r="AD198" s="113"/>
      <c r="AE198" s="113"/>
      <c r="AF198" s="113"/>
      <c r="AG198" s="113"/>
    </row>
    <row r="199" spans="2:33" x14ac:dyDescent="0.2">
      <c r="B199" s="200"/>
      <c r="C199" s="113"/>
      <c r="D199" s="201"/>
      <c r="E199" s="201"/>
      <c r="F199" s="113"/>
      <c r="G199" s="113"/>
      <c r="H199" s="113"/>
      <c r="I199" s="203"/>
      <c r="J199" s="203"/>
      <c r="K199" s="203"/>
      <c r="L199" s="204"/>
      <c r="M199" s="201"/>
      <c r="N199" s="201"/>
      <c r="O199" s="201"/>
      <c r="P199" s="201"/>
      <c r="Q199" s="113"/>
      <c r="R199" s="113"/>
      <c r="U199" s="201"/>
      <c r="V199" s="113"/>
      <c r="W199" s="113"/>
      <c r="X199" s="113"/>
      <c r="Y199" s="113"/>
      <c r="Z199" s="113"/>
      <c r="AA199" s="113"/>
      <c r="AB199" s="113"/>
      <c r="AC199" s="201"/>
      <c r="AD199" s="113"/>
      <c r="AE199" s="113"/>
      <c r="AF199" s="113"/>
      <c r="AG199" s="113"/>
    </row>
    <row r="200" spans="2:33" x14ac:dyDescent="0.2">
      <c r="B200" s="200"/>
      <c r="C200" s="113"/>
      <c r="D200" s="201"/>
      <c r="E200" s="201"/>
      <c r="F200" s="113"/>
      <c r="G200" s="113"/>
      <c r="H200" s="113"/>
      <c r="I200" s="203"/>
      <c r="J200" s="203"/>
      <c r="K200" s="203"/>
      <c r="L200" s="204"/>
      <c r="M200" s="201"/>
      <c r="N200" s="201"/>
      <c r="O200" s="201"/>
      <c r="P200" s="201"/>
      <c r="Q200" s="113"/>
      <c r="R200" s="113"/>
      <c r="U200" s="201"/>
      <c r="V200" s="113"/>
      <c r="W200" s="113"/>
      <c r="X200" s="113"/>
      <c r="Y200" s="113"/>
      <c r="Z200" s="113"/>
      <c r="AA200" s="113"/>
      <c r="AB200" s="113"/>
      <c r="AC200" s="201"/>
      <c r="AD200" s="113"/>
      <c r="AE200" s="113"/>
      <c r="AF200" s="113"/>
      <c r="AG200" s="113"/>
    </row>
    <row r="201" spans="2:33" x14ac:dyDescent="0.2">
      <c r="B201" s="200"/>
      <c r="C201" s="113"/>
      <c r="D201" s="201"/>
      <c r="E201" s="201"/>
      <c r="F201" s="113"/>
      <c r="G201" s="113"/>
      <c r="H201" s="113"/>
      <c r="I201" s="203"/>
      <c r="J201" s="203"/>
      <c r="K201" s="203"/>
      <c r="L201" s="204"/>
      <c r="M201" s="201"/>
      <c r="N201" s="201"/>
      <c r="O201" s="201"/>
      <c r="P201" s="201"/>
      <c r="Q201" s="113"/>
      <c r="R201" s="113"/>
      <c r="U201" s="201"/>
      <c r="V201" s="113"/>
      <c r="W201" s="113"/>
      <c r="X201" s="113"/>
      <c r="Y201" s="113"/>
      <c r="Z201" s="113"/>
      <c r="AA201" s="113"/>
      <c r="AB201" s="113"/>
      <c r="AC201" s="201"/>
      <c r="AD201" s="113"/>
      <c r="AE201" s="113"/>
      <c r="AF201" s="113"/>
      <c r="AG201" s="113"/>
    </row>
    <row r="202" spans="2:33" x14ac:dyDescent="0.2">
      <c r="B202" s="200"/>
      <c r="C202" s="113"/>
      <c r="D202" s="201"/>
      <c r="E202" s="201"/>
      <c r="F202" s="113"/>
      <c r="G202" s="113"/>
      <c r="H202" s="113"/>
      <c r="I202" s="203"/>
      <c r="J202" s="203"/>
      <c r="K202" s="203"/>
      <c r="L202" s="204"/>
      <c r="M202" s="201"/>
      <c r="N202" s="201"/>
      <c r="O202" s="201"/>
      <c r="P202" s="201"/>
      <c r="Q202" s="113"/>
      <c r="R202" s="113"/>
      <c r="U202" s="201"/>
      <c r="V202" s="113"/>
      <c r="W202" s="113"/>
      <c r="X202" s="113"/>
      <c r="Y202" s="113"/>
      <c r="Z202" s="113"/>
      <c r="AA202" s="113"/>
      <c r="AB202" s="113"/>
      <c r="AC202" s="201"/>
      <c r="AD202" s="113"/>
      <c r="AE202" s="113"/>
      <c r="AF202" s="113"/>
      <c r="AG202" s="113"/>
    </row>
    <row r="203" spans="2:33" x14ac:dyDescent="0.2">
      <c r="B203" s="200"/>
      <c r="C203" s="113"/>
      <c r="D203" s="201"/>
      <c r="E203" s="201"/>
      <c r="F203" s="113"/>
      <c r="G203" s="113"/>
      <c r="H203" s="113"/>
      <c r="I203" s="203"/>
      <c r="J203" s="203"/>
      <c r="K203" s="203"/>
      <c r="L203" s="204"/>
      <c r="M203" s="201"/>
      <c r="N203" s="201"/>
      <c r="O203" s="201"/>
      <c r="P203" s="201"/>
      <c r="Q203" s="113"/>
      <c r="R203" s="113"/>
      <c r="U203" s="201"/>
      <c r="V203" s="113"/>
      <c r="W203" s="113"/>
      <c r="X203" s="113"/>
      <c r="Y203" s="113"/>
      <c r="Z203" s="113"/>
      <c r="AA203" s="113"/>
      <c r="AB203" s="113"/>
      <c r="AC203" s="201"/>
      <c r="AD203" s="113"/>
      <c r="AE203" s="113"/>
      <c r="AF203" s="113"/>
      <c r="AG203" s="113"/>
    </row>
    <row r="204" spans="2:33" x14ac:dyDescent="0.2">
      <c r="B204" s="200"/>
      <c r="C204" s="113"/>
      <c r="D204" s="201"/>
      <c r="E204" s="201"/>
      <c r="F204" s="113"/>
      <c r="G204" s="113"/>
      <c r="H204" s="113"/>
      <c r="I204" s="203"/>
      <c r="J204" s="203"/>
      <c r="K204" s="203"/>
      <c r="L204" s="204"/>
      <c r="M204" s="201"/>
      <c r="N204" s="201"/>
      <c r="O204" s="201"/>
      <c r="P204" s="201"/>
      <c r="Q204" s="113"/>
      <c r="R204" s="113"/>
      <c r="U204" s="201"/>
      <c r="V204" s="113"/>
      <c r="W204" s="113"/>
      <c r="X204" s="113"/>
      <c r="Y204" s="113"/>
      <c r="Z204" s="113"/>
      <c r="AA204" s="113"/>
      <c r="AB204" s="113"/>
      <c r="AC204" s="201"/>
      <c r="AD204" s="113"/>
      <c r="AE204" s="113"/>
      <c r="AF204" s="113"/>
      <c r="AG204" s="113"/>
    </row>
    <row r="205" spans="2:33" x14ac:dyDescent="0.2">
      <c r="B205" s="200"/>
      <c r="C205" s="113"/>
      <c r="D205" s="201"/>
      <c r="E205" s="201"/>
      <c r="F205" s="113"/>
      <c r="G205" s="113"/>
      <c r="H205" s="113"/>
      <c r="I205" s="203"/>
      <c r="J205" s="203"/>
      <c r="K205" s="203"/>
      <c r="L205" s="204"/>
      <c r="M205" s="201"/>
      <c r="N205" s="201"/>
      <c r="O205" s="201"/>
      <c r="P205" s="201"/>
      <c r="Q205" s="113"/>
      <c r="R205" s="113"/>
      <c r="U205" s="201"/>
      <c r="V205" s="113"/>
      <c r="W205" s="113"/>
      <c r="X205" s="113"/>
      <c r="Y205" s="113"/>
      <c r="Z205" s="113"/>
      <c r="AA205" s="113"/>
      <c r="AB205" s="113"/>
      <c r="AC205" s="201"/>
      <c r="AD205" s="113"/>
      <c r="AE205" s="113"/>
      <c r="AF205" s="113"/>
      <c r="AG205" s="113"/>
    </row>
    <row r="206" spans="2:33" x14ac:dyDescent="0.2">
      <c r="B206" s="200"/>
      <c r="C206" s="113"/>
      <c r="D206" s="201"/>
      <c r="E206" s="201"/>
      <c r="F206" s="113"/>
      <c r="G206" s="113"/>
      <c r="H206" s="113"/>
      <c r="I206" s="203"/>
      <c r="J206" s="203"/>
      <c r="K206" s="203"/>
      <c r="L206" s="204"/>
      <c r="M206" s="201"/>
      <c r="N206" s="201"/>
      <c r="O206" s="201"/>
      <c r="P206" s="201"/>
      <c r="Q206" s="113"/>
      <c r="R206" s="113"/>
      <c r="U206" s="201"/>
      <c r="V206" s="113"/>
      <c r="W206" s="113"/>
      <c r="X206" s="113"/>
      <c r="Y206" s="113"/>
      <c r="Z206" s="113"/>
      <c r="AA206" s="113"/>
      <c r="AB206" s="113"/>
      <c r="AC206" s="201"/>
      <c r="AD206" s="113"/>
      <c r="AE206" s="113"/>
      <c r="AF206" s="113"/>
      <c r="AG206" s="113"/>
    </row>
    <row r="207" spans="2:33" x14ac:dyDescent="0.2">
      <c r="B207" s="200"/>
      <c r="C207" s="113"/>
      <c r="D207" s="201"/>
      <c r="E207" s="201"/>
      <c r="F207" s="113"/>
      <c r="G207" s="113"/>
      <c r="H207" s="113"/>
      <c r="I207" s="203"/>
      <c r="J207" s="203"/>
      <c r="K207" s="203"/>
      <c r="L207" s="204"/>
      <c r="M207" s="201"/>
      <c r="N207" s="201"/>
      <c r="O207" s="201"/>
      <c r="P207" s="201"/>
      <c r="Q207" s="113"/>
      <c r="R207" s="113"/>
      <c r="U207" s="201"/>
      <c r="V207" s="113"/>
      <c r="W207" s="113"/>
      <c r="X207" s="113"/>
      <c r="Y207" s="113"/>
      <c r="Z207" s="113"/>
      <c r="AA207" s="113"/>
      <c r="AB207" s="113"/>
      <c r="AC207" s="201"/>
      <c r="AD207" s="113"/>
      <c r="AE207" s="113"/>
      <c r="AF207" s="113"/>
      <c r="AG207" s="113"/>
    </row>
    <row r="208" spans="2:33" x14ac:dyDescent="0.2">
      <c r="B208" s="200"/>
      <c r="C208" s="113"/>
      <c r="D208" s="201"/>
      <c r="E208" s="201"/>
      <c r="F208" s="113"/>
      <c r="G208" s="113"/>
      <c r="H208" s="113"/>
      <c r="I208" s="203"/>
      <c r="J208" s="203"/>
      <c r="K208" s="203"/>
      <c r="L208" s="204"/>
      <c r="M208" s="201"/>
      <c r="N208" s="201"/>
      <c r="O208" s="201"/>
      <c r="P208" s="201"/>
      <c r="Q208" s="113"/>
      <c r="R208" s="113"/>
      <c r="U208" s="201"/>
      <c r="V208" s="113"/>
      <c r="W208" s="113"/>
      <c r="X208" s="113"/>
      <c r="Y208" s="113"/>
      <c r="Z208" s="113"/>
      <c r="AA208" s="113"/>
      <c r="AB208" s="113"/>
      <c r="AC208" s="201"/>
      <c r="AD208" s="113"/>
      <c r="AE208" s="113"/>
      <c r="AF208" s="113"/>
      <c r="AG208" s="113"/>
    </row>
    <row r="209" spans="2:33" x14ac:dyDescent="0.2">
      <c r="B209" s="200"/>
      <c r="C209" s="113"/>
      <c r="D209" s="201"/>
      <c r="E209" s="201"/>
      <c r="F209" s="113"/>
      <c r="G209" s="113"/>
      <c r="H209" s="113"/>
      <c r="I209" s="203"/>
      <c r="J209" s="203"/>
      <c r="K209" s="203"/>
      <c r="L209" s="204"/>
      <c r="M209" s="201"/>
      <c r="N209" s="201"/>
      <c r="O209" s="201"/>
      <c r="P209" s="201"/>
      <c r="Q209" s="113"/>
      <c r="R209" s="113"/>
      <c r="U209" s="201"/>
      <c r="V209" s="113"/>
      <c r="W209" s="113"/>
      <c r="X209" s="113"/>
      <c r="Y209" s="113"/>
      <c r="Z209" s="113"/>
      <c r="AA209" s="113"/>
      <c r="AB209" s="113"/>
      <c r="AC209" s="201"/>
      <c r="AD209" s="113"/>
      <c r="AE209" s="113"/>
      <c r="AF209" s="113"/>
      <c r="AG209" s="113"/>
    </row>
    <row r="210" spans="2:33" x14ac:dyDescent="0.2">
      <c r="B210" s="200"/>
      <c r="C210" s="113"/>
      <c r="D210" s="201"/>
      <c r="E210" s="201"/>
      <c r="F210" s="113"/>
      <c r="G210" s="113"/>
      <c r="H210" s="113"/>
      <c r="I210" s="203"/>
      <c r="J210" s="203"/>
      <c r="K210" s="203"/>
      <c r="L210" s="204"/>
      <c r="M210" s="201"/>
      <c r="N210" s="201"/>
      <c r="O210" s="201"/>
      <c r="P210" s="201"/>
      <c r="Q210" s="113"/>
      <c r="R210" s="113"/>
      <c r="U210" s="201"/>
      <c r="V210" s="113"/>
      <c r="W210" s="113"/>
      <c r="X210" s="113"/>
      <c r="Y210" s="113"/>
      <c r="Z210" s="113"/>
      <c r="AA210" s="113"/>
      <c r="AB210" s="113"/>
      <c r="AC210" s="201"/>
      <c r="AD210" s="113"/>
      <c r="AE210" s="113"/>
      <c r="AF210" s="113"/>
      <c r="AG210" s="113"/>
    </row>
    <row r="211" spans="2:33" x14ac:dyDescent="0.2">
      <c r="B211" s="200"/>
      <c r="C211" s="113"/>
      <c r="D211" s="201"/>
      <c r="E211" s="201"/>
      <c r="F211" s="113"/>
      <c r="G211" s="113"/>
      <c r="H211" s="113"/>
      <c r="I211" s="203"/>
      <c r="J211" s="203"/>
      <c r="K211" s="203"/>
      <c r="L211" s="204"/>
      <c r="M211" s="201"/>
      <c r="N211" s="201"/>
      <c r="O211" s="201"/>
      <c r="P211" s="201"/>
      <c r="Q211" s="113"/>
      <c r="R211" s="113"/>
      <c r="U211" s="201"/>
      <c r="V211" s="113"/>
      <c r="W211" s="113"/>
      <c r="X211" s="113"/>
      <c r="Y211" s="113"/>
      <c r="Z211" s="113"/>
      <c r="AA211" s="113"/>
      <c r="AB211" s="113"/>
      <c r="AC211" s="201"/>
      <c r="AD211" s="113"/>
      <c r="AE211" s="113"/>
      <c r="AF211" s="113"/>
      <c r="AG211" s="113"/>
    </row>
    <row r="212" spans="2:33" x14ac:dyDescent="0.2">
      <c r="B212" s="200"/>
      <c r="C212" s="113"/>
      <c r="D212" s="201"/>
      <c r="E212" s="201"/>
      <c r="F212" s="113"/>
      <c r="G212" s="113"/>
      <c r="H212" s="113"/>
      <c r="I212" s="203"/>
      <c r="J212" s="203"/>
      <c r="K212" s="203"/>
      <c r="L212" s="204"/>
      <c r="M212" s="201"/>
      <c r="N212" s="201"/>
      <c r="O212" s="201"/>
      <c r="P212" s="201"/>
      <c r="Q212" s="113"/>
      <c r="R212" s="113"/>
      <c r="U212" s="201"/>
      <c r="V212" s="113"/>
      <c r="W212" s="113"/>
      <c r="X212" s="113"/>
      <c r="Y212" s="113"/>
      <c r="Z212" s="113"/>
      <c r="AA212" s="113"/>
      <c r="AB212" s="113"/>
      <c r="AC212" s="201"/>
      <c r="AD212" s="113"/>
      <c r="AE212" s="113"/>
      <c r="AF212" s="113"/>
      <c r="AG212" s="113"/>
    </row>
    <row r="213" spans="2:33" x14ac:dyDescent="0.2">
      <c r="B213" s="200"/>
      <c r="C213" s="113"/>
      <c r="D213" s="201"/>
      <c r="E213" s="201"/>
      <c r="F213" s="113"/>
      <c r="G213" s="113"/>
      <c r="H213" s="113"/>
      <c r="I213" s="203"/>
      <c r="J213" s="203"/>
      <c r="K213" s="203"/>
      <c r="L213" s="204"/>
      <c r="M213" s="201"/>
      <c r="N213" s="201"/>
      <c r="O213" s="201"/>
      <c r="P213" s="201"/>
      <c r="Q213" s="113"/>
      <c r="R213" s="113"/>
      <c r="U213" s="201"/>
      <c r="V213" s="113"/>
      <c r="W213" s="113"/>
      <c r="X213" s="113"/>
      <c r="Y213" s="113"/>
      <c r="Z213" s="113"/>
      <c r="AA213" s="113"/>
      <c r="AB213" s="113"/>
      <c r="AC213" s="201"/>
      <c r="AD213" s="113"/>
      <c r="AE213" s="113"/>
      <c r="AF213" s="113"/>
      <c r="AG213" s="113"/>
    </row>
    <row r="214" spans="2:33" x14ac:dyDescent="0.2">
      <c r="B214" s="200"/>
      <c r="C214" s="113"/>
      <c r="D214" s="201"/>
      <c r="E214" s="201"/>
      <c r="F214" s="113"/>
      <c r="G214" s="113"/>
      <c r="H214" s="113"/>
      <c r="I214" s="203"/>
      <c r="J214" s="203"/>
      <c r="K214" s="203"/>
      <c r="L214" s="204"/>
      <c r="M214" s="201"/>
      <c r="N214" s="201"/>
      <c r="O214" s="201"/>
      <c r="P214" s="201"/>
      <c r="Q214" s="113"/>
      <c r="R214" s="113"/>
      <c r="U214" s="201"/>
      <c r="V214" s="113"/>
      <c r="W214" s="113"/>
      <c r="X214" s="113"/>
      <c r="Y214" s="113"/>
      <c r="Z214" s="113"/>
      <c r="AA214" s="113"/>
      <c r="AB214" s="113"/>
      <c r="AC214" s="201"/>
      <c r="AD214" s="113"/>
      <c r="AE214" s="113"/>
      <c r="AF214" s="113"/>
      <c r="AG214" s="113"/>
    </row>
    <row r="215" spans="2:33" x14ac:dyDescent="0.2">
      <c r="B215" s="200"/>
      <c r="C215" s="113"/>
      <c r="D215" s="201"/>
      <c r="E215" s="201"/>
      <c r="F215" s="113"/>
      <c r="G215" s="113"/>
      <c r="H215" s="113"/>
      <c r="I215" s="203"/>
      <c r="J215" s="203"/>
      <c r="K215" s="203"/>
      <c r="L215" s="204"/>
      <c r="M215" s="201"/>
      <c r="N215" s="201"/>
      <c r="O215" s="201"/>
      <c r="P215" s="201"/>
      <c r="Q215" s="113"/>
      <c r="R215" s="113"/>
      <c r="U215" s="201"/>
      <c r="V215" s="113"/>
      <c r="W215" s="113"/>
      <c r="X215" s="113"/>
      <c r="Y215" s="113"/>
      <c r="Z215" s="113"/>
      <c r="AA215" s="113"/>
      <c r="AB215" s="113"/>
      <c r="AC215" s="201"/>
      <c r="AD215" s="113"/>
      <c r="AE215" s="113"/>
      <c r="AF215" s="113"/>
      <c r="AG215" s="113"/>
    </row>
    <row r="216" spans="2:33" x14ac:dyDescent="0.2">
      <c r="B216" s="200"/>
      <c r="C216" s="113"/>
      <c r="D216" s="201"/>
      <c r="E216" s="201"/>
      <c r="F216" s="113"/>
      <c r="G216" s="113"/>
      <c r="H216" s="113"/>
      <c r="I216" s="203"/>
      <c r="J216" s="203"/>
      <c r="K216" s="203"/>
      <c r="L216" s="204"/>
      <c r="M216" s="201"/>
      <c r="N216" s="201"/>
      <c r="O216" s="201"/>
      <c r="P216" s="201"/>
      <c r="Q216" s="113"/>
      <c r="R216" s="113"/>
      <c r="U216" s="201"/>
      <c r="V216" s="113"/>
      <c r="W216" s="113"/>
      <c r="X216" s="113"/>
      <c r="Y216" s="113"/>
      <c r="Z216" s="113"/>
      <c r="AA216" s="113"/>
      <c r="AB216" s="113"/>
      <c r="AC216" s="201"/>
      <c r="AD216" s="113"/>
      <c r="AE216" s="113"/>
      <c r="AF216" s="113"/>
      <c r="AG216" s="113"/>
    </row>
    <row r="217" spans="2:33" x14ac:dyDescent="0.2">
      <c r="B217" s="200"/>
      <c r="C217" s="113"/>
      <c r="D217" s="201"/>
      <c r="E217" s="201"/>
      <c r="F217" s="113"/>
      <c r="G217" s="113"/>
      <c r="H217" s="113"/>
      <c r="I217" s="203"/>
      <c r="J217" s="203"/>
      <c r="K217" s="203"/>
      <c r="L217" s="204"/>
      <c r="M217" s="201"/>
      <c r="N217" s="201"/>
      <c r="O217" s="201"/>
      <c r="P217" s="201"/>
      <c r="Q217" s="113"/>
      <c r="R217" s="113"/>
      <c r="U217" s="201"/>
      <c r="V217" s="113"/>
      <c r="W217" s="113"/>
      <c r="X217" s="113"/>
      <c r="Y217" s="113"/>
      <c r="Z217" s="113"/>
      <c r="AA217" s="113"/>
      <c r="AB217" s="113"/>
      <c r="AC217" s="201"/>
      <c r="AD217" s="113"/>
      <c r="AE217" s="113"/>
      <c r="AF217" s="113"/>
      <c r="AG217" s="113"/>
    </row>
    <row r="218" spans="2:33" x14ac:dyDescent="0.2">
      <c r="B218" s="200"/>
      <c r="C218" s="113"/>
      <c r="D218" s="201"/>
      <c r="E218" s="201"/>
      <c r="F218" s="113"/>
      <c r="G218" s="113"/>
      <c r="H218" s="113"/>
      <c r="I218" s="203"/>
      <c r="J218" s="203"/>
      <c r="K218" s="203"/>
      <c r="L218" s="204"/>
      <c r="M218" s="201"/>
      <c r="N218" s="201"/>
      <c r="O218" s="201"/>
      <c r="P218" s="201"/>
      <c r="Q218" s="113"/>
      <c r="R218" s="113"/>
      <c r="U218" s="201"/>
      <c r="V218" s="113"/>
      <c r="W218" s="113"/>
      <c r="X218" s="113"/>
      <c r="Y218" s="113"/>
      <c r="Z218" s="113"/>
      <c r="AA218" s="113"/>
      <c r="AB218" s="113"/>
      <c r="AC218" s="201"/>
      <c r="AD218" s="113"/>
      <c r="AE218" s="113"/>
      <c r="AF218" s="113"/>
      <c r="AG218" s="113"/>
    </row>
    <row r="219" spans="2:33" x14ac:dyDescent="0.2">
      <c r="B219" s="200"/>
      <c r="C219" s="113"/>
      <c r="D219" s="201"/>
      <c r="E219" s="201"/>
      <c r="F219" s="113"/>
      <c r="G219" s="113"/>
      <c r="H219" s="113"/>
      <c r="I219" s="203"/>
      <c r="J219" s="203"/>
      <c r="K219" s="203"/>
      <c r="L219" s="204"/>
      <c r="M219" s="201"/>
      <c r="N219" s="201"/>
      <c r="O219" s="201"/>
      <c r="P219" s="201"/>
      <c r="Q219" s="113"/>
      <c r="R219" s="113"/>
      <c r="U219" s="201"/>
      <c r="V219" s="113"/>
      <c r="W219" s="113"/>
      <c r="X219" s="113"/>
      <c r="Y219" s="113"/>
      <c r="Z219" s="113"/>
      <c r="AA219" s="113"/>
      <c r="AB219" s="113"/>
      <c r="AC219" s="201"/>
      <c r="AD219" s="113"/>
      <c r="AE219" s="113"/>
      <c r="AF219" s="113"/>
      <c r="AG219" s="113"/>
    </row>
    <row r="220" spans="2:33" x14ac:dyDescent="0.2">
      <c r="B220" s="200"/>
      <c r="C220" s="113"/>
      <c r="D220" s="201"/>
      <c r="E220" s="201"/>
      <c r="F220" s="113"/>
      <c r="G220" s="113"/>
      <c r="H220" s="113"/>
      <c r="I220" s="203"/>
      <c r="J220" s="203"/>
      <c r="K220" s="203"/>
      <c r="L220" s="204"/>
      <c r="M220" s="201"/>
      <c r="N220" s="201"/>
      <c r="O220" s="201"/>
      <c r="P220" s="201"/>
      <c r="Q220" s="113"/>
      <c r="R220" s="113"/>
      <c r="U220" s="201"/>
      <c r="V220" s="113"/>
      <c r="W220" s="113"/>
      <c r="X220" s="113"/>
      <c r="Y220" s="113"/>
      <c r="Z220" s="113"/>
      <c r="AA220" s="113"/>
      <c r="AB220" s="113"/>
      <c r="AC220" s="201"/>
      <c r="AD220" s="113"/>
      <c r="AE220" s="113"/>
      <c r="AF220" s="113"/>
      <c r="AG220" s="113"/>
    </row>
    <row r="221" spans="2:33" x14ac:dyDescent="0.2">
      <c r="B221" s="200"/>
      <c r="C221" s="113"/>
      <c r="D221" s="201"/>
      <c r="E221" s="201"/>
      <c r="F221" s="113"/>
      <c r="G221" s="113"/>
      <c r="H221" s="113"/>
      <c r="I221" s="203"/>
      <c r="J221" s="203"/>
      <c r="K221" s="203"/>
      <c r="L221" s="204"/>
      <c r="M221" s="201"/>
      <c r="N221" s="201"/>
      <c r="O221" s="201"/>
      <c r="P221" s="201"/>
      <c r="Q221" s="113"/>
      <c r="R221" s="113"/>
      <c r="U221" s="201"/>
      <c r="V221" s="113"/>
      <c r="W221" s="113"/>
      <c r="X221" s="113"/>
      <c r="Y221" s="113"/>
      <c r="Z221" s="113"/>
      <c r="AA221" s="113"/>
      <c r="AB221" s="113"/>
      <c r="AC221" s="201"/>
      <c r="AD221" s="113"/>
      <c r="AE221" s="113"/>
      <c r="AF221" s="113"/>
      <c r="AG221" s="113"/>
    </row>
    <row r="222" spans="2:33" x14ac:dyDescent="0.2">
      <c r="B222" s="200"/>
      <c r="C222" s="113"/>
      <c r="D222" s="201"/>
      <c r="E222" s="201"/>
      <c r="F222" s="113"/>
      <c r="G222" s="113"/>
      <c r="H222" s="113"/>
      <c r="I222" s="203"/>
      <c r="J222" s="203"/>
      <c r="K222" s="203"/>
      <c r="L222" s="204"/>
      <c r="M222" s="201"/>
      <c r="N222" s="201"/>
      <c r="O222" s="201"/>
      <c r="P222" s="201"/>
      <c r="Q222" s="113"/>
      <c r="R222" s="113"/>
      <c r="U222" s="201"/>
      <c r="V222" s="113"/>
      <c r="W222" s="113"/>
      <c r="X222" s="113"/>
      <c r="Y222" s="113"/>
      <c r="Z222" s="113"/>
      <c r="AA222" s="113"/>
      <c r="AB222" s="113"/>
      <c r="AC222" s="201"/>
      <c r="AD222" s="113"/>
      <c r="AE222" s="113"/>
      <c r="AF222" s="113"/>
      <c r="AG222" s="113"/>
    </row>
    <row r="223" spans="2:33" x14ac:dyDescent="0.2">
      <c r="B223" s="200"/>
      <c r="C223" s="113"/>
      <c r="D223" s="201"/>
      <c r="E223" s="201"/>
      <c r="F223" s="113"/>
      <c r="G223" s="113"/>
      <c r="H223" s="113"/>
      <c r="I223" s="203"/>
      <c r="J223" s="203"/>
      <c r="K223" s="203"/>
      <c r="L223" s="204"/>
      <c r="M223" s="201"/>
      <c r="N223" s="201"/>
      <c r="O223" s="201"/>
      <c r="P223" s="201"/>
      <c r="Q223" s="113"/>
      <c r="R223" s="113"/>
      <c r="U223" s="201"/>
      <c r="V223" s="113"/>
      <c r="W223" s="113"/>
      <c r="X223" s="113"/>
      <c r="Y223" s="113"/>
      <c r="Z223" s="113"/>
      <c r="AA223" s="113"/>
      <c r="AB223" s="113"/>
      <c r="AC223" s="201"/>
      <c r="AD223" s="113"/>
      <c r="AE223" s="113"/>
      <c r="AF223" s="113"/>
      <c r="AG223" s="113"/>
    </row>
    <row r="224" spans="2:33" x14ac:dyDescent="0.2">
      <c r="B224" s="200"/>
      <c r="C224" s="113"/>
      <c r="D224" s="201"/>
      <c r="E224" s="201"/>
      <c r="F224" s="113"/>
      <c r="G224" s="113"/>
      <c r="H224" s="113"/>
      <c r="I224" s="203"/>
      <c r="J224" s="203"/>
      <c r="K224" s="203"/>
      <c r="L224" s="204"/>
      <c r="M224" s="201"/>
      <c r="N224" s="201"/>
      <c r="O224" s="201"/>
      <c r="P224" s="201"/>
      <c r="Q224" s="113"/>
      <c r="R224" s="113"/>
      <c r="U224" s="201"/>
      <c r="V224" s="113"/>
      <c r="W224" s="113"/>
      <c r="X224" s="113"/>
      <c r="Y224" s="113"/>
      <c r="Z224" s="113"/>
      <c r="AA224" s="113"/>
      <c r="AB224" s="113"/>
      <c r="AC224" s="201"/>
      <c r="AD224" s="113"/>
      <c r="AE224" s="113"/>
      <c r="AF224" s="113"/>
      <c r="AG224" s="113"/>
    </row>
    <row r="225" spans="2:33" x14ac:dyDescent="0.2">
      <c r="B225" s="200"/>
      <c r="C225" s="113"/>
      <c r="D225" s="201"/>
      <c r="E225" s="201"/>
      <c r="F225" s="113"/>
      <c r="G225" s="113"/>
      <c r="H225" s="113"/>
      <c r="I225" s="203"/>
      <c r="J225" s="203"/>
      <c r="K225" s="203"/>
      <c r="L225" s="204"/>
      <c r="M225" s="201"/>
      <c r="N225" s="201"/>
      <c r="O225" s="201"/>
      <c r="P225" s="201"/>
      <c r="Q225" s="113"/>
      <c r="R225" s="113"/>
      <c r="U225" s="201"/>
      <c r="V225" s="113"/>
      <c r="W225" s="113"/>
      <c r="X225" s="113"/>
      <c r="Y225" s="113"/>
      <c r="Z225" s="113"/>
      <c r="AA225" s="113"/>
      <c r="AB225" s="113"/>
      <c r="AC225" s="201"/>
      <c r="AD225" s="113"/>
      <c r="AE225" s="113"/>
      <c r="AF225" s="113"/>
      <c r="AG225" s="113"/>
    </row>
    <row r="226" spans="2:33" x14ac:dyDescent="0.2">
      <c r="B226" s="200"/>
      <c r="C226" s="113"/>
      <c r="D226" s="201"/>
      <c r="E226" s="201"/>
      <c r="F226" s="113"/>
      <c r="G226" s="113"/>
      <c r="H226" s="113"/>
      <c r="I226" s="203"/>
      <c r="J226" s="203"/>
      <c r="K226" s="203"/>
      <c r="L226" s="204"/>
      <c r="M226" s="201"/>
      <c r="N226" s="201"/>
      <c r="O226" s="201"/>
      <c r="P226" s="201"/>
      <c r="Q226" s="113"/>
      <c r="R226" s="113"/>
      <c r="U226" s="201"/>
      <c r="V226" s="113"/>
      <c r="W226" s="113"/>
      <c r="X226" s="113"/>
      <c r="Y226" s="113"/>
      <c r="Z226" s="113"/>
      <c r="AA226" s="113"/>
      <c r="AB226" s="113"/>
      <c r="AC226" s="201"/>
      <c r="AD226" s="113"/>
      <c r="AE226" s="113"/>
      <c r="AF226" s="113"/>
      <c r="AG226" s="113"/>
    </row>
    <row r="227" spans="2:33" x14ac:dyDescent="0.2">
      <c r="B227" s="200"/>
      <c r="C227" s="113"/>
      <c r="D227" s="201"/>
      <c r="E227" s="201"/>
      <c r="F227" s="113"/>
      <c r="G227" s="113"/>
      <c r="H227" s="113"/>
      <c r="I227" s="203"/>
      <c r="J227" s="203"/>
      <c r="K227" s="203"/>
      <c r="L227" s="204"/>
      <c r="M227" s="201"/>
      <c r="N227" s="201"/>
      <c r="O227" s="201"/>
      <c r="P227" s="201"/>
      <c r="Q227" s="113"/>
      <c r="R227" s="113"/>
      <c r="U227" s="201"/>
      <c r="V227" s="113"/>
      <c r="W227" s="113"/>
      <c r="X227" s="113"/>
      <c r="Y227" s="113"/>
      <c r="Z227" s="113"/>
      <c r="AA227" s="113"/>
      <c r="AB227" s="113"/>
      <c r="AC227" s="201"/>
      <c r="AD227" s="113"/>
      <c r="AE227" s="113"/>
      <c r="AF227" s="113"/>
      <c r="AG227" s="113"/>
    </row>
    <row r="228" spans="2:33" x14ac:dyDescent="0.2">
      <c r="B228" s="200"/>
      <c r="C228" s="113"/>
      <c r="D228" s="201"/>
      <c r="E228" s="201"/>
      <c r="F228" s="113"/>
      <c r="G228" s="113"/>
      <c r="H228" s="113"/>
      <c r="I228" s="203"/>
      <c r="J228" s="203"/>
      <c r="K228" s="203"/>
      <c r="L228" s="204"/>
      <c r="M228" s="201"/>
      <c r="N228" s="201"/>
      <c r="O228" s="201"/>
      <c r="P228" s="201"/>
      <c r="Q228" s="113"/>
      <c r="R228" s="113"/>
      <c r="U228" s="201"/>
      <c r="V228" s="113"/>
      <c r="W228" s="113"/>
      <c r="X228" s="113"/>
      <c r="Y228" s="113"/>
      <c r="Z228" s="113"/>
      <c r="AA228" s="113"/>
      <c r="AB228" s="113"/>
      <c r="AC228" s="201"/>
      <c r="AD228" s="113"/>
      <c r="AE228" s="113"/>
      <c r="AF228" s="113"/>
      <c r="AG228" s="113"/>
    </row>
    <row r="229" spans="2:33" x14ac:dyDescent="0.2">
      <c r="B229" s="200"/>
      <c r="C229" s="113"/>
      <c r="D229" s="201"/>
      <c r="E229" s="201"/>
      <c r="F229" s="113"/>
      <c r="G229" s="113"/>
      <c r="H229" s="113"/>
      <c r="I229" s="203"/>
      <c r="J229" s="203"/>
      <c r="K229" s="203"/>
      <c r="L229" s="204"/>
      <c r="M229" s="201"/>
      <c r="N229" s="201"/>
      <c r="O229" s="201"/>
      <c r="P229" s="201"/>
      <c r="Q229" s="113"/>
      <c r="R229" s="113"/>
      <c r="U229" s="201"/>
      <c r="V229" s="113"/>
      <c r="W229" s="113"/>
      <c r="X229" s="113"/>
      <c r="Y229" s="113"/>
      <c r="Z229" s="113"/>
      <c r="AA229" s="113"/>
      <c r="AB229" s="113"/>
      <c r="AC229" s="201"/>
      <c r="AD229" s="113"/>
      <c r="AE229" s="113"/>
      <c r="AF229" s="113"/>
      <c r="AG229" s="113"/>
    </row>
    <row r="230" spans="2:33" x14ac:dyDescent="0.2">
      <c r="B230" s="200"/>
      <c r="C230" s="113"/>
      <c r="D230" s="201"/>
      <c r="E230" s="201"/>
      <c r="F230" s="113"/>
      <c r="G230" s="113"/>
      <c r="H230" s="113"/>
      <c r="I230" s="203"/>
      <c r="J230" s="203"/>
      <c r="K230" s="203"/>
      <c r="L230" s="204"/>
      <c r="M230" s="201"/>
      <c r="N230" s="201"/>
      <c r="O230" s="201"/>
      <c r="P230" s="201"/>
      <c r="Q230" s="113"/>
      <c r="R230" s="113"/>
      <c r="U230" s="201"/>
      <c r="V230" s="113"/>
      <c r="W230" s="113"/>
      <c r="X230" s="113"/>
      <c r="Y230" s="113"/>
      <c r="Z230" s="113"/>
      <c r="AA230" s="113"/>
      <c r="AB230" s="113"/>
      <c r="AC230" s="201"/>
      <c r="AD230" s="113"/>
      <c r="AE230" s="113"/>
      <c r="AF230" s="113"/>
      <c r="AG230" s="113"/>
    </row>
    <row r="231" spans="2:33" x14ac:dyDescent="0.2">
      <c r="B231" s="200"/>
      <c r="C231" s="113"/>
      <c r="D231" s="201"/>
      <c r="E231" s="201"/>
      <c r="F231" s="113"/>
      <c r="G231" s="113"/>
      <c r="H231" s="113"/>
      <c r="I231" s="203"/>
      <c r="J231" s="203"/>
      <c r="K231" s="203"/>
      <c r="L231" s="204"/>
      <c r="M231" s="201"/>
      <c r="N231" s="201"/>
      <c r="O231" s="201"/>
      <c r="P231" s="201"/>
      <c r="Q231" s="113"/>
      <c r="R231" s="113"/>
      <c r="U231" s="201"/>
      <c r="V231" s="113"/>
      <c r="W231" s="113"/>
      <c r="X231" s="113"/>
      <c r="Y231" s="113"/>
      <c r="Z231" s="113"/>
      <c r="AA231" s="113"/>
      <c r="AB231" s="113"/>
      <c r="AC231" s="201"/>
      <c r="AD231" s="113"/>
      <c r="AE231" s="113"/>
      <c r="AF231" s="113"/>
      <c r="AG231" s="113"/>
    </row>
    <row r="232" spans="2:33" x14ac:dyDescent="0.2">
      <c r="B232" s="200"/>
      <c r="C232" s="113"/>
      <c r="D232" s="201"/>
      <c r="E232" s="201"/>
      <c r="F232" s="113"/>
      <c r="G232" s="113"/>
      <c r="H232" s="113"/>
      <c r="I232" s="203"/>
      <c r="J232" s="203"/>
      <c r="K232" s="203"/>
      <c r="L232" s="204"/>
      <c r="M232" s="201"/>
      <c r="N232" s="201"/>
      <c r="O232" s="201"/>
      <c r="P232" s="201"/>
      <c r="Q232" s="113"/>
      <c r="R232" s="113"/>
      <c r="U232" s="201"/>
      <c r="V232" s="113"/>
      <c r="W232" s="113"/>
      <c r="X232" s="113"/>
      <c r="Y232" s="113"/>
      <c r="Z232" s="113"/>
      <c r="AA232" s="113"/>
      <c r="AB232" s="113"/>
      <c r="AC232" s="201"/>
      <c r="AD232" s="113"/>
      <c r="AE232" s="113"/>
      <c r="AF232" s="113"/>
      <c r="AG232" s="113"/>
    </row>
    <row r="233" spans="2:33" x14ac:dyDescent="0.2">
      <c r="B233" s="200"/>
      <c r="C233" s="113"/>
      <c r="D233" s="201"/>
      <c r="E233" s="201"/>
      <c r="F233" s="113"/>
      <c r="G233" s="113"/>
      <c r="H233" s="113"/>
      <c r="I233" s="203"/>
      <c r="J233" s="203"/>
      <c r="K233" s="203"/>
      <c r="L233" s="204"/>
      <c r="M233" s="201"/>
      <c r="N233" s="201"/>
      <c r="O233" s="201"/>
      <c r="P233" s="201"/>
      <c r="Q233" s="113"/>
      <c r="R233" s="113"/>
      <c r="U233" s="201"/>
      <c r="V233" s="113"/>
      <c r="W233" s="113"/>
      <c r="X233" s="113"/>
      <c r="Y233" s="113"/>
      <c r="Z233" s="113"/>
      <c r="AA233" s="113"/>
      <c r="AB233" s="113"/>
      <c r="AC233" s="201"/>
      <c r="AD233" s="113"/>
      <c r="AE233" s="113"/>
      <c r="AF233" s="113"/>
      <c r="AG233" s="113"/>
    </row>
    <row r="234" spans="2:33" x14ac:dyDescent="0.2">
      <c r="B234" s="200"/>
      <c r="C234" s="113"/>
      <c r="D234" s="201"/>
      <c r="E234" s="201"/>
      <c r="F234" s="113"/>
      <c r="G234" s="113"/>
      <c r="H234" s="113"/>
      <c r="I234" s="203"/>
      <c r="J234" s="203"/>
      <c r="K234" s="203"/>
      <c r="L234" s="204"/>
      <c r="M234" s="201"/>
      <c r="N234" s="201"/>
      <c r="O234" s="201"/>
      <c r="P234" s="201"/>
      <c r="Q234" s="113"/>
      <c r="R234" s="113"/>
      <c r="U234" s="201"/>
      <c r="V234" s="113"/>
      <c r="W234" s="113"/>
      <c r="X234" s="113"/>
      <c r="Y234" s="113"/>
      <c r="Z234" s="113"/>
      <c r="AA234" s="113"/>
      <c r="AB234" s="113"/>
      <c r="AC234" s="201"/>
      <c r="AD234" s="113"/>
      <c r="AE234" s="113"/>
      <c r="AF234" s="113"/>
      <c r="AG234" s="113"/>
    </row>
    <row r="235" spans="2:33" x14ac:dyDescent="0.2">
      <c r="B235" s="200"/>
      <c r="C235" s="113"/>
      <c r="D235" s="201"/>
      <c r="E235" s="201"/>
      <c r="F235" s="113"/>
      <c r="G235" s="113"/>
      <c r="H235" s="113"/>
      <c r="I235" s="203"/>
      <c r="J235" s="203"/>
      <c r="K235" s="203"/>
      <c r="L235" s="204"/>
      <c r="M235" s="201"/>
      <c r="N235" s="201"/>
      <c r="O235" s="201"/>
      <c r="P235" s="201"/>
      <c r="Q235" s="113"/>
      <c r="R235" s="113"/>
      <c r="U235" s="201"/>
      <c r="V235" s="113"/>
      <c r="W235" s="113"/>
      <c r="X235" s="113"/>
      <c r="Y235" s="113"/>
      <c r="Z235" s="113"/>
      <c r="AA235" s="113"/>
      <c r="AB235" s="113"/>
      <c r="AC235" s="201"/>
      <c r="AD235" s="113"/>
      <c r="AE235" s="113"/>
      <c r="AF235" s="113"/>
      <c r="AG235" s="113"/>
    </row>
    <row r="236" spans="2:33" x14ac:dyDescent="0.2">
      <c r="B236" s="200"/>
      <c r="C236" s="113"/>
      <c r="D236" s="201"/>
      <c r="E236" s="201"/>
      <c r="F236" s="113"/>
      <c r="G236" s="113"/>
      <c r="H236" s="113"/>
      <c r="I236" s="203"/>
      <c r="J236" s="203"/>
      <c r="K236" s="203"/>
      <c r="L236" s="204"/>
      <c r="M236" s="201"/>
      <c r="N236" s="201"/>
      <c r="O236" s="201"/>
      <c r="P236" s="201"/>
      <c r="Q236" s="113"/>
      <c r="R236" s="113"/>
      <c r="U236" s="201"/>
      <c r="V236" s="113"/>
      <c r="W236" s="113"/>
      <c r="X236" s="113"/>
      <c r="Y236" s="113"/>
      <c r="Z236" s="113"/>
      <c r="AA236" s="113"/>
      <c r="AB236" s="113"/>
      <c r="AC236" s="201"/>
      <c r="AD236" s="113"/>
      <c r="AE236" s="113"/>
      <c r="AF236" s="113"/>
      <c r="AG236" s="113"/>
    </row>
    <row r="237" spans="2:33" x14ac:dyDescent="0.2">
      <c r="B237" s="200"/>
      <c r="C237" s="113"/>
      <c r="D237" s="201"/>
      <c r="E237" s="201"/>
      <c r="F237" s="113"/>
      <c r="G237" s="113"/>
      <c r="H237" s="113"/>
      <c r="I237" s="203"/>
      <c r="J237" s="203"/>
      <c r="K237" s="203"/>
      <c r="L237" s="204"/>
      <c r="M237" s="201"/>
      <c r="N237" s="201"/>
      <c r="O237" s="201"/>
      <c r="P237" s="201"/>
      <c r="Q237" s="113"/>
      <c r="R237" s="113"/>
      <c r="U237" s="201"/>
      <c r="V237" s="113"/>
      <c r="W237" s="113"/>
      <c r="X237" s="113"/>
      <c r="Y237" s="113"/>
      <c r="Z237" s="113"/>
      <c r="AA237" s="113"/>
      <c r="AB237" s="113"/>
      <c r="AC237" s="201"/>
      <c r="AD237" s="113"/>
      <c r="AE237" s="113"/>
      <c r="AF237" s="113"/>
      <c r="AG237" s="113"/>
    </row>
    <row r="238" spans="2:33" x14ac:dyDescent="0.2">
      <c r="B238" s="200"/>
      <c r="C238" s="113"/>
      <c r="D238" s="201"/>
      <c r="E238" s="201"/>
      <c r="F238" s="113"/>
      <c r="G238" s="113"/>
      <c r="H238" s="113"/>
      <c r="I238" s="203"/>
      <c r="J238" s="203"/>
      <c r="K238" s="203"/>
      <c r="L238" s="204"/>
      <c r="M238" s="201"/>
      <c r="N238" s="201"/>
      <c r="O238" s="201"/>
      <c r="P238" s="201"/>
      <c r="Q238" s="113"/>
      <c r="R238" s="113"/>
      <c r="U238" s="201"/>
      <c r="V238" s="113"/>
      <c r="W238" s="113"/>
      <c r="X238" s="113"/>
      <c r="Y238" s="113"/>
      <c r="Z238" s="113"/>
      <c r="AA238" s="113"/>
      <c r="AB238" s="113"/>
      <c r="AC238" s="201"/>
      <c r="AD238" s="113"/>
      <c r="AE238" s="113"/>
      <c r="AF238" s="113"/>
      <c r="AG238" s="113"/>
    </row>
    <row r="239" spans="2:33" x14ac:dyDescent="0.2">
      <c r="B239" s="200"/>
      <c r="C239" s="113"/>
      <c r="D239" s="201"/>
      <c r="E239" s="201"/>
      <c r="F239" s="113"/>
      <c r="G239" s="113"/>
      <c r="H239" s="113"/>
      <c r="I239" s="203"/>
      <c r="J239" s="203"/>
      <c r="K239" s="203"/>
      <c r="L239" s="204"/>
      <c r="M239" s="201"/>
      <c r="N239" s="201"/>
      <c r="O239" s="201"/>
      <c r="P239" s="201"/>
      <c r="Q239" s="113"/>
      <c r="R239" s="113"/>
      <c r="U239" s="201"/>
      <c r="V239" s="113"/>
      <c r="W239" s="113"/>
      <c r="X239" s="113"/>
      <c r="Y239" s="113"/>
      <c r="Z239" s="113"/>
      <c r="AA239" s="113"/>
      <c r="AB239" s="113"/>
      <c r="AC239" s="201"/>
      <c r="AD239" s="113"/>
      <c r="AE239" s="113"/>
      <c r="AF239" s="113"/>
      <c r="AG239" s="113"/>
    </row>
    <row r="240" spans="2:33" x14ac:dyDescent="0.2">
      <c r="B240" s="200"/>
      <c r="C240" s="113"/>
      <c r="D240" s="201"/>
      <c r="E240" s="201"/>
      <c r="F240" s="113"/>
      <c r="G240" s="113"/>
      <c r="H240" s="113"/>
      <c r="I240" s="203"/>
      <c r="J240" s="203"/>
      <c r="K240" s="203"/>
      <c r="L240" s="204"/>
      <c r="M240" s="201"/>
      <c r="N240" s="201"/>
      <c r="O240" s="201"/>
      <c r="P240" s="201"/>
      <c r="Q240" s="113"/>
      <c r="R240" s="113"/>
      <c r="U240" s="201"/>
      <c r="V240" s="113"/>
      <c r="W240" s="113"/>
      <c r="X240" s="113"/>
      <c r="Y240" s="113"/>
      <c r="Z240" s="113"/>
      <c r="AA240" s="113"/>
      <c r="AB240" s="113"/>
      <c r="AC240" s="201"/>
      <c r="AD240" s="113"/>
      <c r="AE240" s="113"/>
      <c r="AF240" s="113"/>
      <c r="AG240" s="113"/>
    </row>
    <row r="241" spans="2:33" x14ac:dyDescent="0.2">
      <c r="B241" s="200"/>
      <c r="C241" s="113"/>
      <c r="D241" s="201"/>
      <c r="E241" s="201"/>
      <c r="F241" s="113"/>
      <c r="G241" s="113"/>
      <c r="H241" s="113"/>
      <c r="I241" s="203"/>
      <c r="J241" s="203"/>
      <c r="K241" s="203"/>
      <c r="L241" s="204"/>
      <c r="M241" s="201"/>
      <c r="N241" s="201"/>
      <c r="O241" s="201"/>
      <c r="P241" s="201"/>
      <c r="Q241" s="113"/>
      <c r="R241" s="113"/>
      <c r="U241" s="201"/>
      <c r="V241" s="113"/>
      <c r="W241" s="113"/>
      <c r="X241" s="113"/>
      <c r="Y241" s="113"/>
      <c r="Z241" s="113"/>
      <c r="AA241" s="113"/>
      <c r="AB241" s="113"/>
      <c r="AC241" s="201"/>
      <c r="AD241" s="113"/>
      <c r="AE241" s="113"/>
      <c r="AF241" s="113"/>
      <c r="AG241" s="113"/>
    </row>
    <row r="242" spans="2:33" x14ac:dyDescent="0.2">
      <c r="B242" s="200"/>
      <c r="C242" s="113"/>
      <c r="D242" s="201"/>
      <c r="E242" s="201"/>
      <c r="F242" s="113"/>
      <c r="G242" s="113"/>
      <c r="H242" s="113"/>
      <c r="I242" s="203"/>
      <c r="J242" s="203"/>
      <c r="K242" s="203"/>
      <c r="L242" s="204"/>
      <c r="M242" s="201"/>
      <c r="N242" s="201"/>
      <c r="O242" s="201"/>
      <c r="P242" s="201"/>
      <c r="Q242" s="113"/>
      <c r="R242" s="113"/>
      <c r="U242" s="201"/>
      <c r="V242" s="113"/>
      <c r="W242" s="113"/>
      <c r="X242" s="113"/>
      <c r="Y242" s="113"/>
      <c r="Z242" s="113"/>
      <c r="AA242" s="113"/>
      <c r="AB242" s="113"/>
      <c r="AC242" s="201"/>
      <c r="AD242" s="113"/>
      <c r="AE242" s="113"/>
      <c r="AF242" s="113"/>
      <c r="AG242" s="113"/>
    </row>
    <row r="243" spans="2:33" x14ac:dyDescent="0.2">
      <c r="B243" s="200"/>
      <c r="C243" s="113"/>
      <c r="D243" s="201"/>
      <c r="E243" s="201"/>
      <c r="F243" s="113"/>
      <c r="G243" s="113"/>
      <c r="H243" s="113"/>
      <c r="I243" s="203"/>
      <c r="J243" s="203"/>
      <c r="K243" s="203"/>
      <c r="L243" s="204"/>
      <c r="M243" s="201"/>
      <c r="N243" s="201"/>
      <c r="O243" s="201"/>
      <c r="P243" s="201"/>
      <c r="Q243" s="113"/>
      <c r="R243" s="113"/>
      <c r="U243" s="201"/>
      <c r="V243" s="113"/>
      <c r="W243" s="113"/>
      <c r="X243" s="113"/>
      <c r="Y243" s="113"/>
      <c r="Z243" s="113"/>
      <c r="AA243" s="113"/>
      <c r="AB243" s="113"/>
      <c r="AC243" s="201"/>
      <c r="AD243" s="113"/>
      <c r="AE243" s="113"/>
      <c r="AF243" s="113"/>
      <c r="AG243" s="113"/>
    </row>
    <row r="244" spans="2:33" x14ac:dyDescent="0.2">
      <c r="B244" s="200"/>
      <c r="C244" s="113"/>
      <c r="D244" s="201"/>
      <c r="E244" s="201"/>
      <c r="F244" s="113"/>
      <c r="G244" s="113"/>
      <c r="H244" s="113"/>
      <c r="I244" s="203"/>
      <c r="J244" s="203"/>
      <c r="K244" s="203"/>
      <c r="L244" s="204"/>
      <c r="M244" s="201"/>
      <c r="N244" s="201"/>
      <c r="O244" s="201"/>
      <c r="P244" s="201"/>
      <c r="Q244" s="113"/>
      <c r="R244" s="113"/>
      <c r="U244" s="201"/>
      <c r="V244" s="113"/>
      <c r="W244" s="113"/>
      <c r="X244" s="113"/>
      <c r="Y244" s="113"/>
      <c r="Z244" s="113"/>
      <c r="AA244" s="113"/>
      <c r="AB244" s="113"/>
      <c r="AC244" s="201"/>
      <c r="AD244" s="113"/>
      <c r="AE244" s="113"/>
      <c r="AF244" s="113"/>
      <c r="AG244" s="113"/>
    </row>
    <row r="245" spans="2:33" x14ac:dyDescent="0.2">
      <c r="B245" s="200"/>
      <c r="C245" s="113"/>
      <c r="D245" s="201"/>
      <c r="E245" s="201"/>
      <c r="F245" s="113"/>
      <c r="G245" s="113"/>
      <c r="H245" s="113"/>
      <c r="I245" s="203"/>
      <c r="J245" s="203"/>
      <c r="K245" s="203"/>
      <c r="L245" s="204"/>
      <c r="M245" s="201"/>
      <c r="N245" s="201"/>
      <c r="O245" s="201"/>
      <c r="P245" s="201"/>
      <c r="Q245" s="113"/>
      <c r="R245" s="113"/>
      <c r="U245" s="201"/>
      <c r="V245" s="113"/>
      <c r="W245" s="113"/>
      <c r="X245" s="113"/>
      <c r="Y245" s="113"/>
      <c r="Z245" s="113"/>
      <c r="AA245" s="113"/>
      <c r="AB245" s="113"/>
      <c r="AC245" s="201"/>
      <c r="AD245" s="113"/>
      <c r="AE245" s="113"/>
      <c r="AF245" s="113"/>
      <c r="AG245" s="113"/>
    </row>
    <row r="246" spans="2:33" x14ac:dyDescent="0.2">
      <c r="B246" s="200"/>
      <c r="C246" s="113"/>
      <c r="D246" s="201"/>
      <c r="E246" s="201"/>
      <c r="F246" s="113"/>
      <c r="G246" s="113"/>
      <c r="H246" s="113"/>
      <c r="I246" s="203"/>
      <c r="J246" s="203"/>
      <c r="K246" s="203"/>
      <c r="L246" s="204"/>
      <c r="M246" s="201"/>
      <c r="N246" s="201"/>
      <c r="O246" s="201"/>
      <c r="P246" s="201"/>
      <c r="Q246" s="113"/>
      <c r="R246" s="113"/>
      <c r="U246" s="201"/>
      <c r="V246" s="113"/>
      <c r="W246" s="113"/>
      <c r="X246" s="113"/>
      <c r="Y246" s="113"/>
      <c r="Z246" s="113"/>
      <c r="AA246" s="113"/>
      <c r="AB246" s="113"/>
      <c r="AC246" s="201"/>
      <c r="AD246" s="113"/>
      <c r="AE246" s="113"/>
      <c r="AF246" s="113"/>
      <c r="AG246" s="113"/>
    </row>
    <row r="247" spans="2:33" x14ac:dyDescent="0.2">
      <c r="B247" s="200"/>
      <c r="C247" s="113"/>
      <c r="D247" s="201"/>
      <c r="E247" s="201"/>
      <c r="F247" s="113"/>
      <c r="G247" s="113"/>
      <c r="H247" s="113"/>
      <c r="I247" s="203"/>
      <c r="J247" s="203"/>
      <c r="K247" s="203"/>
      <c r="L247" s="204"/>
      <c r="M247" s="201"/>
      <c r="N247" s="201"/>
      <c r="O247" s="201"/>
      <c r="P247" s="201"/>
      <c r="Q247" s="113"/>
      <c r="R247" s="113"/>
      <c r="U247" s="201"/>
      <c r="V247" s="113"/>
      <c r="W247" s="113"/>
      <c r="X247" s="113"/>
      <c r="Y247" s="113"/>
      <c r="Z247" s="113"/>
      <c r="AA247" s="113"/>
      <c r="AB247" s="113"/>
      <c r="AC247" s="201"/>
      <c r="AD247" s="113"/>
      <c r="AE247" s="113"/>
      <c r="AF247" s="113"/>
      <c r="AG247" s="113"/>
    </row>
    <row r="248" spans="2:33" x14ac:dyDescent="0.2">
      <c r="B248" s="200"/>
      <c r="C248" s="113"/>
      <c r="D248" s="201"/>
      <c r="E248" s="201"/>
      <c r="F248" s="113"/>
      <c r="G248" s="113"/>
      <c r="H248" s="113"/>
      <c r="I248" s="203"/>
      <c r="J248" s="203"/>
      <c r="K248" s="203"/>
      <c r="L248" s="204"/>
      <c r="M248" s="201"/>
      <c r="N248" s="201"/>
      <c r="O248" s="201"/>
      <c r="P248" s="201"/>
      <c r="Q248" s="113"/>
      <c r="R248" s="113"/>
      <c r="U248" s="201"/>
      <c r="V248" s="113"/>
      <c r="W248" s="113"/>
      <c r="X248" s="113"/>
      <c r="Y248" s="113"/>
      <c r="Z248" s="113"/>
      <c r="AA248" s="113"/>
      <c r="AB248" s="113"/>
      <c r="AC248" s="201"/>
      <c r="AD248" s="113"/>
      <c r="AE248" s="113"/>
      <c r="AF248" s="113"/>
      <c r="AG248" s="113"/>
    </row>
    <row r="249" spans="2:33" x14ac:dyDescent="0.2">
      <c r="B249" s="200"/>
      <c r="C249" s="113"/>
      <c r="D249" s="201"/>
      <c r="E249" s="201"/>
      <c r="F249" s="113"/>
      <c r="G249" s="113"/>
      <c r="H249" s="113"/>
      <c r="I249" s="203"/>
      <c r="J249" s="203"/>
      <c r="K249" s="203"/>
      <c r="L249" s="204"/>
      <c r="M249" s="201"/>
      <c r="N249" s="201"/>
      <c r="O249" s="201"/>
      <c r="P249" s="201"/>
      <c r="Q249" s="113"/>
      <c r="R249" s="113"/>
      <c r="U249" s="201"/>
      <c r="V249" s="113"/>
      <c r="W249" s="113"/>
      <c r="X249" s="113"/>
      <c r="Y249" s="113"/>
      <c r="Z249" s="113"/>
      <c r="AA249" s="113"/>
      <c r="AB249" s="113"/>
      <c r="AC249" s="201"/>
      <c r="AD249" s="113"/>
      <c r="AE249" s="113"/>
      <c r="AF249" s="113"/>
      <c r="AG249" s="113"/>
    </row>
    <row r="250" spans="2:33" x14ac:dyDescent="0.2">
      <c r="B250" s="200"/>
      <c r="C250" s="113"/>
      <c r="D250" s="201"/>
      <c r="E250" s="201"/>
      <c r="F250" s="113"/>
      <c r="G250" s="113"/>
      <c r="H250" s="113"/>
      <c r="I250" s="203"/>
      <c r="J250" s="203"/>
      <c r="K250" s="203"/>
      <c r="L250" s="204"/>
      <c r="M250" s="201"/>
      <c r="N250" s="201"/>
      <c r="O250" s="201"/>
      <c r="P250" s="201"/>
      <c r="Q250" s="113"/>
      <c r="R250" s="113"/>
      <c r="U250" s="201"/>
      <c r="V250" s="113"/>
      <c r="W250" s="113"/>
      <c r="X250" s="113"/>
      <c r="Y250" s="113"/>
      <c r="Z250" s="113"/>
      <c r="AA250" s="113"/>
      <c r="AB250" s="113"/>
      <c r="AC250" s="201"/>
      <c r="AD250" s="113"/>
      <c r="AE250" s="113"/>
      <c r="AF250" s="113"/>
      <c r="AG250" s="113"/>
    </row>
    <row r="251" spans="2:33" x14ac:dyDescent="0.2">
      <c r="B251" s="200"/>
      <c r="C251" s="113"/>
      <c r="D251" s="201"/>
      <c r="E251" s="201"/>
      <c r="F251" s="113"/>
      <c r="G251" s="113"/>
      <c r="H251" s="113"/>
      <c r="I251" s="203"/>
      <c r="J251" s="203"/>
      <c r="K251" s="203"/>
      <c r="L251" s="204"/>
      <c r="M251" s="201"/>
      <c r="N251" s="201"/>
      <c r="O251" s="201"/>
      <c r="P251" s="201"/>
      <c r="Q251" s="113"/>
      <c r="R251" s="113"/>
      <c r="U251" s="201"/>
      <c r="V251" s="113"/>
      <c r="W251" s="113"/>
      <c r="X251" s="113"/>
      <c r="Y251" s="113"/>
      <c r="Z251" s="113"/>
      <c r="AA251" s="113"/>
      <c r="AB251" s="113"/>
      <c r="AC251" s="201"/>
      <c r="AD251" s="113"/>
      <c r="AE251" s="113"/>
      <c r="AF251" s="113"/>
      <c r="AG251" s="113"/>
    </row>
    <row r="252" spans="2:33" x14ac:dyDescent="0.2">
      <c r="B252" s="200"/>
      <c r="C252" s="113"/>
      <c r="D252" s="201"/>
      <c r="E252" s="201"/>
      <c r="F252" s="113"/>
      <c r="G252" s="113"/>
      <c r="H252" s="113"/>
      <c r="I252" s="203"/>
      <c r="J252" s="203"/>
      <c r="K252" s="203"/>
      <c r="L252" s="204"/>
      <c r="M252" s="201"/>
      <c r="N252" s="201"/>
      <c r="O252" s="201"/>
      <c r="P252" s="201"/>
      <c r="Q252" s="113"/>
      <c r="R252" s="113"/>
      <c r="U252" s="201"/>
      <c r="V252" s="113"/>
      <c r="W252" s="113"/>
      <c r="X252" s="113"/>
      <c r="Y252" s="113"/>
      <c r="Z252" s="113"/>
      <c r="AA252" s="113"/>
      <c r="AB252" s="113"/>
      <c r="AC252" s="201"/>
      <c r="AD252" s="113"/>
      <c r="AE252" s="113"/>
      <c r="AF252" s="113"/>
      <c r="AG252" s="113"/>
    </row>
    <row r="253" spans="2:33" x14ac:dyDescent="0.2">
      <c r="B253" s="200"/>
      <c r="C253" s="113"/>
      <c r="D253" s="201"/>
      <c r="E253" s="201"/>
      <c r="F253" s="113"/>
      <c r="G253" s="113"/>
      <c r="H253" s="113"/>
      <c r="I253" s="203"/>
      <c r="J253" s="203"/>
      <c r="K253" s="203"/>
      <c r="L253" s="204"/>
      <c r="M253" s="201"/>
      <c r="N253" s="201"/>
      <c r="O253" s="201"/>
      <c r="P253" s="201"/>
      <c r="Q253" s="113"/>
      <c r="R253" s="113"/>
      <c r="U253" s="201"/>
      <c r="V253" s="113"/>
      <c r="W253" s="113"/>
      <c r="X253" s="113"/>
      <c r="Y253" s="113"/>
      <c r="Z253" s="113"/>
      <c r="AA253" s="113"/>
      <c r="AB253" s="113"/>
      <c r="AC253" s="201"/>
      <c r="AD253" s="113"/>
      <c r="AE253" s="113"/>
      <c r="AF253" s="113"/>
      <c r="AG253" s="113"/>
    </row>
    <row r="254" spans="2:33" x14ac:dyDescent="0.2">
      <c r="B254" s="200"/>
      <c r="C254" s="113"/>
      <c r="D254" s="201"/>
      <c r="E254" s="201"/>
      <c r="F254" s="113"/>
      <c r="G254" s="113"/>
      <c r="H254" s="113"/>
      <c r="I254" s="203"/>
      <c r="J254" s="203"/>
      <c r="K254" s="203"/>
      <c r="L254" s="204"/>
      <c r="M254" s="201"/>
      <c r="N254" s="201"/>
      <c r="O254" s="201"/>
      <c r="P254" s="201"/>
      <c r="Q254" s="113"/>
      <c r="R254" s="113"/>
      <c r="U254" s="201"/>
      <c r="V254" s="113"/>
      <c r="W254" s="113"/>
      <c r="X254" s="113"/>
      <c r="Y254" s="113"/>
      <c r="Z254" s="113"/>
      <c r="AA254" s="113"/>
      <c r="AB254" s="113"/>
      <c r="AC254" s="201"/>
      <c r="AD254" s="113"/>
      <c r="AE254" s="113"/>
      <c r="AF254" s="113"/>
      <c r="AG254" s="113"/>
    </row>
    <row r="255" spans="2:33" x14ac:dyDescent="0.2">
      <c r="B255" s="200"/>
      <c r="C255" s="113"/>
      <c r="D255" s="201"/>
      <c r="E255" s="201"/>
      <c r="F255" s="113"/>
      <c r="G255" s="113"/>
      <c r="H255" s="113"/>
      <c r="I255" s="203"/>
      <c r="J255" s="203"/>
      <c r="K255" s="203"/>
      <c r="L255" s="204"/>
      <c r="M255" s="201"/>
      <c r="N255" s="201"/>
      <c r="O255" s="201"/>
      <c r="P255" s="201"/>
      <c r="Q255" s="113"/>
      <c r="R255" s="113"/>
      <c r="U255" s="201"/>
      <c r="V255" s="113"/>
      <c r="W255" s="113"/>
      <c r="X255" s="113"/>
      <c r="Y255" s="113"/>
      <c r="Z255" s="113"/>
      <c r="AA255" s="113"/>
      <c r="AB255" s="113"/>
      <c r="AC255" s="201"/>
      <c r="AD255" s="113"/>
      <c r="AE255" s="113"/>
      <c r="AF255" s="113"/>
      <c r="AG255" s="113"/>
    </row>
    <row r="256" spans="2:33" x14ac:dyDescent="0.2">
      <c r="B256" s="200"/>
      <c r="C256" s="113"/>
      <c r="D256" s="201"/>
      <c r="E256" s="201"/>
      <c r="F256" s="113"/>
      <c r="G256" s="113"/>
      <c r="H256" s="113"/>
      <c r="I256" s="203"/>
      <c r="J256" s="203"/>
      <c r="K256" s="203"/>
      <c r="L256" s="204"/>
      <c r="M256" s="201"/>
      <c r="N256" s="201"/>
      <c r="O256" s="201"/>
      <c r="P256" s="201"/>
      <c r="Q256" s="113"/>
      <c r="R256" s="113"/>
      <c r="U256" s="201"/>
      <c r="V256" s="113"/>
      <c r="W256" s="113"/>
      <c r="X256" s="113"/>
      <c r="Y256" s="113"/>
      <c r="Z256" s="113"/>
      <c r="AA256" s="113"/>
      <c r="AB256" s="113"/>
      <c r="AC256" s="201"/>
      <c r="AD256" s="113"/>
      <c r="AE256" s="113"/>
      <c r="AF256" s="113"/>
      <c r="AG256" s="113"/>
    </row>
    <row r="257" spans="2:33" x14ac:dyDescent="0.2">
      <c r="B257" s="200"/>
      <c r="C257" s="113"/>
      <c r="D257" s="201"/>
      <c r="E257" s="201"/>
      <c r="F257" s="113"/>
      <c r="G257" s="113"/>
      <c r="H257" s="113"/>
      <c r="I257" s="203"/>
      <c r="J257" s="203"/>
      <c r="K257" s="203"/>
      <c r="L257" s="204"/>
      <c r="M257" s="201"/>
      <c r="N257" s="201"/>
      <c r="O257" s="201"/>
      <c r="P257" s="201"/>
      <c r="Q257" s="113"/>
      <c r="R257" s="113"/>
      <c r="U257" s="201"/>
      <c r="V257" s="113"/>
      <c r="W257" s="113"/>
      <c r="X257" s="113"/>
      <c r="Y257" s="113"/>
      <c r="Z257" s="113"/>
      <c r="AA257" s="113"/>
      <c r="AB257" s="113"/>
      <c r="AC257" s="201"/>
      <c r="AD257" s="113"/>
      <c r="AE257" s="113"/>
      <c r="AF257" s="113"/>
      <c r="AG257" s="113"/>
    </row>
    <row r="258" spans="2:33" x14ac:dyDescent="0.2">
      <c r="B258" s="200"/>
      <c r="C258" s="113"/>
      <c r="D258" s="201"/>
      <c r="E258" s="201"/>
      <c r="F258" s="113"/>
      <c r="G258" s="113"/>
      <c r="H258" s="113"/>
      <c r="I258" s="203"/>
      <c r="J258" s="203"/>
      <c r="K258" s="203"/>
      <c r="L258" s="204"/>
      <c r="M258" s="201"/>
      <c r="N258" s="201"/>
      <c r="O258" s="201"/>
      <c r="P258" s="201"/>
      <c r="Q258" s="113"/>
      <c r="R258" s="113"/>
      <c r="U258" s="201"/>
      <c r="V258" s="113"/>
      <c r="W258" s="113"/>
      <c r="X258" s="113"/>
      <c r="Y258" s="113"/>
      <c r="Z258" s="113"/>
      <c r="AA258" s="113"/>
      <c r="AB258" s="113"/>
      <c r="AC258" s="201"/>
      <c r="AD258" s="113"/>
      <c r="AE258" s="113"/>
      <c r="AF258" s="113"/>
      <c r="AG258" s="113"/>
    </row>
    <row r="259" spans="2:33" x14ac:dyDescent="0.2">
      <c r="B259" s="200"/>
      <c r="C259" s="113"/>
      <c r="D259" s="201"/>
      <c r="E259" s="201"/>
      <c r="F259" s="113"/>
      <c r="G259" s="113"/>
      <c r="H259" s="113"/>
      <c r="I259" s="203"/>
      <c r="J259" s="203"/>
      <c r="K259" s="203"/>
      <c r="L259" s="204"/>
      <c r="M259" s="201"/>
      <c r="N259" s="201"/>
      <c r="O259" s="201"/>
      <c r="P259" s="201"/>
      <c r="Q259" s="113"/>
      <c r="R259" s="113"/>
      <c r="U259" s="201"/>
      <c r="V259" s="113"/>
      <c r="W259" s="113"/>
      <c r="X259" s="113"/>
      <c r="Y259" s="113"/>
      <c r="Z259" s="113"/>
      <c r="AA259" s="113"/>
      <c r="AB259" s="113"/>
      <c r="AC259" s="201"/>
      <c r="AD259" s="113"/>
      <c r="AE259" s="113"/>
      <c r="AF259" s="113"/>
      <c r="AG259" s="113"/>
    </row>
    <row r="260" spans="2:33" x14ac:dyDescent="0.2">
      <c r="B260" s="200"/>
      <c r="C260" s="113"/>
      <c r="D260" s="201"/>
      <c r="E260" s="201"/>
      <c r="F260" s="113"/>
      <c r="G260" s="113"/>
      <c r="H260" s="113"/>
      <c r="I260" s="203"/>
      <c r="J260" s="203"/>
      <c r="K260" s="203"/>
      <c r="L260" s="204"/>
      <c r="M260" s="201"/>
      <c r="N260" s="201"/>
      <c r="O260" s="201"/>
      <c r="P260" s="201"/>
      <c r="Q260" s="113"/>
      <c r="R260" s="113"/>
      <c r="U260" s="201"/>
      <c r="V260" s="113"/>
      <c r="W260" s="113"/>
      <c r="X260" s="113"/>
      <c r="Y260" s="113"/>
      <c r="Z260" s="113"/>
      <c r="AA260" s="113"/>
      <c r="AB260" s="113"/>
      <c r="AC260" s="201"/>
      <c r="AD260" s="113"/>
      <c r="AE260" s="113"/>
      <c r="AF260" s="113"/>
      <c r="AG260" s="113"/>
    </row>
    <row r="261" spans="2:33" x14ac:dyDescent="0.2">
      <c r="B261" s="200"/>
      <c r="C261" s="113"/>
      <c r="D261" s="201"/>
      <c r="E261" s="201"/>
      <c r="F261" s="113"/>
      <c r="G261" s="113"/>
      <c r="H261" s="113"/>
      <c r="I261" s="203"/>
      <c r="J261" s="203"/>
      <c r="K261" s="203"/>
      <c r="L261" s="204"/>
      <c r="M261" s="201"/>
      <c r="N261" s="201"/>
      <c r="O261" s="201"/>
      <c r="P261" s="201"/>
      <c r="Q261" s="113"/>
      <c r="R261" s="113"/>
      <c r="U261" s="201"/>
      <c r="V261" s="113"/>
      <c r="W261" s="113"/>
      <c r="X261" s="113"/>
      <c r="Y261" s="113"/>
      <c r="Z261" s="113"/>
      <c r="AA261" s="113"/>
      <c r="AB261" s="113"/>
      <c r="AC261" s="201"/>
      <c r="AD261" s="113"/>
      <c r="AE261" s="113"/>
      <c r="AF261" s="113"/>
      <c r="AG261" s="113"/>
    </row>
    <row r="262" spans="2:33" x14ac:dyDescent="0.2">
      <c r="B262" s="200"/>
      <c r="C262" s="113"/>
      <c r="D262" s="201"/>
      <c r="E262" s="201"/>
      <c r="F262" s="113"/>
      <c r="G262" s="113"/>
      <c r="H262" s="113"/>
      <c r="I262" s="203"/>
      <c r="J262" s="203"/>
      <c r="K262" s="203"/>
      <c r="L262" s="204"/>
      <c r="M262" s="201"/>
      <c r="N262" s="201"/>
      <c r="O262" s="201"/>
      <c r="P262" s="201"/>
      <c r="Q262" s="113"/>
      <c r="R262" s="113"/>
      <c r="U262" s="201"/>
      <c r="V262" s="113"/>
      <c r="W262" s="113"/>
      <c r="X262" s="113"/>
      <c r="Y262" s="113"/>
      <c r="Z262" s="113"/>
      <c r="AA262" s="113"/>
      <c r="AB262" s="113"/>
      <c r="AC262" s="201"/>
      <c r="AD262" s="113"/>
      <c r="AE262" s="113"/>
      <c r="AF262" s="113"/>
      <c r="AG262" s="113"/>
    </row>
    <row r="263" spans="2:33" x14ac:dyDescent="0.2">
      <c r="B263" s="200"/>
      <c r="C263" s="113"/>
      <c r="D263" s="201"/>
      <c r="E263" s="201"/>
      <c r="F263" s="113"/>
      <c r="G263" s="113"/>
      <c r="H263" s="113"/>
      <c r="I263" s="203"/>
      <c r="J263" s="203"/>
      <c r="K263" s="203"/>
      <c r="L263" s="204"/>
      <c r="M263" s="201"/>
      <c r="N263" s="201"/>
      <c r="O263" s="201"/>
      <c r="P263" s="201"/>
      <c r="Q263" s="113"/>
      <c r="R263" s="113"/>
      <c r="U263" s="201"/>
      <c r="V263" s="113"/>
      <c r="W263" s="113"/>
      <c r="X263" s="113"/>
      <c r="Y263" s="113"/>
      <c r="Z263" s="113"/>
      <c r="AA263" s="113"/>
      <c r="AB263" s="113"/>
      <c r="AC263" s="201"/>
      <c r="AD263" s="113"/>
      <c r="AE263" s="113"/>
      <c r="AF263" s="113"/>
      <c r="AG263" s="113"/>
    </row>
    <row r="264" spans="2:33" x14ac:dyDescent="0.2">
      <c r="B264" s="200"/>
      <c r="C264" s="113"/>
      <c r="D264" s="201"/>
      <c r="E264" s="201"/>
      <c r="F264" s="113"/>
      <c r="G264" s="113"/>
      <c r="H264" s="113"/>
      <c r="I264" s="203"/>
      <c r="J264" s="203"/>
      <c r="K264" s="203"/>
      <c r="L264" s="204"/>
      <c r="M264" s="201"/>
      <c r="N264" s="201"/>
      <c r="O264" s="201"/>
      <c r="P264" s="201"/>
      <c r="Q264" s="113"/>
      <c r="R264" s="113"/>
      <c r="U264" s="201"/>
      <c r="V264" s="113"/>
      <c r="W264" s="113"/>
      <c r="X264" s="113"/>
      <c r="Y264" s="113"/>
      <c r="Z264" s="113"/>
      <c r="AA264" s="113"/>
      <c r="AB264" s="113"/>
      <c r="AC264" s="201"/>
      <c r="AD264" s="113"/>
      <c r="AE264" s="113"/>
      <c r="AF264" s="113"/>
      <c r="AG264" s="113"/>
    </row>
    <row r="265" spans="2:33" x14ac:dyDescent="0.2">
      <c r="B265" s="200"/>
      <c r="C265" s="113"/>
      <c r="D265" s="201"/>
      <c r="E265" s="201"/>
      <c r="F265" s="113"/>
      <c r="G265" s="113"/>
      <c r="H265" s="113"/>
      <c r="I265" s="203"/>
      <c r="J265" s="203"/>
      <c r="K265" s="203"/>
      <c r="L265" s="204"/>
      <c r="M265" s="201"/>
      <c r="N265" s="201"/>
      <c r="O265" s="201"/>
      <c r="P265" s="201"/>
      <c r="Q265" s="113"/>
      <c r="R265" s="113"/>
      <c r="U265" s="201"/>
      <c r="V265" s="113"/>
      <c r="W265" s="113"/>
      <c r="X265" s="113"/>
      <c r="Y265" s="113"/>
      <c r="Z265" s="113"/>
      <c r="AA265" s="113"/>
      <c r="AB265" s="113"/>
      <c r="AC265" s="201"/>
      <c r="AD265" s="113"/>
      <c r="AE265" s="113"/>
      <c r="AF265" s="113"/>
      <c r="AG265" s="113"/>
    </row>
    <row r="266" spans="2:33" x14ac:dyDescent="0.2">
      <c r="B266" s="200"/>
      <c r="C266" s="113"/>
      <c r="D266" s="201"/>
      <c r="E266" s="201"/>
      <c r="F266" s="113"/>
      <c r="G266" s="113"/>
      <c r="H266" s="113"/>
      <c r="I266" s="203"/>
      <c r="J266" s="203"/>
      <c r="K266" s="203"/>
      <c r="L266" s="204"/>
      <c r="M266" s="201"/>
      <c r="N266" s="201"/>
      <c r="O266" s="201"/>
      <c r="P266" s="201"/>
      <c r="Q266" s="113"/>
      <c r="R266" s="113"/>
      <c r="U266" s="201"/>
      <c r="V266" s="113"/>
      <c r="W266" s="113"/>
      <c r="X266" s="113"/>
      <c r="Y266" s="113"/>
      <c r="Z266" s="113"/>
      <c r="AA266" s="113"/>
      <c r="AB266" s="113"/>
      <c r="AC266" s="201"/>
      <c r="AD266" s="113"/>
      <c r="AE266" s="113"/>
      <c r="AF266" s="113"/>
      <c r="AG266" s="113"/>
    </row>
    <row r="267" spans="2:33" x14ac:dyDescent="0.2">
      <c r="B267" s="200"/>
      <c r="C267" s="113"/>
      <c r="D267" s="201"/>
      <c r="E267" s="201"/>
      <c r="F267" s="113"/>
      <c r="G267" s="113"/>
      <c r="H267" s="113"/>
      <c r="I267" s="203"/>
      <c r="J267" s="203"/>
      <c r="K267" s="203"/>
      <c r="L267" s="204"/>
      <c r="M267" s="201"/>
      <c r="N267" s="201"/>
      <c r="O267" s="201"/>
      <c r="P267" s="201"/>
      <c r="Q267" s="113"/>
      <c r="R267" s="113"/>
      <c r="U267" s="201"/>
      <c r="V267" s="113"/>
      <c r="W267" s="113"/>
      <c r="X267" s="113"/>
      <c r="Y267" s="113"/>
      <c r="Z267" s="113"/>
      <c r="AA267" s="113"/>
      <c r="AB267" s="113"/>
      <c r="AC267" s="201"/>
      <c r="AD267" s="113"/>
      <c r="AE267" s="113"/>
      <c r="AF267" s="113"/>
      <c r="AG267" s="113"/>
    </row>
    <row r="268" spans="2:33" x14ac:dyDescent="0.2">
      <c r="B268" s="200"/>
      <c r="C268" s="113"/>
      <c r="D268" s="201"/>
      <c r="E268" s="201"/>
      <c r="F268" s="113"/>
      <c r="G268" s="113"/>
      <c r="H268" s="113"/>
      <c r="I268" s="203"/>
      <c r="J268" s="203"/>
      <c r="K268" s="203"/>
      <c r="L268" s="204"/>
      <c r="M268" s="201"/>
      <c r="N268" s="201"/>
      <c r="O268" s="201"/>
      <c r="P268" s="201"/>
      <c r="Q268" s="113"/>
      <c r="R268" s="113"/>
      <c r="U268" s="201"/>
      <c r="V268" s="113"/>
      <c r="W268" s="113"/>
      <c r="X268" s="113"/>
      <c r="Y268" s="113"/>
      <c r="Z268" s="113"/>
      <c r="AA268" s="113"/>
      <c r="AB268" s="113"/>
      <c r="AC268" s="201"/>
      <c r="AD268" s="113"/>
      <c r="AE268" s="113"/>
      <c r="AF268" s="113"/>
      <c r="AG268" s="113"/>
    </row>
    <row r="269" spans="2:33" x14ac:dyDescent="0.2">
      <c r="B269" s="200"/>
      <c r="C269" s="113"/>
      <c r="D269" s="201"/>
      <c r="E269" s="201"/>
      <c r="F269" s="113"/>
      <c r="G269" s="113"/>
      <c r="H269" s="113"/>
      <c r="I269" s="203"/>
      <c r="J269" s="203"/>
      <c r="K269" s="203"/>
      <c r="L269" s="204"/>
      <c r="M269" s="201"/>
      <c r="N269" s="201"/>
      <c r="O269" s="201"/>
      <c r="P269" s="201"/>
      <c r="Q269" s="113"/>
      <c r="R269" s="113"/>
      <c r="U269" s="201"/>
      <c r="V269" s="113"/>
      <c r="W269" s="113"/>
      <c r="X269" s="113"/>
      <c r="Y269" s="113"/>
      <c r="Z269" s="113"/>
      <c r="AA269" s="113"/>
      <c r="AB269" s="113"/>
      <c r="AC269" s="201"/>
      <c r="AD269" s="113"/>
      <c r="AE269" s="113"/>
      <c r="AF269" s="113"/>
      <c r="AG269" s="113"/>
    </row>
    <row r="270" spans="2:33" x14ac:dyDescent="0.2">
      <c r="B270" s="200"/>
      <c r="C270" s="113"/>
      <c r="D270" s="201"/>
      <c r="E270" s="201"/>
      <c r="F270" s="113"/>
      <c r="G270" s="113"/>
      <c r="H270" s="113"/>
      <c r="I270" s="203"/>
      <c r="J270" s="203"/>
      <c r="K270" s="203"/>
      <c r="L270" s="204"/>
      <c r="M270" s="201"/>
      <c r="N270" s="201"/>
      <c r="O270" s="201"/>
      <c r="P270" s="201"/>
      <c r="Q270" s="113"/>
      <c r="R270" s="113"/>
      <c r="U270" s="201"/>
      <c r="V270" s="113"/>
      <c r="W270" s="113"/>
      <c r="X270" s="113"/>
      <c r="Y270" s="113"/>
      <c r="Z270" s="113"/>
      <c r="AA270" s="113"/>
      <c r="AB270" s="113"/>
      <c r="AC270" s="201"/>
      <c r="AD270" s="113"/>
      <c r="AE270" s="113"/>
      <c r="AF270" s="113"/>
      <c r="AG270" s="113"/>
    </row>
    <row r="271" spans="2:33" x14ac:dyDescent="0.2">
      <c r="B271" s="200"/>
      <c r="C271" s="113"/>
      <c r="D271" s="201"/>
      <c r="E271" s="201"/>
      <c r="F271" s="113"/>
      <c r="G271" s="113"/>
      <c r="H271" s="113"/>
      <c r="I271" s="203"/>
      <c r="J271" s="203"/>
      <c r="K271" s="203"/>
      <c r="L271" s="204"/>
      <c r="M271" s="201"/>
      <c r="N271" s="201"/>
      <c r="O271" s="201"/>
      <c r="P271" s="201"/>
      <c r="Q271" s="113"/>
      <c r="R271" s="113"/>
      <c r="U271" s="201"/>
      <c r="V271" s="113"/>
      <c r="W271" s="113"/>
      <c r="X271" s="113"/>
      <c r="Y271" s="113"/>
      <c r="Z271" s="113"/>
      <c r="AA271" s="113"/>
      <c r="AB271" s="113"/>
      <c r="AC271" s="201"/>
      <c r="AD271" s="113"/>
      <c r="AE271" s="113"/>
      <c r="AF271" s="113"/>
      <c r="AG271" s="113"/>
    </row>
    <row r="272" spans="2:33" x14ac:dyDescent="0.2">
      <c r="B272" s="200"/>
      <c r="C272" s="113"/>
      <c r="D272" s="201"/>
      <c r="E272" s="201"/>
      <c r="F272" s="113"/>
      <c r="G272" s="113"/>
      <c r="H272" s="113"/>
      <c r="I272" s="203"/>
      <c r="J272" s="203"/>
      <c r="K272" s="203"/>
      <c r="L272" s="204"/>
      <c r="M272" s="201"/>
      <c r="N272" s="201"/>
      <c r="O272" s="201"/>
      <c r="P272" s="201"/>
      <c r="Q272" s="113"/>
      <c r="R272" s="113"/>
      <c r="U272" s="201"/>
      <c r="V272" s="113"/>
      <c r="W272" s="113"/>
      <c r="X272" s="113"/>
      <c r="Y272" s="113"/>
      <c r="Z272" s="113"/>
      <c r="AA272" s="113"/>
      <c r="AB272" s="113"/>
      <c r="AC272" s="201"/>
      <c r="AD272" s="113"/>
      <c r="AE272" s="113"/>
      <c r="AF272" s="113"/>
      <c r="AG272" s="113"/>
    </row>
    <row r="273" spans="2:33" x14ac:dyDescent="0.2">
      <c r="B273" s="200"/>
      <c r="C273" s="113"/>
      <c r="D273" s="201"/>
      <c r="E273" s="201"/>
      <c r="F273" s="113"/>
      <c r="G273" s="113"/>
      <c r="H273" s="113"/>
      <c r="I273" s="203"/>
      <c r="J273" s="203"/>
      <c r="K273" s="203"/>
      <c r="L273" s="204"/>
      <c r="M273" s="201"/>
      <c r="N273" s="201"/>
      <c r="O273" s="201"/>
      <c r="P273" s="201"/>
      <c r="Q273" s="113"/>
      <c r="R273" s="113"/>
      <c r="U273" s="201"/>
      <c r="V273" s="113"/>
      <c r="W273" s="113"/>
      <c r="X273" s="113"/>
      <c r="Y273" s="113"/>
      <c r="Z273" s="113"/>
      <c r="AA273" s="113"/>
      <c r="AB273" s="113"/>
      <c r="AC273" s="201"/>
      <c r="AD273" s="113"/>
      <c r="AE273" s="113"/>
      <c r="AF273" s="113"/>
      <c r="AG273" s="113"/>
    </row>
    <row r="274" spans="2:33" x14ac:dyDescent="0.2">
      <c r="B274" s="200"/>
      <c r="C274" s="113"/>
      <c r="D274" s="201"/>
      <c r="E274" s="201"/>
      <c r="F274" s="113"/>
      <c r="G274" s="113"/>
      <c r="H274" s="113"/>
      <c r="I274" s="203"/>
      <c r="J274" s="203"/>
      <c r="K274" s="203"/>
      <c r="L274" s="204"/>
      <c r="M274" s="201"/>
      <c r="N274" s="201"/>
      <c r="O274" s="201"/>
      <c r="P274" s="201"/>
      <c r="Q274" s="113"/>
      <c r="R274" s="113"/>
      <c r="U274" s="201"/>
      <c r="V274" s="113"/>
      <c r="W274" s="113"/>
      <c r="X274" s="113"/>
      <c r="Y274" s="113"/>
      <c r="Z274" s="113"/>
      <c r="AA274" s="113"/>
      <c r="AB274" s="113"/>
      <c r="AC274" s="201"/>
      <c r="AD274" s="113"/>
      <c r="AE274" s="113"/>
      <c r="AF274" s="113"/>
      <c r="AG274" s="113"/>
    </row>
    <row r="275" spans="2:33" x14ac:dyDescent="0.2">
      <c r="B275" s="200"/>
      <c r="C275" s="113"/>
      <c r="D275" s="201"/>
      <c r="E275" s="201"/>
      <c r="F275" s="113"/>
      <c r="G275" s="113"/>
      <c r="H275" s="113"/>
      <c r="I275" s="203"/>
      <c r="J275" s="203"/>
      <c r="K275" s="203"/>
      <c r="L275" s="204"/>
      <c r="M275" s="201"/>
      <c r="N275" s="201"/>
      <c r="O275" s="201"/>
      <c r="P275" s="201"/>
      <c r="Q275" s="113"/>
      <c r="R275" s="113"/>
      <c r="U275" s="201"/>
      <c r="V275" s="113"/>
      <c r="W275" s="113"/>
      <c r="X275" s="113"/>
      <c r="Y275" s="113"/>
      <c r="Z275" s="113"/>
      <c r="AA275" s="113"/>
      <c r="AB275" s="113"/>
      <c r="AC275" s="201"/>
      <c r="AD275" s="113"/>
      <c r="AE275" s="113"/>
      <c r="AF275" s="113"/>
      <c r="AG275" s="113"/>
    </row>
    <row r="276" spans="2:33" x14ac:dyDescent="0.2">
      <c r="B276" s="200"/>
      <c r="C276" s="113"/>
      <c r="D276" s="201"/>
      <c r="E276" s="201"/>
      <c r="F276" s="113"/>
      <c r="G276" s="113"/>
      <c r="H276" s="113"/>
      <c r="I276" s="203"/>
      <c r="J276" s="203"/>
      <c r="K276" s="203"/>
      <c r="L276" s="204"/>
      <c r="M276" s="201"/>
      <c r="N276" s="201"/>
      <c r="O276" s="201"/>
      <c r="P276" s="201"/>
      <c r="Q276" s="113"/>
      <c r="R276" s="113"/>
      <c r="U276" s="201"/>
      <c r="V276" s="113"/>
      <c r="W276" s="113"/>
      <c r="X276" s="113"/>
      <c r="Y276" s="113"/>
      <c r="Z276" s="113"/>
      <c r="AA276" s="113"/>
      <c r="AB276" s="113"/>
      <c r="AC276" s="201"/>
      <c r="AD276" s="113"/>
      <c r="AE276" s="113"/>
      <c r="AF276" s="113"/>
      <c r="AG276" s="113"/>
    </row>
    <row r="277" spans="2:33" x14ac:dyDescent="0.2">
      <c r="B277" s="200"/>
      <c r="C277" s="113"/>
      <c r="D277" s="201"/>
      <c r="E277" s="201"/>
      <c r="F277" s="113"/>
      <c r="G277" s="113"/>
      <c r="H277" s="113"/>
      <c r="I277" s="203"/>
      <c r="J277" s="203"/>
      <c r="K277" s="203"/>
      <c r="L277" s="204"/>
      <c r="M277" s="201"/>
      <c r="N277" s="201"/>
      <c r="O277" s="201"/>
      <c r="P277" s="201"/>
      <c r="Q277" s="113"/>
      <c r="R277" s="113"/>
      <c r="U277" s="201"/>
      <c r="V277" s="113"/>
      <c r="W277" s="113"/>
      <c r="X277" s="113"/>
      <c r="Y277" s="113"/>
      <c r="Z277" s="113"/>
      <c r="AA277" s="113"/>
      <c r="AB277" s="113"/>
      <c r="AC277" s="201"/>
      <c r="AD277" s="113"/>
      <c r="AE277" s="113"/>
      <c r="AF277" s="113"/>
      <c r="AG277" s="113"/>
    </row>
    <row r="278" spans="2:33" x14ac:dyDescent="0.2">
      <c r="B278" s="200"/>
      <c r="C278" s="113"/>
      <c r="D278" s="201"/>
      <c r="E278" s="201"/>
      <c r="F278" s="113"/>
      <c r="G278" s="113"/>
      <c r="H278" s="113"/>
      <c r="I278" s="203"/>
      <c r="J278" s="203"/>
      <c r="K278" s="203"/>
      <c r="L278" s="204"/>
      <c r="M278" s="201"/>
      <c r="N278" s="201"/>
      <c r="O278" s="201"/>
      <c r="P278" s="201"/>
      <c r="Q278" s="113"/>
      <c r="R278" s="113"/>
      <c r="U278" s="201"/>
      <c r="V278" s="113"/>
      <c r="W278" s="113"/>
      <c r="X278" s="113"/>
      <c r="Y278" s="113"/>
      <c r="Z278" s="113"/>
      <c r="AA278" s="113"/>
      <c r="AB278" s="113"/>
      <c r="AC278" s="201"/>
      <c r="AD278" s="113"/>
      <c r="AE278" s="113"/>
      <c r="AF278" s="113"/>
      <c r="AG278" s="113"/>
    </row>
    <row r="279" spans="2:33" x14ac:dyDescent="0.2">
      <c r="B279" s="200"/>
      <c r="C279" s="113"/>
      <c r="D279" s="201"/>
      <c r="E279" s="201"/>
      <c r="F279" s="113"/>
      <c r="G279" s="113"/>
      <c r="H279" s="113"/>
      <c r="I279" s="203"/>
      <c r="J279" s="203"/>
      <c r="K279" s="203"/>
      <c r="L279" s="204"/>
      <c r="M279" s="201"/>
      <c r="N279" s="201"/>
      <c r="O279" s="201"/>
      <c r="P279" s="201"/>
      <c r="Q279" s="113"/>
      <c r="R279" s="113"/>
      <c r="U279" s="201"/>
      <c r="V279" s="113"/>
      <c r="W279" s="113"/>
      <c r="X279" s="113"/>
      <c r="Y279" s="113"/>
      <c r="Z279" s="113"/>
      <c r="AA279" s="113"/>
      <c r="AB279" s="113"/>
      <c r="AC279" s="201"/>
      <c r="AD279" s="113"/>
      <c r="AE279" s="113"/>
      <c r="AF279" s="113"/>
      <c r="AG279" s="113"/>
    </row>
    <row r="280" spans="2:33" x14ac:dyDescent="0.2">
      <c r="B280" s="200"/>
      <c r="C280" s="113"/>
      <c r="D280" s="201"/>
      <c r="E280" s="201"/>
      <c r="F280" s="113"/>
      <c r="G280" s="113"/>
      <c r="H280" s="113"/>
      <c r="I280" s="203"/>
      <c r="J280" s="203"/>
      <c r="K280" s="203"/>
      <c r="L280" s="204"/>
      <c r="M280" s="201"/>
      <c r="N280" s="201"/>
      <c r="O280" s="201"/>
      <c r="P280" s="201"/>
      <c r="Q280" s="113"/>
      <c r="R280" s="113"/>
      <c r="U280" s="201"/>
      <c r="V280" s="113"/>
      <c r="W280" s="113"/>
      <c r="X280" s="113"/>
      <c r="Y280" s="113"/>
      <c r="Z280" s="113"/>
      <c r="AA280" s="113"/>
      <c r="AB280" s="113"/>
      <c r="AC280" s="201"/>
      <c r="AD280" s="113"/>
      <c r="AE280" s="113"/>
      <c r="AF280" s="113"/>
      <c r="AG280" s="113"/>
    </row>
    <row r="281" spans="2:33" x14ac:dyDescent="0.2">
      <c r="B281" s="200"/>
      <c r="C281" s="113"/>
      <c r="D281" s="201"/>
      <c r="E281" s="201"/>
      <c r="F281" s="113"/>
      <c r="G281" s="113"/>
      <c r="H281" s="113"/>
      <c r="I281" s="203"/>
      <c r="J281" s="203"/>
      <c r="K281" s="203"/>
      <c r="L281" s="204"/>
      <c r="M281" s="201"/>
      <c r="N281" s="201"/>
      <c r="O281" s="201"/>
      <c r="P281" s="201"/>
      <c r="Q281" s="113"/>
      <c r="R281" s="113"/>
      <c r="U281" s="201"/>
      <c r="V281" s="113"/>
      <c r="W281" s="113"/>
      <c r="X281" s="113"/>
      <c r="Y281" s="113"/>
      <c r="Z281" s="113"/>
      <c r="AA281" s="113"/>
      <c r="AB281" s="113"/>
      <c r="AC281" s="201"/>
      <c r="AD281" s="113"/>
      <c r="AE281" s="113"/>
      <c r="AF281" s="113"/>
      <c r="AG281" s="113"/>
    </row>
    <row r="282" spans="2:33" x14ac:dyDescent="0.2">
      <c r="B282" s="200"/>
      <c r="C282" s="113"/>
      <c r="D282" s="201"/>
      <c r="E282" s="201"/>
      <c r="F282" s="113"/>
      <c r="G282" s="113"/>
      <c r="H282" s="113"/>
      <c r="I282" s="203"/>
      <c r="J282" s="203"/>
      <c r="K282" s="203"/>
      <c r="L282" s="204"/>
      <c r="M282" s="201"/>
      <c r="N282" s="201"/>
      <c r="O282" s="201"/>
      <c r="P282" s="201"/>
      <c r="Q282" s="113"/>
      <c r="R282" s="113"/>
      <c r="U282" s="201"/>
      <c r="V282" s="113"/>
      <c r="W282" s="113"/>
      <c r="X282" s="113"/>
      <c r="Y282" s="113"/>
      <c r="Z282" s="113"/>
      <c r="AA282" s="113"/>
      <c r="AB282" s="113"/>
      <c r="AC282" s="201"/>
      <c r="AD282" s="113"/>
      <c r="AE282" s="113"/>
      <c r="AF282" s="113"/>
      <c r="AG282" s="113"/>
    </row>
    <row r="283" spans="2:33" x14ac:dyDescent="0.2">
      <c r="B283" s="200"/>
      <c r="C283" s="113"/>
      <c r="D283" s="201"/>
      <c r="E283" s="201"/>
      <c r="F283" s="113"/>
      <c r="G283" s="113"/>
      <c r="H283" s="113"/>
      <c r="I283" s="203"/>
      <c r="J283" s="203"/>
      <c r="K283" s="203"/>
      <c r="L283" s="204"/>
      <c r="M283" s="201"/>
      <c r="N283" s="201"/>
      <c r="O283" s="201"/>
      <c r="P283" s="201"/>
      <c r="Q283" s="113"/>
      <c r="R283" s="113"/>
      <c r="U283" s="201"/>
      <c r="V283" s="113"/>
      <c r="W283" s="113"/>
      <c r="X283" s="113"/>
      <c r="Y283" s="113"/>
      <c r="Z283" s="113"/>
      <c r="AA283" s="113"/>
      <c r="AB283" s="113"/>
      <c r="AC283" s="201"/>
      <c r="AD283" s="113"/>
      <c r="AE283" s="113"/>
      <c r="AF283" s="113"/>
      <c r="AG283" s="113"/>
    </row>
    <row r="284" spans="2:33" x14ac:dyDescent="0.2">
      <c r="B284" s="200"/>
      <c r="C284" s="113"/>
      <c r="D284" s="201"/>
      <c r="E284" s="201"/>
      <c r="F284" s="113"/>
      <c r="G284" s="113"/>
      <c r="H284" s="113"/>
      <c r="I284" s="203"/>
      <c r="J284" s="203"/>
      <c r="K284" s="203"/>
      <c r="L284" s="204"/>
      <c r="M284" s="201"/>
      <c r="N284" s="201"/>
      <c r="O284" s="201"/>
      <c r="P284" s="201"/>
      <c r="Q284" s="113"/>
      <c r="R284" s="113"/>
      <c r="U284" s="201"/>
      <c r="V284" s="113"/>
      <c r="W284" s="113"/>
      <c r="X284" s="113"/>
      <c r="Y284" s="113"/>
      <c r="Z284" s="113"/>
      <c r="AA284" s="113"/>
      <c r="AB284" s="113"/>
      <c r="AC284" s="201"/>
      <c r="AD284" s="113"/>
      <c r="AE284" s="113"/>
      <c r="AF284" s="113"/>
      <c r="AG284" s="113"/>
    </row>
    <row r="285" spans="2:33" x14ac:dyDescent="0.2">
      <c r="B285" s="200"/>
      <c r="C285" s="113"/>
      <c r="D285" s="201"/>
      <c r="E285" s="201"/>
      <c r="F285" s="113"/>
      <c r="G285" s="113"/>
      <c r="H285" s="113"/>
      <c r="I285" s="203"/>
      <c r="J285" s="203"/>
      <c r="K285" s="203"/>
      <c r="L285" s="204"/>
      <c r="M285" s="201"/>
      <c r="N285" s="201"/>
      <c r="O285" s="201"/>
      <c r="P285" s="201"/>
      <c r="Q285" s="113"/>
      <c r="R285" s="113"/>
      <c r="U285" s="201"/>
      <c r="V285" s="113"/>
      <c r="W285" s="113"/>
      <c r="X285" s="113"/>
      <c r="Y285" s="113"/>
      <c r="Z285" s="113"/>
      <c r="AA285" s="113"/>
      <c r="AB285" s="113"/>
      <c r="AC285" s="201"/>
      <c r="AD285" s="113"/>
      <c r="AE285" s="113"/>
      <c r="AF285" s="113"/>
      <c r="AG285" s="113"/>
    </row>
    <row r="286" spans="2:33" x14ac:dyDescent="0.2">
      <c r="B286" s="200"/>
      <c r="C286" s="113"/>
      <c r="D286" s="201"/>
      <c r="E286" s="201"/>
      <c r="F286" s="113"/>
      <c r="G286" s="113"/>
      <c r="H286" s="113"/>
      <c r="I286" s="203"/>
      <c r="J286" s="203"/>
      <c r="K286" s="203"/>
      <c r="L286" s="204"/>
      <c r="M286" s="201"/>
      <c r="N286" s="201"/>
      <c r="O286" s="201"/>
      <c r="P286" s="201"/>
      <c r="Q286" s="113"/>
      <c r="R286" s="113"/>
      <c r="U286" s="201"/>
      <c r="V286" s="113"/>
      <c r="W286" s="113"/>
      <c r="X286" s="113"/>
      <c r="Y286" s="113"/>
      <c r="Z286" s="113"/>
      <c r="AA286" s="113"/>
      <c r="AB286" s="113"/>
      <c r="AC286" s="201"/>
      <c r="AD286" s="113"/>
      <c r="AE286" s="113"/>
      <c r="AF286" s="113"/>
      <c r="AG286" s="113"/>
    </row>
    <row r="287" spans="2:33" x14ac:dyDescent="0.2">
      <c r="B287" s="200"/>
      <c r="C287" s="113"/>
      <c r="D287" s="201"/>
      <c r="E287" s="201"/>
      <c r="F287" s="113"/>
      <c r="G287" s="113"/>
      <c r="H287" s="113"/>
      <c r="I287" s="203"/>
      <c r="J287" s="203"/>
      <c r="K287" s="203"/>
      <c r="L287" s="204"/>
      <c r="M287" s="201"/>
      <c r="N287" s="201"/>
      <c r="O287" s="201"/>
      <c r="P287" s="201"/>
      <c r="Q287" s="113"/>
      <c r="R287" s="113"/>
      <c r="U287" s="201"/>
      <c r="V287" s="113"/>
      <c r="W287" s="113"/>
      <c r="X287" s="113"/>
      <c r="Y287" s="113"/>
      <c r="Z287" s="113"/>
      <c r="AA287" s="113"/>
      <c r="AB287" s="113"/>
      <c r="AC287" s="201"/>
      <c r="AD287" s="113"/>
      <c r="AE287" s="113"/>
      <c r="AF287" s="113"/>
      <c r="AG287" s="113"/>
    </row>
    <row r="288" spans="2:33" x14ac:dyDescent="0.2">
      <c r="B288" s="200"/>
      <c r="C288" s="113"/>
      <c r="D288" s="201"/>
      <c r="E288" s="201"/>
      <c r="F288" s="113"/>
      <c r="G288" s="113"/>
      <c r="H288" s="113"/>
      <c r="I288" s="203"/>
      <c r="J288" s="203"/>
      <c r="K288" s="203"/>
      <c r="L288" s="204"/>
      <c r="M288" s="201"/>
      <c r="N288" s="201"/>
      <c r="O288" s="201"/>
      <c r="P288" s="201"/>
      <c r="Q288" s="113"/>
      <c r="R288" s="113"/>
      <c r="U288" s="201"/>
      <c r="V288" s="113"/>
      <c r="W288" s="113"/>
      <c r="X288" s="113"/>
      <c r="Y288" s="113"/>
      <c r="Z288" s="113"/>
      <c r="AA288" s="113"/>
      <c r="AB288" s="113"/>
      <c r="AC288" s="201"/>
      <c r="AD288" s="113"/>
      <c r="AE288" s="113"/>
      <c r="AF288" s="113"/>
      <c r="AG288" s="113"/>
    </row>
    <row r="289" spans="2:33" x14ac:dyDescent="0.2">
      <c r="B289" s="200"/>
      <c r="C289" s="113"/>
      <c r="D289" s="201"/>
      <c r="E289" s="201"/>
      <c r="F289" s="113"/>
      <c r="G289" s="113"/>
      <c r="H289" s="113"/>
      <c r="I289" s="203"/>
      <c r="J289" s="203"/>
      <c r="K289" s="203"/>
      <c r="L289" s="204"/>
      <c r="M289" s="201"/>
      <c r="N289" s="201"/>
      <c r="O289" s="201"/>
      <c r="P289" s="201"/>
      <c r="Q289" s="113"/>
      <c r="R289" s="113"/>
      <c r="U289" s="201"/>
      <c r="V289" s="113"/>
      <c r="W289" s="113"/>
      <c r="X289" s="113"/>
      <c r="Y289" s="113"/>
      <c r="Z289" s="113"/>
      <c r="AA289" s="113"/>
      <c r="AB289" s="113"/>
      <c r="AC289" s="201"/>
      <c r="AD289" s="113"/>
      <c r="AE289" s="113"/>
      <c r="AF289" s="113"/>
      <c r="AG289" s="113"/>
    </row>
    <row r="290" spans="2:33" x14ac:dyDescent="0.2">
      <c r="B290" s="200"/>
      <c r="C290" s="113"/>
      <c r="D290" s="201"/>
      <c r="E290" s="201"/>
      <c r="F290" s="113"/>
      <c r="G290" s="113"/>
      <c r="H290" s="113"/>
      <c r="I290" s="203"/>
      <c r="J290" s="203"/>
      <c r="K290" s="203"/>
      <c r="L290" s="204"/>
      <c r="M290" s="201"/>
      <c r="N290" s="201"/>
      <c r="O290" s="201"/>
      <c r="P290" s="201"/>
      <c r="Q290" s="113"/>
      <c r="R290" s="113"/>
      <c r="U290" s="201"/>
      <c r="V290" s="113"/>
      <c r="W290" s="113"/>
      <c r="X290" s="113"/>
      <c r="Y290" s="113"/>
      <c r="Z290" s="113"/>
      <c r="AA290" s="113"/>
      <c r="AB290" s="113"/>
      <c r="AC290" s="201"/>
      <c r="AD290" s="113"/>
      <c r="AE290" s="113"/>
      <c r="AF290" s="113"/>
      <c r="AG290" s="113"/>
    </row>
    <row r="291" spans="2:33" x14ac:dyDescent="0.2">
      <c r="B291" s="200"/>
      <c r="C291" s="113"/>
      <c r="D291" s="201"/>
      <c r="E291" s="201"/>
      <c r="F291" s="113"/>
      <c r="G291" s="113"/>
      <c r="H291" s="113"/>
      <c r="I291" s="203"/>
      <c r="J291" s="203"/>
      <c r="K291" s="203"/>
      <c r="L291" s="204"/>
      <c r="M291" s="201"/>
      <c r="N291" s="201"/>
      <c r="O291" s="201"/>
      <c r="P291" s="201"/>
      <c r="Q291" s="113"/>
      <c r="R291" s="113"/>
      <c r="U291" s="201"/>
      <c r="V291" s="113"/>
      <c r="W291" s="113"/>
      <c r="X291" s="113"/>
      <c r="Y291" s="113"/>
      <c r="Z291" s="113"/>
      <c r="AA291" s="113"/>
      <c r="AB291" s="113"/>
      <c r="AC291" s="201"/>
      <c r="AD291" s="113"/>
      <c r="AE291" s="113"/>
      <c r="AF291" s="113"/>
      <c r="AG291" s="113"/>
    </row>
    <row r="292" spans="2:33" x14ac:dyDescent="0.2">
      <c r="B292" s="200"/>
      <c r="C292" s="113"/>
      <c r="D292" s="201"/>
      <c r="E292" s="201"/>
      <c r="F292" s="113"/>
      <c r="G292" s="113"/>
      <c r="H292" s="113"/>
      <c r="I292" s="203"/>
      <c r="J292" s="203"/>
      <c r="K292" s="203"/>
      <c r="L292" s="204"/>
      <c r="M292" s="201"/>
      <c r="N292" s="201"/>
      <c r="O292" s="201"/>
      <c r="P292" s="201"/>
      <c r="Q292" s="113"/>
      <c r="R292" s="113"/>
      <c r="U292" s="201"/>
      <c r="V292" s="113"/>
      <c r="W292" s="113"/>
      <c r="X292" s="113"/>
      <c r="Y292" s="113"/>
      <c r="Z292" s="113"/>
      <c r="AA292" s="113"/>
      <c r="AB292" s="113"/>
      <c r="AC292" s="201"/>
      <c r="AD292" s="113"/>
      <c r="AE292" s="113"/>
      <c r="AF292" s="113"/>
      <c r="AG292" s="113"/>
    </row>
    <row r="293" spans="2:33" x14ac:dyDescent="0.2">
      <c r="B293" s="200"/>
      <c r="C293" s="113"/>
      <c r="D293" s="201"/>
      <c r="E293" s="201"/>
      <c r="F293" s="113"/>
      <c r="G293" s="113"/>
      <c r="H293" s="113"/>
      <c r="I293" s="203"/>
      <c r="J293" s="203"/>
      <c r="K293" s="203"/>
      <c r="L293" s="204"/>
      <c r="M293" s="201"/>
      <c r="N293" s="201"/>
      <c r="O293" s="201"/>
      <c r="P293" s="201"/>
      <c r="Q293" s="113"/>
      <c r="R293" s="113"/>
      <c r="U293" s="201"/>
      <c r="V293" s="113"/>
      <c r="W293" s="113"/>
      <c r="X293" s="113"/>
      <c r="Y293" s="113"/>
      <c r="Z293" s="113"/>
      <c r="AA293" s="113"/>
      <c r="AB293" s="113"/>
      <c r="AC293" s="201"/>
      <c r="AD293" s="113"/>
      <c r="AE293" s="113"/>
      <c r="AF293" s="113"/>
      <c r="AG293" s="113"/>
    </row>
    <row r="294" spans="2:33" x14ac:dyDescent="0.2">
      <c r="B294" s="200"/>
      <c r="C294" s="113"/>
      <c r="D294" s="201"/>
      <c r="E294" s="201"/>
      <c r="F294" s="113"/>
      <c r="G294" s="113"/>
      <c r="H294" s="113"/>
      <c r="I294" s="203"/>
      <c r="J294" s="203"/>
      <c r="K294" s="203"/>
      <c r="L294" s="204"/>
      <c r="M294" s="201"/>
      <c r="N294" s="201"/>
      <c r="O294" s="201"/>
      <c r="P294" s="201"/>
      <c r="Q294" s="113"/>
      <c r="R294" s="113"/>
      <c r="U294" s="201"/>
      <c r="V294" s="113"/>
      <c r="W294" s="113"/>
      <c r="X294" s="113"/>
      <c r="Y294" s="113"/>
      <c r="Z294" s="113"/>
      <c r="AA294" s="113"/>
      <c r="AB294" s="113"/>
      <c r="AC294" s="201"/>
      <c r="AD294" s="113"/>
      <c r="AE294" s="113"/>
      <c r="AF294" s="113"/>
      <c r="AG294" s="113"/>
    </row>
    <row r="295" spans="2:33" x14ac:dyDescent="0.2">
      <c r="B295" s="200"/>
      <c r="C295" s="113"/>
      <c r="D295" s="201"/>
      <c r="E295" s="201"/>
      <c r="F295" s="113"/>
      <c r="G295" s="113"/>
      <c r="H295" s="113"/>
      <c r="I295" s="203"/>
      <c r="J295" s="203"/>
      <c r="K295" s="203"/>
      <c r="L295" s="204"/>
      <c r="M295" s="201"/>
      <c r="N295" s="201"/>
      <c r="O295" s="201"/>
      <c r="P295" s="201"/>
      <c r="Q295" s="113"/>
      <c r="R295" s="113"/>
      <c r="U295" s="201"/>
      <c r="V295" s="113"/>
      <c r="W295" s="113"/>
      <c r="X295" s="113"/>
      <c r="Y295" s="113"/>
      <c r="Z295" s="113"/>
      <c r="AA295" s="113"/>
      <c r="AB295" s="113"/>
      <c r="AC295" s="201"/>
      <c r="AD295" s="113"/>
      <c r="AE295" s="113"/>
      <c r="AF295" s="113"/>
      <c r="AG295" s="113"/>
    </row>
    <row r="296" spans="2:33" x14ac:dyDescent="0.2">
      <c r="B296" s="200"/>
      <c r="C296" s="113"/>
      <c r="D296" s="201"/>
      <c r="E296" s="201"/>
      <c r="F296" s="113"/>
      <c r="G296" s="113"/>
      <c r="H296" s="113"/>
      <c r="I296" s="203"/>
      <c r="J296" s="203"/>
      <c r="K296" s="203"/>
      <c r="L296" s="204"/>
      <c r="M296" s="201"/>
      <c r="N296" s="201"/>
      <c r="O296" s="201"/>
      <c r="P296" s="201"/>
      <c r="Q296" s="113"/>
      <c r="R296" s="113"/>
      <c r="U296" s="201"/>
      <c r="V296" s="113"/>
      <c r="W296" s="113"/>
      <c r="X296" s="113"/>
      <c r="Y296" s="113"/>
      <c r="Z296" s="113"/>
      <c r="AA296" s="113"/>
      <c r="AB296" s="113"/>
      <c r="AC296" s="201"/>
      <c r="AD296" s="113"/>
      <c r="AE296" s="113"/>
      <c r="AF296" s="113"/>
      <c r="AG296" s="113"/>
    </row>
    <row r="297" spans="2:33" x14ac:dyDescent="0.2">
      <c r="B297" s="200"/>
      <c r="C297" s="113"/>
      <c r="D297" s="201"/>
      <c r="E297" s="201"/>
      <c r="F297" s="113"/>
      <c r="G297" s="113"/>
      <c r="H297" s="113"/>
      <c r="I297" s="203"/>
      <c r="J297" s="203"/>
      <c r="K297" s="203"/>
      <c r="L297" s="204"/>
      <c r="M297" s="201"/>
      <c r="N297" s="201"/>
      <c r="O297" s="201"/>
      <c r="P297" s="201"/>
      <c r="Q297" s="113"/>
      <c r="R297" s="113"/>
      <c r="U297" s="201"/>
      <c r="V297" s="113"/>
      <c r="W297" s="113"/>
      <c r="X297" s="113"/>
      <c r="Y297" s="113"/>
      <c r="Z297" s="113"/>
      <c r="AA297" s="113"/>
      <c r="AB297" s="113"/>
      <c r="AC297" s="201"/>
      <c r="AD297" s="113"/>
      <c r="AE297" s="113"/>
      <c r="AF297" s="113"/>
      <c r="AG297" s="113"/>
    </row>
    <row r="298" spans="2:33" x14ac:dyDescent="0.2">
      <c r="B298" s="200"/>
      <c r="C298" s="113"/>
      <c r="D298" s="201"/>
      <c r="E298" s="201"/>
      <c r="F298" s="113"/>
      <c r="G298" s="113"/>
      <c r="H298" s="113"/>
      <c r="I298" s="203"/>
      <c r="J298" s="203"/>
      <c r="K298" s="203"/>
      <c r="L298" s="204"/>
      <c r="M298" s="201"/>
      <c r="N298" s="201"/>
      <c r="O298" s="201"/>
      <c r="P298" s="201"/>
      <c r="Q298" s="113"/>
      <c r="R298" s="113"/>
      <c r="U298" s="201"/>
      <c r="V298" s="113"/>
      <c r="W298" s="113"/>
      <c r="X298" s="113"/>
      <c r="Y298" s="113"/>
      <c r="Z298" s="113"/>
      <c r="AA298" s="113"/>
      <c r="AB298" s="113"/>
      <c r="AC298" s="201"/>
      <c r="AD298" s="113"/>
      <c r="AE298" s="113"/>
      <c r="AF298" s="113"/>
      <c r="AG298" s="113"/>
    </row>
    <row r="299" spans="2:33" x14ac:dyDescent="0.2">
      <c r="B299" s="200"/>
      <c r="C299" s="113"/>
      <c r="D299" s="201"/>
      <c r="E299" s="201"/>
      <c r="F299" s="113"/>
      <c r="G299" s="113"/>
      <c r="H299" s="113"/>
      <c r="I299" s="203"/>
      <c r="J299" s="203"/>
      <c r="K299" s="203"/>
      <c r="L299" s="204"/>
      <c r="M299" s="201"/>
      <c r="N299" s="201"/>
      <c r="O299" s="201"/>
      <c r="P299" s="201"/>
      <c r="Q299" s="113"/>
      <c r="R299" s="113"/>
      <c r="U299" s="201"/>
      <c r="V299" s="113"/>
      <c r="W299" s="113"/>
      <c r="X299" s="113"/>
      <c r="Y299" s="113"/>
      <c r="Z299" s="113"/>
      <c r="AA299" s="113"/>
      <c r="AB299" s="113"/>
      <c r="AC299" s="201"/>
      <c r="AD299" s="113"/>
      <c r="AE299" s="113"/>
      <c r="AF299" s="113"/>
      <c r="AG299" s="113"/>
    </row>
    <row r="300" spans="2:33" x14ac:dyDescent="0.2">
      <c r="B300" s="200"/>
      <c r="C300" s="113"/>
      <c r="D300" s="201"/>
      <c r="E300" s="201"/>
      <c r="F300" s="113"/>
      <c r="G300" s="113"/>
      <c r="H300" s="113"/>
      <c r="I300" s="203"/>
      <c r="J300" s="203"/>
      <c r="K300" s="203"/>
      <c r="L300" s="204"/>
      <c r="M300" s="201"/>
      <c r="N300" s="201"/>
      <c r="O300" s="201"/>
      <c r="P300" s="201"/>
      <c r="Q300" s="113"/>
      <c r="R300" s="113"/>
      <c r="U300" s="201"/>
      <c r="V300" s="113"/>
      <c r="W300" s="113"/>
      <c r="X300" s="113"/>
      <c r="Y300" s="113"/>
      <c r="Z300" s="113"/>
      <c r="AA300" s="113"/>
      <c r="AB300" s="113"/>
      <c r="AC300" s="201"/>
      <c r="AD300" s="113"/>
      <c r="AE300" s="113"/>
      <c r="AF300" s="113"/>
      <c r="AG300" s="113"/>
    </row>
    <row r="301" spans="2:33" x14ac:dyDescent="0.2">
      <c r="B301" s="200"/>
      <c r="C301" s="113"/>
      <c r="D301" s="201"/>
      <c r="E301" s="201"/>
      <c r="F301" s="113"/>
      <c r="G301" s="113"/>
      <c r="H301" s="113"/>
      <c r="I301" s="203"/>
      <c r="J301" s="203"/>
      <c r="K301" s="203"/>
      <c r="L301" s="204"/>
      <c r="M301" s="201"/>
      <c r="N301" s="201"/>
      <c r="O301" s="201"/>
      <c r="P301" s="201"/>
      <c r="Q301" s="113"/>
      <c r="R301" s="113"/>
      <c r="U301" s="201"/>
      <c r="V301" s="113"/>
      <c r="W301" s="113"/>
      <c r="X301" s="113"/>
      <c r="Y301" s="113"/>
      <c r="Z301" s="113"/>
      <c r="AA301" s="113"/>
      <c r="AB301" s="113"/>
      <c r="AC301" s="201"/>
      <c r="AD301" s="113"/>
      <c r="AE301" s="113"/>
      <c r="AF301" s="113"/>
      <c r="AG301" s="113"/>
    </row>
    <row r="302" spans="2:33" x14ac:dyDescent="0.2">
      <c r="B302" s="200"/>
      <c r="C302" s="113"/>
      <c r="D302" s="201"/>
      <c r="E302" s="201"/>
      <c r="F302" s="113"/>
      <c r="G302" s="113"/>
      <c r="H302" s="113"/>
      <c r="I302" s="203"/>
      <c r="J302" s="203"/>
      <c r="K302" s="203"/>
      <c r="L302" s="204"/>
      <c r="M302" s="201"/>
      <c r="N302" s="201"/>
      <c r="O302" s="201"/>
      <c r="P302" s="201"/>
      <c r="Q302" s="113"/>
      <c r="R302" s="113"/>
      <c r="U302" s="201"/>
      <c r="V302" s="113"/>
      <c r="W302" s="113"/>
      <c r="X302" s="113"/>
      <c r="Y302" s="113"/>
      <c r="Z302" s="113"/>
      <c r="AA302" s="113"/>
      <c r="AB302" s="113"/>
      <c r="AC302" s="201"/>
      <c r="AD302" s="113"/>
      <c r="AE302" s="113"/>
      <c r="AF302" s="113"/>
      <c r="AG302" s="113"/>
    </row>
    <row r="303" spans="2:33" x14ac:dyDescent="0.2">
      <c r="B303" s="200"/>
      <c r="C303" s="113"/>
      <c r="D303" s="201"/>
      <c r="E303" s="201"/>
      <c r="F303" s="113"/>
      <c r="G303" s="113"/>
      <c r="H303" s="113"/>
      <c r="I303" s="203"/>
      <c r="J303" s="203"/>
      <c r="K303" s="203"/>
      <c r="L303" s="204"/>
      <c r="M303" s="201"/>
      <c r="N303" s="201"/>
      <c r="O303" s="201"/>
      <c r="P303" s="201"/>
      <c r="Q303" s="113"/>
      <c r="R303" s="113"/>
      <c r="U303" s="201"/>
      <c r="V303" s="113"/>
      <c r="W303" s="113"/>
      <c r="X303" s="113"/>
      <c r="Y303" s="113"/>
      <c r="Z303" s="113"/>
      <c r="AA303" s="113"/>
      <c r="AB303" s="113"/>
      <c r="AC303" s="201"/>
      <c r="AD303" s="113"/>
      <c r="AE303" s="113"/>
      <c r="AF303" s="113"/>
      <c r="AG303" s="113"/>
    </row>
    <row r="304" spans="2:33" x14ac:dyDescent="0.2">
      <c r="B304" s="200"/>
      <c r="C304" s="113"/>
      <c r="D304" s="201"/>
      <c r="E304" s="201"/>
      <c r="F304" s="113"/>
      <c r="G304" s="113"/>
      <c r="H304" s="113"/>
      <c r="I304" s="203"/>
      <c r="J304" s="203"/>
      <c r="K304" s="203"/>
      <c r="L304" s="204"/>
      <c r="M304" s="201"/>
      <c r="N304" s="201"/>
      <c r="O304" s="201"/>
      <c r="P304" s="201"/>
      <c r="Q304" s="113"/>
      <c r="R304" s="113"/>
      <c r="U304" s="201"/>
      <c r="V304" s="113"/>
      <c r="W304" s="113"/>
      <c r="X304" s="113"/>
      <c r="Y304" s="113"/>
      <c r="Z304" s="113"/>
      <c r="AA304" s="113"/>
      <c r="AB304" s="113"/>
      <c r="AC304" s="201"/>
      <c r="AD304" s="113"/>
      <c r="AE304" s="113"/>
      <c r="AF304" s="113"/>
      <c r="AG304" s="113"/>
    </row>
    <row r="305" spans="2:33" x14ac:dyDescent="0.2">
      <c r="B305" s="200"/>
      <c r="C305" s="113"/>
      <c r="D305" s="201"/>
      <c r="E305" s="201"/>
      <c r="F305" s="113"/>
      <c r="G305" s="113"/>
      <c r="H305" s="113"/>
      <c r="I305" s="203"/>
      <c r="J305" s="203"/>
      <c r="K305" s="203"/>
      <c r="L305" s="204"/>
      <c r="M305" s="201"/>
      <c r="N305" s="201"/>
      <c r="O305" s="201"/>
      <c r="P305" s="201"/>
      <c r="Q305" s="113"/>
      <c r="R305" s="113"/>
      <c r="U305" s="201"/>
      <c r="V305" s="113"/>
      <c r="W305" s="113"/>
      <c r="X305" s="113"/>
      <c r="Y305" s="113"/>
      <c r="Z305" s="113"/>
      <c r="AA305" s="113"/>
      <c r="AB305" s="113"/>
      <c r="AC305" s="201"/>
      <c r="AD305" s="113"/>
      <c r="AE305" s="113"/>
      <c r="AF305" s="113"/>
      <c r="AG305" s="113"/>
    </row>
    <row r="306" spans="2:33" x14ac:dyDescent="0.2">
      <c r="B306" s="200"/>
      <c r="C306" s="113"/>
      <c r="D306" s="201"/>
      <c r="E306" s="201"/>
      <c r="F306" s="113"/>
      <c r="G306" s="113"/>
      <c r="H306" s="113"/>
      <c r="I306" s="203"/>
      <c r="J306" s="203"/>
      <c r="K306" s="203"/>
      <c r="L306" s="204"/>
      <c r="M306" s="201"/>
      <c r="N306" s="201"/>
      <c r="O306" s="201"/>
      <c r="P306" s="201"/>
      <c r="Q306" s="113"/>
      <c r="R306" s="113"/>
      <c r="U306" s="201"/>
      <c r="V306" s="113"/>
      <c r="W306" s="113"/>
      <c r="X306" s="113"/>
      <c r="Y306" s="113"/>
      <c r="Z306" s="113"/>
      <c r="AA306" s="113"/>
      <c r="AB306" s="113"/>
      <c r="AC306" s="201"/>
      <c r="AD306" s="113"/>
      <c r="AE306" s="113"/>
      <c r="AF306" s="113"/>
      <c r="AG306" s="113"/>
    </row>
    <row r="307" spans="2:33" x14ac:dyDescent="0.2">
      <c r="B307" s="200"/>
      <c r="C307" s="113"/>
      <c r="D307" s="201"/>
      <c r="E307" s="201"/>
      <c r="F307" s="113"/>
      <c r="G307" s="113"/>
      <c r="H307" s="113"/>
      <c r="I307" s="203"/>
      <c r="J307" s="203"/>
      <c r="K307" s="203"/>
      <c r="L307" s="204"/>
      <c r="M307" s="201"/>
      <c r="N307" s="201"/>
      <c r="O307" s="201"/>
      <c r="P307" s="201"/>
      <c r="Q307" s="113"/>
      <c r="R307" s="113"/>
      <c r="U307" s="201"/>
      <c r="V307" s="113"/>
      <c r="W307" s="113"/>
      <c r="X307" s="113"/>
      <c r="Y307" s="113"/>
      <c r="Z307" s="113"/>
      <c r="AA307" s="113"/>
      <c r="AB307" s="113"/>
      <c r="AC307" s="201"/>
      <c r="AD307" s="113"/>
      <c r="AE307" s="113"/>
      <c r="AF307" s="113"/>
      <c r="AG307" s="113"/>
    </row>
    <row r="308" spans="2:33" x14ac:dyDescent="0.2">
      <c r="B308" s="200"/>
      <c r="C308" s="113"/>
      <c r="D308" s="201"/>
      <c r="E308" s="201"/>
      <c r="F308" s="113"/>
      <c r="G308" s="113"/>
      <c r="H308" s="113"/>
      <c r="I308" s="203"/>
      <c r="J308" s="203"/>
      <c r="K308" s="203"/>
      <c r="L308" s="204"/>
      <c r="M308" s="201"/>
      <c r="N308" s="201"/>
      <c r="O308" s="201"/>
      <c r="P308" s="201"/>
      <c r="Q308" s="113"/>
      <c r="R308" s="113"/>
      <c r="U308" s="201"/>
      <c r="V308" s="113"/>
      <c r="W308" s="113"/>
      <c r="X308" s="113"/>
      <c r="Y308" s="113"/>
      <c r="Z308" s="113"/>
      <c r="AA308" s="113"/>
      <c r="AB308" s="113"/>
      <c r="AC308" s="201"/>
      <c r="AD308" s="113"/>
      <c r="AE308" s="113"/>
      <c r="AF308" s="113"/>
      <c r="AG308" s="113"/>
    </row>
    <row r="309" spans="2:33" x14ac:dyDescent="0.2">
      <c r="B309" s="200"/>
      <c r="C309" s="113"/>
      <c r="D309" s="201"/>
      <c r="E309" s="201"/>
      <c r="F309" s="113"/>
      <c r="G309" s="113"/>
      <c r="H309" s="113"/>
      <c r="I309" s="203"/>
      <c r="J309" s="203"/>
      <c r="K309" s="203"/>
      <c r="L309" s="204"/>
      <c r="M309" s="201"/>
      <c r="N309" s="201"/>
      <c r="O309" s="201"/>
      <c r="P309" s="201"/>
      <c r="Q309" s="113"/>
      <c r="R309" s="113"/>
      <c r="U309" s="201"/>
      <c r="V309" s="113"/>
      <c r="W309" s="113"/>
      <c r="X309" s="113"/>
      <c r="Y309" s="113"/>
      <c r="Z309" s="113"/>
      <c r="AA309" s="113"/>
      <c r="AB309" s="113"/>
      <c r="AC309" s="201"/>
      <c r="AD309" s="113"/>
      <c r="AE309" s="113"/>
      <c r="AF309" s="113"/>
      <c r="AG309" s="113"/>
    </row>
    <row r="310" spans="2:33" x14ac:dyDescent="0.2">
      <c r="B310" s="200"/>
      <c r="C310" s="113"/>
      <c r="D310" s="201"/>
      <c r="E310" s="201"/>
      <c r="F310" s="113"/>
      <c r="G310" s="113"/>
      <c r="H310" s="113"/>
      <c r="I310" s="203"/>
      <c r="J310" s="203"/>
      <c r="K310" s="203"/>
      <c r="L310" s="204"/>
      <c r="M310" s="201"/>
      <c r="N310" s="201"/>
      <c r="O310" s="201"/>
      <c r="P310" s="201"/>
      <c r="Q310" s="113"/>
      <c r="R310" s="113"/>
      <c r="U310" s="201"/>
      <c r="V310" s="113"/>
      <c r="W310" s="113"/>
      <c r="X310" s="113"/>
      <c r="Y310" s="113"/>
      <c r="Z310" s="113"/>
      <c r="AA310" s="113"/>
      <c r="AB310" s="113"/>
      <c r="AC310" s="201"/>
      <c r="AD310" s="113"/>
      <c r="AE310" s="113"/>
      <c r="AF310" s="113"/>
      <c r="AG310" s="113"/>
    </row>
    <row r="311" spans="2:33" x14ac:dyDescent="0.2">
      <c r="B311" s="200"/>
      <c r="C311" s="113"/>
      <c r="D311" s="201"/>
      <c r="E311" s="201"/>
      <c r="F311" s="113"/>
      <c r="G311" s="113"/>
      <c r="H311" s="113"/>
      <c r="I311" s="203"/>
      <c r="J311" s="203"/>
      <c r="K311" s="203"/>
      <c r="L311" s="204"/>
      <c r="M311" s="201"/>
      <c r="N311" s="201"/>
      <c r="O311" s="201"/>
      <c r="P311" s="201"/>
      <c r="Q311" s="113"/>
      <c r="R311" s="113"/>
      <c r="U311" s="201"/>
      <c r="V311" s="113"/>
      <c r="W311" s="113"/>
      <c r="X311" s="113"/>
      <c r="Y311" s="113"/>
      <c r="Z311" s="113"/>
      <c r="AA311" s="113"/>
      <c r="AB311" s="113"/>
      <c r="AC311" s="201"/>
      <c r="AD311" s="113"/>
      <c r="AE311" s="113"/>
      <c r="AF311" s="113"/>
      <c r="AG311" s="113"/>
    </row>
    <row r="312" spans="2:33" x14ac:dyDescent="0.2">
      <c r="B312" s="200"/>
      <c r="C312" s="113"/>
      <c r="D312" s="201"/>
      <c r="E312" s="201"/>
      <c r="F312" s="113"/>
      <c r="G312" s="113"/>
      <c r="H312" s="113"/>
      <c r="I312" s="203"/>
      <c r="J312" s="203"/>
      <c r="K312" s="203"/>
      <c r="L312" s="204"/>
      <c r="M312" s="201"/>
      <c r="N312" s="201"/>
      <c r="O312" s="201"/>
      <c r="P312" s="201"/>
      <c r="Q312" s="113"/>
      <c r="R312" s="113"/>
      <c r="U312" s="201"/>
      <c r="V312" s="113"/>
      <c r="W312" s="113"/>
      <c r="X312" s="113"/>
      <c r="Y312" s="113"/>
      <c r="Z312" s="113"/>
      <c r="AA312" s="113"/>
      <c r="AB312" s="113"/>
      <c r="AC312" s="201"/>
      <c r="AD312" s="113"/>
      <c r="AE312" s="113"/>
      <c r="AF312" s="113"/>
      <c r="AG312" s="113"/>
    </row>
    <row r="313" spans="2:33" x14ac:dyDescent="0.2">
      <c r="B313" s="200"/>
      <c r="C313" s="113"/>
      <c r="D313" s="201"/>
      <c r="E313" s="201"/>
      <c r="F313" s="113"/>
      <c r="G313" s="113"/>
      <c r="H313" s="113"/>
      <c r="I313" s="203"/>
      <c r="J313" s="203"/>
      <c r="K313" s="203"/>
      <c r="L313" s="204"/>
      <c r="M313" s="201"/>
      <c r="N313" s="201"/>
      <c r="O313" s="201"/>
      <c r="P313" s="201"/>
      <c r="Q313" s="113"/>
      <c r="R313" s="113"/>
      <c r="U313" s="201"/>
      <c r="V313" s="113"/>
      <c r="W313" s="113"/>
      <c r="X313" s="113"/>
      <c r="Y313" s="113"/>
      <c r="Z313" s="113"/>
      <c r="AA313" s="113"/>
      <c r="AB313" s="113"/>
      <c r="AC313" s="201"/>
      <c r="AD313" s="113"/>
      <c r="AE313" s="113"/>
      <c r="AF313" s="113"/>
      <c r="AG313" s="113"/>
    </row>
    <row r="314" spans="2:33" x14ac:dyDescent="0.2">
      <c r="B314" s="200"/>
      <c r="C314" s="113"/>
      <c r="D314" s="201"/>
      <c r="E314" s="201"/>
      <c r="F314" s="113"/>
      <c r="G314" s="113"/>
      <c r="H314" s="113"/>
      <c r="I314" s="203"/>
      <c r="J314" s="203"/>
      <c r="K314" s="203"/>
      <c r="L314" s="204"/>
      <c r="M314" s="201"/>
      <c r="N314" s="201"/>
      <c r="O314" s="201"/>
      <c r="P314" s="201"/>
      <c r="Q314" s="113"/>
      <c r="R314" s="113"/>
      <c r="U314" s="201"/>
      <c r="V314" s="113"/>
      <c r="W314" s="113"/>
      <c r="X314" s="113"/>
      <c r="Y314" s="113"/>
      <c r="Z314" s="113"/>
      <c r="AA314" s="113"/>
      <c r="AB314" s="113"/>
      <c r="AC314" s="201"/>
      <c r="AD314" s="113"/>
      <c r="AE314" s="113"/>
      <c r="AF314" s="113"/>
      <c r="AG314" s="113"/>
    </row>
    <row r="315" spans="2:33" x14ac:dyDescent="0.2">
      <c r="B315" s="200"/>
      <c r="C315" s="113"/>
      <c r="D315" s="201"/>
      <c r="E315" s="201"/>
      <c r="F315" s="113"/>
      <c r="G315" s="113"/>
      <c r="H315" s="113"/>
      <c r="I315" s="203"/>
      <c r="J315" s="203"/>
      <c r="K315" s="203"/>
      <c r="L315" s="204"/>
      <c r="M315" s="201"/>
      <c r="N315" s="201"/>
      <c r="O315" s="201"/>
      <c r="P315" s="201"/>
      <c r="Q315" s="113"/>
      <c r="R315" s="113"/>
      <c r="U315" s="201"/>
      <c r="V315" s="113"/>
      <c r="W315" s="113"/>
      <c r="X315" s="113"/>
      <c r="Y315" s="113"/>
      <c r="Z315" s="113"/>
      <c r="AA315" s="113"/>
      <c r="AB315" s="113"/>
      <c r="AC315" s="201"/>
      <c r="AD315" s="113"/>
      <c r="AE315" s="113"/>
      <c r="AF315" s="113"/>
      <c r="AG315" s="113"/>
    </row>
    <row r="316" spans="2:33" x14ac:dyDescent="0.2">
      <c r="B316" s="200"/>
      <c r="C316" s="113"/>
      <c r="D316" s="201"/>
      <c r="E316" s="201"/>
      <c r="F316" s="113"/>
      <c r="G316" s="113"/>
      <c r="H316" s="113"/>
      <c r="I316" s="203"/>
      <c r="J316" s="203"/>
      <c r="K316" s="203"/>
      <c r="L316" s="204"/>
      <c r="M316" s="201"/>
      <c r="N316" s="201"/>
      <c r="O316" s="201"/>
      <c r="P316" s="201"/>
      <c r="Q316" s="113"/>
      <c r="R316" s="113"/>
      <c r="U316" s="201"/>
      <c r="V316" s="113"/>
      <c r="W316" s="113"/>
      <c r="X316" s="113"/>
      <c r="Y316" s="113"/>
      <c r="Z316" s="113"/>
      <c r="AA316" s="113"/>
      <c r="AB316" s="113"/>
      <c r="AC316" s="201"/>
      <c r="AD316" s="113"/>
      <c r="AE316" s="113"/>
      <c r="AF316" s="113"/>
      <c r="AG316" s="113"/>
    </row>
    <row r="317" spans="2:33" x14ac:dyDescent="0.2">
      <c r="B317" s="200"/>
      <c r="C317" s="113"/>
      <c r="D317" s="201"/>
      <c r="E317" s="201"/>
      <c r="F317" s="113"/>
      <c r="G317" s="113"/>
      <c r="H317" s="113"/>
      <c r="I317" s="203"/>
      <c r="J317" s="203"/>
      <c r="K317" s="203"/>
      <c r="L317" s="204"/>
      <c r="M317" s="201"/>
      <c r="N317" s="201"/>
      <c r="O317" s="201"/>
      <c r="P317" s="201"/>
      <c r="Q317" s="113"/>
      <c r="R317" s="113"/>
      <c r="U317" s="201"/>
      <c r="V317" s="113"/>
      <c r="W317" s="113"/>
      <c r="X317" s="113"/>
      <c r="Y317" s="113"/>
      <c r="Z317" s="113"/>
      <c r="AA317" s="113"/>
      <c r="AB317" s="113"/>
      <c r="AC317" s="201"/>
      <c r="AD317" s="113"/>
      <c r="AE317" s="113"/>
      <c r="AF317" s="113"/>
      <c r="AG317" s="113"/>
    </row>
    <row r="318" spans="2:33" x14ac:dyDescent="0.2">
      <c r="B318" s="200"/>
      <c r="C318" s="113"/>
      <c r="D318" s="201"/>
      <c r="E318" s="201"/>
      <c r="F318" s="113"/>
      <c r="G318" s="113"/>
      <c r="H318" s="113"/>
      <c r="I318" s="203"/>
      <c r="J318" s="203"/>
      <c r="K318" s="203"/>
      <c r="L318" s="204"/>
      <c r="M318" s="201"/>
      <c r="N318" s="201"/>
      <c r="O318" s="201"/>
      <c r="P318" s="201"/>
      <c r="Q318" s="113"/>
      <c r="R318" s="113"/>
      <c r="U318" s="201"/>
      <c r="V318" s="113"/>
      <c r="W318" s="113"/>
      <c r="X318" s="113"/>
      <c r="Y318" s="113"/>
      <c r="Z318" s="113"/>
      <c r="AA318" s="113"/>
      <c r="AB318" s="113"/>
      <c r="AC318" s="201"/>
      <c r="AD318" s="113"/>
      <c r="AE318" s="113"/>
      <c r="AF318" s="113"/>
      <c r="AG318" s="113"/>
    </row>
    <row r="319" spans="2:33" x14ac:dyDescent="0.2">
      <c r="B319" s="200"/>
      <c r="C319" s="113"/>
      <c r="D319" s="201"/>
      <c r="E319" s="201"/>
      <c r="F319" s="113"/>
      <c r="G319" s="113"/>
      <c r="H319" s="113"/>
      <c r="I319" s="203"/>
      <c r="J319" s="203"/>
      <c r="K319" s="203"/>
      <c r="L319" s="204"/>
      <c r="M319" s="201"/>
      <c r="N319" s="201"/>
      <c r="O319" s="201"/>
      <c r="P319" s="201"/>
      <c r="Q319" s="113"/>
      <c r="R319" s="113"/>
      <c r="U319" s="201"/>
      <c r="V319" s="113"/>
      <c r="W319" s="113"/>
      <c r="X319" s="113"/>
      <c r="Y319" s="113"/>
      <c r="Z319" s="113"/>
      <c r="AA319" s="113"/>
      <c r="AB319" s="113"/>
      <c r="AC319" s="201"/>
      <c r="AD319" s="113"/>
      <c r="AE319" s="113"/>
      <c r="AF319" s="113"/>
      <c r="AG319" s="113"/>
    </row>
    <row r="320" spans="2:33" x14ac:dyDescent="0.2">
      <c r="B320" s="200"/>
      <c r="C320" s="113"/>
      <c r="D320" s="201"/>
      <c r="E320" s="201"/>
      <c r="F320" s="113"/>
      <c r="G320" s="113"/>
      <c r="H320" s="113"/>
      <c r="I320" s="203"/>
      <c r="J320" s="203"/>
      <c r="K320" s="203"/>
      <c r="L320" s="204"/>
      <c r="M320" s="201"/>
      <c r="N320" s="201"/>
      <c r="O320" s="201"/>
      <c r="P320" s="201"/>
      <c r="Q320" s="113"/>
      <c r="R320" s="113"/>
      <c r="U320" s="201"/>
      <c r="V320" s="113"/>
      <c r="W320" s="113"/>
      <c r="X320" s="113"/>
      <c r="Y320" s="113"/>
      <c r="Z320" s="113"/>
      <c r="AA320" s="113"/>
      <c r="AB320" s="113"/>
      <c r="AC320" s="201"/>
      <c r="AD320" s="113"/>
      <c r="AE320" s="113"/>
      <c r="AF320" s="113"/>
      <c r="AG320" s="113"/>
    </row>
    <row r="321" spans="2:33" x14ac:dyDescent="0.2">
      <c r="B321" s="200"/>
      <c r="C321" s="113"/>
      <c r="D321" s="201"/>
      <c r="E321" s="201"/>
      <c r="F321" s="113"/>
      <c r="G321" s="113"/>
      <c r="H321" s="113"/>
      <c r="I321" s="203"/>
      <c r="J321" s="203"/>
      <c r="K321" s="203"/>
      <c r="L321" s="204"/>
      <c r="M321" s="201"/>
      <c r="N321" s="201"/>
      <c r="O321" s="201"/>
      <c r="P321" s="201"/>
      <c r="Q321" s="113"/>
      <c r="R321" s="113"/>
      <c r="U321" s="201"/>
      <c r="V321" s="113"/>
      <c r="W321" s="113"/>
      <c r="X321" s="113"/>
      <c r="Y321" s="113"/>
      <c r="Z321" s="113"/>
      <c r="AA321" s="113"/>
      <c r="AB321" s="113"/>
      <c r="AC321" s="201"/>
      <c r="AD321" s="113"/>
      <c r="AE321" s="113"/>
      <c r="AF321" s="113"/>
      <c r="AG321" s="113"/>
    </row>
    <row r="322" spans="2:33" x14ac:dyDescent="0.2">
      <c r="B322" s="200"/>
      <c r="C322" s="113"/>
      <c r="D322" s="201"/>
      <c r="E322" s="201"/>
      <c r="F322" s="113"/>
      <c r="G322" s="113"/>
      <c r="H322" s="113"/>
      <c r="I322" s="203"/>
      <c r="J322" s="203"/>
      <c r="K322" s="203"/>
      <c r="L322" s="204"/>
      <c r="M322" s="201"/>
      <c r="N322" s="201"/>
      <c r="O322" s="201"/>
      <c r="P322" s="201"/>
      <c r="Q322" s="113"/>
      <c r="R322" s="113"/>
      <c r="U322" s="201"/>
      <c r="V322" s="113"/>
      <c r="W322" s="113"/>
      <c r="X322" s="113"/>
      <c r="Y322" s="113"/>
      <c r="Z322" s="113"/>
      <c r="AA322" s="113"/>
      <c r="AB322" s="113"/>
      <c r="AC322" s="201"/>
      <c r="AD322" s="113"/>
      <c r="AE322" s="113"/>
      <c r="AF322" s="113"/>
      <c r="AG322" s="113"/>
    </row>
    <row r="323" spans="2:33" x14ac:dyDescent="0.2">
      <c r="B323" s="200"/>
      <c r="C323" s="113"/>
      <c r="D323" s="201"/>
      <c r="E323" s="201"/>
      <c r="F323" s="113"/>
      <c r="G323" s="113"/>
      <c r="H323" s="113"/>
      <c r="I323" s="203"/>
      <c r="J323" s="203"/>
      <c r="K323" s="203"/>
      <c r="L323" s="204"/>
      <c r="M323" s="201"/>
      <c r="N323" s="201"/>
      <c r="O323" s="201"/>
      <c r="P323" s="201"/>
      <c r="Q323" s="113"/>
      <c r="R323" s="113"/>
      <c r="U323" s="201"/>
      <c r="V323" s="113"/>
      <c r="W323" s="113"/>
      <c r="X323" s="113"/>
      <c r="Y323" s="113"/>
      <c r="Z323" s="113"/>
      <c r="AA323" s="113"/>
      <c r="AB323" s="113"/>
      <c r="AC323" s="201"/>
      <c r="AD323" s="113"/>
      <c r="AE323" s="113"/>
      <c r="AF323" s="113"/>
      <c r="AG323" s="113"/>
    </row>
    <row r="324" spans="2:33" x14ac:dyDescent="0.2">
      <c r="B324" s="200"/>
      <c r="C324" s="113"/>
      <c r="D324" s="201"/>
      <c r="E324" s="201"/>
      <c r="F324" s="113"/>
      <c r="G324" s="113"/>
      <c r="H324" s="113"/>
      <c r="I324" s="203"/>
      <c r="J324" s="203"/>
      <c r="K324" s="203"/>
      <c r="L324" s="204"/>
      <c r="M324" s="201"/>
      <c r="N324" s="201"/>
      <c r="O324" s="201"/>
      <c r="P324" s="201"/>
      <c r="Q324" s="113"/>
      <c r="R324" s="113"/>
      <c r="U324" s="201"/>
      <c r="V324" s="113"/>
      <c r="W324" s="113"/>
      <c r="X324" s="113"/>
      <c r="Y324" s="113"/>
      <c r="Z324" s="113"/>
      <c r="AA324" s="113"/>
      <c r="AB324" s="113"/>
      <c r="AC324" s="201"/>
      <c r="AD324" s="113"/>
      <c r="AE324" s="113"/>
      <c r="AF324" s="113"/>
      <c r="AG324" s="113"/>
    </row>
    <row r="325" spans="2:33" x14ac:dyDescent="0.2">
      <c r="B325" s="200"/>
      <c r="C325" s="113"/>
      <c r="D325" s="201"/>
      <c r="E325" s="201"/>
      <c r="F325" s="113"/>
      <c r="G325" s="113"/>
      <c r="H325" s="113"/>
      <c r="I325" s="203"/>
      <c r="J325" s="203"/>
      <c r="K325" s="203"/>
      <c r="L325" s="204"/>
      <c r="M325" s="201"/>
      <c r="N325" s="201"/>
      <c r="O325" s="201"/>
      <c r="P325" s="201"/>
      <c r="Q325" s="113"/>
      <c r="R325" s="113"/>
      <c r="U325" s="201"/>
      <c r="V325" s="113"/>
      <c r="W325" s="113"/>
      <c r="X325" s="113"/>
      <c r="Y325" s="113"/>
      <c r="Z325" s="113"/>
      <c r="AA325" s="113"/>
      <c r="AB325" s="113"/>
      <c r="AC325" s="201"/>
      <c r="AD325" s="113"/>
      <c r="AE325" s="113"/>
      <c r="AF325" s="113"/>
      <c r="AG325" s="113"/>
    </row>
    <row r="326" spans="2:33" x14ac:dyDescent="0.2">
      <c r="B326" s="200"/>
      <c r="C326" s="113"/>
      <c r="D326" s="201"/>
      <c r="E326" s="201"/>
      <c r="F326" s="113"/>
      <c r="G326" s="113"/>
      <c r="H326" s="113"/>
      <c r="I326" s="203"/>
      <c r="J326" s="203"/>
      <c r="K326" s="203"/>
      <c r="L326" s="204"/>
      <c r="M326" s="201"/>
      <c r="N326" s="201"/>
      <c r="O326" s="201"/>
      <c r="P326" s="201"/>
      <c r="Q326" s="113"/>
      <c r="R326" s="113"/>
      <c r="U326" s="201"/>
      <c r="V326" s="113"/>
      <c r="W326" s="113"/>
      <c r="X326" s="113"/>
      <c r="Y326" s="113"/>
      <c r="Z326" s="113"/>
      <c r="AA326" s="113"/>
      <c r="AB326" s="113"/>
      <c r="AC326" s="201"/>
      <c r="AD326" s="113"/>
      <c r="AE326" s="113"/>
      <c r="AF326" s="113"/>
      <c r="AG326" s="113"/>
    </row>
    <row r="327" spans="2:33" x14ac:dyDescent="0.2">
      <c r="B327" s="200"/>
      <c r="C327" s="113"/>
      <c r="D327" s="201"/>
      <c r="E327" s="201"/>
      <c r="F327" s="113"/>
      <c r="G327" s="113"/>
      <c r="H327" s="113"/>
      <c r="I327" s="203"/>
      <c r="J327" s="203"/>
      <c r="K327" s="203"/>
      <c r="L327" s="204"/>
      <c r="M327" s="201"/>
      <c r="N327" s="201"/>
      <c r="O327" s="201"/>
      <c r="P327" s="201"/>
      <c r="Q327" s="113"/>
      <c r="R327" s="113"/>
      <c r="U327" s="201"/>
      <c r="V327" s="113"/>
      <c r="W327" s="113"/>
      <c r="X327" s="113"/>
      <c r="Y327" s="113"/>
      <c r="Z327" s="113"/>
      <c r="AA327" s="113"/>
      <c r="AB327" s="113"/>
      <c r="AC327" s="201"/>
      <c r="AD327" s="113"/>
      <c r="AE327" s="113"/>
      <c r="AF327" s="113"/>
      <c r="AG327" s="113"/>
    </row>
    <row r="328" spans="2:33" x14ac:dyDescent="0.2">
      <c r="B328" s="200"/>
      <c r="C328" s="113"/>
      <c r="D328" s="201"/>
      <c r="E328" s="201"/>
      <c r="F328" s="113"/>
      <c r="G328" s="113"/>
      <c r="H328" s="113"/>
      <c r="I328" s="203"/>
      <c r="J328" s="203"/>
      <c r="K328" s="203"/>
      <c r="L328" s="204"/>
      <c r="M328" s="201"/>
      <c r="N328" s="201"/>
      <c r="O328" s="201"/>
      <c r="P328" s="201"/>
      <c r="Q328" s="113"/>
      <c r="R328" s="113"/>
      <c r="U328" s="201"/>
      <c r="V328" s="113"/>
      <c r="W328" s="113"/>
      <c r="X328" s="113"/>
      <c r="Y328" s="113"/>
      <c r="Z328" s="113"/>
      <c r="AA328" s="113"/>
      <c r="AB328" s="113"/>
      <c r="AC328" s="201"/>
      <c r="AD328" s="113"/>
      <c r="AE328" s="113"/>
      <c r="AF328" s="113"/>
      <c r="AG328" s="113"/>
    </row>
    <row r="329" spans="2:33" x14ac:dyDescent="0.2">
      <c r="B329" s="200"/>
      <c r="C329" s="113"/>
      <c r="D329" s="201"/>
      <c r="E329" s="201"/>
      <c r="F329" s="113"/>
      <c r="G329" s="113"/>
      <c r="H329" s="113"/>
      <c r="I329" s="203"/>
      <c r="J329" s="203"/>
      <c r="K329" s="203"/>
      <c r="L329" s="204"/>
      <c r="M329" s="201"/>
      <c r="N329" s="201"/>
      <c r="O329" s="201"/>
      <c r="P329" s="201"/>
      <c r="Q329" s="113"/>
      <c r="R329" s="113"/>
      <c r="U329" s="201"/>
      <c r="V329" s="113"/>
      <c r="W329" s="113"/>
      <c r="X329" s="113"/>
      <c r="Y329" s="113"/>
      <c r="Z329" s="113"/>
      <c r="AA329" s="113"/>
      <c r="AB329" s="113"/>
      <c r="AC329" s="201"/>
      <c r="AD329" s="113"/>
      <c r="AE329" s="113"/>
      <c r="AF329" s="113"/>
      <c r="AG329" s="113"/>
    </row>
    <row r="330" spans="2:33" x14ac:dyDescent="0.2">
      <c r="B330" s="200"/>
      <c r="C330" s="113"/>
      <c r="D330" s="201"/>
      <c r="E330" s="201"/>
      <c r="F330" s="113"/>
      <c r="G330" s="113"/>
      <c r="H330" s="113"/>
      <c r="I330" s="203"/>
      <c r="J330" s="203"/>
      <c r="K330" s="203"/>
      <c r="L330" s="204"/>
      <c r="M330" s="201"/>
      <c r="N330" s="201"/>
      <c r="O330" s="201"/>
      <c r="P330" s="201"/>
      <c r="Q330" s="113"/>
      <c r="R330" s="113"/>
      <c r="U330" s="201"/>
      <c r="V330" s="113"/>
      <c r="W330" s="113"/>
      <c r="X330" s="113"/>
      <c r="Y330" s="113"/>
      <c r="Z330" s="113"/>
      <c r="AA330" s="113"/>
      <c r="AB330" s="113"/>
      <c r="AC330" s="201"/>
      <c r="AD330" s="113"/>
      <c r="AE330" s="113"/>
      <c r="AF330" s="113"/>
      <c r="AG330" s="113"/>
    </row>
    <row r="331" spans="2:33" x14ac:dyDescent="0.2">
      <c r="B331" s="200"/>
      <c r="C331" s="113"/>
      <c r="D331" s="201"/>
      <c r="E331" s="201"/>
      <c r="F331" s="113"/>
      <c r="G331" s="113"/>
      <c r="H331" s="113"/>
      <c r="I331" s="203"/>
      <c r="J331" s="203"/>
      <c r="K331" s="203"/>
      <c r="L331" s="204"/>
      <c r="M331" s="201"/>
      <c r="N331" s="201"/>
      <c r="O331" s="201"/>
      <c r="P331" s="201"/>
      <c r="Q331" s="113"/>
      <c r="R331" s="113"/>
      <c r="U331" s="201"/>
      <c r="V331" s="113"/>
      <c r="W331" s="113"/>
      <c r="X331" s="113"/>
      <c r="Y331" s="113"/>
      <c r="Z331" s="113"/>
      <c r="AA331" s="113"/>
      <c r="AB331" s="113"/>
      <c r="AC331" s="201"/>
      <c r="AD331" s="113"/>
      <c r="AE331" s="113"/>
      <c r="AF331" s="113"/>
      <c r="AG331" s="113"/>
    </row>
    <row r="332" spans="2:33" x14ac:dyDescent="0.2">
      <c r="B332" s="200"/>
      <c r="C332" s="113"/>
      <c r="D332" s="201"/>
      <c r="E332" s="201"/>
      <c r="F332" s="113"/>
      <c r="G332" s="113"/>
      <c r="H332" s="113"/>
      <c r="I332" s="203"/>
      <c r="J332" s="203"/>
      <c r="K332" s="203"/>
      <c r="L332" s="204"/>
      <c r="M332" s="201"/>
      <c r="N332" s="201"/>
      <c r="O332" s="201"/>
      <c r="P332" s="201"/>
      <c r="Q332" s="113"/>
      <c r="R332" s="113"/>
      <c r="U332" s="201"/>
      <c r="V332" s="113"/>
      <c r="W332" s="113"/>
      <c r="X332" s="113"/>
      <c r="Y332" s="113"/>
      <c r="Z332" s="113"/>
      <c r="AA332" s="113"/>
      <c r="AB332" s="113"/>
      <c r="AC332" s="201"/>
      <c r="AD332" s="113"/>
      <c r="AE332" s="113"/>
      <c r="AF332" s="113"/>
      <c r="AG332" s="113"/>
    </row>
    <row r="333" spans="2:33" x14ac:dyDescent="0.2">
      <c r="B333" s="200"/>
      <c r="C333" s="113"/>
      <c r="D333" s="201"/>
      <c r="E333" s="201"/>
      <c r="F333" s="113"/>
      <c r="G333" s="113"/>
      <c r="H333" s="113"/>
      <c r="I333" s="203"/>
      <c r="J333" s="203"/>
      <c r="K333" s="203"/>
      <c r="L333" s="204"/>
      <c r="M333" s="201"/>
      <c r="N333" s="201"/>
      <c r="O333" s="201"/>
      <c r="P333" s="201"/>
      <c r="Q333" s="113"/>
      <c r="R333" s="113"/>
      <c r="U333" s="201"/>
      <c r="V333" s="113"/>
      <c r="W333" s="113"/>
      <c r="X333" s="113"/>
      <c r="Y333" s="113"/>
      <c r="Z333" s="113"/>
      <c r="AA333" s="113"/>
      <c r="AB333" s="113"/>
      <c r="AC333" s="201"/>
      <c r="AD333" s="113"/>
      <c r="AE333" s="113"/>
      <c r="AF333" s="113"/>
      <c r="AG333" s="113"/>
    </row>
    <row r="334" spans="2:33" x14ac:dyDescent="0.2">
      <c r="B334" s="200"/>
      <c r="C334" s="113"/>
      <c r="D334" s="201"/>
      <c r="E334" s="201"/>
      <c r="F334" s="113"/>
      <c r="G334" s="113"/>
      <c r="H334" s="113"/>
      <c r="I334" s="203"/>
      <c r="J334" s="203"/>
      <c r="K334" s="203"/>
      <c r="L334" s="204"/>
      <c r="M334" s="201"/>
      <c r="N334" s="201"/>
      <c r="O334" s="201"/>
      <c r="P334" s="201"/>
      <c r="Q334" s="113"/>
      <c r="R334" s="113"/>
      <c r="U334" s="201"/>
      <c r="V334" s="113"/>
      <c r="W334" s="113"/>
      <c r="X334" s="113"/>
      <c r="Y334" s="113"/>
      <c r="Z334" s="113"/>
      <c r="AA334" s="113"/>
      <c r="AB334" s="113"/>
      <c r="AC334" s="201"/>
      <c r="AD334" s="113"/>
      <c r="AE334" s="113"/>
      <c r="AF334" s="113"/>
      <c r="AG334" s="113"/>
    </row>
    <row r="335" spans="2:33" x14ac:dyDescent="0.2">
      <c r="B335" s="200"/>
      <c r="C335" s="113"/>
      <c r="D335" s="201"/>
      <c r="E335" s="201"/>
      <c r="F335" s="113"/>
      <c r="G335" s="113"/>
      <c r="H335" s="113"/>
      <c r="I335" s="203"/>
      <c r="J335" s="203"/>
      <c r="K335" s="203"/>
      <c r="L335" s="204"/>
      <c r="M335" s="201"/>
      <c r="N335" s="201"/>
      <c r="O335" s="201"/>
      <c r="P335" s="201"/>
      <c r="Q335" s="113"/>
      <c r="R335" s="113"/>
      <c r="U335" s="201"/>
      <c r="V335" s="113"/>
      <c r="W335" s="113"/>
      <c r="X335" s="113"/>
      <c r="Y335" s="113"/>
      <c r="Z335" s="113"/>
      <c r="AA335" s="113"/>
      <c r="AB335" s="113"/>
      <c r="AC335" s="201"/>
      <c r="AD335" s="113"/>
      <c r="AE335" s="113"/>
      <c r="AF335" s="113"/>
      <c r="AG335" s="113"/>
    </row>
    <row r="336" spans="2:33" x14ac:dyDescent="0.2">
      <c r="B336" s="200"/>
      <c r="C336" s="113"/>
      <c r="D336" s="201"/>
      <c r="E336" s="201"/>
      <c r="F336" s="113"/>
      <c r="G336" s="113"/>
      <c r="H336" s="113"/>
      <c r="I336" s="203"/>
      <c r="J336" s="203"/>
      <c r="K336" s="203"/>
      <c r="L336" s="204"/>
      <c r="M336" s="201"/>
      <c r="N336" s="201"/>
      <c r="O336" s="201"/>
      <c r="P336" s="201"/>
      <c r="Q336" s="113"/>
      <c r="R336" s="113"/>
      <c r="U336" s="201"/>
      <c r="V336" s="113"/>
      <c r="W336" s="113"/>
      <c r="X336" s="113"/>
      <c r="Y336" s="113"/>
      <c r="Z336" s="113"/>
      <c r="AA336" s="113"/>
      <c r="AB336" s="113"/>
      <c r="AC336" s="201"/>
      <c r="AD336" s="113"/>
      <c r="AE336" s="113"/>
      <c r="AF336" s="113"/>
      <c r="AG336" s="113"/>
    </row>
    <row r="337" spans="2:33" x14ac:dyDescent="0.2">
      <c r="B337" s="200"/>
      <c r="C337" s="113"/>
      <c r="D337" s="201"/>
      <c r="E337" s="201"/>
      <c r="F337" s="113"/>
      <c r="G337" s="113"/>
      <c r="H337" s="113"/>
      <c r="I337" s="203"/>
      <c r="J337" s="203"/>
      <c r="K337" s="203"/>
      <c r="L337" s="204"/>
      <c r="M337" s="201"/>
      <c r="N337" s="201"/>
      <c r="O337" s="201"/>
      <c r="P337" s="201"/>
      <c r="Q337" s="113"/>
      <c r="R337" s="113"/>
      <c r="U337" s="201"/>
      <c r="V337" s="113"/>
      <c r="W337" s="113"/>
      <c r="X337" s="113"/>
      <c r="Y337" s="113"/>
      <c r="Z337" s="113"/>
      <c r="AA337" s="113"/>
      <c r="AB337" s="113"/>
      <c r="AC337" s="201"/>
      <c r="AD337" s="113"/>
      <c r="AE337" s="113"/>
      <c r="AF337" s="113"/>
      <c r="AG337" s="113"/>
    </row>
    <row r="338" spans="2:33" x14ac:dyDescent="0.2">
      <c r="B338" s="200"/>
      <c r="C338" s="113"/>
      <c r="D338" s="201"/>
      <c r="E338" s="201"/>
      <c r="F338" s="113"/>
      <c r="G338" s="113"/>
      <c r="H338" s="113"/>
      <c r="I338" s="203"/>
      <c r="J338" s="203"/>
      <c r="K338" s="203"/>
      <c r="L338" s="204"/>
      <c r="M338" s="201"/>
      <c r="N338" s="201"/>
      <c r="O338" s="201"/>
      <c r="P338" s="201"/>
      <c r="Q338" s="113"/>
      <c r="R338" s="113"/>
      <c r="U338" s="201"/>
      <c r="V338" s="113"/>
      <c r="W338" s="113"/>
      <c r="X338" s="113"/>
      <c r="Y338" s="113"/>
      <c r="Z338" s="113"/>
      <c r="AA338" s="113"/>
      <c r="AB338" s="113"/>
      <c r="AC338" s="201"/>
      <c r="AD338" s="113"/>
      <c r="AE338" s="113"/>
      <c r="AF338" s="113"/>
      <c r="AG338" s="113"/>
    </row>
    <row r="339" spans="2:33" x14ac:dyDescent="0.2">
      <c r="B339" s="200"/>
      <c r="C339" s="113"/>
      <c r="D339" s="201"/>
      <c r="E339" s="201"/>
      <c r="F339" s="113"/>
      <c r="G339" s="113"/>
      <c r="H339" s="113"/>
      <c r="I339" s="203"/>
      <c r="J339" s="203"/>
      <c r="K339" s="203"/>
      <c r="L339" s="204"/>
      <c r="M339" s="201"/>
      <c r="N339" s="201"/>
      <c r="O339" s="201"/>
      <c r="P339" s="201"/>
      <c r="Q339" s="113"/>
      <c r="R339" s="113"/>
      <c r="U339" s="201"/>
      <c r="V339" s="113"/>
      <c r="W339" s="113"/>
      <c r="X339" s="113"/>
      <c r="Y339" s="113"/>
      <c r="Z339" s="113"/>
      <c r="AA339" s="113"/>
      <c r="AB339" s="113"/>
      <c r="AC339" s="201"/>
      <c r="AD339" s="113"/>
      <c r="AE339" s="113"/>
      <c r="AF339" s="113"/>
      <c r="AG339" s="113"/>
    </row>
    <row r="340" spans="2:33" x14ac:dyDescent="0.2">
      <c r="B340" s="200"/>
      <c r="C340" s="113"/>
      <c r="D340" s="201"/>
      <c r="E340" s="201"/>
      <c r="F340" s="113"/>
      <c r="G340" s="113"/>
      <c r="H340" s="113"/>
      <c r="I340" s="203"/>
      <c r="J340" s="203"/>
      <c r="K340" s="203"/>
      <c r="L340" s="204"/>
      <c r="M340" s="201"/>
      <c r="N340" s="201"/>
      <c r="O340" s="201"/>
      <c r="P340" s="201"/>
      <c r="Q340" s="113"/>
      <c r="R340" s="113"/>
      <c r="U340" s="201"/>
      <c r="V340" s="113"/>
      <c r="W340" s="113"/>
      <c r="X340" s="113"/>
      <c r="Y340" s="113"/>
      <c r="Z340" s="113"/>
      <c r="AA340" s="113"/>
      <c r="AB340" s="113"/>
      <c r="AC340" s="201"/>
      <c r="AD340" s="113"/>
      <c r="AE340" s="113"/>
      <c r="AF340" s="113"/>
      <c r="AG340" s="113"/>
    </row>
    <row r="341" spans="2:33" x14ac:dyDescent="0.2">
      <c r="B341" s="200"/>
      <c r="C341" s="113"/>
      <c r="D341" s="201"/>
      <c r="E341" s="201"/>
      <c r="F341" s="113"/>
      <c r="G341" s="113"/>
      <c r="H341" s="113"/>
      <c r="I341" s="203"/>
      <c r="J341" s="203"/>
      <c r="K341" s="203"/>
      <c r="L341" s="204"/>
      <c r="M341" s="201"/>
      <c r="N341" s="201"/>
      <c r="O341" s="201"/>
      <c r="P341" s="201"/>
      <c r="Q341" s="113"/>
      <c r="R341" s="113"/>
      <c r="U341" s="201"/>
      <c r="V341" s="113"/>
      <c r="W341" s="113"/>
      <c r="X341" s="113"/>
      <c r="Y341" s="113"/>
      <c r="Z341" s="113"/>
      <c r="AA341" s="113"/>
      <c r="AB341" s="113"/>
      <c r="AC341" s="201"/>
      <c r="AD341" s="113"/>
      <c r="AE341" s="113"/>
      <c r="AF341" s="113"/>
      <c r="AG341" s="113"/>
    </row>
    <row r="342" spans="2:33" x14ac:dyDescent="0.2">
      <c r="B342" s="200"/>
      <c r="C342" s="113"/>
      <c r="D342" s="201"/>
      <c r="E342" s="201"/>
      <c r="F342" s="113"/>
      <c r="G342" s="113"/>
      <c r="H342" s="113"/>
      <c r="I342" s="203"/>
      <c r="J342" s="203"/>
      <c r="K342" s="203"/>
      <c r="L342" s="204"/>
      <c r="M342" s="201"/>
      <c r="N342" s="201"/>
      <c r="O342" s="201"/>
      <c r="P342" s="201"/>
      <c r="Q342" s="113"/>
      <c r="R342" s="113"/>
      <c r="U342" s="201"/>
      <c r="V342" s="113"/>
      <c r="W342" s="113"/>
      <c r="X342" s="113"/>
      <c r="Y342" s="113"/>
      <c r="Z342" s="113"/>
      <c r="AA342" s="113"/>
      <c r="AB342" s="113"/>
      <c r="AC342" s="201"/>
      <c r="AD342" s="113"/>
      <c r="AE342" s="113"/>
      <c r="AF342" s="113"/>
      <c r="AG342" s="113"/>
    </row>
    <row r="343" spans="2:33" x14ac:dyDescent="0.2">
      <c r="B343" s="200"/>
      <c r="C343" s="113"/>
      <c r="D343" s="201"/>
      <c r="E343" s="201"/>
      <c r="F343" s="113"/>
      <c r="G343" s="113"/>
      <c r="H343" s="113"/>
      <c r="I343" s="203"/>
      <c r="J343" s="203"/>
      <c r="K343" s="203"/>
      <c r="L343" s="204"/>
      <c r="M343" s="201"/>
      <c r="N343" s="201"/>
      <c r="O343" s="201"/>
      <c r="P343" s="201"/>
      <c r="Q343" s="113"/>
      <c r="R343" s="113"/>
      <c r="U343" s="201"/>
      <c r="V343" s="113"/>
      <c r="W343" s="113"/>
      <c r="X343" s="113"/>
      <c r="Y343" s="113"/>
      <c r="Z343" s="113"/>
      <c r="AA343" s="113"/>
      <c r="AB343" s="113"/>
      <c r="AC343" s="201"/>
      <c r="AD343" s="113"/>
      <c r="AE343" s="113"/>
      <c r="AF343" s="113"/>
      <c r="AG343" s="113"/>
    </row>
    <row r="344" spans="2:33" x14ac:dyDescent="0.2">
      <c r="B344" s="200"/>
      <c r="C344" s="113"/>
      <c r="D344" s="201"/>
      <c r="E344" s="201"/>
      <c r="F344" s="113"/>
      <c r="G344" s="113"/>
      <c r="H344" s="113"/>
      <c r="I344" s="203"/>
      <c r="J344" s="203"/>
      <c r="K344" s="203"/>
      <c r="L344" s="204"/>
      <c r="M344" s="201"/>
      <c r="N344" s="201"/>
      <c r="O344" s="201"/>
      <c r="P344" s="201"/>
      <c r="Q344" s="113"/>
      <c r="R344" s="113"/>
      <c r="U344" s="201"/>
      <c r="V344" s="113"/>
      <c r="W344" s="113"/>
      <c r="X344" s="113"/>
      <c r="Y344" s="113"/>
      <c r="Z344" s="113"/>
      <c r="AA344" s="113"/>
      <c r="AB344" s="113"/>
      <c r="AC344" s="201"/>
      <c r="AD344" s="113"/>
      <c r="AE344" s="113"/>
      <c r="AF344" s="113"/>
      <c r="AG344" s="113"/>
    </row>
    <row r="345" spans="2:33" x14ac:dyDescent="0.2">
      <c r="B345" s="200"/>
      <c r="C345" s="113"/>
      <c r="D345" s="201"/>
      <c r="E345" s="201"/>
      <c r="F345" s="113"/>
      <c r="G345" s="113"/>
      <c r="H345" s="113"/>
      <c r="I345" s="203"/>
      <c r="J345" s="203"/>
      <c r="K345" s="203"/>
      <c r="L345" s="204"/>
      <c r="M345" s="201"/>
      <c r="N345" s="201"/>
      <c r="O345" s="201"/>
      <c r="P345" s="201"/>
      <c r="Q345" s="113"/>
      <c r="R345" s="113"/>
      <c r="U345" s="201"/>
      <c r="V345" s="113"/>
      <c r="W345" s="113"/>
      <c r="X345" s="113"/>
      <c r="Y345" s="113"/>
      <c r="Z345" s="113"/>
      <c r="AA345" s="113"/>
      <c r="AB345" s="113"/>
      <c r="AC345" s="201"/>
      <c r="AD345" s="113"/>
      <c r="AE345" s="113"/>
      <c r="AF345" s="113"/>
      <c r="AG345" s="113"/>
    </row>
    <row r="346" spans="2:33" x14ac:dyDescent="0.2">
      <c r="B346" s="200"/>
      <c r="C346" s="113"/>
      <c r="D346" s="201"/>
      <c r="E346" s="201"/>
      <c r="F346" s="113"/>
      <c r="G346" s="113"/>
      <c r="H346" s="113"/>
      <c r="I346" s="203"/>
      <c r="J346" s="203"/>
      <c r="K346" s="203"/>
      <c r="L346" s="204"/>
      <c r="M346" s="201"/>
      <c r="N346" s="201"/>
      <c r="O346" s="201"/>
      <c r="P346" s="201"/>
      <c r="Q346" s="113"/>
      <c r="R346" s="113"/>
      <c r="U346" s="201"/>
      <c r="V346" s="113"/>
      <c r="W346" s="113"/>
      <c r="X346" s="113"/>
      <c r="Y346" s="113"/>
      <c r="Z346" s="113"/>
      <c r="AA346" s="113"/>
      <c r="AB346" s="113"/>
      <c r="AC346" s="201"/>
      <c r="AD346" s="113"/>
      <c r="AE346" s="113"/>
      <c r="AF346" s="113"/>
      <c r="AG346" s="113"/>
    </row>
    <row r="347" spans="2:33" x14ac:dyDescent="0.2">
      <c r="B347" s="200"/>
      <c r="C347" s="113"/>
      <c r="D347" s="201"/>
      <c r="E347" s="201"/>
      <c r="F347" s="113"/>
      <c r="G347" s="113"/>
      <c r="H347" s="113"/>
      <c r="I347" s="203"/>
      <c r="J347" s="203"/>
      <c r="K347" s="203"/>
      <c r="L347" s="204"/>
      <c r="M347" s="201"/>
      <c r="N347" s="201"/>
      <c r="O347" s="201"/>
      <c r="P347" s="201"/>
      <c r="Q347" s="113"/>
      <c r="R347" s="113"/>
      <c r="U347" s="201"/>
      <c r="V347" s="113"/>
      <c r="W347" s="113"/>
      <c r="X347" s="113"/>
      <c r="Y347" s="113"/>
      <c r="Z347" s="113"/>
      <c r="AA347" s="113"/>
      <c r="AB347" s="113"/>
      <c r="AC347" s="201"/>
      <c r="AD347" s="113"/>
      <c r="AE347" s="113"/>
      <c r="AF347" s="113"/>
      <c r="AG347" s="113"/>
    </row>
    <row r="348" spans="2:33" x14ac:dyDescent="0.2">
      <c r="B348" s="200"/>
      <c r="C348" s="113"/>
      <c r="D348" s="201"/>
      <c r="E348" s="201"/>
      <c r="F348" s="113"/>
      <c r="G348" s="113"/>
      <c r="H348" s="113"/>
      <c r="I348" s="203"/>
      <c r="J348" s="203"/>
      <c r="K348" s="203"/>
      <c r="L348" s="204"/>
      <c r="M348" s="201"/>
      <c r="N348" s="201"/>
      <c r="O348" s="201"/>
      <c r="P348" s="201"/>
      <c r="Q348" s="113"/>
      <c r="R348" s="113"/>
      <c r="U348" s="201"/>
      <c r="V348" s="113"/>
      <c r="W348" s="113"/>
      <c r="X348" s="113"/>
      <c r="Y348" s="113"/>
      <c r="Z348" s="113"/>
      <c r="AA348" s="113"/>
      <c r="AB348" s="113"/>
      <c r="AC348" s="201"/>
      <c r="AD348" s="113"/>
      <c r="AE348" s="113"/>
      <c r="AF348" s="113"/>
      <c r="AG348" s="113"/>
    </row>
    <row r="349" spans="2:33" x14ac:dyDescent="0.2">
      <c r="B349" s="200"/>
      <c r="C349" s="113"/>
      <c r="D349" s="201"/>
      <c r="E349" s="201"/>
      <c r="F349" s="113"/>
      <c r="G349" s="113"/>
      <c r="H349" s="113"/>
      <c r="I349" s="203"/>
      <c r="J349" s="203"/>
      <c r="K349" s="203"/>
      <c r="L349" s="204"/>
      <c r="M349" s="201"/>
      <c r="N349" s="201"/>
      <c r="O349" s="201"/>
      <c r="P349" s="201"/>
      <c r="Q349" s="113"/>
      <c r="R349" s="113"/>
      <c r="U349" s="201"/>
      <c r="V349" s="113"/>
      <c r="W349" s="113"/>
      <c r="X349" s="113"/>
      <c r="Y349" s="113"/>
      <c r="Z349" s="113"/>
      <c r="AA349" s="113"/>
      <c r="AB349" s="113"/>
      <c r="AC349" s="201"/>
      <c r="AD349" s="113"/>
      <c r="AE349" s="113"/>
      <c r="AF349" s="113"/>
      <c r="AG349" s="113"/>
    </row>
    <row r="350" spans="2:33" x14ac:dyDescent="0.2">
      <c r="B350" s="200"/>
      <c r="C350" s="113"/>
      <c r="D350" s="201"/>
      <c r="E350" s="201"/>
      <c r="F350" s="113"/>
      <c r="G350" s="113"/>
      <c r="H350" s="113"/>
      <c r="I350" s="203"/>
      <c r="J350" s="203"/>
      <c r="K350" s="203"/>
      <c r="L350" s="204"/>
      <c r="M350" s="201"/>
      <c r="N350" s="201"/>
      <c r="O350" s="201"/>
      <c r="P350" s="201"/>
      <c r="Q350" s="113"/>
      <c r="R350" s="113"/>
      <c r="U350" s="201"/>
      <c r="V350" s="113"/>
      <c r="W350" s="113"/>
      <c r="X350" s="113"/>
      <c r="Y350" s="113"/>
      <c r="Z350" s="113"/>
      <c r="AA350" s="113"/>
      <c r="AB350" s="113"/>
      <c r="AC350" s="201"/>
      <c r="AD350" s="113"/>
      <c r="AE350" s="113"/>
      <c r="AF350" s="113"/>
      <c r="AG350" s="113"/>
    </row>
    <row r="351" spans="2:33" x14ac:dyDescent="0.2">
      <c r="B351" s="200"/>
      <c r="C351" s="113"/>
      <c r="D351" s="201"/>
      <c r="E351" s="201"/>
      <c r="F351" s="113"/>
      <c r="G351" s="113"/>
      <c r="H351" s="113"/>
      <c r="I351" s="203"/>
      <c r="J351" s="203"/>
      <c r="K351" s="203"/>
      <c r="L351" s="204"/>
      <c r="M351" s="201"/>
      <c r="N351" s="201"/>
      <c r="O351" s="201"/>
      <c r="P351" s="201"/>
      <c r="Q351" s="113"/>
      <c r="R351" s="113"/>
      <c r="U351" s="201"/>
      <c r="V351" s="113"/>
      <c r="W351" s="113"/>
      <c r="X351" s="113"/>
      <c r="Y351" s="113"/>
      <c r="Z351" s="113"/>
      <c r="AA351" s="113"/>
      <c r="AB351" s="113"/>
      <c r="AC351" s="201"/>
      <c r="AD351" s="113"/>
      <c r="AE351" s="113"/>
      <c r="AF351" s="113"/>
      <c r="AG351" s="113"/>
    </row>
    <row r="352" spans="2:33" x14ac:dyDescent="0.2">
      <c r="B352" s="200"/>
      <c r="C352" s="113"/>
      <c r="D352" s="201"/>
      <c r="E352" s="201"/>
      <c r="F352" s="113"/>
      <c r="G352" s="113"/>
      <c r="H352" s="113"/>
      <c r="I352" s="203"/>
      <c r="J352" s="203"/>
      <c r="K352" s="203"/>
      <c r="L352" s="204"/>
      <c r="M352" s="201"/>
      <c r="N352" s="201"/>
      <c r="O352" s="201"/>
      <c r="P352" s="201"/>
      <c r="Q352" s="113"/>
      <c r="R352" s="113"/>
      <c r="U352" s="201"/>
      <c r="V352" s="113"/>
      <c r="W352" s="113"/>
      <c r="X352" s="113"/>
      <c r="Y352" s="113"/>
      <c r="Z352" s="113"/>
      <c r="AA352" s="113"/>
      <c r="AB352" s="113"/>
      <c r="AC352" s="201"/>
      <c r="AD352" s="113"/>
      <c r="AE352" s="113"/>
      <c r="AF352" s="113"/>
      <c r="AG352" s="113"/>
    </row>
    <row r="353" spans="2:33" x14ac:dyDescent="0.2">
      <c r="B353" s="200"/>
      <c r="C353" s="113"/>
      <c r="D353" s="201"/>
      <c r="E353" s="201"/>
      <c r="F353" s="113"/>
      <c r="G353" s="113"/>
      <c r="H353" s="113"/>
      <c r="I353" s="203"/>
      <c r="J353" s="203"/>
      <c r="K353" s="203"/>
      <c r="L353" s="204"/>
      <c r="M353" s="201"/>
      <c r="N353" s="201"/>
      <c r="O353" s="201"/>
      <c r="P353" s="201"/>
      <c r="Q353" s="113"/>
      <c r="R353" s="113"/>
      <c r="U353" s="201"/>
      <c r="V353" s="113"/>
      <c r="W353" s="113"/>
      <c r="X353" s="113"/>
      <c r="Y353" s="113"/>
      <c r="Z353" s="113"/>
      <c r="AA353" s="113"/>
      <c r="AB353" s="113"/>
      <c r="AC353" s="201"/>
      <c r="AD353" s="113"/>
      <c r="AE353" s="113"/>
      <c r="AF353" s="113"/>
      <c r="AG353" s="113"/>
    </row>
    <row r="354" spans="2:33" x14ac:dyDescent="0.2">
      <c r="B354" s="200"/>
      <c r="C354" s="113"/>
      <c r="D354" s="201"/>
      <c r="E354" s="201"/>
      <c r="F354" s="113"/>
      <c r="G354" s="113"/>
      <c r="H354" s="113"/>
      <c r="I354" s="203"/>
      <c r="J354" s="203"/>
      <c r="K354" s="203"/>
      <c r="L354" s="204"/>
      <c r="M354" s="201"/>
      <c r="N354" s="201"/>
      <c r="O354" s="201"/>
      <c r="P354" s="201"/>
      <c r="Q354" s="113"/>
      <c r="R354" s="113"/>
      <c r="U354" s="201"/>
      <c r="V354" s="113"/>
      <c r="W354" s="113"/>
      <c r="X354" s="113"/>
      <c r="Y354" s="113"/>
      <c r="Z354" s="113"/>
      <c r="AA354" s="113"/>
      <c r="AB354" s="113"/>
      <c r="AC354" s="201"/>
      <c r="AD354" s="113"/>
      <c r="AE354" s="113"/>
      <c r="AF354" s="113"/>
      <c r="AG354" s="113"/>
    </row>
    <row r="355" spans="2:33" x14ac:dyDescent="0.2">
      <c r="B355" s="200"/>
      <c r="C355" s="113"/>
      <c r="D355" s="201"/>
      <c r="E355" s="201"/>
      <c r="F355" s="113"/>
      <c r="G355" s="113"/>
      <c r="H355" s="113"/>
      <c r="I355" s="203"/>
      <c r="J355" s="203"/>
      <c r="K355" s="203"/>
      <c r="L355" s="204"/>
      <c r="M355" s="201"/>
      <c r="N355" s="201"/>
      <c r="O355" s="201"/>
      <c r="P355" s="201"/>
      <c r="Q355" s="113"/>
      <c r="R355" s="113"/>
      <c r="U355" s="201"/>
      <c r="V355" s="113"/>
      <c r="W355" s="113"/>
      <c r="X355" s="113"/>
      <c r="Y355" s="113"/>
      <c r="Z355" s="113"/>
      <c r="AA355" s="113"/>
      <c r="AB355" s="113"/>
      <c r="AC355" s="201"/>
      <c r="AD355" s="113"/>
      <c r="AE355" s="113"/>
      <c r="AF355" s="113"/>
      <c r="AG355" s="113"/>
    </row>
    <row r="356" spans="2:33" x14ac:dyDescent="0.2">
      <c r="B356" s="200"/>
      <c r="C356" s="113"/>
      <c r="D356" s="201"/>
      <c r="E356" s="201"/>
      <c r="F356" s="113"/>
      <c r="G356" s="113"/>
      <c r="H356" s="113"/>
      <c r="I356" s="203"/>
      <c r="J356" s="203"/>
      <c r="K356" s="203"/>
      <c r="L356" s="204"/>
      <c r="M356" s="201"/>
      <c r="N356" s="201"/>
      <c r="O356" s="201"/>
      <c r="P356" s="201"/>
      <c r="Q356" s="113"/>
      <c r="R356" s="113"/>
      <c r="U356" s="201"/>
      <c r="V356" s="113"/>
      <c r="W356" s="113"/>
      <c r="X356" s="113"/>
      <c r="Y356" s="113"/>
      <c r="Z356" s="113"/>
      <c r="AA356" s="113"/>
      <c r="AB356" s="113"/>
      <c r="AC356" s="201"/>
      <c r="AD356" s="113"/>
      <c r="AE356" s="113"/>
      <c r="AF356" s="113"/>
      <c r="AG356" s="113"/>
    </row>
    <row r="357" spans="2:33" x14ac:dyDescent="0.2">
      <c r="B357" s="200"/>
      <c r="C357" s="113"/>
      <c r="D357" s="201"/>
      <c r="E357" s="201"/>
      <c r="F357" s="113"/>
      <c r="G357" s="113"/>
      <c r="H357" s="113"/>
      <c r="I357" s="203"/>
      <c r="J357" s="203"/>
      <c r="K357" s="203"/>
      <c r="L357" s="204"/>
      <c r="M357" s="201"/>
      <c r="N357" s="201"/>
      <c r="O357" s="201"/>
      <c r="P357" s="201"/>
      <c r="Q357" s="113"/>
      <c r="R357" s="113"/>
      <c r="U357" s="201"/>
      <c r="V357" s="113"/>
      <c r="W357" s="113"/>
      <c r="X357" s="113"/>
      <c r="Y357" s="113"/>
      <c r="Z357" s="113"/>
      <c r="AA357" s="113"/>
      <c r="AB357" s="113"/>
      <c r="AC357" s="201"/>
      <c r="AD357" s="113"/>
      <c r="AE357" s="113"/>
      <c r="AF357" s="113"/>
      <c r="AG357" s="113"/>
    </row>
    <row r="358" spans="2:33" x14ac:dyDescent="0.2">
      <c r="B358" s="200"/>
      <c r="C358" s="113"/>
      <c r="D358" s="201"/>
      <c r="E358" s="201"/>
      <c r="F358" s="113"/>
      <c r="G358" s="113"/>
      <c r="H358" s="113"/>
      <c r="I358" s="203"/>
      <c r="J358" s="203"/>
      <c r="K358" s="203"/>
      <c r="L358" s="204"/>
      <c r="M358" s="201"/>
      <c r="N358" s="201"/>
      <c r="O358" s="201"/>
      <c r="P358" s="201"/>
      <c r="Q358" s="113"/>
      <c r="R358" s="113"/>
      <c r="U358" s="201"/>
      <c r="V358" s="113"/>
      <c r="W358" s="113"/>
      <c r="X358" s="113"/>
      <c r="Y358" s="113"/>
      <c r="Z358" s="113"/>
      <c r="AA358" s="113"/>
      <c r="AB358" s="113"/>
      <c r="AC358" s="201"/>
      <c r="AD358" s="113"/>
      <c r="AE358" s="113"/>
      <c r="AF358" s="113"/>
      <c r="AG358" s="113"/>
    </row>
    <row r="359" spans="2:33" x14ac:dyDescent="0.2">
      <c r="B359" s="200"/>
      <c r="C359" s="113"/>
      <c r="D359" s="201"/>
      <c r="E359" s="201"/>
      <c r="F359" s="113"/>
      <c r="G359" s="113"/>
      <c r="H359" s="113"/>
      <c r="I359" s="203"/>
      <c r="J359" s="203"/>
      <c r="K359" s="203"/>
      <c r="L359" s="204"/>
      <c r="M359" s="201"/>
      <c r="N359" s="201"/>
      <c r="O359" s="201"/>
      <c r="P359" s="201"/>
      <c r="Q359" s="113"/>
      <c r="R359" s="113"/>
      <c r="U359" s="201"/>
      <c r="V359" s="113"/>
      <c r="W359" s="113"/>
      <c r="X359" s="113"/>
      <c r="Y359" s="113"/>
      <c r="Z359" s="113"/>
      <c r="AA359" s="113"/>
      <c r="AB359" s="113"/>
      <c r="AC359" s="201"/>
      <c r="AD359" s="113"/>
      <c r="AE359" s="113"/>
      <c r="AF359" s="113"/>
      <c r="AG359" s="113"/>
    </row>
    <row r="360" spans="2:33" x14ac:dyDescent="0.2">
      <c r="B360" s="200"/>
      <c r="C360" s="113"/>
      <c r="D360" s="201"/>
      <c r="E360" s="201"/>
      <c r="F360" s="113"/>
      <c r="G360" s="113"/>
      <c r="H360" s="113"/>
      <c r="I360" s="203"/>
      <c r="J360" s="203"/>
      <c r="K360" s="203"/>
      <c r="L360" s="204"/>
      <c r="M360" s="201"/>
      <c r="N360" s="201"/>
      <c r="O360" s="201"/>
      <c r="P360" s="201"/>
      <c r="Q360" s="113"/>
      <c r="R360" s="113"/>
      <c r="U360" s="201"/>
      <c r="V360" s="113"/>
      <c r="W360" s="113"/>
      <c r="X360" s="113"/>
      <c r="Y360" s="113"/>
      <c r="Z360" s="113"/>
      <c r="AA360" s="113"/>
      <c r="AB360" s="113"/>
      <c r="AC360" s="201"/>
      <c r="AD360" s="113"/>
      <c r="AE360" s="113"/>
      <c r="AF360" s="113"/>
      <c r="AG360" s="113"/>
    </row>
    <row r="361" spans="2:33" x14ac:dyDescent="0.2">
      <c r="B361" s="200"/>
      <c r="C361" s="113"/>
      <c r="D361" s="201"/>
      <c r="E361" s="201"/>
      <c r="F361" s="113"/>
      <c r="G361" s="113"/>
      <c r="H361" s="113"/>
      <c r="I361" s="203"/>
      <c r="J361" s="203"/>
      <c r="K361" s="203"/>
      <c r="L361" s="204"/>
      <c r="M361" s="201"/>
      <c r="N361" s="201"/>
      <c r="O361" s="201"/>
      <c r="P361" s="201"/>
      <c r="Q361" s="113"/>
      <c r="R361" s="113"/>
      <c r="U361" s="201"/>
      <c r="V361" s="113"/>
      <c r="W361" s="113"/>
      <c r="X361" s="113"/>
      <c r="Y361" s="113"/>
      <c r="Z361" s="113"/>
      <c r="AA361" s="113"/>
      <c r="AB361" s="113"/>
      <c r="AC361" s="201"/>
      <c r="AD361" s="113"/>
      <c r="AE361" s="113"/>
      <c r="AF361" s="113"/>
      <c r="AG361" s="113"/>
    </row>
    <row r="362" spans="2:33" x14ac:dyDescent="0.2">
      <c r="B362" s="200"/>
      <c r="C362" s="113"/>
      <c r="D362" s="201"/>
      <c r="E362" s="201"/>
      <c r="F362" s="113"/>
      <c r="G362" s="113"/>
      <c r="H362" s="113"/>
      <c r="I362" s="203"/>
      <c r="J362" s="203"/>
      <c r="K362" s="203"/>
      <c r="L362" s="204"/>
      <c r="M362" s="201"/>
      <c r="N362" s="201"/>
      <c r="O362" s="201"/>
      <c r="P362" s="201"/>
      <c r="Q362" s="113"/>
      <c r="R362" s="113"/>
      <c r="U362" s="201"/>
      <c r="V362" s="113"/>
      <c r="W362" s="113"/>
      <c r="X362" s="113"/>
      <c r="Y362" s="113"/>
      <c r="Z362" s="113"/>
      <c r="AA362" s="113"/>
      <c r="AB362" s="113"/>
      <c r="AC362" s="201"/>
      <c r="AD362" s="113"/>
      <c r="AE362" s="113"/>
      <c r="AF362" s="113"/>
      <c r="AG362" s="113"/>
    </row>
    <row r="363" spans="2:33" x14ac:dyDescent="0.2">
      <c r="B363" s="200"/>
      <c r="C363" s="113"/>
      <c r="D363" s="201"/>
      <c r="E363" s="201"/>
      <c r="F363" s="113"/>
      <c r="G363" s="113"/>
      <c r="H363" s="113"/>
      <c r="I363" s="203"/>
      <c r="J363" s="203"/>
      <c r="K363" s="203"/>
      <c r="L363" s="204"/>
      <c r="M363" s="201"/>
      <c r="N363" s="201"/>
      <c r="O363" s="201"/>
      <c r="P363" s="201"/>
      <c r="Q363" s="113"/>
      <c r="R363" s="113"/>
      <c r="U363" s="201"/>
      <c r="V363" s="113"/>
      <c r="W363" s="113"/>
      <c r="X363" s="113"/>
      <c r="Y363" s="113"/>
      <c r="Z363" s="113"/>
      <c r="AA363" s="113"/>
      <c r="AB363" s="113"/>
      <c r="AC363" s="201"/>
      <c r="AD363" s="113"/>
      <c r="AE363" s="113"/>
      <c r="AF363" s="113"/>
      <c r="AG363" s="113"/>
    </row>
    <row r="364" spans="2:33" x14ac:dyDescent="0.2">
      <c r="B364" s="200"/>
      <c r="C364" s="113"/>
      <c r="D364" s="201"/>
      <c r="E364" s="201"/>
      <c r="F364" s="113"/>
      <c r="G364" s="113"/>
      <c r="H364" s="113"/>
      <c r="I364" s="203"/>
      <c r="J364" s="203"/>
      <c r="K364" s="203"/>
      <c r="L364" s="204"/>
      <c r="M364" s="201"/>
      <c r="N364" s="201"/>
      <c r="O364" s="201"/>
      <c r="P364" s="201"/>
      <c r="Q364" s="113"/>
      <c r="R364" s="113"/>
      <c r="U364" s="201"/>
      <c r="V364" s="113"/>
      <c r="W364" s="113"/>
      <c r="X364" s="113"/>
      <c r="Y364" s="113"/>
      <c r="Z364" s="113"/>
      <c r="AA364" s="113"/>
      <c r="AB364" s="113"/>
      <c r="AC364" s="201"/>
      <c r="AD364" s="113"/>
      <c r="AE364" s="113"/>
      <c r="AF364" s="113"/>
      <c r="AG364" s="113"/>
    </row>
    <row r="365" spans="2:33" x14ac:dyDescent="0.2">
      <c r="B365" s="200"/>
      <c r="C365" s="113"/>
      <c r="D365" s="201"/>
      <c r="E365" s="201"/>
      <c r="F365" s="113"/>
      <c r="G365" s="113"/>
      <c r="H365" s="113"/>
      <c r="I365" s="203"/>
      <c r="J365" s="203"/>
      <c r="K365" s="203"/>
      <c r="L365" s="204"/>
      <c r="M365" s="201"/>
      <c r="N365" s="201"/>
      <c r="O365" s="201"/>
      <c r="P365" s="201"/>
      <c r="Q365" s="113"/>
      <c r="R365" s="113"/>
      <c r="U365" s="201"/>
      <c r="V365" s="113"/>
      <c r="W365" s="113"/>
      <c r="X365" s="113"/>
      <c r="Y365" s="113"/>
      <c r="Z365" s="113"/>
      <c r="AA365" s="113"/>
      <c r="AB365" s="113"/>
      <c r="AC365" s="201"/>
      <c r="AD365" s="113"/>
      <c r="AE365" s="113"/>
      <c r="AF365" s="113"/>
      <c r="AG365" s="113"/>
    </row>
    <row r="366" spans="2:33" x14ac:dyDescent="0.2">
      <c r="B366" s="200"/>
      <c r="C366" s="113"/>
      <c r="D366" s="201"/>
      <c r="E366" s="201"/>
      <c r="F366" s="113"/>
      <c r="G366" s="113"/>
      <c r="H366" s="113"/>
      <c r="I366" s="203"/>
      <c r="J366" s="203"/>
      <c r="K366" s="203"/>
      <c r="L366" s="204"/>
      <c r="M366" s="201"/>
      <c r="N366" s="201"/>
      <c r="O366" s="201"/>
      <c r="P366" s="201"/>
      <c r="Q366" s="113"/>
      <c r="R366" s="113"/>
      <c r="U366" s="201"/>
      <c r="V366" s="113"/>
      <c r="W366" s="113"/>
      <c r="X366" s="113"/>
      <c r="Y366" s="113"/>
      <c r="Z366" s="113"/>
      <c r="AA366" s="113"/>
      <c r="AB366" s="113"/>
      <c r="AC366" s="201"/>
      <c r="AD366" s="113"/>
      <c r="AE366" s="113"/>
      <c r="AF366" s="113"/>
      <c r="AG366" s="113"/>
    </row>
    <row r="367" spans="2:33" x14ac:dyDescent="0.2">
      <c r="B367" s="200"/>
      <c r="C367" s="113"/>
      <c r="D367" s="201"/>
      <c r="E367" s="201"/>
      <c r="F367" s="113"/>
      <c r="G367" s="113"/>
      <c r="H367" s="113"/>
      <c r="I367" s="203"/>
      <c r="J367" s="203"/>
      <c r="K367" s="203"/>
      <c r="L367" s="204"/>
      <c r="M367" s="201"/>
      <c r="N367" s="201"/>
      <c r="O367" s="201"/>
      <c r="P367" s="201"/>
      <c r="Q367" s="113"/>
      <c r="R367" s="113"/>
      <c r="U367" s="201"/>
      <c r="V367" s="113"/>
      <c r="W367" s="113"/>
      <c r="X367" s="113"/>
      <c r="Y367" s="113"/>
      <c r="Z367" s="113"/>
      <c r="AA367" s="113"/>
      <c r="AB367" s="113"/>
      <c r="AC367" s="201"/>
      <c r="AD367" s="113"/>
      <c r="AE367" s="113"/>
      <c r="AF367" s="113"/>
      <c r="AG367" s="113"/>
    </row>
    <row r="368" spans="2:33" x14ac:dyDescent="0.2">
      <c r="B368" s="200"/>
      <c r="C368" s="113"/>
      <c r="D368" s="201"/>
      <c r="E368" s="201"/>
      <c r="F368" s="113"/>
      <c r="G368" s="113"/>
      <c r="H368" s="113"/>
      <c r="I368" s="203"/>
      <c r="J368" s="203"/>
      <c r="K368" s="203"/>
      <c r="L368" s="204"/>
      <c r="M368" s="201"/>
      <c r="N368" s="201"/>
      <c r="O368" s="201"/>
      <c r="P368" s="201"/>
      <c r="Q368" s="113"/>
      <c r="R368" s="113"/>
      <c r="U368" s="201"/>
      <c r="V368" s="113"/>
      <c r="W368" s="113"/>
      <c r="X368" s="113"/>
      <c r="Y368" s="113"/>
      <c r="Z368" s="113"/>
      <c r="AA368" s="113"/>
      <c r="AB368" s="113"/>
      <c r="AC368" s="201"/>
      <c r="AD368" s="113"/>
      <c r="AE368" s="113"/>
      <c r="AF368" s="113"/>
      <c r="AG368" s="113"/>
    </row>
    <row r="369" spans="2:33" x14ac:dyDescent="0.2">
      <c r="B369" s="200"/>
      <c r="C369" s="113"/>
      <c r="D369" s="201"/>
      <c r="E369" s="201"/>
      <c r="F369" s="113"/>
      <c r="G369" s="113"/>
      <c r="H369" s="113"/>
      <c r="I369" s="203"/>
      <c r="J369" s="203"/>
      <c r="K369" s="203"/>
      <c r="L369" s="204"/>
      <c r="M369" s="201"/>
      <c r="N369" s="201"/>
      <c r="O369" s="201"/>
      <c r="P369" s="201"/>
      <c r="Q369" s="113"/>
      <c r="R369" s="113"/>
      <c r="U369" s="201"/>
      <c r="V369" s="113"/>
      <c r="W369" s="113"/>
      <c r="X369" s="113"/>
      <c r="Y369" s="113"/>
      <c r="Z369" s="113"/>
      <c r="AA369" s="113"/>
      <c r="AB369" s="113"/>
      <c r="AC369" s="201"/>
      <c r="AD369" s="113"/>
      <c r="AE369" s="113"/>
      <c r="AF369" s="113"/>
      <c r="AG369" s="113"/>
    </row>
    <row r="370" spans="2:33" x14ac:dyDescent="0.2">
      <c r="B370" s="200"/>
      <c r="C370" s="113"/>
      <c r="D370" s="201"/>
      <c r="E370" s="201"/>
      <c r="F370" s="113"/>
      <c r="G370" s="113"/>
      <c r="H370" s="113"/>
      <c r="I370" s="203"/>
      <c r="J370" s="203"/>
      <c r="K370" s="203"/>
      <c r="L370" s="204"/>
      <c r="M370" s="201"/>
      <c r="N370" s="201"/>
      <c r="O370" s="201"/>
      <c r="P370" s="201"/>
      <c r="Q370" s="113"/>
      <c r="R370" s="113"/>
      <c r="U370" s="201"/>
      <c r="V370" s="113"/>
      <c r="W370" s="113"/>
      <c r="X370" s="113"/>
      <c r="Y370" s="113"/>
      <c r="Z370" s="113"/>
      <c r="AA370" s="113"/>
      <c r="AB370" s="113"/>
      <c r="AC370" s="201"/>
      <c r="AD370" s="113"/>
      <c r="AE370" s="113"/>
      <c r="AF370" s="113"/>
      <c r="AG370" s="113"/>
    </row>
    <row r="371" spans="2:33" x14ac:dyDescent="0.2">
      <c r="B371" s="200"/>
      <c r="C371" s="113"/>
      <c r="D371" s="201"/>
      <c r="E371" s="201"/>
      <c r="F371" s="113"/>
      <c r="G371" s="113"/>
      <c r="H371" s="113"/>
      <c r="I371" s="203"/>
      <c r="J371" s="203"/>
      <c r="K371" s="203"/>
      <c r="L371" s="204"/>
      <c r="M371" s="201"/>
      <c r="N371" s="201"/>
      <c r="O371" s="201"/>
      <c r="P371" s="201"/>
      <c r="Q371" s="113"/>
      <c r="R371" s="113"/>
      <c r="U371" s="201"/>
      <c r="V371" s="113"/>
      <c r="W371" s="113"/>
      <c r="X371" s="113"/>
      <c r="Y371" s="113"/>
      <c r="Z371" s="113"/>
      <c r="AA371" s="113"/>
      <c r="AB371" s="113"/>
      <c r="AC371" s="201"/>
      <c r="AD371" s="113"/>
      <c r="AE371" s="113"/>
      <c r="AF371" s="113"/>
      <c r="AG371" s="113"/>
    </row>
    <row r="372" spans="2:33" x14ac:dyDescent="0.2">
      <c r="B372" s="200"/>
      <c r="C372" s="113"/>
      <c r="D372" s="201"/>
      <c r="E372" s="201"/>
      <c r="F372" s="113"/>
      <c r="G372" s="113"/>
      <c r="H372" s="113"/>
      <c r="I372" s="203"/>
      <c r="J372" s="203"/>
      <c r="K372" s="203"/>
      <c r="L372" s="204"/>
      <c r="M372" s="201"/>
      <c r="N372" s="201"/>
      <c r="O372" s="201"/>
      <c r="P372" s="201"/>
      <c r="Q372" s="113"/>
      <c r="R372" s="113"/>
      <c r="U372" s="201"/>
      <c r="V372" s="113"/>
      <c r="W372" s="113"/>
      <c r="X372" s="113"/>
      <c r="Y372" s="113"/>
      <c r="Z372" s="113"/>
      <c r="AA372" s="113"/>
      <c r="AB372" s="113"/>
      <c r="AC372" s="201"/>
      <c r="AD372" s="113"/>
      <c r="AE372" s="113"/>
      <c r="AF372" s="113"/>
      <c r="AG372" s="113"/>
    </row>
    <row r="373" spans="2:33" x14ac:dyDescent="0.2">
      <c r="B373" s="200"/>
      <c r="C373" s="113"/>
      <c r="D373" s="201"/>
      <c r="E373" s="201"/>
      <c r="F373" s="113"/>
      <c r="G373" s="113"/>
      <c r="H373" s="113"/>
      <c r="I373" s="203"/>
      <c r="J373" s="203"/>
      <c r="K373" s="203"/>
      <c r="L373" s="204"/>
      <c r="M373" s="201"/>
      <c r="N373" s="201"/>
      <c r="O373" s="201"/>
      <c r="P373" s="201"/>
      <c r="Q373" s="113"/>
      <c r="R373" s="113"/>
      <c r="U373" s="201"/>
      <c r="V373" s="113"/>
      <c r="W373" s="113"/>
      <c r="X373" s="113"/>
      <c r="Y373" s="113"/>
      <c r="Z373" s="113"/>
      <c r="AA373" s="113"/>
      <c r="AB373" s="113"/>
      <c r="AC373" s="201"/>
      <c r="AD373" s="113"/>
      <c r="AE373" s="113"/>
      <c r="AF373" s="113"/>
      <c r="AG373" s="113"/>
    </row>
    <row r="374" spans="2:33" x14ac:dyDescent="0.2">
      <c r="B374" s="200"/>
      <c r="C374" s="113"/>
      <c r="D374" s="201"/>
      <c r="E374" s="201"/>
      <c r="F374" s="113"/>
      <c r="G374" s="113"/>
      <c r="H374" s="113"/>
      <c r="I374" s="203"/>
      <c r="J374" s="203"/>
      <c r="K374" s="203"/>
      <c r="L374" s="204"/>
      <c r="M374" s="201"/>
      <c r="N374" s="201"/>
      <c r="O374" s="201"/>
      <c r="P374" s="201"/>
      <c r="Q374" s="113"/>
      <c r="R374" s="113"/>
      <c r="U374" s="201"/>
      <c r="V374" s="113"/>
      <c r="W374" s="113"/>
      <c r="X374" s="113"/>
      <c r="Y374" s="113"/>
      <c r="Z374" s="113"/>
      <c r="AA374" s="113"/>
      <c r="AB374" s="113"/>
      <c r="AC374" s="201"/>
      <c r="AD374" s="113"/>
      <c r="AE374" s="113"/>
      <c r="AF374" s="113"/>
      <c r="AG374" s="113"/>
    </row>
    <row r="375" spans="2:33" x14ac:dyDescent="0.2">
      <c r="B375" s="200"/>
      <c r="C375" s="113"/>
      <c r="D375" s="201"/>
      <c r="E375" s="201"/>
      <c r="F375" s="113"/>
      <c r="G375" s="113"/>
      <c r="H375" s="113"/>
      <c r="I375" s="203"/>
      <c r="J375" s="203"/>
      <c r="K375" s="203"/>
      <c r="L375" s="204"/>
      <c r="M375" s="201"/>
      <c r="N375" s="201"/>
      <c r="O375" s="201"/>
      <c r="P375" s="201"/>
      <c r="Q375" s="113"/>
      <c r="R375" s="113"/>
      <c r="U375" s="201"/>
      <c r="V375" s="113"/>
      <c r="W375" s="113"/>
      <c r="X375" s="113"/>
      <c r="Y375" s="113"/>
      <c r="Z375" s="113"/>
      <c r="AA375" s="113"/>
      <c r="AB375" s="113"/>
      <c r="AC375" s="201"/>
      <c r="AD375" s="113"/>
      <c r="AE375" s="113"/>
      <c r="AF375" s="113"/>
      <c r="AG375" s="113"/>
    </row>
    <row r="376" spans="2:33" x14ac:dyDescent="0.2">
      <c r="B376" s="200"/>
      <c r="C376" s="113"/>
      <c r="D376" s="201"/>
      <c r="E376" s="201"/>
      <c r="F376" s="113"/>
      <c r="G376" s="113"/>
      <c r="H376" s="113"/>
      <c r="I376" s="203"/>
      <c r="J376" s="203"/>
      <c r="K376" s="203"/>
      <c r="L376" s="204"/>
      <c r="M376" s="201"/>
      <c r="N376" s="201"/>
      <c r="O376" s="201"/>
      <c r="P376" s="201"/>
      <c r="Q376" s="113"/>
      <c r="R376" s="113"/>
      <c r="U376" s="201"/>
      <c r="V376" s="113"/>
      <c r="W376" s="113"/>
      <c r="X376" s="113"/>
      <c r="Y376" s="113"/>
      <c r="Z376" s="113"/>
      <c r="AA376" s="113"/>
      <c r="AB376" s="113"/>
      <c r="AC376" s="201"/>
      <c r="AD376" s="113"/>
      <c r="AE376" s="113"/>
      <c r="AF376" s="113"/>
      <c r="AG376" s="113"/>
    </row>
    <row r="377" spans="2:33" x14ac:dyDescent="0.2">
      <c r="B377" s="200"/>
      <c r="C377" s="113"/>
      <c r="D377" s="201"/>
      <c r="E377" s="201"/>
      <c r="F377" s="113"/>
      <c r="G377" s="113"/>
      <c r="H377" s="113"/>
      <c r="I377" s="203"/>
      <c r="J377" s="203"/>
      <c r="K377" s="203"/>
      <c r="L377" s="204"/>
      <c r="M377" s="201"/>
      <c r="N377" s="201"/>
      <c r="O377" s="201"/>
      <c r="P377" s="201"/>
      <c r="Q377" s="113"/>
      <c r="R377" s="113"/>
      <c r="U377" s="201"/>
      <c r="V377" s="113"/>
      <c r="W377" s="113"/>
      <c r="X377" s="113"/>
      <c r="Y377" s="113"/>
      <c r="Z377" s="113"/>
      <c r="AA377" s="113"/>
      <c r="AB377" s="113"/>
      <c r="AC377" s="201"/>
      <c r="AD377" s="113"/>
      <c r="AE377" s="113"/>
      <c r="AF377" s="113"/>
      <c r="AG377" s="113"/>
    </row>
    <row r="378" spans="2:33" x14ac:dyDescent="0.2">
      <c r="B378" s="200"/>
      <c r="C378" s="113"/>
      <c r="D378" s="201"/>
      <c r="E378" s="201"/>
      <c r="F378" s="113"/>
      <c r="G378" s="113"/>
      <c r="H378" s="113"/>
      <c r="I378" s="203"/>
      <c r="J378" s="203"/>
      <c r="K378" s="203"/>
      <c r="L378" s="204"/>
      <c r="M378" s="201"/>
      <c r="N378" s="201"/>
      <c r="O378" s="201"/>
      <c r="P378" s="201"/>
      <c r="Q378" s="113"/>
      <c r="R378" s="113"/>
      <c r="U378" s="201"/>
      <c r="V378" s="113"/>
      <c r="W378" s="113"/>
      <c r="X378" s="113"/>
      <c r="Y378" s="113"/>
      <c r="Z378" s="113"/>
      <c r="AA378" s="113"/>
      <c r="AB378" s="113"/>
      <c r="AC378" s="201"/>
      <c r="AD378" s="113"/>
      <c r="AE378" s="113"/>
      <c r="AF378" s="113"/>
      <c r="AG378" s="113"/>
    </row>
    <row r="379" spans="2:33" x14ac:dyDescent="0.2">
      <c r="B379" s="200"/>
      <c r="C379" s="113"/>
      <c r="D379" s="201"/>
      <c r="E379" s="201"/>
      <c r="F379" s="113"/>
      <c r="G379" s="113"/>
      <c r="H379" s="113"/>
      <c r="I379" s="203"/>
      <c r="J379" s="203"/>
      <c r="K379" s="203"/>
      <c r="L379" s="204"/>
      <c r="M379" s="201"/>
      <c r="N379" s="201"/>
      <c r="O379" s="201"/>
      <c r="P379" s="201"/>
      <c r="Q379" s="113"/>
      <c r="R379" s="113"/>
      <c r="U379" s="201"/>
      <c r="V379" s="113"/>
      <c r="W379" s="113"/>
      <c r="X379" s="113"/>
      <c r="Y379" s="113"/>
      <c r="Z379" s="113"/>
      <c r="AA379" s="113"/>
      <c r="AB379" s="113"/>
      <c r="AC379" s="201"/>
      <c r="AD379" s="113"/>
      <c r="AE379" s="113"/>
      <c r="AF379" s="113"/>
      <c r="AG379" s="113"/>
    </row>
    <row r="380" spans="2:33" x14ac:dyDescent="0.2">
      <c r="B380" s="200"/>
      <c r="C380" s="113"/>
      <c r="D380" s="201"/>
      <c r="E380" s="201"/>
      <c r="F380" s="113"/>
      <c r="G380" s="113"/>
      <c r="H380" s="113"/>
      <c r="I380" s="203"/>
      <c r="J380" s="203"/>
      <c r="K380" s="203"/>
      <c r="L380" s="204"/>
      <c r="M380" s="201"/>
      <c r="N380" s="201"/>
      <c r="O380" s="201"/>
      <c r="P380" s="201"/>
      <c r="Q380" s="113"/>
      <c r="R380" s="113"/>
      <c r="U380" s="201"/>
      <c r="V380" s="113"/>
      <c r="W380" s="113"/>
      <c r="X380" s="113"/>
      <c r="Y380" s="113"/>
      <c r="Z380" s="113"/>
      <c r="AA380" s="113"/>
      <c r="AB380" s="113"/>
      <c r="AC380" s="201"/>
      <c r="AD380" s="113"/>
      <c r="AE380" s="113"/>
      <c r="AF380" s="113"/>
      <c r="AG380" s="113"/>
    </row>
    <row r="381" spans="2:33" x14ac:dyDescent="0.2">
      <c r="B381" s="200"/>
      <c r="C381" s="113"/>
      <c r="D381" s="201"/>
      <c r="E381" s="201"/>
      <c r="F381" s="113"/>
      <c r="G381" s="113"/>
      <c r="H381" s="113"/>
      <c r="I381" s="203"/>
      <c r="J381" s="203"/>
      <c r="K381" s="203"/>
      <c r="L381" s="204"/>
      <c r="M381" s="201"/>
      <c r="N381" s="201"/>
      <c r="O381" s="201"/>
      <c r="P381" s="201"/>
      <c r="Q381" s="113"/>
      <c r="R381" s="113"/>
      <c r="U381" s="201"/>
      <c r="V381" s="113"/>
      <c r="W381" s="113"/>
      <c r="X381" s="113"/>
      <c r="Y381" s="113"/>
      <c r="Z381" s="113"/>
      <c r="AA381" s="113"/>
      <c r="AB381" s="113"/>
      <c r="AC381" s="201"/>
      <c r="AD381" s="113"/>
      <c r="AE381" s="113"/>
      <c r="AF381" s="113"/>
      <c r="AG381" s="113"/>
    </row>
    <row r="382" spans="2:33" x14ac:dyDescent="0.2">
      <c r="B382" s="200"/>
      <c r="C382" s="113"/>
      <c r="D382" s="201"/>
      <c r="E382" s="201"/>
      <c r="F382" s="113"/>
      <c r="G382" s="113"/>
      <c r="H382" s="113"/>
      <c r="I382" s="203"/>
      <c r="J382" s="203"/>
      <c r="K382" s="203"/>
      <c r="L382" s="204"/>
      <c r="M382" s="201"/>
      <c r="N382" s="201"/>
      <c r="O382" s="201"/>
      <c r="P382" s="201"/>
      <c r="Q382" s="113"/>
      <c r="R382" s="113"/>
      <c r="U382" s="201"/>
      <c r="V382" s="113"/>
      <c r="W382" s="113"/>
      <c r="X382" s="113"/>
      <c r="Y382" s="113"/>
      <c r="Z382" s="113"/>
      <c r="AA382" s="113"/>
      <c r="AB382" s="113"/>
      <c r="AC382" s="201"/>
      <c r="AD382" s="113"/>
      <c r="AE382" s="113"/>
      <c r="AF382" s="113"/>
      <c r="AG382" s="113"/>
    </row>
    <row r="383" spans="2:33" x14ac:dyDescent="0.2">
      <c r="B383" s="200"/>
      <c r="C383" s="113"/>
      <c r="D383" s="201"/>
      <c r="E383" s="201"/>
      <c r="F383" s="113"/>
      <c r="G383" s="113"/>
      <c r="H383" s="113"/>
      <c r="I383" s="203"/>
      <c r="J383" s="203"/>
      <c r="K383" s="203"/>
      <c r="L383" s="204"/>
      <c r="M383" s="201"/>
      <c r="N383" s="201"/>
      <c r="O383" s="201"/>
      <c r="P383" s="201"/>
      <c r="Q383" s="113"/>
      <c r="R383" s="113"/>
      <c r="U383" s="201"/>
      <c r="V383" s="113"/>
      <c r="W383" s="113"/>
      <c r="X383" s="113"/>
      <c r="Y383" s="113"/>
      <c r="Z383" s="113"/>
      <c r="AA383" s="113"/>
      <c r="AB383" s="113"/>
      <c r="AC383" s="201"/>
      <c r="AD383" s="113"/>
      <c r="AE383" s="113"/>
      <c r="AF383" s="113"/>
      <c r="AG383" s="113"/>
    </row>
    <row r="384" spans="2:33" x14ac:dyDescent="0.2">
      <c r="B384" s="200"/>
      <c r="C384" s="113"/>
      <c r="D384" s="201"/>
      <c r="E384" s="201"/>
      <c r="F384" s="113"/>
      <c r="G384" s="113"/>
      <c r="H384" s="113"/>
      <c r="I384" s="203"/>
      <c r="J384" s="203"/>
      <c r="K384" s="203"/>
      <c r="L384" s="204"/>
      <c r="M384" s="201"/>
      <c r="N384" s="201"/>
      <c r="O384" s="201"/>
      <c r="P384" s="201"/>
      <c r="Q384" s="113"/>
      <c r="R384" s="113"/>
      <c r="U384" s="201"/>
      <c r="V384" s="113"/>
      <c r="W384" s="113"/>
      <c r="X384" s="113"/>
      <c r="Y384" s="113"/>
      <c r="Z384" s="113"/>
      <c r="AA384" s="113"/>
      <c r="AB384" s="113"/>
      <c r="AC384" s="201"/>
      <c r="AD384" s="113"/>
      <c r="AE384" s="113"/>
      <c r="AF384" s="113"/>
      <c r="AG384" s="113"/>
    </row>
    <row r="385" spans="2:33" x14ac:dyDescent="0.2">
      <c r="B385" s="200"/>
      <c r="C385" s="113"/>
      <c r="D385" s="201"/>
      <c r="E385" s="201"/>
      <c r="F385" s="113"/>
      <c r="G385" s="113"/>
      <c r="H385" s="113"/>
      <c r="I385" s="203"/>
      <c r="J385" s="203"/>
      <c r="K385" s="203"/>
      <c r="L385" s="204"/>
      <c r="M385" s="201"/>
      <c r="N385" s="201"/>
      <c r="O385" s="201"/>
      <c r="P385" s="201"/>
      <c r="Q385" s="113"/>
      <c r="R385" s="113"/>
      <c r="U385" s="201"/>
      <c r="V385" s="113"/>
      <c r="W385" s="113"/>
      <c r="X385" s="113"/>
      <c r="Y385" s="113"/>
      <c r="Z385" s="113"/>
      <c r="AA385" s="113"/>
      <c r="AB385" s="113"/>
      <c r="AC385" s="201"/>
      <c r="AD385" s="113"/>
      <c r="AE385" s="113"/>
      <c r="AF385" s="113"/>
      <c r="AG385" s="113"/>
    </row>
    <row r="386" spans="2:33" x14ac:dyDescent="0.2">
      <c r="B386" s="200"/>
      <c r="C386" s="113"/>
      <c r="D386" s="201"/>
      <c r="E386" s="201"/>
      <c r="F386" s="113"/>
      <c r="G386" s="113"/>
      <c r="H386" s="113"/>
      <c r="I386" s="203"/>
      <c r="J386" s="203"/>
      <c r="K386" s="203"/>
      <c r="L386" s="204"/>
      <c r="M386" s="201"/>
      <c r="N386" s="201"/>
      <c r="O386" s="201"/>
      <c r="P386" s="201"/>
      <c r="Q386" s="113"/>
      <c r="R386" s="113"/>
      <c r="U386" s="201"/>
      <c r="V386" s="113"/>
      <c r="W386" s="113"/>
      <c r="X386" s="113"/>
      <c r="Y386" s="113"/>
      <c r="Z386" s="113"/>
      <c r="AA386" s="113"/>
      <c r="AB386" s="113"/>
      <c r="AC386" s="201"/>
      <c r="AD386" s="113"/>
      <c r="AE386" s="113"/>
      <c r="AF386" s="113"/>
      <c r="AG386" s="113"/>
    </row>
    <row r="387" spans="2:33" x14ac:dyDescent="0.2">
      <c r="B387" s="200"/>
      <c r="C387" s="113"/>
      <c r="D387" s="201"/>
      <c r="E387" s="201"/>
      <c r="F387" s="113"/>
      <c r="G387" s="113"/>
      <c r="H387" s="113"/>
      <c r="I387" s="203"/>
      <c r="J387" s="203"/>
      <c r="K387" s="203"/>
      <c r="L387" s="204"/>
      <c r="M387" s="201"/>
      <c r="N387" s="201"/>
      <c r="O387" s="201"/>
      <c r="P387" s="201"/>
      <c r="Q387" s="113"/>
      <c r="R387" s="113"/>
      <c r="U387" s="201"/>
      <c r="V387" s="113"/>
      <c r="W387" s="113"/>
      <c r="X387" s="113"/>
      <c r="Y387" s="113"/>
      <c r="Z387" s="113"/>
      <c r="AA387" s="113"/>
      <c r="AB387" s="113"/>
      <c r="AC387" s="201"/>
      <c r="AD387" s="113"/>
      <c r="AE387" s="113"/>
      <c r="AF387" s="113"/>
      <c r="AG387" s="113"/>
    </row>
    <row r="388" spans="2:33" x14ac:dyDescent="0.2">
      <c r="B388" s="200"/>
      <c r="C388" s="113"/>
      <c r="D388" s="201"/>
      <c r="E388" s="201"/>
      <c r="F388" s="113"/>
      <c r="G388" s="113"/>
      <c r="H388" s="113"/>
      <c r="I388" s="203"/>
      <c r="J388" s="203"/>
      <c r="K388" s="203"/>
      <c r="L388" s="204"/>
      <c r="M388" s="201"/>
      <c r="N388" s="201"/>
      <c r="O388" s="201"/>
      <c r="P388" s="201"/>
      <c r="Q388" s="113"/>
      <c r="R388" s="113"/>
      <c r="U388" s="201"/>
      <c r="V388" s="113"/>
      <c r="W388" s="113"/>
      <c r="X388" s="113"/>
      <c r="Y388" s="113"/>
      <c r="Z388" s="113"/>
      <c r="AA388" s="113"/>
      <c r="AB388" s="113"/>
      <c r="AC388" s="201"/>
      <c r="AD388" s="113"/>
      <c r="AE388" s="113"/>
      <c r="AF388" s="113"/>
      <c r="AG388" s="113"/>
    </row>
    <row r="389" spans="2:33" x14ac:dyDescent="0.2">
      <c r="B389" s="200"/>
      <c r="C389" s="113"/>
      <c r="D389" s="201"/>
      <c r="E389" s="201"/>
      <c r="F389" s="113"/>
      <c r="G389" s="113"/>
      <c r="H389" s="113"/>
      <c r="I389" s="203"/>
      <c r="J389" s="203"/>
      <c r="K389" s="203"/>
      <c r="L389" s="204"/>
      <c r="M389" s="201"/>
      <c r="N389" s="201"/>
      <c r="O389" s="201"/>
      <c r="P389" s="201"/>
      <c r="Q389" s="113"/>
      <c r="R389" s="113"/>
      <c r="U389" s="201"/>
      <c r="V389" s="113"/>
      <c r="W389" s="113"/>
      <c r="X389" s="113"/>
      <c r="Y389" s="113"/>
      <c r="Z389" s="113"/>
      <c r="AA389" s="113"/>
      <c r="AB389" s="113"/>
      <c r="AC389" s="201"/>
      <c r="AD389" s="113"/>
      <c r="AE389" s="113"/>
      <c r="AF389" s="113"/>
      <c r="AG389" s="113"/>
    </row>
    <row r="390" spans="2:33" x14ac:dyDescent="0.2">
      <c r="B390" s="200"/>
      <c r="C390" s="113"/>
      <c r="D390" s="201"/>
      <c r="E390" s="201"/>
      <c r="F390" s="113"/>
      <c r="G390" s="113"/>
      <c r="H390" s="113"/>
      <c r="I390" s="203"/>
      <c r="J390" s="203"/>
      <c r="K390" s="203"/>
      <c r="L390" s="204"/>
      <c r="M390" s="201"/>
      <c r="N390" s="201"/>
      <c r="O390" s="201"/>
      <c r="P390" s="201"/>
      <c r="Q390" s="113"/>
      <c r="R390" s="113"/>
      <c r="U390" s="201"/>
      <c r="V390" s="113"/>
      <c r="W390" s="113"/>
      <c r="X390" s="113"/>
      <c r="Y390" s="113"/>
      <c r="Z390" s="113"/>
      <c r="AA390" s="113"/>
      <c r="AB390" s="113"/>
      <c r="AC390" s="201"/>
      <c r="AD390" s="113"/>
      <c r="AE390" s="113"/>
      <c r="AF390" s="113"/>
      <c r="AG390" s="113"/>
    </row>
    <row r="391" spans="2:33" x14ac:dyDescent="0.2">
      <c r="B391" s="200"/>
      <c r="C391" s="113"/>
      <c r="D391" s="201"/>
      <c r="E391" s="201"/>
      <c r="F391" s="113"/>
      <c r="G391" s="113"/>
      <c r="H391" s="113"/>
      <c r="I391" s="203"/>
      <c r="J391" s="203"/>
      <c r="K391" s="203"/>
      <c r="L391" s="204"/>
      <c r="M391" s="201"/>
      <c r="N391" s="201"/>
      <c r="O391" s="201"/>
      <c r="P391" s="201"/>
      <c r="Q391" s="113"/>
      <c r="R391" s="113"/>
      <c r="U391" s="201"/>
      <c r="V391" s="113"/>
      <c r="W391" s="113"/>
      <c r="X391" s="113"/>
      <c r="Y391" s="113"/>
      <c r="Z391" s="113"/>
      <c r="AA391" s="113"/>
      <c r="AB391" s="113"/>
      <c r="AC391" s="201"/>
      <c r="AD391" s="113"/>
      <c r="AE391" s="113"/>
      <c r="AF391" s="113"/>
      <c r="AG391" s="113"/>
    </row>
    <row r="392" spans="2:33" x14ac:dyDescent="0.2">
      <c r="B392" s="200"/>
      <c r="C392" s="113"/>
      <c r="D392" s="201"/>
      <c r="E392" s="201"/>
      <c r="F392" s="113"/>
      <c r="G392" s="113"/>
      <c r="H392" s="113"/>
      <c r="I392" s="203"/>
      <c r="J392" s="203"/>
      <c r="K392" s="203"/>
      <c r="L392" s="204"/>
      <c r="M392" s="201"/>
      <c r="N392" s="201"/>
      <c r="O392" s="201"/>
      <c r="P392" s="201"/>
      <c r="Q392" s="113"/>
      <c r="R392" s="113"/>
      <c r="U392" s="201"/>
      <c r="V392" s="113"/>
      <c r="W392" s="113"/>
      <c r="X392" s="113"/>
      <c r="Y392" s="113"/>
      <c r="Z392" s="113"/>
      <c r="AA392" s="113"/>
      <c r="AB392" s="113"/>
      <c r="AC392" s="201"/>
      <c r="AD392" s="113"/>
      <c r="AE392" s="113"/>
      <c r="AF392" s="113"/>
      <c r="AG392" s="113"/>
    </row>
    <row r="393" spans="2:33" x14ac:dyDescent="0.2">
      <c r="B393" s="200"/>
      <c r="C393" s="113"/>
      <c r="D393" s="201"/>
      <c r="E393" s="201"/>
      <c r="F393" s="113"/>
      <c r="G393" s="113"/>
      <c r="H393" s="113"/>
      <c r="I393" s="203"/>
      <c r="J393" s="203"/>
      <c r="K393" s="203"/>
      <c r="L393" s="204"/>
      <c r="M393" s="201"/>
      <c r="N393" s="201"/>
      <c r="O393" s="201"/>
      <c r="P393" s="201"/>
      <c r="Q393" s="113"/>
      <c r="R393" s="113"/>
      <c r="U393" s="201"/>
      <c r="V393" s="113"/>
      <c r="W393" s="113"/>
      <c r="X393" s="113"/>
      <c r="Y393" s="113"/>
      <c r="Z393" s="113"/>
      <c r="AA393" s="113"/>
      <c r="AB393" s="113"/>
      <c r="AC393" s="201"/>
      <c r="AD393" s="113"/>
      <c r="AE393" s="113"/>
      <c r="AF393" s="113"/>
      <c r="AG393" s="113"/>
    </row>
    <row r="394" spans="2:33" x14ac:dyDescent="0.2">
      <c r="B394" s="200"/>
      <c r="C394" s="113"/>
      <c r="D394" s="201"/>
      <c r="E394" s="201"/>
      <c r="F394" s="113"/>
      <c r="G394" s="113"/>
      <c r="H394" s="113"/>
      <c r="I394" s="203"/>
      <c r="J394" s="203"/>
      <c r="K394" s="203"/>
      <c r="L394" s="204"/>
      <c r="M394" s="201"/>
      <c r="N394" s="201"/>
      <c r="O394" s="201"/>
      <c r="P394" s="201"/>
      <c r="Q394" s="113"/>
      <c r="R394" s="113"/>
      <c r="U394" s="201"/>
      <c r="V394" s="113"/>
      <c r="W394" s="113"/>
      <c r="X394" s="113"/>
      <c r="Y394" s="113"/>
      <c r="Z394" s="113"/>
      <c r="AA394" s="113"/>
      <c r="AB394" s="113"/>
      <c r="AC394" s="201"/>
      <c r="AD394" s="113"/>
      <c r="AE394" s="113"/>
      <c r="AF394" s="113"/>
      <c r="AG394" s="113"/>
    </row>
    <row r="395" spans="2:33" x14ac:dyDescent="0.2">
      <c r="B395" s="200"/>
      <c r="C395" s="113"/>
      <c r="D395" s="201"/>
      <c r="E395" s="201"/>
      <c r="F395" s="113"/>
      <c r="G395" s="113"/>
      <c r="H395" s="113"/>
      <c r="I395" s="203"/>
      <c r="J395" s="203"/>
      <c r="K395" s="203"/>
      <c r="L395" s="204"/>
      <c r="M395" s="201"/>
      <c r="N395" s="201"/>
      <c r="O395" s="201"/>
      <c r="P395" s="201"/>
      <c r="Q395" s="113"/>
      <c r="R395" s="113"/>
      <c r="U395" s="201"/>
      <c r="V395" s="113"/>
      <c r="W395" s="113"/>
      <c r="X395" s="113"/>
      <c r="Y395" s="113"/>
      <c r="Z395" s="113"/>
      <c r="AA395" s="113"/>
      <c r="AB395" s="113"/>
      <c r="AC395" s="201"/>
      <c r="AD395" s="113"/>
      <c r="AE395" s="113"/>
      <c r="AF395" s="113"/>
      <c r="AG395" s="113"/>
    </row>
    <row r="396" spans="2:33" x14ac:dyDescent="0.2">
      <c r="B396" s="200"/>
      <c r="C396" s="113"/>
      <c r="D396" s="201"/>
      <c r="E396" s="201"/>
      <c r="F396" s="113"/>
      <c r="G396" s="113"/>
      <c r="H396" s="113"/>
      <c r="I396" s="203"/>
      <c r="J396" s="203"/>
      <c r="K396" s="203"/>
      <c r="L396" s="204"/>
      <c r="M396" s="201"/>
      <c r="N396" s="201"/>
      <c r="O396" s="201"/>
      <c r="P396" s="201"/>
      <c r="Q396" s="113"/>
      <c r="R396" s="113"/>
      <c r="U396" s="201"/>
      <c r="V396" s="113"/>
      <c r="W396" s="113"/>
      <c r="X396" s="113"/>
      <c r="Y396" s="113"/>
      <c r="Z396" s="113"/>
      <c r="AA396" s="113"/>
      <c r="AB396" s="113"/>
      <c r="AC396" s="201"/>
      <c r="AD396" s="113"/>
      <c r="AE396" s="113"/>
      <c r="AF396" s="113"/>
      <c r="AG396" s="113"/>
    </row>
    <row r="397" spans="2:33" x14ac:dyDescent="0.2">
      <c r="B397" s="200"/>
      <c r="C397" s="113"/>
      <c r="D397" s="201"/>
      <c r="E397" s="201"/>
      <c r="F397" s="113"/>
      <c r="G397" s="113"/>
      <c r="H397" s="113"/>
      <c r="I397" s="203"/>
      <c r="J397" s="203"/>
      <c r="K397" s="203"/>
      <c r="L397" s="204"/>
      <c r="M397" s="201"/>
      <c r="N397" s="201"/>
      <c r="O397" s="201"/>
      <c r="P397" s="201"/>
      <c r="Q397" s="113"/>
      <c r="R397" s="113"/>
      <c r="U397" s="201"/>
      <c r="V397" s="113"/>
      <c r="W397" s="113"/>
      <c r="X397" s="113"/>
      <c r="Y397" s="113"/>
      <c r="Z397" s="113"/>
      <c r="AA397" s="113"/>
      <c r="AB397" s="113"/>
      <c r="AC397" s="201"/>
      <c r="AD397" s="113"/>
      <c r="AE397" s="113"/>
      <c r="AF397" s="113"/>
      <c r="AG397" s="113"/>
    </row>
    <row r="398" spans="2:33" x14ac:dyDescent="0.2">
      <c r="B398" s="200"/>
      <c r="C398" s="113"/>
      <c r="D398" s="201"/>
      <c r="E398" s="201"/>
      <c r="F398" s="113"/>
      <c r="G398" s="113"/>
      <c r="H398" s="113"/>
      <c r="I398" s="203"/>
      <c r="J398" s="203"/>
      <c r="K398" s="203"/>
      <c r="L398" s="204"/>
      <c r="M398" s="201"/>
      <c r="N398" s="201"/>
      <c r="O398" s="201"/>
      <c r="P398" s="201"/>
      <c r="Q398" s="113"/>
      <c r="R398" s="113"/>
      <c r="U398" s="201"/>
      <c r="V398" s="113"/>
      <c r="W398" s="113"/>
      <c r="X398" s="113"/>
      <c r="Y398" s="113"/>
      <c r="Z398" s="113"/>
      <c r="AA398" s="113"/>
      <c r="AB398" s="113"/>
      <c r="AC398" s="201"/>
      <c r="AD398" s="113"/>
      <c r="AE398" s="113"/>
      <c r="AF398" s="113"/>
      <c r="AG398" s="113"/>
    </row>
    <row r="399" spans="2:33" x14ac:dyDescent="0.2">
      <c r="B399" s="200"/>
      <c r="C399" s="113"/>
      <c r="D399" s="201"/>
      <c r="E399" s="201"/>
      <c r="F399" s="113"/>
      <c r="G399" s="113"/>
      <c r="H399" s="113"/>
      <c r="I399" s="203"/>
      <c r="J399" s="203"/>
      <c r="K399" s="203"/>
      <c r="L399" s="204"/>
      <c r="M399" s="201"/>
      <c r="N399" s="201"/>
      <c r="O399" s="201"/>
      <c r="P399" s="201"/>
      <c r="Q399" s="113"/>
      <c r="R399" s="113"/>
      <c r="U399" s="201"/>
      <c r="V399" s="113"/>
      <c r="W399" s="113"/>
      <c r="X399" s="113"/>
      <c r="Y399" s="113"/>
      <c r="Z399" s="113"/>
      <c r="AA399" s="113"/>
      <c r="AB399" s="113"/>
      <c r="AC399" s="201"/>
      <c r="AD399" s="113"/>
      <c r="AE399" s="113"/>
      <c r="AF399" s="113"/>
      <c r="AG399" s="113"/>
    </row>
    <row r="400" spans="2:33" x14ac:dyDescent="0.2">
      <c r="B400" s="200"/>
      <c r="C400" s="113"/>
      <c r="D400" s="201"/>
      <c r="E400" s="201"/>
      <c r="F400" s="113"/>
      <c r="G400" s="113"/>
      <c r="H400" s="113"/>
      <c r="I400" s="203"/>
      <c r="J400" s="203"/>
      <c r="K400" s="203"/>
      <c r="L400" s="204"/>
      <c r="M400" s="201"/>
      <c r="N400" s="201"/>
      <c r="O400" s="201"/>
      <c r="P400" s="201"/>
      <c r="Q400" s="113"/>
      <c r="R400" s="113"/>
      <c r="U400" s="201"/>
      <c r="V400" s="113"/>
      <c r="W400" s="113"/>
      <c r="X400" s="113"/>
      <c r="Y400" s="113"/>
      <c r="Z400" s="113"/>
      <c r="AA400" s="113"/>
      <c r="AB400" s="113"/>
      <c r="AC400" s="201"/>
      <c r="AD400" s="113"/>
      <c r="AE400" s="113"/>
      <c r="AF400" s="113"/>
      <c r="AG400" s="113"/>
    </row>
    <row r="401" spans="2:33" x14ac:dyDescent="0.2">
      <c r="B401" s="200"/>
      <c r="C401" s="113"/>
      <c r="D401" s="201"/>
      <c r="E401" s="201"/>
      <c r="F401" s="113"/>
      <c r="G401" s="113"/>
      <c r="H401" s="113"/>
      <c r="I401" s="203"/>
      <c r="J401" s="203"/>
      <c r="K401" s="203"/>
      <c r="L401" s="204"/>
      <c r="M401" s="201"/>
      <c r="N401" s="201"/>
      <c r="O401" s="201"/>
      <c r="P401" s="201"/>
      <c r="Q401" s="113"/>
      <c r="R401" s="113"/>
      <c r="U401" s="201"/>
      <c r="V401" s="113"/>
      <c r="W401" s="113"/>
      <c r="X401" s="113"/>
      <c r="Y401" s="113"/>
      <c r="Z401" s="113"/>
      <c r="AA401" s="113"/>
      <c r="AB401" s="113"/>
      <c r="AC401" s="201"/>
      <c r="AD401" s="113"/>
      <c r="AE401" s="113"/>
      <c r="AF401" s="113"/>
      <c r="AG401" s="113"/>
    </row>
    <row r="402" spans="2:33" x14ac:dyDescent="0.2">
      <c r="B402" s="200"/>
      <c r="C402" s="113"/>
      <c r="D402" s="201"/>
      <c r="E402" s="201"/>
      <c r="F402" s="113"/>
      <c r="G402" s="113"/>
      <c r="H402" s="113"/>
      <c r="I402" s="203"/>
      <c r="J402" s="203"/>
      <c r="K402" s="203"/>
      <c r="L402" s="204"/>
      <c r="M402" s="201"/>
      <c r="N402" s="201"/>
      <c r="O402" s="201"/>
      <c r="P402" s="201"/>
      <c r="Q402" s="113"/>
      <c r="R402" s="113"/>
      <c r="U402" s="201"/>
      <c r="V402" s="113"/>
      <c r="W402" s="113"/>
      <c r="X402" s="113"/>
      <c r="Y402" s="113"/>
      <c r="Z402" s="113"/>
      <c r="AA402" s="113"/>
      <c r="AB402" s="113"/>
      <c r="AC402" s="201"/>
      <c r="AD402" s="113"/>
      <c r="AE402" s="113"/>
      <c r="AF402" s="113"/>
      <c r="AG402" s="113"/>
    </row>
    <row r="403" spans="2:33" x14ac:dyDescent="0.2">
      <c r="B403" s="200"/>
      <c r="C403" s="113"/>
      <c r="D403" s="201"/>
      <c r="E403" s="201"/>
      <c r="F403" s="113"/>
      <c r="G403" s="113"/>
      <c r="H403" s="113"/>
      <c r="I403" s="203"/>
      <c r="J403" s="203"/>
      <c r="K403" s="203"/>
      <c r="L403" s="204"/>
      <c r="M403" s="201"/>
      <c r="N403" s="201"/>
      <c r="O403" s="201"/>
      <c r="P403" s="201"/>
      <c r="Q403" s="113"/>
      <c r="R403" s="113"/>
      <c r="U403" s="201"/>
      <c r="V403" s="113"/>
      <c r="W403" s="113"/>
      <c r="X403" s="113"/>
      <c r="Y403" s="113"/>
      <c r="Z403" s="113"/>
      <c r="AA403" s="113"/>
      <c r="AB403" s="113"/>
      <c r="AC403" s="201"/>
      <c r="AD403" s="113"/>
      <c r="AE403" s="113"/>
      <c r="AF403" s="113"/>
      <c r="AG403" s="113"/>
    </row>
    <row r="404" spans="2:33" x14ac:dyDescent="0.2">
      <c r="B404" s="200"/>
      <c r="C404" s="113"/>
      <c r="D404" s="201"/>
      <c r="E404" s="201"/>
      <c r="F404" s="113"/>
      <c r="G404" s="113"/>
      <c r="H404" s="113"/>
      <c r="I404" s="203"/>
      <c r="J404" s="203"/>
      <c r="K404" s="203"/>
      <c r="L404" s="204"/>
      <c r="M404" s="201"/>
      <c r="N404" s="201"/>
      <c r="O404" s="201"/>
      <c r="P404" s="201"/>
      <c r="Q404" s="113"/>
      <c r="R404" s="113"/>
      <c r="U404" s="201"/>
      <c r="V404" s="113"/>
      <c r="W404" s="113"/>
      <c r="X404" s="113"/>
      <c r="Y404" s="113"/>
      <c r="Z404" s="113"/>
      <c r="AA404" s="113"/>
      <c r="AB404" s="113"/>
      <c r="AC404" s="201"/>
      <c r="AD404" s="113"/>
      <c r="AE404" s="113"/>
      <c r="AF404" s="113"/>
      <c r="AG404" s="113"/>
    </row>
    <row r="405" spans="2:33" x14ac:dyDescent="0.2">
      <c r="B405" s="200"/>
      <c r="C405" s="113"/>
      <c r="D405" s="201"/>
      <c r="E405" s="201"/>
      <c r="F405" s="113"/>
      <c r="G405" s="113"/>
      <c r="H405" s="113"/>
      <c r="I405" s="203"/>
      <c r="J405" s="203"/>
      <c r="K405" s="203"/>
      <c r="L405" s="204"/>
      <c r="M405" s="201"/>
      <c r="N405" s="201"/>
      <c r="O405" s="201"/>
      <c r="P405" s="201"/>
      <c r="Q405" s="113"/>
      <c r="R405" s="113"/>
      <c r="U405" s="201"/>
      <c r="V405" s="113"/>
      <c r="W405" s="113"/>
      <c r="X405" s="113"/>
      <c r="Y405" s="113"/>
      <c r="Z405" s="113"/>
      <c r="AA405" s="113"/>
      <c r="AB405" s="113"/>
      <c r="AC405" s="201"/>
      <c r="AD405" s="113"/>
      <c r="AE405" s="113"/>
      <c r="AF405" s="113"/>
      <c r="AG405" s="113"/>
    </row>
    <row r="406" spans="2:33" x14ac:dyDescent="0.2">
      <c r="B406" s="200"/>
      <c r="C406" s="113"/>
      <c r="D406" s="201"/>
      <c r="E406" s="201"/>
      <c r="F406" s="113"/>
      <c r="G406" s="113"/>
      <c r="H406" s="113"/>
      <c r="I406" s="203"/>
      <c r="J406" s="203"/>
      <c r="K406" s="203"/>
      <c r="L406" s="204"/>
      <c r="M406" s="201"/>
      <c r="N406" s="201"/>
      <c r="O406" s="201"/>
      <c r="P406" s="201"/>
      <c r="Q406" s="113"/>
      <c r="R406" s="113"/>
      <c r="U406" s="201"/>
      <c r="V406" s="113"/>
      <c r="W406" s="113"/>
      <c r="X406" s="113"/>
      <c r="Y406" s="113"/>
      <c r="Z406" s="113"/>
      <c r="AA406" s="113"/>
      <c r="AB406" s="113"/>
      <c r="AC406" s="201"/>
      <c r="AD406" s="113"/>
      <c r="AE406" s="113"/>
      <c r="AF406" s="113"/>
      <c r="AG406" s="113"/>
    </row>
    <row r="407" spans="2:33" x14ac:dyDescent="0.2">
      <c r="B407" s="200"/>
      <c r="C407" s="113"/>
      <c r="D407" s="201"/>
      <c r="E407" s="201"/>
      <c r="F407" s="113"/>
      <c r="G407" s="113"/>
      <c r="H407" s="113"/>
      <c r="I407" s="203"/>
      <c r="J407" s="203"/>
      <c r="K407" s="203"/>
      <c r="L407" s="204"/>
      <c r="M407" s="201"/>
      <c r="N407" s="201"/>
      <c r="O407" s="201"/>
      <c r="P407" s="201"/>
      <c r="Q407" s="113"/>
      <c r="R407" s="113"/>
      <c r="U407" s="201"/>
      <c r="V407" s="113"/>
      <c r="W407" s="113"/>
      <c r="X407" s="113"/>
      <c r="Y407" s="113"/>
      <c r="Z407" s="113"/>
      <c r="AA407" s="113"/>
      <c r="AB407" s="113"/>
      <c r="AC407" s="201"/>
      <c r="AD407" s="113"/>
      <c r="AE407" s="113"/>
      <c r="AF407" s="113"/>
      <c r="AG407" s="113"/>
    </row>
    <row r="408" spans="2:33" x14ac:dyDescent="0.2">
      <c r="B408" s="200"/>
      <c r="C408" s="113"/>
      <c r="D408" s="201"/>
      <c r="E408" s="201"/>
      <c r="F408" s="113"/>
      <c r="G408" s="113"/>
      <c r="H408" s="113"/>
      <c r="I408" s="203"/>
      <c r="J408" s="203"/>
      <c r="K408" s="203"/>
      <c r="L408" s="204"/>
      <c r="M408" s="201"/>
      <c r="N408" s="201"/>
      <c r="O408" s="201"/>
      <c r="P408" s="201"/>
      <c r="Q408" s="113"/>
      <c r="R408" s="113"/>
      <c r="U408" s="201"/>
      <c r="V408" s="113"/>
      <c r="W408" s="113"/>
      <c r="X408" s="113"/>
      <c r="Y408" s="113"/>
      <c r="Z408" s="113"/>
      <c r="AA408" s="113"/>
      <c r="AB408" s="113"/>
      <c r="AC408" s="201"/>
      <c r="AD408" s="113"/>
      <c r="AE408" s="113"/>
      <c r="AF408" s="113"/>
      <c r="AG408" s="113"/>
    </row>
    <row r="409" spans="2:33" x14ac:dyDescent="0.2">
      <c r="B409" s="200"/>
      <c r="C409" s="113"/>
      <c r="D409" s="201"/>
      <c r="E409" s="201"/>
      <c r="F409" s="113"/>
      <c r="G409" s="113"/>
      <c r="H409" s="113"/>
      <c r="I409" s="203"/>
      <c r="J409" s="203"/>
      <c r="K409" s="203"/>
      <c r="L409" s="204"/>
      <c r="M409" s="201"/>
      <c r="N409" s="201"/>
      <c r="O409" s="201"/>
      <c r="P409" s="201"/>
      <c r="Q409" s="113"/>
      <c r="R409" s="113"/>
      <c r="U409" s="201"/>
      <c r="V409" s="113"/>
      <c r="W409" s="113"/>
      <c r="X409" s="113"/>
      <c r="Y409" s="113"/>
      <c r="Z409" s="113"/>
      <c r="AA409" s="113"/>
      <c r="AB409" s="113"/>
      <c r="AC409" s="201"/>
      <c r="AD409" s="113"/>
      <c r="AE409" s="113"/>
      <c r="AF409" s="113"/>
      <c r="AG409" s="113"/>
    </row>
    <row r="410" spans="2:33" x14ac:dyDescent="0.2">
      <c r="B410" s="200"/>
      <c r="C410" s="113"/>
      <c r="D410" s="201"/>
      <c r="E410" s="201"/>
      <c r="F410" s="113"/>
      <c r="G410" s="113"/>
      <c r="H410" s="113"/>
      <c r="I410" s="203"/>
      <c r="J410" s="203"/>
      <c r="K410" s="203"/>
      <c r="L410" s="204"/>
      <c r="M410" s="201"/>
      <c r="N410" s="201"/>
      <c r="O410" s="201"/>
      <c r="P410" s="201"/>
      <c r="Q410" s="113"/>
      <c r="R410" s="113"/>
      <c r="U410" s="201"/>
      <c r="V410" s="113"/>
      <c r="W410" s="113"/>
      <c r="X410" s="113"/>
      <c r="Y410" s="113"/>
      <c r="Z410" s="113"/>
      <c r="AA410" s="113"/>
      <c r="AB410" s="113"/>
      <c r="AC410" s="201"/>
      <c r="AD410" s="113"/>
      <c r="AE410" s="113"/>
      <c r="AF410" s="113"/>
      <c r="AG410" s="113"/>
    </row>
    <row r="411" spans="2:33" x14ac:dyDescent="0.2">
      <c r="B411" s="200"/>
      <c r="C411" s="113"/>
      <c r="D411" s="201"/>
      <c r="E411" s="201"/>
      <c r="F411" s="113"/>
      <c r="G411" s="113"/>
      <c r="H411" s="113"/>
      <c r="I411" s="203"/>
      <c r="J411" s="203"/>
      <c r="K411" s="203"/>
      <c r="L411" s="204"/>
      <c r="M411" s="201"/>
      <c r="N411" s="201"/>
      <c r="O411" s="201"/>
      <c r="P411" s="201"/>
      <c r="Q411" s="113"/>
      <c r="R411" s="113"/>
      <c r="U411" s="201"/>
      <c r="V411" s="113"/>
      <c r="W411" s="113"/>
      <c r="X411" s="113"/>
      <c r="Y411" s="113"/>
      <c r="Z411" s="113"/>
      <c r="AA411" s="113"/>
      <c r="AB411" s="113"/>
      <c r="AC411" s="201"/>
      <c r="AD411" s="113"/>
      <c r="AE411" s="113"/>
      <c r="AF411" s="113"/>
      <c r="AG411" s="113"/>
    </row>
    <row r="412" spans="2:33" x14ac:dyDescent="0.2">
      <c r="B412" s="200"/>
      <c r="C412" s="113"/>
      <c r="D412" s="201"/>
      <c r="E412" s="201"/>
      <c r="F412" s="113"/>
      <c r="G412" s="113"/>
      <c r="H412" s="113"/>
      <c r="I412" s="203"/>
      <c r="J412" s="203"/>
      <c r="K412" s="203"/>
      <c r="L412" s="204"/>
      <c r="M412" s="201"/>
      <c r="N412" s="201"/>
      <c r="O412" s="201"/>
      <c r="P412" s="201"/>
      <c r="Q412" s="113"/>
      <c r="R412" s="113"/>
      <c r="U412" s="201"/>
      <c r="V412" s="113"/>
      <c r="W412" s="113"/>
      <c r="X412" s="113"/>
      <c r="Y412" s="113"/>
      <c r="Z412" s="113"/>
      <c r="AA412" s="113"/>
      <c r="AB412" s="113"/>
      <c r="AC412" s="201"/>
      <c r="AD412" s="113"/>
      <c r="AE412" s="113"/>
      <c r="AF412" s="113"/>
      <c r="AG412" s="113"/>
    </row>
    <row r="413" spans="2:33" x14ac:dyDescent="0.2">
      <c r="B413" s="200"/>
      <c r="C413" s="113"/>
      <c r="D413" s="201"/>
      <c r="E413" s="201"/>
      <c r="F413" s="113"/>
      <c r="G413" s="113"/>
      <c r="H413" s="113"/>
      <c r="I413" s="203"/>
      <c r="J413" s="203"/>
      <c r="K413" s="203"/>
      <c r="L413" s="204"/>
      <c r="M413" s="201"/>
      <c r="N413" s="201"/>
      <c r="O413" s="201"/>
      <c r="P413" s="201"/>
      <c r="Q413" s="113"/>
      <c r="R413" s="113"/>
      <c r="U413" s="201"/>
      <c r="V413" s="113"/>
      <c r="W413" s="113"/>
      <c r="X413" s="113"/>
      <c r="Y413" s="113"/>
      <c r="Z413" s="113"/>
      <c r="AA413" s="113"/>
      <c r="AB413" s="113"/>
      <c r="AC413" s="201"/>
      <c r="AD413" s="113"/>
      <c r="AE413" s="113"/>
      <c r="AF413" s="113"/>
      <c r="AG413" s="113"/>
    </row>
    <row r="414" spans="2:33" x14ac:dyDescent="0.2">
      <c r="B414" s="200"/>
      <c r="C414" s="113"/>
      <c r="D414" s="201"/>
      <c r="E414" s="201"/>
      <c r="F414" s="113"/>
      <c r="G414" s="113"/>
      <c r="H414" s="113"/>
      <c r="I414" s="203"/>
      <c r="J414" s="203"/>
      <c r="K414" s="203"/>
      <c r="L414" s="204"/>
      <c r="M414" s="201"/>
      <c r="N414" s="201"/>
      <c r="O414" s="201"/>
      <c r="P414" s="201"/>
      <c r="Q414" s="113"/>
      <c r="R414" s="113"/>
      <c r="U414" s="201"/>
      <c r="V414" s="113"/>
      <c r="W414" s="113"/>
      <c r="X414" s="113"/>
      <c r="Y414" s="113"/>
      <c r="Z414" s="113"/>
      <c r="AA414" s="113"/>
      <c r="AB414" s="113"/>
      <c r="AC414" s="201"/>
      <c r="AD414" s="113"/>
      <c r="AE414" s="113"/>
      <c r="AF414" s="113"/>
      <c r="AG414" s="113"/>
    </row>
    <row r="415" spans="2:33" x14ac:dyDescent="0.2">
      <c r="B415" s="200"/>
      <c r="C415" s="113"/>
      <c r="D415" s="201"/>
      <c r="E415" s="201"/>
      <c r="F415" s="113"/>
      <c r="G415" s="113"/>
      <c r="H415" s="113"/>
      <c r="I415" s="203"/>
      <c r="J415" s="203"/>
      <c r="K415" s="203"/>
      <c r="L415" s="204"/>
      <c r="M415" s="201"/>
      <c r="N415" s="201"/>
      <c r="O415" s="201"/>
      <c r="P415" s="201"/>
      <c r="Q415" s="113"/>
      <c r="R415" s="113"/>
      <c r="U415" s="201"/>
      <c r="V415" s="113"/>
      <c r="W415" s="113"/>
      <c r="X415" s="113"/>
      <c r="Y415" s="113"/>
      <c r="Z415" s="113"/>
      <c r="AA415" s="113"/>
      <c r="AB415" s="113"/>
      <c r="AC415" s="201"/>
      <c r="AD415" s="113"/>
      <c r="AE415" s="113"/>
      <c r="AF415" s="113"/>
      <c r="AG415" s="113"/>
    </row>
    <row r="416" spans="2:33" x14ac:dyDescent="0.2">
      <c r="B416" s="200"/>
      <c r="C416" s="113"/>
      <c r="D416" s="201"/>
      <c r="E416" s="201"/>
      <c r="F416" s="113"/>
      <c r="G416" s="113"/>
      <c r="H416" s="113"/>
      <c r="I416" s="203"/>
      <c r="J416" s="203"/>
      <c r="K416" s="203"/>
      <c r="L416" s="204"/>
      <c r="M416" s="201"/>
      <c r="N416" s="201"/>
      <c r="O416" s="201"/>
      <c r="P416" s="201"/>
      <c r="Q416" s="113"/>
      <c r="R416" s="113"/>
      <c r="U416" s="201"/>
      <c r="V416" s="113"/>
      <c r="W416" s="113"/>
      <c r="X416" s="113"/>
      <c r="Y416" s="113"/>
      <c r="Z416" s="113"/>
      <c r="AA416" s="113"/>
      <c r="AB416" s="113"/>
      <c r="AC416" s="201"/>
      <c r="AD416" s="113"/>
      <c r="AE416" s="113"/>
      <c r="AF416" s="113"/>
      <c r="AG416" s="113"/>
    </row>
    <row r="417" spans="2:33" x14ac:dyDescent="0.2">
      <c r="B417" s="200"/>
      <c r="C417" s="113"/>
      <c r="D417" s="201"/>
      <c r="E417" s="201"/>
      <c r="F417" s="113"/>
      <c r="G417" s="113"/>
      <c r="H417" s="113"/>
      <c r="I417" s="203"/>
      <c r="J417" s="203"/>
      <c r="K417" s="203"/>
      <c r="L417" s="204"/>
      <c r="M417" s="201"/>
      <c r="N417" s="201"/>
      <c r="O417" s="201"/>
      <c r="P417" s="201"/>
      <c r="Q417" s="113"/>
      <c r="R417" s="113"/>
      <c r="U417" s="201"/>
      <c r="V417" s="113"/>
      <c r="W417" s="113"/>
      <c r="X417" s="113"/>
      <c r="Y417" s="113"/>
      <c r="Z417" s="113"/>
      <c r="AA417" s="113"/>
      <c r="AB417" s="113"/>
      <c r="AC417" s="201"/>
      <c r="AD417" s="113"/>
      <c r="AE417" s="113"/>
      <c r="AF417" s="113"/>
      <c r="AG417" s="113"/>
    </row>
    <row r="418" spans="2:33" x14ac:dyDescent="0.2">
      <c r="B418" s="200"/>
      <c r="C418" s="113"/>
      <c r="D418" s="201"/>
      <c r="E418" s="201"/>
      <c r="F418" s="113"/>
      <c r="G418" s="113"/>
      <c r="H418" s="113"/>
      <c r="I418" s="203"/>
      <c r="J418" s="203"/>
      <c r="K418" s="203"/>
      <c r="L418" s="204"/>
      <c r="M418" s="201"/>
      <c r="N418" s="201"/>
      <c r="O418" s="201"/>
      <c r="P418" s="201"/>
      <c r="Q418" s="113"/>
      <c r="R418" s="113"/>
      <c r="U418" s="201"/>
      <c r="V418" s="113"/>
      <c r="W418" s="113"/>
      <c r="X418" s="113"/>
      <c r="Y418" s="113"/>
      <c r="Z418" s="113"/>
      <c r="AA418" s="113"/>
      <c r="AB418" s="113"/>
      <c r="AC418" s="201"/>
      <c r="AD418" s="113"/>
      <c r="AE418" s="113"/>
      <c r="AF418" s="113"/>
      <c r="AG418" s="113"/>
    </row>
    <row r="419" spans="2:33" x14ac:dyDescent="0.2">
      <c r="B419" s="200"/>
      <c r="C419" s="113"/>
      <c r="D419" s="201"/>
      <c r="E419" s="201"/>
      <c r="F419" s="113"/>
      <c r="G419" s="113"/>
      <c r="H419" s="113"/>
      <c r="I419" s="203"/>
      <c r="J419" s="203"/>
      <c r="K419" s="203"/>
      <c r="L419" s="204"/>
      <c r="M419" s="201"/>
      <c r="N419" s="201"/>
      <c r="O419" s="201"/>
      <c r="P419" s="201"/>
      <c r="Q419" s="113"/>
      <c r="R419" s="113"/>
      <c r="U419" s="201"/>
      <c r="V419" s="113"/>
      <c r="W419" s="113"/>
      <c r="X419" s="113"/>
      <c r="Y419" s="113"/>
      <c r="Z419" s="113"/>
      <c r="AA419" s="113"/>
      <c r="AB419" s="113"/>
      <c r="AC419" s="201"/>
      <c r="AD419" s="113"/>
      <c r="AE419" s="113"/>
      <c r="AF419" s="113"/>
      <c r="AG419" s="113"/>
    </row>
    <row r="420" spans="2:33" x14ac:dyDescent="0.2">
      <c r="B420" s="200"/>
      <c r="C420" s="113"/>
      <c r="D420" s="201"/>
      <c r="E420" s="201"/>
      <c r="F420" s="113"/>
      <c r="G420" s="113"/>
      <c r="H420" s="113"/>
      <c r="I420" s="203"/>
      <c r="J420" s="203"/>
      <c r="K420" s="203"/>
      <c r="L420" s="204"/>
      <c r="M420" s="201"/>
      <c r="N420" s="201"/>
      <c r="O420" s="201"/>
      <c r="P420" s="201"/>
      <c r="Q420" s="113"/>
      <c r="R420" s="113"/>
      <c r="U420" s="201"/>
      <c r="V420" s="113"/>
      <c r="W420" s="113"/>
      <c r="X420" s="113"/>
      <c r="Y420" s="113"/>
      <c r="Z420" s="113"/>
      <c r="AA420" s="113"/>
      <c r="AB420" s="113"/>
      <c r="AC420" s="201"/>
      <c r="AD420" s="113"/>
      <c r="AE420" s="113"/>
      <c r="AF420" s="113"/>
      <c r="AG420" s="113"/>
    </row>
    <row r="421" spans="2:33" x14ac:dyDescent="0.2">
      <c r="B421" s="200"/>
      <c r="C421" s="113"/>
      <c r="D421" s="201"/>
      <c r="E421" s="201"/>
      <c r="F421" s="113"/>
      <c r="G421" s="113"/>
      <c r="H421" s="113"/>
      <c r="I421" s="203"/>
      <c r="J421" s="203"/>
      <c r="K421" s="203"/>
      <c r="L421" s="204"/>
      <c r="M421" s="201"/>
      <c r="N421" s="201"/>
      <c r="O421" s="201"/>
      <c r="P421" s="201"/>
      <c r="Q421" s="113"/>
      <c r="R421" s="113"/>
      <c r="U421" s="201"/>
      <c r="V421" s="113"/>
      <c r="W421" s="113"/>
      <c r="X421" s="113"/>
      <c r="Y421" s="113"/>
      <c r="Z421" s="113"/>
      <c r="AA421" s="113"/>
      <c r="AB421" s="113"/>
      <c r="AC421" s="201"/>
      <c r="AD421" s="113"/>
      <c r="AE421" s="113"/>
      <c r="AF421" s="113"/>
      <c r="AG421" s="113"/>
    </row>
    <row r="422" spans="2:33" x14ac:dyDescent="0.2">
      <c r="B422" s="200"/>
      <c r="C422" s="113"/>
      <c r="D422" s="201"/>
      <c r="E422" s="201"/>
      <c r="F422" s="113"/>
      <c r="G422" s="113"/>
      <c r="H422" s="113"/>
      <c r="I422" s="203"/>
      <c r="J422" s="203"/>
      <c r="K422" s="203"/>
      <c r="L422" s="204"/>
      <c r="M422" s="201"/>
      <c r="N422" s="201"/>
      <c r="O422" s="201"/>
      <c r="P422" s="201"/>
      <c r="Q422" s="113"/>
      <c r="R422" s="113"/>
      <c r="U422" s="201"/>
      <c r="V422" s="113"/>
      <c r="W422" s="113"/>
      <c r="X422" s="113"/>
      <c r="Y422" s="113"/>
      <c r="Z422" s="113"/>
      <c r="AA422" s="113"/>
      <c r="AB422" s="113"/>
      <c r="AC422" s="201"/>
      <c r="AD422" s="113"/>
      <c r="AE422" s="113"/>
      <c r="AF422" s="113"/>
      <c r="AG422" s="113"/>
    </row>
    <row r="423" spans="2:33" x14ac:dyDescent="0.2">
      <c r="B423" s="200"/>
      <c r="C423" s="113"/>
      <c r="D423" s="201"/>
      <c r="E423" s="201"/>
      <c r="F423" s="113"/>
      <c r="G423" s="113"/>
      <c r="H423" s="113"/>
      <c r="I423" s="203"/>
      <c r="J423" s="203"/>
      <c r="K423" s="203"/>
      <c r="L423" s="204"/>
      <c r="M423" s="201"/>
      <c r="N423" s="201"/>
      <c r="O423" s="201"/>
      <c r="P423" s="201"/>
      <c r="Q423" s="113"/>
      <c r="R423" s="113"/>
      <c r="U423" s="201"/>
      <c r="V423" s="113"/>
      <c r="W423" s="113"/>
      <c r="X423" s="113"/>
      <c r="Y423" s="113"/>
      <c r="Z423" s="113"/>
      <c r="AA423" s="113"/>
      <c r="AB423" s="113"/>
      <c r="AC423" s="201"/>
      <c r="AD423" s="113"/>
      <c r="AE423" s="113"/>
      <c r="AF423" s="113"/>
      <c r="AG423" s="113"/>
    </row>
    <row r="424" spans="2:33" x14ac:dyDescent="0.2">
      <c r="B424" s="200"/>
      <c r="C424" s="113"/>
      <c r="D424" s="201"/>
      <c r="E424" s="201"/>
      <c r="F424" s="113"/>
      <c r="G424" s="113"/>
      <c r="H424" s="113"/>
      <c r="I424" s="203"/>
      <c r="J424" s="203"/>
      <c r="K424" s="203"/>
      <c r="L424" s="204"/>
      <c r="M424" s="201"/>
      <c r="N424" s="201"/>
      <c r="O424" s="201"/>
      <c r="P424" s="201"/>
      <c r="Q424" s="113"/>
      <c r="R424" s="113"/>
      <c r="U424" s="201"/>
      <c r="V424" s="113"/>
      <c r="W424" s="113"/>
      <c r="X424" s="113"/>
      <c r="Y424" s="113"/>
      <c r="Z424" s="113"/>
      <c r="AA424" s="113"/>
      <c r="AB424" s="113"/>
      <c r="AC424" s="201"/>
      <c r="AD424" s="113"/>
      <c r="AE424" s="113"/>
      <c r="AF424" s="113"/>
      <c r="AG424" s="113"/>
    </row>
    <row r="425" spans="2:33" x14ac:dyDescent="0.2">
      <c r="B425" s="200"/>
      <c r="C425" s="113"/>
      <c r="D425" s="201"/>
      <c r="E425" s="201"/>
      <c r="F425" s="113"/>
      <c r="G425" s="113"/>
      <c r="H425" s="113"/>
      <c r="I425" s="203"/>
      <c r="J425" s="203"/>
      <c r="K425" s="203"/>
      <c r="L425" s="204"/>
      <c r="M425" s="201"/>
      <c r="N425" s="201"/>
      <c r="O425" s="201"/>
      <c r="P425" s="201"/>
      <c r="Q425" s="113"/>
      <c r="R425" s="113"/>
      <c r="U425" s="201"/>
      <c r="V425" s="113"/>
      <c r="W425" s="113"/>
      <c r="X425" s="113"/>
      <c r="Y425" s="113"/>
      <c r="Z425" s="113"/>
      <c r="AA425" s="113"/>
      <c r="AB425" s="113"/>
      <c r="AC425" s="201"/>
      <c r="AD425" s="113"/>
      <c r="AE425" s="113"/>
      <c r="AF425" s="113"/>
      <c r="AG425" s="113"/>
    </row>
    <row r="426" spans="2:33" x14ac:dyDescent="0.2">
      <c r="B426" s="200"/>
      <c r="C426" s="113"/>
      <c r="D426" s="201"/>
      <c r="E426" s="201"/>
      <c r="F426" s="113"/>
      <c r="G426" s="113"/>
      <c r="H426" s="113"/>
      <c r="I426" s="203"/>
      <c r="J426" s="203"/>
      <c r="K426" s="203"/>
      <c r="L426" s="204"/>
      <c r="M426" s="201"/>
      <c r="N426" s="201"/>
      <c r="O426" s="201"/>
      <c r="P426" s="201"/>
      <c r="Q426" s="113"/>
      <c r="R426" s="113"/>
      <c r="U426" s="201"/>
      <c r="V426" s="113"/>
      <c r="W426" s="113"/>
      <c r="X426" s="113"/>
      <c r="Y426" s="113"/>
      <c r="Z426" s="113"/>
      <c r="AA426" s="113"/>
      <c r="AB426" s="113"/>
      <c r="AC426" s="201"/>
      <c r="AD426" s="113"/>
      <c r="AE426" s="113"/>
      <c r="AF426" s="113"/>
      <c r="AG426" s="113"/>
    </row>
    <row r="427" spans="2:33" x14ac:dyDescent="0.2">
      <c r="B427" s="200"/>
      <c r="C427" s="113"/>
      <c r="D427" s="201"/>
      <c r="E427" s="201"/>
      <c r="F427" s="113"/>
      <c r="G427" s="113"/>
      <c r="H427" s="113"/>
      <c r="I427" s="203"/>
      <c r="J427" s="203"/>
      <c r="K427" s="203"/>
      <c r="L427" s="204"/>
      <c r="M427" s="201"/>
      <c r="N427" s="201"/>
      <c r="O427" s="201"/>
      <c r="P427" s="201"/>
      <c r="Q427" s="113"/>
      <c r="R427" s="113"/>
      <c r="U427" s="201"/>
      <c r="V427" s="113"/>
      <c r="W427" s="113"/>
      <c r="X427" s="113"/>
      <c r="Y427" s="113"/>
      <c r="Z427" s="113"/>
      <c r="AA427" s="113"/>
      <c r="AB427" s="113"/>
      <c r="AC427" s="201"/>
      <c r="AD427" s="113"/>
      <c r="AE427" s="113"/>
      <c r="AF427" s="113"/>
      <c r="AG427" s="113"/>
    </row>
    <row r="428" spans="2:33" x14ac:dyDescent="0.2">
      <c r="B428" s="200"/>
      <c r="C428" s="113"/>
      <c r="D428" s="201"/>
      <c r="E428" s="201"/>
      <c r="F428" s="113"/>
      <c r="G428" s="113"/>
      <c r="H428" s="113"/>
      <c r="I428" s="203"/>
      <c r="J428" s="203"/>
      <c r="K428" s="203"/>
      <c r="L428" s="204"/>
      <c r="M428" s="201"/>
      <c r="N428" s="201"/>
      <c r="O428" s="201"/>
      <c r="P428" s="201"/>
      <c r="Q428" s="113"/>
      <c r="R428" s="113"/>
      <c r="U428" s="201"/>
      <c r="V428" s="113"/>
      <c r="W428" s="113"/>
      <c r="X428" s="113"/>
      <c r="Y428" s="113"/>
      <c r="Z428" s="113"/>
      <c r="AA428" s="113"/>
      <c r="AB428" s="113"/>
      <c r="AC428" s="201"/>
      <c r="AD428" s="113"/>
      <c r="AE428" s="113"/>
      <c r="AF428" s="113"/>
      <c r="AG428" s="113"/>
    </row>
    <row r="429" spans="2:33" x14ac:dyDescent="0.2">
      <c r="B429" s="200"/>
      <c r="C429" s="113"/>
      <c r="D429" s="201"/>
      <c r="E429" s="201"/>
      <c r="F429" s="113"/>
      <c r="G429" s="113"/>
      <c r="H429" s="113"/>
      <c r="I429" s="203"/>
      <c r="J429" s="203"/>
      <c r="K429" s="203"/>
      <c r="L429" s="204"/>
      <c r="M429" s="201"/>
      <c r="N429" s="201"/>
      <c r="O429" s="201"/>
      <c r="P429" s="201"/>
      <c r="Q429" s="113"/>
      <c r="R429" s="113"/>
      <c r="U429" s="201"/>
      <c r="V429" s="113"/>
      <c r="W429" s="113"/>
      <c r="X429" s="113"/>
      <c r="Y429" s="113"/>
      <c r="Z429" s="113"/>
      <c r="AA429" s="113"/>
      <c r="AB429" s="113"/>
      <c r="AC429" s="201"/>
      <c r="AD429" s="113"/>
      <c r="AE429" s="113"/>
      <c r="AF429" s="113"/>
      <c r="AG429" s="113"/>
    </row>
    <row r="430" spans="2:33" x14ac:dyDescent="0.2">
      <c r="B430" s="200"/>
      <c r="C430" s="113"/>
      <c r="D430" s="201"/>
      <c r="E430" s="201"/>
      <c r="F430" s="113"/>
      <c r="G430" s="113"/>
      <c r="H430" s="113"/>
      <c r="I430" s="203"/>
      <c r="J430" s="203"/>
      <c r="K430" s="203"/>
      <c r="L430" s="204"/>
      <c r="M430" s="201"/>
      <c r="N430" s="201"/>
      <c r="O430" s="201"/>
      <c r="P430" s="201"/>
      <c r="Q430" s="113"/>
      <c r="R430" s="113"/>
      <c r="U430" s="201"/>
      <c r="V430" s="113"/>
      <c r="W430" s="113"/>
      <c r="X430" s="113"/>
      <c r="Y430" s="113"/>
      <c r="Z430" s="113"/>
      <c r="AA430" s="113"/>
      <c r="AB430" s="113"/>
      <c r="AC430" s="201"/>
      <c r="AD430" s="113"/>
      <c r="AE430" s="113"/>
      <c r="AF430" s="113"/>
      <c r="AG430" s="113"/>
    </row>
    <row r="431" spans="2:33" x14ac:dyDescent="0.2">
      <c r="B431" s="200"/>
      <c r="C431" s="113"/>
      <c r="D431" s="201"/>
      <c r="E431" s="201"/>
      <c r="F431" s="113"/>
      <c r="G431" s="113"/>
      <c r="H431" s="113"/>
      <c r="I431" s="203"/>
      <c r="J431" s="203"/>
      <c r="K431" s="203"/>
      <c r="L431" s="204"/>
      <c r="M431" s="201"/>
      <c r="N431" s="201"/>
      <c r="O431" s="201"/>
      <c r="P431" s="201"/>
      <c r="Q431" s="113"/>
      <c r="R431" s="113"/>
      <c r="U431" s="201"/>
      <c r="V431" s="113"/>
      <c r="W431" s="113"/>
      <c r="X431" s="113"/>
      <c r="Y431" s="113"/>
      <c r="Z431" s="113"/>
      <c r="AA431" s="113"/>
      <c r="AB431" s="113"/>
      <c r="AC431" s="201"/>
      <c r="AD431" s="113"/>
      <c r="AE431" s="113"/>
      <c r="AF431" s="113"/>
      <c r="AG431" s="113"/>
    </row>
    <row r="432" spans="2:33" x14ac:dyDescent="0.2">
      <c r="B432" s="200"/>
      <c r="C432" s="113"/>
      <c r="D432" s="201"/>
      <c r="E432" s="201"/>
      <c r="F432" s="113"/>
      <c r="G432" s="113"/>
      <c r="H432" s="113"/>
      <c r="I432" s="203"/>
      <c r="J432" s="203"/>
      <c r="K432" s="203"/>
      <c r="L432" s="204"/>
      <c r="M432" s="201"/>
      <c r="N432" s="201"/>
      <c r="O432" s="201"/>
      <c r="P432" s="201"/>
      <c r="Q432" s="113"/>
      <c r="R432" s="113"/>
      <c r="U432" s="201"/>
      <c r="V432" s="113"/>
      <c r="W432" s="113"/>
      <c r="X432" s="113"/>
      <c r="Y432" s="113"/>
      <c r="Z432" s="113"/>
      <c r="AA432" s="113"/>
      <c r="AB432" s="113"/>
      <c r="AC432" s="201"/>
      <c r="AD432" s="113"/>
      <c r="AE432" s="113"/>
      <c r="AF432" s="113"/>
      <c r="AG432" s="113"/>
    </row>
    <row r="433" spans="2:33" x14ac:dyDescent="0.2">
      <c r="B433" s="200"/>
      <c r="C433" s="113"/>
      <c r="D433" s="201"/>
      <c r="E433" s="201"/>
      <c r="F433" s="113"/>
      <c r="G433" s="113"/>
      <c r="H433" s="113"/>
      <c r="I433" s="203"/>
      <c r="J433" s="203"/>
      <c r="K433" s="203"/>
      <c r="L433" s="204"/>
      <c r="M433" s="201"/>
      <c r="N433" s="201"/>
      <c r="O433" s="201"/>
      <c r="P433" s="201"/>
      <c r="Q433" s="113"/>
      <c r="R433" s="113"/>
      <c r="U433" s="201"/>
      <c r="V433" s="113"/>
      <c r="W433" s="113"/>
      <c r="X433" s="113"/>
      <c r="Y433" s="113"/>
      <c r="Z433" s="113"/>
      <c r="AA433" s="113"/>
      <c r="AB433" s="113"/>
      <c r="AC433" s="201"/>
      <c r="AD433" s="113"/>
      <c r="AE433" s="113"/>
      <c r="AF433" s="113"/>
      <c r="AG433" s="113"/>
    </row>
    <row r="434" spans="2:33" x14ac:dyDescent="0.2">
      <c r="B434" s="200"/>
      <c r="C434" s="113"/>
      <c r="D434" s="201"/>
      <c r="E434" s="201"/>
      <c r="F434" s="113"/>
      <c r="G434" s="113"/>
      <c r="H434" s="113"/>
      <c r="I434" s="203"/>
      <c r="J434" s="203"/>
      <c r="K434" s="203"/>
      <c r="L434" s="204"/>
      <c r="M434" s="201"/>
      <c r="N434" s="201"/>
      <c r="O434" s="201"/>
      <c r="P434" s="201"/>
      <c r="Q434" s="113"/>
      <c r="R434" s="113"/>
      <c r="U434" s="201"/>
      <c r="V434" s="113"/>
      <c r="W434" s="113"/>
      <c r="X434" s="113"/>
      <c r="Y434" s="113"/>
      <c r="Z434" s="113"/>
      <c r="AA434" s="113"/>
      <c r="AB434" s="113"/>
      <c r="AC434" s="201"/>
      <c r="AD434" s="113"/>
      <c r="AE434" s="113"/>
      <c r="AF434" s="113"/>
      <c r="AG434" s="113"/>
    </row>
    <row r="435" spans="2:33" x14ac:dyDescent="0.2">
      <c r="B435" s="200"/>
      <c r="C435" s="113"/>
      <c r="D435" s="201"/>
      <c r="E435" s="201"/>
      <c r="F435" s="113"/>
      <c r="G435" s="113"/>
      <c r="H435" s="113"/>
      <c r="I435" s="203"/>
      <c r="J435" s="203"/>
      <c r="K435" s="203"/>
      <c r="L435" s="204"/>
      <c r="M435" s="201"/>
      <c r="N435" s="201"/>
      <c r="O435" s="201"/>
      <c r="P435" s="201"/>
      <c r="Q435" s="113"/>
      <c r="R435" s="113"/>
      <c r="U435" s="201"/>
      <c r="V435" s="113"/>
      <c r="W435" s="113"/>
      <c r="X435" s="113"/>
      <c r="Y435" s="113"/>
      <c r="Z435" s="113"/>
      <c r="AA435" s="113"/>
      <c r="AB435" s="113"/>
      <c r="AC435" s="201"/>
      <c r="AD435" s="113"/>
      <c r="AE435" s="113"/>
      <c r="AF435" s="113"/>
      <c r="AG435" s="113"/>
    </row>
    <row r="436" spans="2:33" x14ac:dyDescent="0.2">
      <c r="B436" s="200"/>
      <c r="C436" s="113"/>
      <c r="D436" s="201"/>
      <c r="E436" s="201"/>
      <c r="F436" s="113"/>
      <c r="G436" s="113"/>
      <c r="H436" s="113"/>
      <c r="I436" s="203"/>
      <c r="J436" s="203"/>
      <c r="K436" s="203"/>
      <c r="L436" s="204"/>
      <c r="M436" s="201"/>
      <c r="N436" s="201"/>
      <c r="O436" s="201"/>
      <c r="P436" s="201"/>
      <c r="Q436" s="113"/>
      <c r="R436" s="113"/>
      <c r="U436" s="201"/>
      <c r="V436" s="113"/>
      <c r="W436" s="113"/>
      <c r="X436" s="113"/>
      <c r="Y436" s="113"/>
      <c r="Z436" s="113"/>
      <c r="AA436" s="113"/>
      <c r="AB436" s="113"/>
      <c r="AC436" s="201"/>
      <c r="AD436" s="113"/>
      <c r="AE436" s="113"/>
      <c r="AF436" s="113"/>
      <c r="AG436" s="113"/>
    </row>
    <row r="437" spans="2:33" x14ac:dyDescent="0.2">
      <c r="B437" s="200"/>
      <c r="C437" s="113"/>
      <c r="D437" s="201"/>
      <c r="E437" s="201"/>
      <c r="F437" s="113"/>
      <c r="G437" s="113"/>
      <c r="H437" s="113"/>
      <c r="I437" s="203"/>
      <c r="J437" s="203"/>
      <c r="K437" s="203"/>
      <c r="L437" s="204"/>
      <c r="M437" s="201"/>
      <c r="N437" s="201"/>
      <c r="O437" s="201"/>
      <c r="P437" s="201"/>
      <c r="Q437" s="113"/>
      <c r="R437" s="113"/>
      <c r="U437" s="201"/>
      <c r="V437" s="113"/>
      <c r="W437" s="113"/>
      <c r="X437" s="113"/>
      <c r="Y437" s="113"/>
      <c r="Z437" s="113"/>
      <c r="AA437" s="113"/>
      <c r="AB437" s="113"/>
      <c r="AC437" s="201"/>
      <c r="AD437" s="113"/>
      <c r="AE437" s="113"/>
      <c r="AF437" s="113"/>
      <c r="AG437" s="113"/>
    </row>
    <row r="438" spans="2:33" x14ac:dyDescent="0.2">
      <c r="B438" s="200"/>
      <c r="C438" s="113"/>
      <c r="D438" s="201"/>
      <c r="E438" s="201"/>
      <c r="F438" s="113"/>
      <c r="G438" s="113"/>
      <c r="H438" s="113"/>
      <c r="I438" s="203"/>
      <c r="J438" s="203"/>
      <c r="K438" s="203"/>
      <c r="L438" s="204"/>
      <c r="M438" s="201"/>
      <c r="N438" s="201"/>
      <c r="O438" s="201"/>
      <c r="P438" s="201"/>
      <c r="Q438" s="113"/>
      <c r="R438" s="113"/>
      <c r="U438" s="201"/>
      <c r="V438" s="113"/>
      <c r="W438" s="113"/>
      <c r="X438" s="113"/>
      <c r="Y438" s="113"/>
      <c r="Z438" s="113"/>
      <c r="AA438" s="113"/>
      <c r="AB438" s="113"/>
      <c r="AC438" s="201"/>
      <c r="AD438" s="113"/>
      <c r="AE438" s="113"/>
      <c r="AF438" s="113"/>
      <c r="AG438" s="113"/>
    </row>
    <row r="439" spans="2:33" x14ac:dyDescent="0.2">
      <c r="B439" s="200"/>
      <c r="C439" s="113"/>
      <c r="D439" s="201"/>
      <c r="E439" s="201"/>
      <c r="F439" s="113"/>
      <c r="G439" s="113"/>
      <c r="H439" s="113"/>
      <c r="I439" s="203"/>
      <c r="J439" s="203"/>
      <c r="K439" s="203"/>
      <c r="L439" s="204"/>
      <c r="M439" s="201"/>
      <c r="N439" s="201"/>
      <c r="O439" s="201"/>
      <c r="P439" s="201"/>
      <c r="Q439" s="113"/>
      <c r="R439" s="113"/>
      <c r="U439" s="201"/>
      <c r="V439" s="113"/>
      <c r="W439" s="113"/>
      <c r="X439" s="113"/>
      <c r="Y439" s="113"/>
      <c r="Z439" s="113"/>
      <c r="AA439" s="113"/>
      <c r="AB439" s="113"/>
      <c r="AC439" s="201"/>
      <c r="AD439" s="113"/>
      <c r="AE439" s="113"/>
      <c r="AF439" s="113"/>
      <c r="AG439" s="113"/>
    </row>
    <row r="440" spans="2:33" x14ac:dyDescent="0.2">
      <c r="B440" s="200"/>
      <c r="C440" s="113"/>
      <c r="D440" s="201"/>
      <c r="E440" s="201"/>
      <c r="F440" s="113"/>
      <c r="G440" s="113"/>
      <c r="H440" s="113"/>
      <c r="I440" s="203"/>
      <c r="J440" s="203"/>
      <c r="K440" s="203"/>
      <c r="L440" s="204"/>
      <c r="M440" s="201"/>
      <c r="N440" s="201"/>
      <c r="O440" s="201"/>
      <c r="P440" s="201"/>
      <c r="Q440" s="113"/>
      <c r="R440" s="113"/>
      <c r="U440" s="201"/>
      <c r="V440" s="113"/>
      <c r="W440" s="113"/>
      <c r="X440" s="113"/>
      <c r="Y440" s="113"/>
      <c r="Z440" s="113"/>
      <c r="AA440" s="113"/>
      <c r="AB440" s="113"/>
      <c r="AC440" s="201"/>
      <c r="AD440" s="113"/>
      <c r="AE440" s="113"/>
      <c r="AF440" s="113"/>
      <c r="AG440" s="113"/>
    </row>
    <row r="441" spans="2:33" x14ac:dyDescent="0.2">
      <c r="B441" s="200"/>
      <c r="C441" s="113"/>
      <c r="D441" s="201"/>
      <c r="E441" s="201"/>
      <c r="F441" s="113"/>
      <c r="G441" s="113"/>
      <c r="H441" s="113"/>
      <c r="I441" s="203"/>
      <c r="J441" s="203"/>
      <c r="K441" s="203"/>
      <c r="L441" s="204"/>
      <c r="M441" s="201"/>
      <c r="N441" s="201"/>
      <c r="O441" s="201"/>
      <c r="P441" s="201"/>
      <c r="Q441" s="113"/>
      <c r="R441" s="113"/>
      <c r="U441" s="201"/>
      <c r="V441" s="113"/>
      <c r="W441" s="113"/>
      <c r="X441" s="113"/>
      <c r="Y441" s="113"/>
      <c r="Z441" s="113"/>
      <c r="AA441" s="113"/>
      <c r="AB441" s="113"/>
      <c r="AC441" s="201"/>
      <c r="AD441" s="113"/>
      <c r="AE441" s="113"/>
      <c r="AF441" s="113"/>
      <c r="AG441" s="113"/>
    </row>
    <row r="442" spans="2:33" x14ac:dyDescent="0.2">
      <c r="B442" s="200"/>
      <c r="C442" s="113"/>
      <c r="D442" s="201"/>
      <c r="E442" s="201"/>
      <c r="F442" s="113"/>
      <c r="G442" s="113"/>
      <c r="H442" s="113"/>
      <c r="I442" s="203"/>
      <c r="J442" s="203"/>
      <c r="K442" s="203"/>
      <c r="L442" s="204"/>
      <c r="M442" s="201"/>
      <c r="N442" s="201"/>
      <c r="O442" s="201"/>
      <c r="P442" s="201"/>
      <c r="Q442" s="113"/>
      <c r="R442" s="113"/>
      <c r="U442" s="201"/>
      <c r="V442" s="113"/>
      <c r="W442" s="113"/>
      <c r="X442" s="113"/>
      <c r="Y442" s="113"/>
      <c r="Z442" s="113"/>
      <c r="AA442" s="113"/>
      <c r="AB442" s="113"/>
      <c r="AC442" s="201"/>
      <c r="AD442" s="113"/>
      <c r="AE442" s="113"/>
      <c r="AF442" s="113"/>
      <c r="AG442" s="113"/>
    </row>
    <row r="443" spans="2:33" x14ac:dyDescent="0.2">
      <c r="B443" s="200"/>
      <c r="C443" s="113"/>
      <c r="D443" s="201"/>
      <c r="E443" s="201"/>
      <c r="F443" s="113"/>
      <c r="G443" s="113"/>
      <c r="H443" s="113"/>
      <c r="I443" s="203"/>
      <c r="J443" s="203"/>
      <c r="K443" s="203"/>
      <c r="L443" s="204"/>
      <c r="M443" s="201"/>
      <c r="N443" s="201"/>
      <c r="O443" s="201"/>
      <c r="P443" s="201"/>
      <c r="Q443" s="113"/>
      <c r="R443" s="113"/>
      <c r="U443" s="201"/>
      <c r="V443" s="113"/>
      <c r="W443" s="113"/>
      <c r="X443" s="113"/>
      <c r="Y443" s="113"/>
      <c r="Z443" s="113"/>
      <c r="AA443" s="113"/>
      <c r="AB443" s="113"/>
      <c r="AC443" s="201"/>
      <c r="AD443" s="113"/>
      <c r="AE443" s="113"/>
      <c r="AF443" s="113"/>
      <c r="AG443" s="113"/>
    </row>
    <row r="444" spans="2:33" x14ac:dyDescent="0.2">
      <c r="B444" s="200"/>
      <c r="C444" s="113"/>
      <c r="D444" s="201"/>
      <c r="E444" s="201"/>
      <c r="F444" s="113"/>
      <c r="G444" s="113"/>
      <c r="H444" s="113"/>
      <c r="I444" s="203"/>
      <c r="J444" s="203"/>
      <c r="K444" s="203"/>
      <c r="L444" s="204"/>
      <c r="M444" s="201"/>
      <c r="N444" s="201"/>
      <c r="O444" s="201"/>
      <c r="P444" s="201"/>
      <c r="Q444" s="113"/>
      <c r="R444" s="113"/>
      <c r="U444" s="201"/>
      <c r="V444" s="113"/>
      <c r="W444" s="113"/>
      <c r="X444" s="113"/>
      <c r="Y444" s="113"/>
      <c r="Z444" s="113"/>
      <c r="AA444" s="113"/>
      <c r="AB444" s="113"/>
      <c r="AC444" s="201"/>
      <c r="AD444" s="113"/>
      <c r="AE444" s="113"/>
      <c r="AF444" s="113"/>
      <c r="AG444" s="113"/>
    </row>
    <row r="445" spans="2:33" x14ac:dyDescent="0.2">
      <c r="B445" s="200"/>
      <c r="C445" s="113"/>
      <c r="D445" s="201"/>
      <c r="E445" s="201"/>
      <c r="F445" s="113"/>
      <c r="G445" s="113"/>
      <c r="H445" s="113"/>
      <c r="I445" s="203"/>
      <c r="J445" s="203"/>
      <c r="K445" s="203"/>
      <c r="L445" s="204"/>
      <c r="M445" s="201"/>
      <c r="N445" s="201"/>
      <c r="O445" s="201"/>
      <c r="P445" s="201"/>
      <c r="Q445" s="113"/>
      <c r="R445" s="113"/>
      <c r="U445" s="201"/>
      <c r="V445" s="113"/>
      <c r="W445" s="113"/>
      <c r="X445" s="113"/>
      <c r="Y445" s="113"/>
      <c r="Z445" s="113"/>
      <c r="AA445" s="113"/>
      <c r="AB445" s="113"/>
      <c r="AC445" s="201"/>
      <c r="AD445" s="113"/>
      <c r="AE445" s="113"/>
      <c r="AF445" s="113"/>
      <c r="AG445" s="113"/>
    </row>
    <row r="446" spans="2:33" x14ac:dyDescent="0.2">
      <c r="B446" s="200"/>
      <c r="C446" s="113"/>
      <c r="D446" s="201"/>
      <c r="E446" s="201"/>
      <c r="F446" s="113"/>
      <c r="G446" s="113"/>
      <c r="H446" s="113"/>
      <c r="I446" s="203"/>
      <c r="J446" s="203"/>
      <c r="K446" s="203"/>
      <c r="L446" s="204"/>
      <c r="M446" s="201"/>
      <c r="N446" s="201"/>
      <c r="O446" s="201"/>
      <c r="P446" s="201"/>
      <c r="Q446" s="113"/>
      <c r="R446" s="113"/>
      <c r="U446" s="201"/>
      <c r="V446" s="113"/>
      <c r="W446" s="113"/>
      <c r="X446" s="113"/>
      <c r="Y446" s="113"/>
      <c r="Z446" s="113"/>
      <c r="AA446" s="113"/>
      <c r="AB446" s="113"/>
      <c r="AC446" s="201"/>
      <c r="AD446" s="113"/>
      <c r="AE446" s="113"/>
      <c r="AF446" s="113"/>
      <c r="AG446" s="113"/>
    </row>
    <row r="447" spans="2:33" x14ac:dyDescent="0.2">
      <c r="B447" s="200"/>
      <c r="C447" s="113"/>
      <c r="D447" s="201"/>
      <c r="E447" s="201"/>
      <c r="F447" s="113"/>
      <c r="G447" s="113"/>
      <c r="H447" s="113"/>
      <c r="I447" s="203"/>
      <c r="J447" s="203"/>
      <c r="K447" s="203"/>
      <c r="L447" s="204"/>
      <c r="M447" s="201"/>
      <c r="N447" s="201"/>
      <c r="O447" s="201"/>
      <c r="P447" s="201"/>
      <c r="Q447" s="113"/>
      <c r="R447" s="113"/>
      <c r="U447" s="201"/>
      <c r="V447" s="113"/>
      <c r="W447" s="113"/>
      <c r="X447" s="113"/>
      <c r="Y447" s="113"/>
      <c r="Z447" s="113"/>
      <c r="AA447" s="113"/>
      <c r="AB447" s="113"/>
      <c r="AC447" s="201"/>
      <c r="AD447" s="113"/>
      <c r="AE447" s="113"/>
      <c r="AF447" s="113"/>
      <c r="AG447" s="113"/>
    </row>
    <row r="448" spans="2:33" x14ac:dyDescent="0.2">
      <c r="B448" s="200"/>
      <c r="C448" s="113"/>
      <c r="D448" s="201"/>
      <c r="E448" s="201"/>
      <c r="F448" s="113"/>
      <c r="G448" s="113"/>
      <c r="H448" s="113"/>
      <c r="I448" s="203"/>
      <c r="J448" s="203"/>
      <c r="K448" s="203"/>
      <c r="L448" s="204"/>
      <c r="M448" s="201"/>
      <c r="N448" s="201"/>
      <c r="O448" s="201"/>
      <c r="P448" s="201"/>
      <c r="Q448" s="113"/>
      <c r="R448" s="113"/>
      <c r="U448" s="201"/>
      <c r="V448" s="113"/>
      <c r="W448" s="113"/>
      <c r="X448" s="113"/>
      <c r="Y448" s="113"/>
      <c r="Z448" s="113"/>
      <c r="AA448" s="113"/>
      <c r="AB448" s="113"/>
      <c r="AC448" s="201"/>
      <c r="AD448" s="113"/>
      <c r="AE448" s="113"/>
      <c r="AF448" s="113"/>
      <c r="AG448" s="113"/>
    </row>
    <row r="449" spans="2:33" x14ac:dyDescent="0.2">
      <c r="B449" s="200"/>
      <c r="C449" s="113"/>
      <c r="D449" s="201"/>
      <c r="E449" s="201"/>
      <c r="F449" s="113"/>
      <c r="G449" s="113"/>
      <c r="H449" s="113"/>
      <c r="I449" s="203"/>
      <c r="J449" s="203"/>
      <c r="K449" s="203"/>
      <c r="L449" s="204"/>
      <c r="M449" s="201"/>
      <c r="N449" s="201"/>
      <c r="O449" s="201"/>
      <c r="P449" s="201"/>
      <c r="Q449" s="113"/>
      <c r="R449" s="113"/>
      <c r="U449" s="201"/>
      <c r="V449" s="113"/>
      <c r="W449" s="113"/>
      <c r="X449" s="113"/>
      <c r="Y449" s="113"/>
      <c r="Z449" s="113"/>
      <c r="AA449" s="113"/>
      <c r="AB449" s="113"/>
      <c r="AC449" s="201"/>
      <c r="AD449" s="113"/>
      <c r="AE449" s="113"/>
      <c r="AF449" s="113"/>
      <c r="AG449" s="113"/>
    </row>
    <row r="450" spans="2:33" x14ac:dyDescent="0.2">
      <c r="B450" s="200"/>
      <c r="C450" s="113"/>
      <c r="D450" s="201"/>
      <c r="E450" s="201"/>
      <c r="F450" s="113"/>
      <c r="G450" s="113"/>
      <c r="H450" s="113"/>
      <c r="I450" s="203"/>
      <c r="J450" s="203"/>
      <c r="K450" s="203"/>
      <c r="L450" s="204"/>
      <c r="M450" s="201"/>
      <c r="N450" s="201"/>
      <c r="O450" s="201"/>
      <c r="P450" s="201"/>
      <c r="Q450" s="113"/>
      <c r="R450" s="113"/>
      <c r="U450" s="201"/>
      <c r="V450" s="113"/>
      <c r="W450" s="113"/>
      <c r="X450" s="113"/>
      <c r="Y450" s="113"/>
      <c r="Z450" s="113"/>
      <c r="AA450" s="113"/>
      <c r="AB450" s="113"/>
      <c r="AC450" s="201"/>
      <c r="AD450" s="113"/>
      <c r="AE450" s="113"/>
      <c r="AF450" s="113"/>
      <c r="AG450" s="113"/>
    </row>
    <row r="451" spans="2:33" x14ac:dyDescent="0.2">
      <c r="B451" s="200"/>
      <c r="C451" s="113"/>
      <c r="D451" s="201"/>
      <c r="E451" s="201"/>
      <c r="F451" s="113"/>
      <c r="G451" s="113"/>
      <c r="H451" s="113"/>
      <c r="I451" s="203"/>
      <c r="J451" s="203"/>
      <c r="K451" s="203"/>
      <c r="L451" s="204"/>
      <c r="M451" s="201"/>
      <c r="N451" s="201"/>
      <c r="O451" s="201"/>
      <c r="P451" s="201"/>
      <c r="Q451" s="113"/>
      <c r="R451" s="113"/>
      <c r="U451" s="201"/>
      <c r="V451" s="113"/>
      <c r="W451" s="113"/>
      <c r="X451" s="113"/>
      <c r="Y451" s="113"/>
      <c r="Z451" s="113"/>
      <c r="AA451" s="113"/>
      <c r="AB451" s="113"/>
      <c r="AC451" s="201"/>
      <c r="AD451" s="113"/>
      <c r="AE451" s="113"/>
      <c r="AF451" s="113"/>
      <c r="AG451" s="113"/>
    </row>
    <row r="452" spans="2:33" x14ac:dyDescent="0.2">
      <c r="B452" s="200"/>
      <c r="C452" s="113"/>
      <c r="D452" s="201"/>
      <c r="E452" s="201"/>
      <c r="F452" s="113"/>
      <c r="G452" s="113"/>
      <c r="H452" s="113"/>
      <c r="I452" s="203"/>
      <c r="J452" s="203"/>
      <c r="K452" s="203"/>
      <c r="L452" s="204"/>
      <c r="M452" s="201"/>
      <c r="N452" s="201"/>
      <c r="O452" s="201"/>
      <c r="P452" s="201"/>
      <c r="Q452" s="113"/>
      <c r="R452" s="113"/>
      <c r="U452" s="201"/>
      <c r="V452" s="113"/>
      <c r="W452" s="113"/>
      <c r="X452" s="113"/>
      <c r="Y452" s="113"/>
      <c r="Z452" s="113"/>
      <c r="AA452" s="113"/>
      <c r="AB452" s="113"/>
      <c r="AC452" s="201"/>
      <c r="AD452" s="113"/>
      <c r="AE452" s="113"/>
      <c r="AF452" s="113"/>
      <c r="AG452" s="113"/>
    </row>
    <row r="453" spans="2:33" x14ac:dyDescent="0.2">
      <c r="B453" s="200"/>
      <c r="C453" s="113"/>
      <c r="D453" s="201"/>
      <c r="E453" s="201"/>
      <c r="F453" s="113"/>
      <c r="G453" s="113"/>
      <c r="H453" s="113"/>
      <c r="I453" s="203"/>
      <c r="J453" s="203"/>
      <c r="K453" s="203"/>
      <c r="L453" s="204"/>
      <c r="M453" s="201"/>
      <c r="N453" s="201"/>
      <c r="O453" s="201"/>
      <c r="P453" s="201"/>
      <c r="Q453" s="113"/>
      <c r="R453" s="113"/>
      <c r="U453" s="201"/>
      <c r="V453" s="113"/>
      <c r="W453" s="113"/>
      <c r="X453" s="113"/>
      <c r="Y453" s="113"/>
      <c r="Z453" s="113"/>
      <c r="AA453" s="113"/>
      <c r="AB453" s="113"/>
      <c r="AC453" s="201"/>
      <c r="AD453" s="113"/>
      <c r="AE453" s="113"/>
      <c r="AF453" s="113"/>
      <c r="AG453" s="113"/>
    </row>
    <row r="454" spans="2:33" x14ac:dyDescent="0.2">
      <c r="B454" s="200"/>
      <c r="C454" s="113"/>
      <c r="D454" s="201"/>
      <c r="E454" s="201"/>
      <c r="F454" s="113"/>
      <c r="G454" s="113"/>
      <c r="H454" s="113"/>
      <c r="I454" s="203"/>
      <c r="J454" s="203"/>
      <c r="K454" s="203"/>
      <c r="L454" s="204"/>
      <c r="M454" s="201"/>
      <c r="N454" s="201"/>
      <c r="O454" s="201"/>
      <c r="P454" s="201"/>
      <c r="Q454" s="113"/>
      <c r="R454" s="113"/>
      <c r="U454" s="201"/>
      <c r="V454" s="113"/>
      <c r="W454" s="113"/>
      <c r="X454" s="113"/>
      <c r="Y454" s="113"/>
      <c r="Z454" s="113"/>
      <c r="AA454" s="113"/>
      <c r="AB454" s="113"/>
      <c r="AC454" s="201"/>
      <c r="AD454" s="113"/>
      <c r="AE454" s="113"/>
      <c r="AF454" s="113"/>
      <c r="AG454" s="113"/>
    </row>
    <row r="455" spans="2:33" x14ac:dyDescent="0.2">
      <c r="B455" s="200"/>
      <c r="C455" s="113"/>
      <c r="D455" s="201"/>
      <c r="E455" s="201"/>
      <c r="F455" s="113"/>
      <c r="G455" s="113"/>
      <c r="H455" s="113"/>
      <c r="I455" s="203"/>
      <c r="J455" s="203"/>
      <c r="K455" s="203"/>
      <c r="L455" s="204"/>
      <c r="M455" s="201"/>
      <c r="N455" s="201"/>
      <c r="O455" s="201"/>
      <c r="P455" s="201"/>
      <c r="Q455" s="113"/>
      <c r="R455" s="113"/>
      <c r="U455" s="201"/>
      <c r="V455" s="113"/>
      <c r="W455" s="113"/>
      <c r="X455" s="113"/>
      <c r="Y455" s="113"/>
      <c r="Z455" s="113"/>
      <c r="AA455" s="113"/>
      <c r="AB455" s="113"/>
      <c r="AC455" s="201"/>
      <c r="AD455" s="113"/>
      <c r="AE455" s="113"/>
      <c r="AF455" s="113"/>
      <c r="AG455" s="113"/>
    </row>
    <row r="456" spans="2:33" x14ac:dyDescent="0.2">
      <c r="B456" s="200"/>
      <c r="C456" s="113"/>
      <c r="D456" s="201"/>
      <c r="E456" s="201"/>
      <c r="F456" s="113"/>
      <c r="G456" s="113"/>
      <c r="H456" s="113"/>
      <c r="I456" s="203"/>
      <c r="J456" s="203"/>
      <c r="K456" s="203"/>
      <c r="L456" s="204"/>
      <c r="M456" s="201"/>
      <c r="N456" s="201"/>
      <c r="O456" s="201"/>
      <c r="P456" s="201"/>
      <c r="Q456" s="113"/>
      <c r="R456" s="113"/>
      <c r="U456" s="201"/>
      <c r="V456" s="113"/>
      <c r="W456" s="113"/>
      <c r="X456" s="113"/>
      <c r="Y456" s="113"/>
      <c r="Z456" s="113"/>
      <c r="AA456" s="113"/>
      <c r="AB456" s="113"/>
      <c r="AC456" s="201"/>
      <c r="AD456" s="113"/>
      <c r="AE456" s="113"/>
      <c r="AF456" s="113"/>
      <c r="AG456" s="113"/>
    </row>
    <row r="457" spans="2:33" x14ac:dyDescent="0.2">
      <c r="B457" s="200"/>
      <c r="C457" s="113"/>
      <c r="D457" s="201"/>
      <c r="E457" s="201"/>
      <c r="F457" s="113"/>
      <c r="G457" s="113"/>
      <c r="H457" s="113"/>
      <c r="I457" s="203"/>
      <c r="J457" s="203"/>
      <c r="K457" s="203"/>
      <c r="L457" s="204"/>
      <c r="M457" s="201"/>
      <c r="N457" s="201"/>
      <c r="O457" s="201"/>
      <c r="P457" s="201"/>
      <c r="Q457" s="113"/>
      <c r="R457" s="113"/>
      <c r="U457" s="201"/>
      <c r="V457" s="113"/>
      <c r="W457" s="113"/>
      <c r="X457" s="113"/>
      <c r="Y457" s="113"/>
      <c r="Z457" s="113"/>
      <c r="AA457" s="113"/>
      <c r="AB457" s="113"/>
      <c r="AC457" s="201"/>
      <c r="AD457" s="113"/>
      <c r="AE457" s="113"/>
      <c r="AF457" s="113"/>
      <c r="AG457" s="113"/>
    </row>
    <row r="458" spans="2:33" x14ac:dyDescent="0.2">
      <c r="B458" s="200"/>
      <c r="C458" s="113"/>
      <c r="D458" s="201"/>
      <c r="E458" s="201"/>
      <c r="F458" s="113"/>
      <c r="G458" s="113"/>
      <c r="H458" s="113"/>
      <c r="I458" s="203"/>
      <c r="J458" s="203"/>
      <c r="K458" s="203"/>
      <c r="L458" s="204"/>
      <c r="M458" s="201"/>
      <c r="N458" s="201"/>
      <c r="O458" s="201"/>
      <c r="P458" s="201"/>
      <c r="Q458" s="113"/>
      <c r="R458" s="113"/>
      <c r="U458" s="201"/>
      <c r="V458" s="113"/>
      <c r="W458" s="113"/>
      <c r="X458" s="113"/>
      <c r="Y458" s="113"/>
      <c r="Z458" s="113"/>
      <c r="AA458" s="113"/>
      <c r="AB458" s="113"/>
      <c r="AC458" s="201"/>
      <c r="AD458" s="113"/>
      <c r="AE458" s="113"/>
      <c r="AF458" s="113"/>
      <c r="AG458" s="113"/>
    </row>
    <row r="459" spans="2:33" x14ac:dyDescent="0.2">
      <c r="B459" s="200"/>
      <c r="C459" s="113"/>
      <c r="D459" s="201"/>
      <c r="E459" s="201"/>
      <c r="F459" s="113"/>
      <c r="G459" s="113"/>
      <c r="H459" s="113"/>
      <c r="I459" s="203"/>
      <c r="J459" s="203"/>
      <c r="K459" s="203"/>
      <c r="L459" s="204"/>
      <c r="M459" s="201"/>
      <c r="N459" s="201"/>
      <c r="O459" s="201"/>
      <c r="P459" s="201"/>
      <c r="Q459" s="113"/>
      <c r="R459" s="113"/>
      <c r="U459" s="201"/>
      <c r="V459" s="113"/>
      <c r="W459" s="113"/>
      <c r="X459" s="113"/>
      <c r="Y459" s="113"/>
      <c r="Z459" s="113"/>
      <c r="AA459" s="113"/>
      <c r="AB459" s="113"/>
      <c r="AC459" s="201"/>
      <c r="AD459" s="113"/>
      <c r="AE459" s="113"/>
      <c r="AF459" s="113"/>
      <c r="AG459" s="113"/>
    </row>
    <row r="460" spans="2:33" x14ac:dyDescent="0.2">
      <c r="B460" s="200"/>
      <c r="C460" s="113"/>
      <c r="D460" s="201"/>
      <c r="E460" s="201"/>
      <c r="F460" s="113"/>
      <c r="G460" s="113"/>
      <c r="H460" s="113"/>
      <c r="I460" s="203"/>
      <c r="J460" s="203"/>
      <c r="K460" s="203"/>
      <c r="L460" s="204"/>
      <c r="M460" s="201"/>
      <c r="N460" s="201"/>
      <c r="O460" s="201"/>
      <c r="P460" s="201"/>
      <c r="Q460" s="113"/>
      <c r="R460" s="113"/>
      <c r="U460" s="201"/>
      <c r="V460" s="113"/>
      <c r="W460" s="113"/>
      <c r="X460" s="113"/>
      <c r="Y460" s="113"/>
      <c r="Z460" s="113"/>
      <c r="AA460" s="113"/>
      <c r="AB460" s="113"/>
      <c r="AC460" s="201"/>
      <c r="AD460" s="113"/>
      <c r="AE460" s="113"/>
      <c r="AF460" s="113"/>
      <c r="AG460" s="113"/>
    </row>
    <row r="461" spans="2:33" x14ac:dyDescent="0.2">
      <c r="B461" s="200"/>
      <c r="C461" s="113"/>
      <c r="D461" s="201"/>
      <c r="E461" s="201"/>
      <c r="F461" s="113"/>
      <c r="G461" s="113"/>
      <c r="H461" s="113"/>
      <c r="I461" s="203"/>
      <c r="J461" s="203"/>
      <c r="K461" s="203"/>
      <c r="L461" s="204"/>
      <c r="M461" s="201"/>
      <c r="N461" s="201"/>
      <c r="O461" s="201"/>
      <c r="P461" s="201"/>
      <c r="Q461" s="113"/>
      <c r="R461" s="113"/>
      <c r="U461" s="201"/>
      <c r="V461" s="113"/>
      <c r="W461" s="113"/>
      <c r="X461" s="113"/>
      <c r="Y461" s="113"/>
      <c r="Z461" s="113"/>
      <c r="AA461" s="113"/>
      <c r="AB461" s="113"/>
      <c r="AC461" s="201"/>
      <c r="AD461" s="113"/>
      <c r="AE461" s="113"/>
      <c r="AF461" s="113"/>
      <c r="AG461" s="113"/>
    </row>
    <row r="462" spans="2:33" x14ac:dyDescent="0.2">
      <c r="B462" s="200"/>
      <c r="C462" s="113"/>
      <c r="D462" s="201"/>
      <c r="E462" s="201"/>
      <c r="F462" s="113"/>
      <c r="G462" s="113"/>
      <c r="H462" s="113"/>
      <c r="I462" s="203"/>
      <c r="J462" s="203"/>
      <c r="K462" s="203"/>
      <c r="L462" s="204"/>
      <c r="M462" s="201"/>
      <c r="N462" s="201"/>
      <c r="O462" s="201"/>
      <c r="P462" s="201"/>
      <c r="Q462" s="113"/>
      <c r="R462" s="113"/>
      <c r="U462" s="201"/>
      <c r="V462" s="113"/>
      <c r="W462" s="113"/>
      <c r="X462" s="113"/>
      <c r="Y462" s="113"/>
      <c r="Z462" s="113"/>
      <c r="AA462" s="113"/>
      <c r="AB462" s="113"/>
      <c r="AC462" s="201"/>
      <c r="AD462" s="113"/>
      <c r="AE462" s="113"/>
      <c r="AF462" s="113"/>
      <c r="AG462" s="113"/>
    </row>
    <row r="463" spans="2:33" x14ac:dyDescent="0.2">
      <c r="B463" s="200"/>
      <c r="C463" s="113"/>
      <c r="D463" s="201"/>
      <c r="E463" s="201"/>
      <c r="F463" s="113"/>
      <c r="G463" s="113"/>
      <c r="H463" s="113"/>
      <c r="I463" s="203"/>
      <c r="J463" s="203"/>
      <c r="K463" s="203"/>
      <c r="L463" s="204"/>
      <c r="M463" s="201"/>
      <c r="N463" s="201"/>
      <c r="O463" s="201"/>
      <c r="P463" s="201"/>
      <c r="Q463" s="113"/>
      <c r="R463" s="113"/>
      <c r="U463" s="201"/>
      <c r="V463" s="113"/>
      <c r="W463" s="113"/>
      <c r="X463" s="113"/>
      <c r="Y463" s="113"/>
      <c r="Z463" s="113"/>
      <c r="AA463" s="113"/>
      <c r="AB463" s="113"/>
      <c r="AC463" s="201"/>
      <c r="AD463" s="113"/>
      <c r="AE463" s="113"/>
      <c r="AF463" s="113"/>
      <c r="AG463" s="113"/>
    </row>
    <row r="464" spans="2:33" x14ac:dyDescent="0.2">
      <c r="B464" s="200"/>
      <c r="C464" s="113"/>
      <c r="D464" s="201"/>
      <c r="E464" s="201"/>
      <c r="F464" s="113"/>
      <c r="G464" s="113"/>
      <c r="H464" s="113"/>
      <c r="I464" s="203"/>
      <c r="J464" s="203"/>
      <c r="K464" s="203"/>
      <c r="L464" s="204"/>
      <c r="M464" s="201"/>
      <c r="N464" s="201"/>
      <c r="O464" s="201"/>
      <c r="P464" s="201"/>
      <c r="Q464" s="113"/>
      <c r="R464" s="113"/>
      <c r="U464" s="201"/>
      <c r="V464" s="113"/>
      <c r="W464" s="113"/>
      <c r="X464" s="113"/>
      <c r="Y464" s="113"/>
      <c r="Z464" s="113"/>
      <c r="AA464" s="113"/>
      <c r="AB464" s="113"/>
      <c r="AC464" s="201"/>
      <c r="AD464" s="113"/>
      <c r="AE464" s="113"/>
      <c r="AF464" s="113"/>
      <c r="AG464" s="113"/>
    </row>
    <row r="465" spans="2:33" x14ac:dyDescent="0.2">
      <c r="B465" s="200"/>
      <c r="C465" s="113"/>
      <c r="D465" s="201"/>
      <c r="E465" s="201"/>
      <c r="F465" s="113"/>
      <c r="G465" s="113"/>
      <c r="H465" s="113"/>
      <c r="I465" s="203"/>
      <c r="J465" s="203"/>
      <c r="K465" s="203"/>
      <c r="L465" s="204"/>
      <c r="M465" s="201"/>
      <c r="N465" s="201"/>
      <c r="O465" s="201"/>
      <c r="P465" s="201"/>
      <c r="Q465" s="113"/>
      <c r="R465" s="113"/>
      <c r="U465" s="201"/>
      <c r="V465" s="113"/>
      <c r="W465" s="113"/>
      <c r="X465" s="113"/>
      <c r="Y465" s="113"/>
      <c r="Z465" s="113"/>
      <c r="AA465" s="113"/>
      <c r="AB465" s="113"/>
      <c r="AC465" s="201"/>
      <c r="AD465" s="113"/>
      <c r="AE465" s="113"/>
      <c r="AF465" s="113"/>
      <c r="AG465" s="113"/>
    </row>
    <row r="466" spans="2:33" x14ac:dyDescent="0.2">
      <c r="B466" s="200"/>
      <c r="C466" s="113"/>
      <c r="D466" s="201"/>
      <c r="E466" s="201"/>
      <c r="F466" s="113"/>
      <c r="G466" s="113"/>
      <c r="H466" s="113"/>
      <c r="I466" s="203"/>
      <c r="J466" s="203"/>
      <c r="K466" s="203"/>
      <c r="L466" s="204"/>
      <c r="M466" s="201"/>
      <c r="N466" s="201"/>
      <c r="O466" s="201"/>
      <c r="P466" s="201"/>
      <c r="Q466" s="113"/>
      <c r="R466" s="113"/>
      <c r="U466" s="201"/>
      <c r="V466" s="113"/>
      <c r="W466" s="113"/>
      <c r="X466" s="113"/>
      <c r="Y466" s="113"/>
      <c r="Z466" s="113"/>
      <c r="AA466" s="113"/>
      <c r="AB466" s="113"/>
      <c r="AC466" s="201"/>
      <c r="AD466" s="113"/>
      <c r="AE466" s="113"/>
      <c r="AF466" s="113"/>
      <c r="AG466" s="113"/>
    </row>
    <row r="467" spans="2:33" x14ac:dyDescent="0.2">
      <c r="B467" s="200"/>
      <c r="C467" s="113"/>
      <c r="D467" s="201"/>
      <c r="E467" s="201"/>
      <c r="F467" s="113"/>
      <c r="G467" s="113"/>
      <c r="H467" s="113"/>
      <c r="I467" s="203"/>
      <c r="J467" s="203"/>
      <c r="K467" s="203"/>
      <c r="L467" s="204"/>
      <c r="M467" s="201"/>
      <c r="N467" s="201"/>
      <c r="O467" s="201"/>
      <c r="P467" s="201"/>
      <c r="Q467" s="113"/>
      <c r="R467" s="113"/>
      <c r="U467" s="201"/>
      <c r="V467" s="113"/>
      <c r="W467" s="113"/>
      <c r="X467" s="113"/>
      <c r="Y467" s="113"/>
      <c r="Z467" s="113"/>
      <c r="AA467" s="113"/>
      <c r="AB467" s="113"/>
      <c r="AC467" s="201"/>
      <c r="AD467" s="113"/>
      <c r="AE467" s="113"/>
      <c r="AF467" s="113"/>
      <c r="AG467" s="113"/>
    </row>
    <row r="468" spans="2:33" x14ac:dyDescent="0.2">
      <c r="B468" s="200"/>
      <c r="C468" s="113"/>
      <c r="D468" s="201"/>
      <c r="E468" s="201"/>
      <c r="F468" s="113"/>
      <c r="G468" s="113"/>
      <c r="H468" s="113"/>
      <c r="I468" s="203"/>
      <c r="J468" s="203"/>
      <c r="K468" s="203"/>
      <c r="L468" s="204"/>
      <c r="M468" s="201"/>
      <c r="N468" s="201"/>
      <c r="O468" s="201"/>
      <c r="P468" s="201"/>
      <c r="Q468" s="113"/>
      <c r="R468" s="113"/>
      <c r="U468" s="201"/>
      <c r="V468" s="113"/>
      <c r="W468" s="113"/>
      <c r="X468" s="113"/>
      <c r="Y468" s="113"/>
      <c r="Z468" s="113"/>
      <c r="AA468" s="113"/>
      <c r="AB468" s="113"/>
      <c r="AC468" s="201"/>
      <c r="AD468" s="113"/>
      <c r="AE468" s="113"/>
      <c r="AF468" s="113"/>
      <c r="AG468" s="113"/>
    </row>
    <row r="469" spans="2:33" x14ac:dyDescent="0.2">
      <c r="B469" s="200"/>
      <c r="C469" s="113"/>
      <c r="D469" s="201"/>
      <c r="E469" s="201"/>
      <c r="F469" s="113"/>
      <c r="G469" s="113"/>
      <c r="H469" s="113"/>
      <c r="I469" s="203"/>
      <c r="J469" s="203"/>
      <c r="K469" s="203"/>
      <c r="L469" s="204"/>
      <c r="M469" s="201"/>
      <c r="N469" s="201"/>
      <c r="O469" s="201"/>
      <c r="P469" s="201"/>
      <c r="Q469" s="113"/>
      <c r="R469" s="113"/>
      <c r="U469" s="201"/>
      <c r="V469" s="113"/>
      <c r="W469" s="113"/>
      <c r="X469" s="113"/>
      <c r="Y469" s="113"/>
      <c r="Z469" s="113"/>
      <c r="AA469" s="113"/>
      <c r="AB469" s="113"/>
      <c r="AC469" s="201"/>
      <c r="AD469" s="113"/>
      <c r="AE469" s="113"/>
      <c r="AF469" s="113"/>
      <c r="AG469" s="113"/>
    </row>
    <row r="470" spans="2:33" x14ac:dyDescent="0.2">
      <c r="B470" s="200"/>
      <c r="C470" s="113"/>
      <c r="D470" s="201"/>
      <c r="E470" s="201"/>
      <c r="F470" s="113"/>
      <c r="G470" s="113"/>
      <c r="H470" s="113"/>
      <c r="I470" s="203"/>
      <c r="J470" s="203"/>
      <c r="K470" s="203"/>
      <c r="L470" s="204"/>
      <c r="M470" s="201"/>
      <c r="N470" s="201"/>
      <c r="O470" s="201"/>
      <c r="P470" s="201"/>
      <c r="Q470" s="113"/>
      <c r="R470" s="113"/>
      <c r="U470" s="201"/>
      <c r="V470" s="113"/>
      <c r="W470" s="113"/>
      <c r="X470" s="113"/>
      <c r="Y470" s="113"/>
      <c r="Z470" s="113"/>
      <c r="AA470" s="113"/>
      <c r="AB470" s="113"/>
      <c r="AC470" s="201"/>
      <c r="AD470" s="113"/>
      <c r="AE470" s="113"/>
      <c r="AF470" s="113"/>
      <c r="AG470" s="113"/>
    </row>
    <row r="471" spans="2:33" x14ac:dyDescent="0.2">
      <c r="B471" s="200"/>
      <c r="C471" s="113"/>
      <c r="D471" s="201"/>
      <c r="E471" s="201"/>
      <c r="F471" s="113"/>
      <c r="G471" s="113"/>
      <c r="H471" s="113"/>
      <c r="I471" s="203"/>
      <c r="J471" s="203"/>
      <c r="K471" s="203"/>
      <c r="L471" s="204"/>
      <c r="M471" s="201"/>
      <c r="N471" s="201"/>
      <c r="O471" s="201"/>
      <c r="P471" s="201"/>
      <c r="Q471" s="113"/>
      <c r="R471" s="113"/>
      <c r="U471" s="201"/>
      <c r="V471" s="113"/>
      <c r="W471" s="113"/>
      <c r="X471" s="113"/>
      <c r="Y471" s="113"/>
      <c r="Z471" s="113"/>
      <c r="AA471" s="113"/>
      <c r="AB471" s="113"/>
      <c r="AC471" s="201"/>
      <c r="AD471" s="113"/>
      <c r="AE471" s="113"/>
      <c r="AF471" s="113"/>
      <c r="AG471" s="113"/>
    </row>
    <row r="472" spans="2:33" x14ac:dyDescent="0.2">
      <c r="B472" s="200"/>
      <c r="C472" s="113"/>
      <c r="D472" s="201"/>
      <c r="E472" s="201"/>
      <c r="F472" s="113"/>
      <c r="G472" s="113"/>
      <c r="H472" s="113"/>
      <c r="I472" s="203"/>
      <c r="J472" s="203"/>
      <c r="K472" s="203"/>
      <c r="L472" s="204"/>
      <c r="M472" s="201"/>
      <c r="N472" s="201"/>
      <c r="O472" s="201"/>
      <c r="P472" s="201"/>
      <c r="Q472" s="113"/>
      <c r="R472" s="113"/>
      <c r="U472" s="201"/>
      <c r="V472" s="113"/>
      <c r="W472" s="113"/>
      <c r="X472" s="113"/>
      <c r="Y472" s="113"/>
      <c r="Z472" s="113"/>
      <c r="AA472" s="113"/>
      <c r="AB472" s="113"/>
      <c r="AC472" s="201"/>
      <c r="AD472" s="113"/>
      <c r="AE472" s="113"/>
      <c r="AF472" s="113"/>
      <c r="AG472" s="113"/>
    </row>
    <row r="473" spans="2:33" x14ac:dyDescent="0.2">
      <c r="B473" s="200"/>
      <c r="C473" s="113"/>
      <c r="D473" s="201"/>
      <c r="E473" s="201"/>
      <c r="F473" s="113"/>
      <c r="G473" s="113"/>
      <c r="H473" s="113"/>
      <c r="I473" s="203"/>
      <c r="J473" s="203"/>
      <c r="K473" s="203"/>
      <c r="L473" s="204"/>
      <c r="M473" s="201"/>
      <c r="N473" s="201"/>
      <c r="O473" s="201"/>
      <c r="P473" s="201"/>
      <c r="Q473" s="113"/>
      <c r="R473" s="113"/>
      <c r="U473" s="201"/>
      <c r="V473" s="113"/>
      <c r="W473" s="113"/>
      <c r="X473" s="113"/>
      <c r="Y473" s="113"/>
      <c r="Z473" s="113"/>
      <c r="AA473" s="113"/>
      <c r="AB473" s="113"/>
      <c r="AC473" s="201"/>
      <c r="AD473" s="113"/>
      <c r="AE473" s="113"/>
      <c r="AF473" s="113"/>
      <c r="AG473" s="113"/>
    </row>
    <row r="474" spans="2:33" x14ac:dyDescent="0.2">
      <c r="B474" s="200"/>
      <c r="C474" s="113"/>
      <c r="D474" s="201"/>
      <c r="E474" s="201"/>
      <c r="F474" s="113"/>
      <c r="G474" s="113"/>
      <c r="H474" s="113"/>
      <c r="I474" s="203"/>
      <c r="J474" s="203"/>
      <c r="K474" s="203"/>
      <c r="L474" s="204"/>
      <c r="M474" s="201"/>
      <c r="N474" s="201"/>
      <c r="O474" s="201"/>
      <c r="P474" s="201"/>
      <c r="Q474" s="113"/>
      <c r="R474" s="113"/>
      <c r="U474" s="201"/>
      <c r="V474" s="113"/>
      <c r="W474" s="113"/>
      <c r="X474" s="113"/>
      <c r="Y474" s="113"/>
      <c r="Z474" s="113"/>
      <c r="AA474" s="113"/>
      <c r="AB474" s="113"/>
      <c r="AC474" s="201"/>
      <c r="AD474" s="113"/>
      <c r="AE474" s="113"/>
      <c r="AF474" s="113"/>
      <c r="AG474" s="113"/>
    </row>
    <row r="475" spans="2:33" x14ac:dyDescent="0.2">
      <c r="B475" s="200"/>
      <c r="C475" s="113"/>
      <c r="D475" s="201"/>
      <c r="E475" s="201"/>
      <c r="F475" s="113"/>
      <c r="G475" s="113"/>
      <c r="H475" s="113"/>
      <c r="I475" s="203"/>
      <c r="J475" s="203"/>
      <c r="K475" s="203"/>
      <c r="L475" s="204"/>
      <c r="M475" s="201"/>
      <c r="N475" s="201"/>
      <c r="O475" s="201"/>
      <c r="P475" s="201"/>
      <c r="Q475" s="113"/>
      <c r="R475" s="113"/>
      <c r="U475" s="201"/>
      <c r="V475" s="113"/>
      <c r="W475" s="113"/>
      <c r="X475" s="113"/>
      <c r="Y475" s="113"/>
      <c r="Z475" s="113"/>
      <c r="AA475" s="113"/>
      <c r="AB475" s="113"/>
      <c r="AC475" s="201"/>
      <c r="AD475" s="113"/>
      <c r="AE475" s="113"/>
      <c r="AF475" s="113"/>
      <c r="AG475" s="113"/>
    </row>
    <row r="476" spans="2:33" x14ac:dyDescent="0.2">
      <c r="B476" s="200"/>
      <c r="C476" s="113"/>
      <c r="D476" s="201"/>
      <c r="E476" s="201"/>
      <c r="F476" s="113"/>
      <c r="G476" s="113"/>
      <c r="H476" s="113"/>
      <c r="I476" s="203"/>
      <c r="J476" s="203"/>
      <c r="K476" s="203"/>
      <c r="L476" s="204"/>
      <c r="M476" s="201"/>
      <c r="N476" s="201"/>
      <c r="O476" s="201"/>
      <c r="P476" s="201"/>
      <c r="Q476" s="113"/>
      <c r="R476" s="113"/>
      <c r="U476" s="201"/>
      <c r="V476" s="113"/>
      <c r="W476" s="113"/>
      <c r="X476" s="113"/>
      <c r="Y476" s="113"/>
      <c r="Z476" s="113"/>
      <c r="AA476" s="113"/>
      <c r="AB476" s="113"/>
      <c r="AC476" s="201"/>
      <c r="AD476" s="113"/>
      <c r="AE476" s="113"/>
      <c r="AF476" s="113"/>
      <c r="AG476" s="113"/>
    </row>
    <row r="477" spans="2:33" x14ac:dyDescent="0.2">
      <c r="B477" s="200"/>
      <c r="C477" s="113"/>
      <c r="D477" s="201"/>
      <c r="E477" s="201"/>
      <c r="F477" s="113"/>
      <c r="G477" s="113"/>
      <c r="H477" s="113"/>
      <c r="I477" s="203"/>
      <c r="J477" s="203"/>
      <c r="K477" s="203"/>
      <c r="L477" s="204"/>
      <c r="M477" s="201"/>
      <c r="N477" s="201"/>
      <c r="O477" s="201"/>
      <c r="P477" s="201"/>
      <c r="Q477" s="113"/>
      <c r="R477" s="113"/>
      <c r="U477" s="201"/>
      <c r="V477" s="113"/>
      <c r="W477" s="113"/>
      <c r="X477" s="113"/>
      <c r="Y477" s="113"/>
      <c r="Z477" s="113"/>
      <c r="AA477" s="113"/>
      <c r="AB477" s="113"/>
      <c r="AC477" s="201"/>
      <c r="AD477" s="113"/>
      <c r="AE477" s="113"/>
      <c r="AF477" s="113"/>
      <c r="AG477" s="113"/>
    </row>
    <row r="478" spans="2:33" x14ac:dyDescent="0.2">
      <c r="B478" s="200"/>
      <c r="C478" s="113"/>
      <c r="D478" s="201"/>
      <c r="E478" s="201"/>
      <c r="F478" s="113"/>
      <c r="G478" s="113"/>
      <c r="H478" s="113"/>
      <c r="I478" s="203"/>
      <c r="J478" s="203"/>
      <c r="K478" s="203"/>
      <c r="L478" s="204"/>
      <c r="M478" s="201"/>
      <c r="N478" s="201"/>
      <c r="O478" s="201"/>
      <c r="P478" s="201"/>
      <c r="Q478" s="113"/>
      <c r="R478" s="113"/>
      <c r="U478" s="201"/>
      <c r="V478" s="113"/>
      <c r="W478" s="113"/>
      <c r="X478" s="113"/>
      <c r="Y478" s="113"/>
      <c r="Z478" s="113"/>
      <c r="AA478" s="113"/>
      <c r="AB478" s="113"/>
      <c r="AC478" s="201"/>
      <c r="AD478" s="113"/>
      <c r="AE478" s="113"/>
      <c r="AF478" s="113"/>
      <c r="AG478" s="113"/>
    </row>
    <row r="479" spans="2:33" x14ac:dyDescent="0.2">
      <c r="B479" s="200"/>
      <c r="C479" s="113"/>
      <c r="D479" s="201"/>
      <c r="E479" s="201"/>
      <c r="F479" s="113"/>
      <c r="G479" s="113"/>
      <c r="H479" s="113"/>
      <c r="I479" s="203"/>
      <c r="J479" s="203"/>
      <c r="K479" s="203"/>
      <c r="L479" s="204"/>
      <c r="M479" s="201"/>
      <c r="N479" s="201"/>
      <c r="O479" s="201"/>
      <c r="P479" s="201"/>
      <c r="Q479" s="113"/>
      <c r="R479" s="113"/>
      <c r="U479" s="201"/>
      <c r="V479" s="113"/>
      <c r="W479" s="113"/>
      <c r="X479" s="113"/>
      <c r="Y479" s="113"/>
      <c r="Z479" s="113"/>
      <c r="AA479" s="113"/>
      <c r="AB479" s="113"/>
      <c r="AC479" s="201"/>
      <c r="AD479" s="113"/>
      <c r="AE479" s="113"/>
      <c r="AF479" s="113"/>
      <c r="AG479" s="113"/>
    </row>
    <row r="480" spans="2:33" x14ac:dyDescent="0.2">
      <c r="B480" s="200"/>
      <c r="C480" s="113"/>
      <c r="D480" s="201"/>
      <c r="E480" s="201"/>
      <c r="F480" s="113"/>
      <c r="G480" s="113"/>
      <c r="H480" s="113"/>
      <c r="I480" s="203"/>
      <c r="J480" s="203"/>
      <c r="K480" s="203"/>
      <c r="L480" s="204"/>
      <c r="M480" s="201"/>
      <c r="N480" s="201"/>
      <c r="O480" s="201"/>
      <c r="P480" s="201"/>
      <c r="Q480" s="113"/>
      <c r="R480" s="113"/>
      <c r="U480" s="201"/>
      <c r="V480" s="113"/>
      <c r="W480" s="113"/>
      <c r="X480" s="113"/>
      <c r="Y480" s="113"/>
      <c r="Z480" s="113"/>
      <c r="AA480" s="113"/>
      <c r="AB480" s="113"/>
      <c r="AC480" s="201"/>
      <c r="AD480" s="113"/>
      <c r="AE480" s="113"/>
      <c r="AF480" s="113"/>
      <c r="AG480" s="113"/>
    </row>
    <row r="481" spans="2:33" x14ac:dyDescent="0.2">
      <c r="B481" s="200"/>
      <c r="C481" s="113"/>
      <c r="D481" s="201"/>
      <c r="E481" s="201"/>
      <c r="F481" s="113"/>
      <c r="G481" s="113"/>
      <c r="H481" s="113"/>
      <c r="I481" s="203"/>
      <c r="J481" s="203"/>
      <c r="K481" s="203"/>
      <c r="L481" s="204"/>
      <c r="M481" s="201"/>
      <c r="N481" s="201"/>
      <c r="O481" s="201"/>
      <c r="P481" s="201"/>
      <c r="Q481" s="113"/>
      <c r="R481" s="113"/>
      <c r="U481" s="201"/>
      <c r="V481" s="113"/>
      <c r="W481" s="113"/>
      <c r="X481" s="113"/>
      <c r="Y481" s="113"/>
      <c r="Z481" s="113"/>
      <c r="AA481" s="113"/>
      <c r="AB481" s="113"/>
      <c r="AC481" s="201"/>
      <c r="AD481" s="113"/>
      <c r="AE481" s="113"/>
      <c r="AF481" s="113"/>
      <c r="AG481" s="113"/>
    </row>
    <row r="482" spans="2:33" x14ac:dyDescent="0.2">
      <c r="B482" s="200"/>
      <c r="C482" s="113"/>
      <c r="D482" s="201"/>
      <c r="E482" s="201"/>
      <c r="F482" s="113"/>
      <c r="G482" s="113"/>
      <c r="H482" s="113"/>
      <c r="I482" s="203"/>
      <c r="J482" s="203"/>
      <c r="K482" s="203"/>
      <c r="L482" s="204"/>
      <c r="M482" s="201"/>
      <c r="N482" s="201"/>
      <c r="O482" s="201"/>
      <c r="P482" s="201"/>
      <c r="Q482" s="113"/>
      <c r="R482" s="113"/>
      <c r="U482" s="201"/>
      <c r="V482" s="113"/>
      <c r="W482" s="113"/>
      <c r="X482" s="113"/>
      <c r="Y482" s="113"/>
      <c r="Z482" s="113"/>
      <c r="AA482" s="113"/>
      <c r="AB482" s="113"/>
      <c r="AC482" s="201"/>
      <c r="AD482" s="113"/>
      <c r="AE482" s="113"/>
      <c r="AF482" s="113"/>
      <c r="AG482" s="113"/>
    </row>
    <row r="483" spans="2:33" x14ac:dyDescent="0.2">
      <c r="B483" s="200"/>
      <c r="C483" s="113"/>
      <c r="D483" s="201"/>
      <c r="E483" s="201"/>
      <c r="F483" s="113"/>
      <c r="G483" s="113"/>
      <c r="H483" s="113"/>
      <c r="I483" s="203"/>
      <c r="J483" s="203"/>
      <c r="K483" s="203"/>
      <c r="L483" s="204"/>
      <c r="M483" s="201"/>
      <c r="N483" s="201"/>
      <c r="O483" s="201"/>
      <c r="P483" s="201"/>
      <c r="Q483" s="113"/>
      <c r="R483" s="113"/>
      <c r="U483" s="201"/>
      <c r="V483" s="113"/>
      <c r="W483" s="113"/>
      <c r="X483" s="113"/>
      <c r="Y483" s="113"/>
      <c r="Z483" s="113"/>
      <c r="AA483" s="113"/>
      <c r="AB483" s="113"/>
      <c r="AC483" s="201"/>
      <c r="AD483" s="113"/>
      <c r="AE483" s="113"/>
      <c r="AF483" s="113"/>
      <c r="AG483" s="113"/>
    </row>
    <row r="484" spans="2:33" x14ac:dyDescent="0.2">
      <c r="B484" s="200"/>
      <c r="C484" s="113"/>
      <c r="D484" s="201"/>
      <c r="E484" s="201"/>
      <c r="F484" s="113"/>
      <c r="G484" s="113"/>
      <c r="H484" s="113"/>
      <c r="I484" s="203"/>
      <c r="J484" s="203"/>
      <c r="K484" s="203"/>
      <c r="L484" s="204"/>
      <c r="M484" s="201"/>
      <c r="N484" s="201"/>
      <c r="O484" s="201"/>
      <c r="P484" s="201"/>
      <c r="Q484" s="113"/>
      <c r="R484" s="113"/>
      <c r="U484" s="201"/>
      <c r="V484" s="113"/>
      <c r="W484" s="113"/>
      <c r="X484" s="113"/>
      <c r="Y484" s="113"/>
      <c r="Z484" s="113"/>
      <c r="AA484" s="113"/>
      <c r="AB484" s="113"/>
      <c r="AC484" s="201"/>
      <c r="AD484" s="113"/>
      <c r="AE484" s="113"/>
      <c r="AF484" s="113"/>
      <c r="AG484" s="113"/>
    </row>
    <row r="485" spans="2:33" x14ac:dyDescent="0.2">
      <c r="B485" s="200"/>
      <c r="C485" s="113"/>
      <c r="D485" s="201"/>
      <c r="E485" s="201"/>
      <c r="F485" s="113"/>
      <c r="G485" s="113"/>
      <c r="H485" s="113"/>
      <c r="I485" s="203"/>
      <c r="J485" s="203"/>
      <c r="K485" s="203"/>
      <c r="L485" s="204"/>
      <c r="M485" s="201"/>
      <c r="N485" s="201"/>
      <c r="O485" s="201"/>
      <c r="P485" s="201"/>
      <c r="Q485" s="113"/>
      <c r="R485" s="113"/>
      <c r="U485" s="201"/>
      <c r="V485" s="113"/>
      <c r="W485" s="113"/>
      <c r="X485" s="113"/>
      <c r="Y485" s="113"/>
      <c r="Z485" s="113"/>
      <c r="AA485" s="113"/>
      <c r="AB485" s="113"/>
      <c r="AC485" s="201"/>
      <c r="AD485" s="113"/>
      <c r="AE485" s="113"/>
      <c r="AF485" s="113"/>
      <c r="AG485" s="113"/>
    </row>
    <row r="486" spans="2:33" x14ac:dyDescent="0.2">
      <c r="B486" s="200"/>
      <c r="C486" s="113"/>
      <c r="D486" s="201"/>
      <c r="E486" s="201"/>
      <c r="F486" s="113"/>
      <c r="G486" s="113"/>
      <c r="H486" s="113"/>
      <c r="I486" s="203"/>
      <c r="J486" s="203"/>
      <c r="K486" s="203"/>
      <c r="L486" s="204"/>
      <c r="M486" s="201"/>
      <c r="N486" s="201"/>
      <c r="O486" s="201"/>
      <c r="P486" s="201"/>
      <c r="Q486" s="113"/>
      <c r="R486" s="113"/>
      <c r="U486" s="201"/>
      <c r="V486" s="113"/>
      <c r="W486" s="113"/>
      <c r="X486" s="113"/>
      <c r="Y486" s="113"/>
      <c r="Z486" s="113"/>
      <c r="AA486" s="113"/>
      <c r="AB486" s="113"/>
      <c r="AC486" s="201"/>
      <c r="AD486" s="113"/>
      <c r="AE486" s="113"/>
      <c r="AF486" s="113"/>
      <c r="AG486" s="113"/>
    </row>
    <row r="487" spans="2:33" x14ac:dyDescent="0.2">
      <c r="B487" s="200"/>
      <c r="C487" s="113"/>
      <c r="D487" s="201"/>
      <c r="E487" s="201"/>
      <c r="F487" s="113"/>
      <c r="G487" s="113"/>
      <c r="H487" s="113"/>
      <c r="I487" s="203"/>
      <c r="J487" s="203"/>
      <c r="K487" s="203"/>
      <c r="L487" s="204"/>
      <c r="M487" s="201"/>
      <c r="N487" s="201"/>
      <c r="O487" s="201"/>
      <c r="P487" s="201"/>
      <c r="Q487" s="113"/>
      <c r="R487" s="113"/>
      <c r="U487" s="201"/>
      <c r="V487" s="113"/>
      <c r="W487" s="113"/>
      <c r="X487" s="113"/>
      <c r="Y487" s="113"/>
      <c r="Z487" s="113"/>
      <c r="AA487" s="113"/>
      <c r="AB487" s="113"/>
      <c r="AC487" s="201"/>
      <c r="AD487" s="113"/>
      <c r="AE487" s="113"/>
      <c r="AF487" s="113"/>
      <c r="AG487" s="113"/>
    </row>
    <row r="488" spans="2:33" x14ac:dyDescent="0.2">
      <c r="B488" s="200"/>
      <c r="C488" s="113"/>
      <c r="D488" s="201"/>
      <c r="E488" s="201"/>
      <c r="F488" s="113"/>
      <c r="G488" s="113"/>
      <c r="H488" s="113"/>
      <c r="I488" s="203"/>
      <c r="J488" s="203"/>
      <c r="K488" s="203"/>
      <c r="L488" s="204"/>
      <c r="M488" s="201"/>
      <c r="N488" s="201"/>
      <c r="O488" s="201"/>
      <c r="P488" s="201"/>
      <c r="Q488" s="113"/>
      <c r="R488" s="113"/>
      <c r="U488" s="201"/>
      <c r="V488" s="113"/>
      <c r="W488" s="113"/>
      <c r="X488" s="113"/>
      <c r="Y488" s="113"/>
      <c r="Z488" s="113"/>
      <c r="AA488" s="113"/>
      <c r="AB488" s="113"/>
      <c r="AC488" s="201"/>
      <c r="AD488" s="113"/>
      <c r="AE488" s="113"/>
      <c r="AF488" s="113"/>
      <c r="AG488" s="113"/>
    </row>
    <row r="489" spans="2:33" x14ac:dyDescent="0.2">
      <c r="B489" s="200"/>
      <c r="C489" s="113"/>
      <c r="D489" s="201"/>
      <c r="E489" s="201"/>
      <c r="F489" s="113"/>
      <c r="G489" s="113"/>
      <c r="H489" s="113"/>
      <c r="I489" s="203"/>
      <c r="J489" s="203"/>
      <c r="K489" s="203"/>
      <c r="L489" s="204"/>
      <c r="M489" s="201"/>
      <c r="N489" s="201"/>
      <c r="O489" s="201"/>
      <c r="P489" s="201"/>
      <c r="Q489" s="113"/>
      <c r="R489" s="113"/>
      <c r="U489" s="201"/>
      <c r="V489" s="113"/>
      <c r="W489" s="113"/>
      <c r="X489" s="113"/>
      <c r="Y489" s="113"/>
      <c r="Z489" s="113"/>
      <c r="AA489" s="113"/>
      <c r="AB489" s="113"/>
      <c r="AC489" s="201"/>
      <c r="AD489" s="113"/>
      <c r="AE489" s="113"/>
      <c r="AF489" s="113"/>
      <c r="AG489" s="113"/>
    </row>
    <row r="490" spans="2:33" x14ac:dyDescent="0.2">
      <c r="B490" s="200"/>
      <c r="C490" s="113"/>
      <c r="D490" s="201"/>
      <c r="E490" s="201"/>
      <c r="F490" s="113"/>
      <c r="G490" s="113"/>
      <c r="H490" s="113"/>
      <c r="I490" s="203"/>
      <c r="J490" s="203"/>
      <c r="K490" s="203"/>
      <c r="L490" s="204"/>
      <c r="M490" s="201"/>
      <c r="N490" s="201"/>
      <c r="O490" s="201"/>
      <c r="P490" s="201"/>
      <c r="Q490" s="113"/>
      <c r="R490" s="113"/>
      <c r="U490" s="201"/>
      <c r="V490" s="113"/>
      <c r="W490" s="113"/>
      <c r="X490" s="113"/>
      <c r="Y490" s="113"/>
      <c r="Z490" s="113"/>
      <c r="AA490" s="113"/>
      <c r="AB490" s="113"/>
      <c r="AC490" s="201"/>
      <c r="AD490" s="113"/>
      <c r="AE490" s="113"/>
      <c r="AF490" s="113"/>
      <c r="AG490" s="113"/>
    </row>
    <row r="491" spans="2:33" x14ac:dyDescent="0.2">
      <c r="B491" s="200"/>
      <c r="C491" s="113"/>
      <c r="D491" s="201"/>
      <c r="E491" s="201"/>
      <c r="F491" s="113"/>
      <c r="G491" s="113"/>
      <c r="H491" s="113"/>
      <c r="I491" s="203"/>
      <c r="J491" s="203"/>
      <c r="K491" s="203"/>
      <c r="L491" s="204"/>
      <c r="M491" s="201"/>
      <c r="N491" s="201"/>
      <c r="O491" s="201"/>
      <c r="P491" s="201"/>
      <c r="Q491" s="113"/>
      <c r="R491" s="113"/>
      <c r="U491" s="201"/>
      <c r="V491" s="113"/>
      <c r="W491" s="113"/>
      <c r="X491" s="113"/>
      <c r="Y491" s="113"/>
      <c r="Z491" s="113"/>
      <c r="AA491" s="113"/>
      <c r="AB491" s="113"/>
      <c r="AC491" s="201"/>
      <c r="AD491" s="113"/>
      <c r="AE491" s="113"/>
      <c r="AF491" s="113"/>
      <c r="AG491" s="113"/>
    </row>
    <row r="492" spans="2:33" x14ac:dyDescent="0.2">
      <c r="B492" s="200"/>
      <c r="C492" s="113"/>
      <c r="D492" s="201"/>
      <c r="E492" s="201"/>
      <c r="F492" s="113"/>
      <c r="G492" s="113"/>
      <c r="H492" s="113"/>
      <c r="I492" s="203"/>
      <c r="J492" s="203"/>
      <c r="K492" s="203"/>
      <c r="L492" s="204"/>
      <c r="M492" s="201"/>
      <c r="N492" s="201"/>
      <c r="O492" s="201"/>
      <c r="P492" s="201"/>
      <c r="Q492" s="113"/>
      <c r="R492" s="113"/>
      <c r="U492" s="201"/>
      <c r="V492" s="113"/>
      <c r="W492" s="113"/>
      <c r="X492" s="113"/>
      <c r="Y492" s="113"/>
      <c r="Z492" s="113"/>
      <c r="AA492" s="113"/>
      <c r="AB492" s="113"/>
      <c r="AC492" s="201"/>
      <c r="AD492" s="113"/>
      <c r="AE492" s="113"/>
      <c r="AF492" s="113"/>
      <c r="AG492" s="113"/>
    </row>
    <row r="493" spans="2:33" x14ac:dyDescent="0.2">
      <c r="B493" s="200"/>
      <c r="C493" s="113"/>
      <c r="D493" s="201"/>
      <c r="E493" s="201"/>
      <c r="F493" s="113"/>
      <c r="G493" s="113"/>
      <c r="H493" s="113"/>
      <c r="I493" s="203"/>
      <c r="J493" s="203"/>
      <c r="K493" s="203"/>
      <c r="L493" s="204"/>
      <c r="M493" s="201"/>
      <c r="N493" s="201"/>
      <c r="O493" s="201"/>
      <c r="P493" s="201"/>
      <c r="Q493" s="113"/>
      <c r="R493" s="113"/>
      <c r="U493" s="201"/>
      <c r="V493" s="113"/>
      <c r="W493" s="113"/>
      <c r="X493" s="113"/>
      <c r="Y493" s="113"/>
      <c r="Z493" s="113"/>
      <c r="AA493" s="113"/>
      <c r="AB493" s="113"/>
      <c r="AC493" s="201"/>
      <c r="AD493" s="113"/>
      <c r="AE493" s="113"/>
      <c r="AF493" s="113"/>
      <c r="AG493" s="113"/>
    </row>
    <row r="494" spans="2:33" x14ac:dyDescent="0.2">
      <c r="B494" s="200"/>
      <c r="C494" s="113"/>
      <c r="D494" s="201"/>
      <c r="E494" s="201"/>
      <c r="F494" s="113"/>
      <c r="G494" s="113"/>
      <c r="H494" s="113"/>
      <c r="I494" s="203"/>
      <c r="J494" s="203"/>
      <c r="K494" s="203"/>
      <c r="L494" s="204"/>
      <c r="M494" s="201"/>
      <c r="N494" s="201"/>
      <c r="O494" s="201"/>
      <c r="P494" s="201"/>
      <c r="Q494" s="113"/>
      <c r="R494" s="113"/>
      <c r="U494" s="201"/>
      <c r="V494" s="113"/>
      <c r="W494" s="113"/>
      <c r="X494" s="113"/>
      <c r="Y494" s="113"/>
      <c r="Z494" s="113"/>
      <c r="AA494" s="113"/>
      <c r="AB494" s="113"/>
      <c r="AC494" s="201"/>
      <c r="AD494" s="113"/>
      <c r="AE494" s="113"/>
      <c r="AF494" s="113"/>
      <c r="AG494" s="113"/>
    </row>
    <row r="495" spans="2:33" x14ac:dyDescent="0.2">
      <c r="B495" s="200"/>
      <c r="C495" s="113"/>
      <c r="D495" s="201"/>
      <c r="E495" s="201"/>
      <c r="F495" s="113"/>
      <c r="G495" s="113"/>
      <c r="H495" s="113"/>
      <c r="I495" s="203"/>
      <c r="J495" s="203"/>
      <c r="K495" s="203"/>
      <c r="L495" s="204"/>
      <c r="M495" s="201"/>
      <c r="N495" s="201"/>
      <c r="O495" s="201"/>
      <c r="P495" s="201"/>
      <c r="Q495" s="113"/>
      <c r="R495" s="113"/>
      <c r="U495" s="201"/>
      <c r="V495" s="113"/>
      <c r="W495" s="113"/>
      <c r="X495" s="113"/>
      <c r="Y495" s="113"/>
      <c r="Z495" s="113"/>
      <c r="AA495" s="113"/>
      <c r="AB495" s="113"/>
      <c r="AC495" s="201"/>
      <c r="AD495" s="113"/>
      <c r="AE495" s="113"/>
      <c r="AF495" s="113"/>
      <c r="AG495" s="113"/>
    </row>
    <row r="496" spans="2:33" x14ac:dyDescent="0.2">
      <c r="B496" s="200"/>
      <c r="C496" s="113"/>
      <c r="D496" s="201"/>
      <c r="E496" s="201"/>
      <c r="F496" s="113"/>
      <c r="G496" s="113"/>
      <c r="H496" s="113"/>
      <c r="I496" s="203"/>
      <c r="J496" s="203"/>
      <c r="K496" s="203"/>
      <c r="L496" s="204"/>
      <c r="M496" s="201"/>
      <c r="N496" s="201"/>
      <c r="O496" s="201"/>
      <c r="P496" s="201"/>
      <c r="Q496" s="113"/>
      <c r="R496" s="113"/>
      <c r="U496" s="201"/>
      <c r="V496" s="113"/>
      <c r="W496" s="113"/>
      <c r="X496" s="113"/>
      <c r="Y496" s="113"/>
      <c r="Z496" s="113"/>
      <c r="AA496" s="113"/>
      <c r="AB496" s="113"/>
      <c r="AC496" s="201"/>
      <c r="AD496" s="113"/>
      <c r="AE496" s="113"/>
      <c r="AF496" s="113"/>
      <c r="AG496" s="113"/>
    </row>
    <row r="497" spans="2:33" x14ac:dyDescent="0.2">
      <c r="B497" s="200"/>
      <c r="C497" s="113"/>
      <c r="D497" s="201"/>
      <c r="E497" s="201"/>
      <c r="F497" s="113"/>
      <c r="G497" s="113"/>
      <c r="H497" s="113"/>
      <c r="I497" s="203"/>
      <c r="J497" s="203"/>
      <c r="K497" s="203"/>
      <c r="L497" s="204"/>
      <c r="M497" s="201"/>
      <c r="N497" s="201"/>
      <c r="O497" s="201"/>
      <c r="P497" s="201"/>
      <c r="Q497" s="113"/>
      <c r="R497" s="113"/>
      <c r="U497" s="201"/>
      <c r="V497" s="113"/>
      <c r="W497" s="113"/>
      <c r="X497" s="113"/>
      <c r="Y497" s="113"/>
      <c r="Z497" s="113"/>
      <c r="AA497" s="113"/>
      <c r="AB497" s="113"/>
      <c r="AC497" s="201"/>
      <c r="AD497" s="113"/>
      <c r="AE497" s="113"/>
      <c r="AF497" s="113"/>
      <c r="AG497" s="113"/>
    </row>
    <row r="498" spans="2:33" x14ac:dyDescent="0.2">
      <c r="B498" s="200"/>
      <c r="C498" s="113"/>
      <c r="D498" s="201"/>
      <c r="E498" s="201"/>
      <c r="F498" s="113"/>
      <c r="G498" s="113"/>
      <c r="H498" s="113"/>
      <c r="I498" s="203"/>
      <c r="J498" s="203"/>
      <c r="K498" s="203"/>
      <c r="L498" s="204"/>
      <c r="M498" s="201"/>
      <c r="N498" s="201"/>
      <c r="O498" s="201"/>
      <c r="P498" s="201"/>
      <c r="Q498" s="113"/>
      <c r="R498" s="113"/>
      <c r="U498" s="201"/>
      <c r="V498" s="113"/>
      <c r="W498" s="113"/>
      <c r="X498" s="113"/>
      <c r="Y498" s="113"/>
      <c r="Z498" s="113"/>
      <c r="AA498" s="113"/>
      <c r="AB498" s="113"/>
      <c r="AC498" s="201"/>
      <c r="AD498" s="113"/>
      <c r="AE498" s="113"/>
      <c r="AF498" s="113"/>
      <c r="AG498" s="113"/>
    </row>
    <row r="499" spans="2:33" x14ac:dyDescent="0.2">
      <c r="B499" s="200"/>
      <c r="C499" s="113"/>
      <c r="D499" s="201"/>
      <c r="E499" s="201"/>
      <c r="F499" s="113"/>
      <c r="G499" s="113"/>
      <c r="H499" s="113"/>
      <c r="I499" s="203"/>
      <c r="J499" s="203"/>
      <c r="K499" s="203"/>
      <c r="L499" s="204"/>
      <c r="M499" s="201"/>
      <c r="N499" s="201"/>
      <c r="O499" s="201"/>
      <c r="P499" s="201"/>
      <c r="Q499" s="113"/>
      <c r="R499" s="113"/>
      <c r="U499" s="201"/>
      <c r="V499" s="113"/>
      <c r="W499" s="113"/>
      <c r="X499" s="113"/>
      <c r="Y499" s="113"/>
      <c r="Z499" s="113"/>
      <c r="AA499" s="113"/>
      <c r="AB499" s="113"/>
      <c r="AC499" s="201"/>
      <c r="AD499" s="113"/>
      <c r="AE499" s="113"/>
      <c r="AF499" s="113"/>
      <c r="AG499" s="113"/>
    </row>
    <row r="500" spans="2:33" x14ac:dyDescent="0.2">
      <c r="B500" s="200"/>
      <c r="C500" s="113"/>
      <c r="D500" s="201"/>
      <c r="E500" s="201"/>
      <c r="F500" s="113"/>
      <c r="G500" s="113"/>
      <c r="H500" s="113"/>
      <c r="I500" s="203"/>
      <c r="J500" s="203"/>
      <c r="K500" s="203"/>
      <c r="L500" s="204"/>
      <c r="M500" s="201"/>
      <c r="N500" s="201"/>
      <c r="O500" s="201"/>
      <c r="P500" s="201"/>
      <c r="Q500" s="113"/>
      <c r="R500" s="113"/>
      <c r="U500" s="201"/>
      <c r="V500" s="113"/>
      <c r="W500" s="113"/>
      <c r="X500" s="113"/>
      <c r="Y500" s="113"/>
      <c r="Z500" s="113"/>
      <c r="AA500" s="113"/>
      <c r="AB500" s="113"/>
      <c r="AC500" s="201"/>
      <c r="AD500" s="113"/>
      <c r="AE500" s="113"/>
      <c r="AF500" s="113"/>
      <c r="AG500" s="113"/>
    </row>
    <row r="501" spans="2:33" x14ac:dyDescent="0.2">
      <c r="B501" s="200"/>
      <c r="C501" s="113"/>
      <c r="D501" s="201"/>
      <c r="E501" s="201"/>
      <c r="F501" s="113"/>
      <c r="G501" s="113"/>
      <c r="H501" s="113"/>
      <c r="I501" s="203"/>
      <c r="J501" s="203"/>
      <c r="K501" s="203"/>
      <c r="L501" s="204"/>
      <c r="M501" s="201"/>
      <c r="N501" s="201"/>
      <c r="O501" s="201"/>
      <c r="P501" s="201"/>
      <c r="Q501" s="113"/>
      <c r="R501" s="113"/>
      <c r="U501" s="201"/>
      <c r="V501" s="113"/>
      <c r="W501" s="113"/>
      <c r="X501" s="113"/>
      <c r="Y501" s="113"/>
      <c r="Z501" s="113"/>
      <c r="AA501" s="113"/>
      <c r="AB501" s="113"/>
      <c r="AC501" s="201"/>
      <c r="AD501" s="113"/>
      <c r="AE501" s="113"/>
      <c r="AF501" s="113"/>
      <c r="AG501" s="113"/>
    </row>
    <row r="502" spans="2:33" x14ac:dyDescent="0.2">
      <c r="B502" s="200"/>
      <c r="C502" s="113"/>
      <c r="D502" s="201"/>
      <c r="E502" s="201"/>
      <c r="F502" s="113"/>
      <c r="G502" s="113"/>
      <c r="H502" s="113"/>
      <c r="I502" s="203"/>
      <c r="J502" s="203"/>
      <c r="K502" s="203"/>
      <c r="L502" s="204"/>
      <c r="M502" s="201"/>
      <c r="N502" s="201"/>
      <c r="O502" s="201"/>
      <c r="P502" s="201"/>
      <c r="Q502" s="113"/>
      <c r="R502" s="113"/>
      <c r="U502" s="201"/>
      <c r="V502" s="113"/>
      <c r="W502" s="113"/>
      <c r="X502" s="113"/>
      <c r="Y502" s="113"/>
      <c r="Z502" s="113"/>
      <c r="AA502" s="113"/>
      <c r="AB502" s="113"/>
      <c r="AC502" s="201"/>
      <c r="AD502" s="113"/>
      <c r="AE502" s="113"/>
      <c r="AF502" s="113"/>
      <c r="AG502" s="113"/>
    </row>
    <row r="503" spans="2:33" x14ac:dyDescent="0.2">
      <c r="B503" s="200"/>
      <c r="C503" s="113"/>
      <c r="D503" s="201"/>
      <c r="E503" s="201"/>
      <c r="F503" s="113"/>
      <c r="G503" s="113"/>
      <c r="H503" s="113"/>
      <c r="I503" s="203"/>
      <c r="J503" s="203"/>
      <c r="K503" s="203"/>
      <c r="L503" s="204"/>
      <c r="M503" s="201"/>
      <c r="N503" s="201"/>
      <c r="O503" s="201"/>
      <c r="P503" s="201"/>
      <c r="Q503" s="113"/>
      <c r="R503" s="113"/>
      <c r="U503" s="201"/>
      <c r="V503" s="113"/>
      <c r="W503" s="113"/>
      <c r="X503" s="113"/>
      <c r="Y503" s="113"/>
      <c r="Z503" s="113"/>
      <c r="AA503" s="113"/>
      <c r="AB503" s="113"/>
      <c r="AC503" s="201"/>
      <c r="AD503" s="113"/>
      <c r="AE503" s="113"/>
      <c r="AF503" s="113"/>
      <c r="AG503" s="113"/>
    </row>
    <row r="504" spans="2:33" x14ac:dyDescent="0.2">
      <c r="B504" s="200"/>
      <c r="C504" s="113"/>
      <c r="D504" s="201"/>
      <c r="E504" s="201"/>
      <c r="F504" s="113"/>
      <c r="G504" s="113"/>
      <c r="H504" s="113"/>
      <c r="I504" s="203"/>
      <c r="J504" s="203"/>
      <c r="K504" s="203"/>
      <c r="L504" s="204"/>
      <c r="M504" s="201"/>
      <c r="N504" s="201"/>
      <c r="O504" s="201"/>
      <c r="P504" s="201"/>
      <c r="Q504" s="113"/>
      <c r="R504" s="113"/>
      <c r="U504" s="201"/>
      <c r="V504" s="113"/>
      <c r="W504" s="113"/>
      <c r="X504" s="113"/>
      <c r="Y504" s="113"/>
      <c r="Z504" s="113"/>
      <c r="AA504" s="113"/>
      <c r="AB504" s="113"/>
      <c r="AC504" s="201"/>
      <c r="AD504" s="113"/>
      <c r="AE504" s="113"/>
      <c r="AF504" s="113"/>
      <c r="AG504" s="113"/>
    </row>
    <row r="505" spans="2:33" x14ac:dyDescent="0.2">
      <c r="B505" s="200"/>
      <c r="C505" s="113"/>
      <c r="D505" s="201"/>
      <c r="E505" s="201"/>
      <c r="F505" s="113"/>
      <c r="G505" s="113"/>
      <c r="H505" s="113"/>
      <c r="I505" s="203"/>
      <c r="J505" s="203"/>
      <c r="K505" s="203"/>
      <c r="L505" s="204"/>
      <c r="M505" s="201"/>
      <c r="N505" s="201"/>
      <c r="O505" s="201"/>
      <c r="P505" s="201"/>
      <c r="Q505" s="113"/>
      <c r="R505" s="113"/>
      <c r="U505" s="201"/>
      <c r="V505" s="113"/>
      <c r="W505" s="113"/>
      <c r="X505" s="113"/>
      <c r="Y505" s="113"/>
      <c r="Z505" s="113"/>
      <c r="AA505" s="113"/>
      <c r="AB505" s="113"/>
      <c r="AC505" s="201"/>
      <c r="AD505" s="113"/>
      <c r="AE505" s="113"/>
      <c r="AF505" s="113"/>
      <c r="AG505" s="113"/>
    </row>
    <row r="506" spans="2:33" x14ac:dyDescent="0.2">
      <c r="B506" s="200"/>
      <c r="C506" s="113"/>
      <c r="D506" s="201"/>
      <c r="E506" s="201"/>
      <c r="F506" s="113"/>
      <c r="G506" s="113"/>
      <c r="H506" s="113"/>
      <c r="I506" s="203"/>
      <c r="J506" s="203"/>
      <c r="K506" s="203"/>
      <c r="L506" s="204"/>
      <c r="M506" s="201"/>
      <c r="N506" s="201"/>
      <c r="O506" s="201"/>
      <c r="P506" s="201"/>
      <c r="Q506" s="113"/>
      <c r="R506" s="113"/>
      <c r="U506" s="201"/>
      <c r="V506" s="113"/>
      <c r="W506" s="113"/>
      <c r="X506" s="113"/>
      <c r="Y506" s="113"/>
      <c r="Z506" s="113"/>
      <c r="AA506" s="113"/>
      <c r="AB506" s="113"/>
      <c r="AC506" s="201"/>
      <c r="AD506" s="113"/>
      <c r="AE506" s="113"/>
      <c r="AF506" s="113"/>
      <c r="AG506" s="113"/>
    </row>
    <row r="507" spans="2:33" x14ac:dyDescent="0.2">
      <c r="B507" s="200"/>
      <c r="C507" s="113"/>
      <c r="D507" s="201"/>
      <c r="E507" s="201"/>
      <c r="F507" s="113"/>
      <c r="G507" s="113"/>
      <c r="H507" s="113"/>
      <c r="I507" s="203"/>
      <c r="J507" s="203"/>
      <c r="K507" s="203"/>
      <c r="L507" s="204"/>
      <c r="M507" s="201"/>
      <c r="N507" s="201"/>
      <c r="O507" s="201"/>
      <c r="P507" s="201"/>
      <c r="Q507" s="113"/>
      <c r="R507" s="113"/>
      <c r="U507" s="201"/>
      <c r="V507" s="113"/>
      <c r="W507" s="113"/>
      <c r="X507" s="113"/>
      <c r="Y507" s="113"/>
      <c r="Z507" s="113"/>
      <c r="AA507" s="113"/>
      <c r="AB507" s="113"/>
      <c r="AC507" s="201"/>
      <c r="AD507" s="113"/>
      <c r="AE507" s="113"/>
      <c r="AF507" s="113"/>
      <c r="AG507" s="113"/>
    </row>
    <row r="508" spans="2:33" x14ac:dyDescent="0.2">
      <c r="B508" s="200"/>
      <c r="C508" s="113"/>
      <c r="D508" s="201"/>
      <c r="E508" s="201"/>
      <c r="F508" s="113"/>
      <c r="G508" s="113"/>
      <c r="H508" s="113"/>
      <c r="I508" s="203"/>
      <c r="J508" s="203"/>
      <c r="K508" s="203"/>
      <c r="L508" s="204"/>
      <c r="M508" s="201"/>
      <c r="N508" s="201"/>
      <c r="O508" s="201"/>
      <c r="P508" s="201"/>
      <c r="Q508" s="113"/>
      <c r="R508" s="113"/>
      <c r="U508" s="201"/>
      <c r="V508" s="113"/>
      <c r="W508" s="113"/>
      <c r="X508" s="113"/>
      <c r="Y508" s="113"/>
      <c r="Z508" s="113"/>
      <c r="AA508" s="113"/>
      <c r="AB508" s="113"/>
      <c r="AC508" s="201"/>
      <c r="AD508" s="113"/>
      <c r="AE508" s="113"/>
      <c r="AF508" s="113"/>
      <c r="AG508" s="113"/>
    </row>
    <row r="509" spans="2:33" x14ac:dyDescent="0.2">
      <c r="B509" s="200"/>
      <c r="C509" s="113"/>
      <c r="D509" s="201"/>
      <c r="E509" s="201"/>
      <c r="F509" s="113"/>
      <c r="G509" s="113"/>
      <c r="H509" s="113"/>
      <c r="I509" s="203"/>
      <c r="J509" s="203"/>
      <c r="K509" s="203"/>
      <c r="L509" s="204"/>
      <c r="M509" s="201"/>
      <c r="N509" s="201"/>
      <c r="O509" s="201"/>
      <c r="P509" s="201"/>
      <c r="Q509" s="113"/>
      <c r="R509" s="113"/>
      <c r="U509" s="201"/>
      <c r="V509" s="113"/>
      <c r="W509" s="113"/>
      <c r="X509" s="113"/>
      <c r="Y509" s="113"/>
      <c r="Z509" s="113"/>
      <c r="AA509" s="113"/>
      <c r="AB509" s="113"/>
      <c r="AC509" s="201"/>
      <c r="AD509" s="113"/>
      <c r="AE509" s="113"/>
      <c r="AF509" s="113"/>
      <c r="AG509" s="113"/>
    </row>
    <row r="510" spans="2:33" x14ac:dyDescent="0.2">
      <c r="B510" s="200"/>
      <c r="C510" s="113"/>
      <c r="D510" s="201"/>
      <c r="E510" s="201"/>
      <c r="F510" s="113"/>
      <c r="G510" s="113"/>
      <c r="H510" s="113"/>
      <c r="I510" s="203"/>
      <c r="J510" s="203"/>
      <c r="K510" s="203"/>
      <c r="L510" s="204"/>
      <c r="M510" s="201"/>
      <c r="N510" s="201"/>
      <c r="O510" s="201"/>
      <c r="P510" s="201"/>
      <c r="Q510" s="113"/>
      <c r="R510" s="113"/>
      <c r="U510" s="201"/>
      <c r="V510" s="113"/>
      <c r="W510" s="113"/>
      <c r="X510" s="113"/>
      <c r="Y510" s="113"/>
      <c r="Z510" s="113"/>
      <c r="AA510" s="113"/>
      <c r="AB510" s="113"/>
      <c r="AC510" s="201"/>
      <c r="AD510" s="113"/>
      <c r="AE510" s="113"/>
      <c r="AF510" s="113"/>
      <c r="AG510" s="113"/>
    </row>
    <row r="511" spans="2:33" x14ac:dyDescent="0.2">
      <c r="B511" s="200"/>
      <c r="C511" s="113"/>
      <c r="D511" s="201"/>
      <c r="E511" s="201"/>
      <c r="F511" s="113"/>
      <c r="G511" s="113"/>
      <c r="H511" s="113"/>
      <c r="I511" s="203"/>
      <c r="J511" s="203"/>
      <c r="K511" s="203"/>
      <c r="L511" s="204"/>
      <c r="M511" s="201"/>
      <c r="N511" s="201"/>
      <c r="O511" s="201"/>
      <c r="P511" s="201"/>
      <c r="Q511" s="113"/>
      <c r="R511" s="113"/>
      <c r="U511" s="201"/>
      <c r="V511" s="113"/>
      <c r="W511" s="113"/>
      <c r="X511" s="113"/>
      <c r="Y511" s="113"/>
      <c r="Z511" s="113"/>
      <c r="AA511" s="113"/>
      <c r="AB511" s="113"/>
      <c r="AC511" s="201"/>
      <c r="AD511" s="113"/>
      <c r="AE511" s="113"/>
      <c r="AF511" s="113"/>
      <c r="AG511" s="113"/>
    </row>
    <row r="512" spans="2:33" x14ac:dyDescent="0.2">
      <c r="B512" s="200"/>
      <c r="C512" s="113"/>
      <c r="D512" s="201"/>
      <c r="E512" s="201"/>
      <c r="F512" s="113"/>
      <c r="G512" s="113"/>
      <c r="H512" s="113"/>
      <c r="I512" s="203"/>
      <c r="J512" s="203"/>
      <c r="K512" s="203"/>
      <c r="L512" s="204"/>
      <c r="M512" s="201"/>
      <c r="N512" s="201"/>
      <c r="O512" s="201"/>
      <c r="P512" s="201"/>
      <c r="Q512" s="113"/>
      <c r="R512" s="113"/>
      <c r="U512" s="201"/>
      <c r="V512" s="113"/>
      <c r="W512" s="113"/>
      <c r="X512" s="113"/>
      <c r="Y512" s="113"/>
      <c r="Z512" s="113"/>
      <c r="AA512" s="113"/>
      <c r="AB512" s="113"/>
      <c r="AC512" s="201"/>
      <c r="AD512" s="113"/>
      <c r="AE512" s="113"/>
      <c r="AF512" s="113"/>
      <c r="AG512" s="113"/>
    </row>
    <row r="513" spans="2:33" x14ac:dyDescent="0.2">
      <c r="B513" s="200"/>
      <c r="C513" s="113"/>
      <c r="D513" s="201"/>
      <c r="E513" s="201"/>
      <c r="F513" s="113"/>
      <c r="G513" s="113"/>
      <c r="H513" s="113"/>
      <c r="I513" s="203"/>
      <c r="J513" s="203"/>
      <c r="K513" s="203"/>
      <c r="L513" s="204"/>
      <c r="M513" s="201"/>
      <c r="N513" s="201"/>
      <c r="O513" s="201"/>
      <c r="P513" s="201"/>
      <c r="Q513" s="113"/>
      <c r="R513" s="113"/>
      <c r="U513" s="201"/>
      <c r="V513" s="113"/>
      <c r="W513" s="113"/>
      <c r="X513" s="113"/>
      <c r="Y513" s="113"/>
      <c r="Z513" s="113"/>
      <c r="AA513" s="113"/>
      <c r="AB513" s="113"/>
      <c r="AC513" s="201"/>
      <c r="AD513" s="113"/>
      <c r="AE513" s="113"/>
      <c r="AF513" s="113"/>
      <c r="AG513" s="113"/>
    </row>
    <row r="514" spans="2:33" x14ac:dyDescent="0.2">
      <c r="B514" s="200"/>
      <c r="C514" s="113"/>
      <c r="D514" s="201"/>
      <c r="E514" s="201"/>
      <c r="F514" s="113"/>
      <c r="G514" s="113"/>
      <c r="H514" s="113"/>
      <c r="I514" s="203"/>
      <c r="J514" s="203"/>
      <c r="K514" s="203"/>
      <c r="L514" s="204"/>
      <c r="M514" s="201"/>
      <c r="N514" s="201"/>
      <c r="O514" s="201"/>
      <c r="P514" s="201"/>
      <c r="Q514" s="113"/>
      <c r="R514" s="113"/>
      <c r="U514" s="201"/>
      <c r="V514" s="113"/>
      <c r="W514" s="113"/>
      <c r="X514" s="113"/>
      <c r="Y514" s="113"/>
      <c r="Z514" s="113"/>
      <c r="AA514" s="113"/>
      <c r="AB514" s="113"/>
      <c r="AC514" s="201"/>
      <c r="AD514" s="113"/>
      <c r="AE514" s="113"/>
      <c r="AF514" s="113"/>
      <c r="AG514" s="113"/>
    </row>
    <row r="515" spans="2:33" x14ac:dyDescent="0.2">
      <c r="B515" s="200"/>
      <c r="C515" s="113"/>
      <c r="D515" s="201"/>
      <c r="E515" s="201"/>
      <c r="F515" s="113"/>
      <c r="G515" s="113"/>
      <c r="H515" s="113"/>
      <c r="I515" s="203"/>
      <c r="J515" s="203"/>
      <c r="K515" s="203"/>
      <c r="L515" s="204"/>
      <c r="M515" s="201"/>
      <c r="N515" s="201"/>
      <c r="O515" s="201"/>
      <c r="P515" s="201"/>
      <c r="Q515" s="113"/>
      <c r="R515" s="113"/>
      <c r="U515" s="201"/>
      <c r="V515" s="113"/>
      <c r="W515" s="113"/>
      <c r="X515" s="113"/>
      <c r="Y515" s="113"/>
      <c r="Z515" s="113"/>
      <c r="AA515" s="113"/>
      <c r="AB515" s="113"/>
      <c r="AC515" s="201"/>
      <c r="AD515" s="113"/>
      <c r="AE515" s="113"/>
      <c r="AF515" s="113"/>
      <c r="AG515" s="113"/>
    </row>
    <row r="516" spans="2:33" x14ac:dyDescent="0.2">
      <c r="B516" s="200"/>
      <c r="C516" s="113"/>
      <c r="D516" s="201"/>
      <c r="E516" s="201"/>
      <c r="F516" s="113"/>
      <c r="G516" s="113"/>
      <c r="H516" s="113"/>
      <c r="I516" s="203"/>
      <c r="J516" s="203"/>
      <c r="K516" s="203"/>
      <c r="L516" s="204"/>
      <c r="M516" s="201"/>
      <c r="N516" s="201"/>
      <c r="O516" s="201"/>
      <c r="P516" s="201"/>
      <c r="Q516" s="113"/>
      <c r="R516" s="113"/>
      <c r="U516" s="201"/>
      <c r="V516" s="113"/>
      <c r="W516" s="113"/>
      <c r="X516" s="113"/>
      <c r="Y516" s="113"/>
      <c r="Z516" s="113"/>
      <c r="AA516" s="113"/>
      <c r="AB516" s="113"/>
      <c r="AC516" s="201"/>
      <c r="AD516" s="113"/>
      <c r="AE516" s="113"/>
      <c r="AF516" s="113"/>
      <c r="AG516" s="113"/>
    </row>
    <row r="517" spans="2:33" x14ac:dyDescent="0.2">
      <c r="B517" s="200"/>
      <c r="C517" s="113"/>
      <c r="D517" s="201"/>
      <c r="E517" s="201"/>
      <c r="F517" s="113"/>
      <c r="G517" s="113"/>
      <c r="H517" s="113"/>
      <c r="I517" s="203"/>
      <c r="J517" s="203"/>
      <c r="K517" s="203"/>
      <c r="L517" s="204"/>
      <c r="M517" s="201"/>
      <c r="N517" s="201"/>
      <c r="O517" s="201"/>
      <c r="P517" s="201"/>
      <c r="Q517" s="113"/>
      <c r="R517" s="113"/>
      <c r="U517" s="201"/>
      <c r="V517" s="113"/>
      <c r="W517" s="113"/>
      <c r="X517" s="113"/>
      <c r="Y517" s="113"/>
      <c r="Z517" s="113"/>
      <c r="AA517" s="113"/>
      <c r="AB517" s="113"/>
      <c r="AC517" s="201"/>
      <c r="AD517" s="113"/>
      <c r="AE517" s="113"/>
      <c r="AF517" s="113"/>
      <c r="AG517" s="113"/>
    </row>
    <row r="518" spans="2:33" x14ac:dyDescent="0.2">
      <c r="B518" s="200"/>
      <c r="C518" s="113"/>
      <c r="D518" s="201"/>
      <c r="E518" s="201"/>
      <c r="F518" s="113"/>
      <c r="G518" s="113"/>
      <c r="H518" s="113"/>
      <c r="I518" s="203"/>
      <c r="J518" s="203"/>
      <c r="K518" s="203"/>
      <c r="L518" s="204"/>
      <c r="M518" s="201"/>
      <c r="N518" s="201"/>
      <c r="O518" s="201"/>
      <c r="P518" s="201"/>
      <c r="Q518" s="113"/>
      <c r="R518" s="113"/>
      <c r="U518" s="201"/>
      <c r="V518" s="113"/>
      <c r="W518" s="113"/>
      <c r="X518" s="113"/>
      <c r="Y518" s="113"/>
      <c r="Z518" s="113"/>
      <c r="AA518" s="113"/>
      <c r="AB518" s="113"/>
      <c r="AC518" s="201"/>
      <c r="AD518" s="113"/>
      <c r="AE518" s="113"/>
      <c r="AF518" s="113"/>
      <c r="AG518" s="113"/>
    </row>
    <row r="519" spans="2:33" x14ac:dyDescent="0.2">
      <c r="B519" s="200"/>
      <c r="C519" s="113"/>
      <c r="D519" s="201"/>
      <c r="E519" s="201"/>
      <c r="F519" s="113"/>
      <c r="G519" s="113"/>
      <c r="H519" s="113"/>
      <c r="I519" s="203"/>
      <c r="J519" s="203"/>
      <c r="K519" s="203"/>
      <c r="L519" s="204"/>
      <c r="M519" s="201"/>
      <c r="N519" s="201"/>
      <c r="O519" s="201"/>
      <c r="P519" s="201"/>
      <c r="Q519" s="113"/>
      <c r="R519" s="113"/>
      <c r="U519" s="201"/>
      <c r="V519" s="113"/>
      <c r="W519" s="113"/>
      <c r="X519" s="113"/>
      <c r="Y519" s="113"/>
      <c r="Z519" s="113"/>
      <c r="AA519" s="113"/>
      <c r="AB519" s="113"/>
      <c r="AC519" s="201"/>
      <c r="AD519" s="113"/>
      <c r="AE519" s="113"/>
      <c r="AF519" s="113"/>
      <c r="AG519" s="113"/>
    </row>
    <row r="520" spans="2:33" x14ac:dyDescent="0.2">
      <c r="B520" s="200"/>
      <c r="C520" s="113"/>
      <c r="D520" s="201"/>
      <c r="E520" s="201"/>
      <c r="F520" s="113"/>
      <c r="G520" s="113"/>
      <c r="H520" s="113"/>
      <c r="I520" s="203"/>
      <c r="J520" s="203"/>
      <c r="K520" s="203"/>
      <c r="L520" s="204"/>
      <c r="M520" s="201"/>
      <c r="N520" s="201"/>
      <c r="O520" s="201"/>
      <c r="P520" s="201"/>
      <c r="Q520" s="113"/>
      <c r="R520" s="113"/>
      <c r="U520" s="201"/>
      <c r="V520" s="113"/>
      <c r="W520" s="113"/>
      <c r="X520" s="113"/>
      <c r="Y520" s="113"/>
      <c r="Z520" s="113"/>
      <c r="AA520" s="113"/>
      <c r="AB520" s="113"/>
      <c r="AC520" s="201"/>
      <c r="AD520" s="113"/>
      <c r="AE520" s="113"/>
      <c r="AF520" s="113"/>
      <c r="AG520" s="113"/>
    </row>
    <row r="521" spans="2:33" x14ac:dyDescent="0.2">
      <c r="B521" s="200"/>
      <c r="C521" s="113"/>
      <c r="D521" s="201"/>
      <c r="E521" s="201"/>
      <c r="F521" s="113"/>
      <c r="G521" s="113"/>
      <c r="H521" s="113"/>
      <c r="I521" s="203"/>
      <c r="J521" s="203"/>
      <c r="K521" s="203"/>
      <c r="L521" s="204"/>
      <c r="M521" s="201"/>
      <c r="N521" s="201"/>
      <c r="O521" s="201"/>
      <c r="P521" s="201"/>
      <c r="Q521" s="113"/>
      <c r="R521" s="113"/>
      <c r="U521" s="201"/>
      <c r="V521" s="113"/>
      <c r="W521" s="113"/>
      <c r="X521" s="113"/>
      <c r="Y521" s="113"/>
      <c r="Z521" s="113"/>
      <c r="AA521" s="113"/>
      <c r="AB521" s="113"/>
      <c r="AC521" s="201"/>
      <c r="AD521" s="113"/>
      <c r="AE521" s="113"/>
      <c r="AF521" s="113"/>
      <c r="AG521" s="113"/>
    </row>
    <row r="522" spans="2:33" x14ac:dyDescent="0.2">
      <c r="B522" s="200"/>
      <c r="C522" s="113"/>
      <c r="D522" s="201"/>
      <c r="E522" s="201"/>
      <c r="F522" s="113"/>
      <c r="G522" s="113"/>
      <c r="H522" s="113"/>
      <c r="I522" s="203"/>
      <c r="J522" s="203"/>
      <c r="K522" s="203"/>
      <c r="L522" s="204"/>
      <c r="M522" s="201"/>
      <c r="N522" s="201"/>
      <c r="O522" s="201"/>
      <c r="P522" s="201"/>
      <c r="Q522" s="113"/>
      <c r="R522" s="113"/>
      <c r="U522" s="201"/>
      <c r="V522" s="113"/>
      <c r="W522" s="113"/>
      <c r="X522" s="113"/>
      <c r="Y522" s="113"/>
      <c r="Z522" s="113"/>
      <c r="AA522" s="113"/>
      <c r="AB522" s="113"/>
      <c r="AC522" s="201"/>
      <c r="AD522" s="113"/>
      <c r="AE522" s="113"/>
      <c r="AF522" s="113"/>
      <c r="AG522" s="113"/>
    </row>
    <row r="523" spans="2:33" x14ac:dyDescent="0.2">
      <c r="B523" s="200"/>
      <c r="C523" s="113"/>
      <c r="D523" s="201"/>
      <c r="E523" s="201"/>
      <c r="F523" s="113"/>
      <c r="G523" s="113"/>
      <c r="H523" s="113"/>
      <c r="I523" s="203"/>
      <c r="J523" s="203"/>
      <c r="K523" s="203"/>
      <c r="L523" s="204"/>
      <c r="M523" s="201"/>
      <c r="N523" s="201"/>
      <c r="O523" s="201"/>
      <c r="P523" s="201"/>
      <c r="Q523" s="113"/>
      <c r="R523" s="113"/>
      <c r="U523" s="201"/>
      <c r="V523" s="113"/>
      <c r="W523" s="113"/>
      <c r="X523" s="113"/>
      <c r="Y523" s="113"/>
      <c r="Z523" s="113"/>
      <c r="AA523" s="113"/>
      <c r="AB523" s="113"/>
      <c r="AC523" s="201"/>
      <c r="AD523" s="113"/>
      <c r="AE523" s="113"/>
      <c r="AF523" s="113"/>
      <c r="AG523" s="113"/>
    </row>
    <row r="524" spans="2:33" x14ac:dyDescent="0.2">
      <c r="B524" s="200"/>
      <c r="C524" s="113"/>
      <c r="D524" s="201"/>
      <c r="E524" s="201"/>
      <c r="F524" s="113"/>
      <c r="G524" s="113"/>
      <c r="H524" s="113"/>
      <c r="I524" s="203"/>
      <c r="J524" s="203"/>
      <c r="K524" s="203"/>
      <c r="L524" s="204"/>
      <c r="M524" s="201"/>
      <c r="N524" s="201"/>
      <c r="O524" s="201"/>
      <c r="P524" s="201"/>
      <c r="Q524" s="113"/>
      <c r="R524" s="113"/>
      <c r="U524" s="201"/>
      <c r="V524" s="113"/>
      <c r="W524" s="113"/>
      <c r="X524" s="113"/>
      <c r="Y524" s="113"/>
      <c r="Z524" s="113"/>
      <c r="AA524" s="113"/>
      <c r="AB524" s="113"/>
      <c r="AC524" s="201"/>
      <c r="AD524" s="113"/>
      <c r="AE524" s="113"/>
      <c r="AF524" s="113"/>
      <c r="AG524" s="113"/>
    </row>
    <row r="525" spans="2:33" x14ac:dyDescent="0.2">
      <c r="B525" s="200"/>
      <c r="C525" s="113"/>
      <c r="D525" s="201"/>
      <c r="E525" s="201"/>
      <c r="F525" s="113"/>
      <c r="G525" s="113"/>
      <c r="H525" s="113"/>
      <c r="I525" s="203"/>
      <c r="J525" s="203"/>
      <c r="K525" s="203"/>
      <c r="L525" s="204"/>
      <c r="M525" s="201"/>
      <c r="N525" s="201"/>
      <c r="O525" s="201"/>
      <c r="P525" s="201"/>
      <c r="Q525" s="113"/>
      <c r="R525" s="113"/>
      <c r="U525" s="201"/>
      <c r="V525" s="113"/>
      <c r="W525" s="113"/>
      <c r="X525" s="113"/>
      <c r="Y525" s="113"/>
      <c r="Z525" s="113"/>
      <c r="AA525" s="113"/>
      <c r="AB525" s="113"/>
      <c r="AC525" s="201"/>
      <c r="AD525" s="113"/>
      <c r="AE525" s="113"/>
      <c r="AF525" s="113"/>
      <c r="AG525" s="113"/>
    </row>
    <row r="526" spans="2:33" x14ac:dyDescent="0.2">
      <c r="B526" s="200"/>
      <c r="C526" s="113"/>
      <c r="D526" s="201"/>
      <c r="E526" s="201"/>
      <c r="F526" s="113"/>
      <c r="G526" s="113"/>
      <c r="H526" s="113"/>
      <c r="I526" s="203"/>
      <c r="J526" s="203"/>
      <c r="K526" s="203"/>
      <c r="L526" s="204"/>
      <c r="M526" s="201"/>
      <c r="N526" s="201"/>
      <c r="O526" s="201"/>
      <c r="P526" s="201"/>
      <c r="Q526" s="113"/>
      <c r="R526" s="113"/>
      <c r="U526" s="201"/>
      <c r="V526" s="113"/>
      <c r="W526" s="113"/>
      <c r="X526" s="113"/>
      <c r="Y526" s="113"/>
      <c r="Z526" s="113"/>
      <c r="AA526" s="113"/>
      <c r="AB526" s="113"/>
      <c r="AC526" s="201"/>
      <c r="AD526" s="113"/>
      <c r="AE526" s="113"/>
      <c r="AF526" s="113"/>
      <c r="AG526" s="113"/>
    </row>
    <row r="527" spans="2:33" x14ac:dyDescent="0.2">
      <c r="B527" s="200"/>
      <c r="C527" s="113"/>
      <c r="D527" s="201"/>
      <c r="E527" s="201"/>
      <c r="F527" s="113"/>
      <c r="G527" s="113"/>
      <c r="H527" s="113"/>
      <c r="I527" s="203"/>
      <c r="J527" s="203"/>
      <c r="K527" s="203"/>
      <c r="L527" s="204"/>
      <c r="M527" s="201"/>
      <c r="N527" s="201"/>
      <c r="O527" s="201"/>
      <c r="P527" s="201"/>
      <c r="Q527" s="113"/>
      <c r="R527" s="113"/>
      <c r="U527" s="201"/>
      <c r="V527" s="113"/>
      <c r="W527" s="113"/>
      <c r="X527" s="113"/>
      <c r="Y527" s="113"/>
      <c r="Z527" s="113"/>
      <c r="AA527" s="113"/>
      <c r="AB527" s="113"/>
      <c r="AC527" s="201"/>
      <c r="AD527" s="113"/>
      <c r="AE527" s="113"/>
      <c r="AF527" s="113"/>
      <c r="AG527" s="113"/>
    </row>
    <row r="528" spans="2:33" x14ac:dyDescent="0.2">
      <c r="B528" s="200"/>
      <c r="C528" s="113"/>
      <c r="D528" s="201"/>
      <c r="E528" s="201"/>
      <c r="F528" s="113"/>
      <c r="G528" s="113"/>
      <c r="H528" s="113"/>
      <c r="I528" s="203"/>
      <c r="J528" s="203"/>
      <c r="K528" s="203"/>
      <c r="L528" s="204"/>
      <c r="M528" s="201"/>
      <c r="N528" s="201"/>
      <c r="O528" s="201"/>
      <c r="P528" s="201"/>
      <c r="Q528" s="113"/>
      <c r="R528" s="113"/>
      <c r="U528" s="201"/>
      <c r="V528" s="113"/>
      <c r="W528" s="113"/>
      <c r="X528" s="113"/>
      <c r="Y528" s="113"/>
      <c r="Z528" s="113"/>
      <c r="AA528" s="113"/>
      <c r="AB528" s="113"/>
      <c r="AC528" s="201"/>
      <c r="AD528" s="113"/>
      <c r="AE528" s="113"/>
      <c r="AF528" s="113"/>
      <c r="AG528" s="113"/>
    </row>
    <row r="529" spans="2:33" x14ac:dyDescent="0.2">
      <c r="B529" s="200"/>
      <c r="C529" s="113"/>
      <c r="D529" s="201"/>
      <c r="E529" s="201"/>
      <c r="F529" s="113"/>
      <c r="G529" s="113"/>
      <c r="H529" s="113"/>
      <c r="I529" s="203"/>
      <c r="J529" s="203"/>
      <c r="K529" s="203"/>
      <c r="L529" s="204"/>
      <c r="M529" s="201"/>
      <c r="N529" s="201"/>
      <c r="O529" s="201"/>
      <c r="P529" s="201"/>
      <c r="Q529" s="113"/>
      <c r="R529" s="113"/>
      <c r="U529" s="201"/>
      <c r="V529" s="113"/>
      <c r="W529" s="113"/>
      <c r="X529" s="113"/>
      <c r="Y529" s="113"/>
      <c r="Z529" s="113"/>
      <c r="AA529" s="113"/>
      <c r="AB529" s="113"/>
      <c r="AC529" s="201"/>
      <c r="AD529" s="113"/>
      <c r="AE529" s="113"/>
      <c r="AF529" s="113"/>
      <c r="AG529" s="113"/>
    </row>
    <row r="530" spans="2:33" x14ac:dyDescent="0.2">
      <c r="B530" s="200"/>
      <c r="C530" s="113"/>
      <c r="D530" s="201"/>
      <c r="E530" s="201"/>
      <c r="F530" s="113"/>
      <c r="G530" s="113"/>
      <c r="H530" s="113"/>
      <c r="I530" s="203"/>
      <c r="J530" s="203"/>
      <c r="K530" s="203"/>
      <c r="L530" s="204"/>
      <c r="M530" s="201"/>
      <c r="N530" s="201"/>
      <c r="O530" s="201"/>
      <c r="P530" s="201"/>
      <c r="Q530" s="113"/>
      <c r="R530" s="113"/>
      <c r="U530" s="201"/>
      <c r="V530" s="113"/>
      <c r="W530" s="113"/>
      <c r="X530" s="113"/>
      <c r="Y530" s="113"/>
      <c r="Z530" s="113"/>
      <c r="AA530" s="113"/>
      <c r="AB530" s="113"/>
      <c r="AC530" s="201"/>
      <c r="AD530" s="113"/>
      <c r="AE530" s="113"/>
      <c r="AF530" s="113"/>
      <c r="AG530" s="113"/>
    </row>
    <row r="531" spans="2:33" x14ac:dyDescent="0.2">
      <c r="B531" s="200"/>
      <c r="C531" s="113"/>
      <c r="D531" s="201"/>
      <c r="E531" s="201"/>
      <c r="F531" s="113"/>
      <c r="G531" s="113"/>
      <c r="H531" s="113"/>
      <c r="I531" s="203"/>
      <c r="J531" s="203"/>
      <c r="K531" s="203"/>
      <c r="L531" s="204"/>
      <c r="M531" s="201"/>
      <c r="N531" s="201"/>
      <c r="O531" s="201"/>
      <c r="P531" s="201"/>
      <c r="Q531" s="113"/>
      <c r="R531" s="113"/>
      <c r="U531" s="201"/>
      <c r="V531" s="113"/>
      <c r="W531" s="113"/>
      <c r="X531" s="113"/>
      <c r="Y531" s="113"/>
      <c r="Z531" s="113"/>
      <c r="AA531" s="113"/>
      <c r="AB531" s="113"/>
      <c r="AC531" s="201"/>
      <c r="AD531" s="113"/>
      <c r="AE531" s="113"/>
      <c r="AF531" s="113"/>
      <c r="AG531" s="113"/>
    </row>
    <row r="532" spans="2:33" x14ac:dyDescent="0.2">
      <c r="B532" s="200"/>
      <c r="C532" s="113"/>
      <c r="D532" s="201"/>
      <c r="E532" s="201"/>
      <c r="F532" s="113"/>
      <c r="G532" s="113"/>
      <c r="H532" s="113"/>
      <c r="I532" s="203"/>
      <c r="J532" s="203"/>
      <c r="K532" s="203"/>
      <c r="L532" s="204"/>
      <c r="M532" s="201"/>
      <c r="N532" s="201"/>
      <c r="O532" s="201"/>
      <c r="P532" s="201"/>
      <c r="Q532" s="113"/>
      <c r="R532" s="113"/>
      <c r="U532" s="201"/>
      <c r="V532" s="113"/>
      <c r="W532" s="113"/>
      <c r="X532" s="113"/>
      <c r="Y532" s="113"/>
      <c r="Z532" s="113"/>
      <c r="AA532" s="113"/>
      <c r="AB532" s="113"/>
      <c r="AC532" s="201"/>
      <c r="AD532" s="113"/>
      <c r="AE532" s="113"/>
      <c r="AF532" s="113"/>
      <c r="AG532" s="113"/>
    </row>
    <row r="533" spans="2:33" x14ac:dyDescent="0.2">
      <c r="B533" s="200"/>
      <c r="C533" s="113"/>
      <c r="D533" s="201"/>
      <c r="E533" s="201"/>
      <c r="F533" s="113"/>
      <c r="G533" s="113"/>
      <c r="H533" s="113"/>
      <c r="I533" s="203"/>
      <c r="J533" s="203"/>
      <c r="K533" s="203"/>
      <c r="L533" s="204"/>
      <c r="M533" s="201"/>
      <c r="N533" s="201"/>
      <c r="O533" s="201"/>
      <c r="P533" s="201"/>
      <c r="Q533" s="113"/>
      <c r="R533" s="113"/>
      <c r="U533" s="201"/>
      <c r="V533" s="113"/>
      <c r="W533" s="113"/>
      <c r="X533" s="113"/>
      <c r="Y533" s="113"/>
      <c r="Z533" s="113"/>
      <c r="AA533" s="113"/>
      <c r="AB533" s="113"/>
      <c r="AC533" s="201"/>
      <c r="AD533" s="113"/>
      <c r="AE533" s="113"/>
      <c r="AF533" s="113"/>
      <c r="AG533" s="113"/>
    </row>
    <row r="534" spans="2:33" x14ac:dyDescent="0.2">
      <c r="B534" s="200"/>
      <c r="C534" s="113"/>
      <c r="D534" s="201"/>
      <c r="E534" s="201"/>
      <c r="F534" s="113"/>
      <c r="G534" s="113"/>
      <c r="H534" s="113"/>
      <c r="I534" s="203"/>
      <c r="J534" s="203"/>
      <c r="K534" s="203"/>
      <c r="L534" s="204"/>
      <c r="M534" s="201"/>
      <c r="N534" s="201"/>
      <c r="O534" s="201"/>
      <c r="P534" s="201"/>
      <c r="Q534" s="113"/>
      <c r="R534" s="113"/>
      <c r="U534" s="201"/>
      <c r="V534" s="113"/>
      <c r="W534" s="113"/>
      <c r="X534" s="113"/>
      <c r="Y534" s="113"/>
      <c r="Z534" s="113"/>
      <c r="AA534" s="113"/>
      <c r="AB534" s="113"/>
      <c r="AC534" s="201"/>
      <c r="AD534" s="113"/>
      <c r="AE534" s="113"/>
      <c r="AF534" s="113"/>
      <c r="AG534" s="113"/>
    </row>
    <row r="535" spans="2:33" x14ac:dyDescent="0.2">
      <c r="B535" s="200"/>
      <c r="C535" s="113"/>
      <c r="D535" s="201"/>
      <c r="E535" s="201"/>
      <c r="F535" s="113"/>
      <c r="G535" s="113"/>
      <c r="H535" s="113"/>
      <c r="I535" s="203"/>
      <c r="J535" s="203"/>
      <c r="K535" s="203"/>
      <c r="L535" s="204"/>
      <c r="M535" s="201"/>
      <c r="N535" s="201"/>
      <c r="O535" s="201"/>
      <c r="P535" s="201"/>
      <c r="Q535" s="113"/>
      <c r="R535" s="113"/>
      <c r="U535" s="201"/>
      <c r="V535" s="113"/>
      <c r="W535" s="113"/>
      <c r="X535" s="113"/>
      <c r="Y535" s="113"/>
      <c r="Z535" s="113"/>
      <c r="AA535" s="113"/>
      <c r="AB535" s="113"/>
      <c r="AC535" s="201"/>
      <c r="AD535" s="113"/>
      <c r="AE535" s="113"/>
      <c r="AF535" s="113"/>
      <c r="AG535" s="113"/>
    </row>
    <row r="536" spans="2:33" x14ac:dyDescent="0.2">
      <c r="B536" s="200"/>
      <c r="C536" s="113"/>
      <c r="D536" s="201"/>
      <c r="E536" s="201"/>
      <c r="F536" s="113"/>
      <c r="G536" s="113"/>
      <c r="H536" s="113"/>
      <c r="I536" s="203"/>
      <c r="J536" s="203"/>
      <c r="K536" s="203"/>
      <c r="L536" s="204"/>
      <c r="M536" s="201"/>
      <c r="N536" s="201"/>
      <c r="O536" s="201"/>
      <c r="P536" s="201"/>
      <c r="Q536" s="113"/>
      <c r="R536" s="113"/>
      <c r="U536" s="201"/>
      <c r="V536" s="113"/>
      <c r="W536" s="113"/>
      <c r="X536" s="113"/>
      <c r="Y536" s="113"/>
      <c r="Z536" s="113"/>
      <c r="AA536" s="113"/>
      <c r="AB536" s="113"/>
      <c r="AC536" s="201"/>
      <c r="AD536" s="113"/>
      <c r="AE536" s="113"/>
      <c r="AF536" s="113"/>
      <c r="AG536" s="113"/>
    </row>
    <row r="537" spans="2:33" x14ac:dyDescent="0.2">
      <c r="B537" s="200"/>
      <c r="C537" s="113"/>
      <c r="D537" s="201"/>
      <c r="E537" s="201"/>
      <c r="F537" s="113"/>
      <c r="G537" s="113"/>
      <c r="H537" s="113"/>
      <c r="I537" s="203"/>
      <c r="J537" s="203"/>
      <c r="K537" s="203"/>
      <c r="L537" s="204"/>
      <c r="M537" s="201"/>
      <c r="N537" s="201"/>
      <c r="O537" s="201"/>
      <c r="P537" s="201"/>
      <c r="Q537" s="113"/>
      <c r="R537" s="113"/>
      <c r="U537" s="201"/>
      <c r="V537" s="113"/>
      <c r="W537" s="113"/>
      <c r="X537" s="113"/>
      <c r="Y537" s="113"/>
      <c r="Z537" s="113"/>
      <c r="AA537" s="113"/>
      <c r="AB537" s="113"/>
      <c r="AC537" s="201"/>
      <c r="AD537" s="113"/>
      <c r="AE537" s="113"/>
      <c r="AF537" s="113"/>
      <c r="AG537" s="113"/>
    </row>
    <row r="538" spans="2:33" x14ac:dyDescent="0.2">
      <c r="B538" s="200"/>
      <c r="C538" s="113"/>
      <c r="D538" s="201"/>
      <c r="E538" s="201"/>
      <c r="F538" s="113"/>
      <c r="G538" s="113"/>
      <c r="H538" s="113"/>
      <c r="I538" s="203"/>
      <c r="J538" s="203"/>
      <c r="K538" s="203"/>
      <c r="L538" s="204"/>
      <c r="M538" s="201"/>
      <c r="N538" s="201"/>
      <c r="O538" s="201"/>
      <c r="P538" s="201"/>
      <c r="Q538" s="113"/>
      <c r="R538" s="113"/>
      <c r="U538" s="201"/>
      <c r="V538" s="113"/>
      <c r="W538" s="113"/>
      <c r="X538" s="113"/>
      <c r="Y538" s="113"/>
      <c r="Z538" s="113"/>
      <c r="AA538" s="113"/>
      <c r="AB538" s="113"/>
      <c r="AC538" s="201"/>
      <c r="AD538" s="113"/>
      <c r="AE538" s="113"/>
      <c r="AF538" s="113"/>
      <c r="AG538" s="113"/>
    </row>
    <row r="539" spans="2:33" x14ac:dyDescent="0.2">
      <c r="B539" s="200"/>
      <c r="C539" s="113"/>
      <c r="D539" s="201"/>
      <c r="E539" s="201"/>
      <c r="F539" s="113"/>
      <c r="G539" s="113"/>
      <c r="H539" s="113"/>
      <c r="I539" s="203"/>
      <c r="J539" s="203"/>
      <c r="K539" s="203"/>
      <c r="L539" s="204"/>
      <c r="M539" s="201"/>
      <c r="N539" s="201"/>
      <c r="O539" s="201"/>
      <c r="P539" s="201"/>
      <c r="Q539" s="113"/>
      <c r="R539" s="113"/>
      <c r="U539" s="201"/>
      <c r="V539" s="113"/>
      <c r="W539" s="113"/>
      <c r="X539" s="113"/>
      <c r="Y539" s="113"/>
      <c r="Z539" s="113"/>
      <c r="AA539" s="113"/>
      <c r="AB539" s="113"/>
      <c r="AC539" s="201"/>
      <c r="AD539" s="113"/>
      <c r="AE539" s="113"/>
      <c r="AF539" s="113"/>
      <c r="AG539" s="113"/>
    </row>
    <row r="540" spans="2:33" x14ac:dyDescent="0.2">
      <c r="B540" s="200"/>
      <c r="C540" s="113"/>
      <c r="D540" s="201"/>
      <c r="E540" s="201"/>
      <c r="F540" s="113"/>
      <c r="G540" s="113"/>
      <c r="H540" s="113"/>
      <c r="I540" s="203"/>
      <c r="J540" s="203"/>
      <c r="K540" s="203"/>
      <c r="L540" s="204"/>
      <c r="M540" s="201"/>
      <c r="N540" s="201"/>
      <c r="O540" s="201"/>
      <c r="P540" s="201"/>
      <c r="Q540" s="113"/>
      <c r="R540" s="113"/>
      <c r="U540" s="201"/>
      <c r="V540" s="113"/>
      <c r="W540" s="113"/>
      <c r="X540" s="113"/>
      <c r="Y540" s="113"/>
      <c r="Z540" s="113"/>
      <c r="AA540" s="113"/>
      <c r="AB540" s="113"/>
      <c r="AC540" s="201"/>
      <c r="AD540" s="113"/>
      <c r="AE540" s="113"/>
      <c r="AF540" s="113"/>
      <c r="AG540" s="113"/>
    </row>
    <row r="541" spans="2:33" x14ac:dyDescent="0.2">
      <c r="B541" s="200"/>
      <c r="C541" s="113"/>
      <c r="D541" s="201"/>
      <c r="E541" s="201"/>
      <c r="F541" s="113"/>
      <c r="G541" s="113"/>
      <c r="H541" s="113"/>
      <c r="I541" s="203"/>
      <c r="J541" s="203"/>
      <c r="K541" s="203"/>
      <c r="L541" s="204"/>
      <c r="M541" s="201"/>
      <c r="N541" s="201"/>
      <c r="O541" s="201"/>
      <c r="P541" s="201"/>
      <c r="Q541" s="113"/>
      <c r="R541" s="113"/>
      <c r="U541" s="201"/>
      <c r="V541" s="113"/>
      <c r="W541" s="113"/>
      <c r="X541" s="113"/>
      <c r="Y541" s="113"/>
      <c r="Z541" s="113"/>
      <c r="AA541" s="113"/>
      <c r="AB541" s="113"/>
      <c r="AC541" s="201"/>
      <c r="AD541" s="113"/>
      <c r="AE541" s="113"/>
      <c r="AF541" s="113"/>
      <c r="AG541" s="113"/>
    </row>
    <row r="542" spans="2:33" x14ac:dyDescent="0.2">
      <c r="B542" s="200"/>
      <c r="C542" s="113"/>
      <c r="D542" s="201"/>
      <c r="E542" s="201"/>
      <c r="F542" s="113"/>
      <c r="G542" s="113"/>
      <c r="H542" s="113"/>
      <c r="I542" s="203"/>
      <c r="J542" s="203"/>
      <c r="K542" s="203"/>
      <c r="L542" s="204"/>
      <c r="M542" s="201"/>
      <c r="N542" s="201"/>
      <c r="O542" s="201"/>
      <c r="P542" s="201"/>
      <c r="Q542" s="113"/>
      <c r="R542" s="113"/>
      <c r="U542" s="201"/>
      <c r="V542" s="113"/>
      <c r="W542" s="113"/>
      <c r="X542" s="113"/>
      <c r="Y542" s="113"/>
      <c r="Z542" s="113"/>
      <c r="AA542" s="113"/>
      <c r="AB542" s="113"/>
      <c r="AC542" s="201"/>
      <c r="AD542" s="113"/>
      <c r="AE542" s="113"/>
      <c r="AF542" s="113"/>
      <c r="AG542" s="113"/>
    </row>
    <row r="543" spans="2:33" x14ac:dyDescent="0.2">
      <c r="B543" s="200"/>
      <c r="C543" s="113"/>
      <c r="D543" s="201"/>
      <c r="E543" s="201"/>
      <c r="F543" s="113"/>
      <c r="G543" s="113"/>
      <c r="H543" s="113"/>
      <c r="I543" s="203"/>
      <c r="J543" s="203"/>
      <c r="K543" s="203"/>
      <c r="L543" s="204"/>
      <c r="M543" s="201"/>
      <c r="N543" s="201"/>
      <c r="O543" s="201"/>
      <c r="P543" s="201"/>
      <c r="Q543" s="113"/>
      <c r="R543" s="113"/>
      <c r="U543" s="201"/>
      <c r="V543" s="113"/>
      <c r="W543" s="113"/>
      <c r="X543" s="113"/>
      <c r="Y543" s="113"/>
      <c r="Z543" s="113"/>
      <c r="AA543" s="113"/>
      <c r="AB543" s="113"/>
      <c r="AC543" s="201"/>
      <c r="AD543" s="113"/>
      <c r="AE543" s="113"/>
      <c r="AF543" s="113"/>
      <c r="AG543" s="113"/>
    </row>
    <row r="544" spans="2:33" x14ac:dyDescent="0.2">
      <c r="B544" s="200"/>
      <c r="C544" s="113"/>
      <c r="D544" s="201"/>
      <c r="E544" s="201"/>
      <c r="F544" s="113"/>
      <c r="G544" s="113"/>
      <c r="H544" s="113"/>
      <c r="I544" s="203"/>
      <c r="J544" s="203"/>
      <c r="K544" s="203"/>
      <c r="L544" s="204"/>
      <c r="M544" s="201"/>
      <c r="N544" s="201"/>
      <c r="O544" s="201"/>
      <c r="P544" s="201"/>
      <c r="Q544" s="113"/>
      <c r="R544" s="113"/>
      <c r="U544" s="201"/>
      <c r="V544" s="113"/>
      <c r="W544" s="113"/>
      <c r="X544" s="113"/>
      <c r="Y544" s="113"/>
      <c r="Z544" s="113"/>
      <c r="AA544" s="113"/>
      <c r="AB544" s="113"/>
      <c r="AC544" s="201"/>
      <c r="AD544" s="113"/>
      <c r="AE544" s="113"/>
      <c r="AF544" s="113"/>
      <c r="AG544" s="113"/>
    </row>
    <row r="545" spans="2:33" x14ac:dyDescent="0.2">
      <c r="B545" s="200"/>
      <c r="C545" s="113"/>
      <c r="D545" s="201"/>
      <c r="E545" s="201"/>
      <c r="F545" s="113"/>
      <c r="G545" s="113"/>
      <c r="H545" s="113"/>
      <c r="I545" s="203"/>
      <c r="J545" s="203"/>
      <c r="K545" s="203"/>
      <c r="L545" s="204"/>
      <c r="M545" s="201"/>
      <c r="N545" s="201"/>
      <c r="O545" s="201"/>
      <c r="P545" s="201"/>
      <c r="Q545" s="113"/>
      <c r="R545" s="113"/>
      <c r="U545" s="201"/>
      <c r="V545" s="113"/>
      <c r="W545" s="113"/>
      <c r="X545" s="113"/>
      <c r="Y545" s="113"/>
      <c r="Z545" s="113"/>
      <c r="AA545" s="113"/>
      <c r="AB545" s="113"/>
      <c r="AC545" s="201"/>
      <c r="AD545" s="113"/>
      <c r="AE545" s="113"/>
      <c r="AF545" s="113"/>
      <c r="AG545" s="113"/>
    </row>
    <row r="546" spans="2:33" x14ac:dyDescent="0.2">
      <c r="B546" s="200"/>
      <c r="C546" s="113"/>
      <c r="D546" s="201"/>
      <c r="E546" s="201"/>
      <c r="F546" s="113"/>
      <c r="G546" s="113"/>
      <c r="H546" s="113"/>
      <c r="I546" s="203"/>
      <c r="J546" s="203"/>
      <c r="K546" s="203"/>
      <c r="L546" s="204"/>
      <c r="M546" s="201"/>
      <c r="N546" s="201"/>
      <c r="O546" s="201"/>
      <c r="P546" s="201"/>
      <c r="Q546" s="113"/>
      <c r="R546" s="113"/>
      <c r="U546" s="201"/>
      <c r="V546" s="113"/>
      <c r="W546" s="113"/>
      <c r="X546" s="113"/>
      <c r="Y546" s="113"/>
      <c r="Z546" s="113"/>
      <c r="AA546" s="113"/>
      <c r="AB546" s="113"/>
      <c r="AC546" s="201"/>
      <c r="AD546" s="113"/>
      <c r="AE546" s="113"/>
      <c r="AF546" s="113"/>
      <c r="AG546" s="113"/>
    </row>
    <row r="547" spans="2:33" x14ac:dyDescent="0.2">
      <c r="B547" s="200"/>
      <c r="C547" s="113"/>
      <c r="D547" s="201"/>
      <c r="E547" s="201"/>
      <c r="F547" s="113"/>
      <c r="G547" s="113"/>
      <c r="H547" s="113"/>
      <c r="I547" s="203"/>
      <c r="J547" s="203"/>
      <c r="K547" s="203"/>
      <c r="L547" s="204"/>
      <c r="M547" s="201"/>
      <c r="N547" s="201"/>
      <c r="O547" s="201"/>
      <c r="P547" s="201"/>
      <c r="Q547" s="113"/>
      <c r="R547" s="113"/>
      <c r="U547" s="201"/>
      <c r="V547" s="113"/>
      <c r="W547" s="113"/>
      <c r="X547" s="113"/>
      <c r="Y547" s="113"/>
      <c r="Z547" s="113"/>
      <c r="AA547" s="113"/>
      <c r="AB547" s="113"/>
      <c r="AC547" s="201"/>
      <c r="AD547" s="113"/>
      <c r="AE547" s="113"/>
      <c r="AF547" s="113"/>
      <c r="AG547" s="113"/>
    </row>
    <row r="548" spans="2:33" x14ac:dyDescent="0.2">
      <c r="B548" s="200"/>
      <c r="C548" s="113"/>
      <c r="D548" s="201"/>
      <c r="E548" s="201"/>
      <c r="F548" s="113"/>
      <c r="G548" s="113"/>
      <c r="H548" s="113"/>
      <c r="I548" s="203"/>
      <c r="J548" s="203"/>
      <c r="K548" s="203"/>
      <c r="L548" s="204"/>
      <c r="M548" s="201"/>
      <c r="N548" s="201"/>
      <c r="O548" s="201"/>
      <c r="P548" s="201"/>
      <c r="Q548" s="113"/>
      <c r="R548" s="113"/>
      <c r="U548" s="201"/>
      <c r="V548" s="113"/>
      <c r="W548" s="113"/>
      <c r="X548" s="113"/>
      <c r="Y548" s="113"/>
      <c r="Z548" s="113"/>
      <c r="AA548" s="113"/>
      <c r="AB548" s="113"/>
      <c r="AC548" s="201"/>
      <c r="AD548" s="113"/>
      <c r="AE548" s="113"/>
      <c r="AF548" s="113"/>
      <c r="AG548" s="113"/>
    </row>
    <row r="549" spans="2:33" x14ac:dyDescent="0.2">
      <c r="B549" s="200"/>
      <c r="C549" s="113"/>
      <c r="D549" s="201"/>
      <c r="E549" s="201"/>
      <c r="F549" s="113"/>
      <c r="G549" s="113"/>
      <c r="H549" s="113"/>
      <c r="I549" s="203"/>
      <c r="J549" s="203"/>
      <c r="K549" s="203"/>
      <c r="L549" s="204"/>
      <c r="M549" s="201"/>
      <c r="N549" s="201"/>
      <c r="O549" s="201"/>
      <c r="P549" s="201"/>
      <c r="Q549" s="113"/>
      <c r="R549" s="113"/>
      <c r="U549" s="201"/>
      <c r="V549" s="113"/>
      <c r="W549" s="113"/>
      <c r="X549" s="113"/>
      <c r="Y549" s="113"/>
      <c r="Z549" s="113"/>
      <c r="AA549" s="113"/>
      <c r="AB549" s="113"/>
      <c r="AC549" s="201"/>
      <c r="AD549" s="113"/>
      <c r="AE549" s="113"/>
      <c r="AF549" s="113"/>
      <c r="AG549" s="113"/>
    </row>
    <row r="550" spans="2:33" x14ac:dyDescent="0.2">
      <c r="B550" s="200"/>
      <c r="C550" s="113"/>
      <c r="D550" s="201"/>
      <c r="E550" s="201"/>
      <c r="F550" s="113"/>
      <c r="G550" s="113"/>
      <c r="H550" s="113"/>
      <c r="I550" s="203"/>
      <c r="J550" s="203"/>
      <c r="K550" s="203"/>
      <c r="L550" s="204"/>
      <c r="M550" s="201"/>
      <c r="N550" s="201"/>
      <c r="O550" s="201"/>
      <c r="P550" s="201"/>
      <c r="Q550" s="113"/>
      <c r="R550" s="113"/>
      <c r="U550" s="201"/>
      <c r="V550" s="113"/>
      <c r="W550" s="113"/>
      <c r="X550" s="113"/>
      <c r="Y550" s="113"/>
      <c r="Z550" s="113"/>
      <c r="AA550" s="113"/>
      <c r="AB550" s="113"/>
      <c r="AC550" s="201"/>
      <c r="AD550" s="113"/>
      <c r="AE550" s="113"/>
      <c r="AF550" s="113"/>
      <c r="AG550" s="113"/>
    </row>
    <row r="551" spans="2:33" x14ac:dyDescent="0.2">
      <c r="B551" s="200"/>
      <c r="C551" s="113"/>
      <c r="D551" s="201"/>
      <c r="E551" s="201"/>
      <c r="F551" s="113"/>
      <c r="G551" s="113"/>
      <c r="H551" s="113"/>
      <c r="I551" s="203"/>
      <c r="J551" s="203"/>
      <c r="K551" s="203"/>
      <c r="L551" s="204"/>
      <c r="M551" s="201"/>
      <c r="N551" s="201"/>
      <c r="O551" s="201"/>
      <c r="P551" s="201"/>
      <c r="Q551" s="113"/>
      <c r="R551" s="113"/>
      <c r="U551" s="201"/>
      <c r="V551" s="113"/>
      <c r="W551" s="113"/>
      <c r="X551" s="113"/>
      <c r="Y551" s="113"/>
      <c r="Z551" s="113"/>
      <c r="AA551" s="113"/>
      <c r="AB551" s="113"/>
      <c r="AC551" s="201"/>
      <c r="AD551" s="113"/>
      <c r="AE551" s="113"/>
      <c r="AF551" s="113"/>
      <c r="AG551" s="113"/>
    </row>
    <row r="552" spans="2:33" x14ac:dyDescent="0.2">
      <c r="B552" s="200"/>
      <c r="C552" s="113"/>
      <c r="D552" s="201"/>
      <c r="E552" s="201"/>
      <c r="F552" s="113"/>
      <c r="G552" s="113"/>
      <c r="H552" s="113"/>
      <c r="I552" s="203"/>
      <c r="J552" s="203"/>
      <c r="K552" s="203"/>
      <c r="L552" s="204"/>
      <c r="M552" s="201"/>
      <c r="N552" s="201"/>
      <c r="O552" s="201"/>
      <c r="P552" s="201"/>
      <c r="Q552" s="113"/>
      <c r="R552" s="113"/>
      <c r="U552" s="201"/>
      <c r="V552" s="113"/>
      <c r="W552" s="113"/>
      <c r="X552" s="113"/>
      <c r="Y552" s="113"/>
      <c r="Z552" s="113"/>
      <c r="AA552" s="113"/>
      <c r="AB552" s="113"/>
      <c r="AC552" s="201"/>
      <c r="AD552" s="113"/>
      <c r="AE552" s="113"/>
      <c r="AF552" s="113"/>
      <c r="AG552" s="113"/>
    </row>
    <row r="553" spans="2:33" x14ac:dyDescent="0.2">
      <c r="B553" s="200"/>
      <c r="C553" s="113"/>
      <c r="D553" s="201"/>
      <c r="E553" s="201"/>
      <c r="F553" s="113"/>
      <c r="G553" s="113"/>
      <c r="H553" s="113"/>
      <c r="I553" s="203"/>
      <c r="J553" s="203"/>
      <c r="K553" s="203"/>
      <c r="L553" s="204"/>
      <c r="M553" s="201"/>
      <c r="N553" s="201"/>
      <c r="O553" s="201"/>
      <c r="P553" s="201"/>
      <c r="Q553" s="113"/>
      <c r="R553" s="113"/>
      <c r="U553" s="201"/>
      <c r="V553" s="113"/>
      <c r="W553" s="113"/>
      <c r="X553" s="113"/>
      <c r="Y553" s="113"/>
      <c r="Z553" s="113"/>
      <c r="AA553" s="113"/>
      <c r="AB553" s="113"/>
      <c r="AC553" s="201"/>
      <c r="AD553" s="113"/>
      <c r="AE553" s="113"/>
      <c r="AF553" s="113"/>
      <c r="AG553" s="113"/>
    </row>
    <row r="554" spans="2:33" x14ac:dyDescent="0.2">
      <c r="B554" s="200"/>
      <c r="C554" s="113"/>
      <c r="D554" s="201"/>
      <c r="E554" s="201"/>
      <c r="F554" s="113"/>
      <c r="G554" s="113"/>
      <c r="H554" s="113"/>
      <c r="I554" s="203"/>
      <c r="J554" s="203"/>
      <c r="K554" s="203"/>
      <c r="L554" s="204"/>
      <c r="M554" s="201"/>
      <c r="N554" s="201"/>
      <c r="O554" s="201"/>
      <c r="P554" s="201"/>
      <c r="Q554" s="113"/>
      <c r="R554" s="113"/>
      <c r="U554" s="201"/>
      <c r="V554" s="113"/>
      <c r="W554" s="113"/>
      <c r="X554" s="113"/>
      <c r="Y554" s="113"/>
      <c r="Z554" s="113"/>
      <c r="AA554" s="113"/>
      <c r="AB554" s="113"/>
      <c r="AC554" s="201"/>
      <c r="AD554" s="113"/>
      <c r="AE554" s="113"/>
      <c r="AF554" s="113"/>
      <c r="AG554" s="113"/>
    </row>
    <row r="555" spans="2:33" x14ac:dyDescent="0.2">
      <c r="B555" s="200"/>
      <c r="C555" s="113"/>
      <c r="D555" s="201"/>
      <c r="E555" s="201"/>
      <c r="F555" s="113"/>
      <c r="G555" s="113"/>
      <c r="H555" s="113"/>
      <c r="I555" s="203"/>
      <c r="J555" s="203"/>
      <c r="K555" s="203"/>
      <c r="L555" s="204"/>
      <c r="M555" s="201"/>
      <c r="N555" s="201"/>
      <c r="O555" s="201"/>
      <c r="P555" s="201"/>
      <c r="Q555" s="113"/>
      <c r="R555" s="113"/>
      <c r="U555" s="201"/>
      <c r="V555" s="113"/>
      <c r="W555" s="113"/>
      <c r="X555" s="113"/>
      <c r="Y555" s="113"/>
      <c r="Z555" s="113"/>
      <c r="AA555" s="113"/>
      <c r="AB555" s="113"/>
      <c r="AC555" s="201"/>
      <c r="AD555" s="113"/>
      <c r="AE555" s="113"/>
      <c r="AF555" s="113"/>
      <c r="AG555" s="113"/>
    </row>
    <row r="556" spans="2:33" x14ac:dyDescent="0.2">
      <c r="B556" s="200"/>
      <c r="C556" s="113"/>
      <c r="D556" s="201"/>
      <c r="E556" s="201"/>
      <c r="F556" s="113"/>
      <c r="G556" s="113"/>
      <c r="H556" s="113"/>
      <c r="I556" s="203"/>
      <c r="J556" s="203"/>
      <c r="K556" s="203"/>
      <c r="L556" s="204"/>
      <c r="M556" s="201"/>
      <c r="N556" s="201"/>
      <c r="O556" s="201"/>
      <c r="P556" s="201"/>
      <c r="Q556" s="113"/>
      <c r="R556" s="113"/>
      <c r="U556" s="201"/>
      <c r="V556" s="113"/>
      <c r="W556" s="113"/>
      <c r="X556" s="113"/>
      <c r="Y556" s="113"/>
      <c r="Z556" s="113"/>
      <c r="AA556" s="113"/>
      <c r="AB556" s="113"/>
      <c r="AC556" s="201"/>
      <c r="AD556" s="113"/>
      <c r="AE556" s="113"/>
      <c r="AF556" s="113"/>
      <c r="AG556" s="113"/>
    </row>
    <row r="557" spans="2:33" x14ac:dyDescent="0.2">
      <c r="B557" s="200"/>
      <c r="C557" s="113"/>
      <c r="D557" s="201"/>
      <c r="E557" s="201"/>
      <c r="F557" s="113"/>
      <c r="G557" s="113"/>
      <c r="H557" s="113"/>
      <c r="I557" s="203"/>
      <c r="J557" s="203"/>
      <c r="K557" s="203"/>
      <c r="L557" s="204"/>
      <c r="M557" s="201"/>
      <c r="N557" s="201"/>
      <c r="O557" s="201"/>
      <c r="P557" s="201"/>
      <c r="Q557" s="113"/>
      <c r="R557" s="113"/>
      <c r="U557" s="201"/>
      <c r="V557" s="113"/>
      <c r="W557" s="113"/>
      <c r="X557" s="113"/>
      <c r="Y557" s="113"/>
      <c r="Z557" s="113"/>
      <c r="AA557" s="113"/>
      <c r="AB557" s="113"/>
      <c r="AC557" s="201"/>
      <c r="AD557" s="113"/>
      <c r="AE557" s="113"/>
      <c r="AF557" s="113"/>
      <c r="AG557" s="113"/>
    </row>
    <row r="558" spans="2:33" x14ac:dyDescent="0.2">
      <c r="B558" s="200"/>
      <c r="C558" s="113"/>
      <c r="D558" s="201"/>
      <c r="E558" s="201"/>
      <c r="F558" s="113"/>
      <c r="G558" s="113"/>
      <c r="H558" s="113"/>
      <c r="I558" s="203"/>
      <c r="J558" s="203"/>
      <c r="K558" s="203"/>
      <c r="L558" s="204"/>
      <c r="M558" s="201"/>
      <c r="N558" s="201"/>
      <c r="O558" s="201"/>
      <c r="P558" s="201"/>
      <c r="Q558" s="113"/>
      <c r="R558" s="113"/>
      <c r="U558" s="201"/>
      <c r="V558" s="113"/>
      <c r="W558" s="113"/>
      <c r="X558" s="113"/>
      <c r="Y558" s="113"/>
      <c r="Z558" s="113"/>
      <c r="AA558" s="113"/>
      <c r="AB558" s="113"/>
      <c r="AC558" s="201"/>
      <c r="AD558" s="113"/>
      <c r="AE558" s="113"/>
      <c r="AF558" s="113"/>
      <c r="AG558" s="113"/>
    </row>
    <row r="559" spans="2:33" x14ac:dyDescent="0.2">
      <c r="B559" s="200"/>
      <c r="C559" s="113"/>
      <c r="D559" s="201"/>
      <c r="E559" s="201"/>
      <c r="F559" s="113"/>
      <c r="G559" s="113"/>
      <c r="H559" s="113"/>
      <c r="I559" s="203"/>
      <c r="J559" s="203"/>
      <c r="K559" s="203"/>
      <c r="L559" s="204"/>
      <c r="M559" s="201"/>
      <c r="N559" s="201"/>
      <c r="O559" s="201"/>
      <c r="P559" s="201"/>
      <c r="Q559" s="113"/>
      <c r="R559" s="113"/>
      <c r="U559" s="201"/>
      <c r="V559" s="113"/>
      <c r="W559" s="113"/>
      <c r="X559" s="113"/>
      <c r="Y559" s="113"/>
      <c r="Z559" s="113"/>
      <c r="AA559" s="113"/>
      <c r="AB559" s="113"/>
      <c r="AC559" s="201"/>
      <c r="AD559" s="113"/>
      <c r="AE559" s="113"/>
      <c r="AF559" s="113"/>
      <c r="AG559" s="113"/>
    </row>
    <row r="560" spans="2:33" x14ac:dyDescent="0.2">
      <c r="B560" s="200"/>
      <c r="C560" s="113"/>
      <c r="D560" s="201"/>
      <c r="E560" s="201"/>
      <c r="F560" s="113"/>
      <c r="G560" s="113"/>
      <c r="H560" s="113"/>
      <c r="I560" s="203"/>
      <c r="J560" s="203"/>
      <c r="K560" s="203"/>
      <c r="L560" s="204"/>
      <c r="M560" s="201"/>
      <c r="N560" s="201"/>
      <c r="O560" s="201"/>
      <c r="P560" s="201"/>
      <c r="Q560" s="113"/>
      <c r="R560" s="113"/>
      <c r="U560" s="201"/>
      <c r="V560" s="113"/>
      <c r="W560" s="113"/>
      <c r="X560" s="113"/>
      <c r="Y560" s="113"/>
      <c r="Z560" s="113"/>
      <c r="AA560" s="113"/>
      <c r="AB560" s="113"/>
      <c r="AC560" s="201"/>
      <c r="AD560" s="113"/>
      <c r="AE560" s="113"/>
      <c r="AF560" s="113"/>
      <c r="AG560" s="113"/>
    </row>
    <row r="561" spans="2:33" x14ac:dyDescent="0.2">
      <c r="B561" s="200"/>
      <c r="C561" s="113"/>
      <c r="D561" s="201"/>
      <c r="E561" s="201"/>
      <c r="F561" s="113"/>
      <c r="G561" s="113"/>
      <c r="H561" s="113"/>
      <c r="I561" s="203"/>
      <c r="J561" s="203"/>
      <c r="K561" s="203"/>
      <c r="L561" s="204"/>
      <c r="M561" s="201"/>
      <c r="N561" s="201"/>
      <c r="O561" s="201"/>
      <c r="P561" s="201"/>
      <c r="Q561" s="113"/>
      <c r="R561" s="113"/>
      <c r="U561" s="201"/>
      <c r="V561" s="113"/>
      <c r="W561" s="113"/>
      <c r="X561" s="113"/>
      <c r="Y561" s="113"/>
      <c r="Z561" s="113"/>
      <c r="AA561" s="113"/>
      <c r="AB561" s="113"/>
      <c r="AC561" s="201"/>
      <c r="AD561" s="113"/>
      <c r="AE561" s="113"/>
      <c r="AF561" s="113"/>
      <c r="AG561" s="113"/>
    </row>
    <row r="562" spans="2:33" x14ac:dyDescent="0.2">
      <c r="B562" s="200"/>
      <c r="C562" s="113"/>
      <c r="D562" s="201"/>
      <c r="E562" s="201"/>
      <c r="F562" s="113"/>
      <c r="G562" s="113"/>
      <c r="H562" s="113"/>
      <c r="I562" s="203"/>
      <c r="J562" s="203"/>
      <c r="K562" s="203"/>
      <c r="L562" s="204"/>
      <c r="M562" s="201"/>
      <c r="N562" s="201"/>
      <c r="O562" s="201"/>
      <c r="P562" s="201"/>
      <c r="Q562" s="113"/>
      <c r="R562" s="113"/>
      <c r="U562" s="201"/>
      <c r="V562" s="113"/>
      <c r="W562" s="113"/>
      <c r="X562" s="113"/>
      <c r="Y562" s="113"/>
      <c r="Z562" s="113"/>
      <c r="AA562" s="113"/>
      <c r="AB562" s="113"/>
      <c r="AC562" s="201"/>
      <c r="AD562" s="113"/>
      <c r="AE562" s="113"/>
      <c r="AF562" s="113"/>
      <c r="AG562" s="113"/>
    </row>
    <row r="563" spans="2:33" x14ac:dyDescent="0.2">
      <c r="B563" s="200"/>
      <c r="C563" s="113"/>
      <c r="D563" s="201"/>
      <c r="E563" s="201"/>
      <c r="F563" s="113"/>
      <c r="G563" s="113"/>
      <c r="H563" s="113"/>
      <c r="I563" s="203"/>
      <c r="J563" s="203"/>
      <c r="K563" s="203"/>
      <c r="L563" s="204"/>
      <c r="M563" s="201"/>
      <c r="N563" s="201"/>
      <c r="O563" s="201"/>
      <c r="P563" s="201"/>
      <c r="Q563" s="113"/>
      <c r="R563" s="113"/>
      <c r="U563" s="201"/>
      <c r="V563" s="113"/>
      <c r="W563" s="113"/>
      <c r="X563" s="113"/>
      <c r="Y563" s="113"/>
      <c r="Z563" s="113"/>
      <c r="AA563" s="113"/>
      <c r="AB563" s="113"/>
      <c r="AC563" s="201"/>
      <c r="AD563" s="113"/>
      <c r="AE563" s="113"/>
      <c r="AF563" s="113"/>
      <c r="AG563" s="113"/>
    </row>
    <row r="564" spans="2:33" x14ac:dyDescent="0.2">
      <c r="B564" s="200"/>
      <c r="C564" s="113"/>
      <c r="D564" s="201"/>
      <c r="E564" s="201"/>
      <c r="F564" s="113"/>
      <c r="G564" s="113"/>
      <c r="H564" s="113"/>
      <c r="I564" s="203"/>
      <c r="J564" s="203"/>
      <c r="K564" s="203"/>
      <c r="L564" s="204"/>
      <c r="M564" s="201"/>
      <c r="N564" s="201"/>
      <c r="O564" s="201"/>
      <c r="P564" s="201"/>
      <c r="Q564" s="113"/>
      <c r="R564" s="113"/>
      <c r="U564" s="201"/>
      <c r="V564" s="113"/>
      <c r="W564" s="113"/>
      <c r="X564" s="113"/>
      <c r="Y564" s="113"/>
      <c r="Z564" s="113"/>
      <c r="AA564" s="113"/>
      <c r="AB564" s="113"/>
      <c r="AC564" s="201"/>
      <c r="AD564" s="113"/>
      <c r="AE564" s="113"/>
      <c r="AF564" s="113"/>
      <c r="AG564" s="113"/>
    </row>
    <row r="565" spans="2:33" x14ac:dyDescent="0.2">
      <c r="B565" s="200"/>
      <c r="C565" s="113"/>
      <c r="D565" s="201"/>
      <c r="E565" s="201"/>
      <c r="F565" s="113"/>
      <c r="G565" s="113"/>
      <c r="H565" s="113"/>
      <c r="I565" s="203"/>
      <c r="J565" s="203"/>
      <c r="K565" s="203"/>
      <c r="L565" s="204"/>
      <c r="M565" s="201"/>
      <c r="N565" s="201"/>
      <c r="O565" s="201"/>
      <c r="P565" s="201"/>
      <c r="Q565" s="113"/>
      <c r="R565" s="113"/>
      <c r="U565" s="201"/>
      <c r="V565" s="113"/>
      <c r="W565" s="113"/>
      <c r="X565" s="113"/>
      <c r="Y565" s="113"/>
      <c r="Z565" s="113"/>
      <c r="AA565" s="113"/>
      <c r="AB565" s="113"/>
      <c r="AC565" s="201"/>
      <c r="AD565" s="113"/>
      <c r="AE565" s="113"/>
      <c r="AF565" s="113"/>
      <c r="AG565" s="113"/>
    </row>
    <row r="566" spans="2:33" x14ac:dyDescent="0.2">
      <c r="B566" s="200"/>
      <c r="C566" s="113"/>
      <c r="D566" s="201"/>
      <c r="E566" s="201"/>
      <c r="F566" s="113"/>
      <c r="G566" s="113"/>
      <c r="H566" s="113"/>
      <c r="I566" s="203"/>
      <c r="J566" s="203"/>
      <c r="K566" s="203"/>
      <c r="L566" s="204"/>
      <c r="M566" s="201"/>
      <c r="N566" s="201"/>
      <c r="O566" s="201"/>
      <c r="P566" s="201"/>
      <c r="Q566" s="113"/>
      <c r="R566" s="113"/>
      <c r="U566" s="201"/>
      <c r="V566" s="113"/>
      <c r="W566" s="113"/>
      <c r="X566" s="113"/>
      <c r="Y566" s="113"/>
      <c r="Z566" s="113"/>
      <c r="AA566" s="113"/>
      <c r="AB566" s="113"/>
      <c r="AC566" s="201"/>
      <c r="AD566" s="113"/>
      <c r="AE566" s="113"/>
      <c r="AF566" s="113"/>
      <c r="AG566" s="113"/>
    </row>
    <row r="567" spans="2:33" x14ac:dyDescent="0.2">
      <c r="B567" s="200"/>
      <c r="C567" s="113"/>
      <c r="D567" s="201"/>
      <c r="E567" s="201"/>
      <c r="F567" s="113"/>
      <c r="G567" s="113"/>
      <c r="H567" s="113"/>
      <c r="I567" s="203"/>
      <c r="J567" s="203"/>
      <c r="K567" s="203"/>
      <c r="L567" s="204"/>
      <c r="M567" s="201"/>
      <c r="N567" s="201"/>
      <c r="O567" s="201"/>
      <c r="P567" s="201"/>
      <c r="Q567" s="113"/>
      <c r="R567" s="113"/>
      <c r="U567" s="201"/>
      <c r="V567" s="113"/>
      <c r="W567" s="113"/>
      <c r="X567" s="113"/>
      <c r="Y567" s="113"/>
      <c r="Z567" s="113"/>
      <c r="AA567" s="113"/>
      <c r="AB567" s="113"/>
      <c r="AC567" s="201"/>
      <c r="AD567" s="113"/>
      <c r="AE567" s="113"/>
      <c r="AF567" s="113"/>
      <c r="AG567" s="113"/>
    </row>
    <row r="568" spans="2:33" x14ac:dyDescent="0.2">
      <c r="B568" s="200"/>
      <c r="C568" s="113"/>
      <c r="D568" s="201"/>
      <c r="E568" s="201"/>
      <c r="F568" s="113"/>
      <c r="G568" s="113"/>
      <c r="H568" s="113"/>
      <c r="I568" s="203"/>
      <c r="J568" s="203"/>
      <c r="K568" s="203"/>
      <c r="L568" s="204"/>
      <c r="M568" s="201"/>
      <c r="N568" s="201"/>
      <c r="O568" s="201"/>
      <c r="P568" s="201"/>
      <c r="Q568" s="113"/>
      <c r="R568" s="113"/>
      <c r="U568" s="201"/>
      <c r="V568" s="113"/>
      <c r="W568" s="113"/>
      <c r="X568" s="113"/>
      <c r="Y568" s="113"/>
      <c r="Z568" s="113"/>
      <c r="AA568" s="113"/>
      <c r="AB568" s="113"/>
      <c r="AC568" s="201"/>
      <c r="AD568" s="113"/>
      <c r="AE568" s="113"/>
      <c r="AF568" s="113"/>
      <c r="AG568" s="113"/>
    </row>
    <row r="569" spans="2:33" x14ac:dyDescent="0.2">
      <c r="B569" s="200"/>
      <c r="C569" s="113"/>
      <c r="D569" s="201"/>
      <c r="E569" s="201"/>
      <c r="F569" s="113"/>
      <c r="G569" s="113"/>
      <c r="H569" s="113"/>
      <c r="I569" s="203"/>
      <c r="J569" s="203"/>
      <c r="K569" s="203"/>
      <c r="L569" s="204"/>
      <c r="M569" s="201"/>
      <c r="N569" s="201"/>
      <c r="O569" s="201"/>
      <c r="P569" s="201"/>
      <c r="Q569" s="113"/>
      <c r="R569" s="113"/>
      <c r="U569" s="201"/>
      <c r="V569" s="113"/>
      <c r="W569" s="113"/>
      <c r="X569" s="113"/>
      <c r="Y569" s="113"/>
      <c r="Z569" s="113"/>
      <c r="AA569" s="113"/>
      <c r="AB569" s="113"/>
      <c r="AC569" s="201"/>
      <c r="AD569" s="113"/>
      <c r="AE569" s="113"/>
      <c r="AF569" s="113"/>
      <c r="AG569" s="113"/>
    </row>
    <row r="570" spans="2:33" x14ac:dyDescent="0.2">
      <c r="B570" s="200"/>
      <c r="C570" s="113"/>
      <c r="D570" s="201"/>
      <c r="E570" s="201"/>
      <c r="F570" s="113"/>
      <c r="G570" s="113"/>
      <c r="H570" s="113"/>
      <c r="I570" s="203"/>
      <c r="J570" s="203"/>
      <c r="K570" s="203"/>
      <c r="L570" s="204"/>
      <c r="M570" s="201"/>
      <c r="N570" s="201"/>
      <c r="O570" s="201"/>
      <c r="P570" s="201"/>
      <c r="Q570" s="113"/>
      <c r="R570" s="113"/>
      <c r="U570" s="201"/>
      <c r="V570" s="113"/>
      <c r="W570" s="113"/>
      <c r="X570" s="113"/>
      <c r="Y570" s="113"/>
      <c r="Z570" s="113"/>
      <c r="AA570" s="113"/>
      <c r="AB570" s="113"/>
      <c r="AC570" s="201"/>
      <c r="AD570" s="113"/>
      <c r="AE570" s="113"/>
      <c r="AF570" s="113"/>
      <c r="AG570" s="113"/>
    </row>
    <row r="571" spans="2:33" x14ac:dyDescent="0.2">
      <c r="B571" s="200"/>
      <c r="C571" s="113"/>
      <c r="D571" s="201"/>
      <c r="E571" s="201"/>
      <c r="F571" s="113"/>
      <c r="G571" s="113"/>
      <c r="H571" s="113"/>
      <c r="I571" s="203"/>
      <c r="J571" s="203"/>
      <c r="K571" s="203"/>
      <c r="L571" s="204"/>
      <c r="M571" s="201"/>
      <c r="N571" s="201"/>
      <c r="O571" s="201"/>
      <c r="P571" s="201"/>
      <c r="Q571" s="113"/>
      <c r="R571" s="113"/>
      <c r="U571" s="201"/>
      <c r="V571" s="113"/>
      <c r="W571" s="113"/>
      <c r="X571" s="113"/>
      <c r="Y571" s="113"/>
      <c r="Z571" s="113"/>
      <c r="AA571" s="113"/>
      <c r="AB571" s="113"/>
      <c r="AC571" s="201"/>
      <c r="AD571" s="113"/>
      <c r="AE571" s="113"/>
      <c r="AF571" s="113"/>
      <c r="AG571" s="113"/>
    </row>
    <row r="572" spans="2:33" x14ac:dyDescent="0.2">
      <c r="B572" s="200"/>
      <c r="C572" s="113"/>
      <c r="D572" s="201"/>
      <c r="E572" s="201"/>
      <c r="F572" s="113"/>
      <c r="G572" s="113"/>
      <c r="H572" s="113"/>
      <c r="I572" s="203"/>
      <c r="J572" s="203"/>
      <c r="K572" s="203"/>
      <c r="L572" s="204"/>
      <c r="M572" s="201"/>
      <c r="N572" s="201"/>
      <c r="O572" s="201"/>
      <c r="P572" s="201"/>
      <c r="Q572" s="113"/>
      <c r="R572" s="113"/>
      <c r="U572" s="201"/>
      <c r="V572" s="113"/>
      <c r="W572" s="113"/>
      <c r="X572" s="113"/>
      <c r="Y572" s="113"/>
      <c r="Z572" s="113"/>
      <c r="AA572" s="113"/>
      <c r="AB572" s="113"/>
      <c r="AC572" s="201"/>
      <c r="AD572" s="113"/>
      <c r="AE572" s="113"/>
      <c r="AF572" s="113"/>
      <c r="AG572" s="113"/>
    </row>
    <row r="573" spans="2:33" x14ac:dyDescent="0.2">
      <c r="B573" s="200"/>
      <c r="C573" s="113"/>
      <c r="D573" s="201"/>
      <c r="E573" s="201"/>
      <c r="F573" s="113"/>
      <c r="G573" s="113"/>
      <c r="H573" s="113"/>
      <c r="I573" s="203"/>
      <c r="J573" s="203"/>
      <c r="K573" s="203"/>
      <c r="L573" s="204"/>
      <c r="M573" s="201"/>
      <c r="N573" s="201"/>
      <c r="O573" s="201"/>
      <c r="P573" s="201"/>
      <c r="Q573" s="113"/>
      <c r="R573" s="113"/>
      <c r="U573" s="201"/>
      <c r="V573" s="113"/>
      <c r="W573" s="113"/>
      <c r="X573" s="113"/>
      <c r="Y573" s="113"/>
      <c r="Z573" s="113"/>
      <c r="AA573" s="113"/>
      <c r="AB573" s="113"/>
      <c r="AC573" s="201"/>
      <c r="AD573" s="113"/>
      <c r="AE573" s="113"/>
      <c r="AF573" s="113"/>
      <c r="AG573" s="113"/>
    </row>
    <row r="574" spans="2:33" x14ac:dyDescent="0.2">
      <c r="B574" s="200"/>
      <c r="C574" s="113"/>
      <c r="D574" s="201"/>
      <c r="E574" s="201"/>
      <c r="F574" s="113"/>
      <c r="G574" s="113"/>
      <c r="H574" s="113"/>
      <c r="I574" s="203"/>
      <c r="J574" s="203"/>
      <c r="K574" s="203"/>
      <c r="L574" s="204"/>
      <c r="M574" s="201"/>
      <c r="N574" s="201"/>
      <c r="O574" s="201"/>
      <c r="P574" s="201"/>
      <c r="Q574" s="113"/>
      <c r="R574" s="113"/>
      <c r="U574" s="201"/>
      <c r="V574" s="113"/>
      <c r="W574" s="113"/>
      <c r="X574" s="113"/>
      <c r="Y574" s="113"/>
      <c r="Z574" s="113"/>
      <c r="AA574" s="113"/>
      <c r="AB574" s="113"/>
      <c r="AC574" s="201"/>
      <c r="AD574" s="113"/>
      <c r="AE574" s="113"/>
      <c r="AF574" s="113"/>
      <c r="AG574" s="113"/>
    </row>
    <row r="575" spans="2:33" x14ac:dyDescent="0.2">
      <c r="B575" s="200"/>
      <c r="C575" s="113"/>
      <c r="D575" s="201"/>
      <c r="E575" s="201"/>
      <c r="F575" s="113"/>
      <c r="G575" s="113"/>
      <c r="H575" s="113"/>
      <c r="I575" s="203"/>
      <c r="J575" s="203"/>
      <c r="K575" s="203"/>
      <c r="L575" s="204"/>
      <c r="M575" s="201"/>
      <c r="N575" s="201"/>
      <c r="O575" s="201"/>
      <c r="P575" s="201"/>
      <c r="Q575" s="113"/>
      <c r="R575" s="113"/>
      <c r="U575" s="201"/>
      <c r="V575" s="113"/>
      <c r="W575" s="113"/>
      <c r="X575" s="113"/>
      <c r="Y575" s="113"/>
      <c r="Z575" s="113"/>
      <c r="AA575" s="113"/>
      <c r="AB575" s="113"/>
      <c r="AC575" s="201"/>
      <c r="AD575" s="113"/>
      <c r="AE575" s="113"/>
      <c r="AF575" s="113"/>
      <c r="AG575" s="113"/>
    </row>
    <row r="576" spans="2:33" x14ac:dyDescent="0.2">
      <c r="B576" s="200"/>
      <c r="C576" s="113"/>
      <c r="D576" s="201"/>
      <c r="E576" s="201"/>
      <c r="F576" s="113"/>
      <c r="G576" s="113"/>
      <c r="H576" s="113"/>
      <c r="I576" s="203"/>
      <c r="J576" s="203"/>
      <c r="K576" s="203"/>
      <c r="L576" s="204"/>
      <c r="M576" s="201"/>
      <c r="N576" s="201"/>
      <c r="O576" s="201"/>
      <c r="P576" s="201"/>
      <c r="Q576" s="113"/>
      <c r="R576" s="113"/>
      <c r="U576" s="201"/>
      <c r="V576" s="113"/>
      <c r="W576" s="113"/>
      <c r="X576" s="113"/>
      <c r="Y576" s="113"/>
      <c r="Z576" s="113"/>
      <c r="AA576" s="113"/>
      <c r="AB576" s="113"/>
      <c r="AC576" s="201"/>
      <c r="AD576" s="113"/>
      <c r="AE576" s="113"/>
      <c r="AF576" s="113"/>
      <c r="AG576" s="113"/>
    </row>
    <row r="577" spans="2:33" x14ac:dyDescent="0.2">
      <c r="B577" s="200"/>
      <c r="C577" s="113"/>
      <c r="D577" s="201"/>
      <c r="E577" s="201"/>
      <c r="F577" s="113"/>
      <c r="G577" s="113"/>
      <c r="H577" s="113"/>
      <c r="I577" s="203"/>
      <c r="J577" s="203"/>
      <c r="K577" s="203"/>
      <c r="L577" s="204"/>
      <c r="M577" s="201"/>
      <c r="N577" s="201"/>
      <c r="O577" s="201"/>
      <c r="P577" s="201"/>
      <c r="Q577" s="113"/>
      <c r="R577" s="113"/>
      <c r="U577" s="201"/>
      <c r="V577" s="113"/>
      <c r="W577" s="113"/>
      <c r="X577" s="113"/>
      <c r="Y577" s="113"/>
      <c r="Z577" s="113"/>
      <c r="AA577" s="113"/>
      <c r="AB577" s="113"/>
      <c r="AC577" s="201"/>
      <c r="AD577" s="113"/>
      <c r="AE577" s="113"/>
      <c r="AF577" s="113"/>
      <c r="AG577" s="113"/>
    </row>
    <row r="578" spans="2:33" x14ac:dyDescent="0.2">
      <c r="B578" s="200"/>
      <c r="C578" s="113"/>
      <c r="D578" s="201"/>
      <c r="E578" s="201"/>
      <c r="F578" s="113"/>
      <c r="G578" s="113"/>
      <c r="H578" s="113"/>
      <c r="I578" s="203"/>
      <c r="J578" s="203"/>
      <c r="K578" s="203"/>
      <c r="L578" s="204"/>
      <c r="M578" s="201"/>
      <c r="N578" s="201"/>
      <c r="O578" s="201"/>
      <c r="P578" s="201"/>
      <c r="Q578" s="113"/>
      <c r="R578" s="113"/>
      <c r="U578" s="201"/>
      <c r="V578" s="113"/>
      <c r="W578" s="113"/>
      <c r="X578" s="113"/>
      <c r="Y578" s="113"/>
      <c r="Z578" s="113"/>
      <c r="AA578" s="113"/>
      <c r="AB578" s="113"/>
      <c r="AC578" s="201"/>
      <c r="AD578" s="113"/>
      <c r="AE578" s="113"/>
      <c r="AF578" s="113"/>
      <c r="AG578" s="113"/>
    </row>
    <row r="579" spans="2:33" x14ac:dyDescent="0.2">
      <c r="B579" s="200"/>
      <c r="C579" s="113"/>
      <c r="D579" s="201"/>
      <c r="E579" s="201"/>
      <c r="F579" s="113"/>
      <c r="G579" s="113"/>
      <c r="H579" s="113"/>
      <c r="I579" s="203"/>
      <c r="J579" s="203"/>
      <c r="K579" s="203"/>
      <c r="L579" s="204"/>
      <c r="M579" s="201"/>
      <c r="N579" s="201"/>
      <c r="O579" s="201"/>
      <c r="P579" s="201"/>
      <c r="Q579" s="113"/>
      <c r="R579" s="113"/>
      <c r="U579" s="201"/>
      <c r="V579" s="113"/>
      <c r="W579" s="113"/>
      <c r="X579" s="113"/>
      <c r="Y579" s="113"/>
      <c r="Z579" s="113"/>
      <c r="AA579" s="113"/>
      <c r="AB579" s="113"/>
      <c r="AC579" s="201"/>
      <c r="AD579" s="113"/>
      <c r="AE579" s="113"/>
      <c r="AF579" s="113"/>
      <c r="AG579" s="113"/>
    </row>
    <row r="580" spans="2:33" x14ac:dyDescent="0.2">
      <c r="B580" s="200"/>
      <c r="C580" s="113"/>
      <c r="D580" s="201"/>
      <c r="E580" s="201"/>
      <c r="F580" s="113"/>
      <c r="G580" s="113"/>
      <c r="H580" s="113"/>
      <c r="I580" s="203"/>
      <c r="J580" s="203"/>
      <c r="K580" s="203"/>
      <c r="L580" s="204"/>
      <c r="M580" s="201"/>
      <c r="N580" s="201"/>
      <c r="O580" s="201"/>
      <c r="P580" s="201"/>
      <c r="Q580" s="113"/>
      <c r="R580" s="113"/>
      <c r="U580" s="201"/>
      <c r="V580" s="113"/>
      <c r="W580" s="113"/>
      <c r="X580" s="113"/>
      <c r="Y580" s="113"/>
      <c r="Z580" s="113"/>
      <c r="AA580" s="113"/>
      <c r="AB580" s="113"/>
      <c r="AC580" s="201"/>
      <c r="AD580" s="113"/>
      <c r="AE580" s="113"/>
      <c r="AF580" s="113"/>
      <c r="AG580" s="113"/>
    </row>
    <row r="581" spans="2:33" x14ac:dyDescent="0.2">
      <c r="B581" s="200"/>
      <c r="C581" s="113"/>
      <c r="D581" s="201"/>
      <c r="E581" s="201"/>
      <c r="F581" s="113"/>
      <c r="G581" s="113"/>
      <c r="H581" s="113"/>
      <c r="I581" s="203"/>
      <c r="J581" s="203"/>
      <c r="K581" s="203"/>
      <c r="L581" s="204"/>
      <c r="M581" s="201"/>
      <c r="N581" s="201"/>
      <c r="O581" s="201"/>
      <c r="P581" s="201"/>
      <c r="Q581" s="113"/>
      <c r="R581" s="113"/>
      <c r="U581" s="201"/>
      <c r="V581" s="113"/>
      <c r="W581" s="113"/>
      <c r="X581" s="113"/>
      <c r="Y581" s="113"/>
      <c r="Z581" s="113"/>
      <c r="AA581" s="113"/>
      <c r="AB581" s="113"/>
      <c r="AC581" s="201"/>
      <c r="AD581" s="113"/>
      <c r="AE581" s="113"/>
      <c r="AF581" s="113"/>
      <c r="AG581" s="113"/>
    </row>
    <row r="582" spans="2:33" x14ac:dyDescent="0.2">
      <c r="B582" s="200"/>
      <c r="C582" s="113"/>
      <c r="D582" s="201"/>
      <c r="E582" s="201"/>
      <c r="F582" s="113"/>
      <c r="G582" s="113"/>
      <c r="H582" s="113"/>
      <c r="I582" s="203"/>
      <c r="J582" s="203"/>
      <c r="K582" s="203"/>
      <c r="L582" s="204"/>
      <c r="M582" s="201"/>
      <c r="N582" s="201"/>
      <c r="O582" s="201"/>
      <c r="P582" s="201"/>
      <c r="Q582" s="113"/>
      <c r="R582" s="113"/>
      <c r="U582" s="201"/>
      <c r="V582" s="113"/>
      <c r="W582" s="113"/>
      <c r="X582" s="113"/>
      <c r="Y582" s="113"/>
      <c r="Z582" s="113"/>
      <c r="AA582" s="113"/>
      <c r="AB582" s="113"/>
      <c r="AC582" s="201"/>
      <c r="AD582" s="113"/>
      <c r="AE582" s="113"/>
      <c r="AF582" s="113"/>
      <c r="AG582" s="113"/>
    </row>
    <row r="583" spans="2:33" x14ac:dyDescent="0.2">
      <c r="B583" s="200"/>
      <c r="C583" s="113"/>
      <c r="D583" s="201"/>
      <c r="E583" s="201"/>
      <c r="F583" s="113"/>
      <c r="G583" s="113"/>
      <c r="H583" s="113"/>
      <c r="I583" s="203"/>
      <c r="J583" s="203"/>
      <c r="K583" s="203"/>
      <c r="L583" s="204"/>
      <c r="M583" s="201"/>
      <c r="N583" s="201"/>
      <c r="O583" s="201"/>
      <c r="P583" s="201"/>
      <c r="Q583" s="113"/>
      <c r="R583" s="113"/>
      <c r="U583" s="201"/>
      <c r="V583" s="113"/>
      <c r="W583" s="113"/>
      <c r="X583" s="113"/>
      <c r="Y583" s="113"/>
      <c r="Z583" s="113"/>
      <c r="AA583" s="113"/>
      <c r="AB583" s="113"/>
      <c r="AC583" s="201"/>
      <c r="AD583" s="113"/>
      <c r="AE583" s="113"/>
      <c r="AF583" s="113"/>
      <c r="AG583" s="113"/>
    </row>
    <row r="584" spans="2:33" x14ac:dyDescent="0.2">
      <c r="B584" s="200"/>
      <c r="C584" s="113"/>
      <c r="D584" s="201"/>
      <c r="E584" s="201"/>
      <c r="F584" s="113"/>
      <c r="G584" s="113"/>
      <c r="H584" s="113"/>
      <c r="I584" s="203"/>
      <c r="J584" s="203"/>
      <c r="K584" s="203"/>
      <c r="L584" s="204"/>
      <c r="M584" s="201"/>
      <c r="N584" s="201"/>
      <c r="O584" s="201"/>
      <c r="P584" s="201"/>
      <c r="Q584" s="113"/>
      <c r="R584" s="113"/>
      <c r="U584" s="201"/>
      <c r="V584" s="113"/>
      <c r="W584" s="113"/>
      <c r="X584" s="113"/>
      <c r="Y584" s="113"/>
      <c r="Z584" s="113"/>
      <c r="AA584" s="113"/>
      <c r="AB584" s="113"/>
      <c r="AC584" s="201"/>
      <c r="AD584" s="113"/>
      <c r="AE584" s="113"/>
      <c r="AF584" s="113"/>
      <c r="AG584" s="113"/>
    </row>
    <row r="585" spans="2:33" x14ac:dyDescent="0.2">
      <c r="B585" s="200"/>
      <c r="C585" s="113"/>
      <c r="D585" s="201"/>
      <c r="E585" s="201"/>
      <c r="F585" s="113"/>
      <c r="G585" s="113"/>
      <c r="H585" s="113"/>
      <c r="I585" s="203"/>
      <c r="J585" s="203"/>
      <c r="K585" s="203"/>
      <c r="L585" s="204"/>
      <c r="M585" s="201"/>
      <c r="N585" s="201"/>
      <c r="O585" s="201"/>
      <c r="P585" s="201"/>
      <c r="Q585" s="113"/>
      <c r="R585" s="113"/>
      <c r="U585" s="201"/>
      <c r="V585" s="113"/>
      <c r="W585" s="113"/>
      <c r="X585" s="113"/>
      <c r="Y585" s="113"/>
      <c r="Z585" s="113"/>
      <c r="AA585" s="113"/>
      <c r="AB585" s="113"/>
      <c r="AC585" s="201"/>
      <c r="AD585" s="113"/>
      <c r="AE585" s="113"/>
      <c r="AF585" s="113"/>
      <c r="AG585" s="113"/>
    </row>
    <row r="586" spans="2:33" x14ac:dyDescent="0.2">
      <c r="B586" s="200"/>
      <c r="C586" s="113"/>
      <c r="D586" s="201"/>
      <c r="E586" s="201"/>
      <c r="F586" s="113"/>
      <c r="G586" s="113"/>
      <c r="H586" s="113"/>
      <c r="I586" s="203"/>
      <c r="J586" s="203"/>
      <c r="K586" s="203"/>
      <c r="L586" s="204"/>
      <c r="M586" s="201"/>
      <c r="N586" s="201"/>
      <c r="O586" s="201"/>
      <c r="P586" s="201"/>
      <c r="Q586" s="113"/>
      <c r="R586" s="113"/>
      <c r="U586" s="201"/>
      <c r="V586" s="113"/>
      <c r="W586" s="113"/>
      <c r="X586" s="113"/>
      <c r="Y586" s="113"/>
      <c r="Z586" s="113"/>
      <c r="AA586" s="113"/>
      <c r="AB586" s="113"/>
      <c r="AC586" s="201"/>
      <c r="AD586" s="113"/>
      <c r="AE586" s="113"/>
      <c r="AF586" s="113"/>
      <c r="AG586" s="113"/>
    </row>
    <row r="587" spans="2:33" x14ac:dyDescent="0.2">
      <c r="B587" s="200"/>
      <c r="C587" s="113"/>
      <c r="D587" s="201"/>
      <c r="E587" s="201"/>
      <c r="F587" s="113"/>
      <c r="G587" s="113"/>
      <c r="H587" s="113"/>
      <c r="I587" s="203"/>
      <c r="J587" s="203"/>
      <c r="K587" s="203"/>
      <c r="L587" s="204"/>
      <c r="M587" s="201"/>
      <c r="N587" s="201"/>
      <c r="O587" s="201"/>
      <c r="P587" s="201"/>
      <c r="Q587" s="113"/>
      <c r="R587" s="113"/>
      <c r="U587" s="201"/>
      <c r="V587" s="113"/>
      <c r="W587" s="113"/>
      <c r="X587" s="113"/>
      <c r="Y587" s="113"/>
      <c r="Z587" s="113"/>
      <c r="AA587" s="113"/>
      <c r="AB587" s="113"/>
      <c r="AC587" s="201"/>
      <c r="AD587" s="113"/>
      <c r="AE587" s="113"/>
      <c r="AF587" s="113"/>
      <c r="AG587" s="113"/>
    </row>
    <row r="588" spans="2:33" x14ac:dyDescent="0.2">
      <c r="B588" s="200"/>
      <c r="C588" s="113"/>
      <c r="D588" s="201"/>
      <c r="E588" s="201"/>
      <c r="F588" s="113"/>
      <c r="G588" s="113"/>
      <c r="H588" s="113"/>
      <c r="I588" s="203"/>
      <c r="J588" s="203"/>
      <c r="K588" s="203"/>
      <c r="L588" s="204"/>
      <c r="M588" s="201"/>
      <c r="N588" s="201"/>
      <c r="O588" s="201"/>
      <c r="P588" s="201"/>
      <c r="Q588" s="113"/>
      <c r="R588" s="113"/>
      <c r="U588" s="201"/>
      <c r="V588" s="113"/>
      <c r="W588" s="113"/>
      <c r="X588" s="113"/>
      <c r="Y588" s="113"/>
      <c r="Z588" s="113"/>
      <c r="AA588" s="113"/>
      <c r="AB588" s="113"/>
      <c r="AC588" s="201"/>
      <c r="AD588" s="113"/>
      <c r="AE588" s="113"/>
      <c r="AF588" s="113"/>
      <c r="AG588" s="113"/>
    </row>
    <row r="589" spans="2:33" x14ac:dyDescent="0.2">
      <c r="B589" s="200"/>
      <c r="C589" s="113"/>
      <c r="D589" s="201"/>
      <c r="E589" s="201"/>
      <c r="F589" s="113"/>
      <c r="G589" s="113"/>
      <c r="H589" s="113"/>
      <c r="I589" s="203"/>
      <c r="J589" s="203"/>
      <c r="K589" s="203"/>
      <c r="L589" s="204"/>
      <c r="M589" s="201"/>
      <c r="N589" s="201"/>
      <c r="O589" s="201"/>
      <c r="P589" s="201"/>
      <c r="Q589" s="113"/>
      <c r="R589" s="113"/>
      <c r="U589" s="201"/>
      <c r="V589" s="113"/>
      <c r="W589" s="113"/>
      <c r="X589" s="113"/>
      <c r="Y589" s="113"/>
      <c r="Z589" s="113"/>
      <c r="AA589" s="113"/>
      <c r="AB589" s="113"/>
      <c r="AC589" s="201"/>
      <c r="AD589" s="113"/>
      <c r="AE589" s="113"/>
      <c r="AF589" s="113"/>
      <c r="AG589" s="113"/>
    </row>
    <row r="590" spans="2:33" x14ac:dyDescent="0.2">
      <c r="B590" s="200"/>
      <c r="C590" s="113"/>
      <c r="D590" s="201"/>
      <c r="E590" s="201"/>
      <c r="F590" s="113"/>
      <c r="G590" s="113"/>
      <c r="H590" s="113"/>
      <c r="I590" s="203"/>
      <c r="J590" s="203"/>
      <c r="K590" s="203"/>
      <c r="L590" s="204"/>
      <c r="M590" s="201"/>
      <c r="N590" s="201"/>
      <c r="O590" s="201"/>
      <c r="P590" s="201"/>
      <c r="Q590" s="113"/>
      <c r="R590" s="113"/>
      <c r="U590" s="201"/>
      <c r="V590" s="113"/>
      <c r="W590" s="113"/>
      <c r="X590" s="113"/>
      <c r="Y590" s="113"/>
      <c r="Z590" s="113"/>
      <c r="AA590" s="113"/>
      <c r="AB590" s="113"/>
      <c r="AC590" s="201"/>
      <c r="AD590" s="113"/>
      <c r="AE590" s="113"/>
      <c r="AF590" s="113"/>
      <c r="AG590" s="113"/>
    </row>
    <row r="591" spans="2:33" x14ac:dyDescent="0.2">
      <c r="B591" s="200"/>
      <c r="C591" s="113"/>
      <c r="D591" s="201"/>
      <c r="E591" s="201"/>
      <c r="F591" s="113"/>
      <c r="G591" s="113"/>
      <c r="H591" s="113"/>
      <c r="I591" s="203"/>
      <c r="J591" s="203"/>
      <c r="K591" s="203"/>
      <c r="L591" s="204"/>
      <c r="M591" s="201"/>
      <c r="N591" s="201"/>
      <c r="O591" s="201"/>
      <c r="P591" s="201"/>
      <c r="Q591" s="113"/>
      <c r="R591" s="113"/>
      <c r="U591" s="201"/>
      <c r="V591" s="113"/>
      <c r="W591" s="113"/>
      <c r="X591" s="113"/>
      <c r="Y591" s="113"/>
      <c r="Z591" s="113"/>
      <c r="AA591" s="113"/>
      <c r="AB591" s="113"/>
      <c r="AC591" s="201"/>
      <c r="AD591" s="113"/>
      <c r="AE591" s="113"/>
      <c r="AF591" s="113"/>
      <c r="AG591" s="113"/>
    </row>
    <row r="592" spans="2:33" x14ac:dyDescent="0.2">
      <c r="B592" s="200"/>
      <c r="C592" s="113"/>
      <c r="D592" s="201"/>
      <c r="E592" s="201"/>
      <c r="F592" s="113"/>
      <c r="G592" s="113"/>
      <c r="H592" s="113"/>
      <c r="I592" s="203"/>
      <c r="J592" s="203"/>
      <c r="K592" s="203"/>
      <c r="L592" s="204"/>
      <c r="M592" s="201"/>
      <c r="N592" s="201"/>
      <c r="O592" s="201"/>
      <c r="P592" s="201"/>
      <c r="Q592" s="113"/>
      <c r="R592" s="113"/>
      <c r="U592" s="201"/>
      <c r="V592" s="113"/>
      <c r="W592" s="113"/>
      <c r="X592" s="113"/>
      <c r="Y592" s="113"/>
      <c r="Z592" s="113"/>
      <c r="AA592" s="113"/>
      <c r="AB592" s="113"/>
      <c r="AC592" s="201"/>
      <c r="AD592" s="113"/>
      <c r="AE592" s="113"/>
      <c r="AF592" s="113"/>
      <c r="AG592" s="113"/>
    </row>
    <row r="593" spans="2:33" x14ac:dyDescent="0.2">
      <c r="B593" s="200"/>
      <c r="C593" s="113"/>
      <c r="D593" s="201"/>
      <c r="E593" s="201"/>
      <c r="F593" s="113"/>
      <c r="G593" s="113"/>
      <c r="H593" s="113"/>
      <c r="I593" s="203"/>
      <c r="J593" s="203"/>
      <c r="K593" s="203"/>
      <c r="L593" s="204"/>
      <c r="M593" s="201"/>
      <c r="N593" s="201"/>
      <c r="O593" s="201"/>
      <c r="P593" s="201"/>
      <c r="Q593" s="113"/>
      <c r="R593" s="113"/>
      <c r="U593" s="201"/>
      <c r="V593" s="113"/>
      <c r="W593" s="113"/>
      <c r="X593" s="113"/>
      <c r="Y593" s="113"/>
      <c r="Z593" s="113"/>
      <c r="AA593" s="113"/>
      <c r="AB593" s="113"/>
      <c r="AC593" s="201"/>
      <c r="AD593" s="113"/>
      <c r="AE593" s="113"/>
      <c r="AF593" s="113"/>
      <c r="AG593" s="113"/>
    </row>
    <row r="594" spans="2:33" x14ac:dyDescent="0.2">
      <c r="B594" s="200"/>
      <c r="C594" s="113"/>
      <c r="D594" s="201"/>
      <c r="E594" s="201"/>
      <c r="F594" s="113"/>
      <c r="G594" s="113"/>
      <c r="H594" s="113"/>
      <c r="I594" s="203"/>
      <c r="J594" s="203"/>
      <c r="K594" s="203"/>
      <c r="L594" s="204"/>
      <c r="M594" s="201"/>
      <c r="N594" s="201"/>
      <c r="O594" s="201"/>
      <c r="P594" s="201"/>
      <c r="Q594" s="113"/>
      <c r="R594" s="113"/>
      <c r="U594" s="201"/>
      <c r="V594" s="113"/>
      <c r="W594" s="113"/>
      <c r="X594" s="113"/>
      <c r="Y594" s="113"/>
      <c r="Z594" s="113"/>
      <c r="AA594" s="113"/>
      <c r="AB594" s="113"/>
      <c r="AC594" s="201"/>
      <c r="AD594" s="113"/>
      <c r="AE594" s="113"/>
      <c r="AF594" s="113"/>
      <c r="AG594" s="113"/>
    </row>
    <row r="595" spans="2:33" x14ac:dyDescent="0.2">
      <c r="B595" s="200"/>
      <c r="C595" s="113"/>
      <c r="D595" s="201"/>
      <c r="E595" s="201"/>
      <c r="F595" s="113"/>
      <c r="G595" s="113"/>
      <c r="H595" s="113"/>
      <c r="I595" s="203"/>
      <c r="J595" s="203"/>
      <c r="K595" s="203"/>
      <c r="L595" s="204"/>
      <c r="M595" s="201"/>
      <c r="N595" s="201"/>
      <c r="O595" s="201"/>
      <c r="P595" s="201"/>
      <c r="Q595" s="113"/>
      <c r="R595" s="113"/>
      <c r="U595" s="201"/>
      <c r="V595" s="113"/>
      <c r="W595" s="113"/>
      <c r="X595" s="113"/>
      <c r="Y595" s="113"/>
      <c r="Z595" s="113"/>
      <c r="AA595" s="113"/>
      <c r="AB595" s="113"/>
      <c r="AC595" s="201"/>
      <c r="AD595" s="113"/>
      <c r="AE595" s="113"/>
      <c r="AF595" s="113"/>
      <c r="AG595" s="113"/>
    </row>
    <row r="596" spans="2:33" x14ac:dyDescent="0.2">
      <c r="B596" s="200"/>
      <c r="C596" s="113"/>
      <c r="D596" s="201"/>
      <c r="E596" s="201"/>
      <c r="F596" s="113"/>
      <c r="G596" s="113"/>
      <c r="H596" s="113"/>
      <c r="I596" s="203"/>
      <c r="J596" s="203"/>
      <c r="K596" s="203"/>
      <c r="L596" s="204"/>
      <c r="M596" s="201"/>
      <c r="N596" s="201"/>
      <c r="O596" s="201"/>
      <c r="P596" s="201"/>
      <c r="Q596" s="113"/>
      <c r="R596" s="113"/>
      <c r="U596" s="201"/>
      <c r="V596" s="113"/>
      <c r="W596" s="113"/>
      <c r="X596" s="113"/>
      <c r="Y596" s="113"/>
      <c r="Z596" s="113"/>
      <c r="AA596" s="113"/>
      <c r="AB596" s="113"/>
      <c r="AC596" s="201"/>
      <c r="AD596" s="113"/>
      <c r="AE596" s="113"/>
      <c r="AF596" s="113"/>
      <c r="AG596" s="113"/>
    </row>
    <row r="597" spans="2:33" x14ac:dyDescent="0.2">
      <c r="B597" s="200"/>
      <c r="C597" s="113"/>
      <c r="D597" s="201"/>
      <c r="E597" s="201"/>
      <c r="F597" s="113"/>
      <c r="G597" s="113"/>
      <c r="H597" s="113"/>
      <c r="I597" s="203"/>
      <c r="J597" s="203"/>
      <c r="K597" s="203"/>
      <c r="L597" s="204"/>
      <c r="M597" s="201"/>
      <c r="N597" s="201"/>
      <c r="O597" s="201"/>
      <c r="P597" s="201"/>
      <c r="Q597" s="113"/>
      <c r="R597" s="113"/>
      <c r="U597" s="201"/>
      <c r="V597" s="113"/>
      <c r="W597" s="113"/>
      <c r="X597" s="113"/>
      <c r="Y597" s="113"/>
      <c r="Z597" s="113"/>
      <c r="AA597" s="113"/>
      <c r="AB597" s="113"/>
      <c r="AC597" s="201"/>
      <c r="AD597" s="113"/>
      <c r="AE597" s="113"/>
      <c r="AF597" s="113"/>
      <c r="AG597" s="113"/>
    </row>
    <row r="598" spans="2:33" x14ac:dyDescent="0.2">
      <c r="B598" s="200"/>
      <c r="C598" s="113"/>
      <c r="D598" s="201"/>
      <c r="E598" s="201"/>
      <c r="F598" s="113"/>
      <c r="G598" s="113"/>
      <c r="H598" s="113"/>
      <c r="I598" s="203"/>
      <c r="J598" s="203"/>
      <c r="K598" s="203"/>
      <c r="L598" s="204"/>
      <c r="M598" s="201"/>
      <c r="N598" s="201"/>
      <c r="O598" s="201"/>
      <c r="P598" s="201"/>
      <c r="Q598" s="113"/>
      <c r="R598" s="113"/>
      <c r="U598" s="201"/>
      <c r="V598" s="113"/>
      <c r="W598" s="113"/>
      <c r="X598" s="113"/>
      <c r="Y598" s="113"/>
      <c r="Z598" s="113"/>
      <c r="AA598" s="113"/>
      <c r="AB598" s="113"/>
      <c r="AC598" s="201"/>
      <c r="AD598" s="113"/>
      <c r="AE598" s="113"/>
      <c r="AF598" s="113"/>
      <c r="AG598" s="113"/>
    </row>
    <row r="599" spans="2:33" x14ac:dyDescent="0.2">
      <c r="B599" s="200"/>
      <c r="C599" s="113"/>
      <c r="D599" s="201"/>
      <c r="E599" s="201"/>
      <c r="F599" s="113"/>
      <c r="G599" s="113"/>
      <c r="H599" s="113"/>
      <c r="I599" s="203"/>
      <c r="J599" s="203"/>
      <c r="K599" s="203"/>
      <c r="L599" s="204"/>
      <c r="M599" s="201"/>
      <c r="N599" s="201"/>
      <c r="O599" s="201"/>
      <c r="P599" s="201"/>
      <c r="Q599" s="113"/>
      <c r="R599" s="113"/>
      <c r="U599" s="201"/>
      <c r="V599" s="113"/>
      <c r="W599" s="113"/>
      <c r="X599" s="113"/>
      <c r="Y599" s="113"/>
      <c r="Z599" s="113"/>
      <c r="AA599" s="113"/>
      <c r="AB599" s="113"/>
      <c r="AC599" s="201"/>
      <c r="AD599" s="113"/>
      <c r="AE599" s="113"/>
      <c r="AF599" s="113"/>
      <c r="AG599" s="113"/>
    </row>
    <row r="600" spans="2:33" x14ac:dyDescent="0.2">
      <c r="B600" s="200"/>
      <c r="C600" s="113"/>
      <c r="D600" s="201"/>
      <c r="E600" s="201"/>
      <c r="F600" s="113"/>
      <c r="G600" s="113"/>
      <c r="H600" s="113"/>
      <c r="I600" s="203"/>
      <c r="J600" s="203"/>
      <c r="K600" s="203"/>
      <c r="L600" s="204"/>
      <c r="M600" s="201"/>
      <c r="N600" s="201"/>
      <c r="O600" s="201"/>
      <c r="P600" s="201"/>
      <c r="Q600" s="113"/>
      <c r="R600" s="113"/>
      <c r="U600" s="201"/>
      <c r="V600" s="113"/>
      <c r="W600" s="113"/>
      <c r="X600" s="113"/>
      <c r="Y600" s="113"/>
      <c r="Z600" s="113"/>
      <c r="AA600" s="113"/>
      <c r="AB600" s="113"/>
      <c r="AC600" s="201"/>
      <c r="AD600" s="113"/>
      <c r="AE600" s="113"/>
      <c r="AF600" s="113"/>
      <c r="AG600" s="113"/>
    </row>
    <row r="601" spans="2:33" x14ac:dyDescent="0.2">
      <c r="B601" s="200"/>
      <c r="C601" s="113"/>
      <c r="D601" s="201"/>
      <c r="E601" s="201"/>
      <c r="F601" s="113"/>
      <c r="G601" s="113"/>
      <c r="H601" s="113"/>
      <c r="I601" s="203"/>
      <c r="J601" s="203"/>
      <c r="K601" s="203"/>
      <c r="L601" s="204"/>
      <c r="M601" s="201"/>
      <c r="N601" s="201"/>
      <c r="O601" s="201"/>
      <c r="P601" s="201"/>
      <c r="Q601" s="113"/>
      <c r="R601" s="113"/>
      <c r="U601" s="201"/>
      <c r="V601" s="113"/>
      <c r="W601" s="113"/>
      <c r="X601" s="113"/>
      <c r="Y601" s="113"/>
      <c r="Z601" s="113"/>
      <c r="AA601" s="113"/>
      <c r="AB601" s="113"/>
      <c r="AC601" s="201"/>
      <c r="AD601" s="113"/>
      <c r="AE601" s="113"/>
      <c r="AF601" s="113"/>
      <c r="AG601" s="113"/>
    </row>
    <row r="602" spans="2:33" x14ac:dyDescent="0.2">
      <c r="B602" s="200"/>
      <c r="C602" s="113"/>
      <c r="D602" s="201"/>
      <c r="E602" s="201"/>
      <c r="F602" s="113"/>
      <c r="G602" s="113"/>
      <c r="H602" s="113"/>
      <c r="I602" s="203"/>
      <c r="J602" s="203"/>
      <c r="K602" s="203"/>
      <c r="L602" s="204"/>
      <c r="M602" s="201"/>
      <c r="N602" s="201"/>
      <c r="O602" s="201"/>
      <c r="P602" s="201"/>
      <c r="Q602" s="113"/>
      <c r="R602" s="113"/>
      <c r="U602" s="201"/>
      <c r="V602" s="113"/>
      <c r="W602" s="113"/>
      <c r="X602" s="113"/>
      <c r="Y602" s="113"/>
      <c r="Z602" s="113"/>
      <c r="AA602" s="113"/>
      <c r="AB602" s="113"/>
      <c r="AC602" s="201"/>
      <c r="AD602" s="113"/>
      <c r="AE602" s="113"/>
      <c r="AF602" s="113"/>
      <c r="AG602" s="113"/>
    </row>
    <row r="603" spans="2:33" x14ac:dyDescent="0.2">
      <c r="B603" s="200"/>
      <c r="C603" s="113"/>
      <c r="D603" s="201"/>
      <c r="E603" s="201"/>
      <c r="F603" s="113"/>
      <c r="G603" s="113"/>
      <c r="H603" s="113"/>
      <c r="I603" s="203"/>
      <c r="J603" s="203"/>
      <c r="K603" s="203"/>
      <c r="L603" s="204"/>
      <c r="M603" s="201"/>
      <c r="N603" s="201"/>
      <c r="O603" s="201"/>
      <c r="P603" s="201"/>
      <c r="Q603" s="113"/>
      <c r="R603" s="113"/>
      <c r="U603" s="201"/>
      <c r="V603" s="113"/>
      <c r="W603" s="113"/>
      <c r="X603" s="113"/>
      <c r="Y603" s="113"/>
      <c r="Z603" s="113"/>
      <c r="AA603" s="113"/>
      <c r="AB603" s="113"/>
      <c r="AC603" s="201"/>
      <c r="AD603" s="113"/>
      <c r="AE603" s="113"/>
      <c r="AF603" s="113"/>
      <c r="AG603" s="113"/>
    </row>
    <row r="604" spans="2:33" x14ac:dyDescent="0.2">
      <c r="B604" s="200"/>
      <c r="C604" s="113"/>
      <c r="D604" s="201"/>
      <c r="E604" s="201"/>
      <c r="F604" s="113"/>
      <c r="G604" s="113"/>
      <c r="H604" s="113"/>
      <c r="I604" s="203"/>
      <c r="J604" s="203"/>
      <c r="K604" s="203"/>
      <c r="L604" s="204"/>
      <c r="M604" s="201"/>
      <c r="N604" s="201"/>
      <c r="O604" s="201"/>
      <c r="P604" s="201"/>
      <c r="Q604" s="113"/>
      <c r="R604" s="113"/>
      <c r="U604" s="201"/>
      <c r="V604" s="113"/>
      <c r="W604" s="113"/>
      <c r="X604" s="113"/>
      <c r="Y604" s="113"/>
      <c r="Z604" s="113"/>
      <c r="AA604" s="113"/>
      <c r="AB604" s="113"/>
      <c r="AC604" s="201"/>
      <c r="AD604" s="113"/>
      <c r="AE604" s="113"/>
      <c r="AF604" s="113"/>
      <c r="AG604" s="113"/>
    </row>
    <row r="605" spans="2:33" x14ac:dyDescent="0.2">
      <c r="B605" s="200"/>
      <c r="C605" s="113"/>
      <c r="D605" s="201"/>
      <c r="E605" s="201"/>
      <c r="F605" s="113"/>
      <c r="G605" s="113"/>
      <c r="H605" s="113"/>
      <c r="I605" s="203"/>
      <c r="J605" s="203"/>
      <c r="K605" s="203"/>
      <c r="L605" s="204"/>
      <c r="M605" s="201"/>
      <c r="N605" s="201"/>
      <c r="O605" s="201"/>
      <c r="P605" s="201"/>
      <c r="Q605" s="113"/>
      <c r="R605" s="113"/>
      <c r="U605" s="201"/>
      <c r="V605" s="113"/>
      <c r="W605" s="113"/>
      <c r="X605" s="113"/>
      <c r="Y605" s="113"/>
      <c r="Z605" s="113"/>
      <c r="AA605" s="113"/>
      <c r="AB605" s="113"/>
      <c r="AC605" s="201"/>
      <c r="AD605" s="113"/>
      <c r="AE605" s="113"/>
      <c r="AF605" s="113"/>
      <c r="AG605" s="113"/>
    </row>
    <row r="606" spans="2:33" x14ac:dyDescent="0.2">
      <c r="B606" s="200"/>
      <c r="C606" s="113"/>
      <c r="D606" s="201"/>
      <c r="E606" s="201"/>
      <c r="F606" s="113"/>
      <c r="G606" s="113"/>
      <c r="H606" s="113"/>
      <c r="I606" s="203"/>
      <c r="J606" s="203"/>
      <c r="K606" s="203"/>
      <c r="L606" s="204"/>
      <c r="M606" s="201"/>
      <c r="N606" s="201"/>
      <c r="O606" s="201"/>
      <c r="P606" s="201"/>
      <c r="Q606" s="113"/>
      <c r="R606" s="113"/>
      <c r="U606" s="201"/>
      <c r="V606" s="113"/>
      <c r="W606" s="113"/>
      <c r="X606" s="113"/>
      <c r="Y606" s="113"/>
      <c r="Z606" s="113"/>
      <c r="AA606" s="113"/>
      <c r="AB606" s="113"/>
      <c r="AC606" s="201"/>
      <c r="AD606" s="113"/>
      <c r="AE606" s="113"/>
      <c r="AF606" s="113"/>
      <c r="AG606" s="113"/>
    </row>
    <row r="607" spans="2:33" x14ac:dyDescent="0.2">
      <c r="B607" s="200"/>
      <c r="C607" s="113"/>
      <c r="D607" s="201"/>
      <c r="E607" s="201"/>
      <c r="F607" s="113"/>
      <c r="G607" s="113"/>
      <c r="H607" s="113"/>
      <c r="I607" s="203"/>
      <c r="J607" s="203"/>
      <c r="K607" s="203"/>
      <c r="L607" s="204"/>
      <c r="M607" s="201"/>
      <c r="N607" s="201"/>
      <c r="O607" s="201"/>
      <c r="P607" s="201"/>
      <c r="Q607" s="113"/>
      <c r="R607" s="113"/>
      <c r="U607" s="201"/>
      <c r="V607" s="113"/>
      <c r="W607" s="113"/>
      <c r="X607" s="113"/>
      <c r="Y607" s="113"/>
      <c r="Z607" s="113"/>
      <c r="AA607" s="113"/>
      <c r="AB607" s="113"/>
      <c r="AC607" s="201"/>
      <c r="AD607" s="113"/>
      <c r="AE607" s="113"/>
      <c r="AF607" s="113"/>
      <c r="AG607" s="113"/>
    </row>
    <row r="608" spans="2:33" x14ac:dyDescent="0.2">
      <c r="B608" s="200"/>
      <c r="C608" s="113"/>
      <c r="D608" s="201"/>
      <c r="E608" s="201"/>
      <c r="F608" s="113"/>
      <c r="G608" s="113"/>
      <c r="H608" s="113"/>
      <c r="I608" s="203"/>
      <c r="J608" s="203"/>
      <c r="K608" s="203"/>
      <c r="L608" s="204"/>
      <c r="M608" s="201"/>
      <c r="N608" s="201"/>
      <c r="O608" s="201"/>
      <c r="P608" s="201"/>
      <c r="Q608" s="113"/>
      <c r="R608" s="113"/>
      <c r="U608" s="201"/>
      <c r="V608" s="113"/>
      <c r="W608" s="113"/>
      <c r="X608" s="113"/>
      <c r="Y608" s="113"/>
      <c r="Z608" s="113"/>
      <c r="AA608" s="113"/>
      <c r="AB608" s="113"/>
      <c r="AC608" s="201"/>
      <c r="AD608" s="113"/>
      <c r="AE608" s="113"/>
      <c r="AF608" s="113"/>
      <c r="AG608" s="113"/>
    </row>
    <row r="609" spans="2:33" x14ac:dyDescent="0.2">
      <c r="B609" s="200"/>
      <c r="C609" s="113"/>
      <c r="D609" s="201"/>
      <c r="E609" s="201"/>
      <c r="F609" s="113"/>
      <c r="G609" s="113"/>
      <c r="H609" s="113"/>
      <c r="I609" s="203"/>
      <c r="J609" s="203"/>
      <c r="K609" s="203"/>
      <c r="L609" s="204"/>
      <c r="M609" s="201"/>
      <c r="N609" s="201"/>
      <c r="O609" s="201"/>
      <c r="P609" s="201"/>
      <c r="Q609" s="113"/>
      <c r="R609" s="113"/>
      <c r="U609" s="201"/>
      <c r="V609" s="113"/>
      <c r="W609" s="113"/>
      <c r="X609" s="113"/>
      <c r="Y609" s="113"/>
      <c r="Z609" s="113"/>
      <c r="AA609" s="113"/>
      <c r="AB609" s="113"/>
      <c r="AC609" s="201"/>
      <c r="AD609" s="113"/>
      <c r="AE609" s="113"/>
      <c r="AF609" s="113"/>
      <c r="AG609" s="113"/>
    </row>
    <row r="610" spans="2:33" x14ac:dyDescent="0.2">
      <c r="B610" s="200"/>
      <c r="C610" s="113"/>
      <c r="D610" s="201"/>
      <c r="E610" s="201"/>
      <c r="F610" s="113"/>
      <c r="G610" s="113"/>
      <c r="H610" s="113"/>
      <c r="I610" s="203"/>
      <c r="J610" s="203"/>
      <c r="K610" s="203"/>
      <c r="L610" s="204"/>
      <c r="M610" s="201"/>
      <c r="N610" s="201"/>
      <c r="O610" s="201"/>
      <c r="P610" s="201"/>
      <c r="Q610" s="113"/>
      <c r="R610" s="113"/>
      <c r="U610" s="201"/>
      <c r="V610" s="113"/>
      <c r="W610" s="113"/>
      <c r="X610" s="113"/>
      <c r="Y610" s="113"/>
      <c r="Z610" s="113"/>
      <c r="AA610" s="113"/>
      <c r="AB610" s="113"/>
      <c r="AC610" s="201"/>
      <c r="AD610" s="113"/>
      <c r="AE610" s="113"/>
      <c r="AF610" s="113"/>
      <c r="AG610" s="113"/>
    </row>
    <row r="611" spans="2:33" x14ac:dyDescent="0.2">
      <c r="B611" s="200"/>
      <c r="C611" s="113"/>
      <c r="D611" s="201"/>
      <c r="E611" s="201"/>
      <c r="F611" s="113"/>
      <c r="G611" s="113"/>
      <c r="H611" s="113"/>
      <c r="I611" s="203"/>
      <c r="J611" s="203"/>
      <c r="K611" s="203"/>
      <c r="L611" s="204"/>
      <c r="M611" s="201"/>
      <c r="N611" s="201"/>
      <c r="O611" s="201"/>
      <c r="P611" s="201"/>
      <c r="Q611" s="113"/>
      <c r="R611" s="113"/>
      <c r="U611" s="201"/>
      <c r="V611" s="113"/>
      <c r="W611" s="113"/>
      <c r="X611" s="113"/>
      <c r="Y611" s="113"/>
      <c r="Z611" s="113"/>
      <c r="AA611" s="113"/>
      <c r="AB611" s="113"/>
      <c r="AC611" s="201"/>
      <c r="AD611" s="113"/>
      <c r="AE611" s="113"/>
      <c r="AF611" s="113"/>
      <c r="AG611" s="113"/>
    </row>
    <row r="612" spans="2:33" x14ac:dyDescent="0.2">
      <c r="B612" s="200"/>
      <c r="C612" s="113"/>
      <c r="D612" s="201"/>
      <c r="E612" s="201"/>
      <c r="F612" s="113"/>
      <c r="G612" s="113"/>
      <c r="H612" s="113"/>
      <c r="I612" s="203"/>
      <c r="J612" s="203"/>
      <c r="K612" s="203"/>
      <c r="L612" s="204"/>
      <c r="M612" s="201"/>
      <c r="N612" s="201"/>
      <c r="O612" s="201"/>
      <c r="P612" s="201"/>
      <c r="Q612" s="113"/>
      <c r="R612" s="113"/>
      <c r="U612" s="201"/>
      <c r="V612" s="113"/>
      <c r="W612" s="113"/>
      <c r="X612" s="113"/>
      <c r="Y612" s="113"/>
      <c r="Z612" s="113"/>
      <c r="AA612" s="113"/>
      <c r="AB612" s="113"/>
      <c r="AC612" s="201"/>
      <c r="AD612" s="113"/>
      <c r="AE612" s="113"/>
      <c r="AF612" s="113"/>
      <c r="AG612" s="113"/>
    </row>
    <row r="613" spans="2:33" x14ac:dyDescent="0.2">
      <c r="B613" s="200"/>
      <c r="C613" s="113"/>
      <c r="D613" s="201"/>
      <c r="E613" s="201"/>
      <c r="F613" s="113"/>
      <c r="G613" s="113"/>
      <c r="H613" s="113"/>
      <c r="I613" s="203"/>
      <c r="J613" s="203"/>
      <c r="K613" s="203"/>
      <c r="L613" s="204"/>
      <c r="M613" s="201"/>
      <c r="N613" s="201"/>
      <c r="O613" s="201"/>
      <c r="P613" s="201"/>
      <c r="Q613" s="113"/>
      <c r="R613" s="113"/>
      <c r="U613" s="201"/>
      <c r="V613" s="113"/>
      <c r="W613" s="113"/>
      <c r="X613" s="113"/>
      <c r="Y613" s="113"/>
      <c r="Z613" s="113"/>
      <c r="AA613" s="113"/>
      <c r="AB613" s="113"/>
      <c r="AC613" s="201"/>
      <c r="AD613" s="113"/>
      <c r="AE613" s="113"/>
      <c r="AF613" s="113"/>
      <c r="AG613" s="113"/>
    </row>
    <row r="614" spans="2:33" x14ac:dyDescent="0.2">
      <c r="B614" s="200"/>
      <c r="C614" s="113"/>
      <c r="D614" s="201"/>
      <c r="E614" s="201"/>
      <c r="F614" s="113"/>
      <c r="G614" s="113"/>
      <c r="H614" s="113"/>
      <c r="I614" s="203"/>
      <c r="J614" s="203"/>
      <c r="K614" s="203"/>
      <c r="L614" s="204"/>
      <c r="M614" s="201"/>
      <c r="N614" s="201"/>
      <c r="O614" s="201"/>
      <c r="P614" s="201"/>
      <c r="Q614" s="113"/>
      <c r="R614" s="113"/>
      <c r="U614" s="201"/>
      <c r="V614" s="113"/>
      <c r="W614" s="113"/>
      <c r="X614" s="113"/>
      <c r="Y614" s="113"/>
      <c r="Z614" s="113"/>
      <c r="AA614" s="113"/>
      <c r="AB614" s="113"/>
      <c r="AC614" s="201"/>
      <c r="AD614" s="113"/>
      <c r="AE614" s="113"/>
      <c r="AF614" s="113"/>
      <c r="AG614" s="113"/>
    </row>
    <row r="615" spans="2:33" x14ac:dyDescent="0.2">
      <c r="B615" s="200"/>
      <c r="C615" s="113"/>
      <c r="D615" s="201"/>
      <c r="E615" s="201"/>
      <c r="F615" s="113"/>
      <c r="G615" s="113"/>
      <c r="H615" s="113"/>
      <c r="I615" s="203"/>
      <c r="J615" s="203"/>
      <c r="K615" s="203"/>
      <c r="L615" s="204"/>
      <c r="M615" s="201"/>
      <c r="N615" s="201"/>
      <c r="O615" s="201"/>
      <c r="P615" s="201"/>
      <c r="Q615" s="113"/>
      <c r="R615" s="113"/>
      <c r="U615" s="201"/>
      <c r="V615" s="113"/>
      <c r="W615" s="113"/>
      <c r="X615" s="113"/>
      <c r="Y615" s="113"/>
      <c r="Z615" s="113"/>
      <c r="AA615" s="113"/>
      <c r="AB615" s="113"/>
      <c r="AC615" s="201"/>
      <c r="AD615" s="113"/>
      <c r="AE615" s="113"/>
      <c r="AF615" s="113"/>
      <c r="AG615" s="113"/>
    </row>
    <row r="616" spans="2:33" x14ac:dyDescent="0.2">
      <c r="B616" s="200"/>
      <c r="C616" s="113"/>
      <c r="D616" s="201"/>
      <c r="E616" s="201"/>
      <c r="F616" s="113"/>
      <c r="G616" s="113"/>
      <c r="H616" s="113"/>
      <c r="I616" s="203"/>
      <c r="J616" s="203"/>
      <c r="K616" s="203"/>
      <c r="L616" s="204"/>
      <c r="M616" s="201"/>
      <c r="N616" s="201"/>
      <c r="O616" s="201"/>
      <c r="P616" s="201"/>
      <c r="Q616" s="113"/>
      <c r="R616" s="113"/>
      <c r="U616" s="201"/>
      <c r="V616" s="113"/>
      <c r="W616" s="113"/>
      <c r="X616" s="113"/>
      <c r="Y616" s="113"/>
      <c r="Z616" s="113"/>
      <c r="AA616" s="113"/>
      <c r="AB616" s="113"/>
      <c r="AC616" s="201"/>
      <c r="AD616" s="113"/>
      <c r="AE616" s="113"/>
      <c r="AF616" s="113"/>
      <c r="AG616" s="113"/>
    </row>
    <row r="617" spans="2:33" x14ac:dyDescent="0.2">
      <c r="B617" s="200"/>
      <c r="C617" s="113"/>
      <c r="D617" s="201"/>
      <c r="E617" s="201"/>
      <c r="F617" s="113"/>
      <c r="G617" s="113"/>
      <c r="H617" s="113"/>
      <c r="I617" s="203"/>
      <c r="J617" s="203"/>
      <c r="K617" s="203"/>
      <c r="L617" s="204"/>
      <c r="M617" s="201"/>
      <c r="N617" s="201"/>
      <c r="O617" s="201"/>
      <c r="P617" s="201"/>
      <c r="Q617" s="113"/>
      <c r="R617" s="113"/>
      <c r="U617" s="201"/>
      <c r="V617" s="113"/>
      <c r="W617" s="113"/>
      <c r="X617" s="113"/>
      <c r="Y617" s="113"/>
      <c r="Z617" s="113"/>
      <c r="AA617" s="113"/>
      <c r="AB617" s="113"/>
      <c r="AC617" s="201"/>
      <c r="AD617" s="113"/>
      <c r="AE617" s="113"/>
      <c r="AF617" s="113"/>
      <c r="AG617" s="113"/>
    </row>
    <row r="618" spans="2:33" x14ac:dyDescent="0.2">
      <c r="B618" s="200"/>
      <c r="C618" s="113"/>
      <c r="D618" s="201"/>
      <c r="E618" s="201"/>
      <c r="F618" s="113"/>
      <c r="G618" s="113"/>
      <c r="H618" s="113"/>
      <c r="I618" s="203"/>
      <c r="J618" s="203"/>
      <c r="K618" s="203"/>
      <c r="L618" s="204"/>
      <c r="M618" s="201"/>
      <c r="N618" s="201"/>
      <c r="O618" s="201"/>
      <c r="P618" s="201"/>
      <c r="Q618" s="113"/>
      <c r="R618" s="113"/>
      <c r="U618" s="201"/>
      <c r="V618" s="113"/>
      <c r="W618" s="113"/>
      <c r="X618" s="113"/>
      <c r="Y618" s="113"/>
      <c r="Z618" s="113"/>
      <c r="AA618" s="113"/>
      <c r="AB618" s="113"/>
      <c r="AC618" s="201"/>
      <c r="AD618" s="113"/>
      <c r="AE618" s="113"/>
      <c r="AF618" s="113"/>
      <c r="AG618" s="113"/>
    </row>
    <row r="619" spans="2:33" x14ac:dyDescent="0.2">
      <c r="B619" s="200"/>
      <c r="C619" s="113"/>
      <c r="D619" s="201"/>
      <c r="E619" s="201"/>
      <c r="F619" s="113"/>
      <c r="G619" s="113"/>
      <c r="H619" s="113"/>
      <c r="I619" s="203"/>
      <c r="J619" s="203"/>
      <c r="K619" s="203"/>
      <c r="L619" s="204"/>
      <c r="M619" s="201"/>
      <c r="N619" s="201"/>
      <c r="O619" s="201"/>
      <c r="P619" s="201"/>
      <c r="Q619" s="113"/>
      <c r="R619" s="113"/>
      <c r="U619" s="201"/>
      <c r="V619" s="113"/>
      <c r="W619" s="113"/>
      <c r="X619" s="113"/>
      <c r="Y619" s="113"/>
      <c r="Z619" s="113"/>
      <c r="AA619" s="113"/>
      <c r="AB619" s="113"/>
      <c r="AC619" s="201"/>
      <c r="AD619" s="113"/>
      <c r="AE619" s="113"/>
      <c r="AF619" s="113"/>
      <c r="AG619" s="113"/>
    </row>
    <row r="620" spans="2:33" x14ac:dyDescent="0.2">
      <c r="B620" s="200"/>
      <c r="C620" s="113"/>
      <c r="D620" s="201"/>
      <c r="E620" s="201"/>
      <c r="F620" s="113"/>
      <c r="G620" s="113"/>
      <c r="H620" s="113"/>
      <c r="I620" s="203"/>
      <c r="J620" s="203"/>
      <c r="K620" s="203"/>
      <c r="L620" s="204"/>
      <c r="M620" s="201"/>
      <c r="N620" s="201"/>
      <c r="O620" s="201"/>
      <c r="P620" s="201"/>
      <c r="Q620" s="113"/>
      <c r="R620" s="113"/>
      <c r="U620" s="201"/>
      <c r="V620" s="113"/>
      <c r="W620" s="113"/>
      <c r="X620" s="113"/>
      <c r="Y620" s="113"/>
      <c r="Z620" s="113"/>
      <c r="AA620" s="113"/>
      <c r="AB620" s="113"/>
      <c r="AC620" s="201"/>
      <c r="AD620" s="113"/>
      <c r="AE620" s="113"/>
      <c r="AF620" s="113"/>
      <c r="AG620" s="113"/>
    </row>
    <row r="621" spans="2:33" x14ac:dyDescent="0.2">
      <c r="B621" s="200"/>
      <c r="C621" s="113"/>
      <c r="D621" s="201"/>
      <c r="E621" s="201"/>
      <c r="F621" s="113"/>
      <c r="G621" s="113"/>
      <c r="H621" s="113"/>
      <c r="I621" s="203"/>
      <c r="J621" s="203"/>
      <c r="K621" s="203"/>
      <c r="L621" s="204"/>
      <c r="M621" s="201"/>
      <c r="N621" s="201"/>
      <c r="O621" s="201"/>
      <c r="P621" s="201"/>
      <c r="Q621" s="113"/>
      <c r="R621" s="113"/>
      <c r="U621" s="201"/>
      <c r="V621" s="113"/>
      <c r="W621" s="113"/>
      <c r="X621" s="113"/>
      <c r="Y621" s="113"/>
      <c r="Z621" s="113"/>
      <c r="AA621" s="113"/>
      <c r="AB621" s="113"/>
      <c r="AC621" s="201"/>
      <c r="AD621" s="113"/>
      <c r="AE621" s="113"/>
      <c r="AF621" s="113"/>
      <c r="AG621" s="113"/>
    </row>
    <row r="622" spans="2:33" x14ac:dyDescent="0.2">
      <c r="B622" s="200"/>
      <c r="C622" s="113"/>
      <c r="D622" s="201"/>
      <c r="E622" s="201"/>
      <c r="F622" s="113"/>
      <c r="G622" s="113"/>
      <c r="H622" s="113"/>
      <c r="I622" s="203"/>
      <c r="J622" s="203"/>
      <c r="K622" s="203"/>
      <c r="L622" s="204"/>
      <c r="M622" s="201"/>
      <c r="N622" s="201"/>
      <c r="O622" s="201"/>
      <c r="P622" s="201"/>
      <c r="Q622" s="113"/>
      <c r="R622" s="113"/>
      <c r="U622" s="201"/>
      <c r="V622" s="113"/>
      <c r="W622" s="113"/>
      <c r="X622" s="113"/>
      <c r="Y622" s="113"/>
      <c r="Z622" s="113"/>
      <c r="AA622" s="113"/>
      <c r="AB622" s="113"/>
      <c r="AC622" s="201"/>
      <c r="AD622" s="113"/>
      <c r="AE622" s="113"/>
      <c r="AF622" s="113"/>
      <c r="AG622" s="113"/>
    </row>
    <row r="623" spans="2:33" x14ac:dyDescent="0.2">
      <c r="B623" s="200"/>
      <c r="C623" s="113"/>
      <c r="D623" s="201"/>
      <c r="E623" s="201"/>
      <c r="F623" s="113"/>
      <c r="G623" s="113"/>
      <c r="H623" s="113"/>
      <c r="I623" s="203"/>
      <c r="J623" s="203"/>
      <c r="K623" s="203"/>
      <c r="L623" s="204"/>
      <c r="M623" s="201"/>
      <c r="N623" s="201"/>
      <c r="O623" s="201"/>
      <c r="P623" s="201"/>
      <c r="Q623" s="113"/>
      <c r="R623" s="113"/>
      <c r="U623" s="201"/>
      <c r="V623" s="113"/>
      <c r="W623" s="113"/>
      <c r="X623" s="113"/>
      <c r="Y623" s="113"/>
      <c r="Z623" s="113"/>
      <c r="AA623" s="113"/>
      <c r="AB623" s="113"/>
      <c r="AC623" s="201"/>
      <c r="AD623" s="113"/>
      <c r="AE623" s="113"/>
      <c r="AF623" s="113"/>
      <c r="AG623" s="113"/>
    </row>
    <row r="624" spans="2:33" x14ac:dyDescent="0.2">
      <c r="B624" s="200"/>
      <c r="C624" s="113"/>
      <c r="D624" s="201"/>
      <c r="E624" s="201"/>
      <c r="F624" s="113"/>
      <c r="G624" s="113"/>
      <c r="H624" s="113"/>
      <c r="I624" s="203"/>
      <c r="J624" s="203"/>
      <c r="K624" s="203"/>
      <c r="L624" s="204"/>
      <c r="M624" s="201"/>
      <c r="N624" s="201"/>
      <c r="O624" s="201"/>
      <c r="P624" s="201"/>
      <c r="Q624" s="113"/>
      <c r="R624" s="113"/>
      <c r="U624" s="201"/>
      <c r="V624" s="113"/>
      <c r="W624" s="113"/>
      <c r="X624" s="113"/>
      <c r="Y624" s="113"/>
      <c r="Z624" s="113"/>
      <c r="AA624" s="113"/>
      <c r="AB624" s="113"/>
      <c r="AC624" s="201"/>
      <c r="AD624" s="113"/>
      <c r="AE624" s="113"/>
      <c r="AF624" s="113"/>
      <c r="AG624" s="113"/>
    </row>
    <row r="625" spans="2:33" x14ac:dyDescent="0.2">
      <c r="B625" s="200"/>
      <c r="C625" s="113"/>
      <c r="D625" s="201"/>
      <c r="E625" s="201"/>
      <c r="F625" s="113"/>
      <c r="G625" s="113"/>
      <c r="H625" s="113"/>
      <c r="I625" s="203"/>
      <c r="J625" s="203"/>
      <c r="K625" s="203"/>
      <c r="L625" s="204"/>
      <c r="M625" s="201"/>
      <c r="N625" s="201"/>
      <c r="O625" s="201"/>
      <c r="P625" s="201"/>
      <c r="Q625" s="113"/>
      <c r="R625" s="113"/>
      <c r="U625" s="201"/>
      <c r="V625" s="113"/>
      <c r="W625" s="113"/>
      <c r="X625" s="113"/>
      <c r="Y625" s="113"/>
      <c r="Z625" s="113"/>
      <c r="AA625" s="113"/>
      <c r="AB625" s="113"/>
      <c r="AC625" s="201"/>
      <c r="AD625" s="113"/>
      <c r="AE625" s="113"/>
      <c r="AF625" s="113"/>
      <c r="AG625" s="113"/>
    </row>
    <row r="626" spans="2:33" x14ac:dyDescent="0.2">
      <c r="B626" s="200"/>
      <c r="C626" s="113"/>
      <c r="D626" s="201"/>
      <c r="E626" s="201"/>
      <c r="F626" s="113"/>
      <c r="G626" s="113"/>
      <c r="H626" s="113"/>
      <c r="I626" s="203"/>
      <c r="J626" s="203"/>
      <c r="K626" s="203"/>
      <c r="L626" s="204"/>
      <c r="M626" s="201"/>
      <c r="N626" s="201"/>
      <c r="O626" s="201"/>
      <c r="P626" s="201"/>
      <c r="Q626" s="113"/>
      <c r="R626" s="113"/>
      <c r="U626" s="201"/>
      <c r="V626" s="113"/>
      <c r="W626" s="113"/>
      <c r="X626" s="113"/>
      <c r="Y626" s="113"/>
      <c r="Z626" s="113"/>
      <c r="AA626" s="113"/>
      <c r="AB626" s="113"/>
      <c r="AC626" s="201"/>
      <c r="AD626" s="113"/>
      <c r="AE626" s="113"/>
      <c r="AF626" s="113"/>
      <c r="AG626" s="113"/>
    </row>
    <row r="627" spans="2:33" x14ac:dyDescent="0.2">
      <c r="B627" s="200"/>
      <c r="C627" s="113"/>
      <c r="D627" s="201"/>
      <c r="E627" s="201"/>
      <c r="F627" s="113"/>
      <c r="G627" s="113"/>
      <c r="H627" s="113"/>
      <c r="I627" s="203"/>
      <c r="J627" s="203"/>
      <c r="K627" s="203"/>
      <c r="L627" s="204"/>
      <c r="M627" s="201"/>
      <c r="N627" s="201"/>
      <c r="O627" s="201"/>
      <c r="P627" s="201"/>
      <c r="Q627" s="113"/>
      <c r="R627" s="113"/>
      <c r="U627" s="201"/>
      <c r="V627" s="113"/>
      <c r="W627" s="113"/>
      <c r="X627" s="113"/>
      <c r="Y627" s="113"/>
      <c r="Z627" s="113"/>
      <c r="AA627" s="113"/>
      <c r="AB627" s="113"/>
      <c r="AC627" s="201"/>
      <c r="AD627" s="113"/>
      <c r="AE627" s="113"/>
      <c r="AF627" s="113"/>
      <c r="AG627" s="113"/>
    </row>
    <row r="628" spans="2:33" x14ac:dyDescent="0.2">
      <c r="B628" s="200"/>
      <c r="C628" s="113"/>
      <c r="D628" s="201"/>
      <c r="E628" s="201"/>
      <c r="F628" s="113"/>
      <c r="G628" s="113"/>
      <c r="H628" s="113"/>
      <c r="I628" s="203"/>
      <c r="J628" s="203"/>
      <c r="K628" s="203"/>
      <c r="L628" s="204"/>
      <c r="M628" s="201"/>
      <c r="N628" s="201"/>
      <c r="O628" s="201"/>
      <c r="P628" s="201"/>
      <c r="Q628" s="113"/>
      <c r="R628" s="113"/>
      <c r="U628" s="201"/>
      <c r="V628" s="113"/>
      <c r="W628" s="113"/>
      <c r="X628" s="113"/>
      <c r="Y628" s="113"/>
      <c r="Z628" s="113"/>
      <c r="AA628" s="113"/>
      <c r="AB628" s="113"/>
      <c r="AC628" s="201"/>
      <c r="AD628" s="113"/>
      <c r="AE628" s="113"/>
      <c r="AF628" s="113"/>
      <c r="AG628" s="113"/>
    </row>
    <row r="629" spans="2:33" x14ac:dyDescent="0.2">
      <c r="B629" s="200"/>
      <c r="C629" s="113"/>
      <c r="D629" s="201"/>
      <c r="E629" s="201"/>
      <c r="F629" s="113"/>
      <c r="G629" s="113"/>
      <c r="H629" s="113"/>
      <c r="I629" s="203"/>
      <c r="J629" s="203"/>
      <c r="K629" s="203"/>
      <c r="L629" s="204"/>
      <c r="M629" s="201"/>
      <c r="N629" s="201"/>
      <c r="O629" s="201"/>
      <c r="P629" s="201"/>
      <c r="Q629" s="113"/>
      <c r="R629" s="113"/>
      <c r="U629" s="201"/>
      <c r="V629" s="113"/>
      <c r="W629" s="113"/>
      <c r="X629" s="113"/>
      <c r="Y629" s="113"/>
      <c r="Z629" s="113"/>
      <c r="AA629" s="113"/>
      <c r="AB629" s="113"/>
      <c r="AC629" s="201"/>
      <c r="AD629" s="113"/>
      <c r="AE629" s="113"/>
      <c r="AF629" s="113"/>
      <c r="AG629" s="113"/>
    </row>
    <row r="630" spans="2:33" x14ac:dyDescent="0.2">
      <c r="B630" s="200"/>
      <c r="C630" s="113"/>
      <c r="D630" s="201"/>
      <c r="E630" s="201"/>
      <c r="F630" s="113"/>
      <c r="G630" s="113"/>
      <c r="H630" s="113"/>
      <c r="I630" s="203"/>
      <c r="J630" s="203"/>
      <c r="K630" s="203"/>
      <c r="L630" s="204"/>
      <c r="M630" s="201"/>
      <c r="N630" s="201"/>
      <c r="O630" s="201"/>
      <c r="P630" s="201"/>
      <c r="Q630" s="113"/>
      <c r="R630" s="113"/>
      <c r="U630" s="201"/>
      <c r="V630" s="113"/>
      <c r="W630" s="113"/>
      <c r="X630" s="113"/>
      <c r="Y630" s="113"/>
      <c r="Z630" s="113"/>
      <c r="AA630" s="113"/>
      <c r="AB630" s="113"/>
      <c r="AC630" s="201"/>
      <c r="AD630" s="113"/>
      <c r="AE630" s="113"/>
      <c r="AF630" s="113"/>
      <c r="AG630" s="113"/>
    </row>
    <row r="631" spans="2:33" x14ac:dyDescent="0.2">
      <c r="B631" s="200"/>
      <c r="C631" s="113"/>
      <c r="D631" s="201"/>
      <c r="E631" s="201"/>
      <c r="F631" s="113"/>
      <c r="G631" s="113"/>
      <c r="H631" s="113"/>
      <c r="I631" s="203"/>
      <c r="J631" s="203"/>
      <c r="K631" s="203"/>
      <c r="L631" s="204"/>
      <c r="M631" s="201"/>
      <c r="N631" s="201"/>
      <c r="O631" s="201"/>
      <c r="P631" s="201"/>
      <c r="Q631" s="113"/>
      <c r="R631" s="113"/>
      <c r="U631" s="201"/>
      <c r="V631" s="113"/>
      <c r="W631" s="113"/>
      <c r="X631" s="113"/>
      <c r="Y631" s="113"/>
      <c r="Z631" s="113"/>
      <c r="AA631" s="113"/>
      <c r="AB631" s="113"/>
      <c r="AC631" s="201"/>
      <c r="AD631" s="113"/>
      <c r="AE631" s="113"/>
      <c r="AF631" s="113"/>
      <c r="AG631" s="113"/>
    </row>
    <row r="632" spans="2:33" x14ac:dyDescent="0.2">
      <c r="B632" s="200"/>
      <c r="C632" s="113"/>
      <c r="D632" s="201"/>
      <c r="E632" s="201"/>
      <c r="F632" s="113"/>
      <c r="G632" s="113"/>
      <c r="H632" s="113"/>
      <c r="I632" s="203"/>
      <c r="J632" s="203"/>
      <c r="K632" s="203"/>
      <c r="L632" s="204"/>
      <c r="M632" s="201"/>
      <c r="N632" s="201"/>
      <c r="O632" s="201"/>
      <c r="P632" s="201"/>
      <c r="Q632" s="113"/>
      <c r="R632" s="113"/>
      <c r="U632" s="201"/>
      <c r="V632" s="113"/>
      <c r="W632" s="113"/>
      <c r="X632" s="113"/>
      <c r="Y632" s="113"/>
      <c r="Z632" s="113"/>
      <c r="AA632" s="113"/>
      <c r="AB632" s="113"/>
      <c r="AC632" s="201"/>
      <c r="AD632" s="113"/>
      <c r="AE632" s="113"/>
      <c r="AF632" s="113"/>
      <c r="AG632" s="113"/>
    </row>
    <row r="633" spans="2:33" x14ac:dyDescent="0.2">
      <c r="B633" s="200"/>
      <c r="C633" s="113"/>
      <c r="D633" s="201"/>
      <c r="E633" s="201"/>
      <c r="F633" s="113"/>
      <c r="G633" s="113"/>
      <c r="H633" s="113"/>
      <c r="I633" s="203"/>
      <c r="J633" s="203"/>
      <c r="K633" s="203"/>
      <c r="L633" s="204"/>
      <c r="M633" s="201"/>
      <c r="N633" s="201"/>
      <c r="O633" s="201"/>
      <c r="P633" s="201"/>
      <c r="Q633" s="113"/>
      <c r="R633" s="113"/>
      <c r="U633" s="201"/>
      <c r="V633" s="113"/>
      <c r="W633" s="113"/>
      <c r="X633" s="113"/>
      <c r="Y633" s="113"/>
      <c r="Z633" s="113"/>
      <c r="AA633" s="113"/>
      <c r="AB633" s="113"/>
      <c r="AC633" s="201"/>
      <c r="AD633" s="113"/>
      <c r="AE633" s="113"/>
      <c r="AF633" s="113"/>
      <c r="AG633" s="113"/>
    </row>
    <row r="634" spans="2:33" x14ac:dyDescent="0.2">
      <c r="B634" s="200"/>
      <c r="C634" s="113"/>
      <c r="D634" s="201"/>
      <c r="E634" s="201"/>
      <c r="F634" s="113"/>
      <c r="G634" s="113"/>
      <c r="H634" s="113"/>
      <c r="I634" s="203"/>
      <c r="J634" s="203"/>
      <c r="K634" s="203"/>
      <c r="L634" s="204"/>
      <c r="M634" s="201"/>
      <c r="N634" s="201"/>
      <c r="O634" s="201"/>
      <c r="P634" s="201"/>
      <c r="Q634" s="113"/>
      <c r="R634" s="113"/>
      <c r="U634" s="201"/>
      <c r="V634" s="113"/>
      <c r="W634" s="113"/>
      <c r="X634" s="113"/>
      <c r="Y634" s="113"/>
      <c r="Z634" s="113"/>
      <c r="AA634" s="113"/>
      <c r="AB634" s="113"/>
      <c r="AC634" s="201"/>
      <c r="AD634" s="113"/>
      <c r="AE634" s="113"/>
      <c r="AF634" s="113"/>
      <c r="AG634" s="113"/>
    </row>
    <row r="635" spans="2:33" x14ac:dyDescent="0.2">
      <c r="B635" s="200"/>
      <c r="C635" s="113"/>
      <c r="D635" s="201"/>
      <c r="E635" s="201"/>
      <c r="F635" s="113"/>
      <c r="G635" s="113"/>
      <c r="H635" s="113"/>
      <c r="I635" s="203"/>
      <c r="J635" s="203"/>
      <c r="K635" s="203"/>
      <c r="L635" s="204"/>
      <c r="M635" s="201"/>
      <c r="N635" s="201"/>
      <c r="O635" s="201"/>
      <c r="P635" s="201"/>
      <c r="Q635" s="113"/>
      <c r="R635" s="113"/>
      <c r="U635" s="201"/>
      <c r="V635" s="113"/>
      <c r="W635" s="113"/>
      <c r="X635" s="113"/>
      <c r="Y635" s="113"/>
      <c r="Z635" s="113"/>
      <c r="AA635" s="113"/>
      <c r="AB635" s="113"/>
      <c r="AC635" s="201"/>
      <c r="AD635" s="113"/>
      <c r="AE635" s="113"/>
      <c r="AF635" s="113"/>
      <c r="AG635" s="113"/>
    </row>
    <row r="636" spans="2:33" x14ac:dyDescent="0.2">
      <c r="B636" s="200"/>
      <c r="C636" s="113"/>
      <c r="D636" s="201"/>
      <c r="E636" s="201"/>
      <c r="F636" s="113"/>
      <c r="G636" s="113"/>
      <c r="H636" s="113"/>
      <c r="I636" s="203"/>
      <c r="J636" s="203"/>
      <c r="K636" s="203"/>
      <c r="L636" s="204"/>
      <c r="M636" s="201"/>
      <c r="N636" s="201"/>
      <c r="O636" s="201"/>
      <c r="P636" s="201"/>
      <c r="Q636" s="113"/>
      <c r="R636" s="113"/>
      <c r="U636" s="201"/>
      <c r="V636" s="113"/>
      <c r="W636" s="113"/>
      <c r="X636" s="113"/>
      <c r="Y636" s="113"/>
      <c r="Z636" s="113"/>
      <c r="AA636" s="113"/>
      <c r="AB636" s="113"/>
      <c r="AC636" s="201"/>
      <c r="AD636" s="113"/>
      <c r="AE636" s="113"/>
      <c r="AF636" s="113"/>
      <c r="AG636" s="113"/>
    </row>
    <row r="637" spans="2:33" x14ac:dyDescent="0.2">
      <c r="B637" s="200"/>
      <c r="C637" s="113"/>
      <c r="D637" s="201"/>
      <c r="E637" s="201"/>
      <c r="F637" s="113"/>
      <c r="G637" s="113"/>
      <c r="H637" s="113"/>
      <c r="I637" s="203"/>
      <c r="J637" s="203"/>
      <c r="K637" s="203"/>
      <c r="L637" s="204"/>
      <c r="M637" s="201"/>
      <c r="N637" s="201"/>
      <c r="O637" s="201"/>
      <c r="P637" s="201"/>
      <c r="Q637" s="113"/>
      <c r="R637" s="113"/>
      <c r="U637" s="201"/>
      <c r="V637" s="113"/>
      <c r="W637" s="113"/>
      <c r="X637" s="113"/>
      <c r="Y637" s="113"/>
      <c r="Z637" s="113"/>
      <c r="AA637" s="113"/>
      <c r="AB637" s="113"/>
      <c r="AC637" s="201"/>
      <c r="AD637" s="113"/>
      <c r="AE637" s="113"/>
      <c r="AF637" s="113"/>
      <c r="AG637" s="113"/>
    </row>
    <row r="638" spans="2:33" x14ac:dyDescent="0.2">
      <c r="B638" s="200"/>
      <c r="C638" s="113"/>
      <c r="D638" s="201"/>
      <c r="E638" s="201"/>
      <c r="F638" s="113"/>
      <c r="G638" s="113"/>
      <c r="H638" s="113"/>
      <c r="I638" s="203"/>
      <c r="J638" s="203"/>
      <c r="K638" s="203"/>
      <c r="L638" s="204"/>
      <c r="M638" s="201"/>
      <c r="N638" s="201"/>
      <c r="O638" s="201"/>
      <c r="P638" s="201"/>
      <c r="Q638" s="113"/>
      <c r="R638" s="113"/>
      <c r="U638" s="201"/>
      <c r="V638" s="113"/>
      <c r="W638" s="113"/>
      <c r="X638" s="113"/>
      <c r="Y638" s="113"/>
      <c r="Z638" s="113"/>
      <c r="AA638" s="113"/>
      <c r="AB638" s="113"/>
      <c r="AC638" s="201"/>
      <c r="AD638" s="113"/>
      <c r="AE638" s="113"/>
      <c r="AF638" s="113"/>
      <c r="AG638" s="113"/>
    </row>
    <row r="639" spans="2:33" x14ac:dyDescent="0.2">
      <c r="B639" s="200"/>
      <c r="C639" s="113"/>
      <c r="D639" s="201"/>
      <c r="E639" s="201"/>
      <c r="F639" s="113"/>
      <c r="G639" s="113"/>
      <c r="H639" s="113"/>
      <c r="I639" s="203"/>
      <c r="J639" s="203"/>
      <c r="K639" s="203"/>
      <c r="L639" s="204"/>
      <c r="M639" s="201"/>
      <c r="N639" s="201"/>
      <c r="O639" s="201"/>
      <c r="P639" s="201"/>
      <c r="Q639" s="113"/>
      <c r="R639" s="113"/>
      <c r="U639" s="201"/>
      <c r="V639" s="113"/>
      <c r="W639" s="113"/>
      <c r="X639" s="113"/>
      <c r="Y639" s="113"/>
      <c r="Z639" s="113"/>
      <c r="AA639" s="113"/>
      <c r="AB639" s="113"/>
      <c r="AC639" s="201"/>
      <c r="AD639" s="113"/>
      <c r="AE639" s="113"/>
      <c r="AF639" s="113"/>
      <c r="AG639" s="113"/>
    </row>
    <row r="640" spans="2:33" x14ac:dyDescent="0.2">
      <c r="B640" s="200"/>
      <c r="C640" s="113"/>
      <c r="D640" s="201"/>
      <c r="E640" s="201"/>
      <c r="F640" s="113"/>
      <c r="G640" s="113"/>
      <c r="H640" s="113"/>
      <c r="I640" s="203"/>
      <c r="J640" s="203"/>
      <c r="K640" s="203"/>
      <c r="L640" s="204"/>
      <c r="M640" s="201"/>
      <c r="N640" s="201"/>
      <c r="O640" s="201"/>
      <c r="P640" s="201"/>
      <c r="Q640" s="113"/>
      <c r="R640" s="113"/>
      <c r="U640" s="201"/>
      <c r="V640" s="113"/>
      <c r="W640" s="113"/>
      <c r="X640" s="113"/>
      <c r="Y640" s="113"/>
      <c r="Z640" s="113"/>
      <c r="AA640" s="113"/>
      <c r="AB640" s="113"/>
      <c r="AC640" s="201"/>
      <c r="AD640" s="113"/>
      <c r="AE640" s="113"/>
      <c r="AF640" s="113"/>
      <c r="AG640" s="113"/>
    </row>
    <row r="641" spans="2:33" x14ac:dyDescent="0.2">
      <c r="B641" s="200"/>
      <c r="C641" s="113"/>
      <c r="D641" s="201"/>
      <c r="E641" s="201"/>
      <c r="F641" s="113"/>
      <c r="G641" s="113"/>
      <c r="H641" s="113"/>
      <c r="I641" s="203"/>
      <c r="J641" s="203"/>
      <c r="K641" s="203"/>
      <c r="L641" s="204"/>
      <c r="M641" s="201"/>
      <c r="N641" s="201"/>
      <c r="O641" s="201"/>
      <c r="P641" s="201"/>
      <c r="Q641" s="113"/>
      <c r="R641" s="113"/>
      <c r="U641" s="201"/>
      <c r="V641" s="113"/>
      <c r="W641" s="113"/>
      <c r="X641" s="113"/>
      <c r="Y641" s="113"/>
      <c r="Z641" s="113"/>
      <c r="AA641" s="113"/>
      <c r="AB641" s="113"/>
      <c r="AC641" s="201"/>
      <c r="AD641" s="113"/>
      <c r="AE641" s="113"/>
      <c r="AF641" s="113"/>
      <c r="AG641" s="113"/>
    </row>
    <row r="642" spans="2:33" x14ac:dyDescent="0.2">
      <c r="B642" s="200"/>
      <c r="C642" s="113"/>
      <c r="D642" s="201"/>
      <c r="E642" s="201"/>
      <c r="F642" s="113"/>
      <c r="G642" s="113"/>
      <c r="H642" s="113"/>
      <c r="I642" s="203"/>
      <c r="J642" s="203"/>
      <c r="K642" s="203"/>
      <c r="L642" s="204"/>
      <c r="M642" s="201"/>
      <c r="N642" s="201"/>
      <c r="O642" s="201"/>
      <c r="P642" s="201"/>
      <c r="Q642" s="113"/>
      <c r="R642" s="113"/>
      <c r="U642" s="201"/>
      <c r="V642" s="113"/>
      <c r="W642" s="113"/>
      <c r="X642" s="113"/>
      <c r="Y642" s="113"/>
      <c r="Z642" s="113"/>
      <c r="AA642" s="113"/>
      <c r="AB642" s="113"/>
      <c r="AC642" s="201"/>
      <c r="AD642" s="113"/>
      <c r="AE642" s="113"/>
      <c r="AF642" s="113"/>
      <c r="AG642" s="113"/>
    </row>
    <row r="643" spans="2:33" x14ac:dyDescent="0.2">
      <c r="B643" s="200"/>
      <c r="C643" s="113"/>
      <c r="D643" s="201"/>
      <c r="E643" s="201"/>
      <c r="F643" s="113"/>
      <c r="G643" s="113"/>
      <c r="H643" s="113"/>
      <c r="I643" s="203"/>
      <c r="J643" s="203"/>
      <c r="K643" s="203"/>
      <c r="L643" s="204"/>
      <c r="M643" s="201"/>
      <c r="N643" s="201"/>
      <c r="O643" s="201"/>
      <c r="P643" s="201"/>
      <c r="Q643" s="113"/>
      <c r="R643" s="113"/>
      <c r="U643" s="201"/>
      <c r="V643" s="113"/>
      <c r="W643" s="113"/>
      <c r="X643" s="113"/>
      <c r="Y643" s="113"/>
      <c r="Z643" s="113"/>
      <c r="AA643" s="113"/>
      <c r="AB643" s="113"/>
      <c r="AC643" s="201"/>
      <c r="AD643" s="113"/>
      <c r="AE643" s="113"/>
      <c r="AF643" s="113"/>
      <c r="AG643" s="113"/>
    </row>
    <row r="644" spans="2:33" x14ac:dyDescent="0.2">
      <c r="B644" s="200"/>
      <c r="C644" s="113"/>
      <c r="D644" s="201"/>
      <c r="E644" s="201"/>
      <c r="F644" s="113"/>
      <c r="G644" s="113"/>
      <c r="H644" s="113"/>
      <c r="I644" s="203"/>
      <c r="J644" s="203"/>
      <c r="K644" s="203"/>
      <c r="L644" s="204"/>
      <c r="M644" s="201"/>
      <c r="N644" s="201"/>
      <c r="O644" s="201"/>
      <c r="P644" s="201"/>
      <c r="Q644" s="113"/>
      <c r="R644" s="113"/>
      <c r="U644" s="201"/>
      <c r="V644" s="113"/>
      <c r="W644" s="113"/>
      <c r="X644" s="113"/>
      <c r="Y644" s="113"/>
      <c r="Z644" s="113"/>
      <c r="AA644" s="113"/>
      <c r="AB644" s="113"/>
      <c r="AC644" s="201"/>
      <c r="AD644" s="113"/>
      <c r="AE644" s="113"/>
      <c r="AF644" s="113"/>
      <c r="AG644" s="113"/>
    </row>
    <row r="645" spans="2:33" x14ac:dyDescent="0.2">
      <c r="B645" s="200"/>
      <c r="C645" s="113"/>
      <c r="D645" s="201"/>
      <c r="E645" s="201"/>
      <c r="F645" s="113"/>
      <c r="G645" s="113"/>
      <c r="H645" s="113"/>
      <c r="I645" s="203"/>
      <c r="J645" s="203"/>
      <c r="K645" s="203"/>
      <c r="L645" s="204"/>
      <c r="M645" s="201"/>
      <c r="N645" s="201"/>
      <c r="O645" s="201"/>
      <c r="P645" s="201"/>
      <c r="Q645" s="113"/>
      <c r="R645" s="113"/>
      <c r="U645" s="201"/>
      <c r="V645" s="113"/>
      <c r="W645" s="113"/>
      <c r="X645" s="113"/>
      <c r="Y645" s="113"/>
      <c r="Z645" s="113"/>
      <c r="AA645" s="113"/>
      <c r="AB645" s="113"/>
      <c r="AC645" s="201"/>
      <c r="AD645" s="113"/>
      <c r="AE645" s="113"/>
      <c r="AF645" s="113"/>
      <c r="AG645" s="113"/>
    </row>
    <row r="646" spans="2:33" x14ac:dyDescent="0.2">
      <c r="B646" s="200"/>
      <c r="C646" s="113"/>
      <c r="D646" s="201"/>
      <c r="E646" s="201"/>
      <c r="F646" s="113"/>
      <c r="G646" s="113"/>
      <c r="H646" s="113"/>
      <c r="I646" s="203"/>
      <c r="J646" s="203"/>
      <c r="K646" s="203"/>
      <c r="L646" s="204"/>
      <c r="M646" s="201"/>
      <c r="N646" s="201"/>
      <c r="O646" s="201"/>
      <c r="P646" s="201"/>
      <c r="Q646" s="113"/>
      <c r="R646" s="113"/>
      <c r="U646" s="201"/>
      <c r="V646" s="113"/>
      <c r="W646" s="113"/>
      <c r="X646" s="113"/>
      <c r="Y646" s="113"/>
      <c r="Z646" s="113"/>
      <c r="AA646" s="113"/>
      <c r="AB646" s="113"/>
      <c r="AC646" s="201"/>
      <c r="AD646" s="113"/>
      <c r="AE646" s="113"/>
      <c r="AF646" s="113"/>
      <c r="AG646" s="113"/>
    </row>
    <row r="647" spans="2:33" x14ac:dyDescent="0.2">
      <c r="B647" s="200"/>
      <c r="C647" s="113"/>
      <c r="D647" s="201"/>
      <c r="E647" s="201"/>
      <c r="F647" s="113"/>
      <c r="G647" s="113"/>
      <c r="H647" s="113"/>
      <c r="I647" s="203"/>
      <c r="J647" s="203"/>
      <c r="K647" s="203"/>
      <c r="L647" s="204"/>
      <c r="M647" s="201"/>
      <c r="N647" s="201"/>
      <c r="O647" s="201"/>
      <c r="P647" s="201"/>
      <c r="Q647" s="113"/>
      <c r="R647" s="113"/>
      <c r="U647" s="201"/>
      <c r="V647" s="113"/>
      <c r="W647" s="113"/>
      <c r="X647" s="113"/>
      <c r="Y647" s="113"/>
      <c r="Z647" s="113"/>
      <c r="AA647" s="113"/>
      <c r="AB647" s="113"/>
      <c r="AC647" s="201"/>
      <c r="AD647" s="113"/>
      <c r="AE647" s="113"/>
      <c r="AF647" s="113"/>
      <c r="AG647" s="113"/>
    </row>
    <row r="648" spans="2:33" x14ac:dyDescent="0.2">
      <c r="B648" s="200"/>
      <c r="C648" s="113"/>
      <c r="D648" s="201"/>
      <c r="E648" s="201"/>
      <c r="F648" s="113"/>
      <c r="G648" s="113"/>
      <c r="H648" s="113"/>
      <c r="I648" s="203"/>
      <c r="J648" s="203"/>
      <c r="K648" s="203"/>
      <c r="L648" s="204"/>
      <c r="M648" s="201"/>
      <c r="N648" s="201"/>
      <c r="O648" s="201"/>
      <c r="P648" s="201"/>
      <c r="Q648" s="113"/>
      <c r="R648" s="113"/>
      <c r="U648" s="201"/>
      <c r="V648" s="113"/>
      <c r="W648" s="113"/>
      <c r="X648" s="113"/>
      <c r="Y648" s="113"/>
      <c r="Z648" s="113"/>
      <c r="AA648" s="113"/>
      <c r="AB648" s="113"/>
      <c r="AC648" s="201"/>
      <c r="AD648" s="113"/>
      <c r="AE648" s="113"/>
      <c r="AF648" s="113"/>
      <c r="AG648" s="113"/>
    </row>
    <row r="649" spans="2:33" x14ac:dyDescent="0.2">
      <c r="B649" s="200"/>
      <c r="C649" s="113"/>
      <c r="D649" s="201"/>
      <c r="E649" s="201"/>
      <c r="F649" s="113"/>
      <c r="G649" s="113"/>
      <c r="H649" s="113"/>
      <c r="I649" s="203"/>
      <c r="J649" s="203"/>
      <c r="K649" s="203"/>
      <c r="L649" s="204"/>
      <c r="M649" s="201"/>
      <c r="N649" s="201"/>
      <c r="O649" s="201"/>
      <c r="P649" s="201"/>
      <c r="Q649" s="113"/>
      <c r="R649" s="113"/>
      <c r="U649" s="201"/>
      <c r="V649" s="113"/>
      <c r="W649" s="113"/>
      <c r="X649" s="113"/>
      <c r="Y649" s="113"/>
      <c r="Z649" s="113"/>
      <c r="AA649" s="113"/>
      <c r="AB649" s="113"/>
      <c r="AC649" s="201"/>
      <c r="AD649" s="113"/>
      <c r="AE649" s="113"/>
      <c r="AF649" s="113"/>
      <c r="AG649" s="113"/>
    </row>
    <row r="650" spans="2:33" x14ac:dyDescent="0.2">
      <c r="B650" s="200"/>
      <c r="C650" s="113"/>
      <c r="D650" s="201"/>
      <c r="E650" s="201"/>
      <c r="F650" s="113"/>
      <c r="G650" s="113"/>
      <c r="H650" s="113"/>
      <c r="I650" s="203"/>
      <c r="J650" s="203"/>
      <c r="K650" s="203"/>
      <c r="L650" s="204"/>
      <c r="M650" s="201"/>
      <c r="N650" s="201"/>
      <c r="O650" s="201"/>
      <c r="P650" s="201"/>
      <c r="Q650" s="113"/>
      <c r="R650" s="113"/>
      <c r="U650" s="201"/>
      <c r="V650" s="113"/>
      <c r="W650" s="113"/>
      <c r="X650" s="113"/>
      <c r="Y650" s="113"/>
      <c r="Z650" s="113"/>
      <c r="AA650" s="113"/>
      <c r="AB650" s="113"/>
      <c r="AC650" s="201"/>
      <c r="AD650" s="113"/>
      <c r="AE650" s="113"/>
      <c r="AF650" s="113"/>
      <c r="AG650" s="113"/>
    </row>
    <row r="651" spans="2:33" x14ac:dyDescent="0.2">
      <c r="B651" s="200"/>
      <c r="C651" s="113"/>
      <c r="D651" s="201"/>
      <c r="E651" s="201"/>
      <c r="F651" s="113"/>
      <c r="G651" s="113"/>
      <c r="H651" s="113"/>
      <c r="I651" s="203"/>
      <c r="J651" s="203"/>
      <c r="K651" s="203"/>
      <c r="L651" s="204"/>
      <c r="M651" s="201"/>
      <c r="N651" s="201"/>
      <c r="O651" s="201"/>
      <c r="P651" s="201"/>
      <c r="Q651" s="113"/>
      <c r="R651" s="113"/>
      <c r="U651" s="201"/>
      <c r="V651" s="113"/>
      <c r="W651" s="113"/>
      <c r="X651" s="113"/>
      <c r="Y651" s="113"/>
      <c r="Z651" s="113"/>
      <c r="AA651" s="113"/>
      <c r="AB651" s="113"/>
      <c r="AC651" s="201"/>
      <c r="AD651" s="113"/>
      <c r="AE651" s="113"/>
      <c r="AF651" s="113"/>
      <c r="AG651" s="113"/>
    </row>
    <row r="652" spans="2:33" x14ac:dyDescent="0.2">
      <c r="B652" s="200"/>
      <c r="C652" s="113"/>
      <c r="D652" s="201"/>
      <c r="E652" s="201"/>
      <c r="F652" s="113"/>
      <c r="G652" s="113"/>
      <c r="H652" s="113"/>
      <c r="I652" s="203"/>
      <c r="J652" s="203"/>
      <c r="K652" s="203"/>
      <c r="L652" s="204"/>
      <c r="M652" s="201"/>
      <c r="N652" s="201"/>
      <c r="O652" s="201"/>
      <c r="P652" s="201"/>
      <c r="Q652" s="113"/>
      <c r="R652" s="113"/>
      <c r="U652" s="201"/>
      <c r="V652" s="113"/>
      <c r="W652" s="113"/>
      <c r="X652" s="113"/>
      <c r="Y652" s="113"/>
      <c r="Z652" s="113"/>
      <c r="AA652" s="113"/>
      <c r="AB652" s="113"/>
      <c r="AC652" s="201"/>
      <c r="AD652" s="113"/>
      <c r="AE652" s="113"/>
      <c r="AF652" s="113"/>
      <c r="AG652" s="113"/>
    </row>
    <row r="653" spans="2:33" x14ac:dyDescent="0.2">
      <c r="B653" s="200"/>
      <c r="C653" s="113"/>
      <c r="D653" s="201"/>
      <c r="E653" s="201"/>
      <c r="F653" s="113"/>
      <c r="G653" s="113"/>
      <c r="H653" s="113"/>
      <c r="I653" s="203"/>
      <c r="J653" s="203"/>
      <c r="K653" s="203"/>
      <c r="L653" s="204"/>
      <c r="M653" s="201"/>
      <c r="N653" s="201"/>
      <c r="O653" s="201"/>
      <c r="P653" s="201"/>
      <c r="Q653" s="113"/>
      <c r="R653" s="113"/>
      <c r="U653" s="201"/>
      <c r="V653" s="113"/>
      <c r="W653" s="113"/>
      <c r="X653" s="113"/>
      <c r="Y653" s="113"/>
      <c r="Z653" s="113"/>
      <c r="AA653" s="113"/>
      <c r="AB653" s="113"/>
      <c r="AC653" s="201"/>
      <c r="AD653" s="113"/>
      <c r="AE653" s="113"/>
      <c r="AF653" s="113"/>
      <c r="AG653" s="113"/>
    </row>
    <row r="654" spans="2:33" x14ac:dyDescent="0.2">
      <c r="B654" s="200"/>
      <c r="C654" s="113"/>
      <c r="D654" s="201"/>
      <c r="E654" s="201"/>
      <c r="F654" s="113"/>
      <c r="G654" s="113"/>
      <c r="H654" s="113"/>
      <c r="I654" s="203"/>
      <c r="J654" s="203"/>
      <c r="K654" s="203"/>
      <c r="L654" s="204"/>
      <c r="M654" s="201"/>
      <c r="N654" s="201"/>
      <c r="O654" s="201"/>
      <c r="P654" s="201"/>
      <c r="Q654" s="113"/>
      <c r="R654" s="113"/>
      <c r="U654" s="201"/>
      <c r="V654" s="113"/>
      <c r="W654" s="113"/>
      <c r="X654" s="113"/>
      <c r="Y654" s="113"/>
      <c r="Z654" s="113"/>
      <c r="AA654" s="113"/>
      <c r="AB654" s="113"/>
      <c r="AC654" s="201"/>
      <c r="AD654" s="113"/>
      <c r="AE654" s="113"/>
      <c r="AF654" s="113"/>
      <c r="AG654" s="113"/>
    </row>
    <row r="655" spans="2:33" x14ac:dyDescent="0.2">
      <c r="B655" s="200"/>
      <c r="C655" s="113"/>
      <c r="D655" s="201"/>
      <c r="E655" s="201"/>
      <c r="F655" s="113"/>
      <c r="G655" s="113"/>
      <c r="H655" s="113"/>
      <c r="I655" s="203"/>
      <c r="J655" s="203"/>
      <c r="K655" s="203"/>
      <c r="L655" s="204"/>
      <c r="M655" s="201"/>
      <c r="N655" s="201"/>
      <c r="O655" s="201"/>
      <c r="P655" s="201"/>
      <c r="Q655" s="113"/>
      <c r="R655" s="113"/>
      <c r="U655" s="201"/>
      <c r="V655" s="113"/>
      <c r="W655" s="113"/>
      <c r="X655" s="113"/>
      <c r="Y655" s="113"/>
      <c r="Z655" s="113"/>
      <c r="AA655" s="113"/>
      <c r="AB655" s="113"/>
      <c r="AC655" s="201"/>
      <c r="AD655" s="113"/>
      <c r="AE655" s="113"/>
      <c r="AF655" s="113"/>
      <c r="AG655" s="113"/>
    </row>
    <row r="656" spans="2:33" x14ac:dyDescent="0.2">
      <c r="B656" s="200"/>
      <c r="C656" s="113"/>
      <c r="D656" s="201"/>
      <c r="E656" s="201"/>
      <c r="F656" s="113"/>
      <c r="G656" s="113"/>
      <c r="H656" s="113"/>
      <c r="I656" s="203"/>
      <c r="J656" s="203"/>
      <c r="K656" s="203"/>
      <c r="L656" s="204"/>
      <c r="M656" s="201"/>
      <c r="N656" s="201"/>
      <c r="O656" s="201"/>
      <c r="P656" s="201"/>
      <c r="Q656" s="113"/>
      <c r="R656" s="113"/>
      <c r="U656" s="201"/>
      <c r="V656" s="113"/>
      <c r="W656" s="113"/>
      <c r="X656" s="113"/>
      <c r="Y656" s="113"/>
      <c r="Z656" s="113"/>
      <c r="AA656" s="113"/>
      <c r="AB656" s="113"/>
      <c r="AC656" s="201"/>
      <c r="AD656" s="113"/>
      <c r="AE656" s="113"/>
      <c r="AF656" s="113"/>
      <c r="AG656" s="113"/>
    </row>
    <row r="657" spans="2:33" x14ac:dyDescent="0.2">
      <c r="B657" s="200"/>
      <c r="C657" s="113"/>
      <c r="D657" s="201"/>
      <c r="E657" s="201"/>
      <c r="F657" s="113"/>
      <c r="G657" s="113"/>
      <c r="H657" s="113"/>
      <c r="I657" s="203"/>
      <c r="J657" s="203"/>
      <c r="K657" s="203"/>
      <c r="L657" s="204"/>
      <c r="M657" s="201"/>
      <c r="N657" s="201"/>
      <c r="O657" s="201"/>
      <c r="P657" s="201"/>
      <c r="Q657" s="113"/>
      <c r="R657" s="113"/>
      <c r="U657" s="201"/>
      <c r="V657" s="113"/>
      <c r="W657" s="113"/>
      <c r="X657" s="113"/>
      <c r="Y657" s="113"/>
      <c r="Z657" s="113"/>
      <c r="AA657" s="113"/>
      <c r="AB657" s="113"/>
      <c r="AC657" s="201"/>
      <c r="AD657" s="113"/>
      <c r="AE657" s="113"/>
      <c r="AF657" s="113"/>
      <c r="AG657" s="113"/>
    </row>
    <row r="658" spans="2:33" x14ac:dyDescent="0.2">
      <c r="B658" s="200"/>
      <c r="C658" s="113"/>
      <c r="D658" s="201"/>
      <c r="E658" s="201"/>
      <c r="F658" s="113"/>
      <c r="G658" s="113"/>
      <c r="H658" s="113"/>
      <c r="I658" s="203"/>
      <c r="J658" s="203"/>
      <c r="K658" s="203"/>
      <c r="L658" s="204"/>
      <c r="M658" s="201"/>
      <c r="N658" s="201"/>
      <c r="O658" s="201"/>
      <c r="P658" s="201"/>
      <c r="Q658" s="113"/>
      <c r="R658" s="113"/>
      <c r="U658" s="201"/>
      <c r="V658" s="113"/>
      <c r="W658" s="113"/>
      <c r="X658" s="113"/>
      <c r="Y658" s="113"/>
      <c r="Z658" s="113"/>
      <c r="AA658" s="113"/>
      <c r="AB658" s="113"/>
      <c r="AC658" s="201"/>
      <c r="AD658" s="113"/>
      <c r="AE658" s="113"/>
      <c r="AF658" s="113"/>
      <c r="AG658" s="113"/>
    </row>
    <row r="659" spans="2:33" x14ac:dyDescent="0.2">
      <c r="B659" s="200"/>
      <c r="C659" s="113"/>
      <c r="D659" s="201"/>
      <c r="E659" s="201"/>
      <c r="F659" s="113"/>
      <c r="G659" s="113"/>
      <c r="H659" s="113"/>
      <c r="I659" s="203"/>
      <c r="J659" s="203"/>
      <c r="K659" s="203"/>
      <c r="L659" s="204"/>
      <c r="M659" s="201"/>
      <c r="N659" s="201"/>
      <c r="O659" s="201"/>
      <c r="P659" s="201"/>
      <c r="Q659" s="113"/>
      <c r="R659" s="113"/>
      <c r="U659" s="201"/>
      <c r="V659" s="113"/>
      <c r="W659" s="113"/>
      <c r="X659" s="113"/>
      <c r="Y659" s="113"/>
      <c r="Z659" s="113"/>
      <c r="AA659" s="113"/>
      <c r="AB659" s="113"/>
      <c r="AC659" s="201"/>
      <c r="AD659" s="113"/>
      <c r="AE659" s="113"/>
      <c r="AF659" s="113"/>
      <c r="AG659" s="113"/>
    </row>
    <row r="660" spans="2:33" x14ac:dyDescent="0.2">
      <c r="B660" s="200"/>
      <c r="C660" s="113"/>
      <c r="D660" s="201"/>
      <c r="E660" s="201"/>
      <c r="F660" s="113"/>
      <c r="G660" s="113"/>
      <c r="H660" s="113"/>
      <c r="I660" s="203"/>
      <c r="J660" s="203"/>
      <c r="K660" s="203"/>
      <c r="L660" s="204"/>
      <c r="M660" s="201"/>
      <c r="N660" s="201"/>
      <c r="O660" s="201"/>
      <c r="P660" s="201"/>
      <c r="Q660" s="113"/>
      <c r="R660" s="113"/>
      <c r="U660" s="201"/>
      <c r="V660" s="113"/>
      <c r="W660" s="113"/>
      <c r="X660" s="113"/>
      <c r="Y660" s="113"/>
      <c r="Z660" s="113"/>
      <c r="AA660" s="113"/>
      <c r="AB660" s="113"/>
      <c r="AC660" s="201"/>
      <c r="AD660" s="113"/>
      <c r="AE660" s="113"/>
      <c r="AF660" s="113"/>
      <c r="AG660" s="113"/>
    </row>
    <row r="661" spans="2:33" x14ac:dyDescent="0.2">
      <c r="B661" s="200"/>
      <c r="C661" s="113"/>
      <c r="D661" s="201"/>
      <c r="E661" s="201"/>
      <c r="F661" s="113"/>
      <c r="G661" s="113"/>
      <c r="H661" s="113"/>
      <c r="I661" s="203"/>
      <c r="J661" s="203"/>
      <c r="K661" s="203"/>
      <c r="L661" s="204"/>
      <c r="M661" s="201"/>
      <c r="N661" s="201"/>
      <c r="O661" s="201"/>
      <c r="P661" s="201"/>
      <c r="Q661" s="113"/>
      <c r="R661" s="113"/>
      <c r="U661" s="201"/>
      <c r="V661" s="113"/>
      <c r="W661" s="113"/>
      <c r="X661" s="113"/>
      <c r="Y661" s="113"/>
      <c r="Z661" s="113"/>
      <c r="AA661" s="113"/>
      <c r="AB661" s="113"/>
      <c r="AC661" s="201"/>
      <c r="AD661" s="113"/>
      <c r="AE661" s="113"/>
      <c r="AF661" s="113"/>
      <c r="AG661" s="113"/>
    </row>
    <row r="662" spans="2:33" x14ac:dyDescent="0.2">
      <c r="B662" s="200"/>
      <c r="C662" s="113"/>
      <c r="D662" s="201"/>
      <c r="E662" s="201"/>
      <c r="F662" s="113"/>
      <c r="G662" s="113"/>
      <c r="H662" s="113"/>
      <c r="I662" s="203"/>
      <c r="J662" s="203"/>
      <c r="K662" s="203"/>
      <c r="L662" s="204"/>
      <c r="M662" s="201"/>
      <c r="N662" s="201"/>
      <c r="O662" s="201"/>
      <c r="P662" s="201"/>
      <c r="Q662" s="113"/>
      <c r="R662" s="113"/>
      <c r="U662" s="201"/>
      <c r="V662" s="113"/>
      <c r="W662" s="113"/>
      <c r="X662" s="113"/>
      <c r="Y662" s="113"/>
      <c r="Z662" s="113"/>
      <c r="AA662" s="113"/>
      <c r="AB662" s="113"/>
      <c r="AC662" s="201"/>
      <c r="AD662" s="113"/>
      <c r="AE662" s="113"/>
      <c r="AF662" s="113"/>
      <c r="AG662" s="113"/>
    </row>
    <row r="663" spans="2:33" x14ac:dyDescent="0.2">
      <c r="B663" s="200"/>
      <c r="C663" s="113"/>
      <c r="D663" s="201"/>
      <c r="E663" s="201"/>
      <c r="F663" s="113"/>
      <c r="G663" s="113"/>
      <c r="H663" s="113"/>
      <c r="I663" s="203"/>
      <c r="J663" s="203"/>
      <c r="K663" s="203"/>
      <c r="L663" s="204"/>
      <c r="M663" s="201"/>
      <c r="N663" s="201"/>
      <c r="O663" s="201"/>
      <c r="P663" s="201"/>
      <c r="Q663" s="113"/>
      <c r="R663" s="113"/>
      <c r="U663" s="201"/>
      <c r="V663" s="113"/>
      <c r="W663" s="113"/>
      <c r="X663" s="113"/>
      <c r="Y663" s="113"/>
      <c r="Z663" s="113"/>
      <c r="AA663" s="113"/>
      <c r="AB663" s="113"/>
      <c r="AC663" s="201"/>
      <c r="AD663" s="113"/>
      <c r="AE663" s="113"/>
      <c r="AF663" s="113"/>
      <c r="AG663" s="113"/>
    </row>
    <row r="664" spans="2:33" x14ac:dyDescent="0.2">
      <c r="B664" s="200"/>
      <c r="C664" s="113"/>
      <c r="D664" s="201"/>
      <c r="E664" s="201"/>
      <c r="F664" s="113"/>
      <c r="G664" s="113"/>
      <c r="H664" s="113"/>
      <c r="I664" s="203"/>
      <c r="J664" s="203"/>
      <c r="K664" s="203"/>
      <c r="L664" s="204"/>
      <c r="M664" s="201"/>
      <c r="N664" s="201"/>
      <c r="O664" s="201"/>
      <c r="P664" s="201"/>
      <c r="Q664" s="113"/>
      <c r="R664" s="113"/>
      <c r="U664" s="201"/>
      <c r="V664" s="113"/>
      <c r="W664" s="113"/>
      <c r="X664" s="113"/>
      <c r="Y664" s="113"/>
      <c r="Z664" s="113"/>
      <c r="AA664" s="113"/>
      <c r="AB664" s="113"/>
      <c r="AC664" s="201"/>
      <c r="AD664" s="113"/>
      <c r="AE664" s="113"/>
      <c r="AF664" s="113"/>
      <c r="AG664" s="113"/>
    </row>
    <row r="665" spans="2:33" x14ac:dyDescent="0.2">
      <c r="B665" s="200"/>
      <c r="C665" s="113"/>
      <c r="D665" s="201"/>
      <c r="E665" s="201"/>
      <c r="F665" s="113"/>
      <c r="G665" s="113"/>
      <c r="H665" s="113"/>
      <c r="I665" s="203"/>
      <c r="J665" s="203"/>
      <c r="K665" s="203"/>
      <c r="L665" s="204"/>
      <c r="M665" s="201"/>
      <c r="N665" s="201"/>
      <c r="O665" s="201"/>
      <c r="P665" s="201"/>
      <c r="Q665" s="113"/>
      <c r="R665" s="113"/>
      <c r="U665" s="201"/>
      <c r="V665" s="113"/>
      <c r="W665" s="113"/>
      <c r="X665" s="113"/>
      <c r="Y665" s="113"/>
      <c r="Z665" s="113"/>
      <c r="AA665" s="113"/>
      <c r="AB665" s="113"/>
      <c r="AC665" s="201"/>
      <c r="AD665" s="113"/>
      <c r="AE665" s="113"/>
      <c r="AF665" s="113"/>
      <c r="AG665" s="113"/>
    </row>
    <row r="666" spans="2:33" x14ac:dyDescent="0.2">
      <c r="B666" s="200"/>
      <c r="C666" s="113"/>
      <c r="D666" s="201"/>
      <c r="E666" s="201"/>
      <c r="F666" s="113"/>
      <c r="G666" s="113"/>
      <c r="H666" s="113"/>
      <c r="I666" s="203"/>
      <c r="J666" s="203"/>
      <c r="K666" s="203"/>
      <c r="L666" s="204"/>
      <c r="M666" s="201"/>
      <c r="N666" s="201"/>
      <c r="O666" s="201"/>
      <c r="P666" s="201"/>
      <c r="Q666" s="113"/>
      <c r="R666" s="113"/>
      <c r="U666" s="201"/>
      <c r="V666" s="113"/>
      <c r="W666" s="113"/>
      <c r="X666" s="113"/>
      <c r="Y666" s="113"/>
      <c r="Z666" s="113"/>
      <c r="AA666" s="113"/>
      <c r="AB666" s="113"/>
      <c r="AC666" s="201"/>
      <c r="AD666" s="113"/>
      <c r="AE666" s="113"/>
      <c r="AF666" s="113"/>
      <c r="AG666" s="113"/>
    </row>
    <row r="667" spans="2:33" x14ac:dyDescent="0.2">
      <c r="B667" s="200"/>
      <c r="C667" s="113"/>
      <c r="D667" s="201"/>
      <c r="E667" s="201"/>
      <c r="F667" s="113"/>
      <c r="G667" s="113"/>
      <c r="H667" s="113"/>
      <c r="I667" s="203"/>
      <c r="J667" s="203"/>
      <c r="K667" s="203"/>
      <c r="L667" s="204"/>
      <c r="M667" s="201"/>
      <c r="N667" s="201"/>
      <c r="O667" s="201"/>
      <c r="P667" s="201"/>
      <c r="Q667" s="113"/>
      <c r="R667" s="113"/>
      <c r="U667" s="201"/>
      <c r="V667" s="113"/>
      <c r="W667" s="113"/>
      <c r="X667" s="113"/>
      <c r="Y667" s="113"/>
      <c r="Z667" s="113"/>
      <c r="AA667" s="113"/>
      <c r="AB667" s="113"/>
      <c r="AC667" s="201"/>
      <c r="AD667" s="113"/>
      <c r="AE667" s="113"/>
      <c r="AF667" s="113"/>
      <c r="AG667" s="113"/>
    </row>
    <row r="668" spans="2:33" x14ac:dyDescent="0.2">
      <c r="B668" s="200"/>
      <c r="C668" s="113"/>
      <c r="D668" s="201"/>
      <c r="E668" s="201"/>
      <c r="F668" s="113"/>
      <c r="G668" s="113"/>
      <c r="H668" s="113"/>
      <c r="I668" s="203"/>
      <c r="J668" s="203"/>
      <c r="K668" s="203"/>
      <c r="L668" s="204"/>
      <c r="M668" s="201"/>
      <c r="N668" s="201"/>
      <c r="O668" s="201"/>
      <c r="P668" s="201"/>
      <c r="Q668" s="113"/>
      <c r="R668" s="113"/>
      <c r="U668" s="201"/>
      <c r="V668" s="113"/>
      <c r="W668" s="113"/>
      <c r="X668" s="113"/>
      <c r="Y668" s="113"/>
      <c r="Z668" s="113"/>
      <c r="AA668" s="113"/>
      <c r="AB668" s="113"/>
      <c r="AC668" s="201"/>
      <c r="AD668" s="113"/>
      <c r="AE668" s="113"/>
      <c r="AF668" s="113"/>
      <c r="AG668" s="113"/>
    </row>
    <row r="669" spans="2:33" x14ac:dyDescent="0.2">
      <c r="B669" s="200"/>
      <c r="C669" s="113"/>
      <c r="D669" s="201"/>
      <c r="E669" s="201"/>
      <c r="F669" s="113"/>
      <c r="G669" s="113"/>
      <c r="H669" s="113"/>
      <c r="I669" s="203"/>
      <c r="J669" s="203"/>
      <c r="K669" s="203"/>
      <c r="L669" s="204"/>
      <c r="M669" s="201"/>
      <c r="N669" s="201"/>
      <c r="O669" s="201"/>
      <c r="P669" s="201"/>
      <c r="Q669" s="113"/>
      <c r="R669" s="113"/>
      <c r="U669" s="201"/>
      <c r="V669" s="113"/>
      <c r="W669" s="113"/>
      <c r="X669" s="113"/>
      <c r="Y669" s="113"/>
      <c r="Z669" s="113"/>
      <c r="AA669" s="113"/>
      <c r="AB669" s="113"/>
      <c r="AC669" s="201"/>
      <c r="AD669" s="113"/>
      <c r="AE669" s="113"/>
      <c r="AF669" s="113"/>
      <c r="AG669" s="113"/>
    </row>
    <row r="670" spans="2:33" x14ac:dyDescent="0.2">
      <c r="B670" s="200"/>
      <c r="C670" s="113"/>
      <c r="D670" s="201"/>
      <c r="E670" s="201"/>
      <c r="F670" s="113"/>
      <c r="G670" s="113"/>
      <c r="H670" s="113"/>
      <c r="I670" s="203"/>
      <c r="J670" s="203"/>
      <c r="K670" s="203"/>
      <c r="L670" s="204"/>
      <c r="M670" s="201"/>
      <c r="N670" s="201"/>
      <c r="O670" s="201"/>
      <c r="P670" s="201"/>
      <c r="Q670" s="113"/>
      <c r="R670" s="113"/>
      <c r="U670" s="201"/>
      <c r="V670" s="113"/>
      <c r="W670" s="113"/>
      <c r="X670" s="113"/>
      <c r="Y670" s="113"/>
      <c r="Z670" s="113"/>
      <c r="AA670" s="113"/>
      <c r="AB670" s="113"/>
      <c r="AC670" s="201"/>
      <c r="AD670" s="113"/>
      <c r="AE670" s="113"/>
      <c r="AF670" s="113"/>
      <c r="AG670" s="113"/>
    </row>
    <row r="671" spans="2:33" x14ac:dyDescent="0.2">
      <c r="B671" s="200"/>
      <c r="C671" s="113"/>
      <c r="D671" s="201"/>
      <c r="E671" s="201"/>
      <c r="F671" s="113"/>
      <c r="G671" s="113"/>
      <c r="H671" s="113"/>
      <c r="I671" s="203"/>
      <c r="J671" s="203"/>
      <c r="K671" s="203"/>
      <c r="L671" s="204"/>
      <c r="M671" s="201"/>
      <c r="N671" s="201"/>
      <c r="O671" s="201"/>
      <c r="P671" s="201"/>
      <c r="Q671" s="113"/>
      <c r="R671" s="113"/>
      <c r="U671" s="201"/>
      <c r="V671" s="113"/>
      <c r="W671" s="113"/>
      <c r="X671" s="113"/>
      <c r="Y671" s="113"/>
      <c r="Z671" s="113"/>
      <c r="AA671" s="113"/>
      <c r="AB671" s="113"/>
      <c r="AC671" s="201"/>
      <c r="AD671" s="113"/>
      <c r="AE671" s="113"/>
      <c r="AF671" s="113"/>
      <c r="AG671" s="113"/>
    </row>
    <row r="672" spans="2:33" x14ac:dyDescent="0.2">
      <c r="B672" s="200"/>
      <c r="C672" s="113"/>
      <c r="D672" s="201"/>
      <c r="E672" s="201"/>
      <c r="F672" s="113"/>
      <c r="G672" s="113"/>
      <c r="H672" s="113"/>
      <c r="I672" s="203"/>
      <c r="J672" s="203"/>
      <c r="K672" s="203"/>
      <c r="L672" s="204"/>
      <c r="M672" s="201"/>
      <c r="N672" s="201"/>
      <c r="O672" s="201"/>
      <c r="P672" s="201"/>
      <c r="Q672" s="113"/>
      <c r="R672" s="113"/>
      <c r="U672" s="201"/>
      <c r="V672" s="113"/>
      <c r="W672" s="113"/>
      <c r="X672" s="113"/>
      <c r="Y672" s="113"/>
      <c r="Z672" s="113"/>
      <c r="AA672" s="113"/>
      <c r="AB672" s="113"/>
      <c r="AC672" s="201"/>
      <c r="AD672" s="113"/>
      <c r="AE672" s="113"/>
      <c r="AF672" s="113"/>
      <c r="AG672" s="113"/>
    </row>
    <row r="673" spans="2:33" x14ac:dyDescent="0.2">
      <c r="B673" s="200"/>
      <c r="C673" s="113"/>
      <c r="D673" s="201"/>
      <c r="E673" s="201"/>
      <c r="F673" s="113"/>
      <c r="G673" s="113"/>
      <c r="H673" s="113"/>
      <c r="I673" s="203"/>
      <c r="J673" s="203"/>
      <c r="K673" s="203"/>
      <c r="L673" s="204"/>
      <c r="M673" s="201"/>
      <c r="N673" s="201"/>
      <c r="O673" s="201"/>
      <c r="P673" s="201"/>
      <c r="Q673" s="113"/>
      <c r="R673" s="113"/>
      <c r="U673" s="201"/>
      <c r="V673" s="113"/>
      <c r="W673" s="113"/>
      <c r="X673" s="113"/>
      <c r="Y673" s="113"/>
      <c r="Z673" s="113"/>
      <c r="AA673" s="113"/>
      <c r="AB673" s="113"/>
      <c r="AC673" s="201"/>
      <c r="AD673" s="113"/>
      <c r="AE673" s="113"/>
      <c r="AF673" s="113"/>
      <c r="AG673" s="113"/>
    </row>
    <row r="674" spans="2:33" x14ac:dyDescent="0.2">
      <c r="B674" s="200"/>
      <c r="C674" s="113"/>
      <c r="D674" s="201"/>
      <c r="E674" s="201"/>
      <c r="F674" s="113"/>
      <c r="G674" s="113"/>
      <c r="H674" s="113"/>
      <c r="I674" s="203"/>
      <c r="J674" s="203"/>
      <c r="K674" s="203"/>
      <c r="L674" s="204"/>
      <c r="M674" s="201"/>
      <c r="N674" s="201"/>
      <c r="O674" s="201"/>
      <c r="P674" s="201"/>
      <c r="Q674" s="113"/>
      <c r="R674" s="113"/>
      <c r="U674" s="201"/>
      <c r="V674" s="113"/>
      <c r="W674" s="113"/>
      <c r="X674" s="113"/>
      <c r="Y674" s="113"/>
      <c r="Z674" s="113"/>
      <c r="AA674" s="113"/>
      <c r="AB674" s="113"/>
      <c r="AC674" s="201"/>
      <c r="AD674" s="113"/>
      <c r="AE674" s="113"/>
      <c r="AF674" s="113"/>
      <c r="AG674" s="113"/>
    </row>
    <row r="675" spans="2:33" x14ac:dyDescent="0.2">
      <c r="B675" s="200"/>
      <c r="C675" s="113"/>
      <c r="D675" s="201"/>
      <c r="E675" s="201"/>
      <c r="F675" s="113"/>
      <c r="G675" s="113"/>
      <c r="H675" s="113"/>
      <c r="I675" s="203"/>
      <c r="J675" s="203"/>
      <c r="K675" s="203"/>
      <c r="L675" s="204"/>
      <c r="M675" s="201"/>
      <c r="N675" s="201"/>
      <c r="O675" s="201"/>
      <c r="P675" s="201"/>
      <c r="Q675" s="113"/>
      <c r="R675" s="113"/>
      <c r="U675" s="201"/>
      <c r="V675" s="113"/>
      <c r="W675" s="113"/>
      <c r="X675" s="113"/>
      <c r="Y675" s="113"/>
      <c r="Z675" s="113"/>
      <c r="AA675" s="113"/>
      <c r="AB675" s="113"/>
      <c r="AC675" s="201"/>
      <c r="AD675" s="113"/>
      <c r="AE675" s="113"/>
      <c r="AF675" s="113"/>
      <c r="AG675" s="113"/>
    </row>
    <row r="676" spans="2:33" x14ac:dyDescent="0.2">
      <c r="B676" s="200"/>
      <c r="C676" s="113"/>
      <c r="D676" s="201"/>
      <c r="E676" s="201"/>
      <c r="F676" s="113"/>
      <c r="G676" s="113"/>
      <c r="H676" s="113"/>
      <c r="I676" s="203"/>
      <c r="J676" s="203"/>
      <c r="K676" s="203"/>
      <c r="L676" s="204"/>
      <c r="M676" s="201"/>
      <c r="N676" s="201"/>
      <c r="O676" s="201"/>
      <c r="P676" s="201"/>
      <c r="Q676" s="113"/>
      <c r="R676" s="113"/>
      <c r="U676" s="201"/>
      <c r="V676" s="113"/>
      <c r="W676" s="113"/>
      <c r="X676" s="113"/>
      <c r="Y676" s="113"/>
      <c r="Z676" s="113"/>
      <c r="AA676" s="113"/>
      <c r="AB676" s="113"/>
      <c r="AC676" s="201"/>
      <c r="AD676" s="113"/>
      <c r="AE676" s="113"/>
      <c r="AF676" s="113"/>
      <c r="AG676" s="113"/>
    </row>
    <row r="677" spans="2:33" x14ac:dyDescent="0.2">
      <c r="B677" s="200"/>
      <c r="C677" s="113"/>
      <c r="D677" s="201"/>
      <c r="E677" s="201"/>
      <c r="F677" s="113"/>
      <c r="G677" s="113"/>
      <c r="H677" s="113"/>
      <c r="I677" s="203"/>
      <c r="J677" s="203"/>
      <c r="K677" s="203"/>
      <c r="L677" s="204"/>
      <c r="M677" s="201"/>
      <c r="N677" s="201"/>
      <c r="O677" s="201"/>
      <c r="P677" s="201"/>
      <c r="Q677" s="113"/>
      <c r="R677" s="113"/>
      <c r="U677" s="201"/>
      <c r="V677" s="113"/>
      <c r="W677" s="113"/>
      <c r="X677" s="113"/>
      <c r="Y677" s="113"/>
      <c r="Z677" s="113"/>
      <c r="AA677" s="113"/>
      <c r="AB677" s="113"/>
      <c r="AC677" s="201"/>
      <c r="AD677" s="113"/>
      <c r="AE677" s="113"/>
      <c r="AF677" s="113"/>
      <c r="AG677" s="113"/>
    </row>
    <row r="678" spans="2:33" x14ac:dyDescent="0.2">
      <c r="B678" s="200"/>
      <c r="C678" s="113"/>
      <c r="D678" s="201"/>
      <c r="E678" s="201"/>
      <c r="F678" s="113"/>
      <c r="G678" s="113"/>
      <c r="H678" s="113"/>
      <c r="I678" s="203"/>
      <c r="J678" s="203"/>
      <c r="K678" s="203"/>
      <c r="L678" s="204"/>
      <c r="M678" s="201"/>
      <c r="N678" s="201"/>
      <c r="O678" s="201"/>
      <c r="P678" s="201"/>
      <c r="Q678" s="113"/>
      <c r="R678" s="113"/>
      <c r="U678" s="201"/>
      <c r="V678" s="113"/>
      <c r="W678" s="113"/>
      <c r="X678" s="113"/>
      <c r="Y678" s="113"/>
      <c r="Z678" s="113"/>
      <c r="AA678" s="113"/>
      <c r="AB678" s="113"/>
      <c r="AC678" s="201"/>
      <c r="AD678" s="113"/>
      <c r="AE678" s="113"/>
      <c r="AF678" s="113"/>
      <c r="AG678" s="113"/>
    </row>
    <row r="679" spans="2:33" x14ac:dyDescent="0.2">
      <c r="B679" s="200"/>
      <c r="C679" s="113"/>
      <c r="D679" s="201"/>
      <c r="E679" s="201"/>
      <c r="F679" s="113"/>
      <c r="G679" s="113"/>
      <c r="H679" s="113"/>
      <c r="I679" s="203"/>
      <c r="J679" s="203"/>
      <c r="K679" s="203"/>
      <c r="L679" s="204"/>
      <c r="M679" s="201"/>
      <c r="N679" s="201"/>
      <c r="O679" s="201"/>
      <c r="P679" s="201"/>
      <c r="Q679" s="113"/>
      <c r="R679" s="113"/>
      <c r="U679" s="201"/>
      <c r="V679" s="113"/>
      <c r="W679" s="113"/>
      <c r="X679" s="113"/>
      <c r="Y679" s="113"/>
      <c r="Z679" s="113"/>
      <c r="AA679" s="113"/>
      <c r="AB679" s="113"/>
      <c r="AC679" s="201"/>
      <c r="AD679" s="113"/>
      <c r="AE679" s="113"/>
      <c r="AF679" s="113"/>
      <c r="AG679" s="113"/>
    </row>
    <row r="680" spans="2:33" x14ac:dyDescent="0.2">
      <c r="B680" s="200"/>
      <c r="C680" s="113"/>
      <c r="D680" s="201"/>
      <c r="E680" s="201"/>
      <c r="F680" s="113"/>
      <c r="G680" s="113"/>
      <c r="H680" s="113"/>
      <c r="I680" s="203"/>
      <c r="J680" s="203"/>
      <c r="K680" s="203"/>
      <c r="L680" s="204"/>
      <c r="M680" s="201"/>
      <c r="N680" s="201"/>
      <c r="O680" s="201"/>
      <c r="P680" s="201"/>
      <c r="Q680" s="113"/>
      <c r="R680" s="113"/>
      <c r="U680" s="201"/>
      <c r="V680" s="113"/>
      <c r="W680" s="113"/>
      <c r="X680" s="113"/>
      <c r="Y680" s="113"/>
      <c r="Z680" s="113"/>
      <c r="AA680" s="113"/>
      <c r="AB680" s="113"/>
      <c r="AC680" s="201"/>
      <c r="AD680" s="113"/>
      <c r="AE680" s="113"/>
      <c r="AF680" s="113"/>
      <c r="AG680" s="113"/>
    </row>
    <row r="681" spans="2:33" x14ac:dyDescent="0.2">
      <c r="B681" s="200"/>
      <c r="C681" s="113"/>
      <c r="D681" s="201"/>
      <c r="E681" s="201"/>
      <c r="F681" s="113"/>
      <c r="G681" s="113"/>
      <c r="H681" s="113"/>
      <c r="I681" s="203"/>
      <c r="J681" s="203"/>
      <c r="K681" s="203"/>
      <c r="L681" s="204"/>
      <c r="M681" s="201"/>
      <c r="N681" s="201"/>
      <c r="O681" s="201"/>
      <c r="P681" s="201"/>
      <c r="Q681" s="113"/>
      <c r="R681" s="113"/>
      <c r="U681" s="201"/>
      <c r="V681" s="113"/>
      <c r="W681" s="113"/>
      <c r="X681" s="113"/>
      <c r="Y681" s="113"/>
      <c r="Z681" s="113"/>
      <c r="AA681" s="113"/>
      <c r="AB681" s="113"/>
      <c r="AC681" s="201"/>
      <c r="AD681" s="113"/>
      <c r="AE681" s="113"/>
      <c r="AF681" s="113"/>
      <c r="AG681" s="113"/>
    </row>
    <row r="682" spans="2:33" x14ac:dyDescent="0.2">
      <c r="B682" s="200"/>
      <c r="C682" s="113"/>
      <c r="D682" s="201"/>
      <c r="E682" s="201"/>
      <c r="F682" s="113"/>
      <c r="G682" s="113"/>
      <c r="H682" s="113"/>
      <c r="I682" s="203"/>
      <c r="J682" s="203"/>
      <c r="K682" s="203"/>
      <c r="L682" s="204"/>
      <c r="M682" s="201"/>
      <c r="N682" s="201"/>
      <c r="O682" s="201"/>
      <c r="P682" s="201"/>
      <c r="Q682" s="113"/>
      <c r="R682" s="113"/>
      <c r="U682" s="201"/>
      <c r="V682" s="113"/>
      <c r="W682" s="113"/>
      <c r="X682" s="113"/>
      <c r="Y682" s="113"/>
      <c r="Z682" s="113"/>
      <c r="AA682" s="113"/>
      <c r="AB682" s="113"/>
      <c r="AC682" s="201"/>
      <c r="AD682" s="113"/>
      <c r="AE682" s="113"/>
      <c r="AF682" s="113"/>
      <c r="AG682" s="113"/>
    </row>
    <row r="683" spans="2:33" x14ac:dyDescent="0.2">
      <c r="B683" s="200"/>
      <c r="C683" s="113"/>
      <c r="D683" s="201"/>
      <c r="E683" s="201"/>
      <c r="F683" s="113"/>
      <c r="G683" s="113"/>
      <c r="H683" s="113"/>
      <c r="I683" s="203"/>
      <c r="J683" s="203"/>
      <c r="K683" s="203"/>
      <c r="L683" s="204"/>
      <c r="M683" s="201"/>
      <c r="N683" s="201"/>
      <c r="O683" s="201"/>
      <c r="P683" s="201"/>
      <c r="Q683" s="113"/>
      <c r="R683" s="113"/>
      <c r="U683" s="201"/>
      <c r="V683" s="113"/>
      <c r="W683" s="113"/>
      <c r="X683" s="113"/>
      <c r="Y683" s="113"/>
      <c r="Z683" s="113"/>
      <c r="AA683" s="113"/>
      <c r="AB683" s="113"/>
      <c r="AC683" s="201"/>
      <c r="AD683" s="113"/>
      <c r="AE683" s="113"/>
      <c r="AF683" s="113"/>
      <c r="AG683" s="113"/>
    </row>
    <row r="684" spans="2:33" x14ac:dyDescent="0.2">
      <c r="B684" s="200"/>
      <c r="C684" s="113"/>
      <c r="D684" s="201"/>
      <c r="E684" s="201"/>
      <c r="F684" s="113"/>
      <c r="G684" s="113"/>
      <c r="H684" s="113"/>
      <c r="I684" s="203"/>
      <c r="J684" s="203"/>
      <c r="K684" s="203"/>
      <c r="L684" s="204"/>
      <c r="M684" s="201"/>
      <c r="N684" s="201"/>
      <c r="O684" s="201"/>
      <c r="P684" s="201"/>
      <c r="Q684" s="113"/>
      <c r="R684" s="113"/>
      <c r="U684" s="201"/>
      <c r="V684" s="113"/>
      <c r="W684" s="113"/>
      <c r="X684" s="113"/>
      <c r="Y684" s="113"/>
      <c r="Z684" s="113"/>
      <c r="AA684" s="113"/>
      <c r="AB684" s="113"/>
      <c r="AC684" s="201"/>
      <c r="AD684" s="113"/>
      <c r="AE684" s="113"/>
      <c r="AF684" s="113"/>
      <c r="AG684" s="113"/>
    </row>
    <row r="685" spans="2:33" x14ac:dyDescent="0.2">
      <c r="B685" s="200"/>
      <c r="C685" s="113"/>
      <c r="D685" s="201"/>
      <c r="E685" s="201"/>
      <c r="F685" s="113"/>
      <c r="G685" s="113"/>
      <c r="H685" s="113"/>
      <c r="I685" s="203"/>
      <c r="J685" s="203"/>
      <c r="K685" s="203"/>
      <c r="L685" s="204"/>
      <c r="M685" s="201"/>
      <c r="N685" s="201"/>
      <c r="O685" s="201"/>
      <c r="P685" s="201"/>
      <c r="Q685" s="113"/>
      <c r="R685" s="113"/>
      <c r="U685" s="201"/>
      <c r="V685" s="113"/>
      <c r="W685" s="113"/>
      <c r="X685" s="113"/>
      <c r="Y685" s="113"/>
      <c r="Z685" s="113"/>
      <c r="AA685" s="113"/>
      <c r="AB685" s="113"/>
      <c r="AC685" s="201"/>
      <c r="AD685" s="113"/>
      <c r="AE685" s="113"/>
      <c r="AF685" s="113"/>
      <c r="AG685" s="113"/>
    </row>
    <row r="686" spans="2:33" x14ac:dyDescent="0.2">
      <c r="B686" s="200"/>
      <c r="C686" s="113"/>
      <c r="D686" s="201"/>
      <c r="E686" s="201"/>
      <c r="F686" s="113"/>
      <c r="G686" s="113"/>
      <c r="H686" s="113"/>
      <c r="I686" s="203"/>
      <c r="J686" s="203"/>
      <c r="K686" s="203"/>
      <c r="L686" s="204"/>
      <c r="M686" s="201"/>
      <c r="N686" s="201"/>
      <c r="O686" s="201"/>
      <c r="P686" s="201"/>
      <c r="Q686" s="113"/>
      <c r="R686" s="113"/>
      <c r="U686" s="201"/>
      <c r="V686" s="113"/>
      <c r="W686" s="113"/>
      <c r="X686" s="113"/>
      <c r="Y686" s="113"/>
      <c r="Z686" s="113"/>
      <c r="AA686" s="113"/>
      <c r="AB686" s="113"/>
      <c r="AC686" s="201"/>
      <c r="AD686" s="113"/>
      <c r="AE686" s="113"/>
      <c r="AF686" s="113"/>
      <c r="AG686" s="113"/>
    </row>
    <row r="687" spans="2:33" x14ac:dyDescent="0.2">
      <c r="B687" s="200"/>
      <c r="C687" s="113"/>
      <c r="D687" s="201"/>
      <c r="E687" s="201"/>
      <c r="F687" s="113"/>
      <c r="G687" s="113"/>
      <c r="H687" s="113"/>
      <c r="I687" s="203"/>
      <c r="J687" s="203"/>
      <c r="K687" s="203"/>
      <c r="L687" s="204"/>
      <c r="M687" s="201"/>
      <c r="N687" s="201"/>
      <c r="O687" s="201"/>
      <c r="P687" s="201"/>
      <c r="Q687" s="113"/>
      <c r="R687" s="113"/>
      <c r="U687" s="201"/>
      <c r="V687" s="113"/>
      <c r="W687" s="113"/>
      <c r="X687" s="113"/>
      <c r="Y687" s="113"/>
      <c r="Z687" s="113"/>
      <c r="AA687" s="113"/>
      <c r="AB687" s="113"/>
      <c r="AC687" s="201"/>
      <c r="AD687" s="113"/>
      <c r="AE687" s="113"/>
      <c r="AF687" s="113"/>
      <c r="AG687" s="113"/>
    </row>
    <row r="688" spans="2:33" x14ac:dyDescent="0.2">
      <c r="B688" s="200"/>
      <c r="C688" s="113"/>
      <c r="D688" s="201"/>
      <c r="E688" s="201"/>
      <c r="F688" s="113"/>
      <c r="G688" s="113"/>
      <c r="H688" s="113"/>
      <c r="I688" s="203"/>
      <c r="J688" s="203"/>
      <c r="K688" s="203"/>
      <c r="L688" s="204"/>
      <c r="M688" s="201"/>
      <c r="N688" s="201"/>
      <c r="O688" s="201"/>
      <c r="P688" s="201"/>
      <c r="Q688" s="113"/>
      <c r="R688" s="113"/>
      <c r="U688" s="201"/>
      <c r="V688" s="113"/>
      <c r="W688" s="113"/>
      <c r="X688" s="113"/>
      <c r="Y688" s="113"/>
      <c r="Z688" s="113"/>
      <c r="AA688" s="113"/>
      <c r="AB688" s="113"/>
      <c r="AC688" s="201"/>
      <c r="AD688" s="113"/>
      <c r="AE688" s="113"/>
      <c r="AF688" s="113"/>
      <c r="AG688" s="113"/>
    </row>
    <row r="689" spans="2:33" x14ac:dyDescent="0.2">
      <c r="B689" s="200"/>
      <c r="C689" s="113"/>
      <c r="D689" s="201"/>
      <c r="E689" s="201"/>
      <c r="F689" s="113"/>
      <c r="G689" s="113"/>
      <c r="H689" s="113"/>
      <c r="I689" s="203"/>
      <c r="J689" s="203"/>
      <c r="K689" s="203"/>
      <c r="L689" s="204"/>
      <c r="M689" s="201"/>
      <c r="N689" s="201"/>
      <c r="O689" s="201"/>
      <c r="P689" s="201"/>
      <c r="Q689" s="113"/>
      <c r="R689" s="113"/>
      <c r="U689" s="201"/>
      <c r="V689" s="113"/>
      <c r="W689" s="113"/>
      <c r="X689" s="113"/>
      <c r="Y689" s="113"/>
      <c r="Z689" s="113"/>
      <c r="AA689" s="113"/>
      <c r="AB689" s="113"/>
      <c r="AC689" s="201"/>
      <c r="AD689" s="113"/>
      <c r="AE689" s="113"/>
      <c r="AF689" s="113"/>
      <c r="AG689" s="113"/>
    </row>
    <row r="690" spans="2:33" x14ac:dyDescent="0.2">
      <c r="B690" s="200"/>
      <c r="C690" s="113"/>
      <c r="D690" s="201"/>
      <c r="E690" s="201"/>
      <c r="F690" s="113"/>
      <c r="G690" s="113"/>
      <c r="H690" s="113"/>
      <c r="I690" s="203"/>
      <c r="J690" s="203"/>
      <c r="K690" s="203"/>
      <c r="L690" s="204"/>
      <c r="M690" s="201"/>
      <c r="N690" s="201"/>
      <c r="O690" s="201"/>
      <c r="P690" s="201"/>
      <c r="Q690" s="113"/>
      <c r="R690" s="113"/>
      <c r="U690" s="201"/>
      <c r="V690" s="113"/>
      <c r="W690" s="113"/>
      <c r="X690" s="113"/>
      <c r="Y690" s="113"/>
      <c r="Z690" s="113"/>
      <c r="AA690" s="113"/>
      <c r="AB690" s="113"/>
      <c r="AC690" s="201"/>
      <c r="AD690" s="113"/>
      <c r="AE690" s="113"/>
      <c r="AF690" s="113"/>
      <c r="AG690" s="113"/>
    </row>
    <row r="691" spans="2:33" x14ac:dyDescent="0.2">
      <c r="B691" s="200"/>
      <c r="C691" s="113"/>
      <c r="D691" s="201"/>
      <c r="E691" s="201"/>
      <c r="F691" s="113"/>
      <c r="G691" s="113"/>
      <c r="H691" s="113"/>
      <c r="I691" s="203"/>
      <c r="J691" s="203"/>
      <c r="K691" s="203"/>
      <c r="L691" s="204"/>
      <c r="M691" s="201"/>
      <c r="N691" s="201"/>
      <c r="O691" s="201"/>
      <c r="P691" s="201"/>
      <c r="Q691" s="113"/>
      <c r="R691" s="113"/>
      <c r="U691" s="201"/>
      <c r="V691" s="113"/>
      <c r="W691" s="113"/>
      <c r="X691" s="113"/>
      <c r="Y691" s="113"/>
      <c r="Z691" s="113"/>
      <c r="AA691" s="113"/>
      <c r="AB691" s="113"/>
      <c r="AC691" s="201"/>
      <c r="AD691" s="113"/>
      <c r="AE691" s="113"/>
      <c r="AF691" s="113"/>
      <c r="AG691" s="113"/>
    </row>
    <row r="692" spans="2:33" x14ac:dyDescent="0.2">
      <c r="B692" s="200"/>
      <c r="C692" s="113"/>
      <c r="D692" s="201"/>
      <c r="E692" s="201"/>
      <c r="F692" s="113"/>
      <c r="G692" s="113"/>
      <c r="H692" s="113"/>
      <c r="I692" s="203"/>
      <c r="J692" s="203"/>
      <c r="K692" s="203"/>
      <c r="L692" s="204"/>
      <c r="M692" s="201"/>
      <c r="N692" s="201"/>
      <c r="O692" s="201"/>
      <c r="P692" s="201"/>
      <c r="Q692" s="113"/>
      <c r="R692" s="113"/>
      <c r="U692" s="201"/>
      <c r="V692" s="113"/>
      <c r="W692" s="113"/>
      <c r="X692" s="113"/>
      <c r="Y692" s="113"/>
      <c r="Z692" s="113"/>
      <c r="AA692" s="113"/>
      <c r="AB692" s="113"/>
      <c r="AC692" s="201"/>
      <c r="AD692" s="113"/>
      <c r="AE692" s="113"/>
      <c r="AF692" s="113"/>
      <c r="AG692" s="113"/>
    </row>
    <row r="693" spans="2:33" x14ac:dyDescent="0.2">
      <c r="B693" s="200"/>
      <c r="C693" s="113"/>
      <c r="D693" s="201"/>
      <c r="E693" s="201"/>
      <c r="F693" s="113"/>
      <c r="G693" s="113"/>
      <c r="H693" s="113"/>
      <c r="I693" s="203"/>
      <c r="J693" s="203"/>
      <c r="K693" s="203"/>
      <c r="L693" s="204"/>
      <c r="M693" s="201"/>
      <c r="N693" s="201"/>
      <c r="O693" s="201"/>
      <c r="P693" s="201"/>
      <c r="Q693" s="113"/>
      <c r="R693" s="113"/>
      <c r="U693" s="201"/>
      <c r="V693" s="113"/>
      <c r="W693" s="113"/>
      <c r="X693" s="113"/>
      <c r="Y693" s="113"/>
      <c r="Z693" s="113"/>
      <c r="AA693" s="113"/>
      <c r="AB693" s="113"/>
      <c r="AC693" s="201"/>
      <c r="AD693" s="113"/>
      <c r="AE693" s="113"/>
      <c r="AF693" s="113"/>
      <c r="AG693" s="113"/>
    </row>
    <row r="694" spans="2:33" x14ac:dyDescent="0.2">
      <c r="B694" s="200"/>
      <c r="C694" s="113"/>
      <c r="D694" s="201"/>
      <c r="E694" s="201"/>
      <c r="F694" s="113"/>
      <c r="G694" s="113"/>
      <c r="H694" s="113"/>
      <c r="I694" s="203"/>
      <c r="J694" s="203"/>
      <c r="K694" s="203"/>
      <c r="L694" s="204"/>
      <c r="M694" s="201"/>
      <c r="N694" s="201"/>
      <c r="O694" s="201"/>
      <c r="P694" s="201"/>
      <c r="Q694" s="113"/>
      <c r="R694" s="113"/>
      <c r="U694" s="201"/>
      <c r="V694" s="113"/>
      <c r="W694" s="113"/>
      <c r="X694" s="113"/>
      <c r="Y694" s="113"/>
      <c r="Z694" s="113"/>
      <c r="AA694" s="113"/>
      <c r="AB694" s="113"/>
      <c r="AC694" s="201"/>
      <c r="AD694" s="113"/>
      <c r="AE694" s="113"/>
      <c r="AF694" s="113"/>
      <c r="AG694" s="113"/>
    </row>
    <row r="695" spans="2:33" x14ac:dyDescent="0.2">
      <c r="B695" s="200"/>
      <c r="C695" s="113"/>
      <c r="D695" s="201"/>
      <c r="E695" s="201"/>
      <c r="F695" s="113"/>
      <c r="G695" s="113"/>
      <c r="H695" s="113"/>
      <c r="I695" s="203"/>
      <c r="J695" s="203"/>
      <c r="K695" s="203"/>
      <c r="L695" s="204"/>
      <c r="M695" s="201"/>
      <c r="N695" s="201"/>
      <c r="O695" s="201"/>
      <c r="P695" s="201"/>
      <c r="Q695" s="113"/>
      <c r="R695" s="113"/>
      <c r="U695" s="201"/>
      <c r="V695" s="113"/>
      <c r="W695" s="113"/>
      <c r="X695" s="113"/>
      <c r="Y695" s="113"/>
      <c r="Z695" s="113"/>
      <c r="AA695" s="113"/>
      <c r="AB695" s="113"/>
      <c r="AC695" s="201"/>
      <c r="AD695" s="113"/>
      <c r="AE695" s="113"/>
      <c r="AF695" s="113"/>
      <c r="AG695" s="113"/>
    </row>
    <row r="696" spans="2:33" x14ac:dyDescent="0.2">
      <c r="B696" s="200"/>
      <c r="C696" s="113"/>
      <c r="D696" s="201"/>
      <c r="E696" s="201"/>
      <c r="F696" s="113"/>
      <c r="G696" s="113"/>
      <c r="H696" s="113"/>
      <c r="I696" s="203"/>
      <c r="J696" s="203"/>
      <c r="K696" s="203"/>
      <c r="L696" s="204"/>
      <c r="M696" s="201"/>
      <c r="N696" s="201"/>
      <c r="O696" s="201"/>
      <c r="P696" s="201"/>
      <c r="Q696" s="113"/>
      <c r="R696" s="113"/>
      <c r="U696" s="201"/>
      <c r="V696" s="113"/>
      <c r="W696" s="113"/>
      <c r="X696" s="113"/>
      <c r="Y696" s="113"/>
      <c r="Z696" s="113"/>
      <c r="AA696" s="113"/>
      <c r="AB696" s="113"/>
      <c r="AC696" s="201"/>
      <c r="AD696" s="113"/>
      <c r="AE696" s="113"/>
      <c r="AF696" s="113"/>
      <c r="AG696" s="113"/>
    </row>
    <row r="697" spans="2:33" x14ac:dyDescent="0.2">
      <c r="B697" s="200"/>
      <c r="C697" s="113"/>
      <c r="D697" s="201"/>
      <c r="E697" s="201"/>
      <c r="F697" s="113"/>
      <c r="G697" s="113"/>
      <c r="H697" s="113"/>
      <c r="I697" s="203"/>
      <c r="J697" s="203"/>
      <c r="K697" s="203"/>
      <c r="L697" s="204"/>
      <c r="M697" s="201"/>
      <c r="N697" s="201"/>
      <c r="O697" s="201"/>
      <c r="P697" s="201"/>
      <c r="Q697" s="113"/>
      <c r="R697" s="113"/>
      <c r="U697" s="201"/>
      <c r="V697" s="113"/>
      <c r="W697" s="113"/>
      <c r="X697" s="113"/>
      <c r="Y697" s="113"/>
      <c r="Z697" s="113"/>
      <c r="AA697" s="113"/>
      <c r="AB697" s="113"/>
      <c r="AC697" s="201"/>
      <c r="AD697" s="113"/>
      <c r="AE697" s="113"/>
      <c r="AF697" s="113"/>
      <c r="AG697" s="113"/>
    </row>
    <row r="698" spans="2:33" x14ac:dyDescent="0.2">
      <c r="B698" s="200"/>
      <c r="C698" s="113"/>
      <c r="D698" s="201"/>
      <c r="E698" s="201"/>
      <c r="F698" s="113"/>
      <c r="G698" s="113"/>
      <c r="H698" s="113"/>
      <c r="I698" s="203"/>
      <c r="J698" s="203"/>
      <c r="K698" s="203"/>
      <c r="L698" s="204"/>
      <c r="M698" s="201"/>
      <c r="N698" s="201"/>
      <c r="O698" s="201"/>
      <c r="P698" s="201"/>
      <c r="Q698" s="113"/>
      <c r="R698" s="113"/>
      <c r="U698" s="201"/>
      <c r="V698" s="113"/>
      <c r="W698" s="113"/>
      <c r="X698" s="113"/>
      <c r="Y698" s="113"/>
      <c r="Z698" s="113"/>
      <c r="AA698" s="113"/>
      <c r="AB698" s="113"/>
      <c r="AC698" s="201"/>
      <c r="AD698" s="113"/>
      <c r="AE698" s="113"/>
      <c r="AF698" s="113"/>
      <c r="AG698" s="113"/>
    </row>
    <row r="699" spans="2:33" x14ac:dyDescent="0.2">
      <c r="B699" s="200"/>
      <c r="C699" s="113"/>
      <c r="D699" s="201"/>
      <c r="E699" s="201"/>
      <c r="F699" s="113"/>
      <c r="G699" s="113"/>
      <c r="H699" s="113"/>
      <c r="I699" s="203"/>
      <c r="J699" s="203"/>
      <c r="K699" s="203"/>
      <c r="L699" s="204"/>
      <c r="M699" s="201"/>
      <c r="N699" s="201"/>
      <c r="O699" s="201"/>
      <c r="P699" s="201"/>
      <c r="Q699" s="113"/>
      <c r="R699" s="113"/>
      <c r="U699" s="201"/>
      <c r="V699" s="113"/>
      <c r="W699" s="113"/>
      <c r="X699" s="113"/>
      <c r="Y699" s="113"/>
      <c r="Z699" s="113"/>
      <c r="AA699" s="113"/>
      <c r="AB699" s="113"/>
      <c r="AC699" s="201"/>
      <c r="AD699" s="113"/>
      <c r="AE699" s="113"/>
      <c r="AF699" s="113"/>
      <c r="AG699" s="113"/>
    </row>
    <row r="700" spans="2:33" x14ac:dyDescent="0.2">
      <c r="B700" s="200"/>
      <c r="C700" s="113"/>
      <c r="D700" s="201"/>
      <c r="E700" s="201"/>
      <c r="F700" s="113"/>
      <c r="G700" s="113"/>
      <c r="H700" s="113"/>
      <c r="I700" s="203"/>
      <c r="J700" s="203"/>
      <c r="K700" s="203"/>
      <c r="L700" s="204"/>
      <c r="M700" s="201"/>
      <c r="N700" s="201"/>
      <c r="O700" s="201"/>
      <c r="P700" s="201"/>
      <c r="Q700" s="113"/>
      <c r="R700" s="113"/>
      <c r="U700" s="201"/>
      <c r="V700" s="113"/>
      <c r="W700" s="113"/>
      <c r="X700" s="113"/>
      <c r="Y700" s="113"/>
      <c r="Z700" s="113"/>
      <c r="AA700" s="113"/>
      <c r="AB700" s="113"/>
      <c r="AC700" s="201"/>
      <c r="AD700" s="113"/>
      <c r="AE700" s="113"/>
      <c r="AF700" s="113"/>
      <c r="AG700" s="113"/>
    </row>
    <row r="701" spans="2:33" x14ac:dyDescent="0.2">
      <c r="B701" s="200"/>
      <c r="C701" s="113"/>
      <c r="D701" s="201"/>
      <c r="E701" s="201"/>
      <c r="F701" s="113"/>
      <c r="G701" s="113"/>
      <c r="H701" s="113"/>
      <c r="I701" s="203"/>
      <c r="J701" s="203"/>
      <c r="K701" s="203"/>
      <c r="L701" s="204"/>
      <c r="M701" s="201"/>
      <c r="N701" s="201"/>
      <c r="O701" s="201"/>
      <c r="P701" s="201"/>
      <c r="Q701" s="113"/>
      <c r="R701" s="113"/>
      <c r="U701" s="201"/>
      <c r="V701" s="113"/>
      <c r="W701" s="113"/>
      <c r="X701" s="113"/>
      <c r="Y701" s="113"/>
      <c r="Z701" s="113"/>
      <c r="AA701" s="113"/>
      <c r="AB701" s="113"/>
      <c r="AC701" s="201"/>
      <c r="AD701" s="113"/>
      <c r="AE701" s="113"/>
      <c r="AF701" s="113"/>
      <c r="AG701" s="113"/>
    </row>
    <row r="702" spans="2:33" x14ac:dyDescent="0.2">
      <c r="B702" s="200"/>
      <c r="C702" s="113"/>
      <c r="D702" s="201"/>
      <c r="E702" s="201"/>
      <c r="F702" s="113"/>
      <c r="G702" s="113"/>
      <c r="H702" s="113"/>
      <c r="I702" s="203"/>
      <c r="J702" s="203"/>
      <c r="K702" s="203"/>
      <c r="L702" s="204"/>
      <c r="M702" s="201"/>
      <c r="N702" s="201"/>
      <c r="O702" s="201"/>
      <c r="P702" s="201"/>
      <c r="Q702" s="113"/>
      <c r="R702" s="113"/>
      <c r="U702" s="201"/>
      <c r="V702" s="113"/>
      <c r="W702" s="113"/>
      <c r="X702" s="113"/>
      <c r="Y702" s="113"/>
      <c r="Z702" s="113"/>
      <c r="AA702" s="113"/>
      <c r="AB702" s="113"/>
      <c r="AC702" s="201"/>
      <c r="AD702" s="113"/>
      <c r="AE702" s="113"/>
      <c r="AF702" s="113"/>
      <c r="AG702" s="113"/>
    </row>
    <row r="703" spans="2:33" x14ac:dyDescent="0.2">
      <c r="B703" s="200"/>
      <c r="C703" s="113"/>
      <c r="D703" s="201"/>
      <c r="E703" s="201"/>
      <c r="F703" s="113"/>
      <c r="G703" s="113"/>
      <c r="H703" s="113"/>
      <c r="I703" s="203"/>
      <c r="J703" s="203"/>
      <c r="K703" s="203"/>
      <c r="L703" s="204"/>
      <c r="M703" s="201"/>
      <c r="N703" s="201"/>
      <c r="O703" s="201"/>
      <c r="P703" s="201"/>
      <c r="Q703" s="113"/>
      <c r="R703" s="113"/>
      <c r="U703" s="201"/>
      <c r="V703" s="113"/>
      <c r="W703" s="113"/>
      <c r="X703" s="113"/>
      <c r="Y703" s="113"/>
      <c r="Z703" s="113"/>
      <c r="AA703" s="113"/>
      <c r="AB703" s="113"/>
      <c r="AC703" s="201"/>
      <c r="AD703" s="113"/>
      <c r="AE703" s="113"/>
      <c r="AF703" s="113"/>
      <c r="AG703" s="113"/>
    </row>
    <row r="704" spans="2:33" x14ac:dyDescent="0.2">
      <c r="B704" s="200"/>
      <c r="C704" s="113"/>
      <c r="D704" s="201"/>
      <c r="E704" s="201"/>
      <c r="F704" s="113"/>
      <c r="G704" s="113"/>
      <c r="H704" s="113"/>
      <c r="I704" s="203"/>
      <c r="J704" s="203"/>
      <c r="K704" s="203"/>
      <c r="L704" s="204"/>
      <c r="M704" s="201"/>
      <c r="N704" s="201"/>
      <c r="O704" s="201"/>
      <c r="P704" s="201"/>
      <c r="Q704" s="113"/>
      <c r="R704" s="113"/>
      <c r="U704" s="201"/>
      <c r="V704" s="113"/>
      <c r="W704" s="113"/>
      <c r="X704" s="113"/>
      <c r="Y704" s="113"/>
      <c r="Z704" s="113"/>
      <c r="AA704" s="113"/>
      <c r="AB704" s="113"/>
      <c r="AC704" s="201"/>
      <c r="AD704" s="113"/>
      <c r="AE704" s="113"/>
      <c r="AF704" s="113"/>
      <c r="AG704" s="113"/>
    </row>
    <row r="705" spans="2:33" x14ac:dyDescent="0.2">
      <c r="B705" s="200"/>
      <c r="C705" s="113"/>
      <c r="D705" s="201"/>
      <c r="E705" s="201"/>
      <c r="F705" s="113"/>
      <c r="G705" s="113"/>
      <c r="H705" s="113"/>
      <c r="I705" s="203"/>
      <c r="J705" s="203"/>
      <c r="K705" s="203"/>
      <c r="L705" s="204"/>
      <c r="M705" s="201"/>
      <c r="N705" s="201"/>
      <c r="O705" s="201"/>
      <c r="P705" s="201"/>
      <c r="Q705" s="113"/>
      <c r="R705" s="113"/>
      <c r="U705" s="201"/>
      <c r="V705" s="113"/>
      <c r="W705" s="113"/>
      <c r="X705" s="113"/>
      <c r="Y705" s="113"/>
      <c r="Z705" s="113"/>
      <c r="AA705" s="113"/>
      <c r="AB705" s="113"/>
      <c r="AC705" s="201"/>
      <c r="AD705" s="113"/>
      <c r="AE705" s="113"/>
      <c r="AF705" s="113"/>
      <c r="AG705" s="113"/>
    </row>
    <row r="706" spans="2:33" x14ac:dyDescent="0.2">
      <c r="B706" s="200"/>
      <c r="C706" s="113"/>
      <c r="D706" s="201"/>
      <c r="E706" s="201"/>
      <c r="F706" s="113"/>
      <c r="G706" s="113"/>
      <c r="H706" s="113"/>
      <c r="I706" s="203"/>
      <c r="J706" s="203"/>
      <c r="K706" s="203"/>
      <c r="L706" s="204"/>
      <c r="M706" s="201"/>
      <c r="N706" s="201"/>
      <c r="O706" s="201"/>
      <c r="P706" s="201"/>
      <c r="Q706" s="113"/>
      <c r="R706" s="113"/>
      <c r="U706" s="201"/>
      <c r="V706" s="113"/>
      <c r="W706" s="113"/>
      <c r="X706" s="113"/>
      <c r="Y706" s="113"/>
      <c r="Z706" s="113"/>
      <c r="AA706" s="113"/>
      <c r="AB706" s="113"/>
      <c r="AC706" s="201"/>
      <c r="AD706" s="113"/>
      <c r="AE706" s="113"/>
      <c r="AF706" s="113"/>
      <c r="AG706" s="113"/>
    </row>
    <row r="707" spans="2:33" x14ac:dyDescent="0.2">
      <c r="B707" s="200"/>
      <c r="C707" s="113"/>
      <c r="D707" s="201"/>
      <c r="E707" s="201"/>
      <c r="F707" s="113"/>
      <c r="G707" s="113"/>
      <c r="H707" s="113"/>
      <c r="I707" s="203"/>
      <c r="J707" s="203"/>
      <c r="K707" s="203"/>
      <c r="L707" s="204"/>
      <c r="M707" s="201"/>
      <c r="N707" s="201"/>
      <c r="O707" s="201"/>
      <c r="P707" s="201"/>
      <c r="Q707" s="113"/>
      <c r="R707" s="113"/>
      <c r="U707" s="201"/>
      <c r="V707" s="113"/>
      <c r="W707" s="113"/>
      <c r="X707" s="113"/>
      <c r="Y707" s="113"/>
      <c r="Z707" s="113"/>
      <c r="AA707" s="113"/>
      <c r="AB707" s="113"/>
      <c r="AC707" s="201"/>
      <c r="AD707" s="113"/>
      <c r="AE707" s="113"/>
      <c r="AF707" s="113"/>
      <c r="AG707" s="113"/>
    </row>
    <row r="708" spans="2:33" x14ac:dyDescent="0.2">
      <c r="B708" s="200"/>
      <c r="C708" s="113"/>
      <c r="D708" s="201"/>
      <c r="E708" s="201"/>
      <c r="F708" s="113"/>
      <c r="G708" s="113"/>
      <c r="H708" s="113"/>
      <c r="I708" s="203"/>
      <c r="J708" s="203"/>
      <c r="K708" s="203"/>
      <c r="L708" s="204"/>
      <c r="M708" s="201"/>
      <c r="N708" s="201"/>
      <c r="O708" s="201"/>
      <c r="P708" s="201"/>
      <c r="Q708" s="113"/>
      <c r="R708" s="113"/>
      <c r="U708" s="201"/>
      <c r="V708" s="113"/>
      <c r="W708" s="113"/>
      <c r="X708" s="113"/>
      <c r="Y708" s="113"/>
      <c r="Z708" s="113"/>
      <c r="AA708" s="113"/>
      <c r="AB708" s="113"/>
      <c r="AC708" s="201"/>
      <c r="AD708" s="113"/>
      <c r="AE708" s="113"/>
      <c r="AF708" s="113"/>
      <c r="AG708" s="113"/>
    </row>
    <row r="709" spans="2:33" x14ac:dyDescent="0.2">
      <c r="B709" s="200"/>
      <c r="C709" s="113"/>
      <c r="D709" s="201"/>
      <c r="E709" s="201"/>
      <c r="F709" s="113"/>
      <c r="G709" s="113"/>
      <c r="H709" s="113"/>
      <c r="I709" s="203"/>
      <c r="J709" s="203"/>
      <c r="K709" s="203"/>
      <c r="L709" s="204"/>
      <c r="M709" s="201"/>
      <c r="N709" s="201"/>
      <c r="O709" s="201"/>
      <c r="P709" s="201"/>
      <c r="Q709" s="113"/>
      <c r="R709" s="113"/>
      <c r="U709" s="201"/>
      <c r="V709" s="113"/>
      <c r="W709" s="113"/>
      <c r="X709" s="113"/>
      <c r="Y709" s="113"/>
      <c r="Z709" s="113"/>
      <c r="AA709" s="113"/>
      <c r="AB709" s="113"/>
      <c r="AC709" s="201"/>
      <c r="AD709" s="113"/>
      <c r="AE709" s="113"/>
      <c r="AF709" s="113"/>
      <c r="AG709" s="113"/>
    </row>
    <row r="710" spans="2:33" x14ac:dyDescent="0.2">
      <c r="B710" s="200"/>
      <c r="C710" s="113"/>
      <c r="D710" s="201"/>
      <c r="E710" s="201"/>
      <c r="F710" s="113"/>
      <c r="G710" s="113"/>
      <c r="H710" s="113"/>
      <c r="I710" s="203"/>
      <c r="J710" s="203"/>
      <c r="K710" s="203"/>
      <c r="L710" s="204"/>
      <c r="M710" s="201"/>
      <c r="N710" s="201"/>
      <c r="O710" s="201"/>
      <c r="P710" s="201"/>
      <c r="Q710" s="113"/>
      <c r="R710" s="113"/>
      <c r="U710" s="201"/>
      <c r="V710" s="113"/>
      <c r="W710" s="113"/>
      <c r="X710" s="113"/>
      <c r="Y710" s="113"/>
      <c r="Z710" s="113"/>
      <c r="AA710" s="113"/>
      <c r="AB710" s="113"/>
      <c r="AC710" s="201"/>
      <c r="AD710" s="113"/>
      <c r="AE710" s="113"/>
      <c r="AF710" s="113"/>
      <c r="AG710" s="113"/>
    </row>
    <row r="711" spans="2:33" x14ac:dyDescent="0.2">
      <c r="B711" s="200"/>
      <c r="C711" s="113"/>
      <c r="D711" s="201"/>
      <c r="E711" s="201"/>
      <c r="F711" s="113"/>
      <c r="G711" s="113"/>
      <c r="H711" s="113"/>
      <c r="I711" s="203"/>
      <c r="J711" s="203"/>
      <c r="K711" s="203"/>
      <c r="L711" s="204"/>
      <c r="M711" s="201"/>
      <c r="N711" s="201"/>
      <c r="O711" s="201"/>
      <c r="P711" s="201"/>
      <c r="Q711" s="113"/>
      <c r="R711" s="113"/>
      <c r="U711" s="201"/>
      <c r="V711" s="113"/>
      <c r="W711" s="113"/>
      <c r="X711" s="113"/>
      <c r="Y711" s="113"/>
      <c r="Z711" s="113"/>
      <c r="AA711" s="113"/>
      <c r="AB711" s="113"/>
      <c r="AC711" s="201"/>
      <c r="AD711" s="113"/>
      <c r="AE711" s="113"/>
      <c r="AF711" s="113"/>
      <c r="AG711" s="113"/>
    </row>
    <row r="712" spans="2:33" x14ac:dyDescent="0.2">
      <c r="B712" s="200"/>
      <c r="C712" s="113"/>
      <c r="D712" s="201"/>
      <c r="E712" s="201"/>
      <c r="F712" s="113"/>
      <c r="G712" s="113"/>
      <c r="H712" s="113"/>
      <c r="I712" s="203"/>
      <c r="J712" s="203"/>
      <c r="K712" s="203"/>
      <c r="L712" s="204"/>
      <c r="M712" s="201"/>
      <c r="N712" s="201"/>
      <c r="O712" s="201"/>
      <c r="P712" s="201"/>
      <c r="Q712" s="113"/>
      <c r="R712" s="113"/>
      <c r="U712" s="201"/>
      <c r="V712" s="113"/>
      <c r="W712" s="113"/>
      <c r="X712" s="113"/>
      <c r="Y712" s="113"/>
      <c r="Z712" s="113"/>
      <c r="AA712" s="113"/>
      <c r="AB712" s="113"/>
      <c r="AC712" s="201"/>
      <c r="AD712" s="113"/>
      <c r="AE712" s="113"/>
      <c r="AF712" s="113"/>
      <c r="AG712" s="113"/>
    </row>
    <row r="713" spans="2:33" x14ac:dyDescent="0.2">
      <c r="B713" s="200"/>
      <c r="C713" s="113"/>
      <c r="D713" s="201"/>
      <c r="E713" s="201"/>
      <c r="F713" s="113"/>
      <c r="G713" s="113"/>
      <c r="H713" s="113"/>
      <c r="I713" s="203"/>
      <c r="J713" s="203"/>
      <c r="K713" s="203"/>
      <c r="L713" s="204"/>
      <c r="M713" s="201"/>
      <c r="N713" s="201"/>
      <c r="O713" s="201"/>
      <c r="P713" s="201"/>
      <c r="Q713" s="113"/>
      <c r="R713" s="113"/>
      <c r="U713" s="201"/>
      <c r="V713" s="113"/>
      <c r="W713" s="113"/>
      <c r="X713" s="113"/>
      <c r="Y713" s="113"/>
      <c r="Z713" s="113"/>
      <c r="AA713" s="113"/>
      <c r="AB713" s="113"/>
      <c r="AC713" s="201"/>
      <c r="AD713" s="113"/>
      <c r="AE713" s="113"/>
      <c r="AF713" s="113"/>
      <c r="AG713" s="113"/>
    </row>
    <row r="714" spans="2:33" x14ac:dyDescent="0.2">
      <c r="B714" s="200"/>
      <c r="C714" s="113"/>
      <c r="D714" s="201"/>
      <c r="E714" s="201"/>
      <c r="F714" s="113"/>
      <c r="G714" s="113"/>
      <c r="H714" s="113"/>
      <c r="I714" s="203"/>
      <c r="J714" s="203"/>
      <c r="K714" s="203"/>
      <c r="L714" s="204"/>
      <c r="M714" s="201"/>
      <c r="N714" s="201"/>
      <c r="O714" s="201"/>
      <c r="P714" s="201"/>
      <c r="Q714" s="113"/>
      <c r="R714" s="113"/>
      <c r="U714" s="201"/>
      <c r="V714" s="113"/>
      <c r="W714" s="113"/>
      <c r="X714" s="113"/>
      <c r="Y714" s="113"/>
      <c r="Z714" s="113"/>
      <c r="AA714" s="113"/>
      <c r="AB714" s="113"/>
      <c r="AC714" s="201"/>
      <c r="AD714" s="113"/>
      <c r="AE714" s="113"/>
      <c r="AF714" s="113"/>
      <c r="AG714" s="113"/>
    </row>
    <row r="715" spans="2:33" x14ac:dyDescent="0.2">
      <c r="B715" s="200"/>
      <c r="C715" s="113"/>
      <c r="D715" s="201"/>
      <c r="E715" s="201"/>
      <c r="F715" s="113"/>
      <c r="G715" s="113"/>
      <c r="H715" s="113"/>
      <c r="I715" s="203"/>
      <c r="J715" s="203"/>
      <c r="K715" s="203"/>
      <c r="L715" s="204"/>
      <c r="M715" s="201"/>
      <c r="N715" s="201"/>
      <c r="O715" s="201"/>
      <c r="P715" s="201"/>
      <c r="Q715" s="113"/>
      <c r="R715" s="113"/>
      <c r="U715" s="201"/>
      <c r="V715" s="113"/>
      <c r="W715" s="113"/>
      <c r="X715" s="113"/>
      <c r="Y715" s="113"/>
      <c r="Z715" s="113"/>
      <c r="AA715" s="113"/>
      <c r="AB715" s="113"/>
      <c r="AC715" s="201"/>
      <c r="AD715" s="113"/>
      <c r="AE715" s="113"/>
      <c r="AF715" s="113"/>
      <c r="AG715" s="113"/>
    </row>
    <row r="716" spans="2:33" x14ac:dyDescent="0.2">
      <c r="B716" s="200"/>
      <c r="C716" s="113"/>
      <c r="D716" s="201"/>
      <c r="E716" s="201"/>
      <c r="F716" s="113"/>
      <c r="G716" s="113"/>
      <c r="H716" s="113"/>
      <c r="I716" s="203"/>
      <c r="J716" s="203"/>
      <c r="K716" s="203"/>
      <c r="L716" s="204"/>
      <c r="M716" s="201"/>
      <c r="N716" s="201"/>
      <c r="O716" s="201"/>
      <c r="P716" s="201"/>
      <c r="Q716" s="113"/>
      <c r="R716" s="113"/>
      <c r="U716" s="201"/>
      <c r="V716" s="113"/>
      <c r="W716" s="113"/>
      <c r="X716" s="113"/>
      <c r="Y716" s="113"/>
      <c r="Z716" s="113"/>
      <c r="AA716" s="113"/>
      <c r="AB716" s="113"/>
      <c r="AC716" s="201"/>
      <c r="AD716" s="113"/>
      <c r="AE716" s="113"/>
      <c r="AF716" s="113"/>
      <c r="AG716" s="113"/>
    </row>
    <row r="717" spans="2:33" x14ac:dyDescent="0.2">
      <c r="B717" s="200"/>
      <c r="C717" s="113"/>
      <c r="D717" s="201"/>
      <c r="E717" s="201"/>
      <c r="F717" s="113"/>
      <c r="G717" s="113"/>
      <c r="H717" s="113"/>
      <c r="I717" s="203"/>
      <c r="J717" s="203"/>
      <c r="K717" s="203"/>
      <c r="L717" s="204"/>
      <c r="M717" s="201"/>
      <c r="N717" s="201"/>
      <c r="O717" s="201"/>
      <c r="P717" s="201"/>
      <c r="Q717" s="113"/>
      <c r="R717" s="113"/>
      <c r="U717" s="201"/>
      <c r="V717" s="113"/>
      <c r="W717" s="113"/>
      <c r="X717" s="113"/>
      <c r="Y717" s="113"/>
      <c r="Z717" s="113"/>
      <c r="AA717" s="113"/>
      <c r="AB717" s="113"/>
      <c r="AC717" s="201"/>
      <c r="AD717" s="113"/>
      <c r="AE717" s="113"/>
      <c r="AF717" s="113"/>
      <c r="AG717" s="113"/>
    </row>
    <row r="718" spans="2:33" x14ac:dyDescent="0.2">
      <c r="B718" s="200"/>
      <c r="C718" s="113"/>
      <c r="D718" s="201"/>
      <c r="E718" s="201"/>
      <c r="F718" s="113"/>
      <c r="G718" s="113"/>
      <c r="H718" s="113"/>
      <c r="I718" s="203"/>
      <c r="J718" s="203"/>
      <c r="K718" s="203"/>
      <c r="L718" s="204"/>
      <c r="M718" s="201"/>
      <c r="N718" s="201"/>
      <c r="O718" s="201"/>
      <c r="P718" s="201"/>
      <c r="Q718" s="113"/>
      <c r="R718" s="113"/>
      <c r="U718" s="201"/>
      <c r="V718" s="113"/>
      <c r="W718" s="113"/>
      <c r="X718" s="113"/>
      <c r="Y718" s="113"/>
      <c r="Z718" s="113"/>
      <c r="AA718" s="113"/>
      <c r="AB718" s="113"/>
      <c r="AC718" s="201"/>
      <c r="AD718" s="113"/>
      <c r="AE718" s="113"/>
      <c r="AF718" s="113"/>
      <c r="AG718" s="113"/>
    </row>
    <row r="719" spans="2:33" x14ac:dyDescent="0.2">
      <c r="B719" s="200"/>
      <c r="C719" s="113"/>
      <c r="D719" s="201"/>
      <c r="E719" s="201"/>
      <c r="F719" s="113"/>
      <c r="G719" s="113"/>
      <c r="H719" s="113"/>
      <c r="I719" s="203"/>
      <c r="J719" s="203"/>
      <c r="K719" s="203"/>
      <c r="L719" s="204"/>
      <c r="M719" s="201"/>
      <c r="N719" s="201"/>
      <c r="O719" s="201"/>
      <c r="P719" s="201"/>
      <c r="Q719" s="113"/>
      <c r="R719" s="113"/>
      <c r="U719" s="201"/>
      <c r="V719" s="113"/>
      <c r="W719" s="113"/>
      <c r="X719" s="113"/>
      <c r="Y719" s="113"/>
      <c r="Z719" s="113"/>
      <c r="AA719" s="113"/>
      <c r="AB719" s="113"/>
      <c r="AC719" s="201"/>
      <c r="AD719" s="113"/>
      <c r="AE719" s="113"/>
      <c r="AF719" s="113"/>
      <c r="AG719" s="113"/>
    </row>
    <row r="720" spans="2:33" x14ac:dyDescent="0.2">
      <c r="B720" s="200"/>
      <c r="C720" s="113"/>
      <c r="D720" s="201"/>
      <c r="E720" s="201"/>
      <c r="F720" s="113"/>
      <c r="G720" s="113"/>
      <c r="H720" s="113"/>
      <c r="I720" s="203"/>
      <c r="J720" s="203"/>
      <c r="K720" s="203"/>
      <c r="L720" s="204"/>
      <c r="M720" s="201"/>
      <c r="N720" s="201"/>
      <c r="O720" s="201"/>
      <c r="P720" s="201"/>
      <c r="Q720" s="113"/>
      <c r="R720" s="113"/>
      <c r="U720" s="201"/>
      <c r="V720" s="113"/>
      <c r="W720" s="113"/>
      <c r="X720" s="113"/>
      <c r="Y720" s="113"/>
      <c r="Z720" s="113"/>
      <c r="AA720" s="113"/>
      <c r="AB720" s="113"/>
      <c r="AC720" s="201"/>
      <c r="AD720" s="113"/>
      <c r="AE720" s="113"/>
      <c r="AF720" s="113"/>
      <c r="AG720" s="113"/>
    </row>
    <row r="721" spans="2:33" x14ac:dyDescent="0.2">
      <c r="B721" s="200"/>
      <c r="C721" s="113"/>
      <c r="D721" s="201"/>
      <c r="E721" s="201"/>
      <c r="F721" s="113"/>
      <c r="G721" s="113"/>
      <c r="H721" s="113"/>
      <c r="I721" s="203"/>
      <c r="J721" s="203"/>
      <c r="K721" s="203"/>
      <c r="L721" s="204"/>
      <c r="M721" s="201"/>
      <c r="N721" s="201"/>
      <c r="O721" s="201"/>
      <c r="P721" s="201"/>
      <c r="Q721" s="113"/>
      <c r="R721" s="113"/>
      <c r="U721" s="201"/>
      <c r="V721" s="113"/>
      <c r="W721" s="113"/>
      <c r="X721" s="113"/>
      <c r="Y721" s="113"/>
      <c r="Z721" s="113"/>
      <c r="AA721" s="113"/>
      <c r="AB721" s="113"/>
      <c r="AC721" s="201"/>
      <c r="AD721" s="113"/>
      <c r="AE721" s="113"/>
      <c r="AF721" s="113"/>
      <c r="AG721" s="113"/>
    </row>
    <row r="722" spans="2:33" x14ac:dyDescent="0.2">
      <c r="B722" s="200"/>
      <c r="C722" s="113"/>
      <c r="D722" s="201"/>
      <c r="E722" s="201"/>
      <c r="F722" s="113"/>
      <c r="G722" s="113"/>
      <c r="H722" s="113"/>
      <c r="I722" s="203"/>
      <c r="J722" s="203"/>
      <c r="K722" s="203"/>
      <c r="L722" s="204"/>
      <c r="M722" s="201"/>
      <c r="N722" s="201"/>
      <c r="O722" s="201"/>
      <c r="P722" s="201"/>
      <c r="Q722" s="113"/>
      <c r="R722" s="113"/>
      <c r="U722" s="201"/>
      <c r="V722" s="113"/>
      <c r="W722" s="113"/>
      <c r="X722" s="113"/>
      <c r="Y722" s="113"/>
      <c r="Z722" s="113"/>
      <c r="AA722" s="113"/>
      <c r="AB722" s="113"/>
      <c r="AC722" s="201"/>
      <c r="AD722" s="113"/>
      <c r="AE722" s="113"/>
      <c r="AF722" s="113"/>
      <c r="AG722" s="113"/>
    </row>
    <row r="723" spans="2:33" x14ac:dyDescent="0.2">
      <c r="B723" s="200"/>
      <c r="C723" s="113"/>
      <c r="D723" s="201"/>
      <c r="E723" s="201"/>
      <c r="F723" s="113"/>
      <c r="G723" s="113"/>
      <c r="H723" s="113"/>
      <c r="I723" s="203"/>
      <c r="J723" s="203"/>
      <c r="K723" s="203"/>
      <c r="L723" s="204"/>
      <c r="M723" s="201"/>
      <c r="N723" s="201"/>
      <c r="O723" s="201"/>
      <c r="P723" s="201"/>
      <c r="Q723" s="113"/>
      <c r="R723" s="113"/>
      <c r="U723" s="201"/>
      <c r="V723" s="113"/>
      <c r="W723" s="113"/>
      <c r="X723" s="113"/>
      <c r="Y723" s="113"/>
      <c r="Z723" s="113"/>
      <c r="AA723" s="113"/>
      <c r="AB723" s="113"/>
      <c r="AC723" s="201"/>
      <c r="AD723" s="113"/>
      <c r="AE723" s="113"/>
      <c r="AF723" s="113"/>
      <c r="AG723" s="113"/>
    </row>
    <row r="724" spans="2:33" x14ac:dyDescent="0.2">
      <c r="B724" s="200"/>
      <c r="C724" s="113"/>
      <c r="D724" s="201"/>
      <c r="E724" s="201"/>
      <c r="F724" s="113"/>
      <c r="G724" s="113"/>
      <c r="H724" s="113"/>
      <c r="I724" s="203"/>
      <c r="J724" s="203"/>
      <c r="K724" s="203"/>
      <c r="L724" s="204"/>
      <c r="M724" s="201"/>
      <c r="N724" s="201"/>
      <c r="O724" s="201"/>
      <c r="P724" s="201"/>
      <c r="Q724" s="113"/>
      <c r="R724" s="113"/>
      <c r="U724" s="201"/>
      <c r="V724" s="113"/>
      <c r="W724" s="113"/>
      <c r="X724" s="113"/>
      <c r="Y724" s="113"/>
      <c r="Z724" s="113"/>
      <c r="AA724" s="113"/>
      <c r="AB724" s="113"/>
      <c r="AC724" s="201"/>
      <c r="AD724" s="113"/>
      <c r="AE724" s="113"/>
      <c r="AF724" s="113"/>
      <c r="AG724" s="113"/>
    </row>
    <row r="725" spans="2:33" x14ac:dyDescent="0.2">
      <c r="B725" s="200"/>
      <c r="C725" s="113"/>
      <c r="D725" s="201"/>
      <c r="E725" s="201"/>
      <c r="F725" s="113"/>
      <c r="G725" s="113"/>
      <c r="H725" s="113"/>
      <c r="I725" s="203"/>
      <c r="J725" s="203"/>
      <c r="K725" s="203"/>
      <c r="L725" s="204"/>
      <c r="M725" s="201"/>
      <c r="N725" s="201"/>
      <c r="O725" s="201"/>
      <c r="P725" s="201"/>
      <c r="Q725" s="113"/>
      <c r="R725" s="113"/>
      <c r="U725" s="201"/>
      <c r="V725" s="113"/>
      <c r="W725" s="113"/>
      <c r="X725" s="113"/>
      <c r="Y725" s="113"/>
      <c r="Z725" s="113"/>
      <c r="AA725" s="113"/>
      <c r="AB725" s="113"/>
      <c r="AC725" s="201"/>
      <c r="AD725" s="113"/>
      <c r="AE725" s="113"/>
      <c r="AF725" s="113"/>
      <c r="AG725" s="113"/>
    </row>
    <row r="726" spans="2:33" x14ac:dyDescent="0.2">
      <c r="B726" s="200"/>
      <c r="C726" s="113"/>
      <c r="D726" s="201"/>
      <c r="E726" s="201"/>
      <c r="F726" s="113"/>
      <c r="G726" s="113"/>
      <c r="H726" s="113"/>
      <c r="I726" s="203"/>
      <c r="J726" s="203"/>
      <c r="K726" s="203"/>
      <c r="L726" s="204"/>
      <c r="M726" s="201"/>
      <c r="N726" s="201"/>
      <c r="O726" s="201"/>
      <c r="P726" s="201"/>
      <c r="Q726" s="113"/>
      <c r="R726" s="113"/>
      <c r="U726" s="201"/>
      <c r="V726" s="113"/>
      <c r="W726" s="113"/>
      <c r="X726" s="113"/>
      <c r="Y726" s="113"/>
      <c r="Z726" s="113"/>
      <c r="AA726" s="113"/>
      <c r="AB726" s="113"/>
      <c r="AC726" s="201"/>
      <c r="AD726" s="113"/>
      <c r="AE726" s="113"/>
      <c r="AF726" s="113"/>
      <c r="AG726" s="113"/>
    </row>
    <row r="727" spans="2:33" x14ac:dyDescent="0.2">
      <c r="B727" s="200"/>
      <c r="C727" s="113"/>
      <c r="D727" s="201"/>
      <c r="E727" s="201"/>
      <c r="F727" s="113"/>
      <c r="G727" s="113"/>
      <c r="H727" s="113"/>
      <c r="I727" s="203"/>
      <c r="J727" s="203"/>
      <c r="K727" s="203"/>
      <c r="L727" s="204"/>
      <c r="M727" s="201"/>
      <c r="N727" s="201"/>
      <c r="O727" s="201"/>
      <c r="P727" s="201"/>
      <c r="Q727" s="113"/>
      <c r="R727" s="113"/>
      <c r="U727" s="201"/>
      <c r="V727" s="113"/>
      <c r="W727" s="113"/>
      <c r="X727" s="113"/>
      <c r="Y727" s="113"/>
      <c r="Z727" s="113"/>
      <c r="AA727" s="113"/>
      <c r="AB727" s="113"/>
      <c r="AC727" s="201"/>
      <c r="AD727" s="113"/>
      <c r="AE727" s="113"/>
      <c r="AF727" s="113"/>
      <c r="AG727" s="113"/>
    </row>
    <row r="728" spans="2:33" x14ac:dyDescent="0.2">
      <c r="B728" s="200"/>
      <c r="C728" s="113"/>
      <c r="D728" s="201"/>
      <c r="E728" s="201"/>
      <c r="F728" s="113"/>
      <c r="G728" s="113"/>
      <c r="H728" s="113"/>
      <c r="I728" s="203"/>
      <c r="J728" s="203"/>
      <c r="K728" s="203"/>
      <c r="L728" s="204"/>
      <c r="M728" s="201"/>
      <c r="N728" s="201"/>
      <c r="O728" s="201"/>
      <c r="P728" s="201"/>
      <c r="Q728" s="113"/>
      <c r="R728" s="113"/>
      <c r="U728" s="201"/>
      <c r="V728" s="113"/>
      <c r="W728" s="113"/>
      <c r="X728" s="113"/>
      <c r="Y728" s="113"/>
      <c r="Z728" s="113"/>
      <c r="AA728" s="113"/>
      <c r="AB728" s="113"/>
      <c r="AC728" s="201"/>
      <c r="AD728" s="113"/>
      <c r="AE728" s="113"/>
      <c r="AF728" s="113"/>
      <c r="AG728" s="113"/>
    </row>
    <row r="729" spans="2:33" x14ac:dyDescent="0.2">
      <c r="B729" s="200"/>
      <c r="C729" s="113"/>
      <c r="D729" s="201"/>
      <c r="E729" s="201"/>
      <c r="F729" s="113"/>
      <c r="G729" s="113"/>
      <c r="H729" s="113"/>
      <c r="I729" s="203"/>
      <c r="J729" s="203"/>
      <c r="K729" s="203"/>
      <c r="L729" s="204"/>
      <c r="M729" s="201"/>
      <c r="N729" s="201"/>
      <c r="O729" s="201"/>
      <c r="P729" s="201"/>
      <c r="Q729" s="113"/>
      <c r="R729" s="113"/>
      <c r="U729" s="201"/>
      <c r="V729" s="113"/>
      <c r="W729" s="113"/>
      <c r="X729" s="113"/>
      <c r="Y729" s="113"/>
      <c r="Z729" s="113"/>
      <c r="AA729" s="113"/>
      <c r="AB729" s="113"/>
      <c r="AC729" s="201"/>
      <c r="AD729" s="113"/>
      <c r="AE729" s="113"/>
      <c r="AF729" s="113"/>
      <c r="AG729" s="113"/>
    </row>
    <row r="730" spans="2:33" x14ac:dyDescent="0.2">
      <c r="B730" s="200"/>
      <c r="C730" s="113"/>
      <c r="D730" s="201"/>
      <c r="E730" s="201"/>
      <c r="F730" s="113"/>
      <c r="G730" s="113"/>
      <c r="H730" s="113"/>
      <c r="I730" s="203"/>
      <c r="J730" s="203"/>
      <c r="K730" s="203"/>
      <c r="L730" s="204"/>
      <c r="M730" s="201"/>
      <c r="N730" s="201"/>
      <c r="O730" s="201"/>
      <c r="P730" s="201"/>
      <c r="Q730" s="113"/>
      <c r="R730" s="113"/>
      <c r="U730" s="201"/>
      <c r="V730" s="113"/>
      <c r="W730" s="113"/>
      <c r="X730" s="113"/>
      <c r="Y730" s="113"/>
      <c r="Z730" s="113"/>
      <c r="AA730" s="113"/>
      <c r="AB730" s="113"/>
      <c r="AC730" s="201"/>
      <c r="AD730" s="113"/>
      <c r="AE730" s="113"/>
      <c r="AF730" s="113"/>
      <c r="AG730" s="113"/>
    </row>
    <row r="731" spans="2:33" x14ac:dyDescent="0.2">
      <c r="B731" s="200"/>
      <c r="C731" s="113"/>
      <c r="D731" s="201"/>
      <c r="E731" s="201"/>
      <c r="F731" s="113"/>
      <c r="G731" s="113"/>
      <c r="H731" s="113"/>
      <c r="I731" s="203"/>
      <c r="J731" s="203"/>
      <c r="K731" s="203"/>
      <c r="L731" s="204"/>
      <c r="M731" s="201"/>
      <c r="N731" s="201"/>
      <c r="O731" s="201"/>
      <c r="P731" s="201"/>
      <c r="Q731" s="113"/>
      <c r="R731" s="113"/>
      <c r="U731" s="201"/>
      <c r="V731" s="113"/>
      <c r="W731" s="113"/>
      <c r="X731" s="113"/>
      <c r="Y731" s="113"/>
      <c r="Z731" s="113"/>
      <c r="AA731" s="113"/>
      <c r="AB731" s="113"/>
      <c r="AC731" s="201"/>
      <c r="AD731" s="113"/>
      <c r="AE731" s="113"/>
      <c r="AF731" s="113"/>
      <c r="AG731" s="113"/>
    </row>
    <row r="732" spans="2:33" x14ac:dyDescent="0.2">
      <c r="B732" s="200"/>
      <c r="C732" s="113"/>
      <c r="D732" s="201"/>
      <c r="E732" s="201"/>
      <c r="F732" s="113"/>
      <c r="G732" s="113"/>
      <c r="H732" s="113"/>
      <c r="I732" s="203"/>
      <c r="J732" s="203"/>
      <c r="K732" s="203"/>
      <c r="L732" s="204"/>
      <c r="M732" s="201"/>
      <c r="N732" s="201"/>
      <c r="O732" s="201"/>
      <c r="P732" s="201"/>
      <c r="Q732" s="113"/>
      <c r="R732" s="113"/>
      <c r="U732" s="201"/>
      <c r="V732" s="113"/>
      <c r="W732" s="113"/>
      <c r="X732" s="113"/>
      <c r="Y732" s="113"/>
      <c r="Z732" s="113"/>
      <c r="AA732" s="113"/>
      <c r="AB732" s="113"/>
      <c r="AC732" s="201"/>
      <c r="AD732" s="113"/>
      <c r="AE732" s="113"/>
      <c r="AF732" s="113"/>
      <c r="AG732" s="113"/>
    </row>
    <row r="733" spans="2:33" x14ac:dyDescent="0.2">
      <c r="B733" s="200"/>
      <c r="C733" s="113"/>
      <c r="D733" s="201"/>
      <c r="E733" s="201"/>
      <c r="F733" s="113"/>
      <c r="G733" s="113"/>
      <c r="H733" s="113"/>
      <c r="I733" s="203"/>
      <c r="J733" s="203"/>
      <c r="K733" s="203"/>
      <c r="L733" s="204"/>
      <c r="M733" s="201"/>
      <c r="N733" s="201"/>
      <c r="O733" s="201"/>
      <c r="P733" s="201"/>
      <c r="Q733" s="113"/>
      <c r="R733" s="113"/>
      <c r="U733" s="201"/>
      <c r="V733" s="113"/>
      <c r="W733" s="113"/>
      <c r="X733" s="113"/>
      <c r="Y733" s="113"/>
      <c r="Z733" s="113"/>
      <c r="AA733" s="113"/>
      <c r="AB733" s="113"/>
      <c r="AC733" s="201"/>
      <c r="AD733" s="113"/>
      <c r="AE733" s="113"/>
      <c r="AF733" s="113"/>
      <c r="AG733" s="113"/>
    </row>
    <row r="734" spans="2:33" x14ac:dyDescent="0.2">
      <c r="B734" s="200"/>
      <c r="C734" s="113"/>
      <c r="D734" s="201"/>
      <c r="E734" s="201"/>
      <c r="F734" s="113"/>
      <c r="G734" s="113"/>
      <c r="H734" s="113"/>
      <c r="I734" s="203"/>
      <c r="J734" s="203"/>
      <c r="K734" s="203"/>
      <c r="L734" s="204"/>
      <c r="M734" s="201"/>
      <c r="N734" s="201"/>
      <c r="O734" s="201"/>
      <c r="P734" s="201"/>
      <c r="Q734" s="113"/>
      <c r="R734" s="113"/>
      <c r="U734" s="201"/>
      <c r="V734" s="113"/>
      <c r="W734" s="113"/>
      <c r="X734" s="113"/>
      <c r="Y734" s="113"/>
      <c r="Z734" s="113"/>
      <c r="AA734" s="113"/>
      <c r="AB734" s="113"/>
      <c r="AC734" s="201"/>
      <c r="AD734" s="113"/>
      <c r="AE734" s="113"/>
      <c r="AF734" s="113"/>
      <c r="AG734" s="113"/>
    </row>
    <row r="735" spans="2:33" x14ac:dyDescent="0.2">
      <c r="B735" s="200"/>
      <c r="C735" s="113"/>
      <c r="D735" s="201"/>
      <c r="E735" s="201"/>
      <c r="F735" s="113"/>
      <c r="G735" s="113"/>
      <c r="H735" s="113"/>
      <c r="I735" s="203"/>
      <c r="J735" s="203"/>
      <c r="K735" s="203"/>
      <c r="L735" s="204"/>
      <c r="M735" s="201"/>
      <c r="N735" s="201"/>
      <c r="O735" s="201"/>
      <c r="P735" s="201"/>
      <c r="Q735" s="113"/>
      <c r="R735" s="113"/>
      <c r="U735" s="201"/>
      <c r="V735" s="113"/>
      <c r="W735" s="113"/>
      <c r="X735" s="113"/>
      <c r="Y735" s="113"/>
      <c r="Z735" s="113"/>
      <c r="AA735" s="113"/>
      <c r="AB735" s="113"/>
      <c r="AC735" s="201"/>
      <c r="AD735" s="113"/>
      <c r="AE735" s="113"/>
      <c r="AF735" s="113"/>
      <c r="AG735" s="113"/>
    </row>
    <row r="736" spans="2:33" x14ac:dyDescent="0.2">
      <c r="B736" s="200"/>
      <c r="C736" s="113"/>
      <c r="D736" s="201"/>
      <c r="E736" s="201"/>
      <c r="F736" s="113"/>
      <c r="G736" s="113"/>
      <c r="H736" s="113"/>
      <c r="I736" s="203"/>
      <c r="J736" s="203"/>
      <c r="K736" s="203"/>
      <c r="L736" s="204"/>
      <c r="M736" s="201"/>
      <c r="N736" s="201"/>
      <c r="O736" s="201"/>
      <c r="P736" s="201"/>
      <c r="Q736" s="113"/>
      <c r="R736" s="113"/>
      <c r="U736" s="201"/>
      <c r="V736" s="113"/>
      <c r="W736" s="113"/>
      <c r="X736" s="113"/>
      <c r="Y736" s="113"/>
      <c r="Z736" s="113"/>
      <c r="AA736" s="113"/>
      <c r="AB736" s="113"/>
      <c r="AC736" s="201"/>
      <c r="AD736" s="113"/>
      <c r="AE736" s="113"/>
      <c r="AF736" s="113"/>
      <c r="AG736" s="113"/>
    </row>
    <row r="737" spans="2:33" x14ac:dyDescent="0.2">
      <c r="B737" s="200"/>
      <c r="C737" s="113"/>
      <c r="D737" s="201"/>
      <c r="E737" s="201"/>
      <c r="F737" s="113"/>
      <c r="G737" s="113"/>
      <c r="H737" s="113"/>
      <c r="I737" s="203"/>
      <c r="J737" s="203"/>
      <c r="K737" s="203"/>
      <c r="L737" s="204"/>
      <c r="M737" s="201"/>
      <c r="N737" s="201"/>
      <c r="O737" s="201"/>
      <c r="P737" s="201"/>
      <c r="Q737" s="113"/>
      <c r="R737" s="113"/>
      <c r="U737" s="201"/>
      <c r="V737" s="113"/>
      <c r="W737" s="113"/>
      <c r="X737" s="113"/>
      <c r="Y737" s="113"/>
      <c r="Z737" s="113"/>
      <c r="AA737" s="113"/>
      <c r="AB737" s="113"/>
      <c r="AC737" s="201"/>
      <c r="AD737" s="113"/>
      <c r="AE737" s="113"/>
      <c r="AF737" s="113"/>
      <c r="AG737" s="113"/>
    </row>
    <row r="738" spans="2:33" x14ac:dyDescent="0.2">
      <c r="B738" s="200"/>
      <c r="C738" s="113"/>
      <c r="D738" s="201"/>
      <c r="E738" s="201"/>
      <c r="F738" s="113"/>
      <c r="G738" s="113"/>
      <c r="H738" s="113"/>
      <c r="I738" s="203"/>
      <c r="J738" s="203"/>
      <c r="K738" s="203"/>
      <c r="L738" s="204"/>
      <c r="M738" s="201"/>
      <c r="N738" s="201"/>
      <c r="O738" s="201"/>
      <c r="P738" s="201"/>
      <c r="Q738" s="113"/>
      <c r="R738" s="113"/>
      <c r="U738" s="201"/>
      <c r="V738" s="113"/>
      <c r="W738" s="113"/>
      <c r="X738" s="113"/>
      <c r="Y738" s="113"/>
      <c r="Z738" s="113"/>
      <c r="AA738" s="113"/>
      <c r="AB738" s="113"/>
      <c r="AC738" s="201"/>
      <c r="AD738" s="113"/>
      <c r="AE738" s="113"/>
      <c r="AF738" s="113"/>
      <c r="AG738" s="113"/>
    </row>
    <row r="739" spans="2:33" x14ac:dyDescent="0.2">
      <c r="B739" s="200"/>
      <c r="C739" s="113"/>
      <c r="D739" s="201"/>
      <c r="E739" s="201"/>
      <c r="F739" s="113"/>
      <c r="G739" s="113"/>
      <c r="H739" s="113"/>
      <c r="I739" s="203"/>
      <c r="J739" s="203"/>
      <c r="K739" s="203"/>
      <c r="L739" s="204"/>
      <c r="M739" s="201"/>
      <c r="N739" s="201"/>
      <c r="O739" s="201"/>
      <c r="P739" s="201"/>
      <c r="Q739" s="113"/>
      <c r="R739" s="113"/>
      <c r="U739" s="201"/>
      <c r="V739" s="113"/>
      <c r="W739" s="113"/>
      <c r="X739" s="113"/>
      <c r="Y739" s="113"/>
      <c r="Z739" s="113"/>
      <c r="AA739" s="113"/>
      <c r="AB739" s="113"/>
      <c r="AC739" s="201"/>
      <c r="AD739" s="113"/>
      <c r="AE739" s="113"/>
      <c r="AF739" s="113"/>
      <c r="AG739" s="113"/>
    </row>
    <row r="740" spans="2:33" x14ac:dyDescent="0.2">
      <c r="B740" s="200"/>
      <c r="C740" s="113"/>
      <c r="D740" s="201"/>
      <c r="E740" s="201"/>
      <c r="F740" s="113"/>
      <c r="G740" s="113"/>
      <c r="H740" s="113"/>
      <c r="I740" s="203"/>
      <c r="J740" s="203"/>
      <c r="K740" s="203"/>
      <c r="L740" s="204"/>
      <c r="M740" s="201"/>
      <c r="N740" s="201"/>
      <c r="O740" s="201"/>
      <c r="P740" s="201"/>
      <c r="Q740" s="113"/>
      <c r="R740" s="113"/>
      <c r="U740" s="201"/>
      <c r="V740" s="113"/>
      <c r="W740" s="113"/>
      <c r="X740" s="113"/>
      <c r="Y740" s="113"/>
      <c r="Z740" s="113"/>
      <c r="AA740" s="113"/>
      <c r="AB740" s="113"/>
      <c r="AC740" s="201"/>
      <c r="AD740" s="113"/>
      <c r="AE740" s="113"/>
      <c r="AF740" s="113"/>
      <c r="AG740" s="113"/>
    </row>
    <row r="741" spans="2:33" x14ac:dyDescent="0.2">
      <c r="B741" s="200"/>
      <c r="C741" s="113"/>
      <c r="D741" s="201"/>
      <c r="E741" s="201"/>
      <c r="F741" s="113"/>
      <c r="G741" s="113"/>
      <c r="H741" s="113"/>
      <c r="I741" s="203"/>
      <c r="J741" s="203"/>
      <c r="K741" s="203"/>
      <c r="L741" s="204"/>
      <c r="M741" s="201"/>
      <c r="N741" s="201"/>
      <c r="O741" s="201"/>
      <c r="P741" s="201"/>
      <c r="Q741" s="113"/>
      <c r="R741" s="113"/>
      <c r="U741" s="201"/>
      <c r="V741" s="113"/>
      <c r="W741" s="113"/>
      <c r="X741" s="113"/>
      <c r="Y741" s="113"/>
      <c r="Z741" s="113"/>
      <c r="AA741" s="113"/>
      <c r="AB741" s="113"/>
      <c r="AC741" s="201"/>
      <c r="AD741" s="113"/>
      <c r="AE741" s="113"/>
      <c r="AF741" s="113"/>
      <c r="AG741" s="113"/>
    </row>
    <row r="742" spans="2:33" x14ac:dyDescent="0.2">
      <c r="B742" s="200"/>
      <c r="C742" s="113"/>
      <c r="D742" s="201"/>
      <c r="E742" s="201"/>
      <c r="F742" s="113"/>
      <c r="G742" s="113"/>
      <c r="H742" s="113"/>
      <c r="I742" s="203"/>
      <c r="J742" s="203"/>
      <c r="K742" s="203"/>
      <c r="L742" s="204"/>
      <c r="M742" s="201"/>
      <c r="N742" s="201"/>
      <c r="O742" s="201"/>
      <c r="P742" s="201"/>
      <c r="Q742" s="113"/>
      <c r="R742" s="113"/>
      <c r="U742" s="201"/>
      <c r="V742" s="113"/>
      <c r="W742" s="113"/>
      <c r="X742" s="113"/>
      <c r="Y742" s="113"/>
      <c r="Z742" s="113"/>
      <c r="AA742" s="113"/>
      <c r="AB742" s="113"/>
      <c r="AC742" s="201"/>
      <c r="AD742" s="113"/>
      <c r="AE742" s="113"/>
      <c r="AF742" s="113"/>
      <c r="AG742" s="113"/>
    </row>
    <row r="743" spans="2:33" x14ac:dyDescent="0.2">
      <c r="B743" s="200"/>
      <c r="C743" s="113"/>
      <c r="D743" s="201"/>
      <c r="E743" s="201"/>
      <c r="F743" s="113"/>
      <c r="G743" s="113"/>
      <c r="H743" s="113"/>
      <c r="I743" s="203"/>
      <c r="J743" s="203"/>
      <c r="K743" s="203"/>
      <c r="L743" s="204"/>
      <c r="M743" s="201"/>
      <c r="N743" s="201"/>
      <c r="O743" s="201"/>
      <c r="P743" s="201"/>
      <c r="Q743" s="113"/>
      <c r="R743" s="113"/>
      <c r="U743" s="201"/>
      <c r="V743" s="113"/>
      <c r="W743" s="113"/>
      <c r="X743" s="113"/>
      <c r="Y743" s="113"/>
      <c r="Z743" s="113"/>
      <c r="AA743" s="113"/>
      <c r="AB743" s="113"/>
      <c r="AC743" s="201"/>
      <c r="AD743" s="113"/>
      <c r="AE743" s="113"/>
      <c r="AF743" s="113"/>
      <c r="AG743" s="113"/>
    </row>
    <row r="744" spans="2:33" x14ac:dyDescent="0.2">
      <c r="B744" s="200"/>
      <c r="C744" s="113"/>
      <c r="D744" s="201"/>
      <c r="E744" s="201"/>
      <c r="F744" s="113"/>
      <c r="G744" s="113"/>
      <c r="H744" s="113"/>
      <c r="I744" s="203"/>
      <c r="J744" s="203"/>
      <c r="K744" s="203"/>
      <c r="L744" s="204"/>
      <c r="M744" s="201"/>
      <c r="N744" s="201"/>
      <c r="O744" s="201"/>
      <c r="P744" s="201"/>
      <c r="Q744" s="113"/>
      <c r="R744" s="113"/>
      <c r="U744" s="201"/>
      <c r="V744" s="113"/>
      <c r="W744" s="113"/>
      <c r="X744" s="113"/>
      <c r="Y744" s="113"/>
      <c r="Z744" s="113"/>
      <c r="AA744" s="113"/>
      <c r="AB744" s="113"/>
      <c r="AC744" s="201"/>
      <c r="AD744" s="113"/>
      <c r="AE744" s="113"/>
      <c r="AF744" s="113"/>
      <c r="AG744" s="113"/>
    </row>
    <row r="745" spans="2:33" x14ac:dyDescent="0.2">
      <c r="B745" s="200"/>
      <c r="C745" s="113"/>
      <c r="D745" s="201"/>
      <c r="E745" s="201"/>
      <c r="F745" s="113"/>
      <c r="G745" s="113"/>
      <c r="H745" s="113"/>
      <c r="I745" s="203"/>
      <c r="J745" s="203"/>
      <c r="K745" s="203"/>
      <c r="L745" s="204"/>
      <c r="M745" s="201"/>
      <c r="N745" s="201"/>
      <c r="O745" s="201"/>
      <c r="P745" s="201"/>
      <c r="Q745" s="113"/>
      <c r="R745" s="113"/>
      <c r="U745" s="201"/>
      <c r="V745" s="113"/>
      <c r="W745" s="113"/>
      <c r="X745" s="113"/>
      <c r="Y745" s="113"/>
      <c r="Z745" s="113"/>
      <c r="AA745" s="113"/>
      <c r="AB745" s="113"/>
      <c r="AC745" s="201"/>
      <c r="AD745" s="113"/>
      <c r="AE745" s="113"/>
      <c r="AF745" s="113"/>
      <c r="AG745" s="113"/>
    </row>
    <row r="746" spans="2:33" x14ac:dyDescent="0.2">
      <c r="B746" s="200"/>
      <c r="C746" s="113"/>
      <c r="D746" s="201"/>
      <c r="E746" s="201"/>
      <c r="F746" s="113"/>
      <c r="G746" s="113"/>
      <c r="H746" s="113"/>
      <c r="I746" s="203"/>
      <c r="J746" s="203"/>
      <c r="K746" s="203"/>
      <c r="L746" s="204"/>
      <c r="M746" s="201"/>
      <c r="N746" s="201"/>
      <c r="O746" s="201"/>
      <c r="P746" s="201"/>
      <c r="Q746" s="113"/>
      <c r="R746" s="113"/>
      <c r="U746" s="201"/>
      <c r="V746" s="113"/>
      <c r="W746" s="113"/>
      <c r="X746" s="113"/>
      <c r="Y746" s="113"/>
      <c r="Z746" s="113"/>
      <c r="AA746" s="113"/>
      <c r="AB746" s="113"/>
      <c r="AC746" s="201"/>
      <c r="AD746" s="113"/>
      <c r="AE746" s="113"/>
      <c r="AF746" s="113"/>
      <c r="AG746" s="113"/>
    </row>
    <row r="747" spans="2:33" x14ac:dyDescent="0.2">
      <c r="B747" s="200"/>
      <c r="C747" s="113"/>
      <c r="D747" s="201"/>
      <c r="E747" s="201"/>
      <c r="F747" s="113"/>
      <c r="G747" s="113"/>
      <c r="H747" s="113"/>
      <c r="I747" s="203"/>
      <c r="J747" s="203"/>
      <c r="K747" s="203"/>
      <c r="L747" s="204"/>
      <c r="M747" s="201"/>
      <c r="N747" s="201"/>
      <c r="O747" s="201"/>
      <c r="P747" s="201"/>
      <c r="Q747" s="113"/>
      <c r="R747" s="113"/>
      <c r="U747" s="201"/>
      <c r="V747" s="113"/>
      <c r="W747" s="113"/>
      <c r="X747" s="113"/>
      <c r="Y747" s="113"/>
      <c r="Z747" s="113"/>
      <c r="AA747" s="113"/>
      <c r="AB747" s="113"/>
      <c r="AC747" s="201"/>
      <c r="AD747" s="113"/>
      <c r="AE747" s="113"/>
      <c r="AF747" s="113"/>
      <c r="AG747" s="113"/>
    </row>
    <row r="748" spans="2:33" x14ac:dyDescent="0.2">
      <c r="B748" s="200"/>
      <c r="C748" s="113"/>
      <c r="D748" s="201"/>
      <c r="E748" s="201"/>
      <c r="F748" s="113"/>
      <c r="G748" s="113"/>
      <c r="H748" s="113"/>
      <c r="I748" s="203"/>
      <c r="J748" s="203"/>
      <c r="K748" s="203"/>
      <c r="L748" s="204"/>
      <c r="M748" s="201"/>
      <c r="N748" s="201"/>
      <c r="O748" s="201"/>
      <c r="P748" s="201"/>
      <c r="Q748" s="113"/>
      <c r="R748" s="113"/>
      <c r="U748" s="201"/>
      <c r="V748" s="113"/>
      <c r="W748" s="113"/>
      <c r="X748" s="113"/>
      <c r="Y748" s="113"/>
      <c r="Z748" s="113"/>
      <c r="AA748" s="113"/>
      <c r="AB748" s="113"/>
      <c r="AC748" s="201"/>
      <c r="AD748" s="113"/>
      <c r="AE748" s="113"/>
      <c r="AF748" s="113"/>
      <c r="AG748" s="113"/>
    </row>
    <row r="749" spans="2:33" x14ac:dyDescent="0.2">
      <c r="B749" s="200"/>
      <c r="C749" s="113"/>
      <c r="D749" s="201"/>
      <c r="E749" s="201"/>
      <c r="F749" s="113"/>
      <c r="G749" s="113"/>
      <c r="H749" s="113"/>
      <c r="I749" s="203"/>
      <c r="J749" s="203"/>
      <c r="K749" s="203"/>
      <c r="L749" s="204"/>
      <c r="M749" s="201"/>
      <c r="N749" s="201"/>
      <c r="O749" s="201"/>
      <c r="P749" s="201"/>
      <c r="Q749" s="113"/>
      <c r="R749" s="113"/>
      <c r="U749" s="201"/>
      <c r="V749" s="113"/>
      <c r="W749" s="113"/>
      <c r="X749" s="113"/>
      <c r="Y749" s="113"/>
      <c r="Z749" s="113"/>
      <c r="AA749" s="113"/>
      <c r="AB749" s="113"/>
      <c r="AC749" s="201"/>
      <c r="AD749" s="113"/>
      <c r="AE749" s="113"/>
      <c r="AF749" s="113"/>
      <c r="AG749" s="113"/>
    </row>
    <row r="750" spans="2:33" x14ac:dyDescent="0.2">
      <c r="B750" s="200"/>
      <c r="C750" s="113"/>
      <c r="D750" s="201"/>
      <c r="E750" s="201"/>
      <c r="F750" s="113"/>
      <c r="G750" s="113"/>
      <c r="H750" s="113"/>
      <c r="I750" s="203"/>
      <c r="J750" s="203"/>
      <c r="K750" s="203"/>
      <c r="L750" s="204"/>
      <c r="M750" s="201"/>
      <c r="N750" s="201"/>
      <c r="O750" s="201"/>
      <c r="P750" s="201"/>
      <c r="Q750" s="113"/>
      <c r="R750" s="113"/>
      <c r="U750" s="201"/>
      <c r="V750" s="113"/>
      <c r="W750" s="113"/>
      <c r="X750" s="113"/>
      <c r="Y750" s="113"/>
      <c r="Z750" s="113"/>
      <c r="AA750" s="113"/>
      <c r="AB750" s="113"/>
      <c r="AC750" s="201"/>
      <c r="AD750" s="113"/>
      <c r="AE750" s="113"/>
      <c r="AF750" s="113"/>
      <c r="AG750" s="113"/>
    </row>
    <row r="751" spans="2:33" x14ac:dyDescent="0.2">
      <c r="B751" s="200"/>
      <c r="C751" s="113"/>
      <c r="D751" s="201"/>
      <c r="E751" s="201"/>
      <c r="F751" s="113"/>
      <c r="G751" s="113"/>
      <c r="H751" s="113"/>
      <c r="I751" s="203"/>
      <c r="J751" s="203"/>
      <c r="K751" s="203"/>
      <c r="L751" s="204"/>
      <c r="M751" s="201"/>
      <c r="N751" s="201"/>
      <c r="O751" s="201"/>
      <c r="P751" s="201"/>
      <c r="Q751" s="113"/>
      <c r="R751" s="113"/>
      <c r="U751" s="201"/>
      <c r="V751" s="113"/>
      <c r="W751" s="113"/>
      <c r="X751" s="113"/>
      <c r="Y751" s="113"/>
      <c r="Z751" s="113"/>
      <c r="AA751" s="113"/>
      <c r="AB751" s="113"/>
      <c r="AC751" s="201"/>
      <c r="AD751" s="113"/>
      <c r="AE751" s="113"/>
      <c r="AF751" s="113"/>
      <c r="AG751" s="113"/>
    </row>
    <row r="752" spans="2:33" x14ac:dyDescent="0.2">
      <c r="B752" s="200"/>
      <c r="C752" s="113"/>
      <c r="D752" s="201"/>
      <c r="E752" s="201"/>
      <c r="F752" s="113"/>
      <c r="G752" s="113"/>
      <c r="H752" s="113"/>
      <c r="I752" s="203"/>
      <c r="J752" s="203"/>
      <c r="K752" s="203"/>
      <c r="L752" s="204"/>
      <c r="M752" s="201"/>
      <c r="N752" s="201"/>
      <c r="O752" s="201"/>
      <c r="P752" s="201"/>
      <c r="Q752" s="113"/>
      <c r="R752" s="113"/>
      <c r="U752" s="201"/>
      <c r="V752" s="113"/>
      <c r="W752" s="113"/>
      <c r="X752" s="113"/>
      <c r="Y752" s="113"/>
      <c r="Z752" s="113"/>
      <c r="AA752" s="113"/>
      <c r="AB752" s="113"/>
      <c r="AC752" s="201"/>
      <c r="AD752" s="113"/>
      <c r="AE752" s="113"/>
      <c r="AF752" s="113"/>
      <c r="AG752" s="113"/>
    </row>
    <row r="753" spans="2:33" x14ac:dyDescent="0.2">
      <c r="B753" s="200"/>
      <c r="C753" s="113"/>
      <c r="D753" s="201"/>
      <c r="E753" s="201"/>
      <c r="F753" s="113"/>
      <c r="G753" s="113"/>
      <c r="H753" s="113"/>
      <c r="I753" s="203"/>
      <c r="J753" s="203"/>
      <c r="K753" s="203"/>
      <c r="L753" s="204"/>
      <c r="M753" s="201"/>
      <c r="N753" s="201"/>
      <c r="O753" s="201"/>
      <c r="P753" s="201"/>
      <c r="Q753" s="113"/>
      <c r="R753" s="113"/>
      <c r="U753" s="201"/>
      <c r="V753" s="113"/>
      <c r="W753" s="113"/>
      <c r="X753" s="113"/>
      <c r="Y753" s="113"/>
      <c r="Z753" s="113"/>
      <c r="AA753" s="113"/>
      <c r="AB753" s="113"/>
      <c r="AC753" s="201"/>
      <c r="AD753" s="113"/>
      <c r="AE753" s="113"/>
      <c r="AF753" s="113"/>
      <c r="AG753" s="113"/>
    </row>
    <row r="754" spans="2:33" x14ac:dyDescent="0.2">
      <c r="B754" s="200"/>
      <c r="C754" s="113"/>
      <c r="D754" s="201"/>
      <c r="E754" s="201"/>
      <c r="F754" s="113"/>
      <c r="G754" s="113"/>
      <c r="H754" s="113"/>
      <c r="I754" s="203"/>
      <c r="J754" s="203"/>
      <c r="K754" s="203"/>
      <c r="L754" s="204"/>
      <c r="M754" s="201"/>
      <c r="N754" s="201"/>
      <c r="O754" s="201"/>
      <c r="P754" s="201"/>
      <c r="Q754" s="113"/>
      <c r="R754" s="113"/>
      <c r="U754" s="201"/>
      <c r="V754" s="113"/>
      <c r="W754" s="113"/>
      <c r="X754" s="113"/>
      <c r="Y754" s="113"/>
      <c r="Z754" s="113"/>
      <c r="AA754" s="113"/>
      <c r="AB754" s="113"/>
      <c r="AC754" s="201"/>
      <c r="AD754" s="113"/>
      <c r="AE754" s="113"/>
      <c r="AF754" s="113"/>
      <c r="AG754" s="113"/>
    </row>
    <row r="755" spans="2:33" x14ac:dyDescent="0.2">
      <c r="B755" s="200"/>
      <c r="C755" s="113"/>
      <c r="D755" s="201"/>
      <c r="E755" s="201"/>
      <c r="F755" s="113"/>
      <c r="G755" s="113"/>
      <c r="H755" s="113"/>
      <c r="I755" s="203"/>
      <c r="J755" s="203"/>
      <c r="K755" s="203"/>
      <c r="L755" s="204"/>
      <c r="M755" s="201"/>
      <c r="N755" s="201"/>
      <c r="O755" s="201"/>
      <c r="P755" s="201"/>
      <c r="Q755" s="113"/>
      <c r="R755" s="113"/>
      <c r="U755" s="201"/>
      <c r="V755" s="113"/>
      <c r="W755" s="113"/>
      <c r="X755" s="113"/>
      <c r="Y755" s="113"/>
      <c r="Z755" s="113"/>
      <c r="AA755" s="113"/>
      <c r="AB755" s="113"/>
      <c r="AC755" s="201"/>
      <c r="AD755" s="113"/>
      <c r="AE755" s="113"/>
      <c r="AF755" s="113"/>
      <c r="AG755" s="113"/>
    </row>
    <row r="756" spans="2:33" x14ac:dyDescent="0.2">
      <c r="B756" s="200"/>
      <c r="C756" s="113"/>
      <c r="D756" s="201"/>
      <c r="E756" s="201"/>
      <c r="F756" s="113"/>
      <c r="G756" s="113"/>
      <c r="H756" s="113"/>
      <c r="I756" s="203"/>
      <c r="J756" s="203"/>
      <c r="K756" s="203"/>
      <c r="L756" s="204"/>
      <c r="M756" s="201"/>
      <c r="N756" s="201"/>
      <c r="O756" s="201"/>
      <c r="P756" s="201"/>
      <c r="Q756" s="113"/>
      <c r="R756" s="113"/>
      <c r="U756" s="201"/>
      <c r="V756" s="113"/>
      <c r="W756" s="113"/>
      <c r="X756" s="113"/>
      <c r="Y756" s="113"/>
      <c r="Z756" s="113"/>
      <c r="AA756" s="113"/>
      <c r="AB756" s="113"/>
      <c r="AC756" s="201"/>
      <c r="AD756" s="113"/>
      <c r="AE756" s="113"/>
      <c r="AF756" s="113"/>
      <c r="AG756" s="113"/>
    </row>
    <row r="757" spans="2:33" x14ac:dyDescent="0.2">
      <c r="B757" s="200"/>
      <c r="C757" s="113"/>
      <c r="D757" s="201"/>
      <c r="E757" s="201"/>
      <c r="F757" s="113"/>
      <c r="G757" s="113"/>
      <c r="H757" s="113"/>
      <c r="I757" s="203"/>
      <c r="J757" s="203"/>
      <c r="K757" s="203"/>
      <c r="L757" s="204"/>
      <c r="M757" s="201"/>
      <c r="N757" s="201"/>
      <c r="O757" s="201"/>
      <c r="P757" s="201"/>
      <c r="Q757" s="113"/>
      <c r="R757" s="113"/>
      <c r="U757" s="201"/>
      <c r="V757" s="113"/>
      <c r="W757" s="113"/>
      <c r="X757" s="113"/>
      <c r="Y757" s="113"/>
      <c r="Z757" s="113"/>
      <c r="AA757" s="113"/>
      <c r="AB757" s="113"/>
      <c r="AC757" s="201"/>
      <c r="AD757" s="113"/>
      <c r="AE757" s="113"/>
      <c r="AF757" s="113"/>
      <c r="AG757" s="113"/>
    </row>
    <row r="758" spans="2:33" x14ac:dyDescent="0.2">
      <c r="B758" s="200"/>
      <c r="C758" s="113"/>
      <c r="D758" s="201"/>
      <c r="E758" s="201"/>
      <c r="F758" s="113"/>
      <c r="G758" s="113"/>
      <c r="H758" s="113"/>
      <c r="I758" s="203"/>
      <c r="J758" s="203"/>
      <c r="K758" s="203"/>
      <c r="L758" s="204"/>
      <c r="M758" s="201"/>
      <c r="N758" s="201"/>
      <c r="O758" s="201"/>
      <c r="P758" s="201"/>
      <c r="Q758" s="113"/>
      <c r="R758" s="113"/>
      <c r="U758" s="201"/>
      <c r="V758" s="113"/>
      <c r="W758" s="113"/>
      <c r="X758" s="113"/>
      <c r="Y758" s="113"/>
      <c r="Z758" s="113"/>
      <c r="AA758" s="113"/>
      <c r="AB758" s="113"/>
      <c r="AC758" s="201"/>
      <c r="AD758" s="113"/>
      <c r="AE758" s="113"/>
      <c r="AF758" s="113"/>
      <c r="AG758" s="113"/>
    </row>
    <row r="759" spans="2:33" x14ac:dyDescent="0.2">
      <c r="B759" s="200"/>
      <c r="C759" s="113"/>
      <c r="D759" s="201"/>
      <c r="E759" s="201"/>
      <c r="F759" s="113"/>
      <c r="G759" s="113"/>
      <c r="H759" s="113"/>
      <c r="I759" s="203"/>
      <c r="J759" s="203"/>
      <c r="K759" s="203"/>
      <c r="L759" s="204"/>
      <c r="M759" s="201"/>
      <c r="N759" s="201"/>
      <c r="O759" s="201"/>
      <c r="P759" s="201"/>
      <c r="Q759" s="113"/>
      <c r="R759" s="113"/>
      <c r="U759" s="201"/>
      <c r="V759" s="113"/>
      <c r="W759" s="113"/>
      <c r="X759" s="113"/>
      <c r="Y759" s="113"/>
      <c r="Z759" s="113"/>
      <c r="AA759" s="113"/>
      <c r="AB759" s="113"/>
      <c r="AC759" s="201"/>
      <c r="AD759" s="113"/>
      <c r="AE759" s="113"/>
      <c r="AF759" s="113"/>
      <c r="AG759" s="113"/>
    </row>
    <row r="760" spans="2:33" x14ac:dyDescent="0.2">
      <c r="B760" s="200"/>
      <c r="C760" s="113"/>
      <c r="D760" s="201"/>
      <c r="E760" s="201"/>
      <c r="F760" s="113"/>
      <c r="G760" s="113"/>
      <c r="H760" s="113"/>
      <c r="I760" s="203"/>
      <c r="J760" s="203"/>
      <c r="K760" s="203"/>
      <c r="L760" s="204"/>
      <c r="M760" s="201"/>
      <c r="N760" s="201"/>
      <c r="O760" s="201"/>
      <c r="P760" s="201"/>
      <c r="Q760" s="113"/>
      <c r="R760" s="113"/>
      <c r="U760" s="201"/>
      <c r="V760" s="113"/>
      <c r="W760" s="113"/>
      <c r="X760" s="113"/>
      <c r="Y760" s="113"/>
      <c r="Z760" s="113"/>
      <c r="AA760" s="113"/>
      <c r="AB760" s="113"/>
      <c r="AC760" s="201"/>
      <c r="AD760" s="113"/>
      <c r="AE760" s="113"/>
      <c r="AF760" s="113"/>
      <c r="AG760" s="113"/>
    </row>
    <row r="761" spans="2:33" x14ac:dyDescent="0.2">
      <c r="B761" s="200"/>
      <c r="C761" s="113"/>
      <c r="D761" s="201"/>
      <c r="E761" s="201"/>
      <c r="F761" s="113"/>
      <c r="G761" s="113"/>
      <c r="H761" s="113"/>
      <c r="I761" s="203"/>
      <c r="J761" s="203"/>
      <c r="K761" s="203"/>
      <c r="L761" s="204"/>
      <c r="M761" s="201"/>
      <c r="N761" s="201"/>
      <c r="O761" s="201"/>
      <c r="P761" s="201"/>
      <c r="Q761" s="113"/>
      <c r="R761" s="113"/>
      <c r="U761" s="201"/>
      <c r="V761" s="113"/>
      <c r="W761" s="113"/>
      <c r="X761" s="113"/>
      <c r="Y761" s="113"/>
      <c r="Z761" s="113"/>
      <c r="AA761" s="113"/>
      <c r="AB761" s="113"/>
      <c r="AC761" s="201"/>
      <c r="AD761" s="113"/>
      <c r="AE761" s="113"/>
      <c r="AF761" s="113"/>
      <c r="AG761" s="113"/>
    </row>
    <row r="762" spans="2:33" x14ac:dyDescent="0.2">
      <c r="B762" s="200"/>
      <c r="C762" s="113"/>
      <c r="D762" s="201"/>
      <c r="E762" s="201"/>
      <c r="F762" s="113"/>
      <c r="G762" s="113"/>
      <c r="H762" s="113"/>
      <c r="I762" s="203"/>
      <c r="J762" s="203"/>
      <c r="K762" s="203"/>
      <c r="L762" s="204"/>
      <c r="M762" s="201"/>
      <c r="N762" s="201"/>
      <c r="O762" s="201"/>
      <c r="P762" s="201"/>
      <c r="Q762" s="113"/>
      <c r="R762" s="113"/>
      <c r="U762" s="201"/>
      <c r="V762" s="113"/>
      <c r="W762" s="113"/>
      <c r="X762" s="113"/>
      <c r="Y762" s="113"/>
      <c r="Z762" s="113"/>
      <c r="AA762" s="113"/>
      <c r="AB762" s="113"/>
      <c r="AC762" s="201"/>
      <c r="AD762" s="113"/>
      <c r="AE762" s="113"/>
      <c r="AF762" s="113"/>
      <c r="AG762" s="113"/>
    </row>
    <row r="763" spans="2:33" x14ac:dyDescent="0.2">
      <c r="B763" s="200"/>
      <c r="C763" s="113"/>
      <c r="D763" s="201"/>
      <c r="E763" s="201"/>
      <c r="F763" s="113"/>
      <c r="G763" s="113"/>
      <c r="H763" s="113"/>
      <c r="I763" s="203"/>
      <c r="J763" s="203"/>
      <c r="K763" s="203"/>
      <c r="L763" s="204"/>
      <c r="M763" s="201"/>
      <c r="N763" s="201"/>
      <c r="O763" s="201"/>
      <c r="P763" s="201"/>
      <c r="Q763" s="113"/>
      <c r="R763" s="113"/>
      <c r="U763" s="201"/>
      <c r="V763" s="113"/>
      <c r="W763" s="113"/>
      <c r="X763" s="113"/>
      <c r="Y763" s="113"/>
      <c r="Z763" s="113"/>
      <c r="AA763" s="113"/>
      <c r="AB763" s="113"/>
      <c r="AC763" s="201"/>
      <c r="AD763" s="113"/>
      <c r="AE763" s="113"/>
      <c r="AF763" s="113"/>
      <c r="AG763" s="113"/>
    </row>
    <row r="764" spans="2:33" x14ac:dyDescent="0.2">
      <c r="B764" s="200"/>
      <c r="C764" s="113"/>
      <c r="D764" s="201"/>
      <c r="E764" s="201"/>
      <c r="F764" s="113"/>
      <c r="G764" s="113"/>
      <c r="H764" s="113"/>
      <c r="I764" s="203"/>
      <c r="J764" s="203"/>
      <c r="K764" s="203"/>
      <c r="L764" s="204"/>
      <c r="M764" s="201"/>
      <c r="N764" s="201"/>
      <c r="O764" s="201"/>
      <c r="P764" s="201"/>
      <c r="Q764" s="113"/>
      <c r="R764" s="113"/>
      <c r="U764" s="201"/>
      <c r="V764" s="113"/>
      <c r="W764" s="113"/>
      <c r="X764" s="113"/>
      <c r="Y764" s="113"/>
      <c r="Z764" s="113"/>
      <c r="AA764" s="113"/>
      <c r="AB764" s="113"/>
      <c r="AC764" s="201"/>
      <c r="AD764" s="113"/>
      <c r="AE764" s="113"/>
      <c r="AF764" s="113"/>
      <c r="AG764" s="113"/>
    </row>
    <row r="765" spans="2:33" x14ac:dyDescent="0.2">
      <c r="B765" s="200"/>
      <c r="C765" s="113"/>
      <c r="D765" s="201"/>
      <c r="E765" s="201"/>
      <c r="F765" s="113"/>
      <c r="G765" s="113"/>
      <c r="H765" s="113"/>
      <c r="I765" s="203"/>
      <c r="J765" s="203"/>
      <c r="K765" s="203"/>
      <c r="L765" s="204"/>
      <c r="M765" s="201"/>
      <c r="N765" s="201"/>
      <c r="O765" s="201"/>
      <c r="P765" s="201"/>
      <c r="Q765" s="113"/>
      <c r="R765" s="113"/>
      <c r="U765" s="201"/>
      <c r="V765" s="113"/>
      <c r="W765" s="113"/>
      <c r="X765" s="113"/>
      <c r="Y765" s="113"/>
      <c r="Z765" s="113"/>
      <c r="AA765" s="113"/>
      <c r="AB765" s="113"/>
      <c r="AC765" s="201"/>
      <c r="AD765" s="113"/>
      <c r="AE765" s="113"/>
      <c r="AF765" s="113"/>
      <c r="AG765" s="113"/>
    </row>
    <row r="766" spans="2:33" x14ac:dyDescent="0.2">
      <c r="B766" s="200"/>
      <c r="C766" s="113"/>
      <c r="D766" s="201"/>
      <c r="E766" s="201"/>
      <c r="F766" s="113"/>
      <c r="G766" s="113"/>
      <c r="H766" s="113"/>
      <c r="I766" s="203"/>
      <c r="J766" s="203"/>
      <c r="K766" s="203"/>
      <c r="L766" s="204"/>
      <c r="M766" s="201"/>
      <c r="N766" s="201"/>
      <c r="O766" s="201"/>
      <c r="P766" s="201"/>
      <c r="Q766" s="113"/>
      <c r="R766" s="113"/>
      <c r="U766" s="201"/>
      <c r="V766" s="113"/>
      <c r="W766" s="113"/>
      <c r="X766" s="113"/>
      <c r="Y766" s="113"/>
      <c r="Z766" s="113"/>
      <c r="AA766" s="113"/>
      <c r="AB766" s="113"/>
      <c r="AC766" s="201"/>
      <c r="AD766" s="113"/>
      <c r="AE766" s="113"/>
      <c r="AF766" s="113"/>
      <c r="AG766" s="113"/>
    </row>
    <row r="767" spans="2:33" x14ac:dyDescent="0.2">
      <c r="B767" s="200"/>
      <c r="C767" s="113"/>
      <c r="D767" s="201"/>
      <c r="E767" s="201"/>
      <c r="F767" s="113"/>
      <c r="G767" s="113"/>
      <c r="H767" s="113"/>
      <c r="I767" s="203"/>
      <c r="J767" s="203"/>
      <c r="K767" s="203"/>
      <c r="L767" s="204"/>
      <c r="M767" s="201"/>
      <c r="N767" s="201"/>
      <c r="O767" s="201"/>
      <c r="P767" s="201"/>
      <c r="Q767" s="113"/>
      <c r="R767" s="113"/>
      <c r="U767" s="201"/>
      <c r="V767" s="113"/>
      <c r="W767" s="113"/>
      <c r="X767" s="113"/>
      <c r="Y767" s="113"/>
      <c r="Z767" s="113"/>
      <c r="AA767" s="113"/>
      <c r="AB767" s="113"/>
      <c r="AC767" s="201"/>
      <c r="AD767" s="113"/>
      <c r="AE767" s="113"/>
      <c r="AF767" s="113"/>
      <c r="AG767" s="113"/>
    </row>
    <row r="768" spans="2:33" x14ac:dyDescent="0.2">
      <c r="B768" s="200"/>
      <c r="C768" s="113"/>
      <c r="D768" s="201"/>
      <c r="E768" s="201"/>
      <c r="F768" s="113"/>
      <c r="G768" s="113"/>
      <c r="H768" s="113"/>
      <c r="I768" s="203"/>
      <c r="J768" s="203"/>
      <c r="K768" s="203"/>
      <c r="L768" s="204"/>
      <c r="M768" s="201"/>
      <c r="N768" s="201"/>
      <c r="O768" s="201"/>
      <c r="P768" s="201"/>
      <c r="Q768" s="113"/>
      <c r="R768" s="113"/>
      <c r="U768" s="201"/>
      <c r="V768" s="113"/>
      <c r="W768" s="113"/>
      <c r="X768" s="113"/>
      <c r="Y768" s="113"/>
      <c r="Z768" s="113"/>
      <c r="AA768" s="113"/>
      <c r="AB768" s="113"/>
      <c r="AC768" s="201"/>
      <c r="AD768" s="113"/>
      <c r="AE768" s="113"/>
      <c r="AF768" s="113"/>
      <c r="AG768" s="113"/>
    </row>
    <row r="769" spans="2:33" x14ac:dyDescent="0.2">
      <c r="B769" s="200"/>
      <c r="C769" s="113"/>
      <c r="D769" s="201"/>
      <c r="E769" s="201"/>
      <c r="F769" s="113"/>
      <c r="G769" s="113"/>
      <c r="H769" s="113"/>
      <c r="I769" s="203"/>
      <c r="J769" s="203"/>
      <c r="K769" s="203"/>
      <c r="L769" s="204"/>
      <c r="M769" s="201"/>
      <c r="N769" s="201"/>
      <c r="O769" s="201"/>
      <c r="P769" s="201"/>
      <c r="Q769" s="113"/>
      <c r="R769" s="113"/>
      <c r="U769" s="201"/>
      <c r="V769" s="113"/>
      <c r="W769" s="113"/>
      <c r="X769" s="113"/>
      <c r="Y769" s="113"/>
      <c r="Z769" s="113"/>
      <c r="AA769" s="113"/>
      <c r="AB769" s="113"/>
      <c r="AC769" s="201"/>
      <c r="AD769" s="113"/>
      <c r="AE769" s="113"/>
      <c r="AF769" s="113"/>
      <c r="AG769" s="113"/>
    </row>
    <row r="770" spans="2:33" x14ac:dyDescent="0.2">
      <c r="B770" s="200"/>
      <c r="C770" s="113"/>
      <c r="D770" s="201"/>
      <c r="E770" s="201"/>
      <c r="F770" s="113"/>
      <c r="G770" s="113"/>
      <c r="H770" s="113"/>
      <c r="I770" s="203"/>
      <c r="J770" s="203"/>
      <c r="K770" s="203"/>
      <c r="L770" s="204"/>
      <c r="M770" s="201"/>
      <c r="N770" s="201"/>
      <c r="O770" s="201"/>
      <c r="P770" s="201"/>
      <c r="Q770" s="113"/>
      <c r="R770" s="113"/>
      <c r="U770" s="201"/>
      <c r="V770" s="113"/>
      <c r="W770" s="113"/>
      <c r="X770" s="113"/>
      <c r="Y770" s="113"/>
      <c r="Z770" s="113"/>
      <c r="AA770" s="113"/>
      <c r="AB770" s="113"/>
      <c r="AC770" s="201"/>
      <c r="AD770" s="113"/>
      <c r="AE770" s="113"/>
      <c r="AF770" s="113"/>
      <c r="AG770" s="113"/>
    </row>
    <row r="771" spans="2:33" x14ac:dyDescent="0.2">
      <c r="B771" s="200"/>
      <c r="C771" s="113"/>
      <c r="D771" s="201"/>
      <c r="E771" s="201"/>
      <c r="F771" s="113"/>
      <c r="G771" s="113"/>
      <c r="H771" s="113"/>
      <c r="I771" s="203"/>
      <c r="J771" s="203"/>
      <c r="K771" s="203"/>
      <c r="L771" s="204"/>
      <c r="M771" s="201"/>
      <c r="N771" s="201"/>
      <c r="O771" s="201"/>
      <c r="P771" s="201"/>
      <c r="Q771" s="113"/>
      <c r="R771" s="113"/>
      <c r="U771" s="201"/>
      <c r="V771" s="113"/>
      <c r="W771" s="113"/>
      <c r="X771" s="113"/>
      <c r="Y771" s="113"/>
      <c r="Z771" s="113"/>
      <c r="AA771" s="113"/>
      <c r="AB771" s="113"/>
      <c r="AC771" s="201"/>
      <c r="AD771" s="113"/>
      <c r="AE771" s="113"/>
      <c r="AF771" s="113"/>
      <c r="AG771" s="113"/>
    </row>
    <row r="772" spans="2:33" x14ac:dyDescent="0.2">
      <c r="B772" s="200"/>
      <c r="C772" s="113"/>
      <c r="D772" s="201"/>
      <c r="E772" s="201"/>
      <c r="F772" s="113"/>
      <c r="G772" s="113"/>
      <c r="H772" s="113"/>
      <c r="I772" s="203"/>
      <c r="J772" s="203"/>
      <c r="K772" s="203"/>
      <c r="L772" s="204"/>
      <c r="M772" s="201"/>
      <c r="N772" s="201"/>
      <c r="O772" s="201"/>
      <c r="P772" s="201"/>
      <c r="Q772" s="113"/>
      <c r="R772" s="113"/>
      <c r="U772" s="201"/>
      <c r="V772" s="113"/>
      <c r="W772" s="113"/>
      <c r="X772" s="113"/>
      <c r="Y772" s="113"/>
      <c r="Z772" s="113"/>
      <c r="AA772" s="113"/>
      <c r="AB772" s="113"/>
      <c r="AC772" s="201"/>
      <c r="AD772" s="113"/>
      <c r="AE772" s="113"/>
      <c r="AF772" s="113"/>
      <c r="AG772" s="113"/>
    </row>
    <row r="773" spans="2:33" x14ac:dyDescent="0.2">
      <c r="B773" s="200"/>
      <c r="C773" s="113"/>
      <c r="D773" s="201"/>
      <c r="E773" s="201"/>
      <c r="F773" s="113"/>
      <c r="G773" s="113"/>
      <c r="H773" s="113"/>
      <c r="I773" s="203"/>
      <c r="J773" s="203"/>
      <c r="K773" s="203"/>
      <c r="L773" s="204"/>
      <c r="M773" s="201"/>
      <c r="N773" s="201"/>
      <c r="O773" s="201"/>
      <c r="P773" s="201"/>
      <c r="Q773" s="113"/>
      <c r="R773" s="113"/>
      <c r="U773" s="201"/>
      <c r="V773" s="113"/>
      <c r="W773" s="113"/>
      <c r="X773" s="113"/>
      <c r="Y773" s="113"/>
      <c r="Z773" s="113"/>
      <c r="AA773" s="113"/>
      <c r="AB773" s="113"/>
      <c r="AC773" s="201"/>
      <c r="AD773" s="113"/>
      <c r="AE773" s="113"/>
      <c r="AF773" s="113"/>
      <c r="AG773" s="113"/>
    </row>
    <row r="774" spans="2:33" x14ac:dyDescent="0.2">
      <c r="B774" s="200"/>
      <c r="C774" s="113"/>
      <c r="D774" s="201"/>
      <c r="E774" s="201"/>
      <c r="F774" s="113"/>
      <c r="G774" s="113"/>
      <c r="H774" s="113"/>
      <c r="I774" s="203"/>
      <c r="J774" s="203"/>
      <c r="K774" s="203"/>
      <c r="L774" s="204"/>
      <c r="M774" s="201"/>
      <c r="N774" s="201"/>
      <c r="O774" s="201"/>
      <c r="P774" s="201"/>
      <c r="Q774" s="113"/>
      <c r="R774" s="113"/>
      <c r="U774" s="201"/>
      <c r="V774" s="113"/>
      <c r="W774" s="113"/>
      <c r="X774" s="113"/>
      <c r="Y774" s="113"/>
      <c r="Z774" s="113"/>
      <c r="AA774" s="113"/>
      <c r="AB774" s="113"/>
      <c r="AC774" s="201"/>
      <c r="AD774" s="113"/>
      <c r="AE774" s="113"/>
      <c r="AF774" s="113"/>
      <c r="AG774" s="113"/>
    </row>
    <row r="775" spans="2:33" x14ac:dyDescent="0.2">
      <c r="B775" s="200"/>
      <c r="C775" s="113"/>
      <c r="D775" s="201"/>
      <c r="E775" s="201"/>
      <c r="F775" s="113"/>
      <c r="G775" s="113"/>
      <c r="H775" s="113"/>
      <c r="I775" s="203"/>
      <c r="J775" s="203"/>
      <c r="K775" s="203"/>
      <c r="L775" s="204"/>
      <c r="M775" s="201"/>
      <c r="N775" s="201"/>
      <c r="O775" s="201"/>
      <c r="P775" s="201"/>
      <c r="Q775" s="113"/>
      <c r="R775" s="113"/>
      <c r="U775" s="201"/>
      <c r="V775" s="113"/>
      <c r="W775" s="113"/>
      <c r="X775" s="113"/>
      <c r="Y775" s="113"/>
      <c r="Z775" s="113"/>
      <c r="AA775" s="113"/>
      <c r="AB775" s="113"/>
      <c r="AC775" s="201"/>
      <c r="AD775" s="113"/>
      <c r="AE775" s="113"/>
      <c r="AF775" s="113"/>
      <c r="AG775" s="113"/>
    </row>
    <row r="776" spans="2:33" x14ac:dyDescent="0.2">
      <c r="B776" s="200"/>
      <c r="C776" s="113"/>
      <c r="D776" s="201"/>
      <c r="E776" s="201"/>
      <c r="F776" s="113"/>
      <c r="G776" s="113"/>
      <c r="H776" s="113"/>
      <c r="I776" s="203"/>
      <c r="J776" s="203"/>
      <c r="K776" s="203"/>
      <c r="L776" s="204"/>
      <c r="M776" s="201"/>
      <c r="N776" s="201"/>
      <c r="O776" s="201"/>
      <c r="P776" s="201"/>
      <c r="Q776" s="113"/>
      <c r="R776" s="113"/>
      <c r="U776" s="201"/>
      <c r="V776" s="113"/>
      <c r="W776" s="113"/>
      <c r="X776" s="113"/>
      <c r="Y776" s="113"/>
      <c r="Z776" s="113"/>
      <c r="AA776" s="113"/>
      <c r="AB776" s="113"/>
      <c r="AC776" s="201"/>
      <c r="AD776" s="113"/>
      <c r="AE776" s="113"/>
      <c r="AF776" s="113"/>
      <c r="AG776" s="113"/>
    </row>
    <row r="777" spans="2:33" x14ac:dyDescent="0.2">
      <c r="B777" s="200"/>
      <c r="C777" s="113"/>
      <c r="D777" s="201"/>
      <c r="E777" s="201"/>
      <c r="F777" s="113"/>
      <c r="G777" s="113"/>
      <c r="H777" s="113"/>
      <c r="I777" s="203"/>
      <c r="J777" s="203"/>
      <c r="K777" s="203"/>
      <c r="L777" s="204"/>
      <c r="M777" s="201"/>
      <c r="N777" s="201"/>
      <c r="O777" s="201"/>
      <c r="P777" s="201"/>
      <c r="Q777" s="113"/>
      <c r="R777" s="113"/>
      <c r="U777" s="201"/>
      <c r="V777" s="113"/>
      <c r="W777" s="113"/>
      <c r="X777" s="113"/>
      <c r="Y777" s="113"/>
      <c r="Z777" s="113"/>
      <c r="AA777" s="113"/>
      <c r="AB777" s="113"/>
      <c r="AC777" s="201"/>
      <c r="AD777" s="113"/>
      <c r="AE777" s="113"/>
      <c r="AF777" s="113"/>
      <c r="AG777" s="113"/>
    </row>
    <row r="778" spans="2:33" x14ac:dyDescent="0.2">
      <c r="B778" s="200"/>
      <c r="C778" s="113"/>
      <c r="D778" s="201"/>
      <c r="E778" s="201"/>
      <c r="F778" s="113"/>
      <c r="G778" s="113"/>
      <c r="H778" s="113"/>
      <c r="I778" s="203"/>
      <c r="J778" s="203"/>
      <c r="K778" s="203"/>
      <c r="L778" s="204"/>
      <c r="M778" s="201"/>
      <c r="N778" s="201"/>
      <c r="O778" s="201"/>
      <c r="P778" s="201"/>
      <c r="Q778" s="113"/>
      <c r="R778" s="113"/>
      <c r="U778" s="201"/>
      <c r="V778" s="113"/>
      <c r="W778" s="113"/>
      <c r="X778" s="113"/>
      <c r="Y778" s="113"/>
      <c r="Z778" s="113"/>
      <c r="AA778" s="113"/>
      <c r="AB778" s="113"/>
      <c r="AC778" s="201"/>
      <c r="AD778" s="113"/>
      <c r="AE778" s="113"/>
      <c r="AF778" s="113"/>
      <c r="AG778" s="113"/>
    </row>
    <row r="779" spans="2:33" x14ac:dyDescent="0.2">
      <c r="B779" s="200"/>
      <c r="C779" s="113"/>
      <c r="D779" s="201"/>
      <c r="E779" s="201"/>
      <c r="F779" s="113"/>
      <c r="G779" s="113"/>
      <c r="H779" s="113"/>
      <c r="I779" s="203"/>
      <c r="J779" s="203"/>
      <c r="K779" s="203"/>
      <c r="L779" s="204"/>
      <c r="M779" s="201"/>
      <c r="N779" s="201"/>
      <c r="O779" s="201"/>
      <c r="P779" s="201"/>
      <c r="Q779" s="113"/>
      <c r="R779" s="113"/>
      <c r="U779" s="201"/>
      <c r="V779" s="113"/>
      <c r="W779" s="113"/>
      <c r="X779" s="113"/>
      <c r="Y779" s="113"/>
      <c r="Z779" s="113"/>
      <c r="AA779" s="113"/>
      <c r="AB779" s="113"/>
      <c r="AC779" s="201"/>
      <c r="AD779" s="113"/>
      <c r="AE779" s="113"/>
      <c r="AF779" s="113"/>
      <c r="AG779" s="113"/>
    </row>
    <row r="780" spans="2:33" x14ac:dyDescent="0.2">
      <c r="B780" s="200"/>
      <c r="C780" s="113"/>
      <c r="D780" s="201"/>
      <c r="E780" s="201"/>
      <c r="F780" s="113"/>
      <c r="G780" s="113"/>
      <c r="H780" s="113"/>
      <c r="I780" s="203"/>
      <c r="J780" s="203"/>
      <c r="K780" s="203"/>
      <c r="L780" s="204"/>
      <c r="M780" s="201"/>
      <c r="N780" s="201"/>
      <c r="O780" s="201"/>
      <c r="P780" s="201"/>
      <c r="Q780" s="113"/>
      <c r="R780" s="113"/>
      <c r="U780" s="201"/>
      <c r="V780" s="113"/>
      <c r="W780" s="113"/>
      <c r="X780" s="113"/>
      <c r="Y780" s="113"/>
      <c r="Z780" s="113"/>
      <c r="AA780" s="113"/>
      <c r="AB780" s="113"/>
      <c r="AC780" s="201"/>
      <c r="AD780" s="113"/>
      <c r="AE780" s="113"/>
      <c r="AF780" s="113"/>
      <c r="AG780" s="113"/>
    </row>
    <row r="781" spans="2:33" x14ac:dyDescent="0.2">
      <c r="B781" s="200"/>
      <c r="C781" s="113"/>
      <c r="D781" s="201"/>
      <c r="E781" s="201"/>
      <c r="F781" s="113"/>
      <c r="G781" s="113"/>
      <c r="H781" s="113"/>
      <c r="I781" s="203"/>
      <c r="J781" s="203"/>
      <c r="K781" s="203"/>
      <c r="L781" s="204"/>
      <c r="M781" s="201"/>
      <c r="N781" s="201"/>
      <c r="O781" s="201"/>
      <c r="P781" s="201"/>
      <c r="Q781" s="113"/>
      <c r="R781" s="113"/>
      <c r="U781" s="201"/>
      <c r="V781" s="113"/>
      <c r="W781" s="113"/>
      <c r="X781" s="113"/>
      <c r="Y781" s="113"/>
      <c r="Z781" s="113"/>
      <c r="AA781" s="113"/>
      <c r="AB781" s="113"/>
      <c r="AC781" s="201"/>
      <c r="AD781" s="113"/>
      <c r="AE781" s="113"/>
      <c r="AF781" s="113"/>
      <c r="AG781" s="113"/>
    </row>
    <row r="782" spans="2:33" x14ac:dyDescent="0.2">
      <c r="B782" s="200"/>
      <c r="C782" s="113"/>
      <c r="D782" s="201"/>
      <c r="E782" s="201"/>
      <c r="F782" s="113"/>
      <c r="G782" s="113"/>
      <c r="H782" s="113"/>
      <c r="I782" s="203"/>
      <c r="J782" s="203"/>
      <c r="K782" s="203"/>
      <c r="L782" s="204"/>
      <c r="M782" s="201"/>
      <c r="N782" s="201"/>
      <c r="O782" s="201"/>
      <c r="P782" s="201"/>
      <c r="Q782" s="113"/>
      <c r="R782" s="113"/>
      <c r="U782" s="201"/>
      <c r="V782" s="113"/>
      <c r="W782" s="113"/>
      <c r="X782" s="113"/>
      <c r="Y782" s="113"/>
      <c r="Z782" s="113"/>
      <c r="AA782" s="113"/>
      <c r="AB782" s="113"/>
      <c r="AC782" s="201"/>
      <c r="AD782" s="113"/>
      <c r="AE782" s="113"/>
      <c r="AF782" s="113"/>
      <c r="AG782" s="113"/>
    </row>
    <row r="783" spans="2:33" x14ac:dyDescent="0.2">
      <c r="B783" s="200"/>
      <c r="C783" s="113"/>
      <c r="D783" s="201"/>
      <c r="E783" s="201"/>
      <c r="F783" s="113"/>
      <c r="G783" s="113"/>
      <c r="H783" s="113"/>
      <c r="I783" s="203"/>
      <c r="J783" s="203"/>
      <c r="K783" s="203"/>
      <c r="L783" s="204"/>
      <c r="M783" s="201"/>
      <c r="N783" s="201"/>
      <c r="O783" s="201"/>
      <c r="P783" s="201"/>
      <c r="Q783" s="113"/>
      <c r="R783" s="113"/>
      <c r="U783" s="201"/>
      <c r="V783" s="113"/>
      <c r="W783" s="113"/>
      <c r="X783" s="113"/>
      <c r="Y783" s="113"/>
      <c r="Z783" s="113"/>
      <c r="AA783" s="113"/>
      <c r="AB783" s="113"/>
      <c r="AC783" s="201"/>
      <c r="AD783" s="113"/>
      <c r="AE783" s="113"/>
      <c r="AF783" s="113"/>
      <c r="AG783" s="113"/>
    </row>
    <row r="784" spans="2:33" x14ac:dyDescent="0.2">
      <c r="B784" s="200"/>
      <c r="C784" s="113"/>
      <c r="D784" s="201"/>
      <c r="E784" s="201"/>
      <c r="F784" s="113"/>
      <c r="G784" s="113"/>
      <c r="H784" s="113"/>
      <c r="I784" s="203"/>
      <c r="J784" s="203"/>
      <c r="K784" s="203"/>
      <c r="L784" s="204"/>
      <c r="M784" s="201"/>
      <c r="N784" s="201"/>
      <c r="O784" s="201"/>
      <c r="P784" s="201"/>
      <c r="Q784" s="113"/>
      <c r="R784" s="113"/>
      <c r="U784" s="201"/>
      <c r="V784" s="113"/>
      <c r="W784" s="113"/>
      <c r="X784" s="113"/>
      <c r="Y784" s="113"/>
      <c r="Z784" s="113"/>
      <c r="AA784" s="113"/>
      <c r="AB784" s="113"/>
      <c r="AC784" s="201"/>
      <c r="AD784" s="113"/>
      <c r="AE784" s="113"/>
      <c r="AF784" s="113"/>
      <c r="AG784" s="113"/>
    </row>
    <row r="785" spans="2:33" x14ac:dyDescent="0.2">
      <c r="B785" s="200"/>
      <c r="C785" s="113"/>
      <c r="D785" s="201"/>
      <c r="E785" s="201"/>
      <c r="F785" s="113"/>
      <c r="G785" s="113"/>
      <c r="H785" s="113"/>
      <c r="I785" s="203"/>
      <c r="J785" s="203"/>
      <c r="K785" s="203"/>
      <c r="L785" s="204"/>
      <c r="M785" s="201"/>
      <c r="N785" s="201"/>
      <c r="O785" s="201"/>
      <c r="P785" s="201"/>
      <c r="Q785" s="113"/>
      <c r="R785" s="113"/>
      <c r="U785" s="201"/>
      <c r="V785" s="113"/>
      <c r="W785" s="113"/>
      <c r="X785" s="113"/>
      <c r="Y785" s="113"/>
      <c r="Z785" s="113"/>
      <c r="AA785" s="113"/>
      <c r="AB785" s="113"/>
      <c r="AC785" s="201"/>
      <c r="AD785" s="113"/>
      <c r="AE785" s="113"/>
      <c r="AF785" s="113"/>
      <c r="AG785" s="113"/>
    </row>
    <row r="786" spans="2:33" x14ac:dyDescent="0.2">
      <c r="B786" s="200"/>
      <c r="C786" s="113"/>
      <c r="D786" s="201"/>
      <c r="E786" s="201"/>
      <c r="F786" s="113"/>
      <c r="G786" s="113"/>
      <c r="H786" s="113"/>
      <c r="I786" s="203"/>
      <c r="J786" s="203"/>
      <c r="K786" s="203"/>
      <c r="L786" s="204"/>
      <c r="M786" s="201"/>
      <c r="N786" s="201"/>
      <c r="O786" s="201"/>
      <c r="P786" s="201"/>
      <c r="Q786" s="113"/>
      <c r="R786" s="113"/>
      <c r="U786" s="201"/>
      <c r="V786" s="113"/>
      <c r="W786" s="113"/>
      <c r="X786" s="113"/>
      <c r="Y786" s="113"/>
      <c r="Z786" s="113"/>
      <c r="AA786" s="113"/>
      <c r="AB786" s="113"/>
      <c r="AC786" s="201"/>
      <c r="AD786" s="113"/>
      <c r="AE786" s="113"/>
      <c r="AF786" s="113"/>
      <c r="AG786" s="113"/>
    </row>
    <row r="787" spans="2:33" x14ac:dyDescent="0.2">
      <c r="B787" s="200"/>
      <c r="C787" s="113"/>
      <c r="D787" s="201"/>
      <c r="E787" s="201"/>
      <c r="F787" s="113"/>
      <c r="G787" s="113"/>
      <c r="H787" s="113"/>
      <c r="I787" s="203"/>
      <c r="J787" s="203"/>
      <c r="K787" s="203"/>
      <c r="L787" s="204"/>
      <c r="M787" s="201"/>
      <c r="N787" s="201"/>
      <c r="O787" s="201"/>
      <c r="P787" s="201"/>
      <c r="Q787" s="113"/>
      <c r="R787" s="113"/>
      <c r="U787" s="201"/>
      <c r="V787" s="113"/>
      <c r="W787" s="113"/>
      <c r="X787" s="113"/>
      <c r="Y787" s="113"/>
      <c r="Z787" s="113"/>
      <c r="AA787" s="113"/>
      <c r="AB787" s="113"/>
      <c r="AC787" s="201"/>
      <c r="AD787" s="113"/>
      <c r="AE787" s="113"/>
      <c r="AF787" s="113"/>
      <c r="AG787" s="113"/>
    </row>
    <row r="788" spans="2:33" x14ac:dyDescent="0.2">
      <c r="B788" s="200"/>
      <c r="C788" s="113"/>
      <c r="D788" s="201"/>
      <c r="E788" s="201"/>
      <c r="F788" s="113"/>
      <c r="G788" s="113"/>
      <c r="H788" s="113"/>
      <c r="I788" s="203"/>
      <c r="J788" s="203"/>
      <c r="K788" s="203"/>
      <c r="L788" s="204"/>
      <c r="M788" s="201"/>
      <c r="N788" s="201"/>
      <c r="O788" s="201"/>
      <c r="P788" s="201"/>
      <c r="Q788" s="113"/>
      <c r="R788" s="113"/>
      <c r="U788" s="201"/>
      <c r="V788" s="113"/>
      <c r="W788" s="113"/>
      <c r="X788" s="113"/>
      <c r="Y788" s="113"/>
      <c r="Z788" s="113"/>
      <c r="AA788" s="113"/>
      <c r="AB788" s="113"/>
      <c r="AC788" s="201"/>
      <c r="AD788" s="113"/>
      <c r="AE788" s="113"/>
      <c r="AF788" s="113"/>
      <c r="AG788" s="113"/>
    </row>
    <row r="789" spans="2:33" x14ac:dyDescent="0.2">
      <c r="B789" s="200"/>
      <c r="C789" s="113"/>
      <c r="D789" s="201"/>
      <c r="E789" s="201"/>
      <c r="F789" s="113"/>
      <c r="G789" s="113"/>
      <c r="H789" s="113"/>
      <c r="I789" s="203"/>
      <c r="J789" s="203"/>
      <c r="K789" s="203"/>
      <c r="L789" s="204"/>
      <c r="M789" s="201"/>
      <c r="N789" s="201"/>
      <c r="O789" s="201"/>
      <c r="P789" s="201"/>
      <c r="Q789" s="113"/>
      <c r="R789" s="113"/>
      <c r="U789" s="201"/>
      <c r="V789" s="113"/>
      <c r="W789" s="113"/>
      <c r="X789" s="113"/>
      <c r="Y789" s="113"/>
      <c r="Z789" s="113"/>
      <c r="AA789" s="113"/>
      <c r="AB789" s="113"/>
      <c r="AC789" s="201"/>
      <c r="AD789" s="113"/>
      <c r="AE789" s="113"/>
      <c r="AF789" s="113"/>
      <c r="AG789" s="113"/>
    </row>
    <row r="790" spans="2:33" x14ac:dyDescent="0.2">
      <c r="B790" s="200"/>
      <c r="C790" s="113"/>
      <c r="D790" s="201"/>
      <c r="E790" s="201"/>
      <c r="F790" s="113"/>
      <c r="G790" s="113"/>
      <c r="H790" s="113"/>
      <c r="I790" s="203"/>
      <c r="J790" s="203"/>
      <c r="K790" s="203"/>
      <c r="L790" s="204"/>
      <c r="M790" s="201"/>
      <c r="N790" s="201"/>
      <c r="O790" s="201"/>
      <c r="P790" s="201"/>
      <c r="Q790" s="113"/>
      <c r="R790" s="113"/>
      <c r="U790" s="201"/>
      <c r="V790" s="113"/>
      <c r="W790" s="113"/>
      <c r="X790" s="113"/>
      <c r="Y790" s="113"/>
      <c r="Z790" s="113"/>
      <c r="AA790" s="113"/>
      <c r="AB790" s="113"/>
      <c r="AC790" s="201"/>
      <c r="AD790" s="113"/>
      <c r="AE790" s="113"/>
      <c r="AF790" s="113"/>
      <c r="AG790" s="113"/>
    </row>
    <row r="791" spans="2:33" x14ac:dyDescent="0.2">
      <c r="B791" s="200"/>
      <c r="C791" s="113"/>
      <c r="D791" s="201"/>
      <c r="E791" s="201"/>
      <c r="F791" s="113"/>
      <c r="G791" s="113"/>
      <c r="H791" s="113"/>
      <c r="I791" s="203"/>
      <c r="J791" s="203"/>
      <c r="K791" s="203"/>
      <c r="L791" s="204"/>
      <c r="M791" s="201"/>
      <c r="N791" s="201"/>
      <c r="O791" s="201"/>
      <c r="P791" s="201"/>
      <c r="Q791" s="113"/>
      <c r="R791" s="113"/>
      <c r="U791" s="201"/>
      <c r="V791" s="113"/>
      <c r="W791" s="113"/>
      <c r="X791" s="113"/>
      <c r="Y791" s="113"/>
      <c r="Z791" s="113"/>
      <c r="AA791" s="113"/>
      <c r="AB791" s="113"/>
      <c r="AC791" s="201"/>
      <c r="AD791" s="113"/>
      <c r="AE791" s="113"/>
      <c r="AF791" s="113"/>
      <c r="AG791" s="113"/>
    </row>
    <row r="792" spans="2:33" x14ac:dyDescent="0.2">
      <c r="B792" s="200"/>
      <c r="C792" s="113"/>
      <c r="D792" s="201"/>
      <c r="E792" s="201"/>
      <c r="F792" s="113"/>
      <c r="G792" s="113"/>
      <c r="H792" s="113"/>
      <c r="I792" s="203"/>
      <c r="J792" s="203"/>
      <c r="K792" s="203"/>
      <c r="L792" s="204"/>
      <c r="M792" s="201"/>
      <c r="N792" s="201"/>
      <c r="O792" s="201"/>
      <c r="P792" s="201"/>
      <c r="Q792" s="113"/>
      <c r="R792" s="113"/>
      <c r="U792" s="201"/>
      <c r="V792" s="113"/>
      <c r="W792" s="113"/>
      <c r="X792" s="113"/>
      <c r="Y792" s="113"/>
      <c r="Z792" s="113"/>
      <c r="AA792" s="113"/>
      <c r="AB792" s="113"/>
      <c r="AC792" s="201"/>
      <c r="AD792" s="113"/>
      <c r="AE792" s="113"/>
      <c r="AF792" s="113"/>
      <c r="AG792" s="113"/>
    </row>
    <row r="793" spans="2:33" x14ac:dyDescent="0.2">
      <c r="B793" s="200"/>
      <c r="C793" s="113"/>
      <c r="D793" s="201"/>
      <c r="E793" s="201"/>
      <c r="F793" s="113"/>
      <c r="G793" s="113"/>
      <c r="H793" s="113"/>
      <c r="I793" s="203"/>
      <c r="J793" s="203"/>
      <c r="K793" s="203"/>
      <c r="L793" s="204"/>
      <c r="M793" s="201"/>
      <c r="N793" s="201"/>
      <c r="O793" s="201"/>
      <c r="P793" s="201"/>
      <c r="Q793" s="113"/>
      <c r="R793" s="113"/>
      <c r="U793" s="201"/>
      <c r="V793" s="113"/>
      <c r="W793" s="113"/>
      <c r="X793" s="113"/>
      <c r="Y793" s="113"/>
      <c r="Z793" s="113"/>
      <c r="AA793" s="113"/>
      <c r="AB793" s="113"/>
      <c r="AC793" s="201"/>
      <c r="AD793" s="113"/>
      <c r="AE793" s="113"/>
      <c r="AF793" s="113"/>
      <c r="AG793" s="113"/>
    </row>
    <row r="794" spans="2:33" x14ac:dyDescent="0.2">
      <c r="B794" s="200"/>
      <c r="C794" s="113"/>
      <c r="D794" s="201"/>
      <c r="E794" s="201"/>
      <c r="F794" s="113"/>
      <c r="G794" s="113"/>
      <c r="H794" s="113"/>
      <c r="I794" s="203"/>
      <c r="J794" s="203"/>
      <c r="K794" s="203"/>
      <c r="L794" s="204"/>
      <c r="M794" s="201"/>
      <c r="N794" s="201"/>
      <c r="O794" s="201"/>
      <c r="P794" s="201"/>
      <c r="Q794" s="113"/>
      <c r="R794" s="113"/>
      <c r="U794" s="201"/>
      <c r="V794" s="113"/>
      <c r="W794" s="113"/>
      <c r="X794" s="113"/>
      <c r="Y794" s="113"/>
      <c r="Z794" s="113"/>
      <c r="AA794" s="113"/>
      <c r="AB794" s="113"/>
      <c r="AC794" s="201"/>
      <c r="AD794" s="113"/>
      <c r="AE794" s="113"/>
      <c r="AF794" s="113"/>
      <c r="AG794" s="113"/>
    </row>
    <row r="795" spans="2:33" x14ac:dyDescent="0.2">
      <c r="B795" s="200"/>
      <c r="C795" s="113"/>
      <c r="D795" s="201"/>
      <c r="E795" s="201"/>
      <c r="F795" s="113"/>
      <c r="G795" s="113"/>
      <c r="H795" s="113"/>
      <c r="I795" s="203"/>
      <c r="J795" s="203"/>
      <c r="K795" s="203"/>
      <c r="L795" s="204"/>
      <c r="M795" s="201"/>
      <c r="N795" s="201"/>
      <c r="O795" s="201"/>
      <c r="P795" s="201"/>
      <c r="Q795" s="113"/>
      <c r="R795" s="113"/>
      <c r="U795" s="201"/>
      <c r="V795" s="113"/>
      <c r="W795" s="113"/>
      <c r="X795" s="113"/>
      <c r="Y795" s="113"/>
      <c r="Z795" s="113"/>
      <c r="AA795" s="113"/>
      <c r="AB795" s="113"/>
      <c r="AC795" s="201"/>
      <c r="AD795" s="113"/>
      <c r="AE795" s="113"/>
      <c r="AF795" s="113"/>
      <c r="AG795" s="113"/>
    </row>
    <row r="796" spans="2:33" x14ac:dyDescent="0.2">
      <c r="B796" s="200"/>
      <c r="C796" s="113"/>
      <c r="D796" s="201"/>
      <c r="E796" s="201"/>
      <c r="F796" s="113"/>
      <c r="G796" s="113"/>
      <c r="H796" s="113"/>
      <c r="I796" s="203"/>
      <c r="J796" s="203"/>
      <c r="K796" s="203"/>
      <c r="L796" s="204"/>
      <c r="M796" s="201"/>
      <c r="N796" s="201"/>
      <c r="O796" s="201"/>
      <c r="P796" s="201"/>
      <c r="Q796" s="113"/>
      <c r="R796" s="113"/>
      <c r="U796" s="201"/>
      <c r="V796" s="113"/>
      <c r="W796" s="113"/>
      <c r="X796" s="113"/>
      <c r="Y796" s="113"/>
      <c r="Z796" s="113"/>
      <c r="AA796" s="113"/>
      <c r="AB796" s="113"/>
      <c r="AC796" s="201"/>
      <c r="AD796" s="113"/>
      <c r="AE796" s="113"/>
      <c r="AF796" s="113"/>
      <c r="AG796" s="113"/>
    </row>
    <row r="797" spans="2:33" x14ac:dyDescent="0.2">
      <c r="B797" s="200"/>
      <c r="C797" s="113"/>
      <c r="D797" s="201"/>
      <c r="E797" s="201"/>
      <c r="F797" s="113"/>
      <c r="G797" s="113"/>
      <c r="H797" s="113"/>
      <c r="I797" s="203"/>
      <c r="J797" s="203"/>
      <c r="K797" s="203"/>
      <c r="L797" s="204"/>
      <c r="M797" s="201"/>
      <c r="N797" s="201"/>
      <c r="O797" s="201"/>
      <c r="P797" s="201"/>
      <c r="Q797" s="113"/>
      <c r="R797" s="113"/>
      <c r="U797" s="201"/>
      <c r="V797" s="113"/>
      <c r="W797" s="113"/>
      <c r="X797" s="113"/>
      <c r="Y797" s="113"/>
      <c r="Z797" s="113"/>
      <c r="AA797" s="113"/>
      <c r="AB797" s="113"/>
      <c r="AC797" s="201"/>
      <c r="AD797" s="113"/>
      <c r="AE797" s="113"/>
      <c r="AF797" s="113"/>
      <c r="AG797" s="113"/>
    </row>
    <row r="798" spans="2:33" x14ac:dyDescent="0.2">
      <c r="B798" s="200"/>
      <c r="C798" s="113"/>
      <c r="D798" s="201"/>
      <c r="E798" s="201"/>
      <c r="F798" s="113"/>
      <c r="G798" s="113"/>
      <c r="H798" s="113"/>
      <c r="I798" s="203"/>
      <c r="J798" s="203"/>
      <c r="K798" s="203"/>
      <c r="L798" s="204"/>
      <c r="M798" s="201"/>
      <c r="N798" s="201"/>
      <c r="O798" s="201"/>
      <c r="P798" s="201"/>
      <c r="Q798" s="113"/>
      <c r="R798" s="113"/>
      <c r="U798" s="201"/>
      <c r="V798" s="113"/>
      <c r="W798" s="113"/>
      <c r="X798" s="113"/>
      <c r="Y798" s="113"/>
      <c r="Z798" s="113"/>
      <c r="AA798" s="113"/>
      <c r="AB798" s="113"/>
      <c r="AC798" s="201"/>
      <c r="AD798" s="113"/>
      <c r="AE798" s="113"/>
      <c r="AF798" s="113"/>
      <c r="AG798" s="113"/>
    </row>
    <row r="799" spans="2:33" x14ac:dyDescent="0.2">
      <c r="B799" s="200"/>
      <c r="C799" s="113"/>
      <c r="D799" s="201"/>
      <c r="E799" s="201"/>
      <c r="F799" s="113"/>
      <c r="G799" s="113"/>
      <c r="H799" s="113"/>
      <c r="I799" s="203"/>
      <c r="J799" s="203"/>
      <c r="K799" s="203"/>
      <c r="L799" s="204"/>
      <c r="M799" s="201"/>
      <c r="N799" s="201"/>
      <c r="O799" s="201"/>
      <c r="P799" s="201"/>
      <c r="Q799" s="113"/>
      <c r="R799" s="113"/>
      <c r="U799" s="201"/>
      <c r="V799" s="113"/>
      <c r="W799" s="113"/>
      <c r="X799" s="113"/>
      <c r="Y799" s="113"/>
      <c r="Z799" s="113"/>
      <c r="AA799" s="113"/>
      <c r="AB799" s="113"/>
      <c r="AC799" s="201"/>
      <c r="AD799" s="113"/>
      <c r="AE799" s="113"/>
      <c r="AF799" s="113"/>
      <c r="AG799" s="113"/>
    </row>
    <row r="800" spans="2:33" x14ac:dyDescent="0.2">
      <c r="B800" s="200"/>
      <c r="C800" s="113"/>
      <c r="D800" s="201"/>
      <c r="E800" s="201"/>
      <c r="F800" s="113"/>
      <c r="G800" s="113"/>
      <c r="H800" s="113"/>
      <c r="I800" s="203"/>
      <c r="J800" s="203"/>
      <c r="K800" s="203"/>
      <c r="L800" s="204"/>
      <c r="M800" s="201"/>
      <c r="N800" s="201"/>
      <c r="O800" s="201"/>
      <c r="P800" s="201"/>
      <c r="Q800" s="113"/>
      <c r="R800" s="113"/>
      <c r="U800" s="201"/>
      <c r="V800" s="113"/>
      <c r="W800" s="113"/>
      <c r="X800" s="113"/>
      <c r="Y800" s="113"/>
      <c r="Z800" s="113"/>
      <c r="AA800" s="113"/>
      <c r="AB800" s="113"/>
      <c r="AC800" s="201"/>
      <c r="AD800" s="113"/>
      <c r="AE800" s="113"/>
      <c r="AF800" s="113"/>
      <c r="AG800" s="113"/>
    </row>
    <row r="801" spans="2:33" x14ac:dyDescent="0.2">
      <c r="B801" s="200"/>
      <c r="C801" s="113"/>
      <c r="D801" s="201"/>
      <c r="E801" s="201"/>
      <c r="F801" s="113"/>
      <c r="G801" s="113"/>
      <c r="H801" s="113"/>
      <c r="I801" s="203"/>
      <c r="J801" s="203"/>
      <c r="K801" s="203"/>
      <c r="L801" s="204"/>
      <c r="M801" s="201"/>
      <c r="N801" s="201"/>
      <c r="O801" s="201"/>
      <c r="P801" s="201"/>
      <c r="Q801" s="113"/>
      <c r="R801" s="113"/>
      <c r="U801" s="201"/>
      <c r="V801" s="113"/>
      <c r="W801" s="113"/>
      <c r="X801" s="113"/>
      <c r="Y801" s="113"/>
      <c r="Z801" s="113"/>
      <c r="AA801" s="113"/>
      <c r="AB801" s="113"/>
      <c r="AC801" s="201"/>
      <c r="AD801" s="113"/>
      <c r="AE801" s="113"/>
      <c r="AF801" s="113"/>
      <c r="AG801" s="113"/>
    </row>
    <row r="802" spans="2:33" x14ac:dyDescent="0.2">
      <c r="B802" s="200"/>
      <c r="C802" s="113"/>
      <c r="D802" s="201"/>
      <c r="E802" s="201"/>
      <c r="F802" s="113"/>
      <c r="G802" s="113"/>
      <c r="H802" s="113"/>
      <c r="I802" s="203"/>
      <c r="J802" s="203"/>
      <c r="K802" s="203"/>
      <c r="L802" s="204"/>
      <c r="M802" s="201"/>
      <c r="N802" s="201"/>
      <c r="O802" s="201"/>
      <c r="P802" s="201"/>
      <c r="Q802" s="113"/>
      <c r="R802" s="113"/>
      <c r="U802" s="201"/>
      <c r="V802" s="113"/>
      <c r="W802" s="113"/>
      <c r="X802" s="113"/>
      <c r="Y802" s="113"/>
      <c r="Z802" s="113"/>
      <c r="AA802" s="113"/>
      <c r="AB802" s="113"/>
      <c r="AC802" s="201"/>
      <c r="AD802" s="113"/>
      <c r="AE802" s="113"/>
      <c r="AF802" s="113"/>
      <c r="AG802" s="113"/>
    </row>
    <row r="803" spans="2:33" x14ac:dyDescent="0.2">
      <c r="B803" s="200"/>
      <c r="C803" s="113"/>
      <c r="D803" s="201"/>
      <c r="E803" s="201"/>
      <c r="F803" s="113"/>
      <c r="G803" s="113"/>
      <c r="H803" s="113"/>
      <c r="I803" s="203"/>
      <c r="J803" s="203"/>
      <c r="K803" s="203"/>
      <c r="L803" s="204"/>
      <c r="M803" s="201"/>
      <c r="N803" s="201"/>
      <c r="O803" s="201"/>
      <c r="P803" s="201"/>
      <c r="Q803" s="113"/>
      <c r="R803" s="113"/>
      <c r="U803" s="201"/>
      <c r="V803" s="113"/>
      <c r="W803" s="113"/>
      <c r="X803" s="113"/>
      <c r="Y803" s="113"/>
      <c r="Z803" s="113"/>
      <c r="AA803" s="113"/>
      <c r="AB803" s="113"/>
      <c r="AC803" s="201"/>
      <c r="AD803" s="113"/>
      <c r="AE803" s="113"/>
      <c r="AF803" s="113"/>
      <c r="AG803" s="113"/>
    </row>
    <row r="804" spans="2:33" x14ac:dyDescent="0.2">
      <c r="B804" s="200"/>
      <c r="C804" s="113"/>
      <c r="D804" s="201"/>
      <c r="E804" s="201"/>
      <c r="F804" s="113"/>
      <c r="G804" s="113"/>
      <c r="H804" s="113"/>
      <c r="I804" s="203"/>
      <c r="J804" s="203"/>
      <c r="K804" s="203"/>
      <c r="L804" s="204"/>
      <c r="M804" s="201"/>
      <c r="N804" s="201"/>
      <c r="O804" s="201"/>
      <c r="P804" s="201"/>
      <c r="Q804" s="113"/>
      <c r="R804" s="113"/>
      <c r="U804" s="201"/>
      <c r="V804" s="113"/>
      <c r="W804" s="113"/>
      <c r="X804" s="113"/>
      <c r="Y804" s="113"/>
      <c r="Z804" s="113"/>
      <c r="AA804" s="113"/>
      <c r="AB804" s="113"/>
      <c r="AC804" s="201"/>
      <c r="AD804" s="113"/>
      <c r="AE804" s="113"/>
      <c r="AF804" s="113"/>
      <c r="AG804" s="113"/>
    </row>
    <row r="805" spans="2:33" x14ac:dyDescent="0.2">
      <c r="B805" s="200"/>
      <c r="C805" s="113"/>
      <c r="D805" s="201"/>
      <c r="E805" s="201"/>
      <c r="F805" s="113"/>
      <c r="G805" s="113"/>
      <c r="H805" s="113"/>
      <c r="I805" s="203"/>
      <c r="J805" s="203"/>
      <c r="K805" s="203"/>
      <c r="L805" s="204"/>
      <c r="M805" s="201"/>
      <c r="N805" s="201"/>
      <c r="O805" s="201"/>
      <c r="P805" s="201"/>
      <c r="Q805" s="113"/>
      <c r="R805" s="113"/>
      <c r="U805" s="201"/>
      <c r="V805" s="113"/>
      <c r="W805" s="113"/>
      <c r="X805" s="113"/>
      <c r="Y805" s="113"/>
      <c r="Z805" s="113"/>
      <c r="AA805" s="113"/>
      <c r="AB805" s="113"/>
      <c r="AC805" s="201"/>
      <c r="AD805" s="113"/>
      <c r="AE805" s="113"/>
      <c r="AF805" s="113"/>
      <c r="AG805" s="113"/>
    </row>
    <row r="806" spans="2:33" x14ac:dyDescent="0.2">
      <c r="B806" s="200"/>
      <c r="C806" s="113"/>
      <c r="D806" s="201"/>
      <c r="E806" s="201"/>
      <c r="F806" s="113"/>
      <c r="G806" s="113"/>
      <c r="H806" s="113"/>
      <c r="I806" s="203"/>
      <c r="J806" s="203"/>
      <c r="K806" s="203"/>
      <c r="L806" s="204"/>
      <c r="M806" s="201"/>
      <c r="N806" s="201"/>
      <c r="O806" s="201"/>
      <c r="P806" s="201"/>
      <c r="Q806" s="113"/>
      <c r="R806" s="113"/>
      <c r="U806" s="201"/>
      <c r="V806" s="113"/>
      <c r="W806" s="113"/>
      <c r="X806" s="113"/>
      <c r="Y806" s="113"/>
      <c r="Z806" s="113"/>
      <c r="AA806" s="113"/>
      <c r="AB806" s="113"/>
      <c r="AC806" s="201"/>
      <c r="AD806" s="113"/>
      <c r="AE806" s="113"/>
      <c r="AF806" s="113"/>
      <c r="AG806" s="113"/>
    </row>
    <row r="807" spans="2:33" x14ac:dyDescent="0.2">
      <c r="B807" s="200"/>
      <c r="C807" s="113"/>
      <c r="D807" s="201"/>
      <c r="E807" s="201"/>
      <c r="F807" s="113"/>
      <c r="G807" s="113"/>
      <c r="H807" s="113"/>
      <c r="I807" s="203"/>
      <c r="J807" s="203"/>
      <c r="K807" s="203"/>
      <c r="L807" s="204"/>
      <c r="M807" s="201"/>
      <c r="N807" s="201"/>
      <c r="O807" s="201"/>
      <c r="P807" s="201"/>
      <c r="Q807" s="113"/>
      <c r="R807" s="113"/>
      <c r="U807" s="201"/>
      <c r="V807" s="113"/>
      <c r="W807" s="113"/>
      <c r="X807" s="113"/>
      <c r="Y807" s="113"/>
      <c r="Z807" s="113"/>
      <c r="AA807" s="113"/>
      <c r="AB807" s="113"/>
      <c r="AC807" s="201"/>
      <c r="AD807" s="113"/>
      <c r="AE807" s="113"/>
      <c r="AF807" s="113"/>
      <c r="AG807" s="113"/>
    </row>
    <row r="808" spans="2:33" x14ac:dyDescent="0.2">
      <c r="B808" s="200"/>
      <c r="C808" s="113"/>
      <c r="D808" s="201"/>
      <c r="E808" s="201"/>
      <c r="F808" s="113"/>
      <c r="G808" s="113"/>
      <c r="H808" s="113"/>
      <c r="I808" s="203"/>
      <c r="J808" s="203"/>
      <c r="K808" s="203"/>
      <c r="L808" s="204"/>
      <c r="M808" s="201"/>
      <c r="N808" s="201"/>
      <c r="O808" s="201"/>
      <c r="P808" s="201"/>
      <c r="Q808" s="113"/>
      <c r="R808" s="113"/>
      <c r="U808" s="201"/>
      <c r="V808" s="113"/>
      <c r="W808" s="113"/>
      <c r="X808" s="113"/>
      <c r="Y808" s="113"/>
      <c r="Z808" s="113"/>
      <c r="AA808" s="113"/>
      <c r="AB808" s="113"/>
      <c r="AC808" s="201"/>
      <c r="AD808" s="113"/>
      <c r="AE808" s="113"/>
      <c r="AF808" s="113"/>
      <c r="AG808" s="113"/>
    </row>
    <row r="809" spans="2:33" x14ac:dyDescent="0.2">
      <c r="B809" s="200"/>
      <c r="C809" s="113"/>
      <c r="D809" s="201"/>
      <c r="E809" s="201"/>
      <c r="F809" s="113"/>
      <c r="G809" s="113"/>
      <c r="H809" s="113"/>
      <c r="I809" s="203"/>
      <c r="J809" s="203"/>
      <c r="K809" s="203"/>
      <c r="L809" s="204"/>
      <c r="M809" s="201"/>
      <c r="N809" s="201"/>
      <c r="O809" s="201"/>
      <c r="P809" s="201"/>
      <c r="Q809" s="113"/>
      <c r="R809" s="113"/>
      <c r="U809" s="201"/>
      <c r="V809" s="113"/>
      <c r="W809" s="113"/>
      <c r="X809" s="113"/>
      <c r="Y809" s="113"/>
      <c r="Z809" s="113"/>
      <c r="AA809" s="113"/>
      <c r="AB809" s="113"/>
      <c r="AC809" s="201"/>
      <c r="AD809" s="113"/>
      <c r="AE809" s="113"/>
      <c r="AF809" s="113"/>
      <c r="AG809" s="113"/>
    </row>
    <row r="810" spans="2:33" x14ac:dyDescent="0.2">
      <c r="B810" s="200"/>
      <c r="C810" s="113"/>
      <c r="D810" s="201"/>
      <c r="E810" s="201"/>
      <c r="F810" s="113"/>
      <c r="G810" s="113"/>
      <c r="H810" s="113"/>
      <c r="I810" s="203"/>
      <c r="J810" s="203"/>
      <c r="K810" s="203"/>
      <c r="L810" s="204"/>
      <c r="M810" s="201"/>
      <c r="N810" s="201"/>
      <c r="O810" s="201"/>
      <c r="P810" s="201"/>
      <c r="Q810" s="113"/>
      <c r="R810" s="113"/>
      <c r="U810" s="201"/>
      <c r="V810" s="113"/>
      <c r="W810" s="113"/>
      <c r="X810" s="113"/>
      <c r="Y810" s="113"/>
      <c r="Z810" s="113"/>
      <c r="AA810" s="113"/>
      <c r="AB810" s="113"/>
      <c r="AC810" s="201"/>
      <c r="AD810" s="113"/>
      <c r="AE810" s="113"/>
      <c r="AF810" s="113"/>
      <c r="AG810" s="113"/>
    </row>
    <row r="811" spans="2:33" x14ac:dyDescent="0.2">
      <c r="B811" s="200"/>
      <c r="C811" s="113"/>
      <c r="D811" s="201"/>
      <c r="E811" s="201"/>
      <c r="F811" s="113"/>
      <c r="G811" s="113"/>
      <c r="H811" s="113"/>
      <c r="I811" s="203"/>
      <c r="J811" s="203"/>
      <c r="K811" s="203"/>
      <c r="L811" s="204"/>
      <c r="M811" s="201"/>
      <c r="N811" s="201"/>
      <c r="O811" s="201"/>
      <c r="P811" s="201"/>
      <c r="Q811" s="113"/>
      <c r="R811" s="113"/>
      <c r="U811" s="201"/>
      <c r="V811" s="113"/>
      <c r="W811" s="113"/>
      <c r="X811" s="113"/>
      <c r="Y811" s="113"/>
      <c r="Z811" s="113"/>
      <c r="AA811" s="113"/>
      <c r="AB811" s="113"/>
      <c r="AC811" s="201"/>
      <c r="AD811" s="113"/>
      <c r="AE811" s="113"/>
      <c r="AF811" s="113"/>
      <c r="AG811" s="113"/>
    </row>
    <row r="812" spans="2:33" x14ac:dyDescent="0.2">
      <c r="B812" s="200"/>
      <c r="C812" s="113"/>
      <c r="D812" s="201"/>
      <c r="E812" s="201"/>
      <c r="F812" s="113"/>
      <c r="G812" s="113"/>
      <c r="H812" s="113"/>
      <c r="I812" s="203"/>
      <c r="J812" s="203"/>
      <c r="K812" s="203"/>
      <c r="L812" s="204"/>
      <c r="M812" s="201"/>
      <c r="N812" s="201"/>
      <c r="O812" s="201"/>
      <c r="P812" s="201"/>
      <c r="Q812" s="113"/>
      <c r="R812" s="113"/>
      <c r="U812" s="201"/>
      <c r="V812" s="113"/>
      <c r="W812" s="113"/>
      <c r="X812" s="113"/>
      <c r="Y812" s="113"/>
      <c r="Z812" s="113"/>
      <c r="AA812" s="113"/>
      <c r="AB812" s="113"/>
      <c r="AC812" s="201"/>
      <c r="AD812" s="113"/>
      <c r="AE812" s="113"/>
      <c r="AF812" s="113"/>
      <c r="AG812" s="113"/>
    </row>
    <row r="813" spans="2:33" x14ac:dyDescent="0.2">
      <c r="B813" s="200"/>
      <c r="C813" s="113"/>
      <c r="D813" s="201"/>
      <c r="E813" s="201"/>
      <c r="F813" s="113"/>
      <c r="G813" s="113"/>
      <c r="H813" s="113"/>
      <c r="I813" s="203"/>
      <c r="J813" s="203"/>
      <c r="K813" s="203"/>
      <c r="L813" s="204"/>
      <c r="M813" s="201"/>
      <c r="N813" s="201"/>
      <c r="O813" s="201"/>
      <c r="P813" s="201"/>
      <c r="Q813" s="113"/>
      <c r="R813" s="113"/>
      <c r="U813" s="201"/>
      <c r="V813" s="113"/>
      <c r="W813" s="113"/>
      <c r="X813" s="113"/>
      <c r="Y813" s="113"/>
      <c r="Z813" s="113"/>
      <c r="AA813" s="113"/>
      <c r="AB813" s="113"/>
      <c r="AC813" s="201"/>
      <c r="AD813" s="113"/>
      <c r="AE813" s="113"/>
      <c r="AF813" s="113"/>
      <c r="AG813" s="113"/>
    </row>
    <row r="814" spans="2:33" x14ac:dyDescent="0.2">
      <c r="B814" s="200"/>
      <c r="C814" s="113"/>
      <c r="D814" s="201"/>
      <c r="E814" s="201"/>
      <c r="F814" s="113"/>
      <c r="G814" s="113"/>
      <c r="H814" s="113"/>
      <c r="I814" s="203"/>
      <c r="J814" s="203"/>
      <c r="K814" s="203"/>
      <c r="L814" s="204"/>
      <c r="M814" s="201"/>
      <c r="N814" s="201"/>
      <c r="O814" s="201"/>
      <c r="P814" s="201"/>
      <c r="Q814" s="113"/>
      <c r="R814" s="113"/>
      <c r="U814" s="201"/>
      <c r="V814" s="113"/>
      <c r="W814" s="113"/>
      <c r="X814" s="113"/>
      <c r="Y814" s="113"/>
      <c r="Z814" s="113"/>
      <c r="AA814" s="113"/>
      <c r="AB814" s="113"/>
      <c r="AC814" s="201"/>
      <c r="AD814" s="113"/>
      <c r="AE814" s="113"/>
      <c r="AF814" s="113"/>
      <c r="AG814" s="113"/>
    </row>
    <row r="815" spans="2:33" x14ac:dyDescent="0.2">
      <c r="B815" s="200"/>
      <c r="C815" s="113"/>
      <c r="D815" s="201"/>
      <c r="E815" s="201"/>
      <c r="F815" s="113"/>
      <c r="G815" s="113"/>
      <c r="H815" s="113"/>
      <c r="I815" s="203"/>
      <c r="J815" s="203"/>
      <c r="K815" s="203"/>
      <c r="L815" s="204"/>
      <c r="M815" s="201"/>
      <c r="N815" s="201"/>
      <c r="O815" s="201"/>
      <c r="P815" s="201"/>
      <c r="Q815" s="113"/>
      <c r="R815" s="113"/>
      <c r="U815" s="201"/>
      <c r="V815" s="113"/>
      <c r="W815" s="113"/>
      <c r="X815" s="113"/>
      <c r="Y815" s="113"/>
      <c r="Z815" s="113"/>
      <c r="AA815" s="113"/>
      <c r="AB815" s="113"/>
      <c r="AC815" s="201"/>
      <c r="AD815" s="113"/>
      <c r="AE815" s="113"/>
      <c r="AF815" s="113"/>
      <c r="AG815" s="113"/>
    </row>
    <row r="816" spans="2:33" x14ac:dyDescent="0.2">
      <c r="B816" s="200"/>
      <c r="C816" s="113"/>
      <c r="D816" s="201"/>
      <c r="E816" s="201"/>
      <c r="F816" s="113"/>
      <c r="G816" s="113"/>
      <c r="H816" s="113"/>
      <c r="I816" s="203"/>
      <c r="J816" s="203"/>
      <c r="K816" s="203"/>
      <c r="L816" s="204"/>
      <c r="M816" s="201"/>
      <c r="N816" s="201"/>
      <c r="O816" s="201"/>
      <c r="P816" s="201"/>
      <c r="Q816" s="113"/>
      <c r="R816" s="113"/>
      <c r="U816" s="201"/>
      <c r="V816" s="113"/>
      <c r="W816" s="113"/>
      <c r="X816" s="113"/>
      <c r="Y816" s="113"/>
      <c r="Z816" s="113"/>
      <c r="AA816" s="113"/>
      <c r="AB816" s="113"/>
      <c r="AC816" s="201"/>
      <c r="AD816" s="113"/>
      <c r="AE816" s="113"/>
      <c r="AF816" s="113"/>
      <c r="AG816" s="113"/>
    </row>
    <row r="817" spans="2:33" x14ac:dyDescent="0.2">
      <c r="B817" s="200"/>
      <c r="C817" s="113"/>
      <c r="D817" s="201"/>
      <c r="E817" s="201"/>
      <c r="F817" s="113"/>
      <c r="G817" s="113"/>
      <c r="H817" s="113"/>
      <c r="I817" s="203"/>
      <c r="J817" s="203"/>
      <c r="K817" s="203"/>
      <c r="L817" s="204"/>
      <c r="M817" s="201"/>
      <c r="N817" s="201"/>
      <c r="O817" s="201"/>
      <c r="P817" s="201"/>
      <c r="Q817" s="113"/>
      <c r="R817" s="113"/>
      <c r="U817" s="201"/>
      <c r="V817" s="113"/>
      <c r="W817" s="113"/>
      <c r="X817" s="113"/>
      <c r="Y817" s="113"/>
      <c r="Z817" s="113"/>
      <c r="AA817" s="113"/>
      <c r="AB817" s="113"/>
      <c r="AC817" s="201"/>
      <c r="AD817" s="113"/>
      <c r="AE817" s="113"/>
      <c r="AF817" s="113"/>
      <c r="AG817" s="113"/>
    </row>
    <row r="818" spans="2:33" x14ac:dyDescent="0.2">
      <c r="B818" s="200"/>
      <c r="C818" s="113"/>
      <c r="D818" s="201"/>
      <c r="E818" s="201"/>
      <c r="F818" s="113"/>
      <c r="G818" s="113"/>
      <c r="H818" s="113"/>
      <c r="I818" s="203"/>
      <c r="J818" s="203"/>
      <c r="K818" s="203"/>
      <c r="L818" s="204"/>
      <c r="M818" s="201"/>
      <c r="N818" s="201"/>
      <c r="O818" s="201"/>
      <c r="P818" s="201"/>
      <c r="Q818" s="113"/>
      <c r="R818" s="113"/>
      <c r="U818" s="201"/>
      <c r="V818" s="113"/>
      <c r="W818" s="113"/>
      <c r="X818" s="113"/>
      <c r="Y818" s="113"/>
      <c r="Z818" s="113"/>
      <c r="AA818" s="113"/>
      <c r="AB818" s="113"/>
      <c r="AC818" s="201"/>
      <c r="AD818" s="113"/>
      <c r="AE818" s="113"/>
      <c r="AF818" s="113"/>
      <c r="AG818" s="113"/>
    </row>
    <row r="819" spans="2:33" x14ac:dyDescent="0.2">
      <c r="B819" s="200"/>
      <c r="C819" s="113"/>
      <c r="D819" s="201"/>
      <c r="E819" s="201"/>
      <c r="F819" s="113"/>
      <c r="G819" s="113"/>
      <c r="H819" s="113"/>
      <c r="I819" s="203"/>
      <c r="J819" s="203"/>
      <c r="K819" s="203"/>
      <c r="L819" s="204"/>
      <c r="M819" s="201"/>
      <c r="N819" s="201"/>
      <c r="O819" s="201"/>
      <c r="P819" s="201"/>
      <c r="Q819" s="113"/>
      <c r="R819" s="113"/>
      <c r="U819" s="201"/>
      <c r="V819" s="113"/>
      <c r="W819" s="113"/>
      <c r="X819" s="113"/>
      <c r="Y819" s="113"/>
      <c r="Z819" s="113"/>
      <c r="AA819" s="113"/>
      <c r="AB819" s="113"/>
      <c r="AC819" s="201"/>
      <c r="AD819" s="113"/>
      <c r="AE819" s="113"/>
      <c r="AF819" s="113"/>
      <c r="AG819" s="113"/>
    </row>
    <row r="820" spans="2:33" x14ac:dyDescent="0.2">
      <c r="B820" s="200"/>
      <c r="C820" s="113"/>
      <c r="D820" s="201"/>
      <c r="E820" s="201"/>
      <c r="F820" s="113"/>
      <c r="G820" s="113"/>
      <c r="H820" s="113"/>
      <c r="I820" s="203"/>
      <c r="J820" s="203"/>
      <c r="K820" s="203"/>
      <c r="L820" s="204"/>
      <c r="M820" s="201"/>
      <c r="N820" s="201"/>
      <c r="O820" s="201"/>
      <c r="P820" s="201"/>
      <c r="Q820" s="113"/>
      <c r="R820" s="113"/>
      <c r="U820" s="201"/>
      <c r="V820" s="113"/>
      <c r="W820" s="113"/>
      <c r="X820" s="113"/>
      <c r="Y820" s="113"/>
      <c r="Z820" s="113"/>
      <c r="AA820" s="113"/>
      <c r="AB820" s="113"/>
      <c r="AC820" s="201"/>
      <c r="AD820" s="113"/>
      <c r="AE820" s="113"/>
      <c r="AF820" s="113"/>
      <c r="AG820" s="113"/>
    </row>
    <row r="821" spans="2:33" x14ac:dyDescent="0.2">
      <c r="B821" s="200"/>
      <c r="C821" s="113"/>
      <c r="D821" s="201"/>
      <c r="E821" s="201"/>
      <c r="F821" s="113"/>
      <c r="G821" s="113"/>
      <c r="H821" s="113"/>
      <c r="I821" s="203"/>
      <c r="J821" s="203"/>
      <c r="K821" s="203"/>
      <c r="L821" s="204"/>
      <c r="M821" s="201"/>
      <c r="N821" s="201"/>
      <c r="O821" s="201"/>
      <c r="P821" s="201"/>
      <c r="Q821" s="113"/>
      <c r="R821" s="113"/>
      <c r="U821" s="201"/>
      <c r="V821" s="113"/>
      <c r="W821" s="113"/>
      <c r="X821" s="113"/>
      <c r="Y821" s="113"/>
      <c r="Z821" s="113"/>
      <c r="AA821" s="113"/>
      <c r="AB821" s="113"/>
      <c r="AC821" s="201"/>
      <c r="AD821" s="113"/>
      <c r="AE821" s="113"/>
      <c r="AF821" s="113"/>
      <c r="AG821" s="113"/>
    </row>
    <row r="822" spans="2:33" x14ac:dyDescent="0.2">
      <c r="B822" s="200"/>
      <c r="C822" s="113"/>
      <c r="D822" s="201"/>
      <c r="E822" s="201"/>
      <c r="F822" s="113"/>
      <c r="G822" s="113"/>
      <c r="H822" s="113"/>
      <c r="I822" s="203"/>
      <c r="J822" s="203"/>
      <c r="K822" s="203"/>
      <c r="L822" s="204"/>
      <c r="M822" s="201"/>
      <c r="N822" s="201"/>
      <c r="O822" s="201"/>
      <c r="P822" s="201"/>
      <c r="Q822" s="113"/>
      <c r="R822" s="113"/>
      <c r="U822" s="201"/>
      <c r="V822" s="113"/>
      <c r="W822" s="113"/>
      <c r="X822" s="113"/>
      <c r="Y822" s="113"/>
      <c r="Z822" s="113"/>
      <c r="AA822" s="113"/>
      <c r="AB822" s="113"/>
      <c r="AC822" s="201"/>
      <c r="AD822" s="113"/>
      <c r="AE822" s="113"/>
      <c r="AF822" s="113"/>
      <c r="AG822" s="113"/>
    </row>
    <row r="823" spans="2:33" x14ac:dyDescent="0.2">
      <c r="B823" s="200"/>
      <c r="C823" s="113"/>
      <c r="D823" s="201"/>
      <c r="E823" s="201"/>
      <c r="F823" s="113"/>
      <c r="G823" s="113"/>
      <c r="H823" s="113"/>
      <c r="I823" s="203"/>
      <c r="J823" s="203"/>
      <c r="K823" s="203"/>
      <c r="L823" s="204"/>
      <c r="M823" s="201"/>
      <c r="N823" s="201"/>
      <c r="O823" s="201"/>
      <c r="P823" s="201"/>
      <c r="Q823" s="113"/>
      <c r="R823" s="113"/>
      <c r="U823" s="201"/>
      <c r="V823" s="113"/>
      <c r="W823" s="113"/>
      <c r="X823" s="113"/>
      <c r="Y823" s="113"/>
      <c r="Z823" s="113"/>
      <c r="AA823" s="113"/>
      <c r="AB823" s="113"/>
      <c r="AC823" s="201"/>
      <c r="AD823" s="113"/>
      <c r="AE823" s="113"/>
      <c r="AF823" s="113"/>
      <c r="AG823" s="113"/>
    </row>
    <row r="824" spans="2:33" x14ac:dyDescent="0.2">
      <c r="B824" s="200"/>
      <c r="C824" s="113"/>
      <c r="D824" s="201"/>
      <c r="E824" s="201"/>
      <c r="F824" s="113"/>
      <c r="G824" s="113"/>
      <c r="H824" s="113"/>
      <c r="I824" s="203"/>
      <c r="J824" s="203"/>
      <c r="K824" s="203"/>
      <c r="L824" s="204"/>
      <c r="M824" s="201"/>
      <c r="N824" s="201"/>
      <c r="O824" s="201"/>
      <c r="P824" s="201"/>
      <c r="Q824" s="113"/>
      <c r="R824" s="113"/>
      <c r="U824" s="201"/>
      <c r="V824" s="113"/>
      <c r="W824" s="113"/>
      <c r="X824" s="113"/>
      <c r="Y824" s="113"/>
      <c r="Z824" s="113"/>
      <c r="AA824" s="113"/>
      <c r="AB824" s="113"/>
      <c r="AC824" s="201"/>
      <c r="AD824" s="113"/>
      <c r="AE824" s="113"/>
      <c r="AF824" s="113"/>
      <c r="AG824" s="113"/>
    </row>
    <row r="825" spans="2:33" x14ac:dyDescent="0.2">
      <c r="B825" s="200"/>
      <c r="C825" s="113"/>
      <c r="D825" s="201"/>
      <c r="E825" s="201"/>
      <c r="F825" s="113"/>
      <c r="G825" s="113"/>
      <c r="H825" s="113"/>
      <c r="I825" s="203"/>
      <c r="J825" s="203"/>
      <c r="K825" s="203"/>
      <c r="L825" s="204"/>
      <c r="M825" s="201"/>
      <c r="N825" s="201"/>
      <c r="O825" s="201"/>
      <c r="P825" s="201"/>
      <c r="Q825" s="113"/>
      <c r="R825" s="113"/>
      <c r="U825" s="201"/>
      <c r="V825" s="113"/>
      <c r="W825" s="113"/>
      <c r="X825" s="113"/>
      <c r="Y825" s="113"/>
      <c r="Z825" s="113"/>
      <c r="AA825" s="113"/>
      <c r="AB825" s="113"/>
      <c r="AC825" s="201"/>
      <c r="AD825" s="113"/>
      <c r="AE825" s="113"/>
      <c r="AF825" s="113"/>
      <c r="AG825" s="113"/>
    </row>
    <row r="826" spans="2:33" x14ac:dyDescent="0.2">
      <c r="B826" s="200"/>
      <c r="C826" s="113"/>
      <c r="D826" s="201"/>
      <c r="E826" s="201"/>
      <c r="F826" s="113"/>
      <c r="G826" s="113"/>
      <c r="H826" s="113"/>
      <c r="I826" s="203"/>
      <c r="J826" s="203"/>
      <c r="K826" s="203"/>
      <c r="L826" s="204"/>
      <c r="M826" s="201"/>
      <c r="N826" s="201"/>
      <c r="O826" s="201"/>
      <c r="P826" s="201"/>
      <c r="Q826" s="113"/>
      <c r="R826" s="113"/>
      <c r="U826" s="201"/>
      <c r="V826" s="113"/>
      <c r="W826" s="113"/>
      <c r="X826" s="113"/>
      <c r="Y826" s="113"/>
      <c r="Z826" s="113"/>
      <c r="AA826" s="113"/>
      <c r="AB826" s="113"/>
      <c r="AC826" s="201"/>
      <c r="AD826" s="113"/>
      <c r="AE826" s="113"/>
      <c r="AF826" s="113"/>
      <c r="AG826" s="113"/>
    </row>
    <row r="827" spans="2:33" x14ac:dyDescent="0.2">
      <c r="B827" s="200"/>
      <c r="C827" s="113"/>
      <c r="D827" s="201"/>
      <c r="E827" s="201"/>
      <c r="F827" s="113"/>
      <c r="G827" s="113"/>
      <c r="H827" s="113"/>
      <c r="I827" s="203"/>
      <c r="J827" s="203"/>
      <c r="K827" s="203"/>
      <c r="L827" s="204"/>
      <c r="M827" s="201"/>
      <c r="N827" s="201"/>
      <c r="O827" s="201"/>
      <c r="P827" s="201"/>
      <c r="Q827" s="113"/>
      <c r="R827" s="113"/>
      <c r="U827" s="201"/>
      <c r="V827" s="113"/>
      <c r="W827" s="113"/>
      <c r="X827" s="113"/>
      <c r="Y827" s="113"/>
      <c r="Z827" s="113"/>
      <c r="AA827" s="113"/>
      <c r="AB827" s="113"/>
      <c r="AC827" s="201"/>
      <c r="AD827" s="113"/>
      <c r="AE827" s="113"/>
      <c r="AF827" s="113"/>
      <c r="AG827" s="113"/>
    </row>
    <row r="828" spans="2:33" x14ac:dyDescent="0.2">
      <c r="B828" s="200"/>
      <c r="C828" s="113"/>
      <c r="D828" s="201"/>
      <c r="E828" s="201"/>
      <c r="F828" s="113"/>
      <c r="G828" s="113"/>
      <c r="H828" s="113"/>
      <c r="I828" s="203"/>
      <c r="J828" s="203"/>
      <c r="K828" s="203"/>
      <c r="L828" s="204"/>
      <c r="M828" s="201"/>
      <c r="N828" s="201"/>
      <c r="O828" s="201"/>
      <c r="P828" s="201"/>
      <c r="Q828" s="113"/>
      <c r="R828" s="113"/>
      <c r="U828" s="201"/>
      <c r="V828" s="113"/>
      <c r="W828" s="113"/>
      <c r="X828" s="113"/>
      <c r="Y828" s="113"/>
      <c r="Z828" s="113"/>
      <c r="AA828" s="113"/>
      <c r="AB828" s="113"/>
      <c r="AC828" s="201"/>
      <c r="AD828" s="113"/>
      <c r="AE828" s="113"/>
      <c r="AF828" s="113"/>
      <c r="AG828" s="113"/>
    </row>
    <row r="829" spans="2:33" x14ac:dyDescent="0.2">
      <c r="B829" s="200"/>
      <c r="C829" s="113"/>
      <c r="D829" s="201"/>
      <c r="E829" s="201"/>
      <c r="F829" s="113"/>
      <c r="G829" s="113"/>
      <c r="H829" s="113"/>
      <c r="I829" s="203"/>
      <c r="J829" s="203"/>
      <c r="K829" s="203"/>
      <c r="L829" s="204"/>
      <c r="M829" s="201"/>
      <c r="N829" s="201"/>
      <c r="O829" s="201"/>
      <c r="P829" s="201"/>
      <c r="Q829" s="113"/>
      <c r="R829" s="113"/>
      <c r="U829" s="201"/>
      <c r="V829" s="113"/>
      <c r="W829" s="113"/>
      <c r="X829" s="113"/>
      <c r="Y829" s="113"/>
      <c r="Z829" s="113"/>
      <c r="AA829" s="113"/>
      <c r="AB829" s="113"/>
      <c r="AC829" s="201"/>
      <c r="AD829" s="113"/>
      <c r="AE829" s="113"/>
      <c r="AF829" s="113"/>
      <c r="AG829" s="113"/>
    </row>
    <row r="830" spans="2:33" x14ac:dyDescent="0.2">
      <c r="B830" s="200"/>
      <c r="C830" s="113"/>
      <c r="D830" s="201"/>
      <c r="E830" s="201"/>
      <c r="F830" s="113"/>
      <c r="G830" s="113"/>
      <c r="H830" s="113"/>
      <c r="I830" s="203"/>
      <c r="J830" s="203"/>
      <c r="K830" s="203"/>
      <c r="L830" s="204"/>
      <c r="M830" s="201"/>
      <c r="N830" s="201"/>
      <c r="O830" s="201"/>
      <c r="P830" s="201"/>
      <c r="Q830" s="113"/>
      <c r="R830" s="113"/>
      <c r="U830" s="201"/>
      <c r="V830" s="113"/>
      <c r="W830" s="113"/>
      <c r="X830" s="113"/>
      <c r="Y830" s="113"/>
      <c r="Z830" s="113"/>
      <c r="AA830" s="113"/>
      <c r="AB830" s="113"/>
      <c r="AC830" s="201"/>
      <c r="AD830" s="113"/>
      <c r="AE830" s="113"/>
      <c r="AF830" s="113"/>
      <c r="AG830" s="113"/>
    </row>
    <row r="831" spans="2:33" x14ac:dyDescent="0.2">
      <c r="B831" s="200"/>
      <c r="C831" s="113"/>
      <c r="D831" s="201"/>
      <c r="E831" s="201"/>
      <c r="F831" s="113"/>
      <c r="G831" s="113"/>
      <c r="H831" s="113"/>
      <c r="I831" s="203"/>
      <c r="J831" s="203"/>
      <c r="K831" s="203"/>
      <c r="L831" s="204"/>
      <c r="M831" s="201"/>
      <c r="N831" s="201"/>
      <c r="O831" s="201"/>
      <c r="P831" s="201"/>
      <c r="Q831" s="113"/>
      <c r="R831" s="113"/>
      <c r="U831" s="201"/>
      <c r="V831" s="113"/>
      <c r="W831" s="113"/>
      <c r="X831" s="113"/>
      <c r="Y831" s="113"/>
      <c r="Z831" s="113"/>
      <c r="AA831" s="113"/>
      <c r="AB831" s="113"/>
      <c r="AC831" s="201"/>
      <c r="AD831" s="113"/>
      <c r="AE831" s="113"/>
      <c r="AF831" s="113"/>
      <c r="AG831" s="113"/>
    </row>
    <row r="832" spans="2:33" x14ac:dyDescent="0.2">
      <c r="B832" s="200"/>
      <c r="C832" s="113"/>
      <c r="D832" s="201"/>
      <c r="E832" s="201"/>
      <c r="F832" s="113"/>
      <c r="G832" s="113"/>
      <c r="H832" s="113"/>
      <c r="I832" s="203"/>
      <c r="J832" s="203"/>
      <c r="K832" s="203"/>
      <c r="L832" s="204"/>
      <c r="M832" s="201"/>
      <c r="N832" s="201"/>
      <c r="O832" s="201"/>
      <c r="P832" s="201"/>
      <c r="Q832" s="113"/>
      <c r="R832" s="113"/>
      <c r="U832" s="201"/>
      <c r="V832" s="113"/>
      <c r="W832" s="113"/>
      <c r="X832" s="113"/>
      <c r="Y832" s="113"/>
      <c r="Z832" s="113"/>
      <c r="AA832" s="113"/>
      <c r="AB832" s="113"/>
      <c r="AC832" s="201"/>
      <c r="AD832" s="113"/>
      <c r="AE832" s="113"/>
      <c r="AF832" s="113"/>
      <c r="AG832" s="113"/>
    </row>
    <row r="833" spans="2:33" x14ac:dyDescent="0.2">
      <c r="B833" s="200"/>
      <c r="C833" s="113"/>
      <c r="D833" s="201"/>
      <c r="E833" s="201"/>
      <c r="F833" s="113"/>
      <c r="G833" s="113"/>
      <c r="H833" s="113"/>
      <c r="I833" s="203"/>
      <c r="J833" s="203"/>
      <c r="K833" s="203"/>
      <c r="L833" s="204"/>
      <c r="M833" s="201"/>
      <c r="N833" s="201"/>
      <c r="O833" s="201"/>
      <c r="P833" s="201"/>
      <c r="Q833" s="113"/>
      <c r="R833" s="113"/>
      <c r="U833" s="201"/>
      <c r="V833" s="113"/>
      <c r="W833" s="113"/>
      <c r="X833" s="113"/>
      <c r="Y833" s="113"/>
      <c r="Z833" s="113"/>
      <c r="AA833" s="113"/>
      <c r="AB833" s="113"/>
      <c r="AC833" s="201"/>
      <c r="AD833" s="113"/>
      <c r="AE833" s="113"/>
      <c r="AF833" s="113"/>
      <c r="AG833" s="113"/>
    </row>
    <row r="834" spans="2:33" x14ac:dyDescent="0.2">
      <c r="B834" s="200"/>
      <c r="C834" s="113"/>
      <c r="D834" s="201"/>
      <c r="E834" s="201"/>
      <c r="F834" s="113"/>
      <c r="G834" s="113"/>
      <c r="H834" s="113"/>
      <c r="I834" s="203"/>
      <c r="J834" s="203"/>
      <c r="K834" s="203"/>
      <c r="L834" s="204"/>
      <c r="M834" s="201"/>
      <c r="N834" s="201"/>
      <c r="O834" s="201"/>
      <c r="P834" s="201"/>
      <c r="Q834" s="113"/>
      <c r="R834" s="113"/>
      <c r="U834" s="201"/>
      <c r="V834" s="113"/>
      <c r="W834" s="113"/>
      <c r="X834" s="113"/>
      <c r="Y834" s="113"/>
      <c r="Z834" s="113"/>
      <c r="AA834" s="113"/>
      <c r="AB834" s="113"/>
      <c r="AC834" s="201"/>
      <c r="AD834" s="113"/>
      <c r="AE834" s="113"/>
      <c r="AF834" s="113"/>
      <c r="AG834" s="113"/>
    </row>
    <row r="835" spans="2:33" x14ac:dyDescent="0.2">
      <c r="B835" s="200"/>
      <c r="C835" s="113"/>
      <c r="D835" s="201"/>
      <c r="E835" s="201"/>
      <c r="F835" s="113"/>
      <c r="G835" s="113"/>
      <c r="H835" s="113"/>
      <c r="I835" s="203"/>
      <c r="J835" s="203"/>
      <c r="K835" s="203"/>
      <c r="L835" s="204"/>
      <c r="M835" s="201"/>
      <c r="N835" s="201"/>
      <c r="O835" s="201"/>
      <c r="P835" s="201"/>
      <c r="Q835" s="113"/>
      <c r="R835" s="113"/>
      <c r="U835" s="201"/>
      <c r="V835" s="113"/>
      <c r="W835" s="113"/>
      <c r="X835" s="113"/>
      <c r="Y835" s="113"/>
      <c r="Z835" s="113"/>
      <c r="AA835" s="113"/>
      <c r="AB835" s="113"/>
      <c r="AC835" s="201"/>
      <c r="AD835" s="113"/>
      <c r="AE835" s="113"/>
      <c r="AF835" s="113"/>
      <c r="AG835" s="113"/>
    </row>
    <row r="836" spans="2:33" x14ac:dyDescent="0.2">
      <c r="B836" s="200"/>
      <c r="C836" s="113"/>
      <c r="D836" s="201"/>
      <c r="E836" s="201"/>
      <c r="F836" s="113"/>
      <c r="G836" s="113"/>
      <c r="H836" s="113"/>
      <c r="I836" s="203"/>
      <c r="J836" s="203"/>
      <c r="K836" s="203"/>
      <c r="L836" s="204"/>
      <c r="M836" s="201"/>
      <c r="N836" s="201"/>
      <c r="O836" s="201"/>
      <c r="P836" s="201"/>
      <c r="Q836" s="113"/>
      <c r="R836" s="113"/>
      <c r="U836" s="201"/>
      <c r="V836" s="113"/>
      <c r="W836" s="113"/>
      <c r="X836" s="113"/>
      <c r="Y836" s="113"/>
      <c r="Z836" s="113"/>
      <c r="AA836" s="113"/>
      <c r="AB836" s="113"/>
      <c r="AC836" s="201"/>
      <c r="AD836" s="113"/>
      <c r="AE836" s="113"/>
      <c r="AF836" s="113"/>
      <c r="AG836" s="113"/>
    </row>
    <row r="837" spans="2:33" x14ac:dyDescent="0.2">
      <c r="B837" s="200"/>
      <c r="C837" s="113"/>
      <c r="D837" s="201"/>
      <c r="E837" s="201"/>
      <c r="F837" s="113"/>
      <c r="G837" s="113"/>
      <c r="H837" s="113"/>
      <c r="I837" s="203"/>
      <c r="J837" s="203"/>
      <c r="K837" s="203"/>
      <c r="L837" s="204"/>
      <c r="M837" s="201"/>
      <c r="N837" s="201"/>
      <c r="O837" s="201"/>
      <c r="P837" s="201"/>
      <c r="Q837" s="113"/>
      <c r="R837" s="113"/>
      <c r="U837" s="201"/>
      <c r="V837" s="113"/>
      <c r="W837" s="113"/>
      <c r="X837" s="113"/>
      <c r="Y837" s="113"/>
      <c r="Z837" s="113"/>
      <c r="AA837" s="113"/>
      <c r="AB837" s="113"/>
      <c r="AC837" s="201"/>
      <c r="AD837" s="113"/>
      <c r="AE837" s="113"/>
      <c r="AF837" s="113"/>
      <c r="AG837" s="113"/>
    </row>
    <row r="838" spans="2:33" x14ac:dyDescent="0.2">
      <c r="B838" s="200"/>
      <c r="C838" s="113"/>
      <c r="D838" s="201"/>
      <c r="E838" s="201"/>
      <c r="F838" s="113"/>
      <c r="G838" s="113"/>
      <c r="H838" s="113"/>
      <c r="I838" s="203"/>
      <c r="J838" s="203"/>
      <c r="K838" s="203"/>
      <c r="L838" s="204"/>
      <c r="M838" s="201"/>
      <c r="N838" s="201"/>
      <c r="O838" s="201"/>
      <c r="P838" s="201"/>
      <c r="Q838" s="113"/>
      <c r="R838" s="113"/>
      <c r="U838" s="201"/>
      <c r="V838" s="113"/>
      <c r="W838" s="113"/>
      <c r="X838" s="113"/>
      <c r="Y838" s="113"/>
      <c r="Z838" s="113"/>
      <c r="AA838" s="113"/>
      <c r="AB838" s="113"/>
      <c r="AC838" s="201"/>
      <c r="AD838" s="113"/>
      <c r="AE838" s="113"/>
      <c r="AF838" s="113"/>
      <c r="AG838" s="113"/>
    </row>
    <row r="839" spans="2:33" x14ac:dyDescent="0.2">
      <c r="B839" s="200"/>
      <c r="C839" s="113"/>
      <c r="D839" s="201"/>
      <c r="E839" s="201"/>
      <c r="F839" s="113"/>
      <c r="G839" s="113"/>
      <c r="H839" s="113"/>
      <c r="I839" s="203"/>
      <c r="J839" s="203"/>
      <c r="K839" s="203"/>
      <c r="L839" s="204"/>
      <c r="M839" s="201"/>
      <c r="N839" s="201"/>
      <c r="O839" s="201"/>
      <c r="P839" s="201"/>
      <c r="Q839" s="113"/>
      <c r="R839" s="113"/>
      <c r="U839" s="201"/>
      <c r="V839" s="113"/>
      <c r="W839" s="113"/>
      <c r="X839" s="113"/>
      <c r="Y839" s="113"/>
      <c r="Z839" s="113"/>
      <c r="AA839" s="113"/>
      <c r="AB839" s="113"/>
      <c r="AC839" s="201"/>
      <c r="AD839" s="113"/>
      <c r="AE839" s="113"/>
      <c r="AF839" s="113"/>
      <c r="AG839" s="113"/>
    </row>
    <row r="840" spans="2:33" x14ac:dyDescent="0.2">
      <c r="B840" s="200"/>
      <c r="C840" s="113"/>
      <c r="D840" s="201"/>
      <c r="E840" s="201"/>
      <c r="F840" s="113"/>
      <c r="G840" s="113"/>
      <c r="H840" s="113"/>
      <c r="I840" s="203"/>
      <c r="J840" s="203"/>
      <c r="K840" s="203"/>
      <c r="L840" s="204"/>
      <c r="M840" s="201"/>
      <c r="N840" s="201"/>
      <c r="O840" s="201"/>
      <c r="P840" s="201"/>
      <c r="Q840" s="113"/>
      <c r="R840" s="113"/>
      <c r="U840" s="201"/>
      <c r="V840" s="113"/>
      <c r="W840" s="113"/>
      <c r="X840" s="113"/>
      <c r="Y840" s="113"/>
      <c r="Z840" s="113"/>
      <c r="AA840" s="113"/>
      <c r="AB840" s="113"/>
      <c r="AC840" s="201"/>
      <c r="AD840" s="113"/>
      <c r="AE840" s="113"/>
      <c r="AF840" s="113"/>
      <c r="AG840" s="113"/>
    </row>
    <row r="841" spans="2:33" x14ac:dyDescent="0.2">
      <c r="B841" s="200"/>
      <c r="C841" s="113"/>
      <c r="D841" s="201"/>
      <c r="E841" s="201"/>
      <c r="F841" s="113"/>
      <c r="G841" s="113"/>
      <c r="H841" s="113"/>
      <c r="I841" s="203"/>
      <c r="J841" s="203"/>
      <c r="K841" s="203"/>
      <c r="L841" s="204"/>
      <c r="M841" s="201"/>
      <c r="N841" s="201"/>
      <c r="O841" s="201"/>
      <c r="P841" s="201"/>
      <c r="Q841" s="113"/>
      <c r="R841" s="113"/>
      <c r="U841" s="201"/>
      <c r="V841" s="113"/>
      <c r="W841" s="113"/>
      <c r="X841" s="113"/>
      <c r="Y841" s="113"/>
      <c r="Z841" s="113"/>
      <c r="AA841" s="113"/>
      <c r="AB841" s="113"/>
      <c r="AC841" s="201"/>
      <c r="AD841" s="113"/>
      <c r="AE841" s="113"/>
      <c r="AF841" s="113"/>
      <c r="AG841" s="113"/>
    </row>
    <row r="842" spans="2:33" x14ac:dyDescent="0.2">
      <c r="B842" s="200"/>
      <c r="C842" s="113"/>
      <c r="D842" s="201"/>
      <c r="E842" s="201"/>
      <c r="F842" s="113"/>
      <c r="G842" s="113"/>
      <c r="H842" s="113"/>
      <c r="I842" s="203"/>
      <c r="J842" s="203"/>
      <c r="K842" s="203"/>
      <c r="L842" s="204"/>
      <c r="M842" s="201"/>
      <c r="N842" s="201"/>
      <c r="O842" s="201"/>
      <c r="P842" s="201"/>
      <c r="Q842" s="113"/>
      <c r="R842" s="113"/>
      <c r="U842" s="201"/>
      <c r="V842" s="113"/>
      <c r="W842" s="113"/>
      <c r="X842" s="113"/>
      <c r="Y842" s="113"/>
      <c r="Z842" s="113"/>
      <c r="AA842" s="113"/>
      <c r="AB842" s="113"/>
      <c r="AC842" s="201"/>
      <c r="AD842" s="113"/>
      <c r="AE842" s="113"/>
      <c r="AF842" s="113"/>
      <c r="AG842" s="113"/>
    </row>
    <row r="843" spans="2:33" x14ac:dyDescent="0.2">
      <c r="B843" s="200"/>
      <c r="C843" s="113"/>
      <c r="D843" s="201"/>
      <c r="E843" s="201"/>
      <c r="F843" s="113"/>
      <c r="G843" s="113"/>
      <c r="H843" s="113"/>
      <c r="I843" s="203"/>
      <c r="J843" s="203"/>
      <c r="K843" s="203"/>
      <c r="L843" s="204"/>
      <c r="M843" s="201"/>
      <c r="N843" s="201"/>
      <c r="O843" s="201"/>
      <c r="P843" s="201"/>
      <c r="Q843" s="113"/>
      <c r="R843" s="113"/>
      <c r="U843" s="201"/>
      <c r="V843" s="113"/>
      <c r="W843" s="113"/>
      <c r="X843" s="113"/>
      <c r="Y843" s="113"/>
      <c r="Z843" s="113"/>
      <c r="AA843" s="113"/>
      <c r="AB843" s="113"/>
      <c r="AC843" s="201"/>
      <c r="AD843" s="113"/>
      <c r="AE843" s="113"/>
      <c r="AF843" s="113"/>
      <c r="AG843" s="113"/>
    </row>
    <row r="844" spans="2:33" x14ac:dyDescent="0.2">
      <c r="B844" s="200"/>
      <c r="C844" s="113"/>
      <c r="D844" s="201"/>
      <c r="E844" s="201"/>
      <c r="F844" s="113"/>
      <c r="G844" s="113"/>
      <c r="H844" s="113"/>
      <c r="I844" s="203"/>
      <c r="J844" s="203"/>
      <c r="K844" s="203"/>
      <c r="L844" s="204"/>
      <c r="M844" s="201"/>
      <c r="N844" s="201"/>
      <c r="O844" s="201"/>
      <c r="P844" s="201"/>
      <c r="Q844" s="113"/>
      <c r="R844" s="113"/>
      <c r="U844" s="201"/>
      <c r="V844" s="113"/>
      <c r="W844" s="113"/>
      <c r="X844" s="113"/>
      <c r="Y844" s="113"/>
      <c r="Z844" s="113"/>
      <c r="AA844" s="113"/>
      <c r="AB844" s="113"/>
      <c r="AC844" s="201"/>
      <c r="AD844" s="113"/>
      <c r="AE844" s="113"/>
      <c r="AF844" s="113"/>
      <c r="AG844" s="113"/>
    </row>
    <row r="845" spans="2:33" x14ac:dyDescent="0.2">
      <c r="B845" s="200"/>
      <c r="C845" s="113"/>
      <c r="D845" s="201"/>
      <c r="E845" s="201"/>
      <c r="F845" s="113"/>
      <c r="G845" s="113"/>
      <c r="H845" s="113"/>
      <c r="I845" s="203"/>
      <c r="J845" s="203"/>
      <c r="K845" s="203"/>
      <c r="L845" s="204"/>
      <c r="M845" s="201"/>
      <c r="N845" s="201"/>
      <c r="O845" s="201"/>
      <c r="P845" s="201"/>
      <c r="Q845" s="113"/>
      <c r="R845" s="113"/>
      <c r="U845" s="201"/>
      <c r="V845" s="113"/>
      <c r="W845" s="113"/>
      <c r="X845" s="113"/>
      <c r="Y845" s="113"/>
      <c r="Z845" s="113"/>
      <c r="AA845" s="113"/>
      <c r="AB845" s="113"/>
      <c r="AC845" s="201"/>
      <c r="AD845" s="113"/>
      <c r="AE845" s="113"/>
      <c r="AF845" s="113"/>
      <c r="AG845" s="113"/>
    </row>
    <row r="846" spans="2:33" x14ac:dyDescent="0.2">
      <c r="B846" s="200"/>
      <c r="C846" s="113"/>
      <c r="D846" s="201"/>
      <c r="E846" s="201"/>
      <c r="F846" s="113"/>
      <c r="G846" s="113"/>
      <c r="H846" s="113"/>
      <c r="I846" s="203"/>
      <c r="J846" s="203"/>
      <c r="K846" s="203"/>
      <c r="L846" s="204"/>
      <c r="M846" s="201"/>
      <c r="N846" s="201"/>
      <c r="O846" s="201"/>
      <c r="P846" s="201"/>
      <c r="Q846" s="113"/>
      <c r="R846" s="113"/>
      <c r="U846" s="201"/>
      <c r="V846" s="113"/>
      <c r="W846" s="113"/>
      <c r="X846" s="113"/>
      <c r="Y846" s="113"/>
      <c r="Z846" s="113"/>
      <c r="AA846" s="113"/>
      <c r="AB846" s="113"/>
      <c r="AC846" s="201"/>
      <c r="AD846" s="113"/>
      <c r="AE846" s="113"/>
      <c r="AF846" s="113"/>
      <c r="AG846" s="113"/>
    </row>
    <row r="847" spans="2:33" x14ac:dyDescent="0.2">
      <c r="B847" s="200"/>
      <c r="C847" s="113"/>
      <c r="D847" s="201"/>
      <c r="E847" s="201"/>
      <c r="F847" s="113"/>
      <c r="G847" s="113"/>
      <c r="H847" s="113"/>
      <c r="I847" s="203"/>
      <c r="J847" s="203"/>
      <c r="K847" s="203"/>
      <c r="L847" s="204"/>
      <c r="M847" s="201"/>
      <c r="N847" s="201"/>
      <c r="O847" s="201"/>
      <c r="P847" s="201"/>
      <c r="Q847" s="113"/>
      <c r="R847" s="113"/>
      <c r="U847" s="201"/>
      <c r="V847" s="113"/>
      <c r="W847" s="113"/>
      <c r="X847" s="113"/>
      <c r="Y847" s="113"/>
      <c r="Z847" s="113"/>
      <c r="AA847" s="113"/>
      <c r="AB847" s="113"/>
      <c r="AC847" s="201"/>
      <c r="AD847" s="113"/>
      <c r="AE847" s="113"/>
      <c r="AF847" s="113"/>
      <c r="AG847" s="113"/>
    </row>
    <row r="848" spans="2:33" x14ac:dyDescent="0.2">
      <c r="B848" s="200"/>
      <c r="C848" s="113"/>
      <c r="D848" s="201"/>
      <c r="E848" s="201"/>
      <c r="F848" s="113"/>
      <c r="G848" s="113"/>
      <c r="H848" s="113"/>
      <c r="I848" s="203"/>
      <c r="J848" s="203"/>
      <c r="K848" s="203"/>
      <c r="L848" s="204"/>
      <c r="M848" s="201"/>
      <c r="N848" s="201"/>
      <c r="O848" s="201"/>
      <c r="P848" s="201"/>
      <c r="Q848" s="113"/>
      <c r="R848" s="113"/>
      <c r="U848" s="201"/>
      <c r="V848" s="113"/>
      <c r="W848" s="113"/>
      <c r="X848" s="113"/>
      <c r="Y848" s="113"/>
      <c r="Z848" s="113"/>
      <c r="AA848" s="113"/>
      <c r="AB848" s="113"/>
      <c r="AC848" s="201"/>
      <c r="AD848" s="113"/>
      <c r="AE848" s="113"/>
      <c r="AF848" s="113"/>
      <c r="AG848" s="113"/>
    </row>
    <row r="849" spans="2:33" x14ac:dyDescent="0.2">
      <c r="B849" s="200"/>
      <c r="C849" s="113"/>
      <c r="D849" s="201"/>
      <c r="E849" s="201"/>
      <c r="F849" s="113"/>
      <c r="G849" s="113"/>
      <c r="H849" s="113"/>
      <c r="I849" s="203"/>
      <c r="J849" s="203"/>
      <c r="K849" s="203"/>
      <c r="L849" s="204"/>
      <c r="M849" s="201"/>
      <c r="N849" s="201"/>
      <c r="O849" s="201"/>
      <c r="P849" s="201"/>
      <c r="Q849" s="113"/>
      <c r="R849" s="113"/>
      <c r="U849" s="201"/>
      <c r="V849" s="113"/>
      <c r="W849" s="113"/>
      <c r="X849" s="113"/>
      <c r="Y849" s="113"/>
      <c r="Z849" s="113"/>
      <c r="AA849" s="113"/>
      <c r="AB849" s="113"/>
      <c r="AC849" s="201"/>
      <c r="AD849" s="113"/>
      <c r="AE849" s="113"/>
      <c r="AF849" s="113"/>
      <c r="AG849" s="113"/>
    </row>
    <row r="850" spans="2:33" x14ac:dyDescent="0.2">
      <c r="B850" s="200"/>
      <c r="C850" s="113"/>
      <c r="D850" s="201"/>
      <c r="E850" s="201"/>
      <c r="F850" s="113"/>
      <c r="G850" s="113"/>
      <c r="H850" s="113"/>
      <c r="I850" s="203"/>
      <c r="J850" s="203"/>
      <c r="K850" s="203"/>
      <c r="L850" s="204"/>
      <c r="M850" s="201"/>
      <c r="N850" s="201"/>
      <c r="O850" s="201"/>
      <c r="P850" s="201"/>
      <c r="Q850" s="113"/>
      <c r="R850" s="113"/>
      <c r="U850" s="201"/>
      <c r="V850" s="113"/>
      <c r="W850" s="113"/>
      <c r="X850" s="113"/>
      <c r="Y850" s="113"/>
      <c r="Z850" s="113"/>
      <c r="AA850" s="113"/>
      <c r="AB850" s="113"/>
      <c r="AC850" s="201"/>
      <c r="AD850" s="113"/>
      <c r="AE850" s="113"/>
      <c r="AF850" s="113"/>
      <c r="AG850" s="113"/>
    </row>
    <row r="851" spans="2:33" x14ac:dyDescent="0.2">
      <c r="B851" s="200"/>
      <c r="C851" s="113"/>
      <c r="D851" s="201"/>
      <c r="E851" s="201"/>
      <c r="F851" s="113"/>
      <c r="G851" s="113"/>
      <c r="H851" s="113"/>
      <c r="I851" s="203"/>
      <c r="J851" s="203"/>
      <c r="K851" s="203"/>
      <c r="L851" s="204"/>
      <c r="M851" s="201"/>
      <c r="N851" s="201"/>
      <c r="O851" s="201"/>
      <c r="P851" s="201"/>
      <c r="Q851" s="113"/>
      <c r="R851" s="113"/>
      <c r="U851" s="201"/>
      <c r="V851" s="113"/>
      <c r="W851" s="113"/>
      <c r="X851" s="113"/>
      <c r="Y851" s="113"/>
      <c r="Z851" s="113"/>
      <c r="AA851" s="113"/>
      <c r="AB851" s="113"/>
      <c r="AC851" s="201"/>
      <c r="AD851" s="113"/>
      <c r="AE851" s="113"/>
      <c r="AF851" s="113"/>
      <c r="AG851" s="113"/>
    </row>
    <row r="852" spans="2:33" x14ac:dyDescent="0.2">
      <c r="B852" s="200"/>
      <c r="C852" s="113"/>
      <c r="D852" s="201"/>
      <c r="E852" s="201"/>
      <c r="F852" s="113"/>
      <c r="G852" s="113"/>
      <c r="H852" s="113"/>
      <c r="I852" s="203"/>
      <c r="J852" s="203"/>
      <c r="K852" s="203"/>
      <c r="L852" s="204"/>
      <c r="M852" s="201"/>
      <c r="N852" s="201"/>
      <c r="O852" s="201"/>
      <c r="P852" s="201"/>
      <c r="Q852" s="113"/>
      <c r="R852" s="113"/>
      <c r="U852" s="201"/>
      <c r="V852" s="113"/>
      <c r="W852" s="113"/>
      <c r="X852" s="113"/>
      <c r="Y852" s="113"/>
      <c r="Z852" s="113"/>
      <c r="AA852" s="113"/>
      <c r="AB852" s="113"/>
      <c r="AC852" s="201"/>
      <c r="AD852" s="113"/>
      <c r="AE852" s="113"/>
      <c r="AF852" s="113"/>
      <c r="AG852" s="113"/>
    </row>
    <row r="853" spans="2:33" x14ac:dyDescent="0.2">
      <c r="B853" s="200"/>
      <c r="C853" s="113"/>
      <c r="D853" s="201"/>
      <c r="E853" s="201"/>
      <c r="F853" s="113"/>
      <c r="G853" s="113"/>
      <c r="H853" s="113"/>
      <c r="I853" s="203"/>
      <c r="J853" s="203"/>
      <c r="K853" s="203"/>
      <c r="L853" s="204"/>
      <c r="M853" s="201"/>
      <c r="N853" s="201"/>
      <c r="O853" s="201"/>
      <c r="P853" s="201"/>
      <c r="Q853" s="113"/>
      <c r="R853" s="113"/>
      <c r="U853" s="201"/>
      <c r="V853" s="113"/>
      <c r="W853" s="113"/>
      <c r="X853" s="113"/>
      <c r="Y853" s="113"/>
      <c r="Z853" s="113"/>
      <c r="AA853" s="113"/>
      <c r="AB853" s="113"/>
      <c r="AC853" s="201"/>
      <c r="AD853" s="113"/>
      <c r="AE853" s="113"/>
      <c r="AF853" s="113"/>
      <c r="AG853" s="113"/>
    </row>
    <row r="854" spans="2:33" x14ac:dyDescent="0.2">
      <c r="B854" s="200"/>
      <c r="C854" s="113"/>
      <c r="D854" s="201"/>
      <c r="E854" s="201"/>
      <c r="F854" s="113"/>
      <c r="G854" s="113"/>
      <c r="H854" s="113"/>
      <c r="I854" s="203"/>
      <c r="J854" s="203"/>
      <c r="K854" s="203"/>
      <c r="L854" s="204"/>
      <c r="M854" s="201"/>
      <c r="N854" s="201"/>
      <c r="O854" s="201"/>
      <c r="P854" s="201"/>
      <c r="Q854" s="113"/>
      <c r="R854" s="113"/>
      <c r="U854" s="201"/>
      <c r="V854" s="113"/>
      <c r="W854" s="113"/>
      <c r="X854" s="113"/>
      <c r="Y854" s="113"/>
      <c r="Z854" s="113"/>
      <c r="AA854" s="113"/>
      <c r="AB854" s="113"/>
      <c r="AC854" s="201"/>
      <c r="AD854" s="113"/>
      <c r="AE854" s="113"/>
      <c r="AF854" s="113"/>
      <c r="AG854" s="113"/>
    </row>
    <row r="855" spans="2:33" x14ac:dyDescent="0.2">
      <c r="B855" s="200"/>
      <c r="C855" s="113"/>
      <c r="D855" s="201"/>
      <c r="E855" s="201"/>
      <c r="F855" s="113"/>
      <c r="G855" s="113"/>
      <c r="H855" s="113"/>
      <c r="I855" s="203"/>
      <c r="J855" s="203"/>
      <c r="K855" s="203"/>
      <c r="L855" s="204"/>
      <c r="M855" s="201"/>
      <c r="N855" s="201"/>
      <c r="O855" s="201"/>
      <c r="P855" s="201"/>
      <c r="Q855" s="113"/>
      <c r="R855" s="113"/>
      <c r="U855" s="201"/>
      <c r="V855" s="113"/>
      <c r="W855" s="113"/>
      <c r="X855" s="113"/>
      <c r="Y855" s="113"/>
      <c r="Z855" s="113"/>
      <c r="AA855" s="113"/>
      <c r="AB855" s="113"/>
      <c r="AC855" s="201"/>
      <c r="AD855" s="113"/>
      <c r="AE855" s="113"/>
      <c r="AF855" s="113"/>
      <c r="AG855" s="113"/>
    </row>
    <row r="856" spans="2:33" x14ac:dyDescent="0.2">
      <c r="B856" s="200"/>
      <c r="C856" s="113"/>
      <c r="D856" s="201"/>
      <c r="E856" s="201"/>
      <c r="F856" s="113"/>
      <c r="G856" s="113"/>
      <c r="H856" s="113"/>
      <c r="I856" s="203"/>
      <c r="J856" s="203"/>
      <c r="K856" s="203"/>
      <c r="L856" s="204"/>
      <c r="M856" s="201"/>
      <c r="N856" s="201"/>
      <c r="O856" s="201"/>
      <c r="P856" s="201"/>
      <c r="Q856" s="113"/>
      <c r="R856" s="113"/>
      <c r="U856" s="201"/>
      <c r="V856" s="113"/>
      <c r="W856" s="113"/>
      <c r="X856" s="113"/>
      <c r="Y856" s="113"/>
      <c r="Z856" s="113"/>
      <c r="AA856" s="113"/>
      <c r="AB856" s="113"/>
      <c r="AC856" s="201"/>
      <c r="AD856" s="113"/>
      <c r="AE856" s="113"/>
      <c r="AF856" s="113"/>
      <c r="AG856" s="113"/>
    </row>
    <row r="857" spans="2:33" x14ac:dyDescent="0.2">
      <c r="B857" s="200"/>
      <c r="C857" s="113"/>
      <c r="D857" s="201"/>
      <c r="E857" s="201"/>
      <c r="F857" s="113"/>
      <c r="G857" s="113"/>
      <c r="H857" s="113"/>
      <c r="I857" s="203"/>
      <c r="J857" s="203"/>
      <c r="K857" s="203"/>
      <c r="L857" s="204"/>
      <c r="M857" s="201"/>
      <c r="N857" s="201"/>
      <c r="O857" s="201"/>
      <c r="P857" s="201"/>
      <c r="Q857" s="113"/>
      <c r="R857" s="113"/>
      <c r="U857" s="201"/>
      <c r="V857" s="113"/>
      <c r="W857" s="113"/>
      <c r="X857" s="113"/>
      <c r="Y857" s="113"/>
      <c r="Z857" s="113"/>
      <c r="AA857" s="113"/>
      <c r="AB857" s="113"/>
      <c r="AC857" s="201"/>
      <c r="AD857" s="113"/>
      <c r="AE857" s="113"/>
      <c r="AF857" s="113"/>
      <c r="AG857" s="113"/>
    </row>
    <row r="858" spans="2:33" x14ac:dyDescent="0.2">
      <c r="B858" s="200"/>
      <c r="C858" s="113"/>
      <c r="D858" s="201"/>
      <c r="E858" s="201"/>
      <c r="F858" s="113"/>
      <c r="G858" s="113"/>
      <c r="H858" s="113"/>
      <c r="I858" s="203"/>
      <c r="J858" s="203"/>
      <c r="K858" s="203"/>
      <c r="L858" s="204"/>
      <c r="M858" s="201"/>
      <c r="N858" s="201"/>
      <c r="O858" s="201"/>
      <c r="P858" s="201"/>
      <c r="Q858" s="113"/>
      <c r="R858" s="113"/>
      <c r="U858" s="201"/>
      <c r="V858" s="113"/>
      <c r="W858" s="113"/>
      <c r="X858" s="113"/>
      <c r="Y858" s="113"/>
      <c r="Z858" s="113"/>
      <c r="AA858" s="113"/>
      <c r="AB858" s="113"/>
      <c r="AC858" s="201"/>
      <c r="AD858" s="113"/>
      <c r="AE858" s="113"/>
      <c r="AF858" s="113"/>
      <c r="AG858" s="113"/>
    </row>
    <row r="859" spans="2:33" x14ac:dyDescent="0.2">
      <c r="B859" s="200"/>
      <c r="C859" s="113"/>
      <c r="D859" s="201"/>
      <c r="E859" s="201"/>
      <c r="F859" s="113"/>
      <c r="G859" s="113"/>
      <c r="H859" s="113"/>
      <c r="I859" s="203"/>
      <c r="J859" s="203"/>
      <c r="K859" s="203"/>
      <c r="L859" s="204"/>
      <c r="M859" s="201"/>
      <c r="N859" s="201"/>
      <c r="O859" s="201"/>
      <c r="P859" s="201"/>
      <c r="Q859" s="113"/>
      <c r="R859" s="113"/>
      <c r="U859" s="201"/>
      <c r="V859" s="113"/>
      <c r="W859" s="113"/>
      <c r="X859" s="113"/>
      <c r="Y859" s="113"/>
      <c r="Z859" s="113"/>
      <c r="AA859" s="113"/>
      <c r="AB859" s="113"/>
      <c r="AC859" s="201"/>
      <c r="AD859" s="113"/>
      <c r="AE859" s="113"/>
      <c r="AF859" s="113"/>
      <c r="AG859" s="113"/>
    </row>
    <row r="860" spans="2:33" x14ac:dyDescent="0.2">
      <c r="B860" s="200"/>
      <c r="C860" s="113"/>
      <c r="D860" s="201"/>
      <c r="E860" s="201"/>
      <c r="F860" s="113"/>
      <c r="G860" s="113"/>
      <c r="H860" s="113"/>
      <c r="I860" s="203"/>
      <c r="J860" s="203"/>
      <c r="K860" s="203"/>
      <c r="L860" s="204"/>
      <c r="M860" s="201"/>
      <c r="N860" s="201"/>
      <c r="O860" s="201"/>
      <c r="P860" s="201"/>
      <c r="Q860" s="113"/>
      <c r="R860" s="113"/>
      <c r="U860" s="201"/>
      <c r="V860" s="113"/>
      <c r="W860" s="113"/>
      <c r="X860" s="113"/>
      <c r="Y860" s="113"/>
      <c r="Z860" s="113"/>
      <c r="AA860" s="113"/>
      <c r="AB860" s="113"/>
      <c r="AC860" s="201"/>
      <c r="AD860" s="113"/>
      <c r="AE860" s="113"/>
      <c r="AF860" s="113"/>
      <c r="AG860" s="113"/>
    </row>
    <row r="861" spans="2:33" x14ac:dyDescent="0.2">
      <c r="B861" s="200"/>
      <c r="C861" s="113"/>
      <c r="D861" s="201"/>
      <c r="E861" s="201"/>
      <c r="F861" s="113"/>
      <c r="G861" s="113"/>
      <c r="H861" s="113"/>
      <c r="I861" s="203"/>
      <c r="J861" s="203"/>
      <c r="K861" s="203"/>
      <c r="L861" s="204"/>
      <c r="M861" s="201"/>
      <c r="N861" s="201"/>
      <c r="O861" s="201"/>
      <c r="P861" s="201"/>
      <c r="Q861" s="113"/>
      <c r="R861" s="113"/>
      <c r="U861" s="201"/>
      <c r="V861" s="113"/>
      <c r="W861" s="113"/>
      <c r="X861" s="113"/>
      <c r="Y861" s="113"/>
      <c r="Z861" s="113"/>
      <c r="AA861" s="113"/>
      <c r="AB861" s="113"/>
      <c r="AC861" s="201"/>
      <c r="AD861" s="113"/>
      <c r="AE861" s="113"/>
      <c r="AF861" s="113"/>
      <c r="AG861" s="113"/>
    </row>
    <row r="862" spans="2:33" x14ac:dyDescent="0.2">
      <c r="B862" s="200"/>
      <c r="C862" s="113"/>
      <c r="D862" s="201"/>
      <c r="E862" s="201"/>
      <c r="F862" s="113"/>
      <c r="G862" s="113"/>
      <c r="H862" s="113"/>
      <c r="I862" s="203"/>
      <c r="J862" s="203"/>
      <c r="K862" s="203"/>
      <c r="L862" s="204"/>
      <c r="M862" s="201"/>
      <c r="N862" s="201"/>
      <c r="O862" s="201"/>
      <c r="P862" s="201"/>
      <c r="Q862" s="113"/>
      <c r="R862" s="113"/>
      <c r="U862" s="201"/>
      <c r="V862" s="113"/>
      <c r="W862" s="113"/>
      <c r="X862" s="113"/>
      <c r="Y862" s="113"/>
      <c r="Z862" s="113"/>
      <c r="AA862" s="113"/>
      <c r="AB862" s="113"/>
      <c r="AC862" s="201"/>
      <c r="AD862" s="113"/>
      <c r="AE862" s="113"/>
      <c r="AF862" s="113"/>
      <c r="AG862" s="113"/>
    </row>
    <row r="863" spans="2:33" x14ac:dyDescent="0.2">
      <c r="B863" s="200"/>
      <c r="C863" s="113"/>
      <c r="D863" s="201"/>
      <c r="E863" s="201"/>
      <c r="F863" s="113"/>
      <c r="G863" s="113"/>
      <c r="H863" s="113"/>
      <c r="I863" s="203"/>
      <c r="J863" s="203"/>
      <c r="K863" s="203"/>
      <c r="L863" s="204"/>
      <c r="M863" s="201"/>
      <c r="N863" s="201"/>
      <c r="O863" s="201"/>
      <c r="P863" s="201"/>
      <c r="Q863" s="113"/>
      <c r="R863" s="113"/>
      <c r="U863" s="201"/>
      <c r="V863" s="113"/>
      <c r="W863" s="113"/>
      <c r="X863" s="113"/>
      <c r="Y863" s="113"/>
      <c r="Z863" s="113"/>
      <c r="AA863" s="113"/>
      <c r="AB863" s="113"/>
      <c r="AC863" s="201"/>
      <c r="AD863" s="113"/>
      <c r="AE863" s="113"/>
      <c r="AF863" s="113"/>
      <c r="AG863" s="113"/>
    </row>
    <row r="864" spans="2:33" x14ac:dyDescent="0.2">
      <c r="B864" s="200"/>
      <c r="C864" s="113"/>
      <c r="D864" s="201"/>
      <c r="E864" s="201"/>
      <c r="F864" s="113"/>
      <c r="G864" s="113"/>
      <c r="H864" s="113"/>
      <c r="I864" s="203"/>
      <c r="J864" s="203"/>
      <c r="K864" s="203"/>
      <c r="L864" s="204"/>
      <c r="M864" s="201"/>
      <c r="N864" s="201"/>
      <c r="O864" s="201"/>
      <c r="P864" s="201"/>
      <c r="Q864" s="113"/>
      <c r="R864" s="113"/>
      <c r="U864" s="201"/>
      <c r="V864" s="113"/>
      <c r="W864" s="113"/>
      <c r="X864" s="113"/>
      <c r="Y864" s="113"/>
      <c r="Z864" s="113"/>
      <c r="AA864" s="113"/>
      <c r="AB864" s="113"/>
      <c r="AC864" s="201"/>
      <c r="AD864" s="113"/>
      <c r="AE864" s="113"/>
      <c r="AF864" s="113"/>
      <c r="AG864" s="113"/>
    </row>
    <row r="865" spans="2:33" x14ac:dyDescent="0.2">
      <c r="B865" s="200"/>
      <c r="C865" s="113"/>
      <c r="D865" s="201"/>
      <c r="E865" s="201"/>
      <c r="F865" s="113"/>
      <c r="G865" s="113"/>
      <c r="H865" s="113"/>
      <c r="I865" s="203"/>
      <c r="J865" s="203"/>
      <c r="K865" s="203"/>
      <c r="L865" s="204"/>
      <c r="M865" s="201"/>
      <c r="N865" s="201"/>
      <c r="O865" s="201"/>
      <c r="P865" s="201"/>
      <c r="Q865" s="113"/>
      <c r="R865" s="113"/>
      <c r="U865" s="201"/>
      <c r="V865" s="113"/>
      <c r="W865" s="113"/>
      <c r="X865" s="113"/>
      <c r="Y865" s="113"/>
      <c r="Z865" s="113"/>
      <c r="AA865" s="113"/>
      <c r="AB865" s="113"/>
      <c r="AC865" s="201"/>
      <c r="AD865" s="113"/>
      <c r="AE865" s="113"/>
      <c r="AF865" s="113"/>
      <c r="AG865" s="113"/>
    </row>
    <row r="866" spans="2:33" x14ac:dyDescent="0.2">
      <c r="B866" s="200"/>
      <c r="C866" s="113"/>
      <c r="D866" s="201"/>
      <c r="E866" s="201"/>
      <c r="F866" s="113"/>
      <c r="G866" s="113"/>
      <c r="H866" s="113"/>
      <c r="I866" s="203"/>
      <c r="J866" s="203"/>
      <c r="K866" s="203"/>
      <c r="L866" s="204"/>
      <c r="M866" s="201"/>
      <c r="N866" s="201"/>
      <c r="O866" s="201"/>
      <c r="P866" s="201"/>
      <c r="Q866" s="113"/>
      <c r="R866" s="113"/>
      <c r="U866" s="201"/>
      <c r="V866" s="113"/>
      <c r="W866" s="113"/>
      <c r="X866" s="113"/>
      <c r="Y866" s="113"/>
      <c r="Z866" s="113"/>
      <c r="AA866" s="113"/>
      <c r="AB866" s="113"/>
      <c r="AC866" s="201"/>
      <c r="AD866" s="113"/>
      <c r="AE866" s="113"/>
      <c r="AF866" s="113"/>
      <c r="AG866" s="113"/>
    </row>
    <row r="867" spans="2:33" x14ac:dyDescent="0.2">
      <c r="B867" s="200"/>
      <c r="C867" s="113"/>
      <c r="D867" s="201"/>
      <c r="E867" s="201"/>
      <c r="F867" s="113"/>
      <c r="G867" s="113"/>
      <c r="H867" s="113"/>
      <c r="I867" s="203"/>
      <c r="J867" s="203"/>
      <c r="K867" s="203"/>
      <c r="L867" s="204"/>
      <c r="M867" s="201"/>
      <c r="N867" s="201"/>
      <c r="O867" s="201"/>
      <c r="P867" s="201"/>
      <c r="Q867" s="113"/>
      <c r="R867" s="113"/>
      <c r="U867" s="201"/>
      <c r="V867" s="113"/>
      <c r="W867" s="113"/>
      <c r="X867" s="113"/>
      <c r="Y867" s="113"/>
      <c r="Z867" s="113"/>
      <c r="AA867" s="113"/>
      <c r="AB867" s="113"/>
      <c r="AC867" s="201"/>
      <c r="AD867" s="113"/>
      <c r="AE867" s="113"/>
      <c r="AF867" s="113"/>
      <c r="AG867" s="113"/>
    </row>
    <row r="868" spans="2:33" x14ac:dyDescent="0.2">
      <c r="B868" s="200"/>
      <c r="C868" s="113"/>
      <c r="D868" s="201"/>
      <c r="E868" s="201"/>
      <c r="F868" s="113"/>
      <c r="G868" s="113"/>
      <c r="H868" s="113"/>
      <c r="I868" s="203"/>
      <c r="J868" s="203"/>
      <c r="K868" s="203"/>
      <c r="L868" s="204"/>
      <c r="M868" s="201"/>
      <c r="N868" s="201"/>
      <c r="O868" s="201"/>
      <c r="P868" s="201"/>
      <c r="Q868" s="113"/>
      <c r="R868" s="113"/>
      <c r="U868" s="201"/>
      <c r="V868" s="113"/>
      <c r="W868" s="113"/>
      <c r="X868" s="113"/>
      <c r="Y868" s="113"/>
      <c r="Z868" s="113"/>
      <c r="AA868" s="113"/>
      <c r="AB868" s="113"/>
      <c r="AC868" s="201"/>
      <c r="AD868" s="113"/>
      <c r="AE868" s="113"/>
      <c r="AF868" s="113"/>
      <c r="AG868" s="113"/>
    </row>
    <row r="869" spans="2:33" x14ac:dyDescent="0.2">
      <c r="B869" s="200"/>
      <c r="C869" s="113"/>
      <c r="D869" s="201"/>
      <c r="E869" s="201"/>
      <c r="F869" s="113"/>
      <c r="G869" s="113"/>
      <c r="H869" s="113"/>
      <c r="I869" s="203"/>
      <c r="J869" s="203"/>
      <c r="K869" s="203"/>
      <c r="L869" s="204"/>
      <c r="M869" s="201"/>
      <c r="N869" s="201"/>
      <c r="O869" s="201"/>
      <c r="P869" s="201"/>
      <c r="Q869" s="113"/>
      <c r="R869" s="113"/>
      <c r="U869" s="201"/>
      <c r="V869" s="113"/>
      <c r="W869" s="113"/>
      <c r="X869" s="113"/>
      <c r="Y869" s="113"/>
      <c r="Z869" s="113"/>
      <c r="AA869" s="113"/>
      <c r="AB869" s="113"/>
      <c r="AC869" s="201"/>
      <c r="AD869" s="113"/>
      <c r="AE869" s="113"/>
      <c r="AF869" s="113"/>
      <c r="AG869" s="113"/>
    </row>
    <row r="870" spans="2:33" x14ac:dyDescent="0.2">
      <c r="B870" s="200"/>
      <c r="C870" s="113"/>
      <c r="D870" s="201"/>
      <c r="E870" s="201"/>
      <c r="F870" s="113"/>
      <c r="G870" s="113"/>
      <c r="H870" s="113"/>
      <c r="I870" s="203"/>
      <c r="J870" s="203"/>
      <c r="K870" s="203"/>
      <c r="L870" s="204"/>
      <c r="M870" s="201"/>
      <c r="N870" s="201"/>
      <c r="O870" s="201"/>
      <c r="P870" s="201"/>
      <c r="Q870" s="113"/>
      <c r="R870" s="113"/>
      <c r="U870" s="201"/>
      <c r="V870" s="113"/>
      <c r="W870" s="113"/>
      <c r="X870" s="113"/>
      <c r="Y870" s="113"/>
      <c r="Z870" s="113"/>
      <c r="AA870" s="113"/>
      <c r="AB870" s="113"/>
      <c r="AC870" s="201"/>
      <c r="AD870" s="113"/>
      <c r="AE870" s="113"/>
      <c r="AF870" s="113"/>
      <c r="AG870" s="113"/>
    </row>
    <row r="871" spans="2:33" x14ac:dyDescent="0.2">
      <c r="B871" s="200"/>
      <c r="C871" s="113"/>
      <c r="D871" s="201"/>
      <c r="E871" s="201"/>
      <c r="F871" s="113"/>
      <c r="G871" s="113"/>
      <c r="H871" s="113"/>
      <c r="I871" s="203"/>
      <c r="J871" s="203"/>
      <c r="K871" s="203"/>
      <c r="L871" s="204"/>
      <c r="M871" s="201"/>
      <c r="N871" s="201"/>
      <c r="O871" s="201"/>
      <c r="P871" s="201"/>
      <c r="Q871" s="113"/>
      <c r="R871" s="113"/>
      <c r="U871" s="201"/>
      <c r="V871" s="113"/>
      <c r="W871" s="113"/>
      <c r="X871" s="113"/>
      <c r="Y871" s="113"/>
      <c r="Z871" s="113"/>
      <c r="AA871" s="113"/>
      <c r="AB871" s="113"/>
      <c r="AC871" s="201"/>
      <c r="AD871" s="113"/>
      <c r="AE871" s="113"/>
      <c r="AF871" s="113"/>
      <c r="AG871" s="113"/>
    </row>
    <row r="872" spans="2:33" x14ac:dyDescent="0.2">
      <c r="B872" s="200"/>
      <c r="C872" s="113"/>
      <c r="D872" s="201"/>
      <c r="E872" s="201"/>
      <c r="F872" s="113"/>
      <c r="G872" s="113"/>
      <c r="H872" s="113"/>
      <c r="I872" s="203"/>
      <c r="J872" s="203"/>
      <c r="K872" s="203"/>
      <c r="L872" s="204"/>
      <c r="M872" s="201"/>
      <c r="N872" s="201"/>
      <c r="O872" s="201"/>
      <c r="P872" s="201"/>
      <c r="Q872" s="113"/>
      <c r="R872" s="113"/>
      <c r="U872" s="201"/>
      <c r="V872" s="113"/>
      <c r="W872" s="113"/>
      <c r="X872" s="113"/>
      <c r="Y872" s="113"/>
      <c r="Z872" s="113"/>
      <c r="AA872" s="113"/>
      <c r="AB872" s="113"/>
      <c r="AC872" s="201"/>
      <c r="AD872" s="113"/>
      <c r="AE872" s="113"/>
      <c r="AF872" s="113"/>
      <c r="AG872" s="113"/>
    </row>
    <row r="873" spans="2:33" x14ac:dyDescent="0.2">
      <c r="B873" s="200"/>
      <c r="C873" s="113"/>
      <c r="D873" s="201"/>
      <c r="E873" s="201"/>
      <c r="F873" s="113"/>
      <c r="G873" s="113"/>
      <c r="H873" s="113"/>
      <c r="I873" s="203"/>
      <c r="J873" s="203"/>
      <c r="K873" s="203"/>
      <c r="L873" s="204"/>
      <c r="M873" s="201"/>
      <c r="N873" s="201"/>
      <c r="O873" s="201"/>
      <c r="P873" s="201"/>
      <c r="Q873" s="113"/>
      <c r="R873" s="113"/>
      <c r="U873" s="201"/>
      <c r="V873" s="113"/>
      <c r="W873" s="113"/>
      <c r="X873" s="113"/>
      <c r="Y873" s="113"/>
      <c r="Z873" s="113"/>
      <c r="AA873" s="113"/>
      <c r="AB873" s="113"/>
      <c r="AC873" s="201"/>
      <c r="AD873" s="113"/>
      <c r="AE873" s="113"/>
      <c r="AF873" s="113"/>
      <c r="AG873" s="113"/>
    </row>
    <row r="874" spans="2:33" x14ac:dyDescent="0.2">
      <c r="B874" s="200"/>
      <c r="C874" s="113"/>
      <c r="D874" s="201"/>
      <c r="E874" s="201"/>
      <c r="F874" s="113"/>
      <c r="G874" s="113"/>
      <c r="H874" s="113"/>
      <c r="I874" s="203"/>
      <c r="J874" s="203"/>
      <c r="K874" s="203"/>
      <c r="L874" s="204"/>
      <c r="M874" s="201"/>
      <c r="N874" s="201"/>
      <c r="O874" s="201"/>
      <c r="P874" s="201"/>
      <c r="Q874" s="113"/>
      <c r="R874" s="113"/>
      <c r="U874" s="201"/>
      <c r="V874" s="113"/>
      <c r="W874" s="113"/>
      <c r="X874" s="113"/>
      <c r="Y874" s="113"/>
      <c r="Z874" s="113"/>
      <c r="AA874" s="113"/>
      <c r="AB874" s="113"/>
      <c r="AC874" s="201"/>
      <c r="AD874" s="113"/>
      <c r="AE874" s="113"/>
      <c r="AF874" s="113"/>
      <c r="AG874" s="113"/>
    </row>
    <row r="875" spans="2:33" x14ac:dyDescent="0.2">
      <c r="B875" s="200"/>
      <c r="C875" s="113"/>
      <c r="D875" s="201"/>
      <c r="E875" s="201"/>
      <c r="F875" s="113"/>
      <c r="G875" s="113"/>
      <c r="H875" s="113"/>
      <c r="I875" s="203"/>
      <c r="J875" s="203"/>
      <c r="K875" s="203"/>
      <c r="L875" s="204"/>
      <c r="M875" s="201"/>
      <c r="N875" s="201"/>
      <c r="O875" s="201"/>
      <c r="P875" s="201"/>
      <c r="Q875" s="113"/>
      <c r="R875" s="113"/>
      <c r="U875" s="201"/>
      <c r="V875" s="113"/>
      <c r="W875" s="113"/>
      <c r="X875" s="113"/>
      <c r="Y875" s="113"/>
      <c r="Z875" s="113"/>
      <c r="AA875" s="113"/>
      <c r="AB875" s="113"/>
      <c r="AC875" s="201"/>
      <c r="AD875" s="113"/>
      <c r="AE875" s="113"/>
      <c r="AF875" s="113"/>
      <c r="AG875" s="113"/>
    </row>
    <row r="876" spans="2:33" x14ac:dyDescent="0.2">
      <c r="B876" s="200"/>
      <c r="C876" s="113"/>
      <c r="D876" s="201"/>
      <c r="E876" s="201"/>
      <c r="F876" s="113"/>
      <c r="G876" s="113"/>
      <c r="H876" s="113"/>
      <c r="I876" s="203"/>
      <c r="J876" s="203"/>
      <c r="K876" s="203"/>
      <c r="L876" s="204"/>
      <c r="M876" s="201"/>
      <c r="N876" s="201"/>
      <c r="O876" s="201"/>
      <c r="P876" s="201"/>
      <c r="Q876" s="113"/>
      <c r="R876" s="113"/>
      <c r="U876" s="201"/>
      <c r="V876" s="113"/>
      <c r="W876" s="113"/>
      <c r="X876" s="113"/>
      <c r="Y876" s="113"/>
      <c r="Z876" s="113"/>
      <c r="AA876" s="113"/>
      <c r="AB876" s="113"/>
      <c r="AC876" s="201"/>
      <c r="AD876" s="113"/>
      <c r="AE876" s="113"/>
      <c r="AF876" s="113"/>
      <c r="AG876" s="113"/>
    </row>
    <row r="877" spans="2:33" x14ac:dyDescent="0.2">
      <c r="B877" s="200"/>
      <c r="C877" s="113"/>
      <c r="D877" s="201"/>
      <c r="E877" s="201"/>
      <c r="F877" s="113"/>
      <c r="G877" s="113"/>
      <c r="H877" s="113"/>
      <c r="I877" s="203"/>
      <c r="J877" s="203"/>
      <c r="K877" s="203"/>
      <c r="L877" s="204"/>
      <c r="M877" s="201"/>
      <c r="N877" s="201"/>
      <c r="O877" s="201"/>
      <c r="P877" s="201"/>
      <c r="Q877" s="113"/>
      <c r="R877" s="113"/>
      <c r="U877" s="201"/>
      <c r="V877" s="113"/>
      <c r="W877" s="113"/>
      <c r="X877" s="113"/>
      <c r="Y877" s="113"/>
      <c r="Z877" s="113"/>
      <c r="AA877" s="113"/>
      <c r="AB877" s="113"/>
      <c r="AC877" s="201"/>
      <c r="AD877" s="113"/>
      <c r="AE877" s="113"/>
      <c r="AF877" s="113"/>
      <c r="AG877" s="113"/>
    </row>
    <row r="878" spans="2:33" x14ac:dyDescent="0.2">
      <c r="B878" s="200"/>
      <c r="C878" s="113"/>
      <c r="D878" s="201"/>
      <c r="E878" s="201"/>
      <c r="F878" s="113"/>
      <c r="G878" s="113"/>
      <c r="H878" s="113"/>
      <c r="I878" s="203"/>
      <c r="J878" s="203"/>
      <c r="K878" s="203"/>
      <c r="L878" s="204"/>
      <c r="M878" s="201"/>
      <c r="N878" s="201"/>
      <c r="O878" s="201"/>
      <c r="P878" s="201"/>
      <c r="Q878" s="113"/>
      <c r="R878" s="113"/>
      <c r="U878" s="201"/>
      <c r="V878" s="113"/>
      <c r="W878" s="113"/>
      <c r="X878" s="113"/>
      <c r="Y878" s="113"/>
      <c r="Z878" s="113"/>
      <c r="AA878" s="113"/>
      <c r="AB878" s="113"/>
      <c r="AC878" s="201"/>
      <c r="AD878" s="113"/>
      <c r="AE878" s="113"/>
      <c r="AF878" s="113"/>
      <c r="AG878" s="113"/>
    </row>
    <row r="879" spans="2:33" x14ac:dyDescent="0.2">
      <c r="B879" s="200"/>
      <c r="C879" s="113"/>
      <c r="D879" s="201"/>
      <c r="E879" s="201"/>
      <c r="F879" s="113"/>
      <c r="G879" s="113"/>
      <c r="H879" s="113"/>
      <c r="I879" s="203"/>
      <c r="J879" s="203"/>
      <c r="K879" s="203"/>
      <c r="L879" s="204"/>
      <c r="M879" s="201"/>
      <c r="N879" s="201"/>
      <c r="O879" s="201"/>
      <c r="P879" s="201"/>
      <c r="Q879" s="113"/>
      <c r="R879" s="113"/>
      <c r="U879" s="201"/>
      <c r="V879" s="113"/>
      <c r="W879" s="113"/>
      <c r="X879" s="113"/>
      <c r="Y879" s="113"/>
      <c r="Z879" s="113"/>
      <c r="AA879" s="113"/>
      <c r="AB879" s="113"/>
      <c r="AC879" s="201"/>
      <c r="AD879" s="113"/>
      <c r="AE879" s="113"/>
      <c r="AF879" s="113"/>
      <c r="AG879" s="113"/>
    </row>
    <row r="880" spans="2:33" x14ac:dyDescent="0.2">
      <c r="B880" s="200"/>
      <c r="C880" s="113"/>
      <c r="D880" s="201"/>
      <c r="E880" s="201"/>
      <c r="F880" s="113"/>
      <c r="G880" s="113"/>
      <c r="H880" s="113"/>
      <c r="I880" s="203"/>
      <c r="J880" s="203"/>
      <c r="K880" s="203"/>
      <c r="L880" s="204"/>
      <c r="M880" s="201"/>
      <c r="N880" s="201"/>
      <c r="O880" s="201"/>
      <c r="P880" s="201"/>
      <c r="Q880" s="113"/>
      <c r="R880" s="113"/>
      <c r="U880" s="201"/>
      <c r="V880" s="113"/>
      <c r="W880" s="113"/>
      <c r="X880" s="113"/>
      <c r="Y880" s="113"/>
      <c r="Z880" s="113"/>
      <c r="AA880" s="113"/>
      <c r="AB880" s="113"/>
      <c r="AC880" s="201"/>
      <c r="AD880" s="113"/>
      <c r="AE880" s="113"/>
      <c r="AF880" s="113"/>
      <c r="AG880" s="113"/>
    </row>
    <row r="881" spans="2:33" x14ac:dyDescent="0.2">
      <c r="B881" s="200"/>
      <c r="C881" s="113"/>
      <c r="D881" s="201"/>
      <c r="E881" s="201"/>
      <c r="F881" s="113"/>
      <c r="G881" s="113"/>
      <c r="H881" s="113"/>
      <c r="I881" s="203"/>
      <c r="J881" s="203"/>
      <c r="K881" s="203"/>
      <c r="L881" s="204"/>
      <c r="M881" s="201"/>
      <c r="N881" s="201"/>
      <c r="O881" s="201"/>
      <c r="P881" s="201"/>
      <c r="Q881" s="113"/>
      <c r="R881" s="113"/>
      <c r="U881" s="201"/>
      <c r="V881" s="113"/>
      <c r="W881" s="113"/>
      <c r="X881" s="113"/>
      <c r="Y881" s="113"/>
      <c r="Z881" s="113"/>
      <c r="AA881" s="113"/>
      <c r="AB881" s="113"/>
      <c r="AC881" s="201"/>
      <c r="AD881" s="113"/>
      <c r="AE881" s="113"/>
      <c r="AF881" s="113"/>
      <c r="AG881" s="113"/>
    </row>
    <row r="882" spans="2:33" x14ac:dyDescent="0.2">
      <c r="B882" s="200"/>
      <c r="C882" s="113"/>
      <c r="D882" s="201"/>
      <c r="E882" s="201"/>
      <c r="F882" s="113"/>
      <c r="G882" s="113"/>
      <c r="H882" s="113"/>
      <c r="I882" s="203"/>
      <c r="J882" s="203"/>
      <c r="K882" s="203"/>
      <c r="L882" s="204"/>
      <c r="M882" s="201"/>
      <c r="N882" s="201"/>
      <c r="O882" s="201"/>
      <c r="P882" s="201"/>
      <c r="Q882" s="113"/>
      <c r="R882" s="113"/>
      <c r="U882" s="201"/>
      <c r="V882" s="113"/>
      <c r="W882" s="113"/>
      <c r="X882" s="113"/>
      <c r="Y882" s="113"/>
      <c r="Z882" s="113"/>
      <c r="AA882" s="113"/>
      <c r="AB882" s="113"/>
      <c r="AC882" s="201"/>
      <c r="AD882" s="113"/>
      <c r="AE882" s="113"/>
      <c r="AF882" s="113"/>
      <c r="AG882" s="113"/>
    </row>
    <row r="883" spans="2:33" x14ac:dyDescent="0.2">
      <c r="B883" s="200"/>
      <c r="C883" s="113"/>
      <c r="D883" s="201"/>
      <c r="E883" s="201"/>
      <c r="F883" s="113"/>
      <c r="G883" s="113"/>
      <c r="H883" s="113"/>
      <c r="I883" s="203"/>
      <c r="J883" s="203"/>
      <c r="K883" s="203"/>
      <c r="L883" s="204"/>
      <c r="M883" s="201"/>
      <c r="N883" s="201"/>
      <c r="O883" s="201"/>
      <c r="P883" s="201"/>
      <c r="Q883" s="113"/>
      <c r="R883" s="113"/>
      <c r="U883" s="201"/>
      <c r="V883" s="113"/>
      <c r="W883" s="113"/>
      <c r="X883" s="113"/>
      <c r="Y883" s="113"/>
      <c r="Z883" s="113"/>
      <c r="AA883" s="113"/>
      <c r="AB883" s="113"/>
      <c r="AC883" s="201"/>
      <c r="AD883" s="113"/>
      <c r="AE883" s="113"/>
      <c r="AF883" s="113"/>
      <c r="AG883" s="113"/>
    </row>
    <row r="884" spans="2:33" x14ac:dyDescent="0.2">
      <c r="B884" s="200"/>
      <c r="C884" s="113"/>
      <c r="D884" s="201"/>
      <c r="E884" s="201"/>
      <c r="F884" s="113"/>
      <c r="G884" s="113"/>
      <c r="H884" s="113"/>
      <c r="I884" s="203"/>
      <c r="J884" s="203"/>
      <c r="K884" s="203"/>
      <c r="L884" s="204"/>
      <c r="M884" s="201"/>
      <c r="N884" s="201"/>
      <c r="O884" s="201"/>
      <c r="P884" s="201"/>
      <c r="Q884" s="113"/>
      <c r="R884" s="113"/>
      <c r="U884" s="201"/>
      <c r="V884" s="113"/>
      <c r="W884" s="113"/>
      <c r="X884" s="113"/>
      <c r="Y884" s="113"/>
      <c r="Z884" s="113"/>
      <c r="AA884" s="113"/>
      <c r="AB884" s="113"/>
      <c r="AC884" s="201"/>
      <c r="AD884" s="113"/>
      <c r="AE884" s="113"/>
      <c r="AF884" s="113"/>
      <c r="AG884" s="113"/>
    </row>
    <row r="885" spans="2:33" x14ac:dyDescent="0.2">
      <c r="B885" s="200"/>
      <c r="C885" s="113"/>
      <c r="D885" s="201"/>
      <c r="E885" s="201"/>
      <c r="F885" s="113"/>
      <c r="G885" s="113"/>
      <c r="H885" s="113"/>
      <c r="I885" s="203"/>
      <c r="J885" s="203"/>
      <c r="K885" s="203"/>
      <c r="L885" s="204"/>
      <c r="M885" s="201"/>
      <c r="N885" s="201"/>
      <c r="O885" s="201"/>
      <c r="P885" s="201"/>
      <c r="Q885" s="113"/>
      <c r="R885" s="113"/>
      <c r="U885" s="201"/>
      <c r="V885" s="113"/>
      <c r="W885" s="113"/>
      <c r="X885" s="113"/>
      <c r="Y885" s="113"/>
      <c r="Z885" s="113"/>
      <c r="AA885" s="113"/>
      <c r="AB885" s="113"/>
      <c r="AC885" s="201"/>
      <c r="AD885" s="113"/>
      <c r="AE885" s="113"/>
      <c r="AF885" s="113"/>
      <c r="AG885" s="113"/>
    </row>
    <row r="886" spans="2:33" x14ac:dyDescent="0.2">
      <c r="B886" s="200"/>
      <c r="C886" s="113"/>
      <c r="D886" s="201"/>
      <c r="E886" s="201"/>
      <c r="F886" s="113"/>
      <c r="G886" s="113"/>
      <c r="H886" s="113"/>
      <c r="I886" s="203"/>
      <c r="J886" s="203"/>
      <c r="K886" s="203"/>
      <c r="L886" s="204"/>
      <c r="M886" s="201"/>
      <c r="N886" s="201"/>
      <c r="O886" s="201"/>
      <c r="P886" s="201"/>
      <c r="Q886" s="113"/>
      <c r="R886" s="113"/>
      <c r="U886" s="201"/>
      <c r="V886" s="113"/>
      <c r="W886" s="113"/>
      <c r="X886" s="113"/>
      <c r="Y886" s="113"/>
      <c r="Z886" s="113"/>
      <c r="AA886" s="113"/>
      <c r="AB886" s="113"/>
      <c r="AC886" s="201"/>
      <c r="AD886" s="113"/>
      <c r="AE886" s="113"/>
      <c r="AF886" s="113"/>
      <c r="AG886" s="113"/>
    </row>
    <row r="887" spans="2:33" x14ac:dyDescent="0.2">
      <c r="B887" s="200"/>
      <c r="C887" s="113"/>
      <c r="D887" s="201"/>
      <c r="E887" s="201"/>
      <c r="F887" s="113"/>
      <c r="G887" s="113"/>
      <c r="H887" s="113"/>
      <c r="I887" s="203"/>
      <c r="J887" s="203"/>
      <c r="K887" s="203"/>
      <c r="L887" s="204"/>
      <c r="M887" s="201"/>
      <c r="N887" s="201"/>
      <c r="O887" s="201"/>
      <c r="P887" s="201"/>
      <c r="Q887" s="113"/>
      <c r="R887" s="113"/>
      <c r="U887" s="201"/>
      <c r="V887" s="113"/>
      <c r="W887" s="113"/>
      <c r="X887" s="113"/>
      <c r="Y887" s="113"/>
      <c r="Z887" s="113"/>
      <c r="AA887" s="113"/>
      <c r="AB887" s="113"/>
      <c r="AC887" s="201"/>
      <c r="AD887" s="113"/>
      <c r="AE887" s="113"/>
      <c r="AF887" s="113"/>
      <c r="AG887" s="113"/>
    </row>
    <row r="888" spans="2:33" x14ac:dyDescent="0.2">
      <c r="B888" s="200"/>
      <c r="C888" s="113"/>
      <c r="D888" s="201"/>
      <c r="E888" s="201"/>
      <c r="F888" s="113"/>
      <c r="G888" s="113"/>
      <c r="H888" s="113"/>
      <c r="I888" s="203"/>
      <c r="J888" s="203"/>
      <c r="K888" s="203"/>
      <c r="L888" s="204"/>
      <c r="M888" s="201"/>
      <c r="N888" s="201"/>
      <c r="O888" s="201"/>
      <c r="P888" s="201"/>
      <c r="Q888" s="113"/>
      <c r="R888" s="113"/>
      <c r="U888" s="201"/>
      <c r="V888" s="113"/>
      <c r="W888" s="113"/>
      <c r="X888" s="113"/>
      <c r="Y888" s="113"/>
      <c r="Z888" s="113"/>
      <c r="AA888" s="113"/>
      <c r="AB888" s="113"/>
      <c r="AC888" s="201"/>
      <c r="AD888" s="113"/>
      <c r="AE888" s="113"/>
      <c r="AF888" s="113"/>
      <c r="AG888" s="113"/>
    </row>
    <row r="889" spans="2:33" x14ac:dyDescent="0.2">
      <c r="B889" s="200"/>
      <c r="C889" s="113"/>
      <c r="D889" s="201"/>
      <c r="E889" s="201"/>
      <c r="F889" s="113"/>
      <c r="G889" s="113"/>
      <c r="H889" s="113"/>
      <c r="I889" s="203"/>
      <c r="J889" s="203"/>
      <c r="K889" s="203"/>
      <c r="L889" s="204"/>
      <c r="M889" s="201"/>
      <c r="N889" s="201"/>
      <c r="O889" s="201"/>
      <c r="P889" s="201"/>
      <c r="Q889" s="113"/>
      <c r="R889" s="113"/>
      <c r="U889" s="201"/>
      <c r="V889" s="113"/>
      <c r="W889" s="113"/>
      <c r="X889" s="113"/>
      <c r="Y889" s="113"/>
      <c r="Z889" s="113"/>
      <c r="AA889" s="113"/>
      <c r="AB889" s="113"/>
      <c r="AC889" s="201"/>
      <c r="AD889" s="113"/>
      <c r="AE889" s="113"/>
      <c r="AF889" s="113"/>
      <c r="AG889" s="113"/>
    </row>
    <row r="890" spans="2:33" x14ac:dyDescent="0.2">
      <c r="B890" s="200"/>
      <c r="C890" s="113"/>
      <c r="D890" s="201"/>
      <c r="E890" s="201"/>
      <c r="F890" s="113"/>
      <c r="G890" s="113"/>
      <c r="H890" s="113"/>
      <c r="I890" s="203"/>
      <c r="J890" s="203"/>
      <c r="K890" s="203"/>
      <c r="L890" s="204"/>
      <c r="M890" s="201"/>
      <c r="N890" s="201"/>
      <c r="O890" s="201"/>
      <c r="P890" s="201"/>
      <c r="Q890" s="113"/>
      <c r="R890" s="113"/>
      <c r="U890" s="201"/>
      <c r="V890" s="113"/>
      <c r="W890" s="113"/>
      <c r="X890" s="113"/>
      <c r="Y890" s="113"/>
      <c r="Z890" s="113"/>
      <c r="AA890" s="113"/>
      <c r="AB890" s="113"/>
      <c r="AC890" s="201"/>
      <c r="AD890" s="113"/>
      <c r="AE890" s="113"/>
      <c r="AF890" s="113"/>
      <c r="AG890" s="113"/>
    </row>
    <row r="891" spans="2:33" x14ac:dyDescent="0.2">
      <c r="B891" s="200"/>
      <c r="C891" s="113"/>
      <c r="D891" s="201"/>
      <c r="E891" s="201"/>
      <c r="F891" s="113"/>
      <c r="G891" s="113"/>
      <c r="H891" s="113"/>
      <c r="I891" s="203"/>
      <c r="J891" s="203"/>
      <c r="K891" s="203"/>
      <c r="L891" s="204"/>
      <c r="M891" s="201"/>
      <c r="N891" s="201"/>
      <c r="O891" s="201"/>
      <c r="P891" s="201"/>
      <c r="Q891" s="113"/>
      <c r="R891" s="113"/>
      <c r="U891" s="201"/>
      <c r="V891" s="113"/>
      <c r="W891" s="113"/>
      <c r="X891" s="113"/>
      <c r="Y891" s="113"/>
      <c r="Z891" s="113"/>
      <c r="AA891" s="113"/>
      <c r="AB891" s="113"/>
      <c r="AC891" s="201"/>
      <c r="AD891" s="113"/>
      <c r="AE891" s="113"/>
      <c r="AF891" s="113"/>
      <c r="AG891" s="113"/>
    </row>
    <row r="892" spans="2:33" x14ac:dyDescent="0.2">
      <c r="B892" s="200"/>
      <c r="C892" s="113"/>
      <c r="D892" s="201"/>
      <c r="E892" s="201"/>
      <c r="F892" s="113"/>
      <c r="G892" s="113"/>
      <c r="H892" s="113"/>
      <c r="I892" s="203"/>
      <c r="J892" s="203"/>
      <c r="K892" s="203"/>
      <c r="L892" s="204"/>
      <c r="M892" s="201"/>
      <c r="N892" s="201"/>
      <c r="O892" s="201"/>
      <c r="P892" s="201"/>
      <c r="Q892" s="113"/>
      <c r="R892" s="113"/>
      <c r="U892" s="201"/>
      <c r="V892" s="113"/>
      <c r="W892" s="113"/>
      <c r="X892" s="113"/>
      <c r="Y892" s="113"/>
      <c r="Z892" s="113"/>
      <c r="AA892" s="113"/>
      <c r="AB892" s="113"/>
      <c r="AC892" s="201"/>
      <c r="AD892" s="113"/>
      <c r="AE892" s="113"/>
      <c r="AF892" s="113"/>
      <c r="AG892" s="113"/>
    </row>
    <row r="893" spans="2:33" x14ac:dyDescent="0.2">
      <c r="B893" s="200"/>
      <c r="C893" s="113"/>
      <c r="D893" s="201"/>
      <c r="E893" s="201"/>
      <c r="F893" s="113"/>
      <c r="G893" s="113"/>
      <c r="H893" s="113"/>
      <c r="I893" s="203"/>
      <c r="J893" s="203"/>
      <c r="K893" s="203"/>
      <c r="L893" s="204"/>
      <c r="M893" s="201"/>
      <c r="N893" s="201"/>
      <c r="O893" s="201"/>
      <c r="P893" s="201"/>
      <c r="Q893" s="113"/>
      <c r="R893" s="113"/>
      <c r="U893" s="201"/>
      <c r="V893" s="113"/>
      <c r="W893" s="113"/>
      <c r="X893" s="113"/>
      <c r="Y893" s="113"/>
      <c r="Z893" s="113"/>
      <c r="AA893" s="113"/>
      <c r="AB893" s="113"/>
      <c r="AC893" s="201"/>
      <c r="AD893" s="113"/>
      <c r="AE893" s="113"/>
      <c r="AF893" s="113"/>
      <c r="AG893" s="113"/>
    </row>
    <row r="894" spans="2:33" x14ac:dyDescent="0.2">
      <c r="B894" s="200"/>
      <c r="C894" s="113"/>
      <c r="D894" s="201"/>
      <c r="E894" s="201"/>
      <c r="F894" s="113"/>
      <c r="G894" s="113"/>
      <c r="H894" s="113"/>
      <c r="I894" s="203"/>
      <c r="J894" s="203"/>
      <c r="K894" s="203"/>
      <c r="L894" s="204"/>
      <c r="M894" s="201"/>
      <c r="N894" s="201"/>
      <c r="O894" s="201"/>
      <c r="P894" s="201"/>
      <c r="Q894" s="113"/>
      <c r="R894" s="113"/>
      <c r="U894" s="201"/>
      <c r="V894" s="113"/>
      <c r="W894" s="113"/>
      <c r="X894" s="113"/>
      <c r="Y894" s="113"/>
      <c r="Z894" s="113"/>
      <c r="AA894" s="113"/>
      <c r="AB894" s="113"/>
      <c r="AC894" s="201"/>
      <c r="AD894" s="113"/>
      <c r="AE894" s="113"/>
      <c r="AF894" s="113"/>
      <c r="AG894" s="113"/>
    </row>
    <row r="895" spans="2:33" x14ac:dyDescent="0.2">
      <c r="B895" s="200"/>
      <c r="C895" s="113"/>
      <c r="D895" s="201"/>
      <c r="E895" s="201"/>
      <c r="F895" s="113"/>
      <c r="G895" s="113"/>
      <c r="H895" s="113"/>
      <c r="I895" s="203"/>
      <c r="J895" s="203"/>
      <c r="K895" s="203"/>
      <c r="L895" s="204"/>
      <c r="M895" s="201"/>
      <c r="N895" s="201"/>
      <c r="O895" s="201"/>
      <c r="P895" s="201"/>
      <c r="Q895" s="113"/>
      <c r="R895" s="113"/>
      <c r="U895" s="201"/>
      <c r="V895" s="113"/>
      <c r="W895" s="113"/>
      <c r="X895" s="113"/>
      <c r="Y895" s="113"/>
      <c r="Z895" s="113"/>
      <c r="AA895" s="113"/>
      <c r="AB895" s="113"/>
      <c r="AC895" s="201"/>
      <c r="AD895" s="113"/>
      <c r="AE895" s="113"/>
      <c r="AF895" s="113"/>
      <c r="AG895" s="113"/>
    </row>
    <row r="896" spans="2:33" x14ac:dyDescent="0.2">
      <c r="B896" s="200"/>
      <c r="C896" s="113"/>
      <c r="D896" s="201"/>
      <c r="E896" s="201"/>
      <c r="F896" s="113"/>
      <c r="G896" s="113"/>
      <c r="H896" s="113"/>
      <c r="I896" s="203"/>
      <c r="J896" s="203"/>
      <c r="K896" s="203"/>
      <c r="L896" s="204"/>
      <c r="M896" s="201"/>
      <c r="N896" s="201"/>
      <c r="O896" s="201"/>
      <c r="P896" s="201"/>
      <c r="Q896" s="113"/>
      <c r="R896" s="113"/>
      <c r="U896" s="201"/>
      <c r="V896" s="113"/>
      <c r="W896" s="113"/>
      <c r="X896" s="113"/>
      <c r="Y896" s="113"/>
      <c r="Z896" s="113"/>
      <c r="AA896" s="113"/>
      <c r="AB896" s="113"/>
      <c r="AC896" s="201"/>
      <c r="AD896" s="113"/>
      <c r="AE896" s="113"/>
      <c r="AF896" s="113"/>
      <c r="AG896" s="113"/>
    </row>
    <row r="897" spans="2:33" x14ac:dyDescent="0.2">
      <c r="B897" s="200"/>
      <c r="C897" s="113"/>
      <c r="D897" s="201"/>
      <c r="E897" s="201"/>
      <c r="F897" s="113"/>
      <c r="G897" s="113"/>
      <c r="H897" s="113"/>
      <c r="I897" s="203"/>
      <c r="J897" s="203"/>
      <c r="K897" s="203"/>
      <c r="L897" s="204"/>
      <c r="M897" s="201"/>
      <c r="N897" s="201"/>
      <c r="O897" s="201"/>
      <c r="P897" s="201"/>
      <c r="Q897" s="113"/>
      <c r="R897" s="113"/>
      <c r="U897" s="201"/>
      <c r="V897" s="113"/>
      <c r="W897" s="113"/>
      <c r="X897" s="113"/>
      <c r="Y897" s="113"/>
      <c r="Z897" s="113"/>
      <c r="AA897" s="113"/>
      <c r="AB897" s="113"/>
      <c r="AC897" s="201"/>
      <c r="AD897" s="113"/>
      <c r="AE897" s="113"/>
      <c r="AF897" s="113"/>
      <c r="AG897" s="113"/>
    </row>
    <row r="898" spans="2:33" x14ac:dyDescent="0.2">
      <c r="B898" s="200"/>
      <c r="C898" s="113"/>
      <c r="D898" s="201"/>
      <c r="E898" s="201"/>
      <c r="F898" s="113"/>
      <c r="G898" s="113"/>
      <c r="H898" s="113"/>
      <c r="I898" s="203"/>
      <c r="J898" s="203"/>
      <c r="K898" s="203"/>
      <c r="L898" s="204"/>
      <c r="M898" s="201"/>
      <c r="N898" s="201"/>
      <c r="O898" s="201"/>
      <c r="P898" s="201"/>
      <c r="Q898" s="113"/>
      <c r="R898" s="113"/>
      <c r="U898" s="201"/>
      <c r="V898" s="113"/>
      <c r="W898" s="113"/>
      <c r="X898" s="113"/>
      <c r="Y898" s="113"/>
      <c r="Z898" s="113"/>
      <c r="AA898" s="113"/>
      <c r="AB898" s="113"/>
      <c r="AC898" s="201"/>
      <c r="AD898" s="113"/>
      <c r="AE898" s="113"/>
      <c r="AF898" s="113"/>
      <c r="AG898" s="113"/>
    </row>
    <row r="899" spans="2:33" x14ac:dyDescent="0.2">
      <c r="B899" s="200"/>
      <c r="C899" s="113"/>
      <c r="D899" s="201"/>
      <c r="E899" s="201"/>
      <c r="F899" s="113"/>
      <c r="G899" s="113"/>
      <c r="H899" s="113"/>
      <c r="I899" s="203"/>
      <c r="J899" s="203"/>
      <c r="K899" s="203"/>
      <c r="L899" s="204"/>
      <c r="M899" s="201"/>
      <c r="N899" s="201"/>
      <c r="O899" s="201"/>
      <c r="P899" s="201"/>
      <c r="Q899" s="113"/>
      <c r="R899" s="113"/>
      <c r="U899" s="201"/>
      <c r="V899" s="113"/>
      <c r="W899" s="113"/>
      <c r="X899" s="113"/>
      <c r="Y899" s="113"/>
      <c r="Z899" s="113"/>
      <c r="AA899" s="113"/>
      <c r="AB899" s="113"/>
      <c r="AC899" s="201"/>
      <c r="AD899" s="113"/>
      <c r="AE899" s="113"/>
      <c r="AF899" s="113"/>
      <c r="AG899" s="113"/>
    </row>
    <row r="900" spans="2:33" x14ac:dyDescent="0.2">
      <c r="B900" s="200"/>
      <c r="C900" s="113"/>
      <c r="D900" s="201"/>
      <c r="E900" s="201"/>
      <c r="F900" s="113"/>
      <c r="G900" s="113"/>
      <c r="H900" s="113"/>
      <c r="I900" s="203"/>
      <c r="J900" s="203"/>
      <c r="K900" s="203"/>
      <c r="L900" s="204"/>
      <c r="M900" s="201"/>
      <c r="N900" s="201"/>
      <c r="O900" s="201"/>
      <c r="P900" s="201"/>
      <c r="Q900" s="113"/>
      <c r="R900" s="113"/>
      <c r="U900" s="201"/>
      <c r="V900" s="113"/>
      <c r="W900" s="113"/>
      <c r="X900" s="113"/>
      <c r="Y900" s="113"/>
      <c r="Z900" s="113"/>
      <c r="AA900" s="113"/>
      <c r="AB900" s="113"/>
      <c r="AC900" s="201"/>
      <c r="AD900" s="113"/>
      <c r="AE900" s="113"/>
      <c r="AF900" s="113"/>
      <c r="AG900" s="113"/>
    </row>
    <row r="901" spans="2:33" x14ac:dyDescent="0.2">
      <c r="B901" s="200"/>
      <c r="C901" s="113"/>
      <c r="D901" s="201"/>
      <c r="E901" s="201"/>
      <c r="F901" s="113"/>
      <c r="G901" s="113"/>
      <c r="H901" s="113"/>
      <c r="I901" s="203"/>
      <c r="J901" s="203"/>
      <c r="K901" s="203"/>
      <c r="L901" s="204"/>
      <c r="M901" s="201"/>
      <c r="N901" s="201"/>
      <c r="O901" s="201"/>
      <c r="P901" s="201"/>
      <c r="Q901" s="113"/>
      <c r="R901" s="113"/>
      <c r="U901" s="201"/>
      <c r="V901" s="113"/>
      <c r="W901" s="113"/>
      <c r="X901" s="113"/>
      <c r="Y901" s="113"/>
      <c r="Z901" s="113"/>
      <c r="AA901" s="113"/>
      <c r="AB901" s="113"/>
      <c r="AC901" s="201"/>
      <c r="AD901" s="113"/>
      <c r="AE901" s="113"/>
      <c r="AF901" s="113"/>
      <c r="AG901" s="113"/>
    </row>
    <row r="902" spans="2:33" x14ac:dyDescent="0.2">
      <c r="B902" s="200"/>
      <c r="C902" s="113"/>
      <c r="D902" s="201"/>
      <c r="E902" s="201"/>
      <c r="F902" s="113"/>
      <c r="G902" s="113"/>
      <c r="H902" s="113"/>
      <c r="I902" s="203"/>
      <c r="J902" s="203"/>
      <c r="K902" s="203"/>
      <c r="L902" s="204"/>
      <c r="M902" s="201"/>
      <c r="N902" s="201"/>
      <c r="O902" s="201"/>
      <c r="P902" s="201"/>
      <c r="Q902" s="113"/>
      <c r="R902" s="113"/>
      <c r="U902" s="201"/>
      <c r="V902" s="113"/>
      <c r="W902" s="113"/>
      <c r="X902" s="113"/>
      <c r="Y902" s="113"/>
      <c r="Z902" s="113"/>
      <c r="AA902" s="113"/>
      <c r="AB902" s="113"/>
      <c r="AC902" s="201"/>
      <c r="AD902" s="113"/>
      <c r="AE902" s="113"/>
      <c r="AF902" s="113"/>
      <c r="AG902" s="113"/>
    </row>
    <row r="903" spans="2:33" x14ac:dyDescent="0.2">
      <c r="B903" s="200"/>
      <c r="C903" s="113"/>
      <c r="D903" s="201"/>
      <c r="E903" s="201"/>
      <c r="F903" s="113"/>
      <c r="G903" s="113"/>
      <c r="H903" s="113"/>
      <c r="I903" s="203"/>
      <c r="J903" s="203"/>
      <c r="K903" s="203"/>
      <c r="L903" s="204"/>
      <c r="M903" s="201"/>
      <c r="N903" s="201"/>
      <c r="O903" s="201"/>
      <c r="P903" s="201"/>
      <c r="Q903" s="113"/>
      <c r="R903" s="113"/>
      <c r="U903" s="201"/>
      <c r="V903" s="113"/>
      <c r="W903" s="113"/>
      <c r="X903" s="113"/>
      <c r="Y903" s="113"/>
      <c r="Z903" s="113"/>
      <c r="AA903" s="113"/>
      <c r="AB903" s="113"/>
      <c r="AC903" s="201"/>
      <c r="AD903" s="113"/>
      <c r="AE903" s="113"/>
      <c r="AF903" s="113"/>
      <c r="AG903" s="113"/>
    </row>
    <row r="904" spans="2:33" x14ac:dyDescent="0.2">
      <c r="B904" s="200"/>
      <c r="C904" s="113"/>
      <c r="D904" s="201"/>
      <c r="E904" s="201"/>
      <c r="F904" s="113"/>
      <c r="G904" s="113"/>
      <c r="H904" s="113"/>
      <c r="I904" s="203"/>
      <c r="J904" s="203"/>
      <c r="K904" s="203"/>
      <c r="L904" s="204"/>
      <c r="M904" s="201"/>
      <c r="N904" s="201"/>
      <c r="O904" s="201"/>
      <c r="P904" s="201"/>
      <c r="Q904" s="113"/>
      <c r="R904" s="113"/>
      <c r="U904" s="201"/>
      <c r="V904" s="113"/>
      <c r="W904" s="113"/>
      <c r="X904" s="113"/>
      <c r="Y904" s="113"/>
      <c r="Z904" s="113"/>
      <c r="AA904" s="113"/>
      <c r="AB904" s="113"/>
      <c r="AC904" s="201"/>
      <c r="AD904" s="113"/>
      <c r="AE904" s="113"/>
      <c r="AF904" s="113"/>
      <c r="AG904" s="113"/>
    </row>
    <row r="905" spans="2:33" x14ac:dyDescent="0.2">
      <c r="B905" s="200"/>
      <c r="C905" s="113"/>
      <c r="D905" s="201"/>
      <c r="E905" s="201"/>
      <c r="F905" s="113"/>
      <c r="G905" s="113"/>
      <c r="H905" s="113"/>
      <c r="I905" s="203"/>
      <c r="J905" s="203"/>
      <c r="K905" s="203"/>
      <c r="L905" s="204"/>
      <c r="M905" s="201"/>
      <c r="N905" s="201"/>
      <c r="O905" s="201"/>
      <c r="P905" s="201"/>
      <c r="Q905" s="113"/>
      <c r="R905" s="113"/>
      <c r="U905" s="201"/>
      <c r="V905" s="113"/>
      <c r="W905" s="113"/>
      <c r="X905" s="113"/>
      <c r="Y905" s="113"/>
      <c r="Z905" s="113"/>
      <c r="AA905" s="113"/>
      <c r="AB905" s="113"/>
      <c r="AC905" s="201"/>
      <c r="AD905" s="113"/>
      <c r="AE905" s="113"/>
      <c r="AF905" s="113"/>
      <c r="AG905" s="113"/>
    </row>
    <row r="906" spans="2:33" x14ac:dyDescent="0.2">
      <c r="B906" s="200"/>
      <c r="C906" s="113"/>
      <c r="D906" s="201"/>
      <c r="E906" s="201"/>
      <c r="F906" s="113"/>
      <c r="G906" s="113"/>
      <c r="H906" s="113"/>
      <c r="I906" s="203"/>
      <c r="J906" s="203"/>
      <c r="K906" s="203"/>
      <c r="L906" s="204"/>
      <c r="M906" s="201"/>
      <c r="N906" s="201"/>
      <c r="O906" s="201"/>
      <c r="P906" s="201"/>
      <c r="Q906" s="113"/>
      <c r="R906" s="113"/>
      <c r="U906" s="201"/>
      <c r="V906" s="113"/>
      <c r="W906" s="113"/>
      <c r="X906" s="113"/>
      <c r="Y906" s="113"/>
      <c r="Z906" s="113"/>
      <c r="AA906" s="113"/>
      <c r="AB906" s="113"/>
      <c r="AC906" s="201"/>
      <c r="AD906" s="113"/>
      <c r="AE906" s="113"/>
      <c r="AF906" s="113"/>
      <c r="AG906" s="113"/>
    </row>
    <row r="907" spans="2:33" x14ac:dyDescent="0.2">
      <c r="B907" s="200"/>
      <c r="C907" s="113"/>
      <c r="D907" s="201"/>
      <c r="E907" s="201"/>
      <c r="F907" s="113"/>
      <c r="G907" s="113"/>
      <c r="H907" s="113"/>
      <c r="I907" s="203"/>
      <c r="J907" s="203"/>
      <c r="K907" s="203"/>
      <c r="L907" s="204"/>
      <c r="M907" s="201"/>
      <c r="N907" s="201"/>
      <c r="O907" s="201"/>
      <c r="P907" s="201"/>
      <c r="Q907" s="113"/>
      <c r="R907" s="113"/>
      <c r="U907" s="201"/>
      <c r="V907" s="113"/>
      <c r="W907" s="113"/>
      <c r="X907" s="113"/>
      <c r="Y907" s="113"/>
      <c r="Z907" s="113"/>
      <c r="AA907" s="113"/>
      <c r="AB907" s="113"/>
      <c r="AC907" s="201"/>
      <c r="AD907" s="113"/>
      <c r="AE907" s="113"/>
      <c r="AF907" s="113"/>
      <c r="AG907" s="113"/>
    </row>
    <row r="908" spans="2:33" x14ac:dyDescent="0.2">
      <c r="B908" s="200"/>
      <c r="C908" s="113"/>
      <c r="D908" s="201"/>
      <c r="E908" s="201"/>
      <c r="F908" s="113"/>
      <c r="G908" s="113"/>
      <c r="H908" s="113"/>
      <c r="I908" s="203"/>
      <c r="J908" s="203"/>
      <c r="K908" s="203"/>
      <c r="L908" s="204"/>
      <c r="M908" s="201"/>
      <c r="N908" s="201"/>
      <c r="O908" s="201"/>
      <c r="P908" s="201"/>
      <c r="Q908" s="113"/>
      <c r="R908" s="113"/>
      <c r="U908" s="201"/>
      <c r="V908" s="113"/>
      <c r="W908" s="113"/>
      <c r="X908" s="113"/>
      <c r="Y908" s="113"/>
      <c r="Z908" s="113"/>
      <c r="AA908" s="113"/>
      <c r="AB908" s="113"/>
      <c r="AC908" s="201"/>
      <c r="AD908" s="113"/>
      <c r="AE908" s="113"/>
      <c r="AF908" s="113"/>
      <c r="AG908" s="113"/>
    </row>
    <row r="909" spans="2:33" x14ac:dyDescent="0.2">
      <c r="B909" s="200"/>
      <c r="C909" s="113"/>
      <c r="D909" s="201"/>
      <c r="E909" s="201"/>
      <c r="F909" s="113"/>
      <c r="G909" s="113"/>
      <c r="H909" s="113"/>
      <c r="I909" s="203"/>
      <c r="J909" s="203"/>
      <c r="K909" s="203"/>
      <c r="L909" s="204"/>
      <c r="M909" s="201"/>
      <c r="N909" s="201"/>
      <c r="O909" s="201"/>
      <c r="P909" s="201"/>
      <c r="Q909" s="113"/>
      <c r="R909" s="113"/>
      <c r="U909" s="201"/>
      <c r="V909" s="113"/>
      <c r="W909" s="113"/>
      <c r="X909" s="113"/>
      <c r="Y909" s="113"/>
      <c r="Z909" s="113"/>
      <c r="AA909" s="113"/>
      <c r="AB909" s="113"/>
      <c r="AC909" s="201"/>
      <c r="AD909" s="113"/>
      <c r="AE909" s="113"/>
      <c r="AF909" s="113"/>
      <c r="AG909" s="113"/>
    </row>
    <row r="910" spans="2:33" x14ac:dyDescent="0.2">
      <c r="B910" s="200"/>
      <c r="C910" s="113"/>
      <c r="D910" s="201"/>
      <c r="E910" s="201"/>
      <c r="F910" s="113"/>
      <c r="G910" s="113"/>
      <c r="H910" s="113"/>
      <c r="I910" s="203"/>
      <c r="J910" s="203"/>
      <c r="K910" s="203"/>
      <c r="L910" s="204"/>
      <c r="M910" s="201"/>
      <c r="N910" s="201"/>
      <c r="O910" s="201"/>
      <c r="P910" s="201"/>
      <c r="Q910" s="113"/>
      <c r="R910" s="113"/>
      <c r="U910" s="201"/>
      <c r="V910" s="113"/>
      <c r="W910" s="113"/>
      <c r="X910" s="113"/>
      <c r="Y910" s="113"/>
      <c r="Z910" s="113"/>
      <c r="AA910" s="113"/>
      <c r="AB910" s="113"/>
      <c r="AC910" s="201"/>
      <c r="AD910" s="113"/>
      <c r="AE910" s="113"/>
      <c r="AF910" s="113"/>
      <c r="AG910" s="113"/>
    </row>
    <row r="911" spans="2:33" x14ac:dyDescent="0.2">
      <c r="B911" s="200"/>
      <c r="C911" s="113"/>
      <c r="D911" s="201"/>
      <c r="E911" s="201"/>
      <c r="F911" s="113"/>
      <c r="G911" s="113"/>
      <c r="H911" s="113"/>
      <c r="I911" s="203"/>
      <c r="J911" s="203"/>
      <c r="K911" s="203"/>
      <c r="L911" s="204"/>
      <c r="M911" s="201"/>
      <c r="N911" s="201"/>
      <c r="O911" s="201"/>
      <c r="P911" s="201"/>
      <c r="Q911" s="113"/>
      <c r="R911" s="113"/>
      <c r="U911" s="201"/>
      <c r="V911" s="113"/>
      <c r="W911" s="113"/>
      <c r="X911" s="113"/>
      <c r="Y911" s="113"/>
      <c r="Z911" s="113"/>
      <c r="AA911" s="113"/>
      <c r="AB911" s="113"/>
      <c r="AC911" s="201"/>
      <c r="AD911" s="113"/>
      <c r="AE911" s="113"/>
      <c r="AF911" s="113"/>
      <c r="AG911" s="113"/>
    </row>
    <row r="912" spans="2:33" x14ac:dyDescent="0.2">
      <c r="B912" s="200"/>
      <c r="C912" s="113"/>
      <c r="D912" s="201"/>
      <c r="E912" s="201"/>
      <c r="F912" s="113"/>
      <c r="G912" s="113"/>
      <c r="H912" s="113"/>
      <c r="I912" s="203"/>
      <c r="J912" s="203"/>
      <c r="K912" s="203"/>
      <c r="L912" s="204"/>
      <c r="M912" s="201"/>
      <c r="N912" s="201"/>
      <c r="O912" s="201"/>
      <c r="P912" s="201"/>
      <c r="Q912" s="113"/>
      <c r="R912" s="113"/>
      <c r="U912" s="201"/>
      <c r="V912" s="113"/>
      <c r="W912" s="113"/>
      <c r="X912" s="113"/>
      <c r="Y912" s="113"/>
      <c r="Z912" s="113"/>
      <c r="AA912" s="113"/>
      <c r="AB912" s="113"/>
      <c r="AC912" s="201"/>
      <c r="AD912" s="113"/>
      <c r="AE912" s="113"/>
      <c r="AF912" s="113"/>
      <c r="AG912" s="113"/>
    </row>
    <row r="913" spans="2:33" x14ac:dyDescent="0.2">
      <c r="B913" s="200"/>
      <c r="C913" s="113"/>
      <c r="D913" s="201"/>
      <c r="E913" s="201"/>
      <c r="F913" s="113"/>
      <c r="G913" s="113"/>
      <c r="H913" s="113"/>
      <c r="I913" s="203"/>
      <c r="J913" s="203"/>
      <c r="K913" s="203"/>
      <c r="L913" s="204"/>
      <c r="M913" s="201"/>
      <c r="N913" s="201"/>
      <c r="O913" s="201"/>
      <c r="P913" s="201"/>
      <c r="Q913" s="113"/>
      <c r="R913" s="113"/>
      <c r="U913" s="201"/>
      <c r="V913" s="113"/>
      <c r="W913" s="113"/>
      <c r="X913" s="113"/>
      <c r="Y913" s="113"/>
      <c r="Z913" s="113"/>
      <c r="AA913" s="113"/>
      <c r="AB913" s="113"/>
      <c r="AC913" s="201"/>
      <c r="AD913" s="113"/>
      <c r="AE913" s="113"/>
      <c r="AF913" s="113"/>
      <c r="AG913" s="113"/>
    </row>
    <row r="914" spans="2:33" x14ac:dyDescent="0.2">
      <c r="B914" s="200"/>
      <c r="C914" s="113"/>
      <c r="D914" s="201"/>
      <c r="E914" s="201"/>
      <c r="F914" s="113"/>
      <c r="G914" s="113"/>
      <c r="H914" s="113"/>
      <c r="I914" s="203"/>
      <c r="J914" s="203"/>
      <c r="K914" s="203"/>
      <c r="L914" s="204"/>
      <c r="M914" s="201"/>
      <c r="N914" s="201"/>
      <c r="O914" s="201"/>
      <c r="P914" s="201"/>
      <c r="Q914" s="113"/>
      <c r="R914" s="113"/>
      <c r="U914" s="201"/>
      <c r="V914" s="113"/>
      <c r="W914" s="113"/>
      <c r="X914" s="113"/>
      <c r="Y914" s="113"/>
      <c r="Z914" s="113"/>
      <c r="AA914" s="113"/>
      <c r="AB914" s="113"/>
      <c r="AC914" s="201"/>
      <c r="AD914" s="113"/>
      <c r="AE914" s="113"/>
      <c r="AF914" s="113"/>
      <c r="AG914" s="113"/>
    </row>
    <row r="915" spans="2:33" x14ac:dyDescent="0.2">
      <c r="B915" s="200"/>
      <c r="C915" s="113"/>
      <c r="D915" s="201"/>
      <c r="E915" s="201"/>
      <c r="F915" s="113"/>
      <c r="G915" s="113"/>
      <c r="H915" s="113"/>
      <c r="I915" s="203"/>
      <c r="J915" s="203"/>
      <c r="K915" s="203"/>
      <c r="L915" s="204"/>
      <c r="M915" s="201"/>
      <c r="N915" s="201"/>
      <c r="O915" s="201"/>
      <c r="P915" s="201"/>
      <c r="Q915" s="113"/>
      <c r="R915" s="113"/>
      <c r="U915" s="201"/>
      <c r="V915" s="113"/>
      <c r="W915" s="113"/>
      <c r="X915" s="113"/>
      <c r="Y915" s="113"/>
      <c r="Z915" s="113"/>
      <c r="AA915" s="113"/>
      <c r="AB915" s="113"/>
      <c r="AC915" s="201"/>
      <c r="AD915" s="113"/>
      <c r="AE915" s="113"/>
      <c r="AF915" s="113"/>
      <c r="AG915" s="113"/>
    </row>
    <row r="916" spans="2:33" x14ac:dyDescent="0.2">
      <c r="B916" s="200"/>
      <c r="C916" s="113"/>
      <c r="D916" s="201"/>
      <c r="E916" s="201"/>
      <c r="F916" s="113"/>
      <c r="G916" s="113"/>
      <c r="H916" s="113"/>
      <c r="I916" s="203"/>
      <c r="J916" s="203"/>
      <c r="K916" s="203"/>
      <c r="L916" s="204"/>
      <c r="M916" s="201"/>
      <c r="N916" s="201"/>
      <c r="O916" s="201"/>
      <c r="P916" s="201"/>
      <c r="Q916" s="113"/>
      <c r="R916" s="113"/>
      <c r="U916" s="201"/>
      <c r="V916" s="113"/>
      <c r="W916" s="113"/>
      <c r="X916" s="113"/>
      <c r="Y916" s="113"/>
      <c r="Z916" s="113"/>
      <c r="AA916" s="113"/>
      <c r="AB916" s="113"/>
      <c r="AC916" s="201"/>
      <c r="AD916" s="113"/>
      <c r="AE916" s="113"/>
      <c r="AF916" s="113"/>
      <c r="AG916" s="113"/>
    </row>
    <row r="917" spans="2:33" x14ac:dyDescent="0.2">
      <c r="B917" s="200"/>
      <c r="C917" s="113"/>
      <c r="D917" s="201"/>
      <c r="E917" s="201"/>
      <c r="F917" s="113"/>
      <c r="G917" s="113"/>
      <c r="H917" s="113"/>
      <c r="I917" s="203"/>
      <c r="J917" s="203"/>
      <c r="K917" s="203"/>
      <c r="L917" s="204"/>
      <c r="M917" s="201"/>
      <c r="N917" s="201"/>
      <c r="O917" s="201"/>
      <c r="P917" s="201"/>
      <c r="Q917" s="113"/>
      <c r="R917" s="113"/>
      <c r="U917" s="201"/>
      <c r="V917" s="113"/>
      <c r="W917" s="113"/>
      <c r="X917" s="113"/>
      <c r="Y917" s="113"/>
      <c r="Z917" s="113"/>
      <c r="AA917" s="113"/>
      <c r="AB917" s="113"/>
      <c r="AC917" s="201"/>
      <c r="AD917" s="113"/>
      <c r="AE917" s="113"/>
      <c r="AF917" s="113"/>
      <c r="AG917" s="113"/>
    </row>
    <row r="918" spans="2:33" x14ac:dyDescent="0.2">
      <c r="B918" s="200"/>
      <c r="C918" s="113"/>
      <c r="D918" s="201"/>
      <c r="E918" s="201"/>
      <c r="F918" s="113"/>
      <c r="G918" s="113"/>
      <c r="H918" s="113"/>
      <c r="I918" s="203"/>
      <c r="J918" s="203"/>
      <c r="K918" s="203"/>
      <c r="L918" s="204"/>
      <c r="M918" s="201"/>
      <c r="N918" s="201"/>
      <c r="O918" s="201"/>
      <c r="P918" s="201"/>
      <c r="Q918" s="113"/>
      <c r="R918" s="113"/>
      <c r="U918" s="201"/>
      <c r="V918" s="113"/>
      <c r="W918" s="113"/>
      <c r="X918" s="113"/>
      <c r="Y918" s="113"/>
      <c r="Z918" s="113"/>
      <c r="AA918" s="113"/>
      <c r="AB918" s="113"/>
      <c r="AC918" s="201"/>
      <c r="AD918" s="113"/>
      <c r="AE918" s="113"/>
      <c r="AF918" s="113"/>
      <c r="AG918" s="113"/>
    </row>
    <row r="919" spans="2:33" x14ac:dyDescent="0.2">
      <c r="B919" s="200"/>
      <c r="C919" s="113"/>
      <c r="D919" s="201"/>
      <c r="E919" s="201"/>
      <c r="F919" s="113"/>
      <c r="G919" s="113"/>
      <c r="H919" s="113"/>
      <c r="I919" s="203"/>
      <c r="J919" s="203"/>
      <c r="K919" s="203"/>
      <c r="L919" s="204"/>
      <c r="M919" s="201"/>
      <c r="N919" s="201"/>
      <c r="O919" s="201"/>
      <c r="P919" s="201"/>
      <c r="Q919" s="113"/>
      <c r="R919" s="113"/>
      <c r="U919" s="201"/>
      <c r="V919" s="113"/>
      <c r="W919" s="113"/>
      <c r="X919" s="113"/>
      <c r="Y919" s="113"/>
      <c r="Z919" s="113"/>
      <c r="AA919" s="113"/>
      <c r="AB919" s="113"/>
      <c r="AC919" s="201"/>
      <c r="AD919" s="113"/>
      <c r="AE919" s="113"/>
      <c r="AF919" s="113"/>
      <c r="AG919" s="113"/>
    </row>
    <row r="920" spans="2:33" x14ac:dyDescent="0.2">
      <c r="B920" s="200"/>
      <c r="C920" s="113"/>
      <c r="D920" s="201"/>
      <c r="E920" s="201"/>
      <c r="F920" s="113"/>
      <c r="G920" s="113"/>
      <c r="H920" s="113"/>
      <c r="I920" s="203"/>
      <c r="J920" s="203"/>
      <c r="K920" s="203"/>
      <c r="L920" s="204"/>
      <c r="M920" s="201"/>
      <c r="N920" s="201"/>
      <c r="O920" s="201"/>
      <c r="P920" s="201"/>
      <c r="Q920" s="113"/>
      <c r="R920" s="113"/>
      <c r="U920" s="201"/>
      <c r="V920" s="113"/>
      <c r="W920" s="113"/>
      <c r="X920" s="113"/>
      <c r="Y920" s="113"/>
      <c r="Z920" s="113"/>
      <c r="AA920" s="113"/>
      <c r="AB920" s="113"/>
      <c r="AC920" s="201"/>
      <c r="AD920" s="113"/>
      <c r="AE920" s="113"/>
      <c r="AF920" s="113"/>
      <c r="AG920" s="113"/>
    </row>
    <row r="921" spans="2:33" x14ac:dyDescent="0.2">
      <c r="B921" s="200"/>
      <c r="C921" s="113"/>
      <c r="D921" s="201"/>
      <c r="E921" s="201"/>
      <c r="F921" s="113"/>
      <c r="G921" s="113"/>
      <c r="H921" s="113"/>
      <c r="I921" s="203"/>
      <c r="J921" s="203"/>
      <c r="K921" s="203"/>
      <c r="L921" s="204"/>
      <c r="M921" s="201"/>
      <c r="N921" s="201"/>
      <c r="O921" s="201"/>
      <c r="P921" s="201"/>
      <c r="Q921" s="113"/>
      <c r="R921" s="113"/>
      <c r="U921" s="201"/>
      <c r="V921" s="113"/>
      <c r="W921" s="113"/>
      <c r="X921" s="113"/>
      <c r="Y921" s="113"/>
      <c r="Z921" s="113"/>
      <c r="AA921" s="113"/>
      <c r="AB921" s="113"/>
      <c r="AC921" s="201"/>
      <c r="AD921" s="113"/>
      <c r="AE921" s="113"/>
      <c r="AF921" s="113"/>
      <c r="AG921" s="113"/>
    </row>
    <row r="922" spans="2:33" x14ac:dyDescent="0.2">
      <c r="B922" s="200"/>
      <c r="C922" s="113"/>
      <c r="D922" s="201"/>
      <c r="E922" s="201"/>
      <c r="F922" s="113"/>
      <c r="G922" s="113"/>
      <c r="H922" s="113"/>
      <c r="I922" s="203"/>
      <c r="J922" s="203"/>
      <c r="K922" s="203"/>
      <c r="L922" s="204"/>
      <c r="M922" s="201"/>
      <c r="N922" s="201"/>
      <c r="O922" s="201"/>
      <c r="P922" s="201"/>
      <c r="Q922" s="113"/>
      <c r="R922" s="113"/>
      <c r="U922" s="201"/>
      <c r="V922" s="113"/>
      <c r="W922" s="113"/>
      <c r="X922" s="113"/>
      <c r="Y922" s="113"/>
      <c r="Z922" s="113"/>
      <c r="AA922" s="113"/>
      <c r="AB922" s="113"/>
      <c r="AC922" s="201"/>
      <c r="AD922" s="113"/>
      <c r="AE922" s="113"/>
      <c r="AF922" s="113"/>
      <c r="AG922" s="113"/>
    </row>
    <row r="923" spans="2:33" x14ac:dyDescent="0.2">
      <c r="B923" s="200"/>
      <c r="C923" s="113"/>
      <c r="D923" s="201"/>
      <c r="E923" s="201"/>
      <c r="F923" s="113"/>
      <c r="G923" s="113"/>
      <c r="H923" s="113"/>
      <c r="I923" s="203"/>
      <c r="J923" s="203"/>
      <c r="K923" s="203"/>
      <c r="L923" s="204"/>
      <c r="M923" s="201"/>
      <c r="N923" s="201"/>
      <c r="O923" s="201"/>
      <c r="P923" s="201"/>
      <c r="Q923" s="113"/>
      <c r="R923" s="113"/>
      <c r="U923" s="201"/>
      <c r="V923" s="113"/>
      <c r="W923" s="113"/>
      <c r="X923" s="113"/>
      <c r="Y923" s="113"/>
      <c r="Z923" s="113"/>
      <c r="AA923" s="113"/>
      <c r="AB923" s="113"/>
      <c r="AC923" s="201"/>
      <c r="AD923" s="113"/>
      <c r="AE923" s="113"/>
      <c r="AF923" s="113"/>
      <c r="AG923" s="113"/>
    </row>
    <row r="924" spans="2:33" x14ac:dyDescent="0.2">
      <c r="B924" s="200"/>
      <c r="C924" s="113"/>
      <c r="D924" s="201"/>
      <c r="E924" s="201"/>
      <c r="F924" s="113"/>
      <c r="G924" s="113"/>
      <c r="H924" s="113"/>
      <c r="I924" s="203"/>
      <c r="J924" s="203"/>
      <c r="K924" s="203"/>
      <c r="L924" s="204"/>
      <c r="M924" s="201"/>
      <c r="N924" s="201"/>
      <c r="O924" s="201"/>
      <c r="P924" s="201"/>
      <c r="Q924" s="113"/>
      <c r="R924" s="113"/>
      <c r="U924" s="201"/>
      <c r="V924" s="113"/>
      <c r="W924" s="113"/>
      <c r="X924" s="113"/>
      <c r="Y924" s="113"/>
      <c r="Z924" s="113"/>
      <c r="AA924" s="113"/>
      <c r="AB924" s="113"/>
      <c r="AC924" s="201"/>
      <c r="AD924" s="113"/>
      <c r="AE924" s="113"/>
      <c r="AF924" s="113"/>
      <c r="AG924" s="113"/>
    </row>
    <row r="925" spans="2:33" x14ac:dyDescent="0.2">
      <c r="B925" s="200"/>
      <c r="C925" s="113"/>
      <c r="D925" s="201"/>
      <c r="E925" s="201"/>
      <c r="F925" s="113"/>
      <c r="G925" s="113"/>
      <c r="H925" s="113"/>
      <c r="I925" s="203"/>
      <c r="J925" s="203"/>
      <c r="K925" s="203"/>
      <c r="L925" s="204"/>
      <c r="M925" s="201"/>
      <c r="N925" s="201"/>
      <c r="O925" s="201"/>
      <c r="P925" s="201"/>
      <c r="Q925" s="113"/>
      <c r="R925" s="113"/>
      <c r="U925" s="201"/>
      <c r="V925" s="113"/>
      <c r="W925" s="113"/>
      <c r="X925" s="113"/>
      <c r="Y925" s="113"/>
      <c r="Z925" s="113"/>
      <c r="AA925" s="113"/>
      <c r="AB925" s="113"/>
      <c r="AC925" s="201"/>
      <c r="AD925" s="113"/>
      <c r="AE925" s="113"/>
      <c r="AF925" s="113"/>
      <c r="AG925" s="113"/>
    </row>
    <row r="926" spans="2:33" x14ac:dyDescent="0.2">
      <c r="B926" s="200"/>
      <c r="C926" s="113"/>
      <c r="D926" s="201"/>
      <c r="E926" s="201"/>
      <c r="F926" s="113"/>
      <c r="G926" s="113"/>
      <c r="H926" s="113"/>
      <c r="I926" s="203"/>
      <c r="J926" s="203"/>
      <c r="K926" s="203"/>
      <c r="L926" s="204"/>
      <c r="M926" s="201"/>
      <c r="N926" s="201"/>
      <c r="O926" s="201"/>
      <c r="P926" s="201"/>
      <c r="Q926" s="113"/>
      <c r="R926" s="113"/>
      <c r="U926" s="201"/>
      <c r="V926" s="113"/>
      <c r="W926" s="113"/>
      <c r="X926" s="113"/>
      <c r="Y926" s="113"/>
      <c r="Z926" s="113"/>
      <c r="AA926" s="113"/>
      <c r="AB926" s="113"/>
      <c r="AC926" s="201"/>
      <c r="AD926" s="113"/>
      <c r="AE926" s="113"/>
      <c r="AF926" s="113"/>
      <c r="AG926" s="113"/>
    </row>
    <row r="927" spans="2:33" x14ac:dyDescent="0.2">
      <c r="B927" s="200"/>
      <c r="C927" s="113"/>
      <c r="D927" s="201"/>
      <c r="E927" s="201"/>
      <c r="F927" s="113"/>
      <c r="G927" s="113"/>
      <c r="H927" s="113"/>
      <c r="I927" s="203"/>
      <c r="J927" s="203"/>
      <c r="K927" s="203"/>
      <c r="L927" s="204"/>
      <c r="M927" s="201"/>
      <c r="N927" s="201"/>
      <c r="O927" s="201"/>
      <c r="P927" s="201"/>
      <c r="Q927" s="113"/>
      <c r="R927" s="113"/>
      <c r="U927" s="201"/>
      <c r="V927" s="113"/>
      <c r="W927" s="113"/>
      <c r="X927" s="113"/>
      <c r="Y927" s="113"/>
      <c r="Z927" s="113"/>
      <c r="AA927" s="113"/>
      <c r="AB927" s="113"/>
      <c r="AC927" s="201"/>
      <c r="AD927" s="113"/>
      <c r="AE927" s="113"/>
      <c r="AF927" s="113"/>
      <c r="AG927" s="113"/>
    </row>
    <row r="928" spans="2:33" x14ac:dyDescent="0.2">
      <c r="B928" s="200"/>
      <c r="C928" s="113"/>
      <c r="D928" s="201"/>
      <c r="E928" s="201"/>
      <c r="F928" s="113"/>
      <c r="G928" s="113"/>
      <c r="H928" s="113"/>
      <c r="I928" s="203"/>
      <c r="J928" s="203"/>
      <c r="K928" s="203"/>
      <c r="L928" s="204"/>
      <c r="M928" s="201"/>
      <c r="N928" s="201"/>
      <c r="O928" s="201"/>
      <c r="P928" s="201"/>
      <c r="Q928" s="113"/>
      <c r="R928" s="113"/>
      <c r="U928" s="201"/>
      <c r="V928" s="113"/>
      <c r="W928" s="113"/>
      <c r="X928" s="113"/>
      <c r="Y928" s="113"/>
      <c r="Z928" s="113"/>
      <c r="AA928" s="113"/>
      <c r="AB928" s="113"/>
      <c r="AC928" s="201"/>
      <c r="AD928" s="113"/>
      <c r="AE928" s="113"/>
      <c r="AF928" s="113"/>
      <c r="AG928" s="113"/>
    </row>
    <row r="929" spans="2:33" x14ac:dyDescent="0.2">
      <c r="B929" s="200"/>
      <c r="C929" s="113"/>
      <c r="D929" s="201"/>
      <c r="E929" s="201"/>
      <c r="F929" s="113"/>
      <c r="G929" s="113"/>
      <c r="H929" s="113"/>
      <c r="I929" s="203"/>
      <c r="J929" s="203"/>
      <c r="K929" s="203"/>
      <c r="L929" s="204"/>
      <c r="M929" s="201"/>
      <c r="N929" s="201"/>
      <c r="O929" s="201"/>
      <c r="P929" s="201"/>
      <c r="Q929" s="113"/>
      <c r="R929" s="113"/>
      <c r="U929" s="201"/>
      <c r="V929" s="113"/>
      <c r="W929" s="113"/>
      <c r="X929" s="113"/>
      <c r="Y929" s="113"/>
      <c r="Z929" s="113"/>
      <c r="AA929" s="113"/>
      <c r="AB929" s="113"/>
      <c r="AC929" s="201"/>
      <c r="AD929" s="113"/>
      <c r="AE929" s="113"/>
      <c r="AF929" s="113"/>
      <c r="AG929" s="113"/>
    </row>
    <row r="930" spans="2:33" x14ac:dyDescent="0.2">
      <c r="B930" s="200"/>
      <c r="C930" s="113"/>
      <c r="D930" s="201"/>
      <c r="E930" s="201"/>
      <c r="F930" s="113"/>
      <c r="G930" s="113"/>
      <c r="H930" s="113"/>
      <c r="I930" s="203"/>
      <c r="J930" s="203"/>
      <c r="K930" s="203"/>
      <c r="L930" s="204"/>
      <c r="M930" s="201"/>
      <c r="N930" s="201"/>
      <c r="O930" s="201"/>
      <c r="P930" s="201"/>
      <c r="Q930" s="113"/>
      <c r="R930" s="113"/>
      <c r="U930" s="201"/>
      <c r="V930" s="113"/>
      <c r="W930" s="113"/>
      <c r="X930" s="113"/>
      <c r="Y930" s="113"/>
      <c r="Z930" s="113"/>
      <c r="AA930" s="113"/>
      <c r="AB930" s="113"/>
      <c r="AC930" s="201"/>
      <c r="AD930" s="113"/>
      <c r="AE930" s="113"/>
      <c r="AF930" s="113"/>
      <c r="AG930" s="113"/>
    </row>
    <row r="931" spans="2:33" x14ac:dyDescent="0.2">
      <c r="B931" s="200"/>
      <c r="C931" s="113"/>
      <c r="D931" s="201"/>
      <c r="E931" s="201"/>
      <c r="F931" s="113"/>
      <c r="G931" s="113"/>
      <c r="H931" s="113"/>
      <c r="I931" s="203"/>
      <c r="J931" s="203"/>
      <c r="K931" s="203"/>
      <c r="L931" s="204"/>
      <c r="M931" s="201"/>
      <c r="N931" s="201"/>
      <c r="O931" s="201"/>
      <c r="P931" s="201"/>
      <c r="Q931" s="113"/>
      <c r="R931" s="113"/>
      <c r="U931" s="201"/>
      <c r="V931" s="113"/>
      <c r="W931" s="113"/>
      <c r="X931" s="113"/>
      <c r="Y931" s="113"/>
      <c r="Z931" s="113"/>
      <c r="AA931" s="113"/>
      <c r="AB931" s="113"/>
      <c r="AC931" s="201"/>
      <c r="AD931" s="113"/>
      <c r="AE931" s="113"/>
      <c r="AF931" s="113"/>
      <c r="AG931" s="113"/>
    </row>
    <row r="932" spans="2:33" x14ac:dyDescent="0.2">
      <c r="B932" s="200"/>
      <c r="C932" s="113"/>
      <c r="D932" s="201"/>
      <c r="E932" s="201"/>
      <c r="F932" s="113"/>
      <c r="G932" s="113"/>
      <c r="H932" s="113"/>
      <c r="I932" s="203"/>
      <c r="J932" s="203"/>
      <c r="K932" s="203"/>
      <c r="L932" s="204"/>
      <c r="M932" s="201"/>
      <c r="N932" s="201"/>
      <c r="O932" s="201"/>
      <c r="P932" s="201"/>
      <c r="Q932" s="113"/>
      <c r="R932" s="113"/>
      <c r="U932" s="201"/>
      <c r="V932" s="113"/>
      <c r="W932" s="113"/>
      <c r="X932" s="113"/>
      <c r="Y932" s="113"/>
      <c r="Z932" s="113"/>
      <c r="AA932" s="113"/>
      <c r="AB932" s="113"/>
      <c r="AC932" s="201"/>
      <c r="AD932" s="113"/>
      <c r="AE932" s="113"/>
      <c r="AF932" s="113"/>
      <c r="AG932" s="113"/>
    </row>
    <row r="933" spans="2:33" x14ac:dyDescent="0.2">
      <c r="B933" s="200"/>
      <c r="C933" s="113"/>
      <c r="D933" s="201"/>
      <c r="E933" s="201"/>
      <c r="F933" s="113"/>
      <c r="G933" s="113"/>
      <c r="H933" s="113"/>
      <c r="I933" s="203"/>
      <c r="J933" s="203"/>
      <c r="K933" s="203"/>
      <c r="L933" s="204"/>
      <c r="M933" s="201"/>
      <c r="N933" s="201"/>
      <c r="O933" s="201"/>
      <c r="P933" s="201"/>
      <c r="Q933" s="113"/>
      <c r="R933" s="113"/>
      <c r="U933" s="201"/>
      <c r="V933" s="113"/>
      <c r="W933" s="113"/>
      <c r="X933" s="113"/>
      <c r="Y933" s="113"/>
      <c r="Z933" s="113"/>
      <c r="AA933" s="113"/>
      <c r="AB933" s="113"/>
      <c r="AC933" s="201"/>
      <c r="AD933" s="113"/>
      <c r="AE933" s="113"/>
      <c r="AF933" s="113"/>
      <c r="AG933" s="113"/>
    </row>
    <row r="934" spans="2:33" x14ac:dyDescent="0.2">
      <c r="B934" s="200"/>
      <c r="C934" s="113"/>
      <c r="D934" s="201"/>
      <c r="E934" s="201"/>
      <c r="F934" s="113"/>
      <c r="G934" s="113"/>
      <c r="H934" s="113"/>
      <c r="I934" s="203"/>
      <c r="J934" s="203"/>
      <c r="K934" s="203"/>
      <c r="L934" s="204"/>
      <c r="M934" s="201"/>
      <c r="N934" s="201"/>
      <c r="O934" s="201"/>
      <c r="P934" s="201"/>
      <c r="Q934" s="113"/>
      <c r="R934" s="113"/>
      <c r="U934" s="201"/>
      <c r="V934" s="113"/>
      <c r="W934" s="113"/>
      <c r="X934" s="113"/>
      <c r="Y934" s="113"/>
      <c r="Z934" s="113"/>
      <c r="AA934" s="113"/>
      <c r="AB934" s="113"/>
      <c r="AC934" s="201"/>
      <c r="AD934" s="113"/>
      <c r="AE934" s="113"/>
      <c r="AF934" s="113"/>
      <c r="AG934" s="113"/>
    </row>
    <row r="935" spans="2:33" x14ac:dyDescent="0.2">
      <c r="B935" s="200"/>
      <c r="C935" s="113"/>
      <c r="D935" s="201"/>
      <c r="E935" s="201"/>
      <c r="F935" s="113"/>
      <c r="G935" s="113"/>
      <c r="H935" s="113"/>
      <c r="I935" s="203"/>
      <c r="J935" s="203"/>
      <c r="K935" s="203"/>
      <c r="L935" s="204"/>
      <c r="M935" s="201"/>
      <c r="N935" s="201"/>
      <c r="O935" s="201"/>
      <c r="P935" s="201"/>
      <c r="Q935" s="113"/>
      <c r="R935" s="113"/>
      <c r="U935" s="201"/>
      <c r="V935" s="113"/>
      <c r="W935" s="113"/>
      <c r="X935" s="113"/>
      <c r="Y935" s="113"/>
      <c r="Z935" s="113"/>
      <c r="AA935" s="113"/>
      <c r="AB935" s="113"/>
      <c r="AC935" s="201"/>
      <c r="AD935" s="113"/>
      <c r="AE935" s="113"/>
      <c r="AF935" s="113"/>
      <c r="AG935" s="113"/>
    </row>
    <row r="936" spans="2:33" x14ac:dyDescent="0.2">
      <c r="B936" s="200"/>
      <c r="C936" s="113"/>
      <c r="D936" s="201"/>
      <c r="E936" s="201"/>
      <c r="F936" s="113"/>
      <c r="G936" s="113"/>
      <c r="H936" s="113"/>
      <c r="I936" s="203"/>
      <c r="J936" s="203"/>
      <c r="K936" s="203"/>
      <c r="L936" s="204"/>
      <c r="M936" s="201"/>
      <c r="N936" s="201"/>
      <c r="O936" s="201"/>
      <c r="P936" s="201"/>
      <c r="Q936" s="113"/>
      <c r="R936" s="113"/>
      <c r="U936" s="201"/>
      <c r="V936" s="113"/>
      <c r="W936" s="113"/>
      <c r="X936" s="113"/>
      <c r="Y936" s="113"/>
      <c r="Z936" s="113"/>
      <c r="AA936" s="113"/>
      <c r="AB936" s="113"/>
      <c r="AC936" s="201"/>
      <c r="AD936" s="113"/>
      <c r="AE936" s="113"/>
      <c r="AF936" s="113"/>
      <c r="AG936" s="113"/>
    </row>
    <row r="937" spans="2:33" x14ac:dyDescent="0.2">
      <c r="B937" s="200"/>
      <c r="C937" s="113"/>
      <c r="D937" s="201"/>
      <c r="E937" s="201"/>
      <c r="F937" s="113"/>
      <c r="G937" s="113"/>
      <c r="H937" s="113"/>
      <c r="I937" s="203"/>
      <c r="J937" s="203"/>
      <c r="K937" s="203"/>
      <c r="L937" s="204"/>
      <c r="M937" s="201"/>
      <c r="N937" s="201"/>
      <c r="O937" s="201"/>
      <c r="P937" s="201"/>
      <c r="Q937" s="113"/>
      <c r="R937" s="113"/>
      <c r="U937" s="201"/>
      <c r="V937" s="113"/>
      <c r="W937" s="113"/>
      <c r="X937" s="113"/>
      <c r="Y937" s="113"/>
      <c r="Z937" s="113"/>
      <c r="AA937" s="113"/>
      <c r="AB937" s="113"/>
      <c r="AC937" s="201"/>
      <c r="AD937" s="113"/>
      <c r="AE937" s="113"/>
      <c r="AF937" s="113"/>
      <c r="AG937" s="113"/>
    </row>
    <row r="938" spans="2:33" x14ac:dyDescent="0.2">
      <c r="B938" s="200"/>
      <c r="C938" s="113"/>
      <c r="D938" s="201"/>
      <c r="E938" s="201"/>
      <c r="F938" s="113"/>
      <c r="G938" s="113"/>
      <c r="H938" s="113"/>
      <c r="I938" s="203"/>
      <c r="J938" s="203"/>
      <c r="K938" s="203"/>
      <c r="L938" s="204"/>
      <c r="M938" s="201"/>
      <c r="N938" s="201"/>
      <c r="O938" s="201"/>
      <c r="P938" s="201"/>
      <c r="Q938" s="113"/>
      <c r="R938" s="113"/>
      <c r="U938" s="201"/>
      <c r="V938" s="113"/>
      <c r="W938" s="113"/>
      <c r="X938" s="113"/>
      <c r="Y938" s="113"/>
      <c r="Z938" s="113"/>
      <c r="AA938" s="113"/>
      <c r="AB938" s="113"/>
      <c r="AC938" s="201"/>
      <c r="AD938" s="113"/>
      <c r="AE938" s="113"/>
      <c r="AF938" s="113"/>
      <c r="AG938" s="113"/>
    </row>
    <row r="939" spans="2:33" x14ac:dyDescent="0.2">
      <c r="B939" s="200"/>
      <c r="C939" s="113"/>
      <c r="D939" s="201"/>
      <c r="E939" s="201"/>
      <c r="F939" s="113"/>
      <c r="G939" s="113"/>
      <c r="H939" s="113"/>
      <c r="I939" s="203"/>
      <c r="J939" s="203"/>
      <c r="K939" s="203"/>
      <c r="L939" s="204"/>
      <c r="M939" s="201"/>
      <c r="N939" s="201"/>
      <c r="O939" s="201"/>
      <c r="P939" s="201"/>
      <c r="Q939" s="113"/>
      <c r="R939" s="113"/>
      <c r="U939" s="201"/>
      <c r="V939" s="113"/>
      <c r="W939" s="113"/>
      <c r="X939" s="113"/>
      <c r="Y939" s="113"/>
      <c r="Z939" s="113"/>
      <c r="AA939" s="113"/>
      <c r="AB939" s="113"/>
      <c r="AC939" s="201"/>
      <c r="AD939" s="113"/>
      <c r="AE939" s="113"/>
      <c r="AF939" s="113"/>
      <c r="AG939" s="113"/>
    </row>
    <row r="940" spans="2:33" x14ac:dyDescent="0.2">
      <c r="B940" s="200"/>
      <c r="C940" s="113"/>
      <c r="D940" s="201"/>
      <c r="E940" s="201"/>
      <c r="F940" s="113"/>
      <c r="G940" s="113"/>
      <c r="H940" s="113"/>
      <c r="I940" s="203"/>
      <c r="J940" s="203"/>
      <c r="K940" s="203"/>
      <c r="L940" s="204"/>
      <c r="M940" s="201"/>
      <c r="N940" s="201"/>
      <c r="O940" s="201"/>
      <c r="P940" s="201"/>
      <c r="Q940" s="113"/>
      <c r="R940" s="113"/>
      <c r="U940" s="201"/>
      <c r="V940" s="113"/>
      <c r="W940" s="113"/>
      <c r="X940" s="113"/>
      <c r="Y940" s="113"/>
      <c r="Z940" s="113"/>
      <c r="AA940" s="113"/>
      <c r="AB940" s="113"/>
      <c r="AC940" s="201"/>
      <c r="AD940" s="113"/>
      <c r="AE940" s="113"/>
      <c r="AF940" s="113"/>
      <c r="AG940" s="113"/>
    </row>
    <row r="941" spans="2:33" x14ac:dyDescent="0.2">
      <c r="B941" s="200"/>
      <c r="C941" s="113"/>
      <c r="D941" s="201"/>
      <c r="E941" s="201"/>
      <c r="F941" s="113"/>
      <c r="G941" s="113"/>
      <c r="H941" s="113"/>
      <c r="I941" s="203"/>
      <c r="J941" s="203"/>
      <c r="K941" s="203"/>
      <c r="L941" s="204"/>
      <c r="M941" s="201"/>
      <c r="N941" s="201"/>
      <c r="O941" s="201"/>
      <c r="P941" s="201"/>
      <c r="Q941" s="113"/>
      <c r="R941" s="113"/>
      <c r="U941" s="201"/>
      <c r="V941" s="113"/>
      <c r="W941" s="113"/>
      <c r="X941" s="113"/>
      <c r="Y941" s="113"/>
      <c r="Z941" s="113"/>
      <c r="AA941" s="113"/>
      <c r="AB941" s="113"/>
      <c r="AC941" s="201"/>
      <c r="AD941" s="113"/>
      <c r="AE941" s="113"/>
      <c r="AF941" s="113"/>
      <c r="AG941" s="113"/>
    </row>
    <row r="942" spans="2:33" x14ac:dyDescent="0.2">
      <c r="B942" s="200"/>
      <c r="C942" s="113"/>
      <c r="D942" s="201"/>
      <c r="E942" s="201"/>
      <c r="F942" s="113"/>
      <c r="G942" s="113"/>
      <c r="H942" s="113"/>
      <c r="I942" s="203"/>
      <c r="J942" s="203"/>
      <c r="K942" s="203"/>
      <c r="L942" s="204"/>
      <c r="M942" s="201"/>
      <c r="N942" s="201"/>
      <c r="O942" s="201"/>
      <c r="P942" s="201"/>
      <c r="Q942" s="113"/>
      <c r="R942" s="113"/>
      <c r="U942" s="201"/>
      <c r="V942" s="113"/>
      <c r="W942" s="113"/>
      <c r="X942" s="113"/>
      <c r="Y942" s="113"/>
      <c r="Z942" s="113"/>
      <c r="AA942" s="113"/>
      <c r="AB942" s="113"/>
      <c r="AC942" s="201"/>
      <c r="AD942" s="113"/>
      <c r="AE942" s="113"/>
      <c r="AF942" s="113"/>
      <c r="AG942" s="113"/>
    </row>
    <row r="943" spans="2:33" x14ac:dyDescent="0.2">
      <c r="B943" s="200"/>
      <c r="C943" s="113"/>
      <c r="D943" s="201"/>
      <c r="E943" s="201"/>
      <c r="F943" s="113"/>
      <c r="G943" s="113"/>
      <c r="H943" s="113"/>
      <c r="I943" s="203"/>
      <c r="J943" s="203"/>
      <c r="K943" s="203"/>
      <c r="L943" s="204"/>
      <c r="M943" s="201"/>
      <c r="N943" s="201"/>
      <c r="O943" s="201"/>
      <c r="P943" s="201"/>
      <c r="Q943" s="113"/>
      <c r="R943" s="113"/>
      <c r="U943" s="201"/>
      <c r="V943" s="113"/>
      <c r="W943" s="113"/>
      <c r="X943" s="113"/>
      <c r="Y943" s="113"/>
      <c r="Z943" s="113"/>
      <c r="AA943" s="113"/>
      <c r="AB943" s="113"/>
      <c r="AC943" s="201"/>
      <c r="AD943" s="113"/>
      <c r="AE943" s="113"/>
      <c r="AF943" s="113"/>
      <c r="AG943" s="113"/>
    </row>
    <row r="944" spans="2:33" x14ac:dyDescent="0.2">
      <c r="B944" s="200"/>
      <c r="C944" s="113"/>
      <c r="D944" s="201"/>
      <c r="E944" s="201"/>
      <c r="F944" s="113"/>
      <c r="G944" s="113"/>
      <c r="H944" s="113"/>
      <c r="I944" s="203"/>
      <c r="J944" s="203"/>
      <c r="K944" s="203"/>
      <c r="L944" s="204"/>
      <c r="M944" s="201"/>
      <c r="N944" s="201"/>
      <c r="O944" s="201"/>
      <c r="P944" s="201"/>
      <c r="Q944" s="113"/>
      <c r="R944" s="113"/>
      <c r="U944" s="201"/>
      <c r="V944" s="113"/>
      <c r="W944" s="113"/>
      <c r="X944" s="113"/>
      <c r="Y944" s="113"/>
      <c r="Z944" s="113"/>
      <c r="AA944" s="113"/>
      <c r="AB944" s="113"/>
      <c r="AC944" s="201"/>
      <c r="AD944" s="113"/>
      <c r="AE944" s="113"/>
      <c r="AF944" s="113"/>
      <c r="AG944" s="113"/>
    </row>
    <row r="945" spans="2:33" x14ac:dyDescent="0.2">
      <c r="B945" s="200"/>
      <c r="C945" s="113"/>
      <c r="D945" s="201"/>
      <c r="E945" s="201"/>
      <c r="F945" s="113"/>
      <c r="G945" s="113"/>
      <c r="H945" s="113"/>
      <c r="I945" s="203"/>
      <c r="J945" s="203"/>
      <c r="K945" s="203"/>
      <c r="L945" s="204"/>
      <c r="M945" s="201"/>
      <c r="N945" s="201"/>
      <c r="O945" s="201"/>
      <c r="P945" s="201"/>
      <c r="Q945" s="113"/>
      <c r="R945" s="113"/>
      <c r="U945" s="201"/>
      <c r="V945" s="113"/>
      <c r="W945" s="113"/>
      <c r="X945" s="113"/>
      <c r="Y945" s="113"/>
      <c r="Z945" s="113"/>
      <c r="AA945" s="113"/>
      <c r="AB945" s="113"/>
      <c r="AC945" s="201"/>
      <c r="AD945" s="113"/>
      <c r="AE945" s="113"/>
      <c r="AF945" s="113"/>
      <c r="AG945" s="113"/>
    </row>
    <row r="946" spans="2:33" x14ac:dyDescent="0.2">
      <c r="B946" s="200"/>
      <c r="C946" s="113"/>
      <c r="D946" s="201"/>
      <c r="E946" s="201"/>
      <c r="F946" s="113"/>
      <c r="G946" s="113"/>
      <c r="H946" s="113"/>
      <c r="I946" s="203"/>
      <c r="J946" s="203"/>
      <c r="K946" s="203"/>
      <c r="L946" s="204"/>
      <c r="M946" s="201"/>
      <c r="N946" s="201"/>
      <c r="O946" s="201"/>
      <c r="P946" s="201"/>
      <c r="Q946" s="113"/>
      <c r="R946" s="113"/>
      <c r="U946" s="201"/>
      <c r="V946" s="113"/>
      <c r="W946" s="113"/>
      <c r="X946" s="113"/>
      <c r="Y946" s="113"/>
      <c r="Z946" s="113"/>
      <c r="AA946" s="113"/>
      <c r="AB946" s="113"/>
      <c r="AC946" s="201"/>
      <c r="AD946" s="113"/>
      <c r="AE946" s="113"/>
      <c r="AF946" s="113"/>
      <c r="AG946" s="113"/>
    </row>
    <row r="947" spans="2:33" x14ac:dyDescent="0.2">
      <c r="B947" s="200"/>
      <c r="C947" s="113"/>
      <c r="D947" s="201"/>
      <c r="E947" s="201"/>
      <c r="F947" s="113"/>
      <c r="G947" s="113"/>
      <c r="H947" s="113"/>
      <c r="I947" s="203"/>
      <c r="J947" s="203"/>
      <c r="K947" s="203"/>
      <c r="L947" s="204"/>
      <c r="M947" s="201"/>
      <c r="N947" s="201"/>
      <c r="O947" s="201"/>
      <c r="P947" s="201"/>
      <c r="Q947" s="113"/>
      <c r="R947" s="113"/>
      <c r="U947" s="201"/>
      <c r="V947" s="113"/>
      <c r="W947" s="113"/>
      <c r="X947" s="113"/>
      <c r="Y947" s="113"/>
      <c r="Z947" s="113"/>
      <c r="AA947" s="113"/>
      <c r="AB947" s="113"/>
      <c r="AC947" s="201"/>
      <c r="AD947" s="113"/>
      <c r="AE947" s="113"/>
      <c r="AF947" s="113"/>
      <c r="AG947" s="113"/>
    </row>
    <row r="948" spans="2:33" x14ac:dyDescent="0.2">
      <c r="B948" s="200"/>
      <c r="C948" s="113"/>
      <c r="D948" s="201"/>
      <c r="E948" s="201"/>
      <c r="F948" s="113"/>
      <c r="G948" s="113"/>
      <c r="H948" s="113"/>
      <c r="I948" s="203"/>
      <c r="J948" s="203"/>
      <c r="K948" s="203"/>
      <c r="L948" s="204"/>
      <c r="M948" s="201"/>
      <c r="N948" s="201"/>
      <c r="O948" s="201"/>
      <c r="P948" s="201"/>
      <c r="Q948" s="113"/>
      <c r="R948" s="113"/>
      <c r="U948" s="201"/>
      <c r="V948" s="113"/>
      <c r="W948" s="113"/>
      <c r="X948" s="113"/>
      <c r="Y948" s="113"/>
      <c r="Z948" s="113"/>
      <c r="AA948" s="113"/>
      <c r="AB948" s="113"/>
      <c r="AC948" s="201"/>
      <c r="AD948" s="113"/>
      <c r="AE948" s="113"/>
      <c r="AF948" s="113"/>
      <c r="AG948" s="113"/>
    </row>
    <row r="949" spans="2:33" x14ac:dyDescent="0.2">
      <c r="B949" s="200"/>
      <c r="C949" s="113"/>
      <c r="D949" s="201"/>
      <c r="E949" s="201"/>
      <c r="F949" s="113"/>
      <c r="G949" s="113"/>
      <c r="H949" s="113"/>
      <c r="I949" s="203"/>
      <c r="J949" s="203"/>
      <c r="K949" s="203"/>
      <c r="L949" s="204"/>
      <c r="M949" s="201"/>
      <c r="N949" s="201"/>
      <c r="O949" s="201"/>
      <c r="P949" s="201"/>
      <c r="Q949" s="113"/>
      <c r="R949" s="113"/>
      <c r="U949" s="201"/>
      <c r="V949" s="113"/>
      <c r="W949" s="113"/>
      <c r="X949" s="113"/>
      <c r="Y949" s="113"/>
      <c r="Z949" s="113"/>
      <c r="AA949" s="113"/>
      <c r="AB949" s="113"/>
      <c r="AC949" s="201"/>
      <c r="AD949" s="113"/>
      <c r="AE949" s="113"/>
      <c r="AF949" s="113"/>
      <c r="AG949" s="113"/>
    </row>
    <row r="950" spans="2:33" x14ac:dyDescent="0.2">
      <c r="B950" s="200"/>
      <c r="C950" s="113"/>
      <c r="D950" s="201"/>
      <c r="E950" s="201"/>
      <c r="F950" s="113"/>
      <c r="G950" s="113"/>
      <c r="H950" s="113"/>
      <c r="I950" s="203"/>
      <c r="J950" s="203"/>
      <c r="K950" s="203"/>
      <c r="L950" s="204"/>
      <c r="M950" s="201"/>
      <c r="N950" s="201"/>
      <c r="O950" s="201"/>
      <c r="P950" s="201"/>
      <c r="Q950" s="113"/>
      <c r="R950" s="113"/>
      <c r="U950" s="201"/>
      <c r="V950" s="113"/>
      <c r="W950" s="113"/>
      <c r="X950" s="113"/>
      <c r="Y950" s="113"/>
      <c r="Z950" s="113"/>
      <c r="AA950" s="113"/>
      <c r="AB950" s="113"/>
      <c r="AC950" s="201"/>
      <c r="AD950" s="113"/>
      <c r="AE950" s="113"/>
      <c r="AF950" s="113"/>
      <c r="AG950" s="113"/>
    </row>
    <row r="951" spans="2:33" x14ac:dyDescent="0.2">
      <c r="B951" s="200"/>
      <c r="C951" s="113"/>
      <c r="D951" s="201"/>
      <c r="E951" s="201"/>
      <c r="F951" s="113"/>
      <c r="G951" s="113"/>
      <c r="H951" s="113"/>
      <c r="I951" s="203"/>
      <c r="J951" s="203"/>
      <c r="K951" s="203"/>
      <c r="L951" s="204"/>
      <c r="M951" s="201"/>
      <c r="N951" s="201"/>
      <c r="O951" s="201"/>
      <c r="P951" s="201"/>
      <c r="Q951" s="113"/>
      <c r="R951" s="113"/>
      <c r="U951" s="201"/>
      <c r="V951" s="113"/>
      <c r="W951" s="113"/>
      <c r="X951" s="113"/>
      <c r="Y951" s="113"/>
      <c r="Z951" s="113"/>
      <c r="AA951" s="113"/>
      <c r="AB951" s="113"/>
      <c r="AC951" s="201"/>
      <c r="AD951" s="113"/>
      <c r="AE951" s="113"/>
      <c r="AF951" s="113"/>
      <c r="AG951" s="113"/>
    </row>
    <row r="952" spans="2:33" x14ac:dyDescent="0.2">
      <c r="B952" s="200"/>
      <c r="C952" s="113"/>
      <c r="D952" s="201"/>
      <c r="E952" s="201"/>
      <c r="F952" s="113"/>
      <c r="G952" s="113"/>
      <c r="H952" s="113"/>
      <c r="I952" s="203"/>
      <c r="J952" s="203"/>
      <c r="K952" s="203"/>
      <c r="L952" s="204"/>
      <c r="M952" s="201"/>
      <c r="N952" s="201"/>
      <c r="O952" s="201"/>
      <c r="P952" s="201"/>
      <c r="Q952" s="113"/>
      <c r="R952" s="113"/>
      <c r="U952" s="201"/>
      <c r="V952" s="113"/>
      <c r="W952" s="113"/>
      <c r="X952" s="113"/>
      <c r="Y952" s="113"/>
      <c r="Z952" s="113"/>
      <c r="AA952" s="113"/>
      <c r="AB952" s="113"/>
      <c r="AC952" s="201"/>
      <c r="AD952" s="113"/>
      <c r="AE952" s="113"/>
      <c r="AF952" s="113"/>
      <c r="AG952" s="113"/>
    </row>
    <row r="953" spans="2:33" x14ac:dyDescent="0.2">
      <c r="B953" s="200"/>
      <c r="C953" s="113"/>
      <c r="D953" s="201"/>
      <c r="E953" s="201"/>
      <c r="F953" s="113"/>
      <c r="G953" s="113"/>
      <c r="H953" s="113"/>
      <c r="I953" s="203"/>
      <c r="J953" s="203"/>
      <c r="K953" s="203"/>
      <c r="L953" s="204"/>
      <c r="M953" s="201"/>
      <c r="N953" s="201"/>
      <c r="O953" s="201"/>
      <c r="P953" s="201"/>
      <c r="Q953" s="113"/>
      <c r="R953" s="113"/>
      <c r="U953" s="201"/>
      <c r="V953" s="113"/>
      <c r="W953" s="113"/>
      <c r="X953" s="113"/>
      <c r="Y953" s="113"/>
      <c r="Z953" s="113"/>
      <c r="AA953" s="113"/>
      <c r="AB953" s="113"/>
      <c r="AC953" s="201"/>
      <c r="AD953" s="113"/>
      <c r="AE953" s="113"/>
      <c r="AF953" s="113"/>
      <c r="AG953" s="113"/>
    </row>
    <row r="954" spans="2:33" x14ac:dyDescent="0.2">
      <c r="B954" s="200"/>
      <c r="C954" s="113"/>
      <c r="D954" s="201"/>
      <c r="E954" s="201"/>
      <c r="F954" s="113"/>
      <c r="G954" s="113"/>
      <c r="H954" s="113"/>
      <c r="I954" s="203"/>
      <c r="J954" s="203"/>
      <c r="K954" s="203"/>
      <c r="L954" s="204"/>
      <c r="M954" s="201"/>
      <c r="N954" s="201"/>
      <c r="O954" s="201"/>
      <c r="P954" s="201"/>
      <c r="Q954" s="113"/>
      <c r="R954" s="113"/>
      <c r="U954" s="201"/>
      <c r="V954" s="113"/>
      <c r="W954" s="113"/>
      <c r="X954" s="113"/>
      <c r="Y954" s="113"/>
      <c r="Z954" s="113"/>
      <c r="AA954" s="113"/>
      <c r="AB954" s="113"/>
      <c r="AC954" s="201"/>
      <c r="AD954" s="113"/>
      <c r="AE954" s="113"/>
      <c r="AF954" s="113"/>
      <c r="AG954" s="113"/>
    </row>
    <row r="955" spans="2:33" x14ac:dyDescent="0.2">
      <c r="B955" s="200"/>
      <c r="C955" s="113"/>
      <c r="D955" s="201"/>
      <c r="E955" s="201"/>
      <c r="F955" s="113"/>
      <c r="G955" s="113"/>
      <c r="H955" s="113"/>
      <c r="I955" s="203"/>
      <c r="J955" s="203"/>
      <c r="K955" s="203"/>
      <c r="L955" s="204"/>
      <c r="M955" s="201"/>
      <c r="N955" s="201"/>
      <c r="O955" s="201"/>
      <c r="P955" s="201"/>
      <c r="Q955" s="113"/>
      <c r="R955" s="113"/>
      <c r="U955" s="201"/>
      <c r="V955" s="113"/>
      <c r="W955" s="113"/>
      <c r="X955" s="113"/>
      <c r="Y955" s="113"/>
      <c r="Z955" s="113"/>
      <c r="AA955" s="113"/>
      <c r="AB955" s="113"/>
      <c r="AC955" s="201"/>
      <c r="AD955" s="113"/>
      <c r="AE955" s="113"/>
      <c r="AF955" s="113"/>
      <c r="AG955" s="113"/>
    </row>
    <row r="956" spans="2:33" x14ac:dyDescent="0.2">
      <c r="B956" s="200"/>
      <c r="C956" s="113"/>
      <c r="D956" s="201"/>
      <c r="E956" s="201"/>
      <c r="F956" s="113"/>
      <c r="G956" s="113"/>
      <c r="H956" s="113"/>
      <c r="I956" s="203"/>
      <c r="J956" s="203"/>
      <c r="K956" s="203"/>
      <c r="L956" s="204"/>
      <c r="M956" s="201"/>
      <c r="N956" s="201"/>
      <c r="O956" s="201"/>
      <c r="P956" s="201"/>
      <c r="Q956" s="113"/>
      <c r="R956" s="113"/>
      <c r="U956" s="201"/>
      <c r="V956" s="113"/>
      <c r="W956" s="113"/>
      <c r="X956" s="113"/>
      <c r="Y956" s="113"/>
      <c r="Z956" s="113"/>
      <c r="AA956" s="113"/>
      <c r="AB956" s="113"/>
      <c r="AC956" s="201"/>
      <c r="AD956" s="113"/>
      <c r="AE956" s="113"/>
      <c r="AF956" s="113"/>
      <c r="AG956" s="113"/>
    </row>
    <row r="957" spans="2:33" x14ac:dyDescent="0.2">
      <c r="B957" s="200"/>
      <c r="C957" s="113"/>
      <c r="D957" s="201"/>
      <c r="E957" s="201"/>
      <c r="F957" s="113"/>
      <c r="G957" s="113"/>
      <c r="H957" s="113"/>
      <c r="I957" s="203"/>
      <c r="J957" s="203"/>
      <c r="K957" s="203"/>
      <c r="L957" s="204"/>
      <c r="M957" s="201"/>
      <c r="N957" s="201"/>
      <c r="O957" s="201"/>
      <c r="P957" s="201"/>
      <c r="Q957" s="113"/>
      <c r="R957" s="113"/>
      <c r="U957" s="201"/>
      <c r="V957" s="113"/>
      <c r="W957" s="113"/>
      <c r="X957" s="113"/>
      <c r="Y957" s="113"/>
      <c r="Z957" s="113"/>
      <c r="AA957" s="113"/>
      <c r="AB957" s="113"/>
      <c r="AC957" s="201"/>
      <c r="AD957" s="113"/>
      <c r="AE957" s="113"/>
      <c r="AF957" s="113"/>
      <c r="AG957" s="113"/>
    </row>
    <row r="958" spans="2:33" x14ac:dyDescent="0.2">
      <c r="B958" s="200"/>
      <c r="C958" s="113"/>
      <c r="D958" s="201"/>
      <c r="E958" s="201"/>
      <c r="F958" s="113"/>
      <c r="G958" s="113"/>
      <c r="H958" s="113"/>
      <c r="I958" s="203"/>
      <c r="J958" s="203"/>
      <c r="K958" s="203"/>
      <c r="L958" s="204"/>
      <c r="M958" s="201"/>
      <c r="N958" s="201"/>
      <c r="O958" s="201"/>
      <c r="P958" s="201"/>
      <c r="Q958" s="113"/>
      <c r="R958" s="113"/>
      <c r="U958" s="201"/>
      <c r="V958" s="113"/>
      <c r="W958" s="113"/>
      <c r="X958" s="113"/>
      <c r="Y958" s="113"/>
      <c r="Z958" s="113"/>
      <c r="AA958" s="113"/>
      <c r="AB958" s="113"/>
      <c r="AC958" s="201"/>
      <c r="AD958" s="113"/>
      <c r="AE958" s="113"/>
      <c r="AF958" s="113"/>
      <c r="AG958" s="113"/>
    </row>
    <row r="959" spans="2:33" x14ac:dyDescent="0.2">
      <c r="B959" s="200"/>
      <c r="C959" s="113"/>
      <c r="D959" s="201"/>
      <c r="E959" s="201"/>
      <c r="F959" s="113"/>
      <c r="G959" s="113"/>
      <c r="H959" s="113"/>
      <c r="I959" s="203"/>
      <c r="J959" s="203"/>
      <c r="K959" s="203"/>
      <c r="L959" s="204"/>
      <c r="M959" s="201"/>
      <c r="N959" s="201"/>
      <c r="O959" s="201"/>
      <c r="P959" s="201"/>
      <c r="Q959" s="113"/>
      <c r="R959" s="113"/>
      <c r="U959" s="201"/>
      <c r="V959" s="113"/>
      <c r="W959" s="113"/>
      <c r="X959" s="113"/>
      <c r="Y959" s="113"/>
      <c r="Z959" s="113"/>
      <c r="AA959" s="113"/>
      <c r="AB959" s="113"/>
      <c r="AC959" s="201"/>
      <c r="AD959" s="113"/>
      <c r="AE959" s="113"/>
      <c r="AF959" s="113"/>
      <c r="AG959" s="113"/>
    </row>
    <row r="960" spans="2:33" x14ac:dyDescent="0.2">
      <c r="B960" s="200"/>
      <c r="C960" s="113"/>
      <c r="D960" s="201"/>
      <c r="E960" s="201"/>
      <c r="F960" s="113"/>
      <c r="G960" s="113"/>
      <c r="H960" s="113"/>
      <c r="I960" s="203"/>
      <c r="J960" s="203"/>
      <c r="K960" s="203"/>
      <c r="L960" s="204"/>
      <c r="M960" s="201"/>
      <c r="N960" s="201"/>
      <c r="O960" s="201"/>
      <c r="P960" s="201"/>
      <c r="Q960" s="113"/>
      <c r="R960" s="113"/>
      <c r="U960" s="201"/>
      <c r="V960" s="113"/>
      <c r="W960" s="113"/>
      <c r="X960" s="113"/>
      <c r="Y960" s="113"/>
      <c r="Z960" s="113"/>
      <c r="AA960" s="113"/>
      <c r="AB960" s="113"/>
      <c r="AC960" s="201"/>
      <c r="AD960" s="113"/>
      <c r="AE960" s="113"/>
      <c r="AF960" s="113"/>
      <c r="AG960" s="113"/>
    </row>
    <row r="961" spans="2:33" x14ac:dyDescent="0.2">
      <c r="B961" s="200"/>
      <c r="C961" s="113"/>
      <c r="D961" s="201"/>
      <c r="E961" s="201"/>
      <c r="F961" s="113"/>
      <c r="G961" s="113"/>
      <c r="H961" s="113"/>
      <c r="I961" s="203"/>
      <c r="J961" s="203"/>
      <c r="K961" s="203"/>
      <c r="L961" s="204"/>
      <c r="M961" s="201"/>
      <c r="N961" s="201"/>
      <c r="O961" s="201"/>
      <c r="P961" s="201"/>
      <c r="Q961" s="113"/>
      <c r="R961" s="113"/>
      <c r="U961" s="201"/>
      <c r="V961" s="113"/>
      <c r="W961" s="113"/>
      <c r="X961" s="113"/>
      <c r="Y961" s="113"/>
      <c r="Z961" s="113"/>
      <c r="AA961" s="113"/>
      <c r="AB961" s="113"/>
      <c r="AC961" s="201"/>
      <c r="AD961" s="113"/>
      <c r="AE961" s="113"/>
      <c r="AF961" s="113"/>
      <c r="AG961" s="113"/>
    </row>
    <row r="962" spans="2:33" x14ac:dyDescent="0.2">
      <c r="B962" s="200"/>
      <c r="C962" s="113"/>
      <c r="D962" s="201"/>
      <c r="E962" s="201"/>
      <c r="F962" s="113"/>
      <c r="G962" s="113"/>
      <c r="H962" s="113"/>
      <c r="I962" s="203"/>
      <c r="J962" s="203"/>
      <c r="K962" s="203"/>
      <c r="L962" s="204"/>
      <c r="M962" s="201"/>
      <c r="N962" s="201"/>
      <c r="O962" s="201"/>
      <c r="P962" s="201"/>
      <c r="Q962" s="113"/>
      <c r="R962" s="113"/>
      <c r="U962" s="201"/>
      <c r="V962" s="113"/>
      <c r="W962" s="113"/>
      <c r="X962" s="113"/>
      <c r="Y962" s="113"/>
      <c r="Z962" s="113"/>
      <c r="AA962" s="113"/>
      <c r="AB962" s="113"/>
      <c r="AC962" s="201"/>
      <c r="AD962" s="113"/>
      <c r="AE962" s="113"/>
      <c r="AF962" s="113"/>
      <c r="AG962" s="113"/>
    </row>
    <row r="963" spans="2:33" x14ac:dyDescent="0.2">
      <c r="B963" s="200"/>
      <c r="C963" s="113"/>
      <c r="D963" s="201"/>
      <c r="E963" s="201"/>
      <c r="F963" s="113"/>
      <c r="G963" s="113"/>
      <c r="H963" s="113"/>
      <c r="I963" s="203"/>
      <c r="J963" s="203"/>
      <c r="K963" s="203"/>
      <c r="L963" s="204"/>
      <c r="M963" s="201"/>
      <c r="N963" s="201"/>
      <c r="O963" s="201"/>
      <c r="P963" s="201"/>
      <c r="Q963" s="113"/>
      <c r="R963" s="113"/>
      <c r="U963" s="201"/>
      <c r="V963" s="113"/>
      <c r="W963" s="113"/>
      <c r="X963" s="113"/>
      <c r="Y963" s="113"/>
      <c r="Z963" s="113"/>
      <c r="AA963" s="113"/>
      <c r="AB963" s="113"/>
      <c r="AC963" s="201"/>
      <c r="AD963" s="113"/>
      <c r="AE963" s="113"/>
      <c r="AF963" s="113"/>
      <c r="AG963" s="113"/>
    </row>
    <row r="964" spans="2:33" x14ac:dyDescent="0.2">
      <c r="B964" s="200"/>
      <c r="C964" s="113"/>
      <c r="D964" s="201"/>
      <c r="E964" s="201"/>
      <c r="F964" s="113"/>
      <c r="G964" s="113"/>
      <c r="H964" s="113"/>
      <c r="I964" s="203"/>
      <c r="J964" s="203"/>
      <c r="K964" s="203"/>
      <c r="L964" s="204"/>
      <c r="M964" s="201"/>
      <c r="N964" s="201"/>
      <c r="O964" s="201"/>
      <c r="P964" s="201"/>
      <c r="Q964" s="113"/>
      <c r="R964" s="113"/>
      <c r="U964" s="201"/>
      <c r="V964" s="113"/>
      <c r="W964" s="113"/>
      <c r="X964" s="113"/>
      <c r="Y964" s="113"/>
      <c r="Z964" s="113"/>
      <c r="AA964" s="113"/>
      <c r="AB964" s="113"/>
      <c r="AC964" s="201"/>
      <c r="AD964" s="113"/>
      <c r="AE964" s="113"/>
      <c r="AF964" s="113"/>
      <c r="AG964" s="113"/>
    </row>
    <row r="965" spans="2:33" x14ac:dyDescent="0.2">
      <c r="B965" s="200"/>
      <c r="C965" s="113"/>
      <c r="D965" s="201"/>
      <c r="E965" s="201"/>
      <c r="F965" s="113"/>
      <c r="G965" s="113"/>
      <c r="H965" s="113"/>
      <c r="I965" s="203"/>
      <c r="J965" s="203"/>
      <c r="K965" s="203"/>
      <c r="L965" s="204"/>
      <c r="M965" s="201"/>
      <c r="N965" s="201"/>
      <c r="O965" s="201"/>
      <c r="P965" s="201"/>
      <c r="Q965" s="113"/>
      <c r="R965" s="113"/>
      <c r="U965" s="201"/>
      <c r="V965" s="113"/>
      <c r="W965" s="113"/>
      <c r="X965" s="113"/>
      <c r="Y965" s="113"/>
      <c r="Z965" s="113"/>
      <c r="AA965" s="113"/>
      <c r="AB965" s="113"/>
      <c r="AC965" s="201"/>
      <c r="AD965" s="113"/>
      <c r="AE965" s="113"/>
      <c r="AF965" s="113"/>
      <c r="AG965" s="113"/>
    </row>
    <row r="966" spans="2:33" x14ac:dyDescent="0.2">
      <c r="B966" s="200"/>
      <c r="C966" s="113"/>
      <c r="D966" s="201"/>
      <c r="E966" s="201"/>
      <c r="F966" s="113"/>
      <c r="G966" s="113"/>
      <c r="H966" s="113"/>
      <c r="I966" s="203"/>
      <c r="J966" s="203"/>
      <c r="K966" s="203"/>
      <c r="L966" s="204"/>
      <c r="M966" s="201"/>
      <c r="N966" s="201"/>
      <c r="O966" s="201"/>
      <c r="P966" s="201"/>
      <c r="Q966" s="113"/>
      <c r="R966" s="113"/>
      <c r="U966" s="201"/>
      <c r="V966" s="113"/>
      <c r="W966" s="113"/>
      <c r="X966" s="113"/>
      <c r="Y966" s="113"/>
      <c r="Z966" s="113"/>
      <c r="AA966" s="113"/>
      <c r="AB966" s="113"/>
      <c r="AC966" s="201"/>
      <c r="AD966" s="113"/>
      <c r="AE966" s="113"/>
      <c r="AF966" s="113"/>
      <c r="AG966" s="113"/>
    </row>
    <row r="967" spans="2:33" x14ac:dyDescent="0.2">
      <c r="B967" s="200"/>
      <c r="C967" s="113"/>
      <c r="D967" s="201"/>
      <c r="E967" s="201"/>
      <c r="F967" s="113"/>
      <c r="G967" s="113"/>
      <c r="H967" s="113"/>
      <c r="I967" s="203"/>
      <c r="J967" s="203"/>
      <c r="K967" s="203"/>
      <c r="L967" s="204"/>
      <c r="M967" s="201"/>
      <c r="N967" s="201"/>
      <c r="O967" s="201"/>
      <c r="P967" s="201"/>
      <c r="Q967" s="113"/>
      <c r="R967" s="113"/>
      <c r="U967" s="201"/>
      <c r="V967" s="113"/>
      <c r="W967" s="113"/>
      <c r="X967" s="113"/>
      <c r="Y967" s="113"/>
      <c r="Z967" s="113"/>
      <c r="AA967" s="113"/>
      <c r="AB967" s="113"/>
      <c r="AC967" s="201"/>
      <c r="AD967" s="113"/>
      <c r="AE967" s="113"/>
      <c r="AF967" s="113"/>
      <c r="AG967" s="113"/>
    </row>
    <row r="968" spans="2:33" x14ac:dyDescent="0.2">
      <c r="B968" s="200"/>
      <c r="C968" s="113"/>
      <c r="D968" s="201"/>
      <c r="E968" s="201"/>
      <c r="F968" s="113"/>
      <c r="G968" s="113"/>
      <c r="H968" s="113"/>
      <c r="I968" s="203"/>
      <c r="J968" s="203"/>
      <c r="K968" s="203"/>
      <c r="L968" s="204"/>
      <c r="M968" s="201"/>
      <c r="N968" s="201"/>
      <c r="O968" s="201"/>
      <c r="P968" s="201"/>
      <c r="Q968" s="113"/>
      <c r="R968" s="113"/>
      <c r="U968" s="201"/>
      <c r="V968" s="113"/>
      <c r="W968" s="113"/>
      <c r="X968" s="113"/>
      <c r="Y968" s="113"/>
      <c r="Z968" s="113"/>
      <c r="AA968" s="113"/>
      <c r="AB968" s="113"/>
      <c r="AC968" s="201"/>
      <c r="AD968" s="113"/>
      <c r="AE968" s="113"/>
      <c r="AF968" s="113"/>
      <c r="AG968" s="113"/>
    </row>
    <row r="969" spans="2:33" x14ac:dyDescent="0.2">
      <c r="B969" s="200"/>
      <c r="C969" s="113"/>
      <c r="D969" s="201"/>
      <c r="E969" s="201"/>
      <c r="F969" s="113"/>
      <c r="G969" s="113"/>
      <c r="H969" s="113"/>
      <c r="I969" s="203"/>
      <c r="J969" s="203"/>
      <c r="K969" s="203"/>
      <c r="L969" s="204"/>
      <c r="M969" s="201"/>
      <c r="N969" s="201"/>
      <c r="O969" s="201"/>
      <c r="P969" s="201"/>
      <c r="Q969" s="113"/>
      <c r="R969" s="113"/>
      <c r="U969" s="201"/>
      <c r="V969" s="113"/>
      <c r="W969" s="113"/>
      <c r="X969" s="113"/>
      <c r="Y969" s="113"/>
      <c r="Z969" s="113"/>
      <c r="AA969" s="113"/>
      <c r="AB969" s="113"/>
      <c r="AC969" s="201"/>
      <c r="AD969" s="113"/>
      <c r="AE969" s="113"/>
      <c r="AF969" s="113"/>
      <c r="AG969" s="113"/>
    </row>
    <row r="970" spans="2:33" x14ac:dyDescent="0.2">
      <c r="B970" s="200"/>
      <c r="C970" s="113"/>
      <c r="D970" s="201"/>
      <c r="E970" s="201"/>
      <c r="F970" s="113"/>
      <c r="G970" s="113"/>
      <c r="H970" s="113"/>
      <c r="I970" s="203"/>
      <c r="J970" s="203"/>
      <c r="K970" s="203"/>
      <c r="L970" s="204"/>
      <c r="M970" s="201"/>
      <c r="N970" s="201"/>
      <c r="O970" s="201"/>
      <c r="P970" s="201"/>
      <c r="Q970" s="113"/>
      <c r="R970" s="113"/>
      <c r="U970" s="201"/>
      <c r="V970" s="113"/>
      <c r="W970" s="113"/>
      <c r="X970" s="113"/>
      <c r="Y970" s="113"/>
      <c r="Z970" s="113"/>
      <c r="AA970" s="113"/>
      <c r="AB970" s="113"/>
      <c r="AC970" s="201"/>
      <c r="AD970" s="113"/>
      <c r="AE970" s="113"/>
      <c r="AF970" s="113"/>
      <c r="AG970" s="113"/>
    </row>
    <row r="971" spans="2:33" x14ac:dyDescent="0.2">
      <c r="B971" s="200"/>
      <c r="C971" s="113"/>
      <c r="D971" s="201"/>
      <c r="E971" s="201"/>
      <c r="F971" s="113"/>
      <c r="G971" s="113"/>
      <c r="H971" s="113"/>
      <c r="I971" s="203"/>
      <c r="J971" s="203"/>
      <c r="K971" s="203"/>
      <c r="L971" s="204"/>
      <c r="M971" s="201"/>
      <c r="N971" s="201"/>
      <c r="O971" s="201"/>
      <c r="P971" s="201"/>
      <c r="Q971" s="113"/>
      <c r="R971" s="113"/>
      <c r="U971" s="201"/>
      <c r="V971" s="113"/>
      <c r="W971" s="113"/>
      <c r="X971" s="113"/>
      <c r="Y971" s="113"/>
      <c r="Z971" s="113"/>
      <c r="AA971" s="113"/>
      <c r="AB971" s="113"/>
      <c r="AC971" s="201"/>
      <c r="AD971" s="113"/>
      <c r="AE971" s="113"/>
      <c r="AF971" s="113"/>
      <c r="AG971" s="113"/>
    </row>
    <row r="972" spans="2:33" x14ac:dyDescent="0.2">
      <c r="B972" s="200"/>
      <c r="C972" s="113"/>
      <c r="D972" s="201"/>
      <c r="E972" s="201"/>
      <c r="F972" s="113"/>
      <c r="G972" s="113"/>
      <c r="H972" s="113"/>
      <c r="I972" s="203"/>
      <c r="J972" s="203"/>
      <c r="K972" s="203"/>
      <c r="L972" s="204"/>
      <c r="M972" s="201"/>
      <c r="N972" s="201"/>
      <c r="O972" s="201"/>
      <c r="P972" s="201"/>
      <c r="Q972" s="113"/>
      <c r="R972" s="113"/>
      <c r="U972" s="201"/>
      <c r="V972" s="113"/>
      <c r="W972" s="113"/>
      <c r="X972" s="113"/>
      <c r="Y972" s="113"/>
      <c r="Z972" s="113"/>
      <c r="AA972" s="113"/>
      <c r="AB972" s="113"/>
      <c r="AC972" s="201"/>
      <c r="AD972" s="113"/>
      <c r="AE972" s="113"/>
      <c r="AF972" s="113"/>
      <c r="AG972" s="113"/>
    </row>
    <row r="973" spans="2:33" x14ac:dyDescent="0.2">
      <c r="B973" s="200"/>
      <c r="C973" s="113"/>
      <c r="D973" s="201"/>
      <c r="E973" s="201"/>
      <c r="F973" s="113"/>
      <c r="G973" s="113"/>
      <c r="H973" s="113"/>
      <c r="I973" s="203"/>
      <c r="J973" s="203"/>
      <c r="K973" s="203"/>
      <c r="L973" s="204"/>
      <c r="M973" s="201"/>
      <c r="N973" s="201"/>
      <c r="O973" s="201"/>
      <c r="P973" s="201"/>
      <c r="Q973" s="113"/>
      <c r="R973" s="113"/>
      <c r="U973" s="201"/>
      <c r="V973" s="113"/>
      <c r="W973" s="113"/>
      <c r="X973" s="113"/>
      <c r="Y973" s="113"/>
      <c r="Z973" s="113"/>
      <c r="AA973" s="113"/>
      <c r="AB973" s="113"/>
      <c r="AC973" s="201"/>
      <c r="AD973" s="113"/>
      <c r="AE973" s="113"/>
      <c r="AF973" s="113"/>
      <c r="AG973" s="113"/>
    </row>
    <row r="974" spans="2:33" x14ac:dyDescent="0.2">
      <c r="B974" s="200"/>
      <c r="C974" s="113"/>
      <c r="D974" s="201"/>
      <c r="E974" s="201"/>
      <c r="F974" s="113"/>
      <c r="G974" s="113"/>
      <c r="H974" s="113"/>
      <c r="I974" s="203"/>
      <c r="J974" s="203"/>
      <c r="K974" s="203"/>
      <c r="L974" s="204"/>
      <c r="M974" s="201"/>
      <c r="N974" s="201"/>
      <c r="O974" s="201"/>
      <c r="P974" s="201"/>
      <c r="Q974" s="113"/>
      <c r="R974" s="113"/>
      <c r="U974" s="201"/>
      <c r="V974" s="113"/>
      <c r="W974" s="113"/>
      <c r="X974" s="113"/>
      <c r="Y974" s="113"/>
      <c r="Z974" s="113"/>
      <c r="AA974" s="113"/>
      <c r="AB974" s="113"/>
      <c r="AC974" s="201"/>
      <c r="AD974" s="113"/>
      <c r="AE974" s="113"/>
      <c r="AF974" s="113"/>
      <c r="AG974" s="113"/>
    </row>
    <row r="975" spans="2:33" x14ac:dyDescent="0.2">
      <c r="B975" s="200"/>
      <c r="C975" s="113"/>
      <c r="D975" s="201"/>
      <c r="E975" s="201"/>
      <c r="F975" s="113"/>
      <c r="G975" s="113"/>
      <c r="H975" s="113"/>
      <c r="I975" s="203"/>
      <c r="J975" s="203"/>
      <c r="K975" s="203"/>
      <c r="L975" s="204"/>
      <c r="M975" s="201"/>
      <c r="N975" s="201"/>
      <c r="O975" s="201"/>
      <c r="P975" s="201"/>
      <c r="Q975" s="113"/>
      <c r="R975" s="113"/>
      <c r="U975" s="201"/>
      <c r="V975" s="113"/>
      <c r="W975" s="113"/>
      <c r="X975" s="113"/>
      <c r="Y975" s="113"/>
      <c r="Z975" s="113"/>
      <c r="AA975" s="113"/>
      <c r="AB975" s="113"/>
      <c r="AC975" s="201"/>
      <c r="AD975" s="113"/>
      <c r="AE975" s="113"/>
      <c r="AF975" s="113"/>
      <c r="AG975" s="113"/>
    </row>
    <row r="976" spans="2:33" x14ac:dyDescent="0.2">
      <c r="B976" s="200"/>
      <c r="C976" s="113"/>
      <c r="D976" s="201"/>
      <c r="E976" s="201"/>
      <c r="F976" s="113"/>
      <c r="G976" s="113"/>
      <c r="H976" s="113"/>
      <c r="I976" s="203"/>
      <c r="J976" s="203"/>
      <c r="K976" s="203"/>
      <c r="L976" s="204"/>
      <c r="M976" s="201"/>
      <c r="N976" s="201"/>
      <c r="O976" s="201"/>
      <c r="P976" s="201"/>
      <c r="Q976" s="113"/>
      <c r="R976" s="113"/>
      <c r="U976" s="201"/>
      <c r="V976" s="113"/>
      <c r="W976" s="113"/>
      <c r="X976" s="113"/>
      <c r="Y976" s="113"/>
      <c r="Z976" s="113"/>
      <c r="AA976" s="113"/>
      <c r="AB976" s="113"/>
      <c r="AC976" s="201"/>
      <c r="AD976" s="113"/>
      <c r="AE976" s="113"/>
      <c r="AF976" s="113"/>
      <c r="AG976" s="113"/>
    </row>
    <row r="977" spans="2:33" x14ac:dyDescent="0.2">
      <c r="B977" s="200"/>
      <c r="C977" s="113"/>
      <c r="D977" s="201"/>
      <c r="E977" s="201"/>
      <c r="F977" s="113"/>
      <c r="G977" s="113"/>
      <c r="H977" s="113"/>
      <c r="I977" s="203"/>
      <c r="J977" s="203"/>
      <c r="K977" s="203"/>
      <c r="L977" s="204"/>
      <c r="M977" s="201"/>
      <c r="N977" s="201"/>
      <c r="O977" s="201"/>
      <c r="P977" s="201"/>
      <c r="Q977" s="113"/>
      <c r="R977" s="113"/>
      <c r="U977" s="201"/>
      <c r="V977" s="113"/>
      <c r="W977" s="113"/>
      <c r="X977" s="113"/>
      <c r="Y977" s="113"/>
      <c r="Z977" s="113"/>
      <c r="AA977" s="113"/>
      <c r="AB977" s="113"/>
      <c r="AC977" s="201"/>
      <c r="AD977" s="113"/>
      <c r="AE977" s="113"/>
      <c r="AF977" s="113"/>
      <c r="AG977" s="113"/>
    </row>
    <row r="978" spans="2:33" x14ac:dyDescent="0.2">
      <c r="B978" s="200"/>
      <c r="C978" s="113"/>
      <c r="D978" s="201"/>
      <c r="E978" s="201"/>
      <c r="F978" s="113"/>
      <c r="G978" s="113"/>
      <c r="H978" s="113"/>
      <c r="I978" s="203"/>
      <c r="J978" s="203"/>
      <c r="K978" s="203"/>
      <c r="L978" s="204"/>
      <c r="M978" s="201"/>
      <c r="N978" s="201"/>
      <c r="O978" s="201"/>
      <c r="P978" s="201"/>
      <c r="Q978" s="113"/>
      <c r="R978" s="113"/>
      <c r="U978" s="201"/>
      <c r="V978" s="113"/>
      <c r="W978" s="113"/>
      <c r="X978" s="113"/>
      <c r="Y978" s="113"/>
      <c r="Z978" s="113"/>
      <c r="AA978" s="113"/>
      <c r="AB978" s="113"/>
      <c r="AC978" s="201"/>
      <c r="AD978" s="113"/>
      <c r="AE978" s="113"/>
      <c r="AF978" s="113"/>
      <c r="AG978" s="113"/>
    </row>
    <row r="979" spans="2:33" x14ac:dyDescent="0.2">
      <c r="B979" s="200"/>
      <c r="C979" s="113"/>
      <c r="D979" s="201"/>
      <c r="E979" s="201"/>
      <c r="F979" s="113"/>
      <c r="G979" s="113"/>
      <c r="H979" s="113"/>
      <c r="I979" s="203"/>
      <c r="J979" s="203"/>
      <c r="K979" s="203"/>
      <c r="L979" s="204"/>
      <c r="M979" s="201"/>
      <c r="N979" s="201"/>
      <c r="O979" s="201"/>
      <c r="P979" s="201"/>
      <c r="Q979" s="113"/>
      <c r="R979" s="113"/>
      <c r="U979" s="201"/>
      <c r="V979" s="113"/>
      <c r="W979" s="113"/>
      <c r="X979" s="113"/>
      <c r="Y979" s="113"/>
      <c r="Z979" s="113"/>
      <c r="AA979" s="113"/>
      <c r="AB979" s="113"/>
      <c r="AC979" s="201"/>
      <c r="AD979" s="113"/>
      <c r="AE979" s="113"/>
      <c r="AF979" s="113"/>
      <c r="AG979" s="113"/>
    </row>
    <row r="980" spans="2:33" x14ac:dyDescent="0.2">
      <c r="B980" s="200"/>
      <c r="C980" s="113"/>
      <c r="D980" s="201"/>
      <c r="E980" s="201"/>
      <c r="F980" s="113"/>
      <c r="G980" s="113"/>
      <c r="H980" s="113"/>
      <c r="I980" s="203"/>
      <c r="J980" s="203"/>
      <c r="K980" s="203"/>
      <c r="L980" s="204"/>
      <c r="M980" s="201"/>
      <c r="N980" s="201"/>
      <c r="O980" s="201"/>
      <c r="P980" s="201"/>
      <c r="Q980" s="113"/>
      <c r="R980" s="113"/>
      <c r="U980" s="201"/>
      <c r="V980" s="113"/>
      <c r="W980" s="113"/>
      <c r="X980" s="113"/>
      <c r="Y980" s="113"/>
      <c r="Z980" s="113"/>
      <c r="AA980" s="113"/>
      <c r="AB980" s="113"/>
      <c r="AC980" s="201"/>
      <c r="AD980" s="113"/>
      <c r="AE980" s="113"/>
      <c r="AF980" s="113"/>
      <c r="AG980" s="113"/>
    </row>
    <row r="981" spans="2:33" x14ac:dyDescent="0.2">
      <c r="B981" s="200"/>
      <c r="C981" s="113"/>
      <c r="D981" s="201"/>
      <c r="E981" s="201"/>
      <c r="F981" s="113"/>
      <c r="G981" s="113"/>
      <c r="H981" s="113"/>
      <c r="I981" s="203"/>
      <c r="J981" s="203"/>
      <c r="K981" s="203"/>
      <c r="L981" s="204"/>
      <c r="M981" s="201"/>
      <c r="N981" s="201"/>
      <c r="O981" s="201"/>
      <c r="P981" s="201"/>
      <c r="Q981" s="113"/>
      <c r="R981" s="113"/>
      <c r="U981" s="201"/>
      <c r="V981" s="113"/>
      <c r="W981" s="113"/>
      <c r="X981" s="113"/>
      <c r="Y981" s="113"/>
      <c r="Z981" s="113"/>
      <c r="AA981" s="113"/>
      <c r="AB981" s="113"/>
      <c r="AC981" s="201"/>
      <c r="AD981" s="113"/>
      <c r="AE981" s="113"/>
      <c r="AF981" s="113"/>
      <c r="AG981" s="113"/>
    </row>
    <row r="982" spans="2:33" x14ac:dyDescent="0.2">
      <c r="B982" s="200"/>
      <c r="C982" s="113"/>
      <c r="D982" s="201"/>
      <c r="E982" s="201"/>
      <c r="F982" s="113"/>
      <c r="G982" s="113"/>
      <c r="H982" s="113"/>
      <c r="I982" s="203"/>
      <c r="J982" s="203"/>
      <c r="K982" s="203"/>
      <c r="L982" s="204"/>
      <c r="M982" s="201"/>
      <c r="N982" s="201"/>
      <c r="O982" s="201"/>
      <c r="P982" s="201"/>
      <c r="Q982" s="113"/>
      <c r="R982" s="113"/>
      <c r="U982" s="201"/>
      <c r="V982" s="113"/>
      <c r="W982" s="113"/>
      <c r="X982" s="113"/>
      <c r="Y982" s="113"/>
      <c r="Z982" s="113"/>
      <c r="AA982" s="113"/>
      <c r="AB982" s="113"/>
      <c r="AC982" s="201"/>
      <c r="AD982" s="113"/>
      <c r="AE982" s="113"/>
      <c r="AF982" s="113"/>
      <c r="AG982" s="113"/>
    </row>
    <row r="983" spans="2:33" x14ac:dyDescent="0.2">
      <c r="B983" s="200"/>
      <c r="C983" s="113"/>
      <c r="D983" s="201"/>
      <c r="E983" s="201"/>
      <c r="F983" s="113"/>
      <c r="G983" s="113"/>
      <c r="H983" s="113"/>
      <c r="I983" s="203"/>
      <c r="J983" s="203"/>
      <c r="K983" s="203"/>
      <c r="L983" s="204"/>
      <c r="M983" s="201"/>
      <c r="N983" s="201"/>
      <c r="O983" s="201"/>
      <c r="P983" s="201"/>
      <c r="Q983" s="113"/>
      <c r="R983" s="113"/>
      <c r="U983" s="201"/>
      <c r="V983" s="113"/>
      <c r="W983" s="113"/>
      <c r="X983" s="113"/>
      <c r="Y983" s="113"/>
      <c r="Z983" s="113"/>
      <c r="AA983" s="113"/>
      <c r="AB983" s="113"/>
      <c r="AC983" s="201"/>
      <c r="AD983" s="113"/>
      <c r="AE983" s="113"/>
      <c r="AF983" s="113"/>
      <c r="AG983" s="113"/>
    </row>
    <row r="984" spans="2:33" x14ac:dyDescent="0.2">
      <c r="B984" s="200"/>
      <c r="C984" s="113"/>
      <c r="D984" s="201"/>
      <c r="E984" s="201"/>
      <c r="F984" s="113"/>
      <c r="G984" s="113"/>
      <c r="H984" s="113"/>
      <c r="I984" s="203"/>
      <c r="J984" s="203"/>
      <c r="K984" s="203"/>
      <c r="L984" s="204"/>
      <c r="M984" s="201"/>
      <c r="N984" s="201"/>
      <c r="O984" s="201"/>
      <c r="P984" s="201"/>
      <c r="Q984" s="113"/>
      <c r="R984" s="113"/>
      <c r="U984" s="201"/>
      <c r="V984" s="113"/>
      <c r="W984" s="113"/>
      <c r="X984" s="113"/>
      <c r="Y984" s="113"/>
      <c r="Z984" s="113"/>
      <c r="AA984" s="113"/>
      <c r="AB984" s="113"/>
      <c r="AC984" s="201"/>
      <c r="AD984" s="113"/>
      <c r="AE984" s="113"/>
      <c r="AF984" s="113"/>
      <c r="AG984" s="113"/>
    </row>
    <row r="985" spans="2:33" x14ac:dyDescent="0.2">
      <c r="B985" s="200"/>
      <c r="C985" s="113"/>
      <c r="D985" s="201"/>
      <c r="E985" s="201"/>
      <c r="F985" s="113"/>
      <c r="G985" s="113"/>
      <c r="H985" s="113"/>
      <c r="I985" s="203"/>
      <c r="J985" s="203"/>
      <c r="K985" s="203"/>
      <c r="L985" s="204"/>
      <c r="M985" s="201"/>
      <c r="N985" s="201"/>
      <c r="O985" s="201"/>
      <c r="P985" s="201"/>
      <c r="Q985" s="113"/>
      <c r="R985" s="113"/>
      <c r="U985" s="201"/>
      <c r="V985" s="113"/>
      <c r="W985" s="113"/>
      <c r="X985" s="113"/>
      <c r="Y985" s="113"/>
      <c r="Z985" s="113"/>
      <c r="AA985" s="113"/>
      <c r="AB985" s="113"/>
      <c r="AC985" s="201"/>
      <c r="AD985" s="113"/>
      <c r="AE985" s="113"/>
      <c r="AF985" s="113"/>
      <c r="AG985" s="113"/>
    </row>
    <row r="986" spans="2:33" x14ac:dyDescent="0.2">
      <c r="B986" s="200"/>
      <c r="C986" s="113"/>
      <c r="D986" s="201"/>
      <c r="E986" s="201"/>
      <c r="F986" s="113"/>
      <c r="G986" s="113"/>
      <c r="H986" s="113"/>
      <c r="I986" s="203"/>
      <c r="J986" s="203"/>
      <c r="K986" s="203"/>
      <c r="L986" s="204"/>
      <c r="M986" s="201"/>
      <c r="N986" s="201"/>
      <c r="O986" s="201"/>
      <c r="P986" s="201"/>
      <c r="Q986" s="113"/>
      <c r="R986" s="113"/>
      <c r="U986" s="201"/>
      <c r="V986" s="113"/>
      <c r="W986" s="113"/>
      <c r="X986" s="113"/>
      <c r="Y986" s="113"/>
      <c r="Z986" s="113"/>
      <c r="AA986" s="113"/>
      <c r="AB986" s="113"/>
      <c r="AC986" s="201"/>
      <c r="AD986" s="113"/>
      <c r="AE986" s="113"/>
      <c r="AF986" s="113"/>
      <c r="AG986" s="113"/>
    </row>
    <row r="987" spans="2:33" x14ac:dyDescent="0.2">
      <c r="B987" s="200"/>
      <c r="C987" s="113"/>
      <c r="D987" s="201"/>
      <c r="E987" s="201"/>
      <c r="F987" s="113"/>
      <c r="G987" s="113"/>
      <c r="H987" s="113"/>
      <c r="I987" s="203"/>
      <c r="J987" s="203"/>
      <c r="K987" s="203"/>
      <c r="L987" s="204"/>
      <c r="M987" s="201"/>
      <c r="N987" s="201"/>
      <c r="O987" s="201"/>
      <c r="P987" s="201"/>
      <c r="Q987" s="113"/>
      <c r="R987" s="113"/>
      <c r="U987" s="201"/>
      <c r="V987" s="113"/>
      <c r="W987" s="113"/>
      <c r="X987" s="113"/>
      <c r="Y987" s="113"/>
      <c r="Z987" s="113"/>
      <c r="AA987" s="113"/>
      <c r="AB987" s="113"/>
      <c r="AC987" s="201"/>
      <c r="AD987" s="113"/>
      <c r="AE987" s="113"/>
      <c r="AF987" s="113"/>
      <c r="AG987" s="113"/>
    </row>
    <row r="988" spans="2:33" x14ac:dyDescent="0.2">
      <c r="B988" s="200"/>
      <c r="C988" s="113"/>
      <c r="D988" s="201"/>
      <c r="E988" s="201"/>
      <c r="F988" s="113"/>
      <c r="G988" s="113"/>
      <c r="H988" s="113"/>
      <c r="I988" s="203"/>
      <c r="J988" s="203"/>
      <c r="K988" s="203"/>
      <c r="L988" s="204"/>
      <c r="M988" s="201"/>
      <c r="N988" s="201"/>
      <c r="O988" s="201"/>
      <c r="P988" s="201"/>
      <c r="Q988" s="113"/>
      <c r="R988" s="113"/>
      <c r="U988" s="201"/>
      <c r="V988" s="113"/>
      <c r="W988" s="113"/>
      <c r="X988" s="113"/>
      <c r="Y988" s="113"/>
      <c r="Z988" s="113"/>
      <c r="AA988" s="113"/>
      <c r="AB988" s="113"/>
      <c r="AC988" s="201"/>
      <c r="AD988" s="113"/>
      <c r="AE988" s="113"/>
      <c r="AF988" s="113"/>
      <c r="AG988" s="113"/>
    </row>
    <row r="989" spans="2:33" x14ac:dyDescent="0.2">
      <c r="B989" s="200"/>
      <c r="C989" s="113"/>
      <c r="D989" s="201"/>
      <c r="E989" s="201"/>
      <c r="F989" s="113"/>
      <c r="G989" s="113"/>
      <c r="H989" s="113"/>
      <c r="I989" s="203"/>
      <c r="J989" s="203"/>
      <c r="K989" s="203"/>
      <c r="L989" s="204"/>
      <c r="M989" s="201"/>
      <c r="N989" s="201"/>
      <c r="O989" s="201"/>
      <c r="P989" s="201"/>
      <c r="Q989" s="113"/>
      <c r="R989" s="113"/>
      <c r="U989" s="201"/>
      <c r="V989" s="113"/>
      <c r="W989" s="113"/>
      <c r="X989" s="113"/>
      <c r="Y989" s="113"/>
      <c r="Z989" s="113"/>
      <c r="AA989" s="113"/>
      <c r="AB989" s="113"/>
      <c r="AC989" s="201"/>
      <c r="AD989" s="113"/>
      <c r="AE989" s="113"/>
      <c r="AF989" s="113"/>
      <c r="AG989" s="113"/>
    </row>
    <row r="990" spans="2:33" x14ac:dyDescent="0.2">
      <c r="B990" s="200"/>
      <c r="C990" s="113"/>
      <c r="D990" s="201"/>
      <c r="E990" s="201"/>
      <c r="F990" s="113"/>
      <c r="G990" s="113"/>
      <c r="H990" s="113"/>
      <c r="I990" s="203"/>
      <c r="J990" s="203"/>
      <c r="K990" s="203"/>
      <c r="L990" s="204"/>
      <c r="M990" s="201"/>
      <c r="N990" s="201"/>
      <c r="O990" s="201"/>
      <c r="P990" s="201"/>
      <c r="Q990" s="113"/>
      <c r="R990" s="113"/>
      <c r="U990" s="201"/>
      <c r="V990" s="113"/>
      <c r="W990" s="113"/>
      <c r="X990" s="113"/>
      <c r="Y990" s="113"/>
      <c r="Z990" s="113"/>
      <c r="AA990" s="113"/>
      <c r="AB990" s="113"/>
      <c r="AC990" s="201"/>
      <c r="AD990" s="113"/>
      <c r="AE990" s="113"/>
      <c r="AF990" s="113"/>
      <c r="AG990" s="113"/>
    </row>
    <row r="991" spans="2:33" x14ac:dyDescent="0.2">
      <c r="B991" s="200"/>
      <c r="C991" s="113"/>
      <c r="D991" s="201"/>
      <c r="E991" s="201"/>
      <c r="F991" s="113"/>
      <c r="G991" s="113"/>
      <c r="H991" s="113"/>
      <c r="I991" s="203"/>
      <c r="J991" s="203"/>
      <c r="K991" s="203"/>
      <c r="L991" s="204"/>
      <c r="M991" s="201"/>
      <c r="N991" s="201"/>
      <c r="O991" s="201"/>
      <c r="P991" s="201"/>
      <c r="Q991" s="113"/>
      <c r="R991" s="113"/>
      <c r="U991" s="201"/>
      <c r="V991" s="113"/>
      <c r="W991" s="113"/>
      <c r="X991" s="113"/>
      <c r="Y991" s="113"/>
      <c r="Z991" s="113"/>
      <c r="AA991" s="113"/>
      <c r="AB991" s="113"/>
      <c r="AC991" s="201"/>
      <c r="AD991" s="113"/>
      <c r="AE991" s="113"/>
      <c r="AF991" s="113"/>
      <c r="AG991" s="113"/>
    </row>
    <row r="992" spans="2:33" x14ac:dyDescent="0.2">
      <c r="B992" s="200"/>
      <c r="C992" s="113"/>
      <c r="D992" s="201"/>
      <c r="E992" s="201"/>
      <c r="F992" s="113"/>
      <c r="G992" s="113"/>
      <c r="H992" s="113"/>
      <c r="I992" s="203"/>
      <c r="J992" s="203"/>
      <c r="K992" s="203"/>
      <c r="L992" s="204"/>
      <c r="M992" s="201"/>
      <c r="N992" s="201"/>
      <c r="O992" s="201"/>
      <c r="P992" s="201"/>
      <c r="Q992" s="113"/>
      <c r="R992" s="113"/>
      <c r="U992" s="201"/>
      <c r="V992" s="113"/>
      <c r="W992" s="113"/>
      <c r="X992" s="113"/>
      <c r="Y992" s="113"/>
      <c r="Z992" s="113"/>
      <c r="AA992" s="113"/>
      <c r="AB992" s="113"/>
      <c r="AC992" s="201"/>
      <c r="AD992" s="113"/>
      <c r="AE992" s="113"/>
      <c r="AF992" s="113"/>
      <c r="AG992" s="113"/>
    </row>
    <row r="993" spans="2:33" x14ac:dyDescent="0.2">
      <c r="B993" s="200"/>
      <c r="C993" s="113"/>
      <c r="D993" s="201"/>
      <c r="E993" s="201"/>
      <c r="F993" s="113"/>
      <c r="G993" s="113"/>
      <c r="H993" s="113"/>
      <c r="I993" s="203"/>
      <c r="J993" s="203"/>
      <c r="K993" s="203"/>
      <c r="L993" s="204"/>
      <c r="M993" s="201"/>
      <c r="N993" s="201"/>
      <c r="O993" s="201"/>
      <c r="P993" s="201"/>
      <c r="Q993" s="113"/>
      <c r="R993" s="113"/>
      <c r="U993" s="201"/>
      <c r="V993" s="113"/>
      <c r="W993" s="113"/>
      <c r="X993" s="113"/>
      <c r="Y993" s="113"/>
      <c r="Z993" s="113"/>
      <c r="AA993" s="113"/>
      <c r="AB993" s="113"/>
      <c r="AC993" s="201"/>
      <c r="AD993" s="113"/>
      <c r="AE993" s="113"/>
      <c r="AF993" s="113"/>
      <c r="AG993" s="113"/>
    </row>
    <row r="994" spans="2:33" x14ac:dyDescent="0.2">
      <c r="B994" s="200"/>
      <c r="C994" s="113"/>
      <c r="D994" s="201"/>
      <c r="E994" s="201"/>
      <c r="F994" s="113"/>
      <c r="G994" s="113"/>
      <c r="H994" s="113"/>
      <c r="I994" s="203"/>
      <c r="J994" s="203"/>
      <c r="K994" s="203"/>
      <c r="L994" s="204"/>
      <c r="M994" s="201"/>
      <c r="N994" s="201"/>
      <c r="O994" s="201"/>
      <c r="P994" s="201"/>
      <c r="Q994" s="113"/>
      <c r="R994" s="113"/>
      <c r="U994" s="201"/>
      <c r="V994" s="113"/>
      <c r="W994" s="113"/>
      <c r="X994" s="113"/>
      <c r="Y994" s="113"/>
      <c r="Z994" s="113"/>
      <c r="AA994" s="113"/>
      <c r="AB994" s="113"/>
      <c r="AC994" s="201"/>
      <c r="AD994" s="113"/>
      <c r="AE994" s="113"/>
      <c r="AF994" s="113"/>
      <c r="AG994" s="113"/>
    </row>
    <row r="995" spans="2:33" x14ac:dyDescent="0.2">
      <c r="B995" s="200"/>
      <c r="C995" s="113"/>
      <c r="D995" s="201"/>
      <c r="E995" s="201"/>
      <c r="F995" s="113"/>
      <c r="G995" s="113"/>
      <c r="H995" s="113"/>
      <c r="I995" s="203"/>
      <c r="J995" s="203"/>
      <c r="K995" s="203"/>
      <c r="L995" s="204"/>
      <c r="M995" s="201"/>
      <c r="N995" s="201"/>
      <c r="O995" s="201"/>
      <c r="P995" s="201"/>
      <c r="Q995" s="113"/>
      <c r="R995" s="113"/>
      <c r="U995" s="201"/>
      <c r="V995" s="113"/>
      <c r="W995" s="113"/>
      <c r="X995" s="113"/>
      <c r="Y995" s="113"/>
      <c r="Z995" s="113"/>
      <c r="AA995" s="113"/>
      <c r="AB995" s="113"/>
      <c r="AC995" s="201"/>
      <c r="AD995" s="113"/>
      <c r="AE995" s="113"/>
      <c r="AF995" s="113"/>
      <c r="AG995" s="113"/>
    </row>
    <row r="996" spans="2:33" x14ac:dyDescent="0.2">
      <c r="B996" s="200"/>
      <c r="C996" s="113"/>
      <c r="D996" s="201"/>
      <c r="E996" s="201"/>
      <c r="F996" s="113"/>
      <c r="G996" s="113"/>
      <c r="H996" s="113"/>
      <c r="I996" s="203"/>
      <c r="J996" s="203"/>
      <c r="K996" s="203"/>
      <c r="L996" s="204"/>
      <c r="M996" s="201"/>
      <c r="N996" s="201"/>
      <c r="O996" s="201"/>
      <c r="P996" s="201"/>
      <c r="Q996" s="113"/>
      <c r="R996" s="113"/>
      <c r="U996" s="201"/>
      <c r="V996" s="113"/>
      <c r="W996" s="113"/>
      <c r="X996" s="113"/>
      <c r="Y996" s="113"/>
      <c r="Z996" s="113"/>
      <c r="AA996" s="113"/>
      <c r="AB996" s="113"/>
      <c r="AC996" s="201"/>
      <c r="AD996" s="113"/>
      <c r="AE996" s="113"/>
      <c r="AF996" s="113"/>
      <c r="AG996" s="113"/>
    </row>
    <row r="997" spans="2:33" x14ac:dyDescent="0.2">
      <c r="B997" s="200"/>
      <c r="C997" s="113"/>
      <c r="D997" s="201"/>
      <c r="E997" s="201"/>
      <c r="F997" s="113"/>
      <c r="G997" s="113"/>
      <c r="H997" s="113"/>
      <c r="I997" s="203"/>
      <c r="J997" s="203"/>
      <c r="K997" s="203"/>
      <c r="L997" s="204"/>
      <c r="M997" s="201"/>
      <c r="N997" s="201"/>
      <c r="O997" s="201"/>
      <c r="P997" s="201"/>
      <c r="Q997" s="113"/>
      <c r="R997" s="113"/>
      <c r="U997" s="201"/>
      <c r="V997" s="113"/>
      <c r="W997" s="113"/>
      <c r="X997" s="113"/>
      <c r="Y997" s="113"/>
      <c r="Z997" s="113"/>
      <c r="AA997" s="113"/>
      <c r="AB997" s="113"/>
      <c r="AC997" s="201"/>
      <c r="AD997" s="113"/>
      <c r="AE997" s="113"/>
      <c r="AF997" s="113"/>
      <c r="AG997" s="113"/>
    </row>
    <row r="998" spans="2:33" x14ac:dyDescent="0.2">
      <c r="B998" s="200"/>
      <c r="C998" s="113"/>
      <c r="D998" s="201"/>
      <c r="E998" s="201"/>
      <c r="F998" s="113"/>
      <c r="G998" s="113"/>
      <c r="H998" s="113"/>
      <c r="I998" s="203"/>
      <c r="J998" s="203"/>
      <c r="K998" s="203"/>
      <c r="L998" s="204"/>
      <c r="M998" s="201"/>
      <c r="N998" s="201"/>
      <c r="O998" s="201"/>
      <c r="P998" s="201"/>
      <c r="Q998" s="113"/>
      <c r="R998" s="113"/>
      <c r="U998" s="201"/>
      <c r="V998" s="113"/>
      <c r="W998" s="113"/>
      <c r="X998" s="113"/>
      <c r="Y998" s="113"/>
      <c r="Z998" s="113"/>
      <c r="AA998" s="113"/>
      <c r="AB998" s="113"/>
      <c r="AC998" s="201"/>
      <c r="AD998" s="113"/>
      <c r="AE998" s="113"/>
      <c r="AF998" s="113"/>
      <c r="AG998" s="113"/>
    </row>
    <row r="999" spans="2:33" x14ac:dyDescent="0.2">
      <c r="B999" s="200"/>
      <c r="C999" s="113"/>
      <c r="D999" s="201"/>
      <c r="E999" s="201"/>
      <c r="F999" s="113"/>
      <c r="G999" s="113"/>
      <c r="H999" s="113"/>
      <c r="I999" s="203"/>
      <c r="J999" s="203"/>
      <c r="K999" s="203"/>
      <c r="L999" s="204"/>
      <c r="M999" s="201"/>
      <c r="N999" s="201"/>
      <c r="O999" s="201"/>
      <c r="P999" s="201"/>
      <c r="Q999" s="113"/>
      <c r="R999" s="113"/>
      <c r="U999" s="201"/>
      <c r="V999" s="113"/>
      <c r="W999" s="113"/>
      <c r="X999" s="113"/>
      <c r="Y999" s="113"/>
      <c r="Z999" s="113"/>
      <c r="AA999" s="113"/>
      <c r="AB999" s="113"/>
      <c r="AC999" s="201"/>
      <c r="AD999" s="113"/>
      <c r="AE999" s="113"/>
      <c r="AF999" s="113"/>
      <c r="AG999" s="113"/>
    </row>
    <row r="1000" spans="2:33" x14ac:dyDescent="0.2">
      <c r="B1000" s="200"/>
      <c r="C1000" s="113"/>
      <c r="D1000" s="201"/>
      <c r="E1000" s="201"/>
      <c r="F1000" s="113"/>
      <c r="G1000" s="113"/>
      <c r="H1000" s="113"/>
      <c r="I1000" s="203"/>
      <c r="J1000" s="203"/>
      <c r="K1000" s="203"/>
      <c r="L1000" s="204"/>
      <c r="M1000" s="201"/>
      <c r="N1000" s="201"/>
      <c r="O1000" s="201"/>
      <c r="P1000" s="201"/>
      <c r="Q1000" s="113"/>
      <c r="R1000" s="113"/>
      <c r="U1000" s="201"/>
      <c r="V1000" s="113"/>
      <c r="W1000" s="113"/>
      <c r="X1000" s="113"/>
      <c r="Y1000" s="113"/>
      <c r="Z1000" s="113"/>
      <c r="AA1000" s="113"/>
      <c r="AB1000" s="113"/>
      <c r="AC1000" s="201"/>
      <c r="AD1000" s="113"/>
      <c r="AE1000" s="113"/>
      <c r="AF1000" s="113"/>
      <c r="AG1000" s="113"/>
    </row>
    <row r="1001" spans="2:33" x14ac:dyDescent="0.2">
      <c r="B1001" s="200"/>
      <c r="C1001" s="113"/>
      <c r="D1001" s="201"/>
      <c r="E1001" s="201"/>
      <c r="F1001" s="113"/>
      <c r="G1001" s="113"/>
      <c r="H1001" s="113"/>
      <c r="I1001" s="203"/>
      <c r="J1001" s="203"/>
      <c r="K1001" s="203"/>
      <c r="L1001" s="204"/>
      <c r="M1001" s="201"/>
      <c r="N1001" s="201"/>
      <c r="O1001" s="201"/>
      <c r="P1001" s="201"/>
      <c r="Q1001" s="113"/>
      <c r="R1001" s="113"/>
      <c r="U1001" s="201"/>
      <c r="V1001" s="113"/>
      <c r="W1001" s="113"/>
      <c r="X1001" s="113"/>
      <c r="Y1001" s="113"/>
      <c r="Z1001" s="113"/>
      <c r="AA1001" s="113"/>
      <c r="AB1001" s="113"/>
      <c r="AC1001" s="201"/>
      <c r="AD1001" s="113"/>
      <c r="AE1001" s="113"/>
      <c r="AF1001" s="113"/>
      <c r="AG1001" s="113"/>
    </row>
    <row r="1002" spans="2:33" x14ac:dyDescent="0.2">
      <c r="B1002" s="200"/>
      <c r="C1002" s="113"/>
      <c r="D1002" s="201"/>
      <c r="E1002" s="201"/>
      <c r="F1002" s="113"/>
      <c r="G1002" s="113"/>
      <c r="H1002" s="113"/>
      <c r="I1002" s="203"/>
      <c r="J1002" s="203"/>
      <c r="K1002" s="203"/>
      <c r="L1002" s="204"/>
      <c r="M1002" s="201"/>
      <c r="N1002" s="201"/>
      <c r="O1002" s="201"/>
      <c r="P1002" s="201"/>
      <c r="Q1002" s="113"/>
      <c r="R1002" s="113"/>
      <c r="U1002" s="201"/>
      <c r="V1002" s="113"/>
      <c r="W1002" s="113"/>
      <c r="X1002" s="113"/>
      <c r="Y1002" s="113"/>
      <c r="Z1002" s="113"/>
      <c r="AA1002" s="113"/>
      <c r="AB1002" s="113"/>
      <c r="AC1002" s="201"/>
      <c r="AD1002" s="113"/>
      <c r="AE1002" s="113"/>
      <c r="AF1002" s="113"/>
      <c r="AG1002" s="113"/>
    </row>
    <row r="1003" spans="2:33" x14ac:dyDescent="0.2">
      <c r="B1003" s="200"/>
      <c r="C1003" s="113"/>
      <c r="D1003" s="201"/>
      <c r="E1003" s="201"/>
      <c r="F1003" s="113"/>
      <c r="G1003" s="113"/>
      <c r="H1003" s="113"/>
      <c r="I1003" s="203"/>
      <c r="J1003" s="203"/>
      <c r="K1003" s="203"/>
      <c r="L1003" s="204"/>
      <c r="M1003" s="201"/>
      <c r="N1003" s="201"/>
      <c r="O1003" s="201"/>
      <c r="P1003" s="201"/>
      <c r="Q1003" s="113"/>
      <c r="R1003" s="113"/>
      <c r="U1003" s="201"/>
      <c r="V1003" s="113"/>
      <c r="W1003" s="113"/>
      <c r="X1003" s="113"/>
      <c r="Y1003" s="113"/>
      <c r="Z1003" s="113"/>
      <c r="AA1003" s="113"/>
      <c r="AB1003" s="113"/>
      <c r="AC1003" s="201"/>
      <c r="AD1003" s="113"/>
      <c r="AE1003" s="113"/>
      <c r="AF1003" s="113"/>
      <c r="AG1003" s="113"/>
    </row>
    <row r="1004" spans="2:33" x14ac:dyDescent="0.2">
      <c r="B1004" s="200"/>
      <c r="C1004" s="113"/>
      <c r="D1004" s="201"/>
      <c r="E1004" s="201"/>
      <c r="F1004" s="113"/>
      <c r="G1004" s="113"/>
      <c r="H1004" s="113"/>
      <c r="I1004" s="203"/>
      <c r="J1004" s="203"/>
      <c r="K1004" s="203"/>
      <c r="L1004" s="204"/>
      <c r="M1004" s="201"/>
      <c r="N1004" s="201"/>
      <c r="O1004" s="201"/>
      <c r="P1004" s="201"/>
      <c r="Q1004" s="113"/>
      <c r="R1004" s="113"/>
      <c r="U1004" s="201"/>
      <c r="V1004" s="113"/>
      <c r="W1004" s="113"/>
      <c r="X1004" s="113"/>
      <c r="Y1004" s="113"/>
      <c r="Z1004" s="113"/>
      <c r="AA1004" s="113"/>
      <c r="AB1004" s="113"/>
      <c r="AC1004" s="201"/>
      <c r="AD1004" s="113"/>
      <c r="AE1004" s="113"/>
      <c r="AF1004" s="113"/>
      <c r="AG1004" s="113"/>
    </row>
    <row r="1005" spans="2:33" x14ac:dyDescent="0.2">
      <c r="B1005" s="200"/>
      <c r="C1005" s="113"/>
      <c r="D1005" s="201"/>
      <c r="E1005" s="201"/>
      <c r="F1005" s="113"/>
      <c r="G1005" s="113"/>
      <c r="H1005" s="113"/>
      <c r="I1005" s="203"/>
      <c r="J1005" s="203"/>
      <c r="K1005" s="203"/>
      <c r="L1005" s="204"/>
      <c r="M1005" s="201"/>
      <c r="N1005" s="201"/>
      <c r="O1005" s="201"/>
      <c r="P1005" s="201"/>
      <c r="Q1005" s="113"/>
      <c r="R1005" s="113"/>
      <c r="U1005" s="201"/>
      <c r="V1005" s="113"/>
      <c r="W1005" s="113"/>
      <c r="X1005" s="113"/>
      <c r="Y1005" s="113"/>
      <c r="Z1005" s="113"/>
      <c r="AA1005" s="113"/>
      <c r="AB1005" s="113"/>
      <c r="AC1005" s="201"/>
      <c r="AD1005" s="113"/>
      <c r="AE1005" s="113"/>
      <c r="AF1005" s="113"/>
      <c r="AG1005" s="113"/>
    </row>
    <row r="1006" spans="2:33" x14ac:dyDescent="0.2">
      <c r="B1006" s="200"/>
      <c r="C1006" s="113"/>
      <c r="D1006" s="201"/>
      <c r="E1006" s="201"/>
      <c r="F1006" s="113"/>
      <c r="G1006" s="113"/>
      <c r="H1006" s="113"/>
      <c r="I1006" s="203"/>
      <c r="J1006" s="203"/>
      <c r="K1006" s="203"/>
      <c r="L1006" s="204"/>
      <c r="M1006" s="201"/>
      <c r="N1006" s="201"/>
      <c r="O1006" s="201"/>
      <c r="P1006" s="201"/>
      <c r="Q1006" s="113"/>
      <c r="R1006" s="113"/>
      <c r="U1006" s="201"/>
      <c r="V1006" s="113"/>
      <c r="W1006" s="113"/>
      <c r="X1006" s="113"/>
      <c r="Y1006" s="113"/>
      <c r="Z1006" s="113"/>
      <c r="AA1006" s="113"/>
      <c r="AB1006" s="113"/>
      <c r="AC1006" s="201"/>
      <c r="AD1006" s="113"/>
      <c r="AE1006" s="113"/>
      <c r="AF1006" s="113"/>
      <c r="AG1006" s="113"/>
    </row>
    <row r="1007" spans="2:33" x14ac:dyDescent="0.2">
      <c r="B1007" s="200"/>
      <c r="C1007" s="113"/>
      <c r="D1007" s="201"/>
      <c r="E1007" s="201"/>
      <c r="F1007" s="113"/>
      <c r="G1007" s="113"/>
      <c r="H1007" s="113"/>
      <c r="I1007" s="203"/>
      <c r="J1007" s="203"/>
      <c r="K1007" s="203"/>
      <c r="L1007" s="204"/>
      <c r="M1007" s="201"/>
      <c r="N1007" s="201"/>
      <c r="O1007" s="201"/>
      <c r="P1007" s="201"/>
      <c r="Q1007" s="113"/>
      <c r="R1007" s="113"/>
      <c r="U1007" s="201"/>
      <c r="V1007" s="113"/>
      <c r="W1007" s="113"/>
      <c r="X1007" s="113"/>
      <c r="Y1007" s="113"/>
      <c r="Z1007" s="113"/>
      <c r="AA1007" s="113"/>
      <c r="AB1007" s="113"/>
      <c r="AC1007" s="201"/>
      <c r="AD1007" s="113"/>
      <c r="AE1007" s="113"/>
      <c r="AF1007" s="113"/>
      <c r="AG1007" s="113"/>
    </row>
    <row r="1008" spans="2:33" x14ac:dyDescent="0.2">
      <c r="B1008" s="200"/>
      <c r="C1008" s="113"/>
      <c r="D1008" s="201"/>
      <c r="E1008" s="201"/>
      <c r="F1008" s="113"/>
      <c r="G1008" s="113"/>
      <c r="H1008" s="113"/>
      <c r="I1008" s="203"/>
      <c r="J1008" s="203"/>
      <c r="K1008" s="203"/>
      <c r="L1008" s="204"/>
      <c r="M1008" s="201"/>
      <c r="N1008" s="201"/>
      <c r="O1008" s="201"/>
      <c r="P1008" s="201"/>
      <c r="Q1008" s="113"/>
      <c r="R1008" s="113"/>
      <c r="U1008" s="201"/>
      <c r="V1008" s="113"/>
      <c r="W1008" s="113"/>
      <c r="X1008" s="113"/>
      <c r="Y1008" s="113"/>
      <c r="Z1008" s="113"/>
      <c r="AA1008" s="113"/>
      <c r="AB1008" s="113"/>
      <c r="AC1008" s="201"/>
      <c r="AD1008" s="113"/>
      <c r="AE1008" s="113"/>
      <c r="AF1008" s="113"/>
      <c r="AG1008" s="113"/>
    </row>
    <row r="1009" spans="2:33" x14ac:dyDescent="0.2">
      <c r="B1009" s="200"/>
      <c r="C1009" s="113"/>
      <c r="D1009" s="201"/>
      <c r="E1009" s="201"/>
      <c r="F1009" s="113"/>
      <c r="G1009" s="113"/>
      <c r="H1009" s="113"/>
      <c r="I1009" s="203"/>
      <c r="J1009" s="203"/>
      <c r="K1009" s="203"/>
      <c r="L1009" s="204"/>
      <c r="M1009" s="201"/>
      <c r="N1009" s="201"/>
      <c r="O1009" s="201"/>
      <c r="P1009" s="201"/>
      <c r="Q1009" s="113"/>
      <c r="R1009" s="113"/>
      <c r="U1009" s="201"/>
      <c r="V1009" s="113"/>
      <c r="W1009" s="113"/>
      <c r="X1009" s="113"/>
      <c r="Y1009" s="113"/>
      <c r="Z1009" s="113"/>
      <c r="AA1009" s="113"/>
      <c r="AB1009" s="113"/>
      <c r="AC1009" s="201"/>
      <c r="AD1009" s="113"/>
      <c r="AE1009" s="113"/>
      <c r="AF1009" s="113"/>
      <c r="AG1009" s="113"/>
    </row>
    <row r="1010" spans="2:33" x14ac:dyDescent="0.2">
      <c r="B1010" s="200"/>
      <c r="C1010" s="113"/>
      <c r="D1010" s="201"/>
      <c r="E1010" s="201"/>
      <c r="F1010" s="113"/>
      <c r="G1010" s="113"/>
      <c r="H1010" s="113"/>
      <c r="I1010" s="203"/>
      <c r="J1010" s="203"/>
      <c r="K1010" s="203"/>
      <c r="L1010" s="204"/>
      <c r="M1010" s="201"/>
      <c r="N1010" s="201"/>
      <c r="O1010" s="201"/>
      <c r="P1010" s="201"/>
      <c r="Q1010" s="113"/>
      <c r="R1010" s="113"/>
      <c r="U1010" s="201"/>
      <c r="V1010" s="113"/>
      <c r="W1010" s="113"/>
      <c r="X1010" s="113"/>
      <c r="Y1010" s="113"/>
      <c r="Z1010" s="113"/>
      <c r="AA1010" s="113"/>
      <c r="AB1010" s="113"/>
      <c r="AC1010" s="201"/>
      <c r="AD1010" s="113"/>
      <c r="AE1010" s="113"/>
      <c r="AF1010" s="113"/>
      <c r="AG1010" s="113"/>
    </row>
    <row r="1011" spans="2:33" x14ac:dyDescent="0.2">
      <c r="B1011" s="200"/>
      <c r="C1011" s="113"/>
      <c r="D1011" s="201"/>
      <c r="E1011" s="201"/>
      <c r="F1011" s="113"/>
      <c r="G1011" s="113"/>
      <c r="H1011" s="113"/>
      <c r="I1011" s="203"/>
      <c r="J1011" s="203"/>
      <c r="K1011" s="203"/>
      <c r="L1011" s="204"/>
      <c r="M1011" s="201"/>
      <c r="N1011" s="201"/>
      <c r="O1011" s="201"/>
      <c r="P1011" s="201"/>
      <c r="Q1011" s="113"/>
      <c r="R1011" s="113"/>
      <c r="U1011" s="201"/>
      <c r="V1011" s="113"/>
      <c r="W1011" s="113"/>
      <c r="X1011" s="113"/>
      <c r="Y1011" s="113"/>
      <c r="Z1011" s="113"/>
      <c r="AA1011" s="113"/>
      <c r="AB1011" s="113"/>
      <c r="AC1011" s="201"/>
      <c r="AD1011" s="113"/>
      <c r="AE1011" s="113"/>
      <c r="AF1011" s="113"/>
      <c r="AG1011" s="113"/>
    </row>
    <row r="1012" spans="2:33" x14ac:dyDescent="0.2">
      <c r="B1012" s="200"/>
      <c r="C1012" s="113"/>
      <c r="D1012" s="201"/>
      <c r="E1012" s="201"/>
      <c r="F1012" s="113"/>
      <c r="G1012" s="113"/>
      <c r="H1012" s="113"/>
      <c r="I1012" s="203"/>
      <c r="J1012" s="203"/>
      <c r="K1012" s="203"/>
      <c r="L1012" s="204"/>
      <c r="M1012" s="201"/>
      <c r="N1012" s="201"/>
      <c r="O1012" s="201"/>
      <c r="P1012" s="201"/>
      <c r="Q1012" s="113"/>
      <c r="R1012" s="113"/>
      <c r="U1012" s="201"/>
      <c r="V1012" s="113"/>
      <c r="W1012" s="113"/>
      <c r="X1012" s="113"/>
      <c r="Y1012" s="113"/>
      <c r="Z1012" s="113"/>
      <c r="AA1012" s="113"/>
      <c r="AB1012" s="113"/>
      <c r="AC1012" s="201"/>
      <c r="AD1012" s="113"/>
      <c r="AE1012" s="113"/>
      <c r="AF1012" s="113"/>
      <c r="AG1012" s="113"/>
    </row>
    <row r="1013" spans="2:33" x14ac:dyDescent="0.2">
      <c r="B1013" s="200"/>
      <c r="C1013" s="113"/>
      <c r="D1013" s="201"/>
      <c r="E1013" s="201"/>
      <c r="F1013" s="113"/>
      <c r="G1013" s="113"/>
      <c r="H1013" s="113"/>
      <c r="I1013" s="203"/>
      <c r="J1013" s="203"/>
      <c r="K1013" s="203"/>
      <c r="L1013" s="204"/>
      <c r="M1013" s="201"/>
      <c r="N1013" s="201"/>
      <c r="O1013" s="201"/>
      <c r="P1013" s="201"/>
      <c r="Q1013" s="113"/>
      <c r="R1013" s="113"/>
      <c r="U1013" s="201"/>
      <c r="V1013" s="113"/>
      <c r="W1013" s="113"/>
      <c r="X1013" s="113"/>
      <c r="Y1013" s="113"/>
      <c r="Z1013" s="113"/>
      <c r="AA1013" s="113"/>
      <c r="AB1013" s="113"/>
      <c r="AC1013" s="201"/>
      <c r="AD1013" s="113"/>
      <c r="AE1013" s="113"/>
      <c r="AF1013" s="113"/>
      <c r="AG1013" s="113"/>
    </row>
    <row r="1014" spans="2:33" x14ac:dyDescent="0.2">
      <c r="B1014" s="200"/>
      <c r="C1014" s="113"/>
      <c r="D1014" s="201"/>
      <c r="E1014" s="201"/>
      <c r="F1014" s="113"/>
      <c r="G1014" s="113"/>
      <c r="H1014" s="113"/>
      <c r="I1014" s="203"/>
      <c r="J1014" s="203"/>
      <c r="K1014" s="203"/>
      <c r="L1014" s="204"/>
      <c r="M1014" s="201"/>
      <c r="N1014" s="201"/>
      <c r="O1014" s="201"/>
      <c r="P1014" s="201"/>
      <c r="Q1014" s="113"/>
      <c r="R1014" s="113"/>
      <c r="U1014" s="201"/>
      <c r="V1014" s="113"/>
      <c r="W1014" s="113"/>
      <c r="X1014" s="113"/>
      <c r="Y1014" s="113"/>
      <c r="Z1014" s="113"/>
      <c r="AA1014" s="113"/>
      <c r="AB1014" s="113"/>
      <c r="AC1014" s="201"/>
      <c r="AD1014" s="113"/>
      <c r="AE1014" s="113"/>
      <c r="AF1014" s="113"/>
      <c r="AG1014" s="113"/>
    </row>
    <row r="1015" spans="2:33" x14ac:dyDescent="0.2">
      <c r="B1015" s="200"/>
      <c r="C1015" s="113"/>
      <c r="D1015" s="201"/>
      <c r="E1015" s="201"/>
      <c r="F1015" s="113"/>
      <c r="G1015" s="113"/>
      <c r="H1015" s="113"/>
      <c r="I1015" s="203"/>
      <c r="J1015" s="203"/>
      <c r="K1015" s="203"/>
      <c r="L1015" s="204"/>
      <c r="M1015" s="201"/>
      <c r="N1015" s="201"/>
      <c r="O1015" s="201"/>
      <c r="P1015" s="201"/>
      <c r="Q1015" s="113"/>
      <c r="R1015" s="113"/>
      <c r="U1015" s="201"/>
      <c r="V1015" s="113"/>
      <c r="W1015" s="113"/>
      <c r="X1015" s="113"/>
      <c r="Y1015" s="113"/>
      <c r="Z1015" s="113"/>
      <c r="AA1015" s="113"/>
      <c r="AB1015" s="113"/>
      <c r="AC1015" s="201"/>
      <c r="AD1015" s="113"/>
      <c r="AE1015" s="113"/>
      <c r="AF1015" s="113"/>
      <c r="AG1015" s="113"/>
    </row>
    <row r="1016" spans="2:33" x14ac:dyDescent="0.2">
      <c r="B1016" s="200"/>
      <c r="C1016" s="113"/>
      <c r="D1016" s="201"/>
      <c r="E1016" s="201"/>
      <c r="F1016" s="113"/>
      <c r="G1016" s="113"/>
      <c r="H1016" s="113"/>
      <c r="I1016" s="203"/>
      <c r="J1016" s="203"/>
      <c r="K1016" s="203"/>
      <c r="L1016" s="204"/>
      <c r="M1016" s="201"/>
      <c r="N1016" s="201"/>
      <c r="O1016" s="201"/>
      <c r="P1016" s="201"/>
      <c r="Q1016" s="113"/>
      <c r="R1016" s="113"/>
      <c r="U1016" s="201"/>
      <c r="V1016" s="113"/>
      <c r="W1016" s="113"/>
      <c r="X1016" s="113"/>
      <c r="Y1016" s="113"/>
      <c r="Z1016" s="113"/>
      <c r="AA1016" s="113"/>
      <c r="AB1016" s="113"/>
      <c r="AC1016" s="201"/>
      <c r="AD1016" s="113"/>
      <c r="AE1016" s="113"/>
      <c r="AF1016" s="113"/>
      <c r="AG1016" s="113"/>
    </row>
    <row r="1017" spans="2:33" x14ac:dyDescent="0.2">
      <c r="B1017" s="200"/>
      <c r="C1017" s="113"/>
      <c r="D1017" s="201"/>
      <c r="E1017" s="201"/>
      <c r="F1017" s="113"/>
      <c r="G1017" s="113"/>
      <c r="H1017" s="113"/>
      <c r="I1017" s="203"/>
      <c r="J1017" s="203"/>
      <c r="K1017" s="203"/>
      <c r="L1017" s="204"/>
      <c r="M1017" s="201"/>
      <c r="N1017" s="201"/>
      <c r="O1017" s="201"/>
      <c r="P1017" s="201"/>
      <c r="Q1017" s="113"/>
      <c r="R1017" s="113"/>
      <c r="U1017" s="201"/>
      <c r="V1017" s="113"/>
      <c r="W1017" s="113"/>
      <c r="X1017" s="113"/>
      <c r="Y1017" s="113"/>
      <c r="Z1017" s="113"/>
      <c r="AA1017" s="113"/>
      <c r="AB1017" s="113"/>
      <c r="AC1017" s="201"/>
      <c r="AD1017" s="113"/>
      <c r="AE1017" s="113"/>
      <c r="AF1017" s="113"/>
      <c r="AG1017" s="113"/>
    </row>
    <row r="1018" spans="2:33" x14ac:dyDescent="0.2">
      <c r="B1018" s="200"/>
      <c r="C1018" s="113"/>
      <c r="D1018" s="201"/>
      <c r="E1018" s="201"/>
      <c r="F1018" s="113"/>
      <c r="G1018" s="113"/>
      <c r="H1018" s="113"/>
      <c r="I1018" s="203"/>
      <c r="J1018" s="203"/>
      <c r="K1018" s="203"/>
      <c r="L1018" s="204"/>
      <c r="M1018" s="201"/>
      <c r="N1018" s="201"/>
      <c r="O1018" s="201"/>
      <c r="P1018" s="201"/>
      <c r="Q1018" s="113"/>
      <c r="R1018" s="113"/>
      <c r="U1018" s="201"/>
      <c r="V1018" s="113"/>
      <c r="W1018" s="113"/>
      <c r="X1018" s="113"/>
      <c r="Y1018" s="113"/>
      <c r="Z1018" s="113"/>
      <c r="AA1018" s="113"/>
      <c r="AB1018" s="113"/>
      <c r="AC1018" s="201"/>
      <c r="AD1018" s="113"/>
      <c r="AE1018" s="113"/>
      <c r="AF1018" s="113"/>
      <c r="AG1018" s="113"/>
    </row>
    <row r="1019" spans="2:33" x14ac:dyDescent="0.2">
      <c r="B1019" s="200"/>
      <c r="C1019" s="113"/>
      <c r="D1019" s="201"/>
      <c r="E1019" s="201"/>
      <c r="F1019" s="113"/>
      <c r="G1019" s="113"/>
      <c r="H1019" s="113"/>
      <c r="I1019" s="203"/>
      <c r="J1019" s="203"/>
      <c r="K1019" s="203"/>
      <c r="L1019" s="204"/>
      <c r="M1019" s="201"/>
      <c r="N1019" s="201"/>
      <c r="O1019" s="201"/>
      <c r="P1019" s="201"/>
      <c r="Q1019" s="113"/>
      <c r="R1019" s="113"/>
      <c r="U1019" s="201"/>
      <c r="V1019" s="113"/>
      <c r="W1019" s="113"/>
      <c r="X1019" s="113"/>
      <c r="Y1019" s="113"/>
      <c r="Z1019" s="113"/>
      <c r="AA1019" s="113"/>
      <c r="AB1019" s="113"/>
      <c r="AC1019" s="201"/>
      <c r="AD1019" s="113"/>
      <c r="AE1019" s="113"/>
      <c r="AF1019" s="113"/>
      <c r="AG1019" s="113"/>
    </row>
    <row r="1020" spans="2:33" x14ac:dyDescent="0.2">
      <c r="B1020" s="200"/>
      <c r="C1020" s="113"/>
      <c r="D1020" s="201"/>
      <c r="E1020" s="201"/>
      <c r="F1020" s="113"/>
      <c r="G1020" s="113"/>
      <c r="H1020" s="113"/>
      <c r="I1020" s="203"/>
      <c r="J1020" s="203"/>
      <c r="K1020" s="203"/>
      <c r="L1020" s="204"/>
      <c r="M1020" s="201"/>
      <c r="N1020" s="201"/>
      <c r="O1020" s="201"/>
      <c r="P1020" s="201"/>
      <c r="Q1020" s="113"/>
      <c r="R1020" s="113"/>
      <c r="U1020" s="201"/>
      <c r="V1020" s="113"/>
      <c r="W1020" s="113"/>
      <c r="X1020" s="113"/>
      <c r="Y1020" s="113"/>
      <c r="Z1020" s="113"/>
      <c r="AA1020" s="113"/>
      <c r="AB1020" s="113"/>
      <c r="AC1020" s="201"/>
      <c r="AD1020" s="113"/>
      <c r="AE1020" s="113"/>
      <c r="AF1020" s="113"/>
      <c r="AG1020" s="113"/>
    </row>
    <row r="1021" spans="2:33" x14ac:dyDescent="0.2">
      <c r="B1021" s="200"/>
      <c r="C1021" s="113"/>
      <c r="D1021" s="201"/>
      <c r="E1021" s="201"/>
      <c r="F1021" s="113"/>
      <c r="G1021" s="113"/>
      <c r="H1021" s="113"/>
      <c r="I1021" s="203"/>
      <c r="J1021" s="203"/>
      <c r="K1021" s="203"/>
      <c r="L1021" s="204"/>
      <c r="M1021" s="201"/>
      <c r="N1021" s="201"/>
      <c r="O1021" s="201"/>
      <c r="P1021" s="201"/>
      <c r="Q1021" s="113"/>
      <c r="R1021" s="113"/>
      <c r="U1021" s="201"/>
      <c r="V1021" s="113"/>
      <c r="W1021" s="113"/>
      <c r="X1021" s="113"/>
      <c r="Y1021" s="113"/>
      <c r="Z1021" s="113"/>
      <c r="AA1021" s="113"/>
      <c r="AB1021" s="113"/>
      <c r="AC1021" s="201"/>
      <c r="AD1021" s="113"/>
      <c r="AE1021" s="113"/>
      <c r="AF1021" s="113"/>
      <c r="AG1021" s="113"/>
    </row>
    <row r="1022" spans="2:33" x14ac:dyDescent="0.2">
      <c r="B1022" s="200"/>
      <c r="C1022" s="113"/>
      <c r="D1022" s="201"/>
      <c r="E1022" s="201"/>
      <c r="F1022" s="113"/>
      <c r="G1022" s="113"/>
      <c r="H1022" s="113"/>
      <c r="I1022" s="203"/>
      <c r="J1022" s="203"/>
      <c r="K1022" s="203"/>
      <c r="L1022" s="204"/>
      <c r="M1022" s="201"/>
      <c r="N1022" s="201"/>
      <c r="O1022" s="201"/>
      <c r="P1022" s="201"/>
      <c r="Q1022" s="113"/>
      <c r="R1022" s="113"/>
      <c r="U1022" s="201"/>
      <c r="V1022" s="113"/>
      <c r="W1022" s="113"/>
      <c r="X1022" s="113"/>
      <c r="Y1022" s="113"/>
      <c r="Z1022" s="113"/>
      <c r="AA1022" s="113"/>
      <c r="AB1022" s="113"/>
      <c r="AC1022" s="201"/>
      <c r="AD1022" s="113"/>
      <c r="AE1022" s="113"/>
      <c r="AF1022" s="113"/>
      <c r="AG1022" s="113"/>
    </row>
    <row r="1023" spans="2:33" x14ac:dyDescent="0.2">
      <c r="B1023" s="200"/>
      <c r="C1023" s="113"/>
      <c r="D1023" s="201"/>
      <c r="E1023" s="201"/>
      <c r="F1023" s="113"/>
      <c r="G1023" s="113"/>
      <c r="H1023" s="113"/>
      <c r="I1023" s="203"/>
      <c r="J1023" s="203"/>
      <c r="K1023" s="203"/>
      <c r="L1023" s="204"/>
      <c r="M1023" s="201"/>
      <c r="N1023" s="201"/>
      <c r="O1023" s="201"/>
      <c r="P1023" s="201"/>
      <c r="Q1023" s="113"/>
      <c r="R1023" s="113"/>
      <c r="U1023" s="201"/>
      <c r="V1023" s="113"/>
      <c r="W1023" s="113"/>
      <c r="X1023" s="113"/>
      <c r="Y1023" s="113"/>
      <c r="Z1023" s="113"/>
      <c r="AA1023" s="113"/>
      <c r="AB1023" s="113"/>
      <c r="AC1023" s="201"/>
      <c r="AD1023" s="113"/>
      <c r="AE1023" s="113"/>
      <c r="AF1023" s="113"/>
      <c r="AG1023" s="113"/>
    </row>
    <row r="1024" spans="2:33" x14ac:dyDescent="0.2">
      <c r="B1024" s="200"/>
      <c r="C1024" s="113"/>
      <c r="D1024" s="201"/>
      <c r="E1024" s="201"/>
      <c r="F1024" s="113"/>
      <c r="G1024" s="113"/>
      <c r="H1024" s="113"/>
      <c r="I1024" s="203"/>
      <c r="J1024" s="203"/>
      <c r="K1024" s="203"/>
      <c r="L1024" s="204"/>
      <c r="M1024" s="201"/>
      <c r="N1024" s="201"/>
      <c r="O1024" s="201"/>
      <c r="P1024" s="201"/>
      <c r="Q1024" s="113"/>
      <c r="R1024" s="113"/>
      <c r="U1024" s="201"/>
      <c r="V1024" s="113"/>
      <c r="W1024" s="113"/>
      <c r="X1024" s="113"/>
      <c r="Y1024" s="113"/>
      <c r="Z1024" s="113"/>
      <c r="AA1024" s="113"/>
      <c r="AB1024" s="113"/>
      <c r="AC1024" s="201"/>
      <c r="AD1024" s="113"/>
      <c r="AE1024" s="113"/>
      <c r="AF1024" s="113"/>
      <c r="AG1024" s="113"/>
    </row>
    <row r="1025" spans="2:33" x14ac:dyDescent="0.2">
      <c r="B1025" s="200"/>
      <c r="C1025" s="113"/>
      <c r="D1025" s="201"/>
      <c r="E1025" s="201"/>
      <c r="F1025" s="113"/>
      <c r="G1025" s="113"/>
      <c r="H1025" s="113"/>
      <c r="I1025" s="203"/>
      <c r="J1025" s="203"/>
      <c r="K1025" s="203"/>
      <c r="L1025" s="204"/>
      <c r="M1025" s="201"/>
      <c r="N1025" s="201"/>
      <c r="O1025" s="201"/>
      <c r="P1025" s="201"/>
      <c r="Q1025" s="113"/>
      <c r="R1025" s="113"/>
      <c r="U1025" s="201"/>
      <c r="V1025" s="113"/>
      <c r="W1025" s="113"/>
      <c r="X1025" s="113"/>
      <c r="Y1025" s="113"/>
      <c r="Z1025" s="113"/>
      <c r="AA1025" s="113"/>
      <c r="AB1025" s="113"/>
      <c r="AC1025" s="201"/>
      <c r="AD1025" s="113"/>
      <c r="AE1025" s="113"/>
      <c r="AF1025" s="113"/>
      <c r="AG1025" s="113"/>
    </row>
    <row r="1026" spans="2:33" x14ac:dyDescent="0.2">
      <c r="B1026" s="200"/>
      <c r="C1026" s="113"/>
      <c r="D1026" s="201"/>
      <c r="E1026" s="201"/>
      <c r="F1026" s="113"/>
      <c r="G1026" s="113"/>
      <c r="H1026" s="113"/>
      <c r="I1026" s="203"/>
      <c r="J1026" s="203"/>
      <c r="K1026" s="203"/>
      <c r="L1026" s="204"/>
      <c r="M1026" s="201"/>
      <c r="N1026" s="201"/>
      <c r="O1026" s="201"/>
      <c r="P1026" s="201"/>
      <c r="Q1026" s="113"/>
      <c r="R1026" s="113"/>
      <c r="U1026" s="201"/>
      <c r="V1026" s="113"/>
      <c r="W1026" s="113"/>
      <c r="X1026" s="113"/>
      <c r="Y1026" s="113"/>
      <c r="Z1026" s="113"/>
      <c r="AA1026" s="113"/>
      <c r="AB1026" s="113"/>
      <c r="AC1026" s="201"/>
      <c r="AD1026" s="113"/>
      <c r="AE1026" s="113"/>
      <c r="AF1026" s="113"/>
      <c r="AG1026" s="113"/>
    </row>
    <row r="1027" spans="2:33" x14ac:dyDescent="0.2">
      <c r="B1027" s="200"/>
      <c r="C1027" s="113"/>
      <c r="D1027" s="201"/>
      <c r="E1027" s="201"/>
      <c r="F1027" s="113"/>
      <c r="G1027" s="113"/>
      <c r="H1027" s="113"/>
      <c r="I1027" s="203"/>
      <c r="J1027" s="203"/>
      <c r="K1027" s="203"/>
      <c r="L1027" s="204"/>
      <c r="M1027" s="201"/>
      <c r="N1027" s="201"/>
      <c r="O1027" s="201"/>
      <c r="P1027" s="201"/>
      <c r="Q1027" s="113"/>
      <c r="R1027" s="113"/>
      <c r="U1027" s="201"/>
      <c r="V1027" s="113"/>
      <c r="W1027" s="113"/>
      <c r="X1027" s="113"/>
      <c r="Y1027" s="113"/>
      <c r="Z1027" s="113"/>
      <c r="AA1027" s="113"/>
      <c r="AB1027" s="113"/>
      <c r="AC1027" s="201"/>
      <c r="AD1027" s="113"/>
      <c r="AE1027" s="113"/>
      <c r="AF1027" s="113"/>
      <c r="AG1027" s="113"/>
    </row>
    <row r="1028" spans="2:33" x14ac:dyDescent="0.2">
      <c r="B1028" s="200"/>
      <c r="C1028" s="113"/>
      <c r="D1028" s="201"/>
      <c r="E1028" s="201"/>
      <c r="F1028" s="113"/>
      <c r="G1028" s="113"/>
      <c r="H1028" s="113"/>
      <c r="I1028" s="203"/>
      <c r="J1028" s="203"/>
      <c r="K1028" s="203"/>
      <c r="L1028" s="204"/>
      <c r="M1028" s="201"/>
      <c r="N1028" s="201"/>
      <c r="O1028" s="201"/>
      <c r="P1028" s="201"/>
      <c r="Q1028" s="113"/>
      <c r="R1028" s="113"/>
      <c r="U1028" s="201"/>
      <c r="V1028" s="113"/>
      <c r="W1028" s="113"/>
      <c r="X1028" s="113"/>
      <c r="Y1028" s="113"/>
      <c r="Z1028" s="113"/>
      <c r="AA1028" s="113"/>
      <c r="AB1028" s="113"/>
      <c r="AC1028" s="201"/>
      <c r="AD1028" s="113"/>
      <c r="AE1028" s="113"/>
      <c r="AF1028" s="113"/>
      <c r="AG1028" s="113"/>
    </row>
    <row r="1029" spans="2:33" x14ac:dyDescent="0.2">
      <c r="B1029" s="200"/>
      <c r="C1029" s="113"/>
      <c r="D1029" s="201"/>
      <c r="E1029" s="201"/>
      <c r="F1029" s="113"/>
      <c r="G1029" s="113"/>
      <c r="H1029" s="113"/>
      <c r="I1029" s="203"/>
      <c r="J1029" s="203"/>
      <c r="K1029" s="203"/>
      <c r="L1029" s="204"/>
      <c r="M1029" s="201"/>
      <c r="N1029" s="201"/>
      <c r="O1029" s="201"/>
      <c r="P1029" s="201"/>
      <c r="Q1029" s="113"/>
      <c r="R1029" s="113"/>
      <c r="U1029" s="201"/>
      <c r="V1029" s="113"/>
      <c r="W1029" s="113"/>
      <c r="X1029" s="113"/>
      <c r="Y1029" s="113"/>
      <c r="Z1029" s="113"/>
      <c r="AA1029" s="113"/>
      <c r="AB1029" s="113"/>
      <c r="AC1029" s="201"/>
      <c r="AD1029" s="113"/>
      <c r="AE1029" s="113"/>
      <c r="AF1029" s="113"/>
      <c r="AG1029" s="113"/>
    </row>
    <row r="1030" spans="2:33" x14ac:dyDescent="0.2">
      <c r="B1030" s="200"/>
      <c r="C1030" s="113"/>
      <c r="D1030" s="201"/>
      <c r="E1030" s="201"/>
      <c r="F1030" s="113"/>
      <c r="G1030" s="113"/>
      <c r="H1030" s="113"/>
      <c r="I1030" s="203"/>
      <c r="J1030" s="203"/>
      <c r="K1030" s="203"/>
      <c r="L1030" s="204"/>
      <c r="M1030" s="201"/>
      <c r="N1030" s="201"/>
      <c r="O1030" s="201"/>
      <c r="P1030" s="201"/>
      <c r="Q1030" s="113"/>
      <c r="R1030" s="113"/>
      <c r="U1030" s="201"/>
      <c r="V1030" s="113"/>
      <c r="W1030" s="113"/>
      <c r="X1030" s="113"/>
      <c r="Y1030" s="113"/>
      <c r="Z1030" s="113"/>
      <c r="AA1030" s="113"/>
      <c r="AB1030" s="113"/>
      <c r="AC1030" s="201"/>
      <c r="AD1030" s="113"/>
      <c r="AE1030" s="113"/>
      <c r="AF1030" s="113"/>
      <c r="AG1030" s="113"/>
    </row>
    <row r="1031" spans="2:33" x14ac:dyDescent="0.2">
      <c r="B1031" s="200"/>
      <c r="C1031" s="113"/>
      <c r="D1031" s="201"/>
      <c r="E1031" s="201"/>
      <c r="F1031" s="113"/>
      <c r="G1031" s="113"/>
      <c r="H1031" s="113"/>
      <c r="I1031" s="203"/>
      <c r="J1031" s="203"/>
      <c r="K1031" s="203"/>
      <c r="L1031" s="204"/>
      <c r="M1031" s="201"/>
      <c r="N1031" s="201"/>
      <c r="O1031" s="201"/>
      <c r="P1031" s="201"/>
      <c r="Q1031" s="113"/>
      <c r="R1031" s="113"/>
      <c r="U1031" s="201"/>
      <c r="V1031" s="113"/>
      <c r="W1031" s="113"/>
      <c r="X1031" s="113"/>
      <c r="Y1031" s="113"/>
      <c r="Z1031" s="113"/>
      <c r="AA1031" s="113"/>
      <c r="AB1031" s="113"/>
      <c r="AC1031" s="201"/>
      <c r="AD1031" s="113"/>
      <c r="AE1031" s="113"/>
      <c r="AF1031" s="113"/>
      <c r="AG1031" s="113"/>
    </row>
    <row r="1032" spans="2:33" x14ac:dyDescent="0.2">
      <c r="B1032" s="200"/>
      <c r="C1032" s="113"/>
      <c r="D1032" s="201"/>
      <c r="E1032" s="201"/>
      <c r="F1032" s="113"/>
      <c r="G1032" s="113"/>
      <c r="H1032" s="113"/>
      <c r="I1032" s="203"/>
      <c r="J1032" s="203"/>
      <c r="K1032" s="203"/>
      <c r="L1032" s="204"/>
      <c r="M1032" s="201"/>
      <c r="N1032" s="201"/>
      <c r="O1032" s="201"/>
      <c r="P1032" s="201"/>
      <c r="Q1032" s="113"/>
      <c r="R1032" s="113"/>
      <c r="U1032" s="201"/>
      <c r="V1032" s="113"/>
      <c r="W1032" s="113"/>
      <c r="X1032" s="113"/>
      <c r="Y1032" s="113"/>
      <c r="Z1032" s="113"/>
      <c r="AA1032" s="113"/>
      <c r="AB1032" s="113"/>
      <c r="AC1032" s="201"/>
      <c r="AD1032" s="113"/>
      <c r="AE1032" s="113"/>
      <c r="AF1032" s="113"/>
      <c r="AG1032" s="113"/>
    </row>
    <row r="1033" spans="2:33" x14ac:dyDescent="0.2">
      <c r="B1033" s="200"/>
      <c r="C1033" s="113"/>
      <c r="D1033" s="201"/>
      <c r="E1033" s="201"/>
      <c r="F1033" s="113"/>
      <c r="G1033" s="113"/>
      <c r="H1033" s="113"/>
      <c r="I1033" s="203"/>
      <c r="J1033" s="203"/>
      <c r="K1033" s="203"/>
      <c r="L1033" s="204"/>
      <c r="M1033" s="201"/>
      <c r="N1033" s="201"/>
      <c r="O1033" s="201"/>
      <c r="P1033" s="201"/>
      <c r="Q1033" s="113"/>
      <c r="R1033" s="113"/>
      <c r="U1033" s="201"/>
      <c r="V1033" s="113"/>
      <c r="W1033" s="113"/>
      <c r="X1033" s="113"/>
      <c r="Y1033" s="113"/>
      <c r="Z1033" s="113"/>
      <c r="AA1033" s="113"/>
      <c r="AB1033" s="113"/>
      <c r="AC1033" s="201"/>
      <c r="AD1033" s="113"/>
      <c r="AE1033" s="113"/>
      <c r="AF1033" s="113"/>
      <c r="AG1033" s="113"/>
    </row>
    <row r="1034" spans="2:33" x14ac:dyDescent="0.2">
      <c r="B1034" s="200"/>
      <c r="C1034" s="113"/>
      <c r="D1034" s="201"/>
      <c r="E1034" s="201"/>
      <c r="F1034" s="113"/>
      <c r="G1034" s="113"/>
      <c r="H1034" s="113"/>
      <c r="I1034" s="203"/>
      <c r="J1034" s="203"/>
      <c r="K1034" s="203"/>
      <c r="L1034" s="204"/>
      <c r="M1034" s="201"/>
      <c r="N1034" s="201"/>
      <c r="O1034" s="201"/>
      <c r="P1034" s="201"/>
      <c r="Q1034" s="113"/>
      <c r="R1034" s="113"/>
      <c r="U1034" s="201"/>
      <c r="V1034" s="113"/>
      <c r="W1034" s="113"/>
      <c r="X1034" s="113"/>
      <c r="Y1034" s="113"/>
      <c r="Z1034" s="113"/>
      <c r="AA1034" s="113"/>
      <c r="AB1034" s="113"/>
      <c r="AC1034" s="201"/>
      <c r="AD1034" s="113"/>
      <c r="AE1034" s="113"/>
      <c r="AF1034" s="113"/>
      <c r="AG1034" s="113"/>
    </row>
    <row r="1035" spans="2:33" x14ac:dyDescent="0.2">
      <c r="B1035" s="200"/>
      <c r="C1035" s="113"/>
      <c r="D1035" s="201"/>
      <c r="E1035" s="201"/>
      <c r="F1035" s="113"/>
      <c r="G1035" s="113"/>
      <c r="H1035" s="113"/>
      <c r="I1035" s="203"/>
      <c r="J1035" s="203"/>
      <c r="K1035" s="203"/>
      <c r="L1035" s="204"/>
      <c r="M1035" s="201"/>
      <c r="N1035" s="201"/>
      <c r="O1035" s="201"/>
      <c r="P1035" s="201"/>
      <c r="Q1035" s="113"/>
      <c r="R1035" s="113"/>
      <c r="U1035" s="201"/>
      <c r="V1035" s="113"/>
      <c r="W1035" s="113"/>
      <c r="X1035" s="113"/>
      <c r="Y1035" s="113"/>
      <c r="Z1035" s="113"/>
      <c r="AA1035" s="113"/>
      <c r="AB1035" s="113"/>
      <c r="AC1035" s="201"/>
      <c r="AD1035" s="113"/>
      <c r="AE1035" s="113"/>
      <c r="AF1035" s="113"/>
      <c r="AG1035" s="113"/>
    </row>
    <row r="1036" spans="2:33" x14ac:dyDescent="0.2">
      <c r="B1036" s="200"/>
      <c r="C1036" s="113"/>
      <c r="D1036" s="201"/>
      <c r="E1036" s="201"/>
      <c r="F1036" s="113"/>
      <c r="G1036" s="113"/>
      <c r="H1036" s="113"/>
      <c r="I1036" s="203"/>
      <c r="J1036" s="203"/>
      <c r="K1036" s="203"/>
      <c r="L1036" s="204"/>
      <c r="M1036" s="201"/>
      <c r="N1036" s="201"/>
      <c r="O1036" s="201"/>
      <c r="P1036" s="201"/>
      <c r="Q1036" s="113"/>
      <c r="R1036" s="113"/>
      <c r="U1036" s="201"/>
      <c r="V1036" s="113"/>
      <c r="W1036" s="113"/>
      <c r="X1036" s="113"/>
      <c r="Y1036" s="113"/>
      <c r="Z1036" s="113"/>
      <c r="AA1036" s="113"/>
      <c r="AB1036" s="113"/>
      <c r="AC1036" s="201"/>
      <c r="AD1036" s="113"/>
      <c r="AE1036" s="113"/>
      <c r="AF1036" s="113"/>
      <c r="AG1036" s="113"/>
    </row>
    <row r="1037" spans="2:33" x14ac:dyDescent="0.2">
      <c r="B1037" s="200"/>
      <c r="C1037" s="113"/>
      <c r="D1037" s="201"/>
      <c r="E1037" s="201"/>
      <c r="F1037" s="113"/>
      <c r="G1037" s="113"/>
      <c r="H1037" s="113"/>
      <c r="I1037" s="203"/>
      <c r="J1037" s="203"/>
      <c r="K1037" s="203"/>
      <c r="L1037" s="204"/>
      <c r="M1037" s="201"/>
      <c r="N1037" s="201"/>
      <c r="O1037" s="201"/>
      <c r="P1037" s="201"/>
      <c r="Q1037" s="113"/>
      <c r="R1037" s="113"/>
      <c r="U1037" s="201"/>
      <c r="V1037" s="113"/>
      <c r="W1037" s="113"/>
      <c r="X1037" s="113"/>
      <c r="Y1037" s="113"/>
      <c r="Z1037" s="113"/>
      <c r="AA1037" s="113"/>
      <c r="AB1037" s="113"/>
      <c r="AC1037" s="201"/>
      <c r="AD1037" s="113"/>
      <c r="AE1037" s="113"/>
      <c r="AF1037" s="113"/>
      <c r="AG1037" s="113"/>
    </row>
    <row r="1038" spans="2:33" x14ac:dyDescent="0.2">
      <c r="B1038" s="200"/>
      <c r="C1038" s="113"/>
      <c r="D1038" s="201"/>
      <c r="E1038" s="201"/>
      <c r="F1038" s="113"/>
      <c r="G1038" s="113"/>
      <c r="H1038" s="113"/>
      <c r="I1038" s="203"/>
      <c r="J1038" s="203"/>
      <c r="K1038" s="203"/>
      <c r="L1038" s="204"/>
      <c r="M1038" s="201"/>
      <c r="N1038" s="201"/>
      <c r="O1038" s="201"/>
      <c r="P1038" s="201"/>
      <c r="Q1038" s="113"/>
      <c r="R1038" s="113"/>
      <c r="U1038" s="201"/>
      <c r="V1038" s="113"/>
      <c r="W1038" s="113"/>
      <c r="X1038" s="113"/>
      <c r="Y1038" s="113"/>
      <c r="Z1038" s="113"/>
      <c r="AA1038" s="113"/>
      <c r="AB1038" s="113"/>
      <c r="AC1038" s="201"/>
      <c r="AD1038" s="113"/>
      <c r="AE1038" s="113"/>
      <c r="AF1038" s="113"/>
      <c r="AG1038" s="113"/>
    </row>
    <row r="1039" spans="2:33" x14ac:dyDescent="0.2">
      <c r="B1039" s="200"/>
      <c r="C1039" s="113"/>
      <c r="D1039" s="201"/>
      <c r="E1039" s="201"/>
      <c r="F1039" s="113"/>
      <c r="G1039" s="113"/>
      <c r="H1039" s="113"/>
      <c r="I1039" s="203"/>
      <c r="J1039" s="203"/>
      <c r="K1039" s="203"/>
      <c r="L1039" s="204"/>
      <c r="M1039" s="201"/>
      <c r="N1039" s="201"/>
      <c r="O1039" s="201"/>
      <c r="P1039" s="201"/>
      <c r="Q1039" s="113"/>
      <c r="R1039" s="113"/>
      <c r="U1039" s="201"/>
      <c r="V1039" s="113"/>
      <c r="W1039" s="113"/>
      <c r="X1039" s="113"/>
      <c r="Y1039" s="113"/>
      <c r="Z1039" s="113"/>
      <c r="AA1039" s="113"/>
      <c r="AB1039" s="113"/>
      <c r="AC1039" s="201"/>
      <c r="AD1039" s="113"/>
      <c r="AE1039" s="113"/>
      <c r="AF1039" s="113"/>
      <c r="AG1039" s="113"/>
    </row>
    <row r="1040" spans="2:33" x14ac:dyDescent="0.2">
      <c r="B1040" s="200"/>
      <c r="C1040" s="113"/>
      <c r="D1040" s="201"/>
      <c r="E1040" s="201"/>
      <c r="F1040" s="113"/>
      <c r="G1040" s="113"/>
      <c r="H1040" s="113"/>
      <c r="I1040" s="203"/>
      <c r="J1040" s="203"/>
      <c r="K1040" s="203"/>
      <c r="L1040" s="204"/>
      <c r="M1040" s="201"/>
      <c r="N1040" s="201"/>
      <c r="O1040" s="201"/>
      <c r="P1040" s="201"/>
      <c r="Q1040" s="113"/>
      <c r="R1040" s="113"/>
      <c r="U1040" s="201"/>
      <c r="V1040" s="113"/>
      <c r="W1040" s="113"/>
      <c r="X1040" s="113"/>
      <c r="Y1040" s="113"/>
      <c r="Z1040" s="113"/>
      <c r="AA1040" s="113"/>
      <c r="AB1040" s="113"/>
      <c r="AC1040" s="201"/>
      <c r="AD1040" s="113"/>
      <c r="AE1040" s="113"/>
      <c r="AF1040" s="113"/>
      <c r="AG1040" s="113"/>
    </row>
    <row r="1041" spans="2:33" x14ac:dyDescent="0.2">
      <c r="B1041" s="200"/>
      <c r="C1041" s="113"/>
      <c r="D1041" s="201"/>
      <c r="E1041" s="201"/>
      <c r="F1041" s="113"/>
      <c r="G1041" s="113"/>
      <c r="H1041" s="113"/>
      <c r="I1041" s="203"/>
      <c r="J1041" s="203"/>
      <c r="K1041" s="203"/>
      <c r="L1041" s="204"/>
      <c r="M1041" s="201"/>
      <c r="N1041" s="201"/>
      <c r="O1041" s="201"/>
      <c r="P1041" s="201"/>
      <c r="Q1041" s="113"/>
      <c r="R1041" s="113"/>
      <c r="U1041" s="201"/>
      <c r="V1041" s="113"/>
      <c r="W1041" s="113"/>
      <c r="X1041" s="113"/>
      <c r="Y1041" s="113"/>
      <c r="Z1041" s="113"/>
      <c r="AA1041" s="113"/>
      <c r="AB1041" s="113"/>
      <c r="AC1041" s="201"/>
      <c r="AD1041" s="113"/>
      <c r="AE1041" s="113"/>
      <c r="AF1041" s="113"/>
      <c r="AG1041" s="113"/>
    </row>
    <row r="1042" spans="2:33" x14ac:dyDescent="0.2">
      <c r="B1042" s="200"/>
      <c r="C1042" s="113"/>
      <c r="D1042" s="201"/>
      <c r="E1042" s="201"/>
      <c r="F1042" s="113"/>
      <c r="G1042" s="113"/>
      <c r="H1042" s="113"/>
      <c r="I1042" s="203"/>
      <c r="J1042" s="203"/>
      <c r="K1042" s="203"/>
      <c r="L1042" s="204"/>
      <c r="M1042" s="201"/>
      <c r="N1042" s="201"/>
      <c r="O1042" s="201"/>
      <c r="P1042" s="201"/>
      <c r="Q1042" s="113"/>
      <c r="R1042" s="113"/>
      <c r="U1042" s="201"/>
      <c r="V1042" s="113"/>
      <c r="W1042" s="113"/>
      <c r="X1042" s="113"/>
      <c r="Y1042" s="113"/>
      <c r="Z1042" s="113"/>
      <c r="AA1042" s="113"/>
      <c r="AB1042" s="113"/>
      <c r="AC1042" s="201"/>
      <c r="AD1042" s="113"/>
      <c r="AE1042" s="113"/>
      <c r="AF1042" s="113"/>
      <c r="AG1042" s="113"/>
    </row>
    <row r="1043" spans="2:33" x14ac:dyDescent="0.2">
      <c r="B1043" s="200"/>
      <c r="C1043" s="113"/>
      <c r="D1043" s="201"/>
      <c r="E1043" s="201"/>
      <c r="F1043" s="113"/>
      <c r="G1043" s="113"/>
      <c r="H1043" s="113"/>
      <c r="I1043" s="203"/>
      <c r="J1043" s="203"/>
      <c r="K1043" s="203"/>
      <c r="L1043" s="204"/>
      <c r="M1043" s="201"/>
      <c r="N1043" s="201"/>
      <c r="O1043" s="201"/>
      <c r="P1043" s="201"/>
      <c r="Q1043" s="113"/>
      <c r="R1043" s="113"/>
      <c r="U1043" s="201"/>
      <c r="V1043" s="113"/>
      <c r="W1043" s="113"/>
      <c r="X1043" s="113"/>
      <c r="Y1043" s="113"/>
      <c r="Z1043" s="113"/>
      <c r="AA1043" s="113"/>
      <c r="AB1043" s="113"/>
      <c r="AC1043" s="201"/>
      <c r="AD1043" s="113"/>
      <c r="AE1043" s="113"/>
      <c r="AF1043" s="113"/>
      <c r="AG1043" s="113"/>
    </row>
    <row r="1044" spans="2:33" x14ac:dyDescent="0.2">
      <c r="B1044" s="200"/>
      <c r="C1044" s="113"/>
      <c r="D1044" s="201"/>
      <c r="E1044" s="201"/>
      <c r="F1044" s="113"/>
      <c r="G1044" s="113"/>
      <c r="H1044" s="113"/>
      <c r="I1044" s="203"/>
      <c r="J1044" s="203"/>
      <c r="K1044" s="203"/>
      <c r="L1044" s="204"/>
      <c r="M1044" s="201"/>
      <c r="N1044" s="201"/>
      <c r="O1044" s="201"/>
      <c r="P1044" s="201"/>
      <c r="Q1044" s="113"/>
      <c r="R1044" s="113"/>
      <c r="U1044" s="201"/>
      <c r="V1044" s="113"/>
      <c r="W1044" s="113"/>
      <c r="X1044" s="113"/>
      <c r="Y1044" s="113"/>
      <c r="Z1044" s="113"/>
      <c r="AA1044" s="113"/>
      <c r="AB1044" s="113"/>
      <c r="AC1044" s="201"/>
      <c r="AD1044" s="113"/>
      <c r="AE1044" s="113"/>
      <c r="AF1044" s="113"/>
      <c r="AG1044" s="113"/>
    </row>
    <row r="1045" spans="2:33" x14ac:dyDescent="0.2">
      <c r="B1045" s="200"/>
      <c r="C1045" s="113"/>
      <c r="D1045" s="201"/>
      <c r="E1045" s="201"/>
      <c r="F1045" s="113"/>
      <c r="G1045" s="113"/>
      <c r="H1045" s="113"/>
      <c r="I1045" s="203"/>
      <c r="J1045" s="203"/>
      <c r="K1045" s="203"/>
      <c r="L1045" s="204"/>
      <c r="M1045" s="201"/>
      <c r="N1045" s="201"/>
      <c r="O1045" s="201"/>
      <c r="P1045" s="201"/>
      <c r="Q1045" s="113"/>
      <c r="R1045" s="113"/>
      <c r="U1045" s="201"/>
      <c r="V1045" s="113"/>
      <c r="W1045" s="113"/>
      <c r="X1045" s="113"/>
      <c r="Y1045" s="113"/>
      <c r="Z1045" s="113"/>
      <c r="AA1045" s="113"/>
      <c r="AB1045" s="113"/>
      <c r="AC1045" s="201"/>
      <c r="AD1045" s="113"/>
      <c r="AE1045" s="113"/>
      <c r="AF1045" s="113"/>
      <c r="AG1045" s="113"/>
    </row>
    <row r="1046" spans="2:33" x14ac:dyDescent="0.2">
      <c r="B1046" s="200"/>
      <c r="C1046" s="113"/>
      <c r="D1046" s="201"/>
      <c r="E1046" s="201"/>
      <c r="F1046" s="113"/>
      <c r="G1046" s="113"/>
      <c r="H1046" s="113"/>
      <c r="I1046" s="203"/>
      <c r="J1046" s="203"/>
      <c r="K1046" s="203"/>
      <c r="L1046" s="204"/>
      <c r="M1046" s="201"/>
      <c r="N1046" s="201"/>
      <c r="O1046" s="201"/>
      <c r="P1046" s="201"/>
      <c r="Q1046" s="113"/>
      <c r="R1046" s="113"/>
      <c r="U1046" s="201"/>
      <c r="V1046" s="113"/>
      <c r="W1046" s="113"/>
      <c r="X1046" s="113"/>
      <c r="Y1046" s="113"/>
      <c r="Z1046" s="113"/>
      <c r="AA1046" s="113"/>
      <c r="AB1046" s="113"/>
      <c r="AC1046" s="201"/>
      <c r="AD1046" s="113"/>
      <c r="AE1046" s="113"/>
      <c r="AF1046" s="113"/>
      <c r="AG1046" s="113"/>
    </row>
    <row r="1047" spans="2:33" x14ac:dyDescent="0.2">
      <c r="B1047" s="200"/>
      <c r="C1047" s="113"/>
      <c r="D1047" s="201"/>
      <c r="E1047" s="201"/>
      <c r="F1047" s="113"/>
      <c r="G1047" s="113"/>
      <c r="H1047" s="113"/>
      <c r="I1047" s="203"/>
      <c r="J1047" s="203"/>
      <c r="K1047" s="203"/>
      <c r="L1047" s="204"/>
      <c r="M1047" s="201"/>
      <c r="N1047" s="201"/>
      <c r="O1047" s="201"/>
      <c r="P1047" s="201"/>
      <c r="Q1047" s="113"/>
      <c r="R1047" s="113"/>
      <c r="U1047" s="201"/>
      <c r="V1047" s="113"/>
      <c r="W1047" s="113"/>
      <c r="X1047" s="113"/>
      <c r="Y1047" s="113"/>
      <c r="Z1047" s="113"/>
      <c r="AA1047" s="113"/>
      <c r="AB1047" s="113"/>
      <c r="AC1047" s="201"/>
      <c r="AD1047" s="113"/>
      <c r="AE1047" s="113"/>
      <c r="AF1047" s="113"/>
      <c r="AG1047" s="113"/>
    </row>
    <row r="1048" spans="2:33" x14ac:dyDescent="0.2">
      <c r="B1048" s="200"/>
      <c r="C1048" s="113"/>
      <c r="D1048" s="201"/>
      <c r="E1048" s="201"/>
      <c r="F1048" s="113"/>
      <c r="G1048" s="113"/>
      <c r="H1048" s="113"/>
      <c r="I1048" s="203"/>
      <c r="J1048" s="203"/>
      <c r="K1048" s="203"/>
      <c r="L1048" s="204"/>
      <c r="M1048" s="201"/>
      <c r="N1048" s="201"/>
      <c r="O1048" s="201"/>
      <c r="P1048" s="201"/>
      <c r="Q1048" s="113"/>
      <c r="R1048" s="113"/>
      <c r="U1048" s="201"/>
      <c r="V1048" s="113"/>
      <c r="W1048" s="113"/>
      <c r="X1048" s="113"/>
      <c r="Y1048" s="113"/>
      <c r="Z1048" s="113"/>
      <c r="AA1048" s="113"/>
      <c r="AB1048" s="113"/>
      <c r="AC1048" s="201"/>
      <c r="AD1048" s="113"/>
      <c r="AE1048" s="113"/>
      <c r="AF1048" s="113"/>
      <c r="AG1048" s="113"/>
    </row>
    <row r="1049" spans="2:33" x14ac:dyDescent="0.2">
      <c r="B1049" s="200"/>
      <c r="C1049" s="113"/>
      <c r="D1049" s="201"/>
      <c r="E1049" s="201"/>
      <c r="F1049" s="113"/>
      <c r="G1049" s="113"/>
      <c r="H1049" s="113"/>
      <c r="I1049" s="203"/>
      <c r="J1049" s="203"/>
      <c r="K1049" s="203"/>
      <c r="L1049" s="204"/>
      <c r="M1049" s="201"/>
      <c r="N1049" s="201"/>
      <c r="O1049" s="201"/>
      <c r="P1049" s="201"/>
      <c r="Q1049" s="113"/>
      <c r="R1049" s="113"/>
      <c r="U1049" s="201"/>
      <c r="V1049" s="113"/>
      <c r="W1049" s="113"/>
      <c r="X1049" s="113"/>
      <c r="Y1049" s="113"/>
      <c r="Z1049" s="113"/>
      <c r="AA1049" s="113"/>
      <c r="AB1049" s="113"/>
      <c r="AC1049" s="201"/>
      <c r="AD1049" s="113"/>
      <c r="AE1049" s="113"/>
      <c r="AF1049" s="113"/>
      <c r="AG1049" s="113"/>
    </row>
    <row r="1050" spans="2:33" x14ac:dyDescent="0.2">
      <c r="B1050" s="200"/>
      <c r="C1050" s="113"/>
      <c r="D1050" s="201"/>
      <c r="E1050" s="201"/>
      <c r="F1050" s="113"/>
      <c r="G1050" s="113"/>
      <c r="H1050" s="113"/>
      <c r="I1050" s="203"/>
      <c r="J1050" s="203"/>
      <c r="K1050" s="203"/>
      <c r="L1050" s="204"/>
      <c r="M1050" s="201"/>
      <c r="N1050" s="201"/>
      <c r="O1050" s="201"/>
      <c r="P1050" s="201"/>
      <c r="Q1050" s="113"/>
      <c r="R1050" s="113"/>
      <c r="U1050" s="201"/>
      <c r="V1050" s="113"/>
      <c r="W1050" s="113"/>
      <c r="X1050" s="113"/>
      <c r="Y1050" s="113"/>
      <c r="Z1050" s="113"/>
      <c r="AA1050" s="113"/>
      <c r="AB1050" s="113"/>
      <c r="AC1050" s="201"/>
      <c r="AD1050" s="113"/>
      <c r="AE1050" s="113"/>
      <c r="AF1050" s="113"/>
      <c r="AG1050" s="113"/>
    </row>
    <row r="1051" spans="2:33" x14ac:dyDescent="0.2">
      <c r="B1051" s="200"/>
      <c r="C1051" s="113"/>
      <c r="D1051" s="201"/>
      <c r="E1051" s="201"/>
      <c r="F1051" s="113"/>
      <c r="G1051" s="113"/>
      <c r="H1051" s="113"/>
      <c r="I1051" s="203"/>
      <c r="J1051" s="203"/>
      <c r="K1051" s="203"/>
      <c r="L1051" s="204"/>
      <c r="M1051" s="201"/>
      <c r="N1051" s="201"/>
      <c r="O1051" s="201"/>
      <c r="P1051" s="201"/>
      <c r="Q1051" s="113"/>
      <c r="R1051" s="113"/>
      <c r="U1051" s="201"/>
      <c r="V1051" s="113"/>
      <c r="W1051" s="113"/>
      <c r="X1051" s="113"/>
      <c r="Y1051" s="113"/>
      <c r="Z1051" s="113"/>
      <c r="AA1051" s="113"/>
      <c r="AB1051" s="113"/>
      <c r="AC1051" s="201"/>
      <c r="AD1051" s="113"/>
      <c r="AE1051" s="113"/>
      <c r="AF1051" s="113"/>
      <c r="AG1051" s="113"/>
    </row>
    <row r="1052" spans="2:33" x14ac:dyDescent="0.2">
      <c r="B1052" s="200"/>
      <c r="C1052" s="113"/>
      <c r="D1052" s="201"/>
      <c r="E1052" s="201"/>
      <c r="F1052" s="113"/>
      <c r="G1052" s="113"/>
      <c r="H1052" s="113"/>
      <c r="I1052" s="203"/>
      <c r="J1052" s="203"/>
      <c r="K1052" s="203"/>
      <c r="L1052" s="204"/>
      <c r="M1052" s="201"/>
      <c r="N1052" s="201"/>
      <c r="O1052" s="201"/>
      <c r="P1052" s="201"/>
      <c r="Q1052" s="113"/>
      <c r="R1052" s="113"/>
      <c r="U1052" s="201"/>
      <c r="V1052" s="113"/>
      <c r="W1052" s="113"/>
      <c r="X1052" s="113"/>
      <c r="Y1052" s="113"/>
      <c r="Z1052" s="113"/>
      <c r="AA1052" s="113"/>
      <c r="AB1052" s="113"/>
      <c r="AC1052" s="201"/>
      <c r="AD1052" s="113"/>
      <c r="AE1052" s="113"/>
      <c r="AF1052" s="113"/>
      <c r="AG1052" s="113"/>
    </row>
    <row r="1053" spans="2:33" x14ac:dyDescent="0.2">
      <c r="B1053" s="200"/>
      <c r="C1053" s="113"/>
      <c r="D1053" s="201"/>
      <c r="E1053" s="201"/>
      <c r="F1053" s="113"/>
      <c r="G1053" s="113"/>
      <c r="H1053" s="113"/>
      <c r="I1053" s="203"/>
      <c r="J1053" s="203"/>
      <c r="K1053" s="203"/>
      <c r="L1053" s="204"/>
      <c r="M1053" s="201"/>
      <c r="N1053" s="201"/>
      <c r="O1053" s="201"/>
      <c r="P1053" s="201"/>
      <c r="Q1053" s="113"/>
      <c r="R1053" s="113"/>
      <c r="U1053" s="201"/>
      <c r="V1053" s="113"/>
      <c r="W1053" s="113"/>
      <c r="X1053" s="113"/>
      <c r="Y1053" s="113"/>
      <c r="Z1053" s="113"/>
      <c r="AA1053" s="113"/>
      <c r="AB1053" s="113"/>
      <c r="AC1053" s="201"/>
      <c r="AD1053" s="113"/>
      <c r="AE1053" s="113"/>
      <c r="AF1053" s="113"/>
      <c r="AG1053" s="113"/>
    </row>
    <row r="1054" spans="2:33" x14ac:dyDescent="0.2">
      <c r="B1054" s="200"/>
      <c r="C1054" s="113"/>
      <c r="D1054" s="201"/>
      <c r="E1054" s="201"/>
      <c r="F1054" s="113"/>
      <c r="G1054" s="113"/>
      <c r="H1054" s="113"/>
      <c r="I1054" s="203"/>
      <c r="J1054" s="203"/>
      <c r="K1054" s="203"/>
      <c r="L1054" s="204"/>
      <c r="M1054" s="201"/>
      <c r="N1054" s="201"/>
      <c r="O1054" s="201"/>
      <c r="P1054" s="201"/>
      <c r="Q1054" s="113"/>
      <c r="R1054" s="113"/>
      <c r="U1054" s="201"/>
      <c r="V1054" s="113"/>
      <c r="W1054" s="113"/>
      <c r="X1054" s="113"/>
      <c r="Y1054" s="113"/>
      <c r="Z1054" s="113"/>
      <c r="AA1054" s="113"/>
      <c r="AB1054" s="113"/>
      <c r="AC1054" s="201"/>
      <c r="AD1054" s="113"/>
      <c r="AE1054" s="113"/>
      <c r="AF1054" s="113"/>
      <c r="AG1054" s="113"/>
    </row>
    <row r="1055" spans="2:33" x14ac:dyDescent="0.2">
      <c r="B1055" s="200"/>
      <c r="C1055" s="113"/>
      <c r="D1055" s="201"/>
      <c r="E1055" s="201"/>
      <c r="F1055" s="113"/>
      <c r="G1055" s="113"/>
      <c r="H1055" s="113"/>
      <c r="I1055" s="203"/>
      <c r="J1055" s="203"/>
      <c r="K1055" s="203"/>
      <c r="L1055" s="204"/>
      <c r="M1055" s="201"/>
      <c r="N1055" s="201"/>
      <c r="O1055" s="201"/>
      <c r="P1055" s="201"/>
      <c r="Q1055" s="113"/>
      <c r="R1055" s="113"/>
      <c r="U1055" s="201"/>
      <c r="V1055" s="113"/>
      <c r="W1055" s="113"/>
      <c r="X1055" s="113"/>
      <c r="Y1055" s="113"/>
      <c r="Z1055" s="113"/>
      <c r="AA1055" s="113"/>
      <c r="AB1055" s="113"/>
      <c r="AC1055" s="201"/>
      <c r="AD1055" s="113"/>
      <c r="AE1055" s="113"/>
      <c r="AF1055" s="113"/>
      <c r="AG1055" s="113"/>
    </row>
    <row r="1056" spans="2:33" x14ac:dyDescent="0.2">
      <c r="B1056" s="200"/>
      <c r="C1056" s="113"/>
      <c r="D1056" s="201"/>
      <c r="E1056" s="201"/>
      <c r="F1056" s="113"/>
      <c r="G1056" s="113"/>
      <c r="H1056" s="113"/>
      <c r="I1056" s="203"/>
      <c r="J1056" s="203"/>
      <c r="K1056" s="203"/>
      <c r="L1056" s="204"/>
      <c r="M1056" s="201"/>
      <c r="N1056" s="201"/>
      <c r="O1056" s="201"/>
      <c r="P1056" s="201"/>
      <c r="Q1056" s="113"/>
      <c r="R1056" s="113"/>
      <c r="U1056" s="201"/>
      <c r="V1056" s="113"/>
      <c r="W1056" s="113"/>
      <c r="X1056" s="113"/>
      <c r="Y1056" s="113"/>
      <c r="Z1056" s="113"/>
      <c r="AA1056" s="113"/>
      <c r="AB1056" s="113"/>
      <c r="AC1056" s="201"/>
      <c r="AD1056" s="113"/>
      <c r="AE1056" s="113"/>
      <c r="AF1056" s="113"/>
      <c r="AG1056" s="113"/>
    </row>
    <row r="1057" spans="2:33" x14ac:dyDescent="0.2">
      <c r="B1057" s="200"/>
      <c r="C1057" s="113"/>
      <c r="D1057" s="201"/>
      <c r="E1057" s="201"/>
      <c r="F1057" s="113"/>
      <c r="G1057" s="113"/>
      <c r="H1057" s="113"/>
      <c r="I1057" s="203"/>
      <c r="J1057" s="203"/>
      <c r="K1057" s="203"/>
      <c r="L1057" s="204"/>
      <c r="M1057" s="201"/>
      <c r="N1057" s="201"/>
      <c r="O1057" s="201"/>
      <c r="P1057" s="201"/>
      <c r="Q1057" s="113"/>
      <c r="R1057" s="113"/>
      <c r="U1057" s="201"/>
      <c r="V1057" s="113"/>
      <c r="W1057" s="113"/>
      <c r="X1057" s="113"/>
      <c r="Y1057" s="113"/>
      <c r="Z1057" s="113"/>
      <c r="AA1057" s="113"/>
      <c r="AB1057" s="113"/>
      <c r="AC1057" s="201"/>
      <c r="AD1057" s="113"/>
      <c r="AE1057" s="113"/>
      <c r="AF1057" s="113"/>
      <c r="AG1057" s="113"/>
    </row>
    <row r="1058" spans="2:33" x14ac:dyDescent="0.2">
      <c r="B1058" s="200"/>
      <c r="C1058" s="113"/>
      <c r="D1058" s="201"/>
      <c r="E1058" s="201"/>
      <c r="F1058" s="113"/>
      <c r="G1058" s="113"/>
      <c r="H1058" s="113"/>
      <c r="I1058" s="203"/>
      <c r="J1058" s="203"/>
      <c r="K1058" s="203"/>
      <c r="L1058" s="204"/>
      <c r="M1058" s="201"/>
      <c r="N1058" s="201"/>
      <c r="O1058" s="201"/>
      <c r="P1058" s="201"/>
      <c r="Q1058" s="113"/>
      <c r="R1058" s="113"/>
      <c r="U1058" s="201"/>
      <c r="V1058" s="113"/>
      <c r="W1058" s="113"/>
      <c r="X1058" s="113"/>
      <c r="Y1058" s="113"/>
      <c r="Z1058" s="113"/>
      <c r="AA1058" s="113"/>
      <c r="AB1058" s="113"/>
      <c r="AC1058" s="201"/>
      <c r="AD1058" s="113"/>
      <c r="AE1058" s="113"/>
      <c r="AF1058" s="113"/>
      <c r="AG1058" s="113"/>
    </row>
    <row r="1059" spans="2:33" x14ac:dyDescent="0.2">
      <c r="B1059" s="200"/>
      <c r="C1059" s="113"/>
      <c r="D1059" s="201"/>
      <c r="E1059" s="201"/>
      <c r="F1059" s="113"/>
      <c r="G1059" s="113"/>
      <c r="H1059" s="113"/>
      <c r="I1059" s="203"/>
      <c r="J1059" s="203"/>
      <c r="K1059" s="203"/>
      <c r="L1059" s="204"/>
      <c r="M1059" s="201"/>
      <c r="N1059" s="201"/>
      <c r="O1059" s="201"/>
      <c r="P1059" s="201"/>
      <c r="Q1059" s="113"/>
      <c r="R1059" s="113"/>
      <c r="U1059" s="201"/>
      <c r="V1059" s="113"/>
      <c r="W1059" s="113"/>
      <c r="X1059" s="113"/>
      <c r="Y1059" s="113"/>
      <c r="Z1059" s="113"/>
      <c r="AA1059" s="113"/>
      <c r="AB1059" s="113"/>
      <c r="AC1059" s="201"/>
      <c r="AD1059" s="113"/>
      <c r="AE1059" s="113"/>
      <c r="AF1059" s="113"/>
      <c r="AG1059" s="113"/>
    </row>
    <row r="1060" spans="2:33" x14ac:dyDescent="0.2">
      <c r="B1060" s="200"/>
      <c r="C1060" s="113"/>
      <c r="D1060" s="201"/>
      <c r="E1060" s="201"/>
      <c r="F1060" s="113"/>
      <c r="G1060" s="113"/>
      <c r="H1060" s="113"/>
      <c r="I1060" s="203"/>
      <c r="J1060" s="203"/>
      <c r="K1060" s="203"/>
      <c r="L1060" s="204"/>
      <c r="M1060" s="201"/>
      <c r="N1060" s="201"/>
      <c r="O1060" s="201"/>
      <c r="P1060" s="201"/>
      <c r="Q1060" s="113"/>
      <c r="R1060" s="113"/>
      <c r="U1060" s="201"/>
      <c r="V1060" s="113"/>
      <c r="W1060" s="113"/>
      <c r="X1060" s="113"/>
      <c r="Y1060" s="113"/>
      <c r="Z1060" s="113"/>
      <c r="AA1060" s="113"/>
      <c r="AB1060" s="113"/>
      <c r="AC1060" s="201"/>
      <c r="AD1060" s="113"/>
      <c r="AE1060" s="113"/>
      <c r="AF1060" s="113"/>
      <c r="AG1060" s="113"/>
    </row>
    <row r="1061" spans="2:33" x14ac:dyDescent="0.2">
      <c r="B1061" s="200"/>
      <c r="C1061" s="113"/>
      <c r="D1061" s="201"/>
      <c r="E1061" s="201"/>
      <c r="F1061" s="113"/>
      <c r="G1061" s="113"/>
      <c r="H1061" s="113"/>
      <c r="I1061" s="203"/>
      <c r="J1061" s="203"/>
      <c r="K1061" s="203"/>
      <c r="L1061" s="204"/>
      <c r="M1061" s="201"/>
      <c r="N1061" s="201"/>
      <c r="O1061" s="201"/>
      <c r="P1061" s="201"/>
      <c r="Q1061" s="113"/>
      <c r="R1061" s="113"/>
      <c r="U1061" s="201"/>
      <c r="V1061" s="113"/>
      <c r="W1061" s="113"/>
      <c r="X1061" s="113"/>
      <c r="Y1061" s="113"/>
      <c r="Z1061" s="113"/>
      <c r="AA1061" s="113"/>
      <c r="AB1061" s="113"/>
      <c r="AC1061" s="201"/>
      <c r="AD1061" s="113"/>
      <c r="AE1061" s="113"/>
      <c r="AF1061" s="113"/>
      <c r="AG1061" s="113"/>
    </row>
    <row r="1062" spans="2:33" x14ac:dyDescent="0.2">
      <c r="B1062" s="200"/>
      <c r="C1062" s="113"/>
      <c r="D1062" s="201"/>
      <c r="E1062" s="201"/>
      <c r="F1062" s="113"/>
      <c r="G1062" s="113"/>
      <c r="H1062" s="113"/>
      <c r="I1062" s="203"/>
      <c r="J1062" s="203"/>
      <c r="K1062" s="203"/>
      <c r="L1062" s="204"/>
      <c r="M1062" s="201"/>
      <c r="N1062" s="201"/>
      <c r="O1062" s="201"/>
      <c r="P1062" s="201"/>
      <c r="Q1062" s="113"/>
      <c r="R1062" s="113"/>
      <c r="U1062" s="201"/>
      <c r="V1062" s="113"/>
      <c r="W1062" s="113"/>
      <c r="X1062" s="113"/>
      <c r="Y1062" s="113"/>
      <c r="Z1062" s="113"/>
      <c r="AA1062" s="113"/>
      <c r="AB1062" s="113"/>
      <c r="AC1062" s="201"/>
      <c r="AD1062" s="113"/>
      <c r="AE1062" s="113"/>
      <c r="AF1062" s="113"/>
      <c r="AG1062" s="113"/>
    </row>
    <row r="1063" spans="2:33" x14ac:dyDescent="0.2">
      <c r="B1063" s="200"/>
      <c r="C1063" s="113"/>
      <c r="D1063" s="201"/>
      <c r="E1063" s="201"/>
      <c r="F1063" s="113"/>
      <c r="G1063" s="113"/>
      <c r="H1063" s="113"/>
      <c r="I1063" s="203"/>
      <c r="J1063" s="203"/>
      <c r="K1063" s="203"/>
      <c r="L1063" s="204"/>
      <c r="M1063" s="201"/>
      <c r="N1063" s="201"/>
      <c r="O1063" s="201"/>
      <c r="P1063" s="201"/>
      <c r="Q1063" s="113"/>
      <c r="R1063" s="113"/>
      <c r="U1063" s="201"/>
      <c r="V1063" s="113"/>
      <c r="W1063" s="113"/>
      <c r="X1063" s="113"/>
      <c r="Y1063" s="113"/>
      <c r="Z1063" s="113"/>
      <c r="AA1063" s="113"/>
      <c r="AB1063" s="113"/>
      <c r="AC1063" s="201"/>
      <c r="AD1063" s="113"/>
      <c r="AE1063" s="113"/>
      <c r="AF1063" s="113"/>
      <c r="AG1063" s="113"/>
    </row>
    <row r="1064" spans="2:33" x14ac:dyDescent="0.2">
      <c r="B1064" s="200"/>
      <c r="C1064" s="113"/>
      <c r="D1064" s="201"/>
      <c r="E1064" s="201"/>
      <c r="F1064" s="113"/>
      <c r="G1064" s="113"/>
      <c r="H1064" s="113"/>
      <c r="I1064" s="203"/>
      <c r="J1064" s="203"/>
      <c r="K1064" s="203"/>
      <c r="L1064" s="204"/>
      <c r="M1064" s="201"/>
      <c r="N1064" s="201"/>
      <c r="O1064" s="201"/>
      <c r="P1064" s="201"/>
      <c r="Q1064" s="113"/>
      <c r="R1064" s="113"/>
      <c r="U1064" s="201"/>
      <c r="V1064" s="113"/>
      <c r="W1064" s="113"/>
      <c r="X1064" s="113"/>
      <c r="Y1064" s="113"/>
      <c r="Z1064" s="113"/>
      <c r="AA1064" s="113"/>
      <c r="AB1064" s="113"/>
      <c r="AC1064" s="201"/>
      <c r="AD1064" s="113"/>
      <c r="AE1064" s="113"/>
      <c r="AF1064" s="113"/>
      <c r="AG1064" s="113"/>
    </row>
    <row r="1065" spans="2:33" x14ac:dyDescent="0.2">
      <c r="B1065" s="200"/>
      <c r="C1065" s="113"/>
      <c r="D1065" s="201"/>
      <c r="E1065" s="201"/>
      <c r="F1065" s="113"/>
      <c r="G1065" s="113"/>
      <c r="H1065" s="113"/>
      <c r="I1065" s="203"/>
      <c r="J1065" s="203"/>
      <c r="K1065" s="203"/>
      <c r="L1065" s="204"/>
      <c r="M1065" s="201"/>
      <c r="N1065" s="201"/>
      <c r="O1065" s="201"/>
      <c r="P1065" s="201"/>
      <c r="Q1065" s="113"/>
      <c r="R1065" s="113"/>
      <c r="U1065" s="201"/>
      <c r="V1065" s="113"/>
      <c r="W1065" s="113"/>
      <c r="X1065" s="113"/>
      <c r="Y1065" s="113"/>
      <c r="Z1065" s="113"/>
      <c r="AA1065" s="113"/>
      <c r="AB1065" s="113"/>
      <c r="AC1065" s="201"/>
      <c r="AD1065" s="113"/>
      <c r="AE1065" s="113"/>
      <c r="AF1065" s="113"/>
      <c r="AG1065" s="113"/>
    </row>
    <row r="1066" spans="2:33" x14ac:dyDescent="0.2">
      <c r="B1066" s="200"/>
      <c r="C1066" s="113"/>
      <c r="D1066" s="201"/>
      <c r="E1066" s="201"/>
      <c r="F1066" s="113"/>
      <c r="G1066" s="113"/>
      <c r="H1066" s="113"/>
      <c r="I1066" s="203"/>
      <c r="J1066" s="203"/>
      <c r="K1066" s="203"/>
      <c r="L1066" s="204"/>
      <c r="M1066" s="201"/>
      <c r="N1066" s="201"/>
      <c r="O1066" s="201"/>
      <c r="P1066" s="201"/>
      <c r="Q1066" s="113"/>
      <c r="R1066" s="113"/>
      <c r="U1066" s="201"/>
      <c r="V1066" s="113"/>
      <c r="W1066" s="113"/>
      <c r="X1066" s="113"/>
      <c r="Y1066" s="113"/>
      <c r="Z1066" s="113"/>
      <c r="AA1066" s="113"/>
      <c r="AB1066" s="113"/>
      <c r="AC1066" s="201"/>
      <c r="AD1066" s="113"/>
      <c r="AE1066" s="113"/>
      <c r="AF1066" s="113"/>
      <c r="AG1066" s="113"/>
    </row>
    <row r="1067" spans="2:33" x14ac:dyDescent="0.2">
      <c r="B1067" s="200"/>
      <c r="C1067" s="113"/>
      <c r="D1067" s="201"/>
      <c r="E1067" s="201"/>
      <c r="F1067" s="113"/>
      <c r="G1067" s="113"/>
      <c r="H1067" s="113"/>
      <c r="I1067" s="203"/>
      <c r="J1067" s="203"/>
      <c r="K1067" s="203"/>
      <c r="L1067" s="204"/>
      <c r="M1067" s="201"/>
      <c r="N1067" s="201"/>
      <c r="O1067" s="201"/>
      <c r="P1067" s="201"/>
      <c r="Q1067" s="113"/>
      <c r="R1067" s="113"/>
      <c r="U1067" s="201"/>
      <c r="V1067" s="113"/>
      <c r="W1067" s="113"/>
      <c r="X1067" s="113"/>
      <c r="Y1067" s="113"/>
      <c r="Z1067" s="113"/>
      <c r="AA1067" s="113"/>
      <c r="AB1067" s="113"/>
      <c r="AC1067" s="201"/>
      <c r="AD1067" s="113"/>
      <c r="AE1067" s="113"/>
      <c r="AF1067" s="113"/>
      <c r="AG1067" s="113"/>
    </row>
    <row r="1068" spans="2:33" x14ac:dyDescent="0.2">
      <c r="B1068" s="200"/>
      <c r="C1068" s="113"/>
      <c r="D1068" s="201"/>
      <c r="E1068" s="201"/>
      <c r="F1068" s="113"/>
      <c r="G1068" s="113"/>
      <c r="H1068" s="113"/>
      <c r="I1068" s="203"/>
      <c r="J1068" s="203"/>
      <c r="K1068" s="203"/>
      <c r="L1068" s="204"/>
      <c r="M1068" s="201"/>
      <c r="N1068" s="201"/>
      <c r="O1068" s="201"/>
      <c r="P1068" s="201"/>
      <c r="Q1068" s="113"/>
      <c r="R1068" s="113"/>
      <c r="U1068" s="201"/>
      <c r="V1068" s="113"/>
      <c r="W1068" s="113"/>
      <c r="X1068" s="113"/>
      <c r="Y1068" s="113"/>
      <c r="Z1068" s="113"/>
      <c r="AA1068" s="113"/>
      <c r="AB1068" s="113"/>
      <c r="AC1068" s="201"/>
      <c r="AD1068" s="113"/>
      <c r="AE1068" s="113"/>
      <c r="AF1068" s="113"/>
      <c r="AG1068" s="113"/>
    </row>
    <row r="1069" spans="2:33" x14ac:dyDescent="0.2">
      <c r="B1069" s="200"/>
      <c r="C1069" s="113"/>
      <c r="D1069" s="201"/>
      <c r="E1069" s="201"/>
      <c r="F1069" s="113"/>
      <c r="G1069" s="113"/>
      <c r="H1069" s="113"/>
      <c r="I1069" s="203"/>
      <c r="J1069" s="203"/>
      <c r="K1069" s="203"/>
      <c r="L1069" s="204"/>
      <c r="M1069" s="201"/>
      <c r="N1069" s="201"/>
      <c r="O1069" s="201"/>
      <c r="P1069" s="201"/>
      <c r="Q1069" s="113"/>
      <c r="R1069" s="113"/>
      <c r="U1069" s="201"/>
      <c r="V1069" s="113"/>
      <c r="W1069" s="113"/>
      <c r="X1069" s="113"/>
      <c r="Y1069" s="113"/>
      <c r="Z1069" s="113"/>
      <c r="AA1069" s="113"/>
      <c r="AB1069" s="113"/>
      <c r="AC1069" s="201"/>
      <c r="AD1069" s="113"/>
      <c r="AE1069" s="113"/>
      <c r="AF1069" s="113"/>
      <c r="AG1069" s="113"/>
    </row>
    <row r="1070" spans="2:33" x14ac:dyDescent="0.2">
      <c r="B1070" s="200"/>
      <c r="C1070" s="113"/>
      <c r="D1070" s="201"/>
      <c r="E1070" s="201"/>
      <c r="F1070" s="113"/>
      <c r="G1070" s="113"/>
      <c r="H1070" s="113"/>
      <c r="I1070" s="203"/>
      <c r="J1070" s="203"/>
      <c r="K1070" s="203"/>
      <c r="L1070" s="204"/>
      <c r="M1070" s="201"/>
      <c r="N1070" s="201"/>
      <c r="O1070" s="201"/>
      <c r="P1070" s="201"/>
      <c r="Q1070" s="113"/>
      <c r="R1070" s="113"/>
      <c r="U1070" s="201"/>
      <c r="V1070" s="113"/>
      <c r="W1070" s="113"/>
      <c r="X1070" s="113"/>
      <c r="Y1070" s="113"/>
      <c r="Z1070" s="113"/>
      <c r="AA1070" s="113"/>
      <c r="AB1070" s="113"/>
      <c r="AC1070" s="201"/>
      <c r="AD1070" s="113"/>
      <c r="AE1070" s="113"/>
      <c r="AF1070" s="113"/>
      <c r="AG1070" s="113"/>
    </row>
    <row r="1071" spans="2:33" x14ac:dyDescent="0.2">
      <c r="B1071" s="200"/>
      <c r="C1071" s="113"/>
      <c r="D1071" s="201"/>
      <c r="E1071" s="201"/>
      <c r="F1071" s="113"/>
      <c r="G1071" s="113"/>
      <c r="H1071" s="113"/>
      <c r="I1071" s="203"/>
      <c r="J1071" s="203"/>
      <c r="K1071" s="203"/>
      <c r="L1071" s="204"/>
      <c r="M1071" s="201"/>
      <c r="N1071" s="201"/>
      <c r="O1071" s="201"/>
      <c r="P1071" s="201"/>
      <c r="Q1071" s="113"/>
      <c r="R1071" s="113"/>
      <c r="U1071" s="201"/>
      <c r="V1071" s="113"/>
      <c r="W1071" s="113"/>
      <c r="X1071" s="113"/>
      <c r="Y1071" s="113"/>
      <c r="Z1071" s="113"/>
      <c r="AA1071" s="113"/>
      <c r="AB1071" s="113"/>
      <c r="AC1071" s="201"/>
      <c r="AD1071" s="113"/>
      <c r="AE1071" s="113"/>
      <c r="AF1071" s="113"/>
      <c r="AG1071" s="113"/>
    </row>
    <row r="1072" spans="2:33" x14ac:dyDescent="0.2">
      <c r="B1072" s="200"/>
      <c r="C1072" s="113"/>
      <c r="D1072" s="201"/>
      <c r="E1072" s="201"/>
      <c r="F1072" s="113"/>
      <c r="G1072" s="113"/>
      <c r="H1072" s="113"/>
      <c r="I1072" s="203"/>
      <c r="J1072" s="203"/>
      <c r="K1072" s="203"/>
      <c r="L1072" s="204"/>
      <c r="M1072" s="201"/>
      <c r="N1072" s="201"/>
      <c r="O1072" s="201"/>
      <c r="P1072" s="201"/>
      <c r="Q1072" s="113"/>
      <c r="R1072" s="113"/>
      <c r="U1072" s="201"/>
      <c r="V1072" s="113"/>
      <c r="W1072" s="113"/>
      <c r="X1072" s="113"/>
      <c r="Y1072" s="113"/>
      <c r="Z1072" s="113"/>
      <c r="AA1072" s="113"/>
      <c r="AB1072" s="113"/>
      <c r="AC1072" s="201"/>
      <c r="AD1072" s="113"/>
      <c r="AE1072" s="113"/>
      <c r="AF1072" s="113"/>
      <c r="AG1072" s="113"/>
    </row>
    <row r="1073" spans="2:33" x14ac:dyDescent="0.2">
      <c r="B1073" s="200"/>
      <c r="C1073" s="113"/>
      <c r="D1073" s="201"/>
      <c r="E1073" s="201"/>
      <c r="F1073" s="113"/>
      <c r="G1073" s="113"/>
      <c r="H1073" s="113"/>
      <c r="I1073" s="203"/>
      <c r="J1073" s="203"/>
      <c r="K1073" s="203"/>
      <c r="L1073" s="204"/>
      <c r="M1073" s="201"/>
      <c r="N1073" s="201"/>
      <c r="O1073" s="201"/>
      <c r="P1073" s="201"/>
      <c r="Q1073" s="113"/>
      <c r="R1073" s="113"/>
      <c r="U1073" s="201"/>
      <c r="V1073" s="113"/>
      <c r="W1073" s="113"/>
      <c r="X1073" s="113"/>
      <c r="Y1073" s="113"/>
      <c r="Z1073" s="113"/>
      <c r="AA1073" s="113"/>
      <c r="AB1073" s="113"/>
      <c r="AC1073" s="201"/>
      <c r="AD1073" s="113"/>
      <c r="AE1073" s="113"/>
      <c r="AF1073" s="113"/>
      <c r="AG1073" s="113"/>
    </row>
    <row r="1074" spans="2:33" x14ac:dyDescent="0.2">
      <c r="B1074" s="200"/>
      <c r="C1074" s="113"/>
      <c r="D1074" s="201"/>
      <c r="E1074" s="201"/>
      <c r="F1074" s="113"/>
      <c r="G1074" s="113"/>
      <c r="H1074" s="113"/>
      <c r="I1074" s="203"/>
      <c r="J1074" s="203"/>
      <c r="K1074" s="203"/>
      <c r="L1074" s="204"/>
      <c r="M1074" s="201"/>
      <c r="N1074" s="201"/>
      <c r="O1074" s="201"/>
      <c r="P1074" s="201"/>
      <c r="Q1074" s="113"/>
      <c r="R1074" s="113"/>
      <c r="U1074" s="201"/>
      <c r="V1074" s="113"/>
      <c r="W1074" s="113"/>
      <c r="X1074" s="113"/>
      <c r="Y1074" s="113"/>
      <c r="Z1074" s="113"/>
      <c r="AA1074" s="113"/>
      <c r="AB1074" s="113"/>
      <c r="AC1074" s="201"/>
      <c r="AD1074" s="113"/>
      <c r="AE1074" s="113"/>
      <c r="AF1074" s="113"/>
      <c r="AG1074" s="113"/>
    </row>
    <row r="1075" spans="2:33" x14ac:dyDescent="0.2">
      <c r="B1075" s="200"/>
      <c r="C1075" s="113"/>
      <c r="D1075" s="201"/>
      <c r="E1075" s="201"/>
      <c r="F1075" s="113"/>
      <c r="G1075" s="113"/>
      <c r="H1075" s="113"/>
      <c r="I1075" s="203"/>
      <c r="J1075" s="203"/>
      <c r="K1075" s="203"/>
      <c r="L1075" s="204"/>
      <c r="M1075" s="201"/>
      <c r="N1075" s="201"/>
      <c r="O1075" s="201"/>
      <c r="P1075" s="201"/>
      <c r="Q1075" s="113"/>
      <c r="R1075" s="113"/>
      <c r="U1075" s="201"/>
      <c r="V1075" s="113"/>
      <c r="W1075" s="113"/>
      <c r="X1075" s="113"/>
      <c r="Y1075" s="113"/>
      <c r="Z1075" s="113"/>
      <c r="AA1075" s="113"/>
      <c r="AB1075" s="113"/>
      <c r="AC1075" s="201"/>
      <c r="AD1075" s="113"/>
      <c r="AE1075" s="113"/>
      <c r="AF1075" s="113"/>
      <c r="AG1075" s="113"/>
    </row>
    <row r="1076" spans="2:33" x14ac:dyDescent="0.2">
      <c r="B1076" s="200"/>
      <c r="C1076" s="113"/>
      <c r="D1076" s="201"/>
      <c r="E1076" s="201"/>
      <c r="F1076" s="113"/>
      <c r="G1076" s="113"/>
      <c r="H1076" s="113"/>
      <c r="I1076" s="203"/>
      <c r="J1076" s="203"/>
      <c r="K1076" s="203"/>
      <c r="L1076" s="204"/>
      <c r="M1076" s="201"/>
      <c r="N1076" s="201"/>
      <c r="O1076" s="201"/>
      <c r="P1076" s="201"/>
      <c r="Q1076" s="113"/>
      <c r="R1076" s="113"/>
      <c r="U1076" s="201"/>
      <c r="V1076" s="113"/>
      <c r="W1076" s="113"/>
      <c r="X1076" s="113"/>
      <c r="Y1076" s="113"/>
      <c r="Z1076" s="113"/>
      <c r="AA1076" s="113"/>
      <c r="AB1076" s="113"/>
      <c r="AC1076" s="201"/>
      <c r="AD1076" s="113"/>
      <c r="AE1076" s="113"/>
      <c r="AF1076" s="113"/>
      <c r="AG1076" s="113"/>
    </row>
    <row r="1077" spans="2:33" x14ac:dyDescent="0.2">
      <c r="B1077" s="200"/>
      <c r="C1077" s="113"/>
      <c r="D1077" s="201"/>
      <c r="E1077" s="201"/>
      <c r="F1077" s="113"/>
      <c r="G1077" s="113"/>
      <c r="H1077" s="113"/>
      <c r="I1077" s="203"/>
      <c r="J1077" s="203"/>
      <c r="K1077" s="203"/>
      <c r="L1077" s="204"/>
      <c r="M1077" s="201"/>
      <c r="N1077" s="201"/>
      <c r="O1077" s="201"/>
      <c r="P1077" s="201"/>
      <c r="Q1077" s="113"/>
      <c r="R1077" s="113"/>
      <c r="U1077" s="201"/>
      <c r="V1077" s="113"/>
      <c r="W1077" s="113"/>
      <c r="X1077" s="113"/>
      <c r="Y1077" s="113"/>
      <c r="Z1077" s="113"/>
      <c r="AA1077" s="113"/>
      <c r="AB1077" s="113"/>
      <c r="AC1077" s="201"/>
      <c r="AD1077" s="113"/>
      <c r="AE1077" s="113"/>
      <c r="AF1077" s="113"/>
      <c r="AG1077" s="113"/>
    </row>
    <row r="1078" spans="2:33" x14ac:dyDescent="0.2">
      <c r="B1078" s="200"/>
      <c r="C1078" s="113"/>
      <c r="D1078" s="201"/>
      <c r="E1078" s="201"/>
      <c r="F1078" s="113"/>
      <c r="G1078" s="113"/>
      <c r="H1078" s="113"/>
      <c r="I1078" s="203"/>
      <c r="J1078" s="203"/>
      <c r="K1078" s="203"/>
      <c r="L1078" s="204"/>
      <c r="M1078" s="201"/>
      <c r="N1078" s="201"/>
      <c r="O1078" s="201"/>
      <c r="P1078" s="201"/>
      <c r="Q1078" s="113"/>
      <c r="R1078" s="113"/>
      <c r="U1078" s="201"/>
      <c r="V1078" s="113"/>
      <c r="W1078" s="113"/>
      <c r="X1078" s="113"/>
      <c r="Y1078" s="113"/>
      <c r="Z1078" s="113"/>
      <c r="AA1078" s="113"/>
      <c r="AB1078" s="113"/>
      <c r="AC1078" s="201"/>
      <c r="AD1078" s="113"/>
      <c r="AE1078" s="113"/>
      <c r="AF1078" s="113"/>
      <c r="AG1078" s="113"/>
    </row>
    <row r="1079" spans="2:33" x14ac:dyDescent="0.2">
      <c r="B1079" s="200"/>
      <c r="C1079" s="113"/>
      <c r="D1079" s="201"/>
      <c r="E1079" s="201"/>
      <c r="F1079" s="113"/>
      <c r="G1079" s="113"/>
      <c r="H1079" s="113"/>
      <c r="I1079" s="203"/>
      <c r="J1079" s="203"/>
      <c r="K1079" s="203"/>
      <c r="L1079" s="204"/>
      <c r="M1079" s="201"/>
      <c r="N1079" s="201"/>
      <c r="O1079" s="201"/>
      <c r="P1079" s="201"/>
      <c r="Q1079" s="113"/>
      <c r="R1079" s="113"/>
      <c r="U1079" s="201"/>
      <c r="V1079" s="113"/>
      <c r="W1079" s="113"/>
      <c r="X1079" s="113"/>
      <c r="Y1079" s="113"/>
      <c r="Z1079" s="113"/>
      <c r="AA1079" s="113"/>
      <c r="AB1079" s="113"/>
      <c r="AC1079" s="201"/>
      <c r="AD1079" s="113"/>
      <c r="AE1079" s="113"/>
      <c r="AF1079" s="113"/>
      <c r="AG1079" s="113"/>
    </row>
    <row r="1080" spans="2:33" x14ac:dyDescent="0.2">
      <c r="B1080" s="200"/>
      <c r="C1080" s="113"/>
      <c r="D1080" s="201"/>
      <c r="E1080" s="201"/>
      <c r="F1080" s="113"/>
      <c r="G1080" s="113"/>
      <c r="H1080" s="113"/>
      <c r="I1080" s="203"/>
      <c r="J1080" s="203"/>
      <c r="K1080" s="203"/>
      <c r="L1080" s="204"/>
      <c r="M1080" s="201"/>
      <c r="N1080" s="201"/>
      <c r="O1080" s="201"/>
      <c r="P1080" s="201"/>
      <c r="Q1080" s="113"/>
      <c r="R1080" s="113"/>
      <c r="U1080" s="201"/>
      <c r="V1080" s="113"/>
      <c r="W1080" s="113"/>
      <c r="X1080" s="113"/>
      <c r="Y1080" s="113"/>
      <c r="Z1080" s="113"/>
      <c r="AA1080" s="113"/>
      <c r="AB1080" s="113"/>
      <c r="AC1080" s="201"/>
      <c r="AD1080" s="113"/>
      <c r="AE1080" s="113"/>
      <c r="AF1080" s="113"/>
      <c r="AG1080" s="113"/>
    </row>
    <row r="1081" spans="2:33" x14ac:dyDescent="0.2">
      <c r="B1081" s="200"/>
      <c r="C1081" s="113"/>
      <c r="D1081" s="201"/>
      <c r="E1081" s="201"/>
      <c r="F1081" s="113"/>
      <c r="G1081" s="113"/>
      <c r="H1081" s="113"/>
      <c r="I1081" s="203"/>
      <c r="J1081" s="203"/>
      <c r="K1081" s="203"/>
      <c r="L1081" s="204"/>
      <c r="M1081" s="201"/>
      <c r="N1081" s="201"/>
      <c r="O1081" s="201"/>
      <c r="P1081" s="201"/>
      <c r="Q1081" s="113"/>
      <c r="R1081" s="113"/>
      <c r="U1081" s="201"/>
      <c r="V1081" s="113"/>
      <c r="W1081" s="113"/>
      <c r="X1081" s="113"/>
      <c r="Y1081" s="113"/>
      <c r="Z1081" s="113"/>
      <c r="AA1081" s="113"/>
      <c r="AB1081" s="113"/>
      <c r="AC1081" s="201"/>
      <c r="AD1081" s="113"/>
      <c r="AE1081" s="113"/>
      <c r="AF1081" s="113"/>
      <c r="AG1081" s="113"/>
    </row>
    <row r="1082" spans="2:33" x14ac:dyDescent="0.2">
      <c r="B1082" s="200"/>
      <c r="C1082" s="113"/>
      <c r="D1082" s="201"/>
      <c r="E1082" s="201"/>
      <c r="F1082" s="113"/>
      <c r="G1082" s="113"/>
      <c r="H1082" s="113"/>
      <c r="I1082" s="203"/>
      <c r="J1082" s="203"/>
      <c r="K1082" s="203"/>
      <c r="L1082" s="204"/>
      <c r="M1082" s="201"/>
      <c r="N1082" s="201"/>
      <c r="O1082" s="201"/>
      <c r="P1082" s="201"/>
      <c r="Q1082" s="113"/>
      <c r="R1082" s="113"/>
      <c r="U1082" s="201"/>
      <c r="V1082" s="113"/>
      <c r="W1082" s="113"/>
      <c r="X1082" s="113"/>
      <c r="Y1082" s="113"/>
      <c r="Z1082" s="113"/>
      <c r="AA1082" s="113"/>
      <c r="AB1082" s="113"/>
      <c r="AC1082" s="201"/>
      <c r="AD1082" s="113"/>
      <c r="AE1082" s="113"/>
      <c r="AF1082" s="113"/>
      <c r="AG1082" s="113"/>
    </row>
    <row r="1083" spans="2:33" x14ac:dyDescent="0.2">
      <c r="B1083" s="200"/>
      <c r="C1083" s="113"/>
      <c r="D1083" s="201"/>
      <c r="E1083" s="201"/>
      <c r="F1083" s="113"/>
      <c r="G1083" s="113"/>
      <c r="H1083" s="113"/>
      <c r="I1083" s="203"/>
      <c r="J1083" s="203"/>
      <c r="K1083" s="203"/>
      <c r="L1083" s="204"/>
      <c r="M1083" s="201"/>
      <c r="N1083" s="201"/>
      <c r="O1083" s="201"/>
      <c r="P1083" s="201"/>
      <c r="Q1083" s="113"/>
      <c r="R1083" s="113"/>
      <c r="U1083" s="201"/>
      <c r="V1083" s="113"/>
      <c r="W1083" s="113"/>
      <c r="X1083" s="113"/>
      <c r="Y1083" s="113"/>
      <c r="Z1083" s="113"/>
      <c r="AA1083" s="113"/>
      <c r="AB1083" s="113"/>
      <c r="AC1083" s="201"/>
      <c r="AD1083" s="113"/>
      <c r="AE1083" s="113"/>
      <c r="AF1083" s="113"/>
      <c r="AG1083" s="113"/>
    </row>
    <row r="1084" spans="2:33" x14ac:dyDescent="0.2">
      <c r="B1084" s="200"/>
      <c r="C1084" s="113"/>
      <c r="D1084" s="201"/>
      <c r="E1084" s="201"/>
      <c r="F1084" s="113"/>
      <c r="G1084" s="113"/>
      <c r="H1084" s="113"/>
      <c r="I1084" s="203"/>
      <c r="J1084" s="203"/>
      <c r="K1084" s="203"/>
      <c r="L1084" s="204"/>
      <c r="M1084" s="201"/>
      <c r="N1084" s="201"/>
      <c r="O1084" s="201"/>
      <c r="P1084" s="201"/>
      <c r="Q1084" s="113"/>
      <c r="R1084" s="113"/>
      <c r="U1084" s="201"/>
      <c r="V1084" s="113"/>
      <c r="W1084" s="113"/>
      <c r="X1084" s="113"/>
      <c r="Y1084" s="113"/>
      <c r="Z1084" s="113"/>
      <c r="AA1084" s="113"/>
      <c r="AB1084" s="113"/>
      <c r="AC1084" s="201"/>
      <c r="AD1084" s="113"/>
      <c r="AE1084" s="113"/>
      <c r="AF1084" s="113"/>
      <c r="AG1084" s="113"/>
    </row>
    <row r="1085" spans="2:33" x14ac:dyDescent="0.2">
      <c r="B1085" s="200"/>
      <c r="C1085" s="113"/>
      <c r="D1085" s="201"/>
      <c r="E1085" s="201"/>
      <c r="F1085" s="113"/>
      <c r="G1085" s="113"/>
      <c r="H1085" s="113"/>
      <c r="I1085" s="203"/>
      <c r="J1085" s="203"/>
      <c r="K1085" s="203"/>
      <c r="L1085" s="204"/>
      <c r="M1085" s="201"/>
      <c r="N1085" s="201"/>
      <c r="O1085" s="201"/>
      <c r="P1085" s="201"/>
      <c r="Q1085" s="113"/>
      <c r="R1085" s="113"/>
      <c r="U1085" s="201"/>
      <c r="V1085" s="113"/>
      <c r="W1085" s="113"/>
      <c r="X1085" s="113"/>
      <c r="Y1085" s="113"/>
      <c r="Z1085" s="113"/>
      <c r="AA1085" s="113"/>
      <c r="AB1085" s="113"/>
      <c r="AC1085" s="201"/>
      <c r="AD1085" s="113"/>
      <c r="AE1085" s="113"/>
      <c r="AF1085" s="113"/>
      <c r="AG1085" s="113"/>
    </row>
    <row r="1086" spans="2:33" x14ac:dyDescent="0.2">
      <c r="B1086" s="200"/>
      <c r="C1086" s="113"/>
      <c r="D1086" s="201"/>
      <c r="E1086" s="201"/>
      <c r="F1086" s="113"/>
      <c r="G1086" s="113"/>
      <c r="H1086" s="113"/>
      <c r="I1086" s="203"/>
      <c r="J1086" s="203"/>
      <c r="K1086" s="203"/>
      <c r="L1086" s="204"/>
      <c r="M1086" s="201"/>
      <c r="N1086" s="201"/>
      <c r="O1086" s="201"/>
      <c r="P1086" s="201"/>
      <c r="Q1086" s="113"/>
      <c r="R1086" s="113"/>
      <c r="U1086" s="201"/>
      <c r="V1086" s="113"/>
      <c r="W1086" s="113"/>
      <c r="X1086" s="113"/>
      <c r="Y1086" s="113"/>
      <c r="Z1086" s="113"/>
      <c r="AA1086" s="113"/>
      <c r="AB1086" s="113"/>
      <c r="AC1086" s="201"/>
      <c r="AD1086" s="113"/>
      <c r="AE1086" s="113"/>
      <c r="AF1086" s="113"/>
      <c r="AG1086" s="113"/>
    </row>
    <row r="1087" spans="2:33" x14ac:dyDescent="0.2">
      <c r="B1087" s="200"/>
      <c r="C1087" s="113"/>
      <c r="D1087" s="201"/>
      <c r="E1087" s="201"/>
      <c r="F1087" s="113"/>
      <c r="G1087" s="113"/>
      <c r="H1087" s="113"/>
      <c r="I1087" s="203"/>
      <c r="J1087" s="203"/>
      <c r="K1087" s="203"/>
      <c r="L1087" s="204"/>
      <c r="M1087" s="201"/>
      <c r="N1087" s="201"/>
      <c r="O1087" s="201"/>
      <c r="P1087" s="201"/>
      <c r="Q1087" s="113"/>
      <c r="R1087" s="113"/>
      <c r="U1087" s="201"/>
      <c r="V1087" s="113"/>
      <c r="W1087" s="113"/>
      <c r="X1087" s="113"/>
      <c r="Y1087" s="113"/>
      <c r="Z1087" s="113"/>
      <c r="AA1087" s="113"/>
      <c r="AB1087" s="113"/>
      <c r="AC1087" s="201"/>
      <c r="AD1087" s="113"/>
      <c r="AE1087" s="113"/>
      <c r="AF1087" s="113"/>
      <c r="AG1087" s="113"/>
    </row>
    <row r="1088" spans="2:33" x14ac:dyDescent="0.2">
      <c r="B1088" s="200"/>
      <c r="C1088" s="113"/>
      <c r="D1088" s="201"/>
      <c r="E1088" s="201"/>
      <c r="F1088" s="113"/>
      <c r="G1088" s="113"/>
      <c r="H1088" s="113"/>
      <c r="I1088" s="203"/>
      <c r="J1088" s="203"/>
      <c r="K1088" s="203"/>
      <c r="L1088" s="204"/>
      <c r="M1088" s="201"/>
      <c r="N1088" s="201"/>
      <c r="O1088" s="201"/>
      <c r="P1088" s="201"/>
      <c r="Q1088" s="113"/>
      <c r="R1088" s="113"/>
      <c r="U1088" s="201"/>
      <c r="V1088" s="113"/>
      <c r="W1088" s="113"/>
      <c r="X1088" s="113"/>
      <c r="Y1088" s="113"/>
      <c r="Z1088" s="113"/>
      <c r="AA1088" s="113"/>
      <c r="AB1088" s="113"/>
      <c r="AC1088" s="201"/>
      <c r="AD1088" s="113"/>
      <c r="AE1088" s="113"/>
      <c r="AF1088" s="113"/>
      <c r="AG1088" s="113"/>
    </row>
    <row r="1089" spans="2:33" x14ac:dyDescent="0.2">
      <c r="B1089" s="200"/>
      <c r="C1089" s="113"/>
      <c r="D1089" s="201"/>
      <c r="E1089" s="201"/>
      <c r="F1089" s="113"/>
      <c r="G1089" s="113"/>
      <c r="H1089" s="113"/>
      <c r="I1089" s="203"/>
      <c r="J1089" s="203"/>
      <c r="K1089" s="203"/>
      <c r="L1089" s="204"/>
      <c r="M1089" s="201"/>
      <c r="N1089" s="201"/>
      <c r="O1089" s="201"/>
      <c r="P1089" s="201"/>
      <c r="Q1089" s="113"/>
      <c r="R1089" s="113"/>
      <c r="U1089" s="201"/>
      <c r="V1089" s="113"/>
      <c r="W1089" s="113"/>
      <c r="X1089" s="113"/>
      <c r="Y1089" s="113"/>
      <c r="Z1089" s="113"/>
      <c r="AA1089" s="113"/>
      <c r="AB1089" s="113"/>
      <c r="AC1089" s="201"/>
      <c r="AD1089" s="113"/>
      <c r="AE1089" s="113"/>
      <c r="AF1089" s="113"/>
      <c r="AG1089" s="113"/>
    </row>
    <row r="1090" spans="2:33" x14ac:dyDescent="0.2">
      <c r="B1090" s="200"/>
      <c r="C1090" s="113"/>
      <c r="D1090" s="201"/>
      <c r="E1090" s="201"/>
      <c r="F1090" s="113"/>
      <c r="G1090" s="113"/>
      <c r="H1090" s="113"/>
      <c r="I1090" s="203"/>
      <c r="J1090" s="203"/>
      <c r="K1090" s="203"/>
      <c r="L1090" s="204"/>
      <c r="M1090" s="201"/>
      <c r="N1090" s="201"/>
      <c r="O1090" s="201"/>
      <c r="P1090" s="201"/>
      <c r="Q1090" s="113"/>
      <c r="R1090" s="113"/>
      <c r="U1090" s="201"/>
      <c r="V1090" s="113"/>
      <c r="W1090" s="113"/>
      <c r="X1090" s="113"/>
      <c r="Y1090" s="113"/>
      <c r="Z1090" s="113"/>
      <c r="AA1090" s="113"/>
      <c r="AB1090" s="113"/>
      <c r="AC1090" s="201"/>
      <c r="AD1090" s="113"/>
      <c r="AE1090" s="113"/>
      <c r="AF1090" s="113"/>
      <c r="AG1090" s="113"/>
    </row>
    <row r="1091" spans="2:33" x14ac:dyDescent="0.2">
      <c r="B1091" s="200"/>
      <c r="C1091" s="113"/>
      <c r="D1091" s="201"/>
      <c r="E1091" s="201"/>
      <c r="F1091" s="113"/>
      <c r="G1091" s="113"/>
      <c r="H1091" s="113"/>
      <c r="I1091" s="203"/>
      <c r="J1091" s="203"/>
      <c r="K1091" s="203"/>
      <c r="L1091" s="204"/>
      <c r="M1091" s="201"/>
      <c r="N1091" s="201"/>
      <c r="O1091" s="201"/>
      <c r="P1091" s="201"/>
      <c r="Q1091" s="113"/>
      <c r="R1091" s="113"/>
      <c r="U1091" s="201"/>
      <c r="V1091" s="113"/>
      <c r="W1091" s="113"/>
      <c r="X1091" s="113"/>
      <c r="Y1091" s="113"/>
      <c r="Z1091" s="113"/>
      <c r="AA1091" s="113"/>
      <c r="AB1091" s="113"/>
      <c r="AC1091" s="201"/>
      <c r="AD1091" s="113"/>
      <c r="AE1091" s="113"/>
      <c r="AF1091" s="113"/>
      <c r="AG1091" s="113"/>
    </row>
    <row r="1092" spans="2:33" x14ac:dyDescent="0.2">
      <c r="B1092" s="200"/>
      <c r="C1092" s="113"/>
      <c r="D1092" s="201"/>
      <c r="E1092" s="201"/>
      <c r="F1092" s="113"/>
      <c r="G1092" s="113"/>
      <c r="H1092" s="113"/>
      <c r="I1092" s="203"/>
      <c r="J1092" s="203"/>
      <c r="K1092" s="203"/>
      <c r="L1092" s="204"/>
      <c r="M1092" s="201"/>
      <c r="N1092" s="201"/>
      <c r="O1092" s="201"/>
      <c r="P1092" s="201"/>
      <c r="Q1092" s="113"/>
      <c r="R1092" s="113"/>
      <c r="U1092" s="201"/>
      <c r="V1092" s="113"/>
      <c r="W1092" s="113"/>
      <c r="X1092" s="113"/>
      <c r="Y1092" s="113"/>
      <c r="Z1092" s="113"/>
      <c r="AA1092" s="113"/>
      <c r="AB1092" s="113"/>
      <c r="AC1092" s="201"/>
      <c r="AD1092" s="113"/>
      <c r="AE1092" s="113"/>
      <c r="AF1092" s="113"/>
      <c r="AG1092" s="113"/>
    </row>
    <row r="1093" spans="2:33" x14ac:dyDescent="0.2">
      <c r="B1093" s="200"/>
      <c r="C1093" s="113"/>
      <c r="D1093" s="201"/>
      <c r="E1093" s="201"/>
      <c r="F1093" s="113"/>
      <c r="G1093" s="113"/>
      <c r="H1093" s="113"/>
      <c r="I1093" s="203"/>
      <c r="J1093" s="203"/>
      <c r="K1093" s="203"/>
      <c r="L1093" s="204"/>
      <c r="M1093" s="201"/>
      <c r="N1093" s="201"/>
      <c r="O1093" s="201"/>
      <c r="P1093" s="201"/>
      <c r="Q1093" s="113"/>
      <c r="R1093" s="113"/>
      <c r="U1093" s="201"/>
      <c r="V1093" s="113"/>
      <c r="W1093" s="113"/>
      <c r="X1093" s="113"/>
      <c r="Y1093" s="113"/>
      <c r="Z1093" s="113"/>
      <c r="AA1093" s="113"/>
      <c r="AB1093" s="113"/>
      <c r="AC1093" s="201"/>
      <c r="AD1093" s="113"/>
      <c r="AE1093" s="113"/>
      <c r="AF1093" s="113"/>
      <c r="AG1093" s="113"/>
    </row>
    <row r="1094" spans="2:33" x14ac:dyDescent="0.2">
      <c r="B1094" s="200"/>
      <c r="C1094" s="113"/>
      <c r="D1094" s="201"/>
      <c r="E1094" s="201"/>
      <c r="F1094" s="113"/>
      <c r="G1094" s="113"/>
      <c r="H1094" s="113"/>
      <c r="I1094" s="203"/>
      <c r="J1094" s="203"/>
      <c r="K1094" s="203"/>
      <c r="L1094" s="204"/>
      <c r="M1094" s="201"/>
      <c r="N1094" s="201"/>
      <c r="O1094" s="201"/>
      <c r="P1094" s="201"/>
      <c r="Q1094" s="113"/>
      <c r="R1094" s="113"/>
      <c r="U1094" s="201"/>
      <c r="V1094" s="113"/>
      <c r="W1094" s="113"/>
      <c r="X1094" s="113"/>
      <c r="Y1094" s="113"/>
      <c r="Z1094" s="113"/>
      <c r="AA1094" s="113"/>
      <c r="AB1094" s="113"/>
      <c r="AC1094" s="201"/>
      <c r="AD1094" s="113"/>
      <c r="AE1094" s="113"/>
      <c r="AF1094" s="113"/>
      <c r="AG1094" s="113"/>
    </row>
    <row r="1095" spans="2:33" x14ac:dyDescent="0.2">
      <c r="B1095" s="200"/>
      <c r="C1095" s="113"/>
      <c r="D1095" s="201"/>
      <c r="E1095" s="201"/>
      <c r="F1095" s="113"/>
      <c r="G1095" s="113"/>
      <c r="H1095" s="113"/>
      <c r="I1095" s="203"/>
      <c r="J1095" s="203"/>
      <c r="K1095" s="203"/>
      <c r="L1095" s="204"/>
      <c r="M1095" s="201"/>
      <c r="N1095" s="201"/>
      <c r="O1095" s="201"/>
      <c r="P1095" s="201"/>
      <c r="Q1095" s="113"/>
      <c r="R1095" s="113"/>
      <c r="U1095" s="201"/>
      <c r="V1095" s="113"/>
      <c r="W1095" s="113"/>
      <c r="X1095" s="113"/>
      <c r="Y1095" s="113"/>
      <c r="Z1095" s="113"/>
      <c r="AA1095" s="113"/>
      <c r="AB1095" s="113"/>
      <c r="AC1095" s="201"/>
      <c r="AD1095" s="113"/>
      <c r="AE1095" s="113"/>
      <c r="AF1095" s="113"/>
      <c r="AG1095" s="113"/>
    </row>
    <row r="1096" spans="2:33" x14ac:dyDescent="0.2">
      <c r="B1096" s="200"/>
      <c r="C1096" s="113"/>
      <c r="D1096" s="201"/>
      <c r="E1096" s="201"/>
      <c r="F1096" s="113"/>
      <c r="G1096" s="113"/>
      <c r="H1096" s="113"/>
      <c r="I1096" s="203"/>
      <c r="J1096" s="203"/>
      <c r="K1096" s="203"/>
      <c r="L1096" s="204"/>
      <c r="M1096" s="201"/>
      <c r="N1096" s="201"/>
      <c r="O1096" s="201"/>
      <c r="P1096" s="201"/>
      <c r="Q1096" s="113"/>
      <c r="R1096" s="113"/>
      <c r="U1096" s="201"/>
      <c r="V1096" s="113"/>
      <c r="W1096" s="113"/>
      <c r="X1096" s="113"/>
      <c r="Y1096" s="113"/>
      <c r="Z1096" s="113"/>
      <c r="AA1096" s="113"/>
      <c r="AB1096" s="113"/>
      <c r="AC1096" s="201"/>
      <c r="AD1096" s="113"/>
      <c r="AE1096" s="113"/>
      <c r="AF1096" s="113"/>
      <c r="AG1096" s="113"/>
    </row>
    <row r="1097" spans="2:33" x14ac:dyDescent="0.2">
      <c r="B1097" s="200"/>
      <c r="C1097" s="113"/>
      <c r="D1097" s="201"/>
      <c r="E1097" s="201"/>
      <c r="F1097" s="113"/>
      <c r="G1097" s="113"/>
      <c r="H1097" s="113"/>
      <c r="I1097" s="203"/>
      <c r="J1097" s="203"/>
      <c r="K1097" s="203"/>
      <c r="L1097" s="204"/>
      <c r="M1097" s="201"/>
      <c r="N1097" s="201"/>
      <c r="O1097" s="201"/>
      <c r="P1097" s="201"/>
      <c r="Q1097" s="113"/>
      <c r="R1097" s="113"/>
      <c r="U1097" s="201"/>
      <c r="V1097" s="113"/>
      <c r="W1097" s="113"/>
      <c r="X1097" s="113"/>
      <c r="Y1097" s="113"/>
      <c r="Z1097" s="113"/>
      <c r="AA1097" s="113"/>
      <c r="AB1097" s="113"/>
      <c r="AC1097" s="201"/>
      <c r="AD1097" s="113"/>
      <c r="AE1097" s="113"/>
      <c r="AF1097" s="113"/>
      <c r="AG1097" s="113"/>
    </row>
    <row r="1098" spans="2:33" x14ac:dyDescent="0.2">
      <c r="B1098" s="200"/>
      <c r="C1098" s="113"/>
      <c r="D1098" s="201"/>
      <c r="E1098" s="201"/>
      <c r="F1098" s="113"/>
      <c r="G1098" s="113"/>
      <c r="H1098" s="113"/>
      <c r="I1098" s="203"/>
      <c r="J1098" s="203"/>
      <c r="K1098" s="203"/>
      <c r="L1098" s="204"/>
      <c r="M1098" s="201"/>
      <c r="N1098" s="201"/>
      <c r="O1098" s="201"/>
      <c r="P1098" s="201"/>
      <c r="Q1098" s="113"/>
      <c r="R1098" s="113"/>
      <c r="U1098" s="201"/>
      <c r="V1098" s="113"/>
      <c r="W1098" s="113"/>
      <c r="X1098" s="113"/>
      <c r="Y1098" s="113"/>
      <c r="Z1098" s="113"/>
      <c r="AA1098" s="113"/>
      <c r="AB1098" s="113"/>
      <c r="AC1098" s="201"/>
      <c r="AD1098" s="113"/>
      <c r="AE1098" s="113"/>
      <c r="AF1098" s="113"/>
      <c r="AG1098" s="113"/>
    </row>
    <row r="1099" spans="2:33" x14ac:dyDescent="0.2">
      <c r="B1099" s="200"/>
      <c r="C1099" s="113"/>
      <c r="D1099" s="201"/>
      <c r="E1099" s="201"/>
      <c r="F1099" s="113"/>
      <c r="G1099" s="113"/>
      <c r="H1099" s="113"/>
      <c r="I1099" s="203"/>
      <c r="J1099" s="203"/>
      <c r="K1099" s="203"/>
      <c r="L1099" s="204"/>
      <c r="M1099" s="201"/>
      <c r="N1099" s="201"/>
      <c r="O1099" s="201"/>
      <c r="P1099" s="201"/>
      <c r="Q1099" s="113"/>
      <c r="R1099" s="113"/>
      <c r="U1099" s="201"/>
      <c r="V1099" s="113"/>
      <c r="W1099" s="113"/>
      <c r="X1099" s="113"/>
      <c r="Y1099" s="113"/>
      <c r="Z1099" s="113"/>
      <c r="AA1099" s="113"/>
      <c r="AB1099" s="113"/>
      <c r="AC1099" s="201"/>
      <c r="AD1099" s="113"/>
      <c r="AE1099" s="113"/>
      <c r="AF1099" s="113"/>
      <c r="AG1099" s="113"/>
    </row>
    <row r="1100" spans="2:33" x14ac:dyDescent="0.2">
      <c r="B1100" s="200"/>
      <c r="C1100" s="113"/>
      <c r="D1100" s="201"/>
      <c r="E1100" s="201"/>
      <c r="F1100" s="113"/>
      <c r="G1100" s="113"/>
      <c r="H1100" s="113"/>
      <c r="I1100" s="203"/>
      <c r="J1100" s="203"/>
      <c r="K1100" s="203"/>
      <c r="L1100" s="204"/>
      <c r="M1100" s="201"/>
      <c r="N1100" s="201"/>
      <c r="O1100" s="201"/>
      <c r="P1100" s="201"/>
      <c r="Q1100" s="113"/>
      <c r="R1100" s="113"/>
      <c r="U1100" s="201"/>
      <c r="V1100" s="113"/>
      <c r="W1100" s="113"/>
      <c r="X1100" s="113"/>
      <c r="Y1100" s="113"/>
      <c r="Z1100" s="113"/>
      <c r="AA1100" s="113"/>
      <c r="AB1100" s="113"/>
      <c r="AC1100" s="201"/>
      <c r="AD1100" s="113"/>
      <c r="AE1100" s="113"/>
      <c r="AF1100" s="113"/>
      <c r="AG1100" s="113"/>
    </row>
    <row r="1101" spans="2:33" x14ac:dyDescent="0.2">
      <c r="B1101" s="200"/>
      <c r="C1101" s="113"/>
      <c r="D1101" s="201"/>
      <c r="E1101" s="201"/>
      <c r="F1101" s="113"/>
      <c r="G1101" s="113"/>
      <c r="H1101" s="113"/>
      <c r="I1101" s="203"/>
      <c r="J1101" s="203"/>
      <c r="K1101" s="203"/>
      <c r="L1101" s="204"/>
      <c r="M1101" s="201"/>
      <c r="N1101" s="201"/>
      <c r="O1101" s="201"/>
      <c r="P1101" s="201"/>
      <c r="Q1101" s="113"/>
      <c r="R1101" s="113"/>
      <c r="U1101" s="201"/>
      <c r="V1101" s="113"/>
      <c r="W1101" s="113"/>
      <c r="X1101" s="113"/>
      <c r="Y1101" s="113"/>
      <c r="Z1101" s="113"/>
      <c r="AA1101" s="113"/>
      <c r="AB1101" s="113"/>
      <c r="AC1101" s="201"/>
      <c r="AD1101" s="113"/>
      <c r="AE1101" s="113"/>
      <c r="AF1101" s="113"/>
      <c r="AG1101" s="113"/>
    </row>
    <row r="1102" spans="2:33" x14ac:dyDescent="0.2">
      <c r="B1102" s="200"/>
      <c r="C1102" s="113"/>
      <c r="D1102" s="201"/>
      <c r="E1102" s="201"/>
      <c r="F1102" s="113"/>
      <c r="G1102" s="113"/>
      <c r="H1102" s="113"/>
      <c r="I1102" s="203"/>
      <c r="J1102" s="203"/>
      <c r="K1102" s="203"/>
      <c r="L1102" s="204"/>
      <c r="M1102" s="201"/>
      <c r="N1102" s="201"/>
      <c r="O1102" s="201"/>
      <c r="P1102" s="201"/>
      <c r="Q1102" s="113"/>
      <c r="R1102" s="113"/>
      <c r="U1102" s="201"/>
      <c r="V1102" s="113"/>
      <c r="W1102" s="113"/>
      <c r="X1102" s="113"/>
      <c r="Y1102" s="113"/>
      <c r="Z1102" s="113"/>
      <c r="AA1102" s="113"/>
      <c r="AB1102" s="113"/>
      <c r="AC1102" s="201"/>
      <c r="AD1102" s="113"/>
      <c r="AE1102" s="113"/>
      <c r="AF1102" s="113"/>
      <c r="AG1102" s="113"/>
    </row>
    <row r="1103" spans="2:33" x14ac:dyDescent="0.2">
      <c r="B1103" s="200"/>
      <c r="C1103" s="113"/>
      <c r="D1103" s="201"/>
      <c r="E1103" s="201"/>
      <c r="F1103" s="113"/>
      <c r="G1103" s="113"/>
      <c r="H1103" s="113"/>
      <c r="I1103" s="203"/>
      <c r="J1103" s="203"/>
      <c r="K1103" s="203"/>
      <c r="L1103" s="204"/>
      <c r="M1103" s="201"/>
      <c r="N1103" s="201"/>
      <c r="O1103" s="201"/>
      <c r="P1103" s="201"/>
      <c r="Q1103" s="113"/>
      <c r="R1103" s="113"/>
      <c r="U1103" s="201"/>
      <c r="V1103" s="113"/>
      <c r="W1103" s="113"/>
      <c r="X1103" s="113"/>
      <c r="Y1103" s="113"/>
      <c r="Z1103" s="113"/>
      <c r="AA1103" s="113"/>
      <c r="AB1103" s="113"/>
      <c r="AC1103" s="201"/>
      <c r="AD1103" s="113"/>
      <c r="AE1103" s="113"/>
      <c r="AF1103" s="113"/>
      <c r="AG1103" s="113"/>
    </row>
    <row r="1104" spans="2:33" x14ac:dyDescent="0.2">
      <c r="B1104" s="200"/>
      <c r="C1104" s="113"/>
      <c r="D1104" s="201"/>
      <c r="E1104" s="201"/>
      <c r="F1104" s="113"/>
      <c r="G1104" s="113"/>
      <c r="H1104" s="113"/>
      <c r="I1104" s="203"/>
      <c r="J1104" s="203"/>
      <c r="K1104" s="203"/>
      <c r="L1104" s="204"/>
      <c r="M1104" s="201"/>
      <c r="N1104" s="201"/>
      <c r="O1104" s="201"/>
      <c r="P1104" s="201"/>
      <c r="Q1104" s="113"/>
      <c r="R1104" s="113"/>
      <c r="U1104" s="201"/>
      <c r="V1104" s="113"/>
      <c r="W1104" s="113"/>
      <c r="X1104" s="113"/>
      <c r="Y1104" s="113"/>
      <c r="Z1104" s="113"/>
      <c r="AA1104" s="113"/>
      <c r="AB1104" s="113"/>
      <c r="AC1104" s="201"/>
      <c r="AD1104" s="113"/>
      <c r="AE1104" s="113"/>
      <c r="AF1104" s="113"/>
      <c r="AG1104" s="113"/>
    </row>
    <row r="1105" spans="2:33" x14ac:dyDescent="0.2">
      <c r="B1105" s="200"/>
      <c r="C1105" s="113"/>
      <c r="D1105" s="201"/>
      <c r="E1105" s="201"/>
      <c r="F1105" s="113"/>
      <c r="G1105" s="113"/>
      <c r="H1105" s="113"/>
      <c r="I1105" s="203"/>
      <c r="J1105" s="203"/>
      <c r="K1105" s="203"/>
      <c r="L1105" s="204"/>
      <c r="M1105" s="201"/>
      <c r="N1105" s="201"/>
      <c r="O1105" s="201"/>
      <c r="P1105" s="201"/>
      <c r="Q1105" s="113"/>
      <c r="R1105" s="113"/>
      <c r="U1105" s="201"/>
      <c r="V1105" s="113"/>
      <c r="W1105" s="113"/>
      <c r="X1105" s="113"/>
      <c r="Y1105" s="113"/>
      <c r="Z1105" s="113"/>
      <c r="AA1105" s="113"/>
      <c r="AB1105" s="113"/>
      <c r="AC1105" s="201"/>
      <c r="AD1105" s="113"/>
      <c r="AE1105" s="113"/>
      <c r="AF1105" s="113"/>
      <c r="AG1105" s="113"/>
    </row>
    <row r="1106" spans="2:33" x14ac:dyDescent="0.2">
      <c r="B1106" s="200"/>
      <c r="C1106" s="113"/>
      <c r="D1106" s="201"/>
      <c r="E1106" s="201"/>
      <c r="F1106" s="113"/>
      <c r="G1106" s="113"/>
      <c r="H1106" s="113"/>
      <c r="I1106" s="203"/>
      <c r="J1106" s="203"/>
      <c r="K1106" s="203"/>
      <c r="L1106" s="204"/>
      <c r="M1106" s="201"/>
      <c r="N1106" s="201"/>
      <c r="O1106" s="201"/>
      <c r="P1106" s="201"/>
      <c r="Q1106" s="113"/>
      <c r="R1106" s="113"/>
      <c r="U1106" s="201"/>
      <c r="V1106" s="113"/>
      <c r="W1106" s="113"/>
      <c r="X1106" s="113"/>
      <c r="Y1106" s="113"/>
      <c r="Z1106" s="113"/>
      <c r="AA1106" s="113"/>
      <c r="AB1106" s="113"/>
      <c r="AC1106" s="201"/>
      <c r="AD1106" s="113"/>
      <c r="AE1106" s="113"/>
      <c r="AF1106" s="113"/>
      <c r="AG1106" s="113"/>
    </row>
    <row r="1107" spans="2:33" x14ac:dyDescent="0.2">
      <c r="B1107" s="200"/>
      <c r="C1107" s="113"/>
      <c r="D1107" s="201"/>
      <c r="E1107" s="201"/>
      <c r="F1107" s="113"/>
      <c r="G1107" s="113"/>
      <c r="H1107" s="113"/>
      <c r="I1107" s="203"/>
      <c r="J1107" s="203"/>
      <c r="K1107" s="203"/>
      <c r="L1107" s="204"/>
      <c r="M1107" s="201"/>
      <c r="N1107" s="201"/>
      <c r="O1107" s="201"/>
      <c r="P1107" s="201"/>
      <c r="Q1107" s="113"/>
      <c r="R1107" s="113"/>
      <c r="U1107" s="201"/>
      <c r="V1107" s="113"/>
      <c r="W1107" s="113"/>
      <c r="X1107" s="113"/>
      <c r="Y1107" s="113"/>
      <c r="Z1107" s="113"/>
      <c r="AA1107" s="113"/>
      <c r="AB1107" s="113"/>
      <c r="AC1107" s="201"/>
      <c r="AD1107" s="113"/>
      <c r="AE1107" s="113"/>
      <c r="AF1107" s="113"/>
      <c r="AG1107" s="113"/>
    </row>
    <row r="1108" spans="2:33" x14ac:dyDescent="0.2">
      <c r="B1108" s="200"/>
      <c r="C1108" s="113"/>
      <c r="D1108" s="201"/>
      <c r="E1108" s="201"/>
      <c r="F1108" s="113"/>
      <c r="G1108" s="113"/>
      <c r="H1108" s="113"/>
      <c r="I1108" s="203"/>
      <c r="J1108" s="203"/>
      <c r="K1108" s="203"/>
      <c r="L1108" s="204"/>
      <c r="M1108" s="201"/>
      <c r="N1108" s="201"/>
      <c r="O1108" s="201"/>
      <c r="P1108" s="201"/>
      <c r="Q1108" s="113"/>
      <c r="R1108" s="113"/>
      <c r="U1108" s="201"/>
      <c r="V1108" s="113"/>
      <c r="W1108" s="113"/>
      <c r="X1108" s="113"/>
      <c r="Y1108" s="113"/>
      <c r="Z1108" s="113"/>
      <c r="AA1108" s="113"/>
      <c r="AB1108" s="113"/>
      <c r="AC1108" s="201"/>
      <c r="AD1108" s="113"/>
      <c r="AE1108" s="113"/>
      <c r="AF1108" s="113"/>
      <c r="AG1108" s="113"/>
    </row>
    <row r="1109" spans="2:33" x14ac:dyDescent="0.2">
      <c r="B1109" s="200"/>
      <c r="C1109" s="113"/>
      <c r="D1109" s="201"/>
      <c r="E1109" s="201"/>
      <c r="F1109" s="113"/>
      <c r="G1109" s="113"/>
      <c r="H1109" s="113"/>
      <c r="I1109" s="203"/>
      <c r="J1109" s="203"/>
      <c r="K1109" s="203"/>
      <c r="L1109" s="204"/>
      <c r="M1109" s="201"/>
      <c r="N1109" s="201"/>
      <c r="O1109" s="201"/>
      <c r="P1109" s="201"/>
      <c r="Q1109" s="113"/>
      <c r="R1109" s="113"/>
      <c r="U1109" s="201"/>
      <c r="V1109" s="113"/>
      <c r="W1109" s="113"/>
      <c r="X1109" s="113"/>
      <c r="Y1109" s="113"/>
      <c r="Z1109" s="113"/>
      <c r="AA1109" s="113"/>
      <c r="AB1109" s="113"/>
      <c r="AC1109" s="201"/>
      <c r="AD1109" s="113"/>
      <c r="AE1109" s="113"/>
      <c r="AF1109" s="113"/>
      <c r="AG1109" s="113"/>
    </row>
    <row r="1110" spans="2:33" x14ac:dyDescent="0.2">
      <c r="B1110" s="200"/>
      <c r="C1110" s="113"/>
      <c r="D1110" s="201"/>
      <c r="E1110" s="201"/>
      <c r="F1110" s="113"/>
      <c r="G1110" s="113"/>
      <c r="H1110" s="113"/>
      <c r="I1110" s="203"/>
      <c r="J1110" s="203"/>
      <c r="K1110" s="203"/>
      <c r="L1110" s="204"/>
      <c r="M1110" s="201"/>
      <c r="N1110" s="201"/>
      <c r="O1110" s="201"/>
      <c r="P1110" s="201"/>
      <c r="Q1110" s="113"/>
      <c r="R1110" s="113"/>
      <c r="U1110" s="201"/>
      <c r="V1110" s="113"/>
      <c r="W1110" s="113"/>
      <c r="X1110" s="113"/>
      <c r="Y1110" s="113"/>
      <c r="Z1110" s="113"/>
      <c r="AA1110" s="113"/>
      <c r="AB1110" s="113"/>
      <c r="AC1110" s="201"/>
      <c r="AD1110" s="113"/>
      <c r="AE1110" s="113"/>
      <c r="AF1110" s="113"/>
      <c r="AG1110" s="113"/>
    </row>
    <row r="1111" spans="2:33" x14ac:dyDescent="0.2">
      <c r="B1111" s="200"/>
      <c r="C1111" s="113"/>
      <c r="D1111" s="201"/>
      <c r="E1111" s="201"/>
      <c r="F1111" s="113"/>
      <c r="G1111" s="113"/>
      <c r="H1111" s="113"/>
      <c r="I1111" s="203"/>
      <c r="J1111" s="203"/>
      <c r="K1111" s="203"/>
      <c r="L1111" s="204"/>
      <c r="M1111" s="201"/>
      <c r="N1111" s="201"/>
      <c r="O1111" s="201"/>
      <c r="P1111" s="201"/>
      <c r="Q1111" s="113"/>
      <c r="R1111" s="113"/>
      <c r="U1111" s="201"/>
      <c r="V1111" s="113"/>
      <c r="W1111" s="113"/>
      <c r="X1111" s="113"/>
      <c r="Y1111" s="113"/>
      <c r="Z1111" s="113"/>
      <c r="AA1111" s="113"/>
      <c r="AB1111" s="113"/>
      <c r="AC1111" s="201"/>
      <c r="AD1111" s="113"/>
      <c r="AE1111" s="113"/>
      <c r="AF1111" s="113"/>
      <c r="AG1111" s="113"/>
    </row>
    <row r="1112" spans="2:33" x14ac:dyDescent="0.2">
      <c r="B1112" s="200"/>
      <c r="C1112" s="113"/>
      <c r="D1112" s="201"/>
      <c r="E1112" s="201"/>
      <c r="F1112" s="113"/>
      <c r="G1112" s="113"/>
      <c r="H1112" s="113"/>
      <c r="I1112" s="203"/>
      <c r="J1112" s="203"/>
      <c r="K1112" s="203"/>
      <c r="L1112" s="204"/>
      <c r="M1112" s="201"/>
      <c r="N1112" s="201"/>
      <c r="O1112" s="201"/>
      <c r="P1112" s="201"/>
      <c r="Q1112" s="113"/>
      <c r="R1112" s="113"/>
      <c r="U1112" s="201"/>
      <c r="V1112" s="113"/>
      <c r="W1112" s="113"/>
      <c r="X1112" s="113"/>
      <c r="Y1112" s="113"/>
      <c r="Z1112" s="113"/>
      <c r="AA1112" s="113"/>
      <c r="AB1112" s="113"/>
      <c r="AC1112" s="201"/>
      <c r="AD1112" s="113"/>
      <c r="AE1112" s="113"/>
      <c r="AF1112" s="113"/>
      <c r="AG1112" s="113"/>
    </row>
    <row r="1113" spans="2:33" x14ac:dyDescent="0.2">
      <c r="B1113" s="200"/>
      <c r="C1113" s="113"/>
      <c r="D1113" s="201"/>
      <c r="E1113" s="201"/>
      <c r="F1113" s="113"/>
      <c r="G1113" s="113"/>
      <c r="H1113" s="113"/>
      <c r="I1113" s="203"/>
      <c r="J1113" s="203"/>
      <c r="K1113" s="203"/>
      <c r="L1113" s="204"/>
      <c r="M1113" s="201"/>
      <c r="N1113" s="201"/>
      <c r="O1113" s="201"/>
      <c r="P1113" s="201"/>
      <c r="Q1113" s="113"/>
      <c r="R1113" s="113"/>
      <c r="U1113" s="201"/>
      <c r="V1113" s="113"/>
      <c r="W1113" s="113"/>
      <c r="X1113" s="113"/>
      <c r="Y1113" s="113"/>
      <c r="Z1113" s="113"/>
      <c r="AA1113" s="113"/>
      <c r="AB1113" s="113"/>
      <c r="AC1113" s="201"/>
      <c r="AD1113" s="113"/>
      <c r="AE1113" s="113"/>
      <c r="AF1113" s="113"/>
      <c r="AG1113" s="113"/>
    </row>
    <row r="1114" spans="2:33" x14ac:dyDescent="0.2">
      <c r="B1114" s="200"/>
      <c r="C1114" s="113"/>
      <c r="D1114" s="201"/>
      <c r="E1114" s="201"/>
      <c r="F1114" s="113"/>
      <c r="G1114" s="113"/>
      <c r="H1114" s="113"/>
      <c r="I1114" s="203"/>
      <c r="J1114" s="203"/>
      <c r="K1114" s="203"/>
      <c r="L1114" s="204"/>
      <c r="M1114" s="201"/>
      <c r="N1114" s="201"/>
      <c r="O1114" s="201"/>
      <c r="P1114" s="201"/>
      <c r="Q1114" s="113"/>
      <c r="R1114" s="113"/>
      <c r="U1114" s="201"/>
      <c r="V1114" s="113"/>
      <c r="W1114" s="113"/>
      <c r="X1114" s="113"/>
      <c r="Y1114" s="113"/>
      <c r="Z1114" s="113"/>
      <c r="AA1114" s="113"/>
      <c r="AB1114" s="113"/>
      <c r="AC1114" s="201"/>
      <c r="AD1114" s="113"/>
      <c r="AE1114" s="113"/>
      <c r="AF1114" s="113"/>
      <c r="AG1114" s="113"/>
    </row>
    <row r="1115" spans="2:33" x14ac:dyDescent="0.2">
      <c r="B1115" s="200"/>
      <c r="C1115" s="113"/>
      <c r="D1115" s="201"/>
      <c r="E1115" s="201"/>
      <c r="F1115" s="113"/>
      <c r="G1115" s="113"/>
      <c r="H1115" s="113"/>
      <c r="I1115" s="203"/>
      <c r="J1115" s="203"/>
      <c r="K1115" s="203"/>
      <c r="L1115" s="204"/>
      <c r="M1115" s="201"/>
      <c r="N1115" s="201"/>
      <c r="O1115" s="201"/>
      <c r="P1115" s="201"/>
      <c r="Q1115" s="113"/>
      <c r="R1115" s="113"/>
      <c r="U1115" s="201"/>
      <c r="V1115" s="113"/>
      <c r="W1115" s="113"/>
      <c r="X1115" s="113"/>
      <c r="Y1115" s="113"/>
      <c r="Z1115" s="113"/>
      <c r="AA1115" s="113"/>
      <c r="AB1115" s="113"/>
      <c r="AC1115" s="201"/>
      <c r="AD1115" s="113"/>
      <c r="AE1115" s="113"/>
      <c r="AF1115" s="113"/>
      <c r="AG1115" s="113"/>
    </row>
    <row r="1116" spans="2:33" x14ac:dyDescent="0.2">
      <c r="B1116" s="200"/>
      <c r="C1116" s="113"/>
      <c r="D1116" s="201"/>
      <c r="E1116" s="201"/>
      <c r="F1116" s="113"/>
      <c r="G1116" s="113"/>
      <c r="H1116" s="113"/>
      <c r="I1116" s="203"/>
      <c r="J1116" s="203"/>
      <c r="K1116" s="203"/>
      <c r="L1116" s="204"/>
      <c r="M1116" s="201"/>
      <c r="N1116" s="201"/>
      <c r="O1116" s="201"/>
      <c r="P1116" s="201"/>
      <c r="Q1116" s="113"/>
      <c r="R1116" s="113"/>
      <c r="U1116" s="201"/>
      <c r="V1116" s="113"/>
      <c r="W1116" s="113"/>
      <c r="X1116" s="113"/>
      <c r="Y1116" s="113"/>
      <c r="Z1116" s="113"/>
      <c r="AA1116" s="113"/>
      <c r="AB1116" s="113"/>
      <c r="AC1116" s="201"/>
      <c r="AD1116" s="113"/>
      <c r="AE1116" s="113"/>
      <c r="AF1116" s="113"/>
      <c r="AG1116" s="113"/>
    </row>
    <row r="1117" spans="2:33" x14ac:dyDescent="0.2">
      <c r="B1117" s="200"/>
      <c r="C1117" s="113"/>
      <c r="D1117" s="201"/>
      <c r="E1117" s="201"/>
      <c r="F1117" s="113"/>
      <c r="G1117" s="113"/>
      <c r="H1117" s="113"/>
      <c r="I1117" s="203"/>
      <c r="J1117" s="203"/>
      <c r="K1117" s="203"/>
      <c r="L1117" s="204"/>
      <c r="M1117" s="201"/>
      <c r="N1117" s="201"/>
      <c r="O1117" s="201"/>
      <c r="P1117" s="201"/>
      <c r="Q1117" s="113"/>
      <c r="R1117" s="113"/>
      <c r="U1117" s="201"/>
      <c r="V1117" s="113"/>
      <c r="W1117" s="113"/>
      <c r="X1117" s="113"/>
      <c r="Y1117" s="113"/>
      <c r="Z1117" s="113"/>
      <c r="AA1117" s="113"/>
      <c r="AB1117" s="113"/>
      <c r="AC1117" s="201"/>
      <c r="AD1117" s="113"/>
      <c r="AE1117" s="113"/>
      <c r="AF1117" s="113"/>
      <c r="AG1117" s="113"/>
    </row>
    <row r="1118" spans="2:33" x14ac:dyDescent="0.2">
      <c r="B1118" s="200"/>
      <c r="C1118" s="113"/>
      <c r="D1118" s="201"/>
      <c r="E1118" s="201"/>
      <c r="F1118" s="113"/>
      <c r="G1118" s="113"/>
      <c r="H1118" s="113"/>
      <c r="I1118" s="203"/>
      <c r="J1118" s="203"/>
      <c r="K1118" s="203"/>
      <c r="L1118" s="204"/>
      <c r="M1118" s="201"/>
      <c r="N1118" s="201"/>
      <c r="O1118" s="201"/>
      <c r="P1118" s="201"/>
      <c r="Q1118" s="113"/>
      <c r="R1118" s="113"/>
      <c r="U1118" s="201"/>
      <c r="V1118" s="113"/>
      <c r="W1118" s="113"/>
      <c r="X1118" s="113"/>
      <c r="Y1118" s="113"/>
      <c r="Z1118" s="113"/>
      <c r="AA1118" s="113"/>
      <c r="AB1118" s="113"/>
      <c r="AC1118" s="201"/>
      <c r="AD1118" s="113"/>
      <c r="AE1118" s="113"/>
      <c r="AF1118" s="113"/>
      <c r="AG1118" s="113"/>
    </row>
    <row r="1119" spans="2:33" x14ac:dyDescent="0.2">
      <c r="B1119" s="200"/>
      <c r="C1119" s="113"/>
      <c r="D1119" s="201"/>
      <c r="E1119" s="201"/>
      <c r="F1119" s="113"/>
      <c r="G1119" s="113"/>
      <c r="H1119" s="113"/>
      <c r="I1119" s="203"/>
      <c r="J1119" s="203"/>
      <c r="K1119" s="203"/>
      <c r="L1119" s="204"/>
      <c r="M1119" s="201"/>
      <c r="N1119" s="201"/>
      <c r="O1119" s="201"/>
      <c r="P1119" s="201"/>
      <c r="Q1119" s="113"/>
      <c r="R1119" s="113"/>
      <c r="U1119" s="201"/>
      <c r="V1119" s="113"/>
      <c r="W1119" s="113"/>
      <c r="X1119" s="113"/>
      <c r="Y1119" s="113"/>
      <c r="Z1119" s="113"/>
      <c r="AA1119" s="113"/>
      <c r="AB1119" s="113"/>
      <c r="AC1119" s="201"/>
      <c r="AD1119" s="113"/>
      <c r="AE1119" s="113"/>
      <c r="AF1119" s="113"/>
      <c r="AG1119" s="113"/>
    </row>
    <row r="1120" spans="2:33" x14ac:dyDescent="0.2">
      <c r="B1120" s="200"/>
      <c r="C1120" s="113"/>
      <c r="D1120" s="201"/>
      <c r="E1120" s="201"/>
      <c r="F1120" s="113"/>
      <c r="G1120" s="113"/>
      <c r="H1120" s="113"/>
      <c r="I1120" s="203"/>
      <c r="J1120" s="203"/>
      <c r="K1120" s="203"/>
      <c r="L1120" s="204"/>
      <c r="M1120" s="201"/>
      <c r="N1120" s="201"/>
      <c r="O1120" s="201"/>
      <c r="P1120" s="201"/>
      <c r="Q1120" s="113"/>
      <c r="R1120" s="113"/>
      <c r="U1120" s="201"/>
      <c r="V1120" s="113"/>
      <c r="W1120" s="113"/>
      <c r="X1120" s="113"/>
      <c r="Y1120" s="113"/>
      <c r="Z1120" s="113"/>
      <c r="AA1120" s="113"/>
      <c r="AB1120" s="113"/>
      <c r="AC1120" s="201"/>
      <c r="AD1120" s="113"/>
      <c r="AE1120" s="113"/>
      <c r="AF1120" s="113"/>
      <c r="AG1120" s="113"/>
    </row>
    <row r="1121" spans="2:33" x14ac:dyDescent="0.2">
      <c r="B1121" s="200"/>
      <c r="C1121" s="113"/>
      <c r="D1121" s="201"/>
      <c r="E1121" s="201"/>
      <c r="F1121" s="113"/>
      <c r="G1121" s="113"/>
      <c r="H1121" s="113"/>
      <c r="I1121" s="203"/>
      <c r="J1121" s="203"/>
      <c r="K1121" s="203"/>
      <c r="L1121" s="204"/>
      <c r="M1121" s="201"/>
      <c r="N1121" s="201"/>
      <c r="O1121" s="201"/>
      <c r="P1121" s="201"/>
      <c r="Q1121" s="113"/>
      <c r="R1121" s="113"/>
      <c r="U1121" s="201"/>
      <c r="V1121" s="113"/>
      <c r="W1121" s="113"/>
      <c r="X1121" s="113"/>
      <c r="Y1121" s="113"/>
      <c r="Z1121" s="113"/>
      <c r="AA1121" s="113"/>
      <c r="AB1121" s="113"/>
      <c r="AC1121" s="201"/>
      <c r="AD1121" s="113"/>
      <c r="AE1121" s="113"/>
      <c r="AF1121" s="113"/>
      <c r="AG1121" s="113"/>
    </row>
    <row r="1122" spans="2:33" x14ac:dyDescent="0.2">
      <c r="B1122" s="200"/>
      <c r="C1122" s="113"/>
      <c r="D1122" s="201"/>
      <c r="E1122" s="201"/>
      <c r="F1122" s="113"/>
      <c r="G1122" s="113"/>
      <c r="H1122" s="113"/>
      <c r="I1122" s="203"/>
      <c r="J1122" s="203"/>
      <c r="K1122" s="203"/>
      <c r="L1122" s="204"/>
      <c r="M1122" s="201"/>
      <c r="N1122" s="201"/>
      <c r="O1122" s="201"/>
      <c r="P1122" s="201"/>
      <c r="Q1122" s="113"/>
      <c r="R1122" s="113"/>
      <c r="U1122" s="201"/>
      <c r="V1122" s="113"/>
      <c r="W1122" s="113"/>
      <c r="X1122" s="113"/>
      <c r="Y1122" s="113"/>
      <c r="Z1122" s="113"/>
      <c r="AA1122" s="113"/>
      <c r="AB1122" s="113"/>
      <c r="AC1122" s="201"/>
      <c r="AD1122" s="113"/>
      <c r="AE1122" s="113"/>
      <c r="AF1122" s="113"/>
      <c r="AG1122" s="113"/>
    </row>
    <row r="1123" spans="2:33" x14ac:dyDescent="0.2">
      <c r="B1123" s="200"/>
      <c r="C1123" s="113"/>
      <c r="D1123" s="201"/>
      <c r="E1123" s="201"/>
      <c r="F1123" s="113"/>
      <c r="G1123" s="113"/>
      <c r="H1123" s="113"/>
      <c r="I1123" s="203"/>
      <c r="J1123" s="203"/>
      <c r="K1123" s="203"/>
      <c r="L1123" s="204"/>
      <c r="M1123" s="201"/>
      <c r="N1123" s="201"/>
      <c r="O1123" s="201"/>
      <c r="P1123" s="201"/>
      <c r="Q1123" s="113"/>
      <c r="R1123" s="113"/>
      <c r="U1123" s="201"/>
      <c r="V1123" s="113"/>
      <c r="W1123" s="113"/>
      <c r="X1123" s="113"/>
      <c r="Y1123" s="113"/>
      <c r="Z1123" s="113"/>
      <c r="AA1123" s="113"/>
      <c r="AB1123" s="113"/>
      <c r="AC1123" s="201"/>
      <c r="AD1123" s="113"/>
      <c r="AE1123" s="113"/>
      <c r="AF1123" s="113"/>
      <c r="AG1123" s="113"/>
    </row>
    <row r="1124" spans="2:33" x14ac:dyDescent="0.2">
      <c r="B1124" s="200"/>
      <c r="C1124" s="113"/>
      <c r="D1124" s="201"/>
      <c r="E1124" s="201"/>
      <c r="F1124" s="113"/>
      <c r="G1124" s="113"/>
      <c r="H1124" s="113"/>
      <c r="I1124" s="203"/>
      <c r="J1124" s="203"/>
      <c r="K1124" s="203"/>
      <c r="L1124" s="204"/>
      <c r="M1124" s="201"/>
      <c r="N1124" s="201"/>
      <c r="O1124" s="201"/>
      <c r="P1124" s="201"/>
      <c r="Q1124" s="113"/>
      <c r="R1124" s="113"/>
      <c r="U1124" s="201"/>
      <c r="V1124" s="113"/>
      <c r="W1124" s="113"/>
      <c r="X1124" s="113"/>
      <c r="Y1124" s="113"/>
      <c r="Z1124" s="113"/>
      <c r="AA1124" s="113"/>
      <c r="AB1124" s="113"/>
      <c r="AC1124" s="201"/>
      <c r="AD1124" s="113"/>
      <c r="AE1124" s="113"/>
      <c r="AF1124" s="113"/>
      <c r="AG1124" s="113"/>
    </row>
    <row r="1125" spans="2:33" x14ac:dyDescent="0.2">
      <c r="B1125" s="200"/>
      <c r="C1125" s="113"/>
      <c r="D1125" s="201"/>
      <c r="E1125" s="201"/>
      <c r="F1125" s="113"/>
      <c r="G1125" s="113"/>
      <c r="H1125" s="113"/>
      <c r="I1125" s="203"/>
      <c r="J1125" s="203"/>
      <c r="K1125" s="203"/>
      <c r="L1125" s="204"/>
      <c r="M1125" s="201"/>
      <c r="N1125" s="201"/>
      <c r="O1125" s="201"/>
      <c r="P1125" s="201"/>
      <c r="Q1125" s="113"/>
      <c r="R1125" s="113"/>
      <c r="U1125" s="201"/>
      <c r="V1125" s="113"/>
      <c r="W1125" s="113"/>
      <c r="X1125" s="113"/>
      <c r="Y1125" s="113"/>
      <c r="Z1125" s="113"/>
      <c r="AA1125" s="113"/>
      <c r="AB1125" s="113"/>
      <c r="AC1125" s="201"/>
      <c r="AD1125" s="113"/>
      <c r="AE1125" s="113"/>
      <c r="AF1125" s="113"/>
      <c r="AG1125" s="113"/>
    </row>
    <row r="1126" spans="2:33" x14ac:dyDescent="0.2">
      <c r="B1126" s="200"/>
      <c r="C1126" s="113"/>
      <c r="D1126" s="201"/>
      <c r="E1126" s="201"/>
      <c r="F1126" s="113"/>
      <c r="G1126" s="113"/>
      <c r="H1126" s="113"/>
      <c r="I1126" s="203"/>
      <c r="J1126" s="203"/>
      <c r="K1126" s="203"/>
      <c r="L1126" s="204"/>
      <c r="M1126" s="201"/>
      <c r="N1126" s="201"/>
      <c r="O1126" s="201"/>
      <c r="P1126" s="201"/>
      <c r="Q1126" s="113"/>
      <c r="R1126" s="113"/>
      <c r="U1126" s="201"/>
      <c r="V1126" s="113"/>
      <c r="W1126" s="113"/>
      <c r="X1126" s="113"/>
      <c r="Y1126" s="113"/>
      <c r="Z1126" s="113"/>
      <c r="AA1126" s="113"/>
      <c r="AB1126" s="113"/>
      <c r="AC1126" s="201"/>
      <c r="AD1126" s="113"/>
      <c r="AE1126" s="113"/>
      <c r="AF1126" s="113"/>
      <c r="AG1126" s="113"/>
    </row>
    <row r="1127" spans="2:33" x14ac:dyDescent="0.2">
      <c r="B1127" s="200"/>
      <c r="C1127" s="113"/>
      <c r="D1127" s="201"/>
      <c r="E1127" s="201"/>
      <c r="F1127" s="113"/>
      <c r="G1127" s="113"/>
      <c r="H1127" s="113"/>
      <c r="I1127" s="203"/>
      <c r="J1127" s="203"/>
      <c r="K1127" s="203"/>
      <c r="L1127" s="204"/>
      <c r="M1127" s="201"/>
      <c r="N1127" s="201"/>
      <c r="O1127" s="201"/>
      <c r="P1127" s="201"/>
      <c r="Q1127" s="113"/>
      <c r="R1127" s="113"/>
      <c r="U1127" s="201"/>
      <c r="V1127" s="113"/>
      <c r="W1127" s="113"/>
      <c r="X1127" s="113"/>
      <c r="Y1127" s="113"/>
      <c r="Z1127" s="113"/>
      <c r="AA1127" s="113"/>
      <c r="AB1127" s="113"/>
      <c r="AC1127" s="201"/>
      <c r="AD1127" s="113"/>
      <c r="AE1127" s="113"/>
      <c r="AF1127" s="113"/>
      <c r="AG1127" s="113"/>
    </row>
    <row r="1128" spans="2:33" x14ac:dyDescent="0.2">
      <c r="B1128" s="200"/>
      <c r="C1128" s="113"/>
      <c r="D1128" s="201"/>
      <c r="E1128" s="201"/>
      <c r="F1128" s="113"/>
      <c r="G1128" s="113"/>
      <c r="H1128" s="113"/>
      <c r="I1128" s="203"/>
      <c r="J1128" s="203"/>
      <c r="K1128" s="203"/>
      <c r="L1128" s="204"/>
      <c r="M1128" s="201"/>
      <c r="N1128" s="201"/>
      <c r="O1128" s="201"/>
      <c r="P1128" s="201"/>
      <c r="Q1128" s="113"/>
      <c r="R1128" s="113"/>
      <c r="U1128" s="201"/>
      <c r="V1128" s="113"/>
      <c r="W1128" s="113"/>
      <c r="X1128" s="113"/>
      <c r="Y1128" s="113"/>
      <c r="Z1128" s="113"/>
      <c r="AA1128" s="113"/>
      <c r="AB1128" s="113"/>
      <c r="AC1128" s="201"/>
      <c r="AD1128" s="113"/>
      <c r="AE1128" s="113"/>
      <c r="AF1128" s="113"/>
      <c r="AG1128" s="113"/>
    </row>
    <row r="1129" spans="2:33" x14ac:dyDescent="0.2">
      <c r="B1129" s="200"/>
      <c r="C1129" s="113"/>
      <c r="D1129" s="201"/>
      <c r="E1129" s="201"/>
      <c r="F1129" s="113"/>
      <c r="G1129" s="113"/>
      <c r="H1129" s="113"/>
      <c r="I1129" s="203"/>
      <c r="J1129" s="203"/>
      <c r="K1129" s="203"/>
      <c r="L1129" s="204"/>
      <c r="M1129" s="201"/>
      <c r="N1129" s="201"/>
      <c r="O1129" s="201"/>
      <c r="P1129" s="201"/>
      <c r="Q1129" s="113"/>
      <c r="R1129" s="113"/>
      <c r="U1129" s="201"/>
      <c r="V1129" s="113"/>
      <c r="W1129" s="113"/>
      <c r="X1129" s="113"/>
      <c r="Y1129" s="113"/>
      <c r="Z1129" s="113"/>
      <c r="AA1129" s="113"/>
      <c r="AB1129" s="113"/>
      <c r="AC1129" s="201"/>
      <c r="AD1129" s="113"/>
      <c r="AE1129" s="113"/>
      <c r="AF1129" s="113"/>
      <c r="AG1129" s="113"/>
    </row>
    <row r="1130" spans="2:33" x14ac:dyDescent="0.2">
      <c r="B1130" s="200"/>
      <c r="C1130" s="113"/>
      <c r="D1130" s="201"/>
      <c r="E1130" s="201"/>
      <c r="F1130" s="113"/>
      <c r="G1130" s="113"/>
      <c r="H1130" s="113"/>
      <c r="I1130" s="203"/>
      <c r="J1130" s="203"/>
      <c r="K1130" s="203"/>
      <c r="L1130" s="204"/>
      <c r="M1130" s="201"/>
      <c r="N1130" s="201"/>
      <c r="O1130" s="201"/>
      <c r="P1130" s="201"/>
      <c r="Q1130" s="113"/>
      <c r="R1130" s="113"/>
      <c r="U1130" s="201"/>
      <c r="V1130" s="113"/>
      <c r="W1130" s="113"/>
      <c r="X1130" s="113"/>
      <c r="Y1130" s="113"/>
      <c r="Z1130" s="113"/>
      <c r="AA1130" s="113"/>
      <c r="AB1130" s="113"/>
      <c r="AC1130" s="201"/>
      <c r="AD1130" s="113"/>
      <c r="AE1130" s="113"/>
      <c r="AF1130" s="113"/>
      <c r="AG1130" s="113"/>
    </row>
    <row r="1131" spans="2:33" x14ac:dyDescent="0.2">
      <c r="B1131" s="200"/>
      <c r="C1131" s="113"/>
      <c r="D1131" s="201"/>
      <c r="E1131" s="201"/>
      <c r="F1131" s="113"/>
      <c r="G1131" s="113"/>
      <c r="H1131" s="113"/>
      <c r="I1131" s="203"/>
      <c r="J1131" s="203"/>
      <c r="K1131" s="203"/>
      <c r="L1131" s="204"/>
      <c r="M1131" s="201"/>
      <c r="N1131" s="201"/>
      <c r="O1131" s="201"/>
      <c r="P1131" s="201"/>
      <c r="Q1131" s="113"/>
      <c r="R1131" s="113"/>
      <c r="U1131" s="201"/>
      <c r="V1131" s="113"/>
      <c r="W1131" s="113"/>
      <c r="X1131" s="113"/>
      <c r="Y1131" s="113"/>
      <c r="Z1131" s="113"/>
      <c r="AA1131" s="113"/>
      <c r="AB1131" s="113"/>
      <c r="AC1131" s="201"/>
      <c r="AD1131" s="113"/>
      <c r="AE1131" s="113"/>
      <c r="AF1131" s="113"/>
      <c r="AG1131" s="113"/>
    </row>
    <row r="1132" spans="2:33" x14ac:dyDescent="0.2">
      <c r="B1132" s="200"/>
      <c r="C1132" s="113"/>
      <c r="D1132" s="201"/>
      <c r="E1132" s="201"/>
      <c r="F1132" s="113"/>
      <c r="G1132" s="113"/>
      <c r="H1132" s="113"/>
      <c r="I1132" s="203"/>
      <c r="J1132" s="203"/>
      <c r="K1132" s="203"/>
      <c r="L1132" s="204"/>
      <c r="M1132" s="201"/>
      <c r="N1132" s="201"/>
      <c r="O1132" s="201"/>
      <c r="P1132" s="201"/>
      <c r="Q1132" s="113"/>
      <c r="R1132" s="113"/>
      <c r="U1132" s="201"/>
      <c r="V1132" s="113"/>
      <c r="W1132" s="113"/>
      <c r="X1132" s="113"/>
      <c r="Y1132" s="113"/>
      <c r="Z1132" s="113"/>
      <c r="AA1132" s="113"/>
      <c r="AB1132" s="113"/>
      <c r="AC1132" s="201"/>
      <c r="AD1132" s="113"/>
      <c r="AE1132" s="113"/>
      <c r="AF1132" s="113"/>
      <c r="AG1132" s="113"/>
    </row>
    <row r="1133" spans="2:33" x14ac:dyDescent="0.2">
      <c r="B1133" s="200"/>
      <c r="C1133" s="113"/>
      <c r="D1133" s="201"/>
      <c r="E1133" s="201"/>
      <c r="F1133" s="113"/>
      <c r="G1133" s="113"/>
      <c r="H1133" s="113"/>
      <c r="I1133" s="203"/>
      <c r="J1133" s="203"/>
      <c r="K1133" s="203"/>
      <c r="L1133" s="204"/>
      <c r="M1133" s="201"/>
      <c r="N1133" s="201"/>
      <c r="O1133" s="201"/>
      <c r="P1133" s="201"/>
      <c r="Q1133" s="113"/>
      <c r="R1133" s="113"/>
      <c r="U1133" s="201"/>
      <c r="V1133" s="113"/>
      <c r="W1133" s="113"/>
      <c r="X1133" s="113"/>
      <c r="Y1133" s="113"/>
      <c r="Z1133" s="113"/>
      <c r="AA1133" s="113"/>
      <c r="AB1133" s="113"/>
      <c r="AC1133" s="201"/>
      <c r="AD1133" s="113"/>
      <c r="AE1133" s="113"/>
      <c r="AF1133" s="113"/>
      <c r="AG1133" s="113"/>
    </row>
    <row r="1134" spans="2:33" x14ac:dyDescent="0.2">
      <c r="B1134" s="200"/>
      <c r="C1134" s="113"/>
      <c r="D1134" s="201"/>
      <c r="E1134" s="201"/>
      <c r="F1134" s="113"/>
      <c r="G1134" s="113"/>
      <c r="H1134" s="113"/>
      <c r="I1134" s="203"/>
      <c r="J1134" s="203"/>
      <c r="K1134" s="203"/>
      <c r="L1134" s="204"/>
      <c r="M1134" s="201"/>
      <c r="N1134" s="201"/>
      <c r="O1134" s="201"/>
      <c r="P1134" s="201"/>
      <c r="Q1134" s="113"/>
      <c r="R1134" s="113"/>
      <c r="U1134" s="201"/>
      <c r="V1134" s="113"/>
      <c r="W1134" s="113"/>
      <c r="X1134" s="113"/>
      <c r="Y1134" s="113"/>
      <c r="Z1134" s="113"/>
      <c r="AA1134" s="113"/>
      <c r="AB1134" s="113"/>
      <c r="AC1134" s="201"/>
      <c r="AD1134" s="113"/>
      <c r="AE1134" s="113"/>
      <c r="AF1134" s="113"/>
      <c r="AG1134" s="113"/>
    </row>
    <row r="1135" spans="2:33" x14ac:dyDescent="0.2">
      <c r="B1135" s="200"/>
      <c r="C1135" s="113"/>
      <c r="D1135" s="201"/>
      <c r="E1135" s="201"/>
      <c r="F1135" s="113"/>
      <c r="G1135" s="113"/>
      <c r="H1135" s="113"/>
      <c r="I1135" s="203"/>
      <c r="J1135" s="203"/>
      <c r="K1135" s="203"/>
      <c r="L1135" s="204"/>
      <c r="M1135" s="201"/>
      <c r="N1135" s="201"/>
      <c r="O1135" s="201"/>
      <c r="P1135" s="201"/>
      <c r="Q1135" s="113"/>
      <c r="R1135" s="113"/>
      <c r="U1135" s="201"/>
      <c r="V1135" s="113"/>
      <c r="W1135" s="113"/>
      <c r="X1135" s="113"/>
      <c r="Y1135" s="113"/>
      <c r="Z1135" s="113"/>
      <c r="AA1135" s="113"/>
      <c r="AB1135" s="113"/>
      <c r="AC1135" s="201"/>
      <c r="AD1135" s="113"/>
      <c r="AE1135" s="113"/>
      <c r="AF1135" s="113"/>
      <c r="AG1135" s="113"/>
    </row>
    <row r="1136" spans="2:33" x14ac:dyDescent="0.2">
      <c r="B1136" s="200"/>
      <c r="C1136" s="113"/>
      <c r="D1136" s="201"/>
      <c r="E1136" s="201"/>
      <c r="F1136" s="113"/>
      <c r="G1136" s="113"/>
      <c r="H1136" s="113"/>
      <c r="I1136" s="203"/>
      <c r="J1136" s="203"/>
      <c r="K1136" s="203"/>
      <c r="L1136" s="204"/>
      <c r="M1136" s="201"/>
      <c r="N1136" s="201"/>
      <c r="O1136" s="201"/>
      <c r="P1136" s="201"/>
      <c r="Q1136" s="113"/>
      <c r="R1136" s="113"/>
      <c r="U1136" s="201"/>
      <c r="V1136" s="113"/>
      <c r="W1136" s="113"/>
      <c r="X1136" s="113"/>
      <c r="Y1136" s="113"/>
      <c r="Z1136" s="113"/>
      <c r="AA1136" s="113"/>
      <c r="AB1136" s="113"/>
      <c r="AC1136" s="201"/>
      <c r="AD1136" s="113"/>
      <c r="AE1136" s="113"/>
      <c r="AF1136" s="113"/>
      <c r="AG1136" s="113"/>
    </row>
    <row r="1137" spans="2:33" x14ac:dyDescent="0.2">
      <c r="B1137" s="200"/>
      <c r="C1137" s="113"/>
      <c r="D1137" s="201"/>
      <c r="E1137" s="201"/>
      <c r="F1137" s="113"/>
      <c r="G1137" s="113"/>
      <c r="H1137" s="113"/>
      <c r="I1137" s="203"/>
      <c r="J1137" s="203"/>
      <c r="K1137" s="203"/>
      <c r="L1137" s="204"/>
      <c r="M1137" s="201"/>
      <c r="N1137" s="201"/>
      <c r="O1137" s="201"/>
      <c r="P1137" s="201"/>
      <c r="Q1137" s="113"/>
      <c r="R1137" s="113"/>
      <c r="U1137" s="201"/>
      <c r="V1137" s="113"/>
      <c r="W1137" s="113"/>
      <c r="X1137" s="113"/>
      <c r="Y1137" s="113"/>
      <c r="Z1137" s="113"/>
      <c r="AA1137" s="113"/>
      <c r="AB1137" s="113"/>
      <c r="AC1137" s="201"/>
      <c r="AD1137" s="113"/>
      <c r="AE1137" s="113"/>
      <c r="AF1137" s="113"/>
      <c r="AG1137" s="113"/>
    </row>
    <row r="1138" spans="2:33" x14ac:dyDescent="0.2">
      <c r="B1138" s="200"/>
      <c r="C1138" s="113"/>
      <c r="D1138" s="201"/>
      <c r="E1138" s="201"/>
      <c r="F1138" s="113"/>
      <c r="G1138" s="113"/>
      <c r="H1138" s="113"/>
      <c r="I1138" s="203"/>
      <c r="J1138" s="203"/>
      <c r="K1138" s="203"/>
      <c r="L1138" s="204"/>
      <c r="M1138" s="201"/>
      <c r="N1138" s="201"/>
      <c r="O1138" s="201"/>
      <c r="P1138" s="201"/>
      <c r="Q1138" s="113"/>
      <c r="R1138" s="113"/>
      <c r="U1138" s="201"/>
      <c r="V1138" s="113"/>
      <c r="W1138" s="113"/>
      <c r="X1138" s="113"/>
      <c r="Y1138" s="113"/>
      <c r="Z1138" s="113"/>
      <c r="AA1138" s="113"/>
      <c r="AB1138" s="113"/>
      <c r="AC1138" s="201"/>
      <c r="AD1138" s="113"/>
      <c r="AE1138" s="113"/>
      <c r="AF1138" s="113"/>
      <c r="AG1138" s="113"/>
    </row>
    <row r="1139" spans="2:33" x14ac:dyDescent="0.2">
      <c r="B1139" s="200"/>
      <c r="C1139" s="113"/>
      <c r="D1139" s="201"/>
      <c r="E1139" s="201"/>
      <c r="F1139" s="113"/>
      <c r="G1139" s="113"/>
      <c r="H1139" s="113"/>
      <c r="I1139" s="203"/>
      <c r="J1139" s="203"/>
      <c r="K1139" s="203"/>
      <c r="L1139" s="204"/>
      <c r="M1139" s="201"/>
      <c r="N1139" s="201"/>
      <c r="O1139" s="201"/>
      <c r="P1139" s="201"/>
      <c r="Q1139" s="113"/>
      <c r="R1139" s="113"/>
      <c r="U1139" s="201"/>
      <c r="V1139" s="113"/>
      <c r="W1139" s="113"/>
      <c r="X1139" s="113"/>
      <c r="Y1139" s="113"/>
      <c r="Z1139" s="113"/>
      <c r="AA1139" s="113"/>
      <c r="AB1139" s="113"/>
      <c r="AC1139" s="201"/>
      <c r="AD1139" s="113"/>
      <c r="AE1139" s="113"/>
      <c r="AF1139" s="113"/>
      <c r="AG1139" s="113"/>
    </row>
    <row r="1140" spans="2:33" x14ac:dyDescent="0.2">
      <c r="B1140" s="200"/>
      <c r="C1140" s="113"/>
      <c r="D1140" s="201"/>
      <c r="E1140" s="201"/>
      <c r="F1140" s="113"/>
      <c r="G1140" s="113"/>
      <c r="H1140" s="113"/>
      <c r="I1140" s="203"/>
      <c r="J1140" s="203"/>
      <c r="K1140" s="203"/>
      <c r="L1140" s="204"/>
      <c r="M1140" s="201"/>
      <c r="N1140" s="201"/>
      <c r="O1140" s="201"/>
      <c r="P1140" s="201"/>
      <c r="Q1140" s="113"/>
      <c r="R1140" s="113"/>
      <c r="U1140" s="201"/>
      <c r="V1140" s="113"/>
      <c r="W1140" s="113"/>
      <c r="X1140" s="113"/>
      <c r="Y1140" s="113"/>
      <c r="Z1140" s="113"/>
      <c r="AA1140" s="113"/>
      <c r="AB1140" s="113"/>
      <c r="AC1140" s="201"/>
      <c r="AD1140" s="113"/>
      <c r="AE1140" s="113"/>
      <c r="AF1140" s="113"/>
      <c r="AG1140" s="113"/>
    </row>
    <row r="1141" spans="2:33" x14ac:dyDescent="0.2">
      <c r="B1141" s="200"/>
      <c r="C1141" s="113"/>
      <c r="D1141" s="201"/>
      <c r="E1141" s="201"/>
      <c r="F1141" s="113"/>
      <c r="G1141" s="113"/>
      <c r="H1141" s="113"/>
      <c r="I1141" s="203"/>
      <c r="J1141" s="203"/>
      <c r="K1141" s="203"/>
      <c r="L1141" s="204"/>
      <c r="M1141" s="201"/>
      <c r="N1141" s="201"/>
      <c r="O1141" s="201"/>
      <c r="P1141" s="201"/>
      <c r="Q1141" s="113"/>
      <c r="R1141" s="113"/>
      <c r="U1141" s="201"/>
      <c r="V1141" s="113"/>
      <c r="W1141" s="113"/>
      <c r="X1141" s="113"/>
      <c r="Y1141" s="113"/>
      <c r="Z1141" s="113"/>
      <c r="AA1141" s="113"/>
      <c r="AB1141" s="113"/>
      <c r="AC1141" s="201"/>
      <c r="AD1141" s="113"/>
      <c r="AE1141" s="113"/>
      <c r="AF1141" s="113"/>
      <c r="AG1141" s="113"/>
    </row>
    <row r="1142" spans="2:33" x14ac:dyDescent="0.2">
      <c r="B1142" s="200"/>
      <c r="C1142" s="113"/>
      <c r="D1142" s="201"/>
      <c r="E1142" s="201"/>
      <c r="F1142" s="113"/>
      <c r="G1142" s="113"/>
      <c r="H1142" s="113"/>
      <c r="I1142" s="203"/>
      <c r="J1142" s="203"/>
      <c r="K1142" s="203"/>
      <c r="L1142" s="204"/>
      <c r="M1142" s="201"/>
      <c r="N1142" s="201"/>
      <c r="O1142" s="201"/>
      <c r="P1142" s="201"/>
      <c r="Q1142" s="113"/>
      <c r="R1142" s="113"/>
      <c r="U1142" s="201"/>
      <c r="V1142" s="113"/>
      <c r="W1142" s="113"/>
      <c r="X1142" s="113"/>
      <c r="Y1142" s="113"/>
      <c r="Z1142" s="113"/>
      <c r="AA1142" s="113"/>
      <c r="AB1142" s="113"/>
      <c r="AC1142" s="201"/>
      <c r="AD1142" s="113"/>
      <c r="AE1142" s="113"/>
      <c r="AF1142" s="113"/>
      <c r="AG1142" s="113"/>
    </row>
    <row r="1143" spans="2:33" x14ac:dyDescent="0.2">
      <c r="B1143" s="200"/>
      <c r="C1143" s="113"/>
      <c r="D1143" s="201"/>
      <c r="E1143" s="201"/>
      <c r="F1143" s="113"/>
      <c r="G1143" s="113"/>
      <c r="H1143" s="113"/>
      <c r="I1143" s="203"/>
      <c r="J1143" s="203"/>
      <c r="K1143" s="203"/>
      <c r="L1143" s="204"/>
      <c r="M1143" s="201"/>
      <c r="N1143" s="201"/>
      <c r="O1143" s="201"/>
      <c r="P1143" s="201"/>
      <c r="Q1143" s="113"/>
      <c r="R1143" s="113"/>
      <c r="U1143" s="201"/>
      <c r="V1143" s="113"/>
      <c r="W1143" s="113"/>
      <c r="X1143" s="113"/>
      <c r="Y1143" s="113"/>
      <c r="Z1143" s="113"/>
      <c r="AA1143" s="113"/>
      <c r="AB1143" s="113"/>
      <c r="AC1143" s="201"/>
      <c r="AD1143" s="113"/>
      <c r="AE1143" s="113"/>
      <c r="AF1143" s="113"/>
      <c r="AG1143" s="113"/>
    </row>
    <row r="1144" spans="2:33" x14ac:dyDescent="0.2">
      <c r="B1144" s="200"/>
      <c r="C1144" s="113"/>
      <c r="D1144" s="201"/>
      <c r="E1144" s="201"/>
      <c r="F1144" s="113"/>
      <c r="G1144" s="113"/>
      <c r="H1144" s="113"/>
      <c r="I1144" s="203"/>
      <c r="J1144" s="203"/>
      <c r="K1144" s="203"/>
      <c r="L1144" s="204"/>
      <c r="M1144" s="201"/>
      <c r="N1144" s="201"/>
      <c r="O1144" s="201"/>
      <c r="P1144" s="201"/>
      <c r="Q1144" s="113"/>
      <c r="R1144" s="113"/>
      <c r="U1144" s="201"/>
      <c r="V1144" s="113"/>
      <c r="W1144" s="113"/>
      <c r="X1144" s="113"/>
      <c r="Y1144" s="113"/>
      <c r="Z1144" s="113"/>
      <c r="AA1144" s="113"/>
      <c r="AB1144" s="113"/>
      <c r="AC1144" s="201"/>
      <c r="AD1144" s="113"/>
      <c r="AE1144" s="113"/>
      <c r="AF1144" s="113"/>
      <c r="AG1144" s="113"/>
    </row>
    <row r="1145" spans="2:33" x14ac:dyDescent="0.2">
      <c r="B1145" s="200"/>
      <c r="C1145" s="113"/>
      <c r="D1145" s="201"/>
      <c r="E1145" s="201"/>
      <c r="F1145" s="113"/>
      <c r="G1145" s="113"/>
      <c r="H1145" s="113"/>
      <c r="I1145" s="203"/>
      <c r="J1145" s="203"/>
      <c r="K1145" s="203"/>
      <c r="L1145" s="204"/>
      <c r="M1145" s="201"/>
      <c r="N1145" s="201"/>
      <c r="O1145" s="201"/>
      <c r="P1145" s="201"/>
      <c r="Q1145" s="113"/>
      <c r="R1145" s="113"/>
      <c r="U1145" s="201"/>
      <c r="V1145" s="113"/>
      <c r="W1145" s="113"/>
      <c r="X1145" s="113"/>
      <c r="Y1145" s="113"/>
      <c r="Z1145" s="113"/>
      <c r="AA1145" s="113"/>
      <c r="AB1145" s="113"/>
      <c r="AC1145" s="201"/>
      <c r="AD1145" s="113"/>
      <c r="AE1145" s="113"/>
      <c r="AF1145" s="113"/>
      <c r="AG1145" s="113"/>
    </row>
    <row r="1146" spans="2:33" x14ac:dyDescent="0.2">
      <c r="B1146" s="200"/>
      <c r="C1146" s="113"/>
      <c r="D1146" s="201"/>
      <c r="E1146" s="201"/>
      <c r="F1146" s="113"/>
      <c r="G1146" s="113"/>
      <c r="H1146" s="113"/>
      <c r="I1146" s="203"/>
      <c r="J1146" s="203"/>
      <c r="K1146" s="203"/>
      <c r="L1146" s="204"/>
      <c r="M1146" s="201"/>
      <c r="N1146" s="201"/>
      <c r="O1146" s="201"/>
      <c r="P1146" s="201"/>
      <c r="Q1146" s="113"/>
      <c r="R1146" s="113"/>
      <c r="U1146" s="201"/>
      <c r="V1146" s="113"/>
      <c r="W1146" s="113"/>
      <c r="X1146" s="113"/>
      <c r="Y1146" s="113"/>
      <c r="Z1146" s="113"/>
      <c r="AA1146" s="113"/>
      <c r="AB1146" s="113"/>
      <c r="AC1146" s="201"/>
      <c r="AD1146" s="113"/>
      <c r="AE1146" s="113"/>
      <c r="AF1146" s="113"/>
      <c r="AG1146" s="113"/>
    </row>
  </sheetData>
  <mergeCells count="48">
    <mergeCell ref="AL2:AL3"/>
    <mergeCell ref="E26:F26"/>
    <mergeCell ref="E27:F27"/>
    <mergeCell ref="B2:B4"/>
    <mergeCell ref="D2:D4"/>
    <mergeCell ref="E2:E4"/>
    <mergeCell ref="F2:F4"/>
    <mergeCell ref="C17:C18"/>
    <mergeCell ref="B17:B18"/>
    <mergeCell ref="Z2:Z3"/>
    <mergeCell ref="AD2:AD3"/>
    <mergeCell ref="AC2:AC3"/>
    <mergeCell ref="B21:B22"/>
    <mergeCell ref="C21:C22"/>
    <mergeCell ref="W2:W3"/>
    <mergeCell ref="V2:V4"/>
    <mergeCell ref="S2:T2"/>
    <mergeCell ref="B15:B16"/>
    <mergeCell ref="A1:AN1"/>
    <mergeCell ref="AM2:AN2"/>
    <mergeCell ref="G2:H2"/>
    <mergeCell ref="U2:U4"/>
    <mergeCell ref="AK2:AK3"/>
    <mergeCell ref="C13:C14"/>
    <mergeCell ref="C5:C6"/>
    <mergeCell ref="C7:C8"/>
    <mergeCell ref="AE2:AF2"/>
    <mergeCell ref="AG2:AH2"/>
    <mergeCell ref="AI2:AJ2"/>
    <mergeCell ref="X2:X4"/>
    <mergeCell ref="AA2:AA3"/>
    <mergeCell ref="AB2:AB3"/>
    <mergeCell ref="Y2:Y3"/>
    <mergeCell ref="B19:B20"/>
    <mergeCell ref="C19:C20"/>
    <mergeCell ref="I2:N2"/>
    <mergeCell ref="O2:P3"/>
    <mergeCell ref="Q2:R2"/>
    <mergeCell ref="A2:A4"/>
    <mergeCell ref="C9:C10"/>
    <mergeCell ref="C11:C12"/>
    <mergeCell ref="B9:B10"/>
    <mergeCell ref="B11:B12"/>
    <mergeCell ref="C15:C16"/>
    <mergeCell ref="B5:B6"/>
    <mergeCell ref="B7:B8"/>
    <mergeCell ref="C2:C4"/>
    <mergeCell ref="B13:B14"/>
  </mergeCells>
  <phoneticPr fontId="0" type="noConversion"/>
  <pageMargins left="0.27559055118110237" right="0.27559055118110237" top="0.39370078740157483" bottom="0.31496062992125984" header="0.35433070866141736" footer="0.15748031496062992"/>
  <pageSetup paperSize="9" scale="80" orientation="landscape" r:id="rId1"/>
  <headerFooter>
    <oddFooter>&amp;L&amp;Z&amp;F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D981-0750-4462-9738-48458B34461E}">
  <sheetPr codeName="Лист11"/>
  <dimension ref="A1:AM1158"/>
  <sheetViews>
    <sheetView zoomScaleNormal="100" workbookViewId="0">
      <pane xSplit="2" ySplit="4" topLeftCell="F14" activePane="bottomRight" state="frozen"/>
      <selection pane="topRight" activeCell="C1" sqref="C1"/>
      <selection pane="bottomLeft" activeCell="A5" sqref="A5"/>
      <selection pane="bottomRight" activeCell="A21" sqref="A21:IV22"/>
    </sheetView>
  </sheetViews>
  <sheetFormatPr defaultRowHeight="12.75" x14ac:dyDescent="0.2"/>
  <cols>
    <col min="1" max="1" width="2.85546875" style="113" customWidth="1"/>
    <col min="2" max="2" width="16.140625" style="213" customWidth="1"/>
    <col min="3" max="3" width="6.42578125" style="211" hidden="1" customWidth="1"/>
    <col min="4" max="4" width="5.140625" style="210" customWidth="1"/>
    <col min="5" max="5" width="3.140625" style="210" customWidth="1"/>
    <col min="6" max="6" width="15.7109375" style="211" customWidth="1"/>
    <col min="7" max="8" width="7" style="211" customWidth="1"/>
    <col min="9" max="10" width="5.5703125" style="214" customWidth="1"/>
    <col min="11" max="11" width="5.5703125" style="215" customWidth="1"/>
    <col min="12" max="15" width="5.5703125" style="210" customWidth="1"/>
    <col min="16" max="17" width="6.7109375" style="211" customWidth="1"/>
    <col min="18" max="19" width="6.7109375" style="205" customWidth="1"/>
    <col min="20" max="20" width="3.5703125" style="210" customWidth="1"/>
    <col min="21" max="21" width="15.85546875" style="211" customWidth="1"/>
    <col min="22" max="22" width="5.7109375" style="211" customWidth="1"/>
    <col min="23" max="23" width="7.42578125" style="211" customWidth="1"/>
    <col min="24" max="26" width="5.85546875" style="211" customWidth="1"/>
    <col min="27" max="27" width="11.42578125" style="211" customWidth="1"/>
    <col min="28" max="28" width="6.140625" style="210" customWidth="1"/>
    <col min="29" max="29" width="6.140625" style="211" customWidth="1"/>
    <col min="30" max="32" width="6.7109375" style="211" customWidth="1"/>
    <col min="33" max="33" width="6.7109375" style="113" customWidth="1"/>
    <col min="34" max="34" width="10.85546875" style="205" customWidth="1"/>
    <col min="35" max="35" width="13.85546875" style="205" customWidth="1"/>
    <col min="36" max="36" width="6.7109375" style="206" customWidth="1"/>
    <col min="37" max="37" width="6.7109375" style="205" customWidth="1"/>
    <col min="38" max="39" width="6.7109375" style="113" customWidth="1"/>
    <col min="40" max="16384" width="9.140625" style="113"/>
  </cols>
  <sheetData>
    <row r="1" spans="1:39" ht="36.75" customHeight="1" thickBot="1" x14ac:dyDescent="0.25">
      <c r="A1" s="2669" t="s">
        <v>357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669"/>
      <c r="V1" s="2669"/>
      <c r="W1" s="2669"/>
      <c r="X1" s="2669"/>
      <c r="Y1" s="2669"/>
      <c r="Z1" s="2669"/>
      <c r="AA1" s="2669"/>
      <c r="AB1" s="2669"/>
      <c r="AC1" s="2669"/>
      <c r="AD1" s="2669"/>
      <c r="AE1" s="2669"/>
      <c r="AF1" s="2669"/>
      <c r="AG1" s="2669"/>
      <c r="AH1" s="2669"/>
      <c r="AI1" s="2669"/>
      <c r="AJ1" s="2669"/>
      <c r="AK1" s="2669"/>
      <c r="AL1" s="2669"/>
      <c r="AM1" s="2669"/>
    </row>
    <row r="2" spans="1:39" s="114" customFormat="1" ht="69.75" customHeight="1" x14ac:dyDescent="0.2">
      <c r="A2" s="2670" t="s">
        <v>0</v>
      </c>
      <c r="B2" s="2673" t="s">
        <v>384</v>
      </c>
      <c r="C2" s="2674" t="s">
        <v>2</v>
      </c>
      <c r="D2" s="2673" t="s">
        <v>318</v>
      </c>
      <c r="E2" s="2677" t="s">
        <v>4</v>
      </c>
      <c r="F2" s="2680" t="s">
        <v>5</v>
      </c>
      <c r="G2" s="2683" t="s">
        <v>389</v>
      </c>
      <c r="H2" s="2684"/>
      <c r="I2" s="2685" t="s">
        <v>7</v>
      </c>
      <c r="J2" s="2639"/>
      <c r="K2" s="2639"/>
      <c r="L2" s="2639"/>
      <c r="M2" s="2686"/>
      <c r="N2" s="2687" t="s">
        <v>8</v>
      </c>
      <c r="O2" s="2688"/>
      <c r="P2" s="2655" t="s">
        <v>385</v>
      </c>
      <c r="Q2" s="2655"/>
      <c r="R2" s="2656" t="s">
        <v>388</v>
      </c>
      <c r="S2" s="2657"/>
      <c r="T2" s="2658" t="s">
        <v>9</v>
      </c>
      <c r="U2" s="2661" t="s">
        <v>10</v>
      </c>
      <c r="V2" s="2647" t="s">
        <v>12</v>
      </c>
      <c r="W2" s="2666" t="s">
        <v>13</v>
      </c>
      <c r="X2" s="2647" t="s">
        <v>335</v>
      </c>
      <c r="Y2" s="2647" t="s">
        <v>336</v>
      </c>
      <c r="Z2" s="2720" t="s">
        <v>16</v>
      </c>
      <c r="AA2" s="2647" t="s">
        <v>17</v>
      </c>
      <c r="AB2" s="2651" t="s">
        <v>18</v>
      </c>
      <c r="AC2" s="2653" t="s">
        <v>19</v>
      </c>
      <c r="AD2" s="2639" t="s">
        <v>386</v>
      </c>
      <c r="AE2" s="2639"/>
      <c r="AF2" s="2640" t="s">
        <v>387</v>
      </c>
      <c r="AG2" s="2641"/>
      <c r="AH2" s="2642" t="s">
        <v>382</v>
      </c>
      <c r="AI2" s="2643"/>
      <c r="AJ2" s="2644" t="s">
        <v>20</v>
      </c>
      <c r="AK2" s="2644" t="s">
        <v>21</v>
      </c>
      <c r="AL2" s="2642" t="s">
        <v>383</v>
      </c>
      <c r="AM2" s="2646"/>
    </row>
    <row r="3" spans="1:39" s="114" customFormat="1" ht="36" customHeight="1" x14ac:dyDescent="0.2">
      <c r="A3" s="2671"/>
      <c r="B3" s="2632"/>
      <c r="C3" s="2675"/>
      <c r="D3" s="2632"/>
      <c r="E3" s="2678"/>
      <c r="F3" s="2681"/>
      <c r="G3" s="115" t="s">
        <v>220</v>
      </c>
      <c r="H3" s="116" t="s">
        <v>29</v>
      </c>
      <c r="I3" s="420" t="s">
        <v>24</v>
      </c>
      <c r="J3" s="421" t="s">
        <v>25</v>
      </c>
      <c r="K3" s="422" t="s">
        <v>26</v>
      </c>
      <c r="L3" s="422" t="s">
        <v>27</v>
      </c>
      <c r="M3" s="423" t="s">
        <v>28</v>
      </c>
      <c r="N3" s="2689"/>
      <c r="O3" s="2690"/>
      <c r="P3" s="117" t="s">
        <v>216</v>
      </c>
      <c r="Q3" s="117" t="s">
        <v>217</v>
      </c>
      <c r="R3" s="118" t="s">
        <v>218</v>
      </c>
      <c r="S3" s="123" t="s">
        <v>219</v>
      </c>
      <c r="T3" s="2659"/>
      <c r="U3" s="2662"/>
      <c r="V3" s="2648"/>
      <c r="W3" s="2667"/>
      <c r="X3" s="2648"/>
      <c r="Y3" s="2648"/>
      <c r="Z3" s="2721"/>
      <c r="AA3" s="2648"/>
      <c r="AB3" s="2652"/>
      <c r="AC3" s="2654"/>
      <c r="AD3" s="1106" t="s">
        <v>216</v>
      </c>
      <c r="AE3" s="119" t="s">
        <v>217</v>
      </c>
      <c r="AF3" s="120" t="s">
        <v>216</v>
      </c>
      <c r="AG3" s="121" t="s">
        <v>217</v>
      </c>
      <c r="AH3" s="122" t="s">
        <v>218</v>
      </c>
      <c r="AI3" s="123" t="s">
        <v>219</v>
      </c>
      <c r="AJ3" s="2645"/>
      <c r="AK3" s="2645"/>
      <c r="AL3" s="118" t="s">
        <v>218</v>
      </c>
      <c r="AM3" s="124" t="s">
        <v>219</v>
      </c>
    </row>
    <row r="4" spans="1:39" s="114" customFormat="1" ht="13.5" thickBot="1" x14ac:dyDescent="0.25">
      <c r="A4" s="2672"/>
      <c r="B4" s="2629"/>
      <c r="C4" s="2676"/>
      <c r="D4" s="2629"/>
      <c r="E4" s="2679"/>
      <c r="F4" s="2682"/>
      <c r="G4" s="125" t="s">
        <v>30</v>
      </c>
      <c r="H4" s="126" t="s">
        <v>30</v>
      </c>
      <c r="I4" s="127" t="s">
        <v>31</v>
      </c>
      <c r="J4" s="128" t="s">
        <v>31</v>
      </c>
      <c r="K4" s="129" t="s">
        <v>31</v>
      </c>
      <c r="L4" s="129" t="s">
        <v>31</v>
      </c>
      <c r="M4" s="130" t="s">
        <v>31</v>
      </c>
      <c r="N4" s="131" t="s">
        <v>30</v>
      </c>
      <c r="O4" s="132" t="s">
        <v>30</v>
      </c>
      <c r="P4" s="129" t="s">
        <v>30</v>
      </c>
      <c r="Q4" s="129" t="s">
        <v>30</v>
      </c>
      <c r="R4" s="133" t="s">
        <v>35</v>
      </c>
      <c r="S4" s="1102" t="s">
        <v>35</v>
      </c>
      <c r="T4" s="2660"/>
      <c r="U4" s="2663"/>
      <c r="V4" s="134" t="s">
        <v>32</v>
      </c>
      <c r="W4" s="2668"/>
      <c r="X4" s="134" t="s">
        <v>33</v>
      </c>
      <c r="Y4" s="134" t="s">
        <v>33</v>
      </c>
      <c r="Z4" s="135" t="s">
        <v>34</v>
      </c>
      <c r="AA4" s="134" t="s">
        <v>35</v>
      </c>
      <c r="AB4" s="136" t="s">
        <v>34</v>
      </c>
      <c r="AC4" s="1110" t="s">
        <v>30</v>
      </c>
      <c r="AD4" s="131" t="s">
        <v>30</v>
      </c>
      <c r="AE4" s="137" t="s">
        <v>30</v>
      </c>
      <c r="AF4" s="138" t="s">
        <v>30</v>
      </c>
      <c r="AG4" s="139" t="s">
        <v>30</v>
      </c>
      <c r="AH4" s="140" t="s">
        <v>35</v>
      </c>
      <c r="AI4" s="133" t="s">
        <v>35</v>
      </c>
      <c r="AJ4" s="133" t="s">
        <v>35</v>
      </c>
      <c r="AK4" s="133" t="s">
        <v>35</v>
      </c>
      <c r="AL4" s="133" t="s">
        <v>35</v>
      </c>
      <c r="AM4" s="141" t="s">
        <v>35</v>
      </c>
    </row>
    <row r="5" spans="1:39" ht="12.75" customHeight="1" x14ac:dyDescent="0.2">
      <c r="A5" s="986">
        <v>8</v>
      </c>
      <c r="B5" s="2673" t="s">
        <v>299</v>
      </c>
      <c r="C5" s="2691" t="s">
        <v>43</v>
      </c>
      <c r="D5" s="669">
        <v>2.4</v>
      </c>
      <c r="E5" s="143" t="s">
        <v>39</v>
      </c>
      <c r="F5" s="675" t="s">
        <v>110</v>
      </c>
      <c r="G5" s="144">
        <v>10.308999999999999</v>
      </c>
      <c r="H5" s="145">
        <v>12.894</v>
      </c>
      <c r="I5" s="146"/>
      <c r="J5" s="147">
        <v>26.69</v>
      </c>
      <c r="K5" s="144"/>
      <c r="L5" s="144"/>
      <c r="M5" s="1027"/>
      <c r="N5" s="905">
        <f t="shared" ref="N5:N32" si="0">0.314*I5+0.249*J5+0.195*K5+0.159*L5+0.06*M5</f>
        <v>6.64581</v>
      </c>
      <c r="O5" s="144">
        <f t="shared" ref="O5:O26" si="1">0.4*SUM(I5:M5)</f>
        <v>10.676000000000002</v>
      </c>
      <c r="P5" s="150">
        <f t="shared" ref="P5:P40" si="2">SQRT(POWER(N5,2)+POWER(O5+G5,2))</f>
        <v>22.012201515434569</v>
      </c>
      <c r="Q5" s="151">
        <f t="shared" ref="Q5:Q40" si="3">SQRT(POWER(N5,2)+POWER(O5+H5,2))</f>
        <v>24.489011628812214</v>
      </c>
      <c r="R5" s="374">
        <f t="shared" ref="R5:R40" si="4">37000/1.73/SQRT(POWER((G5+O5),2)+N5*N5)</f>
        <v>971.61036900365605</v>
      </c>
      <c r="S5" s="377">
        <f t="shared" ref="S5:S40" si="5">37000/2/SQRT(N5*N5+POWER((H5+O5),2))</f>
        <v>755.44085977868031</v>
      </c>
      <c r="T5" s="1113">
        <v>1</v>
      </c>
      <c r="U5" s="144" t="s">
        <v>190</v>
      </c>
      <c r="V5" s="144">
        <v>6.3</v>
      </c>
      <c r="W5" s="144">
        <v>11</v>
      </c>
      <c r="X5" s="144">
        <v>35</v>
      </c>
      <c r="Y5" s="144">
        <v>6.3</v>
      </c>
      <c r="Z5" s="151">
        <v>7.68</v>
      </c>
      <c r="AA5" s="144"/>
      <c r="AB5" s="144">
        <v>5</v>
      </c>
      <c r="AC5" s="549">
        <f t="shared" ref="AC5:AC32" si="6">Z5/100*X5*X5/V5</f>
        <v>14.933333333333332</v>
      </c>
      <c r="AD5" s="905">
        <f>SQRT(POWER(N5,2)+POWER(O5+AC5+G5,2))</f>
        <v>36.527981876919291</v>
      </c>
      <c r="AE5" s="153">
        <f>SQRT(POWER(N5,2)+POWER(O5+AC5+H5,2))</f>
        <v>39.072669071025558</v>
      </c>
      <c r="AF5" s="194">
        <f>SQRT(POWER((AC5+O5+G5),2)+POWER(N5,2))*POWER(6.3/35,2)</f>
        <v>1.1835066128121849</v>
      </c>
      <c r="AG5" s="195">
        <f>SQRT(POWER((H5+O5+AC5),2)+POWER(N5,2))*POWER(6.3/35,2)</f>
        <v>1.2659544779012279</v>
      </c>
      <c r="AH5" s="376">
        <f>37000/1.73/SQRT(POWER((G5+O5+AC5),2)+N5*N5)</f>
        <v>585.50410228132716</v>
      </c>
      <c r="AI5" s="374">
        <f>37000/2/SQRT(POWER((H5+O5+AC5),2)+N5*N5)</f>
        <v>473.47674064372336</v>
      </c>
      <c r="AJ5" s="374">
        <f t="shared" ref="AJ5:AJ32" si="7">AI5/1.2</f>
        <v>394.56395053643615</v>
      </c>
      <c r="AK5" s="374">
        <f t="shared" ref="AK5:AK32" si="8">AI5/1.5</f>
        <v>315.65116042914889</v>
      </c>
      <c r="AL5" s="374">
        <f>SUM(6300/(1.732*AF5))</f>
        <v>3073.4204232928978</v>
      </c>
      <c r="AM5" s="378">
        <f>SUM(6300/(2*AG5))</f>
        <v>2488.2411295090569</v>
      </c>
    </row>
    <row r="6" spans="1:39" ht="12.75" customHeight="1" x14ac:dyDescent="0.2">
      <c r="A6" s="176">
        <v>8</v>
      </c>
      <c r="B6" s="2622"/>
      <c r="C6" s="2634"/>
      <c r="D6" s="693">
        <v>2.4</v>
      </c>
      <c r="E6" s="160" t="s">
        <v>39</v>
      </c>
      <c r="F6" s="161" t="s">
        <v>110</v>
      </c>
      <c r="G6" s="144">
        <v>10.308999999999999</v>
      </c>
      <c r="H6" s="145">
        <v>12.894</v>
      </c>
      <c r="I6" s="162"/>
      <c r="J6" s="163">
        <v>26.69</v>
      </c>
      <c r="K6" s="167"/>
      <c r="L6" s="167"/>
      <c r="M6" s="292"/>
      <c r="N6" s="166">
        <f t="shared" si="0"/>
        <v>6.64581</v>
      </c>
      <c r="O6" s="167">
        <f t="shared" si="1"/>
        <v>10.676000000000002</v>
      </c>
      <c r="P6" s="168">
        <f t="shared" si="2"/>
        <v>22.012201515434569</v>
      </c>
      <c r="Q6" s="169">
        <f t="shared" si="3"/>
        <v>24.489011628812214</v>
      </c>
      <c r="R6" s="170">
        <f t="shared" si="4"/>
        <v>971.61036900365605</v>
      </c>
      <c r="S6" s="381">
        <f t="shared" si="5"/>
        <v>755.44085977868031</v>
      </c>
      <c r="T6" s="1112">
        <v>2</v>
      </c>
      <c r="U6" s="167" t="s">
        <v>190</v>
      </c>
      <c r="V6" s="167">
        <v>6.3</v>
      </c>
      <c r="W6" s="167">
        <v>11</v>
      </c>
      <c r="X6" s="167">
        <v>35</v>
      </c>
      <c r="Y6" s="167">
        <v>6.3</v>
      </c>
      <c r="Z6" s="169">
        <v>7.78</v>
      </c>
      <c r="AA6" s="167"/>
      <c r="AB6" s="167">
        <v>5</v>
      </c>
      <c r="AC6" s="294">
        <f t="shared" si="6"/>
        <v>15.12777777777778</v>
      </c>
      <c r="AD6" s="166">
        <f>SQRT(POWER(N6,2)+POWER(O6+AC6+G6,2))</f>
        <v>36.719198103761208</v>
      </c>
      <c r="AE6" s="171">
        <f>SQRT(POWER(N6,2)+POWER(O6+AC6+H6,2))</f>
        <v>39.264294155050997</v>
      </c>
      <c r="AF6" s="172">
        <f>SQRT(POWER((AC6+O6+G6),2)+POWER(N6,2))*POWER(6.3/35,2)</f>
        <v>1.189702018561863</v>
      </c>
      <c r="AG6" s="173">
        <f>SQRT(POWER((H6+O6+AC6),2)+POWER(N6,2))*POWER(6.3/35,2)</f>
        <v>1.2721631306236523</v>
      </c>
      <c r="AH6" s="380">
        <f t="shared" ref="AH6:AH14" si="9">37000/1.73/SQRT(POWER((G6+O6+AC6),2)+N6*N6)</f>
        <v>582.45507367993105</v>
      </c>
      <c r="AI6" s="170">
        <f>37000/2/SQRT(POWER((H6+O6+AC6),2)+N6*N6)</f>
        <v>471.16598930685581</v>
      </c>
      <c r="AJ6" s="170">
        <f t="shared" si="7"/>
        <v>392.63832442237987</v>
      </c>
      <c r="AK6" s="170">
        <f t="shared" si="8"/>
        <v>314.11065953790387</v>
      </c>
      <c r="AL6" s="170">
        <f>SUM(6300/(1.732*AF6))</f>
        <v>3057.4155025105792</v>
      </c>
      <c r="AM6" s="175">
        <f>SUM(6300/(2*AG6))</f>
        <v>2476.0975414023956</v>
      </c>
    </row>
    <row r="7" spans="1:39" ht="12.75" customHeight="1" x14ac:dyDescent="0.2">
      <c r="A7" s="176">
        <v>8</v>
      </c>
      <c r="B7" s="2621" t="s">
        <v>147</v>
      </c>
      <c r="C7" s="2623" t="s">
        <v>43</v>
      </c>
      <c r="D7" s="693">
        <v>1.3</v>
      </c>
      <c r="E7" s="160" t="s">
        <v>39</v>
      </c>
      <c r="F7" s="161" t="s">
        <v>130</v>
      </c>
      <c r="G7" s="167">
        <v>7.585</v>
      </c>
      <c r="H7" s="177">
        <v>8.1340000000000003</v>
      </c>
      <c r="I7" s="162">
        <v>0.05</v>
      </c>
      <c r="J7" s="163">
        <v>5.55</v>
      </c>
      <c r="K7" s="167"/>
      <c r="L7" s="167"/>
      <c r="M7" s="292"/>
      <c r="N7" s="166">
        <f t="shared" si="0"/>
        <v>1.3976500000000001</v>
      </c>
      <c r="O7" s="167">
        <f t="shared" si="1"/>
        <v>2.2399999999999998</v>
      </c>
      <c r="P7" s="168">
        <f t="shared" si="2"/>
        <v>9.9239130650414289</v>
      </c>
      <c r="Q7" s="169">
        <f t="shared" si="3"/>
        <v>10.467726664491197</v>
      </c>
      <c r="R7" s="170">
        <f t="shared" si="4"/>
        <v>2155.1260170077812</v>
      </c>
      <c r="S7" s="381">
        <f t="shared" si="5"/>
        <v>1767.3369388556944</v>
      </c>
      <c r="T7" s="1112">
        <v>1</v>
      </c>
      <c r="U7" s="167" t="s">
        <v>204</v>
      </c>
      <c r="V7" s="167">
        <v>6.3</v>
      </c>
      <c r="W7" s="167">
        <v>11</v>
      </c>
      <c r="X7" s="167">
        <v>35</v>
      </c>
      <c r="Y7" s="167">
        <v>6.3</v>
      </c>
      <c r="Z7" s="169">
        <v>7.8</v>
      </c>
      <c r="AA7" s="167" t="s">
        <v>68</v>
      </c>
      <c r="AB7" s="167">
        <v>5</v>
      </c>
      <c r="AC7" s="294">
        <f t="shared" si="6"/>
        <v>15.166666666666666</v>
      </c>
      <c r="AD7" s="166">
        <f t="shared" ref="AD7:AD14" si="10">SQRT(POWER(N7,2)+POWER(O7+AC7+G7,2))</f>
        <v>25.030717694470482</v>
      </c>
      <c r="AE7" s="171">
        <f t="shared" ref="AE7:AE14" si="11">SQRT(POWER(N7,2)+POWER(O7+AC7+H7,2))</f>
        <v>25.578879555216599</v>
      </c>
      <c r="AF7" s="172">
        <f t="shared" ref="AF7:AF14" si="12">SQRT(POWER((AC7+O7+G7),2)+POWER(N7,2))*POWER(6.3/35,2)</f>
        <v>0.81099525330084354</v>
      </c>
      <c r="AG7" s="173">
        <f t="shared" ref="AG7:AG14" si="13">SQRT(POWER((H7+O7+AC7),2)+POWER(N7,2))*POWER(6.3/35,2)</f>
        <v>0.82875569758901779</v>
      </c>
      <c r="AH7" s="380">
        <f t="shared" si="9"/>
        <v>854.44147059829879</v>
      </c>
      <c r="AI7" s="170">
        <f t="shared" ref="AI7:AI14" si="14">37000/2/SQRT(POWER((H7+O7+AC7),2)+N7*N7)</f>
        <v>723.25294624670448</v>
      </c>
      <c r="AJ7" s="170">
        <f t="shared" si="7"/>
        <v>602.71078853892038</v>
      </c>
      <c r="AK7" s="170">
        <f t="shared" si="8"/>
        <v>482.16863083113634</v>
      </c>
      <c r="AL7" s="170">
        <f t="shared" ref="AL7:AL14" si="15">SUM(6300/(1.732*AF7))</f>
        <v>4485.1229154726616</v>
      </c>
      <c r="AM7" s="175">
        <f t="shared" ref="AM7:AM14" si="16">SUM(6300/(2*AG7))</f>
        <v>3800.8788466418405</v>
      </c>
    </row>
    <row r="8" spans="1:39" ht="12.75" customHeight="1" x14ac:dyDescent="0.2">
      <c r="A8" s="176">
        <v>8</v>
      </c>
      <c r="B8" s="2622"/>
      <c r="C8" s="2624"/>
      <c r="D8" s="693">
        <v>1.3</v>
      </c>
      <c r="E8" s="160" t="s">
        <v>39</v>
      </c>
      <c r="F8" s="161" t="s">
        <v>130</v>
      </c>
      <c r="G8" s="167">
        <v>7.585</v>
      </c>
      <c r="H8" s="177">
        <v>8.1340000000000003</v>
      </c>
      <c r="I8" s="162">
        <v>0.05</v>
      </c>
      <c r="J8" s="163">
        <v>5.55</v>
      </c>
      <c r="K8" s="167"/>
      <c r="L8" s="167"/>
      <c r="M8" s="292"/>
      <c r="N8" s="166">
        <f t="shared" si="0"/>
        <v>1.3976500000000001</v>
      </c>
      <c r="O8" s="167">
        <f t="shared" si="1"/>
        <v>2.2399999999999998</v>
      </c>
      <c r="P8" s="168">
        <f t="shared" si="2"/>
        <v>9.9239130650414289</v>
      </c>
      <c r="Q8" s="169">
        <f t="shared" si="3"/>
        <v>10.467726664491197</v>
      </c>
      <c r="R8" s="170">
        <f t="shared" si="4"/>
        <v>2155.1260170077812</v>
      </c>
      <c r="S8" s="381">
        <f t="shared" si="5"/>
        <v>1767.3369388556944</v>
      </c>
      <c r="T8" s="1112">
        <v>2</v>
      </c>
      <c r="U8" s="167" t="s">
        <v>204</v>
      </c>
      <c r="V8" s="167">
        <v>6.3</v>
      </c>
      <c r="W8" s="167">
        <v>11</v>
      </c>
      <c r="X8" s="167">
        <v>35</v>
      </c>
      <c r="Y8" s="167">
        <v>6.3</v>
      </c>
      <c r="Z8" s="169">
        <v>7.39</v>
      </c>
      <c r="AA8" s="167" t="s">
        <v>68</v>
      </c>
      <c r="AB8" s="167">
        <v>5</v>
      </c>
      <c r="AC8" s="294">
        <f t="shared" si="6"/>
        <v>14.369444444444444</v>
      </c>
      <c r="AD8" s="166">
        <f t="shared" si="10"/>
        <v>24.234780120682103</v>
      </c>
      <c r="AE8" s="171">
        <f t="shared" si="11"/>
        <v>24.782886605434172</v>
      </c>
      <c r="AF8" s="172">
        <f t="shared" si="12"/>
        <v>0.78520687591010008</v>
      </c>
      <c r="AG8" s="173">
        <f t="shared" si="13"/>
        <v>0.80296552601606708</v>
      </c>
      <c r="AH8" s="380">
        <f t="shared" si="9"/>
        <v>882.5037046134446</v>
      </c>
      <c r="AI8" s="170">
        <f t="shared" si="14"/>
        <v>746.4828570834635</v>
      </c>
      <c r="AJ8" s="170">
        <f t="shared" si="7"/>
        <v>622.06904756955294</v>
      </c>
      <c r="AK8" s="170">
        <f t="shared" si="8"/>
        <v>497.65523805564231</v>
      </c>
      <c r="AL8" s="170">
        <f t="shared" si="15"/>
        <v>4632.4268247182581</v>
      </c>
      <c r="AM8" s="175">
        <f t="shared" si="16"/>
        <v>3922.95795764583</v>
      </c>
    </row>
    <row r="9" spans="1:39" ht="13.5" customHeight="1" x14ac:dyDescent="0.2">
      <c r="A9" s="176">
        <v>8</v>
      </c>
      <c r="B9" s="2621" t="s">
        <v>206</v>
      </c>
      <c r="C9" s="2623" t="s">
        <v>43</v>
      </c>
      <c r="D9" s="990">
        <v>2.4</v>
      </c>
      <c r="E9" s="1028" t="s">
        <v>39</v>
      </c>
      <c r="F9" s="161" t="s">
        <v>109</v>
      </c>
      <c r="G9" s="167">
        <v>6.9320000000000004</v>
      </c>
      <c r="H9" s="177">
        <v>10.763</v>
      </c>
      <c r="I9" s="1029"/>
      <c r="J9" s="163">
        <v>33.799999999999997</v>
      </c>
      <c r="K9" s="383"/>
      <c r="L9" s="167"/>
      <c r="M9" s="292"/>
      <c r="N9" s="166">
        <f t="shared" si="0"/>
        <v>8.4161999999999999</v>
      </c>
      <c r="O9" s="167">
        <f t="shared" si="1"/>
        <v>13.52</v>
      </c>
      <c r="P9" s="168">
        <f t="shared" si="2"/>
        <v>22.11598350605281</v>
      </c>
      <c r="Q9" s="169">
        <f t="shared" si="3"/>
        <v>25.700126681399841</v>
      </c>
      <c r="R9" s="170">
        <f t="shared" si="4"/>
        <v>967.05096705922404</v>
      </c>
      <c r="S9" s="381">
        <f t="shared" si="5"/>
        <v>719.84080971044989</v>
      </c>
      <c r="T9" s="1112">
        <v>1</v>
      </c>
      <c r="U9" s="167" t="s">
        <v>85</v>
      </c>
      <c r="V9" s="167">
        <v>4</v>
      </c>
      <c r="W9" s="167">
        <v>11</v>
      </c>
      <c r="X9" s="167">
        <v>35</v>
      </c>
      <c r="Y9" s="167">
        <v>6.3</v>
      </c>
      <c r="Z9" s="167">
        <v>6.44</v>
      </c>
      <c r="AA9" s="167"/>
      <c r="AB9" s="167">
        <v>5</v>
      </c>
      <c r="AC9" s="294">
        <f t="shared" si="6"/>
        <v>19.7225</v>
      </c>
      <c r="AD9" s="166">
        <f t="shared" si="10"/>
        <v>41.046593923125947</v>
      </c>
      <c r="AE9" s="171">
        <f t="shared" si="11"/>
        <v>44.803085303246689</v>
      </c>
      <c r="AF9" s="172">
        <f t="shared" si="12"/>
        <v>1.3299096431092805</v>
      </c>
      <c r="AG9" s="173">
        <f t="shared" si="13"/>
        <v>1.4516199638251928</v>
      </c>
      <c r="AH9" s="380">
        <f t="shared" si="9"/>
        <v>521.04891521692059</v>
      </c>
      <c r="AI9" s="170">
        <f t="shared" si="14"/>
        <v>412.91799157990988</v>
      </c>
      <c r="AJ9" s="170">
        <f t="shared" si="7"/>
        <v>344.09832631659157</v>
      </c>
      <c r="AK9" s="170">
        <f t="shared" si="8"/>
        <v>275.27866105327325</v>
      </c>
      <c r="AL9" s="170">
        <f t="shared" si="15"/>
        <v>2735.0831041536239</v>
      </c>
      <c r="AM9" s="175">
        <f t="shared" si="16"/>
        <v>2169.9894452397666</v>
      </c>
    </row>
    <row r="10" spans="1:39" ht="13.5" customHeight="1" x14ac:dyDescent="0.2">
      <c r="A10" s="176">
        <v>8</v>
      </c>
      <c r="B10" s="2622"/>
      <c r="C10" s="2624"/>
      <c r="D10" s="990">
        <v>2.4</v>
      </c>
      <c r="E10" s="1028" t="s">
        <v>39</v>
      </c>
      <c r="F10" s="161" t="s">
        <v>109</v>
      </c>
      <c r="G10" s="167">
        <v>6.9320000000000004</v>
      </c>
      <c r="H10" s="177">
        <v>10.763</v>
      </c>
      <c r="I10" s="382"/>
      <c r="J10" s="163">
        <v>33.4</v>
      </c>
      <c r="K10" s="383"/>
      <c r="L10" s="167"/>
      <c r="M10" s="292"/>
      <c r="N10" s="166">
        <f t="shared" si="0"/>
        <v>8.3165999999999993</v>
      </c>
      <c r="O10" s="167">
        <f t="shared" si="1"/>
        <v>13.36</v>
      </c>
      <c r="P10" s="168">
        <f t="shared" si="2"/>
        <v>21.930141348381685</v>
      </c>
      <c r="Q10" s="169">
        <f t="shared" si="3"/>
        <v>25.516366601849878</v>
      </c>
      <c r="R10" s="170">
        <f t="shared" si="4"/>
        <v>975.24602770389686</v>
      </c>
      <c r="S10" s="381">
        <f t="shared" si="5"/>
        <v>725.02485517114303</v>
      </c>
      <c r="T10" s="1112">
        <v>2</v>
      </c>
      <c r="U10" s="167" t="s">
        <v>85</v>
      </c>
      <c r="V10" s="167">
        <v>4</v>
      </c>
      <c r="W10" s="167">
        <v>11</v>
      </c>
      <c r="X10" s="167">
        <v>35</v>
      </c>
      <c r="Y10" s="167">
        <v>6.3</v>
      </c>
      <c r="Z10" s="167">
        <v>6.49</v>
      </c>
      <c r="AA10" s="167"/>
      <c r="AB10" s="167">
        <v>5</v>
      </c>
      <c r="AC10" s="294">
        <f t="shared" si="6"/>
        <v>19.875624999999999</v>
      </c>
      <c r="AD10" s="166">
        <f t="shared" si="10"/>
        <v>41.019555503450121</v>
      </c>
      <c r="AE10" s="171">
        <f t="shared" si="11"/>
        <v>44.777727024164868</v>
      </c>
      <c r="AF10" s="172">
        <f t="shared" si="12"/>
        <v>1.3290335983117838</v>
      </c>
      <c r="AG10" s="173">
        <f t="shared" si="13"/>
        <v>1.4507983555829416</v>
      </c>
      <c r="AH10" s="380">
        <f t="shared" si="9"/>
        <v>521.39236943207129</v>
      </c>
      <c r="AI10" s="170">
        <f t="shared" si="14"/>
        <v>413.1518330534339</v>
      </c>
      <c r="AJ10" s="170">
        <f t="shared" si="7"/>
        <v>344.29319421119493</v>
      </c>
      <c r="AK10" s="170">
        <f t="shared" si="8"/>
        <v>275.43455536895596</v>
      </c>
      <c r="AL10" s="170">
        <f t="shared" si="15"/>
        <v>2736.8859594969035</v>
      </c>
      <c r="AM10" s="175">
        <f t="shared" si="16"/>
        <v>2171.2183418724007</v>
      </c>
    </row>
    <row r="11" spans="1:39" ht="12.75" customHeight="1" x14ac:dyDescent="0.2">
      <c r="A11" s="176">
        <v>8</v>
      </c>
      <c r="B11" s="2621" t="s">
        <v>144</v>
      </c>
      <c r="C11" s="2623" t="s">
        <v>43</v>
      </c>
      <c r="D11" s="693">
        <v>1.3</v>
      </c>
      <c r="E11" s="160" t="s">
        <v>39</v>
      </c>
      <c r="F11" s="161" t="s">
        <v>130</v>
      </c>
      <c r="G11" s="167">
        <v>7.585</v>
      </c>
      <c r="H11" s="177">
        <v>8.1340000000000003</v>
      </c>
      <c r="I11" s="162">
        <v>3.78</v>
      </c>
      <c r="J11" s="163">
        <v>6.05</v>
      </c>
      <c r="K11" s="167"/>
      <c r="L11" s="167"/>
      <c r="M11" s="292"/>
      <c r="N11" s="166">
        <f t="shared" si="0"/>
        <v>2.6933699999999998</v>
      </c>
      <c r="O11" s="167">
        <f t="shared" si="1"/>
        <v>3.9320000000000004</v>
      </c>
      <c r="P11" s="168">
        <f t="shared" si="2"/>
        <v>11.827744119522539</v>
      </c>
      <c r="Q11" s="169">
        <f t="shared" si="3"/>
        <v>12.362952639110933</v>
      </c>
      <c r="R11" s="170">
        <f t="shared" si="4"/>
        <v>1808.2301257847621</v>
      </c>
      <c r="S11" s="381">
        <f t="shared" si="5"/>
        <v>1496.4062825472738</v>
      </c>
      <c r="T11" s="1112">
        <v>1</v>
      </c>
      <c r="U11" s="167" t="s">
        <v>203</v>
      </c>
      <c r="V11" s="167">
        <v>6.3</v>
      </c>
      <c r="W11" s="167">
        <v>11</v>
      </c>
      <c r="X11" s="167">
        <v>35</v>
      </c>
      <c r="Y11" s="167">
        <v>6.3</v>
      </c>
      <c r="Z11" s="169">
        <v>7.7</v>
      </c>
      <c r="AA11" s="167" t="s">
        <v>60</v>
      </c>
      <c r="AB11" s="167"/>
      <c r="AC11" s="294">
        <f t="shared" si="6"/>
        <v>14.972222222222221</v>
      </c>
      <c r="AD11" s="166">
        <f t="shared" si="10"/>
        <v>26.625798314701697</v>
      </c>
      <c r="AE11" s="171">
        <f t="shared" si="11"/>
        <v>27.17203899038811</v>
      </c>
      <c r="AF11" s="172">
        <f t="shared" si="12"/>
        <v>0.8626758653963349</v>
      </c>
      <c r="AG11" s="173">
        <f t="shared" si="13"/>
        <v>0.8803740632885747</v>
      </c>
      <c r="AH11" s="380">
        <f t="shared" si="9"/>
        <v>803.25415915078952</v>
      </c>
      <c r="AI11" s="170">
        <f t="shared" si="14"/>
        <v>680.84695471488999</v>
      </c>
      <c r="AJ11" s="170">
        <f t="shared" si="7"/>
        <v>567.37246226240836</v>
      </c>
      <c r="AK11" s="170">
        <f t="shared" si="8"/>
        <v>453.89796980992668</v>
      </c>
      <c r="AL11" s="170">
        <f t="shared" si="15"/>
        <v>4216.4311542992455</v>
      </c>
      <c r="AM11" s="175">
        <f t="shared" si="16"/>
        <v>3578.0245367899629</v>
      </c>
    </row>
    <row r="12" spans="1:39" ht="12.75" customHeight="1" x14ac:dyDescent="0.2">
      <c r="A12" s="176">
        <v>8</v>
      </c>
      <c r="B12" s="2622"/>
      <c r="C12" s="2624"/>
      <c r="D12" s="693">
        <v>1.3</v>
      </c>
      <c r="E12" s="160" t="s">
        <v>39</v>
      </c>
      <c r="F12" s="161" t="s">
        <v>130</v>
      </c>
      <c r="G12" s="167">
        <v>7.585</v>
      </c>
      <c r="H12" s="177">
        <v>8.1340000000000003</v>
      </c>
      <c r="I12" s="162">
        <v>3.78</v>
      </c>
      <c r="J12" s="163">
        <v>6.05</v>
      </c>
      <c r="K12" s="167"/>
      <c r="L12" s="167"/>
      <c r="M12" s="292"/>
      <c r="N12" s="166">
        <f t="shared" si="0"/>
        <v>2.6933699999999998</v>
      </c>
      <c r="O12" s="167">
        <f t="shared" si="1"/>
        <v>3.9320000000000004</v>
      </c>
      <c r="P12" s="168">
        <f t="shared" si="2"/>
        <v>11.827744119522539</v>
      </c>
      <c r="Q12" s="169">
        <f t="shared" si="3"/>
        <v>12.362952639110933</v>
      </c>
      <c r="R12" s="170">
        <f t="shared" si="4"/>
        <v>1808.2301257847621</v>
      </c>
      <c r="S12" s="381">
        <f t="shared" si="5"/>
        <v>1496.4062825472738</v>
      </c>
      <c r="T12" s="1112">
        <v>2</v>
      </c>
      <c r="U12" s="167" t="s">
        <v>203</v>
      </c>
      <c r="V12" s="167">
        <v>6.3</v>
      </c>
      <c r="W12" s="167">
        <v>11</v>
      </c>
      <c r="X12" s="167">
        <v>35</v>
      </c>
      <c r="Y12" s="167">
        <v>6.3</v>
      </c>
      <c r="Z12" s="169">
        <v>7.7</v>
      </c>
      <c r="AA12" s="167" t="s">
        <v>60</v>
      </c>
      <c r="AB12" s="167"/>
      <c r="AC12" s="294">
        <f t="shared" si="6"/>
        <v>14.972222222222221</v>
      </c>
      <c r="AD12" s="166">
        <f t="shared" si="10"/>
        <v>26.625798314701697</v>
      </c>
      <c r="AE12" s="171">
        <f t="shared" si="11"/>
        <v>27.17203899038811</v>
      </c>
      <c r="AF12" s="172">
        <f t="shared" si="12"/>
        <v>0.8626758653963349</v>
      </c>
      <c r="AG12" s="173">
        <f t="shared" si="13"/>
        <v>0.8803740632885747</v>
      </c>
      <c r="AH12" s="380">
        <f t="shared" si="9"/>
        <v>803.25415915078952</v>
      </c>
      <c r="AI12" s="170">
        <f t="shared" si="14"/>
        <v>680.84695471488999</v>
      </c>
      <c r="AJ12" s="170">
        <f t="shared" si="7"/>
        <v>567.37246226240836</v>
      </c>
      <c r="AK12" s="170">
        <f t="shared" si="8"/>
        <v>453.89796980992668</v>
      </c>
      <c r="AL12" s="170">
        <f t="shared" si="15"/>
        <v>4216.4311542992455</v>
      </c>
      <c r="AM12" s="175">
        <f t="shared" si="16"/>
        <v>3578.0245367899629</v>
      </c>
    </row>
    <row r="13" spans="1:39" ht="12.75" customHeight="1" x14ac:dyDescent="0.2">
      <c r="A13" s="176">
        <v>8</v>
      </c>
      <c r="B13" s="2621" t="s">
        <v>150</v>
      </c>
      <c r="C13" s="2633" t="s">
        <v>358</v>
      </c>
      <c r="D13" s="693">
        <v>2.4</v>
      </c>
      <c r="E13" s="160" t="s">
        <v>39</v>
      </c>
      <c r="F13" s="161" t="s">
        <v>130</v>
      </c>
      <c r="G13" s="167">
        <v>7.585</v>
      </c>
      <c r="H13" s="177">
        <v>8.1340000000000003</v>
      </c>
      <c r="I13" s="162"/>
      <c r="J13" s="163">
        <v>8.9499999999999993</v>
      </c>
      <c r="K13" s="167"/>
      <c r="L13" s="167"/>
      <c r="M13" s="292"/>
      <c r="N13" s="166">
        <f t="shared" si="0"/>
        <v>2.2285499999999998</v>
      </c>
      <c r="O13" s="167">
        <f t="shared" si="1"/>
        <v>3.58</v>
      </c>
      <c r="P13" s="168">
        <f t="shared" si="2"/>
        <v>11.385238693259794</v>
      </c>
      <c r="Q13" s="169">
        <f t="shared" si="3"/>
        <v>11.924102947496722</v>
      </c>
      <c r="R13" s="170">
        <f t="shared" si="4"/>
        <v>1878.5098681906215</v>
      </c>
      <c r="S13" s="381">
        <f t="shared" si="5"/>
        <v>1551.4793927440708</v>
      </c>
      <c r="T13" s="1112">
        <v>1</v>
      </c>
      <c r="U13" s="167" t="s">
        <v>205</v>
      </c>
      <c r="V13" s="167">
        <v>10</v>
      </c>
      <c r="W13" s="167">
        <v>11</v>
      </c>
      <c r="X13" s="167">
        <v>35</v>
      </c>
      <c r="Y13" s="167">
        <v>6.3</v>
      </c>
      <c r="Z13" s="169">
        <v>8.0399999999999991</v>
      </c>
      <c r="AA13" s="167" t="s">
        <v>74</v>
      </c>
      <c r="AB13" s="167">
        <v>9.5</v>
      </c>
      <c r="AC13" s="294">
        <f t="shared" si="6"/>
        <v>9.8489999999999984</v>
      </c>
      <c r="AD13" s="166">
        <f t="shared" si="10"/>
        <v>21.131839274007834</v>
      </c>
      <c r="AE13" s="171">
        <f t="shared" si="11"/>
        <v>21.677855154569603</v>
      </c>
      <c r="AF13" s="172">
        <f t="shared" si="12"/>
        <v>0.68467159247785381</v>
      </c>
      <c r="AG13" s="173">
        <f t="shared" si="13"/>
        <v>0.70236250700805514</v>
      </c>
      <c r="AH13" s="380">
        <f t="shared" si="9"/>
        <v>1012.0881083598143</v>
      </c>
      <c r="AI13" s="170">
        <f t="shared" si="14"/>
        <v>853.40546230655468</v>
      </c>
      <c r="AJ13" s="170">
        <f t="shared" si="7"/>
        <v>711.17121858879557</v>
      </c>
      <c r="AK13" s="170">
        <f t="shared" si="8"/>
        <v>568.93697487103645</v>
      </c>
      <c r="AL13" s="170">
        <f t="shared" si="15"/>
        <v>5312.639570389103</v>
      </c>
      <c r="AM13" s="175">
        <f t="shared" si="16"/>
        <v>4484.8635406500616</v>
      </c>
    </row>
    <row r="14" spans="1:39" ht="12.75" customHeight="1" x14ac:dyDescent="0.2">
      <c r="A14" s="176">
        <v>8</v>
      </c>
      <c r="B14" s="2622"/>
      <c r="C14" s="2634"/>
      <c r="D14" s="693">
        <v>2.4</v>
      </c>
      <c r="E14" s="160" t="s">
        <v>39</v>
      </c>
      <c r="F14" s="161" t="s">
        <v>130</v>
      </c>
      <c r="G14" s="167">
        <v>7.585</v>
      </c>
      <c r="H14" s="177">
        <v>8.1340000000000003</v>
      </c>
      <c r="I14" s="162"/>
      <c r="J14" s="163">
        <v>8.9499999999999993</v>
      </c>
      <c r="K14" s="167"/>
      <c r="L14" s="167"/>
      <c r="M14" s="292"/>
      <c r="N14" s="166">
        <f t="shared" si="0"/>
        <v>2.2285499999999998</v>
      </c>
      <c r="O14" s="167">
        <f t="shared" si="1"/>
        <v>3.58</v>
      </c>
      <c r="P14" s="168">
        <f t="shared" si="2"/>
        <v>11.385238693259794</v>
      </c>
      <c r="Q14" s="169">
        <f t="shared" si="3"/>
        <v>11.924102947496722</v>
      </c>
      <c r="R14" s="170">
        <f t="shared" si="4"/>
        <v>1878.5098681906215</v>
      </c>
      <c r="S14" s="381">
        <f t="shared" si="5"/>
        <v>1551.4793927440708</v>
      </c>
      <c r="T14" s="1112">
        <v>2</v>
      </c>
      <c r="U14" s="167" t="s">
        <v>205</v>
      </c>
      <c r="V14" s="167">
        <v>10</v>
      </c>
      <c r="W14" s="167">
        <v>11</v>
      </c>
      <c r="X14" s="167">
        <v>35</v>
      </c>
      <c r="Y14" s="167">
        <v>6.3</v>
      </c>
      <c r="Z14" s="169">
        <v>7.99</v>
      </c>
      <c r="AA14" s="167" t="s">
        <v>74</v>
      </c>
      <c r="AB14" s="167">
        <v>9.5</v>
      </c>
      <c r="AC14" s="294">
        <f t="shared" si="6"/>
        <v>9.7877499999999991</v>
      </c>
      <c r="AD14" s="166">
        <f t="shared" si="10"/>
        <v>21.07093181767242</v>
      </c>
      <c r="AE14" s="171">
        <f t="shared" si="11"/>
        <v>21.616930590742989</v>
      </c>
      <c r="AF14" s="172">
        <f t="shared" si="12"/>
        <v>0.68269819089258643</v>
      </c>
      <c r="AG14" s="173">
        <f t="shared" si="13"/>
        <v>0.70038855114007281</v>
      </c>
      <c r="AH14" s="380">
        <f t="shared" si="9"/>
        <v>1015.0136416395439</v>
      </c>
      <c r="AI14" s="170">
        <f t="shared" si="14"/>
        <v>855.81067683689787</v>
      </c>
      <c r="AJ14" s="170">
        <f t="shared" si="7"/>
        <v>713.17556403074821</v>
      </c>
      <c r="AK14" s="170">
        <f t="shared" si="8"/>
        <v>570.54045122459854</v>
      </c>
      <c r="AL14" s="170">
        <f t="shared" si="15"/>
        <v>5327.9962411552196</v>
      </c>
      <c r="AM14" s="175">
        <f t="shared" si="16"/>
        <v>4497.5035569506645</v>
      </c>
    </row>
    <row r="15" spans="1:39" ht="12.75" customHeight="1" x14ac:dyDescent="0.2">
      <c r="A15" s="176">
        <v>8</v>
      </c>
      <c r="B15" s="2621" t="s">
        <v>121</v>
      </c>
      <c r="C15" s="2623" t="s">
        <v>351</v>
      </c>
      <c r="D15" s="693">
        <v>1.3</v>
      </c>
      <c r="E15" s="160" t="s">
        <v>39</v>
      </c>
      <c r="F15" s="161" t="s">
        <v>110</v>
      </c>
      <c r="G15" s="144">
        <v>10.308999999999999</v>
      </c>
      <c r="H15" s="145">
        <v>12.894</v>
      </c>
      <c r="I15" s="162"/>
      <c r="J15" s="163">
        <v>5</v>
      </c>
      <c r="K15" s="167"/>
      <c r="L15" s="167"/>
      <c r="M15" s="292"/>
      <c r="N15" s="166">
        <f t="shared" si="0"/>
        <v>1.2450000000000001</v>
      </c>
      <c r="O15" s="167">
        <f t="shared" si="1"/>
        <v>2</v>
      </c>
      <c r="P15" s="168">
        <f t="shared" si="2"/>
        <v>12.371802859729053</v>
      </c>
      <c r="Q15" s="169">
        <f t="shared" si="3"/>
        <v>14.945944633913241</v>
      </c>
      <c r="R15" s="170">
        <f t="shared" si="4"/>
        <v>1728.7119330531111</v>
      </c>
      <c r="S15" s="381">
        <f t="shared" si="5"/>
        <v>1237.7939603778805</v>
      </c>
      <c r="T15" s="1112">
        <v>1</v>
      </c>
      <c r="U15" s="1270" t="s">
        <v>204</v>
      </c>
      <c r="V15" s="167">
        <v>6.3</v>
      </c>
      <c r="W15" s="167">
        <v>11</v>
      </c>
      <c r="X15" s="167">
        <v>35</v>
      </c>
      <c r="Y15" s="167">
        <v>6.3</v>
      </c>
      <c r="Z15" s="169">
        <v>7.96</v>
      </c>
      <c r="AA15" s="167" t="s">
        <v>123</v>
      </c>
      <c r="AB15" s="167">
        <v>10</v>
      </c>
      <c r="AC15" s="294">
        <f t="shared" si="6"/>
        <v>15.47777777777778</v>
      </c>
      <c r="AD15" s="166">
        <f t="shared" ref="AD15:AD24" si="17">SQRT(POWER(N15,2)+POWER(O15+AC15+G15,2))</f>
        <v>27.814655206771931</v>
      </c>
      <c r="AE15" s="171">
        <f t="shared" ref="AE15:AE24" si="18">SQRT(POWER(N15,2)+POWER(O15+AC15+H15,2))</f>
        <v>30.397284588968077</v>
      </c>
      <c r="AF15" s="172">
        <f t="shared" ref="AF15:AF24" si="19">SQRT(POWER((AC15+O15+G15),2)+POWER(N15,2))*POWER(6.3/35,2)</f>
        <v>0.90119482869941048</v>
      </c>
      <c r="AG15" s="173">
        <f t="shared" ref="AG15:AG24" si="20">SQRT(POWER((H15+O15+AC15),2)+POWER(N15,2))*POWER(6.3/35,2)</f>
        <v>0.98487202068256563</v>
      </c>
      <c r="AH15" s="380">
        <f t="shared" ref="AH15:AH38" si="21">37000/1.73/SQRT(POWER((G15+O15+AC15),2)+N15*N15)</f>
        <v>768.92138615427223</v>
      </c>
      <c r="AI15" s="170">
        <f t="shared" ref="AI15:AI24" si="22">37000/2/SQRT(POWER((H15+O15+AC15),2)+N15*N15)</f>
        <v>608.60699401794943</v>
      </c>
      <c r="AJ15" s="170">
        <f t="shared" si="7"/>
        <v>507.17249501495786</v>
      </c>
      <c r="AK15" s="170">
        <f t="shared" si="8"/>
        <v>405.73799601196629</v>
      </c>
      <c r="AL15" s="170">
        <f t="shared" ref="AL15:AL24" si="23">SUM(6300/(1.732*AF15))</f>
        <v>4036.212014408276</v>
      </c>
      <c r="AM15" s="175">
        <f t="shared" ref="AM15:AM24" si="24">SUM(6300/(2*AG15))</f>
        <v>3198.3851036979327</v>
      </c>
    </row>
    <row r="16" spans="1:39" ht="12.75" customHeight="1" x14ac:dyDescent="0.2">
      <c r="A16" s="176">
        <v>8</v>
      </c>
      <c r="B16" s="2622"/>
      <c r="C16" s="2624"/>
      <c r="D16" s="693">
        <v>1.3</v>
      </c>
      <c r="E16" s="160" t="s">
        <v>39</v>
      </c>
      <c r="F16" s="161" t="s">
        <v>110</v>
      </c>
      <c r="G16" s="144">
        <v>10.308999999999999</v>
      </c>
      <c r="H16" s="145">
        <v>12.894</v>
      </c>
      <c r="I16" s="162"/>
      <c r="J16" s="163">
        <v>5</v>
      </c>
      <c r="K16" s="167"/>
      <c r="L16" s="167"/>
      <c r="M16" s="292"/>
      <c r="N16" s="166">
        <f t="shared" si="0"/>
        <v>1.2450000000000001</v>
      </c>
      <c r="O16" s="167">
        <f t="shared" si="1"/>
        <v>2</v>
      </c>
      <c r="P16" s="168">
        <f t="shared" si="2"/>
        <v>12.371802859729053</v>
      </c>
      <c r="Q16" s="169">
        <f t="shared" si="3"/>
        <v>14.945944633913241</v>
      </c>
      <c r="R16" s="170">
        <f t="shared" si="4"/>
        <v>1728.7119330531111</v>
      </c>
      <c r="S16" s="381">
        <f t="shared" si="5"/>
        <v>1237.7939603778805</v>
      </c>
      <c r="T16" s="1112">
        <v>2</v>
      </c>
      <c r="U16" s="167" t="s">
        <v>201</v>
      </c>
      <c r="V16" s="167">
        <v>4</v>
      </c>
      <c r="W16" s="167">
        <v>11</v>
      </c>
      <c r="X16" s="167">
        <v>35</v>
      </c>
      <c r="Y16" s="167">
        <v>6.3</v>
      </c>
      <c r="Z16" s="169">
        <v>7.6</v>
      </c>
      <c r="AA16" s="167" t="s">
        <v>170</v>
      </c>
      <c r="AB16" s="167">
        <v>10</v>
      </c>
      <c r="AC16" s="294">
        <f t="shared" si="6"/>
        <v>23.275000000000002</v>
      </c>
      <c r="AD16" s="166">
        <f t="shared" si="17"/>
        <v>35.605773141444359</v>
      </c>
      <c r="AE16" s="171">
        <f t="shared" si="18"/>
        <v>38.189299365136307</v>
      </c>
      <c r="AF16" s="172">
        <f t="shared" si="19"/>
        <v>1.1536270497827972</v>
      </c>
      <c r="AG16" s="173">
        <f t="shared" si="20"/>
        <v>1.2373332994304163</v>
      </c>
      <c r="AH16" s="380">
        <f t="shared" si="21"/>
        <v>600.66897443942537</v>
      </c>
      <c r="AI16" s="170">
        <f t="shared" si="22"/>
        <v>484.42889258369007</v>
      </c>
      <c r="AJ16" s="170">
        <f t="shared" si="7"/>
        <v>403.69074381974173</v>
      </c>
      <c r="AK16" s="170">
        <f t="shared" si="8"/>
        <v>322.95259505579338</v>
      </c>
      <c r="AL16" s="170">
        <f t="shared" si="23"/>
        <v>3153.023670521608</v>
      </c>
      <c r="AM16" s="175">
        <f t="shared" si="24"/>
        <v>2545.7974835479213</v>
      </c>
    </row>
    <row r="17" spans="1:39" ht="12.75" customHeight="1" x14ac:dyDescent="0.2">
      <c r="A17" s="176">
        <v>8</v>
      </c>
      <c r="B17" s="2621" t="s">
        <v>136</v>
      </c>
      <c r="C17" s="2633" t="s">
        <v>341</v>
      </c>
      <c r="D17" s="693">
        <v>2.4</v>
      </c>
      <c r="E17" s="160" t="s">
        <v>39</v>
      </c>
      <c r="F17" s="161" t="s">
        <v>130</v>
      </c>
      <c r="G17" s="167">
        <v>7.585</v>
      </c>
      <c r="H17" s="177">
        <v>8.1340000000000003</v>
      </c>
      <c r="I17" s="162"/>
      <c r="J17" s="163">
        <v>7.5</v>
      </c>
      <c r="K17" s="167"/>
      <c r="L17" s="167"/>
      <c r="M17" s="292"/>
      <c r="N17" s="166">
        <f t="shared" si="0"/>
        <v>1.8674999999999999</v>
      </c>
      <c r="O17" s="167">
        <f t="shared" si="1"/>
        <v>3</v>
      </c>
      <c r="P17" s="168">
        <f t="shared" si="2"/>
        <v>10.748478089943712</v>
      </c>
      <c r="Q17" s="169">
        <f t="shared" si="3"/>
        <v>11.289531090793806</v>
      </c>
      <c r="R17" s="170">
        <f t="shared" si="4"/>
        <v>1989.7964212258278</v>
      </c>
      <c r="S17" s="381">
        <f t="shared" si="5"/>
        <v>1638.6863060314404</v>
      </c>
      <c r="T17" s="1112">
        <v>1</v>
      </c>
      <c r="U17" s="167" t="s">
        <v>137</v>
      </c>
      <c r="V17" s="167">
        <v>4</v>
      </c>
      <c r="W17" s="167">
        <v>11</v>
      </c>
      <c r="X17" s="167">
        <v>35</v>
      </c>
      <c r="Y17" s="167">
        <v>6.3</v>
      </c>
      <c r="Z17" s="169">
        <v>7.97</v>
      </c>
      <c r="AA17" s="167" t="s">
        <v>54</v>
      </c>
      <c r="AB17" s="167">
        <v>10</v>
      </c>
      <c r="AC17" s="294">
        <f t="shared" si="6"/>
        <v>24.408124999999998</v>
      </c>
      <c r="AD17" s="166">
        <f t="shared" si="17"/>
        <v>35.042921589325637</v>
      </c>
      <c r="AE17" s="171">
        <f t="shared" si="18"/>
        <v>35.591153476188779</v>
      </c>
      <c r="AF17" s="1496">
        <f t="shared" si="19"/>
        <v>1.1353906594941505</v>
      </c>
      <c r="AG17" s="173">
        <f t="shared" si="20"/>
        <v>1.1531533726285164</v>
      </c>
      <c r="AH17" s="380">
        <f t="shared" si="21"/>
        <v>610.31678487415161</v>
      </c>
      <c r="AI17" s="170">
        <f t="shared" si="22"/>
        <v>519.79208856989942</v>
      </c>
      <c r="AJ17" s="170">
        <f t="shared" si="7"/>
        <v>433.16007380824954</v>
      </c>
      <c r="AK17" s="170">
        <f t="shared" si="8"/>
        <v>346.52805904659959</v>
      </c>
      <c r="AL17" s="170">
        <f t="shared" si="23"/>
        <v>3203.6668300052265</v>
      </c>
      <c r="AM17" s="175">
        <f t="shared" si="24"/>
        <v>2731.640105097069</v>
      </c>
    </row>
    <row r="18" spans="1:39" ht="12.75" customHeight="1" x14ac:dyDescent="0.2">
      <c r="A18" s="176">
        <v>8</v>
      </c>
      <c r="B18" s="2622"/>
      <c r="C18" s="2634"/>
      <c r="D18" s="693">
        <v>2.4</v>
      </c>
      <c r="E18" s="160" t="s">
        <v>39</v>
      </c>
      <c r="F18" s="161" t="s">
        <v>130</v>
      </c>
      <c r="G18" s="167">
        <v>7.585</v>
      </c>
      <c r="H18" s="177">
        <v>8.1340000000000003</v>
      </c>
      <c r="I18" s="162"/>
      <c r="J18" s="163">
        <v>7.5</v>
      </c>
      <c r="K18" s="167"/>
      <c r="L18" s="167"/>
      <c r="M18" s="292"/>
      <c r="N18" s="166">
        <f t="shared" si="0"/>
        <v>1.8674999999999999</v>
      </c>
      <c r="O18" s="167">
        <f t="shared" si="1"/>
        <v>3</v>
      </c>
      <c r="P18" s="168">
        <f t="shared" si="2"/>
        <v>10.748478089943712</v>
      </c>
      <c r="Q18" s="169">
        <f t="shared" si="3"/>
        <v>11.289531090793806</v>
      </c>
      <c r="R18" s="170">
        <f t="shared" si="4"/>
        <v>1989.7964212258278</v>
      </c>
      <c r="S18" s="381">
        <f t="shared" si="5"/>
        <v>1638.6863060314404</v>
      </c>
      <c r="T18" s="1112">
        <v>2</v>
      </c>
      <c r="U18" s="167" t="s">
        <v>137</v>
      </c>
      <c r="V18" s="167">
        <v>4</v>
      </c>
      <c r="W18" s="167">
        <v>11</v>
      </c>
      <c r="X18" s="167">
        <v>35</v>
      </c>
      <c r="Y18" s="167">
        <v>6.3</v>
      </c>
      <c r="Z18" s="169">
        <v>8.07</v>
      </c>
      <c r="AA18" s="167" t="s">
        <v>54</v>
      </c>
      <c r="AB18" s="167">
        <v>10</v>
      </c>
      <c r="AC18" s="294">
        <f t="shared" si="6"/>
        <v>24.714375000000004</v>
      </c>
      <c r="AD18" s="166">
        <f t="shared" si="17"/>
        <v>35.348740170487339</v>
      </c>
      <c r="AE18" s="171">
        <f t="shared" si="18"/>
        <v>35.896985199186652</v>
      </c>
      <c r="AF18" s="172">
        <f t="shared" si="19"/>
        <v>1.1452991815237896</v>
      </c>
      <c r="AG18" s="173">
        <f t="shared" si="20"/>
        <v>1.1630623204536474</v>
      </c>
      <c r="AH18" s="380">
        <f t="shared" si="21"/>
        <v>605.03664724239479</v>
      </c>
      <c r="AI18" s="170">
        <f t="shared" si="22"/>
        <v>515.36361333260845</v>
      </c>
      <c r="AJ18" s="170">
        <f t="shared" si="7"/>
        <v>429.46967777717373</v>
      </c>
      <c r="AK18" s="170">
        <f t="shared" si="8"/>
        <v>343.57574222173895</v>
      </c>
      <c r="AL18" s="170">
        <f t="shared" si="23"/>
        <v>3175.9504010818277</v>
      </c>
      <c r="AM18" s="175">
        <f t="shared" si="24"/>
        <v>2708.3673373335282</v>
      </c>
    </row>
    <row r="19" spans="1:39" ht="12.75" customHeight="1" x14ac:dyDescent="0.2">
      <c r="A19" s="1500">
        <v>8</v>
      </c>
      <c r="B19" s="2621" t="s">
        <v>126</v>
      </c>
      <c r="C19" s="2623" t="s">
        <v>43</v>
      </c>
      <c r="D19" s="1494">
        <v>2.4</v>
      </c>
      <c r="E19" s="143" t="s">
        <v>39</v>
      </c>
      <c r="F19" s="1506" t="s">
        <v>110</v>
      </c>
      <c r="G19" s="144">
        <v>10.308999999999999</v>
      </c>
      <c r="H19" s="145">
        <v>12.894</v>
      </c>
      <c r="I19" s="146"/>
      <c r="J19" s="147">
        <v>27</v>
      </c>
      <c r="K19" s="144"/>
      <c r="L19" s="144"/>
      <c r="M19" s="1027"/>
      <c r="N19" s="905">
        <f t="shared" si="0"/>
        <v>6.7229999999999999</v>
      </c>
      <c r="O19" s="144">
        <f t="shared" si="1"/>
        <v>10.8</v>
      </c>
      <c r="P19" s="150">
        <f t="shared" si="2"/>
        <v>22.153749344072665</v>
      </c>
      <c r="Q19" s="151">
        <f t="shared" si="3"/>
        <v>24.629339516113703</v>
      </c>
      <c r="R19" s="152">
        <f t="shared" si="4"/>
        <v>965.40242036802147</v>
      </c>
      <c r="S19" s="157">
        <f t="shared" si="5"/>
        <v>751.13666722148218</v>
      </c>
      <c r="T19" s="1502">
        <v>1</v>
      </c>
      <c r="U19" s="144" t="s">
        <v>200</v>
      </c>
      <c r="V19" s="144">
        <v>4</v>
      </c>
      <c r="W19" s="1501">
        <v>11</v>
      </c>
      <c r="X19" s="144">
        <v>35</v>
      </c>
      <c r="Y19" s="144">
        <v>6.3</v>
      </c>
      <c r="Z19" s="151">
        <v>6.72</v>
      </c>
      <c r="AA19" s="144" t="s">
        <v>54</v>
      </c>
      <c r="AB19" s="144">
        <v>5</v>
      </c>
      <c r="AC19" s="549">
        <f t="shared" si="6"/>
        <v>20.58</v>
      </c>
      <c r="AD19" s="905">
        <f t="shared" si="17"/>
        <v>42.227614779904393</v>
      </c>
      <c r="AE19" s="153">
        <f t="shared" si="18"/>
        <v>44.781534196585987</v>
      </c>
      <c r="AF19" s="1503">
        <f t="shared" si="19"/>
        <v>1.3681747188689022</v>
      </c>
      <c r="AG19" s="1505">
        <f t="shared" si="20"/>
        <v>1.4509217079693859</v>
      </c>
      <c r="AH19" s="1510">
        <f t="shared" si="21"/>
        <v>506.476232400703</v>
      </c>
      <c r="AI19" s="1511">
        <f t="shared" si="22"/>
        <v>413.11670830184255</v>
      </c>
      <c r="AJ19" s="152">
        <f t="shared" si="7"/>
        <v>344.26392358486879</v>
      </c>
      <c r="AK19" s="152">
        <f t="shared" si="8"/>
        <v>275.41113886789503</v>
      </c>
      <c r="AL19" s="152">
        <f t="shared" si="23"/>
        <v>2658.5883694198737</v>
      </c>
      <c r="AM19" s="158">
        <f t="shared" si="24"/>
        <v>2171.0337523370104</v>
      </c>
    </row>
    <row r="20" spans="1:39" ht="12.75" customHeight="1" x14ac:dyDescent="0.2">
      <c r="A20" s="1495">
        <v>8</v>
      </c>
      <c r="B20" s="2622"/>
      <c r="C20" s="2624"/>
      <c r="D20" s="1507">
        <v>2.4</v>
      </c>
      <c r="E20" s="160" t="s">
        <v>39</v>
      </c>
      <c r="F20" s="161" t="s">
        <v>110</v>
      </c>
      <c r="G20" s="144">
        <v>10.308999999999999</v>
      </c>
      <c r="H20" s="145">
        <v>12.894</v>
      </c>
      <c r="I20" s="162"/>
      <c r="J20" s="163">
        <v>27</v>
      </c>
      <c r="K20" s="1501"/>
      <c r="L20" s="1501"/>
      <c r="M20" s="292"/>
      <c r="N20" s="166">
        <f t="shared" si="0"/>
        <v>6.7229999999999999</v>
      </c>
      <c r="O20" s="1501">
        <f t="shared" si="1"/>
        <v>10.8</v>
      </c>
      <c r="P20" s="168">
        <f t="shared" si="2"/>
        <v>22.153749344072665</v>
      </c>
      <c r="Q20" s="169">
        <f t="shared" si="3"/>
        <v>24.629339516113703</v>
      </c>
      <c r="R20" s="1498">
        <f t="shared" si="4"/>
        <v>965.40242036802147</v>
      </c>
      <c r="S20" s="1499">
        <f t="shared" si="5"/>
        <v>751.13666722148218</v>
      </c>
      <c r="T20" s="1504">
        <v>2</v>
      </c>
      <c r="U20" s="1501" t="s">
        <v>200</v>
      </c>
      <c r="V20" s="1501">
        <v>4</v>
      </c>
      <c r="W20" s="1501">
        <v>11</v>
      </c>
      <c r="X20" s="1501">
        <v>35</v>
      </c>
      <c r="Y20" s="1501">
        <v>6.3</v>
      </c>
      <c r="Z20" s="169">
        <v>6.8</v>
      </c>
      <c r="AA20" s="1501" t="s">
        <v>54</v>
      </c>
      <c r="AB20" s="1501">
        <v>5</v>
      </c>
      <c r="AC20" s="294">
        <f t="shared" si="6"/>
        <v>20.825000000000003</v>
      </c>
      <c r="AD20" s="166">
        <f t="shared" si="17"/>
        <v>42.469507708472442</v>
      </c>
      <c r="AE20" s="171">
        <f t="shared" si="18"/>
        <v>45.023772498536822</v>
      </c>
      <c r="AF20" s="1496">
        <f t="shared" si="19"/>
        <v>1.376012049754507</v>
      </c>
      <c r="AG20" s="1497">
        <f t="shared" si="20"/>
        <v>1.458770228952593</v>
      </c>
      <c r="AH20" s="1512">
        <f t="shared" si="21"/>
        <v>503.59150343359335</v>
      </c>
      <c r="AI20" s="1513">
        <f t="shared" si="22"/>
        <v>410.89404493151284</v>
      </c>
      <c r="AJ20" s="1498">
        <f t="shared" si="7"/>
        <v>342.41170410959404</v>
      </c>
      <c r="AK20" s="1498">
        <f t="shared" si="8"/>
        <v>273.92936328767524</v>
      </c>
      <c r="AL20" s="1498">
        <f t="shared" si="23"/>
        <v>2643.4458881142182</v>
      </c>
      <c r="AM20" s="175">
        <f t="shared" si="24"/>
        <v>2159.353088979422</v>
      </c>
    </row>
    <row r="21" spans="1:39" ht="12.75" customHeight="1" x14ac:dyDescent="0.2">
      <c r="A21" s="176">
        <v>8</v>
      </c>
      <c r="B21" s="2621" t="s">
        <v>129</v>
      </c>
      <c r="C21" s="2623" t="s">
        <v>127</v>
      </c>
      <c r="D21" s="693">
        <v>2.4</v>
      </c>
      <c r="E21" s="160" t="s">
        <v>39</v>
      </c>
      <c r="F21" s="161" t="s">
        <v>130</v>
      </c>
      <c r="G21" s="167">
        <v>7.585</v>
      </c>
      <c r="H21" s="177">
        <v>8.1340000000000003</v>
      </c>
      <c r="I21" s="162"/>
      <c r="J21" s="163">
        <v>27.4</v>
      </c>
      <c r="K21" s="167"/>
      <c r="L21" s="167"/>
      <c r="M21" s="292"/>
      <c r="N21" s="166">
        <f t="shared" si="0"/>
        <v>6.8225999999999996</v>
      </c>
      <c r="O21" s="167">
        <f t="shared" si="1"/>
        <v>10.96</v>
      </c>
      <c r="P21" s="168">
        <f t="shared" si="2"/>
        <v>19.760184608449389</v>
      </c>
      <c r="Q21" s="169">
        <f t="shared" si="3"/>
        <v>20.276309002380092</v>
      </c>
      <c r="R21" s="170">
        <f t="shared" si="4"/>
        <v>1082.3422787178358</v>
      </c>
      <c r="S21" s="381">
        <f t="shared" si="5"/>
        <v>912.39485440019757</v>
      </c>
      <c r="T21" s="1112">
        <v>1</v>
      </c>
      <c r="U21" s="167" t="s">
        <v>553</v>
      </c>
      <c r="V21" s="167">
        <v>6.3</v>
      </c>
      <c r="W21" s="167">
        <v>11</v>
      </c>
      <c r="X21" s="167">
        <v>35</v>
      </c>
      <c r="Y21" s="167">
        <v>6.3</v>
      </c>
      <c r="Z21" s="169">
        <v>7.61</v>
      </c>
      <c r="AA21" s="167"/>
      <c r="AB21" s="167">
        <v>10</v>
      </c>
      <c r="AC21" s="294">
        <f t="shared" si="6"/>
        <v>14.797222222222222</v>
      </c>
      <c r="AD21" s="166">
        <f t="shared" si="17"/>
        <v>34.033096442669589</v>
      </c>
      <c r="AE21" s="171">
        <f t="shared" si="18"/>
        <v>34.571126890456576</v>
      </c>
      <c r="AF21" s="172">
        <f t="shared" si="19"/>
        <v>1.1026723247424945</v>
      </c>
      <c r="AG21" s="173">
        <f>SQRT(POWER((H21+O21+AC21),2)+POWER(N21,2))*POWER(6.3/35,2)</f>
        <v>1.120104511250793</v>
      </c>
      <c r="AH21" s="380">
        <f t="shared" si="21"/>
        <v>628.42601680461667</v>
      </c>
      <c r="AI21" s="170">
        <f t="shared" si="22"/>
        <v>535.12863664004431</v>
      </c>
      <c r="AJ21" s="170">
        <f t="shared" si="7"/>
        <v>445.94053053337029</v>
      </c>
      <c r="AK21" s="170">
        <f t="shared" si="8"/>
        <v>356.75242442669622</v>
      </c>
      <c r="AL21" s="170">
        <f t="shared" si="23"/>
        <v>3298.7255717772805</v>
      </c>
      <c r="AM21" s="175">
        <f t="shared" si="24"/>
        <v>2812.2375799401725</v>
      </c>
    </row>
    <row r="22" spans="1:39" ht="12.75" customHeight="1" x14ac:dyDescent="0.2">
      <c r="A22" s="176">
        <v>8</v>
      </c>
      <c r="B22" s="2622"/>
      <c r="C22" s="2624"/>
      <c r="D22" s="693">
        <v>2.4</v>
      </c>
      <c r="E22" s="160" t="s">
        <v>39</v>
      </c>
      <c r="F22" s="161" t="s">
        <v>130</v>
      </c>
      <c r="G22" s="167">
        <v>7.585</v>
      </c>
      <c r="H22" s="177">
        <v>8.1340000000000003</v>
      </c>
      <c r="I22" s="162"/>
      <c r="J22" s="163">
        <v>27.4</v>
      </c>
      <c r="K22" s="167"/>
      <c r="L22" s="167"/>
      <c r="M22" s="292"/>
      <c r="N22" s="166">
        <f t="shared" si="0"/>
        <v>6.8225999999999996</v>
      </c>
      <c r="O22" s="167">
        <f t="shared" si="1"/>
        <v>10.96</v>
      </c>
      <c r="P22" s="168">
        <f t="shared" si="2"/>
        <v>19.760184608449389</v>
      </c>
      <c r="Q22" s="169">
        <f t="shared" si="3"/>
        <v>20.276309002380092</v>
      </c>
      <c r="R22" s="170">
        <f t="shared" si="4"/>
        <v>1082.3422787178358</v>
      </c>
      <c r="S22" s="381">
        <f t="shared" si="5"/>
        <v>912.39485440019757</v>
      </c>
      <c r="T22" s="1112">
        <v>2</v>
      </c>
      <c r="U22" s="167" t="s">
        <v>553</v>
      </c>
      <c r="V22" s="167">
        <v>6.3</v>
      </c>
      <c r="W22" s="167">
        <v>11</v>
      </c>
      <c r="X22" s="167">
        <v>35</v>
      </c>
      <c r="Y22" s="167">
        <v>6.3</v>
      </c>
      <c r="Z22" s="1888">
        <v>7.6</v>
      </c>
      <c r="AA22" s="167"/>
      <c r="AB22" s="167">
        <v>10</v>
      </c>
      <c r="AC22" s="294">
        <f t="shared" si="6"/>
        <v>14.77777777777778</v>
      </c>
      <c r="AD22" s="166">
        <f t="shared" si="17"/>
        <v>34.014046945154298</v>
      </c>
      <c r="AE22" s="171">
        <f t="shared" si="18"/>
        <v>34.552065069792292</v>
      </c>
      <c r="AF22" s="172">
        <f t="shared" si="19"/>
        <v>1.1020551210229992</v>
      </c>
      <c r="AG22" s="173">
        <f t="shared" si="20"/>
        <v>1.1194869082612702</v>
      </c>
      <c r="AH22" s="380">
        <f t="shared" si="21"/>
        <v>628.777965511719</v>
      </c>
      <c r="AI22" s="170">
        <f t="shared" si="22"/>
        <v>535.4238585344043</v>
      </c>
      <c r="AJ22" s="170">
        <f t="shared" si="7"/>
        <v>446.18654877867027</v>
      </c>
      <c r="AK22" s="170">
        <f t="shared" si="8"/>
        <v>356.94923902293618</v>
      </c>
      <c r="AL22" s="170">
        <f t="shared" si="23"/>
        <v>3300.5730162958503</v>
      </c>
      <c r="AM22" s="175">
        <f t="shared" si="24"/>
        <v>2813.7890463519748</v>
      </c>
    </row>
    <row r="23" spans="1:39" x14ac:dyDescent="0.2">
      <c r="A23" s="176">
        <v>8</v>
      </c>
      <c r="B23" s="2621" t="s">
        <v>133</v>
      </c>
      <c r="C23" s="2633" t="s">
        <v>342</v>
      </c>
      <c r="D23" s="990">
        <v>2.4</v>
      </c>
      <c r="E23" s="1030" t="s">
        <v>39</v>
      </c>
      <c r="F23" s="674" t="s">
        <v>130</v>
      </c>
      <c r="G23" s="296">
        <v>7.585</v>
      </c>
      <c r="H23" s="302">
        <v>8.1340000000000003</v>
      </c>
      <c r="I23" s="1031"/>
      <c r="J23" s="643">
        <v>22.7</v>
      </c>
      <c r="K23" s="1032"/>
      <c r="L23" s="296"/>
      <c r="M23" s="362"/>
      <c r="N23" s="558">
        <f t="shared" si="0"/>
        <v>5.6522999999999994</v>
      </c>
      <c r="O23" s="296">
        <f t="shared" si="1"/>
        <v>9.08</v>
      </c>
      <c r="P23" s="307">
        <f t="shared" si="2"/>
        <v>17.597463461817444</v>
      </c>
      <c r="Q23" s="308">
        <f t="shared" si="3"/>
        <v>18.118230909501069</v>
      </c>
      <c r="R23" s="170">
        <f t="shared" si="4"/>
        <v>1215.3617072937718</v>
      </c>
      <c r="S23" s="894">
        <f t="shared" si="5"/>
        <v>1021.0709915557337</v>
      </c>
      <c r="T23" s="1132">
        <v>1</v>
      </c>
      <c r="U23" s="167" t="s">
        <v>122</v>
      </c>
      <c r="V23" s="296">
        <v>4</v>
      </c>
      <c r="W23" s="167">
        <v>11</v>
      </c>
      <c r="X23" s="296">
        <v>35</v>
      </c>
      <c r="Y23" s="296">
        <v>6.3</v>
      </c>
      <c r="Z23" s="296">
        <v>7.5</v>
      </c>
      <c r="AA23" s="296"/>
      <c r="AB23" s="296"/>
      <c r="AC23" s="310">
        <f t="shared" si="6"/>
        <v>22.96875</v>
      </c>
      <c r="AD23" s="558">
        <f t="shared" si="17"/>
        <v>40.034767819390431</v>
      </c>
      <c r="AE23" s="431">
        <f t="shared" si="18"/>
        <v>40.578342657783594</v>
      </c>
      <c r="AF23" s="196">
        <f t="shared" si="19"/>
        <v>1.2971264773482498</v>
      </c>
      <c r="AG23" s="197">
        <f t="shared" si="20"/>
        <v>1.3147383021121883</v>
      </c>
      <c r="AH23" s="623">
        <f t="shared" si="21"/>
        <v>534.21774127625906</v>
      </c>
      <c r="AI23" s="312">
        <f t="shared" si="22"/>
        <v>455.90822069839749</v>
      </c>
      <c r="AJ23" s="312">
        <f t="shared" si="7"/>
        <v>379.92351724866461</v>
      </c>
      <c r="AK23" s="312">
        <f t="shared" si="8"/>
        <v>303.93881379893168</v>
      </c>
      <c r="AL23" s="170">
        <f t="shared" si="23"/>
        <v>2804.208732486311</v>
      </c>
      <c r="AM23" s="175">
        <f t="shared" si="24"/>
        <v>2395.9140727393265</v>
      </c>
    </row>
    <row r="24" spans="1:39" x14ac:dyDescent="0.2">
      <c r="A24" s="1222">
        <v>8</v>
      </c>
      <c r="B24" s="2632"/>
      <c r="C24" s="2874"/>
      <c r="D24" s="1211">
        <v>2.4</v>
      </c>
      <c r="E24" s="1030" t="s">
        <v>39</v>
      </c>
      <c r="F24" s="1233" t="s">
        <v>130</v>
      </c>
      <c r="G24" s="296">
        <v>7.585</v>
      </c>
      <c r="H24" s="302">
        <v>8.1340000000000003</v>
      </c>
      <c r="I24" s="1031"/>
      <c r="J24" s="643">
        <v>22.7</v>
      </c>
      <c r="K24" s="1032"/>
      <c r="L24" s="296"/>
      <c r="M24" s="362"/>
      <c r="N24" s="558">
        <f t="shared" si="0"/>
        <v>5.6522999999999994</v>
      </c>
      <c r="O24" s="296">
        <f t="shared" si="1"/>
        <v>9.08</v>
      </c>
      <c r="P24" s="307">
        <f t="shared" si="2"/>
        <v>17.597463461817444</v>
      </c>
      <c r="Q24" s="308">
        <f t="shared" si="3"/>
        <v>18.118230909501069</v>
      </c>
      <c r="R24" s="312">
        <f t="shared" si="4"/>
        <v>1215.3617072937718</v>
      </c>
      <c r="S24" s="894">
        <f t="shared" si="5"/>
        <v>1021.0709915557337</v>
      </c>
      <c r="T24" s="1132">
        <v>2</v>
      </c>
      <c r="U24" s="296" t="s">
        <v>122</v>
      </c>
      <c r="V24" s="296">
        <v>4</v>
      </c>
      <c r="W24" s="296">
        <v>11</v>
      </c>
      <c r="X24" s="296">
        <v>35</v>
      </c>
      <c r="Y24" s="296">
        <v>6.3</v>
      </c>
      <c r="Z24" s="296">
        <v>7.5</v>
      </c>
      <c r="AA24" s="296"/>
      <c r="AB24" s="296"/>
      <c r="AC24" s="310">
        <f t="shared" si="6"/>
        <v>22.96875</v>
      </c>
      <c r="AD24" s="558">
        <f t="shared" si="17"/>
        <v>40.034767819390431</v>
      </c>
      <c r="AE24" s="431">
        <f t="shared" si="18"/>
        <v>40.578342657783594</v>
      </c>
      <c r="AF24" s="196">
        <f t="shared" si="19"/>
        <v>1.2971264773482498</v>
      </c>
      <c r="AG24" s="197">
        <f t="shared" si="20"/>
        <v>1.3147383021121883</v>
      </c>
      <c r="AH24" s="623">
        <f t="shared" si="21"/>
        <v>534.21774127625906</v>
      </c>
      <c r="AI24" s="312">
        <f t="shared" si="22"/>
        <v>455.90822069839749</v>
      </c>
      <c r="AJ24" s="312">
        <f t="shared" si="7"/>
        <v>379.92351724866461</v>
      </c>
      <c r="AK24" s="312">
        <f t="shared" si="8"/>
        <v>303.93881379893168</v>
      </c>
      <c r="AL24" s="312">
        <f t="shared" si="23"/>
        <v>2804.208732486311</v>
      </c>
      <c r="AM24" s="338">
        <f t="shared" si="24"/>
        <v>2395.9140727393265</v>
      </c>
    </row>
    <row r="25" spans="1:39" x14ac:dyDescent="0.2">
      <c r="A25" s="1214">
        <v>8</v>
      </c>
      <c r="B25" s="2877" t="s">
        <v>447</v>
      </c>
      <c r="C25" s="990"/>
      <c r="D25" s="990">
        <v>2.4</v>
      </c>
      <c r="E25" s="1213" t="s">
        <v>39</v>
      </c>
      <c r="F25" s="161" t="s">
        <v>130</v>
      </c>
      <c r="G25" s="296">
        <v>7.585</v>
      </c>
      <c r="H25" s="302">
        <v>8.1340000000000003</v>
      </c>
      <c r="I25" s="1029"/>
      <c r="J25" s="163">
        <v>5.4</v>
      </c>
      <c r="K25" s="383"/>
      <c r="L25" s="1223"/>
      <c r="M25" s="292"/>
      <c r="N25" s="166">
        <f t="shared" si="0"/>
        <v>1.3446</v>
      </c>
      <c r="O25" s="1223">
        <f t="shared" si="1"/>
        <v>2.16</v>
      </c>
      <c r="P25" s="1250">
        <f t="shared" si="2"/>
        <v>9.8373255593174331</v>
      </c>
      <c r="Q25" s="1228">
        <f t="shared" si="3"/>
        <v>10.381444271391144</v>
      </c>
      <c r="R25" s="1219">
        <f t="shared" si="4"/>
        <v>2174.0952973480917</v>
      </c>
      <c r="S25" s="1220">
        <f t="shared" si="5"/>
        <v>1782.0256523441267</v>
      </c>
      <c r="T25" s="1230"/>
      <c r="U25" s="1223"/>
      <c r="V25" s="1223"/>
      <c r="W25" s="1223"/>
      <c r="X25" s="1223"/>
      <c r="Y25" s="1223"/>
      <c r="Z25" s="1223"/>
      <c r="AA25" s="1223"/>
      <c r="AB25" s="1223"/>
      <c r="AC25" s="294"/>
      <c r="AD25" s="166"/>
      <c r="AE25" s="171"/>
      <c r="AF25" s="1215"/>
      <c r="AG25" s="1216"/>
      <c r="AH25" s="1227"/>
      <c r="AI25" s="1219"/>
      <c r="AJ25" s="1219"/>
      <c r="AK25" s="1219"/>
      <c r="AL25" s="1219"/>
      <c r="AM25" s="175"/>
    </row>
    <row r="26" spans="1:39" ht="13.5" thickBot="1" x14ac:dyDescent="0.25">
      <c r="A26" s="1221">
        <v>8</v>
      </c>
      <c r="B26" s="2878"/>
      <c r="C26" s="1238"/>
      <c r="D26" s="1210">
        <v>2.4</v>
      </c>
      <c r="E26" s="1239" t="s">
        <v>39</v>
      </c>
      <c r="F26" s="1232" t="s">
        <v>130</v>
      </c>
      <c r="G26" s="296">
        <v>7.585</v>
      </c>
      <c r="H26" s="302">
        <v>8.1340000000000003</v>
      </c>
      <c r="I26" s="1240"/>
      <c r="J26" s="147">
        <v>5.4</v>
      </c>
      <c r="K26" s="1241"/>
      <c r="L26" s="144"/>
      <c r="M26" s="1027"/>
      <c r="N26" s="1242">
        <f t="shared" si="0"/>
        <v>1.3446</v>
      </c>
      <c r="O26" s="1037">
        <f t="shared" si="1"/>
        <v>2.16</v>
      </c>
      <c r="P26" s="1251">
        <f t="shared" si="2"/>
        <v>9.8373255593174331</v>
      </c>
      <c r="Q26" s="1252">
        <f t="shared" si="3"/>
        <v>10.381444271391144</v>
      </c>
      <c r="R26" s="309">
        <f t="shared" si="4"/>
        <v>2174.0952973480917</v>
      </c>
      <c r="S26" s="1130">
        <f t="shared" si="5"/>
        <v>1782.0256523441267</v>
      </c>
      <c r="T26" s="1243"/>
      <c r="U26" s="1037"/>
      <c r="V26" s="1037"/>
      <c r="W26" s="1037"/>
      <c r="X26" s="1037"/>
      <c r="Y26" s="1037"/>
      <c r="Z26" s="1037"/>
      <c r="AA26" s="1037"/>
      <c r="AB26" s="1037"/>
      <c r="AC26" s="1244"/>
      <c r="AD26" s="1242"/>
      <c r="AE26" s="1245"/>
      <c r="AF26" s="1226"/>
      <c r="AG26" s="1231"/>
      <c r="AH26" s="562"/>
      <c r="AI26" s="152"/>
      <c r="AJ26" s="152"/>
      <c r="AK26" s="152"/>
      <c r="AL26" s="152"/>
      <c r="AM26" s="158"/>
    </row>
    <row r="27" spans="1:39" ht="12.75" customHeight="1" x14ac:dyDescent="0.2">
      <c r="A27" s="313">
        <v>8</v>
      </c>
      <c r="B27" s="2702" t="s">
        <v>299</v>
      </c>
      <c r="C27" s="2875" t="s">
        <v>43</v>
      </c>
      <c r="D27" s="1237">
        <v>2.4</v>
      </c>
      <c r="E27" s="314" t="s">
        <v>35</v>
      </c>
      <c r="F27" s="251" t="s">
        <v>130</v>
      </c>
      <c r="G27" s="252">
        <v>7.585</v>
      </c>
      <c r="H27" s="315">
        <v>8.1340000000000003</v>
      </c>
      <c r="I27" s="316"/>
      <c r="J27" s="317">
        <v>33.01</v>
      </c>
      <c r="K27" s="252"/>
      <c r="L27" s="252"/>
      <c r="M27" s="315"/>
      <c r="N27" s="318">
        <f t="shared" si="0"/>
        <v>8.2194899999999986</v>
      </c>
      <c r="O27" s="252">
        <f t="shared" ref="O27:O37" si="25">0.4*SUM(I27:M27)</f>
        <v>13.204000000000001</v>
      </c>
      <c r="P27" s="272">
        <f t="shared" si="2"/>
        <v>22.354921982867666</v>
      </c>
      <c r="Q27" s="258">
        <f t="shared" si="3"/>
        <v>22.866356506013371</v>
      </c>
      <c r="R27" s="273">
        <f t="shared" si="4"/>
        <v>956.71473393577378</v>
      </c>
      <c r="S27" s="286">
        <f t="shared" si="5"/>
        <v>809.04887471403185</v>
      </c>
      <c r="T27" s="1133">
        <v>1</v>
      </c>
      <c r="U27" s="252" t="s">
        <v>190</v>
      </c>
      <c r="V27" s="252">
        <v>6.3</v>
      </c>
      <c r="W27" s="252">
        <v>11</v>
      </c>
      <c r="X27" s="252">
        <v>35</v>
      </c>
      <c r="Y27" s="252">
        <v>6.3</v>
      </c>
      <c r="Z27" s="258">
        <v>7.68</v>
      </c>
      <c r="AA27" s="252"/>
      <c r="AB27" s="252">
        <v>5</v>
      </c>
      <c r="AC27" s="320">
        <f t="shared" si="6"/>
        <v>14.933333333333332</v>
      </c>
      <c r="AD27" s="318">
        <f t="shared" ref="AD27:AD38" si="26">SQRT(POWER(N27,2)+POWER(O27+AC27+G27,2))</f>
        <v>36.655765094155079</v>
      </c>
      <c r="AE27" s="320">
        <f t="shared" ref="AE27:AE38" si="27">SQRT(POWER(N27,2)+POWER(O27+AC27+H27,2))</f>
        <v>37.19098866174275</v>
      </c>
      <c r="AF27" s="1224">
        <f t="shared" ref="AF27:AF38" si="28">SQRT(POWER((AC27+O27+G27),2)+POWER(N27,2))*POWER(6.3/35,2)</f>
        <v>1.1876467890506246</v>
      </c>
      <c r="AG27" s="1225">
        <f t="shared" ref="AG27:AG38" si="29">SQRT(POWER((H27+O27+AC27),2)+POWER(N27,2))*POWER(6.3/35,2)</f>
        <v>1.2049880326404649</v>
      </c>
      <c r="AH27" s="339">
        <f t="shared" si="21"/>
        <v>583.46301549178452</v>
      </c>
      <c r="AI27" s="273">
        <f t="shared" ref="AI27:AI38" si="30">37000/2/SQRT(POWER((H27+O27+AC27),2)+N27*N27)</f>
        <v>497.43232610082219</v>
      </c>
      <c r="AJ27" s="273">
        <f t="shared" si="7"/>
        <v>414.52693841735186</v>
      </c>
      <c r="AK27" s="273">
        <f t="shared" si="8"/>
        <v>331.62155073388146</v>
      </c>
      <c r="AL27" s="273">
        <f t="shared" ref="AL27:AL38" si="31">SUM(6300/(1.732*AF27))</f>
        <v>3062.706377395948</v>
      </c>
      <c r="AM27" s="286">
        <f t="shared" ref="AM27:AM38" si="32">SUM(6300/(2*AG27))</f>
        <v>2614.133845875192</v>
      </c>
    </row>
    <row r="28" spans="1:39" ht="12.75" customHeight="1" x14ac:dyDescent="0.2">
      <c r="A28" s="275">
        <v>8</v>
      </c>
      <c r="B28" s="2612"/>
      <c r="C28" s="2876"/>
      <c r="D28" s="1235">
        <v>2.4</v>
      </c>
      <c r="E28" s="321" t="s">
        <v>35</v>
      </c>
      <c r="F28" s="230" t="s">
        <v>130</v>
      </c>
      <c r="G28" s="231">
        <v>7.585</v>
      </c>
      <c r="H28" s="322">
        <v>8.1340000000000003</v>
      </c>
      <c r="I28" s="323"/>
      <c r="J28" s="324">
        <v>33.01</v>
      </c>
      <c r="K28" s="231"/>
      <c r="L28" s="231"/>
      <c r="M28" s="322"/>
      <c r="N28" s="325">
        <f t="shared" si="0"/>
        <v>8.2194899999999986</v>
      </c>
      <c r="O28" s="231">
        <f t="shared" si="25"/>
        <v>13.204000000000001</v>
      </c>
      <c r="P28" s="238">
        <f t="shared" si="2"/>
        <v>22.354921982867666</v>
      </c>
      <c r="Q28" s="239">
        <f t="shared" si="3"/>
        <v>22.866356506013371</v>
      </c>
      <c r="R28" s="240">
        <f t="shared" si="4"/>
        <v>956.71473393577378</v>
      </c>
      <c r="S28" s="282">
        <f t="shared" si="5"/>
        <v>809.04887471403185</v>
      </c>
      <c r="T28" s="1116">
        <v>2</v>
      </c>
      <c r="U28" s="231" t="s">
        <v>207</v>
      </c>
      <c r="V28" s="231">
        <v>6.3</v>
      </c>
      <c r="W28" s="231">
        <v>11</v>
      </c>
      <c r="X28" s="231">
        <v>35</v>
      </c>
      <c r="Y28" s="231">
        <v>6.3</v>
      </c>
      <c r="Z28" s="239">
        <v>7.78</v>
      </c>
      <c r="AA28" s="231"/>
      <c r="AB28" s="231">
        <v>5</v>
      </c>
      <c r="AC28" s="327">
        <f t="shared" si="6"/>
        <v>15.12777777777778</v>
      </c>
      <c r="AD28" s="325">
        <f t="shared" si="26"/>
        <v>36.845283847439312</v>
      </c>
      <c r="AE28" s="327">
        <f t="shared" si="27"/>
        <v>37.380649603750491</v>
      </c>
      <c r="AF28" s="1215">
        <f t="shared" si="28"/>
        <v>1.1937871966570337</v>
      </c>
      <c r="AG28" s="1216">
        <f t="shared" si="29"/>
        <v>1.2111330471615158</v>
      </c>
      <c r="AH28" s="340">
        <f t="shared" si="21"/>
        <v>580.46189372702042</v>
      </c>
      <c r="AI28" s="240">
        <f t="shared" si="30"/>
        <v>494.90846724461016</v>
      </c>
      <c r="AJ28" s="240">
        <f t="shared" si="7"/>
        <v>412.4237227038418</v>
      </c>
      <c r="AK28" s="240">
        <f t="shared" si="8"/>
        <v>329.93897816307344</v>
      </c>
      <c r="AL28" s="240">
        <f t="shared" si="31"/>
        <v>3046.9529285496019</v>
      </c>
      <c r="AM28" s="282">
        <f t="shared" si="32"/>
        <v>2600.8703233575611</v>
      </c>
    </row>
    <row r="29" spans="1:39" ht="12.75" customHeight="1" x14ac:dyDescent="0.2">
      <c r="A29" s="275">
        <v>8</v>
      </c>
      <c r="B29" s="2611" t="s">
        <v>150</v>
      </c>
      <c r="C29" s="2872" t="s">
        <v>358</v>
      </c>
      <c r="D29" s="1235">
        <v>2.4</v>
      </c>
      <c r="E29" s="321" t="s">
        <v>35</v>
      </c>
      <c r="F29" s="230" t="s">
        <v>110</v>
      </c>
      <c r="G29" s="231">
        <v>10.308999999999999</v>
      </c>
      <c r="H29" s="322">
        <v>12.894</v>
      </c>
      <c r="I29" s="323"/>
      <c r="J29" s="324">
        <v>57.85</v>
      </c>
      <c r="K29" s="231"/>
      <c r="L29" s="231"/>
      <c r="M29" s="322"/>
      <c r="N29" s="325">
        <f t="shared" si="0"/>
        <v>14.40465</v>
      </c>
      <c r="O29" s="231">
        <f>0.4*SUM(I29:M29)</f>
        <v>23.14</v>
      </c>
      <c r="P29" s="238">
        <f t="shared" si="2"/>
        <v>36.418807539820683</v>
      </c>
      <c r="Q29" s="239">
        <f t="shared" si="3"/>
        <v>38.806482675224508</v>
      </c>
      <c r="R29" s="240">
        <f t="shared" si="4"/>
        <v>587.25929490165629</v>
      </c>
      <c r="S29" s="282">
        <f t="shared" si="5"/>
        <v>476.72447293995759</v>
      </c>
      <c r="T29" s="1116">
        <v>1</v>
      </c>
      <c r="U29" s="231" t="s">
        <v>205</v>
      </c>
      <c r="V29" s="231">
        <v>10</v>
      </c>
      <c r="W29" s="231">
        <v>11</v>
      </c>
      <c r="X29" s="231">
        <v>35</v>
      </c>
      <c r="Y29" s="231">
        <v>6.3</v>
      </c>
      <c r="Z29" s="239">
        <v>8.0399999999999991</v>
      </c>
      <c r="AA29" s="407"/>
      <c r="AB29" s="231">
        <v>9.5</v>
      </c>
      <c r="AC29" s="327">
        <f t="shared" si="6"/>
        <v>9.8489999999999984</v>
      </c>
      <c r="AD29" s="325">
        <f t="shared" si="26"/>
        <v>45.631247469497254</v>
      </c>
      <c r="AE29" s="327">
        <f t="shared" si="27"/>
        <v>48.090993238053422</v>
      </c>
      <c r="AF29" s="1215">
        <f t="shared" si="28"/>
        <v>1.4784524180117109</v>
      </c>
      <c r="AG29" s="1216">
        <f t="shared" si="29"/>
        <v>1.5581481809129307</v>
      </c>
      <c r="AH29" s="340">
        <f t="shared" si="21"/>
        <v>468.69819308119509</v>
      </c>
      <c r="AI29" s="240">
        <f t="shared" si="30"/>
        <v>384.68741762982194</v>
      </c>
      <c r="AJ29" s="240">
        <f t="shared" si="7"/>
        <v>320.57284802485162</v>
      </c>
      <c r="AK29" s="240">
        <f t="shared" si="8"/>
        <v>256.45827841988131</v>
      </c>
      <c r="AL29" s="240">
        <f t="shared" si="31"/>
        <v>2460.2843829163776</v>
      </c>
      <c r="AM29" s="282">
        <f t="shared" si="32"/>
        <v>2021.630573129695</v>
      </c>
    </row>
    <row r="30" spans="1:39" ht="12.75" customHeight="1" x14ac:dyDescent="0.2">
      <c r="A30" s="275">
        <v>8</v>
      </c>
      <c r="B30" s="2612"/>
      <c r="C30" s="2876"/>
      <c r="D30" s="1235">
        <v>2.4</v>
      </c>
      <c r="E30" s="346" t="s">
        <v>35</v>
      </c>
      <c r="F30" s="1234" t="s">
        <v>110</v>
      </c>
      <c r="G30" s="231">
        <v>10.308999999999999</v>
      </c>
      <c r="H30" s="322">
        <v>12.894</v>
      </c>
      <c r="I30" s="348"/>
      <c r="J30" s="349">
        <v>57.85</v>
      </c>
      <c r="K30" s="243"/>
      <c r="L30" s="243"/>
      <c r="M30" s="347"/>
      <c r="N30" s="351">
        <f t="shared" si="0"/>
        <v>14.40465</v>
      </c>
      <c r="O30" s="231">
        <f>0.4*SUM(I30:M30)</f>
        <v>23.14</v>
      </c>
      <c r="P30" s="247">
        <f t="shared" si="2"/>
        <v>36.418807539820683</v>
      </c>
      <c r="Q30" s="248">
        <f t="shared" si="3"/>
        <v>38.806482675224508</v>
      </c>
      <c r="R30" s="249">
        <f t="shared" si="4"/>
        <v>587.25929490165629</v>
      </c>
      <c r="S30" s="284">
        <f t="shared" si="5"/>
        <v>476.72447293995759</v>
      </c>
      <c r="T30" s="1127">
        <v>2</v>
      </c>
      <c r="U30" s="243" t="s">
        <v>205</v>
      </c>
      <c r="V30" s="243">
        <v>10</v>
      </c>
      <c r="W30" s="231">
        <v>11</v>
      </c>
      <c r="X30" s="243">
        <v>35</v>
      </c>
      <c r="Y30" s="243">
        <v>6.3</v>
      </c>
      <c r="Z30" s="248">
        <v>7.99</v>
      </c>
      <c r="AA30" s="1033"/>
      <c r="AB30" s="243">
        <v>9.5</v>
      </c>
      <c r="AC30" s="353">
        <f t="shared" si="6"/>
        <v>9.7877499999999991</v>
      </c>
      <c r="AD30" s="351">
        <f t="shared" si="26"/>
        <v>45.573133447076032</v>
      </c>
      <c r="AE30" s="353">
        <f t="shared" si="27"/>
        <v>48.032558902113479</v>
      </c>
      <c r="AF30" s="196">
        <f t="shared" si="28"/>
        <v>1.4765695236852634</v>
      </c>
      <c r="AG30" s="197">
        <f t="shared" si="29"/>
        <v>1.5562549084284762</v>
      </c>
      <c r="AH30" s="354">
        <f t="shared" si="21"/>
        <v>469.29586840525718</v>
      </c>
      <c r="AI30" s="249">
        <f t="shared" si="30"/>
        <v>385.15541172190154</v>
      </c>
      <c r="AJ30" s="249">
        <f t="shared" si="7"/>
        <v>320.96284310158461</v>
      </c>
      <c r="AK30" s="249">
        <f t="shared" si="8"/>
        <v>256.77027448126768</v>
      </c>
      <c r="AL30" s="240">
        <f t="shared" si="31"/>
        <v>2463.4216923567615</v>
      </c>
      <c r="AM30" s="282">
        <f t="shared" si="32"/>
        <v>2024.0900015415248</v>
      </c>
    </row>
    <row r="31" spans="1:39" ht="12.75" customHeight="1" x14ac:dyDescent="0.2">
      <c r="A31" s="275">
        <v>8</v>
      </c>
      <c r="B31" s="2611" t="s">
        <v>136</v>
      </c>
      <c r="C31" s="2872" t="s">
        <v>341</v>
      </c>
      <c r="D31" s="1235">
        <v>2.4</v>
      </c>
      <c r="E31" s="321" t="s">
        <v>35</v>
      </c>
      <c r="F31" s="230" t="s">
        <v>110</v>
      </c>
      <c r="G31" s="231">
        <v>10.308999999999999</v>
      </c>
      <c r="H31" s="322">
        <v>12.894</v>
      </c>
      <c r="I31" s="323"/>
      <c r="J31" s="324">
        <v>52.4</v>
      </c>
      <c r="K31" s="231"/>
      <c r="L31" s="231"/>
      <c r="M31" s="322"/>
      <c r="N31" s="325">
        <f t="shared" si="0"/>
        <v>13.047599999999999</v>
      </c>
      <c r="O31" s="231">
        <f>0.4*SUM(I31:M31)</f>
        <v>20.96</v>
      </c>
      <c r="P31" s="238">
        <f t="shared" si="2"/>
        <v>33.882004467858742</v>
      </c>
      <c r="Q31" s="239">
        <f t="shared" si="3"/>
        <v>36.281306230068395</v>
      </c>
      <c r="R31" s="240">
        <f t="shared" si="4"/>
        <v>631.22839315137605</v>
      </c>
      <c r="S31" s="282">
        <f t="shared" si="5"/>
        <v>509.90446382186735</v>
      </c>
      <c r="T31" s="1116">
        <v>1</v>
      </c>
      <c r="U31" s="231" t="s">
        <v>137</v>
      </c>
      <c r="V31" s="231">
        <v>4</v>
      </c>
      <c r="W31" s="231">
        <v>11</v>
      </c>
      <c r="X31" s="231">
        <v>35</v>
      </c>
      <c r="Y31" s="231">
        <v>6.3</v>
      </c>
      <c r="Z31" s="239">
        <v>7.97</v>
      </c>
      <c r="AA31" s="407"/>
      <c r="AB31" s="231">
        <v>10</v>
      </c>
      <c r="AC31" s="327">
        <f t="shared" si="6"/>
        <v>24.408124999999998</v>
      </c>
      <c r="AD31" s="325">
        <f t="shared" si="26"/>
        <v>57.185506153444379</v>
      </c>
      <c r="AE31" s="327">
        <f t="shared" si="27"/>
        <v>59.70523490679544</v>
      </c>
      <c r="AF31" s="1215">
        <f t="shared" si="28"/>
        <v>1.8528103993715979</v>
      </c>
      <c r="AG31" s="1216">
        <f t="shared" si="29"/>
        <v>1.9344496109801721</v>
      </c>
      <c r="AH31" s="340">
        <f t="shared" si="21"/>
        <v>373.9983201268916</v>
      </c>
      <c r="AI31" s="240">
        <f t="shared" si="30"/>
        <v>309.85557679958805</v>
      </c>
      <c r="AJ31" s="240">
        <f t="shared" si="7"/>
        <v>258.2129806663234</v>
      </c>
      <c r="AK31" s="240">
        <f t="shared" si="8"/>
        <v>206.5703845330587</v>
      </c>
      <c r="AL31" s="240">
        <f t="shared" si="31"/>
        <v>1963.1870568908939</v>
      </c>
      <c r="AM31" s="282">
        <f t="shared" si="32"/>
        <v>1628.3701483461837</v>
      </c>
    </row>
    <row r="32" spans="1:39" ht="12.75" customHeight="1" x14ac:dyDescent="0.2">
      <c r="A32" s="275">
        <v>8</v>
      </c>
      <c r="B32" s="2612"/>
      <c r="C32" s="2876"/>
      <c r="D32" s="1235">
        <v>2.4</v>
      </c>
      <c r="E32" s="321" t="s">
        <v>35</v>
      </c>
      <c r="F32" s="230" t="s">
        <v>110</v>
      </c>
      <c r="G32" s="231">
        <v>10.308999999999999</v>
      </c>
      <c r="H32" s="322">
        <v>12.894</v>
      </c>
      <c r="I32" s="323"/>
      <c r="J32" s="324">
        <v>52.4</v>
      </c>
      <c r="K32" s="231"/>
      <c r="L32" s="231"/>
      <c r="M32" s="322"/>
      <c r="N32" s="325">
        <f t="shared" si="0"/>
        <v>13.047599999999999</v>
      </c>
      <c r="O32" s="231">
        <f>0.4*SUM(I32:M32)</f>
        <v>20.96</v>
      </c>
      <c r="P32" s="238">
        <f t="shared" si="2"/>
        <v>33.882004467858742</v>
      </c>
      <c r="Q32" s="239">
        <f t="shared" si="3"/>
        <v>36.281306230068395</v>
      </c>
      <c r="R32" s="240">
        <f t="shared" si="4"/>
        <v>631.22839315137605</v>
      </c>
      <c r="S32" s="282">
        <f t="shared" si="5"/>
        <v>509.90446382186735</v>
      </c>
      <c r="T32" s="1116">
        <v>2</v>
      </c>
      <c r="U32" s="231" t="s">
        <v>137</v>
      </c>
      <c r="V32" s="231">
        <v>4</v>
      </c>
      <c r="W32" s="231">
        <v>11</v>
      </c>
      <c r="X32" s="231">
        <v>35</v>
      </c>
      <c r="Y32" s="231">
        <v>6.3</v>
      </c>
      <c r="Z32" s="239">
        <v>8.07</v>
      </c>
      <c r="AA32" s="407"/>
      <c r="AB32" s="231">
        <v>10</v>
      </c>
      <c r="AC32" s="327">
        <f t="shared" si="6"/>
        <v>24.714375000000004</v>
      </c>
      <c r="AD32" s="325">
        <f t="shared" si="26"/>
        <v>57.483720670730989</v>
      </c>
      <c r="AE32" s="327">
        <f t="shared" si="27"/>
        <v>60.004119991052491</v>
      </c>
      <c r="AF32" s="1215">
        <f t="shared" si="28"/>
        <v>1.8624725497316839</v>
      </c>
      <c r="AG32" s="1216">
        <f t="shared" si="29"/>
        <v>1.9441334877101006</v>
      </c>
      <c r="AH32" s="340">
        <f t="shared" si="21"/>
        <v>372.05808857609298</v>
      </c>
      <c r="AI32" s="240">
        <f t="shared" si="30"/>
        <v>308.31216261081113</v>
      </c>
      <c r="AJ32" s="240">
        <f t="shared" si="7"/>
        <v>256.92680217567596</v>
      </c>
      <c r="AK32" s="240">
        <f t="shared" si="8"/>
        <v>205.54144174054076</v>
      </c>
      <c r="AL32" s="240">
        <f t="shared" si="31"/>
        <v>1953.0024189850158</v>
      </c>
      <c r="AM32" s="282">
        <f t="shared" si="32"/>
        <v>1620.2591128195781</v>
      </c>
    </row>
    <row r="33" spans="1:39" s="412" customFormat="1" ht="12.75" customHeight="1" x14ac:dyDescent="0.2">
      <c r="A33" s="275">
        <v>8</v>
      </c>
      <c r="B33" s="2611" t="s">
        <v>126</v>
      </c>
      <c r="C33" s="2870" t="s">
        <v>43</v>
      </c>
      <c r="D33" s="1508">
        <v>2.4</v>
      </c>
      <c r="E33" s="321" t="s">
        <v>35</v>
      </c>
      <c r="F33" s="230" t="s">
        <v>130</v>
      </c>
      <c r="G33" s="231">
        <v>7.585</v>
      </c>
      <c r="H33" s="322">
        <v>8.1340000000000003</v>
      </c>
      <c r="I33" s="323"/>
      <c r="J33" s="324">
        <v>32.700000000000003</v>
      </c>
      <c r="K33" s="231"/>
      <c r="L33" s="231"/>
      <c r="M33" s="322"/>
      <c r="N33" s="325">
        <f t="shared" ref="N33:N40" si="33">0.314*I33+0.249*J33+0.195*K33+0.159*L33+0.06*M33</f>
        <v>8.1423000000000005</v>
      </c>
      <c r="O33" s="231">
        <f t="shared" si="25"/>
        <v>13.080000000000002</v>
      </c>
      <c r="P33" s="238">
        <f t="shared" si="2"/>
        <v>22.211242069951876</v>
      </c>
      <c r="Q33" s="239">
        <f t="shared" si="3"/>
        <v>22.722914542153259</v>
      </c>
      <c r="R33" s="240">
        <f t="shared" si="4"/>
        <v>962.90352289337591</v>
      </c>
      <c r="S33" s="282">
        <f t="shared" si="5"/>
        <v>814.15612269634983</v>
      </c>
      <c r="T33" s="1116">
        <v>1</v>
      </c>
      <c r="U33" s="231" t="s">
        <v>200</v>
      </c>
      <c r="V33" s="231">
        <v>4</v>
      </c>
      <c r="W33" s="231">
        <v>11</v>
      </c>
      <c r="X33" s="231">
        <v>35</v>
      </c>
      <c r="Y33" s="231">
        <v>6.3</v>
      </c>
      <c r="Z33" s="239">
        <v>6.72</v>
      </c>
      <c r="AA33" s="231" t="s">
        <v>54</v>
      </c>
      <c r="AB33" s="231">
        <v>5</v>
      </c>
      <c r="AC33" s="327">
        <f t="shared" ref="AC33:AC38" si="34">Z33/100*X33*X33/V33</f>
        <v>20.58</v>
      </c>
      <c r="AD33" s="325">
        <f t="shared" si="26"/>
        <v>42.041016570606374</v>
      </c>
      <c r="AE33" s="327">
        <f t="shared" si="27"/>
        <v>42.579754406172889</v>
      </c>
      <c r="AF33" s="1496">
        <f t="shared" si="28"/>
        <v>1.3621289368876464</v>
      </c>
      <c r="AG33" s="1497">
        <f t="shared" si="29"/>
        <v>1.3795840427600015</v>
      </c>
      <c r="AH33" s="1514">
        <f t="shared" si="21"/>
        <v>508.7242170054343</v>
      </c>
      <c r="AI33" s="1515">
        <f t="shared" si="30"/>
        <v>434.47878593959223</v>
      </c>
      <c r="AJ33" s="240">
        <f t="shared" ref="AJ33:AJ38" si="35">AI33/1.2</f>
        <v>362.0656549496602</v>
      </c>
      <c r="AK33" s="240">
        <f t="shared" ref="AK33:AK38" si="36">AI33/1.5</f>
        <v>289.65252395972817</v>
      </c>
      <c r="AL33" s="240">
        <f t="shared" si="31"/>
        <v>2670.3884606037091</v>
      </c>
      <c r="AM33" s="282">
        <f t="shared" si="32"/>
        <v>2283.2969231059656</v>
      </c>
    </row>
    <row r="34" spans="1:39" s="412" customFormat="1" ht="12.75" customHeight="1" x14ac:dyDescent="0.2">
      <c r="A34" s="275">
        <v>8</v>
      </c>
      <c r="B34" s="2612"/>
      <c r="C34" s="2871"/>
      <c r="D34" s="1508">
        <v>2.4</v>
      </c>
      <c r="E34" s="321" t="s">
        <v>35</v>
      </c>
      <c r="F34" s="230" t="s">
        <v>130</v>
      </c>
      <c r="G34" s="231">
        <v>7.585</v>
      </c>
      <c r="H34" s="322">
        <v>8.1340000000000003</v>
      </c>
      <c r="I34" s="323"/>
      <c r="J34" s="324">
        <v>32.700000000000003</v>
      </c>
      <c r="K34" s="231"/>
      <c r="L34" s="231"/>
      <c r="M34" s="322"/>
      <c r="N34" s="325">
        <f t="shared" si="33"/>
        <v>8.1423000000000005</v>
      </c>
      <c r="O34" s="231">
        <f t="shared" si="25"/>
        <v>13.080000000000002</v>
      </c>
      <c r="P34" s="238">
        <f t="shared" si="2"/>
        <v>22.211242069951876</v>
      </c>
      <c r="Q34" s="239">
        <f t="shared" si="3"/>
        <v>22.722914542153259</v>
      </c>
      <c r="R34" s="240">
        <f t="shared" si="4"/>
        <v>962.90352289337591</v>
      </c>
      <c r="S34" s="282">
        <f t="shared" si="5"/>
        <v>814.15612269634983</v>
      </c>
      <c r="T34" s="1116">
        <v>2</v>
      </c>
      <c r="U34" s="231" t="s">
        <v>200</v>
      </c>
      <c r="V34" s="231">
        <v>4</v>
      </c>
      <c r="W34" s="231">
        <v>11</v>
      </c>
      <c r="X34" s="231">
        <v>35</v>
      </c>
      <c r="Y34" s="231">
        <v>6.3</v>
      </c>
      <c r="Z34" s="239">
        <v>6.8</v>
      </c>
      <c r="AA34" s="231" t="s">
        <v>54</v>
      </c>
      <c r="AB34" s="231">
        <v>5</v>
      </c>
      <c r="AC34" s="327">
        <f t="shared" si="34"/>
        <v>20.825000000000003</v>
      </c>
      <c r="AD34" s="325">
        <f t="shared" si="26"/>
        <v>42.28140429656991</v>
      </c>
      <c r="AE34" s="327">
        <f t="shared" si="27"/>
        <v>42.820258876961496</v>
      </c>
      <c r="AF34" s="1496">
        <f t="shared" si="28"/>
        <v>1.369917499208865</v>
      </c>
      <c r="AG34" s="1497">
        <f t="shared" si="29"/>
        <v>1.3873763876135523</v>
      </c>
      <c r="AH34" s="1516">
        <f t="shared" si="21"/>
        <v>505.83190394953999</v>
      </c>
      <c r="AI34" s="1517">
        <f t="shared" si="30"/>
        <v>432.03849031266645</v>
      </c>
      <c r="AJ34" s="240">
        <f t="shared" si="35"/>
        <v>360.03207526055542</v>
      </c>
      <c r="AK34" s="240">
        <f t="shared" si="36"/>
        <v>288.02566020844432</v>
      </c>
      <c r="AL34" s="240">
        <f t="shared" si="31"/>
        <v>2655.2061689990787</v>
      </c>
      <c r="AM34" s="282">
        <f t="shared" si="32"/>
        <v>2270.4725466881873</v>
      </c>
    </row>
    <row r="35" spans="1:39" ht="12.75" customHeight="1" x14ac:dyDescent="0.2">
      <c r="A35" s="275">
        <v>8</v>
      </c>
      <c r="B35" s="2611" t="s">
        <v>129</v>
      </c>
      <c r="C35" s="2870" t="s">
        <v>127</v>
      </c>
      <c r="D35" s="1235">
        <v>2.4</v>
      </c>
      <c r="E35" s="321" t="s">
        <v>35</v>
      </c>
      <c r="F35" s="230" t="s">
        <v>110</v>
      </c>
      <c r="G35" s="231">
        <v>10.308999999999999</v>
      </c>
      <c r="H35" s="322">
        <v>12.894</v>
      </c>
      <c r="I35" s="323"/>
      <c r="J35" s="324">
        <v>32.299999999999997</v>
      </c>
      <c r="K35" s="231"/>
      <c r="L35" s="231"/>
      <c r="M35" s="322"/>
      <c r="N35" s="325">
        <f t="shared" si="33"/>
        <v>8.0427</v>
      </c>
      <c r="O35" s="231">
        <f t="shared" si="25"/>
        <v>12.92</v>
      </c>
      <c r="P35" s="238">
        <f t="shared" si="2"/>
        <v>24.581933697128058</v>
      </c>
      <c r="Q35" s="239">
        <f t="shared" si="3"/>
        <v>27.037892286382089</v>
      </c>
      <c r="R35" s="240">
        <f t="shared" si="4"/>
        <v>870.04071772811449</v>
      </c>
      <c r="S35" s="282">
        <f t="shared" si="5"/>
        <v>684.22493159045962</v>
      </c>
      <c r="T35" s="1116">
        <v>1</v>
      </c>
      <c r="U35" s="231" t="s">
        <v>202</v>
      </c>
      <c r="V35" s="231">
        <v>6.3</v>
      </c>
      <c r="W35" s="231">
        <v>11</v>
      </c>
      <c r="X35" s="231">
        <v>35</v>
      </c>
      <c r="Y35" s="231">
        <v>6.3</v>
      </c>
      <c r="Z35" s="239">
        <v>7.61</v>
      </c>
      <c r="AA35" s="231"/>
      <c r="AB35" s="231">
        <v>10</v>
      </c>
      <c r="AC35" s="327">
        <f t="shared" si="34"/>
        <v>14.797222222222222</v>
      </c>
      <c r="AD35" s="325">
        <f t="shared" si="26"/>
        <v>38.867449103122624</v>
      </c>
      <c r="AE35" s="327">
        <f t="shared" si="27"/>
        <v>41.39995644529975</v>
      </c>
      <c r="AF35" s="1215">
        <f t="shared" si="28"/>
        <v>1.2593053509411729</v>
      </c>
      <c r="AG35" s="1216">
        <f t="shared" si="29"/>
        <v>1.3413585888277118</v>
      </c>
      <c r="AH35" s="340">
        <f t="shared" si="21"/>
        <v>550.26207612055396</v>
      </c>
      <c r="AI35" s="240">
        <f t="shared" si="30"/>
        <v>446.86037349926619</v>
      </c>
      <c r="AJ35" s="240">
        <f t="shared" si="35"/>
        <v>372.38364458272184</v>
      </c>
      <c r="AK35" s="240">
        <f t="shared" si="36"/>
        <v>297.90691566617744</v>
      </c>
      <c r="AL35" s="240">
        <f t="shared" si="31"/>
        <v>2888.4284436659132</v>
      </c>
      <c r="AM35" s="282">
        <f t="shared" si="32"/>
        <v>2348.3653261973454</v>
      </c>
    </row>
    <row r="36" spans="1:39" ht="12.75" customHeight="1" x14ac:dyDescent="0.2">
      <c r="A36" s="275">
        <v>8</v>
      </c>
      <c r="B36" s="2612"/>
      <c r="C36" s="2871"/>
      <c r="D36" s="1235">
        <v>2.4</v>
      </c>
      <c r="E36" s="321" t="s">
        <v>35</v>
      </c>
      <c r="F36" s="230" t="s">
        <v>110</v>
      </c>
      <c r="G36" s="231">
        <v>10.308999999999999</v>
      </c>
      <c r="H36" s="322">
        <v>12.894</v>
      </c>
      <c r="I36" s="323"/>
      <c r="J36" s="324">
        <v>32.299999999999997</v>
      </c>
      <c r="K36" s="231"/>
      <c r="L36" s="231"/>
      <c r="M36" s="322"/>
      <c r="N36" s="325">
        <f t="shared" si="33"/>
        <v>8.0427</v>
      </c>
      <c r="O36" s="231">
        <f t="shared" si="25"/>
        <v>12.92</v>
      </c>
      <c r="P36" s="238">
        <f t="shared" si="2"/>
        <v>24.581933697128058</v>
      </c>
      <c r="Q36" s="239">
        <f t="shared" si="3"/>
        <v>27.037892286382089</v>
      </c>
      <c r="R36" s="240">
        <f t="shared" si="4"/>
        <v>870.04071772811449</v>
      </c>
      <c r="S36" s="282">
        <f t="shared" si="5"/>
        <v>684.22493159045962</v>
      </c>
      <c r="T36" s="1116">
        <v>2</v>
      </c>
      <c r="U36" s="231" t="s">
        <v>202</v>
      </c>
      <c r="V36" s="231">
        <v>6.3</v>
      </c>
      <c r="W36" s="231">
        <v>11</v>
      </c>
      <c r="X36" s="231">
        <v>35</v>
      </c>
      <c r="Y36" s="231">
        <v>6.3</v>
      </c>
      <c r="Z36" s="239">
        <v>7.4</v>
      </c>
      <c r="AA36" s="231"/>
      <c r="AB36" s="231">
        <v>10</v>
      </c>
      <c r="AC36" s="327">
        <f t="shared" si="34"/>
        <v>14.388888888888891</v>
      </c>
      <c r="AD36" s="325">
        <f t="shared" si="26"/>
        <v>38.468046320898466</v>
      </c>
      <c r="AE36" s="327">
        <f t="shared" si="27"/>
        <v>40.999479244282433</v>
      </c>
      <c r="AF36" s="1215">
        <f t="shared" si="28"/>
        <v>1.2463647007971101</v>
      </c>
      <c r="AG36" s="1216">
        <f t="shared" si="29"/>
        <v>1.3283831275147508</v>
      </c>
      <c r="AH36" s="340">
        <f t="shared" si="21"/>
        <v>555.97529072785767</v>
      </c>
      <c r="AI36" s="240">
        <f t="shared" si="30"/>
        <v>451.22524336891206</v>
      </c>
      <c r="AJ36" s="240">
        <f t="shared" si="35"/>
        <v>376.02103614076009</v>
      </c>
      <c r="AK36" s="240">
        <f t="shared" si="36"/>
        <v>300.81682891260806</v>
      </c>
      <c r="AL36" s="240">
        <f t="shared" si="31"/>
        <v>2918.4181745462365</v>
      </c>
      <c r="AM36" s="282">
        <f t="shared" si="32"/>
        <v>2371.3038315183067</v>
      </c>
    </row>
    <row r="37" spans="1:39" ht="13.5" customHeight="1" x14ac:dyDescent="0.2">
      <c r="A37" s="275">
        <v>8</v>
      </c>
      <c r="B37" s="2611" t="s">
        <v>133</v>
      </c>
      <c r="C37" s="2872" t="s">
        <v>342</v>
      </c>
      <c r="D37" s="1235">
        <v>2.4</v>
      </c>
      <c r="E37" s="1247" t="s">
        <v>35</v>
      </c>
      <c r="F37" s="230" t="s">
        <v>110</v>
      </c>
      <c r="G37" s="231">
        <v>10.308999999999999</v>
      </c>
      <c r="H37" s="322">
        <v>12.894</v>
      </c>
      <c r="I37" s="404"/>
      <c r="J37" s="234">
        <v>44.6</v>
      </c>
      <c r="K37" s="406"/>
      <c r="L37" s="231"/>
      <c r="M37" s="322"/>
      <c r="N37" s="325">
        <f t="shared" si="33"/>
        <v>11.105399999999999</v>
      </c>
      <c r="O37" s="231">
        <f t="shared" si="25"/>
        <v>17.84</v>
      </c>
      <c r="P37" s="238">
        <f t="shared" si="2"/>
        <v>30.260471082916077</v>
      </c>
      <c r="Q37" s="239">
        <f t="shared" si="3"/>
        <v>32.678871846500456</v>
      </c>
      <c r="R37" s="240">
        <f t="shared" si="4"/>
        <v>706.7729771420735</v>
      </c>
      <c r="S37" s="282">
        <f t="shared" si="5"/>
        <v>566.11501421769992</v>
      </c>
      <c r="T37" s="1116">
        <v>1</v>
      </c>
      <c r="U37" s="231" t="s">
        <v>122</v>
      </c>
      <c r="V37" s="231">
        <v>4</v>
      </c>
      <c r="W37" s="231">
        <v>11</v>
      </c>
      <c r="X37" s="231">
        <v>35</v>
      </c>
      <c r="Y37" s="231">
        <v>6.3</v>
      </c>
      <c r="Z37" s="231">
        <v>7.5</v>
      </c>
      <c r="AA37" s="231"/>
      <c r="AB37" s="231"/>
      <c r="AC37" s="327">
        <f t="shared" si="34"/>
        <v>22.96875</v>
      </c>
      <c r="AD37" s="325">
        <f t="shared" si="26"/>
        <v>52.310173716233251</v>
      </c>
      <c r="AE37" s="327">
        <f t="shared" si="27"/>
        <v>54.838994034559938</v>
      </c>
      <c r="AF37" s="1215">
        <f t="shared" si="28"/>
        <v>1.6948496284059573</v>
      </c>
      <c r="AG37" s="1216">
        <f t="shared" si="29"/>
        <v>1.7767834067197419</v>
      </c>
      <c r="AH37" s="340">
        <f t="shared" si="21"/>
        <v>408.85513691875144</v>
      </c>
      <c r="AI37" s="240">
        <f t="shared" si="30"/>
        <v>337.35119189715925</v>
      </c>
      <c r="AJ37" s="240">
        <f t="shared" si="35"/>
        <v>281.12599324763272</v>
      </c>
      <c r="AK37" s="240">
        <f t="shared" si="36"/>
        <v>224.90079459810616</v>
      </c>
      <c r="AL37" s="240">
        <f t="shared" si="31"/>
        <v>2146.1570005713338</v>
      </c>
      <c r="AM37" s="282">
        <f t="shared" si="32"/>
        <v>1772.8666240841703</v>
      </c>
    </row>
    <row r="38" spans="1:39" ht="13.5" customHeight="1" x14ac:dyDescent="0.2">
      <c r="A38" s="276">
        <v>8</v>
      </c>
      <c r="B38" s="2627"/>
      <c r="C38" s="2873"/>
      <c r="D38" s="1212">
        <v>2.4</v>
      </c>
      <c r="E38" s="1248" t="s">
        <v>35</v>
      </c>
      <c r="F38" s="1234" t="s">
        <v>110</v>
      </c>
      <c r="G38" s="243">
        <v>10.308999999999999</v>
      </c>
      <c r="H38" s="347">
        <v>12.894</v>
      </c>
      <c r="I38" s="409"/>
      <c r="J38" s="246">
        <v>44.6</v>
      </c>
      <c r="K38" s="411"/>
      <c r="L38" s="243"/>
      <c r="M38" s="347"/>
      <c r="N38" s="351">
        <f t="shared" si="33"/>
        <v>11.105399999999999</v>
      </c>
      <c r="O38" s="243">
        <f>0.4*SUM(I38:M38)</f>
        <v>17.84</v>
      </c>
      <c r="P38" s="247">
        <f t="shared" si="2"/>
        <v>30.260471082916077</v>
      </c>
      <c r="Q38" s="248">
        <f t="shared" si="3"/>
        <v>32.678871846500456</v>
      </c>
      <c r="R38" s="249">
        <f t="shared" si="4"/>
        <v>706.7729771420735</v>
      </c>
      <c r="S38" s="284">
        <f t="shared" si="5"/>
        <v>566.11501421769992</v>
      </c>
      <c r="T38" s="1127">
        <v>2</v>
      </c>
      <c r="U38" s="243" t="s">
        <v>122</v>
      </c>
      <c r="V38" s="243">
        <v>4</v>
      </c>
      <c r="W38" s="243">
        <v>11</v>
      </c>
      <c r="X38" s="243">
        <v>35</v>
      </c>
      <c r="Y38" s="243">
        <v>6.3</v>
      </c>
      <c r="Z38" s="243">
        <v>7.51</v>
      </c>
      <c r="AA38" s="243"/>
      <c r="AB38" s="243"/>
      <c r="AC38" s="353">
        <f t="shared" si="34"/>
        <v>22.999374999999997</v>
      </c>
      <c r="AD38" s="351">
        <f t="shared" si="26"/>
        <v>52.340101015384221</v>
      </c>
      <c r="AE38" s="353">
        <f t="shared" si="27"/>
        <v>54.868984846182684</v>
      </c>
      <c r="AF38" s="196">
        <f t="shared" si="28"/>
        <v>1.6958192728984487</v>
      </c>
      <c r="AG38" s="197">
        <f t="shared" si="29"/>
        <v>1.7777551090163188</v>
      </c>
      <c r="AH38" s="354">
        <f t="shared" si="21"/>
        <v>408.62135957108478</v>
      </c>
      <c r="AI38" s="249">
        <f t="shared" si="30"/>
        <v>337.16679927398133</v>
      </c>
      <c r="AJ38" s="249">
        <f t="shared" si="35"/>
        <v>280.97233272831778</v>
      </c>
      <c r="AK38" s="249">
        <f t="shared" si="36"/>
        <v>224.77786618265421</v>
      </c>
      <c r="AL38" s="249">
        <f t="shared" si="31"/>
        <v>2144.9298595965356</v>
      </c>
      <c r="AM38" s="284">
        <f t="shared" si="32"/>
        <v>1771.8975937821842</v>
      </c>
    </row>
    <row r="39" spans="1:39" ht="13.5" customHeight="1" x14ac:dyDescent="0.2">
      <c r="A39" s="275">
        <v>8</v>
      </c>
      <c r="B39" s="2611" t="s">
        <v>447</v>
      </c>
      <c r="C39" s="1246"/>
      <c r="D39" s="1235">
        <v>2.4</v>
      </c>
      <c r="E39" s="1247" t="s">
        <v>35</v>
      </c>
      <c r="F39" s="230" t="s">
        <v>110</v>
      </c>
      <c r="G39" s="231">
        <v>10.308999999999999</v>
      </c>
      <c r="H39" s="322">
        <v>12.894</v>
      </c>
      <c r="I39" s="404"/>
      <c r="J39" s="234">
        <v>54.3</v>
      </c>
      <c r="K39" s="406"/>
      <c r="L39" s="231"/>
      <c r="M39" s="322"/>
      <c r="N39" s="325">
        <f t="shared" si="33"/>
        <v>13.5207</v>
      </c>
      <c r="O39" s="231">
        <f>0.4*SUM(I39:M39)</f>
        <v>21.72</v>
      </c>
      <c r="P39" s="1250">
        <f t="shared" si="2"/>
        <v>34.765876509732927</v>
      </c>
      <c r="Q39" s="1228">
        <f t="shared" si="3"/>
        <v>37.16097851900566</v>
      </c>
      <c r="R39" s="240">
        <f t="shared" si="4"/>
        <v>615.1803257716432</v>
      </c>
      <c r="S39" s="282">
        <f t="shared" si="5"/>
        <v>497.83403821130099</v>
      </c>
      <c r="T39" s="1116"/>
      <c r="U39" s="231"/>
      <c r="V39" s="231"/>
      <c r="W39" s="231"/>
      <c r="X39" s="231"/>
      <c r="Y39" s="231"/>
      <c r="Z39" s="231"/>
      <c r="AA39" s="231"/>
      <c r="AB39" s="231"/>
      <c r="AC39" s="327"/>
      <c r="AD39" s="325"/>
      <c r="AE39" s="327"/>
      <c r="AF39" s="1215"/>
      <c r="AG39" s="1216"/>
      <c r="AH39" s="340"/>
      <c r="AI39" s="240"/>
      <c r="AJ39" s="240"/>
      <c r="AK39" s="240"/>
      <c r="AL39" s="240"/>
      <c r="AM39" s="282"/>
    </row>
    <row r="40" spans="1:39" ht="13.5" customHeight="1" thickBot="1" x14ac:dyDescent="0.25">
      <c r="A40" s="278">
        <v>8</v>
      </c>
      <c r="B40" s="2615"/>
      <c r="C40" s="1246"/>
      <c r="D40" s="1236">
        <v>2.4</v>
      </c>
      <c r="E40" s="1249" t="s">
        <v>35</v>
      </c>
      <c r="F40" s="260" t="s">
        <v>110</v>
      </c>
      <c r="G40" s="261">
        <v>10.308999999999999</v>
      </c>
      <c r="H40" s="333">
        <v>12.894</v>
      </c>
      <c r="I40" s="415"/>
      <c r="J40" s="263">
        <v>54.3</v>
      </c>
      <c r="K40" s="417"/>
      <c r="L40" s="261"/>
      <c r="M40" s="333"/>
      <c r="N40" s="265">
        <f t="shared" si="33"/>
        <v>13.5207</v>
      </c>
      <c r="O40" s="261">
        <f>0.4*SUM(I40:M40)</f>
        <v>21.72</v>
      </c>
      <c r="P40" s="1253">
        <f t="shared" si="2"/>
        <v>34.765876509732927</v>
      </c>
      <c r="Q40" s="1229">
        <f t="shared" si="3"/>
        <v>37.16097851900566</v>
      </c>
      <c r="R40" s="268">
        <f t="shared" si="4"/>
        <v>615.1803257716432</v>
      </c>
      <c r="S40" s="288">
        <f t="shared" si="5"/>
        <v>497.83403821130099</v>
      </c>
      <c r="T40" s="1117"/>
      <c r="U40" s="261"/>
      <c r="V40" s="261"/>
      <c r="W40" s="261"/>
      <c r="X40" s="261"/>
      <c r="Y40" s="261"/>
      <c r="Z40" s="261"/>
      <c r="AA40" s="261"/>
      <c r="AB40" s="261"/>
      <c r="AC40" s="337"/>
      <c r="AD40" s="265"/>
      <c r="AE40" s="337"/>
      <c r="AF40" s="1217"/>
      <c r="AG40" s="1218"/>
      <c r="AH40" s="341"/>
      <c r="AI40" s="268"/>
      <c r="AJ40" s="268"/>
      <c r="AK40" s="268"/>
      <c r="AL40" s="268"/>
      <c r="AM40" s="288"/>
    </row>
    <row r="41" spans="1:39" x14ac:dyDescent="0.2">
      <c r="B41" s="200"/>
      <c r="C41" s="113"/>
      <c r="D41" s="201"/>
      <c r="E41" s="201"/>
      <c r="F41" s="113"/>
      <c r="H41" s="113"/>
      <c r="I41" s="203"/>
      <c r="J41" s="203"/>
      <c r="K41" s="204"/>
      <c r="L41" s="201"/>
      <c r="M41" s="201"/>
      <c r="N41" s="203"/>
      <c r="O41" s="201"/>
      <c r="P41" s="113"/>
      <c r="Q41" s="113"/>
      <c r="U41" s="113"/>
      <c r="V41" s="113"/>
      <c r="W41" s="113"/>
      <c r="X41" s="113"/>
      <c r="Y41" s="113"/>
      <c r="Z41" s="113"/>
      <c r="AA41" s="113"/>
      <c r="AB41" s="201"/>
      <c r="AC41" s="113"/>
      <c r="AD41" s="113"/>
      <c r="AE41" s="113"/>
      <c r="AF41" s="113"/>
    </row>
    <row r="42" spans="1:39" ht="15.75" x14ac:dyDescent="0.2">
      <c r="B42" s="207" t="s">
        <v>158</v>
      </c>
      <c r="E42" s="2608">
        <v>42648</v>
      </c>
      <c r="F42" s="2608"/>
      <c r="G42" s="203" t="s">
        <v>337</v>
      </c>
      <c r="J42" s="203"/>
      <c r="K42" s="204"/>
      <c r="L42" s="201"/>
      <c r="M42" s="201"/>
      <c r="N42" s="201"/>
      <c r="O42" s="201"/>
      <c r="P42" s="113"/>
      <c r="Q42" s="113"/>
      <c r="T42" s="201"/>
      <c r="U42" s="113"/>
      <c r="V42" s="113"/>
      <c r="W42" s="113"/>
      <c r="X42" s="113"/>
      <c r="Y42" s="113"/>
      <c r="Z42" s="113"/>
      <c r="AA42" s="113"/>
      <c r="AB42" s="201"/>
      <c r="AC42" s="113"/>
      <c r="AD42" s="113"/>
      <c r="AE42" s="113"/>
      <c r="AF42" s="113"/>
    </row>
    <row r="43" spans="1:39" x14ac:dyDescent="0.2">
      <c r="B43" s="200" t="s">
        <v>328</v>
      </c>
      <c r="E43" s="2610" t="s">
        <v>189</v>
      </c>
      <c r="F43" s="2610"/>
      <c r="J43" s="203"/>
      <c r="K43" s="204"/>
      <c r="L43" s="201"/>
      <c r="M43" s="201"/>
      <c r="N43" s="201"/>
      <c r="O43" s="201"/>
      <c r="P43" s="113"/>
      <c r="Q43" s="113"/>
      <c r="T43" s="201"/>
      <c r="U43" s="113"/>
      <c r="V43" s="113"/>
      <c r="W43" s="113"/>
      <c r="X43" s="113"/>
      <c r="Y43" s="113"/>
      <c r="Z43" s="113"/>
      <c r="AA43" s="113"/>
      <c r="AB43" s="201"/>
      <c r="AC43" s="113"/>
      <c r="AD43" s="113"/>
      <c r="AE43" s="113"/>
      <c r="AF43" s="113"/>
    </row>
    <row r="44" spans="1:39" x14ac:dyDescent="0.2">
      <c r="B44" s="200"/>
      <c r="C44" s="113"/>
      <c r="D44" s="201"/>
      <c r="E44" s="201"/>
      <c r="F44" s="113"/>
      <c r="G44" s="113"/>
      <c r="H44" s="113"/>
      <c r="I44" s="203"/>
      <c r="J44" s="203"/>
      <c r="K44" s="204"/>
      <c r="L44" s="201"/>
      <c r="M44" s="201"/>
      <c r="N44" s="201"/>
      <c r="O44" s="201"/>
      <c r="P44" s="113"/>
      <c r="Q44" s="113"/>
      <c r="T44" s="201"/>
      <c r="U44" s="113"/>
      <c r="V44" s="113"/>
      <c r="W44" s="113"/>
      <c r="X44" s="113"/>
      <c r="Y44" s="113"/>
      <c r="Z44" s="113"/>
      <c r="AA44" s="113"/>
      <c r="AB44" s="201"/>
      <c r="AC44" s="113"/>
      <c r="AD44" s="113"/>
      <c r="AE44" s="113"/>
      <c r="AF44" s="113"/>
    </row>
    <row r="45" spans="1:39" x14ac:dyDescent="0.2">
      <c r="B45" s="200"/>
      <c r="C45" s="113"/>
      <c r="D45" s="201"/>
      <c r="E45" s="201"/>
      <c r="F45" s="113"/>
      <c r="G45" s="113"/>
      <c r="H45" s="113"/>
      <c r="I45" s="203"/>
      <c r="J45" s="203"/>
      <c r="K45" s="204"/>
      <c r="L45" s="201"/>
      <c r="M45" s="201"/>
      <c r="N45" s="201"/>
      <c r="O45" s="201"/>
      <c r="P45" s="113"/>
      <c r="Q45" s="113"/>
      <c r="T45" s="201"/>
      <c r="U45" s="113"/>
      <c r="V45" s="113"/>
      <c r="W45" s="113"/>
      <c r="X45" s="113"/>
      <c r="Y45" s="113"/>
      <c r="Z45" s="113"/>
      <c r="AA45" s="113"/>
      <c r="AB45" s="201"/>
      <c r="AC45" s="113"/>
      <c r="AD45" s="113"/>
      <c r="AE45" s="113"/>
      <c r="AF45" s="113"/>
    </row>
    <row r="46" spans="1:39" x14ac:dyDescent="0.2">
      <c r="B46" s="200"/>
      <c r="C46" s="113"/>
      <c r="D46" s="201"/>
      <c r="E46" s="201"/>
      <c r="F46" s="113"/>
      <c r="G46" s="113"/>
      <c r="H46" s="113"/>
      <c r="I46" s="203"/>
      <c r="J46" s="203"/>
      <c r="K46" s="204"/>
      <c r="L46" s="201"/>
      <c r="M46" s="201"/>
      <c r="N46" s="201"/>
      <c r="O46" s="201"/>
      <c r="P46" s="113"/>
      <c r="Q46" s="113"/>
      <c r="T46" s="201"/>
      <c r="U46" s="113"/>
      <c r="V46" s="113"/>
      <c r="W46" s="113"/>
      <c r="X46" s="113"/>
      <c r="Y46" s="113"/>
      <c r="Z46" s="113"/>
      <c r="AA46" s="113"/>
      <c r="AB46" s="201"/>
      <c r="AC46" s="113"/>
      <c r="AD46" s="113"/>
      <c r="AE46" s="113"/>
      <c r="AF46" s="113"/>
    </row>
    <row r="47" spans="1:39" x14ac:dyDescent="0.2">
      <c r="B47" s="200"/>
      <c r="C47" s="113"/>
      <c r="D47" s="201"/>
      <c r="E47" s="201"/>
      <c r="F47" s="113"/>
      <c r="G47" s="113"/>
      <c r="H47" s="113"/>
      <c r="I47" s="203"/>
      <c r="J47" s="203"/>
      <c r="K47" s="204"/>
      <c r="L47" s="201"/>
      <c r="M47" s="201"/>
      <c r="N47" s="201"/>
      <c r="O47" s="201"/>
      <c r="P47" s="113"/>
      <c r="Q47" s="113"/>
      <c r="T47" s="201"/>
      <c r="U47" s="113"/>
      <c r="V47" s="113"/>
      <c r="W47" s="113"/>
      <c r="X47" s="113"/>
      <c r="Y47" s="113"/>
      <c r="Z47" s="113"/>
      <c r="AA47" s="113"/>
      <c r="AB47" s="201"/>
      <c r="AC47" s="113"/>
      <c r="AD47" s="113"/>
      <c r="AE47" s="113"/>
      <c r="AF47" s="113"/>
    </row>
    <row r="48" spans="1:39" x14ac:dyDescent="0.2">
      <c r="B48" s="200"/>
      <c r="C48" s="113"/>
      <c r="D48" s="201"/>
      <c r="E48" s="201"/>
      <c r="F48" s="113"/>
      <c r="G48" s="113"/>
      <c r="H48" s="113"/>
      <c r="I48" s="203"/>
      <c r="J48" s="203"/>
      <c r="K48" s="204"/>
      <c r="L48" s="201"/>
      <c r="M48" s="201"/>
      <c r="N48" s="201"/>
      <c r="O48" s="201"/>
      <c r="P48" s="113"/>
      <c r="Q48" s="113"/>
      <c r="T48" s="201"/>
      <c r="U48" s="113"/>
      <c r="V48" s="113"/>
      <c r="W48" s="113"/>
      <c r="X48" s="113"/>
      <c r="Y48" s="113"/>
      <c r="Z48" s="113"/>
      <c r="AA48" s="113"/>
      <c r="AB48" s="201"/>
      <c r="AC48" s="113"/>
      <c r="AD48" s="113"/>
      <c r="AE48" s="113"/>
      <c r="AF48" s="113"/>
    </row>
    <row r="49" spans="2:32" x14ac:dyDescent="0.2">
      <c r="B49" s="200"/>
      <c r="C49" s="113"/>
      <c r="D49" s="201"/>
      <c r="E49" s="201"/>
      <c r="F49" s="113"/>
      <c r="G49" s="113"/>
      <c r="H49" s="113"/>
      <c r="I49" s="203"/>
      <c r="J49" s="203"/>
      <c r="K49" s="204"/>
      <c r="L49" s="201"/>
      <c r="M49" s="201"/>
      <c r="N49" s="201"/>
      <c r="O49" s="201"/>
      <c r="P49" s="113"/>
      <c r="Q49" s="113"/>
      <c r="T49" s="201"/>
      <c r="U49" s="113"/>
      <c r="V49" s="113"/>
      <c r="W49" s="113"/>
      <c r="X49" s="113"/>
      <c r="Y49" s="113"/>
      <c r="Z49" s="113"/>
      <c r="AA49" s="113"/>
      <c r="AB49" s="201"/>
      <c r="AC49" s="113"/>
      <c r="AD49" s="113"/>
      <c r="AE49" s="113"/>
      <c r="AF49" s="113"/>
    </row>
    <row r="50" spans="2:32" x14ac:dyDescent="0.2">
      <c r="B50" s="200"/>
      <c r="C50" s="113"/>
      <c r="D50" s="201"/>
      <c r="E50" s="201"/>
      <c r="F50" s="113"/>
      <c r="G50" s="113"/>
      <c r="H50" s="113"/>
      <c r="I50" s="203"/>
      <c r="J50" s="203"/>
      <c r="K50" s="204"/>
      <c r="L50" s="201"/>
      <c r="M50" s="201"/>
      <c r="N50" s="201"/>
      <c r="O50" s="201"/>
      <c r="P50" s="113"/>
      <c r="Q50" s="113"/>
      <c r="T50" s="201"/>
      <c r="U50" s="113"/>
      <c r="V50" s="113"/>
      <c r="W50" s="113"/>
      <c r="X50" s="113"/>
      <c r="Y50" s="113"/>
      <c r="Z50" s="113"/>
      <c r="AA50" s="113"/>
      <c r="AB50" s="201"/>
      <c r="AC50" s="113"/>
      <c r="AD50" s="113"/>
      <c r="AE50" s="113"/>
      <c r="AF50" s="113"/>
    </row>
    <row r="51" spans="2:32" x14ac:dyDescent="0.2">
      <c r="B51" s="200"/>
      <c r="C51" s="113"/>
      <c r="D51" s="201"/>
      <c r="E51" s="201"/>
      <c r="F51" s="113"/>
      <c r="G51" s="113"/>
      <c r="H51" s="113"/>
      <c r="I51" s="203"/>
      <c r="J51" s="203"/>
      <c r="K51" s="204"/>
      <c r="L51" s="201"/>
      <c r="M51" s="201"/>
      <c r="N51" s="201"/>
      <c r="O51" s="201"/>
      <c r="P51" s="113"/>
      <c r="Q51" s="113"/>
      <c r="T51" s="201"/>
      <c r="U51" s="113"/>
      <c r="V51" s="113"/>
      <c r="W51" s="113"/>
      <c r="X51" s="113"/>
      <c r="Y51" s="113"/>
      <c r="Z51" s="113"/>
      <c r="AA51" s="113"/>
      <c r="AB51" s="201"/>
      <c r="AC51" s="113"/>
      <c r="AD51" s="113"/>
      <c r="AE51" s="113"/>
      <c r="AF51" s="113"/>
    </row>
    <row r="52" spans="2:32" x14ac:dyDescent="0.2">
      <c r="B52" s="200"/>
      <c r="C52" s="113"/>
      <c r="D52" s="201"/>
      <c r="E52" s="201"/>
      <c r="F52" s="113"/>
      <c r="G52" s="113"/>
      <c r="H52" s="113"/>
      <c r="I52" s="203"/>
      <c r="J52" s="203"/>
      <c r="K52" s="204"/>
      <c r="L52" s="201"/>
      <c r="M52" s="201"/>
      <c r="N52" s="201"/>
      <c r="O52" s="201"/>
      <c r="P52" s="113"/>
      <c r="Q52" s="113"/>
      <c r="T52" s="201"/>
      <c r="U52" s="113"/>
      <c r="V52" s="113"/>
      <c r="W52" s="113"/>
      <c r="X52" s="113"/>
      <c r="Y52" s="113"/>
      <c r="Z52" s="113"/>
      <c r="AA52" s="113"/>
      <c r="AB52" s="201"/>
      <c r="AC52" s="113"/>
      <c r="AD52" s="113"/>
      <c r="AE52" s="113"/>
      <c r="AF52" s="113"/>
    </row>
    <row r="53" spans="2:32" x14ac:dyDescent="0.2">
      <c r="B53" s="200"/>
      <c r="C53" s="113"/>
      <c r="D53" s="201"/>
      <c r="E53" s="201"/>
      <c r="F53" s="113"/>
      <c r="G53" s="113"/>
      <c r="H53" s="113"/>
      <c r="I53" s="203"/>
      <c r="J53" s="203"/>
      <c r="K53" s="204"/>
      <c r="L53" s="201"/>
      <c r="M53" s="201"/>
      <c r="N53" s="201"/>
      <c r="O53" s="201"/>
      <c r="P53" s="113"/>
      <c r="Q53" s="113"/>
      <c r="T53" s="201"/>
      <c r="U53" s="113"/>
      <c r="V53" s="113"/>
      <c r="W53" s="113"/>
      <c r="X53" s="113"/>
      <c r="Y53" s="113"/>
      <c r="Z53" s="113"/>
      <c r="AA53" s="113"/>
      <c r="AB53" s="201"/>
      <c r="AC53" s="113"/>
      <c r="AD53" s="113"/>
      <c r="AE53" s="113"/>
      <c r="AF53" s="113"/>
    </row>
    <row r="54" spans="2:32" x14ac:dyDescent="0.2">
      <c r="B54" s="200"/>
      <c r="C54" s="113"/>
      <c r="D54" s="201"/>
      <c r="E54" s="201"/>
      <c r="F54" s="113"/>
      <c r="G54" s="113"/>
      <c r="H54" s="113"/>
      <c r="I54" s="203"/>
      <c r="J54" s="203"/>
      <c r="K54" s="204"/>
      <c r="L54" s="201"/>
      <c r="M54" s="201"/>
      <c r="N54" s="201"/>
      <c r="O54" s="201"/>
      <c r="P54" s="113"/>
      <c r="Q54" s="113"/>
      <c r="T54" s="201"/>
      <c r="U54" s="113"/>
      <c r="V54" s="113"/>
      <c r="W54" s="113"/>
      <c r="X54" s="113"/>
      <c r="Y54" s="113"/>
      <c r="Z54" s="113"/>
      <c r="AA54" s="113"/>
      <c r="AB54" s="201"/>
      <c r="AC54" s="113"/>
      <c r="AD54" s="113"/>
      <c r="AE54" s="113"/>
      <c r="AF54" s="113"/>
    </row>
    <row r="55" spans="2:32" x14ac:dyDescent="0.2">
      <c r="B55" s="200"/>
      <c r="C55" s="113"/>
      <c r="D55" s="201"/>
      <c r="E55" s="201"/>
      <c r="F55" s="113"/>
      <c r="G55" s="113"/>
      <c r="H55" s="113"/>
      <c r="I55" s="203"/>
      <c r="J55" s="203"/>
      <c r="K55" s="204"/>
      <c r="L55" s="201"/>
      <c r="M55" s="201"/>
      <c r="N55" s="201"/>
      <c r="O55" s="201"/>
      <c r="P55" s="113"/>
      <c r="Q55" s="113"/>
      <c r="T55" s="201"/>
      <c r="U55" s="113"/>
      <c r="V55" s="113"/>
      <c r="W55" s="113"/>
      <c r="X55" s="113"/>
      <c r="Y55" s="113"/>
      <c r="Z55" s="113"/>
      <c r="AA55" s="113"/>
      <c r="AB55" s="201"/>
      <c r="AC55" s="113"/>
      <c r="AD55" s="113"/>
      <c r="AE55" s="113"/>
      <c r="AF55" s="113"/>
    </row>
    <row r="56" spans="2:32" x14ac:dyDescent="0.2">
      <c r="B56" s="200"/>
      <c r="C56" s="113"/>
      <c r="D56" s="201"/>
      <c r="E56" s="201"/>
      <c r="F56" s="113"/>
      <c r="G56" s="113"/>
      <c r="H56" s="113"/>
      <c r="I56" s="203"/>
      <c r="J56" s="203"/>
      <c r="K56" s="204"/>
      <c r="L56" s="201"/>
      <c r="M56" s="201"/>
      <c r="N56" s="201"/>
      <c r="O56" s="201"/>
      <c r="P56" s="113"/>
      <c r="Q56" s="113"/>
      <c r="T56" s="201"/>
      <c r="U56" s="113"/>
      <c r="V56" s="113"/>
      <c r="W56" s="113"/>
      <c r="X56" s="113"/>
      <c r="Y56" s="113"/>
      <c r="Z56" s="113"/>
      <c r="AA56" s="113"/>
      <c r="AB56" s="201"/>
      <c r="AC56" s="113"/>
      <c r="AD56" s="113"/>
      <c r="AE56" s="113"/>
      <c r="AF56" s="113"/>
    </row>
    <row r="57" spans="2:32" x14ac:dyDescent="0.2">
      <c r="B57" s="200"/>
      <c r="C57" s="113"/>
      <c r="D57" s="201"/>
      <c r="E57" s="201"/>
      <c r="F57" s="113"/>
      <c r="G57" s="113"/>
      <c r="H57" s="113"/>
      <c r="I57" s="203"/>
      <c r="J57" s="203"/>
      <c r="K57" s="204"/>
      <c r="L57" s="201"/>
      <c r="M57" s="201"/>
      <c r="N57" s="201"/>
      <c r="O57" s="201"/>
      <c r="P57" s="113"/>
      <c r="Q57" s="113"/>
      <c r="T57" s="201"/>
      <c r="U57" s="113"/>
      <c r="V57" s="113"/>
      <c r="W57" s="113"/>
      <c r="X57" s="113"/>
      <c r="Y57" s="113"/>
      <c r="Z57" s="113"/>
      <c r="AA57" s="113"/>
      <c r="AB57" s="201"/>
      <c r="AC57" s="113"/>
      <c r="AD57" s="113"/>
      <c r="AE57" s="113"/>
      <c r="AF57" s="113"/>
    </row>
    <row r="58" spans="2:32" x14ac:dyDescent="0.2">
      <c r="B58" s="200"/>
      <c r="C58" s="113"/>
      <c r="D58" s="201"/>
      <c r="E58" s="201"/>
      <c r="F58" s="113"/>
      <c r="G58" s="113"/>
      <c r="H58" s="113"/>
      <c r="I58" s="203"/>
      <c r="J58" s="203"/>
      <c r="K58" s="204"/>
      <c r="L58" s="201"/>
      <c r="M58" s="201"/>
      <c r="N58" s="201"/>
      <c r="O58" s="201"/>
      <c r="P58" s="113"/>
      <c r="Q58" s="113"/>
      <c r="T58" s="201"/>
      <c r="U58" s="113"/>
      <c r="V58" s="113"/>
      <c r="W58" s="113"/>
      <c r="X58" s="113"/>
      <c r="Y58" s="113"/>
      <c r="Z58" s="113"/>
      <c r="AA58" s="113"/>
      <c r="AB58" s="201"/>
      <c r="AC58" s="113"/>
      <c r="AD58" s="113"/>
      <c r="AE58" s="113"/>
      <c r="AF58" s="113"/>
    </row>
    <row r="59" spans="2:32" x14ac:dyDescent="0.2">
      <c r="B59" s="200"/>
      <c r="C59" s="113"/>
      <c r="D59" s="201"/>
      <c r="E59" s="201"/>
      <c r="F59" s="113"/>
      <c r="G59" s="113"/>
      <c r="H59" s="113"/>
      <c r="I59" s="203"/>
      <c r="J59" s="203"/>
      <c r="K59" s="204"/>
      <c r="L59" s="201"/>
      <c r="M59" s="201"/>
      <c r="N59" s="201"/>
      <c r="O59" s="201"/>
      <c r="P59" s="113"/>
      <c r="Q59" s="113"/>
      <c r="T59" s="201"/>
      <c r="U59" s="113"/>
      <c r="V59" s="113"/>
      <c r="W59" s="113"/>
      <c r="X59" s="113"/>
      <c r="Y59" s="113"/>
      <c r="Z59" s="113"/>
      <c r="AA59" s="113"/>
      <c r="AB59" s="201"/>
      <c r="AC59" s="113"/>
      <c r="AD59" s="113"/>
      <c r="AE59" s="113"/>
      <c r="AF59" s="113"/>
    </row>
    <row r="60" spans="2:32" x14ac:dyDescent="0.2">
      <c r="B60" s="200"/>
      <c r="C60" s="113"/>
      <c r="D60" s="201"/>
      <c r="E60" s="201"/>
      <c r="F60" s="113"/>
      <c r="G60" s="113"/>
      <c r="H60" s="113"/>
      <c r="I60" s="203"/>
      <c r="J60" s="203"/>
      <c r="K60" s="204"/>
      <c r="L60" s="201"/>
      <c r="M60" s="201"/>
      <c r="N60" s="201"/>
      <c r="O60" s="201"/>
      <c r="P60" s="113"/>
      <c r="Q60" s="113"/>
      <c r="T60" s="201"/>
      <c r="U60" s="113"/>
      <c r="V60" s="113"/>
      <c r="W60" s="113"/>
      <c r="X60" s="113"/>
      <c r="Y60" s="113"/>
      <c r="Z60" s="113"/>
      <c r="AA60" s="113"/>
      <c r="AB60" s="201"/>
      <c r="AC60" s="113"/>
      <c r="AD60" s="113"/>
      <c r="AE60" s="113"/>
      <c r="AF60" s="113"/>
    </row>
    <row r="61" spans="2:32" x14ac:dyDescent="0.2">
      <c r="B61" s="200"/>
      <c r="C61" s="113"/>
      <c r="D61" s="201"/>
      <c r="E61" s="201"/>
      <c r="F61" s="113"/>
      <c r="G61" s="113"/>
      <c r="H61" s="113"/>
      <c r="I61" s="203"/>
      <c r="J61" s="203"/>
      <c r="K61" s="204"/>
      <c r="L61" s="201"/>
      <c r="M61" s="201"/>
      <c r="N61" s="201"/>
      <c r="O61" s="201"/>
      <c r="P61" s="113"/>
      <c r="Q61" s="113"/>
      <c r="T61" s="201"/>
      <c r="U61" s="113"/>
      <c r="V61" s="113"/>
      <c r="W61" s="113"/>
      <c r="X61" s="113"/>
      <c r="Y61" s="113"/>
      <c r="Z61" s="113"/>
      <c r="AA61" s="113"/>
      <c r="AB61" s="201"/>
      <c r="AC61" s="113"/>
      <c r="AD61" s="113"/>
      <c r="AE61" s="113"/>
      <c r="AF61" s="113"/>
    </row>
    <row r="62" spans="2:32" x14ac:dyDescent="0.2">
      <c r="B62" s="200"/>
      <c r="C62" s="113"/>
      <c r="D62" s="201"/>
      <c r="E62" s="201"/>
      <c r="F62" s="113"/>
      <c r="G62" s="113"/>
      <c r="H62" s="113"/>
      <c r="I62" s="203"/>
      <c r="J62" s="203"/>
      <c r="K62" s="204"/>
      <c r="L62" s="201"/>
      <c r="M62" s="201"/>
      <c r="N62" s="201"/>
      <c r="O62" s="201"/>
      <c r="P62" s="113"/>
      <c r="Q62" s="113"/>
      <c r="T62" s="201"/>
      <c r="U62" s="113"/>
      <c r="V62" s="113"/>
      <c r="W62" s="113"/>
      <c r="X62" s="113"/>
      <c r="Y62" s="113"/>
      <c r="Z62" s="113"/>
      <c r="AA62" s="113"/>
      <c r="AB62" s="201"/>
      <c r="AC62" s="113"/>
      <c r="AD62" s="113"/>
      <c r="AE62" s="113"/>
      <c r="AF62" s="113"/>
    </row>
    <row r="63" spans="2:32" x14ac:dyDescent="0.2">
      <c r="B63" s="200"/>
      <c r="C63" s="113"/>
      <c r="D63" s="201"/>
      <c r="E63" s="201"/>
      <c r="F63" s="113"/>
      <c r="G63" s="113"/>
      <c r="H63" s="113"/>
      <c r="I63" s="203"/>
      <c r="J63" s="203"/>
      <c r="K63" s="204"/>
      <c r="L63" s="201"/>
      <c r="M63" s="201"/>
      <c r="N63" s="201"/>
      <c r="O63" s="201"/>
      <c r="P63" s="113"/>
      <c r="Q63" s="113"/>
      <c r="T63" s="201"/>
      <c r="U63" s="113"/>
      <c r="V63" s="113"/>
      <c r="W63" s="113"/>
      <c r="X63" s="113"/>
      <c r="Y63" s="113"/>
      <c r="Z63" s="113"/>
      <c r="AA63" s="113"/>
      <c r="AB63" s="201"/>
      <c r="AC63" s="113"/>
      <c r="AD63" s="113"/>
      <c r="AE63" s="113"/>
      <c r="AF63" s="113"/>
    </row>
    <row r="64" spans="2:32" x14ac:dyDescent="0.2">
      <c r="B64" s="200"/>
      <c r="C64" s="113"/>
      <c r="D64" s="201"/>
      <c r="E64" s="201"/>
      <c r="F64" s="113"/>
      <c r="G64" s="113"/>
      <c r="H64" s="113"/>
      <c r="I64" s="203"/>
      <c r="J64" s="203"/>
      <c r="K64" s="204"/>
      <c r="L64" s="201"/>
      <c r="M64" s="201"/>
      <c r="N64" s="201"/>
      <c r="O64" s="201"/>
      <c r="P64" s="113"/>
      <c r="Q64" s="113"/>
      <c r="T64" s="201"/>
      <c r="U64" s="113"/>
      <c r="V64" s="113"/>
      <c r="W64" s="113"/>
      <c r="X64" s="113"/>
      <c r="Y64" s="113"/>
      <c r="Z64" s="113"/>
      <c r="AA64" s="113"/>
      <c r="AB64" s="201"/>
      <c r="AC64" s="113"/>
      <c r="AD64" s="113"/>
      <c r="AE64" s="113"/>
      <c r="AF64" s="113"/>
    </row>
    <row r="65" spans="2:32" x14ac:dyDescent="0.2">
      <c r="B65" s="200"/>
      <c r="C65" s="113"/>
      <c r="D65" s="201"/>
      <c r="E65" s="201"/>
      <c r="F65" s="113"/>
      <c r="G65" s="113"/>
      <c r="H65" s="113"/>
      <c r="I65" s="203"/>
      <c r="J65" s="203"/>
      <c r="K65" s="204"/>
      <c r="L65" s="201"/>
      <c r="M65" s="201"/>
      <c r="N65" s="201"/>
      <c r="O65" s="201"/>
      <c r="P65" s="113"/>
      <c r="Q65" s="113"/>
      <c r="T65" s="201"/>
      <c r="U65" s="113"/>
      <c r="V65" s="113"/>
      <c r="W65" s="113"/>
      <c r="X65" s="113"/>
      <c r="Y65" s="113"/>
      <c r="Z65" s="113"/>
      <c r="AA65" s="113"/>
      <c r="AB65" s="201"/>
      <c r="AC65" s="113"/>
      <c r="AD65" s="113"/>
      <c r="AE65" s="113"/>
      <c r="AF65" s="113"/>
    </row>
    <row r="66" spans="2:32" x14ac:dyDescent="0.2">
      <c r="B66" s="200"/>
      <c r="C66" s="113"/>
      <c r="D66" s="201"/>
      <c r="E66" s="201"/>
      <c r="F66" s="113"/>
      <c r="G66" s="113"/>
      <c r="H66" s="113"/>
      <c r="I66" s="203"/>
      <c r="J66" s="203"/>
      <c r="K66" s="204"/>
      <c r="L66" s="201"/>
      <c r="M66" s="201"/>
      <c r="N66" s="201"/>
      <c r="O66" s="201"/>
      <c r="P66" s="113"/>
      <c r="Q66" s="113"/>
      <c r="T66" s="201"/>
      <c r="U66" s="113"/>
      <c r="V66" s="113"/>
      <c r="W66" s="113"/>
      <c r="X66" s="113"/>
      <c r="Y66" s="113"/>
      <c r="Z66" s="113"/>
      <c r="AA66" s="113"/>
      <c r="AB66" s="201"/>
      <c r="AC66" s="113"/>
      <c r="AD66" s="113"/>
      <c r="AE66" s="113"/>
      <c r="AF66" s="113"/>
    </row>
    <row r="67" spans="2:32" x14ac:dyDescent="0.2">
      <c r="B67" s="200"/>
      <c r="C67" s="113"/>
      <c r="D67" s="201"/>
      <c r="E67" s="201"/>
      <c r="F67" s="113"/>
      <c r="G67" s="113"/>
      <c r="H67" s="113"/>
      <c r="I67" s="203"/>
      <c r="J67" s="203"/>
      <c r="K67" s="204"/>
      <c r="L67" s="201"/>
      <c r="M67" s="201"/>
      <c r="N67" s="201"/>
      <c r="O67" s="201"/>
      <c r="P67" s="113"/>
      <c r="Q67" s="113"/>
      <c r="T67" s="201"/>
      <c r="U67" s="113"/>
      <c r="V67" s="113"/>
      <c r="W67" s="113"/>
      <c r="X67" s="113"/>
      <c r="Y67" s="113"/>
      <c r="Z67" s="113"/>
      <c r="AA67" s="113"/>
      <c r="AB67" s="201"/>
      <c r="AC67" s="113"/>
      <c r="AD67" s="113"/>
      <c r="AE67" s="113"/>
      <c r="AF67" s="113"/>
    </row>
    <row r="68" spans="2:32" x14ac:dyDescent="0.2">
      <c r="B68" s="200"/>
      <c r="C68" s="113"/>
      <c r="D68" s="201"/>
      <c r="E68" s="201"/>
      <c r="F68" s="113"/>
      <c r="G68" s="113"/>
      <c r="H68" s="113"/>
      <c r="I68" s="203"/>
      <c r="J68" s="203"/>
      <c r="K68" s="204"/>
      <c r="L68" s="201"/>
      <c r="M68" s="201"/>
      <c r="N68" s="201"/>
      <c r="O68" s="201"/>
      <c r="P68" s="113"/>
      <c r="Q68" s="113"/>
      <c r="T68" s="201"/>
      <c r="U68" s="113"/>
      <c r="V68" s="113"/>
      <c r="W68" s="113"/>
      <c r="X68" s="113"/>
      <c r="Y68" s="113"/>
      <c r="Z68" s="113"/>
      <c r="AA68" s="113"/>
      <c r="AB68" s="201"/>
      <c r="AC68" s="113"/>
      <c r="AD68" s="113"/>
      <c r="AE68" s="113"/>
      <c r="AF68" s="113"/>
    </row>
    <row r="69" spans="2:32" x14ac:dyDescent="0.2">
      <c r="B69" s="200"/>
      <c r="C69" s="113"/>
      <c r="D69" s="201"/>
      <c r="E69" s="201"/>
      <c r="F69" s="113"/>
      <c r="G69" s="113"/>
      <c r="H69" s="113"/>
      <c r="I69" s="203"/>
      <c r="J69" s="203"/>
      <c r="K69" s="204"/>
      <c r="L69" s="201"/>
      <c r="M69" s="201"/>
      <c r="N69" s="201"/>
      <c r="O69" s="201"/>
      <c r="P69" s="113"/>
      <c r="Q69" s="113"/>
      <c r="T69" s="201"/>
      <c r="U69" s="113"/>
      <c r="V69" s="113"/>
      <c r="W69" s="113"/>
      <c r="X69" s="113"/>
      <c r="Y69" s="113"/>
      <c r="Z69" s="113"/>
      <c r="AA69" s="113"/>
      <c r="AB69" s="201"/>
      <c r="AC69" s="113"/>
      <c r="AD69" s="113"/>
      <c r="AE69" s="113"/>
      <c r="AF69" s="113"/>
    </row>
    <row r="70" spans="2:32" x14ac:dyDescent="0.2">
      <c r="B70" s="200"/>
      <c r="C70" s="113"/>
      <c r="D70" s="201"/>
      <c r="E70" s="201"/>
      <c r="F70" s="113"/>
      <c r="G70" s="113"/>
      <c r="H70" s="113"/>
      <c r="I70" s="203"/>
      <c r="J70" s="203"/>
      <c r="K70" s="204"/>
      <c r="L70" s="201"/>
      <c r="M70" s="201"/>
      <c r="N70" s="201"/>
      <c r="O70" s="201"/>
      <c r="P70" s="113"/>
      <c r="Q70" s="113"/>
      <c r="T70" s="201"/>
      <c r="U70" s="113"/>
      <c r="V70" s="113"/>
      <c r="W70" s="113"/>
      <c r="X70" s="113"/>
      <c r="Y70" s="113"/>
      <c r="Z70" s="113"/>
      <c r="AA70" s="113"/>
      <c r="AB70" s="201"/>
      <c r="AC70" s="113"/>
      <c r="AD70" s="113"/>
      <c r="AE70" s="113"/>
      <c r="AF70" s="113"/>
    </row>
    <row r="71" spans="2:32" x14ac:dyDescent="0.2">
      <c r="B71" s="200"/>
      <c r="C71" s="113"/>
      <c r="D71" s="201"/>
      <c r="E71" s="201"/>
      <c r="F71" s="113"/>
      <c r="G71" s="113"/>
      <c r="H71" s="113"/>
      <c r="I71" s="203"/>
      <c r="J71" s="203"/>
      <c r="K71" s="204"/>
      <c r="L71" s="201"/>
      <c r="M71" s="201"/>
      <c r="N71" s="201"/>
      <c r="O71" s="201"/>
      <c r="P71" s="113"/>
      <c r="Q71" s="113"/>
      <c r="T71" s="201"/>
      <c r="U71" s="113"/>
      <c r="V71" s="113"/>
      <c r="W71" s="113"/>
      <c r="X71" s="113"/>
      <c r="Y71" s="113"/>
      <c r="Z71" s="113"/>
      <c r="AA71" s="113"/>
      <c r="AB71" s="201"/>
      <c r="AC71" s="113"/>
      <c r="AD71" s="113"/>
      <c r="AE71" s="113"/>
      <c r="AF71" s="113"/>
    </row>
    <row r="72" spans="2:32" x14ac:dyDescent="0.2">
      <c r="B72" s="200"/>
      <c r="C72" s="113"/>
      <c r="D72" s="201"/>
      <c r="E72" s="201"/>
      <c r="F72" s="113"/>
      <c r="G72" s="113"/>
      <c r="H72" s="113"/>
      <c r="I72" s="203"/>
      <c r="J72" s="203"/>
      <c r="K72" s="204"/>
      <c r="L72" s="201"/>
      <c r="M72" s="201"/>
      <c r="N72" s="201"/>
      <c r="O72" s="201"/>
      <c r="P72" s="113"/>
      <c r="Q72" s="113"/>
      <c r="T72" s="201"/>
      <c r="U72" s="113"/>
      <c r="V72" s="113"/>
      <c r="W72" s="113"/>
      <c r="X72" s="113"/>
      <c r="Y72" s="113"/>
      <c r="Z72" s="113"/>
      <c r="AA72" s="113"/>
      <c r="AB72" s="201"/>
      <c r="AC72" s="113"/>
      <c r="AD72" s="113"/>
      <c r="AE72" s="113"/>
      <c r="AF72" s="113"/>
    </row>
    <row r="73" spans="2:32" x14ac:dyDescent="0.2">
      <c r="B73" s="200"/>
      <c r="C73" s="113"/>
      <c r="D73" s="201"/>
      <c r="E73" s="201"/>
      <c r="F73" s="113"/>
      <c r="G73" s="113"/>
      <c r="H73" s="113"/>
      <c r="I73" s="203"/>
      <c r="J73" s="203"/>
      <c r="K73" s="204"/>
      <c r="L73" s="201"/>
      <c r="M73" s="201"/>
      <c r="N73" s="201"/>
      <c r="O73" s="201"/>
      <c r="P73" s="113"/>
      <c r="Q73" s="113"/>
      <c r="T73" s="201"/>
      <c r="U73" s="113"/>
      <c r="V73" s="113"/>
      <c r="W73" s="113"/>
      <c r="X73" s="113"/>
      <c r="Y73" s="113"/>
      <c r="Z73" s="113"/>
      <c r="AA73" s="113"/>
      <c r="AB73" s="201"/>
      <c r="AC73" s="113"/>
      <c r="AD73" s="113"/>
      <c r="AE73" s="113"/>
      <c r="AF73" s="113"/>
    </row>
    <row r="74" spans="2:32" x14ac:dyDescent="0.2">
      <c r="B74" s="200"/>
      <c r="C74" s="113"/>
      <c r="D74" s="201"/>
      <c r="E74" s="201"/>
      <c r="F74" s="113"/>
      <c r="G74" s="113"/>
      <c r="H74" s="113"/>
      <c r="I74" s="203"/>
      <c r="J74" s="203"/>
      <c r="K74" s="204"/>
      <c r="L74" s="201"/>
      <c r="M74" s="201"/>
      <c r="N74" s="201"/>
      <c r="O74" s="201"/>
      <c r="P74" s="113"/>
      <c r="Q74" s="113"/>
      <c r="T74" s="201"/>
      <c r="U74" s="113"/>
      <c r="V74" s="113"/>
      <c r="W74" s="113"/>
      <c r="X74" s="113"/>
      <c r="Y74" s="113"/>
      <c r="Z74" s="113"/>
      <c r="AA74" s="113"/>
      <c r="AB74" s="201"/>
      <c r="AC74" s="113"/>
      <c r="AD74" s="113"/>
      <c r="AE74" s="113"/>
      <c r="AF74" s="113"/>
    </row>
    <row r="75" spans="2:32" x14ac:dyDescent="0.2">
      <c r="B75" s="200"/>
      <c r="C75" s="113"/>
      <c r="D75" s="201"/>
      <c r="E75" s="201"/>
      <c r="F75" s="113"/>
      <c r="G75" s="113"/>
      <c r="H75" s="113"/>
      <c r="I75" s="203"/>
      <c r="J75" s="203"/>
      <c r="K75" s="204"/>
      <c r="L75" s="201"/>
      <c r="M75" s="201"/>
      <c r="N75" s="201"/>
      <c r="O75" s="201"/>
      <c r="P75" s="113"/>
      <c r="Q75" s="113"/>
      <c r="T75" s="201"/>
      <c r="U75" s="113"/>
      <c r="V75" s="113"/>
      <c r="W75" s="113"/>
      <c r="X75" s="113"/>
      <c r="Y75" s="113"/>
      <c r="Z75" s="113"/>
      <c r="AA75" s="113"/>
      <c r="AB75" s="201"/>
      <c r="AC75" s="113"/>
      <c r="AD75" s="113"/>
      <c r="AE75" s="113"/>
      <c r="AF75" s="113"/>
    </row>
    <row r="76" spans="2:32" x14ac:dyDescent="0.2">
      <c r="B76" s="200"/>
      <c r="C76" s="113"/>
      <c r="D76" s="201"/>
      <c r="E76" s="201"/>
      <c r="F76" s="113"/>
      <c r="G76" s="113"/>
      <c r="H76" s="113"/>
      <c r="I76" s="203"/>
      <c r="J76" s="203"/>
      <c r="K76" s="204"/>
      <c r="L76" s="201"/>
      <c r="M76" s="201"/>
      <c r="N76" s="201"/>
      <c r="O76" s="201"/>
      <c r="P76" s="113"/>
      <c r="Q76" s="113"/>
      <c r="T76" s="201"/>
      <c r="U76" s="113"/>
      <c r="V76" s="113"/>
      <c r="W76" s="113"/>
      <c r="X76" s="113"/>
      <c r="Y76" s="113"/>
      <c r="Z76" s="113"/>
      <c r="AA76" s="113"/>
      <c r="AB76" s="201"/>
      <c r="AC76" s="113"/>
      <c r="AD76" s="113"/>
      <c r="AE76" s="113"/>
      <c r="AF76" s="113"/>
    </row>
    <row r="77" spans="2:32" x14ac:dyDescent="0.2">
      <c r="B77" s="200"/>
      <c r="C77" s="113"/>
      <c r="D77" s="201"/>
      <c r="E77" s="201"/>
      <c r="F77" s="113"/>
      <c r="G77" s="113"/>
      <c r="H77" s="113"/>
      <c r="I77" s="203"/>
      <c r="J77" s="203"/>
      <c r="K77" s="204"/>
      <c r="L77" s="201"/>
      <c r="M77" s="201"/>
      <c r="N77" s="201"/>
      <c r="O77" s="201"/>
      <c r="P77" s="113"/>
      <c r="Q77" s="113"/>
      <c r="T77" s="201"/>
      <c r="U77" s="113"/>
      <c r="V77" s="113"/>
      <c r="W77" s="113"/>
      <c r="X77" s="113"/>
      <c r="Y77" s="113"/>
      <c r="Z77" s="113"/>
      <c r="AA77" s="113"/>
      <c r="AB77" s="201"/>
      <c r="AC77" s="113"/>
      <c r="AD77" s="113"/>
      <c r="AE77" s="113"/>
      <c r="AF77" s="113"/>
    </row>
    <row r="78" spans="2:32" x14ac:dyDescent="0.2">
      <c r="B78" s="200"/>
      <c r="C78" s="113"/>
      <c r="D78" s="201"/>
      <c r="E78" s="201"/>
      <c r="F78" s="113"/>
      <c r="G78" s="113"/>
      <c r="H78" s="113"/>
      <c r="I78" s="203"/>
      <c r="J78" s="203"/>
      <c r="K78" s="204"/>
      <c r="L78" s="201"/>
      <c r="M78" s="201"/>
      <c r="N78" s="201"/>
      <c r="O78" s="201"/>
      <c r="P78" s="113"/>
      <c r="Q78" s="113"/>
      <c r="T78" s="201"/>
      <c r="U78" s="113"/>
      <c r="V78" s="113"/>
      <c r="W78" s="113"/>
      <c r="X78" s="113"/>
      <c r="Y78" s="113"/>
      <c r="Z78" s="113"/>
      <c r="AA78" s="113"/>
      <c r="AB78" s="201"/>
      <c r="AC78" s="113"/>
      <c r="AD78" s="113"/>
      <c r="AE78" s="113"/>
      <c r="AF78" s="113"/>
    </row>
    <row r="79" spans="2:32" x14ac:dyDescent="0.2">
      <c r="B79" s="200"/>
      <c r="C79" s="113"/>
      <c r="D79" s="201"/>
      <c r="E79" s="201"/>
      <c r="F79" s="113"/>
      <c r="G79" s="113"/>
      <c r="H79" s="113"/>
      <c r="I79" s="203"/>
      <c r="J79" s="203"/>
      <c r="K79" s="204"/>
      <c r="L79" s="201"/>
      <c r="M79" s="201"/>
      <c r="N79" s="201"/>
      <c r="O79" s="201"/>
      <c r="P79" s="113"/>
      <c r="Q79" s="113"/>
      <c r="T79" s="201"/>
      <c r="U79" s="113"/>
      <c r="V79" s="113"/>
      <c r="W79" s="113"/>
      <c r="X79" s="113"/>
      <c r="Y79" s="113"/>
      <c r="Z79" s="113"/>
      <c r="AA79" s="113"/>
      <c r="AB79" s="201"/>
      <c r="AC79" s="113"/>
      <c r="AD79" s="113"/>
      <c r="AE79" s="113"/>
      <c r="AF79" s="113"/>
    </row>
    <row r="80" spans="2:32" x14ac:dyDescent="0.2">
      <c r="B80" s="200"/>
      <c r="C80" s="113"/>
      <c r="D80" s="201"/>
      <c r="E80" s="201"/>
      <c r="F80" s="113"/>
      <c r="G80" s="113"/>
      <c r="H80" s="113"/>
      <c r="I80" s="203"/>
      <c r="J80" s="203"/>
      <c r="K80" s="204"/>
      <c r="L80" s="201"/>
      <c r="M80" s="201"/>
      <c r="N80" s="201"/>
      <c r="O80" s="201"/>
      <c r="P80" s="113"/>
      <c r="Q80" s="113"/>
      <c r="T80" s="201"/>
      <c r="U80" s="113"/>
      <c r="V80" s="113"/>
      <c r="W80" s="113"/>
      <c r="X80" s="113"/>
      <c r="Y80" s="113"/>
      <c r="Z80" s="113"/>
      <c r="AA80" s="113"/>
      <c r="AB80" s="201"/>
      <c r="AC80" s="113"/>
      <c r="AD80" s="113"/>
      <c r="AE80" s="113"/>
      <c r="AF80" s="113"/>
    </row>
    <row r="81" spans="2:32" x14ac:dyDescent="0.2">
      <c r="B81" s="200"/>
      <c r="C81" s="113"/>
      <c r="D81" s="201"/>
      <c r="E81" s="201"/>
      <c r="F81" s="113"/>
      <c r="G81" s="113"/>
      <c r="H81" s="113"/>
      <c r="I81" s="203"/>
      <c r="J81" s="203"/>
      <c r="K81" s="204"/>
      <c r="L81" s="201"/>
      <c r="M81" s="201"/>
      <c r="N81" s="201"/>
      <c r="O81" s="201"/>
      <c r="P81" s="113"/>
      <c r="Q81" s="113"/>
      <c r="T81" s="201"/>
      <c r="U81" s="113"/>
      <c r="V81" s="113"/>
      <c r="W81" s="113"/>
      <c r="X81" s="113"/>
      <c r="Y81" s="113"/>
      <c r="Z81" s="113"/>
      <c r="AA81" s="113"/>
      <c r="AB81" s="201"/>
      <c r="AC81" s="113"/>
      <c r="AD81" s="113"/>
      <c r="AE81" s="113"/>
      <c r="AF81" s="113"/>
    </row>
    <row r="82" spans="2:32" x14ac:dyDescent="0.2">
      <c r="B82" s="200"/>
      <c r="C82" s="113"/>
      <c r="D82" s="201"/>
      <c r="E82" s="201"/>
      <c r="F82" s="113"/>
      <c r="G82" s="113"/>
      <c r="H82" s="113"/>
      <c r="I82" s="203"/>
      <c r="J82" s="203"/>
      <c r="K82" s="204"/>
      <c r="L82" s="201"/>
      <c r="M82" s="201"/>
      <c r="N82" s="201"/>
      <c r="O82" s="201"/>
      <c r="P82" s="113"/>
      <c r="Q82" s="113"/>
      <c r="T82" s="201"/>
      <c r="U82" s="113"/>
      <c r="V82" s="113"/>
      <c r="W82" s="113"/>
      <c r="X82" s="113"/>
      <c r="Y82" s="113"/>
      <c r="Z82" s="113"/>
      <c r="AA82" s="113"/>
      <c r="AB82" s="201"/>
      <c r="AC82" s="113"/>
      <c r="AD82" s="113"/>
      <c r="AE82" s="113"/>
      <c r="AF82" s="113"/>
    </row>
    <row r="83" spans="2:32" x14ac:dyDescent="0.2">
      <c r="B83" s="200"/>
      <c r="C83" s="113"/>
      <c r="D83" s="201"/>
      <c r="E83" s="201"/>
      <c r="F83" s="113"/>
      <c r="G83" s="113"/>
      <c r="H83" s="113"/>
      <c r="I83" s="203"/>
      <c r="J83" s="203"/>
      <c r="K83" s="204"/>
      <c r="L83" s="201"/>
      <c r="M83" s="201"/>
      <c r="N83" s="201"/>
      <c r="O83" s="201"/>
      <c r="P83" s="113"/>
      <c r="Q83" s="113"/>
      <c r="T83" s="201"/>
      <c r="U83" s="113"/>
      <c r="V83" s="113"/>
      <c r="W83" s="113"/>
      <c r="X83" s="113"/>
      <c r="Y83" s="113"/>
      <c r="Z83" s="113"/>
      <c r="AA83" s="113"/>
      <c r="AB83" s="201"/>
      <c r="AC83" s="113"/>
      <c r="AD83" s="113"/>
      <c r="AE83" s="113"/>
      <c r="AF83" s="113"/>
    </row>
    <row r="84" spans="2:32" x14ac:dyDescent="0.2">
      <c r="B84" s="200"/>
      <c r="C84" s="113"/>
      <c r="D84" s="201"/>
      <c r="E84" s="201"/>
      <c r="F84" s="113"/>
      <c r="G84" s="113"/>
      <c r="H84" s="113"/>
      <c r="I84" s="203"/>
      <c r="J84" s="203"/>
      <c r="K84" s="204"/>
      <c r="L84" s="201"/>
      <c r="M84" s="201"/>
      <c r="N84" s="201"/>
      <c r="O84" s="201"/>
      <c r="P84" s="113"/>
      <c r="Q84" s="113"/>
      <c r="T84" s="201"/>
      <c r="U84" s="113"/>
      <c r="V84" s="113"/>
      <c r="W84" s="113"/>
      <c r="X84" s="113"/>
      <c r="Y84" s="113"/>
      <c r="Z84" s="113"/>
      <c r="AA84" s="113"/>
      <c r="AB84" s="201"/>
      <c r="AC84" s="113"/>
      <c r="AD84" s="113"/>
      <c r="AE84" s="113"/>
      <c r="AF84" s="113"/>
    </row>
    <row r="85" spans="2:32" x14ac:dyDescent="0.2">
      <c r="B85" s="200"/>
      <c r="C85" s="113"/>
      <c r="D85" s="201"/>
      <c r="E85" s="201"/>
      <c r="F85" s="113"/>
      <c r="G85" s="113"/>
      <c r="H85" s="113"/>
      <c r="I85" s="203"/>
      <c r="J85" s="203"/>
      <c r="K85" s="204"/>
      <c r="L85" s="201"/>
      <c r="M85" s="201"/>
      <c r="N85" s="201"/>
      <c r="O85" s="201"/>
      <c r="P85" s="113"/>
      <c r="Q85" s="113"/>
      <c r="T85" s="201"/>
      <c r="U85" s="113"/>
      <c r="V85" s="113"/>
      <c r="W85" s="113"/>
      <c r="X85" s="113"/>
      <c r="Y85" s="113"/>
      <c r="Z85" s="113"/>
      <c r="AA85" s="113"/>
      <c r="AB85" s="201"/>
      <c r="AC85" s="113"/>
      <c r="AD85" s="113"/>
      <c r="AE85" s="113"/>
      <c r="AF85" s="113"/>
    </row>
    <row r="86" spans="2:32" x14ac:dyDescent="0.2">
      <c r="B86" s="200"/>
      <c r="C86" s="113"/>
      <c r="D86" s="201"/>
      <c r="E86" s="201"/>
      <c r="F86" s="113"/>
      <c r="G86" s="113"/>
      <c r="H86" s="113"/>
      <c r="I86" s="203"/>
      <c r="J86" s="203"/>
      <c r="K86" s="204"/>
      <c r="L86" s="201"/>
      <c r="M86" s="201"/>
      <c r="N86" s="201"/>
      <c r="O86" s="201"/>
      <c r="P86" s="113"/>
      <c r="Q86" s="113"/>
      <c r="T86" s="201"/>
      <c r="U86" s="113"/>
      <c r="V86" s="113"/>
      <c r="W86" s="113"/>
      <c r="X86" s="113"/>
      <c r="Y86" s="113"/>
      <c r="Z86" s="113"/>
      <c r="AA86" s="113"/>
      <c r="AB86" s="201"/>
      <c r="AC86" s="113"/>
      <c r="AD86" s="113"/>
      <c r="AE86" s="113"/>
      <c r="AF86" s="113"/>
    </row>
    <row r="87" spans="2:32" x14ac:dyDescent="0.2">
      <c r="B87" s="200"/>
      <c r="C87" s="113"/>
      <c r="D87" s="201"/>
      <c r="E87" s="201"/>
      <c r="F87" s="113"/>
      <c r="G87" s="113"/>
      <c r="H87" s="113"/>
      <c r="I87" s="203"/>
      <c r="J87" s="203"/>
      <c r="K87" s="204"/>
      <c r="L87" s="201"/>
      <c r="M87" s="201"/>
      <c r="N87" s="201"/>
      <c r="O87" s="201"/>
      <c r="P87" s="113"/>
      <c r="Q87" s="113"/>
      <c r="T87" s="201"/>
      <c r="U87" s="113"/>
      <c r="V87" s="113"/>
      <c r="W87" s="113"/>
      <c r="X87" s="113"/>
      <c r="Y87" s="113"/>
      <c r="Z87" s="113"/>
      <c r="AA87" s="113"/>
      <c r="AB87" s="201"/>
      <c r="AC87" s="113"/>
      <c r="AD87" s="113"/>
      <c r="AE87" s="113"/>
      <c r="AF87" s="113"/>
    </row>
    <row r="88" spans="2:32" x14ac:dyDescent="0.2">
      <c r="B88" s="200"/>
      <c r="C88" s="113"/>
      <c r="D88" s="201"/>
      <c r="E88" s="201"/>
      <c r="F88" s="113"/>
      <c r="G88" s="113"/>
      <c r="H88" s="113"/>
      <c r="I88" s="203"/>
      <c r="J88" s="203"/>
      <c r="K88" s="204"/>
      <c r="L88" s="201"/>
      <c r="M88" s="201"/>
      <c r="N88" s="201"/>
      <c r="O88" s="201"/>
      <c r="P88" s="113"/>
      <c r="Q88" s="113"/>
      <c r="T88" s="201"/>
      <c r="U88" s="113"/>
      <c r="V88" s="113"/>
      <c r="W88" s="113"/>
      <c r="X88" s="113"/>
      <c r="Y88" s="113"/>
      <c r="Z88" s="113"/>
      <c r="AA88" s="113"/>
      <c r="AB88" s="201"/>
      <c r="AC88" s="113"/>
      <c r="AD88" s="113"/>
      <c r="AE88" s="113"/>
      <c r="AF88" s="113"/>
    </row>
    <row r="89" spans="2:32" x14ac:dyDescent="0.2">
      <c r="B89" s="200"/>
      <c r="C89" s="113"/>
      <c r="D89" s="201"/>
      <c r="E89" s="201"/>
      <c r="F89" s="113"/>
      <c r="G89" s="113"/>
      <c r="H89" s="113"/>
      <c r="I89" s="203"/>
      <c r="J89" s="203"/>
      <c r="K89" s="204"/>
      <c r="L89" s="201"/>
      <c r="M89" s="201"/>
      <c r="N89" s="201"/>
      <c r="O89" s="201"/>
      <c r="P89" s="113"/>
      <c r="Q89" s="113"/>
      <c r="T89" s="201"/>
      <c r="U89" s="113"/>
      <c r="V89" s="113"/>
      <c r="W89" s="113"/>
      <c r="X89" s="113"/>
      <c r="Y89" s="113"/>
      <c r="Z89" s="113"/>
      <c r="AA89" s="113"/>
      <c r="AB89" s="201"/>
      <c r="AC89" s="113"/>
      <c r="AD89" s="113"/>
      <c r="AE89" s="113"/>
      <c r="AF89" s="113"/>
    </row>
    <row r="90" spans="2:32" x14ac:dyDescent="0.2">
      <c r="B90" s="200"/>
      <c r="C90" s="113"/>
      <c r="D90" s="201"/>
      <c r="E90" s="201"/>
      <c r="F90" s="113"/>
      <c r="G90" s="113"/>
      <c r="H90" s="113"/>
      <c r="I90" s="203"/>
      <c r="J90" s="203"/>
      <c r="K90" s="204"/>
      <c r="L90" s="201"/>
      <c r="M90" s="201"/>
      <c r="N90" s="201"/>
      <c r="O90" s="201"/>
      <c r="P90" s="113"/>
      <c r="Q90" s="113"/>
      <c r="T90" s="201"/>
      <c r="U90" s="113"/>
      <c r="V90" s="113"/>
      <c r="W90" s="113"/>
      <c r="X90" s="113"/>
      <c r="Y90" s="113"/>
      <c r="Z90" s="113"/>
      <c r="AA90" s="113"/>
      <c r="AB90" s="201"/>
      <c r="AC90" s="113"/>
      <c r="AD90" s="113"/>
      <c r="AE90" s="113"/>
      <c r="AF90" s="113"/>
    </row>
    <row r="91" spans="2:32" x14ac:dyDescent="0.2">
      <c r="B91" s="200"/>
      <c r="C91" s="113"/>
      <c r="D91" s="201"/>
      <c r="E91" s="201"/>
      <c r="F91" s="113"/>
      <c r="G91" s="113"/>
      <c r="H91" s="113"/>
      <c r="I91" s="203"/>
      <c r="J91" s="203"/>
      <c r="K91" s="204"/>
      <c r="L91" s="201"/>
      <c r="M91" s="201"/>
      <c r="N91" s="201"/>
      <c r="O91" s="201"/>
      <c r="P91" s="113"/>
      <c r="Q91" s="113"/>
      <c r="T91" s="201"/>
      <c r="U91" s="113"/>
      <c r="V91" s="113"/>
      <c r="W91" s="113"/>
      <c r="X91" s="113"/>
      <c r="Y91" s="113"/>
      <c r="Z91" s="113"/>
      <c r="AA91" s="113"/>
      <c r="AB91" s="201"/>
      <c r="AC91" s="113"/>
      <c r="AD91" s="113"/>
      <c r="AE91" s="113"/>
      <c r="AF91" s="113"/>
    </row>
    <row r="92" spans="2:32" x14ac:dyDescent="0.2">
      <c r="B92" s="200"/>
      <c r="C92" s="113"/>
      <c r="D92" s="201"/>
      <c r="E92" s="201"/>
      <c r="F92" s="113"/>
      <c r="G92" s="113"/>
      <c r="H92" s="113"/>
      <c r="I92" s="203"/>
      <c r="J92" s="203"/>
      <c r="K92" s="204"/>
      <c r="L92" s="201"/>
      <c r="M92" s="201"/>
      <c r="N92" s="201"/>
      <c r="O92" s="201"/>
      <c r="P92" s="113"/>
      <c r="Q92" s="113"/>
      <c r="T92" s="201"/>
      <c r="U92" s="113"/>
      <c r="V92" s="113"/>
      <c r="W92" s="113"/>
      <c r="X92" s="113"/>
      <c r="Y92" s="113"/>
      <c r="Z92" s="113"/>
      <c r="AA92" s="113"/>
      <c r="AB92" s="201"/>
      <c r="AC92" s="113"/>
      <c r="AD92" s="113"/>
      <c r="AE92" s="113"/>
      <c r="AF92" s="113"/>
    </row>
    <row r="93" spans="2:32" x14ac:dyDescent="0.2">
      <c r="B93" s="200"/>
      <c r="C93" s="113"/>
      <c r="D93" s="201"/>
      <c r="E93" s="201"/>
      <c r="F93" s="113"/>
      <c r="G93" s="113"/>
      <c r="H93" s="113"/>
      <c r="I93" s="203"/>
      <c r="J93" s="203"/>
      <c r="K93" s="204"/>
      <c r="L93" s="201"/>
      <c r="M93" s="201"/>
      <c r="N93" s="201"/>
      <c r="O93" s="201"/>
      <c r="P93" s="113"/>
      <c r="Q93" s="113"/>
      <c r="T93" s="201"/>
      <c r="U93" s="113"/>
      <c r="V93" s="113"/>
      <c r="W93" s="113"/>
      <c r="X93" s="113"/>
      <c r="Y93" s="113"/>
      <c r="Z93" s="113"/>
      <c r="AA93" s="113"/>
      <c r="AB93" s="201"/>
      <c r="AC93" s="113"/>
      <c r="AD93" s="113"/>
      <c r="AE93" s="113"/>
      <c r="AF93" s="113"/>
    </row>
    <row r="94" spans="2:32" x14ac:dyDescent="0.2">
      <c r="B94" s="200"/>
      <c r="C94" s="113"/>
      <c r="D94" s="201"/>
      <c r="E94" s="201"/>
      <c r="F94" s="113"/>
      <c r="G94" s="113"/>
      <c r="H94" s="113"/>
      <c r="I94" s="203"/>
      <c r="J94" s="203"/>
      <c r="K94" s="204"/>
      <c r="L94" s="201"/>
      <c r="M94" s="201"/>
      <c r="N94" s="201"/>
      <c r="O94" s="201"/>
      <c r="P94" s="113"/>
      <c r="Q94" s="113"/>
      <c r="T94" s="201"/>
      <c r="U94" s="113"/>
      <c r="V94" s="113"/>
      <c r="W94" s="113"/>
      <c r="X94" s="113"/>
      <c r="Y94" s="113"/>
      <c r="Z94" s="113"/>
      <c r="AA94" s="113"/>
      <c r="AB94" s="201"/>
      <c r="AC94" s="113"/>
      <c r="AD94" s="113"/>
      <c r="AE94" s="113"/>
      <c r="AF94" s="113"/>
    </row>
    <row r="95" spans="2:32" x14ac:dyDescent="0.2">
      <c r="B95" s="200"/>
      <c r="C95" s="113"/>
      <c r="D95" s="201"/>
      <c r="E95" s="201"/>
      <c r="F95" s="113"/>
      <c r="G95" s="113"/>
      <c r="H95" s="113"/>
      <c r="I95" s="203"/>
      <c r="J95" s="203"/>
      <c r="K95" s="204"/>
      <c r="L95" s="201"/>
      <c r="M95" s="201"/>
      <c r="N95" s="201"/>
      <c r="O95" s="201"/>
      <c r="P95" s="113"/>
      <c r="Q95" s="113"/>
      <c r="T95" s="201"/>
      <c r="U95" s="113"/>
      <c r="V95" s="113"/>
      <c r="W95" s="113"/>
      <c r="X95" s="113"/>
      <c r="Y95" s="113"/>
      <c r="Z95" s="113"/>
      <c r="AA95" s="113"/>
      <c r="AB95" s="201"/>
      <c r="AC95" s="113"/>
      <c r="AD95" s="113"/>
      <c r="AE95" s="113"/>
      <c r="AF95" s="113"/>
    </row>
    <row r="96" spans="2:32" x14ac:dyDescent="0.2">
      <c r="B96" s="200"/>
      <c r="C96" s="113"/>
      <c r="D96" s="201"/>
      <c r="E96" s="201"/>
      <c r="F96" s="113"/>
      <c r="G96" s="113"/>
      <c r="H96" s="113"/>
      <c r="I96" s="203"/>
      <c r="J96" s="203"/>
      <c r="K96" s="204"/>
      <c r="L96" s="201"/>
      <c r="M96" s="201"/>
      <c r="N96" s="201"/>
      <c r="O96" s="201"/>
      <c r="P96" s="113"/>
      <c r="Q96" s="113"/>
      <c r="T96" s="201"/>
      <c r="U96" s="113"/>
      <c r="V96" s="113"/>
      <c r="W96" s="113"/>
      <c r="X96" s="113"/>
      <c r="Y96" s="113"/>
      <c r="Z96" s="113"/>
      <c r="AA96" s="113"/>
      <c r="AB96" s="201"/>
      <c r="AC96" s="113"/>
      <c r="AD96" s="113"/>
      <c r="AE96" s="113"/>
      <c r="AF96" s="113"/>
    </row>
    <row r="97" spans="2:32" x14ac:dyDescent="0.2">
      <c r="B97" s="200"/>
      <c r="C97" s="113"/>
      <c r="D97" s="201"/>
      <c r="E97" s="201"/>
      <c r="F97" s="113"/>
      <c r="G97" s="113"/>
      <c r="H97" s="113"/>
      <c r="I97" s="203"/>
      <c r="J97" s="203"/>
      <c r="K97" s="204"/>
      <c r="L97" s="201"/>
      <c r="M97" s="201"/>
      <c r="N97" s="201"/>
      <c r="O97" s="201"/>
      <c r="P97" s="113"/>
      <c r="Q97" s="113"/>
      <c r="T97" s="201"/>
      <c r="U97" s="113"/>
      <c r="V97" s="113"/>
      <c r="W97" s="113"/>
      <c r="X97" s="113"/>
      <c r="Y97" s="113"/>
      <c r="Z97" s="113"/>
      <c r="AA97" s="113"/>
      <c r="AB97" s="201"/>
      <c r="AC97" s="113"/>
      <c r="AD97" s="113"/>
      <c r="AE97" s="113"/>
      <c r="AF97" s="113"/>
    </row>
    <row r="98" spans="2:32" x14ac:dyDescent="0.2">
      <c r="B98" s="200"/>
      <c r="C98" s="113"/>
      <c r="D98" s="201"/>
      <c r="E98" s="201"/>
      <c r="F98" s="113"/>
      <c r="G98" s="113"/>
      <c r="H98" s="113"/>
      <c r="I98" s="203"/>
      <c r="J98" s="203"/>
      <c r="K98" s="204"/>
      <c r="L98" s="201"/>
      <c r="M98" s="201"/>
      <c r="N98" s="201"/>
      <c r="O98" s="201"/>
      <c r="P98" s="113"/>
      <c r="Q98" s="113"/>
      <c r="T98" s="201"/>
      <c r="U98" s="113"/>
      <c r="V98" s="113"/>
      <c r="W98" s="113"/>
      <c r="X98" s="113"/>
      <c r="Y98" s="113"/>
      <c r="Z98" s="113"/>
      <c r="AA98" s="113"/>
      <c r="AB98" s="201"/>
      <c r="AC98" s="113"/>
      <c r="AD98" s="113"/>
      <c r="AE98" s="113"/>
      <c r="AF98" s="113"/>
    </row>
    <row r="99" spans="2:32" x14ac:dyDescent="0.2">
      <c r="B99" s="200"/>
      <c r="C99" s="113"/>
      <c r="D99" s="201"/>
      <c r="E99" s="201"/>
      <c r="F99" s="113"/>
      <c r="G99" s="113"/>
      <c r="H99" s="113"/>
      <c r="I99" s="203"/>
      <c r="J99" s="203"/>
      <c r="K99" s="204"/>
      <c r="L99" s="201"/>
      <c r="M99" s="201"/>
      <c r="N99" s="201"/>
      <c r="O99" s="201"/>
      <c r="P99" s="113"/>
      <c r="Q99" s="113"/>
      <c r="T99" s="201"/>
      <c r="U99" s="113"/>
      <c r="V99" s="113"/>
      <c r="W99" s="113"/>
      <c r="X99" s="113"/>
      <c r="Y99" s="113"/>
      <c r="Z99" s="113"/>
      <c r="AA99" s="113"/>
      <c r="AB99" s="201"/>
      <c r="AC99" s="113"/>
      <c r="AD99" s="113"/>
      <c r="AE99" s="113"/>
      <c r="AF99" s="113"/>
    </row>
    <row r="100" spans="2:32" x14ac:dyDescent="0.2">
      <c r="B100" s="200"/>
      <c r="C100" s="113"/>
      <c r="D100" s="201"/>
      <c r="E100" s="201"/>
      <c r="F100" s="113"/>
      <c r="G100" s="113"/>
      <c r="H100" s="113"/>
      <c r="I100" s="203"/>
      <c r="J100" s="203"/>
      <c r="K100" s="204"/>
      <c r="L100" s="201"/>
      <c r="M100" s="201"/>
      <c r="N100" s="201"/>
      <c r="O100" s="201"/>
      <c r="P100" s="113"/>
      <c r="Q100" s="113"/>
      <c r="T100" s="201"/>
      <c r="U100" s="113"/>
      <c r="V100" s="113"/>
      <c r="W100" s="113"/>
      <c r="X100" s="113"/>
      <c r="Y100" s="113"/>
      <c r="Z100" s="113"/>
      <c r="AA100" s="113"/>
      <c r="AB100" s="201"/>
      <c r="AC100" s="113"/>
      <c r="AD100" s="113"/>
      <c r="AE100" s="113"/>
      <c r="AF100" s="113"/>
    </row>
    <row r="101" spans="2:32" x14ac:dyDescent="0.2">
      <c r="B101" s="200"/>
      <c r="C101" s="113"/>
      <c r="D101" s="201"/>
      <c r="E101" s="201"/>
      <c r="F101" s="113"/>
      <c r="G101" s="113"/>
      <c r="H101" s="113"/>
      <c r="I101" s="203"/>
      <c r="J101" s="203"/>
      <c r="K101" s="204"/>
      <c r="L101" s="201"/>
      <c r="M101" s="201"/>
      <c r="N101" s="201"/>
      <c r="O101" s="201"/>
      <c r="P101" s="113"/>
      <c r="Q101" s="113"/>
      <c r="T101" s="201"/>
      <c r="U101" s="113"/>
      <c r="V101" s="113"/>
      <c r="W101" s="113"/>
      <c r="X101" s="113"/>
      <c r="Y101" s="113"/>
      <c r="Z101" s="113"/>
      <c r="AA101" s="113"/>
      <c r="AB101" s="201"/>
      <c r="AC101" s="113"/>
      <c r="AD101" s="113"/>
      <c r="AE101" s="113"/>
      <c r="AF101" s="113"/>
    </row>
    <row r="102" spans="2:32" x14ac:dyDescent="0.2">
      <c r="B102" s="200"/>
      <c r="C102" s="113"/>
      <c r="D102" s="201"/>
      <c r="E102" s="201"/>
      <c r="F102" s="113"/>
      <c r="G102" s="113"/>
      <c r="H102" s="113"/>
      <c r="I102" s="203"/>
      <c r="J102" s="203"/>
      <c r="K102" s="204"/>
      <c r="L102" s="201"/>
      <c r="M102" s="201"/>
      <c r="N102" s="201"/>
      <c r="O102" s="201"/>
      <c r="P102" s="113"/>
      <c r="Q102" s="113"/>
      <c r="T102" s="201"/>
      <c r="U102" s="113"/>
      <c r="V102" s="113"/>
      <c r="W102" s="113"/>
      <c r="X102" s="113"/>
      <c r="Y102" s="113"/>
      <c r="Z102" s="113"/>
      <c r="AA102" s="113"/>
      <c r="AB102" s="201"/>
      <c r="AC102" s="113"/>
      <c r="AD102" s="113"/>
      <c r="AE102" s="113"/>
      <c r="AF102" s="113"/>
    </row>
    <row r="103" spans="2:32" x14ac:dyDescent="0.2">
      <c r="B103" s="200"/>
      <c r="C103" s="113"/>
      <c r="D103" s="201"/>
      <c r="E103" s="201"/>
      <c r="F103" s="113"/>
      <c r="G103" s="113"/>
      <c r="H103" s="113"/>
      <c r="I103" s="203"/>
      <c r="J103" s="203"/>
      <c r="K103" s="204"/>
      <c r="L103" s="201"/>
      <c r="M103" s="201"/>
      <c r="N103" s="201"/>
      <c r="O103" s="201"/>
      <c r="P103" s="113"/>
      <c r="Q103" s="113"/>
      <c r="T103" s="201"/>
      <c r="U103" s="113"/>
      <c r="V103" s="113"/>
      <c r="W103" s="113"/>
      <c r="X103" s="113"/>
      <c r="Y103" s="113"/>
      <c r="Z103" s="113"/>
      <c r="AA103" s="113"/>
      <c r="AB103" s="201"/>
      <c r="AC103" s="113"/>
      <c r="AD103" s="113"/>
      <c r="AE103" s="113"/>
      <c r="AF103" s="113"/>
    </row>
    <row r="104" spans="2:32" x14ac:dyDescent="0.2">
      <c r="B104" s="200"/>
      <c r="C104" s="113"/>
      <c r="D104" s="201"/>
      <c r="E104" s="201"/>
      <c r="F104" s="113"/>
      <c r="G104" s="113"/>
      <c r="H104" s="113"/>
      <c r="I104" s="203"/>
      <c r="J104" s="203"/>
      <c r="K104" s="204"/>
      <c r="L104" s="201"/>
      <c r="M104" s="201"/>
      <c r="N104" s="201"/>
      <c r="O104" s="201"/>
      <c r="P104" s="113"/>
      <c r="Q104" s="113"/>
      <c r="T104" s="201"/>
      <c r="U104" s="113"/>
      <c r="V104" s="113"/>
      <c r="W104" s="113"/>
      <c r="X104" s="113"/>
      <c r="Y104" s="113"/>
      <c r="Z104" s="113"/>
      <c r="AA104" s="113"/>
      <c r="AB104" s="201"/>
      <c r="AC104" s="113"/>
      <c r="AD104" s="113"/>
      <c r="AE104" s="113"/>
      <c r="AF104" s="113"/>
    </row>
    <row r="105" spans="2:32" x14ac:dyDescent="0.2">
      <c r="B105" s="200"/>
      <c r="C105" s="113"/>
      <c r="D105" s="201"/>
      <c r="E105" s="201"/>
      <c r="F105" s="113"/>
      <c r="G105" s="113"/>
      <c r="H105" s="113"/>
      <c r="I105" s="203"/>
      <c r="J105" s="203"/>
      <c r="K105" s="204"/>
      <c r="L105" s="201"/>
      <c r="M105" s="201"/>
      <c r="N105" s="201"/>
      <c r="O105" s="201"/>
      <c r="P105" s="113"/>
      <c r="Q105" s="113"/>
      <c r="T105" s="201"/>
      <c r="U105" s="113"/>
      <c r="V105" s="113"/>
      <c r="W105" s="113"/>
      <c r="X105" s="113"/>
      <c r="Y105" s="113"/>
      <c r="Z105" s="113"/>
      <c r="AA105" s="113"/>
      <c r="AB105" s="201"/>
      <c r="AC105" s="113"/>
      <c r="AD105" s="113"/>
      <c r="AE105" s="113"/>
      <c r="AF105" s="113"/>
    </row>
    <row r="106" spans="2:32" x14ac:dyDescent="0.2">
      <c r="B106" s="200"/>
      <c r="C106" s="113"/>
      <c r="D106" s="201"/>
      <c r="E106" s="201"/>
      <c r="F106" s="113"/>
      <c r="G106" s="113"/>
      <c r="H106" s="113"/>
      <c r="I106" s="203"/>
      <c r="J106" s="203"/>
      <c r="K106" s="204"/>
      <c r="L106" s="201"/>
      <c r="M106" s="201"/>
      <c r="N106" s="201"/>
      <c r="O106" s="201"/>
      <c r="P106" s="113"/>
      <c r="Q106" s="113"/>
      <c r="T106" s="201"/>
      <c r="U106" s="113"/>
      <c r="V106" s="113"/>
      <c r="W106" s="113"/>
      <c r="X106" s="113"/>
      <c r="Y106" s="113"/>
      <c r="Z106" s="113"/>
      <c r="AA106" s="113"/>
      <c r="AB106" s="201"/>
      <c r="AC106" s="113"/>
      <c r="AD106" s="113"/>
      <c r="AE106" s="113"/>
      <c r="AF106" s="113"/>
    </row>
    <row r="107" spans="2:32" x14ac:dyDescent="0.2">
      <c r="B107" s="200"/>
      <c r="C107" s="113"/>
      <c r="D107" s="201"/>
      <c r="E107" s="201"/>
      <c r="F107" s="113"/>
      <c r="G107" s="113"/>
      <c r="H107" s="113"/>
      <c r="I107" s="203"/>
      <c r="J107" s="203"/>
      <c r="K107" s="204"/>
      <c r="L107" s="201"/>
      <c r="M107" s="201"/>
      <c r="N107" s="201"/>
      <c r="O107" s="201"/>
      <c r="P107" s="113"/>
      <c r="Q107" s="113"/>
      <c r="T107" s="201"/>
      <c r="U107" s="113"/>
      <c r="V107" s="113"/>
      <c r="W107" s="113"/>
      <c r="X107" s="113"/>
      <c r="Y107" s="113"/>
      <c r="Z107" s="113"/>
      <c r="AA107" s="113"/>
      <c r="AB107" s="201"/>
      <c r="AC107" s="113"/>
      <c r="AD107" s="113"/>
      <c r="AE107" s="113"/>
      <c r="AF107" s="113"/>
    </row>
    <row r="108" spans="2:32" x14ac:dyDescent="0.2">
      <c r="B108" s="200"/>
      <c r="C108" s="113"/>
      <c r="D108" s="201"/>
      <c r="E108" s="201"/>
      <c r="F108" s="113"/>
      <c r="G108" s="113"/>
      <c r="H108" s="113"/>
      <c r="I108" s="203"/>
      <c r="J108" s="203"/>
      <c r="K108" s="204"/>
      <c r="L108" s="201"/>
      <c r="M108" s="201"/>
      <c r="N108" s="201"/>
      <c r="O108" s="201"/>
      <c r="P108" s="113"/>
      <c r="Q108" s="113"/>
      <c r="T108" s="201"/>
      <c r="U108" s="113"/>
      <c r="V108" s="113"/>
      <c r="W108" s="113"/>
      <c r="X108" s="113"/>
      <c r="Y108" s="113"/>
      <c r="Z108" s="113"/>
      <c r="AA108" s="113"/>
      <c r="AB108" s="201"/>
      <c r="AC108" s="113"/>
      <c r="AD108" s="113"/>
      <c r="AE108" s="113"/>
      <c r="AF108" s="113"/>
    </row>
    <row r="109" spans="2:32" x14ac:dyDescent="0.2">
      <c r="B109" s="200"/>
      <c r="C109" s="113"/>
      <c r="D109" s="201"/>
      <c r="E109" s="201"/>
      <c r="F109" s="113"/>
      <c r="G109" s="113"/>
      <c r="H109" s="113"/>
      <c r="I109" s="203"/>
      <c r="J109" s="203"/>
      <c r="K109" s="204"/>
      <c r="L109" s="201"/>
      <c r="M109" s="201"/>
      <c r="N109" s="201"/>
      <c r="O109" s="201"/>
      <c r="P109" s="113"/>
      <c r="Q109" s="113"/>
      <c r="T109" s="201"/>
      <c r="U109" s="113"/>
      <c r="V109" s="113"/>
      <c r="W109" s="113"/>
      <c r="X109" s="113"/>
      <c r="Y109" s="113"/>
      <c r="Z109" s="113"/>
      <c r="AA109" s="113"/>
      <c r="AB109" s="201"/>
      <c r="AC109" s="113"/>
      <c r="AD109" s="113"/>
      <c r="AE109" s="113"/>
      <c r="AF109" s="113"/>
    </row>
    <row r="110" spans="2:32" x14ac:dyDescent="0.2">
      <c r="B110" s="200"/>
      <c r="C110" s="113"/>
      <c r="D110" s="201"/>
      <c r="E110" s="201"/>
      <c r="F110" s="113"/>
      <c r="G110" s="113"/>
      <c r="H110" s="113"/>
      <c r="I110" s="203"/>
      <c r="J110" s="203"/>
      <c r="K110" s="204"/>
      <c r="L110" s="201"/>
      <c r="M110" s="201"/>
      <c r="N110" s="201"/>
      <c r="O110" s="201"/>
      <c r="P110" s="113"/>
      <c r="Q110" s="113"/>
      <c r="T110" s="201"/>
      <c r="U110" s="113"/>
      <c r="V110" s="113"/>
      <c r="W110" s="113"/>
      <c r="X110" s="113"/>
      <c r="Y110" s="113"/>
      <c r="Z110" s="113"/>
      <c r="AA110" s="113"/>
      <c r="AB110" s="201"/>
    </row>
    <row r="111" spans="2:32" x14ac:dyDescent="0.2">
      <c r="B111" s="200"/>
      <c r="C111" s="113"/>
      <c r="D111" s="201"/>
      <c r="E111" s="201"/>
      <c r="F111" s="113"/>
      <c r="G111" s="113"/>
      <c r="H111" s="113"/>
      <c r="I111" s="203"/>
      <c r="J111" s="203"/>
      <c r="K111" s="204"/>
      <c r="L111" s="201"/>
      <c r="M111" s="201"/>
      <c r="N111" s="201"/>
      <c r="O111" s="201"/>
      <c r="P111" s="113"/>
      <c r="Q111" s="113"/>
      <c r="T111" s="201"/>
      <c r="U111" s="113"/>
      <c r="V111" s="113"/>
      <c r="W111" s="113"/>
      <c r="X111" s="113"/>
      <c r="Y111" s="113"/>
      <c r="Z111" s="113"/>
      <c r="AA111" s="113"/>
      <c r="AB111" s="201"/>
    </row>
    <row r="112" spans="2:32" x14ac:dyDescent="0.2">
      <c r="B112" s="200"/>
      <c r="C112" s="113"/>
      <c r="D112" s="201"/>
      <c r="E112" s="201"/>
      <c r="F112" s="113"/>
      <c r="G112" s="113"/>
      <c r="H112" s="113"/>
      <c r="I112" s="203"/>
      <c r="J112" s="203"/>
      <c r="K112" s="204"/>
      <c r="L112" s="201"/>
      <c r="M112" s="201"/>
      <c r="N112" s="201"/>
      <c r="O112" s="201"/>
      <c r="P112" s="113"/>
      <c r="Q112" s="113"/>
      <c r="T112" s="201"/>
      <c r="U112" s="113"/>
      <c r="V112" s="113"/>
      <c r="W112" s="113"/>
      <c r="X112" s="113"/>
      <c r="Y112" s="113"/>
      <c r="Z112" s="113"/>
      <c r="AA112" s="113"/>
      <c r="AB112" s="201"/>
    </row>
    <row r="113" spans="2:32" x14ac:dyDescent="0.2">
      <c r="B113" s="200"/>
      <c r="C113" s="113"/>
      <c r="D113" s="201"/>
      <c r="E113" s="201"/>
      <c r="F113" s="113"/>
      <c r="G113" s="113"/>
      <c r="H113" s="113"/>
      <c r="I113" s="203"/>
      <c r="J113" s="203"/>
      <c r="K113" s="204"/>
      <c r="L113" s="201"/>
      <c r="M113" s="201"/>
      <c r="N113" s="201"/>
      <c r="O113" s="201"/>
      <c r="P113" s="113"/>
      <c r="Q113" s="113"/>
      <c r="T113" s="201"/>
      <c r="U113" s="113"/>
      <c r="V113" s="113"/>
      <c r="W113" s="113"/>
      <c r="X113" s="113"/>
      <c r="Y113" s="113"/>
      <c r="Z113" s="113"/>
      <c r="AA113" s="113"/>
      <c r="AB113" s="201"/>
    </row>
    <row r="114" spans="2:32" x14ac:dyDescent="0.2">
      <c r="B114" s="200"/>
      <c r="C114" s="113"/>
      <c r="D114" s="201"/>
      <c r="E114" s="201"/>
      <c r="F114" s="113"/>
      <c r="G114" s="113"/>
      <c r="H114" s="113"/>
      <c r="I114" s="203"/>
      <c r="J114" s="203"/>
      <c r="K114" s="204"/>
      <c r="L114" s="201"/>
      <c r="M114" s="201"/>
      <c r="N114" s="201"/>
      <c r="O114" s="201"/>
      <c r="P114" s="113"/>
      <c r="Q114" s="113"/>
      <c r="T114" s="201"/>
      <c r="U114" s="113"/>
      <c r="V114" s="113"/>
      <c r="W114" s="113"/>
      <c r="X114" s="113"/>
      <c r="Y114" s="113"/>
      <c r="Z114" s="113"/>
      <c r="AA114" s="113"/>
      <c r="AB114" s="201"/>
    </row>
    <row r="115" spans="2:32" x14ac:dyDescent="0.2">
      <c r="B115" s="200"/>
      <c r="C115" s="113"/>
      <c r="D115" s="201"/>
      <c r="E115" s="201"/>
      <c r="F115" s="113"/>
      <c r="G115" s="113"/>
      <c r="H115" s="113"/>
      <c r="I115" s="203"/>
      <c r="J115" s="203"/>
      <c r="K115" s="204"/>
      <c r="L115" s="201"/>
      <c r="M115" s="201"/>
      <c r="N115" s="201"/>
      <c r="O115" s="201"/>
      <c r="P115" s="113"/>
      <c r="Q115" s="113"/>
      <c r="T115" s="201"/>
      <c r="U115" s="113"/>
      <c r="V115" s="113"/>
      <c r="W115" s="113"/>
      <c r="X115" s="113"/>
      <c r="Y115" s="113"/>
      <c r="Z115" s="113"/>
      <c r="AA115" s="113"/>
      <c r="AB115" s="201"/>
    </row>
    <row r="116" spans="2:32" x14ac:dyDescent="0.2">
      <c r="B116" s="200"/>
      <c r="C116" s="113"/>
      <c r="D116" s="201"/>
      <c r="E116" s="201"/>
      <c r="F116" s="113"/>
      <c r="G116" s="113"/>
      <c r="H116" s="113"/>
      <c r="I116" s="203"/>
      <c r="J116" s="203"/>
      <c r="K116" s="204"/>
      <c r="L116" s="201"/>
      <c r="M116" s="201"/>
      <c r="N116" s="201"/>
      <c r="O116" s="201"/>
      <c r="P116" s="113"/>
      <c r="Q116" s="113"/>
      <c r="T116" s="201"/>
      <c r="U116" s="113"/>
      <c r="V116" s="113"/>
      <c r="W116" s="113"/>
      <c r="X116" s="113"/>
      <c r="Y116" s="113"/>
      <c r="Z116" s="113"/>
      <c r="AA116" s="113"/>
      <c r="AB116" s="201"/>
    </row>
    <row r="117" spans="2:32" x14ac:dyDescent="0.2">
      <c r="B117" s="200"/>
      <c r="C117" s="113"/>
      <c r="D117" s="201"/>
      <c r="E117" s="201"/>
      <c r="F117" s="113"/>
      <c r="G117" s="113"/>
      <c r="H117" s="113"/>
      <c r="I117" s="203"/>
      <c r="J117" s="203"/>
      <c r="K117" s="204"/>
      <c r="L117" s="201"/>
      <c r="M117" s="201"/>
      <c r="N117" s="201"/>
      <c r="O117" s="201"/>
      <c r="P117" s="113"/>
      <c r="Q117" s="113"/>
      <c r="T117" s="201"/>
      <c r="U117" s="113"/>
      <c r="V117" s="113"/>
      <c r="W117" s="113"/>
      <c r="X117" s="113"/>
      <c r="Y117" s="113"/>
      <c r="Z117" s="113"/>
      <c r="AA117" s="113"/>
      <c r="AB117" s="201"/>
    </row>
    <row r="118" spans="2:32" x14ac:dyDescent="0.2">
      <c r="B118" s="200"/>
      <c r="C118" s="113"/>
      <c r="D118" s="201"/>
      <c r="E118" s="201"/>
      <c r="F118" s="113"/>
      <c r="G118" s="113"/>
      <c r="H118" s="113"/>
      <c r="I118" s="203"/>
      <c r="J118" s="203"/>
      <c r="K118" s="204"/>
      <c r="L118" s="201"/>
      <c r="M118" s="201"/>
      <c r="N118" s="201"/>
      <c r="O118" s="201"/>
      <c r="P118" s="113"/>
      <c r="Q118" s="113"/>
      <c r="T118" s="201"/>
      <c r="U118" s="113"/>
      <c r="V118" s="113"/>
      <c r="W118" s="113"/>
      <c r="X118" s="113"/>
      <c r="Y118" s="113"/>
      <c r="Z118" s="113"/>
      <c r="AA118" s="113"/>
      <c r="AB118" s="201"/>
    </row>
    <row r="119" spans="2:32" x14ac:dyDescent="0.2">
      <c r="B119" s="200"/>
      <c r="C119" s="113"/>
      <c r="D119" s="201"/>
      <c r="E119" s="201"/>
      <c r="F119" s="113"/>
      <c r="G119" s="113"/>
      <c r="H119" s="113"/>
      <c r="I119" s="203"/>
      <c r="J119" s="203"/>
      <c r="K119" s="204"/>
      <c r="L119" s="201"/>
      <c r="M119" s="201"/>
      <c r="N119" s="201"/>
      <c r="O119" s="201"/>
      <c r="P119" s="113"/>
      <c r="Q119" s="113"/>
      <c r="T119" s="201"/>
      <c r="U119" s="113"/>
      <c r="V119" s="113"/>
      <c r="W119" s="113"/>
      <c r="X119" s="113"/>
      <c r="Y119" s="113"/>
      <c r="Z119" s="113"/>
      <c r="AA119" s="113"/>
      <c r="AB119" s="201"/>
    </row>
    <row r="120" spans="2:32" x14ac:dyDescent="0.2">
      <c r="B120" s="200"/>
      <c r="C120" s="113"/>
      <c r="D120" s="201"/>
      <c r="E120" s="201"/>
      <c r="F120" s="113"/>
      <c r="G120" s="113"/>
      <c r="H120" s="113"/>
      <c r="I120" s="203"/>
      <c r="J120" s="203"/>
      <c r="K120" s="204"/>
      <c r="L120" s="201"/>
      <c r="M120" s="201"/>
      <c r="N120" s="201"/>
      <c r="O120" s="201"/>
      <c r="P120" s="113"/>
      <c r="Q120" s="113"/>
      <c r="T120" s="201"/>
      <c r="U120" s="113"/>
      <c r="V120" s="113"/>
      <c r="W120" s="113"/>
      <c r="X120" s="113"/>
      <c r="Y120" s="113"/>
      <c r="Z120" s="113"/>
      <c r="AA120" s="113"/>
      <c r="AB120" s="201"/>
    </row>
    <row r="121" spans="2:32" x14ac:dyDescent="0.2">
      <c r="B121" s="200"/>
      <c r="C121" s="113"/>
      <c r="D121" s="201"/>
      <c r="E121" s="201"/>
      <c r="F121" s="113"/>
      <c r="G121" s="113"/>
      <c r="H121" s="113"/>
      <c r="I121" s="203"/>
      <c r="J121" s="203"/>
      <c r="K121" s="204"/>
      <c r="L121" s="201"/>
      <c r="M121" s="201"/>
      <c r="N121" s="201"/>
      <c r="O121" s="201"/>
      <c r="P121" s="113"/>
      <c r="Q121" s="113"/>
      <c r="T121" s="201"/>
      <c r="U121" s="113"/>
      <c r="V121" s="113"/>
      <c r="W121" s="113"/>
      <c r="X121" s="113"/>
      <c r="Y121" s="113"/>
      <c r="Z121" s="113"/>
      <c r="AA121" s="113"/>
      <c r="AB121" s="201"/>
    </row>
    <row r="122" spans="2:32" x14ac:dyDescent="0.2">
      <c r="B122" s="200"/>
      <c r="C122" s="113"/>
      <c r="D122" s="201"/>
      <c r="E122" s="201"/>
      <c r="F122" s="113"/>
      <c r="G122" s="113"/>
      <c r="H122" s="113"/>
      <c r="I122" s="203"/>
      <c r="J122" s="203"/>
      <c r="K122" s="204"/>
      <c r="L122" s="201"/>
      <c r="M122" s="201"/>
      <c r="N122" s="201"/>
      <c r="O122" s="201"/>
      <c r="P122" s="113"/>
      <c r="Q122" s="113"/>
      <c r="T122" s="201"/>
      <c r="U122" s="113"/>
      <c r="V122" s="113"/>
      <c r="W122" s="113"/>
      <c r="X122" s="113"/>
      <c r="Y122" s="113"/>
      <c r="Z122" s="113"/>
      <c r="AA122" s="113"/>
      <c r="AB122" s="201"/>
    </row>
    <row r="123" spans="2:32" x14ac:dyDescent="0.2">
      <c r="B123" s="200"/>
      <c r="C123" s="113"/>
      <c r="D123" s="201"/>
      <c r="E123" s="201"/>
      <c r="F123" s="113"/>
      <c r="G123" s="113"/>
      <c r="H123" s="113"/>
      <c r="I123" s="203"/>
      <c r="J123" s="203"/>
      <c r="K123" s="204"/>
      <c r="L123" s="201"/>
      <c r="M123" s="201"/>
      <c r="N123" s="201"/>
      <c r="O123" s="201"/>
      <c r="P123" s="113"/>
      <c r="Q123" s="113"/>
      <c r="T123" s="201"/>
      <c r="U123" s="113"/>
      <c r="V123" s="113"/>
      <c r="W123" s="113"/>
      <c r="X123" s="113"/>
      <c r="Y123" s="113"/>
      <c r="Z123" s="113"/>
      <c r="AA123" s="113"/>
      <c r="AB123" s="201"/>
    </row>
    <row r="124" spans="2:32" x14ac:dyDescent="0.2">
      <c r="B124" s="200"/>
      <c r="C124" s="113"/>
      <c r="D124" s="201"/>
      <c r="E124" s="201"/>
      <c r="F124" s="113"/>
      <c r="G124" s="113"/>
      <c r="H124" s="113"/>
      <c r="I124" s="203"/>
      <c r="J124" s="203"/>
      <c r="K124" s="204"/>
      <c r="L124" s="201"/>
      <c r="M124" s="201"/>
      <c r="N124" s="201"/>
      <c r="O124" s="201"/>
      <c r="P124" s="113"/>
      <c r="Q124" s="113"/>
      <c r="T124" s="201"/>
      <c r="U124" s="113"/>
      <c r="V124" s="113"/>
      <c r="W124" s="113"/>
      <c r="X124" s="113"/>
      <c r="Y124" s="113"/>
      <c r="Z124" s="113"/>
      <c r="AA124" s="113"/>
      <c r="AB124" s="201"/>
    </row>
    <row r="125" spans="2:32" x14ac:dyDescent="0.2">
      <c r="B125" s="200"/>
      <c r="C125" s="113"/>
      <c r="D125" s="201"/>
      <c r="E125" s="201"/>
      <c r="F125" s="113"/>
      <c r="G125" s="113"/>
      <c r="H125" s="113"/>
      <c r="I125" s="203"/>
      <c r="J125" s="203"/>
      <c r="K125" s="204"/>
      <c r="L125" s="201"/>
      <c r="M125" s="201"/>
      <c r="N125" s="201"/>
      <c r="O125" s="201"/>
      <c r="P125" s="113"/>
      <c r="Q125" s="113"/>
      <c r="T125" s="201"/>
      <c r="U125" s="113"/>
      <c r="V125" s="113"/>
      <c r="W125" s="113"/>
      <c r="X125" s="113"/>
      <c r="Y125" s="113"/>
      <c r="Z125" s="113"/>
      <c r="AA125" s="113"/>
      <c r="AB125" s="201"/>
    </row>
    <row r="126" spans="2:32" x14ac:dyDescent="0.2">
      <c r="B126" s="200"/>
      <c r="C126" s="113"/>
      <c r="D126" s="201"/>
      <c r="E126" s="201"/>
      <c r="F126" s="113"/>
      <c r="G126" s="113"/>
      <c r="H126" s="113"/>
      <c r="I126" s="203"/>
      <c r="J126" s="203"/>
      <c r="K126" s="204"/>
      <c r="L126" s="201"/>
      <c r="M126" s="201"/>
      <c r="N126" s="201"/>
      <c r="O126" s="201"/>
      <c r="P126" s="113"/>
      <c r="Q126" s="113"/>
      <c r="T126" s="201"/>
      <c r="U126" s="113"/>
      <c r="V126" s="113"/>
      <c r="W126" s="113"/>
      <c r="X126" s="113"/>
      <c r="Y126" s="113"/>
      <c r="Z126" s="113"/>
      <c r="AA126" s="113"/>
      <c r="AB126" s="201"/>
      <c r="AC126" s="113"/>
      <c r="AD126" s="113"/>
      <c r="AE126" s="113"/>
      <c r="AF126" s="113"/>
    </row>
    <row r="127" spans="2:32" x14ac:dyDescent="0.2">
      <c r="B127" s="200"/>
      <c r="C127" s="113"/>
      <c r="D127" s="201"/>
      <c r="E127" s="201"/>
      <c r="F127" s="113"/>
      <c r="G127" s="113"/>
      <c r="H127" s="113"/>
      <c r="I127" s="203"/>
      <c r="J127" s="203"/>
      <c r="K127" s="204"/>
      <c r="L127" s="201"/>
      <c r="M127" s="201"/>
      <c r="N127" s="201"/>
      <c r="O127" s="201"/>
      <c r="P127" s="113"/>
      <c r="Q127" s="113"/>
      <c r="T127" s="201"/>
      <c r="U127" s="113"/>
      <c r="V127" s="113"/>
      <c r="W127" s="113"/>
      <c r="X127" s="113"/>
      <c r="Y127" s="113"/>
      <c r="Z127" s="113"/>
      <c r="AA127" s="113"/>
      <c r="AB127" s="201"/>
      <c r="AC127" s="113"/>
      <c r="AD127" s="113"/>
      <c r="AE127" s="113"/>
      <c r="AF127" s="113"/>
    </row>
    <row r="128" spans="2:32" x14ac:dyDescent="0.2">
      <c r="B128" s="200"/>
      <c r="C128" s="113"/>
      <c r="D128" s="201"/>
      <c r="E128" s="201"/>
      <c r="F128" s="113"/>
      <c r="G128" s="113"/>
      <c r="H128" s="113"/>
      <c r="I128" s="203"/>
      <c r="J128" s="203"/>
      <c r="K128" s="204"/>
      <c r="L128" s="201"/>
      <c r="M128" s="201"/>
      <c r="N128" s="201"/>
      <c r="O128" s="201"/>
      <c r="P128" s="113"/>
      <c r="Q128" s="113"/>
      <c r="T128" s="201"/>
      <c r="U128" s="113"/>
      <c r="V128" s="113"/>
      <c r="W128" s="113"/>
      <c r="X128" s="113"/>
      <c r="Y128" s="113"/>
      <c r="Z128" s="113"/>
      <c r="AA128" s="113"/>
      <c r="AB128" s="201"/>
      <c r="AC128" s="113"/>
      <c r="AD128" s="113"/>
      <c r="AE128" s="113"/>
      <c r="AF128" s="113"/>
    </row>
    <row r="129" spans="2:32" x14ac:dyDescent="0.2">
      <c r="B129" s="200"/>
      <c r="C129" s="113"/>
      <c r="D129" s="201"/>
      <c r="E129" s="201"/>
      <c r="F129" s="113"/>
      <c r="G129" s="113"/>
      <c r="H129" s="113"/>
      <c r="I129" s="203"/>
      <c r="J129" s="203"/>
      <c r="K129" s="204"/>
      <c r="L129" s="201"/>
      <c r="M129" s="201"/>
      <c r="N129" s="201"/>
      <c r="O129" s="201"/>
      <c r="P129" s="113"/>
      <c r="Q129" s="113"/>
      <c r="T129" s="201"/>
      <c r="U129" s="113"/>
      <c r="V129" s="113"/>
      <c r="W129" s="113"/>
      <c r="X129" s="113"/>
      <c r="Y129" s="113"/>
      <c r="Z129" s="113"/>
      <c r="AA129" s="113"/>
      <c r="AB129" s="201"/>
      <c r="AC129" s="113"/>
      <c r="AD129" s="113"/>
      <c r="AE129" s="113"/>
      <c r="AF129" s="113"/>
    </row>
    <row r="130" spans="2:32" x14ac:dyDescent="0.2">
      <c r="B130" s="200"/>
      <c r="C130" s="113"/>
      <c r="D130" s="201"/>
      <c r="E130" s="201"/>
      <c r="F130" s="113"/>
      <c r="G130" s="113"/>
      <c r="H130" s="113"/>
      <c r="I130" s="203"/>
      <c r="J130" s="203"/>
      <c r="K130" s="204"/>
      <c r="L130" s="201"/>
      <c r="M130" s="201"/>
      <c r="N130" s="201"/>
      <c r="O130" s="201"/>
      <c r="P130" s="113"/>
      <c r="Q130" s="113"/>
      <c r="T130" s="201"/>
      <c r="U130" s="113"/>
      <c r="V130" s="113"/>
      <c r="W130" s="113"/>
      <c r="X130" s="113"/>
      <c r="Y130" s="113"/>
      <c r="Z130" s="113"/>
      <c r="AA130" s="113"/>
      <c r="AB130" s="201"/>
      <c r="AC130" s="113"/>
      <c r="AD130" s="113"/>
      <c r="AE130" s="113"/>
      <c r="AF130" s="113"/>
    </row>
    <row r="131" spans="2:32" x14ac:dyDescent="0.2">
      <c r="B131" s="200"/>
      <c r="C131" s="113"/>
      <c r="D131" s="201"/>
      <c r="E131" s="201"/>
      <c r="F131" s="113"/>
      <c r="G131" s="113"/>
      <c r="H131" s="113"/>
      <c r="I131" s="203"/>
      <c r="J131" s="203"/>
      <c r="K131" s="204"/>
      <c r="L131" s="201"/>
      <c r="M131" s="201"/>
      <c r="N131" s="201"/>
      <c r="O131" s="201"/>
      <c r="P131" s="113"/>
      <c r="Q131" s="113"/>
      <c r="T131" s="201"/>
      <c r="U131" s="113"/>
      <c r="V131" s="113"/>
      <c r="W131" s="113"/>
      <c r="X131" s="113"/>
      <c r="Y131" s="113"/>
      <c r="Z131" s="113"/>
      <c r="AA131" s="113"/>
      <c r="AB131" s="201"/>
      <c r="AC131" s="113"/>
      <c r="AD131" s="113"/>
      <c r="AE131" s="113"/>
      <c r="AF131" s="113"/>
    </row>
    <row r="132" spans="2:32" x14ac:dyDescent="0.2">
      <c r="B132" s="200"/>
      <c r="C132" s="113"/>
      <c r="D132" s="201"/>
      <c r="E132" s="201"/>
      <c r="F132" s="113"/>
      <c r="G132" s="113"/>
      <c r="H132" s="113"/>
      <c r="I132" s="203"/>
      <c r="J132" s="203"/>
      <c r="K132" s="204"/>
      <c r="L132" s="201"/>
      <c r="M132" s="201"/>
      <c r="N132" s="201"/>
      <c r="O132" s="201"/>
      <c r="P132" s="113"/>
      <c r="Q132" s="113"/>
      <c r="T132" s="201"/>
      <c r="U132" s="113"/>
      <c r="V132" s="113"/>
      <c r="W132" s="113"/>
      <c r="X132" s="113"/>
      <c r="Y132" s="113"/>
      <c r="Z132" s="113"/>
      <c r="AA132" s="113"/>
      <c r="AB132" s="201"/>
      <c r="AC132" s="113"/>
      <c r="AD132" s="113"/>
      <c r="AE132" s="113"/>
      <c r="AF132" s="113"/>
    </row>
    <row r="133" spans="2:32" x14ac:dyDescent="0.2">
      <c r="B133" s="200"/>
      <c r="C133" s="113"/>
      <c r="D133" s="201"/>
      <c r="E133" s="201"/>
      <c r="F133" s="113"/>
      <c r="G133" s="113"/>
      <c r="H133" s="113"/>
      <c r="I133" s="203"/>
      <c r="J133" s="203"/>
      <c r="K133" s="204"/>
      <c r="L133" s="201"/>
      <c r="M133" s="201"/>
      <c r="N133" s="201"/>
      <c r="O133" s="201"/>
      <c r="P133" s="113"/>
      <c r="Q133" s="113"/>
      <c r="T133" s="201"/>
      <c r="U133" s="113"/>
      <c r="V133" s="113"/>
      <c r="W133" s="113"/>
      <c r="X133" s="113"/>
      <c r="Y133" s="113"/>
      <c r="Z133" s="113"/>
      <c r="AA133" s="113"/>
      <c r="AB133" s="201"/>
      <c r="AC133" s="113"/>
      <c r="AD133" s="113"/>
      <c r="AE133" s="113"/>
      <c r="AF133" s="113"/>
    </row>
    <row r="134" spans="2:32" x14ac:dyDescent="0.2">
      <c r="B134" s="200"/>
      <c r="C134" s="113"/>
      <c r="D134" s="201"/>
      <c r="E134" s="201"/>
      <c r="F134" s="113"/>
      <c r="G134" s="113"/>
      <c r="H134" s="113"/>
      <c r="I134" s="203"/>
      <c r="J134" s="203"/>
      <c r="K134" s="204"/>
      <c r="L134" s="201"/>
      <c r="M134" s="201"/>
      <c r="N134" s="201"/>
      <c r="O134" s="201"/>
      <c r="P134" s="113"/>
      <c r="Q134" s="113"/>
      <c r="T134" s="201"/>
      <c r="U134" s="113"/>
      <c r="V134" s="113"/>
      <c r="W134" s="113"/>
      <c r="X134" s="113"/>
      <c r="Y134" s="113"/>
      <c r="Z134" s="113"/>
      <c r="AA134" s="113"/>
      <c r="AB134" s="201"/>
      <c r="AC134" s="113"/>
      <c r="AD134" s="113"/>
      <c r="AE134" s="113"/>
      <c r="AF134" s="113"/>
    </row>
    <row r="135" spans="2:32" x14ac:dyDescent="0.2">
      <c r="B135" s="200"/>
      <c r="C135" s="113"/>
      <c r="D135" s="201"/>
      <c r="E135" s="201"/>
      <c r="F135" s="113"/>
      <c r="G135" s="113"/>
      <c r="H135" s="113"/>
      <c r="I135" s="203"/>
      <c r="J135" s="203"/>
      <c r="K135" s="204"/>
      <c r="L135" s="201"/>
      <c r="M135" s="201"/>
      <c r="N135" s="201"/>
      <c r="O135" s="201"/>
      <c r="P135" s="113"/>
      <c r="Q135" s="113"/>
      <c r="T135" s="201"/>
      <c r="U135" s="113"/>
      <c r="V135" s="113"/>
      <c r="W135" s="113"/>
      <c r="X135" s="113"/>
      <c r="Y135" s="113"/>
      <c r="Z135" s="113"/>
      <c r="AA135" s="113"/>
      <c r="AB135" s="201"/>
      <c r="AC135" s="113"/>
      <c r="AD135" s="113"/>
      <c r="AE135" s="113"/>
      <c r="AF135" s="113"/>
    </row>
    <row r="136" spans="2:32" x14ac:dyDescent="0.2">
      <c r="B136" s="200"/>
      <c r="C136" s="113"/>
      <c r="D136" s="201"/>
      <c r="E136" s="201"/>
      <c r="F136" s="113"/>
      <c r="G136" s="113"/>
      <c r="H136" s="113"/>
      <c r="I136" s="203"/>
      <c r="J136" s="203"/>
      <c r="K136" s="204"/>
      <c r="L136" s="201"/>
      <c r="M136" s="201"/>
      <c r="N136" s="201"/>
      <c r="O136" s="201"/>
      <c r="P136" s="113"/>
      <c r="Q136" s="113"/>
      <c r="T136" s="201"/>
      <c r="U136" s="113"/>
      <c r="V136" s="113"/>
      <c r="W136" s="113"/>
      <c r="X136" s="113"/>
      <c r="Y136" s="113"/>
      <c r="Z136" s="113"/>
      <c r="AA136" s="113"/>
      <c r="AB136" s="201"/>
      <c r="AC136" s="113"/>
      <c r="AD136" s="113"/>
      <c r="AE136" s="113"/>
      <c r="AF136" s="113"/>
    </row>
    <row r="137" spans="2:32" x14ac:dyDescent="0.2">
      <c r="B137" s="200"/>
      <c r="C137" s="113"/>
      <c r="D137" s="201"/>
      <c r="E137" s="201"/>
      <c r="F137" s="113"/>
      <c r="G137" s="113"/>
      <c r="H137" s="113"/>
      <c r="I137" s="203"/>
      <c r="J137" s="203"/>
      <c r="K137" s="204"/>
      <c r="L137" s="201"/>
      <c r="M137" s="201"/>
      <c r="N137" s="201"/>
      <c r="O137" s="201"/>
      <c r="P137" s="113"/>
      <c r="Q137" s="113"/>
      <c r="T137" s="201"/>
      <c r="U137" s="113"/>
      <c r="V137" s="113"/>
      <c r="W137" s="113"/>
      <c r="X137" s="113"/>
      <c r="Y137" s="113"/>
      <c r="Z137" s="113"/>
      <c r="AA137" s="113"/>
      <c r="AB137" s="201"/>
      <c r="AC137" s="113"/>
      <c r="AD137" s="113"/>
      <c r="AE137" s="113"/>
      <c r="AF137" s="113"/>
    </row>
    <row r="138" spans="2:32" x14ac:dyDescent="0.2">
      <c r="B138" s="200"/>
      <c r="C138" s="113"/>
      <c r="D138" s="201"/>
      <c r="E138" s="201"/>
      <c r="F138" s="113"/>
      <c r="G138" s="113"/>
      <c r="H138" s="113"/>
      <c r="I138" s="203"/>
      <c r="J138" s="203"/>
      <c r="K138" s="204"/>
      <c r="L138" s="201"/>
      <c r="M138" s="201"/>
      <c r="N138" s="201"/>
      <c r="O138" s="201"/>
      <c r="P138" s="113"/>
      <c r="Q138" s="113"/>
      <c r="T138" s="201"/>
      <c r="U138" s="113"/>
      <c r="V138" s="113"/>
      <c r="W138" s="113"/>
      <c r="X138" s="113"/>
      <c r="Y138" s="113"/>
      <c r="Z138" s="113"/>
      <c r="AA138" s="113"/>
      <c r="AB138" s="201"/>
      <c r="AC138" s="113"/>
      <c r="AD138" s="113"/>
      <c r="AE138" s="113"/>
      <c r="AF138" s="113"/>
    </row>
    <row r="139" spans="2:32" x14ac:dyDescent="0.2">
      <c r="B139" s="200"/>
      <c r="C139" s="113"/>
      <c r="D139" s="201"/>
      <c r="E139" s="201"/>
      <c r="F139" s="113"/>
      <c r="G139" s="113"/>
      <c r="H139" s="113"/>
      <c r="I139" s="203"/>
      <c r="J139" s="203"/>
      <c r="K139" s="204"/>
      <c r="L139" s="201"/>
      <c r="M139" s="201"/>
      <c r="N139" s="201"/>
      <c r="O139" s="201"/>
      <c r="P139" s="113"/>
      <c r="Q139" s="113"/>
      <c r="T139" s="201"/>
      <c r="U139" s="113"/>
      <c r="V139" s="113"/>
      <c r="W139" s="113"/>
      <c r="X139" s="113"/>
      <c r="Y139" s="113"/>
      <c r="Z139" s="113"/>
      <c r="AA139" s="113"/>
      <c r="AB139" s="201"/>
      <c r="AC139" s="113"/>
      <c r="AD139" s="113"/>
      <c r="AE139" s="113"/>
      <c r="AF139" s="113"/>
    </row>
    <row r="140" spans="2:32" x14ac:dyDescent="0.2">
      <c r="B140" s="200"/>
      <c r="C140" s="113"/>
      <c r="D140" s="201"/>
      <c r="E140" s="201"/>
      <c r="F140" s="113"/>
      <c r="G140" s="113"/>
      <c r="H140" s="113"/>
      <c r="I140" s="203"/>
      <c r="J140" s="203"/>
      <c r="K140" s="204"/>
      <c r="L140" s="201"/>
      <c r="M140" s="201"/>
      <c r="N140" s="201"/>
      <c r="O140" s="201"/>
      <c r="P140" s="113"/>
      <c r="Q140" s="113"/>
      <c r="T140" s="201"/>
      <c r="U140" s="113"/>
      <c r="V140" s="113"/>
      <c r="W140" s="113"/>
      <c r="X140" s="113"/>
      <c r="Y140" s="113"/>
      <c r="Z140" s="113"/>
      <c r="AA140" s="113"/>
      <c r="AB140" s="201"/>
      <c r="AC140" s="113"/>
      <c r="AD140" s="113"/>
      <c r="AE140" s="113"/>
      <c r="AF140" s="113"/>
    </row>
    <row r="141" spans="2:32" x14ac:dyDescent="0.2">
      <c r="B141" s="200"/>
      <c r="C141" s="113"/>
      <c r="D141" s="201"/>
      <c r="E141" s="201"/>
      <c r="F141" s="113"/>
      <c r="G141" s="113"/>
      <c r="H141" s="113"/>
      <c r="I141" s="203"/>
      <c r="J141" s="203"/>
      <c r="K141" s="204"/>
      <c r="L141" s="201"/>
      <c r="M141" s="201"/>
      <c r="N141" s="201"/>
      <c r="O141" s="201"/>
      <c r="P141" s="113"/>
      <c r="Q141" s="113"/>
      <c r="T141" s="201"/>
      <c r="U141" s="113"/>
      <c r="V141" s="113"/>
      <c r="W141" s="113"/>
      <c r="X141" s="113"/>
      <c r="Y141" s="113"/>
      <c r="Z141" s="113"/>
      <c r="AA141" s="113"/>
      <c r="AB141" s="201"/>
      <c r="AC141" s="113"/>
      <c r="AD141" s="113"/>
      <c r="AE141" s="113"/>
      <c r="AF141" s="113"/>
    </row>
    <row r="142" spans="2:32" x14ac:dyDescent="0.2">
      <c r="B142" s="200"/>
      <c r="C142" s="113"/>
      <c r="D142" s="201"/>
      <c r="E142" s="201"/>
      <c r="F142" s="113"/>
      <c r="G142" s="113"/>
      <c r="H142" s="113"/>
      <c r="I142" s="203"/>
      <c r="J142" s="203"/>
      <c r="K142" s="204"/>
      <c r="L142" s="201"/>
      <c r="M142" s="201"/>
      <c r="N142" s="201"/>
      <c r="O142" s="201"/>
      <c r="P142" s="113"/>
      <c r="Q142" s="113"/>
      <c r="T142" s="201"/>
      <c r="U142" s="113"/>
      <c r="V142" s="113"/>
      <c r="W142" s="113"/>
      <c r="X142" s="113"/>
      <c r="Y142" s="113"/>
      <c r="Z142" s="113"/>
      <c r="AA142" s="113"/>
      <c r="AB142" s="201"/>
      <c r="AC142" s="113"/>
      <c r="AD142" s="113"/>
      <c r="AE142" s="113"/>
      <c r="AF142" s="113"/>
    </row>
    <row r="143" spans="2:32" x14ac:dyDescent="0.2">
      <c r="B143" s="200"/>
      <c r="C143" s="113"/>
      <c r="D143" s="201"/>
      <c r="E143" s="201"/>
      <c r="F143" s="113"/>
      <c r="G143" s="113"/>
      <c r="H143" s="113"/>
      <c r="I143" s="203"/>
      <c r="J143" s="203"/>
      <c r="K143" s="204"/>
      <c r="L143" s="201"/>
      <c r="M143" s="201"/>
      <c r="N143" s="201"/>
      <c r="O143" s="201"/>
      <c r="P143" s="113"/>
      <c r="Q143" s="113"/>
      <c r="T143" s="201"/>
      <c r="U143" s="113"/>
      <c r="V143" s="113"/>
      <c r="W143" s="113"/>
      <c r="X143" s="113"/>
      <c r="Y143" s="113"/>
      <c r="Z143" s="113"/>
      <c r="AA143" s="113"/>
      <c r="AB143" s="201"/>
      <c r="AC143" s="113"/>
      <c r="AD143" s="113"/>
      <c r="AE143" s="113"/>
      <c r="AF143" s="113"/>
    </row>
    <row r="144" spans="2:32" x14ac:dyDescent="0.2">
      <c r="B144" s="200"/>
      <c r="C144" s="113"/>
      <c r="D144" s="201"/>
      <c r="E144" s="201"/>
      <c r="F144" s="113"/>
      <c r="G144" s="113"/>
      <c r="H144" s="113"/>
      <c r="I144" s="203"/>
      <c r="J144" s="203"/>
      <c r="K144" s="204"/>
      <c r="L144" s="201"/>
      <c r="M144" s="201"/>
      <c r="N144" s="201"/>
      <c r="O144" s="201"/>
      <c r="P144" s="113"/>
      <c r="Q144" s="113"/>
      <c r="T144" s="201"/>
      <c r="U144" s="113"/>
      <c r="V144" s="113"/>
      <c r="W144" s="113"/>
      <c r="X144" s="113"/>
      <c r="Y144" s="113"/>
      <c r="Z144" s="113"/>
      <c r="AA144" s="113"/>
      <c r="AB144" s="201"/>
      <c r="AC144" s="113"/>
      <c r="AD144" s="113"/>
      <c r="AE144" s="113"/>
      <c r="AF144" s="113"/>
    </row>
    <row r="145" spans="2:32" x14ac:dyDescent="0.2">
      <c r="B145" s="200"/>
      <c r="C145" s="113"/>
      <c r="D145" s="201"/>
      <c r="E145" s="201"/>
      <c r="F145" s="113"/>
      <c r="G145" s="113"/>
      <c r="H145" s="113"/>
      <c r="I145" s="203"/>
      <c r="J145" s="203"/>
      <c r="K145" s="204"/>
      <c r="L145" s="201"/>
      <c r="M145" s="201"/>
      <c r="N145" s="201"/>
      <c r="O145" s="201"/>
      <c r="P145" s="113"/>
      <c r="Q145" s="113"/>
      <c r="T145" s="201"/>
      <c r="U145" s="113"/>
      <c r="V145" s="113"/>
      <c r="W145" s="113"/>
      <c r="X145" s="113"/>
      <c r="Y145" s="113"/>
      <c r="Z145" s="113"/>
      <c r="AA145" s="113"/>
      <c r="AB145" s="201"/>
      <c r="AC145" s="113"/>
      <c r="AD145" s="113"/>
      <c r="AE145" s="113"/>
      <c r="AF145" s="113"/>
    </row>
    <row r="146" spans="2:32" x14ac:dyDescent="0.2">
      <c r="B146" s="200"/>
      <c r="C146" s="113"/>
      <c r="D146" s="201"/>
      <c r="E146" s="201"/>
      <c r="F146" s="113"/>
      <c r="G146" s="113"/>
      <c r="H146" s="113"/>
      <c r="I146" s="203"/>
      <c r="J146" s="203"/>
      <c r="K146" s="204"/>
      <c r="L146" s="201"/>
      <c r="M146" s="201"/>
      <c r="N146" s="201"/>
      <c r="O146" s="201"/>
      <c r="P146" s="113"/>
      <c r="Q146" s="113"/>
      <c r="T146" s="201"/>
      <c r="U146" s="113"/>
      <c r="V146" s="113"/>
      <c r="W146" s="113"/>
      <c r="X146" s="113"/>
      <c r="Y146" s="113"/>
      <c r="Z146" s="113"/>
      <c r="AA146" s="113"/>
      <c r="AB146" s="201"/>
      <c r="AC146" s="113"/>
      <c r="AD146" s="113"/>
      <c r="AE146" s="113"/>
      <c r="AF146" s="113"/>
    </row>
    <row r="147" spans="2:32" x14ac:dyDescent="0.2">
      <c r="B147" s="200"/>
      <c r="C147" s="113"/>
      <c r="D147" s="201"/>
      <c r="E147" s="201"/>
      <c r="F147" s="113"/>
      <c r="G147" s="113"/>
      <c r="H147" s="113"/>
      <c r="I147" s="203"/>
      <c r="J147" s="203"/>
      <c r="K147" s="204"/>
      <c r="L147" s="201"/>
      <c r="M147" s="201"/>
      <c r="N147" s="201"/>
      <c r="O147" s="201"/>
      <c r="P147" s="113"/>
      <c r="Q147" s="113"/>
      <c r="T147" s="201"/>
      <c r="U147" s="113"/>
      <c r="V147" s="113"/>
      <c r="W147" s="113"/>
      <c r="X147" s="113"/>
      <c r="Y147" s="113"/>
      <c r="Z147" s="113"/>
      <c r="AA147" s="113"/>
      <c r="AB147" s="201"/>
      <c r="AC147" s="113"/>
      <c r="AD147" s="113"/>
      <c r="AE147" s="113"/>
      <c r="AF147" s="113"/>
    </row>
    <row r="148" spans="2:32" x14ac:dyDescent="0.2">
      <c r="B148" s="200"/>
      <c r="C148" s="113"/>
      <c r="D148" s="201"/>
      <c r="E148" s="201"/>
      <c r="F148" s="113"/>
      <c r="G148" s="113"/>
      <c r="H148" s="113"/>
      <c r="I148" s="203"/>
      <c r="J148" s="203"/>
      <c r="K148" s="204"/>
      <c r="L148" s="201"/>
      <c r="M148" s="201"/>
      <c r="N148" s="201"/>
      <c r="O148" s="201"/>
      <c r="P148" s="113"/>
      <c r="Q148" s="113"/>
      <c r="T148" s="201"/>
      <c r="U148" s="113"/>
      <c r="V148" s="113"/>
      <c r="W148" s="113"/>
      <c r="X148" s="113"/>
      <c r="Y148" s="113"/>
      <c r="Z148" s="113"/>
      <c r="AA148" s="113"/>
      <c r="AB148" s="201"/>
      <c r="AC148" s="113"/>
      <c r="AD148" s="113"/>
      <c r="AE148" s="113"/>
      <c r="AF148" s="113"/>
    </row>
    <row r="149" spans="2:32" x14ac:dyDescent="0.2">
      <c r="B149" s="200"/>
      <c r="C149" s="113"/>
      <c r="D149" s="201"/>
      <c r="E149" s="201"/>
      <c r="F149" s="113"/>
      <c r="G149" s="113"/>
      <c r="H149" s="113"/>
      <c r="I149" s="203"/>
      <c r="J149" s="203"/>
      <c r="K149" s="204"/>
      <c r="L149" s="201"/>
      <c r="M149" s="201"/>
      <c r="N149" s="201"/>
      <c r="O149" s="201"/>
      <c r="P149" s="113"/>
      <c r="Q149" s="113"/>
      <c r="T149" s="201"/>
      <c r="U149" s="113"/>
      <c r="V149" s="113"/>
      <c r="W149" s="113"/>
      <c r="X149" s="113"/>
      <c r="Y149" s="113"/>
      <c r="Z149" s="113"/>
      <c r="AA149" s="113"/>
      <c r="AB149" s="201"/>
      <c r="AC149" s="113"/>
      <c r="AD149" s="113"/>
      <c r="AE149" s="113"/>
      <c r="AF149" s="113"/>
    </row>
    <row r="150" spans="2:32" x14ac:dyDescent="0.2">
      <c r="B150" s="200"/>
      <c r="C150" s="113"/>
      <c r="D150" s="201"/>
      <c r="E150" s="201"/>
      <c r="F150" s="113"/>
      <c r="G150" s="113"/>
      <c r="H150" s="113"/>
      <c r="I150" s="203"/>
      <c r="J150" s="203"/>
      <c r="K150" s="204"/>
      <c r="L150" s="201"/>
      <c r="M150" s="201"/>
      <c r="N150" s="201"/>
      <c r="O150" s="201"/>
      <c r="P150" s="113"/>
      <c r="Q150" s="113"/>
      <c r="T150" s="201"/>
      <c r="U150" s="113"/>
      <c r="V150" s="113"/>
      <c r="W150" s="113"/>
      <c r="X150" s="113"/>
      <c r="Y150" s="113"/>
      <c r="Z150" s="113"/>
      <c r="AA150" s="113"/>
      <c r="AB150" s="201"/>
      <c r="AC150" s="113"/>
      <c r="AD150" s="113"/>
      <c r="AE150" s="113"/>
      <c r="AF150" s="113"/>
    </row>
    <row r="151" spans="2:32" x14ac:dyDescent="0.2">
      <c r="B151" s="200"/>
      <c r="C151" s="113"/>
      <c r="D151" s="201"/>
      <c r="E151" s="201"/>
      <c r="F151" s="113"/>
      <c r="G151" s="113"/>
      <c r="H151" s="113"/>
      <c r="I151" s="203"/>
      <c r="J151" s="203"/>
      <c r="K151" s="204"/>
      <c r="L151" s="201"/>
      <c r="M151" s="201"/>
      <c r="N151" s="201"/>
      <c r="O151" s="201"/>
      <c r="P151" s="113"/>
      <c r="Q151" s="113"/>
      <c r="T151" s="201"/>
      <c r="U151" s="113"/>
      <c r="V151" s="113"/>
      <c r="W151" s="113"/>
      <c r="X151" s="113"/>
      <c r="Y151" s="113"/>
      <c r="Z151" s="113"/>
      <c r="AA151" s="113"/>
      <c r="AB151" s="201"/>
      <c r="AC151" s="113"/>
      <c r="AD151" s="113"/>
      <c r="AE151" s="113"/>
      <c r="AF151" s="113"/>
    </row>
    <row r="152" spans="2:32" x14ac:dyDescent="0.2">
      <c r="B152" s="200"/>
      <c r="C152" s="113"/>
      <c r="D152" s="201"/>
      <c r="E152" s="201"/>
      <c r="F152" s="113"/>
      <c r="G152" s="113"/>
      <c r="H152" s="113"/>
      <c r="I152" s="203"/>
      <c r="J152" s="203"/>
      <c r="K152" s="204"/>
      <c r="L152" s="201"/>
      <c r="M152" s="201"/>
      <c r="N152" s="201"/>
      <c r="O152" s="201"/>
      <c r="P152" s="113"/>
      <c r="Q152" s="113"/>
      <c r="T152" s="201"/>
      <c r="U152" s="113"/>
      <c r="V152" s="113"/>
      <c r="W152" s="113"/>
      <c r="X152" s="113"/>
      <c r="Y152" s="113"/>
      <c r="Z152" s="113"/>
      <c r="AA152" s="113"/>
      <c r="AB152" s="201"/>
      <c r="AC152" s="113"/>
      <c r="AD152" s="113"/>
      <c r="AE152" s="113"/>
      <c r="AF152" s="113"/>
    </row>
    <row r="153" spans="2:32" x14ac:dyDescent="0.2">
      <c r="B153" s="200"/>
      <c r="C153" s="113"/>
      <c r="D153" s="201"/>
      <c r="E153" s="201"/>
      <c r="F153" s="113"/>
      <c r="G153" s="113"/>
      <c r="H153" s="113"/>
      <c r="I153" s="203"/>
      <c r="J153" s="203"/>
      <c r="K153" s="204"/>
      <c r="L153" s="201"/>
      <c r="M153" s="201"/>
      <c r="N153" s="201"/>
      <c r="O153" s="201"/>
      <c r="P153" s="113"/>
      <c r="Q153" s="113"/>
      <c r="T153" s="201"/>
      <c r="U153" s="113"/>
      <c r="V153" s="113"/>
      <c r="W153" s="113"/>
      <c r="X153" s="113"/>
      <c r="Y153" s="113"/>
      <c r="Z153" s="113"/>
      <c r="AA153" s="113"/>
      <c r="AB153" s="201"/>
      <c r="AC153" s="113"/>
      <c r="AD153" s="113"/>
      <c r="AE153" s="113"/>
      <c r="AF153" s="113"/>
    </row>
    <row r="154" spans="2:32" x14ac:dyDescent="0.2">
      <c r="B154" s="200"/>
      <c r="C154" s="113"/>
      <c r="D154" s="201"/>
      <c r="E154" s="201"/>
      <c r="F154" s="113"/>
      <c r="G154" s="113"/>
      <c r="H154" s="113"/>
      <c r="I154" s="203"/>
      <c r="J154" s="203"/>
      <c r="K154" s="204"/>
      <c r="L154" s="201"/>
      <c r="M154" s="201"/>
      <c r="N154" s="201"/>
      <c r="O154" s="201"/>
      <c r="P154" s="113"/>
      <c r="Q154" s="113"/>
      <c r="T154" s="201"/>
      <c r="U154" s="113"/>
      <c r="V154" s="113"/>
      <c r="W154" s="113"/>
      <c r="X154" s="113"/>
      <c r="Y154" s="113"/>
      <c r="Z154" s="113"/>
      <c r="AA154" s="113"/>
      <c r="AB154" s="201"/>
      <c r="AC154" s="113"/>
      <c r="AD154" s="113"/>
      <c r="AE154" s="113"/>
      <c r="AF154" s="113"/>
    </row>
    <row r="155" spans="2:32" x14ac:dyDescent="0.2">
      <c r="B155" s="200"/>
      <c r="C155" s="113"/>
      <c r="D155" s="201"/>
      <c r="E155" s="201"/>
      <c r="F155" s="113"/>
      <c r="G155" s="113"/>
      <c r="H155" s="113"/>
      <c r="I155" s="203"/>
      <c r="J155" s="203"/>
      <c r="K155" s="204"/>
      <c r="L155" s="201"/>
      <c r="M155" s="201"/>
      <c r="N155" s="201"/>
      <c r="O155" s="201"/>
      <c r="P155" s="113"/>
      <c r="Q155" s="113"/>
      <c r="T155" s="201"/>
      <c r="U155" s="113"/>
      <c r="V155" s="113"/>
      <c r="W155" s="113"/>
      <c r="X155" s="113"/>
      <c r="Y155" s="113"/>
      <c r="Z155" s="113"/>
      <c r="AA155" s="113"/>
      <c r="AB155" s="201"/>
      <c r="AC155" s="113"/>
      <c r="AD155" s="113"/>
      <c r="AE155" s="113"/>
      <c r="AF155" s="113"/>
    </row>
    <row r="156" spans="2:32" x14ac:dyDescent="0.2">
      <c r="B156" s="200"/>
      <c r="C156" s="113"/>
      <c r="D156" s="201"/>
      <c r="E156" s="201"/>
      <c r="F156" s="113"/>
      <c r="G156" s="113"/>
      <c r="H156" s="113"/>
      <c r="I156" s="203"/>
      <c r="J156" s="203"/>
      <c r="K156" s="204"/>
      <c r="L156" s="201"/>
      <c r="M156" s="201"/>
      <c r="N156" s="201"/>
      <c r="O156" s="201"/>
      <c r="P156" s="113"/>
      <c r="Q156" s="113"/>
      <c r="T156" s="201"/>
      <c r="U156" s="113"/>
      <c r="V156" s="113"/>
      <c r="W156" s="113"/>
      <c r="X156" s="113"/>
      <c r="Y156" s="113"/>
      <c r="Z156" s="113"/>
      <c r="AA156" s="113"/>
      <c r="AB156" s="201"/>
      <c r="AC156" s="113"/>
      <c r="AD156" s="113"/>
      <c r="AE156" s="113"/>
      <c r="AF156" s="113"/>
    </row>
    <row r="157" spans="2:32" x14ac:dyDescent="0.2">
      <c r="B157" s="200"/>
      <c r="C157" s="113"/>
      <c r="D157" s="201"/>
      <c r="E157" s="201"/>
      <c r="F157" s="113"/>
      <c r="G157" s="113"/>
      <c r="H157" s="113"/>
      <c r="I157" s="203"/>
      <c r="J157" s="203"/>
      <c r="K157" s="204"/>
      <c r="L157" s="201"/>
      <c r="M157" s="201"/>
      <c r="N157" s="201"/>
      <c r="O157" s="201"/>
      <c r="P157" s="113"/>
      <c r="Q157" s="113"/>
      <c r="T157" s="201"/>
      <c r="U157" s="113"/>
      <c r="V157" s="113"/>
      <c r="W157" s="113"/>
      <c r="X157" s="113"/>
      <c r="Y157" s="113"/>
      <c r="Z157" s="113"/>
      <c r="AA157" s="113"/>
      <c r="AB157" s="201"/>
      <c r="AC157" s="113"/>
      <c r="AD157" s="113"/>
      <c r="AE157" s="113"/>
      <c r="AF157" s="113"/>
    </row>
    <row r="158" spans="2:32" x14ac:dyDescent="0.2">
      <c r="B158" s="200"/>
      <c r="C158" s="113"/>
      <c r="D158" s="201"/>
      <c r="E158" s="201"/>
      <c r="F158" s="113"/>
      <c r="G158" s="113"/>
      <c r="H158" s="113"/>
      <c r="I158" s="203"/>
      <c r="J158" s="203"/>
      <c r="K158" s="204"/>
      <c r="L158" s="201"/>
      <c r="M158" s="201"/>
      <c r="N158" s="201"/>
      <c r="O158" s="201"/>
      <c r="P158" s="113"/>
      <c r="Q158" s="113"/>
      <c r="T158" s="201"/>
      <c r="U158" s="113"/>
      <c r="V158" s="113"/>
      <c r="W158" s="113"/>
      <c r="X158" s="113"/>
      <c r="Y158" s="113"/>
      <c r="Z158" s="113"/>
      <c r="AA158" s="113"/>
      <c r="AB158" s="201"/>
      <c r="AC158" s="113"/>
      <c r="AD158" s="113"/>
      <c r="AE158" s="113"/>
      <c r="AF158" s="113"/>
    </row>
    <row r="159" spans="2:32" x14ac:dyDescent="0.2">
      <c r="B159" s="200"/>
      <c r="C159" s="113"/>
      <c r="D159" s="201"/>
      <c r="E159" s="201"/>
      <c r="F159" s="113"/>
      <c r="G159" s="113"/>
      <c r="H159" s="113"/>
      <c r="I159" s="203"/>
      <c r="J159" s="203"/>
      <c r="K159" s="204"/>
      <c r="L159" s="201"/>
      <c r="M159" s="201"/>
      <c r="N159" s="201"/>
      <c r="O159" s="201"/>
      <c r="P159" s="113"/>
      <c r="Q159" s="113"/>
      <c r="T159" s="201"/>
      <c r="U159" s="113"/>
      <c r="V159" s="113"/>
      <c r="W159" s="113"/>
      <c r="X159" s="113"/>
      <c r="Y159" s="113"/>
      <c r="Z159" s="113"/>
      <c r="AA159" s="113"/>
      <c r="AB159" s="201"/>
      <c r="AC159" s="113"/>
      <c r="AD159" s="113"/>
      <c r="AE159" s="113"/>
      <c r="AF159" s="113"/>
    </row>
    <row r="160" spans="2:32" x14ac:dyDescent="0.2">
      <c r="B160" s="200"/>
      <c r="C160" s="113"/>
      <c r="D160" s="201"/>
      <c r="E160" s="201"/>
      <c r="F160" s="113"/>
      <c r="G160" s="113"/>
      <c r="H160" s="113"/>
      <c r="I160" s="203"/>
      <c r="J160" s="203"/>
      <c r="K160" s="204"/>
      <c r="L160" s="201"/>
      <c r="M160" s="201"/>
      <c r="N160" s="201"/>
      <c r="O160" s="201"/>
      <c r="P160" s="113"/>
      <c r="Q160" s="113"/>
      <c r="T160" s="201"/>
      <c r="U160" s="113"/>
      <c r="V160" s="113"/>
      <c r="W160" s="113"/>
      <c r="X160" s="113"/>
      <c r="Y160" s="113"/>
      <c r="Z160" s="113"/>
      <c r="AA160" s="113"/>
      <c r="AB160" s="201"/>
      <c r="AC160" s="113"/>
      <c r="AD160" s="113"/>
      <c r="AE160" s="113"/>
      <c r="AF160" s="113"/>
    </row>
    <row r="161" spans="2:32" x14ac:dyDescent="0.2">
      <c r="B161" s="200"/>
      <c r="C161" s="113"/>
      <c r="D161" s="201"/>
      <c r="E161" s="201"/>
      <c r="F161" s="113"/>
      <c r="G161" s="113"/>
      <c r="H161" s="113"/>
      <c r="I161" s="203"/>
      <c r="J161" s="203"/>
      <c r="K161" s="204"/>
      <c r="L161" s="201"/>
      <c r="M161" s="201"/>
      <c r="N161" s="201"/>
      <c r="O161" s="201"/>
      <c r="P161" s="113"/>
      <c r="Q161" s="113"/>
      <c r="T161" s="201"/>
      <c r="U161" s="113"/>
      <c r="V161" s="113"/>
      <c r="W161" s="113"/>
      <c r="X161" s="113"/>
      <c r="Y161" s="113"/>
      <c r="Z161" s="113"/>
      <c r="AA161" s="113"/>
      <c r="AB161" s="201"/>
      <c r="AC161" s="113"/>
      <c r="AD161" s="113"/>
      <c r="AE161" s="113"/>
      <c r="AF161" s="113"/>
    </row>
    <row r="162" spans="2:32" x14ac:dyDescent="0.2">
      <c r="B162" s="200"/>
      <c r="C162" s="113"/>
      <c r="D162" s="201"/>
      <c r="E162" s="201"/>
      <c r="F162" s="113"/>
      <c r="G162" s="113"/>
      <c r="H162" s="113"/>
      <c r="I162" s="203"/>
      <c r="J162" s="203"/>
      <c r="K162" s="204"/>
      <c r="L162" s="201"/>
      <c r="M162" s="201"/>
      <c r="N162" s="201"/>
      <c r="O162" s="201"/>
      <c r="P162" s="113"/>
      <c r="Q162" s="113"/>
      <c r="T162" s="201"/>
      <c r="U162" s="113"/>
      <c r="V162" s="113"/>
      <c r="W162" s="113"/>
      <c r="X162" s="113"/>
      <c r="Y162" s="113"/>
      <c r="Z162" s="113"/>
      <c r="AA162" s="113"/>
      <c r="AB162" s="201"/>
      <c r="AC162" s="113"/>
      <c r="AD162" s="113"/>
      <c r="AE162" s="113"/>
      <c r="AF162" s="113"/>
    </row>
    <row r="163" spans="2:32" x14ac:dyDescent="0.2">
      <c r="B163" s="200"/>
      <c r="C163" s="113"/>
      <c r="D163" s="201"/>
      <c r="E163" s="201"/>
      <c r="F163" s="113"/>
      <c r="G163" s="113"/>
      <c r="H163" s="113"/>
      <c r="I163" s="203"/>
      <c r="J163" s="203"/>
      <c r="K163" s="204"/>
      <c r="L163" s="201"/>
      <c r="M163" s="201"/>
      <c r="N163" s="201"/>
      <c r="O163" s="201"/>
      <c r="P163" s="113"/>
      <c r="Q163" s="113"/>
      <c r="T163" s="201"/>
      <c r="U163" s="113"/>
      <c r="V163" s="113"/>
      <c r="W163" s="113"/>
      <c r="X163" s="113"/>
      <c r="Y163" s="113"/>
      <c r="Z163" s="113"/>
      <c r="AA163" s="113"/>
      <c r="AB163" s="201"/>
      <c r="AC163" s="113"/>
      <c r="AD163" s="113"/>
      <c r="AE163" s="113"/>
      <c r="AF163" s="113"/>
    </row>
    <row r="164" spans="2:32" x14ac:dyDescent="0.2">
      <c r="B164" s="200"/>
      <c r="C164" s="113"/>
      <c r="D164" s="201"/>
      <c r="E164" s="201"/>
      <c r="F164" s="113"/>
      <c r="G164" s="113"/>
      <c r="H164" s="113"/>
      <c r="I164" s="203"/>
      <c r="J164" s="203"/>
      <c r="K164" s="204"/>
      <c r="L164" s="201"/>
      <c r="M164" s="201"/>
      <c r="N164" s="201"/>
      <c r="O164" s="201"/>
      <c r="P164" s="113"/>
      <c r="Q164" s="113"/>
      <c r="T164" s="201"/>
      <c r="U164" s="113"/>
      <c r="V164" s="113"/>
      <c r="W164" s="113"/>
      <c r="X164" s="113"/>
      <c r="Y164" s="113"/>
      <c r="Z164" s="113"/>
      <c r="AA164" s="113"/>
      <c r="AB164" s="201"/>
      <c r="AC164" s="113"/>
      <c r="AD164" s="113"/>
      <c r="AE164" s="113"/>
      <c r="AF164" s="113"/>
    </row>
    <row r="165" spans="2:32" x14ac:dyDescent="0.2">
      <c r="B165" s="200"/>
      <c r="C165" s="113"/>
      <c r="D165" s="201"/>
      <c r="E165" s="201"/>
      <c r="F165" s="113"/>
      <c r="G165" s="113"/>
      <c r="H165" s="113"/>
      <c r="I165" s="203"/>
      <c r="J165" s="203"/>
      <c r="K165" s="204"/>
      <c r="L165" s="201"/>
      <c r="M165" s="201"/>
      <c r="N165" s="201"/>
      <c r="O165" s="201"/>
      <c r="P165" s="113"/>
      <c r="Q165" s="113"/>
      <c r="T165" s="201"/>
      <c r="U165" s="113"/>
      <c r="V165" s="113"/>
      <c r="W165" s="113"/>
      <c r="X165" s="113"/>
      <c r="Y165" s="113"/>
      <c r="Z165" s="113"/>
      <c r="AA165" s="113"/>
      <c r="AB165" s="201"/>
      <c r="AC165" s="113"/>
      <c r="AD165" s="113"/>
      <c r="AE165" s="113"/>
      <c r="AF165" s="113"/>
    </row>
    <row r="166" spans="2:32" x14ac:dyDescent="0.2">
      <c r="B166" s="200"/>
      <c r="C166" s="113"/>
      <c r="D166" s="201"/>
      <c r="E166" s="201"/>
      <c r="F166" s="113"/>
      <c r="G166" s="113"/>
      <c r="H166" s="113"/>
      <c r="I166" s="203"/>
      <c r="J166" s="203"/>
      <c r="K166" s="204"/>
      <c r="L166" s="201"/>
      <c r="M166" s="201"/>
      <c r="N166" s="201"/>
      <c r="O166" s="201"/>
      <c r="P166" s="113"/>
      <c r="Q166" s="113"/>
      <c r="T166" s="201"/>
      <c r="U166" s="113"/>
      <c r="V166" s="113"/>
      <c r="W166" s="113"/>
      <c r="X166" s="113"/>
      <c r="Y166" s="113"/>
      <c r="Z166" s="113"/>
      <c r="AA166" s="113"/>
      <c r="AB166" s="201"/>
      <c r="AC166" s="113"/>
      <c r="AD166" s="113"/>
      <c r="AE166" s="113"/>
      <c r="AF166" s="113"/>
    </row>
    <row r="167" spans="2:32" x14ac:dyDescent="0.2">
      <c r="B167" s="200"/>
      <c r="C167" s="113"/>
      <c r="D167" s="201"/>
      <c r="E167" s="201"/>
      <c r="F167" s="113"/>
      <c r="G167" s="113"/>
      <c r="H167" s="113"/>
      <c r="I167" s="203"/>
      <c r="J167" s="203"/>
      <c r="K167" s="204"/>
      <c r="L167" s="201"/>
      <c r="M167" s="201"/>
      <c r="N167" s="201"/>
      <c r="O167" s="201"/>
      <c r="P167" s="113"/>
      <c r="Q167" s="113"/>
      <c r="T167" s="201"/>
      <c r="U167" s="113"/>
      <c r="V167" s="113"/>
      <c r="W167" s="113"/>
      <c r="X167" s="113"/>
      <c r="Y167" s="113"/>
      <c r="Z167" s="113"/>
      <c r="AA167" s="113"/>
      <c r="AB167" s="201"/>
      <c r="AC167" s="113"/>
      <c r="AD167" s="113"/>
      <c r="AE167" s="113"/>
      <c r="AF167" s="113"/>
    </row>
    <row r="168" spans="2:32" x14ac:dyDescent="0.2">
      <c r="B168" s="200"/>
      <c r="C168" s="113"/>
      <c r="D168" s="201"/>
      <c r="E168" s="201"/>
      <c r="F168" s="113"/>
      <c r="G168" s="113"/>
      <c r="H168" s="113"/>
      <c r="I168" s="203"/>
      <c r="J168" s="203"/>
      <c r="K168" s="204"/>
      <c r="L168" s="201"/>
      <c r="M168" s="201"/>
      <c r="N168" s="201"/>
      <c r="O168" s="201"/>
      <c r="P168" s="113"/>
      <c r="Q168" s="113"/>
      <c r="T168" s="201"/>
      <c r="U168" s="113"/>
      <c r="V168" s="113"/>
      <c r="W168" s="113"/>
      <c r="X168" s="113"/>
      <c r="Y168" s="113"/>
      <c r="Z168" s="113"/>
      <c r="AA168" s="113"/>
      <c r="AB168" s="201"/>
      <c r="AC168" s="113"/>
      <c r="AD168" s="113"/>
      <c r="AE168" s="113"/>
      <c r="AF168" s="113"/>
    </row>
    <row r="169" spans="2:32" x14ac:dyDescent="0.2">
      <c r="B169" s="200"/>
      <c r="C169" s="113"/>
      <c r="D169" s="201"/>
      <c r="E169" s="201"/>
      <c r="F169" s="113"/>
      <c r="G169" s="113"/>
      <c r="H169" s="113"/>
      <c r="I169" s="203"/>
      <c r="J169" s="203"/>
      <c r="K169" s="204"/>
      <c r="L169" s="201"/>
      <c r="M169" s="201"/>
      <c r="N169" s="201"/>
      <c r="O169" s="201"/>
      <c r="P169" s="113"/>
      <c r="Q169" s="113"/>
      <c r="T169" s="201"/>
      <c r="U169" s="113"/>
      <c r="V169" s="113"/>
      <c r="W169" s="113"/>
      <c r="X169" s="113"/>
      <c r="Y169" s="113"/>
      <c r="Z169" s="113"/>
      <c r="AA169" s="113"/>
      <c r="AB169" s="201"/>
      <c r="AC169" s="113"/>
      <c r="AD169" s="113"/>
      <c r="AE169" s="113"/>
      <c r="AF169" s="113"/>
    </row>
    <row r="170" spans="2:32" x14ac:dyDescent="0.2">
      <c r="B170" s="200"/>
      <c r="C170" s="113"/>
      <c r="D170" s="201"/>
      <c r="E170" s="201"/>
      <c r="F170" s="113"/>
      <c r="G170" s="113"/>
      <c r="H170" s="113"/>
      <c r="I170" s="203"/>
      <c r="J170" s="203"/>
      <c r="K170" s="204"/>
      <c r="L170" s="201"/>
      <c r="M170" s="201"/>
      <c r="N170" s="201"/>
      <c r="O170" s="201"/>
      <c r="P170" s="113"/>
      <c r="Q170" s="113"/>
      <c r="T170" s="201"/>
      <c r="U170" s="113"/>
      <c r="V170" s="113"/>
      <c r="W170" s="113"/>
      <c r="X170" s="113"/>
      <c r="Y170" s="113"/>
      <c r="Z170" s="113"/>
      <c r="AA170" s="113"/>
      <c r="AB170" s="201"/>
      <c r="AC170" s="113"/>
      <c r="AD170" s="113"/>
      <c r="AE170" s="113"/>
      <c r="AF170" s="113"/>
    </row>
    <row r="171" spans="2:32" x14ac:dyDescent="0.2">
      <c r="B171" s="200"/>
      <c r="C171" s="113"/>
      <c r="D171" s="201"/>
      <c r="E171" s="201"/>
      <c r="F171" s="113"/>
      <c r="G171" s="113"/>
      <c r="H171" s="113"/>
      <c r="I171" s="203"/>
      <c r="J171" s="203"/>
      <c r="K171" s="204"/>
      <c r="L171" s="201"/>
      <c r="M171" s="201"/>
      <c r="N171" s="201"/>
      <c r="O171" s="201"/>
      <c r="P171" s="113"/>
      <c r="Q171" s="113"/>
      <c r="T171" s="201"/>
      <c r="U171" s="113"/>
      <c r="V171" s="113"/>
      <c r="W171" s="113"/>
      <c r="X171" s="113"/>
      <c r="Y171" s="113"/>
      <c r="Z171" s="113"/>
      <c r="AA171" s="113"/>
      <c r="AB171" s="201"/>
      <c r="AC171" s="113"/>
      <c r="AD171" s="113"/>
      <c r="AE171" s="113"/>
      <c r="AF171" s="113"/>
    </row>
    <row r="172" spans="2:32" x14ac:dyDescent="0.2">
      <c r="B172" s="200"/>
      <c r="C172" s="113"/>
      <c r="D172" s="201"/>
      <c r="E172" s="201"/>
      <c r="F172" s="113"/>
      <c r="G172" s="113"/>
      <c r="H172" s="113"/>
      <c r="I172" s="203"/>
      <c r="J172" s="203"/>
      <c r="K172" s="204"/>
      <c r="L172" s="201"/>
      <c r="M172" s="201"/>
      <c r="N172" s="201"/>
      <c r="O172" s="201"/>
      <c r="P172" s="113"/>
      <c r="Q172" s="113"/>
      <c r="T172" s="201"/>
      <c r="U172" s="113"/>
      <c r="V172" s="113"/>
      <c r="W172" s="113"/>
      <c r="X172" s="113"/>
      <c r="Y172" s="113"/>
      <c r="Z172" s="113"/>
      <c r="AA172" s="113"/>
      <c r="AB172" s="201"/>
      <c r="AC172" s="113"/>
      <c r="AD172" s="113"/>
      <c r="AE172" s="113"/>
      <c r="AF172" s="113"/>
    </row>
    <row r="173" spans="2:32" x14ac:dyDescent="0.2">
      <c r="B173" s="200"/>
      <c r="C173" s="113"/>
      <c r="D173" s="201"/>
      <c r="E173" s="201"/>
      <c r="F173" s="113"/>
      <c r="G173" s="113"/>
      <c r="H173" s="113"/>
      <c r="I173" s="203"/>
      <c r="J173" s="203"/>
      <c r="K173" s="204"/>
      <c r="L173" s="201"/>
      <c r="M173" s="201"/>
      <c r="N173" s="201"/>
      <c r="O173" s="201"/>
      <c r="P173" s="113"/>
      <c r="Q173" s="113"/>
      <c r="T173" s="201"/>
      <c r="U173" s="113"/>
      <c r="V173" s="113"/>
      <c r="W173" s="113"/>
      <c r="X173" s="113"/>
      <c r="Y173" s="113"/>
      <c r="Z173" s="113"/>
      <c r="AA173" s="113"/>
      <c r="AB173" s="201"/>
      <c r="AC173" s="113"/>
      <c r="AD173" s="113"/>
      <c r="AE173" s="113"/>
      <c r="AF173" s="113"/>
    </row>
    <row r="174" spans="2:32" x14ac:dyDescent="0.2">
      <c r="B174" s="200"/>
      <c r="C174" s="113"/>
      <c r="D174" s="201"/>
      <c r="E174" s="201"/>
      <c r="F174" s="113"/>
      <c r="G174" s="113"/>
      <c r="H174" s="113"/>
      <c r="I174" s="203"/>
      <c r="J174" s="203"/>
      <c r="K174" s="204"/>
      <c r="L174" s="201"/>
      <c r="M174" s="201"/>
      <c r="N174" s="201"/>
      <c r="O174" s="201"/>
      <c r="P174" s="113"/>
      <c r="Q174" s="113"/>
      <c r="T174" s="201"/>
      <c r="U174" s="113"/>
      <c r="V174" s="113"/>
      <c r="W174" s="113"/>
      <c r="X174" s="113"/>
      <c r="Y174" s="113"/>
      <c r="Z174" s="113"/>
      <c r="AA174" s="113"/>
      <c r="AB174" s="201"/>
      <c r="AC174" s="113"/>
      <c r="AD174" s="113"/>
      <c r="AE174" s="113"/>
      <c r="AF174" s="113"/>
    </row>
    <row r="175" spans="2:32" x14ac:dyDescent="0.2">
      <c r="B175" s="200"/>
      <c r="C175" s="113"/>
      <c r="D175" s="201"/>
      <c r="E175" s="201"/>
      <c r="F175" s="113"/>
      <c r="G175" s="113"/>
      <c r="H175" s="113"/>
      <c r="I175" s="203"/>
      <c r="J175" s="203"/>
      <c r="K175" s="204"/>
      <c r="L175" s="201"/>
      <c r="M175" s="201"/>
      <c r="N175" s="201"/>
      <c r="O175" s="201"/>
      <c r="P175" s="113"/>
      <c r="Q175" s="113"/>
      <c r="T175" s="201"/>
      <c r="U175" s="113"/>
      <c r="V175" s="113"/>
      <c r="W175" s="113"/>
      <c r="X175" s="113"/>
      <c r="Y175" s="113"/>
      <c r="Z175" s="113"/>
      <c r="AA175" s="113"/>
      <c r="AB175" s="201"/>
      <c r="AC175" s="113"/>
      <c r="AD175" s="113"/>
      <c r="AE175" s="113"/>
      <c r="AF175" s="113"/>
    </row>
    <row r="176" spans="2:32" x14ac:dyDescent="0.2">
      <c r="B176" s="200"/>
      <c r="C176" s="113"/>
      <c r="D176" s="201"/>
      <c r="E176" s="201"/>
      <c r="F176" s="113"/>
      <c r="G176" s="113"/>
      <c r="H176" s="113"/>
      <c r="I176" s="203"/>
      <c r="J176" s="203"/>
      <c r="K176" s="204"/>
      <c r="L176" s="201"/>
      <c r="M176" s="201"/>
      <c r="N176" s="201"/>
      <c r="O176" s="201"/>
      <c r="P176" s="113"/>
      <c r="Q176" s="113"/>
      <c r="T176" s="201"/>
      <c r="U176" s="113"/>
      <c r="V176" s="113"/>
      <c r="W176" s="113"/>
      <c r="X176" s="113"/>
      <c r="Y176" s="113"/>
      <c r="Z176" s="113"/>
      <c r="AA176" s="113"/>
      <c r="AB176" s="201"/>
      <c r="AC176" s="113"/>
      <c r="AD176" s="113"/>
      <c r="AE176" s="113"/>
      <c r="AF176" s="113"/>
    </row>
    <row r="177" spans="2:32" x14ac:dyDescent="0.2">
      <c r="B177" s="200"/>
      <c r="C177" s="113"/>
      <c r="D177" s="201"/>
      <c r="E177" s="201"/>
      <c r="F177" s="113"/>
      <c r="G177" s="113"/>
      <c r="H177" s="113"/>
      <c r="I177" s="203"/>
      <c r="J177" s="203"/>
      <c r="K177" s="204"/>
      <c r="L177" s="201"/>
      <c r="M177" s="201"/>
      <c r="N177" s="201"/>
      <c r="O177" s="201"/>
      <c r="P177" s="113"/>
      <c r="Q177" s="113"/>
      <c r="T177" s="201"/>
      <c r="U177" s="113"/>
      <c r="V177" s="113"/>
      <c r="W177" s="113"/>
      <c r="X177" s="113"/>
      <c r="Y177" s="113"/>
      <c r="Z177" s="113"/>
      <c r="AA177" s="113"/>
      <c r="AB177" s="201"/>
      <c r="AC177" s="113"/>
      <c r="AD177" s="113"/>
      <c r="AE177" s="113"/>
      <c r="AF177" s="113"/>
    </row>
    <row r="178" spans="2:32" x14ac:dyDescent="0.2">
      <c r="B178" s="200"/>
      <c r="C178" s="113"/>
      <c r="D178" s="201"/>
      <c r="E178" s="201"/>
      <c r="F178" s="113"/>
      <c r="G178" s="113"/>
      <c r="H178" s="113"/>
      <c r="I178" s="203"/>
      <c r="J178" s="203"/>
      <c r="K178" s="204"/>
      <c r="L178" s="201"/>
      <c r="M178" s="201"/>
      <c r="N178" s="201"/>
      <c r="O178" s="201"/>
      <c r="P178" s="113"/>
      <c r="Q178" s="113"/>
      <c r="T178" s="201"/>
      <c r="U178" s="113"/>
      <c r="V178" s="113"/>
      <c r="W178" s="113"/>
      <c r="X178" s="113"/>
      <c r="Y178" s="113"/>
      <c r="Z178" s="113"/>
      <c r="AA178" s="113"/>
      <c r="AB178" s="201"/>
      <c r="AC178" s="113"/>
      <c r="AD178" s="113"/>
      <c r="AE178" s="113"/>
      <c r="AF178" s="113"/>
    </row>
    <row r="179" spans="2:32" x14ac:dyDescent="0.2">
      <c r="B179" s="200"/>
      <c r="C179" s="113"/>
      <c r="D179" s="201"/>
      <c r="E179" s="201"/>
      <c r="F179" s="113"/>
      <c r="G179" s="113"/>
      <c r="H179" s="113"/>
      <c r="I179" s="203"/>
      <c r="J179" s="203"/>
      <c r="K179" s="204"/>
      <c r="L179" s="201"/>
      <c r="M179" s="201"/>
      <c r="N179" s="201"/>
      <c r="O179" s="201"/>
      <c r="P179" s="113"/>
      <c r="Q179" s="113"/>
      <c r="T179" s="201"/>
      <c r="U179" s="113"/>
      <c r="V179" s="113"/>
      <c r="W179" s="113"/>
      <c r="X179" s="113"/>
      <c r="Y179" s="113"/>
      <c r="Z179" s="113"/>
      <c r="AA179" s="113"/>
      <c r="AB179" s="201"/>
      <c r="AC179" s="113"/>
      <c r="AD179" s="113"/>
      <c r="AE179" s="113"/>
      <c r="AF179" s="113"/>
    </row>
    <row r="180" spans="2:32" x14ac:dyDescent="0.2">
      <c r="B180" s="200"/>
      <c r="C180" s="113"/>
      <c r="D180" s="201"/>
      <c r="E180" s="201"/>
      <c r="F180" s="113"/>
      <c r="G180" s="113"/>
      <c r="H180" s="113"/>
      <c r="I180" s="203"/>
      <c r="J180" s="203"/>
      <c r="K180" s="204"/>
      <c r="L180" s="201"/>
      <c r="M180" s="201"/>
      <c r="N180" s="201"/>
      <c r="O180" s="201"/>
      <c r="P180" s="113"/>
      <c r="Q180" s="113"/>
      <c r="T180" s="201"/>
      <c r="U180" s="113"/>
      <c r="V180" s="113"/>
      <c r="W180" s="113"/>
      <c r="X180" s="113"/>
      <c r="Y180" s="113"/>
      <c r="Z180" s="113"/>
      <c r="AA180" s="113"/>
      <c r="AB180" s="201"/>
      <c r="AC180" s="113"/>
      <c r="AD180" s="113"/>
      <c r="AE180" s="113"/>
      <c r="AF180" s="113"/>
    </row>
    <row r="181" spans="2:32" x14ac:dyDescent="0.2">
      <c r="B181" s="200"/>
      <c r="C181" s="113"/>
      <c r="D181" s="201"/>
      <c r="E181" s="201"/>
      <c r="F181" s="113"/>
      <c r="G181" s="113"/>
      <c r="H181" s="113"/>
      <c r="I181" s="203"/>
      <c r="J181" s="203"/>
      <c r="K181" s="204"/>
      <c r="L181" s="201"/>
      <c r="M181" s="201"/>
      <c r="N181" s="201"/>
      <c r="O181" s="201"/>
      <c r="P181" s="113"/>
      <c r="Q181" s="113"/>
      <c r="T181" s="201"/>
      <c r="U181" s="113"/>
      <c r="V181" s="113"/>
      <c r="W181" s="113"/>
      <c r="X181" s="113"/>
      <c r="Y181" s="113"/>
      <c r="Z181" s="113"/>
      <c r="AA181" s="113"/>
      <c r="AB181" s="201"/>
      <c r="AC181" s="113"/>
      <c r="AD181" s="113"/>
      <c r="AE181" s="113"/>
      <c r="AF181" s="113"/>
    </row>
    <row r="182" spans="2:32" x14ac:dyDescent="0.2">
      <c r="B182" s="200"/>
      <c r="C182" s="113"/>
      <c r="D182" s="201"/>
      <c r="E182" s="201"/>
      <c r="F182" s="113"/>
      <c r="G182" s="113"/>
      <c r="H182" s="113"/>
      <c r="I182" s="203"/>
      <c r="J182" s="203"/>
      <c r="K182" s="204"/>
      <c r="L182" s="201"/>
      <c r="M182" s="201"/>
      <c r="N182" s="201"/>
      <c r="O182" s="201"/>
      <c r="P182" s="113"/>
      <c r="Q182" s="113"/>
      <c r="T182" s="201"/>
      <c r="U182" s="113"/>
      <c r="V182" s="113"/>
      <c r="W182" s="113"/>
      <c r="X182" s="113"/>
      <c r="Y182" s="113"/>
      <c r="Z182" s="113"/>
      <c r="AA182" s="113"/>
      <c r="AB182" s="201"/>
      <c r="AC182" s="113"/>
      <c r="AD182" s="113"/>
      <c r="AE182" s="113"/>
      <c r="AF182" s="113"/>
    </row>
    <row r="183" spans="2:32" x14ac:dyDescent="0.2">
      <c r="B183" s="200"/>
      <c r="C183" s="113"/>
      <c r="D183" s="201"/>
      <c r="E183" s="201"/>
      <c r="F183" s="113"/>
      <c r="G183" s="113"/>
      <c r="H183" s="113"/>
      <c r="I183" s="203"/>
      <c r="J183" s="203"/>
      <c r="K183" s="204"/>
      <c r="L183" s="201"/>
      <c r="M183" s="201"/>
      <c r="N183" s="201"/>
      <c r="O183" s="201"/>
      <c r="P183" s="113"/>
      <c r="Q183" s="113"/>
      <c r="T183" s="201"/>
      <c r="U183" s="113"/>
      <c r="V183" s="113"/>
      <c r="W183" s="113"/>
      <c r="X183" s="113"/>
      <c r="Y183" s="113"/>
      <c r="Z183" s="113"/>
      <c r="AA183" s="113"/>
      <c r="AB183" s="201"/>
      <c r="AC183" s="113"/>
      <c r="AD183" s="113"/>
      <c r="AE183" s="113"/>
      <c r="AF183" s="113"/>
    </row>
    <row r="184" spans="2:32" x14ac:dyDescent="0.2">
      <c r="B184" s="200"/>
      <c r="C184" s="113"/>
      <c r="D184" s="201"/>
      <c r="E184" s="201"/>
      <c r="F184" s="113"/>
      <c r="G184" s="113"/>
      <c r="H184" s="113"/>
      <c r="I184" s="203"/>
      <c r="J184" s="203"/>
      <c r="K184" s="204"/>
      <c r="L184" s="201"/>
      <c r="M184" s="201"/>
      <c r="N184" s="201"/>
      <c r="O184" s="201"/>
      <c r="P184" s="113"/>
      <c r="Q184" s="113"/>
      <c r="T184" s="201"/>
      <c r="U184" s="113"/>
      <c r="V184" s="113"/>
      <c r="W184" s="113"/>
      <c r="X184" s="113"/>
      <c r="Y184" s="113"/>
      <c r="Z184" s="113"/>
      <c r="AA184" s="113"/>
      <c r="AB184" s="201"/>
      <c r="AC184" s="113"/>
      <c r="AD184" s="113"/>
      <c r="AE184" s="113"/>
      <c r="AF184" s="113"/>
    </row>
    <row r="185" spans="2:32" x14ac:dyDescent="0.2">
      <c r="B185" s="200"/>
      <c r="C185" s="113"/>
      <c r="D185" s="201"/>
      <c r="E185" s="201"/>
      <c r="F185" s="113"/>
      <c r="G185" s="113"/>
      <c r="H185" s="113"/>
      <c r="I185" s="203"/>
      <c r="J185" s="203"/>
      <c r="K185" s="204"/>
      <c r="L185" s="201"/>
      <c r="M185" s="201"/>
      <c r="N185" s="201"/>
      <c r="O185" s="201"/>
      <c r="P185" s="113"/>
      <c r="Q185" s="113"/>
      <c r="T185" s="201"/>
      <c r="U185" s="113"/>
      <c r="V185" s="113"/>
      <c r="W185" s="113"/>
      <c r="X185" s="113"/>
      <c r="Y185" s="113"/>
      <c r="Z185" s="113"/>
      <c r="AA185" s="113"/>
      <c r="AB185" s="201"/>
      <c r="AC185" s="113"/>
      <c r="AD185" s="113"/>
      <c r="AE185" s="113"/>
      <c r="AF185" s="113"/>
    </row>
    <row r="186" spans="2:32" x14ac:dyDescent="0.2">
      <c r="B186" s="200"/>
      <c r="C186" s="113"/>
      <c r="D186" s="201"/>
      <c r="E186" s="201"/>
      <c r="F186" s="113"/>
      <c r="G186" s="113"/>
      <c r="H186" s="113"/>
      <c r="I186" s="203"/>
      <c r="J186" s="203"/>
      <c r="K186" s="204"/>
      <c r="L186" s="201"/>
      <c r="M186" s="201"/>
      <c r="N186" s="201"/>
      <c r="O186" s="201"/>
      <c r="P186" s="113"/>
      <c r="Q186" s="113"/>
      <c r="T186" s="201"/>
      <c r="U186" s="113"/>
      <c r="V186" s="113"/>
      <c r="W186" s="113"/>
      <c r="X186" s="113"/>
      <c r="Y186" s="113"/>
      <c r="Z186" s="113"/>
      <c r="AA186" s="113"/>
      <c r="AB186" s="201"/>
      <c r="AC186" s="113"/>
      <c r="AD186" s="113"/>
      <c r="AE186" s="113"/>
      <c r="AF186" s="113"/>
    </row>
    <row r="187" spans="2:32" x14ac:dyDescent="0.2">
      <c r="B187" s="200"/>
      <c r="C187" s="113"/>
      <c r="D187" s="201"/>
      <c r="E187" s="201"/>
      <c r="F187" s="113"/>
      <c r="G187" s="113"/>
      <c r="H187" s="113"/>
      <c r="I187" s="203"/>
      <c r="J187" s="203"/>
      <c r="K187" s="204"/>
      <c r="L187" s="201"/>
      <c r="M187" s="201"/>
      <c r="N187" s="201"/>
      <c r="O187" s="201"/>
      <c r="P187" s="113"/>
      <c r="Q187" s="113"/>
      <c r="T187" s="201"/>
      <c r="U187" s="113"/>
      <c r="V187" s="113"/>
      <c r="W187" s="113"/>
      <c r="X187" s="113"/>
      <c r="Y187" s="113"/>
      <c r="Z187" s="113"/>
      <c r="AA187" s="113"/>
      <c r="AB187" s="201"/>
      <c r="AC187" s="113"/>
      <c r="AD187" s="113"/>
      <c r="AE187" s="113"/>
      <c r="AF187" s="113"/>
    </row>
    <row r="188" spans="2:32" x14ac:dyDescent="0.2">
      <c r="B188" s="200"/>
      <c r="C188" s="113"/>
      <c r="D188" s="201"/>
      <c r="E188" s="201"/>
      <c r="F188" s="113"/>
      <c r="G188" s="113"/>
      <c r="H188" s="113"/>
      <c r="I188" s="203"/>
      <c r="J188" s="203"/>
      <c r="K188" s="204"/>
      <c r="L188" s="201"/>
      <c r="M188" s="201"/>
      <c r="N188" s="201"/>
      <c r="O188" s="201"/>
      <c r="P188" s="113"/>
      <c r="Q188" s="113"/>
      <c r="T188" s="201"/>
      <c r="U188" s="113"/>
      <c r="V188" s="113"/>
      <c r="W188" s="113"/>
      <c r="X188" s="113"/>
      <c r="Y188" s="113"/>
      <c r="Z188" s="113"/>
      <c r="AA188" s="113"/>
      <c r="AB188" s="201"/>
      <c r="AC188" s="113"/>
      <c r="AD188" s="113"/>
      <c r="AE188" s="113"/>
      <c r="AF188" s="113"/>
    </row>
    <row r="189" spans="2:32" x14ac:dyDescent="0.2">
      <c r="B189" s="200"/>
      <c r="C189" s="113"/>
      <c r="D189" s="201"/>
      <c r="E189" s="201"/>
      <c r="F189" s="113"/>
      <c r="G189" s="113"/>
      <c r="H189" s="113"/>
      <c r="I189" s="203"/>
      <c r="J189" s="203"/>
      <c r="K189" s="204"/>
      <c r="L189" s="201"/>
      <c r="M189" s="201"/>
      <c r="N189" s="201"/>
      <c r="O189" s="201"/>
      <c r="P189" s="113"/>
      <c r="Q189" s="113"/>
      <c r="T189" s="201"/>
      <c r="U189" s="113"/>
      <c r="V189" s="113"/>
      <c r="W189" s="113"/>
      <c r="X189" s="113"/>
      <c r="Y189" s="113"/>
      <c r="Z189" s="113"/>
      <c r="AA189" s="113"/>
      <c r="AB189" s="201"/>
      <c r="AC189" s="113"/>
      <c r="AD189" s="113"/>
      <c r="AE189" s="113"/>
      <c r="AF189" s="113"/>
    </row>
    <row r="190" spans="2:32" x14ac:dyDescent="0.2">
      <c r="B190" s="200"/>
      <c r="C190" s="113"/>
      <c r="D190" s="201"/>
      <c r="E190" s="201"/>
      <c r="F190" s="113"/>
      <c r="G190" s="113"/>
      <c r="H190" s="113"/>
      <c r="I190" s="203"/>
      <c r="J190" s="203"/>
      <c r="K190" s="204"/>
      <c r="L190" s="201"/>
      <c r="M190" s="201"/>
      <c r="N190" s="201"/>
      <c r="O190" s="201"/>
      <c r="P190" s="113"/>
      <c r="Q190" s="113"/>
      <c r="T190" s="201"/>
      <c r="U190" s="113"/>
      <c r="V190" s="113"/>
      <c r="W190" s="113"/>
      <c r="X190" s="113"/>
      <c r="Y190" s="113"/>
      <c r="Z190" s="113"/>
      <c r="AA190" s="113"/>
      <c r="AB190" s="201"/>
      <c r="AC190" s="113"/>
      <c r="AD190" s="113"/>
      <c r="AE190" s="113"/>
      <c r="AF190" s="113"/>
    </row>
    <row r="191" spans="2:32" x14ac:dyDescent="0.2">
      <c r="B191" s="200"/>
      <c r="C191" s="113"/>
      <c r="D191" s="201"/>
      <c r="E191" s="201"/>
      <c r="F191" s="113"/>
      <c r="G191" s="113"/>
      <c r="H191" s="113"/>
      <c r="I191" s="203"/>
      <c r="J191" s="203"/>
      <c r="K191" s="204"/>
      <c r="L191" s="201"/>
      <c r="M191" s="201"/>
      <c r="N191" s="201"/>
      <c r="O191" s="201"/>
      <c r="P191" s="113"/>
      <c r="Q191" s="113"/>
      <c r="T191" s="201"/>
      <c r="U191" s="113"/>
      <c r="V191" s="113"/>
      <c r="W191" s="113"/>
      <c r="X191" s="113"/>
      <c r="Y191" s="113"/>
      <c r="Z191" s="113"/>
      <c r="AA191" s="113"/>
      <c r="AB191" s="201"/>
      <c r="AC191" s="113"/>
      <c r="AD191" s="113"/>
      <c r="AE191" s="113"/>
      <c r="AF191" s="113"/>
    </row>
    <row r="192" spans="2:32" x14ac:dyDescent="0.2">
      <c r="B192" s="200"/>
      <c r="C192" s="113"/>
      <c r="D192" s="201"/>
      <c r="E192" s="201"/>
      <c r="F192" s="113"/>
      <c r="G192" s="113"/>
      <c r="H192" s="113"/>
      <c r="I192" s="203"/>
      <c r="J192" s="203"/>
      <c r="K192" s="204"/>
      <c r="L192" s="201"/>
      <c r="M192" s="201"/>
      <c r="N192" s="201"/>
      <c r="O192" s="201"/>
      <c r="P192" s="113"/>
      <c r="Q192" s="113"/>
      <c r="T192" s="201"/>
      <c r="U192" s="113"/>
      <c r="V192" s="113"/>
      <c r="W192" s="113"/>
      <c r="X192" s="113"/>
      <c r="Y192" s="113"/>
      <c r="Z192" s="113"/>
      <c r="AA192" s="113"/>
      <c r="AB192" s="201"/>
      <c r="AC192" s="113"/>
      <c r="AD192" s="113"/>
      <c r="AE192" s="113"/>
      <c r="AF192" s="113"/>
    </row>
    <row r="193" spans="2:32" x14ac:dyDescent="0.2">
      <c r="B193" s="200"/>
      <c r="C193" s="113"/>
      <c r="D193" s="201"/>
      <c r="E193" s="201"/>
      <c r="F193" s="113"/>
      <c r="G193" s="113"/>
      <c r="H193" s="113"/>
      <c r="I193" s="203"/>
      <c r="J193" s="203"/>
      <c r="K193" s="204"/>
      <c r="L193" s="201"/>
      <c r="M193" s="201"/>
      <c r="N193" s="201"/>
      <c r="O193" s="201"/>
      <c r="P193" s="113"/>
      <c r="Q193" s="113"/>
      <c r="T193" s="201"/>
      <c r="U193" s="113"/>
      <c r="V193" s="113"/>
      <c r="W193" s="113"/>
      <c r="X193" s="113"/>
      <c r="Y193" s="113"/>
      <c r="Z193" s="113"/>
      <c r="AA193" s="113"/>
      <c r="AB193" s="201"/>
      <c r="AC193" s="113"/>
      <c r="AD193" s="113"/>
      <c r="AE193" s="113"/>
      <c r="AF193" s="113"/>
    </row>
    <row r="194" spans="2:32" x14ac:dyDescent="0.2">
      <c r="B194" s="200"/>
      <c r="C194" s="113"/>
      <c r="D194" s="201"/>
      <c r="E194" s="201"/>
      <c r="F194" s="113"/>
      <c r="G194" s="113"/>
      <c r="H194" s="113"/>
      <c r="I194" s="203"/>
      <c r="J194" s="203"/>
      <c r="K194" s="204"/>
      <c r="L194" s="201"/>
      <c r="M194" s="201"/>
      <c r="N194" s="201"/>
      <c r="O194" s="201"/>
      <c r="P194" s="113"/>
      <c r="Q194" s="113"/>
      <c r="T194" s="201"/>
      <c r="U194" s="113"/>
      <c r="V194" s="113"/>
      <c r="W194" s="113"/>
      <c r="X194" s="113"/>
      <c r="Y194" s="113"/>
      <c r="Z194" s="113"/>
      <c r="AA194" s="113"/>
      <c r="AB194" s="201"/>
      <c r="AC194" s="113"/>
      <c r="AD194" s="113"/>
      <c r="AE194" s="113"/>
      <c r="AF194" s="113"/>
    </row>
    <row r="195" spans="2:32" x14ac:dyDescent="0.2">
      <c r="B195" s="200"/>
      <c r="C195" s="113"/>
      <c r="D195" s="201"/>
      <c r="E195" s="201"/>
      <c r="F195" s="113"/>
      <c r="G195" s="113"/>
      <c r="H195" s="113"/>
      <c r="I195" s="203"/>
      <c r="J195" s="203"/>
      <c r="K195" s="204"/>
      <c r="L195" s="201"/>
      <c r="M195" s="201"/>
      <c r="N195" s="201"/>
      <c r="O195" s="201"/>
      <c r="P195" s="113"/>
      <c r="Q195" s="113"/>
      <c r="T195" s="201"/>
      <c r="U195" s="113"/>
      <c r="V195" s="113"/>
      <c r="W195" s="113"/>
      <c r="X195" s="113"/>
      <c r="Y195" s="113"/>
      <c r="Z195" s="113"/>
      <c r="AA195" s="113"/>
      <c r="AB195" s="201"/>
      <c r="AC195" s="113"/>
      <c r="AD195" s="113"/>
      <c r="AE195" s="113"/>
      <c r="AF195" s="113"/>
    </row>
    <row r="196" spans="2:32" x14ac:dyDescent="0.2">
      <c r="B196" s="200"/>
      <c r="C196" s="113"/>
      <c r="D196" s="201"/>
      <c r="E196" s="201"/>
      <c r="F196" s="113"/>
      <c r="G196" s="113"/>
      <c r="H196" s="113"/>
      <c r="I196" s="203"/>
      <c r="J196" s="203"/>
      <c r="K196" s="204"/>
      <c r="L196" s="201"/>
      <c r="M196" s="201"/>
      <c r="N196" s="201"/>
      <c r="O196" s="201"/>
      <c r="P196" s="113"/>
      <c r="Q196" s="113"/>
      <c r="T196" s="201"/>
      <c r="U196" s="113"/>
      <c r="V196" s="113"/>
      <c r="W196" s="113"/>
      <c r="X196" s="113"/>
      <c r="Y196" s="113"/>
      <c r="Z196" s="113"/>
      <c r="AA196" s="113"/>
      <c r="AB196" s="201"/>
      <c r="AC196" s="113"/>
      <c r="AD196" s="113"/>
      <c r="AE196" s="113"/>
      <c r="AF196" s="113"/>
    </row>
    <row r="197" spans="2:32" x14ac:dyDescent="0.2">
      <c r="B197" s="200"/>
      <c r="C197" s="113"/>
      <c r="D197" s="201"/>
      <c r="E197" s="201"/>
      <c r="F197" s="113"/>
      <c r="G197" s="113"/>
      <c r="H197" s="113"/>
      <c r="I197" s="203"/>
      <c r="J197" s="203"/>
      <c r="K197" s="204"/>
      <c r="L197" s="201"/>
      <c r="M197" s="201"/>
      <c r="N197" s="201"/>
      <c r="O197" s="201"/>
      <c r="P197" s="113"/>
      <c r="Q197" s="113"/>
      <c r="T197" s="201"/>
      <c r="U197" s="113"/>
      <c r="V197" s="113"/>
      <c r="W197" s="113"/>
      <c r="X197" s="113"/>
      <c r="Y197" s="113"/>
      <c r="Z197" s="113"/>
      <c r="AA197" s="113"/>
      <c r="AB197" s="201"/>
      <c r="AC197" s="113"/>
      <c r="AD197" s="113"/>
      <c r="AE197" s="113"/>
      <c r="AF197" s="113"/>
    </row>
    <row r="198" spans="2:32" x14ac:dyDescent="0.2">
      <c r="B198" s="200"/>
      <c r="C198" s="113"/>
      <c r="D198" s="201"/>
      <c r="E198" s="201"/>
      <c r="F198" s="113"/>
      <c r="G198" s="113"/>
      <c r="H198" s="113"/>
      <c r="I198" s="203"/>
      <c r="J198" s="203"/>
      <c r="K198" s="204"/>
      <c r="L198" s="201"/>
      <c r="M198" s="201"/>
      <c r="N198" s="201"/>
      <c r="O198" s="201"/>
      <c r="P198" s="113"/>
      <c r="Q198" s="113"/>
      <c r="T198" s="201"/>
      <c r="U198" s="113"/>
      <c r="V198" s="113"/>
      <c r="W198" s="113"/>
      <c r="X198" s="113"/>
      <c r="Y198" s="113"/>
      <c r="Z198" s="113"/>
      <c r="AA198" s="113"/>
      <c r="AB198" s="201"/>
      <c r="AC198" s="113"/>
      <c r="AD198" s="113"/>
      <c r="AE198" s="113"/>
      <c r="AF198" s="113"/>
    </row>
    <row r="199" spans="2:32" x14ac:dyDescent="0.2">
      <c r="B199" s="200"/>
      <c r="C199" s="113"/>
      <c r="D199" s="201"/>
      <c r="E199" s="201"/>
      <c r="F199" s="113"/>
      <c r="G199" s="113"/>
      <c r="H199" s="113"/>
      <c r="I199" s="203"/>
      <c r="J199" s="203"/>
      <c r="K199" s="204"/>
      <c r="L199" s="201"/>
      <c r="M199" s="201"/>
      <c r="N199" s="201"/>
      <c r="O199" s="201"/>
      <c r="P199" s="113"/>
      <c r="Q199" s="113"/>
      <c r="T199" s="201"/>
      <c r="U199" s="113"/>
      <c r="V199" s="113"/>
      <c r="W199" s="113"/>
      <c r="X199" s="113"/>
      <c r="Y199" s="113"/>
      <c r="Z199" s="113"/>
      <c r="AA199" s="113"/>
      <c r="AB199" s="201"/>
      <c r="AC199" s="113"/>
      <c r="AD199" s="113"/>
      <c r="AE199" s="113"/>
      <c r="AF199" s="113"/>
    </row>
    <row r="200" spans="2:32" x14ac:dyDescent="0.2">
      <c r="B200" s="200"/>
      <c r="C200" s="113"/>
      <c r="D200" s="201"/>
      <c r="E200" s="201"/>
      <c r="F200" s="113"/>
      <c r="G200" s="113"/>
      <c r="H200" s="113"/>
      <c r="I200" s="203"/>
      <c r="J200" s="203"/>
      <c r="K200" s="204"/>
      <c r="L200" s="201"/>
      <c r="M200" s="201"/>
      <c r="N200" s="201"/>
      <c r="O200" s="201"/>
      <c r="P200" s="113"/>
      <c r="Q200" s="113"/>
      <c r="T200" s="201"/>
      <c r="U200" s="113"/>
      <c r="V200" s="113"/>
      <c r="W200" s="113"/>
      <c r="X200" s="113"/>
      <c r="Y200" s="113"/>
      <c r="Z200" s="113"/>
      <c r="AA200" s="113"/>
      <c r="AB200" s="201"/>
      <c r="AC200" s="113"/>
      <c r="AD200" s="113"/>
      <c r="AE200" s="113"/>
      <c r="AF200" s="113"/>
    </row>
    <row r="201" spans="2:32" x14ac:dyDescent="0.2">
      <c r="B201" s="200"/>
      <c r="C201" s="113"/>
      <c r="D201" s="201"/>
      <c r="E201" s="201"/>
      <c r="F201" s="113"/>
      <c r="G201" s="113"/>
      <c r="H201" s="113"/>
      <c r="I201" s="203"/>
      <c r="J201" s="203"/>
      <c r="K201" s="204"/>
      <c r="L201" s="201"/>
      <c r="M201" s="201"/>
      <c r="N201" s="201"/>
      <c r="O201" s="201"/>
      <c r="P201" s="113"/>
      <c r="Q201" s="113"/>
      <c r="T201" s="201"/>
      <c r="U201" s="113"/>
      <c r="V201" s="113"/>
      <c r="W201" s="113"/>
      <c r="X201" s="113"/>
      <c r="Y201" s="113"/>
      <c r="Z201" s="113"/>
      <c r="AA201" s="113"/>
      <c r="AB201" s="201"/>
      <c r="AC201" s="113"/>
      <c r="AD201" s="113"/>
      <c r="AE201" s="113"/>
      <c r="AF201" s="113"/>
    </row>
    <row r="202" spans="2:32" x14ac:dyDescent="0.2">
      <c r="B202" s="200"/>
      <c r="C202" s="113"/>
      <c r="D202" s="201"/>
      <c r="E202" s="201"/>
      <c r="F202" s="113"/>
      <c r="G202" s="113"/>
      <c r="H202" s="113"/>
      <c r="I202" s="203"/>
      <c r="J202" s="203"/>
      <c r="K202" s="204"/>
      <c r="L202" s="201"/>
      <c r="M202" s="201"/>
      <c r="N202" s="201"/>
      <c r="O202" s="201"/>
      <c r="P202" s="113"/>
      <c r="Q202" s="113"/>
      <c r="T202" s="201"/>
      <c r="U202" s="113"/>
      <c r="V202" s="113"/>
      <c r="W202" s="113"/>
      <c r="X202" s="113"/>
      <c r="Y202" s="113"/>
      <c r="Z202" s="113"/>
      <c r="AA202" s="113"/>
      <c r="AB202" s="201"/>
      <c r="AC202" s="113"/>
      <c r="AD202" s="113"/>
      <c r="AE202" s="113"/>
      <c r="AF202" s="113"/>
    </row>
    <row r="203" spans="2:32" x14ac:dyDescent="0.2">
      <c r="B203" s="200"/>
      <c r="C203" s="113"/>
      <c r="D203" s="201"/>
      <c r="E203" s="201"/>
      <c r="F203" s="113"/>
      <c r="G203" s="113"/>
      <c r="H203" s="113"/>
      <c r="I203" s="203"/>
      <c r="J203" s="203"/>
      <c r="K203" s="204"/>
      <c r="L203" s="201"/>
      <c r="M203" s="201"/>
      <c r="N203" s="201"/>
      <c r="O203" s="201"/>
      <c r="P203" s="113"/>
      <c r="Q203" s="113"/>
      <c r="T203" s="201"/>
      <c r="U203" s="113"/>
      <c r="V203" s="113"/>
      <c r="W203" s="113"/>
      <c r="X203" s="113"/>
      <c r="Y203" s="113"/>
      <c r="Z203" s="113"/>
      <c r="AA203" s="113"/>
      <c r="AB203" s="201"/>
      <c r="AC203" s="113"/>
      <c r="AD203" s="113"/>
      <c r="AE203" s="113"/>
      <c r="AF203" s="113"/>
    </row>
    <row r="204" spans="2:32" x14ac:dyDescent="0.2">
      <c r="B204" s="200"/>
      <c r="C204" s="113"/>
      <c r="D204" s="201"/>
      <c r="E204" s="201"/>
      <c r="F204" s="113"/>
      <c r="G204" s="113"/>
      <c r="H204" s="113"/>
      <c r="I204" s="203"/>
      <c r="J204" s="203"/>
      <c r="K204" s="204"/>
      <c r="L204" s="201"/>
      <c r="M204" s="201"/>
      <c r="N204" s="201"/>
      <c r="O204" s="201"/>
      <c r="P204" s="113"/>
      <c r="Q204" s="113"/>
      <c r="T204" s="201"/>
      <c r="U204" s="113"/>
      <c r="V204" s="113"/>
      <c r="W204" s="113"/>
      <c r="X204" s="113"/>
      <c r="Y204" s="113"/>
      <c r="Z204" s="113"/>
      <c r="AA204" s="113"/>
      <c r="AB204" s="201"/>
      <c r="AC204" s="113"/>
      <c r="AD204" s="113"/>
      <c r="AE204" s="113"/>
      <c r="AF204" s="113"/>
    </row>
    <row r="205" spans="2:32" x14ac:dyDescent="0.2">
      <c r="B205" s="200"/>
      <c r="C205" s="113"/>
      <c r="D205" s="201"/>
      <c r="E205" s="201"/>
      <c r="F205" s="113"/>
      <c r="G205" s="113"/>
      <c r="H205" s="113"/>
      <c r="I205" s="203"/>
      <c r="J205" s="203"/>
      <c r="K205" s="204"/>
      <c r="L205" s="201"/>
      <c r="M205" s="201"/>
      <c r="N205" s="201"/>
      <c r="O205" s="201"/>
      <c r="P205" s="113"/>
      <c r="Q205" s="113"/>
      <c r="T205" s="201"/>
      <c r="U205" s="113"/>
      <c r="V205" s="113"/>
      <c r="W205" s="113"/>
      <c r="X205" s="113"/>
      <c r="Y205" s="113"/>
      <c r="Z205" s="113"/>
      <c r="AA205" s="113"/>
      <c r="AB205" s="201"/>
      <c r="AC205" s="113"/>
      <c r="AD205" s="113"/>
      <c r="AE205" s="113"/>
      <c r="AF205" s="113"/>
    </row>
    <row r="206" spans="2:32" x14ac:dyDescent="0.2">
      <c r="B206" s="200"/>
      <c r="C206" s="113"/>
      <c r="D206" s="201"/>
      <c r="E206" s="201"/>
      <c r="F206" s="113"/>
      <c r="G206" s="113"/>
      <c r="H206" s="113"/>
      <c r="I206" s="203"/>
      <c r="J206" s="203"/>
      <c r="K206" s="204"/>
      <c r="L206" s="201"/>
      <c r="M206" s="201"/>
      <c r="N206" s="201"/>
      <c r="O206" s="201"/>
      <c r="P206" s="113"/>
      <c r="Q206" s="113"/>
      <c r="T206" s="201"/>
      <c r="U206" s="113"/>
      <c r="V206" s="113"/>
      <c r="W206" s="113"/>
      <c r="X206" s="113"/>
      <c r="Y206" s="113"/>
      <c r="Z206" s="113"/>
      <c r="AA206" s="113"/>
      <c r="AB206" s="201"/>
      <c r="AC206" s="113"/>
      <c r="AD206" s="113"/>
      <c r="AE206" s="113"/>
      <c r="AF206" s="113"/>
    </row>
    <row r="207" spans="2:32" x14ac:dyDescent="0.2">
      <c r="B207" s="200"/>
      <c r="C207" s="113"/>
      <c r="D207" s="201"/>
      <c r="E207" s="201"/>
      <c r="F207" s="113"/>
      <c r="G207" s="113"/>
      <c r="H207" s="113"/>
      <c r="I207" s="203"/>
      <c r="J207" s="203"/>
      <c r="K207" s="204"/>
      <c r="L207" s="201"/>
      <c r="M207" s="201"/>
      <c r="N207" s="201"/>
      <c r="O207" s="201"/>
      <c r="P207" s="113"/>
      <c r="Q207" s="113"/>
      <c r="T207" s="201"/>
      <c r="U207" s="113"/>
      <c r="V207" s="113"/>
      <c r="W207" s="113"/>
      <c r="X207" s="113"/>
      <c r="Y207" s="113"/>
      <c r="Z207" s="113"/>
      <c r="AA207" s="113"/>
      <c r="AB207" s="201"/>
      <c r="AC207" s="113"/>
      <c r="AD207" s="113"/>
      <c r="AE207" s="113"/>
      <c r="AF207" s="113"/>
    </row>
    <row r="208" spans="2:32" x14ac:dyDescent="0.2">
      <c r="B208" s="200"/>
      <c r="C208" s="113"/>
      <c r="D208" s="201"/>
      <c r="E208" s="201"/>
      <c r="F208" s="113"/>
      <c r="G208" s="113"/>
      <c r="H208" s="113"/>
      <c r="I208" s="203"/>
      <c r="J208" s="203"/>
      <c r="K208" s="204"/>
      <c r="L208" s="201"/>
      <c r="M208" s="201"/>
      <c r="N208" s="201"/>
      <c r="O208" s="201"/>
      <c r="P208" s="113"/>
      <c r="Q208" s="113"/>
      <c r="T208" s="201"/>
      <c r="U208" s="113"/>
      <c r="V208" s="113"/>
      <c r="W208" s="113"/>
      <c r="X208" s="113"/>
      <c r="Y208" s="113"/>
      <c r="Z208" s="113"/>
      <c r="AA208" s="113"/>
      <c r="AB208" s="201"/>
      <c r="AC208" s="113"/>
      <c r="AD208" s="113"/>
      <c r="AE208" s="113"/>
      <c r="AF208" s="113"/>
    </row>
    <row r="209" spans="2:32" x14ac:dyDescent="0.2">
      <c r="B209" s="200"/>
      <c r="C209" s="113"/>
      <c r="D209" s="201"/>
      <c r="E209" s="201"/>
      <c r="F209" s="113"/>
      <c r="G209" s="113"/>
      <c r="H209" s="113"/>
      <c r="I209" s="203"/>
      <c r="J209" s="203"/>
      <c r="K209" s="204"/>
      <c r="L209" s="201"/>
      <c r="M209" s="201"/>
      <c r="N209" s="201"/>
      <c r="O209" s="201"/>
      <c r="P209" s="113"/>
      <c r="Q209" s="113"/>
      <c r="T209" s="201"/>
      <c r="U209" s="113"/>
      <c r="V209" s="113"/>
      <c r="W209" s="113"/>
      <c r="X209" s="113"/>
      <c r="Y209" s="113"/>
      <c r="Z209" s="113"/>
      <c r="AA209" s="113"/>
      <c r="AB209" s="201"/>
      <c r="AC209" s="113"/>
      <c r="AD209" s="113"/>
      <c r="AE209" s="113"/>
      <c r="AF209" s="113"/>
    </row>
    <row r="210" spans="2:32" x14ac:dyDescent="0.2">
      <c r="B210" s="200"/>
      <c r="C210" s="113"/>
      <c r="D210" s="201"/>
      <c r="E210" s="201"/>
      <c r="F210" s="113"/>
      <c r="G210" s="113"/>
      <c r="H210" s="113"/>
      <c r="I210" s="203"/>
      <c r="J210" s="203"/>
      <c r="K210" s="204"/>
      <c r="L210" s="201"/>
      <c r="M210" s="201"/>
      <c r="N210" s="201"/>
      <c r="O210" s="201"/>
      <c r="P210" s="113"/>
      <c r="Q210" s="113"/>
      <c r="T210" s="201"/>
      <c r="U210" s="113"/>
      <c r="V210" s="113"/>
      <c r="W210" s="113"/>
      <c r="X210" s="113"/>
      <c r="Y210" s="113"/>
      <c r="Z210" s="113"/>
      <c r="AA210" s="113"/>
      <c r="AB210" s="201"/>
      <c r="AC210" s="113"/>
      <c r="AD210" s="113"/>
      <c r="AE210" s="113"/>
      <c r="AF210" s="113"/>
    </row>
    <row r="211" spans="2:32" x14ac:dyDescent="0.2">
      <c r="B211" s="200"/>
      <c r="C211" s="113"/>
      <c r="D211" s="201"/>
      <c r="E211" s="201"/>
      <c r="F211" s="113"/>
      <c r="G211" s="113"/>
      <c r="H211" s="113"/>
      <c r="I211" s="203"/>
      <c r="J211" s="203"/>
      <c r="K211" s="204"/>
      <c r="L211" s="201"/>
      <c r="M211" s="201"/>
      <c r="N211" s="201"/>
      <c r="O211" s="201"/>
      <c r="P211" s="113"/>
      <c r="Q211" s="113"/>
      <c r="T211" s="201"/>
      <c r="U211" s="113"/>
      <c r="V211" s="113"/>
      <c r="W211" s="113"/>
      <c r="X211" s="113"/>
      <c r="Y211" s="113"/>
      <c r="Z211" s="113"/>
      <c r="AA211" s="113"/>
      <c r="AB211" s="201"/>
      <c r="AC211" s="113"/>
      <c r="AD211" s="113"/>
      <c r="AE211" s="113"/>
      <c r="AF211" s="113"/>
    </row>
    <row r="212" spans="2:32" x14ac:dyDescent="0.2">
      <c r="B212" s="200"/>
      <c r="C212" s="113"/>
      <c r="D212" s="201"/>
      <c r="E212" s="201"/>
      <c r="F212" s="113"/>
      <c r="G212" s="113"/>
      <c r="H212" s="113"/>
      <c r="I212" s="203"/>
      <c r="J212" s="203"/>
      <c r="K212" s="204"/>
      <c r="L212" s="201"/>
      <c r="M212" s="201"/>
      <c r="N212" s="201"/>
      <c r="O212" s="201"/>
      <c r="P212" s="113"/>
      <c r="Q212" s="113"/>
      <c r="T212" s="201"/>
      <c r="U212" s="113"/>
      <c r="V212" s="113"/>
      <c r="W212" s="113"/>
      <c r="X212" s="113"/>
      <c r="Y212" s="113"/>
      <c r="Z212" s="113"/>
      <c r="AA212" s="113"/>
      <c r="AB212" s="201"/>
      <c r="AC212" s="113"/>
      <c r="AD212" s="113"/>
      <c r="AE212" s="113"/>
      <c r="AF212" s="113"/>
    </row>
    <row r="213" spans="2:32" x14ac:dyDescent="0.2">
      <c r="B213" s="200"/>
      <c r="C213" s="113"/>
      <c r="D213" s="201"/>
      <c r="E213" s="201"/>
      <c r="F213" s="113"/>
      <c r="G213" s="113"/>
      <c r="H213" s="113"/>
      <c r="I213" s="203"/>
      <c r="J213" s="203"/>
      <c r="K213" s="204"/>
      <c r="L213" s="201"/>
      <c r="M213" s="201"/>
      <c r="N213" s="201"/>
      <c r="O213" s="201"/>
      <c r="P213" s="113"/>
      <c r="Q213" s="113"/>
      <c r="T213" s="201"/>
      <c r="U213" s="113"/>
      <c r="V213" s="113"/>
      <c r="W213" s="113"/>
      <c r="X213" s="113"/>
      <c r="Y213" s="113"/>
      <c r="Z213" s="113"/>
      <c r="AA213" s="113"/>
      <c r="AB213" s="201"/>
      <c r="AC213" s="113"/>
      <c r="AD213" s="113"/>
      <c r="AE213" s="113"/>
      <c r="AF213" s="113"/>
    </row>
    <row r="214" spans="2:32" x14ac:dyDescent="0.2">
      <c r="B214" s="200"/>
      <c r="C214" s="113"/>
      <c r="D214" s="201"/>
      <c r="E214" s="201"/>
      <c r="F214" s="113"/>
      <c r="G214" s="113"/>
      <c r="H214" s="113"/>
      <c r="I214" s="203"/>
      <c r="J214" s="203"/>
      <c r="K214" s="204"/>
      <c r="L214" s="201"/>
      <c r="M214" s="201"/>
      <c r="N214" s="201"/>
      <c r="O214" s="201"/>
      <c r="P214" s="113"/>
      <c r="Q214" s="113"/>
      <c r="T214" s="201"/>
      <c r="U214" s="113"/>
      <c r="V214" s="113"/>
      <c r="W214" s="113"/>
      <c r="X214" s="113"/>
      <c r="Y214" s="113"/>
      <c r="Z214" s="113"/>
      <c r="AA214" s="113"/>
      <c r="AB214" s="201"/>
      <c r="AC214" s="113"/>
      <c r="AD214" s="113"/>
      <c r="AE214" s="113"/>
      <c r="AF214" s="113"/>
    </row>
    <row r="215" spans="2:32" x14ac:dyDescent="0.2">
      <c r="B215" s="200"/>
      <c r="C215" s="113"/>
      <c r="D215" s="201"/>
      <c r="E215" s="201"/>
      <c r="F215" s="113"/>
      <c r="G215" s="113"/>
      <c r="H215" s="113"/>
      <c r="I215" s="203"/>
      <c r="J215" s="203"/>
      <c r="K215" s="204"/>
      <c r="L215" s="201"/>
      <c r="M215" s="201"/>
      <c r="N215" s="201"/>
      <c r="O215" s="201"/>
      <c r="P215" s="113"/>
      <c r="Q215" s="113"/>
      <c r="T215" s="201"/>
      <c r="U215" s="113"/>
      <c r="V215" s="113"/>
      <c r="W215" s="113"/>
      <c r="X215" s="113"/>
      <c r="Y215" s="113"/>
      <c r="Z215" s="113"/>
      <c r="AA215" s="113"/>
      <c r="AB215" s="201"/>
      <c r="AC215" s="113"/>
      <c r="AD215" s="113"/>
      <c r="AE215" s="113"/>
      <c r="AF215" s="113"/>
    </row>
    <row r="216" spans="2:32" x14ac:dyDescent="0.2">
      <c r="B216" s="200"/>
      <c r="C216" s="113"/>
      <c r="D216" s="201"/>
      <c r="E216" s="201"/>
      <c r="F216" s="113"/>
      <c r="G216" s="113"/>
      <c r="H216" s="113"/>
      <c r="I216" s="203"/>
      <c r="J216" s="203"/>
      <c r="K216" s="204"/>
      <c r="L216" s="201"/>
      <c r="M216" s="201"/>
      <c r="N216" s="201"/>
      <c r="O216" s="201"/>
      <c r="P216" s="113"/>
      <c r="Q216" s="113"/>
      <c r="T216" s="201"/>
      <c r="U216" s="113"/>
      <c r="V216" s="113"/>
      <c r="W216" s="113"/>
      <c r="X216" s="113"/>
      <c r="Y216" s="113"/>
      <c r="Z216" s="113"/>
      <c r="AA216" s="113"/>
      <c r="AB216" s="201"/>
      <c r="AC216" s="113"/>
      <c r="AD216" s="113"/>
      <c r="AE216" s="113"/>
      <c r="AF216" s="113"/>
    </row>
    <row r="217" spans="2:32" x14ac:dyDescent="0.2">
      <c r="B217" s="200"/>
      <c r="C217" s="113"/>
      <c r="D217" s="201"/>
      <c r="E217" s="201"/>
      <c r="F217" s="113"/>
      <c r="G217" s="113"/>
      <c r="H217" s="113"/>
      <c r="I217" s="203"/>
      <c r="J217" s="203"/>
      <c r="K217" s="204"/>
      <c r="L217" s="201"/>
      <c r="M217" s="201"/>
      <c r="N217" s="201"/>
      <c r="O217" s="201"/>
      <c r="P217" s="113"/>
      <c r="Q217" s="113"/>
      <c r="T217" s="201"/>
      <c r="U217" s="113"/>
      <c r="V217" s="113"/>
      <c r="W217" s="113"/>
      <c r="X217" s="113"/>
      <c r="Y217" s="113"/>
      <c r="Z217" s="113"/>
      <c r="AA217" s="113"/>
      <c r="AB217" s="201"/>
      <c r="AC217" s="113"/>
      <c r="AD217" s="113"/>
      <c r="AE217" s="113"/>
      <c r="AF217" s="113"/>
    </row>
    <row r="218" spans="2:32" x14ac:dyDescent="0.2">
      <c r="B218" s="200"/>
      <c r="C218" s="113"/>
      <c r="D218" s="201"/>
      <c r="E218" s="201"/>
      <c r="F218" s="113"/>
      <c r="G218" s="113"/>
      <c r="H218" s="113"/>
      <c r="I218" s="203"/>
      <c r="J218" s="203"/>
      <c r="K218" s="204"/>
      <c r="L218" s="201"/>
      <c r="M218" s="201"/>
      <c r="N218" s="201"/>
      <c r="O218" s="201"/>
      <c r="P218" s="113"/>
      <c r="Q218" s="113"/>
      <c r="T218" s="201"/>
      <c r="U218" s="113"/>
      <c r="V218" s="113"/>
      <c r="W218" s="113"/>
      <c r="X218" s="113"/>
      <c r="Y218" s="113"/>
      <c r="Z218" s="113"/>
      <c r="AA218" s="113"/>
      <c r="AB218" s="201"/>
      <c r="AC218" s="113"/>
      <c r="AD218" s="113"/>
      <c r="AE218" s="113"/>
      <c r="AF218" s="113"/>
    </row>
    <row r="219" spans="2:32" x14ac:dyDescent="0.2">
      <c r="B219" s="200"/>
      <c r="C219" s="113"/>
      <c r="D219" s="201"/>
      <c r="E219" s="201"/>
      <c r="F219" s="113"/>
      <c r="G219" s="113"/>
      <c r="H219" s="113"/>
      <c r="I219" s="203"/>
      <c r="J219" s="203"/>
      <c r="K219" s="204"/>
      <c r="L219" s="201"/>
      <c r="M219" s="201"/>
      <c r="N219" s="201"/>
      <c r="O219" s="201"/>
      <c r="P219" s="113"/>
      <c r="Q219" s="113"/>
      <c r="T219" s="201"/>
      <c r="U219" s="113"/>
      <c r="V219" s="113"/>
      <c r="W219" s="113"/>
      <c r="X219" s="113"/>
      <c r="Y219" s="113"/>
      <c r="Z219" s="113"/>
      <c r="AA219" s="113"/>
      <c r="AB219" s="201"/>
      <c r="AC219" s="113"/>
      <c r="AD219" s="113"/>
      <c r="AE219" s="113"/>
      <c r="AF219" s="113"/>
    </row>
    <row r="220" spans="2:32" x14ac:dyDescent="0.2">
      <c r="B220" s="200"/>
      <c r="C220" s="113"/>
      <c r="D220" s="201"/>
      <c r="E220" s="201"/>
      <c r="F220" s="113"/>
      <c r="G220" s="113"/>
      <c r="H220" s="113"/>
      <c r="I220" s="203"/>
      <c r="J220" s="203"/>
      <c r="K220" s="204"/>
      <c r="L220" s="201"/>
      <c r="M220" s="201"/>
      <c r="N220" s="201"/>
      <c r="O220" s="201"/>
      <c r="P220" s="113"/>
      <c r="Q220" s="113"/>
      <c r="T220" s="201"/>
      <c r="U220" s="113"/>
      <c r="V220" s="113"/>
      <c r="W220" s="113"/>
      <c r="X220" s="113"/>
      <c r="Y220" s="113"/>
      <c r="Z220" s="113"/>
      <c r="AA220" s="113"/>
      <c r="AB220" s="201"/>
      <c r="AC220" s="113"/>
      <c r="AD220" s="113"/>
      <c r="AE220" s="113"/>
      <c r="AF220" s="113"/>
    </row>
    <row r="221" spans="2:32" x14ac:dyDescent="0.2">
      <c r="B221" s="200"/>
      <c r="C221" s="113"/>
      <c r="D221" s="201"/>
      <c r="E221" s="201"/>
      <c r="F221" s="113"/>
      <c r="G221" s="113"/>
      <c r="H221" s="113"/>
      <c r="I221" s="203"/>
      <c r="J221" s="203"/>
      <c r="K221" s="204"/>
      <c r="L221" s="201"/>
      <c r="M221" s="201"/>
      <c r="N221" s="201"/>
      <c r="O221" s="201"/>
      <c r="P221" s="113"/>
      <c r="Q221" s="113"/>
      <c r="T221" s="201"/>
      <c r="U221" s="113"/>
      <c r="V221" s="113"/>
      <c r="W221" s="113"/>
      <c r="X221" s="113"/>
      <c r="Y221" s="113"/>
      <c r="Z221" s="113"/>
      <c r="AA221" s="113"/>
      <c r="AB221" s="201"/>
      <c r="AC221" s="113"/>
      <c r="AD221" s="113"/>
      <c r="AE221" s="113"/>
      <c r="AF221" s="113"/>
    </row>
    <row r="222" spans="2:32" x14ac:dyDescent="0.2">
      <c r="B222" s="200"/>
      <c r="C222" s="113"/>
      <c r="D222" s="201"/>
      <c r="E222" s="201"/>
      <c r="F222" s="113"/>
      <c r="G222" s="113"/>
      <c r="H222" s="113"/>
      <c r="I222" s="203"/>
      <c r="J222" s="203"/>
      <c r="K222" s="204"/>
      <c r="L222" s="201"/>
      <c r="M222" s="201"/>
      <c r="N222" s="201"/>
      <c r="O222" s="201"/>
      <c r="P222" s="113"/>
      <c r="Q222" s="113"/>
      <c r="T222" s="201"/>
      <c r="U222" s="113"/>
      <c r="V222" s="113"/>
      <c r="W222" s="113"/>
      <c r="X222" s="113"/>
      <c r="Y222" s="113"/>
      <c r="Z222" s="113"/>
      <c r="AA222" s="113"/>
      <c r="AB222" s="201"/>
      <c r="AC222" s="113"/>
      <c r="AD222" s="113"/>
      <c r="AE222" s="113"/>
      <c r="AF222" s="113"/>
    </row>
    <row r="223" spans="2:32" x14ac:dyDescent="0.2">
      <c r="B223" s="200"/>
      <c r="C223" s="113"/>
      <c r="D223" s="201"/>
      <c r="E223" s="201"/>
      <c r="F223" s="113"/>
      <c r="G223" s="113"/>
      <c r="H223" s="113"/>
      <c r="I223" s="203"/>
      <c r="J223" s="203"/>
      <c r="K223" s="204"/>
      <c r="L223" s="201"/>
      <c r="M223" s="201"/>
      <c r="N223" s="201"/>
      <c r="O223" s="201"/>
      <c r="P223" s="113"/>
      <c r="Q223" s="113"/>
      <c r="T223" s="201"/>
      <c r="U223" s="113"/>
      <c r="V223" s="113"/>
      <c r="W223" s="113"/>
      <c r="X223" s="113"/>
      <c r="Y223" s="113"/>
      <c r="Z223" s="113"/>
      <c r="AA223" s="113"/>
      <c r="AB223" s="201"/>
      <c r="AC223" s="113"/>
      <c r="AD223" s="113"/>
      <c r="AE223" s="113"/>
      <c r="AF223" s="113"/>
    </row>
    <row r="224" spans="2:32" x14ac:dyDescent="0.2">
      <c r="B224" s="200"/>
      <c r="C224" s="113"/>
      <c r="D224" s="201"/>
      <c r="E224" s="201"/>
      <c r="F224" s="113"/>
      <c r="G224" s="113"/>
      <c r="H224" s="113"/>
      <c r="I224" s="203"/>
      <c r="J224" s="203"/>
      <c r="K224" s="204"/>
      <c r="L224" s="201"/>
      <c r="M224" s="201"/>
      <c r="N224" s="201"/>
      <c r="O224" s="201"/>
      <c r="P224" s="113"/>
      <c r="Q224" s="113"/>
      <c r="T224" s="201"/>
      <c r="U224" s="113"/>
      <c r="V224" s="113"/>
      <c r="W224" s="113"/>
      <c r="X224" s="113"/>
      <c r="Y224" s="113"/>
      <c r="Z224" s="113"/>
      <c r="AA224" s="113"/>
      <c r="AB224" s="201"/>
      <c r="AC224" s="113"/>
      <c r="AD224" s="113"/>
      <c r="AE224" s="113"/>
      <c r="AF224" s="113"/>
    </row>
    <row r="225" spans="2:32" x14ac:dyDescent="0.2">
      <c r="B225" s="200"/>
      <c r="C225" s="113"/>
      <c r="D225" s="201"/>
      <c r="E225" s="201"/>
      <c r="F225" s="113"/>
      <c r="G225" s="113"/>
      <c r="H225" s="113"/>
      <c r="I225" s="203"/>
      <c r="J225" s="203"/>
      <c r="K225" s="204"/>
      <c r="L225" s="201"/>
      <c r="M225" s="201"/>
      <c r="N225" s="201"/>
      <c r="O225" s="201"/>
      <c r="P225" s="113"/>
      <c r="Q225" s="113"/>
      <c r="T225" s="201"/>
      <c r="U225" s="113"/>
      <c r="V225" s="113"/>
      <c r="W225" s="113"/>
      <c r="X225" s="113"/>
      <c r="Y225" s="113"/>
      <c r="Z225" s="113"/>
      <c r="AA225" s="113"/>
      <c r="AB225" s="201"/>
      <c r="AC225" s="113"/>
      <c r="AD225" s="113"/>
      <c r="AE225" s="113"/>
      <c r="AF225" s="113"/>
    </row>
    <row r="226" spans="2:32" x14ac:dyDescent="0.2">
      <c r="B226" s="200"/>
      <c r="C226" s="113"/>
      <c r="D226" s="201"/>
      <c r="E226" s="201"/>
      <c r="F226" s="113"/>
      <c r="G226" s="113"/>
      <c r="H226" s="113"/>
      <c r="I226" s="203"/>
      <c r="J226" s="203"/>
      <c r="K226" s="204"/>
      <c r="L226" s="201"/>
      <c r="M226" s="201"/>
      <c r="N226" s="201"/>
      <c r="O226" s="201"/>
      <c r="P226" s="113"/>
      <c r="Q226" s="113"/>
      <c r="T226" s="201"/>
      <c r="U226" s="113"/>
      <c r="V226" s="113"/>
      <c r="W226" s="113"/>
      <c r="X226" s="113"/>
      <c r="Y226" s="113"/>
      <c r="Z226" s="113"/>
      <c r="AA226" s="113"/>
      <c r="AB226" s="201"/>
      <c r="AC226" s="113"/>
      <c r="AD226" s="113"/>
      <c r="AE226" s="113"/>
      <c r="AF226" s="113"/>
    </row>
    <row r="227" spans="2:32" x14ac:dyDescent="0.2">
      <c r="B227" s="200"/>
      <c r="C227" s="113"/>
      <c r="D227" s="201"/>
      <c r="E227" s="201"/>
      <c r="F227" s="113"/>
      <c r="G227" s="113"/>
      <c r="H227" s="113"/>
      <c r="I227" s="203"/>
      <c r="J227" s="203"/>
      <c r="K227" s="204"/>
      <c r="L227" s="201"/>
      <c r="M227" s="201"/>
      <c r="N227" s="201"/>
      <c r="O227" s="201"/>
      <c r="P227" s="113"/>
      <c r="Q227" s="113"/>
      <c r="T227" s="201"/>
      <c r="U227" s="113"/>
      <c r="V227" s="113"/>
      <c r="W227" s="113"/>
      <c r="X227" s="113"/>
      <c r="Y227" s="113"/>
      <c r="Z227" s="113"/>
      <c r="AA227" s="113"/>
      <c r="AB227" s="201"/>
      <c r="AC227" s="113"/>
      <c r="AD227" s="113"/>
      <c r="AE227" s="113"/>
      <c r="AF227" s="113"/>
    </row>
    <row r="228" spans="2:32" x14ac:dyDescent="0.2">
      <c r="B228" s="200"/>
      <c r="C228" s="113"/>
      <c r="D228" s="201"/>
      <c r="E228" s="201"/>
      <c r="F228" s="113"/>
      <c r="G228" s="113"/>
      <c r="H228" s="113"/>
      <c r="I228" s="203"/>
      <c r="J228" s="203"/>
      <c r="K228" s="204"/>
      <c r="L228" s="201"/>
      <c r="M228" s="201"/>
      <c r="N228" s="201"/>
      <c r="O228" s="201"/>
      <c r="P228" s="113"/>
      <c r="Q228" s="113"/>
      <c r="T228" s="201"/>
      <c r="U228" s="113"/>
      <c r="V228" s="113"/>
      <c r="W228" s="113"/>
      <c r="X228" s="113"/>
      <c r="Y228" s="113"/>
      <c r="Z228" s="113"/>
      <c r="AA228" s="113"/>
      <c r="AB228" s="201"/>
      <c r="AC228" s="113"/>
      <c r="AD228" s="113"/>
      <c r="AE228" s="113"/>
      <c r="AF228" s="113"/>
    </row>
    <row r="229" spans="2:32" x14ac:dyDescent="0.2">
      <c r="B229" s="200"/>
      <c r="C229" s="113"/>
      <c r="D229" s="201"/>
      <c r="E229" s="201"/>
      <c r="F229" s="113"/>
      <c r="G229" s="113"/>
      <c r="H229" s="113"/>
      <c r="I229" s="203"/>
      <c r="J229" s="203"/>
      <c r="K229" s="204"/>
      <c r="L229" s="201"/>
      <c r="M229" s="201"/>
      <c r="N229" s="201"/>
      <c r="O229" s="201"/>
      <c r="P229" s="113"/>
      <c r="Q229" s="113"/>
      <c r="T229" s="201"/>
      <c r="U229" s="113"/>
      <c r="V229" s="113"/>
      <c r="W229" s="113"/>
      <c r="X229" s="113"/>
      <c r="Y229" s="113"/>
      <c r="Z229" s="113"/>
      <c r="AA229" s="113"/>
      <c r="AB229" s="201"/>
      <c r="AC229" s="113"/>
      <c r="AD229" s="113"/>
      <c r="AE229" s="113"/>
      <c r="AF229" s="113"/>
    </row>
    <row r="230" spans="2:32" x14ac:dyDescent="0.2">
      <c r="B230" s="200"/>
      <c r="C230" s="113"/>
      <c r="D230" s="201"/>
      <c r="E230" s="201"/>
      <c r="F230" s="113"/>
      <c r="G230" s="113"/>
      <c r="H230" s="113"/>
      <c r="I230" s="203"/>
      <c r="J230" s="203"/>
      <c r="K230" s="204"/>
      <c r="L230" s="201"/>
      <c r="M230" s="201"/>
      <c r="N230" s="201"/>
      <c r="O230" s="201"/>
      <c r="P230" s="113"/>
      <c r="Q230" s="113"/>
      <c r="T230" s="201"/>
      <c r="U230" s="113"/>
      <c r="V230" s="113"/>
      <c r="W230" s="113"/>
      <c r="X230" s="113"/>
      <c r="Y230" s="113"/>
      <c r="Z230" s="113"/>
      <c r="AA230" s="113"/>
      <c r="AB230" s="201"/>
      <c r="AC230" s="113"/>
      <c r="AD230" s="113"/>
      <c r="AE230" s="113"/>
      <c r="AF230" s="113"/>
    </row>
    <row r="231" spans="2:32" x14ac:dyDescent="0.2">
      <c r="B231" s="200"/>
      <c r="C231" s="113"/>
      <c r="D231" s="201"/>
      <c r="E231" s="201"/>
      <c r="F231" s="113"/>
      <c r="G231" s="113"/>
      <c r="H231" s="113"/>
      <c r="I231" s="203"/>
      <c r="J231" s="203"/>
      <c r="K231" s="204"/>
      <c r="L231" s="201"/>
      <c r="M231" s="201"/>
      <c r="N231" s="201"/>
      <c r="O231" s="201"/>
      <c r="P231" s="113"/>
      <c r="Q231" s="113"/>
      <c r="T231" s="201"/>
      <c r="U231" s="113"/>
      <c r="V231" s="113"/>
      <c r="W231" s="113"/>
      <c r="X231" s="113"/>
      <c r="Y231" s="113"/>
      <c r="Z231" s="113"/>
      <c r="AA231" s="113"/>
      <c r="AB231" s="201"/>
      <c r="AC231" s="113"/>
      <c r="AD231" s="113"/>
      <c r="AE231" s="113"/>
      <c r="AF231" s="113"/>
    </row>
    <row r="232" spans="2:32" x14ac:dyDescent="0.2">
      <c r="B232" s="200"/>
      <c r="C232" s="113"/>
      <c r="D232" s="201"/>
      <c r="E232" s="201"/>
      <c r="F232" s="113"/>
      <c r="G232" s="113"/>
      <c r="H232" s="113"/>
      <c r="I232" s="203"/>
      <c r="J232" s="203"/>
      <c r="K232" s="204"/>
      <c r="L232" s="201"/>
      <c r="M232" s="201"/>
      <c r="N232" s="201"/>
      <c r="O232" s="201"/>
      <c r="P232" s="113"/>
      <c r="Q232" s="113"/>
      <c r="T232" s="201"/>
      <c r="U232" s="113"/>
      <c r="V232" s="113"/>
      <c r="W232" s="113"/>
      <c r="X232" s="113"/>
      <c r="Y232" s="113"/>
      <c r="Z232" s="113"/>
      <c r="AA232" s="113"/>
      <c r="AB232" s="201"/>
      <c r="AC232" s="113"/>
      <c r="AD232" s="113"/>
      <c r="AE232" s="113"/>
      <c r="AF232" s="113"/>
    </row>
    <row r="233" spans="2:32" x14ac:dyDescent="0.2">
      <c r="B233" s="200"/>
      <c r="C233" s="113"/>
      <c r="D233" s="201"/>
      <c r="E233" s="201"/>
      <c r="F233" s="113"/>
      <c r="G233" s="113"/>
      <c r="H233" s="113"/>
      <c r="I233" s="203"/>
      <c r="J233" s="203"/>
      <c r="K233" s="204"/>
      <c r="L233" s="201"/>
      <c r="M233" s="201"/>
      <c r="N233" s="201"/>
      <c r="O233" s="201"/>
      <c r="P233" s="113"/>
      <c r="Q233" s="113"/>
      <c r="T233" s="201"/>
      <c r="U233" s="113"/>
      <c r="V233" s="113"/>
      <c r="W233" s="113"/>
      <c r="X233" s="113"/>
      <c r="Y233" s="113"/>
      <c r="Z233" s="113"/>
      <c r="AA233" s="113"/>
      <c r="AB233" s="201"/>
      <c r="AC233" s="113"/>
      <c r="AD233" s="113"/>
      <c r="AE233" s="113"/>
      <c r="AF233" s="113"/>
    </row>
    <row r="234" spans="2:32" x14ac:dyDescent="0.2">
      <c r="B234" s="200"/>
      <c r="C234" s="113"/>
      <c r="D234" s="201"/>
      <c r="E234" s="201"/>
      <c r="F234" s="113"/>
      <c r="G234" s="113"/>
      <c r="H234" s="113"/>
      <c r="I234" s="203"/>
      <c r="J234" s="203"/>
      <c r="K234" s="204"/>
      <c r="L234" s="201"/>
      <c r="M234" s="201"/>
      <c r="N234" s="201"/>
      <c r="O234" s="201"/>
      <c r="P234" s="113"/>
      <c r="Q234" s="113"/>
      <c r="T234" s="201"/>
      <c r="U234" s="113"/>
      <c r="V234" s="113"/>
      <c r="W234" s="113"/>
      <c r="X234" s="113"/>
      <c r="Y234" s="113"/>
      <c r="Z234" s="113"/>
      <c r="AA234" s="113"/>
      <c r="AB234" s="201"/>
      <c r="AC234" s="113"/>
      <c r="AD234" s="113"/>
      <c r="AE234" s="113"/>
      <c r="AF234" s="113"/>
    </row>
    <row r="235" spans="2:32" x14ac:dyDescent="0.2">
      <c r="B235" s="200"/>
      <c r="C235" s="113"/>
      <c r="D235" s="201"/>
      <c r="E235" s="201"/>
      <c r="F235" s="113"/>
      <c r="G235" s="113"/>
      <c r="H235" s="113"/>
      <c r="I235" s="203"/>
      <c r="J235" s="203"/>
      <c r="K235" s="204"/>
      <c r="L235" s="201"/>
      <c r="M235" s="201"/>
      <c r="N235" s="201"/>
      <c r="O235" s="201"/>
      <c r="P235" s="113"/>
      <c r="Q235" s="113"/>
      <c r="T235" s="201"/>
      <c r="U235" s="113"/>
      <c r="V235" s="113"/>
      <c r="W235" s="113"/>
      <c r="X235" s="113"/>
      <c r="Y235" s="113"/>
      <c r="Z235" s="113"/>
      <c r="AA235" s="113"/>
      <c r="AB235" s="201"/>
      <c r="AC235" s="113"/>
      <c r="AD235" s="113"/>
      <c r="AE235" s="113"/>
      <c r="AF235" s="113"/>
    </row>
    <row r="236" spans="2:32" x14ac:dyDescent="0.2">
      <c r="B236" s="200"/>
      <c r="C236" s="113"/>
      <c r="D236" s="201"/>
      <c r="E236" s="201"/>
      <c r="F236" s="113"/>
      <c r="G236" s="113"/>
      <c r="H236" s="113"/>
      <c r="I236" s="203"/>
      <c r="J236" s="203"/>
      <c r="K236" s="204"/>
      <c r="L236" s="201"/>
      <c r="M236" s="201"/>
      <c r="N236" s="201"/>
      <c r="O236" s="201"/>
      <c r="P236" s="113"/>
      <c r="Q236" s="113"/>
      <c r="T236" s="201"/>
      <c r="U236" s="113"/>
      <c r="V236" s="113"/>
      <c r="W236" s="113"/>
      <c r="X236" s="113"/>
      <c r="Y236" s="113"/>
      <c r="Z236" s="113"/>
      <c r="AA236" s="113"/>
      <c r="AB236" s="201"/>
      <c r="AC236" s="113"/>
      <c r="AD236" s="113"/>
      <c r="AE236" s="113"/>
      <c r="AF236" s="113"/>
    </row>
    <row r="237" spans="2:32" x14ac:dyDescent="0.2">
      <c r="B237" s="200"/>
      <c r="C237" s="113"/>
      <c r="D237" s="201"/>
      <c r="E237" s="201"/>
      <c r="F237" s="113"/>
      <c r="G237" s="113"/>
      <c r="H237" s="113"/>
      <c r="I237" s="203"/>
      <c r="J237" s="203"/>
      <c r="K237" s="204"/>
      <c r="L237" s="201"/>
      <c r="M237" s="201"/>
      <c r="N237" s="201"/>
      <c r="O237" s="201"/>
      <c r="P237" s="113"/>
      <c r="Q237" s="113"/>
      <c r="T237" s="201"/>
      <c r="U237" s="113"/>
      <c r="V237" s="113"/>
      <c r="W237" s="113"/>
      <c r="X237" s="113"/>
      <c r="Y237" s="113"/>
      <c r="Z237" s="113"/>
      <c r="AA237" s="113"/>
      <c r="AB237" s="201"/>
      <c r="AC237" s="113"/>
      <c r="AD237" s="113"/>
      <c r="AE237" s="113"/>
      <c r="AF237" s="113"/>
    </row>
    <row r="238" spans="2:32" x14ac:dyDescent="0.2">
      <c r="B238" s="200"/>
      <c r="C238" s="113"/>
      <c r="D238" s="201"/>
      <c r="E238" s="201"/>
      <c r="F238" s="113"/>
      <c r="G238" s="113"/>
      <c r="H238" s="113"/>
      <c r="I238" s="203"/>
      <c r="J238" s="203"/>
      <c r="K238" s="204"/>
      <c r="L238" s="201"/>
      <c r="M238" s="201"/>
      <c r="N238" s="201"/>
      <c r="O238" s="201"/>
      <c r="P238" s="113"/>
      <c r="Q238" s="113"/>
      <c r="T238" s="201"/>
      <c r="U238" s="113"/>
      <c r="V238" s="113"/>
      <c r="W238" s="113"/>
      <c r="X238" s="113"/>
      <c r="Y238" s="113"/>
      <c r="Z238" s="113"/>
      <c r="AA238" s="113"/>
      <c r="AB238" s="201"/>
      <c r="AC238" s="113"/>
      <c r="AD238" s="113"/>
      <c r="AE238" s="113"/>
      <c r="AF238" s="113"/>
    </row>
    <row r="239" spans="2:32" x14ac:dyDescent="0.2">
      <c r="B239" s="200"/>
      <c r="C239" s="113"/>
      <c r="D239" s="201"/>
      <c r="E239" s="201"/>
      <c r="F239" s="113"/>
      <c r="G239" s="113"/>
      <c r="H239" s="113"/>
      <c r="I239" s="203"/>
      <c r="J239" s="203"/>
      <c r="K239" s="204"/>
      <c r="L239" s="201"/>
      <c r="M239" s="201"/>
      <c r="N239" s="201"/>
      <c r="O239" s="201"/>
      <c r="P239" s="113"/>
      <c r="Q239" s="113"/>
      <c r="T239" s="201"/>
      <c r="U239" s="113"/>
      <c r="V239" s="113"/>
      <c r="W239" s="113"/>
      <c r="X239" s="113"/>
      <c r="Y239" s="113"/>
      <c r="Z239" s="113"/>
      <c r="AA239" s="113"/>
      <c r="AB239" s="201"/>
      <c r="AC239" s="113"/>
      <c r="AD239" s="113"/>
      <c r="AE239" s="113"/>
      <c r="AF239" s="113"/>
    </row>
    <row r="240" spans="2:32" x14ac:dyDescent="0.2">
      <c r="B240" s="200"/>
      <c r="C240" s="113"/>
      <c r="D240" s="201"/>
      <c r="E240" s="201"/>
      <c r="F240" s="113"/>
      <c r="G240" s="113"/>
      <c r="H240" s="113"/>
      <c r="I240" s="203"/>
      <c r="J240" s="203"/>
      <c r="K240" s="204"/>
      <c r="L240" s="201"/>
      <c r="M240" s="201"/>
      <c r="N240" s="201"/>
      <c r="O240" s="201"/>
      <c r="P240" s="113"/>
      <c r="Q240" s="113"/>
      <c r="T240" s="201"/>
      <c r="U240" s="113"/>
      <c r="V240" s="113"/>
      <c r="W240" s="113"/>
      <c r="X240" s="113"/>
      <c r="Y240" s="113"/>
      <c r="Z240" s="113"/>
      <c r="AA240" s="113"/>
      <c r="AB240" s="201"/>
      <c r="AC240" s="113"/>
      <c r="AD240" s="113"/>
      <c r="AE240" s="113"/>
      <c r="AF240" s="113"/>
    </row>
    <row r="241" spans="2:32" x14ac:dyDescent="0.2">
      <c r="B241" s="200"/>
      <c r="C241" s="113"/>
      <c r="D241" s="201"/>
      <c r="E241" s="201"/>
      <c r="F241" s="113"/>
      <c r="G241" s="113"/>
      <c r="H241" s="113"/>
      <c r="I241" s="203"/>
      <c r="J241" s="203"/>
      <c r="K241" s="204"/>
      <c r="L241" s="201"/>
      <c r="M241" s="201"/>
      <c r="N241" s="201"/>
      <c r="O241" s="201"/>
      <c r="P241" s="113"/>
      <c r="Q241" s="113"/>
      <c r="T241" s="201"/>
      <c r="U241" s="113"/>
      <c r="V241" s="113"/>
      <c r="W241" s="113"/>
      <c r="X241" s="113"/>
      <c r="Y241" s="113"/>
      <c r="Z241" s="113"/>
      <c r="AA241" s="113"/>
      <c r="AB241" s="201"/>
      <c r="AC241" s="113"/>
      <c r="AD241" s="113"/>
      <c r="AE241" s="113"/>
      <c r="AF241" s="113"/>
    </row>
    <row r="242" spans="2:32" x14ac:dyDescent="0.2">
      <c r="B242" s="200"/>
      <c r="C242" s="113"/>
      <c r="D242" s="201"/>
      <c r="E242" s="201"/>
      <c r="F242" s="113"/>
      <c r="G242" s="113"/>
      <c r="H242" s="113"/>
      <c r="I242" s="203"/>
      <c r="J242" s="203"/>
      <c r="K242" s="204"/>
      <c r="L242" s="201"/>
      <c r="M242" s="201"/>
      <c r="N242" s="201"/>
      <c r="O242" s="201"/>
      <c r="P242" s="113"/>
      <c r="Q242" s="113"/>
      <c r="T242" s="201"/>
      <c r="U242" s="113"/>
      <c r="V242" s="113"/>
      <c r="W242" s="113"/>
      <c r="X242" s="113"/>
      <c r="Y242" s="113"/>
      <c r="Z242" s="113"/>
      <c r="AA242" s="113"/>
      <c r="AB242" s="201"/>
      <c r="AC242" s="113"/>
      <c r="AD242" s="113"/>
      <c r="AE242" s="113"/>
      <c r="AF242" s="113"/>
    </row>
    <row r="243" spans="2:32" x14ac:dyDescent="0.2">
      <c r="B243" s="200"/>
      <c r="C243" s="113"/>
      <c r="D243" s="201"/>
      <c r="E243" s="201"/>
      <c r="F243" s="113"/>
      <c r="G243" s="113"/>
      <c r="H243" s="113"/>
      <c r="I243" s="203"/>
      <c r="J243" s="203"/>
      <c r="K243" s="204"/>
      <c r="L243" s="201"/>
      <c r="M243" s="201"/>
      <c r="N243" s="201"/>
      <c r="O243" s="201"/>
      <c r="P243" s="113"/>
      <c r="Q243" s="113"/>
      <c r="T243" s="201"/>
      <c r="U243" s="113"/>
      <c r="V243" s="113"/>
      <c r="W243" s="113"/>
      <c r="X243" s="113"/>
      <c r="Y243" s="113"/>
      <c r="Z243" s="113"/>
      <c r="AA243" s="113"/>
      <c r="AB243" s="201"/>
      <c r="AC243" s="113"/>
      <c r="AD243" s="113"/>
      <c r="AE243" s="113"/>
      <c r="AF243" s="113"/>
    </row>
    <row r="244" spans="2:32" x14ac:dyDescent="0.2">
      <c r="B244" s="200"/>
      <c r="C244" s="113"/>
      <c r="D244" s="201"/>
      <c r="E244" s="201"/>
      <c r="F244" s="113"/>
      <c r="G244" s="113"/>
      <c r="H244" s="113"/>
      <c r="I244" s="203"/>
      <c r="J244" s="203"/>
      <c r="K244" s="204"/>
      <c r="L244" s="201"/>
      <c r="M244" s="201"/>
      <c r="N244" s="201"/>
      <c r="O244" s="201"/>
      <c r="P244" s="113"/>
      <c r="Q244" s="113"/>
      <c r="T244" s="201"/>
      <c r="U244" s="113"/>
      <c r="V244" s="113"/>
      <c r="W244" s="113"/>
      <c r="X244" s="113"/>
      <c r="Y244" s="113"/>
      <c r="Z244" s="113"/>
      <c r="AA244" s="113"/>
      <c r="AB244" s="201"/>
      <c r="AC244" s="113"/>
      <c r="AD244" s="113"/>
      <c r="AE244" s="113"/>
      <c r="AF244" s="113"/>
    </row>
    <row r="245" spans="2:32" x14ac:dyDescent="0.2">
      <c r="B245" s="200"/>
      <c r="C245" s="113"/>
      <c r="D245" s="201"/>
      <c r="E245" s="201"/>
      <c r="F245" s="113"/>
      <c r="G245" s="113"/>
      <c r="H245" s="113"/>
      <c r="I245" s="203"/>
      <c r="J245" s="203"/>
      <c r="K245" s="204"/>
      <c r="L245" s="201"/>
      <c r="M245" s="201"/>
      <c r="N245" s="201"/>
      <c r="O245" s="201"/>
      <c r="P245" s="113"/>
      <c r="Q245" s="113"/>
      <c r="T245" s="201"/>
      <c r="U245" s="113"/>
      <c r="V245" s="113"/>
      <c r="W245" s="113"/>
      <c r="X245" s="113"/>
      <c r="Y245" s="113"/>
      <c r="Z245" s="113"/>
      <c r="AA245" s="113"/>
      <c r="AB245" s="201"/>
      <c r="AC245" s="113"/>
      <c r="AD245" s="113"/>
      <c r="AE245" s="113"/>
      <c r="AF245" s="113"/>
    </row>
    <row r="246" spans="2:32" x14ac:dyDescent="0.2">
      <c r="B246" s="200"/>
      <c r="C246" s="113"/>
      <c r="D246" s="201"/>
      <c r="E246" s="201"/>
      <c r="F246" s="113"/>
      <c r="G246" s="113"/>
      <c r="H246" s="113"/>
      <c r="I246" s="203"/>
      <c r="J246" s="203"/>
      <c r="K246" s="204"/>
      <c r="L246" s="201"/>
      <c r="M246" s="201"/>
      <c r="N246" s="201"/>
      <c r="O246" s="201"/>
      <c r="P246" s="113"/>
      <c r="Q246" s="113"/>
      <c r="T246" s="201"/>
      <c r="U246" s="113"/>
      <c r="V246" s="113"/>
      <c r="W246" s="113"/>
      <c r="X246" s="113"/>
      <c r="Y246" s="113"/>
      <c r="Z246" s="113"/>
      <c r="AA246" s="113"/>
      <c r="AB246" s="201"/>
      <c r="AC246" s="113"/>
      <c r="AD246" s="113"/>
      <c r="AE246" s="113"/>
      <c r="AF246" s="113"/>
    </row>
    <row r="247" spans="2:32" x14ac:dyDescent="0.2">
      <c r="B247" s="200"/>
      <c r="C247" s="113"/>
      <c r="D247" s="201"/>
      <c r="E247" s="201"/>
      <c r="F247" s="113"/>
      <c r="G247" s="113"/>
      <c r="H247" s="113"/>
      <c r="I247" s="203"/>
      <c r="J247" s="203"/>
      <c r="K247" s="204"/>
      <c r="L247" s="201"/>
      <c r="M247" s="201"/>
      <c r="N247" s="201"/>
      <c r="O247" s="201"/>
      <c r="P247" s="113"/>
      <c r="Q247" s="113"/>
      <c r="T247" s="201"/>
      <c r="U247" s="113"/>
      <c r="V247" s="113"/>
      <c r="W247" s="113"/>
      <c r="X247" s="113"/>
      <c r="Y247" s="113"/>
      <c r="Z247" s="113"/>
      <c r="AA247" s="113"/>
      <c r="AB247" s="201"/>
      <c r="AC247" s="113"/>
      <c r="AD247" s="113"/>
      <c r="AE247" s="113"/>
      <c r="AF247" s="113"/>
    </row>
    <row r="248" spans="2:32" x14ac:dyDescent="0.2">
      <c r="B248" s="200"/>
      <c r="C248" s="113"/>
      <c r="D248" s="201"/>
      <c r="E248" s="201"/>
      <c r="F248" s="113"/>
      <c r="G248" s="113"/>
      <c r="H248" s="113"/>
      <c r="I248" s="203"/>
      <c r="J248" s="203"/>
      <c r="K248" s="204"/>
      <c r="L248" s="201"/>
      <c r="M248" s="201"/>
      <c r="N248" s="201"/>
      <c r="O248" s="201"/>
      <c r="P248" s="113"/>
      <c r="Q248" s="113"/>
      <c r="T248" s="201"/>
      <c r="U248" s="113"/>
      <c r="V248" s="113"/>
      <c r="W248" s="113"/>
      <c r="X248" s="113"/>
      <c r="Y248" s="113"/>
      <c r="Z248" s="113"/>
      <c r="AA248" s="113"/>
      <c r="AB248" s="201"/>
      <c r="AC248" s="113"/>
      <c r="AD248" s="113"/>
      <c r="AE248" s="113"/>
      <c r="AF248" s="113"/>
    </row>
    <row r="249" spans="2:32" x14ac:dyDescent="0.2">
      <c r="B249" s="200"/>
      <c r="C249" s="113"/>
      <c r="D249" s="201"/>
      <c r="E249" s="201"/>
      <c r="F249" s="113"/>
      <c r="G249" s="113"/>
      <c r="H249" s="113"/>
      <c r="I249" s="203"/>
      <c r="J249" s="203"/>
      <c r="K249" s="204"/>
      <c r="L249" s="201"/>
      <c r="M249" s="201"/>
      <c r="N249" s="201"/>
      <c r="O249" s="201"/>
      <c r="P249" s="113"/>
      <c r="Q249" s="113"/>
      <c r="T249" s="201"/>
      <c r="U249" s="113"/>
      <c r="V249" s="113"/>
      <c r="W249" s="113"/>
      <c r="X249" s="113"/>
      <c r="Y249" s="113"/>
      <c r="Z249" s="113"/>
      <c r="AA249" s="113"/>
      <c r="AB249" s="201"/>
      <c r="AC249" s="113"/>
      <c r="AD249" s="113"/>
      <c r="AE249" s="113"/>
      <c r="AF249" s="113"/>
    </row>
    <row r="250" spans="2:32" x14ac:dyDescent="0.2">
      <c r="B250" s="200"/>
      <c r="C250" s="113"/>
      <c r="D250" s="201"/>
      <c r="E250" s="201"/>
      <c r="F250" s="113"/>
      <c r="G250" s="113"/>
      <c r="H250" s="113"/>
      <c r="I250" s="203"/>
      <c r="J250" s="203"/>
      <c r="K250" s="204"/>
      <c r="L250" s="201"/>
      <c r="M250" s="201"/>
      <c r="N250" s="201"/>
      <c r="O250" s="201"/>
      <c r="P250" s="113"/>
      <c r="Q250" s="113"/>
      <c r="T250" s="201"/>
      <c r="U250" s="113"/>
      <c r="V250" s="113"/>
      <c r="W250" s="113"/>
      <c r="X250" s="113"/>
      <c r="Y250" s="113"/>
      <c r="Z250" s="113"/>
      <c r="AA250" s="113"/>
      <c r="AB250" s="201"/>
      <c r="AC250" s="113"/>
      <c r="AD250" s="113"/>
      <c r="AE250" s="113"/>
      <c r="AF250" s="113"/>
    </row>
    <row r="251" spans="2:32" x14ac:dyDescent="0.2">
      <c r="B251" s="200"/>
      <c r="C251" s="113"/>
      <c r="D251" s="201"/>
      <c r="E251" s="201"/>
      <c r="F251" s="113"/>
      <c r="G251" s="113"/>
      <c r="H251" s="113"/>
      <c r="I251" s="203"/>
      <c r="J251" s="203"/>
      <c r="K251" s="204"/>
      <c r="L251" s="201"/>
      <c r="M251" s="201"/>
      <c r="N251" s="201"/>
      <c r="O251" s="201"/>
      <c r="P251" s="113"/>
      <c r="Q251" s="113"/>
      <c r="T251" s="201"/>
      <c r="U251" s="113"/>
      <c r="V251" s="113"/>
      <c r="W251" s="113"/>
      <c r="X251" s="113"/>
      <c r="Y251" s="113"/>
      <c r="Z251" s="113"/>
      <c r="AA251" s="113"/>
      <c r="AB251" s="201"/>
      <c r="AC251" s="113"/>
      <c r="AD251" s="113"/>
      <c r="AE251" s="113"/>
      <c r="AF251" s="113"/>
    </row>
    <row r="252" spans="2:32" x14ac:dyDescent="0.2">
      <c r="B252" s="200"/>
      <c r="C252" s="113"/>
      <c r="D252" s="201"/>
      <c r="E252" s="201"/>
      <c r="F252" s="113"/>
      <c r="G252" s="113"/>
      <c r="H252" s="113"/>
      <c r="I252" s="203"/>
      <c r="J252" s="203"/>
      <c r="K252" s="204"/>
      <c r="L252" s="201"/>
      <c r="M252" s="201"/>
      <c r="N252" s="201"/>
      <c r="O252" s="201"/>
      <c r="P252" s="113"/>
      <c r="Q252" s="113"/>
      <c r="T252" s="201"/>
      <c r="U252" s="113"/>
      <c r="V252" s="113"/>
      <c r="W252" s="113"/>
      <c r="X252" s="113"/>
      <c r="Y252" s="113"/>
      <c r="Z252" s="113"/>
      <c r="AA252" s="113"/>
      <c r="AB252" s="201"/>
      <c r="AC252" s="113"/>
      <c r="AD252" s="113"/>
      <c r="AE252" s="113"/>
      <c r="AF252" s="113"/>
    </row>
    <row r="253" spans="2:32" x14ac:dyDescent="0.2">
      <c r="B253" s="200"/>
      <c r="C253" s="113"/>
      <c r="D253" s="201"/>
      <c r="E253" s="201"/>
      <c r="F253" s="113"/>
      <c r="G253" s="113"/>
      <c r="H253" s="113"/>
      <c r="I253" s="203"/>
      <c r="J253" s="203"/>
      <c r="K253" s="204"/>
      <c r="L253" s="201"/>
      <c r="M253" s="201"/>
      <c r="N253" s="201"/>
      <c r="O253" s="201"/>
      <c r="P253" s="113"/>
      <c r="Q253" s="113"/>
      <c r="T253" s="201"/>
      <c r="U253" s="113"/>
      <c r="V253" s="113"/>
      <c r="W253" s="113"/>
      <c r="X253" s="113"/>
      <c r="Y253" s="113"/>
      <c r="Z253" s="113"/>
      <c r="AA253" s="113"/>
      <c r="AB253" s="201"/>
      <c r="AC253" s="113"/>
      <c r="AD253" s="113"/>
      <c r="AE253" s="113"/>
      <c r="AF253" s="113"/>
    </row>
    <row r="254" spans="2:32" x14ac:dyDescent="0.2">
      <c r="B254" s="200"/>
      <c r="C254" s="113"/>
      <c r="D254" s="201"/>
      <c r="E254" s="201"/>
      <c r="F254" s="113"/>
      <c r="G254" s="113"/>
      <c r="H254" s="113"/>
      <c r="I254" s="203"/>
      <c r="J254" s="203"/>
      <c r="K254" s="204"/>
      <c r="L254" s="201"/>
      <c r="M254" s="201"/>
      <c r="N254" s="201"/>
      <c r="O254" s="201"/>
      <c r="P254" s="113"/>
      <c r="Q254" s="113"/>
      <c r="T254" s="201"/>
      <c r="U254" s="113"/>
      <c r="V254" s="113"/>
      <c r="W254" s="113"/>
      <c r="X254" s="113"/>
      <c r="Y254" s="113"/>
      <c r="Z254" s="113"/>
      <c r="AA254" s="113"/>
      <c r="AB254" s="201"/>
      <c r="AC254" s="113"/>
      <c r="AD254" s="113"/>
      <c r="AE254" s="113"/>
      <c r="AF254" s="113"/>
    </row>
    <row r="255" spans="2:32" x14ac:dyDescent="0.2">
      <c r="B255" s="200"/>
      <c r="C255" s="113"/>
      <c r="D255" s="201"/>
      <c r="E255" s="201"/>
      <c r="F255" s="113"/>
      <c r="G255" s="113"/>
      <c r="H255" s="113"/>
      <c r="I255" s="203"/>
      <c r="J255" s="203"/>
      <c r="K255" s="204"/>
      <c r="L255" s="201"/>
      <c r="M255" s="201"/>
      <c r="N255" s="201"/>
      <c r="O255" s="201"/>
      <c r="P255" s="113"/>
      <c r="Q255" s="113"/>
      <c r="T255" s="201"/>
      <c r="U255" s="113"/>
      <c r="V255" s="113"/>
      <c r="W255" s="113"/>
      <c r="X255" s="113"/>
      <c r="Y255" s="113"/>
      <c r="Z255" s="113"/>
      <c r="AA255" s="113"/>
      <c r="AB255" s="201"/>
      <c r="AC255" s="113"/>
      <c r="AD255" s="113"/>
      <c r="AE255" s="113"/>
      <c r="AF255" s="113"/>
    </row>
    <row r="256" spans="2:32" x14ac:dyDescent="0.2">
      <c r="B256" s="200"/>
      <c r="C256" s="113"/>
      <c r="D256" s="201"/>
      <c r="E256" s="201"/>
      <c r="F256" s="113"/>
      <c r="G256" s="113"/>
      <c r="H256" s="113"/>
      <c r="I256" s="203"/>
      <c r="J256" s="203"/>
      <c r="K256" s="204"/>
      <c r="L256" s="201"/>
      <c r="M256" s="201"/>
      <c r="N256" s="201"/>
      <c r="O256" s="201"/>
      <c r="P256" s="113"/>
      <c r="Q256" s="113"/>
      <c r="T256" s="201"/>
      <c r="U256" s="113"/>
      <c r="V256" s="113"/>
      <c r="W256" s="113"/>
      <c r="X256" s="113"/>
      <c r="Y256" s="113"/>
      <c r="Z256" s="113"/>
      <c r="AA256" s="113"/>
      <c r="AB256" s="201"/>
      <c r="AC256" s="113"/>
      <c r="AD256" s="113"/>
      <c r="AE256" s="113"/>
      <c r="AF256" s="113"/>
    </row>
    <row r="257" spans="2:32" x14ac:dyDescent="0.2">
      <c r="B257" s="200"/>
      <c r="C257" s="113"/>
      <c r="D257" s="201"/>
      <c r="E257" s="201"/>
      <c r="F257" s="113"/>
      <c r="G257" s="113"/>
      <c r="H257" s="113"/>
      <c r="I257" s="203"/>
      <c r="J257" s="203"/>
      <c r="K257" s="204"/>
      <c r="L257" s="201"/>
      <c r="M257" s="201"/>
      <c r="N257" s="201"/>
      <c r="O257" s="201"/>
      <c r="P257" s="113"/>
      <c r="Q257" s="113"/>
      <c r="T257" s="201"/>
      <c r="U257" s="113"/>
      <c r="V257" s="113"/>
      <c r="W257" s="113"/>
      <c r="X257" s="113"/>
      <c r="Y257" s="113"/>
      <c r="Z257" s="113"/>
      <c r="AA257" s="113"/>
      <c r="AB257" s="201"/>
      <c r="AC257" s="113"/>
      <c r="AD257" s="113"/>
      <c r="AE257" s="113"/>
      <c r="AF257" s="113"/>
    </row>
    <row r="258" spans="2:32" x14ac:dyDescent="0.2">
      <c r="B258" s="200"/>
      <c r="C258" s="113"/>
      <c r="D258" s="201"/>
      <c r="E258" s="201"/>
      <c r="F258" s="113"/>
      <c r="G258" s="113"/>
      <c r="H258" s="113"/>
      <c r="I258" s="203"/>
      <c r="J258" s="203"/>
      <c r="K258" s="204"/>
      <c r="L258" s="201"/>
      <c r="M258" s="201"/>
      <c r="N258" s="201"/>
      <c r="O258" s="201"/>
      <c r="P258" s="113"/>
      <c r="Q258" s="113"/>
      <c r="T258" s="201"/>
      <c r="U258" s="113"/>
      <c r="V258" s="113"/>
      <c r="W258" s="113"/>
      <c r="X258" s="113"/>
      <c r="Y258" s="113"/>
      <c r="Z258" s="113"/>
      <c r="AA258" s="113"/>
      <c r="AB258" s="201"/>
      <c r="AC258" s="113"/>
      <c r="AD258" s="113"/>
      <c r="AE258" s="113"/>
      <c r="AF258" s="113"/>
    </row>
    <row r="259" spans="2:32" x14ac:dyDescent="0.2">
      <c r="B259" s="200"/>
      <c r="C259" s="113"/>
      <c r="D259" s="201"/>
      <c r="E259" s="201"/>
      <c r="F259" s="113"/>
      <c r="G259" s="113"/>
      <c r="H259" s="113"/>
      <c r="I259" s="203"/>
      <c r="J259" s="203"/>
      <c r="K259" s="204"/>
      <c r="L259" s="201"/>
      <c r="M259" s="201"/>
      <c r="N259" s="201"/>
      <c r="O259" s="201"/>
      <c r="P259" s="113"/>
      <c r="Q259" s="113"/>
      <c r="T259" s="201"/>
      <c r="U259" s="113"/>
      <c r="V259" s="113"/>
      <c r="W259" s="113"/>
      <c r="X259" s="113"/>
      <c r="Y259" s="113"/>
      <c r="Z259" s="113"/>
      <c r="AA259" s="113"/>
      <c r="AB259" s="201"/>
      <c r="AC259" s="113"/>
      <c r="AD259" s="113"/>
      <c r="AE259" s="113"/>
      <c r="AF259" s="113"/>
    </row>
    <row r="260" spans="2:32" x14ac:dyDescent="0.2">
      <c r="B260" s="200"/>
      <c r="C260" s="113"/>
      <c r="D260" s="201"/>
      <c r="E260" s="201"/>
      <c r="F260" s="113"/>
      <c r="G260" s="113"/>
      <c r="H260" s="113"/>
      <c r="I260" s="203"/>
      <c r="J260" s="203"/>
      <c r="K260" s="204"/>
      <c r="L260" s="201"/>
      <c r="M260" s="201"/>
      <c r="N260" s="201"/>
      <c r="O260" s="201"/>
      <c r="P260" s="113"/>
      <c r="Q260" s="113"/>
      <c r="T260" s="201"/>
      <c r="U260" s="113"/>
      <c r="V260" s="113"/>
      <c r="W260" s="113"/>
      <c r="X260" s="113"/>
      <c r="Y260" s="113"/>
      <c r="Z260" s="113"/>
      <c r="AA260" s="113"/>
      <c r="AB260" s="201"/>
      <c r="AC260" s="113"/>
      <c r="AD260" s="113"/>
      <c r="AE260" s="113"/>
      <c r="AF260" s="113"/>
    </row>
    <row r="261" spans="2:32" x14ac:dyDescent="0.2">
      <c r="B261" s="200"/>
      <c r="C261" s="113"/>
      <c r="D261" s="201"/>
      <c r="E261" s="201"/>
      <c r="F261" s="113"/>
      <c r="G261" s="113"/>
      <c r="H261" s="113"/>
      <c r="I261" s="203"/>
      <c r="J261" s="203"/>
      <c r="K261" s="204"/>
      <c r="L261" s="201"/>
      <c r="M261" s="201"/>
      <c r="N261" s="201"/>
      <c r="O261" s="201"/>
      <c r="P261" s="113"/>
      <c r="Q261" s="113"/>
      <c r="T261" s="201"/>
      <c r="U261" s="113"/>
      <c r="V261" s="113"/>
      <c r="W261" s="113"/>
      <c r="X261" s="113"/>
      <c r="Y261" s="113"/>
      <c r="Z261" s="113"/>
      <c r="AA261" s="113"/>
      <c r="AB261" s="201"/>
      <c r="AC261" s="113"/>
      <c r="AD261" s="113"/>
      <c r="AE261" s="113"/>
      <c r="AF261" s="113"/>
    </row>
    <row r="262" spans="2:32" x14ac:dyDescent="0.2">
      <c r="B262" s="200"/>
      <c r="C262" s="113"/>
      <c r="D262" s="201"/>
      <c r="E262" s="201"/>
      <c r="F262" s="113"/>
      <c r="G262" s="113"/>
      <c r="H262" s="113"/>
      <c r="I262" s="203"/>
      <c r="J262" s="203"/>
      <c r="K262" s="204"/>
      <c r="L262" s="201"/>
      <c r="M262" s="201"/>
      <c r="N262" s="201"/>
      <c r="O262" s="201"/>
      <c r="P262" s="113"/>
      <c r="Q262" s="113"/>
      <c r="T262" s="201"/>
      <c r="U262" s="113"/>
      <c r="V262" s="113"/>
      <c r="W262" s="113"/>
      <c r="X262" s="113"/>
      <c r="Y262" s="113"/>
      <c r="Z262" s="113"/>
      <c r="AA262" s="113"/>
      <c r="AB262" s="201"/>
      <c r="AC262" s="113"/>
      <c r="AD262" s="113"/>
      <c r="AE262" s="113"/>
      <c r="AF262" s="113"/>
    </row>
    <row r="263" spans="2:32" x14ac:dyDescent="0.2">
      <c r="B263" s="200"/>
      <c r="C263" s="113"/>
      <c r="D263" s="201"/>
      <c r="E263" s="201"/>
      <c r="F263" s="113"/>
      <c r="G263" s="113"/>
      <c r="H263" s="113"/>
      <c r="I263" s="203"/>
      <c r="J263" s="203"/>
      <c r="K263" s="204"/>
      <c r="L263" s="201"/>
      <c r="M263" s="201"/>
      <c r="N263" s="201"/>
      <c r="O263" s="201"/>
      <c r="P263" s="113"/>
      <c r="Q263" s="113"/>
      <c r="T263" s="201"/>
      <c r="U263" s="113"/>
      <c r="V263" s="113"/>
      <c r="W263" s="113"/>
      <c r="X263" s="113"/>
      <c r="Y263" s="113"/>
      <c r="Z263" s="113"/>
      <c r="AA263" s="113"/>
      <c r="AB263" s="201"/>
      <c r="AC263" s="113"/>
      <c r="AD263" s="113"/>
      <c r="AE263" s="113"/>
      <c r="AF263" s="113"/>
    </row>
    <row r="264" spans="2:32" x14ac:dyDescent="0.2">
      <c r="B264" s="200"/>
      <c r="C264" s="113"/>
      <c r="D264" s="201"/>
      <c r="E264" s="201"/>
      <c r="F264" s="113"/>
      <c r="G264" s="113"/>
      <c r="H264" s="113"/>
      <c r="I264" s="203"/>
      <c r="J264" s="203"/>
      <c r="K264" s="204"/>
      <c r="L264" s="201"/>
      <c r="M264" s="201"/>
      <c r="N264" s="201"/>
      <c r="O264" s="201"/>
      <c r="P264" s="113"/>
      <c r="Q264" s="113"/>
      <c r="T264" s="201"/>
      <c r="U264" s="113"/>
      <c r="V264" s="113"/>
      <c r="W264" s="113"/>
      <c r="X264" s="113"/>
      <c r="Y264" s="113"/>
      <c r="Z264" s="113"/>
      <c r="AA264" s="113"/>
      <c r="AB264" s="201"/>
      <c r="AC264" s="113"/>
      <c r="AD264" s="113"/>
      <c r="AE264" s="113"/>
      <c r="AF264" s="113"/>
    </row>
    <row r="265" spans="2:32" x14ac:dyDescent="0.2">
      <c r="B265" s="200"/>
      <c r="C265" s="113"/>
      <c r="D265" s="201"/>
      <c r="E265" s="201"/>
      <c r="F265" s="113"/>
      <c r="G265" s="113"/>
      <c r="H265" s="113"/>
      <c r="I265" s="203"/>
      <c r="J265" s="203"/>
      <c r="K265" s="204"/>
      <c r="L265" s="201"/>
      <c r="M265" s="201"/>
      <c r="N265" s="201"/>
      <c r="O265" s="201"/>
      <c r="P265" s="113"/>
      <c r="Q265" s="113"/>
      <c r="T265" s="201"/>
      <c r="U265" s="113"/>
      <c r="V265" s="113"/>
      <c r="W265" s="113"/>
      <c r="X265" s="113"/>
      <c r="Y265" s="113"/>
      <c r="Z265" s="113"/>
      <c r="AA265" s="113"/>
      <c r="AB265" s="201"/>
      <c r="AC265" s="113"/>
      <c r="AD265" s="113"/>
      <c r="AE265" s="113"/>
      <c r="AF265" s="113"/>
    </row>
    <row r="266" spans="2:32" x14ac:dyDescent="0.2">
      <c r="B266" s="200"/>
      <c r="C266" s="113"/>
      <c r="D266" s="201"/>
      <c r="E266" s="201"/>
      <c r="F266" s="113"/>
      <c r="G266" s="113"/>
      <c r="H266" s="113"/>
      <c r="I266" s="203"/>
      <c r="J266" s="203"/>
      <c r="K266" s="204"/>
      <c r="L266" s="201"/>
      <c r="M266" s="201"/>
      <c r="N266" s="201"/>
      <c r="O266" s="201"/>
      <c r="P266" s="113"/>
      <c r="Q266" s="113"/>
      <c r="T266" s="201"/>
      <c r="U266" s="113"/>
      <c r="V266" s="113"/>
      <c r="W266" s="113"/>
      <c r="X266" s="113"/>
      <c r="Y266" s="113"/>
      <c r="Z266" s="113"/>
      <c r="AA266" s="113"/>
      <c r="AB266" s="201"/>
      <c r="AC266" s="113"/>
      <c r="AD266" s="113"/>
      <c r="AE266" s="113"/>
      <c r="AF266" s="113"/>
    </row>
    <row r="267" spans="2:32" x14ac:dyDescent="0.2">
      <c r="B267" s="200"/>
      <c r="C267" s="113"/>
      <c r="D267" s="201"/>
      <c r="E267" s="201"/>
      <c r="F267" s="113"/>
      <c r="G267" s="113"/>
      <c r="H267" s="113"/>
      <c r="I267" s="203"/>
      <c r="J267" s="203"/>
      <c r="K267" s="204"/>
      <c r="L267" s="201"/>
      <c r="M267" s="201"/>
      <c r="N267" s="201"/>
      <c r="O267" s="201"/>
      <c r="P267" s="113"/>
      <c r="Q267" s="113"/>
      <c r="T267" s="201"/>
      <c r="U267" s="113"/>
      <c r="V267" s="113"/>
      <c r="W267" s="113"/>
      <c r="X267" s="113"/>
      <c r="Y267" s="113"/>
      <c r="Z267" s="113"/>
      <c r="AA267" s="113"/>
      <c r="AB267" s="201"/>
      <c r="AC267" s="113"/>
      <c r="AD267" s="113"/>
      <c r="AE267" s="113"/>
      <c r="AF267" s="113"/>
    </row>
    <row r="268" spans="2:32" x14ac:dyDescent="0.2">
      <c r="B268" s="200"/>
      <c r="C268" s="113"/>
      <c r="D268" s="201"/>
      <c r="E268" s="201"/>
      <c r="F268" s="113"/>
      <c r="G268" s="113"/>
      <c r="H268" s="113"/>
      <c r="I268" s="203"/>
      <c r="J268" s="203"/>
      <c r="K268" s="204"/>
      <c r="L268" s="201"/>
      <c r="M268" s="201"/>
      <c r="N268" s="201"/>
      <c r="O268" s="201"/>
      <c r="P268" s="113"/>
      <c r="Q268" s="113"/>
      <c r="T268" s="201"/>
      <c r="U268" s="113"/>
      <c r="V268" s="113"/>
      <c r="W268" s="113"/>
      <c r="X268" s="113"/>
      <c r="Y268" s="113"/>
      <c r="Z268" s="113"/>
      <c r="AA268" s="113"/>
      <c r="AB268" s="201"/>
      <c r="AC268" s="113"/>
      <c r="AD268" s="113"/>
      <c r="AE268" s="113"/>
      <c r="AF268" s="113"/>
    </row>
    <row r="269" spans="2:32" x14ac:dyDescent="0.2">
      <c r="B269" s="200"/>
      <c r="C269" s="113"/>
      <c r="D269" s="201"/>
      <c r="E269" s="201"/>
      <c r="F269" s="113"/>
      <c r="G269" s="113"/>
      <c r="H269" s="113"/>
      <c r="I269" s="203"/>
      <c r="J269" s="203"/>
      <c r="K269" s="204"/>
      <c r="L269" s="201"/>
      <c r="M269" s="201"/>
      <c r="N269" s="201"/>
      <c r="O269" s="201"/>
      <c r="P269" s="113"/>
      <c r="Q269" s="113"/>
      <c r="T269" s="201"/>
      <c r="U269" s="113"/>
      <c r="V269" s="113"/>
      <c r="W269" s="113"/>
      <c r="X269" s="113"/>
      <c r="Y269" s="113"/>
      <c r="Z269" s="113"/>
      <c r="AA269" s="113"/>
      <c r="AB269" s="201"/>
      <c r="AC269" s="113"/>
      <c r="AD269" s="113"/>
      <c r="AE269" s="113"/>
      <c r="AF269" s="113"/>
    </row>
    <row r="270" spans="2:32" x14ac:dyDescent="0.2">
      <c r="B270" s="200"/>
      <c r="C270" s="113"/>
      <c r="D270" s="201"/>
      <c r="E270" s="201"/>
      <c r="F270" s="113"/>
      <c r="G270" s="113"/>
      <c r="H270" s="113"/>
      <c r="I270" s="203"/>
      <c r="J270" s="203"/>
      <c r="K270" s="204"/>
      <c r="L270" s="201"/>
      <c r="M270" s="201"/>
      <c r="N270" s="201"/>
      <c r="O270" s="201"/>
      <c r="P270" s="113"/>
      <c r="Q270" s="113"/>
      <c r="T270" s="201"/>
      <c r="U270" s="113"/>
      <c r="V270" s="113"/>
      <c r="W270" s="113"/>
      <c r="X270" s="113"/>
      <c r="Y270" s="113"/>
      <c r="Z270" s="113"/>
      <c r="AA270" s="113"/>
      <c r="AB270" s="201"/>
      <c r="AC270" s="113"/>
      <c r="AD270" s="113"/>
      <c r="AE270" s="113"/>
      <c r="AF270" s="113"/>
    </row>
    <row r="271" spans="2:32" x14ac:dyDescent="0.2">
      <c r="B271" s="200"/>
      <c r="C271" s="113"/>
      <c r="D271" s="201"/>
      <c r="E271" s="201"/>
      <c r="F271" s="113"/>
      <c r="G271" s="113"/>
      <c r="H271" s="113"/>
      <c r="I271" s="203"/>
      <c r="J271" s="203"/>
      <c r="K271" s="204"/>
      <c r="L271" s="201"/>
      <c r="M271" s="201"/>
      <c r="N271" s="201"/>
      <c r="O271" s="201"/>
      <c r="P271" s="113"/>
      <c r="Q271" s="113"/>
      <c r="T271" s="201"/>
      <c r="U271" s="113"/>
      <c r="V271" s="113"/>
      <c r="W271" s="113"/>
      <c r="X271" s="113"/>
      <c r="Y271" s="113"/>
      <c r="Z271" s="113"/>
      <c r="AA271" s="113"/>
      <c r="AB271" s="201"/>
      <c r="AC271" s="113"/>
      <c r="AD271" s="113"/>
      <c r="AE271" s="113"/>
      <c r="AF271" s="113"/>
    </row>
    <row r="272" spans="2:32" x14ac:dyDescent="0.2">
      <c r="B272" s="200"/>
      <c r="C272" s="113"/>
      <c r="D272" s="201"/>
      <c r="E272" s="201"/>
      <c r="F272" s="113"/>
      <c r="G272" s="113"/>
      <c r="H272" s="113"/>
      <c r="I272" s="203"/>
      <c r="J272" s="203"/>
      <c r="K272" s="204"/>
      <c r="L272" s="201"/>
      <c r="M272" s="201"/>
      <c r="N272" s="201"/>
      <c r="O272" s="201"/>
      <c r="P272" s="113"/>
      <c r="Q272" s="113"/>
      <c r="T272" s="201"/>
      <c r="U272" s="113"/>
      <c r="V272" s="113"/>
      <c r="W272" s="113"/>
      <c r="X272" s="113"/>
      <c r="Y272" s="113"/>
      <c r="Z272" s="113"/>
      <c r="AA272" s="113"/>
      <c r="AB272" s="201"/>
      <c r="AC272" s="113"/>
      <c r="AD272" s="113"/>
      <c r="AE272" s="113"/>
      <c r="AF272" s="113"/>
    </row>
    <row r="273" spans="2:32" x14ac:dyDescent="0.2">
      <c r="B273" s="200"/>
      <c r="C273" s="113"/>
      <c r="D273" s="201"/>
      <c r="E273" s="201"/>
      <c r="F273" s="113"/>
      <c r="G273" s="113"/>
      <c r="H273" s="113"/>
      <c r="I273" s="203"/>
      <c r="J273" s="203"/>
      <c r="K273" s="204"/>
      <c r="L273" s="201"/>
      <c r="M273" s="201"/>
      <c r="N273" s="201"/>
      <c r="O273" s="201"/>
      <c r="P273" s="113"/>
      <c r="Q273" s="113"/>
      <c r="T273" s="201"/>
      <c r="U273" s="113"/>
      <c r="V273" s="113"/>
      <c r="W273" s="113"/>
      <c r="X273" s="113"/>
      <c r="Y273" s="113"/>
      <c r="Z273" s="113"/>
      <c r="AA273" s="113"/>
      <c r="AB273" s="201"/>
      <c r="AC273" s="113"/>
      <c r="AD273" s="113"/>
      <c r="AE273" s="113"/>
      <c r="AF273" s="113"/>
    </row>
    <row r="274" spans="2:32" x14ac:dyDescent="0.2">
      <c r="B274" s="200"/>
      <c r="C274" s="113"/>
      <c r="D274" s="201"/>
      <c r="E274" s="201"/>
      <c r="F274" s="113"/>
      <c r="G274" s="113"/>
      <c r="H274" s="113"/>
      <c r="I274" s="203"/>
      <c r="J274" s="203"/>
      <c r="K274" s="204"/>
      <c r="L274" s="201"/>
      <c r="M274" s="201"/>
      <c r="N274" s="201"/>
      <c r="O274" s="201"/>
      <c r="P274" s="113"/>
      <c r="Q274" s="113"/>
      <c r="T274" s="201"/>
      <c r="U274" s="113"/>
      <c r="V274" s="113"/>
      <c r="W274" s="113"/>
      <c r="X274" s="113"/>
      <c r="Y274" s="113"/>
      <c r="Z274" s="113"/>
      <c r="AA274" s="113"/>
      <c r="AB274" s="201"/>
      <c r="AC274" s="113"/>
      <c r="AD274" s="113"/>
      <c r="AE274" s="113"/>
      <c r="AF274" s="113"/>
    </row>
    <row r="275" spans="2:32" x14ac:dyDescent="0.2">
      <c r="B275" s="200"/>
      <c r="C275" s="113"/>
      <c r="D275" s="201"/>
      <c r="E275" s="201"/>
      <c r="F275" s="113"/>
      <c r="G275" s="113"/>
      <c r="H275" s="113"/>
      <c r="I275" s="203"/>
      <c r="J275" s="203"/>
      <c r="K275" s="204"/>
      <c r="L275" s="201"/>
      <c r="M275" s="201"/>
      <c r="N275" s="201"/>
      <c r="O275" s="201"/>
      <c r="P275" s="113"/>
      <c r="Q275" s="113"/>
      <c r="T275" s="201"/>
      <c r="U275" s="113"/>
      <c r="V275" s="113"/>
      <c r="W275" s="113"/>
      <c r="X275" s="113"/>
      <c r="Y275" s="113"/>
      <c r="Z275" s="113"/>
      <c r="AA275" s="113"/>
      <c r="AB275" s="201"/>
      <c r="AC275" s="113"/>
      <c r="AD275" s="113"/>
      <c r="AE275" s="113"/>
      <c r="AF275" s="113"/>
    </row>
    <row r="276" spans="2:32" x14ac:dyDescent="0.2">
      <c r="B276" s="200"/>
      <c r="C276" s="113"/>
      <c r="D276" s="201"/>
      <c r="E276" s="201"/>
      <c r="F276" s="113"/>
      <c r="G276" s="113"/>
      <c r="H276" s="113"/>
      <c r="I276" s="203"/>
      <c r="J276" s="203"/>
      <c r="K276" s="204"/>
      <c r="L276" s="201"/>
      <c r="M276" s="201"/>
      <c r="N276" s="201"/>
      <c r="O276" s="201"/>
      <c r="P276" s="113"/>
      <c r="Q276" s="113"/>
      <c r="T276" s="201"/>
      <c r="U276" s="113"/>
      <c r="V276" s="113"/>
      <c r="W276" s="113"/>
      <c r="X276" s="113"/>
      <c r="Y276" s="113"/>
      <c r="Z276" s="113"/>
      <c r="AA276" s="113"/>
      <c r="AB276" s="201"/>
      <c r="AC276" s="113"/>
      <c r="AD276" s="113"/>
      <c r="AE276" s="113"/>
      <c r="AF276" s="113"/>
    </row>
    <row r="277" spans="2:32" x14ac:dyDescent="0.2">
      <c r="B277" s="200"/>
      <c r="C277" s="113"/>
      <c r="D277" s="201"/>
      <c r="E277" s="201"/>
      <c r="F277" s="113"/>
      <c r="G277" s="113"/>
      <c r="H277" s="113"/>
      <c r="I277" s="203"/>
      <c r="J277" s="203"/>
      <c r="K277" s="204"/>
      <c r="L277" s="201"/>
      <c r="M277" s="201"/>
      <c r="N277" s="201"/>
      <c r="O277" s="201"/>
      <c r="P277" s="113"/>
      <c r="Q277" s="113"/>
      <c r="T277" s="201"/>
      <c r="U277" s="113"/>
      <c r="V277" s="113"/>
      <c r="W277" s="113"/>
      <c r="X277" s="113"/>
      <c r="Y277" s="113"/>
      <c r="Z277" s="113"/>
      <c r="AA277" s="113"/>
      <c r="AB277" s="201"/>
      <c r="AC277" s="113"/>
      <c r="AD277" s="113"/>
      <c r="AE277" s="113"/>
      <c r="AF277" s="113"/>
    </row>
    <row r="278" spans="2:32" x14ac:dyDescent="0.2">
      <c r="B278" s="200"/>
      <c r="C278" s="113"/>
      <c r="D278" s="201"/>
      <c r="E278" s="201"/>
      <c r="F278" s="113"/>
      <c r="G278" s="113"/>
      <c r="H278" s="113"/>
      <c r="I278" s="203"/>
      <c r="J278" s="203"/>
      <c r="K278" s="204"/>
      <c r="L278" s="201"/>
      <c r="M278" s="201"/>
      <c r="N278" s="201"/>
      <c r="O278" s="201"/>
      <c r="P278" s="113"/>
      <c r="Q278" s="113"/>
      <c r="T278" s="201"/>
      <c r="U278" s="113"/>
      <c r="V278" s="113"/>
      <c r="W278" s="113"/>
      <c r="X278" s="113"/>
      <c r="Y278" s="113"/>
      <c r="Z278" s="113"/>
      <c r="AA278" s="113"/>
      <c r="AB278" s="201"/>
      <c r="AC278" s="113"/>
      <c r="AD278" s="113"/>
      <c r="AE278" s="113"/>
      <c r="AF278" s="113"/>
    </row>
    <row r="279" spans="2:32" x14ac:dyDescent="0.2">
      <c r="B279" s="200"/>
      <c r="C279" s="113"/>
      <c r="D279" s="201"/>
      <c r="E279" s="201"/>
      <c r="F279" s="113"/>
      <c r="G279" s="113"/>
      <c r="H279" s="113"/>
      <c r="I279" s="203"/>
      <c r="J279" s="203"/>
      <c r="K279" s="204"/>
      <c r="L279" s="201"/>
      <c r="M279" s="201"/>
      <c r="N279" s="201"/>
      <c r="O279" s="201"/>
      <c r="P279" s="113"/>
      <c r="Q279" s="113"/>
      <c r="T279" s="201"/>
      <c r="U279" s="113"/>
      <c r="V279" s="113"/>
      <c r="W279" s="113"/>
      <c r="X279" s="113"/>
      <c r="Y279" s="113"/>
      <c r="Z279" s="113"/>
      <c r="AA279" s="113"/>
      <c r="AB279" s="201"/>
      <c r="AC279" s="113"/>
      <c r="AD279" s="113"/>
      <c r="AE279" s="113"/>
      <c r="AF279" s="113"/>
    </row>
    <row r="280" spans="2:32" x14ac:dyDescent="0.2">
      <c r="B280" s="200"/>
      <c r="C280" s="113"/>
      <c r="D280" s="201"/>
      <c r="E280" s="201"/>
      <c r="F280" s="113"/>
      <c r="G280" s="113"/>
      <c r="H280" s="113"/>
      <c r="I280" s="203"/>
      <c r="J280" s="203"/>
      <c r="K280" s="204"/>
      <c r="L280" s="201"/>
      <c r="M280" s="201"/>
      <c r="N280" s="201"/>
      <c r="O280" s="201"/>
      <c r="P280" s="113"/>
      <c r="Q280" s="113"/>
      <c r="T280" s="201"/>
      <c r="U280" s="113"/>
      <c r="V280" s="113"/>
      <c r="W280" s="113"/>
      <c r="X280" s="113"/>
      <c r="Y280" s="113"/>
      <c r="Z280" s="113"/>
      <c r="AA280" s="113"/>
      <c r="AB280" s="201"/>
      <c r="AC280" s="113"/>
      <c r="AD280" s="113"/>
      <c r="AE280" s="113"/>
      <c r="AF280" s="113"/>
    </row>
    <row r="281" spans="2:32" x14ac:dyDescent="0.2">
      <c r="B281" s="200"/>
      <c r="C281" s="113"/>
      <c r="D281" s="201"/>
      <c r="E281" s="201"/>
      <c r="F281" s="113"/>
      <c r="G281" s="113"/>
      <c r="H281" s="113"/>
      <c r="I281" s="203"/>
      <c r="J281" s="203"/>
      <c r="K281" s="204"/>
      <c r="L281" s="201"/>
      <c r="M281" s="201"/>
      <c r="N281" s="201"/>
      <c r="O281" s="201"/>
      <c r="P281" s="113"/>
      <c r="Q281" s="113"/>
      <c r="T281" s="201"/>
      <c r="U281" s="113"/>
      <c r="V281" s="113"/>
      <c r="W281" s="113"/>
      <c r="X281" s="113"/>
      <c r="Y281" s="113"/>
      <c r="Z281" s="113"/>
      <c r="AA281" s="113"/>
      <c r="AB281" s="201"/>
      <c r="AC281" s="113"/>
      <c r="AD281" s="113"/>
      <c r="AE281" s="113"/>
      <c r="AF281" s="113"/>
    </row>
    <row r="282" spans="2:32" x14ac:dyDescent="0.2">
      <c r="B282" s="200"/>
      <c r="C282" s="113"/>
      <c r="D282" s="201"/>
      <c r="E282" s="201"/>
      <c r="F282" s="113"/>
      <c r="G282" s="113"/>
      <c r="H282" s="113"/>
      <c r="I282" s="203"/>
      <c r="J282" s="203"/>
      <c r="K282" s="204"/>
      <c r="L282" s="201"/>
      <c r="M282" s="201"/>
      <c r="N282" s="201"/>
      <c r="O282" s="201"/>
      <c r="P282" s="113"/>
      <c r="Q282" s="113"/>
      <c r="T282" s="201"/>
      <c r="U282" s="113"/>
      <c r="V282" s="113"/>
      <c r="W282" s="113"/>
      <c r="X282" s="113"/>
      <c r="Y282" s="113"/>
      <c r="Z282" s="113"/>
      <c r="AA282" s="113"/>
      <c r="AB282" s="201"/>
      <c r="AC282" s="113"/>
      <c r="AD282" s="113"/>
      <c r="AE282" s="113"/>
      <c r="AF282" s="113"/>
    </row>
    <row r="283" spans="2:32" x14ac:dyDescent="0.2">
      <c r="B283" s="200"/>
      <c r="C283" s="113"/>
      <c r="D283" s="201"/>
      <c r="E283" s="201"/>
      <c r="F283" s="113"/>
      <c r="G283" s="113"/>
      <c r="H283" s="113"/>
      <c r="I283" s="203"/>
      <c r="J283" s="203"/>
      <c r="K283" s="204"/>
      <c r="L283" s="201"/>
      <c r="M283" s="201"/>
      <c r="N283" s="201"/>
      <c r="O283" s="201"/>
      <c r="P283" s="113"/>
      <c r="Q283" s="113"/>
      <c r="T283" s="201"/>
      <c r="U283" s="113"/>
      <c r="V283" s="113"/>
      <c r="W283" s="113"/>
      <c r="X283" s="113"/>
      <c r="Y283" s="113"/>
      <c r="Z283" s="113"/>
      <c r="AA283" s="113"/>
      <c r="AB283" s="201"/>
      <c r="AC283" s="113"/>
      <c r="AD283" s="113"/>
      <c r="AE283" s="113"/>
      <c r="AF283" s="113"/>
    </row>
    <row r="284" spans="2:32" x14ac:dyDescent="0.2">
      <c r="B284" s="200"/>
      <c r="C284" s="113"/>
      <c r="D284" s="201"/>
      <c r="E284" s="201"/>
      <c r="F284" s="113"/>
      <c r="G284" s="113"/>
      <c r="H284" s="113"/>
      <c r="I284" s="203"/>
      <c r="J284" s="203"/>
      <c r="K284" s="204"/>
      <c r="L284" s="201"/>
      <c r="M284" s="201"/>
      <c r="N284" s="201"/>
      <c r="O284" s="201"/>
      <c r="P284" s="113"/>
      <c r="Q284" s="113"/>
      <c r="T284" s="201"/>
      <c r="U284" s="113"/>
      <c r="V284" s="113"/>
      <c r="W284" s="113"/>
      <c r="X284" s="113"/>
      <c r="Y284" s="113"/>
      <c r="Z284" s="113"/>
      <c r="AA284" s="113"/>
      <c r="AB284" s="201"/>
      <c r="AC284" s="113"/>
      <c r="AD284" s="113"/>
      <c r="AE284" s="113"/>
      <c r="AF284" s="113"/>
    </row>
    <row r="285" spans="2:32" x14ac:dyDescent="0.2">
      <c r="B285" s="200"/>
      <c r="C285" s="113"/>
      <c r="D285" s="201"/>
      <c r="E285" s="201"/>
      <c r="F285" s="113"/>
      <c r="G285" s="113"/>
      <c r="H285" s="113"/>
      <c r="I285" s="203"/>
      <c r="J285" s="203"/>
      <c r="K285" s="204"/>
      <c r="L285" s="201"/>
      <c r="M285" s="201"/>
      <c r="N285" s="201"/>
      <c r="O285" s="201"/>
      <c r="P285" s="113"/>
      <c r="Q285" s="113"/>
      <c r="T285" s="201"/>
      <c r="U285" s="113"/>
      <c r="V285" s="113"/>
      <c r="W285" s="113"/>
      <c r="X285" s="113"/>
      <c r="Y285" s="113"/>
      <c r="Z285" s="113"/>
      <c r="AA285" s="113"/>
      <c r="AB285" s="201"/>
      <c r="AC285" s="113"/>
      <c r="AD285" s="113"/>
      <c r="AE285" s="113"/>
      <c r="AF285" s="113"/>
    </row>
    <row r="286" spans="2:32" x14ac:dyDescent="0.2">
      <c r="B286" s="200"/>
      <c r="C286" s="113"/>
      <c r="D286" s="201"/>
      <c r="E286" s="201"/>
      <c r="F286" s="113"/>
      <c r="G286" s="113"/>
      <c r="H286" s="113"/>
      <c r="I286" s="203"/>
      <c r="J286" s="203"/>
      <c r="K286" s="204"/>
      <c r="L286" s="201"/>
      <c r="M286" s="201"/>
      <c r="N286" s="201"/>
      <c r="O286" s="201"/>
      <c r="P286" s="113"/>
      <c r="Q286" s="113"/>
      <c r="T286" s="201"/>
      <c r="U286" s="113"/>
      <c r="V286" s="113"/>
      <c r="W286" s="113"/>
      <c r="X286" s="113"/>
      <c r="Y286" s="113"/>
      <c r="Z286" s="113"/>
      <c r="AA286" s="113"/>
      <c r="AB286" s="201"/>
      <c r="AC286" s="113"/>
      <c r="AD286" s="113"/>
      <c r="AE286" s="113"/>
      <c r="AF286" s="113"/>
    </row>
    <row r="287" spans="2:32" x14ac:dyDescent="0.2">
      <c r="B287" s="200"/>
      <c r="C287" s="113"/>
      <c r="D287" s="201"/>
      <c r="E287" s="201"/>
      <c r="F287" s="113"/>
      <c r="G287" s="113"/>
      <c r="H287" s="113"/>
      <c r="I287" s="203"/>
      <c r="J287" s="203"/>
      <c r="K287" s="204"/>
      <c r="L287" s="201"/>
      <c r="M287" s="201"/>
      <c r="N287" s="201"/>
      <c r="O287" s="201"/>
      <c r="P287" s="113"/>
      <c r="Q287" s="113"/>
      <c r="T287" s="201"/>
      <c r="U287" s="113"/>
      <c r="V287" s="113"/>
      <c r="W287" s="113"/>
      <c r="X287" s="113"/>
      <c r="Y287" s="113"/>
      <c r="Z287" s="113"/>
      <c r="AA287" s="113"/>
      <c r="AB287" s="201"/>
      <c r="AC287" s="113"/>
      <c r="AD287" s="113"/>
      <c r="AE287" s="113"/>
      <c r="AF287" s="113"/>
    </row>
    <row r="288" spans="2:32" x14ac:dyDescent="0.2">
      <c r="B288" s="200"/>
      <c r="C288" s="113"/>
      <c r="D288" s="201"/>
      <c r="E288" s="201"/>
      <c r="F288" s="113"/>
      <c r="G288" s="113"/>
      <c r="H288" s="113"/>
      <c r="I288" s="203"/>
      <c r="J288" s="203"/>
      <c r="K288" s="204"/>
      <c r="L288" s="201"/>
      <c r="M288" s="201"/>
      <c r="N288" s="201"/>
      <c r="O288" s="201"/>
      <c r="P288" s="113"/>
      <c r="Q288" s="113"/>
      <c r="T288" s="201"/>
      <c r="U288" s="113"/>
      <c r="V288" s="113"/>
      <c r="W288" s="113"/>
      <c r="X288" s="113"/>
      <c r="Y288" s="113"/>
      <c r="Z288" s="113"/>
      <c r="AA288" s="113"/>
      <c r="AB288" s="201"/>
      <c r="AC288" s="113"/>
      <c r="AD288" s="113"/>
      <c r="AE288" s="113"/>
      <c r="AF288" s="113"/>
    </row>
    <row r="289" spans="2:32" x14ac:dyDescent="0.2">
      <c r="B289" s="200"/>
      <c r="C289" s="113"/>
      <c r="D289" s="201"/>
      <c r="E289" s="201"/>
      <c r="F289" s="113"/>
      <c r="G289" s="113"/>
      <c r="H289" s="113"/>
      <c r="I289" s="203"/>
      <c r="J289" s="203"/>
      <c r="K289" s="204"/>
      <c r="L289" s="201"/>
      <c r="M289" s="201"/>
      <c r="N289" s="201"/>
      <c r="O289" s="201"/>
      <c r="P289" s="113"/>
      <c r="Q289" s="113"/>
      <c r="T289" s="201"/>
      <c r="U289" s="113"/>
      <c r="V289" s="113"/>
      <c r="W289" s="113"/>
      <c r="X289" s="113"/>
      <c r="Y289" s="113"/>
      <c r="Z289" s="113"/>
      <c r="AA289" s="113"/>
      <c r="AB289" s="201"/>
      <c r="AC289" s="113"/>
      <c r="AD289" s="113"/>
      <c r="AE289" s="113"/>
      <c r="AF289" s="113"/>
    </row>
    <row r="290" spans="2:32" x14ac:dyDescent="0.2">
      <c r="B290" s="200"/>
      <c r="C290" s="113"/>
      <c r="D290" s="201"/>
      <c r="E290" s="201"/>
      <c r="F290" s="113"/>
      <c r="G290" s="113"/>
      <c r="H290" s="113"/>
      <c r="I290" s="203"/>
      <c r="J290" s="203"/>
      <c r="K290" s="204"/>
      <c r="L290" s="201"/>
      <c r="M290" s="201"/>
      <c r="N290" s="201"/>
      <c r="O290" s="201"/>
      <c r="P290" s="113"/>
      <c r="Q290" s="113"/>
      <c r="T290" s="201"/>
      <c r="U290" s="113"/>
      <c r="V290" s="113"/>
      <c r="W290" s="113"/>
      <c r="X290" s="113"/>
      <c r="Y290" s="113"/>
      <c r="Z290" s="113"/>
      <c r="AA290" s="113"/>
      <c r="AB290" s="201"/>
      <c r="AC290" s="113"/>
      <c r="AD290" s="113"/>
      <c r="AE290" s="113"/>
      <c r="AF290" s="113"/>
    </row>
    <row r="291" spans="2:32" x14ac:dyDescent="0.2">
      <c r="B291" s="200"/>
      <c r="C291" s="113"/>
      <c r="D291" s="201"/>
      <c r="E291" s="201"/>
      <c r="F291" s="113"/>
      <c r="G291" s="113"/>
      <c r="H291" s="113"/>
      <c r="I291" s="203"/>
      <c r="J291" s="203"/>
      <c r="K291" s="204"/>
      <c r="L291" s="201"/>
      <c r="M291" s="201"/>
      <c r="N291" s="201"/>
      <c r="O291" s="201"/>
      <c r="P291" s="113"/>
      <c r="Q291" s="113"/>
      <c r="T291" s="201"/>
      <c r="U291" s="113"/>
      <c r="V291" s="113"/>
      <c r="W291" s="113"/>
      <c r="X291" s="113"/>
      <c r="Y291" s="113"/>
      <c r="Z291" s="113"/>
      <c r="AA291" s="113"/>
      <c r="AB291" s="201"/>
      <c r="AC291" s="113"/>
      <c r="AD291" s="113"/>
      <c r="AE291" s="113"/>
      <c r="AF291" s="113"/>
    </row>
    <row r="292" spans="2:32" x14ac:dyDescent="0.2">
      <c r="B292" s="200"/>
      <c r="C292" s="113"/>
      <c r="D292" s="201"/>
      <c r="E292" s="201"/>
      <c r="F292" s="113"/>
      <c r="G292" s="113"/>
      <c r="H292" s="113"/>
      <c r="I292" s="203"/>
      <c r="J292" s="203"/>
      <c r="K292" s="204"/>
      <c r="L292" s="201"/>
      <c r="M292" s="201"/>
      <c r="N292" s="201"/>
      <c r="O292" s="201"/>
      <c r="P292" s="113"/>
      <c r="Q292" s="113"/>
      <c r="T292" s="201"/>
      <c r="U292" s="113"/>
      <c r="V292" s="113"/>
      <c r="W292" s="113"/>
      <c r="X292" s="113"/>
      <c r="Y292" s="113"/>
      <c r="Z292" s="113"/>
      <c r="AA292" s="113"/>
      <c r="AB292" s="201"/>
      <c r="AC292" s="113"/>
      <c r="AD292" s="113"/>
      <c r="AE292" s="113"/>
      <c r="AF292" s="113"/>
    </row>
    <row r="293" spans="2:32" x14ac:dyDescent="0.2">
      <c r="B293" s="200"/>
      <c r="C293" s="113"/>
      <c r="D293" s="201"/>
      <c r="E293" s="201"/>
      <c r="F293" s="113"/>
      <c r="G293" s="113"/>
      <c r="H293" s="113"/>
      <c r="I293" s="203"/>
      <c r="J293" s="203"/>
      <c r="K293" s="204"/>
      <c r="L293" s="201"/>
      <c r="M293" s="201"/>
      <c r="N293" s="201"/>
      <c r="O293" s="201"/>
      <c r="P293" s="113"/>
      <c r="Q293" s="113"/>
      <c r="T293" s="201"/>
      <c r="U293" s="113"/>
      <c r="V293" s="113"/>
      <c r="W293" s="113"/>
      <c r="X293" s="113"/>
      <c r="Y293" s="113"/>
      <c r="Z293" s="113"/>
      <c r="AA293" s="113"/>
      <c r="AB293" s="201"/>
      <c r="AC293" s="113"/>
      <c r="AD293" s="113"/>
      <c r="AE293" s="113"/>
      <c r="AF293" s="113"/>
    </row>
    <row r="294" spans="2:32" x14ac:dyDescent="0.2">
      <c r="B294" s="200"/>
      <c r="C294" s="113"/>
      <c r="D294" s="201"/>
      <c r="E294" s="201"/>
      <c r="F294" s="113"/>
      <c r="G294" s="113"/>
      <c r="H294" s="113"/>
      <c r="I294" s="203"/>
      <c r="J294" s="203"/>
      <c r="K294" s="204"/>
      <c r="L294" s="201"/>
      <c r="M294" s="201"/>
      <c r="N294" s="201"/>
      <c r="O294" s="201"/>
      <c r="P294" s="113"/>
      <c r="Q294" s="113"/>
      <c r="T294" s="201"/>
      <c r="U294" s="113"/>
      <c r="V294" s="113"/>
      <c r="W294" s="113"/>
      <c r="X294" s="113"/>
      <c r="Y294" s="113"/>
      <c r="Z294" s="113"/>
      <c r="AA294" s="113"/>
      <c r="AB294" s="201"/>
      <c r="AC294" s="113"/>
      <c r="AD294" s="113"/>
      <c r="AE294" s="113"/>
      <c r="AF294" s="113"/>
    </row>
    <row r="295" spans="2:32" x14ac:dyDescent="0.2">
      <c r="B295" s="200"/>
      <c r="C295" s="113"/>
      <c r="D295" s="201"/>
      <c r="E295" s="201"/>
      <c r="F295" s="113"/>
      <c r="G295" s="113"/>
      <c r="H295" s="113"/>
      <c r="I295" s="203"/>
      <c r="J295" s="203"/>
      <c r="K295" s="204"/>
      <c r="L295" s="201"/>
      <c r="M295" s="201"/>
      <c r="N295" s="201"/>
      <c r="O295" s="201"/>
      <c r="P295" s="113"/>
      <c r="Q295" s="113"/>
      <c r="T295" s="201"/>
      <c r="U295" s="113"/>
      <c r="V295" s="113"/>
      <c r="W295" s="113"/>
      <c r="X295" s="113"/>
      <c r="Y295" s="113"/>
      <c r="Z295" s="113"/>
      <c r="AA295" s="113"/>
      <c r="AB295" s="201"/>
      <c r="AC295" s="113"/>
      <c r="AD295" s="113"/>
      <c r="AE295" s="113"/>
      <c r="AF295" s="113"/>
    </row>
    <row r="296" spans="2:32" x14ac:dyDescent="0.2">
      <c r="B296" s="200"/>
      <c r="C296" s="113"/>
      <c r="D296" s="201"/>
      <c r="E296" s="201"/>
      <c r="F296" s="113"/>
      <c r="G296" s="113"/>
      <c r="H296" s="113"/>
      <c r="I296" s="203"/>
      <c r="J296" s="203"/>
      <c r="K296" s="204"/>
      <c r="L296" s="201"/>
      <c r="M296" s="201"/>
      <c r="N296" s="201"/>
      <c r="O296" s="201"/>
      <c r="P296" s="113"/>
      <c r="Q296" s="113"/>
      <c r="T296" s="201"/>
      <c r="U296" s="113"/>
      <c r="V296" s="113"/>
      <c r="W296" s="113"/>
      <c r="X296" s="113"/>
      <c r="Y296" s="113"/>
      <c r="Z296" s="113"/>
      <c r="AA296" s="113"/>
      <c r="AB296" s="201"/>
      <c r="AC296" s="113"/>
      <c r="AD296" s="113"/>
      <c r="AE296" s="113"/>
      <c r="AF296" s="113"/>
    </row>
    <row r="297" spans="2:32" x14ac:dyDescent="0.2">
      <c r="B297" s="200"/>
      <c r="C297" s="113"/>
      <c r="D297" s="201"/>
      <c r="E297" s="201"/>
      <c r="F297" s="113"/>
      <c r="G297" s="113"/>
      <c r="H297" s="113"/>
      <c r="I297" s="203"/>
      <c r="J297" s="203"/>
      <c r="K297" s="204"/>
      <c r="L297" s="201"/>
      <c r="M297" s="201"/>
      <c r="N297" s="201"/>
      <c r="O297" s="201"/>
      <c r="P297" s="113"/>
      <c r="Q297" s="113"/>
      <c r="T297" s="201"/>
      <c r="U297" s="113"/>
      <c r="V297" s="113"/>
      <c r="W297" s="113"/>
      <c r="X297" s="113"/>
      <c r="Y297" s="113"/>
      <c r="Z297" s="113"/>
      <c r="AA297" s="113"/>
      <c r="AB297" s="201"/>
      <c r="AC297" s="113"/>
      <c r="AD297" s="113"/>
      <c r="AE297" s="113"/>
      <c r="AF297" s="113"/>
    </row>
    <row r="298" spans="2:32" x14ac:dyDescent="0.2">
      <c r="B298" s="200"/>
      <c r="C298" s="113"/>
      <c r="D298" s="201"/>
      <c r="E298" s="201"/>
      <c r="F298" s="113"/>
      <c r="G298" s="113"/>
      <c r="H298" s="113"/>
      <c r="I298" s="203"/>
      <c r="J298" s="203"/>
      <c r="K298" s="204"/>
      <c r="L298" s="201"/>
      <c r="M298" s="201"/>
      <c r="N298" s="201"/>
      <c r="O298" s="201"/>
      <c r="P298" s="113"/>
      <c r="Q298" s="113"/>
      <c r="T298" s="201"/>
      <c r="U298" s="113"/>
      <c r="V298" s="113"/>
      <c r="W298" s="113"/>
      <c r="X298" s="113"/>
      <c r="Y298" s="113"/>
      <c r="Z298" s="113"/>
      <c r="AA298" s="113"/>
      <c r="AB298" s="201"/>
      <c r="AC298" s="113"/>
      <c r="AD298" s="113"/>
      <c r="AE298" s="113"/>
      <c r="AF298" s="113"/>
    </row>
    <row r="299" spans="2:32" x14ac:dyDescent="0.2">
      <c r="B299" s="200"/>
      <c r="C299" s="113"/>
      <c r="D299" s="201"/>
      <c r="E299" s="201"/>
      <c r="F299" s="113"/>
      <c r="G299" s="113"/>
      <c r="H299" s="113"/>
      <c r="I299" s="203"/>
      <c r="J299" s="203"/>
      <c r="K299" s="204"/>
      <c r="L299" s="201"/>
      <c r="M299" s="201"/>
      <c r="N299" s="201"/>
      <c r="O299" s="201"/>
      <c r="P299" s="113"/>
      <c r="Q299" s="113"/>
      <c r="T299" s="201"/>
      <c r="U299" s="113"/>
      <c r="V299" s="113"/>
      <c r="W299" s="113"/>
      <c r="X299" s="113"/>
      <c r="Y299" s="113"/>
      <c r="Z299" s="113"/>
      <c r="AA299" s="113"/>
      <c r="AB299" s="201"/>
      <c r="AC299" s="113"/>
      <c r="AD299" s="113"/>
      <c r="AE299" s="113"/>
      <c r="AF299" s="113"/>
    </row>
    <row r="300" spans="2:32" x14ac:dyDescent="0.2">
      <c r="B300" s="200"/>
      <c r="C300" s="113"/>
      <c r="D300" s="201"/>
      <c r="E300" s="201"/>
      <c r="F300" s="113"/>
      <c r="G300" s="113"/>
      <c r="H300" s="113"/>
      <c r="I300" s="203"/>
      <c r="J300" s="203"/>
      <c r="K300" s="204"/>
      <c r="L300" s="201"/>
      <c r="M300" s="201"/>
      <c r="N300" s="201"/>
      <c r="O300" s="201"/>
      <c r="P300" s="113"/>
      <c r="Q300" s="113"/>
      <c r="T300" s="201"/>
      <c r="U300" s="113"/>
      <c r="V300" s="113"/>
      <c r="W300" s="113"/>
      <c r="X300" s="113"/>
      <c r="Y300" s="113"/>
      <c r="Z300" s="113"/>
      <c r="AA300" s="113"/>
      <c r="AB300" s="201"/>
      <c r="AC300" s="113"/>
      <c r="AD300" s="113"/>
      <c r="AE300" s="113"/>
      <c r="AF300" s="113"/>
    </row>
    <row r="301" spans="2:32" x14ac:dyDescent="0.2">
      <c r="B301" s="200"/>
      <c r="C301" s="113"/>
      <c r="D301" s="201"/>
      <c r="E301" s="201"/>
      <c r="F301" s="113"/>
      <c r="G301" s="113"/>
      <c r="H301" s="113"/>
      <c r="I301" s="203"/>
      <c r="J301" s="203"/>
      <c r="K301" s="204"/>
      <c r="L301" s="201"/>
      <c r="M301" s="201"/>
      <c r="N301" s="201"/>
      <c r="O301" s="201"/>
      <c r="P301" s="113"/>
      <c r="Q301" s="113"/>
      <c r="T301" s="201"/>
      <c r="U301" s="113"/>
      <c r="V301" s="113"/>
      <c r="W301" s="113"/>
      <c r="X301" s="113"/>
      <c r="Y301" s="113"/>
      <c r="Z301" s="113"/>
      <c r="AA301" s="113"/>
      <c r="AB301" s="201"/>
      <c r="AC301" s="113"/>
      <c r="AD301" s="113"/>
      <c r="AE301" s="113"/>
      <c r="AF301" s="113"/>
    </row>
    <row r="302" spans="2:32" x14ac:dyDescent="0.2">
      <c r="B302" s="200"/>
      <c r="C302" s="113"/>
      <c r="D302" s="201"/>
      <c r="E302" s="201"/>
      <c r="F302" s="113"/>
      <c r="G302" s="113"/>
      <c r="H302" s="113"/>
      <c r="I302" s="203"/>
      <c r="J302" s="203"/>
      <c r="K302" s="204"/>
      <c r="L302" s="201"/>
      <c r="M302" s="201"/>
      <c r="N302" s="201"/>
      <c r="O302" s="201"/>
      <c r="P302" s="113"/>
      <c r="Q302" s="113"/>
      <c r="T302" s="201"/>
      <c r="U302" s="113"/>
      <c r="V302" s="113"/>
      <c r="W302" s="113"/>
      <c r="X302" s="113"/>
      <c r="Y302" s="113"/>
      <c r="Z302" s="113"/>
      <c r="AA302" s="113"/>
      <c r="AB302" s="201"/>
      <c r="AC302" s="113"/>
      <c r="AD302" s="113"/>
      <c r="AE302" s="113"/>
      <c r="AF302" s="113"/>
    </row>
    <row r="303" spans="2:32" x14ac:dyDescent="0.2">
      <c r="B303" s="200"/>
      <c r="C303" s="113"/>
      <c r="D303" s="201"/>
      <c r="E303" s="201"/>
      <c r="F303" s="113"/>
      <c r="G303" s="113"/>
      <c r="H303" s="113"/>
      <c r="I303" s="203"/>
      <c r="J303" s="203"/>
      <c r="K303" s="204"/>
      <c r="L303" s="201"/>
      <c r="M303" s="201"/>
      <c r="N303" s="201"/>
      <c r="O303" s="201"/>
      <c r="P303" s="113"/>
      <c r="Q303" s="113"/>
      <c r="T303" s="201"/>
      <c r="U303" s="113"/>
      <c r="V303" s="113"/>
      <c r="W303" s="113"/>
      <c r="X303" s="113"/>
      <c r="Y303" s="113"/>
      <c r="Z303" s="113"/>
      <c r="AA303" s="113"/>
      <c r="AB303" s="201"/>
      <c r="AC303" s="113"/>
      <c r="AD303" s="113"/>
      <c r="AE303" s="113"/>
      <c r="AF303" s="113"/>
    </row>
    <row r="304" spans="2:32" x14ac:dyDescent="0.2">
      <c r="B304" s="200"/>
      <c r="C304" s="113"/>
      <c r="D304" s="201"/>
      <c r="E304" s="201"/>
      <c r="F304" s="113"/>
      <c r="G304" s="113"/>
      <c r="H304" s="113"/>
      <c r="I304" s="203"/>
      <c r="J304" s="203"/>
      <c r="K304" s="204"/>
      <c r="L304" s="201"/>
      <c r="M304" s="201"/>
      <c r="N304" s="201"/>
      <c r="O304" s="201"/>
      <c r="P304" s="113"/>
      <c r="Q304" s="113"/>
      <c r="T304" s="201"/>
      <c r="U304" s="113"/>
      <c r="V304" s="113"/>
      <c r="W304" s="113"/>
      <c r="X304" s="113"/>
      <c r="Y304" s="113"/>
      <c r="Z304" s="113"/>
      <c r="AA304" s="113"/>
      <c r="AB304" s="201"/>
      <c r="AC304" s="113"/>
      <c r="AD304" s="113"/>
      <c r="AE304" s="113"/>
      <c r="AF304" s="113"/>
    </row>
    <row r="305" spans="2:32" x14ac:dyDescent="0.2">
      <c r="B305" s="200"/>
      <c r="C305" s="113"/>
      <c r="D305" s="201"/>
      <c r="E305" s="201"/>
      <c r="F305" s="113"/>
      <c r="G305" s="113"/>
      <c r="H305" s="113"/>
      <c r="I305" s="203"/>
      <c r="J305" s="203"/>
      <c r="K305" s="204"/>
      <c r="L305" s="201"/>
      <c r="M305" s="201"/>
      <c r="N305" s="201"/>
      <c r="O305" s="201"/>
      <c r="P305" s="113"/>
      <c r="Q305" s="113"/>
      <c r="T305" s="201"/>
      <c r="U305" s="113"/>
      <c r="V305" s="113"/>
      <c r="W305" s="113"/>
      <c r="X305" s="113"/>
      <c r="Y305" s="113"/>
      <c r="Z305" s="113"/>
      <c r="AA305" s="113"/>
      <c r="AB305" s="201"/>
      <c r="AC305" s="113"/>
      <c r="AD305" s="113"/>
      <c r="AE305" s="113"/>
      <c r="AF305" s="113"/>
    </row>
    <row r="306" spans="2:32" x14ac:dyDescent="0.2">
      <c r="B306" s="200"/>
      <c r="C306" s="113"/>
      <c r="D306" s="201"/>
      <c r="E306" s="201"/>
      <c r="F306" s="113"/>
      <c r="G306" s="113"/>
      <c r="H306" s="113"/>
      <c r="I306" s="203"/>
      <c r="J306" s="203"/>
      <c r="K306" s="204"/>
      <c r="L306" s="201"/>
      <c r="M306" s="201"/>
      <c r="N306" s="201"/>
      <c r="O306" s="201"/>
      <c r="P306" s="113"/>
      <c r="Q306" s="113"/>
      <c r="T306" s="201"/>
      <c r="U306" s="113"/>
      <c r="V306" s="113"/>
      <c r="W306" s="113"/>
      <c r="X306" s="113"/>
      <c r="Y306" s="113"/>
      <c r="Z306" s="113"/>
      <c r="AA306" s="113"/>
      <c r="AB306" s="201"/>
      <c r="AC306" s="113"/>
      <c r="AD306" s="113"/>
      <c r="AE306" s="113"/>
      <c r="AF306" s="113"/>
    </row>
    <row r="307" spans="2:32" x14ac:dyDescent="0.2">
      <c r="B307" s="200"/>
      <c r="C307" s="113"/>
      <c r="D307" s="201"/>
      <c r="E307" s="201"/>
      <c r="F307" s="113"/>
      <c r="G307" s="113"/>
      <c r="H307" s="113"/>
      <c r="I307" s="203"/>
      <c r="J307" s="203"/>
      <c r="K307" s="204"/>
      <c r="L307" s="201"/>
      <c r="M307" s="201"/>
      <c r="N307" s="201"/>
      <c r="O307" s="201"/>
      <c r="P307" s="113"/>
      <c r="Q307" s="113"/>
      <c r="T307" s="201"/>
      <c r="U307" s="113"/>
      <c r="V307" s="113"/>
      <c r="W307" s="113"/>
      <c r="X307" s="113"/>
      <c r="Y307" s="113"/>
      <c r="Z307" s="113"/>
      <c r="AA307" s="113"/>
      <c r="AB307" s="201"/>
      <c r="AC307" s="113"/>
      <c r="AD307" s="113"/>
      <c r="AE307" s="113"/>
      <c r="AF307" s="113"/>
    </row>
    <row r="308" spans="2:32" x14ac:dyDescent="0.2">
      <c r="B308" s="200"/>
      <c r="C308" s="113"/>
      <c r="D308" s="201"/>
      <c r="E308" s="201"/>
      <c r="F308" s="113"/>
      <c r="G308" s="113"/>
      <c r="H308" s="113"/>
      <c r="I308" s="203"/>
      <c r="J308" s="203"/>
      <c r="K308" s="204"/>
      <c r="L308" s="201"/>
      <c r="M308" s="201"/>
      <c r="N308" s="201"/>
      <c r="O308" s="201"/>
      <c r="P308" s="113"/>
      <c r="Q308" s="113"/>
      <c r="T308" s="201"/>
      <c r="U308" s="113"/>
      <c r="V308" s="113"/>
      <c r="W308" s="113"/>
      <c r="X308" s="113"/>
      <c r="Y308" s="113"/>
      <c r="Z308" s="113"/>
      <c r="AA308" s="113"/>
      <c r="AB308" s="201"/>
      <c r="AC308" s="113"/>
      <c r="AD308" s="113"/>
      <c r="AE308" s="113"/>
      <c r="AF308" s="113"/>
    </row>
    <row r="309" spans="2:32" x14ac:dyDescent="0.2">
      <c r="B309" s="200"/>
      <c r="C309" s="113"/>
      <c r="D309" s="201"/>
      <c r="E309" s="201"/>
      <c r="F309" s="113"/>
      <c r="G309" s="113"/>
      <c r="H309" s="113"/>
      <c r="I309" s="203"/>
      <c r="J309" s="203"/>
      <c r="K309" s="204"/>
      <c r="L309" s="201"/>
      <c r="M309" s="201"/>
      <c r="N309" s="201"/>
      <c r="O309" s="201"/>
      <c r="P309" s="113"/>
      <c r="Q309" s="113"/>
      <c r="T309" s="201"/>
      <c r="U309" s="113"/>
      <c r="V309" s="113"/>
      <c r="W309" s="113"/>
      <c r="X309" s="113"/>
      <c r="Y309" s="113"/>
      <c r="Z309" s="113"/>
      <c r="AA309" s="113"/>
      <c r="AB309" s="201"/>
      <c r="AC309" s="113"/>
      <c r="AD309" s="113"/>
      <c r="AE309" s="113"/>
      <c r="AF309" s="113"/>
    </row>
    <row r="310" spans="2:32" x14ac:dyDescent="0.2">
      <c r="B310" s="200"/>
      <c r="C310" s="113"/>
      <c r="D310" s="201"/>
      <c r="E310" s="201"/>
      <c r="F310" s="113"/>
      <c r="G310" s="113"/>
      <c r="H310" s="113"/>
      <c r="I310" s="203"/>
      <c r="J310" s="203"/>
      <c r="K310" s="204"/>
      <c r="L310" s="201"/>
      <c r="M310" s="201"/>
      <c r="N310" s="201"/>
      <c r="O310" s="201"/>
      <c r="P310" s="113"/>
      <c r="Q310" s="113"/>
      <c r="T310" s="201"/>
      <c r="U310" s="113"/>
      <c r="V310" s="113"/>
      <c r="W310" s="113"/>
      <c r="X310" s="113"/>
      <c r="Y310" s="113"/>
      <c r="Z310" s="113"/>
      <c r="AA310" s="113"/>
      <c r="AB310" s="201"/>
      <c r="AC310" s="113"/>
      <c r="AD310" s="113"/>
      <c r="AE310" s="113"/>
      <c r="AF310" s="113"/>
    </row>
    <row r="311" spans="2:32" x14ac:dyDescent="0.2">
      <c r="B311" s="200"/>
      <c r="C311" s="113"/>
      <c r="D311" s="201"/>
      <c r="E311" s="201"/>
      <c r="F311" s="113"/>
      <c r="G311" s="113"/>
      <c r="H311" s="113"/>
      <c r="I311" s="203"/>
      <c r="J311" s="203"/>
      <c r="K311" s="204"/>
      <c r="L311" s="201"/>
      <c r="M311" s="201"/>
      <c r="N311" s="201"/>
      <c r="O311" s="201"/>
      <c r="P311" s="113"/>
      <c r="Q311" s="113"/>
      <c r="T311" s="201"/>
      <c r="U311" s="113"/>
      <c r="V311" s="113"/>
      <c r="W311" s="113"/>
      <c r="X311" s="113"/>
      <c r="Y311" s="113"/>
      <c r="Z311" s="113"/>
      <c r="AA311" s="113"/>
      <c r="AB311" s="201"/>
      <c r="AC311" s="113"/>
      <c r="AD311" s="113"/>
      <c r="AE311" s="113"/>
      <c r="AF311" s="113"/>
    </row>
    <row r="312" spans="2:32" x14ac:dyDescent="0.2">
      <c r="B312" s="200"/>
      <c r="C312" s="113"/>
      <c r="D312" s="201"/>
      <c r="E312" s="201"/>
      <c r="F312" s="113"/>
      <c r="G312" s="113"/>
      <c r="H312" s="113"/>
      <c r="I312" s="203"/>
      <c r="J312" s="203"/>
      <c r="K312" s="204"/>
      <c r="L312" s="201"/>
      <c r="M312" s="201"/>
      <c r="N312" s="201"/>
      <c r="O312" s="201"/>
      <c r="P312" s="113"/>
      <c r="Q312" s="113"/>
      <c r="T312" s="201"/>
      <c r="U312" s="113"/>
      <c r="V312" s="113"/>
      <c r="W312" s="113"/>
      <c r="X312" s="113"/>
      <c r="Y312" s="113"/>
      <c r="Z312" s="113"/>
      <c r="AA312" s="113"/>
      <c r="AB312" s="201"/>
      <c r="AC312" s="113"/>
      <c r="AD312" s="113"/>
      <c r="AE312" s="113"/>
      <c r="AF312" s="113"/>
    </row>
    <row r="313" spans="2:32" x14ac:dyDescent="0.2">
      <c r="B313" s="200"/>
      <c r="C313" s="113"/>
      <c r="D313" s="201"/>
      <c r="E313" s="201"/>
      <c r="F313" s="113"/>
      <c r="G313" s="113"/>
      <c r="H313" s="113"/>
      <c r="I313" s="203"/>
      <c r="J313" s="203"/>
      <c r="K313" s="204"/>
      <c r="L313" s="201"/>
      <c r="M313" s="201"/>
      <c r="N313" s="201"/>
      <c r="O313" s="201"/>
      <c r="P313" s="113"/>
      <c r="Q313" s="113"/>
      <c r="T313" s="201"/>
      <c r="U313" s="113"/>
      <c r="V313" s="113"/>
      <c r="W313" s="113"/>
      <c r="X313" s="113"/>
      <c r="Y313" s="113"/>
      <c r="Z313" s="113"/>
      <c r="AA313" s="113"/>
      <c r="AB313" s="201"/>
      <c r="AC313" s="113"/>
      <c r="AD313" s="113"/>
      <c r="AE313" s="113"/>
      <c r="AF313" s="113"/>
    </row>
    <row r="314" spans="2:32" x14ac:dyDescent="0.2">
      <c r="B314" s="200"/>
      <c r="C314" s="113"/>
      <c r="D314" s="201"/>
      <c r="E314" s="201"/>
      <c r="F314" s="113"/>
      <c r="G314" s="113"/>
      <c r="H314" s="113"/>
      <c r="I314" s="203"/>
      <c r="J314" s="203"/>
      <c r="K314" s="204"/>
      <c r="L314" s="201"/>
      <c r="M314" s="201"/>
      <c r="N314" s="201"/>
      <c r="O314" s="201"/>
      <c r="P314" s="113"/>
      <c r="Q314" s="113"/>
      <c r="T314" s="201"/>
      <c r="U314" s="113"/>
      <c r="V314" s="113"/>
      <c r="W314" s="113"/>
      <c r="X314" s="113"/>
      <c r="Y314" s="113"/>
      <c r="Z314" s="113"/>
      <c r="AA314" s="113"/>
      <c r="AB314" s="201"/>
      <c r="AC314" s="113"/>
      <c r="AD314" s="113"/>
      <c r="AE314" s="113"/>
      <c r="AF314" s="113"/>
    </row>
    <row r="315" spans="2:32" x14ac:dyDescent="0.2">
      <c r="B315" s="200"/>
      <c r="C315" s="113"/>
      <c r="D315" s="201"/>
      <c r="E315" s="201"/>
      <c r="F315" s="113"/>
      <c r="G315" s="113"/>
      <c r="H315" s="113"/>
      <c r="I315" s="203"/>
      <c r="J315" s="203"/>
      <c r="K315" s="204"/>
      <c r="L315" s="201"/>
      <c r="M315" s="201"/>
      <c r="N315" s="201"/>
      <c r="O315" s="201"/>
      <c r="P315" s="113"/>
      <c r="Q315" s="113"/>
      <c r="T315" s="201"/>
      <c r="U315" s="113"/>
      <c r="V315" s="113"/>
      <c r="W315" s="113"/>
      <c r="X315" s="113"/>
      <c r="Y315" s="113"/>
      <c r="Z315" s="113"/>
      <c r="AA315" s="113"/>
      <c r="AB315" s="201"/>
      <c r="AC315" s="113"/>
      <c r="AD315" s="113"/>
      <c r="AE315" s="113"/>
      <c r="AF315" s="113"/>
    </row>
    <row r="316" spans="2:32" x14ac:dyDescent="0.2">
      <c r="B316" s="200"/>
      <c r="C316" s="113"/>
      <c r="D316" s="201"/>
      <c r="E316" s="201"/>
      <c r="F316" s="113"/>
      <c r="G316" s="113"/>
      <c r="H316" s="113"/>
      <c r="I316" s="203"/>
      <c r="J316" s="203"/>
      <c r="K316" s="204"/>
      <c r="L316" s="201"/>
      <c r="M316" s="201"/>
      <c r="N316" s="201"/>
      <c r="O316" s="201"/>
      <c r="P316" s="113"/>
      <c r="Q316" s="113"/>
      <c r="T316" s="201"/>
      <c r="U316" s="113"/>
      <c r="V316" s="113"/>
      <c r="W316" s="113"/>
      <c r="X316" s="113"/>
      <c r="Y316" s="113"/>
      <c r="Z316" s="113"/>
      <c r="AA316" s="113"/>
      <c r="AB316" s="201"/>
      <c r="AC316" s="113"/>
      <c r="AD316" s="113"/>
      <c r="AE316" s="113"/>
      <c r="AF316" s="113"/>
    </row>
    <row r="317" spans="2:32" x14ac:dyDescent="0.2">
      <c r="B317" s="200"/>
      <c r="C317" s="113"/>
      <c r="D317" s="201"/>
      <c r="E317" s="201"/>
      <c r="F317" s="113"/>
      <c r="G317" s="113"/>
      <c r="H317" s="113"/>
      <c r="I317" s="203"/>
      <c r="J317" s="203"/>
      <c r="K317" s="204"/>
      <c r="L317" s="201"/>
      <c r="M317" s="201"/>
      <c r="N317" s="201"/>
      <c r="O317" s="201"/>
      <c r="P317" s="113"/>
      <c r="Q317" s="113"/>
      <c r="T317" s="201"/>
      <c r="U317" s="113"/>
      <c r="V317" s="113"/>
      <c r="W317" s="113"/>
      <c r="X317" s="113"/>
      <c r="Y317" s="113"/>
      <c r="Z317" s="113"/>
      <c r="AA317" s="113"/>
      <c r="AB317" s="201"/>
      <c r="AC317" s="113"/>
      <c r="AD317" s="113"/>
      <c r="AE317" s="113"/>
      <c r="AF317" s="113"/>
    </row>
    <row r="318" spans="2:32" x14ac:dyDescent="0.2">
      <c r="B318" s="200"/>
      <c r="C318" s="113"/>
      <c r="D318" s="201"/>
      <c r="E318" s="201"/>
      <c r="F318" s="113"/>
      <c r="G318" s="113"/>
      <c r="H318" s="113"/>
      <c r="I318" s="203"/>
      <c r="J318" s="203"/>
      <c r="K318" s="204"/>
      <c r="L318" s="201"/>
      <c r="M318" s="201"/>
      <c r="N318" s="201"/>
      <c r="O318" s="201"/>
      <c r="P318" s="113"/>
      <c r="Q318" s="113"/>
      <c r="T318" s="201"/>
      <c r="U318" s="113"/>
      <c r="V318" s="113"/>
      <c r="W318" s="113"/>
      <c r="X318" s="113"/>
      <c r="Y318" s="113"/>
      <c r="Z318" s="113"/>
      <c r="AA318" s="113"/>
      <c r="AB318" s="201"/>
      <c r="AC318" s="113"/>
      <c r="AD318" s="113"/>
      <c r="AE318" s="113"/>
      <c r="AF318" s="113"/>
    </row>
    <row r="319" spans="2:32" x14ac:dyDescent="0.2">
      <c r="B319" s="200"/>
      <c r="C319" s="113"/>
      <c r="D319" s="201"/>
      <c r="E319" s="201"/>
      <c r="F319" s="113"/>
      <c r="G319" s="113"/>
      <c r="H319" s="113"/>
      <c r="I319" s="203"/>
      <c r="J319" s="203"/>
      <c r="K319" s="204"/>
      <c r="L319" s="201"/>
      <c r="M319" s="201"/>
      <c r="N319" s="201"/>
      <c r="O319" s="201"/>
      <c r="P319" s="113"/>
      <c r="Q319" s="113"/>
      <c r="T319" s="201"/>
      <c r="U319" s="113"/>
      <c r="V319" s="113"/>
      <c r="W319" s="113"/>
      <c r="X319" s="113"/>
      <c r="Y319" s="113"/>
      <c r="Z319" s="113"/>
      <c r="AA319" s="113"/>
      <c r="AB319" s="201"/>
      <c r="AC319" s="113"/>
      <c r="AD319" s="113"/>
      <c r="AE319" s="113"/>
      <c r="AF319" s="113"/>
    </row>
    <row r="320" spans="2:32" x14ac:dyDescent="0.2">
      <c r="B320" s="200"/>
      <c r="C320" s="113"/>
      <c r="D320" s="201"/>
      <c r="E320" s="201"/>
      <c r="F320" s="113"/>
      <c r="G320" s="113"/>
      <c r="H320" s="113"/>
      <c r="I320" s="203"/>
      <c r="J320" s="203"/>
      <c r="K320" s="204"/>
      <c r="L320" s="201"/>
      <c r="M320" s="201"/>
      <c r="N320" s="201"/>
      <c r="O320" s="201"/>
      <c r="P320" s="113"/>
      <c r="Q320" s="113"/>
      <c r="T320" s="201"/>
      <c r="U320" s="113"/>
      <c r="V320" s="113"/>
      <c r="W320" s="113"/>
      <c r="X320" s="113"/>
      <c r="Y320" s="113"/>
      <c r="Z320" s="113"/>
      <c r="AA320" s="113"/>
      <c r="AB320" s="201"/>
      <c r="AC320" s="113"/>
      <c r="AD320" s="113"/>
      <c r="AE320" s="113"/>
      <c r="AF320" s="113"/>
    </row>
    <row r="321" spans="2:32" x14ac:dyDescent="0.2">
      <c r="B321" s="200"/>
      <c r="C321" s="113"/>
      <c r="D321" s="201"/>
      <c r="E321" s="201"/>
      <c r="F321" s="113"/>
      <c r="G321" s="113"/>
      <c r="H321" s="113"/>
      <c r="I321" s="203"/>
      <c r="J321" s="203"/>
      <c r="K321" s="204"/>
      <c r="L321" s="201"/>
      <c r="M321" s="201"/>
      <c r="N321" s="201"/>
      <c r="O321" s="201"/>
      <c r="P321" s="113"/>
      <c r="Q321" s="113"/>
      <c r="T321" s="201"/>
      <c r="U321" s="113"/>
      <c r="V321" s="113"/>
      <c r="W321" s="113"/>
      <c r="X321" s="113"/>
      <c r="Y321" s="113"/>
      <c r="Z321" s="113"/>
      <c r="AA321" s="113"/>
      <c r="AB321" s="201"/>
      <c r="AC321" s="113"/>
      <c r="AD321" s="113"/>
      <c r="AE321" s="113"/>
      <c r="AF321" s="113"/>
    </row>
    <row r="322" spans="2:32" x14ac:dyDescent="0.2">
      <c r="B322" s="200"/>
      <c r="C322" s="113"/>
      <c r="D322" s="201"/>
      <c r="E322" s="201"/>
      <c r="F322" s="113"/>
      <c r="G322" s="113"/>
      <c r="H322" s="113"/>
      <c r="I322" s="203"/>
      <c r="J322" s="203"/>
      <c r="K322" s="204"/>
      <c r="L322" s="201"/>
      <c r="M322" s="201"/>
      <c r="N322" s="201"/>
      <c r="O322" s="201"/>
      <c r="P322" s="113"/>
      <c r="Q322" s="113"/>
      <c r="T322" s="201"/>
      <c r="U322" s="113"/>
      <c r="V322" s="113"/>
      <c r="W322" s="113"/>
      <c r="X322" s="113"/>
      <c r="Y322" s="113"/>
      <c r="Z322" s="113"/>
      <c r="AA322" s="113"/>
      <c r="AB322" s="201"/>
      <c r="AC322" s="113"/>
      <c r="AD322" s="113"/>
      <c r="AE322" s="113"/>
      <c r="AF322" s="113"/>
    </row>
    <row r="323" spans="2:32" x14ac:dyDescent="0.2">
      <c r="B323" s="200"/>
      <c r="C323" s="113"/>
      <c r="D323" s="201"/>
      <c r="E323" s="201"/>
      <c r="F323" s="113"/>
      <c r="G323" s="113"/>
      <c r="H323" s="113"/>
      <c r="I323" s="203"/>
      <c r="J323" s="203"/>
      <c r="K323" s="204"/>
      <c r="L323" s="201"/>
      <c r="M323" s="201"/>
      <c r="N323" s="201"/>
      <c r="O323" s="201"/>
      <c r="P323" s="113"/>
      <c r="Q323" s="113"/>
      <c r="T323" s="201"/>
      <c r="U323" s="113"/>
      <c r="V323" s="113"/>
      <c r="W323" s="113"/>
      <c r="X323" s="113"/>
      <c r="Y323" s="113"/>
      <c r="Z323" s="113"/>
      <c r="AA323" s="113"/>
      <c r="AB323" s="201"/>
      <c r="AC323" s="113"/>
      <c r="AD323" s="113"/>
      <c r="AE323" s="113"/>
      <c r="AF323" s="113"/>
    </row>
    <row r="324" spans="2:32" x14ac:dyDescent="0.2">
      <c r="B324" s="200"/>
      <c r="C324" s="113"/>
      <c r="D324" s="201"/>
      <c r="E324" s="201"/>
      <c r="F324" s="113"/>
      <c r="G324" s="113"/>
      <c r="H324" s="113"/>
      <c r="I324" s="203"/>
      <c r="J324" s="203"/>
      <c r="K324" s="204"/>
      <c r="L324" s="201"/>
      <c r="M324" s="201"/>
      <c r="N324" s="201"/>
      <c r="O324" s="201"/>
      <c r="P324" s="113"/>
      <c r="Q324" s="113"/>
      <c r="T324" s="201"/>
      <c r="U324" s="113"/>
      <c r="V324" s="113"/>
      <c r="W324" s="113"/>
      <c r="X324" s="113"/>
      <c r="Y324" s="113"/>
      <c r="Z324" s="113"/>
      <c r="AA324" s="113"/>
      <c r="AB324" s="201"/>
      <c r="AC324" s="113"/>
      <c r="AD324" s="113"/>
      <c r="AE324" s="113"/>
      <c r="AF324" s="113"/>
    </row>
    <row r="325" spans="2:32" x14ac:dyDescent="0.2">
      <c r="B325" s="200"/>
      <c r="C325" s="113"/>
      <c r="D325" s="201"/>
      <c r="E325" s="201"/>
      <c r="F325" s="113"/>
      <c r="G325" s="113"/>
      <c r="H325" s="113"/>
      <c r="I325" s="203"/>
      <c r="J325" s="203"/>
      <c r="K325" s="204"/>
      <c r="L325" s="201"/>
      <c r="M325" s="201"/>
      <c r="N325" s="201"/>
      <c r="O325" s="201"/>
      <c r="P325" s="113"/>
      <c r="Q325" s="113"/>
      <c r="T325" s="201"/>
      <c r="U325" s="113"/>
      <c r="V325" s="113"/>
      <c r="W325" s="113"/>
      <c r="X325" s="113"/>
      <c r="Y325" s="113"/>
      <c r="Z325" s="113"/>
      <c r="AA325" s="113"/>
      <c r="AB325" s="201"/>
      <c r="AC325" s="113"/>
      <c r="AD325" s="113"/>
      <c r="AE325" s="113"/>
      <c r="AF325" s="113"/>
    </row>
    <row r="326" spans="2:32" x14ac:dyDescent="0.2">
      <c r="B326" s="200"/>
      <c r="C326" s="113"/>
      <c r="D326" s="201"/>
      <c r="E326" s="201"/>
      <c r="F326" s="113"/>
      <c r="G326" s="113"/>
      <c r="H326" s="113"/>
      <c r="I326" s="203"/>
      <c r="J326" s="203"/>
      <c r="K326" s="204"/>
      <c r="L326" s="201"/>
      <c r="M326" s="201"/>
      <c r="N326" s="201"/>
      <c r="O326" s="201"/>
      <c r="P326" s="113"/>
      <c r="Q326" s="113"/>
      <c r="T326" s="201"/>
      <c r="U326" s="113"/>
      <c r="V326" s="113"/>
      <c r="W326" s="113"/>
      <c r="X326" s="113"/>
      <c r="Y326" s="113"/>
      <c r="Z326" s="113"/>
      <c r="AA326" s="113"/>
      <c r="AB326" s="201"/>
      <c r="AC326" s="113"/>
      <c r="AD326" s="113"/>
      <c r="AE326" s="113"/>
      <c r="AF326" s="113"/>
    </row>
    <row r="327" spans="2:32" x14ac:dyDescent="0.2">
      <c r="B327" s="200"/>
      <c r="C327" s="113"/>
      <c r="D327" s="201"/>
      <c r="E327" s="201"/>
      <c r="F327" s="113"/>
      <c r="G327" s="113"/>
      <c r="H327" s="113"/>
      <c r="I327" s="203"/>
      <c r="J327" s="203"/>
      <c r="K327" s="204"/>
      <c r="L327" s="201"/>
      <c r="M327" s="201"/>
      <c r="N327" s="201"/>
      <c r="O327" s="201"/>
      <c r="P327" s="113"/>
      <c r="Q327" s="113"/>
      <c r="T327" s="201"/>
      <c r="U327" s="113"/>
      <c r="V327" s="113"/>
      <c r="W327" s="113"/>
      <c r="X327" s="113"/>
      <c r="Y327" s="113"/>
      <c r="Z327" s="113"/>
      <c r="AA327" s="113"/>
      <c r="AB327" s="201"/>
      <c r="AC327" s="113"/>
      <c r="AD327" s="113"/>
      <c r="AE327" s="113"/>
      <c r="AF327" s="113"/>
    </row>
    <row r="328" spans="2:32" x14ac:dyDescent="0.2">
      <c r="B328" s="200"/>
      <c r="C328" s="113"/>
      <c r="D328" s="201"/>
      <c r="E328" s="201"/>
      <c r="F328" s="113"/>
      <c r="G328" s="113"/>
      <c r="H328" s="113"/>
      <c r="I328" s="203"/>
      <c r="J328" s="203"/>
      <c r="K328" s="204"/>
      <c r="L328" s="201"/>
      <c r="M328" s="201"/>
      <c r="N328" s="201"/>
      <c r="O328" s="201"/>
      <c r="P328" s="113"/>
      <c r="Q328" s="113"/>
      <c r="T328" s="201"/>
      <c r="U328" s="113"/>
      <c r="V328" s="113"/>
      <c r="W328" s="113"/>
      <c r="X328" s="113"/>
      <c r="Y328" s="113"/>
      <c r="Z328" s="113"/>
      <c r="AA328" s="113"/>
      <c r="AB328" s="201"/>
      <c r="AC328" s="113"/>
      <c r="AD328" s="113"/>
      <c r="AE328" s="113"/>
      <c r="AF328" s="113"/>
    </row>
    <row r="329" spans="2:32" x14ac:dyDescent="0.2">
      <c r="B329" s="200"/>
      <c r="C329" s="113"/>
      <c r="D329" s="201"/>
      <c r="E329" s="201"/>
      <c r="F329" s="113"/>
      <c r="G329" s="113"/>
      <c r="H329" s="113"/>
      <c r="I329" s="203"/>
      <c r="J329" s="203"/>
      <c r="K329" s="204"/>
      <c r="L329" s="201"/>
      <c r="M329" s="201"/>
      <c r="N329" s="201"/>
      <c r="O329" s="201"/>
      <c r="P329" s="113"/>
      <c r="Q329" s="113"/>
      <c r="T329" s="201"/>
      <c r="U329" s="113"/>
      <c r="V329" s="113"/>
      <c r="W329" s="113"/>
      <c r="X329" s="113"/>
      <c r="Y329" s="113"/>
      <c r="Z329" s="113"/>
      <c r="AA329" s="113"/>
      <c r="AB329" s="201"/>
      <c r="AC329" s="113"/>
      <c r="AD329" s="113"/>
      <c r="AE329" s="113"/>
      <c r="AF329" s="113"/>
    </row>
    <row r="330" spans="2:32" x14ac:dyDescent="0.2">
      <c r="B330" s="200"/>
      <c r="C330" s="113"/>
      <c r="D330" s="201"/>
      <c r="E330" s="201"/>
      <c r="F330" s="113"/>
      <c r="G330" s="113"/>
      <c r="H330" s="113"/>
      <c r="I330" s="203"/>
      <c r="J330" s="203"/>
      <c r="K330" s="204"/>
      <c r="L330" s="201"/>
      <c r="M330" s="201"/>
      <c r="N330" s="201"/>
      <c r="O330" s="201"/>
      <c r="P330" s="113"/>
      <c r="Q330" s="113"/>
      <c r="T330" s="201"/>
      <c r="U330" s="113"/>
      <c r="V330" s="113"/>
      <c r="W330" s="113"/>
      <c r="X330" s="113"/>
      <c r="Y330" s="113"/>
      <c r="Z330" s="113"/>
      <c r="AA330" s="113"/>
      <c r="AB330" s="201"/>
      <c r="AC330" s="113"/>
      <c r="AD330" s="113"/>
      <c r="AE330" s="113"/>
      <c r="AF330" s="113"/>
    </row>
    <row r="331" spans="2:32" x14ac:dyDescent="0.2">
      <c r="B331" s="200"/>
      <c r="C331" s="113"/>
      <c r="D331" s="201"/>
      <c r="E331" s="201"/>
      <c r="F331" s="113"/>
      <c r="G331" s="113"/>
      <c r="H331" s="113"/>
      <c r="I331" s="203"/>
      <c r="J331" s="203"/>
      <c r="K331" s="204"/>
      <c r="L331" s="201"/>
      <c r="M331" s="201"/>
      <c r="N331" s="201"/>
      <c r="O331" s="201"/>
      <c r="P331" s="113"/>
      <c r="Q331" s="113"/>
      <c r="T331" s="201"/>
      <c r="U331" s="113"/>
      <c r="V331" s="113"/>
      <c r="W331" s="113"/>
      <c r="X331" s="113"/>
      <c r="Y331" s="113"/>
      <c r="Z331" s="113"/>
      <c r="AA331" s="113"/>
      <c r="AB331" s="201"/>
      <c r="AC331" s="113"/>
      <c r="AD331" s="113"/>
      <c r="AE331" s="113"/>
      <c r="AF331" s="113"/>
    </row>
    <row r="332" spans="2:32" x14ac:dyDescent="0.2">
      <c r="B332" s="200"/>
      <c r="C332" s="113"/>
      <c r="D332" s="201"/>
      <c r="E332" s="201"/>
      <c r="F332" s="113"/>
      <c r="G332" s="113"/>
      <c r="H332" s="113"/>
      <c r="I332" s="203"/>
      <c r="J332" s="203"/>
      <c r="K332" s="204"/>
      <c r="L332" s="201"/>
      <c r="M332" s="201"/>
      <c r="N332" s="201"/>
      <c r="O332" s="201"/>
      <c r="P332" s="113"/>
      <c r="Q332" s="113"/>
      <c r="T332" s="201"/>
      <c r="U332" s="113"/>
      <c r="V332" s="113"/>
      <c r="W332" s="113"/>
      <c r="X332" s="113"/>
      <c r="Y332" s="113"/>
      <c r="Z332" s="113"/>
      <c r="AA332" s="113"/>
      <c r="AB332" s="201"/>
      <c r="AC332" s="113"/>
      <c r="AD332" s="113"/>
      <c r="AE332" s="113"/>
      <c r="AF332" s="113"/>
    </row>
    <row r="333" spans="2:32" x14ac:dyDescent="0.2">
      <c r="B333" s="200"/>
      <c r="C333" s="113"/>
      <c r="D333" s="201"/>
      <c r="E333" s="201"/>
      <c r="F333" s="113"/>
      <c r="G333" s="113"/>
      <c r="H333" s="113"/>
      <c r="I333" s="203"/>
      <c r="J333" s="203"/>
      <c r="K333" s="204"/>
      <c r="L333" s="201"/>
      <c r="M333" s="201"/>
      <c r="N333" s="201"/>
      <c r="O333" s="201"/>
      <c r="P333" s="113"/>
      <c r="Q333" s="113"/>
      <c r="T333" s="201"/>
      <c r="U333" s="113"/>
      <c r="V333" s="113"/>
      <c r="W333" s="113"/>
      <c r="X333" s="113"/>
      <c r="Y333" s="113"/>
      <c r="Z333" s="113"/>
      <c r="AA333" s="113"/>
      <c r="AB333" s="201"/>
      <c r="AC333" s="113"/>
      <c r="AD333" s="113"/>
      <c r="AE333" s="113"/>
      <c r="AF333" s="113"/>
    </row>
    <row r="334" spans="2:32" x14ac:dyDescent="0.2">
      <c r="B334" s="200"/>
      <c r="C334" s="113"/>
      <c r="D334" s="201"/>
      <c r="E334" s="201"/>
      <c r="F334" s="113"/>
      <c r="G334" s="113"/>
      <c r="H334" s="113"/>
      <c r="I334" s="203"/>
      <c r="J334" s="203"/>
      <c r="K334" s="204"/>
      <c r="L334" s="201"/>
      <c r="M334" s="201"/>
      <c r="N334" s="201"/>
      <c r="O334" s="201"/>
      <c r="P334" s="113"/>
      <c r="Q334" s="113"/>
      <c r="T334" s="201"/>
      <c r="U334" s="113"/>
      <c r="V334" s="113"/>
      <c r="W334" s="113"/>
      <c r="X334" s="113"/>
      <c r="Y334" s="113"/>
      <c r="Z334" s="113"/>
      <c r="AA334" s="113"/>
      <c r="AB334" s="201"/>
      <c r="AC334" s="113"/>
      <c r="AD334" s="113"/>
      <c r="AE334" s="113"/>
      <c r="AF334" s="113"/>
    </row>
    <row r="335" spans="2:32" x14ac:dyDescent="0.2">
      <c r="B335" s="200"/>
      <c r="C335" s="113"/>
      <c r="D335" s="201"/>
      <c r="E335" s="201"/>
      <c r="F335" s="113"/>
      <c r="G335" s="113"/>
      <c r="H335" s="113"/>
      <c r="I335" s="203"/>
      <c r="J335" s="203"/>
      <c r="K335" s="204"/>
      <c r="L335" s="201"/>
      <c r="M335" s="201"/>
      <c r="N335" s="201"/>
      <c r="O335" s="201"/>
      <c r="P335" s="113"/>
      <c r="Q335" s="113"/>
      <c r="T335" s="201"/>
      <c r="U335" s="113"/>
      <c r="V335" s="113"/>
      <c r="W335" s="113"/>
      <c r="X335" s="113"/>
      <c r="Y335" s="113"/>
      <c r="Z335" s="113"/>
      <c r="AA335" s="113"/>
      <c r="AB335" s="201"/>
      <c r="AC335" s="113"/>
      <c r="AD335" s="113"/>
      <c r="AE335" s="113"/>
      <c r="AF335" s="113"/>
    </row>
    <row r="336" spans="2:32" x14ac:dyDescent="0.2">
      <c r="B336" s="200"/>
      <c r="C336" s="113"/>
      <c r="D336" s="201"/>
      <c r="E336" s="201"/>
      <c r="F336" s="113"/>
      <c r="G336" s="113"/>
      <c r="H336" s="113"/>
      <c r="I336" s="203"/>
      <c r="J336" s="203"/>
      <c r="K336" s="204"/>
      <c r="L336" s="201"/>
      <c r="M336" s="201"/>
      <c r="N336" s="201"/>
      <c r="O336" s="201"/>
      <c r="P336" s="113"/>
      <c r="Q336" s="113"/>
      <c r="T336" s="201"/>
      <c r="U336" s="113"/>
      <c r="V336" s="113"/>
      <c r="W336" s="113"/>
      <c r="X336" s="113"/>
      <c r="Y336" s="113"/>
      <c r="Z336" s="113"/>
      <c r="AA336" s="113"/>
      <c r="AB336" s="201"/>
      <c r="AC336" s="113"/>
      <c r="AD336" s="113"/>
      <c r="AE336" s="113"/>
      <c r="AF336" s="113"/>
    </row>
    <row r="337" spans="2:32" x14ac:dyDescent="0.2">
      <c r="B337" s="200"/>
      <c r="C337" s="113"/>
      <c r="D337" s="201"/>
      <c r="E337" s="201"/>
      <c r="F337" s="113"/>
      <c r="G337" s="113"/>
      <c r="H337" s="113"/>
      <c r="I337" s="203"/>
      <c r="J337" s="203"/>
      <c r="K337" s="204"/>
      <c r="L337" s="201"/>
      <c r="M337" s="201"/>
      <c r="N337" s="201"/>
      <c r="O337" s="201"/>
      <c r="P337" s="113"/>
      <c r="Q337" s="113"/>
      <c r="T337" s="201"/>
      <c r="U337" s="113"/>
      <c r="V337" s="113"/>
      <c r="W337" s="113"/>
      <c r="X337" s="113"/>
      <c r="Y337" s="113"/>
      <c r="Z337" s="113"/>
      <c r="AA337" s="113"/>
      <c r="AB337" s="201"/>
      <c r="AC337" s="113"/>
      <c r="AD337" s="113"/>
      <c r="AE337" s="113"/>
      <c r="AF337" s="113"/>
    </row>
    <row r="338" spans="2:32" x14ac:dyDescent="0.2">
      <c r="B338" s="200"/>
      <c r="C338" s="113"/>
      <c r="D338" s="201"/>
      <c r="E338" s="201"/>
      <c r="F338" s="113"/>
      <c r="G338" s="113"/>
      <c r="H338" s="113"/>
      <c r="I338" s="203"/>
      <c r="J338" s="203"/>
      <c r="K338" s="204"/>
      <c r="L338" s="201"/>
      <c r="M338" s="201"/>
      <c r="N338" s="201"/>
      <c r="O338" s="201"/>
      <c r="P338" s="113"/>
      <c r="Q338" s="113"/>
      <c r="T338" s="201"/>
      <c r="U338" s="113"/>
      <c r="V338" s="113"/>
      <c r="W338" s="113"/>
      <c r="X338" s="113"/>
      <c r="Y338" s="113"/>
      <c r="Z338" s="113"/>
      <c r="AA338" s="113"/>
      <c r="AB338" s="201"/>
      <c r="AC338" s="113"/>
      <c r="AD338" s="113"/>
      <c r="AE338" s="113"/>
      <c r="AF338" s="113"/>
    </row>
    <row r="339" spans="2:32" x14ac:dyDescent="0.2">
      <c r="B339" s="200"/>
      <c r="C339" s="113"/>
      <c r="D339" s="201"/>
      <c r="E339" s="201"/>
      <c r="F339" s="113"/>
      <c r="G339" s="113"/>
      <c r="H339" s="113"/>
      <c r="I339" s="203"/>
      <c r="J339" s="203"/>
      <c r="K339" s="204"/>
      <c r="L339" s="201"/>
      <c r="M339" s="201"/>
      <c r="N339" s="201"/>
      <c r="O339" s="201"/>
      <c r="P339" s="113"/>
      <c r="Q339" s="113"/>
      <c r="T339" s="201"/>
      <c r="U339" s="113"/>
      <c r="V339" s="113"/>
      <c r="W339" s="113"/>
      <c r="X339" s="113"/>
      <c r="Y339" s="113"/>
      <c r="Z339" s="113"/>
      <c r="AA339" s="113"/>
      <c r="AB339" s="201"/>
      <c r="AC339" s="113"/>
      <c r="AD339" s="113"/>
      <c r="AE339" s="113"/>
      <c r="AF339" s="113"/>
    </row>
    <row r="340" spans="2:32" x14ac:dyDescent="0.2">
      <c r="B340" s="200"/>
      <c r="C340" s="113"/>
      <c r="D340" s="201"/>
      <c r="E340" s="201"/>
      <c r="F340" s="113"/>
      <c r="G340" s="113"/>
      <c r="H340" s="113"/>
      <c r="I340" s="203"/>
      <c r="J340" s="203"/>
      <c r="K340" s="204"/>
      <c r="L340" s="201"/>
      <c r="M340" s="201"/>
      <c r="N340" s="201"/>
      <c r="O340" s="201"/>
      <c r="P340" s="113"/>
      <c r="Q340" s="113"/>
      <c r="T340" s="201"/>
      <c r="U340" s="113"/>
      <c r="V340" s="113"/>
      <c r="W340" s="113"/>
      <c r="X340" s="113"/>
      <c r="Y340" s="113"/>
      <c r="Z340" s="113"/>
      <c r="AA340" s="113"/>
      <c r="AB340" s="201"/>
      <c r="AC340" s="113"/>
      <c r="AD340" s="113"/>
      <c r="AE340" s="113"/>
      <c r="AF340" s="113"/>
    </row>
    <row r="341" spans="2:32" x14ac:dyDescent="0.2">
      <c r="B341" s="200"/>
      <c r="C341" s="113"/>
      <c r="D341" s="201"/>
      <c r="E341" s="201"/>
      <c r="F341" s="113"/>
      <c r="G341" s="113"/>
      <c r="H341" s="113"/>
      <c r="I341" s="203"/>
      <c r="J341" s="203"/>
      <c r="K341" s="204"/>
      <c r="L341" s="201"/>
      <c r="M341" s="201"/>
      <c r="N341" s="201"/>
      <c r="O341" s="201"/>
      <c r="P341" s="113"/>
      <c r="Q341" s="113"/>
      <c r="T341" s="201"/>
      <c r="U341" s="113"/>
      <c r="V341" s="113"/>
      <c r="W341" s="113"/>
      <c r="X341" s="113"/>
      <c r="Y341" s="113"/>
      <c r="Z341" s="113"/>
      <c r="AA341" s="113"/>
      <c r="AB341" s="201"/>
      <c r="AC341" s="113"/>
      <c r="AD341" s="113"/>
      <c r="AE341" s="113"/>
      <c r="AF341" s="113"/>
    </row>
    <row r="342" spans="2:32" x14ac:dyDescent="0.2">
      <c r="B342" s="200"/>
      <c r="C342" s="113"/>
      <c r="D342" s="201"/>
      <c r="E342" s="201"/>
      <c r="F342" s="113"/>
      <c r="G342" s="113"/>
      <c r="H342" s="113"/>
      <c r="I342" s="203"/>
      <c r="J342" s="203"/>
      <c r="K342" s="204"/>
      <c r="L342" s="201"/>
      <c r="M342" s="201"/>
      <c r="N342" s="201"/>
      <c r="O342" s="201"/>
      <c r="P342" s="113"/>
      <c r="Q342" s="113"/>
      <c r="T342" s="201"/>
      <c r="U342" s="113"/>
      <c r="V342" s="113"/>
      <c r="W342" s="113"/>
      <c r="X342" s="113"/>
      <c r="Y342" s="113"/>
      <c r="Z342" s="113"/>
      <c r="AA342" s="113"/>
      <c r="AB342" s="201"/>
      <c r="AC342" s="113"/>
      <c r="AD342" s="113"/>
      <c r="AE342" s="113"/>
      <c r="AF342" s="113"/>
    </row>
    <row r="343" spans="2:32" x14ac:dyDescent="0.2">
      <c r="B343" s="200"/>
      <c r="C343" s="113"/>
      <c r="D343" s="201"/>
      <c r="E343" s="201"/>
      <c r="F343" s="113"/>
      <c r="G343" s="113"/>
      <c r="H343" s="113"/>
      <c r="I343" s="203"/>
      <c r="J343" s="203"/>
      <c r="K343" s="204"/>
      <c r="L343" s="201"/>
      <c r="M343" s="201"/>
      <c r="N343" s="201"/>
      <c r="O343" s="201"/>
      <c r="P343" s="113"/>
      <c r="Q343" s="113"/>
      <c r="T343" s="201"/>
      <c r="U343" s="113"/>
      <c r="V343" s="113"/>
      <c r="W343" s="113"/>
      <c r="X343" s="113"/>
      <c r="Y343" s="113"/>
      <c r="Z343" s="113"/>
      <c r="AA343" s="113"/>
      <c r="AB343" s="201"/>
      <c r="AC343" s="113"/>
      <c r="AD343" s="113"/>
      <c r="AE343" s="113"/>
      <c r="AF343" s="113"/>
    </row>
    <row r="344" spans="2:32" x14ac:dyDescent="0.2">
      <c r="B344" s="200"/>
      <c r="C344" s="113"/>
      <c r="D344" s="201"/>
      <c r="E344" s="201"/>
      <c r="F344" s="113"/>
      <c r="G344" s="113"/>
      <c r="H344" s="113"/>
      <c r="I344" s="203"/>
      <c r="J344" s="203"/>
      <c r="K344" s="204"/>
      <c r="L344" s="201"/>
      <c r="M344" s="201"/>
      <c r="N344" s="201"/>
      <c r="O344" s="201"/>
      <c r="P344" s="113"/>
      <c r="Q344" s="113"/>
      <c r="T344" s="201"/>
      <c r="U344" s="113"/>
      <c r="V344" s="113"/>
      <c r="W344" s="113"/>
      <c r="X344" s="113"/>
      <c r="Y344" s="113"/>
      <c r="Z344" s="113"/>
      <c r="AA344" s="113"/>
      <c r="AB344" s="201"/>
      <c r="AC344" s="113"/>
      <c r="AD344" s="113"/>
      <c r="AE344" s="113"/>
      <c r="AF344" s="113"/>
    </row>
    <row r="345" spans="2:32" x14ac:dyDescent="0.2">
      <c r="B345" s="200"/>
      <c r="C345" s="113"/>
      <c r="D345" s="201"/>
      <c r="E345" s="201"/>
      <c r="F345" s="113"/>
      <c r="G345" s="113"/>
      <c r="H345" s="113"/>
      <c r="I345" s="203"/>
      <c r="J345" s="203"/>
      <c r="K345" s="204"/>
      <c r="L345" s="201"/>
      <c r="M345" s="201"/>
      <c r="N345" s="201"/>
      <c r="O345" s="201"/>
      <c r="P345" s="113"/>
      <c r="Q345" s="113"/>
      <c r="T345" s="201"/>
      <c r="U345" s="113"/>
      <c r="V345" s="113"/>
      <c r="W345" s="113"/>
      <c r="X345" s="113"/>
      <c r="Y345" s="113"/>
      <c r="Z345" s="113"/>
      <c r="AA345" s="113"/>
      <c r="AB345" s="201"/>
      <c r="AC345" s="113"/>
      <c r="AD345" s="113"/>
      <c r="AE345" s="113"/>
      <c r="AF345" s="113"/>
    </row>
    <row r="346" spans="2:32" x14ac:dyDescent="0.2">
      <c r="B346" s="200"/>
      <c r="C346" s="113"/>
      <c r="D346" s="201"/>
      <c r="E346" s="201"/>
      <c r="F346" s="113"/>
      <c r="G346" s="113"/>
      <c r="H346" s="113"/>
      <c r="I346" s="203"/>
      <c r="J346" s="203"/>
      <c r="K346" s="204"/>
      <c r="L346" s="201"/>
      <c r="M346" s="201"/>
      <c r="N346" s="201"/>
      <c r="O346" s="201"/>
      <c r="P346" s="113"/>
      <c r="Q346" s="113"/>
      <c r="T346" s="201"/>
      <c r="U346" s="113"/>
      <c r="V346" s="113"/>
      <c r="W346" s="113"/>
      <c r="X346" s="113"/>
      <c r="Y346" s="113"/>
      <c r="Z346" s="113"/>
      <c r="AA346" s="113"/>
      <c r="AB346" s="201"/>
      <c r="AC346" s="113"/>
      <c r="AD346" s="113"/>
      <c r="AE346" s="113"/>
      <c r="AF346" s="113"/>
    </row>
    <row r="347" spans="2:32" x14ac:dyDescent="0.2">
      <c r="B347" s="200"/>
      <c r="C347" s="113"/>
      <c r="D347" s="201"/>
      <c r="E347" s="201"/>
      <c r="F347" s="113"/>
      <c r="G347" s="113"/>
      <c r="H347" s="113"/>
      <c r="I347" s="203"/>
      <c r="J347" s="203"/>
      <c r="K347" s="204"/>
      <c r="L347" s="201"/>
      <c r="M347" s="201"/>
      <c r="N347" s="201"/>
      <c r="O347" s="201"/>
      <c r="P347" s="113"/>
      <c r="Q347" s="113"/>
      <c r="T347" s="201"/>
      <c r="U347" s="113"/>
      <c r="V347" s="113"/>
      <c r="W347" s="113"/>
      <c r="X347" s="113"/>
      <c r="Y347" s="113"/>
      <c r="Z347" s="113"/>
      <c r="AA347" s="113"/>
      <c r="AB347" s="201"/>
      <c r="AC347" s="113"/>
      <c r="AD347" s="113"/>
      <c r="AE347" s="113"/>
      <c r="AF347" s="113"/>
    </row>
    <row r="348" spans="2:32" x14ac:dyDescent="0.2">
      <c r="B348" s="200"/>
      <c r="C348" s="113"/>
      <c r="D348" s="201"/>
      <c r="E348" s="201"/>
      <c r="F348" s="113"/>
      <c r="G348" s="113"/>
      <c r="H348" s="113"/>
      <c r="I348" s="203"/>
      <c r="J348" s="203"/>
      <c r="K348" s="204"/>
      <c r="L348" s="201"/>
      <c r="M348" s="201"/>
      <c r="N348" s="201"/>
      <c r="O348" s="201"/>
      <c r="P348" s="113"/>
      <c r="Q348" s="113"/>
      <c r="T348" s="201"/>
      <c r="U348" s="113"/>
      <c r="V348" s="113"/>
      <c r="W348" s="113"/>
      <c r="X348" s="113"/>
      <c r="Y348" s="113"/>
      <c r="Z348" s="113"/>
      <c r="AA348" s="113"/>
      <c r="AB348" s="201"/>
      <c r="AC348" s="113"/>
      <c r="AD348" s="113"/>
      <c r="AE348" s="113"/>
      <c r="AF348" s="113"/>
    </row>
    <row r="349" spans="2:32" x14ac:dyDescent="0.2">
      <c r="B349" s="200"/>
      <c r="C349" s="113"/>
      <c r="D349" s="201"/>
      <c r="E349" s="201"/>
      <c r="F349" s="113"/>
      <c r="G349" s="113"/>
      <c r="H349" s="113"/>
      <c r="I349" s="203"/>
      <c r="J349" s="203"/>
      <c r="K349" s="204"/>
      <c r="L349" s="201"/>
      <c r="M349" s="201"/>
      <c r="N349" s="201"/>
      <c r="O349" s="201"/>
      <c r="P349" s="113"/>
      <c r="Q349" s="113"/>
      <c r="T349" s="201"/>
      <c r="U349" s="113"/>
      <c r="V349" s="113"/>
      <c r="W349" s="113"/>
      <c r="X349" s="113"/>
      <c r="Y349" s="113"/>
      <c r="Z349" s="113"/>
      <c r="AA349" s="113"/>
      <c r="AB349" s="201"/>
      <c r="AC349" s="113"/>
      <c r="AD349" s="113"/>
      <c r="AE349" s="113"/>
      <c r="AF349" s="113"/>
    </row>
    <row r="350" spans="2:32" x14ac:dyDescent="0.2">
      <c r="B350" s="200"/>
      <c r="C350" s="113"/>
      <c r="D350" s="201"/>
      <c r="E350" s="201"/>
      <c r="F350" s="113"/>
      <c r="G350" s="113"/>
      <c r="H350" s="113"/>
      <c r="I350" s="203"/>
      <c r="J350" s="203"/>
      <c r="K350" s="204"/>
      <c r="L350" s="201"/>
      <c r="M350" s="201"/>
      <c r="N350" s="201"/>
      <c r="O350" s="201"/>
      <c r="P350" s="113"/>
      <c r="Q350" s="113"/>
      <c r="T350" s="201"/>
      <c r="U350" s="113"/>
      <c r="V350" s="113"/>
      <c r="W350" s="113"/>
      <c r="X350" s="113"/>
      <c r="Y350" s="113"/>
      <c r="Z350" s="113"/>
      <c r="AA350" s="113"/>
      <c r="AB350" s="201"/>
      <c r="AC350" s="113"/>
      <c r="AD350" s="113"/>
      <c r="AE350" s="113"/>
      <c r="AF350" s="113"/>
    </row>
    <row r="351" spans="2:32" x14ac:dyDescent="0.2">
      <c r="B351" s="200"/>
      <c r="C351" s="113"/>
      <c r="D351" s="201"/>
      <c r="E351" s="201"/>
      <c r="F351" s="113"/>
      <c r="G351" s="113"/>
      <c r="H351" s="113"/>
      <c r="I351" s="203"/>
      <c r="J351" s="203"/>
      <c r="K351" s="204"/>
      <c r="L351" s="201"/>
      <c r="M351" s="201"/>
      <c r="N351" s="201"/>
      <c r="O351" s="201"/>
      <c r="P351" s="113"/>
      <c r="Q351" s="113"/>
      <c r="T351" s="201"/>
      <c r="U351" s="113"/>
      <c r="V351" s="113"/>
      <c r="W351" s="113"/>
      <c r="X351" s="113"/>
      <c r="Y351" s="113"/>
      <c r="Z351" s="113"/>
      <c r="AA351" s="113"/>
      <c r="AB351" s="201"/>
      <c r="AC351" s="113"/>
      <c r="AD351" s="113"/>
      <c r="AE351" s="113"/>
      <c r="AF351" s="113"/>
    </row>
    <row r="352" spans="2:32" x14ac:dyDescent="0.2">
      <c r="B352" s="200"/>
      <c r="C352" s="113"/>
      <c r="D352" s="201"/>
      <c r="E352" s="201"/>
      <c r="F352" s="113"/>
      <c r="G352" s="113"/>
      <c r="H352" s="113"/>
      <c r="I352" s="203"/>
      <c r="J352" s="203"/>
      <c r="K352" s="204"/>
      <c r="L352" s="201"/>
      <c r="M352" s="201"/>
      <c r="N352" s="201"/>
      <c r="O352" s="201"/>
      <c r="P352" s="113"/>
      <c r="Q352" s="113"/>
      <c r="T352" s="201"/>
      <c r="U352" s="113"/>
      <c r="V352" s="113"/>
      <c r="W352" s="113"/>
      <c r="X352" s="113"/>
      <c r="Y352" s="113"/>
      <c r="Z352" s="113"/>
      <c r="AA352" s="113"/>
      <c r="AB352" s="201"/>
      <c r="AC352" s="113"/>
      <c r="AD352" s="113"/>
      <c r="AE352" s="113"/>
      <c r="AF352" s="113"/>
    </row>
    <row r="353" spans="2:32" x14ac:dyDescent="0.2">
      <c r="B353" s="200"/>
      <c r="C353" s="113"/>
      <c r="D353" s="201"/>
      <c r="E353" s="201"/>
      <c r="F353" s="113"/>
      <c r="G353" s="113"/>
      <c r="H353" s="113"/>
      <c r="I353" s="203"/>
      <c r="J353" s="203"/>
      <c r="K353" s="204"/>
      <c r="L353" s="201"/>
      <c r="M353" s="201"/>
      <c r="N353" s="201"/>
      <c r="O353" s="201"/>
      <c r="P353" s="113"/>
      <c r="Q353" s="113"/>
      <c r="T353" s="201"/>
      <c r="U353" s="113"/>
      <c r="V353" s="113"/>
      <c r="W353" s="113"/>
      <c r="X353" s="113"/>
      <c r="Y353" s="113"/>
      <c r="Z353" s="113"/>
      <c r="AA353" s="113"/>
      <c r="AB353" s="201"/>
      <c r="AC353" s="113"/>
      <c r="AD353" s="113"/>
      <c r="AE353" s="113"/>
      <c r="AF353" s="113"/>
    </row>
    <row r="354" spans="2:32" x14ac:dyDescent="0.2">
      <c r="B354" s="200"/>
      <c r="C354" s="113"/>
      <c r="D354" s="201"/>
      <c r="E354" s="201"/>
      <c r="F354" s="113"/>
      <c r="G354" s="113"/>
      <c r="H354" s="113"/>
      <c r="I354" s="203"/>
      <c r="J354" s="203"/>
      <c r="K354" s="204"/>
      <c r="L354" s="201"/>
      <c r="M354" s="201"/>
      <c r="N354" s="201"/>
      <c r="O354" s="201"/>
      <c r="P354" s="113"/>
      <c r="Q354" s="113"/>
      <c r="T354" s="201"/>
      <c r="U354" s="113"/>
      <c r="V354" s="113"/>
      <c r="W354" s="113"/>
      <c r="X354" s="113"/>
      <c r="Y354" s="113"/>
      <c r="Z354" s="113"/>
      <c r="AA354" s="113"/>
      <c r="AB354" s="201"/>
      <c r="AC354" s="113"/>
      <c r="AD354" s="113"/>
      <c r="AE354" s="113"/>
      <c r="AF354" s="113"/>
    </row>
    <row r="355" spans="2:32" x14ac:dyDescent="0.2">
      <c r="B355" s="200"/>
      <c r="C355" s="113"/>
      <c r="D355" s="201"/>
      <c r="E355" s="201"/>
      <c r="F355" s="113"/>
      <c r="G355" s="113"/>
      <c r="H355" s="113"/>
      <c r="I355" s="203"/>
      <c r="J355" s="203"/>
      <c r="K355" s="204"/>
      <c r="L355" s="201"/>
      <c r="M355" s="201"/>
      <c r="N355" s="201"/>
      <c r="O355" s="201"/>
      <c r="P355" s="113"/>
      <c r="Q355" s="113"/>
      <c r="T355" s="201"/>
      <c r="U355" s="113"/>
      <c r="V355" s="113"/>
      <c r="W355" s="113"/>
      <c r="X355" s="113"/>
      <c r="Y355" s="113"/>
      <c r="Z355" s="113"/>
      <c r="AA355" s="113"/>
      <c r="AB355" s="201"/>
      <c r="AC355" s="113"/>
      <c r="AD355" s="113"/>
      <c r="AE355" s="113"/>
      <c r="AF355" s="113"/>
    </row>
    <row r="356" spans="2:32" x14ac:dyDescent="0.2">
      <c r="B356" s="200"/>
      <c r="C356" s="113"/>
      <c r="D356" s="201"/>
      <c r="E356" s="201"/>
      <c r="F356" s="113"/>
      <c r="G356" s="113"/>
      <c r="H356" s="113"/>
      <c r="I356" s="203"/>
      <c r="J356" s="203"/>
      <c r="K356" s="204"/>
      <c r="L356" s="201"/>
      <c r="M356" s="201"/>
      <c r="N356" s="201"/>
      <c r="O356" s="201"/>
      <c r="P356" s="113"/>
      <c r="Q356" s="113"/>
      <c r="T356" s="201"/>
      <c r="U356" s="113"/>
      <c r="V356" s="113"/>
      <c r="W356" s="113"/>
      <c r="X356" s="113"/>
      <c r="Y356" s="113"/>
      <c r="Z356" s="113"/>
      <c r="AA356" s="113"/>
      <c r="AB356" s="201"/>
      <c r="AC356" s="113"/>
      <c r="AD356" s="113"/>
      <c r="AE356" s="113"/>
      <c r="AF356" s="113"/>
    </row>
    <row r="357" spans="2:32" x14ac:dyDescent="0.2">
      <c r="B357" s="200"/>
      <c r="C357" s="113"/>
      <c r="D357" s="201"/>
      <c r="E357" s="201"/>
      <c r="F357" s="113"/>
      <c r="G357" s="113"/>
      <c r="H357" s="113"/>
      <c r="I357" s="203"/>
      <c r="J357" s="203"/>
      <c r="K357" s="204"/>
      <c r="L357" s="201"/>
      <c r="M357" s="201"/>
      <c r="N357" s="201"/>
      <c r="O357" s="201"/>
      <c r="P357" s="113"/>
      <c r="Q357" s="113"/>
      <c r="T357" s="201"/>
      <c r="U357" s="113"/>
      <c r="V357" s="113"/>
      <c r="W357" s="113"/>
      <c r="X357" s="113"/>
      <c r="Y357" s="113"/>
      <c r="Z357" s="113"/>
      <c r="AA357" s="113"/>
      <c r="AB357" s="201"/>
      <c r="AC357" s="113"/>
      <c r="AD357" s="113"/>
      <c r="AE357" s="113"/>
      <c r="AF357" s="113"/>
    </row>
    <row r="358" spans="2:32" x14ac:dyDescent="0.2">
      <c r="B358" s="200"/>
      <c r="C358" s="113"/>
      <c r="D358" s="201"/>
      <c r="E358" s="201"/>
      <c r="F358" s="113"/>
      <c r="G358" s="113"/>
      <c r="H358" s="113"/>
      <c r="I358" s="203"/>
      <c r="J358" s="203"/>
      <c r="K358" s="204"/>
      <c r="L358" s="201"/>
      <c r="M358" s="201"/>
      <c r="N358" s="201"/>
      <c r="O358" s="201"/>
      <c r="P358" s="113"/>
      <c r="Q358" s="113"/>
      <c r="T358" s="201"/>
      <c r="U358" s="113"/>
      <c r="V358" s="113"/>
      <c r="W358" s="113"/>
      <c r="X358" s="113"/>
      <c r="Y358" s="113"/>
      <c r="Z358" s="113"/>
      <c r="AA358" s="113"/>
      <c r="AB358" s="201"/>
      <c r="AC358" s="113"/>
      <c r="AD358" s="113"/>
      <c r="AE358" s="113"/>
      <c r="AF358" s="113"/>
    </row>
    <row r="359" spans="2:32" x14ac:dyDescent="0.2">
      <c r="B359" s="200"/>
      <c r="C359" s="113"/>
      <c r="D359" s="201"/>
      <c r="E359" s="201"/>
      <c r="F359" s="113"/>
      <c r="G359" s="113"/>
      <c r="H359" s="113"/>
      <c r="I359" s="203"/>
      <c r="J359" s="203"/>
      <c r="K359" s="204"/>
      <c r="L359" s="201"/>
      <c r="M359" s="201"/>
      <c r="N359" s="201"/>
      <c r="O359" s="201"/>
      <c r="P359" s="113"/>
      <c r="Q359" s="113"/>
      <c r="T359" s="201"/>
      <c r="U359" s="113"/>
      <c r="V359" s="113"/>
      <c r="W359" s="113"/>
      <c r="X359" s="113"/>
      <c r="Y359" s="113"/>
      <c r="Z359" s="113"/>
      <c r="AA359" s="113"/>
      <c r="AB359" s="201"/>
      <c r="AC359" s="113"/>
      <c r="AD359" s="113"/>
      <c r="AE359" s="113"/>
      <c r="AF359" s="113"/>
    </row>
    <row r="360" spans="2:32" x14ac:dyDescent="0.2">
      <c r="B360" s="200"/>
      <c r="C360" s="113"/>
      <c r="D360" s="201"/>
      <c r="E360" s="201"/>
      <c r="F360" s="113"/>
      <c r="G360" s="113"/>
      <c r="H360" s="113"/>
      <c r="I360" s="203"/>
      <c r="J360" s="203"/>
      <c r="K360" s="204"/>
      <c r="L360" s="201"/>
      <c r="M360" s="201"/>
      <c r="N360" s="201"/>
      <c r="O360" s="201"/>
      <c r="P360" s="113"/>
      <c r="Q360" s="113"/>
      <c r="T360" s="201"/>
      <c r="U360" s="113"/>
      <c r="V360" s="113"/>
      <c r="W360" s="113"/>
      <c r="X360" s="113"/>
      <c r="Y360" s="113"/>
      <c r="Z360" s="113"/>
      <c r="AA360" s="113"/>
      <c r="AB360" s="201"/>
      <c r="AC360" s="113"/>
      <c r="AD360" s="113"/>
      <c r="AE360" s="113"/>
      <c r="AF360" s="113"/>
    </row>
    <row r="361" spans="2:32" x14ac:dyDescent="0.2">
      <c r="B361" s="200"/>
      <c r="C361" s="113"/>
      <c r="D361" s="201"/>
      <c r="E361" s="201"/>
      <c r="F361" s="113"/>
      <c r="G361" s="113"/>
      <c r="H361" s="113"/>
      <c r="I361" s="203"/>
      <c r="J361" s="203"/>
      <c r="K361" s="204"/>
      <c r="L361" s="201"/>
      <c r="M361" s="201"/>
      <c r="N361" s="201"/>
      <c r="O361" s="201"/>
      <c r="P361" s="113"/>
      <c r="Q361" s="113"/>
      <c r="T361" s="201"/>
      <c r="U361" s="113"/>
      <c r="V361" s="113"/>
      <c r="W361" s="113"/>
      <c r="X361" s="113"/>
      <c r="Y361" s="113"/>
      <c r="Z361" s="113"/>
      <c r="AA361" s="113"/>
      <c r="AB361" s="201"/>
      <c r="AC361" s="113"/>
      <c r="AD361" s="113"/>
      <c r="AE361" s="113"/>
      <c r="AF361" s="113"/>
    </row>
    <row r="362" spans="2:32" x14ac:dyDescent="0.2">
      <c r="B362" s="200"/>
      <c r="C362" s="113"/>
      <c r="D362" s="201"/>
      <c r="E362" s="201"/>
      <c r="F362" s="113"/>
      <c r="G362" s="113"/>
      <c r="H362" s="113"/>
      <c r="I362" s="203"/>
      <c r="J362" s="203"/>
      <c r="K362" s="204"/>
      <c r="L362" s="201"/>
      <c r="M362" s="201"/>
      <c r="N362" s="201"/>
      <c r="O362" s="201"/>
      <c r="P362" s="113"/>
      <c r="Q362" s="113"/>
      <c r="T362" s="201"/>
      <c r="U362" s="113"/>
      <c r="V362" s="113"/>
      <c r="W362" s="113"/>
      <c r="X362" s="113"/>
      <c r="Y362" s="113"/>
      <c r="Z362" s="113"/>
      <c r="AA362" s="113"/>
      <c r="AB362" s="201"/>
      <c r="AC362" s="113"/>
      <c r="AD362" s="113"/>
      <c r="AE362" s="113"/>
      <c r="AF362" s="113"/>
    </row>
    <row r="363" spans="2:32" x14ac:dyDescent="0.2">
      <c r="B363" s="200"/>
      <c r="C363" s="113"/>
      <c r="D363" s="201"/>
      <c r="E363" s="201"/>
      <c r="F363" s="113"/>
      <c r="G363" s="113"/>
      <c r="H363" s="113"/>
      <c r="I363" s="203"/>
      <c r="J363" s="203"/>
      <c r="K363" s="204"/>
      <c r="L363" s="201"/>
      <c r="M363" s="201"/>
      <c r="N363" s="201"/>
      <c r="O363" s="201"/>
      <c r="P363" s="113"/>
      <c r="Q363" s="113"/>
      <c r="T363" s="201"/>
      <c r="U363" s="113"/>
      <c r="V363" s="113"/>
      <c r="W363" s="113"/>
      <c r="X363" s="113"/>
      <c r="Y363" s="113"/>
      <c r="Z363" s="113"/>
      <c r="AA363" s="113"/>
      <c r="AB363" s="201"/>
      <c r="AC363" s="113"/>
      <c r="AD363" s="113"/>
      <c r="AE363" s="113"/>
      <c r="AF363" s="113"/>
    </row>
    <row r="364" spans="2:32" x14ac:dyDescent="0.2">
      <c r="B364" s="200"/>
      <c r="C364" s="113"/>
      <c r="D364" s="201"/>
      <c r="E364" s="201"/>
      <c r="F364" s="113"/>
      <c r="G364" s="113"/>
      <c r="H364" s="113"/>
      <c r="I364" s="203"/>
      <c r="J364" s="203"/>
      <c r="K364" s="204"/>
      <c r="L364" s="201"/>
      <c r="M364" s="201"/>
      <c r="N364" s="201"/>
      <c r="O364" s="201"/>
      <c r="P364" s="113"/>
      <c r="Q364" s="113"/>
      <c r="T364" s="201"/>
      <c r="U364" s="113"/>
      <c r="V364" s="113"/>
      <c r="W364" s="113"/>
      <c r="X364" s="113"/>
      <c r="Y364" s="113"/>
      <c r="Z364" s="113"/>
      <c r="AA364" s="113"/>
      <c r="AB364" s="201"/>
      <c r="AC364" s="113"/>
      <c r="AD364" s="113"/>
      <c r="AE364" s="113"/>
      <c r="AF364" s="113"/>
    </row>
    <row r="365" spans="2:32" x14ac:dyDescent="0.2">
      <c r="B365" s="200"/>
      <c r="C365" s="113"/>
      <c r="D365" s="201"/>
      <c r="E365" s="201"/>
      <c r="F365" s="113"/>
      <c r="G365" s="113"/>
      <c r="H365" s="113"/>
      <c r="I365" s="203"/>
      <c r="J365" s="203"/>
      <c r="K365" s="204"/>
      <c r="L365" s="201"/>
      <c r="M365" s="201"/>
      <c r="N365" s="201"/>
      <c r="O365" s="201"/>
      <c r="P365" s="113"/>
      <c r="Q365" s="113"/>
      <c r="T365" s="201"/>
      <c r="U365" s="113"/>
      <c r="V365" s="113"/>
      <c r="W365" s="113"/>
      <c r="X365" s="113"/>
      <c r="Y365" s="113"/>
      <c r="Z365" s="113"/>
      <c r="AA365" s="113"/>
      <c r="AB365" s="201"/>
      <c r="AC365" s="113"/>
      <c r="AD365" s="113"/>
      <c r="AE365" s="113"/>
      <c r="AF365" s="113"/>
    </row>
    <row r="366" spans="2:32" x14ac:dyDescent="0.2">
      <c r="B366" s="200"/>
      <c r="C366" s="113"/>
      <c r="D366" s="201"/>
      <c r="E366" s="201"/>
      <c r="F366" s="113"/>
      <c r="G366" s="113"/>
      <c r="H366" s="113"/>
      <c r="I366" s="203"/>
      <c r="J366" s="203"/>
      <c r="K366" s="204"/>
      <c r="L366" s="201"/>
      <c r="M366" s="201"/>
      <c r="N366" s="201"/>
      <c r="O366" s="201"/>
      <c r="P366" s="113"/>
      <c r="Q366" s="113"/>
      <c r="T366" s="201"/>
      <c r="U366" s="113"/>
      <c r="V366" s="113"/>
      <c r="W366" s="113"/>
      <c r="X366" s="113"/>
      <c r="Y366" s="113"/>
      <c r="Z366" s="113"/>
      <c r="AA366" s="113"/>
      <c r="AB366" s="201"/>
      <c r="AC366" s="113"/>
      <c r="AD366" s="113"/>
      <c r="AE366" s="113"/>
      <c r="AF366" s="113"/>
    </row>
    <row r="367" spans="2:32" x14ac:dyDescent="0.2">
      <c r="B367" s="200"/>
      <c r="C367" s="113"/>
      <c r="D367" s="201"/>
      <c r="E367" s="201"/>
      <c r="F367" s="113"/>
      <c r="G367" s="113"/>
      <c r="H367" s="113"/>
      <c r="I367" s="203"/>
      <c r="J367" s="203"/>
      <c r="K367" s="204"/>
      <c r="L367" s="201"/>
      <c r="M367" s="201"/>
      <c r="N367" s="201"/>
      <c r="O367" s="201"/>
      <c r="P367" s="113"/>
      <c r="Q367" s="113"/>
      <c r="T367" s="201"/>
      <c r="U367" s="113"/>
      <c r="V367" s="113"/>
      <c r="W367" s="113"/>
      <c r="X367" s="113"/>
      <c r="Y367" s="113"/>
      <c r="Z367" s="113"/>
      <c r="AA367" s="113"/>
      <c r="AB367" s="201"/>
      <c r="AC367" s="113"/>
      <c r="AD367" s="113"/>
      <c r="AE367" s="113"/>
      <c r="AF367" s="113"/>
    </row>
    <row r="368" spans="2:32" x14ac:dyDescent="0.2">
      <c r="B368" s="200"/>
      <c r="C368" s="113"/>
      <c r="D368" s="201"/>
      <c r="E368" s="201"/>
      <c r="F368" s="113"/>
      <c r="G368" s="113"/>
      <c r="H368" s="113"/>
      <c r="I368" s="203"/>
      <c r="J368" s="203"/>
      <c r="K368" s="204"/>
      <c r="L368" s="201"/>
      <c r="M368" s="201"/>
      <c r="N368" s="201"/>
      <c r="O368" s="201"/>
      <c r="P368" s="113"/>
      <c r="Q368" s="113"/>
      <c r="T368" s="201"/>
      <c r="U368" s="113"/>
      <c r="V368" s="113"/>
      <c r="W368" s="113"/>
      <c r="X368" s="113"/>
      <c r="Y368" s="113"/>
      <c r="Z368" s="113"/>
      <c r="AA368" s="113"/>
      <c r="AB368" s="201"/>
      <c r="AC368" s="113"/>
      <c r="AD368" s="113"/>
      <c r="AE368" s="113"/>
      <c r="AF368" s="113"/>
    </row>
    <row r="369" spans="2:32" x14ac:dyDescent="0.2">
      <c r="B369" s="200"/>
      <c r="C369" s="113"/>
      <c r="D369" s="201"/>
      <c r="E369" s="201"/>
      <c r="F369" s="113"/>
      <c r="G369" s="113"/>
      <c r="H369" s="113"/>
      <c r="I369" s="203"/>
      <c r="J369" s="203"/>
      <c r="K369" s="204"/>
      <c r="L369" s="201"/>
      <c r="M369" s="201"/>
      <c r="N369" s="201"/>
      <c r="O369" s="201"/>
      <c r="P369" s="113"/>
      <c r="Q369" s="113"/>
      <c r="T369" s="201"/>
      <c r="U369" s="113"/>
      <c r="V369" s="113"/>
      <c r="W369" s="113"/>
      <c r="X369" s="113"/>
      <c r="Y369" s="113"/>
      <c r="Z369" s="113"/>
      <c r="AA369" s="113"/>
      <c r="AB369" s="201"/>
      <c r="AC369" s="113"/>
      <c r="AD369" s="113"/>
      <c r="AE369" s="113"/>
      <c r="AF369" s="113"/>
    </row>
    <row r="370" spans="2:32" x14ac:dyDescent="0.2">
      <c r="B370" s="200"/>
      <c r="C370" s="113"/>
      <c r="D370" s="201"/>
      <c r="E370" s="201"/>
      <c r="F370" s="113"/>
      <c r="G370" s="113"/>
      <c r="H370" s="113"/>
      <c r="I370" s="203"/>
      <c r="J370" s="203"/>
      <c r="K370" s="204"/>
      <c r="L370" s="201"/>
      <c r="M370" s="201"/>
      <c r="N370" s="201"/>
      <c r="O370" s="201"/>
      <c r="P370" s="113"/>
      <c r="Q370" s="113"/>
      <c r="T370" s="201"/>
      <c r="U370" s="113"/>
      <c r="V370" s="113"/>
      <c r="W370" s="113"/>
      <c r="X370" s="113"/>
      <c r="Y370" s="113"/>
      <c r="Z370" s="113"/>
      <c r="AA370" s="113"/>
      <c r="AB370" s="201"/>
      <c r="AC370" s="113"/>
      <c r="AD370" s="113"/>
      <c r="AE370" s="113"/>
      <c r="AF370" s="113"/>
    </row>
    <row r="371" spans="2:32" x14ac:dyDescent="0.2">
      <c r="B371" s="200"/>
      <c r="C371" s="113"/>
      <c r="D371" s="201"/>
      <c r="E371" s="201"/>
      <c r="F371" s="113"/>
      <c r="G371" s="113"/>
      <c r="H371" s="113"/>
      <c r="I371" s="203"/>
      <c r="J371" s="203"/>
      <c r="K371" s="204"/>
      <c r="L371" s="201"/>
      <c r="M371" s="201"/>
      <c r="N371" s="201"/>
      <c r="O371" s="201"/>
      <c r="P371" s="113"/>
      <c r="Q371" s="113"/>
      <c r="T371" s="201"/>
      <c r="U371" s="113"/>
      <c r="V371" s="113"/>
      <c r="W371" s="113"/>
      <c r="X371" s="113"/>
      <c r="Y371" s="113"/>
      <c r="Z371" s="113"/>
      <c r="AA371" s="113"/>
      <c r="AB371" s="201"/>
      <c r="AC371" s="113"/>
      <c r="AD371" s="113"/>
      <c r="AE371" s="113"/>
      <c r="AF371" s="113"/>
    </row>
    <row r="372" spans="2:32" x14ac:dyDescent="0.2">
      <c r="B372" s="200"/>
      <c r="C372" s="113"/>
      <c r="D372" s="201"/>
      <c r="E372" s="201"/>
      <c r="F372" s="113"/>
      <c r="G372" s="113"/>
      <c r="H372" s="113"/>
      <c r="I372" s="203"/>
      <c r="J372" s="203"/>
      <c r="K372" s="204"/>
      <c r="L372" s="201"/>
      <c r="M372" s="201"/>
      <c r="N372" s="201"/>
      <c r="O372" s="201"/>
      <c r="P372" s="113"/>
      <c r="Q372" s="113"/>
      <c r="T372" s="201"/>
      <c r="U372" s="113"/>
      <c r="V372" s="113"/>
      <c r="W372" s="113"/>
      <c r="X372" s="113"/>
      <c r="Y372" s="113"/>
      <c r="Z372" s="113"/>
      <c r="AA372" s="113"/>
      <c r="AB372" s="201"/>
      <c r="AC372" s="113"/>
      <c r="AD372" s="113"/>
      <c r="AE372" s="113"/>
      <c r="AF372" s="113"/>
    </row>
    <row r="373" spans="2:32" x14ac:dyDescent="0.2">
      <c r="B373" s="200"/>
      <c r="C373" s="113"/>
      <c r="D373" s="201"/>
      <c r="E373" s="201"/>
      <c r="F373" s="113"/>
      <c r="G373" s="113"/>
      <c r="H373" s="113"/>
      <c r="I373" s="203"/>
      <c r="J373" s="203"/>
      <c r="K373" s="204"/>
      <c r="L373" s="201"/>
      <c r="M373" s="201"/>
      <c r="N373" s="201"/>
      <c r="O373" s="201"/>
      <c r="P373" s="113"/>
      <c r="Q373" s="113"/>
      <c r="T373" s="201"/>
      <c r="U373" s="113"/>
      <c r="V373" s="113"/>
      <c r="W373" s="113"/>
      <c r="X373" s="113"/>
      <c r="Y373" s="113"/>
      <c r="Z373" s="113"/>
      <c r="AA373" s="113"/>
      <c r="AB373" s="201"/>
      <c r="AC373" s="113"/>
      <c r="AD373" s="113"/>
      <c r="AE373" s="113"/>
      <c r="AF373" s="113"/>
    </row>
    <row r="374" spans="2:32" x14ac:dyDescent="0.2">
      <c r="B374" s="200"/>
      <c r="C374" s="113"/>
      <c r="D374" s="201"/>
      <c r="E374" s="201"/>
      <c r="F374" s="113"/>
      <c r="G374" s="113"/>
      <c r="H374" s="113"/>
      <c r="I374" s="203"/>
      <c r="J374" s="203"/>
      <c r="K374" s="204"/>
      <c r="L374" s="201"/>
      <c r="M374" s="201"/>
      <c r="N374" s="201"/>
      <c r="O374" s="201"/>
      <c r="P374" s="113"/>
      <c r="Q374" s="113"/>
      <c r="T374" s="201"/>
      <c r="U374" s="113"/>
      <c r="V374" s="113"/>
      <c r="W374" s="113"/>
      <c r="X374" s="113"/>
      <c r="Y374" s="113"/>
      <c r="Z374" s="113"/>
      <c r="AA374" s="113"/>
      <c r="AB374" s="201"/>
      <c r="AC374" s="113"/>
      <c r="AD374" s="113"/>
      <c r="AE374" s="113"/>
      <c r="AF374" s="113"/>
    </row>
    <row r="375" spans="2:32" x14ac:dyDescent="0.2">
      <c r="B375" s="200"/>
      <c r="C375" s="113"/>
      <c r="D375" s="201"/>
      <c r="E375" s="201"/>
      <c r="F375" s="113"/>
      <c r="G375" s="113"/>
      <c r="H375" s="113"/>
      <c r="I375" s="203"/>
      <c r="J375" s="203"/>
      <c r="K375" s="204"/>
      <c r="L375" s="201"/>
      <c r="M375" s="201"/>
      <c r="N375" s="201"/>
      <c r="O375" s="201"/>
      <c r="P375" s="113"/>
      <c r="Q375" s="113"/>
      <c r="T375" s="201"/>
      <c r="U375" s="113"/>
      <c r="V375" s="113"/>
      <c r="W375" s="113"/>
      <c r="X375" s="113"/>
      <c r="Y375" s="113"/>
      <c r="Z375" s="113"/>
      <c r="AA375" s="113"/>
      <c r="AB375" s="201"/>
      <c r="AC375" s="113"/>
      <c r="AD375" s="113"/>
      <c r="AE375" s="113"/>
      <c r="AF375" s="113"/>
    </row>
    <row r="376" spans="2:32" x14ac:dyDescent="0.2">
      <c r="B376" s="200"/>
      <c r="C376" s="113"/>
      <c r="D376" s="201"/>
      <c r="E376" s="201"/>
      <c r="F376" s="113"/>
      <c r="G376" s="113"/>
      <c r="H376" s="113"/>
      <c r="I376" s="203"/>
      <c r="J376" s="203"/>
      <c r="K376" s="204"/>
      <c r="L376" s="201"/>
      <c r="M376" s="201"/>
      <c r="N376" s="201"/>
      <c r="O376" s="201"/>
      <c r="P376" s="113"/>
      <c r="Q376" s="113"/>
      <c r="T376" s="201"/>
      <c r="U376" s="113"/>
      <c r="V376" s="113"/>
      <c r="W376" s="113"/>
      <c r="X376" s="113"/>
      <c r="Y376" s="113"/>
      <c r="Z376" s="113"/>
      <c r="AA376" s="113"/>
      <c r="AB376" s="201"/>
      <c r="AC376" s="113"/>
      <c r="AD376" s="113"/>
      <c r="AE376" s="113"/>
      <c r="AF376" s="113"/>
    </row>
    <row r="377" spans="2:32" x14ac:dyDescent="0.2">
      <c r="B377" s="200"/>
      <c r="C377" s="113"/>
      <c r="D377" s="201"/>
      <c r="E377" s="201"/>
      <c r="F377" s="113"/>
      <c r="G377" s="113"/>
      <c r="H377" s="113"/>
      <c r="I377" s="203"/>
      <c r="J377" s="203"/>
      <c r="K377" s="204"/>
      <c r="L377" s="201"/>
      <c r="M377" s="201"/>
      <c r="N377" s="201"/>
      <c r="O377" s="201"/>
      <c r="P377" s="113"/>
      <c r="Q377" s="113"/>
      <c r="T377" s="201"/>
      <c r="U377" s="113"/>
      <c r="V377" s="113"/>
      <c r="W377" s="113"/>
      <c r="X377" s="113"/>
      <c r="Y377" s="113"/>
      <c r="Z377" s="113"/>
      <c r="AA377" s="113"/>
      <c r="AB377" s="201"/>
      <c r="AC377" s="113"/>
      <c r="AD377" s="113"/>
      <c r="AE377" s="113"/>
      <c r="AF377" s="113"/>
    </row>
    <row r="378" spans="2:32" x14ac:dyDescent="0.2">
      <c r="B378" s="200"/>
      <c r="C378" s="113"/>
      <c r="D378" s="201"/>
      <c r="E378" s="201"/>
      <c r="F378" s="113"/>
      <c r="G378" s="113"/>
      <c r="H378" s="113"/>
      <c r="I378" s="203"/>
      <c r="J378" s="203"/>
      <c r="K378" s="204"/>
      <c r="L378" s="201"/>
      <c r="M378" s="201"/>
      <c r="N378" s="201"/>
      <c r="O378" s="201"/>
      <c r="P378" s="113"/>
      <c r="Q378" s="113"/>
      <c r="T378" s="201"/>
      <c r="U378" s="113"/>
      <c r="V378" s="113"/>
      <c r="W378" s="113"/>
      <c r="X378" s="113"/>
      <c r="Y378" s="113"/>
      <c r="Z378" s="113"/>
      <c r="AA378" s="113"/>
      <c r="AB378" s="201"/>
      <c r="AC378" s="113"/>
      <c r="AD378" s="113"/>
      <c r="AE378" s="113"/>
      <c r="AF378" s="113"/>
    </row>
    <row r="379" spans="2:32" x14ac:dyDescent="0.2">
      <c r="B379" s="200"/>
      <c r="C379" s="113"/>
      <c r="D379" s="201"/>
      <c r="E379" s="201"/>
      <c r="F379" s="113"/>
      <c r="G379" s="113"/>
      <c r="H379" s="113"/>
      <c r="I379" s="203"/>
      <c r="J379" s="203"/>
      <c r="K379" s="204"/>
      <c r="L379" s="201"/>
      <c r="M379" s="201"/>
      <c r="N379" s="201"/>
      <c r="O379" s="201"/>
      <c r="P379" s="113"/>
      <c r="Q379" s="113"/>
      <c r="T379" s="201"/>
      <c r="U379" s="113"/>
      <c r="V379" s="113"/>
      <c r="W379" s="113"/>
      <c r="X379" s="113"/>
      <c r="Y379" s="113"/>
      <c r="Z379" s="113"/>
      <c r="AA379" s="113"/>
      <c r="AB379" s="201"/>
      <c r="AC379" s="113"/>
      <c r="AD379" s="113"/>
      <c r="AE379" s="113"/>
      <c r="AF379" s="113"/>
    </row>
    <row r="380" spans="2:32" x14ac:dyDescent="0.2">
      <c r="B380" s="200"/>
      <c r="C380" s="113"/>
      <c r="D380" s="201"/>
      <c r="E380" s="201"/>
      <c r="F380" s="113"/>
      <c r="G380" s="113"/>
      <c r="H380" s="113"/>
      <c r="I380" s="203"/>
      <c r="J380" s="203"/>
      <c r="K380" s="204"/>
      <c r="L380" s="201"/>
      <c r="M380" s="201"/>
      <c r="N380" s="201"/>
      <c r="O380" s="201"/>
      <c r="P380" s="113"/>
      <c r="Q380" s="113"/>
      <c r="T380" s="201"/>
      <c r="U380" s="113"/>
      <c r="V380" s="113"/>
      <c r="W380" s="113"/>
      <c r="X380" s="113"/>
      <c r="Y380" s="113"/>
      <c r="Z380" s="113"/>
      <c r="AA380" s="113"/>
      <c r="AB380" s="201"/>
      <c r="AC380" s="113"/>
      <c r="AD380" s="113"/>
      <c r="AE380" s="113"/>
      <c r="AF380" s="113"/>
    </row>
    <row r="381" spans="2:32" x14ac:dyDescent="0.2">
      <c r="B381" s="200"/>
      <c r="C381" s="113"/>
      <c r="D381" s="201"/>
      <c r="E381" s="201"/>
      <c r="F381" s="113"/>
      <c r="G381" s="113"/>
      <c r="H381" s="113"/>
      <c r="I381" s="203"/>
      <c r="J381" s="203"/>
      <c r="K381" s="204"/>
      <c r="L381" s="201"/>
      <c r="M381" s="201"/>
      <c r="N381" s="201"/>
      <c r="O381" s="201"/>
      <c r="P381" s="113"/>
      <c r="Q381" s="113"/>
      <c r="T381" s="201"/>
      <c r="U381" s="113"/>
      <c r="V381" s="113"/>
      <c r="W381" s="113"/>
      <c r="X381" s="113"/>
      <c r="Y381" s="113"/>
      <c r="Z381" s="113"/>
      <c r="AA381" s="113"/>
      <c r="AB381" s="201"/>
      <c r="AC381" s="113"/>
      <c r="AD381" s="113"/>
      <c r="AE381" s="113"/>
      <c r="AF381" s="113"/>
    </row>
    <row r="382" spans="2:32" x14ac:dyDescent="0.2">
      <c r="B382" s="200"/>
      <c r="C382" s="113"/>
      <c r="D382" s="201"/>
      <c r="E382" s="201"/>
      <c r="F382" s="113"/>
      <c r="G382" s="113"/>
      <c r="H382" s="113"/>
      <c r="I382" s="203"/>
      <c r="J382" s="203"/>
      <c r="K382" s="204"/>
      <c r="L382" s="201"/>
      <c r="M382" s="201"/>
      <c r="N382" s="201"/>
      <c r="O382" s="201"/>
      <c r="P382" s="113"/>
      <c r="Q382" s="113"/>
      <c r="T382" s="201"/>
      <c r="U382" s="113"/>
      <c r="V382" s="113"/>
      <c r="W382" s="113"/>
      <c r="X382" s="113"/>
      <c r="Y382" s="113"/>
      <c r="Z382" s="113"/>
      <c r="AA382" s="113"/>
      <c r="AB382" s="201"/>
      <c r="AC382" s="113"/>
      <c r="AD382" s="113"/>
      <c r="AE382" s="113"/>
      <c r="AF382" s="113"/>
    </row>
    <row r="383" spans="2:32" x14ac:dyDescent="0.2">
      <c r="B383" s="200"/>
      <c r="C383" s="113"/>
      <c r="D383" s="201"/>
      <c r="E383" s="201"/>
      <c r="F383" s="113"/>
      <c r="G383" s="113"/>
      <c r="H383" s="113"/>
      <c r="I383" s="203"/>
      <c r="J383" s="203"/>
      <c r="K383" s="204"/>
      <c r="L383" s="201"/>
      <c r="M383" s="201"/>
      <c r="N383" s="201"/>
      <c r="O383" s="201"/>
      <c r="P383" s="113"/>
      <c r="Q383" s="113"/>
      <c r="T383" s="201"/>
      <c r="U383" s="113"/>
      <c r="V383" s="113"/>
      <c r="W383" s="113"/>
      <c r="X383" s="113"/>
      <c r="Y383" s="113"/>
      <c r="Z383" s="113"/>
      <c r="AA383" s="113"/>
      <c r="AB383" s="201"/>
      <c r="AC383" s="113"/>
      <c r="AD383" s="113"/>
      <c r="AE383" s="113"/>
      <c r="AF383" s="113"/>
    </row>
    <row r="384" spans="2:32" x14ac:dyDescent="0.2">
      <c r="B384" s="200"/>
      <c r="C384" s="113"/>
      <c r="D384" s="201"/>
      <c r="E384" s="201"/>
      <c r="F384" s="113"/>
      <c r="G384" s="113"/>
      <c r="H384" s="113"/>
      <c r="I384" s="203"/>
      <c r="J384" s="203"/>
      <c r="K384" s="204"/>
      <c r="L384" s="201"/>
      <c r="M384" s="201"/>
      <c r="N384" s="201"/>
      <c r="O384" s="201"/>
      <c r="P384" s="113"/>
      <c r="Q384" s="113"/>
      <c r="T384" s="201"/>
      <c r="U384" s="113"/>
      <c r="V384" s="113"/>
      <c r="W384" s="113"/>
      <c r="X384" s="113"/>
      <c r="Y384" s="113"/>
      <c r="Z384" s="113"/>
      <c r="AA384" s="113"/>
      <c r="AB384" s="201"/>
      <c r="AC384" s="113"/>
      <c r="AD384" s="113"/>
      <c r="AE384" s="113"/>
      <c r="AF384" s="113"/>
    </row>
    <row r="385" spans="2:32" x14ac:dyDescent="0.2">
      <c r="B385" s="200"/>
      <c r="C385" s="113"/>
      <c r="D385" s="201"/>
      <c r="E385" s="201"/>
      <c r="F385" s="113"/>
      <c r="G385" s="113"/>
      <c r="H385" s="113"/>
      <c r="I385" s="203"/>
      <c r="J385" s="203"/>
      <c r="K385" s="204"/>
      <c r="L385" s="201"/>
      <c r="M385" s="201"/>
      <c r="N385" s="201"/>
      <c r="O385" s="201"/>
      <c r="P385" s="113"/>
      <c r="Q385" s="113"/>
      <c r="T385" s="201"/>
      <c r="U385" s="113"/>
      <c r="V385" s="113"/>
      <c r="W385" s="113"/>
      <c r="X385" s="113"/>
      <c r="Y385" s="113"/>
      <c r="Z385" s="113"/>
      <c r="AA385" s="113"/>
      <c r="AB385" s="201"/>
      <c r="AC385" s="113"/>
      <c r="AD385" s="113"/>
      <c r="AE385" s="113"/>
      <c r="AF385" s="113"/>
    </row>
    <row r="386" spans="2:32" x14ac:dyDescent="0.2">
      <c r="B386" s="200"/>
      <c r="C386" s="113"/>
      <c r="D386" s="201"/>
      <c r="E386" s="201"/>
      <c r="F386" s="113"/>
      <c r="G386" s="113"/>
      <c r="H386" s="113"/>
      <c r="I386" s="203"/>
      <c r="J386" s="203"/>
      <c r="K386" s="204"/>
      <c r="L386" s="201"/>
      <c r="M386" s="201"/>
      <c r="N386" s="201"/>
      <c r="O386" s="201"/>
      <c r="P386" s="113"/>
      <c r="Q386" s="113"/>
      <c r="T386" s="201"/>
      <c r="U386" s="113"/>
      <c r="V386" s="113"/>
      <c r="W386" s="113"/>
      <c r="X386" s="113"/>
      <c r="Y386" s="113"/>
      <c r="Z386" s="113"/>
      <c r="AA386" s="113"/>
      <c r="AB386" s="201"/>
      <c r="AC386" s="113"/>
      <c r="AD386" s="113"/>
      <c r="AE386" s="113"/>
      <c r="AF386" s="113"/>
    </row>
    <row r="387" spans="2:32" x14ac:dyDescent="0.2">
      <c r="B387" s="200"/>
      <c r="C387" s="113"/>
      <c r="D387" s="201"/>
      <c r="E387" s="201"/>
      <c r="F387" s="113"/>
      <c r="G387" s="113"/>
      <c r="H387" s="113"/>
      <c r="I387" s="203"/>
      <c r="J387" s="203"/>
      <c r="K387" s="204"/>
      <c r="L387" s="201"/>
      <c r="M387" s="201"/>
      <c r="N387" s="201"/>
      <c r="O387" s="201"/>
      <c r="P387" s="113"/>
      <c r="Q387" s="113"/>
      <c r="T387" s="201"/>
      <c r="U387" s="113"/>
      <c r="V387" s="113"/>
      <c r="W387" s="113"/>
      <c r="X387" s="113"/>
      <c r="Y387" s="113"/>
      <c r="Z387" s="113"/>
      <c r="AA387" s="113"/>
      <c r="AB387" s="201"/>
      <c r="AC387" s="113"/>
      <c r="AD387" s="113"/>
      <c r="AE387" s="113"/>
      <c r="AF387" s="113"/>
    </row>
    <row r="388" spans="2:32" x14ac:dyDescent="0.2">
      <c r="B388" s="200"/>
      <c r="C388" s="113"/>
      <c r="D388" s="201"/>
      <c r="E388" s="201"/>
      <c r="F388" s="113"/>
      <c r="G388" s="113"/>
      <c r="H388" s="113"/>
      <c r="I388" s="203"/>
      <c r="J388" s="203"/>
      <c r="K388" s="204"/>
      <c r="L388" s="201"/>
      <c r="M388" s="201"/>
      <c r="N388" s="201"/>
      <c r="O388" s="201"/>
      <c r="P388" s="113"/>
      <c r="Q388" s="113"/>
      <c r="T388" s="201"/>
      <c r="U388" s="113"/>
      <c r="V388" s="113"/>
      <c r="W388" s="113"/>
      <c r="X388" s="113"/>
      <c r="Y388" s="113"/>
      <c r="Z388" s="113"/>
      <c r="AA388" s="113"/>
      <c r="AB388" s="201"/>
      <c r="AC388" s="113"/>
      <c r="AD388" s="113"/>
      <c r="AE388" s="113"/>
      <c r="AF388" s="113"/>
    </row>
    <row r="389" spans="2:32" x14ac:dyDescent="0.2">
      <c r="B389" s="200"/>
      <c r="C389" s="113"/>
      <c r="D389" s="201"/>
      <c r="E389" s="201"/>
      <c r="F389" s="113"/>
      <c r="G389" s="113"/>
      <c r="H389" s="113"/>
      <c r="I389" s="203"/>
      <c r="J389" s="203"/>
      <c r="K389" s="204"/>
      <c r="L389" s="201"/>
      <c r="M389" s="201"/>
      <c r="N389" s="201"/>
      <c r="O389" s="201"/>
      <c r="P389" s="113"/>
      <c r="Q389" s="113"/>
      <c r="T389" s="201"/>
      <c r="U389" s="113"/>
      <c r="V389" s="113"/>
      <c r="W389" s="113"/>
      <c r="X389" s="113"/>
      <c r="Y389" s="113"/>
      <c r="Z389" s="113"/>
      <c r="AA389" s="113"/>
      <c r="AB389" s="201"/>
      <c r="AC389" s="113"/>
      <c r="AD389" s="113"/>
      <c r="AE389" s="113"/>
      <c r="AF389" s="113"/>
    </row>
    <row r="390" spans="2:32" x14ac:dyDescent="0.2">
      <c r="B390" s="200"/>
      <c r="C390" s="113"/>
      <c r="D390" s="201"/>
      <c r="E390" s="201"/>
      <c r="F390" s="113"/>
      <c r="G390" s="113"/>
      <c r="H390" s="113"/>
      <c r="I390" s="203"/>
      <c r="J390" s="203"/>
      <c r="K390" s="204"/>
      <c r="L390" s="201"/>
      <c r="M390" s="201"/>
      <c r="N390" s="201"/>
      <c r="O390" s="201"/>
      <c r="P390" s="113"/>
      <c r="Q390" s="113"/>
      <c r="T390" s="201"/>
      <c r="U390" s="113"/>
      <c r="V390" s="113"/>
      <c r="W390" s="113"/>
      <c r="X390" s="113"/>
      <c r="Y390" s="113"/>
      <c r="Z390" s="113"/>
      <c r="AA390" s="113"/>
      <c r="AB390" s="201"/>
      <c r="AC390" s="113"/>
      <c r="AD390" s="113"/>
      <c r="AE390" s="113"/>
      <c r="AF390" s="113"/>
    </row>
    <row r="391" spans="2:32" x14ac:dyDescent="0.2">
      <c r="B391" s="200"/>
      <c r="C391" s="113"/>
      <c r="D391" s="201"/>
      <c r="E391" s="201"/>
      <c r="F391" s="113"/>
      <c r="G391" s="113"/>
      <c r="H391" s="113"/>
      <c r="I391" s="203"/>
      <c r="J391" s="203"/>
      <c r="K391" s="204"/>
      <c r="L391" s="201"/>
      <c r="M391" s="201"/>
      <c r="N391" s="201"/>
      <c r="O391" s="201"/>
      <c r="P391" s="113"/>
      <c r="Q391" s="113"/>
      <c r="T391" s="201"/>
      <c r="U391" s="113"/>
      <c r="V391" s="113"/>
      <c r="W391" s="113"/>
      <c r="X391" s="113"/>
      <c r="Y391" s="113"/>
      <c r="Z391" s="113"/>
      <c r="AA391" s="113"/>
      <c r="AB391" s="201"/>
      <c r="AC391" s="113"/>
      <c r="AD391" s="113"/>
      <c r="AE391" s="113"/>
      <c r="AF391" s="113"/>
    </row>
    <row r="392" spans="2:32" x14ac:dyDescent="0.2">
      <c r="B392" s="200"/>
      <c r="C392" s="113"/>
      <c r="D392" s="201"/>
      <c r="E392" s="201"/>
      <c r="F392" s="113"/>
      <c r="G392" s="113"/>
      <c r="H392" s="113"/>
      <c r="I392" s="203"/>
      <c r="J392" s="203"/>
      <c r="K392" s="204"/>
      <c r="L392" s="201"/>
      <c r="M392" s="201"/>
      <c r="N392" s="201"/>
      <c r="O392" s="201"/>
      <c r="P392" s="113"/>
      <c r="Q392" s="113"/>
      <c r="T392" s="201"/>
      <c r="U392" s="113"/>
      <c r="V392" s="113"/>
      <c r="W392" s="113"/>
      <c r="X392" s="113"/>
      <c r="Y392" s="113"/>
      <c r="Z392" s="113"/>
      <c r="AA392" s="113"/>
      <c r="AB392" s="201"/>
      <c r="AC392" s="113"/>
      <c r="AD392" s="113"/>
      <c r="AE392" s="113"/>
      <c r="AF392" s="113"/>
    </row>
    <row r="393" spans="2:32" x14ac:dyDescent="0.2">
      <c r="B393" s="200"/>
      <c r="C393" s="113"/>
      <c r="D393" s="201"/>
      <c r="E393" s="201"/>
      <c r="F393" s="113"/>
      <c r="G393" s="113"/>
      <c r="H393" s="113"/>
      <c r="I393" s="203"/>
      <c r="J393" s="203"/>
      <c r="K393" s="204"/>
      <c r="L393" s="201"/>
      <c r="M393" s="201"/>
      <c r="N393" s="201"/>
      <c r="O393" s="201"/>
      <c r="P393" s="113"/>
      <c r="Q393" s="113"/>
      <c r="T393" s="201"/>
      <c r="U393" s="113"/>
      <c r="V393" s="113"/>
      <c r="W393" s="113"/>
      <c r="X393" s="113"/>
      <c r="Y393" s="113"/>
      <c r="Z393" s="113"/>
      <c r="AA393" s="113"/>
      <c r="AB393" s="201"/>
      <c r="AC393" s="113"/>
      <c r="AD393" s="113"/>
      <c r="AE393" s="113"/>
      <c r="AF393" s="113"/>
    </row>
    <row r="394" spans="2:32" x14ac:dyDescent="0.2">
      <c r="B394" s="200"/>
      <c r="C394" s="113"/>
      <c r="D394" s="201"/>
      <c r="E394" s="201"/>
      <c r="F394" s="113"/>
      <c r="G394" s="113"/>
      <c r="H394" s="113"/>
      <c r="I394" s="203"/>
      <c r="J394" s="203"/>
      <c r="K394" s="204"/>
      <c r="L394" s="201"/>
      <c r="M394" s="201"/>
      <c r="N394" s="201"/>
      <c r="O394" s="201"/>
      <c r="P394" s="113"/>
      <c r="Q394" s="113"/>
      <c r="T394" s="201"/>
      <c r="U394" s="113"/>
      <c r="V394" s="113"/>
      <c r="W394" s="113"/>
      <c r="X394" s="113"/>
      <c r="Y394" s="113"/>
      <c r="Z394" s="113"/>
      <c r="AA394" s="113"/>
      <c r="AB394" s="201"/>
      <c r="AC394" s="113"/>
      <c r="AD394" s="113"/>
      <c r="AE394" s="113"/>
      <c r="AF394" s="113"/>
    </row>
    <row r="395" spans="2:32" x14ac:dyDescent="0.2">
      <c r="B395" s="200"/>
      <c r="C395" s="113"/>
      <c r="D395" s="201"/>
      <c r="E395" s="201"/>
      <c r="F395" s="113"/>
      <c r="G395" s="113"/>
      <c r="H395" s="113"/>
      <c r="I395" s="203"/>
      <c r="J395" s="203"/>
      <c r="K395" s="204"/>
      <c r="L395" s="201"/>
      <c r="M395" s="201"/>
      <c r="N395" s="201"/>
      <c r="O395" s="201"/>
      <c r="P395" s="113"/>
      <c r="Q395" s="113"/>
      <c r="T395" s="201"/>
      <c r="U395" s="113"/>
      <c r="V395" s="113"/>
      <c r="W395" s="113"/>
      <c r="X395" s="113"/>
      <c r="Y395" s="113"/>
      <c r="Z395" s="113"/>
      <c r="AA395" s="113"/>
      <c r="AB395" s="201"/>
      <c r="AC395" s="113"/>
      <c r="AD395" s="113"/>
      <c r="AE395" s="113"/>
      <c r="AF395" s="113"/>
    </row>
    <row r="396" spans="2:32" x14ac:dyDescent="0.2">
      <c r="B396" s="200"/>
      <c r="C396" s="113"/>
      <c r="D396" s="201"/>
      <c r="E396" s="201"/>
      <c r="F396" s="113"/>
      <c r="G396" s="113"/>
      <c r="H396" s="113"/>
      <c r="I396" s="203"/>
      <c r="J396" s="203"/>
      <c r="K396" s="204"/>
      <c r="L396" s="201"/>
      <c r="M396" s="201"/>
      <c r="N396" s="201"/>
      <c r="O396" s="201"/>
      <c r="P396" s="113"/>
      <c r="Q396" s="113"/>
      <c r="T396" s="201"/>
      <c r="U396" s="113"/>
      <c r="V396" s="113"/>
      <c r="W396" s="113"/>
      <c r="X396" s="113"/>
      <c r="Y396" s="113"/>
      <c r="Z396" s="113"/>
      <c r="AA396" s="113"/>
      <c r="AB396" s="201"/>
      <c r="AC396" s="113"/>
      <c r="AD396" s="113"/>
      <c r="AE396" s="113"/>
      <c r="AF396" s="113"/>
    </row>
    <row r="397" spans="2:32" x14ac:dyDescent="0.2">
      <c r="B397" s="200"/>
      <c r="C397" s="113"/>
      <c r="D397" s="201"/>
      <c r="E397" s="201"/>
      <c r="F397" s="113"/>
      <c r="G397" s="113"/>
      <c r="H397" s="113"/>
      <c r="I397" s="203"/>
      <c r="J397" s="203"/>
      <c r="K397" s="204"/>
      <c r="L397" s="201"/>
      <c r="M397" s="201"/>
      <c r="N397" s="201"/>
      <c r="O397" s="201"/>
      <c r="P397" s="113"/>
      <c r="Q397" s="113"/>
      <c r="T397" s="201"/>
      <c r="U397" s="113"/>
      <c r="V397" s="113"/>
      <c r="W397" s="113"/>
      <c r="X397" s="113"/>
      <c r="Y397" s="113"/>
      <c r="Z397" s="113"/>
      <c r="AA397" s="113"/>
      <c r="AB397" s="201"/>
      <c r="AC397" s="113"/>
      <c r="AD397" s="113"/>
      <c r="AE397" s="113"/>
      <c r="AF397" s="113"/>
    </row>
    <row r="398" spans="2:32" x14ac:dyDescent="0.2">
      <c r="B398" s="200"/>
      <c r="C398" s="113"/>
      <c r="D398" s="201"/>
      <c r="E398" s="201"/>
      <c r="F398" s="113"/>
      <c r="G398" s="113"/>
      <c r="H398" s="113"/>
      <c r="I398" s="203"/>
      <c r="J398" s="203"/>
      <c r="K398" s="204"/>
      <c r="L398" s="201"/>
      <c r="M398" s="201"/>
      <c r="N398" s="201"/>
      <c r="O398" s="201"/>
      <c r="P398" s="113"/>
      <c r="Q398" s="113"/>
      <c r="T398" s="201"/>
      <c r="U398" s="113"/>
      <c r="V398" s="113"/>
      <c r="W398" s="113"/>
      <c r="X398" s="113"/>
      <c r="Y398" s="113"/>
      <c r="Z398" s="113"/>
      <c r="AA398" s="113"/>
      <c r="AB398" s="201"/>
      <c r="AC398" s="113"/>
      <c r="AD398" s="113"/>
      <c r="AE398" s="113"/>
      <c r="AF398" s="113"/>
    </row>
    <row r="399" spans="2:32" x14ac:dyDescent="0.2">
      <c r="B399" s="200"/>
      <c r="C399" s="113"/>
      <c r="D399" s="201"/>
      <c r="E399" s="201"/>
      <c r="F399" s="113"/>
      <c r="G399" s="113"/>
      <c r="H399" s="113"/>
      <c r="I399" s="203"/>
      <c r="J399" s="203"/>
      <c r="K399" s="204"/>
      <c r="L399" s="201"/>
      <c r="M399" s="201"/>
      <c r="N399" s="201"/>
      <c r="O399" s="201"/>
      <c r="P399" s="113"/>
      <c r="Q399" s="113"/>
      <c r="T399" s="201"/>
      <c r="U399" s="113"/>
      <c r="V399" s="113"/>
      <c r="W399" s="113"/>
      <c r="X399" s="113"/>
      <c r="Y399" s="113"/>
      <c r="Z399" s="113"/>
      <c r="AA399" s="113"/>
      <c r="AB399" s="201"/>
      <c r="AC399" s="113"/>
      <c r="AD399" s="113"/>
      <c r="AE399" s="113"/>
      <c r="AF399" s="113"/>
    </row>
    <row r="400" spans="2:32" x14ac:dyDescent="0.2">
      <c r="B400" s="200"/>
      <c r="C400" s="113"/>
      <c r="D400" s="201"/>
      <c r="E400" s="201"/>
      <c r="F400" s="113"/>
      <c r="G400" s="113"/>
      <c r="H400" s="113"/>
      <c r="I400" s="203"/>
      <c r="J400" s="203"/>
      <c r="K400" s="204"/>
      <c r="L400" s="201"/>
      <c r="M400" s="201"/>
      <c r="N400" s="201"/>
      <c r="O400" s="201"/>
      <c r="P400" s="113"/>
      <c r="Q400" s="113"/>
      <c r="T400" s="201"/>
      <c r="U400" s="113"/>
      <c r="V400" s="113"/>
      <c r="W400" s="113"/>
      <c r="X400" s="113"/>
      <c r="Y400" s="113"/>
      <c r="Z400" s="113"/>
      <c r="AA400" s="113"/>
      <c r="AB400" s="201"/>
      <c r="AC400" s="113"/>
      <c r="AD400" s="113"/>
      <c r="AE400" s="113"/>
      <c r="AF400" s="113"/>
    </row>
    <row r="401" spans="2:32" x14ac:dyDescent="0.2">
      <c r="B401" s="200"/>
      <c r="C401" s="113"/>
      <c r="D401" s="201"/>
      <c r="E401" s="201"/>
      <c r="F401" s="113"/>
      <c r="G401" s="113"/>
      <c r="H401" s="113"/>
      <c r="I401" s="203"/>
      <c r="J401" s="203"/>
      <c r="K401" s="204"/>
      <c r="L401" s="201"/>
      <c r="M401" s="201"/>
      <c r="N401" s="201"/>
      <c r="O401" s="201"/>
      <c r="P401" s="113"/>
      <c r="Q401" s="113"/>
      <c r="T401" s="201"/>
      <c r="U401" s="113"/>
      <c r="V401" s="113"/>
      <c r="W401" s="113"/>
      <c r="X401" s="113"/>
      <c r="Y401" s="113"/>
      <c r="Z401" s="113"/>
      <c r="AA401" s="113"/>
      <c r="AB401" s="201"/>
      <c r="AC401" s="113"/>
      <c r="AD401" s="113"/>
      <c r="AE401" s="113"/>
      <c r="AF401" s="113"/>
    </row>
    <row r="402" spans="2:32" x14ac:dyDescent="0.2">
      <c r="B402" s="200"/>
      <c r="C402" s="113"/>
      <c r="D402" s="201"/>
      <c r="E402" s="201"/>
      <c r="F402" s="113"/>
      <c r="G402" s="113"/>
      <c r="H402" s="113"/>
      <c r="I402" s="203"/>
      <c r="J402" s="203"/>
      <c r="K402" s="204"/>
      <c r="L402" s="201"/>
      <c r="M402" s="201"/>
      <c r="N402" s="201"/>
      <c r="O402" s="201"/>
      <c r="P402" s="113"/>
      <c r="Q402" s="113"/>
      <c r="T402" s="201"/>
      <c r="U402" s="113"/>
      <c r="V402" s="113"/>
      <c r="W402" s="113"/>
      <c r="X402" s="113"/>
      <c r="Y402" s="113"/>
      <c r="Z402" s="113"/>
      <c r="AA402" s="113"/>
      <c r="AB402" s="201"/>
      <c r="AC402" s="113"/>
      <c r="AD402" s="113"/>
      <c r="AE402" s="113"/>
      <c r="AF402" s="113"/>
    </row>
    <row r="403" spans="2:32" x14ac:dyDescent="0.2">
      <c r="B403" s="200"/>
      <c r="C403" s="113"/>
      <c r="D403" s="201"/>
      <c r="E403" s="201"/>
      <c r="F403" s="113"/>
      <c r="G403" s="113"/>
      <c r="H403" s="113"/>
      <c r="I403" s="203"/>
      <c r="J403" s="203"/>
      <c r="K403" s="204"/>
      <c r="L403" s="201"/>
      <c r="M403" s="201"/>
      <c r="N403" s="201"/>
      <c r="O403" s="201"/>
      <c r="P403" s="113"/>
      <c r="Q403" s="113"/>
      <c r="T403" s="201"/>
      <c r="U403" s="113"/>
      <c r="V403" s="113"/>
      <c r="W403" s="113"/>
      <c r="X403" s="113"/>
      <c r="Y403" s="113"/>
      <c r="Z403" s="113"/>
      <c r="AA403" s="113"/>
      <c r="AB403" s="201"/>
      <c r="AC403" s="113"/>
      <c r="AD403" s="113"/>
      <c r="AE403" s="113"/>
      <c r="AF403" s="113"/>
    </row>
    <row r="404" spans="2:32" x14ac:dyDescent="0.2">
      <c r="B404" s="200"/>
      <c r="C404" s="113"/>
      <c r="D404" s="201"/>
      <c r="E404" s="201"/>
      <c r="F404" s="113"/>
      <c r="G404" s="113"/>
      <c r="H404" s="113"/>
      <c r="I404" s="203"/>
      <c r="J404" s="203"/>
      <c r="K404" s="204"/>
      <c r="L404" s="201"/>
      <c r="M404" s="201"/>
      <c r="N404" s="201"/>
      <c r="O404" s="201"/>
      <c r="P404" s="113"/>
      <c r="Q404" s="113"/>
      <c r="T404" s="201"/>
      <c r="U404" s="113"/>
      <c r="V404" s="113"/>
      <c r="W404" s="113"/>
      <c r="X404" s="113"/>
      <c r="Y404" s="113"/>
      <c r="Z404" s="113"/>
      <c r="AA404" s="113"/>
      <c r="AB404" s="201"/>
      <c r="AC404" s="113"/>
      <c r="AD404" s="113"/>
      <c r="AE404" s="113"/>
      <c r="AF404" s="113"/>
    </row>
    <row r="405" spans="2:32" x14ac:dyDescent="0.2">
      <c r="B405" s="200"/>
      <c r="C405" s="113"/>
      <c r="D405" s="201"/>
      <c r="E405" s="201"/>
      <c r="F405" s="113"/>
      <c r="G405" s="113"/>
      <c r="H405" s="113"/>
      <c r="I405" s="203"/>
      <c r="J405" s="203"/>
      <c r="K405" s="204"/>
      <c r="L405" s="201"/>
      <c r="M405" s="201"/>
      <c r="N405" s="201"/>
      <c r="O405" s="201"/>
      <c r="P405" s="113"/>
      <c r="Q405" s="113"/>
      <c r="T405" s="201"/>
      <c r="U405" s="113"/>
      <c r="V405" s="113"/>
      <c r="W405" s="113"/>
      <c r="X405" s="113"/>
      <c r="Y405" s="113"/>
      <c r="Z405" s="113"/>
      <c r="AA405" s="113"/>
      <c r="AB405" s="201"/>
      <c r="AC405" s="113"/>
      <c r="AD405" s="113"/>
      <c r="AE405" s="113"/>
      <c r="AF405" s="113"/>
    </row>
    <row r="406" spans="2:32" x14ac:dyDescent="0.2">
      <c r="B406" s="200"/>
      <c r="C406" s="113"/>
      <c r="D406" s="201"/>
      <c r="E406" s="201"/>
      <c r="F406" s="113"/>
      <c r="G406" s="113"/>
      <c r="H406" s="113"/>
      <c r="I406" s="203"/>
      <c r="J406" s="203"/>
      <c r="K406" s="204"/>
      <c r="L406" s="201"/>
      <c r="M406" s="201"/>
      <c r="N406" s="201"/>
      <c r="O406" s="201"/>
      <c r="P406" s="113"/>
      <c r="Q406" s="113"/>
      <c r="T406" s="201"/>
      <c r="U406" s="113"/>
      <c r="V406" s="113"/>
      <c r="W406" s="113"/>
      <c r="X406" s="113"/>
      <c r="Y406" s="113"/>
      <c r="Z406" s="113"/>
      <c r="AA406" s="113"/>
      <c r="AB406" s="201"/>
      <c r="AC406" s="113"/>
      <c r="AD406" s="113"/>
      <c r="AE406" s="113"/>
      <c r="AF406" s="113"/>
    </row>
    <row r="407" spans="2:32" x14ac:dyDescent="0.2">
      <c r="B407" s="200"/>
      <c r="C407" s="113"/>
      <c r="D407" s="201"/>
      <c r="E407" s="201"/>
      <c r="F407" s="113"/>
      <c r="G407" s="113"/>
      <c r="H407" s="113"/>
      <c r="I407" s="203"/>
      <c r="J407" s="203"/>
      <c r="K407" s="204"/>
      <c r="L407" s="201"/>
      <c r="M407" s="201"/>
      <c r="N407" s="201"/>
      <c r="O407" s="201"/>
      <c r="P407" s="113"/>
      <c r="Q407" s="113"/>
      <c r="T407" s="201"/>
      <c r="U407" s="113"/>
      <c r="V407" s="113"/>
      <c r="W407" s="113"/>
      <c r="X407" s="113"/>
      <c r="Y407" s="113"/>
      <c r="Z407" s="113"/>
      <c r="AA407" s="113"/>
      <c r="AB407" s="201"/>
      <c r="AC407" s="113"/>
      <c r="AD407" s="113"/>
      <c r="AE407" s="113"/>
      <c r="AF407" s="113"/>
    </row>
    <row r="408" spans="2:32" x14ac:dyDescent="0.2">
      <c r="B408" s="200"/>
      <c r="C408" s="113"/>
      <c r="D408" s="201"/>
      <c r="E408" s="201"/>
      <c r="F408" s="113"/>
      <c r="G408" s="113"/>
      <c r="H408" s="113"/>
      <c r="I408" s="203"/>
      <c r="J408" s="203"/>
      <c r="K408" s="204"/>
      <c r="L408" s="201"/>
      <c r="M408" s="201"/>
      <c r="N408" s="201"/>
      <c r="O408" s="201"/>
      <c r="P408" s="113"/>
      <c r="Q408" s="113"/>
      <c r="T408" s="201"/>
      <c r="U408" s="113"/>
      <c r="V408" s="113"/>
      <c r="W408" s="113"/>
      <c r="X408" s="113"/>
      <c r="Y408" s="113"/>
      <c r="Z408" s="113"/>
      <c r="AA408" s="113"/>
      <c r="AB408" s="201"/>
      <c r="AC408" s="113"/>
      <c r="AD408" s="113"/>
      <c r="AE408" s="113"/>
      <c r="AF408" s="113"/>
    </row>
    <row r="409" spans="2:32" x14ac:dyDescent="0.2">
      <c r="B409" s="200"/>
      <c r="C409" s="113"/>
      <c r="D409" s="201"/>
      <c r="E409" s="201"/>
      <c r="F409" s="113"/>
      <c r="G409" s="113"/>
      <c r="H409" s="113"/>
      <c r="I409" s="203"/>
      <c r="J409" s="203"/>
      <c r="K409" s="204"/>
      <c r="L409" s="201"/>
      <c r="M409" s="201"/>
      <c r="N409" s="201"/>
      <c r="O409" s="201"/>
      <c r="P409" s="113"/>
      <c r="Q409" s="113"/>
      <c r="T409" s="201"/>
      <c r="U409" s="113"/>
      <c r="V409" s="113"/>
      <c r="W409" s="113"/>
      <c r="X409" s="113"/>
      <c r="Y409" s="113"/>
      <c r="Z409" s="113"/>
      <c r="AA409" s="113"/>
      <c r="AB409" s="201"/>
      <c r="AC409" s="113"/>
      <c r="AD409" s="113"/>
      <c r="AE409" s="113"/>
      <c r="AF409" s="113"/>
    </row>
    <row r="410" spans="2:32" x14ac:dyDescent="0.2">
      <c r="B410" s="200"/>
      <c r="C410" s="113"/>
      <c r="D410" s="201"/>
      <c r="E410" s="201"/>
      <c r="F410" s="113"/>
      <c r="G410" s="113"/>
      <c r="H410" s="113"/>
      <c r="I410" s="203"/>
      <c r="J410" s="203"/>
      <c r="K410" s="204"/>
      <c r="L410" s="201"/>
      <c r="M410" s="201"/>
      <c r="N410" s="201"/>
      <c r="O410" s="201"/>
      <c r="P410" s="113"/>
      <c r="Q410" s="113"/>
      <c r="T410" s="201"/>
      <c r="U410" s="113"/>
      <c r="V410" s="113"/>
      <c r="W410" s="113"/>
      <c r="X410" s="113"/>
      <c r="Y410" s="113"/>
      <c r="Z410" s="113"/>
      <c r="AA410" s="113"/>
      <c r="AB410" s="201"/>
      <c r="AC410" s="113"/>
      <c r="AD410" s="113"/>
      <c r="AE410" s="113"/>
      <c r="AF410" s="113"/>
    </row>
    <row r="411" spans="2:32" x14ac:dyDescent="0.2">
      <c r="B411" s="200"/>
      <c r="C411" s="113"/>
      <c r="D411" s="201"/>
      <c r="E411" s="201"/>
      <c r="F411" s="113"/>
      <c r="G411" s="113"/>
      <c r="H411" s="113"/>
      <c r="I411" s="203"/>
      <c r="J411" s="203"/>
      <c r="K411" s="204"/>
      <c r="L411" s="201"/>
      <c r="M411" s="201"/>
      <c r="N411" s="201"/>
      <c r="O411" s="201"/>
      <c r="P411" s="113"/>
      <c r="Q411" s="113"/>
      <c r="T411" s="201"/>
      <c r="U411" s="113"/>
      <c r="V411" s="113"/>
      <c r="W411" s="113"/>
      <c r="X411" s="113"/>
      <c r="Y411" s="113"/>
      <c r="Z411" s="113"/>
      <c r="AA411" s="113"/>
      <c r="AB411" s="201"/>
      <c r="AC411" s="113"/>
      <c r="AD411" s="113"/>
      <c r="AE411" s="113"/>
      <c r="AF411" s="113"/>
    </row>
    <row r="412" spans="2:32" x14ac:dyDescent="0.2">
      <c r="B412" s="200"/>
      <c r="C412" s="113"/>
      <c r="D412" s="201"/>
      <c r="E412" s="201"/>
      <c r="F412" s="113"/>
      <c r="G412" s="113"/>
      <c r="H412" s="113"/>
      <c r="I412" s="203"/>
      <c r="J412" s="203"/>
      <c r="K412" s="204"/>
      <c r="L412" s="201"/>
      <c r="M412" s="201"/>
      <c r="N412" s="201"/>
      <c r="O412" s="201"/>
      <c r="P412" s="113"/>
      <c r="Q412" s="113"/>
      <c r="T412" s="201"/>
      <c r="U412" s="113"/>
      <c r="V412" s="113"/>
      <c r="W412" s="113"/>
      <c r="X412" s="113"/>
      <c r="Y412" s="113"/>
      <c r="Z412" s="113"/>
      <c r="AA412" s="113"/>
      <c r="AB412" s="201"/>
      <c r="AC412" s="113"/>
      <c r="AD412" s="113"/>
      <c r="AE412" s="113"/>
      <c r="AF412" s="113"/>
    </row>
    <row r="413" spans="2:32" x14ac:dyDescent="0.2">
      <c r="B413" s="200"/>
      <c r="C413" s="113"/>
      <c r="D413" s="201"/>
      <c r="E413" s="201"/>
      <c r="F413" s="113"/>
      <c r="G413" s="113"/>
      <c r="H413" s="113"/>
      <c r="I413" s="203"/>
      <c r="J413" s="203"/>
      <c r="K413" s="204"/>
      <c r="L413" s="201"/>
      <c r="M413" s="201"/>
      <c r="N413" s="201"/>
      <c r="O413" s="201"/>
      <c r="P413" s="113"/>
      <c r="Q413" s="113"/>
      <c r="T413" s="201"/>
      <c r="U413" s="113"/>
      <c r="V413" s="113"/>
      <c r="W413" s="113"/>
      <c r="X413" s="113"/>
      <c r="Y413" s="113"/>
      <c r="Z413" s="113"/>
      <c r="AA413" s="113"/>
      <c r="AB413" s="201"/>
      <c r="AC413" s="113"/>
      <c r="AD413" s="113"/>
      <c r="AE413" s="113"/>
      <c r="AF413" s="113"/>
    </row>
    <row r="414" spans="2:32" x14ac:dyDescent="0.2">
      <c r="B414" s="200"/>
      <c r="C414" s="113"/>
      <c r="D414" s="201"/>
      <c r="E414" s="201"/>
      <c r="F414" s="113"/>
      <c r="G414" s="113"/>
      <c r="H414" s="113"/>
      <c r="I414" s="203"/>
      <c r="J414" s="203"/>
      <c r="K414" s="204"/>
      <c r="L414" s="201"/>
      <c r="M414" s="201"/>
      <c r="N414" s="201"/>
      <c r="O414" s="201"/>
      <c r="P414" s="113"/>
      <c r="Q414" s="113"/>
      <c r="T414" s="201"/>
      <c r="U414" s="113"/>
      <c r="V414" s="113"/>
      <c r="W414" s="113"/>
      <c r="X414" s="113"/>
      <c r="Y414" s="113"/>
      <c r="Z414" s="113"/>
      <c r="AA414" s="113"/>
      <c r="AB414" s="201"/>
      <c r="AC414" s="113"/>
      <c r="AD414" s="113"/>
      <c r="AE414" s="113"/>
      <c r="AF414" s="113"/>
    </row>
    <row r="415" spans="2:32" x14ac:dyDescent="0.2">
      <c r="B415" s="200"/>
      <c r="C415" s="113"/>
      <c r="D415" s="201"/>
      <c r="E415" s="201"/>
      <c r="F415" s="113"/>
      <c r="G415" s="113"/>
      <c r="H415" s="113"/>
      <c r="I415" s="203"/>
      <c r="J415" s="203"/>
      <c r="K415" s="204"/>
      <c r="L415" s="201"/>
      <c r="M415" s="201"/>
      <c r="N415" s="201"/>
      <c r="O415" s="201"/>
      <c r="P415" s="113"/>
      <c r="Q415" s="113"/>
      <c r="T415" s="201"/>
      <c r="U415" s="113"/>
      <c r="V415" s="113"/>
      <c r="W415" s="113"/>
      <c r="X415" s="113"/>
      <c r="Y415" s="113"/>
      <c r="Z415" s="113"/>
      <c r="AA415" s="113"/>
      <c r="AB415" s="201"/>
      <c r="AC415" s="113"/>
      <c r="AD415" s="113"/>
      <c r="AE415" s="113"/>
      <c r="AF415" s="113"/>
    </row>
    <row r="416" spans="2:32" x14ac:dyDescent="0.2">
      <c r="B416" s="200"/>
      <c r="C416" s="113"/>
      <c r="D416" s="201"/>
      <c r="E416" s="201"/>
      <c r="F416" s="113"/>
      <c r="G416" s="113"/>
      <c r="H416" s="113"/>
      <c r="I416" s="203"/>
      <c r="J416" s="203"/>
      <c r="K416" s="204"/>
      <c r="L416" s="201"/>
      <c r="M416" s="201"/>
      <c r="N416" s="201"/>
      <c r="O416" s="201"/>
      <c r="P416" s="113"/>
      <c r="Q416" s="113"/>
      <c r="T416" s="201"/>
      <c r="U416" s="113"/>
      <c r="V416" s="113"/>
      <c r="W416" s="113"/>
      <c r="X416" s="113"/>
      <c r="Y416" s="113"/>
      <c r="Z416" s="113"/>
      <c r="AA416" s="113"/>
      <c r="AB416" s="201"/>
      <c r="AC416" s="113"/>
      <c r="AD416" s="113"/>
      <c r="AE416" s="113"/>
      <c r="AF416" s="113"/>
    </row>
    <row r="417" spans="2:32" x14ac:dyDescent="0.2">
      <c r="B417" s="200"/>
      <c r="C417" s="113"/>
      <c r="D417" s="201"/>
      <c r="E417" s="201"/>
      <c r="F417" s="113"/>
      <c r="G417" s="113"/>
      <c r="H417" s="113"/>
      <c r="I417" s="203"/>
      <c r="J417" s="203"/>
      <c r="K417" s="204"/>
      <c r="L417" s="201"/>
      <c r="M417" s="201"/>
      <c r="N417" s="201"/>
      <c r="O417" s="201"/>
      <c r="P417" s="113"/>
      <c r="Q417" s="113"/>
      <c r="T417" s="201"/>
      <c r="U417" s="113"/>
      <c r="V417" s="113"/>
      <c r="W417" s="113"/>
      <c r="X417" s="113"/>
      <c r="Y417" s="113"/>
      <c r="Z417" s="113"/>
      <c r="AA417" s="113"/>
      <c r="AB417" s="201"/>
      <c r="AC417" s="113"/>
      <c r="AD417" s="113"/>
      <c r="AE417" s="113"/>
      <c r="AF417" s="113"/>
    </row>
    <row r="418" spans="2:32" x14ac:dyDescent="0.2">
      <c r="B418" s="200"/>
      <c r="C418" s="113"/>
      <c r="D418" s="201"/>
      <c r="E418" s="201"/>
      <c r="F418" s="113"/>
      <c r="G418" s="113"/>
      <c r="H418" s="113"/>
      <c r="I418" s="203"/>
      <c r="J418" s="203"/>
      <c r="K418" s="204"/>
      <c r="L418" s="201"/>
      <c r="M418" s="201"/>
      <c r="N418" s="201"/>
      <c r="O418" s="201"/>
      <c r="P418" s="113"/>
      <c r="Q418" s="113"/>
      <c r="T418" s="201"/>
      <c r="U418" s="113"/>
      <c r="V418" s="113"/>
      <c r="W418" s="113"/>
      <c r="X418" s="113"/>
      <c r="Y418" s="113"/>
      <c r="Z418" s="113"/>
      <c r="AA418" s="113"/>
      <c r="AB418" s="201"/>
      <c r="AC418" s="113"/>
      <c r="AD418" s="113"/>
      <c r="AE418" s="113"/>
      <c r="AF418" s="113"/>
    </row>
    <row r="419" spans="2:32" x14ac:dyDescent="0.2">
      <c r="B419" s="200"/>
      <c r="C419" s="113"/>
      <c r="D419" s="201"/>
      <c r="E419" s="201"/>
      <c r="F419" s="113"/>
      <c r="G419" s="113"/>
      <c r="H419" s="113"/>
      <c r="I419" s="203"/>
      <c r="J419" s="203"/>
      <c r="K419" s="204"/>
      <c r="L419" s="201"/>
      <c r="M419" s="201"/>
      <c r="N419" s="201"/>
      <c r="O419" s="201"/>
      <c r="P419" s="113"/>
      <c r="Q419" s="113"/>
      <c r="T419" s="201"/>
      <c r="U419" s="113"/>
      <c r="V419" s="113"/>
      <c r="W419" s="113"/>
      <c r="X419" s="113"/>
      <c r="Y419" s="113"/>
      <c r="Z419" s="113"/>
      <c r="AA419" s="113"/>
      <c r="AB419" s="201"/>
      <c r="AC419" s="113"/>
      <c r="AD419" s="113"/>
      <c r="AE419" s="113"/>
      <c r="AF419" s="113"/>
    </row>
    <row r="420" spans="2:32" x14ac:dyDescent="0.2">
      <c r="B420" s="200"/>
      <c r="C420" s="113"/>
      <c r="D420" s="201"/>
      <c r="E420" s="201"/>
      <c r="F420" s="113"/>
      <c r="G420" s="113"/>
      <c r="H420" s="113"/>
      <c r="I420" s="203"/>
      <c r="J420" s="203"/>
      <c r="K420" s="204"/>
      <c r="L420" s="201"/>
      <c r="M420" s="201"/>
      <c r="N420" s="201"/>
      <c r="O420" s="201"/>
      <c r="P420" s="113"/>
      <c r="Q420" s="113"/>
      <c r="T420" s="201"/>
      <c r="U420" s="113"/>
      <c r="V420" s="113"/>
      <c r="W420" s="113"/>
      <c r="X420" s="113"/>
      <c r="Y420" s="113"/>
      <c r="Z420" s="113"/>
      <c r="AA420" s="113"/>
      <c r="AB420" s="201"/>
      <c r="AC420" s="113"/>
      <c r="AD420" s="113"/>
      <c r="AE420" s="113"/>
      <c r="AF420" s="113"/>
    </row>
    <row r="421" spans="2:32" x14ac:dyDescent="0.2">
      <c r="B421" s="200"/>
      <c r="C421" s="113"/>
      <c r="D421" s="201"/>
      <c r="E421" s="201"/>
      <c r="F421" s="113"/>
      <c r="G421" s="113"/>
      <c r="H421" s="113"/>
      <c r="I421" s="203"/>
      <c r="J421" s="203"/>
      <c r="K421" s="204"/>
      <c r="L421" s="201"/>
      <c r="M421" s="201"/>
      <c r="N421" s="201"/>
      <c r="O421" s="201"/>
      <c r="P421" s="113"/>
      <c r="Q421" s="113"/>
      <c r="T421" s="201"/>
      <c r="U421" s="113"/>
      <c r="V421" s="113"/>
      <c r="W421" s="113"/>
      <c r="X421" s="113"/>
      <c r="Y421" s="113"/>
      <c r="Z421" s="113"/>
      <c r="AA421" s="113"/>
      <c r="AB421" s="201"/>
      <c r="AC421" s="113"/>
      <c r="AD421" s="113"/>
      <c r="AE421" s="113"/>
      <c r="AF421" s="113"/>
    </row>
    <row r="422" spans="2:32" x14ac:dyDescent="0.2">
      <c r="B422" s="200"/>
      <c r="C422" s="113"/>
      <c r="D422" s="201"/>
      <c r="E422" s="201"/>
      <c r="F422" s="113"/>
      <c r="G422" s="113"/>
      <c r="H422" s="113"/>
      <c r="I422" s="203"/>
      <c r="J422" s="203"/>
      <c r="K422" s="204"/>
      <c r="L422" s="201"/>
      <c r="M422" s="201"/>
      <c r="N422" s="201"/>
      <c r="O422" s="201"/>
      <c r="P422" s="113"/>
      <c r="Q422" s="113"/>
      <c r="T422" s="201"/>
      <c r="U422" s="113"/>
      <c r="V422" s="113"/>
      <c r="W422" s="113"/>
      <c r="X422" s="113"/>
      <c r="Y422" s="113"/>
      <c r="Z422" s="113"/>
      <c r="AA422" s="113"/>
      <c r="AB422" s="201"/>
      <c r="AC422" s="113"/>
      <c r="AD422" s="113"/>
      <c r="AE422" s="113"/>
      <c r="AF422" s="113"/>
    </row>
    <row r="423" spans="2:32" x14ac:dyDescent="0.2">
      <c r="B423" s="200"/>
      <c r="C423" s="113"/>
      <c r="D423" s="201"/>
      <c r="E423" s="201"/>
      <c r="F423" s="113"/>
      <c r="G423" s="113"/>
      <c r="H423" s="113"/>
      <c r="I423" s="203"/>
      <c r="J423" s="203"/>
      <c r="K423" s="204"/>
      <c r="L423" s="201"/>
      <c r="M423" s="201"/>
      <c r="N423" s="201"/>
      <c r="O423" s="201"/>
      <c r="P423" s="113"/>
      <c r="Q423" s="113"/>
      <c r="T423" s="201"/>
      <c r="U423" s="113"/>
      <c r="V423" s="113"/>
      <c r="W423" s="113"/>
      <c r="X423" s="113"/>
      <c r="Y423" s="113"/>
      <c r="Z423" s="113"/>
      <c r="AA423" s="113"/>
      <c r="AB423" s="201"/>
      <c r="AC423" s="113"/>
      <c r="AD423" s="113"/>
      <c r="AE423" s="113"/>
      <c r="AF423" s="113"/>
    </row>
    <row r="424" spans="2:32" x14ac:dyDescent="0.2">
      <c r="B424" s="200"/>
      <c r="C424" s="113"/>
      <c r="D424" s="201"/>
      <c r="E424" s="201"/>
      <c r="F424" s="113"/>
      <c r="G424" s="113"/>
      <c r="H424" s="113"/>
      <c r="I424" s="203"/>
      <c r="J424" s="203"/>
      <c r="K424" s="204"/>
      <c r="L424" s="201"/>
      <c r="M424" s="201"/>
      <c r="N424" s="201"/>
      <c r="O424" s="201"/>
      <c r="P424" s="113"/>
      <c r="Q424" s="113"/>
      <c r="T424" s="201"/>
      <c r="U424" s="113"/>
      <c r="V424" s="113"/>
      <c r="W424" s="113"/>
      <c r="X424" s="113"/>
      <c r="Y424" s="113"/>
      <c r="Z424" s="113"/>
      <c r="AA424" s="113"/>
      <c r="AB424" s="201"/>
      <c r="AC424" s="113"/>
      <c r="AD424" s="113"/>
      <c r="AE424" s="113"/>
      <c r="AF424" s="113"/>
    </row>
    <row r="425" spans="2:32" x14ac:dyDescent="0.2">
      <c r="B425" s="200"/>
      <c r="C425" s="113"/>
      <c r="D425" s="201"/>
      <c r="E425" s="201"/>
      <c r="F425" s="113"/>
      <c r="G425" s="113"/>
      <c r="H425" s="113"/>
      <c r="I425" s="203"/>
      <c r="J425" s="203"/>
      <c r="K425" s="204"/>
      <c r="L425" s="201"/>
      <c r="M425" s="201"/>
      <c r="N425" s="201"/>
      <c r="O425" s="201"/>
      <c r="P425" s="113"/>
      <c r="Q425" s="113"/>
      <c r="T425" s="201"/>
      <c r="U425" s="113"/>
      <c r="V425" s="113"/>
      <c r="W425" s="113"/>
      <c r="X425" s="113"/>
      <c r="Y425" s="113"/>
      <c r="Z425" s="113"/>
      <c r="AA425" s="113"/>
      <c r="AB425" s="201"/>
      <c r="AC425" s="113"/>
      <c r="AD425" s="113"/>
      <c r="AE425" s="113"/>
      <c r="AF425" s="113"/>
    </row>
    <row r="426" spans="2:32" x14ac:dyDescent="0.2">
      <c r="B426" s="200"/>
      <c r="C426" s="113"/>
      <c r="D426" s="201"/>
      <c r="E426" s="201"/>
      <c r="F426" s="113"/>
      <c r="G426" s="113"/>
      <c r="H426" s="113"/>
      <c r="I426" s="203"/>
      <c r="J426" s="203"/>
      <c r="K426" s="204"/>
      <c r="L426" s="201"/>
      <c r="M426" s="201"/>
      <c r="N426" s="201"/>
      <c r="O426" s="201"/>
      <c r="P426" s="113"/>
      <c r="Q426" s="113"/>
      <c r="T426" s="201"/>
      <c r="U426" s="113"/>
      <c r="V426" s="113"/>
      <c r="W426" s="113"/>
      <c r="X426" s="113"/>
      <c r="Y426" s="113"/>
      <c r="Z426" s="113"/>
      <c r="AA426" s="113"/>
      <c r="AB426" s="201"/>
      <c r="AC426" s="113"/>
      <c r="AD426" s="113"/>
      <c r="AE426" s="113"/>
      <c r="AF426" s="113"/>
    </row>
    <row r="427" spans="2:32" x14ac:dyDescent="0.2">
      <c r="B427" s="200"/>
      <c r="C427" s="113"/>
      <c r="D427" s="201"/>
      <c r="E427" s="201"/>
      <c r="F427" s="113"/>
      <c r="G427" s="113"/>
      <c r="H427" s="113"/>
      <c r="I427" s="203"/>
      <c r="J427" s="203"/>
      <c r="K427" s="204"/>
      <c r="L427" s="201"/>
      <c r="M427" s="201"/>
      <c r="N427" s="201"/>
      <c r="O427" s="201"/>
      <c r="P427" s="113"/>
      <c r="Q427" s="113"/>
      <c r="T427" s="201"/>
      <c r="U427" s="113"/>
      <c r="V427" s="113"/>
      <c r="W427" s="113"/>
      <c r="X427" s="113"/>
      <c r="Y427" s="113"/>
      <c r="Z427" s="113"/>
      <c r="AA427" s="113"/>
      <c r="AB427" s="201"/>
      <c r="AC427" s="113"/>
      <c r="AD427" s="113"/>
      <c r="AE427" s="113"/>
      <c r="AF427" s="113"/>
    </row>
    <row r="428" spans="2:32" x14ac:dyDescent="0.2">
      <c r="B428" s="200"/>
      <c r="C428" s="113"/>
      <c r="D428" s="201"/>
      <c r="E428" s="201"/>
      <c r="F428" s="113"/>
      <c r="G428" s="113"/>
      <c r="H428" s="113"/>
      <c r="I428" s="203"/>
      <c r="J428" s="203"/>
      <c r="K428" s="204"/>
      <c r="L428" s="201"/>
      <c r="M428" s="201"/>
      <c r="N428" s="201"/>
      <c r="O428" s="201"/>
      <c r="P428" s="113"/>
      <c r="Q428" s="113"/>
      <c r="T428" s="201"/>
      <c r="U428" s="113"/>
      <c r="V428" s="113"/>
      <c r="W428" s="113"/>
      <c r="X428" s="113"/>
      <c r="Y428" s="113"/>
      <c r="Z428" s="113"/>
      <c r="AA428" s="113"/>
      <c r="AB428" s="201"/>
      <c r="AC428" s="113"/>
      <c r="AD428" s="113"/>
      <c r="AE428" s="113"/>
      <c r="AF428" s="113"/>
    </row>
    <row r="429" spans="2:32" x14ac:dyDescent="0.2">
      <c r="B429" s="200"/>
      <c r="C429" s="113"/>
      <c r="D429" s="201"/>
      <c r="E429" s="201"/>
      <c r="F429" s="113"/>
      <c r="G429" s="113"/>
      <c r="H429" s="113"/>
      <c r="I429" s="203"/>
      <c r="J429" s="203"/>
      <c r="K429" s="204"/>
      <c r="L429" s="201"/>
      <c r="M429" s="201"/>
      <c r="N429" s="201"/>
      <c r="O429" s="201"/>
      <c r="P429" s="113"/>
      <c r="Q429" s="113"/>
      <c r="T429" s="201"/>
      <c r="U429" s="113"/>
      <c r="V429" s="113"/>
      <c r="W429" s="113"/>
      <c r="X429" s="113"/>
      <c r="Y429" s="113"/>
      <c r="Z429" s="113"/>
      <c r="AA429" s="113"/>
      <c r="AB429" s="201"/>
      <c r="AC429" s="113"/>
      <c r="AD429" s="113"/>
      <c r="AE429" s="113"/>
      <c r="AF429" s="113"/>
    </row>
    <row r="430" spans="2:32" x14ac:dyDescent="0.2">
      <c r="B430" s="200"/>
      <c r="C430" s="113"/>
      <c r="D430" s="201"/>
      <c r="E430" s="201"/>
      <c r="F430" s="113"/>
      <c r="G430" s="113"/>
      <c r="H430" s="113"/>
      <c r="I430" s="203"/>
      <c r="J430" s="203"/>
      <c r="K430" s="204"/>
      <c r="L430" s="201"/>
      <c r="M430" s="201"/>
      <c r="N430" s="201"/>
      <c r="O430" s="201"/>
      <c r="P430" s="113"/>
      <c r="Q430" s="113"/>
      <c r="T430" s="201"/>
      <c r="U430" s="113"/>
      <c r="V430" s="113"/>
      <c r="W430" s="113"/>
      <c r="X430" s="113"/>
      <c r="Y430" s="113"/>
      <c r="Z430" s="113"/>
      <c r="AA430" s="113"/>
      <c r="AB430" s="201"/>
      <c r="AC430" s="113"/>
      <c r="AD430" s="113"/>
      <c r="AE430" s="113"/>
      <c r="AF430" s="113"/>
    </row>
    <row r="431" spans="2:32" x14ac:dyDescent="0.2">
      <c r="B431" s="200"/>
      <c r="C431" s="113"/>
      <c r="D431" s="201"/>
      <c r="E431" s="201"/>
      <c r="F431" s="113"/>
      <c r="G431" s="113"/>
      <c r="H431" s="113"/>
      <c r="I431" s="203"/>
      <c r="J431" s="203"/>
      <c r="K431" s="204"/>
      <c r="L431" s="201"/>
      <c r="M431" s="201"/>
      <c r="N431" s="201"/>
      <c r="O431" s="201"/>
      <c r="P431" s="113"/>
      <c r="Q431" s="113"/>
      <c r="T431" s="201"/>
      <c r="U431" s="113"/>
      <c r="V431" s="113"/>
      <c r="W431" s="113"/>
      <c r="X431" s="113"/>
      <c r="Y431" s="113"/>
      <c r="Z431" s="113"/>
      <c r="AA431" s="113"/>
      <c r="AB431" s="201"/>
      <c r="AC431" s="113"/>
      <c r="AD431" s="113"/>
      <c r="AE431" s="113"/>
      <c r="AF431" s="113"/>
    </row>
    <row r="432" spans="2:32" x14ac:dyDescent="0.2">
      <c r="B432" s="200"/>
      <c r="C432" s="113"/>
      <c r="D432" s="201"/>
      <c r="E432" s="201"/>
      <c r="F432" s="113"/>
      <c r="G432" s="113"/>
      <c r="H432" s="113"/>
      <c r="I432" s="203"/>
      <c r="J432" s="203"/>
      <c r="K432" s="204"/>
      <c r="L432" s="201"/>
      <c r="M432" s="201"/>
      <c r="N432" s="201"/>
      <c r="O432" s="201"/>
      <c r="P432" s="113"/>
      <c r="Q432" s="113"/>
      <c r="T432" s="201"/>
      <c r="U432" s="113"/>
      <c r="V432" s="113"/>
      <c r="W432" s="113"/>
      <c r="X432" s="113"/>
      <c r="Y432" s="113"/>
      <c r="Z432" s="113"/>
      <c r="AA432" s="113"/>
      <c r="AB432" s="201"/>
      <c r="AC432" s="113"/>
      <c r="AD432" s="113"/>
      <c r="AE432" s="113"/>
      <c r="AF432" s="113"/>
    </row>
    <row r="433" spans="2:32" x14ac:dyDescent="0.2">
      <c r="B433" s="200"/>
      <c r="C433" s="113"/>
      <c r="D433" s="201"/>
      <c r="E433" s="201"/>
      <c r="F433" s="113"/>
      <c r="G433" s="113"/>
      <c r="H433" s="113"/>
      <c r="I433" s="203"/>
      <c r="J433" s="203"/>
      <c r="K433" s="204"/>
      <c r="L433" s="201"/>
      <c r="M433" s="201"/>
      <c r="N433" s="201"/>
      <c r="O433" s="201"/>
      <c r="P433" s="113"/>
      <c r="Q433" s="113"/>
      <c r="T433" s="201"/>
      <c r="U433" s="113"/>
      <c r="V433" s="113"/>
      <c r="W433" s="113"/>
      <c r="X433" s="113"/>
      <c r="Y433" s="113"/>
      <c r="Z433" s="113"/>
      <c r="AA433" s="113"/>
      <c r="AB433" s="201"/>
      <c r="AC433" s="113"/>
      <c r="AD433" s="113"/>
      <c r="AE433" s="113"/>
      <c r="AF433" s="113"/>
    </row>
    <row r="434" spans="2:32" x14ac:dyDescent="0.2">
      <c r="B434" s="200"/>
      <c r="C434" s="113"/>
      <c r="D434" s="201"/>
      <c r="E434" s="201"/>
      <c r="F434" s="113"/>
      <c r="G434" s="113"/>
      <c r="H434" s="113"/>
      <c r="I434" s="203"/>
      <c r="J434" s="203"/>
      <c r="K434" s="204"/>
      <c r="L434" s="201"/>
      <c r="M434" s="201"/>
      <c r="N434" s="201"/>
      <c r="O434" s="201"/>
      <c r="P434" s="113"/>
      <c r="Q434" s="113"/>
      <c r="T434" s="201"/>
      <c r="U434" s="113"/>
      <c r="V434" s="113"/>
      <c r="W434" s="113"/>
      <c r="X434" s="113"/>
      <c r="Y434" s="113"/>
      <c r="Z434" s="113"/>
      <c r="AA434" s="113"/>
      <c r="AB434" s="201"/>
      <c r="AC434" s="113"/>
      <c r="AD434" s="113"/>
      <c r="AE434" s="113"/>
      <c r="AF434" s="113"/>
    </row>
    <row r="435" spans="2:32" x14ac:dyDescent="0.2">
      <c r="B435" s="200"/>
      <c r="C435" s="113"/>
      <c r="D435" s="201"/>
      <c r="E435" s="201"/>
      <c r="F435" s="113"/>
      <c r="G435" s="113"/>
      <c r="H435" s="113"/>
      <c r="I435" s="203"/>
      <c r="J435" s="203"/>
      <c r="K435" s="204"/>
      <c r="L435" s="201"/>
      <c r="M435" s="201"/>
      <c r="N435" s="201"/>
      <c r="O435" s="201"/>
      <c r="P435" s="113"/>
      <c r="Q435" s="113"/>
      <c r="T435" s="201"/>
      <c r="U435" s="113"/>
      <c r="V435" s="113"/>
      <c r="W435" s="113"/>
      <c r="X435" s="113"/>
      <c r="Y435" s="113"/>
      <c r="Z435" s="113"/>
      <c r="AA435" s="113"/>
      <c r="AB435" s="201"/>
      <c r="AC435" s="113"/>
      <c r="AD435" s="113"/>
      <c r="AE435" s="113"/>
      <c r="AF435" s="113"/>
    </row>
    <row r="436" spans="2:32" x14ac:dyDescent="0.2">
      <c r="B436" s="200"/>
      <c r="C436" s="113"/>
      <c r="D436" s="201"/>
      <c r="E436" s="201"/>
      <c r="F436" s="113"/>
      <c r="G436" s="113"/>
      <c r="H436" s="113"/>
      <c r="I436" s="203"/>
      <c r="J436" s="203"/>
      <c r="K436" s="204"/>
      <c r="L436" s="201"/>
      <c r="M436" s="201"/>
      <c r="N436" s="201"/>
      <c r="O436" s="201"/>
      <c r="P436" s="113"/>
      <c r="Q436" s="113"/>
      <c r="T436" s="201"/>
      <c r="U436" s="113"/>
      <c r="V436" s="113"/>
      <c r="W436" s="113"/>
      <c r="X436" s="113"/>
      <c r="Y436" s="113"/>
      <c r="Z436" s="113"/>
      <c r="AA436" s="113"/>
      <c r="AB436" s="201"/>
      <c r="AC436" s="113"/>
      <c r="AD436" s="113"/>
      <c r="AE436" s="113"/>
      <c r="AF436" s="113"/>
    </row>
    <row r="437" spans="2:32" x14ac:dyDescent="0.2">
      <c r="B437" s="200"/>
      <c r="C437" s="113"/>
      <c r="D437" s="201"/>
      <c r="E437" s="201"/>
      <c r="F437" s="113"/>
      <c r="G437" s="113"/>
      <c r="H437" s="113"/>
      <c r="I437" s="203"/>
      <c r="J437" s="203"/>
      <c r="K437" s="204"/>
      <c r="L437" s="201"/>
      <c r="M437" s="201"/>
      <c r="N437" s="201"/>
      <c r="O437" s="201"/>
      <c r="P437" s="113"/>
      <c r="Q437" s="113"/>
      <c r="T437" s="201"/>
      <c r="U437" s="113"/>
      <c r="V437" s="113"/>
      <c r="W437" s="113"/>
      <c r="X437" s="113"/>
      <c r="Y437" s="113"/>
      <c r="Z437" s="113"/>
      <c r="AA437" s="113"/>
      <c r="AB437" s="201"/>
      <c r="AC437" s="113"/>
      <c r="AD437" s="113"/>
      <c r="AE437" s="113"/>
      <c r="AF437" s="113"/>
    </row>
    <row r="438" spans="2:32" x14ac:dyDescent="0.2">
      <c r="B438" s="200"/>
      <c r="C438" s="113"/>
      <c r="D438" s="201"/>
      <c r="E438" s="201"/>
      <c r="F438" s="113"/>
      <c r="G438" s="113"/>
      <c r="H438" s="113"/>
      <c r="I438" s="203"/>
      <c r="J438" s="203"/>
      <c r="K438" s="204"/>
      <c r="L438" s="201"/>
      <c r="M438" s="201"/>
      <c r="N438" s="201"/>
      <c r="O438" s="201"/>
      <c r="P438" s="113"/>
      <c r="Q438" s="113"/>
      <c r="T438" s="201"/>
      <c r="U438" s="113"/>
      <c r="V438" s="113"/>
      <c r="W438" s="113"/>
      <c r="X438" s="113"/>
      <c r="Y438" s="113"/>
      <c r="Z438" s="113"/>
      <c r="AA438" s="113"/>
      <c r="AB438" s="201"/>
      <c r="AC438" s="113"/>
      <c r="AD438" s="113"/>
      <c r="AE438" s="113"/>
      <c r="AF438" s="113"/>
    </row>
    <row r="439" spans="2:32" x14ac:dyDescent="0.2">
      <c r="B439" s="200"/>
      <c r="C439" s="113"/>
      <c r="D439" s="201"/>
      <c r="E439" s="201"/>
      <c r="F439" s="113"/>
      <c r="G439" s="113"/>
      <c r="H439" s="113"/>
      <c r="I439" s="203"/>
      <c r="J439" s="203"/>
      <c r="K439" s="204"/>
      <c r="L439" s="201"/>
      <c r="M439" s="201"/>
      <c r="N439" s="201"/>
      <c r="O439" s="201"/>
      <c r="P439" s="113"/>
      <c r="Q439" s="113"/>
      <c r="T439" s="201"/>
      <c r="U439" s="113"/>
      <c r="V439" s="113"/>
      <c r="W439" s="113"/>
      <c r="X439" s="113"/>
      <c r="Y439" s="113"/>
      <c r="Z439" s="113"/>
      <c r="AA439" s="113"/>
      <c r="AB439" s="201"/>
      <c r="AC439" s="113"/>
      <c r="AD439" s="113"/>
      <c r="AE439" s="113"/>
      <c r="AF439" s="113"/>
    </row>
    <row r="440" spans="2:32" x14ac:dyDescent="0.2">
      <c r="B440" s="200"/>
      <c r="C440" s="113"/>
      <c r="D440" s="201"/>
      <c r="E440" s="201"/>
      <c r="F440" s="113"/>
      <c r="G440" s="113"/>
      <c r="H440" s="113"/>
      <c r="I440" s="203"/>
      <c r="J440" s="203"/>
      <c r="K440" s="204"/>
      <c r="L440" s="201"/>
      <c r="M440" s="201"/>
      <c r="N440" s="201"/>
      <c r="O440" s="201"/>
      <c r="P440" s="113"/>
      <c r="Q440" s="113"/>
      <c r="T440" s="201"/>
      <c r="U440" s="113"/>
      <c r="V440" s="113"/>
      <c r="W440" s="113"/>
      <c r="X440" s="113"/>
      <c r="Y440" s="113"/>
      <c r="Z440" s="113"/>
      <c r="AA440" s="113"/>
      <c r="AB440" s="201"/>
      <c r="AC440" s="113"/>
      <c r="AD440" s="113"/>
      <c r="AE440" s="113"/>
      <c r="AF440" s="113"/>
    </row>
    <row r="441" spans="2:32" x14ac:dyDescent="0.2">
      <c r="B441" s="200"/>
      <c r="C441" s="113"/>
      <c r="D441" s="201"/>
      <c r="E441" s="201"/>
      <c r="F441" s="113"/>
      <c r="G441" s="113"/>
      <c r="H441" s="113"/>
      <c r="I441" s="203"/>
      <c r="J441" s="203"/>
      <c r="K441" s="204"/>
      <c r="L441" s="201"/>
      <c r="M441" s="201"/>
      <c r="N441" s="201"/>
      <c r="O441" s="201"/>
      <c r="P441" s="113"/>
      <c r="Q441" s="113"/>
      <c r="T441" s="201"/>
      <c r="U441" s="113"/>
      <c r="V441" s="113"/>
      <c r="W441" s="113"/>
      <c r="X441" s="113"/>
      <c r="Y441" s="113"/>
      <c r="Z441" s="113"/>
      <c r="AA441" s="113"/>
      <c r="AB441" s="201"/>
      <c r="AC441" s="113"/>
      <c r="AD441" s="113"/>
      <c r="AE441" s="113"/>
      <c r="AF441" s="113"/>
    </row>
    <row r="442" spans="2:32" x14ac:dyDescent="0.2">
      <c r="B442" s="200"/>
      <c r="C442" s="113"/>
      <c r="D442" s="201"/>
      <c r="E442" s="201"/>
      <c r="F442" s="113"/>
      <c r="G442" s="113"/>
      <c r="H442" s="113"/>
      <c r="I442" s="203"/>
      <c r="J442" s="203"/>
      <c r="K442" s="204"/>
      <c r="L442" s="201"/>
      <c r="M442" s="201"/>
      <c r="N442" s="201"/>
      <c r="O442" s="201"/>
      <c r="P442" s="113"/>
      <c r="Q442" s="113"/>
      <c r="T442" s="201"/>
      <c r="U442" s="113"/>
      <c r="V442" s="113"/>
      <c r="W442" s="113"/>
      <c r="X442" s="113"/>
      <c r="Y442" s="113"/>
      <c r="Z442" s="113"/>
      <c r="AA442" s="113"/>
      <c r="AB442" s="201"/>
      <c r="AC442" s="113"/>
      <c r="AD442" s="113"/>
      <c r="AE442" s="113"/>
      <c r="AF442" s="113"/>
    </row>
    <row r="443" spans="2:32" x14ac:dyDescent="0.2">
      <c r="B443" s="200"/>
      <c r="C443" s="113"/>
      <c r="D443" s="201"/>
      <c r="E443" s="201"/>
      <c r="F443" s="113"/>
      <c r="G443" s="113"/>
      <c r="H443" s="113"/>
      <c r="I443" s="203"/>
      <c r="J443" s="203"/>
      <c r="K443" s="204"/>
      <c r="L443" s="201"/>
      <c r="M443" s="201"/>
      <c r="N443" s="201"/>
      <c r="O443" s="201"/>
      <c r="P443" s="113"/>
      <c r="Q443" s="113"/>
      <c r="T443" s="201"/>
      <c r="U443" s="113"/>
      <c r="V443" s="113"/>
      <c r="W443" s="113"/>
      <c r="X443" s="113"/>
      <c r="Y443" s="113"/>
      <c r="Z443" s="113"/>
      <c r="AA443" s="113"/>
      <c r="AB443" s="201"/>
      <c r="AC443" s="113"/>
      <c r="AD443" s="113"/>
      <c r="AE443" s="113"/>
      <c r="AF443" s="113"/>
    </row>
    <row r="444" spans="2:32" x14ac:dyDescent="0.2">
      <c r="B444" s="200"/>
      <c r="C444" s="113"/>
      <c r="D444" s="201"/>
      <c r="E444" s="201"/>
      <c r="F444" s="113"/>
      <c r="G444" s="113"/>
      <c r="H444" s="113"/>
      <c r="I444" s="203"/>
      <c r="J444" s="203"/>
      <c r="K444" s="204"/>
      <c r="L444" s="201"/>
      <c r="M444" s="201"/>
      <c r="N444" s="201"/>
      <c r="O444" s="201"/>
      <c r="P444" s="113"/>
      <c r="Q444" s="113"/>
      <c r="T444" s="201"/>
      <c r="U444" s="113"/>
      <c r="V444" s="113"/>
      <c r="W444" s="113"/>
      <c r="X444" s="113"/>
      <c r="Y444" s="113"/>
      <c r="Z444" s="113"/>
      <c r="AA444" s="113"/>
      <c r="AB444" s="201"/>
      <c r="AC444" s="113"/>
      <c r="AD444" s="113"/>
      <c r="AE444" s="113"/>
      <c r="AF444" s="113"/>
    </row>
    <row r="445" spans="2:32" x14ac:dyDescent="0.2">
      <c r="B445" s="200"/>
      <c r="C445" s="113"/>
      <c r="D445" s="201"/>
      <c r="E445" s="201"/>
      <c r="F445" s="113"/>
      <c r="G445" s="113"/>
      <c r="H445" s="113"/>
      <c r="I445" s="203"/>
      <c r="J445" s="203"/>
      <c r="K445" s="204"/>
      <c r="L445" s="201"/>
      <c r="M445" s="201"/>
      <c r="N445" s="201"/>
      <c r="O445" s="201"/>
      <c r="P445" s="113"/>
      <c r="Q445" s="113"/>
      <c r="T445" s="201"/>
      <c r="U445" s="113"/>
      <c r="V445" s="113"/>
      <c r="W445" s="113"/>
      <c r="X445" s="113"/>
      <c r="Y445" s="113"/>
      <c r="Z445" s="113"/>
      <c r="AA445" s="113"/>
      <c r="AB445" s="201"/>
      <c r="AC445" s="113"/>
      <c r="AD445" s="113"/>
      <c r="AE445" s="113"/>
      <c r="AF445" s="113"/>
    </row>
    <row r="446" spans="2:32" x14ac:dyDescent="0.2">
      <c r="B446" s="200"/>
      <c r="C446" s="113"/>
      <c r="D446" s="201"/>
      <c r="E446" s="201"/>
      <c r="F446" s="113"/>
      <c r="G446" s="113"/>
      <c r="H446" s="113"/>
      <c r="I446" s="203"/>
      <c r="J446" s="203"/>
      <c r="K446" s="204"/>
      <c r="L446" s="201"/>
      <c r="M446" s="201"/>
      <c r="N446" s="201"/>
      <c r="O446" s="201"/>
      <c r="P446" s="113"/>
      <c r="Q446" s="113"/>
      <c r="T446" s="201"/>
      <c r="U446" s="113"/>
      <c r="V446" s="113"/>
      <c r="W446" s="113"/>
      <c r="X446" s="113"/>
      <c r="Y446" s="113"/>
      <c r="Z446" s="113"/>
      <c r="AA446" s="113"/>
      <c r="AB446" s="201"/>
      <c r="AC446" s="113"/>
      <c r="AD446" s="113"/>
      <c r="AE446" s="113"/>
      <c r="AF446" s="113"/>
    </row>
    <row r="447" spans="2:32" x14ac:dyDescent="0.2">
      <c r="B447" s="200"/>
      <c r="C447" s="113"/>
      <c r="D447" s="201"/>
      <c r="E447" s="201"/>
      <c r="F447" s="113"/>
      <c r="G447" s="113"/>
      <c r="H447" s="113"/>
      <c r="I447" s="203"/>
      <c r="J447" s="203"/>
      <c r="K447" s="204"/>
      <c r="L447" s="201"/>
      <c r="M447" s="201"/>
      <c r="N447" s="201"/>
      <c r="O447" s="201"/>
      <c r="P447" s="113"/>
      <c r="Q447" s="113"/>
      <c r="T447" s="201"/>
      <c r="U447" s="113"/>
      <c r="V447" s="113"/>
      <c r="W447" s="113"/>
      <c r="X447" s="113"/>
      <c r="Y447" s="113"/>
      <c r="Z447" s="113"/>
      <c r="AA447" s="113"/>
      <c r="AB447" s="201"/>
      <c r="AC447" s="113"/>
      <c r="AD447" s="113"/>
      <c r="AE447" s="113"/>
      <c r="AF447" s="113"/>
    </row>
    <row r="448" spans="2:32" x14ac:dyDescent="0.2">
      <c r="B448" s="200"/>
      <c r="C448" s="113"/>
      <c r="D448" s="201"/>
      <c r="E448" s="201"/>
      <c r="F448" s="113"/>
      <c r="G448" s="113"/>
      <c r="H448" s="113"/>
      <c r="I448" s="203"/>
      <c r="J448" s="203"/>
      <c r="K448" s="204"/>
      <c r="L448" s="201"/>
      <c r="M448" s="201"/>
      <c r="N448" s="201"/>
      <c r="O448" s="201"/>
      <c r="P448" s="113"/>
      <c r="Q448" s="113"/>
      <c r="T448" s="201"/>
      <c r="U448" s="113"/>
      <c r="V448" s="113"/>
      <c r="W448" s="113"/>
      <c r="X448" s="113"/>
      <c r="Y448" s="113"/>
      <c r="Z448" s="113"/>
      <c r="AA448" s="113"/>
      <c r="AB448" s="201"/>
      <c r="AC448" s="113"/>
      <c r="AD448" s="113"/>
      <c r="AE448" s="113"/>
      <c r="AF448" s="113"/>
    </row>
    <row r="449" spans="2:32" x14ac:dyDescent="0.2">
      <c r="B449" s="200"/>
      <c r="C449" s="113"/>
      <c r="D449" s="201"/>
      <c r="E449" s="201"/>
      <c r="F449" s="113"/>
      <c r="G449" s="113"/>
      <c r="H449" s="113"/>
      <c r="I449" s="203"/>
      <c r="J449" s="203"/>
      <c r="K449" s="204"/>
      <c r="L449" s="201"/>
      <c r="M449" s="201"/>
      <c r="N449" s="201"/>
      <c r="O449" s="201"/>
      <c r="P449" s="113"/>
      <c r="Q449" s="113"/>
      <c r="T449" s="201"/>
      <c r="U449" s="113"/>
      <c r="V449" s="113"/>
      <c r="W449" s="113"/>
      <c r="X449" s="113"/>
      <c r="Y449" s="113"/>
      <c r="Z449" s="113"/>
      <c r="AA449" s="113"/>
      <c r="AB449" s="201"/>
      <c r="AC449" s="113"/>
      <c r="AD449" s="113"/>
      <c r="AE449" s="113"/>
      <c r="AF449" s="113"/>
    </row>
    <row r="450" spans="2:32" x14ac:dyDescent="0.2">
      <c r="B450" s="200"/>
      <c r="C450" s="113"/>
      <c r="D450" s="201"/>
      <c r="E450" s="201"/>
      <c r="F450" s="113"/>
      <c r="G450" s="113"/>
      <c r="H450" s="113"/>
      <c r="I450" s="203"/>
      <c r="J450" s="203"/>
      <c r="K450" s="204"/>
      <c r="L450" s="201"/>
      <c r="M450" s="201"/>
      <c r="N450" s="201"/>
      <c r="O450" s="201"/>
      <c r="P450" s="113"/>
      <c r="Q450" s="113"/>
      <c r="T450" s="201"/>
      <c r="U450" s="113"/>
      <c r="V450" s="113"/>
      <c r="W450" s="113"/>
      <c r="X450" s="113"/>
      <c r="Y450" s="113"/>
      <c r="Z450" s="113"/>
      <c r="AA450" s="113"/>
      <c r="AB450" s="201"/>
      <c r="AC450" s="113"/>
      <c r="AD450" s="113"/>
      <c r="AE450" s="113"/>
      <c r="AF450" s="113"/>
    </row>
    <row r="451" spans="2:32" x14ac:dyDescent="0.2">
      <c r="B451" s="200"/>
      <c r="C451" s="113"/>
      <c r="D451" s="201"/>
      <c r="E451" s="201"/>
      <c r="F451" s="113"/>
      <c r="G451" s="113"/>
      <c r="H451" s="113"/>
      <c r="I451" s="203"/>
      <c r="J451" s="203"/>
      <c r="K451" s="204"/>
      <c r="L451" s="201"/>
      <c r="M451" s="201"/>
      <c r="N451" s="201"/>
      <c r="O451" s="201"/>
      <c r="P451" s="113"/>
      <c r="Q451" s="113"/>
      <c r="T451" s="201"/>
      <c r="U451" s="113"/>
      <c r="V451" s="113"/>
      <c r="W451" s="113"/>
      <c r="X451" s="113"/>
      <c r="Y451" s="113"/>
      <c r="Z451" s="113"/>
      <c r="AA451" s="113"/>
      <c r="AB451" s="201"/>
      <c r="AC451" s="113"/>
      <c r="AD451" s="113"/>
      <c r="AE451" s="113"/>
      <c r="AF451" s="113"/>
    </row>
    <row r="452" spans="2:32" x14ac:dyDescent="0.2">
      <c r="B452" s="200"/>
      <c r="C452" s="113"/>
      <c r="D452" s="201"/>
      <c r="E452" s="201"/>
      <c r="F452" s="113"/>
      <c r="G452" s="113"/>
      <c r="H452" s="113"/>
      <c r="I452" s="203"/>
      <c r="J452" s="203"/>
      <c r="K452" s="204"/>
      <c r="L452" s="201"/>
      <c r="M452" s="201"/>
      <c r="N452" s="201"/>
      <c r="O452" s="201"/>
      <c r="P452" s="113"/>
      <c r="Q452" s="113"/>
      <c r="T452" s="201"/>
      <c r="U452" s="113"/>
      <c r="V452" s="113"/>
      <c r="W452" s="113"/>
      <c r="X452" s="113"/>
      <c r="Y452" s="113"/>
      <c r="Z452" s="113"/>
      <c r="AA452" s="113"/>
      <c r="AB452" s="201"/>
      <c r="AC452" s="113"/>
      <c r="AD452" s="113"/>
      <c r="AE452" s="113"/>
      <c r="AF452" s="113"/>
    </row>
    <row r="453" spans="2:32" x14ac:dyDescent="0.2">
      <c r="B453" s="200"/>
      <c r="C453" s="113"/>
      <c r="D453" s="201"/>
      <c r="E453" s="201"/>
      <c r="F453" s="113"/>
      <c r="G453" s="113"/>
      <c r="H453" s="113"/>
      <c r="I453" s="203"/>
      <c r="J453" s="203"/>
      <c r="K453" s="204"/>
      <c r="L453" s="201"/>
      <c r="M453" s="201"/>
      <c r="N453" s="201"/>
      <c r="O453" s="201"/>
      <c r="P453" s="113"/>
      <c r="Q453" s="113"/>
      <c r="T453" s="201"/>
      <c r="U453" s="113"/>
      <c r="V453" s="113"/>
      <c r="W453" s="113"/>
      <c r="X453" s="113"/>
      <c r="Y453" s="113"/>
      <c r="Z453" s="113"/>
      <c r="AA453" s="113"/>
      <c r="AB453" s="201"/>
      <c r="AC453" s="113"/>
      <c r="AD453" s="113"/>
      <c r="AE453" s="113"/>
      <c r="AF453" s="113"/>
    </row>
    <row r="454" spans="2:32" x14ac:dyDescent="0.2">
      <c r="B454" s="200"/>
      <c r="C454" s="113"/>
      <c r="D454" s="201"/>
      <c r="E454" s="201"/>
      <c r="F454" s="113"/>
      <c r="G454" s="113"/>
      <c r="H454" s="113"/>
      <c r="I454" s="203"/>
      <c r="J454" s="203"/>
      <c r="K454" s="204"/>
      <c r="L454" s="201"/>
      <c r="M454" s="201"/>
      <c r="N454" s="201"/>
      <c r="O454" s="201"/>
      <c r="P454" s="113"/>
      <c r="Q454" s="113"/>
      <c r="T454" s="201"/>
      <c r="U454" s="113"/>
      <c r="V454" s="113"/>
      <c r="W454" s="113"/>
      <c r="X454" s="113"/>
      <c r="Y454" s="113"/>
      <c r="Z454" s="113"/>
      <c r="AA454" s="113"/>
      <c r="AB454" s="201"/>
      <c r="AC454" s="113"/>
      <c r="AD454" s="113"/>
      <c r="AE454" s="113"/>
      <c r="AF454" s="113"/>
    </row>
    <row r="455" spans="2:32" x14ac:dyDescent="0.2">
      <c r="B455" s="200"/>
      <c r="C455" s="113"/>
      <c r="D455" s="201"/>
      <c r="E455" s="201"/>
      <c r="F455" s="113"/>
      <c r="G455" s="113"/>
      <c r="H455" s="113"/>
      <c r="I455" s="203"/>
      <c r="J455" s="203"/>
      <c r="K455" s="204"/>
      <c r="L455" s="201"/>
      <c r="M455" s="201"/>
      <c r="N455" s="201"/>
      <c r="O455" s="201"/>
      <c r="P455" s="113"/>
      <c r="Q455" s="113"/>
      <c r="T455" s="201"/>
      <c r="U455" s="113"/>
      <c r="V455" s="113"/>
      <c r="W455" s="113"/>
      <c r="X455" s="113"/>
      <c r="Y455" s="113"/>
      <c r="Z455" s="113"/>
      <c r="AA455" s="113"/>
      <c r="AB455" s="201"/>
      <c r="AC455" s="113"/>
      <c r="AD455" s="113"/>
      <c r="AE455" s="113"/>
      <c r="AF455" s="113"/>
    </row>
    <row r="456" spans="2:32" x14ac:dyDescent="0.2">
      <c r="B456" s="200"/>
      <c r="C456" s="113"/>
      <c r="D456" s="201"/>
      <c r="E456" s="201"/>
      <c r="F456" s="113"/>
      <c r="G456" s="113"/>
      <c r="H456" s="113"/>
      <c r="I456" s="203"/>
      <c r="J456" s="203"/>
      <c r="K456" s="204"/>
      <c r="L456" s="201"/>
      <c r="M456" s="201"/>
      <c r="N456" s="201"/>
      <c r="O456" s="201"/>
      <c r="P456" s="113"/>
      <c r="Q456" s="113"/>
      <c r="T456" s="201"/>
      <c r="U456" s="113"/>
      <c r="V456" s="113"/>
      <c r="W456" s="113"/>
      <c r="X456" s="113"/>
      <c r="Y456" s="113"/>
      <c r="Z456" s="113"/>
      <c r="AA456" s="113"/>
      <c r="AB456" s="201"/>
      <c r="AC456" s="113"/>
      <c r="AD456" s="113"/>
      <c r="AE456" s="113"/>
      <c r="AF456" s="113"/>
    </row>
    <row r="457" spans="2:32" x14ac:dyDescent="0.2">
      <c r="B457" s="200"/>
      <c r="C457" s="113"/>
      <c r="D457" s="201"/>
      <c r="E457" s="201"/>
      <c r="F457" s="113"/>
      <c r="G457" s="113"/>
      <c r="H457" s="113"/>
      <c r="I457" s="203"/>
      <c r="J457" s="203"/>
      <c r="K457" s="204"/>
      <c r="L457" s="201"/>
      <c r="M457" s="201"/>
      <c r="N457" s="201"/>
      <c r="O457" s="201"/>
      <c r="P457" s="113"/>
      <c r="Q457" s="113"/>
      <c r="T457" s="201"/>
      <c r="U457" s="113"/>
      <c r="V457" s="113"/>
      <c r="W457" s="113"/>
      <c r="X457" s="113"/>
      <c r="Y457" s="113"/>
      <c r="Z457" s="113"/>
      <c r="AA457" s="113"/>
      <c r="AB457" s="201"/>
      <c r="AC457" s="113"/>
      <c r="AD457" s="113"/>
      <c r="AE457" s="113"/>
      <c r="AF457" s="113"/>
    </row>
    <row r="458" spans="2:32" x14ac:dyDescent="0.2">
      <c r="B458" s="200"/>
      <c r="C458" s="113"/>
      <c r="D458" s="201"/>
      <c r="E458" s="201"/>
      <c r="F458" s="113"/>
      <c r="G458" s="113"/>
      <c r="H458" s="113"/>
      <c r="I458" s="203"/>
      <c r="J458" s="203"/>
      <c r="K458" s="204"/>
      <c r="L458" s="201"/>
      <c r="M458" s="201"/>
      <c r="N458" s="201"/>
      <c r="O458" s="201"/>
      <c r="P458" s="113"/>
      <c r="Q458" s="113"/>
      <c r="T458" s="201"/>
      <c r="U458" s="113"/>
      <c r="V458" s="113"/>
      <c r="W458" s="113"/>
      <c r="X458" s="113"/>
      <c r="Y458" s="113"/>
      <c r="Z458" s="113"/>
      <c r="AA458" s="113"/>
      <c r="AB458" s="201"/>
      <c r="AC458" s="113"/>
      <c r="AD458" s="113"/>
      <c r="AE458" s="113"/>
      <c r="AF458" s="113"/>
    </row>
    <row r="459" spans="2:32" x14ac:dyDescent="0.2">
      <c r="B459" s="200"/>
      <c r="C459" s="113"/>
      <c r="D459" s="201"/>
      <c r="E459" s="201"/>
      <c r="F459" s="113"/>
      <c r="G459" s="113"/>
      <c r="H459" s="113"/>
      <c r="I459" s="203"/>
      <c r="J459" s="203"/>
      <c r="K459" s="204"/>
      <c r="L459" s="201"/>
      <c r="M459" s="201"/>
      <c r="N459" s="201"/>
      <c r="O459" s="201"/>
      <c r="P459" s="113"/>
      <c r="Q459" s="113"/>
      <c r="T459" s="201"/>
      <c r="U459" s="113"/>
      <c r="V459" s="113"/>
      <c r="W459" s="113"/>
      <c r="X459" s="113"/>
      <c r="Y459" s="113"/>
      <c r="Z459" s="113"/>
      <c r="AA459" s="113"/>
      <c r="AB459" s="201"/>
      <c r="AC459" s="113"/>
      <c r="AD459" s="113"/>
      <c r="AE459" s="113"/>
      <c r="AF459" s="113"/>
    </row>
    <row r="460" spans="2:32" x14ac:dyDescent="0.2">
      <c r="B460" s="200"/>
      <c r="C460" s="113"/>
      <c r="D460" s="201"/>
      <c r="E460" s="201"/>
      <c r="F460" s="113"/>
      <c r="G460" s="113"/>
      <c r="H460" s="113"/>
      <c r="I460" s="203"/>
      <c r="J460" s="203"/>
      <c r="K460" s="204"/>
      <c r="L460" s="201"/>
      <c r="M460" s="201"/>
      <c r="N460" s="201"/>
      <c r="O460" s="201"/>
      <c r="P460" s="113"/>
      <c r="Q460" s="113"/>
      <c r="T460" s="201"/>
      <c r="U460" s="113"/>
      <c r="V460" s="113"/>
      <c r="W460" s="113"/>
      <c r="X460" s="113"/>
      <c r="Y460" s="113"/>
      <c r="Z460" s="113"/>
      <c r="AA460" s="113"/>
      <c r="AB460" s="201"/>
      <c r="AC460" s="113"/>
      <c r="AD460" s="113"/>
      <c r="AE460" s="113"/>
      <c r="AF460" s="113"/>
    </row>
    <row r="461" spans="2:32" x14ac:dyDescent="0.2">
      <c r="B461" s="200"/>
      <c r="C461" s="113"/>
      <c r="D461" s="201"/>
      <c r="E461" s="201"/>
      <c r="F461" s="113"/>
      <c r="G461" s="113"/>
      <c r="H461" s="113"/>
      <c r="I461" s="203"/>
      <c r="J461" s="203"/>
      <c r="K461" s="204"/>
      <c r="L461" s="201"/>
      <c r="M461" s="201"/>
      <c r="N461" s="201"/>
      <c r="O461" s="201"/>
      <c r="P461" s="113"/>
      <c r="Q461" s="113"/>
      <c r="T461" s="201"/>
      <c r="U461" s="113"/>
      <c r="V461" s="113"/>
      <c r="W461" s="113"/>
      <c r="X461" s="113"/>
      <c r="Y461" s="113"/>
      <c r="Z461" s="113"/>
      <c r="AA461" s="113"/>
      <c r="AB461" s="201"/>
      <c r="AC461" s="113"/>
      <c r="AD461" s="113"/>
      <c r="AE461" s="113"/>
      <c r="AF461" s="113"/>
    </row>
    <row r="462" spans="2:32" x14ac:dyDescent="0.2">
      <c r="B462" s="200"/>
      <c r="C462" s="113"/>
      <c r="D462" s="201"/>
      <c r="E462" s="201"/>
      <c r="F462" s="113"/>
      <c r="G462" s="113"/>
      <c r="H462" s="113"/>
      <c r="I462" s="203"/>
      <c r="J462" s="203"/>
      <c r="K462" s="204"/>
      <c r="L462" s="201"/>
      <c r="M462" s="201"/>
      <c r="N462" s="201"/>
      <c r="O462" s="201"/>
      <c r="P462" s="113"/>
      <c r="Q462" s="113"/>
      <c r="T462" s="201"/>
      <c r="U462" s="113"/>
      <c r="V462" s="113"/>
      <c r="W462" s="113"/>
      <c r="X462" s="113"/>
      <c r="Y462" s="113"/>
      <c r="Z462" s="113"/>
      <c r="AA462" s="113"/>
      <c r="AB462" s="201"/>
      <c r="AC462" s="113"/>
      <c r="AD462" s="113"/>
      <c r="AE462" s="113"/>
      <c r="AF462" s="113"/>
    </row>
    <row r="463" spans="2:32" x14ac:dyDescent="0.2">
      <c r="B463" s="200"/>
      <c r="C463" s="113"/>
      <c r="D463" s="201"/>
      <c r="E463" s="201"/>
      <c r="F463" s="113"/>
      <c r="G463" s="113"/>
      <c r="H463" s="113"/>
      <c r="I463" s="203"/>
      <c r="J463" s="203"/>
      <c r="K463" s="204"/>
      <c r="L463" s="201"/>
      <c r="M463" s="201"/>
      <c r="N463" s="201"/>
      <c r="O463" s="201"/>
      <c r="P463" s="113"/>
      <c r="Q463" s="113"/>
      <c r="T463" s="201"/>
      <c r="U463" s="113"/>
      <c r="V463" s="113"/>
      <c r="W463" s="113"/>
      <c r="X463" s="113"/>
      <c r="Y463" s="113"/>
      <c r="Z463" s="113"/>
      <c r="AA463" s="113"/>
      <c r="AB463" s="201"/>
      <c r="AC463" s="113"/>
      <c r="AD463" s="113"/>
      <c r="AE463" s="113"/>
      <c r="AF463" s="113"/>
    </row>
    <row r="464" spans="2:32" x14ac:dyDescent="0.2">
      <c r="B464" s="200"/>
      <c r="C464" s="113"/>
      <c r="D464" s="201"/>
      <c r="E464" s="201"/>
      <c r="F464" s="113"/>
      <c r="G464" s="113"/>
      <c r="H464" s="113"/>
      <c r="I464" s="203"/>
      <c r="J464" s="203"/>
      <c r="K464" s="204"/>
      <c r="L464" s="201"/>
      <c r="M464" s="201"/>
      <c r="N464" s="201"/>
      <c r="O464" s="201"/>
      <c r="P464" s="113"/>
      <c r="Q464" s="113"/>
      <c r="T464" s="201"/>
      <c r="U464" s="113"/>
      <c r="V464" s="113"/>
      <c r="W464" s="113"/>
      <c r="X464" s="113"/>
      <c r="Y464" s="113"/>
      <c r="Z464" s="113"/>
      <c r="AA464" s="113"/>
      <c r="AB464" s="201"/>
      <c r="AC464" s="113"/>
      <c r="AD464" s="113"/>
      <c r="AE464" s="113"/>
      <c r="AF464" s="113"/>
    </row>
    <row r="465" spans="2:32" x14ac:dyDescent="0.2">
      <c r="B465" s="200"/>
      <c r="C465" s="113"/>
      <c r="D465" s="201"/>
      <c r="E465" s="201"/>
      <c r="F465" s="113"/>
      <c r="G465" s="113"/>
      <c r="H465" s="113"/>
      <c r="I465" s="203"/>
      <c r="J465" s="203"/>
      <c r="K465" s="204"/>
      <c r="L465" s="201"/>
      <c r="M465" s="201"/>
      <c r="N465" s="201"/>
      <c r="O465" s="201"/>
      <c r="P465" s="113"/>
      <c r="Q465" s="113"/>
      <c r="T465" s="201"/>
      <c r="U465" s="113"/>
      <c r="V465" s="113"/>
      <c r="W465" s="113"/>
      <c r="X465" s="113"/>
      <c r="Y465" s="113"/>
      <c r="Z465" s="113"/>
      <c r="AA465" s="113"/>
      <c r="AB465" s="201"/>
      <c r="AC465" s="113"/>
      <c r="AD465" s="113"/>
      <c r="AE465" s="113"/>
      <c r="AF465" s="113"/>
    </row>
    <row r="466" spans="2:32" x14ac:dyDescent="0.2">
      <c r="B466" s="200"/>
      <c r="C466" s="113"/>
      <c r="D466" s="201"/>
      <c r="E466" s="201"/>
      <c r="F466" s="113"/>
      <c r="G466" s="113"/>
      <c r="H466" s="113"/>
      <c r="I466" s="203"/>
      <c r="J466" s="203"/>
      <c r="K466" s="204"/>
      <c r="L466" s="201"/>
      <c r="M466" s="201"/>
      <c r="N466" s="201"/>
      <c r="O466" s="201"/>
      <c r="P466" s="113"/>
      <c r="Q466" s="113"/>
      <c r="T466" s="201"/>
      <c r="U466" s="113"/>
      <c r="V466" s="113"/>
      <c r="W466" s="113"/>
      <c r="X466" s="113"/>
      <c r="Y466" s="113"/>
      <c r="Z466" s="113"/>
      <c r="AA466" s="113"/>
      <c r="AB466" s="201"/>
      <c r="AC466" s="113"/>
      <c r="AD466" s="113"/>
      <c r="AE466" s="113"/>
      <c r="AF466" s="113"/>
    </row>
    <row r="467" spans="2:32" x14ac:dyDescent="0.2">
      <c r="B467" s="200"/>
      <c r="C467" s="113"/>
      <c r="D467" s="201"/>
      <c r="E467" s="201"/>
      <c r="F467" s="113"/>
      <c r="G467" s="113"/>
      <c r="H467" s="113"/>
      <c r="I467" s="203"/>
      <c r="J467" s="203"/>
      <c r="K467" s="204"/>
      <c r="L467" s="201"/>
      <c r="M467" s="201"/>
      <c r="N467" s="201"/>
      <c r="O467" s="201"/>
      <c r="P467" s="113"/>
      <c r="Q467" s="113"/>
      <c r="T467" s="201"/>
      <c r="U467" s="113"/>
      <c r="V467" s="113"/>
      <c r="W467" s="113"/>
      <c r="X467" s="113"/>
      <c r="Y467" s="113"/>
      <c r="Z467" s="113"/>
      <c r="AA467" s="113"/>
      <c r="AB467" s="201"/>
      <c r="AC467" s="113"/>
      <c r="AD467" s="113"/>
      <c r="AE467" s="113"/>
      <c r="AF467" s="113"/>
    </row>
    <row r="468" spans="2:32" x14ac:dyDescent="0.2">
      <c r="B468" s="200"/>
      <c r="C468" s="113"/>
      <c r="D468" s="201"/>
      <c r="E468" s="201"/>
      <c r="F468" s="113"/>
      <c r="G468" s="113"/>
      <c r="H468" s="113"/>
      <c r="I468" s="203"/>
      <c r="J468" s="203"/>
      <c r="K468" s="204"/>
      <c r="L468" s="201"/>
      <c r="M468" s="201"/>
      <c r="N468" s="201"/>
      <c r="O468" s="201"/>
      <c r="P468" s="113"/>
      <c r="Q468" s="113"/>
      <c r="T468" s="201"/>
      <c r="U468" s="113"/>
      <c r="V468" s="113"/>
      <c r="W468" s="113"/>
      <c r="X468" s="113"/>
      <c r="Y468" s="113"/>
      <c r="Z468" s="113"/>
      <c r="AA468" s="113"/>
      <c r="AB468" s="201"/>
      <c r="AC468" s="113"/>
      <c r="AD468" s="113"/>
      <c r="AE468" s="113"/>
      <c r="AF468" s="113"/>
    </row>
    <row r="469" spans="2:32" x14ac:dyDescent="0.2">
      <c r="B469" s="200"/>
      <c r="C469" s="113"/>
      <c r="D469" s="201"/>
      <c r="E469" s="201"/>
      <c r="F469" s="113"/>
      <c r="G469" s="113"/>
      <c r="H469" s="113"/>
      <c r="I469" s="203"/>
      <c r="J469" s="203"/>
      <c r="K469" s="204"/>
      <c r="L469" s="201"/>
      <c r="M469" s="201"/>
      <c r="N469" s="201"/>
      <c r="O469" s="201"/>
      <c r="P469" s="113"/>
      <c r="Q469" s="113"/>
      <c r="T469" s="201"/>
      <c r="U469" s="113"/>
      <c r="V469" s="113"/>
      <c r="W469" s="113"/>
      <c r="X469" s="113"/>
      <c r="Y469" s="113"/>
      <c r="Z469" s="113"/>
      <c r="AA469" s="113"/>
      <c r="AB469" s="201"/>
      <c r="AC469" s="113"/>
      <c r="AD469" s="113"/>
      <c r="AE469" s="113"/>
      <c r="AF469" s="113"/>
    </row>
    <row r="470" spans="2:32" x14ac:dyDescent="0.2">
      <c r="B470" s="200"/>
      <c r="C470" s="113"/>
      <c r="D470" s="201"/>
      <c r="E470" s="201"/>
      <c r="F470" s="113"/>
      <c r="G470" s="113"/>
      <c r="H470" s="113"/>
      <c r="I470" s="203"/>
      <c r="J470" s="203"/>
      <c r="K470" s="204"/>
      <c r="L470" s="201"/>
      <c r="M470" s="201"/>
      <c r="N470" s="201"/>
      <c r="O470" s="201"/>
      <c r="P470" s="113"/>
      <c r="Q470" s="113"/>
      <c r="T470" s="201"/>
      <c r="U470" s="113"/>
      <c r="V470" s="113"/>
      <c r="W470" s="113"/>
      <c r="X470" s="113"/>
      <c r="Y470" s="113"/>
      <c r="Z470" s="113"/>
      <c r="AA470" s="113"/>
      <c r="AB470" s="201"/>
      <c r="AC470" s="113"/>
      <c r="AD470" s="113"/>
      <c r="AE470" s="113"/>
      <c r="AF470" s="113"/>
    </row>
    <row r="471" spans="2:32" x14ac:dyDescent="0.2">
      <c r="B471" s="200"/>
      <c r="C471" s="113"/>
      <c r="D471" s="201"/>
      <c r="E471" s="201"/>
      <c r="F471" s="113"/>
      <c r="G471" s="113"/>
      <c r="H471" s="113"/>
      <c r="I471" s="203"/>
      <c r="J471" s="203"/>
      <c r="K471" s="204"/>
      <c r="L471" s="201"/>
      <c r="M471" s="201"/>
      <c r="N471" s="201"/>
      <c r="O471" s="201"/>
      <c r="P471" s="113"/>
      <c r="Q471" s="113"/>
      <c r="T471" s="201"/>
      <c r="U471" s="113"/>
      <c r="V471" s="113"/>
      <c r="W471" s="113"/>
      <c r="X471" s="113"/>
      <c r="Y471" s="113"/>
      <c r="Z471" s="113"/>
      <c r="AA471" s="113"/>
      <c r="AB471" s="201"/>
      <c r="AC471" s="113"/>
      <c r="AD471" s="113"/>
      <c r="AE471" s="113"/>
      <c r="AF471" s="113"/>
    </row>
    <row r="472" spans="2:32" x14ac:dyDescent="0.2">
      <c r="B472" s="200"/>
      <c r="C472" s="113"/>
      <c r="D472" s="201"/>
      <c r="E472" s="201"/>
      <c r="F472" s="113"/>
      <c r="G472" s="113"/>
      <c r="H472" s="113"/>
      <c r="I472" s="203"/>
      <c r="J472" s="203"/>
      <c r="K472" s="204"/>
      <c r="L472" s="201"/>
      <c r="M472" s="201"/>
      <c r="N472" s="201"/>
      <c r="O472" s="201"/>
      <c r="P472" s="113"/>
      <c r="Q472" s="113"/>
      <c r="T472" s="201"/>
      <c r="U472" s="113"/>
      <c r="V472" s="113"/>
      <c r="W472" s="113"/>
      <c r="X472" s="113"/>
      <c r="Y472" s="113"/>
      <c r="Z472" s="113"/>
      <c r="AA472" s="113"/>
      <c r="AB472" s="201"/>
      <c r="AC472" s="113"/>
      <c r="AD472" s="113"/>
      <c r="AE472" s="113"/>
      <c r="AF472" s="113"/>
    </row>
    <row r="473" spans="2:32" x14ac:dyDescent="0.2">
      <c r="B473" s="200"/>
      <c r="C473" s="113"/>
      <c r="D473" s="201"/>
      <c r="E473" s="201"/>
      <c r="F473" s="113"/>
      <c r="G473" s="113"/>
      <c r="H473" s="113"/>
      <c r="I473" s="203"/>
      <c r="J473" s="203"/>
      <c r="K473" s="204"/>
      <c r="L473" s="201"/>
      <c r="M473" s="201"/>
      <c r="N473" s="201"/>
      <c r="O473" s="201"/>
      <c r="P473" s="113"/>
      <c r="Q473" s="113"/>
      <c r="T473" s="201"/>
      <c r="U473" s="113"/>
      <c r="V473" s="113"/>
      <c r="W473" s="113"/>
      <c r="X473" s="113"/>
      <c r="Y473" s="113"/>
      <c r="Z473" s="113"/>
      <c r="AA473" s="113"/>
      <c r="AB473" s="201"/>
      <c r="AC473" s="113"/>
      <c r="AD473" s="113"/>
      <c r="AE473" s="113"/>
      <c r="AF473" s="113"/>
    </row>
    <row r="474" spans="2:32" x14ac:dyDescent="0.2">
      <c r="B474" s="200"/>
      <c r="C474" s="113"/>
      <c r="D474" s="201"/>
      <c r="E474" s="201"/>
      <c r="F474" s="113"/>
      <c r="G474" s="113"/>
      <c r="H474" s="113"/>
      <c r="I474" s="203"/>
      <c r="J474" s="203"/>
      <c r="K474" s="204"/>
      <c r="L474" s="201"/>
      <c r="M474" s="201"/>
      <c r="N474" s="201"/>
      <c r="O474" s="201"/>
      <c r="P474" s="113"/>
      <c r="Q474" s="113"/>
      <c r="T474" s="201"/>
      <c r="U474" s="113"/>
      <c r="V474" s="113"/>
      <c r="W474" s="113"/>
      <c r="X474" s="113"/>
      <c r="Y474" s="113"/>
      <c r="Z474" s="113"/>
      <c r="AA474" s="113"/>
      <c r="AB474" s="201"/>
      <c r="AC474" s="113"/>
      <c r="AD474" s="113"/>
      <c r="AE474" s="113"/>
      <c r="AF474" s="113"/>
    </row>
    <row r="475" spans="2:32" x14ac:dyDescent="0.2">
      <c r="B475" s="200"/>
      <c r="C475" s="113"/>
      <c r="D475" s="201"/>
      <c r="E475" s="201"/>
      <c r="F475" s="113"/>
      <c r="G475" s="113"/>
      <c r="H475" s="113"/>
      <c r="I475" s="203"/>
      <c r="J475" s="203"/>
      <c r="K475" s="204"/>
      <c r="L475" s="201"/>
      <c r="M475" s="201"/>
      <c r="N475" s="201"/>
      <c r="O475" s="201"/>
      <c r="P475" s="113"/>
      <c r="Q475" s="113"/>
      <c r="T475" s="201"/>
      <c r="U475" s="113"/>
      <c r="V475" s="113"/>
      <c r="W475" s="113"/>
      <c r="X475" s="113"/>
      <c r="Y475" s="113"/>
      <c r="Z475" s="113"/>
      <c r="AA475" s="113"/>
      <c r="AB475" s="201"/>
      <c r="AC475" s="113"/>
      <c r="AD475" s="113"/>
      <c r="AE475" s="113"/>
      <c r="AF475" s="113"/>
    </row>
    <row r="476" spans="2:32" x14ac:dyDescent="0.2">
      <c r="B476" s="200"/>
      <c r="C476" s="113"/>
      <c r="D476" s="201"/>
      <c r="E476" s="201"/>
      <c r="F476" s="113"/>
      <c r="G476" s="113"/>
      <c r="H476" s="113"/>
      <c r="I476" s="203"/>
      <c r="J476" s="203"/>
      <c r="K476" s="204"/>
      <c r="L476" s="201"/>
      <c r="M476" s="201"/>
      <c r="N476" s="201"/>
      <c r="O476" s="201"/>
      <c r="P476" s="113"/>
      <c r="Q476" s="113"/>
      <c r="T476" s="201"/>
      <c r="U476" s="113"/>
      <c r="V476" s="113"/>
      <c r="W476" s="113"/>
      <c r="X476" s="113"/>
      <c r="Y476" s="113"/>
      <c r="Z476" s="113"/>
      <c r="AA476" s="113"/>
      <c r="AB476" s="201"/>
      <c r="AC476" s="113"/>
      <c r="AD476" s="113"/>
      <c r="AE476" s="113"/>
      <c r="AF476" s="113"/>
    </row>
    <row r="477" spans="2:32" x14ac:dyDescent="0.2">
      <c r="B477" s="200"/>
      <c r="C477" s="113"/>
      <c r="D477" s="201"/>
      <c r="E477" s="201"/>
      <c r="F477" s="113"/>
      <c r="G477" s="113"/>
      <c r="H477" s="113"/>
      <c r="I477" s="203"/>
      <c r="J477" s="203"/>
      <c r="K477" s="204"/>
      <c r="L477" s="201"/>
      <c r="M477" s="201"/>
      <c r="N477" s="201"/>
      <c r="O477" s="201"/>
      <c r="P477" s="113"/>
      <c r="Q477" s="113"/>
      <c r="T477" s="201"/>
      <c r="U477" s="113"/>
      <c r="V477" s="113"/>
      <c r="W477" s="113"/>
      <c r="X477" s="113"/>
      <c r="Y477" s="113"/>
      <c r="Z477" s="113"/>
      <c r="AA477" s="113"/>
      <c r="AB477" s="201"/>
      <c r="AC477" s="113"/>
      <c r="AD477" s="113"/>
      <c r="AE477" s="113"/>
      <c r="AF477" s="113"/>
    </row>
    <row r="478" spans="2:32" x14ac:dyDescent="0.2">
      <c r="B478" s="200"/>
      <c r="C478" s="113"/>
      <c r="D478" s="201"/>
      <c r="E478" s="201"/>
      <c r="F478" s="113"/>
      <c r="G478" s="113"/>
      <c r="H478" s="113"/>
      <c r="I478" s="203"/>
      <c r="J478" s="203"/>
      <c r="K478" s="204"/>
      <c r="L478" s="201"/>
      <c r="M478" s="201"/>
      <c r="N478" s="201"/>
      <c r="O478" s="201"/>
      <c r="P478" s="113"/>
      <c r="Q478" s="113"/>
      <c r="T478" s="201"/>
      <c r="U478" s="113"/>
      <c r="V478" s="113"/>
      <c r="W478" s="113"/>
      <c r="X478" s="113"/>
      <c r="Y478" s="113"/>
      <c r="Z478" s="113"/>
      <c r="AA478" s="113"/>
      <c r="AB478" s="201"/>
      <c r="AC478" s="113"/>
      <c r="AD478" s="113"/>
      <c r="AE478" s="113"/>
      <c r="AF478" s="113"/>
    </row>
    <row r="479" spans="2:32" x14ac:dyDescent="0.2">
      <c r="B479" s="200"/>
      <c r="C479" s="113"/>
      <c r="D479" s="201"/>
      <c r="E479" s="201"/>
      <c r="F479" s="113"/>
      <c r="G479" s="113"/>
      <c r="H479" s="113"/>
      <c r="I479" s="203"/>
      <c r="J479" s="203"/>
      <c r="K479" s="204"/>
      <c r="L479" s="201"/>
      <c r="M479" s="201"/>
      <c r="N479" s="201"/>
      <c r="O479" s="201"/>
      <c r="P479" s="113"/>
      <c r="Q479" s="113"/>
      <c r="T479" s="201"/>
      <c r="U479" s="113"/>
      <c r="V479" s="113"/>
      <c r="W479" s="113"/>
      <c r="X479" s="113"/>
      <c r="Y479" s="113"/>
      <c r="Z479" s="113"/>
      <c r="AA479" s="113"/>
      <c r="AB479" s="201"/>
      <c r="AC479" s="113"/>
      <c r="AD479" s="113"/>
      <c r="AE479" s="113"/>
      <c r="AF479" s="113"/>
    </row>
    <row r="480" spans="2:32" x14ac:dyDescent="0.2">
      <c r="B480" s="200"/>
      <c r="C480" s="113"/>
      <c r="D480" s="201"/>
      <c r="E480" s="201"/>
      <c r="F480" s="113"/>
      <c r="G480" s="113"/>
      <c r="H480" s="113"/>
      <c r="I480" s="203"/>
      <c r="J480" s="203"/>
      <c r="K480" s="204"/>
      <c r="L480" s="201"/>
      <c r="M480" s="201"/>
      <c r="N480" s="201"/>
      <c r="O480" s="201"/>
      <c r="P480" s="113"/>
      <c r="Q480" s="113"/>
      <c r="T480" s="201"/>
      <c r="U480" s="113"/>
      <c r="V480" s="113"/>
      <c r="W480" s="113"/>
      <c r="X480" s="113"/>
      <c r="Y480" s="113"/>
      <c r="Z480" s="113"/>
      <c r="AA480" s="113"/>
      <c r="AB480" s="201"/>
      <c r="AC480" s="113"/>
      <c r="AD480" s="113"/>
      <c r="AE480" s="113"/>
      <c r="AF480" s="113"/>
    </row>
    <row r="481" spans="2:32" x14ac:dyDescent="0.2">
      <c r="B481" s="200"/>
      <c r="C481" s="113"/>
      <c r="D481" s="201"/>
      <c r="E481" s="201"/>
      <c r="F481" s="113"/>
      <c r="G481" s="113"/>
      <c r="H481" s="113"/>
      <c r="I481" s="203"/>
      <c r="J481" s="203"/>
      <c r="K481" s="204"/>
      <c r="L481" s="201"/>
      <c r="M481" s="201"/>
      <c r="N481" s="201"/>
      <c r="O481" s="201"/>
      <c r="P481" s="113"/>
      <c r="Q481" s="113"/>
      <c r="T481" s="201"/>
      <c r="U481" s="113"/>
      <c r="V481" s="113"/>
      <c r="W481" s="113"/>
      <c r="X481" s="113"/>
      <c r="Y481" s="113"/>
      <c r="Z481" s="113"/>
      <c r="AA481" s="113"/>
      <c r="AB481" s="201"/>
      <c r="AC481" s="113"/>
      <c r="AD481" s="113"/>
      <c r="AE481" s="113"/>
      <c r="AF481" s="113"/>
    </row>
    <row r="482" spans="2:32" x14ac:dyDescent="0.2">
      <c r="B482" s="200"/>
      <c r="C482" s="113"/>
      <c r="D482" s="201"/>
      <c r="E482" s="201"/>
      <c r="F482" s="113"/>
      <c r="G482" s="113"/>
      <c r="H482" s="113"/>
      <c r="I482" s="203"/>
      <c r="J482" s="203"/>
      <c r="K482" s="204"/>
      <c r="L482" s="201"/>
      <c r="M482" s="201"/>
      <c r="N482" s="201"/>
      <c r="O482" s="201"/>
      <c r="P482" s="113"/>
      <c r="Q482" s="113"/>
      <c r="T482" s="201"/>
      <c r="U482" s="113"/>
      <c r="V482" s="113"/>
      <c r="W482" s="113"/>
      <c r="X482" s="113"/>
      <c r="Y482" s="113"/>
      <c r="Z482" s="113"/>
      <c r="AA482" s="113"/>
      <c r="AB482" s="201"/>
      <c r="AC482" s="113"/>
      <c r="AD482" s="113"/>
      <c r="AE482" s="113"/>
      <c r="AF482" s="113"/>
    </row>
    <row r="483" spans="2:32" x14ac:dyDescent="0.2">
      <c r="B483" s="200"/>
      <c r="C483" s="113"/>
      <c r="D483" s="201"/>
      <c r="E483" s="201"/>
      <c r="F483" s="113"/>
      <c r="G483" s="113"/>
      <c r="H483" s="113"/>
      <c r="I483" s="203"/>
      <c r="J483" s="203"/>
      <c r="K483" s="204"/>
      <c r="L483" s="201"/>
      <c r="M483" s="201"/>
      <c r="N483" s="201"/>
      <c r="O483" s="201"/>
      <c r="P483" s="113"/>
      <c r="Q483" s="113"/>
      <c r="T483" s="201"/>
      <c r="U483" s="113"/>
      <c r="V483" s="113"/>
      <c r="W483" s="113"/>
      <c r="X483" s="113"/>
      <c r="Y483" s="113"/>
      <c r="Z483" s="113"/>
      <c r="AA483" s="113"/>
      <c r="AB483" s="201"/>
      <c r="AC483" s="113"/>
      <c r="AD483" s="113"/>
      <c r="AE483" s="113"/>
      <c r="AF483" s="113"/>
    </row>
    <row r="484" spans="2:32" x14ac:dyDescent="0.2">
      <c r="B484" s="200"/>
      <c r="C484" s="113"/>
      <c r="D484" s="201"/>
      <c r="E484" s="201"/>
      <c r="F484" s="113"/>
      <c r="G484" s="113"/>
      <c r="H484" s="113"/>
      <c r="I484" s="203"/>
      <c r="J484" s="203"/>
      <c r="K484" s="204"/>
      <c r="L484" s="201"/>
      <c r="M484" s="201"/>
      <c r="N484" s="201"/>
      <c r="O484" s="201"/>
      <c r="P484" s="113"/>
      <c r="Q484" s="113"/>
      <c r="T484" s="201"/>
      <c r="U484" s="113"/>
      <c r="V484" s="113"/>
      <c r="W484" s="113"/>
      <c r="X484" s="113"/>
      <c r="Y484" s="113"/>
      <c r="Z484" s="113"/>
      <c r="AA484" s="113"/>
      <c r="AB484" s="201"/>
      <c r="AC484" s="113"/>
      <c r="AD484" s="113"/>
      <c r="AE484" s="113"/>
      <c r="AF484" s="113"/>
    </row>
    <row r="485" spans="2:32" x14ac:dyDescent="0.2">
      <c r="B485" s="200"/>
      <c r="C485" s="113"/>
      <c r="D485" s="201"/>
      <c r="E485" s="201"/>
      <c r="F485" s="113"/>
      <c r="G485" s="113"/>
      <c r="H485" s="113"/>
      <c r="I485" s="203"/>
      <c r="J485" s="203"/>
      <c r="K485" s="204"/>
      <c r="L485" s="201"/>
      <c r="M485" s="201"/>
      <c r="N485" s="201"/>
      <c r="O485" s="201"/>
      <c r="P485" s="113"/>
      <c r="Q485" s="113"/>
      <c r="T485" s="201"/>
      <c r="U485" s="113"/>
      <c r="V485" s="113"/>
      <c r="W485" s="113"/>
      <c r="X485" s="113"/>
      <c r="Y485" s="113"/>
      <c r="Z485" s="113"/>
      <c r="AA485" s="113"/>
      <c r="AB485" s="201"/>
      <c r="AC485" s="113"/>
      <c r="AD485" s="113"/>
      <c r="AE485" s="113"/>
      <c r="AF485" s="113"/>
    </row>
    <row r="486" spans="2:32" x14ac:dyDescent="0.2">
      <c r="B486" s="200"/>
      <c r="C486" s="113"/>
      <c r="D486" s="201"/>
      <c r="E486" s="201"/>
      <c r="F486" s="113"/>
      <c r="G486" s="113"/>
      <c r="H486" s="113"/>
      <c r="I486" s="203"/>
      <c r="J486" s="203"/>
      <c r="K486" s="204"/>
      <c r="L486" s="201"/>
      <c r="M486" s="201"/>
      <c r="N486" s="201"/>
      <c r="O486" s="201"/>
      <c r="P486" s="113"/>
      <c r="Q486" s="113"/>
      <c r="T486" s="201"/>
      <c r="U486" s="113"/>
      <c r="V486" s="113"/>
      <c r="W486" s="113"/>
      <c r="X486" s="113"/>
      <c r="Y486" s="113"/>
      <c r="Z486" s="113"/>
      <c r="AA486" s="113"/>
      <c r="AB486" s="201"/>
      <c r="AC486" s="113"/>
      <c r="AD486" s="113"/>
      <c r="AE486" s="113"/>
      <c r="AF486" s="113"/>
    </row>
    <row r="487" spans="2:32" x14ac:dyDescent="0.2">
      <c r="B487" s="200"/>
      <c r="C487" s="113"/>
      <c r="D487" s="201"/>
      <c r="E487" s="201"/>
      <c r="F487" s="113"/>
      <c r="G487" s="113"/>
      <c r="H487" s="113"/>
      <c r="I487" s="203"/>
      <c r="J487" s="203"/>
      <c r="K487" s="204"/>
      <c r="L487" s="201"/>
      <c r="M487" s="201"/>
      <c r="N487" s="201"/>
      <c r="O487" s="201"/>
      <c r="P487" s="113"/>
      <c r="Q487" s="113"/>
      <c r="T487" s="201"/>
      <c r="U487" s="113"/>
      <c r="V487" s="113"/>
      <c r="W487" s="113"/>
      <c r="X487" s="113"/>
      <c r="Y487" s="113"/>
      <c r="Z487" s="113"/>
      <c r="AA487" s="113"/>
      <c r="AB487" s="201"/>
      <c r="AC487" s="113"/>
      <c r="AD487" s="113"/>
      <c r="AE487" s="113"/>
      <c r="AF487" s="113"/>
    </row>
    <row r="488" spans="2:32" x14ac:dyDescent="0.2">
      <c r="B488" s="200"/>
      <c r="C488" s="113"/>
      <c r="D488" s="201"/>
      <c r="E488" s="201"/>
      <c r="F488" s="113"/>
      <c r="G488" s="113"/>
      <c r="H488" s="113"/>
      <c r="I488" s="203"/>
      <c r="J488" s="203"/>
      <c r="K488" s="204"/>
      <c r="L488" s="201"/>
      <c r="M488" s="201"/>
      <c r="N488" s="201"/>
      <c r="O488" s="201"/>
      <c r="P488" s="113"/>
      <c r="Q488" s="113"/>
      <c r="T488" s="201"/>
      <c r="U488" s="113"/>
      <c r="V488" s="113"/>
      <c r="W488" s="113"/>
      <c r="X488" s="113"/>
      <c r="Y488" s="113"/>
      <c r="Z488" s="113"/>
      <c r="AA488" s="113"/>
      <c r="AB488" s="201"/>
      <c r="AC488" s="113"/>
      <c r="AD488" s="113"/>
      <c r="AE488" s="113"/>
      <c r="AF488" s="113"/>
    </row>
    <row r="489" spans="2:32" x14ac:dyDescent="0.2">
      <c r="B489" s="200"/>
      <c r="C489" s="113"/>
      <c r="D489" s="201"/>
      <c r="E489" s="201"/>
      <c r="F489" s="113"/>
      <c r="G489" s="113"/>
      <c r="H489" s="113"/>
      <c r="I489" s="203"/>
      <c r="J489" s="203"/>
      <c r="K489" s="204"/>
      <c r="L489" s="201"/>
      <c r="M489" s="201"/>
      <c r="N489" s="201"/>
      <c r="O489" s="201"/>
      <c r="P489" s="113"/>
      <c r="Q489" s="113"/>
      <c r="T489" s="201"/>
      <c r="U489" s="113"/>
      <c r="V489" s="113"/>
      <c r="W489" s="113"/>
      <c r="X489" s="113"/>
      <c r="Y489" s="113"/>
      <c r="Z489" s="113"/>
      <c r="AA489" s="113"/>
      <c r="AB489" s="201"/>
      <c r="AC489" s="113"/>
      <c r="AD489" s="113"/>
      <c r="AE489" s="113"/>
      <c r="AF489" s="113"/>
    </row>
    <row r="490" spans="2:32" x14ac:dyDescent="0.2">
      <c r="B490" s="200"/>
      <c r="C490" s="113"/>
      <c r="D490" s="201"/>
      <c r="E490" s="201"/>
      <c r="F490" s="113"/>
      <c r="G490" s="113"/>
      <c r="H490" s="113"/>
      <c r="I490" s="203"/>
      <c r="J490" s="203"/>
      <c r="K490" s="204"/>
      <c r="L490" s="201"/>
      <c r="M490" s="201"/>
      <c r="N490" s="201"/>
      <c r="O490" s="201"/>
      <c r="P490" s="113"/>
      <c r="Q490" s="113"/>
      <c r="T490" s="201"/>
      <c r="U490" s="113"/>
      <c r="V490" s="113"/>
      <c r="W490" s="113"/>
      <c r="X490" s="113"/>
      <c r="Y490" s="113"/>
      <c r="Z490" s="113"/>
      <c r="AA490" s="113"/>
      <c r="AB490" s="201"/>
      <c r="AC490" s="113"/>
      <c r="AD490" s="113"/>
      <c r="AE490" s="113"/>
      <c r="AF490" s="113"/>
    </row>
    <row r="491" spans="2:32" x14ac:dyDescent="0.2">
      <c r="B491" s="200"/>
      <c r="C491" s="113"/>
      <c r="D491" s="201"/>
      <c r="E491" s="201"/>
      <c r="F491" s="113"/>
      <c r="G491" s="113"/>
      <c r="H491" s="113"/>
      <c r="I491" s="203"/>
      <c r="J491" s="203"/>
      <c r="K491" s="204"/>
      <c r="L491" s="201"/>
      <c r="M491" s="201"/>
      <c r="N491" s="201"/>
      <c r="O491" s="201"/>
      <c r="P491" s="113"/>
      <c r="Q491" s="113"/>
      <c r="T491" s="201"/>
      <c r="U491" s="113"/>
      <c r="V491" s="113"/>
      <c r="W491" s="113"/>
      <c r="X491" s="113"/>
      <c r="Y491" s="113"/>
      <c r="Z491" s="113"/>
      <c r="AA491" s="113"/>
      <c r="AB491" s="201"/>
      <c r="AC491" s="113"/>
      <c r="AD491" s="113"/>
      <c r="AE491" s="113"/>
      <c r="AF491" s="113"/>
    </row>
    <row r="492" spans="2:32" x14ac:dyDescent="0.2">
      <c r="B492" s="200"/>
      <c r="C492" s="113"/>
      <c r="D492" s="201"/>
      <c r="E492" s="201"/>
      <c r="F492" s="113"/>
      <c r="G492" s="113"/>
      <c r="H492" s="113"/>
      <c r="I492" s="203"/>
      <c r="J492" s="203"/>
      <c r="K492" s="204"/>
      <c r="L492" s="201"/>
      <c r="M492" s="201"/>
      <c r="N492" s="201"/>
      <c r="O492" s="201"/>
      <c r="P492" s="113"/>
      <c r="Q492" s="113"/>
      <c r="T492" s="201"/>
      <c r="U492" s="113"/>
      <c r="V492" s="113"/>
      <c r="W492" s="113"/>
      <c r="X492" s="113"/>
      <c r="Y492" s="113"/>
      <c r="Z492" s="113"/>
      <c r="AA492" s="113"/>
      <c r="AB492" s="201"/>
      <c r="AC492" s="113"/>
      <c r="AD492" s="113"/>
      <c r="AE492" s="113"/>
      <c r="AF492" s="113"/>
    </row>
    <row r="493" spans="2:32" x14ac:dyDescent="0.2">
      <c r="B493" s="200"/>
      <c r="C493" s="113"/>
      <c r="D493" s="201"/>
      <c r="E493" s="201"/>
      <c r="F493" s="113"/>
      <c r="G493" s="113"/>
      <c r="H493" s="113"/>
      <c r="I493" s="203"/>
      <c r="J493" s="203"/>
      <c r="K493" s="204"/>
      <c r="L493" s="201"/>
      <c r="M493" s="201"/>
      <c r="N493" s="201"/>
      <c r="O493" s="201"/>
      <c r="P493" s="113"/>
      <c r="Q493" s="113"/>
      <c r="T493" s="201"/>
      <c r="U493" s="113"/>
      <c r="V493" s="113"/>
      <c r="W493" s="113"/>
      <c r="X493" s="113"/>
      <c r="Y493" s="113"/>
      <c r="Z493" s="113"/>
      <c r="AA493" s="113"/>
      <c r="AB493" s="201"/>
      <c r="AC493" s="113"/>
      <c r="AD493" s="113"/>
      <c r="AE493" s="113"/>
      <c r="AF493" s="113"/>
    </row>
    <row r="494" spans="2:32" x14ac:dyDescent="0.2">
      <c r="B494" s="200"/>
      <c r="C494" s="113"/>
      <c r="D494" s="201"/>
      <c r="E494" s="201"/>
      <c r="F494" s="113"/>
      <c r="G494" s="113"/>
      <c r="H494" s="113"/>
      <c r="I494" s="203"/>
      <c r="J494" s="203"/>
      <c r="K494" s="204"/>
      <c r="L494" s="201"/>
      <c r="M494" s="201"/>
      <c r="N494" s="201"/>
      <c r="O494" s="201"/>
      <c r="P494" s="113"/>
      <c r="Q494" s="113"/>
      <c r="T494" s="201"/>
      <c r="U494" s="113"/>
      <c r="V494" s="113"/>
      <c r="W494" s="113"/>
      <c r="X494" s="113"/>
      <c r="Y494" s="113"/>
      <c r="Z494" s="113"/>
      <c r="AA494" s="113"/>
      <c r="AB494" s="201"/>
      <c r="AC494" s="113"/>
      <c r="AD494" s="113"/>
      <c r="AE494" s="113"/>
      <c r="AF494" s="113"/>
    </row>
    <row r="495" spans="2:32" x14ac:dyDescent="0.2">
      <c r="B495" s="200"/>
      <c r="C495" s="113"/>
      <c r="D495" s="201"/>
      <c r="E495" s="201"/>
      <c r="F495" s="113"/>
      <c r="G495" s="113"/>
      <c r="H495" s="113"/>
      <c r="I495" s="203"/>
      <c r="J495" s="203"/>
      <c r="K495" s="204"/>
      <c r="L495" s="201"/>
      <c r="M495" s="201"/>
      <c r="N495" s="201"/>
      <c r="O495" s="201"/>
      <c r="P495" s="113"/>
      <c r="Q495" s="113"/>
      <c r="T495" s="201"/>
      <c r="U495" s="113"/>
      <c r="V495" s="113"/>
      <c r="W495" s="113"/>
      <c r="X495" s="113"/>
      <c r="Y495" s="113"/>
      <c r="Z495" s="113"/>
      <c r="AA495" s="113"/>
      <c r="AB495" s="201"/>
      <c r="AC495" s="113"/>
      <c r="AD495" s="113"/>
      <c r="AE495" s="113"/>
      <c r="AF495" s="113"/>
    </row>
    <row r="496" spans="2:32" x14ac:dyDescent="0.2">
      <c r="B496" s="200"/>
      <c r="C496" s="113"/>
      <c r="D496" s="201"/>
      <c r="E496" s="201"/>
      <c r="F496" s="113"/>
      <c r="G496" s="113"/>
      <c r="H496" s="113"/>
      <c r="I496" s="203"/>
      <c r="J496" s="203"/>
      <c r="K496" s="204"/>
      <c r="L496" s="201"/>
      <c r="M496" s="201"/>
      <c r="N496" s="201"/>
      <c r="O496" s="201"/>
      <c r="P496" s="113"/>
      <c r="Q496" s="113"/>
      <c r="T496" s="201"/>
      <c r="U496" s="113"/>
      <c r="V496" s="113"/>
      <c r="W496" s="113"/>
      <c r="X496" s="113"/>
      <c r="Y496" s="113"/>
      <c r="Z496" s="113"/>
      <c r="AA496" s="113"/>
      <c r="AB496" s="201"/>
      <c r="AC496" s="113"/>
      <c r="AD496" s="113"/>
      <c r="AE496" s="113"/>
      <c r="AF496" s="113"/>
    </row>
    <row r="497" spans="2:32" x14ac:dyDescent="0.2">
      <c r="B497" s="200"/>
      <c r="C497" s="113"/>
      <c r="D497" s="201"/>
      <c r="E497" s="201"/>
      <c r="F497" s="113"/>
      <c r="G497" s="113"/>
      <c r="H497" s="113"/>
      <c r="I497" s="203"/>
      <c r="J497" s="203"/>
      <c r="K497" s="204"/>
      <c r="L497" s="201"/>
      <c r="M497" s="201"/>
      <c r="N497" s="201"/>
      <c r="O497" s="201"/>
      <c r="P497" s="113"/>
      <c r="Q497" s="113"/>
      <c r="T497" s="201"/>
      <c r="U497" s="113"/>
      <c r="V497" s="113"/>
      <c r="W497" s="113"/>
      <c r="X497" s="113"/>
      <c r="Y497" s="113"/>
      <c r="Z497" s="113"/>
      <c r="AA497" s="113"/>
      <c r="AB497" s="201"/>
      <c r="AC497" s="113"/>
      <c r="AD497" s="113"/>
      <c r="AE497" s="113"/>
      <c r="AF497" s="113"/>
    </row>
    <row r="498" spans="2:32" x14ac:dyDescent="0.2">
      <c r="B498" s="200"/>
      <c r="C498" s="113"/>
      <c r="D498" s="201"/>
      <c r="E498" s="201"/>
      <c r="F498" s="113"/>
      <c r="G498" s="113"/>
      <c r="H498" s="113"/>
      <c r="I498" s="203"/>
      <c r="J498" s="203"/>
      <c r="K498" s="204"/>
      <c r="L498" s="201"/>
      <c r="M498" s="201"/>
      <c r="N498" s="201"/>
      <c r="O498" s="201"/>
      <c r="P498" s="113"/>
      <c r="Q498" s="113"/>
      <c r="T498" s="201"/>
      <c r="U498" s="113"/>
      <c r="V498" s="113"/>
      <c r="W498" s="113"/>
      <c r="X498" s="113"/>
      <c r="Y498" s="113"/>
      <c r="Z498" s="113"/>
      <c r="AA498" s="113"/>
      <c r="AB498" s="201"/>
      <c r="AC498" s="113"/>
      <c r="AD498" s="113"/>
      <c r="AE498" s="113"/>
      <c r="AF498" s="113"/>
    </row>
    <row r="499" spans="2:32" x14ac:dyDescent="0.2">
      <c r="B499" s="200"/>
      <c r="C499" s="113"/>
      <c r="D499" s="201"/>
      <c r="E499" s="201"/>
      <c r="F499" s="113"/>
      <c r="G499" s="113"/>
      <c r="H499" s="113"/>
      <c r="I499" s="203"/>
      <c r="J499" s="203"/>
      <c r="K499" s="204"/>
      <c r="L499" s="201"/>
      <c r="M499" s="201"/>
      <c r="N499" s="201"/>
      <c r="O499" s="201"/>
      <c r="P499" s="113"/>
      <c r="Q499" s="113"/>
      <c r="T499" s="201"/>
      <c r="U499" s="113"/>
      <c r="V499" s="113"/>
      <c r="W499" s="113"/>
      <c r="X499" s="113"/>
      <c r="Y499" s="113"/>
      <c r="Z499" s="113"/>
      <c r="AA499" s="113"/>
      <c r="AB499" s="201"/>
      <c r="AC499" s="113"/>
      <c r="AD499" s="113"/>
      <c r="AE499" s="113"/>
      <c r="AF499" s="113"/>
    </row>
    <row r="500" spans="2:32" x14ac:dyDescent="0.2">
      <c r="B500" s="200"/>
      <c r="C500" s="113"/>
      <c r="D500" s="201"/>
      <c r="E500" s="201"/>
      <c r="F500" s="113"/>
      <c r="G500" s="113"/>
      <c r="H500" s="113"/>
      <c r="I500" s="203"/>
      <c r="J500" s="203"/>
      <c r="K500" s="204"/>
      <c r="L500" s="201"/>
      <c r="M500" s="201"/>
      <c r="N500" s="201"/>
      <c r="O500" s="201"/>
      <c r="P500" s="113"/>
      <c r="Q500" s="113"/>
      <c r="T500" s="201"/>
      <c r="U500" s="113"/>
      <c r="V500" s="113"/>
      <c r="W500" s="113"/>
      <c r="X500" s="113"/>
      <c r="Y500" s="113"/>
      <c r="Z500" s="113"/>
      <c r="AA500" s="113"/>
      <c r="AB500" s="201"/>
      <c r="AC500" s="113"/>
      <c r="AD500" s="113"/>
      <c r="AE500" s="113"/>
      <c r="AF500" s="113"/>
    </row>
    <row r="501" spans="2:32" x14ac:dyDescent="0.2">
      <c r="B501" s="200"/>
      <c r="C501" s="113"/>
      <c r="D501" s="201"/>
      <c r="E501" s="201"/>
      <c r="F501" s="113"/>
      <c r="G501" s="113"/>
      <c r="H501" s="113"/>
      <c r="I501" s="203"/>
      <c r="J501" s="203"/>
      <c r="K501" s="204"/>
      <c r="L501" s="201"/>
      <c r="M501" s="201"/>
      <c r="N501" s="201"/>
      <c r="O501" s="201"/>
      <c r="P501" s="113"/>
      <c r="Q501" s="113"/>
      <c r="T501" s="201"/>
      <c r="U501" s="113"/>
      <c r="V501" s="113"/>
      <c r="W501" s="113"/>
      <c r="X501" s="113"/>
      <c r="Y501" s="113"/>
      <c r="Z501" s="113"/>
      <c r="AA501" s="113"/>
      <c r="AB501" s="201"/>
      <c r="AC501" s="113"/>
      <c r="AD501" s="113"/>
      <c r="AE501" s="113"/>
      <c r="AF501" s="113"/>
    </row>
    <row r="502" spans="2:32" x14ac:dyDescent="0.2">
      <c r="B502" s="200"/>
      <c r="C502" s="113"/>
      <c r="D502" s="201"/>
      <c r="E502" s="201"/>
      <c r="F502" s="113"/>
      <c r="G502" s="113"/>
      <c r="H502" s="113"/>
      <c r="I502" s="203"/>
      <c r="J502" s="203"/>
      <c r="K502" s="204"/>
      <c r="L502" s="201"/>
      <c r="M502" s="201"/>
      <c r="N502" s="201"/>
      <c r="O502" s="201"/>
      <c r="P502" s="113"/>
      <c r="Q502" s="113"/>
      <c r="T502" s="201"/>
      <c r="U502" s="113"/>
      <c r="V502" s="113"/>
      <c r="W502" s="113"/>
      <c r="X502" s="113"/>
      <c r="Y502" s="113"/>
      <c r="Z502" s="113"/>
      <c r="AA502" s="113"/>
      <c r="AB502" s="201"/>
      <c r="AC502" s="113"/>
      <c r="AD502" s="113"/>
      <c r="AE502" s="113"/>
      <c r="AF502" s="113"/>
    </row>
    <row r="503" spans="2:32" x14ac:dyDescent="0.2">
      <c r="B503" s="200"/>
      <c r="C503" s="113"/>
      <c r="D503" s="201"/>
      <c r="E503" s="201"/>
      <c r="F503" s="113"/>
      <c r="G503" s="113"/>
      <c r="H503" s="113"/>
      <c r="I503" s="203"/>
      <c r="J503" s="203"/>
      <c r="K503" s="204"/>
      <c r="L503" s="201"/>
      <c r="M503" s="201"/>
      <c r="N503" s="201"/>
      <c r="O503" s="201"/>
      <c r="P503" s="113"/>
      <c r="Q503" s="113"/>
      <c r="T503" s="201"/>
      <c r="U503" s="113"/>
      <c r="V503" s="113"/>
      <c r="W503" s="113"/>
      <c r="X503" s="113"/>
      <c r="Y503" s="113"/>
      <c r="Z503" s="113"/>
      <c r="AA503" s="113"/>
      <c r="AB503" s="201"/>
      <c r="AC503" s="113"/>
      <c r="AD503" s="113"/>
      <c r="AE503" s="113"/>
      <c r="AF503" s="113"/>
    </row>
    <row r="504" spans="2:32" x14ac:dyDescent="0.2">
      <c r="B504" s="200"/>
      <c r="C504" s="113"/>
      <c r="D504" s="201"/>
      <c r="E504" s="201"/>
      <c r="F504" s="113"/>
      <c r="G504" s="113"/>
      <c r="H504" s="113"/>
      <c r="I504" s="203"/>
      <c r="J504" s="203"/>
      <c r="K504" s="204"/>
      <c r="L504" s="201"/>
      <c r="M504" s="201"/>
      <c r="N504" s="201"/>
      <c r="O504" s="201"/>
      <c r="P504" s="113"/>
      <c r="Q504" s="113"/>
      <c r="T504" s="201"/>
      <c r="U504" s="113"/>
      <c r="V504" s="113"/>
      <c r="W504" s="113"/>
      <c r="X504" s="113"/>
      <c r="Y504" s="113"/>
      <c r="Z504" s="113"/>
      <c r="AA504" s="113"/>
      <c r="AB504" s="201"/>
      <c r="AC504" s="113"/>
      <c r="AD504" s="113"/>
      <c r="AE504" s="113"/>
      <c r="AF504" s="113"/>
    </row>
    <row r="505" spans="2:32" x14ac:dyDescent="0.2">
      <c r="B505" s="200"/>
      <c r="C505" s="113"/>
      <c r="D505" s="201"/>
      <c r="E505" s="201"/>
      <c r="F505" s="113"/>
      <c r="G505" s="113"/>
      <c r="H505" s="113"/>
      <c r="I505" s="203"/>
      <c r="J505" s="203"/>
      <c r="K505" s="204"/>
      <c r="L505" s="201"/>
      <c r="M505" s="201"/>
      <c r="N505" s="201"/>
      <c r="O505" s="201"/>
      <c r="P505" s="113"/>
      <c r="Q505" s="113"/>
      <c r="T505" s="201"/>
      <c r="U505" s="113"/>
      <c r="V505" s="113"/>
      <c r="W505" s="113"/>
      <c r="X505" s="113"/>
      <c r="Y505" s="113"/>
      <c r="Z505" s="113"/>
      <c r="AA505" s="113"/>
      <c r="AB505" s="201"/>
      <c r="AC505" s="113"/>
      <c r="AD505" s="113"/>
      <c r="AE505" s="113"/>
      <c r="AF505" s="113"/>
    </row>
    <row r="506" spans="2:32" x14ac:dyDescent="0.2">
      <c r="B506" s="200"/>
      <c r="C506" s="113"/>
      <c r="D506" s="201"/>
      <c r="E506" s="201"/>
      <c r="F506" s="113"/>
      <c r="G506" s="113"/>
      <c r="H506" s="113"/>
      <c r="I506" s="203"/>
      <c r="J506" s="203"/>
      <c r="K506" s="204"/>
      <c r="L506" s="201"/>
      <c r="M506" s="201"/>
      <c r="N506" s="201"/>
      <c r="O506" s="201"/>
      <c r="P506" s="113"/>
      <c r="Q506" s="113"/>
      <c r="T506" s="201"/>
      <c r="U506" s="113"/>
      <c r="V506" s="113"/>
      <c r="W506" s="113"/>
      <c r="X506" s="113"/>
      <c r="Y506" s="113"/>
      <c r="Z506" s="113"/>
      <c r="AA506" s="113"/>
      <c r="AB506" s="201"/>
      <c r="AC506" s="113"/>
      <c r="AD506" s="113"/>
      <c r="AE506" s="113"/>
      <c r="AF506" s="113"/>
    </row>
    <row r="507" spans="2:32" x14ac:dyDescent="0.2">
      <c r="B507" s="200"/>
      <c r="C507" s="113"/>
      <c r="D507" s="201"/>
      <c r="E507" s="201"/>
      <c r="F507" s="113"/>
      <c r="G507" s="113"/>
      <c r="H507" s="113"/>
      <c r="I507" s="203"/>
      <c r="J507" s="203"/>
      <c r="K507" s="204"/>
      <c r="L507" s="201"/>
      <c r="M507" s="201"/>
      <c r="N507" s="201"/>
      <c r="O507" s="201"/>
      <c r="P507" s="113"/>
      <c r="Q507" s="113"/>
      <c r="T507" s="201"/>
      <c r="U507" s="113"/>
      <c r="V507" s="113"/>
      <c r="W507" s="113"/>
      <c r="X507" s="113"/>
      <c r="Y507" s="113"/>
      <c r="Z507" s="113"/>
      <c r="AA507" s="113"/>
      <c r="AB507" s="201"/>
      <c r="AC507" s="113"/>
      <c r="AD507" s="113"/>
      <c r="AE507" s="113"/>
      <c r="AF507" s="113"/>
    </row>
    <row r="508" spans="2:32" x14ac:dyDescent="0.2">
      <c r="B508" s="200"/>
      <c r="C508" s="113"/>
      <c r="D508" s="201"/>
      <c r="E508" s="201"/>
      <c r="F508" s="113"/>
      <c r="G508" s="113"/>
      <c r="H508" s="113"/>
      <c r="I508" s="203"/>
      <c r="J508" s="203"/>
      <c r="K508" s="204"/>
      <c r="L508" s="201"/>
      <c r="M508" s="201"/>
      <c r="N508" s="201"/>
      <c r="O508" s="201"/>
      <c r="P508" s="113"/>
      <c r="Q508" s="113"/>
      <c r="T508" s="201"/>
      <c r="U508" s="113"/>
      <c r="V508" s="113"/>
      <c r="W508" s="113"/>
      <c r="X508" s="113"/>
      <c r="Y508" s="113"/>
      <c r="Z508" s="113"/>
      <c r="AA508" s="113"/>
      <c r="AB508" s="201"/>
      <c r="AC508" s="113"/>
      <c r="AD508" s="113"/>
      <c r="AE508" s="113"/>
      <c r="AF508" s="113"/>
    </row>
    <row r="509" spans="2:32" x14ac:dyDescent="0.2">
      <c r="B509" s="200"/>
      <c r="C509" s="113"/>
      <c r="D509" s="201"/>
      <c r="E509" s="201"/>
      <c r="F509" s="113"/>
      <c r="G509" s="113"/>
      <c r="H509" s="113"/>
      <c r="I509" s="203"/>
      <c r="J509" s="203"/>
      <c r="K509" s="204"/>
      <c r="L509" s="201"/>
      <c r="M509" s="201"/>
      <c r="N509" s="201"/>
      <c r="O509" s="201"/>
      <c r="P509" s="113"/>
      <c r="Q509" s="113"/>
      <c r="T509" s="201"/>
      <c r="U509" s="113"/>
      <c r="V509" s="113"/>
      <c r="W509" s="113"/>
      <c r="X509" s="113"/>
      <c r="Y509" s="113"/>
      <c r="Z509" s="113"/>
      <c r="AA509" s="113"/>
      <c r="AB509" s="201"/>
      <c r="AC509" s="113"/>
      <c r="AD509" s="113"/>
      <c r="AE509" s="113"/>
      <c r="AF509" s="113"/>
    </row>
    <row r="510" spans="2:32" x14ac:dyDescent="0.2">
      <c r="B510" s="200"/>
      <c r="C510" s="113"/>
      <c r="D510" s="201"/>
      <c r="E510" s="201"/>
      <c r="F510" s="113"/>
      <c r="G510" s="113"/>
      <c r="H510" s="113"/>
      <c r="I510" s="203"/>
      <c r="J510" s="203"/>
      <c r="K510" s="204"/>
      <c r="L510" s="201"/>
      <c r="M510" s="201"/>
      <c r="N510" s="201"/>
      <c r="O510" s="201"/>
      <c r="P510" s="113"/>
      <c r="Q510" s="113"/>
      <c r="T510" s="201"/>
      <c r="U510" s="113"/>
      <c r="V510" s="113"/>
      <c r="W510" s="113"/>
      <c r="X510" s="113"/>
      <c r="Y510" s="113"/>
      <c r="Z510" s="113"/>
      <c r="AA510" s="113"/>
      <c r="AB510" s="201"/>
      <c r="AC510" s="113"/>
      <c r="AD510" s="113"/>
      <c r="AE510" s="113"/>
      <c r="AF510" s="113"/>
    </row>
    <row r="511" spans="2:32" x14ac:dyDescent="0.2">
      <c r="B511" s="200"/>
      <c r="C511" s="113"/>
      <c r="D511" s="201"/>
      <c r="E511" s="201"/>
      <c r="F511" s="113"/>
      <c r="G511" s="113"/>
      <c r="H511" s="113"/>
      <c r="I511" s="203"/>
      <c r="J511" s="203"/>
      <c r="K511" s="204"/>
      <c r="L511" s="201"/>
      <c r="M511" s="201"/>
      <c r="N511" s="201"/>
      <c r="O511" s="201"/>
      <c r="P511" s="113"/>
      <c r="Q511" s="113"/>
      <c r="T511" s="201"/>
      <c r="U511" s="113"/>
      <c r="V511" s="113"/>
      <c r="W511" s="113"/>
      <c r="X511" s="113"/>
      <c r="Y511" s="113"/>
      <c r="Z511" s="113"/>
      <c r="AA511" s="113"/>
      <c r="AB511" s="201"/>
      <c r="AC511" s="113"/>
      <c r="AD511" s="113"/>
      <c r="AE511" s="113"/>
      <c r="AF511" s="113"/>
    </row>
    <row r="512" spans="2:32" x14ac:dyDescent="0.2">
      <c r="B512" s="200"/>
      <c r="C512" s="113"/>
      <c r="D512" s="201"/>
      <c r="E512" s="201"/>
      <c r="F512" s="113"/>
      <c r="G512" s="113"/>
      <c r="H512" s="113"/>
      <c r="I512" s="203"/>
      <c r="J512" s="203"/>
      <c r="K512" s="204"/>
      <c r="L512" s="201"/>
      <c r="M512" s="201"/>
      <c r="N512" s="201"/>
      <c r="O512" s="201"/>
      <c r="P512" s="113"/>
      <c r="Q512" s="113"/>
      <c r="T512" s="201"/>
      <c r="U512" s="113"/>
      <c r="V512" s="113"/>
      <c r="W512" s="113"/>
      <c r="X512" s="113"/>
      <c r="Y512" s="113"/>
      <c r="Z512" s="113"/>
      <c r="AA512" s="113"/>
      <c r="AB512" s="201"/>
      <c r="AC512" s="113"/>
      <c r="AD512" s="113"/>
      <c r="AE512" s="113"/>
      <c r="AF512" s="113"/>
    </row>
    <row r="513" spans="2:32" x14ac:dyDescent="0.2">
      <c r="B513" s="200"/>
      <c r="C513" s="113"/>
      <c r="D513" s="201"/>
      <c r="E513" s="201"/>
      <c r="F513" s="113"/>
      <c r="G513" s="113"/>
      <c r="H513" s="113"/>
      <c r="I513" s="203"/>
      <c r="J513" s="203"/>
      <c r="K513" s="204"/>
      <c r="L513" s="201"/>
      <c r="M513" s="201"/>
      <c r="N513" s="201"/>
      <c r="O513" s="201"/>
      <c r="P513" s="113"/>
      <c r="Q513" s="113"/>
      <c r="T513" s="201"/>
      <c r="U513" s="113"/>
      <c r="V513" s="113"/>
      <c r="W513" s="113"/>
      <c r="X513" s="113"/>
      <c r="Y513" s="113"/>
      <c r="Z513" s="113"/>
      <c r="AA513" s="113"/>
      <c r="AB513" s="201"/>
      <c r="AC513" s="113"/>
      <c r="AD513" s="113"/>
      <c r="AE513" s="113"/>
      <c r="AF513" s="113"/>
    </row>
    <row r="514" spans="2:32" x14ac:dyDescent="0.2">
      <c r="B514" s="200"/>
      <c r="C514" s="113"/>
      <c r="D514" s="201"/>
      <c r="E514" s="201"/>
      <c r="F514" s="113"/>
      <c r="G514" s="113"/>
      <c r="H514" s="113"/>
      <c r="I514" s="203"/>
      <c r="J514" s="203"/>
      <c r="K514" s="204"/>
      <c r="L514" s="201"/>
      <c r="M514" s="201"/>
      <c r="N514" s="201"/>
      <c r="O514" s="201"/>
      <c r="P514" s="113"/>
      <c r="Q514" s="113"/>
      <c r="T514" s="201"/>
      <c r="U514" s="113"/>
      <c r="V514" s="113"/>
      <c r="W514" s="113"/>
      <c r="X514" s="113"/>
      <c r="Y514" s="113"/>
      <c r="Z514" s="113"/>
      <c r="AA514" s="113"/>
      <c r="AB514" s="201"/>
      <c r="AC514" s="113"/>
      <c r="AD514" s="113"/>
      <c r="AE514" s="113"/>
      <c r="AF514" s="113"/>
    </row>
    <row r="515" spans="2:32" x14ac:dyDescent="0.2">
      <c r="B515" s="200"/>
      <c r="C515" s="113"/>
      <c r="D515" s="201"/>
      <c r="E515" s="201"/>
      <c r="F515" s="113"/>
      <c r="G515" s="113"/>
      <c r="H515" s="113"/>
      <c r="I515" s="203"/>
      <c r="J515" s="203"/>
      <c r="K515" s="204"/>
      <c r="L515" s="201"/>
      <c r="M515" s="201"/>
      <c r="N515" s="201"/>
      <c r="O515" s="201"/>
      <c r="P515" s="113"/>
      <c r="Q515" s="113"/>
      <c r="T515" s="201"/>
      <c r="U515" s="113"/>
      <c r="V515" s="113"/>
      <c r="W515" s="113"/>
      <c r="X515" s="113"/>
      <c r="Y515" s="113"/>
      <c r="Z515" s="113"/>
      <c r="AA515" s="113"/>
      <c r="AB515" s="201"/>
      <c r="AC515" s="113"/>
      <c r="AD515" s="113"/>
      <c r="AE515" s="113"/>
      <c r="AF515" s="113"/>
    </row>
    <row r="516" spans="2:32" x14ac:dyDescent="0.2">
      <c r="B516" s="200"/>
      <c r="C516" s="113"/>
      <c r="D516" s="201"/>
      <c r="E516" s="201"/>
      <c r="F516" s="113"/>
      <c r="G516" s="113"/>
      <c r="H516" s="113"/>
      <c r="I516" s="203"/>
      <c r="J516" s="203"/>
      <c r="K516" s="204"/>
      <c r="L516" s="201"/>
      <c r="M516" s="201"/>
      <c r="N516" s="201"/>
      <c r="O516" s="201"/>
      <c r="P516" s="113"/>
      <c r="Q516" s="113"/>
      <c r="T516" s="201"/>
      <c r="U516" s="113"/>
      <c r="V516" s="113"/>
      <c r="W516" s="113"/>
      <c r="X516" s="113"/>
      <c r="Y516" s="113"/>
      <c r="Z516" s="113"/>
      <c r="AA516" s="113"/>
      <c r="AB516" s="201"/>
      <c r="AC516" s="113"/>
      <c r="AD516" s="113"/>
      <c r="AE516" s="113"/>
      <c r="AF516" s="113"/>
    </row>
    <row r="517" spans="2:32" x14ac:dyDescent="0.2">
      <c r="B517" s="200"/>
      <c r="C517" s="113"/>
      <c r="D517" s="201"/>
      <c r="E517" s="201"/>
      <c r="F517" s="113"/>
      <c r="G517" s="113"/>
      <c r="H517" s="113"/>
      <c r="I517" s="203"/>
      <c r="J517" s="203"/>
      <c r="K517" s="204"/>
      <c r="L517" s="201"/>
      <c r="M517" s="201"/>
      <c r="N517" s="201"/>
      <c r="O517" s="201"/>
      <c r="P517" s="113"/>
      <c r="Q517" s="113"/>
      <c r="T517" s="201"/>
      <c r="U517" s="113"/>
      <c r="V517" s="113"/>
      <c r="W517" s="113"/>
      <c r="X517" s="113"/>
      <c r="Y517" s="113"/>
      <c r="Z517" s="113"/>
      <c r="AA517" s="113"/>
      <c r="AB517" s="201"/>
      <c r="AC517" s="113"/>
      <c r="AD517" s="113"/>
      <c r="AE517" s="113"/>
      <c r="AF517" s="113"/>
    </row>
    <row r="518" spans="2:32" x14ac:dyDescent="0.2">
      <c r="B518" s="200"/>
      <c r="C518" s="113"/>
      <c r="D518" s="201"/>
      <c r="E518" s="201"/>
      <c r="F518" s="113"/>
      <c r="G518" s="113"/>
      <c r="H518" s="113"/>
      <c r="I518" s="203"/>
      <c r="J518" s="203"/>
      <c r="K518" s="204"/>
      <c r="L518" s="201"/>
      <c r="M518" s="201"/>
      <c r="N518" s="201"/>
      <c r="O518" s="201"/>
      <c r="P518" s="113"/>
      <c r="Q518" s="113"/>
      <c r="T518" s="201"/>
      <c r="U518" s="113"/>
      <c r="V518" s="113"/>
      <c r="W518" s="113"/>
      <c r="X518" s="113"/>
      <c r="Y518" s="113"/>
      <c r="Z518" s="113"/>
      <c r="AA518" s="113"/>
      <c r="AB518" s="201"/>
      <c r="AC518" s="113"/>
      <c r="AD518" s="113"/>
      <c r="AE518" s="113"/>
      <c r="AF518" s="113"/>
    </row>
    <row r="519" spans="2:32" x14ac:dyDescent="0.2">
      <c r="B519" s="200"/>
      <c r="C519" s="113"/>
      <c r="D519" s="201"/>
      <c r="E519" s="201"/>
      <c r="F519" s="113"/>
      <c r="G519" s="113"/>
      <c r="H519" s="113"/>
      <c r="I519" s="203"/>
      <c r="J519" s="203"/>
      <c r="K519" s="204"/>
      <c r="L519" s="201"/>
      <c r="M519" s="201"/>
      <c r="N519" s="201"/>
      <c r="O519" s="201"/>
      <c r="P519" s="113"/>
      <c r="Q519" s="113"/>
      <c r="T519" s="201"/>
      <c r="U519" s="113"/>
      <c r="V519" s="113"/>
      <c r="W519" s="113"/>
      <c r="X519" s="113"/>
      <c r="Y519" s="113"/>
      <c r="Z519" s="113"/>
      <c r="AA519" s="113"/>
      <c r="AB519" s="201"/>
      <c r="AC519" s="113"/>
      <c r="AD519" s="113"/>
      <c r="AE519" s="113"/>
      <c r="AF519" s="113"/>
    </row>
    <row r="520" spans="2:32" x14ac:dyDescent="0.2">
      <c r="B520" s="200"/>
      <c r="C520" s="113"/>
      <c r="D520" s="201"/>
      <c r="E520" s="201"/>
      <c r="F520" s="113"/>
      <c r="G520" s="113"/>
      <c r="H520" s="113"/>
      <c r="I520" s="203"/>
      <c r="J520" s="203"/>
      <c r="K520" s="204"/>
      <c r="L520" s="201"/>
      <c r="M520" s="201"/>
      <c r="N520" s="201"/>
      <c r="O520" s="201"/>
      <c r="P520" s="113"/>
      <c r="Q520" s="113"/>
      <c r="T520" s="201"/>
      <c r="U520" s="113"/>
      <c r="V520" s="113"/>
      <c r="W520" s="113"/>
      <c r="X520" s="113"/>
      <c r="Y520" s="113"/>
      <c r="Z520" s="113"/>
      <c r="AA520" s="113"/>
      <c r="AB520" s="201"/>
      <c r="AC520" s="113"/>
      <c r="AD520" s="113"/>
      <c r="AE520" s="113"/>
      <c r="AF520" s="113"/>
    </row>
    <row r="521" spans="2:32" x14ac:dyDescent="0.2">
      <c r="B521" s="200"/>
      <c r="C521" s="113"/>
      <c r="D521" s="201"/>
      <c r="E521" s="201"/>
      <c r="F521" s="113"/>
      <c r="G521" s="113"/>
      <c r="H521" s="113"/>
      <c r="I521" s="203"/>
      <c r="J521" s="203"/>
      <c r="K521" s="204"/>
      <c r="L521" s="201"/>
      <c r="M521" s="201"/>
      <c r="N521" s="201"/>
      <c r="O521" s="201"/>
      <c r="P521" s="113"/>
      <c r="Q521" s="113"/>
      <c r="T521" s="201"/>
      <c r="U521" s="113"/>
      <c r="V521" s="113"/>
      <c r="W521" s="113"/>
      <c r="X521" s="113"/>
      <c r="Y521" s="113"/>
      <c r="Z521" s="113"/>
      <c r="AA521" s="113"/>
      <c r="AB521" s="201"/>
      <c r="AC521" s="113"/>
      <c r="AD521" s="113"/>
      <c r="AE521" s="113"/>
      <c r="AF521" s="113"/>
    </row>
    <row r="522" spans="2:32" x14ac:dyDescent="0.2">
      <c r="B522" s="200"/>
      <c r="C522" s="113"/>
      <c r="D522" s="201"/>
      <c r="E522" s="201"/>
      <c r="F522" s="113"/>
      <c r="G522" s="113"/>
      <c r="H522" s="113"/>
      <c r="I522" s="203"/>
      <c r="J522" s="203"/>
      <c r="K522" s="204"/>
      <c r="L522" s="201"/>
      <c r="M522" s="201"/>
      <c r="N522" s="201"/>
      <c r="O522" s="201"/>
      <c r="P522" s="113"/>
      <c r="Q522" s="113"/>
      <c r="T522" s="201"/>
      <c r="U522" s="113"/>
      <c r="V522" s="113"/>
      <c r="W522" s="113"/>
      <c r="X522" s="113"/>
      <c r="Y522" s="113"/>
      <c r="Z522" s="113"/>
      <c r="AA522" s="113"/>
      <c r="AB522" s="201"/>
      <c r="AC522" s="113"/>
      <c r="AD522" s="113"/>
      <c r="AE522" s="113"/>
      <c r="AF522" s="113"/>
    </row>
    <row r="523" spans="2:32" x14ac:dyDescent="0.2">
      <c r="B523" s="200"/>
      <c r="C523" s="113"/>
      <c r="D523" s="201"/>
      <c r="E523" s="201"/>
      <c r="F523" s="113"/>
      <c r="G523" s="113"/>
      <c r="H523" s="113"/>
      <c r="I523" s="203"/>
      <c r="J523" s="203"/>
      <c r="K523" s="204"/>
      <c r="L523" s="201"/>
      <c r="M523" s="201"/>
      <c r="N523" s="201"/>
      <c r="O523" s="201"/>
      <c r="P523" s="113"/>
      <c r="Q523" s="113"/>
      <c r="T523" s="201"/>
      <c r="U523" s="113"/>
      <c r="V523" s="113"/>
      <c r="W523" s="113"/>
      <c r="X523" s="113"/>
      <c r="Y523" s="113"/>
      <c r="Z523" s="113"/>
      <c r="AA523" s="113"/>
      <c r="AB523" s="201"/>
      <c r="AC523" s="113"/>
      <c r="AD523" s="113"/>
      <c r="AE523" s="113"/>
      <c r="AF523" s="113"/>
    </row>
    <row r="524" spans="2:32" x14ac:dyDescent="0.2">
      <c r="B524" s="200"/>
      <c r="C524" s="113"/>
      <c r="D524" s="201"/>
      <c r="E524" s="201"/>
      <c r="F524" s="113"/>
      <c r="G524" s="113"/>
      <c r="H524" s="113"/>
      <c r="I524" s="203"/>
      <c r="J524" s="203"/>
      <c r="K524" s="204"/>
      <c r="L524" s="201"/>
      <c r="M524" s="201"/>
      <c r="N524" s="201"/>
      <c r="O524" s="201"/>
      <c r="P524" s="113"/>
      <c r="Q524" s="113"/>
      <c r="T524" s="201"/>
      <c r="U524" s="113"/>
      <c r="V524" s="113"/>
      <c r="W524" s="113"/>
      <c r="X524" s="113"/>
      <c r="Y524" s="113"/>
      <c r="Z524" s="113"/>
      <c r="AA524" s="113"/>
      <c r="AB524" s="201"/>
      <c r="AC524" s="113"/>
      <c r="AD524" s="113"/>
      <c r="AE524" s="113"/>
      <c r="AF524" s="113"/>
    </row>
    <row r="525" spans="2:32" x14ac:dyDescent="0.2">
      <c r="B525" s="200"/>
      <c r="C525" s="113"/>
      <c r="D525" s="201"/>
      <c r="E525" s="201"/>
      <c r="F525" s="113"/>
      <c r="G525" s="113"/>
      <c r="H525" s="113"/>
      <c r="I525" s="203"/>
      <c r="J525" s="203"/>
      <c r="K525" s="204"/>
      <c r="L525" s="201"/>
      <c r="M525" s="201"/>
      <c r="N525" s="201"/>
      <c r="O525" s="201"/>
      <c r="P525" s="113"/>
      <c r="Q525" s="113"/>
      <c r="T525" s="201"/>
      <c r="U525" s="113"/>
      <c r="V525" s="113"/>
      <c r="W525" s="113"/>
      <c r="X525" s="113"/>
      <c r="Y525" s="113"/>
      <c r="Z525" s="113"/>
      <c r="AA525" s="113"/>
      <c r="AB525" s="201"/>
      <c r="AC525" s="113"/>
      <c r="AD525" s="113"/>
      <c r="AE525" s="113"/>
      <c r="AF525" s="113"/>
    </row>
    <row r="526" spans="2:32" x14ac:dyDescent="0.2">
      <c r="B526" s="200"/>
      <c r="C526" s="113"/>
      <c r="D526" s="201"/>
      <c r="E526" s="201"/>
      <c r="F526" s="113"/>
      <c r="G526" s="113"/>
      <c r="H526" s="113"/>
      <c r="I526" s="203"/>
      <c r="J526" s="203"/>
      <c r="K526" s="204"/>
      <c r="L526" s="201"/>
      <c r="M526" s="201"/>
      <c r="N526" s="201"/>
      <c r="O526" s="201"/>
      <c r="P526" s="113"/>
      <c r="Q526" s="113"/>
      <c r="T526" s="201"/>
      <c r="U526" s="113"/>
      <c r="V526" s="113"/>
      <c r="W526" s="113"/>
      <c r="X526" s="113"/>
      <c r="Y526" s="113"/>
      <c r="Z526" s="113"/>
      <c r="AA526" s="113"/>
      <c r="AB526" s="201"/>
      <c r="AC526" s="113"/>
      <c r="AD526" s="113"/>
      <c r="AE526" s="113"/>
      <c r="AF526" s="113"/>
    </row>
    <row r="527" spans="2:32" x14ac:dyDescent="0.2">
      <c r="B527" s="200"/>
      <c r="C527" s="113"/>
      <c r="D527" s="201"/>
      <c r="E527" s="201"/>
      <c r="F527" s="113"/>
      <c r="G527" s="113"/>
      <c r="H527" s="113"/>
      <c r="I527" s="203"/>
      <c r="J527" s="203"/>
      <c r="K527" s="204"/>
      <c r="L527" s="201"/>
      <c r="M527" s="201"/>
      <c r="N527" s="201"/>
      <c r="O527" s="201"/>
      <c r="P527" s="113"/>
      <c r="Q527" s="113"/>
      <c r="T527" s="201"/>
      <c r="U527" s="113"/>
      <c r="V527" s="113"/>
      <c r="W527" s="113"/>
      <c r="X527" s="113"/>
      <c r="Y527" s="113"/>
      <c r="Z527" s="113"/>
      <c r="AA527" s="113"/>
      <c r="AB527" s="201"/>
      <c r="AC527" s="113"/>
      <c r="AD527" s="113"/>
      <c r="AE527" s="113"/>
      <c r="AF527" s="113"/>
    </row>
    <row r="528" spans="2:32" x14ac:dyDescent="0.2">
      <c r="B528" s="200"/>
      <c r="C528" s="113"/>
      <c r="D528" s="201"/>
      <c r="E528" s="201"/>
      <c r="F528" s="113"/>
      <c r="G528" s="113"/>
      <c r="H528" s="113"/>
      <c r="I528" s="203"/>
      <c r="J528" s="203"/>
      <c r="K528" s="204"/>
      <c r="L528" s="201"/>
      <c r="M528" s="201"/>
      <c r="N528" s="201"/>
      <c r="O528" s="201"/>
      <c r="P528" s="113"/>
      <c r="Q528" s="113"/>
      <c r="T528" s="201"/>
      <c r="U528" s="113"/>
      <c r="V528" s="113"/>
      <c r="W528" s="113"/>
      <c r="X528" s="113"/>
      <c r="Y528" s="113"/>
      <c r="Z528" s="113"/>
      <c r="AA528" s="113"/>
      <c r="AB528" s="201"/>
      <c r="AC528" s="113"/>
      <c r="AD528" s="113"/>
      <c r="AE528" s="113"/>
      <c r="AF528" s="113"/>
    </row>
    <row r="529" spans="2:32" x14ac:dyDescent="0.2">
      <c r="B529" s="200"/>
      <c r="C529" s="113"/>
      <c r="D529" s="201"/>
      <c r="E529" s="201"/>
      <c r="F529" s="113"/>
      <c r="G529" s="113"/>
      <c r="H529" s="113"/>
      <c r="I529" s="203"/>
      <c r="J529" s="203"/>
      <c r="K529" s="204"/>
      <c r="L529" s="201"/>
      <c r="M529" s="201"/>
      <c r="N529" s="201"/>
      <c r="O529" s="201"/>
      <c r="P529" s="113"/>
      <c r="Q529" s="113"/>
      <c r="T529" s="201"/>
      <c r="U529" s="113"/>
      <c r="V529" s="113"/>
      <c r="W529" s="113"/>
      <c r="X529" s="113"/>
      <c r="Y529" s="113"/>
      <c r="Z529" s="113"/>
      <c r="AA529" s="113"/>
      <c r="AB529" s="201"/>
      <c r="AC529" s="113"/>
      <c r="AD529" s="113"/>
      <c r="AE529" s="113"/>
      <c r="AF529" s="113"/>
    </row>
    <row r="530" spans="2:32" x14ac:dyDescent="0.2">
      <c r="B530" s="200"/>
      <c r="C530" s="113"/>
      <c r="D530" s="201"/>
      <c r="E530" s="201"/>
      <c r="F530" s="113"/>
      <c r="G530" s="113"/>
      <c r="H530" s="113"/>
      <c r="I530" s="203"/>
      <c r="J530" s="203"/>
      <c r="K530" s="204"/>
      <c r="L530" s="201"/>
      <c r="M530" s="201"/>
      <c r="N530" s="201"/>
      <c r="O530" s="201"/>
      <c r="P530" s="113"/>
      <c r="Q530" s="113"/>
      <c r="T530" s="201"/>
      <c r="U530" s="113"/>
      <c r="V530" s="113"/>
      <c r="W530" s="113"/>
      <c r="X530" s="113"/>
      <c r="Y530" s="113"/>
      <c r="Z530" s="113"/>
      <c r="AA530" s="113"/>
      <c r="AB530" s="201"/>
      <c r="AC530" s="113"/>
      <c r="AD530" s="113"/>
      <c r="AE530" s="113"/>
      <c r="AF530" s="113"/>
    </row>
    <row r="531" spans="2:32" x14ac:dyDescent="0.2">
      <c r="B531" s="200"/>
      <c r="C531" s="113"/>
      <c r="D531" s="201"/>
      <c r="E531" s="201"/>
      <c r="F531" s="113"/>
      <c r="G531" s="113"/>
      <c r="H531" s="113"/>
      <c r="I531" s="203"/>
      <c r="J531" s="203"/>
      <c r="K531" s="204"/>
      <c r="L531" s="201"/>
      <c r="M531" s="201"/>
      <c r="N531" s="201"/>
      <c r="O531" s="201"/>
      <c r="P531" s="113"/>
      <c r="Q531" s="113"/>
      <c r="T531" s="201"/>
      <c r="U531" s="113"/>
      <c r="V531" s="113"/>
      <c r="W531" s="113"/>
      <c r="X531" s="113"/>
      <c r="Y531" s="113"/>
      <c r="Z531" s="113"/>
      <c r="AA531" s="113"/>
      <c r="AB531" s="201"/>
      <c r="AC531" s="113"/>
      <c r="AD531" s="113"/>
      <c r="AE531" s="113"/>
      <c r="AF531" s="113"/>
    </row>
    <row r="532" spans="2:32" x14ac:dyDescent="0.2">
      <c r="B532" s="200"/>
      <c r="C532" s="113"/>
      <c r="D532" s="201"/>
      <c r="E532" s="201"/>
      <c r="F532" s="113"/>
      <c r="G532" s="113"/>
      <c r="H532" s="113"/>
      <c r="I532" s="203"/>
      <c r="J532" s="203"/>
      <c r="K532" s="204"/>
      <c r="L532" s="201"/>
      <c r="M532" s="201"/>
      <c r="N532" s="201"/>
      <c r="O532" s="201"/>
      <c r="P532" s="113"/>
      <c r="Q532" s="113"/>
      <c r="T532" s="201"/>
      <c r="U532" s="113"/>
      <c r="V532" s="113"/>
      <c r="W532" s="113"/>
      <c r="X532" s="113"/>
      <c r="Y532" s="113"/>
      <c r="Z532" s="113"/>
      <c r="AA532" s="113"/>
      <c r="AB532" s="201"/>
      <c r="AC532" s="113"/>
      <c r="AD532" s="113"/>
      <c r="AE532" s="113"/>
      <c r="AF532" s="113"/>
    </row>
    <row r="533" spans="2:32" x14ac:dyDescent="0.2">
      <c r="B533" s="200"/>
      <c r="C533" s="113"/>
      <c r="D533" s="201"/>
      <c r="E533" s="201"/>
      <c r="F533" s="113"/>
      <c r="G533" s="113"/>
      <c r="H533" s="113"/>
      <c r="I533" s="203"/>
      <c r="J533" s="203"/>
      <c r="K533" s="204"/>
      <c r="L533" s="201"/>
      <c r="M533" s="201"/>
      <c r="N533" s="201"/>
      <c r="O533" s="201"/>
      <c r="P533" s="113"/>
      <c r="Q533" s="113"/>
      <c r="T533" s="201"/>
      <c r="U533" s="113"/>
      <c r="V533" s="113"/>
      <c r="W533" s="113"/>
      <c r="X533" s="113"/>
      <c r="Y533" s="113"/>
      <c r="Z533" s="113"/>
      <c r="AA533" s="113"/>
      <c r="AB533" s="201"/>
      <c r="AC533" s="113"/>
      <c r="AD533" s="113"/>
      <c r="AE533" s="113"/>
      <c r="AF533" s="113"/>
    </row>
    <row r="534" spans="2:32" x14ac:dyDescent="0.2">
      <c r="B534" s="200"/>
      <c r="C534" s="113"/>
      <c r="D534" s="201"/>
      <c r="E534" s="201"/>
      <c r="F534" s="113"/>
      <c r="G534" s="113"/>
      <c r="H534" s="113"/>
      <c r="I534" s="203"/>
      <c r="J534" s="203"/>
      <c r="K534" s="204"/>
      <c r="L534" s="201"/>
      <c r="M534" s="201"/>
      <c r="N534" s="201"/>
      <c r="O534" s="201"/>
      <c r="P534" s="113"/>
      <c r="Q534" s="113"/>
      <c r="T534" s="201"/>
      <c r="U534" s="113"/>
      <c r="V534" s="113"/>
      <c r="W534" s="113"/>
      <c r="X534" s="113"/>
      <c r="Y534" s="113"/>
      <c r="Z534" s="113"/>
      <c r="AA534" s="113"/>
      <c r="AB534" s="201"/>
      <c r="AC534" s="113"/>
      <c r="AD534" s="113"/>
      <c r="AE534" s="113"/>
      <c r="AF534" s="113"/>
    </row>
    <row r="535" spans="2:32" x14ac:dyDescent="0.2">
      <c r="B535" s="200"/>
      <c r="C535" s="113"/>
      <c r="D535" s="201"/>
      <c r="E535" s="201"/>
      <c r="F535" s="113"/>
      <c r="G535" s="113"/>
      <c r="H535" s="113"/>
      <c r="I535" s="203"/>
      <c r="J535" s="203"/>
      <c r="K535" s="204"/>
      <c r="L535" s="201"/>
      <c r="M535" s="201"/>
      <c r="N535" s="201"/>
      <c r="O535" s="201"/>
      <c r="P535" s="113"/>
      <c r="Q535" s="113"/>
      <c r="T535" s="201"/>
      <c r="U535" s="113"/>
      <c r="V535" s="113"/>
      <c r="W535" s="113"/>
      <c r="X535" s="113"/>
      <c r="Y535" s="113"/>
      <c r="Z535" s="113"/>
      <c r="AA535" s="113"/>
      <c r="AB535" s="201"/>
      <c r="AC535" s="113"/>
      <c r="AD535" s="113"/>
      <c r="AE535" s="113"/>
      <c r="AF535" s="113"/>
    </row>
    <row r="536" spans="2:32" x14ac:dyDescent="0.2">
      <c r="B536" s="200"/>
      <c r="C536" s="113"/>
      <c r="D536" s="201"/>
      <c r="E536" s="201"/>
      <c r="F536" s="113"/>
      <c r="G536" s="113"/>
      <c r="H536" s="113"/>
      <c r="I536" s="203"/>
      <c r="J536" s="203"/>
      <c r="K536" s="204"/>
      <c r="L536" s="201"/>
      <c r="M536" s="201"/>
      <c r="N536" s="201"/>
      <c r="O536" s="201"/>
      <c r="P536" s="113"/>
      <c r="Q536" s="113"/>
      <c r="T536" s="201"/>
      <c r="U536" s="113"/>
      <c r="V536" s="113"/>
      <c r="W536" s="113"/>
      <c r="X536" s="113"/>
      <c r="Y536" s="113"/>
      <c r="Z536" s="113"/>
      <c r="AA536" s="113"/>
      <c r="AB536" s="201"/>
      <c r="AC536" s="113"/>
      <c r="AD536" s="113"/>
      <c r="AE536" s="113"/>
      <c r="AF536" s="113"/>
    </row>
    <row r="537" spans="2:32" x14ac:dyDescent="0.2">
      <c r="B537" s="200"/>
      <c r="C537" s="113"/>
      <c r="D537" s="201"/>
      <c r="E537" s="201"/>
      <c r="F537" s="113"/>
      <c r="G537" s="113"/>
      <c r="H537" s="113"/>
      <c r="I537" s="203"/>
      <c r="J537" s="203"/>
      <c r="K537" s="204"/>
      <c r="L537" s="201"/>
      <c r="M537" s="201"/>
      <c r="N537" s="201"/>
      <c r="O537" s="201"/>
      <c r="P537" s="113"/>
      <c r="Q537" s="113"/>
      <c r="T537" s="201"/>
      <c r="U537" s="113"/>
      <c r="V537" s="113"/>
      <c r="W537" s="113"/>
      <c r="X537" s="113"/>
      <c r="Y537" s="113"/>
      <c r="Z537" s="113"/>
      <c r="AA537" s="113"/>
      <c r="AB537" s="201"/>
      <c r="AC537" s="113"/>
      <c r="AD537" s="113"/>
      <c r="AE537" s="113"/>
      <c r="AF537" s="113"/>
    </row>
    <row r="538" spans="2:32" x14ac:dyDescent="0.2">
      <c r="B538" s="200"/>
      <c r="C538" s="113"/>
      <c r="D538" s="201"/>
      <c r="E538" s="201"/>
      <c r="F538" s="113"/>
      <c r="G538" s="113"/>
      <c r="H538" s="113"/>
      <c r="I538" s="203"/>
      <c r="J538" s="203"/>
      <c r="K538" s="204"/>
      <c r="L538" s="201"/>
      <c r="M538" s="201"/>
      <c r="N538" s="201"/>
      <c r="O538" s="201"/>
      <c r="P538" s="113"/>
      <c r="Q538" s="113"/>
      <c r="T538" s="201"/>
      <c r="U538" s="113"/>
      <c r="V538" s="113"/>
      <c r="W538" s="113"/>
      <c r="X538" s="113"/>
      <c r="Y538" s="113"/>
      <c r="Z538" s="113"/>
      <c r="AA538" s="113"/>
      <c r="AB538" s="201"/>
      <c r="AC538" s="113"/>
      <c r="AD538" s="113"/>
      <c r="AE538" s="113"/>
      <c r="AF538" s="113"/>
    </row>
    <row r="539" spans="2:32" x14ac:dyDescent="0.2">
      <c r="B539" s="200"/>
      <c r="C539" s="113"/>
      <c r="D539" s="201"/>
      <c r="E539" s="201"/>
      <c r="F539" s="113"/>
      <c r="G539" s="113"/>
      <c r="H539" s="113"/>
      <c r="I539" s="203"/>
      <c r="J539" s="203"/>
      <c r="K539" s="204"/>
      <c r="L539" s="201"/>
      <c r="M539" s="201"/>
      <c r="N539" s="201"/>
      <c r="O539" s="201"/>
      <c r="P539" s="113"/>
      <c r="Q539" s="113"/>
      <c r="T539" s="201"/>
      <c r="U539" s="113"/>
      <c r="V539" s="113"/>
      <c r="W539" s="113"/>
      <c r="X539" s="113"/>
      <c r="Y539" s="113"/>
      <c r="Z539" s="113"/>
      <c r="AA539" s="113"/>
      <c r="AB539" s="201"/>
      <c r="AC539" s="113"/>
      <c r="AD539" s="113"/>
      <c r="AE539" s="113"/>
      <c r="AF539" s="113"/>
    </row>
    <row r="540" spans="2:32" x14ac:dyDescent="0.2">
      <c r="B540" s="200"/>
      <c r="C540" s="113"/>
      <c r="D540" s="201"/>
      <c r="E540" s="201"/>
      <c r="F540" s="113"/>
      <c r="G540" s="113"/>
      <c r="H540" s="113"/>
      <c r="I540" s="203"/>
      <c r="J540" s="203"/>
      <c r="K540" s="204"/>
      <c r="L540" s="201"/>
      <c r="M540" s="201"/>
      <c r="N540" s="201"/>
      <c r="O540" s="201"/>
      <c r="P540" s="113"/>
      <c r="Q540" s="113"/>
      <c r="T540" s="201"/>
      <c r="U540" s="113"/>
      <c r="V540" s="113"/>
      <c r="W540" s="113"/>
      <c r="X540" s="113"/>
      <c r="Y540" s="113"/>
      <c r="Z540" s="113"/>
      <c r="AA540" s="113"/>
      <c r="AB540" s="201"/>
      <c r="AC540" s="113"/>
      <c r="AD540" s="113"/>
      <c r="AE540" s="113"/>
      <c r="AF540" s="113"/>
    </row>
    <row r="541" spans="2:32" x14ac:dyDescent="0.2">
      <c r="B541" s="200"/>
      <c r="C541" s="113"/>
      <c r="D541" s="201"/>
      <c r="E541" s="201"/>
      <c r="F541" s="113"/>
      <c r="G541" s="113"/>
      <c r="H541" s="113"/>
      <c r="I541" s="203"/>
      <c r="J541" s="203"/>
      <c r="K541" s="204"/>
      <c r="L541" s="201"/>
      <c r="M541" s="201"/>
      <c r="N541" s="201"/>
      <c r="O541" s="201"/>
      <c r="P541" s="113"/>
      <c r="Q541" s="113"/>
      <c r="T541" s="201"/>
      <c r="U541" s="113"/>
      <c r="V541" s="113"/>
      <c r="W541" s="113"/>
      <c r="X541" s="113"/>
      <c r="Y541" s="113"/>
      <c r="Z541" s="113"/>
      <c r="AA541" s="113"/>
      <c r="AB541" s="201"/>
      <c r="AC541" s="113"/>
      <c r="AD541" s="113"/>
      <c r="AE541" s="113"/>
      <c r="AF541" s="113"/>
    </row>
    <row r="542" spans="2:32" x14ac:dyDescent="0.2">
      <c r="B542" s="200"/>
      <c r="C542" s="113"/>
      <c r="D542" s="201"/>
      <c r="E542" s="201"/>
      <c r="F542" s="113"/>
      <c r="G542" s="113"/>
      <c r="H542" s="113"/>
      <c r="I542" s="203"/>
      <c r="J542" s="203"/>
      <c r="K542" s="204"/>
      <c r="L542" s="201"/>
      <c r="M542" s="201"/>
      <c r="N542" s="201"/>
      <c r="O542" s="201"/>
      <c r="P542" s="113"/>
      <c r="Q542" s="113"/>
      <c r="T542" s="201"/>
      <c r="U542" s="113"/>
      <c r="V542" s="113"/>
      <c r="W542" s="113"/>
      <c r="X542" s="113"/>
      <c r="Y542" s="113"/>
      <c r="Z542" s="113"/>
      <c r="AA542" s="113"/>
      <c r="AB542" s="201"/>
      <c r="AC542" s="113"/>
      <c r="AD542" s="113"/>
      <c r="AE542" s="113"/>
      <c r="AF542" s="113"/>
    </row>
    <row r="543" spans="2:32" x14ac:dyDescent="0.2">
      <c r="B543" s="200"/>
      <c r="C543" s="113"/>
      <c r="D543" s="201"/>
      <c r="E543" s="201"/>
      <c r="F543" s="113"/>
      <c r="G543" s="113"/>
      <c r="H543" s="113"/>
      <c r="I543" s="203"/>
      <c r="J543" s="203"/>
      <c r="K543" s="204"/>
      <c r="L543" s="201"/>
      <c r="M543" s="201"/>
      <c r="N543" s="201"/>
      <c r="O543" s="201"/>
      <c r="P543" s="113"/>
      <c r="Q543" s="113"/>
      <c r="T543" s="201"/>
      <c r="U543" s="113"/>
      <c r="V543" s="113"/>
      <c r="W543" s="113"/>
      <c r="X543" s="113"/>
      <c r="Y543" s="113"/>
      <c r="Z543" s="113"/>
      <c r="AA543" s="113"/>
      <c r="AB543" s="201"/>
      <c r="AC543" s="113"/>
      <c r="AD543" s="113"/>
      <c r="AE543" s="113"/>
      <c r="AF543" s="113"/>
    </row>
    <row r="544" spans="2:32" x14ac:dyDescent="0.2">
      <c r="B544" s="200"/>
      <c r="C544" s="113"/>
      <c r="D544" s="201"/>
      <c r="E544" s="201"/>
      <c r="F544" s="113"/>
      <c r="G544" s="113"/>
      <c r="H544" s="113"/>
      <c r="I544" s="203"/>
      <c r="J544" s="203"/>
      <c r="K544" s="204"/>
      <c r="L544" s="201"/>
      <c r="M544" s="201"/>
      <c r="N544" s="201"/>
      <c r="O544" s="201"/>
      <c r="P544" s="113"/>
      <c r="Q544" s="113"/>
      <c r="T544" s="201"/>
      <c r="U544" s="113"/>
      <c r="V544" s="113"/>
      <c r="W544" s="113"/>
      <c r="X544" s="113"/>
      <c r="Y544" s="113"/>
      <c r="Z544" s="113"/>
      <c r="AA544" s="113"/>
      <c r="AB544" s="201"/>
      <c r="AC544" s="113"/>
      <c r="AD544" s="113"/>
      <c r="AE544" s="113"/>
      <c r="AF544" s="113"/>
    </row>
    <row r="545" spans="2:32" x14ac:dyDescent="0.2">
      <c r="B545" s="200"/>
      <c r="C545" s="113"/>
      <c r="D545" s="201"/>
      <c r="E545" s="201"/>
      <c r="F545" s="113"/>
      <c r="G545" s="113"/>
      <c r="H545" s="113"/>
      <c r="I545" s="203"/>
      <c r="J545" s="203"/>
      <c r="K545" s="204"/>
      <c r="L545" s="201"/>
      <c r="M545" s="201"/>
      <c r="N545" s="201"/>
      <c r="O545" s="201"/>
      <c r="P545" s="113"/>
      <c r="Q545" s="113"/>
      <c r="T545" s="201"/>
      <c r="U545" s="113"/>
      <c r="V545" s="113"/>
      <c r="W545" s="113"/>
      <c r="X545" s="113"/>
      <c r="Y545" s="113"/>
      <c r="Z545" s="113"/>
      <c r="AA545" s="113"/>
      <c r="AB545" s="201"/>
      <c r="AC545" s="113"/>
      <c r="AD545" s="113"/>
      <c r="AE545" s="113"/>
      <c r="AF545" s="113"/>
    </row>
    <row r="546" spans="2:32" x14ac:dyDescent="0.2">
      <c r="B546" s="200"/>
      <c r="C546" s="113"/>
      <c r="D546" s="201"/>
      <c r="E546" s="201"/>
      <c r="F546" s="113"/>
      <c r="G546" s="113"/>
      <c r="H546" s="113"/>
      <c r="I546" s="203"/>
      <c r="J546" s="203"/>
      <c r="K546" s="204"/>
      <c r="L546" s="201"/>
      <c r="M546" s="201"/>
      <c r="N546" s="201"/>
      <c r="O546" s="201"/>
      <c r="P546" s="113"/>
      <c r="Q546" s="113"/>
      <c r="T546" s="201"/>
      <c r="U546" s="113"/>
      <c r="V546" s="113"/>
      <c r="W546" s="113"/>
      <c r="X546" s="113"/>
      <c r="Y546" s="113"/>
      <c r="Z546" s="113"/>
      <c r="AA546" s="113"/>
      <c r="AB546" s="201"/>
      <c r="AC546" s="113"/>
      <c r="AD546" s="113"/>
      <c r="AE546" s="113"/>
      <c r="AF546" s="113"/>
    </row>
    <row r="547" spans="2:32" x14ac:dyDescent="0.2">
      <c r="B547" s="200"/>
      <c r="C547" s="113"/>
      <c r="D547" s="201"/>
      <c r="E547" s="201"/>
      <c r="F547" s="113"/>
      <c r="G547" s="113"/>
      <c r="H547" s="113"/>
      <c r="I547" s="203"/>
      <c r="J547" s="203"/>
      <c r="K547" s="204"/>
      <c r="L547" s="201"/>
      <c r="M547" s="201"/>
      <c r="N547" s="201"/>
      <c r="O547" s="201"/>
      <c r="P547" s="113"/>
      <c r="Q547" s="113"/>
      <c r="T547" s="201"/>
      <c r="U547" s="113"/>
      <c r="V547" s="113"/>
      <c r="W547" s="113"/>
      <c r="X547" s="113"/>
      <c r="Y547" s="113"/>
      <c r="Z547" s="113"/>
      <c r="AA547" s="113"/>
      <c r="AB547" s="201"/>
      <c r="AC547" s="113"/>
      <c r="AD547" s="113"/>
      <c r="AE547" s="113"/>
      <c r="AF547" s="113"/>
    </row>
    <row r="548" spans="2:32" x14ac:dyDescent="0.2">
      <c r="B548" s="200"/>
      <c r="C548" s="113"/>
      <c r="D548" s="201"/>
      <c r="E548" s="201"/>
      <c r="F548" s="113"/>
      <c r="G548" s="113"/>
      <c r="H548" s="113"/>
      <c r="I548" s="203"/>
      <c r="J548" s="203"/>
      <c r="K548" s="204"/>
      <c r="L548" s="201"/>
      <c r="M548" s="201"/>
      <c r="N548" s="201"/>
      <c r="O548" s="201"/>
      <c r="P548" s="113"/>
      <c r="Q548" s="113"/>
      <c r="T548" s="201"/>
      <c r="U548" s="113"/>
      <c r="V548" s="113"/>
      <c r="W548" s="113"/>
      <c r="X548" s="113"/>
      <c r="Y548" s="113"/>
      <c r="Z548" s="113"/>
      <c r="AA548" s="113"/>
      <c r="AB548" s="201"/>
      <c r="AC548" s="113"/>
      <c r="AD548" s="113"/>
      <c r="AE548" s="113"/>
      <c r="AF548" s="113"/>
    </row>
    <row r="549" spans="2:32" x14ac:dyDescent="0.2">
      <c r="B549" s="200"/>
      <c r="C549" s="113"/>
      <c r="D549" s="201"/>
      <c r="E549" s="201"/>
      <c r="F549" s="113"/>
      <c r="G549" s="113"/>
      <c r="H549" s="113"/>
      <c r="I549" s="203"/>
      <c r="J549" s="203"/>
      <c r="K549" s="204"/>
      <c r="L549" s="201"/>
      <c r="M549" s="201"/>
      <c r="N549" s="201"/>
      <c r="O549" s="201"/>
      <c r="P549" s="113"/>
      <c r="Q549" s="113"/>
      <c r="T549" s="201"/>
      <c r="U549" s="113"/>
      <c r="V549" s="113"/>
      <c r="W549" s="113"/>
      <c r="X549" s="113"/>
      <c r="Y549" s="113"/>
      <c r="Z549" s="113"/>
      <c r="AA549" s="113"/>
      <c r="AB549" s="201"/>
      <c r="AC549" s="113"/>
      <c r="AD549" s="113"/>
      <c r="AE549" s="113"/>
      <c r="AF549" s="113"/>
    </row>
    <row r="550" spans="2:32" x14ac:dyDescent="0.2">
      <c r="B550" s="200"/>
      <c r="C550" s="113"/>
      <c r="D550" s="201"/>
      <c r="E550" s="201"/>
      <c r="F550" s="113"/>
      <c r="G550" s="113"/>
      <c r="H550" s="113"/>
      <c r="I550" s="203"/>
      <c r="J550" s="203"/>
      <c r="K550" s="204"/>
      <c r="L550" s="201"/>
      <c r="M550" s="201"/>
      <c r="N550" s="201"/>
      <c r="O550" s="201"/>
      <c r="P550" s="113"/>
      <c r="Q550" s="113"/>
      <c r="T550" s="201"/>
      <c r="U550" s="113"/>
      <c r="V550" s="113"/>
      <c r="W550" s="113"/>
      <c r="X550" s="113"/>
      <c r="Y550" s="113"/>
      <c r="Z550" s="113"/>
      <c r="AA550" s="113"/>
      <c r="AB550" s="201"/>
      <c r="AC550" s="113"/>
      <c r="AD550" s="113"/>
      <c r="AE550" s="113"/>
      <c r="AF550" s="113"/>
    </row>
    <row r="551" spans="2:32" x14ac:dyDescent="0.2">
      <c r="B551" s="200"/>
      <c r="C551" s="113"/>
      <c r="D551" s="201"/>
      <c r="E551" s="201"/>
      <c r="F551" s="113"/>
      <c r="G551" s="113"/>
      <c r="H551" s="113"/>
      <c r="I551" s="203"/>
      <c r="J551" s="203"/>
      <c r="K551" s="204"/>
      <c r="L551" s="201"/>
      <c r="M551" s="201"/>
      <c r="N551" s="201"/>
      <c r="O551" s="201"/>
      <c r="P551" s="113"/>
      <c r="Q551" s="113"/>
      <c r="T551" s="201"/>
      <c r="U551" s="113"/>
      <c r="V551" s="113"/>
      <c r="W551" s="113"/>
      <c r="X551" s="113"/>
      <c r="Y551" s="113"/>
      <c r="Z551" s="113"/>
      <c r="AA551" s="113"/>
      <c r="AB551" s="201"/>
      <c r="AC551" s="113"/>
      <c r="AD551" s="113"/>
      <c r="AE551" s="113"/>
      <c r="AF551" s="113"/>
    </row>
    <row r="552" spans="2:32" x14ac:dyDescent="0.2">
      <c r="B552" s="200"/>
      <c r="C552" s="113"/>
      <c r="D552" s="201"/>
      <c r="E552" s="201"/>
      <c r="F552" s="113"/>
      <c r="G552" s="113"/>
      <c r="H552" s="113"/>
      <c r="I552" s="203"/>
      <c r="J552" s="203"/>
      <c r="K552" s="204"/>
      <c r="L552" s="201"/>
      <c r="M552" s="201"/>
      <c r="N552" s="201"/>
      <c r="O552" s="201"/>
      <c r="P552" s="113"/>
      <c r="Q552" s="113"/>
      <c r="T552" s="201"/>
      <c r="U552" s="113"/>
      <c r="V552" s="113"/>
      <c r="W552" s="113"/>
      <c r="X552" s="113"/>
      <c r="Y552" s="113"/>
      <c r="Z552" s="113"/>
      <c r="AA552" s="113"/>
      <c r="AB552" s="201"/>
      <c r="AC552" s="113"/>
      <c r="AD552" s="113"/>
      <c r="AE552" s="113"/>
      <c r="AF552" s="113"/>
    </row>
    <row r="553" spans="2:32" x14ac:dyDescent="0.2">
      <c r="B553" s="200"/>
      <c r="C553" s="113"/>
      <c r="D553" s="201"/>
      <c r="E553" s="201"/>
      <c r="F553" s="113"/>
      <c r="G553" s="113"/>
      <c r="H553" s="113"/>
      <c r="I553" s="203"/>
      <c r="J553" s="203"/>
      <c r="K553" s="204"/>
      <c r="L553" s="201"/>
      <c r="M553" s="201"/>
      <c r="N553" s="201"/>
      <c r="O553" s="201"/>
      <c r="P553" s="113"/>
      <c r="Q553" s="113"/>
      <c r="T553" s="201"/>
      <c r="U553" s="113"/>
      <c r="V553" s="113"/>
      <c r="W553" s="113"/>
      <c r="X553" s="113"/>
      <c r="Y553" s="113"/>
      <c r="Z553" s="113"/>
      <c r="AA553" s="113"/>
      <c r="AB553" s="201"/>
      <c r="AC553" s="113"/>
      <c r="AD553" s="113"/>
      <c r="AE553" s="113"/>
      <c r="AF553" s="113"/>
    </row>
    <row r="554" spans="2:32" x14ac:dyDescent="0.2">
      <c r="B554" s="200"/>
      <c r="C554" s="113"/>
      <c r="D554" s="201"/>
      <c r="E554" s="201"/>
      <c r="F554" s="113"/>
      <c r="G554" s="113"/>
      <c r="H554" s="113"/>
      <c r="I554" s="203"/>
      <c r="J554" s="203"/>
      <c r="K554" s="204"/>
      <c r="L554" s="201"/>
      <c r="M554" s="201"/>
      <c r="N554" s="201"/>
      <c r="O554" s="201"/>
      <c r="P554" s="113"/>
      <c r="Q554" s="113"/>
      <c r="T554" s="201"/>
      <c r="U554" s="113"/>
      <c r="V554" s="113"/>
      <c r="W554" s="113"/>
      <c r="X554" s="113"/>
      <c r="Y554" s="113"/>
      <c r="Z554" s="113"/>
      <c r="AA554" s="113"/>
      <c r="AB554" s="201"/>
      <c r="AC554" s="113"/>
      <c r="AD554" s="113"/>
      <c r="AE554" s="113"/>
      <c r="AF554" s="113"/>
    </row>
    <row r="555" spans="2:32" x14ac:dyDescent="0.2">
      <c r="B555" s="200"/>
      <c r="C555" s="113"/>
      <c r="D555" s="201"/>
      <c r="E555" s="201"/>
      <c r="F555" s="113"/>
      <c r="G555" s="113"/>
      <c r="H555" s="113"/>
      <c r="I555" s="203"/>
      <c r="J555" s="203"/>
      <c r="K555" s="204"/>
      <c r="L555" s="201"/>
      <c r="M555" s="201"/>
      <c r="N555" s="201"/>
      <c r="O555" s="201"/>
      <c r="P555" s="113"/>
      <c r="Q555" s="113"/>
      <c r="T555" s="201"/>
      <c r="U555" s="113"/>
      <c r="V555" s="113"/>
      <c r="W555" s="113"/>
      <c r="X555" s="113"/>
      <c r="Y555" s="113"/>
      <c r="Z555" s="113"/>
      <c r="AA555" s="113"/>
      <c r="AB555" s="201"/>
      <c r="AC555" s="113"/>
      <c r="AD555" s="113"/>
      <c r="AE555" s="113"/>
      <c r="AF555" s="113"/>
    </row>
    <row r="556" spans="2:32" x14ac:dyDescent="0.2">
      <c r="B556" s="200"/>
      <c r="C556" s="113"/>
      <c r="D556" s="201"/>
      <c r="E556" s="201"/>
      <c r="F556" s="113"/>
      <c r="G556" s="113"/>
      <c r="H556" s="113"/>
      <c r="I556" s="203"/>
      <c r="J556" s="203"/>
      <c r="K556" s="204"/>
      <c r="L556" s="201"/>
      <c r="M556" s="201"/>
      <c r="N556" s="201"/>
      <c r="O556" s="201"/>
      <c r="P556" s="113"/>
      <c r="Q556" s="113"/>
      <c r="T556" s="201"/>
      <c r="U556" s="113"/>
      <c r="V556" s="113"/>
      <c r="W556" s="113"/>
      <c r="X556" s="113"/>
      <c r="Y556" s="113"/>
      <c r="Z556" s="113"/>
      <c r="AA556" s="113"/>
      <c r="AB556" s="201"/>
      <c r="AC556" s="113"/>
      <c r="AD556" s="113"/>
      <c r="AE556" s="113"/>
      <c r="AF556" s="113"/>
    </row>
    <row r="557" spans="2:32" x14ac:dyDescent="0.2">
      <c r="B557" s="200"/>
      <c r="C557" s="113"/>
      <c r="D557" s="201"/>
      <c r="E557" s="201"/>
      <c r="F557" s="113"/>
      <c r="G557" s="113"/>
      <c r="H557" s="113"/>
      <c r="I557" s="203"/>
      <c r="J557" s="203"/>
      <c r="K557" s="204"/>
      <c r="L557" s="201"/>
      <c r="M557" s="201"/>
      <c r="N557" s="201"/>
      <c r="O557" s="201"/>
      <c r="P557" s="113"/>
      <c r="Q557" s="113"/>
      <c r="T557" s="201"/>
      <c r="U557" s="113"/>
      <c r="V557" s="113"/>
      <c r="W557" s="113"/>
      <c r="X557" s="113"/>
      <c r="Y557" s="113"/>
      <c r="Z557" s="113"/>
      <c r="AA557" s="113"/>
      <c r="AB557" s="201"/>
      <c r="AC557" s="113"/>
      <c r="AD557" s="113"/>
      <c r="AE557" s="113"/>
      <c r="AF557" s="113"/>
    </row>
    <row r="558" spans="2:32" x14ac:dyDescent="0.2">
      <c r="B558" s="200"/>
      <c r="C558" s="113"/>
      <c r="D558" s="201"/>
      <c r="E558" s="201"/>
      <c r="F558" s="113"/>
      <c r="G558" s="113"/>
      <c r="H558" s="113"/>
      <c r="I558" s="203"/>
      <c r="J558" s="203"/>
      <c r="K558" s="204"/>
      <c r="L558" s="201"/>
      <c r="M558" s="201"/>
      <c r="N558" s="201"/>
      <c r="O558" s="201"/>
      <c r="P558" s="113"/>
      <c r="Q558" s="113"/>
      <c r="T558" s="201"/>
      <c r="U558" s="113"/>
      <c r="V558" s="113"/>
      <c r="W558" s="113"/>
      <c r="X558" s="113"/>
      <c r="Y558" s="113"/>
      <c r="Z558" s="113"/>
      <c r="AA558" s="113"/>
      <c r="AB558" s="201"/>
      <c r="AC558" s="113"/>
      <c r="AD558" s="113"/>
      <c r="AE558" s="113"/>
      <c r="AF558" s="113"/>
    </row>
    <row r="559" spans="2:32" x14ac:dyDescent="0.2">
      <c r="B559" s="200"/>
      <c r="C559" s="113"/>
      <c r="D559" s="201"/>
      <c r="E559" s="201"/>
      <c r="F559" s="113"/>
      <c r="G559" s="113"/>
      <c r="H559" s="113"/>
      <c r="I559" s="203"/>
      <c r="J559" s="203"/>
      <c r="K559" s="204"/>
      <c r="L559" s="201"/>
      <c r="M559" s="201"/>
      <c r="N559" s="201"/>
      <c r="O559" s="201"/>
      <c r="P559" s="113"/>
      <c r="Q559" s="113"/>
      <c r="T559" s="201"/>
      <c r="U559" s="113"/>
      <c r="V559" s="113"/>
      <c r="W559" s="113"/>
      <c r="X559" s="113"/>
      <c r="Y559" s="113"/>
      <c r="Z559" s="113"/>
      <c r="AA559" s="113"/>
      <c r="AB559" s="201"/>
      <c r="AC559" s="113"/>
      <c r="AD559" s="113"/>
      <c r="AE559" s="113"/>
      <c r="AF559" s="113"/>
    </row>
    <row r="560" spans="2:32" x14ac:dyDescent="0.2">
      <c r="B560" s="200"/>
      <c r="C560" s="113"/>
      <c r="D560" s="201"/>
      <c r="E560" s="201"/>
      <c r="F560" s="113"/>
      <c r="G560" s="113"/>
      <c r="H560" s="113"/>
      <c r="I560" s="203"/>
      <c r="J560" s="203"/>
      <c r="K560" s="204"/>
      <c r="L560" s="201"/>
      <c r="M560" s="201"/>
      <c r="N560" s="201"/>
      <c r="O560" s="201"/>
      <c r="P560" s="113"/>
      <c r="Q560" s="113"/>
      <c r="T560" s="201"/>
      <c r="U560" s="113"/>
      <c r="V560" s="113"/>
      <c r="W560" s="113"/>
      <c r="X560" s="113"/>
      <c r="Y560" s="113"/>
      <c r="Z560" s="113"/>
      <c r="AA560" s="113"/>
      <c r="AB560" s="201"/>
      <c r="AC560" s="113"/>
      <c r="AD560" s="113"/>
      <c r="AE560" s="113"/>
      <c r="AF560" s="113"/>
    </row>
    <row r="561" spans="2:32" x14ac:dyDescent="0.2">
      <c r="B561" s="200"/>
      <c r="C561" s="113"/>
      <c r="D561" s="201"/>
      <c r="E561" s="201"/>
      <c r="F561" s="113"/>
      <c r="G561" s="113"/>
      <c r="H561" s="113"/>
      <c r="I561" s="203"/>
      <c r="J561" s="203"/>
      <c r="K561" s="204"/>
      <c r="L561" s="201"/>
      <c r="M561" s="201"/>
      <c r="N561" s="201"/>
      <c r="O561" s="201"/>
      <c r="P561" s="113"/>
      <c r="Q561" s="113"/>
      <c r="T561" s="201"/>
      <c r="U561" s="113"/>
      <c r="V561" s="113"/>
      <c r="W561" s="113"/>
      <c r="X561" s="113"/>
      <c r="Y561" s="113"/>
      <c r="Z561" s="113"/>
      <c r="AA561" s="113"/>
      <c r="AB561" s="201"/>
      <c r="AC561" s="113"/>
      <c r="AD561" s="113"/>
      <c r="AE561" s="113"/>
      <c r="AF561" s="113"/>
    </row>
    <row r="562" spans="2:32" x14ac:dyDescent="0.2">
      <c r="B562" s="200"/>
      <c r="C562" s="113"/>
      <c r="D562" s="201"/>
      <c r="E562" s="201"/>
      <c r="F562" s="113"/>
      <c r="G562" s="113"/>
      <c r="H562" s="113"/>
      <c r="I562" s="203"/>
      <c r="J562" s="203"/>
      <c r="K562" s="204"/>
      <c r="L562" s="201"/>
      <c r="M562" s="201"/>
      <c r="N562" s="201"/>
      <c r="O562" s="201"/>
      <c r="P562" s="113"/>
      <c r="Q562" s="113"/>
      <c r="T562" s="201"/>
      <c r="U562" s="113"/>
      <c r="V562" s="113"/>
      <c r="W562" s="113"/>
      <c r="X562" s="113"/>
      <c r="Y562" s="113"/>
      <c r="Z562" s="113"/>
      <c r="AA562" s="113"/>
      <c r="AB562" s="201"/>
      <c r="AC562" s="113"/>
      <c r="AD562" s="113"/>
      <c r="AE562" s="113"/>
      <c r="AF562" s="113"/>
    </row>
    <row r="563" spans="2:32" x14ac:dyDescent="0.2">
      <c r="B563" s="200"/>
      <c r="C563" s="113"/>
      <c r="D563" s="201"/>
      <c r="E563" s="201"/>
      <c r="F563" s="113"/>
      <c r="G563" s="113"/>
      <c r="H563" s="113"/>
      <c r="I563" s="203"/>
      <c r="J563" s="203"/>
      <c r="K563" s="204"/>
      <c r="L563" s="201"/>
      <c r="M563" s="201"/>
      <c r="N563" s="201"/>
      <c r="O563" s="201"/>
      <c r="P563" s="113"/>
      <c r="Q563" s="113"/>
      <c r="T563" s="201"/>
      <c r="U563" s="113"/>
      <c r="V563" s="113"/>
      <c r="W563" s="113"/>
      <c r="X563" s="113"/>
      <c r="Y563" s="113"/>
      <c r="Z563" s="113"/>
      <c r="AA563" s="113"/>
      <c r="AB563" s="201"/>
      <c r="AC563" s="113"/>
      <c r="AD563" s="113"/>
      <c r="AE563" s="113"/>
      <c r="AF563" s="113"/>
    </row>
    <row r="564" spans="2:32" x14ac:dyDescent="0.2">
      <c r="B564" s="200"/>
      <c r="C564" s="113"/>
      <c r="D564" s="201"/>
      <c r="E564" s="201"/>
      <c r="F564" s="113"/>
      <c r="G564" s="113"/>
      <c r="H564" s="113"/>
      <c r="I564" s="203"/>
      <c r="J564" s="203"/>
      <c r="K564" s="204"/>
      <c r="L564" s="201"/>
      <c r="M564" s="201"/>
      <c r="N564" s="201"/>
      <c r="O564" s="201"/>
      <c r="P564" s="113"/>
      <c r="Q564" s="113"/>
      <c r="T564" s="201"/>
      <c r="U564" s="113"/>
      <c r="V564" s="113"/>
      <c r="W564" s="113"/>
      <c r="X564" s="113"/>
      <c r="Y564" s="113"/>
      <c r="Z564" s="113"/>
      <c r="AA564" s="113"/>
      <c r="AB564" s="201"/>
      <c r="AC564" s="113"/>
      <c r="AD564" s="113"/>
      <c r="AE564" s="113"/>
      <c r="AF564" s="113"/>
    </row>
    <row r="565" spans="2:32" x14ac:dyDescent="0.2">
      <c r="B565" s="200"/>
      <c r="C565" s="113"/>
      <c r="D565" s="201"/>
      <c r="E565" s="201"/>
      <c r="F565" s="113"/>
      <c r="G565" s="113"/>
      <c r="H565" s="113"/>
      <c r="I565" s="203"/>
      <c r="J565" s="203"/>
      <c r="K565" s="204"/>
      <c r="L565" s="201"/>
      <c r="M565" s="201"/>
      <c r="N565" s="201"/>
      <c r="O565" s="201"/>
      <c r="P565" s="113"/>
      <c r="Q565" s="113"/>
      <c r="T565" s="201"/>
      <c r="U565" s="113"/>
      <c r="V565" s="113"/>
      <c r="W565" s="113"/>
      <c r="X565" s="113"/>
      <c r="Y565" s="113"/>
      <c r="Z565" s="113"/>
      <c r="AA565" s="113"/>
      <c r="AB565" s="201"/>
      <c r="AC565" s="113"/>
      <c r="AD565" s="113"/>
      <c r="AE565" s="113"/>
      <c r="AF565" s="113"/>
    </row>
    <row r="566" spans="2:32" x14ac:dyDescent="0.2">
      <c r="B566" s="200"/>
      <c r="C566" s="113"/>
      <c r="D566" s="201"/>
      <c r="E566" s="201"/>
      <c r="F566" s="113"/>
      <c r="G566" s="113"/>
      <c r="H566" s="113"/>
      <c r="I566" s="203"/>
      <c r="J566" s="203"/>
      <c r="K566" s="204"/>
      <c r="L566" s="201"/>
      <c r="M566" s="201"/>
      <c r="N566" s="201"/>
      <c r="O566" s="201"/>
      <c r="P566" s="113"/>
      <c r="Q566" s="113"/>
      <c r="T566" s="201"/>
      <c r="U566" s="113"/>
      <c r="V566" s="113"/>
      <c r="W566" s="113"/>
      <c r="X566" s="113"/>
      <c r="Y566" s="113"/>
      <c r="Z566" s="113"/>
      <c r="AA566" s="113"/>
      <c r="AB566" s="201"/>
      <c r="AC566" s="113"/>
      <c r="AD566" s="113"/>
      <c r="AE566" s="113"/>
      <c r="AF566" s="113"/>
    </row>
    <row r="567" spans="2:32" x14ac:dyDescent="0.2">
      <c r="B567" s="200"/>
      <c r="C567" s="113"/>
      <c r="D567" s="201"/>
      <c r="E567" s="201"/>
      <c r="F567" s="113"/>
      <c r="G567" s="113"/>
      <c r="H567" s="113"/>
      <c r="I567" s="203"/>
      <c r="J567" s="203"/>
      <c r="K567" s="204"/>
      <c r="L567" s="201"/>
      <c r="M567" s="201"/>
      <c r="N567" s="201"/>
      <c r="O567" s="201"/>
      <c r="P567" s="113"/>
      <c r="Q567" s="113"/>
      <c r="T567" s="201"/>
      <c r="U567" s="113"/>
      <c r="V567" s="113"/>
      <c r="W567" s="113"/>
      <c r="X567" s="113"/>
      <c r="Y567" s="113"/>
      <c r="Z567" s="113"/>
      <c r="AA567" s="113"/>
      <c r="AB567" s="201"/>
      <c r="AC567" s="113"/>
      <c r="AD567" s="113"/>
      <c r="AE567" s="113"/>
      <c r="AF567" s="113"/>
    </row>
    <row r="568" spans="2:32" x14ac:dyDescent="0.2">
      <c r="B568" s="200"/>
      <c r="C568" s="113"/>
      <c r="D568" s="201"/>
      <c r="E568" s="201"/>
      <c r="F568" s="113"/>
      <c r="G568" s="113"/>
      <c r="H568" s="113"/>
      <c r="I568" s="203"/>
      <c r="J568" s="203"/>
      <c r="K568" s="204"/>
      <c r="L568" s="201"/>
      <c r="M568" s="201"/>
      <c r="N568" s="201"/>
      <c r="O568" s="201"/>
      <c r="P568" s="113"/>
      <c r="Q568" s="113"/>
      <c r="T568" s="201"/>
      <c r="U568" s="113"/>
      <c r="V568" s="113"/>
      <c r="W568" s="113"/>
      <c r="X568" s="113"/>
      <c r="Y568" s="113"/>
      <c r="Z568" s="113"/>
      <c r="AA568" s="113"/>
      <c r="AB568" s="201"/>
      <c r="AC568" s="113"/>
      <c r="AD568" s="113"/>
      <c r="AE568" s="113"/>
      <c r="AF568" s="113"/>
    </row>
    <row r="569" spans="2:32" x14ac:dyDescent="0.2">
      <c r="B569" s="200"/>
      <c r="C569" s="113"/>
      <c r="D569" s="201"/>
      <c r="E569" s="201"/>
      <c r="F569" s="113"/>
      <c r="G569" s="113"/>
      <c r="H569" s="113"/>
      <c r="I569" s="203"/>
      <c r="J569" s="203"/>
      <c r="K569" s="204"/>
      <c r="L569" s="201"/>
      <c r="M569" s="201"/>
      <c r="N569" s="201"/>
      <c r="O569" s="201"/>
      <c r="P569" s="113"/>
      <c r="Q569" s="113"/>
      <c r="T569" s="201"/>
      <c r="U569" s="113"/>
      <c r="V569" s="113"/>
      <c r="W569" s="113"/>
      <c r="X569" s="113"/>
      <c r="Y569" s="113"/>
      <c r="Z569" s="113"/>
      <c r="AA569" s="113"/>
      <c r="AB569" s="201"/>
      <c r="AC569" s="113"/>
      <c r="AD569" s="113"/>
      <c r="AE569" s="113"/>
      <c r="AF569" s="113"/>
    </row>
    <row r="570" spans="2:32" x14ac:dyDescent="0.2">
      <c r="B570" s="200"/>
      <c r="C570" s="113"/>
      <c r="D570" s="201"/>
      <c r="E570" s="201"/>
      <c r="F570" s="113"/>
      <c r="G570" s="113"/>
      <c r="H570" s="113"/>
      <c r="I570" s="203"/>
      <c r="J570" s="203"/>
      <c r="K570" s="204"/>
      <c r="L570" s="201"/>
      <c r="M570" s="201"/>
      <c r="N570" s="201"/>
      <c r="O570" s="201"/>
      <c r="P570" s="113"/>
      <c r="Q570" s="113"/>
      <c r="T570" s="201"/>
      <c r="U570" s="113"/>
      <c r="V570" s="113"/>
      <c r="W570" s="113"/>
      <c r="X570" s="113"/>
      <c r="Y570" s="113"/>
      <c r="Z570" s="113"/>
      <c r="AA570" s="113"/>
      <c r="AB570" s="201"/>
      <c r="AC570" s="113"/>
      <c r="AD570" s="113"/>
      <c r="AE570" s="113"/>
      <c r="AF570" s="113"/>
    </row>
    <row r="571" spans="2:32" x14ac:dyDescent="0.2">
      <c r="B571" s="200"/>
      <c r="C571" s="113"/>
      <c r="D571" s="201"/>
      <c r="E571" s="201"/>
      <c r="F571" s="113"/>
      <c r="G571" s="113"/>
      <c r="H571" s="113"/>
      <c r="I571" s="203"/>
      <c r="J571" s="203"/>
      <c r="K571" s="204"/>
      <c r="L571" s="201"/>
      <c r="M571" s="201"/>
      <c r="N571" s="201"/>
      <c r="O571" s="201"/>
      <c r="P571" s="113"/>
      <c r="Q571" s="113"/>
      <c r="T571" s="201"/>
      <c r="U571" s="113"/>
      <c r="V571" s="113"/>
      <c r="W571" s="113"/>
      <c r="X571" s="113"/>
      <c r="Y571" s="113"/>
      <c r="Z571" s="113"/>
      <c r="AA571" s="113"/>
      <c r="AB571" s="201"/>
      <c r="AC571" s="113"/>
      <c r="AD571" s="113"/>
      <c r="AE571" s="113"/>
      <c r="AF571" s="113"/>
    </row>
    <row r="572" spans="2:32" x14ac:dyDescent="0.2">
      <c r="B572" s="200"/>
      <c r="C572" s="113"/>
      <c r="D572" s="201"/>
      <c r="E572" s="201"/>
      <c r="F572" s="113"/>
      <c r="G572" s="113"/>
      <c r="H572" s="113"/>
      <c r="I572" s="203"/>
      <c r="J572" s="203"/>
      <c r="K572" s="204"/>
      <c r="L572" s="201"/>
      <c r="M572" s="201"/>
      <c r="N572" s="201"/>
      <c r="O572" s="201"/>
      <c r="P572" s="113"/>
      <c r="Q572" s="113"/>
      <c r="T572" s="201"/>
      <c r="U572" s="113"/>
      <c r="V572" s="113"/>
      <c r="W572" s="113"/>
      <c r="X572" s="113"/>
      <c r="Y572" s="113"/>
      <c r="Z572" s="113"/>
      <c r="AA572" s="113"/>
      <c r="AB572" s="201"/>
      <c r="AC572" s="113"/>
      <c r="AD572" s="113"/>
      <c r="AE572" s="113"/>
      <c r="AF572" s="113"/>
    </row>
    <row r="573" spans="2:32" x14ac:dyDescent="0.2">
      <c r="B573" s="200"/>
      <c r="C573" s="113"/>
      <c r="D573" s="201"/>
      <c r="E573" s="201"/>
      <c r="F573" s="113"/>
      <c r="G573" s="113"/>
      <c r="H573" s="113"/>
      <c r="I573" s="203"/>
      <c r="J573" s="203"/>
      <c r="K573" s="204"/>
      <c r="L573" s="201"/>
      <c r="M573" s="201"/>
      <c r="N573" s="201"/>
      <c r="O573" s="201"/>
      <c r="P573" s="113"/>
      <c r="Q573" s="113"/>
      <c r="T573" s="201"/>
      <c r="U573" s="113"/>
      <c r="V573" s="113"/>
      <c r="W573" s="113"/>
      <c r="X573" s="113"/>
      <c r="Y573" s="113"/>
      <c r="Z573" s="113"/>
      <c r="AA573" s="113"/>
      <c r="AB573" s="201"/>
      <c r="AC573" s="113"/>
      <c r="AD573" s="113"/>
      <c r="AE573" s="113"/>
      <c r="AF573" s="113"/>
    </row>
    <row r="574" spans="2:32" x14ac:dyDescent="0.2">
      <c r="B574" s="200"/>
      <c r="C574" s="113"/>
      <c r="D574" s="201"/>
      <c r="E574" s="201"/>
      <c r="F574" s="113"/>
      <c r="G574" s="113"/>
      <c r="H574" s="113"/>
      <c r="I574" s="203"/>
      <c r="J574" s="203"/>
      <c r="K574" s="204"/>
      <c r="L574" s="201"/>
      <c r="M574" s="201"/>
      <c r="N574" s="201"/>
      <c r="O574" s="201"/>
      <c r="P574" s="113"/>
      <c r="Q574" s="113"/>
      <c r="T574" s="201"/>
      <c r="U574" s="113"/>
      <c r="V574" s="113"/>
      <c r="W574" s="113"/>
      <c r="X574" s="113"/>
      <c r="Y574" s="113"/>
      <c r="Z574" s="113"/>
      <c r="AA574" s="113"/>
      <c r="AB574" s="201"/>
      <c r="AC574" s="113"/>
      <c r="AD574" s="113"/>
      <c r="AE574" s="113"/>
      <c r="AF574" s="113"/>
    </row>
    <row r="575" spans="2:32" x14ac:dyDescent="0.2">
      <c r="B575" s="200"/>
      <c r="C575" s="113"/>
      <c r="D575" s="201"/>
      <c r="E575" s="201"/>
      <c r="F575" s="113"/>
      <c r="G575" s="113"/>
      <c r="H575" s="113"/>
      <c r="I575" s="203"/>
      <c r="J575" s="203"/>
      <c r="K575" s="204"/>
      <c r="L575" s="201"/>
      <c r="M575" s="201"/>
      <c r="N575" s="201"/>
      <c r="O575" s="201"/>
      <c r="P575" s="113"/>
      <c r="Q575" s="113"/>
      <c r="T575" s="201"/>
      <c r="U575" s="113"/>
      <c r="V575" s="113"/>
      <c r="W575" s="113"/>
      <c r="X575" s="113"/>
      <c r="Y575" s="113"/>
      <c r="Z575" s="113"/>
      <c r="AA575" s="113"/>
      <c r="AB575" s="201"/>
      <c r="AC575" s="113"/>
      <c r="AD575" s="113"/>
      <c r="AE575" s="113"/>
      <c r="AF575" s="113"/>
    </row>
    <row r="576" spans="2:32" x14ac:dyDescent="0.2">
      <c r="B576" s="200"/>
      <c r="C576" s="113"/>
      <c r="D576" s="201"/>
      <c r="E576" s="201"/>
      <c r="F576" s="113"/>
      <c r="G576" s="113"/>
      <c r="H576" s="113"/>
      <c r="I576" s="203"/>
      <c r="J576" s="203"/>
      <c r="K576" s="204"/>
      <c r="L576" s="201"/>
      <c r="M576" s="201"/>
      <c r="N576" s="201"/>
      <c r="O576" s="201"/>
      <c r="P576" s="113"/>
      <c r="Q576" s="113"/>
      <c r="T576" s="201"/>
      <c r="U576" s="113"/>
      <c r="V576" s="113"/>
      <c r="W576" s="113"/>
      <c r="X576" s="113"/>
      <c r="Y576" s="113"/>
      <c r="Z576" s="113"/>
      <c r="AA576" s="113"/>
      <c r="AB576" s="201"/>
      <c r="AC576" s="113"/>
      <c r="AD576" s="113"/>
      <c r="AE576" s="113"/>
      <c r="AF576" s="113"/>
    </row>
    <row r="577" spans="2:32" x14ac:dyDescent="0.2">
      <c r="B577" s="200"/>
      <c r="C577" s="113"/>
      <c r="D577" s="201"/>
      <c r="E577" s="201"/>
      <c r="F577" s="113"/>
      <c r="G577" s="113"/>
      <c r="H577" s="113"/>
      <c r="I577" s="203"/>
      <c r="J577" s="203"/>
      <c r="K577" s="204"/>
      <c r="L577" s="201"/>
      <c r="M577" s="201"/>
      <c r="N577" s="201"/>
      <c r="O577" s="201"/>
      <c r="P577" s="113"/>
      <c r="Q577" s="113"/>
      <c r="T577" s="201"/>
      <c r="U577" s="113"/>
      <c r="V577" s="113"/>
      <c r="W577" s="113"/>
      <c r="X577" s="113"/>
      <c r="Y577" s="113"/>
      <c r="Z577" s="113"/>
      <c r="AA577" s="113"/>
      <c r="AB577" s="201"/>
      <c r="AC577" s="113"/>
      <c r="AD577" s="113"/>
      <c r="AE577" s="113"/>
      <c r="AF577" s="113"/>
    </row>
    <row r="578" spans="2:32" x14ac:dyDescent="0.2">
      <c r="B578" s="200"/>
      <c r="C578" s="113"/>
      <c r="D578" s="201"/>
      <c r="E578" s="201"/>
      <c r="F578" s="113"/>
      <c r="G578" s="113"/>
      <c r="H578" s="113"/>
      <c r="I578" s="203"/>
      <c r="J578" s="203"/>
      <c r="K578" s="204"/>
      <c r="L578" s="201"/>
      <c r="M578" s="201"/>
      <c r="N578" s="201"/>
      <c r="O578" s="201"/>
      <c r="P578" s="113"/>
      <c r="Q578" s="113"/>
      <c r="T578" s="201"/>
      <c r="U578" s="113"/>
      <c r="V578" s="113"/>
      <c r="W578" s="113"/>
      <c r="X578" s="113"/>
      <c r="Y578" s="113"/>
      <c r="Z578" s="113"/>
      <c r="AA578" s="113"/>
      <c r="AB578" s="201"/>
      <c r="AC578" s="113"/>
      <c r="AD578" s="113"/>
      <c r="AE578" s="113"/>
      <c r="AF578" s="113"/>
    </row>
    <row r="579" spans="2:32" x14ac:dyDescent="0.2">
      <c r="B579" s="200"/>
      <c r="C579" s="113"/>
      <c r="D579" s="201"/>
      <c r="E579" s="201"/>
      <c r="F579" s="113"/>
      <c r="G579" s="113"/>
      <c r="H579" s="113"/>
      <c r="I579" s="203"/>
      <c r="J579" s="203"/>
      <c r="K579" s="204"/>
      <c r="L579" s="201"/>
      <c r="M579" s="201"/>
      <c r="N579" s="201"/>
      <c r="O579" s="201"/>
      <c r="P579" s="113"/>
      <c r="Q579" s="113"/>
      <c r="T579" s="201"/>
      <c r="U579" s="113"/>
      <c r="V579" s="113"/>
      <c r="W579" s="113"/>
      <c r="X579" s="113"/>
      <c r="Y579" s="113"/>
      <c r="Z579" s="113"/>
      <c r="AA579" s="113"/>
      <c r="AB579" s="201"/>
      <c r="AC579" s="113"/>
      <c r="AD579" s="113"/>
      <c r="AE579" s="113"/>
      <c r="AF579" s="113"/>
    </row>
    <row r="580" spans="2:32" x14ac:dyDescent="0.2">
      <c r="B580" s="200"/>
      <c r="C580" s="113"/>
      <c r="D580" s="201"/>
      <c r="E580" s="201"/>
      <c r="F580" s="113"/>
      <c r="G580" s="113"/>
      <c r="H580" s="113"/>
      <c r="I580" s="203"/>
      <c r="J580" s="203"/>
      <c r="K580" s="204"/>
      <c r="L580" s="201"/>
      <c r="M580" s="201"/>
      <c r="N580" s="201"/>
      <c r="O580" s="201"/>
      <c r="P580" s="113"/>
      <c r="Q580" s="113"/>
      <c r="T580" s="201"/>
      <c r="U580" s="113"/>
      <c r="V580" s="113"/>
      <c r="W580" s="113"/>
      <c r="X580" s="113"/>
      <c r="Y580" s="113"/>
      <c r="Z580" s="113"/>
      <c r="AA580" s="113"/>
      <c r="AB580" s="201"/>
      <c r="AC580" s="113"/>
      <c r="AD580" s="113"/>
      <c r="AE580" s="113"/>
      <c r="AF580" s="113"/>
    </row>
    <row r="581" spans="2:32" x14ac:dyDescent="0.2">
      <c r="B581" s="200"/>
      <c r="C581" s="113"/>
      <c r="D581" s="201"/>
      <c r="E581" s="201"/>
      <c r="F581" s="113"/>
      <c r="G581" s="113"/>
      <c r="H581" s="113"/>
      <c r="I581" s="203"/>
      <c r="J581" s="203"/>
      <c r="K581" s="204"/>
      <c r="L581" s="201"/>
      <c r="M581" s="201"/>
      <c r="N581" s="201"/>
      <c r="O581" s="201"/>
      <c r="P581" s="113"/>
      <c r="Q581" s="113"/>
      <c r="T581" s="201"/>
      <c r="U581" s="113"/>
      <c r="V581" s="113"/>
      <c r="W581" s="113"/>
      <c r="X581" s="113"/>
      <c r="Y581" s="113"/>
      <c r="Z581" s="113"/>
      <c r="AA581" s="113"/>
      <c r="AB581" s="201"/>
      <c r="AC581" s="113"/>
      <c r="AD581" s="113"/>
      <c r="AE581" s="113"/>
      <c r="AF581" s="113"/>
    </row>
    <row r="582" spans="2:32" x14ac:dyDescent="0.2">
      <c r="B582" s="200"/>
      <c r="C582" s="113"/>
      <c r="D582" s="201"/>
      <c r="E582" s="201"/>
      <c r="F582" s="113"/>
      <c r="G582" s="113"/>
      <c r="H582" s="113"/>
      <c r="I582" s="203"/>
      <c r="J582" s="203"/>
      <c r="K582" s="204"/>
      <c r="L582" s="201"/>
      <c r="M582" s="201"/>
      <c r="N582" s="201"/>
      <c r="O582" s="201"/>
      <c r="P582" s="113"/>
      <c r="Q582" s="113"/>
      <c r="T582" s="201"/>
      <c r="U582" s="113"/>
      <c r="V582" s="113"/>
      <c r="W582" s="113"/>
      <c r="X582" s="113"/>
      <c r="Y582" s="113"/>
      <c r="Z582" s="113"/>
      <c r="AA582" s="113"/>
      <c r="AB582" s="201"/>
      <c r="AC582" s="113"/>
      <c r="AD582" s="113"/>
      <c r="AE582" s="113"/>
      <c r="AF582" s="113"/>
    </row>
    <row r="583" spans="2:32" x14ac:dyDescent="0.2">
      <c r="B583" s="200"/>
      <c r="C583" s="113"/>
      <c r="D583" s="201"/>
      <c r="E583" s="201"/>
      <c r="F583" s="113"/>
      <c r="G583" s="113"/>
      <c r="H583" s="113"/>
      <c r="I583" s="203"/>
      <c r="J583" s="203"/>
      <c r="K583" s="204"/>
      <c r="L583" s="201"/>
      <c r="M583" s="201"/>
      <c r="N583" s="201"/>
      <c r="O583" s="201"/>
      <c r="P583" s="113"/>
      <c r="Q583" s="113"/>
      <c r="T583" s="201"/>
      <c r="U583" s="113"/>
      <c r="V583" s="113"/>
      <c r="W583" s="113"/>
      <c r="X583" s="113"/>
      <c r="Y583" s="113"/>
      <c r="Z583" s="113"/>
      <c r="AA583" s="113"/>
      <c r="AB583" s="201"/>
      <c r="AC583" s="113"/>
      <c r="AD583" s="113"/>
      <c r="AE583" s="113"/>
      <c r="AF583" s="113"/>
    </row>
    <row r="584" spans="2:32" x14ac:dyDescent="0.2">
      <c r="B584" s="200"/>
      <c r="C584" s="113"/>
      <c r="D584" s="201"/>
      <c r="E584" s="201"/>
      <c r="F584" s="113"/>
      <c r="G584" s="113"/>
      <c r="H584" s="113"/>
      <c r="I584" s="203"/>
      <c r="J584" s="203"/>
      <c r="K584" s="204"/>
      <c r="L584" s="201"/>
      <c r="M584" s="201"/>
      <c r="N584" s="201"/>
      <c r="O584" s="201"/>
      <c r="P584" s="113"/>
      <c r="Q584" s="113"/>
      <c r="T584" s="201"/>
      <c r="U584" s="113"/>
      <c r="V584" s="113"/>
      <c r="W584" s="113"/>
      <c r="X584" s="113"/>
      <c r="Y584" s="113"/>
      <c r="Z584" s="113"/>
      <c r="AA584" s="113"/>
      <c r="AB584" s="201"/>
      <c r="AC584" s="113"/>
      <c r="AD584" s="113"/>
      <c r="AE584" s="113"/>
      <c r="AF584" s="113"/>
    </row>
    <row r="585" spans="2:32" x14ac:dyDescent="0.2">
      <c r="B585" s="200"/>
      <c r="C585" s="113"/>
      <c r="D585" s="201"/>
      <c r="E585" s="201"/>
      <c r="F585" s="113"/>
      <c r="G585" s="113"/>
      <c r="H585" s="113"/>
      <c r="I585" s="203"/>
      <c r="J585" s="203"/>
      <c r="K585" s="204"/>
      <c r="L585" s="201"/>
      <c r="M585" s="201"/>
      <c r="N585" s="201"/>
      <c r="O585" s="201"/>
      <c r="P585" s="113"/>
      <c r="Q585" s="113"/>
      <c r="T585" s="201"/>
      <c r="U585" s="113"/>
      <c r="V585" s="113"/>
      <c r="W585" s="113"/>
      <c r="X585" s="113"/>
      <c r="Y585" s="113"/>
      <c r="Z585" s="113"/>
      <c r="AA585" s="113"/>
      <c r="AB585" s="201"/>
      <c r="AC585" s="113"/>
      <c r="AD585" s="113"/>
      <c r="AE585" s="113"/>
      <c r="AF585" s="113"/>
    </row>
    <row r="586" spans="2:32" x14ac:dyDescent="0.2">
      <c r="B586" s="200"/>
      <c r="C586" s="113"/>
      <c r="D586" s="201"/>
      <c r="E586" s="201"/>
      <c r="F586" s="113"/>
      <c r="G586" s="113"/>
      <c r="H586" s="113"/>
      <c r="I586" s="203"/>
      <c r="J586" s="203"/>
      <c r="K586" s="204"/>
      <c r="L586" s="201"/>
      <c r="M586" s="201"/>
      <c r="N586" s="201"/>
      <c r="O586" s="201"/>
      <c r="P586" s="113"/>
      <c r="Q586" s="113"/>
      <c r="T586" s="201"/>
      <c r="U586" s="113"/>
      <c r="V586" s="113"/>
      <c r="W586" s="113"/>
      <c r="X586" s="113"/>
      <c r="Y586" s="113"/>
      <c r="Z586" s="113"/>
      <c r="AA586" s="113"/>
      <c r="AB586" s="201"/>
      <c r="AC586" s="113"/>
      <c r="AD586" s="113"/>
      <c r="AE586" s="113"/>
      <c r="AF586" s="113"/>
    </row>
    <row r="587" spans="2:32" x14ac:dyDescent="0.2">
      <c r="B587" s="200"/>
      <c r="C587" s="113"/>
      <c r="D587" s="201"/>
      <c r="E587" s="201"/>
      <c r="F587" s="113"/>
      <c r="G587" s="113"/>
      <c r="H587" s="113"/>
      <c r="I587" s="203"/>
      <c r="J587" s="203"/>
      <c r="K587" s="204"/>
      <c r="L587" s="201"/>
      <c r="M587" s="201"/>
      <c r="N587" s="201"/>
      <c r="O587" s="201"/>
      <c r="P587" s="113"/>
      <c r="Q587" s="113"/>
      <c r="T587" s="201"/>
      <c r="U587" s="113"/>
      <c r="V587" s="113"/>
      <c r="W587" s="113"/>
      <c r="X587" s="113"/>
      <c r="Y587" s="113"/>
      <c r="Z587" s="113"/>
      <c r="AA587" s="113"/>
      <c r="AB587" s="201"/>
      <c r="AC587" s="113"/>
      <c r="AD587" s="113"/>
      <c r="AE587" s="113"/>
      <c r="AF587" s="113"/>
    </row>
    <row r="588" spans="2:32" x14ac:dyDescent="0.2">
      <c r="B588" s="200"/>
      <c r="C588" s="113"/>
      <c r="D588" s="201"/>
      <c r="E588" s="201"/>
      <c r="F588" s="113"/>
      <c r="G588" s="113"/>
      <c r="H588" s="113"/>
      <c r="I588" s="203"/>
      <c r="J588" s="203"/>
      <c r="K588" s="204"/>
      <c r="L588" s="201"/>
      <c r="M588" s="201"/>
      <c r="N588" s="201"/>
      <c r="O588" s="201"/>
      <c r="P588" s="113"/>
      <c r="Q588" s="113"/>
      <c r="T588" s="201"/>
      <c r="U588" s="113"/>
      <c r="V588" s="113"/>
      <c r="W588" s="113"/>
      <c r="X588" s="113"/>
      <c r="Y588" s="113"/>
      <c r="Z588" s="113"/>
      <c r="AA588" s="113"/>
      <c r="AB588" s="201"/>
      <c r="AC588" s="113"/>
      <c r="AD588" s="113"/>
      <c r="AE588" s="113"/>
      <c r="AF588" s="113"/>
    </row>
    <row r="589" spans="2:32" x14ac:dyDescent="0.2">
      <c r="B589" s="200"/>
      <c r="C589" s="113"/>
      <c r="D589" s="201"/>
      <c r="E589" s="201"/>
      <c r="F589" s="113"/>
      <c r="G589" s="113"/>
      <c r="H589" s="113"/>
      <c r="I589" s="203"/>
      <c r="J589" s="203"/>
      <c r="K589" s="204"/>
      <c r="L589" s="201"/>
      <c r="M589" s="201"/>
      <c r="N589" s="201"/>
      <c r="O589" s="201"/>
      <c r="P589" s="113"/>
      <c r="Q589" s="113"/>
      <c r="T589" s="201"/>
      <c r="U589" s="113"/>
      <c r="V589" s="113"/>
      <c r="W589" s="113"/>
      <c r="X589" s="113"/>
      <c r="Y589" s="113"/>
      <c r="Z589" s="113"/>
      <c r="AA589" s="113"/>
      <c r="AB589" s="201"/>
      <c r="AC589" s="113"/>
      <c r="AD589" s="113"/>
      <c r="AE589" s="113"/>
      <c r="AF589" s="113"/>
    </row>
    <row r="590" spans="2:32" x14ac:dyDescent="0.2">
      <c r="B590" s="200"/>
      <c r="C590" s="113"/>
      <c r="D590" s="201"/>
      <c r="E590" s="201"/>
      <c r="F590" s="113"/>
      <c r="G590" s="113"/>
      <c r="H590" s="113"/>
      <c r="I590" s="203"/>
      <c r="J590" s="203"/>
      <c r="K590" s="204"/>
      <c r="L590" s="201"/>
      <c r="M590" s="201"/>
      <c r="N590" s="201"/>
      <c r="O590" s="201"/>
      <c r="P590" s="113"/>
      <c r="Q590" s="113"/>
      <c r="T590" s="201"/>
      <c r="U590" s="113"/>
      <c r="V590" s="113"/>
      <c r="W590" s="113"/>
      <c r="X590" s="113"/>
      <c r="Y590" s="113"/>
      <c r="Z590" s="113"/>
      <c r="AA590" s="113"/>
      <c r="AB590" s="201"/>
      <c r="AC590" s="113"/>
      <c r="AD590" s="113"/>
      <c r="AE590" s="113"/>
      <c r="AF590" s="113"/>
    </row>
    <row r="591" spans="2:32" x14ac:dyDescent="0.2">
      <c r="B591" s="200"/>
      <c r="C591" s="113"/>
      <c r="D591" s="201"/>
      <c r="E591" s="201"/>
      <c r="F591" s="113"/>
      <c r="G591" s="113"/>
      <c r="H591" s="113"/>
      <c r="I591" s="203"/>
      <c r="J591" s="203"/>
      <c r="K591" s="204"/>
      <c r="L591" s="201"/>
      <c r="M591" s="201"/>
      <c r="N591" s="201"/>
      <c r="O591" s="201"/>
      <c r="P591" s="113"/>
      <c r="Q591" s="113"/>
      <c r="T591" s="201"/>
      <c r="U591" s="113"/>
      <c r="V591" s="113"/>
      <c r="W591" s="113"/>
      <c r="X591" s="113"/>
      <c r="Y591" s="113"/>
      <c r="Z591" s="113"/>
      <c r="AA591" s="113"/>
      <c r="AB591" s="201"/>
      <c r="AC591" s="113"/>
      <c r="AD591" s="113"/>
      <c r="AE591" s="113"/>
      <c r="AF591" s="113"/>
    </row>
    <row r="592" spans="2:32" x14ac:dyDescent="0.2">
      <c r="B592" s="200"/>
      <c r="C592" s="113"/>
      <c r="D592" s="201"/>
      <c r="E592" s="201"/>
      <c r="F592" s="113"/>
      <c r="G592" s="113"/>
      <c r="H592" s="113"/>
      <c r="I592" s="203"/>
      <c r="J592" s="203"/>
      <c r="K592" s="204"/>
      <c r="L592" s="201"/>
      <c r="M592" s="201"/>
      <c r="N592" s="201"/>
      <c r="O592" s="201"/>
      <c r="P592" s="113"/>
      <c r="Q592" s="113"/>
      <c r="T592" s="201"/>
      <c r="U592" s="113"/>
      <c r="V592" s="113"/>
      <c r="W592" s="113"/>
      <c r="X592" s="113"/>
      <c r="Y592" s="113"/>
      <c r="Z592" s="113"/>
      <c r="AA592" s="113"/>
      <c r="AB592" s="201"/>
      <c r="AC592" s="113"/>
      <c r="AD592" s="113"/>
      <c r="AE592" s="113"/>
      <c r="AF592" s="113"/>
    </row>
    <row r="593" spans="2:32" x14ac:dyDescent="0.2">
      <c r="B593" s="200"/>
      <c r="C593" s="113"/>
      <c r="D593" s="201"/>
      <c r="E593" s="201"/>
      <c r="F593" s="113"/>
      <c r="G593" s="113"/>
      <c r="H593" s="113"/>
      <c r="I593" s="203"/>
      <c r="J593" s="203"/>
      <c r="K593" s="204"/>
      <c r="L593" s="201"/>
      <c r="M593" s="201"/>
      <c r="N593" s="201"/>
      <c r="O593" s="201"/>
      <c r="P593" s="113"/>
      <c r="Q593" s="113"/>
      <c r="T593" s="201"/>
      <c r="U593" s="113"/>
      <c r="V593" s="113"/>
      <c r="W593" s="113"/>
      <c r="X593" s="113"/>
      <c r="Y593" s="113"/>
      <c r="Z593" s="113"/>
      <c r="AA593" s="113"/>
      <c r="AB593" s="201"/>
      <c r="AC593" s="113"/>
      <c r="AD593" s="113"/>
      <c r="AE593" s="113"/>
      <c r="AF593" s="113"/>
    </row>
    <row r="594" spans="2:32" x14ac:dyDescent="0.2">
      <c r="B594" s="200"/>
      <c r="C594" s="113"/>
      <c r="D594" s="201"/>
      <c r="E594" s="201"/>
      <c r="F594" s="113"/>
      <c r="G594" s="113"/>
      <c r="H594" s="113"/>
      <c r="I594" s="203"/>
      <c r="J594" s="203"/>
      <c r="K594" s="204"/>
      <c r="L594" s="201"/>
      <c r="M594" s="201"/>
      <c r="N594" s="201"/>
      <c r="O594" s="201"/>
      <c r="P594" s="113"/>
      <c r="Q594" s="113"/>
      <c r="T594" s="201"/>
      <c r="U594" s="113"/>
      <c r="V594" s="113"/>
      <c r="W594" s="113"/>
      <c r="X594" s="113"/>
      <c r="Y594" s="113"/>
      <c r="Z594" s="113"/>
      <c r="AA594" s="113"/>
      <c r="AB594" s="201"/>
      <c r="AC594" s="113"/>
      <c r="AD594" s="113"/>
      <c r="AE594" s="113"/>
      <c r="AF594" s="113"/>
    </row>
    <row r="595" spans="2:32" x14ac:dyDescent="0.2">
      <c r="B595" s="200"/>
      <c r="C595" s="113"/>
      <c r="D595" s="201"/>
      <c r="E595" s="201"/>
      <c r="F595" s="113"/>
      <c r="G595" s="113"/>
      <c r="H595" s="113"/>
      <c r="I595" s="203"/>
      <c r="J595" s="203"/>
      <c r="K595" s="204"/>
      <c r="L595" s="201"/>
      <c r="M595" s="201"/>
      <c r="N595" s="201"/>
      <c r="O595" s="201"/>
      <c r="P595" s="113"/>
      <c r="Q595" s="113"/>
      <c r="T595" s="201"/>
      <c r="U595" s="113"/>
      <c r="V595" s="113"/>
      <c r="W595" s="113"/>
      <c r="X595" s="113"/>
      <c r="Y595" s="113"/>
      <c r="Z595" s="113"/>
      <c r="AA595" s="113"/>
      <c r="AB595" s="201"/>
      <c r="AC595" s="113"/>
      <c r="AD595" s="113"/>
      <c r="AE595" s="113"/>
      <c r="AF595" s="113"/>
    </row>
    <row r="596" spans="2:32" x14ac:dyDescent="0.2">
      <c r="B596" s="200"/>
      <c r="C596" s="113"/>
      <c r="D596" s="201"/>
      <c r="E596" s="201"/>
      <c r="F596" s="113"/>
      <c r="G596" s="113"/>
      <c r="H596" s="113"/>
      <c r="I596" s="203"/>
      <c r="J596" s="203"/>
      <c r="K596" s="204"/>
      <c r="L596" s="201"/>
      <c r="M596" s="201"/>
      <c r="N596" s="201"/>
      <c r="O596" s="201"/>
      <c r="P596" s="113"/>
      <c r="Q596" s="113"/>
      <c r="T596" s="201"/>
      <c r="U596" s="113"/>
      <c r="V596" s="113"/>
      <c r="W596" s="113"/>
      <c r="X596" s="113"/>
      <c r="Y596" s="113"/>
      <c r="Z596" s="113"/>
      <c r="AA596" s="113"/>
      <c r="AB596" s="201"/>
      <c r="AC596" s="113"/>
      <c r="AD596" s="113"/>
      <c r="AE596" s="113"/>
      <c r="AF596" s="113"/>
    </row>
    <row r="597" spans="2:32" x14ac:dyDescent="0.2">
      <c r="B597" s="200"/>
      <c r="C597" s="113"/>
      <c r="D597" s="201"/>
      <c r="E597" s="201"/>
      <c r="F597" s="113"/>
      <c r="G597" s="113"/>
      <c r="H597" s="113"/>
      <c r="I597" s="203"/>
      <c r="J597" s="203"/>
      <c r="K597" s="204"/>
      <c r="L597" s="201"/>
      <c r="M597" s="201"/>
      <c r="N597" s="201"/>
      <c r="O597" s="201"/>
      <c r="P597" s="113"/>
      <c r="Q597" s="113"/>
      <c r="T597" s="201"/>
      <c r="U597" s="113"/>
      <c r="V597" s="113"/>
      <c r="W597" s="113"/>
      <c r="X597" s="113"/>
      <c r="Y597" s="113"/>
      <c r="Z597" s="113"/>
      <c r="AA597" s="113"/>
      <c r="AB597" s="201"/>
      <c r="AC597" s="113"/>
      <c r="AD597" s="113"/>
      <c r="AE597" s="113"/>
      <c r="AF597" s="113"/>
    </row>
    <row r="598" spans="2:32" x14ac:dyDescent="0.2">
      <c r="B598" s="200"/>
      <c r="C598" s="113"/>
      <c r="D598" s="201"/>
      <c r="E598" s="201"/>
      <c r="F598" s="113"/>
      <c r="G598" s="113"/>
      <c r="H598" s="113"/>
      <c r="I598" s="203"/>
      <c r="J598" s="203"/>
      <c r="K598" s="204"/>
      <c r="L598" s="201"/>
      <c r="M598" s="201"/>
      <c r="N598" s="201"/>
      <c r="O598" s="201"/>
      <c r="P598" s="113"/>
      <c r="Q598" s="113"/>
      <c r="T598" s="201"/>
      <c r="U598" s="113"/>
      <c r="V598" s="113"/>
      <c r="W598" s="113"/>
      <c r="X598" s="113"/>
      <c r="Y598" s="113"/>
      <c r="Z598" s="113"/>
      <c r="AA598" s="113"/>
      <c r="AB598" s="201"/>
      <c r="AC598" s="113"/>
      <c r="AD598" s="113"/>
      <c r="AE598" s="113"/>
      <c r="AF598" s="113"/>
    </row>
    <row r="599" spans="2:32" x14ac:dyDescent="0.2">
      <c r="B599" s="200"/>
      <c r="C599" s="113"/>
      <c r="D599" s="201"/>
      <c r="E599" s="201"/>
      <c r="F599" s="113"/>
      <c r="G599" s="113"/>
      <c r="H599" s="113"/>
      <c r="I599" s="203"/>
      <c r="J599" s="203"/>
      <c r="K599" s="204"/>
      <c r="L599" s="201"/>
      <c r="M599" s="201"/>
      <c r="N599" s="201"/>
      <c r="O599" s="201"/>
      <c r="P599" s="113"/>
      <c r="Q599" s="113"/>
      <c r="T599" s="201"/>
      <c r="U599" s="113"/>
      <c r="V599" s="113"/>
      <c r="W599" s="113"/>
      <c r="X599" s="113"/>
      <c r="Y599" s="113"/>
      <c r="Z599" s="113"/>
      <c r="AA599" s="113"/>
      <c r="AB599" s="201"/>
      <c r="AC599" s="113"/>
      <c r="AD599" s="113"/>
      <c r="AE599" s="113"/>
      <c r="AF599" s="113"/>
    </row>
    <row r="600" spans="2:32" x14ac:dyDescent="0.2">
      <c r="B600" s="200"/>
      <c r="C600" s="113"/>
      <c r="D600" s="201"/>
      <c r="E600" s="201"/>
      <c r="F600" s="113"/>
      <c r="G600" s="113"/>
      <c r="H600" s="113"/>
      <c r="I600" s="203"/>
      <c r="J600" s="203"/>
      <c r="K600" s="204"/>
      <c r="L600" s="201"/>
      <c r="M600" s="201"/>
      <c r="N600" s="201"/>
      <c r="O600" s="201"/>
      <c r="P600" s="113"/>
      <c r="Q600" s="113"/>
      <c r="T600" s="201"/>
      <c r="U600" s="113"/>
      <c r="V600" s="113"/>
      <c r="W600" s="113"/>
      <c r="X600" s="113"/>
      <c r="Y600" s="113"/>
      <c r="Z600" s="113"/>
      <c r="AA600" s="113"/>
      <c r="AB600" s="201"/>
      <c r="AC600" s="113"/>
      <c r="AD600" s="113"/>
      <c r="AE600" s="113"/>
      <c r="AF600" s="113"/>
    </row>
    <row r="601" spans="2:32" x14ac:dyDescent="0.2">
      <c r="B601" s="200"/>
      <c r="C601" s="113"/>
      <c r="D601" s="201"/>
      <c r="E601" s="201"/>
      <c r="F601" s="113"/>
      <c r="G601" s="113"/>
      <c r="H601" s="113"/>
      <c r="I601" s="203"/>
      <c r="J601" s="203"/>
      <c r="K601" s="204"/>
      <c r="L601" s="201"/>
      <c r="M601" s="201"/>
      <c r="N601" s="201"/>
      <c r="O601" s="201"/>
      <c r="P601" s="113"/>
      <c r="Q601" s="113"/>
      <c r="T601" s="201"/>
      <c r="U601" s="113"/>
      <c r="V601" s="113"/>
      <c r="W601" s="113"/>
      <c r="X601" s="113"/>
      <c r="Y601" s="113"/>
      <c r="Z601" s="113"/>
      <c r="AA601" s="113"/>
      <c r="AB601" s="201"/>
      <c r="AC601" s="113"/>
      <c r="AD601" s="113"/>
      <c r="AE601" s="113"/>
      <c r="AF601" s="113"/>
    </row>
    <row r="602" spans="2:32" x14ac:dyDescent="0.2">
      <c r="B602" s="200"/>
      <c r="C602" s="113"/>
      <c r="D602" s="201"/>
      <c r="E602" s="201"/>
      <c r="F602" s="113"/>
      <c r="G602" s="113"/>
      <c r="H602" s="113"/>
      <c r="I602" s="203"/>
      <c r="J602" s="203"/>
      <c r="K602" s="204"/>
      <c r="L602" s="201"/>
      <c r="M602" s="201"/>
      <c r="N602" s="201"/>
      <c r="O602" s="201"/>
      <c r="P602" s="113"/>
      <c r="Q602" s="113"/>
      <c r="T602" s="201"/>
      <c r="U602" s="113"/>
      <c r="V602" s="113"/>
      <c r="W602" s="113"/>
      <c r="X602" s="113"/>
      <c r="Y602" s="113"/>
      <c r="Z602" s="113"/>
      <c r="AA602" s="113"/>
      <c r="AB602" s="201"/>
      <c r="AC602" s="113"/>
      <c r="AD602" s="113"/>
      <c r="AE602" s="113"/>
      <c r="AF602" s="113"/>
    </row>
    <row r="603" spans="2:32" x14ac:dyDescent="0.2">
      <c r="B603" s="200"/>
      <c r="C603" s="113"/>
      <c r="D603" s="201"/>
      <c r="E603" s="201"/>
      <c r="F603" s="113"/>
      <c r="G603" s="113"/>
      <c r="H603" s="113"/>
      <c r="I603" s="203"/>
      <c r="J603" s="203"/>
      <c r="K603" s="204"/>
      <c r="L603" s="201"/>
      <c r="M603" s="201"/>
      <c r="N603" s="201"/>
      <c r="O603" s="201"/>
      <c r="P603" s="113"/>
      <c r="Q603" s="113"/>
      <c r="T603" s="201"/>
      <c r="U603" s="113"/>
      <c r="V603" s="113"/>
      <c r="W603" s="113"/>
      <c r="X603" s="113"/>
      <c r="Y603" s="113"/>
      <c r="Z603" s="113"/>
      <c r="AA603" s="113"/>
      <c r="AB603" s="201"/>
      <c r="AC603" s="113"/>
      <c r="AD603" s="113"/>
      <c r="AE603" s="113"/>
      <c r="AF603" s="113"/>
    </row>
    <row r="604" spans="2:32" x14ac:dyDescent="0.2">
      <c r="B604" s="200"/>
      <c r="C604" s="113"/>
      <c r="D604" s="201"/>
      <c r="E604" s="201"/>
      <c r="F604" s="113"/>
      <c r="G604" s="113"/>
      <c r="H604" s="113"/>
      <c r="I604" s="203"/>
      <c r="J604" s="203"/>
      <c r="K604" s="204"/>
      <c r="L604" s="201"/>
      <c r="M604" s="201"/>
      <c r="N604" s="201"/>
      <c r="O604" s="201"/>
      <c r="P604" s="113"/>
      <c r="Q604" s="113"/>
      <c r="T604" s="201"/>
      <c r="U604" s="113"/>
      <c r="V604" s="113"/>
      <c r="W604" s="113"/>
      <c r="X604" s="113"/>
      <c r="Y604" s="113"/>
      <c r="Z604" s="113"/>
      <c r="AA604" s="113"/>
      <c r="AB604" s="201"/>
      <c r="AC604" s="113"/>
      <c r="AD604" s="113"/>
      <c r="AE604" s="113"/>
      <c r="AF604" s="113"/>
    </row>
    <row r="605" spans="2:32" x14ac:dyDescent="0.2">
      <c r="B605" s="200"/>
      <c r="C605" s="113"/>
      <c r="D605" s="201"/>
      <c r="E605" s="201"/>
      <c r="F605" s="113"/>
      <c r="G605" s="113"/>
      <c r="H605" s="113"/>
      <c r="I605" s="203"/>
      <c r="J605" s="203"/>
      <c r="K605" s="204"/>
      <c r="L605" s="201"/>
      <c r="M605" s="201"/>
      <c r="N605" s="201"/>
      <c r="O605" s="201"/>
      <c r="P605" s="113"/>
      <c r="Q605" s="113"/>
      <c r="T605" s="201"/>
      <c r="U605" s="113"/>
      <c r="V605" s="113"/>
      <c r="W605" s="113"/>
      <c r="X605" s="113"/>
      <c r="Y605" s="113"/>
      <c r="Z605" s="113"/>
      <c r="AA605" s="113"/>
      <c r="AB605" s="201"/>
      <c r="AC605" s="113"/>
      <c r="AD605" s="113"/>
      <c r="AE605" s="113"/>
      <c r="AF605" s="113"/>
    </row>
    <row r="606" spans="2:32" x14ac:dyDescent="0.2">
      <c r="B606" s="200"/>
      <c r="C606" s="113"/>
      <c r="D606" s="201"/>
      <c r="E606" s="201"/>
      <c r="F606" s="113"/>
      <c r="G606" s="113"/>
      <c r="H606" s="113"/>
      <c r="I606" s="203"/>
      <c r="J606" s="203"/>
      <c r="K606" s="204"/>
      <c r="L606" s="201"/>
      <c r="M606" s="201"/>
      <c r="N606" s="201"/>
      <c r="O606" s="201"/>
      <c r="P606" s="113"/>
      <c r="Q606" s="113"/>
      <c r="T606" s="201"/>
      <c r="U606" s="113"/>
      <c r="V606" s="113"/>
      <c r="W606" s="113"/>
      <c r="X606" s="113"/>
      <c r="Y606" s="113"/>
      <c r="Z606" s="113"/>
      <c r="AA606" s="113"/>
      <c r="AB606" s="201"/>
      <c r="AC606" s="113"/>
      <c r="AD606" s="113"/>
      <c r="AE606" s="113"/>
      <c r="AF606" s="113"/>
    </row>
    <row r="607" spans="2:32" x14ac:dyDescent="0.2">
      <c r="B607" s="200"/>
      <c r="C607" s="113"/>
      <c r="D607" s="201"/>
      <c r="E607" s="201"/>
      <c r="F607" s="113"/>
      <c r="G607" s="113"/>
      <c r="H607" s="113"/>
      <c r="I607" s="203"/>
      <c r="J607" s="203"/>
      <c r="K607" s="204"/>
      <c r="L607" s="201"/>
      <c r="M607" s="201"/>
      <c r="N607" s="201"/>
      <c r="O607" s="201"/>
      <c r="P607" s="113"/>
      <c r="Q607" s="113"/>
      <c r="T607" s="201"/>
      <c r="U607" s="113"/>
      <c r="V607" s="113"/>
      <c r="W607" s="113"/>
      <c r="X607" s="113"/>
      <c r="Y607" s="113"/>
      <c r="Z607" s="113"/>
      <c r="AA607" s="113"/>
      <c r="AB607" s="201"/>
      <c r="AC607" s="113"/>
      <c r="AD607" s="113"/>
      <c r="AE607" s="113"/>
      <c r="AF607" s="113"/>
    </row>
    <row r="608" spans="2:32" x14ac:dyDescent="0.2">
      <c r="B608" s="200"/>
      <c r="C608" s="113"/>
      <c r="D608" s="201"/>
      <c r="E608" s="201"/>
      <c r="F608" s="113"/>
      <c r="G608" s="113"/>
      <c r="H608" s="113"/>
      <c r="I608" s="203"/>
      <c r="J608" s="203"/>
      <c r="K608" s="204"/>
      <c r="L608" s="201"/>
      <c r="M608" s="201"/>
      <c r="N608" s="201"/>
      <c r="O608" s="201"/>
      <c r="P608" s="113"/>
      <c r="Q608" s="113"/>
      <c r="T608" s="201"/>
      <c r="U608" s="113"/>
      <c r="V608" s="113"/>
      <c r="W608" s="113"/>
      <c r="X608" s="113"/>
      <c r="Y608" s="113"/>
      <c r="Z608" s="113"/>
      <c r="AA608" s="113"/>
      <c r="AB608" s="201"/>
      <c r="AC608" s="113"/>
      <c r="AD608" s="113"/>
      <c r="AE608" s="113"/>
      <c r="AF608" s="113"/>
    </row>
    <row r="609" spans="2:32" x14ac:dyDescent="0.2">
      <c r="B609" s="200"/>
      <c r="C609" s="113"/>
      <c r="D609" s="201"/>
      <c r="E609" s="201"/>
      <c r="F609" s="113"/>
      <c r="G609" s="113"/>
      <c r="H609" s="113"/>
      <c r="I609" s="203"/>
      <c r="J609" s="203"/>
      <c r="K609" s="204"/>
      <c r="L609" s="201"/>
      <c r="M609" s="201"/>
      <c r="N609" s="201"/>
      <c r="O609" s="201"/>
      <c r="P609" s="113"/>
      <c r="Q609" s="113"/>
      <c r="T609" s="201"/>
      <c r="U609" s="113"/>
      <c r="V609" s="113"/>
      <c r="W609" s="113"/>
      <c r="X609" s="113"/>
      <c r="Y609" s="113"/>
      <c r="Z609" s="113"/>
      <c r="AA609" s="113"/>
      <c r="AB609" s="201"/>
      <c r="AC609" s="113"/>
      <c r="AD609" s="113"/>
      <c r="AE609" s="113"/>
      <c r="AF609" s="113"/>
    </row>
    <row r="610" spans="2:32" x14ac:dyDescent="0.2">
      <c r="B610" s="200"/>
      <c r="C610" s="113"/>
      <c r="D610" s="201"/>
      <c r="E610" s="201"/>
      <c r="F610" s="113"/>
      <c r="G610" s="113"/>
      <c r="H610" s="113"/>
      <c r="I610" s="203"/>
      <c r="J610" s="203"/>
      <c r="K610" s="204"/>
      <c r="L610" s="201"/>
      <c r="M610" s="201"/>
      <c r="N610" s="201"/>
      <c r="O610" s="201"/>
      <c r="P610" s="113"/>
      <c r="Q610" s="113"/>
      <c r="T610" s="201"/>
      <c r="U610" s="113"/>
      <c r="V610" s="113"/>
      <c r="W610" s="113"/>
      <c r="X610" s="113"/>
      <c r="Y610" s="113"/>
      <c r="Z610" s="113"/>
      <c r="AA610" s="113"/>
      <c r="AB610" s="201"/>
      <c r="AC610" s="113"/>
      <c r="AD610" s="113"/>
      <c r="AE610" s="113"/>
      <c r="AF610" s="113"/>
    </row>
    <row r="611" spans="2:32" x14ac:dyDescent="0.2">
      <c r="B611" s="200"/>
      <c r="C611" s="113"/>
      <c r="D611" s="201"/>
      <c r="E611" s="201"/>
      <c r="F611" s="113"/>
      <c r="G611" s="113"/>
      <c r="H611" s="113"/>
      <c r="I611" s="203"/>
      <c r="J611" s="203"/>
      <c r="K611" s="204"/>
      <c r="L611" s="201"/>
      <c r="M611" s="201"/>
      <c r="N611" s="201"/>
      <c r="O611" s="201"/>
      <c r="P611" s="113"/>
      <c r="Q611" s="113"/>
      <c r="T611" s="201"/>
      <c r="U611" s="113"/>
      <c r="V611" s="113"/>
      <c r="W611" s="113"/>
      <c r="X611" s="113"/>
      <c r="Y611" s="113"/>
      <c r="Z611" s="113"/>
      <c r="AA611" s="113"/>
      <c r="AB611" s="201"/>
      <c r="AC611" s="113"/>
      <c r="AD611" s="113"/>
      <c r="AE611" s="113"/>
      <c r="AF611" s="113"/>
    </row>
    <row r="612" spans="2:32" x14ac:dyDescent="0.2">
      <c r="B612" s="200"/>
      <c r="C612" s="113"/>
      <c r="D612" s="201"/>
      <c r="E612" s="201"/>
      <c r="F612" s="113"/>
      <c r="G612" s="113"/>
      <c r="H612" s="113"/>
      <c r="I612" s="203"/>
      <c r="J612" s="203"/>
      <c r="K612" s="204"/>
      <c r="L612" s="201"/>
      <c r="M612" s="201"/>
      <c r="N612" s="201"/>
      <c r="O612" s="201"/>
      <c r="P612" s="113"/>
      <c r="Q612" s="113"/>
      <c r="T612" s="201"/>
      <c r="U612" s="113"/>
      <c r="V612" s="113"/>
      <c r="W612" s="113"/>
      <c r="X612" s="113"/>
      <c r="Y612" s="113"/>
      <c r="Z612" s="113"/>
      <c r="AA612" s="113"/>
      <c r="AB612" s="201"/>
      <c r="AC612" s="113"/>
      <c r="AD612" s="113"/>
      <c r="AE612" s="113"/>
      <c r="AF612" s="113"/>
    </row>
    <row r="613" spans="2:32" x14ac:dyDescent="0.2">
      <c r="B613" s="200"/>
      <c r="C613" s="113"/>
      <c r="D613" s="201"/>
      <c r="E613" s="201"/>
      <c r="F613" s="113"/>
      <c r="G613" s="113"/>
      <c r="H613" s="113"/>
      <c r="I613" s="203"/>
      <c r="J613" s="203"/>
      <c r="K613" s="204"/>
      <c r="L613" s="201"/>
      <c r="M613" s="201"/>
      <c r="N613" s="201"/>
      <c r="O613" s="201"/>
      <c r="P613" s="113"/>
      <c r="Q613" s="113"/>
      <c r="T613" s="201"/>
      <c r="U613" s="113"/>
      <c r="V613" s="113"/>
      <c r="W613" s="113"/>
      <c r="X613" s="113"/>
      <c r="Y613" s="113"/>
      <c r="Z613" s="113"/>
      <c r="AA613" s="113"/>
      <c r="AB613" s="201"/>
      <c r="AC613" s="113"/>
      <c r="AD613" s="113"/>
      <c r="AE613" s="113"/>
      <c r="AF613" s="113"/>
    </row>
    <row r="614" spans="2:32" x14ac:dyDescent="0.2">
      <c r="B614" s="200"/>
      <c r="C614" s="113"/>
      <c r="D614" s="201"/>
      <c r="E614" s="201"/>
      <c r="F614" s="113"/>
      <c r="G614" s="113"/>
      <c r="H614" s="113"/>
      <c r="I614" s="203"/>
      <c r="J614" s="203"/>
      <c r="K614" s="204"/>
      <c r="L614" s="201"/>
      <c r="M614" s="201"/>
      <c r="N614" s="201"/>
      <c r="O614" s="201"/>
      <c r="P614" s="113"/>
      <c r="Q614" s="113"/>
      <c r="T614" s="201"/>
      <c r="U614" s="113"/>
      <c r="V614" s="113"/>
      <c r="W614" s="113"/>
      <c r="X614" s="113"/>
      <c r="Y614" s="113"/>
      <c r="Z614" s="113"/>
      <c r="AA614" s="113"/>
      <c r="AB614" s="201"/>
      <c r="AC614" s="113"/>
      <c r="AD614" s="113"/>
      <c r="AE614" s="113"/>
      <c r="AF614" s="113"/>
    </row>
    <row r="615" spans="2:32" x14ac:dyDescent="0.2">
      <c r="B615" s="200"/>
      <c r="C615" s="113"/>
      <c r="D615" s="201"/>
      <c r="E615" s="201"/>
      <c r="F615" s="113"/>
      <c r="G615" s="113"/>
      <c r="H615" s="113"/>
      <c r="I615" s="203"/>
      <c r="J615" s="203"/>
      <c r="K615" s="204"/>
      <c r="L615" s="201"/>
      <c r="M615" s="201"/>
      <c r="N615" s="201"/>
      <c r="O615" s="201"/>
      <c r="P615" s="113"/>
      <c r="Q615" s="113"/>
      <c r="T615" s="201"/>
      <c r="U615" s="113"/>
      <c r="V615" s="113"/>
      <c r="W615" s="113"/>
      <c r="X615" s="113"/>
      <c r="Y615" s="113"/>
      <c r="Z615" s="113"/>
      <c r="AA615" s="113"/>
      <c r="AB615" s="201"/>
      <c r="AC615" s="113"/>
      <c r="AD615" s="113"/>
      <c r="AE615" s="113"/>
      <c r="AF615" s="113"/>
    </row>
    <row r="616" spans="2:32" x14ac:dyDescent="0.2">
      <c r="B616" s="200"/>
      <c r="C616" s="113"/>
      <c r="D616" s="201"/>
      <c r="E616" s="201"/>
      <c r="F616" s="113"/>
      <c r="G616" s="113"/>
      <c r="H616" s="113"/>
      <c r="I616" s="203"/>
      <c r="J616" s="203"/>
      <c r="K616" s="204"/>
      <c r="L616" s="201"/>
      <c r="M616" s="201"/>
      <c r="N616" s="201"/>
      <c r="O616" s="201"/>
      <c r="P616" s="113"/>
      <c r="Q616" s="113"/>
      <c r="T616" s="201"/>
      <c r="U616" s="113"/>
      <c r="V616" s="113"/>
      <c r="W616" s="113"/>
      <c r="X616" s="113"/>
      <c r="Y616" s="113"/>
      <c r="Z616" s="113"/>
      <c r="AA616" s="113"/>
      <c r="AB616" s="201"/>
      <c r="AC616" s="113"/>
      <c r="AD616" s="113"/>
      <c r="AE616" s="113"/>
      <c r="AF616" s="113"/>
    </row>
    <row r="617" spans="2:32" x14ac:dyDescent="0.2">
      <c r="B617" s="200"/>
      <c r="C617" s="113"/>
      <c r="D617" s="201"/>
      <c r="E617" s="201"/>
      <c r="F617" s="113"/>
      <c r="G617" s="113"/>
      <c r="H617" s="113"/>
      <c r="I617" s="203"/>
      <c r="J617" s="203"/>
      <c r="K617" s="204"/>
      <c r="L617" s="201"/>
      <c r="M617" s="201"/>
      <c r="N617" s="201"/>
      <c r="O617" s="201"/>
      <c r="P617" s="113"/>
      <c r="Q617" s="113"/>
      <c r="T617" s="201"/>
      <c r="U617" s="113"/>
      <c r="V617" s="113"/>
      <c r="W617" s="113"/>
      <c r="X617" s="113"/>
      <c r="Y617" s="113"/>
      <c r="Z617" s="113"/>
      <c r="AA617" s="113"/>
      <c r="AB617" s="201"/>
      <c r="AC617" s="113"/>
      <c r="AD617" s="113"/>
      <c r="AE617" s="113"/>
      <c r="AF617" s="113"/>
    </row>
    <row r="618" spans="2:32" x14ac:dyDescent="0.2">
      <c r="B618" s="200"/>
      <c r="C618" s="113"/>
      <c r="D618" s="201"/>
      <c r="E618" s="201"/>
      <c r="F618" s="113"/>
      <c r="G618" s="113"/>
      <c r="H618" s="113"/>
      <c r="I618" s="203"/>
      <c r="J618" s="203"/>
      <c r="K618" s="204"/>
      <c r="L618" s="201"/>
      <c r="M618" s="201"/>
      <c r="N618" s="201"/>
      <c r="O618" s="201"/>
      <c r="P618" s="113"/>
      <c r="Q618" s="113"/>
      <c r="T618" s="201"/>
      <c r="U618" s="113"/>
      <c r="V618" s="113"/>
      <c r="W618" s="113"/>
      <c r="X618" s="113"/>
      <c r="Y618" s="113"/>
      <c r="Z618" s="113"/>
      <c r="AA618" s="113"/>
      <c r="AB618" s="201"/>
      <c r="AC618" s="113"/>
      <c r="AD618" s="113"/>
      <c r="AE618" s="113"/>
      <c r="AF618" s="113"/>
    </row>
    <row r="619" spans="2:32" x14ac:dyDescent="0.2">
      <c r="B619" s="200"/>
      <c r="C619" s="113"/>
      <c r="D619" s="201"/>
      <c r="E619" s="201"/>
      <c r="F619" s="113"/>
      <c r="G619" s="113"/>
      <c r="H619" s="113"/>
      <c r="I619" s="203"/>
      <c r="J619" s="203"/>
      <c r="K619" s="204"/>
      <c r="L619" s="201"/>
      <c r="M619" s="201"/>
      <c r="N619" s="201"/>
      <c r="O619" s="201"/>
      <c r="P619" s="113"/>
      <c r="Q619" s="113"/>
      <c r="T619" s="201"/>
      <c r="U619" s="113"/>
      <c r="V619" s="113"/>
      <c r="W619" s="113"/>
      <c r="X619" s="113"/>
      <c r="Y619" s="113"/>
      <c r="Z619" s="113"/>
      <c r="AA619" s="113"/>
      <c r="AB619" s="201"/>
      <c r="AC619" s="113"/>
      <c r="AD619" s="113"/>
      <c r="AE619" s="113"/>
      <c r="AF619" s="113"/>
    </row>
    <row r="620" spans="2:32" x14ac:dyDescent="0.2">
      <c r="B620" s="200"/>
      <c r="C620" s="113"/>
      <c r="D620" s="201"/>
      <c r="E620" s="201"/>
      <c r="F620" s="113"/>
      <c r="G620" s="113"/>
      <c r="H620" s="113"/>
      <c r="I620" s="203"/>
      <c r="J620" s="203"/>
      <c r="K620" s="204"/>
      <c r="L620" s="201"/>
      <c r="M620" s="201"/>
      <c r="N620" s="201"/>
      <c r="O620" s="201"/>
      <c r="P620" s="113"/>
      <c r="Q620" s="113"/>
      <c r="T620" s="201"/>
      <c r="U620" s="113"/>
      <c r="V620" s="113"/>
      <c r="W620" s="113"/>
      <c r="X620" s="113"/>
      <c r="Y620" s="113"/>
      <c r="Z620" s="113"/>
      <c r="AA620" s="113"/>
      <c r="AB620" s="201"/>
      <c r="AC620" s="113"/>
      <c r="AD620" s="113"/>
      <c r="AE620" s="113"/>
      <c r="AF620" s="113"/>
    </row>
    <row r="621" spans="2:32" x14ac:dyDescent="0.2">
      <c r="B621" s="200"/>
      <c r="C621" s="113"/>
      <c r="D621" s="201"/>
      <c r="E621" s="201"/>
      <c r="F621" s="113"/>
      <c r="G621" s="113"/>
      <c r="H621" s="113"/>
      <c r="I621" s="203"/>
      <c r="J621" s="203"/>
      <c r="K621" s="204"/>
      <c r="L621" s="201"/>
      <c r="M621" s="201"/>
      <c r="N621" s="201"/>
      <c r="O621" s="201"/>
      <c r="P621" s="113"/>
      <c r="Q621" s="113"/>
      <c r="T621" s="201"/>
      <c r="U621" s="113"/>
      <c r="V621" s="113"/>
      <c r="W621" s="113"/>
      <c r="X621" s="113"/>
      <c r="Y621" s="113"/>
      <c r="Z621" s="113"/>
      <c r="AA621" s="113"/>
      <c r="AB621" s="201"/>
      <c r="AC621" s="113"/>
      <c r="AD621" s="113"/>
      <c r="AE621" s="113"/>
      <c r="AF621" s="113"/>
    </row>
    <row r="622" spans="2:32" x14ac:dyDescent="0.2">
      <c r="B622" s="200"/>
      <c r="C622" s="113"/>
      <c r="D622" s="201"/>
      <c r="E622" s="201"/>
      <c r="F622" s="113"/>
      <c r="G622" s="113"/>
      <c r="H622" s="113"/>
      <c r="I622" s="203"/>
      <c r="J622" s="203"/>
      <c r="K622" s="204"/>
      <c r="L622" s="201"/>
      <c r="M622" s="201"/>
      <c r="N622" s="201"/>
      <c r="O622" s="201"/>
      <c r="P622" s="113"/>
      <c r="Q622" s="113"/>
      <c r="T622" s="201"/>
      <c r="U622" s="113"/>
      <c r="V622" s="113"/>
      <c r="W622" s="113"/>
      <c r="X622" s="113"/>
      <c r="Y622" s="113"/>
      <c r="Z622" s="113"/>
      <c r="AA622" s="113"/>
      <c r="AB622" s="201"/>
      <c r="AC622" s="113"/>
      <c r="AD622" s="113"/>
      <c r="AE622" s="113"/>
      <c r="AF622" s="113"/>
    </row>
    <row r="623" spans="2:32" x14ac:dyDescent="0.2">
      <c r="B623" s="200"/>
      <c r="C623" s="113"/>
      <c r="D623" s="201"/>
      <c r="E623" s="201"/>
      <c r="F623" s="113"/>
      <c r="G623" s="113"/>
      <c r="H623" s="113"/>
      <c r="I623" s="203"/>
      <c r="J623" s="203"/>
      <c r="K623" s="204"/>
      <c r="L623" s="201"/>
      <c r="M623" s="201"/>
      <c r="N623" s="201"/>
      <c r="O623" s="201"/>
      <c r="P623" s="113"/>
      <c r="Q623" s="113"/>
      <c r="T623" s="201"/>
      <c r="U623" s="113"/>
      <c r="V623" s="113"/>
      <c r="W623" s="113"/>
      <c r="X623" s="113"/>
      <c r="Y623" s="113"/>
      <c r="Z623" s="113"/>
      <c r="AA623" s="113"/>
      <c r="AB623" s="201"/>
      <c r="AC623" s="113"/>
      <c r="AD623" s="113"/>
      <c r="AE623" s="113"/>
      <c r="AF623" s="113"/>
    </row>
    <row r="624" spans="2:32" x14ac:dyDescent="0.2">
      <c r="B624" s="200"/>
      <c r="C624" s="113"/>
      <c r="D624" s="201"/>
      <c r="E624" s="201"/>
      <c r="F624" s="113"/>
      <c r="G624" s="113"/>
      <c r="H624" s="113"/>
      <c r="I624" s="203"/>
      <c r="J624" s="203"/>
      <c r="K624" s="204"/>
      <c r="L624" s="201"/>
      <c r="M624" s="201"/>
      <c r="N624" s="201"/>
      <c r="O624" s="201"/>
      <c r="P624" s="113"/>
      <c r="Q624" s="113"/>
      <c r="T624" s="201"/>
      <c r="U624" s="113"/>
      <c r="V624" s="113"/>
      <c r="W624" s="113"/>
      <c r="X624" s="113"/>
      <c r="Y624" s="113"/>
      <c r="Z624" s="113"/>
      <c r="AA624" s="113"/>
      <c r="AB624" s="201"/>
      <c r="AC624" s="113"/>
      <c r="AD624" s="113"/>
      <c r="AE624" s="113"/>
      <c r="AF624" s="113"/>
    </row>
    <row r="625" spans="2:32" x14ac:dyDescent="0.2">
      <c r="B625" s="200"/>
      <c r="C625" s="113"/>
      <c r="D625" s="201"/>
      <c r="E625" s="201"/>
      <c r="F625" s="113"/>
      <c r="G625" s="113"/>
      <c r="H625" s="113"/>
      <c r="I625" s="203"/>
      <c r="J625" s="203"/>
      <c r="K625" s="204"/>
      <c r="L625" s="201"/>
      <c r="M625" s="201"/>
      <c r="N625" s="201"/>
      <c r="O625" s="201"/>
      <c r="P625" s="113"/>
      <c r="Q625" s="113"/>
      <c r="T625" s="201"/>
      <c r="U625" s="113"/>
      <c r="V625" s="113"/>
      <c r="W625" s="113"/>
      <c r="X625" s="113"/>
      <c r="Y625" s="113"/>
      <c r="Z625" s="113"/>
      <c r="AA625" s="113"/>
      <c r="AB625" s="201"/>
      <c r="AC625" s="113"/>
      <c r="AD625" s="113"/>
      <c r="AE625" s="113"/>
      <c r="AF625" s="113"/>
    </row>
    <row r="626" spans="2:32" x14ac:dyDescent="0.2">
      <c r="B626" s="200"/>
      <c r="C626" s="113"/>
      <c r="D626" s="201"/>
      <c r="E626" s="201"/>
      <c r="F626" s="113"/>
      <c r="G626" s="113"/>
      <c r="H626" s="113"/>
      <c r="I626" s="203"/>
      <c r="J626" s="203"/>
      <c r="K626" s="204"/>
      <c r="L626" s="201"/>
      <c r="M626" s="201"/>
      <c r="N626" s="201"/>
      <c r="O626" s="201"/>
      <c r="P626" s="113"/>
      <c r="Q626" s="113"/>
      <c r="T626" s="201"/>
      <c r="U626" s="113"/>
      <c r="V626" s="113"/>
      <c r="W626" s="113"/>
      <c r="X626" s="113"/>
      <c r="Y626" s="113"/>
      <c r="Z626" s="113"/>
      <c r="AA626" s="113"/>
      <c r="AB626" s="201"/>
      <c r="AC626" s="113"/>
      <c r="AD626" s="113"/>
      <c r="AE626" s="113"/>
      <c r="AF626" s="113"/>
    </row>
    <row r="627" spans="2:32" x14ac:dyDescent="0.2">
      <c r="B627" s="200"/>
      <c r="C627" s="113"/>
      <c r="D627" s="201"/>
      <c r="E627" s="201"/>
      <c r="F627" s="113"/>
      <c r="G627" s="113"/>
      <c r="H627" s="113"/>
      <c r="I627" s="203"/>
      <c r="J627" s="203"/>
      <c r="K627" s="204"/>
      <c r="L627" s="201"/>
      <c r="M627" s="201"/>
      <c r="N627" s="201"/>
      <c r="O627" s="201"/>
      <c r="P627" s="113"/>
      <c r="Q627" s="113"/>
      <c r="T627" s="201"/>
      <c r="U627" s="113"/>
      <c r="V627" s="113"/>
      <c r="W627" s="113"/>
      <c r="X627" s="113"/>
      <c r="Y627" s="113"/>
      <c r="Z627" s="113"/>
      <c r="AA627" s="113"/>
      <c r="AB627" s="201"/>
      <c r="AC627" s="113"/>
      <c r="AD627" s="113"/>
      <c r="AE627" s="113"/>
      <c r="AF627" s="113"/>
    </row>
    <row r="628" spans="2:32" x14ac:dyDescent="0.2">
      <c r="B628" s="200"/>
      <c r="C628" s="113"/>
      <c r="D628" s="201"/>
      <c r="E628" s="201"/>
      <c r="F628" s="113"/>
      <c r="G628" s="113"/>
      <c r="H628" s="113"/>
      <c r="I628" s="203"/>
      <c r="J628" s="203"/>
      <c r="K628" s="204"/>
      <c r="L628" s="201"/>
      <c r="M628" s="201"/>
      <c r="N628" s="201"/>
      <c r="O628" s="201"/>
      <c r="P628" s="113"/>
      <c r="Q628" s="113"/>
      <c r="T628" s="201"/>
      <c r="U628" s="113"/>
      <c r="V628" s="113"/>
      <c r="W628" s="113"/>
      <c r="X628" s="113"/>
      <c r="Y628" s="113"/>
      <c r="Z628" s="113"/>
      <c r="AA628" s="113"/>
      <c r="AB628" s="201"/>
      <c r="AC628" s="113"/>
      <c r="AD628" s="113"/>
      <c r="AE628" s="113"/>
      <c r="AF628" s="113"/>
    </row>
    <row r="629" spans="2:32" x14ac:dyDescent="0.2">
      <c r="B629" s="200"/>
      <c r="C629" s="113"/>
      <c r="D629" s="201"/>
      <c r="E629" s="201"/>
      <c r="F629" s="113"/>
      <c r="G629" s="113"/>
      <c r="H629" s="113"/>
      <c r="I629" s="203"/>
      <c r="J629" s="203"/>
      <c r="K629" s="204"/>
      <c r="L629" s="201"/>
      <c r="M629" s="201"/>
      <c r="N629" s="201"/>
      <c r="O629" s="201"/>
      <c r="P629" s="113"/>
      <c r="Q629" s="113"/>
      <c r="T629" s="201"/>
      <c r="U629" s="113"/>
      <c r="V629" s="113"/>
      <c r="W629" s="113"/>
      <c r="X629" s="113"/>
      <c r="Y629" s="113"/>
      <c r="Z629" s="113"/>
      <c r="AA629" s="113"/>
      <c r="AB629" s="201"/>
      <c r="AC629" s="113"/>
      <c r="AD629" s="113"/>
      <c r="AE629" s="113"/>
      <c r="AF629" s="113"/>
    </row>
    <row r="630" spans="2:32" x14ac:dyDescent="0.2">
      <c r="B630" s="200"/>
      <c r="C630" s="113"/>
      <c r="D630" s="201"/>
      <c r="E630" s="201"/>
      <c r="F630" s="113"/>
      <c r="G630" s="113"/>
      <c r="H630" s="113"/>
      <c r="I630" s="203"/>
      <c r="J630" s="203"/>
      <c r="K630" s="204"/>
      <c r="L630" s="201"/>
      <c r="M630" s="201"/>
      <c r="N630" s="201"/>
      <c r="O630" s="201"/>
      <c r="P630" s="113"/>
      <c r="Q630" s="113"/>
      <c r="T630" s="201"/>
      <c r="U630" s="113"/>
      <c r="V630" s="113"/>
      <c r="W630" s="113"/>
      <c r="X630" s="113"/>
      <c r="Y630" s="113"/>
      <c r="Z630" s="113"/>
      <c r="AA630" s="113"/>
      <c r="AB630" s="201"/>
      <c r="AC630" s="113"/>
      <c r="AD630" s="113"/>
      <c r="AE630" s="113"/>
      <c r="AF630" s="113"/>
    </row>
    <row r="631" spans="2:32" x14ac:dyDescent="0.2">
      <c r="B631" s="200"/>
      <c r="C631" s="113"/>
      <c r="D631" s="201"/>
      <c r="E631" s="201"/>
      <c r="F631" s="113"/>
      <c r="G631" s="113"/>
      <c r="H631" s="113"/>
      <c r="I631" s="203"/>
      <c r="J631" s="203"/>
      <c r="K631" s="204"/>
      <c r="L631" s="201"/>
      <c r="M631" s="201"/>
      <c r="N631" s="201"/>
      <c r="O631" s="201"/>
      <c r="P631" s="113"/>
      <c r="Q631" s="113"/>
      <c r="T631" s="201"/>
      <c r="U631" s="113"/>
      <c r="V631" s="113"/>
      <c r="W631" s="113"/>
      <c r="X631" s="113"/>
      <c r="Y631" s="113"/>
      <c r="Z631" s="113"/>
      <c r="AA631" s="113"/>
      <c r="AB631" s="201"/>
      <c r="AC631" s="113"/>
      <c r="AD631" s="113"/>
      <c r="AE631" s="113"/>
      <c r="AF631" s="113"/>
    </row>
    <row r="632" spans="2:32" x14ac:dyDescent="0.2">
      <c r="B632" s="200"/>
      <c r="C632" s="113"/>
      <c r="D632" s="201"/>
      <c r="E632" s="201"/>
      <c r="F632" s="113"/>
      <c r="G632" s="113"/>
      <c r="H632" s="113"/>
      <c r="I632" s="203"/>
      <c r="J632" s="203"/>
      <c r="K632" s="204"/>
      <c r="L632" s="201"/>
      <c r="M632" s="201"/>
      <c r="N632" s="201"/>
      <c r="O632" s="201"/>
      <c r="P632" s="113"/>
      <c r="Q632" s="113"/>
      <c r="T632" s="201"/>
      <c r="U632" s="113"/>
      <c r="V632" s="113"/>
      <c r="W632" s="113"/>
      <c r="X632" s="113"/>
      <c r="Y632" s="113"/>
      <c r="Z632" s="113"/>
      <c r="AA632" s="113"/>
      <c r="AB632" s="201"/>
      <c r="AC632" s="113"/>
      <c r="AD632" s="113"/>
      <c r="AE632" s="113"/>
      <c r="AF632" s="113"/>
    </row>
    <row r="633" spans="2:32" x14ac:dyDescent="0.2">
      <c r="B633" s="200"/>
      <c r="C633" s="113"/>
      <c r="D633" s="201"/>
      <c r="E633" s="201"/>
      <c r="F633" s="113"/>
      <c r="G633" s="113"/>
      <c r="H633" s="113"/>
      <c r="I633" s="203"/>
      <c r="J633" s="203"/>
      <c r="K633" s="204"/>
      <c r="L633" s="201"/>
      <c r="M633" s="201"/>
      <c r="N633" s="201"/>
      <c r="O633" s="201"/>
      <c r="P633" s="113"/>
      <c r="Q633" s="113"/>
      <c r="T633" s="201"/>
      <c r="U633" s="113"/>
      <c r="V633" s="113"/>
      <c r="W633" s="113"/>
      <c r="X633" s="113"/>
      <c r="Y633" s="113"/>
      <c r="Z633" s="113"/>
      <c r="AA633" s="113"/>
      <c r="AB633" s="201"/>
      <c r="AC633" s="113"/>
      <c r="AD633" s="113"/>
      <c r="AE633" s="113"/>
      <c r="AF633" s="113"/>
    </row>
    <row r="634" spans="2:32" x14ac:dyDescent="0.2">
      <c r="B634" s="200"/>
      <c r="C634" s="113"/>
      <c r="D634" s="201"/>
      <c r="E634" s="201"/>
      <c r="F634" s="113"/>
      <c r="G634" s="113"/>
      <c r="H634" s="113"/>
      <c r="I634" s="203"/>
      <c r="J634" s="203"/>
      <c r="K634" s="204"/>
      <c r="L634" s="201"/>
      <c r="M634" s="201"/>
      <c r="N634" s="201"/>
      <c r="O634" s="201"/>
      <c r="P634" s="113"/>
      <c r="Q634" s="113"/>
      <c r="T634" s="201"/>
      <c r="U634" s="113"/>
      <c r="V634" s="113"/>
      <c r="W634" s="113"/>
      <c r="X634" s="113"/>
      <c r="Y634" s="113"/>
      <c r="Z634" s="113"/>
      <c r="AA634" s="113"/>
      <c r="AB634" s="201"/>
      <c r="AC634" s="113"/>
      <c r="AD634" s="113"/>
      <c r="AE634" s="113"/>
      <c r="AF634" s="113"/>
    </row>
    <row r="635" spans="2:32" x14ac:dyDescent="0.2">
      <c r="B635" s="200"/>
      <c r="C635" s="113"/>
      <c r="D635" s="201"/>
      <c r="E635" s="201"/>
      <c r="F635" s="113"/>
      <c r="G635" s="113"/>
      <c r="H635" s="113"/>
      <c r="I635" s="203"/>
      <c r="J635" s="203"/>
      <c r="K635" s="204"/>
      <c r="L635" s="201"/>
      <c r="M635" s="201"/>
      <c r="N635" s="201"/>
      <c r="O635" s="201"/>
      <c r="P635" s="113"/>
      <c r="Q635" s="113"/>
      <c r="T635" s="201"/>
      <c r="U635" s="113"/>
      <c r="V635" s="113"/>
      <c r="W635" s="113"/>
      <c r="X635" s="113"/>
      <c r="Y635" s="113"/>
      <c r="Z635" s="113"/>
      <c r="AA635" s="113"/>
      <c r="AB635" s="201"/>
      <c r="AC635" s="113"/>
      <c r="AD635" s="113"/>
      <c r="AE635" s="113"/>
      <c r="AF635" s="113"/>
    </row>
    <row r="636" spans="2:32" x14ac:dyDescent="0.2">
      <c r="B636" s="200"/>
      <c r="C636" s="113"/>
      <c r="D636" s="201"/>
      <c r="E636" s="201"/>
      <c r="F636" s="113"/>
      <c r="G636" s="113"/>
      <c r="H636" s="113"/>
      <c r="I636" s="203"/>
      <c r="J636" s="203"/>
      <c r="K636" s="204"/>
      <c r="L636" s="201"/>
      <c r="M636" s="201"/>
      <c r="N636" s="201"/>
      <c r="O636" s="201"/>
      <c r="P636" s="113"/>
      <c r="Q636" s="113"/>
      <c r="T636" s="201"/>
      <c r="U636" s="113"/>
      <c r="V636" s="113"/>
      <c r="W636" s="113"/>
      <c r="X636" s="113"/>
      <c r="Y636" s="113"/>
      <c r="Z636" s="113"/>
      <c r="AA636" s="113"/>
      <c r="AB636" s="201"/>
      <c r="AC636" s="113"/>
      <c r="AD636" s="113"/>
      <c r="AE636" s="113"/>
      <c r="AF636" s="113"/>
    </row>
    <row r="637" spans="2:32" x14ac:dyDescent="0.2">
      <c r="B637" s="200"/>
      <c r="C637" s="113"/>
      <c r="D637" s="201"/>
      <c r="E637" s="201"/>
      <c r="F637" s="113"/>
      <c r="G637" s="113"/>
      <c r="H637" s="113"/>
      <c r="I637" s="203"/>
      <c r="J637" s="203"/>
      <c r="K637" s="204"/>
      <c r="L637" s="201"/>
      <c r="M637" s="201"/>
      <c r="N637" s="201"/>
      <c r="O637" s="201"/>
      <c r="P637" s="113"/>
      <c r="Q637" s="113"/>
      <c r="T637" s="201"/>
      <c r="U637" s="113"/>
      <c r="V637" s="113"/>
      <c r="W637" s="113"/>
      <c r="X637" s="113"/>
      <c r="Y637" s="113"/>
      <c r="Z637" s="113"/>
      <c r="AA637" s="113"/>
      <c r="AB637" s="201"/>
      <c r="AC637" s="113"/>
      <c r="AD637" s="113"/>
      <c r="AE637" s="113"/>
      <c r="AF637" s="113"/>
    </row>
    <row r="638" spans="2:32" x14ac:dyDescent="0.2">
      <c r="B638" s="200"/>
      <c r="C638" s="113"/>
      <c r="D638" s="201"/>
      <c r="E638" s="201"/>
      <c r="F638" s="113"/>
      <c r="G638" s="113"/>
      <c r="H638" s="113"/>
      <c r="I638" s="203"/>
      <c r="J638" s="203"/>
      <c r="K638" s="204"/>
      <c r="L638" s="201"/>
      <c r="M638" s="201"/>
      <c r="N638" s="201"/>
      <c r="O638" s="201"/>
      <c r="P638" s="113"/>
      <c r="Q638" s="113"/>
      <c r="T638" s="201"/>
      <c r="U638" s="113"/>
      <c r="V638" s="113"/>
      <c r="W638" s="113"/>
      <c r="X638" s="113"/>
      <c r="Y638" s="113"/>
      <c r="Z638" s="113"/>
      <c r="AA638" s="113"/>
      <c r="AB638" s="201"/>
      <c r="AC638" s="113"/>
      <c r="AD638" s="113"/>
      <c r="AE638" s="113"/>
      <c r="AF638" s="113"/>
    </row>
    <row r="639" spans="2:32" x14ac:dyDescent="0.2">
      <c r="B639" s="200"/>
      <c r="C639" s="113"/>
      <c r="D639" s="201"/>
      <c r="E639" s="201"/>
      <c r="F639" s="113"/>
      <c r="G639" s="113"/>
      <c r="H639" s="113"/>
      <c r="I639" s="203"/>
      <c r="J639" s="203"/>
      <c r="K639" s="204"/>
      <c r="L639" s="201"/>
      <c r="M639" s="201"/>
      <c r="N639" s="201"/>
      <c r="O639" s="201"/>
      <c r="P639" s="113"/>
      <c r="Q639" s="113"/>
      <c r="T639" s="201"/>
      <c r="U639" s="113"/>
      <c r="V639" s="113"/>
      <c r="W639" s="113"/>
      <c r="X639" s="113"/>
      <c r="Y639" s="113"/>
      <c r="Z639" s="113"/>
      <c r="AA639" s="113"/>
      <c r="AB639" s="201"/>
      <c r="AC639" s="113"/>
      <c r="AD639" s="113"/>
      <c r="AE639" s="113"/>
      <c r="AF639" s="113"/>
    </row>
    <row r="640" spans="2:32" x14ac:dyDescent="0.2">
      <c r="B640" s="200"/>
      <c r="C640" s="113"/>
      <c r="D640" s="201"/>
      <c r="E640" s="201"/>
      <c r="F640" s="113"/>
      <c r="G640" s="113"/>
      <c r="H640" s="113"/>
      <c r="I640" s="203"/>
      <c r="J640" s="203"/>
      <c r="K640" s="204"/>
      <c r="L640" s="201"/>
      <c r="M640" s="201"/>
      <c r="N640" s="201"/>
      <c r="O640" s="201"/>
      <c r="P640" s="113"/>
      <c r="Q640" s="113"/>
      <c r="T640" s="201"/>
      <c r="U640" s="113"/>
      <c r="V640" s="113"/>
      <c r="W640" s="113"/>
      <c r="X640" s="113"/>
      <c r="Y640" s="113"/>
      <c r="Z640" s="113"/>
      <c r="AA640" s="113"/>
      <c r="AB640" s="201"/>
      <c r="AC640" s="113"/>
      <c r="AD640" s="113"/>
      <c r="AE640" s="113"/>
      <c r="AF640" s="113"/>
    </row>
    <row r="641" spans="2:32" x14ac:dyDescent="0.2">
      <c r="B641" s="200"/>
      <c r="C641" s="113"/>
      <c r="D641" s="201"/>
      <c r="E641" s="201"/>
      <c r="F641" s="113"/>
      <c r="G641" s="113"/>
      <c r="H641" s="113"/>
      <c r="I641" s="203"/>
      <c r="J641" s="203"/>
      <c r="K641" s="204"/>
      <c r="L641" s="201"/>
      <c r="M641" s="201"/>
      <c r="N641" s="201"/>
      <c r="O641" s="201"/>
      <c r="P641" s="113"/>
      <c r="Q641" s="113"/>
      <c r="T641" s="201"/>
      <c r="U641" s="113"/>
      <c r="V641" s="113"/>
      <c r="W641" s="113"/>
      <c r="X641" s="113"/>
      <c r="Y641" s="113"/>
      <c r="Z641" s="113"/>
      <c r="AA641" s="113"/>
      <c r="AB641" s="201"/>
      <c r="AC641" s="113"/>
      <c r="AD641" s="113"/>
      <c r="AE641" s="113"/>
      <c r="AF641" s="113"/>
    </row>
    <row r="642" spans="2:32" x14ac:dyDescent="0.2">
      <c r="B642" s="200"/>
      <c r="C642" s="113"/>
      <c r="D642" s="201"/>
      <c r="E642" s="201"/>
      <c r="F642" s="113"/>
      <c r="G642" s="113"/>
      <c r="H642" s="113"/>
      <c r="I642" s="203"/>
      <c r="J642" s="203"/>
      <c r="K642" s="204"/>
      <c r="L642" s="201"/>
      <c r="M642" s="201"/>
      <c r="N642" s="201"/>
      <c r="O642" s="201"/>
      <c r="P642" s="113"/>
      <c r="Q642" s="113"/>
      <c r="T642" s="201"/>
      <c r="U642" s="113"/>
      <c r="V642" s="113"/>
      <c r="W642" s="113"/>
      <c r="X642" s="113"/>
      <c r="Y642" s="113"/>
      <c r="Z642" s="113"/>
      <c r="AA642" s="113"/>
      <c r="AB642" s="201"/>
      <c r="AC642" s="113"/>
      <c r="AD642" s="113"/>
      <c r="AE642" s="113"/>
      <c r="AF642" s="113"/>
    </row>
    <row r="643" spans="2:32" x14ac:dyDescent="0.2">
      <c r="B643" s="200"/>
      <c r="C643" s="113"/>
      <c r="D643" s="201"/>
      <c r="E643" s="201"/>
      <c r="F643" s="113"/>
      <c r="G643" s="113"/>
      <c r="H643" s="113"/>
      <c r="I643" s="203"/>
      <c r="J643" s="203"/>
      <c r="K643" s="204"/>
      <c r="L643" s="201"/>
      <c r="M643" s="201"/>
      <c r="N643" s="201"/>
      <c r="O643" s="201"/>
      <c r="P643" s="113"/>
      <c r="Q643" s="113"/>
      <c r="T643" s="201"/>
      <c r="U643" s="113"/>
      <c r="V643" s="113"/>
      <c r="W643" s="113"/>
      <c r="X643" s="113"/>
      <c r="Y643" s="113"/>
      <c r="Z643" s="113"/>
      <c r="AA643" s="113"/>
      <c r="AB643" s="201"/>
      <c r="AC643" s="113"/>
      <c r="AD643" s="113"/>
      <c r="AE643" s="113"/>
      <c r="AF643" s="113"/>
    </row>
    <row r="644" spans="2:32" x14ac:dyDescent="0.2">
      <c r="B644" s="200"/>
      <c r="C644" s="113"/>
      <c r="D644" s="201"/>
      <c r="E644" s="201"/>
      <c r="F644" s="113"/>
      <c r="G644" s="113"/>
      <c r="H644" s="113"/>
      <c r="I644" s="203"/>
      <c r="J644" s="203"/>
      <c r="K644" s="204"/>
      <c r="L644" s="201"/>
      <c r="M644" s="201"/>
      <c r="N644" s="201"/>
      <c r="O644" s="201"/>
      <c r="P644" s="113"/>
      <c r="Q644" s="113"/>
      <c r="T644" s="201"/>
      <c r="U644" s="113"/>
      <c r="V644" s="113"/>
      <c r="W644" s="113"/>
      <c r="X644" s="113"/>
      <c r="Y644" s="113"/>
      <c r="Z644" s="113"/>
      <c r="AA644" s="113"/>
      <c r="AB644" s="201"/>
      <c r="AC644" s="113"/>
      <c r="AD644" s="113"/>
      <c r="AE644" s="113"/>
      <c r="AF644" s="113"/>
    </row>
    <row r="645" spans="2:32" x14ac:dyDescent="0.2">
      <c r="B645" s="200"/>
      <c r="C645" s="113"/>
      <c r="D645" s="201"/>
      <c r="E645" s="201"/>
      <c r="F645" s="113"/>
      <c r="G645" s="113"/>
      <c r="H645" s="113"/>
      <c r="I645" s="203"/>
      <c r="J645" s="203"/>
      <c r="K645" s="204"/>
      <c r="L645" s="201"/>
      <c r="M645" s="201"/>
      <c r="N645" s="201"/>
      <c r="O645" s="201"/>
      <c r="P645" s="113"/>
      <c r="Q645" s="113"/>
      <c r="T645" s="201"/>
      <c r="U645" s="113"/>
      <c r="V645" s="113"/>
      <c r="W645" s="113"/>
      <c r="X645" s="113"/>
      <c r="Y645" s="113"/>
      <c r="Z645" s="113"/>
      <c r="AA645" s="113"/>
      <c r="AB645" s="201"/>
      <c r="AC645" s="113"/>
      <c r="AD645" s="113"/>
      <c r="AE645" s="113"/>
      <c r="AF645" s="113"/>
    </row>
    <row r="646" spans="2:32" x14ac:dyDescent="0.2">
      <c r="B646" s="200"/>
      <c r="C646" s="113"/>
      <c r="D646" s="201"/>
      <c r="E646" s="201"/>
      <c r="F646" s="113"/>
      <c r="G646" s="113"/>
      <c r="H646" s="113"/>
      <c r="I646" s="203"/>
      <c r="J646" s="203"/>
      <c r="K646" s="204"/>
      <c r="L646" s="201"/>
      <c r="M646" s="201"/>
      <c r="N646" s="201"/>
      <c r="O646" s="201"/>
      <c r="P646" s="113"/>
      <c r="Q646" s="113"/>
      <c r="T646" s="201"/>
      <c r="U646" s="113"/>
      <c r="V646" s="113"/>
      <c r="W646" s="113"/>
      <c r="X646" s="113"/>
      <c r="Y646" s="113"/>
      <c r="Z646" s="113"/>
      <c r="AA646" s="113"/>
      <c r="AB646" s="201"/>
      <c r="AC646" s="113"/>
      <c r="AD646" s="113"/>
      <c r="AE646" s="113"/>
      <c r="AF646" s="113"/>
    </row>
    <row r="647" spans="2:32" x14ac:dyDescent="0.2">
      <c r="B647" s="200"/>
      <c r="C647" s="113"/>
      <c r="D647" s="201"/>
      <c r="E647" s="201"/>
      <c r="F647" s="113"/>
      <c r="G647" s="113"/>
      <c r="H647" s="113"/>
      <c r="I647" s="203"/>
      <c r="J647" s="203"/>
      <c r="K647" s="204"/>
      <c r="L647" s="201"/>
      <c r="M647" s="201"/>
      <c r="N647" s="201"/>
      <c r="O647" s="201"/>
      <c r="P647" s="113"/>
      <c r="Q647" s="113"/>
      <c r="T647" s="201"/>
      <c r="U647" s="113"/>
      <c r="V647" s="113"/>
      <c r="W647" s="113"/>
      <c r="X647" s="113"/>
      <c r="Y647" s="113"/>
      <c r="Z647" s="113"/>
      <c r="AA647" s="113"/>
      <c r="AB647" s="201"/>
      <c r="AC647" s="113"/>
      <c r="AD647" s="113"/>
      <c r="AE647" s="113"/>
      <c r="AF647" s="113"/>
    </row>
    <row r="648" spans="2:32" x14ac:dyDescent="0.2">
      <c r="B648" s="200"/>
      <c r="C648" s="113"/>
      <c r="D648" s="201"/>
      <c r="E648" s="201"/>
      <c r="F648" s="113"/>
      <c r="G648" s="113"/>
      <c r="H648" s="113"/>
      <c r="I648" s="203"/>
      <c r="J648" s="203"/>
      <c r="K648" s="204"/>
      <c r="L648" s="201"/>
      <c r="M648" s="201"/>
      <c r="N648" s="201"/>
      <c r="O648" s="201"/>
      <c r="P648" s="113"/>
      <c r="Q648" s="113"/>
      <c r="T648" s="201"/>
      <c r="U648" s="113"/>
      <c r="V648" s="113"/>
      <c r="W648" s="113"/>
      <c r="X648" s="113"/>
      <c r="Y648" s="113"/>
      <c r="Z648" s="113"/>
      <c r="AA648" s="113"/>
      <c r="AB648" s="201"/>
      <c r="AC648" s="113"/>
      <c r="AD648" s="113"/>
      <c r="AE648" s="113"/>
      <c r="AF648" s="113"/>
    </row>
    <row r="649" spans="2:32" x14ac:dyDescent="0.2">
      <c r="B649" s="200"/>
      <c r="C649" s="113"/>
      <c r="D649" s="201"/>
      <c r="E649" s="201"/>
      <c r="F649" s="113"/>
      <c r="G649" s="113"/>
      <c r="H649" s="113"/>
      <c r="I649" s="203"/>
      <c r="J649" s="203"/>
      <c r="K649" s="204"/>
      <c r="L649" s="201"/>
      <c r="M649" s="201"/>
      <c r="N649" s="201"/>
      <c r="O649" s="201"/>
      <c r="P649" s="113"/>
      <c r="Q649" s="113"/>
      <c r="T649" s="201"/>
      <c r="U649" s="113"/>
      <c r="V649" s="113"/>
      <c r="W649" s="113"/>
      <c r="X649" s="113"/>
      <c r="Y649" s="113"/>
      <c r="Z649" s="113"/>
      <c r="AA649" s="113"/>
      <c r="AB649" s="201"/>
      <c r="AC649" s="113"/>
      <c r="AD649" s="113"/>
      <c r="AE649" s="113"/>
      <c r="AF649" s="113"/>
    </row>
    <row r="650" spans="2:32" x14ac:dyDescent="0.2">
      <c r="B650" s="200"/>
      <c r="C650" s="113"/>
      <c r="D650" s="201"/>
      <c r="E650" s="201"/>
      <c r="F650" s="113"/>
      <c r="G650" s="113"/>
      <c r="H650" s="113"/>
      <c r="I650" s="203"/>
      <c r="J650" s="203"/>
      <c r="K650" s="204"/>
      <c r="L650" s="201"/>
      <c r="M650" s="201"/>
      <c r="N650" s="201"/>
      <c r="O650" s="201"/>
      <c r="P650" s="113"/>
      <c r="Q650" s="113"/>
      <c r="T650" s="201"/>
      <c r="U650" s="113"/>
      <c r="V650" s="113"/>
      <c r="W650" s="113"/>
      <c r="X650" s="113"/>
      <c r="Y650" s="113"/>
      <c r="Z650" s="113"/>
      <c r="AA650" s="113"/>
      <c r="AB650" s="201"/>
      <c r="AC650" s="113"/>
      <c r="AD650" s="113"/>
      <c r="AE650" s="113"/>
      <c r="AF650" s="113"/>
    </row>
    <row r="651" spans="2:32" x14ac:dyDescent="0.2">
      <c r="B651" s="200"/>
      <c r="C651" s="113"/>
      <c r="D651" s="201"/>
      <c r="E651" s="201"/>
      <c r="F651" s="113"/>
      <c r="G651" s="113"/>
      <c r="H651" s="113"/>
      <c r="I651" s="203"/>
      <c r="J651" s="203"/>
      <c r="K651" s="204"/>
      <c r="L651" s="201"/>
      <c r="M651" s="201"/>
      <c r="N651" s="201"/>
      <c r="O651" s="201"/>
      <c r="P651" s="113"/>
      <c r="Q651" s="113"/>
      <c r="T651" s="201"/>
      <c r="U651" s="113"/>
      <c r="V651" s="113"/>
      <c r="W651" s="113"/>
      <c r="X651" s="113"/>
      <c r="Y651" s="113"/>
      <c r="Z651" s="113"/>
      <c r="AA651" s="113"/>
      <c r="AB651" s="201"/>
      <c r="AC651" s="113"/>
      <c r="AD651" s="113"/>
      <c r="AE651" s="113"/>
      <c r="AF651" s="113"/>
    </row>
    <row r="652" spans="2:32" x14ac:dyDescent="0.2">
      <c r="B652" s="200"/>
      <c r="C652" s="113"/>
      <c r="D652" s="201"/>
      <c r="E652" s="201"/>
      <c r="F652" s="113"/>
      <c r="G652" s="113"/>
      <c r="H652" s="113"/>
      <c r="I652" s="203"/>
      <c r="J652" s="203"/>
      <c r="K652" s="204"/>
      <c r="L652" s="201"/>
      <c r="M652" s="201"/>
      <c r="N652" s="201"/>
      <c r="O652" s="201"/>
      <c r="P652" s="113"/>
      <c r="Q652" s="113"/>
      <c r="T652" s="201"/>
      <c r="U652" s="113"/>
      <c r="V652" s="113"/>
      <c r="W652" s="113"/>
      <c r="X652" s="113"/>
      <c r="Y652" s="113"/>
      <c r="Z652" s="113"/>
      <c r="AA652" s="113"/>
      <c r="AB652" s="201"/>
      <c r="AC652" s="113"/>
      <c r="AD652" s="113"/>
      <c r="AE652" s="113"/>
      <c r="AF652" s="113"/>
    </row>
    <row r="653" spans="2:32" x14ac:dyDescent="0.2">
      <c r="B653" s="200"/>
      <c r="C653" s="113"/>
      <c r="D653" s="201"/>
      <c r="E653" s="201"/>
      <c r="F653" s="113"/>
      <c r="G653" s="113"/>
      <c r="H653" s="113"/>
      <c r="I653" s="203"/>
      <c r="J653" s="203"/>
      <c r="K653" s="204"/>
      <c r="L653" s="201"/>
      <c r="M653" s="201"/>
      <c r="N653" s="201"/>
      <c r="O653" s="201"/>
      <c r="P653" s="113"/>
      <c r="Q653" s="113"/>
      <c r="T653" s="201"/>
      <c r="U653" s="113"/>
      <c r="V653" s="113"/>
      <c r="W653" s="113"/>
      <c r="X653" s="113"/>
      <c r="Y653" s="113"/>
      <c r="Z653" s="113"/>
      <c r="AA653" s="113"/>
      <c r="AB653" s="201"/>
      <c r="AC653" s="113"/>
      <c r="AD653" s="113"/>
      <c r="AE653" s="113"/>
      <c r="AF653" s="113"/>
    </row>
    <row r="654" spans="2:32" x14ac:dyDescent="0.2">
      <c r="B654" s="200"/>
      <c r="C654" s="113"/>
      <c r="D654" s="201"/>
      <c r="E654" s="201"/>
      <c r="F654" s="113"/>
      <c r="G654" s="113"/>
      <c r="H654" s="113"/>
      <c r="I654" s="203"/>
      <c r="J654" s="203"/>
      <c r="K654" s="204"/>
      <c r="L654" s="201"/>
      <c r="M654" s="201"/>
      <c r="N654" s="201"/>
      <c r="O654" s="201"/>
      <c r="P654" s="113"/>
      <c r="Q654" s="113"/>
      <c r="T654" s="201"/>
      <c r="U654" s="113"/>
      <c r="V654" s="113"/>
      <c r="W654" s="113"/>
      <c r="X654" s="113"/>
      <c r="Y654" s="113"/>
      <c r="Z654" s="113"/>
      <c r="AA654" s="113"/>
      <c r="AB654" s="201"/>
      <c r="AC654" s="113"/>
      <c r="AD654" s="113"/>
      <c r="AE654" s="113"/>
      <c r="AF654" s="113"/>
    </row>
    <row r="655" spans="2:32" x14ac:dyDescent="0.2">
      <c r="B655" s="200"/>
      <c r="C655" s="113"/>
      <c r="D655" s="201"/>
      <c r="E655" s="201"/>
      <c r="F655" s="113"/>
      <c r="G655" s="113"/>
      <c r="H655" s="113"/>
      <c r="I655" s="203"/>
      <c r="J655" s="203"/>
      <c r="K655" s="204"/>
      <c r="L655" s="201"/>
      <c r="M655" s="201"/>
      <c r="N655" s="201"/>
      <c r="O655" s="201"/>
      <c r="P655" s="113"/>
      <c r="Q655" s="113"/>
      <c r="T655" s="201"/>
      <c r="U655" s="113"/>
      <c r="V655" s="113"/>
      <c r="W655" s="113"/>
      <c r="X655" s="113"/>
      <c r="Y655" s="113"/>
      <c r="Z655" s="113"/>
      <c r="AA655" s="113"/>
      <c r="AB655" s="201"/>
      <c r="AC655" s="113"/>
      <c r="AD655" s="113"/>
      <c r="AE655" s="113"/>
      <c r="AF655" s="113"/>
    </row>
    <row r="656" spans="2:32" x14ac:dyDescent="0.2">
      <c r="B656" s="200"/>
      <c r="C656" s="113"/>
      <c r="D656" s="201"/>
      <c r="E656" s="201"/>
      <c r="F656" s="113"/>
      <c r="G656" s="113"/>
      <c r="H656" s="113"/>
      <c r="I656" s="203"/>
      <c r="J656" s="203"/>
      <c r="K656" s="204"/>
      <c r="L656" s="201"/>
      <c r="M656" s="201"/>
      <c r="N656" s="201"/>
      <c r="O656" s="201"/>
      <c r="P656" s="113"/>
      <c r="Q656" s="113"/>
      <c r="T656" s="201"/>
      <c r="U656" s="113"/>
      <c r="V656" s="113"/>
      <c r="W656" s="113"/>
      <c r="X656" s="113"/>
      <c r="Y656" s="113"/>
      <c r="Z656" s="113"/>
      <c r="AA656" s="113"/>
      <c r="AB656" s="201"/>
      <c r="AC656" s="113"/>
      <c r="AD656" s="113"/>
      <c r="AE656" s="113"/>
      <c r="AF656" s="113"/>
    </row>
    <row r="657" spans="2:32" x14ac:dyDescent="0.2">
      <c r="B657" s="200"/>
      <c r="C657" s="113"/>
      <c r="D657" s="201"/>
      <c r="E657" s="201"/>
      <c r="F657" s="113"/>
      <c r="G657" s="113"/>
      <c r="H657" s="113"/>
      <c r="I657" s="203"/>
      <c r="J657" s="203"/>
      <c r="K657" s="204"/>
      <c r="L657" s="201"/>
      <c r="M657" s="201"/>
      <c r="N657" s="201"/>
      <c r="O657" s="201"/>
      <c r="P657" s="113"/>
      <c r="Q657" s="113"/>
      <c r="T657" s="201"/>
      <c r="U657" s="113"/>
      <c r="V657" s="113"/>
      <c r="W657" s="113"/>
      <c r="X657" s="113"/>
      <c r="Y657" s="113"/>
      <c r="Z657" s="113"/>
      <c r="AA657" s="113"/>
      <c r="AB657" s="201"/>
      <c r="AC657" s="113"/>
      <c r="AD657" s="113"/>
      <c r="AE657" s="113"/>
      <c r="AF657" s="113"/>
    </row>
    <row r="658" spans="2:32" x14ac:dyDescent="0.2">
      <c r="B658" s="200"/>
      <c r="C658" s="113"/>
      <c r="D658" s="201"/>
      <c r="E658" s="201"/>
      <c r="F658" s="113"/>
      <c r="G658" s="113"/>
      <c r="H658" s="113"/>
      <c r="I658" s="203"/>
      <c r="J658" s="203"/>
      <c r="K658" s="204"/>
      <c r="L658" s="201"/>
      <c r="M658" s="201"/>
      <c r="N658" s="201"/>
      <c r="O658" s="201"/>
      <c r="P658" s="113"/>
      <c r="Q658" s="113"/>
      <c r="T658" s="201"/>
      <c r="U658" s="113"/>
      <c r="V658" s="113"/>
      <c r="W658" s="113"/>
      <c r="X658" s="113"/>
      <c r="Y658" s="113"/>
      <c r="Z658" s="113"/>
      <c r="AA658" s="113"/>
      <c r="AB658" s="201"/>
      <c r="AC658" s="113"/>
      <c r="AD658" s="113"/>
      <c r="AE658" s="113"/>
      <c r="AF658" s="113"/>
    </row>
    <row r="659" spans="2:32" x14ac:dyDescent="0.2">
      <c r="B659" s="200"/>
      <c r="C659" s="113"/>
      <c r="D659" s="201"/>
      <c r="E659" s="201"/>
      <c r="F659" s="113"/>
      <c r="G659" s="113"/>
      <c r="H659" s="113"/>
      <c r="I659" s="203"/>
      <c r="J659" s="203"/>
      <c r="K659" s="204"/>
      <c r="L659" s="201"/>
      <c r="M659" s="201"/>
      <c r="N659" s="201"/>
      <c r="O659" s="201"/>
      <c r="P659" s="113"/>
      <c r="Q659" s="113"/>
      <c r="T659" s="201"/>
      <c r="U659" s="113"/>
      <c r="V659" s="113"/>
      <c r="W659" s="113"/>
      <c r="X659" s="113"/>
      <c r="Y659" s="113"/>
      <c r="Z659" s="113"/>
      <c r="AA659" s="113"/>
      <c r="AB659" s="201"/>
      <c r="AC659" s="113"/>
      <c r="AD659" s="113"/>
      <c r="AE659" s="113"/>
      <c r="AF659" s="113"/>
    </row>
    <row r="660" spans="2:32" x14ac:dyDescent="0.2">
      <c r="B660" s="200"/>
      <c r="C660" s="113"/>
      <c r="D660" s="201"/>
      <c r="E660" s="201"/>
      <c r="F660" s="113"/>
      <c r="G660" s="113"/>
      <c r="H660" s="113"/>
      <c r="I660" s="203"/>
      <c r="J660" s="203"/>
      <c r="K660" s="204"/>
      <c r="L660" s="201"/>
      <c r="M660" s="201"/>
      <c r="N660" s="201"/>
      <c r="O660" s="201"/>
      <c r="P660" s="113"/>
      <c r="Q660" s="113"/>
      <c r="T660" s="201"/>
      <c r="U660" s="113"/>
      <c r="V660" s="113"/>
      <c r="W660" s="113"/>
      <c r="X660" s="113"/>
      <c r="Y660" s="113"/>
      <c r="Z660" s="113"/>
      <c r="AA660" s="113"/>
      <c r="AB660" s="201"/>
      <c r="AC660" s="113"/>
      <c r="AD660" s="113"/>
      <c r="AE660" s="113"/>
      <c r="AF660" s="113"/>
    </row>
    <row r="661" spans="2:32" x14ac:dyDescent="0.2">
      <c r="B661" s="200"/>
      <c r="C661" s="113"/>
      <c r="D661" s="201"/>
      <c r="E661" s="201"/>
      <c r="F661" s="113"/>
      <c r="G661" s="113"/>
      <c r="H661" s="113"/>
      <c r="I661" s="203"/>
      <c r="J661" s="203"/>
      <c r="K661" s="204"/>
      <c r="L661" s="201"/>
      <c r="M661" s="201"/>
      <c r="N661" s="201"/>
      <c r="O661" s="201"/>
      <c r="P661" s="113"/>
      <c r="Q661" s="113"/>
      <c r="T661" s="201"/>
      <c r="U661" s="113"/>
      <c r="V661" s="113"/>
      <c r="W661" s="113"/>
      <c r="X661" s="113"/>
      <c r="Y661" s="113"/>
      <c r="Z661" s="113"/>
      <c r="AA661" s="113"/>
      <c r="AB661" s="201"/>
      <c r="AC661" s="113"/>
      <c r="AD661" s="113"/>
      <c r="AE661" s="113"/>
      <c r="AF661" s="113"/>
    </row>
    <row r="662" spans="2:32" x14ac:dyDescent="0.2">
      <c r="B662" s="200"/>
      <c r="C662" s="113"/>
      <c r="D662" s="201"/>
      <c r="E662" s="201"/>
      <c r="F662" s="113"/>
      <c r="G662" s="113"/>
      <c r="H662" s="113"/>
      <c r="I662" s="203"/>
      <c r="J662" s="203"/>
      <c r="K662" s="204"/>
      <c r="L662" s="201"/>
      <c r="M662" s="201"/>
      <c r="N662" s="201"/>
      <c r="O662" s="201"/>
      <c r="P662" s="113"/>
      <c r="Q662" s="113"/>
      <c r="T662" s="201"/>
      <c r="U662" s="113"/>
      <c r="V662" s="113"/>
      <c r="W662" s="113"/>
      <c r="X662" s="113"/>
      <c r="Y662" s="113"/>
      <c r="Z662" s="113"/>
      <c r="AA662" s="113"/>
      <c r="AB662" s="201"/>
      <c r="AC662" s="113"/>
      <c r="AD662" s="113"/>
      <c r="AE662" s="113"/>
      <c r="AF662" s="113"/>
    </row>
    <row r="663" spans="2:32" x14ac:dyDescent="0.2">
      <c r="B663" s="200"/>
      <c r="C663" s="113"/>
      <c r="D663" s="201"/>
      <c r="E663" s="201"/>
      <c r="F663" s="113"/>
      <c r="G663" s="113"/>
      <c r="H663" s="113"/>
      <c r="I663" s="203"/>
      <c r="J663" s="203"/>
      <c r="K663" s="204"/>
      <c r="L663" s="201"/>
      <c r="M663" s="201"/>
      <c r="N663" s="201"/>
      <c r="O663" s="201"/>
      <c r="P663" s="113"/>
      <c r="Q663" s="113"/>
      <c r="T663" s="201"/>
      <c r="U663" s="113"/>
      <c r="V663" s="113"/>
      <c r="W663" s="113"/>
      <c r="X663" s="113"/>
      <c r="Y663" s="113"/>
      <c r="Z663" s="113"/>
      <c r="AA663" s="113"/>
      <c r="AB663" s="201"/>
      <c r="AC663" s="113"/>
      <c r="AD663" s="113"/>
      <c r="AE663" s="113"/>
      <c r="AF663" s="113"/>
    </row>
    <row r="664" spans="2:32" x14ac:dyDescent="0.2">
      <c r="B664" s="200"/>
      <c r="C664" s="113"/>
      <c r="D664" s="201"/>
      <c r="E664" s="201"/>
      <c r="F664" s="113"/>
      <c r="G664" s="113"/>
      <c r="H664" s="113"/>
      <c r="I664" s="203"/>
      <c r="J664" s="203"/>
      <c r="K664" s="204"/>
      <c r="L664" s="201"/>
      <c r="M664" s="201"/>
      <c r="N664" s="201"/>
      <c r="O664" s="201"/>
      <c r="P664" s="113"/>
      <c r="Q664" s="113"/>
      <c r="T664" s="201"/>
      <c r="U664" s="113"/>
      <c r="V664" s="113"/>
      <c r="W664" s="113"/>
      <c r="X664" s="113"/>
      <c r="Y664" s="113"/>
      <c r="Z664" s="113"/>
      <c r="AA664" s="113"/>
      <c r="AB664" s="201"/>
      <c r="AC664" s="113"/>
      <c r="AD664" s="113"/>
      <c r="AE664" s="113"/>
      <c r="AF664" s="113"/>
    </row>
    <row r="665" spans="2:32" x14ac:dyDescent="0.2">
      <c r="B665" s="200"/>
      <c r="C665" s="113"/>
      <c r="D665" s="201"/>
      <c r="E665" s="201"/>
      <c r="F665" s="113"/>
      <c r="G665" s="113"/>
      <c r="H665" s="113"/>
      <c r="I665" s="203"/>
      <c r="J665" s="203"/>
      <c r="K665" s="204"/>
      <c r="L665" s="201"/>
      <c r="M665" s="201"/>
      <c r="N665" s="201"/>
      <c r="O665" s="201"/>
      <c r="P665" s="113"/>
      <c r="Q665" s="113"/>
      <c r="T665" s="201"/>
      <c r="U665" s="113"/>
      <c r="V665" s="113"/>
      <c r="W665" s="113"/>
      <c r="X665" s="113"/>
      <c r="Y665" s="113"/>
      <c r="Z665" s="113"/>
      <c r="AA665" s="113"/>
      <c r="AB665" s="201"/>
      <c r="AC665" s="113"/>
      <c r="AD665" s="113"/>
      <c r="AE665" s="113"/>
      <c r="AF665" s="113"/>
    </row>
    <row r="666" spans="2:32" x14ac:dyDescent="0.2">
      <c r="B666" s="200"/>
      <c r="C666" s="113"/>
      <c r="D666" s="201"/>
      <c r="E666" s="201"/>
      <c r="F666" s="113"/>
      <c r="G666" s="113"/>
      <c r="H666" s="113"/>
      <c r="I666" s="203"/>
      <c r="J666" s="203"/>
      <c r="K666" s="204"/>
      <c r="L666" s="201"/>
      <c r="M666" s="201"/>
      <c r="N666" s="201"/>
      <c r="O666" s="201"/>
      <c r="P666" s="113"/>
      <c r="Q666" s="113"/>
      <c r="T666" s="201"/>
      <c r="U666" s="113"/>
      <c r="V666" s="113"/>
      <c r="W666" s="113"/>
      <c r="X666" s="113"/>
      <c r="Y666" s="113"/>
      <c r="Z666" s="113"/>
      <c r="AA666" s="113"/>
      <c r="AB666" s="201"/>
      <c r="AC666" s="113"/>
      <c r="AD666" s="113"/>
      <c r="AE666" s="113"/>
      <c r="AF666" s="113"/>
    </row>
    <row r="667" spans="2:32" x14ac:dyDescent="0.2">
      <c r="B667" s="200"/>
      <c r="C667" s="113"/>
      <c r="D667" s="201"/>
      <c r="E667" s="201"/>
      <c r="F667" s="113"/>
      <c r="G667" s="113"/>
      <c r="H667" s="113"/>
      <c r="I667" s="203"/>
      <c r="J667" s="203"/>
      <c r="K667" s="204"/>
      <c r="L667" s="201"/>
      <c r="M667" s="201"/>
      <c r="N667" s="201"/>
      <c r="O667" s="201"/>
      <c r="P667" s="113"/>
      <c r="Q667" s="113"/>
      <c r="T667" s="201"/>
      <c r="U667" s="113"/>
      <c r="V667" s="113"/>
      <c r="W667" s="113"/>
      <c r="X667" s="113"/>
      <c r="Y667" s="113"/>
      <c r="Z667" s="113"/>
      <c r="AA667" s="113"/>
      <c r="AB667" s="201"/>
      <c r="AC667" s="113"/>
      <c r="AD667" s="113"/>
      <c r="AE667" s="113"/>
      <c r="AF667" s="113"/>
    </row>
    <row r="668" spans="2:32" x14ac:dyDescent="0.2">
      <c r="B668" s="200"/>
      <c r="C668" s="113"/>
      <c r="D668" s="201"/>
      <c r="E668" s="201"/>
      <c r="F668" s="113"/>
      <c r="G668" s="113"/>
      <c r="H668" s="113"/>
      <c r="I668" s="203"/>
      <c r="J668" s="203"/>
      <c r="K668" s="204"/>
      <c r="L668" s="201"/>
      <c r="M668" s="201"/>
      <c r="N668" s="201"/>
      <c r="O668" s="201"/>
      <c r="P668" s="113"/>
      <c r="Q668" s="113"/>
      <c r="T668" s="201"/>
      <c r="U668" s="113"/>
      <c r="V668" s="113"/>
      <c r="W668" s="113"/>
      <c r="X668" s="113"/>
      <c r="Y668" s="113"/>
      <c r="Z668" s="113"/>
      <c r="AA668" s="113"/>
      <c r="AB668" s="201"/>
      <c r="AC668" s="113"/>
      <c r="AD668" s="113"/>
      <c r="AE668" s="113"/>
      <c r="AF668" s="113"/>
    </row>
    <row r="669" spans="2:32" x14ac:dyDescent="0.2">
      <c r="B669" s="200"/>
      <c r="C669" s="113"/>
      <c r="D669" s="201"/>
      <c r="E669" s="201"/>
      <c r="F669" s="113"/>
      <c r="G669" s="113"/>
      <c r="H669" s="113"/>
      <c r="I669" s="203"/>
      <c r="J669" s="203"/>
      <c r="K669" s="204"/>
      <c r="L669" s="201"/>
      <c r="M669" s="201"/>
      <c r="N669" s="201"/>
      <c r="O669" s="201"/>
      <c r="P669" s="113"/>
      <c r="Q669" s="113"/>
      <c r="T669" s="201"/>
      <c r="U669" s="113"/>
      <c r="V669" s="113"/>
      <c r="W669" s="113"/>
      <c r="X669" s="113"/>
      <c r="Y669" s="113"/>
      <c r="Z669" s="113"/>
      <c r="AA669" s="113"/>
      <c r="AB669" s="201"/>
      <c r="AC669" s="113"/>
      <c r="AD669" s="113"/>
      <c r="AE669" s="113"/>
      <c r="AF669" s="113"/>
    </row>
    <row r="670" spans="2:32" x14ac:dyDescent="0.2">
      <c r="B670" s="200"/>
      <c r="C670" s="113"/>
      <c r="D670" s="201"/>
      <c r="E670" s="201"/>
      <c r="F670" s="113"/>
      <c r="G670" s="113"/>
      <c r="H670" s="113"/>
      <c r="I670" s="203"/>
      <c r="J670" s="203"/>
      <c r="K670" s="204"/>
      <c r="L670" s="201"/>
      <c r="M670" s="201"/>
      <c r="N670" s="201"/>
      <c r="O670" s="201"/>
      <c r="P670" s="113"/>
      <c r="Q670" s="113"/>
      <c r="T670" s="201"/>
      <c r="U670" s="113"/>
      <c r="V670" s="113"/>
      <c r="W670" s="113"/>
      <c r="X670" s="113"/>
      <c r="Y670" s="113"/>
      <c r="Z670" s="113"/>
      <c r="AA670" s="113"/>
      <c r="AB670" s="201"/>
      <c r="AC670" s="113"/>
      <c r="AD670" s="113"/>
      <c r="AE670" s="113"/>
      <c r="AF670" s="113"/>
    </row>
    <row r="671" spans="2:32" x14ac:dyDescent="0.2">
      <c r="B671" s="200"/>
      <c r="C671" s="113"/>
      <c r="D671" s="201"/>
      <c r="E671" s="201"/>
      <c r="F671" s="113"/>
      <c r="G671" s="113"/>
      <c r="H671" s="113"/>
      <c r="I671" s="203"/>
      <c r="J671" s="203"/>
      <c r="K671" s="204"/>
      <c r="L671" s="201"/>
      <c r="M671" s="201"/>
      <c r="N671" s="201"/>
      <c r="O671" s="201"/>
      <c r="P671" s="113"/>
      <c r="Q671" s="113"/>
      <c r="T671" s="201"/>
      <c r="U671" s="113"/>
      <c r="V671" s="113"/>
      <c r="W671" s="113"/>
      <c r="X671" s="113"/>
      <c r="Y671" s="113"/>
      <c r="Z671" s="113"/>
      <c r="AA671" s="113"/>
      <c r="AB671" s="201"/>
      <c r="AC671" s="113"/>
      <c r="AD671" s="113"/>
      <c r="AE671" s="113"/>
      <c r="AF671" s="113"/>
    </row>
    <row r="672" spans="2:32" x14ac:dyDescent="0.2">
      <c r="B672" s="200"/>
      <c r="C672" s="113"/>
      <c r="D672" s="201"/>
      <c r="E672" s="201"/>
      <c r="F672" s="113"/>
      <c r="G672" s="113"/>
      <c r="H672" s="113"/>
      <c r="I672" s="203"/>
      <c r="J672" s="203"/>
      <c r="K672" s="204"/>
      <c r="L672" s="201"/>
      <c r="M672" s="201"/>
      <c r="N672" s="201"/>
      <c r="O672" s="201"/>
      <c r="P672" s="113"/>
      <c r="Q672" s="113"/>
      <c r="T672" s="201"/>
      <c r="U672" s="113"/>
      <c r="V672" s="113"/>
      <c r="W672" s="113"/>
      <c r="X672" s="113"/>
      <c r="Y672" s="113"/>
      <c r="Z672" s="113"/>
      <c r="AA672" s="113"/>
      <c r="AB672" s="201"/>
      <c r="AC672" s="113"/>
      <c r="AD672" s="113"/>
      <c r="AE672" s="113"/>
      <c r="AF672" s="113"/>
    </row>
    <row r="673" spans="2:32" x14ac:dyDescent="0.2">
      <c r="B673" s="200"/>
      <c r="C673" s="113"/>
      <c r="D673" s="201"/>
      <c r="E673" s="201"/>
      <c r="F673" s="113"/>
      <c r="G673" s="113"/>
      <c r="H673" s="113"/>
      <c r="I673" s="203"/>
      <c r="J673" s="203"/>
      <c r="K673" s="204"/>
      <c r="L673" s="201"/>
      <c r="M673" s="201"/>
      <c r="N673" s="201"/>
      <c r="O673" s="201"/>
      <c r="P673" s="113"/>
      <c r="Q673" s="113"/>
      <c r="T673" s="201"/>
      <c r="U673" s="113"/>
      <c r="V673" s="113"/>
      <c r="W673" s="113"/>
      <c r="X673" s="113"/>
      <c r="Y673" s="113"/>
      <c r="Z673" s="113"/>
      <c r="AA673" s="113"/>
      <c r="AB673" s="201"/>
      <c r="AC673" s="113"/>
      <c r="AD673" s="113"/>
      <c r="AE673" s="113"/>
      <c r="AF673" s="113"/>
    </row>
    <row r="674" spans="2:32" x14ac:dyDescent="0.2">
      <c r="B674" s="200"/>
      <c r="C674" s="113"/>
      <c r="D674" s="201"/>
      <c r="E674" s="201"/>
      <c r="F674" s="113"/>
      <c r="G674" s="113"/>
      <c r="H674" s="113"/>
      <c r="I674" s="203"/>
      <c r="J674" s="203"/>
      <c r="K674" s="204"/>
      <c r="L674" s="201"/>
      <c r="M674" s="201"/>
      <c r="N674" s="201"/>
      <c r="O674" s="201"/>
      <c r="P674" s="113"/>
      <c r="Q674" s="113"/>
      <c r="T674" s="201"/>
      <c r="U674" s="113"/>
      <c r="V674" s="113"/>
      <c r="W674" s="113"/>
      <c r="X674" s="113"/>
      <c r="Y674" s="113"/>
      <c r="Z674" s="113"/>
      <c r="AA674" s="113"/>
      <c r="AB674" s="201"/>
      <c r="AC674" s="113"/>
      <c r="AD674" s="113"/>
      <c r="AE674" s="113"/>
      <c r="AF674" s="113"/>
    </row>
    <row r="675" spans="2:32" x14ac:dyDescent="0.2">
      <c r="B675" s="200"/>
      <c r="C675" s="113"/>
      <c r="D675" s="201"/>
      <c r="E675" s="201"/>
      <c r="F675" s="113"/>
      <c r="G675" s="113"/>
      <c r="H675" s="113"/>
      <c r="I675" s="203"/>
      <c r="J675" s="203"/>
      <c r="K675" s="204"/>
      <c r="L675" s="201"/>
      <c r="M675" s="201"/>
      <c r="N675" s="201"/>
      <c r="O675" s="201"/>
      <c r="P675" s="113"/>
      <c r="Q675" s="113"/>
      <c r="T675" s="201"/>
      <c r="U675" s="113"/>
      <c r="V675" s="113"/>
      <c r="W675" s="113"/>
      <c r="X675" s="113"/>
      <c r="Y675" s="113"/>
      <c r="Z675" s="113"/>
      <c r="AA675" s="113"/>
      <c r="AB675" s="201"/>
      <c r="AC675" s="113"/>
      <c r="AD675" s="113"/>
      <c r="AE675" s="113"/>
      <c r="AF675" s="113"/>
    </row>
    <row r="676" spans="2:32" x14ac:dyDescent="0.2">
      <c r="B676" s="200"/>
      <c r="C676" s="113"/>
      <c r="D676" s="201"/>
      <c r="E676" s="201"/>
      <c r="F676" s="113"/>
      <c r="G676" s="113"/>
      <c r="H676" s="113"/>
      <c r="I676" s="203"/>
      <c r="J676" s="203"/>
      <c r="K676" s="204"/>
      <c r="L676" s="201"/>
      <c r="M676" s="201"/>
      <c r="N676" s="201"/>
      <c r="O676" s="201"/>
      <c r="P676" s="113"/>
      <c r="Q676" s="113"/>
      <c r="T676" s="201"/>
      <c r="U676" s="113"/>
      <c r="V676" s="113"/>
      <c r="W676" s="113"/>
      <c r="X676" s="113"/>
      <c r="Y676" s="113"/>
      <c r="Z676" s="113"/>
      <c r="AA676" s="113"/>
      <c r="AB676" s="201"/>
      <c r="AC676" s="113"/>
      <c r="AD676" s="113"/>
      <c r="AE676" s="113"/>
      <c r="AF676" s="113"/>
    </row>
    <row r="677" spans="2:32" x14ac:dyDescent="0.2">
      <c r="B677" s="200"/>
      <c r="C677" s="113"/>
      <c r="D677" s="201"/>
      <c r="E677" s="201"/>
      <c r="F677" s="113"/>
      <c r="G677" s="113"/>
      <c r="H677" s="113"/>
      <c r="I677" s="203"/>
      <c r="J677" s="203"/>
      <c r="K677" s="204"/>
      <c r="L677" s="201"/>
      <c r="M677" s="201"/>
      <c r="N677" s="201"/>
      <c r="O677" s="201"/>
      <c r="P677" s="113"/>
      <c r="Q677" s="113"/>
      <c r="T677" s="201"/>
      <c r="U677" s="113"/>
      <c r="V677" s="113"/>
      <c r="W677" s="113"/>
      <c r="X677" s="113"/>
      <c r="Y677" s="113"/>
      <c r="Z677" s="113"/>
      <c r="AA677" s="113"/>
      <c r="AB677" s="201"/>
      <c r="AC677" s="113"/>
      <c r="AD677" s="113"/>
      <c r="AE677" s="113"/>
      <c r="AF677" s="113"/>
    </row>
    <row r="678" spans="2:32" x14ac:dyDescent="0.2">
      <c r="B678" s="200"/>
      <c r="C678" s="113"/>
      <c r="D678" s="201"/>
      <c r="E678" s="201"/>
      <c r="F678" s="113"/>
      <c r="G678" s="113"/>
      <c r="H678" s="113"/>
      <c r="I678" s="203"/>
      <c r="J678" s="203"/>
      <c r="K678" s="204"/>
      <c r="L678" s="201"/>
      <c r="M678" s="201"/>
      <c r="N678" s="201"/>
      <c r="O678" s="201"/>
      <c r="P678" s="113"/>
      <c r="Q678" s="113"/>
      <c r="T678" s="201"/>
      <c r="U678" s="113"/>
      <c r="V678" s="113"/>
      <c r="W678" s="113"/>
      <c r="X678" s="113"/>
      <c r="Y678" s="113"/>
      <c r="Z678" s="113"/>
      <c r="AA678" s="113"/>
      <c r="AB678" s="201"/>
      <c r="AC678" s="113"/>
      <c r="AD678" s="113"/>
      <c r="AE678" s="113"/>
      <c r="AF678" s="113"/>
    </row>
    <row r="679" spans="2:32" x14ac:dyDescent="0.2">
      <c r="B679" s="200"/>
      <c r="C679" s="113"/>
      <c r="D679" s="201"/>
      <c r="E679" s="201"/>
      <c r="F679" s="113"/>
      <c r="G679" s="113"/>
      <c r="H679" s="113"/>
      <c r="I679" s="203"/>
      <c r="J679" s="203"/>
      <c r="K679" s="204"/>
      <c r="L679" s="201"/>
      <c r="M679" s="201"/>
      <c r="N679" s="201"/>
      <c r="O679" s="201"/>
      <c r="P679" s="113"/>
      <c r="Q679" s="113"/>
      <c r="T679" s="201"/>
      <c r="U679" s="113"/>
      <c r="V679" s="113"/>
      <c r="W679" s="113"/>
      <c r="X679" s="113"/>
      <c r="Y679" s="113"/>
      <c r="Z679" s="113"/>
      <c r="AA679" s="113"/>
      <c r="AB679" s="201"/>
      <c r="AC679" s="113"/>
      <c r="AD679" s="113"/>
      <c r="AE679" s="113"/>
      <c r="AF679" s="113"/>
    </row>
    <row r="680" spans="2:32" x14ac:dyDescent="0.2">
      <c r="B680" s="200"/>
      <c r="C680" s="113"/>
      <c r="D680" s="201"/>
      <c r="E680" s="201"/>
      <c r="F680" s="113"/>
      <c r="G680" s="113"/>
      <c r="H680" s="113"/>
      <c r="I680" s="203"/>
      <c r="J680" s="203"/>
      <c r="K680" s="204"/>
      <c r="L680" s="201"/>
      <c r="M680" s="201"/>
      <c r="N680" s="201"/>
      <c r="O680" s="201"/>
      <c r="P680" s="113"/>
      <c r="Q680" s="113"/>
      <c r="T680" s="201"/>
      <c r="U680" s="113"/>
      <c r="V680" s="113"/>
      <c r="W680" s="113"/>
      <c r="X680" s="113"/>
      <c r="Y680" s="113"/>
      <c r="Z680" s="113"/>
      <c r="AA680" s="113"/>
      <c r="AB680" s="201"/>
      <c r="AC680" s="113"/>
      <c r="AD680" s="113"/>
      <c r="AE680" s="113"/>
      <c r="AF680" s="113"/>
    </row>
    <row r="681" spans="2:32" x14ac:dyDescent="0.2">
      <c r="B681" s="200"/>
      <c r="C681" s="113"/>
      <c r="D681" s="201"/>
      <c r="E681" s="201"/>
      <c r="F681" s="113"/>
      <c r="G681" s="113"/>
      <c r="H681" s="113"/>
      <c r="I681" s="203"/>
      <c r="J681" s="203"/>
      <c r="K681" s="204"/>
      <c r="L681" s="201"/>
      <c r="M681" s="201"/>
      <c r="N681" s="201"/>
      <c r="O681" s="201"/>
      <c r="P681" s="113"/>
      <c r="Q681" s="113"/>
      <c r="T681" s="201"/>
      <c r="U681" s="113"/>
      <c r="V681" s="113"/>
      <c r="W681" s="113"/>
      <c r="X681" s="113"/>
      <c r="Y681" s="113"/>
      <c r="Z681" s="113"/>
      <c r="AA681" s="113"/>
      <c r="AB681" s="201"/>
      <c r="AC681" s="113"/>
      <c r="AD681" s="113"/>
      <c r="AE681" s="113"/>
      <c r="AF681" s="113"/>
    </row>
    <row r="682" spans="2:32" x14ac:dyDescent="0.2">
      <c r="B682" s="200"/>
      <c r="C682" s="113"/>
      <c r="D682" s="201"/>
      <c r="E682" s="201"/>
      <c r="F682" s="113"/>
      <c r="G682" s="113"/>
      <c r="H682" s="113"/>
      <c r="I682" s="203"/>
      <c r="J682" s="203"/>
      <c r="K682" s="204"/>
      <c r="L682" s="201"/>
      <c r="M682" s="201"/>
      <c r="N682" s="201"/>
      <c r="O682" s="201"/>
      <c r="P682" s="113"/>
      <c r="Q682" s="113"/>
      <c r="T682" s="201"/>
      <c r="U682" s="113"/>
      <c r="V682" s="113"/>
      <c r="W682" s="113"/>
      <c r="X682" s="113"/>
      <c r="Y682" s="113"/>
      <c r="Z682" s="113"/>
      <c r="AA682" s="113"/>
      <c r="AB682" s="201"/>
      <c r="AC682" s="113"/>
      <c r="AD682" s="113"/>
      <c r="AE682" s="113"/>
      <c r="AF682" s="113"/>
    </row>
    <row r="683" spans="2:32" x14ac:dyDescent="0.2">
      <c r="B683" s="200"/>
      <c r="C683" s="113"/>
      <c r="D683" s="201"/>
      <c r="E683" s="201"/>
      <c r="F683" s="113"/>
      <c r="G683" s="113"/>
      <c r="H683" s="113"/>
      <c r="I683" s="203"/>
      <c r="J683" s="203"/>
      <c r="K683" s="204"/>
      <c r="L683" s="201"/>
      <c r="M683" s="201"/>
      <c r="N683" s="201"/>
      <c r="O683" s="201"/>
      <c r="P683" s="113"/>
      <c r="Q683" s="113"/>
      <c r="T683" s="201"/>
      <c r="U683" s="113"/>
      <c r="V683" s="113"/>
      <c r="W683" s="113"/>
      <c r="X683" s="113"/>
      <c r="Y683" s="113"/>
      <c r="Z683" s="113"/>
      <c r="AA683" s="113"/>
      <c r="AB683" s="201"/>
      <c r="AC683" s="113"/>
      <c r="AD683" s="113"/>
      <c r="AE683" s="113"/>
      <c r="AF683" s="113"/>
    </row>
    <row r="684" spans="2:32" x14ac:dyDescent="0.2">
      <c r="B684" s="200"/>
      <c r="C684" s="113"/>
      <c r="D684" s="201"/>
      <c r="E684" s="201"/>
      <c r="F684" s="113"/>
      <c r="G684" s="113"/>
      <c r="H684" s="113"/>
      <c r="I684" s="203"/>
      <c r="J684" s="203"/>
      <c r="K684" s="204"/>
      <c r="L684" s="201"/>
      <c r="M684" s="201"/>
      <c r="N684" s="201"/>
      <c r="O684" s="201"/>
      <c r="P684" s="113"/>
      <c r="Q684" s="113"/>
      <c r="T684" s="201"/>
      <c r="U684" s="113"/>
      <c r="V684" s="113"/>
      <c r="W684" s="113"/>
      <c r="X684" s="113"/>
      <c r="Y684" s="113"/>
      <c r="Z684" s="113"/>
      <c r="AA684" s="113"/>
      <c r="AB684" s="201"/>
      <c r="AC684" s="113"/>
      <c r="AD684" s="113"/>
      <c r="AE684" s="113"/>
      <c r="AF684" s="113"/>
    </row>
    <row r="685" spans="2:32" x14ac:dyDescent="0.2">
      <c r="B685" s="200"/>
      <c r="C685" s="113"/>
      <c r="D685" s="201"/>
      <c r="E685" s="201"/>
      <c r="F685" s="113"/>
      <c r="G685" s="113"/>
      <c r="H685" s="113"/>
      <c r="I685" s="203"/>
      <c r="J685" s="203"/>
      <c r="K685" s="204"/>
      <c r="L685" s="201"/>
      <c r="M685" s="201"/>
      <c r="N685" s="201"/>
      <c r="O685" s="201"/>
      <c r="P685" s="113"/>
      <c r="Q685" s="113"/>
      <c r="T685" s="201"/>
      <c r="U685" s="113"/>
      <c r="V685" s="113"/>
      <c r="W685" s="113"/>
      <c r="X685" s="113"/>
      <c r="Y685" s="113"/>
      <c r="Z685" s="113"/>
      <c r="AA685" s="113"/>
      <c r="AB685" s="201"/>
      <c r="AC685" s="113"/>
      <c r="AD685" s="113"/>
      <c r="AE685" s="113"/>
      <c r="AF685" s="113"/>
    </row>
    <row r="686" spans="2:32" x14ac:dyDescent="0.2">
      <c r="B686" s="200"/>
      <c r="C686" s="113"/>
      <c r="D686" s="201"/>
      <c r="E686" s="201"/>
      <c r="F686" s="113"/>
      <c r="G686" s="113"/>
      <c r="H686" s="113"/>
      <c r="I686" s="203"/>
      <c r="J686" s="203"/>
      <c r="K686" s="204"/>
      <c r="L686" s="201"/>
      <c r="M686" s="201"/>
      <c r="N686" s="201"/>
      <c r="O686" s="201"/>
      <c r="P686" s="113"/>
      <c r="Q686" s="113"/>
      <c r="T686" s="201"/>
      <c r="U686" s="113"/>
      <c r="V686" s="113"/>
      <c r="W686" s="113"/>
      <c r="X686" s="113"/>
      <c r="Y686" s="113"/>
      <c r="Z686" s="113"/>
      <c r="AA686" s="113"/>
      <c r="AB686" s="201"/>
      <c r="AC686" s="113"/>
      <c r="AD686" s="113"/>
      <c r="AE686" s="113"/>
      <c r="AF686" s="113"/>
    </row>
    <row r="687" spans="2:32" x14ac:dyDescent="0.2">
      <c r="B687" s="200"/>
      <c r="C687" s="113"/>
      <c r="D687" s="201"/>
      <c r="E687" s="201"/>
      <c r="F687" s="113"/>
      <c r="G687" s="113"/>
      <c r="H687" s="113"/>
      <c r="I687" s="203"/>
      <c r="J687" s="203"/>
      <c r="K687" s="204"/>
      <c r="L687" s="201"/>
      <c r="M687" s="201"/>
      <c r="N687" s="201"/>
      <c r="O687" s="201"/>
      <c r="P687" s="113"/>
      <c r="Q687" s="113"/>
      <c r="T687" s="201"/>
      <c r="U687" s="113"/>
      <c r="V687" s="113"/>
      <c r="W687" s="113"/>
      <c r="X687" s="113"/>
      <c r="Y687" s="113"/>
      <c r="Z687" s="113"/>
      <c r="AA687" s="113"/>
      <c r="AB687" s="201"/>
      <c r="AC687" s="113"/>
      <c r="AD687" s="113"/>
      <c r="AE687" s="113"/>
      <c r="AF687" s="113"/>
    </row>
    <row r="688" spans="2:32" x14ac:dyDescent="0.2">
      <c r="B688" s="200"/>
      <c r="C688" s="113"/>
      <c r="D688" s="201"/>
      <c r="E688" s="201"/>
      <c r="F688" s="113"/>
      <c r="G688" s="113"/>
      <c r="H688" s="113"/>
      <c r="I688" s="203"/>
      <c r="J688" s="203"/>
      <c r="K688" s="204"/>
      <c r="L688" s="201"/>
      <c r="M688" s="201"/>
      <c r="N688" s="201"/>
      <c r="O688" s="201"/>
      <c r="P688" s="113"/>
      <c r="Q688" s="113"/>
      <c r="T688" s="201"/>
      <c r="U688" s="113"/>
      <c r="V688" s="113"/>
      <c r="W688" s="113"/>
      <c r="X688" s="113"/>
      <c r="Y688" s="113"/>
      <c r="Z688" s="113"/>
      <c r="AA688" s="113"/>
      <c r="AB688" s="201"/>
      <c r="AC688" s="113"/>
      <c r="AD688" s="113"/>
      <c r="AE688" s="113"/>
      <c r="AF688" s="113"/>
    </row>
    <row r="689" spans="2:32" x14ac:dyDescent="0.2">
      <c r="B689" s="200"/>
      <c r="C689" s="113"/>
      <c r="D689" s="201"/>
      <c r="E689" s="201"/>
      <c r="F689" s="113"/>
      <c r="G689" s="113"/>
      <c r="H689" s="113"/>
      <c r="I689" s="203"/>
      <c r="J689" s="203"/>
      <c r="K689" s="204"/>
      <c r="L689" s="201"/>
      <c r="M689" s="201"/>
      <c r="N689" s="201"/>
      <c r="O689" s="201"/>
      <c r="P689" s="113"/>
      <c r="Q689" s="113"/>
      <c r="T689" s="201"/>
      <c r="U689" s="113"/>
      <c r="V689" s="113"/>
      <c r="W689" s="113"/>
      <c r="X689" s="113"/>
      <c r="Y689" s="113"/>
      <c r="Z689" s="113"/>
      <c r="AA689" s="113"/>
      <c r="AB689" s="201"/>
      <c r="AC689" s="113"/>
      <c r="AD689" s="113"/>
      <c r="AE689" s="113"/>
      <c r="AF689" s="113"/>
    </row>
    <row r="690" spans="2:32" x14ac:dyDescent="0.2">
      <c r="B690" s="200"/>
      <c r="C690" s="113"/>
      <c r="D690" s="201"/>
      <c r="E690" s="201"/>
      <c r="F690" s="113"/>
      <c r="G690" s="113"/>
      <c r="H690" s="113"/>
      <c r="I690" s="203"/>
      <c r="J690" s="203"/>
      <c r="K690" s="204"/>
      <c r="L690" s="201"/>
      <c r="M690" s="201"/>
      <c r="N690" s="201"/>
      <c r="O690" s="201"/>
      <c r="P690" s="113"/>
      <c r="Q690" s="113"/>
      <c r="T690" s="201"/>
      <c r="U690" s="113"/>
      <c r="V690" s="113"/>
      <c r="W690" s="113"/>
      <c r="X690" s="113"/>
      <c r="Y690" s="113"/>
      <c r="Z690" s="113"/>
      <c r="AA690" s="113"/>
      <c r="AB690" s="201"/>
      <c r="AC690" s="113"/>
      <c r="AD690" s="113"/>
      <c r="AE690" s="113"/>
      <c r="AF690" s="113"/>
    </row>
    <row r="691" spans="2:32" x14ac:dyDescent="0.2">
      <c r="B691" s="200"/>
      <c r="C691" s="113"/>
      <c r="D691" s="201"/>
      <c r="E691" s="201"/>
      <c r="F691" s="113"/>
      <c r="G691" s="113"/>
      <c r="H691" s="113"/>
      <c r="I691" s="203"/>
      <c r="J691" s="203"/>
      <c r="K691" s="204"/>
      <c r="L691" s="201"/>
      <c r="M691" s="201"/>
      <c r="N691" s="201"/>
      <c r="O691" s="201"/>
      <c r="P691" s="113"/>
      <c r="Q691" s="113"/>
      <c r="T691" s="201"/>
      <c r="U691" s="113"/>
      <c r="V691" s="113"/>
      <c r="W691" s="113"/>
      <c r="X691" s="113"/>
      <c r="Y691" s="113"/>
      <c r="Z691" s="113"/>
      <c r="AA691" s="113"/>
      <c r="AB691" s="201"/>
      <c r="AC691" s="113"/>
      <c r="AD691" s="113"/>
      <c r="AE691" s="113"/>
      <c r="AF691" s="113"/>
    </row>
    <row r="692" spans="2:32" x14ac:dyDescent="0.2">
      <c r="B692" s="200"/>
      <c r="C692" s="113"/>
      <c r="D692" s="201"/>
      <c r="E692" s="201"/>
      <c r="F692" s="113"/>
      <c r="G692" s="113"/>
      <c r="H692" s="113"/>
      <c r="I692" s="203"/>
      <c r="J692" s="203"/>
      <c r="K692" s="204"/>
      <c r="L692" s="201"/>
      <c r="M692" s="201"/>
      <c r="N692" s="201"/>
      <c r="O692" s="201"/>
      <c r="P692" s="113"/>
      <c r="Q692" s="113"/>
      <c r="T692" s="201"/>
      <c r="U692" s="113"/>
      <c r="V692" s="113"/>
      <c r="W692" s="113"/>
      <c r="X692" s="113"/>
      <c r="Y692" s="113"/>
      <c r="Z692" s="113"/>
      <c r="AA692" s="113"/>
      <c r="AB692" s="201"/>
      <c r="AC692" s="113"/>
      <c r="AD692" s="113"/>
      <c r="AE692" s="113"/>
      <c r="AF692" s="113"/>
    </row>
    <row r="693" spans="2:32" x14ac:dyDescent="0.2">
      <c r="B693" s="200"/>
      <c r="C693" s="113"/>
      <c r="D693" s="201"/>
      <c r="E693" s="201"/>
      <c r="F693" s="113"/>
      <c r="G693" s="113"/>
      <c r="H693" s="113"/>
      <c r="I693" s="203"/>
      <c r="J693" s="203"/>
      <c r="K693" s="204"/>
      <c r="L693" s="201"/>
      <c r="M693" s="201"/>
      <c r="N693" s="201"/>
      <c r="O693" s="201"/>
      <c r="P693" s="113"/>
      <c r="Q693" s="113"/>
      <c r="T693" s="201"/>
      <c r="U693" s="113"/>
      <c r="V693" s="113"/>
      <c r="W693" s="113"/>
      <c r="X693" s="113"/>
      <c r="Y693" s="113"/>
      <c r="Z693" s="113"/>
      <c r="AA693" s="113"/>
      <c r="AB693" s="201"/>
      <c r="AC693" s="113"/>
      <c r="AD693" s="113"/>
      <c r="AE693" s="113"/>
      <c r="AF693" s="113"/>
    </row>
    <row r="694" spans="2:32" x14ac:dyDescent="0.2">
      <c r="B694" s="200"/>
      <c r="C694" s="113"/>
      <c r="D694" s="201"/>
      <c r="E694" s="201"/>
      <c r="F694" s="113"/>
      <c r="G694" s="113"/>
      <c r="H694" s="113"/>
      <c r="I694" s="203"/>
      <c r="J694" s="203"/>
      <c r="K694" s="204"/>
      <c r="L694" s="201"/>
      <c r="M694" s="201"/>
      <c r="N694" s="201"/>
      <c r="O694" s="201"/>
      <c r="P694" s="113"/>
      <c r="Q694" s="113"/>
      <c r="T694" s="201"/>
      <c r="U694" s="113"/>
      <c r="V694" s="113"/>
      <c r="W694" s="113"/>
      <c r="X694" s="113"/>
      <c r="Y694" s="113"/>
      <c r="Z694" s="113"/>
      <c r="AA694" s="113"/>
      <c r="AB694" s="201"/>
      <c r="AC694" s="113"/>
      <c r="AD694" s="113"/>
      <c r="AE694" s="113"/>
      <c r="AF694" s="113"/>
    </row>
    <row r="695" spans="2:32" x14ac:dyDescent="0.2">
      <c r="B695" s="200"/>
      <c r="C695" s="113"/>
      <c r="D695" s="201"/>
      <c r="E695" s="201"/>
      <c r="F695" s="113"/>
      <c r="G695" s="113"/>
      <c r="H695" s="113"/>
      <c r="I695" s="203"/>
      <c r="J695" s="203"/>
      <c r="K695" s="204"/>
      <c r="L695" s="201"/>
      <c r="M695" s="201"/>
      <c r="N695" s="201"/>
      <c r="O695" s="201"/>
      <c r="P695" s="113"/>
      <c r="Q695" s="113"/>
      <c r="T695" s="201"/>
      <c r="U695" s="113"/>
      <c r="V695" s="113"/>
      <c r="W695" s="113"/>
      <c r="X695" s="113"/>
      <c r="Y695" s="113"/>
      <c r="Z695" s="113"/>
      <c r="AA695" s="113"/>
      <c r="AB695" s="201"/>
      <c r="AC695" s="113"/>
      <c r="AD695" s="113"/>
      <c r="AE695" s="113"/>
      <c r="AF695" s="113"/>
    </row>
    <row r="696" spans="2:32" x14ac:dyDescent="0.2">
      <c r="B696" s="200"/>
      <c r="C696" s="113"/>
      <c r="D696" s="201"/>
      <c r="E696" s="201"/>
      <c r="F696" s="113"/>
      <c r="G696" s="113"/>
      <c r="H696" s="113"/>
      <c r="I696" s="203"/>
      <c r="J696" s="203"/>
      <c r="K696" s="204"/>
      <c r="L696" s="201"/>
      <c r="M696" s="201"/>
      <c r="N696" s="201"/>
      <c r="O696" s="201"/>
      <c r="P696" s="113"/>
      <c r="Q696" s="113"/>
      <c r="T696" s="201"/>
      <c r="U696" s="113"/>
      <c r="V696" s="113"/>
      <c r="W696" s="113"/>
      <c r="X696" s="113"/>
      <c r="Y696" s="113"/>
      <c r="Z696" s="113"/>
      <c r="AA696" s="113"/>
      <c r="AB696" s="201"/>
      <c r="AC696" s="113"/>
      <c r="AD696" s="113"/>
      <c r="AE696" s="113"/>
      <c r="AF696" s="113"/>
    </row>
    <row r="697" spans="2:32" x14ac:dyDescent="0.2">
      <c r="B697" s="200"/>
      <c r="C697" s="113"/>
      <c r="D697" s="201"/>
      <c r="E697" s="201"/>
      <c r="F697" s="113"/>
      <c r="G697" s="113"/>
      <c r="H697" s="113"/>
      <c r="I697" s="203"/>
      <c r="J697" s="203"/>
      <c r="K697" s="204"/>
      <c r="L697" s="201"/>
      <c r="M697" s="201"/>
      <c r="N697" s="201"/>
      <c r="O697" s="201"/>
      <c r="P697" s="113"/>
      <c r="Q697" s="113"/>
      <c r="T697" s="201"/>
      <c r="U697" s="113"/>
      <c r="V697" s="113"/>
      <c r="W697" s="113"/>
      <c r="X697" s="113"/>
      <c r="Y697" s="113"/>
      <c r="Z697" s="113"/>
      <c r="AA697" s="113"/>
      <c r="AB697" s="201"/>
      <c r="AC697" s="113"/>
      <c r="AD697" s="113"/>
      <c r="AE697" s="113"/>
      <c r="AF697" s="113"/>
    </row>
    <row r="698" spans="2:32" x14ac:dyDescent="0.2">
      <c r="B698" s="200"/>
      <c r="C698" s="113"/>
      <c r="D698" s="201"/>
      <c r="E698" s="201"/>
      <c r="F698" s="113"/>
      <c r="G698" s="113"/>
      <c r="H698" s="113"/>
      <c r="I698" s="203"/>
      <c r="J698" s="203"/>
      <c r="K698" s="204"/>
      <c r="L698" s="201"/>
      <c r="M698" s="201"/>
      <c r="N698" s="201"/>
      <c r="O698" s="201"/>
      <c r="P698" s="113"/>
      <c r="Q698" s="113"/>
      <c r="T698" s="201"/>
      <c r="U698" s="113"/>
      <c r="V698" s="113"/>
      <c r="W698" s="113"/>
      <c r="X698" s="113"/>
      <c r="Y698" s="113"/>
      <c r="Z698" s="113"/>
      <c r="AA698" s="113"/>
      <c r="AB698" s="201"/>
      <c r="AC698" s="113"/>
      <c r="AD698" s="113"/>
      <c r="AE698" s="113"/>
      <c r="AF698" s="113"/>
    </row>
    <row r="699" spans="2:32" x14ac:dyDescent="0.2">
      <c r="B699" s="200"/>
      <c r="C699" s="113"/>
      <c r="D699" s="201"/>
      <c r="E699" s="201"/>
      <c r="F699" s="113"/>
      <c r="G699" s="113"/>
      <c r="H699" s="113"/>
      <c r="I699" s="203"/>
      <c r="J699" s="203"/>
      <c r="K699" s="204"/>
      <c r="L699" s="201"/>
      <c r="M699" s="201"/>
      <c r="N699" s="201"/>
      <c r="O699" s="201"/>
      <c r="P699" s="113"/>
      <c r="Q699" s="113"/>
      <c r="T699" s="201"/>
      <c r="U699" s="113"/>
      <c r="V699" s="113"/>
      <c r="W699" s="113"/>
      <c r="X699" s="113"/>
      <c r="Y699" s="113"/>
      <c r="Z699" s="113"/>
      <c r="AA699" s="113"/>
      <c r="AB699" s="201"/>
      <c r="AC699" s="113"/>
      <c r="AD699" s="113"/>
      <c r="AE699" s="113"/>
      <c r="AF699" s="113"/>
    </row>
    <row r="700" spans="2:32" x14ac:dyDescent="0.2">
      <c r="B700" s="200"/>
      <c r="C700" s="113"/>
      <c r="D700" s="201"/>
      <c r="E700" s="201"/>
      <c r="F700" s="113"/>
      <c r="G700" s="113"/>
      <c r="H700" s="113"/>
      <c r="I700" s="203"/>
      <c r="J700" s="203"/>
      <c r="K700" s="204"/>
      <c r="L700" s="201"/>
      <c r="M700" s="201"/>
      <c r="N700" s="201"/>
      <c r="O700" s="201"/>
      <c r="P700" s="113"/>
      <c r="Q700" s="113"/>
      <c r="T700" s="201"/>
      <c r="U700" s="113"/>
      <c r="V700" s="113"/>
      <c r="W700" s="113"/>
      <c r="X700" s="113"/>
      <c r="Y700" s="113"/>
      <c r="Z700" s="113"/>
      <c r="AA700" s="113"/>
      <c r="AB700" s="201"/>
      <c r="AC700" s="113"/>
      <c r="AD700" s="113"/>
      <c r="AE700" s="113"/>
      <c r="AF700" s="113"/>
    </row>
    <row r="701" spans="2:32" x14ac:dyDescent="0.2">
      <c r="B701" s="200"/>
      <c r="C701" s="113"/>
      <c r="D701" s="201"/>
      <c r="E701" s="201"/>
      <c r="F701" s="113"/>
      <c r="G701" s="113"/>
      <c r="H701" s="113"/>
      <c r="I701" s="203"/>
      <c r="J701" s="203"/>
      <c r="K701" s="204"/>
      <c r="L701" s="201"/>
      <c r="M701" s="201"/>
      <c r="N701" s="201"/>
      <c r="O701" s="201"/>
      <c r="P701" s="113"/>
      <c r="Q701" s="113"/>
      <c r="T701" s="201"/>
      <c r="U701" s="113"/>
      <c r="V701" s="113"/>
      <c r="W701" s="113"/>
      <c r="X701" s="113"/>
      <c r="Y701" s="113"/>
      <c r="Z701" s="113"/>
      <c r="AA701" s="113"/>
      <c r="AB701" s="201"/>
      <c r="AC701" s="113"/>
      <c r="AD701" s="113"/>
      <c r="AE701" s="113"/>
      <c r="AF701" s="113"/>
    </row>
    <row r="702" spans="2:32" x14ac:dyDescent="0.2">
      <c r="B702" s="200"/>
      <c r="C702" s="113"/>
      <c r="D702" s="201"/>
      <c r="E702" s="201"/>
      <c r="F702" s="113"/>
      <c r="G702" s="113"/>
      <c r="H702" s="113"/>
      <c r="I702" s="203"/>
      <c r="J702" s="203"/>
      <c r="K702" s="204"/>
      <c r="L702" s="201"/>
      <c r="M702" s="201"/>
      <c r="N702" s="201"/>
      <c r="O702" s="201"/>
      <c r="P702" s="113"/>
      <c r="Q702" s="113"/>
      <c r="T702" s="201"/>
      <c r="U702" s="113"/>
      <c r="V702" s="113"/>
      <c r="W702" s="113"/>
      <c r="X702" s="113"/>
      <c r="Y702" s="113"/>
      <c r="Z702" s="113"/>
      <c r="AA702" s="113"/>
      <c r="AB702" s="201"/>
      <c r="AC702" s="113"/>
      <c r="AD702" s="113"/>
      <c r="AE702" s="113"/>
      <c r="AF702" s="113"/>
    </row>
    <row r="703" spans="2:32" x14ac:dyDescent="0.2">
      <c r="B703" s="200"/>
      <c r="C703" s="113"/>
      <c r="D703" s="201"/>
      <c r="E703" s="201"/>
      <c r="F703" s="113"/>
      <c r="G703" s="113"/>
      <c r="H703" s="113"/>
      <c r="I703" s="203"/>
      <c r="J703" s="203"/>
      <c r="K703" s="204"/>
      <c r="L703" s="201"/>
      <c r="M703" s="201"/>
      <c r="N703" s="201"/>
      <c r="O703" s="201"/>
      <c r="P703" s="113"/>
      <c r="Q703" s="113"/>
      <c r="T703" s="201"/>
      <c r="U703" s="113"/>
      <c r="V703" s="113"/>
      <c r="W703" s="113"/>
      <c r="X703" s="113"/>
      <c r="Y703" s="113"/>
      <c r="Z703" s="113"/>
      <c r="AA703" s="113"/>
      <c r="AB703" s="201"/>
      <c r="AC703" s="113"/>
      <c r="AD703" s="113"/>
      <c r="AE703" s="113"/>
      <c r="AF703" s="113"/>
    </row>
    <row r="704" spans="2:32" x14ac:dyDescent="0.2">
      <c r="B704" s="200"/>
      <c r="C704" s="113"/>
      <c r="D704" s="201"/>
      <c r="E704" s="201"/>
      <c r="F704" s="113"/>
      <c r="G704" s="113"/>
      <c r="H704" s="113"/>
      <c r="I704" s="203"/>
      <c r="J704" s="203"/>
      <c r="K704" s="204"/>
      <c r="L704" s="201"/>
      <c r="M704" s="201"/>
      <c r="N704" s="201"/>
      <c r="O704" s="201"/>
      <c r="P704" s="113"/>
      <c r="Q704" s="113"/>
      <c r="T704" s="201"/>
      <c r="U704" s="113"/>
      <c r="V704" s="113"/>
      <c r="W704" s="113"/>
      <c r="X704" s="113"/>
      <c r="Y704" s="113"/>
      <c r="Z704" s="113"/>
      <c r="AA704" s="113"/>
      <c r="AB704" s="201"/>
      <c r="AC704" s="113"/>
      <c r="AD704" s="113"/>
      <c r="AE704" s="113"/>
      <c r="AF704" s="113"/>
    </row>
    <row r="705" spans="2:32" x14ac:dyDescent="0.2">
      <c r="B705" s="200"/>
      <c r="C705" s="113"/>
      <c r="D705" s="201"/>
      <c r="E705" s="201"/>
      <c r="F705" s="113"/>
      <c r="G705" s="113"/>
      <c r="H705" s="113"/>
      <c r="I705" s="203"/>
      <c r="J705" s="203"/>
      <c r="K705" s="204"/>
      <c r="L705" s="201"/>
      <c r="M705" s="201"/>
      <c r="N705" s="201"/>
      <c r="O705" s="201"/>
      <c r="P705" s="113"/>
      <c r="Q705" s="113"/>
      <c r="T705" s="201"/>
      <c r="U705" s="113"/>
      <c r="V705" s="113"/>
      <c r="W705" s="113"/>
      <c r="X705" s="113"/>
      <c r="Y705" s="113"/>
      <c r="Z705" s="113"/>
      <c r="AA705" s="113"/>
      <c r="AB705" s="201"/>
      <c r="AC705" s="113"/>
      <c r="AD705" s="113"/>
      <c r="AE705" s="113"/>
      <c r="AF705" s="113"/>
    </row>
    <row r="706" spans="2:32" x14ac:dyDescent="0.2">
      <c r="B706" s="200"/>
      <c r="C706" s="113"/>
      <c r="D706" s="201"/>
      <c r="E706" s="201"/>
      <c r="F706" s="113"/>
      <c r="G706" s="113"/>
      <c r="H706" s="113"/>
      <c r="I706" s="203"/>
      <c r="J706" s="203"/>
      <c r="K706" s="204"/>
      <c r="L706" s="201"/>
      <c r="M706" s="201"/>
      <c r="N706" s="201"/>
      <c r="O706" s="201"/>
      <c r="P706" s="113"/>
      <c r="Q706" s="113"/>
      <c r="T706" s="201"/>
      <c r="U706" s="113"/>
      <c r="V706" s="113"/>
      <c r="W706" s="113"/>
      <c r="X706" s="113"/>
      <c r="Y706" s="113"/>
      <c r="Z706" s="113"/>
      <c r="AA706" s="113"/>
      <c r="AB706" s="201"/>
      <c r="AC706" s="113"/>
      <c r="AD706" s="113"/>
      <c r="AE706" s="113"/>
      <c r="AF706" s="113"/>
    </row>
    <row r="707" spans="2:32" x14ac:dyDescent="0.2">
      <c r="B707" s="200"/>
      <c r="C707" s="113"/>
      <c r="D707" s="201"/>
      <c r="E707" s="201"/>
      <c r="F707" s="113"/>
      <c r="G707" s="113"/>
      <c r="H707" s="113"/>
      <c r="I707" s="203"/>
      <c r="J707" s="203"/>
      <c r="K707" s="204"/>
      <c r="L707" s="201"/>
      <c r="M707" s="201"/>
      <c r="N707" s="201"/>
      <c r="O707" s="201"/>
      <c r="P707" s="113"/>
      <c r="Q707" s="113"/>
      <c r="T707" s="201"/>
      <c r="U707" s="113"/>
      <c r="V707" s="113"/>
      <c r="W707" s="113"/>
      <c r="X707" s="113"/>
      <c r="Y707" s="113"/>
      <c r="Z707" s="113"/>
      <c r="AA707" s="113"/>
      <c r="AB707" s="201"/>
      <c r="AC707" s="113"/>
      <c r="AD707" s="113"/>
      <c r="AE707" s="113"/>
      <c r="AF707" s="113"/>
    </row>
    <row r="708" spans="2:32" x14ac:dyDescent="0.2">
      <c r="B708" s="200"/>
      <c r="C708" s="113"/>
      <c r="D708" s="201"/>
      <c r="E708" s="201"/>
      <c r="F708" s="113"/>
      <c r="G708" s="113"/>
      <c r="H708" s="113"/>
      <c r="I708" s="203"/>
      <c r="J708" s="203"/>
      <c r="K708" s="204"/>
      <c r="L708" s="201"/>
      <c r="M708" s="201"/>
      <c r="N708" s="201"/>
      <c r="O708" s="201"/>
      <c r="P708" s="113"/>
      <c r="Q708" s="113"/>
      <c r="T708" s="201"/>
      <c r="U708" s="113"/>
      <c r="V708" s="113"/>
      <c r="W708" s="113"/>
      <c r="X708" s="113"/>
      <c r="Y708" s="113"/>
      <c r="Z708" s="113"/>
      <c r="AA708" s="113"/>
      <c r="AB708" s="201"/>
      <c r="AC708" s="113"/>
      <c r="AD708" s="113"/>
      <c r="AE708" s="113"/>
      <c r="AF708" s="113"/>
    </row>
    <row r="709" spans="2:32" x14ac:dyDescent="0.2">
      <c r="B709" s="200"/>
      <c r="C709" s="113"/>
      <c r="D709" s="201"/>
      <c r="E709" s="201"/>
      <c r="F709" s="113"/>
      <c r="G709" s="113"/>
      <c r="H709" s="113"/>
      <c r="I709" s="203"/>
      <c r="J709" s="203"/>
      <c r="K709" s="204"/>
      <c r="L709" s="201"/>
      <c r="M709" s="201"/>
      <c r="N709" s="201"/>
      <c r="O709" s="201"/>
      <c r="P709" s="113"/>
      <c r="Q709" s="113"/>
      <c r="T709" s="201"/>
      <c r="U709" s="113"/>
      <c r="V709" s="113"/>
      <c r="W709" s="113"/>
      <c r="X709" s="113"/>
      <c r="Y709" s="113"/>
      <c r="Z709" s="113"/>
      <c r="AA709" s="113"/>
      <c r="AB709" s="201"/>
      <c r="AC709" s="113"/>
      <c r="AD709" s="113"/>
      <c r="AE709" s="113"/>
      <c r="AF709" s="113"/>
    </row>
    <row r="710" spans="2:32" x14ac:dyDescent="0.2">
      <c r="B710" s="200"/>
      <c r="C710" s="113"/>
      <c r="D710" s="201"/>
      <c r="E710" s="201"/>
      <c r="F710" s="113"/>
      <c r="G710" s="113"/>
      <c r="H710" s="113"/>
      <c r="I710" s="203"/>
      <c r="J710" s="203"/>
      <c r="K710" s="204"/>
      <c r="L710" s="201"/>
      <c r="M710" s="201"/>
      <c r="N710" s="201"/>
      <c r="O710" s="201"/>
      <c r="P710" s="113"/>
      <c r="Q710" s="113"/>
      <c r="T710" s="201"/>
      <c r="U710" s="113"/>
      <c r="V710" s="113"/>
      <c r="W710" s="113"/>
      <c r="X710" s="113"/>
      <c r="Y710" s="113"/>
      <c r="Z710" s="113"/>
      <c r="AA710" s="113"/>
      <c r="AB710" s="201"/>
      <c r="AC710" s="113"/>
      <c r="AD710" s="113"/>
      <c r="AE710" s="113"/>
      <c r="AF710" s="113"/>
    </row>
    <row r="711" spans="2:32" x14ac:dyDescent="0.2">
      <c r="B711" s="200"/>
      <c r="C711" s="113"/>
      <c r="D711" s="201"/>
      <c r="E711" s="201"/>
      <c r="F711" s="113"/>
      <c r="G711" s="113"/>
      <c r="H711" s="113"/>
      <c r="I711" s="203"/>
      <c r="J711" s="203"/>
      <c r="K711" s="204"/>
      <c r="L711" s="201"/>
      <c r="M711" s="201"/>
      <c r="N711" s="201"/>
      <c r="O711" s="201"/>
      <c r="P711" s="113"/>
      <c r="Q711" s="113"/>
      <c r="T711" s="201"/>
      <c r="U711" s="113"/>
      <c r="V711" s="113"/>
      <c r="W711" s="113"/>
      <c r="X711" s="113"/>
      <c r="Y711" s="113"/>
      <c r="Z711" s="113"/>
      <c r="AA711" s="113"/>
      <c r="AB711" s="201"/>
      <c r="AC711" s="113"/>
      <c r="AD711" s="113"/>
      <c r="AE711" s="113"/>
      <c r="AF711" s="113"/>
    </row>
    <row r="712" spans="2:32" x14ac:dyDescent="0.2">
      <c r="B712" s="200"/>
      <c r="C712" s="113"/>
      <c r="D712" s="201"/>
      <c r="E712" s="201"/>
      <c r="F712" s="113"/>
      <c r="G712" s="113"/>
      <c r="H712" s="113"/>
      <c r="I712" s="203"/>
      <c r="J712" s="203"/>
      <c r="K712" s="204"/>
      <c r="L712" s="201"/>
      <c r="M712" s="201"/>
      <c r="N712" s="201"/>
      <c r="O712" s="201"/>
      <c r="P712" s="113"/>
      <c r="Q712" s="113"/>
      <c r="T712" s="201"/>
      <c r="U712" s="113"/>
      <c r="V712" s="113"/>
      <c r="W712" s="113"/>
      <c r="X712" s="113"/>
      <c r="Y712" s="113"/>
      <c r="Z712" s="113"/>
      <c r="AA712" s="113"/>
      <c r="AB712" s="201"/>
      <c r="AC712" s="113"/>
      <c r="AD712" s="113"/>
      <c r="AE712" s="113"/>
      <c r="AF712" s="113"/>
    </row>
    <row r="713" spans="2:32" x14ac:dyDescent="0.2">
      <c r="B713" s="200"/>
      <c r="C713" s="113"/>
      <c r="D713" s="201"/>
      <c r="E713" s="201"/>
      <c r="F713" s="113"/>
      <c r="G713" s="113"/>
      <c r="H713" s="113"/>
      <c r="I713" s="203"/>
      <c r="J713" s="203"/>
      <c r="K713" s="204"/>
      <c r="L713" s="201"/>
      <c r="M713" s="201"/>
      <c r="N713" s="201"/>
      <c r="O713" s="201"/>
      <c r="P713" s="113"/>
      <c r="Q713" s="113"/>
      <c r="T713" s="201"/>
      <c r="U713" s="113"/>
      <c r="V713" s="113"/>
      <c r="W713" s="113"/>
      <c r="X713" s="113"/>
      <c r="Y713" s="113"/>
      <c r="Z713" s="113"/>
      <c r="AA713" s="113"/>
      <c r="AB713" s="201"/>
      <c r="AC713" s="113"/>
      <c r="AD713" s="113"/>
      <c r="AE713" s="113"/>
      <c r="AF713" s="113"/>
    </row>
    <row r="714" spans="2:32" x14ac:dyDescent="0.2">
      <c r="B714" s="200"/>
      <c r="C714" s="113"/>
      <c r="D714" s="201"/>
      <c r="E714" s="201"/>
      <c r="F714" s="113"/>
      <c r="G714" s="113"/>
      <c r="H714" s="113"/>
      <c r="I714" s="203"/>
      <c r="J714" s="203"/>
      <c r="K714" s="204"/>
      <c r="L714" s="201"/>
      <c r="M714" s="201"/>
      <c r="N714" s="201"/>
      <c r="O714" s="201"/>
      <c r="P714" s="113"/>
      <c r="Q714" s="113"/>
      <c r="T714" s="201"/>
      <c r="U714" s="113"/>
      <c r="V714" s="113"/>
      <c r="W714" s="113"/>
      <c r="X714" s="113"/>
      <c r="Y714" s="113"/>
      <c r="Z714" s="113"/>
      <c r="AA714" s="113"/>
      <c r="AB714" s="201"/>
      <c r="AC714" s="113"/>
      <c r="AD714" s="113"/>
      <c r="AE714" s="113"/>
      <c r="AF714" s="113"/>
    </row>
    <row r="715" spans="2:32" x14ac:dyDescent="0.2">
      <c r="B715" s="200"/>
      <c r="C715" s="113"/>
      <c r="D715" s="201"/>
      <c r="E715" s="201"/>
      <c r="F715" s="113"/>
      <c r="G715" s="113"/>
      <c r="H715" s="113"/>
      <c r="I715" s="203"/>
      <c r="J715" s="203"/>
      <c r="K715" s="204"/>
      <c r="L715" s="201"/>
      <c r="M715" s="201"/>
      <c r="N715" s="201"/>
      <c r="O715" s="201"/>
      <c r="P715" s="113"/>
      <c r="Q715" s="113"/>
      <c r="T715" s="201"/>
      <c r="U715" s="113"/>
      <c r="V715" s="113"/>
      <c r="W715" s="113"/>
      <c r="X715" s="113"/>
      <c r="Y715" s="113"/>
      <c r="Z715" s="113"/>
      <c r="AA715" s="113"/>
      <c r="AB715" s="201"/>
      <c r="AC715" s="113"/>
      <c r="AD715" s="113"/>
      <c r="AE715" s="113"/>
      <c r="AF715" s="113"/>
    </row>
    <row r="716" spans="2:32" x14ac:dyDescent="0.2">
      <c r="B716" s="200"/>
      <c r="C716" s="113"/>
      <c r="D716" s="201"/>
      <c r="E716" s="201"/>
      <c r="F716" s="113"/>
      <c r="G716" s="113"/>
      <c r="H716" s="113"/>
      <c r="I716" s="203"/>
      <c r="J716" s="203"/>
      <c r="K716" s="204"/>
      <c r="L716" s="201"/>
      <c r="M716" s="201"/>
      <c r="N716" s="201"/>
      <c r="O716" s="201"/>
      <c r="P716" s="113"/>
      <c r="Q716" s="113"/>
      <c r="T716" s="201"/>
      <c r="U716" s="113"/>
      <c r="V716" s="113"/>
      <c r="W716" s="113"/>
      <c r="X716" s="113"/>
      <c r="Y716" s="113"/>
      <c r="Z716" s="113"/>
      <c r="AA716" s="113"/>
      <c r="AB716" s="201"/>
      <c r="AC716" s="113"/>
      <c r="AD716" s="113"/>
      <c r="AE716" s="113"/>
      <c r="AF716" s="113"/>
    </row>
    <row r="717" spans="2:32" x14ac:dyDescent="0.2">
      <c r="B717" s="200"/>
      <c r="C717" s="113"/>
      <c r="D717" s="201"/>
      <c r="E717" s="201"/>
      <c r="F717" s="113"/>
      <c r="G717" s="113"/>
      <c r="H717" s="113"/>
      <c r="I717" s="203"/>
      <c r="J717" s="203"/>
      <c r="K717" s="204"/>
      <c r="L717" s="201"/>
      <c r="M717" s="201"/>
      <c r="N717" s="201"/>
      <c r="O717" s="201"/>
      <c r="P717" s="113"/>
      <c r="Q717" s="113"/>
      <c r="T717" s="201"/>
      <c r="U717" s="113"/>
      <c r="V717" s="113"/>
      <c r="W717" s="113"/>
      <c r="X717" s="113"/>
      <c r="Y717" s="113"/>
      <c r="Z717" s="113"/>
      <c r="AA717" s="113"/>
      <c r="AB717" s="201"/>
      <c r="AC717" s="113"/>
      <c r="AD717" s="113"/>
      <c r="AE717" s="113"/>
      <c r="AF717" s="113"/>
    </row>
    <row r="718" spans="2:32" x14ac:dyDescent="0.2">
      <c r="B718" s="200"/>
      <c r="C718" s="113"/>
      <c r="D718" s="201"/>
      <c r="E718" s="201"/>
      <c r="F718" s="113"/>
      <c r="G718" s="113"/>
      <c r="H718" s="113"/>
      <c r="I718" s="203"/>
      <c r="J718" s="203"/>
      <c r="K718" s="204"/>
      <c r="L718" s="201"/>
      <c r="M718" s="201"/>
      <c r="N718" s="201"/>
      <c r="O718" s="201"/>
      <c r="P718" s="113"/>
      <c r="Q718" s="113"/>
      <c r="T718" s="201"/>
      <c r="U718" s="113"/>
      <c r="V718" s="113"/>
      <c r="W718" s="113"/>
      <c r="X718" s="113"/>
      <c r="Y718" s="113"/>
      <c r="Z718" s="113"/>
      <c r="AA718" s="113"/>
      <c r="AB718" s="201"/>
      <c r="AC718" s="113"/>
      <c r="AD718" s="113"/>
      <c r="AE718" s="113"/>
      <c r="AF718" s="113"/>
    </row>
    <row r="719" spans="2:32" x14ac:dyDescent="0.2">
      <c r="B719" s="200"/>
      <c r="C719" s="113"/>
      <c r="D719" s="201"/>
      <c r="E719" s="201"/>
      <c r="F719" s="113"/>
      <c r="G719" s="113"/>
      <c r="H719" s="113"/>
      <c r="I719" s="203"/>
      <c r="J719" s="203"/>
      <c r="K719" s="204"/>
      <c r="L719" s="201"/>
      <c r="M719" s="201"/>
      <c r="N719" s="201"/>
      <c r="O719" s="201"/>
      <c r="P719" s="113"/>
      <c r="Q719" s="113"/>
      <c r="T719" s="201"/>
      <c r="U719" s="113"/>
      <c r="V719" s="113"/>
      <c r="W719" s="113"/>
      <c r="X719" s="113"/>
      <c r="Y719" s="113"/>
      <c r="Z719" s="113"/>
      <c r="AA719" s="113"/>
      <c r="AB719" s="201"/>
      <c r="AC719" s="113"/>
      <c r="AD719" s="113"/>
      <c r="AE719" s="113"/>
      <c r="AF719" s="113"/>
    </row>
    <row r="720" spans="2:32" x14ac:dyDescent="0.2">
      <c r="B720" s="200"/>
      <c r="C720" s="113"/>
      <c r="D720" s="201"/>
      <c r="E720" s="201"/>
      <c r="F720" s="113"/>
      <c r="G720" s="113"/>
      <c r="H720" s="113"/>
      <c r="I720" s="203"/>
      <c r="J720" s="203"/>
      <c r="K720" s="204"/>
      <c r="L720" s="201"/>
      <c r="M720" s="201"/>
      <c r="N720" s="201"/>
      <c r="O720" s="201"/>
      <c r="P720" s="113"/>
      <c r="Q720" s="113"/>
      <c r="T720" s="201"/>
      <c r="U720" s="113"/>
      <c r="V720" s="113"/>
      <c r="W720" s="113"/>
      <c r="X720" s="113"/>
      <c r="Y720" s="113"/>
      <c r="Z720" s="113"/>
      <c r="AA720" s="113"/>
      <c r="AB720" s="201"/>
      <c r="AC720" s="113"/>
      <c r="AD720" s="113"/>
      <c r="AE720" s="113"/>
      <c r="AF720" s="113"/>
    </row>
    <row r="721" spans="2:32" x14ac:dyDescent="0.2">
      <c r="B721" s="200"/>
      <c r="C721" s="113"/>
      <c r="D721" s="201"/>
      <c r="E721" s="201"/>
      <c r="F721" s="113"/>
      <c r="G721" s="113"/>
      <c r="H721" s="113"/>
      <c r="I721" s="203"/>
      <c r="J721" s="203"/>
      <c r="K721" s="204"/>
      <c r="L721" s="201"/>
      <c r="M721" s="201"/>
      <c r="N721" s="201"/>
      <c r="O721" s="201"/>
      <c r="P721" s="113"/>
      <c r="Q721" s="113"/>
      <c r="T721" s="201"/>
      <c r="U721" s="113"/>
      <c r="V721" s="113"/>
      <c r="W721" s="113"/>
      <c r="X721" s="113"/>
      <c r="Y721" s="113"/>
      <c r="Z721" s="113"/>
      <c r="AA721" s="113"/>
      <c r="AB721" s="201"/>
      <c r="AC721" s="113"/>
      <c r="AD721" s="113"/>
      <c r="AE721" s="113"/>
      <c r="AF721" s="113"/>
    </row>
    <row r="722" spans="2:32" x14ac:dyDescent="0.2">
      <c r="B722" s="200"/>
      <c r="C722" s="113"/>
      <c r="D722" s="201"/>
      <c r="E722" s="201"/>
      <c r="F722" s="113"/>
      <c r="G722" s="113"/>
      <c r="H722" s="113"/>
      <c r="I722" s="203"/>
      <c r="J722" s="203"/>
      <c r="K722" s="204"/>
      <c r="L722" s="201"/>
      <c r="M722" s="201"/>
      <c r="N722" s="201"/>
      <c r="O722" s="201"/>
      <c r="P722" s="113"/>
      <c r="Q722" s="113"/>
      <c r="T722" s="201"/>
      <c r="U722" s="113"/>
      <c r="V722" s="113"/>
      <c r="W722" s="113"/>
      <c r="X722" s="113"/>
      <c r="Y722" s="113"/>
      <c r="Z722" s="113"/>
      <c r="AA722" s="113"/>
      <c r="AB722" s="201"/>
      <c r="AC722" s="113"/>
      <c r="AD722" s="113"/>
      <c r="AE722" s="113"/>
      <c r="AF722" s="113"/>
    </row>
    <row r="723" spans="2:32" x14ac:dyDescent="0.2">
      <c r="B723" s="200"/>
      <c r="C723" s="113"/>
      <c r="D723" s="201"/>
      <c r="E723" s="201"/>
      <c r="F723" s="113"/>
      <c r="G723" s="113"/>
      <c r="H723" s="113"/>
      <c r="I723" s="203"/>
      <c r="J723" s="203"/>
      <c r="K723" s="204"/>
      <c r="L723" s="201"/>
      <c r="M723" s="201"/>
      <c r="N723" s="201"/>
      <c r="O723" s="201"/>
      <c r="P723" s="113"/>
      <c r="Q723" s="113"/>
      <c r="T723" s="201"/>
      <c r="U723" s="113"/>
      <c r="V723" s="113"/>
      <c r="W723" s="113"/>
      <c r="X723" s="113"/>
      <c r="Y723" s="113"/>
      <c r="Z723" s="113"/>
      <c r="AA723" s="113"/>
      <c r="AB723" s="201"/>
      <c r="AC723" s="113"/>
      <c r="AD723" s="113"/>
      <c r="AE723" s="113"/>
      <c r="AF723" s="113"/>
    </row>
    <row r="724" spans="2:32" x14ac:dyDescent="0.2">
      <c r="B724" s="200"/>
      <c r="C724" s="113"/>
      <c r="D724" s="201"/>
      <c r="E724" s="201"/>
      <c r="F724" s="113"/>
      <c r="G724" s="113"/>
      <c r="H724" s="113"/>
      <c r="I724" s="203"/>
      <c r="J724" s="203"/>
      <c r="K724" s="204"/>
      <c r="L724" s="201"/>
      <c r="M724" s="201"/>
      <c r="N724" s="201"/>
      <c r="O724" s="201"/>
      <c r="P724" s="113"/>
      <c r="Q724" s="113"/>
      <c r="T724" s="201"/>
      <c r="U724" s="113"/>
      <c r="V724" s="113"/>
      <c r="W724" s="113"/>
      <c r="X724" s="113"/>
      <c r="Y724" s="113"/>
      <c r="Z724" s="113"/>
      <c r="AA724" s="113"/>
      <c r="AB724" s="201"/>
      <c r="AC724" s="113"/>
      <c r="AD724" s="113"/>
      <c r="AE724" s="113"/>
      <c r="AF724" s="113"/>
    </row>
    <row r="725" spans="2:32" x14ac:dyDescent="0.2">
      <c r="B725" s="200"/>
      <c r="C725" s="113"/>
      <c r="D725" s="201"/>
      <c r="E725" s="201"/>
      <c r="F725" s="113"/>
      <c r="G725" s="113"/>
      <c r="H725" s="113"/>
      <c r="I725" s="203"/>
      <c r="J725" s="203"/>
      <c r="K725" s="204"/>
      <c r="L725" s="201"/>
      <c r="M725" s="201"/>
      <c r="N725" s="201"/>
      <c r="O725" s="201"/>
      <c r="P725" s="113"/>
      <c r="Q725" s="113"/>
      <c r="T725" s="201"/>
      <c r="U725" s="113"/>
      <c r="V725" s="113"/>
      <c r="W725" s="113"/>
      <c r="X725" s="113"/>
      <c r="Y725" s="113"/>
      <c r="Z725" s="113"/>
      <c r="AA725" s="113"/>
      <c r="AB725" s="201"/>
      <c r="AC725" s="113"/>
      <c r="AD725" s="113"/>
      <c r="AE725" s="113"/>
      <c r="AF725" s="113"/>
    </row>
    <row r="726" spans="2:32" x14ac:dyDescent="0.2">
      <c r="B726" s="200"/>
      <c r="C726" s="113"/>
      <c r="D726" s="201"/>
      <c r="E726" s="201"/>
      <c r="F726" s="113"/>
      <c r="G726" s="113"/>
      <c r="H726" s="113"/>
      <c r="I726" s="203"/>
      <c r="J726" s="203"/>
      <c r="K726" s="204"/>
      <c r="L726" s="201"/>
      <c r="M726" s="201"/>
      <c r="N726" s="201"/>
      <c r="O726" s="201"/>
      <c r="P726" s="113"/>
      <c r="Q726" s="113"/>
      <c r="T726" s="201"/>
      <c r="U726" s="113"/>
      <c r="V726" s="113"/>
      <c r="W726" s="113"/>
      <c r="X726" s="113"/>
      <c r="Y726" s="113"/>
      <c r="Z726" s="113"/>
      <c r="AA726" s="113"/>
      <c r="AB726" s="201"/>
      <c r="AC726" s="113"/>
      <c r="AD726" s="113"/>
      <c r="AE726" s="113"/>
      <c r="AF726" s="113"/>
    </row>
    <row r="727" spans="2:32" x14ac:dyDescent="0.2">
      <c r="B727" s="200"/>
      <c r="C727" s="113"/>
      <c r="D727" s="201"/>
      <c r="E727" s="201"/>
      <c r="F727" s="113"/>
      <c r="G727" s="113"/>
      <c r="H727" s="113"/>
      <c r="I727" s="203"/>
      <c r="J727" s="203"/>
      <c r="K727" s="204"/>
      <c r="L727" s="201"/>
      <c r="M727" s="201"/>
      <c r="N727" s="201"/>
      <c r="O727" s="201"/>
      <c r="P727" s="113"/>
      <c r="Q727" s="113"/>
      <c r="T727" s="201"/>
      <c r="U727" s="113"/>
      <c r="V727" s="113"/>
      <c r="W727" s="113"/>
      <c r="X727" s="113"/>
      <c r="Y727" s="113"/>
      <c r="Z727" s="113"/>
      <c r="AA727" s="113"/>
      <c r="AB727" s="201"/>
      <c r="AC727" s="113"/>
      <c r="AD727" s="113"/>
      <c r="AE727" s="113"/>
      <c r="AF727" s="113"/>
    </row>
    <row r="728" spans="2:32" x14ac:dyDescent="0.2">
      <c r="B728" s="200"/>
      <c r="C728" s="113"/>
      <c r="D728" s="201"/>
      <c r="E728" s="201"/>
      <c r="F728" s="113"/>
      <c r="G728" s="113"/>
      <c r="H728" s="113"/>
      <c r="I728" s="203"/>
      <c r="J728" s="203"/>
      <c r="K728" s="204"/>
      <c r="L728" s="201"/>
      <c r="M728" s="201"/>
      <c r="N728" s="201"/>
      <c r="O728" s="201"/>
      <c r="P728" s="113"/>
      <c r="Q728" s="113"/>
      <c r="T728" s="201"/>
      <c r="U728" s="113"/>
      <c r="V728" s="113"/>
      <c r="W728" s="113"/>
      <c r="X728" s="113"/>
      <c r="Y728" s="113"/>
      <c r="Z728" s="113"/>
      <c r="AA728" s="113"/>
      <c r="AB728" s="201"/>
      <c r="AC728" s="113"/>
      <c r="AD728" s="113"/>
      <c r="AE728" s="113"/>
      <c r="AF728" s="113"/>
    </row>
    <row r="729" spans="2:32" x14ac:dyDescent="0.2">
      <c r="B729" s="200"/>
      <c r="C729" s="113"/>
      <c r="D729" s="201"/>
      <c r="E729" s="201"/>
      <c r="F729" s="113"/>
      <c r="G729" s="113"/>
      <c r="H729" s="113"/>
      <c r="I729" s="203"/>
      <c r="J729" s="203"/>
      <c r="K729" s="204"/>
      <c r="L729" s="201"/>
      <c r="M729" s="201"/>
      <c r="N729" s="201"/>
      <c r="O729" s="201"/>
      <c r="P729" s="113"/>
      <c r="Q729" s="113"/>
      <c r="T729" s="201"/>
      <c r="U729" s="113"/>
      <c r="V729" s="113"/>
      <c r="W729" s="113"/>
      <c r="X729" s="113"/>
      <c r="Y729" s="113"/>
      <c r="Z729" s="113"/>
      <c r="AA729" s="113"/>
      <c r="AB729" s="201"/>
      <c r="AC729" s="113"/>
      <c r="AD729" s="113"/>
      <c r="AE729" s="113"/>
      <c r="AF729" s="113"/>
    </row>
    <row r="730" spans="2:32" x14ac:dyDescent="0.2">
      <c r="B730" s="200"/>
      <c r="C730" s="113"/>
      <c r="D730" s="201"/>
      <c r="E730" s="201"/>
      <c r="F730" s="113"/>
      <c r="G730" s="113"/>
      <c r="H730" s="113"/>
      <c r="I730" s="203"/>
      <c r="J730" s="203"/>
      <c r="K730" s="204"/>
      <c r="L730" s="201"/>
      <c r="M730" s="201"/>
      <c r="N730" s="201"/>
      <c r="O730" s="201"/>
      <c r="P730" s="113"/>
      <c r="Q730" s="113"/>
      <c r="T730" s="201"/>
      <c r="U730" s="113"/>
      <c r="V730" s="113"/>
      <c r="W730" s="113"/>
      <c r="X730" s="113"/>
      <c r="Y730" s="113"/>
      <c r="Z730" s="113"/>
      <c r="AA730" s="113"/>
      <c r="AB730" s="201"/>
      <c r="AC730" s="113"/>
      <c r="AD730" s="113"/>
      <c r="AE730" s="113"/>
      <c r="AF730" s="113"/>
    </row>
    <row r="731" spans="2:32" x14ac:dyDescent="0.2">
      <c r="B731" s="200"/>
      <c r="C731" s="113"/>
      <c r="D731" s="201"/>
      <c r="E731" s="201"/>
      <c r="F731" s="113"/>
      <c r="G731" s="113"/>
      <c r="H731" s="113"/>
      <c r="I731" s="203"/>
      <c r="J731" s="203"/>
      <c r="K731" s="204"/>
      <c r="L731" s="201"/>
      <c r="M731" s="201"/>
      <c r="N731" s="201"/>
      <c r="O731" s="201"/>
      <c r="P731" s="113"/>
      <c r="Q731" s="113"/>
      <c r="T731" s="201"/>
      <c r="U731" s="113"/>
      <c r="V731" s="113"/>
      <c r="W731" s="113"/>
      <c r="X731" s="113"/>
      <c r="Y731" s="113"/>
      <c r="Z731" s="113"/>
      <c r="AA731" s="113"/>
      <c r="AB731" s="201"/>
      <c r="AC731" s="113"/>
      <c r="AD731" s="113"/>
      <c r="AE731" s="113"/>
      <c r="AF731" s="113"/>
    </row>
    <row r="732" spans="2:32" x14ac:dyDescent="0.2">
      <c r="B732" s="200"/>
      <c r="C732" s="113"/>
      <c r="D732" s="201"/>
      <c r="E732" s="201"/>
      <c r="F732" s="113"/>
      <c r="G732" s="113"/>
      <c r="H732" s="113"/>
      <c r="I732" s="203"/>
      <c r="J732" s="203"/>
      <c r="K732" s="204"/>
      <c r="L732" s="201"/>
      <c r="M732" s="201"/>
      <c r="N732" s="201"/>
      <c r="O732" s="201"/>
      <c r="P732" s="113"/>
      <c r="Q732" s="113"/>
      <c r="T732" s="201"/>
      <c r="U732" s="113"/>
      <c r="V732" s="113"/>
      <c r="W732" s="113"/>
      <c r="X732" s="113"/>
      <c r="Y732" s="113"/>
      <c r="Z732" s="113"/>
      <c r="AA732" s="113"/>
      <c r="AB732" s="201"/>
      <c r="AC732" s="113"/>
      <c r="AD732" s="113"/>
      <c r="AE732" s="113"/>
      <c r="AF732" s="113"/>
    </row>
    <row r="733" spans="2:32" x14ac:dyDescent="0.2">
      <c r="B733" s="200"/>
      <c r="C733" s="113"/>
      <c r="D733" s="201"/>
      <c r="E733" s="201"/>
      <c r="F733" s="113"/>
      <c r="G733" s="113"/>
      <c r="H733" s="113"/>
      <c r="I733" s="203"/>
      <c r="J733" s="203"/>
      <c r="K733" s="204"/>
      <c r="L733" s="201"/>
      <c r="M733" s="201"/>
      <c r="N733" s="201"/>
      <c r="O733" s="201"/>
      <c r="P733" s="113"/>
      <c r="Q733" s="113"/>
      <c r="T733" s="201"/>
      <c r="U733" s="113"/>
      <c r="V733" s="113"/>
      <c r="W733" s="113"/>
      <c r="X733" s="113"/>
      <c r="Y733" s="113"/>
      <c r="Z733" s="113"/>
      <c r="AA733" s="113"/>
      <c r="AB733" s="201"/>
      <c r="AC733" s="113"/>
      <c r="AD733" s="113"/>
      <c r="AE733" s="113"/>
      <c r="AF733" s="113"/>
    </row>
    <row r="734" spans="2:32" x14ac:dyDescent="0.2">
      <c r="B734" s="200"/>
      <c r="C734" s="113"/>
      <c r="D734" s="201"/>
      <c r="E734" s="201"/>
      <c r="F734" s="113"/>
      <c r="G734" s="113"/>
      <c r="H734" s="113"/>
      <c r="I734" s="203"/>
      <c r="J734" s="203"/>
      <c r="K734" s="204"/>
      <c r="L734" s="201"/>
      <c r="M734" s="201"/>
      <c r="N734" s="201"/>
      <c r="O734" s="201"/>
      <c r="P734" s="113"/>
      <c r="Q734" s="113"/>
      <c r="T734" s="201"/>
      <c r="U734" s="113"/>
      <c r="V734" s="113"/>
      <c r="W734" s="113"/>
      <c r="X734" s="113"/>
      <c r="Y734" s="113"/>
      <c r="Z734" s="113"/>
      <c r="AA734" s="113"/>
      <c r="AB734" s="201"/>
      <c r="AC734" s="113"/>
      <c r="AD734" s="113"/>
      <c r="AE734" s="113"/>
      <c r="AF734" s="113"/>
    </row>
    <row r="735" spans="2:32" x14ac:dyDescent="0.2">
      <c r="B735" s="200"/>
      <c r="C735" s="113"/>
      <c r="D735" s="201"/>
      <c r="E735" s="201"/>
      <c r="F735" s="113"/>
      <c r="G735" s="113"/>
      <c r="H735" s="113"/>
      <c r="I735" s="203"/>
      <c r="J735" s="203"/>
      <c r="K735" s="204"/>
      <c r="L735" s="201"/>
      <c r="M735" s="201"/>
      <c r="N735" s="201"/>
      <c r="O735" s="201"/>
      <c r="P735" s="113"/>
      <c r="Q735" s="113"/>
      <c r="T735" s="201"/>
      <c r="U735" s="113"/>
      <c r="V735" s="113"/>
      <c r="W735" s="113"/>
      <c r="X735" s="113"/>
      <c r="Y735" s="113"/>
      <c r="Z735" s="113"/>
      <c r="AA735" s="113"/>
      <c r="AB735" s="201"/>
      <c r="AC735" s="113"/>
      <c r="AD735" s="113"/>
      <c r="AE735" s="113"/>
      <c r="AF735" s="113"/>
    </row>
    <row r="736" spans="2:32" x14ac:dyDescent="0.2">
      <c r="B736" s="200"/>
      <c r="C736" s="113"/>
      <c r="D736" s="201"/>
      <c r="E736" s="201"/>
      <c r="F736" s="113"/>
      <c r="G736" s="113"/>
      <c r="H736" s="113"/>
      <c r="I736" s="203"/>
      <c r="J736" s="203"/>
      <c r="K736" s="204"/>
      <c r="L736" s="201"/>
      <c r="M736" s="201"/>
      <c r="N736" s="201"/>
      <c r="O736" s="201"/>
      <c r="P736" s="113"/>
      <c r="Q736" s="113"/>
      <c r="T736" s="201"/>
      <c r="U736" s="113"/>
      <c r="V736" s="113"/>
      <c r="W736" s="113"/>
      <c r="X736" s="113"/>
      <c r="Y736" s="113"/>
      <c r="Z736" s="113"/>
      <c r="AA736" s="113"/>
      <c r="AB736" s="201"/>
      <c r="AC736" s="113"/>
      <c r="AD736" s="113"/>
      <c r="AE736" s="113"/>
      <c r="AF736" s="113"/>
    </row>
    <row r="737" spans="2:32" x14ac:dyDescent="0.2">
      <c r="B737" s="200"/>
      <c r="C737" s="113"/>
      <c r="D737" s="201"/>
      <c r="E737" s="201"/>
      <c r="F737" s="113"/>
      <c r="G737" s="113"/>
      <c r="H737" s="113"/>
      <c r="I737" s="203"/>
      <c r="J737" s="203"/>
      <c r="K737" s="204"/>
      <c r="L737" s="201"/>
      <c r="M737" s="201"/>
      <c r="N737" s="201"/>
      <c r="O737" s="201"/>
      <c r="P737" s="113"/>
      <c r="Q737" s="113"/>
      <c r="T737" s="201"/>
      <c r="U737" s="113"/>
      <c r="V737" s="113"/>
      <c r="W737" s="113"/>
      <c r="X737" s="113"/>
      <c r="Y737" s="113"/>
      <c r="Z737" s="113"/>
      <c r="AA737" s="113"/>
      <c r="AB737" s="201"/>
      <c r="AC737" s="113"/>
      <c r="AD737" s="113"/>
      <c r="AE737" s="113"/>
      <c r="AF737" s="113"/>
    </row>
    <row r="738" spans="2:32" x14ac:dyDescent="0.2">
      <c r="B738" s="200"/>
      <c r="C738" s="113"/>
      <c r="D738" s="201"/>
      <c r="E738" s="201"/>
      <c r="F738" s="113"/>
      <c r="G738" s="113"/>
      <c r="H738" s="113"/>
      <c r="I738" s="203"/>
      <c r="J738" s="203"/>
      <c r="K738" s="204"/>
      <c r="L738" s="201"/>
      <c r="M738" s="201"/>
      <c r="N738" s="201"/>
      <c r="O738" s="201"/>
      <c r="P738" s="113"/>
      <c r="Q738" s="113"/>
      <c r="T738" s="201"/>
      <c r="U738" s="113"/>
      <c r="V738" s="113"/>
      <c r="W738" s="113"/>
      <c r="X738" s="113"/>
      <c r="Y738" s="113"/>
      <c r="Z738" s="113"/>
      <c r="AA738" s="113"/>
      <c r="AB738" s="201"/>
      <c r="AC738" s="113"/>
      <c r="AD738" s="113"/>
      <c r="AE738" s="113"/>
      <c r="AF738" s="113"/>
    </row>
    <row r="739" spans="2:32" x14ac:dyDescent="0.2">
      <c r="B739" s="200"/>
      <c r="C739" s="113"/>
      <c r="D739" s="201"/>
      <c r="E739" s="201"/>
      <c r="F739" s="113"/>
      <c r="G739" s="113"/>
      <c r="H739" s="113"/>
      <c r="I739" s="203"/>
      <c r="J739" s="203"/>
      <c r="K739" s="204"/>
      <c r="L739" s="201"/>
      <c r="M739" s="201"/>
      <c r="N739" s="201"/>
      <c r="O739" s="201"/>
      <c r="P739" s="113"/>
      <c r="Q739" s="113"/>
      <c r="T739" s="201"/>
      <c r="U739" s="113"/>
      <c r="V739" s="113"/>
      <c r="W739" s="113"/>
      <c r="X739" s="113"/>
      <c r="Y739" s="113"/>
      <c r="Z739" s="113"/>
      <c r="AA739" s="113"/>
      <c r="AB739" s="201"/>
      <c r="AC739" s="113"/>
      <c r="AD739" s="113"/>
      <c r="AE739" s="113"/>
      <c r="AF739" s="113"/>
    </row>
    <row r="740" spans="2:32" x14ac:dyDescent="0.2">
      <c r="B740" s="200"/>
      <c r="C740" s="113"/>
      <c r="D740" s="201"/>
      <c r="E740" s="201"/>
      <c r="F740" s="113"/>
      <c r="G740" s="113"/>
      <c r="H740" s="113"/>
      <c r="I740" s="203"/>
      <c r="J740" s="203"/>
      <c r="K740" s="204"/>
      <c r="L740" s="201"/>
      <c r="M740" s="201"/>
      <c r="N740" s="201"/>
      <c r="O740" s="201"/>
      <c r="P740" s="113"/>
      <c r="Q740" s="113"/>
      <c r="T740" s="201"/>
      <c r="U740" s="113"/>
      <c r="V740" s="113"/>
      <c r="W740" s="113"/>
      <c r="X740" s="113"/>
      <c r="Y740" s="113"/>
      <c r="Z740" s="113"/>
      <c r="AA740" s="113"/>
      <c r="AB740" s="201"/>
      <c r="AC740" s="113"/>
      <c r="AD740" s="113"/>
      <c r="AE740" s="113"/>
      <c r="AF740" s="113"/>
    </row>
    <row r="741" spans="2:32" x14ac:dyDescent="0.2">
      <c r="B741" s="200"/>
      <c r="C741" s="113"/>
      <c r="D741" s="201"/>
      <c r="E741" s="201"/>
      <c r="F741" s="113"/>
      <c r="G741" s="113"/>
      <c r="H741" s="113"/>
      <c r="I741" s="203"/>
      <c r="J741" s="203"/>
      <c r="K741" s="204"/>
      <c r="L741" s="201"/>
      <c r="M741" s="201"/>
      <c r="N741" s="201"/>
      <c r="O741" s="201"/>
      <c r="P741" s="113"/>
      <c r="Q741" s="113"/>
      <c r="T741" s="201"/>
      <c r="U741" s="113"/>
      <c r="V741" s="113"/>
      <c r="W741" s="113"/>
      <c r="X741" s="113"/>
      <c r="Y741" s="113"/>
      <c r="Z741" s="113"/>
      <c r="AA741" s="113"/>
      <c r="AB741" s="201"/>
      <c r="AC741" s="113"/>
      <c r="AD741" s="113"/>
      <c r="AE741" s="113"/>
      <c r="AF741" s="113"/>
    </row>
    <row r="742" spans="2:32" x14ac:dyDescent="0.2">
      <c r="B742" s="200"/>
      <c r="C742" s="113"/>
      <c r="D742" s="201"/>
      <c r="E742" s="201"/>
      <c r="F742" s="113"/>
      <c r="G742" s="113"/>
      <c r="H742" s="113"/>
      <c r="I742" s="203"/>
      <c r="J742" s="203"/>
      <c r="K742" s="204"/>
      <c r="L742" s="201"/>
      <c r="M742" s="201"/>
      <c r="N742" s="201"/>
      <c r="O742" s="201"/>
      <c r="P742" s="113"/>
      <c r="Q742" s="113"/>
      <c r="T742" s="201"/>
      <c r="U742" s="113"/>
      <c r="V742" s="113"/>
      <c r="W742" s="113"/>
      <c r="X742" s="113"/>
      <c r="Y742" s="113"/>
      <c r="Z742" s="113"/>
      <c r="AA742" s="113"/>
      <c r="AB742" s="201"/>
      <c r="AC742" s="113"/>
      <c r="AD742" s="113"/>
      <c r="AE742" s="113"/>
      <c r="AF742" s="113"/>
    </row>
    <row r="743" spans="2:32" x14ac:dyDescent="0.2">
      <c r="B743" s="200"/>
      <c r="C743" s="113"/>
      <c r="D743" s="201"/>
      <c r="E743" s="201"/>
      <c r="F743" s="113"/>
      <c r="G743" s="113"/>
      <c r="H743" s="113"/>
      <c r="I743" s="203"/>
      <c r="J743" s="203"/>
      <c r="K743" s="204"/>
      <c r="L743" s="201"/>
      <c r="M743" s="201"/>
      <c r="N743" s="201"/>
      <c r="O743" s="201"/>
      <c r="P743" s="113"/>
      <c r="Q743" s="113"/>
      <c r="T743" s="201"/>
      <c r="U743" s="113"/>
      <c r="V743" s="113"/>
      <c r="W743" s="113"/>
      <c r="X743" s="113"/>
      <c r="Y743" s="113"/>
      <c r="Z743" s="113"/>
      <c r="AA743" s="113"/>
      <c r="AB743" s="201"/>
      <c r="AC743" s="113"/>
      <c r="AD743" s="113"/>
      <c r="AE743" s="113"/>
      <c r="AF743" s="113"/>
    </row>
    <row r="744" spans="2:32" x14ac:dyDescent="0.2">
      <c r="B744" s="200"/>
      <c r="C744" s="113"/>
      <c r="D744" s="201"/>
      <c r="E744" s="201"/>
      <c r="F744" s="113"/>
      <c r="G744" s="113"/>
      <c r="H744" s="113"/>
      <c r="I744" s="203"/>
      <c r="J744" s="203"/>
      <c r="K744" s="204"/>
      <c r="L744" s="201"/>
      <c r="M744" s="201"/>
      <c r="N744" s="201"/>
      <c r="O744" s="201"/>
      <c r="P744" s="113"/>
      <c r="Q744" s="113"/>
      <c r="T744" s="201"/>
      <c r="U744" s="113"/>
      <c r="V744" s="113"/>
      <c r="W744" s="113"/>
      <c r="X744" s="113"/>
      <c r="Y744" s="113"/>
      <c r="Z744" s="113"/>
      <c r="AA744" s="113"/>
      <c r="AB744" s="201"/>
      <c r="AC744" s="113"/>
      <c r="AD744" s="113"/>
      <c r="AE744" s="113"/>
      <c r="AF744" s="113"/>
    </row>
    <row r="745" spans="2:32" x14ac:dyDescent="0.2">
      <c r="B745" s="200"/>
      <c r="C745" s="113"/>
      <c r="D745" s="201"/>
      <c r="E745" s="201"/>
      <c r="F745" s="113"/>
      <c r="G745" s="113"/>
      <c r="H745" s="113"/>
      <c r="I745" s="203"/>
      <c r="J745" s="203"/>
      <c r="K745" s="204"/>
      <c r="L745" s="201"/>
      <c r="M745" s="201"/>
      <c r="N745" s="201"/>
      <c r="O745" s="201"/>
      <c r="P745" s="113"/>
      <c r="Q745" s="113"/>
      <c r="T745" s="201"/>
      <c r="U745" s="113"/>
      <c r="V745" s="113"/>
      <c r="W745" s="113"/>
      <c r="X745" s="113"/>
      <c r="Y745" s="113"/>
      <c r="Z745" s="113"/>
      <c r="AA745" s="113"/>
      <c r="AB745" s="201"/>
      <c r="AC745" s="113"/>
      <c r="AD745" s="113"/>
      <c r="AE745" s="113"/>
      <c r="AF745" s="113"/>
    </row>
    <row r="746" spans="2:32" x14ac:dyDescent="0.2">
      <c r="B746" s="200"/>
      <c r="C746" s="113"/>
      <c r="D746" s="201"/>
      <c r="E746" s="201"/>
      <c r="F746" s="113"/>
      <c r="G746" s="113"/>
      <c r="H746" s="113"/>
      <c r="I746" s="203"/>
      <c r="J746" s="203"/>
      <c r="K746" s="204"/>
      <c r="L746" s="201"/>
      <c r="M746" s="201"/>
      <c r="N746" s="201"/>
      <c r="O746" s="201"/>
      <c r="P746" s="113"/>
      <c r="Q746" s="113"/>
      <c r="T746" s="201"/>
      <c r="U746" s="113"/>
      <c r="V746" s="113"/>
      <c r="W746" s="113"/>
      <c r="X746" s="113"/>
      <c r="Y746" s="113"/>
      <c r="Z746" s="113"/>
      <c r="AA746" s="113"/>
      <c r="AB746" s="201"/>
      <c r="AC746" s="113"/>
      <c r="AD746" s="113"/>
      <c r="AE746" s="113"/>
      <c r="AF746" s="113"/>
    </row>
    <row r="747" spans="2:32" x14ac:dyDescent="0.2">
      <c r="B747" s="200"/>
      <c r="C747" s="113"/>
      <c r="D747" s="201"/>
      <c r="E747" s="201"/>
      <c r="F747" s="113"/>
      <c r="G747" s="113"/>
      <c r="H747" s="113"/>
      <c r="I747" s="203"/>
      <c r="J747" s="203"/>
      <c r="K747" s="204"/>
      <c r="L747" s="201"/>
      <c r="M747" s="201"/>
      <c r="N747" s="201"/>
      <c r="O747" s="201"/>
      <c r="P747" s="113"/>
      <c r="Q747" s="113"/>
      <c r="T747" s="201"/>
      <c r="U747" s="113"/>
      <c r="V747" s="113"/>
      <c r="W747" s="113"/>
      <c r="X747" s="113"/>
      <c r="Y747" s="113"/>
      <c r="Z747" s="113"/>
      <c r="AA747" s="113"/>
      <c r="AB747" s="201"/>
      <c r="AC747" s="113"/>
      <c r="AD747" s="113"/>
      <c r="AE747" s="113"/>
      <c r="AF747" s="113"/>
    </row>
    <row r="748" spans="2:32" x14ac:dyDescent="0.2">
      <c r="B748" s="200"/>
      <c r="C748" s="113"/>
      <c r="D748" s="201"/>
      <c r="E748" s="201"/>
      <c r="F748" s="113"/>
      <c r="G748" s="113"/>
      <c r="H748" s="113"/>
      <c r="I748" s="203"/>
      <c r="J748" s="203"/>
      <c r="K748" s="204"/>
      <c r="L748" s="201"/>
      <c r="M748" s="201"/>
      <c r="N748" s="201"/>
      <c r="O748" s="201"/>
      <c r="P748" s="113"/>
      <c r="Q748" s="113"/>
      <c r="T748" s="201"/>
      <c r="U748" s="113"/>
      <c r="V748" s="113"/>
      <c r="W748" s="113"/>
      <c r="X748" s="113"/>
      <c r="Y748" s="113"/>
      <c r="Z748" s="113"/>
      <c r="AA748" s="113"/>
      <c r="AB748" s="201"/>
      <c r="AC748" s="113"/>
      <c r="AD748" s="113"/>
      <c r="AE748" s="113"/>
      <c r="AF748" s="113"/>
    </row>
    <row r="749" spans="2:32" x14ac:dyDescent="0.2">
      <c r="B749" s="200"/>
      <c r="C749" s="113"/>
      <c r="D749" s="201"/>
      <c r="E749" s="201"/>
      <c r="F749" s="113"/>
      <c r="G749" s="113"/>
      <c r="H749" s="113"/>
      <c r="I749" s="203"/>
      <c r="J749" s="203"/>
      <c r="K749" s="204"/>
      <c r="L749" s="201"/>
      <c r="M749" s="201"/>
      <c r="N749" s="201"/>
      <c r="O749" s="201"/>
      <c r="P749" s="113"/>
      <c r="Q749" s="113"/>
      <c r="T749" s="201"/>
      <c r="U749" s="113"/>
      <c r="V749" s="113"/>
      <c r="W749" s="113"/>
      <c r="X749" s="113"/>
      <c r="Y749" s="113"/>
      <c r="Z749" s="113"/>
      <c r="AA749" s="113"/>
      <c r="AB749" s="201"/>
      <c r="AC749" s="113"/>
      <c r="AD749" s="113"/>
      <c r="AE749" s="113"/>
      <c r="AF749" s="113"/>
    </row>
    <row r="750" spans="2:32" x14ac:dyDescent="0.2">
      <c r="B750" s="200"/>
      <c r="C750" s="113"/>
      <c r="D750" s="201"/>
      <c r="E750" s="201"/>
      <c r="F750" s="113"/>
      <c r="G750" s="113"/>
      <c r="H750" s="113"/>
      <c r="I750" s="203"/>
      <c r="J750" s="203"/>
      <c r="K750" s="204"/>
      <c r="L750" s="201"/>
      <c r="M750" s="201"/>
      <c r="N750" s="201"/>
      <c r="O750" s="201"/>
      <c r="P750" s="113"/>
      <c r="Q750" s="113"/>
      <c r="T750" s="201"/>
      <c r="U750" s="113"/>
      <c r="V750" s="113"/>
      <c r="W750" s="113"/>
      <c r="X750" s="113"/>
      <c r="Y750" s="113"/>
      <c r="Z750" s="113"/>
      <c r="AA750" s="113"/>
      <c r="AB750" s="201"/>
      <c r="AC750" s="113"/>
      <c r="AD750" s="113"/>
      <c r="AE750" s="113"/>
      <c r="AF750" s="113"/>
    </row>
    <row r="751" spans="2:32" x14ac:dyDescent="0.2">
      <c r="B751" s="200"/>
      <c r="C751" s="113"/>
      <c r="D751" s="201"/>
      <c r="E751" s="201"/>
      <c r="F751" s="113"/>
      <c r="G751" s="113"/>
      <c r="H751" s="113"/>
      <c r="I751" s="203"/>
      <c r="J751" s="203"/>
      <c r="K751" s="204"/>
      <c r="L751" s="201"/>
      <c r="M751" s="201"/>
      <c r="N751" s="201"/>
      <c r="O751" s="201"/>
      <c r="P751" s="113"/>
      <c r="Q751" s="113"/>
      <c r="T751" s="201"/>
      <c r="U751" s="113"/>
      <c r="V751" s="113"/>
      <c r="W751" s="113"/>
      <c r="X751" s="113"/>
      <c r="Y751" s="113"/>
      <c r="Z751" s="113"/>
      <c r="AA751" s="113"/>
      <c r="AB751" s="201"/>
      <c r="AC751" s="113"/>
      <c r="AD751" s="113"/>
      <c r="AE751" s="113"/>
      <c r="AF751" s="113"/>
    </row>
    <row r="752" spans="2:32" x14ac:dyDescent="0.2">
      <c r="B752" s="200"/>
      <c r="C752" s="113"/>
      <c r="D752" s="201"/>
      <c r="E752" s="201"/>
      <c r="F752" s="113"/>
      <c r="G752" s="113"/>
      <c r="H752" s="113"/>
      <c r="I752" s="203"/>
      <c r="J752" s="203"/>
      <c r="K752" s="204"/>
      <c r="L752" s="201"/>
      <c r="M752" s="201"/>
      <c r="N752" s="201"/>
      <c r="O752" s="201"/>
      <c r="P752" s="113"/>
      <c r="Q752" s="113"/>
      <c r="T752" s="201"/>
      <c r="U752" s="113"/>
      <c r="V752" s="113"/>
      <c r="W752" s="113"/>
      <c r="X752" s="113"/>
      <c r="Y752" s="113"/>
      <c r="Z752" s="113"/>
      <c r="AA752" s="113"/>
      <c r="AB752" s="201"/>
      <c r="AC752" s="113"/>
      <c r="AD752" s="113"/>
      <c r="AE752" s="113"/>
      <c r="AF752" s="113"/>
    </row>
    <row r="753" spans="2:32" x14ac:dyDescent="0.2">
      <c r="B753" s="200"/>
      <c r="C753" s="113"/>
      <c r="D753" s="201"/>
      <c r="E753" s="201"/>
      <c r="F753" s="113"/>
      <c r="G753" s="113"/>
      <c r="H753" s="113"/>
      <c r="I753" s="203"/>
      <c r="J753" s="203"/>
      <c r="K753" s="204"/>
      <c r="L753" s="201"/>
      <c r="M753" s="201"/>
      <c r="N753" s="201"/>
      <c r="O753" s="201"/>
      <c r="P753" s="113"/>
      <c r="Q753" s="113"/>
      <c r="T753" s="201"/>
      <c r="U753" s="113"/>
      <c r="V753" s="113"/>
      <c r="W753" s="113"/>
      <c r="X753" s="113"/>
      <c r="Y753" s="113"/>
      <c r="Z753" s="113"/>
      <c r="AA753" s="113"/>
      <c r="AB753" s="201"/>
      <c r="AC753" s="113"/>
      <c r="AD753" s="113"/>
      <c r="AE753" s="113"/>
      <c r="AF753" s="113"/>
    </row>
    <row r="754" spans="2:32" x14ac:dyDescent="0.2">
      <c r="B754" s="200"/>
      <c r="C754" s="113"/>
      <c r="D754" s="201"/>
      <c r="E754" s="201"/>
      <c r="F754" s="113"/>
      <c r="G754" s="113"/>
      <c r="H754" s="113"/>
      <c r="I754" s="203"/>
      <c r="J754" s="203"/>
      <c r="K754" s="204"/>
      <c r="L754" s="201"/>
      <c r="M754" s="201"/>
      <c r="N754" s="201"/>
      <c r="O754" s="201"/>
      <c r="P754" s="113"/>
      <c r="Q754" s="113"/>
      <c r="T754" s="201"/>
      <c r="U754" s="113"/>
      <c r="V754" s="113"/>
      <c r="W754" s="113"/>
      <c r="X754" s="113"/>
      <c r="Y754" s="113"/>
      <c r="Z754" s="113"/>
      <c r="AA754" s="113"/>
      <c r="AB754" s="201"/>
      <c r="AC754" s="113"/>
      <c r="AD754" s="113"/>
      <c r="AE754" s="113"/>
      <c r="AF754" s="113"/>
    </row>
    <row r="755" spans="2:32" x14ac:dyDescent="0.2">
      <c r="B755" s="200"/>
      <c r="C755" s="113"/>
      <c r="D755" s="201"/>
      <c r="E755" s="201"/>
      <c r="F755" s="113"/>
      <c r="G755" s="113"/>
      <c r="H755" s="113"/>
      <c r="I755" s="203"/>
      <c r="J755" s="203"/>
      <c r="K755" s="204"/>
      <c r="L755" s="201"/>
      <c r="M755" s="201"/>
      <c r="N755" s="201"/>
      <c r="O755" s="201"/>
      <c r="P755" s="113"/>
      <c r="Q755" s="113"/>
      <c r="T755" s="201"/>
      <c r="U755" s="113"/>
      <c r="V755" s="113"/>
      <c r="W755" s="113"/>
      <c r="X755" s="113"/>
      <c r="Y755" s="113"/>
      <c r="Z755" s="113"/>
      <c r="AA755" s="113"/>
      <c r="AB755" s="201"/>
      <c r="AC755" s="113"/>
      <c r="AD755" s="113"/>
      <c r="AE755" s="113"/>
      <c r="AF755" s="113"/>
    </row>
    <row r="756" spans="2:32" x14ac:dyDescent="0.2">
      <c r="B756" s="200"/>
      <c r="C756" s="113"/>
      <c r="D756" s="201"/>
      <c r="E756" s="201"/>
      <c r="F756" s="113"/>
      <c r="G756" s="113"/>
      <c r="H756" s="113"/>
      <c r="I756" s="203"/>
      <c r="J756" s="203"/>
      <c r="K756" s="204"/>
      <c r="L756" s="201"/>
      <c r="M756" s="201"/>
      <c r="N756" s="201"/>
      <c r="O756" s="201"/>
      <c r="P756" s="113"/>
      <c r="Q756" s="113"/>
      <c r="T756" s="201"/>
      <c r="U756" s="113"/>
      <c r="V756" s="113"/>
      <c r="W756" s="113"/>
      <c r="X756" s="113"/>
      <c r="Y756" s="113"/>
      <c r="Z756" s="113"/>
      <c r="AA756" s="113"/>
      <c r="AB756" s="201"/>
      <c r="AC756" s="113"/>
      <c r="AD756" s="113"/>
      <c r="AE756" s="113"/>
      <c r="AF756" s="113"/>
    </row>
    <row r="757" spans="2:32" x14ac:dyDescent="0.2">
      <c r="B757" s="200"/>
      <c r="C757" s="113"/>
      <c r="D757" s="201"/>
      <c r="E757" s="201"/>
      <c r="F757" s="113"/>
      <c r="G757" s="113"/>
      <c r="H757" s="113"/>
      <c r="I757" s="203"/>
      <c r="J757" s="203"/>
      <c r="K757" s="204"/>
      <c r="L757" s="201"/>
      <c r="M757" s="201"/>
      <c r="N757" s="201"/>
      <c r="O757" s="201"/>
      <c r="P757" s="113"/>
      <c r="Q757" s="113"/>
      <c r="T757" s="201"/>
      <c r="U757" s="113"/>
      <c r="V757" s="113"/>
      <c r="W757" s="113"/>
      <c r="X757" s="113"/>
      <c r="Y757" s="113"/>
      <c r="Z757" s="113"/>
      <c r="AA757" s="113"/>
      <c r="AB757" s="201"/>
      <c r="AC757" s="113"/>
      <c r="AD757" s="113"/>
      <c r="AE757" s="113"/>
      <c r="AF757" s="113"/>
    </row>
    <row r="758" spans="2:32" x14ac:dyDescent="0.2">
      <c r="B758" s="200"/>
      <c r="C758" s="113"/>
      <c r="D758" s="201"/>
      <c r="E758" s="201"/>
      <c r="F758" s="113"/>
      <c r="G758" s="113"/>
      <c r="H758" s="113"/>
      <c r="I758" s="203"/>
      <c r="J758" s="203"/>
      <c r="K758" s="204"/>
      <c r="L758" s="201"/>
      <c r="M758" s="201"/>
      <c r="N758" s="201"/>
      <c r="O758" s="201"/>
      <c r="P758" s="113"/>
      <c r="Q758" s="113"/>
      <c r="T758" s="201"/>
      <c r="U758" s="113"/>
      <c r="V758" s="113"/>
      <c r="W758" s="113"/>
      <c r="X758" s="113"/>
      <c r="Y758" s="113"/>
      <c r="Z758" s="113"/>
      <c r="AA758" s="113"/>
      <c r="AB758" s="201"/>
      <c r="AC758" s="113"/>
      <c r="AD758" s="113"/>
      <c r="AE758" s="113"/>
      <c r="AF758" s="113"/>
    </row>
    <row r="759" spans="2:32" x14ac:dyDescent="0.2">
      <c r="B759" s="200"/>
      <c r="C759" s="113"/>
      <c r="D759" s="201"/>
      <c r="E759" s="201"/>
      <c r="F759" s="113"/>
      <c r="G759" s="113"/>
      <c r="H759" s="113"/>
      <c r="I759" s="203"/>
      <c r="J759" s="203"/>
      <c r="K759" s="204"/>
      <c r="L759" s="201"/>
      <c r="M759" s="201"/>
      <c r="N759" s="201"/>
      <c r="O759" s="201"/>
      <c r="P759" s="113"/>
      <c r="Q759" s="113"/>
      <c r="T759" s="201"/>
      <c r="U759" s="113"/>
      <c r="V759" s="113"/>
      <c r="W759" s="113"/>
      <c r="X759" s="113"/>
      <c r="Y759" s="113"/>
      <c r="Z759" s="113"/>
      <c r="AA759" s="113"/>
      <c r="AB759" s="201"/>
      <c r="AC759" s="113"/>
      <c r="AD759" s="113"/>
      <c r="AE759" s="113"/>
      <c r="AF759" s="113"/>
    </row>
    <row r="760" spans="2:32" x14ac:dyDescent="0.2">
      <c r="B760" s="200"/>
      <c r="C760" s="113"/>
      <c r="D760" s="201"/>
      <c r="E760" s="201"/>
      <c r="F760" s="113"/>
      <c r="G760" s="113"/>
      <c r="H760" s="113"/>
      <c r="I760" s="203"/>
      <c r="J760" s="203"/>
      <c r="K760" s="204"/>
      <c r="L760" s="201"/>
      <c r="M760" s="201"/>
      <c r="N760" s="201"/>
      <c r="O760" s="201"/>
      <c r="P760" s="113"/>
      <c r="Q760" s="113"/>
      <c r="T760" s="201"/>
      <c r="U760" s="113"/>
      <c r="V760" s="113"/>
      <c r="W760" s="113"/>
      <c r="X760" s="113"/>
      <c r="Y760" s="113"/>
      <c r="Z760" s="113"/>
      <c r="AA760" s="113"/>
      <c r="AB760" s="201"/>
      <c r="AC760" s="113"/>
      <c r="AD760" s="113"/>
      <c r="AE760" s="113"/>
      <c r="AF760" s="113"/>
    </row>
    <row r="761" spans="2:32" x14ac:dyDescent="0.2">
      <c r="B761" s="200"/>
      <c r="C761" s="113"/>
      <c r="D761" s="201"/>
      <c r="E761" s="201"/>
      <c r="F761" s="113"/>
      <c r="G761" s="113"/>
      <c r="H761" s="113"/>
      <c r="I761" s="203"/>
      <c r="J761" s="203"/>
      <c r="K761" s="204"/>
      <c r="L761" s="201"/>
      <c r="M761" s="201"/>
      <c r="N761" s="201"/>
      <c r="O761" s="201"/>
      <c r="P761" s="113"/>
      <c r="Q761" s="113"/>
      <c r="T761" s="201"/>
      <c r="U761" s="113"/>
      <c r="V761" s="113"/>
      <c r="W761" s="113"/>
      <c r="X761" s="113"/>
      <c r="Y761" s="113"/>
      <c r="Z761" s="113"/>
      <c r="AA761" s="113"/>
      <c r="AB761" s="201"/>
      <c r="AC761" s="113"/>
      <c r="AD761" s="113"/>
      <c r="AE761" s="113"/>
      <c r="AF761" s="113"/>
    </row>
    <row r="762" spans="2:32" x14ac:dyDescent="0.2">
      <c r="B762" s="200"/>
      <c r="C762" s="113"/>
      <c r="D762" s="201"/>
      <c r="E762" s="201"/>
      <c r="F762" s="113"/>
      <c r="G762" s="113"/>
      <c r="H762" s="113"/>
      <c r="I762" s="203"/>
      <c r="J762" s="203"/>
      <c r="K762" s="204"/>
      <c r="L762" s="201"/>
      <c r="M762" s="201"/>
      <c r="N762" s="201"/>
      <c r="O762" s="201"/>
      <c r="P762" s="113"/>
      <c r="Q762" s="113"/>
      <c r="T762" s="201"/>
      <c r="U762" s="113"/>
      <c r="V762" s="113"/>
      <c r="W762" s="113"/>
      <c r="X762" s="113"/>
      <c r="Y762" s="113"/>
      <c r="Z762" s="113"/>
      <c r="AA762" s="113"/>
      <c r="AB762" s="201"/>
      <c r="AC762" s="113"/>
      <c r="AD762" s="113"/>
      <c r="AE762" s="113"/>
      <c r="AF762" s="113"/>
    </row>
    <row r="763" spans="2:32" x14ac:dyDescent="0.2">
      <c r="B763" s="200"/>
      <c r="C763" s="113"/>
      <c r="D763" s="201"/>
      <c r="E763" s="201"/>
      <c r="F763" s="113"/>
      <c r="G763" s="113"/>
      <c r="H763" s="113"/>
      <c r="I763" s="203"/>
      <c r="J763" s="203"/>
      <c r="K763" s="204"/>
      <c r="L763" s="201"/>
      <c r="M763" s="201"/>
      <c r="N763" s="201"/>
      <c r="O763" s="201"/>
      <c r="P763" s="113"/>
      <c r="Q763" s="113"/>
      <c r="T763" s="201"/>
      <c r="U763" s="113"/>
      <c r="V763" s="113"/>
      <c r="W763" s="113"/>
      <c r="X763" s="113"/>
      <c r="Y763" s="113"/>
      <c r="Z763" s="113"/>
      <c r="AA763" s="113"/>
      <c r="AB763" s="201"/>
      <c r="AC763" s="113"/>
      <c r="AD763" s="113"/>
      <c r="AE763" s="113"/>
      <c r="AF763" s="113"/>
    </row>
    <row r="764" spans="2:32" x14ac:dyDescent="0.2">
      <c r="B764" s="200"/>
      <c r="C764" s="113"/>
      <c r="D764" s="201"/>
      <c r="E764" s="201"/>
      <c r="F764" s="113"/>
      <c r="G764" s="113"/>
      <c r="H764" s="113"/>
      <c r="I764" s="203"/>
      <c r="J764" s="203"/>
      <c r="K764" s="204"/>
      <c r="L764" s="201"/>
      <c r="M764" s="201"/>
      <c r="N764" s="201"/>
      <c r="O764" s="201"/>
      <c r="P764" s="113"/>
      <c r="Q764" s="113"/>
      <c r="T764" s="201"/>
      <c r="U764" s="113"/>
      <c r="V764" s="113"/>
      <c r="W764" s="113"/>
      <c r="X764" s="113"/>
      <c r="Y764" s="113"/>
      <c r="Z764" s="113"/>
      <c r="AA764" s="113"/>
      <c r="AB764" s="201"/>
      <c r="AC764" s="113"/>
      <c r="AD764" s="113"/>
      <c r="AE764" s="113"/>
      <c r="AF764" s="113"/>
    </row>
    <row r="765" spans="2:32" x14ac:dyDescent="0.2">
      <c r="B765" s="200"/>
      <c r="C765" s="113"/>
      <c r="D765" s="201"/>
      <c r="E765" s="201"/>
      <c r="F765" s="113"/>
      <c r="G765" s="113"/>
      <c r="H765" s="113"/>
      <c r="I765" s="203"/>
      <c r="J765" s="203"/>
      <c r="K765" s="204"/>
      <c r="L765" s="201"/>
      <c r="M765" s="201"/>
      <c r="N765" s="201"/>
      <c r="O765" s="201"/>
      <c r="P765" s="113"/>
      <c r="Q765" s="113"/>
      <c r="T765" s="201"/>
      <c r="U765" s="113"/>
      <c r="V765" s="113"/>
      <c r="W765" s="113"/>
      <c r="X765" s="113"/>
      <c r="Y765" s="113"/>
      <c r="Z765" s="113"/>
      <c r="AA765" s="113"/>
      <c r="AB765" s="201"/>
      <c r="AC765" s="113"/>
      <c r="AD765" s="113"/>
      <c r="AE765" s="113"/>
      <c r="AF765" s="113"/>
    </row>
    <row r="766" spans="2:32" x14ac:dyDescent="0.2">
      <c r="B766" s="200"/>
      <c r="C766" s="113"/>
      <c r="D766" s="201"/>
      <c r="E766" s="201"/>
      <c r="F766" s="113"/>
      <c r="G766" s="113"/>
      <c r="H766" s="113"/>
      <c r="I766" s="203"/>
      <c r="J766" s="203"/>
      <c r="K766" s="204"/>
      <c r="L766" s="201"/>
      <c r="M766" s="201"/>
      <c r="N766" s="201"/>
      <c r="O766" s="201"/>
      <c r="P766" s="113"/>
      <c r="Q766" s="113"/>
      <c r="T766" s="201"/>
      <c r="U766" s="113"/>
      <c r="V766" s="113"/>
      <c r="W766" s="113"/>
      <c r="X766" s="113"/>
      <c r="Y766" s="113"/>
      <c r="Z766" s="113"/>
      <c r="AA766" s="113"/>
      <c r="AB766" s="201"/>
      <c r="AC766" s="113"/>
      <c r="AD766" s="113"/>
      <c r="AE766" s="113"/>
      <c r="AF766" s="113"/>
    </row>
    <row r="767" spans="2:32" x14ac:dyDescent="0.2">
      <c r="B767" s="200"/>
      <c r="C767" s="113"/>
      <c r="D767" s="201"/>
      <c r="E767" s="201"/>
      <c r="F767" s="113"/>
      <c r="G767" s="113"/>
      <c r="H767" s="113"/>
      <c r="I767" s="203"/>
      <c r="J767" s="203"/>
      <c r="K767" s="204"/>
      <c r="L767" s="201"/>
      <c r="M767" s="201"/>
      <c r="N767" s="201"/>
      <c r="O767" s="201"/>
      <c r="P767" s="113"/>
      <c r="Q767" s="113"/>
      <c r="T767" s="201"/>
      <c r="U767" s="113"/>
      <c r="V767" s="113"/>
      <c r="W767" s="113"/>
      <c r="X767" s="113"/>
      <c r="Y767" s="113"/>
      <c r="Z767" s="113"/>
      <c r="AA767" s="113"/>
      <c r="AB767" s="201"/>
      <c r="AC767" s="113"/>
      <c r="AD767" s="113"/>
      <c r="AE767" s="113"/>
      <c r="AF767" s="113"/>
    </row>
    <row r="768" spans="2:32" x14ac:dyDescent="0.2">
      <c r="B768" s="200"/>
      <c r="C768" s="113"/>
      <c r="D768" s="201"/>
      <c r="E768" s="201"/>
      <c r="F768" s="113"/>
      <c r="G768" s="113"/>
      <c r="H768" s="113"/>
      <c r="I768" s="203"/>
      <c r="J768" s="203"/>
      <c r="K768" s="204"/>
      <c r="L768" s="201"/>
      <c r="M768" s="201"/>
      <c r="N768" s="201"/>
      <c r="O768" s="201"/>
      <c r="P768" s="113"/>
      <c r="Q768" s="113"/>
      <c r="T768" s="201"/>
      <c r="U768" s="113"/>
      <c r="V768" s="113"/>
      <c r="W768" s="113"/>
      <c r="X768" s="113"/>
      <c r="Y768" s="113"/>
      <c r="Z768" s="113"/>
      <c r="AA768" s="113"/>
      <c r="AB768" s="201"/>
      <c r="AC768" s="113"/>
      <c r="AD768" s="113"/>
      <c r="AE768" s="113"/>
      <c r="AF768" s="113"/>
    </row>
    <row r="769" spans="2:32" x14ac:dyDescent="0.2">
      <c r="B769" s="200"/>
      <c r="C769" s="113"/>
      <c r="D769" s="201"/>
      <c r="E769" s="201"/>
      <c r="F769" s="113"/>
      <c r="G769" s="113"/>
      <c r="H769" s="113"/>
      <c r="I769" s="203"/>
      <c r="J769" s="203"/>
      <c r="K769" s="204"/>
      <c r="L769" s="201"/>
      <c r="M769" s="201"/>
      <c r="N769" s="201"/>
      <c r="O769" s="201"/>
      <c r="P769" s="113"/>
      <c r="Q769" s="113"/>
      <c r="T769" s="201"/>
      <c r="U769" s="113"/>
      <c r="V769" s="113"/>
      <c r="W769" s="113"/>
      <c r="X769" s="113"/>
      <c r="Y769" s="113"/>
      <c r="Z769" s="113"/>
      <c r="AA769" s="113"/>
      <c r="AB769" s="201"/>
      <c r="AC769" s="113"/>
      <c r="AD769" s="113"/>
      <c r="AE769" s="113"/>
      <c r="AF769" s="113"/>
    </row>
    <row r="770" spans="2:32" x14ac:dyDescent="0.2">
      <c r="B770" s="200"/>
      <c r="C770" s="113"/>
      <c r="D770" s="201"/>
      <c r="E770" s="201"/>
      <c r="F770" s="113"/>
      <c r="G770" s="113"/>
      <c r="H770" s="113"/>
      <c r="I770" s="203"/>
      <c r="J770" s="203"/>
      <c r="K770" s="204"/>
      <c r="L770" s="201"/>
      <c r="M770" s="201"/>
      <c r="N770" s="201"/>
      <c r="O770" s="201"/>
      <c r="P770" s="113"/>
      <c r="Q770" s="113"/>
      <c r="T770" s="201"/>
      <c r="U770" s="113"/>
      <c r="V770" s="113"/>
      <c r="W770" s="113"/>
      <c r="X770" s="113"/>
      <c r="Y770" s="113"/>
      <c r="Z770" s="113"/>
      <c r="AA770" s="113"/>
      <c r="AB770" s="201"/>
      <c r="AC770" s="113"/>
      <c r="AD770" s="113"/>
      <c r="AE770" s="113"/>
      <c r="AF770" s="113"/>
    </row>
    <row r="771" spans="2:32" x14ac:dyDescent="0.2">
      <c r="B771" s="200"/>
      <c r="C771" s="113"/>
      <c r="D771" s="201"/>
      <c r="E771" s="201"/>
      <c r="F771" s="113"/>
      <c r="G771" s="113"/>
      <c r="H771" s="113"/>
      <c r="I771" s="203"/>
      <c r="J771" s="203"/>
      <c r="K771" s="204"/>
      <c r="L771" s="201"/>
      <c r="M771" s="201"/>
      <c r="N771" s="201"/>
      <c r="O771" s="201"/>
      <c r="P771" s="113"/>
      <c r="Q771" s="113"/>
      <c r="T771" s="201"/>
      <c r="U771" s="113"/>
      <c r="V771" s="113"/>
      <c r="W771" s="113"/>
      <c r="X771" s="113"/>
      <c r="Y771" s="113"/>
      <c r="Z771" s="113"/>
      <c r="AA771" s="113"/>
      <c r="AB771" s="201"/>
      <c r="AC771" s="113"/>
      <c r="AD771" s="113"/>
      <c r="AE771" s="113"/>
      <c r="AF771" s="113"/>
    </row>
    <row r="772" spans="2:32" x14ac:dyDescent="0.2">
      <c r="B772" s="200"/>
      <c r="C772" s="113"/>
      <c r="D772" s="201"/>
      <c r="E772" s="201"/>
      <c r="F772" s="113"/>
      <c r="G772" s="113"/>
      <c r="H772" s="113"/>
      <c r="I772" s="203"/>
      <c r="J772" s="203"/>
      <c r="K772" s="204"/>
      <c r="L772" s="201"/>
      <c r="M772" s="201"/>
      <c r="N772" s="201"/>
      <c r="O772" s="201"/>
      <c r="P772" s="113"/>
      <c r="Q772" s="113"/>
      <c r="T772" s="201"/>
      <c r="U772" s="113"/>
      <c r="V772" s="113"/>
      <c r="W772" s="113"/>
      <c r="X772" s="113"/>
      <c r="Y772" s="113"/>
      <c r="Z772" s="113"/>
      <c r="AA772" s="113"/>
      <c r="AB772" s="201"/>
      <c r="AC772" s="113"/>
      <c r="AD772" s="113"/>
      <c r="AE772" s="113"/>
      <c r="AF772" s="113"/>
    </row>
    <row r="773" spans="2:32" x14ac:dyDescent="0.2">
      <c r="B773" s="200"/>
      <c r="C773" s="113"/>
      <c r="D773" s="201"/>
      <c r="E773" s="201"/>
      <c r="F773" s="113"/>
      <c r="G773" s="113"/>
      <c r="H773" s="113"/>
      <c r="I773" s="203"/>
      <c r="J773" s="203"/>
      <c r="K773" s="204"/>
      <c r="L773" s="201"/>
      <c r="M773" s="201"/>
      <c r="N773" s="201"/>
      <c r="O773" s="201"/>
      <c r="P773" s="113"/>
      <c r="Q773" s="113"/>
      <c r="T773" s="201"/>
      <c r="U773" s="113"/>
      <c r="V773" s="113"/>
      <c r="W773" s="113"/>
      <c r="X773" s="113"/>
      <c r="Y773" s="113"/>
      <c r="Z773" s="113"/>
      <c r="AA773" s="113"/>
      <c r="AB773" s="201"/>
      <c r="AC773" s="113"/>
      <c r="AD773" s="113"/>
      <c r="AE773" s="113"/>
      <c r="AF773" s="113"/>
    </row>
    <row r="774" spans="2:32" x14ac:dyDescent="0.2">
      <c r="B774" s="200"/>
      <c r="C774" s="113"/>
      <c r="D774" s="201"/>
      <c r="E774" s="201"/>
      <c r="F774" s="113"/>
      <c r="G774" s="113"/>
      <c r="H774" s="113"/>
      <c r="I774" s="203"/>
      <c r="J774" s="203"/>
      <c r="K774" s="204"/>
      <c r="L774" s="201"/>
      <c r="M774" s="201"/>
      <c r="N774" s="201"/>
      <c r="O774" s="201"/>
      <c r="P774" s="113"/>
      <c r="Q774" s="113"/>
      <c r="T774" s="201"/>
      <c r="U774" s="113"/>
      <c r="V774" s="113"/>
      <c r="W774" s="113"/>
      <c r="X774" s="113"/>
      <c r="Y774" s="113"/>
      <c r="Z774" s="113"/>
      <c r="AA774" s="113"/>
      <c r="AB774" s="201"/>
      <c r="AC774" s="113"/>
      <c r="AD774" s="113"/>
      <c r="AE774" s="113"/>
      <c r="AF774" s="113"/>
    </row>
    <row r="775" spans="2:32" x14ac:dyDescent="0.2">
      <c r="B775" s="200"/>
      <c r="C775" s="113"/>
      <c r="D775" s="201"/>
      <c r="E775" s="201"/>
      <c r="F775" s="113"/>
      <c r="G775" s="113"/>
      <c r="H775" s="113"/>
      <c r="I775" s="203"/>
      <c r="J775" s="203"/>
      <c r="K775" s="204"/>
      <c r="L775" s="201"/>
      <c r="M775" s="201"/>
      <c r="N775" s="201"/>
      <c r="O775" s="201"/>
      <c r="P775" s="113"/>
      <c r="Q775" s="113"/>
      <c r="T775" s="201"/>
      <c r="U775" s="113"/>
      <c r="V775" s="113"/>
      <c r="W775" s="113"/>
      <c r="X775" s="113"/>
      <c r="Y775" s="113"/>
      <c r="Z775" s="113"/>
      <c r="AA775" s="113"/>
      <c r="AB775" s="201"/>
      <c r="AC775" s="113"/>
      <c r="AD775" s="113"/>
      <c r="AE775" s="113"/>
      <c r="AF775" s="113"/>
    </row>
    <row r="776" spans="2:32" x14ac:dyDescent="0.2">
      <c r="B776" s="200"/>
      <c r="C776" s="113"/>
      <c r="D776" s="201"/>
      <c r="E776" s="201"/>
      <c r="F776" s="113"/>
      <c r="G776" s="113"/>
      <c r="H776" s="113"/>
      <c r="I776" s="203"/>
      <c r="J776" s="203"/>
      <c r="K776" s="204"/>
      <c r="L776" s="201"/>
      <c r="M776" s="201"/>
      <c r="N776" s="201"/>
      <c r="O776" s="201"/>
      <c r="P776" s="113"/>
      <c r="Q776" s="113"/>
      <c r="T776" s="201"/>
      <c r="U776" s="113"/>
      <c r="V776" s="113"/>
      <c r="W776" s="113"/>
      <c r="X776" s="113"/>
      <c r="Y776" s="113"/>
      <c r="Z776" s="113"/>
      <c r="AA776" s="113"/>
      <c r="AB776" s="201"/>
      <c r="AC776" s="113"/>
      <c r="AD776" s="113"/>
      <c r="AE776" s="113"/>
      <c r="AF776" s="113"/>
    </row>
    <row r="777" spans="2:32" x14ac:dyDescent="0.2">
      <c r="B777" s="200"/>
      <c r="C777" s="113"/>
      <c r="D777" s="201"/>
      <c r="E777" s="201"/>
      <c r="F777" s="113"/>
      <c r="G777" s="113"/>
      <c r="H777" s="113"/>
      <c r="I777" s="203"/>
      <c r="J777" s="203"/>
      <c r="K777" s="204"/>
      <c r="L777" s="201"/>
      <c r="M777" s="201"/>
      <c r="N777" s="201"/>
      <c r="O777" s="201"/>
      <c r="P777" s="113"/>
      <c r="Q777" s="113"/>
      <c r="T777" s="201"/>
      <c r="U777" s="113"/>
      <c r="V777" s="113"/>
      <c r="W777" s="113"/>
      <c r="X777" s="113"/>
      <c r="Y777" s="113"/>
      <c r="Z777" s="113"/>
      <c r="AA777" s="113"/>
      <c r="AB777" s="201"/>
      <c r="AC777" s="113"/>
      <c r="AD777" s="113"/>
      <c r="AE777" s="113"/>
      <c r="AF777" s="113"/>
    </row>
    <row r="778" spans="2:32" x14ac:dyDescent="0.2">
      <c r="B778" s="200"/>
      <c r="C778" s="113"/>
      <c r="D778" s="201"/>
      <c r="E778" s="201"/>
      <c r="F778" s="113"/>
      <c r="G778" s="113"/>
      <c r="H778" s="113"/>
      <c r="I778" s="203"/>
      <c r="J778" s="203"/>
      <c r="K778" s="204"/>
      <c r="L778" s="201"/>
      <c r="M778" s="201"/>
      <c r="N778" s="201"/>
      <c r="O778" s="201"/>
      <c r="P778" s="113"/>
      <c r="Q778" s="113"/>
      <c r="T778" s="201"/>
      <c r="U778" s="113"/>
      <c r="V778" s="113"/>
      <c r="W778" s="113"/>
      <c r="X778" s="113"/>
      <c r="Y778" s="113"/>
      <c r="Z778" s="113"/>
      <c r="AA778" s="113"/>
      <c r="AB778" s="201"/>
      <c r="AC778" s="113"/>
      <c r="AD778" s="113"/>
      <c r="AE778" s="113"/>
      <c r="AF778" s="113"/>
    </row>
    <row r="779" spans="2:32" x14ac:dyDescent="0.2">
      <c r="B779" s="200"/>
      <c r="C779" s="113"/>
      <c r="D779" s="201"/>
      <c r="E779" s="201"/>
      <c r="F779" s="113"/>
      <c r="G779" s="113"/>
      <c r="H779" s="113"/>
      <c r="I779" s="203"/>
      <c r="J779" s="203"/>
      <c r="K779" s="204"/>
      <c r="L779" s="201"/>
      <c r="M779" s="201"/>
      <c r="N779" s="201"/>
      <c r="O779" s="201"/>
      <c r="P779" s="113"/>
      <c r="Q779" s="113"/>
      <c r="T779" s="201"/>
      <c r="U779" s="113"/>
      <c r="V779" s="113"/>
      <c r="W779" s="113"/>
      <c r="X779" s="113"/>
      <c r="Y779" s="113"/>
      <c r="Z779" s="113"/>
      <c r="AA779" s="113"/>
      <c r="AB779" s="201"/>
      <c r="AC779" s="113"/>
      <c r="AD779" s="113"/>
      <c r="AE779" s="113"/>
      <c r="AF779" s="113"/>
    </row>
    <row r="780" spans="2:32" x14ac:dyDescent="0.2">
      <c r="B780" s="200"/>
      <c r="C780" s="113"/>
      <c r="D780" s="201"/>
      <c r="E780" s="201"/>
      <c r="F780" s="113"/>
      <c r="G780" s="113"/>
      <c r="H780" s="113"/>
      <c r="I780" s="203"/>
      <c r="J780" s="203"/>
      <c r="K780" s="204"/>
      <c r="L780" s="201"/>
      <c r="M780" s="201"/>
      <c r="N780" s="201"/>
      <c r="O780" s="201"/>
      <c r="P780" s="113"/>
      <c r="Q780" s="113"/>
      <c r="T780" s="201"/>
      <c r="U780" s="113"/>
      <c r="V780" s="113"/>
      <c r="W780" s="113"/>
      <c r="X780" s="113"/>
      <c r="Y780" s="113"/>
      <c r="Z780" s="113"/>
      <c r="AA780" s="113"/>
      <c r="AB780" s="201"/>
      <c r="AC780" s="113"/>
      <c r="AD780" s="113"/>
      <c r="AE780" s="113"/>
      <c r="AF780" s="113"/>
    </row>
    <row r="781" spans="2:32" x14ac:dyDescent="0.2">
      <c r="B781" s="200"/>
      <c r="C781" s="113"/>
      <c r="D781" s="201"/>
      <c r="E781" s="201"/>
      <c r="F781" s="113"/>
      <c r="G781" s="113"/>
      <c r="H781" s="113"/>
      <c r="I781" s="203"/>
      <c r="J781" s="203"/>
      <c r="K781" s="204"/>
      <c r="L781" s="201"/>
      <c r="M781" s="201"/>
      <c r="N781" s="201"/>
      <c r="O781" s="201"/>
      <c r="P781" s="113"/>
      <c r="Q781" s="113"/>
      <c r="T781" s="201"/>
      <c r="U781" s="113"/>
      <c r="V781" s="113"/>
      <c r="W781" s="113"/>
      <c r="X781" s="113"/>
      <c r="Y781" s="113"/>
      <c r="Z781" s="113"/>
      <c r="AA781" s="113"/>
      <c r="AB781" s="201"/>
      <c r="AC781" s="113"/>
      <c r="AD781" s="113"/>
      <c r="AE781" s="113"/>
      <c r="AF781" s="113"/>
    </row>
    <row r="782" spans="2:32" x14ac:dyDescent="0.2">
      <c r="B782" s="200"/>
      <c r="C782" s="113"/>
      <c r="D782" s="201"/>
      <c r="E782" s="201"/>
      <c r="F782" s="113"/>
      <c r="G782" s="113"/>
      <c r="H782" s="113"/>
      <c r="I782" s="203"/>
      <c r="J782" s="203"/>
      <c r="K782" s="204"/>
      <c r="L782" s="201"/>
      <c r="M782" s="201"/>
      <c r="N782" s="201"/>
      <c r="O782" s="201"/>
      <c r="P782" s="113"/>
      <c r="Q782" s="113"/>
      <c r="T782" s="201"/>
      <c r="U782" s="113"/>
      <c r="V782" s="113"/>
      <c r="W782" s="113"/>
      <c r="X782" s="113"/>
      <c r="Y782" s="113"/>
      <c r="Z782" s="113"/>
      <c r="AA782" s="113"/>
      <c r="AB782" s="201"/>
      <c r="AC782" s="113"/>
      <c r="AD782" s="113"/>
      <c r="AE782" s="113"/>
      <c r="AF782" s="113"/>
    </row>
    <row r="783" spans="2:32" x14ac:dyDescent="0.2">
      <c r="B783" s="200"/>
      <c r="C783" s="113"/>
      <c r="D783" s="201"/>
      <c r="E783" s="201"/>
      <c r="F783" s="113"/>
      <c r="G783" s="113"/>
      <c r="H783" s="113"/>
      <c r="I783" s="203"/>
      <c r="J783" s="203"/>
      <c r="K783" s="204"/>
      <c r="L783" s="201"/>
      <c r="M783" s="201"/>
      <c r="N783" s="201"/>
      <c r="O783" s="201"/>
      <c r="P783" s="113"/>
      <c r="Q783" s="113"/>
      <c r="T783" s="201"/>
      <c r="U783" s="113"/>
      <c r="V783" s="113"/>
      <c r="W783" s="113"/>
      <c r="X783" s="113"/>
      <c r="Y783" s="113"/>
      <c r="Z783" s="113"/>
      <c r="AA783" s="113"/>
      <c r="AB783" s="201"/>
      <c r="AC783" s="113"/>
      <c r="AD783" s="113"/>
      <c r="AE783" s="113"/>
      <c r="AF783" s="113"/>
    </row>
    <row r="784" spans="2:32" x14ac:dyDescent="0.2">
      <c r="B784" s="200"/>
      <c r="C784" s="113"/>
      <c r="D784" s="201"/>
      <c r="E784" s="201"/>
      <c r="F784" s="113"/>
      <c r="G784" s="113"/>
      <c r="H784" s="113"/>
      <c r="I784" s="203"/>
      <c r="J784" s="203"/>
      <c r="K784" s="204"/>
      <c r="L784" s="201"/>
      <c r="M784" s="201"/>
      <c r="N784" s="201"/>
      <c r="O784" s="201"/>
      <c r="P784" s="113"/>
      <c r="Q784" s="113"/>
      <c r="T784" s="201"/>
      <c r="U784" s="113"/>
      <c r="V784" s="113"/>
      <c r="W784" s="113"/>
      <c r="X784" s="113"/>
      <c r="Y784" s="113"/>
      <c r="Z784" s="113"/>
      <c r="AA784" s="113"/>
      <c r="AB784" s="201"/>
      <c r="AC784" s="113"/>
      <c r="AD784" s="113"/>
      <c r="AE784" s="113"/>
      <c r="AF784" s="113"/>
    </row>
    <row r="785" spans="2:32" x14ac:dyDescent="0.2">
      <c r="B785" s="200"/>
      <c r="C785" s="113"/>
      <c r="D785" s="201"/>
      <c r="E785" s="201"/>
      <c r="F785" s="113"/>
      <c r="G785" s="113"/>
      <c r="H785" s="113"/>
      <c r="I785" s="203"/>
      <c r="J785" s="203"/>
      <c r="K785" s="204"/>
      <c r="L785" s="201"/>
      <c r="M785" s="201"/>
      <c r="N785" s="201"/>
      <c r="O785" s="201"/>
      <c r="P785" s="113"/>
      <c r="Q785" s="113"/>
      <c r="T785" s="201"/>
      <c r="U785" s="113"/>
      <c r="V785" s="113"/>
      <c r="W785" s="113"/>
      <c r="X785" s="113"/>
      <c r="Y785" s="113"/>
      <c r="Z785" s="113"/>
      <c r="AA785" s="113"/>
      <c r="AB785" s="201"/>
      <c r="AC785" s="113"/>
      <c r="AD785" s="113"/>
      <c r="AE785" s="113"/>
      <c r="AF785" s="113"/>
    </row>
    <row r="786" spans="2:32" x14ac:dyDescent="0.2">
      <c r="B786" s="200"/>
      <c r="C786" s="113"/>
      <c r="D786" s="201"/>
      <c r="E786" s="201"/>
      <c r="F786" s="113"/>
      <c r="G786" s="113"/>
      <c r="H786" s="113"/>
      <c r="I786" s="203"/>
      <c r="J786" s="203"/>
      <c r="K786" s="204"/>
      <c r="L786" s="201"/>
      <c r="M786" s="201"/>
      <c r="N786" s="201"/>
      <c r="O786" s="201"/>
      <c r="P786" s="113"/>
      <c r="Q786" s="113"/>
      <c r="T786" s="201"/>
      <c r="U786" s="113"/>
      <c r="V786" s="113"/>
      <c r="W786" s="113"/>
      <c r="X786" s="113"/>
      <c r="Y786" s="113"/>
      <c r="Z786" s="113"/>
      <c r="AA786" s="113"/>
      <c r="AB786" s="201"/>
      <c r="AC786" s="113"/>
      <c r="AD786" s="113"/>
      <c r="AE786" s="113"/>
      <c r="AF786" s="113"/>
    </row>
    <row r="787" spans="2:32" x14ac:dyDescent="0.2">
      <c r="B787" s="200"/>
      <c r="C787" s="113"/>
      <c r="D787" s="201"/>
      <c r="E787" s="201"/>
      <c r="F787" s="113"/>
      <c r="G787" s="113"/>
      <c r="H787" s="113"/>
      <c r="I787" s="203"/>
      <c r="J787" s="203"/>
      <c r="K787" s="204"/>
      <c r="L787" s="201"/>
      <c r="M787" s="201"/>
      <c r="N787" s="201"/>
      <c r="O787" s="201"/>
      <c r="P787" s="113"/>
      <c r="Q787" s="113"/>
      <c r="T787" s="201"/>
      <c r="U787" s="113"/>
      <c r="V787" s="113"/>
      <c r="W787" s="113"/>
      <c r="X787" s="113"/>
      <c r="Y787" s="113"/>
      <c r="Z787" s="113"/>
      <c r="AA787" s="113"/>
      <c r="AB787" s="201"/>
      <c r="AC787" s="113"/>
      <c r="AD787" s="113"/>
      <c r="AE787" s="113"/>
      <c r="AF787" s="113"/>
    </row>
    <row r="788" spans="2:32" x14ac:dyDescent="0.2">
      <c r="B788" s="200"/>
      <c r="C788" s="113"/>
      <c r="D788" s="201"/>
      <c r="E788" s="201"/>
      <c r="F788" s="113"/>
      <c r="G788" s="113"/>
      <c r="H788" s="113"/>
      <c r="I788" s="203"/>
      <c r="J788" s="203"/>
      <c r="K788" s="204"/>
      <c r="L788" s="201"/>
      <c r="M788" s="201"/>
      <c r="N788" s="201"/>
      <c r="O788" s="201"/>
      <c r="P788" s="113"/>
      <c r="Q788" s="113"/>
      <c r="T788" s="201"/>
      <c r="U788" s="113"/>
      <c r="V788" s="113"/>
      <c r="W788" s="113"/>
      <c r="X788" s="113"/>
      <c r="Y788" s="113"/>
      <c r="Z788" s="113"/>
      <c r="AA788" s="113"/>
      <c r="AB788" s="201"/>
      <c r="AC788" s="113"/>
      <c r="AD788" s="113"/>
      <c r="AE788" s="113"/>
      <c r="AF788" s="113"/>
    </row>
    <row r="789" spans="2:32" x14ac:dyDescent="0.2">
      <c r="B789" s="200"/>
      <c r="C789" s="113"/>
      <c r="D789" s="201"/>
      <c r="E789" s="201"/>
      <c r="F789" s="113"/>
      <c r="G789" s="113"/>
      <c r="H789" s="113"/>
      <c r="I789" s="203"/>
      <c r="J789" s="203"/>
      <c r="K789" s="204"/>
      <c r="L789" s="201"/>
      <c r="M789" s="201"/>
      <c r="N789" s="201"/>
      <c r="O789" s="201"/>
      <c r="P789" s="113"/>
      <c r="Q789" s="113"/>
      <c r="T789" s="201"/>
      <c r="U789" s="113"/>
      <c r="V789" s="113"/>
      <c r="W789" s="113"/>
      <c r="X789" s="113"/>
      <c r="Y789" s="113"/>
      <c r="Z789" s="113"/>
      <c r="AA789" s="113"/>
      <c r="AB789" s="201"/>
      <c r="AC789" s="113"/>
      <c r="AD789" s="113"/>
      <c r="AE789" s="113"/>
      <c r="AF789" s="113"/>
    </row>
    <row r="790" spans="2:32" x14ac:dyDescent="0.2">
      <c r="B790" s="200"/>
      <c r="C790" s="113"/>
      <c r="D790" s="201"/>
      <c r="E790" s="201"/>
      <c r="F790" s="113"/>
      <c r="G790" s="113"/>
      <c r="H790" s="113"/>
      <c r="I790" s="203"/>
      <c r="J790" s="203"/>
      <c r="K790" s="204"/>
      <c r="L790" s="201"/>
      <c r="M790" s="201"/>
      <c r="N790" s="201"/>
      <c r="O790" s="201"/>
      <c r="P790" s="113"/>
      <c r="Q790" s="113"/>
      <c r="T790" s="201"/>
      <c r="U790" s="113"/>
      <c r="V790" s="113"/>
      <c r="W790" s="113"/>
      <c r="X790" s="113"/>
      <c r="Y790" s="113"/>
      <c r="Z790" s="113"/>
      <c r="AA790" s="113"/>
      <c r="AB790" s="201"/>
      <c r="AC790" s="113"/>
      <c r="AD790" s="113"/>
      <c r="AE790" s="113"/>
      <c r="AF790" s="113"/>
    </row>
    <row r="791" spans="2:32" x14ac:dyDescent="0.2">
      <c r="B791" s="200"/>
      <c r="C791" s="113"/>
      <c r="D791" s="201"/>
      <c r="E791" s="201"/>
      <c r="F791" s="113"/>
      <c r="G791" s="113"/>
      <c r="H791" s="113"/>
      <c r="I791" s="203"/>
      <c r="J791" s="203"/>
      <c r="K791" s="204"/>
      <c r="L791" s="201"/>
      <c r="M791" s="201"/>
      <c r="N791" s="201"/>
      <c r="O791" s="201"/>
      <c r="P791" s="113"/>
      <c r="Q791" s="113"/>
      <c r="T791" s="201"/>
      <c r="U791" s="113"/>
      <c r="V791" s="113"/>
      <c r="W791" s="113"/>
      <c r="X791" s="113"/>
      <c r="Y791" s="113"/>
      <c r="Z791" s="113"/>
      <c r="AA791" s="113"/>
      <c r="AB791" s="201"/>
      <c r="AC791" s="113"/>
      <c r="AD791" s="113"/>
      <c r="AE791" s="113"/>
      <c r="AF791" s="113"/>
    </row>
    <row r="792" spans="2:32" x14ac:dyDescent="0.2">
      <c r="B792" s="200"/>
      <c r="C792" s="113"/>
      <c r="D792" s="201"/>
      <c r="E792" s="201"/>
      <c r="F792" s="113"/>
      <c r="G792" s="113"/>
      <c r="H792" s="113"/>
      <c r="I792" s="203"/>
      <c r="J792" s="203"/>
      <c r="K792" s="204"/>
      <c r="L792" s="201"/>
      <c r="M792" s="201"/>
      <c r="N792" s="201"/>
      <c r="O792" s="201"/>
      <c r="P792" s="113"/>
      <c r="Q792" s="113"/>
      <c r="T792" s="201"/>
      <c r="U792" s="113"/>
      <c r="V792" s="113"/>
      <c r="W792" s="113"/>
      <c r="X792" s="113"/>
      <c r="Y792" s="113"/>
      <c r="Z792" s="113"/>
      <c r="AA792" s="113"/>
      <c r="AB792" s="201"/>
      <c r="AC792" s="113"/>
      <c r="AD792" s="113"/>
      <c r="AE792" s="113"/>
      <c r="AF792" s="113"/>
    </row>
    <row r="793" spans="2:32" x14ac:dyDescent="0.2">
      <c r="B793" s="200"/>
      <c r="C793" s="113"/>
      <c r="D793" s="201"/>
      <c r="E793" s="201"/>
      <c r="F793" s="113"/>
      <c r="G793" s="113"/>
      <c r="H793" s="113"/>
      <c r="I793" s="203"/>
      <c r="J793" s="203"/>
      <c r="K793" s="204"/>
      <c r="L793" s="201"/>
      <c r="M793" s="201"/>
      <c r="N793" s="201"/>
      <c r="O793" s="201"/>
      <c r="P793" s="113"/>
      <c r="Q793" s="113"/>
      <c r="T793" s="201"/>
      <c r="U793" s="113"/>
      <c r="V793" s="113"/>
      <c r="W793" s="113"/>
      <c r="X793" s="113"/>
      <c r="Y793" s="113"/>
      <c r="Z793" s="113"/>
      <c r="AA793" s="113"/>
      <c r="AB793" s="201"/>
      <c r="AC793" s="113"/>
      <c r="AD793" s="113"/>
      <c r="AE793" s="113"/>
      <c r="AF793" s="113"/>
    </row>
    <row r="794" spans="2:32" x14ac:dyDescent="0.2">
      <c r="B794" s="200"/>
      <c r="C794" s="113"/>
      <c r="D794" s="201"/>
      <c r="E794" s="201"/>
      <c r="F794" s="113"/>
      <c r="G794" s="113"/>
      <c r="H794" s="113"/>
      <c r="I794" s="203"/>
      <c r="J794" s="203"/>
      <c r="K794" s="204"/>
      <c r="L794" s="201"/>
      <c r="M794" s="201"/>
      <c r="N794" s="201"/>
      <c r="O794" s="201"/>
      <c r="P794" s="113"/>
      <c r="Q794" s="113"/>
      <c r="T794" s="201"/>
      <c r="U794" s="113"/>
      <c r="V794" s="113"/>
      <c r="W794" s="113"/>
      <c r="X794" s="113"/>
      <c r="Y794" s="113"/>
      <c r="Z794" s="113"/>
      <c r="AA794" s="113"/>
      <c r="AB794" s="201"/>
      <c r="AC794" s="113"/>
      <c r="AD794" s="113"/>
      <c r="AE794" s="113"/>
      <c r="AF794" s="113"/>
    </row>
    <row r="795" spans="2:32" x14ac:dyDescent="0.2">
      <c r="B795" s="200"/>
      <c r="C795" s="113"/>
      <c r="D795" s="201"/>
      <c r="E795" s="201"/>
      <c r="F795" s="113"/>
      <c r="G795" s="113"/>
      <c r="H795" s="113"/>
      <c r="I795" s="203"/>
      <c r="J795" s="203"/>
      <c r="K795" s="204"/>
      <c r="L795" s="201"/>
      <c r="M795" s="201"/>
      <c r="N795" s="201"/>
      <c r="O795" s="201"/>
      <c r="P795" s="113"/>
      <c r="Q795" s="113"/>
      <c r="T795" s="201"/>
      <c r="U795" s="113"/>
      <c r="V795" s="113"/>
      <c r="W795" s="113"/>
      <c r="X795" s="113"/>
      <c r="Y795" s="113"/>
      <c r="Z795" s="113"/>
      <c r="AA795" s="113"/>
      <c r="AB795" s="201"/>
      <c r="AC795" s="113"/>
      <c r="AD795" s="113"/>
      <c r="AE795" s="113"/>
      <c r="AF795" s="113"/>
    </row>
    <row r="796" spans="2:32" x14ac:dyDescent="0.2">
      <c r="B796" s="200"/>
      <c r="C796" s="113"/>
      <c r="D796" s="201"/>
      <c r="E796" s="201"/>
      <c r="F796" s="113"/>
      <c r="G796" s="113"/>
      <c r="H796" s="113"/>
      <c r="I796" s="203"/>
      <c r="J796" s="203"/>
      <c r="K796" s="204"/>
      <c r="L796" s="201"/>
      <c r="M796" s="201"/>
      <c r="N796" s="201"/>
      <c r="O796" s="201"/>
      <c r="P796" s="113"/>
      <c r="Q796" s="113"/>
      <c r="T796" s="201"/>
      <c r="U796" s="113"/>
      <c r="V796" s="113"/>
      <c r="W796" s="113"/>
      <c r="X796" s="113"/>
      <c r="Y796" s="113"/>
      <c r="Z796" s="113"/>
      <c r="AA796" s="113"/>
      <c r="AB796" s="201"/>
      <c r="AC796" s="113"/>
      <c r="AD796" s="113"/>
      <c r="AE796" s="113"/>
      <c r="AF796" s="113"/>
    </row>
    <row r="797" spans="2:32" x14ac:dyDescent="0.2">
      <c r="B797" s="200"/>
      <c r="C797" s="113"/>
      <c r="D797" s="201"/>
      <c r="E797" s="201"/>
      <c r="F797" s="113"/>
      <c r="G797" s="113"/>
      <c r="H797" s="113"/>
      <c r="I797" s="203"/>
      <c r="J797" s="203"/>
      <c r="K797" s="204"/>
      <c r="L797" s="201"/>
      <c r="M797" s="201"/>
      <c r="N797" s="201"/>
      <c r="O797" s="201"/>
      <c r="P797" s="113"/>
      <c r="Q797" s="113"/>
      <c r="T797" s="201"/>
      <c r="U797" s="113"/>
      <c r="V797" s="113"/>
      <c r="W797" s="113"/>
      <c r="X797" s="113"/>
      <c r="Y797" s="113"/>
      <c r="Z797" s="113"/>
      <c r="AA797" s="113"/>
      <c r="AB797" s="201"/>
      <c r="AC797" s="113"/>
      <c r="AD797" s="113"/>
      <c r="AE797" s="113"/>
      <c r="AF797" s="113"/>
    </row>
    <row r="798" spans="2:32" x14ac:dyDescent="0.2">
      <c r="B798" s="200"/>
      <c r="C798" s="113"/>
      <c r="D798" s="201"/>
      <c r="E798" s="201"/>
      <c r="F798" s="113"/>
      <c r="G798" s="113"/>
      <c r="H798" s="113"/>
      <c r="I798" s="203"/>
      <c r="J798" s="203"/>
      <c r="K798" s="204"/>
      <c r="L798" s="201"/>
      <c r="M798" s="201"/>
      <c r="N798" s="201"/>
      <c r="O798" s="201"/>
      <c r="P798" s="113"/>
      <c r="Q798" s="113"/>
      <c r="T798" s="201"/>
      <c r="U798" s="113"/>
      <c r="V798" s="113"/>
      <c r="W798" s="113"/>
      <c r="X798" s="113"/>
      <c r="Y798" s="113"/>
      <c r="Z798" s="113"/>
      <c r="AA798" s="113"/>
      <c r="AB798" s="201"/>
      <c r="AC798" s="113"/>
      <c r="AD798" s="113"/>
      <c r="AE798" s="113"/>
      <c r="AF798" s="113"/>
    </row>
    <row r="799" spans="2:32" x14ac:dyDescent="0.2">
      <c r="B799" s="200"/>
      <c r="C799" s="113"/>
      <c r="D799" s="201"/>
      <c r="E799" s="201"/>
      <c r="F799" s="113"/>
      <c r="G799" s="113"/>
      <c r="H799" s="113"/>
      <c r="I799" s="203"/>
      <c r="J799" s="203"/>
      <c r="K799" s="204"/>
      <c r="L799" s="201"/>
      <c r="M799" s="201"/>
      <c r="N799" s="201"/>
      <c r="O799" s="201"/>
      <c r="P799" s="113"/>
      <c r="Q799" s="113"/>
      <c r="T799" s="201"/>
      <c r="U799" s="113"/>
      <c r="V799" s="113"/>
      <c r="W799" s="113"/>
      <c r="X799" s="113"/>
      <c r="Y799" s="113"/>
      <c r="Z799" s="113"/>
      <c r="AA799" s="113"/>
      <c r="AB799" s="201"/>
      <c r="AC799" s="113"/>
      <c r="AD799" s="113"/>
      <c r="AE799" s="113"/>
      <c r="AF799" s="113"/>
    </row>
    <row r="800" spans="2:32" x14ac:dyDescent="0.2">
      <c r="B800" s="200"/>
      <c r="C800" s="113"/>
      <c r="D800" s="201"/>
      <c r="E800" s="201"/>
      <c r="F800" s="113"/>
      <c r="G800" s="113"/>
      <c r="H800" s="113"/>
      <c r="I800" s="203"/>
      <c r="J800" s="203"/>
      <c r="K800" s="204"/>
      <c r="L800" s="201"/>
      <c r="M800" s="201"/>
      <c r="N800" s="201"/>
      <c r="O800" s="201"/>
      <c r="P800" s="113"/>
      <c r="Q800" s="113"/>
      <c r="T800" s="201"/>
      <c r="U800" s="113"/>
      <c r="V800" s="113"/>
      <c r="W800" s="113"/>
      <c r="X800" s="113"/>
      <c r="Y800" s="113"/>
      <c r="Z800" s="113"/>
      <c r="AA800" s="113"/>
      <c r="AB800" s="201"/>
      <c r="AC800" s="113"/>
      <c r="AD800" s="113"/>
      <c r="AE800" s="113"/>
      <c r="AF800" s="113"/>
    </row>
    <row r="801" spans="2:32" x14ac:dyDescent="0.2">
      <c r="B801" s="200"/>
      <c r="C801" s="113"/>
      <c r="D801" s="201"/>
      <c r="E801" s="201"/>
      <c r="F801" s="113"/>
      <c r="G801" s="113"/>
      <c r="H801" s="113"/>
      <c r="I801" s="203"/>
      <c r="J801" s="203"/>
      <c r="K801" s="204"/>
      <c r="L801" s="201"/>
      <c r="M801" s="201"/>
      <c r="N801" s="201"/>
      <c r="O801" s="201"/>
      <c r="P801" s="113"/>
      <c r="Q801" s="113"/>
      <c r="T801" s="201"/>
      <c r="U801" s="113"/>
      <c r="V801" s="113"/>
      <c r="W801" s="113"/>
      <c r="X801" s="113"/>
      <c r="Y801" s="113"/>
      <c r="Z801" s="113"/>
      <c r="AA801" s="113"/>
      <c r="AB801" s="201"/>
      <c r="AC801" s="113"/>
      <c r="AD801" s="113"/>
      <c r="AE801" s="113"/>
      <c r="AF801" s="113"/>
    </row>
    <row r="802" spans="2:32" x14ac:dyDescent="0.2">
      <c r="B802" s="200"/>
      <c r="C802" s="113"/>
      <c r="D802" s="201"/>
      <c r="E802" s="201"/>
      <c r="F802" s="113"/>
      <c r="G802" s="113"/>
      <c r="H802" s="113"/>
      <c r="I802" s="203"/>
      <c r="J802" s="203"/>
      <c r="K802" s="204"/>
      <c r="L802" s="201"/>
      <c r="M802" s="201"/>
      <c r="N802" s="201"/>
      <c r="O802" s="201"/>
      <c r="P802" s="113"/>
      <c r="Q802" s="113"/>
      <c r="T802" s="201"/>
      <c r="U802" s="113"/>
      <c r="V802" s="113"/>
      <c r="W802" s="113"/>
      <c r="X802" s="113"/>
      <c r="Y802" s="113"/>
      <c r="Z802" s="113"/>
      <c r="AA802" s="113"/>
      <c r="AB802" s="201"/>
      <c r="AC802" s="113"/>
      <c r="AD802" s="113"/>
      <c r="AE802" s="113"/>
      <c r="AF802" s="113"/>
    </row>
    <row r="803" spans="2:32" x14ac:dyDescent="0.2">
      <c r="B803" s="200"/>
      <c r="C803" s="113"/>
      <c r="D803" s="201"/>
      <c r="E803" s="201"/>
      <c r="F803" s="113"/>
      <c r="G803" s="113"/>
      <c r="H803" s="113"/>
      <c r="I803" s="203"/>
      <c r="J803" s="203"/>
      <c r="K803" s="204"/>
      <c r="L803" s="201"/>
      <c r="M803" s="201"/>
      <c r="N803" s="201"/>
      <c r="O803" s="201"/>
      <c r="P803" s="113"/>
      <c r="Q803" s="113"/>
      <c r="T803" s="201"/>
      <c r="U803" s="113"/>
      <c r="V803" s="113"/>
      <c r="W803" s="113"/>
      <c r="X803" s="113"/>
      <c r="Y803" s="113"/>
      <c r="Z803" s="113"/>
      <c r="AA803" s="113"/>
      <c r="AB803" s="201"/>
      <c r="AC803" s="113"/>
      <c r="AD803" s="113"/>
      <c r="AE803" s="113"/>
      <c r="AF803" s="113"/>
    </row>
    <row r="804" spans="2:32" x14ac:dyDescent="0.2">
      <c r="B804" s="200"/>
      <c r="C804" s="113"/>
      <c r="D804" s="201"/>
      <c r="E804" s="201"/>
      <c r="F804" s="113"/>
      <c r="G804" s="113"/>
      <c r="H804" s="113"/>
      <c r="I804" s="203"/>
      <c r="J804" s="203"/>
      <c r="K804" s="204"/>
      <c r="L804" s="201"/>
      <c r="M804" s="201"/>
      <c r="N804" s="201"/>
      <c r="O804" s="201"/>
      <c r="P804" s="113"/>
      <c r="Q804" s="113"/>
      <c r="T804" s="201"/>
      <c r="U804" s="113"/>
      <c r="V804" s="113"/>
      <c r="W804" s="113"/>
      <c r="X804" s="113"/>
      <c r="Y804" s="113"/>
      <c r="Z804" s="113"/>
      <c r="AA804" s="113"/>
      <c r="AB804" s="201"/>
      <c r="AC804" s="113"/>
      <c r="AD804" s="113"/>
      <c r="AE804" s="113"/>
      <c r="AF804" s="113"/>
    </row>
    <row r="805" spans="2:32" x14ac:dyDescent="0.2">
      <c r="B805" s="200"/>
      <c r="C805" s="113"/>
      <c r="D805" s="201"/>
      <c r="E805" s="201"/>
      <c r="F805" s="113"/>
      <c r="G805" s="113"/>
      <c r="H805" s="113"/>
      <c r="I805" s="203"/>
      <c r="J805" s="203"/>
      <c r="K805" s="204"/>
      <c r="L805" s="201"/>
      <c r="M805" s="201"/>
      <c r="N805" s="201"/>
      <c r="O805" s="201"/>
      <c r="P805" s="113"/>
      <c r="Q805" s="113"/>
      <c r="T805" s="201"/>
      <c r="U805" s="113"/>
      <c r="V805" s="113"/>
      <c r="W805" s="113"/>
      <c r="X805" s="113"/>
      <c r="Y805" s="113"/>
      <c r="Z805" s="113"/>
      <c r="AA805" s="113"/>
      <c r="AB805" s="201"/>
      <c r="AC805" s="113"/>
      <c r="AD805" s="113"/>
      <c r="AE805" s="113"/>
      <c r="AF805" s="113"/>
    </row>
    <row r="806" spans="2:32" x14ac:dyDescent="0.2">
      <c r="B806" s="200"/>
      <c r="C806" s="113"/>
      <c r="D806" s="201"/>
      <c r="E806" s="201"/>
      <c r="F806" s="113"/>
      <c r="G806" s="113"/>
      <c r="H806" s="113"/>
      <c r="I806" s="203"/>
      <c r="J806" s="203"/>
      <c r="K806" s="204"/>
      <c r="L806" s="201"/>
      <c r="M806" s="201"/>
      <c r="N806" s="201"/>
      <c r="O806" s="201"/>
      <c r="P806" s="113"/>
      <c r="Q806" s="113"/>
      <c r="T806" s="201"/>
      <c r="U806" s="113"/>
      <c r="V806" s="113"/>
      <c r="W806" s="113"/>
      <c r="X806" s="113"/>
      <c r="Y806" s="113"/>
      <c r="Z806" s="113"/>
      <c r="AA806" s="113"/>
      <c r="AB806" s="201"/>
      <c r="AC806" s="113"/>
      <c r="AD806" s="113"/>
      <c r="AE806" s="113"/>
      <c r="AF806" s="113"/>
    </row>
    <row r="807" spans="2:32" x14ac:dyDescent="0.2">
      <c r="B807" s="200"/>
      <c r="C807" s="113"/>
      <c r="D807" s="201"/>
      <c r="E807" s="201"/>
      <c r="F807" s="113"/>
      <c r="G807" s="113"/>
      <c r="H807" s="113"/>
      <c r="I807" s="203"/>
      <c r="J807" s="203"/>
      <c r="K807" s="204"/>
      <c r="L807" s="201"/>
      <c r="M807" s="201"/>
      <c r="N807" s="201"/>
      <c r="O807" s="201"/>
      <c r="P807" s="113"/>
      <c r="Q807" s="113"/>
      <c r="T807" s="201"/>
      <c r="U807" s="113"/>
      <c r="V807" s="113"/>
      <c r="W807" s="113"/>
      <c r="X807" s="113"/>
      <c r="Y807" s="113"/>
      <c r="Z807" s="113"/>
      <c r="AA807" s="113"/>
      <c r="AB807" s="201"/>
      <c r="AC807" s="113"/>
      <c r="AD807" s="113"/>
      <c r="AE807" s="113"/>
      <c r="AF807" s="113"/>
    </row>
    <row r="808" spans="2:32" x14ac:dyDescent="0.2">
      <c r="B808" s="200"/>
      <c r="C808" s="113"/>
      <c r="D808" s="201"/>
      <c r="E808" s="201"/>
      <c r="F808" s="113"/>
      <c r="G808" s="113"/>
      <c r="H808" s="113"/>
      <c r="I808" s="203"/>
      <c r="J808" s="203"/>
      <c r="K808" s="204"/>
      <c r="L808" s="201"/>
      <c r="M808" s="201"/>
      <c r="N808" s="201"/>
      <c r="O808" s="201"/>
      <c r="P808" s="113"/>
      <c r="Q808" s="113"/>
      <c r="T808" s="201"/>
      <c r="U808" s="113"/>
      <c r="V808" s="113"/>
      <c r="W808" s="113"/>
      <c r="X808" s="113"/>
      <c r="Y808" s="113"/>
      <c r="Z808" s="113"/>
      <c r="AA808" s="113"/>
      <c r="AB808" s="201"/>
      <c r="AC808" s="113"/>
      <c r="AD808" s="113"/>
      <c r="AE808" s="113"/>
      <c r="AF808" s="113"/>
    </row>
    <row r="809" spans="2:32" x14ac:dyDescent="0.2">
      <c r="B809" s="200"/>
      <c r="C809" s="113"/>
      <c r="D809" s="201"/>
      <c r="E809" s="201"/>
      <c r="F809" s="113"/>
      <c r="G809" s="113"/>
      <c r="H809" s="113"/>
      <c r="I809" s="203"/>
      <c r="J809" s="203"/>
      <c r="K809" s="204"/>
      <c r="L809" s="201"/>
      <c r="M809" s="201"/>
      <c r="N809" s="201"/>
      <c r="O809" s="201"/>
      <c r="P809" s="113"/>
      <c r="Q809" s="113"/>
      <c r="T809" s="201"/>
      <c r="U809" s="113"/>
      <c r="V809" s="113"/>
      <c r="W809" s="113"/>
      <c r="X809" s="113"/>
      <c r="Y809" s="113"/>
      <c r="Z809" s="113"/>
      <c r="AA809" s="113"/>
      <c r="AB809" s="201"/>
      <c r="AC809" s="113"/>
      <c r="AD809" s="113"/>
      <c r="AE809" s="113"/>
      <c r="AF809" s="113"/>
    </row>
    <row r="810" spans="2:32" x14ac:dyDescent="0.2">
      <c r="B810" s="200"/>
      <c r="C810" s="113"/>
      <c r="D810" s="201"/>
      <c r="E810" s="201"/>
      <c r="F810" s="113"/>
      <c r="G810" s="113"/>
      <c r="H810" s="113"/>
      <c r="I810" s="203"/>
      <c r="J810" s="203"/>
      <c r="K810" s="204"/>
      <c r="L810" s="201"/>
      <c r="M810" s="201"/>
      <c r="N810" s="201"/>
      <c r="O810" s="201"/>
      <c r="P810" s="113"/>
      <c r="Q810" s="113"/>
      <c r="T810" s="201"/>
      <c r="U810" s="113"/>
      <c r="V810" s="113"/>
      <c r="W810" s="113"/>
      <c r="X810" s="113"/>
      <c r="Y810" s="113"/>
      <c r="Z810" s="113"/>
      <c r="AA810" s="113"/>
      <c r="AB810" s="201"/>
      <c r="AC810" s="113"/>
      <c r="AD810" s="113"/>
      <c r="AE810" s="113"/>
      <c r="AF810" s="113"/>
    </row>
    <row r="811" spans="2:32" x14ac:dyDescent="0.2">
      <c r="B811" s="200"/>
      <c r="C811" s="113"/>
      <c r="D811" s="201"/>
      <c r="E811" s="201"/>
      <c r="F811" s="113"/>
      <c r="G811" s="113"/>
      <c r="H811" s="113"/>
      <c r="I811" s="203"/>
      <c r="J811" s="203"/>
      <c r="K811" s="204"/>
      <c r="L811" s="201"/>
      <c r="M811" s="201"/>
      <c r="N811" s="201"/>
      <c r="O811" s="201"/>
      <c r="P811" s="113"/>
      <c r="Q811" s="113"/>
      <c r="T811" s="201"/>
      <c r="U811" s="113"/>
      <c r="V811" s="113"/>
      <c r="W811" s="113"/>
      <c r="X811" s="113"/>
      <c r="Y811" s="113"/>
      <c r="Z811" s="113"/>
      <c r="AA811" s="113"/>
      <c r="AB811" s="201"/>
      <c r="AC811" s="113"/>
      <c r="AD811" s="113"/>
      <c r="AE811" s="113"/>
      <c r="AF811" s="113"/>
    </row>
    <row r="812" spans="2:32" x14ac:dyDescent="0.2">
      <c r="B812" s="200"/>
      <c r="C812" s="113"/>
      <c r="D812" s="201"/>
      <c r="E812" s="201"/>
      <c r="F812" s="113"/>
      <c r="G812" s="113"/>
      <c r="H812" s="113"/>
      <c r="I812" s="203"/>
      <c r="J812" s="203"/>
      <c r="K812" s="204"/>
      <c r="L812" s="201"/>
      <c r="M812" s="201"/>
      <c r="N812" s="201"/>
      <c r="O812" s="201"/>
      <c r="P812" s="113"/>
      <c r="Q812" s="113"/>
      <c r="T812" s="201"/>
      <c r="U812" s="113"/>
      <c r="V812" s="113"/>
      <c r="W812" s="113"/>
      <c r="X812" s="113"/>
      <c r="Y812" s="113"/>
      <c r="Z812" s="113"/>
      <c r="AA812" s="113"/>
      <c r="AB812" s="201"/>
      <c r="AC812" s="113"/>
      <c r="AD812" s="113"/>
      <c r="AE812" s="113"/>
      <c r="AF812" s="113"/>
    </row>
    <row r="813" spans="2:32" x14ac:dyDescent="0.2">
      <c r="B813" s="200"/>
      <c r="C813" s="113"/>
      <c r="D813" s="201"/>
      <c r="E813" s="201"/>
      <c r="F813" s="113"/>
      <c r="G813" s="113"/>
      <c r="H813" s="113"/>
      <c r="I813" s="203"/>
      <c r="J813" s="203"/>
      <c r="K813" s="204"/>
      <c r="L813" s="201"/>
      <c r="M813" s="201"/>
      <c r="N813" s="201"/>
      <c r="O813" s="201"/>
      <c r="P813" s="113"/>
      <c r="Q813" s="113"/>
      <c r="T813" s="201"/>
      <c r="U813" s="113"/>
      <c r="V813" s="113"/>
      <c r="W813" s="113"/>
      <c r="X813" s="113"/>
      <c r="Y813" s="113"/>
      <c r="Z813" s="113"/>
      <c r="AA813" s="113"/>
      <c r="AB813" s="201"/>
      <c r="AC813" s="113"/>
      <c r="AD813" s="113"/>
      <c r="AE813" s="113"/>
      <c r="AF813" s="113"/>
    </row>
    <row r="814" spans="2:32" x14ac:dyDescent="0.2">
      <c r="B814" s="200"/>
      <c r="C814" s="113"/>
      <c r="D814" s="201"/>
      <c r="E814" s="201"/>
      <c r="F814" s="113"/>
      <c r="G814" s="113"/>
      <c r="H814" s="113"/>
      <c r="I814" s="203"/>
      <c r="J814" s="203"/>
      <c r="K814" s="204"/>
      <c r="L814" s="201"/>
      <c r="M814" s="201"/>
      <c r="N814" s="201"/>
      <c r="O814" s="201"/>
      <c r="P814" s="113"/>
      <c r="Q814" s="113"/>
      <c r="T814" s="201"/>
      <c r="U814" s="113"/>
      <c r="V814" s="113"/>
      <c r="W814" s="113"/>
      <c r="X814" s="113"/>
      <c r="Y814" s="113"/>
      <c r="Z814" s="113"/>
      <c r="AA814" s="113"/>
      <c r="AB814" s="201"/>
      <c r="AC814" s="113"/>
      <c r="AD814" s="113"/>
      <c r="AE814" s="113"/>
      <c r="AF814" s="113"/>
    </row>
    <row r="815" spans="2:32" x14ac:dyDescent="0.2">
      <c r="B815" s="200"/>
      <c r="C815" s="113"/>
      <c r="D815" s="201"/>
      <c r="E815" s="201"/>
      <c r="F815" s="113"/>
      <c r="G815" s="113"/>
      <c r="H815" s="113"/>
      <c r="I815" s="203"/>
      <c r="J815" s="203"/>
      <c r="K815" s="204"/>
      <c r="L815" s="201"/>
      <c r="M815" s="201"/>
      <c r="N815" s="201"/>
      <c r="O815" s="201"/>
      <c r="P815" s="113"/>
      <c r="Q815" s="113"/>
      <c r="T815" s="201"/>
      <c r="U815" s="113"/>
      <c r="V815" s="113"/>
      <c r="W815" s="113"/>
      <c r="X815" s="113"/>
      <c r="Y815" s="113"/>
      <c r="Z815" s="113"/>
      <c r="AA815" s="113"/>
      <c r="AB815" s="201"/>
      <c r="AC815" s="113"/>
      <c r="AD815" s="113"/>
      <c r="AE815" s="113"/>
      <c r="AF815" s="113"/>
    </row>
    <row r="816" spans="2:32" x14ac:dyDescent="0.2">
      <c r="B816" s="200"/>
      <c r="C816" s="113"/>
      <c r="D816" s="201"/>
      <c r="E816" s="201"/>
      <c r="F816" s="113"/>
      <c r="G816" s="113"/>
      <c r="H816" s="113"/>
      <c r="I816" s="203"/>
      <c r="J816" s="203"/>
      <c r="K816" s="204"/>
      <c r="L816" s="201"/>
      <c r="M816" s="201"/>
      <c r="N816" s="201"/>
      <c r="O816" s="201"/>
      <c r="P816" s="113"/>
      <c r="Q816" s="113"/>
      <c r="T816" s="201"/>
      <c r="U816" s="113"/>
      <c r="V816" s="113"/>
      <c r="W816" s="113"/>
      <c r="X816" s="113"/>
      <c r="Y816" s="113"/>
      <c r="Z816" s="113"/>
      <c r="AA816" s="113"/>
      <c r="AB816" s="201"/>
      <c r="AC816" s="113"/>
      <c r="AD816" s="113"/>
      <c r="AE816" s="113"/>
      <c r="AF816" s="113"/>
    </row>
    <row r="817" spans="2:32" x14ac:dyDescent="0.2">
      <c r="B817" s="200"/>
      <c r="C817" s="113"/>
      <c r="D817" s="201"/>
      <c r="E817" s="201"/>
      <c r="F817" s="113"/>
      <c r="G817" s="113"/>
      <c r="H817" s="113"/>
      <c r="I817" s="203"/>
      <c r="J817" s="203"/>
      <c r="K817" s="204"/>
      <c r="L817" s="201"/>
      <c r="M817" s="201"/>
      <c r="N817" s="201"/>
      <c r="O817" s="201"/>
      <c r="P817" s="113"/>
      <c r="Q817" s="113"/>
      <c r="T817" s="201"/>
      <c r="U817" s="113"/>
      <c r="V817" s="113"/>
      <c r="W817" s="113"/>
      <c r="X817" s="113"/>
      <c r="Y817" s="113"/>
      <c r="Z817" s="113"/>
      <c r="AA817" s="113"/>
      <c r="AB817" s="201"/>
      <c r="AC817" s="113"/>
      <c r="AD817" s="113"/>
      <c r="AE817" s="113"/>
      <c r="AF817" s="113"/>
    </row>
    <row r="818" spans="2:32" x14ac:dyDescent="0.2">
      <c r="B818" s="200"/>
      <c r="C818" s="113"/>
      <c r="D818" s="201"/>
      <c r="E818" s="201"/>
      <c r="F818" s="113"/>
      <c r="G818" s="113"/>
      <c r="H818" s="113"/>
      <c r="I818" s="203"/>
      <c r="J818" s="203"/>
      <c r="K818" s="204"/>
      <c r="L818" s="201"/>
      <c r="M818" s="201"/>
      <c r="N818" s="201"/>
      <c r="O818" s="201"/>
      <c r="P818" s="113"/>
      <c r="Q818" s="113"/>
      <c r="T818" s="201"/>
      <c r="U818" s="113"/>
      <c r="V818" s="113"/>
      <c r="W818" s="113"/>
      <c r="X818" s="113"/>
      <c r="Y818" s="113"/>
      <c r="Z818" s="113"/>
      <c r="AA818" s="113"/>
      <c r="AB818" s="201"/>
      <c r="AC818" s="113"/>
      <c r="AD818" s="113"/>
      <c r="AE818" s="113"/>
      <c r="AF818" s="113"/>
    </row>
    <row r="819" spans="2:32" x14ac:dyDescent="0.2">
      <c r="B819" s="200"/>
      <c r="C819" s="113"/>
      <c r="D819" s="201"/>
      <c r="E819" s="201"/>
      <c r="F819" s="113"/>
      <c r="G819" s="113"/>
      <c r="H819" s="113"/>
      <c r="I819" s="203"/>
      <c r="J819" s="203"/>
      <c r="K819" s="204"/>
      <c r="L819" s="201"/>
      <c r="M819" s="201"/>
      <c r="N819" s="201"/>
      <c r="O819" s="201"/>
      <c r="P819" s="113"/>
      <c r="Q819" s="113"/>
      <c r="T819" s="201"/>
      <c r="U819" s="113"/>
      <c r="V819" s="113"/>
      <c r="W819" s="113"/>
      <c r="X819" s="113"/>
      <c r="Y819" s="113"/>
      <c r="Z819" s="113"/>
      <c r="AA819" s="113"/>
      <c r="AB819" s="201"/>
      <c r="AC819" s="113"/>
      <c r="AD819" s="113"/>
      <c r="AE819" s="113"/>
      <c r="AF819" s="113"/>
    </row>
    <row r="820" spans="2:32" x14ac:dyDescent="0.2">
      <c r="B820" s="200"/>
      <c r="C820" s="113"/>
      <c r="D820" s="201"/>
      <c r="E820" s="201"/>
      <c r="F820" s="113"/>
      <c r="G820" s="113"/>
      <c r="H820" s="113"/>
      <c r="I820" s="203"/>
      <c r="J820" s="203"/>
      <c r="K820" s="204"/>
      <c r="L820" s="201"/>
      <c r="M820" s="201"/>
      <c r="N820" s="201"/>
      <c r="O820" s="201"/>
      <c r="P820" s="113"/>
      <c r="Q820" s="113"/>
      <c r="T820" s="201"/>
      <c r="U820" s="113"/>
      <c r="V820" s="113"/>
      <c r="W820" s="113"/>
      <c r="X820" s="113"/>
      <c r="Y820" s="113"/>
      <c r="Z820" s="113"/>
      <c r="AA820" s="113"/>
      <c r="AB820" s="201"/>
      <c r="AC820" s="113"/>
      <c r="AD820" s="113"/>
      <c r="AE820" s="113"/>
      <c r="AF820" s="113"/>
    </row>
    <row r="821" spans="2:32" x14ac:dyDescent="0.2">
      <c r="B821" s="200"/>
      <c r="C821" s="113"/>
      <c r="D821" s="201"/>
      <c r="E821" s="201"/>
      <c r="F821" s="113"/>
      <c r="G821" s="113"/>
      <c r="H821" s="113"/>
      <c r="I821" s="203"/>
      <c r="J821" s="203"/>
      <c r="K821" s="204"/>
      <c r="L821" s="201"/>
      <c r="M821" s="201"/>
      <c r="N821" s="201"/>
      <c r="O821" s="201"/>
      <c r="P821" s="113"/>
      <c r="Q821" s="113"/>
      <c r="T821" s="201"/>
      <c r="U821" s="113"/>
      <c r="V821" s="113"/>
      <c r="W821" s="113"/>
      <c r="X821" s="113"/>
      <c r="Y821" s="113"/>
      <c r="Z821" s="113"/>
      <c r="AA821" s="113"/>
      <c r="AB821" s="201"/>
      <c r="AC821" s="113"/>
      <c r="AD821" s="113"/>
      <c r="AE821" s="113"/>
      <c r="AF821" s="113"/>
    </row>
    <row r="822" spans="2:32" x14ac:dyDescent="0.2">
      <c r="B822" s="200"/>
      <c r="C822" s="113"/>
      <c r="D822" s="201"/>
      <c r="E822" s="201"/>
      <c r="F822" s="113"/>
      <c r="G822" s="113"/>
      <c r="H822" s="113"/>
      <c r="I822" s="203"/>
      <c r="J822" s="203"/>
      <c r="K822" s="204"/>
      <c r="L822" s="201"/>
      <c r="M822" s="201"/>
      <c r="N822" s="201"/>
      <c r="O822" s="201"/>
      <c r="P822" s="113"/>
      <c r="Q822" s="113"/>
      <c r="T822" s="201"/>
      <c r="U822" s="113"/>
      <c r="V822" s="113"/>
      <c r="W822" s="113"/>
      <c r="X822" s="113"/>
      <c r="Y822" s="113"/>
      <c r="Z822" s="113"/>
      <c r="AA822" s="113"/>
      <c r="AB822" s="201"/>
      <c r="AC822" s="113"/>
      <c r="AD822" s="113"/>
      <c r="AE822" s="113"/>
      <c r="AF822" s="113"/>
    </row>
    <row r="823" spans="2:32" x14ac:dyDescent="0.2">
      <c r="B823" s="200"/>
      <c r="C823" s="113"/>
      <c r="D823" s="201"/>
      <c r="E823" s="201"/>
      <c r="F823" s="113"/>
      <c r="G823" s="113"/>
      <c r="H823" s="113"/>
      <c r="I823" s="203"/>
      <c r="J823" s="203"/>
      <c r="K823" s="204"/>
      <c r="L823" s="201"/>
      <c r="M823" s="201"/>
      <c r="N823" s="201"/>
      <c r="O823" s="201"/>
      <c r="P823" s="113"/>
      <c r="Q823" s="113"/>
      <c r="T823" s="201"/>
      <c r="U823" s="113"/>
      <c r="V823" s="113"/>
      <c r="W823" s="113"/>
      <c r="X823" s="113"/>
      <c r="Y823" s="113"/>
      <c r="Z823" s="113"/>
      <c r="AA823" s="113"/>
      <c r="AB823" s="201"/>
      <c r="AC823" s="113"/>
      <c r="AD823" s="113"/>
      <c r="AE823" s="113"/>
      <c r="AF823" s="113"/>
    </row>
    <row r="824" spans="2:32" x14ac:dyDescent="0.2">
      <c r="B824" s="200"/>
      <c r="C824" s="113"/>
      <c r="D824" s="201"/>
      <c r="E824" s="201"/>
      <c r="F824" s="113"/>
      <c r="G824" s="113"/>
      <c r="H824" s="113"/>
      <c r="I824" s="203"/>
      <c r="J824" s="203"/>
      <c r="K824" s="204"/>
      <c r="L824" s="201"/>
      <c r="M824" s="201"/>
      <c r="N824" s="201"/>
      <c r="O824" s="201"/>
      <c r="P824" s="113"/>
      <c r="Q824" s="113"/>
      <c r="T824" s="201"/>
      <c r="U824" s="113"/>
      <c r="V824" s="113"/>
      <c r="W824" s="113"/>
      <c r="X824" s="113"/>
      <c r="Y824" s="113"/>
      <c r="Z824" s="113"/>
      <c r="AA824" s="113"/>
      <c r="AB824" s="201"/>
      <c r="AC824" s="113"/>
      <c r="AD824" s="113"/>
      <c r="AE824" s="113"/>
      <c r="AF824" s="113"/>
    </row>
    <row r="825" spans="2:32" x14ac:dyDescent="0.2">
      <c r="B825" s="200"/>
      <c r="C825" s="113"/>
      <c r="D825" s="201"/>
      <c r="E825" s="201"/>
      <c r="F825" s="113"/>
      <c r="G825" s="113"/>
      <c r="H825" s="113"/>
      <c r="I825" s="203"/>
      <c r="J825" s="203"/>
      <c r="K825" s="204"/>
      <c r="L825" s="201"/>
      <c r="M825" s="201"/>
      <c r="N825" s="201"/>
      <c r="O825" s="201"/>
      <c r="P825" s="113"/>
      <c r="Q825" s="113"/>
      <c r="T825" s="201"/>
      <c r="U825" s="113"/>
      <c r="V825" s="113"/>
      <c r="W825" s="113"/>
      <c r="X825" s="113"/>
      <c r="Y825" s="113"/>
      <c r="Z825" s="113"/>
      <c r="AA825" s="113"/>
      <c r="AB825" s="201"/>
      <c r="AC825" s="113"/>
      <c r="AD825" s="113"/>
      <c r="AE825" s="113"/>
      <c r="AF825" s="113"/>
    </row>
    <row r="826" spans="2:32" x14ac:dyDescent="0.2">
      <c r="B826" s="200"/>
      <c r="C826" s="113"/>
      <c r="D826" s="201"/>
      <c r="E826" s="201"/>
      <c r="F826" s="113"/>
      <c r="G826" s="113"/>
      <c r="H826" s="113"/>
      <c r="I826" s="203"/>
      <c r="J826" s="203"/>
      <c r="K826" s="204"/>
      <c r="L826" s="201"/>
      <c r="M826" s="201"/>
      <c r="N826" s="201"/>
      <c r="O826" s="201"/>
      <c r="P826" s="113"/>
      <c r="Q826" s="113"/>
      <c r="T826" s="201"/>
      <c r="U826" s="113"/>
      <c r="V826" s="113"/>
      <c r="W826" s="113"/>
      <c r="X826" s="113"/>
      <c r="Y826" s="113"/>
      <c r="Z826" s="113"/>
      <c r="AA826" s="113"/>
      <c r="AB826" s="201"/>
      <c r="AC826" s="113"/>
      <c r="AD826" s="113"/>
      <c r="AE826" s="113"/>
      <c r="AF826" s="113"/>
    </row>
    <row r="827" spans="2:32" x14ac:dyDescent="0.2">
      <c r="B827" s="200"/>
      <c r="C827" s="113"/>
      <c r="D827" s="201"/>
      <c r="E827" s="201"/>
      <c r="F827" s="113"/>
      <c r="G827" s="113"/>
      <c r="H827" s="113"/>
      <c r="I827" s="203"/>
      <c r="J827" s="203"/>
      <c r="K827" s="204"/>
      <c r="L827" s="201"/>
      <c r="M827" s="201"/>
      <c r="N827" s="201"/>
      <c r="O827" s="201"/>
      <c r="P827" s="113"/>
      <c r="Q827" s="113"/>
      <c r="T827" s="201"/>
      <c r="U827" s="113"/>
      <c r="V827" s="113"/>
      <c r="W827" s="113"/>
      <c r="X827" s="113"/>
      <c r="Y827" s="113"/>
      <c r="Z827" s="113"/>
      <c r="AA827" s="113"/>
      <c r="AB827" s="201"/>
      <c r="AC827" s="113"/>
      <c r="AD827" s="113"/>
      <c r="AE827" s="113"/>
      <c r="AF827" s="113"/>
    </row>
    <row r="828" spans="2:32" x14ac:dyDescent="0.2">
      <c r="B828" s="200"/>
      <c r="C828" s="113"/>
      <c r="D828" s="201"/>
      <c r="E828" s="201"/>
      <c r="F828" s="113"/>
      <c r="G828" s="113"/>
      <c r="H828" s="113"/>
      <c r="I828" s="203"/>
      <c r="J828" s="203"/>
      <c r="K828" s="204"/>
      <c r="L828" s="201"/>
      <c r="M828" s="201"/>
      <c r="N828" s="201"/>
      <c r="O828" s="201"/>
      <c r="P828" s="113"/>
      <c r="Q828" s="113"/>
      <c r="T828" s="201"/>
      <c r="U828" s="113"/>
      <c r="V828" s="113"/>
      <c r="W828" s="113"/>
      <c r="X828" s="113"/>
      <c r="Y828" s="113"/>
      <c r="Z828" s="113"/>
      <c r="AA828" s="113"/>
      <c r="AB828" s="201"/>
      <c r="AC828" s="113"/>
      <c r="AD828" s="113"/>
      <c r="AE828" s="113"/>
      <c r="AF828" s="113"/>
    </row>
    <row r="829" spans="2:32" x14ac:dyDescent="0.2">
      <c r="B829" s="200"/>
      <c r="C829" s="113"/>
      <c r="D829" s="201"/>
      <c r="E829" s="201"/>
      <c r="F829" s="113"/>
      <c r="G829" s="113"/>
      <c r="H829" s="113"/>
      <c r="I829" s="203"/>
      <c r="J829" s="203"/>
      <c r="K829" s="204"/>
      <c r="L829" s="201"/>
      <c r="M829" s="201"/>
      <c r="N829" s="201"/>
      <c r="O829" s="201"/>
      <c r="P829" s="113"/>
      <c r="Q829" s="113"/>
      <c r="T829" s="201"/>
      <c r="U829" s="113"/>
      <c r="V829" s="113"/>
      <c r="W829" s="113"/>
      <c r="X829" s="113"/>
      <c r="Y829" s="113"/>
      <c r="Z829" s="113"/>
      <c r="AA829" s="113"/>
      <c r="AB829" s="201"/>
      <c r="AC829" s="113"/>
      <c r="AD829" s="113"/>
      <c r="AE829" s="113"/>
      <c r="AF829" s="113"/>
    </row>
    <row r="830" spans="2:32" x14ac:dyDescent="0.2">
      <c r="B830" s="200"/>
      <c r="C830" s="113"/>
      <c r="D830" s="201"/>
      <c r="E830" s="201"/>
      <c r="F830" s="113"/>
      <c r="G830" s="113"/>
      <c r="H830" s="113"/>
      <c r="I830" s="203"/>
      <c r="J830" s="203"/>
      <c r="K830" s="204"/>
      <c r="L830" s="201"/>
      <c r="M830" s="201"/>
      <c r="N830" s="201"/>
      <c r="O830" s="201"/>
      <c r="P830" s="113"/>
      <c r="Q830" s="113"/>
      <c r="T830" s="201"/>
      <c r="U830" s="113"/>
      <c r="V830" s="113"/>
      <c r="W830" s="113"/>
      <c r="X830" s="113"/>
      <c r="Y830" s="113"/>
      <c r="Z830" s="113"/>
      <c r="AA830" s="113"/>
      <c r="AB830" s="201"/>
      <c r="AC830" s="113"/>
      <c r="AD830" s="113"/>
      <c r="AE830" s="113"/>
      <c r="AF830" s="113"/>
    </row>
    <row r="831" spans="2:32" x14ac:dyDescent="0.2">
      <c r="B831" s="200"/>
      <c r="C831" s="113"/>
      <c r="D831" s="201"/>
      <c r="E831" s="201"/>
      <c r="F831" s="113"/>
      <c r="G831" s="113"/>
      <c r="H831" s="113"/>
      <c r="I831" s="203"/>
      <c r="J831" s="203"/>
      <c r="K831" s="204"/>
      <c r="L831" s="201"/>
      <c r="M831" s="201"/>
      <c r="N831" s="201"/>
      <c r="O831" s="201"/>
      <c r="P831" s="113"/>
      <c r="Q831" s="113"/>
      <c r="T831" s="201"/>
      <c r="U831" s="113"/>
      <c r="V831" s="113"/>
      <c r="W831" s="113"/>
      <c r="X831" s="113"/>
      <c r="Y831" s="113"/>
      <c r="Z831" s="113"/>
      <c r="AA831" s="113"/>
      <c r="AB831" s="201"/>
      <c r="AC831" s="113"/>
      <c r="AD831" s="113"/>
      <c r="AE831" s="113"/>
      <c r="AF831" s="113"/>
    </row>
    <row r="832" spans="2:32" x14ac:dyDescent="0.2">
      <c r="B832" s="200"/>
      <c r="C832" s="113"/>
      <c r="D832" s="201"/>
      <c r="E832" s="201"/>
      <c r="F832" s="113"/>
      <c r="G832" s="113"/>
      <c r="H832" s="113"/>
      <c r="I832" s="203"/>
      <c r="J832" s="203"/>
      <c r="K832" s="204"/>
      <c r="L832" s="201"/>
      <c r="M832" s="201"/>
      <c r="N832" s="201"/>
      <c r="O832" s="201"/>
      <c r="P832" s="113"/>
      <c r="Q832" s="113"/>
      <c r="T832" s="201"/>
      <c r="U832" s="113"/>
      <c r="V832" s="113"/>
      <c r="W832" s="113"/>
      <c r="X832" s="113"/>
      <c r="Y832" s="113"/>
      <c r="Z832" s="113"/>
      <c r="AA832" s="113"/>
      <c r="AB832" s="201"/>
      <c r="AC832" s="113"/>
      <c r="AD832" s="113"/>
      <c r="AE832" s="113"/>
      <c r="AF832" s="113"/>
    </row>
    <row r="833" spans="2:32" x14ac:dyDescent="0.2">
      <c r="B833" s="200"/>
      <c r="C833" s="113"/>
      <c r="D833" s="201"/>
      <c r="E833" s="201"/>
      <c r="F833" s="113"/>
      <c r="G833" s="113"/>
      <c r="H833" s="113"/>
      <c r="I833" s="203"/>
      <c r="J833" s="203"/>
      <c r="K833" s="204"/>
      <c r="L833" s="201"/>
      <c r="M833" s="201"/>
      <c r="N833" s="201"/>
      <c r="O833" s="201"/>
      <c r="P833" s="113"/>
      <c r="Q833" s="113"/>
      <c r="T833" s="201"/>
      <c r="U833" s="113"/>
      <c r="V833" s="113"/>
      <c r="W833" s="113"/>
      <c r="X833" s="113"/>
      <c r="Y833" s="113"/>
      <c r="Z833" s="113"/>
      <c r="AA833" s="113"/>
      <c r="AB833" s="201"/>
      <c r="AC833" s="113"/>
      <c r="AD833" s="113"/>
      <c r="AE833" s="113"/>
      <c r="AF833" s="113"/>
    </row>
    <row r="834" spans="2:32" x14ac:dyDescent="0.2">
      <c r="B834" s="200"/>
      <c r="C834" s="113"/>
      <c r="D834" s="201"/>
      <c r="E834" s="201"/>
      <c r="F834" s="113"/>
      <c r="G834" s="113"/>
      <c r="H834" s="113"/>
      <c r="I834" s="203"/>
      <c r="J834" s="203"/>
      <c r="K834" s="204"/>
      <c r="L834" s="201"/>
      <c r="M834" s="201"/>
      <c r="N834" s="201"/>
      <c r="O834" s="201"/>
      <c r="P834" s="113"/>
      <c r="Q834" s="113"/>
      <c r="T834" s="201"/>
      <c r="U834" s="113"/>
      <c r="V834" s="113"/>
      <c r="W834" s="113"/>
      <c r="X834" s="113"/>
      <c r="Y834" s="113"/>
      <c r="Z834" s="113"/>
      <c r="AA834" s="113"/>
      <c r="AB834" s="201"/>
      <c r="AC834" s="113"/>
      <c r="AD834" s="113"/>
      <c r="AE834" s="113"/>
      <c r="AF834" s="113"/>
    </row>
    <row r="835" spans="2:32" x14ac:dyDescent="0.2">
      <c r="B835" s="200"/>
      <c r="C835" s="113"/>
      <c r="D835" s="201"/>
      <c r="E835" s="201"/>
      <c r="F835" s="113"/>
      <c r="G835" s="113"/>
      <c r="H835" s="113"/>
      <c r="I835" s="203"/>
      <c r="J835" s="203"/>
      <c r="K835" s="204"/>
      <c r="L835" s="201"/>
      <c r="M835" s="201"/>
      <c r="N835" s="201"/>
      <c r="O835" s="201"/>
      <c r="P835" s="113"/>
      <c r="Q835" s="113"/>
      <c r="T835" s="201"/>
      <c r="U835" s="113"/>
      <c r="V835" s="113"/>
      <c r="W835" s="113"/>
      <c r="X835" s="113"/>
      <c r="Y835" s="113"/>
      <c r="Z835" s="113"/>
      <c r="AA835" s="113"/>
      <c r="AB835" s="201"/>
      <c r="AC835" s="113"/>
      <c r="AD835" s="113"/>
      <c r="AE835" s="113"/>
      <c r="AF835" s="113"/>
    </row>
    <row r="836" spans="2:32" x14ac:dyDescent="0.2">
      <c r="B836" s="200"/>
      <c r="C836" s="113"/>
      <c r="D836" s="201"/>
      <c r="E836" s="201"/>
      <c r="F836" s="113"/>
      <c r="G836" s="113"/>
      <c r="H836" s="113"/>
      <c r="I836" s="203"/>
      <c r="J836" s="203"/>
      <c r="K836" s="204"/>
      <c r="L836" s="201"/>
      <c r="M836" s="201"/>
      <c r="N836" s="201"/>
      <c r="O836" s="201"/>
      <c r="P836" s="113"/>
      <c r="Q836" s="113"/>
      <c r="T836" s="201"/>
      <c r="U836" s="113"/>
      <c r="V836" s="113"/>
      <c r="W836" s="113"/>
      <c r="X836" s="113"/>
      <c r="Y836" s="113"/>
      <c r="Z836" s="113"/>
      <c r="AA836" s="113"/>
      <c r="AB836" s="201"/>
      <c r="AC836" s="113"/>
      <c r="AD836" s="113"/>
      <c r="AE836" s="113"/>
      <c r="AF836" s="113"/>
    </row>
    <row r="837" spans="2:32" x14ac:dyDescent="0.2">
      <c r="B837" s="200"/>
      <c r="C837" s="113"/>
      <c r="D837" s="201"/>
      <c r="E837" s="201"/>
      <c r="F837" s="113"/>
      <c r="G837" s="113"/>
      <c r="H837" s="113"/>
      <c r="I837" s="203"/>
      <c r="J837" s="203"/>
      <c r="K837" s="204"/>
      <c r="L837" s="201"/>
      <c r="M837" s="201"/>
      <c r="N837" s="201"/>
      <c r="O837" s="201"/>
      <c r="P837" s="113"/>
      <c r="Q837" s="113"/>
      <c r="T837" s="201"/>
      <c r="U837" s="113"/>
      <c r="V837" s="113"/>
      <c r="W837" s="113"/>
      <c r="X837" s="113"/>
      <c r="Y837" s="113"/>
      <c r="Z837" s="113"/>
      <c r="AA837" s="113"/>
      <c r="AB837" s="201"/>
      <c r="AC837" s="113"/>
      <c r="AD837" s="113"/>
      <c r="AE837" s="113"/>
      <c r="AF837" s="113"/>
    </row>
    <row r="838" spans="2:32" x14ac:dyDescent="0.2">
      <c r="B838" s="200"/>
      <c r="C838" s="113"/>
      <c r="D838" s="201"/>
      <c r="E838" s="201"/>
      <c r="F838" s="113"/>
      <c r="G838" s="113"/>
      <c r="H838" s="113"/>
      <c r="I838" s="203"/>
      <c r="J838" s="203"/>
      <c r="K838" s="204"/>
      <c r="L838" s="201"/>
      <c r="M838" s="201"/>
      <c r="N838" s="201"/>
      <c r="O838" s="201"/>
      <c r="P838" s="113"/>
      <c r="Q838" s="113"/>
      <c r="T838" s="201"/>
      <c r="U838" s="113"/>
      <c r="V838" s="113"/>
      <c r="W838" s="113"/>
      <c r="X838" s="113"/>
      <c r="Y838" s="113"/>
      <c r="Z838" s="113"/>
      <c r="AA838" s="113"/>
      <c r="AB838" s="201"/>
      <c r="AC838" s="113"/>
      <c r="AD838" s="113"/>
      <c r="AE838" s="113"/>
      <c r="AF838" s="113"/>
    </row>
    <row r="839" spans="2:32" x14ac:dyDescent="0.2">
      <c r="B839" s="200"/>
      <c r="C839" s="113"/>
      <c r="D839" s="201"/>
      <c r="E839" s="201"/>
      <c r="F839" s="113"/>
      <c r="G839" s="113"/>
      <c r="H839" s="113"/>
      <c r="I839" s="203"/>
      <c r="J839" s="203"/>
      <c r="K839" s="204"/>
      <c r="L839" s="201"/>
      <c r="M839" s="201"/>
      <c r="N839" s="201"/>
      <c r="O839" s="201"/>
      <c r="P839" s="113"/>
      <c r="Q839" s="113"/>
      <c r="T839" s="201"/>
      <c r="U839" s="113"/>
      <c r="V839" s="113"/>
      <c r="W839" s="113"/>
      <c r="X839" s="113"/>
      <c r="Y839" s="113"/>
      <c r="Z839" s="113"/>
      <c r="AA839" s="113"/>
      <c r="AB839" s="201"/>
      <c r="AC839" s="113"/>
      <c r="AD839" s="113"/>
      <c r="AE839" s="113"/>
      <c r="AF839" s="113"/>
    </row>
    <row r="840" spans="2:32" x14ac:dyDescent="0.2">
      <c r="B840" s="200"/>
      <c r="C840" s="113"/>
      <c r="D840" s="201"/>
      <c r="E840" s="201"/>
      <c r="F840" s="113"/>
      <c r="G840" s="113"/>
      <c r="H840" s="113"/>
      <c r="I840" s="203"/>
      <c r="J840" s="203"/>
      <c r="K840" s="204"/>
      <c r="L840" s="201"/>
      <c r="M840" s="201"/>
      <c r="N840" s="201"/>
      <c r="O840" s="201"/>
      <c r="P840" s="113"/>
      <c r="Q840" s="113"/>
      <c r="T840" s="201"/>
      <c r="U840" s="113"/>
      <c r="V840" s="113"/>
      <c r="W840" s="113"/>
      <c r="X840" s="113"/>
      <c r="Y840" s="113"/>
      <c r="Z840" s="113"/>
      <c r="AA840" s="113"/>
      <c r="AB840" s="201"/>
      <c r="AC840" s="113"/>
      <c r="AD840" s="113"/>
      <c r="AE840" s="113"/>
      <c r="AF840" s="113"/>
    </row>
    <row r="841" spans="2:32" x14ac:dyDescent="0.2">
      <c r="B841" s="200"/>
      <c r="C841" s="113"/>
      <c r="D841" s="201"/>
      <c r="E841" s="201"/>
      <c r="F841" s="113"/>
      <c r="G841" s="113"/>
      <c r="H841" s="113"/>
      <c r="I841" s="203"/>
      <c r="J841" s="203"/>
      <c r="K841" s="204"/>
      <c r="L841" s="201"/>
      <c r="M841" s="201"/>
      <c r="N841" s="201"/>
      <c r="O841" s="201"/>
      <c r="P841" s="113"/>
      <c r="Q841" s="113"/>
      <c r="T841" s="201"/>
      <c r="U841" s="113"/>
      <c r="V841" s="113"/>
      <c r="W841" s="113"/>
      <c r="X841" s="113"/>
      <c r="Y841" s="113"/>
      <c r="Z841" s="113"/>
      <c r="AA841" s="113"/>
      <c r="AB841" s="201"/>
      <c r="AC841" s="113"/>
      <c r="AD841" s="113"/>
      <c r="AE841" s="113"/>
      <c r="AF841" s="113"/>
    </row>
    <row r="842" spans="2:32" x14ac:dyDescent="0.2">
      <c r="B842" s="200"/>
      <c r="C842" s="113"/>
      <c r="D842" s="201"/>
      <c r="E842" s="201"/>
      <c r="F842" s="113"/>
      <c r="G842" s="113"/>
      <c r="H842" s="113"/>
      <c r="I842" s="203"/>
      <c r="J842" s="203"/>
      <c r="K842" s="204"/>
      <c r="L842" s="201"/>
      <c r="M842" s="201"/>
      <c r="N842" s="201"/>
      <c r="O842" s="201"/>
      <c r="P842" s="113"/>
      <c r="Q842" s="113"/>
      <c r="T842" s="201"/>
      <c r="U842" s="113"/>
      <c r="V842" s="113"/>
      <c r="W842" s="113"/>
      <c r="X842" s="113"/>
      <c r="Y842" s="113"/>
      <c r="Z842" s="113"/>
      <c r="AA842" s="113"/>
      <c r="AB842" s="201"/>
      <c r="AC842" s="113"/>
      <c r="AD842" s="113"/>
      <c r="AE842" s="113"/>
      <c r="AF842" s="113"/>
    </row>
    <row r="843" spans="2:32" x14ac:dyDescent="0.2">
      <c r="B843" s="200"/>
      <c r="C843" s="113"/>
      <c r="D843" s="201"/>
      <c r="E843" s="201"/>
      <c r="F843" s="113"/>
      <c r="G843" s="113"/>
      <c r="H843" s="113"/>
      <c r="I843" s="203"/>
      <c r="J843" s="203"/>
      <c r="K843" s="204"/>
      <c r="L843" s="201"/>
      <c r="M843" s="201"/>
      <c r="N843" s="201"/>
      <c r="O843" s="201"/>
      <c r="P843" s="113"/>
      <c r="Q843" s="113"/>
      <c r="T843" s="201"/>
      <c r="U843" s="113"/>
      <c r="V843" s="113"/>
      <c r="W843" s="113"/>
      <c r="X843" s="113"/>
      <c r="Y843" s="113"/>
      <c r="Z843" s="113"/>
      <c r="AA843" s="113"/>
      <c r="AB843" s="201"/>
      <c r="AC843" s="113"/>
      <c r="AD843" s="113"/>
      <c r="AE843" s="113"/>
      <c r="AF843" s="113"/>
    </row>
    <row r="844" spans="2:32" x14ac:dyDescent="0.2">
      <c r="B844" s="200"/>
      <c r="C844" s="113"/>
      <c r="D844" s="201"/>
      <c r="E844" s="201"/>
      <c r="F844" s="113"/>
      <c r="G844" s="113"/>
      <c r="H844" s="113"/>
      <c r="I844" s="203"/>
      <c r="J844" s="203"/>
      <c r="K844" s="204"/>
      <c r="L844" s="201"/>
      <c r="M844" s="201"/>
      <c r="N844" s="201"/>
      <c r="O844" s="201"/>
      <c r="P844" s="113"/>
      <c r="Q844" s="113"/>
      <c r="T844" s="201"/>
      <c r="U844" s="113"/>
      <c r="V844" s="113"/>
      <c r="W844" s="113"/>
      <c r="X844" s="113"/>
      <c r="Y844" s="113"/>
      <c r="Z844" s="113"/>
      <c r="AA844" s="113"/>
      <c r="AB844" s="201"/>
      <c r="AC844" s="113"/>
      <c r="AD844" s="113"/>
      <c r="AE844" s="113"/>
      <c r="AF844" s="113"/>
    </row>
    <row r="845" spans="2:32" x14ac:dyDescent="0.2">
      <c r="B845" s="200"/>
      <c r="C845" s="113"/>
      <c r="D845" s="201"/>
      <c r="E845" s="201"/>
      <c r="F845" s="113"/>
      <c r="G845" s="113"/>
      <c r="H845" s="113"/>
      <c r="I845" s="203"/>
      <c r="J845" s="203"/>
      <c r="K845" s="204"/>
      <c r="L845" s="201"/>
      <c r="M845" s="201"/>
      <c r="N845" s="201"/>
      <c r="O845" s="201"/>
      <c r="P845" s="113"/>
      <c r="Q845" s="113"/>
      <c r="T845" s="201"/>
      <c r="U845" s="113"/>
      <c r="V845" s="113"/>
      <c r="W845" s="113"/>
      <c r="X845" s="113"/>
      <c r="Y845" s="113"/>
      <c r="Z845" s="113"/>
      <c r="AA845" s="113"/>
      <c r="AB845" s="201"/>
      <c r="AC845" s="113"/>
      <c r="AD845" s="113"/>
      <c r="AE845" s="113"/>
      <c r="AF845" s="113"/>
    </row>
    <row r="846" spans="2:32" x14ac:dyDescent="0.2">
      <c r="B846" s="200"/>
      <c r="C846" s="113"/>
      <c r="D846" s="201"/>
      <c r="E846" s="201"/>
      <c r="F846" s="113"/>
      <c r="G846" s="113"/>
      <c r="H846" s="113"/>
      <c r="I846" s="203"/>
      <c r="J846" s="203"/>
      <c r="K846" s="204"/>
      <c r="L846" s="201"/>
      <c r="M846" s="201"/>
      <c r="N846" s="201"/>
      <c r="O846" s="201"/>
      <c r="P846" s="113"/>
      <c r="Q846" s="113"/>
      <c r="T846" s="201"/>
      <c r="U846" s="113"/>
      <c r="V846" s="113"/>
      <c r="W846" s="113"/>
      <c r="X846" s="113"/>
      <c r="Y846" s="113"/>
      <c r="Z846" s="113"/>
      <c r="AA846" s="113"/>
      <c r="AB846" s="201"/>
      <c r="AC846" s="113"/>
      <c r="AD846" s="113"/>
      <c r="AE846" s="113"/>
      <c r="AF846" s="113"/>
    </row>
    <row r="847" spans="2:32" x14ac:dyDescent="0.2">
      <c r="B847" s="200"/>
      <c r="C847" s="113"/>
      <c r="D847" s="201"/>
      <c r="E847" s="201"/>
      <c r="F847" s="113"/>
      <c r="G847" s="113"/>
      <c r="H847" s="113"/>
      <c r="I847" s="203"/>
      <c r="J847" s="203"/>
      <c r="K847" s="204"/>
      <c r="L847" s="201"/>
      <c r="M847" s="201"/>
      <c r="N847" s="201"/>
      <c r="O847" s="201"/>
      <c r="P847" s="113"/>
      <c r="Q847" s="113"/>
      <c r="T847" s="201"/>
      <c r="U847" s="113"/>
      <c r="V847" s="113"/>
      <c r="W847" s="113"/>
      <c r="X847" s="113"/>
      <c r="Y847" s="113"/>
      <c r="Z847" s="113"/>
      <c r="AA847" s="113"/>
      <c r="AB847" s="201"/>
      <c r="AC847" s="113"/>
      <c r="AD847" s="113"/>
      <c r="AE847" s="113"/>
      <c r="AF847" s="113"/>
    </row>
    <row r="848" spans="2:32" x14ac:dyDescent="0.2">
      <c r="B848" s="200"/>
      <c r="C848" s="113"/>
      <c r="D848" s="201"/>
      <c r="E848" s="201"/>
      <c r="F848" s="113"/>
      <c r="G848" s="113"/>
      <c r="H848" s="113"/>
      <c r="I848" s="203"/>
      <c r="J848" s="203"/>
      <c r="K848" s="204"/>
      <c r="L848" s="201"/>
      <c r="M848" s="201"/>
      <c r="N848" s="201"/>
      <c r="O848" s="201"/>
      <c r="P848" s="113"/>
      <c r="Q848" s="113"/>
      <c r="T848" s="201"/>
      <c r="U848" s="113"/>
      <c r="V848" s="113"/>
      <c r="W848" s="113"/>
      <c r="X848" s="113"/>
      <c r="Y848" s="113"/>
      <c r="Z848" s="113"/>
      <c r="AA848" s="113"/>
      <c r="AB848" s="201"/>
      <c r="AC848" s="113"/>
      <c r="AD848" s="113"/>
      <c r="AE848" s="113"/>
      <c r="AF848" s="113"/>
    </row>
    <row r="849" spans="2:32" x14ac:dyDescent="0.2">
      <c r="B849" s="200"/>
      <c r="C849" s="113"/>
      <c r="D849" s="201"/>
      <c r="E849" s="201"/>
      <c r="F849" s="113"/>
      <c r="G849" s="113"/>
      <c r="H849" s="113"/>
      <c r="I849" s="203"/>
      <c r="J849" s="203"/>
      <c r="K849" s="204"/>
      <c r="L849" s="201"/>
      <c r="M849" s="201"/>
      <c r="N849" s="201"/>
      <c r="O849" s="201"/>
      <c r="P849" s="113"/>
      <c r="Q849" s="113"/>
      <c r="T849" s="201"/>
      <c r="U849" s="113"/>
      <c r="V849" s="113"/>
      <c r="W849" s="113"/>
      <c r="X849" s="113"/>
      <c r="Y849" s="113"/>
      <c r="Z849" s="113"/>
      <c r="AA849" s="113"/>
      <c r="AB849" s="201"/>
      <c r="AC849" s="113"/>
      <c r="AD849" s="113"/>
      <c r="AE849" s="113"/>
      <c r="AF849" s="113"/>
    </row>
    <row r="850" spans="2:32" x14ac:dyDescent="0.2">
      <c r="B850" s="200"/>
      <c r="C850" s="113"/>
      <c r="D850" s="201"/>
      <c r="E850" s="201"/>
      <c r="F850" s="113"/>
      <c r="G850" s="113"/>
      <c r="H850" s="113"/>
      <c r="I850" s="203"/>
      <c r="J850" s="203"/>
      <c r="K850" s="204"/>
      <c r="L850" s="201"/>
      <c r="M850" s="201"/>
      <c r="N850" s="201"/>
      <c r="O850" s="201"/>
      <c r="P850" s="113"/>
      <c r="Q850" s="113"/>
      <c r="T850" s="201"/>
      <c r="U850" s="113"/>
      <c r="V850" s="113"/>
      <c r="W850" s="113"/>
      <c r="X850" s="113"/>
      <c r="Y850" s="113"/>
      <c r="Z850" s="113"/>
      <c r="AA850" s="113"/>
      <c r="AB850" s="201"/>
      <c r="AC850" s="113"/>
      <c r="AD850" s="113"/>
      <c r="AE850" s="113"/>
      <c r="AF850" s="113"/>
    </row>
    <row r="851" spans="2:32" x14ac:dyDescent="0.2">
      <c r="B851" s="200"/>
      <c r="C851" s="113"/>
      <c r="D851" s="201"/>
      <c r="E851" s="201"/>
      <c r="F851" s="113"/>
      <c r="G851" s="113"/>
      <c r="H851" s="113"/>
      <c r="I851" s="203"/>
      <c r="J851" s="203"/>
      <c r="K851" s="204"/>
      <c r="L851" s="201"/>
      <c r="M851" s="201"/>
      <c r="N851" s="201"/>
      <c r="O851" s="201"/>
      <c r="P851" s="113"/>
      <c r="Q851" s="113"/>
      <c r="T851" s="201"/>
      <c r="U851" s="113"/>
      <c r="V851" s="113"/>
      <c r="W851" s="113"/>
      <c r="X851" s="113"/>
      <c r="Y851" s="113"/>
      <c r="Z851" s="113"/>
      <c r="AA851" s="113"/>
      <c r="AB851" s="201"/>
      <c r="AC851" s="113"/>
      <c r="AD851" s="113"/>
      <c r="AE851" s="113"/>
      <c r="AF851" s="113"/>
    </row>
    <row r="852" spans="2:32" x14ac:dyDescent="0.2">
      <c r="B852" s="200"/>
      <c r="C852" s="113"/>
      <c r="D852" s="201"/>
      <c r="E852" s="201"/>
      <c r="F852" s="113"/>
      <c r="G852" s="113"/>
      <c r="H852" s="113"/>
      <c r="I852" s="203"/>
      <c r="J852" s="203"/>
      <c r="K852" s="204"/>
      <c r="L852" s="201"/>
      <c r="M852" s="201"/>
      <c r="N852" s="201"/>
      <c r="O852" s="201"/>
      <c r="P852" s="113"/>
      <c r="Q852" s="113"/>
      <c r="T852" s="201"/>
      <c r="U852" s="113"/>
      <c r="V852" s="113"/>
      <c r="W852" s="113"/>
      <c r="X852" s="113"/>
      <c r="Y852" s="113"/>
      <c r="Z852" s="113"/>
      <c r="AA852" s="113"/>
      <c r="AB852" s="201"/>
      <c r="AC852" s="113"/>
      <c r="AD852" s="113"/>
      <c r="AE852" s="113"/>
      <c r="AF852" s="113"/>
    </row>
    <row r="853" spans="2:32" x14ac:dyDescent="0.2">
      <c r="B853" s="200"/>
      <c r="C853" s="113"/>
      <c r="D853" s="201"/>
      <c r="E853" s="201"/>
      <c r="F853" s="113"/>
      <c r="G853" s="113"/>
      <c r="H853" s="113"/>
      <c r="I853" s="203"/>
      <c r="J853" s="203"/>
      <c r="K853" s="204"/>
      <c r="L853" s="201"/>
      <c r="M853" s="201"/>
      <c r="N853" s="201"/>
      <c r="O853" s="201"/>
      <c r="P853" s="113"/>
      <c r="Q853" s="113"/>
      <c r="T853" s="201"/>
      <c r="U853" s="113"/>
      <c r="V853" s="113"/>
      <c r="W853" s="113"/>
      <c r="X853" s="113"/>
      <c r="Y853" s="113"/>
      <c r="Z853" s="113"/>
      <c r="AA853" s="113"/>
      <c r="AB853" s="201"/>
      <c r="AC853" s="113"/>
      <c r="AD853" s="113"/>
      <c r="AE853" s="113"/>
      <c r="AF853" s="113"/>
    </row>
    <row r="854" spans="2:32" x14ac:dyDescent="0.2">
      <c r="B854" s="200"/>
      <c r="C854" s="113"/>
      <c r="D854" s="201"/>
      <c r="E854" s="201"/>
      <c r="F854" s="113"/>
      <c r="G854" s="113"/>
      <c r="H854" s="113"/>
      <c r="I854" s="203"/>
      <c r="J854" s="203"/>
      <c r="K854" s="204"/>
      <c r="L854" s="201"/>
      <c r="M854" s="201"/>
      <c r="N854" s="201"/>
      <c r="O854" s="201"/>
      <c r="P854" s="113"/>
      <c r="Q854" s="113"/>
      <c r="T854" s="201"/>
      <c r="U854" s="113"/>
      <c r="V854" s="113"/>
      <c r="W854" s="113"/>
      <c r="X854" s="113"/>
      <c r="Y854" s="113"/>
      <c r="Z854" s="113"/>
      <c r="AA854" s="113"/>
      <c r="AB854" s="201"/>
      <c r="AC854" s="113"/>
      <c r="AD854" s="113"/>
      <c r="AE854" s="113"/>
      <c r="AF854" s="113"/>
    </row>
    <row r="855" spans="2:32" x14ac:dyDescent="0.2">
      <c r="B855" s="200"/>
      <c r="C855" s="113"/>
      <c r="D855" s="201"/>
      <c r="E855" s="201"/>
      <c r="F855" s="113"/>
      <c r="G855" s="113"/>
      <c r="H855" s="113"/>
      <c r="I855" s="203"/>
      <c r="J855" s="203"/>
      <c r="K855" s="204"/>
      <c r="L855" s="201"/>
      <c r="M855" s="201"/>
      <c r="N855" s="201"/>
      <c r="O855" s="201"/>
      <c r="P855" s="113"/>
      <c r="Q855" s="113"/>
      <c r="T855" s="201"/>
      <c r="U855" s="113"/>
      <c r="V855" s="113"/>
      <c r="W855" s="113"/>
      <c r="X855" s="113"/>
      <c r="Y855" s="113"/>
      <c r="Z855" s="113"/>
      <c r="AA855" s="113"/>
      <c r="AB855" s="201"/>
      <c r="AC855" s="113"/>
      <c r="AD855" s="113"/>
      <c r="AE855" s="113"/>
      <c r="AF855" s="113"/>
    </row>
    <row r="856" spans="2:32" x14ac:dyDescent="0.2">
      <c r="B856" s="200"/>
      <c r="C856" s="113"/>
      <c r="D856" s="201"/>
      <c r="E856" s="201"/>
      <c r="F856" s="113"/>
      <c r="G856" s="113"/>
      <c r="H856" s="113"/>
      <c r="I856" s="203"/>
      <c r="J856" s="203"/>
      <c r="K856" s="204"/>
      <c r="L856" s="201"/>
      <c r="M856" s="201"/>
      <c r="N856" s="201"/>
      <c r="O856" s="201"/>
      <c r="P856" s="113"/>
      <c r="Q856" s="113"/>
      <c r="T856" s="201"/>
      <c r="U856" s="113"/>
      <c r="V856" s="113"/>
      <c r="W856" s="113"/>
      <c r="X856" s="113"/>
      <c r="Y856" s="113"/>
      <c r="Z856" s="113"/>
      <c r="AA856" s="113"/>
      <c r="AB856" s="201"/>
      <c r="AC856" s="113"/>
      <c r="AD856" s="113"/>
      <c r="AE856" s="113"/>
      <c r="AF856" s="113"/>
    </row>
    <row r="857" spans="2:32" x14ac:dyDescent="0.2">
      <c r="B857" s="200"/>
      <c r="C857" s="113"/>
      <c r="D857" s="201"/>
      <c r="E857" s="201"/>
      <c r="F857" s="113"/>
      <c r="G857" s="113"/>
      <c r="H857" s="113"/>
      <c r="I857" s="203"/>
      <c r="J857" s="203"/>
      <c r="K857" s="204"/>
      <c r="L857" s="201"/>
      <c r="M857" s="201"/>
      <c r="N857" s="201"/>
      <c r="O857" s="201"/>
      <c r="P857" s="113"/>
      <c r="Q857" s="113"/>
      <c r="T857" s="201"/>
      <c r="U857" s="113"/>
      <c r="V857" s="113"/>
      <c r="W857" s="113"/>
      <c r="X857" s="113"/>
      <c r="Y857" s="113"/>
      <c r="Z857" s="113"/>
      <c r="AA857" s="113"/>
      <c r="AB857" s="201"/>
      <c r="AC857" s="113"/>
      <c r="AD857" s="113"/>
      <c r="AE857" s="113"/>
      <c r="AF857" s="113"/>
    </row>
    <row r="858" spans="2:32" x14ac:dyDescent="0.2">
      <c r="B858" s="200"/>
      <c r="C858" s="113"/>
      <c r="D858" s="201"/>
      <c r="E858" s="201"/>
      <c r="F858" s="113"/>
      <c r="G858" s="113"/>
      <c r="H858" s="113"/>
      <c r="I858" s="203"/>
      <c r="J858" s="203"/>
      <c r="K858" s="204"/>
      <c r="L858" s="201"/>
      <c r="M858" s="201"/>
      <c r="N858" s="201"/>
      <c r="O858" s="201"/>
      <c r="P858" s="113"/>
      <c r="Q858" s="113"/>
      <c r="T858" s="201"/>
      <c r="U858" s="113"/>
      <c r="V858" s="113"/>
      <c r="W858" s="113"/>
      <c r="X858" s="113"/>
      <c r="Y858" s="113"/>
      <c r="Z858" s="113"/>
      <c r="AA858" s="113"/>
      <c r="AB858" s="201"/>
      <c r="AC858" s="113"/>
      <c r="AD858" s="113"/>
      <c r="AE858" s="113"/>
      <c r="AF858" s="113"/>
    </row>
    <row r="859" spans="2:32" x14ac:dyDescent="0.2">
      <c r="B859" s="200"/>
      <c r="C859" s="113"/>
      <c r="D859" s="201"/>
      <c r="E859" s="201"/>
      <c r="F859" s="113"/>
      <c r="G859" s="113"/>
      <c r="H859" s="113"/>
      <c r="I859" s="203"/>
      <c r="J859" s="203"/>
      <c r="K859" s="204"/>
      <c r="L859" s="201"/>
      <c r="M859" s="201"/>
      <c r="N859" s="201"/>
      <c r="O859" s="201"/>
      <c r="P859" s="113"/>
      <c r="Q859" s="113"/>
      <c r="T859" s="201"/>
      <c r="U859" s="113"/>
      <c r="V859" s="113"/>
      <c r="W859" s="113"/>
      <c r="X859" s="113"/>
      <c r="Y859" s="113"/>
      <c r="Z859" s="113"/>
      <c r="AA859" s="113"/>
      <c r="AB859" s="201"/>
      <c r="AC859" s="113"/>
      <c r="AD859" s="113"/>
      <c r="AE859" s="113"/>
      <c r="AF859" s="113"/>
    </row>
    <row r="860" spans="2:32" x14ac:dyDescent="0.2">
      <c r="B860" s="200"/>
      <c r="C860" s="113"/>
      <c r="D860" s="201"/>
      <c r="E860" s="201"/>
      <c r="F860" s="113"/>
      <c r="G860" s="113"/>
      <c r="H860" s="113"/>
      <c r="I860" s="203"/>
      <c r="J860" s="203"/>
      <c r="K860" s="204"/>
      <c r="L860" s="201"/>
      <c r="M860" s="201"/>
      <c r="N860" s="201"/>
      <c r="O860" s="201"/>
      <c r="P860" s="113"/>
      <c r="Q860" s="113"/>
      <c r="T860" s="201"/>
      <c r="U860" s="113"/>
      <c r="V860" s="113"/>
      <c r="W860" s="113"/>
      <c r="X860" s="113"/>
      <c r="Y860" s="113"/>
      <c r="Z860" s="113"/>
      <c r="AA860" s="113"/>
      <c r="AB860" s="201"/>
      <c r="AC860" s="113"/>
      <c r="AD860" s="113"/>
      <c r="AE860" s="113"/>
      <c r="AF860" s="113"/>
    </row>
    <row r="861" spans="2:32" x14ac:dyDescent="0.2">
      <c r="B861" s="200"/>
      <c r="C861" s="113"/>
      <c r="D861" s="201"/>
      <c r="E861" s="201"/>
      <c r="F861" s="113"/>
      <c r="G861" s="113"/>
      <c r="H861" s="113"/>
      <c r="I861" s="203"/>
      <c r="J861" s="203"/>
      <c r="K861" s="204"/>
      <c r="L861" s="201"/>
      <c r="M861" s="201"/>
      <c r="N861" s="201"/>
      <c r="O861" s="201"/>
      <c r="P861" s="113"/>
      <c r="Q861" s="113"/>
      <c r="T861" s="201"/>
      <c r="U861" s="113"/>
      <c r="V861" s="113"/>
      <c r="W861" s="113"/>
      <c r="X861" s="113"/>
      <c r="Y861" s="113"/>
      <c r="Z861" s="113"/>
      <c r="AA861" s="113"/>
      <c r="AB861" s="201"/>
      <c r="AC861" s="113"/>
      <c r="AD861" s="113"/>
      <c r="AE861" s="113"/>
      <c r="AF861" s="113"/>
    </row>
    <row r="862" spans="2:32" x14ac:dyDescent="0.2">
      <c r="B862" s="200"/>
      <c r="C862" s="113"/>
      <c r="D862" s="201"/>
      <c r="E862" s="201"/>
      <c r="F862" s="113"/>
      <c r="G862" s="113"/>
      <c r="H862" s="113"/>
      <c r="I862" s="203"/>
      <c r="J862" s="203"/>
      <c r="K862" s="204"/>
      <c r="L862" s="201"/>
      <c r="M862" s="201"/>
      <c r="N862" s="201"/>
      <c r="O862" s="201"/>
      <c r="P862" s="113"/>
      <c r="Q862" s="113"/>
      <c r="T862" s="201"/>
      <c r="U862" s="113"/>
      <c r="V862" s="113"/>
      <c r="W862" s="113"/>
      <c r="X862" s="113"/>
      <c r="Y862" s="113"/>
      <c r="Z862" s="113"/>
      <c r="AA862" s="113"/>
      <c r="AB862" s="201"/>
      <c r="AC862" s="113"/>
      <c r="AD862" s="113"/>
      <c r="AE862" s="113"/>
      <c r="AF862" s="113"/>
    </row>
    <row r="863" spans="2:32" x14ac:dyDescent="0.2">
      <c r="B863" s="200"/>
      <c r="C863" s="113"/>
      <c r="D863" s="201"/>
      <c r="E863" s="201"/>
      <c r="F863" s="113"/>
      <c r="G863" s="113"/>
      <c r="H863" s="113"/>
      <c r="I863" s="203"/>
      <c r="J863" s="203"/>
      <c r="K863" s="204"/>
      <c r="L863" s="201"/>
      <c r="M863" s="201"/>
      <c r="N863" s="201"/>
      <c r="O863" s="201"/>
      <c r="P863" s="113"/>
      <c r="Q863" s="113"/>
      <c r="T863" s="201"/>
      <c r="U863" s="113"/>
      <c r="V863" s="113"/>
      <c r="W863" s="113"/>
      <c r="X863" s="113"/>
      <c r="Y863" s="113"/>
      <c r="Z863" s="113"/>
      <c r="AA863" s="113"/>
      <c r="AB863" s="201"/>
      <c r="AC863" s="113"/>
      <c r="AD863" s="113"/>
      <c r="AE863" s="113"/>
      <c r="AF863" s="113"/>
    </row>
    <row r="864" spans="2:32" x14ac:dyDescent="0.2">
      <c r="B864" s="200"/>
      <c r="C864" s="113"/>
      <c r="D864" s="201"/>
      <c r="E864" s="201"/>
      <c r="F864" s="113"/>
      <c r="G864" s="113"/>
      <c r="H864" s="113"/>
      <c r="I864" s="203"/>
      <c r="J864" s="203"/>
      <c r="K864" s="204"/>
      <c r="L864" s="201"/>
      <c r="M864" s="201"/>
      <c r="N864" s="201"/>
      <c r="O864" s="201"/>
      <c r="P864" s="113"/>
      <c r="Q864" s="113"/>
      <c r="T864" s="201"/>
      <c r="U864" s="113"/>
      <c r="V864" s="113"/>
      <c r="W864" s="113"/>
      <c r="X864" s="113"/>
      <c r="Y864" s="113"/>
      <c r="Z864" s="113"/>
      <c r="AA864" s="113"/>
      <c r="AB864" s="201"/>
      <c r="AC864" s="113"/>
      <c r="AD864" s="113"/>
      <c r="AE864" s="113"/>
      <c r="AF864" s="113"/>
    </row>
    <row r="865" spans="2:32" x14ac:dyDescent="0.2">
      <c r="B865" s="200"/>
      <c r="C865" s="113"/>
      <c r="D865" s="201"/>
      <c r="E865" s="201"/>
      <c r="F865" s="113"/>
      <c r="G865" s="113"/>
      <c r="H865" s="113"/>
      <c r="I865" s="203"/>
      <c r="J865" s="203"/>
      <c r="K865" s="204"/>
      <c r="L865" s="201"/>
      <c r="M865" s="201"/>
      <c r="N865" s="201"/>
      <c r="O865" s="201"/>
      <c r="P865" s="113"/>
      <c r="Q865" s="113"/>
      <c r="T865" s="201"/>
      <c r="U865" s="113"/>
      <c r="V865" s="113"/>
      <c r="W865" s="113"/>
      <c r="X865" s="113"/>
      <c r="Y865" s="113"/>
      <c r="Z865" s="113"/>
      <c r="AA865" s="113"/>
      <c r="AB865" s="201"/>
      <c r="AC865" s="113"/>
      <c r="AD865" s="113"/>
      <c r="AE865" s="113"/>
      <c r="AF865" s="113"/>
    </row>
    <row r="866" spans="2:32" x14ac:dyDescent="0.2">
      <c r="B866" s="200"/>
      <c r="C866" s="113"/>
      <c r="D866" s="201"/>
      <c r="E866" s="201"/>
      <c r="F866" s="113"/>
      <c r="G866" s="113"/>
      <c r="H866" s="113"/>
      <c r="I866" s="203"/>
      <c r="J866" s="203"/>
      <c r="K866" s="204"/>
      <c r="L866" s="201"/>
      <c r="M866" s="201"/>
      <c r="N866" s="201"/>
      <c r="O866" s="201"/>
      <c r="P866" s="113"/>
      <c r="Q866" s="113"/>
      <c r="T866" s="201"/>
      <c r="U866" s="113"/>
      <c r="V866" s="113"/>
      <c r="W866" s="113"/>
      <c r="X866" s="113"/>
      <c r="Y866" s="113"/>
      <c r="Z866" s="113"/>
      <c r="AA866" s="113"/>
      <c r="AB866" s="201"/>
      <c r="AC866" s="113"/>
      <c r="AD866" s="113"/>
      <c r="AE866" s="113"/>
      <c r="AF866" s="113"/>
    </row>
    <row r="867" spans="2:32" x14ac:dyDescent="0.2">
      <c r="B867" s="200"/>
      <c r="C867" s="113"/>
      <c r="D867" s="201"/>
      <c r="E867" s="201"/>
      <c r="F867" s="113"/>
      <c r="G867" s="113"/>
      <c r="H867" s="113"/>
      <c r="I867" s="203"/>
      <c r="J867" s="203"/>
      <c r="K867" s="204"/>
      <c r="L867" s="201"/>
      <c r="M867" s="201"/>
      <c r="N867" s="201"/>
      <c r="O867" s="201"/>
      <c r="P867" s="113"/>
      <c r="Q867" s="113"/>
      <c r="T867" s="201"/>
      <c r="U867" s="113"/>
      <c r="V867" s="113"/>
      <c r="W867" s="113"/>
      <c r="X867" s="113"/>
      <c r="Y867" s="113"/>
      <c r="Z867" s="113"/>
      <c r="AA867" s="113"/>
      <c r="AB867" s="201"/>
      <c r="AC867" s="113"/>
      <c r="AD867" s="113"/>
      <c r="AE867" s="113"/>
      <c r="AF867" s="113"/>
    </row>
    <row r="868" spans="2:32" x14ac:dyDescent="0.2">
      <c r="B868" s="200"/>
      <c r="C868" s="113"/>
      <c r="D868" s="201"/>
      <c r="E868" s="201"/>
      <c r="F868" s="113"/>
      <c r="G868" s="113"/>
      <c r="H868" s="113"/>
      <c r="I868" s="203"/>
      <c r="J868" s="203"/>
      <c r="K868" s="204"/>
      <c r="L868" s="201"/>
      <c r="M868" s="201"/>
      <c r="N868" s="201"/>
      <c r="O868" s="201"/>
      <c r="P868" s="113"/>
      <c r="Q868" s="113"/>
      <c r="T868" s="201"/>
      <c r="U868" s="113"/>
      <c r="V868" s="113"/>
      <c r="W868" s="113"/>
      <c r="X868" s="113"/>
      <c r="Y868" s="113"/>
      <c r="Z868" s="113"/>
      <c r="AA868" s="113"/>
      <c r="AB868" s="201"/>
      <c r="AC868" s="113"/>
      <c r="AD868" s="113"/>
      <c r="AE868" s="113"/>
      <c r="AF868" s="113"/>
    </row>
    <row r="869" spans="2:32" x14ac:dyDescent="0.2">
      <c r="B869" s="200"/>
      <c r="C869" s="113"/>
      <c r="D869" s="201"/>
      <c r="E869" s="201"/>
      <c r="F869" s="113"/>
      <c r="G869" s="113"/>
      <c r="H869" s="113"/>
      <c r="I869" s="203"/>
      <c r="J869" s="203"/>
      <c r="K869" s="204"/>
      <c r="L869" s="201"/>
      <c r="M869" s="201"/>
      <c r="N869" s="201"/>
      <c r="O869" s="201"/>
      <c r="P869" s="113"/>
      <c r="Q869" s="113"/>
      <c r="T869" s="201"/>
      <c r="U869" s="113"/>
      <c r="V869" s="113"/>
      <c r="W869" s="113"/>
      <c r="X869" s="113"/>
      <c r="Y869" s="113"/>
      <c r="Z869" s="113"/>
      <c r="AA869" s="113"/>
      <c r="AB869" s="201"/>
      <c r="AC869" s="113"/>
      <c r="AD869" s="113"/>
      <c r="AE869" s="113"/>
      <c r="AF869" s="113"/>
    </row>
    <row r="870" spans="2:32" x14ac:dyDescent="0.2">
      <c r="B870" s="200"/>
      <c r="C870" s="113"/>
      <c r="D870" s="201"/>
      <c r="E870" s="201"/>
      <c r="F870" s="113"/>
      <c r="G870" s="113"/>
      <c r="H870" s="113"/>
      <c r="I870" s="203"/>
      <c r="J870" s="203"/>
      <c r="K870" s="204"/>
      <c r="L870" s="201"/>
      <c r="M870" s="201"/>
      <c r="N870" s="201"/>
      <c r="O870" s="201"/>
      <c r="P870" s="113"/>
      <c r="Q870" s="113"/>
      <c r="T870" s="201"/>
      <c r="U870" s="113"/>
      <c r="V870" s="113"/>
      <c r="W870" s="113"/>
      <c r="X870" s="113"/>
      <c r="Y870" s="113"/>
      <c r="Z870" s="113"/>
      <c r="AA870" s="113"/>
      <c r="AB870" s="201"/>
      <c r="AC870" s="113"/>
      <c r="AD870" s="113"/>
      <c r="AE870" s="113"/>
      <c r="AF870" s="113"/>
    </row>
    <row r="871" spans="2:32" x14ac:dyDescent="0.2">
      <c r="B871" s="200"/>
      <c r="C871" s="113"/>
      <c r="D871" s="201"/>
      <c r="E871" s="201"/>
      <c r="F871" s="113"/>
      <c r="G871" s="113"/>
      <c r="H871" s="113"/>
      <c r="I871" s="203"/>
      <c r="J871" s="203"/>
      <c r="K871" s="204"/>
      <c r="L871" s="201"/>
      <c r="M871" s="201"/>
      <c r="N871" s="201"/>
      <c r="O871" s="201"/>
      <c r="P871" s="113"/>
      <c r="Q871" s="113"/>
      <c r="T871" s="201"/>
      <c r="U871" s="113"/>
      <c r="V871" s="113"/>
      <c r="W871" s="113"/>
      <c r="X871" s="113"/>
      <c r="Y871" s="113"/>
      <c r="Z871" s="113"/>
      <c r="AA871" s="113"/>
      <c r="AB871" s="201"/>
      <c r="AC871" s="113"/>
      <c r="AD871" s="113"/>
      <c r="AE871" s="113"/>
      <c r="AF871" s="113"/>
    </row>
    <row r="872" spans="2:32" x14ac:dyDescent="0.2">
      <c r="B872" s="200"/>
      <c r="C872" s="113"/>
      <c r="D872" s="201"/>
      <c r="E872" s="201"/>
      <c r="F872" s="113"/>
      <c r="G872" s="113"/>
      <c r="H872" s="113"/>
      <c r="I872" s="203"/>
      <c r="J872" s="203"/>
      <c r="K872" s="204"/>
      <c r="L872" s="201"/>
      <c r="M872" s="201"/>
      <c r="N872" s="201"/>
      <c r="O872" s="201"/>
      <c r="P872" s="113"/>
      <c r="Q872" s="113"/>
      <c r="T872" s="201"/>
      <c r="U872" s="113"/>
      <c r="V872" s="113"/>
      <c r="W872" s="113"/>
      <c r="X872" s="113"/>
      <c r="Y872" s="113"/>
      <c r="Z872" s="113"/>
      <c r="AA872" s="113"/>
      <c r="AB872" s="201"/>
      <c r="AC872" s="113"/>
      <c r="AD872" s="113"/>
      <c r="AE872" s="113"/>
      <c r="AF872" s="113"/>
    </row>
    <row r="873" spans="2:32" x14ac:dyDescent="0.2">
      <c r="B873" s="200"/>
      <c r="C873" s="113"/>
      <c r="D873" s="201"/>
      <c r="E873" s="201"/>
      <c r="F873" s="113"/>
      <c r="G873" s="113"/>
      <c r="H873" s="113"/>
      <c r="I873" s="203"/>
      <c r="J873" s="203"/>
      <c r="K873" s="204"/>
      <c r="L873" s="201"/>
      <c r="M873" s="201"/>
      <c r="N873" s="201"/>
      <c r="O873" s="201"/>
      <c r="P873" s="113"/>
      <c r="Q873" s="113"/>
      <c r="T873" s="201"/>
      <c r="U873" s="113"/>
      <c r="V873" s="113"/>
      <c r="W873" s="113"/>
      <c r="X873" s="113"/>
      <c r="Y873" s="113"/>
      <c r="Z873" s="113"/>
      <c r="AA873" s="113"/>
      <c r="AB873" s="201"/>
      <c r="AC873" s="113"/>
      <c r="AD873" s="113"/>
      <c r="AE873" s="113"/>
      <c r="AF873" s="113"/>
    </row>
    <row r="874" spans="2:32" x14ac:dyDescent="0.2">
      <c r="B874" s="200"/>
      <c r="C874" s="113"/>
      <c r="D874" s="201"/>
      <c r="E874" s="201"/>
      <c r="F874" s="113"/>
      <c r="G874" s="113"/>
      <c r="H874" s="113"/>
      <c r="I874" s="203"/>
      <c r="J874" s="203"/>
      <c r="K874" s="204"/>
      <c r="L874" s="201"/>
      <c r="M874" s="201"/>
      <c r="N874" s="201"/>
      <c r="O874" s="201"/>
      <c r="P874" s="113"/>
      <c r="Q874" s="113"/>
      <c r="T874" s="201"/>
      <c r="U874" s="113"/>
      <c r="V874" s="113"/>
      <c r="W874" s="113"/>
      <c r="X874" s="113"/>
      <c r="Y874" s="113"/>
      <c r="Z874" s="113"/>
      <c r="AA874" s="113"/>
      <c r="AB874" s="201"/>
      <c r="AC874" s="113"/>
      <c r="AD874" s="113"/>
      <c r="AE874" s="113"/>
      <c r="AF874" s="113"/>
    </row>
    <row r="875" spans="2:32" x14ac:dyDescent="0.2">
      <c r="B875" s="200"/>
      <c r="C875" s="113"/>
      <c r="D875" s="201"/>
      <c r="E875" s="201"/>
      <c r="F875" s="113"/>
      <c r="G875" s="113"/>
      <c r="H875" s="113"/>
      <c r="I875" s="203"/>
      <c r="J875" s="203"/>
      <c r="K875" s="204"/>
      <c r="L875" s="201"/>
      <c r="M875" s="201"/>
      <c r="N875" s="201"/>
      <c r="O875" s="201"/>
      <c r="P875" s="113"/>
      <c r="Q875" s="113"/>
      <c r="T875" s="201"/>
      <c r="U875" s="113"/>
      <c r="V875" s="113"/>
      <c r="W875" s="113"/>
      <c r="X875" s="113"/>
      <c r="Y875" s="113"/>
      <c r="Z875" s="113"/>
      <c r="AA875" s="113"/>
      <c r="AB875" s="201"/>
      <c r="AC875" s="113"/>
      <c r="AD875" s="113"/>
      <c r="AE875" s="113"/>
      <c r="AF875" s="113"/>
    </row>
    <row r="876" spans="2:32" x14ac:dyDescent="0.2">
      <c r="B876" s="200"/>
      <c r="C876" s="113"/>
      <c r="D876" s="201"/>
      <c r="E876" s="201"/>
      <c r="F876" s="113"/>
      <c r="G876" s="113"/>
      <c r="H876" s="113"/>
      <c r="I876" s="203"/>
      <c r="J876" s="203"/>
      <c r="K876" s="204"/>
      <c r="L876" s="201"/>
      <c r="M876" s="201"/>
      <c r="N876" s="201"/>
      <c r="O876" s="201"/>
      <c r="P876" s="113"/>
      <c r="Q876" s="113"/>
      <c r="T876" s="201"/>
      <c r="U876" s="113"/>
      <c r="V876" s="113"/>
      <c r="W876" s="113"/>
      <c r="X876" s="113"/>
      <c r="Y876" s="113"/>
      <c r="Z876" s="113"/>
      <c r="AA876" s="113"/>
      <c r="AB876" s="201"/>
      <c r="AC876" s="113"/>
      <c r="AD876" s="113"/>
      <c r="AE876" s="113"/>
      <c r="AF876" s="113"/>
    </row>
    <row r="877" spans="2:32" x14ac:dyDescent="0.2">
      <c r="B877" s="200"/>
      <c r="C877" s="113"/>
      <c r="D877" s="201"/>
      <c r="E877" s="201"/>
      <c r="F877" s="113"/>
      <c r="G877" s="113"/>
      <c r="H877" s="113"/>
      <c r="I877" s="203"/>
      <c r="J877" s="203"/>
      <c r="K877" s="204"/>
      <c r="L877" s="201"/>
      <c r="M877" s="201"/>
      <c r="N877" s="201"/>
      <c r="O877" s="201"/>
      <c r="P877" s="113"/>
      <c r="Q877" s="113"/>
      <c r="T877" s="201"/>
      <c r="U877" s="113"/>
      <c r="V877" s="113"/>
      <c r="W877" s="113"/>
      <c r="X877" s="113"/>
      <c r="Y877" s="113"/>
      <c r="Z877" s="113"/>
      <c r="AA877" s="113"/>
      <c r="AB877" s="201"/>
      <c r="AC877" s="113"/>
      <c r="AD877" s="113"/>
      <c r="AE877" s="113"/>
      <c r="AF877" s="113"/>
    </row>
    <row r="878" spans="2:32" x14ac:dyDescent="0.2">
      <c r="B878" s="200"/>
      <c r="C878" s="113"/>
      <c r="D878" s="201"/>
      <c r="E878" s="201"/>
      <c r="F878" s="113"/>
      <c r="G878" s="113"/>
      <c r="H878" s="113"/>
      <c r="I878" s="203"/>
      <c r="J878" s="203"/>
      <c r="K878" s="204"/>
      <c r="L878" s="201"/>
      <c r="M878" s="201"/>
      <c r="N878" s="201"/>
      <c r="O878" s="201"/>
      <c r="P878" s="113"/>
      <c r="Q878" s="113"/>
      <c r="T878" s="201"/>
      <c r="U878" s="113"/>
      <c r="V878" s="113"/>
      <c r="W878" s="113"/>
      <c r="X878" s="113"/>
      <c r="Y878" s="113"/>
      <c r="Z878" s="113"/>
      <c r="AA878" s="113"/>
      <c r="AB878" s="201"/>
      <c r="AC878" s="113"/>
      <c r="AD878" s="113"/>
      <c r="AE878" s="113"/>
      <c r="AF878" s="113"/>
    </row>
    <row r="879" spans="2:32" x14ac:dyDescent="0.2">
      <c r="B879" s="200"/>
      <c r="C879" s="113"/>
      <c r="D879" s="201"/>
      <c r="E879" s="201"/>
      <c r="F879" s="113"/>
      <c r="G879" s="113"/>
      <c r="H879" s="113"/>
      <c r="I879" s="203"/>
      <c r="J879" s="203"/>
      <c r="K879" s="204"/>
      <c r="L879" s="201"/>
      <c r="M879" s="201"/>
      <c r="N879" s="201"/>
      <c r="O879" s="201"/>
      <c r="P879" s="113"/>
      <c r="Q879" s="113"/>
      <c r="T879" s="201"/>
      <c r="U879" s="113"/>
      <c r="V879" s="113"/>
      <c r="W879" s="113"/>
      <c r="X879" s="113"/>
      <c r="Y879" s="113"/>
      <c r="Z879" s="113"/>
      <c r="AA879" s="113"/>
      <c r="AB879" s="201"/>
      <c r="AC879" s="113"/>
      <c r="AD879" s="113"/>
      <c r="AE879" s="113"/>
      <c r="AF879" s="113"/>
    </row>
    <row r="880" spans="2:32" x14ac:dyDescent="0.2">
      <c r="B880" s="200"/>
      <c r="C880" s="113"/>
      <c r="D880" s="201"/>
      <c r="E880" s="201"/>
      <c r="F880" s="113"/>
      <c r="G880" s="113"/>
      <c r="H880" s="113"/>
      <c r="I880" s="203"/>
      <c r="J880" s="203"/>
      <c r="K880" s="204"/>
      <c r="L880" s="201"/>
      <c r="M880" s="201"/>
      <c r="N880" s="201"/>
      <c r="O880" s="201"/>
      <c r="P880" s="113"/>
      <c r="Q880" s="113"/>
      <c r="T880" s="201"/>
      <c r="U880" s="113"/>
      <c r="V880" s="113"/>
      <c r="W880" s="113"/>
      <c r="X880" s="113"/>
      <c r="Y880" s="113"/>
      <c r="Z880" s="113"/>
      <c r="AA880" s="113"/>
      <c r="AB880" s="201"/>
      <c r="AC880" s="113"/>
      <c r="AD880" s="113"/>
      <c r="AE880" s="113"/>
      <c r="AF880" s="113"/>
    </row>
    <row r="881" spans="2:32" x14ac:dyDescent="0.2">
      <c r="B881" s="200"/>
      <c r="C881" s="113"/>
      <c r="D881" s="201"/>
      <c r="E881" s="201"/>
      <c r="F881" s="113"/>
      <c r="G881" s="113"/>
      <c r="H881" s="113"/>
      <c r="I881" s="203"/>
      <c r="J881" s="203"/>
      <c r="K881" s="204"/>
      <c r="L881" s="201"/>
      <c r="M881" s="201"/>
      <c r="N881" s="201"/>
      <c r="O881" s="201"/>
      <c r="P881" s="113"/>
      <c r="Q881" s="113"/>
      <c r="T881" s="201"/>
      <c r="U881" s="113"/>
      <c r="V881" s="113"/>
      <c r="W881" s="113"/>
      <c r="X881" s="113"/>
      <c r="Y881" s="113"/>
      <c r="Z881" s="113"/>
      <c r="AA881" s="113"/>
      <c r="AB881" s="201"/>
      <c r="AC881" s="113"/>
      <c r="AD881" s="113"/>
      <c r="AE881" s="113"/>
      <c r="AF881" s="113"/>
    </row>
    <row r="882" spans="2:32" x14ac:dyDescent="0.2">
      <c r="B882" s="200"/>
      <c r="C882" s="113"/>
      <c r="D882" s="201"/>
      <c r="E882" s="201"/>
      <c r="F882" s="113"/>
      <c r="G882" s="113"/>
      <c r="H882" s="113"/>
      <c r="I882" s="203"/>
      <c r="J882" s="203"/>
      <c r="K882" s="204"/>
      <c r="L882" s="201"/>
      <c r="M882" s="201"/>
      <c r="N882" s="201"/>
      <c r="O882" s="201"/>
      <c r="P882" s="113"/>
      <c r="Q882" s="113"/>
      <c r="T882" s="201"/>
      <c r="U882" s="113"/>
      <c r="V882" s="113"/>
      <c r="W882" s="113"/>
      <c r="X882" s="113"/>
      <c r="Y882" s="113"/>
      <c r="Z882" s="113"/>
      <c r="AA882" s="113"/>
      <c r="AB882" s="201"/>
      <c r="AC882" s="113"/>
      <c r="AD882" s="113"/>
      <c r="AE882" s="113"/>
      <c r="AF882" s="113"/>
    </row>
    <row r="883" spans="2:32" x14ac:dyDescent="0.2">
      <c r="B883" s="200"/>
      <c r="C883" s="113"/>
      <c r="D883" s="201"/>
      <c r="E883" s="201"/>
      <c r="F883" s="113"/>
      <c r="G883" s="113"/>
      <c r="H883" s="113"/>
      <c r="I883" s="203"/>
      <c r="J883" s="203"/>
      <c r="K883" s="204"/>
      <c r="L883" s="201"/>
      <c r="M883" s="201"/>
      <c r="N883" s="201"/>
      <c r="O883" s="201"/>
      <c r="P883" s="113"/>
      <c r="Q883" s="113"/>
      <c r="T883" s="201"/>
      <c r="U883" s="113"/>
      <c r="V883" s="113"/>
      <c r="W883" s="113"/>
      <c r="X883" s="113"/>
      <c r="Y883" s="113"/>
      <c r="Z883" s="113"/>
      <c r="AA883" s="113"/>
      <c r="AB883" s="201"/>
      <c r="AC883" s="113"/>
      <c r="AD883" s="113"/>
      <c r="AE883" s="113"/>
      <c r="AF883" s="113"/>
    </row>
    <row r="884" spans="2:32" x14ac:dyDescent="0.2">
      <c r="B884" s="200"/>
      <c r="C884" s="113"/>
      <c r="D884" s="201"/>
      <c r="E884" s="201"/>
      <c r="F884" s="113"/>
      <c r="G884" s="113"/>
      <c r="H884" s="113"/>
      <c r="I884" s="203"/>
      <c r="J884" s="203"/>
      <c r="K884" s="204"/>
      <c r="L884" s="201"/>
      <c r="M884" s="201"/>
      <c r="N884" s="201"/>
      <c r="O884" s="201"/>
      <c r="P884" s="113"/>
      <c r="Q884" s="113"/>
      <c r="T884" s="201"/>
      <c r="U884" s="113"/>
      <c r="V884" s="113"/>
      <c r="W884" s="113"/>
      <c r="X884" s="113"/>
      <c r="Y884" s="113"/>
      <c r="Z884" s="113"/>
      <c r="AA884" s="113"/>
      <c r="AB884" s="201"/>
      <c r="AC884" s="113"/>
      <c r="AD884" s="113"/>
      <c r="AE884" s="113"/>
      <c r="AF884" s="113"/>
    </row>
    <row r="885" spans="2:32" x14ac:dyDescent="0.2">
      <c r="B885" s="200"/>
      <c r="C885" s="113"/>
      <c r="D885" s="201"/>
      <c r="E885" s="201"/>
      <c r="F885" s="113"/>
      <c r="G885" s="113"/>
      <c r="H885" s="113"/>
      <c r="I885" s="203"/>
      <c r="J885" s="203"/>
      <c r="K885" s="204"/>
      <c r="L885" s="201"/>
      <c r="M885" s="201"/>
      <c r="N885" s="201"/>
      <c r="O885" s="201"/>
      <c r="P885" s="113"/>
      <c r="Q885" s="113"/>
      <c r="T885" s="201"/>
      <c r="U885" s="113"/>
      <c r="V885" s="113"/>
      <c r="W885" s="113"/>
      <c r="X885" s="113"/>
      <c r="Y885" s="113"/>
      <c r="Z885" s="113"/>
      <c r="AA885" s="113"/>
      <c r="AB885" s="201"/>
      <c r="AC885" s="113"/>
      <c r="AD885" s="113"/>
      <c r="AE885" s="113"/>
      <c r="AF885" s="113"/>
    </row>
    <row r="886" spans="2:32" x14ac:dyDescent="0.2">
      <c r="B886" s="200"/>
      <c r="C886" s="113"/>
      <c r="D886" s="201"/>
      <c r="E886" s="201"/>
      <c r="F886" s="113"/>
      <c r="G886" s="113"/>
      <c r="H886" s="113"/>
      <c r="I886" s="203"/>
      <c r="J886" s="203"/>
      <c r="K886" s="204"/>
      <c r="L886" s="201"/>
      <c r="M886" s="201"/>
      <c r="N886" s="201"/>
      <c r="O886" s="201"/>
      <c r="P886" s="113"/>
      <c r="Q886" s="113"/>
      <c r="T886" s="201"/>
      <c r="U886" s="113"/>
      <c r="V886" s="113"/>
      <c r="W886" s="113"/>
      <c r="X886" s="113"/>
      <c r="Y886" s="113"/>
      <c r="Z886" s="113"/>
      <c r="AA886" s="113"/>
      <c r="AB886" s="201"/>
      <c r="AC886" s="113"/>
      <c r="AD886" s="113"/>
      <c r="AE886" s="113"/>
      <c r="AF886" s="113"/>
    </row>
    <row r="887" spans="2:32" x14ac:dyDescent="0.2">
      <c r="B887" s="200"/>
      <c r="C887" s="113"/>
      <c r="D887" s="201"/>
      <c r="E887" s="201"/>
      <c r="F887" s="113"/>
      <c r="G887" s="113"/>
      <c r="H887" s="113"/>
      <c r="I887" s="203"/>
      <c r="J887" s="203"/>
      <c r="K887" s="204"/>
      <c r="L887" s="201"/>
      <c r="M887" s="201"/>
      <c r="N887" s="201"/>
      <c r="O887" s="201"/>
      <c r="P887" s="113"/>
      <c r="Q887" s="113"/>
      <c r="T887" s="201"/>
      <c r="U887" s="113"/>
      <c r="V887" s="113"/>
      <c r="W887" s="113"/>
      <c r="X887" s="113"/>
      <c r="Y887" s="113"/>
      <c r="Z887" s="113"/>
      <c r="AA887" s="113"/>
      <c r="AB887" s="201"/>
      <c r="AC887" s="113"/>
      <c r="AD887" s="113"/>
      <c r="AE887" s="113"/>
      <c r="AF887" s="113"/>
    </row>
    <row r="888" spans="2:32" x14ac:dyDescent="0.2">
      <c r="B888" s="200"/>
      <c r="C888" s="113"/>
      <c r="D888" s="201"/>
      <c r="E888" s="201"/>
      <c r="F888" s="113"/>
      <c r="G888" s="113"/>
      <c r="H888" s="113"/>
      <c r="I888" s="203"/>
      <c r="J888" s="203"/>
      <c r="K888" s="204"/>
      <c r="L888" s="201"/>
      <c r="M888" s="201"/>
      <c r="N888" s="201"/>
      <c r="O888" s="201"/>
      <c r="P888" s="113"/>
      <c r="Q888" s="113"/>
      <c r="T888" s="201"/>
      <c r="U888" s="113"/>
      <c r="V888" s="113"/>
      <c r="W888" s="113"/>
      <c r="X888" s="113"/>
      <c r="Y888" s="113"/>
      <c r="Z888" s="113"/>
      <c r="AA888" s="113"/>
      <c r="AB888" s="201"/>
      <c r="AC888" s="113"/>
      <c r="AD888" s="113"/>
      <c r="AE888" s="113"/>
      <c r="AF888" s="113"/>
    </row>
    <row r="889" spans="2:32" x14ac:dyDescent="0.2">
      <c r="B889" s="200"/>
      <c r="C889" s="113"/>
      <c r="D889" s="201"/>
      <c r="E889" s="201"/>
      <c r="F889" s="113"/>
      <c r="G889" s="113"/>
      <c r="H889" s="113"/>
      <c r="I889" s="203"/>
      <c r="J889" s="203"/>
      <c r="K889" s="204"/>
      <c r="L889" s="201"/>
      <c r="M889" s="201"/>
      <c r="N889" s="201"/>
      <c r="O889" s="201"/>
      <c r="P889" s="113"/>
      <c r="Q889" s="113"/>
      <c r="T889" s="201"/>
      <c r="U889" s="113"/>
      <c r="V889" s="113"/>
      <c r="W889" s="113"/>
      <c r="X889" s="113"/>
      <c r="Y889" s="113"/>
      <c r="Z889" s="113"/>
      <c r="AA889" s="113"/>
      <c r="AB889" s="201"/>
      <c r="AC889" s="113"/>
      <c r="AD889" s="113"/>
      <c r="AE889" s="113"/>
      <c r="AF889" s="113"/>
    </row>
    <row r="890" spans="2:32" x14ac:dyDescent="0.2">
      <c r="B890" s="200"/>
      <c r="C890" s="113"/>
      <c r="D890" s="201"/>
      <c r="E890" s="201"/>
      <c r="F890" s="113"/>
      <c r="G890" s="113"/>
      <c r="H890" s="113"/>
      <c r="I890" s="203"/>
      <c r="J890" s="203"/>
      <c r="K890" s="204"/>
      <c r="L890" s="201"/>
      <c r="M890" s="201"/>
      <c r="N890" s="201"/>
      <c r="O890" s="201"/>
      <c r="P890" s="113"/>
      <c r="Q890" s="113"/>
      <c r="T890" s="201"/>
      <c r="U890" s="113"/>
      <c r="V890" s="113"/>
      <c r="W890" s="113"/>
      <c r="X890" s="113"/>
      <c r="Y890" s="113"/>
      <c r="Z890" s="113"/>
      <c r="AA890" s="113"/>
      <c r="AB890" s="201"/>
      <c r="AC890" s="113"/>
      <c r="AD890" s="113"/>
      <c r="AE890" s="113"/>
      <c r="AF890" s="113"/>
    </row>
    <row r="891" spans="2:32" x14ac:dyDescent="0.2">
      <c r="B891" s="200"/>
      <c r="C891" s="113"/>
      <c r="D891" s="201"/>
      <c r="E891" s="201"/>
      <c r="F891" s="113"/>
      <c r="G891" s="113"/>
      <c r="H891" s="113"/>
      <c r="I891" s="203"/>
      <c r="J891" s="203"/>
      <c r="K891" s="204"/>
      <c r="L891" s="201"/>
      <c r="M891" s="201"/>
      <c r="N891" s="201"/>
      <c r="O891" s="201"/>
      <c r="P891" s="113"/>
      <c r="Q891" s="113"/>
      <c r="T891" s="201"/>
      <c r="U891" s="113"/>
      <c r="V891" s="113"/>
      <c r="W891" s="113"/>
      <c r="X891" s="113"/>
      <c r="Y891" s="113"/>
      <c r="Z891" s="113"/>
      <c r="AA891" s="113"/>
      <c r="AB891" s="201"/>
      <c r="AC891" s="113"/>
      <c r="AD891" s="113"/>
      <c r="AE891" s="113"/>
      <c r="AF891" s="113"/>
    </row>
    <row r="892" spans="2:32" x14ac:dyDescent="0.2">
      <c r="B892" s="200"/>
      <c r="C892" s="113"/>
      <c r="D892" s="201"/>
      <c r="E892" s="201"/>
      <c r="F892" s="113"/>
      <c r="G892" s="113"/>
      <c r="H892" s="113"/>
      <c r="I892" s="203"/>
      <c r="J892" s="203"/>
      <c r="K892" s="204"/>
      <c r="L892" s="201"/>
      <c r="M892" s="201"/>
      <c r="N892" s="201"/>
      <c r="O892" s="201"/>
      <c r="P892" s="113"/>
      <c r="Q892" s="113"/>
      <c r="T892" s="201"/>
      <c r="U892" s="113"/>
      <c r="V892" s="113"/>
      <c r="W892" s="113"/>
      <c r="X892" s="113"/>
      <c r="Y892" s="113"/>
      <c r="Z892" s="113"/>
      <c r="AA892" s="113"/>
      <c r="AB892" s="201"/>
      <c r="AC892" s="113"/>
      <c r="AD892" s="113"/>
      <c r="AE892" s="113"/>
      <c r="AF892" s="113"/>
    </row>
    <row r="893" spans="2:32" x14ac:dyDescent="0.2">
      <c r="B893" s="200"/>
      <c r="C893" s="113"/>
      <c r="D893" s="201"/>
      <c r="E893" s="201"/>
      <c r="F893" s="113"/>
      <c r="G893" s="113"/>
      <c r="H893" s="113"/>
      <c r="I893" s="203"/>
      <c r="J893" s="203"/>
      <c r="K893" s="204"/>
      <c r="L893" s="201"/>
      <c r="M893" s="201"/>
      <c r="N893" s="201"/>
      <c r="O893" s="201"/>
      <c r="P893" s="113"/>
      <c r="Q893" s="113"/>
      <c r="T893" s="201"/>
      <c r="U893" s="113"/>
      <c r="V893" s="113"/>
      <c r="W893" s="113"/>
      <c r="X893" s="113"/>
      <c r="Y893" s="113"/>
      <c r="Z893" s="113"/>
      <c r="AA893" s="113"/>
      <c r="AB893" s="201"/>
      <c r="AC893" s="113"/>
      <c r="AD893" s="113"/>
      <c r="AE893" s="113"/>
      <c r="AF893" s="113"/>
    </row>
    <row r="894" spans="2:32" x14ac:dyDescent="0.2">
      <c r="B894" s="200"/>
      <c r="C894" s="113"/>
      <c r="D894" s="201"/>
      <c r="E894" s="201"/>
      <c r="F894" s="113"/>
      <c r="G894" s="113"/>
      <c r="H894" s="113"/>
      <c r="I894" s="203"/>
      <c r="J894" s="203"/>
      <c r="K894" s="204"/>
      <c r="L894" s="201"/>
      <c r="M894" s="201"/>
      <c r="N894" s="201"/>
      <c r="O894" s="201"/>
      <c r="P894" s="113"/>
      <c r="Q894" s="113"/>
      <c r="T894" s="201"/>
      <c r="U894" s="113"/>
      <c r="V894" s="113"/>
      <c r="W894" s="113"/>
      <c r="X894" s="113"/>
      <c r="Y894" s="113"/>
      <c r="Z894" s="113"/>
      <c r="AA894" s="113"/>
      <c r="AB894" s="201"/>
      <c r="AC894" s="113"/>
      <c r="AD894" s="113"/>
      <c r="AE894" s="113"/>
      <c r="AF894" s="113"/>
    </row>
    <row r="895" spans="2:32" x14ac:dyDescent="0.2">
      <c r="B895" s="200"/>
      <c r="C895" s="113"/>
      <c r="D895" s="201"/>
      <c r="E895" s="201"/>
      <c r="F895" s="113"/>
      <c r="G895" s="113"/>
      <c r="H895" s="113"/>
      <c r="I895" s="203"/>
      <c r="J895" s="203"/>
      <c r="K895" s="204"/>
      <c r="L895" s="201"/>
      <c r="M895" s="201"/>
      <c r="N895" s="201"/>
      <c r="O895" s="201"/>
      <c r="P895" s="113"/>
      <c r="Q895" s="113"/>
      <c r="T895" s="201"/>
      <c r="U895" s="113"/>
      <c r="V895" s="113"/>
      <c r="W895" s="113"/>
      <c r="X895" s="113"/>
      <c r="Y895" s="113"/>
      <c r="Z895" s="113"/>
      <c r="AA895" s="113"/>
      <c r="AB895" s="201"/>
      <c r="AC895" s="113"/>
      <c r="AD895" s="113"/>
      <c r="AE895" s="113"/>
      <c r="AF895" s="113"/>
    </row>
    <row r="896" spans="2:32" x14ac:dyDescent="0.2">
      <c r="B896" s="200"/>
      <c r="C896" s="113"/>
      <c r="D896" s="201"/>
      <c r="E896" s="201"/>
      <c r="F896" s="113"/>
      <c r="G896" s="113"/>
      <c r="H896" s="113"/>
      <c r="I896" s="203"/>
      <c r="J896" s="203"/>
      <c r="K896" s="204"/>
      <c r="L896" s="201"/>
      <c r="M896" s="201"/>
      <c r="N896" s="201"/>
      <c r="O896" s="201"/>
      <c r="P896" s="113"/>
      <c r="Q896" s="113"/>
      <c r="T896" s="201"/>
      <c r="U896" s="113"/>
      <c r="V896" s="113"/>
      <c r="W896" s="113"/>
      <c r="X896" s="113"/>
      <c r="Y896" s="113"/>
      <c r="Z896" s="113"/>
      <c r="AA896" s="113"/>
      <c r="AB896" s="201"/>
      <c r="AC896" s="113"/>
      <c r="AD896" s="113"/>
      <c r="AE896" s="113"/>
      <c r="AF896" s="113"/>
    </row>
    <row r="897" spans="2:32" x14ac:dyDescent="0.2">
      <c r="B897" s="200"/>
      <c r="C897" s="113"/>
      <c r="D897" s="201"/>
      <c r="E897" s="201"/>
      <c r="F897" s="113"/>
      <c r="G897" s="113"/>
      <c r="H897" s="113"/>
      <c r="I897" s="203"/>
      <c r="J897" s="203"/>
      <c r="K897" s="204"/>
      <c r="L897" s="201"/>
      <c r="M897" s="201"/>
      <c r="N897" s="201"/>
      <c r="O897" s="201"/>
      <c r="P897" s="113"/>
      <c r="Q897" s="113"/>
      <c r="T897" s="201"/>
      <c r="U897" s="113"/>
      <c r="V897" s="113"/>
      <c r="W897" s="113"/>
      <c r="X897" s="113"/>
      <c r="Y897" s="113"/>
      <c r="Z897" s="113"/>
      <c r="AA897" s="113"/>
      <c r="AB897" s="201"/>
      <c r="AC897" s="113"/>
      <c r="AD897" s="113"/>
      <c r="AE897" s="113"/>
      <c r="AF897" s="113"/>
    </row>
    <row r="898" spans="2:32" x14ac:dyDescent="0.2">
      <c r="B898" s="200"/>
      <c r="C898" s="113"/>
      <c r="D898" s="201"/>
      <c r="E898" s="201"/>
      <c r="F898" s="113"/>
      <c r="G898" s="113"/>
      <c r="H898" s="113"/>
      <c r="I898" s="203"/>
      <c r="J898" s="203"/>
      <c r="K898" s="204"/>
      <c r="L898" s="201"/>
      <c r="M898" s="201"/>
      <c r="N898" s="201"/>
      <c r="O898" s="201"/>
      <c r="P898" s="113"/>
      <c r="Q898" s="113"/>
      <c r="T898" s="201"/>
      <c r="U898" s="113"/>
      <c r="V898" s="113"/>
      <c r="W898" s="113"/>
      <c r="X898" s="113"/>
      <c r="Y898" s="113"/>
      <c r="Z898" s="113"/>
      <c r="AA898" s="113"/>
      <c r="AB898" s="201"/>
      <c r="AC898" s="113"/>
      <c r="AD898" s="113"/>
      <c r="AE898" s="113"/>
      <c r="AF898" s="113"/>
    </row>
    <row r="899" spans="2:32" x14ac:dyDescent="0.2">
      <c r="B899" s="200"/>
      <c r="C899" s="113"/>
      <c r="D899" s="201"/>
      <c r="E899" s="201"/>
      <c r="F899" s="113"/>
      <c r="G899" s="113"/>
      <c r="H899" s="113"/>
      <c r="I899" s="203"/>
      <c r="J899" s="203"/>
      <c r="K899" s="204"/>
      <c r="L899" s="201"/>
      <c r="M899" s="201"/>
      <c r="N899" s="201"/>
      <c r="O899" s="201"/>
      <c r="P899" s="113"/>
      <c r="Q899" s="113"/>
      <c r="T899" s="201"/>
      <c r="U899" s="113"/>
      <c r="V899" s="113"/>
      <c r="W899" s="113"/>
      <c r="X899" s="113"/>
      <c r="Y899" s="113"/>
      <c r="Z899" s="113"/>
      <c r="AA899" s="113"/>
      <c r="AB899" s="201"/>
      <c r="AC899" s="113"/>
      <c r="AD899" s="113"/>
      <c r="AE899" s="113"/>
      <c r="AF899" s="113"/>
    </row>
    <row r="900" spans="2:32" x14ac:dyDescent="0.2">
      <c r="B900" s="200"/>
      <c r="C900" s="113"/>
      <c r="D900" s="201"/>
      <c r="E900" s="201"/>
      <c r="F900" s="113"/>
      <c r="G900" s="113"/>
      <c r="H900" s="113"/>
      <c r="I900" s="203"/>
      <c r="J900" s="203"/>
      <c r="K900" s="204"/>
      <c r="L900" s="201"/>
      <c r="M900" s="201"/>
      <c r="N900" s="201"/>
      <c r="O900" s="201"/>
      <c r="P900" s="113"/>
      <c r="Q900" s="113"/>
      <c r="T900" s="201"/>
      <c r="U900" s="113"/>
      <c r="V900" s="113"/>
      <c r="W900" s="113"/>
      <c r="X900" s="113"/>
      <c r="Y900" s="113"/>
      <c r="Z900" s="113"/>
      <c r="AA900" s="113"/>
      <c r="AB900" s="201"/>
      <c r="AC900" s="113"/>
      <c r="AD900" s="113"/>
      <c r="AE900" s="113"/>
      <c r="AF900" s="113"/>
    </row>
    <row r="901" spans="2:32" x14ac:dyDescent="0.2">
      <c r="B901" s="200"/>
      <c r="C901" s="113"/>
      <c r="D901" s="201"/>
      <c r="E901" s="201"/>
      <c r="F901" s="113"/>
      <c r="G901" s="113"/>
      <c r="H901" s="113"/>
      <c r="I901" s="203"/>
      <c r="J901" s="203"/>
      <c r="K901" s="204"/>
      <c r="L901" s="201"/>
      <c r="M901" s="201"/>
      <c r="N901" s="201"/>
      <c r="O901" s="201"/>
      <c r="P901" s="113"/>
      <c r="Q901" s="113"/>
      <c r="T901" s="201"/>
      <c r="U901" s="113"/>
      <c r="V901" s="113"/>
      <c r="W901" s="113"/>
      <c r="X901" s="113"/>
      <c r="Y901" s="113"/>
      <c r="Z901" s="113"/>
      <c r="AA901" s="113"/>
      <c r="AB901" s="201"/>
      <c r="AC901" s="113"/>
      <c r="AD901" s="113"/>
      <c r="AE901" s="113"/>
      <c r="AF901" s="113"/>
    </row>
    <row r="902" spans="2:32" x14ac:dyDescent="0.2">
      <c r="B902" s="200"/>
      <c r="C902" s="113"/>
      <c r="D902" s="201"/>
      <c r="E902" s="201"/>
      <c r="F902" s="113"/>
      <c r="G902" s="113"/>
      <c r="H902" s="113"/>
      <c r="I902" s="203"/>
      <c r="J902" s="203"/>
      <c r="K902" s="204"/>
      <c r="L902" s="201"/>
      <c r="M902" s="201"/>
      <c r="N902" s="201"/>
      <c r="O902" s="201"/>
      <c r="P902" s="113"/>
      <c r="Q902" s="113"/>
      <c r="T902" s="201"/>
      <c r="U902" s="113"/>
      <c r="V902" s="113"/>
      <c r="W902" s="113"/>
      <c r="X902" s="113"/>
      <c r="Y902" s="113"/>
      <c r="Z902" s="113"/>
      <c r="AA902" s="113"/>
      <c r="AB902" s="201"/>
      <c r="AC902" s="113"/>
      <c r="AD902" s="113"/>
      <c r="AE902" s="113"/>
      <c r="AF902" s="113"/>
    </row>
    <row r="903" spans="2:32" x14ac:dyDescent="0.2">
      <c r="B903" s="200"/>
      <c r="C903" s="113"/>
      <c r="D903" s="201"/>
      <c r="E903" s="201"/>
      <c r="F903" s="113"/>
      <c r="G903" s="113"/>
      <c r="H903" s="113"/>
      <c r="I903" s="203"/>
      <c r="J903" s="203"/>
      <c r="K903" s="204"/>
      <c r="L903" s="201"/>
      <c r="M903" s="201"/>
      <c r="N903" s="201"/>
      <c r="O903" s="201"/>
      <c r="P903" s="113"/>
      <c r="Q903" s="113"/>
      <c r="T903" s="201"/>
      <c r="U903" s="113"/>
      <c r="V903" s="113"/>
      <c r="W903" s="113"/>
      <c r="X903" s="113"/>
      <c r="Y903" s="113"/>
      <c r="Z903" s="113"/>
      <c r="AA903" s="113"/>
      <c r="AB903" s="201"/>
      <c r="AC903" s="113"/>
      <c r="AD903" s="113"/>
      <c r="AE903" s="113"/>
      <c r="AF903" s="113"/>
    </row>
    <row r="904" spans="2:32" x14ac:dyDescent="0.2">
      <c r="B904" s="200"/>
      <c r="C904" s="113"/>
      <c r="D904" s="201"/>
      <c r="E904" s="201"/>
      <c r="F904" s="113"/>
      <c r="G904" s="113"/>
      <c r="H904" s="113"/>
      <c r="I904" s="203"/>
      <c r="J904" s="203"/>
      <c r="K904" s="204"/>
      <c r="L904" s="201"/>
      <c r="M904" s="201"/>
      <c r="N904" s="201"/>
      <c r="O904" s="201"/>
      <c r="P904" s="113"/>
      <c r="Q904" s="113"/>
      <c r="T904" s="201"/>
      <c r="U904" s="113"/>
      <c r="V904" s="113"/>
      <c r="W904" s="113"/>
      <c r="X904" s="113"/>
      <c r="Y904" s="113"/>
      <c r="Z904" s="113"/>
      <c r="AA904" s="113"/>
      <c r="AB904" s="201"/>
      <c r="AC904" s="113"/>
      <c r="AD904" s="113"/>
      <c r="AE904" s="113"/>
      <c r="AF904" s="113"/>
    </row>
    <row r="905" spans="2:32" x14ac:dyDescent="0.2">
      <c r="B905" s="200"/>
      <c r="C905" s="113"/>
      <c r="D905" s="201"/>
      <c r="E905" s="201"/>
      <c r="F905" s="113"/>
      <c r="G905" s="113"/>
      <c r="H905" s="113"/>
      <c r="I905" s="203"/>
      <c r="J905" s="203"/>
      <c r="K905" s="204"/>
      <c r="L905" s="201"/>
      <c r="M905" s="201"/>
      <c r="N905" s="201"/>
      <c r="O905" s="201"/>
      <c r="P905" s="113"/>
      <c r="Q905" s="113"/>
      <c r="T905" s="201"/>
      <c r="U905" s="113"/>
      <c r="V905" s="113"/>
      <c r="W905" s="113"/>
      <c r="X905" s="113"/>
      <c r="Y905" s="113"/>
      <c r="Z905" s="113"/>
      <c r="AA905" s="113"/>
      <c r="AB905" s="201"/>
      <c r="AC905" s="113"/>
      <c r="AD905" s="113"/>
      <c r="AE905" s="113"/>
      <c r="AF905" s="113"/>
    </row>
    <row r="906" spans="2:32" x14ac:dyDescent="0.2">
      <c r="B906" s="200"/>
      <c r="C906" s="113"/>
      <c r="D906" s="201"/>
      <c r="E906" s="201"/>
      <c r="F906" s="113"/>
      <c r="G906" s="113"/>
      <c r="H906" s="113"/>
      <c r="I906" s="203"/>
      <c r="J906" s="203"/>
      <c r="K906" s="204"/>
      <c r="L906" s="201"/>
      <c r="M906" s="201"/>
      <c r="N906" s="201"/>
      <c r="O906" s="201"/>
      <c r="P906" s="113"/>
      <c r="Q906" s="113"/>
      <c r="T906" s="201"/>
      <c r="U906" s="113"/>
      <c r="V906" s="113"/>
      <c r="W906" s="113"/>
      <c r="X906" s="113"/>
      <c r="Y906" s="113"/>
      <c r="Z906" s="113"/>
      <c r="AA906" s="113"/>
      <c r="AB906" s="201"/>
      <c r="AC906" s="113"/>
      <c r="AD906" s="113"/>
      <c r="AE906" s="113"/>
      <c r="AF906" s="113"/>
    </row>
    <row r="907" spans="2:32" x14ac:dyDescent="0.2">
      <c r="B907" s="200"/>
      <c r="C907" s="113"/>
      <c r="D907" s="201"/>
      <c r="E907" s="201"/>
      <c r="F907" s="113"/>
      <c r="G907" s="113"/>
      <c r="H907" s="113"/>
      <c r="I907" s="203"/>
      <c r="J907" s="203"/>
      <c r="K907" s="204"/>
      <c r="L907" s="201"/>
      <c r="M907" s="201"/>
      <c r="N907" s="201"/>
      <c r="O907" s="201"/>
      <c r="P907" s="113"/>
      <c r="Q907" s="113"/>
      <c r="T907" s="201"/>
      <c r="U907" s="113"/>
      <c r="V907" s="113"/>
      <c r="W907" s="113"/>
      <c r="X907" s="113"/>
      <c r="Y907" s="113"/>
      <c r="Z907" s="113"/>
      <c r="AA907" s="113"/>
      <c r="AB907" s="201"/>
      <c r="AC907" s="113"/>
      <c r="AD907" s="113"/>
      <c r="AE907" s="113"/>
      <c r="AF907" s="113"/>
    </row>
    <row r="908" spans="2:32" x14ac:dyDescent="0.2">
      <c r="B908" s="200"/>
      <c r="C908" s="113"/>
      <c r="D908" s="201"/>
      <c r="E908" s="201"/>
      <c r="F908" s="113"/>
      <c r="G908" s="113"/>
      <c r="H908" s="113"/>
      <c r="I908" s="203"/>
      <c r="J908" s="203"/>
      <c r="K908" s="204"/>
      <c r="L908" s="201"/>
      <c r="M908" s="201"/>
      <c r="N908" s="201"/>
      <c r="O908" s="201"/>
      <c r="P908" s="113"/>
      <c r="Q908" s="113"/>
      <c r="T908" s="201"/>
      <c r="U908" s="113"/>
      <c r="V908" s="113"/>
      <c r="W908" s="113"/>
      <c r="X908" s="113"/>
      <c r="Y908" s="113"/>
      <c r="Z908" s="113"/>
      <c r="AA908" s="113"/>
      <c r="AB908" s="201"/>
      <c r="AC908" s="113"/>
      <c r="AD908" s="113"/>
      <c r="AE908" s="113"/>
      <c r="AF908" s="113"/>
    </row>
    <row r="909" spans="2:32" x14ac:dyDescent="0.2">
      <c r="B909" s="200"/>
      <c r="C909" s="113"/>
      <c r="D909" s="201"/>
      <c r="E909" s="201"/>
      <c r="F909" s="113"/>
      <c r="G909" s="113"/>
      <c r="H909" s="113"/>
      <c r="I909" s="203"/>
      <c r="J909" s="203"/>
      <c r="K909" s="204"/>
      <c r="L909" s="201"/>
      <c r="M909" s="201"/>
      <c r="N909" s="201"/>
      <c r="O909" s="201"/>
      <c r="P909" s="113"/>
      <c r="Q909" s="113"/>
      <c r="T909" s="201"/>
      <c r="U909" s="113"/>
      <c r="V909" s="113"/>
      <c r="W909" s="113"/>
      <c r="X909" s="113"/>
      <c r="Y909" s="113"/>
      <c r="Z909" s="113"/>
      <c r="AA909" s="113"/>
      <c r="AB909" s="201"/>
      <c r="AC909" s="113"/>
      <c r="AD909" s="113"/>
      <c r="AE909" s="113"/>
      <c r="AF909" s="113"/>
    </row>
    <row r="910" spans="2:32" x14ac:dyDescent="0.2">
      <c r="B910" s="200"/>
      <c r="C910" s="113"/>
      <c r="D910" s="201"/>
      <c r="E910" s="201"/>
      <c r="F910" s="113"/>
      <c r="G910" s="113"/>
      <c r="H910" s="113"/>
      <c r="I910" s="203"/>
      <c r="J910" s="203"/>
      <c r="K910" s="204"/>
      <c r="L910" s="201"/>
      <c r="M910" s="201"/>
      <c r="N910" s="201"/>
      <c r="O910" s="201"/>
      <c r="P910" s="113"/>
      <c r="Q910" s="113"/>
      <c r="T910" s="201"/>
      <c r="U910" s="113"/>
      <c r="V910" s="113"/>
      <c r="W910" s="113"/>
      <c r="X910" s="113"/>
      <c r="Y910" s="113"/>
      <c r="Z910" s="113"/>
      <c r="AA910" s="113"/>
      <c r="AB910" s="201"/>
      <c r="AC910" s="113"/>
      <c r="AD910" s="113"/>
      <c r="AE910" s="113"/>
      <c r="AF910" s="113"/>
    </row>
    <row r="911" spans="2:32" x14ac:dyDescent="0.2">
      <c r="B911" s="200"/>
      <c r="C911" s="113"/>
      <c r="D911" s="201"/>
      <c r="E911" s="201"/>
      <c r="F911" s="113"/>
      <c r="G911" s="113"/>
      <c r="H911" s="113"/>
      <c r="I911" s="203"/>
      <c r="J911" s="203"/>
      <c r="K911" s="204"/>
      <c r="L911" s="201"/>
      <c r="M911" s="201"/>
      <c r="N911" s="201"/>
      <c r="O911" s="201"/>
      <c r="P911" s="113"/>
      <c r="Q911" s="113"/>
      <c r="T911" s="201"/>
      <c r="U911" s="113"/>
      <c r="V911" s="113"/>
      <c r="W911" s="113"/>
      <c r="X911" s="113"/>
      <c r="Y911" s="113"/>
      <c r="Z911" s="113"/>
      <c r="AA911" s="113"/>
      <c r="AB911" s="201"/>
      <c r="AC911" s="113"/>
      <c r="AD911" s="113"/>
      <c r="AE911" s="113"/>
      <c r="AF911" s="113"/>
    </row>
    <row r="912" spans="2:32" x14ac:dyDescent="0.2">
      <c r="B912" s="200"/>
      <c r="C912" s="113"/>
      <c r="D912" s="201"/>
      <c r="E912" s="201"/>
      <c r="F912" s="113"/>
      <c r="G912" s="113"/>
      <c r="H912" s="113"/>
      <c r="I912" s="203"/>
      <c r="J912" s="203"/>
      <c r="K912" s="204"/>
      <c r="L912" s="201"/>
      <c r="M912" s="201"/>
      <c r="N912" s="201"/>
      <c r="O912" s="201"/>
      <c r="P912" s="113"/>
      <c r="Q912" s="113"/>
      <c r="T912" s="201"/>
      <c r="U912" s="113"/>
      <c r="V912" s="113"/>
      <c r="W912" s="113"/>
      <c r="X912" s="113"/>
      <c r="Y912" s="113"/>
      <c r="Z912" s="113"/>
      <c r="AA912" s="113"/>
      <c r="AB912" s="201"/>
      <c r="AC912" s="113"/>
      <c r="AD912" s="113"/>
      <c r="AE912" s="113"/>
      <c r="AF912" s="113"/>
    </row>
    <row r="913" spans="2:32" x14ac:dyDescent="0.2">
      <c r="B913" s="200"/>
      <c r="C913" s="113"/>
      <c r="D913" s="201"/>
      <c r="E913" s="201"/>
      <c r="F913" s="113"/>
      <c r="G913" s="113"/>
      <c r="H913" s="113"/>
      <c r="I913" s="203"/>
      <c r="J913" s="203"/>
      <c r="K913" s="204"/>
      <c r="L913" s="201"/>
      <c r="M913" s="201"/>
      <c r="N913" s="201"/>
      <c r="O913" s="201"/>
      <c r="P913" s="113"/>
      <c r="Q913" s="113"/>
      <c r="T913" s="201"/>
      <c r="U913" s="113"/>
      <c r="V913" s="113"/>
      <c r="W913" s="113"/>
      <c r="X913" s="113"/>
      <c r="Y913" s="113"/>
      <c r="Z913" s="113"/>
      <c r="AA913" s="113"/>
      <c r="AB913" s="201"/>
      <c r="AC913" s="113"/>
      <c r="AD913" s="113"/>
      <c r="AE913" s="113"/>
      <c r="AF913" s="113"/>
    </row>
    <row r="914" spans="2:32" x14ac:dyDescent="0.2">
      <c r="B914" s="200"/>
      <c r="C914" s="113"/>
      <c r="D914" s="201"/>
      <c r="E914" s="201"/>
      <c r="F914" s="113"/>
      <c r="G914" s="113"/>
      <c r="H914" s="113"/>
      <c r="I914" s="203"/>
      <c r="J914" s="203"/>
      <c r="K914" s="204"/>
      <c r="L914" s="201"/>
      <c r="M914" s="201"/>
      <c r="N914" s="201"/>
      <c r="O914" s="201"/>
      <c r="P914" s="113"/>
      <c r="Q914" s="113"/>
      <c r="T914" s="201"/>
      <c r="U914" s="113"/>
      <c r="V914" s="113"/>
      <c r="W914" s="113"/>
      <c r="X914" s="113"/>
      <c r="Y914" s="113"/>
      <c r="Z914" s="113"/>
      <c r="AA914" s="113"/>
      <c r="AB914" s="201"/>
      <c r="AC914" s="113"/>
      <c r="AD914" s="113"/>
      <c r="AE914" s="113"/>
      <c r="AF914" s="113"/>
    </row>
    <row r="915" spans="2:32" x14ac:dyDescent="0.2">
      <c r="B915" s="200"/>
      <c r="C915" s="113"/>
      <c r="D915" s="201"/>
      <c r="E915" s="201"/>
      <c r="F915" s="113"/>
      <c r="G915" s="113"/>
      <c r="H915" s="113"/>
      <c r="I915" s="203"/>
      <c r="J915" s="203"/>
      <c r="K915" s="204"/>
      <c r="L915" s="201"/>
      <c r="M915" s="201"/>
      <c r="N915" s="201"/>
      <c r="O915" s="201"/>
      <c r="P915" s="113"/>
      <c r="Q915" s="113"/>
      <c r="T915" s="201"/>
      <c r="U915" s="113"/>
      <c r="V915" s="113"/>
      <c r="W915" s="113"/>
      <c r="X915" s="113"/>
      <c r="Y915" s="113"/>
      <c r="Z915" s="113"/>
      <c r="AA915" s="113"/>
      <c r="AB915" s="201"/>
      <c r="AC915" s="113"/>
      <c r="AD915" s="113"/>
      <c r="AE915" s="113"/>
      <c r="AF915" s="113"/>
    </row>
    <row r="916" spans="2:32" x14ac:dyDescent="0.2">
      <c r="B916" s="200"/>
      <c r="C916" s="113"/>
      <c r="D916" s="201"/>
      <c r="E916" s="201"/>
      <c r="F916" s="113"/>
      <c r="G916" s="113"/>
      <c r="H916" s="113"/>
      <c r="I916" s="203"/>
      <c r="J916" s="203"/>
      <c r="K916" s="204"/>
      <c r="L916" s="201"/>
      <c r="M916" s="201"/>
      <c r="N916" s="201"/>
      <c r="O916" s="201"/>
      <c r="P916" s="113"/>
      <c r="Q916" s="113"/>
      <c r="T916" s="201"/>
      <c r="U916" s="113"/>
      <c r="V916" s="113"/>
      <c r="W916" s="113"/>
      <c r="X916" s="113"/>
      <c r="Y916" s="113"/>
      <c r="Z916" s="113"/>
      <c r="AA916" s="113"/>
      <c r="AB916" s="201"/>
      <c r="AC916" s="113"/>
      <c r="AD916" s="113"/>
      <c r="AE916" s="113"/>
      <c r="AF916" s="113"/>
    </row>
    <row r="917" spans="2:32" x14ac:dyDescent="0.2">
      <c r="B917" s="200"/>
      <c r="C917" s="113"/>
      <c r="D917" s="201"/>
      <c r="E917" s="201"/>
      <c r="F917" s="113"/>
      <c r="G917" s="113"/>
      <c r="H917" s="113"/>
      <c r="I917" s="203"/>
      <c r="J917" s="203"/>
      <c r="K917" s="204"/>
      <c r="L917" s="201"/>
      <c r="M917" s="201"/>
      <c r="N917" s="201"/>
      <c r="O917" s="201"/>
      <c r="P917" s="113"/>
      <c r="Q917" s="113"/>
      <c r="T917" s="201"/>
      <c r="U917" s="113"/>
      <c r="V917" s="113"/>
      <c r="W917" s="113"/>
      <c r="X917" s="113"/>
      <c r="Y917" s="113"/>
      <c r="Z917" s="113"/>
      <c r="AA917" s="113"/>
      <c r="AB917" s="201"/>
      <c r="AC917" s="113"/>
      <c r="AD917" s="113"/>
      <c r="AE917" s="113"/>
      <c r="AF917" s="113"/>
    </row>
    <row r="918" spans="2:32" x14ac:dyDescent="0.2">
      <c r="B918" s="200"/>
      <c r="C918" s="113"/>
      <c r="D918" s="201"/>
      <c r="E918" s="201"/>
      <c r="F918" s="113"/>
      <c r="G918" s="113"/>
      <c r="H918" s="113"/>
      <c r="I918" s="203"/>
      <c r="J918" s="203"/>
      <c r="K918" s="204"/>
      <c r="L918" s="201"/>
      <c r="M918" s="201"/>
      <c r="N918" s="201"/>
      <c r="O918" s="201"/>
      <c r="P918" s="113"/>
      <c r="Q918" s="113"/>
      <c r="T918" s="201"/>
      <c r="U918" s="113"/>
      <c r="V918" s="113"/>
      <c r="W918" s="113"/>
      <c r="X918" s="113"/>
      <c r="Y918" s="113"/>
      <c r="Z918" s="113"/>
      <c r="AA918" s="113"/>
      <c r="AB918" s="201"/>
      <c r="AC918" s="113"/>
      <c r="AD918" s="113"/>
      <c r="AE918" s="113"/>
      <c r="AF918" s="113"/>
    </row>
    <row r="919" spans="2:32" x14ac:dyDescent="0.2">
      <c r="B919" s="200"/>
      <c r="C919" s="113"/>
      <c r="D919" s="201"/>
      <c r="E919" s="201"/>
      <c r="F919" s="113"/>
      <c r="G919" s="113"/>
      <c r="H919" s="113"/>
      <c r="I919" s="203"/>
      <c r="J919" s="203"/>
      <c r="K919" s="204"/>
      <c r="L919" s="201"/>
      <c r="M919" s="201"/>
      <c r="N919" s="201"/>
      <c r="O919" s="201"/>
      <c r="P919" s="113"/>
      <c r="Q919" s="113"/>
      <c r="T919" s="201"/>
      <c r="U919" s="113"/>
      <c r="V919" s="113"/>
      <c r="W919" s="113"/>
      <c r="X919" s="113"/>
      <c r="Y919" s="113"/>
      <c r="Z919" s="113"/>
      <c r="AA919" s="113"/>
      <c r="AB919" s="201"/>
      <c r="AC919" s="113"/>
      <c r="AD919" s="113"/>
      <c r="AE919" s="113"/>
      <c r="AF919" s="113"/>
    </row>
    <row r="920" spans="2:32" x14ac:dyDescent="0.2">
      <c r="B920" s="200"/>
      <c r="C920" s="113"/>
      <c r="D920" s="201"/>
      <c r="E920" s="201"/>
      <c r="F920" s="113"/>
      <c r="G920" s="113"/>
      <c r="H920" s="113"/>
      <c r="I920" s="203"/>
      <c r="J920" s="203"/>
      <c r="K920" s="204"/>
      <c r="L920" s="201"/>
      <c r="M920" s="201"/>
      <c r="N920" s="201"/>
      <c r="O920" s="201"/>
      <c r="P920" s="113"/>
      <c r="Q920" s="113"/>
      <c r="T920" s="201"/>
      <c r="U920" s="113"/>
      <c r="V920" s="113"/>
      <c r="W920" s="113"/>
      <c r="X920" s="113"/>
      <c r="Y920" s="113"/>
      <c r="Z920" s="113"/>
      <c r="AA920" s="113"/>
      <c r="AB920" s="201"/>
      <c r="AC920" s="113"/>
      <c r="AD920" s="113"/>
      <c r="AE920" s="113"/>
      <c r="AF920" s="113"/>
    </row>
    <row r="921" spans="2:32" x14ac:dyDescent="0.2">
      <c r="B921" s="200"/>
      <c r="C921" s="113"/>
      <c r="D921" s="201"/>
      <c r="E921" s="201"/>
      <c r="F921" s="113"/>
      <c r="G921" s="113"/>
      <c r="H921" s="113"/>
      <c r="I921" s="203"/>
      <c r="J921" s="203"/>
      <c r="K921" s="204"/>
      <c r="L921" s="201"/>
      <c r="M921" s="201"/>
      <c r="N921" s="201"/>
      <c r="O921" s="201"/>
      <c r="P921" s="113"/>
      <c r="Q921" s="113"/>
      <c r="T921" s="201"/>
      <c r="U921" s="113"/>
      <c r="V921" s="113"/>
      <c r="W921" s="113"/>
      <c r="X921" s="113"/>
      <c r="Y921" s="113"/>
      <c r="Z921" s="113"/>
      <c r="AA921" s="113"/>
      <c r="AB921" s="201"/>
      <c r="AC921" s="113"/>
      <c r="AD921" s="113"/>
      <c r="AE921" s="113"/>
      <c r="AF921" s="113"/>
    </row>
    <row r="922" spans="2:32" x14ac:dyDescent="0.2">
      <c r="B922" s="200"/>
      <c r="C922" s="113"/>
      <c r="D922" s="201"/>
      <c r="E922" s="201"/>
      <c r="F922" s="113"/>
      <c r="G922" s="113"/>
      <c r="H922" s="113"/>
      <c r="I922" s="203"/>
      <c r="J922" s="203"/>
      <c r="K922" s="204"/>
      <c r="L922" s="201"/>
      <c r="M922" s="201"/>
      <c r="N922" s="201"/>
      <c r="O922" s="201"/>
      <c r="P922" s="113"/>
      <c r="Q922" s="113"/>
      <c r="T922" s="201"/>
      <c r="U922" s="113"/>
      <c r="V922" s="113"/>
      <c r="W922" s="113"/>
      <c r="X922" s="113"/>
      <c r="Y922" s="113"/>
      <c r="Z922" s="113"/>
      <c r="AA922" s="113"/>
      <c r="AB922" s="201"/>
      <c r="AC922" s="113"/>
      <c r="AD922" s="113"/>
      <c r="AE922" s="113"/>
      <c r="AF922" s="113"/>
    </row>
    <row r="923" spans="2:32" x14ac:dyDescent="0.2">
      <c r="B923" s="200"/>
      <c r="C923" s="113"/>
      <c r="D923" s="201"/>
      <c r="E923" s="201"/>
      <c r="F923" s="113"/>
      <c r="G923" s="113"/>
      <c r="H923" s="113"/>
      <c r="I923" s="203"/>
      <c r="J923" s="203"/>
      <c r="K923" s="204"/>
      <c r="L923" s="201"/>
      <c r="M923" s="201"/>
      <c r="N923" s="201"/>
      <c r="O923" s="201"/>
      <c r="P923" s="113"/>
      <c r="Q923" s="113"/>
      <c r="T923" s="201"/>
      <c r="U923" s="113"/>
      <c r="V923" s="113"/>
      <c r="W923" s="113"/>
      <c r="X923" s="113"/>
      <c r="Y923" s="113"/>
      <c r="Z923" s="113"/>
      <c r="AA923" s="113"/>
      <c r="AB923" s="201"/>
      <c r="AC923" s="113"/>
      <c r="AD923" s="113"/>
      <c r="AE923" s="113"/>
      <c r="AF923" s="113"/>
    </row>
    <row r="924" spans="2:32" x14ac:dyDescent="0.2">
      <c r="B924" s="200"/>
      <c r="C924" s="113"/>
      <c r="D924" s="201"/>
      <c r="E924" s="201"/>
      <c r="F924" s="113"/>
      <c r="G924" s="113"/>
      <c r="H924" s="113"/>
      <c r="I924" s="203"/>
      <c r="J924" s="203"/>
      <c r="K924" s="204"/>
      <c r="L924" s="201"/>
      <c r="M924" s="201"/>
      <c r="N924" s="201"/>
      <c r="O924" s="201"/>
      <c r="P924" s="113"/>
      <c r="Q924" s="113"/>
      <c r="T924" s="201"/>
      <c r="U924" s="113"/>
      <c r="V924" s="113"/>
      <c r="W924" s="113"/>
      <c r="X924" s="113"/>
      <c r="Y924" s="113"/>
      <c r="Z924" s="113"/>
      <c r="AA924" s="113"/>
      <c r="AB924" s="201"/>
      <c r="AC924" s="113"/>
      <c r="AD924" s="113"/>
      <c r="AE924" s="113"/>
      <c r="AF924" s="113"/>
    </row>
    <row r="925" spans="2:32" x14ac:dyDescent="0.2">
      <c r="B925" s="200"/>
      <c r="C925" s="113"/>
      <c r="D925" s="201"/>
      <c r="E925" s="201"/>
      <c r="F925" s="113"/>
      <c r="G925" s="113"/>
      <c r="H925" s="113"/>
      <c r="I925" s="203"/>
      <c r="J925" s="203"/>
      <c r="K925" s="204"/>
      <c r="L925" s="201"/>
      <c r="M925" s="201"/>
      <c r="N925" s="201"/>
      <c r="O925" s="201"/>
      <c r="P925" s="113"/>
      <c r="Q925" s="113"/>
      <c r="T925" s="201"/>
      <c r="U925" s="113"/>
      <c r="V925" s="113"/>
      <c r="W925" s="113"/>
      <c r="X925" s="113"/>
      <c r="Y925" s="113"/>
      <c r="Z925" s="113"/>
      <c r="AA925" s="113"/>
      <c r="AB925" s="201"/>
      <c r="AC925" s="113"/>
      <c r="AD925" s="113"/>
      <c r="AE925" s="113"/>
      <c r="AF925" s="113"/>
    </row>
    <row r="926" spans="2:32" x14ac:dyDescent="0.2">
      <c r="B926" s="200"/>
      <c r="C926" s="113"/>
      <c r="D926" s="201"/>
      <c r="E926" s="201"/>
      <c r="F926" s="113"/>
      <c r="G926" s="113"/>
      <c r="H926" s="113"/>
      <c r="I926" s="203"/>
      <c r="J926" s="203"/>
      <c r="K926" s="204"/>
      <c r="L926" s="201"/>
      <c r="M926" s="201"/>
      <c r="N926" s="201"/>
      <c r="O926" s="201"/>
      <c r="P926" s="113"/>
      <c r="Q926" s="113"/>
      <c r="T926" s="201"/>
      <c r="U926" s="113"/>
      <c r="V926" s="113"/>
      <c r="W926" s="113"/>
      <c r="X926" s="113"/>
      <c r="Y926" s="113"/>
      <c r="Z926" s="113"/>
      <c r="AA926" s="113"/>
      <c r="AB926" s="201"/>
      <c r="AC926" s="113"/>
      <c r="AD926" s="113"/>
      <c r="AE926" s="113"/>
      <c r="AF926" s="113"/>
    </row>
    <row r="927" spans="2:32" x14ac:dyDescent="0.2">
      <c r="B927" s="200"/>
      <c r="C927" s="113"/>
      <c r="D927" s="201"/>
      <c r="E927" s="201"/>
      <c r="F927" s="113"/>
      <c r="G927" s="113"/>
      <c r="H927" s="113"/>
      <c r="I927" s="203"/>
      <c r="J927" s="203"/>
      <c r="K927" s="204"/>
      <c r="L927" s="201"/>
      <c r="M927" s="201"/>
      <c r="N927" s="201"/>
      <c r="O927" s="201"/>
      <c r="P927" s="113"/>
      <c r="Q927" s="113"/>
      <c r="T927" s="201"/>
      <c r="U927" s="113"/>
      <c r="V927" s="113"/>
      <c r="W927" s="113"/>
      <c r="X927" s="113"/>
      <c r="Y927" s="113"/>
      <c r="Z927" s="113"/>
      <c r="AA927" s="113"/>
      <c r="AB927" s="201"/>
      <c r="AC927" s="113"/>
      <c r="AD927" s="113"/>
      <c r="AE927" s="113"/>
      <c r="AF927" s="113"/>
    </row>
    <row r="928" spans="2:32" x14ac:dyDescent="0.2">
      <c r="B928" s="200"/>
      <c r="C928" s="113"/>
      <c r="D928" s="201"/>
      <c r="E928" s="201"/>
      <c r="F928" s="113"/>
      <c r="G928" s="113"/>
      <c r="H928" s="113"/>
      <c r="I928" s="203"/>
      <c r="J928" s="203"/>
      <c r="K928" s="204"/>
      <c r="L928" s="201"/>
      <c r="M928" s="201"/>
      <c r="N928" s="201"/>
      <c r="O928" s="201"/>
      <c r="P928" s="113"/>
      <c r="Q928" s="113"/>
      <c r="T928" s="201"/>
      <c r="U928" s="113"/>
      <c r="V928" s="113"/>
      <c r="W928" s="113"/>
      <c r="X928" s="113"/>
      <c r="Y928" s="113"/>
      <c r="Z928" s="113"/>
      <c r="AA928" s="113"/>
      <c r="AB928" s="201"/>
      <c r="AC928" s="113"/>
      <c r="AD928" s="113"/>
      <c r="AE928" s="113"/>
      <c r="AF928" s="113"/>
    </row>
    <row r="929" spans="2:32" x14ac:dyDescent="0.2">
      <c r="B929" s="200"/>
      <c r="C929" s="113"/>
      <c r="D929" s="201"/>
      <c r="E929" s="201"/>
      <c r="F929" s="113"/>
      <c r="G929" s="113"/>
      <c r="H929" s="113"/>
      <c r="I929" s="203"/>
      <c r="J929" s="203"/>
      <c r="K929" s="204"/>
      <c r="L929" s="201"/>
      <c r="M929" s="201"/>
      <c r="N929" s="201"/>
      <c r="O929" s="201"/>
      <c r="P929" s="113"/>
      <c r="Q929" s="113"/>
      <c r="T929" s="201"/>
      <c r="U929" s="113"/>
      <c r="V929" s="113"/>
      <c r="W929" s="113"/>
      <c r="X929" s="113"/>
      <c r="Y929" s="113"/>
      <c r="Z929" s="113"/>
      <c r="AA929" s="113"/>
      <c r="AB929" s="201"/>
      <c r="AC929" s="113"/>
      <c r="AD929" s="113"/>
      <c r="AE929" s="113"/>
      <c r="AF929" s="113"/>
    </row>
    <row r="930" spans="2:32" x14ac:dyDescent="0.2">
      <c r="B930" s="200"/>
      <c r="C930" s="113"/>
      <c r="D930" s="201"/>
      <c r="E930" s="201"/>
      <c r="F930" s="113"/>
      <c r="G930" s="113"/>
      <c r="H930" s="113"/>
      <c r="I930" s="203"/>
      <c r="J930" s="203"/>
      <c r="K930" s="204"/>
      <c r="L930" s="201"/>
      <c r="M930" s="201"/>
      <c r="N930" s="201"/>
      <c r="O930" s="201"/>
      <c r="P930" s="113"/>
      <c r="Q930" s="113"/>
      <c r="T930" s="201"/>
      <c r="U930" s="113"/>
      <c r="V930" s="113"/>
      <c r="W930" s="113"/>
      <c r="X930" s="113"/>
      <c r="Y930" s="113"/>
      <c r="Z930" s="113"/>
      <c r="AA930" s="113"/>
      <c r="AB930" s="201"/>
      <c r="AC930" s="113"/>
      <c r="AD930" s="113"/>
      <c r="AE930" s="113"/>
      <c r="AF930" s="113"/>
    </row>
    <row r="931" spans="2:32" x14ac:dyDescent="0.2">
      <c r="B931" s="200"/>
      <c r="C931" s="113"/>
      <c r="D931" s="201"/>
      <c r="E931" s="201"/>
      <c r="F931" s="113"/>
      <c r="G931" s="113"/>
      <c r="H931" s="113"/>
      <c r="I931" s="203"/>
      <c r="J931" s="203"/>
      <c r="K931" s="204"/>
      <c r="L931" s="201"/>
      <c r="M931" s="201"/>
      <c r="N931" s="201"/>
      <c r="O931" s="201"/>
      <c r="P931" s="113"/>
      <c r="Q931" s="113"/>
      <c r="T931" s="201"/>
      <c r="U931" s="113"/>
      <c r="V931" s="113"/>
      <c r="W931" s="113"/>
      <c r="X931" s="113"/>
      <c r="Y931" s="113"/>
      <c r="Z931" s="113"/>
      <c r="AA931" s="113"/>
      <c r="AB931" s="201"/>
      <c r="AC931" s="113"/>
      <c r="AD931" s="113"/>
      <c r="AE931" s="113"/>
      <c r="AF931" s="113"/>
    </row>
    <row r="932" spans="2:32" x14ac:dyDescent="0.2">
      <c r="B932" s="200"/>
      <c r="C932" s="113"/>
      <c r="D932" s="201"/>
      <c r="E932" s="201"/>
      <c r="F932" s="113"/>
      <c r="G932" s="113"/>
      <c r="H932" s="113"/>
      <c r="I932" s="203"/>
      <c r="J932" s="203"/>
      <c r="K932" s="204"/>
      <c r="L932" s="201"/>
      <c r="M932" s="201"/>
      <c r="N932" s="201"/>
      <c r="O932" s="201"/>
      <c r="P932" s="113"/>
      <c r="Q932" s="113"/>
      <c r="T932" s="201"/>
      <c r="U932" s="113"/>
      <c r="V932" s="113"/>
      <c r="W932" s="113"/>
      <c r="X932" s="113"/>
      <c r="Y932" s="113"/>
      <c r="Z932" s="113"/>
      <c r="AA932" s="113"/>
      <c r="AB932" s="201"/>
      <c r="AC932" s="113"/>
      <c r="AD932" s="113"/>
      <c r="AE932" s="113"/>
      <c r="AF932" s="113"/>
    </row>
    <row r="933" spans="2:32" x14ac:dyDescent="0.2">
      <c r="B933" s="200"/>
      <c r="C933" s="113"/>
      <c r="D933" s="201"/>
      <c r="E933" s="201"/>
      <c r="F933" s="113"/>
      <c r="G933" s="113"/>
      <c r="H933" s="113"/>
      <c r="I933" s="203"/>
      <c r="J933" s="203"/>
      <c r="K933" s="204"/>
      <c r="L933" s="201"/>
      <c r="M933" s="201"/>
      <c r="N933" s="201"/>
      <c r="O933" s="201"/>
      <c r="P933" s="113"/>
      <c r="Q933" s="113"/>
      <c r="T933" s="201"/>
      <c r="U933" s="113"/>
      <c r="V933" s="113"/>
      <c r="W933" s="113"/>
      <c r="X933" s="113"/>
      <c r="Y933" s="113"/>
      <c r="Z933" s="113"/>
      <c r="AA933" s="113"/>
      <c r="AB933" s="201"/>
      <c r="AC933" s="113"/>
      <c r="AD933" s="113"/>
      <c r="AE933" s="113"/>
      <c r="AF933" s="113"/>
    </row>
    <row r="934" spans="2:32" x14ac:dyDescent="0.2">
      <c r="B934" s="200"/>
      <c r="C934" s="113"/>
      <c r="D934" s="201"/>
      <c r="E934" s="201"/>
      <c r="F934" s="113"/>
      <c r="G934" s="113"/>
      <c r="H934" s="113"/>
      <c r="I934" s="203"/>
      <c r="J934" s="203"/>
      <c r="K934" s="204"/>
      <c r="L934" s="201"/>
      <c r="M934" s="201"/>
      <c r="N934" s="201"/>
      <c r="O934" s="201"/>
      <c r="P934" s="113"/>
      <c r="Q934" s="113"/>
      <c r="T934" s="201"/>
      <c r="U934" s="113"/>
      <c r="V934" s="113"/>
      <c r="W934" s="113"/>
      <c r="X934" s="113"/>
      <c r="Y934" s="113"/>
      <c r="Z934" s="113"/>
      <c r="AA934" s="113"/>
      <c r="AB934" s="201"/>
      <c r="AC934" s="113"/>
      <c r="AD934" s="113"/>
      <c r="AE934" s="113"/>
      <c r="AF934" s="113"/>
    </row>
    <row r="935" spans="2:32" x14ac:dyDescent="0.2">
      <c r="B935" s="200"/>
      <c r="C935" s="113"/>
      <c r="D935" s="201"/>
      <c r="E935" s="201"/>
      <c r="F935" s="113"/>
      <c r="G935" s="113"/>
      <c r="H935" s="113"/>
      <c r="I935" s="203"/>
      <c r="J935" s="203"/>
      <c r="K935" s="204"/>
      <c r="L935" s="201"/>
      <c r="M935" s="201"/>
      <c r="N935" s="201"/>
      <c r="O935" s="201"/>
      <c r="P935" s="113"/>
      <c r="Q935" s="113"/>
      <c r="T935" s="201"/>
      <c r="U935" s="113"/>
      <c r="V935" s="113"/>
      <c r="W935" s="113"/>
      <c r="X935" s="113"/>
      <c r="Y935" s="113"/>
      <c r="Z935" s="113"/>
      <c r="AA935" s="113"/>
      <c r="AB935" s="201"/>
      <c r="AC935" s="113"/>
      <c r="AD935" s="113"/>
      <c r="AE935" s="113"/>
      <c r="AF935" s="113"/>
    </row>
    <row r="936" spans="2:32" x14ac:dyDescent="0.2">
      <c r="B936" s="200"/>
      <c r="C936" s="113"/>
      <c r="D936" s="201"/>
      <c r="E936" s="201"/>
      <c r="F936" s="113"/>
      <c r="G936" s="113"/>
      <c r="H936" s="113"/>
      <c r="I936" s="203"/>
      <c r="J936" s="203"/>
      <c r="K936" s="204"/>
      <c r="L936" s="201"/>
      <c r="M936" s="201"/>
      <c r="N936" s="201"/>
      <c r="O936" s="201"/>
      <c r="P936" s="113"/>
      <c r="Q936" s="113"/>
      <c r="T936" s="201"/>
      <c r="U936" s="113"/>
      <c r="V936" s="113"/>
      <c r="W936" s="113"/>
      <c r="X936" s="113"/>
      <c r="Y936" s="113"/>
      <c r="Z936" s="113"/>
      <c r="AA936" s="113"/>
      <c r="AB936" s="201"/>
      <c r="AC936" s="113"/>
      <c r="AD936" s="113"/>
      <c r="AE936" s="113"/>
      <c r="AF936" s="113"/>
    </row>
    <row r="937" spans="2:32" x14ac:dyDescent="0.2">
      <c r="B937" s="200"/>
      <c r="C937" s="113"/>
      <c r="D937" s="201"/>
      <c r="E937" s="201"/>
      <c r="F937" s="113"/>
      <c r="G937" s="113"/>
      <c r="H937" s="113"/>
      <c r="I937" s="203"/>
      <c r="J937" s="203"/>
      <c r="K937" s="204"/>
      <c r="L937" s="201"/>
      <c r="M937" s="201"/>
      <c r="N937" s="201"/>
      <c r="O937" s="201"/>
      <c r="P937" s="113"/>
      <c r="Q937" s="113"/>
      <c r="T937" s="201"/>
      <c r="U937" s="113"/>
      <c r="V937" s="113"/>
      <c r="W937" s="113"/>
      <c r="X937" s="113"/>
      <c r="Y937" s="113"/>
      <c r="Z937" s="113"/>
      <c r="AA937" s="113"/>
      <c r="AB937" s="201"/>
      <c r="AC937" s="113"/>
      <c r="AD937" s="113"/>
      <c r="AE937" s="113"/>
      <c r="AF937" s="113"/>
    </row>
    <row r="938" spans="2:32" x14ac:dyDescent="0.2">
      <c r="B938" s="200"/>
      <c r="C938" s="113"/>
      <c r="D938" s="201"/>
      <c r="E938" s="201"/>
      <c r="F938" s="113"/>
      <c r="G938" s="113"/>
      <c r="H938" s="113"/>
      <c r="I938" s="203"/>
      <c r="J938" s="203"/>
      <c r="K938" s="204"/>
      <c r="L938" s="201"/>
      <c r="M938" s="201"/>
      <c r="N938" s="201"/>
      <c r="O938" s="201"/>
      <c r="P938" s="113"/>
      <c r="Q938" s="113"/>
      <c r="T938" s="201"/>
      <c r="U938" s="113"/>
      <c r="V938" s="113"/>
      <c r="W938" s="113"/>
      <c r="X938" s="113"/>
      <c r="Y938" s="113"/>
      <c r="Z938" s="113"/>
      <c r="AA938" s="113"/>
      <c r="AB938" s="201"/>
      <c r="AC938" s="113"/>
      <c r="AD938" s="113"/>
      <c r="AE938" s="113"/>
      <c r="AF938" s="113"/>
    </row>
    <row r="939" spans="2:32" x14ac:dyDescent="0.2">
      <c r="B939" s="200"/>
      <c r="C939" s="113"/>
      <c r="D939" s="201"/>
      <c r="E939" s="201"/>
      <c r="F939" s="113"/>
      <c r="G939" s="113"/>
      <c r="H939" s="113"/>
      <c r="I939" s="203"/>
      <c r="J939" s="203"/>
      <c r="K939" s="204"/>
      <c r="L939" s="201"/>
      <c r="M939" s="201"/>
      <c r="N939" s="201"/>
      <c r="O939" s="201"/>
      <c r="P939" s="113"/>
      <c r="Q939" s="113"/>
      <c r="T939" s="201"/>
      <c r="U939" s="113"/>
      <c r="V939" s="113"/>
      <c r="W939" s="113"/>
      <c r="X939" s="113"/>
      <c r="Y939" s="113"/>
      <c r="Z939" s="113"/>
      <c r="AA939" s="113"/>
      <c r="AB939" s="201"/>
      <c r="AC939" s="113"/>
      <c r="AD939" s="113"/>
      <c r="AE939" s="113"/>
      <c r="AF939" s="113"/>
    </row>
    <row r="940" spans="2:32" x14ac:dyDescent="0.2">
      <c r="B940" s="200"/>
      <c r="C940" s="113"/>
      <c r="D940" s="201"/>
      <c r="E940" s="201"/>
      <c r="F940" s="113"/>
      <c r="G940" s="113"/>
      <c r="H940" s="113"/>
      <c r="I940" s="203"/>
      <c r="J940" s="203"/>
      <c r="K940" s="204"/>
      <c r="L940" s="201"/>
      <c r="M940" s="201"/>
      <c r="N940" s="201"/>
      <c r="O940" s="201"/>
      <c r="P940" s="113"/>
      <c r="Q940" s="113"/>
      <c r="T940" s="201"/>
      <c r="U940" s="113"/>
      <c r="V940" s="113"/>
      <c r="W940" s="113"/>
      <c r="X940" s="113"/>
      <c r="Y940" s="113"/>
      <c r="Z940" s="113"/>
      <c r="AA940" s="113"/>
      <c r="AB940" s="201"/>
      <c r="AC940" s="113"/>
      <c r="AD940" s="113"/>
      <c r="AE940" s="113"/>
      <c r="AF940" s="113"/>
    </row>
    <row r="941" spans="2:32" x14ac:dyDescent="0.2">
      <c r="B941" s="200"/>
      <c r="C941" s="113"/>
      <c r="D941" s="201"/>
      <c r="E941" s="201"/>
      <c r="F941" s="113"/>
      <c r="G941" s="113"/>
      <c r="H941" s="113"/>
      <c r="I941" s="203"/>
      <c r="J941" s="203"/>
      <c r="K941" s="204"/>
      <c r="L941" s="201"/>
      <c r="M941" s="201"/>
      <c r="N941" s="201"/>
      <c r="O941" s="201"/>
      <c r="P941" s="113"/>
      <c r="Q941" s="113"/>
      <c r="T941" s="201"/>
      <c r="U941" s="113"/>
      <c r="V941" s="113"/>
      <c r="W941" s="113"/>
      <c r="X941" s="113"/>
      <c r="Y941" s="113"/>
      <c r="Z941" s="113"/>
      <c r="AA941" s="113"/>
      <c r="AB941" s="201"/>
      <c r="AC941" s="113"/>
      <c r="AD941" s="113"/>
      <c r="AE941" s="113"/>
      <c r="AF941" s="113"/>
    </row>
    <row r="942" spans="2:32" x14ac:dyDescent="0.2">
      <c r="B942" s="200"/>
      <c r="C942" s="113"/>
      <c r="D942" s="201"/>
      <c r="E942" s="201"/>
      <c r="F942" s="113"/>
      <c r="G942" s="113"/>
      <c r="H942" s="113"/>
      <c r="I942" s="203"/>
      <c r="J942" s="203"/>
      <c r="K942" s="204"/>
      <c r="L942" s="201"/>
      <c r="M942" s="201"/>
      <c r="N942" s="201"/>
      <c r="O942" s="201"/>
      <c r="P942" s="113"/>
      <c r="Q942" s="113"/>
      <c r="T942" s="201"/>
      <c r="U942" s="113"/>
      <c r="V942" s="113"/>
      <c r="W942" s="113"/>
      <c r="X942" s="113"/>
      <c r="Y942" s="113"/>
      <c r="Z942" s="113"/>
      <c r="AA942" s="113"/>
      <c r="AB942" s="201"/>
      <c r="AC942" s="113"/>
      <c r="AD942" s="113"/>
      <c r="AE942" s="113"/>
      <c r="AF942" s="113"/>
    </row>
    <row r="943" spans="2:32" x14ac:dyDescent="0.2">
      <c r="B943" s="200"/>
      <c r="C943" s="113"/>
      <c r="D943" s="201"/>
      <c r="E943" s="201"/>
      <c r="F943" s="113"/>
      <c r="G943" s="113"/>
      <c r="H943" s="113"/>
      <c r="I943" s="203"/>
      <c r="J943" s="203"/>
      <c r="K943" s="204"/>
      <c r="L943" s="201"/>
      <c r="M943" s="201"/>
      <c r="N943" s="201"/>
      <c r="O943" s="201"/>
      <c r="P943" s="113"/>
      <c r="Q943" s="113"/>
      <c r="T943" s="201"/>
      <c r="U943" s="113"/>
      <c r="V943" s="113"/>
      <c r="W943" s="113"/>
      <c r="X943" s="113"/>
      <c r="Y943" s="113"/>
      <c r="Z943" s="113"/>
      <c r="AA943" s="113"/>
      <c r="AB943" s="201"/>
      <c r="AC943" s="113"/>
      <c r="AD943" s="113"/>
      <c r="AE943" s="113"/>
      <c r="AF943" s="113"/>
    </row>
    <row r="944" spans="2:32" x14ac:dyDescent="0.2">
      <c r="B944" s="200"/>
      <c r="C944" s="113"/>
      <c r="D944" s="201"/>
      <c r="E944" s="201"/>
      <c r="F944" s="113"/>
      <c r="G944" s="113"/>
      <c r="H944" s="113"/>
      <c r="I944" s="203"/>
      <c r="J944" s="203"/>
      <c r="K944" s="204"/>
      <c r="L944" s="201"/>
      <c r="M944" s="201"/>
      <c r="N944" s="201"/>
      <c r="O944" s="201"/>
      <c r="P944" s="113"/>
      <c r="Q944" s="113"/>
      <c r="T944" s="201"/>
      <c r="U944" s="113"/>
      <c r="V944" s="113"/>
      <c r="W944" s="113"/>
      <c r="X944" s="113"/>
      <c r="Y944" s="113"/>
      <c r="Z944" s="113"/>
      <c r="AA944" s="113"/>
      <c r="AB944" s="201"/>
      <c r="AC944" s="113"/>
      <c r="AD944" s="113"/>
      <c r="AE944" s="113"/>
      <c r="AF944" s="113"/>
    </row>
    <row r="945" spans="2:32" x14ac:dyDescent="0.2">
      <c r="B945" s="200"/>
      <c r="C945" s="113"/>
      <c r="D945" s="201"/>
      <c r="E945" s="201"/>
      <c r="F945" s="113"/>
      <c r="G945" s="113"/>
      <c r="H945" s="113"/>
      <c r="I945" s="203"/>
      <c r="J945" s="203"/>
      <c r="K945" s="204"/>
      <c r="L945" s="201"/>
      <c r="M945" s="201"/>
      <c r="N945" s="201"/>
      <c r="O945" s="201"/>
      <c r="P945" s="113"/>
      <c r="Q945" s="113"/>
      <c r="T945" s="201"/>
      <c r="U945" s="113"/>
      <c r="V945" s="113"/>
      <c r="W945" s="113"/>
      <c r="X945" s="113"/>
      <c r="Y945" s="113"/>
      <c r="Z945" s="113"/>
      <c r="AA945" s="113"/>
      <c r="AB945" s="201"/>
      <c r="AC945" s="113"/>
      <c r="AD945" s="113"/>
      <c r="AE945" s="113"/>
      <c r="AF945" s="113"/>
    </row>
    <row r="946" spans="2:32" x14ac:dyDescent="0.2">
      <c r="B946" s="200"/>
      <c r="C946" s="113"/>
      <c r="D946" s="201"/>
      <c r="E946" s="201"/>
      <c r="F946" s="113"/>
      <c r="G946" s="113"/>
      <c r="H946" s="113"/>
      <c r="I946" s="203"/>
      <c r="J946" s="203"/>
      <c r="K946" s="204"/>
      <c r="L946" s="201"/>
      <c r="M946" s="201"/>
      <c r="N946" s="201"/>
      <c r="O946" s="201"/>
      <c r="P946" s="113"/>
      <c r="Q946" s="113"/>
      <c r="T946" s="201"/>
      <c r="U946" s="113"/>
      <c r="V946" s="113"/>
      <c r="W946" s="113"/>
      <c r="X946" s="113"/>
      <c r="Y946" s="113"/>
      <c r="Z946" s="113"/>
      <c r="AA946" s="113"/>
      <c r="AB946" s="201"/>
      <c r="AC946" s="113"/>
      <c r="AD946" s="113"/>
      <c r="AE946" s="113"/>
      <c r="AF946" s="113"/>
    </row>
    <row r="947" spans="2:32" x14ac:dyDescent="0.2">
      <c r="B947" s="200"/>
      <c r="C947" s="113"/>
      <c r="D947" s="201"/>
      <c r="E947" s="201"/>
      <c r="F947" s="113"/>
      <c r="G947" s="113"/>
      <c r="H947" s="113"/>
      <c r="I947" s="203"/>
      <c r="J947" s="203"/>
      <c r="K947" s="204"/>
      <c r="L947" s="201"/>
      <c r="M947" s="201"/>
      <c r="N947" s="201"/>
      <c r="O947" s="201"/>
      <c r="P947" s="113"/>
      <c r="Q947" s="113"/>
      <c r="T947" s="201"/>
      <c r="U947" s="113"/>
      <c r="V947" s="113"/>
      <c r="W947" s="113"/>
      <c r="X947" s="113"/>
      <c r="Y947" s="113"/>
      <c r="Z947" s="113"/>
      <c r="AA947" s="113"/>
      <c r="AB947" s="201"/>
      <c r="AC947" s="113"/>
      <c r="AD947" s="113"/>
      <c r="AE947" s="113"/>
      <c r="AF947" s="113"/>
    </row>
    <row r="948" spans="2:32" x14ac:dyDescent="0.2">
      <c r="B948" s="200"/>
      <c r="C948" s="113"/>
      <c r="D948" s="201"/>
      <c r="E948" s="201"/>
      <c r="F948" s="113"/>
      <c r="G948" s="113"/>
      <c r="H948" s="113"/>
      <c r="I948" s="203"/>
      <c r="J948" s="203"/>
      <c r="K948" s="204"/>
      <c r="L948" s="201"/>
      <c r="M948" s="201"/>
      <c r="N948" s="201"/>
      <c r="O948" s="201"/>
      <c r="P948" s="113"/>
      <c r="Q948" s="113"/>
      <c r="T948" s="201"/>
      <c r="U948" s="113"/>
      <c r="V948" s="113"/>
      <c r="W948" s="113"/>
      <c r="X948" s="113"/>
      <c r="Y948" s="113"/>
      <c r="Z948" s="113"/>
      <c r="AA948" s="113"/>
      <c r="AB948" s="201"/>
      <c r="AC948" s="113"/>
      <c r="AD948" s="113"/>
      <c r="AE948" s="113"/>
      <c r="AF948" s="113"/>
    </row>
    <row r="949" spans="2:32" x14ac:dyDescent="0.2">
      <c r="B949" s="200"/>
      <c r="C949" s="113"/>
      <c r="D949" s="201"/>
      <c r="E949" s="201"/>
      <c r="F949" s="113"/>
      <c r="G949" s="113"/>
      <c r="H949" s="113"/>
      <c r="I949" s="203"/>
      <c r="J949" s="203"/>
      <c r="K949" s="204"/>
      <c r="L949" s="201"/>
      <c r="M949" s="201"/>
      <c r="N949" s="201"/>
      <c r="O949" s="201"/>
      <c r="P949" s="113"/>
      <c r="Q949" s="113"/>
      <c r="T949" s="201"/>
      <c r="U949" s="113"/>
      <c r="V949" s="113"/>
      <c r="W949" s="113"/>
      <c r="X949" s="113"/>
      <c r="Y949" s="113"/>
      <c r="Z949" s="113"/>
      <c r="AA949" s="113"/>
      <c r="AB949" s="201"/>
      <c r="AC949" s="113"/>
      <c r="AD949" s="113"/>
      <c r="AE949" s="113"/>
      <c r="AF949" s="113"/>
    </row>
    <row r="950" spans="2:32" x14ac:dyDescent="0.2">
      <c r="B950" s="200"/>
      <c r="C950" s="113"/>
      <c r="D950" s="201"/>
      <c r="E950" s="201"/>
      <c r="F950" s="113"/>
      <c r="G950" s="113"/>
      <c r="H950" s="113"/>
      <c r="I950" s="203"/>
      <c r="J950" s="203"/>
      <c r="K950" s="204"/>
      <c r="L950" s="201"/>
      <c r="M950" s="201"/>
      <c r="N950" s="201"/>
      <c r="O950" s="201"/>
      <c r="P950" s="113"/>
      <c r="Q950" s="113"/>
      <c r="T950" s="201"/>
      <c r="U950" s="113"/>
      <c r="V950" s="113"/>
      <c r="W950" s="113"/>
      <c r="X950" s="113"/>
      <c r="Y950" s="113"/>
      <c r="Z950" s="113"/>
      <c r="AA950" s="113"/>
      <c r="AB950" s="201"/>
      <c r="AC950" s="113"/>
      <c r="AD950" s="113"/>
      <c r="AE950" s="113"/>
      <c r="AF950" s="113"/>
    </row>
    <row r="951" spans="2:32" x14ac:dyDescent="0.2">
      <c r="B951" s="200"/>
      <c r="C951" s="113"/>
      <c r="D951" s="201"/>
      <c r="E951" s="201"/>
      <c r="F951" s="113"/>
      <c r="G951" s="113"/>
      <c r="H951" s="113"/>
      <c r="I951" s="203"/>
      <c r="J951" s="203"/>
      <c r="K951" s="204"/>
      <c r="L951" s="201"/>
      <c r="M951" s="201"/>
      <c r="N951" s="201"/>
      <c r="O951" s="201"/>
      <c r="P951" s="113"/>
      <c r="Q951" s="113"/>
      <c r="T951" s="201"/>
      <c r="U951" s="113"/>
      <c r="V951" s="113"/>
      <c r="W951" s="113"/>
      <c r="X951" s="113"/>
      <c r="Y951" s="113"/>
      <c r="Z951" s="113"/>
      <c r="AA951" s="113"/>
      <c r="AB951" s="201"/>
      <c r="AC951" s="113"/>
      <c r="AD951" s="113"/>
      <c r="AE951" s="113"/>
      <c r="AF951" s="113"/>
    </row>
    <row r="952" spans="2:32" x14ac:dyDescent="0.2">
      <c r="B952" s="200"/>
      <c r="C952" s="113"/>
      <c r="D952" s="201"/>
      <c r="E952" s="201"/>
      <c r="F952" s="113"/>
      <c r="G952" s="113"/>
      <c r="H952" s="113"/>
      <c r="I952" s="203"/>
      <c r="J952" s="203"/>
      <c r="K952" s="204"/>
      <c r="L952" s="201"/>
      <c r="M952" s="201"/>
      <c r="N952" s="201"/>
      <c r="O952" s="201"/>
      <c r="P952" s="113"/>
      <c r="Q952" s="113"/>
      <c r="T952" s="201"/>
      <c r="U952" s="113"/>
      <c r="V952" s="113"/>
      <c r="W952" s="113"/>
      <c r="X952" s="113"/>
      <c r="Y952" s="113"/>
      <c r="Z952" s="113"/>
      <c r="AA952" s="113"/>
      <c r="AB952" s="201"/>
      <c r="AC952" s="113"/>
      <c r="AD952" s="113"/>
      <c r="AE952" s="113"/>
      <c r="AF952" s="113"/>
    </row>
    <row r="953" spans="2:32" x14ac:dyDescent="0.2">
      <c r="B953" s="200"/>
      <c r="C953" s="113"/>
      <c r="D953" s="201"/>
      <c r="E953" s="201"/>
      <c r="F953" s="113"/>
      <c r="G953" s="113"/>
      <c r="H953" s="113"/>
      <c r="I953" s="203"/>
      <c r="J953" s="203"/>
      <c r="K953" s="204"/>
      <c r="L953" s="201"/>
      <c r="M953" s="201"/>
      <c r="N953" s="201"/>
      <c r="O953" s="201"/>
      <c r="P953" s="113"/>
      <c r="Q953" s="113"/>
      <c r="T953" s="201"/>
      <c r="U953" s="113"/>
      <c r="V953" s="113"/>
      <c r="W953" s="113"/>
      <c r="X953" s="113"/>
      <c r="Y953" s="113"/>
      <c r="Z953" s="113"/>
      <c r="AA953" s="113"/>
      <c r="AB953" s="201"/>
      <c r="AC953" s="113"/>
      <c r="AD953" s="113"/>
      <c r="AE953" s="113"/>
      <c r="AF953" s="113"/>
    </row>
    <row r="954" spans="2:32" x14ac:dyDescent="0.2">
      <c r="B954" s="200"/>
      <c r="C954" s="113"/>
      <c r="D954" s="201"/>
      <c r="E954" s="201"/>
      <c r="F954" s="113"/>
      <c r="G954" s="113"/>
      <c r="H954" s="113"/>
      <c r="I954" s="203"/>
      <c r="J954" s="203"/>
      <c r="K954" s="204"/>
      <c r="L954" s="201"/>
      <c r="M954" s="201"/>
      <c r="N954" s="201"/>
      <c r="O954" s="201"/>
      <c r="P954" s="113"/>
      <c r="Q954" s="113"/>
      <c r="T954" s="201"/>
      <c r="U954" s="113"/>
      <c r="V954" s="113"/>
      <c r="W954" s="113"/>
      <c r="X954" s="113"/>
      <c r="Y954" s="113"/>
      <c r="Z954" s="113"/>
      <c r="AA954" s="113"/>
      <c r="AB954" s="201"/>
      <c r="AC954" s="113"/>
      <c r="AD954" s="113"/>
      <c r="AE954" s="113"/>
      <c r="AF954" s="113"/>
    </row>
    <row r="955" spans="2:32" x14ac:dyDescent="0.2">
      <c r="B955" s="200"/>
      <c r="C955" s="113"/>
      <c r="D955" s="201"/>
      <c r="E955" s="201"/>
      <c r="F955" s="113"/>
      <c r="G955" s="113"/>
      <c r="H955" s="113"/>
      <c r="I955" s="203"/>
      <c r="J955" s="203"/>
      <c r="K955" s="204"/>
      <c r="L955" s="201"/>
      <c r="M955" s="201"/>
      <c r="N955" s="201"/>
      <c r="O955" s="201"/>
      <c r="P955" s="113"/>
      <c r="Q955" s="113"/>
      <c r="T955" s="201"/>
      <c r="U955" s="113"/>
      <c r="V955" s="113"/>
      <c r="W955" s="113"/>
      <c r="X955" s="113"/>
      <c r="Y955" s="113"/>
      <c r="Z955" s="113"/>
      <c r="AA955" s="113"/>
      <c r="AB955" s="201"/>
      <c r="AC955" s="113"/>
      <c r="AD955" s="113"/>
      <c r="AE955" s="113"/>
      <c r="AF955" s="113"/>
    </row>
    <row r="956" spans="2:32" x14ac:dyDescent="0.2">
      <c r="B956" s="200"/>
      <c r="C956" s="113"/>
      <c r="D956" s="201"/>
      <c r="E956" s="201"/>
      <c r="F956" s="113"/>
      <c r="G956" s="113"/>
      <c r="H956" s="113"/>
      <c r="I956" s="203"/>
      <c r="J956" s="203"/>
      <c r="K956" s="204"/>
      <c r="L956" s="201"/>
      <c r="M956" s="201"/>
      <c r="N956" s="201"/>
      <c r="O956" s="201"/>
      <c r="P956" s="113"/>
      <c r="Q956" s="113"/>
      <c r="T956" s="201"/>
      <c r="U956" s="113"/>
      <c r="V956" s="113"/>
      <c r="W956" s="113"/>
      <c r="X956" s="113"/>
      <c r="Y956" s="113"/>
      <c r="Z956" s="113"/>
      <c r="AA956" s="113"/>
      <c r="AB956" s="201"/>
      <c r="AC956" s="113"/>
      <c r="AD956" s="113"/>
      <c r="AE956" s="113"/>
      <c r="AF956" s="113"/>
    </row>
    <row r="957" spans="2:32" x14ac:dyDescent="0.2">
      <c r="B957" s="200"/>
      <c r="C957" s="113"/>
      <c r="D957" s="201"/>
      <c r="E957" s="201"/>
      <c r="F957" s="113"/>
      <c r="G957" s="113"/>
      <c r="H957" s="113"/>
      <c r="I957" s="203"/>
      <c r="J957" s="203"/>
      <c r="K957" s="204"/>
      <c r="L957" s="201"/>
      <c r="M957" s="201"/>
      <c r="N957" s="201"/>
      <c r="O957" s="201"/>
      <c r="P957" s="113"/>
      <c r="Q957" s="113"/>
      <c r="T957" s="201"/>
      <c r="U957" s="113"/>
      <c r="V957" s="113"/>
      <c r="W957" s="113"/>
      <c r="X957" s="113"/>
      <c r="Y957" s="113"/>
      <c r="Z957" s="113"/>
      <c r="AA957" s="113"/>
      <c r="AB957" s="201"/>
      <c r="AC957" s="113"/>
      <c r="AD957" s="113"/>
      <c r="AE957" s="113"/>
      <c r="AF957" s="113"/>
    </row>
    <row r="958" spans="2:32" x14ac:dyDescent="0.2">
      <c r="B958" s="200"/>
      <c r="C958" s="113"/>
      <c r="D958" s="201"/>
      <c r="E958" s="201"/>
      <c r="F958" s="113"/>
      <c r="G958" s="113"/>
      <c r="H958" s="113"/>
      <c r="I958" s="203"/>
      <c r="J958" s="203"/>
      <c r="K958" s="204"/>
      <c r="L958" s="201"/>
      <c r="M958" s="201"/>
      <c r="N958" s="201"/>
      <c r="O958" s="201"/>
      <c r="P958" s="113"/>
      <c r="Q958" s="113"/>
      <c r="T958" s="201"/>
      <c r="U958" s="113"/>
      <c r="V958" s="113"/>
      <c r="W958" s="113"/>
      <c r="X958" s="113"/>
      <c r="Y958" s="113"/>
      <c r="Z958" s="113"/>
      <c r="AA958" s="113"/>
      <c r="AB958" s="201"/>
      <c r="AC958" s="113"/>
      <c r="AD958" s="113"/>
      <c r="AE958" s="113"/>
      <c r="AF958" s="113"/>
    </row>
    <row r="959" spans="2:32" x14ac:dyDescent="0.2">
      <c r="B959" s="200"/>
      <c r="C959" s="113"/>
      <c r="D959" s="201"/>
      <c r="E959" s="201"/>
      <c r="F959" s="113"/>
      <c r="G959" s="113"/>
      <c r="H959" s="113"/>
      <c r="I959" s="203"/>
      <c r="J959" s="203"/>
      <c r="K959" s="204"/>
      <c r="L959" s="201"/>
      <c r="M959" s="201"/>
      <c r="N959" s="201"/>
      <c r="O959" s="201"/>
      <c r="P959" s="113"/>
      <c r="Q959" s="113"/>
      <c r="T959" s="201"/>
      <c r="U959" s="113"/>
      <c r="V959" s="113"/>
      <c r="W959" s="113"/>
      <c r="X959" s="113"/>
      <c r="Y959" s="113"/>
      <c r="Z959" s="113"/>
      <c r="AA959" s="113"/>
      <c r="AB959" s="201"/>
      <c r="AC959" s="113"/>
      <c r="AD959" s="113"/>
      <c r="AE959" s="113"/>
      <c r="AF959" s="113"/>
    </row>
    <row r="960" spans="2:32" x14ac:dyDescent="0.2">
      <c r="B960" s="200"/>
      <c r="C960" s="113"/>
      <c r="D960" s="201"/>
      <c r="E960" s="201"/>
      <c r="F960" s="113"/>
      <c r="G960" s="113"/>
      <c r="H960" s="113"/>
      <c r="I960" s="203"/>
      <c r="J960" s="203"/>
      <c r="K960" s="204"/>
      <c r="L960" s="201"/>
      <c r="M960" s="201"/>
      <c r="N960" s="201"/>
      <c r="O960" s="201"/>
      <c r="P960" s="113"/>
      <c r="Q960" s="113"/>
      <c r="T960" s="201"/>
      <c r="U960" s="113"/>
      <c r="V960" s="113"/>
      <c r="W960" s="113"/>
      <c r="X960" s="113"/>
      <c r="Y960" s="113"/>
      <c r="Z960" s="113"/>
      <c r="AA960" s="113"/>
      <c r="AB960" s="201"/>
      <c r="AC960" s="113"/>
      <c r="AD960" s="113"/>
      <c r="AE960" s="113"/>
      <c r="AF960" s="113"/>
    </row>
    <row r="961" spans="2:32" x14ac:dyDescent="0.2">
      <c r="B961" s="200"/>
      <c r="C961" s="113"/>
      <c r="D961" s="201"/>
      <c r="E961" s="201"/>
      <c r="F961" s="113"/>
      <c r="G961" s="113"/>
      <c r="H961" s="113"/>
      <c r="I961" s="203"/>
      <c r="J961" s="203"/>
      <c r="K961" s="204"/>
      <c r="L961" s="201"/>
      <c r="M961" s="201"/>
      <c r="N961" s="201"/>
      <c r="O961" s="201"/>
      <c r="P961" s="113"/>
      <c r="Q961" s="113"/>
      <c r="T961" s="201"/>
      <c r="U961" s="113"/>
      <c r="V961" s="113"/>
      <c r="W961" s="113"/>
      <c r="X961" s="113"/>
      <c r="Y961" s="113"/>
      <c r="Z961" s="113"/>
      <c r="AA961" s="113"/>
      <c r="AB961" s="201"/>
      <c r="AC961" s="113"/>
      <c r="AD961" s="113"/>
      <c r="AE961" s="113"/>
      <c r="AF961" s="113"/>
    </row>
    <row r="962" spans="2:32" x14ac:dyDescent="0.2">
      <c r="B962" s="200"/>
      <c r="C962" s="113"/>
      <c r="D962" s="201"/>
      <c r="E962" s="201"/>
      <c r="F962" s="113"/>
      <c r="G962" s="113"/>
      <c r="H962" s="113"/>
      <c r="I962" s="203"/>
      <c r="J962" s="203"/>
      <c r="K962" s="204"/>
      <c r="L962" s="201"/>
      <c r="M962" s="201"/>
      <c r="N962" s="201"/>
      <c r="O962" s="201"/>
      <c r="P962" s="113"/>
      <c r="Q962" s="113"/>
      <c r="T962" s="201"/>
      <c r="U962" s="113"/>
      <c r="V962" s="113"/>
      <c r="W962" s="113"/>
      <c r="X962" s="113"/>
      <c r="Y962" s="113"/>
      <c r="Z962" s="113"/>
      <c r="AA962" s="113"/>
      <c r="AB962" s="201"/>
      <c r="AC962" s="113"/>
      <c r="AD962" s="113"/>
      <c r="AE962" s="113"/>
      <c r="AF962" s="113"/>
    </row>
    <row r="963" spans="2:32" x14ac:dyDescent="0.2">
      <c r="B963" s="200"/>
      <c r="C963" s="113"/>
      <c r="D963" s="201"/>
      <c r="E963" s="201"/>
      <c r="F963" s="113"/>
      <c r="G963" s="113"/>
      <c r="H963" s="113"/>
      <c r="I963" s="203"/>
      <c r="J963" s="203"/>
      <c r="K963" s="204"/>
      <c r="L963" s="201"/>
      <c r="M963" s="201"/>
      <c r="N963" s="201"/>
      <c r="O963" s="201"/>
      <c r="P963" s="113"/>
      <c r="Q963" s="113"/>
      <c r="T963" s="201"/>
      <c r="U963" s="113"/>
      <c r="V963" s="113"/>
      <c r="W963" s="113"/>
      <c r="X963" s="113"/>
      <c r="Y963" s="113"/>
      <c r="Z963" s="113"/>
      <c r="AA963" s="113"/>
      <c r="AB963" s="201"/>
      <c r="AC963" s="113"/>
      <c r="AD963" s="113"/>
      <c r="AE963" s="113"/>
      <c r="AF963" s="113"/>
    </row>
    <row r="964" spans="2:32" x14ac:dyDescent="0.2">
      <c r="B964" s="200"/>
      <c r="C964" s="113"/>
      <c r="D964" s="201"/>
      <c r="E964" s="201"/>
      <c r="F964" s="113"/>
      <c r="G964" s="113"/>
      <c r="H964" s="113"/>
      <c r="I964" s="203"/>
      <c r="J964" s="203"/>
      <c r="K964" s="204"/>
      <c r="L964" s="201"/>
      <c r="M964" s="201"/>
      <c r="N964" s="201"/>
      <c r="O964" s="201"/>
      <c r="P964" s="113"/>
      <c r="Q964" s="113"/>
      <c r="T964" s="201"/>
      <c r="U964" s="113"/>
      <c r="V964" s="113"/>
      <c r="W964" s="113"/>
      <c r="X964" s="113"/>
      <c r="Y964" s="113"/>
      <c r="Z964" s="113"/>
      <c r="AA964" s="113"/>
      <c r="AB964" s="201"/>
      <c r="AC964" s="113"/>
      <c r="AD964" s="113"/>
      <c r="AE964" s="113"/>
      <c r="AF964" s="113"/>
    </row>
    <row r="965" spans="2:32" x14ac:dyDescent="0.2">
      <c r="B965" s="200"/>
      <c r="C965" s="113"/>
      <c r="D965" s="201"/>
      <c r="E965" s="201"/>
      <c r="F965" s="113"/>
      <c r="G965" s="113"/>
      <c r="H965" s="113"/>
      <c r="I965" s="203"/>
      <c r="J965" s="203"/>
      <c r="K965" s="204"/>
      <c r="L965" s="201"/>
      <c r="M965" s="201"/>
      <c r="N965" s="201"/>
      <c r="O965" s="201"/>
      <c r="P965" s="113"/>
      <c r="Q965" s="113"/>
      <c r="T965" s="201"/>
      <c r="U965" s="113"/>
      <c r="V965" s="113"/>
      <c r="W965" s="113"/>
      <c r="X965" s="113"/>
      <c r="Y965" s="113"/>
      <c r="Z965" s="113"/>
      <c r="AA965" s="113"/>
      <c r="AB965" s="201"/>
      <c r="AC965" s="113"/>
      <c r="AD965" s="113"/>
      <c r="AE965" s="113"/>
      <c r="AF965" s="113"/>
    </row>
    <row r="966" spans="2:32" x14ac:dyDescent="0.2">
      <c r="B966" s="200"/>
      <c r="C966" s="113"/>
      <c r="D966" s="201"/>
      <c r="E966" s="201"/>
      <c r="F966" s="113"/>
      <c r="G966" s="113"/>
      <c r="H966" s="113"/>
      <c r="I966" s="203"/>
      <c r="J966" s="203"/>
      <c r="K966" s="204"/>
      <c r="L966" s="201"/>
      <c r="M966" s="201"/>
      <c r="N966" s="201"/>
      <c r="O966" s="201"/>
      <c r="P966" s="113"/>
      <c r="Q966" s="113"/>
      <c r="T966" s="201"/>
      <c r="U966" s="113"/>
      <c r="V966" s="113"/>
      <c r="W966" s="113"/>
      <c r="X966" s="113"/>
      <c r="Y966" s="113"/>
      <c r="Z966" s="113"/>
      <c r="AA966" s="113"/>
      <c r="AB966" s="201"/>
      <c r="AC966" s="113"/>
      <c r="AD966" s="113"/>
      <c r="AE966" s="113"/>
      <c r="AF966" s="113"/>
    </row>
    <row r="967" spans="2:32" x14ac:dyDescent="0.2">
      <c r="B967" s="200"/>
      <c r="C967" s="113"/>
      <c r="D967" s="201"/>
      <c r="E967" s="201"/>
      <c r="F967" s="113"/>
      <c r="G967" s="113"/>
      <c r="H967" s="113"/>
      <c r="I967" s="203"/>
      <c r="J967" s="203"/>
      <c r="K967" s="204"/>
      <c r="L967" s="201"/>
      <c r="M967" s="201"/>
      <c r="N967" s="201"/>
      <c r="O967" s="201"/>
      <c r="P967" s="113"/>
      <c r="Q967" s="113"/>
      <c r="T967" s="201"/>
      <c r="U967" s="113"/>
      <c r="V967" s="113"/>
      <c r="W967" s="113"/>
      <c r="X967" s="113"/>
      <c r="Y967" s="113"/>
      <c r="Z967" s="113"/>
      <c r="AA967" s="113"/>
      <c r="AB967" s="201"/>
      <c r="AC967" s="113"/>
      <c r="AD967" s="113"/>
      <c r="AE967" s="113"/>
      <c r="AF967" s="113"/>
    </row>
    <row r="968" spans="2:32" x14ac:dyDescent="0.2">
      <c r="B968" s="200"/>
      <c r="C968" s="113"/>
      <c r="D968" s="201"/>
      <c r="E968" s="201"/>
      <c r="F968" s="113"/>
      <c r="G968" s="113"/>
      <c r="H968" s="113"/>
      <c r="I968" s="203"/>
      <c r="J968" s="203"/>
      <c r="K968" s="204"/>
      <c r="L968" s="201"/>
      <c r="M968" s="201"/>
      <c r="N968" s="201"/>
      <c r="O968" s="201"/>
      <c r="P968" s="113"/>
      <c r="Q968" s="113"/>
      <c r="T968" s="201"/>
      <c r="U968" s="113"/>
      <c r="V968" s="113"/>
      <c r="W968" s="113"/>
      <c r="X968" s="113"/>
      <c r="Y968" s="113"/>
      <c r="Z968" s="113"/>
      <c r="AA968" s="113"/>
      <c r="AB968" s="201"/>
      <c r="AC968" s="113"/>
      <c r="AD968" s="113"/>
      <c r="AE968" s="113"/>
      <c r="AF968" s="113"/>
    </row>
    <row r="969" spans="2:32" x14ac:dyDescent="0.2">
      <c r="B969" s="200"/>
      <c r="C969" s="113"/>
      <c r="D969" s="201"/>
      <c r="E969" s="201"/>
      <c r="F969" s="113"/>
      <c r="G969" s="113"/>
      <c r="H969" s="113"/>
      <c r="I969" s="203"/>
      <c r="J969" s="203"/>
      <c r="K969" s="204"/>
      <c r="L969" s="201"/>
      <c r="M969" s="201"/>
      <c r="N969" s="201"/>
      <c r="O969" s="201"/>
      <c r="P969" s="113"/>
      <c r="Q969" s="113"/>
      <c r="T969" s="201"/>
      <c r="U969" s="113"/>
      <c r="V969" s="113"/>
      <c r="W969" s="113"/>
      <c r="X969" s="113"/>
      <c r="Y969" s="113"/>
      <c r="Z969" s="113"/>
      <c r="AA969" s="113"/>
      <c r="AB969" s="201"/>
      <c r="AC969" s="113"/>
      <c r="AD969" s="113"/>
      <c r="AE969" s="113"/>
      <c r="AF969" s="113"/>
    </row>
    <row r="970" spans="2:32" x14ac:dyDescent="0.2">
      <c r="B970" s="200"/>
      <c r="C970" s="113"/>
      <c r="D970" s="201"/>
      <c r="E970" s="201"/>
      <c r="F970" s="113"/>
      <c r="G970" s="113"/>
      <c r="H970" s="113"/>
      <c r="I970" s="203"/>
      <c r="J970" s="203"/>
      <c r="K970" s="204"/>
      <c r="L970" s="201"/>
      <c r="M970" s="201"/>
      <c r="N970" s="201"/>
      <c r="O970" s="201"/>
      <c r="P970" s="113"/>
      <c r="Q970" s="113"/>
      <c r="T970" s="201"/>
      <c r="U970" s="113"/>
      <c r="V970" s="113"/>
      <c r="W970" s="113"/>
      <c r="X970" s="113"/>
      <c r="Y970" s="113"/>
      <c r="Z970" s="113"/>
      <c r="AA970" s="113"/>
      <c r="AB970" s="201"/>
      <c r="AC970" s="113"/>
      <c r="AD970" s="113"/>
      <c r="AE970" s="113"/>
      <c r="AF970" s="113"/>
    </row>
    <row r="971" spans="2:32" x14ac:dyDescent="0.2">
      <c r="B971" s="200"/>
      <c r="C971" s="113"/>
      <c r="D971" s="201"/>
      <c r="E971" s="201"/>
      <c r="F971" s="113"/>
      <c r="G971" s="113"/>
      <c r="H971" s="113"/>
      <c r="I971" s="203"/>
      <c r="J971" s="203"/>
      <c r="K971" s="204"/>
      <c r="L971" s="201"/>
      <c r="M971" s="201"/>
      <c r="N971" s="201"/>
      <c r="O971" s="201"/>
      <c r="P971" s="113"/>
      <c r="Q971" s="113"/>
      <c r="T971" s="201"/>
      <c r="U971" s="113"/>
      <c r="V971" s="113"/>
      <c r="W971" s="113"/>
      <c r="X971" s="113"/>
      <c r="Y971" s="113"/>
      <c r="Z971" s="113"/>
      <c r="AA971" s="113"/>
      <c r="AB971" s="201"/>
      <c r="AC971" s="113"/>
      <c r="AD971" s="113"/>
      <c r="AE971" s="113"/>
      <c r="AF971" s="113"/>
    </row>
    <row r="972" spans="2:32" x14ac:dyDescent="0.2">
      <c r="B972" s="200"/>
      <c r="C972" s="113"/>
      <c r="D972" s="201"/>
      <c r="E972" s="201"/>
      <c r="F972" s="113"/>
      <c r="G972" s="113"/>
      <c r="H972" s="113"/>
      <c r="I972" s="203"/>
      <c r="J972" s="203"/>
      <c r="K972" s="204"/>
      <c r="L972" s="201"/>
      <c r="M972" s="201"/>
      <c r="N972" s="201"/>
      <c r="O972" s="201"/>
      <c r="P972" s="113"/>
      <c r="Q972" s="113"/>
      <c r="T972" s="201"/>
      <c r="U972" s="113"/>
      <c r="V972" s="113"/>
      <c r="W972" s="113"/>
      <c r="X972" s="113"/>
      <c r="Y972" s="113"/>
      <c r="Z972" s="113"/>
      <c r="AA972" s="113"/>
      <c r="AB972" s="201"/>
      <c r="AC972" s="113"/>
      <c r="AD972" s="113"/>
      <c r="AE972" s="113"/>
      <c r="AF972" s="113"/>
    </row>
    <row r="973" spans="2:32" x14ac:dyDescent="0.2">
      <c r="B973" s="200"/>
      <c r="C973" s="113"/>
      <c r="D973" s="201"/>
      <c r="E973" s="201"/>
      <c r="F973" s="113"/>
      <c r="G973" s="113"/>
      <c r="H973" s="113"/>
      <c r="I973" s="203"/>
      <c r="J973" s="203"/>
      <c r="K973" s="204"/>
      <c r="L973" s="201"/>
      <c r="M973" s="201"/>
      <c r="N973" s="201"/>
      <c r="O973" s="201"/>
      <c r="P973" s="113"/>
      <c r="Q973" s="113"/>
      <c r="T973" s="201"/>
      <c r="U973" s="113"/>
      <c r="V973" s="113"/>
      <c r="W973" s="113"/>
      <c r="X973" s="113"/>
      <c r="Y973" s="113"/>
      <c r="Z973" s="113"/>
      <c r="AA973" s="113"/>
      <c r="AB973" s="201"/>
      <c r="AC973" s="113"/>
      <c r="AD973" s="113"/>
      <c r="AE973" s="113"/>
      <c r="AF973" s="113"/>
    </row>
    <row r="974" spans="2:32" x14ac:dyDescent="0.2">
      <c r="B974" s="200"/>
      <c r="C974" s="113"/>
      <c r="D974" s="201"/>
      <c r="E974" s="201"/>
      <c r="F974" s="113"/>
      <c r="G974" s="113"/>
      <c r="H974" s="113"/>
      <c r="I974" s="203"/>
      <c r="J974" s="203"/>
      <c r="K974" s="204"/>
      <c r="L974" s="201"/>
      <c r="M974" s="201"/>
      <c r="N974" s="201"/>
      <c r="O974" s="201"/>
      <c r="P974" s="113"/>
      <c r="Q974" s="113"/>
      <c r="T974" s="201"/>
      <c r="U974" s="113"/>
      <c r="V974" s="113"/>
      <c r="W974" s="113"/>
      <c r="X974" s="113"/>
      <c r="Y974" s="113"/>
      <c r="Z974" s="113"/>
      <c r="AA974" s="113"/>
      <c r="AB974" s="201"/>
      <c r="AC974" s="113"/>
      <c r="AD974" s="113"/>
      <c r="AE974" s="113"/>
      <c r="AF974" s="113"/>
    </row>
    <row r="975" spans="2:32" x14ac:dyDescent="0.2">
      <c r="B975" s="200"/>
      <c r="C975" s="113"/>
      <c r="D975" s="201"/>
      <c r="E975" s="201"/>
      <c r="F975" s="113"/>
      <c r="G975" s="113"/>
      <c r="H975" s="113"/>
      <c r="I975" s="203"/>
      <c r="J975" s="203"/>
      <c r="K975" s="204"/>
      <c r="L975" s="201"/>
      <c r="M975" s="201"/>
      <c r="N975" s="201"/>
      <c r="O975" s="201"/>
      <c r="P975" s="113"/>
      <c r="Q975" s="113"/>
      <c r="T975" s="201"/>
      <c r="U975" s="113"/>
      <c r="V975" s="113"/>
      <c r="W975" s="113"/>
      <c r="X975" s="113"/>
      <c r="Y975" s="113"/>
      <c r="Z975" s="113"/>
      <c r="AA975" s="113"/>
      <c r="AB975" s="201"/>
      <c r="AC975" s="113"/>
      <c r="AD975" s="113"/>
      <c r="AE975" s="113"/>
      <c r="AF975" s="113"/>
    </row>
    <row r="976" spans="2:32" x14ac:dyDescent="0.2">
      <c r="B976" s="200"/>
      <c r="C976" s="113"/>
      <c r="D976" s="201"/>
      <c r="E976" s="201"/>
      <c r="F976" s="113"/>
      <c r="G976" s="113"/>
      <c r="H976" s="113"/>
      <c r="I976" s="203"/>
      <c r="J976" s="203"/>
      <c r="K976" s="204"/>
      <c r="L976" s="201"/>
      <c r="M976" s="201"/>
      <c r="N976" s="201"/>
      <c r="O976" s="201"/>
      <c r="P976" s="113"/>
      <c r="Q976" s="113"/>
      <c r="T976" s="201"/>
      <c r="U976" s="113"/>
      <c r="V976" s="113"/>
      <c r="W976" s="113"/>
      <c r="X976" s="113"/>
      <c r="Y976" s="113"/>
      <c r="Z976" s="113"/>
      <c r="AA976" s="113"/>
      <c r="AB976" s="201"/>
      <c r="AC976" s="113"/>
      <c r="AD976" s="113"/>
      <c r="AE976" s="113"/>
      <c r="AF976" s="113"/>
    </row>
    <row r="977" spans="2:32" x14ac:dyDescent="0.2">
      <c r="B977" s="200"/>
      <c r="C977" s="113"/>
      <c r="D977" s="201"/>
      <c r="E977" s="201"/>
      <c r="F977" s="113"/>
      <c r="G977" s="113"/>
      <c r="H977" s="113"/>
      <c r="I977" s="203"/>
      <c r="J977" s="203"/>
      <c r="K977" s="204"/>
      <c r="L977" s="201"/>
      <c r="M977" s="201"/>
      <c r="N977" s="201"/>
      <c r="O977" s="201"/>
      <c r="P977" s="113"/>
      <c r="Q977" s="113"/>
      <c r="T977" s="201"/>
      <c r="U977" s="113"/>
      <c r="V977" s="113"/>
      <c r="W977" s="113"/>
      <c r="X977" s="113"/>
      <c r="Y977" s="113"/>
      <c r="Z977" s="113"/>
      <c r="AA977" s="113"/>
      <c r="AB977" s="201"/>
      <c r="AC977" s="113"/>
      <c r="AD977" s="113"/>
      <c r="AE977" s="113"/>
      <c r="AF977" s="113"/>
    </row>
    <row r="978" spans="2:32" x14ac:dyDescent="0.2">
      <c r="B978" s="200"/>
      <c r="C978" s="113"/>
      <c r="D978" s="201"/>
      <c r="E978" s="201"/>
      <c r="F978" s="113"/>
      <c r="G978" s="113"/>
      <c r="H978" s="113"/>
      <c r="I978" s="203"/>
      <c r="J978" s="203"/>
      <c r="K978" s="204"/>
      <c r="L978" s="201"/>
      <c r="M978" s="201"/>
      <c r="N978" s="201"/>
      <c r="O978" s="201"/>
      <c r="P978" s="113"/>
      <c r="Q978" s="113"/>
      <c r="T978" s="201"/>
      <c r="U978" s="113"/>
      <c r="V978" s="113"/>
      <c r="W978" s="113"/>
      <c r="X978" s="113"/>
      <c r="Y978" s="113"/>
      <c r="Z978" s="113"/>
      <c r="AA978" s="113"/>
      <c r="AB978" s="201"/>
      <c r="AC978" s="113"/>
      <c r="AD978" s="113"/>
      <c r="AE978" s="113"/>
      <c r="AF978" s="113"/>
    </row>
    <row r="979" spans="2:32" x14ac:dyDescent="0.2">
      <c r="B979" s="200"/>
      <c r="C979" s="113"/>
      <c r="D979" s="201"/>
      <c r="E979" s="201"/>
      <c r="F979" s="113"/>
      <c r="G979" s="113"/>
      <c r="H979" s="113"/>
      <c r="I979" s="203"/>
      <c r="J979" s="203"/>
      <c r="K979" s="204"/>
      <c r="L979" s="201"/>
      <c r="M979" s="201"/>
      <c r="N979" s="201"/>
      <c r="O979" s="201"/>
      <c r="P979" s="113"/>
      <c r="Q979" s="113"/>
      <c r="T979" s="201"/>
      <c r="U979" s="113"/>
      <c r="V979" s="113"/>
      <c r="W979" s="113"/>
      <c r="X979" s="113"/>
      <c r="Y979" s="113"/>
      <c r="Z979" s="113"/>
      <c r="AA979" s="113"/>
      <c r="AB979" s="201"/>
      <c r="AC979" s="113"/>
      <c r="AD979" s="113"/>
      <c r="AE979" s="113"/>
      <c r="AF979" s="113"/>
    </row>
    <row r="980" spans="2:32" x14ac:dyDescent="0.2">
      <c r="B980" s="200"/>
      <c r="C980" s="113"/>
      <c r="D980" s="201"/>
      <c r="E980" s="201"/>
      <c r="F980" s="113"/>
      <c r="G980" s="113"/>
      <c r="H980" s="113"/>
      <c r="I980" s="203"/>
      <c r="J980" s="203"/>
      <c r="K980" s="204"/>
      <c r="L980" s="201"/>
      <c r="M980" s="201"/>
      <c r="N980" s="201"/>
      <c r="O980" s="201"/>
      <c r="P980" s="113"/>
      <c r="Q980" s="113"/>
      <c r="T980" s="201"/>
      <c r="U980" s="113"/>
      <c r="V980" s="113"/>
      <c r="W980" s="113"/>
      <c r="X980" s="113"/>
      <c r="Y980" s="113"/>
      <c r="Z980" s="113"/>
      <c r="AA980" s="113"/>
      <c r="AB980" s="201"/>
      <c r="AC980" s="113"/>
      <c r="AD980" s="113"/>
      <c r="AE980" s="113"/>
      <c r="AF980" s="113"/>
    </row>
    <row r="981" spans="2:32" x14ac:dyDescent="0.2">
      <c r="B981" s="200"/>
      <c r="C981" s="113"/>
      <c r="D981" s="201"/>
      <c r="E981" s="201"/>
      <c r="F981" s="113"/>
      <c r="G981" s="113"/>
      <c r="H981" s="113"/>
      <c r="I981" s="203"/>
      <c r="J981" s="203"/>
      <c r="K981" s="204"/>
      <c r="L981" s="201"/>
      <c r="M981" s="201"/>
      <c r="N981" s="201"/>
      <c r="O981" s="201"/>
      <c r="P981" s="113"/>
      <c r="Q981" s="113"/>
      <c r="T981" s="201"/>
      <c r="U981" s="113"/>
      <c r="V981" s="113"/>
      <c r="W981" s="113"/>
      <c r="X981" s="113"/>
      <c r="Y981" s="113"/>
      <c r="Z981" s="113"/>
      <c r="AA981" s="113"/>
      <c r="AB981" s="201"/>
      <c r="AC981" s="113"/>
      <c r="AD981" s="113"/>
      <c r="AE981" s="113"/>
      <c r="AF981" s="113"/>
    </row>
    <row r="982" spans="2:32" x14ac:dyDescent="0.2">
      <c r="B982" s="200"/>
      <c r="C982" s="113"/>
      <c r="D982" s="201"/>
      <c r="E982" s="201"/>
      <c r="F982" s="113"/>
      <c r="G982" s="113"/>
      <c r="H982" s="113"/>
      <c r="I982" s="203"/>
      <c r="J982" s="203"/>
      <c r="K982" s="204"/>
      <c r="L982" s="201"/>
      <c r="M982" s="201"/>
      <c r="N982" s="201"/>
      <c r="O982" s="201"/>
      <c r="P982" s="113"/>
      <c r="Q982" s="113"/>
      <c r="T982" s="201"/>
      <c r="U982" s="113"/>
      <c r="V982" s="113"/>
      <c r="W982" s="113"/>
      <c r="X982" s="113"/>
      <c r="Y982" s="113"/>
      <c r="Z982" s="113"/>
      <c r="AA982" s="113"/>
      <c r="AB982" s="201"/>
      <c r="AC982" s="113"/>
      <c r="AD982" s="113"/>
      <c r="AE982" s="113"/>
      <c r="AF982" s="113"/>
    </row>
    <row r="983" spans="2:32" x14ac:dyDescent="0.2">
      <c r="B983" s="200"/>
      <c r="C983" s="113"/>
      <c r="D983" s="201"/>
      <c r="E983" s="201"/>
      <c r="F983" s="113"/>
      <c r="G983" s="113"/>
      <c r="H983" s="113"/>
      <c r="I983" s="203"/>
      <c r="J983" s="203"/>
      <c r="K983" s="204"/>
      <c r="L983" s="201"/>
      <c r="M983" s="201"/>
      <c r="N983" s="201"/>
      <c r="O983" s="201"/>
      <c r="P983" s="113"/>
      <c r="Q983" s="113"/>
      <c r="T983" s="201"/>
      <c r="U983" s="113"/>
      <c r="V983" s="113"/>
      <c r="W983" s="113"/>
      <c r="X983" s="113"/>
      <c r="Y983" s="113"/>
      <c r="Z983" s="113"/>
      <c r="AA983" s="113"/>
      <c r="AB983" s="201"/>
      <c r="AC983" s="113"/>
      <c r="AD983" s="113"/>
      <c r="AE983" s="113"/>
      <c r="AF983" s="113"/>
    </row>
    <row r="984" spans="2:32" x14ac:dyDescent="0.2">
      <c r="B984" s="200"/>
      <c r="C984" s="113"/>
      <c r="D984" s="201"/>
      <c r="E984" s="201"/>
      <c r="F984" s="113"/>
      <c r="G984" s="113"/>
      <c r="H984" s="113"/>
      <c r="I984" s="203"/>
      <c r="J984" s="203"/>
      <c r="K984" s="204"/>
      <c r="L984" s="201"/>
      <c r="M984" s="201"/>
      <c r="N984" s="201"/>
      <c r="O984" s="201"/>
      <c r="P984" s="113"/>
      <c r="Q984" s="113"/>
      <c r="T984" s="201"/>
      <c r="U984" s="113"/>
      <c r="V984" s="113"/>
      <c r="W984" s="113"/>
      <c r="X984" s="113"/>
      <c r="Y984" s="113"/>
      <c r="Z984" s="113"/>
      <c r="AA984" s="113"/>
      <c r="AB984" s="201"/>
      <c r="AC984" s="113"/>
      <c r="AD984" s="113"/>
      <c r="AE984" s="113"/>
      <c r="AF984" s="113"/>
    </row>
    <row r="985" spans="2:32" x14ac:dyDescent="0.2">
      <c r="B985" s="200"/>
      <c r="C985" s="113"/>
      <c r="D985" s="201"/>
      <c r="E985" s="201"/>
      <c r="F985" s="113"/>
      <c r="G985" s="113"/>
      <c r="H985" s="113"/>
      <c r="I985" s="203"/>
      <c r="J985" s="203"/>
      <c r="K985" s="204"/>
      <c r="L985" s="201"/>
      <c r="M985" s="201"/>
      <c r="N985" s="201"/>
      <c r="O985" s="201"/>
      <c r="P985" s="113"/>
      <c r="Q985" s="113"/>
      <c r="T985" s="201"/>
      <c r="U985" s="113"/>
      <c r="V985" s="113"/>
      <c r="W985" s="113"/>
      <c r="X985" s="113"/>
      <c r="Y985" s="113"/>
      <c r="Z985" s="113"/>
      <c r="AA985" s="113"/>
      <c r="AB985" s="201"/>
      <c r="AC985" s="113"/>
      <c r="AD985" s="113"/>
      <c r="AE985" s="113"/>
      <c r="AF985" s="113"/>
    </row>
    <row r="986" spans="2:32" x14ac:dyDescent="0.2">
      <c r="B986" s="200"/>
      <c r="C986" s="113"/>
      <c r="D986" s="201"/>
      <c r="E986" s="201"/>
      <c r="F986" s="113"/>
      <c r="G986" s="113"/>
      <c r="H986" s="113"/>
      <c r="I986" s="203"/>
      <c r="J986" s="203"/>
      <c r="K986" s="204"/>
      <c r="L986" s="201"/>
      <c r="M986" s="201"/>
      <c r="N986" s="201"/>
      <c r="O986" s="201"/>
      <c r="P986" s="113"/>
      <c r="Q986" s="113"/>
      <c r="T986" s="201"/>
      <c r="U986" s="113"/>
      <c r="V986" s="113"/>
      <c r="W986" s="113"/>
      <c r="X986" s="113"/>
      <c r="Y986" s="113"/>
      <c r="Z986" s="113"/>
      <c r="AA986" s="113"/>
      <c r="AB986" s="201"/>
      <c r="AC986" s="113"/>
      <c r="AD986" s="113"/>
      <c r="AE986" s="113"/>
      <c r="AF986" s="113"/>
    </row>
    <row r="987" spans="2:32" x14ac:dyDescent="0.2">
      <c r="B987" s="200"/>
      <c r="C987" s="113"/>
      <c r="D987" s="201"/>
      <c r="E987" s="201"/>
      <c r="F987" s="113"/>
      <c r="G987" s="113"/>
      <c r="H987" s="113"/>
      <c r="I987" s="203"/>
      <c r="J987" s="203"/>
      <c r="K987" s="204"/>
      <c r="L987" s="201"/>
      <c r="M987" s="201"/>
      <c r="N987" s="201"/>
      <c r="O987" s="201"/>
      <c r="P987" s="113"/>
      <c r="Q987" s="113"/>
      <c r="T987" s="201"/>
      <c r="U987" s="113"/>
      <c r="V987" s="113"/>
      <c r="W987" s="113"/>
      <c r="X987" s="113"/>
      <c r="Y987" s="113"/>
      <c r="Z987" s="113"/>
      <c r="AA987" s="113"/>
      <c r="AB987" s="201"/>
      <c r="AC987" s="113"/>
      <c r="AD987" s="113"/>
      <c r="AE987" s="113"/>
      <c r="AF987" s="113"/>
    </row>
    <row r="988" spans="2:32" x14ac:dyDescent="0.2">
      <c r="B988" s="200"/>
      <c r="C988" s="113"/>
      <c r="D988" s="201"/>
      <c r="E988" s="201"/>
      <c r="F988" s="113"/>
      <c r="G988" s="113"/>
      <c r="H988" s="113"/>
      <c r="I988" s="203"/>
      <c r="J988" s="203"/>
      <c r="K988" s="204"/>
      <c r="L988" s="201"/>
      <c r="M988" s="201"/>
      <c r="N988" s="201"/>
      <c r="O988" s="201"/>
      <c r="P988" s="113"/>
      <c r="Q988" s="113"/>
      <c r="T988" s="201"/>
      <c r="U988" s="113"/>
      <c r="V988" s="113"/>
      <c r="W988" s="113"/>
      <c r="X988" s="113"/>
      <c r="Y988" s="113"/>
      <c r="Z988" s="113"/>
      <c r="AA988" s="113"/>
      <c r="AB988" s="201"/>
      <c r="AC988" s="113"/>
      <c r="AD988" s="113"/>
      <c r="AE988" s="113"/>
      <c r="AF988" s="113"/>
    </row>
    <row r="989" spans="2:32" x14ac:dyDescent="0.2">
      <c r="B989" s="200"/>
      <c r="C989" s="113"/>
      <c r="D989" s="201"/>
      <c r="E989" s="201"/>
      <c r="F989" s="113"/>
      <c r="G989" s="113"/>
      <c r="H989" s="113"/>
      <c r="I989" s="203"/>
      <c r="J989" s="203"/>
      <c r="K989" s="204"/>
      <c r="L989" s="201"/>
      <c r="M989" s="201"/>
      <c r="N989" s="201"/>
      <c r="O989" s="201"/>
      <c r="P989" s="113"/>
      <c r="Q989" s="113"/>
      <c r="T989" s="201"/>
      <c r="U989" s="113"/>
      <c r="V989" s="113"/>
      <c r="W989" s="113"/>
      <c r="X989" s="113"/>
      <c r="Y989" s="113"/>
      <c r="Z989" s="113"/>
      <c r="AA989" s="113"/>
      <c r="AB989" s="201"/>
      <c r="AC989" s="113"/>
      <c r="AD989" s="113"/>
      <c r="AE989" s="113"/>
      <c r="AF989" s="113"/>
    </row>
    <row r="990" spans="2:32" x14ac:dyDescent="0.2">
      <c r="B990" s="200"/>
      <c r="C990" s="113"/>
      <c r="D990" s="201"/>
      <c r="E990" s="201"/>
      <c r="F990" s="113"/>
      <c r="G990" s="113"/>
      <c r="H990" s="113"/>
      <c r="I990" s="203"/>
      <c r="J990" s="203"/>
      <c r="K990" s="204"/>
      <c r="L990" s="201"/>
      <c r="M990" s="201"/>
      <c r="N990" s="201"/>
      <c r="O990" s="201"/>
      <c r="P990" s="113"/>
      <c r="Q990" s="113"/>
      <c r="T990" s="201"/>
      <c r="U990" s="113"/>
      <c r="V990" s="113"/>
      <c r="W990" s="113"/>
      <c r="X990" s="113"/>
      <c r="Y990" s="113"/>
      <c r="Z990" s="113"/>
      <c r="AA990" s="113"/>
      <c r="AB990" s="201"/>
      <c r="AC990" s="113"/>
      <c r="AD990" s="113"/>
      <c r="AE990" s="113"/>
      <c r="AF990" s="113"/>
    </row>
    <row r="991" spans="2:32" x14ac:dyDescent="0.2">
      <c r="B991" s="200"/>
      <c r="C991" s="113"/>
      <c r="D991" s="201"/>
      <c r="E991" s="201"/>
      <c r="F991" s="113"/>
      <c r="G991" s="113"/>
      <c r="H991" s="113"/>
      <c r="I991" s="203"/>
      <c r="J991" s="203"/>
      <c r="K991" s="204"/>
      <c r="L991" s="201"/>
      <c r="M991" s="201"/>
      <c r="N991" s="201"/>
      <c r="O991" s="201"/>
      <c r="P991" s="113"/>
      <c r="Q991" s="113"/>
      <c r="T991" s="201"/>
      <c r="U991" s="113"/>
      <c r="V991" s="113"/>
      <c r="W991" s="113"/>
      <c r="X991" s="113"/>
      <c r="Y991" s="113"/>
      <c r="Z991" s="113"/>
      <c r="AA991" s="113"/>
      <c r="AB991" s="201"/>
      <c r="AC991" s="113"/>
      <c r="AD991" s="113"/>
      <c r="AE991" s="113"/>
      <c r="AF991" s="113"/>
    </row>
    <row r="992" spans="2:32" x14ac:dyDescent="0.2">
      <c r="B992" s="200"/>
      <c r="C992" s="113"/>
      <c r="D992" s="201"/>
      <c r="E992" s="201"/>
      <c r="F992" s="113"/>
      <c r="G992" s="113"/>
      <c r="H992" s="113"/>
      <c r="I992" s="203"/>
      <c r="J992" s="203"/>
      <c r="K992" s="204"/>
      <c r="L992" s="201"/>
      <c r="M992" s="201"/>
      <c r="N992" s="201"/>
      <c r="O992" s="201"/>
      <c r="P992" s="113"/>
      <c r="Q992" s="113"/>
      <c r="T992" s="201"/>
      <c r="U992" s="113"/>
      <c r="V992" s="113"/>
      <c r="W992" s="113"/>
      <c r="X992" s="113"/>
      <c r="Y992" s="113"/>
      <c r="Z992" s="113"/>
      <c r="AA992" s="113"/>
      <c r="AB992" s="201"/>
      <c r="AC992" s="113"/>
      <c r="AD992" s="113"/>
      <c r="AE992" s="113"/>
      <c r="AF992" s="113"/>
    </row>
    <row r="993" spans="2:32" x14ac:dyDescent="0.2">
      <c r="B993" s="200"/>
      <c r="C993" s="113"/>
      <c r="D993" s="201"/>
      <c r="E993" s="201"/>
      <c r="F993" s="113"/>
      <c r="G993" s="113"/>
      <c r="H993" s="113"/>
      <c r="I993" s="203"/>
      <c r="J993" s="203"/>
      <c r="K993" s="204"/>
      <c r="L993" s="201"/>
      <c r="M993" s="201"/>
      <c r="N993" s="201"/>
      <c r="O993" s="201"/>
      <c r="P993" s="113"/>
      <c r="Q993" s="113"/>
      <c r="T993" s="201"/>
      <c r="U993" s="113"/>
      <c r="V993" s="113"/>
      <c r="W993" s="113"/>
      <c r="X993" s="113"/>
      <c r="Y993" s="113"/>
      <c r="Z993" s="113"/>
      <c r="AA993" s="113"/>
      <c r="AB993" s="201"/>
      <c r="AC993" s="113"/>
      <c r="AD993" s="113"/>
      <c r="AE993" s="113"/>
      <c r="AF993" s="113"/>
    </row>
    <row r="994" spans="2:32" x14ac:dyDescent="0.2">
      <c r="B994" s="200"/>
      <c r="C994" s="113"/>
      <c r="D994" s="201"/>
      <c r="E994" s="201"/>
      <c r="F994" s="113"/>
      <c r="G994" s="113"/>
      <c r="H994" s="113"/>
      <c r="I994" s="203"/>
      <c r="J994" s="203"/>
      <c r="K994" s="204"/>
      <c r="L994" s="201"/>
      <c r="M994" s="201"/>
      <c r="N994" s="201"/>
      <c r="O994" s="201"/>
      <c r="P994" s="113"/>
      <c r="Q994" s="113"/>
      <c r="T994" s="201"/>
      <c r="U994" s="113"/>
      <c r="V994" s="113"/>
      <c r="W994" s="113"/>
      <c r="X994" s="113"/>
      <c r="Y994" s="113"/>
      <c r="Z994" s="113"/>
      <c r="AA994" s="113"/>
      <c r="AB994" s="201"/>
      <c r="AC994" s="113"/>
      <c r="AD994" s="113"/>
      <c r="AE994" s="113"/>
      <c r="AF994" s="113"/>
    </row>
    <row r="995" spans="2:32" x14ac:dyDescent="0.2">
      <c r="B995" s="200"/>
      <c r="C995" s="113"/>
      <c r="D995" s="201"/>
      <c r="E995" s="201"/>
      <c r="F995" s="113"/>
      <c r="G995" s="113"/>
      <c r="H995" s="113"/>
      <c r="I995" s="203"/>
      <c r="J995" s="203"/>
      <c r="K995" s="204"/>
      <c r="L995" s="201"/>
      <c r="M995" s="201"/>
      <c r="N995" s="201"/>
      <c r="O995" s="201"/>
      <c r="P995" s="113"/>
      <c r="Q995" s="113"/>
      <c r="T995" s="201"/>
      <c r="U995" s="113"/>
      <c r="V995" s="113"/>
      <c r="W995" s="113"/>
      <c r="X995" s="113"/>
      <c r="Y995" s="113"/>
      <c r="Z995" s="113"/>
      <c r="AA995" s="113"/>
      <c r="AB995" s="201"/>
      <c r="AC995" s="113"/>
      <c r="AD995" s="113"/>
      <c r="AE995" s="113"/>
      <c r="AF995" s="113"/>
    </row>
    <row r="996" spans="2:32" x14ac:dyDescent="0.2">
      <c r="B996" s="200"/>
      <c r="C996" s="113"/>
      <c r="D996" s="201"/>
      <c r="E996" s="201"/>
      <c r="F996" s="113"/>
      <c r="G996" s="113"/>
      <c r="H996" s="113"/>
      <c r="I996" s="203"/>
      <c r="J996" s="203"/>
      <c r="K996" s="204"/>
      <c r="L996" s="201"/>
      <c r="M996" s="201"/>
      <c r="N996" s="201"/>
      <c r="O996" s="201"/>
      <c r="P996" s="113"/>
      <c r="Q996" s="113"/>
      <c r="T996" s="201"/>
      <c r="U996" s="113"/>
      <c r="V996" s="113"/>
      <c r="W996" s="113"/>
      <c r="X996" s="113"/>
      <c r="Y996" s="113"/>
      <c r="Z996" s="113"/>
      <c r="AA996" s="113"/>
      <c r="AB996" s="201"/>
      <c r="AC996" s="113"/>
      <c r="AD996" s="113"/>
      <c r="AE996" s="113"/>
      <c r="AF996" s="113"/>
    </row>
    <row r="997" spans="2:32" x14ac:dyDescent="0.2">
      <c r="B997" s="200"/>
      <c r="C997" s="113"/>
      <c r="D997" s="201"/>
      <c r="E997" s="201"/>
      <c r="F997" s="113"/>
      <c r="G997" s="113"/>
      <c r="H997" s="113"/>
      <c r="I997" s="203"/>
      <c r="J997" s="203"/>
      <c r="K997" s="204"/>
      <c r="L997" s="201"/>
      <c r="M997" s="201"/>
      <c r="N997" s="201"/>
      <c r="O997" s="201"/>
      <c r="P997" s="113"/>
      <c r="Q997" s="113"/>
      <c r="T997" s="201"/>
      <c r="U997" s="113"/>
      <c r="V997" s="113"/>
      <c r="W997" s="113"/>
      <c r="X997" s="113"/>
      <c r="Y997" s="113"/>
      <c r="Z997" s="113"/>
      <c r="AA997" s="113"/>
      <c r="AB997" s="201"/>
      <c r="AC997" s="113"/>
      <c r="AD997" s="113"/>
      <c r="AE997" s="113"/>
      <c r="AF997" s="113"/>
    </row>
    <row r="998" spans="2:32" x14ac:dyDescent="0.2">
      <c r="B998" s="200"/>
      <c r="C998" s="113"/>
      <c r="D998" s="201"/>
      <c r="E998" s="201"/>
      <c r="F998" s="113"/>
      <c r="G998" s="113"/>
      <c r="H998" s="113"/>
      <c r="I998" s="203"/>
      <c r="J998" s="203"/>
      <c r="K998" s="204"/>
      <c r="L998" s="201"/>
      <c r="M998" s="201"/>
      <c r="N998" s="201"/>
      <c r="O998" s="201"/>
      <c r="P998" s="113"/>
      <c r="Q998" s="113"/>
      <c r="T998" s="201"/>
      <c r="U998" s="113"/>
      <c r="V998" s="113"/>
      <c r="W998" s="113"/>
      <c r="X998" s="113"/>
      <c r="Y998" s="113"/>
      <c r="Z998" s="113"/>
      <c r="AA998" s="113"/>
      <c r="AB998" s="201"/>
      <c r="AC998" s="113"/>
      <c r="AD998" s="113"/>
      <c r="AE998" s="113"/>
      <c r="AF998" s="113"/>
    </row>
    <row r="999" spans="2:32" x14ac:dyDescent="0.2">
      <c r="B999" s="200"/>
      <c r="C999" s="113"/>
      <c r="D999" s="201"/>
      <c r="E999" s="201"/>
      <c r="F999" s="113"/>
      <c r="G999" s="113"/>
      <c r="H999" s="113"/>
      <c r="I999" s="203"/>
      <c r="J999" s="203"/>
      <c r="K999" s="204"/>
      <c r="L999" s="201"/>
      <c r="M999" s="201"/>
      <c r="N999" s="201"/>
      <c r="O999" s="201"/>
      <c r="P999" s="113"/>
      <c r="Q999" s="113"/>
      <c r="T999" s="201"/>
      <c r="U999" s="113"/>
      <c r="V999" s="113"/>
      <c r="W999" s="113"/>
      <c r="X999" s="113"/>
      <c r="Y999" s="113"/>
      <c r="Z999" s="113"/>
      <c r="AA999" s="113"/>
      <c r="AB999" s="201"/>
      <c r="AC999" s="113"/>
      <c r="AD999" s="113"/>
      <c r="AE999" s="113"/>
      <c r="AF999" s="113"/>
    </row>
    <row r="1000" spans="2:32" x14ac:dyDescent="0.2">
      <c r="B1000" s="200"/>
      <c r="C1000" s="113"/>
      <c r="D1000" s="201"/>
      <c r="E1000" s="201"/>
      <c r="F1000" s="113"/>
      <c r="G1000" s="113"/>
      <c r="H1000" s="113"/>
      <c r="I1000" s="203"/>
      <c r="J1000" s="203"/>
      <c r="K1000" s="204"/>
      <c r="L1000" s="201"/>
      <c r="M1000" s="201"/>
      <c r="N1000" s="201"/>
      <c r="O1000" s="201"/>
      <c r="P1000" s="113"/>
      <c r="Q1000" s="113"/>
      <c r="T1000" s="201"/>
      <c r="U1000" s="113"/>
      <c r="V1000" s="113"/>
      <c r="W1000" s="113"/>
      <c r="X1000" s="113"/>
      <c r="Y1000" s="113"/>
      <c r="Z1000" s="113"/>
      <c r="AA1000" s="113"/>
      <c r="AB1000" s="201"/>
      <c r="AC1000" s="113"/>
      <c r="AD1000" s="113"/>
      <c r="AE1000" s="113"/>
      <c r="AF1000" s="113"/>
    </row>
    <row r="1001" spans="2:32" x14ac:dyDescent="0.2">
      <c r="B1001" s="200"/>
      <c r="C1001" s="113"/>
      <c r="D1001" s="201"/>
      <c r="E1001" s="201"/>
      <c r="F1001" s="113"/>
      <c r="G1001" s="113"/>
      <c r="H1001" s="113"/>
      <c r="I1001" s="203"/>
      <c r="J1001" s="203"/>
      <c r="K1001" s="204"/>
      <c r="L1001" s="201"/>
      <c r="M1001" s="201"/>
      <c r="N1001" s="201"/>
      <c r="O1001" s="201"/>
      <c r="P1001" s="113"/>
      <c r="Q1001" s="113"/>
      <c r="T1001" s="201"/>
      <c r="U1001" s="113"/>
      <c r="V1001" s="113"/>
      <c r="W1001" s="113"/>
      <c r="X1001" s="113"/>
      <c r="Y1001" s="113"/>
      <c r="Z1001" s="113"/>
      <c r="AA1001" s="113"/>
      <c r="AB1001" s="201"/>
      <c r="AC1001" s="113"/>
      <c r="AD1001" s="113"/>
      <c r="AE1001" s="113"/>
      <c r="AF1001" s="113"/>
    </row>
    <row r="1002" spans="2:32" x14ac:dyDescent="0.2">
      <c r="B1002" s="200"/>
      <c r="C1002" s="113"/>
      <c r="D1002" s="201"/>
      <c r="E1002" s="201"/>
      <c r="F1002" s="113"/>
      <c r="G1002" s="113"/>
      <c r="H1002" s="113"/>
      <c r="I1002" s="203"/>
      <c r="J1002" s="203"/>
      <c r="K1002" s="204"/>
      <c r="L1002" s="201"/>
      <c r="M1002" s="201"/>
      <c r="N1002" s="201"/>
      <c r="O1002" s="201"/>
      <c r="P1002" s="113"/>
      <c r="Q1002" s="113"/>
      <c r="T1002" s="201"/>
      <c r="U1002" s="113"/>
      <c r="V1002" s="113"/>
      <c r="W1002" s="113"/>
      <c r="X1002" s="113"/>
      <c r="Y1002" s="113"/>
      <c r="Z1002" s="113"/>
      <c r="AA1002" s="113"/>
      <c r="AB1002" s="201"/>
      <c r="AC1002" s="113"/>
      <c r="AD1002" s="113"/>
      <c r="AE1002" s="113"/>
      <c r="AF1002" s="113"/>
    </row>
    <row r="1003" spans="2:32" x14ac:dyDescent="0.2">
      <c r="B1003" s="200"/>
      <c r="C1003" s="113"/>
      <c r="D1003" s="201"/>
      <c r="E1003" s="201"/>
      <c r="F1003" s="113"/>
      <c r="G1003" s="113"/>
      <c r="H1003" s="113"/>
      <c r="I1003" s="203"/>
      <c r="J1003" s="203"/>
      <c r="K1003" s="204"/>
      <c r="L1003" s="201"/>
      <c r="M1003" s="201"/>
      <c r="N1003" s="201"/>
      <c r="O1003" s="201"/>
      <c r="P1003" s="113"/>
      <c r="Q1003" s="113"/>
      <c r="T1003" s="201"/>
      <c r="U1003" s="113"/>
      <c r="V1003" s="113"/>
      <c r="W1003" s="113"/>
      <c r="X1003" s="113"/>
      <c r="Y1003" s="113"/>
      <c r="Z1003" s="113"/>
      <c r="AA1003" s="113"/>
      <c r="AB1003" s="201"/>
      <c r="AC1003" s="113"/>
      <c r="AD1003" s="113"/>
      <c r="AE1003" s="113"/>
      <c r="AF1003" s="113"/>
    </row>
    <row r="1004" spans="2:32" x14ac:dyDescent="0.2">
      <c r="B1004" s="200"/>
      <c r="C1004" s="113"/>
      <c r="D1004" s="201"/>
      <c r="E1004" s="201"/>
      <c r="F1004" s="113"/>
      <c r="G1004" s="113"/>
      <c r="H1004" s="113"/>
      <c r="I1004" s="203"/>
      <c r="J1004" s="203"/>
      <c r="K1004" s="204"/>
      <c r="L1004" s="201"/>
      <c r="M1004" s="201"/>
      <c r="N1004" s="201"/>
      <c r="O1004" s="201"/>
      <c r="P1004" s="113"/>
      <c r="Q1004" s="113"/>
      <c r="T1004" s="201"/>
      <c r="U1004" s="113"/>
      <c r="V1004" s="113"/>
      <c r="W1004" s="113"/>
      <c r="X1004" s="113"/>
      <c r="Y1004" s="113"/>
      <c r="Z1004" s="113"/>
      <c r="AA1004" s="113"/>
      <c r="AB1004" s="201"/>
      <c r="AC1004" s="113"/>
      <c r="AD1004" s="113"/>
      <c r="AE1004" s="113"/>
      <c r="AF1004" s="113"/>
    </row>
    <row r="1005" spans="2:32" x14ac:dyDescent="0.2">
      <c r="B1005" s="200"/>
      <c r="C1005" s="113"/>
      <c r="D1005" s="201"/>
      <c r="E1005" s="201"/>
      <c r="F1005" s="113"/>
      <c r="G1005" s="113"/>
      <c r="H1005" s="113"/>
      <c r="I1005" s="203"/>
      <c r="J1005" s="203"/>
      <c r="K1005" s="204"/>
      <c r="L1005" s="201"/>
      <c r="M1005" s="201"/>
      <c r="N1005" s="201"/>
      <c r="O1005" s="201"/>
      <c r="P1005" s="113"/>
      <c r="Q1005" s="113"/>
      <c r="T1005" s="201"/>
      <c r="U1005" s="113"/>
      <c r="V1005" s="113"/>
      <c r="W1005" s="113"/>
      <c r="X1005" s="113"/>
      <c r="Y1005" s="113"/>
      <c r="Z1005" s="113"/>
      <c r="AA1005" s="113"/>
      <c r="AB1005" s="201"/>
      <c r="AC1005" s="113"/>
      <c r="AD1005" s="113"/>
      <c r="AE1005" s="113"/>
      <c r="AF1005" s="113"/>
    </row>
    <row r="1006" spans="2:32" x14ac:dyDescent="0.2">
      <c r="B1006" s="200"/>
      <c r="C1006" s="113"/>
      <c r="D1006" s="201"/>
      <c r="E1006" s="201"/>
      <c r="F1006" s="113"/>
      <c r="G1006" s="113"/>
      <c r="H1006" s="113"/>
      <c r="I1006" s="203"/>
      <c r="J1006" s="203"/>
      <c r="K1006" s="204"/>
      <c r="L1006" s="201"/>
      <c r="M1006" s="201"/>
      <c r="N1006" s="201"/>
      <c r="O1006" s="201"/>
      <c r="P1006" s="113"/>
      <c r="Q1006" s="113"/>
      <c r="T1006" s="201"/>
      <c r="U1006" s="113"/>
      <c r="V1006" s="113"/>
      <c r="W1006" s="113"/>
      <c r="X1006" s="113"/>
      <c r="Y1006" s="113"/>
      <c r="Z1006" s="113"/>
      <c r="AA1006" s="113"/>
      <c r="AB1006" s="201"/>
      <c r="AC1006" s="113"/>
      <c r="AD1006" s="113"/>
      <c r="AE1006" s="113"/>
      <c r="AF1006" s="113"/>
    </row>
    <row r="1007" spans="2:32" x14ac:dyDescent="0.2">
      <c r="B1007" s="200"/>
      <c r="C1007" s="113"/>
      <c r="D1007" s="201"/>
      <c r="E1007" s="201"/>
      <c r="F1007" s="113"/>
      <c r="G1007" s="113"/>
      <c r="H1007" s="113"/>
      <c r="I1007" s="203"/>
      <c r="J1007" s="203"/>
      <c r="K1007" s="204"/>
      <c r="L1007" s="201"/>
      <c r="M1007" s="201"/>
      <c r="N1007" s="201"/>
      <c r="O1007" s="201"/>
      <c r="P1007" s="113"/>
      <c r="Q1007" s="113"/>
      <c r="T1007" s="201"/>
      <c r="U1007" s="113"/>
      <c r="V1007" s="113"/>
      <c r="W1007" s="113"/>
      <c r="X1007" s="113"/>
      <c r="Y1007" s="113"/>
      <c r="Z1007" s="113"/>
      <c r="AA1007" s="113"/>
      <c r="AB1007" s="201"/>
      <c r="AC1007" s="113"/>
      <c r="AD1007" s="113"/>
      <c r="AE1007" s="113"/>
      <c r="AF1007" s="113"/>
    </row>
    <row r="1008" spans="2:32" x14ac:dyDescent="0.2">
      <c r="B1008" s="200"/>
      <c r="C1008" s="113"/>
      <c r="D1008" s="201"/>
      <c r="E1008" s="201"/>
      <c r="F1008" s="113"/>
      <c r="G1008" s="113"/>
      <c r="H1008" s="113"/>
      <c r="I1008" s="203"/>
      <c r="J1008" s="203"/>
      <c r="K1008" s="204"/>
      <c r="L1008" s="201"/>
      <c r="M1008" s="201"/>
      <c r="N1008" s="201"/>
      <c r="O1008" s="201"/>
      <c r="P1008" s="113"/>
      <c r="Q1008" s="113"/>
      <c r="T1008" s="201"/>
      <c r="U1008" s="113"/>
      <c r="V1008" s="113"/>
      <c r="W1008" s="113"/>
      <c r="X1008" s="113"/>
      <c r="Y1008" s="113"/>
      <c r="Z1008" s="113"/>
      <c r="AA1008" s="113"/>
      <c r="AB1008" s="201"/>
      <c r="AC1008" s="113"/>
      <c r="AD1008" s="113"/>
      <c r="AE1008" s="113"/>
      <c r="AF1008" s="113"/>
    </row>
    <row r="1009" spans="2:32" x14ac:dyDescent="0.2">
      <c r="B1009" s="200"/>
      <c r="C1009" s="113"/>
      <c r="D1009" s="201"/>
      <c r="E1009" s="201"/>
      <c r="F1009" s="113"/>
      <c r="G1009" s="113"/>
      <c r="H1009" s="113"/>
      <c r="I1009" s="203"/>
      <c r="J1009" s="203"/>
      <c r="K1009" s="204"/>
      <c r="L1009" s="201"/>
      <c r="M1009" s="201"/>
      <c r="N1009" s="201"/>
      <c r="O1009" s="201"/>
      <c r="P1009" s="113"/>
      <c r="Q1009" s="113"/>
      <c r="T1009" s="201"/>
      <c r="U1009" s="113"/>
      <c r="V1009" s="113"/>
      <c r="W1009" s="113"/>
      <c r="X1009" s="113"/>
      <c r="Y1009" s="113"/>
      <c r="Z1009" s="113"/>
      <c r="AA1009" s="113"/>
      <c r="AB1009" s="201"/>
      <c r="AC1009" s="113"/>
      <c r="AD1009" s="113"/>
      <c r="AE1009" s="113"/>
      <c r="AF1009" s="113"/>
    </row>
    <row r="1010" spans="2:32" x14ac:dyDescent="0.2">
      <c r="B1010" s="200"/>
      <c r="C1010" s="113"/>
      <c r="D1010" s="201"/>
      <c r="E1010" s="201"/>
      <c r="F1010" s="113"/>
      <c r="G1010" s="113"/>
      <c r="H1010" s="113"/>
      <c r="I1010" s="203"/>
      <c r="J1010" s="203"/>
      <c r="K1010" s="204"/>
      <c r="L1010" s="201"/>
      <c r="M1010" s="201"/>
      <c r="N1010" s="201"/>
      <c r="O1010" s="201"/>
      <c r="P1010" s="113"/>
      <c r="Q1010" s="113"/>
      <c r="T1010" s="201"/>
      <c r="U1010" s="113"/>
      <c r="V1010" s="113"/>
      <c r="W1010" s="113"/>
      <c r="X1010" s="113"/>
      <c r="Y1010" s="113"/>
      <c r="Z1010" s="113"/>
      <c r="AA1010" s="113"/>
      <c r="AB1010" s="201"/>
      <c r="AC1010" s="113"/>
      <c r="AD1010" s="113"/>
      <c r="AE1010" s="113"/>
      <c r="AF1010" s="113"/>
    </row>
    <row r="1011" spans="2:32" x14ac:dyDescent="0.2">
      <c r="B1011" s="200"/>
      <c r="C1011" s="113"/>
      <c r="D1011" s="201"/>
      <c r="E1011" s="201"/>
      <c r="F1011" s="113"/>
      <c r="G1011" s="113"/>
      <c r="H1011" s="113"/>
      <c r="I1011" s="203"/>
      <c r="J1011" s="203"/>
      <c r="K1011" s="204"/>
      <c r="L1011" s="201"/>
      <c r="M1011" s="201"/>
      <c r="N1011" s="201"/>
      <c r="O1011" s="201"/>
      <c r="P1011" s="113"/>
      <c r="Q1011" s="113"/>
      <c r="T1011" s="201"/>
      <c r="U1011" s="113"/>
      <c r="V1011" s="113"/>
      <c r="W1011" s="113"/>
      <c r="X1011" s="113"/>
      <c r="Y1011" s="113"/>
      <c r="Z1011" s="113"/>
      <c r="AA1011" s="113"/>
      <c r="AB1011" s="201"/>
      <c r="AC1011" s="113"/>
      <c r="AD1011" s="113"/>
      <c r="AE1011" s="113"/>
      <c r="AF1011" s="113"/>
    </row>
    <row r="1012" spans="2:32" x14ac:dyDescent="0.2">
      <c r="B1012" s="200"/>
      <c r="C1012" s="113"/>
      <c r="D1012" s="201"/>
      <c r="E1012" s="201"/>
      <c r="F1012" s="113"/>
      <c r="G1012" s="113"/>
      <c r="H1012" s="113"/>
      <c r="I1012" s="203"/>
      <c r="J1012" s="203"/>
      <c r="K1012" s="204"/>
      <c r="L1012" s="201"/>
      <c r="M1012" s="201"/>
      <c r="N1012" s="201"/>
      <c r="O1012" s="201"/>
      <c r="P1012" s="113"/>
      <c r="Q1012" s="113"/>
      <c r="T1012" s="201"/>
      <c r="U1012" s="113"/>
      <c r="V1012" s="113"/>
      <c r="W1012" s="113"/>
      <c r="X1012" s="113"/>
      <c r="Y1012" s="113"/>
      <c r="Z1012" s="113"/>
      <c r="AA1012" s="113"/>
      <c r="AB1012" s="201"/>
      <c r="AC1012" s="113"/>
      <c r="AD1012" s="113"/>
      <c r="AE1012" s="113"/>
      <c r="AF1012" s="113"/>
    </row>
    <row r="1013" spans="2:32" x14ac:dyDescent="0.2">
      <c r="B1013" s="200"/>
      <c r="C1013" s="113"/>
      <c r="D1013" s="201"/>
      <c r="E1013" s="201"/>
      <c r="F1013" s="113"/>
      <c r="G1013" s="113"/>
      <c r="H1013" s="113"/>
      <c r="I1013" s="203"/>
      <c r="J1013" s="203"/>
      <c r="K1013" s="204"/>
      <c r="L1013" s="201"/>
      <c r="M1013" s="201"/>
      <c r="N1013" s="201"/>
      <c r="O1013" s="201"/>
      <c r="P1013" s="113"/>
      <c r="Q1013" s="113"/>
      <c r="T1013" s="201"/>
      <c r="U1013" s="113"/>
      <c r="V1013" s="113"/>
      <c r="W1013" s="113"/>
      <c r="X1013" s="113"/>
      <c r="Y1013" s="113"/>
      <c r="Z1013" s="113"/>
      <c r="AA1013" s="113"/>
      <c r="AB1013" s="201"/>
      <c r="AC1013" s="113"/>
      <c r="AD1013" s="113"/>
      <c r="AE1013" s="113"/>
      <c r="AF1013" s="113"/>
    </row>
    <row r="1014" spans="2:32" x14ac:dyDescent="0.2">
      <c r="B1014" s="200"/>
      <c r="C1014" s="113"/>
      <c r="D1014" s="201"/>
      <c r="E1014" s="201"/>
      <c r="F1014" s="113"/>
      <c r="G1014" s="113"/>
      <c r="H1014" s="113"/>
      <c r="I1014" s="203"/>
      <c r="J1014" s="203"/>
      <c r="K1014" s="204"/>
      <c r="L1014" s="201"/>
      <c r="M1014" s="201"/>
      <c r="N1014" s="201"/>
      <c r="O1014" s="201"/>
      <c r="P1014" s="113"/>
      <c r="Q1014" s="113"/>
      <c r="T1014" s="201"/>
      <c r="U1014" s="113"/>
      <c r="V1014" s="113"/>
      <c r="W1014" s="113"/>
      <c r="X1014" s="113"/>
      <c r="Y1014" s="113"/>
      <c r="Z1014" s="113"/>
      <c r="AA1014" s="113"/>
      <c r="AB1014" s="201"/>
      <c r="AC1014" s="113"/>
      <c r="AD1014" s="113"/>
      <c r="AE1014" s="113"/>
      <c r="AF1014" s="113"/>
    </row>
    <row r="1015" spans="2:32" x14ac:dyDescent="0.2">
      <c r="B1015" s="200"/>
      <c r="C1015" s="113"/>
      <c r="D1015" s="201"/>
      <c r="E1015" s="201"/>
      <c r="F1015" s="113"/>
      <c r="G1015" s="113"/>
      <c r="H1015" s="113"/>
      <c r="I1015" s="203"/>
      <c r="J1015" s="203"/>
      <c r="K1015" s="204"/>
      <c r="L1015" s="201"/>
      <c r="M1015" s="201"/>
      <c r="N1015" s="201"/>
      <c r="O1015" s="201"/>
      <c r="P1015" s="113"/>
      <c r="Q1015" s="113"/>
      <c r="T1015" s="201"/>
      <c r="U1015" s="113"/>
      <c r="V1015" s="113"/>
      <c r="W1015" s="113"/>
      <c r="X1015" s="113"/>
      <c r="Y1015" s="113"/>
      <c r="Z1015" s="113"/>
      <c r="AA1015" s="113"/>
      <c r="AB1015" s="201"/>
      <c r="AC1015" s="113"/>
      <c r="AD1015" s="113"/>
      <c r="AE1015" s="113"/>
      <c r="AF1015" s="113"/>
    </row>
    <row r="1016" spans="2:32" x14ac:dyDescent="0.2">
      <c r="B1016" s="200"/>
      <c r="C1016" s="113"/>
      <c r="D1016" s="201"/>
      <c r="E1016" s="201"/>
      <c r="F1016" s="113"/>
      <c r="G1016" s="113"/>
      <c r="H1016" s="113"/>
      <c r="I1016" s="203"/>
      <c r="J1016" s="203"/>
      <c r="K1016" s="204"/>
      <c r="L1016" s="201"/>
      <c r="M1016" s="201"/>
      <c r="N1016" s="201"/>
      <c r="O1016" s="201"/>
      <c r="P1016" s="113"/>
      <c r="Q1016" s="113"/>
      <c r="T1016" s="201"/>
      <c r="U1016" s="113"/>
      <c r="V1016" s="113"/>
      <c r="W1016" s="113"/>
      <c r="X1016" s="113"/>
      <c r="Y1016" s="113"/>
      <c r="Z1016" s="113"/>
      <c r="AA1016" s="113"/>
      <c r="AB1016" s="201"/>
      <c r="AC1016" s="113"/>
      <c r="AD1016" s="113"/>
      <c r="AE1016" s="113"/>
      <c r="AF1016" s="113"/>
    </row>
    <row r="1017" spans="2:32" x14ac:dyDescent="0.2">
      <c r="B1017" s="200"/>
      <c r="C1017" s="113"/>
      <c r="D1017" s="201"/>
      <c r="E1017" s="201"/>
      <c r="F1017" s="113"/>
      <c r="G1017" s="113"/>
      <c r="H1017" s="113"/>
      <c r="I1017" s="203"/>
      <c r="J1017" s="203"/>
      <c r="K1017" s="204"/>
      <c r="L1017" s="201"/>
      <c r="M1017" s="201"/>
      <c r="N1017" s="201"/>
      <c r="O1017" s="201"/>
      <c r="P1017" s="113"/>
      <c r="Q1017" s="113"/>
      <c r="T1017" s="201"/>
      <c r="U1017" s="113"/>
      <c r="V1017" s="113"/>
      <c r="W1017" s="113"/>
      <c r="X1017" s="113"/>
      <c r="Y1017" s="113"/>
      <c r="Z1017" s="113"/>
      <c r="AA1017" s="113"/>
      <c r="AB1017" s="201"/>
      <c r="AC1017" s="113"/>
      <c r="AD1017" s="113"/>
      <c r="AE1017" s="113"/>
      <c r="AF1017" s="113"/>
    </row>
    <row r="1018" spans="2:32" x14ac:dyDescent="0.2">
      <c r="B1018" s="200"/>
      <c r="C1018" s="113"/>
      <c r="D1018" s="201"/>
      <c r="E1018" s="201"/>
      <c r="F1018" s="113"/>
      <c r="G1018" s="113"/>
      <c r="H1018" s="113"/>
      <c r="I1018" s="203"/>
      <c r="J1018" s="203"/>
      <c r="K1018" s="204"/>
      <c r="L1018" s="201"/>
      <c r="M1018" s="201"/>
      <c r="N1018" s="201"/>
      <c r="O1018" s="201"/>
      <c r="P1018" s="113"/>
      <c r="Q1018" s="113"/>
      <c r="T1018" s="201"/>
      <c r="U1018" s="113"/>
      <c r="V1018" s="113"/>
      <c r="W1018" s="113"/>
      <c r="X1018" s="113"/>
      <c r="Y1018" s="113"/>
      <c r="Z1018" s="113"/>
      <c r="AA1018" s="113"/>
      <c r="AB1018" s="201"/>
      <c r="AC1018" s="113"/>
      <c r="AD1018" s="113"/>
      <c r="AE1018" s="113"/>
      <c r="AF1018" s="113"/>
    </row>
    <row r="1019" spans="2:32" x14ac:dyDescent="0.2">
      <c r="B1019" s="200"/>
      <c r="C1019" s="113"/>
      <c r="D1019" s="201"/>
      <c r="E1019" s="201"/>
      <c r="F1019" s="113"/>
      <c r="G1019" s="113"/>
      <c r="H1019" s="113"/>
      <c r="I1019" s="203"/>
      <c r="J1019" s="203"/>
      <c r="K1019" s="204"/>
      <c r="L1019" s="201"/>
      <c r="M1019" s="201"/>
      <c r="N1019" s="201"/>
      <c r="O1019" s="201"/>
      <c r="P1019" s="113"/>
      <c r="Q1019" s="113"/>
      <c r="T1019" s="201"/>
      <c r="U1019" s="113"/>
      <c r="V1019" s="113"/>
      <c r="W1019" s="113"/>
      <c r="X1019" s="113"/>
      <c r="Y1019" s="113"/>
      <c r="Z1019" s="113"/>
      <c r="AA1019" s="113"/>
      <c r="AB1019" s="201"/>
      <c r="AC1019" s="113"/>
      <c r="AD1019" s="113"/>
      <c r="AE1019" s="113"/>
      <c r="AF1019" s="113"/>
    </row>
    <row r="1020" spans="2:32" x14ac:dyDescent="0.2">
      <c r="B1020" s="200"/>
      <c r="C1020" s="113"/>
      <c r="D1020" s="201"/>
      <c r="E1020" s="201"/>
      <c r="F1020" s="113"/>
      <c r="G1020" s="113"/>
      <c r="H1020" s="113"/>
      <c r="I1020" s="203"/>
      <c r="J1020" s="203"/>
      <c r="K1020" s="204"/>
      <c r="L1020" s="201"/>
      <c r="M1020" s="201"/>
      <c r="N1020" s="201"/>
      <c r="O1020" s="201"/>
      <c r="P1020" s="113"/>
      <c r="Q1020" s="113"/>
      <c r="T1020" s="201"/>
      <c r="U1020" s="113"/>
      <c r="V1020" s="113"/>
      <c r="W1020" s="113"/>
      <c r="X1020" s="113"/>
      <c r="Y1020" s="113"/>
      <c r="Z1020" s="113"/>
      <c r="AA1020" s="113"/>
      <c r="AB1020" s="201"/>
      <c r="AC1020" s="113"/>
      <c r="AD1020" s="113"/>
      <c r="AE1020" s="113"/>
      <c r="AF1020" s="113"/>
    </row>
    <row r="1021" spans="2:32" x14ac:dyDescent="0.2">
      <c r="B1021" s="200"/>
      <c r="C1021" s="113"/>
      <c r="D1021" s="201"/>
      <c r="E1021" s="201"/>
      <c r="F1021" s="113"/>
      <c r="G1021" s="113"/>
      <c r="H1021" s="113"/>
      <c r="I1021" s="203"/>
      <c r="J1021" s="203"/>
      <c r="K1021" s="204"/>
      <c r="L1021" s="201"/>
      <c r="M1021" s="201"/>
      <c r="N1021" s="201"/>
      <c r="O1021" s="201"/>
      <c r="P1021" s="113"/>
      <c r="Q1021" s="113"/>
      <c r="T1021" s="201"/>
      <c r="U1021" s="113"/>
      <c r="V1021" s="113"/>
      <c r="W1021" s="113"/>
      <c r="X1021" s="113"/>
      <c r="Y1021" s="113"/>
      <c r="Z1021" s="113"/>
      <c r="AA1021" s="113"/>
      <c r="AB1021" s="201"/>
      <c r="AC1021" s="113"/>
      <c r="AD1021" s="113"/>
      <c r="AE1021" s="113"/>
      <c r="AF1021" s="113"/>
    </row>
    <row r="1022" spans="2:32" x14ac:dyDescent="0.2">
      <c r="B1022" s="200"/>
      <c r="C1022" s="113"/>
      <c r="D1022" s="201"/>
      <c r="E1022" s="201"/>
      <c r="F1022" s="113"/>
      <c r="G1022" s="113"/>
      <c r="H1022" s="113"/>
      <c r="I1022" s="203"/>
      <c r="J1022" s="203"/>
      <c r="K1022" s="204"/>
      <c r="L1022" s="201"/>
      <c r="M1022" s="201"/>
      <c r="N1022" s="201"/>
      <c r="O1022" s="201"/>
      <c r="P1022" s="113"/>
      <c r="Q1022" s="113"/>
      <c r="T1022" s="201"/>
      <c r="U1022" s="113"/>
      <c r="V1022" s="113"/>
      <c r="W1022" s="113"/>
      <c r="X1022" s="113"/>
      <c r="Y1022" s="113"/>
      <c r="Z1022" s="113"/>
      <c r="AA1022" s="113"/>
      <c r="AB1022" s="201"/>
      <c r="AC1022" s="113"/>
      <c r="AD1022" s="113"/>
      <c r="AE1022" s="113"/>
      <c r="AF1022" s="113"/>
    </row>
    <row r="1023" spans="2:32" x14ac:dyDescent="0.2">
      <c r="B1023" s="200"/>
      <c r="C1023" s="113"/>
      <c r="D1023" s="201"/>
      <c r="E1023" s="201"/>
      <c r="F1023" s="113"/>
      <c r="G1023" s="113"/>
      <c r="H1023" s="113"/>
      <c r="I1023" s="203"/>
      <c r="J1023" s="203"/>
      <c r="K1023" s="204"/>
      <c r="L1023" s="201"/>
      <c r="M1023" s="201"/>
      <c r="N1023" s="201"/>
      <c r="O1023" s="201"/>
      <c r="P1023" s="113"/>
      <c r="Q1023" s="113"/>
      <c r="T1023" s="201"/>
      <c r="U1023" s="113"/>
      <c r="V1023" s="113"/>
      <c r="W1023" s="113"/>
      <c r="X1023" s="113"/>
      <c r="Y1023" s="113"/>
      <c r="Z1023" s="113"/>
      <c r="AA1023" s="113"/>
      <c r="AB1023" s="201"/>
      <c r="AC1023" s="113"/>
      <c r="AD1023" s="113"/>
      <c r="AE1023" s="113"/>
      <c r="AF1023" s="113"/>
    </row>
    <row r="1024" spans="2:32" x14ac:dyDescent="0.2">
      <c r="B1024" s="200"/>
      <c r="C1024" s="113"/>
      <c r="D1024" s="201"/>
      <c r="E1024" s="201"/>
      <c r="F1024" s="113"/>
      <c r="G1024" s="113"/>
      <c r="H1024" s="113"/>
      <c r="I1024" s="203"/>
      <c r="J1024" s="203"/>
      <c r="K1024" s="204"/>
      <c r="L1024" s="201"/>
      <c r="M1024" s="201"/>
      <c r="N1024" s="201"/>
      <c r="O1024" s="201"/>
      <c r="P1024" s="113"/>
      <c r="Q1024" s="113"/>
      <c r="T1024" s="201"/>
      <c r="U1024" s="113"/>
      <c r="V1024" s="113"/>
      <c r="W1024" s="113"/>
      <c r="X1024" s="113"/>
      <c r="Y1024" s="113"/>
      <c r="Z1024" s="113"/>
      <c r="AA1024" s="113"/>
      <c r="AB1024" s="201"/>
      <c r="AC1024" s="113"/>
      <c r="AD1024" s="113"/>
      <c r="AE1024" s="113"/>
      <c r="AF1024" s="113"/>
    </row>
    <row r="1025" spans="2:32" x14ac:dyDescent="0.2">
      <c r="B1025" s="200"/>
      <c r="C1025" s="113"/>
      <c r="D1025" s="201"/>
      <c r="E1025" s="201"/>
      <c r="F1025" s="113"/>
      <c r="G1025" s="113"/>
      <c r="H1025" s="113"/>
      <c r="I1025" s="203"/>
      <c r="J1025" s="203"/>
      <c r="K1025" s="204"/>
      <c r="L1025" s="201"/>
      <c r="M1025" s="201"/>
      <c r="N1025" s="201"/>
      <c r="O1025" s="201"/>
      <c r="P1025" s="113"/>
      <c r="Q1025" s="113"/>
      <c r="T1025" s="201"/>
      <c r="U1025" s="113"/>
      <c r="V1025" s="113"/>
      <c r="W1025" s="113"/>
      <c r="X1025" s="113"/>
      <c r="Y1025" s="113"/>
      <c r="Z1025" s="113"/>
      <c r="AA1025" s="113"/>
      <c r="AB1025" s="201"/>
      <c r="AC1025" s="113"/>
      <c r="AD1025" s="113"/>
      <c r="AE1025" s="113"/>
      <c r="AF1025" s="113"/>
    </row>
    <row r="1026" spans="2:32" x14ac:dyDescent="0.2">
      <c r="B1026" s="200"/>
      <c r="C1026" s="113"/>
      <c r="D1026" s="201"/>
      <c r="E1026" s="201"/>
      <c r="F1026" s="113"/>
      <c r="G1026" s="113"/>
      <c r="H1026" s="113"/>
      <c r="I1026" s="203"/>
      <c r="J1026" s="203"/>
      <c r="K1026" s="204"/>
      <c r="L1026" s="201"/>
      <c r="M1026" s="201"/>
      <c r="N1026" s="201"/>
      <c r="O1026" s="201"/>
      <c r="P1026" s="113"/>
      <c r="Q1026" s="113"/>
      <c r="T1026" s="201"/>
      <c r="U1026" s="113"/>
      <c r="V1026" s="113"/>
      <c r="W1026" s="113"/>
      <c r="X1026" s="113"/>
      <c r="Y1026" s="113"/>
      <c r="Z1026" s="113"/>
      <c r="AA1026" s="113"/>
      <c r="AB1026" s="201"/>
      <c r="AC1026" s="113"/>
      <c r="AD1026" s="113"/>
      <c r="AE1026" s="113"/>
      <c r="AF1026" s="113"/>
    </row>
    <row r="1027" spans="2:32" x14ac:dyDescent="0.2">
      <c r="B1027" s="200"/>
      <c r="C1027" s="113"/>
      <c r="D1027" s="201"/>
      <c r="E1027" s="201"/>
      <c r="F1027" s="113"/>
      <c r="G1027" s="113"/>
      <c r="H1027" s="113"/>
      <c r="I1027" s="203"/>
      <c r="J1027" s="203"/>
      <c r="K1027" s="204"/>
      <c r="L1027" s="201"/>
      <c r="M1027" s="201"/>
      <c r="N1027" s="201"/>
      <c r="O1027" s="201"/>
      <c r="P1027" s="113"/>
      <c r="Q1027" s="113"/>
      <c r="T1027" s="201"/>
      <c r="U1027" s="113"/>
      <c r="V1027" s="113"/>
      <c r="W1027" s="113"/>
      <c r="X1027" s="113"/>
      <c r="Y1027" s="113"/>
      <c r="Z1027" s="113"/>
      <c r="AA1027" s="113"/>
      <c r="AB1027" s="201"/>
      <c r="AC1027" s="113"/>
      <c r="AD1027" s="113"/>
      <c r="AE1027" s="113"/>
      <c r="AF1027" s="113"/>
    </row>
    <row r="1028" spans="2:32" x14ac:dyDescent="0.2">
      <c r="B1028" s="200"/>
      <c r="C1028" s="113"/>
      <c r="D1028" s="201"/>
      <c r="E1028" s="201"/>
      <c r="F1028" s="113"/>
      <c r="G1028" s="113"/>
      <c r="H1028" s="113"/>
      <c r="I1028" s="203"/>
      <c r="J1028" s="203"/>
      <c r="K1028" s="204"/>
      <c r="L1028" s="201"/>
      <c r="M1028" s="201"/>
      <c r="N1028" s="201"/>
      <c r="O1028" s="201"/>
      <c r="P1028" s="113"/>
      <c r="Q1028" s="113"/>
      <c r="T1028" s="201"/>
      <c r="U1028" s="113"/>
      <c r="V1028" s="113"/>
      <c r="W1028" s="113"/>
      <c r="X1028" s="113"/>
      <c r="Y1028" s="113"/>
      <c r="Z1028" s="113"/>
      <c r="AA1028" s="113"/>
      <c r="AB1028" s="201"/>
      <c r="AC1028" s="113"/>
      <c r="AD1028" s="113"/>
      <c r="AE1028" s="113"/>
      <c r="AF1028" s="113"/>
    </row>
    <row r="1029" spans="2:32" x14ac:dyDescent="0.2">
      <c r="B1029" s="200"/>
      <c r="C1029" s="113"/>
      <c r="D1029" s="201"/>
      <c r="E1029" s="201"/>
      <c r="F1029" s="113"/>
      <c r="G1029" s="113"/>
      <c r="H1029" s="113"/>
      <c r="I1029" s="203"/>
      <c r="J1029" s="203"/>
      <c r="K1029" s="204"/>
      <c r="L1029" s="201"/>
      <c r="M1029" s="201"/>
      <c r="N1029" s="201"/>
      <c r="O1029" s="201"/>
      <c r="P1029" s="113"/>
      <c r="Q1029" s="113"/>
      <c r="T1029" s="201"/>
      <c r="U1029" s="113"/>
      <c r="V1029" s="113"/>
      <c r="W1029" s="113"/>
      <c r="X1029" s="113"/>
      <c r="Y1029" s="113"/>
      <c r="Z1029" s="113"/>
      <c r="AA1029" s="113"/>
      <c r="AB1029" s="201"/>
      <c r="AC1029" s="113"/>
      <c r="AD1029" s="113"/>
      <c r="AE1029" s="113"/>
      <c r="AF1029" s="113"/>
    </row>
    <row r="1030" spans="2:32" x14ac:dyDescent="0.2">
      <c r="B1030" s="200"/>
      <c r="C1030" s="113"/>
      <c r="D1030" s="201"/>
      <c r="E1030" s="201"/>
      <c r="F1030" s="113"/>
      <c r="G1030" s="113"/>
      <c r="H1030" s="113"/>
      <c r="I1030" s="203"/>
      <c r="J1030" s="203"/>
      <c r="K1030" s="204"/>
      <c r="L1030" s="201"/>
      <c r="M1030" s="201"/>
      <c r="N1030" s="201"/>
      <c r="O1030" s="201"/>
      <c r="P1030" s="113"/>
      <c r="Q1030" s="113"/>
      <c r="T1030" s="201"/>
      <c r="U1030" s="113"/>
      <c r="V1030" s="113"/>
      <c r="W1030" s="113"/>
      <c r="X1030" s="113"/>
      <c r="Y1030" s="113"/>
      <c r="Z1030" s="113"/>
      <c r="AA1030" s="113"/>
      <c r="AB1030" s="201"/>
      <c r="AC1030" s="113"/>
      <c r="AD1030" s="113"/>
      <c r="AE1030" s="113"/>
      <c r="AF1030" s="113"/>
    </row>
    <row r="1031" spans="2:32" x14ac:dyDescent="0.2">
      <c r="B1031" s="200"/>
      <c r="C1031" s="113"/>
      <c r="D1031" s="201"/>
      <c r="E1031" s="201"/>
      <c r="F1031" s="113"/>
      <c r="G1031" s="113"/>
      <c r="H1031" s="113"/>
      <c r="I1031" s="203"/>
      <c r="J1031" s="203"/>
      <c r="K1031" s="204"/>
      <c r="L1031" s="201"/>
      <c r="M1031" s="201"/>
      <c r="N1031" s="201"/>
      <c r="O1031" s="201"/>
      <c r="P1031" s="113"/>
      <c r="Q1031" s="113"/>
      <c r="T1031" s="201"/>
      <c r="U1031" s="113"/>
      <c r="V1031" s="113"/>
      <c r="W1031" s="113"/>
      <c r="X1031" s="113"/>
      <c r="Y1031" s="113"/>
      <c r="Z1031" s="113"/>
      <c r="AA1031" s="113"/>
      <c r="AB1031" s="201"/>
      <c r="AC1031" s="113"/>
      <c r="AD1031" s="113"/>
      <c r="AE1031" s="113"/>
      <c r="AF1031" s="113"/>
    </row>
    <row r="1032" spans="2:32" x14ac:dyDescent="0.2">
      <c r="B1032" s="200"/>
      <c r="C1032" s="113"/>
      <c r="D1032" s="201"/>
      <c r="E1032" s="201"/>
      <c r="F1032" s="113"/>
      <c r="G1032" s="113"/>
      <c r="H1032" s="113"/>
      <c r="I1032" s="203"/>
      <c r="J1032" s="203"/>
      <c r="K1032" s="204"/>
      <c r="L1032" s="201"/>
      <c r="M1032" s="201"/>
      <c r="N1032" s="201"/>
      <c r="O1032" s="201"/>
      <c r="P1032" s="113"/>
      <c r="Q1032" s="113"/>
      <c r="T1032" s="201"/>
      <c r="U1032" s="113"/>
      <c r="V1032" s="113"/>
      <c r="W1032" s="113"/>
      <c r="X1032" s="113"/>
      <c r="Y1032" s="113"/>
      <c r="Z1032" s="113"/>
      <c r="AA1032" s="113"/>
      <c r="AB1032" s="201"/>
      <c r="AC1032" s="113"/>
      <c r="AD1032" s="113"/>
      <c r="AE1032" s="113"/>
      <c r="AF1032" s="113"/>
    </row>
    <row r="1033" spans="2:32" x14ac:dyDescent="0.2">
      <c r="B1033" s="200"/>
      <c r="C1033" s="113"/>
      <c r="D1033" s="201"/>
      <c r="E1033" s="201"/>
      <c r="F1033" s="113"/>
      <c r="G1033" s="113"/>
      <c r="H1033" s="113"/>
      <c r="I1033" s="203"/>
      <c r="J1033" s="203"/>
      <c r="K1033" s="204"/>
      <c r="L1033" s="201"/>
      <c r="M1033" s="201"/>
      <c r="N1033" s="201"/>
      <c r="O1033" s="201"/>
      <c r="P1033" s="113"/>
      <c r="Q1033" s="113"/>
      <c r="T1033" s="201"/>
      <c r="U1033" s="113"/>
      <c r="V1033" s="113"/>
      <c r="W1033" s="113"/>
      <c r="X1033" s="113"/>
      <c r="Y1033" s="113"/>
      <c r="Z1033" s="113"/>
      <c r="AA1033" s="113"/>
      <c r="AB1033" s="201"/>
      <c r="AC1033" s="113"/>
      <c r="AD1033" s="113"/>
      <c r="AE1033" s="113"/>
      <c r="AF1033" s="113"/>
    </row>
    <row r="1034" spans="2:32" x14ac:dyDescent="0.2">
      <c r="B1034" s="200"/>
      <c r="C1034" s="113"/>
      <c r="D1034" s="201"/>
      <c r="E1034" s="201"/>
      <c r="F1034" s="113"/>
      <c r="G1034" s="113"/>
      <c r="H1034" s="113"/>
      <c r="I1034" s="203"/>
      <c r="J1034" s="203"/>
      <c r="K1034" s="204"/>
      <c r="L1034" s="201"/>
      <c r="M1034" s="201"/>
      <c r="N1034" s="201"/>
      <c r="O1034" s="201"/>
      <c r="P1034" s="113"/>
      <c r="Q1034" s="113"/>
      <c r="T1034" s="201"/>
      <c r="U1034" s="113"/>
      <c r="V1034" s="113"/>
      <c r="W1034" s="113"/>
      <c r="X1034" s="113"/>
      <c r="Y1034" s="113"/>
      <c r="Z1034" s="113"/>
      <c r="AA1034" s="113"/>
      <c r="AB1034" s="201"/>
      <c r="AC1034" s="113"/>
      <c r="AD1034" s="113"/>
      <c r="AE1034" s="113"/>
      <c r="AF1034" s="113"/>
    </row>
    <row r="1035" spans="2:32" x14ac:dyDescent="0.2">
      <c r="B1035" s="200"/>
      <c r="C1035" s="113"/>
      <c r="D1035" s="201"/>
      <c r="E1035" s="201"/>
      <c r="F1035" s="113"/>
      <c r="G1035" s="113"/>
      <c r="H1035" s="113"/>
      <c r="I1035" s="203"/>
      <c r="J1035" s="203"/>
      <c r="K1035" s="204"/>
      <c r="L1035" s="201"/>
      <c r="M1035" s="201"/>
      <c r="N1035" s="201"/>
      <c r="O1035" s="201"/>
      <c r="P1035" s="113"/>
      <c r="Q1035" s="113"/>
      <c r="T1035" s="201"/>
      <c r="U1035" s="113"/>
      <c r="V1035" s="113"/>
      <c r="W1035" s="113"/>
      <c r="X1035" s="113"/>
      <c r="Y1035" s="113"/>
      <c r="Z1035" s="113"/>
      <c r="AA1035" s="113"/>
      <c r="AB1035" s="201"/>
      <c r="AC1035" s="113"/>
      <c r="AD1035" s="113"/>
      <c r="AE1035" s="113"/>
      <c r="AF1035" s="113"/>
    </row>
    <row r="1036" spans="2:32" x14ac:dyDescent="0.2">
      <c r="B1036" s="200"/>
      <c r="C1036" s="113"/>
      <c r="D1036" s="201"/>
      <c r="E1036" s="201"/>
      <c r="F1036" s="113"/>
      <c r="G1036" s="113"/>
      <c r="H1036" s="113"/>
      <c r="I1036" s="203"/>
      <c r="J1036" s="203"/>
      <c r="K1036" s="204"/>
      <c r="L1036" s="201"/>
      <c r="M1036" s="201"/>
      <c r="N1036" s="201"/>
      <c r="O1036" s="201"/>
      <c r="P1036" s="113"/>
      <c r="Q1036" s="113"/>
      <c r="T1036" s="201"/>
      <c r="U1036" s="113"/>
      <c r="V1036" s="113"/>
      <c r="W1036" s="113"/>
      <c r="X1036" s="113"/>
      <c r="Y1036" s="113"/>
      <c r="Z1036" s="113"/>
      <c r="AA1036" s="113"/>
      <c r="AB1036" s="201"/>
      <c r="AC1036" s="113"/>
      <c r="AD1036" s="113"/>
      <c r="AE1036" s="113"/>
      <c r="AF1036" s="113"/>
    </row>
    <row r="1037" spans="2:32" x14ac:dyDescent="0.2">
      <c r="B1037" s="200"/>
      <c r="C1037" s="113"/>
      <c r="D1037" s="201"/>
      <c r="E1037" s="201"/>
      <c r="F1037" s="113"/>
      <c r="G1037" s="113"/>
      <c r="H1037" s="113"/>
      <c r="I1037" s="203"/>
      <c r="J1037" s="203"/>
      <c r="K1037" s="204"/>
      <c r="L1037" s="201"/>
      <c r="M1037" s="201"/>
      <c r="N1037" s="201"/>
      <c r="O1037" s="201"/>
      <c r="P1037" s="113"/>
      <c r="Q1037" s="113"/>
      <c r="T1037" s="201"/>
      <c r="U1037" s="113"/>
      <c r="V1037" s="113"/>
      <c r="W1037" s="113"/>
      <c r="X1037" s="113"/>
      <c r="Y1037" s="113"/>
      <c r="Z1037" s="113"/>
      <c r="AA1037" s="113"/>
      <c r="AB1037" s="201"/>
      <c r="AC1037" s="113"/>
      <c r="AD1037" s="113"/>
      <c r="AE1037" s="113"/>
      <c r="AF1037" s="113"/>
    </row>
    <row r="1038" spans="2:32" x14ac:dyDescent="0.2">
      <c r="B1038" s="200"/>
      <c r="C1038" s="113"/>
      <c r="D1038" s="201"/>
      <c r="E1038" s="201"/>
      <c r="F1038" s="113"/>
      <c r="G1038" s="113"/>
      <c r="H1038" s="113"/>
      <c r="I1038" s="203"/>
      <c r="J1038" s="203"/>
      <c r="K1038" s="204"/>
      <c r="L1038" s="201"/>
      <c r="M1038" s="201"/>
      <c r="N1038" s="201"/>
      <c r="O1038" s="201"/>
      <c r="P1038" s="113"/>
      <c r="Q1038" s="113"/>
      <c r="T1038" s="201"/>
      <c r="U1038" s="113"/>
      <c r="V1038" s="113"/>
      <c r="W1038" s="113"/>
      <c r="X1038" s="113"/>
      <c r="Y1038" s="113"/>
      <c r="Z1038" s="113"/>
      <c r="AA1038" s="113"/>
      <c r="AB1038" s="201"/>
      <c r="AC1038" s="113"/>
      <c r="AD1038" s="113"/>
      <c r="AE1038" s="113"/>
      <c r="AF1038" s="113"/>
    </row>
    <row r="1039" spans="2:32" x14ac:dyDescent="0.2">
      <c r="B1039" s="200"/>
      <c r="C1039" s="113"/>
      <c r="D1039" s="201"/>
      <c r="E1039" s="201"/>
      <c r="F1039" s="113"/>
      <c r="G1039" s="113"/>
      <c r="H1039" s="113"/>
      <c r="I1039" s="203"/>
      <c r="J1039" s="203"/>
      <c r="K1039" s="204"/>
      <c r="L1039" s="201"/>
      <c r="M1039" s="201"/>
      <c r="N1039" s="201"/>
      <c r="O1039" s="201"/>
      <c r="P1039" s="113"/>
      <c r="Q1039" s="113"/>
      <c r="T1039" s="201"/>
      <c r="U1039" s="113"/>
      <c r="V1039" s="113"/>
      <c r="W1039" s="113"/>
      <c r="X1039" s="113"/>
      <c r="Y1039" s="113"/>
      <c r="Z1039" s="113"/>
      <c r="AA1039" s="113"/>
      <c r="AB1039" s="201"/>
      <c r="AC1039" s="113"/>
      <c r="AD1039" s="113"/>
      <c r="AE1039" s="113"/>
      <c r="AF1039" s="113"/>
    </row>
    <row r="1040" spans="2:32" x14ac:dyDescent="0.2">
      <c r="B1040" s="200"/>
      <c r="C1040" s="113"/>
      <c r="D1040" s="201"/>
      <c r="E1040" s="201"/>
      <c r="F1040" s="113"/>
      <c r="G1040" s="113"/>
      <c r="H1040" s="113"/>
      <c r="I1040" s="203"/>
      <c r="J1040" s="203"/>
      <c r="K1040" s="204"/>
      <c r="L1040" s="201"/>
      <c r="M1040" s="201"/>
      <c r="N1040" s="201"/>
      <c r="O1040" s="201"/>
      <c r="P1040" s="113"/>
      <c r="Q1040" s="113"/>
      <c r="T1040" s="201"/>
      <c r="U1040" s="113"/>
      <c r="V1040" s="113"/>
      <c r="W1040" s="113"/>
      <c r="X1040" s="113"/>
      <c r="Y1040" s="113"/>
      <c r="Z1040" s="113"/>
      <c r="AA1040" s="113"/>
      <c r="AB1040" s="201"/>
      <c r="AC1040" s="113"/>
      <c r="AD1040" s="113"/>
      <c r="AE1040" s="113"/>
      <c r="AF1040" s="113"/>
    </row>
    <row r="1041" spans="2:32" x14ac:dyDescent="0.2">
      <c r="B1041" s="200"/>
      <c r="C1041" s="113"/>
      <c r="D1041" s="201"/>
      <c r="E1041" s="201"/>
      <c r="F1041" s="113"/>
      <c r="G1041" s="113"/>
      <c r="H1041" s="113"/>
      <c r="I1041" s="203"/>
      <c r="J1041" s="203"/>
      <c r="K1041" s="204"/>
      <c r="L1041" s="201"/>
      <c r="M1041" s="201"/>
      <c r="N1041" s="201"/>
      <c r="O1041" s="201"/>
      <c r="P1041" s="113"/>
      <c r="Q1041" s="113"/>
      <c r="T1041" s="201"/>
      <c r="U1041" s="113"/>
      <c r="V1041" s="113"/>
      <c r="W1041" s="113"/>
      <c r="X1041" s="113"/>
      <c r="Y1041" s="113"/>
      <c r="Z1041" s="113"/>
      <c r="AA1041" s="113"/>
      <c r="AB1041" s="201"/>
      <c r="AC1041" s="113"/>
      <c r="AD1041" s="113"/>
      <c r="AE1041" s="113"/>
      <c r="AF1041" s="113"/>
    </row>
    <row r="1042" spans="2:32" x14ac:dyDescent="0.2">
      <c r="B1042" s="200"/>
      <c r="C1042" s="113"/>
      <c r="D1042" s="201"/>
      <c r="E1042" s="201"/>
      <c r="F1042" s="113"/>
      <c r="G1042" s="113"/>
      <c r="H1042" s="113"/>
      <c r="I1042" s="203"/>
      <c r="J1042" s="203"/>
      <c r="K1042" s="204"/>
      <c r="L1042" s="201"/>
      <c r="M1042" s="201"/>
      <c r="N1042" s="201"/>
      <c r="O1042" s="201"/>
      <c r="P1042" s="113"/>
      <c r="Q1042" s="113"/>
      <c r="T1042" s="201"/>
      <c r="U1042" s="113"/>
      <c r="V1042" s="113"/>
      <c r="W1042" s="113"/>
      <c r="X1042" s="113"/>
      <c r="Y1042" s="113"/>
      <c r="Z1042" s="113"/>
      <c r="AA1042" s="113"/>
      <c r="AB1042" s="201"/>
      <c r="AC1042" s="113"/>
      <c r="AD1042" s="113"/>
      <c r="AE1042" s="113"/>
      <c r="AF1042" s="113"/>
    </row>
    <row r="1043" spans="2:32" x14ac:dyDescent="0.2">
      <c r="B1043" s="200"/>
      <c r="C1043" s="113"/>
      <c r="D1043" s="201"/>
      <c r="E1043" s="201"/>
      <c r="F1043" s="113"/>
      <c r="G1043" s="113"/>
      <c r="H1043" s="113"/>
      <c r="I1043" s="203"/>
      <c r="J1043" s="203"/>
      <c r="K1043" s="204"/>
      <c r="L1043" s="201"/>
      <c r="M1043" s="201"/>
      <c r="N1043" s="201"/>
      <c r="O1043" s="201"/>
      <c r="P1043" s="113"/>
      <c r="Q1043" s="113"/>
      <c r="T1043" s="201"/>
      <c r="U1043" s="113"/>
      <c r="V1043" s="113"/>
      <c r="W1043" s="113"/>
      <c r="X1043" s="113"/>
      <c r="Y1043" s="113"/>
      <c r="Z1043" s="113"/>
      <c r="AA1043" s="113"/>
      <c r="AB1043" s="201"/>
      <c r="AC1043" s="113"/>
      <c r="AD1043" s="113"/>
      <c r="AE1043" s="113"/>
      <c r="AF1043" s="113"/>
    </row>
    <row r="1044" spans="2:32" x14ac:dyDescent="0.2">
      <c r="B1044" s="200"/>
      <c r="C1044" s="113"/>
      <c r="D1044" s="201"/>
      <c r="E1044" s="201"/>
      <c r="F1044" s="113"/>
      <c r="G1044" s="113"/>
      <c r="H1044" s="113"/>
      <c r="I1044" s="203"/>
      <c r="J1044" s="203"/>
      <c r="K1044" s="204"/>
      <c r="L1044" s="201"/>
      <c r="M1044" s="201"/>
      <c r="N1044" s="201"/>
      <c r="O1044" s="201"/>
      <c r="P1044" s="113"/>
      <c r="Q1044" s="113"/>
      <c r="T1044" s="201"/>
      <c r="U1044" s="113"/>
      <c r="V1044" s="113"/>
      <c r="W1044" s="113"/>
      <c r="X1044" s="113"/>
      <c r="Y1044" s="113"/>
      <c r="Z1044" s="113"/>
      <c r="AA1044" s="113"/>
      <c r="AB1044" s="201"/>
      <c r="AC1044" s="113"/>
      <c r="AD1044" s="113"/>
      <c r="AE1044" s="113"/>
      <c r="AF1044" s="113"/>
    </row>
    <row r="1045" spans="2:32" x14ac:dyDescent="0.2">
      <c r="B1045" s="200"/>
      <c r="C1045" s="113"/>
      <c r="D1045" s="201"/>
      <c r="E1045" s="201"/>
      <c r="F1045" s="113"/>
      <c r="G1045" s="113"/>
      <c r="H1045" s="113"/>
      <c r="I1045" s="203"/>
      <c r="J1045" s="203"/>
      <c r="K1045" s="204"/>
      <c r="L1045" s="201"/>
      <c r="M1045" s="201"/>
      <c r="N1045" s="201"/>
      <c r="O1045" s="201"/>
      <c r="P1045" s="113"/>
      <c r="Q1045" s="113"/>
      <c r="T1045" s="201"/>
      <c r="U1045" s="113"/>
      <c r="V1045" s="113"/>
      <c r="W1045" s="113"/>
      <c r="X1045" s="113"/>
      <c r="Y1045" s="113"/>
      <c r="Z1045" s="113"/>
      <c r="AA1045" s="113"/>
      <c r="AB1045" s="201"/>
      <c r="AC1045" s="113"/>
      <c r="AD1045" s="113"/>
      <c r="AE1045" s="113"/>
      <c r="AF1045" s="113"/>
    </row>
    <row r="1046" spans="2:32" x14ac:dyDescent="0.2">
      <c r="B1046" s="200"/>
      <c r="C1046" s="113"/>
      <c r="D1046" s="201"/>
      <c r="E1046" s="201"/>
      <c r="F1046" s="113"/>
      <c r="G1046" s="113"/>
      <c r="H1046" s="113"/>
      <c r="I1046" s="203"/>
      <c r="J1046" s="203"/>
      <c r="K1046" s="204"/>
      <c r="L1046" s="201"/>
      <c r="M1046" s="201"/>
      <c r="N1046" s="201"/>
      <c r="O1046" s="201"/>
      <c r="P1046" s="113"/>
      <c r="Q1046" s="113"/>
      <c r="T1046" s="201"/>
      <c r="U1046" s="113"/>
      <c r="V1046" s="113"/>
      <c r="W1046" s="113"/>
      <c r="X1046" s="113"/>
      <c r="Y1046" s="113"/>
      <c r="Z1046" s="113"/>
      <c r="AA1046" s="113"/>
      <c r="AB1046" s="201"/>
      <c r="AC1046" s="113"/>
      <c r="AD1046" s="113"/>
      <c r="AE1046" s="113"/>
      <c r="AF1046" s="113"/>
    </row>
    <row r="1047" spans="2:32" x14ac:dyDescent="0.2">
      <c r="B1047" s="200"/>
      <c r="C1047" s="113"/>
      <c r="D1047" s="201"/>
      <c r="E1047" s="201"/>
      <c r="F1047" s="113"/>
      <c r="G1047" s="113"/>
      <c r="H1047" s="113"/>
      <c r="I1047" s="203"/>
      <c r="J1047" s="203"/>
      <c r="K1047" s="204"/>
      <c r="L1047" s="201"/>
      <c r="M1047" s="201"/>
      <c r="N1047" s="201"/>
      <c r="O1047" s="201"/>
      <c r="P1047" s="113"/>
      <c r="Q1047" s="113"/>
      <c r="T1047" s="201"/>
      <c r="U1047" s="113"/>
      <c r="V1047" s="113"/>
      <c r="W1047" s="113"/>
      <c r="X1047" s="113"/>
      <c r="Y1047" s="113"/>
      <c r="Z1047" s="113"/>
      <c r="AA1047" s="113"/>
      <c r="AB1047" s="201"/>
      <c r="AC1047" s="113"/>
      <c r="AD1047" s="113"/>
      <c r="AE1047" s="113"/>
      <c r="AF1047" s="113"/>
    </row>
    <row r="1048" spans="2:32" x14ac:dyDescent="0.2">
      <c r="B1048" s="200"/>
      <c r="C1048" s="113"/>
      <c r="D1048" s="201"/>
      <c r="E1048" s="201"/>
      <c r="F1048" s="113"/>
      <c r="G1048" s="113"/>
      <c r="H1048" s="113"/>
      <c r="I1048" s="203"/>
      <c r="J1048" s="203"/>
      <c r="K1048" s="204"/>
      <c r="L1048" s="201"/>
      <c r="M1048" s="201"/>
      <c r="N1048" s="201"/>
      <c r="O1048" s="201"/>
      <c r="P1048" s="113"/>
      <c r="Q1048" s="113"/>
      <c r="T1048" s="201"/>
      <c r="U1048" s="113"/>
      <c r="V1048" s="113"/>
      <c r="W1048" s="113"/>
      <c r="X1048" s="113"/>
      <c r="Y1048" s="113"/>
      <c r="Z1048" s="113"/>
      <c r="AA1048" s="113"/>
      <c r="AB1048" s="201"/>
      <c r="AC1048" s="113"/>
      <c r="AD1048" s="113"/>
      <c r="AE1048" s="113"/>
      <c r="AF1048" s="113"/>
    </row>
    <row r="1049" spans="2:32" x14ac:dyDescent="0.2">
      <c r="B1049" s="200"/>
      <c r="C1049" s="113"/>
      <c r="D1049" s="201"/>
      <c r="E1049" s="201"/>
      <c r="F1049" s="113"/>
      <c r="G1049" s="113"/>
      <c r="H1049" s="113"/>
      <c r="I1049" s="203"/>
      <c r="J1049" s="203"/>
      <c r="K1049" s="204"/>
      <c r="L1049" s="201"/>
      <c r="M1049" s="201"/>
      <c r="N1049" s="201"/>
      <c r="O1049" s="201"/>
      <c r="P1049" s="113"/>
      <c r="Q1049" s="113"/>
      <c r="T1049" s="201"/>
      <c r="U1049" s="113"/>
      <c r="V1049" s="113"/>
      <c r="W1049" s="113"/>
      <c r="X1049" s="113"/>
      <c r="Y1049" s="113"/>
      <c r="Z1049" s="113"/>
      <c r="AA1049" s="113"/>
      <c r="AB1049" s="201"/>
      <c r="AC1049" s="113"/>
      <c r="AD1049" s="113"/>
      <c r="AE1049" s="113"/>
      <c r="AF1049" s="113"/>
    </row>
    <row r="1050" spans="2:32" x14ac:dyDescent="0.2">
      <c r="B1050" s="200"/>
      <c r="C1050" s="113"/>
      <c r="D1050" s="201"/>
      <c r="E1050" s="201"/>
      <c r="F1050" s="113"/>
      <c r="G1050" s="113"/>
      <c r="H1050" s="113"/>
      <c r="I1050" s="203"/>
      <c r="J1050" s="203"/>
      <c r="K1050" s="204"/>
      <c r="L1050" s="201"/>
      <c r="M1050" s="201"/>
      <c r="N1050" s="201"/>
      <c r="O1050" s="201"/>
      <c r="P1050" s="113"/>
      <c r="Q1050" s="113"/>
      <c r="T1050" s="201"/>
      <c r="U1050" s="113"/>
      <c r="V1050" s="113"/>
      <c r="W1050" s="113"/>
      <c r="X1050" s="113"/>
      <c r="Y1050" s="113"/>
      <c r="Z1050" s="113"/>
      <c r="AA1050" s="113"/>
      <c r="AB1050" s="201"/>
      <c r="AC1050" s="113"/>
      <c r="AD1050" s="113"/>
      <c r="AE1050" s="113"/>
      <c r="AF1050" s="113"/>
    </row>
    <row r="1051" spans="2:32" x14ac:dyDescent="0.2">
      <c r="B1051" s="200"/>
      <c r="C1051" s="113"/>
      <c r="D1051" s="201"/>
      <c r="E1051" s="201"/>
      <c r="F1051" s="113"/>
      <c r="G1051" s="113"/>
      <c r="H1051" s="113"/>
      <c r="I1051" s="203"/>
      <c r="J1051" s="203"/>
      <c r="K1051" s="204"/>
      <c r="L1051" s="201"/>
      <c r="M1051" s="201"/>
      <c r="N1051" s="201"/>
      <c r="O1051" s="201"/>
      <c r="P1051" s="113"/>
      <c r="Q1051" s="113"/>
      <c r="T1051" s="201"/>
      <c r="U1051" s="113"/>
      <c r="V1051" s="113"/>
      <c r="W1051" s="113"/>
      <c r="X1051" s="113"/>
      <c r="Y1051" s="113"/>
      <c r="Z1051" s="113"/>
      <c r="AA1051" s="113"/>
      <c r="AB1051" s="201"/>
      <c r="AC1051" s="113"/>
      <c r="AD1051" s="113"/>
      <c r="AE1051" s="113"/>
      <c r="AF1051" s="113"/>
    </row>
    <row r="1052" spans="2:32" x14ac:dyDescent="0.2">
      <c r="B1052" s="200"/>
      <c r="C1052" s="113"/>
      <c r="D1052" s="201"/>
      <c r="E1052" s="201"/>
      <c r="F1052" s="113"/>
      <c r="G1052" s="113"/>
      <c r="H1052" s="113"/>
      <c r="I1052" s="203"/>
      <c r="J1052" s="203"/>
      <c r="K1052" s="204"/>
      <c r="L1052" s="201"/>
      <c r="M1052" s="201"/>
      <c r="N1052" s="201"/>
      <c r="O1052" s="201"/>
      <c r="P1052" s="113"/>
      <c r="Q1052" s="113"/>
      <c r="T1052" s="201"/>
      <c r="U1052" s="113"/>
      <c r="V1052" s="113"/>
      <c r="W1052" s="113"/>
      <c r="X1052" s="113"/>
      <c r="Y1052" s="113"/>
      <c r="Z1052" s="113"/>
      <c r="AA1052" s="113"/>
      <c r="AB1052" s="201"/>
      <c r="AC1052" s="113"/>
      <c r="AD1052" s="113"/>
      <c r="AE1052" s="113"/>
      <c r="AF1052" s="113"/>
    </row>
    <row r="1053" spans="2:32" x14ac:dyDescent="0.2">
      <c r="B1053" s="200"/>
      <c r="C1053" s="113"/>
      <c r="D1053" s="201"/>
      <c r="E1053" s="201"/>
      <c r="F1053" s="113"/>
      <c r="G1053" s="113"/>
      <c r="H1053" s="113"/>
      <c r="I1053" s="203"/>
      <c r="J1053" s="203"/>
      <c r="K1053" s="204"/>
      <c r="L1053" s="201"/>
      <c r="M1053" s="201"/>
      <c r="N1053" s="201"/>
      <c r="O1053" s="201"/>
      <c r="P1053" s="113"/>
      <c r="Q1053" s="113"/>
      <c r="T1053" s="201"/>
      <c r="U1053" s="113"/>
      <c r="V1053" s="113"/>
      <c r="W1053" s="113"/>
      <c r="X1053" s="113"/>
      <c r="Y1053" s="113"/>
      <c r="Z1053" s="113"/>
      <c r="AA1053" s="113"/>
      <c r="AB1053" s="201"/>
      <c r="AC1053" s="113"/>
      <c r="AD1053" s="113"/>
      <c r="AE1053" s="113"/>
      <c r="AF1053" s="113"/>
    </row>
    <row r="1054" spans="2:32" x14ac:dyDescent="0.2">
      <c r="B1054" s="200"/>
      <c r="C1054" s="113"/>
      <c r="D1054" s="201"/>
      <c r="E1054" s="201"/>
      <c r="F1054" s="113"/>
      <c r="G1054" s="113"/>
      <c r="H1054" s="113"/>
      <c r="I1054" s="203"/>
      <c r="J1054" s="203"/>
      <c r="K1054" s="204"/>
      <c r="L1054" s="201"/>
      <c r="M1054" s="201"/>
      <c r="N1054" s="201"/>
      <c r="O1054" s="201"/>
      <c r="P1054" s="113"/>
      <c r="Q1054" s="113"/>
      <c r="T1054" s="201"/>
      <c r="U1054" s="113"/>
      <c r="V1054" s="113"/>
      <c r="W1054" s="113"/>
      <c r="X1054" s="113"/>
      <c r="Y1054" s="113"/>
      <c r="Z1054" s="113"/>
      <c r="AA1054" s="113"/>
      <c r="AB1054" s="201"/>
      <c r="AC1054" s="113"/>
      <c r="AD1054" s="113"/>
      <c r="AE1054" s="113"/>
      <c r="AF1054" s="113"/>
    </row>
    <row r="1055" spans="2:32" x14ac:dyDescent="0.2">
      <c r="B1055" s="200"/>
      <c r="C1055" s="113"/>
      <c r="D1055" s="201"/>
      <c r="E1055" s="201"/>
      <c r="F1055" s="113"/>
      <c r="G1055" s="113"/>
      <c r="H1055" s="113"/>
      <c r="I1055" s="203"/>
      <c r="J1055" s="203"/>
      <c r="K1055" s="204"/>
      <c r="L1055" s="201"/>
      <c r="M1055" s="201"/>
      <c r="N1055" s="201"/>
      <c r="O1055" s="201"/>
      <c r="P1055" s="113"/>
      <c r="Q1055" s="113"/>
      <c r="T1055" s="201"/>
      <c r="U1055" s="113"/>
      <c r="V1055" s="113"/>
      <c r="W1055" s="113"/>
      <c r="X1055" s="113"/>
      <c r="Y1055" s="113"/>
      <c r="Z1055" s="113"/>
      <c r="AA1055" s="113"/>
      <c r="AB1055" s="201"/>
      <c r="AC1055" s="113"/>
      <c r="AD1055" s="113"/>
      <c r="AE1055" s="113"/>
      <c r="AF1055" s="113"/>
    </row>
    <row r="1056" spans="2:32" x14ac:dyDescent="0.2">
      <c r="B1056" s="200"/>
      <c r="C1056" s="113"/>
      <c r="D1056" s="201"/>
      <c r="E1056" s="201"/>
      <c r="F1056" s="113"/>
      <c r="G1056" s="113"/>
      <c r="H1056" s="113"/>
      <c r="I1056" s="203"/>
      <c r="J1056" s="203"/>
      <c r="K1056" s="204"/>
      <c r="L1056" s="201"/>
      <c r="M1056" s="201"/>
      <c r="N1056" s="201"/>
      <c r="O1056" s="201"/>
      <c r="P1056" s="113"/>
      <c r="Q1056" s="113"/>
      <c r="T1056" s="201"/>
      <c r="U1056" s="113"/>
      <c r="V1056" s="113"/>
      <c r="W1056" s="113"/>
      <c r="X1056" s="113"/>
      <c r="Y1056" s="113"/>
      <c r="Z1056" s="113"/>
      <c r="AA1056" s="113"/>
      <c r="AB1056" s="201"/>
      <c r="AC1056" s="113"/>
      <c r="AD1056" s="113"/>
      <c r="AE1056" s="113"/>
      <c r="AF1056" s="113"/>
    </row>
    <row r="1057" spans="2:32" x14ac:dyDescent="0.2">
      <c r="B1057" s="200"/>
      <c r="C1057" s="113"/>
      <c r="D1057" s="201"/>
      <c r="E1057" s="201"/>
      <c r="F1057" s="113"/>
      <c r="G1057" s="113"/>
      <c r="H1057" s="113"/>
      <c r="I1057" s="203"/>
      <c r="J1057" s="203"/>
      <c r="K1057" s="204"/>
      <c r="L1057" s="201"/>
      <c r="M1057" s="201"/>
      <c r="N1057" s="201"/>
      <c r="O1057" s="201"/>
      <c r="P1057" s="113"/>
      <c r="Q1057" s="113"/>
      <c r="T1057" s="201"/>
      <c r="U1057" s="113"/>
      <c r="V1057" s="113"/>
      <c r="W1057" s="113"/>
      <c r="X1057" s="113"/>
      <c r="Y1057" s="113"/>
      <c r="Z1057" s="113"/>
      <c r="AA1057" s="113"/>
      <c r="AB1057" s="201"/>
      <c r="AC1057" s="113"/>
      <c r="AD1057" s="113"/>
      <c r="AE1057" s="113"/>
      <c r="AF1057" s="113"/>
    </row>
    <row r="1058" spans="2:32" x14ac:dyDescent="0.2">
      <c r="B1058" s="200"/>
      <c r="C1058" s="113"/>
      <c r="D1058" s="201"/>
      <c r="E1058" s="201"/>
      <c r="F1058" s="113"/>
      <c r="G1058" s="113"/>
      <c r="H1058" s="113"/>
      <c r="I1058" s="203"/>
      <c r="J1058" s="203"/>
      <c r="K1058" s="204"/>
      <c r="L1058" s="201"/>
      <c r="M1058" s="201"/>
      <c r="N1058" s="201"/>
      <c r="O1058" s="201"/>
      <c r="P1058" s="113"/>
      <c r="Q1058" s="113"/>
      <c r="T1058" s="201"/>
      <c r="U1058" s="113"/>
      <c r="V1058" s="113"/>
      <c r="W1058" s="113"/>
      <c r="X1058" s="113"/>
      <c r="Y1058" s="113"/>
      <c r="Z1058" s="113"/>
      <c r="AA1058" s="113"/>
      <c r="AB1058" s="201"/>
      <c r="AC1058" s="113"/>
      <c r="AD1058" s="113"/>
      <c r="AE1058" s="113"/>
      <c r="AF1058" s="113"/>
    </row>
    <row r="1059" spans="2:32" x14ac:dyDescent="0.2">
      <c r="B1059" s="200"/>
      <c r="C1059" s="113"/>
      <c r="D1059" s="201"/>
      <c r="E1059" s="201"/>
      <c r="F1059" s="113"/>
      <c r="G1059" s="113"/>
      <c r="H1059" s="113"/>
      <c r="I1059" s="203"/>
      <c r="J1059" s="203"/>
      <c r="K1059" s="204"/>
      <c r="L1059" s="201"/>
      <c r="M1059" s="201"/>
      <c r="N1059" s="201"/>
      <c r="O1059" s="201"/>
      <c r="P1059" s="113"/>
      <c r="Q1059" s="113"/>
      <c r="T1059" s="201"/>
      <c r="U1059" s="113"/>
      <c r="V1059" s="113"/>
      <c r="W1059" s="113"/>
      <c r="X1059" s="113"/>
      <c r="Y1059" s="113"/>
      <c r="Z1059" s="113"/>
      <c r="AA1059" s="113"/>
      <c r="AB1059" s="201"/>
      <c r="AC1059" s="113"/>
      <c r="AD1059" s="113"/>
      <c r="AE1059" s="113"/>
      <c r="AF1059" s="113"/>
    </row>
    <row r="1060" spans="2:32" x14ac:dyDescent="0.2">
      <c r="B1060" s="200"/>
      <c r="C1060" s="113"/>
      <c r="D1060" s="201"/>
      <c r="E1060" s="201"/>
      <c r="F1060" s="113"/>
      <c r="G1060" s="113"/>
      <c r="H1060" s="113"/>
      <c r="I1060" s="203"/>
      <c r="J1060" s="203"/>
      <c r="K1060" s="204"/>
      <c r="L1060" s="201"/>
      <c r="M1060" s="201"/>
      <c r="N1060" s="201"/>
      <c r="O1060" s="201"/>
      <c r="P1060" s="113"/>
      <c r="Q1060" s="113"/>
      <c r="T1060" s="201"/>
      <c r="U1060" s="113"/>
      <c r="V1060" s="113"/>
      <c r="W1060" s="113"/>
      <c r="X1060" s="113"/>
      <c r="Y1060" s="113"/>
      <c r="Z1060" s="113"/>
      <c r="AA1060" s="113"/>
      <c r="AB1060" s="201"/>
      <c r="AC1060" s="113"/>
      <c r="AD1060" s="113"/>
      <c r="AE1060" s="113"/>
      <c r="AF1060" s="113"/>
    </row>
    <row r="1061" spans="2:32" x14ac:dyDescent="0.2">
      <c r="B1061" s="200"/>
      <c r="C1061" s="113"/>
      <c r="D1061" s="201"/>
      <c r="E1061" s="201"/>
      <c r="F1061" s="113"/>
      <c r="G1061" s="113"/>
      <c r="H1061" s="113"/>
      <c r="I1061" s="203"/>
      <c r="J1061" s="203"/>
      <c r="K1061" s="204"/>
      <c r="L1061" s="201"/>
      <c r="M1061" s="201"/>
      <c r="N1061" s="201"/>
      <c r="O1061" s="201"/>
      <c r="P1061" s="113"/>
      <c r="Q1061" s="113"/>
      <c r="T1061" s="201"/>
      <c r="U1061" s="113"/>
      <c r="V1061" s="113"/>
      <c r="W1061" s="113"/>
      <c r="X1061" s="113"/>
      <c r="Y1061" s="113"/>
      <c r="Z1061" s="113"/>
      <c r="AA1061" s="113"/>
      <c r="AB1061" s="201"/>
      <c r="AC1061" s="113"/>
      <c r="AD1061" s="113"/>
      <c r="AE1061" s="113"/>
      <c r="AF1061" s="113"/>
    </row>
    <row r="1062" spans="2:32" x14ac:dyDescent="0.2">
      <c r="B1062" s="200"/>
      <c r="C1062" s="113"/>
      <c r="D1062" s="201"/>
      <c r="E1062" s="201"/>
      <c r="F1062" s="113"/>
      <c r="G1062" s="113"/>
      <c r="H1062" s="113"/>
      <c r="I1062" s="203"/>
      <c r="J1062" s="203"/>
      <c r="K1062" s="204"/>
      <c r="L1062" s="201"/>
      <c r="M1062" s="201"/>
      <c r="N1062" s="201"/>
      <c r="O1062" s="201"/>
      <c r="P1062" s="113"/>
      <c r="Q1062" s="113"/>
      <c r="T1062" s="201"/>
      <c r="U1062" s="113"/>
      <c r="V1062" s="113"/>
      <c r="W1062" s="113"/>
      <c r="X1062" s="113"/>
      <c r="Y1062" s="113"/>
      <c r="Z1062" s="113"/>
      <c r="AA1062" s="113"/>
      <c r="AB1062" s="201"/>
      <c r="AC1062" s="113"/>
      <c r="AD1062" s="113"/>
      <c r="AE1062" s="113"/>
      <c r="AF1062" s="113"/>
    </row>
    <row r="1063" spans="2:32" x14ac:dyDescent="0.2">
      <c r="B1063" s="200"/>
      <c r="C1063" s="113"/>
      <c r="D1063" s="201"/>
      <c r="E1063" s="201"/>
      <c r="F1063" s="113"/>
      <c r="G1063" s="113"/>
      <c r="H1063" s="113"/>
      <c r="I1063" s="203"/>
      <c r="J1063" s="203"/>
      <c r="K1063" s="204"/>
      <c r="L1063" s="201"/>
      <c r="M1063" s="201"/>
      <c r="N1063" s="201"/>
      <c r="O1063" s="201"/>
      <c r="P1063" s="113"/>
      <c r="Q1063" s="113"/>
      <c r="T1063" s="201"/>
      <c r="U1063" s="113"/>
      <c r="V1063" s="113"/>
      <c r="W1063" s="113"/>
      <c r="X1063" s="113"/>
      <c r="Y1063" s="113"/>
      <c r="Z1063" s="113"/>
      <c r="AA1063" s="113"/>
      <c r="AB1063" s="201"/>
      <c r="AC1063" s="113"/>
      <c r="AD1063" s="113"/>
      <c r="AE1063" s="113"/>
      <c r="AF1063" s="113"/>
    </row>
    <row r="1064" spans="2:32" x14ac:dyDescent="0.2">
      <c r="B1064" s="200"/>
      <c r="C1064" s="113"/>
      <c r="D1064" s="201"/>
      <c r="E1064" s="201"/>
      <c r="F1064" s="113"/>
      <c r="G1064" s="113"/>
      <c r="H1064" s="113"/>
      <c r="I1064" s="203"/>
      <c r="J1064" s="203"/>
      <c r="K1064" s="204"/>
      <c r="L1064" s="201"/>
      <c r="M1064" s="201"/>
      <c r="N1064" s="201"/>
      <c r="O1064" s="201"/>
      <c r="P1064" s="113"/>
      <c r="Q1064" s="113"/>
      <c r="T1064" s="201"/>
      <c r="U1064" s="113"/>
      <c r="V1064" s="113"/>
      <c r="W1064" s="113"/>
      <c r="X1064" s="113"/>
      <c r="Y1064" s="113"/>
      <c r="Z1064" s="113"/>
      <c r="AA1064" s="113"/>
      <c r="AB1064" s="201"/>
      <c r="AC1064" s="113"/>
      <c r="AD1064" s="113"/>
      <c r="AE1064" s="113"/>
      <c r="AF1064" s="113"/>
    </row>
    <row r="1065" spans="2:32" x14ac:dyDescent="0.2">
      <c r="B1065" s="200"/>
      <c r="C1065" s="113"/>
      <c r="D1065" s="201"/>
      <c r="E1065" s="201"/>
      <c r="F1065" s="113"/>
      <c r="G1065" s="113"/>
      <c r="H1065" s="113"/>
      <c r="I1065" s="203"/>
      <c r="J1065" s="203"/>
      <c r="K1065" s="204"/>
      <c r="L1065" s="201"/>
      <c r="M1065" s="201"/>
      <c r="N1065" s="201"/>
      <c r="O1065" s="201"/>
      <c r="P1065" s="113"/>
      <c r="Q1065" s="113"/>
      <c r="T1065" s="201"/>
      <c r="U1065" s="113"/>
      <c r="V1065" s="113"/>
      <c r="W1065" s="113"/>
      <c r="X1065" s="113"/>
      <c r="Y1065" s="113"/>
      <c r="Z1065" s="113"/>
      <c r="AA1065" s="113"/>
      <c r="AB1065" s="201"/>
      <c r="AC1065" s="113"/>
      <c r="AD1065" s="113"/>
      <c r="AE1065" s="113"/>
      <c r="AF1065" s="113"/>
    </row>
    <row r="1066" spans="2:32" x14ac:dyDescent="0.2">
      <c r="B1066" s="200"/>
      <c r="C1066" s="113"/>
      <c r="D1066" s="201"/>
      <c r="E1066" s="201"/>
      <c r="F1066" s="113"/>
      <c r="G1066" s="113"/>
      <c r="H1066" s="113"/>
      <c r="I1066" s="203"/>
      <c r="J1066" s="203"/>
      <c r="K1066" s="204"/>
      <c r="L1066" s="201"/>
      <c r="M1066" s="201"/>
      <c r="N1066" s="201"/>
      <c r="O1066" s="201"/>
      <c r="P1066" s="113"/>
      <c r="Q1066" s="113"/>
      <c r="T1066" s="201"/>
      <c r="U1066" s="113"/>
      <c r="V1066" s="113"/>
      <c r="W1066" s="113"/>
      <c r="X1066" s="113"/>
      <c r="Y1066" s="113"/>
      <c r="Z1066" s="113"/>
      <c r="AA1066" s="113"/>
      <c r="AB1066" s="201"/>
      <c r="AC1066" s="113"/>
      <c r="AD1066" s="113"/>
      <c r="AE1066" s="113"/>
      <c r="AF1066" s="113"/>
    </row>
    <row r="1067" spans="2:32" x14ac:dyDescent="0.2">
      <c r="B1067" s="200"/>
      <c r="C1067" s="113"/>
      <c r="D1067" s="201"/>
      <c r="E1067" s="201"/>
      <c r="F1067" s="113"/>
      <c r="G1067" s="113"/>
      <c r="H1067" s="113"/>
      <c r="I1067" s="203"/>
      <c r="J1067" s="203"/>
      <c r="K1067" s="204"/>
      <c r="L1067" s="201"/>
      <c r="M1067" s="201"/>
      <c r="N1067" s="201"/>
      <c r="O1067" s="201"/>
      <c r="P1067" s="113"/>
      <c r="Q1067" s="113"/>
      <c r="T1067" s="201"/>
      <c r="U1067" s="113"/>
      <c r="V1067" s="113"/>
      <c r="W1067" s="113"/>
      <c r="X1067" s="113"/>
      <c r="Y1067" s="113"/>
      <c r="Z1067" s="113"/>
      <c r="AA1067" s="113"/>
      <c r="AB1067" s="201"/>
      <c r="AC1067" s="113"/>
      <c r="AD1067" s="113"/>
      <c r="AE1067" s="113"/>
      <c r="AF1067" s="113"/>
    </row>
    <row r="1068" spans="2:32" x14ac:dyDescent="0.2">
      <c r="B1068" s="200"/>
      <c r="C1068" s="113"/>
      <c r="D1068" s="201"/>
      <c r="E1068" s="201"/>
      <c r="F1068" s="113"/>
      <c r="G1068" s="113"/>
      <c r="H1068" s="113"/>
      <c r="I1068" s="203"/>
      <c r="J1068" s="203"/>
      <c r="K1068" s="204"/>
      <c r="L1068" s="201"/>
      <c r="M1068" s="201"/>
      <c r="N1068" s="201"/>
      <c r="O1068" s="201"/>
      <c r="P1068" s="113"/>
      <c r="Q1068" s="113"/>
      <c r="T1068" s="201"/>
      <c r="U1068" s="113"/>
      <c r="V1068" s="113"/>
      <c r="W1068" s="113"/>
      <c r="X1068" s="113"/>
      <c r="Y1068" s="113"/>
      <c r="Z1068" s="113"/>
      <c r="AA1068" s="113"/>
      <c r="AB1068" s="201"/>
      <c r="AC1068" s="113"/>
      <c r="AD1068" s="113"/>
      <c r="AE1068" s="113"/>
      <c r="AF1068" s="113"/>
    </row>
    <row r="1069" spans="2:32" x14ac:dyDescent="0.2">
      <c r="B1069" s="200"/>
      <c r="C1069" s="113"/>
      <c r="D1069" s="201"/>
      <c r="E1069" s="201"/>
      <c r="F1069" s="113"/>
      <c r="G1069" s="113"/>
      <c r="H1069" s="113"/>
      <c r="I1069" s="203"/>
      <c r="J1069" s="203"/>
      <c r="K1069" s="204"/>
      <c r="L1069" s="201"/>
      <c r="M1069" s="201"/>
      <c r="N1069" s="201"/>
      <c r="O1069" s="201"/>
      <c r="P1069" s="113"/>
      <c r="Q1069" s="113"/>
      <c r="T1069" s="201"/>
      <c r="U1069" s="113"/>
      <c r="V1069" s="113"/>
      <c r="W1069" s="113"/>
      <c r="X1069" s="113"/>
      <c r="Y1069" s="113"/>
      <c r="Z1069" s="113"/>
      <c r="AA1069" s="113"/>
      <c r="AB1069" s="201"/>
      <c r="AC1069" s="113"/>
      <c r="AD1069" s="113"/>
      <c r="AE1069" s="113"/>
      <c r="AF1069" s="113"/>
    </row>
    <row r="1070" spans="2:32" x14ac:dyDescent="0.2">
      <c r="B1070" s="200"/>
      <c r="C1070" s="113"/>
      <c r="D1070" s="201"/>
      <c r="E1070" s="201"/>
      <c r="F1070" s="113"/>
      <c r="G1070" s="113"/>
      <c r="H1070" s="113"/>
      <c r="I1070" s="203"/>
      <c r="J1070" s="203"/>
      <c r="K1070" s="204"/>
      <c r="L1070" s="201"/>
      <c r="M1070" s="201"/>
      <c r="N1070" s="201"/>
      <c r="O1070" s="201"/>
      <c r="P1070" s="113"/>
      <c r="Q1070" s="113"/>
      <c r="T1070" s="201"/>
      <c r="U1070" s="113"/>
      <c r="V1070" s="113"/>
      <c r="W1070" s="113"/>
      <c r="X1070" s="113"/>
      <c r="Y1070" s="113"/>
      <c r="Z1070" s="113"/>
      <c r="AA1070" s="113"/>
      <c r="AB1070" s="201"/>
      <c r="AC1070" s="113"/>
      <c r="AD1070" s="113"/>
      <c r="AE1070" s="113"/>
      <c r="AF1070" s="113"/>
    </row>
    <row r="1071" spans="2:32" x14ac:dyDescent="0.2">
      <c r="B1071" s="200"/>
      <c r="C1071" s="113"/>
      <c r="D1071" s="201"/>
      <c r="E1071" s="201"/>
      <c r="F1071" s="113"/>
      <c r="G1071" s="113"/>
      <c r="H1071" s="113"/>
      <c r="I1071" s="203"/>
      <c r="J1071" s="203"/>
      <c r="K1071" s="204"/>
      <c r="L1071" s="201"/>
      <c r="M1071" s="201"/>
      <c r="N1071" s="201"/>
      <c r="O1071" s="201"/>
      <c r="P1071" s="113"/>
      <c r="Q1071" s="113"/>
      <c r="T1071" s="201"/>
      <c r="U1071" s="113"/>
      <c r="V1071" s="113"/>
      <c r="W1071" s="113"/>
      <c r="X1071" s="113"/>
      <c r="Y1071" s="113"/>
      <c r="Z1071" s="113"/>
      <c r="AA1071" s="113"/>
      <c r="AB1071" s="201"/>
      <c r="AC1071" s="113"/>
      <c r="AD1071" s="113"/>
      <c r="AE1071" s="113"/>
      <c r="AF1071" s="113"/>
    </row>
    <row r="1072" spans="2:32" x14ac:dyDescent="0.2">
      <c r="B1072" s="200"/>
      <c r="C1072" s="113"/>
      <c r="D1072" s="201"/>
      <c r="E1072" s="201"/>
      <c r="F1072" s="113"/>
      <c r="G1072" s="113"/>
      <c r="H1072" s="113"/>
      <c r="I1072" s="203"/>
      <c r="J1072" s="203"/>
      <c r="K1072" s="204"/>
      <c r="L1072" s="201"/>
      <c r="M1072" s="201"/>
      <c r="N1072" s="201"/>
      <c r="O1072" s="201"/>
      <c r="P1072" s="113"/>
      <c r="Q1072" s="113"/>
      <c r="T1072" s="201"/>
      <c r="U1072" s="113"/>
      <c r="V1072" s="113"/>
      <c r="W1072" s="113"/>
      <c r="X1072" s="113"/>
      <c r="Y1072" s="113"/>
      <c r="Z1072" s="113"/>
      <c r="AA1072" s="113"/>
      <c r="AB1072" s="201"/>
      <c r="AC1072" s="113"/>
      <c r="AD1072" s="113"/>
      <c r="AE1072" s="113"/>
      <c r="AF1072" s="113"/>
    </row>
    <row r="1073" spans="2:32" x14ac:dyDescent="0.2">
      <c r="B1073" s="200"/>
      <c r="C1073" s="113"/>
      <c r="D1073" s="201"/>
      <c r="E1073" s="201"/>
      <c r="F1073" s="113"/>
      <c r="G1073" s="113"/>
      <c r="H1073" s="113"/>
      <c r="I1073" s="203"/>
      <c r="J1073" s="203"/>
      <c r="K1073" s="204"/>
      <c r="L1073" s="201"/>
      <c r="M1073" s="201"/>
      <c r="N1073" s="201"/>
      <c r="O1073" s="201"/>
      <c r="P1073" s="113"/>
      <c r="Q1073" s="113"/>
      <c r="T1073" s="201"/>
      <c r="U1073" s="113"/>
      <c r="V1073" s="113"/>
      <c r="W1073" s="113"/>
      <c r="X1073" s="113"/>
      <c r="Y1073" s="113"/>
      <c r="Z1073" s="113"/>
      <c r="AA1073" s="113"/>
      <c r="AB1073" s="201"/>
      <c r="AC1073" s="113"/>
      <c r="AD1073" s="113"/>
      <c r="AE1073" s="113"/>
      <c r="AF1073" s="113"/>
    </row>
    <row r="1074" spans="2:32" x14ac:dyDescent="0.2">
      <c r="B1074" s="200"/>
      <c r="C1074" s="113"/>
      <c r="D1074" s="201"/>
      <c r="E1074" s="201"/>
      <c r="F1074" s="113"/>
      <c r="G1074" s="113"/>
      <c r="H1074" s="113"/>
      <c r="I1074" s="203"/>
      <c r="J1074" s="203"/>
      <c r="K1074" s="204"/>
      <c r="L1074" s="201"/>
      <c r="M1074" s="201"/>
      <c r="N1074" s="201"/>
      <c r="O1074" s="201"/>
      <c r="P1074" s="113"/>
      <c r="Q1074" s="113"/>
      <c r="T1074" s="201"/>
      <c r="U1074" s="113"/>
      <c r="V1074" s="113"/>
      <c r="W1074" s="113"/>
      <c r="X1074" s="113"/>
      <c r="Y1074" s="113"/>
      <c r="Z1074" s="113"/>
      <c r="AA1074" s="113"/>
      <c r="AB1074" s="201"/>
      <c r="AC1074" s="113"/>
      <c r="AD1074" s="113"/>
      <c r="AE1074" s="113"/>
      <c r="AF1074" s="113"/>
    </row>
    <row r="1075" spans="2:32" x14ac:dyDescent="0.2">
      <c r="B1075" s="200"/>
      <c r="C1075" s="113"/>
      <c r="D1075" s="201"/>
      <c r="E1075" s="201"/>
      <c r="F1075" s="113"/>
      <c r="G1075" s="113"/>
      <c r="H1075" s="113"/>
      <c r="I1075" s="203"/>
      <c r="J1075" s="203"/>
      <c r="K1075" s="204"/>
      <c r="L1075" s="201"/>
      <c r="M1075" s="201"/>
      <c r="N1075" s="201"/>
      <c r="O1075" s="201"/>
      <c r="P1075" s="113"/>
      <c r="Q1075" s="113"/>
      <c r="T1075" s="201"/>
      <c r="U1075" s="113"/>
      <c r="V1075" s="113"/>
      <c r="W1075" s="113"/>
      <c r="X1075" s="113"/>
      <c r="Y1075" s="113"/>
      <c r="Z1075" s="113"/>
      <c r="AA1075" s="113"/>
      <c r="AB1075" s="201"/>
      <c r="AC1075" s="113"/>
      <c r="AD1075" s="113"/>
      <c r="AE1075" s="113"/>
      <c r="AF1075" s="113"/>
    </row>
    <row r="1076" spans="2:32" x14ac:dyDescent="0.2">
      <c r="B1076" s="200"/>
      <c r="C1076" s="113"/>
      <c r="D1076" s="201"/>
      <c r="E1076" s="201"/>
      <c r="F1076" s="113"/>
      <c r="G1076" s="113"/>
      <c r="H1076" s="113"/>
      <c r="I1076" s="203"/>
      <c r="J1076" s="203"/>
      <c r="K1076" s="204"/>
      <c r="L1076" s="201"/>
      <c r="M1076" s="201"/>
      <c r="N1076" s="201"/>
      <c r="O1076" s="201"/>
      <c r="P1076" s="113"/>
      <c r="Q1076" s="113"/>
      <c r="T1076" s="201"/>
      <c r="U1076" s="113"/>
      <c r="V1076" s="113"/>
      <c r="W1076" s="113"/>
      <c r="X1076" s="113"/>
      <c r="Y1076" s="113"/>
      <c r="Z1076" s="113"/>
      <c r="AA1076" s="113"/>
      <c r="AB1076" s="201"/>
      <c r="AC1076" s="113"/>
      <c r="AD1076" s="113"/>
      <c r="AE1076" s="113"/>
      <c r="AF1076" s="113"/>
    </row>
    <row r="1077" spans="2:32" x14ac:dyDescent="0.2">
      <c r="B1077" s="200"/>
      <c r="C1077" s="113"/>
      <c r="D1077" s="201"/>
      <c r="E1077" s="201"/>
      <c r="F1077" s="113"/>
      <c r="G1077" s="113"/>
      <c r="H1077" s="113"/>
      <c r="I1077" s="203"/>
      <c r="J1077" s="203"/>
      <c r="K1077" s="204"/>
      <c r="L1077" s="201"/>
      <c r="M1077" s="201"/>
      <c r="N1077" s="201"/>
      <c r="O1077" s="201"/>
      <c r="P1077" s="113"/>
      <c r="Q1077" s="113"/>
      <c r="T1077" s="201"/>
      <c r="U1077" s="113"/>
      <c r="V1077" s="113"/>
      <c r="W1077" s="113"/>
      <c r="X1077" s="113"/>
      <c r="Y1077" s="113"/>
      <c r="Z1077" s="113"/>
      <c r="AA1077" s="113"/>
      <c r="AB1077" s="201"/>
      <c r="AC1077" s="113"/>
      <c r="AD1077" s="113"/>
      <c r="AE1077" s="113"/>
      <c r="AF1077" s="113"/>
    </row>
    <row r="1078" spans="2:32" x14ac:dyDescent="0.2">
      <c r="B1078" s="200"/>
      <c r="C1078" s="113"/>
      <c r="D1078" s="201"/>
      <c r="E1078" s="201"/>
      <c r="F1078" s="113"/>
      <c r="G1078" s="113"/>
      <c r="H1078" s="113"/>
      <c r="I1078" s="203"/>
      <c r="J1078" s="203"/>
      <c r="K1078" s="204"/>
      <c r="L1078" s="201"/>
      <c r="M1078" s="201"/>
      <c r="N1078" s="201"/>
      <c r="O1078" s="201"/>
      <c r="P1078" s="113"/>
      <c r="Q1078" s="113"/>
      <c r="T1078" s="201"/>
      <c r="U1078" s="113"/>
      <c r="V1078" s="113"/>
      <c r="W1078" s="113"/>
      <c r="X1078" s="113"/>
      <c r="Y1078" s="113"/>
      <c r="Z1078" s="113"/>
      <c r="AA1078" s="113"/>
      <c r="AB1078" s="201"/>
      <c r="AC1078" s="113"/>
      <c r="AD1078" s="113"/>
      <c r="AE1078" s="113"/>
      <c r="AF1078" s="113"/>
    </row>
    <row r="1079" spans="2:32" x14ac:dyDescent="0.2">
      <c r="B1079" s="200"/>
      <c r="C1079" s="113"/>
      <c r="D1079" s="201"/>
      <c r="E1079" s="201"/>
      <c r="F1079" s="113"/>
      <c r="G1079" s="113"/>
      <c r="H1079" s="113"/>
      <c r="I1079" s="203"/>
      <c r="J1079" s="203"/>
      <c r="K1079" s="204"/>
      <c r="L1079" s="201"/>
      <c r="M1079" s="201"/>
      <c r="N1079" s="201"/>
      <c r="O1079" s="201"/>
      <c r="P1079" s="113"/>
      <c r="Q1079" s="113"/>
      <c r="T1079" s="201"/>
      <c r="U1079" s="113"/>
      <c r="V1079" s="113"/>
      <c r="W1079" s="113"/>
      <c r="X1079" s="113"/>
      <c r="Y1079" s="113"/>
      <c r="Z1079" s="113"/>
      <c r="AA1079" s="113"/>
      <c r="AB1079" s="201"/>
      <c r="AC1079" s="113"/>
      <c r="AD1079" s="113"/>
      <c r="AE1079" s="113"/>
      <c r="AF1079" s="113"/>
    </row>
    <row r="1080" spans="2:32" x14ac:dyDescent="0.2">
      <c r="B1080" s="200"/>
      <c r="C1080" s="113"/>
      <c r="D1080" s="201"/>
      <c r="E1080" s="201"/>
      <c r="F1080" s="113"/>
      <c r="G1080" s="113"/>
      <c r="H1080" s="113"/>
      <c r="I1080" s="203"/>
      <c r="J1080" s="203"/>
      <c r="K1080" s="204"/>
      <c r="L1080" s="201"/>
      <c r="M1080" s="201"/>
      <c r="N1080" s="201"/>
      <c r="O1080" s="201"/>
      <c r="P1080" s="113"/>
      <c r="Q1080" s="113"/>
      <c r="T1080" s="201"/>
      <c r="U1080" s="113"/>
      <c r="V1080" s="113"/>
      <c r="W1080" s="113"/>
      <c r="X1080" s="113"/>
      <c r="Y1080" s="113"/>
      <c r="Z1080" s="113"/>
      <c r="AA1080" s="113"/>
      <c r="AB1080" s="201"/>
      <c r="AC1080" s="113"/>
      <c r="AD1080" s="113"/>
      <c r="AE1080" s="113"/>
      <c r="AF1080" s="113"/>
    </row>
    <row r="1081" spans="2:32" x14ac:dyDescent="0.2">
      <c r="B1081" s="200"/>
      <c r="C1081" s="113"/>
      <c r="D1081" s="201"/>
      <c r="E1081" s="201"/>
      <c r="F1081" s="113"/>
      <c r="G1081" s="113"/>
      <c r="H1081" s="113"/>
      <c r="I1081" s="203"/>
      <c r="J1081" s="203"/>
      <c r="K1081" s="204"/>
      <c r="L1081" s="201"/>
      <c r="M1081" s="201"/>
      <c r="N1081" s="201"/>
      <c r="O1081" s="201"/>
      <c r="P1081" s="113"/>
      <c r="Q1081" s="113"/>
      <c r="T1081" s="201"/>
      <c r="U1081" s="113"/>
      <c r="V1081" s="113"/>
      <c r="W1081" s="113"/>
      <c r="X1081" s="113"/>
      <c r="Y1081" s="113"/>
      <c r="Z1081" s="113"/>
      <c r="AA1081" s="113"/>
      <c r="AB1081" s="201"/>
      <c r="AC1081" s="113"/>
      <c r="AD1081" s="113"/>
      <c r="AE1081" s="113"/>
      <c r="AF1081" s="113"/>
    </row>
    <row r="1082" spans="2:32" x14ac:dyDescent="0.2">
      <c r="B1082" s="200"/>
      <c r="C1082" s="113"/>
      <c r="D1082" s="201"/>
      <c r="E1082" s="201"/>
      <c r="F1082" s="113"/>
      <c r="G1082" s="113"/>
      <c r="H1082" s="113"/>
      <c r="I1082" s="203"/>
      <c r="J1082" s="203"/>
      <c r="K1082" s="204"/>
      <c r="L1082" s="201"/>
      <c r="M1082" s="201"/>
      <c r="N1082" s="201"/>
      <c r="O1082" s="201"/>
      <c r="P1082" s="113"/>
      <c r="Q1082" s="113"/>
      <c r="T1082" s="201"/>
      <c r="U1082" s="113"/>
      <c r="V1082" s="113"/>
      <c r="W1082" s="113"/>
      <c r="X1082" s="113"/>
      <c r="Y1082" s="113"/>
      <c r="Z1082" s="113"/>
      <c r="AA1082" s="113"/>
      <c r="AB1082" s="201"/>
      <c r="AC1082" s="113"/>
      <c r="AD1082" s="113"/>
      <c r="AE1082" s="113"/>
      <c r="AF1082" s="113"/>
    </row>
    <row r="1083" spans="2:32" x14ac:dyDescent="0.2">
      <c r="B1083" s="200"/>
      <c r="C1083" s="113"/>
      <c r="D1083" s="201"/>
      <c r="E1083" s="201"/>
      <c r="F1083" s="113"/>
      <c r="G1083" s="113"/>
      <c r="H1083" s="113"/>
      <c r="I1083" s="203"/>
      <c r="J1083" s="203"/>
      <c r="K1083" s="204"/>
      <c r="L1083" s="201"/>
      <c r="M1083" s="201"/>
      <c r="N1083" s="201"/>
      <c r="O1083" s="201"/>
      <c r="P1083" s="113"/>
      <c r="Q1083" s="113"/>
      <c r="T1083" s="201"/>
      <c r="U1083" s="113"/>
      <c r="V1083" s="113"/>
      <c r="W1083" s="113"/>
      <c r="X1083" s="113"/>
      <c r="Y1083" s="113"/>
      <c r="Z1083" s="113"/>
      <c r="AA1083" s="113"/>
      <c r="AB1083" s="201"/>
      <c r="AC1083" s="113"/>
      <c r="AD1083" s="113"/>
      <c r="AE1083" s="113"/>
      <c r="AF1083" s="113"/>
    </row>
    <row r="1084" spans="2:32" x14ac:dyDescent="0.2">
      <c r="B1084" s="200"/>
      <c r="C1084" s="113"/>
      <c r="D1084" s="201"/>
      <c r="E1084" s="201"/>
      <c r="F1084" s="113"/>
      <c r="G1084" s="113"/>
      <c r="H1084" s="113"/>
      <c r="I1084" s="203"/>
      <c r="J1084" s="203"/>
      <c r="K1084" s="204"/>
      <c r="L1084" s="201"/>
      <c r="M1084" s="201"/>
      <c r="N1084" s="201"/>
      <c r="O1084" s="201"/>
      <c r="P1084" s="113"/>
      <c r="Q1084" s="113"/>
      <c r="T1084" s="201"/>
      <c r="U1084" s="113"/>
      <c r="V1084" s="113"/>
      <c r="W1084" s="113"/>
      <c r="X1084" s="113"/>
      <c r="Y1084" s="113"/>
      <c r="Z1084" s="113"/>
      <c r="AA1084" s="113"/>
      <c r="AB1084" s="201"/>
      <c r="AC1084" s="113"/>
      <c r="AD1084" s="113"/>
      <c r="AE1084" s="113"/>
      <c r="AF1084" s="113"/>
    </row>
    <row r="1085" spans="2:32" x14ac:dyDescent="0.2">
      <c r="B1085" s="200"/>
      <c r="C1085" s="113"/>
      <c r="D1085" s="201"/>
      <c r="E1085" s="201"/>
      <c r="F1085" s="113"/>
      <c r="G1085" s="113"/>
      <c r="H1085" s="113"/>
      <c r="I1085" s="203"/>
      <c r="J1085" s="203"/>
      <c r="K1085" s="204"/>
      <c r="L1085" s="201"/>
      <c r="M1085" s="201"/>
      <c r="N1085" s="201"/>
      <c r="O1085" s="201"/>
      <c r="P1085" s="113"/>
      <c r="Q1085" s="113"/>
      <c r="T1085" s="201"/>
      <c r="U1085" s="113"/>
      <c r="V1085" s="113"/>
      <c r="W1085" s="113"/>
      <c r="X1085" s="113"/>
      <c r="Y1085" s="113"/>
      <c r="Z1085" s="113"/>
      <c r="AA1085" s="113"/>
      <c r="AB1085" s="201"/>
      <c r="AC1085" s="113"/>
      <c r="AD1085" s="113"/>
      <c r="AE1085" s="113"/>
      <c r="AF1085" s="113"/>
    </row>
    <row r="1086" spans="2:32" x14ac:dyDescent="0.2">
      <c r="B1086" s="200"/>
      <c r="C1086" s="113"/>
      <c r="D1086" s="201"/>
      <c r="E1086" s="201"/>
      <c r="F1086" s="113"/>
      <c r="G1086" s="113"/>
      <c r="H1086" s="113"/>
      <c r="I1086" s="203"/>
      <c r="J1086" s="203"/>
      <c r="K1086" s="204"/>
      <c r="L1086" s="201"/>
      <c r="M1086" s="201"/>
      <c r="N1086" s="201"/>
      <c r="O1086" s="201"/>
      <c r="P1086" s="113"/>
      <c r="Q1086" s="113"/>
      <c r="T1086" s="201"/>
      <c r="U1086" s="113"/>
      <c r="V1086" s="113"/>
      <c r="W1086" s="113"/>
      <c r="X1086" s="113"/>
      <c r="Y1086" s="113"/>
      <c r="Z1086" s="113"/>
      <c r="AA1086" s="113"/>
      <c r="AB1086" s="201"/>
      <c r="AC1086" s="113"/>
      <c r="AD1086" s="113"/>
      <c r="AE1086" s="113"/>
      <c r="AF1086" s="113"/>
    </row>
    <row r="1087" spans="2:32" x14ac:dyDescent="0.2">
      <c r="B1087" s="200"/>
      <c r="C1087" s="113"/>
      <c r="D1087" s="201"/>
      <c r="E1087" s="201"/>
      <c r="F1087" s="113"/>
      <c r="G1087" s="113"/>
      <c r="H1087" s="113"/>
      <c r="I1087" s="203"/>
      <c r="J1087" s="203"/>
      <c r="K1087" s="204"/>
      <c r="L1087" s="201"/>
      <c r="M1087" s="201"/>
      <c r="N1087" s="201"/>
      <c r="O1087" s="201"/>
      <c r="P1087" s="113"/>
      <c r="Q1087" s="113"/>
      <c r="T1087" s="201"/>
      <c r="U1087" s="113"/>
      <c r="V1087" s="113"/>
      <c r="W1087" s="113"/>
      <c r="X1087" s="113"/>
      <c r="Y1087" s="113"/>
      <c r="Z1087" s="113"/>
      <c r="AA1087" s="113"/>
      <c r="AB1087" s="201"/>
      <c r="AC1087" s="113"/>
      <c r="AD1087" s="113"/>
      <c r="AE1087" s="113"/>
      <c r="AF1087" s="113"/>
    </row>
    <row r="1088" spans="2:32" x14ac:dyDescent="0.2">
      <c r="B1088" s="200"/>
      <c r="C1088" s="113"/>
      <c r="D1088" s="201"/>
      <c r="E1088" s="201"/>
      <c r="F1088" s="113"/>
      <c r="G1088" s="113"/>
      <c r="H1088" s="113"/>
      <c r="I1088" s="203"/>
      <c r="J1088" s="203"/>
      <c r="K1088" s="204"/>
      <c r="L1088" s="201"/>
      <c r="M1088" s="201"/>
      <c r="N1088" s="201"/>
      <c r="O1088" s="201"/>
      <c r="P1088" s="113"/>
      <c r="Q1088" s="113"/>
      <c r="T1088" s="201"/>
      <c r="U1088" s="113"/>
      <c r="V1088" s="113"/>
      <c r="W1088" s="113"/>
      <c r="X1088" s="113"/>
      <c r="Y1088" s="113"/>
      <c r="Z1088" s="113"/>
      <c r="AA1088" s="113"/>
      <c r="AB1088" s="201"/>
      <c r="AC1088" s="113"/>
      <c r="AD1088" s="113"/>
      <c r="AE1088" s="113"/>
      <c r="AF1088" s="113"/>
    </row>
    <row r="1089" spans="2:32" x14ac:dyDescent="0.2">
      <c r="B1089" s="200"/>
      <c r="C1089" s="113"/>
      <c r="D1089" s="201"/>
      <c r="E1089" s="201"/>
      <c r="F1089" s="113"/>
      <c r="G1089" s="113"/>
      <c r="H1089" s="113"/>
      <c r="I1089" s="203"/>
      <c r="J1089" s="203"/>
      <c r="K1089" s="204"/>
      <c r="L1089" s="201"/>
      <c r="M1089" s="201"/>
      <c r="N1089" s="201"/>
      <c r="O1089" s="201"/>
      <c r="P1089" s="113"/>
      <c r="Q1089" s="113"/>
      <c r="T1089" s="201"/>
      <c r="U1089" s="113"/>
      <c r="V1089" s="113"/>
      <c r="W1089" s="113"/>
      <c r="X1089" s="113"/>
      <c r="Y1089" s="113"/>
      <c r="Z1089" s="113"/>
      <c r="AA1089" s="113"/>
      <c r="AB1089" s="201"/>
      <c r="AC1089" s="113"/>
      <c r="AD1089" s="113"/>
      <c r="AE1089" s="113"/>
      <c r="AF1089" s="113"/>
    </row>
    <row r="1090" spans="2:32" x14ac:dyDescent="0.2">
      <c r="B1090" s="200"/>
      <c r="C1090" s="113"/>
      <c r="D1090" s="201"/>
      <c r="E1090" s="201"/>
      <c r="F1090" s="113"/>
      <c r="G1090" s="113"/>
      <c r="H1090" s="113"/>
      <c r="I1090" s="203"/>
      <c r="J1090" s="203"/>
      <c r="K1090" s="204"/>
      <c r="L1090" s="201"/>
      <c r="M1090" s="201"/>
      <c r="N1090" s="201"/>
      <c r="O1090" s="201"/>
      <c r="P1090" s="113"/>
      <c r="Q1090" s="113"/>
      <c r="T1090" s="201"/>
      <c r="U1090" s="113"/>
      <c r="V1090" s="113"/>
      <c r="W1090" s="113"/>
      <c r="X1090" s="113"/>
      <c r="Y1090" s="113"/>
      <c r="Z1090" s="113"/>
      <c r="AA1090" s="113"/>
      <c r="AB1090" s="201"/>
      <c r="AC1090" s="113"/>
      <c r="AD1090" s="113"/>
      <c r="AE1090" s="113"/>
      <c r="AF1090" s="113"/>
    </row>
    <row r="1091" spans="2:32" x14ac:dyDescent="0.2">
      <c r="B1091" s="200"/>
      <c r="C1091" s="113"/>
      <c r="D1091" s="201"/>
      <c r="E1091" s="201"/>
      <c r="F1091" s="113"/>
      <c r="G1091" s="113"/>
      <c r="H1091" s="113"/>
      <c r="I1091" s="203"/>
      <c r="J1091" s="203"/>
      <c r="K1091" s="204"/>
      <c r="L1091" s="201"/>
      <c r="M1091" s="201"/>
      <c r="N1091" s="201"/>
      <c r="O1091" s="201"/>
      <c r="P1091" s="113"/>
      <c r="Q1091" s="113"/>
      <c r="T1091" s="201"/>
      <c r="U1091" s="113"/>
      <c r="V1091" s="113"/>
      <c r="W1091" s="113"/>
      <c r="X1091" s="113"/>
      <c r="Y1091" s="113"/>
      <c r="Z1091" s="113"/>
      <c r="AA1091" s="113"/>
      <c r="AB1091" s="201"/>
      <c r="AC1091" s="113"/>
      <c r="AD1091" s="113"/>
      <c r="AE1091" s="113"/>
      <c r="AF1091" s="113"/>
    </row>
    <row r="1092" spans="2:32" x14ac:dyDescent="0.2">
      <c r="B1092" s="200"/>
      <c r="C1092" s="113"/>
      <c r="D1092" s="201"/>
      <c r="E1092" s="201"/>
      <c r="F1092" s="113"/>
      <c r="G1092" s="113"/>
      <c r="H1092" s="113"/>
      <c r="I1092" s="203"/>
      <c r="J1092" s="203"/>
      <c r="K1092" s="204"/>
      <c r="L1092" s="201"/>
      <c r="M1092" s="201"/>
      <c r="N1092" s="201"/>
      <c r="O1092" s="201"/>
      <c r="P1092" s="113"/>
      <c r="Q1092" s="113"/>
      <c r="T1092" s="201"/>
      <c r="U1092" s="113"/>
      <c r="V1092" s="113"/>
      <c r="W1092" s="113"/>
      <c r="X1092" s="113"/>
      <c r="Y1092" s="113"/>
      <c r="Z1092" s="113"/>
      <c r="AA1092" s="113"/>
      <c r="AB1092" s="201"/>
      <c r="AC1092" s="113"/>
      <c r="AD1092" s="113"/>
      <c r="AE1092" s="113"/>
      <c r="AF1092" s="113"/>
    </row>
    <row r="1093" spans="2:32" x14ac:dyDescent="0.2">
      <c r="B1093" s="200"/>
      <c r="C1093" s="113"/>
      <c r="D1093" s="201"/>
      <c r="E1093" s="201"/>
      <c r="F1093" s="113"/>
      <c r="G1093" s="113"/>
      <c r="H1093" s="113"/>
      <c r="I1093" s="203"/>
      <c r="J1093" s="203"/>
      <c r="K1093" s="204"/>
      <c r="L1093" s="201"/>
      <c r="M1093" s="201"/>
      <c r="N1093" s="201"/>
      <c r="O1093" s="201"/>
      <c r="P1093" s="113"/>
      <c r="Q1093" s="113"/>
      <c r="T1093" s="201"/>
      <c r="U1093" s="113"/>
      <c r="V1093" s="113"/>
      <c r="W1093" s="113"/>
      <c r="X1093" s="113"/>
      <c r="Y1093" s="113"/>
      <c r="Z1093" s="113"/>
      <c r="AA1093" s="113"/>
      <c r="AB1093" s="201"/>
      <c r="AC1093" s="113"/>
      <c r="AD1093" s="113"/>
      <c r="AE1093" s="113"/>
      <c r="AF1093" s="113"/>
    </row>
    <row r="1094" spans="2:32" x14ac:dyDescent="0.2">
      <c r="B1094" s="200"/>
      <c r="C1094" s="113"/>
      <c r="D1094" s="201"/>
      <c r="E1094" s="201"/>
      <c r="F1094" s="113"/>
      <c r="G1094" s="113"/>
      <c r="H1094" s="113"/>
      <c r="I1094" s="203"/>
      <c r="J1094" s="203"/>
      <c r="K1094" s="204"/>
      <c r="L1094" s="201"/>
      <c r="M1094" s="201"/>
      <c r="N1094" s="201"/>
      <c r="O1094" s="201"/>
      <c r="P1094" s="113"/>
      <c r="Q1094" s="113"/>
      <c r="T1094" s="201"/>
      <c r="U1094" s="113"/>
      <c r="V1094" s="113"/>
      <c r="W1094" s="113"/>
      <c r="X1094" s="113"/>
      <c r="Y1094" s="113"/>
      <c r="Z1094" s="113"/>
      <c r="AA1094" s="113"/>
      <c r="AB1094" s="201"/>
      <c r="AC1094" s="113"/>
      <c r="AD1094" s="113"/>
      <c r="AE1094" s="113"/>
      <c r="AF1094" s="113"/>
    </row>
    <row r="1095" spans="2:32" x14ac:dyDescent="0.2">
      <c r="B1095" s="200"/>
      <c r="C1095" s="113"/>
      <c r="D1095" s="201"/>
      <c r="E1095" s="201"/>
      <c r="F1095" s="113"/>
      <c r="G1095" s="113"/>
      <c r="H1095" s="113"/>
      <c r="I1095" s="203"/>
      <c r="J1095" s="203"/>
      <c r="K1095" s="204"/>
      <c r="L1095" s="201"/>
      <c r="M1095" s="201"/>
      <c r="N1095" s="201"/>
      <c r="O1095" s="201"/>
      <c r="P1095" s="113"/>
      <c r="Q1095" s="113"/>
      <c r="T1095" s="201"/>
      <c r="U1095" s="113"/>
      <c r="V1095" s="113"/>
      <c r="W1095" s="113"/>
      <c r="X1095" s="113"/>
      <c r="Y1095" s="113"/>
      <c r="Z1095" s="113"/>
      <c r="AA1095" s="113"/>
      <c r="AB1095" s="201"/>
      <c r="AC1095" s="113"/>
      <c r="AD1095" s="113"/>
      <c r="AE1095" s="113"/>
      <c r="AF1095" s="113"/>
    </row>
    <row r="1096" spans="2:32" x14ac:dyDescent="0.2">
      <c r="B1096" s="200"/>
      <c r="C1096" s="113"/>
      <c r="D1096" s="201"/>
      <c r="E1096" s="201"/>
      <c r="F1096" s="113"/>
      <c r="G1096" s="113"/>
      <c r="H1096" s="113"/>
      <c r="I1096" s="203"/>
      <c r="J1096" s="203"/>
      <c r="K1096" s="204"/>
      <c r="L1096" s="201"/>
      <c r="M1096" s="201"/>
      <c r="N1096" s="201"/>
      <c r="O1096" s="201"/>
      <c r="P1096" s="113"/>
      <c r="Q1096" s="113"/>
      <c r="T1096" s="201"/>
      <c r="U1096" s="113"/>
      <c r="V1096" s="113"/>
      <c r="W1096" s="113"/>
      <c r="X1096" s="113"/>
      <c r="Y1096" s="113"/>
      <c r="Z1096" s="113"/>
      <c r="AA1096" s="113"/>
      <c r="AB1096" s="201"/>
      <c r="AC1096" s="113"/>
      <c r="AD1096" s="113"/>
      <c r="AE1096" s="113"/>
      <c r="AF1096" s="113"/>
    </row>
    <row r="1097" spans="2:32" x14ac:dyDescent="0.2">
      <c r="B1097" s="200"/>
      <c r="C1097" s="113"/>
      <c r="D1097" s="201"/>
      <c r="E1097" s="201"/>
      <c r="F1097" s="113"/>
      <c r="G1097" s="113"/>
      <c r="H1097" s="113"/>
      <c r="I1097" s="203"/>
      <c r="J1097" s="203"/>
      <c r="K1097" s="204"/>
      <c r="L1097" s="201"/>
      <c r="M1097" s="201"/>
      <c r="N1097" s="201"/>
      <c r="O1097" s="201"/>
      <c r="P1097" s="113"/>
      <c r="Q1097" s="113"/>
      <c r="T1097" s="201"/>
      <c r="U1097" s="113"/>
      <c r="V1097" s="113"/>
      <c r="W1097" s="113"/>
      <c r="X1097" s="113"/>
      <c r="Y1097" s="113"/>
      <c r="Z1097" s="113"/>
      <c r="AA1097" s="113"/>
      <c r="AB1097" s="201"/>
      <c r="AC1097" s="113"/>
      <c r="AD1097" s="113"/>
      <c r="AE1097" s="113"/>
      <c r="AF1097" s="113"/>
    </row>
    <row r="1098" spans="2:32" x14ac:dyDescent="0.2">
      <c r="B1098" s="200"/>
      <c r="C1098" s="113"/>
      <c r="D1098" s="201"/>
      <c r="E1098" s="201"/>
      <c r="F1098" s="113"/>
      <c r="G1098" s="113"/>
      <c r="H1098" s="113"/>
      <c r="I1098" s="203"/>
      <c r="J1098" s="203"/>
      <c r="K1098" s="204"/>
      <c r="L1098" s="201"/>
      <c r="M1098" s="201"/>
      <c r="N1098" s="201"/>
      <c r="O1098" s="201"/>
      <c r="P1098" s="113"/>
      <c r="Q1098" s="113"/>
      <c r="T1098" s="201"/>
      <c r="U1098" s="113"/>
      <c r="V1098" s="113"/>
      <c r="W1098" s="113"/>
      <c r="X1098" s="113"/>
      <c r="Y1098" s="113"/>
      <c r="Z1098" s="113"/>
      <c r="AA1098" s="113"/>
      <c r="AB1098" s="201"/>
      <c r="AC1098" s="113"/>
      <c r="AD1098" s="113"/>
      <c r="AE1098" s="113"/>
      <c r="AF1098" s="113"/>
    </row>
    <row r="1099" spans="2:32" x14ac:dyDescent="0.2">
      <c r="B1099" s="200"/>
      <c r="C1099" s="113"/>
      <c r="D1099" s="201"/>
      <c r="E1099" s="201"/>
      <c r="F1099" s="113"/>
      <c r="G1099" s="113"/>
      <c r="H1099" s="113"/>
      <c r="I1099" s="203"/>
      <c r="J1099" s="203"/>
      <c r="K1099" s="204"/>
      <c r="L1099" s="201"/>
      <c r="M1099" s="201"/>
      <c r="N1099" s="201"/>
      <c r="O1099" s="201"/>
      <c r="P1099" s="113"/>
      <c r="Q1099" s="113"/>
      <c r="T1099" s="201"/>
      <c r="U1099" s="113"/>
      <c r="V1099" s="113"/>
      <c r="W1099" s="113"/>
      <c r="X1099" s="113"/>
      <c r="Y1099" s="113"/>
      <c r="Z1099" s="113"/>
      <c r="AA1099" s="113"/>
      <c r="AB1099" s="201"/>
      <c r="AC1099" s="113"/>
      <c r="AD1099" s="113"/>
      <c r="AE1099" s="113"/>
      <c r="AF1099" s="113"/>
    </row>
    <row r="1100" spans="2:32" x14ac:dyDescent="0.2">
      <c r="B1100" s="200"/>
      <c r="C1100" s="113"/>
      <c r="D1100" s="201"/>
      <c r="E1100" s="201"/>
      <c r="F1100" s="113"/>
      <c r="G1100" s="113"/>
      <c r="H1100" s="113"/>
      <c r="I1100" s="203"/>
      <c r="J1100" s="203"/>
      <c r="K1100" s="204"/>
      <c r="L1100" s="201"/>
      <c r="M1100" s="201"/>
      <c r="N1100" s="201"/>
      <c r="O1100" s="201"/>
      <c r="P1100" s="113"/>
      <c r="Q1100" s="113"/>
      <c r="T1100" s="201"/>
      <c r="U1100" s="113"/>
      <c r="V1100" s="113"/>
      <c r="W1100" s="113"/>
      <c r="X1100" s="113"/>
      <c r="Y1100" s="113"/>
      <c r="Z1100" s="113"/>
      <c r="AA1100" s="113"/>
      <c r="AB1100" s="201"/>
      <c r="AC1100" s="113"/>
      <c r="AD1100" s="113"/>
      <c r="AE1100" s="113"/>
      <c r="AF1100" s="113"/>
    </row>
    <row r="1101" spans="2:32" x14ac:dyDescent="0.2">
      <c r="B1101" s="200"/>
      <c r="C1101" s="113"/>
      <c r="D1101" s="201"/>
      <c r="E1101" s="201"/>
      <c r="F1101" s="113"/>
      <c r="G1101" s="113"/>
      <c r="H1101" s="113"/>
      <c r="I1101" s="203"/>
      <c r="J1101" s="203"/>
      <c r="K1101" s="204"/>
      <c r="L1101" s="201"/>
      <c r="M1101" s="201"/>
      <c r="N1101" s="201"/>
      <c r="O1101" s="201"/>
      <c r="P1101" s="113"/>
      <c r="Q1101" s="113"/>
      <c r="T1101" s="201"/>
      <c r="U1101" s="113"/>
      <c r="V1101" s="113"/>
      <c r="W1101" s="113"/>
      <c r="X1101" s="113"/>
      <c r="Y1101" s="113"/>
      <c r="Z1101" s="113"/>
      <c r="AA1101" s="113"/>
      <c r="AB1101" s="201"/>
      <c r="AC1101" s="113"/>
      <c r="AD1101" s="113"/>
      <c r="AE1101" s="113"/>
      <c r="AF1101" s="113"/>
    </row>
    <row r="1102" spans="2:32" x14ac:dyDescent="0.2">
      <c r="B1102" s="200"/>
      <c r="C1102" s="113"/>
      <c r="D1102" s="201"/>
      <c r="E1102" s="201"/>
      <c r="F1102" s="113"/>
      <c r="G1102" s="113"/>
      <c r="H1102" s="113"/>
      <c r="I1102" s="203"/>
      <c r="J1102" s="203"/>
      <c r="K1102" s="204"/>
      <c r="L1102" s="201"/>
      <c r="M1102" s="201"/>
      <c r="N1102" s="201"/>
      <c r="O1102" s="201"/>
      <c r="P1102" s="113"/>
      <c r="Q1102" s="113"/>
      <c r="T1102" s="201"/>
      <c r="U1102" s="113"/>
      <c r="V1102" s="113"/>
      <c r="W1102" s="113"/>
      <c r="X1102" s="113"/>
      <c r="Y1102" s="113"/>
      <c r="Z1102" s="113"/>
      <c r="AA1102" s="113"/>
      <c r="AB1102" s="201"/>
      <c r="AC1102" s="113"/>
      <c r="AD1102" s="113"/>
      <c r="AE1102" s="113"/>
      <c r="AF1102" s="113"/>
    </row>
    <row r="1103" spans="2:32" x14ac:dyDescent="0.2">
      <c r="B1103" s="200"/>
      <c r="C1103" s="113"/>
      <c r="D1103" s="201"/>
      <c r="E1103" s="201"/>
      <c r="F1103" s="113"/>
      <c r="G1103" s="113"/>
      <c r="H1103" s="113"/>
      <c r="I1103" s="203"/>
      <c r="J1103" s="203"/>
      <c r="K1103" s="204"/>
      <c r="L1103" s="201"/>
      <c r="M1103" s="201"/>
      <c r="N1103" s="201"/>
      <c r="O1103" s="201"/>
      <c r="P1103" s="113"/>
      <c r="Q1103" s="113"/>
      <c r="T1103" s="201"/>
      <c r="U1103" s="113"/>
      <c r="V1103" s="113"/>
      <c r="W1103" s="113"/>
      <c r="X1103" s="113"/>
      <c r="Y1103" s="113"/>
      <c r="Z1103" s="113"/>
      <c r="AA1103" s="113"/>
      <c r="AB1103" s="201"/>
      <c r="AC1103" s="113"/>
      <c r="AD1103" s="113"/>
      <c r="AE1103" s="113"/>
      <c r="AF1103" s="113"/>
    </row>
    <row r="1104" spans="2:32" x14ac:dyDescent="0.2">
      <c r="B1104" s="200"/>
      <c r="C1104" s="113"/>
      <c r="D1104" s="201"/>
      <c r="E1104" s="201"/>
      <c r="F1104" s="113"/>
      <c r="G1104" s="113"/>
      <c r="H1104" s="113"/>
      <c r="I1104" s="203"/>
      <c r="J1104" s="203"/>
      <c r="K1104" s="204"/>
      <c r="L1104" s="201"/>
      <c r="M1104" s="201"/>
      <c r="N1104" s="201"/>
      <c r="O1104" s="201"/>
      <c r="P1104" s="113"/>
      <c r="Q1104" s="113"/>
      <c r="T1104" s="201"/>
      <c r="U1104" s="113"/>
      <c r="V1104" s="113"/>
      <c r="W1104" s="113"/>
      <c r="X1104" s="113"/>
      <c r="Y1104" s="113"/>
      <c r="Z1104" s="113"/>
      <c r="AA1104" s="113"/>
      <c r="AB1104" s="201"/>
      <c r="AC1104" s="113"/>
      <c r="AD1104" s="113"/>
      <c r="AE1104" s="113"/>
      <c r="AF1104" s="113"/>
    </row>
    <row r="1105" spans="2:32" x14ac:dyDescent="0.2">
      <c r="B1105" s="200"/>
      <c r="C1105" s="113"/>
      <c r="D1105" s="201"/>
      <c r="E1105" s="201"/>
      <c r="F1105" s="113"/>
      <c r="G1105" s="113"/>
      <c r="H1105" s="113"/>
      <c r="I1105" s="203"/>
      <c r="J1105" s="203"/>
      <c r="K1105" s="204"/>
      <c r="L1105" s="201"/>
      <c r="M1105" s="201"/>
      <c r="N1105" s="201"/>
      <c r="O1105" s="201"/>
      <c r="P1105" s="113"/>
      <c r="Q1105" s="113"/>
      <c r="T1105" s="201"/>
      <c r="U1105" s="113"/>
      <c r="V1105" s="113"/>
      <c r="W1105" s="113"/>
      <c r="X1105" s="113"/>
      <c r="Y1105" s="113"/>
      <c r="Z1105" s="113"/>
      <c r="AA1105" s="113"/>
      <c r="AB1105" s="201"/>
      <c r="AC1105" s="113"/>
      <c r="AD1105" s="113"/>
      <c r="AE1105" s="113"/>
      <c r="AF1105" s="113"/>
    </row>
    <row r="1106" spans="2:32" x14ac:dyDescent="0.2">
      <c r="B1106" s="200"/>
      <c r="C1106" s="113"/>
      <c r="D1106" s="201"/>
      <c r="E1106" s="201"/>
      <c r="F1106" s="113"/>
      <c r="G1106" s="113"/>
      <c r="H1106" s="113"/>
      <c r="I1106" s="203"/>
      <c r="J1106" s="203"/>
      <c r="K1106" s="204"/>
      <c r="L1106" s="201"/>
      <c r="M1106" s="201"/>
      <c r="N1106" s="201"/>
      <c r="O1106" s="201"/>
      <c r="P1106" s="113"/>
      <c r="Q1106" s="113"/>
      <c r="T1106" s="201"/>
      <c r="U1106" s="113"/>
      <c r="V1106" s="113"/>
      <c r="W1106" s="113"/>
      <c r="X1106" s="113"/>
      <c r="Y1106" s="113"/>
      <c r="Z1106" s="113"/>
      <c r="AA1106" s="113"/>
      <c r="AB1106" s="201"/>
      <c r="AC1106" s="113"/>
      <c r="AD1106" s="113"/>
      <c r="AE1106" s="113"/>
      <c r="AF1106" s="113"/>
    </row>
    <row r="1107" spans="2:32" x14ac:dyDescent="0.2">
      <c r="B1107" s="200"/>
      <c r="C1107" s="113"/>
      <c r="D1107" s="201"/>
      <c r="E1107" s="201"/>
      <c r="F1107" s="113"/>
      <c r="G1107" s="113"/>
      <c r="H1107" s="113"/>
      <c r="I1107" s="203"/>
      <c r="J1107" s="203"/>
      <c r="K1107" s="204"/>
      <c r="L1107" s="201"/>
      <c r="M1107" s="201"/>
      <c r="N1107" s="201"/>
      <c r="O1107" s="201"/>
      <c r="P1107" s="113"/>
      <c r="Q1107" s="113"/>
      <c r="T1107" s="201"/>
      <c r="U1107" s="113"/>
      <c r="V1107" s="113"/>
      <c r="W1107" s="113"/>
      <c r="X1107" s="113"/>
      <c r="Y1107" s="113"/>
      <c r="Z1107" s="113"/>
      <c r="AA1107" s="113"/>
      <c r="AB1107" s="201"/>
      <c r="AC1107" s="113"/>
      <c r="AD1107" s="113"/>
      <c r="AE1107" s="113"/>
      <c r="AF1107" s="113"/>
    </row>
    <row r="1108" spans="2:32" x14ac:dyDescent="0.2">
      <c r="B1108" s="200"/>
      <c r="C1108" s="113"/>
      <c r="D1108" s="201"/>
      <c r="E1108" s="201"/>
      <c r="F1108" s="113"/>
      <c r="G1108" s="113"/>
      <c r="H1108" s="113"/>
      <c r="I1108" s="203"/>
      <c r="J1108" s="203"/>
      <c r="K1108" s="204"/>
      <c r="L1108" s="201"/>
      <c r="M1108" s="201"/>
      <c r="N1108" s="201"/>
      <c r="O1108" s="201"/>
      <c r="P1108" s="113"/>
      <c r="Q1108" s="113"/>
      <c r="T1108" s="201"/>
      <c r="U1108" s="113"/>
      <c r="V1108" s="113"/>
      <c r="W1108" s="113"/>
      <c r="X1108" s="113"/>
      <c r="Y1108" s="113"/>
      <c r="Z1108" s="113"/>
      <c r="AA1108" s="113"/>
      <c r="AB1108" s="201"/>
      <c r="AC1108" s="113"/>
      <c r="AD1108" s="113"/>
      <c r="AE1108" s="113"/>
      <c r="AF1108" s="113"/>
    </row>
    <row r="1109" spans="2:32" x14ac:dyDescent="0.2">
      <c r="B1109" s="200"/>
      <c r="C1109" s="113"/>
      <c r="D1109" s="201"/>
      <c r="E1109" s="201"/>
      <c r="F1109" s="113"/>
      <c r="G1109" s="113"/>
      <c r="H1109" s="113"/>
      <c r="I1109" s="203"/>
      <c r="J1109" s="203"/>
      <c r="K1109" s="204"/>
      <c r="L1109" s="201"/>
      <c r="M1109" s="201"/>
      <c r="N1109" s="201"/>
      <c r="O1109" s="201"/>
      <c r="P1109" s="113"/>
      <c r="Q1109" s="113"/>
      <c r="T1109" s="201"/>
      <c r="U1109" s="113"/>
      <c r="V1109" s="113"/>
      <c r="W1109" s="113"/>
      <c r="X1109" s="113"/>
      <c r="Y1109" s="113"/>
      <c r="Z1109" s="113"/>
      <c r="AA1109" s="113"/>
      <c r="AB1109" s="201"/>
      <c r="AC1109" s="113"/>
      <c r="AD1109" s="113"/>
      <c r="AE1109" s="113"/>
      <c r="AF1109" s="113"/>
    </row>
    <row r="1110" spans="2:32" x14ac:dyDescent="0.2">
      <c r="B1110" s="200"/>
      <c r="C1110" s="113"/>
      <c r="D1110" s="201"/>
      <c r="E1110" s="201"/>
      <c r="F1110" s="113"/>
      <c r="G1110" s="113"/>
      <c r="H1110" s="113"/>
      <c r="I1110" s="203"/>
      <c r="J1110" s="203"/>
      <c r="K1110" s="204"/>
      <c r="L1110" s="201"/>
      <c r="M1110" s="201"/>
      <c r="N1110" s="201"/>
      <c r="O1110" s="201"/>
      <c r="P1110" s="113"/>
      <c r="Q1110" s="113"/>
      <c r="T1110" s="201"/>
      <c r="U1110" s="113"/>
      <c r="V1110" s="113"/>
      <c r="W1110" s="113"/>
      <c r="X1110" s="113"/>
      <c r="Y1110" s="113"/>
      <c r="Z1110" s="113"/>
      <c r="AA1110" s="113"/>
      <c r="AB1110" s="201"/>
      <c r="AC1110" s="113"/>
      <c r="AD1110" s="113"/>
      <c r="AE1110" s="113"/>
      <c r="AF1110" s="113"/>
    </row>
    <row r="1111" spans="2:32" x14ac:dyDescent="0.2">
      <c r="B1111" s="200"/>
      <c r="C1111" s="113"/>
      <c r="D1111" s="201"/>
      <c r="E1111" s="201"/>
      <c r="F1111" s="113"/>
      <c r="G1111" s="113"/>
      <c r="H1111" s="113"/>
      <c r="I1111" s="203"/>
      <c r="J1111" s="203"/>
      <c r="K1111" s="204"/>
      <c r="L1111" s="201"/>
      <c r="M1111" s="201"/>
      <c r="N1111" s="201"/>
      <c r="O1111" s="201"/>
      <c r="P1111" s="113"/>
      <c r="Q1111" s="113"/>
      <c r="T1111" s="201"/>
      <c r="U1111" s="113"/>
      <c r="V1111" s="113"/>
      <c r="W1111" s="113"/>
      <c r="X1111" s="113"/>
      <c r="Y1111" s="113"/>
      <c r="Z1111" s="113"/>
      <c r="AA1111" s="113"/>
      <c r="AB1111" s="201"/>
      <c r="AC1111" s="113"/>
      <c r="AD1111" s="113"/>
      <c r="AE1111" s="113"/>
      <c r="AF1111" s="113"/>
    </row>
    <row r="1112" spans="2:32" x14ac:dyDescent="0.2">
      <c r="B1112" s="200"/>
      <c r="C1112" s="113"/>
      <c r="D1112" s="201"/>
      <c r="E1112" s="201"/>
      <c r="F1112" s="113"/>
      <c r="G1112" s="113"/>
      <c r="H1112" s="113"/>
      <c r="I1112" s="203"/>
      <c r="J1112" s="203"/>
      <c r="K1112" s="204"/>
      <c r="L1112" s="201"/>
      <c r="M1112" s="201"/>
      <c r="N1112" s="201"/>
      <c r="O1112" s="201"/>
      <c r="P1112" s="113"/>
      <c r="Q1112" s="113"/>
      <c r="T1112" s="201"/>
      <c r="U1112" s="113"/>
      <c r="V1112" s="113"/>
      <c r="W1112" s="113"/>
      <c r="X1112" s="113"/>
      <c r="Y1112" s="113"/>
      <c r="Z1112" s="113"/>
      <c r="AA1112" s="113"/>
      <c r="AB1112" s="201"/>
      <c r="AC1112" s="113"/>
      <c r="AD1112" s="113"/>
      <c r="AE1112" s="113"/>
      <c r="AF1112" s="113"/>
    </row>
    <row r="1113" spans="2:32" x14ac:dyDescent="0.2">
      <c r="B1113" s="200"/>
      <c r="C1113" s="113"/>
      <c r="D1113" s="201"/>
      <c r="E1113" s="201"/>
      <c r="F1113" s="113"/>
      <c r="G1113" s="113"/>
      <c r="H1113" s="113"/>
      <c r="I1113" s="203"/>
      <c r="J1113" s="203"/>
      <c r="K1113" s="204"/>
      <c r="L1113" s="201"/>
      <c r="M1113" s="201"/>
      <c r="N1113" s="201"/>
      <c r="O1113" s="201"/>
      <c r="P1113" s="113"/>
      <c r="Q1113" s="113"/>
      <c r="T1113" s="201"/>
      <c r="U1113" s="113"/>
      <c r="V1113" s="113"/>
      <c r="W1113" s="113"/>
      <c r="X1113" s="113"/>
      <c r="Y1113" s="113"/>
      <c r="Z1113" s="113"/>
      <c r="AA1113" s="113"/>
      <c r="AB1113" s="201"/>
      <c r="AC1113" s="113"/>
      <c r="AD1113" s="113"/>
      <c r="AE1113" s="113"/>
      <c r="AF1113" s="113"/>
    </row>
    <row r="1114" spans="2:32" x14ac:dyDescent="0.2">
      <c r="B1114" s="200"/>
      <c r="C1114" s="113"/>
      <c r="D1114" s="201"/>
      <c r="E1114" s="201"/>
      <c r="F1114" s="113"/>
      <c r="G1114" s="113"/>
      <c r="H1114" s="113"/>
      <c r="I1114" s="203"/>
      <c r="J1114" s="203"/>
      <c r="K1114" s="204"/>
      <c r="L1114" s="201"/>
      <c r="M1114" s="201"/>
      <c r="N1114" s="201"/>
      <c r="O1114" s="201"/>
      <c r="P1114" s="113"/>
      <c r="Q1114" s="113"/>
      <c r="T1114" s="201"/>
      <c r="U1114" s="113"/>
      <c r="V1114" s="113"/>
      <c r="W1114" s="113"/>
      <c r="X1114" s="113"/>
      <c r="Y1114" s="113"/>
      <c r="Z1114" s="113"/>
      <c r="AA1114" s="113"/>
      <c r="AB1114" s="201"/>
      <c r="AC1114" s="113"/>
      <c r="AD1114" s="113"/>
      <c r="AE1114" s="113"/>
      <c r="AF1114" s="113"/>
    </row>
    <row r="1115" spans="2:32" x14ac:dyDescent="0.2">
      <c r="B1115" s="200"/>
      <c r="C1115" s="113"/>
      <c r="D1115" s="201"/>
      <c r="E1115" s="201"/>
      <c r="F1115" s="113"/>
      <c r="G1115" s="113"/>
      <c r="H1115" s="113"/>
      <c r="I1115" s="203"/>
      <c r="J1115" s="203"/>
      <c r="K1115" s="204"/>
      <c r="L1115" s="201"/>
      <c r="M1115" s="201"/>
      <c r="N1115" s="201"/>
      <c r="O1115" s="201"/>
      <c r="P1115" s="113"/>
      <c r="Q1115" s="113"/>
      <c r="T1115" s="201"/>
      <c r="U1115" s="113"/>
      <c r="V1115" s="113"/>
      <c r="W1115" s="113"/>
      <c r="X1115" s="113"/>
      <c r="Y1115" s="113"/>
      <c r="Z1115" s="113"/>
      <c r="AA1115" s="113"/>
      <c r="AB1115" s="201"/>
      <c r="AC1115" s="113"/>
      <c r="AD1115" s="113"/>
      <c r="AE1115" s="113"/>
      <c r="AF1115" s="113"/>
    </row>
    <row r="1116" spans="2:32" x14ac:dyDescent="0.2">
      <c r="B1116" s="200"/>
      <c r="C1116" s="113"/>
      <c r="D1116" s="201"/>
      <c r="E1116" s="201"/>
      <c r="F1116" s="113"/>
      <c r="G1116" s="113"/>
      <c r="H1116" s="113"/>
      <c r="I1116" s="203"/>
      <c r="J1116" s="203"/>
      <c r="K1116" s="204"/>
      <c r="L1116" s="201"/>
      <c r="M1116" s="201"/>
      <c r="N1116" s="201"/>
      <c r="O1116" s="201"/>
      <c r="P1116" s="113"/>
      <c r="Q1116" s="113"/>
      <c r="T1116" s="201"/>
      <c r="U1116" s="113"/>
      <c r="V1116" s="113"/>
      <c r="W1116" s="113"/>
      <c r="X1116" s="113"/>
      <c r="Y1116" s="113"/>
      <c r="Z1116" s="113"/>
      <c r="AA1116" s="113"/>
      <c r="AB1116" s="201"/>
      <c r="AC1116" s="113"/>
      <c r="AD1116" s="113"/>
      <c r="AE1116" s="113"/>
      <c r="AF1116" s="113"/>
    </row>
    <row r="1117" spans="2:32" x14ac:dyDescent="0.2">
      <c r="B1117" s="200"/>
      <c r="C1117" s="113"/>
      <c r="D1117" s="201"/>
      <c r="E1117" s="201"/>
      <c r="F1117" s="113"/>
      <c r="G1117" s="113"/>
      <c r="H1117" s="113"/>
      <c r="I1117" s="203"/>
      <c r="J1117" s="203"/>
      <c r="K1117" s="204"/>
      <c r="L1117" s="201"/>
      <c r="M1117" s="201"/>
      <c r="N1117" s="201"/>
      <c r="O1117" s="201"/>
      <c r="P1117" s="113"/>
      <c r="Q1117" s="113"/>
      <c r="T1117" s="201"/>
      <c r="U1117" s="113"/>
      <c r="V1117" s="113"/>
      <c r="W1117" s="113"/>
      <c r="X1117" s="113"/>
      <c r="Y1117" s="113"/>
      <c r="Z1117" s="113"/>
      <c r="AA1117" s="113"/>
      <c r="AB1117" s="201"/>
      <c r="AC1117" s="113"/>
      <c r="AD1117" s="113"/>
      <c r="AE1117" s="113"/>
      <c r="AF1117" s="113"/>
    </row>
    <row r="1118" spans="2:32" x14ac:dyDescent="0.2">
      <c r="B1118" s="200"/>
      <c r="C1118" s="113"/>
      <c r="D1118" s="201"/>
      <c r="E1118" s="201"/>
      <c r="F1118" s="113"/>
      <c r="G1118" s="113"/>
      <c r="H1118" s="113"/>
      <c r="I1118" s="203"/>
      <c r="J1118" s="203"/>
      <c r="K1118" s="204"/>
      <c r="L1118" s="201"/>
      <c r="M1118" s="201"/>
      <c r="N1118" s="201"/>
      <c r="O1118" s="201"/>
      <c r="P1118" s="113"/>
      <c r="Q1118" s="113"/>
      <c r="T1118" s="201"/>
      <c r="U1118" s="113"/>
      <c r="V1118" s="113"/>
      <c r="W1118" s="113"/>
      <c r="X1118" s="113"/>
      <c r="Y1118" s="113"/>
      <c r="Z1118" s="113"/>
      <c r="AA1118" s="113"/>
      <c r="AB1118" s="201"/>
      <c r="AC1118" s="113"/>
      <c r="AD1118" s="113"/>
      <c r="AE1118" s="113"/>
      <c r="AF1118" s="113"/>
    </row>
    <row r="1119" spans="2:32" x14ac:dyDescent="0.2">
      <c r="B1119" s="200"/>
      <c r="C1119" s="113"/>
      <c r="D1119" s="201"/>
      <c r="E1119" s="201"/>
      <c r="F1119" s="113"/>
      <c r="G1119" s="113"/>
      <c r="H1119" s="113"/>
      <c r="I1119" s="203"/>
      <c r="J1119" s="203"/>
      <c r="K1119" s="204"/>
      <c r="L1119" s="201"/>
      <c r="M1119" s="201"/>
      <c r="N1119" s="201"/>
      <c r="O1119" s="201"/>
      <c r="P1119" s="113"/>
      <c r="Q1119" s="113"/>
      <c r="T1119" s="201"/>
      <c r="U1119" s="113"/>
      <c r="V1119" s="113"/>
      <c r="W1119" s="113"/>
      <c r="X1119" s="113"/>
      <c r="Y1119" s="113"/>
      <c r="Z1119" s="113"/>
      <c r="AA1119" s="113"/>
      <c r="AB1119" s="201"/>
      <c r="AC1119" s="113"/>
      <c r="AD1119" s="113"/>
      <c r="AE1119" s="113"/>
      <c r="AF1119" s="113"/>
    </row>
    <row r="1120" spans="2:32" x14ac:dyDescent="0.2">
      <c r="B1120" s="200"/>
      <c r="C1120" s="113"/>
      <c r="D1120" s="201"/>
      <c r="E1120" s="201"/>
      <c r="F1120" s="113"/>
      <c r="G1120" s="113"/>
      <c r="H1120" s="113"/>
      <c r="I1120" s="203"/>
      <c r="J1120" s="203"/>
      <c r="K1120" s="204"/>
      <c r="L1120" s="201"/>
      <c r="M1120" s="201"/>
      <c r="N1120" s="201"/>
      <c r="O1120" s="201"/>
      <c r="P1120" s="113"/>
      <c r="Q1120" s="113"/>
      <c r="T1120" s="201"/>
      <c r="U1120" s="113"/>
      <c r="V1120" s="113"/>
      <c r="W1120" s="113"/>
      <c r="X1120" s="113"/>
      <c r="Y1120" s="113"/>
      <c r="Z1120" s="113"/>
      <c r="AA1120" s="113"/>
      <c r="AB1120" s="201"/>
      <c r="AC1120" s="113"/>
      <c r="AD1120" s="113"/>
      <c r="AE1120" s="113"/>
      <c r="AF1120" s="113"/>
    </row>
    <row r="1121" spans="2:32" x14ac:dyDescent="0.2">
      <c r="B1121" s="200"/>
      <c r="C1121" s="113"/>
      <c r="D1121" s="201"/>
      <c r="E1121" s="201"/>
      <c r="F1121" s="113"/>
      <c r="G1121" s="113"/>
      <c r="H1121" s="113"/>
      <c r="I1121" s="203"/>
      <c r="J1121" s="203"/>
      <c r="K1121" s="204"/>
      <c r="L1121" s="201"/>
      <c r="M1121" s="201"/>
      <c r="N1121" s="201"/>
      <c r="O1121" s="201"/>
      <c r="P1121" s="113"/>
      <c r="Q1121" s="113"/>
      <c r="T1121" s="201"/>
      <c r="U1121" s="113"/>
      <c r="V1121" s="113"/>
      <c r="W1121" s="113"/>
      <c r="X1121" s="113"/>
      <c r="Y1121" s="113"/>
      <c r="Z1121" s="113"/>
      <c r="AA1121" s="113"/>
      <c r="AB1121" s="201"/>
      <c r="AC1121" s="113"/>
      <c r="AD1121" s="113"/>
      <c r="AE1121" s="113"/>
      <c r="AF1121" s="113"/>
    </row>
    <row r="1122" spans="2:32" x14ac:dyDescent="0.2">
      <c r="B1122" s="200"/>
      <c r="C1122" s="113"/>
      <c r="D1122" s="201"/>
      <c r="E1122" s="201"/>
      <c r="F1122" s="113"/>
      <c r="G1122" s="113"/>
      <c r="H1122" s="113"/>
      <c r="I1122" s="203"/>
      <c r="J1122" s="203"/>
      <c r="K1122" s="204"/>
      <c r="L1122" s="201"/>
      <c r="M1122" s="201"/>
      <c r="N1122" s="201"/>
      <c r="O1122" s="201"/>
      <c r="P1122" s="113"/>
      <c r="Q1122" s="113"/>
      <c r="T1122" s="201"/>
      <c r="U1122" s="113"/>
      <c r="V1122" s="113"/>
      <c r="W1122" s="113"/>
      <c r="X1122" s="113"/>
      <c r="Y1122" s="113"/>
      <c r="Z1122" s="113"/>
      <c r="AA1122" s="113"/>
      <c r="AB1122" s="201"/>
      <c r="AC1122" s="113"/>
      <c r="AD1122" s="113"/>
      <c r="AE1122" s="113"/>
      <c r="AF1122" s="113"/>
    </row>
    <row r="1123" spans="2:32" x14ac:dyDescent="0.2">
      <c r="B1123" s="200"/>
      <c r="C1123" s="113"/>
      <c r="D1123" s="201"/>
      <c r="E1123" s="201"/>
      <c r="F1123" s="113"/>
      <c r="G1123" s="113"/>
      <c r="H1123" s="113"/>
      <c r="I1123" s="203"/>
      <c r="J1123" s="203"/>
      <c r="K1123" s="204"/>
      <c r="L1123" s="201"/>
      <c r="M1123" s="201"/>
      <c r="N1123" s="201"/>
      <c r="O1123" s="201"/>
      <c r="P1123" s="113"/>
      <c r="Q1123" s="113"/>
      <c r="T1123" s="201"/>
      <c r="U1123" s="113"/>
      <c r="V1123" s="113"/>
      <c r="W1123" s="113"/>
      <c r="X1123" s="113"/>
      <c r="Y1123" s="113"/>
      <c r="Z1123" s="113"/>
      <c r="AA1123" s="113"/>
      <c r="AB1123" s="201"/>
      <c r="AC1123" s="113"/>
      <c r="AD1123" s="113"/>
      <c r="AE1123" s="113"/>
      <c r="AF1123" s="113"/>
    </row>
    <row r="1124" spans="2:32" x14ac:dyDescent="0.2">
      <c r="B1124" s="200"/>
      <c r="C1124" s="113"/>
      <c r="D1124" s="201"/>
      <c r="E1124" s="201"/>
      <c r="F1124" s="113"/>
      <c r="G1124" s="113"/>
      <c r="H1124" s="113"/>
      <c r="I1124" s="203"/>
      <c r="J1124" s="203"/>
      <c r="K1124" s="204"/>
      <c r="L1124" s="201"/>
      <c r="M1124" s="201"/>
      <c r="N1124" s="201"/>
      <c r="O1124" s="201"/>
      <c r="P1124" s="113"/>
      <c r="Q1124" s="113"/>
      <c r="T1124" s="201"/>
      <c r="U1124" s="113"/>
      <c r="V1124" s="113"/>
      <c r="W1124" s="113"/>
      <c r="X1124" s="113"/>
      <c r="Y1124" s="113"/>
      <c r="Z1124" s="113"/>
      <c r="AA1124" s="113"/>
      <c r="AB1124" s="201"/>
      <c r="AC1124" s="113"/>
      <c r="AD1124" s="113"/>
      <c r="AE1124" s="113"/>
      <c r="AF1124" s="113"/>
    </row>
    <row r="1125" spans="2:32" x14ac:dyDescent="0.2">
      <c r="B1125" s="200"/>
      <c r="C1125" s="113"/>
      <c r="D1125" s="201"/>
      <c r="E1125" s="201"/>
      <c r="F1125" s="113"/>
      <c r="G1125" s="113"/>
      <c r="H1125" s="113"/>
      <c r="I1125" s="203"/>
      <c r="J1125" s="203"/>
      <c r="K1125" s="204"/>
      <c r="L1125" s="201"/>
      <c r="M1125" s="201"/>
      <c r="N1125" s="201"/>
      <c r="O1125" s="201"/>
      <c r="P1125" s="113"/>
      <c r="Q1125" s="113"/>
      <c r="T1125" s="201"/>
      <c r="U1125" s="113"/>
      <c r="V1125" s="113"/>
      <c r="W1125" s="113"/>
      <c r="X1125" s="113"/>
      <c r="Y1125" s="113"/>
      <c r="Z1125" s="113"/>
      <c r="AA1125" s="113"/>
      <c r="AB1125" s="201"/>
      <c r="AC1125" s="113"/>
      <c r="AD1125" s="113"/>
      <c r="AE1125" s="113"/>
      <c r="AF1125" s="113"/>
    </row>
    <row r="1126" spans="2:32" x14ac:dyDescent="0.2">
      <c r="B1126" s="200"/>
      <c r="C1126" s="113"/>
      <c r="D1126" s="201"/>
      <c r="E1126" s="201"/>
      <c r="F1126" s="113"/>
      <c r="G1126" s="113"/>
      <c r="H1126" s="113"/>
      <c r="I1126" s="203"/>
      <c r="J1126" s="203"/>
      <c r="K1126" s="204"/>
      <c r="L1126" s="201"/>
      <c r="M1126" s="201"/>
      <c r="N1126" s="201"/>
      <c r="O1126" s="201"/>
      <c r="P1126" s="113"/>
      <c r="Q1126" s="113"/>
      <c r="T1126" s="201"/>
      <c r="U1126" s="113"/>
      <c r="V1126" s="113"/>
      <c r="W1126" s="113"/>
      <c r="X1126" s="113"/>
      <c r="Y1126" s="113"/>
      <c r="Z1126" s="113"/>
      <c r="AA1126" s="113"/>
      <c r="AB1126" s="201"/>
      <c r="AC1126" s="113"/>
      <c r="AD1126" s="113"/>
      <c r="AE1126" s="113"/>
      <c r="AF1126" s="113"/>
    </row>
    <row r="1127" spans="2:32" x14ac:dyDescent="0.2">
      <c r="B1127" s="200"/>
      <c r="C1127" s="113"/>
      <c r="D1127" s="201"/>
      <c r="E1127" s="201"/>
      <c r="F1127" s="113"/>
      <c r="G1127" s="113"/>
      <c r="H1127" s="113"/>
      <c r="I1127" s="203"/>
      <c r="J1127" s="203"/>
      <c r="K1127" s="204"/>
      <c r="L1127" s="201"/>
      <c r="M1127" s="201"/>
      <c r="N1127" s="201"/>
      <c r="O1127" s="201"/>
      <c r="P1127" s="113"/>
      <c r="Q1127" s="113"/>
      <c r="T1127" s="201"/>
      <c r="U1127" s="113"/>
      <c r="V1127" s="113"/>
      <c r="W1127" s="113"/>
      <c r="X1127" s="113"/>
      <c r="Y1127" s="113"/>
      <c r="Z1127" s="113"/>
      <c r="AA1127" s="113"/>
      <c r="AB1127" s="201"/>
      <c r="AC1127" s="113"/>
      <c r="AD1127" s="113"/>
      <c r="AE1127" s="113"/>
      <c r="AF1127" s="113"/>
    </row>
    <row r="1128" spans="2:32" x14ac:dyDescent="0.2">
      <c r="B1128" s="200"/>
      <c r="C1128" s="113"/>
      <c r="D1128" s="201"/>
      <c r="E1128" s="201"/>
      <c r="F1128" s="113"/>
      <c r="G1128" s="113"/>
      <c r="H1128" s="113"/>
      <c r="I1128" s="203"/>
      <c r="J1128" s="203"/>
      <c r="K1128" s="204"/>
      <c r="L1128" s="201"/>
      <c r="M1128" s="201"/>
      <c r="N1128" s="201"/>
      <c r="O1128" s="201"/>
      <c r="P1128" s="113"/>
      <c r="Q1128" s="113"/>
      <c r="T1128" s="201"/>
      <c r="U1128" s="113"/>
      <c r="V1128" s="113"/>
      <c r="W1128" s="113"/>
      <c r="X1128" s="113"/>
      <c r="Y1128" s="113"/>
      <c r="Z1128" s="113"/>
      <c r="AA1128" s="113"/>
      <c r="AB1128" s="201"/>
      <c r="AC1128" s="113"/>
      <c r="AD1128" s="113"/>
      <c r="AE1128" s="113"/>
      <c r="AF1128" s="113"/>
    </row>
    <row r="1129" spans="2:32" x14ac:dyDescent="0.2">
      <c r="B1129" s="200"/>
      <c r="C1129" s="113"/>
      <c r="D1129" s="201"/>
      <c r="E1129" s="201"/>
      <c r="F1129" s="113"/>
      <c r="G1129" s="113"/>
      <c r="H1129" s="113"/>
      <c r="I1129" s="203"/>
      <c r="J1129" s="203"/>
      <c r="K1129" s="204"/>
      <c r="L1129" s="201"/>
      <c r="M1129" s="201"/>
      <c r="N1129" s="201"/>
      <c r="O1129" s="201"/>
      <c r="P1129" s="113"/>
      <c r="Q1129" s="113"/>
      <c r="T1129" s="201"/>
      <c r="U1129" s="113"/>
      <c r="V1129" s="113"/>
      <c r="W1129" s="113"/>
      <c r="X1129" s="113"/>
      <c r="Y1129" s="113"/>
      <c r="Z1129" s="113"/>
      <c r="AA1129" s="113"/>
      <c r="AB1129" s="201"/>
      <c r="AC1129" s="113"/>
      <c r="AD1129" s="113"/>
      <c r="AE1129" s="113"/>
      <c r="AF1129" s="113"/>
    </row>
    <row r="1130" spans="2:32" x14ac:dyDescent="0.2">
      <c r="B1130" s="200"/>
      <c r="C1130" s="113"/>
      <c r="D1130" s="201"/>
      <c r="E1130" s="201"/>
      <c r="F1130" s="113"/>
      <c r="G1130" s="113"/>
      <c r="H1130" s="113"/>
      <c r="I1130" s="203"/>
      <c r="J1130" s="203"/>
      <c r="K1130" s="204"/>
      <c r="L1130" s="201"/>
      <c r="M1130" s="201"/>
      <c r="N1130" s="201"/>
      <c r="O1130" s="201"/>
      <c r="P1130" s="113"/>
      <c r="Q1130" s="113"/>
      <c r="T1130" s="201"/>
      <c r="U1130" s="113"/>
      <c r="V1130" s="113"/>
      <c r="W1130" s="113"/>
      <c r="X1130" s="113"/>
      <c r="Y1130" s="113"/>
      <c r="Z1130" s="113"/>
      <c r="AA1130" s="113"/>
      <c r="AB1130" s="201"/>
      <c r="AC1130" s="113"/>
      <c r="AD1130" s="113"/>
      <c r="AE1130" s="113"/>
      <c r="AF1130" s="113"/>
    </row>
    <row r="1131" spans="2:32" x14ac:dyDescent="0.2">
      <c r="B1131" s="200"/>
      <c r="C1131" s="113"/>
      <c r="D1131" s="201"/>
      <c r="E1131" s="201"/>
      <c r="F1131" s="113"/>
      <c r="G1131" s="113"/>
      <c r="H1131" s="113"/>
      <c r="I1131" s="203"/>
      <c r="J1131" s="203"/>
      <c r="K1131" s="204"/>
      <c r="L1131" s="201"/>
      <c r="M1131" s="201"/>
      <c r="N1131" s="201"/>
      <c r="O1131" s="201"/>
      <c r="P1131" s="113"/>
      <c r="Q1131" s="113"/>
      <c r="T1131" s="201"/>
      <c r="U1131" s="113"/>
      <c r="V1131" s="113"/>
      <c r="W1131" s="113"/>
      <c r="X1131" s="113"/>
      <c r="Y1131" s="113"/>
      <c r="Z1131" s="113"/>
      <c r="AA1131" s="113"/>
      <c r="AB1131" s="201"/>
      <c r="AC1131" s="113"/>
      <c r="AD1131" s="113"/>
      <c r="AE1131" s="113"/>
      <c r="AF1131" s="113"/>
    </row>
    <row r="1132" spans="2:32" x14ac:dyDescent="0.2">
      <c r="B1132" s="200"/>
      <c r="C1132" s="113"/>
      <c r="D1132" s="201"/>
      <c r="E1132" s="201"/>
      <c r="F1132" s="113"/>
      <c r="G1132" s="113"/>
      <c r="H1132" s="113"/>
      <c r="I1132" s="203"/>
      <c r="J1132" s="203"/>
      <c r="K1132" s="204"/>
      <c r="L1132" s="201"/>
      <c r="M1132" s="201"/>
      <c r="N1132" s="201"/>
      <c r="O1132" s="201"/>
      <c r="P1132" s="113"/>
      <c r="Q1132" s="113"/>
      <c r="T1132" s="201"/>
      <c r="U1132" s="113"/>
      <c r="V1132" s="113"/>
      <c r="W1132" s="113"/>
      <c r="X1132" s="113"/>
      <c r="Y1132" s="113"/>
      <c r="Z1132" s="113"/>
      <c r="AA1132" s="113"/>
      <c r="AB1132" s="201"/>
      <c r="AC1132" s="113"/>
      <c r="AD1132" s="113"/>
      <c r="AE1132" s="113"/>
      <c r="AF1132" s="113"/>
    </row>
    <row r="1133" spans="2:32" x14ac:dyDescent="0.2">
      <c r="B1133" s="200"/>
      <c r="C1133" s="113"/>
      <c r="D1133" s="201"/>
      <c r="E1133" s="201"/>
      <c r="F1133" s="113"/>
      <c r="G1133" s="113"/>
      <c r="H1133" s="113"/>
      <c r="I1133" s="203"/>
      <c r="J1133" s="203"/>
      <c r="K1133" s="204"/>
      <c r="L1133" s="201"/>
      <c r="M1133" s="201"/>
      <c r="N1133" s="201"/>
      <c r="O1133" s="201"/>
      <c r="P1133" s="113"/>
      <c r="Q1133" s="113"/>
      <c r="T1133" s="201"/>
      <c r="U1133" s="113"/>
      <c r="V1133" s="113"/>
      <c r="W1133" s="113"/>
      <c r="X1133" s="113"/>
      <c r="Y1133" s="113"/>
      <c r="Z1133" s="113"/>
      <c r="AA1133" s="113"/>
      <c r="AB1133" s="201"/>
      <c r="AC1133" s="113"/>
      <c r="AD1133" s="113"/>
      <c r="AE1133" s="113"/>
      <c r="AF1133" s="113"/>
    </row>
    <row r="1134" spans="2:32" x14ac:dyDescent="0.2">
      <c r="B1134" s="200"/>
      <c r="C1134" s="113"/>
      <c r="D1134" s="201"/>
      <c r="E1134" s="201"/>
      <c r="F1134" s="113"/>
      <c r="G1134" s="113"/>
      <c r="H1134" s="113"/>
      <c r="I1134" s="203"/>
      <c r="J1134" s="203"/>
      <c r="K1134" s="204"/>
      <c r="L1134" s="201"/>
      <c r="M1134" s="201"/>
      <c r="N1134" s="201"/>
      <c r="O1134" s="201"/>
      <c r="P1134" s="113"/>
      <c r="Q1134" s="113"/>
      <c r="T1134" s="201"/>
      <c r="U1134" s="113"/>
      <c r="V1134" s="113"/>
      <c r="W1134" s="113"/>
      <c r="X1134" s="113"/>
      <c r="Y1134" s="113"/>
      <c r="Z1134" s="113"/>
      <c r="AA1134" s="113"/>
      <c r="AB1134" s="201"/>
      <c r="AC1134" s="113"/>
      <c r="AD1134" s="113"/>
      <c r="AE1134" s="113"/>
      <c r="AF1134" s="113"/>
    </row>
    <row r="1135" spans="2:32" x14ac:dyDescent="0.2">
      <c r="B1135" s="200"/>
      <c r="C1135" s="113"/>
      <c r="D1135" s="201"/>
      <c r="E1135" s="201"/>
      <c r="F1135" s="113"/>
      <c r="G1135" s="113"/>
      <c r="H1135" s="113"/>
      <c r="I1135" s="203"/>
      <c r="J1135" s="203"/>
      <c r="K1135" s="204"/>
      <c r="L1135" s="201"/>
      <c r="M1135" s="201"/>
      <c r="N1135" s="201"/>
      <c r="O1135" s="201"/>
      <c r="P1135" s="113"/>
      <c r="Q1135" s="113"/>
      <c r="T1135" s="201"/>
      <c r="U1135" s="113"/>
      <c r="V1135" s="113"/>
      <c r="W1135" s="113"/>
      <c r="X1135" s="113"/>
      <c r="Y1135" s="113"/>
      <c r="Z1135" s="113"/>
      <c r="AA1135" s="113"/>
      <c r="AB1135" s="201"/>
      <c r="AC1135" s="113"/>
      <c r="AD1135" s="113"/>
      <c r="AE1135" s="113"/>
      <c r="AF1135" s="113"/>
    </row>
    <row r="1136" spans="2:32" x14ac:dyDescent="0.2">
      <c r="B1136" s="200"/>
      <c r="C1136" s="113"/>
      <c r="D1136" s="201"/>
      <c r="E1136" s="201"/>
      <c r="F1136" s="113"/>
      <c r="G1136" s="113"/>
      <c r="H1136" s="113"/>
      <c r="I1136" s="203"/>
      <c r="J1136" s="203"/>
      <c r="K1136" s="204"/>
      <c r="L1136" s="201"/>
      <c r="M1136" s="201"/>
      <c r="N1136" s="201"/>
      <c r="O1136" s="201"/>
      <c r="P1136" s="113"/>
      <c r="Q1136" s="113"/>
      <c r="T1136" s="201"/>
      <c r="U1136" s="113"/>
      <c r="V1136" s="113"/>
      <c r="W1136" s="113"/>
      <c r="X1136" s="113"/>
      <c r="Y1136" s="113"/>
      <c r="Z1136" s="113"/>
      <c r="AA1136" s="113"/>
      <c r="AB1136" s="201"/>
      <c r="AC1136" s="113"/>
      <c r="AD1136" s="113"/>
      <c r="AE1136" s="113"/>
      <c r="AF1136" s="113"/>
    </row>
    <row r="1137" spans="2:32" x14ac:dyDescent="0.2">
      <c r="B1137" s="200"/>
      <c r="C1137" s="113"/>
      <c r="D1137" s="201"/>
      <c r="E1137" s="201"/>
      <c r="F1137" s="113"/>
      <c r="G1137" s="113"/>
      <c r="H1137" s="113"/>
      <c r="I1137" s="203"/>
      <c r="J1137" s="203"/>
      <c r="K1137" s="204"/>
      <c r="L1137" s="201"/>
      <c r="M1137" s="201"/>
      <c r="N1137" s="201"/>
      <c r="O1137" s="201"/>
      <c r="P1137" s="113"/>
      <c r="Q1137" s="113"/>
      <c r="T1137" s="201"/>
      <c r="U1137" s="113"/>
      <c r="V1137" s="113"/>
      <c r="W1137" s="113"/>
      <c r="X1137" s="113"/>
      <c r="Y1137" s="113"/>
      <c r="Z1137" s="113"/>
      <c r="AA1137" s="113"/>
      <c r="AB1137" s="201"/>
      <c r="AC1137" s="113"/>
      <c r="AD1137" s="113"/>
      <c r="AE1137" s="113"/>
      <c r="AF1137" s="113"/>
    </row>
    <row r="1138" spans="2:32" x14ac:dyDescent="0.2">
      <c r="B1138" s="200"/>
      <c r="C1138" s="113"/>
      <c r="D1138" s="201"/>
      <c r="E1138" s="201"/>
      <c r="F1138" s="113"/>
      <c r="G1138" s="113"/>
      <c r="H1138" s="113"/>
      <c r="I1138" s="203"/>
      <c r="J1138" s="203"/>
      <c r="K1138" s="204"/>
      <c r="L1138" s="201"/>
      <c r="M1138" s="201"/>
      <c r="N1138" s="201"/>
      <c r="O1138" s="201"/>
      <c r="P1138" s="113"/>
      <c r="Q1138" s="113"/>
      <c r="T1138" s="201"/>
      <c r="U1138" s="113"/>
      <c r="V1138" s="113"/>
      <c r="W1138" s="113"/>
      <c r="X1138" s="113"/>
      <c r="Y1138" s="113"/>
      <c r="Z1138" s="113"/>
      <c r="AA1138" s="113"/>
      <c r="AB1138" s="201"/>
      <c r="AC1138" s="113"/>
      <c r="AD1138" s="113"/>
      <c r="AE1138" s="113"/>
      <c r="AF1138" s="113"/>
    </row>
    <row r="1139" spans="2:32" x14ac:dyDescent="0.2">
      <c r="B1139" s="200"/>
      <c r="C1139" s="113"/>
      <c r="D1139" s="201"/>
      <c r="E1139" s="201"/>
      <c r="F1139" s="113"/>
      <c r="G1139" s="113"/>
      <c r="H1139" s="113"/>
      <c r="I1139" s="203"/>
      <c r="J1139" s="203"/>
      <c r="K1139" s="204"/>
      <c r="L1139" s="201"/>
      <c r="M1139" s="201"/>
      <c r="N1139" s="201"/>
      <c r="O1139" s="201"/>
      <c r="P1139" s="113"/>
      <c r="Q1139" s="113"/>
      <c r="T1139" s="201"/>
      <c r="U1139" s="113"/>
      <c r="V1139" s="113"/>
      <c r="W1139" s="113"/>
      <c r="X1139" s="113"/>
      <c r="Y1139" s="113"/>
      <c r="Z1139" s="113"/>
      <c r="AA1139" s="113"/>
      <c r="AB1139" s="201"/>
      <c r="AC1139" s="113"/>
      <c r="AD1139" s="113"/>
      <c r="AE1139" s="113"/>
      <c r="AF1139" s="113"/>
    </row>
    <row r="1140" spans="2:32" x14ac:dyDescent="0.2">
      <c r="B1140" s="200"/>
      <c r="C1140" s="113"/>
      <c r="D1140" s="201"/>
      <c r="E1140" s="201"/>
      <c r="F1140" s="113"/>
      <c r="G1140" s="113"/>
      <c r="H1140" s="113"/>
      <c r="I1140" s="203"/>
      <c r="J1140" s="203"/>
      <c r="K1140" s="204"/>
      <c r="L1140" s="201"/>
      <c r="M1140" s="201"/>
      <c r="N1140" s="201"/>
      <c r="O1140" s="201"/>
      <c r="P1140" s="113"/>
      <c r="Q1140" s="113"/>
      <c r="T1140" s="201"/>
      <c r="U1140" s="113"/>
      <c r="V1140" s="113"/>
      <c r="W1140" s="113"/>
      <c r="X1140" s="113"/>
      <c r="Y1140" s="113"/>
      <c r="Z1140" s="113"/>
      <c r="AA1140" s="113"/>
      <c r="AB1140" s="201"/>
      <c r="AC1140" s="113"/>
      <c r="AD1140" s="113"/>
      <c r="AE1140" s="113"/>
      <c r="AF1140" s="113"/>
    </row>
    <row r="1141" spans="2:32" x14ac:dyDescent="0.2">
      <c r="B1141" s="200"/>
      <c r="C1141" s="113"/>
      <c r="D1141" s="201"/>
      <c r="E1141" s="201"/>
      <c r="F1141" s="113"/>
      <c r="G1141" s="113"/>
      <c r="H1141" s="113"/>
      <c r="I1141" s="203"/>
      <c r="J1141" s="203"/>
      <c r="K1141" s="204"/>
      <c r="L1141" s="201"/>
      <c r="M1141" s="201"/>
      <c r="N1141" s="201"/>
      <c r="O1141" s="201"/>
      <c r="P1141" s="113"/>
      <c r="Q1141" s="113"/>
      <c r="T1141" s="201"/>
      <c r="U1141" s="113"/>
      <c r="V1141" s="113"/>
      <c r="W1141" s="113"/>
      <c r="X1141" s="113"/>
      <c r="Y1141" s="113"/>
      <c r="Z1141" s="113"/>
      <c r="AA1141" s="113"/>
      <c r="AB1141" s="201"/>
      <c r="AC1141" s="113"/>
      <c r="AD1141" s="113"/>
      <c r="AE1141" s="113"/>
      <c r="AF1141" s="113"/>
    </row>
    <row r="1142" spans="2:32" x14ac:dyDescent="0.2">
      <c r="B1142" s="200"/>
      <c r="C1142" s="113"/>
      <c r="D1142" s="201"/>
      <c r="E1142" s="201"/>
      <c r="F1142" s="113"/>
      <c r="G1142" s="113"/>
      <c r="H1142" s="113"/>
      <c r="I1142" s="203"/>
      <c r="J1142" s="203"/>
      <c r="K1142" s="204"/>
      <c r="L1142" s="201"/>
      <c r="M1142" s="201"/>
      <c r="N1142" s="201"/>
      <c r="O1142" s="201"/>
      <c r="P1142" s="113"/>
      <c r="Q1142" s="113"/>
      <c r="T1142" s="201"/>
      <c r="U1142" s="113"/>
      <c r="V1142" s="113"/>
      <c r="W1142" s="113"/>
      <c r="X1142" s="113"/>
      <c r="Y1142" s="113"/>
      <c r="Z1142" s="113"/>
      <c r="AA1142" s="113"/>
      <c r="AB1142" s="201"/>
      <c r="AC1142" s="113"/>
      <c r="AD1142" s="113"/>
      <c r="AE1142" s="113"/>
      <c r="AF1142" s="113"/>
    </row>
    <row r="1143" spans="2:32" x14ac:dyDescent="0.2">
      <c r="B1143" s="200"/>
      <c r="C1143" s="113"/>
      <c r="D1143" s="201"/>
      <c r="E1143" s="201"/>
      <c r="F1143" s="113"/>
      <c r="G1143" s="113"/>
      <c r="H1143" s="113"/>
      <c r="I1143" s="203"/>
      <c r="J1143" s="203"/>
      <c r="K1143" s="204"/>
      <c r="L1143" s="201"/>
      <c r="M1143" s="201"/>
      <c r="N1143" s="201"/>
      <c r="O1143" s="201"/>
      <c r="P1143" s="113"/>
      <c r="Q1143" s="113"/>
      <c r="T1143" s="201"/>
      <c r="U1143" s="113"/>
      <c r="V1143" s="113"/>
      <c r="W1143" s="113"/>
      <c r="X1143" s="113"/>
      <c r="Y1143" s="113"/>
      <c r="Z1143" s="113"/>
      <c r="AA1143" s="113"/>
      <c r="AB1143" s="201"/>
      <c r="AC1143" s="113"/>
      <c r="AD1143" s="113"/>
      <c r="AE1143" s="113"/>
      <c r="AF1143" s="113"/>
    </row>
    <row r="1144" spans="2:32" x14ac:dyDescent="0.2">
      <c r="B1144" s="200"/>
      <c r="C1144" s="113"/>
      <c r="D1144" s="201"/>
      <c r="E1144" s="201"/>
      <c r="F1144" s="113"/>
      <c r="G1144" s="113"/>
      <c r="H1144" s="113"/>
      <c r="I1144" s="203"/>
      <c r="J1144" s="203"/>
      <c r="K1144" s="204"/>
      <c r="L1144" s="201"/>
      <c r="M1144" s="201"/>
      <c r="N1144" s="201"/>
      <c r="O1144" s="201"/>
      <c r="P1144" s="113"/>
      <c r="Q1144" s="113"/>
      <c r="T1144" s="201"/>
      <c r="U1144" s="113"/>
      <c r="V1144" s="113"/>
      <c r="W1144" s="113"/>
      <c r="X1144" s="113"/>
      <c r="Y1144" s="113"/>
      <c r="Z1144" s="113"/>
      <c r="AA1144" s="113"/>
      <c r="AB1144" s="201"/>
      <c r="AC1144" s="113"/>
      <c r="AD1144" s="113"/>
      <c r="AE1144" s="113"/>
      <c r="AF1144" s="113"/>
    </row>
    <row r="1145" spans="2:32" x14ac:dyDescent="0.2">
      <c r="B1145" s="200"/>
      <c r="C1145" s="113"/>
      <c r="D1145" s="201"/>
      <c r="E1145" s="201"/>
      <c r="F1145" s="113"/>
      <c r="G1145" s="113"/>
      <c r="H1145" s="113"/>
      <c r="I1145" s="203"/>
      <c r="J1145" s="203"/>
      <c r="K1145" s="204"/>
      <c r="L1145" s="201"/>
      <c r="M1145" s="201"/>
      <c r="N1145" s="201"/>
      <c r="O1145" s="201"/>
      <c r="P1145" s="113"/>
      <c r="Q1145" s="113"/>
      <c r="T1145" s="201"/>
      <c r="U1145" s="113"/>
      <c r="V1145" s="113"/>
      <c r="W1145" s="113"/>
      <c r="X1145" s="113"/>
      <c r="Y1145" s="113"/>
      <c r="Z1145" s="113"/>
      <c r="AA1145" s="113"/>
      <c r="AB1145" s="201"/>
      <c r="AC1145" s="113"/>
      <c r="AD1145" s="113"/>
      <c r="AE1145" s="113"/>
      <c r="AF1145" s="113"/>
    </row>
    <row r="1146" spans="2:32" x14ac:dyDescent="0.2">
      <c r="B1146" s="200"/>
      <c r="C1146" s="113"/>
      <c r="D1146" s="201"/>
      <c r="E1146" s="201"/>
      <c r="F1146" s="113"/>
      <c r="G1146" s="113"/>
      <c r="H1146" s="113"/>
      <c r="I1146" s="203"/>
      <c r="J1146" s="203"/>
      <c r="K1146" s="204"/>
      <c r="L1146" s="201"/>
      <c r="M1146" s="201"/>
      <c r="N1146" s="201"/>
      <c r="O1146" s="201"/>
      <c r="P1146" s="113"/>
      <c r="Q1146" s="113"/>
      <c r="T1146" s="201"/>
      <c r="U1146" s="113"/>
      <c r="V1146" s="113"/>
      <c r="W1146" s="113"/>
      <c r="X1146" s="113"/>
      <c r="Y1146" s="113"/>
      <c r="Z1146" s="113"/>
      <c r="AA1146" s="113"/>
      <c r="AB1146" s="201"/>
      <c r="AC1146" s="113"/>
      <c r="AD1146" s="113"/>
      <c r="AE1146" s="113"/>
      <c r="AF1146" s="113"/>
    </row>
    <row r="1147" spans="2:32" x14ac:dyDescent="0.2">
      <c r="B1147" s="200"/>
      <c r="C1147" s="113"/>
      <c r="D1147" s="201"/>
      <c r="E1147" s="201"/>
      <c r="F1147" s="113"/>
      <c r="G1147" s="113"/>
      <c r="H1147" s="113"/>
      <c r="I1147" s="203"/>
      <c r="J1147" s="203"/>
      <c r="K1147" s="204"/>
      <c r="L1147" s="201"/>
      <c r="M1147" s="201"/>
      <c r="N1147" s="201"/>
      <c r="O1147" s="201"/>
      <c r="P1147" s="113"/>
      <c r="Q1147" s="113"/>
      <c r="T1147" s="201"/>
      <c r="U1147" s="113"/>
      <c r="V1147" s="113"/>
      <c r="W1147" s="113"/>
      <c r="X1147" s="113"/>
      <c r="Y1147" s="113"/>
      <c r="Z1147" s="113"/>
      <c r="AA1147" s="113"/>
      <c r="AB1147" s="201"/>
      <c r="AC1147" s="113"/>
      <c r="AD1147" s="113"/>
      <c r="AE1147" s="113"/>
      <c r="AF1147" s="113"/>
    </row>
    <row r="1148" spans="2:32" x14ac:dyDescent="0.2">
      <c r="B1148" s="200"/>
      <c r="C1148" s="113"/>
      <c r="D1148" s="201"/>
      <c r="E1148" s="201"/>
      <c r="F1148" s="113"/>
      <c r="G1148" s="113"/>
      <c r="H1148" s="113"/>
      <c r="I1148" s="203"/>
      <c r="J1148" s="203"/>
      <c r="K1148" s="204"/>
      <c r="L1148" s="201"/>
      <c r="M1148" s="201"/>
      <c r="N1148" s="201"/>
      <c r="O1148" s="201"/>
      <c r="P1148" s="113"/>
      <c r="Q1148" s="113"/>
      <c r="T1148" s="201"/>
      <c r="U1148" s="113"/>
      <c r="V1148" s="113"/>
      <c r="W1148" s="113"/>
      <c r="X1148" s="113"/>
      <c r="Y1148" s="113"/>
      <c r="Z1148" s="113"/>
      <c r="AA1148" s="113"/>
      <c r="AB1148" s="201"/>
      <c r="AC1148" s="113"/>
      <c r="AD1148" s="113"/>
      <c r="AE1148" s="113"/>
      <c r="AF1148" s="113"/>
    </row>
    <row r="1149" spans="2:32" x14ac:dyDescent="0.2">
      <c r="B1149" s="200"/>
      <c r="C1149" s="113"/>
      <c r="D1149" s="201"/>
      <c r="E1149" s="201"/>
      <c r="F1149" s="113"/>
      <c r="G1149" s="113"/>
      <c r="H1149" s="113"/>
      <c r="I1149" s="203"/>
      <c r="J1149" s="203"/>
      <c r="K1149" s="204"/>
      <c r="L1149" s="201"/>
      <c r="M1149" s="201"/>
      <c r="N1149" s="201"/>
      <c r="O1149" s="201"/>
      <c r="P1149" s="113"/>
      <c r="Q1149" s="113"/>
      <c r="T1149" s="201"/>
      <c r="U1149" s="113"/>
      <c r="V1149" s="113"/>
      <c r="W1149" s="113"/>
      <c r="X1149" s="113"/>
      <c r="Y1149" s="113"/>
      <c r="Z1149" s="113"/>
      <c r="AA1149" s="113"/>
      <c r="AB1149" s="201"/>
      <c r="AC1149" s="113"/>
      <c r="AD1149" s="113"/>
      <c r="AE1149" s="113"/>
      <c r="AF1149" s="113"/>
    </row>
    <row r="1150" spans="2:32" x14ac:dyDescent="0.2">
      <c r="B1150" s="200"/>
      <c r="C1150" s="113"/>
      <c r="D1150" s="201"/>
      <c r="E1150" s="201"/>
      <c r="F1150" s="113"/>
      <c r="G1150" s="113"/>
      <c r="H1150" s="113"/>
      <c r="I1150" s="203"/>
      <c r="J1150" s="203"/>
      <c r="K1150" s="204"/>
      <c r="L1150" s="201"/>
      <c r="M1150" s="201"/>
      <c r="N1150" s="201"/>
      <c r="O1150" s="201"/>
      <c r="P1150" s="113"/>
      <c r="Q1150" s="113"/>
      <c r="T1150" s="201"/>
      <c r="U1150" s="113"/>
      <c r="V1150" s="113"/>
      <c r="W1150" s="113"/>
      <c r="X1150" s="113"/>
      <c r="Y1150" s="113"/>
      <c r="Z1150" s="113"/>
      <c r="AA1150" s="113"/>
      <c r="AB1150" s="201"/>
      <c r="AC1150" s="113"/>
      <c r="AD1150" s="113"/>
      <c r="AE1150" s="113"/>
      <c r="AF1150" s="113"/>
    </row>
    <row r="1151" spans="2:32" x14ac:dyDescent="0.2">
      <c r="B1151" s="200"/>
      <c r="C1151" s="113"/>
      <c r="D1151" s="201"/>
      <c r="E1151" s="201"/>
      <c r="F1151" s="113"/>
      <c r="G1151" s="113"/>
      <c r="H1151" s="113"/>
      <c r="I1151" s="203"/>
      <c r="J1151" s="203"/>
      <c r="K1151" s="204"/>
      <c r="L1151" s="201"/>
      <c r="M1151" s="201"/>
      <c r="N1151" s="201"/>
      <c r="O1151" s="201"/>
      <c r="P1151" s="113"/>
      <c r="Q1151" s="113"/>
      <c r="T1151" s="201"/>
      <c r="U1151" s="113"/>
      <c r="V1151" s="113"/>
      <c r="W1151" s="113"/>
      <c r="X1151" s="113"/>
      <c r="Y1151" s="113"/>
      <c r="Z1151" s="113"/>
      <c r="AA1151" s="113"/>
      <c r="AB1151" s="201"/>
      <c r="AC1151" s="113"/>
      <c r="AD1151" s="113"/>
      <c r="AE1151" s="113"/>
      <c r="AF1151" s="113"/>
    </row>
    <row r="1152" spans="2:32" x14ac:dyDescent="0.2">
      <c r="B1152" s="200"/>
      <c r="C1152" s="113"/>
      <c r="D1152" s="201"/>
      <c r="E1152" s="201"/>
      <c r="F1152" s="113"/>
      <c r="G1152" s="113"/>
      <c r="H1152" s="113"/>
      <c r="I1152" s="203"/>
      <c r="J1152" s="203"/>
      <c r="K1152" s="204"/>
      <c r="L1152" s="201"/>
      <c r="M1152" s="201"/>
      <c r="N1152" s="201"/>
      <c r="O1152" s="201"/>
      <c r="P1152" s="113"/>
      <c r="Q1152" s="113"/>
      <c r="T1152" s="201"/>
      <c r="U1152" s="113"/>
      <c r="V1152" s="113"/>
      <c r="W1152" s="113"/>
      <c r="X1152" s="113"/>
      <c r="Y1152" s="113"/>
      <c r="Z1152" s="113"/>
      <c r="AA1152" s="113"/>
      <c r="AB1152" s="201"/>
      <c r="AC1152" s="113"/>
      <c r="AD1152" s="113"/>
      <c r="AE1152" s="113"/>
      <c r="AF1152" s="113"/>
    </row>
    <row r="1153" spans="2:32" x14ac:dyDescent="0.2">
      <c r="B1153" s="200"/>
      <c r="C1153" s="113"/>
      <c r="D1153" s="201"/>
      <c r="E1153" s="201"/>
      <c r="F1153" s="113"/>
      <c r="G1153" s="113"/>
      <c r="H1153" s="113"/>
      <c r="I1153" s="203"/>
      <c r="J1153" s="203"/>
      <c r="K1153" s="204"/>
      <c r="L1153" s="201"/>
      <c r="M1153" s="201"/>
      <c r="N1153" s="201"/>
      <c r="O1153" s="201"/>
      <c r="P1153" s="113"/>
      <c r="Q1153" s="113"/>
      <c r="T1153" s="201"/>
      <c r="U1153" s="113"/>
      <c r="V1153" s="113"/>
      <c r="W1153" s="113"/>
      <c r="X1153" s="113"/>
      <c r="Y1153" s="113"/>
      <c r="Z1153" s="113"/>
      <c r="AA1153" s="113"/>
      <c r="AB1153" s="201"/>
      <c r="AC1153" s="113"/>
      <c r="AD1153" s="113"/>
      <c r="AE1153" s="113"/>
      <c r="AF1153" s="113"/>
    </row>
    <row r="1154" spans="2:32" x14ac:dyDescent="0.2">
      <c r="B1154" s="200"/>
      <c r="C1154" s="113"/>
      <c r="D1154" s="201"/>
      <c r="E1154" s="201"/>
      <c r="F1154" s="113"/>
      <c r="G1154" s="113"/>
      <c r="H1154" s="113"/>
      <c r="I1154" s="203"/>
      <c r="J1154" s="203"/>
      <c r="K1154" s="204"/>
      <c r="L1154" s="201"/>
      <c r="M1154" s="201"/>
      <c r="N1154" s="201"/>
      <c r="O1154" s="201"/>
      <c r="P1154" s="113"/>
      <c r="Q1154" s="113"/>
      <c r="T1154" s="201"/>
      <c r="U1154" s="113"/>
      <c r="V1154" s="113"/>
      <c r="W1154" s="113"/>
      <c r="X1154" s="113"/>
      <c r="Y1154" s="113"/>
      <c r="Z1154" s="113"/>
      <c r="AA1154" s="113"/>
      <c r="AB1154" s="201"/>
      <c r="AC1154" s="113"/>
      <c r="AD1154" s="113"/>
      <c r="AE1154" s="113"/>
      <c r="AF1154" s="113"/>
    </row>
    <row r="1155" spans="2:32" x14ac:dyDescent="0.2">
      <c r="B1155" s="200"/>
      <c r="C1155" s="113"/>
      <c r="D1155" s="201"/>
      <c r="E1155" s="201"/>
      <c r="F1155" s="113"/>
      <c r="G1155" s="113"/>
      <c r="H1155" s="113"/>
      <c r="I1155" s="203"/>
      <c r="J1155" s="203"/>
      <c r="K1155" s="204"/>
      <c r="L1155" s="201"/>
      <c r="M1155" s="201"/>
      <c r="N1155" s="201"/>
      <c r="O1155" s="201"/>
      <c r="P1155" s="113"/>
      <c r="Q1155" s="113"/>
      <c r="T1155" s="201"/>
      <c r="U1155" s="113"/>
      <c r="V1155" s="113"/>
      <c r="W1155" s="113"/>
      <c r="X1155" s="113"/>
      <c r="Y1155" s="113"/>
      <c r="Z1155" s="113"/>
      <c r="AA1155" s="113"/>
      <c r="AB1155" s="201"/>
      <c r="AC1155" s="113"/>
      <c r="AD1155" s="113"/>
      <c r="AE1155" s="113"/>
      <c r="AF1155" s="113"/>
    </row>
    <row r="1156" spans="2:32" x14ac:dyDescent="0.2">
      <c r="B1156" s="200"/>
      <c r="C1156" s="113"/>
      <c r="D1156" s="201"/>
      <c r="E1156" s="201"/>
      <c r="F1156" s="113"/>
      <c r="G1156" s="113"/>
      <c r="H1156" s="113"/>
      <c r="I1156" s="203"/>
      <c r="J1156" s="203"/>
      <c r="K1156" s="204"/>
      <c r="L1156" s="201"/>
      <c r="M1156" s="201"/>
      <c r="N1156" s="201"/>
      <c r="O1156" s="201"/>
      <c r="P1156" s="113"/>
      <c r="Q1156" s="113"/>
      <c r="T1156" s="201"/>
      <c r="U1156" s="113"/>
      <c r="V1156" s="113"/>
      <c r="W1156" s="113"/>
      <c r="X1156" s="113"/>
      <c r="Y1156" s="113"/>
      <c r="Z1156" s="113"/>
      <c r="AA1156" s="113"/>
      <c r="AB1156" s="201"/>
      <c r="AC1156" s="113"/>
      <c r="AD1156" s="113"/>
      <c r="AE1156" s="113"/>
      <c r="AF1156" s="113"/>
    </row>
    <row r="1157" spans="2:32" x14ac:dyDescent="0.2">
      <c r="B1157" s="200"/>
      <c r="C1157" s="113"/>
      <c r="D1157" s="201"/>
      <c r="E1157" s="201"/>
      <c r="F1157" s="113"/>
      <c r="G1157" s="113"/>
      <c r="H1157" s="113"/>
      <c r="I1157" s="203"/>
      <c r="J1157" s="203"/>
      <c r="K1157" s="204"/>
      <c r="L1157" s="201"/>
      <c r="M1157" s="201"/>
      <c r="N1157" s="201"/>
      <c r="O1157" s="201"/>
      <c r="P1157" s="113"/>
      <c r="Q1157" s="113"/>
      <c r="T1157" s="201"/>
      <c r="U1157" s="113"/>
      <c r="V1157" s="113"/>
      <c r="W1157" s="113"/>
      <c r="X1157" s="113"/>
      <c r="Y1157" s="113"/>
      <c r="Z1157" s="113"/>
      <c r="AA1157" s="113"/>
      <c r="AB1157" s="201"/>
      <c r="AC1157" s="113"/>
      <c r="AD1157" s="113"/>
      <c r="AE1157" s="113"/>
      <c r="AF1157" s="113"/>
    </row>
    <row r="1158" spans="2:32" x14ac:dyDescent="0.2">
      <c r="B1158" s="200"/>
      <c r="C1158" s="113"/>
      <c r="D1158" s="201"/>
      <c r="E1158" s="201"/>
      <c r="F1158" s="113"/>
      <c r="G1158" s="113"/>
      <c r="H1158" s="113"/>
      <c r="I1158" s="203"/>
      <c r="J1158" s="203"/>
      <c r="K1158" s="204"/>
      <c r="L1158" s="201"/>
      <c r="M1158" s="201"/>
      <c r="N1158" s="201"/>
      <c r="O1158" s="201"/>
      <c r="P1158" s="113"/>
      <c r="Q1158" s="113"/>
      <c r="T1158" s="201"/>
      <c r="U1158" s="113"/>
      <c r="V1158" s="113"/>
      <c r="W1158" s="113"/>
      <c r="X1158" s="113"/>
      <c r="Y1158" s="113"/>
      <c r="Z1158" s="113"/>
      <c r="AA1158" s="113"/>
      <c r="AB1158" s="201"/>
      <c r="AC1158" s="113"/>
      <c r="AD1158" s="113"/>
      <c r="AE1158" s="113"/>
      <c r="AF1158" s="113"/>
    </row>
  </sheetData>
  <mergeCells count="64">
    <mergeCell ref="A1:AM1"/>
    <mergeCell ref="W2:W4"/>
    <mergeCell ref="A2:A4"/>
    <mergeCell ref="E42:F42"/>
    <mergeCell ref="E43:F43"/>
    <mergeCell ref="B2:B4"/>
    <mergeCell ref="D2:D4"/>
    <mergeCell ref="E2:E4"/>
    <mergeCell ref="F2:F4"/>
    <mergeCell ref="C2:C4"/>
    <mergeCell ref="G2:H2"/>
    <mergeCell ref="AB2:AB3"/>
    <mergeCell ref="I2:M2"/>
    <mergeCell ref="N2:O3"/>
    <mergeCell ref="T2:T4"/>
    <mergeCell ref="U2:U4"/>
    <mergeCell ref="P2:Q2"/>
    <mergeCell ref="AF2:AG2"/>
    <mergeCell ref="AH2:AI2"/>
    <mergeCell ref="V2:V3"/>
    <mergeCell ref="X2:X3"/>
    <mergeCell ref="Y2:Y3"/>
    <mergeCell ref="Z2:Z3"/>
    <mergeCell ref="AA2:AA3"/>
    <mergeCell ref="B15:B16"/>
    <mergeCell ref="B17:B18"/>
    <mergeCell ref="B19:B20"/>
    <mergeCell ref="B21:B22"/>
    <mergeCell ref="AL2:AM2"/>
    <mergeCell ref="AC2:AC3"/>
    <mergeCell ref="R2:S2"/>
    <mergeCell ref="AJ2:AJ3"/>
    <mergeCell ref="AK2:AK3"/>
    <mergeCell ref="AD2:AE2"/>
    <mergeCell ref="C17:C18"/>
    <mergeCell ref="B25:B26"/>
    <mergeCell ref="B33:B34"/>
    <mergeCell ref="B35:B36"/>
    <mergeCell ref="B29:B30"/>
    <mergeCell ref="B5:B6"/>
    <mergeCell ref="B7:B8"/>
    <mergeCell ref="B9:B10"/>
    <mergeCell ref="B11:B12"/>
    <mergeCell ref="B13:B14"/>
    <mergeCell ref="B37:B38"/>
    <mergeCell ref="C5:C6"/>
    <mergeCell ref="C7:C8"/>
    <mergeCell ref="C9:C10"/>
    <mergeCell ref="C11:C12"/>
    <mergeCell ref="C13:C14"/>
    <mergeCell ref="C31:C32"/>
    <mergeCell ref="C15:C16"/>
    <mergeCell ref="B23:B24"/>
    <mergeCell ref="B27:B28"/>
    <mergeCell ref="B39:B40"/>
    <mergeCell ref="C33:C34"/>
    <mergeCell ref="C35:C36"/>
    <mergeCell ref="C37:C38"/>
    <mergeCell ref="C19:C20"/>
    <mergeCell ref="C21:C22"/>
    <mergeCell ref="C23:C24"/>
    <mergeCell ref="C27:C28"/>
    <mergeCell ref="C29:C30"/>
    <mergeCell ref="B31:B32"/>
  </mergeCells>
  <phoneticPr fontId="0" type="noConversion"/>
  <pageMargins left="0.43307086614173229" right="0.43307086614173229" top="0.39370078740157483" bottom="0.31496062992125984" header="0.35433070866141736" footer="0.15748031496062992"/>
  <pageSetup paperSize="9" scale="76" orientation="landscape" r:id="rId1"/>
  <headerFooter>
    <oddFooter>&amp;L&amp;Z&amp;F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7BB40-E2F2-4E74-AF65-10CC119F83E6}">
  <sheetPr codeName="Лист12"/>
  <dimension ref="A1:AN1130"/>
  <sheetViews>
    <sheetView topLeftCell="E1" zoomScaleNormal="100" workbookViewId="0">
      <selection activeCell="A8" sqref="A8:IV9"/>
    </sheetView>
  </sheetViews>
  <sheetFormatPr defaultRowHeight="12.75" x14ac:dyDescent="0.2"/>
  <cols>
    <col min="1" max="1" width="2.85546875" style="1367" customWidth="1"/>
    <col min="2" max="2" width="20.5703125" style="1368" customWidth="1"/>
    <col min="3" max="3" width="9.42578125" style="1367" customWidth="1"/>
    <col min="4" max="4" width="16.5703125" style="1369" customWidth="1"/>
    <col min="5" max="5" width="3.140625" style="1369" customWidth="1"/>
    <col min="6" max="6" width="22.5703125" style="1367" customWidth="1"/>
    <col min="7" max="7" width="7.28515625" style="1367" customWidth="1"/>
    <col min="8" max="8" width="7.42578125" style="1367" customWidth="1"/>
    <col min="9" max="9" width="5.42578125" style="1370" customWidth="1"/>
    <col min="10" max="10" width="6" style="1370" customWidth="1"/>
    <col min="11" max="12" width="5.42578125" style="1371" customWidth="1"/>
    <col min="13" max="13" width="4.140625" style="1369" customWidth="1"/>
    <col min="14" max="14" width="4" style="1369" customWidth="1"/>
    <col min="15" max="15" width="6.140625" style="1369" customWidth="1"/>
    <col min="16" max="16" width="5.5703125" style="1369" customWidth="1"/>
    <col min="17" max="17" width="9.5703125" style="1367" customWidth="1"/>
    <col min="18" max="18" width="9" style="1367" customWidth="1"/>
    <col min="19" max="19" width="6.140625" style="14" customWidth="1"/>
    <col min="20" max="20" width="6.5703125" style="14" customWidth="1"/>
    <col min="21" max="21" width="3.5703125" style="1369" customWidth="1"/>
    <col min="22" max="22" width="16" style="1367" customWidth="1"/>
    <col min="23" max="23" width="5.7109375" style="1367" customWidth="1"/>
    <col min="24" max="24" width="6.7109375" style="1367" customWidth="1"/>
    <col min="25" max="26" width="5.85546875" style="1367" customWidth="1"/>
    <col min="27" max="27" width="6.140625" style="1367" customWidth="1"/>
    <col min="28" max="28" width="11.28515625" style="1367" customWidth="1"/>
    <col min="29" max="29" width="6" style="16" customWidth="1"/>
    <col min="30" max="30" width="5.7109375" style="1367" customWidth="1"/>
    <col min="31" max="31" width="8.140625" style="1367" customWidth="1"/>
    <col min="32" max="32" width="8.7109375" style="1367" customWidth="1"/>
    <col min="33" max="33" width="7" style="1356" customWidth="1"/>
    <col min="34" max="34" width="9.7109375" style="1356" customWidth="1"/>
    <col min="35" max="35" width="5.5703125" style="14" customWidth="1"/>
    <col min="36" max="36" width="5.85546875" style="14" customWidth="1"/>
    <col min="37" max="37" width="6.140625" style="14" customWidth="1"/>
    <col min="38" max="38" width="8.7109375" style="14" customWidth="1"/>
    <col min="39" max="39" width="5" style="1362" customWidth="1"/>
    <col min="40" max="40" width="4.5703125" style="1363" customWidth="1"/>
    <col min="41" max="16384" width="9.140625" style="1356"/>
  </cols>
  <sheetData>
    <row r="1" spans="1:40" s="3" customFormat="1" ht="69.75" customHeight="1" x14ac:dyDescent="0.2">
      <c r="A1" s="2879" t="s">
        <v>0</v>
      </c>
      <c r="B1" s="2882" t="s">
        <v>1</v>
      </c>
      <c r="C1" s="1338" t="s">
        <v>2</v>
      </c>
      <c r="D1" s="2673" t="s">
        <v>318</v>
      </c>
      <c r="E1" s="2885" t="s">
        <v>4</v>
      </c>
      <c r="F1" s="2882" t="s">
        <v>5</v>
      </c>
      <c r="G1" s="2888" t="s">
        <v>6</v>
      </c>
      <c r="H1" s="2889"/>
      <c r="I1" s="2890" t="s">
        <v>7</v>
      </c>
      <c r="J1" s="2891"/>
      <c r="K1" s="2891"/>
      <c r="L1" s="2891"/>
      <c r="M1" s="2891"/>
      <c r="N1" s="2892"/>
      <c r="O1" s="2893" t="s">
        <v>8</v>
      </c>
      <c r="P1" s="2894"/>
      <c r="Q1" s="2897" t="s">
        <v>11</v>
      </c>
      <c r="R1" s="2897"/>
      <c r="S1" s="2898" t="s">
        <v>173</v>
      </c>
      <c r="T1" s="2898"/>
      <c r="U1" s="2879" t="s">
        <v>9</v>
      </c>
      <c r="V1" s="2899" t="s">
        <v>10</v>
      </c>
      <c r="W1" s="2900" t="s">
        <v>12</v>
      </c>
      <c r="X1" s="2901" t="s">
        <v>13</v>
      </c>
      <c r="Y1" s="2900" t="s">
        <v>14</v>
      </c>
      <c r="Z1" s="2900" t="s">
        <v>15</v>
      </c>
      <c r="AA1" s="2904" t="s">
        <v>16</v>
      </c>
      <c r="AB1" s="2900" t="s">
        <v>17</v>
      </c>
      <c r="AC1" s="2907" t="s">
        <v>18</v>
      </c>
      <c r="AD1" s="2908" t="s">
        <v>19</v>
      </c>
      <c r="AE1" s="2890" t="s">
        <v>520</v>
      </c>
      <c r="AF1" s="2892"/>
      <c r="AG1" s="2910" t="s">
        <v>521</v>
      </c>
      <c r="AH1" s="2910"/>
      <c r="AI1" s="2898" t="s">
        <v>522</v>
      </c>
      <c r="AJ1" s="2898"/>
      <c r="AK1" s="2906" t="s">
        <v>523</v>
      </c>
      <c r="AL1" s="2906"/>
      <c r="AM1" s="2905" t="s">
        <v>20</v>
      </c>
      <c r="AN1" s="2905" t="s">
        <v>21</v>
      </c>
    </row>
    <row r="2" spans="1:40" s="3" customFormat="1" ht="36" customHeight="1" x14ac:dyDescent="0.2">
      <c r="A2" s="2880"/>
      <c r="B2" s="2883"/>
      <c r="C2" s="1326"/>
      <c r="D2" s="2632"/>
      <c r="E2" s="2886"/>
      <c r="F2" s="2883"/>
      <c r="G2" s="4" t="s">
        <v>22</v>
      </c>
      <c r="H2" s="4" t="s">
        <v>23</v>
      </c>
      <c r="I2" s="1339" t="s">
        <v>24</v>
      </c>
      <c r="J2" s="1340" t="s">
        <v>25</v>
      </c>
      <c r="K2" s="6" t="s">
        <v>172</v>
      </c>
      <c r="L2" s="6" t="s">
        <v>26</v>
      </c>
      <c r="M2" s="6" t="s">
        <v>27</v>
      </c>
      <c r="N2" s="6" t="s">
        <v>28</v>
      </c>
      <c r="O2" s="2895"/>
      <c r="P2" s="2896"/>
      <c r="Q2" s="1" t="s">
        <v>22</v>
      </c>
      <c r="R2" s="1" t="s">
        <v>23</v>
      </c>
      <c r="S2" s="2" t="s">
        <v>524</v>
      </c>
      <c r="T2" s="2" t="s">
        <v>525</v>
      </c>
      <c r="U2" s="2880"/>
      <c r="V2" s="2899"/>
      <c r="W2" s="2900"/>
      <c r="X2" s="2902"/>
      <c r="Y2" s="2900"/>
      <c r="Z2" s="2900"/>
      <c r="AA2" s="2904"/>
      <c r="AB2" s="2900"/>
      <c r="AC2" s="2907"/>
      <c r="AD2" s="2909"/>
      <c r="AE2" s="1" t="s">
        <v>22</v>
      </c>
      <c r="AF2" s="1" t="s">
        <v>23</v>
      </c>
      <c r="AG2" s="1341" t="s">
        <v>22</v>
      </c>
      <c r="AH2" s="1341" t="s">
        <v>23</v>
      </c>
      <c r="AI2" s="2" t="s">
        <v>524</v>
      </c>
      <c r="AJ2" s="2" t="s">
        <v>525</v>
      </c>
      <c r="AK2" s="2" t="s">
        <v>524</v>
      </c>
      <c r="AL2" s="2" t="s">
        <v>525</v>
      </c>
      <c r="AM2" s="2905"/>
      <c r="AN2" s="2905"/>
    </row>
    <row r="3" spans="1:40" s="3" customFormat="1" ht="13.5" customHeight="1" thickBot="1" x14ac:dyDescent="0.25">
      <c r="A3" s="2881"/>
      <c r="B3" s="2884"/>
      <c r="C3" s="1342"/>
      <c r="D3" s="2629"/>
      <c r="E3" s="2887"/>
      <c r="F3" s="2884"/>
      <c r="G3" s="4" t="s">
        <v>30</v>
      </c>
      <c r="H3" s="4" t="s">
        <v>30</v>
      </c>
      <c r="I3" s="1343" t="s">
        <v>31</v>
      </c>
      <c r="J3" s="1344" t="s">
        <v>31</v>
      </c>
      <c r="K3" s="1345" t="s">
        <v>31</v>
      </c>
      <c r="L3" s="1345" t="s">
        <v>31</v>
      </c>
      <c r="M3" s="1345" t="s">
        <v>31</v>
      </c>
      <c r="N3" s="1345" t="s">
        <v>31</v>
      </c>
      <c r="O3" s="1" t="s">
        <v>30</v>
      </c>
      <c r="P3" s="1346" t="s">
        <v>30</v>
      </c>
      <c r="Q3" s="1" t="s">
        <v>30</v>
      </c>
      <c r="R3" s="1" t="s">
        <v>30</v>
      </c>
      <c r="S3" s="2" t="s">
        <v>35</v>
      </c>
      <c r="T3" s="2" t="s">
        <v>35</v>
      </c>
      <c r="U3" s="2881"/>
      <c r="V3" s="2899"/>
      <c r="W3" s="1327" t="s">
        <v>32</v>
      </c>
      <c r="X3" s="2903"/>
      <c r="Y3" s="1327" t="s">
        <v>33</v>
      </c>
      <c r="Z3" s="1327" t="s">
        <v>33</v>
      </c>
      <c r="AA3" s="1329" t="s">
        <v>34</v>
      </c>
      <c r="AB3" s="1327" t="s">
        <v>35</v>
      </c>
      <c r="AC3" s="1328" t="s">
        <v>34</v>
      </c>
      <c r="AD3" s="1327" t="s">
        <v>30</v>
      </c>
      <c r="AE3" s="1" t="s">
        <v>30</v>
      </c>
      <c r="AF3" s="1" t="s">
        <v>30</v>
      </c>
      <c r="AG3" s="1341" t="s">
        <v>30</v>
      </c>
      <c r="AH3" s="1341" t="s">
        <v>30</v>
      </c>
      <c r="AI3" s="2" t="s">
        <v>35</v>
      </c>
      <c r="AJ3" s="2" t="s">
        <v>35</v>
      </c>
      <c r="AK3" s="1347" t="s">
        <v>35</v>
      </c>
      <c r="AL3" s="1347" t="s">
        <v>35</v>
      </c>
      <c r="AM3" s="2" t="s">
        <v>35</v>
      </c>
      <c r="AN3" s="2" t="s">
        <v>35</v>
      </c>
    </row>
    <row r="4" spans="1:40" ht="12.75" customHeight="1" x14ac:dyDescent="0.2">
      <c r="A4" s="1328">
        <v>9</v>
      </c>
      <c r="B4" s="1397" t="s">
        <v>534</v>
      </c>
      <c r="C4" s="7" t="s">
        <v>37</v>
      </c>
      <c r="D4" s="8" t="s">
        <v>526</v>
      </c>
      <c r="E4" s="8" t="s">
        <v>39</v>
      </c>
      <c r="F4" s="8" t="s">
        <v>527</v>
      </c>
      <c r="G4" s="1348">
        <v>15.53</v>
      </c>
      <c r="H4" s="1349">
        <v>20.02</v>
      </c>
      <c r="I4" s="1398"/>
      <c r="J4" s="1351">
        <v>14.579000000000001</v>
      </c>
      <c r="K4" s="1348">
        <v>0.38400000000000001</v>
      </c>
      <c r="L4" s="1348"/>
      <c r="M4" s="1348"/>
      <c r="N4" s="1348"/>
      <c r="O4" s="1350">
        <f t="shared" ref="O4:O9" si="0">0.314*I4+0.249*J4+0.153*K4+0.195*L4+0.159*M4+0.06*N4</f>
        <v>3.6889230000000004</v>
      </c>
      <c r="P4" s="1348">
        <f>(0.4*SUM(I4:N4))+0.076*K4</f>
        <v>6.0143840000000006</v>
      </c>
      <c r="Q4" s="22">
        <f t="shared" ref="Q4:Q9" si="1">SQRT(POWER(O4,2)+POWER(P4+G4,2))</f>
        <v>21.857919270584404</v>
      </c>
      <c r="R4" s="1351">
        <f t="shared" ref="R4:R9" si="2">SQRT(POWER(O4,2)+POWER(P4+H4,2))</f>
        <v>26.294434832477098</v>
      </c>
      <c r="S4" s="12">
        <f>37000/1.73/Q4</f>
        <v>978.46839729966655</v>
      </c>
      <c r="T4" s="12">
        <f>37000/2/R4</f>
        <v>703.57093118236787</v>
      </c>
      <c r="U4" s="1348">
        <v>1</v>
      </c>
      <c r="V4" s="1352" t="s">
        <v>528</v>
      </c>
      <c r="W4" s="1348">
        <v>6.3</v>
      </c>
      <c r="X4" s="1348" t="s">
        <v>47</v>
      </c>
      <c r="Y4" s="1348">
        <v>35</v>
      </c>
      <c r="Z4" s="1348">
        <v>6.3</v>
      </c>
      <c r="AA4" s="1351">
        <v>7.97</v>
      </c>
      <c r="AB4" s="7" t="s">
        <v>54</v>
      </c>
      <c r="AC4" s="7"/>
      <c r="AD4" s="1351">
        <f>AA4/100*Y4*Y4/W4</f>
        <v>15.497222222222222</v>
      </c>
      <c r="AE4" s="9">
        <f>SQRT(POWER(O4,2)+POWER(P4+AD4+G4,2))</f>
        <v>37.224840421714383</v>
      </c>
      <c r="AF4" s="9">
        <f>SQRT(POWER(O4,2)+POWER(P4+AD4+H4,2))</f>
        <v>41.695113242413157</v>
      </c>
      <c r="AG4" s="1353">
        <f>SQRT(POWER((AD4+P4+G4),2)+POWER(O4,2))*POWER(6.3/35,2)</f>
        <v>1.206084829663546</v>
      </c>
      <c r="AH4" s="1353">
        <f>SQRT(POWER((H4+P4+AD4),2)+POWER(O4,2))*POWER(6.3/35,2)</f>
        <v>1.3509216690541863</v>
      </c>
      <c r="AI4" s="12">
        <f t="shared" ref="AI4:AI9" si="3">37000/1.73/SQRT(POWER((G4+P4+AD4),2)+O4*O4)</f>
        <v>574.54331555759643</v>
      </c>
      <c r="AJ4" s="12">
        <f t="shared" ref="AJ4:AJ9" si="4">37000/2/SQRT(POWER((H4+P4+AD4),2)+O4*O4)</f>
        <v>443.69708009766015</v>
      </c>
      <c r="AK4" s="1355">
        <f t="shared" ref="AK4:AL7" si="5">6300/(1.73*AG4)</f>
        <v>3019.3717784558376</v>
      </c>
      <c r="AL4" s="1355">
        <f t="shared" si="5"/>
        <v>2695.6548114735724</v>
      </c>
      <c r="AM4" s="12">
        <f t="shared" ref="AM4:AM9" si="6">AJ4/1.2</f>
        <v>369.74756674805013</v>
      </c>
      <c r="AN4" s="1354">
        <f t="shared" ref="AN4:AN9" si="7">AJ4/1.5</f>
        <v>295.79805339844012</v>
      </c>
    </row>
    <row r="5" spans="1:40" ht="12.75" customHeight="1" x14ac:dyDescent="0.2">
      <c r="A5" s="1328">
        <v>9</v>
      </c>
      <c r="B5" s="1397" t="s">
        <v>531</v>
      </c>
      <c r="C5" s="7"/>
      <c r="D5" s="8" t="s">
        <v>539</v>
      </c>
      <c r="E5" s="8" t="s">
        <v>39</v>
      </c>
      <c r="F5" s="8" t="s">
        <v>527</v>
      </c>
      <c r="G5" s="1348">
        <v>15.53</v>
      </c>
      <c r="H5" s="1349">
        <v>20.02</v>
      </c>
      <c r="I5" s="1398"/>
      <c r="J5" s="1351">
        <v>11.36</v>
      </c>
      <c r="K5" s="1348">
        <v>0.38400000000000001</v>
      </c>
      <c r="L5" s="1348"/>
      <c r="M5" s="1348"/>
      <c r="N5" s="1348"/>
      <c r="O5" s="1350">
        <f t="shared" si="0"/>
        <v>2.8873920000000002</v>
      </c>
      <c r="P5" s="1348">
        <f>(0.4*SUM(I5:N5))+0.076*K5</f>
        <v>4.7267840000000003</v>
      </c>
      <c r="Q5" s="22">
        <f t="shared" si="1"/>
        <v>20.461532948054504</v>
      </c>
      <c r="R5" s="1351">
        <f t="shared" si="2"/>
        <v>24.914661364431986</v>
      </c>
      <c r="S5" s="12">
        <f>37000/1.73/SQRT(POWER((G5+P5),2)+O5*O5)</f>
        <v>1045.243447364863</v>
      </c>
      <c r="T5" s="12">
        <f>37000/2/SQRT(O5*O5+POWER((H5+P5),2))</f>
        <v>742.53467584393843</v>
      </c>
      <c r="U5" s="1348">
        <v>1</v>
      </c>
      <c r="V5" s="1352" t="s">
        <v>212</v>
      </c>
      <c r="W5" s="1348">
        <v>16</v>
      </c>
      <c r="X5" s="1348" t="s">
        <v>47</v>
      </c>
      <c r="Y5" s="1348">
        <v>35</v>
      </c>
      <c r="Z5" s="1348">
        <v>6.3</v>
      </c>
      <c r="AA5" s="1351">
        <v>7.97</v>
      </c>
      <c r="AB5" s="7"/>
      <c r="AC5" s="7"/>
      <c r="AD5" s="1351">
        <f>AA5/100*Y5*Y5/W5</f>
        <v>6.1020312499999996</v>
      </c>
      <c r="AE5" s="9">
        <f>SQRT(POWER(O5,2)+POWER(P5+AD5+G5,2))</f>
        <v>26.516488718254092</v>
      </c>
      <c r="AF5" s="9">
        <f>SQRT(POWER(O5,2)+POWER(P5+AD5+H5,2))</f>
        <v>30.983647862869482</v>
      </c>
      <c r="AG5" s="1353">
        <f>SQRT(POWER((AD5+P5+G5),2)+POWER(O5,2))*POWER(6.3/35,2)</f>
        <v>0.85913423447143256</v>
      </c>
      <c r="AH5" s="1353">
        <f>SQRT(POWER((H5+P5+AD5),2)+POWER(O5,2))*POWER(6.3/35,2)</f>
        <v>1.0038701907569711</v>
      </c>
      <c r="AI5" s="12">
        <f t="shared" si="3"/>
        <v>806.56543421871311</v>
      </c>
      <c r="AJ5" s="12">
        <f t="shared" si="4"/>
        <v>597.0891510863778</v>
      </c>
      <c r="AK5" s="1355">
        <f>6300/(1.73*AG5)</f>
        <v>4238.7072368851295</v>
      </c>
      <c r="AL5" s="1355">
        <f>6300/(1.73*AH5)</f>
        <v>3627.5790741070355</v>
      </c>
      <c r="AM5" s="12">
        <f t="shared" si="6"/>
        <v>497.57429257198152</v>
      </c>
      <c r="AN5" s="1354">
        <f t="shared" si="7"/>
        <v>398.05943405758518</v>
      </c>
    </row>
    <row r="6" spans="1:40" ht="12.75" customHeight="1" x14ac:dyDescent="0.2">
      <c r="A6" s="1328">
        <v>9</v>
      </c>
      <c r="B6" s="1397" t="s">
        <v>531</v>
      </c>
      <c r="C6" s="7"/>
      <c r="D6" s="8" t="s">
        <v>532</v>
      </c>
      <c r="E6" s="8" t="s">
        <v>39</v>
      </c>
      <c r="F6" s="8" t="s">
        <v>533</v>
      </c>
      <c r="G6" s="1348">
        <v>6.875</v>
      </c>
      <c r="H6" s="1349">
        <v>8.3290000000000006</v>
      </c>
      <c r="I6" s="1398"/>
      <c r="J6" s="1351">
        <v>38.93</v>
      </c>
      <c r="K6" s="1348">
        <v>4.1000000000000002E-2</v>
      </c>
      <c r="L6" s="1348"/>
      <c r="M6" s="1348"/>
      <c r="N6" s="1348"/>
      <c r="O6" s="1350">
        <f t="shared" si="0"/>
        <v>9.6998429999999995</v>
      </c>
      <c r="P6" s="1348">
        <f>0.209*K6+0.4*J6</f>
        <v>15.580569000000001</v>
      </c>
      <c r="Q6" s="22">
        <f t="shared" si="1"/>
        <v>24.460979811495903</v>
      </c>
      <c r="R6" s="1351">
        <f t="shared" si="2"/>
        <v>25.802217811467486</v>
      </c>
      <c r="S6" s="12">
        <f>37000/1.73/SQRT(POWER((G6+P6),2)+O6*O6)</f>
        <v>874.34286777600209</v>
      </c>
      <c r="T6" s="12">
        <f>37000/2/SQRT(O6*O6+POWER((H6+P6),2))</f>
        <v>716.99262967146558</v>
      </c>
      <c r="U6" s="1348">
        <v>1</v>
      </c>
      <c r="V6" s="1352" t="s">
        <v>212</v>
      </c>
      <c r="W6" s="1348">
        <v>16</v>
      </c>
      <c r="X6" s="1348" t="s">
        <v>47</v>
      </c>
      <c r="Y6" s="1348">
        <v>35</v>
      </c>
      <c r="Z6" s="1348">
        <v>6.3</v>
      </c>
      <c r="AA6" s="1351">
        <v>10.32</v>
      </c>
      <c r="AB6" s="7"/>
      <c r="AC6" s="7"/>
      <c r="AD6" s="1351">
        <v>7.9</v>
      </c>
      <c r="AE6" s="9">
        <v>31.87</v>
      </c>
      <c r="AF6" s="9">
        <v>33.26</v>
      </c>
      <c r="AG6" s="1353">
        <f>SQRT(POWER((AD6+P6+G6),2)+POWER(O6,2))*POWER(6.3/35,2)</f>
        <v>1.0325120669075405</v>
      </c>
      <c r="AH6" s="1353">
        <f>SQRT(POWER((H6+P6+AD6),2)+POWER(O6,2))*POWER(6.3/35,2)</f>
        <v>1.0774817823739409</v>
      </c>
      <c r="AI6" s="12">
        <f t="shared" si="3"/>
        <v>671.12821156080963</v>
      </c>
      <c r="AJ6" s="12">
        <f t="shared" si="4"/>
        <v>556.29710850366632</v>
      </c>
      <c r="AK6" s="1355">
        <f t="shared" si="5"/>
        <v>3526.9500607550058</v>
      </c>
      <c r="AL6" s="1355">
        <f t="shared" si="5"/>
        <v>3379.7494831759486</v>
      </c>
      <c r="AM6" s="12">
        <f t="shared" si="6"/>
        <v>463.58092375305529</v>
      </c>
      <c r="AN6" s="1354">
        <f t="shared" si="7"/>
        <v>370.8647390024442</v>
      </c>
    </row>
    <row r="7" spans="1:40" ht="12.75" customHeight="1" x14ac:dyDescent="0.2">
      <c r="A7" s="1328">
        <v>9</v>
      </c>
      <c r="B7" s="1397" t="s">
        <v>531</v>
      </c>
      <c r="C7" s="7"/>
      <c r="D7" s="8" t="s">
        <v>532</v>
      </c>
      <c r="E7" s="8" t="s">
        <v>39</v>
      </c>
      <c r="F7" s="8" t="s">
        <v>533</v>
      </c>
      <c r="G7" s="1348">
        <v>6.8490000000000002</v>
      </c>
      <c r="H7" s="1349">
        <v>8.3030000000000008</v>
      </c>
      <c r="I7" s="1398"/>
      <c r="J7" s="1351">
        <v>38.93</v>
      </c>
      <c r="K7" s="1348">
        <v>3.5000000000000003E-2</v>
      </c>
      <c r="L7" s="1348"/>
      <c r="M7" s="1348"/>
      <c r="N7" s="1348"/>
      <c r="O7" s="1350">
        <f t="shared" si="0"/>
        <v>9.6989249999999991</v>
      </c>
      <c r="P7" s="1348">
        <f>0.209*K7+0.4*J7</f>
        <v>15.579315000000001</v>
      </c>
      <c r="Q7" s="22">
        <f t="shared" si="1"/>
        <v>24.4355982102925</v>
      </c>
      <c r="R7" s="1351">
        <f t="shared" si="2"/>
        <v>25.776619559493252</v>
      </c>
      <c r="S7" s="12">
        <f>37000/1.73/SQRT(POWER((G7+P7),2)+O7*O7)</f>
        <v>875.25106006963631</v>
      </c>
      <c r="T7" s="12">
        <f>37000/2/SQRT(O7*O7+POWER((H7+P7),2))</f>
        <v>717.70466089633726</v>
      </c>
      <c r="U7" s="1348">
        <v>2</v>
      </c>
      <c r="V7" s="1352" t="s">
        <v>212</v>
      </c>
      <c r="W7" s="1348">
        <v>16</v>
      </c>
      <c r="X7" s="1348" t="s">
        <v>47</v>
      </c>
      <c r="Y7" s="1348">
        <v>35</v>
      </c>
      <c r="Z7" s="1348">
        <v>6.3</v>
      </c>
      <c r="AA7" s="1351">
        <v>10.3</v>
      </c>
      <c r="AB7" s="7"/>
      <c r="AC7" s="7"/>
      <c r="AD7" s="1351">
        <v>7.89</v>
      </c>
      <c r="AE7" s="9">
        <v>31.83</v>
      </c>
      <c r="AF7" s="9">
        <v>33.22</v>
      </c>
      <c r="AG7" s="1353">
        <f>SQRT(POWER((AD7+P7+G7),2)+POWER(O7,2))*POWER(6.3/35,2)</f>
        <v>1.0313533121465455</v>
      </c>
      <c r="AH7" s="1353">
        <f>SQRT(POWER((H7+P7+AD7),2)+POWER(O7,2))*POWER(6.3/35,2)</f>
        <v>1.0763186108910341</v>
      </c>
      <c r="AI7" s="12">
        <f t="shared" si="3"/>
        <v>671.88224318239395</v>
      </c>
      <c r="AJ7" s="12">
        <f t="shared" si="4"/>
        <v>556.89829566710239</v>
      </c>
      <c r="AK7" s="1355">
        <f t="shared" si="5"/>
        <v>3530.9126893969656</v>
      </c>
      <c r="AL7" s="1355">
        <f t="shared" si="5"/>
        <v>3383.4019594765718</v>
      </c>
      <c r="AM7" s="12">
        <f t="shared" si="6"/>
        <v>464.08191305591868</v>
      </c>
      <c r="AN7" s="1354">
        <f t="shared" si="7"/>
        <v>371.26553044473491</v>
      </c>
    </row>
    <row r="8" spans="1:40" ht="12.75" customHeight="1" x14ac:dyDescent="0.2">
      <c r="A8" s="1328">
        <v>9</v>
      </c>
      <c r="B8" s="1397" t="s">
        <v>534</v>
      </c>
      <c r="C8" s="7"/>
      <c r="D8" s="8" t="s">
        <v>608</v>
      </c>
      <c r="E8" s="8" t="s">
        <v>39</v>
      </c>
      <c r="F8" s="8" t="s">
        <v>533</v>
      </c>
      <c r="G8" s="2081">
        <v>6.875</v>
      </c>
      <c r="H8" s="2082">
        <v>8.3290000000000006</v>
      </c>
      <c r="I8" s="1398"/>
      <c r="J8" s="1351">
        <v>23.37</v>
      </c>
      <c r="K8" s="1348">
        <v>4.1000000000000002E-2</v>
      </c>
      <c r="L8" s="1348"/>
      <c r="M8" s="1348"/>
      <c r="N8" s="1348"/>
      <c r="O8" s="1350">
        <f t="shared" si="0"/>
        <v>5.8254030000000006</v>
      </c>
      <c r="P8" s="1348">
        <f>(0.4*SUM(I8:N8))+0.076*K8</f>
        <v>9.367516000000002</v>
      </c>
      <c r="Q8" s="22">
        <f t="shared" si="1"/>
        <v>17.255568554025249</v>
      </c>
      <c r="R8" s="1351">
        <f t="shared" si="2"/>
        <v>18.630673596267663</v>
      </c>
      <c r="S8" s="12">
        <f>37000/(1.73*Q8)</f>
        <v>1239.4423962347596</v>
      </c>
      <c r="T8" s="12">
        <f>37000/(1.73*R8)</f>
        <v>1147.9608145396737</v>
      </c>
      <c r="U8" s="1348">
        <v>1</v>
      </c>
      <c r="V8" s="1352" t="s">
        <v>528</v>
      </c>
      <c r="W8" s="1348">
        <v>6.3</v>
      </c>
      <c r="X8" s="1348" t="s">
        <v>47</v>
      </c>
      <c r="Y8" s="1348">
        <v>35</v>
      </c>
      <c r="Z8" s="1348">
        <v>6.3</v>
      </c>
      <c r="AA8" s="1351">
        <v>7.97</v>
      </c>
      <c r="AB8" s="7" t="s">
        <v>54</v>
      </c>
      <c r="AC8" s="7"/>
      <c r="AD8" s="1351">
        <f>AA8/100*Y8*Y8/W8</f>
        <v>15.497222222222222</v>
      </c>
      <c r="AE8" s="9">
        <f>SQRT(POWER(O8,2)+POWER(P8+AD8+G8,2))</f>
        <v>32.269897776838455</v>
      </c>
      <c r="AF8" s="9">
        <f>SQRT(POWER(O8,2)+POWER(P8+AD8+H8,2))</f>
        <v>33.701032288014943</v>
      </c>
      <c r="AG8" s="2076">
        <f>AE8*POWER(6.3/35.3,2)</f>
        <v>1.0278489055868505</v>
      </c>
      <c r="AH8" s="2076">
        <f>AF8*POWER(6.3/35.3,2)</f>
        <v>1.0734328752428102</v>
      </c>
      <c r="AI8" s="12">
        <f t="shared" si="3"/>
        <v>662.76265840373458</v>
      </c>
      <c r="AJ8" s="12">
        <f t="shared" si="4"/>
        <v>548.94460923023814</v>
      </c>
      <c r="AK8" s="1355">
        <f>6300/(1.73*AG8)</f>
        <v>3542.9511840854116</v>
      </c>
      <c r="AL8" s="1355">
        <f>6300/(2*AH8)</f>
        <v>2934.5104595268435</v>
      </c>
      <c r="AM8" s="12">
        <f t="shared" si="6"/>
        <v>457.45384102519847</v>
      </c>
      <c r="AN8" s="1354">
        <f t="shared" si="7"/>
        <v>365.96307282015874</v>
      </c>
    </row>
    <row r="9" spans="1:40" ht="12.75" customHeight="1" x14ac:dyDescent="0.2">
      <c r="A9" s="1328">
        <v>9</v>
      </c>
      <c r="B9" s="1397" t="s">
        <v>534</v>
      </c>
      <c r="C9" s="7"/>
      <c r="D9" s="8" t="s">
        <v>608</v>
      </c>
      <c r="E9" s="8" t="s">
        <v>39</v>
      </c>
      <c r="F9" s="8" t="s">
        <v>533</v>
      </c>
      <c r="G9" s="2081">
        <v>6.8490000000000002</v>
      </c>
      <c r="H9" s="2082">
        <v>8.3030000000000008</v>
      </c>
      <c r="I9" s="1398"/>
      <c r="J9" s="1351">
        <v>23.37</v>
      </c>
      <c r="K9" s="1348">
        <v>3.5000000000000003E-2</v>
      </c>
      <c r="L9" s="1348"/>
      <c r="M9" s="1348"/>
      <c r="N9" s="1348"/>
      <c r="O9" s="1350">
        <f t="shared" si="0"/>
        <v>5.8244850000000001</v>
      </c>
      <c r="P9" s="1348">
        <f>(0.4*SUM(I9:N9))+0.076*K9</f>
        <v>9.3646600000000007</v>
      </c>
      <c r="Q9" s="22">
        <f t="shared" si="1"/>
        <v>17.228099027775091</v>
      </c>
      <c r="R9" s="1351">
        <f t="shared" si="2"/>
        <v>18.602979207396462</v>
      </c>
      <c r="S9" s="12">
        <f>37000/(1.73*Q9)</f>
        <v>1241.4186383833587</v>
      </c>
      <c r="T9" s="12">
        <f>37000/(1.73*R9)</f>
        <v>1149.6697920562494</v>
      </c>
      <c r="U9" s="1348">
        <v>1</v>
      </c>
      <c r="V9" s="1352" t="s">
        <v>528</v>
      </c>
      <c r="W9" s="1348">
        <v>6.3</v>
      </c>
      <c r="X9" s="1348" t="s">
        <v>47</v>
      </c>
      <c r="Y9" s="1348">
        <v>35</v>
      </c>
      <c r="Z9" s="1348">
        <v>6.3</v>
      </c>
      <c r="AA9" s="1351">
        <v>7.94</v>
      </c>
      <c r="AB9" s="7" t="s">
        <v>54</v>
      </c>
      <c r="AC9" s="7"/>
      <c r="AD9" s="1351">
        <f>AA9/100*Y9*Y9/W9</f>
        <v>15.43888888888889</v>
      </c>
      <c r="AE9" s="9">
        <f>SQRT(POWER(O9,2)+POWER(P9+AD9+G9,2))</f>
        <v>32.183978571312878</v>
      </c>
      <c r="AF9" s="9">
        <f>SQRT(POWER(O9,2)+POWER(P9+AD9+H9,2))</f>
        <v>33.614999700247139</v>
      </c>
      <c r="AG9" s="2076">
        <f>AE9*POWER(6.3/35.3,2)</f>
        <v>1.0251122386789144</v>
      </c>
      <c r="AH9" s="2076">
        <f>AF9*POWER(6.3/35.3,2)</f>
        <v>1.0706925969254302</v>
      </c>
      <c r="AI9" s="12">
        <f t="shared" si="3"/>
        <v>664.53198723099229</v>
      </c>
      <c r="AJ9" s="12">
        <f t="shared" si="4"/>
        <v>550.34955124107842</v>
      </c>
      <c r="AK9" s="1355">
        <f>6300/(1.73*AG9)</f>
        <v>3552.4095408351218</v>
      </c>
      <c r="AL9" s="1355">
        <f>6300/(2*AH9)</f>
        <v>2942.0209022136219</v>
      </c>
      <c r="AM9" s="12">
        <f t="shared" si="6"/>
        <v>458.62462603423205</v>
      </c>
      <c r="AN9" s="1354">
        <f t="shared" si="7"/>
        <v>366.89970082738563</v>
      </c>
    </row>
    <row r="10" spans="1:40" ht="12.75" customHeight="1" x14ac:dyDescent="0.2">
      <c r="A10" s="15"/>
      <c r="B10" s="1372"/>
      <c r="C10" s="13"/>
      <c r="D10" s="1359"/>
      <c r="E10" s="1359"/>
      <c r="F10" s="1359"/>
      <c r="G10" s="1358"/>
      <c r="H10" s="1358"/>
      <c r="I10" s="1373"/>
      <c r="J10" s="1374"/>
      <c r="K10" s="1358"/>
      <c r="L10" s="1358"/>
      <c r="M10" s="1358"/>
      <c r="N10" s="1358"/>
      <c r="O10" s="1374"/>
      <c r="P10" s="1358"/>
      <c r="Q10" s="1375"/>
      <c r="R10" s="1374"/>
      <c r="U10" s="1358"/>
      <c r="V10" s="1376"/>
      <c r="W10" s="1358"/>
      <c r="X10" s="1358"/>
      <c r="Y10" s="1358"/>
      <c r="Z10" s="1358"/>
      <c r="AA10" s="1374"/>
      <c r="AB10" s="13"/>
      <c r="AC10" s="13"/>
      <c r="AD10" s="1374"/>
      <c r="AE10" s="1377"/>
      <c r="AF10" s="1377"/>
      <c r="AG10" s="1378"/>
      <c r="AH10" s="1378"/>
      <c r="AK10" s="1379"/>
      <c r="AL10" s="1379"/>
      <c r="AM10" s="14"/>
    </row>
    <row r="11" spans="1:40" ht="12.75" customHeight="1" x14ac:dyDescent="0.2">
      <c r="A11" s="15"/>
      <c r="B11" s="1372"/>
      <c r="C11" s="13"/>
      <c r="D11" s="1359"/>
      <c r="E11" s="1359"/>
      <c r="F11" s="1359"/>
      <c r="G11" s="1358"/>
      <c r="H11" s="1358"/>
      <c r="I11" s="1373"/>
      <c r="J11" s="1374"/>
      <c r="K11" s="1358"/>
      <c r="L11" s="1358"/>
      <c r="M11" s="1358"/>
      <c r="N11" s="1358"/>
      <c r="O11" s="1374"/>
      <c r="P11" s="1358"/>
      <c r="Q11" s="1375"/>
      <c r="R11" s="1374"/>
      <c r="U11" s="1358"/>
      <c r="V11" s="1376"/>
      <c r="W11" s="1358"/>
      <c r="X11" s="1358"/>
      <c r="Y11" s="1358"/>
      <c r="Z11" s="1358"/>
      <c r="AA11" s="1374"/>
      <c r="AB11" s="13"/>
      <c r="AC11" s="13"/>
      <c r="AD11" s="1374"/>
      <c r="AE11" s="1377"/>
      <c r="AF11" s="1377"/>
      <c r="AG11" s="1378"/>
      <c r="AH11" s="1378"/>
      <c r="AK11" s="1379"/>
      <c r="AL11" s="1379"/>
      <c r="AM11" s="14"/>
    </row>
    <row r="12" spans="1:40" x14ac:dyDescent="0.2">
      <c r="A12" s="1356"/>
      <c r="B12" s="1357"/>
      <c r="C12" s="1356"/>
      <c r="D12" s="1358"/>
      <c r="E12" s="1358"/>
      <c r="F12" s="1359"/>
      <c r="G12" s="1356"/>
      <c r="H12" s="1356"/>
      <c r="I12" s="1360"/>
      <c r="J12" s="1360"/>
      <c r="K12" s="1361"/>
      <c r="L12" s="1361"/>
      <c r="M12" s="1358"/>
      <c r="N12" s="1358"/>
      <c r="O12" s="1360"/>
      <c r="P12" s="1358"/>
      <c r="Q12" s="1356"/>
      <c r="R12" s="1356"/>
      <c r="U12" s="1358"/>
      <c r="V12" s="1356"/>
      <c r="W12" s="1356"/>
      <c r="X12" s="1356"/>
      <c r="Y12" s="1356"/>
      <c r="Z12" s="1356"/>
      <c r="AA12" s="1356"/>
      <c r="AB12" s="1356"/>
      <c r="AC12" s="13"/>
      <c r="AD12" s="1356"/>
      <c r="AE12" s="1356"/>
      <c r="AF12" s="1356"/>
    </row>
    <row r="13" spans="1:40" ht="15.75" x14ac:dyDescent="0.25">
      <c r="A13" s="1356"/>
      <c r="B13" s="1364" t="s">
        <v>158</v>
      </c>
      <c r="C13" s="1356"/>
      <c r="D13" s="1358"/>
      <c r="E13" s="1365"/>
      <c r="F13" s="1366"/>
      <c r="G13" s="1356"/>
      <c r="H13" s="1356"/>
      <c r="I13" s="1360"/>
      <c r="J13" s="1360"/>
      <c r="K13" s="1361"/>
      <c r="L13" s="1361"/>
      <c r="M13" s="1358"/>
      <c r="N13" s="1358"/>
      <c r="O13" s="1358"/>
      <c r="P13" s="1358"/>
      <c r="Q13" s="1356"/>
      <c r="R13" s="1356"/>
      <c r="U13" s="1358"/>
      <c r="V13" s="1356"/>
      <c r="W13" s="1356"/>
      <c r="X13" s="1356"/>
      <c r="Y13" s="1356"/>
      <c r="Z13" s="1356"/>
      <c r="AA13" s="1356"/>
      <c r="AB13" s="1356"/>
      <c r="AC13" s="13"/>
      <c r="AD13" s="1356"/>
      <c r="AE13" s="1356"/>
      <c r="AF13" s="1356"/>
    </row>
    <row r="14" spans="1:40" x14ac:dyDescent="0.2">
      <c r="A14" s="1356"/>
      <c r="B14" s="1357" t="s">
        <v>529</v>
      </c>
      <c r="C14" s="1356"/>
      <c r="D14" s="1358"/>
      <c r="E14" s="1358"/>
      <c r="F14" s="1356" t="s">
        <v>530</v>
      </c>
      <c r="G14" s="1356"/>
      <c r="H14" s="1356"/>
      <c r="I14" s="1360"/>
      <c r="J14" s="1360"/>
      <c r="K14" s="1361"/>
      <c r="L14" s="1361"/>
      <c r="M14" s="1358"/>
      <c r="N14" s="1358"/>
      <c r="O14" s="1358"/>
      <c r="P14" s="1358"/>
      <c r="Q14" s="1356"/>
      <c r="R14" s="1356"/>
      <c r="U14" s="1358"/>
      <c r="V14" s="1356"/>
      <c r="W14" s="1356"/>
      <c r="X14" s="1356"/>
      <c r="Y14" s="1356"/>
      <c r="Z14" s="1356"/>
      <c r="AA14" s="1356"/>
      <c r="AB14" s="1356"/>
      <c r="AC14" s="13"/>
      <c r="AD14" s="1356"/>
      <c r="AE14" s="1356"/>
      <c r="AF14" s="1356"/>
    </row>
    <row r="15" spans="1:40" x14ac:dyDescent="0.2">
      <c r="A15" s="1356"/>
      <c r="B15" s="1357"/>
      <c r="C15" s="1356"/>
      <c r="D15" s="1358"/>
      <c r="E15" s="1358"/>
      <c r="F15" s="1356"/>
      <c r="G15" s="1356"/>
      <c r="H15" s="1356"/>
      <c r="I15" s="1360"/>
      <c r="J15" s="1360"/>
      <c r="K15" s="1361"/>
      <c r="L15" s="1361"/>
      <c r="M15" s="1358"/>
      <c r="N15" s="1358"/>
      <c r="O15" s="1358"/>
      <c r="P15" s="1358"/>
      <c r="Q15" s="1356"/>
      <c r="R15" s="1356"/>
      <c r="U15" s="1358"/>
      <c r="V15" s="1356"/>
      <c r="W15" s="1356"/>
      <c r="X15" s="1356"/>
      <c r="Y15" s="1356"/>
      <c r="Z15" s="1356"/>
      <c r="AA15" s="1356"/>
      <c r="AB15" s="1356"/>
      <c r="AC15" s="13"/>
      <c r="AD15" s="1356"/>
      <c r="AE15" s="1356"/>
      <c r="AF15" s="1356"/>
    </row>
    <row r="16" spans="1:40" x14ac:dyDescent="0.2">
      <c r="A16" s="1356"/>
      <c r="B16" s="1357"/>
      <c r="C16" s="1356"/>
      <c r="D16" s="1358"/>
      <c r="E16" s="1358"/>
      <c r="F16" s="1356"/>
      <c r="G16" s="1356"/>
      <c r="H16" s="1356"/>
      <c r="I16" s="1360"/>
      <c r="J16" s="1360"/>
      <c r="K16" s="1361"/>
      <c r="L16" s="1361"/>
      <c r="M16" s="1358"/>
      <c r="N16" s="1358"/>
      <c r="O16" s="1358"/>
      <c r="P16" s="1358"/>
      <c r="Q16" s="1356"/>
      <c r="R16" s="1356"/>
      <c r="U16" s="1358"/>
      <c r="V16" s="1356"/>
      <c r="W16" s="1356"/>
      <c r="X16" s="1356"/>
      <c r="Y16" s="1356"/>
      <c r="Z16" s="1356"/>
      <c r="AA16" s="1356"/>
      <c r="AB16" s="1356"/>
      <c r="AC16" s="13"/>
      <c r="AD16" s="1356"/>
      <c r="AE16" s="1356"/>
      <c r="AF16" s="1356"/>
    </row>
    <row r="17" spans="1:32" x14ac:dyDescent="0.2">
      <c r="A17" s="1356"/>
      <c r="B17" s="1357"/>
      <c r="C17" s="1356"/>
      <c r="D17" s="1358"/>
      <c r="E17" s="1358"/>
      <c r="F17" s="1356"/>
      <c r="G17" s="1356"/>
      <c r="H17" s="1356"/>
      <c r="I17" s="1360"/>
      <c r="J17" s="1360"/>
      <c r="K17" s="1361"/>
      <c r="L17" s="1361"/>
      <c r="M17" s="1358"/>
      <c r="N17" s="1358"/>
      <c r="O17" s="1358"/>
      <c r="P17" s="1358"/>
      <c r="Q17" s="1356"/>
      <c r="R17" s="1356"/>
      <c r="U17" s="1358"/>
      <c r="V17" s="1356"/>
      <c r="W17" s="1356"/>
      <c r="X17" s="1356"/>
      <c r="Y17" s="1356"/>
      <c r="Z17" s="1356"/>
      <c r="AA17" s="1356"/>
      <c r="AB17" s="1356"/>
      <c r="AC17" s="13"/>
      <c r="AD17" s="1356"/>
      <c r="AE17" s="1356"/>
      <c r="AF17" s="1356"/>
    </row>
    <row r="18" spans="1:32" x14ac:dyDescent="0.2">
      <c r="A18" s="1356"/>
      <c r="B18" s="1357"/>
      <c r="C18" s="1356"/>
      <c r="D18" s="1358"/>
      <c r="E18" s="1358"/>
      <c r="F18" s="1356"/>
      <c r="G18" s="1356"/>
      <c r="H18" s="1356"/>
      <c r="I18" s="1360"/>
      <c r="J18" s="1360"/>
      <c r="K18" s="1361"/>
      <c r="L18" s="1361"/>
      <c r="M18" s="1358"/>
      <c r="N18" s="1358"/>
      <c r="O18" s="1358"/>
      <c r="P18" s="1358"/>
      <c r="Q18" s="1356"/>
      <c r="R18" s="1356"/>
      <c r="U18" s="1358"/>
      <c r="V18" s="1356"/>
      <c r="W18" s="1356"/>
      <c r="X18" s="1356"/>
      <c r="Y18" s="1356"/>
      <c r="Z18" s="1356"/>
      <c r="AA18" s="1356"/>
      <c r="AB18" s="1356"/>
      <c r="AC18" s="13"/>
      <c r="AD18" s="1356"/>
      <c r="AE18" s="1356"/>
      <c r="AF18" s="1356"/>
    </row>
    <row r="19" spans="1:32" x14ac:dyDescent="0.2">
      <c r="A19" s="1356"/>
      <c r="B19" s="1357"/>
      <c r="C19" s="1356"/>
      <c r="D19" s="1358"/>
      <c r="E19" s="1358"/>
      <c r="F19" s="1356"/>
      <c r="G19" s="1356"/>
      <c r="H19" s="1356"/>
      <c r="I19" s="1360"/>
      <c r="J19" s="1360"/>
      <c r="K19" s="1361"/>
      <c r="L19" s="1361"/>
      <c r="M19" s="1358"/>
      <c r="N19" s="1358"/>
      <c r="O19" s="1358"/>
      <c r="P19" s="1358"/>
      <c r="Q19" s="1356"/>
      <c r="R19" s="1356"/>
      <c r="U19" s="1358"/>
      <c r="V19" s="1356"/>
      <c r="W19" s="1356"/>
      <c r="X19" s="1356"/>
      <c r="Y19" s="1356"/>
      <c r="Z19" s="1356"/>
      <c r="AA19" s="1356"/>
      <c r="AB19" s="1356"/>
      <c r="AC19" s="13"/>
      <c r="AD19" s="1356"/>
      <c r="AE19" s="1356"/>
      <c r="AF19" s="1356"/>
    </row>
    <row r="20" spans="1:32" x14ac:dyDescent="0.2">
      <c r="A20" s="1356"/>
      <c r="B20" s="1357"/>
      <c r="C20" s="1356"/>
      <c r="D20" s="1358"/>
      <c r="E20" s="1358"/>
      <c r="F20" s="1356"/>
      <c r="G20" s="1356"/>
      <c r="H20" s="1356"/>
      <c r="I20" s="1360"/>
      <c r="J20" s="1360"/>
      <c r="K20" s="1361"/>
      <c r="L20" s="1361"/>
      <c r="M20" s="1358"/>
      <c r="N20" s="1358"/>
      <c r="O20" s="1358"/>
      <c r="P20" s="1358"/>
      <c r="Q20" s="1356"/>
      <c r="R20" s="1356"/>
      <c r="U20" s="1358"/>
      <c r="V20" s="1356"/>
      <c r="W20" s="1356"/>
      <c r="X20" s="1356"/>
      <c r="Y20" s="1356"/>
      <c r="Z20" s="1356"/>
      <c r="AA20" s="1356"/>
      <c r="AB20" s="1356"/>
      <c r="AC20" s="13"/>
      <c r="AD20" s="1356"/>
      <c r="AE20" s="1356"/>
      <c r="AF20" s="1356"/>
    </row>
    <row r="21" spans="1:32" x14ac:dyDescent="0.2">
      <c r="A21" s="1356"/>
      <c r="B21" s="1357"/>
      <c r="C21" s="1356"/>
      <c r="D21" s="1358"/>
      <c r="E21" s="1358"/>
      <c r="F21" s="1356"/>
      <c r="G21" s="1356"/>
      <c r="H21" s="1356"/>
      <c r="I21" s="1360"/>
      <c r="J21" s="1360"/>
      <c r="K21" s="1361"/>
      <c r="L21" s="1361"/>
      <c r="M21" s="1358"/>
      <c r="N21" s="1358"/>
      <c r="O21" s="1358"/>
      <c r="P21" s="1358"/>
      <c r="Q21" s="1356"/>
      <c r="R21" s="1356"/>
      <c r="U21" s="1358"/>
      <c r="V21" s="1356"/>
      <c r="W21" s="1356"/>
      <c r="X21" s="1356"/>
      <c r="Y21" s="1356"/>
      <c r="Z21" s="1356"/>
      <c r="AA21" s="1356"/>
      <c r="AB21" s="1356"/>
      <c r="AC21" s="13"/>
      <c r="AD21" s="1356"/>
      <c r="AE21" s="1356"/>
      <c r="AF21" s="1356"/>
    </row>
    <row r="22" spans="1:32" x14ac:dyDescent="0.2">
      <c r="A22" s="1356"/>
      <c r="B22" s="1357"/>
      <c r="C22" s="1356"/>
      <c r="D22" s="1358"/>
      <c r="E22" s="1358"/>
      <c r="F22" s="1356"/>
      <c r="G22" s="1356"/>
      <c r="H22" s="1356"/>
      <c r="I22" s="1360"/>
      <c r="J22" s="1360"/>
      <c r="K22" s="1361"/>
      <c r="L22" s="1361"/>
      <c r="M22" s="1358"/>
      <c r="N22" s="1358"/>
      <c r="O22" s="1358"/>
      <c r="P22" s="1358"/>
      <c r="Q22" s="1356"/>
      <c r="R22" s="1356"/>
      <c r="U22" s="1358"/>
      <c r="V22" s="1356"/>
      <c r="W22" s="1356"/>
      <c r="X22" s="1356"/>
      <c r="Y22" s="1356"/>
      <c r="Z22" s="1356"/>
      <c r="AA22" s="1356"/>
      <c r="AB22" s="1356"/>
      <c r="AC22" s="13"/>
      <c r="AD22" s="1356"/>
      <c r="AE22" s="1356"/>
      <c r="AF22" s="1356"/>
    </row>
    <row r="23" spans="1:32" x14ac:dyDescent="0.2">
      <c r="A23" s="1356"/>
      <c r="B23" s="1357"/>
      <c r="C23" s="1356"/>
      <c r="D23" s="1358"/>
      <c r="E23" s="1358"/>
      <c r="F23" s="1356"/>
      <c r="G23" s="1356"/>
      <c r="H23" s="1356"/>
      <c r="I23" s="1360"/>
      <c r="J23" s="1360"/>
      <c r="K23" s="1361"/>
      <c r="L23" s="1361"/>
      <c r="M23" s="1358"/>
      <c r="N23" s="1358"/>
      <c r="O23" s="1358"/>
      <c r="P23" s="1358"/>
      <c r="Q23" s="1356"/>
      <c r="R23" s="1356"/>
      <c r="U23" s="1358"/>
      <c r="V23" s="1356"/>
      <c r="W23" s="1356"/>
      <c r="X23" s="1356"/>
      <c r="Y23" s="1356"/>
      <c r="Z23" s="1356"/>
      <c r="AA23" s="1356"/>
      <c r="AB23" s="1356"/>
      <c r="AC23" s="13"/>
      <c r="AD23" s="1356"/>
      <c r="AE23" s="1356"/>
      <c r="AF23" s="1356"/>
    </row>
    <row r="24" spans="1:32" x14ac:dyDescent="0.2">
      <c r="A24" s="1356"/>
      <c r="B24" s="1357"/>
      <c r="C24" s="1356"/>
      <c r="D24" s="1358"/>
      <c r="E24" s="1358"/>
      <c r="F24" s="1356"/>
      <c r="G24" s="1356"/>
      <c r="H24" s="1356"/>
      <c r="I24" s="1360"/>
      <c r="J24" s="1360"/>
      <c r="K24" s="1361"/>
      <c r="L24" s="1361"/>
      <c r="M24" s="1358"/>
      <c r="N24" s="1358"/>
      <c r="O24" s="1358"/>
      <c r="P24" s="1358"/>
      <c r="Q24" s="1356"/>
      <c r="R24" s="1356"/>
      <c r="U24" s="1358"/>
      <c r="V24" s="1356"/>
      <c r="W24" s="1356"/>
      <c r="X24" s="1356"/>
      <c r="Y24" s="1356"/>
      <c r="Z24" s="1356"/>
      <c r="AA24" s="1356"/>
      <c r="AB24" s="1356"/>
      <c r="AC24" s="13"/>
      <c r="AD24" s="1356"/>
      <c r="AE24" s="1356"/>
      <c r="AF24" s="1356"/>
    </row>
    <row r="25" spans="1:32" x14ac:dyDescent="0.2">
      <c r="A25" s="1356"/>
      <c r="B25" s="1357"/>
      <c r="C25" s="1356"/>
      <c r="D25" s="1358"/>
      <c r="E25" s="1358"/>
      <c r="F25" s="1356"/>
      <c r="G25" s="1356"/>
      <c r="H25" s="1356"/>
      <c r="I25" s="1360"/>
      <c r="J25" s="1360"/>
      <c r="K25" s="1361"/>
      <c r="L25" s="1361"/>
      <c r="M25" s="1358"/>
      <c r="N25" s="1358"/>
      <c r="O25" s="1358"/>
      <c r="P25" s="1358"/>
      <c r="Q25" s="1356"/>
      <c r="R25" s="1356"/>
      <c r="U25" s="1358"/>
      <c r="V25" s="1356"/>
      <c r="W25" s="1356"/>
      <c r="X25" s="1356"/>
      <c r="Y25" s="1356"/>
      <c r="Z25" s="1356"/>
      <c r="AA25" s="1356"/>
      <c r="AB25" s="1356"/>
      <c r="AC25" s="13"/>
      <c r="AD25" s="1356"/>
      <c r="AE25" s="1356"/>
      <c r="AF25" s="1356"/>
    </row>
    <row r="26" spans="1:32" x14ac:dyDescent="0.2">
      <c r="A26" s="1356"/>
      <c r="B26" s="1357"/>
      <c r="C26" s="1356"/>
      <c r="D26" s="1358"/>
      <c r="E26" s="1358"/>
      <c r="F26" s="1356"/>
      <c r="G26" s="1356"/>
      <c r="H26" s="1356"/>
      <c r="I26" s="1360"/>
      <c r="J26" s="1360"/>
      <c r="K26" s="1361"/>
      <c r="L26" s="1361"/>
      <c r="M26" s="1358"/>
      <c r="N26" s="1358"/>
      <c r="O26" s="1358"/>
      <c r="P26" s="1358"/>
      <c r="Q26" s="1356"/>
      <c r="R26" s="1356"/>
      <c r="U26" s="1358"/>
      <c r="V26" s="1356"/>
      <c r="W26" s="1356"/>
      <c r="X26" s="1356"/>
      <c r="Y26" s="1356"/>
      <c r="Z26" s="1356"/>
      <c r="AA26" s="1356"/>
      <c r="AB26" s="1356"/>
      <c r="AC26" s="13"/>
      <c r="AD26" s="1356"/>
      <c r="AE26" s="1356"/>
      <c r="AF26" s="1356"/>
    </row>
    <row r="27" spans="1:32" x14ac:dyDescent="0.2">
      <c r="A27" s="1356"/>
      <c r="B27" s="1357"/>
      <c r="C27" s="1356"/>
      <c r="D27" s="1358"/>
      <c r="E27" s="1358"/>
      <c r="F27" s="1356"/>
      <c r="G27" s="1356"/>
      <c r="H27" s="1356"/>
      <c r="I27" s="1360"/>
      <c r="J27" s="1360"/>
      <c r="K27" s="1361"/>
      <c r="L27" s="1361"/>
      <c r="M27" s="1358"/>
      <c r="N27" s="1358"/>
      <c r="O27" s="1358"/>
      <c r="P27" s="1358"/>
      <c r="Q27" s="1356"/>
      <c r="R27" s="1356"/>
      <c r="U27" s="1358"/>
      <c r="V27" s="1356"/>
      <c r="W27" s="1356"/>
      <c r="X27" s="1356"/>
      <c r="Y27" s="1356"/>
      <c r="Z27" s="1356"/>
      <c r="AA27" s="1356"/>
      <c r="AB27" s="1356"/>
      <c r="AC27" s="13"/>
      <c r="AD27" s="1356"/>
      <c r="AE27" s="1356"/>
      <c r="AF27" s="1356"/>
    </row>
    <row r="28" spans="1:32" x14ac:dyDescent="0.2">
      <c r="A28" s="1356"/>
      <c r="B28" s="1357"/>
      <c r="C28" s="1356"/>
      <c r="D28" s="1358"/>
      <c r="E28" s="1358"/>
      <c r="F28" s="1356"/>
      <c r="G28" s="1356"/>
      <c r="H28" s="1356"/>
      <c r="I28" s="1360"/>
      <c r="J28" s="1360"/>
      <c r="K28" s="1361"/>
      <c r="L28" s="1361"/>
      <c r="M28" s="1358"/>
      <c r="N28" s="1358"/>
      <c r="O28" s="1358"/>
      <c r="P28" s="1358"/>
      <c r="Q28" s="1356"/>
      <c r="R28" s="1356"/>
      <c r="U28" s="1358"/>
      <c r="V28" s="1356"/>
      <c r="W28" s="1356"/>
      <c r="X28" s="1356"/>
      <c r="Y28" s="1356"/>
      <c r="Z28" s="1356"/>
      <c r="AA28" s="1356"/>
      <c r="AB28" s="1356"/>
      <c r="AC28" s="13"/>
      <c r="AD28" s="1356"/>
      <c r="AE28" s="1356"/>
      <c r="AF28" s="1356"/>
    </row>
    <row r="29" spans="1:32" x14ac:dyDescent="0.2">
      <c r="A29" s="1356"/>
      <c r="B29" s="1357"/>
      <c r="C29" s="1356"/>
      <c r="D29" s="1358"/>
      <c r="E29" s="1358"/>
      <c r="F29" s="1356"/>
      <c r="G29" s="1356"/>
      <c r="H29" s="1356"/>
      <c r="I29" s="1360"/>
      <c r="J29" s="1360"/>
      <c r="K29" s="1361"/>
      <c r="L29" s="1361"/>
      <c r="M29" s="1358"/>
      <c r="N29" s="1358"/>
      <c r="O29" s="1358"/>
      <c r="P29" s="1358"/>
      <c r="Q29" s="1356"/>
      <c r="R29" s="1356"/>
      <c r="U29" s="1358"/>
      <c r="V29" s="1356"/>
      <c r="W29" s="1356"/>
      <c r="X29" s="1356"/>
      <c r="Y29" s="1356"/>
      <c r="Z29" s="1356"/>
      <c r="AA29" s="1356"/>
      <c r="AB29" s="1356"/>
      <c r="AC29" s="13"/>
      <c r="AD29" s="1356"/>
      <c r="AE29" s="1356"/>
      <c r="AF29" s="1356"/>
    </row>
    <row r="30" spans="1:32" x14ac:dyDescent="0.2">
      <c r="A30" s="1356"/>
      <c r="B30" s="1357"/>
      <c r="C30" s="1356"/>
      <c r="D30" s="1358"/>
      <c r="E30" s="1358"/>
      <c r="F30" s="1356"/>
      <c r="G30" s="1356"/>
      <c r="H30" s="1356"/>
      <c r="I30" s="1360"/>
      <c r="J30" s="1360"/>
      <c r="K30" s="1361"/>
      <c r="L30" s="1361"/>
      <c r="M30" s="1358"/>
      <c r="N30" s="1358"/>
      <c r="O30" s="1358"/>
      <c r="P30" s="1358"/>
      <c r="Q30" s="1356"/>
      <c r="R30" s="1356"/>
      <c r="U30" s="1358"/>
      <c r="V30" s="1356"/>
      <c r="W30" s="1356"/>
      <c r="X30" s="1356"/>
      <c r="Y30" s="1356"/>
      <c r="Z30" s="1356"/>
      <c r="AA30" s="1356"/>
      <c r="AB30" s="1356"/>
      <c r="AC30" s="13"/>
      <c r="AD30" s="1356"/>
      <c r="AE30" s="1356"/>
      <c r="AF30" s="1356"/>
    </row>
    <row r="31" spans="1:32" x14ac:dyDescent="0.2">
      <c r="A31" s="1356"/>
      <c r="B31" s="1357"/>
      <c r="C31" s="1356"/>
      <c r="D31" s="1358"/>
      <c r="E31" s="1358"/>
      <c r="F31" s="1356"/>
      <c r="G31" s="1356"/>
      <c r="H31" s="1356"/>
      <c r="I31" s="1360"/>
      <c r="J31" s="1360"/>
      <c r="K31" s="1361"/>
      <c r="L31" s="1361"/>
      <c r="M31" s="1358"/>
      <c r="N31" s="1358"/>
      <c r="O31" s="1358"/>
      <c r="P31" s="1358"/>
      <c r="Q31" s="1356"/>
      <c r="R31" s="1356"/>
      <c r="U31" s="1358"/>
      <c r="V31" s="1356"/>
      <c r="W31" s="1356"/>
      <c r="X31" s="1356"/>
      <c r="Y31" s="1356"/>
      <c r="Z31" s="1356"/>
      <c r="AA31" s="1356"/>
      <c r="AB31" s="1356"/>
      <c r="AC31" s="13"/>
      <c r="AD31" s="1356"/>
      <c r="AE31" s="1356"/>
      <c r="AF31" s="1356"/>
    </row>
    <row r="32" spans="1:32" x14ac:dyDescent="0.2">
      <c r="A32" s="1356"/>
      <c r="B32" s="1357"/>
      <c r="C32" s="1356"/>
      <c r="D32" s="1358"/>
      <c r="E32" s="1358"/>
      <c r="F32" s="1356"/>
      <c r="G32" s="1356"/>
      <c r="H32" s="1356"/>
      <c r="I32" s="1360"/>
      <c r="J32" s="1360"/>
      <c r="K32" s="1361"/>
      <c r="L32" s="1361"/>
      <c r="M32" s="1358"/>
      <c r="N32" s="1358"/>
      <c r="O32" s="1358"/>
      <c r="P32" s="1358"/>
      <c r="Q32" s="1356"/>
      <c r="R32" s="1356"/>
      <c r="U32" s="1358"/>
      <c r="V32" s="1356"/>
      <c r="W32" s="1356"/>
      <c r="X32" s="1356"/>
      <c r="Y32" s="1356"/>
      <c r="Z32" s="1356"/>
      <c r="AA32" s="1356"/>
      <c r="AB32" s="1356"/>
      <c r="AC32" s="13"/>
      <c r="AD32" s="1356"/>
      <c r="AE32" s="1356"/>
      <c r="AF32" s="1356"/>
    </row>
    <row r="33" spans="1:32" x14ac:dyDescent="0.2">
      <c r="A33" s="1356"/>
      <c r="B33" s="1357"/>
      <c r="C33" s="1356"/>
      <c r="D33" s="1358"/>
      <c r="E33" s="1358"/>
      <c r="F33" s="1356"/>
      <c r="G33" s="1356"/>
      <c r="H33" s="1356"/>
      <c r="I33" s="1360"/>
      <c r="J33" s="1360"/>
      <c r="K33" s="1361"/>
      <c r="L33" s="1361"/>
      <c r="M33" s="1358"/>
      <c r="N33" s="1358"/>
      <c r="O33" s="1358"/>
      <c r="P33" s="1358"/>
      <c r="Q33" s="1356"/>
      <c r="R33" s="1356"/>
      <c r="U33" s="1358"/>
      <c r="V33" s="1356"/>
      <c r="W33" s="1356"/>
      <c r="X33" s="1356"/>
      <c r="Y33" s="1356"/>
      <c r="Z33" s="1356"/>
      <c r="AA33" s="1356"/>
      <c r="AB33" s="1356"/>
      <c r="AC33" s="13"/>
      <c r="AD33" s="1356"/>
      <c r="AE33" s="1356"/>
      <c r="AF33" s="1356"/>
    </row>
    <row r="34" spans="1:32" x14ac:dyDescent="0.2">
      <c r="A34" s="1356"/>
      <c r="B34" s="1357"/>
      <c r="C34" s="1356"/>
      <c r="D34" s="1358"/>
      <c r="E34" s="1358"/>
      <c r="F34" s="1356"/>
      <c r="G34" s="1356"/>
      <c r="H34" s="1356"/>
      <c r="I34" s="1360"/>
      <c r="J34" s="1360"/>
      <c r="K34" s="1361"/>
      <c r="L34" s="1361"/>
      <c r="M34" s="1358"/>
      <c r="N34" s="1358"/>
      <c r="O34" s="1358"/>
      <c r="P34" s="1358"/>
      <c r="Q34" s="1356"/>
      <c r="R34" s="1356"/>
      <c r="U34" s="1358"/>
      <c r="V34" s="1356"/>
      <c r="W34" s="1356"/>
      <c r="X34" s="1356"/>
      <c r="Y34" s="1356"/>
      <c r="Z34" s="1356"/>
      <c r="AA34" s="1356"/>
      <c r="AB34" s="1356"/>
      <c r="AC34" s="13"/>
      <c r="AD34" s="1356"/>
      <c r="AE34" s="1356"/>
      <c r="AF34" s="1356"/>
    </row>
    <row r="35" spans="1:32" x14ac:dyDescent="0.2">
      <c r="A35" s="1356"/>
      <c r="B35" s="1357"/>
      <c r="C35" s="1356"/>
      <c r="D35" s="1358"/>
      <c r="E35" s="1358"/>
      <c r="F35" s="1356"/>
      <c r="G35" s="1356"/>
      <c r="H35" s="1356"/>
      <c r="I35" s="1360"/>
      <c r="J35" s="1360"/>
      <c r="K35" s="1361"/>
      <c r="L35" s="1361"/>
      <c r="M35" s="1358"/>
      <c r="N35" s="1358"/>
      <c r="O35" s="1358"/>
      <c r="P35" s="1358"/>
      <c r="Q35" s="1356"/>
      <c r="R35" s="1356"/>
      <c r="U35" s="1358"/>
      <c r="V35" s="1356"/>
      <c r="W35" s="1356"/>
      <c r="X35" s="1356"/>
      <c r="Y35" s="1356"/>
      <c r="Z35" s="1356"/>
      <c r="AA35" s="1356"/>
      <c r="AB35" s="1356"/>
      <c r="AC35" s="13"/>
      <c r="AD35" s="1356"/>
      <c r="AE35" s="1356"/>
      <c r="AF35" s="1356"/>
    </row>
    <row r="36" spans="1:32" x14ac:dyDescent="0.2">
      <c r="A36" s="1356"/>
      <c r="B36" s="1357"/>
      <c r="C36" s="1356"/>
      <c r="D36" s="1358"/>
      <c r="E36" s="1358"/>
      <c r="F36" s="1356"/>
      <c r="G36" s="1356"/>
      <c r="H36" s="1356"/>
      <c r="I36" s="1360"/>
      <c r="J36" s="1360"/>
      <c r="K36" s="1361"/>
      <c r="L36" s="1361"/>
      <c r="M36" s="1358"/>
      <c r="N36" s="1358"/>
      <c r="O36" s="1358"/>
      <c r="P36" s="1358"/>
      <c r="Q36" s="1356"/>
      <c r="R36" s="1356"/>
      <c r="U36" s="1358"/>
      <c r="V36" s="1356"/>
      <c r="W36" s="1356"/>
      <c r="X36" s="1356"/>
      <c r="Y36" s="1356"/>
      <c r="Z36" s="1356"/>
      <c r="AA36" s="1356"/>
      <c r="AB36" s="1356"/>
      <c r="AC36" s="13"/>
      <c r="AD36" s="1356"/>
      <c r="AE36" s="1356"/>
      <c r="AF36" s="1356"/>
    </row>
    <row r="37" spans="1:32" x14ac:dyDescent="0.2">
      <c r="A37" s="1356"/>
      <c r="B37" s="1357"/>
      <c r="C37" s="1356"/>
      <c r="D37" s="1358"/>
      <c r="E37" s="1358"/>
      <c r="F37" s="1356"/>
      <c r="G37" s="1356"/>
      <c r="H37" s="1356"/>
      <c r="I37" s="1360"/>
      <c r="J37" s="1360"/>
      <c r="K37" s="1361"/>
      <c r="L37" s="1361"/>
      <c r="M37" s="1358"/>
      <c r="N37" s="1358"/>
      <c r="O37" s="1358"/>
      <c r="P37" s="1358"/>
      <c r="Q37" s="1356"/>
      <c r="R37" s="1356"/>
      <c r="U37" s="1358"/>
      <c r="V37" s="1356"/>
      <c r="W37" s="1356"/>
      <c r="X37" s="1356"/>
      <c r="Y37" s="1356"/>
      <c r="Z37" s="1356"/>
      <c r="AA37" s="1356"/>
      <c r="AB37" s="1356"/>
      <c r="AC37" s="13"/>
      <c r="AD37" s="1356"/>
      <c r="AE37" s="1356"/>
      <c r="AF37" s="1356"/>
    </row>
    <row r="38" spans="1:32" x14ac:dyDescent="0.2">
      <c r="A38" s="1356"/>
      <c r="B38" s="1357"/>
      <c r="C38" s="1356"/>
      <c r="D38" s="1358"/>
      <c r="E38" s="1358"/>
      <c r="F38" s="1356"/>
      <c r="G38" s="1356"/>
      <c r="H38" s="1356"/>
      <c r="I38" s="1360"/>
      <c r="J38" s="1360"/>
      <c r="K38" s="1361"/>
      <c r="L38" s="1361"/>
      <c r="M38" s="1358"/>
      <c r="N38" s="1358"/>
      <c r="O38" s="1358"/>
      <c r="P38" s="1358"/>
      <c r="Q38" s="1356"/>
      <c r="R38" s="1356"/>
      <c r="U38" s="1358"/>
      <c r="V38" s="1356"/>
      <c r="W38" s="1356"/>
      <c r="X38" s="1356"/>
      <c r="Y38" s="1356"/>
      <c r="Z38" s="1356"/>
      <c r="AA38" s="1356"/>
      <c r="AB38" s="1356"/>
      <c r="AC38" s="13"/>
      <c r="AD38" s="1356"/>
      <c r="AE38" s="1356"/>
      <c r="AF38" s="1356"/>
    </row>
    <row r="39" spans="1:32" x14ac:dyDescent="0.2">
      <c r="A39" s="1356"/>
      <c r="B39" s="1357"/>
      <c r="C39" s="1356"/>
      <c r="D39" s="1358"/>
      <c r="E39" s="1358"/>
      <c r="F39" s="1356"/>
      <c r="G39" s="1356"/>
      <c r="H39" s="1356"/>
      <c r="I39" s="1360"/>
      <c r="J39" s="1360"/>
      <c r="K39" s="1361"/>
      <c r="L39" s="1361"/>
      <c r="M39" s="1358"/>
      <c r="N39" s="1358"/>
      <c r="O39" s="1358"/>
      <c r="P39" s="1358"/>
      <c r="Q39" s="1356"/>
      <c r="R39" s="1356"/>
      <c r="U39" s="1358"/>
      <c r="V39" s="1356"/>
      <c r="W39" s="1356"/>
      <c r="X39" s="1356"/>
      <c r="Y39" s="1356"/>
      <c r="Z39" s="1356"/>
      <c r="AA39" s="1356"/>
      <c r="AB39" s="1356"/>
      <c r="AC39" s="13"/>
      <c r="AD39" s="1356"/>
      <c r="AE39" s="1356"/>
      <c r="AF39" s="1356"/>
    </row>
    <row r="40" spans="1:32" x14ac:dyDescent="0.2">
      <c r="A40" s="1356"/>
      <c r="B40" s="1357"/>
      <c r="C40" s="1356"/>
      <c r="D40" s="1358"/>
      <c r="E40" s="1358"/>
      <c r="F40" s="1356"/>
      <c r="G40" s="1356"/>
      <c r="H40" s="1356"/>
      <c r="I40" s="1360"/>
      <c r="J40" s="1360"/>
      <c r="K40" s="1361"/>
      <c r="L40" s="1361"/>
      <c r="M40" s="1358"/>
      <c r="N40" s="1358"/>
      <c r="O40" s="1358"/>
      <c r="P40" s="1358"/>
      <c r="Q40" s="1356"/>
      <c r="R40" s="1356"/>
      <c r="U40" s="1358"/>
      <c r="V40" s="1356"/>
      <c r="W40" s="1356"/>
      <c r="X40" s="1356"/>
      <c r="Y40" s="1356"/>
      <c r="Z40" s="1356"/>
      <c r="AA40" s="1356"/>
      <c r="AB40" s="1356"/>
      <c r="AC40" s="13"/>
      <c r="AD40" s="1356"/>
      <c r="AE40" s="1356"/>
      <c r="AF40" s="1356"/>
    </row>
    <row r="41" spans="1:32" x14ac:dyDescent="0.2">
      <c r="A41" s="1356"/>
      <c r="B41" s="1357"/>
      <c r="C41" s="1356"/>
      <c r="D41" s="1358"/>
      <c r="E41" s="1358"/>
      <c r="F41" s="1356"/>
      <c r="G41" s="1356"/>
      <c r="H41" s="1356"/>
      <c r="I41" s="1360"/>
      <c r="J41" s="1360"/>
      <c r="K41" s="1361"/>
      <c r="L41" s="1361"/>
      <c r="M41" s="1358"/>
      <c r="N41" s="1358"/>
      <c r="O41" s="1358"/>
      <c r="P41" s="1358"/>
      <c r="Q41" s="1356"/>
      <c r="R41" s="1356"/>
      <c r="U41" s="1358"/>
      <c r="V41" s="1356"/>
      <c r="W41" s="1356"/>
      <c r="X41" s="1356"/>
      <c r="Y41" s="1356"/>
      <c r="Z41" s="1356"/>
      <c r="AA41" s="1356"/>
      <c r="AB41" s="1356"/>
      <c r="AC41" s="13"/>
      <c r="AD41" s="1356"/>
      <c r="AE41" s="1356"/>
      <c r="AF41" s="1356"/>
    </row>
    <row r="42" spans="1:32" x14ac:dyDescent="0.2">
      <c r="A42" s="1356"/>
      <c r="B42" s="1357"/>
      <c r="C42" s="1356"/>
      <c r="D42" s="1358"/>
      <c r="E42" s="1358"/>
      <c r="F42" s="1356"/>
      <c r="G42" s="1356"/>
      <c r="H42" s="1356"/>
      <c r="I42" s="1360"/>
      <c r="J42" s="1360"/>
      <c r="K42" s="1361"/>
      <c r="L42" s="1361"/>
      <c r="M42" s="1358"/>
      <c r="N42" s="1358"/>
      <c r="O42" s="1358"/>
      <c r="P42" s="1358"/>
      <c r="Q42" s="1356"/>
      <c r="R42" s="1356"/>
      <c r="U42" s="1358"/>
      <c r="V42" s="1356"/>
      <c r="W42" s="1356"/>
      <c r="X42" s="1356"/>
      <c r="Y42" s="1356"/>
      <c r="Z42" s="1356"/>
      <c r="AA42" s="1356"/>
      <c r="AB42" s="1356"/>
      <c r="AC42" s="13"/>
      <c r="AD42" s="1356"/>
      <c r="AE42" s="1356"/>
      <c r="AF42" s="1356"/>
    </row>
    <row r="43" spans="1:32" x14ac:dyDescent="0.2">
      <c r="A43" s="1356"/>
      <c r="B43" s="1357"/>
      <c r="C43" s="1356"/>
      <c r="D43" s="1358"/>
      <c r="E43" s="1358"/>
      <c r="F43" s="1356"/>
      <c r="G43" s="1356"/>
      <c r="H43" s="1356"/>
      <c r="I43" s="1360"/>
      <c r="J43" s="1360"/>
      <c r="K43" s="1361"/>
      <c r="L43" s="1361"/>
      <c r="M43" s="1358"/>
      <c r="N43" s="1358"/>
      <c r="O43" s="1358"/>
      <c r="P43" s="1358"/>
      <c r="Q43" s="1356"/>
      <c r="R43" s="1356"/>
      <c r="U43" s="1358"/>
      <c r="V43" s="1356"/>
      <c r="W43" s="1356"/>
      <c r="X43" s="1356"/>
      <c r="Y43" s="1356"/>
      <c r="Z43" s="1356"/>
      <c r="AA43" s="1356"/>
      <c r="AB43" s="1356"/>
      <c r="AC43" s="13"/>
      <c r="AD43" s="1356"/>
      <c r="AE43" s="1356"/>
      <c r="AF43" s="1356"/>
    </row>
    <row r="44" spans="1:32" x14ac:dyDescent="0.2">
      <c r="A44" s="1356"/>
      <c r="B44" s="1357"/>
      <c r="C44" s="1356"/>
      <c r="D44" s="1358"/>
      <c r="E44" s="1358"/>
      <c r="F44" s="1356"/>
      <c r="G44" s="1356"/>
      <c r="H44" s="1356"/>
      <c r="I44" s="1360"/>
      <c r="J44" s="1360"/>
      <c r="K44" s="1361"/>
      <c r="L44" s="1361"/>
      <c r="M44" s="1358"/>
      <c r="N44" s="1358"/>
      <c r="O44" s="1358"/>
      <c r="P44" s="1358"/>
      <c r="Q44" s="1356"/>
      <c r="R44" s="1356"/>
      <c r="U44" s="1358"/>
      <c r="V44" s="1356"/>
      <c r="W44" s="1356"/>
      <c r="X44" s="1356"/>
      <c r="Y44" s="1356"/>
      <c r="Z44" s="1356"/>
      <c r="AA44" s="1356"/>
      <c r="AB44" s="1356"/>
      <c r="AC44" s="13"/>
      <c r="AD44" s="1356"/>
      <c r="AE44" s="1356"/>
      <c r="AF44" s="1356"/>
    </row>
    <row r="45" spans="1:32" x14ac:dyDescent="0.2">
      <c r="A45" s="1356"/>
      <c r="B45" s="1357"/>
      <c r="C45" s="1356"/>
      <c r="D45" s="1358"/>
      <c r="E45" s="1358"/>
      <c r="F45" s="1356"/>
      <c r="G45" s="1356"/>
      <c r="H45" s="1356"/>
      <c r="I45" s="1360"/>
      <c r="J45" s="1360"/>
      <c r="K45" s="1361"/>
      <c r="L45" s="1361"/>
      <c r="M45" s="1358"/>
      <c r="N45" s="1358"/>
      <c r="O45" s="1358"/>
      <c r="P45" s="1358"/>
      <c r="Q45" s="1356"/>
      <c r="R45" s="1356"/>
      <c r="U45" s="1358"/>
      <c r="V45" s="1356"/>
      <c r="W45" s="1356"/>
      <c r="X45" s="1356"/>
      <c r="Y45" s="1356"/>
      <c r="Z45" s="1356"/>
      <c r="AA45" s="1356"/>
      <c r="AB45" s="1356"/>
      <c r="AC45" s="13"/>
      <c r="AD45" s="1356"/>
      <c r="AE45" s="1356"/>
      <c r="AF45" s="1356"/>
    </row>
    <row r="46" spans="1:32" x14ac:dyDescent="0.2">
      <c r="A46" s="1356"/>
      <c r="B46" s="1357"/>
      <c r="C46" s="1356"/>
      <c r="D46" s="1358"/>
      <c r="E46" s="1358"/>
      <c r="F46" s="1356"/>
      <c r="G46" s="1356"/>
      <c r="H46" s="1356"/>
      <c r="I46" s="1360"/>
      <c r="J46" s="1360"/>
      <c r="K46" s="1361"/>
      <c r="L46" s="1361"/>
      <c r="M46" s="1358"/>
      <c r="N46" s="1358"/>
      <c r="O46" s="1358"/>
      <c r="P46" s="1358"/>
      <c r="Q46" s="1356"/>
      <c r="R46" s="1356"/>
      <c r="U46" s="1358"/>
      <c r="V46" s="1356"/>
      <c r="W46" s="1356"/>
      <c r="X46" s="1356"/>
      <c r="Y46" s="1356"/>
      <c r="Z46" s="1356"/>
      <c r="AA46" s="1356"/>
      <c r="AB46" s="1356"/>
      <c r="AC46" s="13"/>
      <c r="AD46" s="1356"/>
      <c r="AE46" s="1356"/>
      <c r="AF46" s="1356"/>
    </row>
    <row r="47" spans="1:32" x14ac:dyDescent="0.2">
      <c r="A47" s="1356"/>
      <c r="B47" s="1357"/>
      <c r="C47" s="1356"/>
      <c r="D47" s="1358"/>
      <c r="E47" s="1358"/>
      <c r="F47" s="1356"/>
      <c r="G47" s="1356"/>
      <c r="H47" s="1356"/>
      <c r="I47" s="1360"/>
      <c r="J47" s="1360"/>
      <c r="K47" s="1361"/>
      <c r="L47" s="1361"/>
      <c r="M47" s="1358"/>
      <c r="N47" s="1358"/>
      <c r="O47" s="1358"/>
      <c r="P47" s="1358"/>
      <c r="Q47" s="1356"/>
      <c r="R47" s="1356"/>
      <c r="U47" s="1358"/>
      <c r="V47" s="1356"/>
      <c r="W47" s="1356"/>
      <c r="X47" s="1356"/>
      <c r="Y47" s="1356"/>
      <c r="Z47" s="1356"/>
      <c r="AA47" s="1356"/>
      <c r="AB47" s="1356"/>
      <c r="AC47" s="13"/>
      <c r="AD47" s="1356"/>
      <c r="AE47" s="1356"/>
      <c r="AF47" s="1356"/>
    </row>
    <row r="48" spans="1:32" x14ac:dyDescent="0.2">
      <c r="A48" s="1356"/>
      <c r="B48" s="1357"/>
      <c r="C48" s="1356"/>
      <c r="D48" s="1358"/>
      <c r="E48" s="1358"/>
      <c r="F48" s="1356"/>
      <c r="G48" s="1356"/>
      <c r="H48" s="1356"/>
      <c r="I48" s="1360"/>
      <c r="J48" s="1360"/>
      <c r="K48" s="1361"/>
      <c r="L48" s="1361"/>
      <c r="M48" s="1358"/>
      <c r="N48" s="1358"/>
      <c r="O48" s="1358"/>
      <c r="P48" s="1358"/>
      <c r="Q48" s="1356"/>
      <c r="R48" s="1356"/>
      <c r="U48" s="1358"/>
      <c r="V48" s="1356"/>
      <c r="W48" s="1356"/>
      <c r="X48" s="1356"/>
      <c r="Y48" s="1356"/>
      <c r="Z48" s="1356"/>
      <c r="AA48" s="1356"/>
      <c r="AB48" s="1356"/>
      <c r="AC48" s="13"/>
      <c r="AD48" s="1356"/>
      <c r="AE48" s="1356"/>
      <c r="AF48" s="1356"/>
    </row>
    <row r="49" spans="1:32" x14ac:dyDescent="0.2">
      <c r="A49" s="1356"/>
      <c r="B49" s="1357"/>
      <c r="C49" s="1356"/>
      <c r="D49" s="1358"/>
      <c r="E49" s="1358"/>
      <c r="F49" s="1356"/>
      <c r="G49" s="1356"/>
      <c r="H49" s="1356"/>
      <c r="I49" s="1360"/>
      <c r="J49" s="1360"/>
      <c r="K49" s="1361"/>
      <c r="L49" s="1361"/>
      <c r="M49" s="1358"/>
      <c r="N49" s="1358"/>
      <c r="O49" s="1358"/>
      <c r="P49" s="1358"/>
      <c r="Q49" s="1356"/>
      <c r="R49" s="1356"/>
      <c r="U49" s="1358"/>
      <c r="V49" s="1356"/>
      <c r="W49" s="1356"/>
      <c r="X49" s="1356"/>
      <c r="Y49" s="1356"/>
      <c r="Z49" s="1356"/>
      <c r="AA49" s="1356"/>
      <c r="AB49" s="1356"/>
      <c r="AC49" s="13"/>
      <c r="AD49" s="1356"/>
      <c r="AE49" s="1356"/>
      <c r="AF49" s="1356"/>
    </row>
    <row r="50" spans="1:32" x14ac:dyDescent="0.2">
      <c r="A50" s="1356"/>
      <c r="B50" s="1357"/>
      <c r="C50" s="1356"/>
      <c r="D50" s="1358"/>
      <c r="E50" s="1358"/>
      <c r="F50" s="1356"/>
      <c r="G50" s="1356"/>
      <c r="H50" s="1356"/>
      <c r="I50" s="1360"/>
      <c r="J50" s="1360"/>
      <c r="K50" s="1361"/>
      <c r="L50" s="1361"/>
      <c r="M50" s="1358"/>
      <c r="N50" s="1358"/>
      <c r="O50" s="1358"/>
      <c r="P50" s="1358"/>
      <c r="Q50" s="1356"/>
      <c r="R50" s="1356"/>
      <c r="U50" s="1358"/>
      <c r="V50" s="1356"/>
      <c r="W50" s="1356"/>
      <c r="X50" s="1356"/>
      <c r="Y50" s="1356"/>
      <c r="Z50" s="1356"/>
      <c r="AA50" s="1356"/>
      <c r="AB50" s="1356"/>
      <c r="AC50" s="13"/>
      <c r="AD50" s="1356"/>
      <c r="AE50" s="1356"/>
      <c r="AF50" s="1356"/>
    </row>
    <row r="51" spans="1:32" x14ac:dyDescent="0.2">
      <c r="A51" s="1356"/>
      <c r="B51" s="1357"/>
      <c r="C51" s="1356"/>
      <c r="D51" s="1358"/>
      <c r="E51" s="1358"/>
      <c r="F51" s="1356"/>
      <c r="G51" s="1356"/>
      <c r="H51" s="1356"/>
      <c r="I51" s="1360"/>
      <c r="J51" s="1360"/>
      <c r="K51" s="1361"/>
      <c r="L51" s="1361"/>
      <c r="M51" s="1358"/>
      <c r="N51" s="1358"/>
      <c r="O51" s="1358"/>
      <c r="P51" s="1358"/>
      <c r="Q51" s="1356"/>
      <c r="R51" s="1356"/>
      <c r="U51" s="1358"/>
      <c r="V51" s="1356"/>
      <c r="W51" s="1356"/>
      <c r="X51" s="1356"/>
      <c r="Y51" s="1356"/>
      <c r="Z51" s="1356"/>
      <c r="AA51" s="1356"/>
      <c r="AB51" s="1356"/>
      <c r="AC51" s="13"/>
      <c r="AD51" s="1356"/>
      <c r="AE51" s="1356"/>
      <c r="AF51" s="1356"/>
    </row>
    <row r="52" spans="1:32" x14ac:dyDescent="0.2">
      <c r="A52" s="1356"/>
      <c r="B52" s="1357"/>
      <c r="C52" s="1356"/>
      <c r="D52" s="1358"/>
      <c r="E52" s="1358"/>
      <c r="F52" s="1356"/>
      <c r="G52" s="1356"/>
      <c r="H52" s="1356"/>
      <c r="I52" s="1360"/>
      <c r="J52" s="1360"/>
      <c r="K52" s="1361"/>
      <c r="L52" s="1361"/>
      <c r="M52" s="1358"/>
      <c r="N52" s="1358"/>
      <c r="O52" s="1358"/>
      <c r="P52" s="1358"/>
      <c r="Q52" s="1356"/>
      <c r="R52" s="1356"/>
      <c r="U52" s="1358"/>
      <c r="V52" s="1356"/>
      <c r="W52" s="1356"/>
      <c r="X52" s="1356"/>
      <c r="Y52" s="1356"/>
      <c r="Z52" s="1356"/>
      <c r="AA52" s="1356"/>
      <c r="AB52" s="1356"/>
      <c r="AC52" s="13"/>
      <c r="AD52" s="1356"/>
      <c r="AE52" s="1356"/>
      <c r="AF52" s="1356"/>
    </row>
    <row r="53" spans="1:32" x14ac:dyDescent="0.2">
      <c r="A53" s="1356"/>
      <c r="B53" s="1357"/>
      <c r="C53" s="1356"/>
      <c r="D53" s="1358"/>
      <c r="E53" s="1358"/>
      <c r="F53" s="1356"/>
      <c r="G53" s="1356"/>
      <c r="H53" s="1356"/>
      <c r="I53" s="1360"/>
      <c r="J53" s="1360"/>
      <c r="K53" s="1361"/>
      <c r="L53" s="1361"/>
      <c r="M53" s="1358"/>
      <c r="N53" s="1358"/>
      <c r="O53" s="1358"/>
      <c r="P53" s="1358"/>
      <c r="Q53" s="1356"/>
      <c r="R53" s="1356"/>
      <c r="U53" s="1358"/>
      <c r="V53" s="1356"/>
      <c r="W53" s="1356"/>
      <c r="X53" s="1356"/>
      <c r="Y53" s="1356"/>
      <c r="Z53" s="1356"/>
      <c r="AA53" s="1356"/>
      <c r="AB53" s="1356"/>
      <c r="AC53" s="13"/>
      <c r="AD53" s="1356"/>
      <c r="AE53" s="1356"/>
      <c r="AF53" s="1356"/>
    </row>
    <row r="54" spans="1:32" x14ac:dyDescent="0.2">
      <c r="A54" s="1356"/>
      <c r="B54" s="1357"/>
      <c r="C54" s="1356"/>
      <c r="D54" s="1358"/>
      <c r="E54" s="1358"/>
      <c r="F54" s="1356"/>
      <c r="G54" s="1356"/>
      <c r="H54" s="1356"/>
      <c r="I54" s="1360"/>
      <c r="J54" s="1360"/>
      <c r="K54" s="1361"/>
      <c r="L54" s="1361"/>
      <c r="M54" s="1358"/>
      <c r="N54" s="1358"/>
      <c r="O54" s="1358"/>
      <c r="P54" s="1358"/>
      <c r="Q54" s="1356"/>
      <c r="R54" s="1356"/>
      <c r="U54" s="1358"/>
      <c r="V54" s="1356"/>
      <c r="W54" s="1356"/>
      <c r="X54" s="1356"/>
      <c r="Y54" s="1356"/>
      <c r="Z54" s="1356"/>
      <c r="AA54" s="1356"/>
      <c r="AB54" s="1356"/>
      <c r="AC54" s="13"/>
      <c r="AD54" s="1356"/>
      <c r="AE54" s="1356"/>
      <c r="AF54" s="1356"/>
    </row>
    <row r="55" spans="1:32" x14ac:dyDescent="0.2">
      <c r="A55" s="1356"/>
      <c r="B55" s="1357"/>
      <c r="C55" s="1356"/>
      <c r="D55" s="1358"/>
      <c r="E55" s="1358"/>
      <c r="F55" s="1356"/>
      <c r="G55" s="1356"/>
      <c r="H55" s="1356"/>
      <c r="I55" s="1360"/>
      <c r="J55" s="1360"/>
      <c r="K55" s="1361"/>
      <c r="L55" s="1361"/>
      <c r="M55" s="1358"/>
      <c r="N55" s="1358"/>
      <c r="O55" s="1358"/>
      <c r="P55" s="1358"/>
      <c r="Q55" s="1356"/>
      <c r="R55" s="1356"/>
      <c r="U55" s="1358"/>
      <c r="V55" s="1356"/>
      <c r="W55" s="1356"/>
      <c r="X55" s="1356"/>
      <c r="Y55" s="1356"/>
      <c r="Z55" s="1356"/>
      <c r="AA55" s="1356"/>
      <c r="AB55" s="1356"/>
      <c r="AC55" s="13"/>
      <c r="AD55" s="1356"/>
      <c r="AE55" s="1356"/>
      <c r="AF55" s="1356"/>
    </row>
    <row r="56" spans="1:32" x14ac:dyDescent="0.2">
      <c r="A56" s="1356"/>
      <c r="B56" s="1357"/>
      <c r="C56" s="1356"/>
      <c r="D56" s="1358"/>
      <c r="E56" s="1358"/>
      <c r="F56" s="1356"/>
      <c r="G56" s="1356"/>
      <c r="H56" s="1356"/>
      <c r="I56" s="1360"/>
      <c r="J56" s="1360"/>
      <c r="K56" s="1361"/>
      <c r="L56" s="1361"/>
      <c r="M56" s="1358"/>
      <c r="N56" s="1358"/>
      <c r="O56" s="1358"/>
      <c r="P56" s="1358"/>
      <c r="Q56" s="1356"/>
      <c r="R56" s="1356"/>
      <c r="U56" s="1358"/>
      <c r="V56" s="1356"/>
      <c r="W56" s="1356"/>
      <c r="X56" s="1356"/>
      <c r="Y56" s="1356"/>
      <c r="Z56" s="1356"/>
      <c r="AA56" s="1356"/>
      <c r="AB56" s="1356"/>
      <c r="AC56" s="13"/>
      <c r="AD56" s="1356"/>
      <c r="AE56" s="1356"/>
      <c r="AF56" s="1356"/>
    </row>
    <row r="57" spans="1:32" x14ac:dyDescent="0.2">
      <c r="A57" s="1356"/>
      <c r="B57" s="1357"/>
      <c r="C57" s="1356"/>
      <c r="D57" s="1358"/>
      <c r="E57" s="1358"/>
      <c r="F57" s="1356"/>
      <c r="G57" s="1356"/>
      <c r="H57" s="1356"/>
      <c r="I57" s="1360"/>
      <c r="J57" s="1360"/>
      <c r="K57" s="1361"/>
      <c r="L57" s="1361"/>
      <c r="M57" s="1358"/>
      <c r="N57" s="1358"/>
      <c r="O57" s="1358"/>
      <c r="P57" s="1358"/>
      <c r="Q57" s="1356"/>
      <c r="R57" s="1356"/>
      <c r="U57" s="1358"/>
      <c r="V57" s="1356"/>
      <c r="W57" s="1356"/>
      <c r="X57" s="1356"/>
      <c r="Y57" s="1356"/>
      <c r="Z57" s="1356"/>
      <c r="AA57" s="1356"/>
      <c r="AB57" s="1356"/>
      <c r="AC57" s="13"/>
      <c r="AD57" s="1356"/>
      <c r="AE57" s="1356"/>
      <c r="AF57" s="1356"/>
    </row>
    <row r="58" spans="1:32" x14ac:dyDescent="0.2">
      <c r="A58" s="1356"/>
      <c r="B58" s="1357"/>
      <c r="C58" s="1356"/>
      <c r="D58" s="1358"/>
      <c r="E58" s="1358"/>
      <c r="F58" s="1356"/>
      <c r="G58" s="1356"/>
      <c r="H58" s="1356"/>
      <c r="I58" s="1360"/>
      <c r="J58" s="1360"/>
      <c r="K58" s="1361"/>
      <c r="L58" s="1361"/>
      <c r="M58" s="1358"/>
      <c r="N58" s="1358"/>
      <c r="O58" s="1358"/>
      <c r="P58" s="1358"/>
      <c r="Q58" s="1356"/>
      <c r="R58" s="1356"/>
      <c r="U58" s="1358"/>
      <c r="V58" s="1356"/>
      <c r="W58" s="1356"/>
      <c r="X58" s="1356"/>
      <c r="Y58" s="1356"/>
      <c r="Z58" s="1356"/>
      <c r="AA58" s="1356"/>
      <c r="AB58" s="1356"/>
      <c r="AC58" s="13"/>
      <c r="AD58" s="1356"/>
      <c r="AE58" s="1356"/>
      <c r="AF58" s="1356"/>
    </row>
    <row r="59" spans="1:32" x14ac:dyDescent="0.2">
      <c r="A59" s="1356"/>
      <c r="B59" s="1357"/>
      <c r="C59" s="1356"/>
      <c r="D59" s="1358"/>
      <c r="E59" s="1358"/>
      <c r="F59" s="1356"/>
      <c r="G59" s="1356"/>
      <c r="H59" s="1356"/>
      <c r="I59" s="1360"/>
      <c r="J59" s="1360"/>
      <c r="K59" s="1361"/>
      <c r="L59" s="1361"/>
      <c r="M59" s="1358"/>
      <c r="N59" s="1358"/>
      <c r="O59" s="1358"/>
      <c r="P59" s="1358"/>
      <c r="Q59" s="1356"/>
      <c r="R59" s="1356"/>
      <c r="U59" s="1358"/>
      <c r="V59" s="1356"/>
      <c r="W59" s="1356"/>
      <c r="X59" s="1356"/>
      <c r="Y59" s="1356"/>
      <c r="Z59" s="1356"/>
      <c r="AA59" s="1356"/>
      <c r="AB59" s="1356"/>
      <c r="AC59" s="13"/>
      <c r="AD59" s="1356"/>
      <c r="AE59" s="1356"/>
      <c r="AF59" s="1356"/>
    </row>
    <row r="60" spans="1:32" x14ac:dyDescent="0.2">
      <c r="A60" s="1356"/>
      <c r="B60" s="1357"/>
      <c r="C60" s="1356"/>
      <c r="D60" s="1358"/>
      <c r="E60" s="1358"/>
      <c r="F60" s="1356"/>
      <c r="G60" s="1356"/>
      <c r="H60" s="1356"/>
      <c r="I60" s="1360"/>
      <c r="J60" s="1360"/>
      <c r="K60" s="1361"/>
      <c r="L60" s="1361"/>
      <c r="M60" s="1358"/>
      <c r="N60" s="1358"/>
      <c r="O60" s="1358"/>
      <c r="P60" s="1358"/>
      <c r="Q60" s="1356"/>
      <c r="R60" s="1356"/>
      <c r="U60" s="1358"/>
      <c r="V60" s="1356"/>
      <c r="W60" s="1356"/>
      <c r="X60" s="1356"/>
      <c r="Y60" s="1356"/>
      <c r="Z60" s="1356"/>
      <c r="AA60" s="1356"/>
      <c r="AB60" s="1356"/>
      <c r="AC60" s="13"/>
      <c r="AD60" s="1356"/>
      <c r="AE60" s="1356"/>
      <c r="AF60" s="1356"/>
    </row>
    <row r="61" spans="1:32" x14ac:dyDescent="0.2">
      <c r="A61" s="1356"/>
      <c r="B61" s="1357"/>
      <c r="C61" s="1356"/>
      <c r="D61" s="1358"/>
      <c r="E61" s="1358"/>
      <c r="F61" s="1356"/>
      <c r="G61" s="1356"/>
      <c r="H61" s="1356"/>
      <c r="I61" s="1360"/>
      <c r="J61" s="1360"/>
      <c r="K61" s="1361"/>
      <c r="L61" s="1361"/>
      <c r="M61" s="1358"/>
      <c r="N61" s="1358"/>
      <c r="O61" s="1358"/>
      <c r="P61" s="1358"/>
      <c r="Q61" s="1356"/>
      <c r="R61" s="1356"/>
      <c r="U61" s="1358"/>
      <c r="V61" s="1356"/>
      <c r="W61" s="1356"/>
      <c r="X61" s="1356"/>
      <c r="Y61" s="1356"/>
      <c r="Z61" s="1356"/>
      <c r="AA61" s="1356"/>
      <c r="AB61" s="1356"/>
      <c r="AC61" s="13"/>
      <c r="AD61" s="1356"/>
      <c r="AE61" s="1356"/>
      <c r="AF61" s="1356"/>
    </row>
    <row r="62" spans="1:32" x14ac:dyDescent="0.2">
      <c r="A62" s="1356"/>
      <c r="B62" s="1357"/>
      <c r="C62" s="1356"/>
      <c r="D62" s="1358"/>
      <c r="E62" s="1358"/>
      <c r="F62" s="1356"/>
      <c r="G62" s="1356"/>
      <c r="H62" s="1356"/>
      <c r="I62" s="1360"/>
      <c r="J62" s="1360"/>
      <c r="K62" s="1361"/>
      <c r="L62" s="1361"/>
      <c r="M62" s="1358"/>
      <c r="N62" s="1358"/>
      <c r="O62" s="1358"/>
      <c r="P62" s="1358"/>
      <c r="Q62" s="1356"/>
      <c r="R62" s="1356"/>
      <c r="U62" s="1358"/>
      <c r="V62" s="1356"/>
      <c r="W62" s="1356"/>
      <c r="X62" s="1356"/>
      <c r="Y62" s="1356"/>
      <c r="Z62" s="1356"/>
      <c r="AA62" s="1356"/>
      <c r="AB62" s="1356"/>
      <c r="AC62" s="13"/>
      <c r="AD62" s="1356"/>
      <c r="AE62" s="1356"/>
      <c r="AF62" s="1356"/>
    </row>
    <row r="63" spans="1:32" x14ac:dyDescent="0.2">
      <c r="A63" s="1356"/>
      <c r="B63" s="1357"/>
      <c r="C63" s="1356"/>
      <c r="D63" s="1358"/>
      <c r="E63" s="1358"/>
      <c r="F63" s="1356"/>
      <c r="G63" s="1356"/>
      <c r="H63" s="1356"/>
      <c r="I63" s="1360"/>
      <c r="J63" s="1360"/>
      <c r="K63" s="1361"/>
      <c r="L63" s="1361"/>
      <c r="M63" s="1358"/>
      <c r="N63" s="1358"/>
      <c r="O63" s="1358"/>
      <c r="P63" s="1358"/>
      <c r="Q63" s="1356"/>
      <c r="R63" s="1356"/>
      <c r="U63" s="1358"/>
      <c r="V63" s="1356"/>
      <c r="W63" s="1356"/>
      <c r="X63" s="1356"/>
      <c r="Y63" s="1356"/>
      <c r="Z63" s="1356"/>
      <c r="AA63" s="1356"/>
      <c r="AB63" s="1356"/>
      <c r="AC63" s="13"/>
      <c r="AD63" s="1356"/>
      <c r="AE63" s="1356"/>
      <c r="AF63" s="1356"/>
    </row>
    <row r="64" spans="1:32" x14ac:dyDescent="0.2">
      <c r="A64" s="1356"/>
      <c r="B64" s="1357"/>
      <c r="C64" s="1356"/>
      <c r="D64" s="1358"/>
      <c r="E64" s="1358"/>
      <c r="F64" s="1356"/>
      <c r="G64" s="1356"/>
      <c r="H64" s="1356"/>
      <c r="I64" s="1360"/>
      <c r="J64" s="1360"/>
      <c r="K64" s="1361"/>
      <c r="L64" s="1361"/>
      <c r="M64" s="1358"/>
      <c r="N64" s="1358"/>
      <c r="O64" s="1358"/>
      <c r="P64" s="1358"/>
      <c r="Q64" s="1356"/>
      <c r="R64" s="1356"/>
      <c r="U64" s="1358"/>
      <c r="V64" s="1356"/>
      <c r="W64" s="1356"/>
      <c r="X64" s="1356"/>
      <c r="Y64" s="1356"/>
      <c r="Z64" s="1356"/>
      <c r="AA64" s="1356"/>
      <c r="AB64" s="1356"/>
      <c r="AC64" s="13"/>
      <c r="AD64" s="1356"/>
      <c r="AE64" s="1356"/>
      <c r="AF64" s="1356"/>
    </row>
    <row r="65" spans="1:32" x14ac:dyDescent="0.2">
      <c r="A65" s="1356"/>
      <c r="B65" s="1357"/>
      <c r="C65" s="1356"/>
      <c r="D65" s="1358"/>
      <c r="E65" s="1358"/>
      <c r="F65" s="1356"/>
      <c r="G65" s="1356"/>
      <c r="H65" s="1356"/>
      <c r="I65" s="1360"/>
      <c r="J65" s="1360"/>
      <c r="K65" s="1361"/>
      <c r="L65" s="1361"/>
      <c r="M65" s="1358"/>
      <c r="N65" s="1358"/>
      <c r="O65" s="1358"/>
      <c r="P65" s="1358"/>
      <c r="Q65" s="1356"/>
      <c r="R65" s="1356"/>
      <c r="U65" s="1358"/>
      <c r="V65" s="1356"/>
      <c r="W65" s="1356"/>
      <c r="X65" s="1356"/>
      <c r="Y65" s="1356"/>
      <c r="Z65" s="1356"/>
      <c r="AA65" s="1356"/>
      <c r="AB65" s="1356"/>
      <c r="AC65" s="13"/>
      <c r="AD65" s="1356"/>
      <c r="AE65" s="1356"/>
      <c r="AF65" s="1356"/>
    </row>
    <row r="66" spans="1:32" x14ac:dyDescent="0.2">
      <c r="A66" s="1356"/>
      <c r="B66" s="1357"/>
      <c r="C66" s="1356"/>
      <c r="D66" s="1358"/>
      <c r="E66" s="1358"/>
      <c r="F66" s="1356"/>
      <c r="G66" s="1356"/>
      <c r="H66" s="1356"/>
      <c r="I66" s="1360"/>
      <c r="J66" s="1360"/>
      <c r="K66" s="1361"/>
      <c r="L66" s="1361"/>
      <c r="M66" s="1358"/>
      <c r="N66" s="1358"/>
      <c r="O66" s="1358"/>
      <c r="P66" s="1358"/>
      <c r="Q66" s="1356"/>
      <c r="R66" s="1356"/>
      <c r="U66" s="1358"/>
      <c r="V66" s="1356"/>
      <c r="W66" s="1356"/>
      <c r="X66" s="1356"/>
      <c r="Y66" s="1356"/>
      <c r="Z66" s="1356"/>
      <c r="AA66" s="1356"/>
      <c r="AB66" s="1356"/>
      <c r="AC66" s="13"/>
      <c r="AD66" s="1356"/>
      <c r="AE66" s="1356"/>
      <c r="AF66" s="1356"/>
    </row>
    <row r="67" spans="1:32" x14ac:dyDescent="0.2">
      <c r="A67" s="1356"/>
      <c r="B67" s="1357"/>
      <c r="C67" s="1356"/>
      <c r="D67" s="1358"/>
      <c r="E67" s="1358"/>
      <c r="F67" s="1356"/>
      <c r="G67" s="1356"/>
      <c r="H67" s="1356"/>
      <c r="I67" s="1360"/>
      <c r="J67" s="1360"/>
      <c r="K67" s="1361"/>
      <c r="L67" s="1361"/>
      <c r="M67" s="1358"/>
      <c r="N67" s="1358"/>
      <c r="O67" s="1358"/>
      <c r="P67" s="1358"/>
      <c r="Q67" s="1356"/>
      <c r="R67" s="1356"/>
      <c r="U67" s="1358"/>
      <c r="V67" s="1356"/>
      <c r="W67" s="1356"/>
      <c r="X67" s="1356"/>
      <c r="Y67" s="1356"/>
      <c r="Z67" s="1356"/>
      <c r="AA67" s="1356"/>
      <c r="AB67" s="1356"/>
      <c r="AC67" s="13"/>
      <c r="AD67" s="1356"/>
      <c r="AE67" s="1356"/>
      <c r="AF67" s="1356"/>
    </row>
    <row r="68" spans="1:32" x14ac:dyDescent="0.2">
      <c r="A68" s="1356"/>
      <c r="B68" s="1357"/>
      <c r="C68" s="1356"/>
      <c r="D68" s="1358"/>
      <c r="E68" s="1358"/>
      <c r="F68" s="1356"/>
      <c r="G68" s="1356"/>
      <c r="H68" s="1356"/>
      <c r="I68" s="1360"/>
      <c r="J68" s="1360"/>
      <c r="K68" s="1361"/>
      <c r="L68" s="1361"/>
      <c r="M68" s="1358"/>
      <c r="N68" s="1358"/>
      <c r="O68" s="1358"/>
      <c r="P68" s="1358"/>
      <c r="Q68" s="1356"/>
      <c r="R68" s="1356"/>
      <c r="U68" s="1358"/>
      <c r="V68" s="1356"/>
      <c r="W68" s="1356"/>
      <c r="X68" s="1356"/>
      <c r="Y68" s="1356"/>
      <c r="Z68" s="1356"/>
      <c r="AA68" s="1356"/>
      <c r="AB68" s="1356"/>
      <c r="AC68" s="13"/>
      <c r="AD68" s="1356"/>
      <c r="AE68" s="1356"/>
      <c r="AF68" s="1356"/>
    </row>
    <row r="69" spans="1:32" x14ac:dyDescent="0.2">
      <c r="A69" s="1356"/>
      <c r="B69" s="1357"/>
      <c r="C69" s="1356"/>
      <c r="D69" s="1358"/>
      <c r="E69" s="1358"/>
      <c r="F69" s="1356"/>
      <c r="G69" s="1356"/>
      <c r="H69" s="1356"/>
      <c r="I69" s="1360"/>
      <c r="J69" s="1360"/>
      <c r="K69" s="1361"/>
      <c r="L69" s="1361"/>
      <c r="M69" s="1358"/>
      <c r="N69" s="1358"/>
      <c r="O69" s="1358"/>
      <c r="P69" s="1358"/>
      <c r="Q69" s="1356"/>
      <c r="R69" s="1356"/>
      <c r="U69" s="1358"/>
      <c r="V69" s="1356"/>
      <c r="W69" s="1356"/>
      <c r="X69" s="1356"/>
      <c r="Y69" s="1356"/>
      <c r="Z69" s="1356"/>
      <c r="AA69" s="1356"/>
      <c r="AB69" s="1356"/>
      <c r="AC69" s="13"/>
      <c r="AD69" s="1356"/>
      <c r="AE69" s="1356"/>
      <c r="AF69" s="1356"/>
    </row>
    <row r="70" spans="1:32" x14ac:dyDescent="0.2">
      <c r="A70" s="1356"/>
      <c r="B70" s="1357"/>
      <c r="C70" s="1356"/>
      <c r="D70" s="1358"/>
      <c r="E70" s="1358"/>
      <c r="F70" s="1356"/>
      <c r="G70" s="1356"/>
      <c r="H70" s="1356"/>
      <c r="I70" s="1360"/>
      <c r="J70" s="1360"/>
      <c r="K70" s="1361"/>
      <c r="L70" s="1361"/>
      <c r="M70" s="1358"/>
      <c r="N70" s="1358"/>
      <c r="O70" s="1358"/>
      <c r="P70" s="1358"/>
      <c r="Q70" s="1356"/>
      <c r="R70" s="1356"/>
      <c r="U70" s="1358"/>
      <c r="V70" s="1356"/>
      <c r="W70" s="1356"/>
      <c r="X70" s="1356"/>
      <c r="Y70" s="1356"/>
      <c r="Z70" s="1356"/>
      <c r="AA70" s="1356"/>
      <c r="AB70" s="1356"/>
      <c r="AC70" s="13"/>
      <c r="AD70" s="1356"/>
      <c r="AE70" s="1356"/>
      <c r="AF70" s="1356"/>
    </row>
    <row r="71" spans="1:32" x14ac:dyDescent="0.2">
      <c r="A71" s="1356"/>
      <c r="B71" s="1357"/>
      <c r="C71" s="1356"/>
      <c r="D71" s="1358"/>
      <c r="E71" s="1358"/>
      <c r="F71" s="1356"/>
      <c r="G71" s="1356"/>
      <c r="H71" s="1356"/>
      <c r="I71" s="1360"/>
      <c r="J71" s="1360"/>
      <c r="K71" s="1361"/>
      <c r="L71" s="1361"/>
      <c r="M71" s="1358"/>
      <c r="N71" s="1358"/>
      <c r="O71" s="1358"/>
      <c r="P71" s="1358"/>
      <c r="Q71" s="1356"/>
      <c r="R71" s="1356"/>
      <c r="U71" s="1358"/>
      <c r="V71" s="1356"/>
      <c r="W71" s="1356"/>
      <c r="X71" s="1356"/>
      <c r="Y71" s="1356"/>
      <c r="Z71" s="1356"/>
      <c r="AA71" s="1356"/>
      <c r="AB71" s="1356"/>
      <c r="AC71" s="13"/>
      <c r="AD71" s="1356"/>
      <c r="AE71" s="1356"/>
      <c r="AF71" s="1356"/>
    </row>
    <row r="72" spans="1:32" x14ac:dyDescent="0.2">
      <c r="A72" s="1356"/>
      <c r="B72" s="1357"/>
      <c r="C72" s="1356"/>
      <c r="D72" s="1358"/>
      <c r="E72" s="1358"/>
      <c r="F72" s="1356"/>
      <c r="G72" s="1356"/>
      <c r="H72" s="1356"/>
      <c r="I72" s="1360"/>
      <c r="J72" s="1360"/>
      <c r="K72" s="1361"/>
      <c r="L72" s="1361"/>
      <c r="M72" s="1358"/>
      <c r="N72" s="1358"/>
      <c r="O72" s="1358"/>
      <c r="P72" s="1358"/>
      <c r="Q72" s="1356"/>
      <c r="R72" s="1356"/>
      <c r="U72" s="1358"/>
      <c r="V72" s="1356"/>
      <c r="W72" s="1356"/>
      <c r="X72" s="1356"/>
      <c r="Y72" s="1356"/>
      <c r="Z72" s="1356"/>
      <c r="AA72" s="1356"/>
      <c r="AB72" s="1356"/>
      <c r="AC72" s="13"/>
      <c r="AD72" s="1356"/>
      <c r="AE72" s="1356"/>
      <c r="AF72" s="1356"/>
    </row>
    <row r="73" spans="1:32" x14ac:dyDescent="0.2">
      <c r="A73" s="1356"/>
      <c r="B73" s="1357"/>
      <c r="C73" s="1356"/>
      <c r="D73" s="1358"/>
      <c r="E73" s="1358"/>
      <c r="F73" s="1356"/>
      <c r="G73" s="1356"/>
      <c r="H73" s="1356"/>
      <c r="I73" s="1360"/>
      <c r="J73" s="1360"/>
      <c r="K73" s="1361"/>
      <c r="L73" s="1361"/>
      <c r="M73" s="1358"/>
      <c r="N73" s="1358"/>
      <c r="O73" s="1358"/>
      <c r="P73" s="1358"/>
      <c r="Q73" s="1356"/>
      <c r="R73" s="1356"/>
      <c r="U73" s="1358"/>
      <c r="V73" s="1356"/>
      <c r="W73" s="1356"/>
      <c r="X73" s="1356"/>
      <c r="Y73" s="1356"/>
      <c r="Z73" s="1356"/>
      <c r="AA73" s="1356"/>
      <c r="AB73" s="1356"/>
      <c r="AC73" s="13"/>
      <c r="AD73" s="1356"/>
      <c r="AE73" s="1356"/>
      <c r="AF73" s="1356"/>
    </row>
    <row r="74" spans="1:32" x14ac:dyDescent="0.2">
      <c r="A74" s="1356"/>
      <c r="B74" s="1357"/>
      <c r="C74" s="1356"/>
      <c r="D74" s="1358"/>
      <c r="E74" s="1358"/>
      <c r="F74" s="1356"/>
      <c r="G74" s="1356"/>
      <c r="H74" s="1356"/>
      <c r="I74" s="1360"/>
      <c r="J74" s="1360"/>
      <c r="K74" s="1361"/>
      <c r="L74" s="1361"/>
      <c r="M74" s="1358"/>
      <c r="N74" s="1358"/>
      <c r="O74" s="1358"/>
      <c r="P74" s="1358"/>
      <c r="Q74" s="1356"/>
      <c r="R74" s="1356"/>
      <c r="U74" s="1358"/>
      <c r="V74" s="1356"/>
      <c r="W74" s="1356"/>
      <c r="X74" s="1356"/>
      <c r="Y74" s="1356"/>
      <c r="Z74" s="1356"/>
      <c r="AA74" s="1356"/>
      <c r="AB74" s="1356"/>
      <c r="AC74" s="13"/>
      <c r="AD74" s="1356"/>
      <c r="AE74" s="1356"/>
      <c r="AF74" s="1356"/>
    </row>
    <row r="75" spans="1:32" x14ac:dyDescent="0.2">
      <c r="A75" s="1356"/>
      <c r="B75" s="1357"/>
      <c r="C75" s="1356"/>
      <c r="D75" s="1358"/>
      <c r="E75" s="1358"/>
      <c r="F75" s="1356"/>
      <c r="G75" s="1356"/>
      <c r="H75" s="1356"/>
      <c r="I75" s="1360"/>
      <c r="J75" s="1360"/>
      <c r="K75" s="1361"/>
      <c r="L75" s="1361"/>
      <c r="M75" s="1358"/>
      <c r="N75" s="1358"/>
      <c r="O75" s="1358"/>
      <c r="P75" s="1358"/>
      <c r="Q75" s="1356"/>
      <c r="R75" s="1356"/>
      <c r="U75" s="1358"/>
      <c r="V75" s="1356"/>
      <c r="W75" s="1356"/>
      <c r="X75" s="1356"/>
      <c r="Y75" s="1356"/>
      <c r="Z75" s="1356"/>
      <c r="AA75" s="1356"/>
      <c r="AB75" s="1356"/>
      <c r="AC75" s="13"/>
      <c r="AD75" s="1356"/>
      <c r="AE75" s="1356"/>
      <c r="AF75" s="1356"/>
    </row>
    <row r="76" spans="1:32" x14ac:dyDescent="0.2">
      <c r="A76" s="1356"/>
      <c r="B76" s="1357"/>
      <c r="C76" s="1356"/>
      <c r="D76" s="1358"/>
      <c r="E76" s="1358"/>
      <c r="F76" s="1356"/>
      <c r="G76" s="1356"/>
      <c r="H76" s="1356"/>
      <c r="I76" s="1360"/>
      <c r="J76" s="1360"/>
      <c r="K76" s="1361"/>
      <c r="L76" s="1361"/>
      <c r="M76" s="1358"/>
      <c r="N76" s="1358"/>
      <c r="O76" s="1358"/>
      <c r="P76" s="1358"/>
      <c r="Q76" s="1356"/>
      <c r="R76" s="1356"/>
      <c r="U76" s="1358"/>
      <c r="V76" s="1356"/>
      <c r="W76" s="1356"/>
      <c r="X76" s="1356"/>
      <c r="Y76" s="1356"/>
      <c r="Z76" s="1356"/>
      <c r="AA76" s="1356"/>
      <c r="AB76" s="1356"/>
      <c r="AC76" s="13"/>
      <c r="AD76" s="1356"/>
      <c r="AE76" s="1356"/>
      <c r="AF76" s="1356"/>
    </row>
    <row r="77" spans="1:32" x14ac:dyDescent="0.2">
      <c r="A77" s="1356"/>
      <c r="B77" s="1357"/>
      <c r="C77" s="1356"/>
      <c r="D77" s="1358"/>
      <c r="E77" s="1358"/>
      <c r="F77" s="1356"/>
      <c r="G77" s="1356"/>
      <c r="H77" s="1356"/>
      <c r="I77" s="1360"/>
      <c r="J77" s="1360"/>
      <c r="K77" s="1361"/>
      <c r="L77" s="1361"/>
      <c r="M77" s="1358"/>
      <c r="N77" s="1358"/>
      <c r="O77" s="1358"/>
      <c r="P77" s="1358"/>
      <c r="Q77" s="1356"/>
      <c r="R77" s="1356"/>
      <c r="U77" s="1358"/>
      <c r="V77" s="1356"/>
      <c r="W77" s="1356"/>
      <c r="X77" s="1356"/>
      <c r="Y77" s="1356"/>
      <c r="Z77" s="1356"/>
      <c r="AA77" s="1356"/>
      <c r="AB77" s="1356"/>
      <c r="AC77" s="13"/>
      <c r="AD77" s="1356"/>
      <c r="AE77" s="1356"/>
      <c r="AF77" s="1356"/>
    </row>
    <row r="78" spans="1:32" x14ac:dyDescent="0.2">
      <c r="A78" s="1356"/>
      <c r="B78" s="1357"/>
      <c r="C78" s="1356"/>
      <c r="D78" s="1358"/>
      <c r="E78" s="1358"/>
      <c r="F78" s="1356"/>
      <c r="G78" s="1356"/>
      <c r="H78" s="1356"/>
      <c r="I78" s="1360"/>
      <c r="J78" s="1360"/>
      <c r="K78" s="1361"/>
      <c r="L78" s="1361"/>
      <c r="M78" s="1358"/>
      <c r="N78" s="1358"/>
      <c r="O78" s="1358"/>
      <c r="P78" s="1358"/>
      <c r="Q78" s="1356"/>
      <c r="R78" s="1356"/>
      <c r="U78" s="1358"/>
      <c r="V78" s="1356"/>
      <c r="W78" s="1356"/>
      <c r="X78" s="1356"/>
      <c r="Y78" s="1356"/>
      <c r="Z78" s="1356"/>
      <c r="AA78" s="1356"/>
      <c r="AB78" s="1356"/>
      <c r="AC78" s="13"/>
      <c r="AD78" s="1356"/>
      <c r="AE78" s="1356"/>
      <c r="AF78" s="1356"/>
    </row>
    <row r="79" spans="1:32" x14ac:dyDescent="0.2">
      <c r="A79" s="1356"/>
      <c r="B79" s="1357"/>
      <c r="C79" s="1356"/>
      <c r="D79" s="1358"/>
      <c r="E79" s="1358"/>
      <c r="F79" s="1356"/>
      <c r="G79" s="1356"/>
      <c r="H79" s="1356"/>
      <c r="I79" s="1360"/>
      <c r="J79" s="1360"/>
      <c r="K79" s="1361"/>
      <c r="L79" s="1361"/>
      <c r="M79" s="1358"/>
      <c r="N79" s="1358"/>
      <c r="O79" s="1358"/>
      <c r="P79" s="1358"/>
      <c r="Q79" s="1356"/>
      <c r="R79" s="1356"/>
      <c r="U79" s="1358"/>
      <c r="V79" s="1356"/>
      <c r="W79" s="1356"/>
      <c r="X79" s="1356"/>
      <c r="Y79" s="1356"/>
      <c r="Z79" s="1356"/>
      <c r="AA79" s="1356"/>
      <c r="AB79" s="1356"/>
      <c r="AC79" s="13"/>
      <c r="AD79" s="1356"/>
      <c r="AE79" s="1356"/>
      <c r="AF79" s="1356"/>
    </row>
    <row r="80" spans="1:32" x14ac:dyDescent="0.2">
      <c r="A80" s="1356"/>
      <c r="B80" s="1357"/>
      <c r="C80" s="1356"/>
      <c r="D80" s="1358"/>
      <c r="E80" s="1358"/>
      <c r="F80" s="1356"/>
      <c r="G80" s="1356"/>
      <c r="H80" s="1356"/>
      <c r="I80" s="1360"/>
      <c r="J80" s="1360"/>
      <c r="K80" s="1361"/>
      <c r="L80" s="1361"/>
      <c r="M80" s="1358"/>
      <c r="N80" s="1358"/>
      <c r="O80" s="1358"/>
      <c r="P80" s="1358"/>
      <c r="Q80" s="1356"/>
      <c r="R80" s="1356"/>
      <c r="U80" s="1358"/>
      <c r="V80" s="1356"/>
      <c r="W80" s="1356"/>
      <c r="X80" s="1356"/>
      <c r="Y80" s="1356"/>
      <c r="Z80" s="1356"/>
      <c r="AA80" s="1356"/>
      <c r="AB80" s="1356"/>
      <c r="AC80" s="13"/>
      <c r="AD80" s="1356"/>
      <c r="AE80" s="1356"/>
      <c r="AF80" s="1356"/>
    </row>
    <row r="81" spans="1:32" x14ac:dyDescent="0.2">
      <c r="A81" s="1356"/>
      <c r="B81" s="1357"/>
      <c r="C81" s="1356"/>
      <c r="D81" s="1358"/>
      <c r="E81" s="1358"/>
      <c r="F81" s="1356"/>
      <c r="G81" s="1356"/>
      <c r="H81" s="1356"/>
      <c r="I81" s="1360"/>
      <c r="J81" s="1360"/>
      <c r="K81" s="1361"/>
      <c r="L81" s="1361"/>
      <c r="M81" s="1358"/>
      <c r="N81" s="1358"/>
      <c r="O81" s="1358"/>
      <c r="P81" s="1358"/>
      <c r="Q81" s="1356"/>
      <c r="R81" s="1356"/>
      <c r="U81" s="1358"/>
      <c r="V81" s="1356"/>
      <c r="W81" s="1356"/>
      <c r="X81" s="1356"/>
      <c r="Y81" s="1356"/>
      <c r="Z81" s="1356"/>
      <c r="AA81" s="1356"/>
      <c r="AB81" s="1356"/>
      <c r="AC81" s="13"/>
      <c r="AD81" s="1356"/>
      <c r="AE81" s="1356"/>
      <c r="AF81" s="1356"/>
    </row>
    <row r="82" spans="1:32" x14ac:dyDescent="0.2">
      <c r="A82" s="1356"/>
      <c r="B82" s="1357"/>
      <c r="C82" s="1356"/>
      <c r="D82" s="1358"/>
      <c r="E82" s="1358"/>
      <c r="F82" s="1356"/>
      <c r="G82" s="1356"/>
      <c r="H82" s="1356"/>
      <c r="I82" s="1360"/>
      <c r="J82" s="1360"/>
      <c r="K82" s="1361"/>
      <c r="L82" s="1361"/>
      <c r="M82" s="1358"/>
      <c r="N82" s="1358"/>
      <c r="O82" s="1358"/>
      <c r="P82" s="1358"/>
      <c r="Q82" s="1356"/>
      <c r="R82" s="1356"/>
      <c r="U82" s="1358"/>
      <c r="V82" s="1356"/>
      <c r="W82" s="1356"/>
      <c r="X82" s="1356"/>
      <c r="Y82" s="1356"/>
      <c r="Z82" s="1356"/>
      <c r="AA82" s="1356"/>
      <c r="AB82" s="1356"/>
      <c r="AC82" s="13"/>
    </row>
    <row r="83" spans="1:32" x14ac:dyDescent="0.2">
      <c r="A83" s="15"/>
      <c r="B83" s="1357"/>
      <c r="C83" s="1356"/>
      <c r="D83" s="1358"/>
      <c r="E83" s="1358"/>
      <c r="F83" s="1356"/>
      <c r="G83" s="1356"/>
      <c r="H83" s="1356"/>
      <c r="I83" s="1360"/>
      <c r="J83" s="1360"/>
      <c r="K83" s="1361"/>
      <c r="L83" s="1361"/>
      <c r="M83" s="1358"/>
      <c r="N83" s="1358"/>
      <c r="O83" s="1358"/>
      <c r="P83" s="1358"/>
      <c r="Q83" s="1356"/>
      <c r="R83" s="1356"/>
      <c r="U83" s="1358"/>
      <c r="V83" s="1356"/>
      <c r="W83" s="1356"/>
      <c r="X83" s="1356"/>
      <c r="Y83" s="1356"/>
      <c r="Z83" s="1356"/>
      <c r="AA83" s="1356"/>
      <c r="AB83" s="1356"/>
      <c r="AC83" s="13"/>
    </row>
    <row r="84" spans="1:32" x14ac:dyDescent="0.2">
      <c r="A84" s="15"/>
      <c r="B84" s="1357"/>
      <c r="C84" s="1356"/>
      <c r="D84" s="1358"/>
      <c r="E84" s="1358"/>
      <c r="F84" s="1356"/>
      <c r="G84" s="1356"/>
      <c r="H84" s="1356"/>
      <c r="I84" s="1360"/>
      <c r="J84" s="1360"/>
      <c r="K84" s="1361"/>
      <c r="L84" s="1361"/>
      <c r="M84" s="1358"/>
      <c r="N84" s="1358"/>
      <c r="O84" s="1358"/>
      <c r="P84" s="1358"/>
      <c r="Q84" s="1356"/>
      <c r="R84" s="1356"/>
      <c r="U84" s="1358"/>
      <c r="V84" s="1356"/>
      <c r="W84" s="1356"/>
      <c r="X84" s="1356"/>
      <c r="Y84" s="1356"/>
      <c r="Z84" s="1356"/>
      <c r="AA84" s="1356"/>
      <c r="AB84" s="1356"/>
      <c r="AC84" s="13"/>
    </row>
    <row r="85" spans="1:32" x14ac:dyDescent="0.2">
      <c r="A85" s="15"/>
      <c r="B85" s="1357"/>
      <c r="C85" s="1356"/>
      <c r="D85" s="1358"/>
      <c r="E85" s="1358"/>
      <c r="F85" s="1356"/>
      <c r="G85" s="1356"/>
      <c r="H85" s="1356"/>
      <c r="I85" s="1360"/>
      <c r="J85" s="1360"/>
      <c r="K85" s="1361"/>
      <c r="L85" s="1361"/>
      <c r="M85" s="1358"/>
      <c r="N85" s="1358"/>
      <c r="O85" s="1358"/>
      <c r="P85" s="1358"/>
      <c r="Q85" s="1356"/>
      <c r="R85" s="1356"/>
      <c r="U85" s="1358"/>
      <c r="V85" s="1356"/>
      <c r="W85" s="1356"/>
      <c r="X85" s="1356"/>
      <c r="Y85" s="1356"/>
      <c r="Z85" s="1356"/>
      <c r="AA85" s="1356"/>
      <c r="AB85" s="1356"/>
      <c r="AC85" s="13"/>
    </row>
    <row r="86" spans="1:32" x14ac:dyDescent="0.2">
      <c r="A86" s="15"/>
      <c r="B86" s="1357"/>
      <c r="C86" s="1356"/>
      <c r="D86" s="1358"/>
      <c r="E86" s="1358"/>
      <c r="F86" s="1356"/>
      <c r="G86" s="1356"/>
      <c r="H86" s="1356"/>
      <c r="I86" s="1360"/>
      <c r="J86" s="1360"/>
      <c r="K86" s="1361"/>
      <c r="L86" s="1361"/>
      <c r="M86" s="1358"/>
      <c r="N86" s="1358"/>
      <c r="O86" s="1358"/>
      <c r="P86" s="1358"/>
      <c r="Q86" s="1356"/>
      <c r="R86" s="1356"/>
      <c r="U86" s="1358"/>
      <c r="V86" s="1356"/>
      <c r="W86" s="1356"/>
      <c r="X86" s="1356"/>
      <c r="Y86" s="1356"/>
      <c r="Z86" s="1356"/>
      <c r="AA86" s="1356"/>
      <c r="AB86" s="1356"/>
      <c r="AC86" s="13"/>
    </row>
    <row r="87" spans="1:32" x14ac:dyDescent="0.2">
      <c r="A87" s="1356"/>
      <c r="B87" s="1357"/>
      <c r="C87" s="1356"/>
      <c r="D87" s="1358"/>
      <c r="E87" s="1358"/>
      <c r="F87" s="1356"/>
      <c r="G87" s="1356"/>
      <c r="H87" s="1356"/>
      <c r="I87" s="1360"/>
      <c r="J87" s="1360"/>
      <c r="K87" s="1361"/>
      <c r="L87" s="1361"/>
      <c r="M87" s="1358"/>
      <c r="N87" s="1358"/>
      <c r="O87" s="1358"/>
      <c r="P87" s="1358"/>
      <c r="Q87" s="1356"/>
      <c r="R87" s="1356"/>
      <c r="U87" s="1358"/>
      <c r="V87" s="1356"/>
      <c r="W87" s="1356"/>
      <c r="X87" s="1356"/>
      <c r="Y87" s="1356"/>
      <c r="Z87" s="1356"/>
      <c r="AA87" s="1356"/>
      <c r="AB87" s="1356"/>
      <c r="AC87" s="13"/>
    </row>
    <row r="88" spans="1:32" x14ac:dyDescent="0.2">
      <c r="A88" s="1356"/>
      <c r="B88" s="1357"/>
      <c r="C88" s="1356"/>
      <c r="D88" s="1358"/>
      <c r="E88" s="1358"/>
      <c r="F88" s="1356"/>
      <c r="G88" s="1356"/>
      <c r="H88" s="1356"/>
      <c r="I88" s="1360"/>
      <c r="J88" s="1360"/>
      <c r="K88" s="1361"/>
      <c r="L88" s="1361"/>
      <c r="M88" s="1358"/>
      <c r="N88" s="1358"/>
      <c r="O88" s="1358"/>
      <c r="P88" s="1358"/>
      <c r="Q88" s="1356"/>
      <c r="R88" s="1356"/>
      <c r="U88" s="1358"/>
      <c r="V88" s="1356"/>
      <c r="W88" s="1356"/>
      <c r="X88" s="1356"/>
      <c r="Y88" s="1356"/>
      <c r="Z88" s="1356"/>
      <c r="AA88" s="1356"/>
      <c r="AB88" s="1356"/>
      <c r="AC88" s="13"/>
    </row>
    <row r="89" spans="1:32" x14ac:dyDescent="0.2">
      <c r="A89" s="1356"/>
      <c r="B89" s="1357"/>
      <c r="C89" s="1356"/>
      <c r="D89" s="1358"/>
      <c r="E89" s="1358"/>
      <c r="F89" s="1356"/>
      <c r="G89" s="1356"/>
      <c r="H89" s="1356"/>
      <c r="I89" s="1360"/>
      <c r="J89" s="1360"/>
      <c r="K89" s="1361"/>
      <c r="L89" s="1361"/>
      <c r="M89" s="1358"/>
      <c r="N89" s="1358"/>
      <c r="O89" s="1358"/>
      <c r="P89" s="1358"/>
      <c r="Q89" s="1356"/>
      <c r="R89" s="1356"/>
      <c r="U89" s="1358"/>
      <c r="V89" s="1356"/>
      <c r="W89" s="1356"/>
      <c r="X89" s="1356"/>
      <c r="Y89" s="1356"/>
      <c r="Z89" s="1356"/>
      <c r="AA89" s="1356"/>
      <c r="AB89" s="1356"/>
      <c r="AC89" s="13"/>
    </row>
    <row r="90" spans="1:32" x14ac:dyDescent="0.2">
      <c r="A90" s="1356"/>
      <c r="B90" s="1357"/>
      <c r="C90" s="1356"/>
      <c r="D90" s="1358"/>
      <c r="E90" s="1358"/>
      <c r="F90" s="1356"/>
      <c r="G90" s="1356"/>
      <c r="H90" s="1356"/>
      <c r="I90" s="1360"/>
      <c r="J90" s="1360"/>
      <c r="K90" s="1361"/>
      <c r="L90" s="1361"/>
      <c r="M90" s="1358"/>
      <c r="N90" s="1358"/>
      <c r="O90" s="1358"/>
      <c r="P90" s="1358"/>
      <c r="Q90" s="1356"/>
      <c r="R90" s="1356"/>
      <c r="U90" s="1358"/>
      <c r="V90" s="1356"/>
      <c r="W90" s="1356"/>
      <c r="X90" s="1356"/>
      <c r="Y90" s="1356"/>
      <c r="Z90" s="1356"/>
      <c r="AA90" s="1356"/>
      <c r="AB90" s="1356"/>
      <c r="AC90" s="13"/>
    </row>
    <row r="91" spans="1:32" x14ac:dyDescent="0.2">
      <c r="A91" s="1356"/>
      <c r="B91" s="1357"/>
      <c r="C91" s="1356"/>
      <c r="D91" s="1358"/>
      <c r="E91" s="1358"/>
      <c r="F91" s="1356"/>
      <c r="G91" s="1356"/>
      <c r="H91" s="1356"/>
      <c r="I91" s="1360"/>
      <c r="J91" s="1360"/>
      <c r="K91" s="1361"/>
      <c r="L91" s="1361"/>
      <c r="M91" s="1358"/>
      <c r="N91" s="1358"/>
      <c r="O91" s="1358"/>
      <c r="P91" s="1358"/>
      <c r="Q91" s="1356"/>
      <c r="R91" s="1356"/>
      <c r="U91" s="1358"/>
      <c r="V91" s="1356"/>
      <c r="W91" s="1356"/>
      <c r="X91" s="1356"/>
      <c r="Y91" s="1356"/>
      <c r="Z91" s="1356"/>
      <c r="AA91" s="1356"/>
      <c r="AB91" s="1356"/>
      <c r="AC91" s="13"/>
    </row>
    <row r="92" spans="1:32" x14ac:dyDescent="0.2">
      <c r="A92" s="1356"/>
      <c r="B92" s="1357"/>
      <c r="C92" s="1356"/>
      <c r="D92" s="1358"/>
      <c r="E92" s="1358"/>
      <c r="F92" s="1356"/>
      <c r="G92" s="1356"/>
      <c r="H92" s="1356"/>
      <c r="I92" s="1360"/>
      <c r="J92" s="1360"/>
      <c r="K92" s="1361"/>
      <c r="L92" s="1361"/>
      <c r="M92" s="1358"/>
      <c r="N92" s="1358"/>
      <c r="O92" s="1358"/>
      <c r="P92" s="1358"/>
      <c r="Q92" s="1356"/>
      <c r="R92" s="1356"/>
      <c r="U92" s="1358"/>
      <c r="V92" s="1356"/>
      <c r="W92" s="1356"/>
      <c r="X92" s="1356"/>
      <c r="Y92" s="1356"/>
      <c r="Z92" s="1356"/>
      <c r="AA92" s="1356"/>
      <c r="AB92" s="1356"/>
      <c r="AC92" s="13"/>
    </row>
    <row r="93" spans="1:32" x14ac:dyDescent="0.2">
      <c r="A93" s="1356"/>
      <c r="B93" s="1357"/>
      <c r="C93" s="1356"/>
      <c r="D93" s="1358"/>
      <c r="E93" s="1358"/>
      <c r="F93" s="1356"/>
      <c r="G93" s="1356"/>
      <c r="H93" s="1356"/>
      <c r="I93" s="1360"/>
      <c r="J93" s="1360"/>
      <c r="K93" s="1361"/>
      <c r="L93" s="1361"/>
      <c r="M93" s="1358"/>
      <c r="N93" s="1358"/>
      <c r="O93" s="1358"/>
      <c r="P93" s="1358"/>
      <c r="Q93" s="1356"/>
      <c r="R93" s="1356"/>
      <c r="U93" s="1358"/>
      <c r="V93" s="1356"/>
      <c r="W93" s="1356"/>
      <c r="X93" s="1356"/>
      <c r="Y93" s="1356"/>
      <c r="Z93" s="1356"/>
      <c r="AA93" s="1356"/>
      <c r="AB93" s="1356"/>
      <c r="AC93" s="13"/>
    </row>
    <row r="94" spans="1:32" x14ac:dyDescent="0.2">
      <c r="A94" s="1356"/>
      <c r="B94" s="1357"/>
      <c r="C94" s="1356"/>
      <c r="D94" s="1358"/>
      <c r="E94" s="1358"/>
      <c r="F94" s="1356"/>
      <c r="G94" s="1356"/>
      <c r="H94" s="1356"/>
      <c r="I94" s="1360"/>
      <c r="J94" s="1360"/>
      <c r="K94" s="1361"/>
      <c r="L94" s="1361"/>
      <c r="M94" s="1358"/>
      <c r="N94" s="1358"/>
      <c r="O94" s="1358"/>
      <c r="P94" s="1358"/>
      <c r="Q94" s="1356"/>
      <c r="R94" s="1356"/>
      <c r="U94" s="1358"/>
      <c r="V94" s="1356"/>
      <c r="W94" s="1356"/>
      <c r="X94" s="1356"/>
      <c r="Y94" s="1356"/>
      <c r="Z94" s="1356"/>
      <c r="AA94" s="1356"/>
      <c r="AB94" s="1356"/>
      <c r="AC94" s="13"/>
    </row>
    <row r="95" spans="1:32" x14ac:dyDescent="0.2">
      <c r="A95" s="1356"/>
      <c r="B95" s="1357"/>
      <c r="C95" s="1356"/>
      <c r="D95" s="1358"/>
      <c r="E95" s="1358"/>
      <c r="F95" s="1356"/>
      <c r="G95" s="1356"/>
      <c r="H95" s="1356"/>
      <c r="I95" s="1360"/>
      <c r="J95" s="1360"/>
      <c r="K95" s="1361"/>
      <c r="L95" s="1361"/>
      <c r="M95" s="1358"/>
      <c r="N95" s="1358"/>
      <c r="O95" s="1358"/>
      <c r="P95" s="1358"/>
      <c r="Q95" s="1356"/>
      <c r="R95" s="1356"/>
      <c r="U95" s="1358"/>
      <c r="V95" s="1356"/>
      <c r="W95" s="1356"/>
      <c r="X95" s="1356"/>
      <c r="Y95" s="1356"/>
      <c r="Z95" s="1356"/>
      <c r="AA95" s="1356"/>
      <c r="AB95" s="1356"/>
      <c r="AC95" s="13"/>
    </row>
    <row r="96" spans="1:32" x14ac:dyDescent="0.2">
      <c r="A96" s="1356"/>
      <c r="B96" s="1357"/>
      <c r="C96" s="1356"/>
      <c r="D96" s="1358"/>
      <c r="E96" s="1358"/>
      <c r="F96" s="1356"/>
      <c r="G96" s="1356"/>
      <c r="H96" s="1356"/>
      <c r="I96" s="1360"/>
      <c r="J96" s="1360"/>
      <c r="K96" s="1361"/>
      <c r="L96" s="1361"/>
      <c r="M96" s="1358"/>
      <c r="N96" s="1358"/>
      <c r="O96" s="1358"/>
      <c r="P96" s="1358"/>
      <c r="Q96" s="1356"/>
      <c r="R96" s="1356"/>
      <c r="U96" s="1358"/>
      <c r="V96" s="1356"/>
      <c r="W96" s="1356"/>
      <c r="X96" s="1356"/>
      <c r="Y96" s="1356"/>
      <c r="Z96" s="1356"/>
      <c r="AA96" s="1356"/>
      <c r="AB96" s="1356"/>
      <c r="AC96" s="13"/>
    </row>
    <row r="97" spans="1:32" x14ac:dyDescent="0.2">
      <c r="A97" s="1356"/>
      <c r="B97" s="1357"/>
      <c r="C97" s="1356"/>
      <c r="D97" s="1358"/>
      <c r="E97" s="1358"/>
      <c r="F97" s="1356"/>
      <c r="G97" s="1356"/>
      <c r="H97" s="1356"/>
      <c r="I97" s="1360"/>
      <c r="J97" s="1360"/>
      <c r="K97" s="1361"/>
      <c r="L97" s="1361"/>
      <c r="M97" s="1358"/>
      <c r="N97" s="1358"/>
      <c r="O97" s="1358"/>
      <c r="P97" s="1358"/>
      <c r="Q97" s="1356"/>
      <c r="R97" s="1356"/>
      <c r="U97" s="1358"/>
      <c r="V97" s="1356"/>
      <c r="W97" s="1356"/>
      <c r="X97" s="1356"/>
      <c r="Y97" s="1356"/>
      <c r="Z97" s="1356"/>
      <c r="AA97" s="1356"/>
      <c r="AB97" s="1356"/>
      <c r="AC97" s="13"/>
    </row>
    <row r="98" spans="1:32" x14ac:dyDescent="0.2">
      <c r="A98" s="1356"/>
      <c r="B98" s="1357"/>
      <c r="C98" s="1356"/>
      <c r="D98" s="1358"/>
      <c r="E98" s="1358"/>
      <c r="F98" s="1356"/>
      <c r="G98" s="1356"/>
      <c r="H98" s="1356"/>
      <c r="I98" s="1360"/>
      <c r="J98" s="1360"/>
      <c r="K98" s="1361"/>
      <c r="L98" s="1361"/>
      <c r="M98" s="1358"/>
      <c r="N98" s="1358"/>
      <c r="O98" s="1358"/>
      <c r="P98" s="1358"/>
      <c r="Q98" s="1356"/>
      <c r="R98" s="1356"/>
      <c r="U98" s="1358"/>
      <c r="V98" s="1356"/>
      <c r="W98" s="1356"/>
      <c r="X98" s="1356"/>
      <c r="Y98" s="1356"/>
      <c r="Z98" s="1356"/>
      <c r="AA98" s="1356"/>
      <c r="AB98" s="1356"/>
      <c r="AC98" s="13"/>
      <c r="AD98" s="1356"/>
      <c r="AE98" s="1356"/>
      <c r="AF98" s="1356"/>
    </row>
    <row r="99" spans="1:32" x14ac:dyDescent="0.2">
      <c r="A99" s="1356"/>
      <c r="B99" s="1357"/>
      <c r="C99" s="1356"/>
      <c r="D99" s="1358"/>
      <c r="E99" s="1358"/>
      <c r="F99" s="1356"/>
      <c r="G99" s="1356"/>
      <c r="H99" s="1356"/>
      <c r="I99" s="1360"/>
      <c r="J99" s="1360"/>
      <c r="K99" s="1361"/>
      <c r="L99" s="1361"/>
      <c r="M99" s="1358"/>
      <c r="N99" s="1358"/>
      <c r="O99" s="1358"/>
      <c r="P99" s="1358"/>
      <c r="Q99" s="1356"/>
      <c r="R99" s="1356"/>
      <c r="U99" s="1358"/>
      <c r="V99" s="1356"/>
      <c r="W99" s="1356"/>
      <c r="X99" s="1356"/>
      <c r="Y99" s="1356"/>
      <c r="Z99" s="1356"/>
      <c r="AA99" s="1356"/>
      <c r="AB99" s="1356"/>
      <c r="AC99" s="13"/>
      <c r="AD99" s="1356"/>
      <c r="AE99" s="1356"/>
      <c r="AF99" s="1356"/>
    </row>
    <row r="100" spans="1:32" x14ac:dyDescent="0.2">
      <c r="A100" s="1356"/>
      <c r="B100" s="1357"/>
      <c r="C100" s="1356"/>
      <c r="D100" s="1358"/>
      <c r="E100" s="1358"/>
      <c r="F100" s="1356"/>
      <c r="G100" s="1356"/>
      <c r="H100" s="1356"/>
      <c r="I100" s="1360"/>
      <c r="J100" s="1360"/>
      <c r="K100" s="1361"/>
      <c r="L100" s="1361"/>
      <c r="M100" s="1358"/>
      <c r="N100" s="1358"/>
      <c r="O100" s="1358"/>
      <c r="P100" s="1358"/>
      <c r="Q100" s="1356"/>
      <c r="R100" s="1356"/>
      <c r="U100" s="1358"/>
      <c r="V100" s="1356"/>
      <c r="W100" s="1356"/>
      <c r="X100" s="1356"/>
      <c r="Y100" s="1356"/>
      <c r="Z100" s="1356"/>
      <c r="AA100" s="1356"/>
      <c r="AB100" s="1356"/>
      <c r="AC100" s="13"/>
      <c r="AD100" s="1356"/>
      <c r="AE100" s="1356"/>
      <c r="AF100" s="1356"/>
    </row>
    <row r="101" spans="1:32" x14ac:dyDescent="0.2">
      <c r="A101" s="1356"/>
      <c r="B101" s="1357"/>
      <c r="C101" s="1356"/>
      <c r="D101" s="1358"/>
      <c r="E101" s="1358"/>
      <c r="F101" s="1356"/>
      <c r="G101" s="1356"/>
      <c r="H101" s="1356"/>
      <c r="I101" s="1360"/>
      <c r="J101" s="1360"/>
      <c r="K101" s="1361"/>
      <c r="L101" s="1361"/>
      <c r="M101" s="1358"/>
      <c r="N101" s="1358"/>
      <c r="O101" s="1358"/>
      <c r="P101" s="1358"/>
      <c r="Q101" s="1356"/>
      <c r="R101" s="1356"/>
      <c r="U101" s="1358"/>
      <c r="V101" s="1356"/>
      <c r="W101" s="1356"/>
      <c r="X101" s="1356"/>
      <c r="Y101" s="1356"/>
      <c r="Z101" s="1356"/>
      <c r="AA101" s="1356"/>
      <c r="AB101" s="1356"/>
      <c r="AC101" s="13"/>
      <c r="AD101" s="1356"/>
      <c r="AE101" s="1356"/>
      <c r="AF101" s="1356"/>
    </row>
    <row r="102" spans="1:32" x14ac:dyDescent="0.2">
      <c r="A102" s="1356"/>
      <c r="B102" s="1357"/>
      <c r="C102" s="1356"/>
      <c r="D102" s="1358"/>
      <c r="E102" s="1358"/>
      <c r="F102" s="1356"/>
      <c r="G102" s="1356"/>
      <c r="H102" s="1356"/>
      <c r="I102" s="1360"/>
      <c r="J102" s="1360"/>
      <c r="K102" s="1361"/>
      <c r="L102" s="1361"/>
      <c r="M102" s="1358"/>
      <c r="N102" s="1358"/>
      <c r="O102" s="1358"/>
      <c r="P102" s="1358"/>
      <c r="Q102" s="1356"/>
      <c r="R102" s="1356"/>
      <c r="U102" s="1358"/>
      <c r="V102" s="1356"/>
      <c r="W102" s="1356"/>
      <c r="X102" s="1356"/>
      <c r="Y102" s="1356"/>
      <c r="Z102" s="1356"/>
      <c r="AA102" s="1356"/>
      <c r="AB102" s="1356"/>
      <c r="AC102" s="13"/>
      <c r="AD102" s="1356"/>
      <c r="AE102" s="1356"/>
      <c r="AF102" s="1356"/>
    </row>
    <row r="103" spans="1:32" x14ac:dyDescent="0.2">
      <c r="A103" s="1356"/>
      <c r="B103" s="1357"/>
      <c r="C103" s="1356"/>
      <c r="D103" s="1358"/>
      <c r="E103" s="1358"/>
      <c r="F103" s="1356"/>
      <c r="G103" s="1356"/>
      <c r="H103" s="1356"/>
      <c r="I103" s="1360"/>
      <c r="J103" s="1360"/>
      <c r="K103" s="1361"/>
      <c r="L103" s="1361"/>
      <c r="M103" s="1358"/>
      <c r="N103" s="1358"/>
      <c r="O103" s="1358"/>
      <c r="P103" s="1358"/>
      <c r="Q103" s="1356"/>
      <c r="R103" s="1356"/>
      <c r="U103" s="1358"/>
      <c r="V103" s="1356"/>
      <c r="W103" s="1356"/>
      <c r="X103" s="1356"/>
      <c r="Y103" s="1356"/>
      <c r="Z103" s="1356"/>
      <c r="AA103" s="1356"/>
      <c r="AB103" s="1356"/>
      <c r="AC103" s="13"/>
      <c r="AD103" s="1356"/>
      <c r="AE103" s="1356"/>
      <c r="AF103" s="1356"/>
    </row>
    <row r="104" spans="1:32" x14ac:dyDescent="0.2">
      <c r="A104" s="1356"/>
      <c r="B104" s="1357"/>
      <c r="C104" s="1356"/>
      <c r="D104" s="1358"/>
      <c r="E104" s="1358"/>
      <c r="F104" s="1356"/>
      <c r="G104" s="1356"/>
      <c r="H104" s="1356"/>
      <c r="I104" s="1360"/>
      <c r="J104" s="1360"/>
      <c r="K104" s="1361"/>
      <c r="L104" s="1361"/>
      <c r="M104" s="1358"/>
      <c r="N104" s="1358"/>
      <c r="O104" s="1358"/>
      <c r="P104" s="1358"/>
      <c r="Q104" s="1356"/>
      <c r="R104" s="1356"/>
      <c r="U104" s="1358"/>
      <c r="V104" s="1356"/>
      <c r="W104" s="1356"/>
      <c r="X104" s="1356"/>
      <c r="Y104" s="1356"/>
      <c r="Z104" s="1356"/>
      <c r="AA104" s="1356"/>
      <c r="AB104" s="1356"/>
      <c r="AC104" s="13"/>
      <c r="AD104" s="1356"/>
      <c r="AE104" s="1356"/>
      <c r="AF104" s="1356"/>
    </row>
    <row r="105" spans="1:32" x14ac:dyDescent="0.2">
      <c r="A105" s="1356"/>
      <c r="B105" s="1357"/>
      <c r="C105" s="1356"/>
      <c r="D105" s="1358"/>
      <c r="E105" s="1358"/>
      <c r="F105" s="1356"/>
      <c r="G105" s="1356"/>
      <c r="H105" s="1356"/>
      <c r="I105" s="1360"/>
      <c r="J105" s="1360"/>
      <c r="K105" s="1361"/>
      <c r="L105" s="1361"/>
      <c r="M105" s="1358"/>
      <c r="N105" s="1358"/>
      <c r="O105" s="1358"/>
      <c r="P105" s="1358"/>
      <c r="Q105" s="1356"/>
      <c r="R105" s="1356"/>
      <c r="U105" s="1358"/>
      <c r="V105" s="1356"/>
      <c r="W105" s="1356"/>
      <c r="X105" s="1356"/>
      <c r="Y105" s="1356"/>
      <c r="Z105" s="1356"/>
      <c r="AA105" s="1356"/>
      <c r="AB105" s="1356"/>
      <c r="AC105" s="13"/>
      <c r="AD105" s="1356"/>
      <c r="AE105" s="1356"/>
      <c r="AF105" s="1356"/>
    </row>
    <row r="106" spans="1:32" x14ac:dyDescent="0.2">
      <c r="A106" s="1356"/>
      <c r="B106" s="1357"/>
      <c r="C106" s="1356"/>
      <c r="D106" s="1358"/>
      <c r="E106" s="1358"/>
      <c r="F106" s="1356"/>
      <c r="G106" s="1356"/>
      <c r="H106" s="1356"/>
      <c r="I106" s="1360"/>
      <c r="J106" s="1360"/>
      <c r="K106" s="1361"/>
      <c r="L106" s="1361"/>
      <c r="M106" s="1358"/>
      <c r="N106" s="1358"/>
      <c r="O106" s="1358"/>
      <c r="P106" s="1358"/>
      <c r="Q106" s="1356"/>
      <c r="R106" s="1356"/>
      <c r="U106" s="1358"/>
      <c r="V106" s="1356"/>
      <c r="W106" s="1356"/>
      <c r="X106" s="1356"/>
      <c r="Y106" s="1356"/>
      <c r="Z106" s="1356"/>
      <c r="AA106" s="1356"/>
      <c r="AB106" s="1356"/>
      <c r="AC106" s="13"/>
      <c r="AD106" s="1356"/>
      <c r="AE106" s="1356"/>
      <c r="AF106" s="1356"/>
    </row>
    <row r="107" spans="1:32" x14ac:dyDescent="0.2">
      <c r="A107" s="1356"/>
      <c r="B107" s="1357"/>
      <c r="C107" s="1356"/>
      <c r="D107" s="1358"/>
      <c r="E107" s="1358"/>
      <c r="F107" s="1356"/>
      <c r="G107" s="1356"/>
      <c r="H107" s="1356"/>
      <c r="I107" s="1360"/>
      <c r="J107" s="1360"/>
      <c r="K107" s="1361"/>
      <c r="L107" s="1361"/>
      <c r="M107" s="1358"/>
      <c r="N107" s="1358"/>
      <c r="O107" s="1358"/>
      <c r="P107" s="1358"/>
      <c r="Q107" s="1356"/>
      <c r="R107" s="1356"/>
      <c r="U107" s="1358"/>
      <c r="V107" s="1356"/>
      <c r="W107" s="1356"/>
      <c r="X107" s="1356"/>
      <c r="Y107" s="1356"/>
      <c r="Z107" s="1356"/>
      <c r="AA107" s="1356"/>
      <c r="AB107" s="1356"/>
      <c r="AC107" s="13"/>
      <c r="AD107" s="1356"/>
      <c r="AE107" s="1356"/>
      <c r="AF107" s="1356"/>
    </row>
    <row r="108" spans="1:32" x14ac:dyDescent="0.2">
      <c r="A108" s="1356"/>
      <c r="B108" s="1357"/>
      <c r="C108" s="1356"/>
      <c r="D108" s="1358"/>
      <c r="E108" s="1358"/>
      <c r="F108" s="1356"/>
      <c r="G108" s="1356"/>
      <c r="H108" s="1356"/>
      <c r="I108" s="1360"/>
      <c r="J108" s="1360"/>
      <c r="K108" s="1361"/>
      <c r="L108" s="1361"/>
      <c r="M108" s="1358"/>
      <c r="N108" s="1358"/>
      <c r="O108" s="1358"/>
      <c r="P108" s="1358"/>
      <c r="Q108" s="1356"/>
      <c r="R108" s="1356"/>
      <c r="U108" s="1358"/>
      <c r="V108" s="1356"/>
      <c r="W108" s="1356"/>
      <c r="X108" s="1356"/>
      <c r="Y108" s="1356"/>
      <c r="Z108" s="1356"/>
      <c r="AA108" s="1356"/>
      <c r="AB108" s="1356"/>
      <c r="AC108" s="13"/>
      <c r="AD108" s="1356"/>
      <c r="AE108" s="1356"/>
      <c r="AF108" s="1356"/>
    </row>
    <row r="109" spans="1:32" x14ac:dyDescent="0.2">
      <c r="A109" s="1356"/>
      <c r="B109" s="1357"/>
      <c r="C109" s="1356"/>
      <c r="D109" s="1358"/>
      <c r="E109" s="1358"/>
      <c r="F109" s="1356"/>
      <c r="G109" s="1356"/>
      <c r="H109" s="1356"/>
      <c r="I109" s="1360"/>
      <c r="J109" s="1360"/>
      <c r="K109" s="1361"/>
      <c r="L109" s="1361"/>
      <c r="M109" s="1358"/>
      <c r="N109" s="1358"/>
      <c r="O109" s="1358"/>
      <c r="P109" s="1358"/>
      <c r="Q109" s="1356"/>
      <c r="R109" s="1356"/>
      <c r="U109" s="1358"/>
      <c r="V109" s="1356"/>
      <c r="W109" s="1356"/>
      <c r="X109" s="1356"/>
      <c r="Y109" s="1356"/>
      <c r="Z109" s="1356"/>
      <c r="AA109" s="1356"/>
      <c r="AB109" s="1356"/>
      <c r="AC109" s="13"/>
      <c r="AD109" s="1356"/>
      <c r="AE109" s="1356"/>
      <c r="AF109" s="1356"/>
    </row>
    <row r="110" spans="1:32" x14ac:dyDescent="0.2">
      <c r="A110" s="1356"/>
      <c r="B110" s="1357"/>
      <c r="C110" s="1356"/>
      <c r="D110" s="1358"/>
      <c r="E110" s="1358"/>
      <c r="F110" s="1356"/>
      <c r="G110" s="1356"/>
      <c r="H110" s="1356"/>
      <c r="I110" s="1360"/>
      <c r="J110" s="1360"/>
      <c r="K110" s="1361"/>
      <c r="L110" s="1361"/>
      <c r="M110" s="1358"/>
      <c r="N110" s="1358"/>
      <c r="O110" s="1358"/>
      <c r="P110" s="1358"/>
      <c r="Q110" s="1356"/>
      <c r="R110" s="1356"/>
      <c r="U110" s="1358"/>
      <c r="V110" s="1356"/>
      <c r="W110" s="1356"/>
      <c r="X110" s="1356"/>
      <c r="Y110" s="1356"/>
      <c r="Z110" s="1356"/>
      <c r="AA110" s="1356"/>
      <c r="AB110" s="1356"/>
      <c r="AC110" s="13"/>
      <c r="AD110" s="1356"/>
      <c r="AE110" s="1356"/>
      <c r="AF110" s="1356"/>
    </row>
    <row r="111" spans="1:32" x14ac:dyDescent="0.2">
      <c r="A111" s="1356"/>
      <c r="B111" s="1357"/>
      <c r="C111" s="1356"/>
      <c r="D111" s="1358"/>
      <c r="E111" s="1358"/>
      <c r="F111" s="1356"/>
      <c r="G111" s="1356"/>
      <c r="H111" s="1356"/>
      <c r="I111" s="1360"/>
      <c r="J111" s="1360"/>
      <c r="K111" s="1361"/>
      <c r="L111" s="1361"/>
      <c r="M111" s="1358"/>
      <c r="N111" s="1358"/>
      <c r="O111" s="1358"/>
      <c r="P111" s="1358"/>
      <c r="Q111" s="1356"/>
      <c r="R111" s="1356"/>
      <c r="U111" s="1358"/>
      <c r="V111" s="1356"/>
      <c r="W111" s="1356"/>
      <c r="X111" s="1356"/>
      <c r="Y111" s="1356"/>
      <c r="Z111" s="1356"/>
      <c r="AA111" s="1356"/>
      <c r="AB111" s="1356"/>
      <c r="AC111" s="13"/>
      <c r="AD111" s="1356"/>
      <c r="AE111" s="1356"/>
      <c r="AF111" s="1356"/>
    </row>
    <row r="112" spans="1:32" x14ac:dyDescent="0.2">
      <c r="A112" s="1356"/>
      <c r="B112" s="1357"/>
      <c r="C112" s="1356"/>
      <c r="D112" s="1358"/>
      <c r="E112" s="1358"/>
      <c r="F112" s="1356"/>
      <c r="G112" s="1356"/>
      <c r="H112" s="1356"/>
      <c r="I112" s="1360"/>
      <c r="J112" s="1360"/>
      <c r="K112" s="1361"/>
      <c r="L112" s="1361"/>
      <c r="M112" s="1358"/>
      <c r="N112" s="1358"/>
      <c r="O112" s="1358"/>
      <c r="P112" s="1358"/>
      <c r="Q112" s="1356"/>
      <c r="R112" s="1356"/>
      <c r="U112" s="1358"/>
      <c r="V112" s="1356"/>
      <c r="W112" s="1356"/>
      <c r="X112" s="1356"/>
      <c r="Y112" s="1356"/>
      <c r="Z112" s="1356"/>
      <c r="AA112" s="1356"/>
      <c r="AB112" s="1356"/>
      <c r="AC112" s="13"/>
      <c r="AD112" s="1356"/>
      <c r="AE112" s="1356"/>
      <c r="AF112" s="1356"/>
    </row>
    <row r="113" spans="1:32" x14ac:dyDescent="0.2">
      <c r="A113" s="1356"/>
      <c r="B113" s="1357"/>
      <c r="C113" s="1356"/>
      <c r="D113" s="1358"/>
      <c r="E113" s="1358"/>
      <c r="F113" s="1356"/>
      <c r="G113" s="1356"/>
      <c r="H113" s="1356"/>
      <c r="I113" s="1360"/>
      <c r="J113" s="1360"/>
      <c r="K113" s="1361"/>
      <c r="L113" s="1361"/>
      <c r="M113" s="1358"/>
      <c r="N113" s="1358"/>
      <c r="O113" s="1358"/>
      <c r="P113" s="1358"/>
      <c r="Q113" s="1356"/>
      <c r="R113" s="1356"/>
      <c r="U113" s="1358"/>
      <c r="V113" s="1356"/>
      <c r="W113" s="1356"/>
      <c r="X113" s="1356"/>
      <c r="Y113" s="1356"/>
      <c r="Z113" s="1356"/>
      <c r="AA113" s="1356"/>
      <c r="AB113" s="1356"/>
      <c r="AC113" s="13"/>
      <c r="AD113" s="1356"/>
      <c r="AE113" s="1356"/>
      <c r="AF113" s="1356"/>
    </row>
    <row r="114" spans="1:32" x14ac:dyDescent="0.2">
      <c r="A114" s="1356"/>
      <c r="B114" s="1357"/>
      <c r="C114" s="1356"/>
      <c r="D114" s="1358"/>
      <c r="E114" s="1358"/>
      <c r="F114" s="1356"/>
      <c r="G114" s="1356"/>
      <c r="H114" s="1356"/>
      <c r="I114" s="1360"/>
      <c r="J114" s="1360"/>
      <c r="K114" s="1361"/>
      <c r="L114" s="1361"/>
      <c r="M114" s="1358"/>
      <c r="N114" s="1358"/>
      <c r="O114" s="1358"/>
      <c r="P114" s="1358"/>
      <c r="Q114" s="1356"/>
      <c r="R114" s="1356"/>
      <c r="U114" s="1358"/>
      <c r="V114" s="1356"/>
      <c r="W114" s="1356"/>
      <c r="X114" s="1356"/>
      <c r="Y114" s="1356"/>
      <c r="Z114" s="1356"/>
      <c r="AA114" s="1356"/>
      <c r="AB114" s="1356"/>
      <c r="AC114" s="13"/>
      <c r="AD114" s="1356"/>
      <c r="AE114" s="1356"/>
      <c r="AF114" s="1356"/>
    </row>
    <row r="115" spans="1:32" x14ac:dyDescent="0.2">
      <c r="A115" s="1356"/>
      <c r="B115" s="1357"/>
      <c r="C115" s="1356"/>
      <c r="D115" s="1358"/>
      <c r="E115" s="1358"/>
      <c r="F115" s="1356"/>
      <c r="G115" s="1356"/>
      <c r="H115" s="1356"/>
      <c r="I115" s="1360"/>
      <c r="J115" s="1360"/>
      <c r="K115" s="1361"/>
      <c r="L115" s="1361"/>
      <c r="M115" s="1358"/>
      <c r="N115" s="1358"/>
      <c r="O115" s="1358"/>
      <c r="P115" s="1358"/>
      <c r="Q115" s="1356"/>
      <c r="R115" s="1356"/>
      <c r="U115" s="1358"/>
      <c r="V115" s="1356"/>
      <c r="W115" s="1356"/>
      <c r="X115" s="1356"/>
      <c r="Y115" s="1356"/>
      <c r="Z115" s="1356"/>
      <c r="AA115" s="1356"/>
      <c r="AB115" s="1356"/>
      <c r="AC115" s="13"/>
      <c r="AD115" s="1356"/>
      <c r="AE115" s="1356"/>
      <c r="AF115" s="1356"/>
    </row>
    <row r="116" spans="1:32" x14ac:dyDescent="0.2">
      <c r="A116" s="1356"/>
      <c r="B116" s="1357"/>
      <c r="C116" s="1356"/>
      <c r="D116" s="1358"/>
      <c r="E116" s="1358"/>
      <c r="F116" s="1356"/>
      <c r="G116" s="1356"/>
      <c r="H116" s="1356"/>
      <c r="I116" s="1360"/>
      <c r="J116" s="1360"/>
      <c r="K116" s="1361"/>
      <c r="L116" s="1361"/>
      <c r="M116" s="1358"/>
      <c r="N116" s="1358"/>
      <c r="O116" s="1358"/>
      <c r="P116" s="1358"/>
      <c r="Q116" s="1356"/>
      <c r="R116" s="1356"/>
      <c r="U116" s="1358"/>
      <c r="V116" s="1356"/>
      <c r="W116" s="1356"/>
      <c r="X116" s="1356"/>
      <c r="Y116" s="1356"/>
      <c r="Z116" s="1356"/>
      <c r="AA116" s="1356"/>
      <c r="AB116" s="1356"/>
      <c r="AC116" s="13"/>
      <c r="AD116" s="1356"/>
      <c r="AE116" s="1356"/>
      <c r="AF116" s="1356"/>
    </row>
    <row r="117" spans="1:32" x14ac:dyDescent="0.2">
      <c r="A117" s="1356"/>
      <c r="B117" s="1357"/>
      <c r="C117" s="1356"/>
      <c r="D117" s="1358"/>
      <c r="E117" s="1358"/>
      <c r="F117" s="1356"/>
      <c r="G117" s="1356"/>
      <c r="H117" s="1356"/>
      <c r="I117" s="1360"/>
      <c r="J117" s="1360"/>
      <c r="K117" s="1361"/>
      <c r="L117" s="1361"/>
      <c r="M117" s="1358"/>
      <c r="N117" s="1358"/>
      <c r="O117" s="1358"/>
      <c r="P117" s="1358"/>
      <c r="Q117" s="1356"/>
      <c r="R117" s="1356"/>
      <c r="U117" s="1358"/>
      <c r="V117" s="1356"/>
      <c r="W117" s="1356"/>
      <c r="X117" s="1356"/>
      <c r="Y117" s="1356"/>
      <c r="Z117" s="1356"/>
      <c r="AA117" s="1356"/>
      <c r="AB117" s="1356"/>
      <c r="AC117" s="13"/>
      <c r="AD117" s="1356"/>
      <c r="AE117" s="1356"/>
      <c r="AF117" s="1356"/>
    </row>
    <row r="118" spans="1:32" x14ac:dyDescent="0.2">
      <c r="A118" s="1356"/>
      <c r="B118" s="1357"/>
      <c r="C118" s="1356"/>
      <c r="D118" s="1358"/>
      <c r="E118" s="1358"/>
      <c r="F118" s="1356"/>
      <c r="G118" s="1356"/>
      <c r="H118" s="1356"/>
      <c r="I118" s="1360"/>
      <c r="J118" s="1360"/>
      <c r="K118" s="1361"/>
      <c r="L118" s="1361"/>
      <c r="M118" s="1358"/>
      <c r="N118" s="1358"/>
      <c r="O118" s="1358"/>
      <c r="P118" s="1358"/>
      <c r="Q118" s="1356"/>
      <c r="R118" s="1356"/>
      <c r="U118" s="1358"/>
      <c r="V118" s="1356"/>
      <c r="W118" s="1356"/>
      <c r="X118" s="1356"/>
      <c r="Y118" s="1356"/>
      <c r="Z118" s="1356"/>
      <c r="AA118" s="1356"/>
      <c r="AB118" s="1356"/>
      <c r="AC118" s="13"/>
      <c r="AD118" s="1356"/>
      <c r="AE118" s="1356"/>
      <c r="AF118" s="1356"/>
    </row>
    <row r="119" spans="1:32" x14ac:dyDescent="0.2">
      <c r="A119" s="1356"/>
      <c r="B119" s="1357"/>
      <c r="C119" s="1356"/>
      <c r="D119" s="1358"/>
      <c r="E119" s="1358"/>
      <c r="F119" s="1356"/>
      <c r="G119" s="1356"/>
      <c r="H119" s="1356"/>
      <c r="I119" s="1360"/>
      <c r="J119" s="1360"/>
      <c r="K119" s="1361"/>
      <c r="L119" s="1361"/>
      <c r="M119" s="1358"/>
      <c r="N119" s="1358"/>
      <c r="O119" s="1358"/>
      <c r="P119" s="1358"/>
      <c r="Q119" s="1356"/>
      <c r="R119" s="1356"/>
      <c r="U119" s="1358"/>
      <c r="V119" s="1356"/>
      <c r="W119" s="1356"/>
      <c r="X119" s="1356"/>
      <c r="Y119" s="1356"/>
      <c r="Z119" s="1356"/>
      <c r="AA119" s="1356"/>
      <c r="AB119" s="1356"/>
      <c r="AC119" s="13"/>
      <c r="AD119" s="1356"/>
      <c r="AE119" s="1356"/>
      <c r="AF119" s="1356"/>
    </row>
    <row r="120" spans="1:32" x14ac:dyDescent="0.2">
      <c r="A120" s="1356"/>
      <c r="B120" s="1357"/>
      <c r="C120" s="1356"/>
      <c r="D120" s="1358"/>
      <c r="E120" s="1358"/>
      <c r="F120" s="1356"/>
      <c r="G120" s="1356"/>
      <c r="H120" s="1356"/>
      <c r="I120" s="1360"/>
      <c r="J120" s="1360"/>
      <c r="K120" s="1361"/>
      <c r="L120" s="1361"/>
      <c r="M120" s="1358"/>
      <c r="N120" s="1358"/>
      <c r="O120" s="1358"/>
      <c r="P120" s="1358"/>
      <c r="Q120" s="1356"/>
      <c r="R120" s="1356"/>
      <c r="U120" s="1358"/>
      <c r="V120" s="1356"/>
      <c r="W120" s="1356"/>
      <c r="X120" s="1356"/>
      <c r="Y120" s="1356"/>
      <c r="Z120" s="1356"/>
      <c r="AA120" s="1356"/>
      <c r="AB120" s="1356"/>
      <c r="AC120" s="13"/>
      <c r="AD120" s="1356"/>
      <c r="AE120" s="1356"/>
      <c r="AF120" s="1356"/>
    </row>
    <row r="121" spans="1:32" x14ac:dyDescent="0.2">
      <c r="A121" s="1356"/>
      <c r="B121" s="1357"/>
      <c r="C121" s="1356"/>
      <c r="D121" s="1358"/>
      <c r="E121" s="1358"/>
      <c r="F121" s="1356"/>
      <c r="G121" s="1356"/>
      <c r="H121" s="1356"/>
      <c r="I121" s="1360"/>
      <c r="J121" s="1360"/>
      <c r="K121" s="1361"/>
      <c r="L121" s="1361"/>
      <c r="M121" s="1358"/>
      <c r="N121" s="1358"/>
      <c r="O121" s="1358"/>
      <c r="P121" s="1358"/>
      <c r="Q121" s="1356"/>
      <c r="R121" s="1356"/>
      <c r="U121" s="1358"/>
      <c r="V121" s="1356"/>
      <c r="W121" s="1356"/>
      <c r="X121" s="1356"/>
      <c r="Y121" s="1356"/>
      <c r="Z121" s="1356"/>
      <c r="AA121" s="1356"/>
      <c r="AB121" s="1356"/>
      <c r="AC121" s="13"/>
      <c r="AD121" s="1356"/>
      <c r="AE121" s="1356"/>
      <c r="AF121" s="1356"/>
    </row>
    <row r="122" spans="1:32" x14ac:dyDescent="0.2">
      <c r="A122" s="1356"/>
      <c r="B122" s="1357"/>
      <c r="C122" s="1356"/>
      <c r="D122" s="1358"/>
      <c r="E122" s="1358"/>
      <c r="F122" s="1356"/>
      <c r="G122" s="1356"/>
      <c r="H122" s="1356"/>
      <c r="I122" s="1360"/>
      <c r="J122" s="1360"/>
      <c r="K122" s="1361"/>
      <c r="L122" s="1361"/>
      <c r="M122" s="1358"/>
      <c r="N122" s="1358"/>
      <c r="O122" s="1358"/>
      <c r="P122" s="1358"/>
      <c r="Q122" s="1356"/>
      <c r="R122" s="1356"/>
      <c r="U122" s="1358"/>
      <c r="V122" s="1356"/>
      <c r="W122" s="1356"/>
      <c r="X122" s="1356"/>
      <c r="Y122" s="1356"/>
      <c r="Z122" s="1356"/>
      <c r="AA122" s="1356"/>
      <c r="AB122" s="1356"/>
      <c r="AC122" s="13"/>
      <c r="AD122" s="1356"/>
      <c r="AE122" s="1356"/>
      <c r="AF122" s="1356"/>
    </row>
    <row r="123" spans="1:32" x14ac:dyDescent="0.2">
      <c r="A123" s="1356"/>
      <c r="B123" s="1357"/>
      <c r="C123" s="1356"/>
      <c r="D123" s="1358"/>
      <c r="E123" s="1358"/>
      <c r="F123" s="1356"/>
      <c r="G123" s="1356"/>
      <c r="H123" s="1356"/>
      <c r="I123" s="1360"/>
      <c r="J123" s="1360"/>
      <c r="K123" s="1361"/>
      <c r="L123" s="1361"/>
      <c r="M123" s="1358"/>
      <c r="N123" s="1358"/>
      <c r="O123" s="1358"/>
      <c r="P123" s="1358"/>
      <c r="Q123" s="1356"/>
      <c r="R123" s="1356"/>
      <c r="U123" s="1358"/>
      <c r="V123" s="1356"/>
      <c r="W123" s="1356"/>
      <c r="X123" s="1356"/>
      <c r="Y123" s="1356"/>
      <c r="Z123" s="1356"/>
      <c r="AA123" s="1356"/>
      <c r="AB123" s="1356"/>
      <c r="AC123" s="13"/>
      <c r="AD123" s="1356"/>
      <c r="AE123" s="1356"/>
      <c r="AF123" s="1356"/>
    </row>
    <row r="124" spans="1:32" x14ac:dyDescent="0.2">
      <c r="A124" s="1356"/>
      <c r="B124" s="1357"/>
      <c r="C124" s="1356"/>
      <c r="D124" s="1358"/>
      <c r="E124" s="1358"/>
      <c r="F124" s="1356"/>
      <c r="G124" s="1356"/>
      <c r="H124" s="1356"/>
      <c r="I124" s="1360"/>
      <c r="J124" s="1360"/>
      <c r="K124" s="1361"/>
      <c r="L124" s="1361"/>
      <c r="M124" s="1358"/>
      <c r="N124" s="1358"/>
      <c r="O124" s="1358"/>
      <c r="P124" s="1358"/>
      <c r="Q124" s="1356"/>
      <c r="R124" s="1356"/>
      <c r="U124" s="1358"/>
      <c r="V124" s="1356"/>
      <c r="W124" s="1356"/>
      <c r="X124" s="1356"/>
      <c r="Y124" s="1356"/>
      <c r="Z124" s="1356"/>
      <c r="AA124" s="1356"/>
      <c r="AB124" s="1356"/>
      <c r="AC124" s="13"/>
      <c r="AD124" s="1356"/>
      <c r="AE124" s="1356"/>
      <c r="AF124" s="1356"/>
    </row>
    <row r="125" spans="1:32" x14ac:dyDescent="0.2">
      <c r="A125" s="1356"/>
      <c r="B125" s="1357"/>
      <c r="C125" s="1356"/>
      <c r="D125" s="1358"/>
      <c r="E125" s="1358"/>
      <c r="F125" s="1356"/>
      <c r="G125" s="1356"/>
      <c r="H125" s="1356"/>
      <c r="I125" s="1360"/>
      <c r="J125" s="1360"/>
      <c r="K125" s="1361"/>
      <c r="L125" s="1361"/>
      <c r="M125" s="1358"/>
      <c r="N125" s="1358"/>
      <c r="O125" s="1358"/>
      <c r="P125" s="1358"/>
      <c r="Q125" s="1356"/>
      <c r="R125" s="1356"/>
      <c r="U125" s="1358"/>
      <c r="V125" s="1356"/>
      <c r="W125" s="1356"/>
      <c r="X125" s="1356"/>
      <c r="Y125" s="1356"/>
      <c r="Z125" s="1356"/>
      <c r="AA125" s="1356"/>
      <c r="AB125" s="1356"/>
      <c r="AC125" s="13"/>
      <c r="AD125" s="1356"/>
      <c r="AE125" s="1356"/>
      <c r="AF125" s="1356"/>
    </row>
    <row r="126" spans="1:32" x14ac:dyDescent="0.2">
      <c r="A126" s="1356"/>
      <c r="B126" s="1357"/>
      <c r="C126" s="1356"/>
      <c r="D126" s="1358"/>
      <c r="E126" s="1358"/>
      <c r="F126" s="1356"/>
      <c r="G126" s="1356"/>
      <c r="H126" s="1356"/>
      <c r="I126" s="1360"/>
      <c r="J126" s="1360"/>
      <c r="K126" s="1361"/>
      <c r="L126" s="1361"/>
      <c r="M126" s="1358"/>
      <c r="N126" s="1358"/>
      <c r="O126" s="1358"/>
      <c r="P126" s="1358"/>
      <c r="Q126" s="1356"/>
      <c r="R126" s="1356"/>
      <c r="U126" s="1358"/>
      <c r="V126" s="1356"/>
      <c r="W126" s="1356"/>
      <c r="X126" s="1356"/>
      <c r="Y126" s="1356"/>
      <c r="Z126" s="1356"/>
      <c r="AA126" s="1356"/>
      <c r="AB126" s="1356"/>
      <c r="AC126" s="13"/>
      <c r="AD126" s="1356"/>
      <c r="AE126" s="1356"/>
      <c r="AF126" s="1356"/>
    </row>
    <row r="127" spans="1:32" x14ac:dyDescent="0.2">
      <c r="A127" s="1356"/>
      <c r="B127" s="1357"/>
      <c r="C127" s="1356"/>
      <c r="D127" s="1358"/>
      <c r="E127" s="1358"/>
      <c r="F127" s="1356"/>
      <c r="G127" s="1356"/>
      <c r="H127" s="1356"/>
      <c r="I127" s="1360"/>
      <c r="J127" s="1360"/>
      <c r="K127" s="1361"/>
      <c r="L127" s="1361"/>
      <c r="M127" s="1358"/>
      <c r="N127" s="1358"/>
      <c r="O127" s="1358"/>
      <c r="P127" s="1358"/>
      <c r="Q127" s="1356"/>
      <c r="R127" s="1356"/>
      <c r="U127" s="1358"/>
      <c r="V127" s="1356"/>
      <c r="W127" s="1356"/>
      <c r="X127" s="1356"/>
      <c r="Y127" s="1356"/>
      <c r="Z127" s="1356"/>
      <c r="AA127" s="1356"/>
      <c r="AB127" s="1356"/>
      <c r="AC127" s="13"/>
      <c r="AD127" s="1356"/>
      <c r="AE127" s="1356"/>
      <c r="AF127" s="1356"/>
    </row>
    <row r="128" spans="1:32" x14ac:dyDescent="0.2">
      <c r="A128" s="1356"/>
      <c r="B128" s="1357"/>
      <c r="C128" s="1356"/>
      <c r="D128" s="1358"/>
      <c r="E128" s="1358"/>
      <c r="F128" s="1356"/>
      <c r="G128" s="1356"/>
      <c r="H128" s="1356"/>
      <c r="I128" s="1360"/>
      <c r="J128" s="1360"/>
      <c r="K128" s="1361"/>
      <c r="L128" s="1361"/>
      <c r="M128" s="1358"/>
      <c r="N128" s="1358"/>
      <c r="O128" s="1358"/>
      <c r="P128" s="1358"/>
      <c r="Q128" s="1356"/>
      <c r="R128" s="1356"/>
      <c r="U128" s="1358"/>
      <c r="V128" s="1356"/>
      <c r="W128" s="1356"/>
      <c r="X128" s="1356"/>
      <c r="Y128" s="1356"/>
      <c r="Z128" s="1356"/>
      <c r="AA128" s="1356"/>
      <c r="AB128" s="1356"/>
      <c r="AC128" s="13"/>
      <c r="AD128" s="1356"/>
      <c r="AE128" s="1356"/>
      <c r="AF128" s="1356"/>
    </row>
    <row r="129" spans="1:32" x14ac:dyDescent="0.2">
      <c r="A129" s="1356"/>
      <c r="B129" s="1357"/>
      <c r="C129" s="1356"/>
      <c r="D129" s="1358"/>
      <c r="E129" s="1358"/>
      <c r="F129" s="1356"/>
      <c r="G129" s="1356"/>
      <c r="H129" s="1356"/>
      <c r="I129" s="1360"/>
      <c r="J129" s="1360"/>
      <c r="K129" s="1361"/>
      <c r="L129" s="1361"/>
      <c r="M129" s="1358"/>
      <c r="N129" s="1358"/>
      <c r="O129" s="1358"/>
      <c r="P129" s="1358"/>
      <c r="Q129" s="1356"/>
      <c r="R129" s="1356"/>
      <c r="U129" s="1358"/>
      <c r="V129" s="1356"/>
      <c r="W129" s="1356"/>
      <c r="X129" s="1356"/>
      <c r="Y129" s="1356"/>
      <c r="Z129" s="1356"/>
      <c r="AA129" s="1356"/>
      <c r="AB129" s="1356"/>
      <c r="AC129" s="13"/>
      <c r="AD129" s="1356"/>
      <c r="AE129" s="1356"/>
      <c r="AF129" s="1356"/>
    </row>
    <row r="130" spans="1:32" x14ac:dyDescent="0.2">
      <c r="A130" s="1356"/>
      <c r="B130" s="1357"/>
      <c r="C130" s="1356"/>
      <c r="D130" s="1358"/>
      <c r="E130" s="1358"/>
      <c r="F130" s="1356"/>
      <c r="G130" s="1356"/>
      <c r="H130" s="1356"/>
      <c r="I130" s="1360"/>
      <c r="J130" s="1360"/>
      <c r="K130" s="1361"/>
      <c r="L130" s="1361"/>
      <c r="M130" s="1358"/>
      <c r="N130" s="1358"/>
      <c r="O130" s="1358"/>
      <c r="P130" s="1358"/>
      <c r="Q130" s="1356"/>
      <c r="R130" s="1356"/>
      <c r="U130" s="1358"/>
      <c r="V130" s="1356"/>
      <c r="W130" s="1356"/>
      <c r="X130" s="1356"/>
      <c r="Y130" s="1356"/>
      <c r="Z130" s="1356"/>
      <c r="AA130" s="1356"/>
      <c r="AB130" s="1356"/>
      <c r="AC130" s="13"/>
      <c r="AD130" s="1356"/>
      <c r="AE130" s="1356"/>
      <c r="AF130" s="1356"/>
    </row>
    <row r="131" spans="1:32" x14ac:dyDescent="0.2">
      <c r="A131" s="1356"/>
      <c r="B131" s="1357"/>
      <c r="C131" s="1356"/>
      <c r="D131" s="1358"/>
      <c r="E131" s="1358"/>
      <c r="F131" s="1356"/>
      <c r="G131" s="1356"/>
      <c r="H131" s="1356"/>
      <c r="I131" s="1360"/>
      <c r="J131" s="1360"/>
      <c r="K131" s="1361"/>
      <c r="L131" s="1361"/>
      <c r="M131" s="1358"/>
      <c r="N131" s="1358"/>
      <c r="O131" s="1358"/>
      <c r="P131" s="1358"/>
      <c r="Q131" s="1356"/>
      <c r="R131" s="1356"/>
      <c r="U131" s="1358"/>
      <c r="V131" s="1356"/>
      <c r="W131" s="1356"/>
      <c r="X131" s="1356"/>
      <c r="Y131" s="1356"/>
      <c r="Z131" s="1356"/>
      <c r="AA131" s="1356"/>
      <c r="AB131" s="1356"/>
      <c r="AC131" s="13"/>
      <c r="AD131" s="1356"/>
      <c r="AE131" s="1356"/>
      <c r="AF131" s="1356"/>
    </row>
    <row r="132" spans="1:32" x14ac:dyDescent="0.2">
      <c r="A132" s="1356"/>
      <c r="B132" s="1357"/>
      <c r="C132" s="1356"/>
      <c r="D132" s="1358"/>
      <c r="E132" s="1358"/>
      <c r="F132" s="1356"/>
      <c r="G132" s="1356"/>
      <c r="H132" s="1356"/>
      <c r="I132" s="1360"/>
      <c r="J132" s="1360"/>
      <c r="K132" s="1361"/>
      <c r="L132" s="1361"/>
      <c r="M132" s="1358"/>
      <c r="N132" s="1358"/>
      <c r="O132" s="1358"/>
      <c r="P132" s="1358"/>
      <c r="Q132" s="1356"/>
      <c r="R132" s="1356"/>
      <c r="U132" s="1358"/>
      <c r="V132" s="1356"/>
      <c r="W132" s="1356"/>
      <c r="X132" s="1356"/>
      <c r="Y132" s="1356"/>
      <c r="Z132" s="1356"/>
      <c r="AA132" s="1356"/>
      <c r="AB132" s="1356"/>
      <c r="AC132" s="13"/>
      <c r="AD132" s="1356"/>
      <c r="AE132" s="1356"/>
      <c r="AF132" s="1356"/>
    </row>
    <row r="133" spans="1:32" x14ac:dyDescent="0.2">
      <c r="A133" s="1356"/>
      <c r="B133" s="1357"/>
      <c r="C133" s="1356"/>
      <c r="D133" s="1358"/>
      <c r="E133" s="1358"/>
      <c r="F133" s="1356"/>
      <c r="G133" s="1356"/>
      <c r="H133" s="1356"/>
      <c r="I133" s="1360"/>
      <c r="J133" s="1360"/>
      <c r="K133" s="1361"/>
      <c r="L133" s="1361"/>
      <c r="M133" s="1358"/>
      <c r="N133" s="1358"/>
      <c r="O133" s="1358"/>
      <c r="P133" s="1358"/>
      <c r="Q133" s="1356"/>
      <c r="R133" s="1356"/>
      <c r="U133" s="1358"/>
      <c r="V133" s="1356"/>
      <c r="W133" s="1356"/>
      <c r="X133" s="1356"/>
      <c r="Y133" s="1356"/>
      <c r="Z133" s="1356"/>
      <c r="AA133" s="1356"/>
      <c r="AB133" s="1356"/>
      <c r="AC133" s="13"/>
      <c r="AD133" s="1356"/>
      <c r="AE133" s="1356"/>
      <c r="AF133" s="1356"/>
    </row>
    <row r="134" spans="1:32" x14ac:dyDescent="0.2">
      <c r="A134" s="1356"/>
      <c r="B134" s="1357"/>
      <c r="C134" s="1356"/>
      <c r="D134" s="1358"/>
      <c r="E134" s="1358"/>
      <c r="F134" s="1356"/>
      <c r="G134" s="1356"/>
      <c r="H134" s="1356"/>
      <c r="I134" s="1360"/>
      <c r="J134" s="1360"/>
      <c r="K134" s="1361"/>
      <c r="L134" s="1361"/>
      <c r="M134" s="1358"/>
      <c r="N134" s="1358"/>
      <c r="O134" s="1358"/>
      <c r="P134" s="1358"/>
      <c r="Q134" s="1356"/>
      <c r="R134" s="1356"/>
      <c r="U134" s="1358"/>
      <c r="V134" s="1356"/>
      <c r="W134" s="1356"/>
      <c r="X134" s="1356"/>
      <c r="Y134" s="1356"/>
      <c r="Z134" s="1356"/>
      <c r="AA134" s="1356"/>
      <c r="AB134" s="1356"/>
      <c r="AC134" s="13"/>
      <c r="AD134" s="1356"/>
      <c r="AE134" s="1356"/>
      <c r="AF134" s="1356"/>
    </row>
    <row r="135" spans="1:32" x14ac:dyDescent="0.2">
      <c r="A135" s="1356"/>
      <c r="B135" s="1357"/>
      <c r="C135" s="1356"/>
      <c r="D135" s="1358"/>
      <c r="E135" s="1358"/>
      <c r="F135" s="1356"/>
      <c r="G135" s="1356"/>
      <c r="H135" s="1356"/>
      <c r="I135" s="1360"/>
      <c r="J135" s="1360"/>
      <c r="K135" s="1361"/>
      <c r="L135" s="1361"/>
      <c r="M135" s="1358"/>
      <c r="N135" s="1358"/>
      <c r="O135" s="1358"/>
      <c r="P135" s="1358"/>
      <c r="Q135" s="1356"/>
      <c r="R135" s="1356"/>
      <c r="U135" s="1358"/>
      <c r="V135" s="1356"/>
      <c r="W135" s="1356"/>
      <c r="X135" s="1356"/>
      <c r="Y135" s="1356"/>
      <c r="Z135" s="1356"/>
      <c r="AA135" s="1356"/>
      <c r="AB135" s="1356"/>
      <c r="AC135" s="13"/>
      <c r="AD135" s="1356"/>
      <c r="AE135" s="1356"/>
      <c r="AF135" s="1356"/>
    </row>
    <row r="136" spans="1:32" x14ac:dyDescent="0.2">
      <c r="A136" s="1356"/>
      <c r="B136" s="1357"/>
      <c r="C136" s="1356"/>
      <c r="D136" s="1358"/>
      <c r="E136" s="1358"/>
      <c r="F136" s="1356"/>
      <c r="G136" s="1356"/>
      <c r="H136" s="1356"/>
      <c r="I136" s="1360"/>
      <c r="J136" s="1360"/>
      <c r="K136" s="1361"/>
      <c r="L136" s="1361"/>
      <c r="M136" s="1358"/>
      <c r="N136" s="1358"/>
      <c r="O136" s="1358"/>
      <c r="P136" s="1358"/>
      <c r="Q136" s="1356"/>
      <c r="R136" s="1356"/>
      <c r="U136" s="1358"/>
      <c r="V136" s="1356"/>
      <c r="W136" s="1356"/>
      <c r="X136" s="1356"/>
      <c r="Y136" s="1356"/>
      <c r="Z136" s="1356"/>
      <c r="AA136" s="1356"/>
      <c r="AB136" s="1356"/>
      <c r="AC136" s="13"/>
      <c r="AD136" s="1356"/>
      <c r="AE136" s="1356"/>
      <c r="AF136" s="1356"/>
    </row>
    <row r="137" spans="1:32" x14ac:dyDescent="0.2">
      <c r="A137" s="1356"/>
      <c r="B137" s="1357"/>
      <c r="C137" s="1356"/>
      <c r="D137" s="1358"/>
      <c r="E137" s="1358"/>
      <c r="F137" s="1356"/>
      <c r="G137" s="1356"/>
      <c r="H137" s="1356"/>
      <c r="I137" s="1360"/>
      <c r="J137" s="1360"/>
      <c r="K137" s="1361"/>
      <c r="L137" s="1361"/>
      <c r="M137" s="1358"/>
      <c r="N137" s="1358"/>
      <c r="O137" s="1358"/>
      <c r="P137" s="1358"/>
      <c r="Q137" s="1356"/>
      <c r="R137" s="1356"/>
      <c r="U137" s="1358"/>
      <c r="V137" s="1356"/>
      <c r="W137" s="1356"/>
      <c r="X137" s="1356"/>
      <c r="Y137" s="1356"/>
      <c r="Z137" s="1356"/>
      <c r="AA137" s="1356"/>
      <c r="AB137" s="1356"/>
      <c r="AC137" s="13"/>
      <c r="AD137" s="1356"/>
      <c r="AE137" s="1356"/>
      <c r="AF137" s="1356"/>
    </row>
    <row r="138" spans="1:32" x14ac:dyDescent="0.2">
      <c r="A138" s="1356"/>
      <c r="B138" s="1357"/>
      <c r="C138" s="1356"/>
      <c r="D138" s="1358"/>
      <c r="E138" s="1358"/>
      <c r="F138" s="1356"/>
      <c r="G138" s="1356"/>
      <c r="H138" s="1356"/>
      <c r="I138" s="1360"/>
      <c r="J138" s="1360"/>
      <c r="K138" s="1361"/>
      <c r="L138" s="1361"/>
      <c r="M138" s="1358"/>
      <c r="N138" s="1358"/>
      <c r="O138" s="1358"/>
      <c r="P138" s="1358"/>
      <c r="Q138" s="1356"/>
      <c r="R138" s="1356"/>
      <c r="U138" s="1358"/>
      <c r="V138" s="1356"/>
      <c r="W138" s="1356"/>
      <c r="X138" s="1356"/>
      <c r="Y138" s="1356"/>
      <c r="Z138" s="1356"/>
      <c r="AA138" s="1356"/>
      <c r="AB138" s="1356"/>
      <c r="AC138" s="13"/>
      <c r="AD138" s="1356"/>
      <c r="AE138" s="1356"/>
      <c r="AF138" s="1356"/>
    </row>
    <row r="139" spans="1:32" x14ac:dyDescent="0.2">
      <c r="A139" s="1356"/>
      <c r="B139" s="1357"/>
      <c r="C139" s="1356"/>
      <c r="D139" s="1358"/>
      <c r="E139" s="1358"/>
      <c r="F139" s="1356"/>
      <c r="G139" s="1356"/>
      <c r="H139" s="1356"/>
      <c r="I139" s="1360"/>
      <c r="J139" s="1360"/>
      <c r="K139" s="1361"/>
      <c r="L139" s="1361"/>
      <c r="M139" s="1358"/>
      <c r="N139" s="1358"/>
      <c r="O139" s="1358"/>
      <c r="P139" s="1358"/>
      <c r="Q139" s="1356"/>
      <c r="R139" s="1356"/>
      <c r="U139" s="1358"/>
      <c r="V139" s="1356"/>
      <c r="W139" s="1356"/>
      <c r="X139" s="1356"/>
      <c r="Y139" s="1356"/>
      <c r="Z139" s="1356"/>
      <c r="AA139" s="1356"/>
      <c r="AB139" s="1356"/>
      <c r="AC139" s="13"/>
      <c r="AD139" s="1356"/>
      <c r="AE139" s="1356"/>
      <c r="AF139" s="1356"/>
    </row>
    <row r="140" spans="1:32" x14ac:dyDescent="0.2">
      <c r="A140" s="1356"/>
      <c r="B140" s="1357"/>
      <c r="C140" s="1356"/>
      <c r="D140" s="1358"/>
      <c r="E140" s="1358"/>
      <c r="F140" s="1356"/>
      <c r="G140" s="1356"/>
      <c r="H140" s="1356"/>
      <c r="I140" s="1360"/>
      <c r="J140" s="1360"/>
      <c r="K140" s="1361"/>
      <c r="L140" s="1361"/>
      <c r="M140" s="1358"/>
      <c r="N140" s="1358"/>
      <c r="O140" s="1358"/>
      <c r="P140" s="1358"/>
      <c r="Q140" s="1356"/>
      <c r="R140" s="1356"/>
      <c r="U140" s="1358"/>
      <c r="V140" s="1356"/>
      <c r="W140" s="1356"/>
      <c r="X140" s="1356"/>
      <c r="Y140" s="1356"/>
      <c r="Z140" s="1356"/>
      <c r="AA140" s="1356"/>
      <c r="AB140" s="1356"/>
      <c r="AC140" s="13"/>
      <c r="AD140" s="1356"/>
      <c r="AE140" s="1356"/>
      <c r="AF140" s="1356"/>
    </row>
    <row r="141" spans="1:32" x14ac:dyDescent="0.2">
      <c r="A141" s="1356"/>
      <c r="B141" s="1357"/>
      <c r="C141" s="1356"/>
      <c r="D141" s="1358"/>
      <c r="E141" s="1358"/>
      <c r="F141" s="1356"/>
      <c r="G141" s="1356"/>
      <c r="H141" s="1356"/>
      <c r="I141" s="1360"/>
      <c r="J141" s="1360"/>
      <c r="K141" s="1361"/>
      <c r="L141" s="1361"/>
      <c r="M141" s="1358"/>
      <c r="N141" s="1358"/>
      <c r="O141" s="1358"/>
      <c r="P141" s="1358"/>
      <c r="Q141" s="1356"/>
      <c r="R141" s="1356"/>
      <c r="U141" s="1358"/>
      <c r="V141" s="1356"/>
      <c r="W141" s="1356"/>
      <c r="X141" s="1356"/>
      <c r="Y141" s="1356"/>
      <c r="Z141" s="1356"/>
      <c r="AA141" s="1356"/>
      <c r="AB141" s="1356"/>
      <c r="AC141" s="13"/>
      <c r="AD141" s="1356"/>
      <c r="AE141" s="1356"/>
      <c r="AF141" s="1356"/>
    </row>
    <row r="142" spans="1:32" x14ac:dyDescent="0.2">
      <c r="A142" s="1356"/>
      <c r="B142" s="1357"/>
      <c r="C142" s="1356"/>
      <c r="D142" s="1358"/>
      <c r="E142" s="1358"/>
      <c r="F142" s="1356"/>
      <c r="G142" s="1356"/>
      <c r="H142" s="1356"/>
      <c r="I142" s="1360"/>
      <c r="J142" s="1360"/>
      <c r="K142" s="1361"/>
      <c r="L142" s="1361"/>
      <c r="M142" s="1358"/>
      <c r="N142" s="1358"/>
      <c r="O142" s="1358"/>
      <c r="P142" s="1358"/>
      <c r="Q142" s="1356"/>
      <c r="R142" s="1356"/>
      <c r="U142" s="1358"/>
      <c r="V142" s="1356"/>
      <c r="W142" s="1356"/>
      <c r="X142" s="1356"/>
      <c r="Y142" s="1356"/>
      <c r="Z142" s="1356"/>
      <c r="AA142" s="1356"/>
      <c r="AB142" s="1356"/>
      <c r="AC142" s="13"/>
      <c r="AD142" s="1356"/>
      <c r="AE142" s="1356"/>
      <c r="AF142" s="1356"/>
    </row>
    <row r="143" spans="1:32" x14ac:dyDescent="0.2">
      <c r="A143" s="1356"/>
      <c r="B143" s="1357"/>
      <c r="C143" s="1356"/>
      <c r="D143" s="1358"/>
      <c r="E143" s="1358"/>
      <c r="F143" s="1356"/>
      <c r="G143" s="1356"/>
      <c r="H143" s="1356"/>
      <c r="I143" s="1360"/>
      <c r="J143" s="1360"/>
      <c r="K143" s="1361"/>
      <c r="L143" s="1361"/>
      <c r="M143" s="1358"/>
      <c r="N143" s="1358"/>
      <c r="O143" s="1358"/>
      <c r="P143" s="1358"/>
      <c r="Q143" s="1356"/>
      <c r="R143" s="1356"/>
      <c r="U143" s="1358"/>
      <c r="V143" s="1356"/>
      <c r="W143" s="1356"/>
      <c r="X143" s="1356"/>
      <c r="Y143" s="1356"/>
      <c r="Z143" s="1356"/>
      <c r="AA143" s="1356"/>
      <c r="AB143" s="1356"/>
      <c r="AC143" s="13"/>
      <c r="AD143" s="1356"/>
      <c r="AE143" s="1356"/>
      <c r="AF143" s="1356"/>
    </row>
    <row r="144" spans="1:32" x14ac:dyDescent="0.2">
      <c r="A144" s="1356"/>
      <c r="B144" s="1357"/>
      <c r="C144" s="1356"/>
      <c r="D144" s="1358"/>
      <c r="E144" s="1358"/>
      <c r="F144" s="1356"/>
      <c r="G144" s="1356"/>
      <c r="H144" s="1356"/>
      <c r="I144" s="1360"/>
      <c r="J144" s="1360"/>
      <c r="K144" s="1361"/>
      <c r="L144" s="1361"/>
      <c r="M144" s="1358"/>
      <c r="N144" s="1358"/>
      <c r="O144" s="1358"/>
      <c r="P144" s="1358"/>
      <c r="Q144" s="1356"/>
      <c r="R144" s="1356"/>
      <c r="U144" s="1358"/>
      <c r="V144" s="1356"/>
      <c r="W144" s="1356"/>
      <c r="X144" s="1356"/>
      <c r="Y144" s="1356"/>
      <c r="Z144" s="1356"/>
      <c r="AA144" s="1356"/>
      <c r="AB144" s="1356"/>
      <c r="AC144" s="13"/>
      <c r="AD144" s="1356"/>
      <c r="AE144" s="1356"/>
      <c r="AF144" s="1356"/>
    </row>
    <row r="145" spans="1:32" x14ac:dyDescent="0.2">
      <c r="A145" s="1356"/>
      <c r="B145" s="1357"/>
      <c r="C145" s="1356"/>
      <c r="D145" s="1358"/>
      <c r="E145" s="1358"/>
      <c r="F145" s="1356"/>
      <c r="G145" s="1356"/>
      <c r="H145" s="1356"/>
      <c r="I145" s="1360"/>
      <c r="J145" s="1360"/>
      <c r="K145" s="1361"/>
      <c r="L145" s="1361"/>
      <c r="M145" s="1358"/>
      <c r="N145" s="1358"/>
      <c r="O145" s="1358"/>
      <c r="P145" s="1358"/>
      <c r="Q145" s="1356"/>
      <c r="R145" s="1356"/>
      <c r="U145" s="1358"/>
      <c r="V145" s="1356"/>
      <c r="W145" s="1356"/>
      <c r="X145" s="1356"/>
      <c r="Y145" s="1356"/>
      <c r="Z145" s="1356"/>
      <c r="AA145" s="1356"/>
      <c r="AB145" s="1356"/>
      <c r="AC145" s="13"/>
      <c r="AD145" s="1356"/>
      <c r="AE145" s="1356"/>
      <c r="AF145" s="1356"/>
    </row>
    <row r="146" spans="1:32" x14ac:dyDescent="0.2">
      <c r="A146" s="1356"/>
      <c r="B146" s="1357"/>
      <c r="C146" s="1356"/>
      <c r="D146" s="1358"/>
      <c r="E146" s="1358"/>
      <c r="F146" s="1356"/>
      <c r="G146" s="1356"/>
      <c r="H146" s="1356"/>
      <c r="I146" s="1360"/>
      <c r="J146" s="1360"/>
      <c r="K146" s="1361"/>
      <c r="L146" s="1361"/>
      <c r="M146" s="1358"/>
      <c r="N146" s="1358"/>
      <c r="O146" s="1358"/>
      <c r="P146" s="1358"/>
      <c r="Q146" s="1356"/>
      <c r="R146" s="1356"/>
      <c r="U146" s="1358"/>
      <c r="V146" s="1356"/>
      <c r="W146" s="1356"/>
      <c r="X146" s="1356"/>
      <c r="Y146" s="1356"/>
      <c r="Z146" s="1356"/>
      <c r="AA146" s="1356"/>
      <c r="AB146" s="1356"/>
      <c r="AC146" s="13"/>
      <c r="AD146" s="1356"/>
      <c r="AE146" s="1356"/>
      <c r="AF146" s="1356"/>
    </row>
    <row r="147" spans="1:32" x14ac:dyDescent="0.2">
      <c r="A147" s="1356"/>
      <c r="B147" s="1357"/>
      <c r="C147" s="1356"/>
      <c r="D147" s="1358"/>
      <c r="E147" s="1358"/>
      <c r="F147" s="1356"/>
      <c r="G147" s="1356"/>
      <c r="H147" s="1356"/>
      <c r="I147" s="1360"/>
      <c r="J147" s="1360"/>
      <c r="K147" s="1361"/>
      <c r="L147" s="1361"/>
      <c r="M147" s="1358"/>
      <c r="N147" s="1358"/>
      <c r="O147" s="1358"/>
      <c r="P147" s="1358"/>
      <c r="Q147" s="1356"/>
      <c r="R147" s="1356"/>
      <c r="U147" s="1358"/>
      <c r="V147" s="1356"/>
      <c r="W147" s="1356"/>
      <c r="X147" s="1356"/>
      <c r="Y147" s="1356"/>
      <c r="Z147" s="1356"/>
      <c r="AA147" s="1356"/>
      <c r="AB147" s="1356"/>
      <c r="AC147" s="13"/>
      <c r="AD147" s="1356"/>
      <c r="AE147" s="1356"/>
      <c r="AF147" s="1356"/>
    </row>
    <row r="148" spans="1:32" x14ac:dyDescent="0.2">
      <c r="A148" s="1356"/>
      <c r="B148" s="1357"/>
      <c r="C148" s="1356"/>
      <c r="D148" s="1358"/>
      <c r="E148" s="1358"/>
      <c r="F148" s="1356"/>
      <c r="G148" s="1356"/>
      <c r="H148" s="1356"/>
      <c r="I148" s="1360"/>
      <c r="J148" s="1360"/>
      <c r="K148" s="1361"/>
      <c r="L148" s="1361"/>
      <c r="M148" s="1358"/>
      <c r="N148" s="1358"/>
      <c r="O148" s="1358"/>
      <c r="P148" s="1358"/>
      <c r="Q148" s="1356"/>
      <c r="R148" s="1356"/>
      <c r="U148" s="1358"/>
      <c r="V148" s="1356"/>
      <c r="W148" s="1356"/>
      <c r="X148" s="1356"/>
      <c r="Y148" s="1356"/>
      <c r="Z148" s="1356"/>
      <c r="AA148" s="1356"/>
      <c r="AB148" s="1356"/>
      <c r="AC148" s="13"/>
      <c r="AD148" s="1356"/>
      <c r="AE148" s="1356"/>
      <c r="AF148" s="1356"/>
    </row>
    <row r="149" spans="1:32" x14ac:dyDescent="0.2">
      <c r="A149" s="1356"/>
      <c r="B149" s="1357"/>
      <c r="C149" s="1356"/>
      <c r="D149" s="1358"/>
      <c r="E149" s="1358"/>
      <c r="F149" s="1356"/>
      <c r="G149" s="1356"/>
      <c r="H149" s="1356"/>
      <c r="I149" s="1360"/>
      <c r="J149" s="1360"/>
      <c r="K149" s="1361"/>
      <c r="L149" s="1361"/>
      <c r="M149" s="1358"/>
      <c r="N149" s="1358"/>
      <c r="O149" s="1358"/>
      <c r="P149" s="1358"/>
      <c r="Q149" s="1356"/>
      <c r="R149" s="1356"/>
      <c r="U149" s="1358"/>
      <c r="V149" s="1356"/>
      <c r="W149" s="1356"/>
      <c r="X149" s="1356"/>
      <c r="Y149" s="1356"/>
      <c r="Z149" s="1356"/>
      <c r="AA149" s="1356"/>
      <c r="AB149" s="1356"/>
      <c r="AC149" s="13"/>
      <c r="AD149" s="1356"/>
      <c r="AE149" s="1356"/>
      <c r="AF149" s="1356"/>
    </row>
    <row r="150" spans="1:32" x14ac:dyDescent="0.2">
      <c r="A150" s="1356"/>
      <c r="B150" s="1357"/>
      <c r="C150" s="1356"/>
      <c r="D150" s="1358"/>
      <c r="E150" s="1358"/>
      <c r="F150" s="1356"/>
      <c r="G150" s="1356"/>
      <c r="H150" s="1356"/>
      <c r="I150" s="1360"/>
      <c r="J150" s="1360"/>
      <c r="K150" s="1361"/>
      <c r="L150" s="1361"/>
      <c r="M150" s="1358"/>
      <c r="N150" s="1358"/>
      <c r="O150" s="1358"/>
      <c r="P150" s="1358"/>
      <c r="Q150" s="1356"/>
      <c r="R150" s="1356"/>
      <c r="U150" s="1358"/>
      <c r="V150" s="1356"/>
      <c r="W150" s="1356"/>
      <c r="X150" s="1356"/>
      <c r="Y150" s="1356"/>
      <c r="Z150" s="1356"/>
      <c r="AA150" s="1356"/>
      <c r="AB150" s="1356"/>
      <c r="AC150" s="13"/>
      <c r="AD150" s="1356"/>
      <c r="AE150" s="1356"/>
      <c r="AF150" s="1356"/>
    </row>
    <row r="151" spans="1:32" x14ac:dyDescent="0.2">
      <c r="A151" s="1356"/>
      <c r="B151" s="1357"/>
      <c r="C151" s="1356"/>
      <c r="D151" s="1358"/>
      <c r="E151" s="1358"/>
      <c r="F151" s="1356"/>
      <c r="G151" s="1356"/>
      <c r="H151" s="1356"/>
      <c r="I151" s="1360"/>
      <c r="J151" s="1360"/>
      <c r="K151" s="1361"/>
      <c r="L151" s="1361"/>
      <c r="M151" s="1358"/>
      <c r="N151" s="1358"/>
      <c r="O151" s="1358"/>
      <c r="P151" s="1358"/>
      <c r="Q151" s="1356"/>
      <c r="R151" s="1356"/>
      <c r="U151" s="1358"/>
      <c r="V151" s="1356"/>
      <c r="W151" s="1356"/>
      <c r="X151" s="1356"/>
      <c r="Y151" s="1356"/>
      <c r="Z151" s="1356"/>
      <c r="AA151" s="1356"/>
      <c r="AB151" s="1356"/>
      <c r="AC151" s="13"/>
      <c r="AD151" s="1356"/>
      <c r="AE151" s="1356"/>
      <c r="AF151" s="1356"/>
    </row>
    <row r="152" spans="1:32" x14ac:dyDescent="0.2">
      <c r="A152" s="1356"/>
      <c r="B152" s="1357"/>
      <c r="C152" s="1356"/>
      <c r="D152" s="1358"/>
      <c r="E152" s="1358"/>
      <c r="F152" s="1356"/>
      <c r="G152" s="1356"/>
      <c r="H152" s="1356"/>
      <c r="I152" s="1360"/>
      <c r="J152" s="1360"/>
      <c r="K152" s="1361"/>
      <c r="L152" s="1361"/>
      <c r="M152" s="1358"/>
      <c r="N152" s="1358"/>
      <c r="O152" s="1358"/>
      <c r="P152" s="1358"/>
      <c r="Q152" s="1356"/>
      <c r="R152" s="1356"/>
      <c r="U152" s="1358"/>
      <c r="V152" s="1356"/>
      <c r="W152" s="1356"/>
      <c r="X152" s="1356"/>
      <c r="Y152" s="1356"/>
      <c r="Z152" s="1356"/>
      <c r="AA152" s="1356"/>
      <c r="AB152" s="1356"/>
      <c r="AC152" s="13"/>
      <c r="AD152" s="1356"/>
      <c r="AE152" s="1356"/>
      <c r="AF152" s="1356"/>
    </row>
    <row r="153" spans="1:32" x14ac:dyDescent="0.2">
      <c r="A153" s="1356"/>
      <c r="B153" s="1357"/>
      <c r="C153" s="1356"/>
      <c r="D153" s="1358"/>
      <c r="E153" s="1358"/>
      <c r="F153" s="1356"/>
      <c r="G153" s="1356"/>
      <c r="H153" s="1356"/>
      <c r="I153" s="1360"/>
      <c r="J153" s="1360"/>
      <c r="K153" s="1361"/>
      <c r="L153" s="1361"/>
      <c r="M153" s="1358"/>
      <c r="N153" s="1358"/>
      <c r="O153" s="1358"/>
      <c r="P153" s="1358"/>
      <c r="Q153" s="1356"/>
      <c r="R153" s="1356"/>
      <c r="U153" s="1358"/>
      <c r="V153" s="1356"/>
      <c r="W153" s="1356"/>
      <c r="X153" s="1356"/>
      <c r="Y153" s="1356"/>
      <c r="Z153" s="1356"/>
      <c r="AA153" s="1356"/>
      <c r="AB153" s="1356"/>
      <c r="AC153" s="13"/>
      <c r="AD153" s="1356"/>
      <c r="AE153" s="1356"/>
      <c r="AF153" s="1356"/>
    </row>
    <row r="154" spans="1:32" x14ac:dyDescent="0.2">
      <c r="A154" s="1356"/>
      <c r="B154" s="1357"/>
      <c r="C154" s="1356"/>
      <c r="D154" s="1358"/>
      <c r="E154" s="1358"/>
      <c r="F154" s="1356"/>
      <c r="G154" s="1356"/>
      <c r="H154" s="1356"/>
      <c r="I154" s="1360"/>
      <c r="J154" s="1360"/>
      <c r="K154" s="1361"/>
      <c r="L154" s="1361"/>
      <c r="M154" s="1358"/>
      <c r="N154" s="1358"/>
      <c r="O154" s="1358"/>
      <c r="P154" s="1358"/>
      <c r="Q154" s="1356"/>
      <c r="R154" s="1356"/>
      <c r="U154" s="1358"/>
      <c r="V154" s="1356"/>
      <c r="W154" s="1356"/>
      <c r="X154" s="1356"/>
      <c r="Y154" s="1356"/>
      <c r="Z154" s="1356"/>
      <c r="AA154" s="1356"/>
      <c r="AB154" s="1356"/>
      <c r="AC154" s="13"/>
      <c r="AD154" s="1356"/>
      <c r="AE154" s="1356"/>
      <c r="AF154" s="1356"/>
    </row>
    <row r="155" spans="1:32" x14ac:dyDescent="0.2">
      <c r="A155" s="1356"/>
      <c r="B155" s="1357"/>
      <c r="C155" s="1356"/>
      <c r="D155" s="1358"/>
      <c r="E155" s="1358"/>
      <c r="F155" s="1356"/>
      <c r="G155" s="1356"/>
      <c r="H155" s="1356"/>
      <c r="I155" s="1360"/>
      <c r="J155" s="1360"/>
      <c r="K155" s="1361"/>
      <c r="L155" s="1361"/>
      <c r="M155" s="1358"/>
      <c r="N155" s="1358"/>
      <c r="O155" s="1358"/>
      <c r="P155" s="1358"/>
      <c r="Q155" s="1356"/>
      <c r="R155" s="1356"/>
      <c r="U155" s="1358"/>
      <c r="V155" s="1356"/>
      <c r="W155" s="1356"/>
      <c r="X155" s="1356"/>
      <c r="Y155" s="1356"/>
      <c r="Z155" s="1356"/>
      <c r="AA155" s="1356"/>
      <c r="AB155" s="1356"/>
      <c r="AC155" s="13"/>
      <c r="AD155" s="1356"/>
      <c r="AE155" s="1356"/>
      <c r="AF155" s="1356"/>
    </row>
    <row r="156" spans="1:32" x14ac:dyDescent="0.2">
      <c r="A156" s="1356"/>
      <c r="B156" s="1357"/>
      <c r="C156" s="1356"/>
      <c r="D156" s="1358"/>
      <c r="E156" s="1358"/>
      <c r="F156" s="1356"/>
      <c r="G156" s="1356"/>
      <c r="H156" s="1356"/>
      <c r="I156" s="1360"/>
      <c r="J156" s="1360"/>
      <c r="K156" s="1361"/>
      <c r="L156" s="1361"/>
      <c r="M156" s="1358"/>
      <c r="N156" s="1358"/>
      <c r="O156" s="1358"/>
      <c r="P156" s="1358"/>
      <c r="Q156" s="1356"/>
      <c r="R156" s="1356"/>
      <c r="U156" s="1358"/>
      <c r="V156" s="1356"/>
      <c r="W156" s="1356"/>
      <c r="X156" s="1356"/>
      <c r="Y156" s="1356"/>
      <c r="Z156" s="1356"/>
      <c r="AA156" s="1356"/>
      <c r="AB156" s="1356"/>
      <c r="AC156" s="13"/>
      <c r="AD156" s="1356"/>
      <c r="AE156" s="1356"/>
      <c r="AF156" s="1356"/>
    </row>
    <row r="157" spans="1:32" x14ac:dyDescent="0.2">
      <c r="A157" s="1356"/>
      <c r="B157" s="1357"/>
      <c r="C157" s="1356"/>
      <c r="D157" s="1358"/>
      <c r="E157" s="1358"/>
      <c r="F157" s="1356"/>
      <c r="G157" s="1356"/>
      <c r="H157" s="1356"/>
      <c r="I157" s="1360"/>
      <c r="J157" s="1360"/>
      <c r="K157" s="1361"/>
      <c r="L157" s="1361"/>
      <c r="M157" s="1358"/>
      <c r="N157" s="1358"/>
      <c r="O157" s="1358"/>
      <c r="P157" s="1358"/>
      <c r="Q157" s="1356"/>
      <c r="R157" s="1356"/>
      <c r="U157" s="1358"/>
      <c r="V157" s="1356"/>
      <c r="W157" s="1356"/>
      <c r="X157" s="1356"/>
      <c r="Y157" s="1356"/>
      <c r="Z157" s="1356"/>
      <c r="AA157" s="1356"/>
      <c r="AB157" s="1356"/>
      <c r="AC157" s="13"/>
      <c r="AD157" s="1356"/>
      <c r="AE157" s="1356"/>
      <c r="AF157" s="1356"/>
    </row>
    <row r="158" spans="1:32" x14ac:dyDescent="0.2">
      <c r="A158" s="1356"/>
      <c r="B158" s="1357"/>
      <c r="C158" s="1356"/>
      <c r="D158" s="1358"/>
      <c r="E158" s="1358"/>
      <c r="F158" s="1356"/>
      <c r="G158" s="1356"/>
      <c r="H158" s="1356"/>
      <c r="I158" s="1360"/>
      <c r="J158" s="1360"/>
      <c r="K158" s="1361"/>
      <c r="L158" s="1361"/>
      <c r="M158" s="1358"/>
      <c r="N158" s="1358"/>
      <c r="O158" s="1358"/>
      <c r="P158" s="1358"/>
      <c r="Q158" s="1356"/>
      <c r="R158" s="1356"/>
      <c r="U158" s="1358"/>
      <c r="V158" s="1356"/>
      <c r="W158" s="1356"/>
      <c r="X158" s="1356"/>
      <c r="Y158" s="1356"/>
      <c r="Z158" s="1356"/>
      <c r="AA158" s="1356"/>
      <c r="AB158" s="1356"/>
      <c r="AC158" s="13"/>
      <c r="AD158" s="1356"/>
      <c r="AE158" s="1356"/>
      <c r="AF158" s="1356"/>
    </row>
    <row r="159" spans="1:32" x14ac:dyDescent="0.2">
      <c r="A159" s="1356"/>
      <c r="B159" s="1357"/>
      <c r="C159" s="1356"/>
      <c r="D159" s="1358"/>
      <c r="E159" s="1358"/>
      <c r="F159" s="1356"/>
      <c r="G159" s="1356"/>
      <c r="H159" s="1356"/>
      <c r="I159" s="1360"/>
      <c r="J159" s="1360"/>
      <c r="K159" s="1361"/>
      <c r="L159" s="1361"/>
      <c r="M159" s="1358"/>
      <c r="N159" s="1358"/>
      <c r="O159" s="1358"/>
      <c r="P159" s="1358"/>
      <c r="Q159" s="1356"/>
      <c r="R159" s="1356"/>
      <c r="U159" s="1358"/>
      <c r="V159" s="1356"/>
      <c r="W159" s="1356"/>
      <c r="X159" s="1356"/>
      <c r="Y159" s="1356"/>
      <c r="Z159" s="1356"/>
      <c r="AA159" s="1356"/>
      <c r="AB159" s="1356"/>
      <c r="AC159" s="13"/>
      <c r="AD159" s="1356"/>
      <c r="AE159" s="1356"/>
      <c r="AF159" s="1356"/>
    </row>
    <row r="160" spans="1:32" x14ac:dyDescent="0.2">
      <c r="A160" s="1356"/>
      <c r="B160" s="1357"/>
      <c r="C160" s="1356"/>
      <c r="D160" s="1358"/>
      <c r="E160" s="1358"/>
      <c r="F160" s="1356"/>
      <c r="G160" s="1356"/>
      <c r="H160" s="1356"/>
      <c r="I160" s="1360"/>
      <c r="J160" s="1360"/>
      <c r="K160" s="1361"/>
      <c r="L160" s="1361"/>
      <c r="M160" s="1358"/>
      <c r="N160" s="1358"/>
      <c r="O160" s="1358"/>
      <c r="P160" s="1358"/>
      <c r="Q160" s="1356"/>
      <c r="R160" s="1356"/>
      <c r="U160" s="1358"/>
      <c r="V160" s="1356"/>
      <c r="W160" s="1356"/>
      <c r="X160" s="1356"/>
      <c r="Y160" s="1356"/>
      <c r="Z160" s="1356"/>
      <c r="AA160" s="1356"/>
      <c r="AB160" s="1356"/>
      <c r="AC160" s="13"/>
      <c r="AD160" s="1356"/>
      <c r="AE160" s="1356"/>
      <c r="AF160" s="1356"/>
    </row>
    <row r="161" spans="1:32" x14ac:dyDescent="0.2">
      <c r="A161" s="1356"/>
      <c r="B161" s="1357"/>
      <c r="C161" s="1356"/>
      <c r="D161" s="1358"/>
      <c r="E161" s="1358"/>
      <c r="F161" s="1356"/>
      <c r="G161" s="1356"/>
      <c r="H161" s="1356"/>
      <c r="I161" s="1360"/>
      <c r="J161" s="1360"/>
      <c r="K161" s="1361"/>
      <c r="L161" s="1361"/>
      <c r="M161" s="1358"/>
      <c r="N161" s="1358"/>
      <c r="O161" s="1358"/>
      <c r="P161" s="1358"/>
      <c r="Q161" s="1356"/>
      <c r="R161" s="1356"/>
      <c r="U161" s="1358"/>
      <c r="V161" s="1356"/>
      <c r="W161" s="1356"/>
      <c r="X161" s="1356"/>
      <c r="Y161" s="1356"/>
      <c r="Z161" s="1356"/>
      <c r="AA161" s="1356"/>
      <c r="AB161" s="1356"/>
      <c r="AC161" s="13"/>
      <c r="AD161" s="1356"/>
      <c r="AE161" s="1356"/>
      <c r="AF161" s="1356"/>
    </row>
    <row r="162" spans="1:32" x14ac:dyDescent="0.2">
      <c r="A162" s="1356"/>
      <c r="B162" s="1357"/>
      <c r="C162" s="1356"/>
      <c r="D162" s="1358"/>
      <c r="E162" s="1358"/>
      <c r="F162" s="1356"/>
      <c r="G162" s="1356"/>
      <c r="H162" s="1356"/>
      <c r="I162" s="1360"/>
      <c r="J162" s="1360"/>
      <c r="K162" s="1361"/>
      <c r="L162" s="1361"/>
      <c r="M162" s="1358"/>
      <c r="N162" s="1358"/>
      <c r="O162" s="1358"/>
      <c r="P162" s="1358"/>
      <c r="Q162" s="1356"/>
      <c r="R162" s="1356"/>
      <c r="U162" s="1358"/>
      <c r="V162" s="1356"/>
      <c r="W162" s="1356"/>
      <c r="X162" s="1356"/>
      <c r="Y162" s="1356"/>
      <c r="Z162" s="1356"/>
      <c r="AA162" s="1356"/>
      <c r="AB162" s="1356"/>
      <c r="AC162" s="13"/>
      <c r="AD162" s="1356"/>
      <c r="AE162" s="1356"/>
      <c r="AF162" s="1356"/>
    </row>
    <row r="163" spans="1:32" x14ac:dyDescent="0.2">
      <c r="A163" s="1356"/>
      <c r="B163" s="1357"/>
      <c r="C163" s="1356"/>
      <c r="D163" s="1358"/>
      <c r="E163" s="1358"/>
      <c r="F163" s="1356"/>
      <c r="G163" s="1356"/>
      <c r="H163" s="1356"/>
      <c r="I163" s="1360"/>
      <c r="J163" s="1360"/>
      <c r="K163" s="1361"/>
      <c r="L163" s="1361"/>
      <c r="M163" s="1358"/>
      <c r="N163" s="1358"/>
      <c r="O163" s="1358"/>
      <c r="P163" s="1358"/>
      <c r="Q163" s="1356"/>
      <c r="R163" s="1356"/>
      <c r="U163" s="1358"/>
      <c r="V163" s="1356"/>
      <c r="W163" s="1356"/>
      <c r="X163" s="1356"/>
      <c r="Y163" s="1356"/>
      <c r="Z163" s="1356"/>
      <c r="AA163" s="1356"/>
      <c r="AB163" s="1356"/>
      <c r="AC163" s="13"/>
      <c r="AD163" s="1356"/>
      <c r="AE163" s="1356"/>
      <c r="AF163" s="1356"/>
    </row>
    <row r="164" spans="1:32" x14ac:dyDescent="0.2">
      <c r="A164" s="1356"/>
      <c r="B164" s="1357"/>
      <c r="C164" s="1356"/>
      <c r="D164" s="1358"/>
      <c r="E164" s="1358"/>
      <c r="F164" s="1356"/>
      <c r="G164" s="1356"/>
      <c r="H164" s="1356"/>
      <c r="I164" s="1360"/>
      <c r="J164" s="1360"/>
      <c r="K164" s="1361"/>
      <c r="L164" s="1361"/>
      <c r="M164" s="1358"/>
      <c r="N164" s="1358"/>
      <c r="O164" s="1358"/>
      <c r="P164" s="1358"/>
      <c r="Q164" s="1356"/>
      <c r="R164" s="1356"/>
      <c r="U164" s="1358"/>
      <c r="V164" s="1356"/>
      <c r="W164" s="1356"/>
      <c r="X164" s="1356"/>
      <c r="Y164" s="1356"/>
      <c r="Z164" s="1356"/>
      <c r="AA164" s="1356"/>
      <c r="AB164" s="1356"/>
      <c r="AC164" s="13"/>
      <c r="AD164" s="1356"/>
      <c r="AE164" s="1356"/>
      <c r="AF164" s="1356"/>
    </row>
    <row r="165" spans="1:32" x14ac:dyDescent="0.2">
      <c r="A165" s="1356"/>
      <c r="B165" s="1357"/>
      <c r="C165" s="1356"/>
      <c r="D165" s="1358"/>
      <c r="E165" s="1358"/>
      <c r="F165" s="1356"/>
      <c r="G165" s="1356"/>
      <c r="H165" s="1356"/>
      <c r="I165" s="1360"/>
      <c r="J165" s="1360"/>
      <c r="K165" s="1361"/>
      <c r="L165" s="1361"/>
      <c r="M165" s="1358"/>
      <c r="N165" s="1358"/>
      <c r="O165" s="1358"/>
      <c r="P165" s="1358"/>
      <c r="Q165" s="1356"/>
      <c r="R165" s="1356"/>
      <c r="U165" s="1358"/>
      <c r="V165" s="1356"/>
      <c r="W165" s="1356"/>
      <c r="X165" s="1356"/>
      <c r="Y165" s="1356"/>
      <c r="Z165" s="1356"/>
      <c r="AA165" s="1356"/>
      <c r="AB165" s="1356"/>
      <c r="AC165" s="13"/>
      <c r="AD165" s="1356"/>
      <c r="AE165" s="1356"/>
      <c r="AF165" s="1356"/>
    </row>
    <row r="166" spans="1:32" x14ac:dyDescent="0.2">
      <c r="A166" s="1356"/>
      <c r="B166" s="1357"/>
      <c r="C166" s="1356"/>
      <c r="D166" s="1358"/>
      <c r="E166" s="1358"/>
      <c r="F166" s="1356"/>
      <c r="G166" s="1356"/>
      <c r="H166" s="1356"/>
      <c r="I166" s="1360"/>
      <c r="J166" s="1360"/>
      <c r="K166" s="1361"/>
      <c r="L166" s="1361"/>
      <c r="M166" s="1358"/>
      <c r="N166" s="1358"/>
      <c r="O166" s="1358"/>
      <c r="P166" s="1358"/>
      <c r="Q166" s="1356"/>
      <c r="R166" s="1356"/>
      <c r="U166" s="1358"/>
      <c r="V166" s="1356"/>
      <c r="W166" s="1356"/>
      <c r="X166" s="1356"/>
      <c r="Y166" s="1356"/>
      <c r="Z166" s="1356"/>
      <c r="AA166" s="1356"/>
      <c r="AB166" s="1356"/>
      <c r="AC166" s="13"/>
      <c r="AD166" s="1356"/>
      <c r="AE166" s="1356"/>
      <c r="AF166" s="1356"/>
    </row>
    <row r="167" spans="1:32" x14ac:dyDescent="0.2">
      <c r="A167" s="1356"/>
      <c r="B167" s="1357"/>
      <c r="C167" s="1356"/>
      <c r="D167" s="1358"/>
      <c r="E167" s="1358"/>
      <c r="F167" s="1356"/>
      <c r="G167" s="1356"/>
      <c r="H167" s="1356"/>
      <c r="I167" s="1360"/>
      <c r="J167" s="1360"/>
      <c r="K167" s="1361"/>
      <c r="L167" s="1361"/>
      <c r="M167" s="1358"/>
      <c r="N167" s="1358"/>
      <c r="O167" s="1358"/>
      <c r="P167" s="1358"/>
      <c r="Q167" s="1356"/>
      <c r="R167" s="1356"/>
      <c r="U167" s="1358"/>
      <c r="V167" s="1356"/>
      <c r="W167" s="1356"/>
      <c r="X167" s="1356"/>
      <c r="Y167" s="1356"/>
      <c r="Z167" s="1356"/>
      <c r="AA167" s="1356"/>
      <c r="AB167" s="1356"/>
      <c r="AC167" s="13"/>
      <c r="AD167" s="1356"/>
      <c r="AE167" s="1356"/>
      <c r="AF167" s="1356"/>
    </row>
    <row r="168" spans="1:32" x14ac:dyDescent="0.2">
      <c r="A168" s="1356"/>
      <c r="B168" s="1357"/>
      <c r="C168" s="1356"/>
      <c r="D168" s="1358"/>
      <c r="E168" s="1358"/>
      <c r="F168" s="1356"/>
      <c r="G168" s="1356"/>
      <c r="H168" s="1356"/>
      <c r="I168" s="1360"/>
      <c r="J168" s="1360"/>
      <c r="K168" s="1361"/>
      <c r="L168" s="1361"/>
      <c r="M168" s="1358"/>
      <c r="N168" s="1358"/>
      <c r="O168" s="1358"/>
      <c r="P168" s="1358"/>
      <c r="Q168" s="1356"/>
      <c r="R168" s="1356"/>
      <c r="U168" s="1358"/>
      <c r="V168" s="1356"/>
      <c r="W168" s="1356"/>
      <c r="X168" s="1356"/>
      <c r="Y168" s="1356"/>
      <c r="Z168" s="1356"/>
      <c r="AA168" s="1356"/>
      <c r="AB168" s="1356"/>
      <c r="AC168" s="13"/>
      <c r="AD168" s="1356"/>
      <c r="AE168" s="1356"/>
      <c r="AF168" s="1356"/>
    </row>
    <row r="169" spans="1:32" x14ac:dyDescent="0.2">
      <c r="A169" s="1356"/>
      <c r="B169" s="1357"/>
      <c r="C169" s="1356"/>
      <c r="D169" s="1358"/>
      <c r="E169" s="1358"/>
      <c r="F169" s="1356"/>
      <c r="G169" s="1356"/>
      <c r="H169" s="1356"/>
      <c r="I169" s="1360"/>
      <c r="J169" s="1360"/>
      <c r="K169" s="1361"/>
      <c r="L169" s="1361"/>
      <c r="M169" s="1358"/>
      <c r="N169" s="1358"/>
      <c r="O169" s="1358"/>
      <c r="P169" s="1358"/>
      <c r="Q169" s="1356"/>
      <c r="R169" s="1356"/>
      <c r="U169" s="1358"/>
      <c r="V169" s="1356"/>
      <c r="W169" s="1356"/>
      <c r="X169" s="1356"/>
      <c r="Y169" s="1356"/>
      <c r="Z169" s="1356"/>
      <c r="AA169" s="1356"/>
      <c r="AB169" s="1356"/>
      <c r="AC169" s="13"/>
      <c r="AD169" s="1356"/>
      <c r="AE169" s="1356"/>
      <c r="AF169" s="1356"/>
    </row>
    <row r="170" spans="1:32" x14ac:dyDescent="0.2">
      <c r="A170" s="1356"/>
      <c r="B170" s="1357"/>
      <c r="C170" s="1356"/>
      <c r="D170" s="1358"/>
      <c r="E170" s="1358"/>
      <c r="F170" s="1356"/>
      <c r="G170" s="1356"/>
      <c r="H170" s="1356"/>
      <c r="I170" s="1360"/>
      <c r="J170" s="1360"/>
      <c r="K170" s="1361"/>
      <c r="L170" s="1361"/>
      <c r="M170" s="1358"/>
      <c r="N170" s="1358"/>
      <c r="O170" s="1358"/>
      <c r="P170" s="1358"/>
      <c r="Q170" s="1356"/>
      <c r="R170" s="1356"/>
      <c r="U170" s="1358"/>
      <c r="V170" s="1356"/>
      <c r="W170" s="1356"/>
      <c r="X170" s="1356"/>
      <c r="Y170" s="1356"/>
      <c r="Z170" s="1356"/>
      <c r="AA170" s="1356"/>
      <c r="AB170" s="1356"/>
      <c r="AC170" s="13"/>
      <c r="AD170" s="1356"/>
      <c r="AE170" s="1356"/>
      <c r="AF170" s="1356"/>
    </row>
    <row r="171" spans="1:32" x14ac:dyDescent="0.2">
      <c r="A171" s="1356"/>
      <c r="B171" s="1357"/>
      <c r="C171" s="1356"/>
      <c r="D171" s="1358"/>
      <c r="E171" s="1358"/>
      <c r="F171" s="1356"/>
      <c r="G171" s="1356"/>
      <c r="H171" s="1356"/>
      <c r="I171" s="1360"/>
      <c r="J171" s="1360"/>
      <c r="K171" s="1361"/>
      <c r="L171" s="1361"/>
      <c r="M171" s="1358"/>
      <c r="N171" s="1358"/>
      <c r="O171" s="1358"/>
      <c r="P171" s="1358"/>
      <c r="Q171" s="1356"/>
      <c r="R171" s="1356"/>
      <c r="U171" s="1358"/>
      <c r="V171" s="1356"/>
      <c r="W171" s="1356"/>
      <c r="X171" s="1356"/>
      <c r="Y171" s="1356"/>
      <c r="Z171" s="1356"/>
      <c r="AA171" s="1356"/>
      <c r="AB171" s="1356"/>
      <c r="AC171" s="13"/>
      <c r="AD171" s="1356"/>
      <c r="AE171" s="1356"/>
      <c r="AF171" s="1356"/>
    </row>
    <row r="172" spans="1:32" x14ac:dyDescent="0.2">
      <c r="A172" s="1356"/>
      <c r="B172" s="1357"/>
      <c r="C172" s="1356"/>
      <c r="D172" s="1358"/>
      <c r="E172" s="1358"/>
      <c r="F172" s="1356"/>
      <c r="G172" s="1356"/>
      <c r="H172" s="1356"/>
      <c r="I172" s="1360"/>
      <c r="J172" s="1360"/>
      <c r="K172" s="1361"/>
      <c r="L172" s="1361"/>
      <c r="M172" s="1358"/>
      <c r="N172" s="1358"/>
      <c r="O172" s="1358"/>
      <c r="P172" s="1358"/>
      <c r="Q172" s="1356"/>
      <c r="R172" s="1356"/>
      <c r="U172" s="1358"/>
      <c r="V172" s="1356"/>
      <c r="W172" s="1356"/>
      <c r="X172" s="1356"/>
      <c r="Y172" s="1356"/>
      <c r="Z172" s="1356"/>
      <c r="AA172" s="1356"/>
      <c r="AB172" s="1356"/>
      <c r="AC172" s="13"/>
      <c r="AD172" s="1356"/>
      <c r="AE172" s="1356"/>
      <c r="AF172" s="1356"/>
    </row>
    <row r="173" spans="1:32" x14ac:dyDescent="0.2">
      <c r="A173" s="1356"/>
      <c r="B173" s="1357"/>
      <c r="C173" s="1356"/>
      <c r="D173" s="1358"/>
      <c r="E173" s="1358"/>
      <c r="F173" s="1356"/>
      <c r="G173" s="1356"/>
      <c r="H173" s="1356"/>
      <c r="I173" s="1360"/>
      <c r="J173" s="1360"/>
      <c r="K173" s="1361"/>
      <c r="L173" s="1361"/>
      <c r="M173" s="1358"/>
      <c r="N173" s="1358"/>
      <c r="O173" s="1358"/>
      <c r="P173" s="1358"/>
      <c r="Q173" s="1356"/>
      <c r="R173" s="1356"/>
      <c r="U173" s="1358"/>
      <c r="V173" s="1356"/>
      <c r="W173" s="1356"/>
      <c r="X173" s="1356"/>
      <c r="Y173" s="1356"/>
      <c r="Z173" s="1356"/>
      <c r="AA173" s="1356"/>
      <c r="AB173" s="1356"/>
      <c r="AC173" s="13"/>
      <c r="AD173" s="1356"/>
      <c r="AE173" s="1356"/>
      <c r="AF173" s="1356"/>
    </row>
    <row r="174" spans="1:32" x14ac:dyDescent="0.2">
      <c r="A174" s="1356"/>
      <c r="B174" s="1357"/>
      <c r="C174" s="1356"/>
      <c r="D174" s="1358"/>
      <c r="E174" s="1358"/>
      <c r="F174" s="1356"/>
      <c r="G174" s="1356"/>
      <c r="H174" s="1356"/>
      <c r="I174" s="1360"/>
      <c r="J174" s="1360"/>
      <c r="K174" s="1361"/>
      <c r="L174" s="1361"/>
      <c r="M174" s="1358"/>
      <c r="N174" s="1358"/>
      <c r="O174" s="1358"/>
      <c r="P174" s="1358"/>
      <c r="Q174" s="1356"/>
      <c r="R174" s="1356"/>
      <c r="U174" s="1358"/>
      <c r="V174" s="1356"/>
      <c r="W174" s="1356"/>
      <c r="X174" s="1356"/>
      <c r="Y174" s="1356"/>
      <c r="Z174" s="1356"/>
      <c r="AA174" s="1356"/>
      <c r="AB174" s="1356"/>
      <c r="AC174" s="13"/>
      <c r="AD174" s="1356"/>
      <c r="AE174" s="1356"/>
      <c r="AF174" s="1356"/>
    </row>
    <row r="175" spans="1:32" x14ac:dyDescent="0.2">
      <c r="A175" s="1356"/>
      <c r="B175" s="1357"/>
      <c r="C175" s="1356"/>
      <c r="D175" s="1358"/>
      <c r="E175" s="1358"/>
      <c r="F175" s="1356"/>
      <c r="G175" s="1356"/>
      <c r="H175" s="1356"/>
      <c r="I175" s="1360"/>
      <c r="J175" s="1360"/>
      <c r="K175" s="1361"/>
      <c r="L175" s="1361"/>
      <c r="M175" s="1358"/>
      <c r="N175" s="1358"/>
      <c r="O175" s="1358"/>
      <c r="P175" s="1358"/>
      <c r="Q175" s="1356"/>
      <c r="R175" s="1356"/>
      <c r="U175" s="1358"/>
      <c r="V175" s="1356"/>
      <c r="W175" s="1356"/>
      <c r="X175" s="1356"/>
      <c r="Y175" s="1356"/>
      <c r="Z175" s="1356"/>
      <c r="AA175" s="1356"/>
      <c r="AB175" s="1356"/>
      <c r="AC175" s="13"/>
      <c r="AD175" s="1356"/>
      <c r="AE175" s="1356"/>
      <c r="AF175" s="1356"/>
    </row>
    <row r="176" spans="1:32" x14ac:dyDescent="0.2">
      <c r="A176" s="1356"/>
      <c r="B176" s="1357"/>
      <c r="C176" s="1356"/>
      <c r="D176" s="1358"/>
      <c r="E176" s="1358"/>
      <c r="F176" s="1356"/>
      <c r="G176" s="1356"/>
      <c r="H176" s="1356"/>
      <c r="I176" s="1360"/>
      <c r="J176" s="1360"/>
      <c r="K176" s="1361"/>
      <c r="L176" s="1361"/>
      <c r="M176" s="1358"/>
      <c r="N176" s="1358"/>
      <c r="O176" s="1358"/>
      <c r="P176" s="1358"/>
      <c r="Q176" s="1356"/>
      <c r="R176" s="1356"/>
      <c r="U176" s="1358"/>
      <c r="V176" s="1356"/>
      <c r="W176" s="1356"/>
      <c r="X176" s="1356"/>
      <c r="Y176" s="1356"/>
      <c r="Z176" s="1356"/>
      <c r="AA176" s="1356"/>
      <c r="AB176" s="1356"/>
      <c r="AC176" s="13"/>
      <c r="AD176" s="1356"/>
      <c r="AE176" s="1356"/>
      <c r="AF176" s="1356"/>
    </row>
    <row r="177" spans="1:32" x14ac:dyDescent="0.2">
      <c r="A177" s="1356"/>
      <c r="B177" s="1357"/>
      <c r="C177" s="1356"/>
      <c r="D177" s="1358"/>
      <c r="E177" s="1358"/>
      <c r="F177" s="1356"/>
      <c r="G177" s="1356"/>
      <c r="H177" s="1356"/>
      <c r="I177" s="1360"/>
      <c r="J177" s="1360"/>
      <c r="K177" s="1361"/>
      <c r="L177" s="1361"/>
      <c r="M177" s="1358"/>
      <c r="N177" s="1358"/>
      <c r="O177" s="1358"/>
      <c r="P177" s="1358"/>
      <c r="Q177" s="1356"/>
      <c r="R177" s="1356"/>
      <c r="U177" s="1358"/>
      <c r="V177" s="1356"/>
      <c r="W177" s="1356"/>
      <c r="X177" s="1356"/>
      <c r="Y177" s="1356"/>
      <c r="Z177" s="1356"/>
      <c r="AA177" s="1356"/>
      <c r="AB177" s="1356"/>
      <c r="AC177" s="13"/>
      <c r="AD177" s="1356"/>
      <c r="AE177" s="1356"/>
      <c r="AF177" s="1356"/>
    </row>
    <row r="178" spans="1:32" x14ac:dyDescent="0.2">
      <c r="A178" s="1356"/>
      <c r="B178" s="1357"/>
      <c r="C178" s="1356"/>
      <c r="D178" s="1358"/>
      <c r="E178" s="1358"/>
      <c r="F178" s="1356"/>
      <c r="G178" s="1356"/>
      <c r="H178" s="1356"/>
      <c r="I178" s="1360"/>
      <c r="J178" s="1360"/>
      <c r="K178" s="1361"/>
      <c r="L178" s="1361"/>
      <c r="M178" s="1358"/>
      <c r="N178" s="1358"/>
      <c r="O178" s="1358"/>
      <c r="P178" s="1358"/>
      <c r="Q178" s="1356"/>
      <c r="R178" s="1356"/>
      <c r="U178" s="1358"/>
      <c r="V178" s="1356"/>
      <c r="W178" s="1356"/>
      <c r="X178" s="1356"/>
      <c r="Y178" s="1356"/>
      <c r="Z178" s="1356"/>
      <c r="AA178" s="1356"/>
      <c r="AB178" s="1356"/>
      <c r="AC178" s="13"/>
      <c r="AD178" s="1356"/>
      <c r="AE178" s="1356"/>
      <c r="AF178" s="1356"/>
    </row>
    <row r="179" spans="1:32" x14ac:dyDescent="0.2">
      <c r="A179" s="1356"/>
      <c r="B179" s="1357"/>
      <c r="C179" s="1356"/>
      <c r="D179" s="1358"/>
      <c r="E179" s="1358"/>
      <c r="F179" s="1356"/>
      <c r="G179" s="1356"/>
      <c r="H179" s="1356"/>
      <c r="I179" s="1360"/>
      <c r="J179" s="1360"/>
      <c r="K179" s="1361"/>
      <c r="L179" s="1361"/>
      <c r="M179" s="1358"/>
      <c r="N179" s="1358"/>
      <c r="O179" s="1358"/>
      <c r="P179" s="1358"/>
      <c r="Q179" s="1356"/>
      <c r="R179" s="1356"/>
      <c r="U179" s="1358"/>
      <c r="V179" s="1356"/>
      <c r="W179" s="1356"/>
      <c r="X179" s="1356"/>
      <c r="Y179" s="1356"/>
      <c r="Z179" s="1356"/>
      <c r="AA179" s="1356"/>
      <c r="AB179" s="1356"/>
      <c r="AC179" s="13"/>
      <c r="AD179" s="1356"/>
      <c r="AE179" s="1356"/>
      <c r="AF179" s="1356"/>
    </row>
    <row r="180" spans="1:32" x14ac:dyDescent="0.2">
      <c r="A180" s="1356"/>
      <c r="B180" s="1357"/>
      <c r="C180" s="1356"/>
      <c r="D180" s="1358"/>
      <c r="E180" s="1358"/>
      <c r="F180" s="1356"/>
      <c r="G180" s="1356"/>
      <c r="H180" s="1356"/>
      <c r="I180" s="1360"/>
      <c r="J180" s="1360"/>
      <c r="K180" s="1361"/>
      <c r="L180" s="1361"/>
      <c r="M180" s="1358"/>
      <c r="N180" s="1358"/>
      <c r="O180" s="1358"/>
      <c r="P180" s="1358"/>
      <c r="Q180" s="1356"/>
      <c r="R180" s="1356"/>
      <c r="U180" s="1358"/>
      <c r="V180" s="1356"/>
      <c r="W180" s="1356"/>
      <c r="X180" s="1356"/>
      <c r="Y180" s="1356"/>
      <c r="Z180" s="1356"/>
      <c r="AA180" s="1356"/>
      <c r="AB180" s="1356"/>
      <c r="AC180" s="13"/>
      <c r="AD180" s="1356"/>
      <c r="AE180" s="1356"/>
      <c r="AF180" s="1356"/>
    </row>
    <row r="181" spans="1:32" x14ac:dyDescent="0.2">
      <c r="A181" s="1356"/>
      <c r="B181" s="1357"/>
      <c r="C181" s="1356"/>
      <c r="D181" s="1358"/>
      <c r="E181" s="1358"/>
      <c r="F181" s="1356"/>
      <c r="G181" s="1356"/>
      <c r="H181" s="1356"/>
      <c r="I181" s="1360"/>
      <c r="J181" s="1360"/>
      <c r="K181" s="1361"/>
      <c r="L181" s="1361"/>
      <c r="M181" s="1358"/>
      <c r="N181" s="1358"/>
      <c r="O181" s="1358"/>
      <c r="P181" s="1358"/>
      <c r="Q181" s="1356"/>
      <c r="R181" s="1356"/>
      <c r="U181" s="1358"/>
      <c r="V181" s="1356"/>
      <c r="W181" s="1356"/>
      <c r="X181" s="1356"/>
      <c r="Y181" s="1356"/>
      <c r="Z181" s="1356"/>
      <c r="AA181" s="1356"/>
      <c r="AB181" s="1356"/>
      <c r="AC181" s="13"/>
      <c r="AD181" s="1356"/>
      <c r="AE181" s="1356"/>
      <c r="AF181" s="1356"/>
    </row>
    <row r="182" spans="1:32" x14ac:dyDescent="0.2">
      <c r="A182" s="1356"/>
      <c r="B182" s="1357"/>
      <c r="C182" s="1356"/>
      <c r="D182" s="1358"/>
      <c r="E182" s="1358"/>
      <c r="F182" s="1356"/>
      <c r="G182" s="1356"/>
      <c r="H182" s="1356"/>
      <c r="I182" s="1360"/>
      <c r="J182" s="1360"/>
      <c r="K182" s="1361"/>
      <c r="L182" s="1361"/>
      <c r="M182" s="1358"/>
      <c r="N182" s="1358"/>
      <c r="O182" s="1358"/>
      <c r="P182" s="1358"/>
      <c r="Q182" s="1356"/>
      <c r="R182" s="1356"/>
      <c r="U182" s="1358"/>
      <c r="V182" s="1356"/>
      <c r="W182" s="1356"/>
      <c r="X182" s="1356"/>
      <c r="Y182" s="1356"/>
      <c r="Z182" s="1356"/>
      <c r="AA182" s="1356"/>
      <c r="AB182" s="1356"/>
      <c r="AC182" s="13"/>
      <c r="AD182" s="1356"/>
      <c r="AE182" s="1356"/>
      <c r="AF182" s="1356"/>
    </row>
    <row r="183" spans="1:32" x14ac:dyDescent="0.2">
      <c r="A183" s="1356"/>
      <c r="B183" s="1357"/>
      <c r="C183" s="1356"/>
      <c r="D183" s="1358"/>
      <c r="E183" s="1358"/>
      <c r="F183" s="1356"/>
      <c r="G183" s="1356"/>
      <c r="H183" s="1356"/>
      <c r="I183" s="1360"/>
      <c r="J183" s="1360"/>
      <c r="K183" s="1361"/>
      <c r="L183" s="1361"/>
      <c r="M183" s="1358"/>
      <c r="N183" s="1358"/>
      <c r="O183" s="1358"/>
      <c r="P183" s="1358"/>
      <c r="Q183" s="1356"/>
      <c r="R183" s="1356"/>
      <c r="U183" s="1358"/>
      <c r="V183" s="1356"/>
      <c r="W183" s="1356"/>
      <c r="X183" s="1356"/>
      <c r="Y183" s="1356"/>
      <c r="Z183" s="1356"/>
      <c r="AA183" s="1356"/>
      <c r="AB183" s="1356"/>
      <c r="AC183" s="13"/>
      <c r="AD183" s="1356"/>
      <c r="AE183" s="1356"/>
      <c r="AF183" s="1356"/>
    </row>
    <row r="184" spans="1:32" x14ac:dyDescent="0.2">
      <c r="A184" s="1356"/>
      <c r="B184" s="1357"/>
      <c r="C184" s="1356"/>
      <c r="D184" s="1358"/>
      <c r="E184" s="1358"/>
      <c r="F184" s="1356"/>
      <c r="G184" s="1356"/>
      <c r="H184" s="1356"/>
      <c r="I184" s="1360"/>
      <c r="J184" s="1360"/>
      <c r="K184" s="1361"/>
      <c r="L184" s="1361"/>
      <c r="M184" s="1358"/>
      <c r="N184" s="1358"/>
      <c r="O184" s="1358"/>
      <c r="P184" s="1358"/>
      <c r="Q184" s="1356"/>
      <c r="R184" s="1356"/>
      <c r="U184" s="1358"/>
      <c r="V184" s="1356"/>
      <c r="W184" s="1356"/>
      <c r="X184" s="1356"/>
      <c r="Y184" s="1356"/>
      <c r="Z184" s="1356"/>
      <c r="AA184" s="1356"/>
      <c r="AB184" s="1356"/>
      <c r="AC184" s="13"/>
      <c r="AD184" s="1356"/>
      <c r="AE184" s="1356"/>
      <c r="AF184" s="1356"/>
    </row>
    <row r="185" spans="1:32" x14ac:dyDescent="0.2">
      <c r="A185" s="1356"/>
      <c r="B185" s="1357"/>
      <c r="C185" s="1356"/>
      <c r="D185" s="1358"/>
      <c r="E185" s="1358"/>
      <c r="F185" s="1356"/>
      <c r="G185" s="1356"/>
      <c r="H185" s="1356"/>
      <c r="I185" s="1360"/>
      <c r="J185" s="1360"/>
      <c r="K185" s="1361"/>
      <c r="L185" s="1361"/>
      <c r="M185" s="1358"/>
      <c r="N185" s="1358"/>
      <c r="O185" s="1358"/>
      <c r="P185" s="1358"/>
      <c r="Q185" s="1356"/>
      <c r="R185" s="1356"/>
      <c r="U185" s="1358"/>
      <c r="V185" s="1356"/>
      <c r="W185" s="1356"/>
      <c r="X185" s="1356"/>
      <c r="Y185" s="1356"/>
      <c r="Z185" s="1356"/>
      <c r="AA185" s="1356"/>
      <c r="AB185" s="1356"/>
      <c r="AC185" s="13"/>
      <c r="AD185" s="1356"/>
      <c r="AE185" s="1356"/>
      <c r="AF185" s="1356"/>
    </row>
    <row r="186" spans="1:32" x14ac:dyDescent="0.2">
      <c r="A186" s="1356"/>
      <c r="B186" s="1357"/>
      <c r="C186" s="1356"/>
      <c r="D186" s="1358"/>
      <c r="E186" s="1358"/>
      <c r="F186" s="1356"/>
      <c r="G186" s="1356"/>
      <c r="H186" s="1356"/>
      <c r="I186" s="1360"/>
      <c r="J186" s="1360"/>
      <c r="K186" s="1361"/>
      <c r="L186" s="1361"/>
      <c r="M186" s="1358"/>
      <c r="N186" s="1358"/>
      <c r="O186" s="1358"/>
      <c r="P186" s="1358"/>
      <c r="Q186" s="1356"/>
      <c r="R186" s="1356"/>
      <c r="U186" s="1358"/>
      <c r="V186" s="1356"/>
      <c r="W186" s="1356"/>
      <c r="X186" s="1356"/>
      <c r="Y186" s="1356"/>
      <c r="Z186" s="1356"/>
      <c r="AA186" s="1356"/>
      <c r="AB186" s="1356"/>
      <c r="AC186" s="13"/>
      <c r="AD186" s="1356"/>
      <c r="AE186" s="1356"/>
      <c r="AF186" s="1356"/>
    </row>
    <row r="187" spans="1:32" x14ac:dyDescent="0.2">
      <c r="A187" s="1356"/>
      <c r="B187" s="1357"/>
      <c r="C187" s="1356"/>
      <c r="D187" s="1358"/>
      <c r="E187" s="1358"/>
      <c r="F187" s="1356"/>
      <c r="G187" s="1356"/>
      <c r="H187" s="1356"/>
      <c r="I187" s="1360"/>
      <c r="J187" s="1360"/>
      <c r="K187" s="1361"/>
      <c r="L187" s="1361"/>
      <c r="M187" s="1358"/>
      <c r="N187" s="1358"/>
      <c r="O187" s="1358"/>
      <c r="P187" s="1358"/>
      <c r="Q187" s="1356"/>
      <c r="R187" s="1356"/>
      <c r="U187" s="1358"/>
      <c r="V187" s="1356"/>
      <c r="W187" s="1356"/>
      <c r="X187" s="1356"/>
      <c r="Y187" s="1356"/>
      <c r="Z187" s="1356"/>
      <c r="AA187" s="1356"/>
      <c r="AB187" s="1356"/>
      <c r="AC187" s="13"/>
      <c r="AD187" s="1356"/>
      <c r="AE187" s="1356"/>
      <c r="AF187" s="1356"/>
    </row>
    <row r="188" spans="1:32" x14ac:dyDescent="0.2">
      <c r="A188" s="1356"/>
      <c r="B188" s="1357"/>
      <c r="C188" s="1356"/>
      <c r="D188" s="1358"/>
      <c r="E188" s="1358"/>
      <c r="F188" s="1356"/>
      <c r="G188" s="1356"/>
      <c r="H188" s="1356"/>
      <c r="I188" s="1360"/>
      <c r="J188" s="1360"/>
      <c r="K188" s="1361"/>
      <c r="L188" s="1361"/>
      <c r="M188" s="1358"/>
      <c r="N188" s="1358"/>
      <c r="O188" s="1358"/>
      <c r="P188" s="1358"/>
      <c r="Q188" s="1356"/>
      <c r="R188" s="1356"/>
      <c r="U188" s="1358"/>
      <c r="V188" s="1356"/>
      <c r="W188" s="1356"/>
      <c r="X188" s="1356"/>
      <c r="Y188" s="1356"/>
      <c r="Z188" s="1356"/>
      <c r="AA188" s="1356"/>
      <c r="AB188" s="1356"/>
      <c r="AC188" s="13"/>
      <c r="AD188" s="1356"/>
      <c r="AE188" s="1356"/>
      <c r="AF188" s="1356"/>
    </row>
    <row r="189" spans="1:32" x14ac:dyDescent="0.2">
      <c r="A189" s="1356"/>
      <c r="B189" s="1357"/>
      <c r="C189" s="1356"/>
      <c r="D189" s="1358"/>
      <c r="E189" s="1358"/>
      <c r="F189" s="1356"/>
      <c r="G189" s="1356"/>
      <c r="H189" s="1356"/>
      <c r="I189" s="1360"/>
      <c r="J189" s="1360"/>
      <c r="K189" s="1361"/>
      <c r="L189" s="1361"/>
      <c r="M189" s="1358"/>
      <c r="N189" s="1358"/>
      <c r="O189" s="1358"/>
      <c r="P189" s="1358"/>
      <c r="Q189" s="1356"/>
      <c r="R189" s="1356"/>
      <c r="U189" s="1358"/>
      <c r="V189" s="1356"/>
      <c r="W189" s="1356"/>
      <c r="X189" s="1356"/>
      <c r="Y189" s="1356"/>
      <c r="Z189" s="1356"/>
      <c r="AA189" s="1356"/>
      <c r="AB189" s="1356"/>
      <c r="AC189" s="13"/>
      <c r="AD189" s="1356"/>
      <c r="AE189" s="1356"/>
      <c r="AF189" s="1356"/>
    </row>
    <row r="190" spans="1:32" x14ac:dyDescent="0.2">
      <c r="A190" s="1356"/>
      <c r="B190" s="1357"/>
      <c r="C190" s="1356"/>
      <c r="D190" s="1358"/>
      <c r="E190" s="1358"/>
      <c r="F190" s="1356"/>
      <c r="G190" s="1356"/>
      <c r="H190" s="1356"/>
      <c r="I190" s="1360"/>
      <c r="J190" s="1360"/>
      <c r="K190" s="1361"/>
      <c r="L190" s="1361"/>
      <c r="M190" s="1358"/>
      <c r="N190" s="1358"/>
      <c r="O190" s="1358"/>
      <c r="P190" s="1358"/>
      <c r="Q190" s="1356"/>
      <c r="R190" s="1356"/>
      <c r="U190" s="1358"/>
      <c r="V190" s="1356"/>
      <c r="W190" s="1356"/>
      <c r="X190" s="1356"/>
      <c r="Y190" s="1356"/>
      <c r="Z190" s="1356"/>
      <c r="AA190" s="1356"/>
      <c r="AB190" s="1356"/>
      <c r="AC190" s="13"/>
      <c r="AD190" s="1356"/>
      <c r="AE190" s="1356"/>
      <c r="AF190" s="1356"/>
    </row>
    <row r="191" spans="1:32" x14ac:dyDescent="0.2">
      <c r="A191" s="1356"/>
      <c r="B191" s="1357"/>
      <c r="C191" s="1356"/>
      <c r="D191" s="1358"/>
      <c r="E191" s="1358"/>
      <c r="F191" s="1356"/>
      <c r="G191" s="1356"/>
      <c r="H191" s="1356"/>
      <c r="I191" s="1360"/>
      <c r="J191" s="1360"/>
      <c r="K191" s="1361"/>
      <c r="L191" s="1361"/>
      <c r="M191" s="1358"/>
      <c r="N191" s="1358"/>
      <c r="O191" s="1358"/>
      <c r="P191" s="1358"/>
      <c r="Q191" s="1356"/>
      <c r="R191" s="1356"/>
      <c r="U191" s="1358"/>
      <c r="V191" s="1356"/>
      <c r="W191" s="1356"/>
      <c r="X191" s="1356"/>
      <c r="Y191" s="1356"/>
      <c r="Z191" s="1356"/>
      <c r="AA191" s="1356"/>
      <c r="AB191" s="1356"/>
      <c r="AC191" s="13"/>
      <c r="AD191" s="1356"/>
      <c r="AE191" s="1356"/>
      <c r="AF191" s="1356"/>
    </row>
    <row r="192" spans="1:32" x14ac:dyDescent="0.2">
      <c r="A192" s="1356"/>
      <c r="B192" s="1357"/>
      <c r="C192" s="1356"/>
      <c r="D192" s="1358"/>
      <c r="E192" s="1358"/>
      <c r="F192" s="1356"/>
      <c r="G192" s="1356"/>
      <c r="H192" s="1356"/>
      <c r="I192" s="1360"/>
      <c r="J192" s="1360"/>
      <c r="K192" s="1361"/>
      <c r="L192" s="1361"/>
      <c r="M192" s="1358"/>
      <c r="N192" s="1358"/>
      <c r="O192" s="1358"/>
      <c r="P192" s="1358"/>
      <c r="Q192" s="1356"/>
      <c r="R192" s="1356"/>
      <c r="U192" s="1358"/>
      <c r="V192" s="1356"/>
      <c r="W192" s="1356"/>
      <c r="X192" s="1356"/>
      <c r="Y192" s="1356"/>
      <c r="Z192" s="1356"/>
      <c r="AA192" s="1356"/>
      <c r="AB192" s="1356"/>
      <c r="AC192" s="13"/>
      <c r="AD192" s="1356"/>
      <c r="AE192" s="1356"/>
      <c r="AF192" s="1356"/>
    </row>
    <row r="193" spans="1:32" x14ac:dyDescent="0.2">
      <c r="A193" s="1356"/>
      <c r="B193" s="1357"/>
      <c r="C193" s="1356"/>
      <c r="D193" s="1358"/>
      <c r="E193" s="1358"/>
      <c r="F193" s="1356"/>
      <c r="G193" s="1356"/>
      <c r="H193" s="1356"/>
      <c r="I193" s="1360"/>
      <c r="J193" s="1360"/>
      <c r="K193" s="1361"/>
      <c r="L193" s="1361"/>
      <c r="M193" s="1358"/>
      <c r="N193" s="1358"/>
      <c r="O193" s="1358"/>
      <c r="P193" s="1358"/>
      <c r="Q193" s="1356"/>
      <c r="R193" s="1356"/>
      <c r="U193" s="1358"/>
      <c r="V193" s="1356"/>
      <c r="W193" s="1356"/>
      <c r="X193" s="1356"/>
      <c r="Y193" s="1356"/>
      <c r="Z193" s="1356"/>
      <c r="AA193" s="1356"/>
      <c r="AB193" s="1356"/>
      <c r="AC193" s="13"/>
      <c r="AD193" s="1356"/>
      <c r="AE193" s="1356"/>
      <c r="AF193" s="1356"/>
    </row>
    <row r="194" spans="1:32" x14ac:dyDescent="0.2">
      <c r="A194" s="1356"/>
      <c r="B194" s="1357"/>
      <c r="C194" s="1356"/>
      <c r="D194" s="1358"/>
      <c r="E194" s="1358"/>
      <c r="F194" s="1356"/>
      <c r="G194" s="1356"/>
      <c r="H194" s="1356"/>
      <c r="I194" s="1360"/>
      <c r="J194" s="1360"/>
      <c r="K194" s="1361"/>
      <c r="L194" s="1361"/>
      <c r="M194" s="1358"/>
      <c r="N194" s="1358"/>
      <c r="O194" s="1358"/>
      <c r="P194" s="1358"/>
      <c r="Q194" s="1356"/>
      <c r="R194" s="1356"/>
      <c r="U194" s="1358"/>
      <c r="V194" s="1356"/>
      <c r="W194" s="1356"/>
      <c r="X194" s="1356"/>
      <c r="Y194" s="1356"/>
      <c r="Z194" s="1356"/>
      <c r="AA194" s="1356"/>
      <c r="AB194" s="1356"/>
      <c r="AC194" s="13"/>
      <c r="AD194" s="1356"/>
      <c r="AE194" s="1356"/>
      <c r="AF194" s="1356"/>
    </row>
    <row r="195" spans="1:32" x14ac:dyDescent="0.2">
      <c r="A195" s="1356"/>
      <c r="B195" s="1357"/>
      <c r="C195" s="1356"/>
      <c r="D195" s="1358"/>
      <c r="E195" s="1358"/>
      <c r="F195" s="1356"/>
      <c r="G195" s="1356"/>
      <c r="H195" s="1356"/>
      <c r="I195" s="1360"/>
      <c r="J195" s="1360"/>
      <c r="K195" s="1361"/>
      <c r="L195" s="1361"/>
      <c r="M195" s="1358"/>
      <c r="N195" s="1358"/>
      <c r="O195" s="1358"/>
      <c r="P195" s="1358"/>
      <c r="Q195" s="1356"/>
      <c r="R195" s="1356"/>
      <c r="U195" s="1358"/>
      <c r="V195" s="1356"/>
      <c r="W195" s="1356"/>
      <c r="X195" s="1356"/>
      <c r="Y195" s="1356"/>
      <c r="Z195" s="1356"/>
      <c r="AA195" s="1356"/>
      <c r="AB195" s="1356"/>
      <c r="AC195" s="13"/>
      <c r="AD195" s="1356"/>
      <c r="AE195" s="1356"/>
      <c r="AF195" s="1356"/>
    </row>
    <row r="196" spans="1:32" x14ac:dyDescent="0.2">
      <c r="A196" s="1356"/>
      <c r="B196" s="1357"/>
      <c r="C196" s="1356"/>
      <c r="D196" s="1358"/>
      <c r="E196" s="1358"/>
      <c r="F196" s="1356"/>
      <c r="G196" s="1356"/>
      <c r="H196" s="1356"/>
      <c r="I196" s="1360"/>
      <c r="J196" s="1360"/>
      <c r="K196" s="1361"/>
      <c r="L196" s="1361"/>
      <c r="M196" s="1358"/>
      <c r="N196" s="1358"/>
      <c r="O196" s="1358"/>
      <c r="P196" s="1358"/>
      <c r="Q196" s="1356"/>
      <c r="R196" s="1356"/>
      <c r="U196" s="1358"/>
      <c r="V196" s="1356"/>
      <c r="W196" s="1356"/>
      <c r="X196" s="1356"/>
      <c r="Y196" s="1356"/>
      <c r="Z196" s="1356"/>
      <c r="AA196" s="1356"/>
      <c r="AB196" s="1356"/>
      <c r="AC196" s="13"/>
      <c r="AD196" s="1356"/>
      <c r="AE196" s="1356"/>
      <c r="AF196" s="1356"/>
    </row>
    <row r="197" spans="1:32" x14ac:dyDescent="0.2">
      <c r="A197" s="1356"/>
      <c r="B197" s="1357"/>
      <c r="C197" s="1356"/>
      <c r="D197" s="1358"/>
      <c r="E197" s="1358"/>
      <c r="F197" s="1356"/>
      <c r="G197" s="1356"/>
      <c r="H197" s="1356"/>
      <c r="I197" s="1360"/>
      <c r="J197" s="1360"/>
      <c r="K197" s="1361"/>
      <c r="L197" s="1361"/>
      <c r="M197" s="1358"/>
      <c r="N197" s="1358"/>
      <c r="O197" s="1358"/>
      <c r="P197" s="1358"/>
      <c r="Q197" s="1356"/>
      <c r="R197" s="1356"/>
      <c r="U197" s="1358"/>
      <c r="V197" s="1356"/>
      <c r="W197" s="1356"/>
      <c r="X197" s="1356"/>
      <c r="Y197" s="1356"/>
      <c r="Z197" s="1356"/>
      <c r="AA197" s="1356"/>
      <c r="AB197" s="1356"/>
      <c r="AC197" s="13"/>
      <c r="AD197" s="1356"/>
      <c r="AE197" s="1356"/>
      <c r="AF197" s="1356"/>
    </row>
    <row r="198" spans="1:32" x14ac:dyDescent="0.2">
      <c r="A198" s="1356"/>
      <c r="B198" s="1357"/>
      <c r="C198" s="1356"/>
      <c r="D198" s="1358"/>
      <c r="E198" s="1358"/>
      <c r="F198" s="1356"/>
      <c r="G198" s="1356"/>
      <c r="H198" s="1356"/>
      <c r="I198" s="1360"/>
      <c r="J198" s="1360"/>
      <c r="K198" s="1361"/>
      <c r="L198" s="1361"/>
      <c r="M198" s="1358"/>
      <c r="N198" s="1358"/>
      <c r="O198" s="1358"/>
      <c r="P198" s="1358"/>
      <c r="Q198" s="1356"/>
      <c r="R198" s="1356"/>
      <c r="U198" s="1358"/>
      <c r="V198" s="1356"/>
      <c r="W198" s="1356"/>
      <c r="X198" s="1356"/>
      <c r="Y198" s="1356"/>
      <c r="Z198" s="1356"/>
      <c r="AA198" s="1356"/>
      <c r="AB198" s="1356"/>
      <c r="AC198" s="13"/>
      <c r="AD198" s="1356"/>
      <c r="AE198" s="1356"/>
      <c r="AF198" s="1356"/>
    </row>
    <row r="199" spans="1:32" x14ac:dyDescent="0.2">
      <c r="A199" s="1356"/>
      <c r="B199" s="1357"/>
      <c r="C199" s="1356"/>
      <c r="D199" s="1358"/>
      <c r="E199" s="1358"/>
      <c r="F199" s="1356"/>
      <c r="G199" s="1356"/>
      <c r="H199" s="1356"/>
      <c r="I199" s="1360"/>
      <c r="J199" s="1360"/>
      <c r="K199" s="1361"/>
      <c r="L199" s="1361"/>
      <c r="M199" s="1358"/>
      <c r="N199" s="1358"/>
      <c r="O199" s="1358"/>
      <c r="P199" s="1358"/>
      <c r="Q199" s="1356"/>
      <c r="R199" s="1356"/>
      <c r="U199" s="1358"/>
      <c r="V199" s="1356"/>
      <c r="W199" s="1356"/>
      <c r="X199" s="1356"/>
      <c r="Y199" s="1356"/>
      <c r="Z199" s="1356"/>
      <c r="AA199" s="1356"/>
      <c r="AB199" s="1356"/>
      <c r="AC199" s="13"/>
      <c r="AD199" s="1356"/>
      <c r="AE199" s="1356"/>
      <c r="AF199" s="1356"/>
    </row>
    <row r="200" spans="1:32" x14ac:dyDescent="0.2">
      <c r="A200" s="1356"/>
      <c r="B200" s="1357"/>
      <c r="C200" s="1356"/>
      <c r="D200" s="1358"/>
      <c r="E200" s="1358"/>
      <c r="F200" s="1356"/>
      <c r="G200" s="1356"/>
      <c r="H200" s="1356"/>
      <c r="I200" s="1360"/>
      <c r="J200" s="1360"/>
      <c r="K200" s="1361"/>
      <c r="L200" s="1361"/>
      <c r="M200" s="1358"/>
      <c r="N200" s="1358"/>
      <c r="O200" s="1358"/>
      <c r="P200" s="1358"/>
      <c r="Q200" s="1356"/>
      <c r="R200" s="1356"/>
      <c r="U200" s="1358"/>
      <c r="V200" s="1356"/>
      <c r="W200" s="1356"/>
      <c r="X200" s="1356"/>
      <c r="Y200" s="1356"/>
      <c r="Z200" s="1356"/>
      <c r="AA200" s="1356"/>
      <c r="AB200" s="1356"/>
      <c r="AC200" s="13"/>
      <c r="AD200" s="1356"/>
      <c r="AE200" s="1356"/>
      <c r="AF200" s="1356"/>
    </row>
    <row r="201" spans="1:32" x14ac:dyDescent="0.2">
      <c r="A201" s="1356"/>
      <c r="B201" s="1357"/>
      <c r="C201" s="1356"/>
      <c r="D201" s="1358"/>
      <c r="E201" s="1358"/>
      <c r="F201" s="1356"/>
      <c r="G201" s="1356"/>
      <c r="H201" s="1356"/>
      <c r="I201" s="1360"/>
      <c r="J201" s="1360"/>
      <c r="K201" s="1361"/>
      <c r="L201" s="1361"/>
      <c r="M201" s="1358"/>
      <c r="N201" s="1358"/>
      <c r="O201" s="1358"/>
      <c r="P201" s="1358"/>
      <c r="Q201" s="1356"/>
      <c r="R201" s="1356"/>
      <c r="U201" s="1358"/>
      <c r="V201" s="1356"/>
      <c r="W201" s="1356"/>
      <c r="X201" s="1356"/>
      <c r="Y201" s="1356"/>
      <c r="Z201" s="1356"/>
      <c r="AA201" s="1356"/>
      <c r="AB201" s="1356"/>
      <c r="AC201" s="13"/>
      <c r="AD201" s="1356"/>
      <c r="AE201" s="1356"/>
      <c r="AF201" s="1356"/>
    </row>
    <row r="202" spans="1:32" x14ac:dyDescent="0.2">
      <c r="A202" s="1356"/>
      <c r="B202" s="1357"/>
      <c r="C202" s="1356"/>
      <c r="D202" s="1358"/>
      <c r="E202" s="1358"/>
      <c r="F202" s="1356"/>
      <c r="G202" s="1356"/>
      <c r="H202" s="1356"/>
      <c r="I202" s="1360"/>
      <c r="J202" s="1360"/>
      <c r="K202" s="1361"/>
      <c r="L202" s="1361"/>
      <c r="M202" s="1358"/>
      <c r="N202" s="1358"/>
      <c r="O202" s="1358"/>
      <c r="P202" s="1358"/>
      <c r="Q202" s="1356"/>
      <c r="R202" s="1356"/>
      <c r="U202" s="1358"/>
      <c r="V202" s="1356"/>
      <c r="W202" s="1356"/>
      <c r="X202" s="1356"/>
      <c r="Y202" s="1356"/>
      <c r="Z202" s="1356"/>
      <c r="AA202" s="1356"/>
      <c r="AB202" s="1356"/>
      <c r="AC202" s="13"/>
      <c r="AD202" s="1356"/>
      <c r="AE202" s="1356"/>
      <c r="AF202" s="1356"/>
    </row>
    <row r="203" spans="1:32" x14ac:dyDescent="0.2">
      <c r="A203" s="1356"/>
      <c r="B203" s="1357"/>
      <c r="C203" s="1356"/>
      <c r="D203" s="1358"/>
      <c r="E203" s="1358"/>
      <c r="F203" s="1356"/>
      <c r="G203" s="1356"/>
      <c r="H203" s="1356"/>
      <c r="I203" s="1360"/>
      <c r="J203" s="1360"/>
      <c r="K203" s="1361"/>
      <c r="L203" s="1361"/>
      <c r="M203" s="1358"/>
      <c r="N203" s="1358"/>
      <c r="O203" s="1358"/>
      <c r="P203" s="1358"/>
      <c r="Q203" s="1356"/>
      <c r="R203" s="1356"/>
      <c r="U203" s="1358"/>
      <c r="V203" s="1356"/>
      <c r="W203" s="1356"/>
      <c r="X203" s="1356"/>
      <c r="Y203" s="1356"/>
      <c r="Z203" s="1356"/>
      <c r="AA203" s="1356"/>
      <c r="AB203" s="1356"/>
      <c r="AC203" s="13"/>
      <c r="AD203" s="1356"/>
      <c r="AE203" s="1356"/>
      <c r="AF203" s="1356"/>
    </row>
    <row r="204" spans="1:32" x14ac:dyDescent="0.2">
      <c r="A204" s="1356"/>
      <c r="B204" s="1357"/>
      <c r="C204" s="1356"/>
      <c r="D204" s="1358"/>
      <c r="E204" s="1358"/>
      <c r="F204" s="1356"/>
      <c r="G204" s="1356"/>
      <c r="H204" s="1356"/>
      <c r="I204" s="1360"/>
      <c r="J204" s="1360"/>
      <c r="K204" s="1361"/>
      <c r="L204" s="1361"/>
      <c r="M204" s="1358"/>
      <c r="N204" s="1358"/>
      <c r="O204" s="1358"/>
      <c r="P204" s="1358"/>
      <c r="Q204" s="1356"/>
      <c r="R204" s="1356"/>
      <c r="U204" s="1358"/>
      <c r="V204" s="1356"/>
      <c r="W204" s="1356"/>
      <c r="X204" s="1356"/>
      <c r="Y204" s="1356"/>
      <c r="Z204" s="1356"/>
      <c r="AA204" s="1356"/>
      <c r="AB204" s="1356"/>
      <c r="AC204" s="13"/>
      <c r="AD204" s="1356"/>
      <c r="AE204" s="1356"/>
      <c r="AF204" s="1356"/>
    </row>
    <row r="205" spans="1:32" x14ac:dyDescent="0.2">
      <c r="A205" s="1356"/>
      <c r="B205" s="1357"/>
      <c r="C205" s="1356"/>
      <c r="D205" s="1358"/>
      <c r="E205" s="1358"/>
      <c r="F205" s="1356"/>
      <c r="G205" s="1356"/>
      <c r="H205" s="1356"/>
      <c r="I205" s="1360"/>
      <c r="J205" s="1360"/>
      <c r="K205" s="1361"/>
      <c r="L205" s="1361"/>
      <c r="M205" s="1358"/>
      <c r="N205" s="1358"/>
      <c r="O205" s="1358"/>
      <c r="P205" s="1358"/>
      <c r="Q205" s="1356"/>
      <c r="R205" s="1356"/>
      <c r="U205" s="1358"/>
      <c r="V205" s="1356"/>
      <c r="W205" s="1356"/>
      <c r="X205" s="1356"/>
      <c r="Y205" s="1356"/>
      <c r="Z205" s="1356"/>
      <c r="AA205" s="1356"/>
      <c r="AB205" s="1356"/>
      <c r="AC205" s="13"/>
      <c r="AD205" s="1356"/>
      <c r="AE205" s="1356"/>
      <c r="AF205" s="1356"/>
    </row>
    <row r="206" spans="1:32" x14ac:dyDescent="0.2">
      <c r="A206" s="1356"/>
      <c r="B206" s="1357"/>
      <c r="C206" s="1356"/>
      <c r="D206" s="1358"/>
      <c r="E206" s="1358"/>
      <c r="F206" s="1356"/>
      <c r="G206" s="1356"/>
      <c r="H206" s="1356"/>
      <c r="I206" s="1360"/>
      <c r="J206" s="1360"/>
      <c r="K206" s="1361"/>
      <c r="L206" s="1361"/>
      <c r="M206" s="1358"/>
      <c r="N206" s="1358"/>
      <c r="O206" s="1358"/>
      <c r="P206" s="1358"/>
      <c r="Q206" s="1356"/>
      <c r="R206" s="1356"/>
      <c r="U206" s="1358"/>
      <c r="V206" s="1356"/>
      <c r="W206" s="1356"/>
      <c r="X206" s="1356"/>
      <c r="Y206" s="1356"/>
      <c r="Z206" s="1356"/>
      <c r="AA206" s="1356"/>
      <c r="AB206" s="1356"/>
      <c r="AC206" s="13"/>
      <c r="AD206" s="1356"/>
      <c r="AE206" s="1356"/>
      <c r="AF206" s="1356"/>
    </row>
    <row r="207" spans="1:32" x14ac:dyDescent="0.2">
      <c r="A207" s="1356"/>
      <c r="B207" s="1357"/>
      <c r="C207" s="1356"/>
      <c r="D207" s="1358"/>
      <c r="E207" s="1358"/>
      <c r="F207" s="1356"/>
      <c r="G207" s="1356"/>
      <c r="H207" s="1356"/>
      <c r="I207" s="1360"/>
      <c r="J207" s="1360"/>
      <c r="K207" s="1361"/>
      <c r="L207" s="1361"/>
      <c r="M207" s="1358"/>
      <c r="N207" s="1358"/>
      <c r="O207" s="1358"/>
      <c r="P207" s="1358"/>
      <c r="Q207" s="1356"/>
      <c r="R207" s="1356"/>
      <c r="U207" s="1358"/>
      <c r="V207" s="1356"/>
      <c r="W207" s="1356"/>
      <c r="X207" s="1356"/>
      <c r="Y207" s="1356"/>
      <c r="Z207" s="1356"/>
      <c r="AA207" s="1356"/>
      <c r="AB207" s="1356"/>
      <c r="AC207" s="13"/>
      <c r="AD207" s="1356"/>
      <c r="AE207" s="1356"/>
      <c r="AF207" s="1356"/>
    </row>
    <row r="208" spans="1:32" x14ac:dyDescent="0.2">
      <c r="A208" s="1356"/>
      <c r="B208" s="1357"/>
      <c r="C208" s="1356"/>
      <c r="D208" s="1358"/>
      <c r="E208" s="1358"/>
      <c r="F208" s="1356"/>
      <c r="G208" s="1356"/>
      <c r="H208" s="1356"/>
      <c r="I208" s="1360"/>
      <c r="J208" s="1360"/>
      <c r="K208" s="1361"/>
      <c r="L208" s="1361"/>
      <c r="M208" s="1358"/>
      <c r="N208" s="1358"/>
      <c r="O208" s="1358"/>
      <c r="P208" s="1358"/>
      <c r="Q208" s="1356"/>
      <c r="R208" s="1356"/>
      <c r="U208" s="1358"/>
      <c r="V208" s="1356"/>
      <c r="W208" s="1356"/>
      <c r="X208" s="1356"/>
      <c r="Y208" s="1356"/>
      <c r="Z208" s="1356"/>
      <c r="AA208" s="1356"/>
      <c r="AB208" s="1356"/>
      <c r="AC208" s="13"/>
      <c r="AD208" s="1356"/>
      <c r="AE208" s="1356"/>
      <c r="AF208" s="1356"/>
    </row>
    <row r="209" spans="1:32" x14ac:dyDescent="0.2">
      <c r="A209" s="1356"/>
      <c r="B209" s="1357"/>
      <c r="C209" s="1356"/>
      <c r="D209" s="1358"/>
      <c r="E209" s="1358"/>
      <c r="F209" s="1356"/>
      <c r="G209" s="1356"/>
      <c r="H209" s="1356"/>
      <c r="I209" s="1360"/>
      <c r="J209" s="1360"/>
      <c r="K209" s="1361"/>
      <c r="L209" s="1361"/>
      <c r="M209" s="1358"/>
      <c r="N209" s="1358"/>
      <c r="O209" s="1358"/>
      <c r="P209" s="1358"/>
      <c r="Q209" s="1356"/>
      <c r="R209" s="1356"/>
      <c r="U209" s="1358"/>
      <c r="V209" s="1356"/>
      <c r="W209" s="1356"/>
      <c r="X209" s="1356"/>
      <c r="Y209" s="1356"/>
      <c r="Z209" s="1356"/>
      <c r="AA209" s="1356"/>
      <c r="AB209" s="1356"/>
      <c r="AC209" s="13"/>
      <c r="AD209" s="1356"/>
      <c r="AE209" s="1356"/>
      <c r="AF209" s="1356"/>
    </row>
    <row r="210" spans="1:32" x14ac:dyDescent="0.2">
      <c r="A210" s="1356"/>
      <c r="B210" s="1357"/>
      <c r="C210" s="1356"/>
      <c r="D210" s="1358"/>
      <c r="E210" s="1358"/>
      <c r="F210" s="1356"/>
      <c r="G210" s="1356"/>
      <c r="H210" s="1356"/>
      <c r="I210" s="1360"/>
      <c r="J210" s="1360"/>
      <c r="K210" s="1361"/>
      <c r="L210" s="1361"/>
      <c r="M210" s="1358"/>
      <c r="N210" s="1358"/>
      <c r="O210" s="1358"/>
      <c r="P210" s="1358"/>
      <c r="Q210" s="1356"/>
      <c r="R210" s="1356"/>
      <c r="U210" s="1358"/>
      <c r="V210" s="1356"/>
      <c r="W210" s="1356"/>
      <c r="X210" s="1356"/>
      <c r="Y210" s="1356"/>
      <c r="Z210" s="1356"/>
      <c r="AA210" s="1356"/>
      <c r="AB210" s="1356"/>
      <c r="AC210" s="13"/>
      <c r="AD210" s="1356"/>
      <c r="AE210" s="1356"/>
      <c r="AF210" s="1356"/>
    </row>
    <row r="211" spans="1:32" x14ac:dyDescent="0.2">
      <c r="A211" s="1356"/>
      <c r="B211" s="1357"/>
      <c r="C211" s="1356"/>
      <c r="D211" s="1358"/>
      <c r="E211" s="1358"/>
      <c r="F211" s="1356"/>
      <c r="G211" s="1356"/>
      <c r="H211" s="1356"/>
      <c r="I211" s="1360"/>
      <c r="J211" s="1360"/>
      <c r="K211" s="1361"/>
      <c r="L211" s="1361"/>
      <c r="M211" s="1358"/>
      <c r="N211" s="1358"/>
      <c r="O211" s="1358"/>
      <c r="P211" s="1358"/>
      <c r="Q211" s="1356"/>
      <c r="R211" s="1356"/>
      <c r="U211" s="1358"/>
      <c r="V211" s="1356"/>
      <c r="W211" s="1356"/>
      <c r="X211" s="1356"/>
      <c r="Y211" s="1356"/>
      <c r="Z211" s="1356"/>
      <c r="AA211" s="1356"/>
      <c r="AB211" s="1356"/>
      <c r="AC211" s="13"/>
      <c r="AD211" s="1356"/>
      <c r="AE211" s="1356"/>
      <c r="AF211" s="1356"/>
    </row>
    <row r="212" spans="1:32" x14ac:dyDescent="0.2">
      <c r="A212" s="1356"/>
      <c r="B212" s="1357"/>
      <c r="C212" s="1356"/>
      <c r="D212" s="1358"/>
      <c r="E212" s="1358"/>
      <c r="F212" s="1356"/>
      <c r="G212" s="1356"/>
      <c r="H212" s="1356"/>
      <c r="I212" s="1360"/>
      <c r="J212" s="1360"/>
      <c r="K212" s="1361"/>
      <c r="L212" s="1361"/>
      <c r="M212" s="1358"/>
      <c r="N212" s="1358"/>
      <c r="O212" s="1358"/>
      <c r="P212" s="1358"/>
      <c r="Q212" s="1356"/>
      <c r="R212" s="1356"/>
      <c r="U212" s="1358"/>
      <c r="V212" s="1356"/>
      <c r="W212" s="1356"/>
      <c r="X212" s="1356"/>
      <c r="Y212" s="1356"/>
      <c r="Z212" s="1356"/>
      <c r="AA212" s="1356"/>
      <c r="AB212" s="1356"/>
      <c r="AC212" s="13"/>
      <c r="AD212" s="1356"/>
      <c r="AE212" s="1356"/>
      <c r="AF212" s="1356"/>
    </row>
    <row r="213" spans="1:32" x14ac:dyDescent="0.2">
      <c r="A213" s="1356"/>
      <c r="B213" s="1357"/>
      <c r="C213" s="1356"/>
      <c r="D213" s="1358"/>
      <c r="E213" s="1358"/>
      <c r="F213" s="1356"/>
      <c r="G213" s="1356"/>
      <c r="H213" s="1356"/>
      <c r="I213" s="1360"/>
      <c r="J213" s="1360"/>
      <c r="K213" s="1361"/>
      <c r="L213" s="1361"/>
      <c r="M213" s="1358"/>
      <c r="N213" s="1358"/>
      <c r="O213" s="1358"/>
      <c r="P213" s="1358"/>
      <c r="Q213" s="1356"/>
      <c r="R213" s="1356"/>
      <c r="U213" s="1358"/>
      <c r="V213" s="1356"/>
      <c r="W213" s="1356"/>
      <c r="X213" s="1356"/>
      <c r="Y213" s="1356"/>
      <c r="Z213" s="1356"/>
      <c r="AA213" s="1356"/>
      <c r="AB213" s="1356"/>
      <c r="AC213" s="13"/>
      <c r="AD213" s="1356"/>
      <c r="AE213" s="1356"/>
      <c r="AF213" s="1356"/>
    </row>
    <row r="214" spans="1:32" x14ac:dyDescent="0.2">
      <c r="A214" s="1356"/>
      <c r="B214" s="1357"/>
      <c r="C214" s="1356"/>
      <c r="D214" s="1358"/>
      <c r="E214" s="1358"/>
      <c r="F214" s="1356"/>
      <c r="G214" s="1356"/>
      <c r="H214" s="1356"/>
      <c r="I214" s="1360"/>
      <c r="J214" s="1360"/>
      <c r="K214" s="1361"/>
      <c r="L214" s="1361"/>
      <c r="M214" s="1358"/>
      <c r="N214" s="1358"/>
      <c r="O214" s="1358"/>
      <c r="P214" s="1358"/>
      <c r="Q214" s="1356"/>
      <c r="R214" s="1356"/>
      <c r="U214" s="1358"/>
      <c r="V214" s="1356"/>
      <c r="W214" s="1356"/>
      <c r="X214" s="1356"/>
      <c r="Y214" s="1356"/>
      <c r="Z214" s="1356"/>
      <c r="AA214" s="1356"/>
      <c r="AB214" s="1356"/>
      <c r="AC214" s="13"/>
      <c r="AD214" s="1356"/>
      <c r="AE214" s="1356"/>
      <c r="AF214" s="1356"/>
    </row>
    <row r="215" spans="1:32" x14ac:dyDescent="0.2">
      <c r="A215" s="1356"/>
      <c r="B215" s="1357"/>
      <c r="C215" s="1356"/>
      <c r="D215" s="1358"/>
      <c r="E215" s="1358"/>
      <c r="F215" s="1356"/>
      <c r="G215" s="1356"/>
      <c r="H215" s="1356"/>
      <c r="I215" s="1360"/>
      <c r="J215" s="1360"/>
      <c r="K215" s="1361"/>
      <c r="L215" s="1361"/>
      <c r="M215" s="1358"/>
      <c r="N215" s="1358"/>
      <c r="O215" s="1358"/>
      <c r="P215" s="1358"/>
      <c r="Q215" s="1356"/>
      <c r="R215" s="1356"/>
      <c r="U215" s="1358"/>
      <c r="V215" s="1356"/>
      <c r="W215" s="1356"/>
      <c r="X215" s="1356"/>
      <c r="Y215" s="1356"/>
      <c r="Z215" s="1356"/>
      <c r="AA215" s="1356"/>
      <c r="AB215" s="1356"/>
      <c r="AC215" s="13"/>
      <c r="AD215" s="1356"/>
      <c r="AE215" s="1356"/>
      <c r="AF215" s="1356"/>
    </row>
    <row r="216" spans="1:32" x14ac:dyDescent="0.2">
      <c r="A216" s="1356"/>
      <c r="B216" s="1357"/>
      <c r="C216" s="1356"/>
      <c r="D216" s="1358"/>
      <c r="E216" s="1358"/>
      <c r="F216" s="1356"/>
      <c r="G216" s="1356"/>
      <c r="H216" s="1356"/>
      <c r="I216" s="1360"/>
      <c r="J216" s="1360"/>
      <c r="K216" s="1361"/>
      <c r="L216" s="1361"/>
      <c r="M216" s="1358"/>
      <c r="N216" s="1358"/>
      <c r="O216" s="1358"/>
      <c r="P216" s="1358"/>
      <c r="Q216" s="1356"/>
      <c r="R216" s="1356"/>
      <c r="U216" s="1358"/>
      <c r="V216" s="1356"/>
      <c r="W216" s="1356"/>
      <c r="X216" s="1356"/>
      <c r="Y216" s="1356"/>
      <c r="Z216" s="1356"/>
      <c r="AA216" s="1356"/>
      <c r="AB216" s="1356"/>
      <c r="AC216" s="13"/>
      <c r="AD216" s="1356"/>
      <c r="AE216" s="1356"/>
      <c r="AF216" s="1356"/>
    </row>
    <row r="217" spans="1:32" x14ac:dyDescent="0.2">
      <c r="A217" s="1356"/>
      <c r="B217" s="1357"/>
      <c r="C217" s="1356"/>
      <c r="D217" s="1358"/>
      <c r="E217" s="1358"/>
      <c r="F217" s="1356"/>
      <c r="G217" s="1356"/>
      <c r="H217" s="1356"/>
      <c r="I217" s="1360"/>
      <c r="J217" s="1360"/>
      <c r="K217" s="1361"/>
      <c r="L217" s="1361"/>
      <c r="M217" s="1358"/>
      <c r="N217" s="1358"/>
      <c r="O217" s="1358"/>
      <c r="P217" s="1358"/>
      <c r="Q217" s="1356"/>
      <c r="R217" s="1356"/>
      <c r="U217" s="1358"/>
      <c r="V217" s="1356"/>
      <c r="W217" s="1356"/>
      <c r="X217" s="1356"/>
      <c r="Y217" s="1356"/>
      <c r="Z217" s="1356"/>
      <c r="AA217" s="1356"/>
      <c r="AB217" s="1356"/>
      <c r="AC217" s="13"/>
      <c r="AD217" s="1356"/>
      <c r="AE217" s="1356"/>
      <c r="AF217" s="1356"/>
    </row>
    <row r="218" spans="1:32" x14ac:dyDescent="0.2">
      <c r="A218" s="1356"/>
      <c r="B218" s="1357"/>
      <c r="C218" s="1356"/>
      <c r="D218" s="1358"/>
      <c r="E218" s="1358"/>
      <c r="F218" s="1356"/>
      <c r="G218" s="1356"/>
      <c r="H218" s="1356"/>
      <c r="I218" s="1360"/>
      <c r="J218" s="1360"/>
      <c r="K218" s="1361"/>
      <c r="L218" s="1361"/>
      <c r="M218" s="1358"/>
      <c r="N218" s="1358"/>
      <c r="O218" s="1358"/>
      <c r="P218" s="1358"/>
      <c r="Q218" s="1356"/>
      <c r="R218" s="1356"/>
      <c r="U218" s="1358"/>
      <c r="V218" s="1356"/>
      <c r="W218" s="1356"/>
      <c r="X218" s="1356"/>
      <c r="Y218" s="1356"/>
      <c r="Z218" s="1356"/>
      <c r="AA218" s="1356"/>
      <c r="AB218" s="1356"/>
      <c r="AC218" s="13"/>
      <c r="AD218" s="1356"/>
      <c r="AE218" s="1356"/>
      <c r="AF218" s="1356"/>
    </row>
    <row r="219" spans="1:32" x14ac:dyDescent="0.2">
      <c r="A219" s="1356"/>
      <c r="B219" s="1357"/>
      <c r="C219" s="1356"/>
      <c r="D219" s="1358"/>
      <c r="E219" s="1358"/>
      <c r="F219" s="1356"/>
      <c r="G219" s="1356"/>
      <c r="H219" s="1356"/>
      <c r="I219" s="1360"/>
      <c r="J219" s="1360"/>
      <c r="K219" s="1361"/>
      <c r="L219" s="1361"/>
      <c r="M219" s="1358"/>
      <c r="N219" s="1358"/>
      <c r="O219" s="1358"/>
      <c r="P219" s="1358"/>
      <c r="Q219" s="1356"/>
      <c r="R219" s="1356"/>
      <c r="U219" s="1358"/>
      <c r="V219" s="1356"/>
      <c r="W219" s="1356"/>
      <c r="X219" s="1356"/>
      <c r="Y219" s="1356"/>
      <c r="Z219" s="1356"/>
      <c r="AA219" s="1356"/>
      <c r="AB219" s="1356"/>
      <c r="AC219" s="13"/>
      <c r="AD219" s="1356"/>
      <c r="AE219" s="1356"/>
      <c r="AF219" s="1356"/>
    </row>
    <row r="220" spans="1:32" x14ac:dyDescent="0.2">
      <c r="A220" s="1356"/>
      <c r="B220" s="1357"/>
      <c r="C220" s="1356"/>
      <c r="D220" s="1358"/>
      <c r="E220" s="1358"/>
      <c r="F220" s="1356"/>
      <c r="G220" s="1356"/>
      <c r="H220" s="1356"/>
      <c r="I220" s="1360"/>
      <c r="J220" s="1360"/>
      <c r="K220" s="1361"/>
      <c r="L220" s="1361"/>
      <c r="M220" s="1358"/>
      <c r="N220" s="1358"/>
      <c r="O220" s="1358"/>
      <c r="P220" s="1358"/>
      <c r="Q220" s="1356"/>
      <c r="R220" s="1356"/>
      <c r="U220" s="1358"/>
      <c r="V220" s="1356"/>
      <c r="W220" s="1356"/>
      <c r="X220" s="1356"/>
      <c r="Y220" s="1356"/>
      <c r="Z220" s="1356"/>
      <c r="AA220" s="1356"/>
      <c r="AB220" s="1356"/>
      <c r="AC220" s="13"/>
      <c r="AD220" s="1356"/>
      <c r="AE220" s="1356"/>
      <c r="AF220" s="1356"/>
    </row>
    <row r="221" spans="1:32" x14ac:dyDescent="0.2">
      <c r="A221" s="1356"/>
      <c r="B221" s="1357"/>
      <c r="C221" s="1356"/>
      <c r="D221" s="1358"/>
      <c r="E221" s="1358"/>
      <c r="F221" s="1356"/>
      <c r="G221" s="1356"/>
      <c r="H221" s="1356"/>
      <c r="I221" s="1360"/>
      <c r="J221" s="1360"/>
      <c r="K221" s="1361"/>
      <c r="L221" s="1361"/>
      <c r="M221" s="1358"/>
      <c r="N221" s="1358"/>
      <c r="O221" s="1358"/>
      <c r="P221" s="1358"/>
      <c r="Q221" s="1356"/>
      <c r="R221" s="1356"/>
      <c r="U221" s="1358"/>
      <c r="V221" s="1356"/>
      <c r="W221" s="1356"/>
      <c r="X221" s="1356"/>
      <c r="Y221" s="1356"/>
      <c r="Z221" s="1356"/>
      <c r="AA221" s="1356"/>
      <c r="AB221" s="1356"/>
      <c r="AC221" s="13"/>
      <c r="AD221" s="1356"/>
      <c r="AE221" s="1356"/>
      <c r="AF221" s="1356"/>
    </row>
    <row r="222" spans="1:32" x14ac:dyDescent="0.2">
      <c r="A222" s="1356"/>
      <c r="B222" s="1357"/>
      <c r="C222" s="1356"/>
      <c r="D222" s="1358"/>
      <c r="E222" s="1358"/>
      <c r="F222" s="1356"/>
      <c r="G222" s="1356"/>
      <c r="H222" s="1356"/>
      <c r="I222" s="1360"/>
      <c r="J222" s="1360"/>
      <c r="K222" s="1361"/>
      <c r="L222" s="1361"/>
      <c r="M222" s="1358"/>
      <c r="N222" s="1358"/>
      <c r="O222" s="1358"/>
      <c r="P222" s="1358"/>
      <c r="Q222" s="1356"/>
      <c r="R222" s="1356"/>
      <c r="U222" s="1358"/>
      <c r="V222" s="1356"/>
      <c r="W222" s="1356"/>
      <c r="X222" s="1356"/>
      <c r="Y222" s="1356"/>
      <c r="Z222" s="1356"/>
      <c r="AA222" s="1356"/>
      <c r="AB222" s="1356"/>
      <c r="AC222" s="13"/>
      <c r="AD222" s="1356"/>
      <c r="AE222" s="1356"/>
      <c r="AF222" s="1356"/>
    </row>
    <row r="223" spans="1:32" x14ac:dyDescent="0.2">
      <c r="A223" s="1356"/>
      <c r="B223" s="1357"/>
      <c r="C223" s="1356"/>
      <c r="D223" s="1358"/>
      <c r="E223" s="1358"/>
      <c r="F223" s="1356"/>
      <c r="G223" s="1356"/>
      <c r="H223" s="1356"/>
      <c r="I223" s="1360"/>
      <c r="J223" s="1360"/>
      <c r="K223" s="1361"/>
      <c r="L223" s="1361"/>
      <c r="M223" s="1358"/>
      <c r="N223" s="1358"/>
      <c r="O223" s="1358"/>
      <c r="P223" s="1358"/>
      <c r="Q223" s="1356"/>
      <c r="R223" s="1356"/>
      <c r="U223" s="1358"/>
      <c r="V223" s="1356"/>
      <c r="W223" s="1356"/>
      <c r="X223" s="1356"/>
      <c r="Y223" s="1356"/>
      <c r="Z223" s="1356"/>
      <c r="AA223" s="1356"/>
      <c r="AB223" s="1356"/>
      <c r="AC223" s="13"/>
      <c r="AD223" s="1356"/>
      <c r="AE223" s="1356"/>
      <c r="AF223" s="1356"/>
    </row>
    <row r="224" spans="1:32" x14ac:dyDescent="0.2">
      <c r="A224" s="1356"/>
      <c r="B224" s="1357"/>
      <c r="C224" s="1356"/>
      <c r="D224" s="1358"/>
      <c r="E224" s="1358"/>
      <c r="F224" s="1356"/>
      <c r="G224" s="1356"/>
      <c r="H224" s="1356"/>
      <c r="I224" s="1360"/>
      <c r="J224" s="1360"/>
      <c r="K224" s="1361"/>
      <c r="L224" s="1361"/>
      <c r="M224" s="1358"/>
      <c r="N224" s="1358"/>
      <c r="O224" s="1358"/>
      <c r="P224" s="1358"/>
      <c r="Q224" s="1356"/>
      <c r="R224" s="1356"/>
      <c r="U224" s="1358"/>
      <c r="V224" s="1356"/>
      <c r="W224" s="1356"/>
      <c r="X224" s="1356"/>
      <c r="Y224" s="1356"/>
      <c r="Z224" s="1356"/>
      <c r="AA224" s="1356"/>
      <c r="AB224" s="1356"/>
      <c r="AC224" s="13"/>
      <c r="AD224" s="1356"/>
      <c r="AE224" s="1356"/>
      <c r="AF224" s="1356"/>
    </row>
    <row r="225" spans="1:32" x14ac:dyDescent="0.2">
      <c r="A225" s="1356"/>
      <c r="B225" s="1357"/>
      <c r="C225" s="1356"/>
      <c r="D225" s="1358"/>
      <c r="E225" s="1358"/>
      <c r="F225" s="1356"/>
      <c r="G225" s="1356"/>
      <c r="H225" s="1356"/>
      <c r="I225" s="1360"/>
      <c r="J225" s="1360"/>
      <c r="K225" s="1361"/>
      <c r="L225" s="1361"/>
      <c r="M225" s="1358"/>
      <c r="N225" s="1358"/>
      <c r="O225" s="1358"/>
      <c r="P225" s="1358"/>
      <c r="Q225" s="1356"/>
      <c r="R225" s="1356"/>
      <c r="U225" s="1358"/>
      <c r="V225" s="1356"/>
      <c r="W225" s="1356"/>
      <c r="X225" s="1356"/>
      <c r="Y225" s="1356"/>
      <c r="Z225" s="1356"/>
      <c r="AA225" s="1356"/>
      <c r="AB225" s="1356"/>
      <c r="AC225" s="13"/>
      <c r="AD225" s="1356"/>
      <c r="AE225" s="1356"/>
      <c r="AF225" s="1356"/>
    </row>
    <row r="226" spans="1:32" x14ac:dyDescent="0.2">
      <c r="A226" s="1356"/>
      <c r="B226" s="1357"/>
      <c r="C226" s="1356"/>
      <c r="D226" s="1358"/>
      <c r="E226" s="1358"/>
      <c r="F226" s="1356"/>
      <c r="G226" s="1356"/>
      <c r="H226" s="1356"/>
      <c r="I226" s="1360"/>
      <c r="J226" s="1360"/>
      <c r="K226" s="1361"/>
      <c r="L226" s="1361"/>
      <c r="M226" s="1358"/>
      <c r="N226" s="1358"/>
      <c r="O226" s="1358"/>
      <c r="P226" s="1358"/>
      <c r="Q226" s="1356"/>
      <c r="R226" s="1356"/>
      <c r="U226" s="1358"/>
      <c r="V226" s="1356"/>
      <c r="W226" s="1356"/>
      <c r="X226" s="1356"/>
      <c r="Y226" s="1356"/>
      <c r="Z226" s="1356"/>
      <c r="AA226" s="1356"/>
      <c r="AB226" s="1356"/>
      <c r="AC226" s="13"/>
      <c r="AD226" s="1356"/>
      <c r="AE226" s="1356"/>
      <c r="AF226" s="1356"/>
    </row>
    <row r="227" spans="1:32" x14ac:dyDescent="0.2">
      <c r="A227" s="1356"/>
      <c r="B227" s="1357"/>
      <c r="C227" s="1356"/>
      <c r="D227" s="1358"/>
      <c r="E227" s="1358"/>
      <c r="F227" s="1356"/>
      <c r="G227" s="1356"/>
      <c r="H227" s="1356"/>
      <c r="I227" s="1360"/>
      <c r="J227" s="1360"/>
      <c r="K227" s="1361"/>
      <c r="L227" s="1361"/>
      <c r="M227" s="1358"/>
      <c r="N227" s="1358"/>
      <c r="O227" s="1358"/>
      <c r="P227" s="1358"/>
      <c r="Q227" s="1356"/>
      <c r="R227" s="1356"/>
      <c r="U227" s="1358"/>
      <c r="V227" s="1356"/>
      <c r="W227" s="1356"/>
      <c r="X227" s="1356"/>
      <c r="Y227" s="1356"/>
      <c r="Z227" s="1356"/>
      <c r="AA227" s="1356"/>
      <c r="AB227" s="1356"/>
      <c r="AC227" s="13"/>
      <c r="AD227" s="1356"/>
      <c r="AE227" s="1356"/>
      <c r="AF227" s="1356"/>
    </row>
    <row r="228" spans="1:32" x14ac:dyDescent="0.2">
      <c r="A228" s="1356"/>
      <c r="B228" s="1357"/>
      <c r="C228" s="1356"/>
      <c r="D228" s="1358"/>
      <c r="E228" s="1358"/>
      <c r="F228" s="1356"/>
      <c r="G228" s="1356"/>
      <c r="H228" s="1356"/>
      <c r="I228" s="1360"/>
      <c r="J228" s="1360"/>
      <c r="K228" s="1361"/>
      <c r="L228" s="1361"/>
      <c r="M228" s="1358"/>
      <c r="N228" s="1358"/>
      <c r="O228" s="1358"/>
      <c r="P228" s="1358"/>
      <c r="Q228" s="1356"/>
      <c r="R228" s="1356"/>
      <c r="U228" s="1358"/>
      <c r="V228" s="1356"/>
      <c r="W228" s="1356"/>
      <c r="X228" s="1356"/>
      <c r="Y228" s="1356"/>
      <c r="Z228" s="1356"/>
      <c r="AA228" s="1356"/>
      <c r="AB228" s="1356"/>
      <c r="AC228" s="13"/>
      <c r="AD228" s="1356"/>
      <c r="AE228" s="1356"/>
      <c r="AF228" s="1356"/>
    </row>
    <row r="229" spans="1:32" x14ac:dyDescent="0.2">
      <c r="A229" s="1356"/>
      <c r="B229" s="1357"/>
      <c r="C229" s="1356"/>
      <c r="D229" s="1358"/>
      <c r="E229" s="1358"/>
      <c r="F229" s="1356"/>
      <c r="G229" s="1356"/>
      <c r="H229" s="1356"/>
      <c r="I229" s="1360"/>
      <c r="J229" s="1360"/>
      <c r="K229" s="1361"/>
      <c r="L229" s="1361"/>
      <c r="M229" s="1358"/>
      <c r="N229" s="1358"/>
      <c r="O229" s="1358"/>
      <c r="P229" s="1358"/>
      <c r="Q229" s="1356"/>
      <c r="R229" s="1356"/>
      <c r="U229" s="1358"/>
      <c r="V229" s="1356"/>
      <c r="W229" s="1356"/>
      <c r="X229" s="1356"/>
      <c r="Y229" s="1356"/>
      <c r="Z229" s="1356"/>
      <c r="AA229" s="1356"/>
      <c r="AB229" s="1356"/>
      <c r="AC229" s="13"/>
      <c r="AD229" s="1356"/>
      <c r="AE229" s="1356"/>
      <c r="AF229" s="1356"/>
    </row>
    <row r="230" spans="1:32" x14ac:dyDescent="0.2">
      <c r="A230" s="1356"/>
      <c r="B230" s="1357"/>
      <c r="C230" s="1356"/>
      <c r="D230" s="1358"/>
      <c r="E230" s="1358"/>
      <c r="F230" s="1356"/>
      <c r="G230" s="1356"/>
      <c r="H230" s="1356"/>
      <c r="I230" s="1360"/>
      <c r="J230" s="1360"/>
      <c r="K230" s="1361"/>
      <c r="L230" s="1361"/>
      <c r="M230" s="1358"/>
      <c r="N230" s="1358"/>
      <c r="O230" s="1358"/>
      <c r="P230" s="1358"/>
      <c r="Q230" s="1356"/>
      <c r="R230" s="1356"/>
      <c r="U230" s="1358"/>
      <c r="V230" s="1356"/>
      <c r="W230" s="1356"/>
      <c r="X230" s="1356"/>
      <c r="Y230" s="1356"/>
      <c r="Z230" s="1356"/>
      <c r="AA230" s="1356"/>
      <c r="AB230" s="1356"/>
      <c r="AC230" s="13"/>
      <c r="AD230" s="1356"/>
      <c r="AE230" s="1356"/>
      <c r="AF230" s="1356"/>
    </row>
    <row r="231" spans="1:32" x14ac:dyDescent="0.2">
      <c r="A231" s="1356"/>
      <c r="B231" s="1357"/>
      <c r="C231" s="1356"/>
      <c r="D231" s="1358"/>
      <c r="E231" s="1358"/>
      <c r="F231" s="1356"/>
      <c r="G231" s="1356"/>
      <c r="H231" s="1356"/>
      <c r="I231" s="1360"/>
      <c r="J231" s="1360"/>
      <c r="K231" s="1361"/>
      <c r="L231" s="1361"/>
      <c r="M231" s="1358"/>
      <c r="N231" s="1358"/>
      <c r="O231" s="1358"/>
      <c r="P231" s="1358"/>
      <c r="Q231" s="1356"/>
      <c r="R231" s="1356"/>
      <c r="U231" s="1358"/>
      <c r="V231" s="1356"/>
      <c r="W231" s="1356"/>
      <c r="X231" s="1356"/>
      <c r="Y231" s="1356"/>
      <c r="Z231" s="1356"/>
      <c r="AA231" s="1356"/>
      <c r="AB231" s="1356"/>
      <c r="AC231" s="13"/>
      <c r="AD231" s="1356"/>
      <c r="AE231" s="1356"/>
      <c r="AF231" s="1356"/>
    </row>
    <row r="232" spans="1:32" x14ac:dyDescent="0.2">
      <c r="A232" s="1356"/>
      <c r="B232" s="1357"/>
      <c r="C232" s="1356"/>
      <c r="D232" s="1358"/>
      <c r="E232" s="1358"/>
      <c r="F232" s="1356"/>
      <c r="G232" s="1356"/>
      <c r="H232" s="1356"/>
      <c r="I232" s="1360"/>
      <c r="J232" s="1360"/>
      <c r="K232" s="1361"/>
      <c r="L232" s="1361"/>
      <c r="M232" s="1358"/>
      <c r="N232" s="1358"/>
      <c r="O232" s="1358"/>
      <c r="P232" s="1358"/>
      <c r="Q232" s="1356"/>
      <c r="R232" s="1356"/>
      <c r="U232" s="1358"/>
      <c r="V232" s="1356"/>
      <c r="W232" s="1356"/>
      <c r="X232" s="1356"/>
      <c r="Y232" s="1356"/>
      <c r="Z232" s="1356"/>
      <c r="AA232" s="1356"/>
      <c r="AB232" s="1356"/>
      <c r="AC232" s="13"/>
      <c r="AD232" s="1356"/>
      <c r="AE232" s="1356"/>
      <c r="AF232" s="1356"/>
    </row>
    <row r="233" spans="1:32" x14ac:dyDescent="0.2">
      <c r="A233" s="1356"/>
      <c r="B233" s="1357"/>
      <c r="C233" s="1356"/>
      <c r="D233" s="1358"/>
      <c r="E233" s="1358"/>
      <c r="F233" s="1356"/>
      <c r="G233" s="1356"/>
      <c r="H233" s="1356"/>
      <c r="I233" s="1360"/>
      <c r="J233" s="1360"/>
      <c r="K233" s="1361"/>
      <c r="L233" s="1361"/>
      <c r="M233" s="1358"/>
      <c r="N233" s="1358"/>
      <c r="O233" s="1358"/>
      <c r="P233" s="1358"/>
      <c r="Q233" s="1356"/>
      <c r="R233" s="1356"/>
      <c r="U233" s="1358"/>
      <c r="V233" s="1356"/>
      <c r="W233" s="1356"/>
      <c r="X233" s="1356"/>
      <c r="Y233" s="1356"/>
      <c r="Z233" s="1356"/>
      <c r="AA233" s="1356"/>
      <c r="AB233" s="1356"/>
      <c r="AC233" s="13"/>
      <c r="AD233" s="1356"/>
      <c r="AE233" s="1356"/>
      <c r="AF233" s="1356"/>
    </row>
    <row r="234" spans="1:32" x14ac:dyDescent="0.2">
      <c r="A234" s="1356"/>
      <c r="B234" s="1357"/>
      <c r="C234" s="1356"/>
      <c r="D234" s="1358"/>
      <c r="E234" s="1358"/>
      <c r="F234" s="1356"/>
      <c r="G234" s="1356"/>
      <c r="H234" s="1356"/>
      <c r="I234" s="1360"/>
      <c r="J234" s="1360"/>
      <c r="K234" s="1361"/>
      <c r="L234" s="1361"/>
      <c r="M234" s="1358"/>
      <c r="N234" s="1358"/>
      <c r="O234" s="1358"/>
      <c r="P234" s="1358"/>
      <c r="Q234" s="1356"/>
      <c r="R234" s="1356"/>
      <c r="U234" s="1358"/>
      <c r="V234" s="1356"/>
      <c r="W234" s="1356"/>
      <c r="X234" s="1356"/>
      <c r="Y234" s="1356"/>
      <c r="Z234" s="1356"/>
      <c r="AA234" s="1356"/>
      <c r="AB234" s="1356"/>
      <c r="AC234" s="13"/>
      <c r="AD234" s="1356"/>
      <c r="AE234" s="1356"/>
      <c r="AF234" s="1356"/>
    </row>
    <row r="235" spans="1:32" x14ac:dyDescent="0.2">
      <c r="A235" s="1356"/>
      <c r="B235" s="1357"/>
      <c r="C235" s="1356"/>
      <c r="D235" s="1358"/>
      <c r="E235" s="1358"/>
      <c r="F235" s="1356"/>
      <c r="G235" s="1356"/>
      <c r="H235" s="1356"/>
      <c r="I235" s="1360"/>
      <c r="J235" s="1360"/>
      <c r="K235" s="1361"/>
      <c r="L235" s="1361"/>
      <c r="M235" s="1358"/>
      <c r="N235" s="1358"/>
      <c r="O235" s="1358"/>
      <c r="P235" s="1358"/>
      <c r="Q235" s="1356"/>
      <c r="R235" s="1356"/>
      <c r="U235" s="1358"/>
      <c r="V235" s="1356"/>
      <c r="W235" s="1356"/>
      <c r="X235" s="1356"/>
      <c r="Y235" s="1356"/>
      <c r="Z235" s="1356"/>
      <c r="AA235" s="1356"/>
      <c r="AB235" s="1356"/>
      <c r="AC235" s="13"/>
      <c r="AD235" s="1356"/>
      <c r="AE235" s="1356"/>
      <c r="AF235" s="1356"/>
    </row>
    <row r="236" spans="1:32" x14ac:dyDescent="0.2">
      <c r="A236" s="1356"/>
      <c r="B236" s="1357"/>
      <c r="C236" s="1356"/>
      <c r="D236" s="1358"/>
      <c r="E236" s="1358"/>
      <c r="F236" s="1356"/>
      <c r="G236" s="1356"/>
      <c r="H236" s="1356"/>
      <c r="I236" s="1360"/>
      <c r="J236" s="1360"/>
      <c r="K236" s="1361"/>
      <c r="L236" s="1361"/>
      <c r="M236" s="1358"/>
      <c r="N236" s="1358"/>
      <c r="O236" s="1358"/>
      <c r="P236" s="1358"/>
      <c r="Q236" s="1356"/>
      <c r="R236" s="1356"/>
      <c r="U236" s="1358"/>
      <c r="V236" s="1356"/>
      <c r="W236" s="1356"/>
      <c r="X236" s="1356"/>
      <c r="Y236" s="1356"/>
      <c r="Z236" s="1356"/>
      <c r="AA236" s="1356"/>
      <c r="AB236" s="1356"/>
      <c r="AC236" s="13"/>
      <c r="AD236" s="1356"/>
      <c r="AE236" s="1356"/>
      <c r="AF236" s="1356"/>
    </row>
    <row r="237" spans="1:32" x14ac:dyDescent="0.2">
      <c r="A237" s="1356"/>
      <c r="B237" s="1357"/>
      <c r="C237" s="1356"/>
      <c r="D237" s="1358"/>
      <c r="E237" s="1358"/>
      <c r="F237" s="1356"/>
      <c r="G237" s="1356"/>
      <c r="H237" s="1356"/>
      <c r="I237" s="1360"/>
      <c r="J237" s="1360"/>
      <c r="K237" s="1361"/>
      <c r="L237" s="1361"/>
      <c r="M237" s="1358"/>
      <c r="N237" s="1358"/>
      <c r="O237" s="1358"/>
      <c r="P237" s="1358"/>
      <c r="Q237" s="1356"/>
      <c r="R237" s="1356"/>
      <c r="U237" s="1358"/>
      <c r="V237" s="1356"/>
      <c r="W237" s="1356"/>
      <c r="X237" s="1356"/>
      <c r="Y237" s="1356"/>
      <c r="Z237" s="1356"/>
      <c r="AA237" s="1356"/>
      <c r="AB237" s="1356"/>
      <c r="AC237" s="13"/>
      <c r="AD237" s="1356"/>
      <c r="AE237" s="1356"/>
      <c r="AF237" s="1356"/>
    </row>
    <row r="238" spans="1:32" x14ac:dyDescent="0.2">
      <c r="A238" s="1356"/>
      <c r="B238" s="1357"/>
      <c r="C238" s="1356"/>
      <c r="D238" s="1358"/>
      <c r="E238" s="1358"/>
      <c r="F238" s="1356"/>
      <c r="G238" s="1356"/>
      <c r="H238" s="1356"/>
      <c r="I238" s="1360"/>
      <c r="J238" s="1360"/>
      <c r="K238" s="1361"/>
      <c r="L238" s="1361"/>
      <c r="M238" s="1358"/>
      <c r="N238" s="1358"/>
      <c r="O238" s="1358"/>
      <c r="P238" s="1358"/>
      <c r="Q238" s="1356"/>
      <c r="R238" s="1356"/>
      <c r="U238" s="1358"/>
      <c r="V238" s="1356"/>
      <c r="W238" s="1356"/>
      <c r="X238" s="1356"/>
      <c r="Y238" s="1356"/>
      <c r="Z238" s="1356"/>
      <c r="AA238" s="1356"/>
      <c r="AB238" s="1356"/>
      <c r="AC238" s="13"/>
      <c r="AD238" s="1356"/>
      <c r="AE238" s="1356"/>
      <c r="AF238" s="1356"/>
    </row>
    <row r="239" spans="1:32" x14ac:dyDescent="0.2">
      <c r="A239" s="1356"/>
      <c r="B239" s="1357"/>
      <c r="C239" s="1356"/>
      <c r="D239" s="1358"/>
      <c r="E239" s="1358"/>
      <c r="F239" s="1356"/>
      <c r="G239" s="1356"/>
      <c r="H239" s="1356"/>
      <c r="I239" s="1360"/>
      <c r="J239" s="1360"/>
      <c r="K239" s="1361"/>
      <c r="L239" s="1361"/>
      <c r="M239" s="1358"/>
      <c r="N239" s="1358"/>
      <c r="O239" s="1358"/>
      <c r="P239" s="1358"/>
      <c r="Q239" s="1356"/>
      <c r="R239" s="1356"/>
      <c r="U239" s="1358"/>
      <c r="V239" s="1356"/>
      <c r="W239" s="1356"/>
      <c r="X239" s="1356"/>
      <c r="Y239" s="1356"/>
      <c r="Z239" s="1356"/>
      <c r="AA239" s="1356"/>
      <c r="AB239" s="1356"/>
      <c r="AC239" s="13"/>
      <c r="AD239" s="1356"/>
      <c r="AE239" s="1356"/>
      <c r="AF239" s="1356"/>
    </row>
    <row r="240" spans="1:32" x14ac:dyDescent="0.2">
      <c r="A240" s="1356"/>
      <c r="B240" s="1357"/>
      <c r="C240" s="1356"/>
      <c r="D240" s="1358"/>
      <c r="E240" s="1358"/>
      <c r="F240" s="1356"/>
      <c r="G240" s="1356"/>
      <c r="H240" s="1356"/>
      <c r="I240" s="1360"/>
      <c r="J240" s="1360"/>
      <c r="K240" s="1361"/>
      <c r="L240" s="1361"/>
      <c r="M240" s="1358"/>
      <c r="N240" s="1358"/>
      <c r="O240" s="1358"/>
      <c r="P240" s="1358"/>
      <c r="Q240" s="1356"/>
      <c r="R240" s="1356"/>
      <c r="U240" s="1358"/>
      <c r="V240" s="1356"/>
      <c r="W240" s="1356"/>
      <c r="X240" s="1356"/>
      <c r="Y240" s="1356"/>
      <c r="Z240" s="1356"/>
      <c r="AA240" s="1356"/>
      <c r="AB240" s="1356"/>
      <c r="AC240" s="13"/>
      <c r="AD240" s="1356"/>
      <c r="AE240" s="1356"/>
      <c r="AF240" s="1356"/>
    </row>
    <row r="241" spans="1:32" x14ac:dyDescent="0.2">
      <c r="A241" s="1356"/>
      <c r="B241" s="1357"/>
      <c r="C241" s="1356"/>
      <c r="D241" s="1358"/>
      <c r="E241" s="1358"/>
      <c r="F241" s="1356"/>
      <c r="G241" s="1356"/>
      <c r="H241" s="1356"/>
      <c r="I241" s="1360"/>
      <c r="J241" s="1360"/>
      <c r="K241" s="1361"/>
      <c r="L241" s="1361"/>
      <c r="M241" s="1358"/>
      <c r="N241" s="1358"/>
      <c r="O241" s="1358"/>
      <c r="P241" s="1358"/>
      <c r="Q241" s="1356"/>
      <c r="R241" s="1356"/>
      <c r="U241" s="1358"/>
      <c r="V241" s="1356"/>
      <c r="W241" s="1356"/>
      <c r="X241" s="1356"/>
      <c r="Y241" s="1356"/>
      <c r="Z241" s="1356"/>
      <c r="AA241" s="1356"/>
      <c r="AB241" s="1356"/>
      <c r="AC241" s="13"/>
      <c r="AD241" s="1356"/>
      <c r="AE241" s="1356"/>
      <c r="AF241" s="1356"/>
    </row>
    <row r="242" spans="1:32" x14ac:dyDescent="0.2">
      <c r="A242" s="1356"/>
      <c r="B242" s="1357"/>
      <c r="C242" s="1356"/>
      <c r="D242" s="1358"/>
      <c r="E242" s="1358"/>
      <c r="F242" s="1356"/>
      <c r="G242" s="1356"/>
      <c r="H242" s="1356"/>
      <c r="I242" s="1360"/>
      <c r="J242" s="1360"/>
      <c r="K242" s="1361"/>
      <c r="L242" s="1361"/>
      <c r="M242" s="1358"/>
      <c r="N242" s="1358"/>
      <c r="O242" s="1358"/>
      <c r="P242" s="1358"/>
      <c r="Q242" s="1356"/>
      <c r="R242" s="1356"/>
      <c r="U242" s="1358"/>
      <c r="V242" s="1356"/>
      <c r="W242" s="1356"/>
      <c r="X242" s="1356"/>
      <c r="Y242" s="1356"/>
      <c r="Z242" s="1356"/>
      <c r="AA242" s="1356"/>
      <c r="AB242" s="1356"/>
      <c r="AC242" s="13"/>
      <c r="AD242" s="1356"/>
      <c r="AE242" s="1356"/>
      <c r="AF242" s="1356"/>
    </row>
    <row r="243" spans="1:32" x14ac:dyDescent="0.2">
      <c r="A243" s="1356"/>
      <c r="B243" s="1357"/>
      <c r="C243" s="1356"/>
      <c r="D243" s="1358"/>
      <c r="E243" s="1358"/>
      <c r="F243" s="1356"/>
      <c r="G243" s="1356"/>
      <c r="H243" s="1356"/>
      <c r="I243" s="1360"/>
      <c r="J243" s="1360"/>
      <c r="K243" s="1361"/>
      <c r="L243" s="1361"/>
      <c r="M243" s="1358"/>
      <c r="N243" s="1358"/>
      <c r="O243" s="1358"/>
      <c r="P243" s="1358"/>
      <c r="Q243" s="1356"/>
      <c r="R243" s="1356"/>
      <c r="U243" s="1358"/>
      <c r="V243" s="1356"/>
      <c r="W243" s="1356"/>
      <c r="X243" s="1356"/>
      <c r="Y243" s="1356"/>
      <c r="Z243" s="1356"/>
      <c r="AA243" s="1356"/>
      <c r="AB243" s="1356"/>
      <c r="AC243" s="13"/>
      <c r="AD243" s="1356"/>
      <c r="AE243" s="1356"/>
      <c r="AF243" s="1356"/>
    </row>
    <row r="244" spans="1:32" x14ac:dyDescent="0.2">
      <c r="A244" s="1356"/>
      <c r="B244" s="1357"/>
      <c r="C244" s="1356"/>
      <c r="D244" s="1358"/>
      <c r="E244" s="1358"/>
      <c r="F244" s="1356"/>
      <c r="G244" s="1356"/>
      <c r="H244" s="1356"/>
      <c r="I244" s="1360"/>
      <c r="J244" s="1360"/>
      <c r="K244" s="1361"/>
      <c r="L244" s="1361"/>
      <c r="M244" s="1358"/>
      <c r="N244" s="1358"/>
      <c r="O244" s="1358"/>
      <c r="P244" s="1358"/>
      <c r="Q244" s="1356"/>
      <c r="R244" s="1356"/>
      <c r="U244" s="1358"/>
      <c r="V244" s="1356"/>
      <c r="W244" s="1356"/>
      <c r="X244" s="1356"/>
      <c r="Y244" s="1356"/>
      <c r="Z244" s="1356"/>
      <c r="AA244" s="1356"/>
      <c r="AB244" s="1356"/>
      <c r="AC244" s="13"/>
      <c r="AD244" s="1356"/>
      <c r="AE244" s="1356"/>
      <c r="AF244" s="1356"/>
    </row>
    <row r="245" spans="1:32" x14ac:dyDescent="0.2">
      <c r="A245" s="1356"/>
      <c r="B245" s="1357"/>
      <c r="C245" s="1356"/>
      <c r="D245" s="1358"/>
      <c r="E245" s="1358"/>
      <c r="F245" s="1356"/>
      <c r="G245" s="1356"/>
      <c r="H245" s="1356"/>
      <c r="I245" s="1360"/>
      <c r="J245" s="1360"/>
      <c r="K245" s="1361"/>
      <c r="L245" s="1361"/>
      <c r="M245" s="1358"/>
      <c r="N245" s="1358"/>
      <c r="O245" s="1358"/>
      <c r="P245" s="1358"/>
      <c r="Q245" s="1356"/>
      <c r="R245" s="1356"/>
      <c r="U245" s="1358"/>
      <c r="V245" s="1356"/>
      <c r="W245" s="1356"/>
      <c r="X245" s="1356"/>
      <c r="Y245" s="1356"/>
      <c r="Z245" s="1356"/>
      <c r="AA245" s="1356"/>
      <c r="AB245" s="1356"/>
      <c r="AC245" s="13"/>
      <c r="AD245" s="1356"/>
      <c r="AE245" s="1356"/>
      <c r="AF245" s="1356"/>
    </row>
    <row r="246" spans="1:32" x14ac:dyDescent="0.2">
      <c r="A246" s="1356"/>
      <c r="B246" s="1357"/>
      <c r="C246" s="1356"/>
      <c r="D246" s="1358"/>
      <c r="E246" s="1358"/>
      <c r="F246" s="1356"/>
      <c r="G246" s="1356"/>
      <c r="H246" s="1356"/>
      <c r="I246" s="1360"/>
      <c r="J246" s="1360"/>
      <c r="K246" s="1361"/>
      <c r="L246" s="1361"/>
      <c r="M246" s="1358"/>
      <c r="N246" s="1358"/>
      <c r="O246" s="1358"/>
      <c r="P246" s="1358"/>
      <c r="Q246" s="1356"/>
      <c r="R246" s="1356"/>
      <c r="U246" s="1358"/>
      <c r="V246" s="1356"/>
      <c r="W246" s="1356"/>
      <c r="X246" s="1356"/>
      <c r="Y246" s="1356"/>
      <c r="Z246" s="1356"/>
      <c r="AA246" s="1356"/>
      <c r="AB246" s="1356"/>
      <c r="AC246" s="13"/>
      <c r="AD246" s="1356"/>
      <c r="AE246" s="1356"/>
      <c r="AF246" s="1356"/>
    </row>
    <row r="247" spans="1:32" x14ac:dyDescent="0.2">
      <c r="A247" s="1356"/>
      <c r="B247" s="1357"/>
      <c r="C247" s="1356"/>
      <c r="D247" s="1358"/>
      <c r="E247" s="1358"/>
      <c r="F247" s="1356"/>
      <c r="G247" s="1356"/>
      <c r="H247" s="1356"/>
      <c r="I247" s="1360"/>
      <c r="J247" s="1360"/>
      <c r="K247" s="1361"/>
      <c r="L247" s="1361"/>
      <c r="M247" s="1358"/>
      <c r="N247" s="1358"/>
      <c r="O247" s="1358"/>
      <c r="P247" s="1358"/>
      <c r="Q247" s="1356"/>
      <c r="R247" s="1356"/>
      <c r="U247" s="1358"/>
      <c r="V247" s="1356"/>
      <c r="W247" s="1356"/>
      <c r="X247" s="1356"/>
      <c r="Y247" s="1356"/>
      <c r="Z247" s="1356"/>
      <c r="AA247" s="1356"/>
      <c r="AB247" s="1356"/>
      <c r="AC247" s="13"/>
      <c r="AD247" s="1356"/>
      <c r="AE247" s="1356"/>
      <c r="AF247" s="1356"/>
    </row>
    <row r="248" spans="1:32" x14ac:dyDescent="0.2">
      <c r="A248" s="1356"/>
      <c r="B248" s="1357"/>
      <c r="C248" s="1356"/>
      <c r="D248" s="1358"/>
      <c r="E248" s="1358"/>
      <c r="F248" s="1356"/>
      <c r="G248" s="1356"/>
      <c r="H248" s="1356"/>
      <c r="I248" s="1360"/>
      <c r="J248" s="1360"/>
      <c r="K248" s="1361"/>
      <c r="L248" s="1361"/>
      <c r="M248" s="1358"/>
      <c r="N248" s="1358"/>
      <c r="O248" s="1358"/>
      <c r="P248" s="1358"/>
      <c r="Q248" s="1356"/>
      <c r="R248" s="1356"/>
      <c r="U248" s="1358"/>
      <c r="V248" s="1356"/>
      <c r="W248" s="1356"/>
      <c r="X248" s="1356"/>
      <c r="Y248" s="1356"/>
      <c r="Z248" s="1356"/>
      <c r="AA248" s="1356"/>
      <c r="AB248" s="1356"/>
      <c r="AC248" s="13"/>
      <c r="AD248" s="1356"/>
      <c r="AE248" s="1356"/>
      <c r="AF248" s="1356"/>
    </row>
    <row r="249" spans="1:32" x14ac:dyDescent="0.2">
      <c r="A249" s="1356"/>
      <c r="B249" s="1357"/>
      <c r="C249" s="1356"/>
      <c r="D249" s="1358"/>
      <c r="E249" s="1358"/>
      <c r="F249" s="1356"/>
      <c r="G249" s="1356"/>
      <c r="H249" s="1356"/>
      <c r="I249" s="1360"/>
      <c r="J249" s="1360"/>
      <c r="K249" s="1361"/>
      <c r="L249" s="1361"/>
      <c r="M249" s="1358"/>
      <c r="N249" s="1358"/>
      <c r="O249" s="1358"/>
      <c r="P249" s="1358"/>
      <c r="Q249" s="1356"/>
      <c r="R249" s="1356"/>
      <c r="U249" s="1358"/>
      <c r="V249" s="1356"/>
      <c r="W249" s="1356"/>
      <c r="X249" s="1356"/>
      <c r="Y249" s="1356"/>
      <c r="Z249" s="1356"/>
      <c r="AA249" s="1356"/>
      <c r="AB249" s="1356"/>
      <c r="AC249" s="13"/>
      <c r="AD249" s="1356"/>
      <c r="AE249" s="1356"/>
      <c r="AF249" s="1356"/>
    </row>
    <row r="250" spans="1:32" x14ac:dyDescent="0.2">
      <c r="A250" s="1356"/>
      <c r="B250" s="1357"/>
      <c r="C250" s="1356"/>
      <c r="D250" s="1358"/>
      <c r="E250" s="1358"/>
      <c r="F250" s="1356"/>
      <c r="G250" s="1356"/>
      <c r="H250" s="1356"/>
      <c r="I250" s="1360"/>
      <c r="J250" s="1360"/>
      <c r="K250" s="1361"/>
      <c r="L250" s="1361"/>
      <c r="M250" s="1358"/>
      <c r="N250" s="1358"/>
      <c r="O250" s="1358"/>
      <c r="P250" s="1358"/>
      <c r="Q250" s="1356"/>
      <c r="R250" s="1356"/>
      <c r="U250" s="1358"/>
      <c r="V250" s="1356"/>
      <c r="W250" s="1356"/>
      <c r="X250" s="1356"/>
      <c r="Y250" s="1356"/>
      <c r="Z250" s="1356"/>
      <c r="AA250" s="1356"/>
      <c r="AB250" s="1356"/>
      <c r="AC250" s="13"/>
      <c r="AD250" s="1356"/>
      <c r="AE250" s="1356"/>
      <c r="AF250" s="1356"/>
    </row>
    <row r="251" spans="1:32" x14ac:dyDescent="0.2">
      <c r="A251" s="1356"/>
      <c r="B251" s="1357"/>
      <c r="C251" s="1356"/>
      <c r="D251" s="1358"/>
      <c r="E251" s="1358"/>
      <c r="F251" s="1356"/>
      <c r="G251" s="1356"/>
      <c r="H251" s="1356"/>
      <c r="I251" s="1360"/>
      <c r="J251" s="1360"/>
      <c r="K251" s="1361"/>
      <c r="L251" s="1361"/>
      <c r="M251" s="1358"/>
      <c r="N251" s="1358"/>
      <c r="O251" s="1358"/>
      <c r="P251" s="1358"/>
      <c r="Q251" s="1356"/>
      <c r="R251" s="1356"/>
      <c r="U251" s="1358"/>
      <c r="V251" s="1356"/>
      <c r="W251" s="1356"/>
      <c r="X251" s="1356"/>
      <c r="Y251" s="1356"/>
      <c r="Z251" s="1356"/>
      <c r="AA251" s="1356"/>
      <c r="AB251" s="1356"/>
      <c r="AC251" s="13"/>
      <c r="AD251" s="1356"/>
      <c r="AE251" s="1356"/>
      <c r="AF251" s="1356"/>
    </row>
    <row r="252" spans="1:32" x14ac:dyDescent="0.2">
      <c r="A252" s="1356"/>
      <c r="B252" s="1357"/>
      <c r="C252" s="1356"/>
      <c r="D252" s="1358"/>
      <c r="E252" s="1358"/>
      <c r="F252" s="1356"/>
      <c r="G252" s="1356"/>
      <c r="H252" s="1356"/>
      <c r="I252" s="1360"/>
      <c r="J252" s="1360"/>
      <c r="K252" s="1361"/>
      <c r="L252" s="1361"/>
      <c r="M252" s="1358"/>
      <c r="N252" s="1358"/>
      <c r="O252" s="1358"/>
      <c r="P252" s="1358"/>
      <c r="Q252" s="1356"/>
      <c r="R252" s="1356"/>
      <c r="U252" s="1358"/>
      <c r="V252" s="1356"/>
      <c r="W252" s="1356"/>
      <c r="X252" s="1356"/>
      <c r="Y252" s="1356"/>
      <c r="Z252" s="1356"/>
      <c r="AA252" s="1356"/>
      <c r="AB252" s="1356"/>
      <c r="AC252" s="13"/>
      <c r="AD252" s="1356"/>
      <c r="AE252" s="1356"/>
      <c r="AF252" s="1356"/>
    </row>
    <row r="253" spans="1:32" x14ac:dyDescent="0.2">
      <c r="A253" s="1356"/>
      <c r="B253" s="1357"/>
      <c r="C253" s="1356"/>
      <c r="D253" s="1358"/>
      <c r="E253" s="1358"/>
      <c r="F253" s="1356"/>
      <c r="G253" s="1356"/>
      <c r="H253" s="1356"/>
      <c r="I253" s="1360"/>
      <c r="J253" s="1360"/>
      <c r="K253" s="1361"/>
      <c r="L253" s="1361"/>
      <c r="M253" s="1358"/>
      <c r="N253" s="1358"/>
      <c r="O253" s="1358"/>
      <c r="P253" s="1358"/>
      <c r="Q253" s="1356"/>
      <c r="R253" s="1356"/>
      <c r="U253" s="1358"/>
      <c r="V253" s="1356"/>
      <c r="W253" s="1356"/>
      <c r="X253" s="1356"/>
      <c r="Y253" s="1356"/>
      <c r="Z253" s="1356"/>
      <c r="AA253" s="1356"/>
      <c r="AB253" s="1356"/>
      <c r="AC253" s="13"/>
      <c r="AD253" s="1356"/>
      <c r="AE253" s="1356"/>
      <c r="AF253" s="1356"/>
    </row>
    <row r="254" spans="1:32" x14ac:dyDescent="0.2">
      <c r="A254" s="1356"/>
      <c r="B254" s="1357"/>
      <c r="C254" s="1356"/>
      <c r="D254" s="1358"/>
      <c r="E254" s="1358"/>
      <c r="F254" s="1356"/>
      <c r="G254" s="1356"/>
      <c r="H254" s="1356"/>
      <c r="I254" s="1360"/>
      <c r="J254" s="1360"/>
      <c r="K254" s="1361"/>
      <c r="L254" s="1361"/>
      <c r="M254" s="1358"/>
      <c r="N254" s="1358"/>
      <c r="O254" s="1358"/>
      <c r="P254" s="1358"/>
      <c r="Q254" s="1356"/>
      <c r="R254" s="1356"/>
      <c r="U254" s="1358"/>
      <c r="V254" s="1356"/>
      <c r="W254" s="1356"/>
      <c r="X254" s="1356"/>
      <c r="Y254" s="1356"/>
      <c r="Z254" s="1356"/>
      <c r="AA254" s="1356"/>
      <c r="AB254" s="1356"/>
      <c r="AC254" s="13"/>
      <c r="AD254" s="1356"/>
      <c r="AE254" s="1356"/>
      <c r="AF254" s="1356"/>
    </row>
    <row r="255" spans="1:32" x14ac:dyDescent="0.2">
      <c r="A255" s="1356"/>
      <c r="B255" s="1357"/>
      <c r="C255" s="1356"/>
      <c r="D255" s="1358"/>
      <c r="E255" s="1358"/>
      <c r="F255" s="1356"/>
      <c r="G255" s="1356"/>
      <c r="H255" s="1356"/>
      <c r="I255" s="1360"/>
      <c r="J255" s="1360"/>
      <c r="K255" s="1361"/>
      <c r="L255" s="1361"/>
      <c r="M255" s="1358"/>
      <c r="N255" s="1358"/>
      <c r="O255" s="1358"/>
      <c r="P255" s="1358"/>
      <c r="Q255" s="1356"/>
      <c r="R255" s="1356"/>
      <c r="U255" s="1358"/>
      <c r="V255" s="1356"/>
      <c r="W255" s="1356"/>
      <c r="X255" s="1356"/>
      <c r="Y255" s="1356"/>
      <c r="Z255" s="1356"/>
      <c r="AA255" s="1356"/>
      <c r="AB255" s="1356"/>
      <c r="AC255" s="13"/>
      <c r="AD255" s="1356"/>
      <c r="AE255" s="1356"/>
      <c r="AF255" s="1356"/>
    </row>
    <row r="256" spans="1:32" x14ac:dyDescent="0.2">
      <c r="A256" s="1356"/>
      <c r="B256" s="1357"/>
      <c r="C256" s="1356"/>
      <c r="D256" s="1358"/>
      <c r="E256" s="1358"/>
      <c r="F256" s="1356"/>
      <c r="G256" s="1356"/>
      <c r="H256" s="1356"/>
      <c r="I256" s="1360"/>
      <c r="J256" s="1360"/>
      <c r="K256" s="1361"/>
      <c r="L256" s="1361"/>
      <c r="M256" s="1358"/>
      <c r="N256" s="1358"/>
      <c r="O256" s="1358"/>
      <c r="P256" s="1358"/>
      <c r="Q256" s="1356"/>
      <c r="R256" s="1356"/>
      <c r="U256" s="1358"/>
      <c r="V256" s="1356"/>
      <c r="W256" s="1356"/>
      <c r="X256" s="1356"/>
      <c r="Y256" s="1356"/>
      <c r="Z256" s="1356"/>
      <c r="AA256" s="1356"/>
      <c r="AB256" s="1356"/>
      <c r="AC256" s="13"/>
      <c r="AD256" s="1356"/>
      <c r="AE256" s="1356"/>
      <c r="AF256" s="1356"/>
    </row>
    <row r="257" spans="1:32" x14ac:dyDescent="0.2">
      <c r="A257" s="1356"/>
      <c r="B257" s="1357"/>
      <c r="C257" s="1356"/>
      <c r="D257" s="1358"/>
      <c r="E257" s="1358"/>
      <c r="F257" s="1356"/>
      <c r="G257" s="1356"/>
      <c r="H257" s="1356"/>
      <c r="I257" s="1360"/>
      <c r="J257" s="1360"/>
      <c r="K257" s="1361"/>
      <c r="L257" s="1361"/>
      <c r="M257" s="1358"/>
      <c r="N257" s="1358"/>
      <c r="O257" s="1358"/>
      <c r="P257" s="1358"/>
      <c r="Q257" s="1356"/>
      <c r="R257" s="1356"/>
      <c r="U257" s="1358"/>
      <c r="V257" s="1356"/>
      <c r="W257" s="1356"/>
      <c r="X257" s="1356"/>
      <c r="Y257" s="1356"/>
      <c r="Z257" s="1356"/>
      <c r="AA257" s="1356"/>
      <c r="AB257" s="1356"/>
      <c r="AC257" s="13"/>
      <c r="AD257" s="1356"/>
      <c r="AE257" s="1356"/>
      <c r="AF257" s="1356"/>
    </row>
    <row r="258" spans="1:32" x14ac:dyDescent="0.2">
      <c r="A258" s="1356"/>
      <c r="B258" s="1357"/>
      <c r="C258" s="1356"/>
      <c r="D258" s="1358"/>
      <c r="E258" s="1358"/>
      <c r="F258" s="1356"/>
      <c r="G258" s="1356"/>
      <c r="H258" s="1356"/>
      <c r="I258" s="1360"/>
      <c r="J258" s="1360"/>
      <c r="K258" s="1361"/>
      <c r="L258" s="1361"/>
      <c r="M258" s="1358"/>
      <c r="N258" s="1358"/>
      <c r="O258" s="1358"/>
      <c r="P258" s="1358"/>
      <c r="Q258" s="1356"/>
      <c r="R258" s="1356"/>
      <c r="U258" s="1358"/>
      <c r="V258" s="1356"/>
      <c r="W258" s="1356"/>
      <c r="X258" s="1356"/>
      <c r="Y258" s="1356"/>
      <c r="Z258" s="1356"/>
      <c r="AA258" s="1356"/>
      <c r="AB258" s="1356"/>
      <c r="AC258" s="13"/>
      <c r="AD258" s="1356"/>
      <c r="AE258" s="1356"/>
      <c r="AF258" s="1356"/>
    </row>
    <row r="259" spans="1:32" x14ac:dyDescent="0.2">
      <c r="A259" s="1356"/>
      <c r="B259" s="1357"/>
      <c r="C259" s="1356"/>
      <c r="D259" s="1358"/>
      <c r="E259" s="1358"/>
      <c r="F259" s="1356"/>
      <c r="G259" s="1356"/>
      <c r="H259" s="1356"/>
      <c r="I259" s="1360"/>
      <c r="J259" s="1360"/>
      <c r="K259" s="1361"/>
      <c r="L259" s="1361"/>
      <c r="M259" s="1358"/>
      <c r="N259" s="1358"/>
      <c r="O259" s="1358"/>
      <c r="P259" s="1358"/>
      <c r="Q259" s="1356"/>
      <c r="R259" s="1356"/>
      <c r="U259" s="1358"/>
      <c r="V259" s="1356"/>
      <c r="W259" s="1356"/>
      <c r="X259" s="1356"/>
      <c r="Y259" s="1356"/>
      <c r="Z259" s="1356"/>
      <c r="AA259" s="1356"/>
      <c r="AB259" s="1356"/>
      <c r="AC259" s="13"/>
      <c r="AD259" s="1356"/>
      <c r="AE259" s="1356"/>
      <c r="AF259" s="1356"/>
    </row>
    <row r="260" spans="1:32" x14ac:dyDescent="0.2">
      <c r="A260" s="1356"/>
      <c r="B260" s="1357"/>
      <c r="C260" s="1356"/>
      <c r="D260" s="1358"/>
      <c r="E260" s="1358"/>
      <c r="F260" s="1356"/>
      <c r="G260" s="1356"/>
      <c r="H260" s="1356"/>
      <c r="I260" s="1360"/>
      <c r="J260" s="1360"/>
      <c r="K260" s="1361"/>
      <c r="L260" s="1361"/>
      <c r="M260" s="1358"/>
      <c r="N260" s="1358"/>
      <c r="O260" s="1358"/>
      <c r="P260" s="1358"/>
      <c r="Q260" s="1356"/>
      <c r="R260" s="1356"/>
      <c r="U260" s="1358"/>
      <c r="V260" s="1356"/>
      <c r="W260" s="1356"/>
      <c r="X260" s="1356"/>
      <c r="Y260" s="1356"/>
      <c r="Z260" s="1356"/>
      <c r="AA260" s="1356"/>
      <c r="AB260" s="1356"/>
      <c r="AC260" s="13"/>
      <c r="AD260" s="1356"/>
      <c r="AE260" s="1356"/>
      <c r="AF260" s="1356"/>
    </row>
    <row r="261" spans="1:32" x14ac:dyDescent="0.2">
      <c r="A261" s="1356"/>
      <c r="B261" s="1357"/>
      <c r="C261" s="1356"/>
      <c r="D261" s="1358"/>
      <c r="E261" s="1358"/>
      <c r="F261" s="1356"/>
      <c r="G261" s="1356"/>
      <c r="H261" s="1356"/>
      <c r="I261" s="1360"/>
      <c r="J261" s="1360"/>
      <c r="K261" s="1361"/>
      <c r="L261" s="1361"/>
      <c r="M261" s="1358"/>
      <c r="N261" s="1358"/>
      <c r="O261" s="1358"/>
      <c r="P261" s="1358"/>
      <c r="Q261" s="1356"/>
      <c r="R261" s="1356"/>
      <c r="U261" s="1358"/>
      <c r="V261" s="1356"/>
      <c r="W261" s="1356"/>
      <c r="X261" s="1356"/>
      <c r="Y261" s="1356"/>
      <c r="Z261" s="1356"/>
      <c r="AA261" s="1356"/>
      <c r="AB261" s="1356"/>
      <c r="AC261" s="13"/>
      <c r="AD261" s="1356"/>
      <c r="AE261" s="1356"/>
      <c r="AF261" s="1356"/>
    </row>
    <row r="262" spans="1:32" x14ac:dyDescent="0.2">
      <c r="A262" s="1356"/>
      <c r="B262" s="1357"/>
      <c r="C262" s="1356"/>
      <c r="D262" s="1358"/>
      <c r="E262" s="1358"/>
      <c r="F262" s="1356"/>
      <c r="G262" s="1356"/>
      <c r="H262" s="1356"/>
      <c r="I262" s="1360"/>
      <c r="J262" s="1360"/>
      <c r="K262" s="1361"/>
      <c r="L262" s="1361"/>
      <c r="M262" s="1358"/>
      <c r="N262" s="1358"/>
      <c r="O262" s="1358"/>
      <c r="P262" s="1358"/>
      <c r="Q262" s="1356"/>
      <c r="R262" s="1356"/>
      <c r="U262" s="1358"/>
      <c r="V262" s="1356"/>
      <c r="W262" s="1356"/>
      <c r="X262" s="1356"/>
      <c r="Y262" s="1356"/>
      <c r="Z262" s="1356"/>
      <c r="AA262" s="1356"/>
      <c r="AB262" s="1356"/>
      <c r="AC262" s="13"/>
      <c r="AD262" s="1356"/>
      <c r="AE262" s="1356"/>
      <c r="AF262" s="1356"/>
    </row>
    <row r="263" spans="1:32" x14ac:dyDescent="0.2">
      <c r="A263" s="1356"/>
      <c r="B263" s="1357"/>
      <c r="C263" s="1356"/>
      <c r="D263" s="1358"/>
      <c r="E263" s="1358"/>
      <c r="F263" s="1356"/>
      <c r="G263" s="1356"/>
      <c r="H263" s="1356"/>
      <c r="I263" s="1360"/>
      <c r="J263" s="1360"/>
      <c r="K263" s="1361"/>
      <c r="L263" s="1361"/>
      <c r="M263" s="1358"/>
      <c r="N263" s="1358"/>
      <c r="O263" s="1358"/>
      <c r="P263" s="1358"/>
      <c r="Q263" s="1356"/>
      <c r="R263" s="1356"/>
      <c r="U263" s="1358"/>
      <c r="V263" s="1356"/>
      <c r="W263" s="1356"/>
      <c r="X263" s="1356"/>
      <c r="Y263" s="1356"/>
      <c r="Z263" s="1356"/>
      <c r="AA263" s="1356"/>
      <c r="AB263" s="1356"/>
      <c r="AC263" s="13"/>
      <c r="AD263" s="1356"/>
      <c r="AE263" s="1356"/>
      <c r="AF263" s="1356"/>
    </row>
    <row r="264" spans="1:32" x14ac:dyDescent="0.2">
      <c r="A264" s="1356"/>
      <c r="B264" s="1357"/>
      <c r="C264" s="1356"/>
      <c r="D264" s="1358"/>
      <c r="E264" s="1358"/>
      <c r="F264" s="1356"/>
      <c r="G264" s="1356"/>
      <c r="H264" s="1356"/>
      <c r="I264" s="1360"/>
      <c r="J264" s="1360"/>
      <c r="K264" s="1361"/>
      <c r="L264" s="1361"/>
      <c r="M264" s="1358"/>
      <c r="N264" s="1358"/>
      <c r="O264" s="1358"/>
      <c r="P264" s="1358"/>
      <c r="Q264" s="1356"/>
      <c r="R264" s="1356"/>
      <c r="U264" s="1358"/>
      <c r="V264" s="1356"/>
      <c r="W264" s="1356"/>
      <c r="X264" s="1356"/>
      <c r="Y264" s="1356"/>
      <c r="Z264" s="1356"/>
      <c r="AA264" s="1356"/>
      <c r="AB264" s="1356"/>
      <c r="AC264" s="13"/>
      <c r="AD264" s="1356"/>
      <c r="AE264" s="1356"/>
      <c r="AF264" s="1356"/>
    </row>
    <row r="265" spans="1:32" x14ac:dyDescent="0.2">
      <c r="A265" s="1356"/>
      <c r="B265" s="1357"/>
      <c r="C265" s="1356"/>
      <c r="D265" s="1358"/>
      <c r="E265" s="1358"/>
      <c r="F265" s="1356"/>
      <c r="G265" s="1356"/>
      <c r="H265" s="1356"/>
      <c r="I265" s="1360"/>
      <c r="J265" s="1360"/>
      <c r="K265" s="1361"/>
      <c r="L265" s="1361"/>
      <c r="M265" s="1358"/>
      <c r="N265" s="1358"/>
      <c r="O265" s="1358"/>
      <c r="P265" s="1358"/>
      <c r="Q265" s="1356"/>
      <c r="R265" s="1356"/>
      <c r="U265" s="1358"/>
      <c r="V265" s="1356"/>
      <c r="W265" s="1356"/>
      <c r="X265" s="1356"/>
      <c r="Y265" s="1356"/>
      <c r="Z265" s="1356"/>
      <c r="AA265" s="1356"/>
      <c r="AB265" s="1356"/>
      <c r="AC265" s="13"/>
      <c r="AD265" s="1356"/>
      <c r="AE265" s="1356"/>
      <c r="AF265" s="1356"/>
    </row>
    <row r="266" spans="1:32" x14ac:dyDescent="0.2">
      <c r="A266" s="1356"/>
      <c r="B266" s="1357"/>
      <c r="C266" s="1356"/>
      <c r="D266" s="1358"/>
      <c r="E266" s="1358"/>
      <c r="F266" s="1356"/>
      <c r="G266" s="1356"/>
      <c r="H266" s="1356"/>
      <c r="I266" s="1360"/>
      <c r="J266" s="1360"/>
      <c r="K266" s="1361"/>
      <c r="L266" s="1361"/>
      <c r="M266" s="1358"/>
      <c r="N266" s="1358"/>
      <c r="O266" s="1358"/>
      <c r="P266" s="1358"/>
      <c r="Q266" s="1356"/>
      <c r="R266" s="1356"/>
      <c r="U266" s="1358"/>
      <c r="V266" s="1356"/>
      <c r="W266" s="1356"/>
      <c r="X266" s="1356"/>
      <c r="Y266" s="1356"/>
      <c r="Z266" s="1356"/>
      <c r="AA266" s="1356"/>
      <c r="AB266" s="1356"/>
      <c r="AC266" s="13"/>
      <c r="AD266" s="1356"/>
      <c r="AE266" s="1356"/>
      <c r="AF266" s="1356"/>
    </row>
    <row r="267" spans="1:32" x14ac:dyDescent="0.2">
      <c r="A267" s="1356"/>
      <c r="B267" s="1357"/>
      <c r="C267" s="1356"/>
      <c r="D267" s="1358"/>
      <c r="E267" s="1358"/>
      <c r="F267" s="1356"/>
      <c r="G267" s="1356"/>
      <c r="H267" s="1356"/>
      <c r="I267" s="1360"/>
      <c r="J267" s="1360"/>
      <c r="K267" s="1361"/>
      <c r="L267" s="1361"/>
      <c r="M267" s="1358"/>
      <c r="N267" s="1358"/>
      <c r="O267" s="1358"/>
      <c r="P267" s="1358"/>
      <c r="Q267" s="1356"/>
      <c r="R267" s="1356"/>
      <c r="U267" s="1358"/>
      <c r="V267" s="1356"/>
      <c r="W267" s="1356"/>
      <c r="X267" s="1356"/>
      <c r="Y267" s="1356"/>
      <c r="Z267" s="1356"/>
      <c r="AA267" s="1356"/>
      <c r="AB267" s="1356"/>
      <c r="AC267" s="13"/>
      <c r="AD267" s="1356"/>
      <c r="AE267" s="1356"/>
      <c r="AF267" s="1356"/>
    </row>
    <row r="268" spans="1:32" x14ac:dyDescent="0.2">
      <c r="A268" s="1356"/>
      <c r="B268" s="1357"/>
      <c r="C268" s="1356"/>
      <c r="D268" s="1358"/>
      <c r="E268" s="1358"/>
      <c r="F268" s="1356"/>
      <c r="G268" s="1356"/>
      <c r="H268" s="1356"/>
      <c r="I268" s="1360"/>
      <c r="J268" s="1360"/>
      <c r="K268" s="1361"/>
      <c r="L268" s="1361"/>
      <c r="M268" s="1358"/>
      <c r="N268" s="1358"/>
      <c r="O268" s="1358"/>
      <c r="P268" s="1358"/>
      <c r="Q268" s="1356"/>
      <c r="R268" s="1356"/>
      <c r="U268" s="1358"/>
      <c r="V268" s="1356"/>
      <c r="W268" s="1356"/>
      <c r="X268" s="1356"/>
      <c r="Y268" s="1356"/>
      <c r="Z268" s="1356"/>
      <c r="AA268" s="1356"/>
      <c r="AB268" s="1356"/>
      <c r="AC268" s="13"/>
      <c r="AD268" s="1356"/>
      <c r="AE268" s="1356"/>
      <c r="AF268" s="1356"/>
    </row>
    <row r="269" spans="1:32" x14ac:dyDescent="0.2">
      <c r="A269" s="1356"/>
      <c r="B269" s="1357"/>
      <c r="C269" s="1356"/>
      <c r="D269" s="1358"/>
      <c r="E269" s="1358"/>
      <c r="F269" s="1356"/>
      <c r="G269" s="1356"/>
      <c r="H269" s="1356"/>
      <c r="I269" s="1360"/>
      <c r="J269" s="1360"/>
      <c r="K269" s="1361"/>
      <c r="L269" s="1361"/>
      <c r="M269" s="1358"/>
      <c r="N269" s="1358"/>
      <c r="O269" s="1358"/>
      <c r="P269" s="1358"/>
      <c r="Q269" s="1356"/>
      <c r="R269" s="1356"/>
      <c r="U269" s="1358"/>
      <c r="V269" s="1356"/>
      <c r="W269" s="1356"/>
      <c r="X269" s="1356"/>
      <c r="Y269" s="1356"/>
      <c r="Z269" s="1356"/>
      <c r="AA269" s="1356"/>
      <c r="AB269" s="1356"/>
      <c r="AC269" s="13"/>
      <c r="AD269" s="1356"/>
      <c r="AE269" s="1356"/>
      <c r="AF269" s="1356"/>
    </row>
    <row r="270" spans="1:32" x14ac:dyDescent="0.2">
      <c r="A270" s="1356"/>
      <c r="B270" s="1357"/>
      <c r="C270" s="1356"/>
      <c r="D270" s="1358"/>
      <c r="E270" s="1358"/>
      <c r="F270" s="1356"/>
      <c r="G270" s="1356"/>
      <c r="H270" s="1356"/>
      <c r="I270" s="1360"/>
      <c r="J270" s="1360"/>
      <c r="K270" s="1361"/>
      <c r="L270" s="1361"/>
      <c r="M270" s="1358"/>
      <c r="N270" s="1358"/>
      <c r="O270" s="1358"/>
      <c r="P270" s="1358"/>
      <c r="Q270" s="1356"/>
      <c r="R270" s="1356"/>
      <c r="U270" s="1358"/>
      <c r="V270" s="1356"/>
      <c r="W270" s="1356"/>
      <c r="X270" s="1356"/>
      <c r="Y270" s="1356"/>
      <c r="Z270" s="1356"/>
      <c r="AA270" s="1356"/>
      <c r="AB270" s="1356"/>
      <c r="AC270" s="13"/>
      <c r="AD270" s="1356"/>
      <c r="AE270" s="1356"/>
      <c r="AF270" s="1356"/>
    </row>
    <row r="271" spans="1:32" x14ac:dyDescent="0.2">
      <c r="A271" s="1356"/>
      <c r="B271" s="1357"/>
      <c r="C271" s="1356"/>
      <c r="D271" s="1358"/>
      <c r="E271" s="1358"/>
      <c r="F271" s="1356"/>
      <c r="G271" s="1356"/>
      <c r="H271" s="1356"/>
      <c r="I271" s="1360"/>
      <c r="J271" s="1360"/>
      <c r="K271" s="1361"/>
      <c r="L271" s="1361"/>
      <c r="M271" s="1358"/>
      <c r="N271" s="1358"/>
      <c r="O271" s="1358"/>
      <c r="P271" s="1358"/>
      <c r="Q271" s="1356"/>
      <c r="R271" s="1356"/>
      <c r="U271" s="1358"/>
      <c r="V271" s="1356"/>
      <c r="W271" s="1356"/>
      <c r="X271" s="1356"/>
      <c r="Y271" s="1356"/>
      <c r="Z271" s="1356"/>
      <c r="AA271" s="1356"/>
      <c r="AB271" s="1356"/>
      <c r="AC271" s="13"/>
      <c r="AD271" s="1356"/>
      <c r="AE271" s="1356"/>
      <c r="AF271" s="1356"/>
    </row>
    <row r="272" spans="1:32" x14ac:dyDescent="0.2">
      <c r="A272" s="1356"/>
      <c r="B272" s="1357"/>
      <c r="C272" s="1356"/>
      <c r="D272" s="1358"/>
      <c r="E272" s="1358"/>
      <c r="F272" s="1356"/>
      <c r="G272" s="1356"/>
      <c r="H272" s="1356"/>
      <c r="I272" s="1360"/>
      <c r="J272" s="1360"/>
      <c r="K272" s="1361"/>
      <c r="L272" s="1361"/>
      <c r="M272" s="1358"/>
      <c r="N272" s="1358"/>
      <c r="O272" s="1358"/>
      <c r="P272" s="1358"/>
      <c r="Q272" s="1356"/>
      <c r="R272" s="1356"/>
      <c r="U272" s="1358"/>
      <c r="V272" s="1356"/>
      <c r="W272" s="1356"/>
      <c r="X272" s="1356"/>
      <c r="Y272" s="1356"/>
      <c r="Z272" s="1356"/>
      <c r="AA272" s="1356"/>
      <c r="AB272" s="1356"/>
      <c r="AC272" s="13"/>
      <c r="AD272" s="1356"/>
      <c r="AE272" s="1356"/>
      <c r="AF272" s="1356"/>
    </row>
    <row r="273" spans="1:32" x14ac:dyDescent="0.2">
      <c r="A273" s="1356"/>
      <c r="B273" s="1357"/>
      <c r="C273" s="1356"/>
      <c r="D273" s="1358"/>
      <c r="E273" s="1358"/>
      <c r="F273" s="1356"/>
      <c r="G273" s="1356"/>
      <c r="H273" s="1356"/>
      <c r="I273" s="1360"/>
      <c r="J273" s="1360"/>
      <c r="K273" s="1361"/>
      <c r="L273" s="1361"/>
      <c r="M273" s="1358"/>
      <c r="N273" s="1358"/>
      <c r="O273" s="1358"/>
      <c r="P273" s="1358"/>
      <c r="Q273" s="1356"/>
      <c r="R273" s="1356"/>
      <c r="U273" s="1358"/>
      <c r="V273" s="1356"/>
      <c r="W273" s="1356"/>
      <c r="X273" s="1356"/>
      <c r="Y273" s="1356"/>
      <c r="Z273" s="1356"/>
      <c r="AA273" s="1356"/>
      <c r="AB273" s="1356"/>
      <c r="AC273" s="13"/>
      <c r="AD273" s="1356"/>
      <c r="AE273" s="1356"/>
      <c r="AF273" s="1356"/>
    </row>
    <row r="274" spans="1:32" x14ac:dyDescent="0.2">
      <c r="A274" s="1356"/>
      <c r="B274" s="1357"/>
      <c r="C274" s="1356"/>
      <c r="D274" s="1358"/>
      <c r="E274" s="1358"/>
      <c r="F274" s="1356"/>
      <c r="G274" s="1356"/>
      <c r="H274" s="1356"/>
      <c r="I274" s="1360"/>
      <c r="J274" s="1360"/>
      <c r="K274" s="1361"/>
      <c r="L274" s="1361"/>
      <c r="M274" s="1358"/>
      <c r="N274" s="1358"/>
      <c r="O274" s="1358"/>
      <c r="P274" s="1358"/>
      <c r="Q274" s="1356"/>
      <c r="R274" s="1356"/>
      <c r="U274" s="1358"/>
      <c r="V274" s="1356"/>
      <c r="W274" s="1356"/>
      <c r="X274" s="1356"/>
      <c r="Y274" s="1356"/>
      <c r="Z274" s="1356"/>
      <c r="AA274" s="1356"/>
      <c r="AB274" s="1356"/>
      <c r="AC274" s="13"/>
      <c r="AD274" s="1356"/>
      <c r="AE274" s="1356"/>
      <c r="AF274" s="1356"/>
    </row>
    <row r="275" spans="1:32" x14ac:dyDescent="0.2">
      <c r="A275" s="1356"/>
      <c r="B275" s="1357"/>
      <c r="C275" s="1356"/>
      <c r="D275" s="1358"/>
      <c r="E275" s="1358"/>
      <c r="F275" s="1356"/>
      <c r="G275" s="1356"/>
      <c r="H275" s="1356"/>
      <c r="I275" s="1360"/>
      <c r="J275" s="1360"/>
      <c r="K275" s="1361"/>
      <c r="L275" s="1361"/>
      <c r="M275" s="1358"/>
      <c r="N275" s="1358"/>
      <c r="O275" s="1358"/>
      <c r="P275" s="1358"/>
      <c r="Q275" s="1356"/>
      <c r="R275" s="1356"/>
      <c r="U275" s="1358"/>
      <c r="V275" s="1356"/>
      <c r="W275" s="1356"/>
      <c r="X275" s="1356"/>
      <c r="Y275" s="1356"/>
      <c r="Z275" s="1356"/>
      <c r="AA275" s="1356"/>
      <c r="AB275" s="1356"/>
      <c r="AC275" s="13"/>
      <c r="AD275" s="1356"/>
      <c r="AE275" s="1356"/>
      <c r="AF275" s="1356"/>
    </row>
    <row r="276" spans="1:32" x14ac:dyDescent="0.2">
      <c r="A276" s="1356"/>
      <c r="B276" s="1357"/>
      <c r="C276" s="1356"/>
      <c r="D276" s="1358"/>
      <c r="E276" s="1358"/>
      <c r="F276" s="1356"/>
      <c r="G276" s="1356"/>
      <c r="H276" s="1356"/>
      <c r="I276" s="1360"/>
      <c r="J276" s="1360"/>
      <c r="K276" s="1361"/>
      <c r="L276" s="1361"/>
      <c r="M276" s="1358"/>
      <c r="N276" s="1358"/>
      <c r="O276" s="1358"/>
      <c r="P276" s="1358"/>
      <c r="Q276" s="1356"/>
      <c r="R276" s="1356"/>
      <c r="U276" s="1358"/>
      <c r="V276" s="1356"/>
      <c r="W276" s="1356"/>
      <c r="X276" s="1356"/>
      <c r="Y276" s="1356"/>
      <c r="Z276" s="1356"/>
      <c r="AA276" s="1356"/>
      <c r="AB276" s="1356"/>
      <c r="AC276" s="13"/>
      <c r="AD276" s="1356"/>
      <c r="AE276" s="1356"/>
      <c r="AF276" s="1356"/>
    </row>
    <row r="277" spans="1:32" x14ac:dyDescent="0.2">
      <c r="A277" s="1356"/>
      <c r="B277" s="1357"/>
      <c r="C277" s="1356"/>
      <c r="D277" s="1358"/>
      <c r="E277" s="1358"/>
      <c r="F277" s="1356"/>
      <c r="G277" s="1356"/>
      <c r="H277" s="1356"/>
      <c r="I277" s="1360"/>
      <c r="J277" s="1360"/>
      <c r="K277" s="1361"/>
      <c r="L277" s="1361"/>
      <c r="M277" s="1358"/>
      <c r="N277" s="1358"/>
      <c r="O277" s="1358"/>
      <c r="P277" s="1358"/>
      <c r="Q277" s="1356"/>
      <c r="R277" s="1356"/>
      <c r="U277" s="1358"/>
      <c r="V277" s="1356"/>
      <c r="W277" s="1356"/>
      <c r="X277" s="1356"/>
      <c r="Y277" s="1356"/>
      <c r="Z277" s="1356"/>
      <c r="AA277" s="1356"/>
      <c r="AB277" s="1356"/>
      <c r="AC277" s="13"/>
      <c r="AD277" s="1356"/>
      <c r="AE277" s="1356"/>
      <c r="AF277" s="1356"/>
    </row>
    <row r="278" spans="1:32" x14ac:dyDescent="0.2">
      <c r="A278" s="1356"/>
      <c r="B278" s="1357"/>
      <c r="C278" s="1356"/>
      <c r="D278" s="1358"/>
      <c r="E278" s="1358"/>
      <c r="F278" s="1356"/>
      <c r="G278" s="1356"/>
      <c r="H278" s="1356"/>
      <c r="I278" s="1360"/>
      <c r="J278" s="1360"/>
      <c r="K278" s="1361"/>
      <c r="L278" s="1361"/>
      <c r="M278" s="1358"/>
      <c r="N278" s="1358"/>
      <c r="O278" s="1358"/>
      <c r="P278" s="1358"/>
      <c r="Q278" s="1356"/>
      <c r="R278" s="1356"/>
      <c r="U278" s="1358"/>
      <c r="V278" s="1356"/>
      <c r="W278" s="1356"/>
      <c r="X278" s="1356"/>
      <c r="Y278" s="1356"/>
      <c r="Z278" s="1356"/>
      <c r="AA278" s="1356"/>
      <c r="AB278" s="1356"/>
      <c r="AC278" s="13"/>
      <c r="AD278" s="1356"/>
      <c r="AE278" s="1356"/>
      <c r="AF278" s="1356"/>
    </row>
    <row r="279" spans="1:32" x14ac:dyDescent="0.2">
      <c r="A279" s="1356"/>
      <c r="B279" s="1357"/>
      <c r="C279" s="1356"/>
      <c r="D279" s="1358"/>
      <c r="E279" s="1358"/>
      <c r="F279" s="1356"/>
      <c r="G279" s="1356"/>
      <c r="H279" s="1356"/>
      <c r="I279" s="1360"/>
      <c r="J279" s="1360"/>
      <c r="K279" s="1361"/>
      <c r="L279" s="1361"/>
      <c r="M279" s="1358"/>
      <c r="N279" s="1358"/>
      <c r="O279" s="1358"/>
      <c r="P279" s="1358"/>
      <c r="Q279" s="1356"/>
      <c r="R279" s="1356"/>
      <c r="U279" s="1358"/>
      <c r="V279" s="1356"/>
      <c r="W279" s="1356"/>
      <c r="X279" s="1356"/>
      <c r="Y279" s="1356"/>
      <c r="Z279" s="1356"/>
      <c r="AA279" s="1356"/>
      <c r="AB279" s="1356"/>
      <c r="AC279" s="13"/>
      <c r="AD279" s="1356"/>
      <c r="AE279" s="1356"/>
      <c r="AF279" s="1356"/>
    </row>
    <row r="280" spans="1:32" x14ac:dyDescent="0.2">
      <c r="A280" s="1356"/>
      <c r="B280" s="1357"/>
      <c r="C280" s="1356"/>
      <c r="D280" s="1358"/>
      <c r="E280" s="1358"/>
      <c r="F280" s="1356"/>
      <c r="G280" s="1356"/>
      <c r="H280" s="1356"/>
      <c r="I280" s="1360"/>
      <c r="J280" s="1360"/>
      <c r="K280" s="1361"/>
      <c r="L280" s="1361"/>
      <c r="M280" s="1358"/>
      <c r="N280" s="1358"/>
      <c r="O280" s="1358"/>
      <c r="P280" s="1358"/>
      <c r="Q280" s="1356"/>
      <c r="R280" s="1356"/>
      <c r="U280" s="1358"/>
      <c r="V280" s="1356"/>
      <c r="W280" s="1356"/>
      <c r="X280" s="1356"/>
      <c r="Y280" s="1356"/>
      <c r="Z280" s="1356"/>
      <c r="AA280" s="1356"/>
      <c r="AB280" s="1356"/>
      <c r="AC280" s="13"/>
      <c r="AD280" s="1356"/>
      <c r="AE280" s="1356"/>
      <c r="AF280" s="1356"/>
    </row>
    <row r="281" spans="1:32" x14ac:dyDescent="0.2">
      <c r="A281" s="1356"/>
      <c r="B281" s="1357"/>
      <c r="C281" s="1356"/>
      <c r="D281" s="1358"/>
      <c r="E281" s="1358"/>
      <c r="F281" s="1356"/>
      <c r="G281" s="1356"/>
      <c r="H281" s="1356"/>
      <c r="I281" s="1360"/>
      <c r="J281" s="1360"/>
      <c r="K281" s="1361"/>
      <c r="L281" s="1361"/>
      <c r="M281" s="1358"/>
      <c r="N281" s="1358"/>
      <c r="O281" s="1358"/>
      <c r="P281" s="1358"/>
      <c r="Q281" s="1356"/>
      <c r="R281" s="1356"/>
      <c r="U281" s="1358"/>
      <c r="V281" s="1356"/>
      <c r="W281" s="1356"/>
      <c r="X281" s="1356"/>
      <c r="Y281" s="1356"/>
      <c r="Z281" s="1356"/>
      <c r="AA281" s="1356"/>
      <c r="AB281" s="1356"/>
      <c r="AC281" s="13"/>
      <c r="AD281" s="1356"/>
      <c r="AE281" s="1356"/>
      <c r="AF281" s="1356"/>
    </row>
    <row r="282" spans="1:32" x14ac:dyDescent="0.2">
      <c r="A282" s="1356"/>
      <c r="B282" s="1357"/>
      <c r="C282" s="1356"/>
      <c r="D282" s="1358"/>
      <c r="E282" s="1358"/>
      <c r="F282" s="1356"/>
      <c r="G282" s="1356"/>
      <c r="H282" s="1356"/>
      <c r="I282" s="1360"/>
      <c r="J282" s="1360"/>
      <c r="K282" s="1361"/>
      <c r="L282" s="1361"/>
      <c r="M282" s="1358"/>
      <c r="N282" s="1358"/>
      <c r="O282" s="1358"/>
      <c r="P282" s="1358"/>
      <c r="Q282" s="1356"/>
      <c r="R282" s="1356"/>
      <c r="U282" s="1358"/>
      <c r="V282" s="1356"/>
      <c r="W282" s="1356"/>
      <c r="X282" s="1356"/>
      <c r="Y282" s="1356"/>
      <c r="Z282" s="1356"/>
      <c r="AA282" s="1356"/>
      <c r="AB282" s="1356"/>
      <c r="AC282" s="13"/>
      <c r="AD282" s="1356"/>
      <c r="AE282" s="1356"/>
      <c r="AF282" s="1356"/>
    </row>
    <row r="283" spans="1:32" x14ac:dyDescent="0.2">
      <c r="A283" s="1356"/>
      <c r="B283" s="1357"/>
      <c r="C283" s="1356"/>
      <c r="D283" s="1358"/>
      <c r="E283" s="1358"/>
      <c r="F283" s="1356"/>
      <c r="G283" s="1356"/>
      <c r="H283" s="1356"/>
      <c r="I283" s="1360"/>
      <c r="J283" s="1360"/>
      <c r="K283" s="1361"/>
      <c r="L283" s="1361"/>
      <c r="M283" s="1358"/>
      <c r="N283" s="1358"/>
      <c r="O283" s="1358"/>
      <c r="P283" s="1358"/>
      <c r="Q283" s="1356"/>
      <c r="R283" s="1356"/>
      <c r="U283" s="1358"/>
      <c r="V283" s="1356"/>
      <c r="W283" s="1356"/>
      <c r="X283" s="1356"/>
      <c r="Y283" s="1356"/>
      <c r="Z283" s="1356"/>
      <c r="AA283" s="1356"/>
      <c r="AB283" s="1356"/>
      <c r="AC283" s="13"/>
      <c r="AD283" s="1356"/>
      <c r="AE283" s="1356"/>
      <c r="AF283" s="1356"/>
    </row>
    <row r="284" spans="1:32" x14ac:dyDescent="0.2">
      <c r="A284" s="1356"/>
      <c r="B284" s="1357"/>
      <c r="C284" s="1356"/>
      <c r="D284" s="1358"/>
      <c r="E284" s="1358"/>
      <c r="F284" s="1356"/>
      <c r="G284" s="1356"/>
      <c r="H284" s="1356"/>
      <c r="I284" s="1360"/>
      <c r="J284" s="1360"/>
      <c r="K284" s="1361"/>
      <c r="L284" s="1361"/>
      <c r="M284" s="1358"/>
      <c r="N284" s="1358"/>
      <c r="O284" s="1358"/>
      <c r="P284" s="1358"/>
      <c r="Q284" s="1356"/>
      <c r="R284" s="1356"/>
      <c r="U284" s="1358"/>
      <c r="V284" s="1356"/>
      <c r="W284" s="1356"/>
      <c r="X284" s="1356"/>
      <c r="Y284" s="1356"/>
      <c r="Z284" s="1356"/>
      <c r="AA284" s="1356"/>
      <c r="AB284" s="1356"/>
      <c r="AC284" s="13"/>
      <c r="AD284" s="1356"/>
      <c r="AE284" s="1356"/>
      <c r="AF284" s="1356"/>
    </row>
    <row r="285" spans="1:32" x14ac:dyDescent="0.2">
      <c r="A285" s="1356"/>
      <c r="B285" s="1357"/>
      <c r="C285" s="1356"/>
      <c r="D285" s="1358"/>
      <c r="E285" s="1358"/>
      <c r="F285" s="1356"/>
      <c r="G285" s="1356"/>
      <c r="H285" s="1356"/>
      <c r="I285" s="1360"/>
      <c r="J285" s="1360"/>
      <c r="K285" s="1361"/>
      <c r="L285" s="1361"/>
      <c r="M285" s="1358"/>
      <c r="N285" s="1358"/>
      <c r="O285" s="1358"/>
      <c r="P285" s="1358"/>
      <c r="Q285" s="1356"/>
      <c r="R285" s="1356"/>
      <c r="U285" s="1358"/>
      <c r="V285" s="1356"/>
      <c r="W285" s="1356"/>
      <c r="X285" s="1356"/>
      <c r="Y285" s="1356"/>
      <c r="Z285" s="1356"/>
      <c r="AA285" s="1356"/>
      <c r="AB285" s="1356"/>
      <c r="AC285" s="13"/>
      <c r="AD285" s="1356"/>
      <c r="AE285" s="1356"/>
      <c r="AF285" s="1356"/>
    </row>
    <row r="286" spans="1:32" x14ac:dyDescent="0.2">
      <c r="A286" s="1356"/>
      <c r="B286" s="1357"/>
      <c r="C286" s="1356"/>
      <c r="D286" s="1358"/>
      <c r="E286" s="1358"/>
      <c r="F286" s="1356"/>
      <c r="G286" s="1356"/>
      <c r="H286" s="1356"/>
      <c r="I286" s="1360"/>
      <c r="J286" s="1360"/>
      <c r="K286" s="1361"/>
      <c r="L286" s="1361"/>
      <c r="M286" s="1358"/>
      <c r="N286" s="1358"/>
      <c r="O286" s="1358"/>
      <c r="P286" s="1358"/>
      <c r="Q286" s="1356"/>
      <c r="R286" s="1356"/>
      <c r="U286" s="1358"/>
      <c r="V286" s="1356"/>
      <c r="W286" s="1356"/>
      <c r="X286" s="1356"/>
      <c r="Y286" s="1356"/>
      <c r="Z286" s="1356"/>
      <c r="AA286" s="1356"/>
      <c r="AB286" s="1356"/>
      <c r="AC286" s="13"/>
      <c r="AD286" s="1356"/>
      <c r="AE286" s="1356"/>
      <c r="AF286" s="1356"/>
    </row>
    <row r="287" spans="1:32" x14ac:dyDescent="0.2">
      <c r="A287" s="1356"/>
      <c r="B287" s="1357"/>
      <c r="C287" s="1356"/>
      <c r="D287" s="1358"/>
      <c r="E287" s="1358"/>
      <c r="F287" s="1356"/>
      <c r="G287" s="1356"/>
      <c r="H287" s="1356"/>
      <c r="I287" s="1360"/>
      <c r="J287" s="1360"/>
      <c r="K287" s="1361"/>
      <c r="L287" s="1361"/>
      <c r="M287" s="1358"/>
      <c r="N287" s="1358"/>
      <c r="O287" s="1358"/>
      <c r="P287" s="1358"/>
      <c r="Q287" s="1356"/>
      <c r="R287" s="1356"/>
      <c r="U287" s="1358"/>
      <c r="V287" s="1356"/>
      <c r="W287" s="1356"/>
      <c r="X287" s="1356"/>
      <c r="Y287" s="1356"/>
      <c r="Z287" s="1356"/>
      <c r="AA287" s="1356"/>
      <c r="AB287" s="1356"/>
      <c r="AC287" s="13"/>
      <c r="AD287" s="1356"/>
      <c r="AE287" s="1356"/>
      <c r="AF287" s="1356"/>
    </row>
    <row r="288" spans="1:32" x14ac:dyDescent="0.2">
      <c r="A288" s="1356"/>
      <c r="B288" s="1357"/>
      <c r="C288" s="1356"/>
      <c r="D288" s="1358"/>
      <c r="E288" s="1358"/>
      <c r="F288" s="1356"/>
      <c r="G288" s="1356"/>
      <c r="H288" s="1356"/>
      <c r="I288" s="1360"/>
      <c r="J288" s="1360"/>
      <c r="K288" s="1361"/>
      <c r="L288" s="1361"/>
      <c r="M288" s="1358"/>
      <c r="N288" s="1358"/>
      <c r="O288" s="1358"/>
      <c r="P288" s="1358"/>
      <c r="Q288" s="1356"/>
      <c r="R288" s="1356"/>
      <c r="U288" s="1358"/>
      <c r="V288" s="1356"/>
      <c r="W288" s="1356"/>
      <c r="X288" s="1356"/>
      <c r="Y288" s="1356"/>
      <c r="Z288" s="1356"/>
      <c r="AA288" s="1356"/>
      <c r="AB288" s="1356"/>
      <c r="AC288" s="13"/>
      <c r="AD288" s="1356"/>
      <c r="AE288" s="1356"/>
      <c r="AF288" s="1356"/>
    </row>
    <row r="289" spans="1:32" x14ac:dyDescent="0.2">
      <c r="A289" s="1356"/>
      <c r="B289" s="1357"/>
      <c r="C289" s="1356"/>
      <c r="D289" s="1358"/>
      <c r="E289" s="1358"/>
      <c r="F289" s="1356"/>
      <c r="G289" s="1356"/>
      <c r="H289" s="1356"/>
      <c r="I289" s="1360"/>
      <c r="J289" s="1360"/>
      <c r="K289" s="1361"/>
      <c r="L289" s="1361"/>
      <c r="M289" s="1358"/>
      <c r="N289" s="1358"/>
      <c r="O289" s="1358"/>
      <c r="P289" s="1358"/>
      <c r="Q289" s="1356"/>
      <c r="R289" s="1356"/>
      <c r="U289" s="1358"/>
      <c r="V289" s="1356"/>
      <c r="W289" s="1356"/>
      <c r="X289" s="1356"/>
      <c r="Y289" s="1356"/>
      <c r="Z289" s="1356"/>
      <c r="AA289" s="1356"/>
      <c r="AB289" s="1356"/>
      <c r="AC289" s="13"/>
      <c r="AD289" s="1356"/>
      <c r="AE289" s="1356"/>
      <c r="AF289" s="1356"/>
    </row>
    <row r="290" spans="1:32" x14ac:dyDescent="0.2">
      <c r="A290" s="1356"/>
      <c r="B290" s="1357"/>
      <c r="C290" s="1356"/>
      <c r="D290" s="1358"/>
      <c r="E290" s="1358"/>
      <c r="F290" s="1356"/>
      <c r="G290" s="1356"/>
      <c r="H290" s="1356"/>
      <c r="I290" s="1360"/>
      <c r="J290" s="1360"/>
      <c r="K290" s="1361"/>
      <c r="L290" s="1361"/>
      <c r="M290" s="1358"/>
      <c r="N290" s="1358"/>
      <c r="O290" s="1358"/>
      <c r="P290" s="1358"/>
      <c r="Q290" s="1356"/>
      <c r="R290" s="1356"/>
      <c r="U290" s="1358"/>
      <c r="V290" s="1356"/>
      <c r="W290" s="1356"/>
      <c r="X290" s="1356"/>
      <c r="Y290" s="1356"/>
      <c r="Z290" s="1356"/>
      <c r="AA290" s="1356"/>
      <c r="AB290" s="1356"/>
      <c r="AC290" s="13"/>
      <c r="AD290" s="1356"/>
      <c r="AE290" s="1356"/>
      <c r="AF290" s="1356"/>
    </row>
    <row r="291" spans="1:32" x14ac:dyDescent="0.2">
      <c r="A291" s="1356"/>
      <c r="B291" s="1357"/>
      <c r="C291" s="1356"/>
      <c r="D291" s="1358"/>
      <c r="E291" s="1358"/>
      <c r="F291" s="1356"/>
      <c r="G291" s="1356"/>
      <c r="H291" s="1356"/>
      <c r="I291" s="1360"/>
      <c r="J291" s="1360"/>
      <c r="K291" s="1361"/>
      <c r="L291" s="1361"/>
      <c r="M291" s="1358"/>
      <c r="N291" s="1358"/>
      <c r="O291" s="1358"/>
      <c r="P291" s="1358"/>
      <c r="Q291" s="1356"/>
      <c r="R291" s="1356"/>
      <c r="U291" s="1358"/>
      <c r="V291" s="1356"/>
      <c r="W291" s="1356"/>
      <c r="X291" s="1356"/>
      <c r="Y291" s="1356"/>
      <c r="Z291" s="1356"/>
      <c r="AA291" s="1356"/>
      <c r="AB291" s="1356"/>
      <c r="AC291" s="13"/>
      <c r="AD291" s="1356"/>
      <c r="AE291" s="1356"/>
      <c r="AF291" s="1356"/>
    </row>
    <row r="292" spans="1:32" x14ac:dyDescent="0.2">
      <c r="A292" s="1356"/>
      <c r="B292" s="1357"/>
      <c r="C292" s="1356"/>
      <c r="D292" s="1358"/>
      <c r="E292" s="1358"/>
      <c r="F292" s="1356"/>
      <c r="G292" s="1356"/>
      <c r="H292" s="1356"/>
      <c r="I292" s="1360"/>
      <c r="J292" s="1360"/>
      <c r="K292" s="1361"/>
      <c r="L292" s="1361"/>
      <c r="M292" s="1358"/>
      <c r="N292" s="1358"/>
      <c r="O292" s="1358"/>
      <c r="P292" s="1358"/>
      <c r="Q292" s="1356"/>
      <c r="R292" s="1356"/>
      <c r="U292" s="1358"/>
      <c r="V292" s="1356"/>
      <c r="W292" s="1356"/>
      <c r="X292" s="1356"/>
      <c r="Y292" s="1356"/>
      <c r="Z292" s="1356"/>
      <c r="AA292" s="1356"/>
      <c r="AB292" s="1356"/>
      <c r="AC292" s="13"/>
      <c r="AD292" s="1356"/>
      <c r="AE292" s="1356"/>
      <c r="AF292" s="1356"/>
    </row>
    <row r="293" spans="1:32" x14ac:dyDescent="0.2">
      <c r="A293" s="1356"/>
      <c r="B293" s="1357"/>
      <c r="C293" s="1356"/>
      <c r="D293" s="1358"/>
      <c r="E293" s="1358"/>
      <c r="F293" s="1356"/>
      <c r="G293" s="1356"/>
      <c r="H293" s="1356"/>
      <c r="I293" s="1360"/>
      <c r="J293" s="1360"/>
      <c r="K293" s="1361"/>
      <c r="L293" s="1361"/>
      <c r="M293" s="1358"/>
      <c r="N293" s="1358"/>
      <c r="O293" s="1358"/>
      <c r="P293" s="1358"/>
      <c r="Q293" s="1356"/>
      <c r="R293" s="1356"/>
      <c r="U293" s="1358"/>
      <c r="V293" s="1356"/>
      <c r="W293" s="1356"/>
      <c r="X293" s="1356"/>
      <c r="Y293" s="1356"/>
      <c r="Z293" s="1356"/>
      <c r="AA293" s="1356"/>
      <c r="AB293" s="1356"/>
      <c r="AC293" s="13"/>
      <c r="AD293" s="1356"/>
      <c r="AE293" s="1356"/>
      <c r="AF293" s="1356"/>
    </row>
    <row r="294" spans="1:32" x14ac:dyDescent="0.2">
      <c r="A294" s="1356"/>
      <c r="B294" s="1357"/>
      <c r="C294" s="1356"/>
      <c r="D294" s="1358"/>
      <c r="E294" s="1358"/>
      <c r="F294" s="1356"/>
      <c r="G294" s="1356"/>
      <c r="H294" s="1356"/>
      <c r="I294" s="1360"/>
      <c r="J294" s="1360"/>
      <c r="K294" s="1361"/>
      <c r="L294" s="1361"/>
      <c r="M294" s="1358"/>
      <c r="N294" s="1358"/>
      <c r="O294" s="1358"/>
      <c r="P294" s="1358"/>
      <c r="Q294" s="1356"/>
      <c r="R294" s="1356"/>
      <c r="U294" s="1358"/>
      <c r="V294" s="1356"/>
      <c r="W294" s="1356"/>
      <c r="X294" s="1356"/>
      <c r="Y294" s="1356"/>
      <c r="Z294" s="1356"/>
      <c r="AA294" s="1356"/>
      <c r="AB294" s="1356"/>
      <c r="AC294" s="13"/>
      <c r="AD294" s="1356"/>
      <c r="AE294" s="1356"/>
      <c r="AF294" s="1356"/>
    </row>
    <row r="295" spans="1:32" x14ac:dyDescent="0.2">
      <c r="A295" s="1356"/>
      <c r="B295" s="1357"/>
      <c r="C295" s="1356"/>
      <c r="D295" s="1358"/>
      <c r="E295" s="1358"/>
      <c r="F295" s="1356"/>
      <c r="G295" s="1356"/>
      <c r="H295" s="1356"/>
      <c r="I295" s="1360"/>
      <c r="J295" s="1360"/>
      <c r="K295" s="1361"/>
      <c r="L295" s="1361"/>
      <c r="M295" s="1358"/>
      <c r="N295" s="1358"/>
      <c r="O295" s="1358"/>
      <c r="P295" s="1358"/>
      <c r="Q295" s="1356"/>
      <c r="R295" s="1356"/>
      <c r="U295" s="1358"/>
      <c r="V295" s="1356"/>
      <c r="W295" s="1356"/>
      <c r="X295" s="1356"/>
      <c r="Y295" s="1356"/>
      <c r="Z295" s="1356"/>
      <c r="AA295" s="1356"/>
      <c r="AB295" s="1356"/>
      <c r="AC295" s="13"/>
      <c r="AD295" s="1356"/>
      <c r="AE295" s="1356"/>
      <c r="AF295" s="1356"/>
    </row>
    <row r="296" spans="1:32" x14ac:dyDescent="0.2">
      <c r="A296" s="1356"/>
      <c r="B296" s="1357"/>
      <c r="C296" s="1356"/>
      <c r="D296" s="1358"/>
      <c r="E296" s="1358"/>
      <c r="F296" s="1356"/>
      <c r="G296" s="1356"/>
      <c r="H296" s="1356"/>
      <c r="I296" s="1360"/>
      <c r="J296" s="1360"/>
      <c r="K296" s="1361"/>
      <c r="L296" s="1361"/>
      <c r="M296" s="1358"/>
      <c r="N296" s="1358"/>
      <c r="O296" s="1358"/>
      <c r="P296" s="1358"/>
      <c r="Q296" s="1356"/>
      <c r="R296" s="1356"/>
      <c r="U296" s="1358"/>
      <c r="V296" s="1356"/>
      <c r="W296" s="1356"/>
      <c r="X296" s="1356"/>
      <c r="Y296" s="1356"/>
      <c r="Z296" s="1356"/>
      <c r="AA296" s="1356"/>
      <c r="AB296" s="1356"/>
      <c r="AC296" s="13"/>
      <c r="AD296" s="1356"/>
      <c r="AE296" s="1356"/>
      <c r="AF296" s="1356"/>
    </row>
    <row r="297" spans="1:32" x14ac:dyDescent="0.2">
      <c r="A297" s="1356"/>
      <c r="B297" s="1357"/>
      <c r="C297" s="1356"/>
      <c r="D297" s="1358"/>
      <c r="E297" s="1358"/>
      <c r="F297" s="1356"/>
      <c r="G297" s="1356"/>
      <c r="H297" s="1356"/>
      <c r="I297" s="1360"/>
      <c r="J297" s="1360"/>
      <c r="K297" s="1361"/>
      <c r="L297" s="1361"/>
      <c r="M297" s="1358"/>
      <c r="N297" s="1358"/>
      <c r="O297" s="1358"/>
      <c r="P297" s="1358"/>
      <c r="Q297" s="1356"/>
      <c r="R297" s="1356"/>
      <c r="U297" s="1358"/>
      <c r="V297" s="1356"/>
      <c r="W297" s="1356"/>
      <c r="X297" s="1356"/>
      <c r="Y297" s="1356"/>
      <c r="Z297" s="1356"/>
      <c r="AA297" s="1356"/>
      <c r="AB297" s="1356"/>
      <c r="AC297" s="13"/>
      <c r="AD297" s="1356"/>
      <c r="AE297" s="1356"/>
      <c r="AF297" s="1356"/>
    </row>
    <row r="298" spans="1:32" x14ac:dyDescent="0.2">
      <c r="A298" s="1356"/>
      <c r="B298" s="1357"/>
      <c r="C298" s="1356"/>
      <c r="D298" s="1358"/>
      <c r="E298" s="1358"/>
      <c r="F298" s="1356"/>
      <c r="G298" s="1356"/>
      <c r="H298" s="1356"/>
      <c r="I298" s="1360"/>
      <c r="J298" s="1360"/>
      <c r="K298" s="1361"/>
      <c r="L298" s="1361"/>
      <c r="M298" s="1358"/>
      <c r="N298" s="1358"/>
      <c r="O298" s="1358"/>
      <c r="P298" s="1358"/>
      <c r="Q298" s="1356"/>
      <c r="R298" s="1356"/>
      <c r="U298" s="1358"/>
      <c r="V298" s="1356"/>
      <c r="W298" s="1356"/>
      <c r="X298" s="1356"/>
      <c r="Y298" s="1356"/>
      <c r="Z298" s="1356"/>
      <c r="AA298" s="1356"/>
      <c r="AB298" s="1356"/>
      <c r="AC298" s="13"/>
      <c r="AD298" s="1356"/>
      <c r="AE298" s="1356"/>
      <c r="AF298" s="1356"/>
    </row>
    <row r="299" spans="1:32" x14ac:dyDescent="0.2">
      <c r="A299" s="1356"/>
      <c r="B299" s="1357"/>
      <c r="C299" s="1356"/>
      <c r="D299" s="1358"/>
      <c r="E299" s="1358"/>
      <c r="F299" s="1356"/>
      <c r="G299" s="1356"/>
      <c r="H299" s="1356"/>
      <c r="I299" s="1360"/>
      <c r="J299" s="1360"/>
      <c r="K299" s="1361"/>
      <c r="L299" s="1361"/>
      <c r="M299" s="1358"/>
      <c r="N299" s="1358"/>
      <c r="O299" s="1358"/>
      <c r="P299" s="1358"/>
      <c r="Q299" s="1356"/>
      <c r="R299" s="1356"/>
      <c r="U299" s="1358"/>
      <c r="V299" s="1356"/>
      <c r="W299" s="1356"/>
      <c r="X299" s="1356"/>
      <c r="Y299" s="1356"/>
      <c r="Z299" s="1356"/>
      <c r="AA299" s="1356"/>
      <c r="AB299" s="1356"/>
      <c r="AC299" s="13"/>
      <c r="AD299" s="1356"/>
      <c r="AE299" s="1356"/>
      <c r="AF299" s="1356"/>
    </row>
    <row r="300" spans="1:32" x14ac:dyDescent="0.2">
      <c r="A300" s="1356"/>
      <c r="B300" s="1357"/>
      <c r="C300" s="1356"/>
      <c r="D300" s="1358"/>
      <c r="E300" s="1358"/>
      <c r="F300" s="1356"/>
      <c r="G300" s="1356"/>
      <c r="H300" s="1356"/>
      <c r="I300" s="1360"/>
      <c r="J300" s="1360"/>
      <c r="K300" s="1361"/>
      <c r="L300" s="1361"/>
      <c r="M300" s="1358"/>
      <c r="N300" s="1358"/>
      <c r="O300" s="1358"/>
      <c r="P300" s="1358"/>
      <c r="Q300" s="1356"/>
      <c r="R300" s="1356"/>
      <c r="U300" s="1358"/>
      <c r="V300" s="1356"/>
      <c r="W300" s="1356"/>
      <c r="X300" s="1356"/>
      <c r="Y300" s="1356"/>
      <c r="Z300" s="1356"/>
      <c r="AA300" s="1356"/>
      <c r="AB300" s="1356"/>
      <c r="AC300" s="13"/>
      <c r="AD300" s="1356"/>
      <c r="AE300" s="1356"/>
      <c r="AF300" s="1356"/>
    </row>
    <row r="301" spans="1:32" x14ac:dyDescent="0.2">
      <c r="A301" s="1356"/>
      <c r="B301" s="1357"/>
      <c r="C301" s="1356"/>
      <c r="D301" s="1358"/>
      <c r="E301" s="1358"/>
      <c r="F301" s="1356"/>
      <c r="G301" s="1356"/>
      <c r="H301" s="1356"/>
      <c r="I301" s="1360"/>
      <c r="J301" s="1360"/>
      <c r="K301" s="1361"/>
      <c r="L301" s="1361"/>
      <c r="M301" s="1358"/>
      <c r="N301" s="1358"/>
      <c r="O301" s="1358"/>
      <c r="P301" s="1358"/>
      <c r="Q301" s="1356"/>
      <c r="R301" s="1356"/>
      <c r="U301" s="1358"/>
      <c r="V301" s="1356"/>
      <c r="W301" s="1356"/>
      <c r="X301" s="1356"/>
      <c r="Y301" s="1356"/>
      <c r="Z301" s="1356"/>
      <c r="AA301" s="1356"/>
      <c r="AB301" s="1356"/>
      <c r="AC301" s="13"/>
      <c r="AD301" s="1356"/>
      <c r="AE301" s="1356"/>
      <c r="AF301" s="1356"/>
    </row>
    <row r="302" spans="1:32" x14ac:dyDescent="0.2">
      <c r="A302" s="1356"/>
      <c r="B302" s="1357"/>
      <c r="C302" s="1356"/>
      <c r="D302" s="1358"/>
      <c r="E302" s="1358"/>
      <c r="F302" s="1356"/>
      <c r="G302" s="1356"/>
      <c r="H302" s="1356"/>
      <c r="I302" s="1360"/>
      <c r="J302" s="1360"/>
      <c r="K302" s="1361"/>
      <c r="L302" s="1361"/>
      <c r="M302" s="1358"/>
      <c r="N302" s="1358"/>
      <c r="O302" s="1358"/>
      <c r="P302" s="1358"/>
      <c r="Q302" s="1356"/>
      <c r="R302" s="1356"/>
      <c r="U302" s="1358"/>
      <c r="V302" s="1356"/>
      <c r="W302" s="1356"/>
      <c r="X302" s="1356"/>
      <c r="Y302" s="1356"/>
      <c r="Z302" s="1356"/>
      <c r="AA302" s="1356"/>
      <c r="AB302" s="1356"/>
      <c r="AC302" s="13"/>
      <c r="AD302" s="1356"/>
      <c r="AE302" s="1356"/>
      <c r="AF302" s="1356"/>
    </row>
    <row r="303" spans="1:32" x14ac:dyDescent="0.2">
      <c r="A303" s="1356"/>
      <c r="B303" s="1357"/>
      <c r="C303" s="1356"/>
      <c r="D303" s="1358"/>
      <c r="E303" s="1358"/>
      <c r="F303" s="1356"/>
      <c r="G303" s="1356"/>
      <c r="H303" s="1356"/>
      <c r="I303" s="1360"/>
      <c r="J303" s="1360"/>
      <c r="K303" s="1361"/>
      <c r="L303" s="1361"/>
      <c r="M303" s="1358"/>
      <c r="N303" s="1358"/>
      <c r="O303" s="1358"/>
      <c r="P303" s="1358"/>
      <c r="Q303" s="1356"/>
      <c r="R303" s="1356"/>
      <c r="U303" s="1358"/>
      <c r="V303" s="1356"/>
      <c r="W303" s="1356"/>
      <c r="X303" s="1356"/>
      <c r="Y303" s="1356"/>
      <c r="Z303" s="1356"/>
      <c r="AA303" s="1356"/>
      <c r="AB303" s="1356"/>
      <c r="AC303" s="13"/>
      <c r="AD303" s="1356"/>
      <c r="AE303" s="1356"/>
      <c r="AF303" s="1356"/>
    </row>
    <row r="304" spans="1:32" x14ac:dyDescent="0.2">
      <c r="A304" s="1356"/>
      <c r="B304" s="1357"/>
      <c r="C304" s="1356"/>
      <c r="D304" s="1358"/>
      <c r="E304" s="1358"/>
      <c r="F304" s="1356"/>
      <c r="G304" s="1356"/>
      <c r="H304" s="1356"/>
      <c r="I304" s="1360"/>
      <c r="J304" s="1360"/>
      <c r="K304" s="1361"/>
      <c r="L304" s="1361"/>
      <c r="M304" s="1358"/>
      <c r="N304" s="1358"/>
      <c r="O304" s="1358"/>
      <c r="P304" s="1358"/>
      <c r="Q304" s="1356"/>
      <c r="R304" s="1356"/>
      <c r="U304" s="1358"/>
      <c r="V304" s="1356"/>
      <c r="W304" s="1356"/>
      <c r="X304" s="1356"/>
      <c r="Y304" s="1356"/>
      <c r="Z304" s="1356"/>
      <c r="AA304" s="1356"/>
      <c r="AB304" s="1356"/>
      <c r="AC304" s="13"/>
      <c r="AD304" s="1356"/>
      <c r="AE304" s="1356"/>
      <c r="AF304" s="1356"/>
    </row>
    <row r="305" spans="1:32" x14ac:dyDescent="0.2">
      <c r="A305" s="1356"/>
      <c r="B305" s="1357"/>
      <c r="C305" s="1356"/>
      <c r="D305" s="1358"/>
      <c r="E305" s="1358"/>
      <c r="F305" s="1356"/>
      <c r="G305" s="1356"/>
      <c r="H305" s="1356"/>
      <c r="I305" s="1360"/>
      <c r="J305" s="1360"/>
      <c r="K305" s="1361"/>
      <c r="L305" s="1361"/>
      <c r="M305" s="1358"/>
      <c r="N305" s="1358"/>
      <c r="O305" s="1358"/>
      <c r="P305" s="1358"/>
      <c r="Q305" s="1356"/>
      <c r="R305" s="1356"/>
      <c r="U305" s="1358"/>
      <c r="V305" s="1356"/>
      <c r="W305" s="1356"/>
      <c r="X305" s="1356"/>
      <c r="Y305" s="1356"/>
      <c r="Z305" s="1356"/>
      <c r="AA305" s="1356"/>
      <c r="AB305" s="1356"/>
      <c r="AC305" s="13"/>
      <c r="AD305" s="1356"/>
      <c r="AE305" s="1356"/>
      <c r="AF305" s="1356"/>
    </row>
    <row r="306" spans="1:32" x14ac:dyDescent="0.2">
      <c r="A306" s="1356"/>
      <c r="B306" s="1357"/>
      <c r="C306" s="1356"/>
      <c r="D306" s="1358"/>
      <c r="E306" s="1358"/>
      <c r="F306" s="1356"/>
      <c r="G306" s="1356"/>
      <c r="H306" s="1356"/>
      <c r="I306" s="1360"/>
      <c r="J306" s="1360"/>
      <c r="K306" s="1361"/>
      <c r="L306" s="1361"/>
      <c r="M306" s="1358"/>
      <c r="N306" s="1358"/>
      <c r="O306" s="1358"/>
      <c r="P306" s="1358"/>
      <c r="Q306" s="1356"/>
      <c r="R306" s="1356"/>
      <c r="U306" s="1358"/>
      <c r="V306" s="1356"/>
      <c r="W306" s="1356"/>
      <c r="X306" s="1356"/>
      <c r="Y306" s="1356"/>
      <c r="Z306" s="1356"/>
      <c r="AA306" s="1356"/>
      <c r="AB306" s="1356"/>
      <c r="AC306" s="13"/>
      <c r="AD306" s="1356"/>
      <c r="AE306" s="1356"/>
      <c r="AF306" s="1356"/>
    </row>
    <row r="307" spans="1:32" x14ac:dyDescent="0.2">
      <c r="A307" s="1356"/>
      <c r="B307" s="1357"/>
      <c r="C307" s="1356"/>
      <c r="D307" s="1358"/>
      <c r="E307" s="1358"/>
      <c r="F307" s="1356"/>
      <c r="G307" s="1356"/>
      <c r="H307" s="1356"/>
      <c r="I307" s="1360"/>
      <c r="J307" s="1360"/>
      <c r="K307" s="1361"/>
      <c r="L307" s="1361"/>
      <c r="M307" s="1358"/>
      <c r="N307" s="1358"/>
      <c r="O307" s="1358"/>
      <c r="P307" s="1358"/>
      <c r="Q307" s="1356"/>
      <c r="R307" s="1356"/>
      <c r="U307" s="1358"/>
      <c r="V307" s="1356"/>
      <c r="W307" s="1356"/>
      <c r="X307" s="1356"/>
      <c r="Y307" s="1356"/>
      <c r="Z307" s="1356"/>
      <c r="AA307" s="1356"/>
      <c r="AB307" s="1356"/>
      <c r="AC307" s="13"/>
      <c r="AD307" s="1356"/>
      <c r="AE307" s="1356"/>
      <c r="AF307" s="1356"/>
    </row>
    <row r="308" spans="1:32" x14ac:dyDescent="0.2">
      <c r="A308" s="1356"/>
      <c r="B308" s="1357"/>
      <c r="C308" s="1356"/>
      <c r="D308" s="1358"/>
      <c r="E308" s="1358"/>
      <c r="F308" s="1356"/>
      <c r="G308" s="1356"/>
      <c r="H308" s="1356"/>
      <c r="I308" s="1360"/>
      <c r="J308" s="1360"/>
      <c r="K308" s="1361"/>
      <c r="L308" s="1361"/>
      <c r="M308" s="1358"/>
      <c r="N308" s="1358"/>
      <c r="O308" s="1358"/>
      <c r="P308" s="1358"/>
      <c r="Q308" s="1356"/>
      <c r="R308" s="1356"/>
      <c r="U308" s="1358"/>
      <c r="V308" s="1356"/>
      <c r="W308" s="1356"/>
      <c r="X308" s="1356"/>
      <c r="Y308" s="1356"/>
      <c r="Z308" s="1356"/>
      <c r="AA308" s="1356"/>
      <c r="AB308" s="1356"/>
      <c r="AC308" s="13"/>
      <c r="AD308" s="1356"/>
      <c r="AE308" s="1356"/>
      <c r="AF308" s="1356"/>
    </row>
    <row r="309" spans="1:32" x14ac:dyDescent="0.2">
      <c r="A309" s="1356"/>
      <c r="B309" s="1357"/>
      <c r="C309" s="1356"/>
      <c r="D309" s="1358"/>
      <c r="E309" s="1358"/>
      <c r="F309" s="1356"/>
      <c r="G309" s="1356"/>
      <c r="H309" s="1356"/>
      <c r="I309" s="1360"/>
      <c r="J309" s="1360"/>
      <c r="K309" s="1361"/>
      <c r="L309" s="1361"/>
      <c r="M309" s="1358"/>
      <c r="N309" s="1358"/>
      <c r="O309" s="1358"/>
      <c r="P309" s="1358"/>
      <c r="Q309" s="1356"/>
      <c r="R309" s="1356"/>
      <c r="U309" s="1358"/>
      <c r="V309" s="1356"/>
      <c r="W309" s="1356"/>
      <c r="X309" s="1356"/>
      <c r="Y309" s="1356"/>
      <c r="Z309" s="1356"/>
      <c r="AA309" s="1356"/>
      <c r="AB309" s="1356"/>
      <c r="AC309" s="13"/>
      <c r="AD309" s="1356"/>
      <c r="AE309" s="1356"/>
      <c r="AF309" s="1356"/>
    </row>
    <row r="310" spans="1:32" x14ac:dyDescent="0.2">
      <c r="A310" s="1356"/>
      <c r="B310" s="1357"/>
      <c r="C310" s="1356"/>
      <c r="D310" s="1358"/>
      <c r="E310" s="1358"/>
      <c r="F310" s="1356"/>
      <c r="G310" s="1356"/>
      <c r="H310" s="1356"/>
      <c r="I310" s="1360"/>
      <c r="J310" s="1360"/>
      <c r="K310" s="1361"/>
      <c r="L310" s="1361"/>
      <c r="M310" s="1358"/>
      <c r="N310" s="1358"/>
      <c r="O310" s="1358"/>
      <c r="P310" s="1358"/>
      <c r="Q310" s="1356"/>
      <c r="R310" s="1356"/>
      <c r="U310" s="1358"/>
      <c r="V310" s="1356"/>
      <c r="W310" s="1356"/>
      <c r="X310" s="1356"/>
      <c r="Y310" s="1356"/>
      <c r="Z310" s="1356"/>
      <c r="AA310" s="1356"/>
      <c r="AB310" s="1356"/>
      <c r="AC310" s="13"/>
      <c r="AD310" s="1356"/>
      <c r="AE310" s="1356"/>
      <c r="AF310" s="1356"/>
    </row>
    <row r="311" spans="1:32" x14ac:dyDescent="0.2">
      <c r="A311" s="1356"/>
      <c r="B311" s="1357"/>
      <c r="C311" s="1356"/>
      <c r="D311" s="1358"/>
      <c r="E311" s="1358"/>
      <c r="F311" s="1356"/>
      <c r="G311" s="1356"/>
      <c r="H311" s="1356"/>
      <c r="I311" s="1360"/>
      <c r="J311" s="1360"/>
      <c r="K311" s="1361"/>
      <c r="L311" s="1361"/>
      <c r="M311" s="1358"/>
      <c r="N311" s="1358"/>
      <c r="O311" s="1358"/>
      <c r="P311" s="1358"/>
      <c r="Q311" s="1356"/>
      <c r="R311" s="1356"/>
      <c r="U311" s="1358"/>
      <c r="V311" s="1356"/>
      <c r="W311" s="1356"/>
      <c r="X311" s="1356"/>
      <c r="Y311" s="1356"/>
      <c r="Z311" s="1356"/>
      <c r="AA311" s="1356"/>
      <c r="AB311" s="1356"/>
      <c r="AC311" s="13"/>
      <c r="AD311" s="1356"/>
      <c r="AE311" s="1356"/>
      <c r="AF311" s="1356"/>
    </row>
    <row r="312" spans="1:32" x14ac:dyDescent="0.2">
      <c r="A312" s="1356"/>
      <c r="B312" s="1357"/>
      <c r="C312" s="1356"/>
      <c r="D312" s="1358"/>
      <c r="E312" s="1358"/>
      <c r="F312" s="1356"/>
      <c r="G312" s="1356"/>
      <c r="H312" s="1356"/>
      <c r="I312" s="1360"/>
      <c r="J312" s="1360"/>
      <c r="K312" s="1361"/>
      <c r="L312" s="1361"/>
      <c r="M312" s="1358"/>
      <c r="N312" s="1358"/>
      <c r="O312" s="1358"/>
      <c r="P312" s="1358"/>
      <c r="Q312" s="1356"/>
      <c r="R312" s="1356"/>
      <c r="U312" s="1358"/>
      <c r="V312" s="1356"/>
      <c r="W312" s="1356"/>
      <c r="X312" s="1356"/>
      <c r="Y312" s="1356"/>
      <c r="Z312" s="1356"/>
      <c r="AA312" s="1356"/>
      <c r="AB312" s="1356"/>
      <c r="AC312" s="13"/>
      <c r="AD312" s="1356"/>
      <c r="AE312" s="1356"/>
      <c r="AF312" s="1356"/>
    </row>
    <row r="313" spans="1:32" x14ac:dyDescent="0.2">
      <c r="A313" s="1356"/>
      <c r="B313" s="1357"/>
      <c r="C313" s="1356"/>
      <c r="D313" s="1358"/>
      <c r="E313" s="1358"/>
      <c r="F313" s="1356"/>
      <c r="G313" s="1356"/>
      <c r="H313" s="1356"/>
      <c r="I313" s="1360"/>
      <c r="J313" s="1360"/>
      <c r="K313" s="1361"/>
      <c r="L313" s="1361"/>
      <c r="M313" s="1358"/>
      <c r="N313" s="1358"/>
      <c r="O313" s="1358"/>
      <c r="P313" s="1358"/>
      <c r="Q313" s="1356"/>
      <c r="R313" s="1356"/>
      <c r="U313" s="1358"/>
      <c r="V313" s="1356"/>
      <c r="W313" s="1356"/>
      <c r="X313" s="1356"/>
      <c r="Y313" s="1356"/>
      <c r="Z313" s="1356"/>
      <c r="AA313" s="1356"/>
      <c r="AB313" s="1356"/>
      <c r="AC313" s="13"/>
      <c r="AD313" s="1356"/>
      <c r="AE313" s="1356"/>
      <c r="AF313" s="1356"/>
    </row>
    <row r="314" spans="1:32" x14ac:dyDescent="0.2">
      <c r="A314" s="1356"/>
      <c r="B314" s="1357"/>
      <c r="C314" s="1356"/>
      <c r="D314" s="1358"/>
      <c r="E314" s="1358"/>
      <c r="F314" s="1356"/>
      <c r="G314" s="1356"/>
      <c r="H314" s="1356"/>
      <c r="I314" s="1360"/>
      <c r="J314" s="1360"/>
      <c r="K314" s="1361"/>
      <c r="L314" s="1361"/>
      <c r="M314" s="1358"/>
      <c r="N314" s="1358"/>
      <c r="O314" s="1358"/>
      <c r="P314" s="1358"/>
      <c r="Q314" s="1356"/>
      <c r="R314" s="1356"/>
      <c r="U314" s="1358"/>
      <c r="V314" s="1356"/>
      <c r="W314" s="1356"/>
      <c r="X314" s="1356"/>
      <c r="Y314" s="1356"/>
      <c r="Z314" s="1356"/>
      <c r="AA314" s="1356"/>
      <c r="AB314" s="1356"/>
      <c r="AC314" s="13"/>
      <c r="AD314" s="1356"/>
      <c r="AE314" s="1356"/>
      <c r="AF314" s="1356"/>
    </row>
    <row r="315" spans="1:32" x14ac:dyDescent="0.2">
      <c r="A315" s="1356"/>
      <c r="B315" s="1357"/>
      <c r="C315" s="1356"/>
      <c r="D315" s="1358"/>
      <c r="E315" s="1358"/>
      <c r="F315" s="1356"/>
      <c r="G315" s="1356"/>
      <c r="H315" s="1356"/>
      <c r="I315" s="1360"/>
      <c r="J315" s="1360"/>
      <c r="K315" s="1361"/>
      <c r="L315" s="1361"/>
      <c r="M315" s="1358"/>
      <c r="N315" s="1358"/>
      <c r="O315" s="1358"/>
      <c r="P315" s="1358"/>
      <c r="Q315" s="1356"/>
      <c r="R315" s="1356"/>
      <c r="U315" s="1358"/>
      <c r="V315" s="1356"/>
      <c r="W315" s="1356"/>
      <c r="X315" s="1356"/>
      <c r="Y315" s="1356"/>
      <c r="Z315" s="1356"/>
      <c r="AA315" s="1356"/>
      <c r="AB315" s="1356"/>
      <c r="AC315" s="13"/>
      <c r="AD315" s="1356"/>
      <c r="AE315" s="1356"/>
      <c r="AF315" s="1356"/>
    </row>
    <row r="316" spans="1:32" x14ac:dyDescent="0.2">
      <c r="A316" s="1356"/>
      <c r="B316" s="1357"/>
      <c r="C316" s="1356"/>
      <c r="D316" s="1358"/>
      <c r="E316" s="1358"/>
      <c r="F316" s="1356"/>
      <c r="G316" s="1356"/>
      <c r="H316" s="1356"/>
      <c r="I316" s="1360"/>
      <c r="J316" s="1360"/>
      <c r="K316" s="1361"/>
      <c r="L316" s="1361"/>
      <c r="M316" s="1358"/>
      <c r="N316" s="1358"/>
      <c r="O316" s="1358"/>
      <c r="P316" s="1358"/>
      <c r="Q316" s="1356"/>
      <c r="R316" s="1356"/>
      <c r="U316" s="1358"/>
      <c r="V316" s="1356"/>
      <c r="W316" s="1356"/>
      <c r="X316" s="1356"/>
      <c r="Y316" s="1356"/>
      <c r="Z316" s="1356"/>
      <c r="AA316" s="1356"/>
      <c r="AB316" s="1356"/>
      <c r="AC316" s="13"/>
      <c r="AD316" s="1356"/>
      <c r="AE316" s="1356"/>
      <c r="AF316" s="1356"/>
    </row>
    <row r="317" spans="1:32" x14ac:dyDescent="0.2">
      <c r="A317" s="1356"/>
      <c r="B317" s="1357"/>
      <c r="C317" s="1356"/>
      <c r="D317" s="1358"/>
      <c r="E317" s="1358"/>
      <c r="F317" s="1356"/>
      <c r="G317" s="1356"/>
      <c r="H317" s="1356"/>
      <c r="I317" s="1360"/>
      <c r="J317" s="1360"/>
      <c r="K317" s="1361"/>
      <c r="L317" s="1361"/>
      <c r="M317" s="1358"/>
      <c r="N317" s="1358"/>
      <c r="O317" s="1358"/>
      <c r="P317" s="1358"/>
      <c r="Q317" s="1356"/>
      <c r="R317" s="1356"/>
      <c r="U317" s="1358"/>
      <c r="V317" s="1356"/>
      <c r="W317" s="1356"/>
      <c r="X317" s="1356"/>
      <c r="Y317" s="1356"/>
      <c r="Z317" s="1356"/>
      <c r="AA317" s="1356"/>
      <c r="AB317" s="1356"/>
      <c r="AC317" s="13"/>
      <c r="AD317" s="1356"/>
      <c r="AE317" s="1356"/>
      <c r="AF317" s="1356"/>
    </row>
    <row r="318" spans="1:32" x14ac:dyDescent="0.2">
      <c r="A318" s="1356"/>
      <c r="B318" s="1357"/>
      <c r="C318" s="1356"/>
      <c r="D318" s="1358"/>
      <c r="E318" s="1358"/>
      <c r="F318" s="1356"/>
      <c r="G318" s="1356"/>
      <c r="H318" s="1356"/>
      <c r="I318" s="1360"/>
      <c r="J318" s="1360"/>
      <c r="K318" s="1361"/>
      <c r="L318" s="1361"/>
      <c r="M318" s="1358"/>
      <c r="N318" s="1358"/>
      <c r="O318" s="1358"/>
      <c r="P318" s="1358"/>
      <c r="Q318" s="1356"/>
      <c r="R318" s="1356"/>
      <c r="U318" s="1358"/>
      <c r="V318" s="1356"/>
      <c r="W318" s="1356"/>
      <c r="X318" s="1356"/>
      <c r="Y318" s="1356"/>
      <c r="Z318" s="1356"/>
      <c r="AA318" s="1356"/>
      <c r="AB318" s="1356"/>
      <c r="AC318" s="13"/>
      <c r="AD318" s="1356"/>
      <c r="AE318" s="1356"/>
      <c r="AF318" s="1356"/>
    </row>
    <row r="319" spans="1:32" x14ac:dyDescent="0.2">
      <c r="A319" s="1356"/>
      <c r="B319" s="1357"/>
      <c r="C319" s="1356"/>
      <c r="D319" s="1358"/>
      <c r="E319" s="1358"/>
      <c r="F319" s="1356"/>
      <c r="G319" s="1356"/>
      <c r="H319" s="1356"/>
      <c r="I319" s="1360"/>
      <c r="J319" s="1360"/>
      <c r="K319" s="1361"/>
      <c r="L319" s="1361"/>
      <c r="M319" s="1358"/>
      <c r="N319" s="1358"/>
      <c r="O319" s="1358"/>
      <c r="P319" s="1358"/>
      <c r="Q319" s="1356"/>
      <c r="R319" s="1356"/>
      <c r="U319" s="1358"/>
      <c r="V319" s="1356"/>
      <c r="W319" s="1356"/>
      <c r="X319" s="1356"/>
      <c r="Y319" s="1356"/>
      <c r="Z319" s="1356"/>
      <c r="AA319" s="1356"/>
      <c r="AB319" s="1356"/>
      <c r="AC319" s="13"/>
      <c r="AD319" s="1356"/>
      <c r="AE319" s="1356"/>
      <c r="AF319" s="1356"/>
    </row>
    <row r="320" spans="1:32" x14ac:dyDescent="0.2">
      <c r="A320" s="1356"/>
      <c r="B320" s="1357"/>
      <c r="C320" s="1356"/>
      <c r="D320" s="1358"/>
      <c r="E320" s="1358"/>
      <c r="F320" s="1356"/>
      <c r="G320" s="1356"/>
      <c r="H320" s="1356"/>
      <c r="I320" s="1360"/>
      <c r="J320" s="1360"/>
      <c r="K320" s="1361"/>
      <c r="L320" s="1361"/>
      <c r="M320" s="1358"/>
      <c r="N320" s="1358"/>
      <c r="O320" s="1358"/>
      <c r="P320" s="1358"/>
      <c r="Q320" s="1356"/>
      <c r="R320" s="1356"/>
      <c r="U320" s="1358"/>
      <c r="V320" s="1356"/>
      <c r="W320" s="1356"/>
      <c r="X320" s="1356"/>
      <c r="Y320" s="1356"/>
      <c r="Z320" s="1356"/>
      <c r="AA320" s="1356"/>
      <c r="AB320" s="1356"/>
      <c r="AC320" s="13"/>
      <c r="AD320" s="1356"/>
      <c r="AE320" s="1356"/>
      <c r="AF320" s="1356"/>
    </row>
    <row r="321" spans="1:32" x14ac:dyDescent="0.2">
      <c r="A321" s="1356"/>
      <c r="B321" s="1357"/>
      <c r="C321" s="1356"/>
      <c r="D321" s="1358"/>
      <c r="E321" s="1358"/>
      <c r="F321" s="1356"/>
      <c r="G321" s="1356"/>
      <c r="H321" s="1356"/>
      <c r="I321" s="1360"/>
      <c r="J321" s="1360"/>
      <c r="K321" s="1361"/>
      <c r="L321" s="1361"/>
      <c r="M321" s="1358"/>
      <c r="N321" s="1358"/>
      <c r="O321" s="1358"/>
      <c r="P321" s="1358"/>
      <c r="Q321" s="1356"/>
      <c r="R321" s="1356"/>
      <c r="U321" s="1358"/>
      <c r="V321" s="1356"/>
      <c r="W321" s="1356"/>
      <c r="X321" s="1356"/>
      <c r="Y321" s="1356"/>
      <c r="Z321" s="1356"/>
      <c r="AA321" s="1356"/>
      <c r="AB321" s="1356"/>
      <c r="AC321" s="13"/>
      <c r="AD321" s="1356"/>
      <c r="AE321" s="1356"/>
      <c r="AF321" s="1356"/>
    </row>
    <row r="322" spans="1:32" x14ac:dyDescent="0.2">
      <c r="A322" s="1356"/>
      <c r="B322" s="1357"/>
      <c r="C322" s="1356"/>
      <c r="D322" s="1358"/>
      <c r="E322" s="1358"/>
      <c r="F322" s="1356"/>
      <c r="G322" s="1356"/>
      <c r="H322" s="1356"/>
      <c r="I322" s="1360"/>
      <c r="J322" s="1360"/>
      <c r="K322" s="1361"/>
      <c r="L322" s="1361"/>
      <c r="M322" s="1358"/>
      <c r="N322" s="1358"/>
      <c r="O322" s="1358"/>
      <c r="P322" s="1358"/>
      <c r="Q322" s="1356"/>
      <c r="R322" s="1356"/>
      <c r="U322" s="1358"/>
      <c r="V322" s="1356"/>
      <c r="W322" s="1356"/>
      <c r="X322" s="1356"/>
      <c r="Y322" s="1356"/>
      <c r="Z322" s="1356"/>
      <c r="AA322" s="1356"/>
      <c r="AB322" s="1356"/>
      <c r="AC322" s="13"/>
      <c r="AD322" s="1356"/>
      <c r="AE322" s="1356"/>
      <c r="AF322" s="1356"/>
    </row>
    <row r="323" spans="1:32" x14ac:dyDescent="0.2">
      <c r="A323" s="1356"/>
      <c r="B323" s="1357"/>
      <c r="C323" s="1356"/>
      <c r="D323" s="1358"/>
      <c r="E323" s="1358"/>
      <c r="F323" s="1356"/>
      <c r="G323" s="1356"/>
      <c r="H323" s="1356"/>
      <c r="I323" s="1360"/>
      <c r="J323" s="1360"/>
      <c r="K323" s="1361"/>
      <c r="L323" s="1361"/>
      <c r="M323" s="1358"/>
      <c r="N323" s="1358"/>
      <c r="O323" s="1358"/>
      <c r="P323" s="1358"/>
      <c r="Q323" s="1356"/>
      <c r="R323" s="1356"/>
      <c r="U323" s="1358"/>
      <c r="V323" s="1356"/>
      <c r="W323" s="1356"/>
      <c r="X323" s="1356"/>
      <c r="Y323" s="1356"/>
      <c r="Z323" s="1356"/>
      <c r="AA323" s="1356"/>
      <c r="AB323" s="1356"/>
      <c r="AC323" s="13"/>
      <c r="AD323" s="1356"/>
      <c r="AE323" s="1356"/>
      <c r="AF323" s="1356"/>
    </row>
    <row r="324" spans="1:32" x14ac:dyDescent="0.2">
      <c r="A324" s="1356"/>
      <c r="B324" s="1357"/>
      <c r="C324" s="1356"/>
      <c r="D324" s="1358"/>
      <c r="E324" s="1358"/>
      <c r="F324" s="1356"/>
      <c r="G324" s="1356"/>
      <c r="H324" s="1356"/>
      <c r="I324" s="1360"/>
      <c r="J324" s="1360"/>
      <c r="K324" s="1361"/>
      <c r="L324" s="1361"/>
      <c r="M324" s="1358"/>
      <c r="N324" s="1358"/>
      <c r="O324" s="1358"/>
      <c r="P324" s="1358"/>
      <c r="Q324" s="1356"/>
      <c r="R324" s="1356"/>
      <c r="U324" s="1358"/>
      <c r="V324" s="1356"/>
      <c r="W324" s="1356"/>
      <c r="X324" s="1356"/>
      <c r="Y324" s="1356"/>
      <c r="Z324" s="1356"/>
      <c r="AA324" s="1356"/>
      <c r="AB324" s="1356"/>
      <c r="AC324" s="13"/>
      <c r="AD324" s="1356"/>
      <c r="AE324" s="1356"/>
      <c r="AF324" s="1356"/>
    </row>
    <row r="325" spans="1:32" x14ac:dyDescent="0.2">
      <c r="A325" s="1356"/>
      <c r="B325" s="1357"/>
      <c r="C325" s="1356"/>
      <c r="D325" s="1358"/>
      <c r="E325" s="1358"/>
      <c r="F325" s="1356"/>
      <c r="G325" s="1356"/>
      <c r="H325" s="1356"/>
      <c r="I325" s="1360"/>
      <c r="J325" s="1360"/>
      <c r="K325" s="1361"/>
      <c r="L325" s="1361"/>
      <c r="M325" s="1358"/>
      <c r="N325" s="1358"/>
      <c r="O325" s="1358"/>
      <c r="P325" s="1358"/>
      <c r="Q325" s="1356"/>
      <c r="R325" s="1356"/>
      <c r="U325" s="1358"/>
      <c r="V325" s="1356"/>
      <c r="W325" s="1356"/>
      <c r="X325" s="1356"/>
      <c r="Y325" s="1356"/>
      <c r="Z325" s="1356"/>
      <c r="AA325" s="1356"/>
      <c r="AB325" s="1356"/>
      <c r="AC325" s="13"/>
      <c r="AD325" s="1356"/>
      <c r="AE325" s="1356"/>
      <c r="AF325" s="1356"/>
    </row>
    <row r="326" spans="1:32" x14ac:dyDescent="0.2">
      <c r="A326" s="1356"/>
      <c r="B326" s="1357"/>
      <c r="C326" s="1356"/>
      <c r="D326" s="1358"/>
      <c r="E326" s="1358"/>
      <c r="F326" s="1356"/>
      <c r="G326" s="1356"/>
      <c r="H326" s="1356"/>
      <c r="I326" s="1360"/>
      <c r="J326" s="1360"/>
      <c r="K326" s="1361"/>
      <c r="L326" s="1361"/>
      <c r="M326" s="1358"/>
      <c r="N326" s="1358"/>
      <c r="O326" s="1358"/>
      <c r="P326" s="1358"/>
      <c r="Q326" s="1356"/>
      <c r="R326" s="1356"/>
      <c r="U326" s="1358"/>
      <c r="V326" s="1356"/>
      <c r="W326" s="1356"/>
      <c r="X326" s="1356"/>
      <c r="Y326" s="1356"/>
      <c r="Z326" s="1356"/>
      <c r="AA326" s="1356"/>
      <c r="AB326" s="1356"/>
      <c r="AC326" s="13"/>
      <c r="AD326" s="1356"/>
      <c r="AE326" s="1356"/>
      <c r="AF326" s="1356"/>
    </row>
    <row r="327" spans="1:32" x14ac:dyDescent="0.2">
      <c r="A327" s="1356"/>
      <c r="B327" s="1357"/>
      <c r="C327" s="1356"/>
      <c r="D327" s="1358"/>
      <c r="E327" s="1358"/>
      <c r="F327" s="1356"/>
      <c r="G327" s="1356"/>
      <c r="H327" s="1356"/>
      <c r="I327" s="1360"/>
      <c r="J327" s="1360"/>
      <c r="K327" s="1361"/>
      <c r="L327" s="1361"/>
      <c r="M327" s="1358"/>
      <c r="N327" s="1358"/>
      <c r="O327" s="1358"/>
      <c r="P327" s="1358"/>
      <c r="Q327" s="1356"/>
      <c r="R327" s="1356"/>
      <c r="U327" s="1358"/>
      <c r="V327" s="1356"/>
      <c r="W327" s="1356"/>
      <c r="X327" s="1356"/>
      <c r="Y327" s="1356"/>
      <c r="Z327" s="1356"/>
      <c r="AA327" s="1356"/>
      <c r="AB327" s="1356"/>
      <c r="AC327" s="13"/>
      <c r="AD327" s="1356"/>
      <c r="AE327" s="1356"/>
      <c r="AF327" s="1356"/>
    </row>
    <row r="328" spans="1:32" x14ac:dyDescent="0.2">
      <c r="A328" s="1356"/>
      <c r="B328" s="1357"/>
      <c r="C328" s="1356"/>
      <c r="D328" s="1358"/>
      <c r="E328" s="1358"/>
      <c r="F328" s="1356"/>
      <c r="G328" s="1356"/>
      <c r="H328" s="1356"/>
      <c r="I328" s="1360"/>
      <c r="J328" s="1360"/>
      <c r="K328" s="1361"/>
      <c r="L328" s="1361"/>
      <c r="M328" s="1358"/>
      <c r="N328" s="1358"/>
      <c r="O328" s="1358"/>
      <c r="P328" s="1358"/>
      <c r="Q328" s="1356"/>
      <c r="R328" s="1356"/>
      <c r="U328" s="1358"/>
      <c r="V328" s="1356"/>
      <c r="W328" s="1356"/>
      <c r="X328" s="1356"/>
      <c r="Y328" s="1356"/>
      <c r="Z328" s="1356"/>
      <c r="AA328" s="1356"/>
      <c r="AB328" s="1356"/>
      <c r="AC328" s="13"/>
      <c r="AD328" s="1356"/>
      <c r="AE328" s="1356"/>
      <c r="AF328" s="1356"/>
    </row>
    <row r="329" spans="1:32" x14ac:dyDescent="0.2">
      <c r="A329" s="1356"/>
      <c r="B329" s="1357"/>
      <c r="C329" s="1356"/>
      <c r="D329" s="1358"/>
      <c r="E329" s="1358"/>
      <c r="F329" s="1356"/>
      <c r="G329" s="1356"/>
      <c r="H329" s="1356"/>
      <c r="I329" s="1360"/>
      <c r="J329" s="1360"/>
      <c r="K329" s="1361"/>
      <c r="L329" s="1361"/>
      <c r="M329" s="1358"/>
      <c r="N329" s="1358"/>
      <c r="O329" s="1358"/>
      <c r="P329" s="1358"/>
      <c r="Q329" s="1356"/>
      <c r="R329" s="1356"/>
      <c r="U329" s="1358"/>
      <c r="V329" s="1356"/>
      <c r="W329" s="1356"/>
      <c r="X329" s="1356"/>
      <c r="Y329" s="1356"/>
      <c r="Z329" s="1356"/>
      <c r="AA329" s="1356"/>
      <c r="AB329" s="1356"/>
      <c r="AC329" s="13"/>
      <c r="AD329" s="1356"/>
      <c r="AE329" s="1356"/>
      <c r="AF329" s="1356"/>
    </row>
    <row r="330" spans="1:32" x14ac:dyDescent="0.2">
      <c r="A330" s="1356"/>
      <c r="B330" s="1357"/>
      <c r="C330" s="1356"/>
      <c r="D330" s="1358"/>
      <c r="E330" s="1358"/>
      <c r="F330" s="1356"/>
      <c r="G330" s="1356"/>
      <c r="H330" s="1356"/>
      <c r="I330" s="1360"/>
      <c r="J330" s="1360"/>
      <c r="K330" s="1361"/>
      <c r="L330" s="1361"/>
      <c r="M330" s="1358"/>
      <c r="N330" s="1358"/>
      <c r="O330" s="1358"/>
      <c r="P330" s="1358"/>
      <c r="Q330" s="1356"/>
      <c r="R330" s="1356"/>
      <c r="U330" s="1358"/>
      <c r="V330" s="1356"/>
      <c r="W330" s="1356"/>
      <c r="X330" s="1356"/>
      <c r="Y330" s="1356"/>
      <c r="Z330" s="1356"/>
      <c r="AA330" s="1356"/>
      <c r="AB330" s="1356"/>
      <c r="AC330" s="13"/>
      <c r="AD330" s="1356"/>
      <c r="AE330" s="1356"/>
      <c r="AF330" s="1356"/>
    </row>
    <row r="331" spans="1:32" x14ac:dyDescent="0.2">
      <c r="A331" s="1356"/>
      <c r="B331" s="1357"/>
      <c r="C331" s="1356"/>
      <c r="D331" s="1358"/>
      <c r="E331" s="1358"/>
      <c r="F331" s="1356"/>
      <c r="G331" s="1356"/>
      <c r="H331" s="1356"/>
      <c r="I331" s="1360"/>
      <c r="J331" s="1360"/>
      <c r="K331" s="1361"/>
      <c r="L331" s="1361"/>
      <c r="M331" s="1358"/>
      <c r="N331" s="1358"/>
      <c r="O331" s="1358"/>
      <c r="P331" s="1358"/>
      <c r="Q331" s="1356"/>
      <c r="R331" s="1356"/>
      <c r="U331" s="1358"/>
      <c r="V331" s="1356"/>
      <c r="W331" s="1356"/>
      <c r="X331" s="1356"/>
      <c r="Y331" s="1356"/>
      <c r="Z331" s="1356"/>
      <c r="AA331" s="1356"/>
      <c r="AB331" s="1356"/>
      <c r="AC331" s="13"/>
      <c r="AD331" s="1356"/>
      <c r="AE331" s="1356"/>
      <c r="AF331" s="1356"/>
    </row>
    <row r="332" spans="1:32" x14ac:dyDescent="0.2">
      <c r="A332" s="1356"/>
      <c r="B332" s="1357"/>
      <c r="C332" s="1356"/>
      <c r="D332" s="1358"/>
      <c r="E332" s="1358"/>
      <c r="F332" s="1356"/>
      <c r="G332" s="1356"/>
      <c r="H332" s="1356"/>
      <c r="I332" s="1360"/>
      <c r="J332" s="1360"/>
      <c r="K332" s="1361"/>
      <c r="L332" s="1361"/>
      <c r="M332" s="1358"/>
      <c r="N332" s="1358"/>
      <c r="O332" s="1358"/>
      <c r="P332" s="1358"/>
      <c r="Q332" s="1356"/>
      <c r="R332" s="1356"/>
      <c r="U332" s="1358"/>
      <c r="V332" s="1356"/>
      <c r="W332" s="1356"/>
      <c r="X332" s="1356"/>
      <c r="Y332" s="1356"/>
      <c r="Z332" s="1356"/>
      <c r="AA332" s="1356"/>
      <c r="AB332" s="1356"/>
      <c r="AC332" s="13"/>
      <c r="AD332" s="1356"/>
      <c r="AE332" s="1356"/>
      <c r="AF332" s="1356"/>
    </row>
    <row r="333" spans="1:32" x14ac:dyDescent="0.2">
      <c r="A333" s="1356"/>
      <c r="B333" s="1357"/>
      <c r="C333" s="1356"/>
      <c r="D333" s="1358"/>
      <c r="E333" s="1358"/>
      <c r="F333" s="1356"/>
      <c r="G333" s="1356"/>
      <c r="H333" s="1356"/>
      <c r="I333" s="1360"/>
      <c r="J333" s="1360"/>
      <c r="K333" s="1361"/>
      <c r="L333" s="1361"/>
      <c r="M333" s="1358"/>
      <c r="N333" s="1358"/>
      <c r="O333" s="1358"/>
      <c r="P333" s="1358"/>
      <c r="Q333" s="1356"/>
      <c r="R333" s="1356"/>
      <c r="U333" s="1358"/>
      <c r="V333" s="1356"/>
      <c r="W333" s="1356"/>
      <c r="X333" s="1356"/>
      <c r="Y333" s="1356"/>
      <c r="Z333" s="1356"/>
      <c r="AA333" s="1356"/>
      <c r="AB333" s="1356"/>
      <c r="AC333" s="13"/>
      <c r="AD333" s="1356"/>
      <c r="AE333" s="1356"/>
      <c r="AF333" s="1356"/>
    </row>
    <row r="334" spans="1:32" x14ac:dyDescent="0.2">
      <c r="A334" s="1356"/>
      <c r="B334" s="1357"/>
      <c r="C334" s="1356"/>
      <c r="D334" s="1358"/>
      <c r="E334" s="1358"/>
      <c r="F334" s="1356"/>
      <c r="G334" s="1356"/>
      <c r="H334" s="1356"/>
      <c r="I334" s="1360"/>
      <c r="J334" s="1360"/>
      <c r="K334" s="1361"/>
      <c r="L334" s="1361"/>
      <c r="M334" s="1358"/>
      <c r="N334" s="1358"/>
      <c r="O334" s="1358"/>
      <c r="P334" s="1358"/>
      <c r="Q334" s="1356"/>
      <c r="R334" s="1356"/>
      <c r="U334" s="1358"/>
      <c r="V334" s="1356"/>
      <c r="W334" s="1356"/>
      <c r="X334" s="1356"/>
      <c r="Y334" s="1356"/>
      <c r="Z334" s="1356"/>
      <c r="AA334" s="1356"/>
      <c r="AB334" s="1356"/>
      <c r="AC334" s="13"/>
      <c r="AD334" s="1356"/>
      <c r="AE334" s="1356"/>
      <c r="AF334" s="1356"/>
    </row>
    <row r="335" spans="1:32" x14ac:dyDescent="0.2">
      <c r="A335" s="1356"/>
      <c r="B335" s="1357"/>
      <c r="C335" s="1356"/>
      <c r="D335" s="1358"/>
      <c r="E335" s="1358"/>
      <c r="F335" s="1356"/>
      <c r="G335" s="1356"/>
      <c r="H335" s="1356"/>
      <c r="I335" s="1360"/>
      <c r="J335" s="1360"/>
      <c r="K335" s="1361"/>
      <c r="L335" s="1361"/>
      <c r="M335" s="1358"/>
      <c r="N335" s="1358"/>
      <c r="O335" s="1358"/>
      <c r="P335" s="1358"/>
      <c r="Q335" s="1356"/>
      <c r="R335" s="1356"/>
      <c r="U335" s="1358"/>
      <c r="V335" s="1356"/>
      <c r="W335" s="1356"/>
      <c r="X335" s="1356"/>
      <c r="Y335" s="1356"/>
      <c r="Z335" s="1356"/>
      <c r="AA335" s="1356"/>
      <c r="AB335" s="1356"/>
      <c r="AC335" s="13"/>
      <c r="AD335" s="1356"/>
      <c r="AE335" s="1356"/>
      <c r="AF335" s="1356"/>
    </row>
    <row r="336" spans="1:32" x14ac:dyDescent="0.2">
      <c r="A336" s="1356"/>
      <c r="B336" s="1357"/>
      <c r="C336" s="1356"/>
      <c r="D336" s="1358"/>
      <c r="E336" s="1358"/>
      <c r="F336" s="1356"/>
      <c r="G336" s="1356"/>
      <c r="H336" s="1356"/>
      <c r="I336" s="1360"/>
      <c r="J336" s="1360"/>
      <c r="K336" s="1361"/>
      <c r="L336" s="1361"/>
      <c r="M336" s="1358"/>
      <c r="N336" s="1358"/>
      <c r="O336" s="1358"/>
      <c r="P336" s="1358"/>
      <c r="Q336" s="1356"/>
      <c r="R336" s="1356"/>
      <c r="U336" s="1358"/>
      <c r="V336" s="1356"/>
      <c r="W336" s="1356"/>
      <c r="X336" s="1356"/>
      <c r="Y336" s="1356"/>
      <c r="Z336" s="1356"/>
      <c r="AA336" s="1356"/>
      <c r="AB336" s="1356"/>
      <c r="AC336" s="13"/>
      <c r="AD336" s="1356"/>
      <c r="AE336" s="1356"/>
      <c r="AF336" s="1356"/>
    </row>
    <row r="337" spans="1:32" x14ac:dyDescent="0.2">
      <c r="A337" s="1356"/>
      <c r="B337" s="1357"/>
      <c r="C337" s="1356"/>
      <c r="D337" s="1358"/>
      <c r="E337" s="1358"/>
      <c r="F337" s="1356"/>
      <c r="G337" s="1356"/>
      <c r="H337" s="1356"/>
      <c r="I337" s="1360"/>
      <c r="J337" s="1360"/>
      <c r="K337" s="1361"/>
      <c r="L337" s="1361"/>
      <c r="M337" s="1358"/>
      <c r="N337" s="1358"/>
      <c r="O337" s="1358"/>
      <c r="P337" s="1358"/>
      <c r="Q337" s="1356"/>
      <c r="R337" s="1356"/>
      <c r="U337" s="1358"/>
      <c r="V337" s="1356"/>
      <c r="W337" s="1356"/>
      <c r="X337" s="1356"/>
      <c r="Y337" s="1356"/>
      <c r="Z337" s="1356"/>
      <c r="AA337" s="1356"/>
      <c r="AB337" s="1356"/>
      <c r="AC337" s="13"/>
      <c r="AD337" s="1356"/>
      <c r="AE337" s="1356"/>
      <c r="AF337" s="1356"/>
    </row>
    <row r="338" spans="1:32" x14ac:dyDescent="0.2">
      <c r="A338" s="1356"/>
      <c r="B338" s="1357"/>
      <c r="C338" s="1356"/>
      <c r="D338" s="1358"/>
      <c r="E338" s="1358"/>
      <c r="F338" s="1356"/>
      <c r="G338" s="1356"/>
      <c r="H338" s="1356"/>
      <c r="I338" s="1360"/>
      <c r="J338" s="1360"/>
      <c r="K338" s="1361"/>
      <c r="L338" s="1361"/>
      <c r="M338" s="1358"/>
      <c r="N338" s="1358"/>
      <c r="O338" s="1358"/>
      <c r="P338" s="1358"/>
      <c r="Q338" s="1356"/>
      <c r="R338" s="1356"/>
      <c r="U338" s="1358"/>
      <c r="V338" s="1356"/>
      <c r="W338" s="1356"/>
      <c r="X338" s="1356"/>
      <c r="Y338" s="1356"/>
      <c r="Z338" s="1356"/>
      <c r="AA338" s="1356"/>
      <c r="AB338" s="1356"/>
      <c r="AC338" s="13"/>
      <c r="AD338" s="1356"/>
      <c r="AE338" s="1356"/>
      <c r="AF338" s="1356"/>
    </row>
    <row r="339" spans="1:32" x14ac:dyDescent="0.2">
      <c r="A339" s="1356"/>
      <c r="B339" s="1357"/>
      <c r="C339" s="1356"/>
      <c r="D339" s="1358"/>
      <c r="E339" s="1358"/>
      <c r="F339" s="1356"/>
      <c r="G339" s="1356"/>
      <c r="H339" s="1356"/>
      <c r="I339" s="1360"/>
      <c r="J339" s="1360"/>
      <c r="K339" s="1361"/>
      <c r="L339" s="1361"/>
      <c r="M339" s="1358"/>
      <c r="N339" s="1358"/>
      <c r="O339" s="1358"/>
      <c r="P339" s="1358"/>
      <c r="Q339" s="1356"/>
      <c r="R339" s="1356"/>
      <c r="U339" s="1358"/>
      <c r="V339" s="1356"/>
      <c r="W339" s="1356"/>
      <c r="X339" s="1356"/>
      <c r="Y339" s="1356"/>
      <c r="Z339" s="1356"/>
      <c r="AA339" s="1356"/>
      <c r="AB339" s="1356"/>
      <c r="AC339" s="13"/>
      <c r="AD339" s="1356"/>
      <c r="AE339" s="1356"/>
      <c r="AF339" s="1356"/>
    </row>
    <row r="340" spans="1:32" x14ac:dyDescent="0.2">
      <c r="A340" s="1356"/>
      <c r="B340" s="1357"/>
      <c r="C340" s="1356"/>
      <c r="D340" s="1358"/>
      <c r="E340" s="1358"/>
      <c r="F340" s="1356"/>
      <c r="G340" s="1356"/>
      <c r="H340" s="1356"/>
      <c r="I340" s="1360"/>
      <c r="J340" s="1360"/>
      <c r="K340" s="1361"/>
      <c r="L340" s="1361"/>
      <c r="M340" s="1358"/>
      <c r="N340" s="1358"/>
      <c r="O340" s="1358"/>
      <c r="P340" s="1358"/>
      <c r="Q340" s="1356"/>
      <c r="R340" s="1356"/>
      <c r="U340" s="1358"/>
      <c r="V340" s="1356"/>
      <c r="W340" s="1356"/>
      <c r="X340" s="1356"/>
      <c r="Y340" s="1356"/>
      <c r="Z340" s="1356"/>
      <c r="AA340" s="1356"/>
      <c r="AB340" s="1356"/>
      <c r="AC340" s="13"/>
      <c r="AD340" s="1356"/>
      <c r="AE340" s="1356"/>
      <c r="AF340" s="1356"/>
    </row>
    <row r="341" spans="1:32" x14ac:dyDescent="0.2">
      <c r="A341" s="1356"/>
      <c r="B341" s="1357"/>
      <c r="C341" s="1356"/>
      <c r="D341" s="1358"/>
      <c r="E341" s="1358"/>
      <c r="F341" s="1356"/>
      <c r="G341" s="1356"/>
      <c r="H341" s="1356"/>
      <c r="I341" s="1360"/>
      <c r="J341" s="1360"/>
      <c r="K341" s="1361"/>
      <c r="L341" s="1361"/>
      <c r="M341" s="1358"/>
      <c r="N341" s="1358"/>
      <c r="O341" s="1358"/>
      <c r="P341" s="1358"/>
      <c r="Q341" s="1356"/>
      <c r="R341" s="1356"/>
      <c r="U341" s="1358"/>
      <c r="V341" s="1356"/>
      <c r="W341" s="1356"/>
      <c r="X341" s="1356"/>
      <c r="Y341" s="1356"/>
      <c r="Z341" s="1356"/>
      <c r="AA341" s="1356"/>
      <c r="AB341" s="1356"/>
      <c r="AC341" s="13"/>
      <c r="AD341" s="1356"/>
      <c r="AE341" s="1356"/>
      <c r="AF341" s="1356"/>
    </row>
    <row r="342" spans="1:32" x14ac:dyDescent="0.2">
      <c r="A342" s="1356"/>
      <c r="B342" s="1357"/>
      <c r="C342" s="1356"/>
      <c r="D342" s="1358"/>
      <c r="E342" s="1358"/>
      <c r="F342" s="1356"/>
      <c r="G342" s="1356"/>
      <c r="H342" s="1356"/>
      <c r="I342" s="1360"/>
      <c r="J342" s="1360"/>
      <c r="K342" s="1361"/>
      <c r="L342" s="1361"/>
      <c r="M342" s="1358"/>
      <c r="N342" s="1358"/>
      <c r="O342" s="1358"/>
      <c r="P342" s="1358"/>
      <c r="Q342" s="1356"/>
      <c r="R342" s="1356"/>
      <c r="U342" s="1358"/>
      <c r="V342" s="1356"/>
      <c r="W342" s="1356"/>
      <c r="X342" s="1356"/>
      <c r="Y342" s="1356"/>
      <c r="Z342" s="1356"/>
      <c r="AA342" s="1356"/>
      <c r="AB342" s="1356"/>
      <c r="AC342" s="13"/>
      <c r="AD342" s="1356"/>
      <c r="AE342" s="1356"/>
      <c r="AF342" s="1356"/>
    </row>
    <row r="343" spans="1:32" x14ac:dyDescent="0.2">
      <c r="A343" s="1356"/>
      <c r="B343" s="1357"/>
      <c r="C343" s="1356"/>
      <c r="D343" s="1358"/>
      <c r="E343" s="1358"/>
      <c r="F343" s="1356"/>
      <c r="G343" s="1356"/>
      <c r="H343" s="1356"/>
      <c r="I343" s="1360"/>
      <c r="J343" s="1360"/>
      <c r="K343" s="1361"/>
      <c r="L343" s="1361"/>
      <c r="M343" s="1358"/>
      <c r="N343" s="1358"/>
      <c r="O343" s="1358"/>
      <c r="P343" s="1358"/>
      <c r="Q343" s="1356"/>
      <c r="R343" s="1356"/>
      <c r="U343" s="1358"/>
      <c r="V343" s="1356"/>
      <c r="W343" s="1356"/>
      <c r="X343" s="1356"/>
      <c r="Y343" s="1356"/>
      <c r="Z343" s="1356"/>
      <c r="AA343" s="1356"/>
      <c r="AB343" s="1356"/>
      <c r="AC343" s="13"/>
      <c r="AD343" s="1356"/>
      <c r="AE343" s="1356"/>
      <c r="AF343" s="1356"/>
    </row>
    <row r="344" spans="1:32" x14ac:dyDescent="0.2">
      <c r="A344" s="1356"/>
      <c r="B344" s="1357"/>
      <c r="C344" s="1356"/>
      <c r="D344" s="1358"/>
      <c r="E344" s="1358"/>
      <c r="F344" s="1356"/>
      <c r="G344" s="1356"/>
      <c r="H344" s="1356"/>
      <c r="I344" s="1360"/>
      <c r="J344" s="1360"/>
      <c r="K344" s="1361"/>
      <c r="L344" s="1361"/>
      <c r="M344" s="1358"/>
      <c r="N344" s="1358"/>
      <c r="O344" s="1358"/>
      <c r="P344" s="1358"/>
      <c r="Q344" s="1356"/>
      <c r="R344" s="1356"/>
      <c r="U344" s="1358"/>
      <c r="V344" s="1356"/>
      <c r="W344" s="1356"/>
      <c r="X344" s="1356"/>
      <c r="Y344" s="1356"/>
      <c r="Z344" s="1356"/>
      <c r="AA344" s="1356"/>
      <c r="AB344" s="1356"/>
      <c r="AC344" s="13"/>
      <c r="AD344" s="1356"/>
      <c r="AE344" s="1356"/>
      <c r="AF344" s="1356"/>
    </row>
    <row r="345" spans="1:32" x14ac:dyDescent="0.2">
      <c r="A345" s="1356"/>
      <c r="B345" s="1357"/>
      <c r="C345" s="1356"/>
      <c r="D345" s="1358"/>
      <c r="E345" s="1358"/>
      <c r="F345" s="1356"/>
      <c r="G345" s="1356"/>
      <c r="H345" s="1356"/>
      <c r="I345" s="1360"/>
      <c r="J345" s="1360"/>
      <c r="K345" s="1361"/>
      <c r="L345" s="1361"/>
      <c r="M345" s="1358"/>
      <c r="N345" s="1358"/>
      <c r="O345" s="1358"/>
      <c r="P345" s="1358"/>
      <c r="Q345" s="1356"/>
      <c r="R345" s="1356"/>
      <c r="U345" s="1358"/>
      <c r="V345" s="1356"/>
      <c r="W345" s="1356"/>
      <c r="X345" s="1356"/>
      <c r="Y345" s="1356"/>
      <c r="Z345" s="1356"/>
      <c r="AA345" s="1356"/>
      <c r="AB345" s="1356"/>
      <c r="AC345" s="13"/>
      <c r="AD345" s="1356"/>
      <c r="AE345" s="1356"/>
      <c r="AF345" s="1356"/>
    </row>
    <row r="346" spans="1:32" x14ac:dyDescent="0.2">
      <c r="A346" s="1356"/>
      <c r="B346" s="1357"/>
      <c r="C346" s="1356"/>
      <c r="D346" s="1358"/>
      <c r="E346" s="1358"/>
      <c r="F346" s="1356"/>
      <c r="G346" s="1356"/>
      <c r="H346" s="1356"/>
      <c r="I346" s="1360"/>
      <c r="J346" s="1360"/>
      <c r="K346" s="1361"/>
      <c r="L346" s="1361"/>
      <c r="M346" s="1358"/>
      <c r="N346" s="1358"/>
      <c r="O346" s="1358"/>
      <c r="P346" s="1358"/>
      <c r="Q346" s="1356"/>
      <c r="R346" s="1356"/>
      <c r="U346" s="1358"/>
      <c r="V346" s="1356"/>
      <c r="W346" s="1356"/>
      <c r="X346" s="1356"/>
      <c r="Y346" s="1356"/>
      <c r="Z346" s="1356"/>
      <c r="AA346" s="1356"/>
      <c r="AB346" s="1356"/>
      <c r="AC346" s="13"/>
      <c r="AD346" s="1356"/>
      <c r="AE346" s="1356"/>
      <c r="AF346" s="1356"/>
    </row>
    <row r="347" spans="1:32" x14ac:dyDescent="0.2">
      <c r="A347" s="1356"/>
      <c r="B347" s="1357"/>
      <c r="C347" s="1356"/>
      <c r="D347" s="1358"/>
      <c r="E347" s="1358"/>
      <c r="F347" s="1356"/>
      <c r="G347" s="1356"/>
      <c r="H347" s="1356"/>
      <c r="I347" s="1360"/>
      <c r="J347" s="1360"/>
      <c r="K347" s="1361"/>
      <c r="L347" s="1361"/>
      <c r="M347" s="1358"/>
      <c r="N347" s="1358"/>
      <c r="O347" s="1358"/>
      <c r="P347" s="1358"/>
      <c r="Q347" s="1356"/>
      <c r="R347" s="1356"/>
      <c r="U347" s="1358"/>
      <c r="V347" s="1356"/>
      <c r="W347" s="1356"/>
      <c r="X347" s="1356"/>
      <c r="Y347" s="1356"/>
      <c r="Z347" s="1356"/>
      <c r="AA347" s="1356"/>
      <c r="AB347" s="1356"/>
      <c r="AC347" s="13"/>
      <c r="AD347" s="1356"/>
      <c r="AE347" s="1356"/>
      <c r="AF347" s="1356"/>
    </row>
    <row r="348" spans="1:32" x14ac:dyDescent="0.2">
      <c r="A348" s="1356"/>
      <c r="B348" s="1357"/>
      <c r="C348" s="1356"/>
      <c r="D348" s="1358"/>
      <c r="E348" s="1358"/>
      <c r="F348" s="1356"/>
      <c r="G348" s="1356"/>
      <c r="H348" s="1356"/>
      <c r="I348" s="1360"/>
      <c r="J348" s="1360"/>
      <c r="K348" s="1361"/>
      <c r="L348" s="1361"/>
      <c r="M348" s="1358"/>
      <c r="N348" s="1358"/>
      <c r="O348" s="1358"/>
      <c r="P348" s="1358"/>
      <c r="Q348" s="1356"/>
      <c r="R348" s="1356"/>
      <c r="U348" s="1358"/>
      <c r="V348" s="1356"/>
      <c r="W348" s="1356"/>
      <c r="X348" s="1356"/>
      <c r="Y348" s="1356"/>
      <c r="Z348" s="1356"/>
      <c r="AA348" s="1356"/>
      <c r="AB348" s="1356"/>
      <c r="AC348" s="13"/>
      <c r="AD348" s="1356"/>
      <c r="AE348" s="1356"/>
      <c r="AF348" s="1356"/>
    </row>
    <row r="349" spans="1:32" x14ac:dyDescent="0.2">
      <c r="A349" s="1356"/>
      <c r="B349" s="1357"/>
      <c r="C349" s="1356"/>
      <c r="D349" s="1358"/>
      <c r="E349" s="1358"/>
      <c r="F349" s="1356"/>
      <c r="G349" s="1356"/>
      <c r="H349" s="1356"/>
      <c r="I349" s="1360"/>
      <c r="J349" s="1360"/>
      <c r="K349" s="1361"/>
      <c r="L349" s="1361"/>
      <c r="M349" s="1358"/>
      <c r="N349" s="1358"/>
      <c r="O349" s="1358"/>
      <c r="P349" s="1358"/>
      <c r="Q349" s="1356"/>
      <c r="R349" s="1356"/>
      <c r="U349" s="1358"/>
      <c r="V349" s="1356"/>
      <c r="W349" s="1356"/>
      <c r="X349" s="1356"/>
      <c r="Y349" s="1356"/>
      <c r="Z349" s="1356"/>
      <c r="AA349" s="1356"/>
      <c r="AB349" s="1356"/>
      <c r="AC349" s="13"/>
      <c r="AD349" s="1356"/>
      <c r="AE349" s="1356"/>
      <c r="AF349" s="1356"/>
    </row>
    <row r="350" spans="1:32" x14ac:dyDescent="0.2">
      <c r="A350" s="1356"/>
      <c r="B350" s="1357"/>
      <c r="C350" s="1356"/>
      <c r="D350" s="1358"/>
      <c r="E350" s="1358"/>
      <c r="F350" s="1356"/>
      <c r="G350" s="1356"/>
      <c r="H350" s="1356"/>
      <c r="I350" s="1360"/>
      <c r="J350" s="1360"/>
      <c r="K350" s="1361"/>
      <c r="L350" s="1361"/>
      <c r="M350" s="1358"/>
      <c r="N350" s="1358"/>
      <c r="O350" s="1358"/>
      <c r="P350" s="1358"/>
      <c r="Q350" s="1356"/>
      <c r="R350" s="1356"/>
      <c r="U350" s="1358"/>
      <c r="V350" s="1356"/>
      <c r="W350" s="1356"/>
      <c r="X350" s="1356"/>
      <c r="Y350" s="1356"/>
      <c r="Z350" s="1356"/>
      <c r="AA350" s="1356"/>
      <c r="AB350" s="1356"/>
      <c r="AC350" s="13"/>
      <c r="AD350" s="1356"/>
      <c r="AE350" s="1356"/>
      <c r="AF350" s="1356"/>
    </row>
    <row r="351" spans="1:32" x14ac:dyDescent="0.2">
      <c r="A351" s="1356"/>
      <c r="B351" s="1357"/>
      <c r="C351" s="1356"/>
      <c r="D351" s="1358"/>
      <c r="E351" s="1358"/>
      <c r="F351" s="1356"/>
      <c r="G351" s="1356"/>
      <c r="H351" s="1356"/>
      <c r="I351" s="1360"/>
      <c r="J351" s="1360"/>
      <c r="K351" s="1361"/>
      <c r="L351" s="1361"/>
      <c r="M351" s="1358"/>
      <c r="N351" s="1358"/>
      <c r="O351" s="1358"/>
      <c r="P351" s="1358"/>
      <c r="Q351" s="1356"/>
      <c r="R351" s="1356"/>
      <c r="U351" s="1358"/>
      <c r="V351" s="1356"/>
      <c r="W351" s="1356"/>
      <c r="X351" s="1356"/>
      <c r="Y351" s="1356"/>
      <c r="Z351" s="1356"/>
      <c r="AA351" s="1356"/>
      <c r="AB351" s="1356"/>
      <c r="AC351" s="13"/>
      <c r="AD351" s="1356"/>
      <c r="AE351" s="1356"/>
      <c r="AF351" s="1356"/>
    </row>
    <row r="352" spans="1:32" x14ac:dyDescent="0.2">
      <c r="A352" s="1356"/>
      <c r="B352" s="1357"/>
      <c r="C352" s="1356"/>
      <c r="D352" s="1358"/>
      <c r="E352" s="1358"/>
      <c r="F352" s="1356"/>
      <c r="G352" s="1356"/>
      <c r="H352" s="1356"/>
      <c r="I352" s="1360"/>
      <c r="J352" s="1360"/>
      <c r="K352" s="1361"/>
      <c r="L352" s="1361"/>
      <c r="M352" s="1358"/>
      <c r="N352" s="1358"/>
      <c r="O352" s="1358"/>
      <c r="P352" s="1358"/>
      <c r="Q352" s="1356"/>
      <c r="R352" s="1356"/>
      <c r="U352" s="1358"/>
      <c r="V352" s="1356"/>
      <c r="W352" s="1356"/>
      <c r="X352" s="1356"/>
      <c r="Y352" s="1356"/>
      <c r="Z352" s="1356"/>
      <c r="AA352" s="1356"/>
      <c r="AB352" s="1356"/>
      <c r="AC352" s="13"/>
      <c r="AD352" s="1356"/>
      <c r="AE352" s="1356"/>
      <c r="AF352" s="1356"/>
    </row>
    <row r="353" spans="1:32" x14ac:dyDescent="0.2">
      <c r="A353" s="1356"/>
      <c r="B353" s="1357"/>
      <c r="C353" s="1356"/>
      <c r="D353" s="1358"/>
      <c r="E353" s="1358"/>
      <c r="F353" s="1356"/>
      <c r="G353" s="1356"/>
      <c r="H353" s="1356"/>
      <c r="I353" s="1360"/>
      <c r="J353" s="1360"/>
      <c r="K353" s="1361"/>
      <c r="L353" s="1361"/>
      <c r="M353" s="1358"/>
      <c r="N353" s="1358"/>
      <c r="O353" s="1358"/>
      <c r="P353" s="1358"/>
      <c r="Q353" s="1356"/>
      <c r="R353" s="1356"/>
      <c r="U353" s="1358"/>
      <c r="V353" s="1356"/>
      <c r="W353" s="1356"/>
      <c r="X353" s="1356"/>
      <c r="Y353" s="1356"/>
      <c r="Z353" s="1356"/>
      <c r="AA353" s="1356"/>
      <c r="AB353" s="1356"/>
      <c r="AC353" s="13"/>
      <c r="AD353" s="1356"/>
      <c r="AE353" s="1356"/>
      <c r="AF353" s="1356"/>
    </row>
    <row r="354" spans="1:32" x14ac:dyDescent="0.2">
      <c r="A354" s="1356"/>
      <c r="B354" s="1357"/>
      <c r="C354" s="1356"/>
      <c r="D354" s="1358"/>
      <c r="E354" s="1358"/>
      <c r="F354" s="1356"/>
      <c r="G354" s="1356"/>
      <c r="H354" s="1356"/>
      <c r="I354" s="1360"/>
      <c r="J354" s="1360"/>
      <c r="K354" s="1361"/>
      <c r="L354" s="1361"/>
      <c r="M354" s="1358"/>
      <c r="N354" s="1358"/>
      <c r="O354" s="1358"/>
      <c r="P354" s="1358"/>
      <c r="Q354" s="1356"/>
      <c r="R354" s="1356"/>
      <c r="U354" s="1358"/>
      <c r="V354" s="1356"/>
      <c r="W354" s="1356"/>
      <c r="X354" s="1356"/>
      <c r="Y354" s="1356"/>
      <c r="Z354" s="1356"/>
      <c r="AA354" s="1356"/>
      <c r="AB354" s="1356"/>
      <c r="AC354" s="13"/>
      <c r="AD354" s="1356"/>
      <c r="AE354" s="1356"/>
      <c r="AF354" s="1356"/>
    </row>
    <row r="355" spans="1:32" x14ac:dyDescent="0.2">
      <c r="A355" s="1356"/>
      <c r="B355" s="1357"/>
      <c r="C355" s="1356"/>
      <c r="D355" s="1358"/>
      <c r="E355" s="1358"/>
      <c r="F355" s="1356"/>
      <c r="G355" s="1356"/>
      <c r="H355" s="1356"/>
      <c r="I355" s="1360"/>
      <c r="J355" s="1360"/>
      <c r="K355" s="1361"/>
      <c r="L355" s="1361"/>
      <c r="M355" s="1358"/>
      <c r="N355" s="1358"/>
      <c r="O355" s="1358"/>
      <c r="P355" s="1358"/>
      <c r="Q355" s="1356"/>
      <c r="R355" s="1356"/>
      <c r="U355" s="1358"/>
      <c r="V355" s="1356"/>
      <c r="W355" s="1356"/>
      <c r="X355" s="1356"/>
      <c r="Y355" s="1356"/>
      <c r="Z355" s="1356"/>
      <c r="AA355" s="1356"/>
      <c r="AB355" s="1356"/>
      <c r="AC355" s="13"/>
      <c r="AD355" s="1356"/>
      <c r="AE355" s="1356"/>
      <c r="AF355" s="1356"/>
    </row>
    <row r="356" spans="1:32" x14ac:dyDescent="0.2">
      <c r="A356" s="1356"/>
      <c r="B356" s="1357"/>
      <c r="C356" s="1356"/>
      <c r="D356" s="1358"/>
      <c r="E356" s="1358"/>
      <c r="F356" s="1356"/>
      <c r="G356" s="1356"/>
      <c r="H356" s="1356"/>
      <c r="I356" s="1360"/>
      <c r="J356" s="1360"/>
      <c r="K356" s="1361"/>
      <c r="L356" s="1361"/>
      <c r="M356" s="1358"/>
      <c r="N356" s="1358"/>
      <c r="O356" s="1358"/>
      <c r="P356" s="1358"/>
      <c r="Q356" s="1356"/>
      <c r="R356" s="1356"/>
      <c r="U356" s="1358"/>
      <c r="V356" s="1356"/>
      <c r="W356" s="1356"/>
      <c r="X356" s="1356"/>
      <c r="Y356" s="1356"/>
      <c r="Z356" s="1356"/>
      <c r="AA356" s="1356"/>
      <c r="AB356" s="1356"/>
      <c r="AC356" s="13"/>
      <c r="AD356" s="1356"/>
      <c r="AE356" s="1356"/>
      <c r="AF356" s="1356"/>
    </row>
    <row r="357" spans="1:32" x14ac:dyDescent="0.2">
      <c r="A357" s="1356"/>
      <c r="B357" s="1357"/>
      <c r="C357" s="1356"/>
      <c r="D357" s="1358"/>
      <c r="E357" s="1358"/>
      <c r="F357" s="1356"/>
      <c r="G357" s="1356"/>
      <c r="H357" s="1356"/>
      <c r="I357" s="1360"/>
      <c r="J357" s="1360"/>
      <c r="K357" s="1361"/>
      <c r="L357" s="1361"/>
      <c r="M357" s="1358"/>
      <c r="N357" s="1358"/>
      <c r="O357" s="1358"/>
      <c r="P357" s="1358"/>
      <c r="Q357" s="1356"/>
      <c r="R357" s="1356"/>
      <c r="U357" s="1358"/>
      <c r="V357" s="1356"/>
      <c r="W357" s="1356"/>
      <c r="X357" s="1356"/>
      <c r="Y357" s="1356"/>
      <c r="Z357" s="1356"/>
      <c r="AA357" s="1356"/>
      <c r="AB357" s="1356"/>
      <c r="AC357" s="13"/>
      <c r="AD357" s="1356"/>
      <c r="AE357" s="1356"/>
      <c r="AF357" s="1356"/>
    </row>
    <row r="358" spans="1:32" x14ac:dyDescent="0.2">
      <c r="A358" s="1356"/>
      <c r="B358" s="1357"/>
      <c r="C358" s="1356"/>
      <c r="D358" s="1358"/>
      <c r="E358" s="1358"/>
      <c r="F358" s="1356"/>
      <c r="G358" s="1356"/>
      <c r="H358" s="1356"/>
      <c r="I358" s="1360"/>
      <c r="J358" s="1360"/>
      <c r="K358" s="1361"/>
      <c r="L358" s="1361"/>
      <c r="M358" s="1358"/>
      <c r="N358" s="1358"/>
      <c r="O358" s="1358"/>
      <c r="P358" s="1358"/>
      <c r="Q358" s="1356"/>
      <c r="R358" s="1356"/>
      <c r="U358" s="1358"/>
      <c r="V358" s="1356"/>
      <c r="W358" s="1356"/>
      <c r="X358" s="1356"/>
      <c r="Y358" s="1356"/>
      <c r="Z358" s="1356"/>
      <c r="AA358" s="1356"/>
      <c r="AB358" s="1356"/>
      <c r="AC358" s="13"/>
      <c r="AD358" s="1356"/>
      <c r="AE358" s="1356"/>
      <c r="AF358" s="1356"/>
    </row>
    <row r="359" spans="1:32" x14ac:dyDescent="0.2">
      <c r="A359" s="1356"/>
      <c r="B359" s="1357"/>
      <c r="C359" s="1356"/>
      <c r="D359" s="1358"/>
      <c r="E359" s="1358"/>
      <c r="F359" s="1356"/>
      <c r="G359" s="1356"/>
      <c r="H359" s="1356"/>
      <c r="I359" s="1360"/>
      <c r="J359" s="1360"/>
      <c r="K359" s="1361"/>
      <c r="L359" s="1361"/>
      <c r="M359" s="1358"/>
      <c r="N359" s="1358"/>
      <c r="O359" s="1358"/>
      <c r="P359" s="1358"/>
      <c r="Q359" s="1356"/>
      <c r="R359" s="1356"/>
      <c r="U359" s="1358"/>
      <c r="V359" s="1356"/>
      <c r="W359" s="1356"/>
      <c r="X359" s="1356"/>
      <c r="Y359" s="1356"/>
      <c r="Z359" s="1356"/>
      <c r="AA359" s="1356"/>
      <c r="AB359" s="1356"/>
      <c r="AC359" s="13"/>
      <c r="AD359" s="1356"/>
      <c r="AE359" s="1356"/>
      <c r="AF359" s="1356"/>
    </row>
    <row r="360" spans="1:32" x14ac:dyDescent="0.2">
      <c r="A360" s="1356"/>
      <c r="B360" s="1357"/>
      <c r="C360" s="1356"/>
      <c r="D360" s="1358"/>
      <c r="E360" s="1358"/>
      <c r="F360" s="1356"/>
      <c r="G360" s="1356"/>
      <c r="H360" s="1356"/>
      <c r="I360" s="1360"/>
      <c r="J360" s="1360"/>
      <c r="K360" s="1361"/>
      <c r="L360" s="1361"/>
      <c r="M360" s="1358"/>
      <c r="N360" s="1358"/>
      <c r="O360" s="1358"/>
      <c r="P360" s="1358"/>
      <c r="Q360" s="1356"/>
      <c r="R360" s="1356"/>
      <c r="U360" s="1358"/>
      <c r="V360" s="1356"/>
      <c r="W360" s="1356"/>
      <c r="X360" s="1356"/>
      <c r="Y360" s="1356"/>
      <c r="Z360" s="1356"/>
      <c r="AA360" s="1356"/>
      <c r="AB360" s="1356"/>
      <c r="AC360" s="13"/>
      <c r="AD360" s="1356"/>
      <c r="AE360" s="1356"/>
      <c r="AF360" s="1356"/>
    </row>
    <row r="361" spans="1:32" x14ac:dyDescent="0.2">
      <c r="A361" s="1356"/>
      <c r="B361" s="1357"/>
      <c r="C361" s="1356"/>
      <c r="D361" s="1358"/>
      <c r="E361" s="1358"/>
      <c r="F361" s="1356"/>
      <c r="G361" s="1356"/>
      <c r="H361" s="1356"/>
      <c r="I361" s="1360"/>
      <c r="J361" s="1360"/>
      <c r="K361" s="1361"/>
      <c r="L361" s="1361"/>
      <c r="M361" s="1358"/>
      <c r="N361" s="1358"/>
      <c r="O361" s="1358"/>
      <c r="P361" s="1358"/>
      <c r="Q361" s="1356"/>
      <c r="R361" s="1356"/>
      <c r="U361" s="1358"/>
      <c r="V361" s="1356"/>
      <c r="W361" s="1356"/>
      <c r="X361" s="1356"/>
      <c r="Y361" s="1356"/>
      <c r="Z361" s="1356"/>
      <c r="AA361" s="1356"/>
      <c r="AB361" s="1356"/>
      <c r="AC361" s="13"/>
      <c r="AD361" s="1356"/>
      <c r="AE361" s="1356"/>
      <c r="AF361" s="1356"/>
    </row>
    <row r="362" spans="1:32" x14ac:dyDescent="0.2">
      <c r="A362" s="1356"/>
      <c r="B362" s="1357"/>
      <c r="C362" s="1356"/>
      <c r="D362" s="1358"/>
      <c r="E362" s="1358"/>
      <c r="F362" s="1356"/>
      <c r="G362" s="1356"/>
      <c r="H362" s="1356"/>
      <c r="I362" s="1360"/>
      <c r="J362" s="1360"/>
      <c r="K362" s="1361"/>
      <c r="L362" s="1361"/>
      <c r="M362" s="1358"/>
      <c r="N362" s="1358"/>
      <c r="O362" s="1358"/>
      <c r="P362" s="1358"/>
      <c r="Q362" s="1356"/>
      <c r="R362" s="1356"/>
      <c r="U362" s="1358"/>
      <c r="V362" s="1356"/>
      <c r="W362" s="1356"/>
      <c r="X362" s="1356"/>
      <c r="Y362" s="1356"/>
      <c r="Z362" s="1356"/>
      <c r="AA362" s="1356"/>
      <c r="AB362" s="1356"/>
      <c r="AC362" s="13"/>
      <c r="AD362" s="1356"/>
      <c r="AE362" s="1356"/>
      <c r="AF362" s="1356"/>
    </row>
    <row r="363" spans="1:32" x14ac:dyDescent="0.2">
      <c r="A363" s="1356"/>
      <c r="B363" s="1357"/>
      <c r="C363" s="1356"/>
      <c r="D363" s="1358"/>
      <c r="E363" s="1358"/>
      <c r="F363" s="1356"/>
      <c r="G363" s="1356"/>
      <c r="H363" s="1356"/>
      <c r="I363" s="1360"/>
      <c r="J363" s="1360"/>
      <c r="K363" s="1361"/>
      <c r="L363" s="1361"/>
      <c r="M363" s="1358"/>
      <c r="N363" s="1358"/>
      <c r="O363" s="1358"/>
      <c r="P363" s="1358"/>
      <c r="Q363" s="1356"/>
      <c r="R363" s="1356"/>
      <c r="U363" s="1358"/>
      <c r="V363" s="1356"/>
      <c r="W363" s="1356"/>
      <c r="X363" s="1356"/>
      <c r="Y363" s="1356"/>
      <c r="Z363" s="1356"/>
      <c r="AA363" s="1356"/>
      <c r="AB363" s="1356"/>
      <c r="AC363" s="13"/>
      <c r="AD363" s="1356"/>
      <c r="AE363" s="1356"/>
      <c r="AF363" s="1356"/>
    </row>
    <row r="364" spans="1:32" x14ac:dyDescent="0.2">
      <c r="A364" s="1356"/>
      <c r="B364" s="1357"/>
      <c r="C364" s="1356"/>
      <c r="D364" s="1358"/>
      <c r="E364" s="1358"/>
      <c r="F364" s="1356"/>
      <c r="G364" s="1356"/>
      <c r="H364" s="1356"/>
      <c r="I364" s="1360"/>
      <c r="J364" s="1360"/>
      <c r="K364" s="1361"/>
      <c r="L364" s="1361"/>
      <c r="M364" s="1358"/>
      <c r="N364" s="1358"/>
      <c r="O364" s="1358"/>
      <c r="P364" s="1358"/>
      <c r="Q364" s="1356"/>
      <c r="R364" s="1356"/>
      <c r="U364" s="1358"/>
      <c r="V364" s="1356"/>
      <c r="W364" s="1356"/>
      <c r="X364" s="1356"/>
      <c r="Y364" s="1356"/>
      <c r="Z364" s="1356"/>
      <c r="AA364" s="1356"/>
      <c r="AB364" s="1356"/>
      <c r="AC364" s="13"/>
      <c r="AD364" s="1356"/>
      <c r="AE364" s="1356"/>
      <c r="AF364" s="1356"/>
    </row>
    <row r="365" spans="1:32" x14ac:dyDescent="0.2">
      <c r="A365" s="1356"/>
      <c r="B365" s="1357"/>
      <c r="C365" s="1356"/>
      <c r="D365" s="1358"/>
      <c r="E365" s="1358"/>
      <c r="F365" s="1356"/>
      <c r="G365" s="1356"/>
      <c r="H365" s="1356"/>
      <c r="I365" s="1360"/>
      <c r="J365" s="1360"/>
      <c r="K365" s="1361"/>
      <c r="L365" s="1361"/>
      <c r="M365" s="1358"/>
      <c r="N365" s="1358"/>
      <c r="O365" s="1358"/>
      <c r="P365" s="1358"/>
      <c r="Q365" s="1356"/>
      <c r="R365" s="1356"/>
      <c r="U365" s="1358"/>
      <c r="V365" s="1356"/>
      <c r="W365" s="1356"/>
      <c r="X365" s="1356"/>
      <c r="Y365" s="1356"/>
      <c r="Z365" s="1356"/>
      <c r="AA365" s="1356"/>
      <c r="AB365" s="1356"/>
      <c r="AC365" s="13"/>
      <c r="AD365" s="1356"/>
      <c r="AE365" s="1356"/>
      <c r="AF365" s="1356"/>
    </row>
    <row r="366" spans="1:32" x14ac:dyDescent="0.2">
      <c r="A366" s="1356"/>
      <c r="B366" s="1357"/>
      <c r="C366" s="1356"/>
      <c r="D366" s="1358"/>
      <c r="E366" s="1358"/>
      <c r="F366" s="1356"/>
      <c r="G366" s="1356"/>
      <c r="H366" s="1356"/>
      <c r="I366" s="1360"/>
      <c r="J366" s="1360"/>
      <c r="K366" s="1361"/>
      <c r="L366" s="1361"/>
      <c r="M366" s="1358"/>
      <c r="N366" s="1358"/>
      <c r="O366" s="1358"/>
      <c r="P366" s="1358"/>
      <c r="Q366" s="1356"/>
      <c r="R366" s="1356"/>
      <c r="U366" s="1358"/>
      <c r="V366" s="1356"/>
      <c r="W366" s="1356"/>
      <c r="X366" s="1356"/>
      <c r="Y366" s="1356"/>
      <c r="Z366" s="1356"/>
      <c r="AA366" s="1356"/>
      <c r="AB366" s="1356"/>
      <c r="AC366" s="13"/>
      <c r="AD366" s="1356"/>
      <c r="AE366" s="1356"/>
      <c r="AF366" s="1356"/>
    </row>
    <row r="367" spans="1:32" x14ac:dyDescent="0.2">
      <c r="A367" s="1356"/>
      <c r="B367" s="1357"/>
      <c r="C367" s="1356"/>
      <c r="D367" s="1358"/>
      <c r="E367" s="1358"/>
      <c r="F367" s="1356"/>
      <c r="G367" s="1356"/>
      <c r="H367" s="1356"/>
      <c r="I367" s="1360"/>
      <c r="J367" s="1360"/>
      <c r="K367" s="1361"/>
      <c r="L367" s="1361"/>
      <c r="M367" s="1358"/>
      <c r="N367" s="1358"/>
      <c r="O367" s="1358"/>
      <c r="P367" s="1358"/>
      <c r="Q367" s="1356"/>
      <c r="R367" s="1356"/>
      <c r="U367" s="1358"/>
      <c r="V367" s="1356"/>
      <c r="W367" s="1356"/>
      <c r="X367" s="1356"/>
      <c r="Y367" s="1356"/>
      <c r="Z367" s="1356"/>
      <c r="AA367" s="1356"/>
      <c r="AB367" s="1356"/>
      <c r="AC367" s="13"/>
      <c r="AD367" s="1356"/>
      <c r="AE367" s="1356"/>
      <c r="AF367" s="1356"/>
    </row>
    <row r="368" spans="1:32" x14ac:dyDescent="0.2">
      <c r="A368" s="1356"/>
      <c r="B368" s="1357"/>
      <c r="C368" s="1356"/>
      <c r="D368" s="1358"/>
      <c r="E368" s="1358"/>
      <c r="F368" s="1356"/>
      <c r="G368" s="1356"/>
      <c r="H368" s="1356"/>
      <c r="I368" s="1360"/>
      <c r="J368" s="1360"/>
      <c r="K368" s="1361"/>
      <c r="L368" s="1361"/>
      <c r="M368" s="1358"/>
      <c r="N368" s="1358"/>
      <c r="O368" s="1358"/>
      <c r="P368" s="1358"/>
      <c r="Q368" s="1356"/>
      <c r="R368" s="1356"/>
      <c r="U368" s="1358"/>
      <c r="V368" s="1356"/>
      <c r="W368" s="1356"/>
      <c r="X368" s="1356"/>
      <c r="Y368" s="1356"/>
      <c r="Z368" s="1356"/>
      <c r="AA368" s="1356"/>
      <c r="AB368" s="1356"/>
      <c r="AC368" s="13"/>
      <c r="AD368" s="1356"/>
      <c r="AE368" s="1356"/>
      <c r="AF368" s="1356"/>
    </row>
    <row r="369" spans="1:32" x14ac:dyDescent="0.2">
      <c r="A369" s="1356"/>
      <c r="B369" s="1357"/>
      <c r="C369" s="1356"/>
      <c r="D369" s="1358"/>
      <c r="E369" s="1358"/>
      <c r="F369" s="1356"/>
      <c r="G369" s="1356"/>
      <c r="H369" s="1356"/>
      <c r="I369" s="1360"/>
      <c r="J369" s="1360"/>
      <c r="K369" s="1361"/>
      <c r="L369" s="1361"/>
      <c r="M369" s="1358"/>
      <c r="N369" s="1358"/>
      <c r="O369" s="1358"/>
      <c r="P369" s="1358"/>
      <c r="Q369" s="1356"/>
      <c r="R369" s="1356"/>
      <c r="U369" s="1358"/>
      <c r="V369" s="1356"/>
      <c r="W369" s="1356"/>
      <c r="X369" s="1356"/>
      <c r="Y369" s="1356"/>
      <c r="Z369" s="1356"/>
      <c r="AA369" s="1356"/>
      <c r="AB369" s="1356"/>
      <c r="AC369" s="13"/>
      <c r="AD369" s="1356"/>
      <c r="AE369" s="1356"/>
      <c r="AF369" s="1356"/>
    </row>
    <row r="370" spans="1:32" x14ac:dyDescent="0.2">
      <c r="A370" s="1356"/>
      <c r="B370" s="1357"/>
      <c r="C370" s="1356"/>
      <c r="D370" s="1358"/>
      <c r="E370" s="1358"/>
      <c r="F370" s="1356"/>
      <c r="G370" s="1356"/>
      <c r="H370" s="1356"/>
      <c r="I370" s="1360"/>
      <c r="J370" s="1360"/>
      <c r="K370" s="1361"/>
      <c r="L370" s="1361"/>
      <c r="M370" s="1358"/>
      <c r="N370" s="1358"/>
      <c r="O370" s="1358"/>
      <c r="P370" s="1358"/>
      <c r="Q370" s="1356"/>
      <c r="R370" s="1356"/>
      <c r="U370" s="1358"/>
      <c r="V370" s="1356"/>
      <c r="W370" s="1356"/>
      <c r="X370" s="1356"/>
      <c r="Y370" s="1356"/>
      <c r="Z370" s="1356"/>
      <c r="AA370" s="1356"/>
      <c r="AB370" s="1356"/>
      <c r="AC370" s="13"/>
      <c r="AD370" s="1356"/>
      <c r="AE370" s="1356"/>
      <c r="AF370" s="1356"/>
    </row>
    <row r="371" spans="1:32" x14ac:dyDescent="0.2">
      <c r="A371" s="1356"/>
      <c r="B371" s="1357"/>
      <c r="C371" s="1356"/>
      <c r="D371" s="1358"/>
      <c r="E371" s="1358"/>
      <c r="F371" s="1356"/>
      <c r="G371" s="1356"/>
      <c r="H371" s="1356"/>
      <c r="I371" s="1360"/>
      <c r="J371" s="1360"/>
      <c r="K371" s="1361"/>
      <c r="L371" s="1361"/>
      <c r="M371" s="1358"/>
      <c r="N371" s="1358"/>
      <c r="O371" s="1358"/>
      <c r="P371" s="1358"/>
      <c r="Q371" s="1356"/>
      <c r="R371" s="1356"/>
      <c r="U371" s="1358"/>
      <c r="V371" s="1356"/>
      <c r="W371" s="1356"/>
      <c r="X371" s="1356"/>
      <c r="Y371" s="1356"/>
      <c r="Z371" s="1356"/>
      <c r="AA371" s="1356"/>
      <c r="AB371" s="1356"/>
      <c r="AC371" s="13"/>
      <c r="AD371" s="1356"/>
      <c r="AE371" s="1356"/>
      <c r="AF371" s="1356"/>
    </row>
    <row r="372" spans="1:32" x14ac:dyDescent="0.2">
      <c r="A372" s="1356"/>
      <c r="B372" s="1357"/>
      <c r="C372" s="1356"/>
      <c r="D372" s="1358"/>
      <c r="E372" s="1358"/>
      <c r="F372" s="1356"/>
      <c r="G372" s="1356"/>
      <c r="H372" s="1356"/>
      <c r="I372" s="1360"/>
      <c r="J372" s="1360"/>
      <c r="K372" s="1361"/>
      <c r="L372" s="1361"/>
      <c r="M372" s="1358"/>
      <c r="N372" s="1358"/>
      <c r="O372" s="1358"/>
      <c r="P372" s="1358"/>
      <c r="Q372" s="1356"/>
      <c r="R372" s="1356"/>
      <c r="U372" s="1358"/>
      <c r="V372" s="1356"/>
      <c r="W372" s="1356"/>
      <c r="X372" s="1356"/>
      <c r="Y372" s="1356"/>
      <c r="Z372" s="1356"/>
      <c r="AA372" s="1356"/>
      <c r="AB372" s="1356"/>
      <c r="AC372" s="13"/>
      <c r="AD372" s="1356"/>
      <c r="AE372" s="1356"/>
      <c r="AF372" s="1356"/>
    </row>
    <row r="373" spans="1:32" x14ac:dyDescent="0.2">
      <c r="A373" s="1356"/>
      <c r="B373" s="1357"/>
      <c r="C373" s="1356"/>
      <c r="D373" s="1358"/>
      <c r="E373" s="1358"/>
      <c r="F373" s="1356"/>
      <c r="G373" s="1356"/>
      <c r="H373" s="1356"/>
      <c r="I373" s="1360"/>
      <c r="J373" s="1360"/>
      <c r="K373" s="1361"/>
      <c r="L373" s="1361"/>
      <c r="M373" s="1358"/>
      <c r="N373" s="1358"/>
      <c r="O373" s="1358"/>
      <c r="P373" s="1358"/>
      <c r="Q373" s="1356"/>
      <c r="R373" s="1356"/>
      <c r="U373" s="1358"/>
      <c r="V373" s="1356"/>
      <c r="W373" s="1356"/>
      <c r="X373" s="1356"/>
      <c r="Y373" s="1356"/>
      <c r="Z373" s="1356"/>
      <c r="AA373" s="1356"/>
      <c r="AB373" s="1356"/>
      <c r="AC373" s="13"/>
      <c r="AD373" s="1356"/>
      <c r="AE373" s="1356"/>
      <c r="AF373" s="1356"/>
    </row>
    <row r="374" spans="1:32" x14ac:dyDescent="0.2">
      <c r="A374" s="1356"/>
      <c r="B374" s="1357"/>
      <c r="C374" s="1356"/>
      <c r="D374" s="1358"/>
      <c r="E374" s="1358"/>
      <c r="F374" s="1356"/>
      <c r="G374" s="1356"/>
      <c r="H374" s="1356"/>
      <c r="I374" s="1360"/>
      <c r="J374" s="1360"/>
      <c r="K374" s="1361"/>
      <c r="L374" s="1361"/>
      <c r="M374" s="1358"/>
      <c r="N374" s="1358"/>
      <c r="O374" s="1358"/>
      <c r="P374" s="1358"/>
      <c r="Q374" s="1356"/>
      <c r="R374" s="1356"/>
      <c r="U374" s="1358"/>
      <c r="V374" s="1356"/>
      <c r="W374" s="1356"/>
      <c r="X374" s="1356"/>
      <c r="Y374" s="1356"/>
      <c r="Z374" s="1356"/>
      <c r="AA374" s="1356"/>
      <c r="AB374" s="1356"/>
      <c r="AC374" s="13"/>
      <c r="AD374" s="1356"/>
      <c r="AE374" s="1356"/>
      <c r="AF374" s="1356"/>
    </row>
    <row r="375" spans="1:32" x14ac:dyDescent="0.2">
      <c r="A375" s="1356"/>
      <c r="B375" s="1357"/>
      <c r="C375" s="1356"/>
      <c r="D375" s="1358"/>
      <c r="E375" s="1358"/>
      <c r="F375" s="1356"/>
      <c r="G375" s="1356"/>
      <c r="H375" s="1356"/>
      <c r="I375" s="1360"/>
      <c r="J375" s="1360"/>
      <c r="K375" s="1361"/>
      <c r="L375" s="1361"/>
      <c r="M375" s="1358"/>
      <c r="N375" s="1358"/>
      <c r="O375" s="1358"/>
      <c r="P375" s="1358"/>
      <c r="Q375" s="1356"/>
      <c r="R375" s="1356"/>
      <c r="U375" s="1358"/>
      <c r="V375" s="1356"/>
      <c r="W375" s="1356"/>
      <c r="X375" s="1356"/>
      <c r="Y375" s="1356"/>
      <c r="Z375" s="1356"/>
      <c r="AA375" s="1356"/>
      <c r="AB375" s="1356"/>
      <c r="AC375" s="13"/>
      <c r="AD375" s="1356"/>
      <c r="AE375" s="1356"/>
      <c r="AF375" s="1356"/>
    </row>
    <row r="376" spans="1:32" x14ac:dyDescent="0.2">
      <c r="A376" s="1356"/>
      <c r="B376" s="1357"/>
      <c r="C376" s="1356"/>
      <c r="D376" s="1358"/>
      <c r="E376" s="1358"/>
      <c r="F376" s="1356"/>
      <c r="G376" s="1356"/>
      <c r="H376" s="1356"/>
      <c r="I376" s="1360"/>
      <c r="J376" s="1360"/>
      <c r="K376" s="1361"/>
      <c r="L376" s="1361"/>
      <c r="M376" s="1358"/>
      <c r="N376" s="1358"/>
      <c r="O376" s="1358"/>
      <c r="P376" s="1358"/>
      <c r="Q376" s="1356"/>
      <c r="R376" s="1356"/>
      <c r="U376" s="1358"/>
      <c r="V376" s="1356"/>
      <c r="W376" s="1356"/>
      <c r="X376" s="1356"/>
      <c r="Y376" s="1356"/>
      <c r="Z376" s="1356"/>
      <c r="AA376" s="1356"/>
      <c r="AB376" s="1356"/>
      <c r="AC376" s="13"/>
      <c r="AD376" s="1356"/>
      <c r="AE376" s="1356"/>
      <c r="AF376" s="1356"/>
    </row>
    <row r="377" spans="1:32" x14ac:dyDescent="0.2">
      <c r="A377" s="1356"/>
      <c r="B377" s="1357"/>
      <c r="C377" s="1356"/>
      <c r="D377" s="1358"/>
      <c r="E377" s="1358"/>
      <c r="F377" s="1356"/>
      <c r="G377" s="1356"/>
      <c r="H377" s="1356"/>
      <c r="I377" s="1360"/>
      <c r="J377" s="1360"/>
      <c r="K377" s="1361"/>
      <c r="L377" s="1361"/>
      <c r="M377" s="1358"/>
      <c r="N377" s="1358"/>
      <c r="O377" s="1358"/>
      <c r="P377" s="1358"/>
      <c r="Q377" s="1356"/>
      <c r="R377" s="1356"/>
      <c r="U377" s="1358"/>
      <c r="V377" s="1356"/>
      <c r="W377" s="1356"/>
      <c r="X377" s="1356"/>
      <c r="Y377" s="1356"/>
      <c r="Z377" s="1356"/>
      <c r="AA377" s="1356"/>
      <c r="AB377" s="1356"/>
      <c r="AC377" s="13"/>
      <c r="AD377" s="1356"/>
      <c r="AE377" s="1356"/>
      <c r="AF377" s="1356"/>
    </row>
    <row r="378" spans="1:32" x14ac:dyDescent="0.2">
      <c r="A378" s="1356"/>
      <c r="B378" s="1357"/>
      <c r="C378" s="1356"/>
      <c r="D378" s="1358"/>
      <c r="E378" s="1358"/>
      <c r="F378" s="1356"/>
      <c r="G378" s="1356"/>
      <c r="H378" s="1356"/>
      <c r="I378" s="1360"/>
      <c r="J378" s="1360"/>
      <c r="K378" s="1361"/>
      <c r="L378" s="1361"/>
      <c r="M378" s="1358"/>
      <c r="N378" s="1358"/>
      <c r="O378" s="1358"/>
      <c r="P378" s="1358"/>
      <c r="Q378" s="1356"/>
      <c r="R378" s="1356"/>
      <c r="U378" s="1358"/>
      <c r="V378" s="1356"/>
      <c r="W378" s="1356"/>
      <c r="X378" s="1356"/>
      <c r="Y378" s="1356"/>
      <c r="Z378" s="1356"/>
      <c r="AA378" s="1356"/>
      <c r="AB378" s="1356"/>
      <c r="AC378" s="13"/>
      <c r="AD378" s="1356"/>
      <c r="AE378" s="1356"/>
      <c r="AF378" s="1356"/>
    </row>
    <row r="379" spans="1:32" x14ac:dyDescent="0.2">
      <c r="A379" s="1356"/>
      <c r="B379" s="1357"/>
      <c r="C379" s="1356"/>
      <c r="D379" s="1358"/>
      <c r="E379" s="1358"/>
      <c r="F379" s="1356"/>
      <c r="G379" s="1356"/>
      <c r="H379" s="1356"/>
      <c r="I379" s="1360"/>
      <c r="J379" s="1360"/>
      <c r="K379" s="1361"/>
      <c r="L379" s="1361"/>
      <c r="M379" s="1358"/>
      <c r="N379" s="1358"/>
      <c r="O379" s="1358"/>
      <c r="P379" s="1358"/>
      <c r="Q379" s="1356"/>
      <c r="R379" s="1356"/>
      <c r="U379" s="1358"/>
      <c r="V379" s="1356"/>
      <c r="W379" s="1356"/>
      <c r="X379" s="1356"/>
      <c r="Y379" s="1356"/>
      <c r="Z379" s="1356"/>
      <c r="AA379" s="1356"/>
      <c r="AB379" s="1356"/>
      <c r="AC379" s="13"/>
      <c r="AD379" s="1356"/>
      <c r="AE379" s="1356"/>
      <c r="AF379" s="1356"/>
    </row>
    <row r="380" spans="1:32" x14ac:dyDescent="0.2">
      <c r="A380" s="1356"/>
      <c r="B380" s="1357"/>
      <c r="C380" s="1356"/>
      <c r="D380" s="1358"/>
      <c r="E380" s="1358"/>
      <c r="F380" s="1356"/>
      <c r="G380" s="1356"/>
      <c r="H380" s="1356"/>
      <c r="I380" s="1360"/>
      <c r="J380" s="1360"/>
      <c r="K380" s="1361"/>
      <c r="L380" s="1361"/>
      <c r="M380" s="1358"/>
      <c r="N380" s="1358"/>
      <c r="O380" s="1358"/>
      <c r="P380" s="1358"/>
      <c r="Q380" s="1356"/>
      <c r="R380" s="1356"/>
      <c r="U380" s="1358"/>
      <c r="V380" s="1356"/>
      <c r="W380" s="1356"/>
      <c r="X380" s="1356"/>
      <c r="Y380" s="1356"/>
      <c r="Z380" s="1356"/>
      <c r="AA380" s="1356"/>
      <c r="AB380" s="1356"/>
      <c r="AC380" s="13"/>
      <c r="AD380" s="1356"/>
      <c r="AE380" s="1356"/>
      <c r="AF380" s="1356"/>
    </row>
    <row r="381" spans="1:32" x14ac:dyDescent="0.2">
      <c r="A381" s="1356"/>
      <c r="B381" s="1357"/>
      <c r="C381" s="1356"/>
      <c r="D381" s="1358"/>
      <c r="E381" s="1358"/>
      <c r="F381" s="1356"/>
      <c r="G381" s="1356"/>
      <c r="H381" s="1356"/>
      <c r="I381" s="1360"/>
      <c r="J381" s="1360"/>
      <c r="K381" s="1361"/>
      <c r="L381" s="1361"/>
      <c r="M381" s="1358"/>
      <c r="N381" s="1358"/>
      <c r="O381" s="1358"/>
      <c r="P381" s="1358"/>
      <c r="Q381" s="1356"/>
      <c r="R381" s="1356"/>
      <c r="U381" s="1358"/>
      <c r="V381" s="1356"/>
      <c r="W381" s="1356"/>
      <c r="X381" s="1356"/>
      <c r="Y381" s="1356"/>
      <c r="Z381" s="1356"/>
      <c r="AA381" s="1356"/>
      <c r="AB381" s="1356"/>
      <c r="AC381" s="13"/>
      <c r="AD381" s="1356"/>
      <c r="AE381" s="1356"/>
      <c r="AF381" s="1356"/>
    </row>
    <row r="382" spans="1:32" x14ac:dyDescent="0.2">
      <c r="A382" s="1356"/>
      <c r="B382" s="1357"/>
      <c r="C382" s="1356"/>
      <c r="D382" s="1358"/>
      <c r="E382" s="1358"/>
      <c r="F382" s="1356"/>
      <c r="G382" s="1356"/>
      <c r="H382" s="1356"/>
      <c r="I382" s="1360"/>
      <c r="J382" s="1360"/>
      <c r="K382" s="1361"/>
      <c r="L382" s="1361"/>
      <c r="M382" s="1358"/>
      <c r="N382" s="1358"/>
      <c r="O382" s="1358"/>
      <c r="P382" s="1358"/>
      <c r="Q382" s="1356"/>
      <c r="R382" s="1356"/>
      <c r="U382" s="1358"/>
      <c r="V382" s="1356"/>
      <c r="W382" s="1356"/>
      <c r="X382" s="1356"/>
      <c r="Y382" s="1356"/>
      <c r="Z382" s="1356"/>
      <c r="AA382" s="1356"/>
      <c r="AB382" s="1356"/>
      <c r="AC382" s="13"/>
      <c r="AD382" s="1356"/>
      <c r="AE382" s="1356"/>
      <c r="AF382" s="1356"/>
    </row>
    <row r="383" spans="1:32" x14ac:dyDescent="0.2">
      <c r="A383" s="1356"/>
      <c r="B383" s="1357"/>
      <c r="C383" s="1356"/>
      <c r="D383" s="1358"/>
      <c r="E383" s="1358"/>
      <c r="F383" s="1356"/>
      <c r="G383" s="1356"/>
      <c r="H383" s="1356"/>
      <c r="I383" s="1360"/>
      <c r="J383" s="1360"/>
      <c r="K383" s="1361"/>
      <c r="L383" s="1361"/>
      <c r="M383" s="1358"/>
      <c r="N383" s="1358"/>
      <c r="O383" s="1358"/>
      <c r="P383" s="1358"/>
      <c r="Q383" s="1356"/>
      <c r="R383" s="1356"/>
      <c r="U383" s="1358"/>
      <c r="V383" s="1356"/>
      <c r="W383" s="1356"/>
      <c r="X383" s="1356"/>
      <c r="Y383" s="1356"/>
      <c r="Z383" s="1356"/>
      <c r="AA383" s="1356"/>
      <c r="AB383" s="1356"/>
      <c r="AC383" s="13"/>
      <c r="AD383" s="1356"/>
      <c r="AE383" s="1356"/>
      <c r="AF383" s="1356"/>
    </row>
    <row r="384" spans="1:32" x14ac:dyDescent="0.2">
      <c r="A384" s="1356"/>
      <c r="B384" s="1357"/>
      <c r="C384" s="1356"/>
      <c r="D384" s="1358"/>
      <c r="E384" s="1358"/>
      <c r="F384" s="1356"/>
      <c r="G384" s="1356"/>
      <c r="H384" s="1356"/>
      <c r="I384" s="1360"/>
      <c r="J384" s="1360"/>
      <c r="K384" s="1361"/>
      <c r="L384" s="1361"/>
      <c r="M384" s="1358"/>
      <c r="N384" s="1358"/>
      <c r="O384" s="1358"/>
      <c r="P384" s="1358"/>
      <c r="Q384" s="1356"/>
      <c r="R384" s="1356"/>
      <c r="U384" s="1358"/>
      <c r="V384" s="1356"/>
      <c r="W384" s="1356"/>
      <c r="X384" s="1356"/>
      <c r="Y384" s="1356"/>
      <c r="Z384" s="1356"/>
      <c r="AA384" s="1356"/>
      <c r="AB384" s="1356"/>
      <c r="AC384" s="13"/>
      <c r="AD384" s="1356"/>
      <c r="AE384" s="1356"/>
      <c r="AF384" s="1356"/>
    </row>
    <row r="385" spans="1:32" x14ac:dyDescent="0.2">
      <c r="A385" s="1356"/>
      <c r="B385" s="1357"/>
      <c r="C385" s="1356"/>
      <c r="D385" s="1358"/>
      <c r="E385" s="1358"/>
      <c r="F385" s="1356"/>
      <c r="G385" s="1356"/>
      <c r="H385" s="1356"/>
      <c r="I385" s="1360"/>
      <c r="J385" s="1360"/>
      <c r="K385" s="1361"/>
      <c r="L385" s="1361"/>
      <c r="M385" s="1358"/>
      <c r="N385" s="1358"/>
      <c r="O385" s="1358"/>
      <c r="P385" s="1358"/>
      <c r="Q385" s="1356"/>
      <c r="R385" s="1356"/>
      <c r="U385" s="1358"/>
      <c r="V385" s="1356"/>
      <c r="W385" s="1356"/>
      <c r="X385" s="1356"/>
      <c r="Y385" s="1356"/>
      <c r="Z385" s="1356"/>
      <c r="AA385" s="1356"/>
      <c r="AB385" s="1356"/>
      <c r="AC385" s="13"/>
      <c r="AD385" s="1356"/>
      <c r="AE385" s="1356"/>
      <c r="AF385" s="1356"/>
    </row>
    <row r="386" spans="1:32" x14ac:dyDescent="0.2">
      <c r="A386" s="1356"/>
      <c r="B386" s="1357"/>
      <c r="C386" s="1356"/>
      <c r="D386" s="1358"/>
      <c r="E386" s="1358"/>
      <c r="F386" s="1356"/>
      <c r="G386" s="1356"/>
      <c r="H386" s="1356"/>
      <c r="I386" s="1360"/>
      <c r="J386" s="1360"/>
      <c r="K386" s="1361"/>
      <c r="L386" s="1361"/>
      <c r="M386" s="1358"/>
      <c r="N386" s="1358"/>
      <c r="O386" s="1358"/>
      <c r="P386" s="1358"/>
      <c r="Q386" s="1356"/>
      <c r="R386" s="1356"/>
      <c r="U386" s="1358"/>
      <c r="V386" s="1356"/>
      <c r="W386" s="1356"/>
      <c r="X386" s="1356"/>
      <c r="Y386" s="1356"/>
      <c r="Z386" s="1356"/>
      <c r="AA386" s="1356"/>
      <c r="AB386" s="1356"/>
      <c r="AC386" s="13"/>
      <c r="AD386" s="1356"/>
      <c r="AE386" s="1356"/>
      <c r="AF386" s="1356"/>
    </row>
    <row r="387" spans="1:32" x14ac:dyDescent="0.2">
      <c r="A387" s="1356"/>
      <c r="B387" s="1357"/>
      <c r="C387" s="1356"/>
      <c r="D387" s="1358"/>
      <c r="E387" s="1358"/>
      <c r="F387" s="1356"/>
      <c r="G387" s="1356"/>
      <c r="H387" s="1356"/>
      <c r="I387" s="1360"/>
      <c r="J387" s="1360"/>
      <c r="K387" s="1361"/>
      <c r="L387" s="1361"/>
      <c r="M387" s="1358"/>
      <c r="N387" s="1358"/>
      <c r="O387" s="1358"/>
      <c r="P387" s="1358"/>
      <c r="Q387" s="1356"/>
      <c r="R387" s="1356"/>
      <c r="U387" s="1358"/>
      <c r="V387" s="1356"/>
      <c r="W387" s="1356"/>
      <c r="X387" s="1356"/>
      <c r="Y387" s="1356"/>
      <c r="Z387" s="1356"/>
      <c r="AA387" s="1356"/>
      <c r="AB387" s="1356"/>
      <c r="AC387" s="13"/>
      <c r="AD387" s="1356"/>
      <c r="AE387" s="1356"/>
      <c r="AF387" s="1356"/>
    </row>
    <row r="388" spans="1:32" x14ac:dyDescent="0.2">
      <c r="A388" s="1356"/>
      <c r="B388" s="1357"/>
      <c r="C388" s="1356"/>
      <c r="D388" s="1358"/>
      <c r="E388" s="1358"/>
      <c r="F388" s="1356"/>
      <c r="G388" s="1356"/>
      <c r="H388" s="1356"/>
      <c r="I388" s="1360"/>
      <c r="J388" s="1360"/>
      <c r="K388" s="1361"/>
      <c r="L388" s="1361"/>
      <c r="M388" s="1358"/>
      <c r="N388" s="1358"/>
      <c r="O388" s="1358"/>
      <c r="P388" s="1358"/>
      <c r="Q388" s="1356"/>
      <c r="R388" s="1356"/>
      <c r="U388" s="1358"/>
      <c r="V388" s="1356"/>
      <c r="W388" s="1356"/>
      <c r="X388" s="1356"/>
      <c r="Y388" s="1356"/>
      <c r="Z388" s="1356"/>
      <c r="AA388" s="1356"/>
      <c r="AB388" s="1356"/>
      <c r="AC388" s="13"/>
      <c r="AD388" s="1356"/>
      <c r="AE388" s="1356"/>
      <c r="AF388" s="1356"/>
    </row>
    <row r="389" spans="1:32" x14ac:dyDescent="0.2">
      <c r="A389" s="1356"/>
      <c r="B389" s="1357"/>
      <c r="C389" s="1356"/>
      <c r="D389" s="1358"/>
      <c r="E389" s="1358"/>
      <c r="F389" s="1356"/>
      <c r="G389" s="1356"/>
      <c r="H389" s="1356"/>
      <c r="I389" s="1360"/>
      <c r="J389" s="1360"/>
      <c r="K389" s="1361"/>
      <c r="L389" s="1361"/>
      <c r="M389" s="1358"/>
      <c r="N389" s="1358"/>
      <c r="O389" s="1358"/>
      <c r="P389" s="1358"/>
      <c r="Q389" s="1356"/>
      <c r="R389" s="1356"/>
      <c r="U389" s="1358"/>
      <c r="V389" s="1356"/>
      <c r="W389" s="1356"/>
      <c r="X389" s="1356"/>
      <c r="Y389" s="1356"/>
      <c r="Z389" s="1356"/>
      <c r="AA389" s="1356"/>
      <c r="AB389" s="1356"/>
      <c r="AC389" s="13"/>
      <c r="AD389" s="1356"/>
      <c r="AE389" s="1356"/>
      <c r="AF389" s="1356"/>
    </row>
    <row r="390" spans="1:32" x14ac:dyDescent="0.2">
      <c r="A390" s="1356"/>
      <c r="B390" s="1357"/>
      <c r="C390" s="1356"/>
      <c r="D390" s="1358"/>
      <c r="E390" s="1358"/>
      <c r="F390" s="1356"/>
      <c r="G390" s="1356"/>
      <c r="H390" s="1356"/>
      <c r="I390" s="1360"/>
      <c r="J390" s="1360"/>
      <c r="K390" s="1361"/>
      <c r="L390" s="1361"/>
      <c r="M390" s="1358"/>
      <c r="N390" s="1358"/>
      <c r="O390" s="1358"/>
      <c r="P390" s="1358"/>
      <c r="Q390" s="1356"/>
      <c r="R390" s="1356"/>
      <c r="U390" s="1358"/>
      <c r="V390" s="1356"/>
      <c r="W390" s="1356"/>
      <c r="X390" s="1356"/>
      <c r="Y390" s="1356"/>
      <c r="Z390" s="1356"/>
      <c r="AA390" s="1356"/>
      <c r="AB390" s="1356"/>
      <c r="AC390" s="13"/>
      <c r="AD390" s="1356"/>
      <c r="AE390" s="1356"/>
      <c r="AF390" s="1356"/>
    </row>
    <row r="391" spans="1:32" x14ac:dyDescent="0.2">
      <c r="A391" s="1356"/>
      <c r="B391" s="1357"/>
      <c r="C391" s="1356"/>
      <c r="D391" s="1358"/>
      <c r="E391" s="1358"/>
      <c r="F391" s="1356"/>
      <c r="G391" s="1356"/>
      <c r="H391" s="1356"/>
      <c r="I391" s="1360"/>
      <c r="J391" s="1360"/>
      <c r="K391" s="1361"/>
      <c r="L391" s="1361"/>
      <c r="M391" s="1358"/>
      <c r="N391" s="1358"/>
      <c r="O391" s="1358"/>
      <c r="P391" s="1358"/>
      <c r="Q391" s="1356"/>
      <c r="R391" s="1356"/>
      <c r="U391" s="1358"/>
      <c r="V391" s="1356"/>
      <c r="W391" s="1356"/>
      <c r="X391" s="1356"/>
      <c r="Y391" s="1356"/>
      <c r="Z391" s="1356"/>
      <c r="AA391" s="1356"/>
      <c r="AB391" s="1356"/>
      <c r="AC391" s="13"/>
      <c r="AD391" s="1356"/>
      <c r="AE391" s="1356"/>
      <c r="AF391" s="1356"/>
    </row>
    <row r="392" spans="1:32" x14ac:dyDescent="0.2">
      <c r="A392" s="1356"/>
      <c r="B392" s="1357"/>
      <c r="C392" s="1356"/>
      <c r="D392" s="1358"/>
      <c r="E392" s="1358"/>
      <c r="F392" s="1356"/>
      <c r="G392" s="1356"/>
      <c r="H392" s="1356"/>
      <c r="I392" s="1360"/>
      <c r="J392" s="1360"/>
      <c r="K392" s="1361"/>
      <c r="L392" s="1361"/>
      <c r="M392" s="1358"/>
      <c r="N392" s="1358"/>
      <c r="O392" s="1358"/>
      <c r="P392" s="1358"/>
      <c r="Q392" s="1356"/>
      <c r="R392" s="1356"/>
      <c r="U392" s="1358"/>
      <c r="V392" s="1356"/>
      <c r="W392" s="1356"/>
      <c r="X392" s="1356"/>
      <c r="Y392" s="1356"/>
      <c r="Z392" s="1356"/>
      <c r="AA392" s="1356"/>
      <c r="AB392" s="1356"/>
      <c r="AC392" s="13"/>
      <c r="AD392" s="1356"/>
      <c r="AE392" s="1356"/>
      <c r="AF392" s="1356"/>
    </row>
    <row r="393" spans="1:32" x14ac:dyDescent="0.2">
      <c r="A393" s="1356"/>
      <c r="B393" s="1357"/>
      <c r="C393" s="1356"/>
      <c r="D393" s="1358"/>
      <c r="E393" s="1358"/>
      <c r="F393" s="1356"/>
      <c r="G393" s="1356"/>
      <c r="H393" s="1356"/>
      <c r="I393" s="1360"/>
      <c r="J393" s="1360"/>
      <c r="K393" s="1361"/>
      <c r="L393" s="1361"/>
      <c r="M393" s="1358"/>
      <c r="N393" s="1358"/>
      <c r="O393" s="1358"/>
      <c r="P393" s="1358"/>
      <c r="Q393" s="1356"/>
      <c r="R393" s="1356"/>
      <c r="U393" s="1358"/>
      <c r="V393" s="1356"/>
      <c r="W393" s="1356"/>
      <c r="X393" s="1356"/>
      <c r="Y393" s="1356"/>
      <c r="Z393" s="1356"/>
      <c r="AA393" s="1356"/>
      <c r="AB393" s="1356"/>
      <c r="AC393" s="13"/>
      <c r="AD393" s="1356"/>
      <c r="AE393" s="1356"/>
      <c r="AF393" s="1356"/>
    </row>
    <row r="394" spans="1:32" x14ac:dyDescent="0.2">
      <c r="A394" s="1356"/>
      <c r="B394" s="1357"/>
      <c r="C394" s="1356"/>
      <c r="D394" s="1358"/>
      <c r="E394" s="1358"/>
      <c r="F394" s="1356"/>
      <c r="G394" s="1356"/>
      <c r="H394" s="1356"/>
      <c r="I394" s="1360"/>
      <c r="J394" s="1360"/>
      <c r="K394" s="1361"/>
      <c r="L394" s="1361"/>
      <c r="M394" s="1358"/>
      <c r="N394" s="1358"/>
      <c r="O394" s="1358"/>
      <c r="P394" s="1358"/>
      <c r="Q394" s="1356"/>
      <c r="R394" s="1356"/>
      <c r="U394" s="1358"/>
      <c r="V394" s="1356"/>
      <c r="W394" s="1356"/>
      <c r="X394" s="1356"/>
      <c r="Y394" s="1356"/>
      <c r="Z394" s="1356"/>
      <c r="AA394" s="1356"/>
      <c r="AB394" s="1356"/>
      <c r="AC394" s="13"/>
      <c r="AD394" s="1356"/>
      <c r="AE394" s="1356"/>
      <c r="AF394" s="1356"/>
    </row>
    <row r="395" spans="1:32" x14ac:dyDescent="0.2">
      <c r="A395" s="1356"/>
      <c r="B395" s="1357"/>
      <c r="C395" s="1356"/>
      <c r="D395" s="1358"/>
      <c r="E395" s="1358"/>
      <c r="F395" s="1356"/>
      <c r="G395" s="1356"/>
      <c r="H395" s="1356"/>
      <c r="I395" s="1360"/>
      <c r="J395" s="1360"/>
      <c r="K395" s="1361"/>
      <c r="L395" s="1361"/>
      <c r="M395" s="1358"/>
      <c r="N395" s="1358"/>
      <c r="O395" s="1358"/>
      <c r="P395" s="1358"/>
      <c r="Q395" s="1356"/>
      <c r="R395" s="1356"/>
      <c r="U395" s="1358"/>
      <c r="V395" s="1356"/>
      <c r="W395" s="1356"/>
      <c r="X395" s="1356"/>
      <c r="Y395" s="1356"/>
      <c r="Z395" s="1356"/>
      <c r="AA395" s="1356"/>
      <c r="AB395" s="1356"/>
      <c r="AC395" s="13"/>
      <c r="AD395" s="1356"/>
      <c r="AE395" s="1356"/>
      <c r="AF395" s="1356"/>
    </row>
    <row r="396" spans="1:32" x14ac:dyDescent="0.2">
      <c r="A396" s="1356"/>
      <c r="B396" s="1357"/>
      <c r="C396" s="1356"/>
      <c r="D396" s="1358"/>
      <c r="E396" s="1358"/>
      <c r="F396" s="1356"/>
      <c r="G396" s="1356"/>
      <c r="H396" s="1356"/>
      <c r="I396" s="1360"/>
      <c r="J396" s="1360"/>
      <c r="K396" s="1361"/>
      <c r="L396" s="1361"/>
      <c r="M396" s="1358"/>
      <c r="N396" s="1358"/>
      <c r="O396" s="1358"/>
      <c r="P396" s="1358"/>
      <c r="Q396" s="1356"/>
      <c r="R396" s="1356"/>
      <c r="U396" s="1358"/>
      <c r="V396" s="1356"/>
      <c r="W396" s="1356"/>
      <c r="X396" s="1356"/>
      <c r="Y396" s="1356"/>
      <c r="Z396" s="1356"/>
      <c r="AA396" s="1356"/>
      <c r="AB396" s="1356"/>
      <c r="AC396" s="13"/>
      <c r="AD396" s="1356"/>
      <c r="AE396" s="1356"/>
      <c r="AF396" s="1356"/>
    </row>
    <row r="397" spans="1:32" x14ac:dyDescent="0.2">
      <c r="A397" s="1356"/>
      <c r="B397" s="1357"/>
      <c r="C397" s="1356"/>
      <c r="D397" s="1358"/>
      <c r="E397" s="1358"/>
      <c r="F397" s="1356"/>
      <c r="G397" s="1356"/>
      <c r="H397" s="1356"/>
      <c r="I397" s="1360"/>
      <c r="J397" s="1360"/>
      <c r="K397" s="1361"/>
      <c r="L397" s="1361"/>
      <c r="M397" s="1358"/>
      <c r="N397" s="1358"/>
      <c r="O397" s="1358"/>
      <c r="P397" s="1358"/>
      <c r="Q397" s="1356"/>
      <c r="R397" s="1356"/>
      <c r="U397" s="1358"/>
      <c r="V397" s="1356"/>
      <c r="W397" s="1356"/>
      <c r="X397" s="1356"/>
      <c r="Y397" s="1356"/>
      <c r="Z397" s="1356"/>
      <c r="AA397" s="1356"/>
      <c r="AB397" s="1356"/>
      <c r="AC397" s="13"/>
      <c r="AD397" s="1356"/>
      <c r="AE397" s="1356"/>
      <c r="AF397" s="1356"/>
    </row>
    <row r="398" spans="1:32" x14ac:dyDescent="0.2">
      <c r="A398" s="1356"/>
      <c r="B398" s="1357"/>
      <c r="C398" s="1356"/>
      <c r="D398" s="1358"/>
      <c r="E398" s="1358"/>
      <c r="F398" s="1356"/>
      <c r="G398" s="1356"/>
      <c r="H398" s="1356"/>
      <c r="I398" s="1360"/>
      <c r="J398" s="1360"/>
      <c r="K398" s="1361"/>
      <c r="L398" s="1361"/>
      <c r="M398" s="1358"/>
      <c r="N398" s="1358"/>
      <c r="O398" s="1358"/>
      <c r="P398" s="1358"/>
      <c r="Q398" s="1356"/>
      <c r="R398" s="1356"/>
      <c r="U398" s="1358"/>
      <c r="V398" s="1356"/>
      <c r="W398" s="1356"/>
      <c r="X398" s="1356"/>
      <c r="Y398" s="1356"/>
      <c r="Z398" s="1356"/>
      <c r="AA398" s="1356"/>
      <c r="AB398" s="1356"/>
      <c r="AC398" s="13"/>
      <c r="AD398" s="1356"/>
      <c r="AE398" s="1356"/>
      <c r="AF398" s="1356"/>
    </row>
    <row r="399" spans="1:32" x14ac:dyDescent="0.2">
      <c r="A399" s="1356"/>
      <c r="B399" s="1357"/>
      <c r="C399" s="1356"/>
      <c r="D399" s="1358"/>
      <c r="E399" s="1358"/>
      <c r="F399" s="1356"/>
      <c r="G399" s="1356"/>
      <c r="H399" s="1356"/>
      <c r="I399" s="1360"/>
      <c r="J399" s="1360"/>
      <c r="K399" s="1361"/>
      <c r="L399" s="1361"/>
      <c r="M399" s="1358"/>
      <c r="N399" s="1358"/>
      <c r="O399" s="1358"/>
      <c r="P399" s="1358"/>
      <c r="Q399" s="1356"/>
      <c r="R399" s="1356"/>
      <c r="U399" s="1358"/>
      <c r="V399" s="1356"/>
      <c r="W399" s="1356"/>
      <c r="X399" s="1356"/>
      <c r="Y399" s="1356"/>
      <c r="Z399" s="1356"/>
      <c r="AA399" s="1356"/>
      <c r="AB399" s="1356"/>
      <c r="AC399" s="13"/>
      <c r="AD399" s="1356"/>
      <c r="AE399" s="1356"/>
      <c r="AF399" s="1356"/>
    </row>
    <row r="400" spans="1:32" x14ac:dyDescent="0.2">
      <c r="A400" s="1356"/>
      <c r="B400" s="1357"/>
      <c r="C400" s="1356"/>
      <c r="D400" s="1358"/>
      <c r="E400" s="1358"/>
      <c r="F400" s="1356"/>
      <c r="G400" s="1356"/>
      <c r="H400" s="1356"/>
      <c r="I400" s="1360"/>
      <c r="J400" s="1360"/>
      <c r="K400" s="1361"/>
      <c r="L400" s="1361"/>
      <c r="M400" s="1358"/>
      <c r="N400" s="1358"/>
      <c r="O400" s="1358"/>
      <c r="P400" s="1358"/>
      <c r="Q400" s="1356"/>
      <c r="R400" s="1356"/>
      <c r="U400" s="1358"/>
      <c r="V400" s="1356"/>
      <c r="W400" s="1356"/>
      <c r="X400" s="1356"/>
      <c r="Y400" s="1356"/>
      <c r="Z400" s="1356"/>
      <c r="AA400" s="1356"/>
      <c r="AB400" s="1356"/>
      <c r="AC400" s="13"/>
      <c r="AD400" s="1356"/>
      <c r="AE400" s="1356"/>
      <c r="AF400" s="1356"/>
    </row>
    <row r="401" spans="1:32" x14ac:dyDescent="0.2">
      <c r="A401" s="1356"/>
      <c r="B401" s="1357"/>
      <c r="C401" s="1356"/>
      <c r="D401" s="1358"/>
      <c r="E401" s="1358"/>
      <c r="F401" s="1356"/>
      <c r="G401" s="1356"/>
      <c r="H401" s="1356"/>
      <c r="I401" s="1360"/>
      <c r="J401" s="1360"/>
      <c r="K401" s="1361"/>
      <c r="L401" s="1361"/>
      <c r="M401" s="1358"/>
      <c r="N401" s="1358"/>
      <c r="O401" s="1358"/>
      <c r="P401" s="1358"/>
      <c r="Q401" s="1356"/>
      <c r="R401" s="1356"/>
      <c r="U401" s="1358"/>
      <c r="V401" s="1356"/>
      <c r="W401" s="1356"/>
      <c r="X401" s="1356"/>
      <c r="Y401" s="1356"/>
      <c r="Z401" s="1356"/>
      <c r="AA401" s="1356"/>
      <c r="AB401" s="1356"/>
      <c r="AC401" s="13"/>
      <c r="AD401" s="1356"/>
      <c r="AE401" s="1356"/>
      <c r="AF401" s="1356"/>
    </row>
    <row r="402" spans="1:32" x14ac:dyDescent="0.2">
      <c r="A402" s="1356"/>
      <c r="B402" s="1357"/>
      <c r="C402" s="1356"/>
      <c r="D402" s="1358"/>
      <c r="E402" s="1358"/>
      <c r="F402" s="1356"/>
      <c r="G402" s="1356"/>
      <c r="H402" s="1356"/>
      <c r="I402" s="1360"/>
      <c r="J402" s="1360"/>
      <c r="K402" s="1361"/>
      <c r="L402" s="1361"/>
      <c r="M402" s="1358"/>
      <c r="N402" s="1358"/>
      <c r="O402" s="1358"/>
      <c r="P402" s="1358"/>
      <c r="Q402" s="1356"/>
      <c r="R402" s="1356"/>
      <c r="U402" s="1358"/>
      <c r="V402" s="1356"/>
      <c r="W402" s="1356"/>
      <c r="X402" s="1356"/>
      <c r="Y402" s="1356"/>
      <c r="Z402" s="1356"/>
      <c r="AA402" s="1356"/>
      <c r="AB402" s="1356"/>
      <c r="AC402" s="13"/>
      <c r="AD402" s="1356"/>
      <c r="AE402" s="1356"/>
      <c r="AF402" s="1356"/>
    </row>
    <row r="403" spans="1:32" x14ac:dyDescent="0.2">
      <c r="A403" s="1356"/>
      <c r="B403" s="1357"/>
      <c r="C403" s="1356"/>
      <c r="D403" s="1358"/>
      <c r="E403" s="1358"/>
      <c r="F403" s="1356"/>
      <c r="G403" s="1356"/>
      <c r="H403" s="1356"/>
      <c r="I403" s="1360"/>
      <c r="J403" s="1360"/>
      <c r="K403" s="1361"/>
      <c r="L403" s="1361"/>
      <c r="M403" s="1358"/>
      <c r="N403" s="1358"/>
      <c r="O403" s="1358"/>
      <c r="P403" s="1358"/>
      <c r="Q403" s="1356"/>
      <c r="R403" s="1356"/>
      <c r="U403" s="1358"/>
      <c r="V403" s="1356"/>
      <c r="W403" s="1356"/>
      <c r="X403" s="1356"/>
      <c r="Y403" s="1356"/>
      <c r="Z403" s="1356"/>
      <c r="AA403" s="1356"/>
      <c r="AB403" s="1356"/>
      <c r="AC403" s="13"/>
      <c r="AD403" s="1356"/>
      <c r="AE403" s="1356"/>
      <c r="AF403" s="1356"/>
    </row>
    <row r="404" spans="1:32" x14ac:dyDescent="0.2">
      <c r="A404" s="1356"/>
      <c r="B404" s="1357"/>
      <c r="C404" s="1356"/>
      <c r="D404" s="1358"/>
      <c r="E404" s="1358"/>
      <c r="F404" s="1356"/>
      <c r="G404" s="1356"/>
      <c r="H404" s="1356"/>
      <c r="I404" s="1360"/>
      <c r="J404" s="1360"/>
      <c r="K404" s="1361"/>
      <c r="L404" s="1361"/>
      <c r="M404" s="1358"/>
      <c r="N404" s="1358"/>
      <c r="O404" s="1358"/>
      <c r="P404" s="1358"/>
      <c r="Q404" s="1356"/>
      <c r="R404" s="1356"/>
      <c r="U404" s="1358"/>
      <c r="V404" s="1356"/>
      <c r="W404" s="1356"/>
      <c r="X404" s="1356"/>
      <c r="Y404" s="1356"/>
      <c r="Z404" s="1356"/>
      <c r="AA404" s="1356"/>
      <c r="AB404" s="1356"/>
      <c r="AC404" s="13"/>
      <c r="AD404" s="1356"/>
      <c r="AE404" s="1356"/>
      <c r="AF404" s="1356"/>
    </row>
    <row r="405" spans="1:32" x14ac:dyDescent="0.2">
      <c r="A405" s="1356"/>
      <c r="B405" s="1357"/>
      <c r="C405" s="1356"/>
      <c r="D405" s="1358"/>
      <c r="E405" s="1358"/>
      <c r="F405" s="1356"/>
      <c r="G405" s="1356"/>
      <c r="H405" s="1356"/>
      <c r="I405" s="1360"/>
      <c r="J405" s="1360"/>
      <c r="K405" s="1361"/>
      <c r="L405" s="1361"/>
      <c r="M405" s="1358"/>
      <c r="N405" s="1358"/>
      <c r="O405" s="1358"/>
      <c r="P405" s="1358"/>
      <c r="Q405" s="1356"/>
      <c r="R405" s="1356"/>
      <c r="U405" s="1358"/>
      <c r="V405" s="1356"/>
      <c r="W405" s="1356"/>
      <c r="X405" s="1356"/>
      <c r="Y405" s="1356"/>
      <c r="Z405" s="1356"/>
      <c r="AA405" s="1356"/>
      <c r="AB405" s="1356"/>
      <c r="AC405" s="13"/>
      <c r="AD405" s="1356"/>
      <c r="AE405" s="1356"/>
      <c r="AF405" s="1356"/>
    </row>
    <row r="406" spans="1:32" x14ac:dyDescent="0.2">
      <c r="A406" s="1356"/>
      <c r="B406" s="1357"/>
      <c r="C406" s="1356"/>
      <c r="D406" s="1358"/>
      <c r="E406" s="1358"/>
      <c r="F406" s="1356"/>
      <c r="G406" s="1356"/>
      <c r="H406" s="1356"/>
      <c r="I406" s="1360"/>
      <c r="J406" s="1360"/>
      <c r="K406" s="1361"/>
      <c r="L406" s="1361"/>
      <c r="M406" s="1358"/>
      <c r="N406" s="1358"/>
      <c r="O406" s="1358"/>
      <c r="P406" s="1358"/>
      <c r="Q406" s="1356"/>
      <c r="R406" s="1356"/>
      <c r="U406" s="1358"/>
      <c r="V406" s="1356"/>
      <c r="W406" s="1356"/>
      <c r="X406" s="1356"/>
      <c r="Y406" s="1356"/>
      <c r="Z406" s="1356"/>
      <c r="AA406" s="1356"/>
      <c r="AB406" s="1356"/>
      <c r="AC406" s="13"/>
      <c r="AD406" s="1356"/>
      <c r="AE406" s="1356"/>
      <c r="AF406" s="1356"/>
    </row>
    <row r="407" spans="1:32" x14ac:dyDescent="0.2">
      <c r="A407" s="1356"/>
      <c r="B407" s="1357"/>
      <c r="C407" s="1356"/>
      <c r="D407" s="1358"/>
      <c r="E407" s="1358"/>
      <c r="F407" s="1356"/>
      <c r="G407" s="1356"/>
      <c r="H407" s="1356"/>
      <c r="I407" s="1360"/>
      <c r="J407" s="1360"/>
      <c r="K407" s="1361"/>
      <c r="L407" s="1361"/>
      <c r="M407" s="1358"/>
      <c r="N407" s="1358"/>
      <c r="O407" s="1358"/>
      <c r="P407" s="1358"/>
      <c r="Q407" s="1356"/>
      <c r="R407" s="1356"/>
      <c r="U407" s="1358"/>
      <c r="V407" s="1356"/>
      <c r="W407" s="1356"/>
      <c r="X407" s="1356"/>
      <c r="Y407" s="1356"/>
      <c r="Z407" s="1356"/>
      <c r="AA407" s="1356"/>
      <c r="AB407" s="1356"/>
      <c r="AC407" s="13"/>
      <c r="AD407" s="1356"/>
      <c r="AE407" s="1356"/>
      <c r="AF407" s="1356"/>
    </row>
    <row r="408" spans="1:32" x14ac:dyDescent="0.2">
      <c r="A408" s="1356"/>
      <c r="B408" s="1357"/>
      <c r="C408" s="1356"/>
      <c r="D408" s="1358"/>
      <c r="E408" s="1358"/>
      <c r="F408" s="1356"/>
      <c r="G408" s="1356"/>
      <c r="H408" s="1356"/>
      <c r="I408" s="1360"/>
      <c r="J408" s="1360"/>
      <c r="K408" s="1361"/>
      <c r="L408" s="1361"/>
      <c r="M408" s="1358"/>
      <c r="N408" s="1358"/>
      <c r="O408" s="1358"/>
      <c r="P408" s="1358"/>
      <c r="Q408" s="1356"/>
      <c r="R408" s="1356"/>
      <c r="U408" s="1358"/>
      <c r="V408" s="1356"/>
      <c r="W408" s="1356"/>
      <c r="X408" s="1356"/>
      <c r="Y408" s="1356"/>
      <c r="Z408" s="1356"/>
      <c r="AA408" s="1356"/>
      <c r="AB408" s="1356"/>
      <c r="AC408" s="13"/>
      <c r="AD408" s="1356"/>
      <c r="AE408" s="1356"/>
      <c r="AF408" s="1356"/>
    </row>
    <row r="409" spans="1:32" x14ac:dyDescent="0.2">
      <c r="A409" s="1356"/>
      <c r="B409" s="1357"/>
      <c r="C409" s="1356"/>
      <c r="D409" s="1358"/>
      <c r="E409" s="1358"/>
      <c r="F409" s="1356"/>
      <c r="G409" s="1356"/>
      <c r="H409" s="1356"/>
      <c r="I409" s="1360"/>
      <c r="J409" s="1360"/>
      <c r="K409" s="1361"/>
      <c r="L409" s="1361"/>
      <c r="M409" s="1358"/>
      <c r="N409" s="1358"/>
      <c r="O409" s="1358"/>
      <c r="P409" s="1358"/>
      <c r="Q409" s="1356"/>
      <c r="R409" s="1356"/>
      <c r="U409" s="1358"/>
      <c r="V409" s="1356"/>
      <c r="W409" s="1356"/>
      <c r="X409" s="1356"/>
      <c r="Y409" s="1356"/>
      <c r="Z409" s="1356"/>
      <c r="AA409" s="1356"/>
      <c r="AB409" s="1356"/>
      <c r="AC409" s="13"/>
      <c r="AD409" s="1356"/>
      <c r="AE409" s="1356"/>
      <c r="AF409" s="1356"/>
    </row>
    <row r="410" spans="1:32" x14ac:dyDescent="0.2">
      <c r="A410" s="1356"/>
      <c r="B410" s="1357"/>
      <c r="C410" s="1356"/>
      <c r="D410" s="1358"/>
      <c r="E410" s="1358"/>
      <c r="F410" s="1356"/>
      <c r="G410" s="1356"/>
      <c r="H410" s="1356"/>
      <c r="I410" s="1360"/>
      <c r="J410" s="1360"/>
      <c r="K410" s="1361"/>
      <c r="L410" s="1361"/>
      <c r="M410" s="1358"/>
      <c r="N410" s="1358"/>
      <c r="O410" s="1358"/>
      <c r="P410" s="1358"/>
      <c r="Q410" s="1356"/>
      <c r="R410" s="1356"/>
      <c r="U410" s="1358"/>
      <c r="V410" s="1356"/>
      <c r="W410" s="1356"/>
      <c r="X410" s="1356"/>
      <c r="Y410" s="1356"/>
      <c r="Z410" s="1356"/>
      <c r="AA410" s="1356"/>
      <c r="AB410" s="1356"/>
      <c r="AC410" s="13"/>
      <c r="AD410" s="1356"/>
      <c r="AE410" s="1356"/>
      <c r="AF410" s="1356"/>
    </row>
    <row r="411" spans="1:32" x14ac:dyDescent="0.2">
      <c r="A411" s="1356"/>
      <c r="B411" s="1357"/>
      <c r="C411" s="1356"/>
      <c r="D411" s="1358"/>
      <c r="E411" s="1358"/>
      <c r="F411" s="1356"/>
      <c r="G411" s="1356"/>
      <c r="H411" s="1356"/>
      <c r="I411" s="1360"/>
      <c r="J411" s="1360"/>
      <c r="K411" s="1361"/>
      <c r="L411" s="1361"/>
      <c r="M411" s="1358"/>
      <c r="N411" s="1358"/>
      <c r="O411" s="1358"/>
      <c r="P411" s="1358"/>
      <c r="Q411" s="1356"/>
      <c r="R411" s="1356"/>
      <c r="U411" s="1358"/>
      <c r="V411" s="1356"/>
      <c r="W411" s="1356"/>
      <c r="X411" s="1356"/>
      <c r="Y411" s="1356"/>
      <c r="Z411" s="1356"/>
      <c r="AA411" s="1356"/>
      <c r="AB411" s="1356"/>
      <c r="AC411" s="13"/>
      <c r="AD411" s="1356"/>
      <c r="AE411" s="1356"/>
      <c r="AF411" s="1356"/>
    </row>
    <row r="412" spans="1:32" x14ac:dyDescent="0.2">
      <c r="A412" s="1356"/>
      <c r="B412" s="1357"/>
      <c r="C412" s="1356"/>
      <c r="D412" s="1358"/>
      <c r="E412" s="1358"/>
      <c r="F412" s="1356"/>
      <c r="G412" s="1356"/>
      <c r="H412" s="1356"/>
      <c r="I412" s="1360"/>
      <c r="J412" s="1360"/>
      <c r="K412" s="1361"/>
      <c r="L412" s="1361"/>
      <c r="M412" s="1358"/>
      <c r="N412" s="1358"/>
      <c r="O412" s="1358"/>
      <c r="P412" s="1358"/>
      <c r="Q412" s="1356"/>
      <c r="R412" s="1356"/>
      <c r="U412" s="1358"/>
      <c r="V412" s="1356"/>
      <c r="W412" s="1356"/>
      <c r="X412" s="1356"/>
      <c r="Y412" s="1356"/>
      <c r="Z412" s="1356"/>
      <c r="AA412" s="1356"/>
      <c r="AB412" s="1356"/>
      <c r="AC412" s="13"/>
      <c r="AD412" s="1356"/>
      <c r="AE412" s="1356"/>
      <c r="AF412" s="1356"/>
    </row>
    <row r="413" spans="1:32" x14ac:dyDescent="0.2">
      <c r="A413" s="1356"/>
      <c r="B413" s="1357"/>
      <c r="C413" s="1356"/>
      <c r="D413" s="1358"/>
      <c r="E413" s="1358"/>
      <c r="F413" s="1356"/>
      <c r="G413" s="1356"/>
      <c r="H413" s="1356"/>
      <c r="I413" s="1360"/>
      <c r="J413" s="1360"/>
      <c r="K413" s="1361"/>
      <c r="L413" s="1361"/>
      <c r="M413" s="1358"/>
      <c r="N413" s="1358"/>
      <c r="O413" s="1358"/>
      <c r="P413" s="1358"/>
      <c r="Q413" s="1356"/>
      <c r="R413" s="1356"/>
      <c r="U413" s="1358"/>
      <c r="V413" s="1356"/>
      <c r="W413" s="1356"/>
      <c r="X413" s="1356"/>
      <c r="Y413" s="1356"/>
      <c r="Z413" s="1356"/>
      <c r="AA413" s="1356"/>
      <c r="AB413" s="1356"/>
      <c r="AC413" s="13"/>
      <c r="AD413" s="1356"/>
      <c r="AE413" s="1356"/>
      <c r="AF413" s="1356"/>
    </row>
    <row r="414" spans="1:32" x14ac:dyDescent="0.2">
      <c r="A414" s="1356"/>
      <c r="B414" s="1357"/>
      <c r="C414" s="1356"/>
      <c r="D414" s="1358"/>
      <c r="E414" s="1358"/>
      <c r="F414" s="1356"/>
      <c r="G414" s="1356"/>
      <c r="H414" s="1356"/>
      <c r="I414" s="1360"/>
      <c r="J414" s="1360"/>
      <c r="K414" s="1361"/>
      <c r="L414" s="1361"/>
      <c r="M414" s="1358"/>
      <c r="N414" s="1358"/>
      <c r="O414" s="1358"/>
      <c r="P414" s="1358"/>
      <c r="Q414" s="1356"/>
      <c r="R414" s="1356"/>
      <c r="U414" s="1358"/>
      <c r="V414" s="1356"/>
      <c r="W414" s="1356"/>
      <c r="X414" s="1356"/>
      <c r="Y414" s="1356"/>
      <c r="Z414" s="1356"/>
      <c r="AA414" s="1356"/>
      <c r="AB414" s="1356"/>
      <c r="AC414" s="13"/>
      <c r="AD414" s="1356"/>
      <c r="AE414" s="1356"/>
      <c r="AF414" s="1356"/>
    </row>
    <row r="415" spans="1:32" x14ac:dyDescent="0.2">
      <c r="A415" s="1356"/>
      <c r="B415" s="1357"/>
      <c r="C415" s="1356"/>
      <c r="D415" s="1358"/>
      <c r="E415" s="1358"/>
      <c r="F415" s="1356"/>
      <c r="G415" s="1356"/>
      <c r="H415" s="1356"/>
      <c r="I415" s="1360"/>
      <c r="J415" s="1360"/>
      <c r="K415" s="1361"/>
      <c r="L415" s="1361"/>
      <c r="M415" s="1358"/>
      <c r="N415" s="1358"/>
      <c r="O415" s="1358"/>
      <c r="P415" s="1358"/>
      <c r="Q415" s="1356"/>
      <c r="R415" s="1356"/>
      <c r="U415" s="1358"/>
      <c r="V415" s="1356"/>
      <c r="W415" s="1356"/>
      <c r="X415" s="1356"/>
      <c r="Y415" s="1356"/>
      <c r="Z415" s="1356"/>
      <c r="AA415" s="1356"/>
      <c r="AB415" s="1356"/>
      <c r="AC415" s="13"/>
      <c r="AD415" s="1356"/>
      <c r="AE415" s="1356"/>
      <c r="AF415" s="1356"/>
    </row>
    <row r="416" spans="1:32" x14ac:dyDescent="0.2">
      <c r="A416" s="1356"/>
      <c r="B416" s="1357"/>
      <c r="C416" s="1356"/>
      <c r="D416" s="1358"/>
      <c r="E416" s="1358"/>
      <c r="F416" s="1356"/>
      <c r="G416" s="1356"/>
      <c r="H416" s="1356"/>
      <c r="I416" s="1360"/>
      <c r="J416" s="1360"/>
      <c r="K416" s="1361"/>
      <c r="L416" s="1361"/>
      <c r="M416" s="1358"/>
      <c r="N416" s="1358"/>
      <c r="O416" s="1358"/>
      <c r="P416" s="1358"/>
      <c r="Q416" s="1356"/>
      <c r="R416" s="1356"/>
      <c r="U416" s="1358"/>
      <c r="V416" s="1356"/>
      <c r="W416" s="1356"/>
      <c r="X416" s="1356"/>
      <c r="Y416" s="1356"/>
      <c r="Z416" s="1356"/>
      <c r="AA416" s="1356"/>
      <c r="AB416" s="1356"/>
      <c r="AC416" s="13"/>
      <c r="AD416" s="1356"/>
      <c r="AE416" s="1356"/>
      <c r="AF416" s="1356"/>
    </row>
    <row r="417" spans="1:32" x14ac:dyDescent="0.2">
      <c r="A417" s="1356"/>
      <c r="B417" s="1357"/>
      <c r="C417" s="1356"/>
      <c r="D417" s="1358"/>
      <c r="E417" s="1358"/>
      <c r="F417" s="1356"/>
      <c r="G417" s="1356"/>
      <c r="H417" s="1356"/>
      <c r="I417" s="1360"/>
      <c r="J417" s="1360"/>
      <c r="K417" s="1361"/>
      <c r="L417" s="1361"/>
      <c r="M417" s="1358"/>
      <c r="N417" s="1358"/>
      <c r="O417" s="1358"/>
      <c r="P417" s="1358"/>
      <c r="Q417" s="1356"/>
      <c r="R417" s="1356"/>
      <c r="U417" s="1358"/>
      <c r="V417" s="1356"/>
      <c r="W417" s="1356"/>
      <c r="X417" s="1356"/>
      <c r="Y417" s="1356"/>
      <c r="Z417" s="1356"/>
      <c r="AA417" s="1356"/>
      <c r="AB417" s="1356"/>
      <c r="AC417" s="13"/>
      <c r="AD417" s="1356"/>
      <c r="AE417" s="1356"/>
      <c r="AF417" s="1356"/>
    </row>
    <row r="418" spans="1:32" x14ac:dyDescent="0.2">
      <c r="A418" s="1356"/>
      <c r="B418" s="1357"/>
      <c r="C418" s="1356"/>
      <c r="D418" s="1358"/>
      <c r="E418" s="1358"/>
      <c r="F418" s="1356"/>
      <c r="G418" s="1356"/>
      <c r="H418" s="1356"/>
      <c r="I418" s="1360"/>
      <c r="J418" s="1360"/>
      <c r="K418" s="1361"/>
      <c r="L418" s="1361"/>
      <c r="M418" s="1358"/>
      <c r="N418" s="1358"/>
      <c r="O418" s="1358"/>
      <c r="P418" s="1358"/>
      <c r="Q418" s="1356"/>
      <c r="R418" s="1356"/>
      <c r="U418" s="1358"/>
      <c r="V418" s="1356"/>
      <c r="W418" s="1356"/>
      <c r="X418" s="1356"/>
      <c r="Y418" s="1356"/>
      <c r="Z418" s="1356"/>
      <c r="AA418" s="1356"/>
      <c r="AB418" s="1356"/>
      <c r="AC418" s="13"/>
      <c r="AD418" s="1356"/>
      <c r="AE418" s="1356"/>
      <c r="AF418" s="1356"/>
    </row>
    <row r="419" spans="1:32" x14ac:dyDescent="0.2">
      <c r="A419" s="1356"/>
      <c r="B419" s="1357"/>
      <c r="C419" s="1356"/>
      <c r="D419" s="1358"/>
      <c r="E419" s="1358"/>
      <c r="F419" s="1356"/>
      <c r="G419" s="1356"/>
      <c r="H419" s="1356"/>
      <c r="I419" s="1360"/>
      <c r="J419" s="1360"/>
      <c r="K419" s="1361"/>
      <c r="L419" s="1361"/>
      <c r="M419" s="1358"/>
      <c r="N419" s="1358"/>
      <c r="O419" s="1358"/>
      <c r="P419" s="1358"/>
      <c r="Q419" s="1356"/>
      <c r="R419" s="1356"/>
      <c r="U419" s="1358"/>
      <c r="V419" s="1356"/>
      <c r="W419" s="1356"/>
      <c r="X419" s="1356"/>
      <c r="Y419" s="1356"/>
      <c r="Z419" s="1356"/>
      <c r="AA419" s="1356"/>
      <c r="AB419" s="1356"/>
      <c r="AC419" s="13"/>
      <c r="AD419" s="1356"/>
      <c r="AE419" s="1356"/>
      <c r="AF419" s="1356"/>
    </row>
    <row r="420" spans="1:32" x14ac:dyDescent="0.2">
      <c r="A420" s="1356"/>
      <c r="B420" s="1357"/>
      <c r="C420" s="1356"/>
      <c r="D420" s="1358"/>
      <c r="E420" s="1358"/>
      <c r="F420" s="1356"/>
      <c r="G420" s="1356"/>
      <c r="H420" s="1356"/>
      <c r="I420" s="1360"/>
      <c r="J420" s="1360"/>
      <c r="K420" s="1361"/>
      <c r="L420" s="1361"/>
      <c r="M420" s="1358"/>
      <c r="N420" s="1358"/>
      <c r="O420" s="1358"/>
      <c r="P420" s="1358"/>
      <c r="Q420" s="1356"/>
      <c r="R420" s="1356"/>
      <c r="U420" s="1358"/>
      <c r="V420" s="1356"/>
      <c r="W420" s="1356"/>
      <c r="X420" s="1356"/>
      <c r="Y420" s="1356"/>
      <c r="Z420" s="1356"/>
      <c r="AA420" s="1356"/>
      <c r="AB420" s="1356"/>
      <c r="AC420" s="13"/>
      <c r="AD420" s="1356"/>
      <c r="AE420" s="1356"/>
      <c r="AF420" s="1356"/>
    </row>
    <row r="421" spans="1:32" x14ac:dyDescent="0.2">
      <c r="A421" s="1356"/>
      <c r="B421" s="1357"/>
      <c r="C421" s="1356"/>
      <c r="D421" s="1358"/>
      <c r="E421" s="1358"/>
      <c r="F421" s="1356"/>
      <c r="G421" s="1356"/>
      <c r="H421" s="1356"/>
      <c r="I421" s="1360"/>
      <c r="J421" s="1360"/>
      <c r="K421" s="1361"/>
      <c r="L421" s="1361"/>
      <c r="M421" s="1358"/>
      <c r="N421" s="1358"/>
      <c r="O421" s="1358"/>
      <c r="P421" s="1358"/>
      <c r="Q421" s="1356"/>
      <c r="R421" s="1356"/>
      <c r="U421" s="1358"/>
      <c r="V421" s="1356"/>
      <c r="W421" s="1356"/>
      <c r="X421" s="1356"/>
      <c r="Y421" s="1356"/>
      <c r="Z421" s="1356"/>
      <c r="AA421" s="1356"/>
      <c r="AB421" s="1356"/>
      <c r="AC421" s="13"/>
      <c r="AD421" s="1356"/>
      <c r="AE421" s="1356"/>
      <c r="AF421" s="1356"/>
    </row>
    <row r="422" spans="1:32" x14ac:dyDescent="0.2">
      <c r="A422" s="1356"/>
      <c r="B422" s="1357"/>
      <c r="C422" s="1356"/>
      <c r="D422" s="1358"/>
      <c r="E422" s="1358"/>
      <c r="F422" s="1356"/>
      <c r="G422" s="1356"/>
      <c r="H422" s="1356"/>
      <c r="I422" s="1360"/>
      <c r="J422" s="1360"/>
      <c r="K422" s="1361"/>
      <c r="L422" s="1361"/>
      <c r="M422" s="1358"/>
      <c r="N422" s="1358"/>
      <c r="O422" s="1358"/>
      <c r="P422" s="1358"/>
      <c r="Q422" s="1356"/>
      <c r="R422" s="1356"/>
      <c r="U422" s="1358"/>
      <c r="V422" s="1356"/>
      <c r="W422" s="1356"/>
      <c r="X422" s="1356"/>
      <c r="Y422" s="1356"/>
      <c r="Z422" s="1356"/>
      <c r="AA422" s="1356"/>
      <c r="AB422" s="1356"/>
      <c r="AC422" s="13"/>
      <c r="AD422" s="1356"/>
      <c r="AE422" s="1356"/>
      <c r="AF422" s="1356"/>
    </row>
    <row r="423" spans="1:32" x14ac:dyDescent="0.2">
      <c r="A423" s="1356"/>
      <c r="B423" s="1357"/>
      <c r="C423" s="1356"/>
      <c r="D423" s="1358"/>
      <c r="E423" s="1358"/>
      <c r="F423" s="1356"/>
      <c r="G423" s="1356"/>
      <c r="H423" s="1356"/>
      <c r="I423" s="1360"/>
      <c r="J423" s="1360"/>
      <c r="K423" s="1361"/>
      <c r="L423" s="1361"/>
      <c r="M423" s="1358"/>
      <c r="N423" s="1358"/>
      <c r="O423" s="1358"/>
      <c r="P423" s="1358"/>
      <c r="Q423" s="1356"/>
      <c r="R423" s="1356"/>
      <c r="U423" s="1358"/>
      <c r="V423" s="1356"/>
      <c r="W423" s="1356"/>
      <c r="X423" s="1356"/>
      <c r="Y423" s="1356"/>
      <c r="Z423" s="1356"/>
      <c r="AA423" s="1356"/>
      <c r="AB423" s="1356"/>
      <c r="AC423" s="13"/>
      <c r="AD423" s="1356"/>
      <c r="AE423" s="1356"/>
      <c r="AF423" s="1356"/>
    </row>
    <row r="424" spans="1:32" x14ac:dyDescent="0.2">
      <c r="A424" s="1356"/>
      <c r="B424" s="1357"/>
      <c r="C424" s="1356"/>
      <c r="D424" s="1358"/>
      <c r="E424" s="1358"/>
      <c r="F424" s="1356"/>
      <c r="G424" s="1356"/>
      <c r="H424" s="1356"/>
      <c r="I424" s="1360"/>
      <c r="J424" s="1360"/>
      <c r="K424" s="1361"/>
      <c r="L424" s="1361"/>
      <c r="M424" s="1358"/>
      <c r="N424" s="1358"/>
      <c r="O424" s="1358"/>
      <c r="P424" s="1358"/>
      <c r="Q424" s="1356"/>
      <c r="R424" s="1356"/>
      <c r="U424" s="1358"/>
      <c r="V424" s="1356"/>
      <c r="W424" s="1356"/>
      <c r="X424" s="1356"/>
      <c r="Y424" s="1356"/>
      <c r="Z424" s="1356"/>
      <c r="AA424" s="1356"/>
      <c r="AB424" s="1356"/>
      <c r="AC424" s="13"/>
      <c r="AD424" s="1356"/>
      <c r="AE424" s="1356"/>
      <c r="AF424" s="1356"/>
    </row>
    <row r="425" spans="1:32" x14ac:dyDescent="0.2">
      <c r="A425" s="1356"/>
      <c r="B425" s="1357"/>
      <c r="C425" s="1356"/>
      <c r="D425" s="1358"/>
      <c r="E425" s="1358"/>
      <c r="F425" s="1356"/>
      <c r="G425" s="1356"/>
      <c r="H425" s="1356"/>
      <c r="I425" s="1360"/>
      <c r="J425" s="1360"/>
      <c r="K425" s="1361"/>
      <c r="L425" s="1361"/>
      <c r="M425" s="1358"/>
      <c r="N425" s="1358"/>
      <c r="O425" s="1358"/>
      <c r="P425" s="1358"/>
      <c r="Q425" s="1356"/>
      <c r="R425" s="1356"/>
      <c r="U425" s="1358"/>
      <c r="V425" s="1356"/>
      <c r="W425" s="1356"/>
      <c r="X425" s="1356"/>
      <c r="Y425" s="1356"/>
      <c r="Z425" s="1356"/>
      <c r="AA425" s="1356"/>
      <c r="AB425" s="1356"/>
      <c r="AC425" s="13"/>
      <c r="AD425" s="1356"/>
      <c r="AE425" s="1356"/>
      <c r="AF425" s="1356"/>
    </row>
    <row r="426" spans="1:32" x14ac:dyDescent="0.2">
      <c r="A426" s="1356"/>
      <c r="B426" s="1357"/>
      <c r="C426" s="1356"/>
      <c r="D426" s="1358"/>
      <c r="E426" s="1358"/>
      <c r="F426" s="1356"/>
      <c r="G426" s="1356"/>
      <c r="H426" s="1356"/>
      <c r="I426" s="1360"/>
      <c r="J426" s="1360"/>
      <c r="K426" s="1361"/>
      <c r="L426" s="1361"/>
      <c r="M426" s="1358"/>
      <c r="N426" s="1358"/>
      <c r="O426" s="1358"/>
      <c r="P426" s="1358"/>
      <c r="Q426" s="1356"/>
      <c r="R426" s="1356"/>
      <c r="U426" s="1358"/>
      <c r="V426" s="1356"/>
      <c r="W426" s="1356"/>
      <c r="X426" s="1356"/>
      <c r="Y426" s="1356"/>
      <c r="Z426" s="1356"/>
      <c r="AA426" s="1356"/>
      <c r="AB426" s="1356"/>
      <c r="AC426" s="13"/>
      <c r="AD426" s="1356"/>
      <c r="AE426" s="1356"/>
      <c r="AF426" s="1356"/>
    </row>
    <row r="427" spans="1:32" x14ac:dyDescent="0.2">
      <c r="A427" s="1356"/>
      <c r="B427" s="1357"/>
      <c r="C427" s="1356"/>
      <c r="D427" s="1358"/>
      <c r="E427" s="1358"/>
      <c r="F427" s="1356"/>
      <c r="G427" s="1356"/>
      <c r="H427" s="1356"/>
      <c r="I427" s="1360"/>
      <c r="J427" s="1360"/>
      <c r="K427" s="1361"/>
      <c r="L427" s="1361"/>
      <c r="M427" s="1358"/>
      <c r="N427" s="1358"/>
      <c r="O427" s="1358"/>
      <c r="P427" s="1358"/>
      <c r="Q427" s="1356"/>
      <c r="R427" s="1356"/>
      <c r="U427" s="1358"/>
      <c r="V427" s="1356"/>
      <c r="W427" s="1356"/>
      <c r="X427" s="1356"/>
      <c r="Y427" s="1356"/>
      <c r="Z427" s="1356"/>
      <c r="AA427" s="1356"/>
      <c r="AB427" s="1356"/>
      <c r="AC427" s="13"/>
      <c r="AD427" s="1356"/>
      <c r="AE427" s="1356"/>
      <c r="AF427" s="1356"/>
    </row>
    <row r="428" spans="1:32" x14ac:dyDescent="0.2">
      <c r="A428" s="1356"/>
      <c r="B428" s="1357"/>
      <c r="C428" s="1356"/>
      <c r="D428" s="1358"/>
      <c r="E428" s="1358"/>
      <c r="F428" s="1356"/>
      <c r="G428" s="1356"/>
      <c r="H428" s="1356"/>
      <c r="I428" s="1360"/>
      <c r="J428" s="1360"/>
      <c r="K428" s="1361"/>
      <c r="L428" s="1361"/>
      <c r="M428" s="1358"/>
      <c r="N428" s="1358"/>
      <c r="O428" s="1358"/>
      <c r="P428" s="1358"/>
      <c r="Q428" s="1356"/>
      <c r="R428" s="1356"/>
      <c r="U428" s="1358"/>
      <c r="V428" s="1356"/>
      <c r="W428" s="1356"/>
      <c r="X428" s="1356"/>
      <c r="Y428" s="1356"/>
      <c r="Z428" s="1356"/>
      <c r="AA428" s="1356"/>
      <c r="AB428" s="1356"/>
      <c r="AC428" s="13"/>
      <c r="AD428" s="1356"/>
      <c r="AE428" s="1356"/>
      <c r="AF428" s="1356"/>
    </row>
    <row r="429" spans="1:32" x14ac:dyDescent="0.2">
      <c r="A429" s="1356"/>
      <c r="B429" s="1357"/>
      <c r="C429" s="1356"/>
      <c r="D429" s="1358"/>
      <c r="E429" s="1358"/>
      <c r="F429" s="1356"/>
      <c r="G429" s="1356"/>
      <c r="H429" s="1356"/>
      <c r="I429" s="1360"/>
      <c r="J429" s="1360"/>
      <c r="K429" s="1361"/>
      <c r="L429" s="1361"/>
      <c r="M429" s="1358"/>
      <c r="N429" s="1358"/>
      <c r="O429" s="1358"/>
      <c r="P429" s="1358"/>
      <c r="Q429" s="1356"/>
      <c r="R429" s="1356"/>
      <c r="U429" s="1358"/>
      <c r="V429" s="1356"/>
      <c r="W429" s="1356"/>
      <c r="X429" s="1356"/>
      <c r="Y429" s="1356"/>
      <c r="Z429" s="1356"/>
      <c r="AA429" s="1356"/>
      <c r="AB429" s="1356"/>
      <c r="AC429" s="13"/>
      <c r="AD429" s="1356"/>
      <c r="AE429" s="1356"/>
      <c r="AF429" s="1356"/>
    </row>
    <row r="430" spans="1:32" x14ac:dyDescent="0.2">
      <c r="A430" s="1356"/>
      <c r="B430" s="1357"/>
      <c r="C430" s="1356"/>
      <c r="D430" s="1358"/>
      <c r="E430" s="1358"/>
      <c r="F430" s="1356"/>
      <c r="G430" s="1356"/>
      <c r="H430" s="1356"/>
      <c r="I430" s="1360"/>
      <c r="J430" s="1360"/>
      <c r="K430" s="1361"/>
      <c r="L430" s="1361"/>
      <c r="M430" s="1358"/>
      <c r="N430" s="1358"/>
      <c r="O430" s="1358"/>
      <c r="P430" s="1358"/>
      <c r="Q430" s="1356"/>
      <c r="R430" s="1356"/>
      <c r="U430" s="1358"/>
      <c r="V430" s="1356"/>
      <c r="W430" s="1356"/>
      <c r="X430" s="1356"/>
      <c r="Y430" s="1356"/>
      <c r="Z430" s="1356"/>
      <c r="AA430" s="1356"/>
      <c r="AB430" s="1356"/>
      <c r="AC430" s="13"/>
      <c r="AD430" s="1356"/>
      <c r="AE430" s="1356"/>
      <c r="AF430" s="1356"/>
    </row>
    <row r="431" spans="1:32" x14ac:dyDescent="0.2">
      <c r="A431" s="1356"/>
      <c r="B431" s="1357"/>
      <c r="C431" s="1356"/>
      <c r="D431" s="1358"/>
      <c r="E431" s="1358"/>
      <c r="F431" s="1356"/>
      <c r="G431" s="1356"/>
      <c r="H431" s="1356"/>
      <c r="I431" s="1360"/>
      <c r="J431" s="1360"/>
      <c r="K431" s="1361"/>
      <c r="L431" s="1361"/>
      <c r="M431" s="1358"/>
      <c r="N431" s="1358"/>
      <c r="O431" s="1358"/>
      <c r="P431" s="1358"/>
      <c r="Q431" s="1356"/>
      <c r="R431" s="1356"/>
      <c r="U431" s="1358"/>
      <c r="V431" s="1356"/>
      <c r="W431" s="1356"/>
      <c r="X431" s="1356"/>
      <c r="Y431" s="1356"/>
      <c r="Z431" s="1356"/>
      <c r="AA431" s="1356"/>
      <c r="AB431" s="1356"/>
      <c r="AC431" s="13"/>
      <c r="AD431" s="1356"/>
      <c r="AE431" s="1356"/>
      <c r="AF431" s="1356"/>
    </row>
    <row r="432" spans="1:32" x14ac:dyDescent="0.2">
      <c r="A432" s="1356"/>
      <c r="B432" s="1357"/>
      <c r="C432" s="1356"/>
      <c r="D432" s="1358"/>
      <c r="E432" s="1358"/>
      <c r="F432" s="1356"/>
      <c r="G432" s="1356"/>
      <c r="H432" s="1356"/>
      <c r="I432" s="1360"/>
      <c r="J432" s="1360"/>
      <c r="K432" s="1361"/>
      <c r="L432" s="1361"/>
      <c r="M432" s="1358"/>
      <c r="N432" s="1358"/>
      <c r="O432" s="1358"/>
      <c r="P432" s="1358"/>
      <c r="Q432" s="1356"/>
      <c r="R432" s="1356"/>
      <c r="U432" s="1358"/>
      <c r="V432" s="1356"/>
      <c r="W432" s="1356"/>
      <c r="X432" s="1356"/>
      <c r="Y432" s="1356"/>
      <c r="Z432" s="1356"/>
      <c r="AA432" s="1356"/>
      <c r="AB432" s="1356"/>
      <c r="AC432" s="13"/>
      <c r="AD432" s="1356"/>
      <c r="AE432" s="1356"/>
      <c r="AF432" s="1356"/>
    </row>
    <row r="433" spans="1:32" x14ac:dyDescent="0.2">
      <c r="A433" s="1356"/>
      <c r="B433" s="1357"/>
      <c r="C433" s="1356"/>
      <c r="D433" s="1358"/>
      <c r="E433" s="1358"/>
      <c r="F433" s="1356"/>
      <c r="G433" s="1356"/>
      <c r="H433" s="1356"/>
      <c r="I433" s="1360"/>
      <c r="J433" s="1360"/>
      <c r="K433" s="1361"/>
      <c r="L433" s="1361"/>
      <c r="M433" s="1358"/>
      <c r="N433" s="1358"/>
      <c r="O433" s="1358"/>
      <c r="P433" s="1358"/>
      <c r="Q433" s="1356"/>
      <c r="R433" s="1356"/>
      <c r="U433" s="1358"/>
      <c r="V433" s="1356"/>
      <c r="W433" s="1356"/>
      <c r="X433" s="1356"/>
      <c r="Y433" s="1356"/>
      <c r="Z433" s="1356"/>
      <c r="AA433" s="1356"/>
      <c r="AB433" s="1356"/>
      <c r="AC433" s="13"/>
      <c r="AD433" s="1356"/>
      <c r="AE433" s="1356"/>
      <c r="AF433" s="1356"/>
    </row>
    <row r="434" spans="1:32" x14ac:dyDescent="0.2">
      <c r="A434" s="1356"/>
      <c r="B434" s="1357"/>
      <c r="C434" s="1356"/>
      <c r="D434" s="1358"/>
      <c r="E434" s="1358"/>
      <c r="F434" s="1356"/>
      <c r="G434" s="1356"/>
      <c r="H434" s="1356"/>
      <c r="I434" s="1360"/>
      <c r="J434" s="1360"/>
      <c r="K434" s="1361"/>
      <c r="L434" s="1361"/>
      <c r="M434" s="1358"/>
      <c r="N434" s="1358"/>
      <c r="O434" s="1358"/>
      <c r="P434" s="1358"/>
      <c r="Q434" s="1356"/>
      <c r="R434" s="1356"/>
      <c r="U434" s="1358"/>
      <c r="V434" s="1356"/>
      <c r="W434" s="1356"/>
      <c r="X434" s="1356"/>
      <c r="Y434" s="1356"/>
      <c r="Z434" s="1356"/>
      <c r="AA434" s="1356"/>
      <c r="AB434" s="1356"/>
      <c r="AC434" s="13"/>
      <c r="AD434" s="1356"/>
      <c r="AE434" s="1356"/>
      <c r="AF434" s="1356"/>
    </row>
    <row r="435" spans="1:32" x14ac:dyDescent="0.2">
      <c r="A435" s="1356"/>
      <c r="B435" s="1357"/>
      <c r="C435" s="1356"/>
      <c r="D435" s="1358"/>
      <c r="E435" s="1358"/>
      <c r="F435" s="1356"/>
      <c r="G435" s="1356"/>
      <c r="H435" s="1356"/>
      <c r="I435" s="1360"/>
      <c r="J435" s="1360"/>
      <c r="K435" s="1361"/>
      <c r="L435" s="1361"/>
      <c r="M435" s="1358"/>
      <c r="N435" s="1358"/>
      <c r="O435" s="1358"/>
      <c r="P435" s="1358"/>
      <c r="Q435" s="1356"/>
      <c r="R435" s="1356"/>
      <c r="U435" s="1358"/>
      <c r="V435" s="1356"/>
      <c r="W435" s="1356"/>
      <c r="X435" s="1356"/>
      <c r="Y435" s="1356"/>
      <c r="Z435" s="1356"/>
      <c r="AA435" s="1356"/>
      <c r="AB435" s="1356"/>
      <c r="AC435" s="13"/>
      <c r="AD435" s="1356"/>
      <c r="AE435" s="1356"/>
      <c r="AF435" s="1356"/>
    </row>
    <row r="436" spans="1:32" x14ac:dyDescent="0.2">
      <c r="A436" s="1356"/>
      <c r="B436" s="1357"/>
      <c r="C436" s="1356"/>
      <c r="D436" s="1358"/>
      <c r="E436" s="1358"/>
      <c r="F436" s="1356"/>
      <c r="G436" s="1356"/>
      <c r="H436" s="1356"/>
      <c r="I436" s="1360"/>
      <c r="J436" s="1360"/>
      <c r="K436" s="1361"/>
      <c r="L436" s="1361"/>
      <c r="M436" s="1358"/>
      <c r="N436" s="1358"/>
      <c r="O436" s="1358"/>
      <c r="P436" s="1358"/>
      <c r="Q436" s="1356"/>
      <c r="R436" s="1356"/>
      <c r="U436" s="1358"/>
      <c r="V436" s="1356"/>
      <c r="W436" s="1356"/>
      <c r="X436" s="1356"/>
      <c r="Y436" s="1356"/>
      <c r="Z436" s="1356"/>
      <c r="AA436" s="1356"/>
      <c r="AB436" s="1356"/>
      <c r="AC436" s="13"/>
      <c r="AD436" s="1356"/>
      <c r="AE436" s="1356"/>
      <c r="AF436" s="1356"/>
    </row>
    <row r="437" spans="1:32" x14ac:dyDescent="0.2">
      <c r="A437" s="1356"/>
      <c r="B437" s="1357"/>
      <c r="C437" s="1356"/>
      <c r="D437" s="1358"/>
      <c r="E437" s="1358"/>
      <c r="F437" s="1356"/>
      <c r="G437" s="1356"/>
      <c r="H437" s="1356"/>
      <c r="I437" s="1360"/>
      <c r="J437" s="1360"/>
      <c r="K437" s="1361"/>
      <c r="L437" s="1361"/>
      <c r="M437" s="1358"/>
      <c r="N437" s="1358"/>
      <c r="O437" s="1358"/>
      <c r="P437" s="1358"/>
      <c r="Q437" s="1356"/>
      <c r="R437" s="1356"/>
      <c r="U437" s="1358"/>
      <c r="V437" s="1356"/>
      <c r="W437" s="1356"/>
      <c r="X437" s="1356"/>
      <c r="Y437" s="1356"/>
      <c r="Z437" s="1356"/>
      <c r="AA437" s="1356"/>
      <c r="AB437" s="1356"/>
      <c r="AC437" s="13"/>
      <c r="AD437" s="1356"/>
      <c r="AE437" s="1356"/>
      <c r="AF437" s="1356"/>
    </row>
    <row r="438" spans="1:32" x14ac:dyDescent="0.2">
      <c r="A438" s="1356"/>
      <c r="B438" s="1357"/>
      <c r="C438" s="1356"/>
      <c r="D438" s="1358"/>
      <c r="E438" s="1358"/>
      <c r="F438" s="1356"/>
      <c r="G438" s="1356"/>
      <c r="H438" s="1356"/>
      <c r="I438" s="1360"/>
      <c r="J438" s="1360"/>
      <c r="K438" s="1361"/>
      <c r="L438" s="1361"/>
      <c r="M438" s="1358"/>
      <c r="N438" s="1358"/>
      <c r="O438" s="1358"/>
      <c r="P438" s="1358"/>
      <c r="Q438" s="1356"/>
      <c r="R438" s="1356"/>
      <c r="U438" s="1358"/>
      <c r="V438" s="1356"/>
      <c r="W438" s="1356"/>
      <c r="X438" s="1356"/>
      <c r="Y438" s="1356"/>
      <c r="Z438" s="1356"/>
      <c r="AA438" s="1356"/>
      <c r="AB438" s="1356"/>
      <c r="AC438" s="13"/>
      <c r="AD438" s="1356"/>
      <c r="AE438" s="1356"/>
      <c r="AF438" s="1356"/>
    </row>
    <row r="439" spans="1:32" x14ac:dyDescent="0.2">
      <c r="A439" s="1356"/>
      <c r="B439" s="1357"/>
      <c r="C439" s="1356"/>
      <c r="D439" s="1358"/>
      <c r="E439" s="1358"/>
      <c r="F439" s="1356"/>
      <c r="G439" s="1356"/>
      <c r="H439" s="1356"/>
      <c r="I439" s="1360"/>
      <c r="J439" s="1360"/>
      <c r="K439" s="1361"/>
      <c r="L439" s="1361"/>
      <c r="M439" s="1358"/>
      <c r="N439" s="1358"/>
      <c r="O439" s="1358"/>
      <c r="P439" s="1358"/>
      <c r="Q439" s="1356"/>
      <c r="R439" s="1356"/>
      <c r="U439" s="1358"/>
      <c r="V439" s="1356"/>
      <c r="W439" s="1356"/>
      <c r="X439" s="1356"/>
      <c r="Y439" s="1356"/>
      <c r="Z439" s="1356"/>
      <c r="AA439" s="1356"/>
      <c r="AB439" s="1356"/>
      <c r="AC439" s="13"/>
      <c r="AD439" s="1356"/>
      <c r="AE439" s="1356"/>
      <c r="AF439" s="1356"/>
    </row>
    <row r="440" spans="1:32" x14ac:dyDescent="0.2">
      <c r="A440" s="1356"/>
      <c r="B440" s="1357"/>
      <c r="C440" s="1356"/>
      <c r="D440" s="1358"/>
      <c r="E440" s="1358"/>
      <c r="F440" s="1356"/>
      <c r="G440" s="1356"/>
      <c r="H440" s="1356"/>
      <c r="I440" s="1360"/>
      <c r="J440" s="1360"/>
      <c r="K440" s="1361"/>
      <c r="L440" s="1361"/>
      <c r="M440" s="1358"/>
      <c r="N440" s="1358"/>
      <c r="O440" s="1358"/>
      <c r="P440" s="1358"/>
      <c r="Q440" s="1356"/>
      <c r="R440" s="1356"/>
      <c r="U440" s="1358"/>
      <c r="V440" s="1356"/>
      <c r="W440" s="1356"/>
      <c r="X440" s="1356"/>
      <c r="Y440" s="1356"/>
      <c r="Z440" s="1356"/>
      <c r="AA440" s="1356"/>
      <c r="AB440" s="1356"/>
      <c r="AC440" s="13"/>
      <c r="AD440" s="1356"/>
      <c r="AE440" s="1356"/>
      <c r="AF440" s="1356"/>
    </row>
    <row r="441" spans="1:32" x14ac:dyDescent="0.2">
      <c r="A441" s="1356"/>
      <c r="B441" s="1357"/>
      <c r="C441" s="1356"/>
      <c r="D441" s="1358"/>
      <c r="E441" s="1358"/>
      <c r="F441" s="1356"/>
      <c r="G441" s="1356"/>
      <c r="H441" s="1356"/>
      <c r="I441" s="1360"/>
      <c r="J441" s="1360"/>
      <c r="K441" s="1361"/>
      <c r="L441" s="1361"/>
      <c r="M441" s="1358"/>
      <c r="N441" s="1358"/>
      <c r="O441" s="1358"/>
      <c r="P441" s="1358"/>
      <c r="Q441" s="1356"/>
      <c r="R441" s="1356"/>
      <c r="U441" s="1358"/>
      <c r="V441" s="1356"/>
      <c r="W441" s="1356"/>
      <c r="X441" s="1356"/>
      <c r="Y441" s="1356"/>
      <c r="Z441" s="1356"/>
      <c r="AA441" s="1356"/>
      <c r="AB441" s="1356"/>
      <c r="AC441" s="13"/>
      <c r="AD441" s="1356"/>
      <c r="AE441" s="1356"/>
      <c r="AF441" s="1356"/>
    </row>
    <row r="442" spans="1:32" x14ac:dyDescent="0.2">
      <c r="A442" s="1356"/>
      <c r="B442" s="1357"/>
      <c r="C442" s="1356"/>
      <c r="D442" s="1358"/>
      <c r="E442" s="1358"/>
      <c r="F442" s="1356"/>
      <c r="G442" s="1356"/>
      <c r="H442" s="1356"/>
      <c r="I442" s="1360"/>
      <c r="J442" s="1360"/>
      <c r="K442" s="1361"/>
      <c r="L442" s="1361"/>
      <c r="M442" s="1358"/>
      <c r="N442" s="1358"/>
      <c r="O442" s="1358"/>
      <c r="P442" s="1358"/>
      <c r="Q442" s="1356"/>
      <c r="R442" s="1356"/>
      <c r="U442" s="1358"/>
      <c r="V442" s="1356"/>
      <c r="W442" s="1356"/>
      <c r="X442" s="1356"/>
      <c r="Y442" s="1356"/>
      <c r="Z442" s="1356"/>
      <c r="AA442" s="1356"/>
      <c r="AB442" s="1356"/>
      <c r="AC442" s="13"/>
      <c r="AD442" s="1356"/>
      <c r="AE442" s="1356"/>
      <c r="AF442" s="1356"/>
    </row>
    <row r="443" spans="1:32" x14ac:dyDescent="0.2">
      <c r="A443" s="1356"/>
      <c r="B443" s="1357"/>
      <c r="C443" s="1356"/>
      <c r="D443" s="1358"/>
      <c r="E443" s="1358"/>
      <c r="F443" s="1356"/>
      <c r="G443" s="1356"/>
      <c r="H443" s="1356"/>
      <c r="I443" s="1360"/>
      <c r="J443" s="1360"/>
      <c r="K443" s="1361"/>
      <c r="L443" s="1361"/>
      <c r="M443" s="1358"/>
      <c r="N443" s="1358"/>
      <c r="O443" s="1358"/>
      <c r="P443" s="1358"/>
      <c r="Q443" s="1356"/>
      <c r="R443" s="1356"/>
      <c r="U443" s="1358"/>
      <c r="V443" s="1356"/>
      <c r="W443" s="1356"/>
      <c r="X443" s="1356"/>
      <c r="Y443" s="1356"/>
      <c r="Z443" s="1356"/>
      <c r="AA443" s="1356"/>
      <c r="AB443" s="1356"/>
      <c r="AC443" s="13"/>
      <c r="AD443" s="1356"/>
      <c r="AE443" s="1356"/>
      <c r="AF443" s="1356"/>
    </row>
    <row r="444" spans="1:32" x14ac:dyDescent="0.2">
      <c r="A444" s="1356"/>
      <c r="B444" s="1357"/>
      <c r="C444" s="1356"/>
      <c r="D444" s="1358"/>
      <c r="E444" s="1358"/>
      <c r="F444" s="1356"/>
      <c r="G444" s="1356"/>
      <c r="H444" s="1356"/>
      <c r="I444" s="1360"/>
      <c r="J444" s="1360"/>
      <c r="K444" s="1361"/>
      <c r="L444" s="1361"/>
      <c r="M444" s="1358"/>
      <c r="N444" s="1358"/>
      <c r="O444" s="1358"/>
      <c r="P444" s="1358"/>
      <c r="Q444" s="1356"/>
      <c r="R444" s="1356"/>
      <c r="U444" s="1358"/>
      <c r="V444" s="1356"/>
      <c r="W444" s="1356"/>
      <c r="X444" s="1356"/>
      <c r="Y444" s="1356"/>
      <c r="Z444" s="1356"/>
      <c r="AA444" s="1356"/>
      <c r="AB444" s="1356"/>
      <c r="AC444" s="13"/>
      <c r="AD444" s="1356"/>
      <c r="AE444" s="1356"/>
      <c r="AF444" s="1356"/>
    </row>
    <row r="445" spans="1:32" x14ac:dyDescent="0.2">
      <c r="A445" s="1356"/>
      <c r="B445" s="1357"/>
      <c r="C445" s="1356"/>
      <c r="D445" s="1358"/>
      <c r="E445" s="1358"/>
      <c r="F445" s="1356"/>
      <c r="G445" s="1356"/>
      <c r="H445" s="1356"/>
      <c r="I445" s="1360"/>
      <c r="J445" s="1360"/>
      <c r="K445" s="1361"/>
      <c r="L445" s="1361"/>
      <c r="M445" s="1358"/>
      <c r="N445" s="1358"/>
      <c r="O445" s="1358"/>
      <c r="P445" s="1358"/>
      <c r="Q445" s="1356"/>
      <c r="R445" s="1356"/>
      <c r="U445" s="1358"/>
      <c r="V445" s="1356"/>
      <c r="W445" s="1356"/>
      <c r="X445" s="1356"/>
      <c r="Y445" s="1356"/>
      <c r="Z445" s="1356"/>
      <c r="AA445" s="1356"/>
      <c r="AB445" s="1356"/>
      <c r="AC445" s="13"/>
      <c r="AD445" s="1356"/>
      <c r="AE445" s="1356"/>
      <c r="AF445" s="1356"/>
    </row>
    <row r="446" spans="1:32" x14ac:dyDescent="0.2">
      <c r="A446" s="1356"/>
      <c r="B446" s="1357"/>
      <c r="C446" s="1356"/>
      <c r="D446" s="1358"/>
      <c r="E446" s="1358"/>
      <c r="F446" s="1356"/>
      <c r="G446" s="1356"/>
      <c r="H446" s="1356"/>
      <c r="I446" s="1360"/>
      <c r="J446" s="1360"/>
      <c r="K446" s="1361"/>
      <c r="L446" s="1361"/>
      <c r="M446" s="1358"/>
      <c r="N446" s="1358"/>
      <c r="O446" s="1358"/>
      <c r="P446" s="1358"/>
      <c r="Q446" s="1356"/>
      <c r="R446" s="1356"/>
      <c r="U446" s="1358"/>
      <c r="V446" s="1356"/>
      <c r="W446" s="1356"/>
      <c r="X446" s="1356"/>
      <c r="Y446" s="1356"/>
      <c r="Z446" s="1356"/>
      <c r="AA446" s="1356"/>
      <c r="AB446" s="1356"/>
      <c r="AC446" s="13"/>
      <c r="AD446" s="1356"/>
      <c r="AE446" s="1356"/>
      <c r="AF446" s="1356"/>
    </row>
    <row r="447" spans="1:32" x14ac:dyDescent="0.2">
      <c r="A447" s="1356"/>
      <c r="B447" s="1357"/>
      <c r="C447" s="1356"/>
      <c r="D447" s="1358"/>
      <c r="E447" s="1358"/>
      <c r="F447" s="1356"/>
      <c r="G447" s="1356"/>
      <c r="H447" s="1356"/>
      <c r="I447" s="1360"/>
      <c r="J447" s="1360"/>
      <c r="K447" s="1361"/>
      <c r="L447" s="1361"/>
      <c r="M447" s="1358"/>
      <c r="N447" s="1358"/>
      <c r="O447" s="1358"/>
      <c r="P447" s="1358"/>
      <c r="Q447" s="1356"/>
      <c r="R447" s="1356"/>
      <c r="U447" s="1358"/>
      <c r="V447" s="1356"/>
      <c r="W447" s="1356"/>
      <c r="X447" s="1356"/>
      <c r="Y447" s="1356"/>
      <c r="Z447" s="1356"/>
      <c r="AA447" s="1356"/>
      <c r="AB447" s="1356"/>
      <c r="AC447" s="13"/>
      <c r="AD447" s="1356"/>
      <c r="AE447" s="1356"/>
      <c r="AF447" s="1356"/>
    </row>
    <row r="448" spans="1:32" x14ac:dyDescent="0.2">
      <c r="A448" s="1356"/>
      <c r="B448" s="1357"/>
      <c r="C448" s="1356"/>
      <c r="D448" s="1358"/>
      <c r="E448" s="1358"/>
      <c r="F448" s="1356"/>
      <c r="G448" s="1356"/>
      <c r="H448" s="1356"/>
      <c r="I448" s="1360"/>
      <c r="J448" s="1360"/>
      <c r="K448" s="1361"/>
      <c r="L448" s="1361"/>
      <c r="M448" s="1358"/>
      <c r="N448" s="1358"/>
      <c r="O448" s="1358"/>
      <c r="P448" s="1358"/>
      <c r="Q448" s="1356"/>
      <c r="R448" s="1356"/>
      <c r="U448" s="1358"/>
      <c r="V448" s="1356"/>
      <c r="W448" s="1356"/>
      <c r="X448" s="1356"/>
      <c r="Y448" s="1356"/>
      <c r="Z448" s="1356"/>
      <c r="AA448" s="1356"/>
      <c r="AB448" s="1356"/>
      <c r="AC448" s="13"/>
      <c r="AD448" s="1356"/>
      <c r="AE448" s="1356"/>
      <c r="AF448" s="1356"/>
    </row>
    <row r="449" spans="1:32" x14ac:dyDescent="0.2">
      <c r="A449" s="1356"/>
      <c r="B449" s="1357"/>
      <c r="C449" s="1356"/>
      <c r="D449" s="1358"/>
      <c r="E449" s="1358"/>
      <c r="F449" s="1356"/>
      <c r="G449" s="1356"/>
      <c r="H449" s="1356"/>
      <c r="I449" s="1360"/>
      <c r="J449" s="1360"/>
      <c r="K449" s="1361"/>
      <c r="L449" s="1361"/>
      <c r="M449" s="1358"/>
      <c r="N449" s="1358"/>
      <c r="O449" s="1358"/>
      <c r="P449" s="1358"/>
      <c r="Q449" s="1356"/>
      <c r="R449" s="1356"/>
      <c r="U449" s="1358"/>
      <c r="V449" s="1356"/>
      <c r="W449" s="1356"/>
      <c r="X449" s="1356"/>
      <c r="Y449" s="1356"/>
      <c r="Z449" s="1356"/>
      <c r="AA449" s="1356"/>
      <c r="AB449" s="1356"/>
      <c r="AC449" s="13"/>
      <c r="AD449" s="1356"/>
      <c r="AE449" s="1356"/>
      <c r="AF449" s="1356"/>
    </row>
    <row r="450" spans="1:32" x14ac:dyDescent="0.2">
      <c r="A450" s="1356"/>
      <c r="B450" s="1357"/>
      <c r="C450" s="1356"/>
      <c r="D450" s="1358"/>
      <c r="E450" s="1358"/>
      <c r="F450" s="1356"/>
      <c r="G450" s="1356"/>
      <c r="H450" s="1356"/>
      <c r="I450" s="1360"/>
      <c r="J450" s="1360"/>
      <c r="K450" s="1361"/>
      <c r="L450" s="1361"/>
      <c r="M450" s="1358"/>
      <c r="N450" s="1358"/>
      <c r="O450" s="1358"/>
      <c r="P450" s="1358"/>
      <c r="Q450" s="1356"/>
      <c r="R450" s="1356"/>
      <c r="U450" s="1358"/>
      <c r="V450" s="1356"/>
      <c r="W450" s="1356"/>
      <c r="X450" s="1356"/>
      <c r="Y450" s="1356"/>
      <c r="Z450" s="1356"/>
      <c r="AA450" s="1356"/>
      <c r="AB450" s="1356"/>
      <c r="AC450" s="13"/>
      <c r="AD450" s="1356"/>
      <c r="AE450" s="1356"/>
      <c r="AF450" s="1356"/>
    </row>
    <row r="451" spans="1:32" x14ac:dyDescent="0.2">
      <c r="A451" s="1356"/>
      <c r="B451" s="1357"/>
      <c r="C451" s="1356"/>
      <c r="D451" s="1358"/>
      <c r="E451" s="1358"/>
      <c r="F451" s="1356"/>
      <c r="G451" s="1356"/>
      <c r="H451" s="1356"/>
      <c r="I451" s="1360"/>
      <c r="J451" s="1360"/>
      <c r="K451" s="1361"/>
      <c r="L451" s="1361"/>
      <c r="M451" s="1358"/>
      <c r="N451" s="1358"/>
      <c r="O451" s="1358"/>
      <c r="P451" s="1358"/>
      <c r="Q451" s="1356"/>
      <c r="R451" s="1356"/>
      <c r="U451" s="1358"/>
      <c r="V451" s="1356"/>
      <c r="W451" s="1356"/>
      <c r="X451" s="1356"/>
      <c r="Y451" s="1356"/>
      <c r="Z451" s="1356"/>
      <c r="AA451" s="1356"/>
      <c r="AB451" s="1356"/>
      <c r="AC451" s="13"/>
      <c r="AD451" s="1356"/>
      <c r="AE451" s="1356"/>
      <c r="AF451" s="1356"/>
    </row>
    <row r="452" spans="1:32" x14ac:dyDescent="0.2">
      <c r="A452" s="1356"/>
      <c r="B452" s="1357"/>
      <c r="C452" s="1356"/>
      <c r="D452" s="1358"/>
      <c r="E452" s="1358"/>
      <c r="F452" s="1356"/>
      <c r="G452" s="1356"/>
      <c r="H452" s="1356"/>
      <c r="I452" s="1360"/>
      <c r="J452" s="1360"/>
      <c r="K452" s="1361"/>
      <c r="L452" s="1361"/>
      <c r="M452" s="1358"/>
      <c r="N452" s="1358"/>
      <c r="O452" s="1358"/>
      <c r="P452" s="1358"/>
      <c r="Q452" s="1356"/>
      <c r="R452" s="1356"/>
      <c r="U452" s="1358"/>
      <c r="V452" s="1356"/>
      <c r="W452" s="1356"/>
      <c r="X452" s="1356"/>
      <c r="Y452" s="1356"/>
      <c r="Z452" s="1356"/>
      <c r="AA452" s="1356"/>
      <c r="AB452" s="1356"/>
      <c r="AC452" s="13"/>
      <c r="AD452" s="1356"/>
      <c r="AE452" s="1356"/>
      <c r="AF452" s="1356"/>
    </row>
    <row r="453" spans="1:32" x14ac:dyDescent="0.2">
      <c r="A453" s="1356"/>
      <c r="B453" s="1357"/>
      <c r="C453" s="1356"/>
      <c r="D453" s="1358"/>
      <c r="E453" s="1358"/>
      <c r="F453" s="1356"/>
      <c r="G453" s="1356"/>
      <c r="H453" s="1356"/>
      <c r="I453" s="1360"/>
      <c r="J453" s="1360"/>
      <c r="K453" s="1361"/>
      <c r="L453" s="1361"/>
      <c r="M453" s="1358"/>
      <c r="N453" s="1358"/>
      <c r="O453" s="1358"/>
      <c r="P453" s="1358"/>
      <c r="Q453" s="1356"/>
      <c r="R453" s="1356"/>
      <c r="U453" s="1358"/>
      <c r="V453" s="1356"/>
      <c r="W453" s="1356"/>
      <c r="X453" s="1356"/>
      <c r="Y453" s="1356"/>
      <c r="Z453" s="1356"/>
      <c r="AA453" s="1356"/>
      <c r="AB453" s="1356"/>
      <c r="AC453" s="13"/>
      <c r="AD453" s="1356"/>
      <c r="AE453" s="1356"/>
      <c r="AF453" s="1356"/>
    </row>
    <row r="454" spans="1:32" x14ac:dyDescent="0.2">
      <c r="A454" s="1356"/>
      <c r="B454" s="1357"/>
      <c r="C454" s="1356"/>
      <c r="D454" s="1358"/>
      <c r="E454" s="1358"/>
      <c r="F454" s="1356"/>
      <c r="G454" s="1356"/>
      <c r="H454" s="1356"/>
      <c r="I454" s="1360"/>
      <c r="J454" s="1360"/>
      <c r="K454" s="1361"/>
      <c r="L454" s="1361"/>
      <c r="M454" s="1358"/>
      <c r="N454" s="1358"/>
      <c r="O454" s="1358"/>
      <c r="P454" s="1358"/>
      <c r="Q454" s="1356"/>
      <c r="R454" s="1356"/>
      <c r="U454" s="1358"/>
      <c r="V454" s="1356"/>
      <c r="W454" s="1356"/>
      <c r="X454" s="1356"/>
      <c r="Y454" s="1356"/>
      <c r="Z454" s="1356"/>
      <c r="AA454" s="1356"/>
      <c r="AB454" s="1356"/>
      <c r="AC454" s="13"/>
      <c r="AD454" s="1356"/>
      <c r="AE454" s="1356"/>
      <c r="AF454" s="1356"/>
    </row>
    <row r="455" spans="1:32" x14ac:dyDescent="0.2">
      <c r="A455" s="1356"/>
      <c r="B455" s="1357"/>
      <c r="C455" s="1356"/>
      <c r="D455" s="1358"/>
      <c r="E455" s="1358"/>
      <c r="F455" s="1356"/>
      <c r="G455" s="1356"/>
      <c r="H455" s="1356"/>
      <c r="I455" s="1360"/>
      <c r="J455" s="1360"/>
      <c r="K455" s="1361"/>
      <c r="L455" s="1361"/>
      <c r="M455" s="1358"/>
      <c r="N455" s="1358"/>
      <c r="O455" s="1358"/>
      <c r="P455" s="1358"/>
      <c r="Q455" s="1356"/>
      <c r="R455" s="1356"/>
      <c r="U455" s="1358"/>
      <c r="V455" s="1356"/>
      <c r="W455" s="1356"/>
      <c r="X455" s="1356"/>
      <c r="Y455" s="1356"/>
      <c r="Z455" s="1356"/>
      <c r="AA455" s="1356"/>
      <c r="AB455" s="1356"/>
      <c r="AC455" s="13"/>
      <c r="AD455" s="1356"/>
      <c r="AE455" s="1356"/>
      <c r="AF455" s="1356"/>
    </row>
    <row r="456" spans="1:32" x14ac:dyDescent="0.2">
      <c r="A456" s="1356"/>
      <c r="B456" s="1357"/>
      <c r="C456" s="1356"/>
      <c r="D456" s="1358"/>
      <c r="E456" s="1358"/>
      <c r="F456" s="1356"/>
      <c r="G456" s="1356"/>
      <c r="H456" s="1356"/>
      <c r="I456" s="1360"/>
      <c r="J456" s="1360"/>
      <c r="K456" s="1361"/>
      <c r="L456" s="1361"/>
      <c r="M456" s="1358"/>
      <c r="N456" s="1358"/>
      <c r="O456" s="1358"/>
      <c r="P456" s="1358"/>
      <c r="Q456" s="1356"/>
      <c r="R456" s="1356"/>
      <c r="U456" s="1358"/>
      <c r="V456" s="1356"/>
      <c r="W456" s="1356"/>
      <c r="X456" s="1356"/>
      <c r="Y456" s="1356"/>
      <c r="Z456" s="1356"/>
      <c r="AA456" s="1356"/>
      <c r="AB456" s="1356"/>
      <c r="AC456" s="13"/>
      <c r="AD456" s="1356"/>
      <c r="AE456" s="1356"/>
      <c r="AF456" s="1356"/>
    </row>
    <row r="457" spans="1:32" x14ac:dyDescent="0.2">
      <c r="A457" s="1356"/>
      <c r="B457" s="1357"/>
      <c r="C457" s="1356"/>
      <c r="D457" s="1358"/>
      <c r="E457" s="1358"/>
      <c r="F457" s="1356"/>
      <c r="G457" s="1356"/>
      <c r="H457" s="1356"/>
      <c r="I457" s="1360"/>
      <c r="J457" s="1360"/>
      <c r="K457" s="1361"/>
      <c r="L457" s="1361"/>
      <c r="M457" s="1358"/>
      <c r="N457" s="1358"/>
      <c r="O457" s="1358"/>
      <c r="P457" s="1358"/>
      <c r="Q457" s="1356"/>
      <c r="R457" s="1356"/>
      <c r="U457" s="1358"/>
      <c r="V457" s="1356"/>
      <c r="W457" s="1356"/>
      <c r="X457" s="1356"/>
      <c r="Y457" s="1356"/>
      <c r="Z457" s="1356"/>
      <c r="AA457" s="1356"/>
      <c r="AB457" s="1356"/>
      <c r="AC457" s="13"/>
      <c r="AD457" s="1356"/>
      <c r="AE457" s="1356"/>
      <c r="AF457" s="1356"/>
    </row>
    <row r="458" spans="1:32" x14ac:dyDescent="0.2">
      <c r="A458" s="1356"/>
      <c r="B458" s="1357"/>
      <c r="C458" s="1356"/>
      <c r="D458" s="1358"/>
      <c r="E458" s="1358"/>
      <c r="F458" s="1356"/>
      <c r="G458" s="1356"/>
      <c r="H458" s="1356"/>
      <c r="I458" s="1360"/>
      <c r="J458" s="1360"/>
      <c r="K458" s="1361"/>
      <c r="L458" s="1361"/>
      <c r="M458" s="1358"/>
      <c r="N458" s="1358"/>
      <c r="O458" s="1358"/>
      <c r="P458" s="1358"/>
      <c r="Q458" s="1356"/>
      <c r="R458" s="1356"/>
      <c r="U458" s="1358"/>
      <c r="V458" s="1356"/>
      <c r="W458" s="1356"/>
      <c r="X458" s="1356"/>
      <c r="Y458" s="1356"/>
      <c r="Z458" s="1356"/>
      <c r="AA458" s="1356"/>
      <c r="AB458" s="1356"/>
      <c r="AC458" s="13"/>
      <c r="AD458" s="1356"/>
      <c r="AE458" s="1356"/>
      <c r="AF458" s="1356"/>
    </row>
    <row r="459" spans="1:32" x14ac:dyDescent="0.2">
      <c r="A459" s="1356"/>
      <c r="B459" s="1357"/>
      <c r="C459" s="1356"/>
      <c r="D459" s="1358"/>
      <c r="E459" s="1358"/>
      <c r="F459" s="1356"/>
      <c r="G459" s="1356"/>
      <c r="H459" s="1356"/>
      <c r="I459" s="1360"/>
      <c r="J459" s="1360"/>
      <c r="K459" s="1361"/>
      <c r="L459" s="1361"/>
      <c r="M459" s="1358"/>
      <c r="N459" s="1358"/>
      <c r="O459" s="1358"/>
      <c r="P459" s="1358"/>
      <c r="Q459" s="1356"/>
      <c r="R459" s="1356"/>
      <c r="U459" s="1358"/>
      <c r="V459" s="1356"/>
      <c r="W459" s="1356"/>
      <c r="X459" s="1356"/>
      <c r="Y459" s="1356"/>
      <c r="Z459" s="1356"/>
      <c r="AA459" s="1356"/>
      <c r="AB459" s="1356"/>
      <c r="AC459" s="13"/>
      <c r="AD459" s="1356"/>
      <c r="AE459" s="1356"/>
      <c r="AF459" s="1356"/>
    </row>
    <row r="460" spans="1:32" x14ac:dyDescent="0.2">
      <c r="A460" s="1356"/>
      <c r="B460" s="1357"/>
      <c r="C460" s="1356"/>
      <c r="D460" s="1358"/>
      <c r="E460" s="1358"/>
      <c r="F460" s="1356"/>
      <c r="G460" s="1356"/>
      <c r="H460" s="1356"/>
      <c r="I460" s="1360"/>
      <c r="J460" s="1360"/>
      <c r="K460" s="1361"/>
      <c r="L460" s="1361"/>
      <c r="M460" s="1358"/>
      <c r="N460" s="1358"/>
      <c r="O460" s="1358"/>
      <c r="P460" s="1358"/>
      <c r="Q460" s="1356"/>
      <c r="R460" s="1356"/>
      <c r="U460" s="1358"/>
      <c r="V460" s="1356"/>
      <c r="W460" s="1356"/>
      <c r="X460" s="1356"/>
      <c r="Y460" s="1356"/>
      <c r="Z460" s="1356"/>
      <c r="AA460" s="1356"/>
      <c r="AB460" s="1356"/>
      <c r="AC460" s="13"/>
      <c r="AD460" s="1356"/>
      <c r="AE460" s="1356"/>
      <c r="AF460" s="1356"/>
    </row>
    <row r="461" spans="1:32" x14ac:dyDescent="0.2">
      <c r="A461" s="1356"/>
      <c r="B461" s="1357"/>
      <c r="C461" s="1356"/>
      <c r="D461" s="1358"/>
      <c r="E461" s="1358"/>
      <c r="F461" s="1356"/>
      <c r="G461" s="1356"/>
      <c r="H461" s="1356"/>
      <c r="I461" s="1360"/>
      <c r="J461" s="1360"/>
      <c r="K461" s="1361"/>
      <c r="L461" s="1361"/>
      <c r="M461" s="1358"/>
      <c r="N461" s="1358"/>
      <c r="O461" s="1358"/>
      <c r="P461" s="1358"/>
      <c r="Q461" s="1356"/>
      <c r="R461" s="1356"/>
      <c r="U461" s="1358"/>
      <c r="V461" s="1356"/>
      <c r="W461" s="1356"/>
      <c r="X461" s="1356"/>
      <c r="Y461" s="1356"/>
      <c r="Z461" s="1356"/>
      <c r="AA461" s="1356"/>
      <c r="AB461" s="1356"/>
      <c r="AC461" s="13"/>
      <c r="AD461" s="1356"/>
      <c r="AE461" s="1356"/>
      <c r="AF461" s="1356"/>
    </row>
    <row r="462" spans="1:32" x14ac:dyDescent="0.2">
      <c r="A462" s="1356"/>
      <c r="B462" s="1357"/>
      <c r="C462" s="1356"/>
      <c r="D462" s="1358"/>
      <c r="E462" s="1358"/>
      <c r="F462" s="1356"/>
      <c r="G462" s="1356"/>
      <c r="H462" s="1356"/>
      <c r="I462" s="1360"/>
      <c r="J462" s="1360"/>
      <c r="K462" s="1361"/>
      <c r="L462" s="1361"/>
      <c r="M462" s="1358"/>
      <c r="N462" s="1358"/>
      <c r="O462" s="1358"/>
      <c r="P462" s="1358"/>
      <c r="Q462" s="1356"/>
      <c r="R462" s="1356"/>
      <c r="U462" s="1358"/>
      <c r="V462" s="1356"/>
      <c r="W462" s="1356"/>
      <c r="X462" s="1356"/>
      <c r="Y462" s="1356"/>
      <c r="Z462" s="1356"/>
      <c r="AA462" s="1356"/>
      <c r="AB462" s="1356"/>
      <c r="AC462" s="13"/>
      <c r="AD462" s="1356"/>
      <c r="AE462" s="1356"/>
      <c r="AF462" s="1356"/>
    </row>
    <row r="463" spans="1:32" x14ac:dyDescent="0.2">
      <c r="A463" s="1356"/>
      <c r="B463" s="1357"/>
      <c r="C463" s="1356"/>
      <c r="D463" s="1358"/>
      <c r="E463" s="1358"/>
      <c r="F463" s="1356"/>
      <c r="G463" s="1356"/>
      <c r="H463" s="1356"/>
      <c r="I463" s="1360"/>
      <c r="J463" s="1360"/>
      <c r="K463" s="1361"/>
      <c r="L463" s="1361"/>
      <c r="M463" s="1358"/>
      <c r="N463" s="1358"/>
      <c r="O463" s="1358"/>
      <c r="P463" s="1358"/>
      <c r="Q463" s="1356"/>
      <c r="R463" s="1356"/>
      <c r="U463" s="1358"/>
      <c r="V463" s="1356"/>
      <c r="W463" s="1356"/>
      <c r="X463" s="1356"/>
      <c r="Y463" s="1356"/>
      <c r="Z463" s="1356"/>
      <c r="AA463" s="1356"/>
      <c r="AB463" s="1356"/>
      <c r="AC463" s="13"/>
      <c r="AD463" s="1356"/>
      <c r="AE463" s="1356"/>
      <c r="AF463" s="1356"/>
    </row>
    <row r="464" spans="1:32" x14ac:dyDescent="0.2">
      <c r="A464" s="1356"/>
      <c r="B464" s="1357"/>
      <c r="C464" s="1356"/>
      <c r="D464" s="1358"/>
      <c r="E464" s="1358"/>
      <c r="F464" s="1356"/>
      <c r="G464" s="1356"/>
      <c r="H464" s="1356"/>
      <c r="I464" s="1360"/>
      <c r="J464" s="1360"/>
      <c r="K464" s="1361"/>
      <c r="L464" s="1361"/>
      <c r="M464" s="1358"/>
      <c r="N464" s="1358"/>
      <c r="O464" s="1358"/>
      <c r="P464" s="1358"/>
      <c r="Q464" s="1356"/>
      <c r="R464" s="1356"/>
      <c r="U464" s="1358"/>
      <c r="V464" s="1356"/>
      <c r="W464" s="1356"/>
      <c r="X464" s="1356"/>
      <c r="Y464" s="1356"/>
      <c r="Z464" s="1356"/>
      <c r="AA464" s="1356"/>
      <c r="AB464" s="1356"/>
      <c r="AC464" s="13"/>
      <c r="AD464" s="1356"/>
      <c r="AE464" s="1356"/>
      <c r="AF464" s="1356"/>
    </row>
    <row r="465" spans="1:32" x14ac:dyDescent="0.2">
      <c r="A465" s="1356"/>
      <c r="B465" s="1357"/>
      <c r="C465" s="1356"/>
      <c r="D465" s="1358"/>
      <c r="E465" s="1358"/>
      <c r="F465" s="1356"/>
      <c r="G465" s="1356"/>
      <c r="H465" s="1356"/>
      <c r="I465" s="1360"/>
      <c r="J465" s="1360"/>
      <c r="K465" s="1361"/>
      <c r="L465" s="1361"/>
      <c r="M465" s="1358"/>
      <c r="N465" s="1358"/>
      <c r="O465" s="1358"/>
      <c r="P465" s="1358"/>
      <c r="Q465" s="1356"/>
      <c r="R465" s="1356"/>
      <c r="U465" s="1358"/>
      <c r="V465" s="1356"/>
      <c r="W465" s="1356"/>
      <c r="X465" s="1356"/>
      <c r="Y465" s="1356"/>
      <c r="Z465" s="1356"/>
      <c r="AA465" s="1356"/>
      <c r="AB465" s="1356"/>
      <c r="AC465" s="13"/>
      <c r="AD465" s="1356"/>
      <c r="AE465" s="1356"/>
      <c r="AF465" s="1356"/>
    </row>
    <row r="466" spans="1:32" x14ac:dyDescent="0.2">
      <c r="A466" s="1356"/>
      <c r="B466" s="1357"/>
      <c r="C466" s="1356"/>
      <c r="D466" s="1358"/>
      <c r="E466" s="1358"/>
      <c r="F466" s="1356"/>
      <c r="G466" s="1356"/>
      <c r="H466" s="1356"/>
      <c r="I466" s="1360"/>
      <c r="J466" s="1360"/>
      <c r="K466" s="1361"/>
      <c r="L466" s="1361"/>
      <c r="M466" s="1358"/>
      <c r="N466" s="1358"/>
      <c r="O466" s="1358"/>
      <c r="P466" s="1358"/>
      <c r="Q466" s="1356"/>
      <c r="R466" s="1356"/>
      <c r="U466" s="1358"/>
      <c r="V466" s="1356"/>
      <c r="W466" s="1356"/>
      <c r="X466" s="1356"/>
      <c r="Y466" s="1356"/>
      <c r="Z466" s="1356"/>
      <c r="AA466" s="1356"/>
      <c r="AB466" s="1356"/>
      <c r="AC466" s="13"/>
      <c r="AD466" s="1356"/>
      <c r="AE466" s="1356"/>
      <c r="AF466" s="1356"/>
    </row>
    <row r="467" spans="1:32" x14ac:dyDescent="0.2">
      <c r="A467" s="1356"/>
      <c r="B467" s="1357"/>
      <c r="C467" s="1356"/>
      <c r="D467" s="1358"/>
      <c r="E467" s="1358"/>
      <c r="F467" s="1356"/>
      <c r="G467" s="1356"/>
      <c r="H467" s="1356"/>
      <c r="I467" s="1360"/>
      <c r="J467" s="1360"/>
      <c r="K467" s="1361"/>
      <c r="L467" s="1361"/>
      <c r="M467" s="1358"/>
      <c r="N467" s="1358"/>
      <c r="O467" s="1358"/>
      <c r="P467" s="1358"/>
      <c r="Q467" s="1356"/>
      <c r="R467" s="1356"/>
      <c r="U467" s="1358"/>
      <c r="V467" s="1356"/>
      <c r="W467" s="1356"/>
      <c r="X467" s="1356"/>
      <c r="Y467" s="1356"/>
      <c r="Z467" s="1356"/>
      <c r="AA467" s="1356"/>
      <c r="AB467" s="1356"/>
      <c r="AC467" s="13"/>
      <c r="AD467" s="1356"/>
      <c r="AE467" s="1356"/>
      <c r="AF467" s="1356"/>
    </row>
    <row r="468" spans="1:32" x14ac:dyDescent="0.2">
      <c r="A468" s="1356"/>
      <c r="B468" s="1357"/>
      <c r="C468" s="1356"/>
      <c r="D468" s="1358"/>
      <c r="E468" s="1358"/>
      <c r="F468" s="1356"/>
      <c r="G468" s="1356"/>
      <c r="H468" s="1356"/>
      <c r="I468" s="1360"/>
      <c r="J468" s="1360"/>
      <c r="K468" s="1361"/>
      <c r="L468" s="1361"/>
      <c r="M468" s="1358"/>
      <c r="N468" s="1358"/>
      <c r="O468" s="1358"/>
      <c r="P468" s="1358"/>
      <c r="Q468" s="1356"/>
      <c r="R468" s="1356"/>
      <c r="U468" s="1358"/>
      <c r="V468" s="1356"/>
      <c r="W468" s="1356"/>
      <c r="X468" s="1356"/>
      <c r="Y468" s="1356"/>
      <c r="Z468" s="1356"/>
      <c r="AA468" s="1356"/>
      <c r="AB468" s="1356"/>
      <c r="AC468" s="13"/>
      <c r="AD468" s="1356"/>
      <c r="AE468" s="1356"/>
      <c r="AF468" s="1356"/>
    </row>
    <row r="469" spans="1:32" x14ac:dyDescent="0.2">
      <c r="A469" s="1356"/>
      <c r="B469" s="1357"/>
      <c r="C469" s="1356"/>
      <c r="D469" s="1358"/>
      <c r="E469" s="1358"/>
      <c r="F469" s="1356"/>
      <c r="G469" s="1356"/>
      <c r="H469" s="1356"/>
      <c r="I469" s="1360"/>
      <c r="J469" s="1360"/>
      <c r="K469" s="1361"/>
      <c r="L469" s="1361"/>
      <c r="M469" s="1358"/>
      <c r="N469" s="1358"/>
      <c r="O469" s="1358"/>
      <c r="P469" s="1358"/>
      <c r="Q469" s="1356"/>
      <c r="R469" s="1356"/>
      <c r="U469" s="1358"/>
      <c r="V469" s="1356"/>
      <c r="W469" s="1356"/>
      <c r="X469" s="1356"/>
      <c r="Y469" s="1356"/>
      <c r="Z469" s="1356"/>
      <c r="AA469" s="1356"/>
      <c r="AB469" s="1356"/>
      <c r="AC469" s="13"/>
      <c r="AD469" s="1356"/>
      <c r="AE469" s="1356"/>
      <c r="AF469" s="1356"/>
    </row>
    <row r="470" spans="1:32" x14ac:dyDescent="0.2">
      <c r="A470" s="1356"/>
      <c r="B470" s="1357"/>
      <c r="C470" s="1356"/>
      <c r="D470" s="1358"/>
      <c r="E470" s="1358"/>
      <c r="F470" s="1356"/>
      <c r="G470" s="1356"/>
      <c r="H470" s="1356"/>
      <c r="I470" s="1360"/>
      <c r="J470" s="1360"/>
      <c r="K470" s="1361"/>
      <c r="L470" s="1361"/>
      <c r="M470" s="1358"/>
      <c r="N470" s="1358"/>
      <c r="O470" s="1358"/>
      <c r="P470" s="1358"/>
      <c r="Q470" s="1356"/>
      <c r="R470" s="1356"/>
      <c r="U470" s="1358"/>
      <c r="V470" s="1356"/>
      <c r="W470" s="1356"/>
      <c r="X470" s="1356"/>
      <c r="Y470" s="1356"/>
      <c r="Z470" s="1356"/>
      <c r="AA470" s="1356"/>
      <c r="AB470" s="1356"/>
      <c r="AC470" s="13"/>
      <c r="AD470" s="1356"/>
      <c r="AE470" s="1356"/>
      <c r="AF470" s="1356"/>
    </row>
    <row r="471" spans="1:32" x14ac:dyDescent="0.2">
      <c r="A471" s="1356"/>
      <c r="B471" s="1357"/>
      <c r="C471" s="1356"/>
      <c r="D471" s="1358"/>
      <c r="E471" s="1358"/>
      <c r="F471" s="1356"/>
      <c r="G471" s="1356"/>
      <c r="H471" s="1356"/>
      <c r="I471" s="1360"/>
      <c r="J471" s="1360"/>
      <c r="K471" s="1361"/>
      <c r="L471" s="1361"/>
      <c r="M471" s="1358"/>
      <c r="N471" s="1358"/>
      <c r="O471" s="1358"/>
      <c r="P471" s="1358"/>
      <c r="Q471" s="1356"/>
      <c r="R471" s="1356"/>
      <c r="U471" s="1358"/>
      <c r="V471" s="1356"/>
      <c r="W471" s="1356"/>
      <c r="X471" s="1356"/>
      <c r="Y471" s="1356"/>
      <c r="Z471" s="1356"/>
      <c r="AA471" s="1356"/>
      <c r="AB471" s="1356"/>
      <c r="AC471" s="13"/>
      <c r="AD471" s="1356"/>
      <c r="AE471" s="1356"/>
      <c r="AF471" s="1356"/>
    </row>
    <row r="472" spans="1:32" x14ac:dyDescent="0.2">
      <c r="A472" s="1356"/>
      <c r="B472" s="1357"/>
      <c r="C472" s="1356"/>
      <c r="D472" s="1358"/>
      <c r="E472" s="1358"/>
      <c r="F472" s="1356"/>
      <c r="G472" s="1356"/>
      <c r="H472" s="1356"/>
      <c r="I472" s="1360"/>
      <c r="J472" s="1360"/>
      <c r="K472" s="1361"/>
      <c r="L472" s="1361"/>
      <c r="M472" s="1358"/>
      <c r="N472" s="1358"/>
      <c r="O472" s="1358"/>
      <c r="P472" s="1358"/>
      <c r="Q472" s="1356"/>
      <c r="R472" s="1356"/>
      <c r="U472" s="1358"/>
      <c r="V472" s="1356"/>
      <c r="W472" s="1356"/>
      <c r="X472" s="1356"/>
      <c r="Y472" s="1356"/>
      <c r="Z472" s="1356"/>
      <c r="AA472" s="1356"/>
      <c r="AB472" s="1356"/>
      <c r="AC472" s="13"/>
      <c r="AD472" s="1356"/>
      <c r="AE472" s="1356"/>
      <c r="AF472" s="1356"/>
    </row>
    <row r="473" spans="1:32" x14ac:dyDescent="0.2">
      <c r="A473" s="1356"/>
      <c r="B473" s="1357"/>
      <c r="C473" s="1356"/>
      <c r="D473" s="1358"/>
      <c r="E473" s="1358"/>
      <c r="F473" s="1356"/>
      <c r="G473" s="1356"/>
      <c r="H473" s="1356"/>
      <c r="I473" s="1360"/>
      <c r="J473" s="1360"/>
      <c r="K473" s="1361"/>
      <c r="L473" s="1361"/>
      <c r="M473" s="1358"/>
      <c r="N473" s="1358"/>
      <c r="O473" s="1358"/>
      <c r="P473" s="1358"/>
      <c r="Q473" s="1356"/>
      <c r="R473" s="1356"/>
      <c r="U473" s="1358"/>
      <c r="V473" s="1356"/>
      <c r="W473" s="1356"/>
      <c r="X473" s="1356"/>
      <c r="Y473" s="1356"/>
      <c r="Z473" s="1356"/>
      <c r="AA473" s="1356"/>
      <c r="AB473" s="1356"/>
      <c r="AC473" s="13"/>
      <c r="AD473" s="1356"/>
      <c r="AE473" s="1356"/>
      <c r="AF473" s="1356"/>
    </row>
    <row r="474" spans="1:32" x14ac:dyDescent="0.2">
      <c r="A474" s="1356"/>
      <c r="B474" s="1357"/>
      <c r="C474" s="1356"/>
      <c r="D474" s="1358"/>
      <c r="E474" s="1358"/>
      <c r="F474" s="1356"/>
      <c r="G474" s="1356"/>
      <c r="H474" s="1356"/>
      <c r="I474" s="1360"/>
      <c r="J474" s="1360"/>
      <c r="K474" s="1361"/>
      <c r="L474" s="1361"/>
      <c r="M474" s="1358"/>
      <c r="N474" s="1358"/>
      <c r="O474" s="1358"/>
      <c r="P474" s="1358"/>
      <c r="Q474" s="1356"/>
      <c r="R474" s="1356"/>
      <c r="U474" s="1358"/>
      <c r="V474" s="1356"/>
      <c r="W474" s="1356"/>
      <c r="X474" s="1356"/>
      <c r="Y474" s="1356"/>
      <c r="Z474" s="1356"/>
      <c r="AA474" s="1356"/>
      <c r="AB474" s="1356"/>
      <c r="AC474" s="13"/>
      <c r="AD474" s="1356"/>
      <c r="AE474" s="1356"/>
      <c r="AF474" s="1356"/>
    </row>
    <row r="475" spans="1:32" x14ac:dyDescent="0.2">
      <c r="A475" s="1356"/>
      <c r="B475" s="1357"/>
      <c r="C475" s="1356"/>
      <c r="D475" s="1358"/>
      <c r="E475" s="1358"/>
      <c r="F475" s="1356"/>
      <c r="G475" s="1356"/>
      <c r="H475" s="1356"/>
      <c r="I475" s="1360"/>
      <c r="J475" s="1360"/>
      <c r="K475" s="1361"/>
      <c r="L475" s="1361"/>
      <c r="M475" s="1358"/>
      <c r="N475" s="1358"/>
      <c r="O475" s="1358"/>
      <c r="P475" s="1358"/>
      <c r="Q475" s="1356"/>
      <c r="R475" s="1356"/>
      <c r="U475" s="1358"/>
      <c r="V475" s="1356"/>
      <c r="W475" s="1356"/>
      <c r="X475" s="1356"/>
      <c r="Y475" s="1356"/>
      <c r="Z475" s="1356"/>
      <c r="AA475" s="1356"/>
      <c r="AB475" s="1356"/>
      <c r="AC475" s="13"/>
      <c r="AD475" s="1356"/>
      <c r="AE475" s="1356"/>
      <c r="AF475" s="1356"/>
    </row>
    <row r="476" spans="1:32" x14ac:dyDescent="0.2">
      <c r="A476" s="1356"/>
      <c r="B476" s="1357"/>
      <c r="C476" s="1356"/>
      <c r="D476" s="1358"/>
      <c r="E476" s="1358"/>
      <c r="F476" s="1356"/>
      <c r="G476" s="1356"/>
      <c r="H476" s="1356"/>
      <c r="I476" s="1360"/>
      <c r="J476" s="1360"/>
      <c r="K476" s="1361"/>
      <c r="L476" s="1361"/>
      <c r="M476" s="1358"/>
      <c r="N476" s="1358"/>
      <c r="O476" s="1358"/>
      <c r="P476" s="1358"/>
      <c r="Q476" s="1356"/>
      <c r="R476" s="1356"/>
      <c r="U476" s="1358"/>
      <c r="V476" s="1356"/>
      <c r="W476" s="1356"/>
      <c r="X476" s="1356"/>
      <c r="Y476" s="1356"/>
      <c r="Z476" s="1356"/>
      <c r="AA476" s="1356"/>
      <c r="AB476" s="1356"/>
      <c r="AC476" s="13"/>
      <c r="AD476" s="1356"/>
      <c r="AE476" s="1356"/>
      <c r="AF476" s="1356"/>
    </row>
    <row r="477" spans="1:32" x14ac:dyDescent="0.2">
      <c r="A477" s="1356"/>
      <c r="B477" s="1357"/>
      <c r="C477" s="1356"/>
      <c r="D477" s="1358"/>
      <c r="E477" s="1358"/>
      <c r="F477" s="1356"/>
      <c r="G477" s="1356"/>
      <c r="H477" s="1356"/>
      <c r="I477" s="1360"/>
      <c r="J477" s="1360"/>
      <c r="K477" s="1361"/>
      <c r="L477" s="1361"/>
      <c r="M477" s="1358"/>
      <c r="N477" s="1358"/>
      <c r="O477" s="1358"/>
      <c r="P477" s="1358"/>
      <c r="Q477" s="1356"/>
      <c r="R477" s="1356"/>
      <c r="U477" s="1358"/>
      <c r="V477" s="1356"/>
      <c r="W477" s="1356"/>
      <c r="X477" s="1356"/>
      <c r="Y477" s="1356"/>
      <c r="Z477" s="1356"/>
      <c r="AA477" s="1356"/>
      <c r="AB477" s="1356"/>
      <c r="AC477" s="13"/>
      <c r="AD477" s="1356"/>
      <c r="AE477" s="1356"/>
      <c r="AF477" s="1356"/>
    </row>
    <row r="478" spans="1:32" x14ac:dyDescent="0.2">
      <c r="A478" s="1356"/>
      <c r="B478" s="1357"/>
      <c r="C478" s="1356"/>
      <c r="D478" s="1358"/>
      <c r="E478" s="1358"/>
      <c r="F478" s="1356"/>
      <c r="G478" s="1356"/>
      <c r="H478" s="1356"/>
      <c r="I478" s="1360"/>
      <c r="J478" s="1360"/>
      <c r="K478" s="1361"/>
      <c r="L478" s="1361"/>
      <c r="M478" s="1358"/>
      <c r="N478" s="1358"/>
      <c r="O478" s="1358"/>
      <c r="P478" s="1358"/>
      <c r="Q478" s="1356"/>
      <c r="R478" s="1356"/>
      <c r="U478" s="1358"/>
      <c r="V478" s="1356"/>
      <c r="W478" s="1356"/>
      <c r="X478" s="1356"/>
      <c r="Y478" s="1356"/>
      <c r="Z478" s="1356"/>
      <c r="AA478" s="1356"/>
      <c r="AB478" s="1356"/>
      <c r="AC478" s="13"/>
      <c r="AD478" s="1356"/>
      <c r="AE478" s="1356"/>
      <c r="AF478" s="1356"/>
    </row>
    <row r="479" spans="1:32" x14ac:dyDescent="0.2">
      <c r="A479" s="1356"/>
      <c r="B479" s="1357"/>
      <c r="C479" s="1356"/>
      <c r="D479" s="1358"/>
      <c r="E479" s="1358"/>
      <c r="F479" s="1356"/>
      <c r="G479" s="1356"/>
      <c r="H479" s="1356"/>
      <c r="I479" s="1360"/>
      <c r="J479" s="1360"/>
      <c r="K479" s="1361"/>
      <c r="L479" s="1361"/>
      <c r="M479" s="1358"/>
      <c r="N479" s="1358"/>
      <c r="O479" s="1358"/>
      <c r="P479" s="1358"/>
      <c r="Q479" s="1356"/>
      <c r="R479" s="1356"/>
      <c r="U479" s="1358"/>
      <c r="V479" s="1356"/>
      <c r="W479" s="1356"/>
      <c r="X479" s="1356"/>
      <c r="Y479" s="1356"/>
      <c r="Z479" s="1356"/>
      <c r="AA479" s="1356"/>
      <c r="AB479" s="1356"/>
      <c r="AC479" s="13"/>
      <c r="AD479" s="1356"/>
      <c r="AE479" s="1356"/>
      <c r="AF479" s="1356"/>
    </row>
    <row r="480" spans="1:32" x14ac:dyDescent="0.2">
      <c r="A480" s="1356"/>
      <c r="B480" s="1357"/>
      <c r="C480" s="1356"/>
      <c r="D480" s="1358"/>
      <c r="E480" s="1358"/>
      <c r="F480" s="1356"/>
      <c r="G480" s="1356"/>
      <c r="H480" s="1356"/>
      <c r="I480" s="1360"/>
      <c r="J480" s="1360"/>
      <c r="K480" s="1361"/>
      <c r="L480" s="1361"/>
      <c r="M480" s="1358"/>
      <c r="N480" s="1358"/>
      <c r="O480" s="1358"/>
      <c r="P480" s="1358"/>
      <c r="Q480" s="1356"/>
      <c r="R480" s="1356"/>
      <c r="U480" s="1358"/>
      <c r="V480" s="1356"/>
      <c r="W480" s="1356"/>
      <c r="X480" s="1356"/>
      <c r="Y480" s="1356"/>
      <c r="Z480" s="1356"/>
      <c r="AA480" s="1356"/>
      <c r="AB480" s="1356"/>
      <c r="AC480" s="13"/>
      <c r="AD480" s="1356"/>
      <c r="AE480" s="1356"/>
      <c r="AF480" s="1356"/>
    </row>
    <row r="481" spans="1:32" x14ac:dyDescent="0.2">
      <c r="A481" s="1356"/>
      <c r="B481" s="1357"/>
      <c r="C481" s="1356"/>
      <c r="D481" s="1358"/>
      <c r="E481" s="1358"/>
      <c r="F481" s="1356"/>
      <c r="G481" s="1356"/>
      <c r="H481" s="1356"/>
      <c r="I481" s="1360"/>
      <c r="J481" s="1360"/>
      <c r="K481" s="1361"/>
      <c r="L481" s="1361"/>
      <c r="M481" s="1358"/>
      <c r="N481" s="1358"/>
      <c r="O481" s="1358"/>
      <c r="P481" s="1358"/>
      <c r="Q481" s="1356"/>
      <c r="R481" s="1356"/>
      <c r="U481" s="1358"/>
      <c r="V481" s="1356"/>
      <c r="W481" s="1356"/>
      <c r="X481" s="1356"/>
      <c r="Y481" s="1356"/>
      <c r="Z481" s="1356"/>
      <c r="AA481" s="1356"/>
      <c r="AB481" s="1356"/>
      <c r="AC481" s="13"/>
      <c r="AD481" s="1356"/>
      <c r="AE481" s="1356"/>
      <c r="AF481" s="1356"/>
    </row>
    <row r="482" spans="1:32" x14ac:dyDescent="0.2">
      <c r="A482" s="1356"/>
      <c r="B482" s="1357"/>
      <c r="C482" s="1356"/>
      <c r="D482" s="1358"/>
      <c r="E482" s="1358"/>
      <c r="F482" s="1356"/>
      <c r="G482" s="1356"/>
      <c r="H482" s="1356"/>
      <c r="I482" s="1360"/>
      <c r="J482" s="1360"/>
      <c r="K482" s="1361"/>
      <c r="L482" s="1361"/>
      <c r="M482" s="1358"/>
      <c r="N482" s="1358"/>
      <c r="O482" s="1358"/>
      <c r="P482" s="1358"/>
      <c r="Q482" s="1356"/>
      <c r="R482" s="1356"/>
      <c r="U482" s="1358"/>
      <c r="V482" s="1356"/>
      <c r="W482" s="1356"/>
      <c r="X482" s="1356"/>
      <c r="Y482" s="1356"/>
      <c r="Z482" s="1356"/>
      <c r="AA482" s="1356"/>
      <c r="AB482" s="1356"/>
      <c r="AC482" s="13"/>
      <c r="AD482" s="1356"/>
      <c r="AE482" s="1356"/>
      <c r="AF482" s="1356"/>
    </row>
    <row r="483" spans="1:32" x14ac:dyDescent="0.2">
      <c r="A483" s="1356"/>
      <c r="B483" s="1357"/>
      <c r="C483" s="1356"/>
      <c r="D483" s="1358"/>
      <c r="E483" s="1358"/>
      <c r="F483" s="1356"/>
      <c r="G483" s="1356"/>
      <c r="H483" s="1356"/>
      <c r="I483" s="1360"/>
      <c r="J483" s="1360"/>
      <c r="K483" s="1361"/>
      <c r="L483" s="1361"/>
      <c r="M483" s="1358"/>
      <c r="N483" s="1358"/>
      <c r="O483" s="1358"/>
      <c r="P483" s="1358"/>
      <c r="Q483" s="1356"/>
      <c r="R483" s="1356"/>
      <c r="U483" s="1358"/>
      <c r="V483" s="1356"/>
      <c r="W483" s="1356"/>
      <c r="X483" s="1356"/>
      <c r="Y483" s="1356"/>
      <c r="Z483" s="1356"/>
      <c r="AA483" s="1356"/>
      <c r="AB483" s="1356"/>
      <c r="AC483" s="13"/>
      <c r="AD483" s="1356"/>
      <c r="AE483" s="1356"/>
      <c r="AF483" s="1356"/>
    </row>
    <row r="484" spans="1:32" x14ac:dyDescent="0.2">
      <c r="A484" s="1356"/>
      <c r="B484" s="1357"/>
      <c r="C484" s="1356"/>
      <c r="D484" s="1358"/>
      <c r="E484" s="1358"/>
      <c r="F484" s="1356"/>
      <c r="G484" s="1356"/>
      <c r="H484" s="1356"/>
      <c r="I484" s="1360"/>
      <c r="J484" s="1360"/>
      <c r="K484" s="1361"/>
      <c r="L484" s="1361"/>
      <c r="M484" s="1358"/>
      <c r="N484" s="1358"/>
      <c r="O484" s="1358"/>
      <c r="P484" s="1358"/>
      <c r="Q484" s="1356"/>
      <c r="R484" s="1356"/>
      <c r="U484" s="1358"/>
      <c r="V484" s="1356"/>
      <c r="W484" s="1356"/>
      <c r="X484" s="1356"/>
      <c r="Y484" s="1356"/>
      <c r="Z484" s="1356"/>
      <c r="AA484" s="1356"/>
      <c r="AB484" s="1356"/>
      <c r="AC484" s="13"/>
      <c r="AD484" s="1356"/>
      <c r="AE484" s="1356"/>
      <c r="AF484" s="1356"/>
    </row>
    <row r="485" spans="1:32" x14ac:dyDescent="0.2">
      <c r="A485" s="1356"/>
      <c r="B485" s="1357"/>
      <c r="C485" s="1356"/>
      <c r="D485" s="1358"/>
      <c r="E485" s="1358"/>
      <c r="F485" s="1356"/>
      <c r="G485" s="1356"/>
      <c r="H485" s="1356"/>
      <c r="I485" s="1360"/>
      <c r="J485" s="1360"/>
      <c r="K485" s="1361"/>
      <c r="L485" s="1361"/>
      <c r="M485" s="1358"/>
      <c r="N485" s="1358"/>
      <c r="O485" s="1358"/>
      <c r="P485" s="1358"/>
      <c r="Q485" s="1356"/>
      <c r="R485" s="1356"/>
      <c r="U485" s="1358"/>
      <c r="V485" s="1356"/>
      <c r="W485" s="1356"/>
      <c r="X485" s="1356"/>
      <c r="Y485" s="1356"/>
      <c r="Z485" s="1356"/>
      <c r="AA485" s="1356"/>
      <c r="AB485" s="1356"/>
      <c r="AC485" s="13"/>
      <c r="AD485" s="1356"/>
      <c r="AE485" s="1356"/>
      <c r="AF485" s="1356"/>
    </row>
    <row r="486" spans="1:32" x14ac:dyDescent="0.2">
      <c r="A486" s="1356"/>
      <c r="B486" s="1357"/>
      <c r="C486" s="1356"/>
      <c r="D486" s="1358"/>
      <c r="E486" s="1358"/>
      <c r="F486" s="1356"/>
      <c r="G486" s="1356"/>
      <c r="H486" s="1356"/>
      <c r="I486" s="1360"/>
      <c r="J486" s="1360"/>
      <c r="K486" s="1361"/>
      <c r="L486" s="1361"/>
      <c r="M486" s="1358"/>
      <c r="N486" s="1358"/>
      <c r="O486" s="1358"/>
      <c r="P486" s="1358"/>
      <c r="Q486" s="1356"/>
      <c r="R486" s="1356"/>
      <c r="U486" s="1358"/>
      <c r="V486" s="1356"/>
      <c r="W486" s="1356"/>
      <c r="X486" s="1356"/>
      <c r="Y486" s="1356"/>
      <c r="Z486" s="1356"/>
      <c r="AA486" s="1356"/>
      <c r="AB486" s="1356"/>
      <c r="AC486" s="13"/>
      <c r="AD486" s="1356"/>
      <c r="AE486" s="1356"/>
      <c r="AF486" s="1356"/>
    </row>
    <row r="487" spans="1:32" x14ac:dyDescent="0.2">
      <c r="A487" s="1356"/>
      <c r="B487" s="1357"/>
      <c r="C487" s="1356"/>
      <c r="D487" s="1358"/>
      <c r="E487" s="1358"/>
      <c r="F487" s="1356"/>
      <c r="G487" s="1356"/>
      <c r="H487" s="1356"/>
      <c r="I487" s="1360"/>
      <c r="J487" s="1360"/>
      <c r="K487" s="1361"/>
      <c r="L487" s="1361"/>
      <c r="M487" s="1358"/>
      <c r="N487" s="1358"/>
      <c r="O487" s="1358"/>
      <c r="P487" s="1358"/>
      <c r="Q487" s="1356"/>
      <c r="R487" s="1356"/>
      <c r="U487" s="1358"/>
      <c r="V487" s="1356"/>
      <c r="W487" s="1356"/>
      <c r="X487" s="1356"/>
      <c r="Y487" s="1356"/>
      <c r="Z487" s="1356"/>
      <c r="AA487" s="1356"/>
      <c r="AB487" s="1356"/>
      <c r="AC487" s="13"/>
      <c r="AD487" s="1356"/>
      <c r="AE487" s="1356"/>
      <c r="AF487" s="1356"/>
    </row>
    <row r="488" spans="1:32" x14ac:dyDescent="0.2">
      <c r="A488" s="1356"/>
      <c r="B488" s="1357"/>
      <c r="C488" s="1356"/>
      <c r="D488" s="1358"/>
      <c r="E488" s="1358"/>
      <c r="F488" s="1356"/>
      <c r="G488" s="1356"/>
      <c r="H488" s="1356"/>
      <c r="I488" s="1360"/>
      <c r="J488" s="1360"/>
      <c r="K488" s="1361"/>
      <c r="L488" s="1361"/>
      <c r="M488" s="1358"/>
      <c r="N488" s="1358"/>
      <c r="O488" s="1358"/>
      <c r="P488" s="1358"/>
      <c r="Q488" s="1356"/>
      <c r="R488" s="1356"/>
      <c r="U488" s="1358"/>
      <c r="V488" s="1356"/>
      <c r="W488" s="1356"/>
      <c r="X488" s="1356"/>
      <c r="Y488" s="1356"/>
      <c r="Z488" s="1356"/>
      <c r="AA488" s="1356"/>
      <c r="AB488" s="1356"/>
      <c r="AC488" s="13"/>
      <c r="AD488" s="1356"/>
      <c r="AE488" s="1356"/>
      <c r="AF488" s="1356"/>
    </row>
    <row r="489" spans="1:32" x14ac:dyDescent="0.2">
      <c r="A489" s="1356"/>
      <c r="B489" s="1357"/>
      <c r="C489" s="1356"/>
      <c r="D489" s="1358"/>
      <c r="E489" s="1358"/>
      <c r="F489" s="1356"/>
      <c r="G489" s="1356"/>
      <c r="H489" s="1356"/>
      <c r="I489" s="1360"/>
      <c r="J489" s="1360"/>
      <c r="K489" s="1361"/>
      <c r="L489" s="1361"/>
      <c r="M489" s="1358"/>
      <c r="N489" s="1358"/>
      <c r="O489" s="1358"/>
      <c r="P489" s="1358"/>
      <c r="Q489" s="1356"/>
      <c r="R489" s="1356"/>
      <c r="U489" s="1358"/>
      <c r="V489" s="1356"/>
      <c r="W489" s="1356"/>
      <c r="X489" s="1356"/>
      <c r="Y489" s="1356"/>
      <c r="Z489" s="1356"/>
      <c r="AA489" s="1356"/>
      <c r="AB489" s="1356"/>
      <c r="AC489" s="13"/>
      <c r="AD489" s="1356"/>
      <c r="AE489" s="1356"/>
      <c r="AF489" s="1356"/>
    </row>
    <row r="490" spans="1:32" x14ac:dyDescent="0.2">
      <c r="A490" s="1356"/>
      <c r="B490" s="1357"/>
      <c r="C490" s="1356"/>
      <c r="D490" s="1358"/>
      <c r="E490" s="1358"/>
      <c r="F490" s="1356"/>
      <c r="G490" s="1356"/>
      <c r="H490" s="1356"/>
      <c r="I490" s="1360"/>
      <c r="J490" s="1360"/>
      <c r="K490" s="1361"/>
      <c r="L490" s="1361"/>
      <c r="M490" s="1358"/>
      <c r="N490" s="1358"/>
      <c r="O490" s="1358"/>
      <c r="P490" s="1358"/>
      <c r="Q490" s="1356"/>
      <c r="R490" s="1356"/>
      <c r="U490" s="1358"/>
      <c r="V490" s="1356"/>
      <c r="W490" s="1356"/>
      <c r="X490" s="1356"/>
      <c r="Y490" s="1356"/>
      <c r="Z490" s="1356"/>
      <c r="AA490" s="1356"/>
      <c r="AB490" s="1356"/>
      <c r="AC490" s="13"/>
      <c r="AD490" s="1356"/>
      <c r="AE490" s="1356"/>
      <c r="AF490" s="1356"/>
    </row>
    <row r="491" spans="1:32" x14ac:dyDescent="0.2">
      <c r="A491" s="1356"/>
      <c r="B491" s="1357"/>
      <c r="C491" s="1356"/>
      <c r="D491" s="1358"/>
      <c r="E491" s="1358"/>
      <c r="F491" s="1356"/>
      <c r="G491" s="1356"/>
      <c r="H491" s="1356"/>
      <c r="I491" s="1360"/>
      <c r="J491" s="1360"/>
      <c r="K491" s="1361"/>
      <c r="L491" s="1361"/>
      <c r="M491" s="1358"/>
      <c r="N491" s="1358"/>
      <c r="O491" s="1358"/>
      <c r="P491" s="1358"/>
      <c r="Q491" s="1356"/>
      <c r="R491" s="1356"/>
      <c r="U491" s="1358"/>
      <c r="V491" s="1356"/>
      <c r="W491" s="1356"/>
      <c r="X491" s="1356"/>
      <c r="Y491" s="1356"/>
      <c r="Z491" s="1356"/>
      <c r="AA491" s="1356"/>
      <c r="AB491" s="1356"/>
      <c r="AC491" s="13"/>
      <c r="AD491" s="1356"/>
      <c r="AE491" s="1356"/>
      <c r="AF491" s="1356"/>
    </row>
    <row r="492" spans="1:32" x14ac:dyDescent="0.2">
      <c r="A492" s="1356"/>
      <c r="B492" s="1357"/>
      <c r="C492" s="1356"/>
      <c r="D492" s="1358"/>
      <c r="E492" s="1358"/>
      <c r="F492" s="1356"/>
      <c r="G492" s="1356"/>
      <c r="H492" s="1356"/>
      <c r="I492" s="1360"/>
      <c r="J492" s="1360"/>
      <c r="K492" s="1361"/>
      <c r="L492" s="1361"/>
      <c r="M492" s="1358"/>
      <c r="N492" s="1358"/>
      <c r="O492" s="1358"/>
      <c r="P492" s="1358"/>
      <c r="Q492" s="1356"/>
      <c r="R492" s="1356"/>
      <c r="U492" s="1358"/>
      <c r="V492" s="1356"/>
      <c r="W492" s="1356"/>
      <c r="X492" s="1356"/>
      <c r="Y492" s="1356"/>
      <c r="Z492" s="1356"/>
      <c r="AA492" s="1356"/>
      <c r="AB492" s="1356"/>
      <c r="AC492" s="13"/>
      <c r="AD492" s="1356"/>
      <c r="AE492" s="1356"/>
      <c r="AF492" s="1356"/>
    </row>
    <row r="493" spans="1:32" x14ac:dyDescent="0.2">
      <c r="A493" s="1356"/>
      <c r="B493" s="1357"/>
      <c r="C493" s="1356"/>
      <c r="D493" s="1358"/>
      <c r="E493" s="1358"/>
      <c r="F493" s="1356"/>
      <c r="G493" s="1356"/>
      <c r="H493" s="1356"/>
      <c r="I493" s="1360"/>
      <c r="J493" s="1360"/>
      <c r="K493" s="1361"/>
      <c r="L493" s="1361"/>
      <c r="M493" s="1358"/>
      <c r="N493" s="1358"/>
      <c r="O493" s="1358"/>
      <c r="P493" s="1358"/>
      <c r="Q493" s="1356"/>
      <c r="R493" s="1356"/>
      <c r="U493" s="1358"/>
      <c r="V493" s="1356"/>
      <c r="W493" s="1356"/>
      <c r="X493" s="1356"/>
      <c r="Y493" s="1356"/>
      <c r="Z493" s="1356"/>
      <c r="AA493" s="1356"/>
      <c r="AB493" s="1356"/>
      <c r="AC493" s="13"/>
      <c r="AD493" s="1356"/>
      <c r="AE493" s="1356"/>
      <c r="AF493" s="1356"/>
    </row>
    <row r="494" spans="1:32" x14ac:dyDescent="0.2">
      <c r="A494" s="1356"/>
      <c r="B494" s="1357"/>
      <c r="C494" s="1356"/>
      <c r="D494" s="1358"/>
      <c r="E494" s="1358"/>
      <c r="F494" s="1356"/>
      <c r="G494" s="1356"/>
      <c r="H494" s="1356"/>
      <c r="I494" s="1360"/>
      <c r="J494" s="1360"/>
      <c r="K494" s="1361"/>
      <c r="L494" s="1361"/>
      <c r="M494" s="1358"/>
      <c r="N494" s="1358"/>
      <c r="O494" s="1358"/>
      <c r="P494" s="1358"/>
      <c r="Q494" s="1356"/>
      <c r="R494" s="1356"/>
      <c r="U494" s="1358"/>
      <c r="V494" s="1356"/>
      <c r="W494" s="1356"/>
      <c r="X494" s="1356"/>
      <c r="Y494" s="1356"/>
      <c r="Z494" s="1356"/>
      <c r="AA494" s="1356"/>
      <c r="AB494" s="1356"/>
      <c r="AC494" s="13"/>
      <c r="AD494" s="1356"/>
      <c r="AE494" s="1356"/>
      <c r="AF494" s="1356"/>
    </row>
    <row r="495" spans="1:32" x14ac:dyDescent="0.2">
      <c r="A495" s="1356"/>
      <c r="B495" s="1357"/>
      <c r="C495" s="1356"/>
      <c r="D495" s="1358"/>
      <c r="E495" s="1358"/>
      <c r="F495" s="1356"/>
      <c r="G495" s="1356"/>
      <c r="H495" s="1356"/>
      <c r="I495" s="1360"/>
      <c r="J495" s="1360"/>
      <c r="K495" s="1361"/>
      <c r="L495" s="1361"/>
      <c r="M495" s="1358"/>
      <c r="N495" s="1358"/>
      <c r="O495" s="1358"/>
      <c r="P495" s="1358"/>
      <c r="Q495" s="1356"/>
      <c r="R495" s="1356"/>
      <c r="U495" s="1358"/>
      <c r="V495" s="1356"/>
      <c r="W495" s="1356"/>
      <c r="X495" s="1356"/>
      <c r="Y495" s="1356"/>
      <c r="Z495" s="1356"/>
      <c r="AA495" s="1356"/>
      <c r="AB495" s="1356"/>
      <c r="AC495" s="13"/>
      <c r="AD495" s="1356"/>
      <c r="AE495" s="1356"/>
      <c r="AF495" s="1356"/>
    </row>
    <row r="496" spans="1:32" x14ac:dyDescent="0.2">
      <c r="A496" s="1356"/>
      <c r="B496" s="1357"/>
      <c r="C496" s="1356"/>
      <c r="D496" s="1358"/>
      <c r="E496" s="1358"/>
      <c r="F496" s="1356"/>
      <c r="G496" s="1356"/>
      <c r="H496" s="1356"/>
      <c r="I496" s="1360"/>
      <c r="J496" s="1360"/>
      <c r="K496" s="1361"/>
      <c r="L496" s="1361"/>
      <c r="M496" s="1358"/>
      <c r="N496" s="1358"/>
      <c r="O496" s="1358"/>
      <c r="P496" s="1358"/>
      <c r="Q496" s="1356"/>
      <c r="R496" s="1356"/>
      <c r="U496" s="1358"/>
      <c r="V496" s="1356"/>
      <c r="W496" s="1356"/>
      <c r="X496" s="1356"/>
      <c r="Y496" s="1356"/>
      <c r="Z496" s="1356"/>
      <c r="AA496" s="1356"/>
      <c r="AB496" s="1356"/>
      <c r="AC496" s="13"/>
      <c r="AD496" s="1356"/>
      <c r="AE496" s="1356"/>
      <c r="AF496" s="1356"/>
    </row>
    <row r="497" spans="1:32" x14ac:dyDescent="0.2">
      <c r="A497" s="1356"/>
      <c r="B497" s="1357"/>
      <c r="C497" s="1356"/>
      <c r="D497" s="1358"/>
      <c r="E497" s="1358"/>
      <c r="F497" s="1356"/>
      <c r="G497" s="1356"/>
      <c r="H497" s="1356"/>
      <c r="I497" s="1360"/>
      <c r="J497" s="1360"/>
      <c r="K497" s="1361"/>
      <c r="L497" s="1361"/>
      <c r="M497" s="1358"/>
      <c r="N497" s="1358"/>
      <c r="O497" s="1358"/>
      <c r="P497" s="1358"/>
      <c r="Q497" s="1356"/>
      <c r="R497" s="1356"/>
      <c r="U497" s="1358"/>
      <c r="V497" s="1356"/>
      <c r="W497" s="1356"/>
      <c r="X497" s="1356"/>
      <c r="Y497" s="1356"/>
      <c r="Z497" s="1356"/>
      <c r="AA497" s="1356"/>
      <c r="AB497" s="1356"/>
      <c r="AC497" s="13"/>
      <c r="AD497" s="1356"/>
      <c r="AE497" s="1356"/>
      <c r="AF497" s="1356"/>
    </row>
    <row r="498" spans="1:32" x14ac:dyDescent="0.2">
      <c r="A498" s="1356"/>
      <c r="B498" s="1357"/>
      <c r="C498" s="1356"/>
      <c r="D498" s="1358"/>
      <c r="E498" s="1358"/>
      <c r="F498" s="1356"/>
      <c r="G498" s="1356"/>
      <c r="H498" s="1356"/>
      <c r="I498" s="1360"/>
      <c r="J498" s="1360"/>
      <c r="K498" s="1361"/>
      <c r="L498" s="1361"/>
      <c r="M498" s="1358"/>
      <c r="N498" s="1358"/>
      <c r="O498" s="1358"/>
      <c r="P498" s="1358"/>
      <c r="Q498" s="1356"/>
      <c r="R498" s="1356"/>
      <c r="U498" s="1358"/>
      <c r="V498" s="1356"/>
      <c r="W498" s="1356"/>
      <c r="X498" s="1356"/>
      <c r="Y498" s="1356"/>
      <c r="Z498" s="1356"/>
      <c r="AA498" s="1356"/>
      <c r="AB498" s="1356"/>
      <c r="AC498" s="13"/>
      <c r="AD498" s="1356"/>
      <c r="AE498" s="1356"/>
      <c r="AF498" s="1356"/>
    </row>
    <row r="499" spans="1:32" x14ac:dyDescent="0.2">
      <c r="A499" s="1356"/>
      <c r="B499" s="1357"/>
      <c r="C499" s="1356"/>
      <c r="D499" s="1358"/>
      <c r="E499" s="1358"/>
      <c r="F499" s="1356"/>
      <c r="G499" s="1356"/>
      <c r="H499" s="1356"/>
      <c r="I499" s="1360"/>
      <c r="J499" s="1360"/>
      <c r="K499" s="1361"/>
      <c r="L499" s="1361"/>
      <c r="M499" s="1358"/>
      <c r="N499" s="1358"/>
      <c r="O499" s="1358"/>
      <c r="P499" s="1358"/>
      <c r="Q499" s="1356"/>
      <c r="R499" s="1356"/>
      <c r="U499" s="1358"/>
      <c r="V499" s="1356"/>
      <c r="W499" s="1356"/>
      <c r="X499" s="1356"/>
      <c r="Y499" s="1356"/>
      <c r="Z499" s="1356"/>
      <c r="AA499" s="1356"/>
      <c r="AB499" s="1356"/>
      <c r="AC499" s="13"/>
      <c r="AD499" s="1356"/>
      <c r="AE499" s="1356"/>
      <c r="AF499" s="1356"/>
    </row>
    <row r="500" spans="1:32" x14ac:dyDescent="0.2">
      <c r="A500" s="1356"/>
      <c r="B500" s="1357"/>
      <c r="C500" s="1356"/>
      <c r="D500" s="1358"/>
      <c r="E500" s="1358"/>
      <c r="F500" s="1356"/>
      <c r="G500" s="1356"/>
      <c r="H500" s="1356"/>
      <c r="I500" s="1360"/>
      <c r="J500" s="1360"/>
      <c r="K500" s="1361"/>
      <c r="L500" s="1361"/>
      <c r="M500" s="1358"/>
      <c r="N500" s="1358"/>
      <c r="O500" s="1358"/>
      <c r="P500" s="1358"/>
      <c r="Q500" s="1356"/>
      <c r="R500" s="1356"/>
      <c r="U500" s="1358"/>
      <c r="V500" s="1356"/>
      <c r="W500" s="1356"/>
      <c r="X500" s="1356"/>
      <c r="Y500" s="1356"/>
      <c r="Z500" s="1356"/>
      <c r="AA500" s="1356"/>
      <c r="AB500" s="1356"/>
      <c r="AC500" s="13"/>
      <c r="AD500" s="1356"/>
      <c r="AE500" s="1356"/>
      <c r="AF500" s="1356"/>
    </row>
    <row r="501" spans="1:32" x14ac:dyDescent="0.2">
      <c r="A501" s="1356"/>
      <c r="B501" s="1357"/>
      <c r="C501" s="1356"/>
      <c r="D501" s="1358"/>
      <c r="E501" s="1358"/>
      <c r="F501" s="1356"/>
      <c r="G501" s="1356"/>
      <c r="H501" s="1356"/>
      <c r="I501" s="1360"/>
      <c r="J501" s="1360"/>
      <c r="K501" s="1361"/>
      <c r="L501" s="1361"/>
      <c r="M501" s="1358"/>
      <c r="N501" s="1358"/>
      <c r="O501" s="1358"/>
      <c r="P501" s="1358"/>
      <c r="Q501" s="1356"/>
      <c r="R501" s="1356"/>
      <c r="U501" s="1358"/>
      <c r="V501" s="1356"/>
      <c r="W501" s="1356"/>
      <c r="X501" s="1356"/>
      <c r="Y501" s="1356"/>
      <c r="Z501" s="1356"/>
      <c r="AA501" s="1356"/>
      <c r="AB501" s="1356"/>
      <c r="AC501" s="13"/>
      <c r="AD501" s="1356"/>
      <c r="AE501" s="1356"/>
      <c r="AF501" s="1356"/>
    </row>
    <row r="502" spans="1:32" x14ac:dyDescent="0.2">
      <c r="A502" s="1356"/>
      <c r="B502" s="1357"/>
      <c r="C502" s="1356"/>
      <c r="D502" s="1358"/>
      <c r="E502" s="1358"/>
      <c r="F502" s="1356"/>
      <c r="G502" s="1356"/>
      <c r="H502" s="1356"/>
      <c r="I502" s="1360"/>
      <c r="J502" s="1360"/>
      <c r="K502" s="1361"/>
      <c r="L502" s="1361"/>
      <c r="M502" s="1358"/>
      <c r="N502" s="1358"/>
      <c r="O502" s="1358"/>
      <c r="P502" s="1358"/>
      <c r="Q502" s="1356"/>
      <c r="R502" s="1356"/>
      <c r="U502" s="1358"/>
      <c r="V502" s="1356"/>
      <c r="W502" s="1356"/>
      <c r="X502" s="1356"/>
      <c r="Y502" s="1356"/>
      <c r="Z502" s="1356"/>
      <c r="AA502" s="1356"/>
      <c r="AB502" s="1356"/>
      <c r="AC502" s="13"/>
      <c r="AD502" s="1356"/>
      <c r="AE502" s="1356"/>
      <c r="AF502" s="1356"/>
    </row>
    <row r="503" spans="1:32" x14ac:dyDescent="0.2">
      <c r="A503" s="1356"/>
      <c r="B503" s="1357"/>
      <c r="C503" s="1356"/>
      <c r="D503" s="1358"/>
      <c r="E503" s="1358"/>
      <c r="F503" s="1356"/>
      <c r="G503" s="1356"/>
      <c r="H503" s="1356"/>
      <c r="I503" s="1360"/>
      <c r="J503" s="1360"/>
      <c r="K503" s="1361"/>
      <c r="L503" s="1361"/>
      <c r="M503" s="1358"/>
      <c r="N503" s="1358"/>
      <c r="O503" s="1358"/>
      <c r="P503" s="1358"/>
      <c r="Q503" s="1356"/>
      <c r="R503" s="1356"/>
      <c r="U503" s="1358"/>
      <c r="V503" s="1356"/>
      <c r="W503" s="1356"/>
      <c r="X503" s="1356"/>
      <c r="Y503" s="1356"/>
      <c r="Z503" s="1356"/>
      <c r="AA503" s="1356"/>
      <c r="AB503" s="1356"/>
      <c r="AC503" s="13"/>
      <c r="AD503" s="1356"/>
      <c r="AE503" s="1356"/>
      <c r="AF503" s="1356"/>
    </row>
    <row r="504" spans="1:32" x14ac:dyDescent="0.2">
      <c r="A504" s="1356"/>
      <c r="B504" s="1357"/>
      <c r="C504" s="1356"/>
      <c r="D504" s="1358"/>
      <c r="E504" s="1358"/>
      <c r="F504" s="1356"/>
      <c r="G504" s="1356"/>
      <c r="H504" s="1356"/>
      <c r="I504" s="1360"/>
      <c r="J504" s="1360"/>
      <c r="K504" s="1361"/>
      <c r="L504" s="1361"/>
      <c r="M504" s="1358"/>
      <c r="N504" s="1358"/>
      <c r="O504" s="1358"/>
      <c r="P504" s="1358"/>
      <c r="Q504" s="1356"/>
      <c r="R504" s="1356"/>
      <c r="U504" s="1358"/>
      <c r="V504" s="1356"/>
      <c r="W504" s="1356"/>
      <c r="X504" s="1356"/>
      <c r="Y504" s="1356"/>
      <c r="Z504" s="1356"/>
      <c r="AA504" s="1356"/>
      <c r="AB504" s="1356"/>
      <c r="AC504" s="13"/>
      <c r="AD504" s="1356"/>
      <c r="AE504" s="1356"/>
      <c r="AF504" s="1356"/>
    </row>
    <row r="505" spans="1:32" x14ac:dyDescent="0.2">
      <c r="A505" s="1356"/>
      <c r="B505" s="1357"/>
      <c r="C505" s="1356"/>
      <c r="D505" s="1358"/>
      <c r="E505" s="1358"/>
      <c r="F505" s="1356"/>
      <c r="G505" s="1356"/>
      <c r="H505" s="1356"/>
      <c r="I505" s="1360"/>
      <c r="J505" s="1360"/>
      <c r="K505" s="1361"/>
      <c r="L505" s="1361"/>
      <c r="M505" s="1358"/>
      <c r="N505" s="1358"/>
      <c r="O505" s="1358"/>
      <c r="P505" s="1358"/>
      <c r="Q505" s="1356"/>
      <c r="R505" s="1356"/>
      <c r="U505" s="1358"/>
      <c r="V505" s="1356"/>
      <c r="W505" s="1356"/>
      <c r="X505" s="1356"/>
      <c r="Y505" s="1356"/>
      <c r="Z505" s="1356"/>
      <c r="AA505" s="1356"/>
      <c r="AB505" s="1356"/>
      <c r="AC505" s="13"/>
      <c r="AD505" s="1356"/>
      <c r="AE505" s="1356"/>
      <c r="AF505" s="1356"/>
    </row>
    <row r="506" spans="1:32" x14ac:dyDescent="0.2">
      <c r="A506" s="1356"/>
      <c r="B506" s="1357"/>
      <c r="C506" s="1356"/>
      <c r="D506" s="1358"/>
      <c r="E506" s="1358"/>
      <c r="F506" s="1356"/>
      <c r="G506" s="1356"/>
      <c r="H506" s="1356"/>
      <c r="I506" s="1360"/>
      <c r="J506" s="1360"/>
      <c r="K506" s="1361"/>
      <c r="L506" s="1361"/>
      <c r="M506" s="1358"/>
      <c r="N506" s="1358"/>
      <c r="O506" s="1358"/>
      <c r="P506" s="1358"/>
      <c r="Q506" s="1356"/>
      <c r="R506" s="1356"/>
      <c r="U506" s="1358"/>
      <c r="V506" s="1356"/>
      <c r="W506" s="1356"/>
      <c r="X506" s="1356"/>
      <c r="Y506" s="1356"/>
      <c r="Z506" s="1356"/>
      <c r="AA506" s="1356"/>
      <c r="AB506" s="1356"/>
      <c r="AC506" s="13"/>
      <c r="AD506" s="1356"/>
      <c r="AE506" s="1356"/>
      <c r="AF506" s="1356"/>
    </row>
    <row r="507" spans="1:32" x14ac:dyDescent="0.2">
      <c r="A507" s="1356"/>
      <c r="B507" s="1357"/>
      <c r="C507" s="1356"/>
      <c r="D507" s="1358"/>
      <c r="E507" s="1358"/>
      <c r="F507" s="1356"/>
      <c r="G507" s="1356"/>
      <c r="H507" s="1356"/>
      <c r="I507" s="1360"/>
      <c r="J507" s="1360"/>
      <c r="K507" s="1361"/>
      <c r="L507" s="1361"/>
      <c r="M507" s="1358"/>
      <c r="N507" s="1358"/>
      <c r="O507" s="1358"/>
      <c r="P507" s="1358"/>
      <c r="Q507" s="1356"/>
      <c r="R507" s="1356"/>
      <c r="U507" s="1358"/>
      <c r="V507" s="1356"/>
      <c r="W507" s="1356"/>
      <c r="X507" s="1356"/>
      <c r="Y507" s="1356"/>
      <c r="Z507" s="1356"/>
      <c r="AA507" s="1356"/>
      <c r="AB507" s="1356"/>
      <c r="AC507" s="13"/>
      <c r="AD507" s="1356"/>
      <c r="AE507" s="1356"/>
      <c r="AF507" s="1356"/>
    </row>
    <row r="508" spans="1:32" x14ac:dyDescent="0.2">
      <c r="A508" s="1356"/>
      <c r="B508" s="1357"/>
      <c r="C508" s="1356"/>
      <c r="D508" s="1358"/>
      <c r="E508" s="1358"/>
      <c r="F508" s="1356"/>
      <c r="G508" s="1356"/>
      <c r="H508" s="1356"/>
      <c r="I508" s="1360"/>
      <c r="J508" s="1360"/>
      <c r="K508" s="1361"/>
      <c r="L508" s="1361"/>
      <c r="M508" s="1358"/>
      <c r="N508" s="1358"/>
      <c r="O508" s="1358"/>
      <c r="P508" s="1358"/>
      <c r="Q508" s="1356"/>
      <c r="R508" s="1356"/>
      <c r="U508" s="1358"/>
      <c r="V508" s="1356"/>
      <c r="W508" s="1356"/>
      <c r="X508" s="1356"/>
      <c r="Y508" s="1356"/>
      <c r="Z508" s="1356"/>
      <c r="AA508" s="1356"/>
      <c r="AB508" s="1356"/>
      <c r="AC508" s="13"/>
      <c r="AD508" s="1356"/>
      <c r="AE508" s="1356"/>
      <c r="AF508" s="1356"/>
    </row>
    <row r="509" spans="1:32" x14ac:dyDescent="0.2">
      <c r="A509" s="1356"/>
      <c r="B509" s="1357"/>
      <c r="C509" s="1356"/>
      <c r="D509" s="1358"/>
      <c r="E509" s="1358"/>
      <c r="F509" s="1356"/>
      <c r="G509" s="1356"/>
      <c r="H509" s="1356"/>
      <c r="I509" s="1360"/>
      <c r="J509" s="1360"/>
      <c r="K509" s="1361"/>
      <c r="L509" s="1361"/>
      <c r="M509" s="1358"/>
      <c r="N509" s="1358"/>
      <c r="O509" s="1358"/>
      <c r="P509" s="1358"/>
      <c r="Q509" s="1356"/>
      <c r="R509" s="1356"/>
      <c r="U509" s="1358"/>
      <c r="V509" s="1356"/>
      <c r="W509" s="1356"/>
      <c r="X509" s="1356"/>
      <c r="Y509" s="1356"/>
      <c r="Z509" s="1356"/>
      <c r="AA509" s="1356"/>
      <c r="AB509" s="1356"/>
      <c r="AC509" s="13"/>
      <c r="AD509" s="1356"/>
      <c r="AE509" s="1356"/>
      <c r="AF509" s="1356"/>
    </row>
    <row r="510" spans="1:32" x14ac:dyDescent="0.2">
      <c r="A510" s="1356"/>
      <c r="B510" s="1357"/>
      <c r="C510" s="1356"/>
      <c r="D510" s="1358"/>
      <c r="E510" s="1358"/>
      <c r="F510" s="1356"/>
      <c r="G510" s="1356"/>
      <c r="H510" s="1356"/>
      <c r="I510" s="1360"/>
      <c r="J510" s="1360"/>
      <c r="K510" s="1361"/>
      <c r="L510" s="1361"/>
      <c r="M510" s="1358"/>
      <c r="N510" s="1358"/>
      <c r="O510" s="1358"/>
      <c r="P510" s="1358"/>
      <c r="Q510" s="1356"/>
      <c r="R510" s="1356"/>
      <c r="U510" s="1358"/>
      <c r="V510" s="1356"/>
      <c r="W510" s="1356"/>
      <c r="X510" s="1356"/>
      <c r="Y510" s="1356"/>
      <c r="Z510" s="1356"/>
      <c r="AA510" s="1356"/>
      <c r="AB510" s="1356"/>
      <c r="AC510" s="13"/>
      <c r="AD510" s="1356"/>
      <c r="AE510" s="1356"/>
      <c r="AF510" s="1356"/>
    </row>
    <row r="511" spans="1:32" x14ac:dyDescent="0.2">
      <c r="A511" s="1356"/>
      <c r="B511" s="1357"/>
      <c r="C511" s="1356"/>
      <c r="D511" s="1358"/>
      <c r="E511" s="1358"/>
      <c r="F511" s="1356"/>
      <c r="G511" s="1356"/>
      <c r="H511" s="1356"/>
      <c r="I511" s="1360"/>
      <c r="J511" s="1360"/>
      <c r="K511" s="1361"/>
      <c r="L511" s="1361"/>
      <c r="M511" s="1358"/>
      <c r="N511" s="1358"/>
      <c r="O511" s="1358"/>
      <c r="P511" s="1358"/>
      <c r="Q511" s="1356"/>
      <c r="R511" s="1356"/>
      <c r="U511" s="1358"/>
      <c r="V511" s="1356"/>
      <c r="W511" s="1356"/>
      <c r="X511" s="1356"/>
      <c r="Y511" s="1356"/>
      <c r="Z511" s="1356"/>
      <c r="AA511" s="1356"/>
      <c r="AB511" s="1356"/>
      <c r="AC511" s="13"/>
      <c r="AD511" s="1356"/>
      <c r="AE511" s="1356"/>
      <c r="AF511" s="1356"/>
    </row>
    <row r="512" spans="1:32" x14ac:dyDescent="0.2">
      <c r="A512" s="1356"/>
      <c r="B512" s="1357"/>
      <c r="C512" s="1356"/>
      <c r="D512" s="1358"/>
      <c r="E512" s="1358"/>
      <c r="F512" s="1356"/>
      <c r="G512" s="1356"/>
      <c r="H512" s="1356"/>
      <c r="I512" s="1360"/>
      <c r="J512" s="1360"/>
      <c r="K512" s="1361"/>
      <c r="L512" s="1361"/>
      <c r="M512" s="1358"/>
      <c r="N512" s="1358"/>
      <c r="O512" s="1358"/>
      <c r="P512" s="1358"/>
      <c r="Q512" s="1356"/>
      <c r="R512" s="1356"/>
      <c r="U512" s="1358"/>
      <c r="V512" s="1356"/>
      <c r="W512" s="1356"/>
      <c r="X512" s="1356"/>
      <c r="Y512" s="1356"/>
      <c r="Z512" s="1356"/>
      <c r="AA512" s="1356"/>
      <c r="AB512" s="1356"/>
      <c r="AC512" s="13"/>
      <c r="AD512" s="1356"/>
      <c r="AE512" s="1356"/>
      <c r="AF512" s="1356"/>
    </row>
    <row r="513" spans="1:32" x14ac:dyDescent="0.2">
      <c r="A513" s="1356"/>
      <c r="B513" s="1357"/>
      <c r="C513" s="1356"/>
      <c r="D513" s="1358"/>
      <c r="E513" s="1358"/>
      <c r="F513" s="1356"/>
      <c r="G513" s="1356"/>
      <c r="H513" s="1356"/>
      <c r="I513" s="1360"/>
      <c r="J513" s="1360"/>
      <c r="K513" s="1361"/>
      <c r="L513" s="1361"/>
      <c r="M513" s="1358"/>
      <c r="N513" s="1358"/>
      <c r="O513" s="1358"/>
      <c r="P513" s="1358"/>
      <c r="Q513" s="1356"/>
      <c r="R513" s="1356"/>
      <c r="U513" s="1358"/>
      <c r="V513" s="1356"/>
      <c r="W513" s="1356"/>
      <c r="X513" s="1356"/>
      <c r="Y513" s="1356"/>
      <c r="Z513" s="1356"/>
      <c r="AA513" s="1356"/>
      <c r="AB513" s="1356"/>
      <c r="AC513" s="13"/>
      <c r="AD513" s="1356"/>
      <c r="AE513" s="1356"/>
      <c r="AF513" s="1356"/>
    </row>
    <row r="514" spans="1:32" x14ac:dyDescent="0.2">
      <c r="A514" s="1356"/>
      <c r="B514" s="1357"/>
      <c r="C514" s="1356"/>
      <c r="D514" s="1358"/>
      <c r="E514" s="1358"/>
      <c r="F514" s="1356"/>
      <c r="G514" s="1356"/>
      <c r="H514" s="1356"/>
      <c r="I514" s="1360"/>
      <c r="J514" s="1360"/>
      <c r="K514" s="1361"/>
      <c r="L514" s="1361"/>
      <c r="M514" s="1358"/>
      <c r="N514" s="1358"/>
      <c r="O514" s="1358"/>
      <c r="P514" s="1358"/>
      <c r="Q514" s="1356"/>
      <c r="R514" s="1356"/>
      <c r="U514" s="1358"/>
      <c r="V514" s="1356"/>
      <c r="W514" s="1356"/>
      <c r="X514" s="1356"/>
      <c r="Y514" s="1356"/>
      <c r="Z514" s="1356"/>
      <c r="AA514" s="1356"/>
      <c r="AB514" s="1356"/>
      <c r="AC514" s="13"/>
      <c r="AD514" s="1356"/>
      <c r="AE514" s="1356"/>
      <c r="AF514" s="1356"/>
    </row>
    <row r="515" spans="1:32" x14ac:dyDescent="0.2">
      <c r="A515" s="1356"/>
      <c r="B515" s="1357"/>
      <c r="C515" s="1356"/>
      <c r="D515" s="1358"/>
      <c r="E515" s="1358"/>
      <c r="F515" s="1356"/>
      <c r="G515" s="1356"/>
      <c r="H515" s="1356"/>
      <c r="I515" s="1360"/>
      <c r="J515" s="1360"/>
      <c r="K515" s="1361"/>
      <c r="L515" s="1361"/>
      <c r="M515" s="1358"/>
      <c r="N515" s="1358"/>
      <c r="O515" s="1358"/>
      <c r="P515" s="1358"/>
      <c r="Q515" s="1356"/>
      <c r="R515" s="1356"/>
      <c r="U515" s="1358"/>
      <c r="V515" s="1356"/>
      <c r="W515" s="1356"/>
      <c r="X515" s="1356"/>
      <c r="Y515" s="1356"/>
      <c r="Z515" s="1356"/>
      <c r="AA515" s="1356"/>
      <c r="AB515" s="1356"/>
      <c r="AC515" s="13"/>
      <c r="AD515" s="1356"/>
      <c r="AE515" s="1356"/>
      <c r="AF515" s="1356"/>
    </row>
    <row r="516" spans="1:32" x14ac:dyDescent="0.2">
      <c r="A516" s="1356"/>
      <c r="B516" s="1357"/>
      <c r="C516" s="1356"/>
      <c r="D516" s="1358"/>
      <c r="E516" s="1358"/>
      <c r="F516" s="1356"/>
      <c r="G516" s="1356"/>
      <c r="H516" s="1356"/>
      <c r="I516" s="1360"/>
      <c r="J516" s="1360"/>
      <c r="K516" s="1361"/>
      <c r="L516" s="1361"/>
      <c r="M516" s="1358"/>
      <c r="N516" s="1358"/>
      <c r="O516" s="1358"/>
      <c r="P516" s="1358"/>
      <c r="Q516" s="1356"/>
      <c r="R516" s="1356"/>
      <c r="U516" s="1358"/>
      <c r="V516" s="1356"/>
      <c r="W516" s="1356"/>
      <c r="X516" s="1356"/>
      <c r="Y516" s="1356"/>
      <c r="Z516" s="1356"/>
      <c r="AA516" s="1356"/>
      <c r="AB516" s="1356"/>
      <c r="AC516" s="13"/>
      <c r="AD516" s="1356"/>
      <c r="AE516" s="1356"/>
      <c r="AF516" s="1356"/>
    </row>
    <row r="517" spans="1:32" x14ac:dyDescent="0.2">
      <c r="A517" s="1356"/>
      <c r="B517" s="1357"/>
      <c r="C517" s="1356"/>
      <c r="D517" s="1358"/>
      <c r="E517" s="1358"/>
      <c r="F517" s="1356"/>
      <c r="G517" s="1356"/>
      <c r="H517" s="1356"/>
      <c r="I517" s="1360"/>
      <c r="J517" s="1360"/>
      <c r="K517" s="1361"/>
      <c r="L517" s="1361"/>
      <c r="M517" s="1358"/>
      <c r="N517" s="1358"/>
      <c r="O517" s="1358"/>
      <c r="P517" s="1358"/>
      <c r="Q517" s="1356"/>
      <c r="R517" s="1356"/>
      <c r="U517" s="1358"/>
      <c r="V517" s="1356"/>
      <c r="W517" s="1356"/>
      <c r="X517" s="1356"/>
      <c r="Y517" s="1356"/>
      <c r="Z517" s="1356"/>
      <c r="AA517" s="1356"/>
      <c r="AB517" s="1356"/>
      <c r="AC517" s="13"/>
      <c r="AD517" s="1356"/>
      <c r="AE517" s="1356"/>
      <c r="AF517" s="1356"/>
    </row>
    <row r="518" spans="1:32" x14ac:dyDescent="0.2">
      <c r="A518" s="1356"/>
      <c r="B518" s="1357"/>
      <c r="C518" s="1356"/>
      <c r="D518" s="1358"/>
      <c r="E518" s="1358"/>
      <c r="F518" s="1356"/>
      <c r="G518" s="1356"/>
      <c r="H518" s="1356"/>
      <c r="I518" s="1360"/>
      <c r="J518" s="1360"/>
      <c r="K518" s="1361"/>
      <c r="L518" s="1361"/>
      <c r="M518" s="1358"/>
      <c r="N518" s="1358"/>
      <c r="O518" s="1358"/>
      <c r="P518" s="1358"/>
      <c r="Q518" s="1356"/>
      <c r="R518" s="1356"/>
      <c r="U518" s="1358"/>
      <c r="V518" s="1356"/>
      <c r="W518" s="1356"/>
      <c r="X518" s="1356"/>
      <c r="Y518" s="1356"/>
      <c r="Z518" s="1356"/>
      <c r="AA518" s="1356"/>
      <c r="AB518" s="1356"/>
      <c r="AC518" s="13"/>
      <c r="AD518" s="1356"/>
      <c r="AE518" s="1356"/>
      <c r="AF518" s="1356"/>
    </row>
    <row r="519" spans="1:32" x14ac:dyDescent="0.2">
      <c r="A519" s="1356"/>
      <c r="B519" s="1357"/>
      <c r="C519" s="1356"/>
      <c r="D519" s="1358"/>
      <c r="E519" s="1358"/>
      <c r="F519" s="1356"/>
      <c r="G519" s="1356"/>
      <c r="H519" s="1356"/>
      <c r="I519" s="1360"/>
      <c r="J519" s="1360"/>
      <c r="K519" s="1361"/>
      <c r="L519" s="1361"/>
      <c r="M519" s="1358"/>
      <c r="N519" s="1358"/>
      <c r="O519" s="1358"/>
      <c r="P519" s="1358"/>
      <c r="Q519" s="1356"/>
      <c r="R519" s="1356"/>
      <c r="U519" s="1358"/>
      <c r="V519" s="1356"/>
      <c r="W519" s="1356"/>
      <c r="X519" s="1356"/>
      <c r="Y519" s="1356"/>
      <c r="Z519" s="1356"/>
      <c r="AA519" s="1356"/>
      <c r="AB519" s="1356"/>
      <c r="AC519" s="13"/>
      <c r="AD519" s="1356"/>
      <c r="AE519" s="1356"/>
      <c r="AF519" s="1356"/>
    </row>
    <row r="520" spans="1:32" x14ac:dyDescent="0.2">
      <c r="A520" s="1356"/>
      <c r="B520" s="1357"/>
      <c r="C520" s="1356"/>
      <c r="D520" s="1358"/>
      <c r="E520" s="1358"/>
      <c r="F520" s="1356"/>
      <c r="G520" s="1356"/>
      <c r="H520" s="1356"/>
      <c r="I520" s="1360"/>
      <c r="J520" s="1360"/>
      <c r="K520" s="1361"/>
      <c r="L520" s="1361"/>
      <c r="M520" s="1358"/>
      <c r="N520" s="1358"/>
      <c r="O520" s="1358"/>
      <c r="P520" s="1358"/>
      <c r="Q520" s="1356"/>
      <c r="R520" s="1356"/>
      <c r="U520" s="1358"/>
      <c r="V520" s="1356"/>
      <c r="W520" s="1356"/>
      <c r="X520" s="1356"/>
      <c r="Y520" s="1356"/>
      <c r="Z520" s="1356"/>
      <c r="AA520" s="1356"/>
      <c r="AB520" s="1356"/>
      <c r="AC520" s="13"/>
      <c r="AD520" s="1356"/>
      <c r="AE520" s="1356"/>
      <c r="AF520" s="1356"/>
    </row>
    <row r="521" spans="1:32" x14ac:dyDescent="0.2">
      <c r="A521" s="1356"/>
      <c r="B521" s="1357"/>
      <c r="C521" s="1356"/>
      <c r="D521" s="1358"/>
      <c r="E521" s="1358"/>
      <c r="F521" s="1356"/>
      <c r="G521" s="1356"/>
      <c r="H521" s="1356"/>
      <c r="I521" s="1360"/>
      <c r="J521" s="1360"/>
      <c r="K521" s="1361"/>
      <c r="L521" s="1361"/>
      <c r="M521" s="1358"/>
      <c r="N521" s="1358"/>
      <c r="O521" s="1358"/>
      <c r="P521" s="1358"/>
      <c r="Q521" s="1356"/>
      <c r="R521" s="1356"/>
      <c r="U521" s="1358"/>
      <c r="V521" s="1356"/>
      <c r="W521" s="1356"/>
      <c r="X521" s="1356"/>
      <c r="Y521" s="1356"/>
      <c r="Z521" s="1356"/>
      <c r="AA521" s="1356"/>
      <c r="AB521" s="1356"/>
      <c r="AC521" s="13"/>
      <c r="AD521" s="1356"/>
      <c r="AE521" s="1356"/>
      <c r="AF521" s="1356"/>
    </row>
    <row r="522" spans="1:32" x14ac:dyDescent="0.2">
      <c r="A522" s="1356"/>
      <c r="B522" s="1357"/>
      <c r="C522" s="1356"/>
      <c r="D522" s="1358"/>
      <c r="E522" s="1358"/>
      <c r="F522" s="1356"/>
      <c r="G522" s="1356"/>
      <c r="H522" s="1356"/>
      <c r="I522" s="1360"/>
      <c r="J522" s="1360"/>
      <c r="K522" s="1361"/>
      <c r="L522" s="1361"/>
      <c r="M522" s="1358"/>
      <c r="N522" s="1358"/>
      <c r="O522" s="1358"/>
      <c r="P522" s="1358"/>
      <c r="Q522" s="1356"/>
      <c r="R522" s="1356"/>
      <c r="U522" s="1358"/>
      <c r="V522" s="1356"/>
      <c r="W522" s="1356"/>
      <c r="X522" s="1356"/>
      <c r="Y522" s="1356"/>
      <c r="Z522" s="1356"/>
      <c r="AA522" s="1356"/>
      <c r="AB522" s="1356"/>
      <c r="AC522" s="13"/>
      <c r="AD522" s="1356"/>
      <c r="AE522" s="1356"/>
      <c r="AF522" s="1356"/>
    </row>
    <row r="523" spans="1:32" x14ac:dyDescent="0.2">
      <c r="A523" s="1356"/>
      <c r="B523" s="1357"/>
      <c r="C523" s="1356"/>
      <c r="D523" s="1358"/>
      <c r="E523" s="1358"/>
      <c r="F523" s="1356"/>
      <c r="G523" s="1356"/>
      <c r="H523" s="1356"/>
      <c r="I523" s="1360"/>
      <c r="J523" s="1360"/>
      <c r="K523" s="1361"/>
      <c r="L523" s="1361"/>
      <c r="M523" s="1358"/>
      <c r="N523" s="1358"/>
      <c r="O523" s="1358"/>
      <c r="P523" s="1358"/>
      <c r="Q523" s="1356"/>
      <c r="R523" s="1356"/>
      <c r="U523" s="1358"/>
      <c r="V523" s="1356"/>
      <c r="W523" s="1356"/>
      <c r="X523" s="1356"/>
      <c r="Y523" s="1356"/>
      <c r="Z523" s="1356"/>
      <c r="AA523" s="1356"/>
      <c r="AB523" s="1356"/>
      <c r="AC523" s="13"/>
      <c r="AD523" s="1356"/>
      <c r="AE523" s="1356"/>
      <c r="AF523" s="1356"/>
    </row>
    <row r="524" spans="1:32" x14ac:dyDescent="0.2">
      <c r="A524" s="1356"/>
      <c r="B524" s="1357"/>
      <c r="C524" s="1356"/>
      <c r="D524" s="1358"/>
      <c r="E524" s="1358"/>
      <c r="F524" s="1356"/>
      <c r="G524" s="1356"/>
      <c r="H524" s="1356"/>
      <c r="I524" s="1360"/>
      <c r="J524" s="1360"/>
      <c r="K524" s="1361"/>
      <c r="L524" s="1361"/>
      <c r="M524" s="1358"/>
      <c r="N524" s="1358"/>
      <c r="O524" s="1358"/>
      <c r="P524" s="1358"/>
      <c r="Q524" s="1356"/>
      <c r="R524" s="1356"/>
      <c r="U524" s="1358"/>
      <c r="V524" s="1356"/>
      <c r="W524" s="1356"/>
      <c r="X524" s="1356"/>
      <c r="Y524" s="1356"/>
      <c r="Z524" s="1356"/>
      <c r="AA524" s="1356"/>
      <c r="AB524" s="1356"/>
      <c r="AC524" s="13"/>
      <c r="AD524" s="1356"/>
      <c r="AE524" s="1356"/>
      <c r="AF524" s="1356"/>
    </row>
    <row r="525" spans="1:32" x14ac:dyDescent="0.2">
      <c r="A525" s="1356"/>
      <c r="B525" s="1357"/>
      <c r="C525" s="1356"/>
      <c r="D525" s="1358"/>
      <c r="E525" s="1358"/>
      <c r="F525" s="1356"/>
      <c r="G525" s="1356"/>
      <c r="H525" s="1356"/>
      <c r="I525" s="1360"/>
      <c r="J525" s="1360"/>
      <c r="K525" s="1361"/>
      <c r="L525" s="1361"/>
      <c r="M525" s="1358"/>
      <c r="N525" s="1358"/>
      <c r="O525" s="1358"/>
      <c r="P525" s="1358"/>
      <c r="Q525" s="1356"/>
      <c r="R525" s="1356"/>
      <c r="U525" s="1358"/>
      <c r="V525" s="1356"/>
      <c r="W525" s="1356"/>
      <c r="X525" s="1356"/>
      <c r="Y525" s="1356"/>
      <c r="Z525" s="1356"/>
      <c r="AA525" s="1356"/>
      <c r="AB525" s="1356"/>
      <c r="AC525" s="13"/>
      <c r="AD525" s="1356"/>
      <c r="AE525" s="1356"/>
      <c r="AF525" s="1356"/>
    </row>
    <row r="526" spans="1:32" x14ac:dyDescent="0.2">
      <c r="A526" s="1356"/>
      <c r="B526" s="1357"/>
      <c r="C526" s="1356"/>
      <c r="D526" s="1358"/>
      <c r="E526" s="1358"/>
      <c r="F526" s="1356"/>
      <c r="G526" s="1356"/>
      <c r="H526" s="1356"/>
      <c r="I526" s="1360"/>
      <c r="J526" s="1360"/>
      <c r="K526" s="1361"/>
      <c r="L526" s="1361"/>
      <c r="M526" s="1358"/>
      <c r="N526" s="1358"/>
      <c r="O526" s="1358"/>
      <c r="P526" s="1358"/>
      <c r="Q526" s="1356"/>
      <c r="R526" s="1356"/>
      <c r="U526" s="1358"/>
      <c r="V526" s="1356"/>
      <c r="W526" s="1356"/>
      <c r="X526" s="1356"/>
      <c r="Y526" s="1356"/>
      <c r="Z526" s="1356"/>
      <c r="AA526" s="1356"/>
      <c r="AB526" s="1356"/>
      <c r="AC526" s="13"/>
      <c r="AD526" s="1356"/>
      <c r="AE526" s="1356"/>
      <c r="AF526" s="1356"/>
    </row>
    <row r="527" spans="1:32" x14ac:dyDescent="0.2">
      <c r="A527" s="1356"/>
      <c r="B527" s="1357"/>
      <c r="C527" s="1356"/>
      <c r="D527" s="1358"/>
      <c r="E527" s="1358"/>
      <c r="F527" s="1356"/>
      <c r="G527" s="1356"/>
      <c r="H527" s="1356"/>
      <c r="I527" s="1360"/>
      <c r="J527" s="1360"/>
      <c r="K527" s="1361"/>
      <c r="L527" s="1361"/>
      <c r="M527" s="1358"/>
      <c r="N527" s="1358"/>
      <c r="O527" s="1358"/>
      <c r="P527" s="1358"/>
      <c r="Q527" s="1356"/>
      <c r="R527" s="1356"/>
      <c r="U527" s="1358"/>
      <c r="V527" s="1356"/>
      <c r="W527" s="1356"/>
      <c r="X527" s="1356"/>
      <c r="Y527" s="1356"/>
      <c r="Z527" s="1356"/>
      <c r="AA527" s="1356"/>
      <c r="AB527" s="1356"/>
      <c r="AC527" s="13"/>
      <c r="AD527" s="1356"/>
      <c r="AE527" s="1356"/>
      <c r="AF527" s="1356"/>
    </row>
    <row r="528" spans="1:32" x14ac:dyDescent="0.2">
      <c r="A528" s="1356"/>
      <c r="B528" s="1357"/>
      <c r="C528" s="1356"/>
      <c r="D528" s="1358"/>
      <c r="E528" s="1358"/>
      <c r="F528" s="1356"/>
      <c r="G528" s="1356"/>
      <c r="H528" s="1356"/>
      <c r="I528" s="1360"/>
      <c r="J528" s="1360"/>
      <c r="K528" s="1361"/>
      <c r="L528" s="1361"/>
      <c r="M528" s="1358"/>
      <c r="N528" s="1358"/>
      <c r="O528" s="1358"/>
      <c r="P528" s="1358"/>
      <c r="Q528" s="1356"/>
      <c r="R528" s="1356"/>
      <c r="U528" s="1358"/>
      <c r="V528" s="1356"/>
      <c r="W528" s="1356"/>
      <c r="X528" s="1356"/>
      <c r="Y528" s="1356"/>
      <c r="Z528" s="1356"/>
      <c r="AA528" s="1356"/>
      <c r="AB528" s="1356"/>
      <c r="AC528" s="13"/>
      <c r="AD528" s="1356"/>
      <c r="AE528" s="1356"/>
      <c r="AF528" s="1356"/>
    </row>
    <row r="529" spans="1:32" x14ac:dyDescent="0.2">
      <c r="A529" s="1356"/>
      <c r="B529" s="1357"/>
      <c r="C529" s="1356"/>
      <c r="D529" s="1358"/>
      <c r="E529" s="1358"/>
      <c r="F529" s="1356"/>
      <c r="G529" s="1356"/>
      <c r="H529" s="1356"/>
      <c r="I529" s="1360"/>
      <c r="J529" s="1360"/>
      <c r="K529" s="1361"/>
      <c r="L529" s="1361"/>
      <c r="M529" s="1358"/>
      <c r="N529" s="1358"/>
      <c r="O529" s="1358"/>
      <c r="P529" s="1358"/>
      <c r="Q529" s="1356"/>
      <c r="R529" s="1356"/>
      <c r="U529" s="1358"/>
      <c r="V529" s="1356"/>
      <c r="W529" s="1356"/>
      <c r="X529" s="1356"/>
      <c r="Y529" s="1356"/>
      <c r="Z529" s="1356"/>
      <c r="AA529" s="1356"/>
      <c r="AB529" s="1356"/>
      <c r="AC529" s="13"/>
      <c r="AD529" s="1356"/>
      <c r="AE529" s="1356"/>
      <c r="AF529" s="1356"/>
    </row>
    <row r="530" spans="1:32" x14ac:dyDescent="0.2">
      <c r="A530" s="1356"/>
      <c r="B530" s="1357"/>
      <c r="C530" s="1356"/>
      <c r="D530" s="1358"/>
      <c r="E530" s="1358"/>
      <c r="F530" s="1356"/>
      <c r="G530" s="1356"/>
      <c r="H530" s="1356"/>
      <c r="I530" s="1360"/>
      <c r="J530" s="1360"/>
      <c r="K530" s="1361"/>
      <c r="L530" s="1361"/>
      <c r="M530" s="1358"/>
      <c r="N530" s="1358"/>
      <c r="O530" s="1358"/>
      <c r="P530" s="1358"/>
      <c r="Q530" s="1356"/>
      <c r="R530" s="1356"/>
      <c r="U530" s="1358"/>
      <c r="V530" s="1356"/>
      <c r="W530" s="1356"/>
      <c r="X530" s="1356"/>
      <c r="Y530" s="1356"/>
      <c r="Z530" s="1356"/>
      <c r="AA530" s="1356"/>
      <c r="AB530" s="1356"/>
      <c r="AC530" s="13"/>
      <c r="AD530" s="1356"/>
      <c r="AE530" s="1356"/>
      <c r="AF530" s="1356"/>
    </row>
    <row r="531" spans="1:32" x14ac:dyDescent="0.2">
      <c r="A531" s="1356"/>
      <c r="B531" s="1357"/>
      <c r="C531" s="1356"/>
      <c r="D531" s="1358"/>
      <c r="E531" s="1358"/>
      <c r="F531" s="1356"/>
      <c r="G531" s="1356"/>
      <c r="H531" s="1356"/>
      <c r="I531" s="1360"/>
      <c r="J531" s="1360"/>
      <c r="K531" s="1361"/>
      <c r="L531" s="1361"/>
      <c r="M531" s="1358"/>
      <c r="N531" s="1358"/>
      <c r="O531" s="1358"/>
      <c r="P531" s="1358"/>
      <c r="Q531" s="1356"/>
      <c r="R531" s="1356"/>
      <c r="U531" s="1358"/>
      <c r="V531" s="1356"/>
      <c r="W531" s="1356"/>
      <c r="X531" s="1356"/>
      <c r="Y531" s="1356"/>
      <c r="Z531" s="1356"/>
      <c r="AA531" s="1356"/>
      <c r="AB531" s="1356"/>
      <c r="AC531" s="13"/>
      <c r="AD531" s="1356"/>
      <c r="AE531" s="1356"/>
      <c r="AF531" s="1356"/>
    </row>
    <row r="532" spans="1:32" x14ac:dyDescent="0.2">
      <c r="A532" s="1356"/>
      <c r="B532" s="1357"/>
      <c r="C532" s="1356"/>
      <c r="D532" s="1358"/>
      <c r="E532" s="1358"/>
      <c r="F532" s="1356"/>
      <c r="G532" s="1356"/>
      <c r="H532" s="1356"/>
      <c r="I532" s="1360"/>
      <c r="J532" s="1360"/>
      <c r="K532" s="1361"/>
      <c r="L532" s="1361"/>
      <c r="M532" s="1358"/>
      <c r="N532" s="1358"/>
      <c r="O532" s="1358"/>
      <c r="P532" s="1358"/>
      <c r="Q532" s="1356"/>
      <c r="R532" s="1356"/>
      <c r="U532" s="1358"/>
      <c r="V532" s="1356"/>
      <c r="W532" s="1356"/>
      <c r="X532" s="1356"/>
      <c r="Y532" s="1356"/>
      <c r="Z532" s="1356"/>
      <c r="AA532" s="1356"/>
      <c r="AB532" s="1356"/>
      <c r="AC532" s="13"/>
      <c r="AD532" s="1356"/>
      <c r="AE532" s="1356"/>
      <c r="AF532" s="1356"/>
    </row>
    <row r="533" spans="1:32" x14ac:dyDescent="0.2">
      <c r="A533" s="1356"/>
      <c r="B533" s="1357"/>
      <c r="C533" s="1356"/>
      <c r="D533" s="1358"/>
      <c r="E533" s="1358"/>
      <c r="F533" s="1356"/>
      <c r="G533" s="1356"/>
      <c r="H533" s="1356"/>
      <c r="I533" s="1360"/>
      <c r="J533" s="1360"/>
      <c r="K533" s="1361"/>
      <c r="L533" s="1361"/>
      <c r="M533" s="1358"/>
      <c r="N533" s="1358"/>
      <c r="O533" s="1358"/>
      <c r="P533" s="1358"/>
      <c r="Q533" s="1356"/>
      <c r="R533" s="1356"/>
      <c r="U533" s="1358"/>
      <c r="V533" s="1356"/>
      <c r="W533" s="1356"/>
      <c r="X533" s="1356"/>
      <c r="Y533" s="1356"/>
      <c r="Z533" s="1356"/>
      <c r="AA533" s="1356"/>
      <c r="AB533" s="1356"/>
      <c r="AC533" s="13"/>
      <c r="AD533" s="1356"/>
      <c r="AE533" s="1356"/>
      <c r="AF533" s="1356"/>
    </row>
    <row r="534" spans="1:32" x14ac:dyDescent="0.2">
      <c r="A534" s="1356"/>
      <c r="B534" s="1357"/>
      <c r="C534" s="1356"/>
      <c r="D534" s="1358"/>
      <c r="E534" s="1358"/>
      <c r="F534" s="1356"/>
      <c r="G534" s="1356"/>
      <c r="H534" s="1356"/>
      <c r="I534" s="1360"/>
      <c r="J534" s="1360"/>
      <c r="K534" s="1361"/>
      <c r="L534" s="1361"/>
      <c r="M534" s="1358"/>
      <c r="N534" s="1358"/>
      <c r="O534" s="1358"/>
      <c r="P534" s="1358"/>
      <c r="Q534" s="1356"/>
      <c r="R534" s="1356"/>
      <c r="U534" s="1358"/>
      <c r="V534" s="1356"/>
      <c r="W534" s="1356"/>
      <c r="X534" s="1356"/>
      <c r="Y534" s="1356"/>
      <c r="Z534" s="1356"/>
      <c r="AA534" s="1356"/>
      <c r="AB534" s="1356"/>
      <c r="AC534" s="13"/>
      <c r="AD534" s="1356"/>
      <c r="AE534" s="1356"/>
      <c r="AF534" s="1356"/>
    </row>
    <row r="535" spans="1:32" x14ac:dyDescent="0.2">
      <c r="A535" s="1356"/>
      <c r="B535" s="1357"/>
      <c r="C535" s="1356"/>
      <c r="D535" s="1358"/>
      <c r="E535" s="1358"/>
      <c r="F535" s="1356"/>
      <c r="G535" s="1356"/>
      <c r="H535" s="1356"/>
      <c r="I535" s="1360"/>
      <c r="J535" s="1360"/>
      <c r="K535" s="1361"/>
      <c r="L535" s="1361"/>
      <c r="M535" s="1358"/>
      <c r="N535" s="1358"/>
      <c r="O535" s="1358"/>
      <c r="P535" s="1358"/>
      <c r="Q535" s="1356"/>
      <c r="R535" s="1356"/>
      <c r="U535" s="1358"/>
      <c r="V535" s="1356"/>
      <c r="W535" s="1356"/>
      <c r="X535" s="1356"/>
      <c r="Y535" s="1356"/>
      <c r="Z535" s="1356"/>
      <c r="AA535" s="1356"/>
      <c r="AB535" s="1356"/>
      <c r="AC535" s="13"/>
      <c r="AD535" s="1356"/>
      <c r="AE535" s="1356"/>
      <c r="AF535" s="1356"/>
    </row>
    <row r="536" spans="1:32" x14ac:dyDescent="0.2">
      <c r="A536" s="1356"/>
      <c r="B536" s="1357"/>
      <c r="C536" s="1356"/>
      <c r="D536" s="1358"/>
      <c r="E536" s="1358"/>
      <c r="F536" s="1356"/>
      <c r="G536" s="1356"/>
      <c r="H536" s="1356"/>
      <c r="I536" s="1360"/>
      <c r="J536" s="1360"/>
      <c r="K536" s="1361"/>
      <c r="L536" s="1361"/>
      <c r="M536" s="1358"/>
      <c r="N536" s="1358"/>
      <c r="O536" s="1358"/>
      <c r="P536" s="1358"/>
      <c r="Q536" s="1356"/>
      <c r="R536" s="1356"/>
      <c r="U536" s="1358"/>
      <c r="V536" s="1356"/>
      <c r="W536" s="1356"/>
      <c r="X536" s="1356"/>
      <c r="Y536" s="1356"/>
      <c r="Z536" s="1356"/>
      <c r="AA536" s="1356"/>
      <c r="AB536" s="1356"/>
      <c r="AC536" s="13"/>
      <c r="AD536" s="1356"/>
      <c r="AE536" s="1356"/>
      <c r="AF536" s="1356"/>
    </row>
    <row r="537" spans="1:32" x14ac:dyDescent="0.2">
      <c r="A537" s="1356"/>
      <c r="B537" s="1357"/>
      <c r="C537" s="1356"/>
      <c r="D537" s="1358"/>
      <c r="E537" s="1358"/>
      <c r="F537" s="1356"/>
      <c r="G537" s="1356"/>
      <c r="H537" s="1356"/>
      <c r="I537" s="1360"/>
      <c r="J537" s="1360"/>
      <c r="K537" s="1361"/>
      <c r="L537" s="1361"/>
      <c r="M537" s="1358"/>
      <c r="N537" s="1358"/>
      <c r="O537" s="1358"/>
      <c r="P537" s="1358"/>
      <c r="Q537" s="1356"/>
      <c r="R537" s="1356"/>
      <c r="U537" s="1358"/>
      <c r="V537" s="1356"/>
      <c r="W537" s="1356"/>
      <c r="X537" s="1356"/>
      <c r="Y537" s="1356"/>
      <c r="Z537" s="1356"/>
      <c r="AA537" s="1356"/>
      <c r="AB537" s="1356"/>
      <c r="AC537" s="13"/>
      <c r="AD537" s="1356"/>
      <c r="AE537" s="1356"/>
      <c r="AF537" s="1356"/>
    </row>
    <row r="538" spans="1:32" x14ac:dyDescent="0.2">
      <c r="A538" s="1356"/>
      <c r="B538" s="1357"/>
      <c r="C538" s="1356"/>
      <c r="D538" s="1358"/>
      <c r="E538" s="1358"/>
      <c r="F538" s="1356"/>
      <c r="G538" s="1356"/>
      <c r="H538" s="1356"/>
      <c r="I538" s="1360"/>
      <c r="J538" s="1360"/>
      <c r="K538" s="1361"/>
      <c r="L538" s="1361"/>
      <c r="M538" s="1358"/>
      <c r="N538" s="1358"/>
      <c r="O538" s="1358"/>
      <c r="P538" s="1358"/>
      <c r="Q538" s="1356"/>
      <c r="R538" s="1356"/>
      <c r="U538" s="1358"/>
      <c r="V538" s="1356"/>
      <c r="W538" s="1356"/>
      <c r="X538" s="1356"/>
      <c r="Y538" s="1356"/>
      <c r="Z538" s="1356"/>
      <c r="AA538" s="1356"/>
      <c r="AB538" s="1356"/>
      <c r="AC538" s="13"/>
      <c r="AD538" s="1356"/>
      <c r="AE538" s="1356"/>
      <c r="AF538" s="1356"/>
    </row>
    <row r="539" spans="1:32" x14ac:dyDescent="0.2">
      <c r="A539" s="1356"/>
      <c r="B539" s="1357"/>
      <c r="C539" s="1356"/>
      <c r="D539" s="1358"/>
      <c r="E539" s="1358"/>
      <c r="F539" s="1356"/>
      <c r="G539" s="1356"/>
      <c r="H539" s="1356"/>
      <c r="I539" s="1360"/>
      <c r="J539" s="1360"/>
      <c r="K539" s="1361"/>
      <c r="L539" s="1361"/>
      <c r="M539" s="1358"/>
      <c r="N539" s="1358"/>
      <c r="O539" s="1358"/>
      <c r="P539" s="1358"/>
      <c r="Q539" s="1356"/>
      <c r="R539" s="1356"/>
      <c r="U539" s="1358"/>
      <c r="V539" s="1356"/>
      <c r="W539" s="1356"/>
      <c r="X539" s="1356"/>
      <c r="Y539" s="1356"/>
      <c r="Z539" s="1356"/>
      <c r="AA539" s="1356"/>
      <c r="AB539" s="1356"/>
      <c r="AC539" s="13"/>
      <c r="AD539" s="1356"/>
      <c r="AE539" s="1356"/>
      <c r="AF539" s="1356"/>
    </row>
    <row r="540" spans="1:32" x14ac:dyDescent="0.2">
      <c r="A540" s="1356"/>
      <c r="B540" s="1357"/>
      <c r="C540" s="1356"/>
      <c r="D540" s="1358"/>
      <c r="E540" s="1358"/>
      <c r="F540" s="1356"/>
      <c r="G540" s="1356"/>
      <c r="H540" s="1356"/>
      <c r="I540" s="1360"/>
      <c r="J540" s="1360"/>
      <c r="K540" s="1361"/>
      <c r="L540" s="1361"/>
      <c r="M540" s="1358"/>
      <c r="N540" s="1358"/>
      <c r="O540" s="1358"/>
      <c r="P540" s="1358"/>
      <c r="Q540" s="1356"/>
      <c r="R540" s="1356"/>
      <c r="U540" s="1358"/>
      <c r="V540" s="1356"/>
      <c r="W540" s="1356"/>
      <c r="X540" s="1356"/>
      <c r="Y540" s="1356"/>
      <c r="Z540" s="1356"/>
      <c r="AA540" s="1356"/>
      <c r="AB540" s="1356"/>
      <c r="AC540" s="13"/>
      <c r="AD540" s="1356"/>
      <c r="AE540" s="1356"/>
      <c r="AF540" s="1356"/>
    </row>
    <row r="541" spans="1:32" x14ac:dyDescent="0.2">
      <c r="A541" s="1356"/>
      <c r="B541" s="1357"/>
      <c r="C541" s="1356"/>
      <c r="D541" s="1358"/>
      <c r="E541" s="1358"/>
      <c r="F541" s="1356"/>
      <c r="G541" s="1356"/>
      <c r="H541" s="1356"/>
      <c r="I541" s="1360"/>
      <c r="J541" s="1360"/>
      <c r="K541" s="1361"/>
      <c r="L541" s="1361"/>
      <c r="M541" s="1358"/>
      <c r="N541" s="1358"/>
      <c r="O541" s="1358"/>
      <c r="P541" s="1358"/>
      <c r="Q541" s="1356"/>
      <c r="R541" s="1356"/>
      <c r="U541" s="1358"/>
      <c r="V541" s="1356"/>
      <c r="W541" s="1356"/>
      <c r="X541" s="1356"/>
      <c r="Y541" s="1356"/>
      <c r="Z541" s="1356"/>
      <c r="AA541" s="1356"/>
      <c r="AB541" s="1356"/>
      <c r="AC541" s="13"/>
      <c r="AD541" s="1356"/>
      <c r="AE541" s="1356"/>
      <c r="AF541" s="1356"/>
    </row>
    <row r="542" spans="1:32" x14ac:dyDescent="0.2">
      <c r="A542" s="1356"/>
      <c r="B542" s="1357"/>
      <c r="C542" s="1356"/>
      <c r="D542" s="1358"/>
      <c r="E542" s="1358"/>
      <c r="F542" s="1356"/>
      <c r="G542" s="1356"/>
      <c r="H542" s="1356"/>
      <c r="I542" s="1360"/>
      <c r="J542" s="1360"/>
      <c r="K542" s="1361"/>
      <c r="L542" s="1361"/>
      <c r="M542" s="1358"/>
      <c r="N542" s="1358"/>
      <c r="O542" s="1358"/>
      <c r="P542" s="1358"/>
      <c r="Q542" s="1356"/>
      <c r="R542" s="1356"/>
      <c r="U542" s="1358"/>
      <c r="V542" s="1356"/>
      <c r="W542" s="1356"/>
      <c r="X542" s="1356"/>
      <c r="Y542" s="1356"/>
      <c r="Z542" s="1356"/>
      <c r="AA542" s="1356"/>
      <c r="AB542" s="1356"/>
      <c r="AC542" s="13"/>
      <c r="AD542" s="1356"/>
      <c r="AE542" s="1356"/>
      <c r="AF542" s="1356"/>
    </row>
    <row r="543" spans="1:32" x14ac:dyDescent="0.2">
      <c r="A543" s="1356"/>
      <c r="B543" s="1357"/>
      <c r="C543" s="1356"/>
      <c r="D543" s="1358"/>
      <c r="E543" s="1358"/>
      <c r="F543" s="1356"/>
      <c r="G543" s="1356"/>
      <c r="H543" s="1356"/>
      <c r="I543" s="1360"/>
      <c r="J543" s="1360"/>
      <c r="K543" s="1361"/>
      <c r="L543" s="1361"/>
      <c r="M543" s="1358"/>
      <c r="N543" s="1358"/>
      <c r="O543" s="1358"/>
      <c r="P543" s="1358"/>
      <c r="Q543" s="1356"/>
      <c r="R543" s="1356"/>
      <c r="U543" s="1358"/>
      <c r="V543" s="1356"/>
      <c r="W543" s="1356"/>
      <c r="X543" s="1356"/>
      <c r="Y543" s="1356"/>
      <c r="Z543" s="1356"/>
      <c r="AA543" s="1356"/>
      <c r="AB543" s="1356"/>
      <c r="AC543" s="13"/>
      <c r="AD543" s="1356"/>
      <c r="AE543" s="1356"/>
      <c r="AF543" s="1356"/>
    </row>
    <row r="544" spans="1:32" x14ac:dyDescent="0.2">
      <c r="A544" s="1356"/>
      <c r="B544" s="1357"/>
      <c r="C544" s="1356"/>
      <c r="D544" s="1358"/>
      <c r="E544" s="1358"/>
      <c r="F544" s="1356"/>
      <c r="G544" s="1356"/>
      <c r="H544" s="1356"/>
      <c r="I544" s="1360"/>
      <c r="J544" s="1360"/>
      <c r="K544" s="1361"/>
      <c r="L544" s="1361"/>
      <c r="M544" s="1358"/>
      <c r="N544" s="1358"/>
      <c r="O544" s="1358"/>
      <c r="P544" s="1358"/>
      <c r="Q544" s="1356"/>
      <c r="R544" s="1356"/>
      <c r="U544" s="1358"/>
      <c r="V544" s="1356"/>
      <c r="W544" s="1356"/>
      <c r="X544" s="1356"/>
      <c r="Y544" s="1356"/>
      <c r="Z544" s="1356"/>
      <c r="AA544" s="1356"/>
      <c r="AB544" s="1356"/>
      <c r="AC544" s="13"/>
      <c r="AD544" s="1356"/>
      <c r="AE544" s="1356"/>
      <c r="AF544" s="1356"/>
    </row>
    <row r="545" spans="1:32" x14ac:dyDescent="0.2">
      <c r="A545" s="1356"/>
      <c r="B545" s="1357"/>
      <c r="C545" s="1356"/>
      <c r="D545" s="1358"/>
      <c r="E545" s="1358"/>
      <c r="F545" s="1356"/>
      <c r="G545" s="1356"/>
      <c r="H545" s="1356"/>
      <c r="I545" s="1360"/>
      <c r="J545" s="1360"/>
      <c r="K545" s="1361"/>
      <c r="L545" s="1361"/>
      <c r="M545" s="1358"/>
      <c r="N545" s="1358"/>
      <c r="O545" s="1358"/>
      <c r="P545" s="1358"/>
      <c r="Q545" s="1356"/>
      <c r="R545" s="1356"/>
      <c r="U545" s="1358"/>
      <c r="V545" s="1356"/>
      <c r="W545" s="1356"/>
      <c r="X545" s="1356"/>
      <c r="Y545" s="1356"/>
      <c r="Z545" s="1356"/>
      <c r="AA545" s="1356"/>
      <c r="AB545" s="1356"/>
      <c r="AC545" s="13"/>
      <c r="AD545" s="1356"/>
      <c r="AE545" s="1356"/>
      <c r="AF545" s="1356"/>
    </row>
    <row r="546" spans="1:32" x14ac:dyDescent="0.2">
      <c r="A546" s="1356"/>
      <c r="B546" s="1357"/>
      <c r="C546" s="1356"/>
      <c r="D546" s="1358"/>
      <c r="E546" s="1358"/>
      <c r="F546" s="1356"/>
      <c r="G546" s="1356"/>
      <c r="H546" s="1356"/>
      <c r="I546" s="1360"/>
      <c r="J546" s="1360"/>
      <c r="K546" s="1361"/>
      <c r="L546" s="1361"/>
      <c r="M546" s="1358"/>
      <c r="N546" s="1358"/>
      <c r="O546" s="1358"/>
      <c r="P546" s="1358"/>
      <c r="Q546" s="1356"/>
      <c r="R546" s="1356"/>
      <c r="U546" s="1358"/>
      <c r="V546" s="1356"/>
      <c r="W546" s="1356"/>
      <c r="X546" s="1356"/>
      <c r="Y546" s="1356"/>
      <c r="Z546" s="1356"/>
      <c r="AA546" s="1356"/>
      <c r="AB546" s="1356"/>
      <c r="AC546" s="13"/>
      <c r="AD546" s="1356"/>
      <c r="AE546" s="1356"/>
      <c r="AF546" s="1356"/>
    </row>
    <row r="547" spans="1:32" x14ac:dyDescent="0.2">
      <c r="A547" s="1356"/>
      <c r="B547" s="1357"/>
      <c r="C547" s="1356"/>
      <c r="D547" s="1358"/>
      <c r="E547" s="1358"/>
      <c r="F547" s="1356"/>
      <c r="G547" s="1356"/>
      <c r="H547" s="1356"/>
      <c r="I547" s="1360"/>
      <c r="J547" s="1360"/>
      <c r="K547" s="1361"/>
      <c r="L547" s="1361"/>
      <c r="M547" s="1358"/>
      <c r="N547" s="1358"/>
      <c r="O547" s="1358"/>
      <c r="P547" s="1358"/>
      <c r="Q547" s="1356"/>
      <c r="R547" s="1356"/>
      <c r="U547" s="1358"/>
      <c r="V547" s="1356"/>
      <c r="W547" s="1356"/>
      <c r="X547" s="1356"/>
      <c r="Y547" s="1356"/>
      <c r="Z547" s="1356"/>
      <c r="AA547" s="1356"/>
      <c r="AB547" s="1356"/>
      <c r="AC547" s="13"/>
      <c r="AD547" s="1356"/>
      <c r="AE547" s="1356"/>
      <c r="AF547" s="1356"/>
    </row>
    <row r="548" spans="1:32" x14ac:dyDescent="0.2">
      <c r="A548" s="1356"/>
      <c r="B548" s="1357"/>
      <c r="C548" s="1356"/>
      <c r="D548" s="1358"/>
      <c r="E548" s="1358"/>
      <c r="F548" s="1356"/>
      <c r="G548" s="1356"/>
      <c r="H548" s="1356"/>
      <c r="I548" s="1360"/>
      <c r="J548" s="1360"/>
      <c r="K548" s="1361"/>
      <c r="L548" s="1361"/>
      <c r="M548" s="1358"/>
      <c r="N548" s="1358"/>
      <c r="O548" s="1358"/>
      <c r="P548" s="1358"/>
      <c r="Q548" s="1356"/>
      <c r="R548" s="1356"/>
      <c r="U548" s="1358"/>
      <c r="V548" s="1356"/>
      <c r="W548" s="1356"/>
      <c r="X548" s="1356"/>
      <c r="Y548" s="1356"/>
      <c r="Z548" s="1356"/>
      <c r="AA548" s="1356"/>
      <c r="AB548" s="1356"/>
      <c r="AC548" s="13"/>
      <c r="AD548" s="1356"/>
      <c r="AE548" s="1356"/>
      <c r="AF548" s="1356"/>
    </row>
    <row r="549" spans="1:32" x14ac:dyDescent="0.2">
      <c r="A549" s="1356"/>
      <c r="B549" s="1357"/>
      <c r="C549" s="1356"/>
      <c r="D549" s="1358"/>
      <c r="E549" s="1358"/>
      <c r="F549" s="1356"/>
      <c r="G549" s="1356"/>
      <c r="H549" s="1356"/>
      <c r="I549" s="1360"/>
      <c r="J549" s="1360"/>
      <c r="K549" s="1361"/>
      <c r="L549" s="1361"/>
      <c r="M549" s="1358"/>
      <c r="N549" s="1358"/>
      <c r="O549" s="1358"/>
      <c r="P549" s="1358"/>
      <c r="Q549" s="1356"/>
      <c r="R549" s="1356"/>
      <c r="U549" s="1358"/>
      <c r="V549" s="1356"/>
      <c r="W549" s="1356"/>
      <c r="X549" s="1356"/>
      <c r="Y549" s="1356"/>
      <c r="Z549" s="1356"/>
      <c r="AA549" s="1356"/>
      <c r="AB549" s="1356"/>
      <c r="AC549" s="13"/>
      <c r="AD549" s="1356"/>
      <c r="AE549" s="1356"/>
      <c r="AF549" s="1356"/>
    </row>
    <row r="550" spans="1:32" x14ac:dyDescent="0.2">
      <c r="A550" s="1356"/>
      <c r="B550" s="1357"/>
      <c r="C550" s="1356"/>
      <c r="D550" s="1358"/>
      <c r="E550" s="1358"/>
      <c r="F550" s="1356"/>
      <c r="G550" s="1356"/>
      <c r="H550" s="1356"/>
      <c r="I550" s="1360"/>
      <c r="J550" s="1360"/>
      <c r="K550" s="1361"/>
      <c r="L550" s="1361"/>
      <c r="M550" s="1358"/>
      <c r="N550" s="1358"/>
      <c r="O550" s="1358"/>
      <c r="P550" s="1358"/>
      <c r="Q550" s="1356"/>
      <c r="R550" s="1356"/>
      <c r="U550" s="1358"/>
      <c r="V550" s="1356"/>
      <c r="W550" s="1356"/>
      <c r="X550" s="1356"/>
      <c r="Y550" s="1356"/>
      <c r="Z550" s="1356"/>
      <c r="AA550" s="1356"/>
      <c r="AB550" s="1356"/>
      <c r="AC550" s="13"/>
      <c r="AD550" s="1356"/>
      <c r="AE550" s="1356"/>
      <c r="AF550" s="1356"/>
    </row>
    <row r="551" spans="1:32" x14ac:dyDescent="0.2">
      <c r="A551" s="1356"/>
      <c r="B551" s="1357"/>
      <c r="C551" s="1356"/>
      <c r="D551" s="1358"/>
      <c r="E551" s="1358"/>
      <c r="F551" s="1356"/>
      <c r="G551" s="1356"/>
      <c r="H551" s="1356"/>
      <c r="I551" s="1360"/>
      <c r="J551" s="1360"/>
      <c r="K551" s="1361"/>
      <c r="L551" s="1361"/>
      <c r="M551" s="1358"/>
      <c r="N551" s="1358"/>
      <c r="O551" s="1358"/>
      <c r="P551" s="1358"/>
      <c r="Q551" s="1356"/>
      <c r="R551" s="1356"/>
      <c r="U551" s="1358"/>
      <c r="V551" s="1356"/>
      <c r="W551" s="1356"/>
      <c r="X551" s="1356"/>
      <c r="Y551" s="1356"/>
      <c r="Z551" s="1356"/>
      <c r="AA551" s="1356"/>
      <c r="AB551" s="1356"/>
      <c r="AC551" s="13"/>
      <c r="AD551" s="1356"/>
      <c r="AE551" s="1356"/>
      <c r="AF551" s="1356"/>
    </row>
    <row r="552" spans="1:32" x14ac:dyDescent="0.2">
      <c r="A552" s="1356"/>
      <c r="B552" s="1357"/>
      <c r="C552" s="1356"/>
      <c r="D552" s="1358"/>
      <c r="E552" s="1358"/>
      <c r="F552" s="1356"/>
      <c r="G552" s="1356"/>
      <c r="H552" s="1356"/>
      <c r="I552" s="1360"/>
      <c r="J552" s="1360"/>
      <c r="K552" s="1361"/>
      <c r="L552" s="1361"/>
      <c r="M552" s="1358"/>
      <c r="N552" s="1358"/>
      <c r="O552" s="1358"/>
      <c r="P552" s="1358"/>
      <c r="Q552" s="1356"/>
      <c r="R552" s="1356"/>
      <c r="U552" s="1358"/>
      <c r="V552" s="1356"/>
      <c r="W552" s="1356"/>
      <c r="X552" s="1356"/>
      <c r="Y552" s="1356"/>
      <c r="Z552" s="1356"/>
      <c r="AA552" s="1356"/>
      <c r="AB552" s="1356"/>
      <c r="AC552" s="13"/>
      <c r="AD552" s="1356"/>
      <c r="AE552" s="1356"/>
      <c r="AF552" s="1356"/>
    </row>
    <row r="553" spans="1:32" x14ac:dyDescent="0.2">
      <c r="A553" s="1356"/>
      <c r="B553" s="1357"/>
      <c r="C553" s="1356"/>
      <c r="D553" s="1358"/>
      <c r="E553" s="1358"/>
      <c r="F553" s="1356"/>
      <c r="G553" s="1356"/>
      <c r="H553" s="1356"/>
      <c r="I553" s="1360"/>
      <c r="J553" s="1360"/>
      <c r="K553" s="1361"/>
      <c r="L553" s="1361"/>
      <c r="M553" s="1358"/>
      <c r="N553" s="1358"/>
      <c r="O553" s="1358"/>
      <c r="P553" s="1358"/>
      <c r="Q553" s="1356"/>
      <c r="R553" s="1356"/>
      <c r="U553" s="1358"/>
      <c r="V553" s="1356"/>
      <c r="W553" s="1356"/>
      <c r="X553" s="1356"/>
      <c r="Y553" s="1356"/>
      <c r="Z553" s="1356"/>
      <c r="AA553" s="1356"/>
      <c r="AB553" s="1356"/>
      <c r="AC553" s="13"/>
      <c r="AD553" s="1356"/>
      <c r="AE553" s="1356"/>
      <c r="AF553" s="1356"/>
    </row>
    <row r="554" spans="1:32" x14ac:dyDescent="0.2">
      <c r="A554" s="1356"/>
      <c r="B554" s="1357"/>
      <c r="C554" s="1356"/>
      <c r="D554" s="1358"/>
      <c r="E554" s="1358"/>
      <c r="F554" s="1356"/>
      <c r="G554" s="1356"/>
      <c r="H554" s="1356"/>
      <c r="I554" s="1360"/>
      <c r="J554" s="1360"/>
      <c r="K554" s="1361"/>
      <c r="L554" s="1361"/>
      <c r="M554" s="1358"/>
      <c r="N554" s="1358"/>
      <c r="O554" s="1358"/>
      <c r="P554" s="1358"/>
      <c r="Q554" s="1356"/>
      <c r="R554" s="1356"/>
      <c r="U554" s="1358"/>
      <c r="V554" s="1356"/>
      <c r="W554" s="1356"/>
      <c r="X554" s="1356"/>
      <c r="Y554" s="1356"/>
      <c r="Z554" s="1356"/>
      <c r="AA554" s="1356"/>
      <c r="AB554" s="1356"/>
      <c r="AC554" s="13"/>
      <c r="AD554" s="1356"/>
      <c r="AE554" s="1356"/>
      <c r="AF554" s="1356"/>
    </row>
    <row r="555" spans="1:32" x14ac:dyDescent="0.2">
      <c r="A555" s="1356"/>
      <c r="B555" s="1357"/>
      <c r="C555" s="1356"/>
      <c r="D555" s="1358"/>
      <c r="E555" s="1358"/>
      <c r="F555" s="1356"/>
      <c r="G555" s="1356"/>
      <c r="H555" s="1356"/>
      <c r="I555" s="1360"/>
      <c r="J555" s="1360"/>
      <c r="K555" s="1361"/>
      <c r="L555" s="1361"/>
      <c r="M555" s="1358"/>
      <c r="N555" s="1358"/>
      <c r="O555" s="1358"/>
      <c r="P555" s="1358"/>
      <c r="Q555" s="1356"/>
      <c r="R555" s="1356"/>
      <c r="U555" s="1358"/>
      <c r="V555" s="1356"/>
      <c r="W555" s="1356"/>
      <c r="X555" s="1356"/>
      <c r="Y555" s="1356"/>
      <c r="Z555" s="1356"/>
      <c r="AA555" s="1356"/>
      <c r="AB555" s="1356"/>
      <c r="AC555" s="13"/>
      <c r="AD555" s="1356"/>
      <c r="AE555" s="1356"/>
      <c r="AF555" s="1356"/>
    </row>
    <row r="556" spans="1:32" x14ac:dyDescent="0.2">
      <c r="A556" s="1356"/>
      <c r="B556" s="1357"/>
      <c r="C556" s="1356"/>
      <c r="D556" s="1358"/>
      <c r="E556" s="1358"/>
      <c r="F556" s="1356"/>
      <c r="G556" s="1356"/>
      <c r="H556" s="1356"/>
      <c r="I556" s="1360"/>
      <c r="J556" s="1360"/>
      <c r="K556" s="1361"/>
      <c r="L556" s="1361"/>
      <c r="M556" s="1358"/>
      <c r="N556" s="1358"/>
      <c r="O556" s="1358"/>
      <c r="P556" s="1358"/>
      <c r="Q556" s="1356"/>
      <c r="R556" s="1356"/>
      <c r="U556" s="1358"/>
      <c r="V556" s="1356"/>
      <c r="W556" s="1356"/>
      <c r="X556" s="1356"/>
      <c r="Y556" s="1356"/>
      <c r="Z556" s="1356"/>
      <c r="AA556" s="1356"/>
      <c r="AB556" s="1356"/>
      <c r="AC556" s="13"/>
      <c r="AD556" s="1356"/>
      <c r="AE556" s="1356"/>
      <c r="AF556" s="1356"/>
    </row>
    <row r="557" spans="1:32" x14ac:dyDescent="0.2">
      <c r="A557" s="1356"/>
      <c r="B557" s="1357"/>
      <c r="C557" s="1356"/>
      <c r="D557" s="1358"/>
      <c r="E557" s="1358"/>
      <c r="F557" s="1356"/>
      <c r="G557" s="1356"/>
      <c r="H557" s="1356"/>
      <c r="I557" s="1360"/>
      <c r="J557" s="1360"/>
      <c r="K557" s="1361"/>
      <c r="L557" s="1361"/>
      <c r="M557" s="1358"/>
      <c r="N557" s="1358"/>
      <c r="O557" s="1358"/>
      <c r="P557" s="1358"/>
      <c r="Q557" s="1356"/>
      <c r="R557" s="1356"/>
      <c r="U557" s="1358"/>
      <c r="V557" s="1356"/>
      <c r="W557" s="1356"/>
      <c r="X557" s="1356"/>
      <c r="Y557" s="1356"/>
      <c r="Z557" s="1356"/>
      <c r="AA557" s="1356"/>
      <c r="AB557" s="1356"/>
      <c r="AC557" s="13"/>
      <c r="AD557" s="1356"/>
      <c r="AE557" s="1356"/>
      <c r="AF557" s="1356"/>
    </row>
    <row r="558" spans="1:32" x14ac:dyDescent="0.2">
      <c r="A558" s="1356"/>
      <c r="B558" s="1357"/>
      <c r="C558" s="1356"/>
      <c r="D558" s="1358"/>
      <c r="E558" s="1358"/>
      <c r="F558" s="1356"/>
      <c r="G558" s="1356"/>
      <c r="H558" s="1356"/>
      <c r="I558" s="1360"/>
      <c r="J558" s="1360"/>
      <c r="K558" s="1361"/>
      <c r="L558" s="1361"/>
      <c r="M558" s="1358"/>
      <c r="N558" s="1358"/>
      <c r="O558" s="1358"/>
      <c r="P558" s="1358"/>
      <c r="Q558" s="1356"/>
      <c r="R558" s="1356"/>
      <c r="U558" s="1358"/>
      <c r="V558" s="1356"/>
      <c r="W558" s="1356"/>
      <c r="X558" s="1356"/>
      <c r="Y558" s="1356"/>
      <c r="Z558" s="1356"/>
      <c r="AA558" s="1356"/>
      <c r="AB558" s="1356"/>
      <c r="AC558" s="13"/>
      <c r="AD558" s="1356"/>
      <c r="AE558" s="1356"/>
      <c r="AF558" s="1356"/>
    </row>
    <row r="559" spans="1:32" x14ac:dyDescent="0.2">
      <c r="A559" s="1356"/>
      <c r="B559" s="1357"/>
      <c r="C559" s="1356"/>
      <c r="D559" s="1358"/>
      <c r="E559" s="1358"/>
      <c r="F559" s="1356"/>
      <c r="G559" s="1356"/>
      <c r="H559" s="1356"/>
      <c r="I559" s="1360"/>
      <c r="J559" s="1360"/>
      <c r="K559" s="1361"/>
      <c r="L559" s="1361"/>
      <c r="M559" s="1358"/>
      <c r="N559" s="1358"/>
      <c r="O559" s="1358"/>
      <c r="P559" s="1358"/>
      <c r="Q559" s="1356"/>
      <c r="R559" s="1356"/>
      <c r="U559" s="1358"/>
      <c r="V559" s="1356"/>
      <c r="W559" s="1356"/>
      <c r="X559" s="1356"/>
      <c r="Y559" s="1356"/>
      <c r="Z559" s="1356"/>
      <c r="AA559" s="1356"/>
      <c r="AB559" s="1356"/>
      <c r="AC559" s="13"/>
      <c r="AD559" s="1356"/>
      <c r="AE559" s="1356"/>
      <c r="AF559" s="1356"/>
    </row>
    <row r="560" spans="1:32" x14ac:dyDescent="0.2">
      <c r="A560" s="1356"/>
      <c r="B560" s="1357"/>
      <c r="C560" s="1356"/>
      <c r="D560" s="1358"/>
      <c r="E560" s="1358"/>
      <c r="F560" s="1356"/>
      <c r="G560" s="1356"/>
      <c r="H560" s="1356"/>
      <c r="I560" s="1360"/>
      <c r="J560" s="1360"/>
      <c r="K560" s="1361"/>
      <c r="L560" s="1361"/>
      <c r="M560" s="1358"/>
      <c r="N560" s="1358"/>
      <c r="O560" s="1358"/>
      <c r="P560" s="1358"/>
      <c r="Q560" s="1356"/>
      <c r="R560" s="1356"/>
      <c r="U560" s="1358"/>
      <c r="V560" s="1356"/>
      <c r="W560" s="1356"/>
      <c r="X560" s="1356"/>
      <c r="Y560" s="1356"/>
      <c r="Z560" s="1356"/>
      <c r="AA560" s="1356"/>
      <c r="AB560" s="1356"/>
      <c r="AC560" s="13"/>
      <c r="AD560" s="1356"/>
      <c r="AE560" s="1356"/>
      <c r="AF560" s="1356"/>
    </row>
    <row r="561" spans="1:32" x14ac:dyDescent="0.2">
      <c r="A561" s="1356"/>
      <c r="B561" s="1357"/>
      <c r="C561" s="1356"/>
      <c r="D561" s="1358"/>
      <c r="E561" s="1358"/>
      <c r="F561" s="1356"/>
      <c r="G561" s="1356"/>
      <c r="H561" s="1356"/>
      <c r="I561" s="1360"/>
      <c r="J561" s="1360"/>
      <c r="K561" s="1361"/>
      <c r="L561" s="1361"/>
      <c r="M561" s="1358"/>
      <c r="N561" s="1358"/>
      <c r="O561" s="1358"/>
      <c r="P561" s="1358"/>
      <c r="Q561" s="1356"/>
      <c r="R561" s="1356"/>
      <c r="U561" s="1358"/>
      <c r="V561" s="1356"/>
      <c r="W561" s="1356"/>
      <c r="X561" s="1356"/>
      <c r="Y561" s="1356"/>
      <c r="Z561" s="1356"/>
      <c r="AA561" s="1356"/>
      <c r="AB561" s="1356"/>
      <c r="AC561" s="13"/>
      <c r="AD561" s="1356"/>
      <c r="AE561" s="1356"/>
      <c r="AF561" s="1356"/>
    </row>
    <row r="562" spans="1:32" x14ac:dyDescent="0.2">
      <c r="A562" s="1356"/>
      <c r="B562" s="1357"/>
      <c r="C562" s="1356"/>
      <c r="D562" s="1358"/>
      <c r="E562" s="1358"/>
      <c r="F562" s="1356"/>
      <c r="G562" s="1356"/>
      <c r="H562" s="1356"/>
      <c r="I562" s="1360"/>
      <c r="J562" s="1360"/>
      <c r="K562" s="1361"/>
      <c r="L562" s="1361"/>
      <c r="M562" s="1358"/>
      <c r="N562" s="1358"/>
      <c r="O562" s="1358"/>
      <c r="P562" s="1358"/>
      <c r="Q562" s="1356"/>
      <c r="R562" s="1356"/>
      <c r="U562" s="1358"/>
      <c r="V562" s="1356"/>
      <c r="W562" s="1356"/>
      <c r="X562" s="1356"/>
      <c r="Y562" s="1356"/>
      <c r="Z562" s="1356"/>
      <c r="AA562" s="1356"/>
      <c r="AB562" s="1356"/>
      <c r="AC562" s="13"/>
      <c r="AD562" s="1356"/>
      <c r="AE562" s="1356"/>
      <c r="AF562" s="1356"/>
    </row>
    <row r="563" spans="1:32" x14ac:dyDescent="0.2">
      <c r="A563" s="1356"/>
      <c r="B563" s="1357"/>
      <c r="C563" s="1356"/>
      <c r="D563" s="1358"/>
      <c r="E563" s="1358"/>
      <c r="F563" s="1356"/>
      <c r="G563" s="1356"/>
      <c r="H563" s="1356"/>
      <c r="I563" s="1360"/>
      <c r="J563" s="1360"/>
      <c r="K563" s="1361"/>
      <c r="L563" s="1361"/>
      <c r="M563" s="1358"/>
      <c r="N563" s="1358"/>
      <c r="O563" s="1358"/>
      <c r="P563" s="1358"/>
      <c r="Q563" s="1356"/>
      <c r="R563" s="1356"/>
      <c r="U563" s="1358"/>
      <c r="V563" s="1356"/>
      <c r="W563" s="1356"/>
      <c r="X563" s="1356"/>
      <c r="Y563" s="1356"/>
      <c r="Z563" s="1356"/>
      <c r="AA563" s="1356"/>
      <c r="AB563" s="1356"/>
      <c r="AC563" s="13"/>
      <c r="AD563" s="1356"/>
      <c r="AE563" s="1356"/>
      <c r="AF563" s="1356"/>
    </row>
    <row r="564" spans="1:32" x14ac:dyDescent="0.2">
      <c r="A564" s="1356"/>
      <c r="B564" s="1357"/>
      <c r="C564" s="1356"/>
      <c r="D564" s="1358"/>
      <c r="E564" s="1358"/>
      <c r="F564" s="1356"/>
      <c r="G564" s="1356"/>
      <c r="H564" s="1356"/>
      <c r="I564" s="1360"/>
      <c r="J564" s="1360"/>
      <c r="K564" s="1361"/>
      <c r="L564" s="1361"/>
      <c r="M564" s="1358"/>
      <c r="N564" s="1358"/>
      <c r="O564" s="1358"/>
      <c r="P564" s="1358"/>
      <c r="Q564" s="1356"/>
      <c r="R564" s="1356"/>
      <c r="U564" s="1358"/>
      <c r="V564" s="1356"/>
      <c r="W564" s="1356"/>
      <c r="X564" s="1356"/>
      <c r="Y564" s="1356"/>
      <c r="Z564" s="1356"/>
      <c r="AA564" s="1356"/>
      <c r="AB564" s="1356"/>
      <c r="AC564" s="13"/>
      <c r="AD564" s="1356"/>
      <c r="AE564" s="1356"/>
      <c r="AF564" s="1356"/>
    </row>
    <row r="565" spans="1:32" x14ac:dyDescent="0.2">
      <c r="A565" s="1356"/>
      <c r="B565" s="1357"/>
      <c r="C565" s="1356"/>
      <c r="D565" s="1358"/>
      <c r="E565" s="1358"/>
      <c r="F565" s="1356"/>
      <c r="G565" s="1356"/>
      <c r="H565" s="1356"/>
      <c r="I565" s="1360"/>
      <c r="J565" s="1360"/>
      <c r="K565" s="1361"/>
      <c r="L565" s="1361"/>
      <c r="M565" s="1358"/>
      <c r="N565" s="1358"/>
      <c r="O565" s="1358"/>
      <c r="P565" s="1358"/>
      <c r="Q565" s="1356"/>
      <c r="R565" s="1356"/>
      <c r="U565" s="1358"/>
      <c r="V565" s="1356"/>
      <c r="W565" s="1356"/>
      <c r="X565" s="1356"/>
      <c r="Y565" s="1356"/>
      <c r="Z565" s="1356"/>
      <c r="AA565" s="1356"/>
      <c r="AB565" s="1356"/>
      <c r="AC565" s="13"/>
      <c r="AD565" s="1356"/>
      <c r="AE565" s="1356"/>
      <c r="AF565" s="1356"/>
    </row>
    <row r="566" spans="1:32" x14ac:dyDescent="0.2">
      <c r="A566" s="1356"/>
      <c r="B566" s="1357"/>
      <c r="C566" s="1356"/>
      <c r="D566" s="1358"/>
      <c r="E566" s="1358"/>
      <c r="F566" s="1356"/>
      <c r="G566" s="1356"/>
      <c r="H566" s="1356"/>
      <c r="I566" s="1360"/>
      <c r="J566" s="1360"/>
      <c r="K566" s="1361"/>
      <c r="L566" s="1361"/>
      <c r="M566" s="1358"/>
      <c r="N566" s="1358"/>
      <c r="O566" s="1358"/>
      <c r="P566" s="1358"/>
      <c r="Q566" s="1356"/>
      <c r="R566" s="1356"/>
      <c r="U566" s="1358"/>
      <c r="V566" s="1356"/>
      <c r="W566" s="1356"/>
      <c r="X566" s="1356"/>
      <c r="Y566" s="1356"/>
      <c r="Z566" s="1356"/>
      <c r="AA566" s="1356"/>
      <c r="AB566" s="1356"/>
      <c r="AC566" s="13"/>
      <c r="AD566" s="1356"/>
      <c r="AE566" s="1356"/>
      <c r="AF566" s="1356"/>
    </row>
    <row r="567" spans="1:32" x14ac:dyDescent="0.2">
      <c r="A567" s="1356"/>
      <c r="B567" s="1357"/>
      <c r="C567" s="1356"/>
      <c r="D567" s="1358"/>
      <c r="E567" s="1358"/>
      <c r="F567" s="1356"/>
      <c r="G567" s="1356"/>
      <c r="H567" s="1356"/>
      <c r="I567" s="1360"/>
      <c r="J567" s="1360"/>
      <c r="K567" s="1361"/>
      <c r="L567" s="1361"/>
      <c r="M567" s="1358"/>
      <c r="N567" s="1358"/>
      <c r="O567" s="1358"/>
      <c r="P567" s="1358"/>
      <c r="Q567" s="1356"/>
      <c r="R567" s="1356"/>
      <c r="U567" s="1358"/>
      <c r="V567" s="1356"/>
      <c r="W567" s="1356"/>
      <c r="X567" s="1356"/>
      <c r="Y567" s="1356"/>
      <c r="Z567" s="1356"/>
      <c r="AA567" s="1356"/>
      <c r="AB567" s="1356"/>
      <c r="AC567" s="13"/>
      <c r="AD567" s="1356"/>
      <c r="AE567" s="1356"/>
      <c r="AF567" s="1356"/>
    </row>
    <row r="568" spans="1:32" x14ac:dyDescent="0.2">
      <c r="A568" s="1356"/>
      <c r="B568" s="1357"/>
      <c r="C568" s="1356"/>
      <c r="D568" s="1358"/>
      <c r="E568" s="1358"/>
      <c r="F568" s="1356"/>
      <c r="G568" s="1356"/>
      <c r="H568" s="1356"/>
      <c r="I568" s="1360"/>
      <c r="J568" s="1360"/>
      <c r="K568" s="1361"/>
      <c r="L568" s="1361"/>
      <c r="M568" s="1358"/>
      <c r="N568" s="1358"/>
      <c r="O568" s="1358"/>
      <c r="P568" s="1358"/>
      <c r="Q568" s="1356"/>
      <c r="R568" s="1356"/>
      <c r="U568" s="1358"/>
      <c r="V568" s="1356"/>
      <c r="W568" s="1356"/>
      <c r="X568" s="1356"/>
      <c r="Y568" s="1356"/>
      <c r="Z568" s="1356"/>
      <c r="AA568" s="1356"/>
      <c r="AB568" s="1356"/>
      <c r="AC568" s="13"/>
      <c r="AD568" s="1356"/>
      <c r="AE568" s="1356"/>
      <c r="AF568" s="1356"/>
    </row>
    <row r="569" spans="1:32" x14ac:dyDescent="0.2">
      <c r="A569" s="1356"/>
      <c r="B569" s="1357"/>
      <c r="C569" s="1356"/>
      <c r="D569" s="1358"/>
      <c r="E569" s="1358"/>
      <c r="F569" s="1356"/>
      <c r="G569" s="1356"/>
      <c r="H569" s="1356"/>
      <c r="I569" s="1360"/>
      <c r="J569" s="1360"/>
      <c r="K569" s="1361"/>
      <c r="L569" s="1361"/>
      <c r="M569" s="1358"/>
      <c r="N569" s="1358"/>
      <c r="O569" s="1358"/>
      <c r="P569" s="1358"/>
      <c r="Q569" s="1356"/>
      <c r="R569" s="1356"/>
      <c r="U569" s="1358"/>
      <c r="V569" s="1356"/>
      <c r="W569" s="1356"/>
      <c r="X569" s="1356"/>
      <c r="Y569" s="1356"/>
      <c r="Z569" s="1356"/>
      <c r="AA569" s="1356"/>
      <c r="AB569" s="1356"/>
      <c r="AC569" s="13"/>
      <c r="AD569" s="1356"/>
      <c r="AE569" s="1356"/>
      <c r="AF569" s="1356"/>
    </row>
    <row r="570" spans="1:32" x14ac:dyDescent="0.2">
      <c r="A570" s="1356"/>
      <c r="B570" s="1357"/>
      <c r="C570" s="1356"/>
      <c r="D570" s="1358"/>
      <c r="E570" s="1358"/>
      <c r="F570" s="1356"/>
      <c r="G570" s="1356"/>
      <c r="H570" s="1356"/>
      <c r="I570" s="1360"/>
      <c r="J570" s="1360"/>
      <c r="K570" s="1361"/>
      <c r="L570" s="1361"/>
      <c r="M570" s="1358"/>
      <c r="N570" s="1358"/>
      <c r="O570" s="1358"/>
      <c r="P570" s="1358"/>
      <c r="Q570" s="1356"/>
      <c r="R570" s="1356"/>
      <c r="U570" s="1358"/>
      <c r="V570" s="1356"/>
      <c r="W570" s="1356"/>
      <c r="X570" s="1356"/>
      <c r="Y570" s="1356"/>
      <c r="Z570" s="1356"/>
      <c r="AA570" s="1356"/>
      <c r="AB570" s="1356"/>
      <c r="AC570" s="13"/>
      <c r="AD570" s="1356"/>
      <c r="AE570" s="1356"/>
      <c r="AF570" s="1356"/>
    </row>
    <row r="571" spans="1:32" x14ac:dyDescent="0.2">
      <c r="A571" s="1356"/>
      <c r="B571" s="1357"/>
      <c r="C571" s="1356"/>
      <c r="D571" s="1358"/>
      <c r="E571" s="1358"/>
      <c r="F571" s="1356"/>
      <c r="G571" s="1356"/>
      <c r="H571" s="1356"/>
      <c r="I571" s="1360"/>
      <c r="J571" s="1360"/>
      <c r="K571" s="1361"/>
      <c r="L571" s="1361"/>
      <c r="M571" s="1358"/>
      <c r="N571" s="1358"/>
      <c r="O571" s="1358"/>
      <c r="P571" s="1358"/>
      <c r="Q571" s="1356"/>
      <c r="R571" s="1356"/>
      <c r="U571" s="1358"/>
      <c r="V571" s="1356"/>
      <c r="W571" s="1356"/>
      <c r="X571" s="1356"/>
      <c r="Y571" s="1356"/>
      <c r="Z571" s="1356"/>
      <c r="AA571" s="1356"/>
      <c r="AB571" s="1356"/>
      <c r="AC571" s="13"/>
      <c r="AD571" s="1356"/>
      <c r="AE571" s="1356"/>
      <c r="AF571" s="1356"/>
    </row>
    <row r="572" spans="1:32" x14ac:dyDescent="0.2">
      <c r="A572" s="1356"/>
      <c r="B572" s="1357"/>
      <c r="C572" s="1356"/>
      <c r="D572" s="1358"/>
      <c r="E572" s="1358"/>
      <c r="F572" s="1356"/>
      <c r="G572" s="1356"/>
      <c r="H572" s="1356"/>
      <c r="I572" s="1360"/>
      <c r="J572" s="1360"/>
      <c r="K572" s="1361"/>
      <c r="L572" s="1361"/>
      <c r="M572" s="1358"/>
      <c r="N572" s="1358"/>
      <c r="O572" s="1358"/>
      <c r="P572" s="1358"/>
      <c r="Q572" s="1356"/>
      <c r="R572" s="1356"/>
      <c r="U572" s="1358"/>
      <c r="V572" s="1356"/>
      <c r="W572" s="1356"/>
      <c r="X572" s="1356"/>
      <c r="Y572" s="1356"/>
      <c r="Z572" s="1356"/>
      <c r="AA572" s="1356"/>
      <c r="AB572" s="1356"/>
      <c r="AC572" s="13"/>
      <c r="AD572" s="1356"/>
      <c r="AE572" s="1356"/>
      <c r="AF572" s="1356"/>
    </row>
    <row r="573" spans="1:32" x14ac:dyDescent="0.2">
      <c r="A573" s="1356"/>
      <c r="B573" s="1357"/>
      <c r="C573" s="1356"/>
      <c r="D573" s="1358"/>
      <c r="E573" s="1358"/>
      <c r="F573" s="1356"/>
      <c r="G573" s="1356"/>
      <c r="H573" s="1356"/>
      <c r="I573" s="1360"/>
      <c r="J573" s="1360"/>
      <c r="K573" s="1361"/>
      <c r="L573" s="1361"/>
      <c r="M573" s="1358"/>
      <c r="N573" s="1358"/>
      <c r="O573" s="1358"/>
      <c r="P573" s="1358"/>
      <c r="Q573" s="1356"/>
      <c r="R573" s="1356"/>
      <c r="U573" s="1358"/>
      <c r="V573" s="1356"/>
      <c r="W573" s="1356"/>
      <c r="X573" s="1356"/>
      <c r="Y573" s="1356"/>
      <c r="Z573" s="1356"/>
      <c r="AA573" s="1356"/>
      <c r="AB573" s="1356"/>
      <c r="AC573" s="13"/>
      <c r="AD573" s="1356"/>
      <c r="AE573" s="1356"/>
      <c r="AF573" s="1356"/>
    </row>
    <row r="574" spans="1:32" x14ac:dyDescent="0.2">
      <c r="A574" s="1356"/>
      <c r="B574" s="1357"/>
      <c r="C574" s="1356"/>
      <c r="D574" s="1358"/>
      <c r="E574" s="1358"/>
      <c r="F574" s="1356"/>
      <c r="G574" s="1356"/>
      <c r="H574" s="1356"/>
      <c r="I574" s="1360"/>
      <c r="J574" s="1360"/>
      <c r="K574" s="1361"/>
      <c r="L574" s="1361"/>
      <c r="M574" s="1358"/>
      <c r="N574" s="1358"/>
      <c r="O574" s="1358"/>
      <c r="P574" s="1358"/>
      <c r="Q574" s="1356"/>
      <c r="R574" s="1356"/>
      <c r="U574" s="1358"/>
      <c r="V574" s="1356"/>
      <c r="W574" s="1356"/>
      <c r="X574" s="1356"/>
      <c r="Y574" s="1356"/>
      <c r="Z574" s="1356"/>
      <c r="AA574" s="1356"/>
      <c r="AB574" s="1356"/>
      <c r="AC574" s="13"/>
      <c r="AD574" s="1356"/>
      <c r="AE574" s="1356"/>
      <c r="AF574" s="1356"/>
    </row>
    <row r="575" spans="1:32" x14ac:dyDescent="0.2">
      <c r="A575" s="1356"/>
      <c r="B575" s="1357"/>
      <c r="C575" s="1356"/>
      <c r="D575" s="1358"/>
      <c r="E575" s="1358"/>
      <c r="F575" s="1356"/>
      <c r="G575" s="1356"/>
      <c r="H575" s="1356"/>
      <c r="I575" s="1360"/>
      <c r="J575" s="1360"/>
      <c r="K575" s="1361"/>
      <c r="L575" s="1361"/>
      <c r="M575" s="1358"/>
      <c r="N575" s="1358"/>
      <c r="O575" s="1358"/>
      <c r="P575" s="1358"/>
      <c r="Q575" s="1356"/>
      <c r="R575" s="1356"/>
      <c r="U575" s="1358"/>
      <c r="V575" s="1356"/>
      <c r="W575" s="1356"/>
      <c r="X575" s="1356"/>
      <c r="Y575" s="1356"/>
      <c r="Z575" s="1356"/>
      <c r="AA575" s="1356"/>
      <c r="AB575" s="1356"/>
      <c r="AC575" s="13"/>
      <c r="AD575" s="1356"/>
      <c r="AE575" s="1356"/>
      <c r="AF575" s="1356"/>
    </row>
    <row r="576" spans="1:32" x14ac:dyDescent="0.2">
      <c r="A576" s="1356"/>
      <c r="B576" s="1357"/>
      <c r="C576" s="1356"/>
      <c r="D576" s="1358"/>
      <c r="E576" s="1358"/>
      <c r="F576" s="1356"/>
      <c r="G576" s="1356"/>
      <c r="H576" s="1356"/>
      <c r="I576" s="1360"/>
      <c r="J576" s="1360"/>
      <c r="K576" s="1361"/>
      <c r="L576" s="1361"/>
      <c r="M576" s="1358"/>
      <c r="N576" s="1358"/>
      <c r="O576" s="1358"/>
      <c r="P576" s="1358"/>
      <c r="Q576" s="1356"/>
      <c r="R576" s="1356"/>
      <c r="U576" s="1358"/>
      <c r="V576" s="1356"/>
      <c r="W576" s="1356"/>
      <c r="X576" s="1356"/>
      <c r="Y576" s="1356"/>
      <c r="Z576" s="1356"/>
      <c r="AA576" s="1356"/>
      <c r="AB576" s="1356"/>
      <c r="AC576" s="13"/>
      <c r="AD576" s="1356"/>
      <c r="AE576" s="1356"/>
      <c r="AF576" s="1356"/>
    </row>
    <row r="577" spans="1:32" x14ac:dyDescent="0.2">
      <c r="A577" s="1356"/>
      <c r="B577" s="1357"/>
      <c r="C577" s="1356"/>
      <c r="D577" s="1358"/>
      <c r="E577" s="1358"/>
      <c r="F577" s="1356"/>
      <c r="G577" s="1356"/>
      <c r="H577" s="1356"/>
      <c r="I577" s="1360"/>
      <c r="J577" s="1360"/>
      <c r="K577" s="1361"/>
      <c r="L577" s="1361"/>
      <c r="M577" s="1358"/>
      <c r="N577" s="1358"/>
      <c r="O577" s="1358"/>
      <c r="P577" s="1358"/>
      <c r="Q577" s="1356"/>
      <c r="R577" s="1356"/>
      <c r="U577" s="1358"/>
      <c r="V577" s="1356"/>
      <c r="W577" s="1356"/>
      <c r="X577" s="1356"/>
      <c r="Y577" s="1356"/>
      <c r="Z577" s="1356"/>
      <c r="AA577" s="1356"/>
      <c r="AB577" s="1356"/>
      <c r="AC577" s="13"/>
      <c r="AD577" s="1356"/>
      <c r="AE577" s="1356"/>
      <c r="AF577" s="1356"/>
    </row>
    <row r="578" spans="1:32" x14ac:dyDescent="0.2">
      <c r="A578" s="1356"/>
      <c r="B578" s="1357"/>
      <c r="C578" s="1356"/>
      <c r="D578" s="1358"/>
      <c r="E578" s="1358"/>
      <c r="F578" s="1356"/>
      <c r="G578" s="1356"/>
      <c r="H578" s="1356"/>
      <c r="I578" s="1360"/>
      <c r="J578" s="1360"/>
      <c r="K578" s="1361"/>
      <c r="L578" s="1361"/>
      <c r="M578" s="1358"/>
      <c r="N578" s="1358"/>
      <c r="O578" s="1358"/>
      <c r="P578" s="1358"/>
      <c r="Q578" s="1356"/>
      <c r="R578" s="1356"/>
      <c r="U578" s="1358"/>
      <c r="V578" s="1356"/>
      <c r="W578" s="1356"/>
      <c r="X578" s="1356"/>
      <c r="Y578" s="1356"/>
      <c r="Z578" s="1356"/>
      <c r="AA578" s="1356"/>
      <c r="AB578" s="1356"/>
      <c r="AC578" s="13"/>
      <c r="AD578" s="1356"/>
      <c r="AE578" s="1356"/>
      <c r="AF578" s="1356"/>
    </row>
    <row r="579" spans="1:32" x14ac:dyDescent="0.2">
      <c r="A579" s="1356"/>
      <c r="B579" s="1357"/>
      <c r="C579" s="1356"/>
      <c r="D579" s="1358"/>
      <c r="E579" s="1358"/>
      <c r="F579" s="1356"/>
      <c r="G579" s="1356"/>
      <c r="H579" s="1356"/>
      <c r="I579" s="1360"/>
      <c r="J579" s="1360"/>
      <c r="K579" s="1361"/>
      <c r="L579" s="1361"/>
      <c r="M579" s="1358"/>
      <c r="N579" s="1358"/>
      <c r="O579" s="1358"/>
      <c r="P579" s="1358"/>
      <c r="Q579" s="1356"/>
      <c r="R579" s="1356"/>
      <c r="U579" s="1358"/>
      <c r="V579" s="1356"/>
      <c r="W579" s="1356"/>
      <c r="X579" s="1356"/>
      <c r="Y579" s="1356"/>
      <c r="Z579" s="1356"/>
      <c r="AA579" s="1356"/>
      <c r="AB579" s="1356"/>
      <c r="AC579" s="13"/>
      <c r="AD579" s="1356"/>
      <c r="AE579" s="1356"/>
      <c r="AF579" s="1356"/>
    </row>
    <row r="580" spans="1:32" x14ac:dyDescent="0.2">
      <c r="A580" s="1356"/>
      <c r="B580" s="1357"/>
      <c r="C580" s="1356"/>
      <c r="D580" s="1358"/>
      <c r="E580" s="1358"/>
      <c r="F580" s="1356"/>
      <c r="G580" s="1356"/>
      <c r="H580" s="1356"/>
      <c r="I580" s="1360"/>
      <c r="J580" s="1360"/>
      <c r="K580" s="1361"/>
      <c r="L580" s="1361"/>
      <c r="M580" s="1358"/>
      <c r="N580" s="1358"/>
      <c r="O580" s="1358"/>
      <c r="P580" s="1358"/>
      <c r="Q580" s="1356"/>
      <c r="R580" s="1356"/>
      <c r="U580" s="1358"/>
      <c r="V580" s="1356"/>
      <c r="W580" s="1356"/>
      <c r="X580" s="1356"/>
      <c r="Y580" s="1356"/>
      <c r="Z580" s="1356"/>
      <c r="AA580" s="1356"/>
      <c r="AB580" s="1356"/>
      <c r="AC580" s="13"/>
      <c r="AD580" s="1356"/>
      <c r="AE580" s="1356"/>
      <c r="AF580" s="1356"/>
    </row>
    <row r="581" spans="1:32" x14ac:dyDescent="0.2">
      <c r="A581" s="1356"/>
      <c r="B581" s="1357"/>
      <c r="C581" s="1356"/>
      <c r="D581" s="1358"/>
      <c r="E581" s="1358"/>
      <c r="F581" s="1356"/>
      <c r="G581" s="1356"/>
      <c r="H581" s="1356"/>
      <c r="I581" s="1360"/>
      <c r="J581" s="1360"/>
      <c r="K581" s="1361"/>
      <c r="L581" s="1361"/>
      <c r="M581" s="1358"/>
      <c r="N581" s="1358"/>
      <c r="O581" s="1358"/>
      <c r="P581" s="1358"/>
      <c r="Q581" s="1356"/>
      <c r="R581" s="1356"/>
      <c r="U581" s="1358"/>
      <c r="V581" s="1356"/>
      <c r="W581" s="1356"/>
      <c r="X581" s="1356"/>
      <c r="Y581" s="1356"/>
      <c r="Z581" s="1356"/>
      <c r="AA581" s="1356"/>
      <c r="AB581" s="1356"/>
      <c r="AC581" s="13"/>
      <c r="AD581" s="1356"/>
      <c r="AE581" s="1356"/>
      <c r="AF581" s="1356"/>
    </row>
    <row r="582" spans="1:32" x14ac:dyDescent="0.2">
      <c r="A582" s="1356"/>
      <c r="B582" s="1357"/>
      <c r="C582" s="1356"/>
      <c r="D582" s="1358"/>
      <c r="E582" s="1358"/>
      <c r="F582" s="1356"/>
      <c r="G582" s="1356"/>
      <c r="H582" s="1356"/>
      <c r="I582" s="1360"/>
      <c r="J582" s="1360"/>
      <c r="K582" s="1361"/>
      <c r="L582" s="1361"/>
      <c r="M582" s="1358"/>
      <c r="N582" s="1358"/>
      <c r="O582" s="1358"/>
      <c r="P582" s="1358"/>
      <c r="Q582" s="1356"/>
      <c r="R582" s="1356"/>
      <c r="U582" s="1358"/>
      <c r="V582" s="1356"/>
      <c r="W582" s="1356"/>
      <c r="X582" s="1356"/>
      <c r="Y582" s="1356"/>
      <c r="Z582" s="1356"/>
      <c r="AA582" s="1356"/>
      <c r="AB582" s="1356"/>
      <c r="AC582" s="13"/>
      <c r="AD582" s="1356"/>
      <c r="AE582" s="1356"/>
      <c r="AF582" s="1356"/>
    </row>
    <row r="583" spans="1:32" x14ac:dyDescent="0.2">
      <c r="A583" s="1356"/>
      <c r="B583" s="1357"/>
      <c r="C583" s="1356"/>
      <c r="D583" s="1358"/>
      <c r="E583" s="1358"/>
      <c r="F583" s="1356"/>
      <c r="G583" s="1356"/>
      <c r="H583" s="1356"/>
      <c r="I583" s="1360"/>
      <c r="J583" s="1360"/>
      <c r="K583" s="1361"/>
      <c r="L583" s="1361"/>
      <c r="M583" s="1358"/>
      <c r="N583" s="1358"/>
      <c r="O583" s="1358"/>
      <c r="P583" s="1358"/>
      <c r="Q583" s="1356"/>
      <c r="R583" s="1356"/>
      <c r="U583" s="1358"/>
      <c r="V583" s="1356"/>
      <c r="W583" s="1356"/>
      <c r="X583" s="1356"/>
      <c r="Y583" s="1356"/>
      <c r="Z583" s="1356"/>
      <c r="AA583" s="1356"/>
      <c r="AB583" s="1356"/>
      <c r="AC583" s="13"/>
      <c r="AD583" s="1356"/>
      <c r="AE583" s="1356"/>
      <c r="AF583" s="1356"/>
    </row>
    <row r="584" spans="1:32" x14ac:dyDescent="0.2">
      <c r="A584" s="1356"/>
      <c r="B584" s="1357"/>
      <c r="C584" s="1356"/>
      <c r="D584" s="1358"/>
      <c r="E584" s="1358"/>
      <c r="F584" s="1356"/>
      <c r="G584" s="1356"/>
      <c r="H584" s="1356"/>
      <c r="I584" s="1360"/>
      <c r="J584" s="1360"/>
      <c r="K584" s="1361"/>
      <c r="L584" s="1361"/>
      <c r="M584" s="1358"/>
      <c r="N584" s="1358"/>
      <c r="O584" s="1358"/>
      <c r="P584" s="1358"/>
      <c r="Q584" s="1356"/>
      <c r="R584" s="1356"/>
      <c r="U584" s="1358"/>
      <c r="V584" s="1356"/>
      <c r="W584" s="1356"/>
      <c r="X584" s="1356"/>
      <c r="Y584" s="1356"/>
      <c r="Z584" s="1356"/>
      <c r="AA584" s="1356"/>
      <c r="AB584" s="1356"/>
      <c r="AC584" s="13"/>
      <c r="AD584" s="1356"/>
      <c r="AE584" s="1356"/>
      <c r="AF584" s="1356"/>
    </row>
    <row r="585" spans="1:32" x14ac:dyDescent="0.2">
      <c r="A585" s="1356"/>
      <c r="B585" s="1357"/>
      <c r="C585" s="1356"/>
      <c r="D585" s="1358"/>
      <c r="E585" s="1358"/>
      <c r="F585" s="1356"/>
      <c r="G585" s="1356"/>
      <c r="H585" s="1356"/>
      <c r="I585" s="1360"/>
      <c r="J585" s="1360"/>
      <c r="K585" s="1361"/>
      <c r="L585" s="1361"/>
      <c r="M585" s="1358"/>
      <c r="N585" s="1358"/>
      <c r="O585" s="1358"/>
      <c r="P585" s="1358"/>
      <c r="Q585" s="1356"/>
      <c r="R585" s="1356"/>
      <c r="U585" s="1358"/>
      <c r="V585" s="1356"/>
      <c r="W585" s="1356"/>
      <c r="X585" s="1356"/>
      <c r="Y585" s="1356"/>
      <c r="Z585" s="1356"/>
      <c r="AA585" s="1356"/>
      <c r="AB585" s="1356"/>
      <c r="AC585" s="13"/>
      <c r="AD585" s="1356"/>
      <c r="AE585" s="1356"/>
      <c r="AF585" s="1356"/>
    </row>
    <row r="586" spans="1:32" x14ac:dyDescent="0.2">
      <c r="A586" s="1356"/>
      <c r="B586" s="1357"/>
      <c r="C586" s="1356"/>
      <c r="D586" s="1358"/>
      <c r="E586" s="1358"/>
      <c r="F586" s="1356"/>
      <c r="G586" s="1356"/>
      <c r="H586" s="1356"/>
      <c r="I586" s="1360"/>
      <c r="J586" s="1360"/>
      <c r="K586" s="1361"/>
      <c r="L586" s="1361"/>
      <c r="M586" s="1358"/>
      <c r="N586" s="1358"/>
      <c r="O586" s="1358"/>
      <c r="P586" s="1358"/>
      <c r="Q586" s="1356"/>
      <c r="R586" s="1356"/>
      <c r="U586" s="1358"/>
      <c r="V586" s="1356"/>
      <c r="W586" s="1356"/>
      <c r="X586" s="1356"/>
      <c r="Y586" s="1356"/>
      <c r="Z586" s="1356"/>
      <c r="AA586" s="1356"/>
      <c r="AB586" s="1356"/>
      <c r="AC586" s="13"/>
      <c r="AD586" s="1356"/>
      <c r="AE586" s="1356"/>
      <c r="AF586" s="1356"/>
    </row>
    <row r="587" spans="1:32" x14ac:dyDescent="0.2">
      <c r="A587" s="1356"/>
      <c r="B587" s="1357"/>
      <c r="C587" s="1356"/>
      <c r="D587" s="1358"/>
      <c r="E587" s="1358"/>
      <c r="F587" s="1356"/>
      <c r="G587" s="1356"/>
      <c r="H587" s="1356"/>
      <c r="I587" s="1360"/>
      <c r="J587" s="1360"/>
      <c r="K587" s="1361"/>
      <c r="L587" s="1361"/>
      <c r="M587" s="1358"/>
      <c r="N587" s="1358"/>
      <c r="O587" s="1358"/>
      <c r="P587" s="1358"/>
      <c r="Q587" s="1356"/>
      <c r="R587" s="1356"/>
      <c r="U587" s="1358"/>
      <c r="V587" s="1356"/>
      <c r="W587" s="1356"/>
      <c r="X587" s="1356"/>
      <c r="Y587" s="1356"/>
      <c r="Z587" s="1356"/>
      <c r="AA587" s="1356"/>
      <c r="AB587" s="1356"/>
      <c r="AC587" s="13"/>
      <c r="AD587" s="1356"/>
      <c r="AE587" s="1356"/>
      <c r="AF587" s="1356"/>
    </row>
    <row r="588" spans="1:32" x14ac:dyDescent="0.2">
      <c r="A588" s="1356"/>
      <c r="B588" s="1357"/>
      <c r="C588" s="1356"/>
      <c r="D588" s="1358"/>
      <c r="E588" s="1358"/>
      <c r="F588" s="1356"/>
      <c r="G588" s="1356"/>
      <c r="H588" s="1356"/>
      <c r="I588" s="1360"/>
      <c r="J588" s="1360"/>
      <c r="K588" s="1361"/>
      <c r="L588" s="1361"/>
      <c r="M588" s="1358"/>
      <c r="N588" s="1358"/>
      <c r="O588" s="1358"/>
      <c r="P588" s="1358"/>
      <c r="Q588" s="1356"/>
      <c r="R588" s="1356"/>
      <c r="U588" s="1358"/>
      <c r="V588" s="1356"/>
      <c r="W588" s="1356"/>
      <c r="X588" s="1356"/>
      <c r="Y588" s="1356"/>
      <c r="Z588" s="1356"/>
      <c r="AA588" s="1356"/>
      <c r="AB588" s="1356"/>
      <c r="AC588" s="13"/>
      <c r="AD588" s="1356"/>
      <c r="AE588" s="1356"/>
      <c r="AF588" s="1356"/>
    </row>
    <row r="589" spans="1:32" x14ac:dyDescent="0.2">
      <c r="A589" s="1356"/>
      <c r="B589" s="1357"/>
      <c r="C589" s="1356"/>
      <c r="D589" s="1358"/>
      <c r="E589" s="1358"/>
      <c r="F589" s="1356"/>
      <c r="G589" s="1356"/>
      <c r="H589" s="1356"/>
      <c r="I589" s="1360"/>
      <c r="J589" s="1360"/>
      <c r="K589" s="1361"/>
      <c r="L589" s="1361"/>
      <c r="M589" s="1358"/>
      <c r="N589" s="1358"/>
      <c r="O589" s="1358"/>
      <c r="P589" s="1358"/>
      <c r="Q589" s="1356"/>
      <c r="R589" s="1356"/>
      <c r="U589" s="1358"/>
      <c r="V589" s="1356"/>
      <c r="W589" s="1356"/>
      <c r="X589" s="1356"/>
      <c r="Y589" s="1356"/>
      <c r="Z589" s="1356"/>
      <c r="AA589" s="1356"/>
      <c r="AB589" s="1356"/>
      <c r="AC589" s="13"/>
      <c r="AD589" s="1356"/>
      <c r="AE589" s="1356"/>
      <c r="AF589" s="1356"/>
    </row>
    <row r="590" spans="1:32" x14ac:dyDescent="0.2">
      <c r="A590" s="1356"/>
      <c r="B590" s="1357"/>
      <c r="C590" s="1356"/>
      <c r="D590" s="1358"/>
      <c r="E590" s="1358"/>
      <c r="F590" s="1356"/>
      <c r="G590" s="1356"/>
      <c r="H590" s="1356"/>
      <c r="I590" s="1360"/>
      <c r="J590" s="1360"/>
      <c r="K590" s="1361"/>
      <c r="L590" s="1361"/>
      <c r="M590" s="1358"/>
      <c r="N590" s="1358"/>
      <c r="O590" s="1358"/>
      <c r="P590" s="1358"/>
      <c r="Q590" s="1356"/>
      <c r="R590" s="1356"/>
      <c r="U590" s="1358"/>
      <c r="V590" s="1356"/>
      <c r="W590" s="1356"/>
      <c r="X590" s="1356"/>
      <c r="Y590" s="1356"/>
      <c r="Z590" s="1356"/>
      <c r="AA590" s="1356"/>
      <c r="AB590" s="1356"/>
      <c r="AC590" s="13"/>
      <c r="AD590" s="1356"/>
      <c r="AE590" s="1356"/>
      <c r="AF590" s="1356"/>
    </row>
    <row r="591" spans="1:32" x14ac:dyDescent="0.2">
      <c r="A591" s="1356"/>
      <c r="B591" s="1357"/>
      <c r="C591" s="1356"/>
      <c r="D591" s="1358"/>
      <c r="E591" s="1358"/>
      <c r="F591" s="1356"/>
      <c r="G591" s="1356"/>
      <c r="H591" s="1356"/>
      <c r="I591" s="1360"/>
      <c r="J591" s="1360"/>
      <c r="K591" s="1361"/>
      <c r="L591" s="1361"/>
      <c r="M591" s="1358"/>
      <c r="N591" s="1358"/>
      <c r="O591" s="1358"/>
      <c r="P591" s="1358"/>
      <c r="Q591" s="1356"/>
      <c r="R591" s="1356"/>
      <c r="U591" s="1358"/>
      <c r="V591" s="1356"/>
      <c r="W591" s="1356"/>
      <c r="X591" s="1356"/>
      <c r="Y591" s="1356"/>
      <c r="Z591" s="1356"/>
      <c r="AA591" s="1356"/>
      <c r="AB591" s="1356"/>
      <c r="AC591" s="13"/>
      <c r="AD591" s="1356"/>
      <c r="AE591" s="1356"/>
      <c r="AF591" s="1356"/>
    </row>
    <row r="592" spans="1:32" x14ac:dyDescent="0.2">
      <c r="A592" s="1356"/>
      <c r="B592" s="1357"/>
      <c r="C592" s="1356"/>
      <c r="D592" s="1358"/>
      <c r="E592" s="1358"/>
      <c r="F592" s="1356"/>
      <c r="G592" s="1356"/>
      <c r="H592" s="1356"/>
      <c r="I592" s="1360"/>
      <c r="J592" s="1360"/>
      <c r="K592" s="1361"/>
      <c r="L592" s="1361"/>
      <c r="M592" s="1358"/>
      <c r="N592" s="1358"/>
      <c r="O592" s="1358"/>
      <c r="P592" s="1358"/>
      <c r="Q592" s="1356"/>
      <c r="R592" s="1356"/>
      <c r="U592" s="1358"/>
      <c r="V592" s="1356"/>
      <c r="W592" s="1356"/>
      <c r="X592" s="1356"/>
      <c r="Y592" s="1356"/>
      <c r="Z592" s="1356"/>
      <c r="AA592" s="1356"/>
      <c r="AB592" s="1356"/>
      <c r="AC592" s="13"/>
      <c r="AD592" s="1356"/>
      <c r="AE592" s="1356"/>
      <c r="AF592" s="1356"/>
    </row>
    <row r="593" spans="1:32" x14ac:dyDescent="0.2">
      <c r="A593" s="1356"/>
      <c r="B593" s="1357"/>
      <c r="C593" s="1356"/>
      <c r="D593" s="1358"/>
      <c r="E593" s="1358"/>
      <c r="F593" s="1356"/>
      <c r="G593" s="1356"/>
      <c r="H593" s="1356"/>
      <c r="I593" s="1360"/>
      <c r="J593" s="1360"/>
      <c r="K593" s="1361"/>
      <c r="L593" s="1361"/>
      <c r="M593" s="1358"/>
      <c r="N593" s="1358"/>
      <c r="O593" s="1358"/>
      <c r="P593" s="1358"/>
      <c r="Q593" s="1356"/>
      <c r="R593" s="1356"/>
      <c r="U593" s="1358"/>
      <c r="V593" s="1356"/>
      <c r="W593" s="1356"/>
      <c r="X593" s="1356"/>
      <c r="Y593" s="1356"/>
      <c r="Z593" s="1356"/>
      <c r="AA593" s="1356"/>
      <c r="AB593" s="1356"/>
      <c r="AC593" s="13"/>
      <c r="AD593" s="1356"/>
      <c r="AE593" s="1356"/>
      <c r="AF593" s="1356"/>
    </row>
    <row r="594" spans="1:32" x14ac:dyDescent="0.2">
      <c r="A594" s="1356"/>
      <c r="B594" s="1357"/>
      <c r="C594" s="1356"/>
      <c r="D594" s="1358"/>
      <c r="E594" s="1358"/>
      <c r="F594" s="1356"/>
      <c r="G594" s="1356"/>
      <c r="H594" s="1356"/>
      <c r="I594" s="1360"/>
      <c r="J594" s="1360"/>
      <c r="K594" s="1361"/>
      <c r="L594" s="1361"/>
      <c r="M594" s="1358"/>
      <c r="N594" s="1358"/>
      <c r="O594" s="1358"/>
      <c r="P594" s="1358"/>
      <c r="Q594" s="1356"/>
      <c r="R594" s="1356"/>
      <c r="U594" s="1358"/>
      <c r="V594" s="1356"/>
      <c r="W594" s="1356"/>
      <c r="X594" s="1356"/>
      <c r="Y594" s="1356"/>
      <c r="Z594" s="1356"/>
      <c r="AA594" s="1356"/>
      <c r="AB594" s="1356"/>
      <c r="AC594" s="13"/>
      <c r="AD594" s="1356"/>
      <c r="AE594" s="1356"/>
      <c r="AF594" s="1356"/>
    </row>
    <row r="595" spans="1:32" x14ac:dyDescent="0.2">
      <c r="A595" s="1356"/>
      <c r="B595" s="1357"/>
      <c r="C595" s="1356"/>
      <c r="D595" s="1358"/>
      <c r="E595" s="1358"/>
      <c r="F595" s="1356"/>
      <c r="G595" s="1356"/>
      <c r="H595" s="1356"/>
      <c r="I595" s="1360"/>
      <c r="J595" s="1360"/>
      <c r="K595" s="1361"/>
      <c r="L595" s="1361"/>
      <c r="M595" s="1358"/>
      <c r="N595" s="1358"/>
      <c r="O595" s="1358"/>
      <c r="P595" s="1358"/>
      <c r="Q595" s="1356"/>
      <c r="R595" s="1356"/>
      <c r="U595" s="1358"/>
      <c r="V595" s="1356"/>
      <c r="W595" s="1356"/>
      <c r="X595" s="1356"/>
      <c r="Y595" s="1356"/>
      <c r="Z595" s="1356"/>
      <c r="AA595" s="1356"/>
      <c r="AB595" s="1356"/>
      <c r="AC595" s="13"/>
      <c r="AD595" s="1356"/>
      <c r="AE595" s="1356"/>
      <c r="AF595" s="1356"/>
    </row>
    <row r="596" spans="1:32" x14ac:dyDescent="0.2">
      <c r="A596" s="1356"/>
      <c r="B596" s="1357"/>
      <c r="C596" s="1356"/>
      <c r="D596" s="1358"/>
      <c r="E596" s="1358"/>
      <c r="F596" s="1356"/>
      <c r="G596" s="1356"/>
      <c r="H596" s="1356"/>
      <c r="I596" s="1360"/>
      <c r="J596" s="1360"/>
      <c r="K596" s="1361"/>
      <c r="L596" s="1361"/>
      <c r="M596" s="1358"/>
      <c r="N596" s="1358"/>
      <c r="O596" s="1358"/>
      <c r="P596" s="1358"/>
      <c r="Q596" s="1356"/>
      <c r="R596" s="1356"/>
      <c r="U596" s="1358"/>
      <c r="V596" s="1356"/>
      <c r="W596" s="1356"/>
      <c r="X596" s="1356"/>
      <c r="Y596" s="1356"/>
      <c r="Z596" s="1356"/>
      <c r="AA596" s="1356"/>
      <c r="AB596" s="1356"/>
      <c r="AC596" s="13"/>
      <c r="AD596" s="1356"/>
      <c r="AE596" s="1356"/>
      <c r="AF596" s="1356"/>
    </row>
    <row r="597" spans="1:32" x14ac:dyDescent="0.2">
      <c r="A597" s="1356"/>
      <c r="B597" s="1357"/>
      <c r="C597" s="1356"/>
      <c r="D597" s="1358"/>
      <c r="E597" s="1358"/>
      <c r="F597" s="1356"/>
      <c r="G597" s="1356"/>
      <c r="H597" s="1356"/>
      <c r="I597" s="1360"/>
      <c r="J597" s="1360"/>
      <c r="K597" s="1361"/>
      <c r="L597" s="1361"/>
      <c r="M597" s="1358"/>
      <c r="N597" s="1358"/>
      <c r="O597" s="1358"/>
      <c r="P597" s="1358"/>
      <c r="Q597" s="1356"/>
      <c r="R597" s="1356"/>
      <c r="U597" s="1358"/>
      <c r="V597" s="1356"/>
      <c r="W597" s="1356"/>
      <c r="X597" s="1356"/>
      <c r="Y597" s="1356"/>
      <c r="Z597" s="1356"/>
      <c r="AA597" s="1356"/>
      <c r="AB597" s="1356"/>
      <c r="AC597" s="13"/>
      <c r="AD597" s="1356"/>
      <c r="AE597" s="1356"/>
      <c r="AF597" s="1356"/>
    </row>
    <row r="598" spans="1:32" x14ac:dyDescent="0.2">
      <c r="A598" s="1356"/>
      <c r="B598" s="1357"/>
      <c r="C598" s="1356"/>
      <c r="D598" s="1358"/>
      <c r="E598" s="1358"/>
      <c r="F598" s="1356"/>
      <c r="G598" s="1356"/>
      <c r="H598" s="1356"/>
      <c r="I598" s="1360"/>
      <c r="J598" s="1360"/>
      <c r="K598" s="1361"/>
      <c r="L598" s="1361"/>
      <c r="M598" s="1358"/>
      <c r="N598" s="1358"/>
      <c r="O598" s="1358"/>
      <c r="P598" s="1358"/>
      <c r="Q598" s="1356"/>
      <c r="R598" s="1356"/>
      <c r="U598" s="1358"/>
      <c r="V598" s="1356"/>
      <c r="W598" s="1356"/>
      <c r="X598" s="1356"/>
      <c r="Y598" s="1356"/>
      <c r="Z598" s="1356"/>
      <c r="AA598" s="1356"/>
      <c r="AB598" s="1356"/>
      <c r="AC598" s="13"/>
      <c r="AD598" s="1356"/>
      <c r="AE598" s="1356"/>
      <c r="AF598" s="1356"/>
    </row>
    <row r="599" spans="1:32" x14ac:dyDescent="0.2">
      <c r="A599" s="1356"/>
      <c r="B599" s="1357"/>
      <c r="C599" s="1356"/>
      <c r="D599" s="1358"/>
      <c r="E599" s="1358"/>
      <c r="F599" s="1356"/>
      <c r="G599" s="1356"/>
      <c r="H599" s="1356"/>
      <c r="I599" s="1360"/>
      <c r="J599" s="1360"/>
      <c r="K599" s="1361"/>
      <c r="L599" s="1361"/>
      <c r="M599" s="1358"/>
      <c r="N599" s="1358"/>
      <c r="O599" s="1358"/>
      <c r="P599" s="1358"/>
      <c r="Q599" s="1356"/>
      <c r="R599" s="1356"/>
      <c r="U599" s="1358"/>
      <c r="V599" s="1356"/>
      <c r="W599" s="1356"/>
      <c r="X599" s="1356"/>
      <c r="Y599" s="1356"/>
      <c r="Z599" s="1356"/>
      <c r="AA599" s="1356"/>
      <c r="AB599" s="1356"/>
      <c r="AC599" s="13"/>
      <c r="AD599" s="1356"/>
      <c r="AE599" s="1356"/>
      <c r="AF599" s="1356"/>
    </row>
    <row r="600" spans="1:32" x14ac:dyDescent="0.2">
      <c r="A600" s="1356"/>
      <c r="B600" s="1357"/>
      <c r="C600" s="1356"/>
      <c r="D600" s="1358"/>
      <c r="E600" s="1358"/>
      <c r="F600" s="1356"/>
      <c r="G600" s="1356"/>
      <c r="H600" s="1356"/>
      <c r="I600" s="1360"/>
      <c r="J600" s="1360"/>
      <c r="K600" s="1361"/>
      <c r="L600" s="1361"/>
      <c r="M600" s="1358"/>
      <c r="N600" s="1358"/>
      <c r="O600" s="1358"/>
      <c r="P600" s="1358"/>
      <c r="Q600" s="1356"/>
      <c r="R600" s="1356"/>
      <c r="U600" s="1358"/>
      <c r="V600" s="1356"/>
      <c r="W600" s="1356"/>
      <c r="X600" s="1356"/>
      <c r="Y600" s="1356"/>
      <c r="Z600" s="1356"/>
      <c r="AA600" s="1356"/>
      <c r="AB600" s="1356"/>
      <c r="AC600" s="13"/>
      <c r="AD600" s="1356"/>
      <c r="AE600" s="1356"/>
      <c r="AF600" s="1356"/>
    </row>
    <row r="601" spans="1:32" x14ac:dyDescent="0.2">
      <c r="A601" s="1356"/>
      <c r="B601" s="1357"/>
      <c r="C601" s="1356"/>
      <c r="D601" s="1358"/>
      <c r="E601" s="1358"/>
      <c r="F601" s="1356"/>
      <c r="G601" s="1356"/>
      <c r="H601" s="1356"/>
      <c r="I601" s="1360"/>
      <c r="J601" s="1360"/>
      <c r="K601" s="1361"/>
      <c r="L601" s="1361"/>
      <c r="M601" s="1358"/>
      <c r="N601" s="1358"/>
      <c r="O601" s="1358"/>
      <c r="P601" s="1358"/>
      <c r="Q601" s="1356"/>
      <c r="R601" s="1356"/>
      <c r="U601" s="1358"/>
      <c r="V601" s="1356"/>
      <c r="W601" s="1356"/>
      <c r="X601" s="1356"/>
      <c r="Y601" s="1356"/>
      <c r="Z601" s="1356"/>
      <c r="AA601" s="1356"/>
      <c r="AB601" s="1356"/>
      <c r="AC601" s="13"/>
      <c r="AD601" s="1356"/>
      <c r="AE601" s="1356"/>
      <c r="AF601" s="1356"/>
    </row>
    <row r="602" spans="1:32" x14ac:dyDescent="0.2">
      <c r="A602" s="1356"/>
      <c r="B602" s="1357"/>
      <c r="C602" s="1356"/>
      <c r="D602" s="1358"/>
      <c r="E602" s="1358"/>
      <c r="F602" s="1356"/>
      <c r="G602" s="1356"/>
      <c r="H602" s="1356"/>
      <c r="I602" s="1360"/>
      <c r="J602" s="1360"/>
      <c r="K602" s="1361"/>
      <c r="L602" s="1361"/>
      <c r="M602" s="1358"/>
      <c r="N602" s="1358"/>
      <c r="O602" s="1358"/>
      <c r="P602" s="1358"/>
      <c r="Q602" s="1356"/>
      <c r="R602" s="1356"/>
      <c r="U602" s="1358"/>
      <c r="V602" s="1356"/>
      <c r="W602" s="1356"/>
      <c r="X602" s="1356"/>
      <c r="Y602" s="1356"/>
      <c r="Z602" s="1356"/>
      <c r="AA602" s="1356"/>
      <c r="AB602" s="1356"/>
      <c r="AC602" s="13"/>
      <c r="AD602" s="1356"/>
      <c r="AE602" s="1356"/>
      <c r="AF602" s="1356"/>
    </row>
    <row r="603" spans="1:32" x14ac:dyDescent="0.2">
      <c r="A603" s="1356"/>
      <c r="B603" s="1357"/>
      <c r="C603" s="1356"/>
      <c r="D603" s="1358"/>
      <c r="E603" s="1358"/>
      <c r="F603" s="1356"/>
      <c r="G603" s="1356"/>
      <c r="H603" s="1356"/>
      <c r="I603" s="1360"/>
      <c r="J603" s="1360"/>
      <c r="K603" s="1361"/>
      <c r="L603" s="1361"/>
      <c r="M603" s="1358"/>
      <c r="N603" s="1358"/>
      <c r="O603" s="1358"/>
      <c r="P603" s="1358"/>
      <c r="Q603" s="1356"/>
      <c r="R603" s="1356"/>
      <c r="U603" s="1358"/>
      <c r="V603" s="1356"/>
      <c r="W603" s="1356"/>
      <c r="X603" s="1356"/>
      <c r="Y603" s="1356"/>
      <c r="Z603" s="1356"/>
      <c r="AA603" s="1356"/>
      <c r="AB603" s="1356"/>
      <c r="AC603" s="13"/>
      <c r="AD603" s="1356"/>
      <c r="AE603" s="1356"/>
      <c r="AF603" s="1356"/>
    </row>
    <row r="604" spans="1:32" x14ac:dyDescent="0.2">
      <c r="A604" s="1356"/>
      <c r="B604" s="1357"/>
      <c r="C604" s="1356"/>
      <c r="D604" s="1358"/>
      <c r="E604" s="1358"/>
      <c r="F604" s="1356"/>
      <c r="G604" s="1356"/>
      <c r="H604" s="1356"/>
      <c r="I604" s="1360"/>
      <c r="J604" s="1360"/>
      <c r="K604" s="1361"/>
      <c r="L604" s="1361"/>
      <c r="M604" s="1358"/>
      <c r="N604" s="1358"/>
      <c r="O604" s="1358"/>
      <c r="P604" s="1358"/>
      <c r="Q604" s="1356"/>
      <c r="R604" s="1356"/>
      <c r="U604" s="1358"/>
      <c r="V604" s="1356"/>
      <c r="W604" s="1356"/>
      <c r="X604" s="1356"/>
      <c r="Y604" s="1356"/>
      <c r="Z604" s="1356"/>
      <c r="AA604" s="1356"/>
      <c r="AB604" s="1356"/>
      <c r="AC604" s="13"/>
      <c r="AD604" s="1356"/>
      <c r="AE604" s="1356"/>
      <c r="AF604" s="1356"/>
    </row>
    <row r="605" spans="1:32" x14ac:dyDescent="0.2">
      <c r="A605" s="1356"/>
      <c r="B605" s="1357"/>
      <c r="C605" s="1356"/>
      <c r="D605" s="1358"/>
      <c r="E605" s="1358"/>
      <c r="F605" s="1356"/>
      <c r="G605" s="1356"/>
      <c r="H605" s="1356"/>
      <c r="I605" s="1360"/>
      <c r="J605" s="1360"/>
      <c r="K605" s="1361"/>
      <c r="L605" s="1361"/>
      <c r="M605" s="1358"/>
      <c r="N605" s="1358"/>
      <c r="O605" s="1358"/>
      <c r="P605" s="1358"/>
      <c r="Q605" s="1356"/>
      <c r="R605" s="1356"/>
      <c r="U605" s="1358"/>
      <c r="V605" s="1356"/>
      <c r="W605" s="1356"/>
      <c r="X605" s="1356"/>
      <c r="Y605" s="1356"/>
      <c r="Z605" s="1356"/>
      <c r="AA605" s="1356"/>
      <c r="AB605" s="1356"/>
      <c r="AC605" s="13"/>
      <c r="AD605" s="1356"/>
      <c r="AE605" s="1356"/>
      <c r="AF605" s="1356"/>
    </row>
    <row r="606" spans="1:32" x14ac:dyDescent="0.2">
      <c r="A606" s="1356"/>
      <c r="B606" s="1357"/>
      <c r="C606" s="1356"/>
      <c r="D606" s="1358"/>
      <c r="E606" s="1358"/>
      <c r="F606" s="1356"/>
      <c r="G606" s="1356"/>
      <c r="H606" s="1356"/>
      <c r="I606" s="1360"/>
      <c r="J606" s="1360"/>
      <c r="K606" s="1361"/>
      <c r="L606" s="1361"/>
      <c r="M606" s="1358"/>
      <c r="N606" s="1358"/>
      <c r="O606" s="1358"/>
      <c r="P606" s="1358"/>
      <c r="Q606" s="1356"/>
      <c r="R606" s="1356"/>
      <c r="U606" s="1358"/>
      <c r="V606" s="1356"/>
      <c r="W606" s="1356"/>
      <c r="X606" s="1356"/>
      <c r="Y606" s="1356"/>
      <c r="Z606" s="1356"/>
      <c r="AA606" s="1356"/>
      <c r="AB606" s="1356"/>
      <c r="AC606" s="13"/>
      <c r="AD606" s="1356"/>
      <c r="AE606" s="1356"/>
      <c r="AF606" s="1356"/>
    </row>
    <row r="607" spans="1:32" x14ac:dyDescent="0.2">
      <c r="A607" s="1356"/>
      <c r="B607" s="1357"/>
      <c r="C607" s="1356"/>
      <c r="D607" s="1358"/>
      <c r="E607" s="1358"/>
      <c r="F607" s="1356"/>
      <c r="G607" s="1356"/>
      <c r="H607" s="1356"/>
      <c r="I607" s="1360"/>
      <c r="J607" s="1360"/>
      <c r="K607" s="1361"/>
      <c r="L607" s="1361"/>
      <c r="M607" s="1358"/>
      <c r="N607" s="1358"/>
      <c r="O607" s="1358"/>
      <c r="P607" s="1358"/>
      <c r="Q607" s="1356"/>
      <c r="R607" s="1356"/>
      <c r="U607" s="1358"/>
      <c r="V607" s="1356"/>
      <c r="W607" s="1356"/>
      <c r="X607" s="1356"/>
      <c r="Y607" s="1356"/>
      <c r="Z607" s="1356"/>
      <c r="AA607" s="1356"/>
      <c r="AB607" s="1356"/>
      <c r="AC607" s="13"/>
      <c r="AD607" s="1356"/>
      <c r="AE607" s="1356"/>
      <c r="AF607" s="1356"/>
    </row>
    <row r="608" spans="1:32" x14ac:dyDescent="0.2">
      <c r="A608" s="1356"/>
      <c r="B608" s="1357"/>
      <c r="C608" s="1356"/>
      <c r="D608" s="1358"/>
      <c r="E608" s="1358"/>
      <c r="F608" s="1356"/>
      <c r="G608" s="1356"/>
      <c r="H608" s="1356"/>
      <c r="I608" s="1360"/>
      <c r="J608" s="1360"/>
      <c r="K608" s="1361"/>
      <c r="L608" s="1361"/>
      <c r="M608" s="1358"/>
      <c r="N608" s="1358"/>
      <c r="O608" s="1358"/>
      <c r="P608" s="1358"/>
      <c r="Q608" s="1356"/>
      <c r="R608" s="1356"/>
      <c r="U608" s="1358"/>
      <c r="V608" s="1356"/>
      <c r="W608" s="1356"/>
      <c r="X608" s="1356"/>
      <c r="Y608" s="1356"/>
      <c r="Z608" s="1356"/>
      <c r="AA608" s="1356"/>
      <c r="AB608" s="1356"/>
      <c r="AC608" s="13"/>
      <c r="AD608" s="1356"/>
      <c r="AE608" s="1356"/>
      <c r="AF608" s="1356"/>
    </row>
    <row r="609" spans="1:32" x14ac:dyDescent="0.2">
      <c r="A609" s="1356"/>
      <c r="B609" s="1357"/>
      <c r="C609" s="1356"/>
      <c r="D609" s="1358"/>
      <c r="E609" s="1358"/>
      <c r="F609" s="1356"/>
      <c r="G609" s="1356"/>
      <c r="H609" s="1356"/>
      <c r="I609" s="1360"/>
      <c r="J609" s="1360"/>
      <c r="K609" s="1361"/>
      <c r="L609" s="1361"/>
      <c r="M609" s="1358"/>
      <c r="N609" s="1358"/>
      <c r="O609" s="1358"/>
      <c r="P609" s="1358"/>
      <c r="Q609" s="1356"/>
      <c r="R609" s="1356"/>
      <c r="U609" s="1358"/>
      <c r="V609" s="1356"/>
      <c r="W609" s="1356"/>
      <c r="X609" s="1356"/>
      <c r="Y609" s="1356"/>
      <c r="Z609" s="1356"/>
      <c r="AA609" s="1356"/>
      <c r="AB609" s="1356"/>
      <c r="AC609" s="13"/>
      <c r="AD609" s="1356"/>
      <c r="AE609" s="1356"/>
      <c r="AF609" s="1356"/>
    </row>
    <row r="610" spans="1:32" x14ac:dyDescent="0.2">
      <c r="A610" s="1356"/>
      <c r="B610" s="1357"/>
      <c r="C610" s="1356"/>
      <c r="D610" s="1358"/>
      <c r="E610" s="1358"/>
      <c r="F610" s="1356"/>
      <c r="G610" s="1356"/>
      <c r="H610" s="1356"/>
      <c r="I610" s="1360"/>
      <c r="J610" s="1360"/>
      <c r="K610" s="1361"/>
      <c r="L610" s="1361"/>
      <c r="M610" s="1358"/>
      <c r="N610" s="1358"/>
      <c r="O610" s="1358"/>
      <c r="P610" s="1358"/>
      <c r="Q610" s="1356"/>
      <c r="R610" s="1356"/>
      <c r="U610" s="1358"/>
      <c r="V610" s="1356"/>
      <c r="W610" s="1356"/>
      <c r="X610" s="1356"/>
      <c r="Y610" s="1356"/>
      <c r="Z610" s="1356"/>
      <c r="AA610" s="1356"/>
      <c r="AB610" s="1356"/>
      <c r="AC610" s="13"/>
      <c r="AD610" s="1356"/>
      <c r="AE610" s="1356"/>
      <c r="AF610" s="1356"/>
    </row>
    <row r="611" spans="1:32" x14ac:dyDescent="0.2">
      <c r="A611" s="1356"/>
      <c r="B611" s="1357"/>
      <c r="C611" s="1356"/>
      <c r="D611" s="1358"/>
      <c r="E611" s="1358"/>
      <c r="F611" s="1356"/>
      <c r="G611" s="1356"/>
      <c r="H611" s="1356"/>
      <c r="I611" s="1360"/>
      <c r="J611" s="1360"/>
      <c r="K611" s="1361"/>
      <c r="L611" s="1361"/>
      <c r="M611" s="1358"/>
      <c r="N611" s="1358"/>
      <c r="O611" s="1358"/>
      <c r="P611" s="1358"/>
      <c r="Q611" s="1356"/>
      <c r="R611" s="1356"/>
      <c r="U611" s="1358"/>
      <c r="V611" s="1356"/>
      <c r="W611" s="1356"/>
      <c r="X611" s="1356"/>
      <c r="Y611" s="1356"/>
      <c r="Z611" s="1356"/>
      <c r="AA611" s="1356"/>
      <c r="AB611" s="1356"/>
      <c r="AC611" s="13"/>
      <c r="AD611" s="1356"/>
      <c r="AE611" s="1356"/>
      <c r="AF611" s="1356"/>
    </row>
    <row r="612" spans="1:32" x14ac:dyDescent="0.2">
      <c r="A612" s="1356"/>
      <c r="B612" s="1357"/>
      <c r="C612" s="1356"/>
      <c r="D612" s="1358"/>
      <c r="E612" s="1358"/>
      <c r="F612" s="1356"/>
      <c r="G612" s="1356"/>
      <c r="H612" s="1356"/>
      <c r="I612" s="1360"/>
      <c r="J612" s="1360"/>
      <c r="K612" s="1361"/>
      <c r="L612" s="1361"/>
      <c r="M612" s="1358"/>
      <c r="N612" s="1358"/>
      <c r="O612" s="1358"/>
      <c r="P612" s="1358"/>
      <c r="Q612" s="1356"/>
      <c r="R612" s="1356"/>
      <c r="U612" s="1358"/>
      <c r="V612" s="1356"/>
      <c r="W612" s="1356"/>
      <c r="X612" s="1356"/>
      <c r="Y612" s="1356"/>
      <c r="Z612" s="1356"/>
      <c r="AA612" s="1356"/>
      <c r="AB612" s="1356"/>
      <c r="AC612" s="13"/>
      <c r="AD612" s="1356"/>
      <c r="AE612" s="1356"/>
      <c r="AF612" s="1356"/>
    </row>
    <row r="613" spans="1:32" x14ac:dyDescent="0.2">
      <c r="A613" s="1356"/>
      <c r="B613" s="1357"/>
      <c r="C613" s="1356"/>
      <c r="D613" s="1358"/>
      <c r="E613" s="1358"/>
      <c r="F613" s="1356"/>
      <c r="G613" s="1356"/>
      <c r="H613" s="1356"/>
      <c r="I613" s="1360"/>
      <c r="J613" s="1360"/>
      <c r="K613" s="1361"/>
      <c r="L613" s="1361"/>
      <c r="M613" s="1358"/>
      <c r="N613" s="1358"/>
      <c r="O613" s="1358"/>
      <c r="P613" s="1358"/>
      <c r="Q613" s="1356"/>
      <c r="R613" s="1356"/>
      <c r="U613" s="1358"/>
      <c r="V613" s="1356"/>
      <c r="W613" s="1356"/>
      <c r="X613" s="1356"/>
      <c r="Y613" s="1356"/>
      <c r="Z613" s="1356"/>
      <c r="AA613" s="1356"/>
      <c r="AB613" s="1356"/>
      <c r="AC613" s="13"/>
      <c r="AD613" s="1356"/>
      <c r="AE613" s="1356"/>
      <c r="AF613" s="1356"/>
    </row>
    <row r="614" spans="1:32" x14ac:dyDescent="0.2">
      <c r="A614" s="1356"/>
      <c r="B614" s="1357"/>
      <c r="C614" s="1356"/>
      <c r="D614" s="1358"/>
      <c r="E614" s="1358"/>
      <c r="F614" s="1356"/>
      <c r="G614" s="1356"/>
      <c r="H614" s="1356"/>
      <c r="I614" s="1360"/>
      <c r="J614" s="1360"/>
      <c r="K614" s="1361"/>
      <c r="L614" s="1361"/>
      <c r="M614" s="1358"/>
      <c r="N614" s="1358"/>
      <c r="O614" s="1358"/>
      <c r="P614" s="1358"/>
      <c r="Q614" s="1356"/>
      <c r="R614" s="1356"/>
      <c r="U614" s="1358"/>
      <c r="V614" s="1356"/>
      <c r="W614" s="1356"/>
      <c r="X614" s="1356"/>
      <c r="Y614" s="1356"/>
      <c r="Z614" s="1356"/>
      <c r="AA614" s="1356"/>
      <c r="AB614" s="1356"/>
      <c r="AC614" s="13"/>
      <c r="AD614" s="1356"/>
      <c r="AE614" s="1356"/>
      <c r="AF614" s="1356"/>
    </row>
    <row r="615" spans="1:32" x14ac:dyDescent="0.2">
      <c r="A615" s="1356"/>
      <c r="B615" s="1357"/>
      <c r="C615" s="1356"/>
      <c r="D615" s="1358"/>
      <c r="E615" s="1358"/>
      <c r="F615" s="1356"/>
      <c r="G615" s="1356"/>
      <c r="H615" s="1356"/>
      <c r="I615" s="1360"/>
      <c r="J615" s="1360"/>
      <c r="K615" s="1361"/>
      <c r="L615" s="1361"/>
      <c r="M615" s="1358"/>
      <c r="N615" s="1358"/>
      <c r="O615" s="1358"/>
      <c r="P615" s="1358"/>
      <c r="Q615" s="1356"/>
      <c r="R615" s="1356"/>
      <c r="U615" s="1358"/>
      <c r="V615" s="1356"/>
      <c r="W615" s="1356"/>
      <c r="X615" s="1356"/>
      <c r="Y615" s="1356"/>
      <c r="Z615" s="1356"/>
      <c r="AA615" s="1356"/>
      <c r="AB615" s="1356"/>
      <c r="AC615" s="13"/>
      <c r="AD615" s="1356"/>
      <c r="AE615" s="1356"/>
      <c r="AF615" s="1356"/>
    </row>
    <row r="616" spans="1:32" x14ac:dyDescent="0.2">
      <c r="A616" s="1356"/>
      <c r="B616" s="1357"/>
      <c r="C616" s="1356"/>
      <c r="D616" s="1358"/>
      <c r="E616" s="1358"/>
      <c r="F616" s="1356"/>
      <c r="G616" s="1356"/>
      <c r="H616" s="1356"/>
      <c r="I616" s="1360"/>
      <c r="J616" s="1360"/>
      <c r="K616" s="1361"/>
      <c r="L616" s="1361"/>
      <c r="M616" s="1358"/>
      <c r="N616" s="1358"/>
      <c r="O616" s="1358"/>
      <c r="P616" s="1358"/>
      <c r="Q616" s="1356"/>
      <c r="R616" s="1356"/>
      <c r="U616" s="1358"/>
      <c r="V616" s="1356"/>
      <c r="W616" s="1356"/>
      <c r="X616" s="1356"/>
      <c r="Y616" s="1356"/>
      <c r="Z616" s="1356"/>
      <c r="AA616" s="1356"/>
      <c r="AB616" s="1356"/>
      <c r="AC616" s="13"/>
      <c r="AD616" s="1356"/>
      <c r="AE616" s="1356"/>
      <c r="AF616" s="1356"/>
    </row>
    <row r="617" spans="1:32" x14ac:dyDescent="0.2">
      <c r="A617" s="1356"/>
      <c r="B617" s="1357"/>
      <c r="C617" s="1356"/>
      <c r="D617" s="1358"/>
      <c r="E617" s="1358"/>
      <c r="F617" s="1356"/>
      <c r="G617" s="1356"/>
      <c r="H617" s="1356"/>
      <c r="I617" s="1360"/>
      <c r="J617" s="1360"/>
      <c r="K617" s="1361"/>
      <c r="L617" s="1361"/>
      <c r="M617" s="1358"/>
      <c r="N617" s="1358"/>
      <c r="O617" s="1358"/>
      <c r="P617" s="1358"/>
      <c r="Q617" s="1356"/>
      <c r="R617" s="1356"/>
      <c r="U617" s="1358"/>
      <c r="V617" s="1356"/>
      <c r="W617" s="1356"/>
      <c r="X617" s="1356"/>
      <c r="Y617" s="1356"/>
      <c r="Z617" s="1356"/>
      <c r="AA617" s="1356"/>
      <c r="AB617" s="1356"/>
      <c r="AC617" s="13"/>
      <c r="AD617" s="1356"/>
      <c r="AE617" s="1356"/>
      <c r="AF617" s="1356"/>
    </row>
    <row r="618" spans="1:32" x14ac:dyDescent="0.2">
      <c r="A618" s="1356"/>
      <c r="B618" s="1357"/>
      <c r="C618" s="1356"/>
      <c r="D618" s="1358"/>
      <c r="E618" s="1358"/>
      <c r="F618" s="1356"/>
      <c r="G618" s="1356"/>
      <c r="H618" s="1356"/>
      <c r="I618" s="1360"/>
      <c r="J618" s="1360"/>
      <c r="K618" s="1361"/>
      <c r="L618" s="1361"/>
      <c r="M618" s="1358"/>
      <c r="N618" s="1358"/>
      <c r="O618" s="1358"/>
      <c r="P618" s="1358"/>
      <c r="Q618" s="1356"/>
      <c r="R618" s="1356"/>
      <c r="U618" s="1358"/>
      <c r="V618" s="1356"/>
      <c r="W618" s="1356"/>
      <c r="X618" s="1356"/>
      <c r="Y618" s="1356"/>
      <c r="Z618" s="1356"/>
      <c r="AA618" s="1356"/>
      <c r="AB618" s="1356"/>
      <c r="AC618" s="13"/>
      <c r="AD618" s="1356"/>
      <c r="AE618" s="1356"/>
      <c r="AF618" s="1356"/>
    </row>
    <row r="619" spans="1:32" x14ac:dyDescent="0.2">
      <c r="A619" s="1356"/>
      <c r="B619" s="1357"/>
      <c r="C619" s="1356"/>
      <c r="D619" s="1358"/>
      <c r="E619" s="1358"/>
      <c r="F619" s="1356"/>
      <c r="G619" s="1356"/>
      <c r="H619" s="1356"/>
      <c r="I619" s="1360"/>
      <c r="J619" s="1360"/>
      <c r="K619" s="1361"/>
      <c r="L619" s="1361"/>
      <c r="M619" s="1358"/>
      <c r="N619" s="1358"/>
      <c r="O619" s="1358"/>
      <c r="P619" s="1358"/>
      <c r="Q619" s="1356"/>
      <c r="R619" s="1356"/>
      <c r="U619" s="1358"/>
      <c r="V619" s="1356"/>
      <c r="W619" s="1356"/>
      <c r="X619" s="1356"/>
      <c r="Y619" s="1356"/>
      <c r="Z619" s="1356"/>
      <c r="AA619" s="1356"/>
      <c r="AB619" s="1356"/>
      <c r="AC619" s="13"/>
      <c r="AD619" s="1356"/>
      <c r="AE619" s="1356"/>
      <c r="AF619" s="1356"/>
    </row>
    <row r="620" spans="1:32" x14ac:dyDescent="0.2">
      <c r="A620" s="1356"/>
      <c r="B620" s="1357"/>
      <c r="C620" s="1356"/>
      <c r="D620" s="1358"/>
      <c r="E620" s="1358"/>
      <c r="F620" s="1356"/>
      <c r="G620" s="1356"/>
      <c r="H620" s="1356"/>
      <c r="I620" s="1360"/>
      <c r="J620" s="1360"/>
      <c r="K620" s="1361"/>
      <c r="L620" s="1361"/>
      <c r="M620" s="1358"/>
      <c r="N620" s="1358"/>
      <c r="O620" s="1358"/>
      <c r="P620" s="1358"/>
      <c r="Q620" s="1356"/>
      <c r="R620" s="1356"/>
      <c r="U620" s="1358"/>
      <c r="V620" s="1356"/>
      <c r="W620" s="1356"/>
      <c r="X620" s="1356"/>
      <c r="Y620" s="1356"/>
      <c r="Z620" s="1356"/>
      <c r="AA620" s="1356"/>
      <c r="AB620" s="1356"/>
      <c r="AC620" s="13"/>
      <c r="AD620" s="1356"/>
      <c r="AE620" s="1356"/>
      <c r="AF620" s="1356"/>
    </row>
    <row r="621" spans="1:32" x14ac:dyDescent="0.2">
      <c r="A621" s="1356"/>
      <c r="B621" s="1357"/>
      <c r="C621" s="1356"/>
      <c r="D621" s="1358"/>
      <c r="E621" s="1358"/>
      <c r="F621" s="1356"/>
      <c r="G621" s="1356"/>
      <c r="H621" s="1356"/>
      <c r="I621" s="1360"/>
      <c r="J621" s="1360"/>
      <c r="K621" s="1361"/>
      <c r="L621" s="1361"/>
      <c r="M621" s="1358"/>
      <c r="N621" s="1358"/>
      <c r="O621" s="1358"/>
      <c r="P621" s="1358"/>
      <c r="Q621" s="1356"/>
      <c r="R621" s="1356"/>
      <c r="U621" s="1358"/>
      <c r="V621" s="1356"/>
      <c r="W621" s="1356"/>
      <c r="X621" s="1356"/>
      <c r="Y621" s="1356"/>
      <c r="Z621" s="1356"/>
      <c r="AA621" s="1356"/>
      <c r="AB621" s="1356"/>
      <c r="AC621" s="13"/>
      <c r="AD621" s="1356"/>
      <c r="AE621" s="1356"/>
      <c r="AF621" s="1356"/>
    </row>
    <row r="622" spans="1:32" x14ac:dyDescent="0.2">
      <c r="A622" s="1356"/>
      <c r="B622" s="1357"/>
      <c r="C622" s="1356"/>
      <c r="D622" s="1358"/>
      <c r="E622" s="1358"/>
      <c r="F622" s="1356"/>
      <c r="G622" s="1356"/>
      <c r="H622" s="1356"/>
      <c r="I622" s="1360"/>
      <c r="J622" s="1360"/>
      <c r="K622" s="1361"/>
      <c r="L622" s="1361"/>
      <c r="M622" s="1358"/>
      <c r="N622" s="1358"/>
      <c r="O622" s="1358"/>
      <c r="P622" s="1358"/>
      <c r="Q622" s="1356"/>
      <c r="R622" s="1356"/>
      <c r="U622" s="1358"/>
      <c r="V622" s="1356"/>
      <c r="W622" s="1356"/>
      <c r="X622" s="1356"/>
      <c r="Y622" s="1356"/>
      <c r="Z622" s="1356"/>
      <c r="AA622" s="1356"/>
      <c r="AB622" s="1356"/>
      <c r="AC622" s="13"/>
      <c r="AD622" s="1356"/>
      <c r="AE622" s="1356"/>
      <c r="AF622" s="1356"/>
    </row>
    <row r="623" spans="1:32" x14ac:dyDescent="0.2">
      <c r="A623" s="1356"/>
      <c r="B623" s="1357"/>
      <c r="C623" s="1356"/>
      <c r="D623" s="1358"/>
      <c r="E623" s="1358"/>
      <c r="F623" s="1356"/>
      <c r="G623" s="1356"/>
      <c r="H623" s="1356"/>
      <c r="I623" s="1360"/>
      <c r="J623" s="1360"/>
      <c r="K623" s="1361"/>
      <c r="L623" s="1361"/>
      <c r="M623" s="1358"/>
      <c r="N623" s="1358"/>
      <c r="O623" s="1358"/>
      <c r="P623" s="1358"/>
      <c r="Q623" s="1356"/>
      <c r="R623" s="1356"/>
      <c r="U623" s="1358"/>
      <c r="V623" s="1356"/>
      <c r="W623" s="1356"/>
      <c r="X623" s="1356"/>
      <c r="Y623" s="1356"/>
      <c r="Z623" s="1356"/>
      <c r="AA623" s="1356"/>
      <c r="AB623" s="1356"/>
      <c r="AC623" s="13"/>
      <c r="AD623" s="1356"/>
      <c r="AE623" s="1356"/>
      <c r="AF623" s="1356"/>
    </row>
    <row r="624" spans="1:32" x14ac:dyDescent="0.2">
      <c r="A624" s="1356"/>
      <c r="B624" s="1357"/>
      <c r="C624" s="1356"/>
      <c r="D624" s="1358"/>
      <c r="E624" s="1358"/>
      <c r="F624" s="1356"/>
      <c r="G624" s="1356"/>
      <c r="H624" s="1356"/>
      <c r="I624" s="1360"/>
      <c r="J624" s="1360"/>
      <c r="K624" s="1361"/>
      <c r="L624" s="1361"/>
      <c r="M624" s="1358"/>
      <c r="N624" s="1358"/>
      <c r="O624" s="1358"/>
      <c r="P624" s="1358"/>
      <c r="Q624" s="1356"/>
      <c r="R624" s="1356"/>
      <c r="U624" s="1358"/>
      <c r="V624" s="1356"/>
      <c r="W624" s="1356"/>
      <c r="X624" s="1356"/>
      <c r="Y624" s="1356"/>
      <c r="Z624" s="1356"/>
      <c r="AA624" s="1356"/>
      <c r="AB624" s="1356"/>
      <c r="AC624" s="13"/>
      <c r="AD624" s="1356"/>
      <c r="AE624" s="1356"/>
      <c r="AF624" s="1356"/>
    </row>
    <row r="625" spans="1:32" x14ac:dyDescent="0.2">
      <c r="A625" s="1356"/>
      <c r="B625" s="1357"/>
      <c r="C625" s="1356"/>
      <c r="D625" s="1358"/>
      <c r="E625" s="1358"/>
      <c r="F625" s="1356"/>
      <c r="G625" s="1356"/>
      <c r="H625" s="1356"/>
      <c r="I625" s="1360"/>
      <c r="J625" s="1360"/>
      <c r="K625" s="1361"/>
      <c r="L625" s="1361"/>
      <c r="M625" s="1358"/>
      <c r="N625" s="1358"/>
      <c r="O625" s="1358"/>
      <c r="P625" s="1358"/>
      <c r="Q625" s="1356"/>
      <c r="R625" s="1356"/>
      <c r="U625" s="1358"/>
      <c r="V625" s="1356"/>
      <c r="W625" s="1356"/>
      <c r="X625" s="1356"/>
      <c r="Y625" s="1356"/>
      <c r="Z625" s="1356"/>
      <c r="AA625" s="1356"/>
      <c r="AB625" s="1356"/>
      <c r="AC625" s="13"/>
      <c r="AD625" s="1356"/>
      <c r="AE625" s="1356"/>
      <c r="AF625" s="1356"/>
    </row>
    <row r="626" spans="1:32" x14ac:dyDescent="0.2">
      <c r="A626" s="1356"/>
      <c r="B626" s="1357"/>
      <c r="C626" s="1356"/>
      <c r="D626" s="1358"/>
      <c r="E626" s="1358"/>
      <c r="F626" s="1356"/>
      <c r="G626" s="1356"/>
      <c r="H626" s="1356"/>
      <c r="I626" s="1360"/>
      <c r="J626" s="1360"/>
      <c r="K626" s="1361"/>
      <c r="L626" s="1361"/>
      <c r="M626" s="1358"/>
      <c r="N626" s="1358"/>
      <c r="O626" s="1358"/>
      <c r="P626" s="1358"/>
      <c r="Q626" s="1356"/>
      <c r="R626" s="1356"/>
      <c r="U626" s="1358"/>
      <c r="V626" s="1356"/>
      <c r="W626" s="1356"/>
      <c r="X626" s="1356"/>
      <c r="Y626" s="1356"/>
      <c r="Z626" s="1356"/>
      <c r="AA626" s="1356"/>
      <c r="AB626" s="1356"/>
      <c r="AC626" s="13"/>
      <c r="AD626" s="1356"/>
      <c r="AE626" s="1356"/>
      <c r="AF626" s="1356"/>
    </row>
    <row r="627" spans="1:32" x14ac:dyDescent="0.2">
      <c r="A627" s="1356"/>
      <c r="B627" s="1357"/>
      <c r="C627" s="1356"/>
      <c r="D627" s="1358"/>
      <c r="E627" s="1358"/>
      <c r="F627" s="1356"/>
      <c r="G627" s="1356"/>
      <c r="H627" s="1356"/>
      <c r="I627" s="1360"/>
      <c r="J627" s="1360"/>
      <c r="K627" s="1361"/>
      <c r="L627" s="1361"/>
      <c r="M627" s="1358"/>
      <c r="N627" s="1358"/>
      <c r="O627" s="1358"/>
      <c r="P627" s="1358"/>
      <c r="Q627" s="1356"/>
      <c r="R627" s="1356"/>
      <c r="U627" s="1358"/>
      <c r="V627" s="1356"/>
      <c r="W627" s="1356"/>
      <c r="X627" s="1356"/>
      <c r="Y627" s="1356"/>
      <c r="Z627" s="1356"/>
      <c r="AA627" s="1356"/>
      <c r="AB627" s="1356"/>
      <c r="AC627" s="13"/>
      <c r="AD627" s="1356"/>
      <c r="AE627" s="1356"/>
      <c r="AF627" s="1356"/>
    </row>
    <row r="628" spans="1:32" x14ac:dyDescent="0.2">
      <c r="A628" s="1356"/>
      <c r="B628" s="1357"/>
      <c r="C628" s="1356"/>
      <c r="D628" s="1358"/>
      <c r="E628" s="1358"/>
      <c r="F628" s="1356"/>
      <c r="G628" s="1356"/>
      <c r="H628" s="1356"/>
      <c r="I628" s="1360"/>
      <c r="J628" s="1360"/>
      <c r="K628" s="1361"/>
      <c r="L628" s="1361"/>
      <c r="M628" s="1358"/>
      <c r="N628" s="1358"/>
      <c r="O628" s="1358"/>
      <c r="P628" s="1358"/>
      <c r="Q628" s="1356"/>
      <c r="R628" s="1356"/>
      <c r="U628" s="1358"/>
      <c r="V628" s="1356"/>
      <c r="W628" s="1356"/>
      <c r="X628" s="1356"/>
      <c r="Y628" s="1356"/>
      <c r="Z628" s="1356"/>
      <c r="AA628" s="1356"/>
      <c r="AB628" s="1356"/>
      <c r="AC628" s="13"/>
      <c r="AD628" s="1356"/>
      <c r="AE628" s="1356"/>
      <c r="AF628" s="1356"/>
    </row>
    <row r="629" spans="1:32" x14ac:dyDescent="0.2">
      <c r="A629" s="1356"/>
      <c r="B629" s="1357"/>
      <c r="C629" s="1356"/>
      <c r="D629" s="1358"/>
      <c r="E629" s="1358"/>
      <c r="F629" s="1356"/>
      <c r="G629" s="1356"/>
      <c r="H629" s="1356"/>
      <c r="I629" s="1360"/>
      <c r="J629" s="1360"/>
      <c r="K629" s="1361"/>
      <c r="L629" s="1361"/>
      <c r="M629" s="1358"/>
      <c r="N629" s="1358"/>
      <c r="O629" s="1358"/>
      <c r="P629" s="1358"/>
      <c r="Q629" s="1356"/>
      <c r="R629" s="1356"/>
      <c r="U629" s="1358"/>
      <c r="V629" s="1356"/>
      <c r="W629" s="1356"/>
      <c r="X629" s="1356"/>
      <c r="Y629" s="1356"/>
      <c r="Z629" s="1356"/>
      <c r="AA629" s="1356"/>
      <c r="AB629" s="1356"/>
      <c r="AC629" s="13"/>
      <c r="AD629" s="1356"/>
      <c r="AE629" s="1356"/>
      <c r="AF629" s="1356"/>
    </row>
    <row r="630" spans="1:32" x14ac:dyDescent="0.2">
      <c r="A630" s="1356"/>
      <c r="B630" s="1357"/>
      <c r="C630" s="1356"/>
      <c r="D630" s="1358"/>
      <c r="E630" s="1358"/>
      <c r="F630" s="1356"/>
      <c r="G630" s="1356"/>
      <c r="H630" s="1356"/>
      <c r="I630" s="1360"/>
      <c r="J630" s="1360"/>
      <c r="K630" s="1361"/>
      <c r="L630" s="1361"/>
      <c r="M630" s="1358"/>
      <c r="N630" s="1358"/>
      <c r="O630" s="1358"/>
      <c r="P630" s="1358"/>
      <c r="Q630" s="1356"/>
      <c r="R630" s="1356"/>
      <c r="U630" s="1358"/>
      <c r="V630" s="1356"/>
      <c r="W630" s="1356"/>
      <c r="X630" s="1356"/>
      <c r="Y630" s="1356"/>
      <c r="Z630" s="1356"/>
      <c r="AA630" s="1356"/>
      <c r="AB630" s="1356"/>
      <c r="AC630" s="13"/>
      <c r="AD630" s="1356"/>
      <c r="AE630" s="1356"/>
      <c r="AF630" s="1356"/>
    </row>
    <row r="631" spans="1:32" x14ac:dyDescent="0.2">
      <c r="A631" s="1356"/>
      <c r="B631" s="1357"/>
      <c r="C631" s="1356"/>
      <c r="D631" s="1358"/>
      <c r="E631" s="1358"/>
      <c r="F631" s="1356"/>
      <c r="G631" s="1356"/>
      <c r="H631" s="1356"/>
      <c r="I631" s="1360"/>
      <c r="J631" s="1360"/>
      <c r="K631" s="1361"/>
      <c r="L631" s="1361"/>
      <c r="M631" s="1358"/>
      <c r="N631" s="1358"/>
      <c r="O631" s="1358"/>
      <c r="P631" s="1358"/>
      <c r="Q631" s="1356"/>
      <c r="R631" s="1356"/>
      <c r="U631" s="1358"/>
      <c r="V631" s="1356"/>
      <c r="W631" s="1356"/>
      <c r="X631" s="1356"/>
      <c r="Y631" s="1356"/>
      <c r="Z631" s="1356"/>
      <c r="AA631" s="1356"/>
      <c r="AB631" s="1356"/>
      <c r="AC631" s="13"/>
      <c r="AD631" s="1356"/>
      <c r="AE631" s="1356"/>
      <c r="AF631" s="1356"/>
    </row>
    <row r="632" spans="1:32" x14ac:dyDescent="0.2">
      <c r="A632" s="1356"/>
      <c r="B632" s="1357"/>
      <c r="C632" s="1356"/>
      <c r="D632" s="1358"/>
      <c r="E632" s="1358"/>
      <c r="F632" s="1356"/>
      <c r="G632" s="1356"/>
      <c r="H632" s="1356"/>
      <c r="I632" s="1360"/>
      <c r="J632" s="1360"/>
      <c r="K632" s="1361"/>
      <c r="L632" s="1361"/>
      <c r="M632" s="1358"/>
      <c r="N632" s="1358"/>
      <c r="O632" s="1358"/>
      <c r="P632" s="1358"/>
      <c r="Q632" s="1356"/>
      <c r="R632" s="1356"/>
      <c r="U632" s="1358"/>
      <c r="V632" s="1356"/>
      <c r="W632" s="1356"/>
      <c r="X632" s="1356"/>
      <c r="Y632" s="1356"/>
      <c r="Z632" s="1356"/>
      <c r="AA632" s="1356"/>
      <c r="AB632" s="1356"/>
      <c r="AC632" s="13"/>
      <c r="AD632" s="1356"/>
      <c r="AE632" s="1356"/>
      <c r="AF632" s="1356"/>
    </row>
    <row r="633" spans="1:32" x14ac:dyDescent="0.2">
      <c r="A633" s="1356"/>
      <c r="B633" s="1357"/>
      <c r="C633" s="1356"/>
      <c r="D633" s="1358"/>
      <c r="E633" s="1358"/>
      <c r="F633" s="1356"/>
      <c r="G633" s="1356"/>
      <c r="H633" s="1356"/>
      <c r="I633" s="1360"/>
      <c r="J633" s="1360"/>
      <c r="K633" s="1361"/>
      <c r="L633" s="1361"/>
      <c r="M633" s="1358"/>
      <c r="N633" s="1358"/>
      <c r="O633" s="1358"/>
      <c r="P633" s="1358"/>
      <c r="Q633" s="1356"/>
      <c r="R633" s="1356"/>
      <c r="U633" s="1358"/>
      <c r="V633" s="1356"/>
      <c r="W633" s="1356"/>
      <c r="X633" s="1356"/>
      <c r="Y633" s="1356"/>
      <c r="Z633" s="1356"/>
      <c r="AA633" s="1356"/>
      <c r="AB633" s="1356"/>
      <c r="AC633" s="13"/>
      <c r="AD633" s="1356"/>
      <c r="AE633" s="1356"/>
      <c r="AF633" s="1356"/>
    </row>
    <row r="634" spans="1:32" x14ac:dyDescent="0.2">
      <c r="A634" s="1356"/>
      <c r="B634" s="1357"/>
      <c r="C634" s="1356"/>
      <c r="D634" s="1358"/>
      <c r="E634" s="1358"/>
      <c r="F634" s="1356"/>
      <c r="G634" s="1356"/>
      <c r="H634" s="1356"/>
      <c r="I634" s="1360"/>
      <c r="J634" s="1360"/>
      <c r="K634" s="1361"/>
      <c r="L634" s="1361"/>
      <c r="M634" s="1358"/>
      <c r="N634" s="1358"/>
      <c r="O634" s="1358"/>
      <c r="P634" s="1358"/>
      <c r="Q634" s="1356"/>
      <c r="R634" s="1356"/>
      <c r="U634" s="1358"/>
      <c r="V634" s="1356"/>
      <c r="W634" s="1356"/>
      <c r="X634" s="1356"/>
      <c r="Y634" s="1356"/>
      <c r="Z634" s="1356"/>
      <c r="AA634" s="1356"/>
      <c r="AB634" s="1356"/>
      <c r="AC634" s="13"/>
      <c r="AD634" s="1356"/>
      <c r="AE634" s="1356"/>
      <c r="AF634" s="1356"/>
    </row>
    <row r="635" spans="1:32" x14ac:dyDescent="0.2">
      <c r="A635" s="1356"/>
      <c r="B635" s="1357"/>
      <c r="C635" s="1356"/>
      <c r="D635" s="1358"/>
      <c r="E635" s="1358"/>
      <c r="F635" s="1356"/>
      <c r="G635" s="1356"/>
      <c r="H635" s="1356"/>
      <c r="I635" s="1360"/>
      <c r="J635" s="1360"/>
      <c r="K635" s="1361"/>
      <c r="L635" s="1361"/>
      <c r="M635" s="1358"/>
      <c r="N635" s="1358"/>
      <c r="O635" s="1358"/>
      <c r="P635" s="1358"/>
      <c r="Q635" s="1356"/>
      <c r="R635" s="1356"/>
      <c r="U635" s="1358"/>
      <c r="V635" s="1356"/>
      <c r="W635" s="1356"/>
      <c r="X635" s="1356"/>
      <c r="Y635" s="1356"/>
      <c r="Z635" s="1356"/>
      <c r="AA635" s="1356"/>
      <c r="AB635" s="1356"/>
      <c r="AC635" s="13"/>
      <c r="AD635" s="1356"/>
      <c r="AE635" s="1356"/>
      <c r="AF635" s="1356"/>
    </row>
    <row r="636" spans="1:32" x14ac:dyDescent="0.2">
      <c r="A636" s="1356"/>
      <c r="B636" s="1357"/>
      <c r="C636" s="1356"/>
      <c r="D636" s="1358"/>
      <c r="E636" s="1358"/>
      <c r="F636" s="1356"/>
      <c r="G636" s="1356"/>
      <c r="H636" s="1356"/>
      <c r="I636" s="1360"/>
      <c r="J636" s="1360"/>
      <c r="K636" s="1361"/>
      <c r="L636" s="1361"/>
      <c r="M636" s="1358"/>
      <c r="N636" s="1358"/>
      <c r="O636" s="1358"/>
      <c r="P636" s="1358"/>
      <c r="Q636" s="1356"/>
      <c r="R636" s="1356"/>
      <c r="U636" s="1358"/>
      <c r="V636" s="1356"/>
      <c r="W636" s="1356"/>
      <c r="X636" s="1356"/>
      <c r="Y636" s="1356"/>
      <c r="Z636" s="1356"/>
      <c r="AA636" s="1356"/>
      <c r="AB636" s="1356"/>
      <c r="AC636" s="13"/>
      <c r="AD636" s="1356"/>
      <c r="AE636" s="1356"/>
      <c r="AF636" s="1356"/>
    </row>
    <row r="637" spans="1:32" x14ac:dyDescent="0.2">
      <c r="A637" s="1356"/>
      <c r="B637" s="1357"/>
      <c r="C637" s="1356"/>
      <c r="D637" s="1358"/>
      <c r="E637" s="1358"/>
      <c r="F637" s="1356"/>
      <c r="G637" s="1356"/>
      <c r="H637" s="1356"/>
      <c r="I637" s="1360"/>
      <c r="J637" s="1360"/>
      <c r="K637" s="1361"/>
      <c r="L637" s="1361"/>
      <c r="M637" s="1358"/>
      <c r="N637" s="1358"/>
      <c r="O637" s="1358"/>
      <c r="P637" s="1358"/>
      <c r="Q637" s="1356"/>
      <c r="R637" s="1356"/>
      <c r="U637" s="1358"/>
      <c r="V637" s="1356"/>
      <c r="W637" s="1356"/>
      <c r="X637" s="1356"/>
      <c r="Y637" s="1356"/>
      <c r="Z637" s="1356"/>
      <c r="AA637" s="1356"/>
      <c r="AB637" s="1356"/>
      <c r="AC637" s="13"/>
      <c r="AD637" s="1356"/>
      <c r="AE637" s="1356"/>
      <c r="AF637" s="1356"/>
    </row>
    <row r="638" spans="1:32" x14ac:dyDescent="0.2">
      <c r="A638" s="1356"/>
      <c r="B638" s="1357"/>
      <c r="C638" s="1356"/>
      <c r="D638" s="1358"/>
      <c r="E638" s="1358"/>
      <c r="F638" s="1356"/>
      <c r="G638" s="1356"/>
      <c r="H638" s="1356"/>
      <c r="I638" s="1360"/>
      <c r="J638" s="1360"/>
      <c r="K638" s="1361"/>
      <c r="L638" s="1361"/>
      <c r="M638" s="1358"/>
      <c r="N638" s="1358"/>
      <c r="O638" s="1358"/>
      <c r="P638" s="1358"/>
      <c r="Q638" s="1356"/>
      <c r="R638" s="1356"/>
      <c r="U638" s="1358"/>
      <c r="V638" s="1356"/>
      <c r="W638" s="1356"/>
      <c r="X638" s="1356"/>
      <c r="Y638" s="1356"/>
      <c r="Z638" s="1356"/>
      <c r="AA638" s="1356"/>
      <c r="AB638" s="1356"/>
      <c r="AC638" s="13"/>
      <c r="AD638" s="1356"/>
      <c r="AE638" s="1356"/>
      <c r="AF638" s="1356"/>
    </row>
    <row r="639" spans="1:32" x14ac:dyDescent="0.2">
      <c r="A639" s="1356"/>
      <c r="B639" s="1357"/>
      <c r="C639" s="1356"/>
      <c r="D639" s="1358"/>
      <c r="E639" s="1358"/>
      <c r="F639" s="1356"/>
      <c r="G639" s="1356"/>
      <c r="H639" s="1356"/>
      <c r="I639" s="1360"/>
      <c r="J639" s="1360"/>
      <c r="K639" s="1361"/>
      <c r="L639" s="1361"/>
      <c r="M639" s="1358"/>
      <c r="N639" s="1358"/>
      <c r="O639" s="1358"/>
      <c r="P639" s="1358"/>
      <c r="Q639" s="1356"/>
      <c r="R639" s="1356"/>
      <c r="U639" s="1358"/>
      <c r="V639" s="1356"/>
      <c r="W639" s="1356"/>
      <c r="X639" s="1356"/>
      <c r="Y639" s="1356"/>
      <c r="Z639" s="1356"/>
      <c r="AA639" s="1356"/>
      <c r="AB639" s="1356"/>
      <c r="AC639" s="13"/>
      <c r="AD639" s="1356"/>
      <c r="AE639" s="1356"/>
      <c r="AF639" s="1356"/>
    </row>
    <row r="640" spans="1:32" x14ac:dyDescent="0.2">
      <c r="A640" s="1356"/>
      <c r="B640" s="1357"/>
      <c r="C640" s="1356"/>
      <c r="D640" s="1358"/>
      <c r="E640" s="1358"/>
      <c r="F640" s="1356"/>
      <c r="G640" s="1356"/>
      <c r="H640" s="1356"/>
      <c r="I640" s="1360"/>
      <c r="J640" s="1360"/>
      <c r="K640" s="1361"/>
      <c r="L640" s="1361"/>
      <c r="M640" s="1358"/>
      <c r="N640" s="1358"/>
      <c r="O640" s="1358"/>
      <c r="P640" s="1358"/>
      <c r="Q640" s="1356"/>
      <c r="R640" s="1356"/>
      <c r="U640" s="1358"/>
      <c r="V640" s="1356"/>
      <c r="W640" s="1356"/>
      <c r="X640" s="1356"/>
      <c r="Y640" s="1356"/>
      <c r="Z640" s="1356"/>
      <c r="AA640" s="1356"/>
      <c r="AB640" s="1356"/>
      <c r="AC640" s="13"/>
      <c r="AD640" s="1356"/>
      <c r="AE640" s="1356"/>
      <c r="AF640" s="1356"/>
    </row>
    <row r="641" spans="1:32" x14ac:dyDescent="0.2">
      <c r="A641" s="1356"/>
      <c r="B641" s="1357"/>
      <c r="C641" s="1356"/>
      <c r="D641" s="1358"/>
      <c r="E641" s="1358"/>
      <c r="F641" s="1356"/>
      <c r="G641" s="1356"/>
      <c r="H641" s="1356"/>
      <c r="I641" s="1360"/>
      <c r="J641" s="1360"/>
      <c r="K641" s="1361"/>
      <c r="L641" s="1361"/>
      <c r="M641" s="1358"/>
      <c r="N641" s="1358"/>
      <c r="O641" s="1358"/>
      <c r="P641" s="1358"/>
      <c r="Q641" s="1356"/>
      <c r="R641" s="1356"/>
      <c r="U641" s="1358"/>
      <c r="V641" s="1356"/>
      <c r="W641" s="1356"/>
      <c r="X641" s="1356"/>
      <c r="Y641" s="1356"/>
      <c r="Z641" s="1356"/>
      <c r="AA641" s="1356"/>
      <c r="AB641" s="1356"/>
      <c r="AC641" s="13"/>
      <c r="AD641" s="1356"/>
      <c r="AE641" s="1356"/>
      <c r="AF641" s="1356"/>
    </row>
    <row r="642" spans="1:32" x14ac:dyDescent="0.2">
      <c r="A642" s="1356"/>
      <c r="B642" s="1357"/>
      <c r="C642" s="1356"/>
      <c r="D642" s="1358"/>
      <c r="E642" s="1358"/>
      <c r="F642" s="1356"/>
      <c r="G642" s="1356"/>
      <c r="H642" s="1356"/>
      <c r="I642" s="1360"/>
      <c r="J642" s="1360"/>
      <c r="K642" s="1361"/>
      <c r="L642" s="1361"/>
      <c r="M642" s="1358"/>
      <c r="N642" s="1358"/>
      <c r="O642" s="1358"/>
      <c r="P642" s="1358"/>
      <c r="Q642" s="1356"/>
      <c r="R642" s="1356"/>
      <c r="U642" s="1358"/>
      <c r="V642" s="1356"/>
      <c r="W642" s="1356"/>
      <c r="X642" s="1356"/>
      <c r="Y642" s="1356"/>
      <c r="Z642" s="1356"/>
      <c r="AA642" s="1356"/>
      <c r="AB642" s="1356"/>
      <c r="AC642" s="13"/>
      <c r="AD642" s="1356"/>
      <c r="AE642" s="1356"/>
      <c r="AF642" s="1356"/>
    </row>
    <row r="643" spans="1:32" x14ac:dyDescent="0.2">
      <c r="A643" s="1356"/>
      <c r="B643" s="1357"/>
      <c r="C643" s="1356"/>
      <c r="D643" s="1358"/>
      <c r="E643" s="1358"/>
      <c r="F643" s="1356"/>
      <c r="G643" s="1356"/>
      <c r="H643" s="1356"/>
      <c r="I643" s="1360"/>
      <c r="J643" s="1360"/>
      <c r="K643" s="1361"/>
      <c r="L643" s="1361"/>
      <c r="M643" s="1358"/>
      <c r="N643" s="1358"/>
      <c r="O643" s="1358"/>
      <c r="P643" s="1358"/>
      <c r="Q643" s="1356"/>
      <c r="R643" s="1356"/>
      <c r="U643" s="1358"/>
      <c r="V643" s="1356"/>
      <c r="W643" s="1356"/>
      <c r="X643" s="1356"/>
      <c r="Y643" s="1356"/>
      <c r="Z643" s="1356"/>
      <c r="AA643" s="1356"/>
      <c r="AB643" s="1356"/>
      <c r="AC643" s="13"/>
      <c r="AD643" s="1356"/>
      <c r="AE643" s="1356"/>
      <c r="AF643" s="1356"/>
    </row>
    <row r="644" spans="1:32" x14ac:dyDescent="0.2">
      <c r="A644" s="1356"/>
      <c r="B644" s="1357"/>
      <c r="C644" s="1356"/>
      <c r="D644" s="1358"/>
      <c r="E644" s="1358"/>
      <c r="F644" s="1356"/>
      <c r="G644" s="1356"/>
      <c r="H644" s="1356"/>
      <c r="I644" s="1360"/>
      <c r="J644" s="1360"/>
      <c r="K644" s="1361"/>
      <c r="L644" s="1361"/>
      <c r="M644" s="1358"/>
      <c r="N644" s="1358"/>
      <c r="O644" s="1358"/>
      <c r="P644" s="1358"/>
      <c r="Q644" s="1356"/>
      <c r="R644" s="1356"/>
      <c r="U644" s="1358"/>
      <c r="V644" s="1356"/>
      <c r="W644" s="1356"/>
      <c r="X644" s="1356"/>
      <c r="Y644" s="1356"/>
      <c r="Z644" s="1356"/>
      <c r="AA644" s="1356"/>
      <c r="AB644" s="1356"/>
      <c r="AC644" s="13"/>
      <c r="AD644" s="1356"/>
      <c r="AE644" s="1356"/>
      <c r="AF644" s="1356"/>
    </row>
    <row r="645" spans="1:32" x14ac:dyDescent="0.2">
      <c r="A645" s="1356"/>
      <c r="B645" s="1357"/>
      <c r="C645" s="1356"/>
      <c r="D645" s="1358"/>
      <c r="E645" s="1358"/>
      <c r="F645" s="1356"/>
      <c r="G645" s="1356"/>
      <c r="H645" s="1356"/>
      <c r="I645" s="1360"/>
      <c r="J645" s="1360"/>
      <c r="K645" s="1361"/>
      <c r="L645" s="1361"/>
      <c r="M645" s="1358"/>
      <c r="N645" s="1358"/>
      <c r="O645" s="1358"/>
      <c r="P645" s="1358"/>
      <c r="Q645" s="1356"/>
      <c r="R645" s="1356"/>
      <c r="U645" s="1358"/>
      <c r="V645" s="1356"/>
      <c r="W645" s="1356"/>
      <c r="X645" s="1356"/>
      <c r="Y645" s="1356"/>
      <c r="Z645" s="1356"/>
      <c r="AA645" s="1356"/>
      <c r="AB645" s="1356"/>
      <c r="AC645" s="13"/>
      <c r="AD645" s="1356"/>
      <c r="AE645" s="1356"/>
      <c r="AF645" s="1356"/>
    </row>
    <row r="646" spans="1:32" x14ac:dyDescent="0.2">
      <c r="A646" s="1356"/>
      <c r="B646" s="1357"/>
      <c r="C646" s="1356"/>
      <c r="D646" s="1358"/>
      <c r="E646" s="1358"/>
      <c r="F646" s="1356"/>
      <c r="G646" s="1356"/>
      <c r="H646" s="1356"/>
      <c r="I646" s="1360"/>
      <c r="J646" s="1360"/>
      <c r="K646" s="1361"/>
      <c r="L646" s="1361"/>
      <c r="M646" s="1358"/>
      <c r="N646" s="1358"/>
      <c r="O646" s="1358"/>
      <c r="P646" s="1358"/>
      <c r="Q646" s="1356"/>
      <c r="R646" s="1356"/>
      <c r="U646" s="1358"/>
      <c r="V646" s="1356"/>
      <c r="W646" s="1356"/>
      <c r="X646" s="1356"/>
      <c r="Y646" s="1356"/>
      <c r="Z646" s="1356"/>
      <c r="AA646" s="1356"/>
      <c r="AB646" s="1356"/>
      <c r="AC646" s="13"/>
      <c r="AD646" s="1356"/>
      <c r="AE646" s="1356"/>
      <c r="AF646" s="1356"/>
    </row>
    <row r="647" spans="1:32" x14ac:dyDescent="0.2">
      <c r="A647" s="1356"/>
      <c r="B647" s="1357"/>
      <c r="C647" s="1356"/>
      <c r="D647" s="1358"/>
      <c r="E647" s="1358"/>
      <c r="F647" s="1356"/>
      <c r="G647" s="1356"/>
      <c r="H647" s="1356"/>
      <c r="I647" s="1360"/>
      <c r="J647" s="1360"/>
      <c r="K647" s="1361"/>
      <c r="L647" s="1361"/>
      <c r="M647" s="1358"/>
      <c r="N647" s="1358"/>
      <c r="O647" s="1358"/>
      <c r="P647" s="1358"/>
      <c r="Q647" s="1356"/>
      <c r="R647" s="1356"/>
      <c r="U647" s="1358"/>
      <c r="V647" s="1356"/>
      <c r="W647" s="1356"/>
      <c r="X647" s="1356"/>
      <c r="Y647" s="1356"/>
      <c r="Z647" s="1356"/>
      <c r="AA647" s="1356"/>
      <c r="AB647" s="1356"/>
      <c r="AC647" s="13"/>
      <c r="AD647" s="1356"/>
      <c r="AE647" s="1356"/>
      <c r="AF647" s="1356"/>
    </row>
    <row r="648" spans="1:32" x14ac:dyDescent="0.2">
      <c r="A648" s="1356"/>
      <c r="B648" s="1357"/>
      <c r="C648" s="1356"/>
      <c r="D648" s="1358"/>
      <c r="E648" s="1358"/>
      <c r="F648" s="1356"/>
      <c r="G648" s="1356"/>
      <c r="H648" s="1356"/>
      <c r="I648" s="1360"/>
      <c r="J648" s="1360"/>
      <c r="K648" s="1361"/>
      <c r="L648" s="1361"/>
      <c r="M648" s="1358"/>
      <c r="N648" s="1358"/>
      <c r="O648" s="1358"/>
      <c r="P648" s="1358"/>
      <c r="Q648" s="1356"/>
      <c r="R648" s="1356"/>
      <c r="U648" s="1358"/>
      <c r="V648" s="1356"/>
      <c r="W648" s="1356"/>
      <c r="X648" s="1356"/>
      <c r="Y648" s="1356"/>
      <c r="Z648" s="1356"/>
      <c r="AA648" s="1356"/>
      <c r="AB648" s="1356"/>
      <c r="AC648" s="13"/>
      <c r="AD648" s="1356"/>
      <c r="AE648" s="1356"/>
      <c r="AF648" s="1356"/>
    </row>
    <row r="649" spans="1:32" x14ac:dyDescent="0.2">
      <c r="A649" s="1356"/>
      <c r="B649" s="1357"/>
      <c r="C649" s="1356"/>
      <c r="D649" s="1358"/>
      <c r="E649" s="1358"/>
      <c r="F649" s="1356"/>
      <c r="G649" s="1356"/>
      <c r="H649" s="1356"/>
      <c r="I649" s="1360"/>
      <c r="J649" s="1360"/>
      <c r="K649" s="1361"/>
      <c r="L649" s="1361"/>
      <c r="M649" s="1358"/>
      <c r="N649" s="1358"/>
      <c r="O649" s="1358"/>
      <c r="P649" s="1358"/>
      <c r="Q649" s="1356"/>
      <c r="R649" s="1356"/>
      <c r="U649" s="1358"/>
      <c r="V649" s="1356"/>
      <c r="W649" s="1356"/>
      <c r="X649" s="1356"/>
      <c r="Y649" s="1356"/>
      <c r="Z649" s="1356"/>
      <c r="AA649" s="1356"/>
      <c r="AB649" s="1356"/>
      <c r="AC649" s="13"/>
      <c r="AD649" s="1356"/>
      <c r="AE649" s="1356"/>
      <c r="AF649" s="1356"/>
    </row>
    <row r="650" spans="1:32" x14ac:dyDescent="0.2">
      <c r="A650" s="1356"/>
      <c r="B650" s="1357"/>
      <c r="C650" s="1356"/>
      <c r="D650" s="1358"/>
      <c r="E650" s="1358"/>
      <c r="F650" s="1356"/>
      <c r="G650" s="1356"/>
      <c r="H650" s="1356"/>
      <c r="I650" s="1360"/>
      <c r="J650" s="1360"/>
      <c r="K650" s="1361"/>
      <c r="L650" s="1361"/>
      <c r="M650" s="1358"/>
      <c r="N650" s="1358"/>
      <c r="O650" s="1358"/>
      <c r="P650" s="1358"/>
      <c r="Q650" s="1356"/>
      <c r="R650" s="1356"/>
      <c r="U650" s="1358"/>
      <c r="V650" s="1356"/>
      <c r="W650" s="1356"/>
      <c r="X650" s="1356"/>
      <c r="Y650" s="1356"/>
      <c r="Z650" s="1356"/>
      <c r="AA650" s="1356"/>
      <c r="AB650" s="1356"/>
      <c r="AC650" s="13"/>
      <c r="AD650" s="1356"/>
      <c r="AE650" s="1356"/>
      <c r="AF650" s="1356"/>
    </row>
    <row r="651" spans="1:32" x14ac:dyDescent="0.2">
      <c r="A651" s="1356"/>
      <c r="B651" s="1357"/>
      <c r="C651" s="1356"/>
      <c r="D651" s="1358"/>
      <c r="E651" s="1358"/>
      <c r="F651" s="1356"/>
      <c r="G651" s="1356"/>
      <c r="H651" s="1356"/>
      <c r="I651" s="1360"/>
      <c r="J651" s="1360"/>
      <c r="K651" s="1361"/>
      <c r="L651" s="1361"/>
      <c r="M651" s="1358"/>
      <c r="N651" s="1358"/>
      <c r="O651" s="1358"/>
      <c r="P651" s="1358"/>
      <c r="Q651" s="1356"/>
      <c r="R651" s="1356"/>
      <c r="U651" s="1358"/>
      <c r="V651" s="1356"/>
      <c r="W651" s="1356"/>
      <c r="X651" s="1356"/>
      <c r="Y651" s="1356"/>
      <c r="Z651" s="1356"/>
      <c r="AA651" s="1356"/>
      <c r="AB651" s="1356"/>
      <c r="AC651" s="13"/>
      <c r="AD651" s="1356"/>
      <c r="AE651" s="1356"/>
      <c r="AF651" s="1356"/>
    </row>
    <row r="652" spans="1:32" x14ac:dyDescent="0.2">
      <c r="A652" s="1356"/>
      <c r="B652" s="1357"/>
      <c r="C652" s="1356"/>
      <c r="D652" s="1358"/>
      <c r="E652" s="1358"/>
      <c r="F652" s="1356"/>
      <c r="G652" s="1356"/>
      <c r="H652" s="1356"/>
      <c r="I652" s="1360"/>
      <c r="J652" s="1360"/>
      <c r="K652" s="1361"/>
      <c r="L652" s="1361"/>
      <c r="M652" s="1358"/>
      <c r="N652" s="1358"/>
      <c r="O652" s="1358"/>
      <c r="P652" s="1358"/>
      <c r="Q652" s="1356"/>
      <c r="R652" s="1356"/>
      <c r="U652" s="1358"/>
      <c r="V652" s="1356"/>
      <c r="W652" s="1356"/>
      <c r="X652" s="1356"/>
      <c r="Y652" s="1356"/>
      <c r="Z652" s="1356"/>
      <c r="AA652" s="1356"/>
      <c r="AB652" s="1356"/>
      <c r="AC652" s="13"/>
      <c r="AD652" s="1356"/>
      <c r="AE652" s="1356"/>
      <c r="AF652" s="1356"/>
    </row>
    <row r="653" spans="1:32" x14ac:dyDescent="0.2">
      <c r="A653" s="1356"/>
      <c r="B653" s="1357"/>
      <c r="C653" s="1356"/>
      <c r="D653" s="1358"/>
      <c r="E653" s="1358"/>
      <c r="F653" s="1356"/>
      <c r="G653" s="1356"/>
      <c r="H653" s="1356"/>
      <c r="I653" s="1360"/>
      <c r="J653" s="1360"/>
      <c r="K653" s="1361"/>
      <c r="L653" s="1361"/>
      <c r="M653" s="1358"/>
      <c r="N653" s="1358"/>
      <c r="O653" s="1358"/>
      <c r="P653" s="1358"/>
      <c r="Q653" s="1356"/>
      <c r="R653" s="1356"/>
      <c r="U653" s="1358"/>
      <c r="V653" s="1356"/>
      <c r="W653" s="1356"/>
      <c r="X653" s="1356"/>
      <c r="Y653" s="1356"/>
      <c r="Z653" s="1356"/>
      <c r="AA653" s="1356"/>
      <c r="AB653" s="1356"/>
      <c r="AC653" s="13"/>
      <c r="AD653" s="1356"/>
      <c r="AE653" s="1356"/>
      <c r="AF653" s="1356"/>
    </row>
    <row r="654" spans="1:32" x14ac:dyDescent="0.2">
      <c r="A654" s="1356"/>
      <c r="B654" s="1357"/>
      <c r="C654" s="1356"/>
      <c r="D654" s="1358"/>
      <c r="E654" s="1358"/>
      <c r="F654" s="1356"/>
      <c r="G654" s="1356"/>
      <c r="H654" s="1356"/>
      <c r="I654" s="1360"/>
      <c r="J654" s="1360"/>
      <c r="K654" s="1361"/>
      <c r="L654" s="1361"/>
      <c r="M654" s="1358"/>
      <c r="N654" s="1358"/>
      <c r="O654" s="1358"/>
      <c r="P654" s="1358"/>
      <c r="Q654" s="1356"/>
      <c r="R654" s="1356"/>
      <c r="U654" s="1358"/>
      <c r="V654" s="1356"/>
      <c r="W654" s="1356"/>
      <c r="X654" s="1356"/>
      <c r="Y654" s="1356"/>
      <c r="Z654" s="1356"/>
      <c r="AA654" s="1356"/>
      <c r="AB654" s="1356"/>
      <c r="AC654" s="13"/>
      <c r="AD654" s="1356"/>
      <c r="AE654" s="1356"/>
      <c r="AF654" s="1356"/>
    </row>
    <row r="655" spans="1:32" x14ac:dyDescent="0.2">
      <c r="A655" s="1356"/>
      <c r="B655" s="1357"/>
      <c r="C655" s="1356"/>
      <c r="D655" s="1358"/>
      <c r="E655" s="1358"/>
      <c r="F655" s="1356"/>
      <c r="G655" s="1356"/>
      <c r="H655" s="1356"/>
      <c r="I655" s="1360"/>
      <c r="J655" s="1360"/>
      <c r="K655" s="1361"/>
      <c r="L655" s="1361"/>
      <c r="M655" s="1358"/>
      <c r="N655" s="1358"/>
      <c r="O655" s="1358"/>
      <c r="P655" s="1358"/>
      <c r="Q655" s="1356"/>
      <c r="R655" s="1356"/>
      <c r="U655" s="1358"/>
      <c r="V655" s="1356"/>
      <c r="W655" s="1356"/>
      <c r="X655" s="1356"/>
      <c r="Y655" s="1356"/>
      <c r="Z655" s="1356"/>
      <c r="AA655" s="1356"/>
      <c r="AB655" s="1356"/>
      <c r="AC655" s="13"/>
      <c r="AD655" s="1356"/>
      <c r="AE655" s="1356"/>
      <c r="AF655" s="1356"/>
    </row>
    <row r="656" spans="1:32" x14ac:dyDescent="0.2">
      <c r="A656" s="1356"/>
      <c r="B656" s="1357"/>
      <c r="C656" s="1356"/>
      <c r="D656" s="1358"/>
      <c r="E656" s="1358"/>
      <c r="F656" s="1356"/>
      <c r="G656" s="1356"/>
      <c r="H656" s="1356"/>
      <c r="I656" s="1360"/>
      <c r="J656" s="1360"/>
      <c r="K656" s="1361"/>
      <c r="L656" s="1361"/>
      <c r="M656" s="1358"/>
      <c r="N656" s="1358"/>
      <c r="O656" s="1358"/>
      <c r="P656" s="1358"/>
      <c r="Q656" s="1356"/>
      <c r="R656" s="1356"/>
      <c r="U656" s="1358"/>
      <c r="V656" s="1356"/>
      <c r="W656" s="1356"/>
      <c r="X656" s="1356"/>
      <c r="Y656" s="1356"/>
      <c r="Z656" s="1356"/>
      <c r="AA656" s="1356"/>
      <c r="AB656" s="1356"/>
      <c r="AC656" s="13"/>
      <c r="AD656" s="1356"/>
      <c r="AE656" s="1356"/>
      <c r="AF656" s="1356"/>
    </row>
    <row r="657" spans="1:32" x14ac:dyDescent="0.2">
      <c r="A657" s="1356"/>
      <c r="B657" s="1357"/>
      <c r="C657" s="1356"/>
      <c r="D657" s="1358"/>
      <c r="E657" s="1358"/>
      <c r="F657" s="1356"/>
      <c r="G657" s="1356"/>
      <c r="H657" s="1356"/>
      <c r="I657" s="1360"/>
      <c r="J657" s="1360"/>
      <c r="K657" s="1361"/>
      <c r="L657" s="1361"/>
      <c r="M657" s="1358"/>
      <c r="N657" s="1358"/>
      <c r="O657" s="1358"/>
      <c r="P657" s="1358"/>
      <c r="Q657" s="1356"/>
      <c r="R657" s="1356"/>
      <c r="U657" s="1358"/>
      <c r="V657" s="1356"/>
      <c r="W657" s="1356"/>
      <c r="X657" s="1356"/>
      <c r="Y657" s="1356"/>
      <c r="Z657" s="1356"/>
      <c r="AA657" s="1356"/>
      <c r="AB657" s="1356"/>
      <c r="AC657" s="13"/>
      <c r="AD657" s="1356"/>
      <c r="AE657" s="1356"/>
      <c r="AF657" s="1356"/>
    </row>
    <row r="658" spans="1:32" x14ac:dyDescent="0.2">
      <c r="A658" s="1356"/>
      <c r="B658" s="1357"/>
      <c r="C658" s="1356"/>
      <c r="D658" s="1358"/>
      <c r="E658" s="1358"/>
      <c r="F658" s="1356"/>
      <c r="G658" s="1356"/>
      <c r="H658" s="1356"/>
      <c r="I658" s="1360"/>
      <c r="J658" s="1360"/>
      <c r="K658" s="1361"/>
      <c r="L658" s="1361"/>
      <c r="M658" s="1358"/>
      <c r="N658" s="1358"/>
      <c r="O658" s="1358"/>
      <c r="P658" s="1358"/>
      <c r="Q658" s="1356"/>
      <c r="R658" s="1356"/>
      <c r="U658" s="1358"/>
      <c r="V658" s="1356"/>
      <c r="W658" s="1356"/>
      <c r="X658" s="1356"/>
      <c r="Y658" s="1356"/>
      <c r="Z658" s="1356"/>
      <c r="AA658" s="1356"/>
      <c r="AB658" s="1356"/>
      <c r="AC658" s="13"/>
      <c r="AD658" s="1356"/>
      <c r="AE658" s="1356"/>
      <c r="AF658" s="1356"/>
    </row>
    <row r="659" spans="1:32" x14ac:dyDescent="0.2">
      <c r="A659" s="1356"/>
      <c r="B659" s="1357"/>
      <c r="C659" s="1356"/>
      <c r="D659" s="1358"/>
      <c r="E659" s="1358"/>
      <c r="F659" s="1356"/>
      <c r="G659" s="1356"/>
      <c r="H659" s="1356"/>
      <c r="I659" s="1360"/>
      <c r="J659" s="1360"/>
      <c r="K659" s="1361"/>
      <c r="L659" s="1361"/>
      <c r="M659" s="1358"/>
      <c r="N659" s="1358"/>
      <c r="O659" s="1358"/>
      <c r="P659" s="1358"/>
      <c r="Q659" s="1356"/>
      <c r="R659" s="1356"/>
      <c r="U659" s="1358"/>
      <c r="V659" s="1356"/>
      <c r="W659" s="1356"/>
      <c r="X659" s="1356"/>
      <c r="Y659" s="1356"/>
      <c r="Z659" s="1356"/>
      <c r="AA659" s="1356"/>
      <c r="AB659" s="1356"/>
      <c r="AC659" s="13"/>
      <c r="AD659" s="1356"/>
      <c r="AE659" s="1356"/>
      <c r="AF659" s="1356"/>
    </row>
    <row r="660" spans="1:32" x14ac:dyDescent="0.2">
      <c r="A660" s="1356"/>
      <c r="B660" s="1357"/>
      <c r="C660" s="1356"/>
      <c r="D660" s="1358"/>
      <c r="E660" s="1358"/>
      <c r="F660" s="1356"/>
      <c r="G660" s="1356"/>
      <c r="H660" s="1356"/>
      <c r="I660" s="1360"/>
      <c r="J660" s="1360"/>
      <c r="K660" s="1361"/>
      <c r="L660" s="1361"/>
      <c r="M660" s="1358"/>
      <c r="N660" s="1358"/>
      <c r="O660" s="1358"/>
      <c r="P660" s="1358"/>
      <c r="Q660" s="1356"/>
      <c r="R660" s="1356"/>
      <c r="U660" s="1358"/>
      <c r="V660" s="1356"/>
      <c r="W660" s="1356"/>
      <c r="X660" s="1356"/>
      <c r="Y660" s="1356"/>
      <c r="Z660" s="1356"/>
      <c r="AA660" s="1356"/>
      <c r="AB660" s="1356"/>
      <c r="AC660" s="13"/>
      <c r="AD660" s="1356"/>
      <c r="AE660" s="1356"/>
      <c r="AF660" s="1356"/>
    </row>
    <row r="661" spans="1:32" x14ac:dyDescent="0.2">
      <c r="A661" s="1356"/>
      <c r="B661" s="1357"/>
      <c r="C661" s="1356"/>
      <c r="D661" s="1358"/>
      <c r="E661" s="1358"/>
      <c r="F661" s="1356"/>
      <c r="G661" s="1356"/>
      <c r="H661" s="1356"/>
      <c r="I661" s="1360"/>
      <c r="J661" s="1360"/>
      <c r="K661" s="1361"/>
      <c r="L661" s="1361"/>
      <c r="M661" s="1358"/>
      <c r="N661" s="1358"/>
      <c r="O661" s="1358"/>
      <c r="P661" s="1358"/>
      <c r="Q661" s="1356"/>
      <c r="R661" s="1356"/>
      <c r="U661" s="1358"/>
      <c r="V661" s="1356"/>
      <c r="W661" s="1356"/>
      <c r="X661" s="1356"/>
      <c r="Y661" s="1356"/>
      <c r="Z661" s="1356"/>
      <c r="AA661" s="1356"/>
      <c r="AB661" s="1356"/>
      <c r="AC661" s="13"/>
      <c r="AD661" s="1356"/>
      <c r="AE661" s="1356"/>
      <c r="AF661" s="1356"/>
    </row>
    <row r="662" spans="1:32" x14ac:dyDescent="0.2">
      <c r="A662" s="1356"/>
      <c r="B662" s="1357"/>
      <c r="C662" s="1356"/>
      <c r="D662" s="1358"/>
      <c r="E662" s="1358"/>
      <c r="F662" s="1356"/>
      <c r="G662" s="1356"/>
      <c r="H662" s="1356"/>
      <c r="I662" s="1360"/>
      <c r="J662" s="1360"/>
      <c r="K662" s="1361"/>
      <c r="L662" s="1361"/>
      <c r="M662" s="1358"/>
      <c r="N662" s="1358"/>
      <c r="O662" s="1358"/>
      <c r="P662" s="1358"/>
      <c r="Q662" s="1356"/>
      <c r="R662" s="1356"/>
      <c r="U662" s="1358"/>
      <c r="V662" s="1356"/>
      <c r="W662" s="1356"/>
      <c r="X662" s="1356"/>
      <c r="Y662" s="1356"/>
      <c r="Z662" s="1356"/>
      <c r="AA662" s="1356"/>
      <c r="AB662" s="1356"/>
      <c r="AC662" s="13"/>
      <c r="AD662" s="1356"/>
      <c r="AE662" s="1356"/>
      <c r="AF662" s="1356"/>
    </row>
    <row r="663" spans="1:32" x14ac:dyDescent="0.2">
      <c r="A663" s="1356"/>
      <c r="B663" s="1357"/>
      <c r="C663" s="1356"/>
      <c r="D663" s="1358"/>
      <c r="E663" s="1358"/>
      <c r="F663" s="1356"/>
      <c r="G663" s="1356"/>
      <c r="H663" s="1356"/>
      <c r="I663" s="1360"/>
      <c r="J663" s="1360"/>
      <c r="K663" s="1361"/>
      <c r="L663" s="1361"/>
      <c r="M663" s="1358"/>
      <c r="N663" s="1358"/>
      <c r="O663" s="1358"/>
      <c r="P663" s="1358"/>
      <c r="Q663" s="1356"/>
      <c r="R663" s="1356"/>
      <c r="U663" s="1358"/>
      <c r="V663" s="1356"/>
      <c r="W663" s="1356"/>
      <c r="X663" s="1356"/>
      <c r="Y663" s="1356"/>
      <c r="Z663" s="1356"/>
      <c r="AA663" s="1356"/>
      <c r="AB663" s="1356"/>
      <c r="AC663" s="13"/>
      <c r="AD663" s="1356"/>
      <c r="AE663" s="1356"/>
      <c r="AF663" s="1356"/>
    </row>
    <row r="664" spans="1:32" x14ac:dyDescent="0.2">
      <c r="A664" s="1356"/>
      <c r="B664" s="1357"/>
      <c r="C664" s="1356"/>
      <c r="D664" s="1358"/>
      <c r="E664" s="1358"/>
      <c r="F664" s="1356"/>
      <c r="G664" s="1356"/>
      <c r="H664" s="1356"/>
      <c r="I664" s="1360"/>
      <c r="J664" s="1360"/>
      <c r="K664" s="1361"/>
      <c r="L664" s="1361"/>
      <c r="M664" s="1358"/>
      <c r="N664" s="1358"/>
      <c r="O664" s="1358"/>
      <c r="P664" s="1358"/>
      <c r="Q664" s="1356"/>
      <c r="R664" s="1356"/>
      <c r="U664" s="1358"/>
      <c r="V664" s="1356"/>
      <c r="W664" s="1356"/>
      <c r="X664" s="1356"/>
      <c r="Y664" s="1356"/>
      <c r="Z664" s="1356"/>
      <c r="AA664" s="1356"/>
      <c r="AB664" s="1356"/>
      <c r="AC664" s="13"/>
      <c r="AD664" s="1356"/>
      <c r="AE664" s="1356"/>
      <c r="AF664" s="1356"/>
    </row>
    <row r="665" spans="1:32" x14ac:dyDescent="0.2">
      <c r="A665" s="1356"/>
      <c r="B665" s="1357"/>
      <c r="C665" s="1356"/>
      <c r="D665" s="1358"/>
      <c r="E665" s="1358"/>
      <c r="F665" s="1356"/>
      <c r="G665" s="1356"/>
      <c r="H665" s="1356"/>
      <c r="I665" s="1360"/>
      <c r="J665" s="1360"/>
      <c r="K665" s="1361"/>
      <c r="L665" s="1361"/>
      <c r="M665" s="1358"/>
      <c r="N665" s="1358"/>
      <c r="O665" s="1358"/>
      <c r="P665" s="1358"/>
      <c r="Q665" s="1356"/>
      <c r="R665" s="1356"/>
      <c r="U665" s="1358"/>
      <c r="V665" s="1356"/>
      <c r="W665" s="1356"/>
      <c r="X665" s="1356"/>
      <c r="Y665" s="1356"/>
      <c r="Z665" s="1356"/>
      <c r="AA665" s="1356"/>
      <c r="AB665" s="1356"/>
      <c r="AC665" s="13"/>
      <c r="AD665" s="1356"/>
      <c r="AE665" s="1356"/>
      <c r="AF665" s="1356"/>
    </row>
    <row r="666" spans="1:32" x14ac:dyDescent="0.2">
      <c r="A666" s="1356"/>
      <c r="B666" s="1357"/>
      <c r="C666" s="1356"/>
      <c r="D666" s="1358"/>
      <c r="E666" s="1358"/>
      <c r="F666" s="1356"/>
      <c r="G666" s="1356"/>
      <c r="H666" s="1356"/>
      <c r="I666" s="1360"/>
      <c r="J666" s="1360"/>
      <c r="K666" s="1361"/>
      <c r="L666" s="1361"/>
      <c r="M666" s="1358"/>
      <c r="N666" s="1358"/>
      <c r="O666" s="1358"/>
      <c r="P666" s="1358"/>
      <c r="Q666" s="1356"/>
      <c r="R666" s="1356"/>
      <c r="U666" s="1358"/>
      <c r="V666" s="1356"/>
      <c r="W666" s="1356"/>
      <c r="X666" s="1356"/>
      <c r="Y666" s="1356"/>
      <c r="Z666" s="1356"/>
      <c r="AA666" s="1356"/>
      <c r="AB666" s="1356"/>
      <c r="AC666" s="13"/>
      <c r="AD666" s="1356"/>
      <c r="AE666" s="1356"/>
      <c r="AF666" s="1356"/>
    </row>
    <row r="667" spans="1:32" x14ac:dyDescent="0.2">
      <c r="A667" s="1356"/>
      <c r="B667" s="1357"/>
      <c r="C667" s="1356"/>
      <c r="D667" s="1358"/>
      <c r="E667" s="1358"/>
      <c r="F667" s="1356"/>
      <c r="G667" s="1356"/>
      <c r="H667" s="1356"/>
      <c r="I667" s="1360"/>
      <c r="J667" s="1360"/>
      <c r="K667" s="1361"/>
      <c r="L667" s="1361"/>
      <c r="M667" s="1358"/>
      <c r="N667" s="1358"/>
      <c r="O667" s="1358"/>
      <c r="P667" s="1358"/>
      <c r="Q667" s="1356"/>
      <c r="R667" s="1356"/>
      <c r="U667" s="1358"/>
      <c r="V667" s="1356"/>
      <c r="W667" s="1356"/>
      <c r="X667" s="1356"/>
      <c r="Y667" s="1356"/>
      <c r="Z667" s="1356"/>
      <c r="AA667" s="1356"/>
      <c r="AB667" s="1356"/>
      <c r="AC667" s="13"/>
      <c r="AD667" s="1356"/>
      <c r="AE667" s="1356"/>
      <c r="AF667" s="1356"/>
    </row>
    <row r="668" spans="1:32" x14ac:dyDescent="0.2">
      <c r="A668" s="1356"/>
      <c r="B668" s="1357"/>
      <c r="C668" s="1356"/>
      <c r="D668" s="1358"/>
      <c r="E668" s="1358"/>
      <c r="F668" s="1356"/>
      <c r="G668" s="1356"/>
      <c r="H668" s="1356"/>
      <c r="I668" s="1360"/>
      <c r="J668" s="1360"/>
      <c r="K668" s="1361"/>
      <c r="L668" s="1361"/>
      <c r="M668" s="1358"/>
      <c r="N668" s="1358"/>
      <c r="O668" s="1358"/>
      <c r="P668" s="1358"/>
      <c r="Q668" s="1356"/>
      <c r="R668" s="1356"/>
      <c r="U668" s="1358"/>
      <c r="V668" s="1356"/>
      <c r="W668" s="1356"/>
      <c r="X668" s="1356"/>
      <c r="Y668" s="1356"/>
      <c r="Z668" s="1356"/>
      <c r="AA668" s="1356"/>
      <c r="AB668" s="1356"/>
      <c r="AC668" s="13"/>
      <c r="AD668" s="1356"/>
      <c r="AE668" s="1356"/>
      <c r="AF668" s="1356"/>
    </row>
    <row r="669" spans="1:32" x14ac:dyDescent="0.2">
      <c r="A669" s="1356"/>
      <c r="B669" s="1357"/>
      <c r="C669" s="1356"/>
      <c r="D669" s="1358"/>
      <c r="E669" s="1358"/>
      <c r="F669" s="1356"/>
      <c r="G669" s="1356"/>
      <c r="H669" s="1356"/>
      <c r="I669" s="1360"/>
      <c r="J669" s="1360"/>
      <c r="K669" s="1361"/>
      <c r="L669" s="1361"/>
      <c r="M669" s="1358"/>
      <c r="N669" s="1358"/>
      <c r="O669" s="1358"/>
      <c r="P669" s="1358"/>
      <c r="Q669" s="1356"/>
      <c r="R669" s="1356"/>
      <c r="U669" s="1358"/>
      <c r="V669" s="1356"/>
      <c r="W669" s="1356"/>
      <c r="X669" s="1356"/>
      <c r="Y669" s="1356"/>
      <c r="Z669" s="1356"/>
      <c r="AA669" s="1356"/>
      <c r="AB669" s="1356"/>
      <c r="AC669" s="13"/>
      <c r="AD669" s="1356"/>
      <c r="AE669" s="1356"/>
      <c r="AF669" s="1356"/>
    </row>
    <row r="670" spans="1:32" x14ac:dyDescent="0.2">
      <c r="A670" s="1356"/>
      <c r="B670" s="1357"/>
      <c r="C670" s="1356"/>
      <c r="D670" s="1358"/>
      <c r="E670" s="1358"/>
      <c r="F670" s="1356"/>
      <c r="G670" s="1356"/>
      <c r="H670" s="1356"/>
      <c r="I670" s="1360"/>
      <c r="J670" s="1360"/>
      <c r="K670" s="1361"/>
      <c r="L670" s="1361"/>
      <c r="M670" s="1358"/>
      <c r="N670" s="1358"/>
      <c r="O670" s="1358"/>
      <c r="P670" s="1358"/>
      <c r="Q670" s="1356"/>
      <c r="R670" s="1356"/>
      <c r="U670" s="1358"/>
      <c r="V670" s="1356"/>
      <c r="W670" s="1356"/>
      <c r="X670" s="1356"/>
      <c r="Y670" s="1356"/>
      <c r="Z670" s="1356"/>
      <c r="AA670" s="1356"/>
      <c r="AB670" s="1356"/>
      <c r="AC670" s="13"/>
      <c r="AD670" s="1356"/>
      <c r="AE670" s="1356"/>
      <c r="AF670" s="1356"/>
    </row>
    <row r="671" spans="1:32" x14ac:dyDescent="0.2">
      <c r="A671" s="1356"/>
      <c r="B671" s="1357"/>
      <c r="C671" s="1356"/>
      <c r="D671" s="1358"/>
      <c r="E671" s="1358"/>
      <c r="F671" s="1356"/>
      <c r="G671" s="1356"/>
      <c r="H671" s="1356"/>
      <c r="I671" s="1360"/>
      <c r="J671" s="1360"/>
      <c r="K671" s="1361"/>
      <c r="L671" s="1361"/>
      <c r="M671" s="1358"/>
      <c r="N671" s="1358"/>
      <c r="O671" s="1358"/>
      <c r="P671" s="1358"/>
      <c r="Q671" s="1356"/>
      <c r="R671" s="1356"/>
      <c r="U671" s="1358"/>
      <c r="V671" s="1356"/>
      <c r="W671" s="1356"/>
      <c r="X671" s="1356"/>
      <c r="Y671" s="1356"/>
      <c r="Z671" s="1356"/>
      <c r="AA671" s="1356"/>
      <c r="AB671" s="1356"/>
      <c r="AC671" s="13"/>
      <c r="AD671" s="1356"/>
      <c r="AE671" s="1356"/>
      <c r="AF671" s="1356"/>
    </row>
    <row r="672" spans="1:32" x14ac:dyDescent="0.2">
      <c r="A672" s="1356"/>
      <c r="B672" s="1357"/>
      <c r="C672" s="1356"/>
      <c r="D672" s="1358"/>
      <c r="E672" s="1358"/>
      <c r="F672" s="1356"/>
      <c r="G672" s="1356"/>
      <c r="H672" s="1356"/>
      <c r="I672" s="1360"/>
      <c r="J672" s="1360"/>
      <c r="K672" s="1361"/>
      <c r="L672" s="1361"/>
      <c r="M672" s="1358"/>
      <c r="N672" s="1358"/>
      <c r="O672" s="1358"/>
      <c r="P672" s="1358"/>
      <c r="Q672" s="1356"/>
      <c r="R672" s="1356"/>
      <c r="U672" s="1358"/>
      <c r="V672" s="1356"/>
      <c r="W672" s="1356"/>
      <c r="X672" s="1356"/>
      <c r="Y672" s="1356"/>
      <c r="Z672" s="1356"/>
      <c r="AA672" s="1356"/>
      <c r="AB672" s="1356"/>
      <c r="AC672" s="13"/>
      <c r="AD672" s="1356"/>
      <c r="AE672" s="1356"/>
      <c r="AF672" s="1356"/>
    </row>
    <row r="673" spans="1:32" x14ac:dyDescent="0.2">
      <c r="A673" s="1356"/>
      <c r="B673" s="1357"/>
      <c r="C673" s="1356"/>
      <c r="D673" s="1358"/>
      <c r="E673" s="1358"/>
      <c r="F673" s="1356"/>
      <c r="G673" s="1356"/>
      <c r="H673" s="1356"/>
      <c r="I673" s="1360"/>
      <c r="J673" s="1360"/>
      <c r="K673" s="1361"/>
      <c r="L673" s="1361"/>
      <c r="M673" s="1358"/>
      <c r="N673" s="1358"/>
      <c r="O673" s="1358"/>
      <c r="P673" s="1358"/>
      <c r="Q673" s="1356"/>
      <c r="R673" s="1356"/>
      <c r="U673" s="1358"/>
      <c r="V673" s="1356"/>
      <c r="W673" s="1356"/>
      <c r="X673" s="1356"/>
      <c r="Y673" s="1356"/>
      <c r="Z673" s="1356"/>
      <c r="AA673" s="1356"/>
      <c r="AB673" s="1356"/>
      <c r="AC673" s="13"/>
      <c r="AD673" s="1356"/>
      <c r="AE673" s="1356"/>
      <c r="AF673" s="1356"/>
    </row>
    <row r="674" spans="1:32" x14ac:dyDescent="0.2">
      <c r="A674" s="1356"/>
      <c r="B674" s="1357"/>
      <c r="C674" s="1356"/>
      <c r="D674" s="1358"/>
      <c r="E674" s="1358"/>
      <c r="F674" s="1356"/>
      <c r="G674" s="1356"/>
      <c r="H674" s="1356"/>
      <c r="I674" s="1360"/>
      <c r="J674" s="1360"/>
      <c r="K674" s="1361"/>
      <c r="L674" s="1361"/>
      <c r="M674" s="1358"/>
      <c r="N674" s="1358"/>
      <c r="O674" s="1358"/>
      <c r="P674" s="1358"/>
      <c r="Q674" s="1356"/>
      <c r="R674" s="1356"/>
      <c r="U674" s="1358"/>
      <c r="V674" s="1356"/>
      <c r="W674" s="1356"/>
      <c r="X674" s="1356"/>
      <c r="Y674" s="1356"/>
      <c r="Z674" s="1356"/>
      <c r="AA674" s="1356"/>
      <c r="AB674" s="1356"/>
      <c r="AC674" s="13"/>
      <c r="AD674" s="1356"/>
      <c r="AE674" s="1356"/>
      <c r="AF674" s="1356"/>
    </row>
    <row r="675" spans="1:32" x14ac:dyDescent="0.2">
      <c r="A675" s="1356"/>
      <c r="B675" s="1357"/>
      <c r="C675" s="1356"/>
      <c r="D675" s="1358"/>
      <c r="E675" s="1358"/>
      <c r="F675" s="1356"/>
      <c r="G675" s="1356"/>
      <c r="H675" s="1356"/>
      <c r="I675" s="1360"/>
      <c r="J675" s="1360"/>
      <c r="K675" s="1361"/>
      <c r="L675" s="1361"/>
      <c r="M675" s="1358"/>
      <c r="N675" s="1358"/>
      <c r="O675" s="1358"/>
      <c r="P675" s="1358"/>
      <c r="Q675" s="1356"/>
      <c r="R675" s="1356"/>
      <c r="U675" s="1358"/>
      <c r="V675" s="1356"/>
      <c r="W675" s="1356"/>
      <c r="X675" s="1356"/>
      <c r="Y675" s="1356"/>
      <c r="Z675" s="1356"/>
      <c r="AA675" s="1356"/>
      <c r="AB675" s="1356"/>
      <c r="AC675" s="13"/>
      <c r="AD675" s="1356"/>
      <c r="AE675" s="1356"/>
      <c r="AF675" s="1356"/>
    </row>
    <row r="676" spans="1:32" x14ac:dyDescent="0.2">
      <c r="A676" s="1356"/>
      <c r="B676" s="1357"/>
      <c r="C676" s="1356"/>
      <c r="D676" s="1358"/>
      <c r="E676" s="1358"/>
      <c r="F676" s="1356"/>
      <c r="G676" s="1356"/>
      <c r="H676" s="1356"/>
      <c r="I676" s="1360"/>
      <c r="J676" s="1360"/>
      <c r="K676" s="1361"/>
      <c r="L676" s="1361"/>
      <c r="M676" s="1358"/>
      <c r="N676" s="1358"/>
      <c r="O676" s="1358"/>
      <c r="P676" s="1358"/>
      <c r="Q676" s="1356"/>
      <c r="R676" s="1356"/>
      <c r="U676" s="1358"/>
      <c r="V676" s="1356"/>
      <c r="W676" s="1356"/>
      <c r="X676" s="1356"/>
      <c r="Y676" s="1356"/>
      <c r="Z676" s="1356"/>
      <c r="AA676" s="1356"/>
      <c r="AB676" s="1356"/>
      <c r="AC676" s="13"/>
      <c r="AD676" s="1356"/>
      <c r="AE676" s="1356"/>
      <c r="AF676" s="1356"/>
    </row>
    <row r="677" spans="1:32" x14ac:dyDescent="0.2">
      <c r="A677" s="1356"/>
      <c r="B677" s="1357"/>
      <c r="C677" s="1356"/>
      <c r="D677" s="1358"/>
      <c r="E677" s="1358"/>
      <c r="F677" s="1356"/>
      <c r="G677" s="1356"/>
      <c r="H677" s="1356"/>
      <c r="I677" s="1360"/>
      <c r="J677" s="1360"/>
      <c r="K677" s="1361"/>
      <c r="L677" s="1361"/>
      <c r="M677" s="1358"/>
      <c r="N677" s="1358"/>
      <c r="O677" s="1358"/>
      <c r="P677" s="1358"/>
      <c r="Q677" s="1356"/>
      <c r="R677" s="1356"/>
      <c r="U677" s="1358"/>
      <c r="V677" s="1356"/>
      <c r="W677" s="1356"/>
      <c r="X677" s="1356"/>
      <c r="Y677" s="1356"/>
      <c r="Z677" s="1356"/>
      <c r="AA677" s="1356"/>
      <c r="AB677" s="1356"/>
      <c r="AC677" s="13"/>
      <c r="AD677" s="1356"/>
      <c r="AE677" s="1356"/>
      <c r="AF677" s="1356"/>
    </row>
    <row r="678" spans="1:32" x14ac:dyDescent="0.2">
      <c r="A678" s="1356"/>
      <c r="B678" s="1357"/>
      <c r="C678" s="1356"/>
      <c r="D678" s="1358"/>
      <c r="E678" s="1358"/>
      <c r="F678" s="1356"/>
      <c r="G678" s="1356"/>
      <c r="H678" s="1356"/>
      <c r="I678" s="1360"/>
      <c r="J678" s="1360"/>
      <c r="K678" s="1361"/>
      <c r="L678" s="1361"/>
      <c r="M678" s="1358"/>
      <c r="N678" s="1358"/>
      <c r="O678" s="1358"/>
      <c r="P678" s="1358"/>
      <c r="Q678" s="1356"/>
      <c r="R678" s="1356"/>
      <c r="U678" s="1358"/>
      <c r="V678" s="1356"/>
      <c r="W678" s="1356"/>
      <c r="X678" s="1356"/>
      <c r="Y678" s="1356"/>
      <c r="Z678" s="1356"/>
      <c r="AA678" s="1356"/>
      <c r="AB678" s="1356"/>
      <c r="AC678" s="13"/>
      <c r="AD678" s="1356"/>
      <c r="AE678" s="1356"/>
      <c r="AF678" s="1356"/>
    </row>
    <row r="679" spans="1:32" x14ac:dyDescent="0.2">
      <c r="A679" s="1356"/>
      <c r="B679" s="1357"/>
      <c r="C679" s="1356"/>
      <c r="D679" s="1358"/>
      <c r="E679" s="1358"/>
      <c r="F679" s="1356"/>
      <c r="G679" s="1356"/>
      <c r="H679" s="1356"/>
      <c r="I679" s="1360"/>
      <c r="J679" s="1360"/>
      <c r="K679" s="1361"/>
      <c r="L679" s="1361"/>
      <c r="M679" s="1358"/>
      <c r="N679" s="1358"/>
      <c r="O679" s="1358"/>
      <c r="P679" s="1358"/>
      <c r="Q679" s="1356"/>
      <c r="R679" s="1356"/>
      <c r="U679" s="1358"/>
      <c r="V679" s="1356"/>
      <c r="W679" s="1356"/>
      <c r="X679" s="1356"/>
      <c r="Y679" s="1356"/>
      <c r="Z679" s="1356"/>
      <c r="AA679" s="1356"/>
      <c r="AB679" s="1356"/>
      <c r="AC679" s="13"/>
      <c r="AD679" s="1356"/>
      <c r="AE679" s="1356"/>
      <c r="AF679" s="1356"/>
    </row>
    <row r="680" spans="1:32" x14ac:dyDescent="0.2">
      <c r="A680" s="1356"/>
      <c r="B680" s="1357"/>
      <c r="C680" s="1356"/>
      <c r="D680" s="1358"/>
      <c r="E680" s="1358"/>
      <c r="F680" s="1356"/>
      <c r="G680" s="1356"/>
      <c r="H680" s="1356"/>
      <c r="I680" s="1360"/>
      <c r="J680" s="1360"/>
      <c r="K680" s="1361"/>
      <c r="L680" s="1361"/>
      <c r="M680" s="1358"/>
      <c r="N680" s="1358"/>
      <c r="O680" s="1358"/>
      <c r="P680" s="1358"/>
      <c r="Q680" s="1356"/>
      <c r="R680" s="1356"/>
      <c r="U680" s="1358"/>
      <c r="V680" s="1356"/>
      <c r="W680" s="1356"/>
      <c r="X680" s="1356"/>
      <c r="Y680" s="1356"/>
      <c r="Z680" s="1356"/>
      <c r="AA680" s="1356"/>
      <c r="AB680" s="1356"/>
      <c r="AC680" s="13"/>
      <c r="AD680" s="1356"/>
      <c r="AE680" s="1356"/>
      <c r="AF680" s="1356"/>
    </row>
    <row r="681" spans="1:32" x14ac:dyDescent="0.2">
      <c r="A681" s="1356"/>
      <c r="B681" s="1357"/>
      <c r="C681" s="1356"/>
      <c r="D681" s="1358"/>
      <c r="E681" s="1358"/>
      <c r="F681" s="1356"/>
      <c r="G681" s="1356"/>
      <c r="H681" s="1356"/>
      <c r="I681" s="1360"/>
      <c r="J681" s="1360"/>
      <c r="K681" s="1361"/>
      <c r="L681" s="1361"/>
      <c r="M681" s="1358"/>
      <c r="N681" s="1358"/>
      <c r="O681" s="1358"/>
      <c r="P681" s="1358"/>
      <c r="Q681" s="1356"/>
      <c r="R681" s="1356"/>
      <c r="U681" s="1358"/>
      <c r="V681" s="1356"/>
      <c r="W681" s="1356"/>
      <c r="X681" s="1356"/>
      <c r="Y681" s="1356"/>
      <c r="Z681" s="1356"/>
      <c r="AA681" s="1356"/>
      <c r="AB681" s="1356"/>
      <c r="AC681" s="13"/>
      <c r="AD681" s="1356"/>
      <c r="AE681" s="1356"/>
      <c r="AF681" s="1356"/>
    </row>
    <row r="682" spans="1:32" x14ac:dyDescent="0.2">
      <c r="A682" s="1356"/>
      <c r="B682" s="1357"/>
      <c r="C682" s="1356"/>
      <c r="D682" s="1358"/>
      <c r="E682" s="1358"/>
      <c r="F682" s="1356"/>
      <c r="G682" s="1356"/>
      <c r="H682" s="1356"/>
      <c r="I682" s="1360"/>
      <c r="J682" s="1360"/>
      <c r="K682" s="1361"/>
      <c r="L682" s="1361"/>
      <c r="M682" s="1358"/>
      <c r="N682" s="1358"/>
      <c r="O682" s="1358"/>
      <c r="P682" s="1358"/>
      <c r="Q682" s="1356"/>
      <c r="R682" s="1356"/>
      <c r="U682" s="1358"/>
      <c r="V682" s="1356"/>
      <c r="W682" s="1356"/>
      <c r="X682" s="1356"/>
      <c r="Y682" s="1356"/>
      <c r="Z682" s="1356"/>
      <c r="AA682" s="1356"/>
      <c r="AB682" s="1356"/>
      <c r="AC682" s="13"/>
      <c r="AD682" s="1356"/>
      <c r="AE682" s="1356"/>
      <c r="AF682" s="1356"/>
    </row>
    <row r="683" spans="1:32" x14ac:dyDescent="0.2">
      <c r="A683" s="1356"/>
      <c r="B683" s="1357"/>
      <c r="C683" s="1356"/>
      <c r="D683" s="1358"/>
      <c r="E683" s="1358"/>
      <c r="F683" s="1356"/>
      <c r="G683" s="1356"/>
      <c r="H683" s="1356"/>
      <c r="I683" s="1360"/>
      <c r="J683" s="1360"/>
      <c r="K683" s="1361"/>
      <c r="L683" s="1361"/>
      <c r="M683" s="1358"/>
      <c r="N683" s="1358"/>
      <c r="O683" s="1358"/>
      <c r="P683" s="1358"/>
      <c r="Q683" s="1356"/>
      <c r="R683" s="1356"/>
      <c r="U683" s="1358"/>
      <c r="V683" s="1356"/>
      <c r="W683" s="1356"/>
      <c r="X683" s="1356"/>
      <c r="Y683" s="1356"/>
      <c r="Z683" s="1356"/>
      <c r="AA683" s="1356"/>
      <c r="AB683" s="1356"/>
      <c r="AC683" s="13"/>
      <c r="AD683" s="1356"/>
      <c r="AE683" s="1356"/>
      <c r="AF683" s="1356"/>
    </row>
    <row r="684" spans="1:32" x14ac:dyDescent="0.2">
      <c r="A684" s="1356"/>
      <c r="B684" s="1357"/>
      <c r="C684" s="1356"/>
      <c r="D684" s="1358"/>
      <c r="E684" s="1358"/>
      <c r="F684" s="1356"/>
      <c r="G684" s="1356"/>
      <c r="H684" s="1356"/>
      <c r="I684" s="1360"/>
      <c r="J684" s="1360"/>
      <c r="K684" s="1361"/>
      <c r="L684" s="1361"/>
      <c r="M684" s="1358"/>
      <c r="N684" s="1358"/>
      <c r="O684" s="1358"/>
      <c r="P684" s="1358"/>
      <c r="Q684" s="1356"/>
      <c r="R684" s="1356"/>
      <c r="U684" s="1358"/>
      <c r="V684" s="1356"/>
      <c r="W684" s="1356"/>
      <c r="X684" s="1356"/>
      <c r="Y684" s="1356"/>
      <c r="Z684" s="1356"/>
      <c r="AA684" s="1356"/>
      <c r="AB684" s="1356"/>
      <c r="AC684" s="13"/>
      <c r="AD684" s="1356"/>
      <c r="AE684" s="1356"/>
      <c r="AF684" s="1356"/>
    </row>
    <row r="685" spans="1:32" x14ac:dyDescent="0.2">
      <c r="A685" s="1356"/>
      <c r="B685" s="1357"/>
      <c r="C685" s="1356"/>
      <c r="D685" s="1358"/>
      <c r="E685" s="1358"/>
      <c r="F685" s="1356"/>
      <c r="G685" s="1356"/>
      <c r="H685" s="1356"/>
      <c r="I685" s="1360"/>
      <c r="J685" s="1360"/>
      <c r="K685" s="1361"/>
      <c r="L685" s="1361"/>
      <c r="M685" s="1358"/>
      <c r="N685" s="1358"/>
      <c r="O685" s="1358"/>
      <c r="P685" s="1358"/>
      <c r="Q685" s="1356"/>
      <c r="R685" s="1356"/>
      <c r="U685" s="1358"/>
      <c r="V685" s="1356"/>
      <c r="W685" s="1356"/>
      <c r="X685" s="1356"/>
      <c r="Y685" s="1356"/>
      <c r="Z685" s="1356"/>
      <c r="AA685" s="1356"/>
      <c r="AB685" s="1356"/>
      <c r="AC685" s="13"/>
      <c r="AD685" s="1356"/>
      <c r="AE685" s="1356"/>
      <c r="AF685" s="1356"/>
    </row>
    <row r="686" spans="1:32" x14ac:dyDescent="0.2">
      <c r="A686" s="1356"/>
      <c r="B686" s="1357"/>
      <c r="C686" s="1356"/>
      <c r="D686" s="1358"/>
      <c r="E686" s="1358"/>
      <c r="F686" s="1356"/>
      <c r="G686" s="1356"/>
      <c r="H686" s="1356"/>
      <c r="I686" s="1360"/>
      <c r="J686" s="1360"/>
      <c r="K686" s="1361"/>
      <c r="L686" s="1361"/>
      <c r="M686" s="1358"/>
      <c r="N686" s="1358"/>
      <c r="O686" s="1358"/>
      <c r="P686" s="1358"/>
      <c r="Q686" s="1356"/>
      <c r="R686" s="1356"/>
      <c r="U686" s="1358"/>
      <c r="V686" s="1356"/>
      <c r="W686" s="1356"/>
      <c r="X686" s="1356"/>
      <c r="Y686" s="1356"/>
      <c r="Z686" s="1356"/>
      <c r="AA686" s="1356"/>
      <c r="AB686" s="1356"/>
      <c r="AC686" s="13"/>
      <c r="AD686" s="1356"/>
      <c r="AE686" s="1356"/>
      <c r="AF686" s="1356"/>
    </row>
    <row r="687" spans="1:32" x14ac:dyDescent="0.2">
      <c r="A687" s="1356"/>
      <c r="B687" s="1357"/>
      <c r="C687" s="1356"/>
      <c r="D687" s="1358"/>
      <c r="E687" s="1358"/>
      <c r="F687" s="1356"/>
      <c r="G687" s="1356"/>
      <c r="H687" s="1356"/>
      <c r="I687" s="1360"/>
      <c r="J687" s="1360"/>
      <c r="K687" s="1361"/>
      <c r="L687" s="1361"/>
      <c r="M687" s="1358"/>
      <c r="N687" s="1358"/>
      <c r="O687" s="1358"/>
      <c r="P687" s="1358"/>
      <c r="Q687" s="1356"/>
      <c r="R687" s="1356"/>
      <c r="U687" s="1358"/>
      <c r="V687" s="1356"/>
      <c r="W687" s="1356"/>
      <c r="X687" s="1356"/>
      <c r="Y687" s="1356"/>
      <c r="Z687" s="1356"/>
      <c r="AA687" s="1356"/>
      <c r="AB687" s="1356"/>
      <c r="AC687" s="13"/>
      <c r="AD687" s="1356"/>
      <c r="AE687" s="1356"/>
      <c r="AF687" s="1356"/>
    </row>
    <row r="688" spans="1:32" x14ac:dyDescent="0.2">
      <c r="A688" s="1356"/>
      <c r="B688" s="1357"/>
      <c r="C688" s="1356"/>
      <c r="D688" s="1358"/>
      <c r="E688" s="1358"/>
      <c r="F688" s="1356"/>
      <c r="G688" s="1356"/>
      <c r="H688" s="1356"/>
      <c r="I688" s="1360"/>
      <c r="J688" s="1360"/>
      <c r="K688" s="1361"/>
      <c r="L688" s="1361"/>
      <c r="M688" s="1358"/>
      <c r="N688" s="1358"/>
      <c r="O688" s="1358"/>
      <c r="P688" s="1358"/>
      <c r="Q688" s="1356"/>
      <c r="R688" s="1356"/>
      <c r="U688" s="1358"/>
      <c r="V688" s="1356"/>
      <c r="W688" s="1356"/>
      <c r="X688" s="1356"/>
      <c r="Y688" s="1356"/>
      <c r="Z688" s="1356"/>
      <c r="AA688" s="1356"/>
      <c r="AB688" s="1356"/>
      <c r="AC688" s="13"/>
      <c r="AD688" s="1356"/>
      <c r="AE688" s="1356"/>
      <c r="AF688" s="1356"/>
    </row>
    <row r="689" spans="1:32" x14ac:dyDescent="0.2">
      <c r="A689" s="1356"/>
      <c r="B689" s="1357"/>
      <c r="C689" s="1356"/>
      <c r="D689" s="1358"/>
      <c r="E689" s="1358"/>
      <c r="F689" s="1356"/>
      <c r="G689" s="1356"/>
      <c r="H689" s="1356"/>
      <c r="I689" s="1360"/>
      <c r="J689" s="1360"/>
      <c r="K689" s="1361"/>
      <c r="L689" s="1361"/>
      <c r="M689" s="1358"/>
      <c r="N689" s="1358"/>
      <c r="O689" s="1358"/>
      <c r="P689" s="1358"/>
      <c r="Q689" s="1356"/>
      <c r="R689" s="1356"/>
      <c r="U689" s="1358"/>
      <c r="V689" s="1356"/>
      <c r="W689" s="1356"/>
      <c r="X689" s="1356"/>
      <c r="Y689" s="1356"/>
      <c r="Z689" s="1356"/>
      <c r="AA689" s="1356"/>
      <c r="AB689" s="1356"/>
      <c r="AC689" s="13"/>
      <c r="AD689" s="1356"/>
      <c r="AE689" s="1356"/>
      <c r="AF689" s="1356"/>
    </row>
    <row r="690" spans="1:32" x14ac:dyDescent="0.2">
      <c r="A690" s="1356"/>
      <c r="B690" s="1357"/>
      <c r="C690" s="1356"/>
      <c r="D690" s="1358"/>
      <c r="E690" s="1358"/>
      <c r="F690" s="1356"/>
      <c r="G690" s="1356"/>
      <c r="H690" s="1356"/>
      <c r="I690" s="1360"/>
      <c r="J690" s="1360"/>
      <c r="K690" s="1361"/>
      <c r="L690" s="1361"/>
      <c r="M690" s="1358"/>
      <c r="N690" s="1358"/>
      <c r="O690" s="1358"/>
      <c r="P690" s="1358"/>
      <c r="Q690" s="1356"/>
      <c r="R690" s="1356"/>
      <c r="U690" s="1358"/>
      <c r="V690" s="1356"/>
      <c r="W690" s="1356"/>
      <c r="X690" s="1356"/>
      <c r="Y690" s="1356"/>
      <c r="Z690" s="1356"/>
      <c r="AA690" s="1356"/>
      <c r="AB690" s="1356"/>
      <c r="AC690" s="13"/>
      <c r="AD690" s="1356"/>
      <c r="AE690" s="1356"/>
      <c r="AF690" s="1356"/>
    </row>
    <row r="691" spans="1:32" x14ac:dyDescent="0.2">
      <c r="A691" s="1356"/>
      <c r="B691" s="1357"/>
      <c r="C691" s="1356"/>
      <c r="D691" s="1358"/>
      <c r="E691" s="1358"/>
      <c r="F691" s="1356"/>
      <c r="G691" s="1356"/>
      <c r="H691" s="1356"/>
      <c r="I691" s="1360"/>
      <c r="J691" s="1360"/>
      <c r="K691" s="1361"/>
      <c r="L691" s="1361"/>
      <c r="M691" s="1358"/>
      <c r="N691" s="1358"/>
      <c r="O691" s="1358"/>
      <c r="P691" s="1358"/>
      <c r="Q691" s="1356"/>
      <c r="R691" s="1356"/>
      <c r="U691" s="1358"/>
      <c r="V691" s="1356"/>
      <c r="W691" s="1356"/>
      <c r="X691" s="1356"/>
      <c r="Y691" s="1356"/>
      <c r="Z691" s="1356"/>
      <c r="AA691" s="1356"/>
      <c r="AB691" s="1356"/>
      <c r="AC691" s="13"/>
      <c r="AD691" s="1356"/>
      <c r="AE691" s="1356"/>
      <c r="AF691" s="1356"/>
    </row>
    <row r="692" spans="1:32" x14ac:dyDescent="0.2">
      <c r="A692" s="1356"/>
      <c r="B692" s="1357"/>
      <c r="C692" s="1356"/>
      <c r="D692" s="1358"/>
      <c r="E692" s="1358"/>
      <c r="F692" s="1356"/>
      <c r="G692" s="1356"/>
      <c r="H692" s="1356"/>
      <c r="I692" s="1360"/>
      <c r="J692" s="1360"/>
      <c r="K692" s="1361"/>
      <c r="L692" s="1361"/>
      <c r="M692" s="1358"/>
      <c r="N692" s="1358"/>
      <c r="O692" s="1358"/>
      <c r="P692" s="1358"/>
      <c r="Q692" s="1356"/>
      <c r="R692" s="1356"/>
      <c r="U692" s="1358"/>
      <c r="V692" s="1356"/>
      <c r="W692" s="1356"/>
      <c r="X692" s="1356"/>
      <c r="Y692" s="1356"/>
      <c r="Z692" s="1356"/>
      <c r="AA692" s="1356"/>
      <c r="AB692" s="1356"/>
      <c r="AC692" s="13"/>
      <c r="AD692" s="1356"/>
      <c r="AE692" s="1356"/>
      <c r="AF692" s="1356"/>
    </row>
    <row r="693" spans="1:32" x14ac:dyDescent="0.2">
      <c r="A693" s="1356"/>
      <c r="B693" s="1357"/>
      <c r="C693" s="1356"/>
      <c r="D693" s="1358"/>
      <c r="E693" s="1358"/>
      <c r="F693" s="1356"/>
      <c r="G693" s="1356"/>
      <c r="H693" s="1356"/>
      <c r="I693" s="1360"/>
      <c r="J693" s="1360"/>
      <c r="K693" s="1361"/>
      <c r="L693" s="1361"/>
      <c r="M693" s="1358"/>
      <c r="N693" s="1358"/>
      <c r="O693" s="1358"/>
      <c r="P693" s="1358"/>
      <c r="Q693" s="1356"/>
      <c r="R693" s="1356"/>
      <c r="U693" s="1358"/>
      <c r="V693" s="1356"/>
      <c r="W693" s="1356"/>
      <c r="X693" s="1356"/>
      <c r="Y693" s="1356"/>
      <c r="Z693" s="1356"/>
      <c r="AA693" s="1356"/>
      <c r="AB693" s="1356"/>
      <c r="AC693" s="13"/>
      <c r="AD693" s="1356"/>
      <c r="AE693" s="1356"/>
      <c r="AF693" s="1356"/>
    </row>
    <row r="694" spans="1:32" x14ac:dyDescent="0.2">
      <c r="A694" s="1356"/>
      <c r="B694" s="1357"/>
      <c r="C694" s="1356"/>
      <c r="D694" s="1358"/>
      <c r="E694" s="1358"/>
      <c r="F694" s="1356"/>
      <c r="G694" s="1356"/>
      <c r="H694" s="1356"/>
      <c r="I694" s="1360"/>
      <c r="J694" s="1360"/>
      <c r="K694" s="1361"/>
      <c r="L694" s="1361"/>
      <c r="M694" s="1358"/>
      <c r="N694" s="1358"/>
      <c r="O694" s="1358"/>
      <c r="P694" s="1358"/>
      <c r="Q694" s="1356"/>
      <c r="R694" s="1356"/>
      <c r="U694" s="1358"/>
      <c r="V694" s="1356"/>
      <c r="W694" s="1356"/>
      <c r="X694" s="1356"/>
      <c r="Y694" s="1356"/>
      <c r="Z694" s="1356"/>
      <c r="AA694" s="1356"/>
      <c r="AB694" s="1356"/>
      <c r="AC694" s="13"/>
      <c r="AD694" s="1356"/>
      <c r="AE694" s="1356"/>
      <c r="AF694" s="1356"/>
    </row>
    <row r="695" spans="1:32" x14ac:dyDescent="0.2">
      <c r="A695" s="1356"/>
      <c r="B695" s="1357"/>
      <c r="C695" s="1356"/>
      <c r="D695" s="1358"/>
      <c r="E695" s="1358"/>
      <c r="F695" s="1356"/>
      <c r="G695" s="1356"/>
      <c r="H695" s="1356"/>
      <c r="I695" s="1360"/>
      <c r="J695" s="1360"/>
      <c r="K695" s="1361"/>
      <c r="L695" s="1361"/>
      <c r="M695" s="1358"/>
      <c r="N695" s="1358"/>
      <c r="O695" s="1358"/>
      <c r="P695" s="1358"/>
      <c r="Q695" s="1356"/>
      <c r="R695" s="1356"/>
      <c r="U695" s="1358"/>
      <c r="V695" s="1356"/>
      <c r="W695" s="1356"/>
      <c r="X695" s="1356"/>
      <c r="Y695" s="1356"/>
      <c r="Z695" s="1356"/>
      <c r="AA695" s="1356"/>
      <c r="AB695" s="1356"/>
      <c r="AC695" s="13"/>
      <c r="AD695" s="1356"/>
      <c r="AE695" s="1356"/>
      <c r="AF695" s="1356"/>
    </row>
    <row r="696" spans="1:32" x14ac:dyDescent="0.2">
      <c r="A696" s="1356"/>
      <c r="B696" s="1357"/>
      <c r="C696" s="1356"/>
      <c r="D696" s="1358"/>
      <c r="E696" s="1358"/>
      <c r="F696" s="1356"/>
      <c r="G696" s="1356"/>
      <c r="H696" s="1356"/>
      <c r="I696" s="1360"/>
      <c r="J696" s="1360"/>
      <c r="K696" s="1361"/>
      <c r="L696" s="1361"/>
      <c r="M696" s="1358"/>
      <c r="N696" s="1358"/>
      <c r="O696" s="1358"/>
      <c r="P696" s="1358"/>
      <c r="Q696" s="1356"/>
      <c r="R696" s="1356"/>
      <c r="U696" s="1358"/>
      <c r="V696" s="1356"/>
      <c r="W696" s="1356"/>
      <c r="X696" s="1356"/>
      <c r="Y696" s="1356"/>
      <c r="Z696" s="1356"/>
      <c r="AA696" s="1356"/>
      <c r="AB696" s="1356"/>
      <c r="AC696" s="13"/>
      <c r="AD696" s="1356"/>
      <c r="AE696" s="1356"/>
      <c r="AF696" s="1356"/>
    </row>
    <row r="697" spans="1:32" x14ac:dyDescent="0.2">
      <c r="A697" s="1356"/>
      <c r="B697" s="1357"/>
      <c r="C697" s="1356"/>
      <c r="D697" s="1358"/>
      <c r="E697" s="1358"/>
      <c r="F697" s="1356"/>
      <c r="G697" s="1356"/>
      <c r="H697" s="1356"/>
      <c r="I697" s="1360"/>
      <c r="J697" s="1360"/>
      <c r="K697" s="1361"/>
      <c r="L697" s="1361"/>
      <c r="M697" s="1358"/>
      <c r="N697" s="1358"/>
      <c r="O697" s="1358"/>
      <c r="P697" s="1358"/>
      <c r="Q697" s="1356"/>
      <c r="R697" s="1356"/>
      <c r="U697" s="1358"/>
      <c r="V697" s="1356"/>
      <c r="W697" s="1356"/>
      <c r="X697" s="1356"/>
      <c r="Y697" s="1356"/>
      <c r="Z697" s="1356"/>
      <c r="AA697" s="1356"/>
      <c r="AB697" s="1356"/>
      <c r="AC697" s="13"/>
      <c r="AD697" s="1356"/>
      <c r="AE697" s="1356"/>
      <c r="AF697" s="1356"/>
    </row>
    <row r="698" spans="1:32" x14ac:dyDescent="0.2">
      <c r="A698" s="1356"/>
      <c r="B698" s="1357"/>
      <c r="C698" s="1356"/>
      <c r="D698" s="1358"/>
      <c r="E698" s="1358"/>
      <c r="F698" s="1356"/>
      <c r="G698" s="1356"/>
      <c r="H698" s="1356"/>
      <c r="I698" s="1360"/>
      <c r="J698" s="1360"/>
      <c r="K698" s="1361"/>
      <c r="L698" s="1361"/>
      <c r="M698" s="1358"/>
      <c r="N698" s="1358"/>
      <c r="O698" s="1358"/>
      <c r="P698" s="1358"/>
      <c r="Q698" s="1356"/>
      <c r="R698" s="1356"/>
      <c r="U698" s="1358"/>
      <c r="V698" s="1356"/>
      <c r="W698" s="1356"/>
      <c r="X698" s="1356"/>
      <c r="Y698" s="1356"/>
      <c r="Z698" s="1356"/>
      <c r="AA698" s="1356"/>
      <c r="AB698" s="1356"/>
      <c r="AC698" s="13"/>
      <c r="AD698" s="1356"/>
      <c r="AE698" s="1356"/>
      <c r="AF698" s="1356"/>
    </row>
    <row r="699" spans="1:32" x14ac:dyDescent="0.2">
      <c r="A699" s="1356"/>
      <c r="B699" s="1357"/>
      <c r="C699" s="1356"/>
      <c r="D699" s="1358"/>
      <c r="E699" s="1358"/>
      <c r="F699" s="1356"/>
      <c r="G699" s="1356"/>
      <c r="H699" s="1356"/>
      <c r="I699" s="1360"/>
      <c r="J699" s="1360"/>
      <c r="K699" s="1361"/>
      <c r="L699" s="1361"/>
      <c r="M699" s="1358"/>
      <c r="N699" s="1358"/>
      <c r="O699" s="1358"/>
      <c r="P699" s="1358"/>
      <c r="Q699" s="1356"/>
      <c r="R699" s="1356"/>
      <c r="U699" s="1358"/>
      <c r="V699" s="1356"/>
      <c r="W699" s="1356"/>
      <c r="X699" s="1356"/>
      <c r="Y699" s="1356"/>
      <c r="Z699" s="1356"/>
      <c r="AA699" s="1356"/>
      <c r="AB699" s="1356"/>
      <c r="AC699" s="13"/>
      <c r="AD699" s="1356"/>
      <c r="AE699" s="1356"/>
      <c r="AF699" s="1356"/>
    </row>
    <row r="700" spans="1:32" x14ac:dyDescent="0.2">
      <c r="A700" s="1356"/>
      <c r="B700" s="1357"/>
      <c r="C700" s="1356"/>
      <c r="D700" s="1358"/>
      <c r="E700" s="1358"/>
      <c r="F700" s="1356"/>
      <c r="G700" s="1356"/>
      <c r="H700" s="1356"/>
      <c r="I700" s="1360"/>
      <c r="J700" s="1360"/>
      <c r="K700" s="1361"/>
      <c r="L700" s="1361"/>
      <c r="M700" s="1358"/>
      <c r="N700" s="1358"/>
      <c r="O700" s="1358"/>
      <c r="P700" s="1358"/>
      <c r="Q700" s="1356"/>
      <c r="R700" s="1356"/>
      <c r="U700" s="1358"/>
      <c r="V700" s="1356"/>
      <c r="W700" s="1356"/>
      <c r="X700" s="1356"/>
      <c r="Y700" s="1356"/>
      <c r="Z700" s="1356"/>
      <c r="AA700" s="1356"/>
      <c r="AB700" s="1356"/>
      <c r="AC700" s="13"/>
      <c r="AD700" s="1356"/>
      <c r="AE700" s="1356"/>
      <c r="AF700" s="1356"/>
    </row>
    <row r="701" spans="1:32" x14ac:dyDescent="0.2">
      <c r="A701" s="1356"/>
      <c r="B701" s="1357"/>
      <c r="C701" s="1356"/>
      <c r="D701" s="1358"/>
      <c r="E701" s="1358"/>
      <c r="F701" s="1356"/>
      <c r="G701" s="1356"/>
      <c r="H701" s="1356"/>
      <c r="I701" s="1360"/>
      <c r="J701" s="1360"/>
      <c r="K701" s="1361"/>
      <c r="L701" s="1361"/>
      <c r="M701" s="1358"/>
      <c r="N701" s="1358"/>
      <c r="O701" s="1358"/>
      <c r="P701" s="1358"/>
      <c r="Q701" s="1356"/>
      <c r="R701" s="1356"/>
      <c r="U701" s="1358"/>
      <c r="V701" s="1356"/>
      <c r="W701" s="1356"/>
      <c r="X701" s="1356"/>
      <c r="Y701" s="1356"/>
      <c r="Z701" s="1356"/>
      <c r="AA701" s="1356"/>
      <c r="AB701" s="1356"/>
      <c r="AC701" s="13"/>
      <c r="AD701" s="1356"/>
      <c r="AE701" s="1356"/>
      <c r="AF701" s="1356"/>
    </row>
    <row r="702" spans="1:32" x14ac:dyDescent="0.2">
      <c r="A702" s="1356"/>
      <c r="B702" s="1357"/>
      <c r="C702" s="1356"/>
      <c r="D702" s="1358"/>
      <c r="E702" s="1358"/>
      <c r="F702" s="1356"/>
      <c r="G702" s="1356"/>
      <c r="H702" s="1356"/>
      <c r="I702" s="1360"/>
      <c r="J702" s="1360"/>
      <c r="K702" s="1361"/>
      <c r="L702" s="1361"/>
      <c r="M702" s="1358"/>
      <c r="N702" s="1358"/>
      <c r="O702" s="1358"/>
      <c r="P702" s="1358"/>
      <c r="Q702" s="1356"/>
      <c r="R702" s="1356"/>
      <c r="U702" s="1358"/>
      <c r="V702" s="1356"/>
      <c r="W702" s="1356"/>
      <c r="X702" s="1356"/>
      <c r="Y702" s="1356"/>
      <c r="Z702" s="1356"/>
      <c r="AA702" s="1356"/>
      <c r="AB702" s="1356"/>
      <c r="AC702" s="13"/>
      <c r="AD702" s="1356"/>
      <c r="AE702" s="1356"/>
      <c r="AF702" s="1356"/>
    </row>
    <row r="703" spans="1:32" x14ac:dyDescent="0.2">
      <c r="A703" s="1356"/>
      <c r="B703" s="1357"/>
      <c r="C703" s="1356"/>
      <c r="D703" s="1358"/>
      <c r="E703" s="1358"/>
      <c r="F703" s="1356"/>
      <c r="G703" s="1356"/>
      <c r="H703" s="1356"/>
      <c r="I703" s="1360"/>
      <c r="J703" s="1360"/>
      <c r="K703" s="1361"/>
      <c r="L703" s="1361"/>
      <c r="M703" s="1358"/>
      <c r="N703" s="1358"/>
      <c r="O703" s="1358"/>
      <c r="P703" s="1358"/>
      <c r="Q703" s="1356"/>
      <c r="R703" s="1356"/>
      <c r="U703" s="1358"/>
      <c r="V703" s="1356"/>
      <c r="W703" s="1356"/>
      <c r="X703" s="1356"/>
      <c r="Y703" s="1356"/>
      <c r="Z703" s="1356"/>
      <c r="AA703" s="1356"/>
      <c r="AB703" s="1356"/>
      <c r="AC703" s="13"/>
      <c r="AD703" s="1356"/>
      <c r="AE703" s="1356"/>
      <c r="AF703" s="1356"/>
    </row>
    <row r="704" spans="1:32" x14ac:dyDescent="0.2">
      <c r="A704" s="1356"/>
      <c r="B704" s="1357"/>
      <c r="C704" s="1356"/>
      <c r="D704" s="1358"/>
      <c r="E704" s="1358"/>
      <c r="F704" s="1356"/>
      <c r="G704" s="1356"/>
      <c r="H704" s="1356"/>
      <c r="I704" s="1360"/>
      <c r="J704" s="1360"/>
      <c r="K704" s="1361"/>
      <c r="L704" s="1361"/>
      <c r="M704" s="1358"/>
      <c r="N704" s="1358"/>
      <c r="O704" s="1358"/>
      <c r="P704" s="1358"/>
      <c r="Q704" s="1356"/>
      <c r="R704" s="1356"/>
      <c r="U704" s="1358"/>
      <c r="V704" s="1356"/>
      <c r="W704" s="1356"/>
      <c r="X704" s="1356"/>
      <c r="Y704" s="1356"/>
      <c r="Z704" s="1356"/>
      <c r="AA704" s="1356"/>
      <c r="AB704" s="1356"/>
      <c r="AC704" s="13"/>
      <c r="AD704" s="1356"/>
      <c r="AE704" s="1356"/>
      <c r="AF704" s="1356"/>
    </row>
    <row r="705" spans="1:32" x14ac:dyDescent="0.2">
      <c r="A705" s="1356"/>
      <c r="B705" s="1357"/>
      <c r="C705" s="1356"/>
      <c r="D705" s="1358"/>
      <c r="E705" s="1358"/>
      <c r="F705" s="1356"/>
      <c r="G705" s="1356"/>
      <c r="H705" s="1356"/>
      <c r="I705" s="1360"/>
      <c r="J705" s="1360"/>
      <c r="K705" s="1361"/>
      <c r="L705" s="1361"/>
      <c r="M705" s="1358"/>
      <c r="N705" s="1358"/>
      <c r="O705" s="1358"/>
      <c r="P705" s="1358"/>
      <c r="Q705" s="1356"/>
      <c r="R705" s="1356"/>
      <c r="U705" s="1358"/>
      <c r="V705" s="1356"/>
      <c r="W705" s="1356"/>
      <c r="X705" s="1356"/>
      <c r="Y705" s="1356"/>
      <c r="Z705" s="1356"/>
      <c r="AA705" s="1356"/>
      <c r="AB705" s="1356"/>
      <c r="AC705" s="13"/>
      <c r="AD705" s="1356"/>
      <c r="AE705" s="1356"/>
      <c r="AF705" s="1356"/>
    </row>
    <row r="706" spans="1:32" x14ac:dyDescent="0.2">
      <c r="A706" s="1356"/>
      <c r="B706" s="1357"/>
      <c r="C706" s="1356"/>
      <c r="D706" s="1358"/>
      <c r="E706" s="1358"/>
      <c r="F706" s="1356"/>
      <c r="G706" s="1356"/>
      <c r="H706" s="1356"/>
      <c r="I706" s="1360"/>
      <c r="J706" s="1360"/>
      <c r="K706" s="1361"/>
      <c r="L706" s="1361"/>
      <c r="M706" s="1358"/>
      <c r="N706" s="1358"/>
      <c r="O706" s="1358"/>
      <c r="P706" s="1358"/>
      <c r="Q706" s="1356"/>
      <c r="R706" s="1356"/>
      <c r="U706" s="1358"/>
      <c r="V706" s="1356"/>
      <c r="W706" s="1356"/>
      <c r="X706" s="1356"/>
      <c r="Y706" s="1356"/>
      <c r="Z706" s="1356"/>
      <c r="AA706" s="1356"/>
      <c r="AB706" s="1356"/>
      <c r="AC706" s="13"/>
      <c r="AD706" s="1356"/>
      <c r="AE706" s="1356"/>
      <c r="AF706" s="1356"/>
    </row>
    <row r="707" spans="1:32" x14ac:dyDescent="0.2">
      <c r="A707" s="1356"/>
      <c r="B707" s="1357"/>
      <c r="C707" s="1356"/>
      <c r="D707" s="1358"/>
      <c r="E707" s="1358"/>
      <c r="F707" s="1356"/>
      <c r="G707" s="1356"/>
      <c r="H707" s="1356"/>
      <c r="I707" s="1360"/>
      <c r="J707" s="1360"/>
      <c r="K707" s="1361"/>
      <c r="L707" s="1361"/>
      <c r="M707" s="1358"/>
      <c r="N707" s="1358"/>
      <c r="O707" s="1358"/>
      <c r="P707" s="1358"/>
      <c r="Q707" s="1356"/>
      <c r="R707" s="1356"/>
      <c r="U707" s="1358"/>
      <c r="V707" s="1356"/>
      <c r="W707" s="1356"/>
      <c r="X707" s="1356"/>
      <c r="Y707" s="1356"/>
      <c r="Z707" s="1356"/>
      <c r="AA707" s="1356"/>
      <c r="AB707" s="1356"/>
      <c r="AC707" s="13"/>
      <c r="AD707" s="1356"/>
      <c r="AE707" s="1356"/>
      <c r="AF707" s="1356"/>
    </row>
    <row r="708" spans="1:32" x14ac:dyDescent="0.2">
      <c r="A708" s="1356"/>
      <c r="B708" s="1357"/>
      <c r="C708" s="1356"/>
      <c r="D708" s="1358"/>
      <c r="E708" s="1358"/>
      <c r="F708" s="1356"/>
      <c r="G708" s="1356"/>
      <c r="H708" s="1356"/>
      <c r="I708" s="1360"/>
      <c r="J708" s="1360"/>
      <c r="K708" s="1361"/>
      <c r="L708" s="1361"/>
      <c r="M708" s="1358"/>
      <c r="N708" s="1358"/>
      <c r="O708" s="1358"/>
      <c r="P708" s="1358"/>
      <c r="Q708" s="1356"/>
      <c r="R708" s="1356"/>
      <c r="U708" s="1358"/>
      <c r="V708" s="1356"/>
      <c r="W708" s="1356"/>
      <c r="X708" s="1356"/>
      <c r="Y708" s="1356"/>
      <c r="Z708" s="1356"/>
      <c r="AA708" s="1356"/>
      <c r="AB708" s="1356"/>
      <c r="AC708" s="13"/>
      <c r="AD708" s="1356"/>
      <c r="AE708" s="1356"/>
      <c r="AF708" s="1356"/>
    </row>
    <row r="709" spans="1:32" x14ac:dyDescent="0.2">
      <c r="A709" s="1356"/>
      <c r="B709" s="1357"/>
      <c r="C709" s="1356"/>
      <c r="D709" s="1358"/>
      <c r="E709" s="1358"/>
      <c r="F709" s="1356"/>
      <c r="G709" s="1356"/>
      <c r="H709" s="1356"/>
      <c r="I709" s="1360"/>
      <c r="J709" s="1360"/>
      <c r="K709" s="1361"/>
      <c r="L709" s="1361"/>
      <c r="M709" s="1358"/>
      <c r="N709" s="1358"/>
      <c r="O709" s="1358"/>
      <c r="P709" s="1358"/>
      <c r="Q709" s="1356"/>
      <c r="R709" s="1356"/>
      <c r="U709" s="1358"/>
      <c r="V709" s="1356"/>
      <c r="W709" s="1356"/>
      <c r="X709" s="1356"/>
      <c r="Y709" s="1356"/>
      <c r="Z709" s="1356"/>
      <c r="AA709" s="1356"/>
      <c r="AB709" s="1356"/>
      <c r="AC709" s="13"/>
      <c r="AD709" s="1356"/>
      <c r="AE709" s="1356"/>
      <c r="AF709" s="1356"/>
    </row>
    <row r="710" spans="1:32" x14ac:dyDescent="0.2">
      <c r="A710" s="1356"/>
      <c r="B710" s="1357"/>
      <c r="C710" s="1356"/>
      <c r="D710" s="1358"/>
      <c r="E710" s="1358"/>
      <c r="F710" s="1356"/>
      <c r="G710" s="1356"/>
      <c r="H710" s="1356"/>
      <c r="I710" s="1360"/>
      <c r="J710" s="1360"/>
      <c r="K710" s="1361"/>
      <c r="L710" s="1361"/>
      <c r="M710" s="1358"/>
      <c r="N710" s="1358"/>
      <c r="O710" s="1358"/>
      <c r="P710" s="1358"/>
      <c r="Q710" s="1356"/>
      <c r="R710" s="1356"/>
      <c r="U710" s="1358"/>
      <c r="V710" s="1356"/>
      <c r="W710" s="1356"/>
      <c r="X710" s="1356"/>
      <c r="Y710" s="1356"/>
      <c r="Z710" s="1356"/>
      <c r="AA710" s="1356"/>
      <c r="AB710" s="1356"/>
      <c r="AC710" s="13"/>
      <c r="AD710" s="1356"/>
      <c r="AE710" s="1356"/>
      <c r="AF710" s="1356"/>
    </row>
    <row r="711" spans="1:32" x14ac:dyDescent="0.2">
      <c r="A711" s="1356"/>
      <c r="B711" s="1357"/>
      <c r="C711" s="1356"/>
      <c r="D711" s="1358"/>
      <c r="E711" s="1358"/>
      <c r="F711" s="1356"/>
      <c r="G711" s="1356"/>
      <c r="H711" s="1356"/>
      <c r="I711" s="1360"/>
      <c r="J711" s="1360"/>
      <c r="K711" s="1361"/>
      <c r="L711" s="1361"/>
      <c r="M711" s="1358"/>
      <c r="N711" s="1358"/>
      <c r="O711" s="1358"/>
      <c r="P711" s="1358"/>
      <c r="Q711" s="1356"/>
      <c r="R711" s="1356"/>
      <c r="U711" s="1358"/>
      <c r="V711" s="1356"/>
      <c r="W711" s="1356"/>
      <c r="X711" s="1356"/>
      <c r="Y711" s="1356"/>
      <c r="Z711" s="1356"/>
      <c r="AA711" s="1356"/>
      <c r="AB711" s="1356"/>
      <c r="AC711" s="13"/>
      <c r="AD711" s="1356"/>
      <c r="AE711" s="1356"/>
      <c r="AF711" s="1356"/>
    </row>
    <row r="712" spans="1:32" x14ac:dyDescent="0.2">
      <c r="A712" s="1356"/>
      <c r="B712" s="1357"/>
      <c r="C712" s="1356"/>
      <c r="D712" s="1358"/>
      <c r="E712" s="1358"/>
      <c r="F712" s="1356"/>
      <c r="G712" s="1356"/>
      <c r="H712" s="1356"/>
      <c r="I712" s="1360"/>
      <c r="J712" s="1360"/>
      <c r="K712" s="1361"/>
      <c r="L712" s="1361"/>
      <c r="M712" s="1358"/>
      <c r="N712" s="1358"/>
      <c r="O712" s="1358"/>
      <c r="P712" s="1358"/>
      <c r="Q712" s="1356"/>
      <c r="R712" s="1356"/>
      <c r="U712" s="1358"/>
      <c r="V712" s="1356"/>
      <c r="W712" s="1356"/>
      <c r="X712" s="1356"/>
      <c r="Y712" s="1356"/>
      <c r="Z712" s="1356"/>
      <c r="AA712" s="1356"/>
      <c r="AB712" s="1356"/>
      <c r="AC712" s="13"/>
      <c r="AD712" s="1356"/>
      <c r="AE712" s="1356"/>
      <c r="AF712" s="1356"/>
    </row>
    <row r="713" spans="1:32" x14ac:dyDescent="0.2">
      <c r="A713" s="1356"/>
      <c r="B713" s="1357"/>
      <c r="C713" s="1356"/>
      <c r="D713" s="1358"/>
      <c r="E713" s="1358"/>
      <c r="F713" s="1356"/>
      <c r="G713" s="1356"/>
      <c r="H713" s="1356"/>
      <c r="I713" s="1360"/>
      <c r="J713" s="1360"/>
      <c r="K713" s="1361"/>
      <c r="L713" s="1361"/>
      <c r="M713" s="1358"/>
      <c r="N713" s="1358"/>
      <c r="O713" s="1358"/>
      <c r="P713" s="1358"/>
      <c r="Q713" s="1356"/>
      <c r="R713" s="1356"/>
      <c r="U713" s="1358"/>
      <c r="V713" s="1356"/>
      <c r="W713" s="1356"/>
      <c r="X713" s="1356"/>
      <c r="Y713" s="1356"/>
      <c r="Z713" s="1356"/>
      <c r="AA713" s="1356"/>
      <c r="AB713" s="1356"/>
      <c r="AC713" s="13"/>
      <c r="AD713" s="1356"/>
      <c r="AE713" s="1356"/>
      <c r="AF713" s="1356"/>
    </row>
    <row r="714" spans="1:32" x14ac:dyDescent="0.2">
      <c r="A714" s="1356"/>
      <c r="B714" s="1357"/>
      <c r="C714" s="1356"/>
      <c r="D714" s="1358"/>
      <c r="E714" s="1358"/>
      <c r="F714" s="1356"/>
      <c r="G714" s="1356"/>
      <c r="H714" s="1356"/>
      <c r="I714" s="1360"/>
      <c r="J714" s="1360"/>
      <c r="K714" s="1361"/>
      <c r="L714" s="1361"/>
      <c r="M714" s="1358"/>
      <c r="N714" s="1358"/>
      <c r="O714" s="1358"/>
      <c r="P714" s="1358"/>
      <c r="Q714" s="1356"/>
      <c r="R714" s="1356"/>
      <c r="U714" s="1358"/>
      <c r="V714" s="1356"/>
      <c r="W714" s="1356"/>
      <c r="X714" s="1356"/>
      <c r="Y714" s="1356"/>
      <c r="Z714" s="1356"/>
      <c r="AA714" s="1356"/>
      <c r="AB714" s="1356"/>
      <c r="AC714" s="13"/>
      <c r="AD714" s="1356"/>
      <c r="AE714" s="1356"/>
      <c r="AF714" s="1356"/>
    </row>
    <row r="715" spans="1:32" x14ac:dyDescent="0.2">
      <c r="A715" s="1356"/>
      <c r="B715" s="1357"/>
      <c r="C715" s="1356"/>
      <c r="D715" s="1358"/>
      <c r="E715" s="1358"/>
      <c r="F715" s="1356"/>
      <c r="G715" s="1356"/>
      <c r="H715" s="1356"/>
      <c r="I715" s="1360"/>
      <c r="J715" s="1360"/>
      <c r="K715" s="1361"/>
      <c r="L715" s="1361"/>
      <c r="M715" s="1358"/>
      <c r="N715" s="1358"/>
      <c r="O715" s="1358"/>
      <c r="P715" s="1358"/>
      <c r="Q715" s="1356"/>
      <c r="R715" s="1356"/>
      <c r="U715" s="1358"/>
      <c r="V715" s="1356"/>
      <c r="W715" s="1356"/>
      <c r="X715" s="1356"/>
      <c r="Y715" s="1356"/>
      <c r="Z715" s="1356"/>
      <c r="AA715" s="1356"/>
      <c r="AB715" s="1356"/>
      <c r="AC715" s="13"/>
      <c r="AD715" s="1356"/>
      <c r="AE715" s="1356"/>
      <c r="AF715" s="1356"/>
    </row>
    <row r="716" spans="1:32" x14ac:dyDescent="0.2">
      <c r="A716" s="1356"/>
      <c r="B716" s="1357"/>
      <c r="C716" s="1356"/>
      <c r="D716" s="1358"/>
      <c r="E716" s="1358"/>
      <c r="F716" s="1356"/>
      <c r="G716" s="1356"/>
      <c r="H716" s="1356"/>
      <c r="I716" s="1360"/>
      <c r="J716" s="1360"/>
      <c r="K716" s="1361"/>
      <c r="L716" s="1361"/>
      <c r="M716" s="1358"/>
      <c r="N716" s="1358"/>
      <c r="O716" s="1358"/>
      <c r="P716" s="1358"/>
      <c r="Q716" s="1356"/>
      <c r="R716" s="1356"/>
      <c r="U716" s="1358"/>
      <c r="V716" s="1356"/>
      <c r="W716" s="1356"/>
      <c r="X716" s="1356"/>
      <c r="Y716" s="1356"/>
      <c r="Z716" s="1356"/>
      <c r="AA716" s="1356"/>
      <c r="AB716" s="1356"/>
      <c r="AC716" s="13"/>
      <c r="AD716" s="1356"/>
      <c r="AE716" s="1356"/>
      <c r="AF716" s="1356"/>
    </row>
    <row r="717" spans="1:32" x14ac:dyDescent="0.2">
      <c r="A717" s="1356"/>
      <c r="B717" s="1357"/>
      <c r="C717" s="1356"/>
      <c r="D717" s="1358"/>
      <c r="E717" s="1358"/>
      <c r="F717" s="1356"/>
      <c r="G717" s="1356"/>
      <c r="H717" s="1356"/>
      <c r="I717" s="1360"/>
      <c r="J717" s="1360"/>
      <c r="K717" s="1361"/>
      <c r="L717" s="1361"/>
      <c r="M717" s="1358"/>
      <c r="N717" s="1358"/>
      <c r="O717" s="1358"/>
      <c r="P717" s="1358"/>
      <c r="Q717" s="1356"/>
      <c r="R717" s="1356"/>
      <c r="U717" s="1358"/>
      <c r="V717" s="1356"/>
      <c r="W717" s="1356"/>
      <c r="X717" s="1356"/>
      <c r="Y717" s="1356"/>
      <c r="Z717" s="1356"/>
      <c r="AA717" s="1356"/>
      <c r="AB717" s="1356"/>
      <c r="AC717" s="13"/>
      <c r="AD717" s="1356"/>
      <c r="AE717" s="1356"/>
      <c r="AF717" s="1356"/>
    </row>
    <row r="718" spans="1:32" x14ac:dyDescent="0.2">
      <c r="A718" s="1356"/>
      <c r="B718" s="1357"/>
      <c r="C718" s="1356"/>
      <c r="D718" s="1358"/>
      <c r="E718" s="1358"/>
      <c r="F718" s="1356"/>
      <c r="G718" s="1356"/>
      <c r="H718" s="1356"/>
      <c r="I718" s="1360"/>
      <c r="J718" s="1360"/>
      <c r="K718" s="1361"/>
      <c r="L718" s="1361"/>
      <c r="M718" s="1358"/>
      <c r="N718" s="1358"/>
      <c r="O718" s="1358"/>
      <c r="P718" s="1358"/>
      <c r="Q718" s="1356"/>
      <c r="R718" s="1356"/>
      <c r="U718" s="1358"/>
      <c r="V718" s="1356"/>
      <c r="W718" s="1356"/>
      <c r="X718" s="1356"/>
      <c r="Y718" s="1356"/>
      <c r="Z718" s="1356"/>
      <c r="AA718" s="1356"/>
      <c r="AB718" s="1356"/>
      <c r="AC718" s="13"/>
      <c r="AD718" s="1356"/>
      <c r="AE718" s="1356"/>
      <c r="AF718" s="1356"/>
    </row>
    <row r="719" spans="1:32" x14ac:dyDescent="0.2">
      <c r="A719" s="1356"/>
      <c r="B719" s="1357"/>
      <c r="C719" s="1356"/>
      <c r="D719" s="1358"/>
      <c r="E719" s="1358"/>
      <c r="F719" s="1356"/>
      <c r="G719" s="1356"/>
      <c r="H719" s="1356"/>
      <c r="I719" s="1360"/>
      <c r="J719" s="1360"/>
      <c r="K719" s="1361"/>
      <c r="L719" s="1361"/>
      <c r="M719" s="1358"/>
      <c r="N719" s="1358"/>
      <c r="O719" s="1358"/>
      <c r="P719" s="1358"/>
      <c r="Q719" s="1356"/>
      <c r="R719" s="1356"/>
      <c r="U719" s="1358"/>
      <c r="V719" s="1356"/>
      <c r="W719" s="1356"/>
      <c r="X719" s="1356"/>
      <c r="Y719" s="1356"/>
      <c r="Z719" s="1356"/>
      <c r="AA719" s="1356"/>
      <c r="AB719" s="1356"/>
      <c r="AC719" s="13"/>
      <c r="AD719" s="1356"/>
      <c r="AE719" s="1356"/>
      <c r="AF719" s="1356"/>
    </row>
    <row r="720" spans="1:32" x14ac:dyDescent="0.2">
      <c r="A720" s="1356"/>
      <c r="B720" s="1357"/>
      <c r="C720" s="1356"/>
      <c r="D720" s="1358"/>
      <c r="E720" s="1358"/>
      <c r="F720" s="1356"/>
      <c r="G720" s="1356"/>
      <c r="H720" s="1356"/>
      <c r="I720" s="1360"/>
      <c r="J720" s="1360"/>
      <c r="K720" s="1361"/>
      <c r="L720" s="1361"/>
      <c r="M720" s="1358"/>
      <c r="N720" s="1358"/>
      <c r="O720" s="1358"/>
      <c r="P720" s="1358"/>
      <c r="Q720" s="1356"/>
      <c r="R720" s="1356"/>
      <c r="U720" s="1358"/>
      <c r="V720" s="1356"/>
      <c r="W720" s="1356"/>
      <c r="X720" s="1356"/>
      <c r="Y720" s="1356"/>
      <c r="Z720" s="1356"/>
      <c r="AA720" s="1356"/>
      <c r="AB720" s="1356"/>
      <c r="AC720" s="13"/>
      <c r="AD720" s="1356"/>
      <c r="AE720" s="1356"/>
      <c r="AF720" s="1356"/>
    </row>
    <row r="721" spans="1:32" x14ac:dyDescent="0.2">
      <c r="A721" s="1356"/>
      <c r="B721" s="1357"/>
      <c r="C721" s="1356"/>
      <c r="D721" s="1358"/>
      <c r="E721" s="1358"/>
      <c r="F721" s="1356"/>
      <c r="G721" s="1356"/>
      <c r="H721" s="1356"/>
      <c r="I721" s="1360"/>
      <c r="J721" s="1360"/>
      <c r="K721" s="1361"/>
      <c r="L721" s="1361"/>
      <c r="M721" s="1358"/>
      <c r="N721" s="1358"/>
      <c r="O721" s="1358"/>
      <c r="P721" s="1358"/>
      <c r="Q721" s="1356"/>
      <c r="R721" s="1356"/>
      <c r="U721" s="1358"/>
      <c r="V721" s="1356"/>
      <c r="W721" s="1356"/>
      <c r="X721" s="1356"/>
      <c r="Y721" s="1356"/>
      <c r="Z721" s="1356"/>
      <c r="AA721" s="1356"/>
      <c r="AB721" s="1356"/>
      <c r="AC721" s="13"/>
      <c r="AD721" s="1356"/>
      <c r="AE721" s="1356"/>
      <c r="AF721" s="1356"/>
    </row>
    <row r="722" spans="1:32" x14ac:dyDescent="0.2">
      <c r="A722" s="1356"/>
      <c r="B722" s="1357"/>
      <c r="C722" s="1356"/>
      <c r="D722" s="1358"/>
      <c r="E722" s="1358"/>
      <c r="F722" s="1356"/>
      <c r="G722" s="1356"/>
      <c r="H722" s="1356"/>
      <c r="I722" s="1360"/>
      <c r="J722" s="1360"/>
      <c r="K722" s="1361"/>
      <c r="L722" s="1361"/>
      <c r="M722" s="1358"/>
      <c r="N722" s="1358"/>
      <c r="O722" s="1358"/>
      <c r="P722" s="1358"/>
      <c r="Q722" s="1356"/>
      <c r="R722" s="1356"/>
      <c r="U722" s="1358"/>
      <c r="V722" s="1356"/>
      <c r="W722" s="1356"/>
      <c r="X722" s="1356"/>
      <c r="Y722" s="1356"/>
      <c r="Z722" s="1356"/>
      <c r="AA722" s="1356"/>
      <c r="AB722" s="1356"/>
      <c r="AC722" s="13"/>
      <c r="AD722" s="1356"/>
      <c r="AE722" s="1356"/>
      <c r="AF722" s="1356"/>
    </row>
    <row r="723" spans="1:32" x14ac:dyDescent="0.2">
      <c r="A723" s="1356"/>
      <c r="B723" s="1357"/>
      <c r="C723" s="1356"/>
      <c r="D723" s="1358"/>
      <c r="E723" s="1358"/>
      <c r="F723" s="1356"/>
      <c r="G723" s="1356"/>
      <c r="H723" s="1356"/>
      <c r="I723" s="1360"/>
      <c r="J723" s="1360"/>
      <c r="K723" s="1361"/>
      <c r="L723" s="1361"/>
      <c r="M723" s="1358"/>
      <c r="N723" s="1358"/>
      <c r="O723" s="1358"/>
      <c r="P723" s="1358"/>
      <c r="Q723" s="1356"/>
      <c r="R723" s="1356"/>
      <c r="U723" s="1358"/>
      <c r="V723" s="1356"/>
      <c r="W723" s="1356"/>
      <c r="X723" s="1356"/>
      <c r="Y723" s="1356"/>
      <c r="Z723" s="1356"/>
      <c r="AA723" s="1356"/>
      <c r="AB723" s="1356"/>
      <c r="AC723" s="13"/>
      <c r="AD723" s="1356"/>
      <c r="AE723" s="1356"/>
      <c r="AF723" s="1356"/>
    </row>
    <row r="724" spans="1:32" x14ac:dyDescent="0.2">
      <c r="A724" s="1356"/>
      <c r="B724" s="1357"/>
      <c r="C724" s="1356"/>
      <c r="D724" s="1358"/>
      <c r="E724" s="1358"/>
      <c r="F724" s="1356"/>
      <c r="G724" s="1356"/>
      <c r="H724" s="1356"/>
      <c r="I724" s="1360"/>
      <c r="J724" s="1360"/>
      <c r="K724" s="1361"/>
      <c r="L724" s="1361"/>
      <c r="M724" s="1358"/>
      <c r="N724" s="1358"/>
      <c r="O724" s="1358"/>
      <c r="P724" s="1358"/>
      <c r="Q724" s="1356"/>
      <c r="R724" s="1356"/>
      <c r="U724" s="1358"/>
      <c r="V724" s="1356"/>
      <c r="W724" s="1356"/>
      <c r="X724" s="1356"/>
      <c r="Y724" s="1356"/>
      <c r="Z724" s="1356"/>
      <c r="AA724" s="1356"/>
      <c r="AB724" s="1356"/>
      <c r="AC724" s="13"/>
      <c r="AD724" s="1356"/>
      <c r="AE724" s="1356"/>
      <c r="AF724" s="1356"/>
    </row>
    <row r="725" spans="1:32" x14ac:dyDescent="0.2">
      <c r="A725" s="1356"/>
      <c r="B725" s="1357"/>
      <c r="C725" s="1356"/>
      <c r="D725" s="1358"/>
      <c r="E725" s="1358"/>
      <c r="F725" s="1356"/>
      <c r="G725" s="1356"/>
      <c r="H725" s="1356"/>
      <c r="I725" s="1360"/>
      <c r="J725" s="1360"/>
      <c r="K725" s="1361"/>
      <c r="L725" s="1361"/>
      <c r="M725" s="1358"/>
      <c r="N725" s="1358"/>
      <c r="O725" s="1358"/>
      <c r="P725" s="1358"/>
      <c r="Q725" s="1356"/>
      <c r="R725" s="1356"/>
      <c r="U725" s="1358"/>
      <c r="V725" s="1356"/>
      <c r="W725" s="1356"/>
      <c r="X725" s="1356"/>
      <c r="Y725" s="1356"/>
      <c r="Z725" s="1356"/>
      <c r="AA725" s="1356"/>
      <c r="AB725" s="1356"/>
      <c r="AC725" s="13"/>
      <c r="AD725" s="1356"/>
      <c r="AE725" s="1356"/>
      <c r="AF725" s="1356"/>
    </row>
    <row r="726" spans="1:32" x14ac:dyDescent="0.2">
      <c r="A726" s="1356"/>
      <c r="B726" s="1357"/>
      <c r="C726" s="1356"/>
      <c r="D726" s="1358"/>
      <c r="E726" s="1358"/>
      <c r="F726" s="1356"/>
      <c r="G726" s="1356"/>
      <c r="H726" s="1356"/>
      <c r="I726" s="1360"/>
      <c r="J726" s="1360"/>
      <c r="K726" s="1361"/>
      <c r="L726" s="1361"/>
      <c r="M726" s="1358"/>
      <c r="N726" s="1358"/>
      <c r="O726" s="1358"/>
      <c r="P726" s="1358"/>
      <c r="Q726" s="1356"/>
      <c r="R726" s="1356"/>
      <c r="U726" s="1358"/>
      <c r="V726" s="1356"/>
      <c r="W726" s="1356"/>
      <c r="X726" s="1356"/>
      <c r="Y726" s="1356"/>
      <c r="Z726" s="1356"/>
      <c r="AA726" s="1356"/>
      <c r="AB726" s="1356"/>
      <c r="AC726" s="13"/>
      <c r="AD726" s="1356"/>
      <c r="AE726" s="1356"/>
      <c r="AF726" s="1356"/>
    </row>
    <row r="727" spans="1:32" x14ac:dyDescent="0.2">
      <c r="A727" s="1356"/>
      <c r="B727" s="1357"/>
      <c r="C727" s="1356"/>
      <c r="D727" s="1358"/>
      <c r="E727" s="1358"/>
      <c r="F727" s="1356"/>
      <c r="G727" s="1356"/>
      <c r="H727" s="1356"/>
      <c r="I727" s="1360"/>
      <c r="J727" s="1360"/>
      <c r="K727" s="1361"/>
      <c r="L727" s="1361"/>
      <c r="M727" s="1358"/>
      <c r="N727" s="1358"/>
      <c r="O727" s="1358"/>
      <c r="P727" s="1358"/>
      <c r="Q727" s="1356"/>
      <c r="R727" s="1356"/>
      <c r="U727" s="1358"/>
      <c r="V727" s="1356"/>
      <c r="W727" s="1356"/>
      <c r="X727" s="1356"/>
      <c r="Y727" s="1356"/>
      <c r="Z727" s="1356"/>
      <c r="AA727" s="1356"/>
      <c r="AB727" s="1356"/>
      <c r="AC727" s="13"/>
      <c r="AD727" s="1356"/>
      <c r="AE727" s="1356"/>
      <c r="AF727" s="1356"/>
    </row>
    <row r="728" spans="1:32" x14ac:dyDescent="0.2">
      <c r="A728" s="1356"/>
      <c r="B728" s="1357"/>
      <c r="C728" s="1356"/>
      <c r="D728" s="1358"/>
      <c r="E728" s="1358"/>
      <c r="F728" s="1356"/>
      <c r="G728" s="1356"/>
      <c r="H728" s="1356"/>
      <c r="I728" s="1360"/>
      <c r="J728" s="1360"/>
      <c r="K728" s="1361"/>
      <c r="L728" s="1361"/>
      <c r="M728" s="1358"/>
      <c r="N728" s="1358"/>
      <c r="O728" s="1358"/>
      <c r="P728" s="1358"/>
      <c r="Q728" s="1356"/>
      <c r="R728" s="1356"/>
      <c r="U728" s="1358"/>
      <c r="V728" s="1356"/>
      <c r="W728" s="1356"/>
      <c r="X728" s="1356"/>
      <c r="Y728" s="1356"/>
      <c r="Z728" s="1356"/>
      <c r="AA728" s="1356"/>
      <c r="AB728" s="1356"/>
      <c r="AC728" s="13"/>
      <c r="AD728" s="1356"/>
      <c r="AE728" s="1356"/>
      <c r="AF728" s="1356"/>
    </row>
    <row r="729" spans="1:32" x14ac:dyDescent="0.2">
      <c r="A729" s="1356"/>
      <c r="B729" s="1357"/>
      <c r="C729" s="1356"/>
      <c r="D729" s="1358"/>
      <c r="E729" s="1358"/>
      <c r="F729" s="1356"/>
      <c r="G729" s="1356"/>
      <c r="H729" s="1356"/>
      <c r="I729" s="1360"/>
      <c r="J729" s="1360"/>
      <c r="K729" s="1361"/>
      <c r="L729" s="1361"/>
      <c r="M729" s="1358"/>
      <c r="N729" s="1358"/>
      <c r="O729" s="1358"/>
      <c r="P729" s="1358"/>
      <c r="Q729" s="1356"/>
      <c r="R729" s="1356"/>
      <c r="U729" s="1358"/>
      <c r="V729" s="1356"/>
      <c r="W729" s="1356"/>
      <c r="X729" s="1356"/>
      <c r="Y729" s="1356"/>
      <c r="Z729" s="1356"/>
      <c r="AA729" s="1356"/>
      <c r="AB729" s="1356"/>
      <c r="AC729" s="13"/>
      <c r="AD729" s="1356"/>
      <c r="AE729" s="1356"/>
      <c r="AF729" s="1356"/>
    </row>
    <row r="730" spans="1:32" x14ac:dyDescent="0.2">
      <c r="A730" s="1356"/>
      <c r="B730" s="1357"/>
      <c r="C730" s="1356"/>
      <c r="D730" s="1358"/>
      <c r="E730" s="1358"/>
      <c r="F730" s="1356"/>
      <c r="G730" s="1356"/>
      <c r="H730" s="1356"/>
      <c r="I730" s="1360"/>
      <c r="J730" s="1360"/>
      <c r="K730" s="1361"/>
      <c r="L730" s="1361"/>
      <c r="M730" s="1358"/>
      <c r="N730" s="1358"/>
      <c r="O730" s="1358"/>
      <c r="P730" s="1358"/>
      <c r="Q730" s="1356"/>
      <c r="R730" s="1356"/>
      <c r="U730" s="1358"/>
      <c r="V730" s="1356"/>
      <c r="W730" s="1356"/>
      <c r="X730" s="1356"/>
      <c r="Y730" s="1356"/>
      <c r="Z730" s="1356"/>
      <c r="AA730" s="1356"/>
      <c r="AB730" s="1356"/>
      <c r="AC730" s="13"/>
      <c r="AD730" s="1356"/>
      <c r="AE730" s="1356"/>
      <c r="AF730" s="1356"/>
    </row>
    <row r="731" spans="1:32" x14ac:dyDescent="0.2">
      <c r="A731" s="1356"/>
      <c r="B731" s="1357"/>
      <c r="C731" s="1356"/>
      <c r="D731" s="1358"/>
      <c r="E731" s="1358"/>
      <c r="F731" s="1356"/>
      <c r="G731" s="1356"/>
      <c r="H731" s="1356"/>
      <c r="I731" s="1360"/>
      <c r="J731" s="1360"/>
      <c r="K731" s="1361"/>
      <c r="L731" s="1361"/>
      <c r="M731" s="1358"/>
      <c r="N731" s="1358"/>
      <c r="O731" s="1358"/>
      <c r="P731" s="1358"/>
      <c r="Q731" s="1356"/>
      <c r="R731" s="1356"/>
      <c r="U731" s="1358"/>
      <c r="V731" s="1356"/>
      <c r="W731" s="1356"/>
      <c r="X731" s="1356"/>
      <c r="Y731" s="1356"/>
      <c r="Z731" s="1356"/>
      <c r="AA731" s="1356"/>
      <c r="AB731" s="1356"/>
      <c r="AC731" s="13"/>
      <c r="AD731" s="1356"/>
      <c r="AE731" s="1356"/>
      <c r="AF731" s="1356"/>
    </row>
    <row r="732" spans="1:32" x14ac:dyDescent="0.2">
      <c r="A732" s="1356"/>
      <c r="B732" s="1357"/>
      <c r="C732" s="1356"/>
      <c r="D732" s="1358"/>
      <c r="E732" s="1358"/>
      <c r="F732" s="1356"/>
      <c r="G732" s="1356"/>
      <c r="H732" s="1356"/>
      <c r="I732" s="1360"/>
      <c r="J732" s="1360"/>
      <c r="K732" s="1361"/>
      <c r="L732" s="1361"/>
      <c r="M732" s="1358"/>
      <c r="N732" s="1358"/>
      <c r="O732" s="1358"/>
      <c r="P732" s="1358"/>
      <c r="Q732" s="1356"/>
      <c r="R732" s="1356"/>
      <c r="U732" s="1358"/>
      <c r="V732" s="1356"/>
      <c r="W732" s="1356"/>
      <c r="X732" s="1356"/>
      <c r="Y732" s="1356"/>
      <c r="Z732" s="1356"/>
      <c r="AA732" s="1356"/>
      <c r="AB732" s="1356"/>
      <c r="AC732" s="13"/>
      <c r="AD732" s="1356"/>
      <c r="AE732" s="1356"/>
      <c r="AF732" s="1356"/>
    </row>
    <row r="733" spans="1:32" x14ac:dyDescent="0.2">
      <c r="A733" s="1356"/>
      <c r="B733" s="1357"/>
      <c r="C733" s="1356"/>
      <c r="D733" s="1358"/>
      <c r="E733" s="1358"/>
      <c r="F733" s="1356"/>
      <c r="G733" s="1356"/>
      <c r="H733" s="1356"/>
      <c r="I733" s="1360"/>
      <c r="J733" s="1360"/>
      <c r="K733" s="1361"/>
      <c r="L733" s="1361"/>
      <c r="M733" s="1358"/>
      <c r="N733" s="1358"/>
      <c r="O733" s="1358"/>
      <c r="P733" s="1358"/>
      <c r="Q733" s="1356"/>
      <c r="R733" s="1356"/>
      <c r="U733" s="1358"/>
      <c r="V733" s="1356"/>
      <c r="W733" s="1356"/>
      <c r="X733" s="1356"/>
      <c r="Y733" s="1356"/>
      <c r="Z733" s="1356"/>
      <c r="AA733" s="1356"/>
      <c r="AB733" s="1356"/>
      <c r="AC733" s="13"/>
      <c r="AD733" s="1356"/>
      <c r="AE733" s="1356"/>
      <c r="AF733" s="1356"/>
    </row>
    <row r="734" spans="1:32" x14ac:dyDescent="0.2">
      <c r="A734" s="1356"/>
      <c r="B734" s="1357"/>
      <c r="C734" s="1356"/>
      <c r="D734" s="1358"/>
      <c r="E734" s="1358"/>
      <c r="F734" s="1356"/>
      <c r="G734" s="1356"/>
      <c r="H734" s="1356"/>
      <c r="I734" s="1360"/>
      <c r="J734" s="1360"/>
      <c r="K734" s="1361"/>
      <c r="L734" s="1361"/>
      <c r="M734" s="1358"/>
      <c r="N734" s="1358"/>
      <c r="O734" s="1358"/>
      <c r="P734" s="1358"/>
      <c r="Q734" s="1356"/>
      <c r="R734" s="1356"/>
      <c r="U734" s="1358"/>
      <c r="V734" s="1356"/>
      <c r="W734" s="1356"/>
      <c r="X734" s="1356"/>
      <c r="Y734" s="1356"/>
      <c r="Z734" s="1356"/>
      <c r="AA734" s="1356"/>
      <c r="AB734" s="1356"/>
      <c r="AC734" s="13"/>
      <c r="AD734" s="1356"/>
      <c r="AE734" s="1356"/>
      <c r="AF734" s="1356"/>
    </row>
    <row r="735" spans="1:32" x14ac:dyDescent="0.2">
      <c r="A735" s="1356"/>
      <c r="B735" s="1357"/>
      <c r="C735" s="1356"/>
      <c r="D735" s="1358"/>
      <c r="E735" s="1358"/>
      <c r="F735" s="1356"/>
      <c r="G735" s="1356"/>
      <c r="H735" s="1356"/>
      <c r="I735" s="1360"/>
      <c r="J735" s="1360"/>
      <c r="K735" s="1361"/>
      <c r="L735" s="1361"/>
      <c r="M735" s="1358"/>
      <c r="N735" s="1358"/>
      <c r="O735" s="1358"/>
      <c r="P735" s="1358"/>
      <c r="Q735" s="1356"/>
      <c r="R735" s="1356"/>
      <c r="U735" s="1358"/>
      <c r="V735" s="1356"/>
      <c r="W735" s="1356"/>
      <c r="X735" s="1356"/>
      <c r="Y735" s="1356"/>
      <c r="Z735" s="1356"/>
      <c r="AA735" s="1356"/>
      <c r="AB735" s="1356"/>
      <c r="AC735" s="13"/>
      <c r="AD735" s="1356"/>
      <c r="AE735" s="1356"/>
      <c r="AF735" s="1356"/>
    </row>
    <row r="736" spans="1:32" x14ac:dyDescent="0.2">
      <c r="A736" s="1356"/>
      <c r="B736" s="1357"/>
      <c r="C736" s="1356"/>
      <c r="D736" s="1358"/>
      <c r="E736" s="1358"/>
      <c r="F736" s="1356"/>
      <c r="G736" s="1356"/>
      <c r="H736" s="1356"/>
      <c r="I736" s="1360"/>
      <c r="J736" s="1360"/>
      <c r="K736" s="1361"/>
      <c r="L736" s="1361"/>
      <c r="M736" s="1358"/>
      <c r="N736" s="1358"/>
      <c r="O736" s="1358"/>
      <c r="P736" s="1358"/>
      <c r="Q736" s="1356"/>
      <c r="R736" s="1356"/>
      <c r="U736" s="1358"/>
      <c r="V736" s="1356"/>
      <c r="W736" s="1356"/>
      <c r="X736" s="1356"/>
      <c r="Y736" s="1356"/>
      <c r="Z736" s="1356"/>
      <c r="AA736" s="1356"/>
      <c r="AB736" s="1356"/>
      <c r="AC736" s="13"/>
      <c r="AD736" s="1356"/>
      <c r="AE736" s="1356"/>
      <c r="AF736" s="1356"/>
    </row>
    <row r="737" spans="1:32" x14ac:dyDescent="0.2">
      <c r="A737" s="1356"/>
      <c r="B737" s="1357"/>
      <c r="C737" s="1356"/>
      <c r="D737" s="1358"/>
      <c r="E737" s="1358"/>
      <c r="F737" s="1356"/>
      <c r="G737" s="1356"/>
      <c r="H737" s="1356"/>
      <c r="I737" s="1360"/>
      <c r="J737" s="1360"/>
      <c r="K737" s="1361"/>
      <c r="L737" s="1361"/>
      <c r="M737" s="1358"/>
      <c r="N737" s="1358"/>
      <c r="O737" s="1358"/>
      <c r="P737" s="1358"/>
      <c r="Q737" s="1356"/>
      <c r="R737" s="1356"/>
      <c r="U737" s="1358"/>
      <c r="V737" s="1356"/>
      <c r="W737" s="1356"/>
      <c r="X737" s="1356"/>
      <c r="Y737" s="1356"/>
      <c r="Z737" s="1356"/>
      <c r="AA737" s="1356"/>
      <c r="AB737" s="1356"/>
      <c r="AC737" s="13"/>
      <c r="AD737" s="1356"/>
      <c r="AE737" s="1356"/>
      <c r="AF737" s="1356"/>
    </row>
    <row r="738" spans="1:32" x14ac:dyDescent="0.2">
      <c r="A738" s="1356"/>
      <c r="B738" s="1357"/>
      <c r="C738" s="1356"/>
      <c r="D738" s="1358"/>
      <c r="E738" s="1358"/>
      <c r="F738" s="1356"/>
      <c r="G738" s="1356"/>
      <c r="H738" s="1356"/>
      <c r="I738" s="1360"/>
      <c r="J738" s="1360"/>
      <c r="K738" s="1361"/>
      <c r="L738" s="1361"/>
      <c r="M738" s="1358"/>
      <c r="N738" s="1358"/>
      <c r="O738" s="1358"/>
      <c r="P738" s="1358"/>
      <c r="Q738" s="1356"/>
      <c r="R738" s="1356"/>
      <c r="U738" s="1358"/>
      <c r="V738" s="1356"/>
      <c r="W738" s="1356"/>
      <c r="X738" s="1356"/>
      <c r="Y738" s="1356"/>
      <c r="Z738" s="1356"/>
      <c r="AA738" s="1356"/>
      <c r="AB738" s="1356"/>
      <c r="AC738" s="13"/>
      <c r="AD738" s="1356"/>
      <c r="AE738" s="1356"/>
      <c r="AF738" s="1356"/>
    </row>
    <row r="739" spans="1:32" x14ac:dyDescent="0.2">
      <c r="A739" s="1356"/>
      <c r="B739" s="1357"/>
      <c r="C739" s="1356"/>
      <c r="D739" s="1358"/>
      <c r="E739" s="1358"/>
      <c r="F739" s="1356"/>
      <c r="G739" s="1356"/>
      <c r="H739" s="1356"/>
      <c r="I739" s="1360"/>
      <c r="J739" s="1360"/>
      <c r="K739" s="1361"/>
      <c r="L739" s="1361"/>
      <c r="M739" s="1358"/>
      <c r="N739" s="1358"/>
      <c r="O739" s="1358"/>
      <c r="P739" s="1358"/>
      <c r="Q739" s="1356"/>
      <c r="R739" s="1356"/>
      <c r="U739" s="1358"/>
      <c r="V739" s="1356"/>
      <c r="W739" s="1356"/>
      <c r="X739" s="1356"/>
      <c r="Y739" s="1356"/>
      <c r="Z739" s="1356"/>
      <c r="AA739" s="1356"/>
      <c r="AB739" s="1356"/>
      <c r="AC739" s="13"/>
      <c r="AD739" s="1356"/>
      <c r="AE739" s="1356"/>
      <c r="AF739" s="1356"/>
    </row>
    <row r="740" spans="1:32" x14ac:dyDescent="0.2">
      <c r="A740" s="1356"/>
      <c r="B740" s="1357"/>
      <c r="C740" s="1356"/>
      <c r="D740" s="1358"/>
      <c r="E740" s="1358"/>
      <c r="F740" s="1356"/>
      <c r="G740" s="1356"/>
      <c r="H740" s="1356"/>
      <c r="I740" s="1360"/>
      <c r="J740" s="1360"/>
      <c r="K740" s="1361"/>
      <c r="L740" s="1361"/>
      <c r="M740" s="1358"/>
      <c r="N740" s="1358"/>
      <c r="O740" s="1358"/>
      <c r="P740" s="1358"/>
      <c r="Q740" s="1356"/>
      <c r="R740" s="1356"/>
      <c r="U740" s="1358"/>
      <c r="V740" s="1356"/>
      <c r="W740" s="1356"/>
      <c r="X740" s="1356"/>
      <c r="Y740" s="1356"/>
      <c r="Z740" s="1356"/>
      <c r="AA740" s="1356"/>
      <c r="AB740" s="1356"/>
      <c r="AC740" s="13"/>
      <c r="AD740" s="1356"/>
      <c r="AE740" s="1356"/>
      <c r="AF740" s="1356"/>
    </row>
    <row r="741" spans="1:32" x14ac:dyDescent="0.2">
      <c r="A741" s="1356"/>
      <c r="B741" s="1357"/>
      <c r="C741" s="1356"/>
      <c r="D741" s="1358"/>
      <c r="E741" s="1358"/>
      <c r="F741" s="1356"/>
      <c r="G741" s="1356"/>
      <c r="H741" s="1356"/>
      <c r="I741" s="1360"/>
      <c r="J741" s="1360"/>
      <c r="K741" s="1361"/>
      <c r="L741" s="1361"/>
      <c r="M741" s="1358"/>
      <c r="N741" s="1358"/>
      <c r="O741" s="1358"/>
      <c r="P741" s="1358"/>
      <c r="Q741" s="1356"/>
      <c r="R741" s="1356"/>
      <c r="U741" s="1358"/>
      <c r="V741" s="1356"/>
      <c r="W741" s="1356"/>
      <c r="X741" s="1356"/>
      <c r="Y741" s="1356"/>
      <c r="Z741" s="1356"/>
      <c r="AA741" s="1356"/>
      <c r="AB741" s="1356"/>
      <c r="AC741" s="13"/>
      <c r="AD741" s="1356"/>
      <c r="AE741" s="1356"/>
      <c r="AF741" s="1356"/>
    </row>
    <row r="742" spans="1:32" x14ac:dyDescent="0.2">
      <c r="A742" s="1356"/>
      <c r="B742" s="1357"/>
      <c r="C742" s="1356"/>
      <c r="D742" s="1358"/>
      <c r="E742" s="1358"/>
      <c r="F742" s="1356"/>
      <c r="G742" s="1356"/>
      <c r="H742" s="1356"/>
      <c r="I742" s="1360"/>
      <c r="J742" s="1360"/>
      <c r="K742" s="1361"/>
      <c r="L742" s="1361"/>
      <c r="M742" s="1358"/>
      <c r="N742" s="1358"/>
      <c r="O742" s="1358"/>
      <c r="P742" s="1358"/>
      <c r="Q742" s="1356"/>
      <c r="R742" s="1356"/>
      <c r="U742" s="1358"/>
      <c r="V742" s="1356"/>
      <c r="W742" s="1356"/>
      <c r="X742" s="1356"/>
      <c r="Y742" s="1356"/>
      <c r="Z742" s="1356"/>
      <c r="AA742" s="1356"/>
      <c r="AB742" s="1356"/>
      <c r="AC742" s="13"/>
      <c r="AD742" s="1356"/>
      <c r="AE742" s="1356"/>
      <c r="AF742" s="1356"/>
    </row>
    <row r="743" spans="1:32" x14ac:dyDescent="0.2">
      <c r="A743" s="1356"/>
      <c r="B743" s="1357"/>
      <c r="C743" s="1356"/>
      <c r="D743" s="1358"/>
      <c r="E743" s="1358"/>
      <c r="F743" s="1356"/>
      <c r="G743" s="1356"/>
      <c r="H743" s="1356"/>
      <c r="I743" s="1360"/>
      <c r="J743" s="1360"/>
      <c r="K743" s="1361"/>
      <c r="L743" s="1361"/>
      <c r="M743" s="1358"/>
      <c r="N743" s="1358"/>
      <c r="O743" s="1358"/>
      <c r="P743" s="1358"/>
      <c r="Q743" s="1356"/>
      <c r="R743" s="1356"/>
      <c r="U743" s="1358"/>
      <c r="V743" s="1356"/>
      <c r="W743" s="1356"/>
      <c r="X743" s="1356"/>
      <c r="Y743" s="1356"/>
      <c r="Z743" s="1356"/>
      <c r="AA743" s="1356"/>
      <c r="AB743" s="1356"/>
      <c r="AC743" s="13"/>
      <c r="AD743" s="1356"/>
      <c r="AE743" s="1356"/>
      <c r="AF743" s="1356"/>
    </row>
    <row r="744" spans="1:32" x14ac:dyDescent="0.2">
      <c r="A744" s="1356"/>
      <c r="B744" s="1357"/>
      <c r="C744" s="1356"/>
      <c r="D744" s="1358"/>
      <c r="E744" s="1358"/>
      <c r="F744" s="1356"/>
      <c r="G744" s="1356"/>
      <c r="H744" s="1356"/>
      <c r="I744" s="1360"/>
      <c r="J744" s="1360"/>
      <c r="K744" s="1361"/>
      <c r="L744" s="1361"/>
      <c r="M744" s="1358"/>
      <c r="N744" s="1358"/>
      <c r="O744" s="1358"/>
      <c r="P744" s="1358"/>
      <c r="Q744" s="1356"/>
      <c r="R744" s="1356"/>
      <c r="U744" s="1358"/>
      <c r="V744" s="1356"/>
      <c r="W744" s="1356"/>
      <c r="X744" s="1356"/>
      <c r="Y744" s="1356"/>
      <c r="Z744" s="1356"/>
      <c r="AA744" s="1356"/>
      <c r="AB744" s="1356"/>
      <c r="AC744" s="13"/>
      <c r="AD744" s="1356"/>
      <c r="AE744" s="1356"/>
      <c r="AF744" s="1356"/>
    </row>
    <row r="745" spans="1:32" x14ac:dyDescent="0.2">
      <c r="A745" s="1356"/>
      <c r="B745" s="1357"/>
      <c r="C745" s="1356"/>
      <c r="D745" s="1358"/>
      <c r="E745" s="1358"/>
      <c r="F745" s="1356"/>
      <c r="G745" s="1356"/>
      <c r="H745" s="1356"/>
      <c r="I745" s="1360"/>
      <c r="J745" s="1360"/>
      <c r="K745" s="1361"/>
      <c r="L745" s="1361"/>
      <c r="M745" s="1358"/>
      <c r="N745" s="1358"/>
      <c r="O745" s="1358"/>
      <c r="P745" s="1358"/>
      <c r="Q745" s="1356"/>
      <c r="R745" s="1356"/>
      <c r="U745" s="1358"/>
      <c r="V745" s="1356"/>
      <c r="W745" s="1356"/>
      <c r="X745" s="1356"/>
      <c r="Y745" s="1356"/>
      <c r="Z745" s="1356"/>
      <c r="AA745" s="1356"/>
      <c r="AB745" s="1356"/>
      <c r="AC745" s="13"/>
      <c r="AD745" s="1356"/>
      <c r="AE745" s="1356"/>
      <c r="AF745" s="1356"/>
    </row>
    <row r="746" spans="1:32" x14ac:dyDescent="0.2">
      <c r="A746" s="1356"/>
      <c r="B746" s="1357"/>
      <c r="C746" s="1356"/>
      <c r="D746" s="1358"/>
      <c r="E746" s="1358"/>
      <c r="F746" s="1356"/>
      <c r="G746" s="1356"/>
      <c r="H746" s="1356"/>
      <c r="I746" s="1360"/>
      <c r="J746" s="1360"/>
      <c r="K746" s="1361"/>
      <c r="L746" s="1361"/>
      <c r="M746" s="1358"/>
      <c r="N746" s="1358"/>
      <c r="O746" s="1358"/>
      <c r="P746" s="1358"/>
      <c r="Q746" s="1356"/>
      <c r="R746" s="1356"/>
      <c r="U746" s="1358"/>
      <c r="V746" s="1356"/>
      <c r="W746" s="1356"/>
      <c r="X746" s="1356"/>
      <c r="Y746" s="1356"/>
      <c r="Z746" s="1356"/>
      <c r="AA746" s="1356"/>
      <c r="AB746" s="1356"/>
      <c r="AC746" s="13"/>
      <c r="AD746" s="1356"/>
      <c r="AE746" s="1356"/>
      <c r="AF746" s="1356"/>
    </row>
    <row r="747" spans="1:32" x14ac:dyDescent="0.2">
      <c r="A747" s="1356"/>
      <c r="B747" s="1357"/>
      <c r="C747" s="1356"/>
      <c r="D747" s="1358"/>
      <c r="E747" s="1358"/>
      <c r="F747" s="1356"/>
      <c r="G747" s="1356"/>
      <c r="H747" s="1356"/>
      <c r="I747" s="1360"/>
      <c r="J747" s="1360"/>
      <c r="K747" s="1361"/>
      <c r="L747" s="1361"/>
      <c r="M747" s="1358"/>
      <c r="N747" s="1358"/>
      <c r="O747" s="1358"/>
      <c r="P747" s="1358"/>
      <c r="Q747" s="1356"/>
      <c r="R747" s="1356"/>
      <c r="U747" s="1358"/>
      <c r="V747" s="1356"/>
      <c r="W747" s="1356"/>
      <c r="X747" s="1356"/>
      <c r="Y747" s="1356"/>
      <c r="Z747" s="1356"/>
      <c r="AA747" s="1356"/>
      <c r="AB747" s="1356"/>
      <c r="AC747" s="13"/>
      <c r="AD747" s="1356"/>
      <c r="AE747" s="1356"/>
      <c r="AF747" s="1356"/>
    </row>
    <row r="748" spans="1:32" x14ac:dyDescent="0.2">
      <c r="A748" s="1356"/>
      <c r="B748" s="1357"/>
      <c r="C748" s="1356"/>
      <c r="D748" s="1358"/>
      <c r="E748" s="1358"/>
      <c r="F748" s="1356"/>
      <c r="G748" s="1356"/>
      <c r="H748" s="1356"/>
      <c r="I748" s="1360"/>
      <c r="J748" s="1360"/>
      <c r="K748" s="1361"/>
      <c r="L748" s="1361"/>
      <c r="M748" s="1358"/>
      <c r="N748" s="1358"/>
      <c r="O748" s="1358"/>
      <c r="P748" s="1358"/>
      <c r="Q748" s="1356"/>
      <c r="R748" s="1356"/>
      <c r="U748" s="1358"/>
      <c r="V748" s="1356"/>
      <c r="W748" s="1356"/>
      <c r="X748" s="1356"/>
      <c r="Y748" s="1356"/>
      <c r="Z748" s="1356"/>
      <c r="AA748" s="1356"/>
      <c r="AB748" s="1356"/>
      <c r="AC748" s="13"/>
      <c r="AD748" s="1356"/>
      <c r="AE748" s="1356"/>
      <c r="AF748" s="1356"/>
    </row>
    <row r="749" spans="1:32" x14ac:dyDescent="0.2">
      <c r="A749" s="1356"/>
      <c r="B749" s="1357"/>
      <c r="C749" s="1356"/>
      <c r="D749" s="1358"/>
      <c r="E749" s="1358"/>
      <c r="F749" s="1356"/>
      <c r="G749" s="1356"/>
      <c r="H749" s="1356"/>
      <c r="I749" s="1360"/>
      <c r="J749" s="1360"/>
      <c r="K749" s="1361"/>
      <c r="L749" s="1361"/>
      <c r="M749" s="1358"/>
      <c r="N749" s="1358"/>
      <c r="O749" s="1358"/>
      <c r="P749" s="1358"/>
      <c r="Q749" s="1356"/>
      <c r="R749" s="1356"/>
      <c r="U749" s="1358"/>
      <c r="V749" s="1356"/>
      <c r="W749" s="1356"/>
      <c r="X749" s="1356"/>
      <c r="Y749" s="1356"/>
      <c r="Z749" s="1356"/>
      <c r="AA749" s="1356"/>
      <c r="AB749" s="1356"/>
      <c r="AC749" s="13"/>
      <c r="AD749" s="1356"/>
      <c r="AE749" s="1356"/>
      <c r="AF749" s="1356"/>
    </row>
    <row r="750" spans="1:32" x14ac:dyDescent="0.2">
      <c r="A750" s="1356"/>
      <c r="B750" s="1357"/>
      <c r="C750" s="1356"/>
      <c r="D750" s="1358"/>
      <c r="E750" s="1358"/>
      <c r="F750" s="1356"/>
      <c r="G750" s="1356"/>
      <c r="H750" s="1356"/>
      <c r="I750" s="1360"/>
      <c r="J750" s="1360"/>
      <c r="K750" s="1361"/>
      <c r="L750" s="1361"/>
      <c r="M750" s="1358"/>
      <c r="N750" s="1358"/>
      <c r="O750" s="1358"/>
      <c r="P750" s="1358"/>
      <c r="Q750" s="1356"/>
      <c r="R750" s="1356"/>
      <c r="U750" s="1358"/>
      <c r="V750" s="1356"/>
      <c r="W750" s="1356"/>
      <c r="X750" s="1356"/>
      <c r="Y750" s="1356"/>
      <c r="Z750" s="1356"/>
      <c r="AA750" s="1356"/>
      <c r="AB750" s="1356"/>
      <c r="AC750" s="13"/>
      <c r="AD750" s="1356"/>
      <c r="AE750" s="1356"/>
      <c r="AF750" s="1356"/>
    </row>
    <row r="751" spans="1:32" x14ac:dyDescent="0.2">
      <c r="A751" s="1356"/>
      <c r="B751" s="1357"/>
      <c r="C751" s="1356"/>
      <c r="D751" s="1358"/>
      <c r="E751" s="1358"/>
      <c r="F751" s="1356"/>
      <c r="G751" s="1356"/>
      <c r="H751" s="1356"/>
      <c r="I751" s="1360"/>
      <c r="J751" s="1360"/>
      <c r="K751" s="1361"/>
      <c r="L751" s="1361"/>
      <c r="M751" s="1358"/>
      <c r="N751" s="1358"/>
      <c r="O751" s="1358"/>
      <c r="P751" s="1358"/>
      <c r="Q751" s="1356"/>
      <c r="R751" s="1356"/>
      <c r="U751" s="1358"/>
      <c r="V751" s="1356"/>
      <c r="W751" s="1356"/>
      <c r="X751" s="1356"/>
      <c r="Y751" s="1356"/>
      <c r="Z751" s="1356"/>
      <c r="AA751" s="1356"/>
      <c r="AB751" s="1356"/>
      <c r="AC751" s="13"/>
      <c r="AD751" s="1356"/>
      <c r="AE751" s="1356"/>
      <c r="AF751" s="1356"/>
    </row>
    <row r="752" spans="1:32" x14ac:dyDescent="0.2">
      <c r="A752" s="1356"/>
      <c r="B752" s="1357"/>
      <c r="C752" s="1356"/>
      <c r="D752" s="1358"/>
      <c r="E752" s="1358"/>
      <c r="F752" s="1356"/>
      <c r="G752" s="1356"/>
      <c r="H752" s="1356"/>
      <c r="I752" s="1360"/>
      <c r="J752" s="1360"/>
      <c r="K752" s="1361"/>
      <c r="L752" s="1361"/>
      <c r="M752" s="1358"/>
      <c r="N752" s="1358"/>
      <c r="O752" s="1358"/>
      <c r="P752" s="1358"/>
      <c r="Q752" s="1356"/>
      <c r="R752" s="1356"/>
      <c r="U752" s="1358"/>
      <c r="V752" s="1356"/>
      <c r="W752" s="1356"/>
      <c r="X752" s="1356"/>
      <c r="Y752" s="1356"/>
      <c r="Z752" s="1356"/>
      <c r="AA752" s="1356"/>
      <c r="AB752" s="1356"/>
      <c r="AC752" s="13"/>
      <c r="AD752" s="1356"/>
      <c r="AE752" s="1356"/>
      <c r="AF752" s="1356"/>
    </row>
    <row r="753" spans="1:32" x14ac:dyDescent="0.2">
      <c r="A753" s="1356"/>
      <c r="B753" s="1357"/>
      <c r="C753" s="1356"/>
      <c r="D753" s="1358"/>
      <c r="E753" s="1358"/>
      <c r="F753" s="1356"/>
      <c r="G753" s="1356"/>
      <c r="H753" s="1356"/>
      <c r="I753" s="1360"/>
      <c r="J753" s="1360"/>
      <c r="K753" s="1361"/>
      <c r="L753" s="1361"/>
      <c r="M753" s="1358"/>
      <c r="N753" s="1358"/>
      <c r="O753" s="1358"/>
      <c r="P753" s="1358"/>
      <c r="Q753" s="1356"/>
      <c r="R753" s="1356"/>
      <c r="U753" s="1358"/>
      <c r="V753" s="1356"/>
      <c r="W753" s="1356"/>
      <c r="X753" s="1356"/>
      <c r="Y753" s="1356"/>
      <c r="Z753" s="1356"/>
      <c r="AA753" s="1356"/>
      <c r="AB753" s="1356"/>
      <c r="AC753" s="13"/>
      <c r="AD753" s="1356"/>
      <c r="AE753" s="1356"/>
      <c r="AF753" s="1356"/>
    </row>
    <row r="754" spans="1:32" x14ac:dyDescent="0.2">
      <c r="A754" s="1356"/>
      <c r="B754" s="1357"/>
      <c r="C754" s="1356"/>
      <c r="D754" s="1358"/>
      <c r="E754" s="1358"/>
      <c r="F754" s="1356"/>
      <c r="G754" s="1356"/>
      <c r="H754" s="1356"/>
      <c r="I754" s="1360"/>
      <c r="J754" s="1360"/>
      <c r="K754" s="1361"/>
      <c r="L754" s="1361"/>
      <c r="M754" s="1358"/>
      <c r="N754" s="1358"/>
      <c r="O754" s="1358"/>
      <c r="P754" s="1358"/>
      <c r="Q754" s="1356"/>
      <c r="R754" s="1356"/>
      <c r="U754" s="1358"/>
      <c r="V754" s="1356"/>
      <c r="W754" s="1356"/>
      <c r="X754" s="1356"/>
      <c r="Y754" s="1356"/>
      <c r="Z754" s="1356"/>
      <c r="AA754" s="1356"/>
      <c r="AB754" s="1356"/>
      <c r="AC754" s="13"/>
      <c r="AD754" s="1356"/>
      <c r="AE754" s="1356"/>
      <c r="AF754" s="1356"/>
    </row>
    <row r="755" spans="1:32" x14ac:dyDescent="0.2">
      <c r="A755" s="1356"/>
      <c r="B755" s="1357"/>
      <c r="C755" s="1356"/>
      <c r="D755" s="1358"/>
      <c r="E755" s="1358"/>
      <c r="F755" s="1356"/>
      <c r="G755" s="1356"/>
      <c r="H755" s="1356"/>
      <c r="I755" s="1360"/>
      <c r="J755" s="1360"/>
      <c r="K755" s="1361"/>
      <c r="L755" s="1361"/>
      <c r="M755" s="1358"/>
      <c r="N755" s="1358"/>
      <c r="O755" s="1358"/>
      <c r="P755" s="1358"/>
      <c r="Q755" s="1356"/>
      <c r="R755" s="1356"/>
      <c r="U755" s="1358"/>
      <c r="V755" s="1356"/>
      <c r="W755" s="1356"/>
      <c r="X755" s="1356"/>
      <c r="Y755" s="1356"/>
      <c r="Z755" s="1356"/>
      <c r="AA755" s="1356"/>
      <c r="AB755" s="1356"/>
      <c r="AC755" s="13"/>
      <c r="AD755" s="1356"/>
      <c r="AE755" s="1356"/>
      <c r="AF755" s="1356"/>
    </row>
    <row r="756" spans="1:32" x14ac:dyDescent="0.2">
      <c r="A756" s="1356"/>
      <c r="B756" s="1357"/>
      <c r="C756" s="1356"/>
      <c r="D756" s="1358"/>
      <c r="E756" s="1358"/>
      <c r="F756" s="1356"/>
      <c r="G756" s="1356"/>
      <c r="H756" s="1356"/>
      <c r="I756" s="1360"/>
      <c r="J756" s="1360"/>
      <c r="K756" s="1361"/>
      <c r="L756" s="1361"/>
      <c r="M756" s="1358"/>
      <c r="N756" s="1358"/>
      <c r="O756" s="1358"/>
      <c r="P756" s="1358"/>
      <c r="Q756" s="1356"/>
      <c r="R756" s="1356"/>
      <c r="U756" s="1358"/>
      <c r="V756" s="1356"/>
      <c r="W756" s="1356"/>
      <c r="X756" s="1356"/>
      <c r="Y756" s="1356"/>
      <c r="Z756" s="1356"/>
      <c r="AA756" s="1356"/>
      <c r="AB756" s="1356"/>
      <c r="AC756" s="13"/>
      <c r="AD756" s="1356"/>
      <c r="AE756" s="1356"/>
      <c r="AF756" s="1356"/>
    </row>
    <row r="757" spans="1:32" x14ac:dyDescent="0.2">
      <c r="A757" s="1356"/>
      <c r="B757" s="1357"/>
      <c r="C757" s="1356"/>
      <c r="D757" s="1358"/>
      <c r="E757" s="1358"/>
      <c r="F757" s="1356"/>
      <c r="G757" s="1356"/>
      <c r="H757" s="1356"/>
      <c r="I757" s="1360"/>
      <c r="J757" s="1360"/>
      <c r="K757" s="1361"/>
      <c r="L757" s="1361"/>
      <c r="M757" s="1358"/>
      <c r="N757" s="1358"/>
      <c r="O757" s="1358"/>
      <c r="P757" s="1358"/>
      <c r="Q757" s="1356"/>
      <c r="R757" s="1356"/>
      <c r="U757" s="1358"/>
      <c r="V757" s="1356"/>
      <c r="W757" s="1356"/>
      <c r="X757" s="1356"/>
      <c r="Y757" s="1356"/>
      <c r="Z757" s="1356"/>
      <c r="AA757" s="1356"/>
      <c r="AB757" s="1356"/>
      <c r="AC757" s="13"/>
      <c r="AD757" s="1356"/>
      <c r="AE757" s="1356"/>
      <c r="AF757" s="1356"/>
    </row>
    <row r="758" spans="1:32" x14ac:dyDescent="0.2">
      <c r="A758" s="1356"/>
      <c r="B758" s="1357"/>
      <c r="C758" s="1356"/>
      <c r="D758" s="1358"/>
      <c r="E758" s="1358"/>
      <c r="F758" s="1356"/>
      <c r="G758" s="1356"/>
      <c r="H758" s="1356"/>
      <c r="I758" s="1360"/>
      <c r="J758" s="1360"/>
      <c r="K758" s="1361"/>
      <c r="L758" s="1361"/>
      <c r="M758" s="1358"/>
      <c r="N758" s="1358"/>
      <c r="O758" s="1358"/>
      <c r="P758" s="1358"/>
      <c r="Q758" s="1356"/>
      <c r="R758" s="1356"/>
      <c r="U758" s="1358"/>
      <c r="V758" s="1356"/>
      <c r="W758" s="1356"/>
      <c r="X758" s="1356"/>
      <c r="Y758" s="1356"/>
      <c r="Z758" s="1356"/>
      <c r="AA758" s="1356"/>
      <c r="AB758" s="1356"/>
      <c r="AC758" s="13"/>
      <c r="AD758" s="1356"/>
      <c r="AE758" s="1356"/>
      <c r="AF758" s="1356"/>
    </row>
    <row r="759" spans="1:32" x14ac:dyDescent="0.2">
      <c r="A759" s="1356"/>
      <c r="B759" s="1357"/>
      <c r="C759" s="1356"/>
      <c r="D759" s="1358"/>
      <c r="E759" s="1358"/>
      <c r="F759" s="1356"/>
      <c r="G759" s="1356"/>
      <c r="H759" s="1356"/>
      <c r="I759" s="1360"/>
      <c r="J759" s="1360"/>
      <c r="K759" s="1361"/>
      <c r="L759" s="1361"/>
      <c r="M759" s="1358"/>
      <c r="N759" s="1358"/>
      <c r="O759" s="1358"/>
      <c r="P759" s="1358"/>
      <c r="Q759" s="1356"/>
      <c r="R759" s="1356"/>
      <c r="U759" s="1358"/>
      <c r="V759" s="1356"/>
      <c r="W759" s="1356"/>
      <c r="X759" s="1356"/>
      <c r="Y759" s="1356"/>
      <c r="Z759" s="1356"/>
      <c r="AA759" s="1356"/>
      <c r="AB759" s="1356"/>
      <c r="AC759" s="13"/>
      <c r="AD759" s="1356"/>
      <c r="AE759" s="1356"/>
      <c r="AF759" s="1356"/>
    </row>
    <row r="760" spans="1:32" x14ac:dyDescent="0.2">
      <c r="A760" s="1356"/>
      <c r="B760" s="1357"/>
      <c r="C760" s="1356"/>
      <c r="D760" s="1358"/>
      <c r="E760" s="1358"/>
      <c r="F760" s="1356"/>
      <c r="G760" s="1356"/>
      <c r="H760" s="1356"/>
      <c r="I760" s="1360"/>
      <c r="J760" s="1360"/>
      <c r="K760" s="1361"/>
      <c r="L760" s="1361"/>
      <c r="M760" s="1358"/>
      <c r="N760" s="1358"/>
      <c r="O760" s="1358"/>
      <c r="P760" s="1358"/>
      <c r="Q760" s="1356"/>
      <c r="R760" s="1356"/>
      <c r="U760" s="1358"/>
      <c r="V760" s="1356"/>
      <c r="W760" s="1356"/>
      <c r="X760" s="1356"/>
      <c r="Y760" s="1356"/>
      <c r="Z760" s="1356"/>
      <c r="AA760" s="1356"/>
      <c r="AB760" s="1356"/>
      <c r="AC760" s="13"/>
      <c r="AD760" s="1356"/>
      <c r="AE760" s="1356"/>
      <c r="AF760" s="1356"/>
    </row>
    <row r="761" spans="1:32" x14ac:dyDescent="0.2">
      <c r="A761" s="1356"/>
      <c r="B761" s="1357"/>
      <c r="C761" s="1356"/>
      <c r="D761" s="1358"/>
      <c r="E761" s="1358"/>
      <c r="F761" s="1356"/>
      <c r="G761" s="1356"/>
      <c r="H761" s="1356"/>
      <c r="I761" s="1360"/>
      <c r="J761" s="1360"/>
      <c r="K761" s="1361"/>
      <c r="L761" s="1361"/>
      <c r="M761" s="1358"/>
      <c r="N761" s="1358"/>
      <c r="O761" s="1358"/>
      <c r="P761" s="1358"/>
      <c r="Q761" s="1356"/>
      <c r="R761" s="1356"/>
      <c r="U761" s="1358"/>
      <c r="V761" s="1356"/>
      <c r="W761" s="1356"/>
      <c r="X761" s="1356"/>
      <c r="Y761" s="1356"/>
      <c r="Z761" s="1356"/>
      <c r="AA761" s="1356"/>
      <c r="AB761" s="1356"/>
      <c r="AC761" s="13"/>
      <c r="AD761" s="1356"/>
      <c r="AE761" s="1356"/>
      <c r="AF761" s="1356"/>
    </row>
    <row r="762" spans="1:32" x14ac:dyDescent="0.2">
      <c r="A762" s="1356"/>
      <c r="B762" s="1357"/>
      <c r="C762" s="1356"/>
      <c r="D762" s="1358"/>
      <c r="E762" s="1358"/>
      <c r="F762" s="1356"/>
      <c r="G762" s="1356"/>
      <c r="H762" s="1356"/>
      <c r="I762" s="1360"/>
      <c r="J762" s="1360"/>
      <c r="K762" s="1361"/>
      <c r="L762" s="1361"/>
      <c r="M762" s="1358"/>
      <c r="N762" s="1358"/>
      <c r="O762" s="1358"/>
      <c r="P762" s="1358"/>
      <c r="Q762" s="1356"/>
      <c r="R762" s="1356"/>
      <c r="U762" s="1358"/>
      <c r="V762" s="1356"/>
      <c r="W762" s="1356"/>
      <c r="X762" s="1356"/>
      <c r="Y762" s="1356"/>
      <c r="Z762" s="1356"/>
      <c r="AA762" s="1356"/>
      <c r="AB762" s="1356"/>
      <c r="AC762" s="13"/>
      <c r="AD762" s="1356"/>
      <c r="AE762" s="1356"/>
      <c r="AF762" s="1356"/>
    </row>
    <row r="763" spans="1:32" x14ac:dyDescent="0.2">
      <c r="A763" s="1356"/>
      <c r="B763" s="1357"/>
      <c r="C763" s="1356"/>
      <c r="D763" s="1358"/>
      <c r="E763" s="1358"/>
      <c r="F763" s="1356"/>
      <c r="G763" s="1356"/>
      <c r="H763" s="1356"/>
      <c r="I763" s="1360"/>
      <c r="J763" s="1360"/>
      <c r="K763" s="1361"/>
      <c r="L763" s="1361"/>
      <c r="M763" s="1358"/>
      <c r="N763" s="1358"/>
      <c r="O763" s="1358"/>
      <c r="P763" s="1358"/>
      <c r="Q763" s="1356"/>
      <c r="R763" s="1356"/>
      <c r="U763" s="1358"/>
      <c r="V763" s="1356"/>
      <c r="W763" s="1356"/>
      <c r="X763" s="1356"/>
      <c r="Y763" s="1356"/>
      <c r="Z763" s="1356"/>
      <c r="AA763" s="1356"/>
      <c r="AB763" s="1356"/>
      <c r="AC763" s="13"/>
      <c r="AD763" s="1356"/>
      <c r="AE763" s="1356"/>
      <c r="AF763" s="1356"/>
    </row>
    <row r="764" spans="1:32" x14ac:dyDescent="0.2">
      <c r="A764" s="1356"/>
      <c r="B764" s="1357"/>
      <c r="C764" s="1356"/>
      <c r="D764" s="1358"/>
      <c r="E764" s="1358"/>
      <c r="F764" s="1356"/>
      <c r="G764" s="1356"/>
      <c r="H764" s="1356"/>
      <c r="I764" s="1360"/>
      <c r="J764" s="1360"/>
      <c r="K764" s="1361"/>
      <c r="L764" s="1361"/>
      <c r="M764" s="1358"/>
      <c r="N764" s="1358"/>
      <c r="O764" s="1358"/>
      <c r="P764" s="1358"/>
      <c r="Q764" s="1356"/>
      <c r="R764" s="1356"/>
      <c r="U764" s="1358"/>
      <c r="V764" s="1356"/>
      <c r="W764" s="1356"/>
      <c r="X764" s="1356"/>
      <c r="Y764" s="1356"/>
      <c r="Z764" s="1356"/>
      <c r="AA764" s="1356"/>
      <c r="AB764" s="1356"/>
      <c r="AC764" s="13"/>
      <c r="AD764" s="1356"/>
      <c r="AE764" s="1356"/>
      <c r="AF764" s="1356"/>
    </row>
    <row r="765" spans="1:32" x14ac:dyDescent="0.2">
      <c r="A765" s="1356"/>
      <c r="B765" s="1357"/>
      <c r="C765" s="1356"/>
      <c r="D765" s="1358"/>
      <c r="E765" s="1358"/>
      <c r="F765" s="1356"/>
      <c r="G765" s="1356"/>
      <c r="H765" s="1356"/>
      <c r="I765" s="1360"/>
      <c r="J765" s="1360"/>
      <c r="K765" s="1361"/>
      <c r="L765" s="1361"/>
      <c r="M765" s="1358"/>
      <c r="N765" s="1358"/>
      <c r="O765" s="1358"/>
      <c r="P765" s="1358"/>
      <c r="Q765" s="1356"/>
      <c r="R765" s="1356"/>
      <c r="U765" s="1358"/>
      <c r="V765" s="1356"/>
      <c r="W765" s="1356"/>
      <c r="X765" s="1356"/>
      <c r="Y765" s="1356"/>
      <c r="Z765" s="1356"/>
      <c r="AA765" s="1356"/>
      <c r="AB765" s="1356"/>
      <c r="AC765" s="13"/>
      <c r="AD765" s="1356"/>
      <c r="AE765" s="1356"/>
      <c r="AF765" s="1356"/>
    </row>
    <row r="766" spans="1:32" x14ac:dyDescent="0.2">
      <c r="A766" s="1356"/>
      <c r="B766" s="1357"/>
      <c r="C766" s="1356"/>
      <c r="D766" s="1358"/>
      <c r="E766" s="1358"/>
      <c r="F766" s="1356"/>
      <c r="G766" s="1356"/>
      <c r="H766" s="1356"/>
      <c r="I766" s="1360"/>
      <c r="J766" s="1360"/>
      <c r="K766" s="1361"/>
      <c r="L766" s="1361"/>
      <c r="M766" s="1358"/>
      <c r="N766" s="1358"/>
      <c r="O766" s="1358"/>
      <c r="P766" s="1358"/>
      <c r="Q766" s="1356"/>
      <c r="R766" s="1356"/>
      <c r="U766" s="1358"/>
      <c r="V766" s="1356"/>
      <c r="W766" s="1356"/>
      <c r="X766" s="1356"/>
      <c r="Y766" s="1356"/>
      <c r="Z766" s="1356"/>
      <c r="AA766" s="1356"/>
      <c r="AB766" s="1356"/>
      <c r="AC766" s="13"/>
      <c r="AD766" s="1356"/>
      <c r="AE766" s="1356"/>
      <c r="AF766" s="1356"/>
    </row>
    <row r="767" spans="1:32" x14ac:dyDescent="0.2">
      <c r="A767" s="1356"/>
      <c r="B767" s="1357"/>
      <c r="C767" s="1356"/>
      <c r="D767" s="1358"/>
      <c r="E767" s="1358"/>
      <c r="F767" s="1356"/>
      <c r="G767" s="1356"/>
      <c r="H767" s="1356"/>
      <c r="I767" s="1360"/>
      <c r="J767" s="1360"/>
      <c r="K767" s="1361"/>
      <c r="L767" s="1361"/>
      <c r="M767" s="1358"/>
      <c r="N767" s="1358"/>
      <c r="O767" s="1358"/>
      <c r="P767" s="1358"/>
      <c r="Q767" s="1356"/>
      <c r="R767" s="1356"/>
      <c r="U767" s="1358"/>
      <c r="V767" s="1356"/>
      <c r="W767" s="1356"/>
      <c r="X767" s="1356"/>
      <c r="Y767" s="1356"/>
      <c r="Z767" s="1356"/>
      <c r="AA767" s="1356"/>
      <c r="AB767" s="1356"/>
      <c r="AC767" s="13"/>
      <c r="AD767" s="1356"/>
      <c r="AE767" s="1356"/>
      <c r="AF767" s="1356"/>
    </row>
    <row r="768" spans="1:32" x14ac:dyDescent="0.2">
      <c r="A768" s="1356"/>
      <c r="B768" s="1357"/>
      <c r="C768" s="1356"/>
      <c r="D768" s="1358"/>
      <c r="E768" s="1358"/>
      <c r="F768" s="1356"/>
      <c r="G768" s="1356"/>
      <c r="H768" s="1356"/>
      <c r="I768" s="1360"/>
      <c r="J768" s="1360"/>
      <c r="K768" s="1361"/>
      <c r="L768" s="1361"/>
      <c r="M768" s="1358"/>
      <c r="N768" s="1358"/>
      <c r="O768" s="1358"/>
      <c r="P768" s="1358"/>
      <c r="Q768" s="1356"/>
      <c r="R768" s="1356"/>
      <c r="U768" s="1358"/>
      <c r="V768" s="1356"/>
      <c r="W768" s="1356"/>
      <c r="X768" s="1356"/>
      <c r="Y768" s="1356"/>
      <c r="Z768" s="1356"/>
      <c r="AA768" s="1356"/>
      <c r="AB768" s="1356"/>
      <c r="AC768" s="13"/>
      <c r="AD768" s="1356"/>
      <c r="AE768" s="1356"/>
      <c r="AF768" s="1356"/>
    </row>
    <row r="769" spans="1:32" x14ac:dyDescent="0.2">
      <c r="A769" s="1356"/>
      <c r="B769" s="1357"/>
      <c r="C769" s="1356"/>
      <c r="D769" s="1358"/>
      <c r="E769" s="1358"/>
      <c r="F769" s="1356"/>
      <c r="G769" s="1356"/>
      <c r="H769" s="1356"/>
      <c r="I769" s="1360"/>
      <c r="J769" s="1360"/>
      <c r="K769" s="1361"/>
      <c r="L769" s="1361"/>
      <c r="M769" s="1358"/>
      <c r="N769" s="1358"/>
      <c r="O769" s="1358"/>
      <c r="P769" s="1358"/>
      <c r="Q769" s="1356"/>
      <c r="R769" s="1356"/>
      <c r="U769" s="1358"/>
      <c r="V769" s="1356"/>
      <c r="W769" s="1356"/>
      <c r="X769" s="1356"/>
      <c r="Y769" s="1356"/>
      <c r="Z769" s="1356"/>
      <c r="AA769" s="1356"/>
      <c r="AB769" s="1356"/>
      <c r="AC769" s="13"/>
      <c r="AD769" s="1356"/>
      <c r="AE769" s="1356"/>
      <c r="AF769" s="1356"/>
    </row>
    <row r="770" spans="1:32" x14ac:dyDescent="0.2">
      <c r="A770" s="1356"/>
      <c r="B770" s="1357"/>
      <c r="C770" s="1356"/>
      <c r="D770" s="1358"/>
      <c r="E770" s="1358"/>
      <c r="F770" s="1356"/>
      <c r="G770" s="1356"/>
      <c r="H770" s="1356"/>
      <c r="I770" s="1360"/>
      <c r="J770" s="1360"/>
      <c r="K770" s="1361"/>
      <c r="L770" s="1361"/>
      <c r="M770" s="1358"/>
      <c r="N770" s="1358"/>
      <c r="O770" s="1358"/>
      <c r="P770" s="1358"/>
      <c r="Q770" s="1356"/>
      <c r="R770" s="1356"/>
      <c r="U770" s="1358"/>
      <c r="V770" s="1356"/>
      <c r="W770" s="1356"/>
      <c r="X770" s="1356"/>
      <c r="Y770" s="1356"/>
      <c r="Z770" s="1356"/>
      <c r="AA770" s="1356"/>
      <c r="AB770" s="1356"/>
      <c r="AC770" s="13"/>
      <c r="AD770" s="1356"/>
      <c r="AE770" s="1356"/>
      <c r="AF770" s="1356"/>
    </row>
    <row r="771" spans="1:32" x14ac:dyDescent="0.2">
      <c r="A771" s="1356"/>
      <c r="B771" s="1357"/>
      <c r="C771" s="1356"/>
      <c r="D771" s="1358"/>
      <c r="E771" s="1358"/>
      <c r="F771" s="1356"/>
      <c r="G771" s="1356"/>
      <c r="H771" s="1356"/>
      <c r="I771" s="1360"/>
      <c r="J771" s="1360"/>
      <c r="K771" s="1361"/>
      <c r="L771" s="1361"/>
      <c r="M771" s="1358"/>
      <c r="N771" s="1358"/>
      <c r="O771" s="1358"/>
      <c r="P771" s="1358"/>
      <c r="Q771" s="1356"/>
      <c r="R771" s="1356"/>
      <c r="U771" s="1358"/>
      <c r="V771" s="1356"/>
      <c r="W771" s="1356"/>
      <c r="X771" s="1356"/>
      <c r="Y771" s="1356"/>
      <c r="Z771" s="1356"/>
      <c r="AA771" s="1356"/>
      <c r="AB771" s="1356"/>
      <c r="AC771" s="13"/>
      <c r="AD771" s="1356"/>
      <c r="AE771" s="1356"/>
      <c r="AF771" s="1356"/>
    </row>
    <row r="772" spans="1:32" x14ac:dyDescent="0.2">
      <c r="A772" s="1356"/>
      <c r="B772" s="1357"/>
      <c r="C772" s="1356"/>
      <c r="D772" s="1358"/>
      <c r="E772" s="1358"/>
      <c r="F772" s="1356"/>
      <c r="G772" s="1356"/>
      <c r="H772" s="1356"/>
      <c r="I772" s="1360"/>
      <c r="J772" s="1360"/>
      <c r="K772" s="1361"/>
      <c r="L772" s="1361"/>
      <c r="M772" s="1358"/>
      <c r="N772" s="1358"/>
      <c r="O772" s="1358"/>
      <c r="P772" s="1358"/>
      <c r="Q772" s="1356"/>
      <c r="R772" s="1356"/>
      <c r="U772" s="1358"/>
      <c r="V772" s="1356"/>
      <c r="W772" s="1356"/>
      <c r="X772" s="1356"/>
      <c r="Y772" s="1356"/>
      <c r="Z772" s="1356"/>
      <c r="AA772" s="1356"/>
      <c r="AB772" s="1356"/>
      <c r="AC772" s="13"/>
      <c r="AD772" s="1356"/>
      <c r="AE772" s="1356"/>
      <c r="AF772" s="1356"/>
    </row>
    <row r="773" spans="1:32" x14ac:dyDescent="0.2">
      <c r="A773" s="1356"/>
      <c r="B773" s="1357"/>
      <c r="C773" s="1356"/>
      <c r="D773" s="1358"/>
      <c r="E773" s="1358"/>
      <c r="F773" s="1356"/>
      <c r="G773" s="1356"/>
      <c r="H773" s="1356"/>
      <c r="I773" s="1360"/>
      <c r="J773" s="1360"/>
      <c r="K773" s="1361"/>
      <c r="L773" s="1361"/>
      <c r="M773" s="1358"/>
      <c r="N773" s="1358"/>
      <c r="O773" s="1358"/>
      <c r="P773" s="1358"/>
      <c r="Q773" s="1356"/>
      <c r="R773" s="1356"/>
      <c r="U773" s="1358"/>
      <c r="V773" s="1356"/>
      <c r="W773" s="1356"/>
      <c r="X773" s="1356"/>
      <c r="Y773" s="1356"/>
      <c r="Z773" s="1356"/>
      <c r="AA773" s="1356"/>
      <c r="AB773" s="1356"/>
      <c r="AC773" s="13"/>
      <c r="AD773" s="1356"/>
      <c r="AE773" s="1356"/>
      <c r="AF773" s="1356"/>
    </row>
    <row r="774" spans="1:32" x14ac:dyDescent="0.2">
      <c r="A774" s="1356"/>
      <c r="B774" s="1357"/>
      <c r="C774" s="1356"/>
      <c r="D774" s="1358"/>
      <c r="E774" s="1358"/>
      <c r="F774" s="1356"/>
      <c r="G774" s="1356"/>
      <c r="H774" s="1356"/>
      <c r="I774" s="1360"/>
      <c r="J774" s="1360"/>
      <c r="K774" s="1361"/>
      <c r="L774" s="1361"/>
      <c r="M774" s="1358"/>
      <c r="N774" s="1358"/>
      <c r="O774" s="1358"/>
      <c r="P774" s="1358"/>
      <c r="Q774" s="1356"/>
      <c r="R774" s="1356"/>
      <c r="U774" s="1358"/>
      <c r="V774" s="1356"/>
      <c r="W774" s="1356"/>
      <c r="X774" s="1356"/>
      <c r="Y774" s="1356"/>
      <c r="Z774" s="1356"/>
      <c r="AA774" s="1356"/>
      <c r="AB774" s="1356"/>
      <c r="AC774" s="13"/>
      <c r="AD774" s="1356"/>
      <c r="AE774" s="1356"/>
      <c r="AF774" s="1356"/>
    </row>
    <row r="775" spans="1:32" x14ac:dyDescent="0.2">
      <c r="A775" s="1356"/>
      <c r="B775" s="1357"/>
      <c r="C775" s="1356"/>
      <c r="D775" s="1358"/>
      <c r="E775" s="1358"/>
      <c r="F775" s="1356"/>
      <c r="G775" s="1356"/>
      <c r="H775" s="1356"/>
      <c r="I775" s="1360"/>
      <c r="J775" s="1360"/>
      <c r="K775" s="1361"/>
      <c r="L775" s="1361"/>
      <c r="M775" s="1358"/>
      <c r="N775" s="1358"/>
      <c r="O775" s="1358"/>
      <c r="P775" s="1358"/>
      <c r="Q775" s="1356"/>
      <c r="R775" s="1356"/>
      <c r="U775" s="1358"/>
      <c r="V775" s="1356"/>
      <c r="W775" s="1356"/>
      <c r="X775" s="1356"/>
      <c r="Y775" s="1356"/>
      <c r="Z775" s="1356"/>
      <c r="AA775" s="1356"/>
      <c r="AB775" s="1356"/>
      <c r="AC775" s="13"/>
      <c r="AD775" s="1356"/>
      <c r="AE775" s="1356"/>
      <c r="AF775" s="1356"/>
    </row>
    <row r="776" spans="1:32" x14ac:dyDescent="0.2">
      <c r="A776" s="1356"/>
      <c r="B776" s="1357"/>
      <c r="C776" s="1356"/>
      <c r="D776" s="1358"/>
      <c r="E776" s="1358"/>
      <c r="F776" s="1356"/>
      <c r="G776" s="1356"/>
      <c r="H776" s="1356"/>
      <c r="I776" s="1360"/>
      <c r="J776" s="1360"/>
      <c r="K776" s="1361"/>
      <c r="L776" s="1361"/>
      <c r="M776" s="1358"/>
      <c r="N776" s="1358"/>
      <c r="O776" s="1358"/>
      <c r="P776" s="1358"/>
      <c r="Q776" s="1356"/>
      <c r="R776" s="1356"/>
      <c r="U776" s="1358"/>
      <c r="V776" s="1356"/>
      <c r="W776" s="1356"/>
      <c r="X776" s="1356"/>
      <c r="Y776" s="1356"/>
      <c r="Z776" s="1356"/>
      <c r="AA776" s="1356"/>
      <c r="AB776" s="1356"/>
      <c r="AC776" s="13"/>
      <c r="AD776" s="1356"/>
      <c r="AE776" s="1356"/>
      <c r="AF776" s="1356"/>
    </row>
    <row r="777" spans="1:32" x14ac:dyDescent="0.2">
      <c r="A777" s="1356"/>
      <c r="B777" s="1357"/>
      <c r="C777" s="1356"/>
      <c r="D777" s="1358"/>
      <c r="E777" s="1358"/>
      <c r="F777" s="1356"/>
      <c r="G777" s="1356"/>
      <c r="H777" s="1356"/>
      <c r="I777" s="1360"/>
      <c r="J777" s="1360"/>
      <c r="K777" s="1361"/>
      <c r="L777" s="1361"/>
      <c r="M777" s="1358"/>
      <c r="N777" s="1358"/>
      <c r="O777" s="1358"/>
      <c r="P777" s="1358"/>
      <c r="Q777" s="1356"/>
      <c r="R777" s="1356"/>
      <c r="U777" s="1358"/>
      <c r="V777" s="1356"/>
      <c r="W777" s="1356"/>
      <c r="X777" s="1356"/>
      <c r="Y777" s="1356"/>
      <c r="Z777" s="1356"/>
      <c r="AA777" s="1356"/>
      <c r="AB777" s="1356"/>
      <c r="AC777" s="13"/>
      <c r="AD777" s="1356"/>
      <c r="AE777" s="1356"/>
      <c r="AF777" s="1356"/>
    </row>
    <row r="778" spans="1:32" x14ac:dyDescent="0.2">
      <c r="A778" s="1356"/>
      <c r="B778" s="1357"/>
      <c r="C778" s="1356"/>
      <c r="D778" s="1358"/>
      <c r="E778" s="1358"/>
      <c r="F778" s="1356"/>
      <c r="G778" s="1356"/>
      <c r="H778" s="1356"/>
      <c r="I778" s="1360"/>
      <c r="J778" s="1360"/>
      <c r="K778" s="1361"/>
      <c r="L778" s="1361"/>
      <c r="M778" s="1358"/>
      <c r="N778" s="1358"/>
      <c r="O778" s="1358"/>
      <c r="P778" s="1358"/>
      <c r="Q778" s="1356"/>
      <c r="R778" s="1356"/>
      <c r="U778" s="1358"/>
      <c r="V778" s="1356"/>
      <c r="W778" s="1356"/>
      <c r="X778" s="1356"/>
      <c r="Y778" s="1356"/>
      <c r="Z778" s="1356"/>
      <c r="AA778" s="1356"/>
      <c r="AB778" s="1356"/>
      <c r="AC778" s="13"/>
      <c r="AD778" s="1356"/>
      <c r="AE778" s="1356"/>
      <c r="AF778" s="1356"/>
    </row>
    <row r="779" spans="1:32" x14ac:dyDescent="0.2">
      <c r="A779" s="1356"/>
      <c r="B779" s="1357"/>
      <c r="C779" s="1356"/>
      <c r="D779" s="1358"/>
      <c r="E779" s="1358"/>
      <c r="F779" s="1356"/>
      <c r="G779" s="1356"/>
      <c r="H779" s="1356"/>
      <c r="I779" s="1360"/>
      <c r="J779" s="1360"/>
      <c r="K779" s="1361"/>
      <c r="L779" s="1361"/>
      <c r="M779" s="1358"/>
      <c r="N779" s="1358"/>
      <c r="O779" s="1358"/>
      <c r="P779" s="1358"/>
      <c r="Q779" s="1356"/>
      <c r="R779" s="1356"/>
      <c r="U779" s="1358"/>
      <c r="V779" s="1356"/>
      <c r="W779" s="1356"/>
      <c r="X779" s="1356"/>
      <c r="Y779" s="1356"/>
      <c r="Z779" s="1356"/>
      <c r="AA779" s="1356"/>
      <c r="AB779" s="1356"/>
      <c r="AC779" s="13"/>
      <c r="AD779" s="1356"/>
      <c r="AE779" s="1356"/>
      <c r="AF779" s="1356"/>
    </row>
    <row r="780" spans="1:32" x14ac:dyDescent="0.2">
      <c r="A780" s="1356"/>
      <c r="B780" s="1357"/>
      <c r="C780" s="1356"/>
      <c r="D780" s="1358"/>
      <c r="E780" s="1358"/>
      <c r="F780" s="1356"/>
      <c r="G780" s="1356"/>
      <c r="H780" s="1356"/>
      <c r="I780" s="1360"/>
      <c r="J780" s="1360"/>
      <c r="K780" s="1361"/>
      <c r="L780" s="1361"/>
      <c r="M780" s="1358"/>
      <c r="N780" s="1358"/>
      <c r="O780" s="1358"/>
      <c r="P780" s="1358"/>
      <c r="Q780" s="1356"/>
      <c r="R780" s="1356"/>
      <c r="U780" s="1358"/>
      <c r="V780" s="1356"/>
      <c r="W780" s="1356"/>
      <c r="X780" s="1356"/>
      <c r="Y780" s="1356"/>
      <c r="Z780" s="1356"/>
      <c r="AA780" s="1356"/>
      <c r="AB780" s="1356"/>
      <c r="AC780" s="13"/>
      <c r="AD780" s="1356"/>
      <c r="AE780" s="1356"/>
      <c r="AF780" s="1356"/>
    </row>
    <row r="781" spans="1:32" x14ac:dyDescent="0.2">
      <c r="A781" s="1356"/>
      <c r="B781" s="1357"/>
      <c r="C781" s="1356"/>
      <c r="D781" s="1358"/>
      <c r="E781" s="1358"/>
      <c r="F781" s="1356"/>
      <c r="G781" s="1356"/>
      <c r="H781" s="1356"/>
      <c r="I781" s="1360"/>
      <c r="J781" s="1360"/>
      <c r="K781" s="1361"/>
      <c r="L781" s="1361"/>
      <c r="M781" s="1358"/>
      <c r="N781" s="1358"/>
      <c r="O781" s="1358"/>
      <c r="P781" s="1358"/>
      <c r="Q781" s="1356"/>
      <c r="R781" s="1356"/>
      <c r="U781" s="1358"/>
      <c r="V781" s="1356"/>
      <c r="W781" s="1356"/>
      <c r="X781" s="1356"/>
      <c r="Y781" s="1356"/>
      <c r="Z781" s="1356"/>
      <c r="AA781" s="1356"/>
      <c r="AB781" s="1356"/>
      <c r="AC781" s="13"/>
      <c r="AD781" s="1356"/>
      <c r="AE781" s="1356"/>
      <c r="AF781" s="1356"/>
    </row>
    <row r="782" spans="1:32" x14ac:dyDescent="0.2">
      <c r="A782" s="1356"/>
      <c r="B782" s="1357"/>
      <c r="C782" s="1356"/>
      <c r="D782" s="1358"/>
      <c r="E782" s="1358"/>
      <c r="F782" s="1356"/>
      <c r="G782" s="1356"/>
      <c r="H782" s="1356"/>
      <c r="I782" s="1360"/>
      <c r="J782" s="1360"/>
      <c r="K782" s="1361"/>
      <c r="L782" s="1361"/>
      <c r="M782" s="1358"/>
      <c r="N782" s="1358"/>
      <c r="O782" s="1358"/>
      <c r="P782" s="1358"/>
      <c r="Q782" s="1356"/>
      <c r="R782" s="1356"/>
      <c r="U782" s="1358"/>
      <c r="V782" s="1356"/>
      <c r="W782" s="1356"/>
      <c r="X782" s="1356"/>
      <c r="Y782" s="1356"/>
      <c r="Z782" s="1356"/>
      <c r="AA782" s="1356"/>
      <c r="AB782" s="1356"/>
      <c r="AC782" s="13"/>
      <c r="AD782" s="1356"/>
      <c r="AE782" s="1356"/>
      <c r="AF782" s="1356"/>
    </row>
    <row r="783" spans="1:32" x14ac:dyDescent="0.2">
      <c r="A783" s="1356"/>
      <c r="B783" s="1357"/>
      <c r="C783" s="1356"/>
      <c r="D783" s="1358"/>
      <c r="E783" s="1358"/>
      <c r="F783" s="1356"/>
      <c r="G783" s="1356"/>
      <c r="H783" s="1356"/>
      <c r="I783" s="1360"/>
      <c r="J783" s="1360"/>
      <c r="K783" s="1361"/>
      <c r="L783" s="1361"/>
      <c r="M783" s="1358"/>
      <c r="N783" s="1358"/>
      <c r="O783" s="1358"/>
      <c r="P783" s="1358"/>
      <c r="Q783" s="1356"/>
      <c r="R783" s="1356"/>
      <c r="U783" s="1358"/>
      <c r="V783" s="1356"/>
      <c r="W783" s="1356"/>
      <c r="X783" s="1356"/>
      <c r="Y783" s="1356"/>
      <c r="Z783" s="1356"/>
      <c r="AA783" s="1356"/>
      <c r="AB783" s="1356"/>
      <c r="AC783" s="13"/>
      <c r="AD783" s="1356"/>
      <c r="AE783" s="1356"/>
      <c r="AF783" s="1356"/>
    </row>
    <row r="784" spans="1:32" x14ac:dyDescent="0.2">
      <c r="A784" s="1356"/>
      <c r="B784" s="1357"/>
      <c r="C784" s="1356"/>
      <c r="D784" s="1358"/>
      <c r="E784" s="1358"/>
      <c r="F784" s="1356"/>
      <c r="G784" s="1356"/>
      <c r="H784" s="1356"/>
      <c r="I784" s="1360"/>
      <c r="J784" s="1360"/>
      <c r="K784" s="1361"/>
      <c r="L784" s="1361"/>
      <c r="M784" s="1358"/>
      <c r="N784" s="1358"/>
      <c r="O784" s="1358"/>
      <c r="P784" s="1358"/>
      <c r="Q784" s="1356"/>
      <c r="R784" s="1356"/>
      <c r="U784" s="1358"/>
      <c r="V784" s="1356"/>
      <c r="W784" s="1356"/>
      <c r="X784" s="1356"/>
      <c r="Y784" s="1356"/>
      <c r="Z784" s="1356"/>
      <c r="AA784" s="1356"/>
      <c r="AB784" s="1356"/>
      <c r="AC784" s="13"/>
      <c r="AD784" s="1356"/>
      <c r="AE784" s="1356"/>
      <c r="AF784" s="1356"/>
    </row>
    <row r="785" spans="1:32" x14ac:dyDescent="0.2">
      <c r="A785" s="1356"/>
      <c r="B785" s="1357"/>
      <c r="C785" s="1356"/>
      <c r="D785" s="1358"/>
      <c r="E785" s="1358"/>
      <c r="F785" s="1356"/>
      <c r="G785" s="1356"/>
      <c r="H785" s="1356"/>
      <c r="I785" s="1360"/>
      <c r="J785" s="1360"/>
      <c r="K785" s="1361"/>
      <c r="L785" s="1361"/>
      <c r="M785" s="1358"/>
      <c r="N785" s="1358"/>
      <c r="O785" s="1358"/>
      <c r="P785" s="1358"/>
      <c r="Q785" s="1356"/>
      <c r="R785" s="1356"/>
      <c r="U785" s="1358"/>
      <c r="V785" s="1356"/>
      <c r="W785" s="1356"/>
      <c r="X785" s="1356"/>
      <c r="Y785" s="1356"/>
      <c r="Z785" s="1356"/>
      <c r="AA785" s="1356"/>
      <c r="AB785" s="1356"/>
      <c r="AC785" s="13"/>
      <c r="AD785" s="1356"/>
      <c r="AE785" s="1356"/>
      <c r="AF785" s="1356"/>
    </row>
    <row r="786" spans="1:32" x14ac:dyDescent="0.2">
      <c r="A786" s="1356"/>
      <c r="B786" s="1357"/>
      <c r="C786" s="1356"/>
      <c r="D786" s="1358"/>
      <c r="E786" s="1358"/>
      <c r="F786" s="1356"/>
      <c r="G786" s="1356"/>
      <c r="H786" s="1356"/>
      <c r="I786" s="1360"/>
      <c r="J786" s="1360"/>
      <c r="K786" s="1361"/>
      <c r="L786" s="1361"/>
      <c r="M786" s="1358"/>
      <c r="N786" s="1358"/>
      <c r="O786" s="1358"/>
      <c r="P786" s="1358"/>
      <c r="Q786" s="1356"/>
      <c r="R786" s="1356"/>
      <c r="U786" s="1358"/>
      <c r="V786" s="1356"/>
      <c r="W786" s="1356"/>
      <c r="X786" s="1356"/>
      <c r="Y786" s="1356"/>
      <c r="Z786" s="1356"/>
      <c r="AA786" s="1356"/>
      <c r="AB786" s="1356"/>
      <c r="AC786" s="13"/>
      <c r="AD786" s="1356"/>
      <c r="AE786" s="1356"/>
      <c r="AF786" s="1356"/>
    </row>
    <row r="787" spans="1:32" x14ac:dyDescent="0.2">
      <c r="A787" s="1356"/>
      <c r="B787" s="1357"/>
      <c r="C787" s="1356"/>
      <c r="D787" s="1358"/>
      <c r="E787" s="1358"/>
      <c r="F787" s="1356"/>
      <c r="G787" s="1356"/>
      <c r="H787" s="1356"/>
      <c r="I787" s="1360"/>
      <c r="J787" s="1360"/>
      <c r="K787" s="1361"/>
      <c r="L787" s="1361"/>
      <c r="M787" s="1358"/>
      <c r="N787" s="1358"/>
      <c r="O787" s="1358"/>
      <c r="P787" s="1358"/>
      <c r="Q787" s="1356"/>
      <c r="R787" s="1356"/>
      <c r="U787" s="1358"/>
      <c r="V787" s="1356"/>
      <c r="W787" s="1356"/>
      <c r="X787" s="1356"/>
      <c r="Y787" s="1356"/>
      <c r="Z787" s="1356"/>
      <c r="AA787" s="1356"/>
      <c r="AB787" s="1356"/>
      <c r="AC787" s="13"/>
      <c r="AD787" s="1356"/>
      <c r="AE787" s="1356"/>
      <c r="AF787" s="1356"/>
    </row>
    <row r="788" spans="1:32" x14ac:dyDescent="0.2">
      <c r="A788" s="1356"/>
      <c r="B788" s="1357"/>
      <c r="C788" s="1356"/>
      <c r="D788" s="1358"/>
      <c r="E788" s="1358"/>
      <c r="F788" s="1356"/>
      <c r="G788" s="1356"/>
      <c r="H788" s="1356"/>
      <c r="I788" s="1360"/>
      <c r="J788" s="1360"/>
      <c r="K788" s="1361"/>
      <c r="L788" s="1361"/>
      <c r="M788" s="1358"/>
      <c r="N788" s="1358"/>
      <c r="O788" s="1358"/>
      <c r="P788" s="1358"/>
      <c r="Q788" s="1356"/>
      <c r="R788" s="1356"/>
      <c r="U788" s="1358"/>
      <c r="V788" s="1356"/>
      <c r="W788" s="1356"/>
      <c r="X788" s="1356"/>
      <c r="Y788" s="1356"/>
      <c r="Z788" s="1356"/>
      <c r="AA788" s="1356"/>
      <c r="AB788" s="1356"/>
      <c r="AC788" s="13"/>
      <c r="AD788" s="1356"/>
      <c r="AE788" s="1356"/>
      <c r="AF788" s="1356"/>
    </row>
    <row r="789" spans="1:32" x14ac:dyDescent="0.2">
      <c r="A789" s="1356"/>
      <c r="B789" s="1357"/>
      <c r="C789" s="1356"/>
      <c r="D789" s="1358"/>
      <c r="E789" s="1358"/>
      <c r="F789" s="1356"/>
      <c r="G789" s="1356"/>
      <c r="H789" s="1356"/>
      <c r="I789" s="1360"/>
      <c r="J789" s="1360"/>
      <c r="K789" s="1361"/>
      <c r="L789" s="1361"/>
      <c r="M789" s="1358"/>
      <c r="N789" s="1358"/>
      <c r="O789" s="1358"/>
      <c r="P789" s="1358"/>
      <c r="Q789" s="1356"/>
      <c r="R789" s="1356"/>
      <c r="U789" s="1358"/>
      <c r="V789" s="1356"/>
      <c r="W789" s="1356"/>
      <c r="X789" s="1356"/>
      <c r="Y789" s="1356"/>
      <c r="Z789" s="1356"/>
      <c r="AA789" s="1356"/>
      <c r="AB789" s="1356"/>
      <c r="AC789" s="13"/>
      <c r="AD789" s="1356"/>
      <c r="AE789" s="1356"/>
      <c r="AF789" s="1356"/>
    </row>
    <row r="790" spans="1:32" x14ac:dyDescent="0.2">
      <c r="A790" s="1356"/>
      <c r="B790" s="1357"/>
      <c r="C790" s="1356"/>
      <c r="D790" s="1358"/>
      <c r="E790" s="1358"/>
      <c r="F790" s="1356"/>
      <c r="G790" s="1356"/>
      <c r="H790" s="1356"/>
      <c r="I790" s="1360"/>
      <c r="J790" s="1360"/>
      <c r="K790" s="1361"/>
      <c r="L790" s="1361"/>
      <c r="M790" s="1358"/>
      <c r="N790" s="1358"/>
      <c r="O790" s="1358"/>
      <c r="P790" s="1358"/>
      <c r="Q790" s="1356"/>
      <c r="R790" s="1356"/>
      <c r="U790" s="1358"/>
      <c r="V790" s="1356"/>
      <c r="W790" s="1356"/>
      <c r="X790" s="1356"/>
      <c r="Y790" s="1356"/>
      <c r="Z790" s="1356"/>
      <c r="AA790" s="1356"/>
      <c r="AB790" s="1356"/>
      <c r="AC790" s="13"/>
      <c r="AD790" s="1356"/>
      <c r="AE790" s="1356"/>
      <c r="AF790" s="1356"/>
    </row>
    <row r="791" spans="1:32" x14ac:dyDescent="0.2">
      <c r="A791" s="1356"/>
      <c r="B791" s="1357"/>
      <c r="C791" s="1356"/>
      <c r="D791" s="1358"/>
      <c r="E791" s="1358"/>
      <c r="F791" s="1356"/>
      <c r="G791" s="1356"/>
      <c r="H791" s="1356"/>
      <c r="I791" s="1360"/>
      <c r="J791" s="1360"/>
      <c r="K791" s="1361"/>
      <c r="L791" s="1361"/>
      <c r="M791" s="1358"/>
      <c r="N791" s="1358"/>
      <c r="O791" s="1358"/>
      <c r="P791" s="1358"/>
      <c r="Q791" s="1356"/>
      <c r="R791" s="1356"/>
      <c r="U791" s="1358"/>
      <c r="V791" s="1356"/>
      <c r="W791" s="1356"/>
      <c r="X791" s="1356"/>
      <c r="Y791" s="1356"/>
      <c r="Z791" s="1356"/>
      <c r="AA791" s="1356"/>
      <c r="AB791" s="1356"/>
      <c r="AC791" s="13"/>
      <c r="AD791" s="1356"/>
      <c r="AE791" s="1356"/>
      <c r="AF791" s="1356"/>
    </row>
    <row r="792" spans="1:32" x14ac:dyDescent="0.2">
      <c r="A792" s="1356"/>
      <c r="B792" s="1357"/>
      <c r="C792" s="1356"/>
      <c r="D792" s="1358"/>
      <c r="E792" s="1358"/>
      <c r="F792" s="1356"/>
      <c r="G792" s="1356"/>
      <c r="H792" s="1356"/>
      <c r="I792" s="1360"/>
      <c r="J792" s="1360"/>
      <c r="K792" s="1361"/>
      <c r="L792" s="1361"/>
      <c r="M792" s="1358"/>
      <c r="N792" s="1358"/>
      <c r="O792" s="1358"/>
      <c r="P792" s="1358"/>
      <c r="Q792" s="1356"/>
      <c r="R792" s="1356"/>
      <c r="U792" s="1358"/>
      <c r="V792" s="1356"/>
      <c r="W792" s="1356"/>
      <c r="X792" s="1356"/>
      <c r="Y792" s="1356"/>
      <c r="Z792" s="1356"/>
      <c r="AA792" s="1356"/>
      <c r="AB792" s="1356"/>
      <c r="AC792" s="13"/>
      <c r="AD792" s="1356"/>
      <c r="AE792" s="1356"/>
      <c r="AF792" s="1356"/>
    </row>
    <row r="793" spans="1:32" x14ac:dyDescent="0.2">
      <c r="A793" s="1356"/>
      <c r="B793" s="1357"/>
      <c r="C793" s="1356"/>
      <c r="D793" s="1358"/>
      <c r="E793" s="1358"/>
      <c r="F793" s="1356"/>
      <c r="G793" s="1356"/>
      <c r="H793" s="1356"/>
      <c r="I793" s="1360"/>
      <c r="J793" s="1360"/>
      <c r="K793" s="1361"/>
      <c r="L793" s="1361"/>
      <c r="M793" s="1358"/>
      <c r="N793" s="1358"/>
      <c r="O793" s="1358"/>
      <c r="P793" s="1358"/>
      <c r="Q793" s="1356"/>
      <c r="R793" s="1356"/>
      <c r="U793" s="1358"/>
      <c r="V793" s="1356"/>
      <c r="W793" s="1356"/>
      <c r="X793" s="1356"/>
      <c r="Y793" s="1356"/>
      <c r="Z793" s="1356"/>
      <c r="AA793" s="1356"/>
      <c r="AB793" s="1356"/>
      <c r="AC793" s="13"/>
      <c r="AD793" s="1356"/>
      <c r="AE793" s="1356"/>
      <c r="AF793" s="1356"/>
    </row>
    <row r="794" spans="1:32" x14ac:dyDescent="0.2">
      <c r="A794" s="1356"/>
      <c r="B794" s="1357"/>
      <c r="C794" s="1356"/>
      <c r="D794" s="1358"/>
      <c r="E794" s="1358"/>
      <c r="F794" s="1356"/>
      <c r="G794" s="1356"/>
      <c r="H794" s="1356"/>
      <c r="I794" s="1360"/>
      <c r="J794" s="1360"/>
      <c r="K794" s="1361"/>
      <c r="L794" s="1361"/>
      <c r="M794" s="1358"/>
      <c r="N794" s="1358"/>
      <c r="O794" s="1358"/>
      <c r="P794" s="1358"/>
      <c r="Q794" s="1356"/>
      <c r="R794" s="1356"/>
      <c r="U794" s="1358"/>
      <c r="V794" s="1356"/>
      <c r="W794" s="1356"/>
      <c r="X794" s="1356"/>
      <c r="Y794" s="1356"/>
      <c r="Z794" s="1356"/>
      <c r="AA794" s="1356"/>
      <c r="AB794" s="1356"/>
      <c r="AC794" s="13"/>
      <c r="AD794" s="1356"/>
      <c r="AE794" s="1356"/>
      <c r="AF794" s="1356"/>
    </row>
    <row r="795" spans="1:32" x14ac:dyDescent="0.2">
      <c r="A795" s="1356"/>
      <c r="B795" s="1357"/>
      <c r="C795" s="1356"/>
      <c r="D795" s="1358"/>
      <c r="E795" s="1358"/>
      <c r="F795" s="1356"/>
      <c r="G795" s="1356"/>
      <c r="H795" s="1356"/>
      <c r="I795" s="1360"/>
      <c r="J795" s="1360"/>
      <c r="K795" s="1361"/>
      <c r="L795" s="1361"/>
      <c r="M795" s="1358"/>
      <c r="N795" s="1358"/>
      <c r="O795" s="1358"/>
      <c r="P795" s="1358"/>
      <c r="Q795" s="1356"/>
      <c r="R795" s="1356"/>
      <c r="U795" s="1358"/>
      <c r="V795" s="1356"/>
      <c r="W795" s="1356"/>
      <c r="X795" s="1356"/>
      <c r="Y795" s="1356"/>
      <c r="Z795" s="1356"/>
      <c r="AA795" s="1356"/>
      <c r="AB795" s="1356"/>
      <c r="AC795" s="13"/>
      <c r="AD795" s="1356"/>
      <c r="AE795" s="1356"/>
      <c r="AF795" s="1356"/>
    </row>
    <row r="796" spans="1:32" x14ac:dyDescent="0.2">
      <c r="A796" s="1356"/>
      <c r="B796" s="1357"/>
      <c r="C796" s="1356"/>
      <c r="D796" s="1358"/>
      <c r="E796" s="1358"/>
      <c r="F796" s="1356"/>
      <c r="G796" s="1356"/>
      <c r="H796" s="1356"/>
      <c r="I796" s="1360"/>
      <c r="J796" s="1360"/>
      <c r="K796" s="1361"/>
      <c r="L796" s="1361"/>
      <c r="M796" s="1358"/>
      <c r="N796" s="1358"/>
      <c r="O796" s="1358"/>
      <c r="P796" s="1358"/>
      <c r="Q796" s="1356"/>
      <c r="R796" s="1356"/>
      <c r="U796" s="1358"/>
      <c r="V796" s="1356"/>
      <c r="W796" s="1356"/>
      <c r="X796" s="1356"/>
      <c r="Y796" s="1356"/>
      <c r="Z796" s="1356"/>
      <c r="AA796" s="1356"/>
      <c r="AB796" s="1356"/>
      <c r="AC796" s="13"/>
      <c r="AD796" s="1356"/>
      <c r="AE796" s="1356"/>
      <c r="AF796" s="1356"/>
    </row>
    <row r="797" spans="1:32" x14ac:dyDescent="0.2">
      <c r="A797" s="1356"/>
      <c r="B797" s="1357"/>
      <c r="C797" s="1356"/>
      <c r="D797" s="1358"/>
      <c r="E797" s="1358"/>
      <c r="F797" s="1356"/>
      <c r="G797" s="1356"/>
      <c r="H797" s="1356"/>
      <c r="I797" s="1360"/>
      <c r="J797" s="1360"/>
      <c r="K797" s="1361"/>
      <c r="L797" s="1361"/>
      <c r="M797" s="1358"/>
      <c r="N797" s="1358"/>
      <c r="O797" s="1358"/>
      <c r="P797" s="1358"/>
      <c r="Q797" s="1356"/>
      <c r="R797" s="1356"/>
      <c r="U797" s="1358"/>
      <c r="V797" s="1356"/>
      <c r="W797" s="1356"/>
      <c r="X797" s="1356"/>
      <c r="Y797" s="1356"/>
      <c r="Z797" s="1356"/>
      <c r="AA797" s="1356"/>
      <c r="AB797" s="1356"/>
      <c r="AC797" s="13"/>
      <c r="AD797" s="1356"/>
      <c r="AE797" s="1356"/>
      <c r="AF797" s="1356"/>
    </row>
    <row r="798" spans="1:32" x14ac:dyDescent="0.2">
      <c r="A798" s="1356"/>
      <c r="B798" s="1357"/>
      <c r="C798" s="1356"/>
      <c r="D798" s="1358"/>
      <c r="E798" s="1358"/>
      <c r="F798" s="1356"/>
      <c r="G798" s="1356"/>
      <c r="H798" s="1356"/>
      <c r="I798" s="1360"/>
      <c r="J798" s="1360"/>
      <c r="K798" s="1361"/>
      <c r="L798" s="1361"/>
      <c r="M798" s="1358"/>
      <c r="N798" s="1358"/>
      <c r="O798" s="1358"/>
      <c r="P798" s="1358"/>
      <c r="Q798" s="1356"/>
      <c r="R798" s="1356"/>
      <c r="U798" s="1358"/>
      <c r="V798" s="1356"/>
      <c r="W798" s="1356"/>
      <c r="X798" s="1356"/>
      <c r="Y798" s="1356"/>
      <c r="Z798" s="1356"/>
      <c r="AA798" s="1356"/>
      <c r="AB798" s="1356"/>
      <c r="AC798" s="13"/>
      <c r="AD798" s="1356"/>
      <c r="AE798" s="1356"/>
      <c r="AF798" s="1356"/>
    </row>
    <row r="799" spans="1:32" x14ac:dyDescent="0.2">
      <c r="A799" s="1356"/>
      <c r="B799" s="1357"/>
      <c r="C799" s="1356"/>
      <c r="D799" s="1358"/>
      <c r="E799" s="1358"/>
      <c r="F799" s="1356"/>
      <c r="G799" s="1356"/>
      <c r="H799" s="1356"/>
      <c r="I799" s="1360"/>
      <c r="J799" s="1360"/>
      <c r="K799" s="1361"/>
      <c r="L799" s="1361"/>
      <c r="M799" s="1358"/>
      <c r="N799" s="1358"/>
      <c r="O799" s="1358"/>
      <c r="P799" s="1358"/>
      <c r="Q799" s="1356"/>
      <c r="R799" s="1356"/>
      <c r="U799" s="1358"/>
      <c r="V799" s="1356"/>
      <c r="W799" s="1356"/>
      <c r="X799" s="1356"/>
      <c r="Y799" s="1356"/>
      <c r="Z799" s="1356"/>
      <c r="AA799" s="1356"/>
      <c r="AB799" s="1356"/>
      <c r="AC799" s="13"/>
      <c r="AD799" s="1356"/>
      <c r="AE799" s="1356"/>
      <c r="AF799" s="1356"/>
    </row>
    <row r="800" spans="1:32" x14ac:dyDescent="0.2">
      <c r="A800" s="1356"/>
      <c r="B800" s="1357"/>
      <c r="C800" s="1356"/>
      <c r="D800" s="1358"/>
      <c r="E800" s="1358"/>
      <c r="F800" s="1356"/>
      <c r="G800" s="1356"/>
      <c r="H800" s="1356"/>
      <c r="I800" s="1360"/>
      <c r="J800" s="1360"/>
      <c r="K800" s="1361"/>
      <c r="L800" s="1361"/>
      <c r="M800" s="1358"/>
      <c r="N800" s="1358"/>
      <c r="O800" s="1358"/>
      <c r="P800" s="1358"/>
      <c r="Q800" s="1356"/>
      <c r="R800" s="1356"/>
      <c r="U800" s="1358"/>
      <c r="V800" s="1356"/>
      <c r="W800" s="1356"/>
      <c r="X800" s="1356"/>
      <c r="Y800" s="1356"/>
      <c r="Z800" s="1356"/>
      <c r="AA800" s="1356"/>
      <c r="AB800" s="1356"/>
      <c r="AC800" s="13"/>
      <c r="AD800" s="1356"/>
      <c r="AE800" s="1356"/>
      <c r="AF800" s="1356"/>
    </row>
    <row r="801" spans="1:32" x14ac:dyDescent="0.2">
      <c r="A801" s="1356"/>
      <c r="B801" s="1357"/>
      <c r="C801" s="1356"/>
      <c r="D801" s="1358"/>
      <c r="E801" s="1358"/>
      <c r="F801" s="1356"/>
      <c r="G801" s="1356"/>
      <c r="H801" s="1356"/>
      <c r="I801" s="1360"/>
      <c r="J801" s="1360"/>
      <c r="K801" s="1361"/>
      <c r="L801" s="1361"/>
      <c r="M801" s="1358"/>
      <c r="N801" s="1358"/>
      <c r="O801" s="1358"/>
      <c r="P801" s="1358"/>
      <c r="Q801" s="1356"/>
      <c r="R801" s="1356"/>
      <c r="U801" s="1358"/>
      <c r="V801" s="1356"/>
      <c r="W801" s="1356"/>
      <c r="X801" s="1356"/>
      <c r="Y801" s="1356"/>
      <c r="Z801" s="1356"/>
      <c r="AA801" s="1356"/>
      <c r="AB801" s="1356"/>
      <c r="AC801" s="13"/>
      <c r="AD801" s="1356"/>
      <c r="AE801" s="1356"/>
      <c r="AF801" s="1356"/>
    </row>
    <row r="802" spans="1:32" x14ac:dyDescent="0.2">
      <c r="A802" s="1356"/>
      <c r="B802" s="1357"/>
      <c r="C802" s="1356"/>
      <c r="D802" s="1358"/>
      <c r="E802" s="1358"/>
      <c r="F802" s="1356"/>
      <c r="G802" s="1356"/>
      <c r="H802" s="1356"/>
      <c r="I802" s="1360"/>
      <c r="J802" s="1360"/>
      <c r="K802" s="1361"/>
      <c r="L802" s="1361"/>
      <c r="M802" s="1358"/>
      <c r="N802" s="1358"/>
      <c r="O802" s="1358"/>
      <c r="P802" s="1358"/>
      <c r="Q802" s="1356"/>
      <c r="R802" s="1356"/>
      <c r="U802" s="1358"/>
      <c r="V802" s="1356"/>
      <c r="W802" s="1356"/>
      <c r="X802" s="1356"/>
      <c r="Y802" s="1356"/>
      <c r="Z802" s="1356"/>
      <c r="AA802" s="1356"/>
      <c r="AB802" s="1356"/>
      <c r="AC802" s="13"/>
      <c r="AD802" s="1356"/>
      <c r="AE802" s="1356"/>
      <c r="AF802" s="1356"/>
    </row>
    <row r="803" spans="1:32" x14ac:dyDescent="0.2">
      <c r="A803" s="1356"/>
      <c r="B803" s="1357"/>
      <c r="C803" s="1356"/>
      <c r="D803" s="1358"/>
      <c r="E803" s="1358"/>
      <c r="F803" s="1356"/>
      <c r="G803" s="1356"/>
      <c r="H803" s="1356"/>
      <c r="I803" s="1360"/>
      <c r="J803" s="1360"/>
      <c r="K803" s="1361"/>
      <c r="L803" s="1361"/>
      <c r="M803" s="1358"/>
      <c r="N803" s="1358"/>
      <c r="O803" s="1358"/>
      <c r="P803" s="1358"/>
      <c r="Q803" s="1356"/>
      <c r="R803" s="1356"/>
      <c r="U803" s="1358"/>
      <c r="V803" s="1356"/>
      <c r="W803" s="1356"/>
      <c r="X803" s="1356"/>
      <c r="Y803" s="1356"/>
      <c r="Z803" s="1356"/>
      <c r="AA803" s="1356"/>
      <c r="AB803" s="1356"/>
      <c r="AC803" s="13"/>
      <c r="AD803" s="1356"/>
      <c r="AE803" s="1356"/>
      <c r="AF803" s="1356"/>
    </row>
    <row r="804" spans="1:32" x14ac:dyDescent="0.2">
      <c r="A804" s="1356"/>
      <c r="B804" s="1357"/>
      <c r="C804" s="1356"/>
      <c r="D804" s="1358"/>
      <c r="E804" s="1358"/>
      <c r="F804" s="1356"/>
      <c r="G804" s="1356"/>
      <c r="H804" s="1356"/>
      <c r="I804" s="1360"/>
      <c r="J804" s="1360"/>
      <c r="K804" s="1361"/>
      <c r="L804" s="1361"/>
      <c r="M804" s="1358"/>
      <c r="N804" s="1358"/>
      <c r="O804" s="1358"/>
      <c r="P804" s="1358"/>
      <c r="Q804" s="1356"/>
      <c r="R804" s="1356"/>
      <c r="U804" s="1358"/>
      <c r="V804" s="1356"/>
      <c r="W804" s="1356"/>
      <c r="X804" s="1356"/>
      <c r="Y804" s="1356"/>
      <c r="Z804" s="1356"/>
      <c r="AA804" s="1356"/>
      <c r="AB804" s="1356"/>
      <c r="AC804" s="13"/>
      <c r="AD804" s="1356"/>
      <c r="AE804" s="1356"/>
      <c r="AF804" s="1356"/>
    </row>
    <row r="805" spans="1:32" x14ac:dyDescent="0.2">
      <c r="A805" s="1356"/>
      <c r="B805" s="1357"/>
      <c r="C805" s="1356"/>
      <c r="D805" s="1358"/>
      <c r="E805" s="1358"/>
      <c r="F805" s="1356"/>
      <c r="G805" s="1356"/>
      <c r="H805" s="1356"/>
      <c r="I805" s="1360"/>
      <c r="J805" s="1360"/>
      <c r="K805" s="1361"/>
      <c r="L805" s="1361"/>
      <c r="M805" s="1358"/>
      <c r="N805" s="1358"/>
      <c r="O805" s="1358"/>
      <c r="P805" s="1358"/>
      <c r="Q805" s="1356"/>
      <c r="R805" s="1356"/>
      <c r="U805" s="1358"/>
      <c r="V805" s="1356"/>
      <c r="W805" s="1356"/>
      <c r="X805" s="1356"/>
      <c r="Y805" s="1356"/>
      <c r="Z805" s="1356"/>
      <c r="AA805" s="1356"/>
      <c r="AB805" s="1356"/>
      <c r="AC805" s="13"/>
      <c r="AD805" s="1356"/>
      <c r="AE805" s="1356"/>
      <c r="AF805" s="1356"/>
    </row>
    <row r="806" spans="1:32" x14ac:dyDescent="0.2">
      <c r="A806" s="1356"/>
      <c r="B806" s="1357"/>
      <c r="C806" s="1356"/>
      <c r="D806" s="1358"/>
      <c r="E806" s="1358"/>
      <c r="F806" s="1356"/>
      <c r="G806" s="1356"/>
      <c r="H806" s="1356"/>
      <c r="I806" s="1360"/>
      <c r="J806" s="1360"/>
      <c r="K806" s="1361"/>
      <c r="L806" s="1361"/>
      <c r="M806" s="1358"/>
      <c r="N806" s="1358"/>
      <c r="O806" s="1358"/>
      <c r="P806" s="1358"/>
      <c r="Q806" s="1356"/>
      <c r="R806" s="1356"/>
      <c r="U806" s="1358"/>
      <c r="V806" s="1356"/>
      <c r="W806" s="1356"/>
      <c r="X806" s="1356"/>
      <c r="Y806" s="1356"/>
      <c r="Z806" s="1356"/>
      <c r="AA806" s="1356"/>
      <c r="AB806" s="1356"/>
      <c r="AC806" s="13"/>
      <c r="AD806" s="1356"/>
      <c r="AE806" s="1356"/>
      <c r="AF806" s="1356"/>
    </row>
    <row r="807" spans="1:32" x14ac:dyDescent="0.2">
      <c r="A807" s="1356"/>
      <c r="B807" s="1357"/>
      <c r="C807" s="1356"/>
      <c r="D807" s="1358"/>
      <c r="E807" s="1358"/>
      <c r="F807" s="1356"/>
      <c r="G807" s="1356"/>
      <c r="H807" s="1356"/>
      <c r="I807" s="1360"/>
      <c r="J807" s="1360"/>
      <c r="K807" s="1361"/>
      <c r="L807" s="1361"/>
      <c r="M807" s="1358"/>
      <c r="N807" s="1358"/>
      <c r="O807" s="1358"/>
      <c r="P807" s="1358"/>
      <c r="Q807" s="1356"/>
      <c r="R807" s="1356"/>
      <c r="U807" s="1358"/>
      <c r="V807" s="1356"/>
      <c r="W807" s="1356"/>
      <c r="X807" s="1356"/>
      <c r="Y807" s="1356"/>
      <c r="Z807" s="1356"/>
      <c r="AA807" s="1356"/>
      <c r="AB807" s="1356"/>
      <c r="AC807" s="13"/>
      <c r="AD807" s="1356"/>
      <c r="AE807" s="1356"/>
      <c r="AF807" s="1356"/>
    </row>
    <row r="808" spans="1:32" x14ac:dyDescent="0.2">
      <c r="A808" s="1356"/>
      <c r="B808" s="1357"/>
      <c r="C808" s="1356"/>
      <c r="D808" s="1358"/>
      <c r="E808" s="1358"/>
      <c r="F808" s="1356"/>
      <c r="G808" s="1356"/>
      <c r="H808" s="1356"/>
      <c r="I808" s="1360"/>
      <c r="J808" s="1360"/>
      <c r="K808" s="1361"/>
      <c r="L808" s="1361"/>
      <c r="M808" s="1358"/>
      <c r="N808" s="1358"/>
      <c r="O808" s="1358"/>
      <c r="P808" s="1358"/>
      <c r="Q808" s="1356"/>
      <c r="R808" s="1356"/>
      <c r="U808" s="1358"/>
      <c r="V808" s="1356"/>
      <c r="W808" s="1356"/>
      <c r="X808" s="1356"/>
      <c r="Y808" s="1356"/>
      <c r="Z808" s="1356"/>
      <c r="AA808" s="1356"/>
      <c r="AB808" s="1356"/>
      <c r="AC808" s="13"/>
      <c r="AD808" s="1356"/>
      <c r="AE808" s="1356"/>
      <c r="AF808" s="1356"/>
    </row>
    <row r="809" spans="1:32" x14ac:dyDescent="0.2">
      <c r="A809" s="1356"/>
      <c r="B809" s="1357"/>
      <c r="C809" s="1356"/>
      <c r="D809" s="1358"/>
      <c r="E809" s="1358"/>
      <c r="F809" s="1356"/>
      <c r="G809" s="1356"/>
      <c r="H809" s="1356"/>
      <c r="I809" s="1360"/>
      <c r="J809" s="1360"/>
      <c r="K809" s="1361"/>
      <c r="L809" s="1361"/>
      <c r="M809" s="1358"/>
      <c r="N809" s="1358"/>
      <c r="O809" s="1358"/>
      <c r="P809" s="1358"/>
      <c r="Q809" s="1356"/>
      <c r="R809" s="1356"/>
      <c r="U809" s="1358"/>
      <c r="V809" s="1356"/>
      <c r="W809" s="1356"/>
      <c r="X809" s="1356"/>
      <c r="Y809" s="1356"/>
      <c r="Z809" s="1356"/>
      <c r="AA809" s="1356"/>
      <c r="AB809" s="1356"/>
      <c r="AC809" s="13"/>
      <c r="AD809" s="1356"/>
      <c r="AE809" s="1356"/>
      <c r="AF809" s="1356"/>
    </row>
    <row r="810" spans="1:32" x14ac:dyDescent="0.2">
      <c r="A810" s="1356"/>
      <c r="B810" s="1357"/>
      <c r="C810" s="1356"/>
      <c r="D810" s="1358"/>
      <c r="E810" s="1358"/>
      <c r="F810" s="1356"/>
      <c r="G810" s="1356"/>
      <c r="H810" s="1356"/>
      <c r="I810" s="1360"/>
      <c r="J810" s="1360"/>
      <c r="K810" s="1361"/>
      <c r="L810" s="1361"/>
      <c r="M810" s="1358"/>
      <c r="N810" s="1358"/>
      <c r="O810" s="1358"/>
      <c r="P810" s="1358"/>
      <c r="Q810" s="1356"/>
      <c r="R810" s="1356"/>
      <c r="U810" s="1358"/>
      <c r="V810" s="1356"/>
      <c r="W810" s="1356"/>
      <c r="X810" s="1356"/>
      <c r="Y810" s="1356"/>
      <c r="Z810" s="1356"/>
      <c r="AA810" s="1356"/>
      <c r="AB810" s="1356"/>
      <c r="AC810" s="13"/>
      <c r="AD810" s="1356"/>
      <c r="AE810" s="1356"/>
      <c r="AF810" s="1356"/>
    </row>
    <row r="811" spans="1:32" x14ac:dyDescent="0.2">
      <c r="A811" s="1356"/>
      <c r="B811" s="1357"/>
      <c r="C811" s="1356"/>
      <c r="D811" s="1358"/>
      <c r="E811" s="1358"/>
      <c r="F811" s="1356"/>
      <c r="G811" s="1356"/>
      <c r="H811" s="1356"/>
      <c r="I811" s="1360"/>
      <c r="J811" s="1360"/>
      <c r="K811" s="1361"/>
      <c r="L811" s="1361"/>
      <c r="M811" s="1358"/>
      <c r="N811" s="1358"/>
      <c r="O811" s="1358"/>
      <c r="P811" s="1358"/>
      <c r="Q811" s="1356"/>
      <c r="R811" s="1356"/>
      <c r="U811" s="1358"/>
      <c r="V811" s="1356"/>
      <c r="W811" s="1356"/>
      <c r="X811" s="1356"/>
      <c r="Y811" s="1356"/>
      <c r="Z811" s="1356"/>
      <c r="AA811" s="1356"/>
      <c r="AB811" s="1356"/>
      <c r="AC811" s="13"/>
      <c r="AD811" s="1356"/>
      <c r="AE811" s="1356"/>
      <c r="AF811" s="1356"/>
    </row>
    <row r="812" spans="1:32" x14ac:dyDescent="0.2">
      <c r="A812" s="1356"/>
      <c r="B812" s="1357"/>
      <c r="C812" s="1356"/>
      <c r="D812" s="1358"/>
      <c r="E812" s="1358"/>
      <c r="F812" s="1356"/>
      <c r="G812" s="1356"/>
      <c r="H812" s="1356"/>
      <c r="I812" s="1360"/>
      <c r="J812" s="1360"/>
      <c r="K812" s="1361"/>
      <c r="L812" s="1361"/>
      <c r="M812" s="1358"/>
      <c r="N812" s="1358"/>
      <c r="O812" s="1358"/>
      <c r="P812" s="1358"/>
      <c r="Q812" s="1356"/>
      <c r="R812" s="1356"/>
      <c r="U812" s="1358"/>
      <c r="V812" s="1356"/>
      <c r="W812" s="1356"/>
      <c r="X812" s="1356"/>
      <c r="Y812" s="1356"/>
      <c r="Z812" s="1356"/>
      <c r="AA812" s="1356"/>
      <c r="AB812" s="1356"/>
      <c r="AC812" s="13"/>
      <c r="AD812" s="1356"/>
      <c r="AE812" s="1356"/>
      <c r="AF812" s="1356"/>
    </row>
    <row r="813" spans="1:32" x14ac:dyDescent="0.2">
      <c r="A813" s="1356"/>
      <c r="B813" s="1357"/>
      <c r="C813" s="1356"/>
      <c r="D813" s="1358"/>
      <c r="E813" s="1358"/>
      <c r="F813" s="1356"/>
      <c r="G813" s="1356"/>
      <c r="H813" s="1356"/>
      <c r="I813" s="1360"/>
      <c r="J813" s="1360"/>
      <c r="K813" s="1361"/>
      <c r="L813" s="1361"/>
      <c r="M813" s="1358"/>
      <c r="N813" s="1358"/>
      <c r="O813" s="1358"/>
      <c r="P813" s="1358"/>
      <c r="Q813" s="1356"/>
      <c r="R813" s="1356"/>
      <c r="U813" s="1358"/>
      <c r="V813" s="1356"/>
      <c r="W813" s="1356"/>
      <c r="X813" s="1356"/>
      <c r="Y813" s="1356"/>
      <c r="Z813" s="1356"/>
      <c r="AA813" s="1356"/>
      <c r="AB813" s="1356"/>
      <c r="AC813" s="13"/>
      <c r="AD813" s="1356"/>
      <c r="AE813" s="1356"/>
      <c r="AF813" s="1356"/>
    </row>
    <row r="814" spans="1:32" x14ac:dyDescent="0.2">
      <c r="A814" s="1356"/>
      <c r="B814" s="1357"/>
      <c r="C814" s="1356"/>
      <c r="D814" s="1358"/>
      <c r="E814" s="1358"/>
      <c r="F814" s="1356"/>
      <c r="G814" s="1356"/>
      <c r="H814" s="1356"/>
      <c r="I814" s="1360"/>
      <c r="J814" s="1360"/>
      <c r="K814" s="1361"/>
      <c r="L814" s="1361"/>
      <c r="M814" s="1358"/>
      <c r="N814" s="1358"/>
      <c r="O814" s="1358"/>
      <c r="P814" s="1358"/>
      <c r="Q814" s="1356"/>
      <c r="R814" s="1356"/>
      <c r="U814" s="1358"/>
      <c r="V814" s="1356"/>
      <c r="W814" s="1356"/>
      <c r="X814" s="1356"/>
      <c r="Y814" s="1356"/>
      <c r="Z814" s="1356"/>
      <c r="AA814" s="1356"/>
      <c r="AB814" s="1356"/>
      <c r="AC814" s="13"/>
      <c r="AD814" s="1356"/>
      <c r="AE814" s="1356"/>
      <c r="AF814" s="1356"/>
    </row>
    <row r="815" spans="1:32" x14ac:dyDescent="0.2">
      <c r="A815" s="1356"/>
      <c r="B815" s="1357"/>
      <c r="C815" s="1356"/>
      <c r="D815" s="1358"/>
      <c r="E815" s="1358"/>
      <c r="F815" s="1356"/>
      <c r="G815" s="1356"/>
      <c r="H815" s="1356"/>
      <c r="I815" s="1360"/>
      <c r="J815" s="1360"/>
      <c r="K815" s="1361"/>
      <c r="L815" s="1361"/>
      <c r="M815" s="1358"/>
      <c r="N815" s="1358"/>
      <c r="O815" s="1358"/>
      <c r="P815" s="1358"/>
      <c r="Q815" s="1356"/>
      <c r="R815" s="1356"/>
      <c r="U815" s="1358"/>
      <c r="V815" s="1356"/>
      <c r="W815" s="1356"/>
      <c r="X815" s="1356"/>
      <c r="Y815" s="1356"/>
      <c r="Z815" s="1356"/>
      <c r="AA815" s="1356"/>
      <c r="AB815" s="1356"/>
      <c r="AC815" s="13"/>
      <c r="AD815" s="1356"/>
      <c r="AE815" s="1356"/>
      <c r="AF815" s="1356"/>
    </row>
    <row r="816" spans="1:32" x14ac:dyDescent="0.2">
      <c r="A816" s="1356"/>
      <c r="B816" s="1357"/>
      <c r="C816" s="1356"/>
      <c r="D816" s="1358"/>
      <c r="E816" s="1358"/>
      <c r="F816" s="1356"/>
      <c r="G816" s="1356"/>
      <c r="H816" s="1356"/>
      <c r="I816" s="1360"/>
      <c r="J816" s="1360"/>
      <c r="K816" s="1361"/>
      <c r="L816" s="1361"/>
      <c r="M816" s="1358"/>
      <c r="N816" s="1358"/>
      <c r="O816" s="1358"/>
      <c r="P816" s="1358"/>
      <c r="Q816" s="1356"/>
      <c r="R816" s="1356"/>
      <c r="U816" s="1358"/>
      <c r="V816" s="1356"/>
      <c r="W816" s="1356"/>
      <c r="X816" s="1356"/>
      <c r="Y816" s="1356"/>
      <c r="Z816" s="1356"/>
      <c r="AA816" s="1356"/>
      <c r="AB816" s="1356"/>
      <c r="AC816" s="13"/>
      <c r="AD816" s="1356"/>
      <c r="AE816" s="1356"/>
      <c r="AF816" s="1356"/>
    </row>
    <row r="817" spans="1:32" x14ac:dyDescent="0.2">
      <c r="A817" s="1356"/>
      <c r="B817" s="1357"/>
      <c r="C817" s="1356"/>
      <c r="D817" s="1358"/>
      <c r="E817" s="1358"/>
      <c r="F817" s="1356"/>
      <c r="G817" s="1356"/>
      <c r="H817" s="1356"/>
      <c r="I817" s="1360"/>
      <c r="J817" s="1360"/>
      <c r="K817" s="1361"/>
      <c r="L817" s="1361"/>
      <c r="M817" s="1358"/>
      <c r="N817" s="1358"/>
      <c r="O817" s="1358"/>
      <c r="P817" s="1358"/>
      <c r="Q817" s="1356"/>
      <c r="R817" s="1356"/>
      <c r="U817" s="1358"/>
      <c r="V817" s="1356"/>
      <c r="W817" s="1356"/>
      <c r="X817" s="1356"/>
      <c r="Y817" s="1356"/>
      <c r="Z817" s="1356"/>
      <c r="AA817" s="1356"/>
      <c r="AB817" s="1356"/>
      <c r="AC817" s="13"/>
      <c r="AD817" s="1356"/>
      <c r="AE817" s="1356"/>
      <c r="AF817" s="1356"/>
    </row>
    <row r="818" spans="1:32" x14ac:dyDescent="0.2">
      <c r="A818" s="1356"/>
      <c r="B818" s="1357"/>
      <c r="C818" s="1356"/>
      <c r="D818" s="1358"/>
      <c r="E818" s="1358"/>
      <c r="F818" s="1356"/>
      <c r="G818" s="1356"/>
      <c r="H818" s="1356"/>
      <c r="I818" s="1360"/>
      <c r="J818" s="1360"/>
      <c r="K818" s="1361"/>
      <c r="L818" s="1361"/>
      <c r="M818" s="1358"/>
      <c r="N818" s="1358"/>
      <c r="O818" s="1358"/>
      <c r="P818" s="1358"/>
      <c r="Q818" s="1356"/>
      <c r="R818" s="1356"/>
      <c r="U818" s="1358"/>
      <c r="V818" s="1356"/>
      <c r="W818" s="1356"/>
      <c r="X818" s="1356"/>
      <c r="Y818" s="1356"/>
      <c r="Z818" s="1356"/>
      <c r="AA818" s="1356"/>
      <c r="AB818" s="1356"/>
      <c r="AC818" s="13"/>
      <c r="AD818" s="1356"/>
      <c r="AE818" s="1356"/>
      <c r="AF818" s="1356"/>
    </row>
    <row r="819" spans="1:32" x14ac:dyDescent="0.2">
      <c r="A819" s="1356"/>
      <c r="B819" s="1357"/>
      <c r="C819" s="1356"/>
      <c r="D819" s="1358"/>
      <c r="E819" s="1358"/>
      <c r="F819" s="1356"/>
      <c r="G819" s="1356"/>
      <c r="H819" s="1356"/>
      <c r="I819" s="1360"/>
      <c r="J819" s="1360"/>
      <c r="K819" s="1361"/>
      <c r="L819" s="1361"/>
      <c r="M819" s="1358"/>
      <c r="N819" s="1358"/>
      <c r="O819" s="1358"/>
      <c r="P819" s="1358"/>
      <c r="Q819" s="1356"/>
      <c r="R819" s="1356"/>
      <c r="U819" s="1358"/>
      <c r="V819" s="1356"/>
      <c r="W819" s="1356"/>
      <c r="X819" s="1356"/>
      <c r="Y819" s="1356"/>
      <c r="Z819" s="1356"/>
      <c r="AA819" s="1356"/>
      <c r="AB819" s="1356"/>
      <c r="AC819" s="13"/>
      <c r="AD819" s="1356"/>
      <c r="AE819" s="1356"/>
      <c r="AF819" s="1356"/>
    </row>
    <row r="820" spans="1:32" x14ac:dyDescent="0.2">
      <c r="A820" s="1356"/>
      <c r="B820" s="1357"/>
      <c r="C820" s="1356"/>
      <c r="D820" s="1358"/>
      <c r="E820" s="1358"/>
      <c r="F820" s="1356"/>
      <c r="G820" s="1356"/>
      <c r="H820" s="1356"/>
      <c r="I820" s="1360"/>
      <c r="J820" s="1360"/>
      <c r="K820" s="1361"/>
      <c r="L820" s="1361"/>
      <c r="M820" s="1358"/>
      <c r="N820" s="1358"/>
      <c r="O820" s="1358"/>
      <c r="P820" s="1358"/>
      <c r="Q820" s="1356"/>
      <c r="R820" s="1356"/>
      <c r="U820" s="1358"/>
      <c r="V820" s="1356"/>
      <c r="W820" s="1356"/>
      <c r="X820" s="1356"/>
      <c r="Y820" s="1356"/>
      <c r="Z820" s="1356"/>
      <c r="AA820" s="1356"/>
      <c r="AB820" s="1356"/>
      <c r="AC820" s="13"/>
      <c r="AD820" s="1356"/>
      <c r="AE820" s="1356"/>
      <c r="AF820" s="1356"/>
    </row>
    <row r="821" spans="1:32" x14ac:dyDescent="0.2">
      <c r="A821" s="1356"/>
      <c r="B821" s="1357"/>
      <c r="C821" s="1356"/>
      <c r="D821" s="1358"/>
      <c r="E821" s="1358"/>
      <c r="F821" s="1356"/>
      <c r="G821" s="1356"/>
      <c r="H821" s="1356"/>
      <c r="I821" s="1360"/>
      <c r="J821" s="1360"/>
      <c r="K821" s="1361"/>
      <c r="L821" s="1361"/>
      <c r="M821" s="1358"/>
      <c r="N821" s="1358"/>
      <c r="O821" s="1358"/>
      <c r="P821" s="1358"/>
      <c r="Q821" s="1356"/>
      <c r="R821" s="1356"/>
      <c r="U821" s="1358"/>
      <c r="V821" s="1356"/>
      <c r="W821" s="1356"/>
      <c r="X821" s="1356"/>
      <c r="Y821" s="1356"/>
      <c r="Z821" s="1356"/>
      <c r="AA821" s="1356"/>
      <c r="AB821" s="1356"/>
      <c r="AC821" s="13"/>
      <c r="AD821" s="1356"/>
      <c r="AE821" s="1356"/>
      <c r="AF821" s="1356"/>
    </row>
    <row r="822" spans="1:32" x14ac:dyDescent="0.2">
      <c r="A822" s="1356"/>
      <c r="B822" s="1357"/>
      <c r="C822" s="1356"/>
      <c r="D822" s="1358"/>
      <c r="E822" s="1358"/>
      <c r="F822" s="1356"/>
      <c r="G822" s="1356"/>
      <c r="H822" s="1356"/>
      <c r="I822" s="1360"/>
      <c r="J822" s="1360"/>
      <c r="K822" s="1361"/>
      <c r="L822" s="1361"/>
      <c r="M822" s="1358"/>
      <c r="N822" s="1358"/>
      <c r="O822" s="1358"/>
      <c r="P822" s="1358"/>
      <c r="Q822" s="1356"/>
      <c r="R822" s="1356"/>
      <c r="U822" s="1358"/>
      <c r="V822" s="1356"/>
      <c r="W822" s="1356"/>
      <c r="X822" s="1356"/>
      <c r="Y822" s="1356"/>
      <c r="Z822" s="1356"/>
      <c r="AA822" s="1356"/>
      <c r="AB822" s="1356"/>
      <c r="AC822" s="13"/>
      <c r="AD822" s="1356"/>
      <c r="AE822" s="1356"/>
      <c r="AF822" s="1356"/>
    </row>
    <row r="823" spans="1:32" x14ac:dyDescent="0.2">
      <c r="A823" s="1356"/>
      <c r="B823" s="1357"/>
      <c r="C823" s="1356"/>
      <c r="D823" s="1358"/>
      <c r="E823" s="1358"/>
      <c r="F823" s="1356"/>
      <c r="G823" s="1356"/>
      <c r="H823" s="1356"/>
      <c r="I823" s="1360"/>
      <c r="J823" s="1360"/>
      <c r="K823" s="1361"/>
      <c r="L823" s="1361"/>
      <c r="M823" s="1358"/>
      <c r="N823" s="1358"/>
      <c r="O823" s="1358"/>
      <c r="P823" s="1358"/>
      <c r="Q823" s="1356"/>
      <c r="R823" s="1356"/>
      <c r="U823" s="1358"/>
      <c r="V823" s="1356"/>
      <c r="W823" s="1356"/>
      <c r="X823" s="1356"/>
      <c r="Y823" s="1356"/>
      <c r="Z823" s="1356"/>
      <c r="AA823" s="1356"/>
      <c r="AB823" s="1356"/>
      <c r="AC823" s="13"/>
      <c r="AD823" s="1356"/>
      <c r="AE823" s="1356"/>
      <c r="AF823" s="1356"/>
    </row>
    <row r="824" spans="1:32" x14ac:dyDescent="0.2">
      <c r="A824" s="1356"/>
      <c r="B824" s="1357"/>
      <c r="C824" s="1356"/>
      <c r="D824" s="1358"/>
      <c r="E824" s="1358"/>
      <c r="F824" s="1356"/>
      <c r="G824" s="1356"/>
      <c r="H824" s="1356"/>
      <c r="I824" s="1360"/>
      <c r="J824" s="1360"/>
      <c r="K824" s="1361"/>
      <c r="L824" s="1361"/>
      <c r="M824" s="1358"/>
      <c r="N824" s="1358"/>
      <c r="O824" s="1358"/>
      <c r="P824" s="1358"/>
      <c r="Q824" s="1356"/>
      <c r="R824" s="1356"/>
      <c r="U824" s="1358"/>
      <c r="V824" s="1356"/>
      <c r="W824" s="1356"/>
      <c r="X824" s="1356"/>
      <c r="Y824" s="1356"/>
      <c r="Z824" s="1356"/>
      <c r="AA824" s="1356"/>
      <c r="AB824" s="1356"/>
      <c r="AC824" s="13"/>
      <c r="AD824" s="1356"/>
      <c r="AE824" s="1356"/>
      <c r="AF824" s="1356"/>
    </row>
    <row r="825" spans="1:32" x14ac:dyDescent="0.2">
      <c r="A825" s="1356"/>
      <c r="B825" s="1357"/>
      <c r="C825" s="1356"/>
      <c r="D825" s="1358"/>
      <c r="E825" s="1358"/>
      <c r="F825" s="1356"/>
      <c r="G825" s="1356"/>
      <c r="H825" s="1356"/>
      <c r="I825" s="1360"/>
      <c r="J825" s="1360"/>
      <c r="K825" s="1361"/>
      <c r="L825" s="1361"/>
      <c r="M825" s="1358"/>
      <c r="N825" s="1358"/>
      <c r="O825" s="1358"/>
      <c r="P825" s="1358"/>
      <c r="Q825" s="1356"/>
      <c r="R825" s="1356"/>
      <c r="U825" s="1358"/>
      <c r="V825" s="1356"/>
      <c r="W825" s="1356"/>
      <c r="X825" s="1356"/>
      <c r="Y825" s="1356"/>
      <c r="Z825" s="1356"/>
      <c r="AA825" s="1356"/>
      <c r="AB825" s="1356"/>
      <c r="AC825" s="13"/>
      <c r="AD825" s="1356"/>
      <c r="AE825" s="1356"/>
      <c r="AF825" s="1356"/>
    </row>
    <row r="826" spans="1:32" x14ac:dyDescent="0.2">
      <c r="A826" s="1356"/>
      <c r="B826" s="1357"/>
      <c r="C826" s="1356"/>
      <c r="D826" s="1358"/>
      <c r="E826" s="1358"/>
      <c r="F826" s="1356"/>
      <c r="G826" s="1356"/>
      <c r="H826" s="1356"/>
      <c r="I826" s="1360"/>
      <c r="J826" s="1360"/>
      <c r="K826" s="1361"/>
      <c r="L826" s="1361"/>
      <c r="M826" s="1358"/>
      <c r="N826" s="1358"/>
      <c r="O826" s="1358"/>
      <c r="P826" s="1358"/>
      <c r="Q826" s="1356"/>
      <c r="R826" s="1356"/>
      <c r="U826" s="1358"/>
      <c r="V826" s="1356"/>
      <c r="W826" s="1356"/>
      <c r="X826" s="1356"/>
      <c r="Y826" s="1356"/>
      <c r="Z826" s="1356"/>
      <c r="AA826" s="1356"/>
      <c r="AB826" s="1356"/>
      <c r="AC826" s="13"/>
      <c r="AD826" s="1356"/>
      <c r="AE826" s="1356"/>
      <c r="AF826" s="1356"/>
    </row>
    <row r="827" spans="1:32" x14ac:dyDescent="0.2">
      <c r="A827" s="1356"/>
      <c r="B827" s="1357"/>
      <c r="C827" s="1356"/>
      <c r="D827" s="1358"/>
      <c r="E827" s="1358"/>
      <c r="F827" s="1356"/>
      <c r="G827" s="1356"/>
      <c r="H827" s="1356"/>
      <c r="I827" s="1360"/>
      <c r="J827" s="1360"/>
      <c r="K827" s="1361"/>
      <c r="L827" s="1361"/>
      <c r="M827" s="1358"/>
      <c r="N827" s="1358"/>
      <c r="O827" s="1358"/>
      <c r="P827" s="1358"/>
      <c r="Q827" s="1356"/>
      <c r="R827" s="1356"/>
      <c r="U827" s="1358"/>
      <c r="V827" s="1356"/>
      <c r="W827" s="1356"/>
      <c r="X827" s="1356"/>
      <c r="Y827" s="1356"/>
      <c r="Z827" s="1356"/>
      <c r="AA827" s="1356"/>
      <c r="AB827" s="1356"/>
      <c r="AC827" s="13"/>
      <c r="AD827" s="1356"/>
      <c r="AE827" s="1356"/>
      <c r="AF827" s="1356"/>
    </row>
    <row r="828" spans="1:32" x14ac:dyDescent="0.2">
      <c r="A828" s="1356"/>
      <c r="B828" s="1357"/>
      <c r="C828" s="1356"/>
      <c r="D828" s="1358"/>
      <c r="E828" s="1358"/>
      <c r="F828" s="1356"/>
      <c r="G828" s="1356"/>
      <c r="H828" s="1356"/>
      <c r="I828" s="1360"/>
      <c r="J828" s="1360"/>
      <c r="K828" s="1361"/>
      <c r="L828" s="1361"/>
      <c r="M828" s="1358"/>
      <c r="N828" s="1358"/>
      <c r="O828" s="1358"/>
      <c r="P828" s="1358"/>
      <c r="Q828" s="1356"/>
      <c r="R828" s="1356"/>
      <c r="U828" s="1358"/>
      <c r="V828" s="1356"/>
      <c r="W828" s="1356"/>
      <c r="X828" s="1356"/>
      <c r="Y828" s="1356"/>
      <c r="Z828" s="1356"/>
      <c r="AA828" s="1356"/>
      <c r="AB828" s="1356"/>
      <c r="AC828" s="13"/>
      <c r="AD828" s="1356"/>
      <c r="AE828" s="1356"/>
      <c r="AF828" s="1356"/>
    </row>
    <row r="829" spans="1:32" x14ac:dyDescent="0.2">
      <c r="A829" s="1356"/>
      <c r="B829" s="1357"/>
      <c r="C829" s="1356"/>
      <c r="D829" s="1358"/>
      <c r="E829" s="1358"/>
      <c r="F829" s="1356"/>
      <c r="G829" s="1356"/>
      <c r="H829" s="1356"/>
      <c r="I829" s="1360"/>
      <c r="J829" s="1360"/>
      <c r="K829" s="1361"/>
      <c r="L829" s="1361"/>
      <c r="M829" s="1358"/>
      <c r="N829" s="1358"/>
      <c r="O829" s="1358"/>
      <c r="P829" s="1358"/>
      <c r="Q829" s="1356"/>
      <c r="R829" s="1356"/>
      <c r="U829" s="1358"/>
      <c r="V829" s="1356"/>
      <c r="W829" s="1356"/>
      <c r="X829" s="1356"/>
      <c r="Y829" s="1356"/>
      <c r="Z829" s="1356"/>
      <c r="AA829" s="1356"/>
      <c r="AB829" s="1356"/>
      <c r="AC829" s="13"/>
      <c r="AD829" s="1356"/>
      <c r="AE829" s="1356"/>
      <c r="AF829" s="1356"/>
    </row>
    <row r="830" spans="1:32" x14ac:dyDescent="0.2">
      <c r="A830" s="1356"/>
      <c r="B830" s="1357"/>
      <c r="C830" s="1356"/>
      <c r="D830" s="1358"/>
      <c r="E830" s="1358"/>
      <c r="F830" s="1356"/>
      <c r="G830" s="1356"/>
      <c r="H830" s="1356"/>
      <c r="I830" s="1360"/>
      <c r="J830" s="1360"/>
      <c r="K830" s="1361"/>
      <c r="L830" s="1361"/>
      <c r="M830" s="1358"/>
      <c r="N830" s="1358"/>
      <c r="O830" s="1358"/>
      <c r="P830" s="1358"/>
      <c r="Q830" s="1356"/>
      <c r="R830" s="1356"/>
      <c r="U830" s="1358"/>
      <c r="V830" s="1356"/>
      <c r="W830" s="1356"/>
      <c r="X830" s="1356"/>
      <c r="Y830" s="1356"/>
      <c r="Z830" s="1356"/>
      <c r="AA830" s="1356"/>
      <c r="AB830" s="1356"/>
      <c r="AC830" s="13"/>
      <c r="AD830" s="1356"/>
      <c r="AE830" s="1356"/>
      <c r="AF830" s="1356"/>
    </row>
    <row r="831" spans="1:32" x14ac:dyDescent="0.2">
      <c r="A831" s="1356"/>
      <c r="B831" s="1357"/>
      <c r="C831" s="1356"/>
      <c r="D831" s="1358"/>
      <c r="E831" s="1358"/>
      <c r="F831" s="1356"/>
      <c r="G831" s="1356"/>
      <c r="H831" s="1356"/>
      <c r="I831" s="1360"/>
      <c r="J831" s="1360"/>
      <c r="K831" s="1361"/>
      <c r="L831" s="1361"/>
      <c r="M831" s="1358"/>
      <c r="N831" s="1358"/>
      <c r="O831" s="1358"/>
      <c r="P831" s="1358"/>
      <c r="Q831" s="1356"/>
      <c r="R831" s="1356"/>
      <c r="U831" s="1358"/>
      <c r="V831" s="1356"/>
      <c r="W831" s="1356"/>
      <c r="X831" s="1356"/>
      <c r="Y831" s="1356"/>
      <c r="Z831" s="1356"/>
      <c r="AA831" s="1356"/>
      <c r="AB831" s="1356"/>
      <c r="AC831" s="13"/>
      <c r="AD831" s="1356"/>
      <c r="AE831" s="1356"/>
      <c r="AF831" s="1356"/>
    </row>
    <row r="832" spans="1:32" x14ac:dyDescent="0.2">
      <c r="A832" s="1356"/>
      <c r="B832" s="1357"/>
      <c r="C832" s="1356"/>
      <c r="D832" s="1358"/>
      <c r="E832" s="1358"/>
      <c r="F832" s="1356"/>
      <c r="G832" s="1356"/>
      <c r="H832" s="1356"/>
      <c r="I832" s="1360"/>
      <c r="J832" s="1360"/>
      <c r="K832" s="1361"/>
      <c r="L832" s="1361"/>
      <c r="M832" s="1358"/>
      <c r="N832" s="1358"/>
      <c r="O832" s="1358"/>
      <c r="P832" s="1358"/>
      <c r="Q832" s="1356"/>
      <c r="R832" s="1356"/>
      <c r="U832" s="1358"/>
      <c r="V832" s="1356"/>
      <c r="W832" s="1356"/>
      <c r="X832" s="1356"/>
      <c r="Y832" s="1356"/>
      <c r="Z832" s="1356"/>
      <c r="AA832" s="1356"/>
      <c r="AB832" s="1356"/>
      <c r="AC832" s="13"/>
      <c r="AD832" s="1356"/>
      <c r="AE832" s="1356"/>
      <c r="AF832" s="1356"/>
    </row>
    <row r="833" spans="1:32" x14ac:dyDescent="0.2">
      <c r="A833" s="1356"/>
      <c r="B833" s="1357"/>
      <c r="C833" s="1356"/>
      <c r="D833" s="1358"/>
      <c r="E833" s="1358"/>
      <c r="F833" s="1356"/>
      <c r="G833" s="1356"/>
      <c r="H833" s="1356"/>
      <c r="I833" s="1360"/>
      <c r="J833" s="1360"/>
      <c r="K833" s="1361"/>
      <c r="L833" s="1361"/>
      <c r="M833" s="1358"/>
      <c r="N833" s="1358"/>
      <c r="O833" s="1358"/>
      <c r="P833" s="1358"/>
      <c r="Q833" s="1356"/>
      <c r="R833" s="1356"/>
      <c r="U833" s="1358"/>
      <c r="V833" s="1356"/>
      <c r="W833" s="1356"/>
      <c r="X833" s="1356"/>
      <c r="Y833" s="1356"/>
      <c r="Z833" s="1356"/>
      <c r="AA833" s="1356"/>
      <c r="AB833" s="1356"/>
      <c r="AC833" s="13"/>
      <c r="AD833" s="1356"/>
      <c r="AE833" s="1356"/>
      <c r="AF833" s="1356"/>
    </row>
    <row r="834" spans="1:32" x14ac:dyDescent="0.2">
      <c r="A834" s="1356"/>
      <c r="B834" s="1357"/>
      <c r="C834" s="1356"/>
      <c r="D834" s="1358"/>
      <c r="E834" s="1358"/>
      <c r="F834" s="1356"/>
      <c r="G834" s="1356"/>
      <c r="H834" s="1356"/>
      <c r="I834" s="1360"/>
      <c r="J834" s="1360"/>
      <c r="K834" s="1361"/>
      <c r="L834" s="1361"/>
      <c r="M834" s="1358"/>
      <c r="N834" s="1358"/>
      <c r="O834" s="1358"/>
      <c r="P834" s="1358"/>
      <c r="Q834" s="1356"/>
      <c r="R834" s="1356"/>
      <c r="U834" s="1358"/>
      <c r="V834" s="1356"/>
      <c r="W834" s="1356"/>
      <c r="X834" s="1356"/>
      <c r="Y834" s="1356"/>
      <c r="Z834" s="1356"/>
      <c r="AA834" s="1356"/>
      <c r="AB834" s="1356"/>
      <c r="AC834" s="13"/>
      <c r="AD834" s="1356"/>
      <c r="AE834" s="1356"/>
      <c r="AF834" s="1356"/>
    </row>
    <row r="835" spans="1:32" x14ac:dyDescent="0.2">
      <c r="A835" s="1356"/>
      <c r="B835" s="1357"/>
      <c r="C835" s="1356"/>
      <c r="D835" s="1358"/>
      <c r="E835" s="1358"/>
      <c r="F835" s="1356"/>
      <c r="G835" s="1356"/>
      <c r="H835" s="1356"/>
      <c r="I835" s="1360"/>
      <c r="J835" s="1360"/>
      <c r="K835" s="1361"/>
      <c r="L835" s="1361"/>
      <c r="M835" s="1358"/>
      <c r="N835" s="1358"/>
      <c r="O835" s="1358"/>
      <c r="P835" s="1358"/>
      <c r="Q835" s="1356"/>
      <c r="R835" s="1356"/>
      <c r="U835" s="1358"/>
      <c r="V835" s="1356"/>
      <c r="W835" s="1356"/>
      <c r="X835" s="1356"/>
      <c r="Y835" s="1356"/>
      <c r="Z835" s="1356"/>
      <c r="AA835" s="1356"/>
      <c r="AB835" s="1356"/>
      <c r="AC835" s="13"/>
      <c r="AD835" s="1356"/>
      <c r="AE835" s="1356"/>
      <c r="AF835" s="1356"/>
    </row>
    <row r="836" spans="1:32" x14ac:dyDescent="0.2">
      <c r="A836" s="1356"/>
      <c r="B836" s="1357"/>
      <c r="C836" s="1356"/>
      <c r="D836" s="1358"/>
      <c r="E836" s="1358"/>
      <c r="F836" s="1356"/>
      <c r="G836" s="1356"/>
      <c r="H836" s="1356"/>
      <c r="I836" s="1360"/>
      <c r="J836" s="1360"/>
      <c r="K836" s="1361"/>
      <c r="L836" s="1361"/>
      <c r="M836" s="1358"/>
      <c r="N836" s="1358"/>
      <c r="O836" s="1358"/>
      <c r="P836" s="1358"/>
      <c r="Q836" s="1356"/>
      <c r="R836" s="1356"/>
      <c r="U836" s="1358"/>
      <c r="V836" s="1356"/>
      <c r="W836" s="1356"/>
      <c r="X836" s="1356"/>
      <c r="Y836" s="1356"/>
      <c r="Z836" s="1356"/>
      <c r="AA836" s="1356"/>
      <c r="AB836" s="1356"/>
      <c r="AC836" s="13"/>
      <c r="AD836" s="1356"/>
      <c r="AE836" s="1356"/>
      <c r="AF836" s="1356"/>
    </row>
    <row r="837" spans="1:32" x14ac:dyDescent="0.2">
      <c r="A837" s="1356"/>
      <c r="B837" s="1357"/>
      <c r="C837" s="1356"/>
      <c r="D837" s="1358"/>
      <c r="E837" s="1358"/>
      <c r="F837" s="1356"/>
      <c r="G837" s="1356"/>
      <c r="H837" s="1356"/>
      <c r="I837" s="1360"/>
      <c r="J837" s="1360"/>
      <c r="K837" s="1361"/>
      <c r="L837" s="1361"/>
      <c r="M837" s="1358"/>
      <c r="N837" s="1358"/>
      <c r="O837" s="1358"/>
      <c r="P837" s="1358"/>
      <c r="Q837" s="1356"/>
      <c r="R837" s="1356"/>
      <c r="U837" s="1358"/>
      <c r="V837" s="1356"/>
      <c r="W837" s="1356"/>
      <c r="X837" s="1356"/>
      <c r="Y837" s="1356"/>
      <c r="Z837" s="1356"/>
      <c r="AA837" s="1356"/>
      <c r="AB837" s="1356"/>
      <c r="AC837" s="13"/>
      <c r="AD837" s="1356"/>
      <c r="AE837" s="1356"/>
      <c r="AF837" s="1356"/>
    </row>
    <row r="838" spans="1:32" x14ac:dyDescent="0.2">
      <c r="A838" s="1356"/>
      <c r="B838" s="1357"/>
      <c r="C838" s="1356"/>
      <c r="D838" s="1358"/>
      <c r="E838" s="1358"/>
      <c r="F838" s="1356"/>
      <c r="G838" s="1356"/>
      <c r="H838" s="1356"/>
      <c r="I838" s="1360"/>
      <c r="J838" s="1360"/>
      <c r="K838" s="1361"/>
      <c r="L838" s="1361"/>
      <c r="M838" s="1358"/>
      <c r="N838" s="1358"/>
      <c r="O838" s="1358"/>
      <c r="P838" s="1358"/>
      <c r="Q838" s="1356"/>
      <c r="R838" s="1356"/>
      <c r="U838" s="1358"/>
      <c r="V838" s="1356"/>
      <c r="W838" s="1356"/>
      <c r="X838" s="1356"/>
      <c r="Y838" s="1356"/>
      <c r="Z838" s="1356"/>
      <c r="AA838" s="1356"/>
      <c r="AB838" s="1356"/>
      <c r="AC838" s="13"/>
      <c r="AD838" s="1356"/>
      <c r="AE838" s="1356"/>
      <c r="AF838" s="1356"/>
    </row>
    <row r="839" spans="1:32" x14ac:dyDescent="0.2">
      <c r="A839" s="1356"/>
      <c r="B839" s="1357"/>
      <c r="C839" s="1356"/>
      <c r="D839" s="1358"/>
      <c r="E839" s="1358"/>
      <c r="F839" s="1356"/>
      <c r="G839" s="1356"/>
      <c r="H839" s="1356"/>
      <c r="I839" s="1360"/>
      <c r="J839" s="1360"/>
      <c r="K839" s="1361"/>
      <c r="L839" s="1361"/>
      <c r="M839" s="1358"/>
      <c r="N839" s="1358"/>
      <c r="O839" s="1358"/>
      <c r="P839" s="1358"/>
      <c r="Q839" s="1356"/>
      <c r="R839" s="1356"/>
      <c r="U839" s="1358"/>
      <c r="V839" s="1356"/>
      <c r="W839" s="1356"/>
      <c r="X839" s="1356"/>
      <c r="Y839" s="1356"/>
      <c r="Z839" s="1356"/>
      <c r="AA839" s="1356"/>
      <c r="AB839" s="1356"/>
      <c r="AC839" s="13"/>
      <c r="AD839" s="1356"/>
      <c r="AE839" s="1356"/>
      <c r="AF839" s="1356"/>
    </row>
    <row r="840" spans="1:32" x14ac:dyDescent="0.2">
      <c r="A840" s="1356"/>
      <c r="B840" s="1357"/>
      <c r="C840" s="1356"/>
      <c r="D840" s="1358"/>
      <c r="E840" s="1358"/>
      <c r="F840" s="1356"/>
      <c r="G840" s="1356"/>
      <c r="H840" s="1356"/>
      <c r="I840" s="1360"/>
      <c r="J840" s="1360"/>
      <c r="K840" s="1361"/>
      <c r="L840" s="1361"/>
      <c r="M840" s="1358"/>
      <c r="N840" s="1358"/>
      <c r="O840" s="1358"/>
      <c r="P840" s="1358"/>
      <c r="Q840" s="1356"/>
      <c r="R840" s="1356"/>
      <c r="U840" s="1358"/>
      <c r="V840" s="1356"/>
      <c r="W840" s="1356"/>
      <c r="X840" s="1356"/>
      <c r="Y840" s="1356"/>
      <c r="Z840" s="1356"/>
      <c r="AA840" s="1356"/>
      <c r="AB840" s="1356"/>
      <c r="AC840" s="13"/>
      <c r="AD840" s="1356"/>
      <c r="AE840" s="1356"/>
      <c r="AF840" s="1356"/>
    </row>
    <row r="841" spans="1:32" x14ac:dyDescent="0.2">
      <c r="A841" s="1356"/>
      <c r="B841" s="1357"/>
      <c r="C841" s="1356"/>
      <c r="D841" s="1358"/>
      <c r="E841" s="1358"/>
      <c r="F841" s="1356"/>
      <c r="G841" s="1356"/>
      <c r="H841" s="1356"/>
      <c r="I841" s="1360"/>
      <c r="J841" s="1360"/>
      <c r="K841" s="1361"/>
      <c r="L841" s="1361"/>
      <c r="M841" s="1358"/>
      <c r="N841" s="1358"/>
      <c r="O841" s="1358"/>
      <c r="P841" s="1358"/>
      <c r="Q841" s="1356"/>
      <c r="R841" s="1356"/>
      <c r="U841" s="1358"/>
      <c r="V841" s="1356"/>
      <c r="W841" s="1356"/>
      <c r="X841" s="1356"/>
      <c r="Y841" s="1356"/>
      <c r="Z841" s="1356"/>
      <c r="AA841" s="1356"/>
      <c r="AB841" s="1356"/>
      <c r="AC841" s="13"/>
      <c r="AD841" s="1356"/>
      <c r="AE841" s="1356"/>
      <c r="AF841" s="1356"/>
    </row>
    <row r="842" spans="1:32" x14ac:dyDescent="0.2">
      <c r="A842" s="1356"/>
      <c r="B842" s="1357"/>
      <c r="C842" s="1356"/>
      <c r="D842" s="1358"/>
      <c r="E842" s="1358"/>
      <c r="F842" s="1356"/>
      <c r="G842" s="1356"/>
      <c r="H842" s="1356"/>
      <c r="I842" s="1360"/>
      <c r="J842" s="1360"/>
      <c r="K842" s="1361"/>
      <c r="L842" s="1361"/>
      <c r="M842" s="1358"/>
      <c r="N842" s="1358"/>
      <c r="O842" s="1358"/>
      <c r="P842" s="1358"/>
      <c r="Q842" s="1356"/>
      <c r="R842" s="1356"/>
      <c r="U842" s="1358"/>
      <c r="V842" s="1356"/>
      <c r="W842" s="1356"/>
      <c r="X842" s="1356"/>
      <c r="Y842" s="1356"/>
      <c r="Z842" s="1356"/>
      <c r="AA842" s="1356"/>
      <c r="AB842" s="1356"/>
      <c r="AC842" s="13"/>
      <c r="AD842" s="1356"/>
      <c r="AE842" s="1356"/>
      <c r="AF842" s="1356"/>
    </row>
    <row r="843" spans="1:32" x14ac:dyDescent="0.2">
      <c r="A843" s="1356"/>
      <c r="B843" s="1357"/>
      <c r="C843" s="1356"/>
      <c r="D843" s="1358"/>
      <c r="E843" s="1358"/>
      <c r="F843" s="1356"/>
      <c r="G843" s="1356"/>
      <c r="H843" s="1356"/>
      <c r="I843" s="1360"/>
      <c r="J843" s="1360"/>
      <c r="K843" s="1361"/>
      <c r="L843" s="1361"/>
      <c r="M843" s="1358"/>
      <c r="N843" s="1358"/>
      <c r="O843" s="1358"/>
      <c r="P843" s="1358"/>
      <c r="Q843" s="1356"/>
      <c r="R843" s="1356"/>
      <c r="U843" s="1358"/>
      <c r="V843" s="1356"/>
      <c r="W843" s="1356"/>
      <c r="X843" s="1356"/>
      <c r="Y843" s="1356"/>
      <c r="Z843" s="1356"/>
      <c r="AA843" s="1356"/>
      <c r="AB843" s="1356"/>
      <c r="AC843" s="13"/>
      <c r="AD843" s="1356"/>
      <c r="AE843" s="1356"/>
      <c r="AF843" s="1356"/>
    </row>
    <row r="844" spans="1:32" x14ac:dyDescent="0.2">
      <c r="A844" s="1356"/>
      <c r="B844" s="1357"/>
      <c r="C844" s="1356"/>
      <c r="D844" s="1358"/>
      <c r="E844" s="1358"/>
      <c r="F844" s="1356"/>
      <c r="G844" s="1356"/>
      <c r="H844" s="1356"/>
      <c r="I844" s="1360"/>
      <c r="J844" s="1360"/>
      <c r="K844" s="1361"/>
      <c r="L844" s="1361"/>
      <c r="M844" s="1358"/>
      <c r="N844" s="1358"/>
      <c r="O844" s="1358"/>
      <c r="P844" s="1358"/>
      <c r="Q844" s="1356"/>
      <c r="R844" s="1356"/>
      <c r="U844" s="1358"/>
      <c r="V844" s="1356"/>
      <c r="W844" s="1356"/>
      <c r="X844" s="1356"/>
      <c r="Y844" s="1356"/>
      <c r="Z844" s="1356"/>
      <c r="AA844" s="1356"/>
      <c r="AB844" s="1356"/>
      <c r="AC844" s="13"/>
      <c r="AD844" s="1356"/>
      <c r="AE844" s="1356"/>
      <c r="AF844" s="1356"/>
    </row>
    <row r="845" spans="1:32" x14ac:dyDescent="0.2">
      <c r="A845" s="1356"/>
      <c r="B845" s="1357"/>
      <c r="C845" s="1356"/>
      <c r="D845" s="1358"/>
      <c r="E845" s="1358"/>
      <c r="F845" s="1356"/>
      <c r="G845" s="1356"/>
      <c r="H845" s="1356"/>
      <c r="I845" s="1360"/>
      <c r="J845" s="1360"/>
      <c r="K845" s="1361"/>
      <c r="L845" s="1361"/>
      <c r="M845" s="1358"/>
      <c r="N845" s="1358"/>
      <c r="O845" s="1358"/>
      <c r="P845" s="1358"/>
      <c r="Q845" s="1356"/>
      <c r="R845" s="1356"/>
      <c r="U845" s="1358"/>
      <c r="V845" s="1356"/>
      <c r="W845" s="1356"/>
      <c r="X845" s="1356"/>
      <c r="Y845" s="1356"/>
      <c r="Z845" s="1356"/>
      <c r="AA845" s="1356"/>
      <c r="AB845" s="1356"/>
      <c r="AC845" s="13"/>
      <c r="AD845" s="1356"/>
      <c r="AE845" s="1356"/>
      <c r="AF845" s="1356"/>
    </row>
    <row r="846" spans="1:32" x14ac:dyDescent="0.2">
      <c r="A846" s="1356"/>
      <c r="B846" s="1357"/>
      <c r="C846" s="1356"/>
      <c r="D846" s="1358"/>
      <c r="E846" s="1358"/>
      <c r="F846" s="1356"/>
      <c r="G846" s="1356"/>
      <c r="H846" s="1356"/>
      <c r="I846" s="1360"/>
      <c r="J846" s="1360"/>
      <c r="K846" s="1361"/>
      <c r="L846" s="1361"/>
      <c r="M846" s="1358"/>
      <c r="N846" s="1358"/>
      <c r="O846" s="1358"/>
      <c r="P846" s="1358"/>
      <c r="Q846" s="1356"/>
      <c r="R846" s="1356"/>
      <c r="U846" s="1358"/>
      <c r="V846" s="1356"/>
      <c r="W846" s="1356"/>
      <c r="X846" s="1356"/>
      <c r="Y846" s="1356"/>
      <c r="Z846" s="1356"/>
      <c r="AA846" s="1356"/>
      <c r="AB846" s="1356"/>
      <c r="AC846" s="13"/>
      <c r="AD846" s="1356"/>
      <c r="AE846" s="1356"/>
      <c r="AF846" s="1356"/>
    </row>
    <row r="847" spans="1:32" x14ac:dyDescent="0.2">
      <c r="A847" s="1356"/>
      <c r="B847" s="1357"/>
      <c r="C847" s="1356"/>
      <c r="D847" s="1358"/>
      <c r="E847" s="1358"/>
      <c r="F847" s="1356"/>
      <c r="G847" s="1356"/>
      <c r="H847" s="1356"/>
      <c r="I847" s="1360"/>
      <c r="J847" s="1360"/>
      <c r="K847" s="1361"/>
      <c r="L847" s="1361"/>
      <c r="M847" s="1358"/>
      <c r="N847" s="1358"/>
      <c r="O847" s="1358"/>
      <c r="P847" s="1358"/>
      <c r="Q847" s="1356"/>
      <c r="R847" s="1356"/>
      <c r="U847" s="1358"/>
      <c r="V847" s="1356"/>
      <c r="W847" s="1356"/>
      <c r="X847" s="1356"/>
      <c r="Y847" s="1356"/>
      <c r="Z847" s="1356"/>
      <c r="AA847" s="1356"/>
      <c r="AB847" s="1356"/>
      <c r="AC847" s="13"/>
      <c r="AD847" s="1356"/>
      <c r="AE847" s="1356"/>
      <c r="AF847" s="1356"/>
    </row>
    <row r="848" spans="1:32" x14ac:dyDescent="0.2">
      <c r="A848" s="1356"/>
      <c r="B848" s="1357"/>
      <c r="C848" s="1356"/>
      <c r="D848" s="1358"/>
      <c r="E848" s="1358"/>
      <c r="F848" s="1356"/>
      <c r="G848" s="1356"/>
      <c r="H848" s="1356"/>
      <c r="I848" s="1360"/>
      <c r="J848" s="1360"/>
      <c r="K848" s="1361"/>
      <c r="L848" s="1361"/>
      <c r="M848" s="1358"/>
      <c r="N848" s="1358"/>
      <c r="O848" s="1358"/>
      <c r="P848" s="1358"/>
      <c r="Q848" s="1356"/>
      <c r="R848" s="1356"/>
      <c r="U848" s="1358"/>
      <c r="V848" s="1356"/>
      <c r="W848" s="1356"/>
      <c r="X848" s="1356"/>
      <c r="Y848" s="1356"/>
      <c r="Z848" s="1356"/>
      <c r="AA848" s="1356"/>
      <c r="AB848" s="1356"/>
      <c r="AC848" s="13"/>
      <c r="AD848" s="1356"/>
      <c r="AE848" s="1356"/>
      <c r="AF848" s="1356"/>
    </row>
    <row r="849" spans="1:32" x14ac:dyDescent="0.2">
      <c r="A849" s="1356"/>
      <c r="B849" s="1357"/>
      <c r="C849" s="1356"/>
      <c r="D849" s="1358"/>
      <c r="E849" s="1358"/>
      <c r="F849" s="1356"/>
      <c r="G849" s="1356"/>
      <c r="H849" s="1356"/>
      <c r="I849" s="1360"/>
      <c r="J849" s="1360"/>
      <c r="K849" s="1361"/>
      <c r="L849" s="1361"/>
      <c r="M849" s="1358"/>
      <c r="N849" s="1358"/>
      <c r="O849" s="1358"/>
      <c r="P849" s="1358"/>
      <c r="Q849" s="1356"/>
      <c r="R849" s="1356"/>
      <c r="U849" s="1358"/>
      <c r="V849" s="1356"/>
      <c r="W849" s="1356"/>
      <c r="X849" s="1356"/>
      <c r="Y849" s="1356"/>
      <c r="Z849" s="1356"/>
      <c r="AA849" s="1356"/>
      <c r="AB849" s="1356"/>
      <c r="AC849" s="13"/>
      <c r="AD849" s="1356"/>
      <c r="AE849" s="1356"/>
      <c r="AF849" s="1356"/>
    </row>
    <row r="850" spans="1:32" x14ac:dyDescent="0.2">
      <c r="A850" s="1356"/>
      <c r="B850" s="1357"/>
      <c r="C850" s="1356"/>
      <c r="D850" s="1358"/>
      <c r="E850" s="1358"/>
      <c r="F850" s="1356"/>
      <c r="G850" s="1356"/>
      <c r="H850" s="1356"/>
      <c r="I850" s="1360"/>
      <c r="J850" s="1360"/>
      <c r="K850" s="1361"/>
      <c r="L850" s="1361"/>
      <c r="M850" s="1358"/>
      <c r="N850" s="1358"/>
      <c r="O850" s="1358"/>
      <c r="P850" s="1358"/>
      <c r="Q850" s="1356"/>
      <c r="R850" s="1356"/>
      <c r="U850" s="1358"/>
      <c r="V850" s="1356"/>
      <c r="W850" s="1356"/>
      <c r="X850" s="1356"/>
      <c r="Y850" s="1356"/>
      <c r="Z850" s="1356"/>
      <c r="AA850" s="1356"/>
      <c r="AB850" s="1356"/>
      <c r="AC850" s="13"/>
      <c r="AD850" s="1356"/>
      <c r="AE850" s="1356"/>
      <c r="AF850" s="1356"/>
    </row>
    <row r="851" spans="1:32" x14ac:dyDescent="0.2">
      <c r="A851" s="1356"/>
      <c r="B851" s="1357"/>
      <c r="C851" s="1356"/>
      <c r="D851" s="1358"/>
      <c r="E851" s="1358"/>
      <c r="F851" s="1356"/>
      <c r="G851" s="1356"/>
      <c r="H851" s="1356"/>
      <c r="I851" s="1360"/>
      <c r="J851" s="1360"/>
      <c r="K851" s="1361"/>
      <c r="L851" s="1361"/>
      <c r="M851" s="1358"/>
      <c r="N851" s="1358"/>
      <c r="O851" s="1358"/>
      <c r="P851" s="1358"/>
      <c r="Q851" s="1356"/>
      <c r="R851" s="1356"/>
      <c r="U851" s="1358"/>
      <c r="V851" s="1356"/>
      <c r="W851" s="1356"/>
      <c r="X851" s="1356"/>
      <c r="Y851" s="1356"/>
      <c r="Z851" s="1356"/>
      <c r="AA851" s="1356"/>
      <c r="AB851" s="1356"/>
      <c r="AC851" s="13"/>
      <c r="AD851" s="1356"/>
      <c r="AE851" s="1356"/>
      <c r="AF851" s="1356"/>
    </row>
    <row r="852" spans="1:32" x14ac:dyDescent="0.2">
      <c r="A852" s="1356"/>
      <c r="B852" s="1357"/>
      <c r="C852" s="1356"/>
      <c r="D852" s="1358"/>
      <c r="E852" s="1358"/>
      <c r="F852" s="1356"/>
      <c r="G852" s="1356"/>
      <c r="H852" s="1356"/>
      <c r="I852" s="1360"/>
      <c r="J852" s="1360"/>
      <c r="K852" s="1361"/>
      <c r="L852" s="1361"/>
      <c r="M852" s="1358"/>
      <c r="N852" s="1358"/>
      <c r="O852" s="1358"/>
      <c r="P852" s="1358"/>
      <c r="Q852" s="1356"/>
      <c r="R852" s="1356"/>
      <c r="U852" s="1358"/>
      <c r="V852" s="1356"/>
      <c r="W852" s="1356"/>
      <c r="X852" s="1356"/>
      <c r="Y852" s="1356"/>
      <c r="Z852" s="1356"/>
      <c r="AA852" s="1356"/>
      <c r="AB852" s="1356"/>
      <c r="AC852" s="13"/>
      <c r="AD852" s="1356"/>
      <c r="AE852" s="1356"/>
      <c r="AF852" s="1356"/>
    </row>
    <row r="853" spans="1:32" x14ac:dyDescent="0.2">
      <c r="A853" s="1356"/>
      <c r="B853" s="1357"/>
      <c r="C853" s="1356"/>
      <c r="D853" s="1358"/>
      <c r="E853" s="1358"/>
      <c r="F853" s="1356"/>
      <c r="G853" s="1356"/>
      <c r="H853" s="1356"/>
      <c r="I853" s="1360"/>
      <c r="J853" s="1360"/>
      <c r="K853" s="1361"/>
      <c r="L853" s="1361"/>
      <c r="M853" s="1358"/>
      <c r="N853" s="1358"/>
      <c r="O853" s="1358"/>
      <c r="P853" s="1358"/>
      <c r="Q853" s="1356"/>
      <c r="R853" s="1356"/>
      <c r="U853" s="1358"/>
      <c r="V853" s="1356"/>
      <c r="W853" s="1356"/>
      <c r="X853" s="1356"/>
      <c r="Y853" s="1356"/>
      <c r="Z853" s="1356"/>
      <c r="AA853" s="1356"/>
      <c r="AB853" s="1356"/>
      <c r="AC853" s="13"/>
      <c r="AD853" s="1356"/>
      <c r="AE853" s="1356"/>
      <c r="AF853" s="1356"/>
    </row>
    <row r="854" spans="1:32" x14ac:dyDescent="0.2">
      <c r="A854" s="1356"/>
      <c r="B854" s="1357"/>
      <c r="C854" s="1356"/>
      <c r="D854" s="1358"/>
      <c r="E854" s="1358"/>
      <c r="F854" s="1356"/>
      <c r="G854" s="1356"/>
      <c r="H854" s="1356"/>
      <c r="I854" s="1360"/>
      <c r="J854" s="1360"/>
      <c r="K854" s="1361"/>
      <c r="L854" s="1361"/>
      <c r="M854" s="1358"/>
      <c r="N854" s="1358"/>
      <c r="O854" s="1358"/>
      <c r="P854" s="1358"/>
      <c r="Q854" s="1356"/>
      <c r="R854" s="1356"/>
      <c r="U854" s="1358"/>
      <c r="V854" s="1356"/>
      <c r="W854" s="1356"/>
      <c r="X854" s="1356"/>
      <c r="Y854" s="1356"/>
      <c r="Z854" s="1356"/>
      <c r="AA854" s="1356"/>
      <c r="AB854" s="1356"/>
      <c r="AC854" s="13"/>
      <c r="AD854" s="1356"/>
      <c r="AE854" s="1356"/>
      <c r="AF854" s="1356"/>
    </row>
    <row r="855" spans="1:32" x14ac:dyDescent="0.2">
      <c r="A855" s="1356"/>
      <c r="B855" s="1357"/>
      <c r="C855" s="1356"/>
      <c r="D855" s="1358"/>
      <c r="E855" s="1358"/>
      <c r="F855" s="1356"/>
      <c r="G855" s="1356"/>
      <c r="H855" s="1356"/>
      <c r="I855" s="1360"/>
      <c r="J855" s="1360"/>
      <c r="K855" s="1361"/>
      <c r="L855" s="1361"/>
      <c r="M855" s="1358"/>
      <c r="N855" s="1358"/>
      <c r="O855" s="1358"/>
      <c r="P855" s="1358"/>
      <c r="Q855" s="1356"/>
      <c r="R855" s="1356"/>
      <c r="U855" s="1358"/>
      <c r="V855" s="1356"/>
      <c r="W855" s="1356"/>
      <c r="X855" s="1356"/>
      <c r="Y855" s="1356"/>
      <c r="Z855" s="1356"/>
      <c r="AA855" s="1356"/>
      <c r="AB855" s="1356"/>
      <c r="AC855" s="13"/>
      <c r="AD855" s="1356"/>
      <c r="AE855" s="1356"/>
      <c r="AF855" s="1356"/>
    </row>
    <row r="856" spans="1:32" x14ac:dyDescent="0.2">
      <c r="A856" s="1356"/>
      <c r="B856" s="1357"/>
      <c r="C856" s="1356"/>
      <c r="D856" s="1358"/>
      <c r="E856" s="1358"/>
      <c r="F856" s="1356"/>
      <c r="G856" s="1356"/>
      <c r="H856" s="1356"/>
      <c r="I856" s="1360"/>
      <c r="J856" s="1360"/>
      <c r="K856" s="1361"/>
      <c r="L856" s="1361"/>
      <c r="M856" s="1358"/>
      <c r="N856" s="1358"/>
      <c r="O856" s="1358"/>
      <c r="P856" s="1358"/>
      <c r="Q856" s="1356"/>
      <c r="R856" s="1356"/>
      <c r="U856" s="1358"/>
      <c r="V856" s="1356"/>
      <c r="W856" s="1356"/>
      <c r="X856" s="1356"/>
      <c r="Y856" s="1356"/>
      <c r="Z856" s="1356"/>
      <c r="AA856" s="1356"/>
      <c r="AB856" s="1356"/>
      <c r="AC856" s="13"/>
      <c r="AD856" s="1356"/>
      <c r="AE856" s="1356"/>
      <c r="AF856" s="1356"/>
    </row>
    <row r="857" spans="1:32" x14ac:dyDescent="0.2">
      <c r="A857" s="1356"/>
      <c r="B857" s="1357"/>
      <c r="C857" s="1356"/>
      <c r="D857" s="1358"/>
      <c r="E857" s="1358"/>
      <c r="F857" s="1356"/>
      <c r="G857" s="1356"/>
      <c r="H857" s="1356"/>
      <c r="I857" s="1360"/>
      <c r="J857" s="1360"/>
      <c r="K857" s="1361"/>
      <c r="L857" s="1361"/>
      <c r="M857" s="1358"/>
      <c r="N857" s="1358"/>
      <c r="O857" s="1358"/>
      <c r="P857" s="1358"/>
      <c r="Q857" s="1356"/>
      <c r="R857" s="1356"/>
      <c r="U857" s="1358"/>
      <c r="V857" s="1356"/>
      <c r="W857" s="1356"/>
      <c r="X857" s="1356"/>
      <c r="Y857" s="1356"/>
      <c r="Z857" s="1356"/>
      <c r="AA857" s="1356"/>
      <c r="AB857" s="1356"/>
      <c r="AC857" s="13"/>
      <c r="AD857" s="1356"/>
      <c r="AE857" s="1356"/>
      <c r="AF857" s="1356"/>
    </row>
    <row r="858" spans="1:32" x14ac:dyDescent="0.2">
      <c r="A858" s="1356"/>
      <c r="B858" s="1357"/>
      <c r="C858" s="1356"/>
      <c r="D858" s="1358"/>
      <c r="E858" s="1358"/>
      <c r="F858" s="1356"/>
      <c r="G858" s="1356"/>
      <c r="H858" s="1356"/>
      <c r="I858" s="1360"/>
      <c r="J858" s="1360"/>
      <c r="K858" s="1361"/>
      <c r="L858" s="1361"/>
      <c r="M858" s="1358"/>
      <c r="N858" s="1358"/>
      <c r="O858" s="1358"/>
      <c r="P858" s="1358"/>
      <c r="Q858" s="1356"/>
      <c r="R858" s="1356"/>
      <c r="U858" s="1358"/>
      <c r="V858" s="1356"/>
      <c r="W858" s="1356"/>
      <c r="X858" s="1356"/>
      <c r="Y858" s="1356"/>
      <c r="Z858" s="1356"/>
      <c r="AA858" s="1356"/>
      <c r="AB858" s="1356"/>
      <c r="AC858" s="13"/>
      <c r="AD858" s="1356"/>
      <c r="AE858" s="1356"/>
      <c r="AF858" s="1356"/>
    </row>
    <row r="859" spans="1:32" x14ac:dyDescent="0.2">
      <c r="A859" s="1356"/>
      <c r="B859" s="1357"/>
      <c r="C859" s="1356"/>
      <c r="D859" s="1358"/>
      <c r="E859" s="1358"/>
      <c r="F859" s="1356"/>
      <c r="G859" s="1356"/>
      <c r="H859" s="1356"/>
      <c r="I859" s="1360"/>
      <c r="J859" s="1360"/>
      <c r="K859" s="1361"/>
      <c r="L859" s="1361"/>
      <c r="M859" s="1358"/>
      <c r="N859" s="1358"/>
      <c r="O859" s="1358"/>
      <c r="P859" s="1358"/>
      <c r="Q859" s="1356"/>
      <c r="R859" s="1356"/>
      <c r="U859" s="1358"/>
      <c r="V859" s="1356"/>
      <c r="W859" s="1356"/>
      <c r="X859" s="1356"/>
      <c r="Y859" s="1356"/>
      <c r="Z859" s="1356"/>
      <c r="AA859" s="1356"/>
      <c r="AB859" s="1356"/>
      <c r="AC859" s="13"/>
      <c r="AD859" s="1356"/>
      <c r="AE859" s="1356"/>
      <c r="AF859" s="1356"/>
    </row>
    <row r="860" spans="1:32" x14ac:dyDescent="0.2">
      <c r="A860" s="1356"/>
      <c r="B860" s="1357"/>
      <c r="C860" s="1356"/>
      <c r="D860" s="1358"/>
      <c r="E860" s="1358"/>
      <c r="F860" s="1356"/>
      <c r="G860" s="1356"/>
      <c r="H860" s="1356"/>
      <c r="I860" s="1360"/>
      <c r="J860" s="1360"/>
      <c r="K860" s="1361"/>
      <c r="L860" s="1361"/>
      <c r="M860" s="1358"/>
      <c r="N860" s="1358"/>
      <c r="O860" s="1358"/>
      <c r="P860" s="1358"/>
      <c r="Q860" s="1356"/>
      <c r="R860" s="1356"/>
      <c r="U860" s="1358"/>
      <c r="V860" s="1356"/>
      <c r="W860" s="1356"/>
      <c r="X860" s="1356"/>
      <c r="Y860" s="1356"/>
      <c r="Z860" s="1356"/>
      <c r="AA860" s="1356"/>
      <c r="AB860" s="1356"/>
      <c r="AC860" s="13"/>
      <c r="AD860" s="1356"/>
      <c r="AE860" s="1356"/>
      <c r="AF860" s="1356"/>
    </row>
    <row r="861" spans="1:32" x14ac:dyDescent="0.2">
      <c r="A861" s="1356"/>
      <c r="B861" s="1357"/>
      <c r="C861" s="1356"/>
      <c r="D861" s="1358"/>
      <c r="E861" s="1358"/>
      <c r="F861" s="1356"/>
      <c r="G861" s="1356"/>
      <c r="H861" s="1356"/>
      <c r="I861" s="1360"/>
      <c r="J861" s="1360"/>
      <c r="K861" s="1361"/>
      <c r="L861" s="1361"/>
      <c r="M861" s="1358"/>
      <c r="N861" s="1358"/>
      <c r="O861" s="1358"/>
      <c r="P861" s="1358"/>
      <c r="Q861" s="1356"/>
      <c r="R861" s="1356"/>
      <c r="U861" s="1358"/>
      <c r="V861" s="1356"/>
      <c r="W861" s="1356"/>
      <c r="X861" s="1356"/>
      <c r="Y861" s="1356"/>
      <c r="Z861" s="1356"/>
      <c r="AA861" s="1356"/>
      <c r="AB861" s="1356"/>
      <c r="AC861" s="13"/>
      <c r="AD861" s="1356"/>
      <c r="AE861" s="1356"/>
      <c r="AF861" s="1356"/>
    </row>
    <row r="862" spans="1:32" x14ac:dyDescent="0.2">
      <c r="A862" s="1356"/>
      <c r="B862" s="1357"/>
      <c r="C862" s="1356"/>
      <c r="D862" s="1358"/>
      <c r="E862" s="1358"/>
      <c r="F862" s="1356"/>
      <c r="G862" s="1356"/>
      <c r="H862" s="1356"/>
      <c r="I862" s="1360"/>
      <c r="J862" s="1360"/>
      <c r="K862" s="1361"/>
      <c r="L862" s="1361"/>
      <c r="M862" s="1358"/>
      <c r="N862" s="1358"/>
      <c r="O862" s="1358"/>
      <c r="P862" s="1358"/>
      <c r="Q862" s="1356"/>
      <c r="R862" s="1356"/>
      <c r="U862" s="1358"/>
      <c r="V862" s="1356"/>
      <c r="W862" s="1356"/>
      <c r="X862" s="1356"/>
      <c r="Y862" s="1356"/>
      <c r="Z862" s="1356"/>
      <c r="AA862" s="1356"/>
      <c r="AB862" s="1356"/>
      <c r="AC862" s="13"/>
      <c r="AD862" s="1356"/>
      <c r="AE862" s="1356"/>
      <c r="AF862" s="1356"/>
    </row>
    <row r="863" spans="1:32" x14ac:dyDescent="0.2">
      <c r="A863" s="1356"/>
      <c r="B863" s="1357"/>
      <c r="C863" s="1356"/>
      <c r="D863" s="1358"/>
      <c r="E863" s="1358"/>
      <c r="F863" s="1356"/>
      <c r="G863" s="1356"/>
      <c r="H863" s="1356"/>
      <c r="I863" s="1360"/>
      <c r="J863" s="1360"/>
      <c r="K863" s="1361"/>
      <c r="L863" s="1361"/>
      <c r="M863" s="1358"/>
      <c r="N863" s="1358"/>
      <c r="O863" s="1358"/>
      <c r="P863" s="1358"/>
      <c r="Q863" s="1356"/>
      <c r="R863" s="1356"/>
      <c r="U863" s="1358"/>
      <c r="V863" s="1356"/>
      <c r="W863" s="1356"/>
      <c r="X863" s="1356"/>
      <c r="Y863" s="1356"/>
      <c r="Z863" s="1356"/>
      <c r="AA863" s="1356"/>
      <c r="AB863" s="1356"/>
      <c r="AC863" s="13"/>
      <c r="AD863" s="1356"/>
      <c r="AE863" s="1356"/>
      <c r="AF863" s="1356"/>
    </row>
    <row r="864" spans="1:32" x14ac:dyDescent="0.2">
      <c r="A864" s="1356"/>
      <c r="B864" s="1357"/>
      <c r="C864" s="1356"/>
      <c r="D864" s="1358"/>
      <c r="E864" s="1358"/>
      <c r="F864" s="1356"/>
      <c r="G864" s="1356"/>
      <c r="H864" s="1356"/>
      <c r="I864" s="1360"/>
      <c r="J864" s="1360"/>
      <c r="K864" s="1361"/>
      <c r="L864" s="1361"/>
      <c r="M864" s="1358"/>
      <c r="N864" s="1358"/>
      <c r="O864" s="1358"/>
      <c r="P864" s="1358"/>
      <c r="Q864" s="1356"/>
      <c r="R864" s="1356"/>
      <c r="U864" s="1358"/>
      <c r="V864" s="1356"/>
      <c r="W864" s="1356"/>
      <c r="X864" s="1356"/>
      <c r="Y864" s="1356"/>
      <c r="Z864" s="1356"/>
      <c r="AA864" s="1356"/>
      <c r="AB864" s="1356"/>
      <c r="AC864" s="13"/>
      <c r="AD864" s="1356"/>
      <c r="AE864" s="1356"/>
      <c r="AF864" s="1356"/>
    </row>
    <row r="865" spans="1:32" x14ac:dyDescent="0.2">
      <c r="A865" s="1356"/>
      <c r="B865" s="1357"/>
      <c r="C865" s="1356"/>
      <c r="D865" s="1358"/>
      <c r="E865" s="1358"/>
      <c r="F865" s="1356"/>
      <c r="G865" s="1356"/>
      <c r="H865" s="1356"/>
      <c r="I865" s="1360"/>
      <c r="J865" s="1360"/>
      <c r="K865" s="1361"/>
      <c r="L865" s="1361"/>
      <c r="M865" s="1358"/>
      <c r="N865" s="1358"/>
      <c r="O865" s="1358"/>
      <c r="P865" s="1358"/>
      <c r="Q865" s="1356"/>
      <c r="R865" s="1356"/>
      <c r="U865" s="1358"/>
      <c r="V865" s="1356"/>
      <c r="W865" s="1356"/>
      <c r="X865" s="1356"/>
      <c r="Y865" s="1356"/>
      <c r="Z865" s="1356"/>
      <c r="AA865" s="1356"/>
      <c r="AB865" s="1356"/>
      <c r="AC865" s="13"/>
      <c r="AD865" s="1356"/>
      <c r="AE865" s="1356"/>
      <c r="AF865" s="1356"/>
    </row>
    <row r="866" spans="1:32" x14ac:dyDescent="0.2">
      <c r="A866" s="1356"/>
      <c r="B866" s="1357"/>
      <c r="C866" s="1356"/>
      <c r="D866" s="1358"/>
      <c r="E866" s="1358"/>
      <c r="F866" s="1356"/>
      <c r="G866" s="1356"/>
      <c r="H866" s="1356"/>
      <c r="I866" s="1360"/>
      <c r="J866" s="1360"/>
      <c r="K866" s="1361"/>
      <c r="L866" s="1361"/>
      <c r="M866" s="1358"/>
      <c r="N866" s="1358"/>
      <c r="O866" s="1358"/>
      <c r="P866" s="1358"/>
      <c r="Q866" s="1356"/>
      <c r="R866" s="1356"/>
      <c r="U866" s="1358"/>
      <c r="V866" s="1356"/>
      <c r="W866" s="1356"/>
      <c r="X866" s="1356"/>
      <c r="Y866" s="1356"/>
      <c r="Z866" s="1356"/>
      <c r="AA866" s="1356"/>
      <c r="AB866" s="1356"/>
      <c r="AC866" s="13"/>
      <c r="AD866" s="1356"/>
      <c r="AE866" s="1356"/>
      <c r="AF866" s="1356"/>
    </row>
    <row r="867" spans="1:32" x14ac:dyDescent="0.2">
      <c r="A867" s="1356"/>
      <c r="B867" s="1357"/>
      <c r="C867" s="1356"/>
      <c r="D867" s="1358"/>
      <c r="E867" s="1358"/>
      <c r="F867" s="1356"/>
      <c r="G867" s="1356"/>
      <c r="H867" s="1356"/>
      <c r="I867" s="1360"/>
      <c r="J867" s="1360"/>
      <c r="K867" s="1361"/>
      <c r="L867" s="1361"/>
      <c r="M867" s="1358"/>
      <c r="N867" s="1358"/>
      <c r="O867" s="1358"/>
      <c r="P867" s="1358"/>
      <c r="Q867" s="1356"/>
      <c r="R867" s="1356"/>
      <c r="U867" s="1358"/>
      <c r="V867" s="1356"/>
      <c r="W867" s="1356"/>
      <c r="X867" s="1356"/>
      <c r="Y867" s="1356"/>
      <c r="Z867" s="1356"/>
      <c r="AA867" s="1356"/>
      <c r="AB867" s="1356"/>
      <c r="AC867" s="13"/>
      <c r="AD867" s="1356"/>
      <c r="AE867" s="1356"/>
      <c r="AF867" s="1356"/>
    </row>
    <row r="868" spans="1:32" x14ac:dyDescent="0.2">
      <c r="A868" s="1356"/>
      <c r="B868" s="1357"/>
      <c r="C868" s="1356"/>
      <c r="D868" s="1358"/>
      <c r="E868" s="1358"/>
      <c r="F868" s="1356"/>
      <c r="G868" s="1356"/>
      <c r="H868" s="1356"/>
      <c r="I868" s="1360"/>
      <c r="J868" s="1360"/>
      <c r="K868" s="1361"/>
      <c r="L868" s="1361"/>
      <c r="M868" s="1358"/>
      <c r="N868" s="1358"/>
      <c r="O868" s="1358"/>
      <c r="P868" s="1358"/>
      <c r="Q868" s="1356"/>
      <c r="R868" s="1356"/>
      <c r="U868" s="1358"/>
      <c r="V868" s="1356"/>
      <c r="W868" s="1356"/>
      <c r="X868" s="1356"/>
      <c r="Y868" s="1356"/>
      <c r="Z868" s="1356"/>
      <c r="AA868" s="1356"/>
      <c r="AB868" s="1356"/>
      <c r="AC868" s="13"/>
      <c r="AD868" s="1356"/>
      <c r="AE868" s="1356"/>
      <c r="AF868" s="1356"/>
    </row>
    <row r="869" spans="1:32" x14ac:dyDescent="0.2">
      <c r="A869" s="1356"/>
      <c r="B869" s="1357"/>
      <c r="C869" s="1356"/>
      <c r="D869" s="1358"/>
      <c r="E869" s="1358"/>
      <c r="F869" s="1356"/>
      <c r="G869" s="1356"/>
      <c r="H869" s="1356"/>
      <c r="I869" s="1360"/>
      <c r="J869" s="1360"/>
      <c r="K869" s="1361"/>
      <c r="L869" s="1361"/>
      <c r="M869" s="1358"/>
      <c r="N869" s="1358"/>
      <c r="O869" s="1358"/>
      <c r="P869" s="1358"/>
      <c r="Q869" s="1356"/>
      <c r="R869" s="1356"/>
      <c r="U869" s="1358"/>
      <c r="V869" s="1356"/>
      <c r="W869" s="1356"/>
      <c r="X869" s="1356"/>
      <c r="Y869" s="1356"/>
      <c r="Z869" s="1356"/>
      <c r="AA869" s="1356"/>
      <c r="AB869" s="1356"/>
      <c r="AC869" s="13"/>
      <c r="AD869" s="1356"/>
      <c r="AE869" s="1356"/>
      <c r="AF869" s="1356"/>
    </row>
    <row r="870" spans="1:32" x14ac:dyDescent="0.2">
      <c r="A870" s="1356"/>
      <c r="B870" s="1357"/>
      <c r="C870" s="1356"/>
      <c r="D870" s="1358"/>
      <c r="E870" s="1358"/>
      <c r="F870" s="1356"/>
      <c r="G870" s="1356"/>
      <c r="H870" s="1356"/>
      <c r="I870" s="1360"/>
      <c r="J870" s="1360"/>
      <c r="K870" s="1361"/>
      <c r="L870" s="1361"/>
      <c r="M870" s="1358"/>
      <c r="N870" s="1358"/>
      <c r="O870" s="1358"/>
      <c r="P870" s="1358"/>
      <c r="Q870" s="1356"/>
      <c r="R870" s="1356"/>
      <c r="U870" s="1358"/>
      <c r="V870" s="1356"/>
      <c r="W870" s="1356"/>
      <c r="X870" s="1356"/>
      <c r="Y870" s="1356"/>
      <c r="Z870" s="1356"/>
      <c r="AA870" s="1356"/>
      <c r="AB870" s="1356"/>
      <c r="AC870" s="13"/>
      <c r="AD870" s="1356"/>
      <c r="AE870" s="1356"/>
      <c r="AF870" s="1356"/>
    </row>
    <row r="871" spans="1:32" x14ac:dyDescent="0.2">
      <c r="A871" s="1356"/>
      <c r="B871" s="1357"/>
      <c r="C871" s="1356"/>
      <c r="D871" s="1358"/>
      <c r="E871" s="1358"/>
      <c r="F871" s="1356"/>
      <c r="G871" s="1356"/>
      <c r="H871" s="1356"/>
      <c r="I871" s="1360"/>
      <c r="J871" s="1360"/>
      <c r="K871" s="1361"/>
      <c r="L871" s="1361"/>
      <c r="M871" s="1358"/>
      <c r="N871" s="1358"/>
      <c r="O871" s="1358"/>
      <c r="P871" s="1358"/>
      <c r="Q871" s="1356"/>
      <c r="R871" s="1356"/>
      <c r="U871" s="1358"/>
      <c r="V871" s="1356"/>
      <c r="W871" s="1356"/>
      <c r="X871" s="1356"/>
      <c r="Y871" s="1356"/>
      <c r="Z871" s="1356"/>
      <c r="AA871" s="1356"/>
      <c r="AB871" s="1356"/>
      <c r="AC871" s="13"/>
      <c r="AD871" s="1356"/>
      <c r="AE871" s="1356"/>
      <c r="AF871" s="1356"/>
    </row>
    <row r="872" spans="1:32" x14ac:dyDescent="0.2">
      <c r="A872" s="1356"/>
      <c r="B872" s="1357"/>
      <c r="C872" s="1356"/>
      <c r="D872" s="1358"/>
      <c r="E872" s="1358"/>
      <c r="F872" s="1356"/>
      <c r="G872" s="1356"/>
      <c r="H872" s="1356"/>
      <c r="I872" s="1360"/>
      <c r="J872" s="1360"/>
      <c r="K872" s="1361"/>
      <c r="L872" s="1361"/>
      <c r="M872" s="1358"/>
      <c r="N872" s="1358"/>
      <c r="O872" s="1358"/>
      <c r="P872" s="1358"/>
      <c r="Q872" s="1356"/>
      <c r="R872" s="1356"/>
      <c r="U872" s="1358"/>
      <c r="V872" s="1356"/>
      <c r="W872" s="1356"/>
      <c r="X872" s="1356"/>
      <c r="Y872" s="1356"/>
      <c r="Z872" s="1356"/>
      <c r="AA872" s="1356"/>
      <c r="AB872" s="1356"/>
      <c r="AC872" s="13"/>
      <c r="AD872" s="1356"/>
      <c r="AE872" s="1356"/>
      <c r="AF872" s="1356"/>
    </row>
    <row r="873" spans="1:32" x14ac:dyDescent="0.2">
      <c r="A873" s="1356"/>
      <c r="B873" s="1357"/>
      <c r="C873" s="1356"/>
      <c r="D873" s="1358"/>
      <c r="E873" s="1358"/>
      <c r="F873" s="1356"/>
      <c r="G873" s="1356"/>
      <c r="H873" s="1356"/>
      <c r="I873" s="1360"/>
      <c r="J873" s="1360"/>
      <c r="K873" s="1361"/>
      <c r="L873" s="1361"/>
      <c r="M873" s="1358"/>
      <c r="N873" s="1358"/>
      <c r="O873" s="1358"/>
      <c r="P873" s="1358"/>
      <c r="Q873" s="1356"/>
      <c r="R873" s="1356"/>
      <c r="U873" s="1358"/>
      <c r="V873" s="1356"/>
      <c r="W873" s="1356"/>
      <c r="X873" s="1356"/>
      <c r="Y873" s="1356"/>
      <c r="Z873" s="1356"/>
      <c r="AA873" s="1356"/>
      <c r="AB873" s="1356"/>
      <c r="AC873" s="13"/>
      <c r="AD873" s="1356"/>
      <c r="AE873" s="1356"/>
      <c r="AF873" s="1356"/>
    </row>
    <row r="874" spans="1:32" x14ac:dyDescent="0.2">
      <c r="A874" s="1356"/>
      <c r="B874" s="1357"/>
      <c r="C874" s="1356"/>
      <c r="D874" s="1358"/>
      <c r="E874" s="1358"/>
      <c r="F874" s="1356"/>
      <c r="G874" s="1356"/>
      <c r="H874" s="1356"/>
      <c r="I874" s="1360"/>
      <c r="J874" s="1360"/>
      <c r="K874" s="1361"/>
      <c r="L874" s="1361"/>
      <c r="M874" s="1358"/>
      <c r="N874" s="1358"/>
      <c r="O874" s="1358"/>
      <c r="P874" s="1358"/>
      <c r="Q874" s="1356"/>
      <c r="R874" s="1356"/>
      <c r="U874" s="1358"/>
      <c r="V874" s="1356"/>
      <c r="W874" s="1356"/>
      <c r="X874" s="1356"/>
      <c r="Y874" s="1356"/>
      <c r="Z874" s="1356"/>
      <c r="AA874" s="1356"/>
      <c r="AB874" s="1356"/>
      <c r="AC874" s="13"/>
      <c r="AD874" s="1356"/>
      <c r="AE874" s="1356"/>
      <c r="AF874" s="1356"/>
    </row>
    <row r="875" spans="1:32" x14ac:dyDescent="0.2">
      <c r="A875" s="1356"/>
      <c r="B875" s="1357"/>
      <c r="C875" s="1356"/>
      <c r="D875" s="1358"/>
      <c r="E875" s="1358"/>
      <c r="F875" s="1356"/>
      <c r="G875" s="1356"/>
      <c r="H875" s="1356"/>
      <c r="I875" s="1360"/>
      <c r="J875" s="1360"/>
      <c r="K875" s="1361"/>
      <c r="L875" s="1361"/>
      <c r="M875" s="1358"/>
      <c r="N875" s="1358"/>
      <c r="O875" s="1358"/>
      <c r="P875" s="1358"/>
      <c r="Q875" s="1356"/>
      <c r="R875" s="1356"/>
      <c r="U875" s="1358"/>
      <c r="V875" s="1356"/>
      <c r="W875" s="1356"/>
      <c r="X875" s="1356"/>
      <c r="Y875" s="1356"/>
      <c r="Z875" s="1356"/>
      <c r="AA875" s="1356"/>
      <c r="AB875" s="1356"/>
      <c r="AC875" s="13"/>
      <c r="AD875" s="1356"/>
      <c r="AE875" s="1356"/>
      <c r="AF875" s="1356"/>
    </row>
    <row r="876" spans="1:32" x14ac:dyDescent="0.2">
      <c r="A876" s="1356"/>
      <c r="B876" s="1357"/>
      <c r="C876" s="1356"/>
      <c r="D876" s="1358"/>
      <c r="E876" s="1358"/>
      <c r="F876" s="1356"/>
      <c r="G876" s="1356"/>
      <c r="H876" s="1356"/>
      <c r="I876" s="1360"/>
      <c r="J876" s="1360"/>
      <c r="K876" s="1361"/>
      <c r="L876" s="1361"/>
      <c r="M876" s="1358"/>
      <c r="N876" s="1358"/>
      <c r="O876" s="1358"/>
      <c r="P876" s="1358"/>
      <c r="Q876" s="1356"/>
      <c r="R876" s="1356"/>
      <c r="U876" s="1358"/>
      <c r="V876" s="1356"/>
      <c r="W876" s="1356"/>
      <c r="X876" s="1356"/>
      <c r="Y876" s="1356"/>
      <c r="Z876" s="1356"/>
      <c r="AA876" s="1356"/>
      <c r="AB876" s="1356"/>
      <c r="AC876" s="13"/>
      <c r="AD876" s="1356"/>
      <c r="AE876" s="1356"/>
      <c r="AF876" s="1356"/>
    </row>
    <row r="877" spans="1:32" x14ac:dyDescent="0.2">
      <c r="A877" s="1356"/>
      <c r="B877" s="1357"/>
      <c r="C877" s="1356"/>
      <c r="D877" s="1358"/>
      <c r="E877" s="1358"/>
      <c r="F877" s="1356"/>
      <c r="G877" s="1356"/>
      <c r="H877" s="1356"/>
      <c r="I877" s="1360"/>
      <c r="J877" s="1360"/>
      <c r="K877" s="1361"/>
      <c r="L877" s="1361"/>
      <c r="M877" s="1358"/>
      <c r="N877" s="1358"/>
      <c r="O877" s="1358"/>
      <c r="P877" s="1358"/>
      <c r="Q877" s="1356"/>
      <c r="R877" s="1356"/>
      <c r="U877" s="1358"/>
      <c r="V877" s="1356"/>
      <c r="W877" s="1356"/>
      <c r="X877" s="1356"/>
      <c r="Y877" s="1356"/>
      <c r="Z877" s="1356"/>
      <c r="AA877" s="1356"/>
      <c r="AB877" s="1356"/>
      <c r="AC877" s="13"/>
      <c r="AD877" s="1356"/>
      <c r="AE877" s="1356"/>
      <c r="AF877" s="1356"/>
    </row>
    <row r="878" spans="1:32" x14ac:dyDescent="0.2">
      <c r="A878" s="1356"/>
      <c r="B878" s="1357"/>
      <c r="C878" s="1356"/>
      <c r="D878" s="1358"/>
      <c r="E878" s="1358"/>
      <c r="F878" s="1356"/>
      <c r="G878" s="1356"/>
      <c r="H878" s="1356"/>
      <c r="I878" s="1360"/>
      <c r="J878" s="1360"/>
      <c r="K878" s="1361"/>
      <c r="L878" s="1361"/>
      <c r="M878" s="1358"/>
      <c r="N878" s="1358"/>
      <c r="O878" s="1358"/>
      <c r="P878" s="1358"/>
      <c r="Q878" s="1356"/>
      <c r="R878" s="1356"/>
      <c r="U878" s="1358"/>
      <c r="V878" s="1356"/>
      <c r="W878" s="1356"/>
      <c r="X878" s="1356"/>
      <c r="Y878" s="1356"/>
      <c r="Z878" s="1356"/>
      <c r="AA878" s="1356"/>
      <c r="AB878" s="1356"/>
      <c r="AC878" s="13"/>
      <c r="AD878" s="1356"/>
      <c r="AE878" s="1356"/>
      <c r="AF878" s="1356"/>
    </row>
    <row r="879" spans="1:32" x14ac:dyDescent="0.2">
      <c r="A879" s="1356"/>
      <c r="B879" s="1357"/>
      <c r="C879" s="1356"/>
      <c r="D879" s="1358"/>
      <c r="E879" s="1358"/>
      <c r="F879" s="1356"/>
      <c r="G879" s="1356"/>
      <c r="H879" s="1356"/>
      <c r="I879" s="1360"/>
      <c r="J879" s="1360"/>
      <c r="K879" s="1361"/>
      <c r="L879" s="1361"/>
      <c r="M879" s="1358"/>
      <c r="N879" s="1358"/>
      <c r="O879" s="1358"/>
      <c r="P879" s="1358"/>
      <c r="Q879" s="1356"/>
      <c r="R879" s="1356"/>
      <c r="U879" s="1358"/>
      <c r="V879" s="1356"/>
      <c r="W879" s="1356"/>
      <c r="X879" s="1356"/>
      <c r="Y879" s="1356"/>
      <c r="Z879" s="1356"/>
      <c r="AA879" s="1356"/>
      <c r="AB879" s="1356"/>
      <c r="AC879" s="13"/>
      <c r="AD879" s="1356"/>
      <c r="AE879" s="1356"/>
      <c r="AF879" s="1356"/>
    </row>
    <row r="880" spans="1:32" x14ac:dyDescent="0.2">
      <c r="A880" s="1356"/>
      <c r="B880" s="1357"/>
      <c r="C880" s="1356"/>
      <c r="D880" s="1358"/>
      <c r="E880" s="1358"/>
      <c r="F880" s="1356"/>
      <c r="G880" s="1356"/>
      <c r="H880" s="1356"/>
      <c r="I880" s="1360"/>
      <c r="J880" s="1360"/>
      <c r="K880" s="1361"/>
      <c r="L880" s="1361"/>
      <c r="M880" s="1358"/>
      <c r="N880" s="1358"/>
      <c r="O880" s="1358"/>
      <c r="P880" s="1358"/>
      <c r="Q880" s="1356"/>
      <c r="R880" s="1356"/>
      <c r="U880" s="1358"/>
      <c r="V880" s="1356"/>
      <c r="W880" s="1356"/>
      <c r="X880" s="1356"/>
      <c r="Y880" s="1356"/>
      <c r="Z880" s="1356"/>
      <c r="AA880" s="1356"/>
      <c r="AB880" s="1356"/>
      <c r="AC880" s="13"/>
      <c r="AD880" s="1356"/>
      <c r="AE880" s="1356"/>
      <c r="AF880" s="1356"/>
    </row>
    <row r="881" spans="1:32" x14ac:dyDescent="0.2">
      <c r="A881" s="1356"/>
      <c r="B881" s="1357"/>
      <c r="C881" s="1356"/>
      <c r="D881" s="1358"/>
      <c r="E881" s="1358"/>
      <c r="F881" s="1356"/>
      <c r="G881" s="1356"/>
      <c r="H881" s="1356"/>
      <c r="I881" s="1360"/>
      <c r="J881" s="1360"/>
      <c r="K881" s="1361"/>
      <c r="L881" s="1361"/>
      <c r="M881" s="1358"/>
      <c r="N881" s="1358"/>
      <c r="O881" s="1358"/>
      <c r="P881" s="1358"/>
      <c r="Q881" s="1356"/>
      <c r="R881" s="1356"/>
      <c r="U881" s="1358"/>
      <c r="V881" s="1356"/>
      <c r="W881" s="1356"/>
      <c r="X881" s="1356"/>
      <c r="Y881" s="1356"/>
      <c r="Z881" s="1356"/>
      <c r="AA881" s="1356"/>
      <c r="AB881" s="1356"/>
      <c r="AC881" s="13"/>
      <c r="AD881" s="1356"/>
      <c r="AE881" s="1356"/>
      <c r="AF881" s="1356"/>
    </row>
    <row r="882" spans="1:32" x14ac:dyDescent="0.2">
      <c r="A882" s="1356"/>
      <c r="B882" s="1357"/>
      <c r="C882" s="1356"/>
      <c r="D882" s="1358"/>
      <c r="E882" s="1358"/>
      <c r="F882" s="1356"/>
      <c r="G882" s="1356"/>
      <c r="H882" s="1356"/>
      <c r="I882" s="1360"/>
      <c r="J882" s="1360"/>
      <c r="K882" s="1361"/>
      <c r="L882" s="1361"/>
      <c r="M882" s="1358"/>
      <c r="N882" s="1358"/>
      <c r="O882" s="1358"/>
      <c r="P882" s="1358"/>
      <c r="Q882" s="1356"/>
      <c r="R882" s="1356"/>
      <c r="U882" s="1358"/>
      <c r="V882" s="1356"/>
      <c r="W882" s="1356"/>
      <c r="X882" s="1356"/>
      <c r="Y882" s="1356"/>
      <c r="Z882" s="1356"/>
      <c r="AA882" s="1356"/>
      <c r="AB882" s="1356"/>
      <c r="AC882" s="13"/>
      <c r="AD882" s="1356"/>
      <c r="AE882" s="1356"/>
      <c r="AF882" s="1356"/>
    </row>
    <row r="883" spans="1:32" x14ac:dyDescent="0.2">
      <c r="A883" s="1356"/>
      <c r="B883" s="1357"/>
      <c r="C883" s="1356"/>
      <c r="D883" s="1358"/>
      <c r="E883" s="1358"/>
      <c r="F883" s="1356"/>
      <c r="G883" s="1356"/>
      <c r="H883" s="1356"/>
      <c r="I883" s="1360"/>
      <c r="J883" s="1360"/>
      <c r="K883" s="1361"/>
      <c r="L883" s="1361"/>
      <c r="M883" s="1358"/>
      <c r="N883" s="1358"/>
      <c r="O883" s="1358"/>
      <c r="P883" s="1358"/>
      <c r="Q883" s="1356"/>
      <c r="R883" s="1356"/>
      <c r="U883" s="1358"/>
      <c r="V883" s="1356"/>
      <c r="W883" s="1356"/>
      <c r="X883" s="1356"/>
      <c r="Y883" s="1356"/>
      <c r="Z883" s="1356"/>
      <c r="AA883" s="1356"/>
      <c r="AB883" s="1356"/>
      <c r="AC883" s="13"/>
      <c r="AD883" s="1356"/>
      <c r="AE883" s="1356"/>
      <c r="AF883" s="1356"/>
    </row>
    <row r="884" spans="1:32" x14ac:dyDescent="0.2">
      <c r="A884" s="1356"/>
      <c r="B884" s="1357"/>
      <c r="C884" s="1356"/>
      <c r="D884" s="1358"/>
      <c r="E884" s="1358"/>
      <c r="F884" s="1356"/>
      <c r="G884" s="1356"/>
      <c r="H884" s="1356"/>
      <c r="I884" s="1360"/>
      <c r="J884" s="1360"/>
      <c r="K884" s="1361"/>
      <c r="L884" s="1361"/>
      <c r="M884" s="1358"/>
      <c r="N884" s="1358"/>
      <c r="O884" s="1358"/>
      <c r="P884" s="1358"/>
      <c r="Q884" s="1356"/>
      <c r="R884" s="1356"/>
      <c r="U884" s="1358"/>
      <c r="V884" s="1356"/>
      <c r="W884" s="1356"/>
      <c r="X884" s="1356"/>
      <c r="Y884" s="1356"/>
      <c r="Z884" s="1356"/>
      <c r="AA884" s="1356"/>
      <c r="AB884" s="1356"/>
      <c r="AC884" s="13"/>
      <c r="AD884" s="1356"/>
      <c r="AE884" s="1356"/>
      <c r="AF884" s="1356"/>
    </row>
    <row r="885" spans="1:32" x14ac:dyDescent="0.2">
      <c r="A885" s="1356"/>
      <c r="B885" s="1357"/>
      <c r="C885" s="1356"/>
      <c r="D885" s="1358"/>
      <c r="E885" s="1358"/>
      <c r="F885" s="1356"/>
      <c r="G885" s="1356"/>
      <c r="H885" s="1356"/>
      <c r="I885" s="1360"/>
      <c r="J885" s="1360"/>
      <c r="K885" s="1361"/>
      <c r="L885" s="1361"/>
      <c r="M885" s="1358"/>
      <c r="N885" s="1358"/>
      <c r="O885" s="1358"/>
      <c r="P885" s="1358"/>
      <c r="Q885" s="1356"/>
      <c r="R885" s="1356"/>
      <c r="U885" s="1358"/>
      <c r="V885" s="1356"/>
      <c r="W885" s="1356"/>
      <c r="X885" s="1356"/>
      <c r="Y885" s="1356"/>
      <c r="Z885" s="1356"/>
      <c r="AA885" s="1356"/>
      <c r="AB885" s="1356"/>
      <c r="AC885" s="13"/>
      <c r="AD885" s="1356"/>
      <c r="AE885" s="1356"/>
      <c r="AF885" s="1356"/>
    </row>
    <row r="886" spans="1:32" x14ac:dyDescent="0.2">
      <c r="A886" s="1356"/>
      <c r="B886" s="1357"/>
      <c r="C886" s="1356"/>
      <c r="D886" s="1358"/>
      <c r="E886" s="1358"/>
      <c r="F886" s="1356"/>
      <c r="G886" s="1356"/>
      <c r="H886" s="1356"/>
      <c r="I886" s="1360"/>
      <c r="J886" s="1360"/>
      <c r="K886" s="1361"/>
      <c r="L886" s="1361"/>
      <c r="M886" s="1358"/>
      <c r="N886" s="1358"/>
      <c r="O886" s="1358"/>
      <c r="P886" s="1358"/>
      <c r="Q886" s="1356"/>
      <c r="R886" s="1356"/>
      <c r="U886" s="1358"/>
      <c r="V886" s="1356"/>
      <c r="W886" s="1356"/>
      <c r="X886" s="1356"/>
      <c r="Y886" s="1356"/>
      <c r="Z886" s="1356"/>
      <c r="AA886" s="1356"/>
      <c r="AB886" s="1356"/>
      <c r="AC886" s="13"/>
      <c r="AD886" s="1356"/>
      <c r="AE886" s="1356"/>
      <c r="AF886" s="1356"/>
    </row>
    <row r="887" spans="1:32" x14ac:dyDescent="0.2">
      <c r="A887" s="1356"/>
      <c r="B887" s="1357"/>
      <c r="C887" s="1356"/>
      <c r="D887" s="1358"/>
      <c r="E887" s="1358"/>
      <c r="F887" s="1356"/>
      <c r="G887" s="1356"/>
      <c r="H887" s="1356"/>
      <c r="I887" s="1360"/>
      <c r="J887" s="1360"/>
      <c r="K887" s="1361"/>
      <c r="L887" s="1361"/>
      <c r="M887" s="1358"/>
      <c r="N887" s="1358"/>
      <c r="O887" s="1358"/>
      <c r="P887" s="1358"/>
      <c r="Q887" s="1356"/>
      <c r="R887" s="1356"/>
      <c r="U887" s="1358"/>
      <c r="V887" s="1356"/>
      <c r="W887" s="1356"/>
      <c r="X887" s="1356"/>
      <c r="Y887" s="1356"/>
      <c r="Z887" s="1356"/>
      <c r="AA887" s="1356"/>
      <c r="AB887" s="1356"/>
      <c r="AC887" s="13"/>
      <c r="AD887" s="1356"/>
      <c r="AE887" s="1356"/>
      <c r="AF887" s="1356"/>
    </row>
    <row r="888" spans="1:32" x14ac:dyDescent="0.2">
      <c r="A888" s="1356"/>
      <c r="B888" s="1357"/>
      <c r="C888" s="1356"/>
      <c r="D888" s="1358"/>
      <c r="E888" s="1358"/>
      <c r="F888" s="1356"/>
      <c r="G888" s="1356"/>
      <c r="H888" s="1356"/>
      <c r="I888" s="1360"/>
      <c r="J888" s="1360"/>
      <c r="K888" s="1361"/>
      <c r="L888" s="1361"/>
      <c r="M888" s="1358"/>
      <c r="N888" s="1358"/>
      <c r="O888" s="1358"/>
      <c r="P888" s="1358"/>
      <c r="Q888" s="1356"/>
      <c r="R888" s="1356"/>
      <c r="U888" s="1358"/>
      <c r="V888" s="1356"/>
      <c r="W888" s="1356"/>
      <c r="X888" s="1356"/>
      <c r="Y888" s="1356"/>
      <c r="Z888" s="1356"/>
      <c r="AA888" s="1356"/>
      <c r="AB888" s="1356"/>
      <c r="AC888" s="13"/>
      <c r="AD888" s="1356"/>
      <c r="AE888" s="1356"/>
      <c r="AF888" s="1356"/>
    </row>
    <row r="889" spans="1:32" x14ac:dyDescent="0.2">
      <c r="A889" s="1356"/>
      <c r="B889" s="1357"/>
      <c r="C889" s="1356"/>
      <c r="D889" s="1358"/>
      <c r="E889" s="1358"/>
      <c r="F889" s="1356"/>
      <c r="G889" s="1356"/>
      <c r="H889" s="1356"/>
      <c r="I889" s="1360"/>
      <c r="J889" s="1360"/>
      <c r="K889" s="1361"/>
      <c r="L889" s="1361"/>
      <c r="M889" s="1358"/>
      <c r="N889" s="1358"/>
      <c r="O889" s="1358"/>
      <c r="P889" s="1358"/>
      <c r="Q889" s="1356"/>
      <c r="R889" s="1356"/>
      <c r="U889" s="1358"/>
      <c r="V889" s="1356"/>
      <c r="W889" s="1356"/>
      <c r="X889" s="1356"/>
      <c r="Y889" s="1356"/>
      <c r="Z889" s="1356"/>
      <c r="AA889" s="1356"/>
      <c r="AB889" s="1356"/>
      <c r="AC889" s="13"/>
      <c r="AD889" s="1356"/>
      <c r="AE889" s="1356"/>
      <c r="AF889" s="1356"/>
    </row>
    <row r="890" spans="1:32" x14ac:dyDescent="0.2">
      <c r="A890" s="1356"/>
      <c r="B890" s="1357"/>
      <c r="C890" s="1356"/>
      <c r="D890" s="1358"/>
      <c r="E890" s="1358"/>
      <c r="F890" s="1356"/>
      <c r="G890" s="1356"/>
      <c r="H890" s="1356"/>
      <c r="I890" s="1360"/>
      <c r="J890" s="1360"/>
      <c r="K890" s="1361"/>
      <c r="L890" s="1361"/>
      <c r="M890" s="1358"/>
      <c r="N890" s="1358"/>
      <c r="O890" s="1358"/>
      <c r="P890" s="1358"/>
      <c r="Q890" s="1356"/>
      <c r="R890" s="1356"/>
      <c r="U890" s="1358"/>
      <c r="V890" s="1356"/>
      <c r="W890" s="1356"/>
      <c r="X890" s="1356"/>
      <c r="Y890" s="1356"/>
      <c r="Z890" s="1356"/>
      <c r="AA890" s="1356"/>
      <c r="AB890" s="1356"/>
      <c r="AC890" s="13"/>
      <c r="AD890" s="1356"/>
      <c r="AE890" s="1356"/>
      <c r="AF890" s="1356"/>
    </row>
    <row r="891" spans="1:32" x14ac:dyDescent="0.2">
      <c r="A891" s="1356"/>
      <c r="B891" s="1357"/>
      <c r="C891" s="1356"/>
      <c r="D891" s="1358"/>
      <c r="E891" s="1358"/>
      <c r="F891" s="1356"/>
      <c r="G891" s="1356"/>
      <c r="H891" s="1356"/>
      <c r="I891" s="1360"/>
      <c r="J891" s="1360"/>
      <c r="K891" s="1361"/>
      <c r="L891" s="1361"/>
      <c r="M891" s="1358"/>
      <c r="N891" s="1358"/>
      <c r="O891" s="1358"/>
      <c r="P891" s="1358"/>
      <c r="Q891" s="1356"/>
      <c r="R891" s="1356"/>
      <c r="U891" s="1358"/>
      <c r="V891" s="1356"/>
      <c r="W891" s="1356"/>
      <c r="X891" s="1356"/>
      <c r="Y891" s="1356"/>
      <c r="Z891" s="1356"/>
      <c r="AA891" s="1356"/>
      <c r="AB891" s="1356"/>
      <c r="AC891" s="13"/>
      <c r="AD891" s="1356"/>
      <c r="AE891" s="1356"/>
      <c r="AF891" s="1356"/>
    </row>
    <row r="892" spans="1:32" x14ac:dyDescent="0.2">
      <c r="A892" s="1356"/>
      <c r="B892" s="1357"/>
      <c r="C892" s="1356"/>
      <c r="D892" s="1358"/>
      <c r="E892" s="1358"/>
      <c r="F892" s="1356"/>
      <c r="G892" s="1356"/>
      <c r="H892" s="1356"/>
      <c r="I892" s="1360"/>
      <c r="J892" s="1360"/>
      <c r="K892" s="1361"/>
      <c r="L892" s="1361"/>
      <c r="M892" s="1358"/>
      <c r="N892" s="1358"/>
      <c r="O892" s="1358"/>
      <c r="P892" s="1358"/>
      <c r="Q892" s="1356"/>
      <c r="R892" s="1356"/>
      <c r="U892" s="1358"/>
      <c r="V892" s="1356"/>
      <c r="W892" s="1356"/>
      <c r="X892" s="1356"/>
      <c r="Y892" s="1356"/>
      <c r="Z892" s="1356"/>
      <c r="AA892" s="1356"/>
      <c r="AB892" s="1356"/>
      <c r="AC892" s="13"/>
      <c r="AD892" s="1356"/>
      <c r="AE892" s="1356"/>
      <c r="AF892" s="1356"/>
    </row>
    <row r="893" spans="1:32" x14ac:dyDescent="0.2">
      <c r="A893" s="1356"/>
      <c r="B893" s="1357"/>
      <c r="C893" s="1356"/>
      <c r="D893" s="1358"/>
      <c r="E893" s="1358"/>
      <c r="F893" s="1356"/>
      <c r="G893" s="1356"/>
      <c r="H893" s="1356"/>
      <c r="I893" s="1360"/>
      <c r="J893" s="1360"/>
      <c r="K893" s="1361"/>
      <c r="L893" s="1361"/>
      <c r="M893" s="1358"/>
      <c r="N893" s="1358"/>
      <c r="O893" s="1358"/>
      <c r="P893" s="1358"/>
      <c r="Q893" s="1356"/>
      <c r="R893" s="1356"/>
      <c r="U893" s="1358"/>
      <c r="V893" s="1356"/>
      <c r="W893" s="1356"/>
      <c r="X893" s="1356"/>
      <c r="Y893" s="1356"/>
      <c r="Z893" s="1356"/>
      <c r="AA893" s="1356"/>
      <c r="AB893" s="1356"/>
      <c r="AC893" s="13"/>
      <c r="AD893" s="1356"/>
      <c r="AE893" s="1356"/>
      <c r="AF893" s="1356"/>
    </row>
    <row r="894" spans="1:32" x14ac:dyDescent="0.2">
      <c r="A894" s="1356"/>
      <c r="B894" s="1357"/>
      <c r="C894" s="1356"/>
      <c r="D894" s="1358"/>
      <c r="E894" s="1358"/>
      <c r="F894" s="1356"/>
      <c r="G894" s="1356"/>
      <c r="H894" s="1356"/>
      <c r="I894" s="1360"/>
      <c r="J894" s="1360"/>
      <c r="K894" s="1361"/>
      <c r="L894" s="1361"/>
      <c r="M894" s="1358"/>
      <c r="N894" s="1358"/>
      <c r="O894" s="1358"/>
      <c r="P894" s="1358"/>
      <c r="Q894" s="1356"/>
      <c r="R894" s="1356"/>
      <c r="U894" s="1358"/>
      <c r="V894" s="1356"/>
      <c r="W894" s="1356"/>
      <c r="X894" s="1356"/>
      <c r="Y894" s="1356"/>
      <c r="Z894" s="1356"/>
      <c r="AA894" s="1356"/>
      <c r="AB894" s="1356"/>
      <c r="AC894" s="13"/>
      <c r="AD894" s="1356"/>
      <c r="AE894" s="1356"/>
      <c r="AF894" s="1356"/>
    </row>
    <row r="895" spans="1:32" x14ac:dyDescent="0.2">
      <c r="A895" s="1356"/>
      <c r="B895" s="1357"/>
      <c r="C895" s="1356"/>
      <c r="D895" s="1358"/>
      <c r="E895" s="1358"/>
      <c r="F895" s="1356"/>
      <c r="G895" s="1356"/>
      <c r="H895" s="1356"/>
      <c r="I895" s="1360"/>
      <c r="J895" s="1360"/>
      <c r="K895" s="1361"/>
      <c r="L895" s="1361"/>
      <c r="M895" s="1358"/>
      <c r="N895" s="1358"/>
      <c r="O895" s="1358"/>
      <c r="P895" s="1358"/>
      <c r="Q895" s="1356"/>
      <c r="R895" s="1356"/>
      <c r="U895" s="1358"/>
      <c r="V895" s="1356"/>
      <c r="W895" s="1356"/>
      <c r="X895" s="1356"/>
      <c r="Y895" s="1356"/>
      <c r="Z895" s="1356"/>
      <c r="AA895" s="1356"/>
      <c r="AB895" s="1356"/>
      <c r="AC895" s="13"/>
      <c r="AD895" s="1356"/>
      <c r="AE895" s="1356"/>
      <c r="AF895" s="1356"/>
    </row>
    <row r="896" spans="1:32" x14ac:dyDescent="0.2">
      <c r="A896" s="1356"/>
      <c r="B896" s="1357"/>
      <c r="C896" s="1356"/>
      <c r="D896" s="1358"/>
      <c r="E896" s="1358"/>
      <c r="F896" s="1356"/>
      <c r="G896" s="1356"/>
      <c r="H896" s="1356"/>
      <c r="I896" s="1360"/>
      <c r="J896" s="1360"/>
      <c r="K896" s="1361"/>
      <c r="L896" s="1361"/>
      <c r="M896" s="1358"/>
      <c r="N896" s="1358"/>
      <c r="O896" s="1358"/>
      <c r="P896" s="1358"/>
      <c r="Q896" s="1356"/>
      <c r="R896" s="1356"/>
      <c r="U896" s="1358"/>
      <c r="V896" s="1356"/>
      <c r="W896" s="1356"/>
      <c r="X896" s="1356"/>
      <c r="Y896" s="1356"/>
      <c r="Z896" s="1356"/>
      <c r="AA896" s="1356"/>
      <c r="AB896" s="1356"/>
      <c r="AC896" s="13"/>
      <c r="AD896" s="1356"/>
      <c r="AE896" s="1356"/>
      <c r="AF896" s="1356"/>
    </row>
    <row r="897" spans="1:32" x14ac:dyDescent="0.2">
      <c r="A897" s="1356"/>
      <c r="B897" s="1357"/>
      <c r="C897" s="1356"/>
      <c r="D897" s="1358"/>
      <c r="E897" s="1358"/>
      <c r="F897" s="1356"/>
      <c r="G897" s="1356"/>
      <c r="H897" s="1356"/>
      <c r="I897" s="1360"/>
      <c r="J897" s="1360"/>
      <c r="K897" s="1361"/>
      <c r="L897" s="1361"/>
      <c r="M897" s="1358"/>
      <c r="N897" s="1358"/>
      <c r="O897" s="1358"/>
      <c r="P897" s="1358"/>
      <c r="Q897" s="1356"/>
      <c r="R897" s="1356"/>
      <c r="U897" s="1358"/>
      <c r="V897" s="1356"/>
      <c r="W897" s="1356"/>
      <c r="X897" s="1356"/>
      <c r="Y897" s="1356"/>
      <c r="Z897" s="1356"/>
      <c r="AA897" s="1356"/>
      <c r="AB897" s="1356"/>
      <c r="AC897" s="13"/>
      <c r="AD897" s="1356"/>
      <c r="AE897" s="1356"/>
      <c r="AF897" s="1356"/>
    </row>
    <row r="898" spans="1:32" x14ac:dyDescent="0.2">
      <c r="A898" s="1356"/>
      <c r="B898" s="1357"/>
      <c r="C898" s="1356"/>
      <c r="D898" s="1358"/>
      <c r="E898" s="1358"/>
      <c r="F898" s="1356"/>
      <c r="G898" s="1356"/>
      <c r="H898" s="1356"/>
      <c r="I898" s="1360"/>
      <c r="J898" s="1360"/>
      <c r="K898" s="1361"/>
      <c r="L898" s="1361"/>
      <c r="M898" s="1358"/>
      <c r="N898" s="1358"/>
      <c r="O898" s="1358"/>
      <c r="P898" s="1358"/>
      <c r="Q898" s="1356"/>
      <c r="R898" s="1356"/>
      <c r="U898" s="1358"/>
      <c r="V898" s="1356"/>
      <c r="W898" s="1356"/>
      <c r="X898" s="1356"/>
      <c r="Y898" s="1356"/>
      <c r="Z898" s="1356"/>
      <c r="AA898" s="1356"/>
      <c r="AB898" s="1356"/>
      <c r="AC898" s="13"/>
      <c r="AD898" s="1356"/>
      <c r="AE898" s="1356"/>
      <c r="AF898" s="1356"/>
    </row>
    <row r="899" spans="1:32" x14ac:dyDescent="0.2">
      <c r="A899" s="1356"/>
      <c r="B899" s="1357"/>
      <c r="C899" s="1356"/>
      <c r="D899" s="1358"/>
      <c r="E899" s="1358"/>
      <c r="F899" s="1356"/>
      <c r="G899" s="1356"/>
      <c r="H899" s="1356"/>
      <c r="I899" s="1360"/>
      <c r="J899" s="1360"/>
      <c r="K899" s="1361"/>
      <c r="L899" s="1361"/>
      <c r="M899" s="1358"/>
      <c r="N899" s="1358"/>
      <c r="O899" s="1358"/>
      <c r="P899" s="1358"/>
      <c r="Q899" s="1356"/>
      <c r="R899" s="1356"/>
      <c r="U899" s="1358"/>
      <c r="V899" s="1356"/>
      <c r="W899" s="1356"/>
      <c r="X899" s="1356"/>
      <c r="Y899" s="1356"/>
      <c r="Z899" s="1356"/>
      <c r="AA899" s="1356"/>
      <c r="AB899" s="1356"/>
      <c r="AC899" s="13"/>
      <c r="AD899" s="1356"/>
      <c r="AE899" s="1356"/>
      <c r="AF899" s="1356"/>
    </row>
    <row r="900" spans="1:32" x14ac:dyDescent="0.2">
      <c r="A900" s="1356"/>
      <c r="B900" s="1357"/>
      <c r="C900" s="1356"/>
      <c r="D900" s="1358"/>
      <c r="E900" s="1358"/>
      <c r="F900" s="1356"/>
      <c r="G900" s="1356"/>
      <c r="H900" s="1356"/>
      <c r="I900" s="1360"/>
      <c r="J900" s="1360"/>
      <c r="K900" s="1361"/>
      <c r="L900" s="1361"/>
      <c r="M900" s="1358"/>
      <c r="N900" s="1358"/>
      <c r="O900" s="1358"/>
      <c r="P900" s="1358"/>
      <c r="Q900" s="1356"/>
      <c r="R900" s="1356"/>
      <c r="U900" s="1358"/>
      <c r="V900" s="1356"/>
      <c r="W900" s="1356"/>
      <c r="X900" s="1356"/>
      <c r="Y900" s="1356"/>
      <c r="Z900" s="1356"/>
      <c r="AA900" s="1356"/>
      <c r="AB900" s="1356"/>
      <c r="AC900" s="13"/>
      <c r="AD900" s="1356"/>
      <c r="AE900" s="1356"/>
      <c r="AF900" s="1356"/>
    </row>
    <row r="901" spans="1:32" x14ac:dyDescent="0.2">
      <c r="A901" s="1356"/>
      <c r="B901" s="1357"/>
      <c r="C901" s="1356"/>
      <c r="D901" s="1358"/>
      <c r="E901" s="1358"/>
      <c r="F901" s="1356"/>
      <c r="G901" s="1356"/>
      <c r="H901" s="1356"/>
      <c r="I901" s="1360"/>
      <c r="J901" s="1360"/>
      <c r="K901" s="1361"/>
      <c r="L901" s="1361"/>
      <c r="M901" s="1358"/>
      <c r="N901" s="1358"/>
      <c r="O901" s="1358"/>
      <c r="P901" s="1358"/>
      <c r="Q901" s="1356"/>
      <c r="R901" s="1356"/>
      <c r="U901" s="1358"/>
      <c r="V901" s="1356"/>
      <c r="W901" s="1356"/>
      <c r="X901" s="1356"/>
      <c r="Y901" s="1356"/>
      <c r="Z901" s="1356"/>
      <c r="AA901" s="1356"/>
      <c r="AB901" s="1356"/>
      <c r="AC901" s="13"/>
      <c r="AD901" s="1356"/>
      <c r="AE901" s="1356"/>
      <c r="AF901" s="1356"/>
    </row>
    <row r="902" spans="1:32" x14ac:dyDescent="0.2">
      <c r="A902" s="1356"/>
      <c r="B902" s="1357"/>
      <c r="C902" s="1356"/>
      <c r="D902" s="1358"/>
      <c r="E902" s="1358"/>
      <c r="F902" s="1356"/>
      <c r="G902" s="1356"/>
      <c r="H902" s="1356"/>
      <c r="I902" s="1360"/>
      <c r="J902" s="1360"/>
      <c r="K902" s="1361"/>
      <c r="L902" s="1361"/>
      <c r="M902" s="1358"/>
      <c r="N902" s="1358"/>
      <c r="O902" s="1358"/>
      <c r="P902" s="1358"/>
      <c r="Q902" s="1356"/>
      <c r="R902" s="1356"/>
      <c r="U902" s="1358"/>
      <c r="V902" s="1356"/>
      <c r="W902" s="1356"/>
      <c r="X902" s="1356"/>
      <c r="Y902" s="1356"/>
      <c r="Z902" s="1356"/>
      <c r="AA902" s="1356"/>
      <c r="AB902" s="1356"/>
      <c r="AC902" s="13"/>
      <c r="AD902" s="1356"/>
      <c r="AE902" s="1356"/>
      <c r="AF902" s="1356"/>
    </row>
    <row r="903" spans="1:32" x14ac:dyDescent="0.2">
      <c r="A903" s="1356"/>
      <c r="B903" s="1357"/>
      <c r="C903" s="1356"/>
      <c r="D903" s="1358"/>
      <c r="E903" s="1358"/>
      <c r="F903" s="1356"/>
      <c r="G903" s="1356"/>
      <c r="H903" s="1356"/>
      <c r="I903" s="1360"/>
      <c r="J903" s="1360"/>
      <c r="K903" s="1361"/>
      <c r="L903" s="1361"/>
      <c r="M903" s="1358"/>
      <c r="N903" s="1358"/>
      <c r="O903" s="1358"/>
      <c r="P903" s="1358"/>
      <c r="Q903" s="1356"/>
      <c r="R903" s="1356"/>
      <c r="U903" s="1358"/>
      <c r="V903" s="1356"/>
      <c r="W903" s="1356"/>
      <c r="X903" s="1356"/>
      <c r="Y903" s="1356"/>
      <c r="Z903" s="1356"/>
      <c r="AA903" s="1356"/>
      <c r="AB903" s="1356"/>
      <c r="AC903" s="13"/>
      <c r="AD903" s="1356"/>
      <c r="AE903" s="1356"/>
      <c r="AF903" s="1356"/>
    </row>
    <row r="904" spans="1:32" x14ac:dyDescent="0.2">
      <c r="A904" s="1356"/>
      <c r="B904" s="1357"/>
      <c r="C904" s="1356"/>
      <c r="D904" s="1358"/>
      <c r="E904" s="1358"/>
      <c r="F904" s="1356"/>
      <c r="G904" s="1356"/>
      <c r="H904" s="1356"/>
      <c r="I904" s="1360"/>
      <c r="J904" s="1360"/>
      <c r="K904" s="1361"/>
      <c r="L904" s="1361"/>
      <c r="M904" s="1358"/>
      <c r="N904" s="1358"/>
      <c r="O904" s="1358"/>
      <c r="P904" s="1358"/>
      <c r="Q904" s="1356"/>
      <c r="R904" s="1356"/>
      <c r="U904" s="1358"/>
      <c r="V904" s="1356"/>
      <c r="W904" s="1356"/>
      <c r="X904" s="1356"/>
      <c r="Y904" s="1356"/>
      <c r="Z904" s="1356"/>
      <c r="AA904" s="1356"/>
      <c r="AB904" s="1356"/>
      <c r="AC904" s="13"/>
      <c r="AD904" s="1356"/>
      <c r="AE904" s="1356"/>
      <c r="AF904" s="1356"/>
    </row>
    <row r="905" spans="1:32" x14ac:dyDescent="0.2">
      <c r="A905" s="1356"/>
      <c r="B905" s="1357"/>
      <c r="C905" s="1356"/>
      <c r="D905" s="1358"/>
      <c r="E905" s="1358"/>
      <c r="F905" s="1356"/>
      <c r="G905" s="1356"/>
      <c r="H905" s="1356"/>
      <c r="I905" s="1360"/>
      <c r="J905" s="1360"/>
      <c r="K905" s="1361"/>
      <c r="L905" s="1361"/>
      <c r="M905" s="1358"/>
      <c r="N905" s="1358"/>
      <c r="O905" s="1358"/>
      <c r="P905" s="1358"/>
      <c r="Q905" s="1356"/>
      <c r="R905" s="1356"/>
      <c r="U905" s="1358"/>
      <c r="V905" s="1356"/>
      <c r="W905" s="1356"/>
      <c r="X905" s="1356"/>
      <c r="Y905" s="1356"/>
      <c r="Z905" s="1356"/>
      <c r="AA905" s="1356"/>
      <c r="AB905" s="1356"/>
      <c r="AC905" s="13"/>
      <c r="AD905" s="1356"/>
      <c r="AE905" s="1356"/>
      <c r="AF905" s="1356"/>
    </row>
    <row r="906" spans="1:32" x14ac:dyDescent="0.2">
      <c r="A906" s="1356"/>
      <c r="B906" s="1357"/>
      <c r="C906" s="1356"/>
      <c r="D906" s="1358"/>
      <c r="E906" s="1358"/>
      <c r="F906" s="1356"/>
      <c r="G906" s="1356"/>
      <c r="H906" s="1356"/>
      <c r="I906" s="1360"/>
      <c r="J906" s="1360"/>
      <c r="K906" s="1361"/>
      <c r="L906" s="1361"/>
      <c r="M906" s="1358"/>
      <c r="N906" s="1358"/>
      <c r="O906" s="1358"/>
      <c r="P906" s="1358"/>
      <c r="Q906" s="1356"/>
      <c r="R906" s="1356"/>
      <c r="U906" s="1358"/>
      <c r="V906" s="1356"/>
      <c r="W906" s="1356"/>
      <c r="X906" s="1356"/>
      <c r="Y906" s="1356"/>
      <c r="Z906" s="1356"/>
      <c r="AA906" s="1356"/>
      <c r="AB906" s="1356"/>
      <c r="AC906" s="13"/>
      <c r="AD906" s="1356"/>
      <c r="AE906" s="1356"/>
      <c r="AF906" s="1356"/>
    </row>
    <row r="907" spans="1:32" x14ac:dyDescent="0.2">
      <c r="A907" s="1356"/>
      <c r="B907" s="1357"/>
      <c r="C907" s="1356"/>
      <c r="D907" s="1358"/>
      <c r="E907" s="1358"/>
      <c r="F907" s="1356"/>
      <c r="G907" s="1356"/>
      <c r="H907" s="1356"/>
      <c r="I907" s="1360"/>
      <c r="J907" s="1360"/>
      <c r="K907" s="1361"/>
      <c r="L907" s="1361"/>
      <c r="M907" s="1358"/>
      <c r="N907" s="1358"/>
      <c r="O907" s="1358"/>
      <c r="P907" s="1358"/>
      <c r="Q907" s="1356"/>
      <c r="R907" s="1356"/>
      <c r="U907" s="1358"/>
      <c r="V907" s="1356"/>
      <c r="W907" s="1356"/>
      <c r="X907" s="1356"/>
      <c r="Y907" s="1356"/>
      <c r="Z907" s="1356"/>
      <c r="AA907" s="1356"/>
      <c r="AB907" s="1356"/>
      <c r="AC907" s="13"/>
      <c r="AD907" s="1356"/>
      <c r="AE907" s="1356"/>
      <c r="AF907" s="1356"/>
    </row>
    <row r="908" spans="1:32" x14ac:dyDescent="0.2">
      <c r="A908" s="1356"/>
      <c r="B908" s="1357"/>
      <c r="C908" s="1356"/>
      <c r="D908" s="1358"/>
      <c r="E908" s="1358"/>
      <c r="F908" s="1356"/>
      <c r="G908" s="1356"/>
      <c r="H908" s="1356"/>
      <c r="I908" s="1360"/>
      <c r="J908" s="1360"/>
      <c r="K908" s="1361"/>
      <c r="L908" s="1361"/>
      <c r="M908" s="1358"/>
      <c r="N908" s="1358"/>
      <c r="O908" s="1358"/>
      <c r="P908" s="1358"/>
      <c r="Q908" s="1356"/>
      <c r="R908" s="1356"/>
      <c r="U908" s="1358"/>
      <c r="V908" s="1356"/>
      <c r="W908" s="1356"/>
      <c r="X908" s="1356"/>
      <c r="Y908" s="1356"/>
      <c r="Z908" s="1356"/>
      <c r="AA908" s="1356"/>
      <c r="AB908" s="1356"/>
      <c r="AC908" s="13"/>
      <c r="AD908" s="1356"/>
      <c r="AE908" s="1356"/>
      <c r="AF908" s="1356"/>
    </row>
    <row r="909" spans="1:32" x14ac:dyDescent="0.2">
      <c r="A909" s="1356"/>
      <c r="B909" s="1357"/>
      <c r="C909" s="1356"/>
      <c r="D909" s="1358"/>
      <c r="E909" s="1358"/>
      <c r="F909" s="1356"/>
      <c r="G909" s="1356"/>
      <c r="H909" s="1356"/>
      <c r="I909" s="1360"/>
      <c r="J909" s="1360"/>
      <c r="K909" s="1361"/>
      <c r="L909" s="1361"/>
      <c r="M909" s="1358"/>
      <c r="N909" s="1358"/>
      <c r="O909" s="1358"/>
      <c r="P909" s="1358"/>
      <c r="Q909" s="1356"/>
      <c r="R909" s="1356"/>
      <c r="U909" s="1358"/>
      <c r="V909" s="1356"/>
      <c r="W909" s="1356"/>
      <c r="X909" s="1356"/>
      <c r="Y909" s="1356"/>
      <c r="Z909" s="1356"/>
      <c r="AA909" s="1356"/>
      <c r="AB909" s="1356"/>
      <c r="AC909" s="13"/>
      <c r="AD909" s="1356"/>
      <c r="AE909" s="1356"/>
      <c r="AF909" s="1356"/>
    </row>
    <row r="910" spans="1:32" x14ac:dyDescent="0.2">
      <c r="A910" s="1356"/>
      <c r="B910" s="1357"/>
      <c r="C910" s="1356"/>
      <c r="D910" s="1358"/>
      <c r="E910" s="1358"/>
      <c r="F910" s="1356"/>
      <c r="G910" s="1356"/>
      <c r="H910" s="1356"/>
      <c r="I910" s="1360"/>
      <c r="J910" s="1360"/>
      <c r="K910" s="1361"/>
      <c r="L910" s="1361"/>
      <c r="M910" s="1358"/>
      <c r="N910" s="1358"/>
      <c r="O910" s="1358"/>
      <c r="P910" s="1358"/>
      <c r="Q910" s="1356"/>
      <c r="R910" s="1356"/>
      <c r="U910" s="1358"/>
      <c r="V910" s="1356"/>
      <c r="W910" s="1356"/>
      <c r="X910" s="1356"/>
      <c r="Y910" s="1356"/>
      <c r="Z910" s="1356"/>
      <c r="AA910" s="1356"/>
      <c r="AB910" s="1356"/>
      <c r="AC910" s="13"/>
      <c r="AD910" s="1356"/>
      <c r="AE910" s="1356"/>
      <c r="AF910" s="1356"/>
    </row>
    <row r="911" spans="1:32" x14ac:dyDescent="0.2">
      <c r="A911" s="1356"/>
      <c r="B911" s="1357"/>
      <c r="C911" s="1356"/>
      <c r="D911" s="1358"/>
      <c r="E911" s="1358"/>
      <c r="F911" s="1356"/>
      <c r="G911" s="1356"/>
      <c r="H911" s="1356"/>
      <c r="I911" s="1360"/>
      <c r="J911" s="1360"/>
      <c r="K911" s="1361"/>
      <c r="L911" s="1361"/>
      <c r="M911" s="1358"/>
      <c r="N911" s="1358"/>
      <c r="O911" s="1358"/>
      <c r="P911" s="1358"/>
      <c r="Q911" s="1356"/>
      <c r="R911" s="1356"/>
      <c r="U911" s="1358"/>
      <c r="V911" s="1356"/>
      <c r="W911" s="1356"/>
      <c r="X911" s="1356"/>
      <c r="Y911" s="1356"/>
      <c r="Z911" s="1356"/>
      <c r="AA911" s="1356"/>
      <c r="AB911" s="1356"/>
      <c r="AC911" s="13"/>
      <c r="AD911" s="1356"/>
      <c r="AE911" s="1356"/>
      <c r="AF911" s="1356"/>
    </row>
    <row r="912" spans="1:32" x14ac:dyDescent="0.2">
      <c r="A912" s="1356"/>
      <c r="B912" s="1357"/>
      <c r="C912" s="1356"/>
      <c r="D912" s="1358"/>
      <c r="E912" s="1358"/>
      <c r="F912" s="1356"/>
      <c r="G912" s="1356"/>
      <c r="H912" s="1356"/>
      <c r="I912" s="1360"/>
      <c r="J912" s="1360"/>
      <c r="K912" s="1361"/>
      <c r="L912" s="1361"/>
      <c r="M912" s="1358"/>
      <c r="N912" s="1358"/>
      <c r="O912" s="1358"/>
      <c r="P912" s="1358"/>
      <c r="Q912" s="1356"/>
      <c r="R912" s="1356"/>
      <c r="U912" s="1358"/>
      <c r="V912" s="1356"/>
      <c r="W912" s="1356"/>
      <c r="X912" s="1356"/>
      <c r="Y912" s="1356"/>
      <c r="Z912" s="1356"/>
      <c r="AA912" s="1356"/>
      <c r="AB912" s="1356"/>
      <c r="AC912" s="13"/>
      <c r="AD912" s="1356"/>
      <c r="AE912" s="1356"/>
      <c r="AF912" s="1356"/>
    </row>
    <row r="913" spans="1:32" x14ac:dyDescent="0.2">
      <c r="A913" s="1356"/>
      <c r="B913" s="1357"/>
      <c r="C913" s="1356"/>
      <c r="D913" s="1358"/>
      <c r="E913" s="1358"/>
      <c r="F913" s="1356"/>
      <c r="G913" s="1356"/>
      <c r="H913" s="1356"/>
      <c r="I913" s="1360"/>
      <c r="J913" s="1360"/>
      <c r="K913" s="1361"/>
      <c r="L913" s="1361"/>
      <c r="M913" s="1358"/>
      <c r="N913" s="1358"/>
      <c r="O913" s="1358"/>
      <c r="P913" s="1358"/>
      <c r="Q913" s="1356"/>
      <c r="R913" s="1356"/>
      <c r="U913" s="1358"/>
      <c r="V913" s="1356"/>
      <c r="W913" s="1356"/>
      <c r="X913" s="1356"/>
      <c r="Y913" s="1356"/>
      <c r="Z913" s="1356"/>
      <c r="AA913" s="1356"/>
      <c r="AB913" s="1356"/>
      <c r="AC913" s="13"/>
      <c r="AD913" s="1356"/>
      <c r="AE913" s="1356"/>
      <c r="AF913" s="1356"/>
    </row>
    <row r="914" spans="1:32" x14ac:dyDescent="0.2">
      <c r="A914" s="1356"/>
      <c r="B914" s="1357"/>
      <c r="C914" s="1356"/>
      <c r="D914" s="1358"/>
      <c r="E914" s="1358"/>
      <c r="F914" s="1356"/>
      <c r="G914" s="1356"/>
      <c r="H914" s="1356"/>
      <c r="I914" s="1360"/>
      <c r="J914" s="1360"/>
      <c r="K914" s="1361"/>
      <c r="L914" s="1361"/>
      <c r="M914" s="1358"/>
      <c r="N914" s="1358"/>
      <c r="O914" s="1358"/>
      <c r="P914" s="1358"/>
      <c r="Q914" s="1356"/>
      <c r="R914" s="1356"/>
      <c r="U914" s="1358"/>
      <c r="V914" s="1356"/>
      <c r="W914" s="1356"/>
      <c r="X914" s="1356"/>
      <c r="Y914" s="1356"/>
      <c r="Z914" s="1356"/>
      <c r="AA914" s="1356"/>
      <c r="AB914" s="1356"/>
      <c r="AC914" s="13"/>
      <c r="AD914" s="1356"/>
      <c r="AE914" s="1356"/>
      <c r="AF914" s="1356"/>
    </row>
    <row r="915" spans="1:32" x14ac:dyDescent="0.2">
      <c r="A915" s="1356"/>
      <c r="B915" s="1357"/>
      <c r="C915" s="1356"/>
      <c r="D915" s="1358"/>
      <c r="E915" s="1358"/>
      <c r="F915" s="1356"/>
      <c r="G915" s="1356"/>
      <c r="H915" s="1356"/>
      <c r="I915" s="1360"/>
      <c r="J915" s="1360"/>
      <c r="K915" s="1361"/>
      <c r="L915" s="1361"/>
      <c r="M915" s="1358"/>
      <c r="N915" s="1358"/>
      <c r="O915" s="1358"/>
      <c r="P915" s="1358"/>
      <c r="Q915" s="1356"/>
      <c r="R915" s="1356"/>
      <c r="U915" s="1358"/>
      <c r="V915" s="1356"/>
      <c r="W915" s="1356"/>
      <c r="X915" s="1356"/>
      <c r="Y915" s="1356"/>
      <c r="Z915" s="1356"/>
      <c r="AA915" s="1356"/>
      <c r="AB915" s="1356"/>
      <c r="AC915" s="13"/>
      <c r="AD915" s="1356"/>
      <c r="AE915" s="1356"/>
      <c r="AF915" s="1356"/>
    </row>
    <row r="916" spans="1:32" x14ac:dyDescent="0.2">
      <c r="A916" s="1356"/>
      <c r="B916" s="1357"/>
      <c r="C916" s="1356"/>
      <c r="D916" s="1358"/>
      <c r="E916" s="1358"/>
      <c r="F916" s="1356"/>
      <c r="G916" s="1356"/>
      <c r="H916" s="1356"/>
      <c r="I916" s="1360"/>
      <c r="J916" s="1360"/>
      <c r="K916" s="1361"/>
      <c r="L916" s="1361"/>
      <c r="M916" s="1358"/>
      <c r="N916" s="1358"/>
      <c r="O916" s="1358"/>
      <c r="P916" s="1358"/>
      <c r="Q916" s="1356"/>
      <c r="R916" s="1356"/>
      <c r="U916" s="1358"/>
      <c r="V916" s="1356"/>
      <c r="W916" s="1356"/>
      <c r="X916" s="1356"/>
      <c r="Y916" s="1356"/>
      <c r="Z916" s="1356"/>
      <c r="AA916" s="1356"/>
      <c r="AB916" s="1356"/>
      <c r="AC916" s="13"/>
      <c r="AD916" s="1356"/>
      <c r="AE916" s="1356"/>
      <c r="AF916" s="1356"/>
    </row>
    <row r="917" spans="1:32" x14ac:dyDescent="0.2">
      <c r="A917" s="1356"/>
      <c r="B917" s="1357"/>
      <c r="C917" s="1356"/>
      <c r="D917" s="1358"/>
      <c r="E917" s="1358"/>
      <c r="F917" s="1356"/>
      <c r="G917" s="1356"/>
      <c r="H917" s="1356"/>
      <c r="I917" s="1360"/>
      <c r="J917" s="1360"/>
      <c r="K917" s="1361"/>
      <c r="L917" s="1361"/>
      <c r="M917" s="1358"/>
      <c r="N917" s="1358"/>
      <c r="O917" s="1358"/>
      <c r="P917" s="1358"/>
      <c r="Q917" s="1356"/>
      <c r="R917" s="1356"/>
      <c r="U917" s="1358"/>
      <c r="V917" s="1356"/>
      <c r="W917" s="1356"/>
      <c r="X917" s="1356"/>
      <c r="Y917" s="1356"/>
      <c r="Z917" s="1356"/>
      <c r="AA917" s="1356"/>
      <c r="AB917" s="1356"/>
      <c r="AC917" s="13"/>
      <c r="AD917" s="1356"/>
      <c r="AE917" s="1356"/>
      <c r="AF917" s="1356"/>
    </row>
    <row r="918" spans="1:32" x14ac:dyDescent="0.2">
      <c r="A918" s="1356"/>
      <c r="B918" s="1357"/>
      <c r="C918" s="1356"/>
      <c r="D918" s="1358"/>
      <c r="E918" s="1358"/>
      <c r="F918" s="1356"/>
      <c r="G918" s="1356"/>
      <c r="H918" s="1356"/>
      <c r="I918" s="1360"/>
      <c r="J918" s="1360"/>
      <c r="K918" s="1361"/>
      <c r="L918" s="1361"/>
      <c r="M918" s="1358"/>
      <c r="N918" s="1358"/>
      <c r="O918" s="1358"/>
      <c r="P918" s="1358"/>
      <c r="Q918" s="1356"/>
      <c r="R918" s="1356"/>
      <c r="U918" s="1358"/>
      <c r="V918" s="1356"/>
      <c r="W918" s="1356"/>
      <c r="X918" s="1356"/>
      <c r="Y918" s="1356"/>
      <c r="Z918" s="1356"/>
      <c r="AA918" s="1356"/>
      <c r="AB918" s="1356"/>
      <c r="AC918" s="13"/>
      <c r="AD918" s="1356"/>
      <c r="AE918" s="1356"/>
      <c r="AF918" s="1356"/>
    </row>
    <row r="919" spans="1:32" x14ac:dyDescent="0.2">
      <c r="A919" s="1356"/>
      <c r="B919" s="1357"/>
      <c r="C919" s="1356"/>
      <c r="D919" s="1358"/>
      <c r="E919" s="1358"/>
      <c r="F919" s="1356"/>
      <c r="G919" s="1356"/>
      <c r="H919" s="1356"/>
      <c r="I919" s="1360"/>
      <c r="J919" s="1360"/>
      <c r="K919" s="1361"/>
      <c r="L919" s="1361"/>
      <c r="M919" s="1358"/>
      <c r="N919" s="1358"/>
      <c r="O919" s="1358"/>
      <c r="P919" s="1358"/>
      <c r="Q919" s="1356"/>
      <c r="R919" s="1356"/>
      <c r="U919" s="1358"/>
      <c r="V919" s="1356"/>
      <c r="W919" s="1356"/>
      <c r="X919" s="1356"/>
      <c r="Y919" s="1356"/>
      <c r="Z919" s="1356"/>
      <c r="AA919" s="1356"/>
      <c r="AB919" s="1356"/>
      <c r="AC919" s="13"/>
      <c r="AD919" s="1356"/>
      <c r="AE919" s="1356"/>
      <c r="AF919" s="1356"/>
    </row>
    <row r="920" spans="1:32" x14ac:dyDescent="0.2">
      <c r="A920" s="1356"/>
      <c r="B920" s="1357"/>
      <c r="C920" s="1356"/>
      <c r="D920" s="1358"/>
      <c r="E920" s="1358"/>
      <c r="F920" s="1356"/>
      <c r="G920" s="1356"/>
      <c r="H920" s="1356"/>
      <c r="I920" s="1360"/>
      <c r="J920" s="1360"/>
      <c r="K920" s="1361"/>
      <c r="L920" s="1361"/>
      <c r="M920" s="1358"/>
      <c r="N920" s="1358"/>
      <c r="O920" s="1358"/>
      <c r="P920" s="1358"/>
      <c r="Q920" s="1356"/>
      <c r="R920" s="1356"/>
      <c r="U920" s="1358"/>
      <c r="V920" s="1356"/>
      <c r="W920" s="1356"/>
      <c r="X920" s="1356"/>
      <c r="Y920" s="1356"/>
      <c r="Z920" s="1356"/>
      <c r="AA920" s="1356"/>
      <c r="AB920" s="1356"/>
      <c r="AC920" s="13"/>
      <c r="AD920" s="1356"/>
      <c r="AE920" s="1356"/>
      <c r="AF920" s="1356"/>
    </row>
    <row r="921" spans="1:32" x14ac:dyDescent="0.2">
      <c r="A921" s="1356"/>
      <c r="B921" s="1357"/>
      <c r="C921" s="1356"/>
      <c r="D921" s="1358"/>
      <c r="E921" s="1358"/>
      <c r="F921" s="1356"/>
      <c r="G921" s="1356"/>
      <c r="H921" s="1356"/>
      <c r="I921" s="1360"/>
      <c r="J921" s="1360"/>
      <c r="K921" s="1361"/>
      <c r="L921" s="1361"/>
      <c r="M921" s="1358"/>
      <c r="N921" s="1358"/>
      <c r="O921" s="1358"/>
      <c r="P921" s="1358"/>
      <c r="Q921" s="1356"/>
      <c r="R921" s="1356"/>
      <c r="U921" s="1358"/>
      <c r="V921" s="1356"/>
      <c r="W921" s="1356"/>
      <c r="X921" s="1356"/>
      <c r="Y921" s="1356"/>
      <c r="Z921" s="1356"/>
      <c r="AA921" s="1356"/>
      <c r="AB921" s="1356"/>
      <c r="AC921" s="13"/>
      <c r="AD921" s="1356"/>
      <c r="AE921" s="1356"/>
      <c r="AF921" s="1356"/>
    </row>
    <row r="922" spans="1:32" x14ac:dyDescent="0.2">
      <c r="A922" s="1356"/>
      <c r="B922" s="1357"/>
      <c r="C922" s="1356"/>
      <c r="D922" s="1358"/>
      <c r="E922" s="1358"/>
      <c r="F922" s="1356"/>
      <c r="G922" s="1356"/>
      <c r="H922" s="1356"/>
      <c r="I922" s="1360"/>
      <c r="J922" s="1360"/>
      <c r="K922" s="1361"/>
      <c r="L922" s="1361"/>
      <c r="M922" s="1358"/>
      <c r="N922" s="1358"/>
      <c r="O922" s="1358"/>
      <c r="P922" s="1358"/>
      <c r="Q922" s="1356"/>
      <c r="R922" s="1356"/>
      <c r="U922" s="1358"/>
      <c r="V922" s="1356"/>
      <c r="W922" s="1356"/>
      <c r="X922" s="1356"/>
      <c r="Y922" s="1356"/>
      <c r="Z922" s="1356"/>
      <c r="AA922" s="1356"/>
      <c r="AB922" s="1356"/>
      <c r="AC922" s="13"/>
      <c r="AD922" s="1356"/>
      <c r="AE922" s="1356"/>
      <c r="AF922" s="1356"/>
    </row>
    <row r="923" spans="1:32" x14ac:dyDescent="0.2">
      <c r="A923" s="1356"/>
      <c r="B923" s="1357"/>
      <c r="C923" s="1356"/>
      <c r="D923" s="1358"/>
      <c r="E923" s="1358"/>
      <c r="F923" s="1356"/>
      <c r="G923" s="1356"/>
      <c r="H923" s="1356"/>
      <c r="I923" s="1360"/>
      <c r="J923" s="1360"/>
      <c r="K923" s="1361"/>
      <c r="L923" s="1361"/>
      <c r="M923" s="1358"/>
      <c r="N923" s="1358"/>
      <c r="O923" s="1358"/>
      <c r="P923" s="1358"/>
      <c r="Q923" s="1356"/>
      <c r="R923" s="1356"/>
      <c r="U923" s="1358"/>
      <c r="V923" s="1356"/>
      <c r="W923" s="1356"/>
      <c r="X923" s="1356"/>
      <c r="Y923" s="1356"/>
      <c r="Z923" s="1356"/>
      <c r="AA923" s="1356"/>
      <c r="AB923" s="1356"/>
      <c r="AC923" s="13"/>
      <c r="AD923" s="1356"/>
      <c r="AE923" s="1356"/>
      <c r="AF923" s="1356"/>
    </row>
    <row r="924" spans="1:32" x14ac:dyDescent="0.2">
      <c r="A924" s="1356"/>
      <c r="B924" s="1357"/>
      <c r="C924" s="1356"/>
      <c r="D924" s="1358"/>
      <c r="E924" s="1358"/>
      <c r="F924" s="1356"/>
      <c r="G924" s="1356"/>
      <c r="H924" s="1356"/>
      <c r="I924" s="1360"/>
      <c r="J924" s="1360"/>
      <c r="K924" s="1361"/>
      <c r="L924" s="1361"/>
      <c r="M924" s="1358"/>
      <c r="N924" s="1358"/>
      <c r="O924" s="1358"/>
      <c r="P924" s="1358"/>
      <c r="Q924" s="1356"/>
      <c r="R924" s="1356"/>
      <c r="U924" s="1358"/>
      <c r="V924" s="1356"/>
      <c r="W924" s="1356"/>
      <c r="X924" s="1356"/>
      <c r="Y924" s="1356"/>
      <c r="Z924" s="1356"/>
      <c r="AA924" s="1356"/>
      <c r="AB924" s="1356"/>
      <c r="AC924" s="13"/>
      <c r="AD924" s="1356"/>
      <c r="AE924" s="1356"/>
      <c r="AF924" s="1356"/>
    </row>
    <row r="925" spans="1:32" x14ac:dyDescent="0.2">
      <c r="A925" s="1356"/>
      <c r="B925" s="1357"/>
      <c r="C925" s="1356"/>
      <c r="D925" s="1358"/>
      <c r="E925" s="1358"/>
      <c r="F925" s="1356"/>
      <c r="G925" s="1356"/>
      <c r="H925" s="1356"/>
      <c r="I925" s="1360"/>
      <c r="J925" s="1360"/>
      <c r="K925" s="1361"/>
      <c r="L925" s="1361"/>
      <c r="M925" s="1358"/>
      <c r="N925" s="1358"/>
      <c r="O925" s="1358"/>
      <c r="P925" s="1358"/>
      <c r="Q925" s="1356"/>
      <c r="R925" s="1356"/>
      <c r="U925" s="1358"/>
      <c r="V925" s="1356"/>
      <c r="W925" s="1356"/>
      <c r="X925" s="1356"/>
      <c r="Y925" s="1356"/>
      <c r="Z925" s="1356"/>
      <c r="AA925" s="1356"/>
      <c r="AB925" s="1356"/>
      <c r="AC925" s="13"/>
      <c r="AD925" s="1356"/>
      <c r="AE925" s="1356"/>
      <c r="AF925" s="1356"/>
    </row>
    <row r="926" spans="1:32" x14ac:dyDescent="0.2">
      <c r="A926" s="1356"/>
      <c r="B926" s="1357"/>
      <c r="C926" s="1356"/>
      <c r="D926" s="1358"/>
      <c r="E926" s="1358"/>
      <c r="F926" s="1356"/>
      <c r="G926" s="1356"/>
      <c r="H926" s="1356"/>
      <c r="I926" s="1360"/>
      <c r="J926" s="1360"/>
      <c r="K926" s="1361"/>
      <c r="L926" s="1361"/>
      <c r="M926" s="1358"/>
      <c r="N926" s="1358"/>
      <c r="O926" s="1358"/>
      <c r="P926" s="1358"/>
      <c r="Q926" s="1356"/>
      <c r="R926" s="1356"/>
      <c r="U926" s="1358"/>
      <c r="V926" s="1356"/>
      <c r="W926" s="1356"/>
      <c r="X926" s="1356"/>
      <c r="Y926" s="1356"/>
      <c r="Z926" s="1356"/>
      <c r="AA926" s="1356"/>
      <c r="AB926" s="1356"/>
      <c r="AC926" s="13"/>
      <c r="AD926" s="1356"/>
      <c r="AE926" s="1356"/>
      <c r="AF926" s="1356"/>
    </row>
    <row r="927" spans="1:32" x14ac:dyDescent="0.2">
      <c r="A927" s="1356"/>
      <c r="B927" s="1357"/>
      <c r="C927" s="1356"/>
      <c r="D927" s="1358"/>
      <c r="E927" s="1358"/>
      <c r="F927" s="1356"/>
      <c r="G927" s="1356"/>
      <c r="H927" s="1356"/>
      <c r="I927" s="1360"/>
      <c r="J927" s="1360"/>
      <c r="K927" s="1361"/>
      <c r="L927" s="1361"/>
      <c r="M927" s="1358"/>
      <c r="N927" s="1358"/>
      <c r="O927" s="1358"/>
      <c r="P927" s="1358"/>
      <c r="Q927" s="1356"/>
      <c r="R927" s="1356"/>
      <c r="U927" s="1358"/>
      <c r="V927" s="1356"/>
      <c r="W927" s="1356"/>
      <c r="X927" s="1356"/>
      <c r="Y927" s="1356"/>
      <c r="Z927" s="1356"/>
      <c r="AA927" s="1356"/>
      <c r="AB927" s="1356"/>
      <c r="AC927" s="13"/>
      <c r="AD927" s="1356"/>
      <c r="AE927" s="1356"/>
      <c r="AF927" s="1356"/>
    </row>
    <row r="928" spans="1:32" x14ac:dyDescent="0.2">
      <c r="A928" s="1356"/>
      <c r="B928" s="1357"/>
      <c r="C928" s="1356"/>
      <c r="D928" s="1358"/>
      <c r="E928" s="1358"/>
      <c r="F928" s="1356"/>
      <c r="G928" s="1356"/>
      <c r="H928" s="1356"/>
      <c r="I928" s="1360"/>
      <c r="J928" s="1360"/>
      <c r="K928" s="1361"/>
      <c r="L928" s="1361"/>
      <c r="M928" s="1358"/>
      <c r="N928" s="1358"/>
      <c r="O928" s="1358"/>
      <c r="P928" s="1358"/>
      <c r="Q928" s="1356"/>
      <c r="R928" s="1356"/>
      <c r="U928" s="1358"/>
      <c r="V928" s="1356"/>
      <c r="W928" s="1356"/>
      <c r="X928" s="1356"/>
      <c r="Y928" s="1356"/>
      <c r="Z928" s="1356"/>
      <c r="AA928" s="1356"/>
      <c r="AB928" s="1356"/>
      <c r="AC928" s="13"/>
      <c r="AD928" s="1356"/>
      <c r="AE928" s="1356"/>
      <c r="AF928" s="1356"/>
    </row>
    <row r="929" spans="1:32" x14ac:dyDescent="0.2">
      <c r="A929" s="1356"/>
      <c r="B929" s="1357"/>
      <c r="C929" s="1356"/>
      <c r="D929" s="1358"/>
      <c r="E929" s="1358"/>
      <c r="F929" s="1356"/>
      <c r="G929" s="1356"/>
      <c r="H929" s="1356"/>
      <c r="I929" s="1360"/>
      <c r="J929" s="1360"/>
      <c r="K929" s="1361"/>
      <c r="L929" s="1361"/>
      <c r="M929" s="1358"/>
      <c r="N929" s="1358"/>
      <c r="O929" s="1358"/>
      <c r="P929" s="1358"/>
      <c r="Q929" s="1356"/>
      <c r="R929" s="1356"/>
      <c r="U929" s="1358"/>
      <c r="V929" s="1356"/>
      <c r="W929" s="1356"/>
      <c r="X929" s="1356"/>
      <c r="Y929" s="1356"/>
      <c r="Z929" s="1356"/>
      <c r="AA929" s="1356"/>
      <c r="AB929" s="1356"/>
      <c r="AC929" s="13"/>
      <c r="AD929" s="1356"/>
      <c r="AE929" s="1356"/>
      <c r="AF929" s="1356"/>
    </row>
    <row r="930" spans="1:32" x14ac:dyDescent="0.2">
      <c r="A930" s="1356"/>
      <c r="B930" s="1357"/>
      <c r="C930" s="1356"/>
      <c r="D930" s="1358"/>
      <c r="E930" s="1358"/>
      <c r="F930" s="1356"/>
      <c r="G930" s="1356"/>
      <c r="H930" s="1356"/>
      <c r="I930" s="1360"/>
      <c r="J930" s="1360"/>
      <c r="K930" s="1361"/>
      <c r="L930" s="1361"/>
      <c r="M930" s="1358"/>
      <c r="N930" s="1358"/>
      <c r="O930" s="1358"/>
      <c r="P930" s="1358"/>
      <c r="Q930" s="1356"/>
      <c r="R930" s="1356"/>
      <c r="U930" s="1358"/>
      <c r="V930" s="1356"/>
      <c r="W930" s="1356"/>
      <c r="X930" s="1356"/>
      <c r="Y930" s="1356"/>
      <c r="Z930" s="1356"/>
      <c r="AA930" s="1356"/>
      <c r="AB930" s="1356"/>
      <c r="AC930" s="13"/>
      <c r="AD930" s="1356"/>
      <c r="AE930" s="1356"/>
      <c r="AF930" s="1356"/>
    </row>
    <row r="931" spans="1:32" x14ac:dyDescent="0.2">
      <c r="A931" s="1356"/>
      <c r="B931" s="1357"/>
      <c r="C931" s="1356"/>
      <c r="D931" s="1358"/>
      <c r="E931" s="1358"/>
      <c r="F931" s="1356"/>
      <c r="G931" s="1356"/>
      <c r="H931" s="1356"/>
      <c r="I931" s="1360"/>
      <c r="J931" s="1360"/>
      <c r="K931" s="1361"/>
      <c r="L931" s="1361"/>
      <c r="M931" s="1358"/>
      <c r="N931" s="1358"/>
      <c r="O931" s="1358"/>
      <c r="P931" s="1358"/>
      <c r="Q931" s="1356"/>
      <c r="R931" s="1356"/>
      <c r="U931" s="1358"/>
      <c r="V931" s="1356"/>
      <c r="W931" s="1356"/>
      <c r="X931" s="1356"/>
      <c r="Y931" s="1356"/>
      <c r="Z931" s="1356"/>
      <c r="AA931" s="1356"/>
      <c r="AB931" s="1356"/>
      <c r="AC931" s="13"/>
      <c r="AD931" s="1356"/>
      <c r="AE931" s="1356"/>
      <c r="AF931" s="1356"/>
    </row>
    <row r="932" spans="1:32" x14ac:dyDescent="0.2">
      <c r="A932" s="1356"/>
      <c r="B932" s="1357"/>
      <c r="C932" s="1356"/>
      <c r="D932" s="1358"/>
      <c r="E932" s="1358"/>
      <c r="F932" s="1356"/>
      <c r="G932" s="1356"/>
      <c r="H932" s="1356"/>
      <c r="I932" s="1360"/>
      <c r="J932" s="1360"/>
      <c r="K932" s="1361"/>
      <c r="L932" s="1361"/>
      <c r="M932" s="1358"/>
      <c r="N932" s="1358"/>
      <c r="O932" s="1358"/>
      <c r="P932" s="1358"/>
      <c r="Q932" s="1356"/>
      <c r="R932" s="1356"/>
      <c r="U932" s="1358"/>
      <c r="V932" s="1356"/>
      <c r="W932" s="1356"/>
      <c r="X932" s="1356"/>
      <c r="Y932" s="1356"/>
      <c r="Z932" s="1356"/>
      <c r="AA932" s="1356"/>
      <c r="AB932" s="1356"/>
      <c r="AC932" s="13"/>
      <c r="AD932" s="1356"/>
      <c r="AE932" s="1356"/>
      <c r="AF932" s="1356"/>
    </row>
    <row r="933" spans="1:32" x14ac:dyDescent="0.2">
      <c r="A933" s="1356"/>
      <c r="B933" s="1357"/>
      <c r="C933" s="1356"/>
      <c r="D933" s="1358"/>
      <c r="E933" s="1358"/>
      <c r="F933" s="1356"/>
      <c r="G933" s="1356"/>
      <c r="H933" s="1356"/>
      <c r="I933" s="1360"/>
      <c r="J933" s="1360"/>
      <c r="K933" s="1361"/>
      <c r="L933" s="1361"/>
      <c r="M933" s="1358"/>
      <c r="N933" s="1358"/>
      <c r="O933" s="1358"/>
      <c r="P933" s="1358"/>
      <c r="Q933" s="1356"/>
      <c r="R933" s="1356"/>
      <c r="U933" s="1358"/>
      <c r="V933" s="1356"/>
      <c r="W933" s="1356"/>
      <c r="X933" s="1356"/>
      <c r="Y933" s="1356"/>
      <c r="Z933" s="1356"/>
      <c r="AA933" s="1356"/>
      <c r="AB933" s="1356"/>
      <c r="AC933" s="13"/>
      <c r="AD933" s="1356"/>
      <c r="AE933" s="1356"/>
      <c r="AF933" s="1356"/>
    </row>
    <row r="934" spans="1:32" x14ac:dyDescent="0.2">
      <c r="A934" s="1356"/>
      <c r="B934" s="1357"/>
      <c r="C934" s="1356"/>
      <c r="D934" s="1358"/>
      <c r="E934" s="1358"/>
      <c r="F934" s="1356"/>
      <c r="G934" s="1356"/>
      <c r="H934" s="1356"/>
      <c r="I934" s="1360"/>
      <c r="J934" s="1360"/>
      <c r="K934" s="1361"/>
      <c r="L934" s="1361"/>
      <c r="M934" s="1358"/>
      <c r="N934" s="1358"/>
      <c r="O934" s="1358"/>
      <c r="P934" s="1358"/>
      <c r="Q934" s="1356"/>
      <c r="R934" s="1356"/>
      <c r="U934" s="1358"/>
      <c r="V934" s="1356"/>
      <c r="W934" s="1356"/>
      <c r="X934" s="1356"/>
      <c r="Y934" s="1356"/>
      <c r="Z934" s="1356"/>
      <c r="AA934" s="1356"/>
      <c r="AB934" s="1356"/>
      <c r="AC934" s="13"/>
      <c r="AD934" s="1356"/>
      <c r="AE934" s="1356"/>
      <c r="AF934" s="1356"/>
    </row>
    <row r="935" spans="1:32" x14ac:dyDescent="0.2">
      <c r="A935" s="1356"/>
      <c r="B935" s="1357"/>
      <c r="C935" s="1356"/>
      <c r="D935" s="1358"/>
      <c r="E935" s="1358"/>
      <c r="F935" s="1356"/>
      <c r="G935" s="1356"/>
      <c r="H935" s="1356"/>
      <c r="I935" s="1360"/>
      <c r="J935" s="1360"/>
      <c r="K935" s="1361"/>
      <c r="L935" s="1361"/>
      <c r="M935" s="1358"/>
      <c r="N935" s="1358"/>
      <c r="O935" s="1358"/>
      <c r="P935" s="1358"/>
      <c r="Q935" s="1356"/>
      <c r="R935" s="1356"/>
      <c r="U935" s="1358"/>
      <c r="V935" s="1356"/>
      <c r="W935" s="1356"/>
      <c r="X935" s="1356"/>
      <c r="Y935" s="1356"/>
      <c r="Z935" s="1356"/>
      <c r="AA935" s="1356"/>
      <c r="AB935" s="1356"/>
      <c r="AC935" s="13"/>
      <c r="AD935" s="1356"/>
      <c r="AE935" s="1356"/>
      <c r="AF935" s="1356"/>
    </row>
    <row r="936" spans="1:32" x14ac:dyDescent="0.2">
      <c r="A936" s="1356"/>
      <c r="B936" s="1357"/>
      <c r="C936" s="1356"/>
      <c r="D936" s="1358"/>
      <c r="E936" s="1358"/>
      <c r="F936" s="1356"/>
      <c r="G936" s="1356"/>
      <c r="H936" s="1356"/>
      <c r="I936" s="1360"/>
      <c r="J936" s="1360"/>
      <c r="K936" s="1361"/>
      <c r="L936" s="1361"/>
      <c r="M936" s="1358"/>
      <c r="N936" s="1358"/>
      <c r="O936" s="1358"/>
      <c r="P936" s="1358"/>
      <c r="Q936" s="1356"/>
      <c r="R936" s="1356"/>
      <c r="U936" s="1358"/>
      <c r="V936" s="1356"/>
      <c r="W936" s="1356"/>
      <c r="X936" s="1356"/>
      <c r="Y936" s="1356"/>
      <c r="Z936" s="1356"/>
      <c r="AA936" s="1356"/>
      <c r="AB936" s="1356"/>
      <c r="AC936" s="13"/>
      <c r="AD936" s="1356"/>
      <c r="AE936" s="1356"/>
      <c r="AF936" s="1356"/>
    </row>
    <row r="937" spans="1:32" x14ac:dyDescent="0.2">
      <c r="A937" s="1356"/>
      <c r="B937" s="1357"/>
      <c r="C937" s="1356"/>
      <c r="D937" s="1358"/>
      <c r="E937" s="1358"/>
      <c r="F937" s="1356"/>
      <c r="G937" s="1356"/>
      <c r="H937" s="1356"/>
      <c r="I937" s="1360"/>
      <c r="J937" s="1360"/>
      <c r="K937" s="1361"/>
      <c r="L937" s="1361"/>
      <c r="M937" s="1358"/>
      <c r="N937" s="1358"/>
      <c r="O937" s="1358"/>
      <c r="P937" s="1358"/>
      <c r="Q937" s="1356"/>
      <c r="R937" s="1356"/>
      <c r="U937" s="1358"/>
      <c r="V937" s="1356"/>
      <c r="W937" s="1356"/>
      <c r="X937" s="1356"/>
      <c r="Y937" s="1356"/>
      <c r="Z937" s="1356"/>
      <c r="AA937" s="1356"/>
      <c r="AB937" s="1356"/>
      <c r="AC937" s="13"/>
      <c r="AD937" s="1356"/>
      <c r="AE937" s="1356"/>
      <c r="AF937" s="1356"/>
    </row>
    <row r="938" spans="1:32" x14ac:dyDescent="0.2">
      <c r="A938" s="1356"/>
      <c r="B938" s="1357"/>
      <c r="C938" s="1356"/>
      <c r="D938" s="1358"/>
      <c r="E938" s="1358"/>
      <c r="F938" s="1356"/>
      <c r="G938" s="1356"/>
      <c r="H938" s="1356"/>
      <c r="I938" s="1360"/>
      <c r="J938" s="1360"/>
      <c r="K938" s="1361"/>
      <c r="L938" s="1361"/>
      <c r="M938" s="1358"/>
      <c r="N938" s="1358"/>
      <c r="O938" s="1358"/>
      <c r="P938" s="1358"/>
      <c r="Q938" s="1356"/>
      <c r="R938" s="1356"/>
      <c r="U938" s="1358"/>
      <c r="V938" s="1356"/>
      <c r="W938" s="1356"/>
      <c r="X938" s="1356"/>
      <c r="Y938" s="1356"/>
      <c r="Z938" s="1356"/>
      <c r="AA938" s="1356"/>
      <c r="AB938" s="1356"/>
      <c r="AC938" s="13"/>
      <c r="AD938" s="1356"/>
      <c r="AE938" s="1356"/>
      <c r="AF938" s="1356"/>
    </row>
    <row r="939" spans="1:32" x14ac:dyDescent="0.2">
      <c r="A939" s="1356"/>
      <c r="B939" s="1357"/>
      <c r="C939" s="1356"/>
      <c r="D939" s="1358"/>
      <c r="E939" s="1358"/>
      <c r="F939" s="1356"/>
      <c r="G939" s="1356"/>
      <c r="H939" s="1356"/>
      <c r="I939" s="1360"/>
      <c r="J939" s="1360"/>
      <c r="K939" s="1361"/>
      <c r="L939" s="1361"/>
      <c r="M939" s="1358"/>
      <c r="N939" s="1358"/>
      <c r="O939" s="1358"/>
      <c r="P939" s="1358"/>
      <c r="Q939" s="1356"/>
      <c r="R939" s="1356"/>
      <c r="U939" s="1358"/>
      <c r="V939" s="1356"/>
      <c r="W939" s="1356"/>
      <c r="X939" s="1356"/>
      <c r="Y939" s="1356"/>
      <c r="Z939" s="1356"/>
      <c r="AA939" s="1356"/>
      <c r="AB939" s="1356"/>
      <c r="AC939" s="13"/>
      <c r="AD939" s="1356"/>
      <c r="AE939" s="1356"/>
      <c r="AF939" s="1356"/>
    </row>
    <row r="940" spans="1:32" x14ac:dyDescent="0.2">
      <c r="A940" s="1356"/>
      <c r="B940" s="1357"/>
      <c r="C940" s="1356"/>
      <c r="D940" s="1358"/>
      <c r="E940" s="1358"/>
      <c r="F940" s="1356"/>
      <c r="G940" s="1356"/>
      <c r="H940" s="1356"/>
      <c r="I940" s="1360"/>
      <c r="J940" s="1360"/>
      <c r="K940" s="1361"/>
      <c r="L940" s="1361"/>
      <c r="M940" s="1358"/>
      <c r="N940" s="1358"/>
      <c r="O940" s="1358"/>
      <c r="P940" s="1358"/>
      <c r="Q940" s="1356"/>
      <c r="R940" s="1356"/>
      <c r="U940" s="1358"/>
      <c r="V940" s="1356"/>
      <c r="W940" s="1356"/>
      <c r="X940" s="1356"/>
      <c r="Y940" s="1356"/>
      <c r="Z940" s="1356"/>
      <c r="AA940" s="1356"/>
      <c r="AB940" s="1356"/>
      <c r="AC940" s="13"/>
      <c r="AD940" s="1356"/>
      <c r="AE940" s="1356"/>
      <c r="AF940" s="1356"/>
    </row>
    <row r="941" spans="1:32" x14ac:dyDescent="0.2">
      <c r="A941" s="1356"/>
      <c r="B941" s="1357"/>
      <c r="C941" s="1356"/>
      <c r="D941" s="1358"/>
      <c r="E941" s="1358"/>
      <c r="F941" s="1356"/>
      <c r="G941" s="1356"/>
      <c r="H941" s="1356"/>
      <c r="I941" s="1360"/>
      <c r="J941" s="1360"/>
      <c r="K941" s="1361"/>
      <c r="L941" s="1361"/>
      <c r="M941" s="1358"/>
      <c r="N941" s="1358"/>
      <c r="O941" s="1358"/>
      <c r="P941" s="1358"/>
      <c r="Q941" s="1356"/>
      <c r="R941" s="1356"/>
      <c r="U941" s="1358"/>
      <c r="V941" s="1356"/>
      <c r="W941" s="1356"/>
      <c r="X941" s="1356"/>
      <c r="Y941" s="1356"/>
      <c r="Z941" s="1356"/>
      <c r="AA941" s="1356"/>
      <c r="AB941" s="1356"/>
      <c r="AC941" s="13"/>
      <c r="AD941" s="1356"/>
      <c r="AE941" s="1356"/>
      <c r="AF941" s="1356"/>
    </row>
    <row r="942" spans="1:32" x14ac:dyDescent="0.2">
      <c r="A942" s="1356"/>
      <c r="B942" s="1357"/>
      <c r="C942" s="1356"/>
      <c r="D942" s="1358"/>
      <c r="E942" s="1358"/>
      <c r="F942" s="1356"/>
      <c r="G942" s="1356"/>
      <c r="H942" s="1356"/>
      <c r="I942" s="1360"/>
      <c r="J942" s="1360"/>
      <c r="K942" s="1361"/>
      <c r="L942" s="1361"/>
      <c r="M942" s="1358"/>
      <c r="N942" s="1358"/>
      <c r="O942" s="1358"/>
      <c r="P942" s="1358"/>
      <c r="Q942" s="1356"/>
      <c r="R942" s="1356"/>
      <c r="U942" s="1358"/>
      <c r="V942" s="1356"/>
      <c r="W942" s="1356"/>
      <c r="X942" s="1356"/>
      <c r="Y942" s="1356"/>
      <c r="Z942" s="1356"/>
      <c r="AA942" s="1356"/>
      <c r="AB942" s="1356"/>
      <c r="AC942" s="13"/>
      <c r="AD942" s="1356"/>
      <c r="AE942" s="1356"/>
      <c r="AF942" s="1356"/>
    </row>
    <row r="943" spans="1:32" x14ac:dyDescent="0.2">
      <c r="A943" s="1356"/>
      <c r="B943" s="1357"/>
      <c r="C943" s="1356"/>
      <c r="D943" s="1358"/>
      <c r="E943" s="1358"/>
      <c r="F943" s="1356"/>
      <c r="G943" s="1356"/>
      <c r="H943" s="1356"/>
      <c r="I943" s="1360"/>
      <c r="J943" s="1360"/>
      <c r="K943" s="1361"/>
      <c r="L943" s="1361"/>
      <c r="M943" s="1358"/>
      <c r="N943" s="1358"/>
      <c r="O943" s="1358"/>
      <c r="P943" s="1358"/>
      <c r="Q943" s="1356"/>
      <c r="R943" s="1356"/>
      <c r="U943" s="1358"/>
      <c r="V943" s="1356"/>
      <c r="W943" s="1356"/>
      <c r="X943" s="1356"/>
      <c r="Y943" s="1356"/>
      <c r="Z943" s="1356"/>
      <c r="AA943" s="1356"/>
      <c r="AB943" s="1356"/>
      <c r="AC943" s="13"/>
      <c r="AD943" s="1356"/>
      <c r="AE943" s="1356"/>
      <c r="AF943" s="1356"/>
    </row>
    <row r="944" spans="1:32" x14ac:dyDescent="0.2">
      <c r="A944" s="1356"/>
      <c r="B944" s="1357"/>
      <c r="C944" s="1356"/>
      <c r="D944" s="1358"/>
      <c r="E944" s="1358"/>
      <c r="F944" s="1356"/>
      <c r="G944" s="1356"/>
      <c r="H944" s="1356"/>
      <c r="I944" s="1360"/>
      <c r="J944" s="1360"/>
      <c r="K944" s="1361"/>
      <c r="L944" s="1361"/>
      <c r="M944" s="1358"/>
      <c r="N944" s="1358"/>
      <c r="O944" s="1358"/>
      <c r="P944" s="1358"/>
      <c r="Q944" s="1356"/>
      <c r="R944" s="1356"/>
      <c r="U944" s="1358"/>
      <c r="V944" s="1356"/>
      <c r="W944" s="1356"/>
      <c r="X944" s="1356"/>
      <c r="Y944" s="1356"/>
      <c r="Z944" s="1356"/>
      <c r="AA944" s="1356"/>
      <c r="AB944" s="1356"/>
      <c r="AC944" s="13"/>
      <c r="AD944" s="1356"/>
      <c r="AE944" s="1356"/>
      <c r="AF944" s="1356"/>
    </row>
    <row r="945" spans="1:32" x14ac:dyDescent="0.2">
      <c r="A945" s="1356"/>
      <c r="B945" s="1357"/>
      <c r="C945" s="1356"/>
      <c r="D945" s="1358"/>
      <c r="E945" s="1358"/>
      <c r="F945" s="1356"/>
      <c r="G945" s="1356"/>
      <c r="H945" s="1356"/>
      <c r="I945" s="1360"/>
      <c r="J945" s="1360"/>
      <c r="K945" s="1361"/>
      <c r="L945" s="1361"/>
      <c r="M945" s="1358"/>
      <c r="N945" s="1358"/>
      <c r="O945" s="1358"/>
      <c r="P945" s="1358"/>
      <c r="Q945" s="1356"/>
      <c r="R945" s="1356"/>
      <c r="U945" s="1358"/>
      <c r="V945" s="1356"/>
      <c r="W945" s="1356"/>
      <c r="X945" s="1356"/>
      <c r="Y945" s="1356"/>
      <c r="Z945" s="1356"/>
      <c r="AA945" s="1356"/>
      <c r="AB945" s="1356"/>
      <c r="AC945" s="13"/>
      <c r="AD945" s="1356"/>
      <c r="AE945" s="1356"/>
      <c r="AF945" s="1356"/>
    </row>
    <row r="946" spans="1:32" x14ac:dyDescent="0.2">
      <c r="A946" s="1356"/>
      <c r="B946" s="1357"/>
      <c r="C946" s="1356"/>
      <c r="D946" s="1358"/>
      <c r="E946" s="1358"/>
      <c r="F946" s="1356"/>
      <c r="G946" s="1356"/>
      <c r="H946" s="1356"/>
      <c r="I946" s="1360"/>
      <c r="J946" s="1360"/>
      <c r="K946" s="1361"/>
      <c r="L946" s="1361"/>
      <c r="M946" s="1358"/>
      <c r="N946" s="1358"/>
      <c r="O946" s="1358"/>
      <c r="P946" s="1358"/>
      <c r="Q946" s="1356"/>
      <c r="R946" s="1356"/>
      <c r="U946" s="1358"/>
      <c r="V946" s="1356"/>
      <c r="W946" s="1356"/>
      <c r="X946" s="1356"/>
      <c r="Y946" s="1356"/>
      <c r="Z946" s="1356"/>
      <c r="AA946" s="1356"/>
      <c r="AB946" s="1356"/>
      <c r="AC946" s="13"/>
      <c r="AD946" s="1356"/>
      <c r="AE946" s="1356"/>
      <c r="AF946" s="1356"/>
    </row>
    <row r="947" spans="1:32" x14ac:dyDescent="0.2">
      <c r="A947" s="1356"/>
      <c r="B947" s="1357"/>
      <c r="C947" s="1356"/>
      <c r="D947" s="1358"/>
      <c r="E947" s="1358"/>
      <c r="F947" s="1356"/>
      <c r="G947" s="1356"/>
      <c r="H947" s="1356"/>
      <c r="I947" s="1360"/>
      <c r="J947" s="1360"/>
      <c r="K947" s="1361"/>
      <c r="L947" s="1361"/>
      <c r="M947" s="1358"/>
      <c r="N947" s="1358"/>
      <c r="O947" s="1358"/>
      <c r="P947" s="1358"/>
      <c r="Q947" s="1356"/>
      <c r="R947" s="1356"/>
      <c r="U947" s="1358"/>
      <c r="V947" s="1356"/>
      <c r="W947" s="1356"/>
      <c r="X947" s="1356"/>
      <c r="Y947" s="1356"/>
      <c r="Z947" s="1356"/>
      <c r="AA947" s="1356"/>
      <c r="AB947" s="1356"/>
      <c r="AC947" s="13"/>
      <c r="AD947" s="1356"/>
      <c r="AE947" s="1356"/>
      <c r="AF947" s="1356"/>
    </row>
    <row r="948" spans="1:32" x14ac:dyDescent="0.2">
      <c r="A948" s="1356"/>
      <c r="B948" s="1357"/>
      <c r="C948" s="1356"/>
      <c r="D948" s="1358"/>
      <c r="E948" s="1358"/>
      <c r="F948" s="1356"/>
      <c r="G948" s="1356"/>
      <c r="H948" s="1356"/>
      <c r="I948" s="1360"/>
      <c r="J948" s="1360"/>
      <c r="K948" s="1361"/>
      <c r="L948" s="1361"/>
      <c r="M948" s="1358"/>
      <c r="N948" s="1358"/>
      <c r="O948" s="1358"/>
      <c r="P948" s="1358"/>
      <c r="Q948" s="1356"/>
      <c r="R948" s="1356"/>
      <c r="U948" s="1358"/>
      <c r="V948" s="1356"/>
      <c r="W948" s="1356"/>
      <c r="X948" s="1356"/>
      <c r="Y948" s="1356"/>
      <c r="Z948" s="1356"/>
      <c r="AA948" s="1356"/>
      <c r="AB948" s="1356"/>
      <c r="AC948" s="13"/>
      <c r="AD948" s="1356"/>
      <c r="AE948" s="1356"/>
      <c r="AF948" s="1356"/>
    </row>
    <row r="949" spans="1:32" x14ac:dyDescent="0.2">
      <c r="A949" s="1356"/>
      <c r="B949" s="1357"/>
      <c r="C949" s="1356"/>
      <c r="D949" s="1358"/>
      <c r="E949" s="1358"/>
      <c r="F949" s="1356"/>
      <c r="G949" s="1356"/>
      <c r="H949" s="1356"/>
      <c r="I949" s="1360"/>
      <c r="J949" s="1360"/>
      <c r="K949" s="1361"/>
      <c r="L949" s="1361"/>
      <c r="M949" s="1358"/>
      <c r="N949" s="1358"/>
      <c r="O949" s="1358"/>
      <c r="P949" s="1358"/>
      <c r="Q949" s="1356"/>
      <c r="R949" s="1356"/>
      <c r="U949" s="1358"/>
      <c r="V949" s="1356"/>
      <c r="W949" s="1356"/>
      <c r="X949" s="1356"/>
      <c r="Y949" s="1356"/>
      <c r="Z949" s="1356"/>
      <c r="AA949" s="1356"/>
      <c r="AB949" s="1356"/>
      <c r="AC949" s="13"/>
      <c r="AD949" s="1356"/>
      <c r="AE949" s="1356"/>
      <c r="AF949" s="1356"/>
    </row>
    <row r="950" spans="1:32" x14ac:dyDescent="0.2">
      <c r="A950" s="1356"/>
      <c r="B950" s="1357"/>
      <c r="C950" s="1356"/>
      <c r="D950" s="1358"/>
      <c r="E950" s="1358"/>
      <c r="F950" s="1356"/>
      <c r="G950" s="1356"/>
      <c r="H950" s="1356"/>
      <c r="I950" s="1360"/>
      <c r="J950" s="1360"/>
      <c r="K950" s="1361"/>
      <c r="L950" s="1361"/>
      <c r="M950" s="1358"/>
      <c r="N950" s="1358"/>
      <c r="O950" s="1358"/>
      <c r="P950" s="1358"/>
      <c r="Q950" s="1356"/>
      <c r="R950" s="1356"/>
      <c r="U950" s="1358"/>
      <c r="V950" s="1356"/>
      <c r="W950" s="1356"/>
      <c r="X950" s="1356"/>
      <c r="Y950" s="1356"/>
      <c r="Z950" s="1356"/>
      <c r="AA950" s="1356"/>
      <c r="AB950" s="1356"/>
      <c r="AC950" s="13"/>
      <c r="AD950" s="1356"/>
      <c r="AE950" s="1356"/>
      <c r="AF950" s="1356"/>
    </row>
    <row r="951" spans="1:32" x14ac:dyDescent="0.2">
      <c r="A951" s="1356"/>
      <c r="B951" s="1357"/>
      <c r="C951" s="1356"/>
      <c r="D951" s="1358"/>
      <c r="E951" s="1358"/>
      <c r="F951" s="1356"/>
      <c r="G951" s="1356"/>
      <c r="H951" s="1356"/>
      <c r="I951" s="1360"/>
      <c r="J951" s="1360"/>
      <c r="K951" s="1361"/>
      <c r="L951" s="1361"/>
      <c r="M951" s="1358"/>
      <c r="N951" s="1358"/>
      <c r="O951" s="1358"/>
      <c r="P951" s="1358"/>
      <c r="Q951" s="1356"/>
      <c r="R951" s="1356"/>
      <c r="U951" s="1358"/>
      <c r="V951" s="1356"/>
      <c r="W951" s="1356"/>
      <c r="X951" s="1356"/>
      <c r="Y951" s="1356"/>
      <c r="Z951" s="1356"/>
      <c r="AA951" s="1356"/>
      <c r="AB951" s="1356"/>
      <c r="AC951" s="13"/>
      <c r="AD951" s="1356"/>
      <c r="AE951" s="1356"/>
      <c r="AF951" s="1356"/>
    </row>
    <row r="952" spans="1:32" x14ac:dyDescent="0.2">
      <c r="A952" s="1356"/>
      <c r="B952" s="1357"/>
      <c r="C952" s="1356"/>
      <c r="D952" s="1358"/>
      <c r="E952" s="1358"/>
      <c r="F952" s="1356"/>
      <c r="G952" s="1356"/>
      <c r="H952" s="1356"/>
      <c r="I952" s="1360"/>
      <c r="J952" s="1360"/>
      <c r="K952" s="1361"/>
      <c r="L952" s="1361"/>
      <c r="M952" s="1358"/>
      <c r="N952" s="1358"/>
      <c r="O952" s="1358"/>
      <c r="P952" s="1358"/>
      <c r="Q952" s="1356"/>
      <c r="R952" s="1356"/>
      <c r="U952" s="1358"/>
      <c r="V952" s="1356"/>
      <c r="W952" s="1356"/>
      <c r="X952" s="1356"/>
      <c r="Y952" s="1356"/>
      <c r="Z952" s="1356"/>
      <c r="AA952" s="1356"/>
      <c r="AB952" s="1356"/>
      <c r="AC952" s="13"/>
      <c r="AD952" s="1356"/>
      <c r="AE952" s="1356"/>
      <c r="AF952" s="1356"/>
    </row>
    <row r="953" spans="1:32" x14ac:dyDescent="0.2">
      <c r="A953" s="1356"/>
      <c r="B953" s="1357"/>
      <c r="C953" s="1356"/>
      <c r="D953" s="1358"/>
      <c r="E953" s="1358"/>
      <c r="F953" s="1356"/>
      <c r="G953" s="1356"/>
      <c r="H953" s="1356"/>
      <c r="I953" s="1360"/>
      <c r="J953" s="1360"/>
      <c r="K953" s="1361"/>
      <c r="L953" s="1361"/>
      <c r="M953" s="1358"/>
      <c r="N953" s="1358"/>
      <c r="O953" s="1358"/>
      <c r="P953" s="1358"/>
      <c r="Q953" s="1356"/>
      <c r="R953" s="1356"/>
      <c r="U953" s="1358"/>
      <c r="V953" s="1356"/>
      <c r="W953" s="1356"/>
      <c r="X953" s="1356"/>
      <c r="Y953" s="1356"/>
      <c r="Z953" s="1356"/>
      <c r="AA953" s="1356"/>
      <c r="AB953" s="1356"/>
      <c r="AC953" s="13"/>
      <c r="AD953" s="1356"/>
      <c r="AE953" s="1356"/>
      <c r="AF953" s="1356"/>
    </row>
    <row r="954" spans="1:32" x14ac:dyDescent="0.2">
      <c r="A954" s="1356"/>
      <c r="B954" s="1357"/>
      <c r="C954" s="1356"/>
      <c r="D954" s="1358"/>
      <c r="E954" s="1358"/>
      <c r="F954" s="1356"/>
      <c r="G954" s="1356"/>
      <c r="H954" s="1356"/>
      <c r="I954" s="1360"/>
      <c r="J954" s="1360"/>
      <c r="K954" s="1361"/>
      <c r="L954" s="1361"/>
      <c r="M954" s="1358"/>
      <c r="N954" s="1358"/>
      <c r="O954" s="1358"/>
      <c r="P954" s="1358"/>
      <c r="Q954" s="1356"/>
      <c r="R954" s="1356"/>
      <c r="U954" s="1358"/>
      <c r="V954" s="1356"/>
      <c r="W954" s="1356"/>
      <c r="X954" s="1356"/>
      <c r="Y954" s="1356"/>
      <c r="Z954" s="1356"/>
      <c r="AA954" s="1356"/>
      <c r="AB954" s="1356"/>
      <c r="AC954" s="13"/>
      <c r="AD954" s="1356"/>
      <c r="AE954" s="1356"/>
      <c r="AF954" s="1356"/>
    </row>
    <row r="955" spans="1:32" x14ac:dyDescent="0.2">
      <c r="A955" s="1356"/>
      <c r="B955" s="1357"/>
      <c r="C955" s="1356"/>
      <c r="D955" s="1358"/>
      <c r="E955" s="1358"/>
      <c r="F955" s="1356"/>
      <c r="G955" s="1356"/>
      <c r="H955" s="1356"/>
      <c r="I955" s="1360"/>
      <c r="J955" s="1360"/>
      <c r="K955" s="1361"/>
      <c r="L955" s="1361"/>
      <c r="M955" s="1358"/>
      <c r="N955" s="1358"/>
      <c r="O955" s="1358"/>
      <c r="P955" s="1358"/>
      <c r="Q955" s="1356"/>
      <c r="R955" s="1356"/>
      <c r="U955" s="1358"/>
      <c r="V955" s="1356"/>
      <c r="W955" s="1356"/>
      <c r="X955" s="1356"/>
      <c r="Y955" s="1356"/>
      <c r="Z955" s="1356"/>
      <c r="AA955" s="1356"/>
      <c r="AB955" s="1356"/>
      <c r="AC955" s="13"/>
      <c r="AD955" s="1356"/>
      <c r="AE955" s="1356"/>
      <c r="AF955" s="1356"/>
    </row>
    <row r="956" spans="1:32" x14ac:dyDescent="0.2">
      <c r="A956" s="1356"/>
      <c r="B956" s="1357"/>
      <c r="C956" s="1356"/>
      <c r="D956" s="1358"/>
      <c r="E956" s="1358"/>
      <c r="F956" s="1356"/>
      <c r="G956" s="1356"/>
      <c r="H956" s="1356"/>
      <c r="I956" s="1360"/>
      <c r="J956" s="1360"/>
      <c r="K956" s="1361"/>
      <c r="L956" s="1361"/>
      <c r="M956" s="1358"/>
      <c r="N956" s="1358"/>
      <c r="O956" s="1358"/>
      <c r="P956" s="1358"/>
      <c r="Q956" s="1356"/>
      <c r="R956" s="1356"/>
      <c r="U956" s="1358"/>
      <c r="V956" s="1356"/>
      <c r="W956" s="1356"/>
      <c r="X956" s="1356"/>
      <c r="Y956" s="1356"/>
      <c r="Z956" s="1356"/>
      <c r="AA956" s="1356"/>
      <c r="AB956" s="1356"/>
      <c r="AC956" s="13"/>
      <c r="AD956" s="1356"/>
      <c r="AE956" s="1356"/>
      <c r="AF956" s="1356"/>
    </row>
    <row r="957" spans="1:32" x14ac:dyDescent="0.2">
      <c r="A957" s="1356"/>
      <c r="B957" s="1357"/>
      <c r="C957" s="1356"/>
      <c r="D957" s="1358"/>
      <c r="E957" s="1358"/>
      <c r="F957" s="1356"/>
      <c r="G957" s="1356"/>
      <c r="H957" s="1356"/>
      <c r="I957" s="1360"/>
      <c r="J957" s="1360"/>
      <c r="K957" s="1361"/>
      <c r="L957" s="1361"/>
      <c r="M957" s="1358"/>
      <c r="N957" s="1358"/>
      <c r="O957" s="1358"/>
      <c r="P957" s="1358"/>
      <c r="Q957" s="1356"/>
      <c r="R957" s="1356"/>
      <c r="U957" s="1358"/>
      <c r="V957" s="1356"/>
      <c r="W957" s="1356"/>
      <c r="X957" s="1356"/>
      <c r="Y957" s="1356"/>
      <c r="Z957" s="1356"/>
      <c r="AA957" s="1356"/>
      <c r="AB957" s="1356"/>
      <c r="AC957" s="13"/>
      <c r="AD957" s="1356"/>
      <c r="AE957" s="1356"/>
      <c r="AF957" s="1356"/>
    </row>
    <row r="958" spans="1:32" x14ac:dyDescent="0.2">
      <c r="A958" s="1356"/>
      <c r="B958" s="1357"/>
      <c r="C958" s="1356"/>
      <c r="D958" s="1358"/>
      <c r="E958" s="1358"/>
      <c r="F958" s="1356"/>
      <c r="G958" s="1356"/>
      <c r="H958" s="1356"/>
      <c r="I958" s="1360"/>
      <c r="J958" s="1360"/>
      <c r="K958" s="1361"/>
      <c r="L958" s="1361"/>
      <c r="M958" s="1358"/>
      <c r="N958" s="1358"/>
      <c r="O958" s="1358"/>
      <c r="P958" s="1358"/>
      <c r="Q958" s="1356"/>
      <c r="R958" s="1356"/>
      <c r="U958" s="1358"/>
      <c r="V958" s="1356"/>
      <c r="W958" s="1356"/>
      <c r="X958" s="1356"/>
      <c r="Y958" s="1356"/>
      <c r="Z958" s="1356"/>
      <c r="AA958" s="1356"/>
      <c r="AB958" s="1356"/>
      <c r="AC958" s="13"/>
      <c r="AD958" s="1356"/>
      <c r="AE958" s="1356"/>
      <c r="AF958" s="1356"/>
    </row>
    <row r="959" spans="1:32" x14ac:dyDescent="0.2">
      <c r="A959" s="1356"/>
      <c r="B959" s="1357"/>
      <c r="C959" s="1356"/>
      <c r="D959" s="1358"/>
      <c r="E959" s="1358"/>
      <c r="F959" s="1356"/>
      <c r="G959" s="1356"/>
      <c r="H959" s="1356"/>
      <c r="I959" s="1360"/>
      <c r="J959" s="1360"/>
      <c r="K959" s="1361"/>
      <c r="L959" s="1361"/>
      <c r="M959" s="1358"/>
      <c r="N959" s="1358"/>
      <c r="O959" s="1358"/>
      <c r="P959" s="1358"/>
      <c r="Q959" s="1356"/>
      <c r="R959" s="1356"/>
      <c r="U959" s="1358"/>
      <c r="V959" s="1356"/>
      <c r="W959" s="1356"/>
      <c r="X959" s="1356"/>
      <c r="Y959" s="1356"/>
      <c r="Z959" s="1356"/>
      <c r="AA959" s="1356"/>
      <c r="AB959" s="1356"/>
      <c r="AC959" s="13"/>
      <c r="AD959" s="1356"/>
      <c r="AE959" s="1356"/>
      <c r="AF959" s="1356"/>
    </row>
    <row r="960" spans="1:32" x14ac:dyDescent="0.2">
      <c r="A960" s="1356"/>
      <c r="B960" s="1357"/>
      <c r="C960" s="1356"/>
      <c r="D960" s="1358"/>
      <c r="E960" s="1358"/>
      <c r="F960" s="1356"/>
      <c r="G960" s="1356"/>
      <c r="H960" s="1356"/>
      <c r="I960" s="1360"/>
      <c r="J960" s="1360"/>
      <c r="K960" s="1361"/>
      <c r="L960" s="1361"/>
      <c r="M960" s="1358"/>
      <c r="N960" s="1358"/>
      <c r="O960" s="1358"/>
      <c r="P960" s="1358"/>
      <c r="Q960" s="1356"/>
      <c r="R960" s="1356"/>
      <c r="U960" s="1358"/>
      <c r="V960" s="1356"/>
      <c r="W960" s="1356"/>
      <c r="X960" s="1356"/>
      <c r="Y960" s="1356"/>
      <c r="Z960" s="1356"/>
      <c r="AA960" s="1356"/>
      <c r="AB960" s="1356"/>
      <c r="AC960" s="13"/>
      <c r="AD960" s="1356"/>
      <c r="AE960" s="1356"/>
      <c r="AF960" s="1356"/>
    </row>
    <row r="961" spans="1:32" x14ac:dyDescent="0.2">
      <c r="A961" s="1356"/>
      <c r="B961" s="1357"/>
      <c r="C961" s="1356"/>
      <c r="D961" s="1358"/>
      <c r="E961" s="1358"/>
      <c r="F961" s="1356"/>
      <c r="G961" s="1356"/>
      <c r="H961" s="1356"/>
      <c r="I961" s="1360"/>
      <c r="J961" s="1360"/>
      <c r="K961" s="1361"/>
      <c r="L961" s="1361"/>
      <c r="M961" s="1358"/>
      <c r="N961" s="1358"/>
      <c r="O961" s="1358"/>
      <c r="P961" s="1358"/>
      <c r="Q961" s="1356"/>
      <c r="R961" s="1356"/>
      <c r="U961" s="1358"/>
      <c r="V961" s="1356"/>
      <c r="W961" s="1356"/>
      <c r="X961" s="1356"/>
      <c r="Y961" s="1356"/>
      <c r="Z961" s="1356"/>
      <c r="AA961" s="1356"/>
      <c r="AB961" s="1356"/>
      <c r="AC961" s="13"/>
      <c r="AD961" s="1356"/>
      <c r="AE961" s="1356"/>
      <c r="AF961" s="1356"/>
    </row>
    <row r="962" spans="1:32" x14ac:dyDescent="0.2">
      <c r="A962" s="1356"/>
      <c r="B962" s="1357"/>
      <c r="C962" s="1356"/>
      <c r="D962" s="1358"/>
      <c r="E962" s="1358"/>
      <c r="F962" s="1356"/>
      <c r="G962" s="1356"/>
      <c r="H962" s="1356"/>
      <c r="I962" s="1360"/>
      <c r="J962" s="1360"/>
      <c r="K962" s="1361"/>
      <c r="L962" s="1361"/>
      <c r="M962" s="1358"/>
      <c r="N962" s="1358"/>
      <c r="O962" s="1358"/>
      <c r="P962" s="1358"/>
      <c r="Q962" s="1356"/>
      <c r="R962" s="1356"/>
      <c r="U962" s="1358"/>
      <c r="V962" s="1356"/>
      <c r="W962" s="1356"/>
      <c r="X962" s="1356"/>
      <c r="Y962" s="1356"/>
      <c r="Z962" s="1356"/>
      <c r="AA962" s="1356"/>
      <c r="AB962" s="1356"/>
      <c r="AC962" s="13"/>
      <c r="AD962" s="1356"/>
      <c r="AE962" s="1356"/>
      <c r="AF962" s="1356"/>
    </row>
    <row r="963" spans="1:32" x14ac:dyDescent="0.2">
      <c r="A963" s="1356"/>
      <c r="B963" s="1357"/>
      <c r="C963" s="1356"/>
      <c r="D963" s="1358"/>
      <c r="E963" s="1358"/>
      <c r="F963" s="1356"/>
      <c r="G963" s="1356"/>
      <c r="H963" s="1356"/>
      <c r="I963" s="1360"/>
      <c r="J963" s="1360"/>
      <c r="K963" s="1361"/>
      <c r="L963" s="1361"/>
      <c r="M963" s="1358"/>
      <c r="N963" s="1358"/>
      <c r="O963" s="1358"/>
      <c r="P963" s="1358"/>
      <c r="Q963" s="1356"/>
      <c r="R963" s="1356"/>
      <c r="U963" s="1358"/>
      <c r="V963" s="1356"/>
      <c r="W963" s="1356"/>
      <c r="X963" s="1356"/>
      <c r="Y963" s="1356"/>
      <c r="Z963" s="1356"/>
      <c r="AA963" s="1356"/>
      <c r="AB963" s="1356"/>
      <c r="AC963" s="13"/>
      <c r="AD963" s="1356"/>
      <c r="AE963" s="1356"/>
      <c r="AF963" s="1356"/>
    </row>
    <row r="964" spans="1:32" x14ac:dyDescent="0.2">
      <c r="A964" s="1356"/>
      <c r="B964" s="1357"/>
      <c r="C964" s="1356"/>
      <c r="D964" s="1358"/>
      <c r="E964" s="1358"/>
      <c r="F964" s="1356"/>
      <c r="G964" s="1356"/>
      <c r="H964" s="1356"/>
      <c r="I964" s="1360"/>
      <c r="J964" s="1360"/>
      <c r="K964" s="1361"/>
      <c r="L964" s="1361"/>
      <c r="M964" s="1358"/>
      <c r="N964" s="1358"/>
      <c r="O964" s="1358"/>
      <c r="P964" s="1358"/>
      <c r="Q964" s="1356"/>
      <c r="R964" s="1356"/>
      <c r="U964" s="1358"/>
      <c r="V964" s="1356"/>
      <c r="W964" s="1356"/>
      <c r="X964" s="1356"/>
      <c r="Y964" s="1356"/>
      <c r="Z964" s="1356"/>
      <c r="AA964" s="1356"/>
      <c r="AB964" s="1356"/>
      <c r="AC964" s="13"/>
      <c r="AD964" s="1356"/>
      <c r="AE964" s="1356"/>
      <c r="AF964" s="1356"/>
    </row>
    <row r="965" spans="1:32" x14ac:dyDescent="0.2">
      <c r="A965" s="1356"/>
      <c r="B965" s="1357"/>
      <c r="C965" s="1356"/>
      <c r="D965" s="1358"/>
      <c r="E965" s="1358"/>
      <c r="F965" s="1356"/>
      <c r="G965" s="1356"/>
      <c r="H965" s="1356"/>
      <c r="I965" s="1360"/>
      <c r="J965" s="1360"/>
      <c r="K965" s="1361"/>
      <c r="L965" s="1361"/>
      <c r="M965" s="1358"/>
      <c r="N965" s="1358"/>
      <c r="O965" s="1358"/>
      <c r="P965" s="1358"/>
      <c r="Q965" s="1356"/>
      <c r="R965" s="1356"/>
      <c r="U965" s="1358"/>
      <c r="V965" s="1356"/>
      <c r="W965" s="1356"/>
      <c r="X965" s="1356"/>
      <c r="Y965" s="1356"/>
      <c r="Z965" s="1356"/>
      <c r="AA965" s="1356"/>
      <c r="AB965" s="1356"/>
      <c r="AC965" s="13"/>
      <c r="AD965" s="1356"/>
      <c r="AE965" s="1356"/>
      <c r="AF965" s="1356"/>
    </row>
    <row r="966" spans="1:32" x14ac:dyDescent="0.2">
      <c r="A966" s="1356"/>
      <c r="B966" s="1357"/>
      <c r="C966" s="1356"/>
      <c r="D966" s="1358"/>
      <c r="E966" s="1358"/>
      <c r="F966" s="1356"/>
      <c r="G966" s="1356"/>
      <c r="H966" s="1356"/>
      <c r="I966" s="1360"/>
      <c r="J966" s="1360"/>
      <c r="K966" s="1361"/>
      <c r="L966" s="1361"/>
      <c r="M966" s="1358"/>
      <c r="N966" s="1358"/>
      <c r="O966" s="1358"/>
      <c r="P966" s="1358"/>
      <c r="Q966" s="1356"/>
      <c r="R966" s="1356"/>
      <c r="U966" s="1358"/>
      <c r="V966" s="1356"/>
      <c r="W966" s="1356"/>
      <c r="X966" s="1356"/>
      <c r="Y966" s="1356"/>
      <c r="Z966" s="1356"/>
      <c r="AA966" s="1356"/>
      <c r="AB966" s="1356"/>
      <c r="AC966" s="13"/>
      <c r="AD966" s="1356"/>
      <c r="AE966" s="1356"/>
      <c r="AF966" s="1356"/>
    </row>
    <row r="967" spans="1:32" x14ac:dyDescent="0.2">
      <c r="A967" s="1356"/>
      <c r="B967" s="1357"/>
      <c r="C967" s="1356"/>
      <c r="D967" s="1358"/>
      <c r="E967" s="1358"/>
      <c r="F967" s="1356"/>
      <c r="G967" s="1356"/>
      <c r="H967" s="1356"/>
      <c r="I967" s="1360"/>
      <c r="J967" s="1360"/>
      <c r="K967" s="1361"/>
      <c r="L967" s="1361"/>
      <c r="M967" s="1358"/>
      <c r="N967" s="1358"/>
      <c r="O967" s="1358"/>
      <c r="P967" s="1358"/>
      <c r="Q967" s="1356"/>
      <c r="R967" s="1356"/>
      <c r="U967" s="1358"/>
      <c r="V967" s="1356"/>
      <c r="W967" s="1356"/>
      <c r="X967" s="1356"/>
      <c r="Y967" s="1356"/>
      <c r="Z967" s="1356"/>
      <c r="AA967" s="1356"/>
      <c r="AB967" s="1356"/>
      <c r="AC967" s="13"/>
      <c r="AD967" s="1356"/>
      <c r="AE967" s="1356"/>
      <c r="AF967" s="1356"/>
    </row>
    <row r="968" spans="1:32" x14ac:dyDescent="0.2">
      <c r="A968" s="1356"/>
      <c r="B968" s="1357"/>
      <c r="C968" s="1356"/>
      <c r="D968" s="1358"/>
      <c r="E968" s="1358"/>
      <c r="F968" s="1356"/>
      <c r="G968" s="1356"/>
      <c r="H968" s="1356"/>
      <c r="I968" s="1360"/>
      <c r="J968" s="1360"/>
      <c r="K968" s="1361"/>
      <c r="L968" s="1361"/>
      <c r="M968" s="1358"/>
      <c r="N968" s="1358"/>
      <c r="O968" s="1358"/>
      <c r="P968" s="1358"/>
      <c r="Q968" s="1356"/>
      <c r="R968" s="1356"/>
      <c r="U968" s="1358"/>
      <c r="V968" s="1356"/>
      <c r="W968" s="1356"/>
      <c r="X968" s="1356"/>
      <c r="Y968" s="1356"/>
      <c r="Z968" s="1356"/>
      <c r="AA968" s="1356"/>
      <c r="AB968" s="1356"/>
      <c r="AC968" s="13"/>
      <c r="AD968" s="1356"/>
      <c r="AE968" s="1356"/>
      <c r="AF968" s="1356"/>
    </row>
    <row r="969" spans="1:32" x14ac:dyDescent="0.2">
      <c r="A969" s="1356"/>
      <c r="B969" s="1357"/>
      <c r="C969" s="1356"/>
      <c r="D969" s="1358"/>
      <c r="E969" s="1358"/>
      <c r="F969" s="1356"/>
      <c r="G969" s="1356"/>
      <c r="H969" s="1356"/>
      <c r="I969" s="1360"/>
      <c r="J969" s="1360"/>
      <c r="K969" s="1361"/>
      <c r="L969" s="1361"/>
      <c r="M969" s="1358"/>
      <c r="N969" s="1358"/>
      <c r="O969" s="1358"/>
      <c r="P969" s="1358"/>
      <c r="Q969" s="1356"/>
      <c r="R969" s="1356"/>
      <c r="U969" s="1358"/>
      <c r="V969" s="1356"/>
      <c r="W969" s="1356"/>
      <c r="X969" s="1356"/>
      <c r="Y969" s="1356"/>
      <c r="Z969" s="1356"/>
      <c r="AA969" s="1356"/>
      <c r="AB969" s="1356"/>
      <c r="AC969" s="13"/>
      <c r="AD969" s="1356"/>
      <c r="AE969" s="1356"/>
      <c r="AF969" s="1356"/>
    </row>
    <row r="970" spans="1:32" x14ac:dyDescent="0.2">
      <c r="A970" s="1356"/>
      <c r="B970" s="1357"/>
      <c r="C970" s="1356"/>
      <c r="D970" s="1358"/>
      <c r="E970" s="1358"/>
      <c r="F970" s="1356"/>
      <c r="G970" s="1356"/>
      <c r="H970" s="1356"/>
      <c r="I970" s="1360"/>
      <c r="J970" s="1360"/>
      <c r="K970" s="1361"/>
      <c r="L970" s="1361"/>
      <c r="M970" s="1358"/>
      <c r="N970" s="1358"/>
      <c r="O970" s="1358"/>
      <c r="P970" s="1358"/>
      <c r="Q970" s="1356"/>
      <c r="R970" s="1356"/>
      <c r="U970" s="1358"/>
      <c r="V970" s="1356"/>
      <c r="W970" s="1356"/>
      <c r="X970" s="1356"/>
      <c r="Y970" s="1356"/>
      <c r="Z970" s="1356"/>
      <c r="AA970" s="1356"/>
      <c r="AB970" s="1356"/>
      <c r="AC970" s="13"/>
      <c r="AD970" s="1356"/>
      <c r="AE970" s="1356"/>
      <c r="AF970" s="1356"/>
    </row>
    <row r="971" spans="1:32" x14ac:dyDescent="0.2">
      <c r="A971" s="1356"/>
      <c r="B971" s="1357"/>
      <c r="C971" s="1356"/>
      <c r="D971" s="1358"/>
      <c r="E971" s="1358"/>
      <c r="F971" s="1356"/>
      <c r="G971" s="1356"/>
      <c r="H971" s="1356"/>
      <c r="I971" s="1360"/>
      <c r="J971" s="1360"/>
      <c r="K971" s="1361"/>
      <c r="L971" s="1361"/>
      <c r="M971" s="1358"/>
      <c r="N971" s="1358"/>
      <c r="O971" s="1358"/>
      <c r="P971" s="1358"/>
      <c r="Q971" s="1356"/>
      <c r="R971" s="1356"/>
      <c r="U971" s="1358"/>
      <c r="V971" s="1356"/>
      <c r="W971" s="1356"/>
      <c r="X971" s="1356"/>
      <c r="Y971" s="1356"/>
      <c r="Z971" s="1356"/>
      <c r="AA971" s="1356"/>
      <c r="AB971" s="1356"/>
      <c r="AC971" s="13"/>
      <c r="AD971" s="1356"/>
      <c r="AE971" s="1356"/>
      <c r="AF971" s="1356"/>
    </row>
    <row r="972" spans="1:32" x14ac:dyDescent="0.2">
      <c r="A972" s="1356"/>
      <c r="B972" s="1357"/>
      <c r="C972" s="1356"/>
      <c r="D972" s="1358"/>
      <c r="E972" s="1358"/>
      <c r="F972" s="1356"/>
      <c r="G972" s="1356"/>
      <c r="H972" s="1356"/>
      <c r="I972" s="1360"/>
      <c r="J972" s="1360"/>
      <c r="K972" s="1361"/>
      <c r="L972" s="1361"/>
      <c r="M972" s="1358"/>
      <c r="N972" s="1358"/>
      <c r="O972" s="1358"/>
      <c r="P972" s="1358"/>
      <c r="Q972" s="1356"/>
      <c r="R972" s="1356"/>
      <c r="U972" s="1358"/>
      <c r="V972" s="1356"/>
      <c r="W972" s="1356"/>
      <c r="X972" s="1356"/>
      <c r="Y972" s="1356"/>
      <c r="Z972" s="1356"/>
      <c r="AA972" s="1356"/>
      <c r="AB972" s="1356"/>
      <c r="AC972" s="13"/>
      <c r="AD972" s="1356"/>
      <c r="AE972" s="1356"/>
      <c r="AF972" s="1356"/>
    </row>
    <row r="973" spans="1:32" x14ac:dyDescent="0.2">
      <c r="A973" s="1356"/>
      <c r="B973" s="1357"/>
      <c r="C973" s="1356"/>
      <c r="D973" s="1358"/>
      <c r="E973" s="1358"/>
      <c r="F973" s="1356"/>
      <c r="G973" s="1356"/>
      <c r="H973" s="1356"/>
      <c r="I973" s="1360"/>
      <c r="J973" s="1360"/>
      <c r="K973" s="1361"/>
      <c r="L973" s="1361"/>
      <c r="M973" s="1358"/>
      <c r="N973" s="1358"/>
      <c r="O973" s="1358"/>
      <c r="P973" s="1358"/>
      <c r="Q973" s="1356"/>
      <c r="R973" s="1356"/>
      <c r="U973" s="1358"/>
      <c r="V973" s="1356"/>
      <c r="W973" s="1356"/>
      <c r="X973" s="1356"/>
      <c r="Y973" s="1356"/>
      <c r="Z973" s="1356"/>
      <c r="AA973" s="1356"/>
      <c r="AB973" s="1356"/>
      <c r="AC973" s="13"/>
      <c r="AD973" s="1356"/>
      <c r="AE973" s="1356"/>
      <c r="AF973" s="1356"/>
    </row>
    <row r="974" spans="1:32" x14ac:dyDescent="0.2">
      <c r="A974" s="1356"/>
      <c r="B974" s="1357"/>
      <c r="C974" s="1356"/>
      <c r="D974" s="1358"/>
      <c r="E974" s="1358"/>
      <c r="F974" s="1356"/>
      <c r="G974" s="1356"/>
      <c r="H974" s="1356"/>
      <c r="I974" s="1360"/>
      <c r="J974" s="1360"/>
      <c r="K974" s="1361"/>
      <c r="L974" s="1361"/>
      <c r="M974" s="1358"/>
      <c r="N974" s="1358"/>
      <c r="O974" s="1358"/>
      <c r="P974" s="1358"/>
      <c r="Q974" s="1356"/>
      <c r="R974" s="1356"/>
      <c r="U974" s="1358"/>
      <c r="V974" s="1356"/>
      <c r="W974" s="1356"/>
      <c r="X974" s="1356"/>
      <c r="Y974" s="1356"/>
      <c r="Z974" s="1356"/>
      <c r="AA974" s="1356"/>
      <c r="AB974" s="1356"/>
      <c r="AC974" s="13"/>
      <c r="AD974" s="1356"/>
      <c r="AE974" s="1356"/>
      <c r="AF974" s="1356"/>
    </row>
    <row r="975" spans="1:32" x14ac:dyDescent="0.2">
      <c r="A975" s="1356"/>
      <c r="B975" s="1357"/>
      <c r="C975" s="1356"/>
      <c r="D975" s="1358"/>
      <c r="E975" s="1358"/>
      <c r="F975" s="1356"/>
      <c r="G975" s="1356"/>
      <c r="H975" s="1356"/>
      <c r="I975" s="1360"/>
      <c r="J975" s="1360"/>
      <c r="K975" s="1361"/>
      <c r="L975" s="1361"/>
      <c r="M975" s="1358"/>
      <c r="N975" s="1358"/>
      <c r="O975" s="1358"/>
      <c r="P975" s="1358"/>
      <c r="Q975" s="1356"/>
      <c r="R975" s="1356"/>
      <c r="U975" s="1358"/>
      <c r="V975" s="1356"/>
      <c r="W975" s="1356"/>
      <c r="X975" s="1356"/>
      <c r="Y975" s="1356"/>
      <c r="Z975" s="1356"/>
      <c r="AA975" s="1356"/>
      <c r="AB975" s="1356"/>
      <c r="AC975" s="13"/>
      <c r="AD975" s="1356"/>
      <c r="AE975" s="1356"/>
      <c r="AF975" s="1356"/>
    </row>
    <row r="976" spans="1:32" x14ac:dyDescent="0.2">
      <c r="A976" s="1356"/>
      <c r="B976" s="1357"/>
      <c r="C976" s="1356"/>
      <c r="D976" s="1358"/>
      <c r="E976" s="1358"/>
      <c r="F976" s="1356"/>
      <c r="G976" s="1356"/>
      <c r="H976" s="1356"/>
      <c r="I976" s="1360"/>
      <c r="J976" s="1360"/>
      <c r="K976" s="1361"/>
      <c r="L976" s="1361"/>
      <c r="M976" s="1358"/>
      <c r="N976" s="1358"/>
      <c r="O976" s="1358"/>
      <c r="P976" s="1358"/>
      <c r="Q976" s="1356"/>
      <c r="R976" s="1356"/>
      <c r="U976" s="1358"/>
      <c r="V976" s="1356"/>
      <c r="W976" s="1356"/>
      <c r="X976" s="1356"/>
      <c r="Y976" s="1356"/>
      <c r="Z976" s="1356"/>
      <c r="AA976" s="1356"/>
      <c r="AB976" s="1356"/>
      <c r="AC976" s="13"/>
      <c r="AD976" s="1356"/>
      <c r="AE976" s="1356"/>
      <c r="AF976" s="1356"/>
    </row>
    <row r="977" spans="1:32" x14ac:dyDescent="0.2">
      <c r="A977" s="1356"/>
      <c r="B977" s="1357"/>
      <c r="C977" s="1356"/>
      <c r="D977" s="1358"/>
      <c r="E977" s="1358"/>
      <c r="F977" s="1356"/>
      <c r="G977" s="1356"/>
      <c r="H977" s="1356"/>
      <c r="I977" s="1360"/>
      <c r="J977" s="1360"/>
      <c r="K977" s="1361"/>
      <c r="L977" s="1361"/>
      <c r="M977" s="1358"/>
      <c r="N977" s="1358"/>
      <c r="O977" s="1358"/>
      <c r="P977" s="1358"/>
      <c r="Q977" s="1356"/>
      <c r="R977" s="1356"/>
      <c r="U977" s="1358"/>
      <c r="V977" s="1356"/>
      <c r="W977" s="1356"/>
      <c r="X977" s="1356"/>
      <c r="Y977" s="1356"/>
      <c r="Z977" s="1356"/>
      <c r="AA977" s="1356"/>
      <c r="AB977" s="1356"/>
      <c r="AC977" s="13"/>
      <c r="AD977" s="1356"/>
      <c r="AE977" s="1356"/>
      <c r="AF977" s="1356"/>
    </row>
    <row r="978" spans="1:32" x14ac:dyDescent="0.2">
      <c r="A978" s="1356"/>
      <c r="B978" s="1357"/>
      <c r="C978" s="1356"/>
      <c r="D978" s="1358"/>
      <c r="E978" s="1358"/>
      <c r="F978" s="1356"/>
      <c r="G978" s="1356"/>
      <c r="H978" s="1356"/>
      <c r="I978" s="1360"/>
      <c r="J978" s="1360"/>
      <c r="K978" s="1361"/>
      <c r="L978" s="1361"/>
      <c r="M978" s="1358"/>
      <c r="N978" s="1358"/>
      <c r="O978" s="1358"/>
      <c r="P978" s="1358"/>
      <c r="Q978" s="1356"/>
      <c r="R978" s="1356"/>
      <c r="U978" s="1358"/>
      <c r="V978" s="1356"/>
      <c r="W978" s="1356"/>
      <c r="X978" s="1356"/>
      <c r="Y978" s="1356"/>
      <c r="Z978" s="1356"/>
      <c r="AA978" s="1356"/>
      <c r="AB978" s="1356"/>
      <c r="AC978" s="13"/>
      <c r="AD978" s="1356"/>
      <c r="AE978" s="1356"/>
      <c r="AF978" s="1356"/>
    </row>
    <row r="979" spans="1:32" x14ac:dyDescent="0.2">
      <c r="A979" s="1356"/>
      <c r="B979" s="1357"/>
      <c r="C979" s="1356"/>
      <c r="D979" s="1358"/>
      <c r="E979" s="1358"/>
      <c r="F979" s="1356"/>
      <c r="G979" s="1356"/>
      <c r="H979" s="1356"/>
      <c r="I979" s="1360"/>
      <c r="J979" s="1360"/>
      <c r="K979" s="1361"/>
      <c r="L979" s="1361"/>
      <c r="M979" s="1358"/>
      <c r="N979" s="1358"/>
      <c r="O979" s="1358"/>
      <c r="P979" s="1358"/>
      <c r="Q979" s="1356"/>
      <c r="R979" s="1356"/>
      <c r="U979" s="1358"/>
      <c r="V979" s="1356"/>
      <c r="W979" s="1356"/>
      <c r="X979" s="1356"/>
      <c r="Y979" s="1356"/>
      <c r="Z979" s="1356"/>
      <c r="AA979" s="1356"/>
      <c r="AB979" s="1356"/>
      <c r="AC979" s="13"/>
      <c r="AD979" s="1356"/>
      <c r="AE979" s="1356"/>
      <c r="AF979" s="1356"/>
    </row>
    <row r="980" spans="1:32" x14ac:dyDescent="0.2">
      <c r="A980" s="1356"/>
      <c r="B980" s="1357"/>
      <c r="C980" s="1356"/>
      <c r="D980" s="1358"/>
      <c r="E980" s="1358"/>
      <c r="F980" s="1356"/>
      <c r="G980" s="1356"/>
      <c r="H980" s="1356"/>
      <c r="I980" s="1360"/>
      <c r="J980" s="1360"/>
      <c r="K980" s="1361"/>
      <c r="L980" s="1361"/>
      <c r="M980" s="1358"/>
      <c r="N980" s="1358"/>
      <c r="O980" s="1358"/>
      <c r="P980" s="1358"/>
      <c r="Q980" s="1356"/>
      <c r="R980" s="1356"/>
      <c r="U980" s="1358"/>
      <c r="V980" s="1356"/>
      <c r="W980" s="1356"/>
      <c r="X980" s="1356"/>
      <c r="Y980" s="1356"/>
      <c r="Z980" s="1356"/>
      <c r="AA980" s="1356"/>
      <c r="AB980" s="1356"/>
      <c r="AC980" s="13"/>
      <c r="AD980" s="1356"/>
      <c r="AE980" s="1356"/>
      <c r="AF980" s="1356"/>
    </row>
    <row r="981" spans="1:32" x14ac:dyDescent="0.2">
      <c r="A981" s="1356"/>
      <c r="B981" s="1357"/>
      <c r="C981" s="1356"/>
      <c r="D981" s="1358"/>
      <c r="E981" s="1358"/>
      <c r="F981" s="1356"/>
      <c r="G981" s="1356"/>
      <c r="H981" s="1356"/>
      <c r="I981" s="1360"/>
      <c r="J981" s="1360"/>
      <c r="K981" s="1361"/>
      <c r="L981" s="1361"/>
      <c r="M981" s="1358"/>
      <c r="N981" s="1358"/>
      <c r="O981" s="1358"/>
      <c r="P981" s="1358"/>
      <c r="Q981" s="1356"/>
      <c r="R981" s="1356"/>
      <c r="U981" s="1358"/>
      <c r="V981" s="1356"/>
      <c r="W981" s="1356"/>
      <c r="X981" s="1356"/>
      <c r="Y981" s="1356"/>
      <c r="Z981" s="1356"/>
      <c r="AA981" s="1356"/>
      <c r="AB981" s="1356"/>
      <c r="AC981" s="13"/>
      <c r="AD981" s="1356"/>
      <c r="AE981" s="1356"/>
      <c r="AF981" s="1356"/>
    </row>
    <row r="982" spans="1:32" x14ac:dyDescent="0.2">
      <c r="A982" s="1356"/>
      <c r="B982" s="1357"/>
      <c r="C982" s="1356"/>
      <c r="D982" s="1358"/>
      <c r="E982" s="1358"/>
      <c r="F982" s="1356"/>
      <c r="G982" s="1356"/>
      <c r="H982" s="1356"/>
      <c r="I982" s="1360"/>
      <c r="J982" s="1360"/>
      <c r="K982" s="1361"/>
      <c r="L982" s="1361"/>
      <c r="M982" s="1358"/>
      <c r="N982" s="1358"/>
      <c r="O982" s="1358"/>
      <c r="P982" s="1358"/>
      <c r="Q982" s="1356"/>
      <c r="R982" s="1356"/>
      <c r="U982" s="1358"/>
      <c r="V982" s="1356"/>
      <c r="W982" s="1356"/>
      <c r="X982" s="1356"/>
      <c r="Y982" s="1356"/>
      <c r="Z982" s="1356"/>
      <c r="AA982" s="1356"/>
      <c r="AB982" s="1356"/>
      <c r="AC982" s="13"/>
      <c r="AD982" s="1356"/>
      <c r="AE982" s="1356"/>
      <c r="AF982" s="1356"/>
    </row>
    <row r="983" spans="1:32" x14ac:dyDescent="0.2">
      <c r="A983" s="1356"/>
      <c r="B983" s="1357"/>
      <c r="C983" s="1356"/>
      <c r="D983" s="1358"/>
      <c r="E983" s="1358"/>
      <c r="F983" s="1356"/>
      <c r="G983" s="1356"/>
      <c r="H983" s="1356"/>
      <c r="I983" s="1360"/>
      <c r="J983" s="1360"/>
      <c r="K983" s="1361"/>
      <c r="L983" s="1361"/>
      <c r="M983" s="1358"/>
      <c r="N983" s="1358"/>
      <c r="O983" s="1358"/>
      <c r="P983" s="1358"/>
      <c r="Q983" s="1356"/>
      <c r="R983" s="1356"/>
      <c r="U983" s="1358"/>
      <c r="V983" s="1356"/>
      <c r="W983" s="1356"/>
      <c r="X983" s="1356"/>
      <c r="Y983" s="1356"/>
      <c r="Z983" s="1356"/>
      <c r="AA983" s="1356"/>
      <c r="AB983" s="1356"/>
      <c r="AC983" s="13"/>
      <c r="AD983" s="1356"/>
      <c r="AE983" s="1356"/>
      <c r="AF983" s="1356"/>
    </row>
    <row r="984" spans="1:32" x14ac:dyDescent="0.2">
      <c r="A984" s="1356"/>
      <c r="B984" s="1357"/>
      <c r="C984" s="1356"/>
      <c r="D984" s="1358"/>
      <c r="E984" s="1358"/>
      <c r="F984" s="1356"/>
      <c r="G984" s="1356"/>
      <c r="H984" s="1356"/>
      <c r="I984" s="1360"/>
      <c r="J984" s="1360"/>
      <c r="K984" s="1361"/>
      <c r="L984" s="1361"/>
      <c r="M984" s="1358"/>
      <c r="N984" s="1358"/>
      <c r="O984" s="1358"/>
      <c r="P984" s="1358"/>
      <c r="Q984" s="1356"/>
      <c r="R984" s="1356"/>
      <c r="U984" s="1358"/>
      <c r="V984" s="1356"/>
      <c r="W984" s="1356"/>
      <c r="X984" s="1356"/>
      <c r="Y984" s="1356"/>
      <c r="Z984" s="1356"/>
      <c r="AA984" s="1356"/>
      <c r="AB984" s="1356"/>
      <c r="AC984" s="13"/>
      <c r="AD984" s="1356"/>
      <c r="AE984" s="1356"/>
      <c r="AF984" s="1356"/>
    </row>
    <row r="985" spans="1:32" x14ac:dyDescent="0.2">
      <c r="A985" s="1356"/>
      <c r="B985" s="1357"/>
      <c r="C985" s="1356"/>
      <c r="D985" s="1358"/>
      <c r="E985" s="1358"/>
      <c r="F985" s="1356"/>
      <c r="G985" s="1356"/>
      <c r="H985" s="1356"/>
      <c r="I985" s="1360"/>
      <c r="J985" s="1360"/>
      <c r="K985" s="1361"/>
      <c r="L985" s="1361"/>
      <c r="M985" s="1358"/>
      <c r="N985" s="1358"/>
      <c r="O985" s="1358"/>
      <c r="P985" s="1358"/>
      <c r="Q985" s="1356"/>
      <c r="R985" s="1356"/>
      <c r="U985" s="1358"/>
      <c r="V985" s="1356"/>
      <c r="W985" s="1356"/>
      <c r="X985" s="1356"/>
      <c r="Y985" s="1356"/>
      <c r="Z985" s="1356"/>
      <c r="AA985" s="1356"/>
      <c r="AB985" s="1356"/>
      <c r="AC985" s="13"/>
      <c r="AD985" s="1356"/>
      <c r="AE985" s="1356"/>
      <c r="AF985" s="1356"/>
    </row>
    <row r="986" spans="1:32" x14ac:dyDescent="0.2">
      <c r="A986" s="1356"/>
      <c r="B986" s="1357"/>
      <c r="C986" s="1356"/>
      <c r="D986" s="1358"/>
      <c r="E986" s="1358"/>
      <c r="F986" s="1356"/>
      <c r="G986" s="1356"/>
      <c r="H986" s="1356"/>
      <c r="I986" s="1360"/>
      <c r="J986" s="1360"/>
      <c r="K986" s="1361"/>
      <c r="L986" s="1361"/>
      <c r="M986" s="1358"/>
      <c r="N986" s="1358"/>
      <c r="O986" s="1358"/>
      <c r="P986" s="1358"/>
      <c r="Q986" s="1356"/>
      <c r="R986" s="1356"/>
      <c r="U986" s="1358"/>
      <c r="V986" s="1356"/>
      <c r="W986" s="1356"/>
      <c r="X986" s="1356"/>
      <c r="Y986" s="1356"/>
      <c r="Z986" s="1356"/>
      <c r="AA986" s="1356"/>
      <c r="AB986" s="1356"/>
      <c r="AC986" s="13"/>
      <c r="AD986" s="1356"/>
      <c r="AE986" s="1356"/>
      <c r="AF986" s="1356"/>
    </row>
    <row r="987" spans="1:32" x14ac:dyDescent="0.2">
      <c r="A987" s="1356"/>
      <c r="B987" s="1357"/>
      <c r="C987" s="1356"/>
      <c r="D987" s="1358"/>
      <c r="E987" s="1358"/>
      <c r="F987" s="1356"/>
      <c r="G987" s="1356"/>
      <c r="H987" s="1356"/>
      <c r="I987" s="1360"/>
      <c r="J987" s="1360"/>
      <c r="K987" s="1361"/>
      <c r="L987" s="1361"/>
      <c r="M987" s="1358"/>
      <c r="N987" s="1358"/>
      <c r="O987" s="1358"/>
      <c r="P987" s="1358"/>
      <c r="Q987" s="1356"/>
      <c r="R987" s="1356"/>
      <c r="U987" s="1358"/>
      <c r="V987" s="1356"/>
      <c r="W987" s="1356"/>
      <c r="X987" s="1356"/>
      <c r="Y987" s="1356"/>
      <c r="Z987" s="1356"/>
      <c r="AA987" s="1356"/>
      <c r="AB987" s="1356"/>
      <c r="AC987" s="13"/>
      <c r="AD987" s="1356"/>
      <c r="AE987" s="1356"/>
      <c r="AF987" s="1356"/>
    </row>
    <row r="988" spans="1:32" x14ac:dyDescent="0.2">
      <c r="A988" s="1356"/>
      <c r="B988" s="1357"/>
      <c r="C988" s="1356"/>
      <c r="D988" s="1358"/>
      <c r="E988" s="1358"/>
      <c r="F988" s="1356"/>
      <c r="G988" s="1356"/>
      <c r="H988" s="1356"/>
      <c r="I988" s="1360"/>
      <c r="J988" s="1360"/>
      <c r="K988" s="1361"/>
      <c r="L988" s="1361"/>
      <c r="M988" s="1358"/>
      <c r="N988" s="1358"/>
      <c r="O988" s="1358"/>
      <c r="P988" s="1358"/>
      <c r="Q988" s="1356"/>
      <c r="R988" s="1356"/>
      <c r="U988" s="1358"/>
      <c r="V988" s="1356"/>
      <c r="W988" s="1356"/>
      <c r="X988" s="1356"/>
      <c r="Y988" s="1356"/>
      <c r="Z988" s="1356"/>
      <c r="AA988" s="1356"/>
      <c r="AB988" s="1356"/>
      <c r="AC988" s="13"/>
      <c r="AD988" s="1356"/>
      <c r="AE988" s="1356"/>
      <c r="AF988" s="1356"/>
    </row>
    <row r="989" spans="1:32" x14ac:dyDescent="0.2">
      <c r="A989" s="1356"/>
      <c r="B989" s="1357"/>
      <c r="C989" s="1356"/>
      <c r="D989" s="1358"/>
      <c r="E989" s="1358"/>
      <c r="F989" s="1356"/>
      <c r="G989" s="1356"/>
      <c r="H989" s="1356"/>
      <c r="I989" s="1360"/>
      <c r="J989" s="1360"/>
      <c r="K989" s="1361"/>
      <c r="L989" s="1361"/>
      <c r="M989" s="1358"/>
      <c r="N989" s="1358"/>
      <c r="O989" s="1358"/>
      <c r="P989" s="1358"/>
      <c r="Q989" s="1356"/>
      <c r="R989" s="1356"/>
      <c r="U989" s="1358"/>
      <c r="V989" s="1356"/>
      <c r="W989" s="1356"/>
      <c r="X989" s="1356"/>
      <c r="Y989" s="1356"/>
      <c r="Z989" s="1356"/>
      <c r="AA989" s="1356"/>
      <c r="AB989" s="1356"/>
      <c r="AC989" s="13"/>
      <c r="AD989" s="1356"/>
      <c r="AE989" s="1356"/>
      <c r="AF989" s="1356"/>
    </row>
    <row r="990" spans="1:32" x14ac:dyDescent="0.2">
      <c r="A990" s="1356"/>
      <c r="B990" s="1357"/>
      <c r="C990" s="1356"/>
      <c r="D990" s="1358"/>
      <c r="E990" s="1358"/>
      <c r="F990" s="1356"/>
      <c r="G990" s="1356"/>
      <c r="H990" s="1356"/>
      <c r="I990" s="1360"/>
      <c r="J990" s="1360"/>
      <c r="K990" s="1361"/>
      <c r="L990" s="1361"/>
      <c r="M990" s="1358"/>
      <c r="N990" s="1358"/>
      <c r="O990" s="1358"/>
      <c r="P990" s="1358"/>
      <c r="Q990" s="1356"/>
      <c r="R990" s="1356"/>
      <c r="U990" s="1358"/>
      <c r="V990" s="1356"/>
      <c r="W990" s="1356"/>
      <c r="X990" s="1356"/>
      <c r="Y990" s="1356"/>
      <c r="Z990" s="1356"/>
      <c r="AA990" s="1356"/>
      <c r="AB990" s="1356"/>
      <c r="AC990" s="13"/>
      <c r="AD990" s="1356"/>
      <c r="AE990" s="1356"/>
      <c r="AF990" s="1356"/>
    </row>
    <row r="991" spans="1:32" x14ac:dyDescent="0.2">
      <c r="A991" s="1356"/>
      <c r="B991" s="1357"/>
      <c r="C991" s="1356"/>
      <c r="D991" s="1358"/>
      <c r="E991" s="1358"/>
      <c r="F991" s="1356"/>
      <c r="G991" s="1356"/>
      <c r="H991" s="1356"/>
      <c r="I991" s="1360"/>
      <c r="J991" s="1360"/>
      <c r="K991" s="1361"/>
      <c r="L991" s="1361"/>
      <c r="M991" s="1358"/>
      <c r="N991" s="1358"/>
      <c r="O991" s="1358"/>
      <c r="P991" s="1358"/>
      <c r="Q991" s="1356"/>
      <c r="R991" s="1356"/>
      <c r="U991" s="1358"/>
      <c r="V991" s="1356"/>
      <c r="W991" s="1356"/>
      <c r="X991" s="1356"/>
      <c r="Y991" s="1356"/>
      <c r="Z991" s="1356"/>
      <c r="AA991" s="1356"/>
      <c r="AB991" s="1356"/>
      <c r="AC991" s="13"/>
      <c r="AD991" s="1356"/>
      <c r="AE991" s="1356"/>
      <c r="AF991" s="1356"/>
    </row>
    <row r="992" spans="1:32" x14ac:dyDescent="0.2">
      <c r="A992" s="1356"/>
      <c r="B992" s="1357"/>
      <c r="C992" s="1356"/>
      <c r="D992" s="1358"/>
      <c r="E992" s="1358"/>
      <c r="F992" s="1356"/>
      <c r="G992" s="1356"/>
      <c r="H992" s="1356"/>
      <c r="I992" s="1360"/>
      <c r="J992" s="1360"/>
      <c r="K992" s="1361"/>
      <c r="L992" s="1361"/>
      <c r="M992" s="1358"/>
      <c r="N992" s="1358"/>
      <c r="O992" s="1358"/>
      <c r="P992" s="1358"/>
      <c r="Q992" s="1356"/>
      <c r="R992" s="1356"/>
      <c r="U992" s="1358"/>
      <c r="V992" s="1356"/>
      <c r="W992" s="1356"/>
      <c r="X992" s="1356"/>
      <c r="Y992" s="1356"/>
      <c r="Z992" s="1356"/>
      <c r="AA992" s="1356"/>
      <c r="AB992" s="1356"/>
      <c r="AC992" s="13"/>
      <c r="AD992" s="1356"/>
      <c r="AE992" s="1356"/>
      <c r="AF992" s="1356"/>
    </row>
    <row r="993" spans="1:32" x14ac:dyDescent="0.2">
      <c r="A993" s="1356"/>
      <c r="B993" s="1357"/>
      <c r="C993" s="1356"/>
      <c r="D993" s="1358"/>
      <c r="E993" s="1358"/>
      <c r="F993" s="1356"/>
      <c r="G993" s="1356"/>
      <c r="H993" s="1356"/>
      <c r="I993" s="1360"/>
      <c r="J993" s="1360"/>
      <c r="K993" s="1361"/>
      <c r="L993" s="1361"/>
      <c r="M993" s="1358"/>
      <c r="N993" s="1358"/>
      <c r="O993" s="1358"/>
      <c r="P993" s="1358"/>
      <c r="Q993" s="1356"/>
      <c r="R993" s="1356"/>
      <c r="U993" s="1358"/>
      <c r="V993" s="1356"/>
      <c r="W993" s="1356"/>
      <c r="X993" s="1356"/>
      <c r="Y993" s="1356"/>
      <c r="Z993" s="1356"/>
      <c r="AA993" s="1356"/>
      <c r="AB993" s="1356"/>
      <c r="AC993" s="13"/>
      <c r="AD993" s="1356"/>
      <c r="AE993" s="1356"/>
      <c r="AF993" s="1356"/>
    </row>
    <row r="994" spans="1:32" x14ac:dyDescent="0.2">
      <c r="A994" s="1356"/>
      <c r="B994" s="1357"/>
      <c r="C994" s="1356"/>
      <c r="D994" s="1358"/>
      <c r="E994" s="1358"/>
      <c r="F994" s="1356"/>
      <c r="G994" s="1356"/>
      <c r="H994" s="1356"/>
      <c r="I994" s="1360"/>
      <c r="J994" s="1360"/>
      <c r="K994" s="1361"/>
      <c r="L994" s="1361"/>
      <c r="M994" s="1358"/>
      <c r="N994" s="1358"/>
      <c r="O994" s="1358"/>
      <c r="P994" s="1358"/>
      <c r="Q994" s="1356"/>
      <c r="R994" s="1356"/>
      <c r="U994" s="1358"/>
      <c r="V994" s="1356"/>
      <c r="W994" s="1356"/>
      <c r="X994" s="1356"/>
      <c r="Y994" s="1356"/>
      <c r="Z994" s="1356"/>
      <c r="AA994" s="1356"/>
      <c r="AB994" s="1356"/>
      <c r="AC994" s="13"/>
      <c r="AD994" s="1356"/>
      <c r="AE994" s="1356"/>
      <c r="AF994" s="1356"/>
    </row>
    <row r="995" spans="1:32" x14ac:dyDescent="0.2">
      <c r="A995" s="1356"/>
      <c r="B995" s="1357"/>
      <c r="C995" s="1356"/>
      <c r="D995" s="1358"/>
      <c r="E995" s="1358"/>
      <c r="F995" s="1356"/>
      <c r="G995" s="1356"/>
      <c r="H995" s="1356"/>
      <c r="I995" s="1360"/>
      <c r="J995" s="1360"/>
      <c r="K995" s="1361"/>
      <c r="L995" s="1361"/>
      <c r="M995" s="1358"/>
      <c r="N995" s="1358"/>
      <c r="O995" s="1358"/>
      <c r="P995" s="1358"/>
      <c r="Q995" s="1356"/>
      <c r="R995" s="1356"/>
      <c r="U995" s="1358"/>
      <c r="V995" s="1356"/>
      <c r="W995" s="1356"/>
      <c r="X995" s="1356"/>
      <c r="Y995" s="1356"/>
      <c r="Z995" s="1356"/>
      <c r="AA995" s="1356"/>
      <c r="AB995" s="1356"/>
      <c r="AC995" s="13"/>
      <c r="AD995" s="1356"/>
      <c r="AE995" s="1356"/>
      <c r="AF995" s="1356"/>
    </row>
    <row r="996" spans="1:32" x14ac:dyDescent="0.2">
      <c r="A996" s="1356"/>
      <c r="B996" s="1357"/>
      <c r="C996" s="1356"/>
      <c r="D996" s="1358"/>
      <c r="E996" s="1358"/>
      <c r="F996" s="1356"/>
      <c r="G996" s="1356"/>
      <c r="H996" s="1356"/>
      <c r="I996" s="1360"/>
      <c r="J996" s="1360"/>
      <c r="K996" s="1361"/>
      <c r="L996" s="1361"/>
      <c r="M996" s="1358"/>
      <c r="N996" s="1358"/>
      <c r="O996" s="1358"/>
      <c r="P996" s="1358"/>
      <c r="Q996" s="1356"/>
      <c r="R996" s="1356"/>
      <c r="U996" s="1358"/>
      <c r="V996" s="1356"/>
      <c r="W996" s="1356"/>
      <c r="X996" s="1356"/>
      <c r="Y996" s="1356"/>
      <c r="Z996" s="1356"/>
      <c r="AA996" s="1356"/>
      <c r="AB996" s="1356"/>
      <c r="AC996" s="13"/>
      <c r="AD996" s="1356"/>
      <c r="AE996" s="1356"/>
      <c r="AF996" s="1356"/>
    </row>
    <row r="997" spans="1:32" x14ac:dyDescent="0.2">
      <c r="A997" s="1356"/>
      <c r="B997" s="1357"/>
      <c r="C997" s="1356"/>
      <c r="D997" s="1358"/>
      <c r="E997" s="1358"/>
      <c r="F997" s="1356"/>
      <c r="G997" s="1356"/>
      <c r="H997" s="1356"/>
      <c r="I997" s="1360"/>
      <c r="J997" s="1360"/>
      <c r="K997" s="1361"/>
      <c r="L997" s="1361"/>
      <c r="M997" s="1358"/>
      <c r="N997" s="1358"/>
      <c r="O997" s="1358"/>
      <c r="P997" s="1358"/>
      <c r="Q997" s="1356"/>
      <c r="R997" s="1356"/>
      <c r="U997" s="1358"/>
      <c r="V997" s="1356"/>
      <c r="W997" s="1356"/>
      <c r="X997" s="1356"/>
      <c r="Y997" s="1356"/>
      <c r="Z997" s="1356"/>
      <c r="AA997" s="1356"/>
      <c r="AB997" s="1356"/>
      <c r="AC997" s="13"/>
      <c r="AD997" s="1356"/>
      <c r="AE997" s="1356"/>
      <c r="AF997" s="1356"/>
    </row>
    <row r="998" spans="1:32" x14ac:dyDescent="0.2">
      <c r="A998" s="1356"/>
      <c r="B998" s="1357"/>
      <c r="C998" s="1356"/>
      <c r="D998" s="1358"/>
      <c r="E998" s="1358"/>
      <c r="F998" s="1356"/>
      <c r="G998" s="1356"/>
      <c r="H998" s="1356"/>
      <c r="I998" s="1360"/>
      <c r="J998" s="1360"/>
      <c r="K998" s="1361"/>
      <c r="L998" s="1361"/>
      <c r="M998" s="1358"/>
      <c r="N998" s="1358"/>
      <c r="O998" s="1358"/>
      <c r="P998" s="1358"/>
      <c r="Q998" s="1356"/>
      <c r="R998" s="1356"/>
      <c r="U998" s="1358"/>
      <c r="V998" s="1356"/>
      <c r="W998" s="1356"/>
      <c r="X998" s="1356"/>
      <c r="Y998" s="1356"/>
      <c r="Z998" s="1356"/>
      <c r="AA998" s="1356"/>
      <c r="AB998" s="1356"/>
      <c r="AC998" s="13"/>
      <c r="AD998" s="1356"/>
      <c r="AE998" s="1356"/>
      <c r="AF998" s="1356"/>
    </row>
    <row r="999" spans="1:32" x14ac:dyDescent="0.2">
      <c r="A999" s="1356"/>
      <c r="B999" s="1357"/>
      <c r="C999" s="1356"/>
      <c r="D999" s="1358"/>
      <c r="E999" s="1358"/>
      <c r="F999" s="1356"/>
      <c r="G999" s="1356"/>
      <c r="H999" s="1356"/>
      <c r="I999" s="1360"/>
      <c r="J999" s="1360"/>
      <c r="K999" s="1361"/>
      <c r="L999" s="1361"/>
      <c r="M999" s="1358"/>
      <c r="N999" s="1358"/>
      <c r="O999" s="1358"/>
      <c r="P999" s="1358"/>
      <c r="Q999" s="1356"/>
      <c r="R999" s="1356"/>
      <c r="U999" s="1358"/>
      <c r="V999" s="1356"/>
      <c r="W999" s="1356"/>
      <c r="X999" s="1356"/>
      <c r="Y999" s="1356"/>
      <c r="Z999" s="1356"/>
      <c r="AA999" s="1356"/>
      <c r="AB999" s="1356"/>
      <c r="AC999" s="13"/>
      <c r="AD999" s="1356"/>
      <c r="AE999" s="1356"/>
      <c r="AF999" s="1356"/>
    </row>
    <row r="1000" spans="1:32" x14ac:dyDescent="0.2">
      <c r="A1000" s="1356"/>
      <c r="B1000" s="1357"/>
      <c r="C1000" s="1356"/>
      <c r="D1000" s="1358"/>
      <c r="E1000" s="1358"/>
      <c r="F1000" s="1356"/>
      <c r="G1000" s="1356"/>
      <c r="H1000" s="1356"/>
      <c r="I1000" s="1360"/>
      <c r="J1000" s="1360"/>
      <c r="K1000" s="1361"/>
      <c r="L1000" s="1361"/>
      <c r="M1000" s="1358"/>
      <c r="N1000" s="1358"/>
      <c r="O1000" s="1358"/>
      <c r="P1000" s="1358"/>
      <c r="Q1000" s="1356"/>
      <c r="R1000" s="1356"/>
      <c r="U1000" s="1358"/>
      <c r="V1000" s="1356"/>
      <c r="W1000" s="1356"/>
      <c r="X1000" s="1356"/>
      <c r="Y1000" s="1356"/>
      <c r="Z1000" s="1356"/>
      <c r="AA1000" s="1356"/>
      <c r="AB1000" s="1356"/>
      <c r="AC1000" s="13"/>
      <c r="AD1000" s="1356"/>
      <c r="AE1000" s="1356"/>
      <c r="AF1000" s="1356"/>
    </row>
    <row r="1001" spans="1:32" x14ac:dyDescent="0.2">
      <c r="A1001" s="1356"/>
      <c r="B1001" s="1357"/>
      <c r="C1001" s="1356"/>
      <c r="D1001" s="1358"/>
      <c r="E1001" s="1358"/>
      <c r="F1001" s="1356"/>
      <c r="G1001" s="1356"/>
      <c r="H1001" s="1356"/>
      <c r="I1001" s="1360"/>
      <c r="J1001" s="1360"/>
      <c r="K1001" s="1361"/>
      <c r="L1001" s="1361"/>
      <c r="M1001" s="1358"/>
      <c r="N1001" s="1358"/>
      <c r="O1001" s="1358"/>
      <c r="P1001" s="1358"/>
      <c r="Q1001" s="1356"/>
      <c r="R1001" s="1356"/>
      <c r="U1001" s="1358"/>
      <c r="V1001" s="1356"/>
      <c r="W1001" s="1356"/>
      <c r="X1001" s="1356"/>
      <c r="Y1001" s="1356"/>
      <c r="Z1001" s="1356"/>
      <c r="AA1001" s="1356"/>
      <c r="AB1001" s="1356"/>
      <c r="AC1001" s="13"/>
      <c r="AD1001" s="1356"/>
      <c r="AE1001" s="1356"/>
      <c r="AF1001" s="1356"/>
    </row>
    <row r="1002" spans="1:32" x14ac:dyDescent="0.2">
      <c r="A1002" s="1356"/>
      <c r="B1002" s="1357"/>
      <c r="C1002" s="1356"/>
      <c r="D1002" s="1358"/>
      <c r="E1002" s="1358"/>
      <c r="F1002" s="1356"/>
      <c r="G1002" s="1356"/>
      <c r="H1002" s="1356"/>
      <c r="I1002" s="1360"/>
      <c r="J1002" s="1360"/>
      <c r="K1002" s="1361"/>
      <c r="L1002" s="1361"/>
      <c r="M1002" s="1358"/>
      <c r="N1002" s="1358"/>
      <c r="O1002" s="1358"/>
      <c r="P1002" s="1358"/>
      <c r="Q1002" s="1356"/>
      <c r="R1002" s="1356"/>
      <c r="U1002" s="1358"/>
      <c r="V1002" s="1356"/>
      <c r="W1002" s="1356"/>
      <c r="X1002" s="1356"/>
      <c r="Y1002" s="1356"/>
      <c r="Z1002" s="1356"/>
      <c r="AA1002" s="1356"/>
      <c r="AB1002" s="1356"/>
      <c r="AC1002" s="13"/>
      <c r="AD1002" s="1356"/>
      <c r="AE1002" s="1356"/>
      <c r="AF1002" s="1356"/>
    </row>
    <row r="1003" spans="1:32" x14ac:dyDescent="0.2">
      <c r="A1003" s="1356"/>
      <c r="B1003" s="1357"/>
      <c r="C1003" s="1356"/>
      <c r="D1003" s="1358"/>
      <c r="E1003" s="1358"/>
      <c r="F1003" s="1356"/>
      <c r="G1003" s="1356"/>
      <c r="H1003" s="1356"/>
      <c r="I1003" s="1360"/>
      <c r="J1003" s="1360"/>
      <c r="K1003" s="1361"/>
      <c r="L1003" s="1361"/>
      <c r="M1003" s="1358"/>
      <c r="N1003" s="1358"/>
      <c r="O1003" s="1358"/>
      <c r="P1003" s="1358"/>
      <c r="Q1003" s="1356"/>
      <c r="R1003" s="1356"/>
      <c r="U1003" s="1358"/>
      <c r="V1003" s="1356"/>
      <c r="W1003" s="1356"/>
      <c r="X1003" s="1356"/>
      <c r="Y1003" s="1356"/>
      <c r="Z1003" s="1356"/>
      <c r="AA1003" s="1356"/>
      <c r="AB1003" s="1356"/>
      <c r="AC1003" s="13"/>
      <c r="AD1003" s="1356"/>
      <c r="AE1003" s="1356"/>
      <c r="AF1003" s="1356"/>
    </row>
    <row r="1004" spans="1:32" x14ac:dyDescent="0.2">
      <c r="A1004" s="1356"/>
      <c r="B1004" s="1357"/>
      <c r="C1004" s="1356"/>
      <c r="D1004" s="1358"/>
      <c r="E1004" s="1358"/>
      <c r="F1004" s="1356"/>
      <c r="G1004" s="1356"/>
      <c r="H1004" s="1356"/>
      <c r="I1004" s="1360"/>
      <c r="J1004" s="1360"/>
      <c r="K1004" s="1361"/>
      <c r="L1004" s="1361"/>
      <c r="M1004" s="1358"/>
      <c r="N1004" s="1358"/>
      <c r="O1004" s="1358"/>
      <c r="P1004" s="1358"/>
      <c r="Q1004" s="1356"/>
      <c r="R1004" s="1356"/>
      <c r="U1004" s="1358"/>
      <c r="V1004" s="1356"/>
      <c r="W1004" s="1356"/>
      <c r="X1004" s="1356"/>
      <c r="Y1004" s="1356"/>
      <c r="Z1004" s="1356"/>
      <c r="AA1004" s="1356"/>
      <c r="AB1004" s="1356"/>
      <c r="AC1004" s="13"/>
      <c r="AD1004" s="1356"/>
      <c r="AE1004" s="1356"/>
      <c r="AF1004" s="1356"/>
    </row>
    <row r="1005" spans="1:32" x14ac:dyDescent="0.2">
      <c r="A1005" s="1356"/>
      <c r="B1005" s="1357"/>
      <c r="C1005" s="1356"/>
      <c r="D1005" s="1358"/>
      <c r="E1005" s="1358"/>
      <c r="F1005" s="1356"/>
      <c r="G1005" s="1356"/>
      <c r="H1005" s="1356"/>
      <c r="I1005" s="1360"/>
      <c r="J1005" s="1360"/>
      <c r="K1005" s="1361"/>
      <c r="L1005" s="1361"/>
      <c r="M1005" s="1358"/>
      <c r="N1005" s="1358"/>
      <c r="O1005" s="1358"/>
      <c r="P1005" s="1358"/>
      <c r="Q1005" s="1356"/>
      <c r="R1005" s="1356"/>
      <c r="U1005" s="1358"/>
      <c r="V1005" s="1356"/>
      <c r="W1005" s="1356"/>
      <c r="X1005" s="1356"/>
      <c r="Y1005" s="1356"/>
      <c r="Z1005" s="1356"/>
      <c r="AA1005" s="1356"/>
      <c r="AB1005" s="1356"/>
      <c r="AC1005" s="13"/>
      <c r="AD1005" s="1356"/>
      <c r="AE1005" s="1356"/>
      <c r="AF1005" s="1356"/>
    </row>
    <row r="1006" spans="1:32" x14ac:dyDescent="0.2">
      <c r="A1006" s="1356"/>
      <c r="B1006" s="1357"/>
      <c r="C1006" s="1356"/>
      <c r="D1006" s="1358"/>
      <c r="E1006" s="1358"/>
      <c r="F1006" s="1356"/>
      <c r="G1006" s="1356"/>
      <c r="H1006" s="1356"/>
      <c r="I1006" s="1360"/>
      <c r="J1006" s="1360"/>
      <c r="K1006" s="1361"/>
      <c r="L1006" s="1361"/>
      <c r="M1006" s="1358"/>
      <c r="N1006" s="1358"/>
      <c r="O1006" s="1358"/>
      <c r="P1006" s="1358"/>
      <c r="Q1006" s="1356"/>
      <c r="R1006" s="1356"/>
      <c r="U1006" s="1358"/>
      <c r="V1006" s="1356"/>
      <c r="W1006" s="1356"/>
      <c r="X1006" s="1356"/>
      <c r="Y1006" s="1356"/>
      <c r="Z1006" s="1356"/>
      <c r="AA1006" s="1356"/>
      <c r="AB1006" s="1356"/>
      <c r="AC1006" s="13"/>
      <c r="AD1006" s="1356"/>
      <c r="AE1006" s="1356"/>
      <c r="AF1006" s="1356"/>
    </row>
    <row r="1007" spans="1:32" x14ac:dyDescent="0.2">
      <c r="A1007" s="1356"/>
      <c r="B1007" s="1357"/>
      <c r="C1007" s="1356"/>
      <c r="D1007" s="1358"/>
      <c r="E1007" s="1358"/>
      <c r="F1007" s="1356"/>
      <c r="G1007" s="1356"/>
      <c r="H1007" s="1356"/>
      <c r="I1007" s="1360"/>
      <c r="J1007" s="1360"/>
      <c r="K1007" s="1361"/>
      <c r="L1007" s="1361"/>
      <c r="M1007" s="1358"/>
      <c r="N1007" s="1358"/>
      <c r="O1007" s="1358"/>
      <c r="P1007" s="1358"/>
      <c r="Q1007" s="1356"/>
      <c r="R1007" s="1356"/>
      <c r="U1007" s="1358"/>
      <c r="V1007" s="1356"/>
      <c r="W1007" s="1356"/>
      <c r="X1007" s="1356"/>
      <c r="Y1007" s="1356"/>
      <c r="Z1007" s="1356"/>
      <c r="AA1007" s="1356"/>
      <c r="AB1007" s="1356"/>
      <c r="AC1007" s="13"/>
      <c r="AD1007" s="1356"/>
      <c r="AE1007" s="1356"/>
      <c r="AF1007" s="1356"/>
    </row>
    <row r="1008" spans="1:32" x14ac:dyDescent="0.2">
      <c r="A1008" s="1356"/>
      <c r="B1008" s="1357"/>
      <c r="C1008" s="1356"/>
      <c r="D1008" s="1358"/>
      <c r="E1008" s="1358"/>
      <c r="F1008" s="1356"/>
      <c r="G1008" s="1356"/>
      <c r="H1008" s="1356"/>
      <c r="I1008" s="1360"/>
      <c r="J1008" s="1360"/>
      <c r="K1008" s="1361"/>
      <c r="L1008" s="1361"/>
      <c r="M1008" s="1358"/>
      <c r="N1008" s="1358"/>
      <c r="O1008" s="1358"/>
      <c r="P1008" s="1358"/>
      <c r="Q1008" s="1356"/>
      <c r="R1008" s="1356"/>
      <c r="U1008" s="1358"/>
      <c r="V1008" s="1356"/>
      <c r="W1008" s="1356"/>
      <c r="X1008" s="1356"/>
      <c r="Y1008" s="1356"/>
      <c r="Z1008" s="1356"/>
      <c r="AA1008" s="1356"/>
      <c r="AB1008" s="1356"/>
      <c r="AC1008" s="13"/>
      <c r="AD1008" s="1356"/>
      <c r="AE1008" s="1356"/>
      <c r="AF1008" s="1356"/>
    </row>
    <row r="1009" spans="1:32" x14ac:dyDescent="0.2">
      <c r="A1009" s="1356"/>
      <c r="B1009" s="1357"/>
      <c r="C1009" s="1356"/>
      <c r="D1009" s="1358"/>
      <c r="E1009" s="1358"/>
      <c r="F1009" s="1356"/>
      <c r="G1009" s="1356"/>
      <c r="H1009" s="1356"/>
      <c r="I1009" s="1360"/>
      <c r="J1009" s="1360"/>
      <c r="K1009" s="1361"/>
      <c r="L1009" s="1361"/>
      <c r="M1009" s="1358"/>
      <c r="N1009" s="1358"/>
      <c r="O1009" s="1358"/>
      <c r="P1009" s="1358"/>
      <c r="Q1009" s="1356"/>
      <c r="R1009" s="1356"/>
      <c r="U1009" s="1358"/>
      <c r="V1009" s="1356"/>
      <c r="W1009" s="1356"/>
      <c r="X1009" s="1356"/>
      <c r="Y1009" s="1356"/>
      <c r="Z1009" s="1356"/>
      <c r="AA1009" s="1356"/>
      <c r="AB1009" s="1356"/>
      <c r="AC1009" s="13"/>
      <c r="AD1009" s="1356"/>
      <c r="AE1009" s="1356"/>
      <c r="AF1009" s="1356"/>
    </row>
    <row r="1010" spans="1:32" x14ac:dyDescent="0.2">
      <c r="A1010" s="1356"/>
      <c r="B1010" s="1357"/>
      <c r="C1010" s="1356"/>
      <c r="D1010" s="1358"/>
      <c r="E1010" s="1358"/>
      <c r="F1010" s="1356"/>
      <c r="G1010" s="1356"/>
      <c r="H1010" s="1356"/>
      <c r="I1010" s="1360"/>
      <c r="J1010" s="1360"/>
      <c r="K1010" s="1361"/>
      <c r="L1010" s="1361"/>
      <c r="M1010" s="1358"/>
      <c r="N1010" s="1358"/>
      <c r="O1010" s="1358"/>
      <c r="P1010" s="1358"/>
      <c r="Q1010" s="1356"/>
      <c r="R1010" s="1356"/>
      <c r="U1010" s="1358"/>
      <c r="V1010" s="1356"/>
      <c r="W1010" s="1356"/>
      <c r="X1010" s="1356"/>
      <c r="Y1010" s="1356"/>
      <c r="Z1010" s="1356"/>
      <c r="AA1010" s="1356"/>
      <c r="AB1010" s="1356"/>
      <c r="AC1010" s="13"/>
      <c r="AD1010" s="1356"/>
      <c r="AE1010" s="1356"/>
      <c r="AF1010" s="1356"/>
    </row>
    <row r="1011" spans="1:32" x14ac:dyDescent="0.2">
      <c r="A1011" s="1356"/>
      <c r="B1011" s="1357"/>
      <c r="C1011" s="1356"/>
      <c r="D1011" s="1358"/>
      <c r="E1011" s="1358"/>
      <c r="F1011" s="1356"/>
      <c r="G1011" s="1356"/>
      <c r="H1011" s="1356"/>
      <c r="I1011" s="1360"/>
      <c r="J1011" s="1360"/>
      <c r="K1011" s="1361"/>
      <c r="L1011" s="1361"/>
      <c r="M1011" s="1358"/>
      <c r="N1011" s="1358"/>
      <c r="O1011" s="1358"/>
      <c r="P1011" s="1358"/>
      <c r="Q1011" s="1356"/>
      <c r="R1011" s="1356"/>
      <c r="U1011" s="1358"/>
      <c r="V1011" s="1356"/>
      <c r="W1011" s="1356"/>
      <c r="X1011" s="1356"/>
      <c r="Y1011" s="1356"/>
      <c r="Z1011" s="1356"/>
      <c r="AA1011" s="1356"/>
      <c r="AB1011" s="1356"/>
      <c r="AC1011" s="13"/>
      <c r="AD1011" s="1356"/>
      <c r="AE1011" s="1356"/>
      <c r="AF1011" s="1356"/>
    </row>
    <row r="1012" spans="1:32" x14ac:dyDescent="0.2">
      <c r="A1012" s="1356"/>
      <c r="B1012" s="1357"/>
      <c r="C1012" s="1356"/>
      <c r="D1012" s="1358"/>
      <c r="E1012" s="1358"/>
      <c r="F1012" s="1356"/>
      <c r="G1012" s="1356"/>
      <c r="H1012" s="1356"/>
      <c r="I1012" s="1360"/>
      <c r="J1012" s="1360"/>
      <c r="K1012" s="1361"/>
      <c r="L1012" s="1361"/>
      <c r="M1012" s="1358"/>
      <c r="N1012" s="1358"/>
      <c r="O1012" s="1358"/>
      <c r="P1012" s="1358"/>
      <c r="Q1012" s="1356"/>
      <c r="R1012" s="1356"/>
      <c r="U1012" s="1358"/>
      <c r="V1012" s="1356"/>
      <c r="W1012" s="1356"/>
      <c r="X1012" s="1356"/>
      <c r="Y1012" s="1356"/>
      <c r="Z1012" s="1356"/>
      <c r="AA1012" s="1356"/>
      <c r="AB1012" s="1356"/>
      <c r="AC1012" s="13"/>
      <c r="AD1012" s="1356"/>
      <c r="AE1012" s="1356"/>
      <c r="AF1012" s="1356"/>
    </row>
    <row r="1013" spans="1:32" x14ac:dyDescent="0.2">
      <c r="A1013" s="1356"/>
      <c r="B1013" s="1357"/>
      <c r="C1013" s="1356"/>
      <c r="D1013" s="1358"/>
      <c r="E1013" s="1358"/>
      <c r="F1013" s="1356"/>
      <c r="G1013" s="1356"/>
      <c r="H1013" s="1356"/>
      <c r="I1013" s="1360"/>
      <c r="J1013" s="1360"/>
      <c r="K1013" s="1361"/>
      <c r="L1013" s="1361"/>
      <c r="M1013" s="1358"/>
      <c r="N1013" s="1358"/>
      <c r="O1013" s="1358"/>
      <c r="P1013" s="1358"/>
      <c r="Q1013" s="1356"/>
      <c r="R1013" s="1356"/>
      <c r="U1013" s="1358"/>
      <c r="V1013" s="1356"/>
      <c r="W1013" s="1356"/>
      <c r="X1013" s="1356"/>
      <c r="Y1013" s="1356"/>
      <c r="Z1013" s="1356"/>
      <c r="AA1013" s="1356"/>
      <c r="AB1013" s="1356"/>
      <c r="AC1013" s="13"/>
      <c r="AD1013" s="1356"/>
      <c r="AE1013" s="1356"/>
      <c r="AF1013" s="1356"/>
    </row>
    <row r="1014" spans="1:32" x14ac:dyDescent="0.2">
      <c r="A1014" s="1356"/>
      <c r="B1014" s="1357"/>
      <c r="C1014" s="1356"/>
      <c r="D1014" s="1358"/>
      <c r="E1014" s="1358"/>
      <c r="F1014" s="1356"/>
      <c r="G1014" s="1356"/>
      <c r="H1014" s="1356"/>
      <c r="I1014" s="1360"/>
      <c r="J1014" s="1360"/>
      <c r="K1014" s="1361"/>
      <c r="L1014" s="1361"/>
      <c r="M1014" s="1358"/>
      <c r="N1014" s="1358"/>
      <c r="O1014" s="1358"/>
      <c r="P1014" s="1358"/>
      <c r="Q1014" s="1356"/>
      <c r="R1014" s="1356"/>
      <c r="U1014" s="1358"/>
      <c r="V1014" s="1356"/>
      <c r="W1014" s="1356"/>
      <c r="X1014" s="1356"/>
      <c r="Y1014" s="1356"/>
      <c r="Z1014" s="1356"/>
      <c r="AA1014" s="1356"/>
      <c r="AB1014" s="1356"/>
      <c r="AC1014" s="13"/>
      <c r="AD1014" s="1356"/>
      <c r="AE1014" s="1356"/>
      <c r="AF1014" s="1356"/>
    </row>
    <row r="1015" spans="1:32" x14ac:dyDescent="0.2">
      <c r="A1015" s="1356"/>
      <c r="B1015" s="1357"/>
      <c r="C1015" s="1356"/>
      <c r="D1015" s="1358"/>
      <c r="E1015" s="1358"/>
      <c r="F1015" s="1356"/>
      <c r="G1015" s="1356"/>
      <c r="H1015" s="1356"/>
      <c r="I1015" s="1360"/>
      <c r="J1015" s="1360"/>
      <c r="K1015" s="1361"/>
      <c r="L1015" s="1361"/>
      <c r="M1015" s="1358"/>
      <c r="N1015" s="1358"/>
      <c r="O1015" s="1358"/>
      <c r="P1015" s="1358"/>
      <c r="Q1015" s="1356"/>
      <c r="R1015" s="1356"/>
      <c r="U1015" s="1358"/>
      <c r="V1015" s="1356"/>
      <c r="W1015" s="1356"/>
      <c r="X1015" s="1356"/>
      <c r="Y1015" s="1356"/>
      <c r="Z1015" s="1356"/>
      <c r="AA1015" s="1356"/>
      <c r="AB1015" s="1356"/>
      <c r="AC1015" s="13"/>
      <c r="AD1015" s="1356"/>
      <c r="AE1015" s="1356"/>
      <c r="AF1015" s="1356"/>
    </row>
    <row r="1016" spans="1:32" x14ac:dyDescent="0.2">
      <c r="A1016" s="1356"/>
      <c r="B1016" s="1357"/>
      <c r="C1016" s="1356"/>
      <c r="D1016" s="1358"/>
      <c r="E1016" s="1358"/>
      <c r="F1016" s="1356"/>
      <c r="G1016" s="1356"/>
      <c r="H1016" s="1356"/>
      <c r="I1016" s="1360"/>
      <c r="J1016" s="1360"/>
      <c r="K1016" s="1361"/>
      <c r="L1016" s="1361"/>
      <c r="M1016" s="1358"/>
      <c r="N1016" s="1358"/>
      <c r="O1016" s="1358"/>
      <c r="P1016" s="1358"/>
      <c r="Q1016" s="1356"/>
      <c r="R1016" s="1356"/>
      <c r="U1016" s="1358"/>
      <c r="V1016" s="1356"/>
      <c r="W1016" s="1356"/>
      <c r="X1016" s="1356"/>
      <c r="Y1016" s="1356"/>
      <c r="Z1016" s="1356"/>
      <c r="AA1016" s="1356"/>
      <c r="AB1016" s="1356"/>
      <c r="AC1016" s="13"/>
      <c r="AD1016" s="1356"/>
      <c r="AE1016" s="1356"/>
      <c r="AF1016" s="1356"/>
    </row>
    <row r="1017" spans="1:32" x14ac:dyDescent="0.2">
      <c r="A1017" s="1356"/>
      <c r="B1017" s="1357"/>
      <c r="C1017" s="1356"/>
      <c r="D1017" s="1358"/>
      <c r="E1017" s="1358"/>
      <c r="F1017" s="1356"/>
      <c r="G1017" s="1356"/>
      <c r="H1017" s="1356"/>
      <c r="I1017" s="1360"/>
      <c r="J1017" s="1360"/>
      <c r="K1017" s="1361"/>
      <c r="L1017" s="1361"/>
      <c r="M1017" s="1358"/>
      <c r="N1017" s="1358"/>
      <c r="O1017" s="1358"/>
      <c r="P1017" s="1358"/>
      <c r="Q1017" s="1356"/>
      <c r="R1017" s="1356"/>
      <c r="U1017" s="1358"/>
      <c r="V1017" s="1356"/>
      <c r="W1017" s="1356"/>
      <c r="X1017" s="1356"/>
      <c r="Y1017" s="1356"/>
      <c r="Z1017" s="1356"/>
      <c r="AA1017" s="1356"/>
      <c r="AB1017" s="1356"/>
      <c r="AC1017" s="13"/>
      <c r="AD1017" s="1356"/>
      <c r="AE1017" s="1356"/>
      <c r="AF1017" s="1356"/>
    </row>
    <row r="1018" spans="1:32" x14ac:dyDescent="0.2">
      <c r="A1018" s="1356"/>
      <c r="B1018" s="1357"/>
      <c r="C1018" s="1356"/>
      <c r="D1018" s="1358"/>
      <c r="E1018" s="1358"/>
      <c r="F1018" s="1356"/>
      <c r="G1018" s="1356"/>
      <c r="H1018" s="1356"/>
      <c r="I1018" s="1360"/>
      <c r="J1018" s="1360"/>
      <c r="K1018" s="1361"/>
      <c r="L1018" s="1361"/>
      <c r="M1018" s="1358"/>
      <c r="N1018" s="1358"/>
      <c r="O1018" s="1358"/>
      <c r="P1018" s="1358"/>
      <c r="Q1018" s="1356"/>
      <c r="R1018" s="1356"/>
      <c r="U1018" s="1358"/>
      <c r="V1018" s="1356"/>
      <c r="W1018" s="1356"/>
      <c r="X1018" s="1356"/>
      <c r="Y1018" s="1356"/>
      <c r="Z1018" s="1356"/>
      <c r="AA1018" s="1356"/>
      <c r="AB1018" s="1356"/>
      <c r="AC1018" s="13"/>
      <c r="AD1018" s="1356"/>
      <c r="AE1018" s="1356"/>
      <c r="AF1018" s="1356"/>
    </row>
    <row r="1019" spans="1:32" x14ac:dyDescent="0.2">
      <c r="A1019" s="1356"/>
      <c r="B1019" s="1357"/>
      <c r="C1019" s="1356"/>
      <c r="D1019" s="1358"/>
      <c r="E1019" s="1358"/>
      <c r="F1019" s="1356"/>
      <c r="G1019" s="1356"/>
      <c r="H1019" s="1356"/>
      <c r="I1019" s="1360"/>
      <c r="J1019" s="1360"/>
      <c r="K1019" s="1361"/>
      <c r="L1019" s="1361"/>
      <c r="M1019" s="1358"/>
      <c r="N1019" s="1358"/>
      <c r="O1019" s="1358"/>
      <c r="P1019" s="1358"/>
      <c r="Q1019" s="1356"/>
      <c r="R1019" s="1356"/>
      <c r="U1019" s="1358"/>
      <c r="V1019" s="1356"/>
      <c r="W1019" s="1356"/>
      <c r="X1019" s="1356"/>
      <c r="Y1019" s="1356"/>
      <c r="Z1019" s="1356"/>
      <c r="AA1019" s="1356"/>
      <c r="AB1019" s="1356"/>
      <c r="AC1019" s="13"/>
      <c r="AD1019" s="1356"/>
      <c r="AE1019" s="1356"/>
      <c r="AF1019" s="1356"/>
    </row>
    <row r="1020" spans="1:32" x14ac:dyDescent="0.2">
      <c r="A1020" s="1356"/>
      <c r="B1020" s="1357"/>
      <c r="C1020" s="1356"/>
      <c r="D1020" s="1358"/>
      <c r="E1020" s="1358"/>
      <c r="F1020" s="1356"/>
      <c r="G1020" s="1356"/>
      <c r="H1020" s="1356"/>
      <c r="I1020" s="1360"/>
      <c r="J1020" s="1360"/>
      <c r="K1020" s="1361"/>
      <c r="L1020" s="1361"/>
      <c r="M1020" s="1358"/>
      <c r="N1020" s="1358"/>
      <c r="O1020" s="1358"/>
      <c r="P1020" s="1358"/>
      <c r="Q1020" s="1356"/>
      <c r="R1020" s="1356"/>
      <c r="U1020" s="1358"/>
      <c r="V1020" s="1356"/>
      <c r="W1020" s="1356"/>
      <c r="X1020" s="1356"/>
      <c r="Y1020" s="1356"/>
      <c r="Z1020" s="1356"/>
      <c r="AA1020" s="1356"/>
      <c r="AB1020" s="1356"/>
      <c r="AC1020" s="13"/>
      <c r="AD1020" s="1356"/>
      <c r="AE1020" s="1356"/>
      <c r="AF1020" s="1356"/>
    </row>
    <row r="1021" spans="1:32" x14ac:dyDescent="0.2">
      <c r="A1021" s="1356"/>
      <c r="B1021" s="1357"/>
      <c r="C1021" s="1356"/>
      <c r="D1021" s="1358"/>
      <c r="E1021" s="1358"/>
      <c r="F1021" s="1356"/>
      <c r="G1021" s="1356"/>
      <c r="H1021" s="1356"/>
      <c r="I1021" s="1360"/>
      <c r="J1021" s="1360"/>
      <c r="K1021" s="1361"/>
      <c r="L1021" s="1361"/>
      <c r="M1021" s="1358"/>
      <c r="N1021" s="1358"/>
      <c r="O1021" s="1358"/>
      <c r="P1021" s="1358"/>
      <c r="Q1021" s="1356"/>
      <c r="R1021" s="1356"/>
      <c r="U1021" s="1358"/>
      <c r="V1021" s="1356"/>
      <c r="W1021" s="1356"/>
      <c r="X1021" s="1356"/>
      <c r="Y1021" s="1356"/>
      <c r="Z1021" s="1356"/>
      <c r="AA1021" s="1356"/>
      <c r="AB1021" s="1356"/>
      <c r="AC1021" s="13"/>
      <c r="AD1021" s="1356"/>
      <c r="AE1021" s="1356"/>
      <c r="AF1021" s="1356"/>
    </row>
    <row r="1022" spans="1:32" x14ac:dyDescent="0.2">
      <c r="A1022" s="1356"/>
      <c r="B1022" s="1357"/>
      <c r="C1022" s="1356"/>
      <c r="D1022" s="1358"/>
      <c r="E1022" s="1358"/>
      <c r="F1022" s="1356"/>
      <c r="G1022" s="1356"/>
      <c r="H1022" s="1356"/>
      <c r="I1022" s="1360"/>
      <c r="J1022" s="1360"/>
      <c r="K1022" s="1361"/>
      <c r="L1022" s="1361"/>
      <c r="M1022" s="1358"/>
      <c r="N1022" s="1358"/>
      <c r="O1022" s="1358"/>
      <c r="P1022" s="1358"/>
      <c r="Q1022" s="1356"/>
      <c r="R1022" s="1356"/>
      <c r="U1022" s="1358"/>
      <c r="V1022" s="1356"/>
      <c r="W1022" s="1356"/>
      <c r="X1022" s="1356"/>
      <c r="Y1022" s="1356"/>
      <c r="Z1022" s="1356"/>
      <c r="AA1022" s="1356"/>
      <c r="AB1022" s="1356"/>
      <c r="AC1022" s="13"/>
      <c r="AD1022" s="1356"/>
      <c r="AE1022" s="1356"/>
      <c r="AF1022" s="1356"/>
    </row>
    <row r="1023" spans="1:32" x14ac:dyDescent="0.2">
      <c r="A1023" s="1356"/>
      <c r="B1023" s="1357"/>
      <c r="C1023" s="1356"/>
      <c r="D1023" s="1358"/>
      <c r="E1023" s="1358"/>
      <c r="F1023" s="1356"/>
      <c r="G1023" s="1356"/>
      <c r="H1023" s="1356"/>
      <c r="I1023" s="1360"/>
      <c r="J1023" s="1360"/>
      <c r="K1023" s="1361"/>
      <c r="L1023" s="1361"/>
      <c r="M1023" s="1358"/>
      <c r="N1023" s="1358"/>
      <c r="O1023" s="1358"/>
      <c r="P1023" s="1358"/>
      <c r="Q1023" s="1356"/>
      <c r="R1023" s="1356"/>
      <c r="U1023" s="1358"/>
      <c r="V1023" s="1356"/>
      <c r="W1023" s="1356"/>
      <c r="X1023" s="1356"/>
      <c r="Y1023" s="1356"/>
      <c r="Z1023" s="1356"/>
      <c r="AA1023" s="1356"/>
      <c r="AB1023" s="1356"/>
      <c r="AC1023" s="13"/>
      <c r="AD1023" s="1356"/>
      <c r="AE1023" s="1356"/>
      <c r="AF1023" s="1356"/>
    </row>
    <row r="1024" spans="1:32" x14ac:dyDescent="0.2">
      <c r="A1024" s="1356"/>
      <c r="B1024" s="1357"/>
      <c r="C1024" s="1356"/>
      <c r="D1024" s="1358"/>
      <c r="E1024" s="1358"/>
      <c r="F1024" s="1356"/>
      <c r="G1024" s="1356"/>
      <c r="H1024" s="1356"/>
      <c r="I1024" s="1360"/>
      <c r="J1024" s="1360"/>
      <c r="K1024" s="1361"/>
      <c r="L1024" s="1361"/>
      <c r="M1024" s="1358"/>
      <c r="N1024" s="1358"/>
      <c r="O1024" s="1358"/>
      <c r="P1024" s="1358"/>
      <c r="Q1024" s="1356"/>
      <c r="R1024" s="1356"/>
      <c r="U1024" s="1358"/>
      <c r="V1024" s="1356"/>
      <c r="W1024" s="1356"/>
      <c r="X1024" s="1356"/>
      <c r="Y1024" s="1356"/>
      <c r="Z1024" s="1356"/>
      <c r="AA1024" s="1356"/>
      <c r="AB1024" s="1356"/>
      <c r="AC1024" s="13"/>
      <c r="AD1024" s="1356"/>
      <c r="AE1024" s="1356"/>
      <c r="AF1024" s="1356"/>
    </row>
    <row r="1025" spans="1:32" x14ac:dyDescent="0.2">
      <c r="A1025" s="1356"/>
      <c r="B1025" s="1357"/>
      <c r="C1025" s="1356"/>
      <c r="D1025" s="1358"/>
      <c r="E1025" s="1358"/>
      <c r="F1025" s="1356"/>
      <c r="G1025" s="1356"/>
      <c r="H1025" s="1356"/>
      <c r="I1025" s="1360"/>
      <c r="J1025" s="1360"/>
      <c r="K1025" s="1361"/>
      <c r="L1025" s="1361"/>
      <c r="M1025" s="1358"/>
      <c r="N1025" s="1358"/>
      <c r="O1025" s="1358"/>
      <c r="P1025" s="1358"/>
      <c r="Q1025" s="1356"/>
      <c r="R1025" s="1356"/>
      <c r="U1025" s="1358"/>
      <c r="V1025" s="1356"/>
      <c r="W1025" s="1356"/>
      <c r="X1025" s="1356"/>
      <c r="Y1025" s="1356"/>
      <c r="Z1025" s="1356"/>
      <c r="AA1025" s="1356"/>
      <c r="AB1025" s="1356"/>
      <c r="AC1025" s="13"/>
      <c r="AD1025" s="1356"/>
      <c r="AE1025" s="1356"/>
      <c r="AF1025" s="1356"/>
    </row>
    <row r="1026" spans="1:32" x14ac:dyDescent="0.2">
      <c r="A1026" s="1356"/>
      <c r="B1026" s="1357"/>
      <c r="C1026" s="1356"/>
      <c r="D1026" s="1358"/>
      <c r="E1026" s="1358"/>
      <c r="F1026" s="1356"/>
      <c r="G1026" s="1356"/>
      <c r="H1026" s="1356"/>
      <c r="I1026" s="1360"/>
      <c r="J1026" s="1360"/>
      <c r="K1026" s="1361"/>
      <c r="L1026" s="1361"/>
      <c r="M1026" s="1358"/>
      <c r="N1026" s="1358"/>
      <c r="O1026" s="1358"/>
      <c r="P1026" s="1358"/>
      <c r="Q1026" s="1356"/>
      <c r="R1026" s="1356"/>
      <c r="U1026" s="1358"/>
      <c r="V1026" s="1356"/>
      <c r="W1026" s="1356"/>
      <c r="X1026" s="1356"/>
      <c r="Y1026" s="1356"/>
      <c r="Z1026" s="1356"/>
      <c r="AA1026" s="1356"/>
      <c r="AB1026" s="1356"/>
      <c r="AC1026" s="13"/>
      <c r="AD1026" s="1356"/>
      <c r="AE1026" s="1356"/>
      <c r="AF1026" s="1356"/>
    </row>
    <row r="1027" spans="1:32" x14ac:dyDescent="0.2">
      <c r="A1027" s="1356"/>
      <c r="B1027" s="1357"/>
      <c r="C1027" s="1356"/>
      <c r="D1027" s="1358"/>
      <c r="E1027" s="1358"/>
      <c r="F1027" s="1356"/>
      <c r="G1027" s="1356"/>
      <c r="H1027" s="1356"/>
      <c r="I1027" s="1360"/>
      <c r="J1027" s="1360"/>
      <c r="K1027" s="1361"/>
      <c r="L1027" s="1361"/>
      <c r="M1027" s="1358"/>
      <c r="N1027" s="1358"/>
      <c r="O1027" s="1358"/>
      <c r="P1027" s="1358"/>
      <c r="Q1027" s="1356"/>
      <c r="R1027" s="1356"/>
      <c r="U1027" s="1358"/>
      <c r="V1027" s="1356"/>
      <c r="W1027" s="1356"/>
      <c r="X1027" s="1356"/>
      <c r="Y1027" s="1356"/>
      <c r="Z1027" s="1356"/>
      <c r="AA1027" s="1356"/>
      <c r="AB1027" s="1356"/>
      <c r="AC1027" s="13"/>
      <c r="AD1027" s="1356"/>
      <c r="AE1027" s="1356"/>
      <c r="AF1027" s="1356"/>
    </row>
    <row r="1028" spans="1:32" x14ac:dyDescent="0.2">
      <c r="A1028" s="1356"/>
      <c r="B1028" s="1357"/>
      <c r="C1028" s="1356"/>
      <c r="D1028" s="1358"/>
      <c r="E1028" s="1358"/>
      <c r="F1028" s="1356"/>
      <c r="G1028" s="1356"/>
      <c r="H1028" s="1356"/>
      <c r="I1028" s="1360"/>
      <c r="J1028" s="1360"/>
      <c r="K1028" s="1361"/>
      <c r="L1028" s="1361"/>
      <c r="M1028" s="1358"/>
      <c r="N1028" s="1358"/>
      <c r="O1028" s="1358"/>
      <c r="P1028" s="1358"/>
      <c r="Q1028" s="1356"/>
      <c r="R1028" s="1356"/>
      <c r="U1028" s="1358"/>
      <c r="V1028" s="1356"/>
      <c r="W1028" s="1356"/>
      <c r="X1028" s="1356"/>
      <c r="Y1028" s="1356"/>
      <c r="Z1028" s="1356"/>
      <c r="AA1028" s="1356"/>
      <c r="AB1028" s="1356"/>
      <c r="AC1028" s="13"/>
      <c r="AD1028" s="1356"/>
      <c r="AE1028" s="1356"/>
      <c r="AF1028" s="1356"/>
    </row>
    <row r="1029" spans="1:32" x14ac:dyDescent="0.2">
      <c r="A1029" s="1356"/>
      <c r="B1029" s="1357"/>
      <c r="C1029" s="1356"/>
      <c r="D1029" s="1358"/>
      <c r="E1029" s="1358"/>
      <c r="F1029" s="1356"/>
      <c r="G1029" s="1356"/>
      <c r="H1029" s="1356"/>
      <c r="I1029" s="1360"/>
      <c r="J1029" s="1360"/>
      <c r="K1029" s="1361"/>
      <c r="L1029" s="1361"/>
      <c r="M1029" s="1358"/>
      <c r="N1029" s="1358"/>
      <c r="O1029" s="1358"/>
      <c r="P1029" s="1358"/>
      <c r="Q1029" s="1356"/>
      <c r="R1029" s="1356"/>
      <c r="U1029" s="1358"/>
      <c r="V1029" s="1356"/>
      <c r="W1029" s="1356"/>
      <c r="X1029" s="1356"/>
      <c r="Y1029" s="1356"/>
      <c r="Z1029" s="1356"/>
      <c r="AA1029" s="1356"/>
      <c r="AB1029" s="1356"/>
      <c r="AC1029" s="13"/>
      <c r="AD1029" s="1356"/>
      <c r="AE1029" s="1356"/>
      <c r="AF1029" s="1356"/>
    </row>
    <row r="1030" spans="1:32" x14ac:dyDescent="0.2">
      <c r="A1030" s="1356"/>
      <c r="B1030" s="1357"/>
      <c r="C1030" s="1356"/>
      <c r="D1030" s="1358"/>
      <c r="E1030" s="1358"/>
      <c r="F1030" s="1356"/>
      <c r="G1030" s="1356"/>
      <c r="H1030" s="1356"/>
      <c r="I1030" s="1360"/>
      <c r="J1030" s="1360"/>
      <c r="K1030" s="1361"/>
      <c r="L1030" s="1361"/>
      <c r="M1030" s="1358"/>
      <c r="N1030" s="1358"/>
      <c r="O1030" s="1358"/>
      <c r="P1030" s="1358"/>
      <c r="Q1030" s="1356"/>
      <c r="R1030" s="1356"/>
      <c r="U1030" s="1358"/>
      <c r="V1030" s="1356"/>
      <c r="W1030" s="1356"/>
      <c r="X1030" s="1356"/>
      <c r="Y1030" s="1356"/>
      <c r="Z1030" s="1356"/>
      <c r="AA1030" s="1356"/>
      <c r="AB1030" s="1356"/>
      <c r="AC1030" s="13"/>
      <c r="AD1030" s="1356"/>
      <c r="AE1030" s="1356"/>
      <c r="AF1030" s="1356"/>
    </row>
    <row r="1031" spans="1:32" x14ac:dyDescent="0.2">
      <c r="A1031" s="1356"/>
      <c r="B1031" s="1357"/>
      <c r="C1031" s="1356"/>
      <c r="D1031" s="1358"/>
      <c r="E1031" s="1358"/>
      <c r="F1031" s="1356"/>
      <c r="G1031" s="1356"/>
      <c r="H1031" s="1356"/>
      <c r="I1031" s="1360"/>
      <c r="J1031" s="1360"/>
      <c r="K1031" s="1361"/>
      <c r="L1031" s="1361"/>
      <c r="M1031" s="1358"/>
      <c r="N1031" s="1358"/>
      <c r="O1031" s="1358"/>
      <c r="P1031" s="1358"/>
      <c r="Q1031" s="1356"/>
      <c r="R1031" s="1356"/>
      <c r="U1031" s="1358"/>
      <c r="V1031" s="1356"/>
      <c r="W1031" s="1356"/>
      <c r="X1031" s="1356"/>
      <c r="Y1031" s="1356"/>
      <c r="Z1031" s="1356"/>
      <c r="AA1031" s="1356"/>
      <c r="AB1031" s="1356"/>
      <c r="AC1031" s="13"/>
      <c r="AD1031" s="1356"/>
      <c r="AE1031" s="1356"/>
      <c r="AF1031" s="1356"/>
    </row>
    <row r="1032" spans="1:32" x14ac:dyDescent="0.2">
      <c r="A1032" s="1356"/>
      <c r="B1032" s="1357"/>
      <c r="C1032" s="1356"/>
      <c r="D1032" s="1358"/>
      <c r="E1032" s="1358"/>
      <c r="F1032" s="1356"/>
      <c r="G1032" s="1356"/>
      <c r="H1032" s="1356"/>
      <c r="I1032" s="1360"/>
      <c r="J1032" s="1360"/>
      <c r="K1032" s="1361"/>
      <c r="L1032" s="1361"/>
      <c r="M1032" s="1358"/>
      <c r="N1032" s="1358"/>
      <c r="O1032" s="1358"/>
      <c r="P1032" s="1358"/>
      <c r="Q1032" s="1356"/>
      <c r="R1032" s="1356"/>
      <c r="U1032" s="1358"/>
      <c r="V1032" s="1356"/>
      <c r="W1032" s="1356"/>
      <c r="X1032" s="1356"/>
      <c r="Y1032" s="1356"/>
      <c r="Z1032" s="1356"/>
      <c r="AA1032" s="1356"/>
      <c r="AB1032" s="1356"/>
      <c r="AC1032" s="13"/>
      <c r="AD1032" s="1356"/>
      <c r="AE1032" s="1356"/>
      <c r="AF1032" s="1356"/>
    </row>
    <row r="1033" spans="1:32" x14ac:dyDescent="0.2">
      <c r="A1033" s="1356"/>
      <c r="B1033" s="1357"/>
      <c r="C1033" s="1356"/>
      <c r="D1033" s="1358"/>
      <c r="E1033" s="1358"/>
      <c r="F1033" s="1356"/>
      <c r="G1033" s="1356"/>
      <c r="H1033" s="1356"/>
      <c r="I1033" s="1360"/>
      <c r="J1033" s="1360"/>
      <c r="K1033" s="1361"/>
      <c r="L1033" s="1361"/>
      <c r="M1033" s="1358"/>
      <c r="N1033" s="1358"/>
      <c r="O1033" s="1358"/>
      <c r="P1033" s="1358"/>
      <c r="Q1033" s="1356"/>
      <c r="R1033" s="1356"/>
      <c r="U1033" s="1358"/>
      <c r="V1033" s="1356"/>
      <c r="W1033" s="1356"/>
      <c r="X1033" s="1356"/>
      <c r="Y1033" s="1356"/>
      <c r="Z1033" s="1356"/>
      <c r="AA1033" s="1356"/>
      <c r="AB1033" s="1356"/>
      <c r="AC1033" s="13"/>
      <c r="AD1033" s="1356"/>
      <c r="AE1033" s="1356"/>
      <c r="AF1033" s="1356"/>
    </row>
    <row r="1034" spans="1:32" x14ac:dyDescent="0.2">
      <c r="A1034" s="1356"/>
      <c r="B1034" s="1357"/>
      <c r="C1034" s="1356"/>
      <c r="D1034" s="1358"/>
      <c r="E1034" s="1358"/>
      <c r="F1034" s="1356"/>
      <c r="G1034" s="1356"/>
      <c r="H1034" s="1356"/>
      <c r="I1034" s="1360"/>
      <c r="J1034" s="1360"/>
      <c r="K1034" s="1361"/>
      <c r="L1034" s="1361"/>
      <c r="M1034" s="1358"/>
      <c r="N1034" s="1358"/>
      <c r="O1034" s="1358"/>
      <c r="P1034" s="1358"/>
      <c r="Q1034" s="1356"/>
      <c r="R1034" s="1356"/>
      <c r="U1034" s="1358"/>
      <c r="V1034" s="1356"/>
      <c r="W1034" s="1356"/>
      <c r="X1034" s="1356"/>
      <c r="Y1034" s="1356"/>
      <c r="Z1034" s="1356"/>
      <c r="AA1034" s="1356"/>
      <c r="AB1034" s="1356"/>
      <c r="AC1034" s="13"/>
      <c r="AD1034" s="1356"/>
      <c r="AE1034" s="1356"/>
      <c r="AF1034" s="1356"/>
    </row>
    <row r="1035" spans="1:32" x14ac:dyDescent="0.2">
      <c r="A1035" s="1356"/>
      <c r="B1035" s="1357"/>
      <c r="C1035" s="1356"/>
      <c r="D1035" s="1358"/>
      <c r="E1035" s="1358"/>
      <c r="F1035" s="1356"/>
      <c r="G1035" s="1356"/>
      <c r="H1035" s="1356"/>
      <c r="I1035" s="1360"/>
      <c r="J1035" s="1360"/>
      <c r="K1035" s="1361"/>
      <c r="L1035" s="1361"/>
      <c r="M1035" s="1358"/>
      <c r="N1035" s="1358"/>
      <c r="O1035" s="1358"/>
      <c r="P1035" s="1358"/>
      <c r="Q1035" s="1356"/>
      <c r="R1035" s="1356"/>
      <c r="U1035" s="1358"/>
      <c r="V1035" s="1356"/>
      <c r="W1035" s="1356"/>
      <c r="X1035" s="1356"/>
      <c r="Y1035" s="1356"/>
      <c r="Z1035" s="1356"/>
      <c r="AA1035" s="1356"/>
      <c r="AB1035" s="1356"/>
      <c r="AC1035" s="13"/>
      <c r="AD1035" s="1356"/>
      <c r="AE1035" s="1356"/>
      <c r="AF1035" s="1356"/>
    </row>
    <row r="1036" spans="1:32" x14ac:dyDescent="0.2">
      <c r="A1036" s="1356"/>
      <c r="B1036" s="1357"/>
      <c r="C1036" s="1356"/>
      <c r="D1036" s="1358"/>
      <c r="E1036" s="1358"/>
      <c r="F1036" s="1356"/>
      <c r="G1036" s="1356"/>
      <c r="H1036" s="1356"/>
      <c r="I1036" s="1360"/>
      <c r="J1036" s="1360"/>
      <c r="K1036" s="1361"/>
      <c r="L1036" s="1361"/>
      <c r="M1036" s="1358"/>
      <c r="N1036" s="1358"/>
      <c r="O1036" s="1358"/>
      <c r="P1036" s="1358"/>
      <c r="Q1036" s="1356"/>
      <c r="R1036" s="1356"/>
      <c r="U1036" s="1358"/>
      <c r="V1036" s="1356"/>
      <c r="W1036" s="1356"/>
      <c r="X1036" s="1356"/>
      <c r="Y1036" s="1356"/>
      <c r="Z1036" s="1356"/>
      <c r="AA1036" s="1356"/>
      <c r="AB1036" s="1356"/>
      <c r="AC1036" s="13"/>
      <c r="AD1036" s="1356"/>
      <c r="AE1036" s="1356"/>
      <c r="AF1036" s="1356"/>
    </row>
    <row r="1037" spans="1:32" x14ac:dyDescent="0.2">
      <c r="A1037" s="1356"/>
      <c r="B1037" s="1357"/>
      <c r="C1037" s="1356"/>
      <c r="D1037" s="1358"/>
      <c r="E1037" s="1358"/>
      <c r="F1037" s="1356"/>
      <c r="G1037" s="1356"/>
      <c r="H1037" s="1356"/>
      <c r="I1037" s="1360"/>
      <c r="J1037" s="1360"/>
      <c r="K1037" s="1361"/>
      <c r="L1037" s="1361"/>
      <c r="M1037" s="1358"/>
      <c r="N1037" s="1358"/>
      <c r="O1037" s="1358"/>
      <c r="P1037" s="1358"/>
      <c r="Q1037" s="1356"/>
      <c r="R1037" s="1356"/>
      <c r="U1037" s="1358"/>
      <c r="V1037" s="1356"/>
      <c r="W1037" s="1356"/>
      <c r="X1037" s="1356"/>
      <c r="Y1037" s="1356"/>
      <c r="Z1037" s="1356"/>
      <c r="AA1037" s="1356"/>
      <c r="AB1037" s="1356"/>
      <c r="AC1037" s="13"/>
      <c r="AD1037" s="1356"/>
      <c r="AE1037" s="1356"/>
      <c r="AF1037" s="1356"/>
    </row>
    <row r="1038" spans="1:32" x14ac:dyDescent="0.2">
      <c r="A1038" s="1356"/>
      <c r="B1038" s="1357"/>
      <c r="C1038" s="1356"/>
      <c r="D1038" s="1358"/>
      <c r="E1038" s="1358"/>
      <c r="F1038" s="1356"/>
      <c r="G1038" s="1356"/>
      <c r="H1038" s="1356"/>
      <c r="I1038" s="1360"/>
      <c r="J1038" s="1360"/>
      <c r="K1038" s="1361"/>
      <c r="L1038" s="1361"/>
      <c r="M1038" s="1358"/>
      <c r="N1038" s="1358"/>
      <c r="O1038" s="1358"/>
      <c r="P1038" s="1358"/>
      <c r="Q1038" s="1356"/>
      <c r="R1038" s="1356"/>
      <c r="U1038" s="1358"/>
      <c r="V1038" s="1356"/>
      <c r="W1038" s="1356"/>
      <c r="X1038" s="1356"/>
      <c r="Y1038" s="1356"/>
      <c r="Z1038" s="1356"/>
      <c r="AA1038" s="1356"/>
      <c r="AB1038" s="1356"/>
      <c r="AC1038" s="13"/>
      <c r="AD1038" s="1356"/>
      <c r="AE1038" s="1356"/>
      <c r="AF1038" s="1356"/>
    </row>
    <row r="1039" spans="1:32" x14ac:dyDescent="0.2">
      <c r="A1039" s="1356"/>
      <c r="B1039" s="1357"/>
      <c r="C1039" s="1356"/>
      <c r="D1039" s="1358"/>
      <c r="E1039" s="1358"/>
      <c r="F1039" s="1356"/>
      <c r="G1039" s="1356"/>
      <c r="H1039" s="1356"/>
      <c r="I1039" s="1360"/>
      <c r="J1039" s="1360"/>
      <c r="K1039" s="1361"/>
      <c r="L1039" s="1361"/>
      <c r="M1039" s="1358"/>
      <c r="N1039" s="1358"/>
      <c r="O1039" s="1358"/>
      <c r="P1039" s="1358"/>
      <c r="Q1039" s="1356"/>
      <c r="R1039" s="1356"/>
      <c r="U1039" s="1358"/>
      <c r="V1039" s="1356"/>
      <c r="W1039" s="1356"/>
      <c r="X1039" s="1356"/>
      <c r="Y1039" s="1356"/>
      <c r="Z1039" s="1356"/>
      <c r="AA1039" s="1356"/>
      <c r="AB1039" s="1356"/>
      <c r="AC1039" s="13"/>
      <c r="AD1039" s="1356"/>
      <c r="AE1039" s="1356"/>
      <c r="AF1039" s="1356"/>
    </row>
    <row r="1040" spans="1:32" x14ac:dyDescent="0.2">
      <c r="A1040" s="1356"/>
      <c r="B1040" s="1357"/>
      <c r="C1040" s="1356"/>
      <c r="D1040" s="1358"/>
      <c r="E1040" s="1358"/>
      <c r="F1040" s="1356"/>
      <c r="G1040" s="1356"/>
      <c r="H1040" s="1356"/>
      <c r="I1040" s="1360"/>
      <c r="J1040" s="1360"/>
      <c r="K1040" s="1361"/>
      <c r="L1040" s="1361"/>
      <c r="M1040" s="1358"/>
      <c r="N1040" s="1358"/>
      <c r="O1040" s="1358"/>
      <c r="P1040" s="1358"/>
      <c r="Q1040" s="1356"/>
      <c r="R1040" s="1356"/>
      <c r="U1040" s="1358"/>
      <c r="V1040" s="1356"/>
      <c r="W1040" s="1356"/>
      <c r="X1040" s="1356"/>
      <c r="Y1040" s="1356"/>
      <c r="Z1040" s="1356"/>
      <c r="AA1040" s="1356"/>
      <c r="AB1040" s="1356"/>
      <c r="AC1040" s="13"/>
      <c r="AD1040" s="1356"/>
      <c r="AE1040" s="1356"/>
      <c r="AF1040" s="1356"/>
    </row>
    <row r="1041" spans="1:32" x14ac:dyDescent="0.2">
      <c r="A1041" s="1356"/>
      <c r="B1041" s="1357"/>
      <c r="C1041" s="1356"/>
      <c r="D1041" s="1358"/>
      <c r="E1041" s="1358"/>
      <c r="F1041" s="1356"/>
      <c r="G1041" s="1356"/>
      <c r="H1041" s="1356"/>
      <c r="I1041" s="1360"/>
      <c r="J1041" s="1360"/>
      <c r="K1041" s="1361"/>
      <c r="L1041" s="1361"/>
      <c r="M1041" s="1358"/>
      <c r="N1041" s="1358"/>
      <c r="O1041" s="1358"/>
      <c r="P1041" s="1358"/>
      <c r="Q1041" s="1356"/>
      <c r="R1041" s="1356"/>
      <c r="U1041" s="1358"/>
      <c r="V1041" s="1356"/>
      <c r="W1041" s="1356"/>
      <c r="X1041" s="1356"/>
      <c r="Y1041" s="1356"/>
      <c r="Z1041" s="1356"/>
      <c r="AA1041" s="1356"/>
      <c r="AB1041" s="1356"/>
      <c r="AC1041" s="13"/>
      <c r="AD1041" s="1356"/>
      <c r="AE1041" s="1356"/>
      <c r="AF1041" s="1356"/>
    </row>
    <row r="1042" spans="1:32" x14ac:dyDescent="0.2">
      <c r="A1042" s="1356"/>
      <c r="B1042" s="1357"/>
      <c r="C1042" s="1356"/>
      <c r="D1042" s="1358"/>
      <c r="E1042" s="1358"/>
      <c r="F1042" s="1356"/>
      <c r="G1042" s="1356"/>
      <c r="H1042" s="1356"/>
      <c r="I1042" s="1360"/>
      <c r="J1042" s="1360"/>
      <c r="K1042" s="1361"/>
      <c r="L1042" s="1361"/>
      <c r="M1042" s="1358"/>
      <c r="N1042" s="1358"/>
      <c r="O1042" s="1358"/>
      <c r="P1042" s="1358"/>
      <c r="Q1042" s="1356"/>
      <c r="R1042" s="1356"/>
      <c r="U1042" s="1358"/>
      <c r="V1042" s="1356"/>
      <c r="W1042" s="1356"/>
      <c r="X1042" s="1356"/>
      <c r="Y1042" s="1356"/>
      <c r="Z1042" s="1356"/>
      <c r="AA1042" s="1356"/>
      <c r="AB1042" s="1356"/>
      <c r="AC1042" s="13"/>
      <c r="AD1042" s="1356"/>
      <c r="AE1042" s="1356"/>
      <c r="AF1042" s="1356"/>
    </row>
    <row r="1043" spans="1:32" x14ac:dyDescent="0.2">
      <c r="A1043" s="1356"/>
      <c r="B1043" s="1357"/>
      <c r="C1043" s="1356"/>
      <c r="D1043" s="1358"/>
      <c r="E1043" s="1358"/>
      <c r="F1043" s="1356"/>
      <c r="G1043" s="1356"/>
      <c r="H1043" s="1356"/>
      <c r="I1043" s="1360"/>
      <c r="J1043" s="1360"/>
      <c r="K1043" s="1361"/>
      <c r="L1043" s="1361"/>
      <c r="M1043" s="1358"/>
      <c r="N1043" s="1358"/>
      <c r="O1043" s="1358"/>
      <c r="P1043" s="1358"/>
      <c r="Q1043" s="1356"/>
      <c r="R1043" s="1356"/>
      <c r="U1043" s="1358"/>
      <c r="V1043" s="1356"/>
      <c r="W1043" s="1356"/>
      <c r="X1043" s="1356"/>
      <c r="Y1043" s="1356"/>
      <c r="Z1043" s="1356"/>
      <c r="AA1043" s="1356"/>
      <c r="AB1043" s="1356"/>
      <c r="AC1043" s="13"/>
      <c r="AD1043" s="1356"/>
      <c r="AE1043" s="1356"/>
      <c r="AF1043" s="1356"/>
    </row>
    <row r="1044" spans="1:32" x14ac:dyDescent="0.2">
      <c r="A1044" s="1356"/>
      <c r="B1044" s="1357"/>
      <c r="C1044" s="1356"/>
      <c r="D1044" s="1358"/>
      <c r="E1044" s="1358"/>
      <c r="F1044" s="1356"/>
      <c r="G1044" s="1356"/>
      <c r="H1044" s="1356"/>
      <c r="I1044" s="1360"/>
      <c r="J1044" s="1360"/>
      <c r="K1044" s="1361"/>
      <c r="L1044" s="1361"/>
      <c r="M1044" s="1358"/>
      <c r="N1044" s="1358"/>
      <c r="O1044" s="1358"/>
      <c r="P1044" s="1358"/>
      <c r="Q1044" s="1356"/>
      <c r="R1044" s="1356"/>
      <c r="U1044" s="1358"/>
      <c r="V1044" s="1356"/>
      <c r="W1044" s="1356"/>
      <c r="X1044" s="1356"/>
      <c r="Y1044" s="1356"/>
      <c r="Z1044" s="1356"/>
      <c r="AA1044" s="1356"/>
      <c r="AB1044" s="1356"/>
      <c r="AC1044" s="13"/>
      <c r="AD1044" s="1356"/>
      <c r="AE1044" s="1356"/>
      <c r="AF1044" s="1356"/>
    </row>
    <row r="1045" spans="1:32" x14ac:dyDescent="0.2">
      <c r="A1045" s="1356"/>
      <c r="B1045" s="1357"/>
      <c r="C1045" s="1356"/>
      <c r="D1045" s="1358"/>
      <c r="E1045" s="1358"/>
      <c r="F1045" s="1356"/>
      <c r="G1045" s="1356"/>
      <c r="H1045" s="1356"/>
      <c r="I1045" s="1360"/>
      <c r="J1045" s="1360"/>
      <c r="K1045" s="1361"/>
      <c r="L1045" s="1361"/>
      <c r="M1045" s="1358"/>
      <c r="N1045" s="1358"/>
      <c r="O1045" s="1358"/>
      <c r="P1045" s="1358"/>
      <c r="Q1045" s="1356"/>
      <c r="R1045" s="1356"/>
      <c r="U1045" s="1358"/>
      <c r="V1045" s="1356"/>
      <c r="W1045" s="1356"/>
      <c r="X1045" s="1356"/>
      <c r="Y1045" s="1356"/>
      <c r="Z1045" s="1356"/>
      <c r="AA1045" s="1356"/>
      <c r="AB1045" s="1356"/>
      <c r="AC1045" s="13"/>
      <c r="AD1045" s="1356"/>
      <c r="AE1045" s="1356"/>
      <c r="AF1045" s="1356"/>
    </row>
    <row r="1046" spans="1:32" x14ac:dyDescent="0.2">
      <c r="A1046" s="1356"/>
      <c r="B1046" s="1357"/>
      <c r="C1046" s="1356"/>
      <c r="D1046" s="1358"/>
      <c r="E1046" s="1358"/>
      <c r="F1046" s="1356"/>
      <c r="G1046" s="1356"/>
      <c r="H1046" s="1356"/>
      <c r="I1046" s="1360"/>
      <c r="J1046" s="1360"/>
      <c r="K1046" s="1361"/>
      <c r="L1046" s="1361"/>
      <c r="M1046" s="1358"/>
      <c r="N1046" s="1358"/>
      <c r="O1046" s="1358"/>
      <c r="P1046" s="1358"/>
      <c r="Q1046" s="1356"/>
      <c r="R1046" s="1356"/>
      <c r="U1046" s="1358"/>
      <c r="V1046" s="1356"/>
      <c r="W1046" s="1356"/>
      <c r="X1046" s="1356"/>
      <c r="Y1046" s="1356"/>
      <c r="Z1046" s="1356"/>
      <c r="AA1046" s="1356"/>
      <c r="AB1046" s="1356"/>
      <c r="AC1046" s="13"/>
      <c r="AD1046" s="1356"/>
      <c r="AE1046" s="1356"/>
      <c r="AF1046" s="1356"/>
    </row>
    <row r="1047" spans="1:32" x14ac:dyDescent="0.2">
      <c r="A1047" s="1356"/>
      <c r="B1047" s="1357"/>
      <c r="C1047" s="1356"/>
      <c r="D1047" s="1358"/>
      <c r="E1047" s="1358"/>
      <c r="F1047" s="1356"/>
      <c r="G1047" s="1356"/>
      <c r="H1047" s="1356"/>
      <c r="I1047" s="1360"/>
      <c r="J1047" s="1360"/>
      <c r="K1047" s="1361"/>
      <c r="L1047" s="1361"/>
      <c r="M1047" s="1358"/>
      <c r="N1047" s="1358"/>
      <c r="O1047" s="1358"/>
      <c r="P1047" s="1358"/>
      <c r="Q1047" s="1356"/>
      <c r="R1047" s="1356"/>
      <c r="U1047" s="1358"/>
      <c r="V1047" s="1356"/>
      <c r="W1047" s="1356"/>
      <c r="X1047" s="1356"/>
      <c r="Y1047" s="1356"/>
      <c r="Z1047" s="1356"/>
      <c r="AA1047" s="1356"/>
      <c r="AB1047" s="1356"/>
      <c r="AC1047" s="13"/>
      <c r="AD1047" s="1356"/>
      <c r="AE1047" s="1356"/>
      <c r="AF1047" s="1356"/>
    </row>
    <row r="1048" spans="1:32" x14ac:dyDescent="0.2">
      <c r="A1048" s="1356"/>
      <c r="B1048" s="1357"/>
      <c r="C1048" s="1356"/>
      <c r="D1048" s="1358"/>
      <c r="E1048" s="1358"/>
      <c r="F1048" s="1356"/>
      <c r="G1048" s="1356"/>
      <c r="H1048" s="1356"/>
      <c r="I1048" s="1360"/>
      <c r="J1048" s="1360"/>
      <c r="K1048" s="1361"/>
      <c r="L1048" s="1361"/>
      <c r="M1048" s="1358"/>
      <c r="N1048" s="1358"/>
      <c r="O1048" s="1358"/>
      <c r="P1048" s="1358"/>
      <c r="Q1048" s="1356"/>
      <c r="R1048" s="1356"/>
      <c r="U1048" s="1358"/>
      <c r="V1048" s="1356"/>
      <c r="W1048" s="1356"/>
      <c r="X1048" s="1356"/>
      <c r="Y1048" s="1356"/>
      <c r="Z1048" s="1356"/>
      <c r="AA1048" s="1356"/>
      <c r="AB1048" s="1356"/>
      <c r="AC1048" s="13"/>
      <c r="AD1048" s="1356"/>
      <c r="AE1048" s="1356"/>
      <c r="AF1048" s="1356"/>
    </row>
    <row r="1049" spans="1:32" x14ac:dyDescent="0.2">
      <c r="A1049" s="1356"/>
      <c r="B1049" s="1357"/>
      <c r="C1049" s="1356"/>
      <c r="D1049" s="1358"/>
      <c r="E1049" s="1358"/>
      <c r="F1049" s="1356"/>
      <c r="G1049" s="1356"/>
      <c r="H1049" s="1356"/>
      <c r="I1049" s="1360"/>
      <c r="J1049" s="1360"/>
      <c r="K1049" s="1361"/>
      <c r="L1049" s="1361"/>
      <c r="M1049" s="1358"/>
      <c r="N1049" s="1358"/>
      <c r="O1049" s="1358"/>
      <c r="P1049" s="1358"/>
      <c r="Q1049" s="1356"/>
      <c r="R1049" s="1356"/>
      <c r="U1049" s="1358"/>
      <c r="V1049" s="1356"/>
      <c r="W1049" s="1356"/>
      <c r="X1049" s="1356"/>
      <c r="Y1049" s="1356"/>
      <c r="Z1049" s="1356"/>
      <c r="AA1049" s="1356"/>
      <c r="AB1049" s="1356"/>
      <c r="AC1049" s="13"/>
      <c r="AD1049" s="1356"/>
      <c r="AE1049" s="1356"/>
      <c r="AF1049" s="1356"/>
    </row>
    <row r="1050" spans="1:32" x14ac:dyDescent="0.2">
      <c r="A1050" s="1356"/>
      <c r="B1050" s="1357"/>
      <c r="C1050" s="1356"/>
      <c r="D1050" s="1358"/>
      <c r="E1050" s="1358"/>
      <c r="F1050" s="1356"/>
      <c r="G1050" s="1356"/>
      <c r="H1050" s="1356"/>
      <c r="I1050" s="1360"/>
      <c r="J1050" s="1360"/>
      <c r="K1050" s="1361"/>
      <c r="L1050" s="1361"/>
      <c r="M1050" s="1358"/>
      <c r="N1050" s="1358"/>
      <c r="O1050" s="1358"/>
      <c r="P1050" s="1358"/>
      <c r="Q1050" s="1356"/>
      <c r="R1050" s="1356"/>
      <c r="U1050" s="1358"/>
      <c r="V1050" s="1356"/>
      <c r="W1050" s="1356"/>
      <c r="X1050" s="1356"/>
      <c r="Y1050" s="1356"/>
      <c r="Z1050" s="1356"/>
      <c r="AA1050" s="1356"/>
      <c r="AB1050" s="1356"/>
      <c r="AC1050" s="13"/>
      <c r="AD1050" s="1356"/>
      <c r="AE1050" s="1356"/>
      <c r="AF1050" s="1356"/>
    </row>
    <row r="1051" spans="1:32" x14ac:dyDescent="0.2">
      <c r="A1051" s="1356"/>
      <c r="B1051" s="1357"/>
      <c r="C1051" s="1356"/>
      <c r="D1051" s="1358"/>
      <c r="E1051" s="1358"/>
      <c r="F1051" s="1356"/>
      <c r="G1051" s="1356"/>
      <c r="H1051" s="1356"/>
      <c r="I1051" s="1360"/>
      <c r="J1051" s="1360"/>
      <c r="K1051" s="1361"/>
      <c r="L1051" s="1361"/>
      <c r="M1051" s="1358"/>
      <c r="N1051" s="1358"/>
      <c r="O1051" s="1358"/>
      <c r="P1051" s="1358"/>
      <c r="Q1051" s="1356"/>
      <c r="R1051" s="1356"/>
      <c r="U1051" s="1358"/>
      <c r="V1051" s="1356"/>
      <c r="W1051" s="1356"/>
      <c r="X1051" s="1356"/>
      <c r="Y1051" s="1356"/>
      <c r="Z1051" s="1356"/>
      <c r="AA1051" s="1356"/>
      <c r="AB1051" s="1356"/>
      <c r="AC1051" s="13"/>
      <c r="AD1051" s="1356"/>
      <c r="AE1051" s="1356"/>
      <c r="AF1051" s="1356"/>
    </row>
    <row r="1052" spans="1:32" x14ac:dyDescent="0.2">
      <c r="A1052" s="1356"/>
      <c r="B1052" s="1357"/>
      <c r="C1052" s="1356"/>
      <c r="D1052" s="1358"/>
      <c r="E1052" s="1358"/>
      <c r="F1052" s="1356"/>
      <c r="G1052" s="1356"/>
      <c r="H1052" s="1356"/>
      <c r="I1052" s="1360"/>
      <c r="J1052" s="1360"/>
      <c r="K1052" s="1361"/>
      <c r="L1052" s="1361"/>
      <c r="M1052" s="1358"/>
      <c r="N1052" s="1358"/>
      <c r="O1052" s="1358"/>
      <c r="P1052" s="1358"/>
      <c r="Q1052" s="1356"/>
      <c r="R1052" s="1356"/>
      <c r="U1052" s="1358"/>
      <c r="V1052" s="1356"/>
      <c r="W1052" s="1356"/>
      <c r="X1052" s="1356"/>
      <c r="Y1052" s="1356"/>
      <c r="Z1052" s="1356"/>
      <c r="AA1052" s="1356"/>
      <c r="AB1052" s="1356"/>
      <c r="AC1052" s="13"/>
      <c r="AD1052" s="1356"/>
      <c r="AE1052" s="1356"/>
      <c r="AF1052" s="1356"/>
    </row>
    <row r="1053" spans="1:32" x14ac:dyDescent="0.2">
      <c r="A1053" s="1356"/>
      <c r="B1053" s="1357"/>
      <c r="C1053" s="1356"/>
      <c r="D1053" s="1358"/>
      <c r="E1053" s="1358"/>
      <c r="F1053" s="1356"/>
      <c r="G1053" s="1356"/>
      <c r="H1053" s="1356"/>
      <c r="I1053" s="1360"/>
      <c r="J1053" s="1360"/>
      <c r="K1053" s="1361"/>
      <c r="L1053" s="1361"/>
      <c r="M1053" s="1358"/>
      <c r="N1053" s="1358"/>
      <c r="O1053" s="1358"/>
      <c r="P1053" s="1358"/>
      <c r="Q1053" s="1356"/>
      <c r="R1053" s="1356"/>
      <c r="U1053" s="1358"/>
      <c r="V1053" s="1356"/>
      <c r="W1053" s="1356"/>
      <c r="X1053" s="1356"/>
      <c r="Y1053" s="1356"/>
      <c r="Z1053" s="1356"/>
      <c r="AA1053" s="1356"/>
      <c r="AB1053" s="1356"/>
      <c r="AC1053" s="13"/>
      <c r="AD1053" s="1356"/>
      <c r="AE1053" s="1356"/>
      <c r="AF1053" s="1356"/>
    </row>
    <row r="1054" spans="1:32" x14ac:dyDescent="0.2">
      <c r="A1054" s="1356"/>
      <c r="B1054" s="1357"/>
      <c r="C1054" s="1356"/>
      <c r="D1054" s="1358"/>
      <c r="E1054" s="1358"/>
      <c r="F1054" s="1356"/>
      <c r="G1054" s="1356"/>
      <c r="H1054" s="1356"/>
      <c r="I1054" s="1360"/>
      <c r="J1054" s="1360"/>
      <c r="K1054" s="1361"/>
      <c r="L1054" s="1361"/>
      <c r="M1054" s="1358"/>
      <c r="N1054" s="1358"/>
      <c r="O1054" s="1358"/>
      <c r="P1054" s="1358"/>
      <c r="Q1054" s="1356"/>
      <c r="R1054" s="1356"/>
      <c r="U1054" s="1358"/>
      <c r="V1054" s="1356"/>
      <c r="W1054" s="1356"/>
      <c r="X1054" s="1356"/>
      <c r="Y1054" s="1356"/>
      <c r="Z1054" s="1356"/>
      <c r="AA1054" s="1356"/>
      <c r="AB1054" s="1356"/>
      <c r="AC1054" s="13"/>
      <c r="AD1054" s="1356"/>
      <c r="AE1054" s="1356"/>
      <c r="AF1054" s="1356"/>
    </row>
    <row r="1055" spans="1:32" x14ac:dyDescent="0.2">
      <c r="A1055" s="1356"/>
      <c r="B1055" s="1357"/>
      <c r="C1055" s="1356"/>
      <c r="D1055" s="1358"/>
      <c r="E1055" s="1358"/>
      <c r="F1055" s="1356"/>
      <c r="G1055" s="1356"/>
      <c r="H1055" s="1356"/>
      <c r="I1055" s="1360"/>
      <c r="J1055" s="1360"/>
      <c r="K1055" s="1361"/>
      <c r="L1055" s="1361"/>
      <c r="M1055" s="1358"/>
      <c r="N1055" s="1358"/>
      <c r="O1055" s="1358"/>
      <c r="P1055" s="1358"/>
      <c r="Q1055" s="1356"/>
      <c r="R1055" s="1356"/>
      <c r="U1055" s="1358"/>
      <c r="V1055" s="1356"/>
      <c r="W1055" s="1356"/>
      <c r="X1055" s="1356"/>
      <c r="Y1055" s="1356"/>
      <c r="Z1055" s="1356"/>
      <c r="AA1055" s="1356"/>
      <c r="AB1055" s="1356"/>
      <c r="AC1055" s="13"/>
      <c r="AD1055" s="1356"/>
      <c r="AE1055" s="1356"/>
      <c r="AF1055" s="1356"/>
    </row>
    <row r="1056" spans="1:32" x14ac:dyDescent="0.2">
      <c r="A1056" s="1356"/>
      <c r="B1056" s="1357"/>
      <c r="C1056" s="1356"/>
      <c r="D1056" s="1358"/>
      <c r="E1056" s="1358"/>
      <c r="F1056" s="1356"/>
      <c r="G1056" s="1356"/>
      <c r="H1056" s="1356"/>
      <c r="I1056" s="1360"/>
      <c r="J1056" s="1360"/>
      <c r="K1056" s="1361"/>
      <c r="L1056" s="1361"/>
      <c r="M1056" s="1358"/>
      <c r="N1056" s="1358"/>
      <c r="O1056" s="1358"/>
      <c r="P1056" s="1358"/>
      <c r="Q1056" s="1356"/>
      <c r="R1056" s="1356"/>
      <c r="U1056" s="1358"/>
      <c r="V1056" s="1356"/>
      <c r="W1056" s="1356"/>
      <c r="X1056" s="1356"/>
      <c r="Y1056" s="1356"/>
      <c r="Z1056" s="1356"/>
      <c r="AA1056" s="1356"/>
      <c r="AB1056" s="1356"/>
      <c r="AC1056" s="13"/>
      <c r="AD1056" s="1356"/>
      <c r="AE1056" s="1356"/>
      <c r="AF1056" s="1356"/>
    </row>
    <row r="1057" spans="1:32" x14ac:dyDescent="0.2">
      <c r="A1057" s="1356"/>
      <c r="B1057" s="1357"/>
      <c r="C1057" s="1356"/>
      <c r="D1057" s="1358"/>
      <c r="E1057" s="1358"/>
      <c r="F1057" s="1356"/>
      <c r="G1057" s="1356"/>
      <c r="H1057" s="1356"/>
      <c r="I1057" s="1360"/>
      <c r="J1057" s="1360"/>
      <c r="K1057" s="1361"/>
      <c r="L1057" s="1361"/>
      <c r="M1057" s="1358"/>
      <c r="N1057" s="1358"/>
      <c r="O1057" s="1358"/>
      <c r="P1057" s="1358"/>
      <c r="Q1057" s="1356"/>
      <c r="R1057" s="1356"/>
      <c r="U1057" s="1358"/>
      <c r="V1057" s="1356"/>
      <c r="W1057" s="1356"/>
      <c r="X1057" s="1356"/>
      <c r="Y1057" s="1356"/>
      <c r="Z1057" s="1356"/>
      <c r="AA1057" s="1356"/>
      <c r="AB1057" s="1356"/>
      <c r="AC1057" s="13"/>
      <c r="AD1057" s="1356"/>
      <c r="AE1057" s="1356"/>
      <c r="AF1057" s="1356"/>
    </row>
    <row r="1058" spans="1:32" x14ac:dyDescent="0.2">
      <c r="A1058" s="1356"/>
      <c r="B1058" s="1357"/>
      <c r="C1058" s="1356"/>
      <c r="D1058" s="1358"/>
      <c r="E1058" s="1358"/>
      <c r="F1058" s="1356"/>
      <c r="G1058" s="1356"/>
      <c r="H1058" s="1356"/>
      <c r="I1058" s="1360"/>
      <c r="J1058" s="1360"/>
      <c r="K1058" s="1361"/>
      <c r="L1058" s="1361"/>
      <c r="M1058" s="1358"/>
      <c r="N1058" s="1358"/>
      <c r="O1058" s="1358"/>
      <c r="P1058" s="1358"/>
      <c r="Q1058" s="1356"/>
      <c r="R1058" s="1356"/>
      <c r="U1058" s="1358"/>
      <c r="V1058" s="1356"/>
      <c r="W1058" s="1356"/>
      <c r="X1058" s="1356"/>
      <c r="Y1058" s="1356"/>
      <c r="Z1058" s="1356"/>
      <c r="AA1058" s="1356"/>
      <c r="AB1058" s="1356"/>
      <c r="AC1058" s="13"/>
      <c r="AD1058" s="1356"/>
      <c r="AE1058" s="1356"/>
      <c r="AF1058" s="1356"/>
    </row>
    <row r="1059" spans="1:32" x14ac:dyDescent="0.2">
      <c r="A1059" s="1356"/>
      <c r="B1059" s="1357"/>
      <c r="C1059" s="1356"/>
      <c r="D1059" s="1358"/>
      <c r="E1059" s="1358"/>
      <c r="F1059" s="1356"/>
      <c r="G1059" s="1356"/>
      <c r="H1059" s="1356"/>
      <c r="I1059" s="1360"/>
      <c r="J1059" s="1360"/>
      <c r="K1059" s="1361"/>
      <c r="L1059" s="1361"/>
      <c r="M1059" s="1358"/>
      <c r="N1059" s="1358"/>
      <c r="O1059" s="1358"/>
      <c r="P1059" s="1358"/>
      <c r="Q1059" s="1356"/>
      <c r="R1059" s="1356"/>
      <c r="U1059" s="1358"/>
      <c r="V1059" s="1356"/>
      <c r="W1059" s="1356"/>
      <c r="X1059" s="1356"/>
      <c r="Y1059" s="1356"/>
      <c r="Z1059" s="1356"/>
      <c r="AA1059" s="1356"/>
      <c r="AB1059" s="1356"/>
      <c r="AC1059" s="13"/>
      <c r="AD1059" s="1356"/>
      <c r="AE1059" s="1356"/>
      <c r="AF1059" s="1356"/>
    </row>
    <row r="1060" spans="1:32" x14ac:dyDescent="0.2">
      <c r="A1060" s="1356"/>
      <c r="B1060" s="1357"/>
      <c r="C1060" s="1356"/>
      <c r="D1060" s="1358"/>
      <c r="E1060" s="1358"/>
      <c r="F1060" s="1356"/>
      <c r="G1060" s="1356"/>
      <c r="H1060" s="1356"/>
      <c r="I1060" s="1360"/>
      <c r="J1060" s="1360"/>
      <c r="K1060" s="1361"/>
      <c r="L1060" s="1361"/>
      <c r="M1060" s="1358"/>
      <c r="N1060" s="1358"/>
      <c r="O1060" s="1358"/>
      <c r="P1060" s="1358"/>
      <c r="Q1060" s="1356"/>
      <c r="R1060" s="1356"/>
      <c r="U1060" s="1358"/>
      <c r="V1060" s="1356"/>
      <c r="W1060" s="1356"/>
      <c r="X1060" s="1356"/>
      <c r="Y1060" s="1356"/>
      <c r="Z1060" s="1356"/>
      <c r="AA1060" s="1356"/>
      <c r="AB1060" s="1356"/>
      <c r="AC1060" s="13"/>
      <c r="AD1060" s="1356"/>
      <c r="AE1060" s="1356"/>
      <c r="AF1060" s="1356"/>
    </row>
    <row r="1061" spans="1:32" x14ac:dyDescent="0.2">
      <c r="A1061" s="1356"/>
      <c r="B1061" s="1357"/>
      <c r="C1061" s="1356"/>
      <c r="D1061" s="1358"/>
      <c r="E1061" s="1358"/>
      <c r="F1061" s="1356"/>
      <c r="G1061" s="1356"/>
      <c r="H1061" s="1356"/>
      <c r="I1061" s="1360"/>
      <c r="J1061" s="1360"/>
      <c r="K1061" s="1361"/>
      <c r="L1061" s="1361"/>
      <c r="M1061" s="1358"/>
      <c r="N1061" s="1358"/>
      <c r="O1061" s="1358"/>
      <c r="P1061" s="1358"/>
      <c r="Q1061" s="1356"/>
      <c r="R1061" s="1356"/>
      <c r="U1061" s="1358"/>
      <c r="V1061" s="1356"/>
      <c r="W1061" s="1356"/>
      <c r="X1061" s="1356"/>
      <c r="Y1061" s="1356"/>
      <c r="Z1061" s="1356"/>
      <c r="AA1061" s="1356"/>
      <c r="AB1061" s="1356"/>
      <c r="AC1061" s="13"/>
      <c r="AD1061" s="1356"/>
      <c r="AE1061" s="1356"/>
      <c r="AF1061" s="1356"/>
    </row>
    <row r="1062" spans="1:32" x14ac:dyDescent="0.2">
      <c r="A1062" s="1356"/>
      <c r="B1062" s="1357"/>
      <c r="C1062" s="1356"/>
      <c r="D1062" s="1358"/>
      <c r="E1062" s="1358"/>
      <c r="F1062" s="1356"/>
      <c r="G1062" s="1356"/>
      <c r="H1062" s="1356"/>
      <c r="I1062" s="1360"/>
      <c r="J1062" s="1360"/>
      <c r="K1062" s="1361"/>
      <c r="L1062" s="1361"/>
      <c r="M1062" s="1358"/>
      <c r="N1062" s="1358"/>
      <c r="O1062" s="1358"/>
      <c r="P1062" s="1358"/>
      <c r="Q1062" s="1356"/>
      <c r="R1062" s="1356"/>
      <c r="U1062" s="1358"/>
      <c r="V1062" s="1356"/>
      <c r="W1062" s="1356"/>
      <c r="X1062" s="1356"/>
      <c r="Y1062" s="1356"/>
      <c r="Z1062" s="1356"/>
      <c r="AA1062" s="1356"/>
      <c r="AB1062" s="1356"/>
      <c r="AC1062" s="13"/>
      <c r="AD1062" s="1356"/>
      <c r="AE1062" s="1356"/>
      <c r="AF1062" s="1356"/>
    </row>
    <row r="1063" spans="1:32" x14ac:dyDescent="0.2">
      <c r="A1063" s="1356"/>
      <c r="B1063" s="1357"/>
      <c r="C1063" s="1356"/>
      <c r="D1063" s="1358"/>
      <c r="E1063" s="1358"/>
      <c r="F1063" s="1356"/>
      <c r="G1063" s="1356"/>
      <c r="H1063" s="1356"/>
      <c r="I1063" s="1360"/>
      <c r="J1063" s="1360"/>
      <c r="K1063" s="1361"/>
      <c r="L1063" s="1361"/>
      <c r="M1063" s="1358"/>
      <c r="N1063" s="1358"/>
      <c r="O1063" s="1358"/>
      <c r="P1063" s="1358"/>
      <c r="Q1063" s="1356"/>
      <c r="R1063" s="1356"/>
      <c r="U1063" s="1358"/>
      <c r="V1063" s="1356"/>
      <c r="W1063" s="1356"/>
      <c r="X1063" s="1356"/>
      <c r="Y1063" s="1356"/>
      <c r="Z1063" s="1356"/>
      <c r="AA1063" s="1356"/>
      <c r="AB1063" s="1356"/>
      <c r="AC1063" s="13"/>
      <c r="AD1063" s="1356"/>
      <c r="AE1063" s="1356"/>
      <c r="AF1063" s="1356"/>
    </row>
    <row r="1064" spans="1:32" x14ac:dyDescent="0.2">
      <c r="A1064" s="1356"/>
      <c r="B1064" s="1357"/>
      <c r="C1064" s="1356"/>
      <c r="D1064" s="1358"/>
      <c r="E1064" s="1358"/>
      <c r="F1064" s="1356"/>
      <c r="G1064" s="1356"/>
      <c r="H1064" s="1356"/>
      <c r="I1064" s="1360"/>
      <c r="J1064" s="1360"/>
      <c r="K1064" s="1361"/>
      <c r="L1064" s="1361"/>
      <c r="M1064" s="1358"/>
      <c r="N1064" s="1358"/>
      <c r="O1064" s="1358"/>
      <c r="P1064" s="1358"/>
      <c r="Q1064" s="1356"/>
      <c r="R1064" s="1356"/>
      <c r="U1064" s="1358"/>
      <c r="V1064" s="1356"/>
      <c r="W1064" s="1356"/>
      <c r="X1064" s="1356"/>
      <c r="Y1064" s="1356"/>
      <c r="Z1064" s="1356"/>
      <c r="AA1064" s="1356"/>
      <c r="AB1064" s="1356"/>
      <c r="AC1064" s="13"/>
      <c r="AD1064" s="1356"/>
      <c r="AE1064" s="1356"/>
      <c r="AF1064" s="1356"/>
    </row>
    <row r="1065" spans="1:32" x14ac:dyDescent="0.2">
      <c r="A1065" s="1356"/>
      <c r="B1065" s="1357"/>
      <c r="C1065" s="1356"/>
      <c r="D1065" s="1358"/>
      <c r="E1065" s="1358"/>
      <c r="F1065" s="1356"/>
      <c r="G1065" s="1356"/>
      <c r="H1065" s="1356"/>
      <c r="I1065" s="1360"/>
      <c r="J1065" s="1360"/>
      <c r="K1065" s="1361"/>
      <c r="L1065" s="1361"/>
      <c r="M1065" s="1358"/>
      <c r="N1065" s="1358"/>
      <c r="O1065" s="1358"/>
      <c r="P1065" s="1358"/>
      <c r="Q1065" s="1356"/>
      <c r="R1065" s="1356"/>
      <c r="U1065" s="1358"/>
      <c r="V1065" s="1356"/>
      <c r="W1065" s="1356"/>
      <c r="X1065" s="1356"/>
      <c r="Y1065" s="1356"/>
      <c r="Z1065" s="1356"/>
      <c r="AA1065" s="1356"/>
      <c r="AB1065" s="1356"/>
      <c r="AC1065" s="13"/>
      <c r="AD1065" s="1356"/>
      <c r="AE1065" s="1356"/>
      <c r="AF1065" s="1356"/>
    </row>
    <row r="1066" spans="1:32" x14ac:dyDescent="0.2">
      <c r="A1066" s="1356"/>
      <c r="B1066" s="1357"/>
      <c r="C1066" s="1356"/>
      <c r="D1066" s="1358"/>
      <c r="E1066" s="1358"/>
      <c r="F1066" s="1356"/>
      <c r="G1066" s="1356"/>
      <c r="H1066" s="1356"/>
      <c r="I1066" s="1360"/>
      <c r="J1066" s="1360"/>
      <c r="K1066" s="1361"/>
      <c r="L1066" s="1361"/>
      <c r="M1066" s="1358"/>
      <c r="N1066" s="1358"/>
      <c r="O1066" s="1358"/>
      <c r="P1066" s="1358"/>
      <c r="Q1066" s="1356"/>
      <c r="R1066" s="1356"/>
      <c r="U1066" s="1358"/>
      <c r="V1066" s="1356"/>
      <c r="W1066" s="1356"/>
      <c r="X1066" s="1356"/>
      <c r="Y1066" s="1356"/>
      <c r="Z1066" s="1356"/>
      <c r="AA1066" s="1356"/>
      <c r="AB1066" s="1356"/>
      <c r="AC1066" s="13"/>
      <c r="AD1066" s="1356"/>
      <c r="AE1066" s="1356"/>
      <c r="AF1066" s="1356"/>
    </row>
    <row r="1067" spans="1:32" x14ac:dyDescent="0.2">
      <c r="A1067" s="1356"/>
      <c r="B1067" s="1357"/>
      <c r="C1067" s="1356"/>
      <c r="D1067" s="1358"/>
      <c r="E1067" s="1358"/>
      <c r="F1067" s="1356"/>
      <c r="G1067" s="1356"/>
      <c r="H1067" s="1356"/>
      <c r="I1067" s="1360"/>
      <c r="J1067" s="1360"/>
      <c r="K1067" s="1361"/>
      <c r="L1067" s="1361"/>
      <c r="M1067" s="1358"/>
      <c r="N1067" s="1358"/>
      <c r="O1067" s="1358"/>
      <c r="P1067" s="1358"/>
      <c r="Q1067" s="1356"/>
      <c r="R1067" s="1356"/>
      <c r="U1067" s="1358"/>
      <c r="V1067" s="1356"/>
      <c r="W1067" s="1356"/>
      <c r="X1067" s="1356"/>
      <c r="Y1067" s="1356"/>
      <c r="Z1067" s="1356"/>
      <c r="AA1067" s="1356"/>
      <c r="AB1067" s="1356"/>
      <c r="AC1067" s="13"/>
      <c r="AD1067" s="1356"/>
      <c r="AE1067" s="1356"/>
      <c r="AF1067" s="1356"/>
    </row>
    <row r="1068" spans="1:32" x14ac:dyDescent="0.2">
      <c r="A1068" s="1356"/>
      <c r="B1068" s="1357"/>
      <c r="C1068" s="1356"/>
      <c r="D1068" s="1358"/>
      <c r="E1068" s="1358"/>
      <c r="F1068" s="1356"/>
      <c r="G1068" s="1356"/>
      <c r="H1068" s="1356"/>
      <c r="I1068" s="1360"/>
      <c r="J1068" s="1360"/>
      <c r="K1068" s="1361"/>
      <c r="L1068" s="1361"/>
      <c r="M1068" s="1358"/>
      <c r="N1068" s="1358"/>
      <c r="O1068" s="1358"/>
      <c r="P1068" s="1358"/>
      <c r="Q1068" s="1356"/>
      <c r="R1068" s="1356"/>
      <c r="U1068" s="1358"/>
      <c r="V1068" s="1356"/>
      <c r="W1068" s="1356"/>
      <c r="X1068" s="1356"/>
      <c r="Y1068" s="1356"/>
      <c r="Z1068" s="1356"/>
      <c r="AA1068" s="1356"/>
      <c r="AB1068" s="1356"/>
      <c r="AC1068" s="13"/>
      <c r="AD1068" s="1356"/>
      <c r="AE1068" s="1356"/>
      <c r="AF1068" s="1356"/>
    </row>
    <row r="1069" spans="1:32" x14ac:dyDescent="0.2">
      <c r="A1069" s="1356"/>
      <c r="B1069" s="1357"/>
      <c r="C1069" s="1356"/>
      <c r="D1069" s="1358"/>
      <c r="E1069" s="1358"/>
      <c r="F1069" s="1356"/>
      <c r="G1069" s="1356"/>
      <c r="H1069" s="1356"/>
      <c r="I1069" s="1360"/>
      <c r="J1069" s="1360"/>
      <c r="K1069" s="1361"/>
      <c r="L1069" s="1361"/>
      <c r="M1069" s="1358"/>
      <c r="N1069" s="1358"/>
      <c r="O1069" s="1358"/>
      <c r="P1069" s="1358"/>
      <c r="Q1069" s="1356"/>
      <c r="R1069" s="1356"/>
      <c r="U1069" s="1358"/>
      <c r="V1069" s="1356"/>
      <c r="W1069" s="1356"/>
      <c r="X1069" s="1356"/>
      <c r="Y1069" s="1356"/>
      <c r="Z1069" s="1356"/>
      <c r="AA1069" s="1356"/>
      <c r="AB1069" s="1356"/>
      <c r="AC1069" s="13"/>
      <c r="AD1069" s="1356"/>
      <c r="AE1069" s="1356"/>
      <c r="AF1069" s="1356"/>
    </row>
    <row r="1070" spans="1:32" x14ac:dyDescent="0.2">
      <c r="A1070" s="1356"/>
      <c r="B1070" s="1357"/>
      <c r="C1070" s="1356"/>
      <c r="D1070" s="1358"/>
      <c r="E1070" s="1358"/>
      <c r="F1070" s="1356"/>
      <c r="G1070" s="1356"/>
      <c r="H1070" s="1356"/>
      <c r="I1070" s="1360"/>
      <c r="J1070" s="1360"/>
      <c r="K1070" s="1361"/>
      <c r="L1070" s="1361"/>
      <c r="M1070" s="1358"/>
      <c r="N1070" s="1358"/>
      <c r="O1070" s="1358"/>
      <c r="P1070" s="1358"/>
      <c r="Q1070" s="1356"/>
      <c r="R1070" s="1356"/>
      <c r="U1070" s="1358"/>
      <c r="V1070" s="1356"/>
      <c r="W1070" s="1356"/>
      <c r="X1070" s="1356"/>
      <c r="Y1070" s="1356"/>
      <c r="Z1070" s="1356"/>
      <c r="AA1070" s="1356"/>
      <c r="AB1070" s="1356"/>
      <c r="AC1070" s="13"/>
      <c r="AD1070" s="1356"/>
      <c r="AE1070" s="1356"/>
      <c r="AF1070" s="1356"/>
    </row>
    <row r="1071" spans="1:32" x14ac:dyDescent="0.2">
      <c r="A1071" s="1356"/>
      <c r="B1071" s="1357"/>
      <c r="C1071" s="1356"/>
      <c r="D1071" s="1358"/>
      <c r="E1071" s="1358"/>
      <c r="F1071" s="1356"/>
      <c r="G1071" s="1356"/>
      <c r="H1071" s="1356"/>
      <c r="I1071" s="1360"/>
      <c r="J1071" s="1360"/>
      <c r="K1071" s="1361"/>
      <c r="L1071" s="1361"/>
      <c r="M1071" s="1358"/>
      <c r="N1071" s="1358"/>
      <c r="O1071" s="1358"/>
      <c r="P1071" s="1358"/>
      <c r="Q1071" s="1356"/>
      <c r="R1071" s="1356"/>
      <c r="U1071" s="1358"/>
      <c r="V1071" s="1356"/>
      <c r="W1071" s="1356"/>
      <c r="X1071" s="1356"/>
      <c r="Y1071" s="1356"/>
      <c r="Z1071" s="1356"/>
      <c r="AA1071" s="1356"/>
      <c r="AB1071" s="1356"/>
      <c r="AC1071" s="13"/>
      <c r="AD1071" s="1356"/>
      <c r="AE1071" s="1356"/>
      <c r="AF1071" s="1356"/>
    </row>
    <row r="1072" spans="1:32" x14ac:dyDescent="0.2">
      <c r="A1072" s="1356"/>
      <c r="B1072" s="1357"/>
      <c r="C1072" s="1356"/>
      <c r="D1072" s="1358"/>
      <c r="E1072" s="1358"/>
      <c r="F1072" s="1356"/>
      <c r="G1072" s="1356"/>
      <c r="H1072" s="1356"/>
      <c r="I1072" s="1360"/>
      <c r="J1072" s="1360"/>
      <c r="K1072" s="1361"/>
      <c r="L1072" s="1361"/>
      <c r="M1072" s="1358"/>
      <c r="N1072" s="1358"/>
      <c r="O1072" s="1358"/>
      <c r="P1072" s="1358"/>
      <c r="Q1072" s="1356"/>
      <c r="R1072" s="1356"/>
      <c r="U1072" s="1358"/>
      <c r="V1072" s="1356"/>
      <c r="W1072" s="1356"/>
      <c r="X1072" s="1356"/>
      <c r="Y1072" s="1356"/>
      <c r="Z1072" s="1356"/>
      <c r="AA1072" s="1356"/>
      <c r="AB1072" s="1356"/>
      <c r="AC1072" s="13"/>
      <c r="AD1072" s="1356"/>
      <c r="AE1072" s="1356"/>
      <c r="AF1072" s="1356"/>
    </row>
    <row r="1073" spans="1:32" x14ac:dyDescent="0.2">
      <c r="A1073" s="1356"/>
      <c r="B1073" s="1357"/>
      <c r="C1073" s="1356"/>
      <c r="D1073" s="1358"/>
      <c r="E1073" s="1358"/>
      <c r="F1073" s="1356"/>
      <c r="G1073" s="1356"/>
      <c r="H1073" s="1356"/>
      <c r="I1073" s="1360"/>
      <c r="J1073" s="1360"/>
      <c r="K1073" s="1361"/>
      <c r="L1073" s="1361"/>
      <c r="M1073" s="1358"/>
      <c r="N1073" s="1358"/>
      <c r="O1073" s="1358"/>
      <c r="P1073" s="1358"/>
      <c r="Q1073" s="1356"/>
      <c r="R1073" s="1356"/>
      <c r="U1073" s="1358"/>
      <c r="V1073" s="1356"/>
      <c r="W1073" s="1356"/>
      <c r="X1073" s="1356"/>
      <c r="Y1073" s="1356"/>
      <c r="Z1073" s="1356"/>
      <c r="AA1073" s="1356"/>
      <c r="AB1073" s="1356"/>
      <c r="AC1073" s="13"/>
      <c r="AD1073" s="1356"/>
      <c r="AE1073" s="1356"/>
      <c r="AF1073" s="1356"/>
    </row>
    <row r="1074" spans="1:32" x14ac:dyDescent="0.2">
      <c r="A1074" s="1356"/>
      <c r="B1074" s="1357"/>
      <c r="C1074" s="1356"/>
      <c r="D1074" s="1358"/>
      <c r="E1074" s="1358"/>
      <c r="F1074" s="1356"/>
      <c r="G1074" s="1356"/>
      <c r="H1074" s="1356"/>
      <c r="I1074" s="1360"/>
      <c r="J1074" s="1360"/>
      <c r="K1074" s="1361"/>
      <c r="L1074" s="1361"/>
      <c r="M1074" s="1358"/>
      <c r="N1074" s="1358"/>
      <c r="O1074" s="1358"/>
      <c r="P1074" s="1358"/>
      <c r="Q1074" s="1356"/>
      <c r="R1074" s="1356"/>
      <c r="U1074" s="1358"/>
      <c r="V1074" s="1356"/>
      <c r="W1074" s="1356"/>
      <c r="X1074" s="1356"/>
      <c r="Y1074" s="1356"/>
      <c r="Z1074" s="1356"/>
      <c r="AA1074" s="1356"/>
      <c r="AB1074" s="1356"/>
      <c r="AC1074" s="13"/>
      <c r="AD1074" s="1356"/>
      <c r="AE1074" s="1356"/>
      <c r="AF1074" s="1356"/>
    </row>
    <row r="1075" spans="1:32" x14ac:dyDescent="0.2">
      <c r="A1075" s="1356"/>
      <c r="B1075" s="1357"/>
      <c r="C1075" s="1356"/>
      <c r="D1075" s="1358"/>
      <c r="E1075" s="1358"/>
      <c r="F1075" s="1356"/>
      <c r="G1075" s="1356"/>
      <c r="H1075" s="1356"/>
      <c r="I1075" s="1360"/>
      <c r="J1075" s="1360"/>
      <c r="K1075" s="1361"/>
      <c r="L1075" s="1361"/>
      <c r="M1075" s="1358"/>
      <c r="N1075" s="1358"/>
      <c r="O1075" s="1358"/>
      <c r="P1075" s="1358"/>
      <c r="Q1075" s="1356"/>
      <c r="R1075" s="1356"/>
      <c r="U1075" s="1358"/>
      <c r="V1075" s="1356"/>
      <c r="W1075" s="1356"/>
      <c r="X1075" s="1356"/>
      <c r="Y1075" s="1356"/>
      <c r="Z1075" s="1356"/>
      <c r="AA1075" s="1356"/>
      <c r="AB1075" s="1356"/>
      <c r="AC1075" s="13"/>
      <c r="AD1075" s="1356"/>
      <c r="AE1075" s="1356"/>
      <c r="AF1075" s="1356"/>
    </row>
    <row r="1076" spans="1:32" x14ac:dyDescent="0.2">
      <c r="A1076" s="1356"/>
      <c r="B1076" s="1357"/>
      <c r="C1076" s="1356"/>
      <c r="D1076" s="1358"/>
      <c r="E1076" s="1358"/>
      <c r="F1076" s="1356"/>
      <c r="G1076" s="1356"/>
      <c r="H1076" s="1356"/>
      <c r="I1076" s="1360"/>
      <c r="J1076" s="1360"/>
      <c r="K1076" s="1361"/>
      <c r="L1076" s="1361"/>
      <c r="M1076" s="1358"/>
      <c r="N1076" s="1358"/>
      <c r="O1076" s="1358"/>
      <c r="P1076" s="1358"/>
      <c r="Q1076" s="1356"/>
      <c r="R1076" s="1356"/>
      <c r="U1076" s="1358"/>
      <c r="V1076" s="1356"/>
      <c r="W1076" s="1356"/>
      <c r="X1076" s="1356"/>
      <c r="Y1076" s="1356"/>
      <c r="Z1076" s="1356"/>
      <c r="AA1076" s="1356"/>
      <c r="AB1076" s="1356"/>
      <c r="AC1076" s="13"/>
      <c r="AD1076" s="1356"/>
      <c r="AE1076" s="1356"/>
      <c r="AF1076" s="1356"/>
    </row>
    <row r="1077" spans="1:32" x14ac:dyDescent="0.2">
      <c r="A1077" s="1356"/>
      <c r="B1077" s="1357"/>
      <c r="C1077" s="1356"/>
      <c r="D1077" s="1358"/>
      <c r="E1077" s="1358"/>
      <c r="F1077" s="1356"/>
      <c r="G1077" s="1356"/>
      <c r="H1077" s="1356"/>
      <c r="I1077" s="1360"/>
      <c r="J1077" s="1360"/>
      <c r="K1077" s="1361"/>
      <c r="L1077" s="1361"/>
      <c r="M1077" s="1358"/>
      <c r="N1077" s="1358"/>
      <c r="O1077" s="1358"/>
      <c r="P1077" s="1358"/>
      <c r="Q1077" s="1356"/>
      <c r="R1077" s="1356"/>
      <c r="U1077" s="1358"/>
      <c r="V1077" s="1356"/>
      <c r="W1077" s="1356"/>
      <c r="X1077" s="1356"/>
      <c r="Y1077" s="1356"/>
      <c r="Z1077" s="1356"/>
      <c r="AA1077" s="1356"/>
      <c r="AB1077" s="1356"/>
      <c r="AC1077" s="13"/>
      <c r="AD1077" s="1356"/>
      <c r="AE1077" s="1356"/>
      <c r="AF1077" s="1356"/>
    </row>
    <row r="1078" spans="1:32" x14ac:dyDescent="0.2">
      <c r="A1078" s="1356"/>
      <c r="B1078" s="1357"/>
      <c r="C1078" s="1356"/>
      <c r="D1078" s="1358"/>
      <c r="E1078" s="1358"/>
      <c r="F1078" s="1356"/>
      <c r="G1078" s="1356"/>
      <c r="H1078" s="1356"/>
      <c r="I1078" s="1360"/>
      <c r="J1078" s="1360"/>
      <c r="K1078" s="1361"/>
      <c r="L1078" s="1361"/>
      <c r="M1078" s="1358"/>
      <c r="N1078" s="1358"/>
      <c r="O1078" s="1358"/>
      <c r="P1078" s="1358"/>
      <c r="Q1078" s="1356"/>
      <c r="R1078" s="1356"/>
      <c r="U1078" s="1358"/>
      <c r="V1078" s="1356"/>
      <c r="W1078" s="1356"/>
      <c r="X1078" s="1356"/>
      <c r="Y1078" s="1356"/>
      <c r="Z1078" s="1356"/>
      <c r="AA1078" s="1356"/>
      <c r="AB1078" s="1356"/>
      <c r="AC1078" s="13"/>
      <c r="AD1078" s="1356"/>
      <c r="AE1078" s="1356"/>
      <c r="AF1078" s="1356"/>
    </row>
    <row r="1079" spans="1:32" x14ac:dyDescent="0.2">
      <c r="A1079" s="1356"/>
      <c r="B1079" s="1357"/>
      <c r="C1079" s="1356"/>
      <c r="D1079" s="1358"/>
      <c r="E1079" s="1358"/>
      <c r="F1079" s="1356"/>
      <c r="G1079" s="1356"/>
      <c r="H1079" s="1356"/>
      <c r="I1079" s="1360"/>
      <c r="J1079" s="1360"/>
      <c r="K1079" s="1361"/>
      <c r="L1079" s="1361"/>
      <c r="M1079" s="1358"/>
      <c r="N1079" s="1358"/>
      <c r="O1079" s="1358"/>
      <c r="P1079" s="1358"/>
      <c r="Q1079" s="1356"/>
      <c r="R1079" s="1356"/>
      <c r="U1079" s="1358"/>
      <c r="V1079" s="1356"/>
      <c r="W1079" s="1356"/>
      <c r="X1079" s="1356"/>
      <c r="Y1079" s="1356"/>
      <c r="Z1079" s="1356"/>
      <c r="AA1079" s="1356"/>
      <c r="AB1079" s="1356"/>
      <c r="AC1079" s="13"/>
      <c r="AD1079" s="1356"/>
      <c r="AE1079" s="1356"/>
      <c r="AF1079" s="1356"/>
    </row>
    <row r="1080" spans="1:32" x14ac:dyDescent="0.2">
      <c r="A1080" s="1356"/>
      <c r="B1080" s="1357"/>
      <c r="C1080" s="1356"/>
      <c r="D1080" s="1358"/>
      <c r="E1080" s="1358"/>
      <c r="F1080" s="1356"/>
      <c r="G1080" s="1356"/>
      <c r="H1080" s="1356"/>
      <c r="I1080" s="1360"/>
      <c r="J1080" s="1360"/>
      <c r="K1080" s="1361"/>
      <c r="L1080" s="1361"/>
      <c r="M1080" s="1358"/>
      <c r="N1080" s="1358"/>
      <c r="O1080" s="1358"/>
      <c r="P1080" s="1358"/>
      <c r="Q1080" s="1356"/>
      <c r="R1080" s="1356"/>
      <c r="U1080" s="1358"/>
      <c r="V1080" s="1356"/>
      <c r="W1080" s="1356"/>
      <c r="X1080" s="1356"/>
      <c r="Y1080" s="1356"/>
      <c r="Z1080" s="1356"/>
      <c r="AA1080" s="1356"/>
      <c r="AB1080" s="1356"/>
      <c r="AC1080" s="13"/>
      <c r="AD1080" s="1356"/>
      <c r="AE1080" s="1356"/>
      <c r="AF1080" s="1356"/>
    </row>
    <row r="1081" spans="1:32" x14ac:dyDescent="0.2">
      <c r="A1081" s="1356"/>
      <c r="B1081" s="1357"/>
      <c r="C1081" s="1356"/>
      <c r="D1081" s="1358"/>
      <c r="E1081" s="1358"/>
      <c r="F1081" s="1356"/>
      <c r="G1081" s="1356"/>
      <c r="H1081" s="1356"/>
      <c r="I1081" s="1360"/>
      <c r="J1081" s="1360"/>
      <c r="K1081" s="1361"/>
      <c r="L1081" s="1361"/>
      <c r="M1081" s="1358"/>
      <c r="N1081" s="1358"/>
      <c r="O1081" s="1358"/>
      <c r="P1081" s="1358"/>
      <c r="Q1081" s="1356"/>
      <c r="R1081" s="1356"/>
      <c r="U1081" s="1358"/>
      <c r="V1081" s="1356"/>
      <c r="W1081" s="1356"/>
      <c r="X1081" s="1356"/>
      <c r="Y1081" s="1356"/>
      <c r="Z1081" s="1356"/>
      <c r="AA1081" s="1356"/>
      <c r="AB1081" s="1356"/>
      <c r="AC1081" s="13"/>
      <c r="AD1081" s="1356"/>
      <c r="AE1081" s="1356"/>
      <c r="AF1081" s="1356"/>
    </row>
    <row r="1082" spans="1:32" x14ac:dyDescent="0.2">
      <c r="A1082" s="1356"/>
      <c r="B1082" s="1357"/>
      <c r="C1082" s="1356"/>
      <c r="D1082" s="1358"/>
      <c r="E1082" s="1358"/>
      <c r="F1082" s="1356"/>
      <c r="G1082" s="1356"/>
      <c r="H1082" s="1356"/>
      <c r="I1082" s="1360"/>
      <c r="J1082" s="1360"/>
      <c r="K1082" s="1361"/>
      <c r="L1082" s="1361"/>
      <c r="M1082" s="1358"/>
      <c r="N1082" s="1358"/>
      <c r="O1082" s="1358"/>
      <c r="P1082" s="1358"/>
      <c r="Q1082" s="1356"/>
      <c r="R1082" s="1356"/>
      <c r="U1082" s="1358"/>
      <c r="V1082" s="1356"/>
      <c r="W1082" s="1356"/>
      <c r="X1082" s="1356"/>
      <c r="Y1082" s="1356"/>
      <c r="Z1082" s="1356"/>
      <c r="AA1082" s="1356"/>
      <c r="AB1082" s="1356"/>
      <c r="AC1082" s="13"/>
      <c r="AD1082" s="1356"/>
      <c r="AE1082" s="1356"/>
      <c r="AF1082" s="1356"/>
    </row>
    <row r="1083" spans="1:32" x14ac:dyDescent="0.2">
      <c r="A1083" s="1356"/>
      <c r="B1083" s="1357"/>
      <c r="C1083" s="1356"/>
      <c r="D1083" s="1358"/>
      <c r="E1083" s="1358"/>
      <c r="F1083" s="1356"/>
      <c r="G1083" s="1356"/>
      <c r="H1083" s="1356"/>
      <c r="I1083" s="1360"/>
      <c r="J1083" s="1360"/>
      <c r="K1083" s="1361"/>
      <c r="L1083" s="1361"/>
      <c r="M1083" s="1358"/>
      <c r="N1083" s="1358"/>
      <c r="O1083" s="1358"/>
      <c r="P1083" s="1358"/>
      <c r="Q1083" s="1356"/>
      <c r="R1083" s="1356"/>
      <c r="U1083" s="1358"/>
      <c r="V1083" s="1356"/>
      <c r="W1083" s="1356"/>
      <c r="X1083" s="1356"/>
      <c r="Y1083" s="1356"/>
      <c r="Z1083" s="1356"/>
      <c r="AA1083" s="1356"/>
      <c r="AB1083" s="1356"/>
      <c r="AC1083" s="13"/>
      <c r="AD1083" s="1356"/>
      <c r="AE1083" s="1356"/>
      <c r="AF1083" s="1356"/>
    </row>
    <row r="1084" spans="1:32" x14ac:dyDescent="0.2">
      <c r="A1084" s="1356"/>
      <c r="B1084" s="1357"/>
      <c r="C1084" s="1356"/>
      <c r="D1084" s="1358"/>
      <c r="E1084" s="1358"/>
      <c r="F1084" s="1356"/>
      <c r="G1084" s="1356"/>
      <c r="H1084" s="1356"/>
      <c r="I1084" s="1360"/>
      <c r="J1084" s="1360"/>
      <c r="K1084" s="1361"/>
      <c r="L1084" s="1361"/>
      <c r="M1084" s="1358"/>
      <c r="N1084" s="1358"/>
      <c r="O1084" s="1358"/>
      <c r="P1084" s="1358"/>
      <c r="Q1084" s="1356"/>
      <c r="R1084" s="1356"/>
      <c r="U1084" s="1358"/>
      <c r="V1084" s="1356"/>
      <c r="W1084" s="1356"/>
      <c r="X1084" s="1356"/>
      <c r="Y1084" s="1356"/>
      <c r="Z1084" s="1356"/>
      <c r="AA1084" s="1356"/>
      <c r="AB1084" s="1356"/>
      <c r="AC1084" s="13"/>
      <c r="AD1084" s="1356"/>
      <c r="AE1084" s="1356"/>
      <c r="AF1084" s="1356"/>
    </row>
    <row r="1085" spans="1:32" x14ac:dyDescent="0.2">
      <c r="A1085" s="1356"/>
      <c r="B1085" s="1357"/>
      <c r="C1085" s="1356"/>
      <c r="D1085" s="1358"/>
      <c r="E1085" s="1358"/>
      <c r="F1085" s="1356"/>
      <c r="G1085" s="1356"/>
      <c r="H1085" s="1356"/>
      <c r="I1085" s="1360"/>
      <c r="J1085" s="1360"/>
      <c r="K1085" s="1361"/>
      <c r="L1085" s="1361"/>
      <c r="M1085" s="1358"/>
      <c r="N1085" s="1358"/>
      <c r="O1085" s="1358"/>
      <c r="P1085" s="1358"/>
      <c r="Q1085" s="1356"/>
      <c r="R1085" s="1356"/>
      <c r="U1085" s="1358"/>
      <c r="V1085" s="1356"/>
      <c r="W1085" s="1356"/>
      <c r="X1085" s="1356"/>
      <c r="Y1085" s="1356"/>
      <c r="Z1085" s="1356"/>
      <c r="AA1085" s="1356"/>
      <c r="AB1085" s="1356"/>
      <c r="AC1085" s="13"/>
      <c r="AD1085" s="1356"/>
      <c r="AE1085" s="1356"/>
      <c r="AF1085" s="1356"/>
    </row>
    <row r="1086" spans="1:32" x14ac:dyDescent="0.2">
      <c r="A1086" s="1356"/>
      <c r="B1086" s="1357"/>
      <c r="C1086" s="1356"/>
      <c r="D1086" s="1358"/>
      <c r="E1086" s="1358"/>
      <c r="F1086" s="1356"/>
      <c r="G1086" s="1356"/>
      <c r="H1086" s="1356"/>
      <c r="I1086" s="1360"/>
      <c r="J1086" s="1360"/>
      <c r="K1086" s="1361"/>
      <c r="L1086" s="1361"/>
      <c r="M1086" s="1358"/>
      <c r="N1086" s="1358"/>
      <c r="O1086" s="1358"/>
      <c r="P1086" s="1358"/>
      <c r="Q1086" s="1356"/>
      <c r="R1086" s="1356"/>
      <c r="U1086" s="1358"/>
      <c r="V1086" s="1356"/>
      <c r="W1086" s="1356"/>
      <c r="X1086" s="1356"/>
      <c r="Y1086" s="1356"/>
      <c r="Z1086" s="1356"/>
      <c r="AA1086" s="1356"/>
      <c r="AB1086" s="1356"/>
      <c r="AC1086" s="13"/>
      <c r="AD1086" s="1356"/>
      <c r="AE1086" s="1356"/>
      <c r="AF1086" s="1356"/>
    </row>
    <row r="1087" spans="1:32" x14ac:dyDescent="0.2">
      <c r="A1087" s="1356"/>
      <c r="B1087" s="1357"/>
      <c r="C1087" s="1356"/>
      <c r="D1087" s="1358"/>
      <c r="E1087" s="1358"/>
      <c r="F1087" s="1356"/>
      <c r="G1087" s="1356"/>
      <c r="H1087" s="1356"/>
      <c r="I1087" s="1360"/>
      <c r="J1087" s="1360"/>
      <c r="K1087" s="1361"/>
      <c r="L1087" s="1361"/>
      <c r="M1087" s="1358"/>
      <c r="N1087" s="1358"/>
      <c r="O1087" s="1358"/>
      <c r="P1087" s="1358"/>
      <c r="Q1087" s="1356"/>
      <c r="R1087" s="1356"/>
      <c r="U1087" s="1358"/>
      <c r="V1087" s="1356"/>
      <c r="W1087" s="1356"/>
      <c r="X1087" s="1356"/>
      <c r="Y1087" s="1356"/>
      <c r="Z1087" s="1356"/>
      <c r="AA1087" s="1356"/>
      <c r="AB1087" s="1356"/>
      <c r="AC1087" s="13"/>
      <c r="AD1087" s="1356"/>
      <c r="AE1087" s="1356"/>
      <c r="AF1087" s="1356"/>
    </row>
    <row r="1088" spans="1:32" x14ac:dyDescent="0.2">
      <c r="A1088" s="1356"/>
      <c r="B1088" s="1357"/>
      <c r="C1088" s="1356"/>
      <c r="D1088" s="1358"/>
      <c r="E1088" s="1358"/>
      <c r="F1088" s="1356"/>
      <c r="G1088" s="1356"/>
      <c r="H1088" s="1356"/>
      <c r="I1088" s="1360"/>
      <c r="J1088" s="1360"/>
      <c r="K1088" s="1361"/>
      <c r="L1088" s="1361"/>
      <c r="M1088" s="1358"/>
      <c r="N1088" s="1358"/>
      <c r="O1088" s="1358"/>
      <c r="P1088" s="1358"/>
      <c r="Q1088" s="1356"/>
      <c r="R1088" s="1356"/>
      <c r="U1088" s="1358"/>
      <c r="V1088" s="1356"/>
      <c r="W1088" s="1356"/>
      <c r="X1088" s="1356"/>
      <c r="Y1088" s="1356"/>
      <c r="Z1088" s="1356"/>
      <c r="AA1088" s="1356"/>
      <c r="AB1088" s="1356"/>
      <c r="AC1088" s="13"/>
      <c r="AD1088" s="1356"/>
      <c r="AE1088" s="1356"/>
      <c r="AF1088" s="1356"/>
    </row>
    <row r="1089" spans="1:32" x14ac:dyDescent="0.2">
      <c r="A1089" s="1356"/>
      <c r="B1089" s="1357"/>
      <c r="C1089" s="1356"/>
      <c r="D1089" s="1358"/>
      <c r="E1089" s="1358"/>
      <c r="F1089" s="1356"/>
      <c r="G1089" s="1356"/>
      <c r="H1089" s="1356"/>
      <c r="I1089" s="1360"/>
      <c r="J1089" s="1360"/>
      <c r="K1089" s="1361"/>
      <c r="L1089" s="1361"/>
      <c r="M1089" s="1358"/>
      <c r="N1089" s="1358"/>
      <c r="O1089" s="1358"/>
      <c r="P1089" s="1358"/>
      <c r="Q1089" s="1356"/>
      <c r="R1089" s="1356"/>
      <c r="U1089" s="1358"/>
      <c r="V1089" s="1356"/>
      <c r="W1089" s="1356"/>
      <c r="X1089" s="1356"/>
      <c r="Y1089" s="1356"/>
      <c r="Z1089" s="1356"/>
      <c r="AA1089" s="1356"/>
      <c r="AB1089" s="1356"/>
      <c r="AC1089" s="13"/>
      <c r="AD1089" s="1356"/>
      <c r="AE1089" s="1356"/>
      <c r="AF1089" s="1356"/>
    </row>
    <row r="1090" spans="1:32" x14ac:dyDescent="0.2">
      <c r="A1090" s="1356"/>
      <c r="B1090" s="1357"/>
      <c r="C1090" s="1356"/>
      <c r="D1090" s="1358"/>
      <c r="E1090" s="1358"/>
      <c r="F1090" s="1356"/>
      <c r="G1090" s="1356"/>
      <c r="H1090" s="1356"/>
      <c r="I1090" s="1360"/>
      <c r="J1090" s="1360"/>
      <c r="K1090" s="1361"/>
      <c r="L1090" s="1361"/>
      <c r="M1090" s="1358"/>
      <c r="N1090" s="1358"/>
      <c r="O1090" s="1358"/>
      <c r="P1090" s="1358"/>
      <c r="Q1090" s="1356"/>
      <c r="R1090" s="1356"/>
      <c r="U1090" s="1358"/>
      <c r="V1090" s="1356"/>
      <c r="W1090" s="1356"/>
      <c r="X1090" s="1356"/>
      <c r="Y1090" s="1356"/>
      <c r="Z1090" s="1356"/>
      <c r="AA1090" s="1356"/>
      <c r="AB1090" s="1356"/>
      <c r="AC1090" s="13"/>
      <c r="AD1090" s="1356"/>
      <c r="AE1090" s="1356"/>
      <c r="AF1090" s="1356"/>
    </row>
    <row r="1091" spans="1:32" x14ac:dyDescent="0.2">
      <c r="A1091" s="1356"/>
      <c r="B1091" s="1357"/>
      <c r="C1091" s="1356"/>
      <c r="D1091" s="1358"/>
      <c r="E1091" s="1358"/>
      <c r="F1091" s="1356"/>
      <c r="G1091" s="1356"/>
      <c r="H1091" s="1356"/>
      <c r="I1091" s="1360"/>
      <c r="J1091" s="1360"/>
      <c r="K1091" s="1361"/>
      <c r="L1091" s="1361"/>
      <c r="M1091" s="1358"/>
      <c r="N1091" s="1358"/>
      <c r="O1091" s="1358"/>
      <c r="P1091" s="1358"/>
      <c r="Q1091" s="1356"/>
      <c r="R1091" s="1356"/>
      <c r="U1091" s="1358"/>
      <c r="V1091" s="1356"/>
      <c r="W1091" s="1356"/>
      <c r="X1091" s="1356"/>
      <c r="Y1091" s="1356"/>
      <c r="Z1091" s="1356"/>
      <c r="AA1091" s="1356"/>
      <c r="AB1091" s="1356"/>
      <c r="AC1091" s="13"/>
      <c r="AD1091" s="1356"/>
      <c r="AE1091" s="1356"/>
      <c r="AF1091" s="1356"/>
    </row>
    <row r="1092" spans="1:32" x14ac:dyDescent="0.2">
      <c r="A1092" s="1356"/>
      <c r="B1092" s="1357"/>
      <c r="C1092" s="1356"/>
      <c r="D1092" s="1358"/>
      <c r="E1092" s="1358"/>
      <c r="F1092" s="1356"/>
      <c r="G1092" s="1356"/>
      <c r="H1092" s="1356"/>
      <c r="I1092" s="1360"/>
      <c r="J1092" s="1360"/>
      <c r="K1092" s="1361"/>
      <c r="L1092" s="1361"/>
      <c r="M1092" s="1358"/>
      <c r="N1092" s="1358"/>
      <c r="O1092" s="1358"/>
      <c r="P1092" s="1358"/>
      <c r="Q1092" s="1356"/>
      <c r="R1092" s="1356"/>
      <c r="U1092" s="1358"/>
      <c r="V1092" s="1356"/>
      <c r="W1092" s="1356"/>
      <c r="X1092" s="1356"/>
      <c r="Y1092" s="1356"/>
      <c r="Z1092" s="1356"/>
      <c r="AA1092" s="1356"/>
      <c r="AB1092" s="1356"/>
      <c r="AC1092" s="13"/>
      <c r="AD1092" s="1356"/>
      <c r="AE1092" s="1356"/>
      <c r="AF1092" s="1356"/>
    </row>
    <row r="1093" spans="1:32" x14ac:dyDescent="0.2">
      <c r="A1093" s="1356"/>
      <c r="B1093" s="1357"/>
      <c r="C1093" s="1356"/>
      <c r="D1093" s="1358"/>
      <c r="E1093" s="1358"/>
      <c r="F1093" s="1356"/>
      <c r="G1093" s="1356"/>
      <c r="H1093" s="1356"/>
      <c r="I1093" s="1360"/>
      <c r="J1093" s="1360"/>
      <c r="K1093" s="1361"/>
      <c r="L1093" s="1361"/>
      <c r="M1093" s="1358"/>
      <c r="N1093" s="1358"/>
      <c r="O1093" s="1358"/>
      <c r="P1093" s="1358"/>
      <c r="Q1093" s="1356"/>
      <c r="R1093" s="1356"/>
      <c r="U1093" s="1358"/>
      <c r="V1093" s="1356"/>
      <c r="W1093" s="1356"/>
      <c r="X1093" s="1356"/>
      <c r="Y1093" s="1356"/>
      <c r="Z1093" s="1356"/>
      <c r="AA1093" s="1356"/>
      <c r="AB1093" s="1356"/>
      <c r="AC1093" s="13"/>
      <c r="AD1093" s="1356"/>
      <c r="AE1093" s="1356"/>
      <c r="AF1093" s="1356"/>
    </row>
    <row r="1094" spans="1:32" x14ac:dyDescent="0.2">
      <c r="A1094" s="1356"/>
      <c r="B1094" s="1357"/>
      <c r="C1094" s="1356"/>
      <c r="D1094" s="1358"/>
      <c r="E1094" s="1358"/>
      <c r="F1094" s="1356"/>
      <c r="G1094" s="1356"/>
      <c r="H1094" s="1356"/>
      <c r="I1094" s="1360"/>
      <c r="J1094" s="1360"/>
      <c r="K1094" s="1361"/>
      <c r="L1094" s="1361"/>
      <c r="M1094" s="1358"/>
      <c r="N1094" s="1358"/>
      <c r="O1094" s="1358"/>
      <c r="P1094" s="1358"/>
      <c r="Q1094" s="1356"/>
      <c r="R1094" s="1356"/>
      <c r="U1094" s="1358"/>
      <c r="V1094" s="1356"/>
      <c r="W1094" s="1356"/>
      <c r="X1094" s="1356"/>
      <c r="Y1094" s="1356"/>
      <c r="Z1094" s="1356"/>
      <c r="AA1094" s="1356"/>
      <c r="AB1094" s="1356"/>
      <c r="AC1094" s="13"/>
      <c r="AD1094" s="1356"/>
      <c r="AE1094" s="1356"/>
      <c r="AF1094" s="1356"/>
    </row>
    <row r="1095" spans="1:32" x14ac:dyDescent="0.2">
      <c r="A1095" s="1356"/>
      <c r="B1095" s="1357"/>
      <c r="C1095" s="1356"/>
      <c r="D1095" s="1358"/>
      <c r="E1095" s="1358"/>
      <c r="F1095" s="1356"/>
      <c r="G1095" s="1356"/>
      <c r="H1095" s="1356"/>
      <c r="I1095" s="1360"/>
      <c r="J1095" s="1360"/>
      <c r="K1095" s="1361"/>
      <c r="L1095" s="1361"/>
      <c r="M1095" s="1358"/>
      <c r="N1095" s="1358"/>
      <c r="O1095" s="1358"/>
      <c r="P1095" s="1358"/>
      <c r="Q1095" s="1356"/>
      <c r="R1095" s="1356"/>
      <c r="U1095" s="1358"/>
      <c r="V1095" s="1356"/>
      <c r="W1095" s="1356"/>
      <c r="X1095" s="1356"/>
      <c r="Y1095" s="1356"/>
      <c r="Z1095" s="1356"/>
      <c r="AA1095" s="1356"/>
      <c r="AB1095" s="1356"/>
      <c r="AC1095" s="13"/>
      <c r="AD1095" s="1356"/>
      <c r="AE1095" s="1356"/>
      <c r="AF1095" s="1356"/>
    </row>
    <row r="1096" spans="1:32" x14ac:dyDescent="0.2">
      <c r="A1096" s="1356"/>
      <c r="B1096" s="1357"/>
      <c r="C1096" s="1356"/>
      <c r="D1096" s="1358"/>
      <c r="E1096" s="1358"/>
      <c r="F1096" s="1356"/>
      <c r="G1096" s="1356"/>
      <c r="H1096" s="1356"/>
      <c r="I1096" s="1360"/>
      <c r="J1096" s="1360"/>
      <c r="K1096" s="1361"/>
      <c r="L1096" s="1361"/>
      <c r="M1096" s="1358"/>
      <c r="N1096" s="1358"/>
      <c r="O1096" s="1358"/>
      <c r="P1096" s="1358"/>
      <c r="Q1096" s="1356"/>
      <c r="R1096" s="1356"/>
      <c r="U1096" s="1358"/>
      <c r="V1096" s="1356"/>
      <c r="W1096" s="1356"/>
      <c r="X1096" s="1356"/>
      <c r="Y1096" s="1356"/>
      <c r="Z1096" s="1356"/>
      <c r="AA1096" s="1356"/>
      <c r="AB1096" s="1356"/>
      <c r="AC1096" s="13"/>
      <c r="AD1096" s="1356"/>
      <c r="AE1096" s="1356"/>
      <c r="AF1096" s="1356"/>
    </row>
    <row r="1097" spans="1:32" x14ac:dyDescent="0.2">
      <c r="A1097" s="1356"/>
      <c r="B1097" s="1357"/>
      <c r="C1097" s="1356"/>
      <c r="D1097" s="1358"/>
      <c r="E1097" s="1358"/>
      <c r="F1097" s="1356"/>
      <c r="G1097" s="1356"/>
      <c r="H1097" s="1356"/>
      <c r="I1097" s="1360"/>
      <c r="J1097" s="1360"/>
      <c r="K1097" s="1361"/>
      <c r="L1097" s="1361"/>
      <c r="M1097" s="1358"/>
      <c r="N1097" s="1358"/>
      <c r="O1097" s="1358"/>
      <c r="P1097" s="1358"/>
      <c r="Q1097" s="1356"/>
      <c r="R1097" s="1356"/>
      <c r="U1097" s="1358"/>
      <c r="V1097" s="1356"/>
      <c r="W1097" s="1356"/>
      <c r="X1097" s="1356"/>
      <c r="Y1097" s="1356"/>
      <c r="Z1097" s="1356"/>
      <c r="AA1097" s="1356"/>
      <c r="AB1097" s="1356"/>
      <c r="AC1097" s="13"/>
      <c r="AD1097" s="1356"/>
      <c r="AE1097" s="1356"/>
      <c r="AF1097" s="1356"/>
    </row>
    <row r="1098" spans="1:32" x14ac:dyDescent="0.2">
      <c r="A1098" s="1356"/>
      <c r="B1098" s="1357"/>
      <c r="C1098" s="1356"/>
      <c r="D1098" s="1358"/>
      <c r="E1098" s="1358"/>
      <c r="F1098" s="1356"/>
      <c r="G1098" s="1356"/>
      <c r="H1098" s="1356"/>
      <c r="I1098" s="1360"/>
      <c r="J1098" s="1360"/>
      <c r="K1098" s="1361"/>
      <c r="L1098" s="1361"/>
      <c r="M1098" s="1358"/>
      <c r="N1098" s="1358"/>
      <c r="O1098" s="1358"/>
      <c r="P1098" s="1358"/>
      <c r="Q1098" s="1356"/>
      <c r="R1098" s="1356"/>
      <c r="U1098" s="1358"/>
      <c r="V1098" s="1356"/>
      <c r="W1098" s="1356"/>
      <c r="X1098" s="1356"/>
      <c r="Y1098" s="1356"/>
      <c r="Z1098" s="1356"/>
      <c r="AA1098" s="1356"/>
      <c r="AB1098" s="1356"/>
      <c r="AC1098" s="13"/>
      <c r="AD1098" s="1356"/>
      <c r="AE1098" s="1356"/>
      <c r="AF1098" s="1356"/>
    </row>
    <row r="1099" spans="1:32" x14ac:dyDescent="0.2">
      <c r="A1099" s="1356"/>
      <c r="B1099" s="1357"/>
      <c r="C1099" s="1356"/>
      <c r="D1099" s="1358"/>
      <c r="E1099" s="1358"/>
      <c r="F1099" s="1356"/>
      <c r="G1099" s="1356"/>
      <c r="H1099" s="1356"/>
      <c r="I1099" s="1360"/>
      <c r="J1099" s="1360"/>
      <c r="K1099" s="1361"/>
      <c r="L1099" s="1361"/>
      <c r="M1099" s="1358"/>
      <c r="N1099" s="1358"/>
      <c r="O1099" s="1358"/>
      <c r="P1099" s="1358"/>
      <c r="Q1099" s="1356"/>
      <c r="R1099" s="1356"/>
      <c r="U1099" s="1358"/>
      <c r="V1099" s="1356"/>
      <c r="W1099" s="1356"/>
      <c r="X1099" s="1356"/>
      <c r="Y1099" s="1356"/>
      <c r="Z1099" s="1356"/>
      <c r="AA1099" s="1356"/>
      <c r="AB1099" s="1356"/>
      <c r="AC1099" s="13"/>
      <c r="AD1099" s="1356"/>
      <c r="AE1099" s="1356"/>
      <c r="AF1099" s="1356"/>
    </row>
    <row r="1100" spans="1:32" x14ac:dyDescent="0.2">
      <c r="A1100" s="1356"/>
      <c r="B1100" s="1357"/>
      <c r="C1100" s="1356"/>
      <c r="D1100" s="1358"/>
      <c r="E1100" s="1358"/>
      <c r="F1100" s="1356"/>
      <c r="G1100" s="1356"/>
      <c r="H1100" s="1356"/>
      <c r="I1100" s="1360"/>
      <c r="J1100" s="1360"/>
      <c r="K1100" s="1361"/>
      <c r="L1100" s="1361"/>
      <c r="M1100" s="1358"/>
      <c r="N1100" s="1358"/>
      <c r="O1100" s="1358"/>
      <c r="P1100" s="1358"/>
      <c r="Q1100" s="1356"/>
      <c r="R1100" s="1356"/>
      <c r="U1100" s="1358"/>
      <c r="V1100" s="1356"/>
      <c r="W1100" s="1356"/>
      <c r="X1100" s="1356"/>
      <c r="Y1100" s="1356"/>
      <c r="Z1100" s="1356"/>
      <c r="AA1100" s="1356"/>
      <c r="AB1100" s="1356"/>
      <c r="AC1100" s="13"/>
      <c r="AD1100" s="1356"/>
      <c r="AE1100" s="1356"/>
      <c r="AF1100" s="1356"/>
    </row>
    <row r="1101" spans="1:32" x14ac:dyDescent="0.2">
      <c r="A1101" s="1356"/>
      <c r="B1101" s="1357"/>
      <c r="C1101" s="1356"/>
      <c r="D1101" s="1358"/>
      <c r="E1101" s="1358"/>
      <c r="F1101" s="1356"/>
      <c r="G1101" s="1356"/>
      <c r="H1101" s="1356"/>
      <c r="I1101" s="1360"/>
      <c r="J1101" s="1360"/>
      <c r="K1101" s="1361"/>
      <c r="L1101" s="1361"/>
      <c r="M1101" s="1358"/>
      <c r="N1101" s="1358"/>
      <c r="O1101" s="1358"/>
      <c r="P1101" s="1358"/>
      <c r="Q1101" s="1356"/>
      <c r="R1101" s="1356"/>
      <c r="U1101" s="1358"/>
      <c r="V1101" s="1356"/>
      <c r="W1101" s="1356"/>
      <c r="X1101" s="1356"/>
      <c r="Y1101" s="1356"/>
      <c r="Z1101" s="1356"/>
      <c r="AA1101" s="1356"/>
      <c r="AB1101" s="1356"/>
      <c r="AC1101" s="13"/>
      <c r="AD1101" s="1356"/>
      <c r="AE1101" s="1356"/>
      <c r="AF1101" s="1356"/>
    </row>
    <row r="1102" spans="1:32" x14ac:dyDescent="0.2">
      <c r="A1102" s="1356"/>
      <c r="B1102" s="1357"/>
      <c r="C1102" s="1356"/>
      <c r="D1102" s="1358"/>
      <c r="E1102" s="1358"/>
      <c r="F1102" s="1356"/>
      <c r="G1102" s="1356"/>
      <c r="H1102" s="1356"/>
      <c r="I1102" s="1360"/>
      <c r="J1102" s="1360"/>
      <c r="K1102" s="1361"/>
      <c r="L1102" s="1361"/>
      <c r="M1102" s="1358"/>
      <c r="N1102" s="1358"/>
      <c r="O1102" s="1358"/>
      <c r="P1102" s="1358"/>
      <c r="Q1102" s="1356"/>
      <c r="R1102" s="1356"/>
      <c r="U1102" s="1358"/>
      <c r="V1102" s="1356"/>
      <c r="W1102" s="1356"/>
      <c r="X1102" s="1356"/>
      <c r="Y1102" s="1356"/>
      <c r="Z1102" s="1356"/>
      <c r="AA1102" s="1356"/>
      <c r="AB1102" s="1356"/>
      <c r="AC1102" s="13"/>
      <c r="AD1102" s="1356"/>
      <c r="AE1102" s="1356"/>
      <c r="AF1102" s="1356"/>
    </row>
    <row r="1103" spans="1:32" x14ac:dyDescent="0.2">
      <c r="A1103" s="1356"/>
      <c r="B1103" s="1357"/>
      <c r="C1103" s="1356"/>
      <c r="D1103" s="1358"/>
      <c r="E1103" s="1358"/>
      <c r="F1103" s="1356"/>
      <c r="G1103" s="1356"/>
      <c r="H1103" s="1356"/>
      <c r="I1103" s="1360"/>
      <c r="J1103" s="1360"/>
      <c r="K1103" s="1361"/>
      <c r="L1103" s="1361"/>
      <c r="M1103" s="1358"/>
      <c r="N1103" s="1358"/>
      <c r="O1103" s="1358"/>
      <c r="P1103" s="1358"/>
      <c r="Q1103" s="1356"/>
      <c r="R1103" s="1356"/>
      <c r="U1103" s="1358"/>
      <c r="V1103" s="1356"/>
      <c r="W1103" s="1356"/>
      <c r="X1103" s="1356"/>
      <c r="Y1103" s="1356"/>
      <c r="Z1103" s="1356"/>
      <c r="AA1103" s="1356"/>
      <c r="AB1103" s="1356"/>
      <c r="AC1103" s="13"/>
      <c r="AD1103" s="1356"/>
      <c r="AE1103" s="1356"/>
      <c r="AF1103" s="1356"/>
    </row>
    <row r="1104" spans="1:32" x14ac:dyDescent="0.2">
      <c r="A1104" s="1356"/>
      <c r="B1104" s="1357"/>
      <c r="C1104" s="1356"/>
      <c r="D1104" s="1358"/>
      <c r="E1104" s="1358"/>
      <c r="F1104" s="1356"/>
      <c r="G1104" s="1356"/>
      <c r="H1104" s="1356"/>
      <c r="I1104" s="1360"/>
      <c r="J1104" s="1360"/>
      <c r="K1104" s="1361"/>
      <c r="L1104" s="1361"/>
      <c r="M1104" s="1358"/>
      <c r="N1104" s="1358"/>
      <c r="O1104" s="1358"/>
      <c r="P1104" s="1358"/>
      <c r="Q1104" s="1356"/>
      <c r="R1104" s="1356"/>
      <c r="U1104" s="1358"/>
      <c r="V1104" s="1356"/>
      <c r="W1104" s="1356"/>
      <c r="X1104" s="1356"/>
      <c r="Y1104" s="1356"/>
      <c r="Z1104" s="1356"/>
      <c r="AA1104" s="1356"/>
      <c r="AB1104" s="1356"/>
      <c r="AC1104" s="13"/>
      <c r="AD1104" s="1356"/>
      <c r="AE1104" s="1356"/>
      <c r="AF1104" s="1356"/>
    </row>
    <row r="1105" spans="1:32" x14ac:dyDescent="0.2">
      <c r="A1105" s="1356"/>
      <c r="B1105" s="1357"/>
      <c r="C1105" s="1356"/>
      <c r="D1105" s="1358"/>
      <c r="E1105" s="1358"/>
      <c r="F1105" s="1356"/>
      <c r="G1105" s="1356"/>
      <c r="H1105" s="1356"/>
      <c r="I1105" s="1360"/>
      <c r="J1105" s="1360"/>
      <c r="K1105" s="1361"/>
      <c r="L1105" s="1361"/>
      <c r="M1105" s="1358"/>
      <c r="N1105" s="1358"/>
      <c r="O1105" s="1358"/>
      <c r="P1105" s="1358"/>
      <c r="Q1105" s="1356"/>
      <c r="R1105" s="1356"/>
      <c r="U1105" s="1358"/>
      <c r="V1105" s="1356"/>
      <c r="W1105" s="1356"/>
      <c r="X1105" s="1356"/>
      <c r="Y1105" s="1356"/>
      <c r="Z1105" s="1356"/>
      <c r="AA1105" s="1356"/>
      <c r="AB1105" s="1356"/>
      <c r="AC1105" s="13"/>
      <c r="AD1105" s="1356"/>
      <c r="AE1105" s="1356"/>
      <c r="AF1105" s="1356"/>
    </row>
    <row r="1106" spans="1:32" x14ac:dyDescent="0.2">
      <c r="A1106" s="1356"/>
      <c r="B1106" s="1357"/>
      <c r="C1106" s="1356"/>
      <c r="D1106" s="1358"/>
      <c r="E1106" s="1358"/>
      <c r="F1106" s="1356"/>
      <c r="G1106" s="1356"/>
      <c r="H1106" s="1356"/>
      <c r="I1106" s="1360"/>
      <c r="J1106" s="1360"/>
      <c r="K1106" s="1361"/>
      <c r="L1106" s="1361"/>
      <c r="M1106" s="1358"/>
      <c r="N1106" s="1358"/>
      <c r="O1106" s="1358"/>
      <c r="P1106" s="1358"/>
      <c r="Q1106" s="1356"/>
      <c r="R1106" s="1356"/>
      <c r="U1106" s="1358"/>
      <c r="V1106" s="1356"/>
      <c r="W1106" s="1356"/>
      <c r="X1106" s="1356"/>
      <c r="Y1106" s="1356"/>
      <c r="Z1106" s="1356"/>
      <c r="AA1106" s="1356"/>
      <c r="AB1106" s="1356"/>
      <c r="AC1106" s="13"/>
      <c r="AD1106" s="1356"/>
      <c r="AE1106" s="1356"/>
      <c r="AF1106" s="1356"/>
    </row>
    <row r="1107" spans="1:32" x14ac:dyDescent="0.2">
      <c r="A1107" s="1356"/>
      <c r="B1107" s="1357"/>
      <c r="C1107" s="1356"/>
      <c r="D1107" s="1358"/>
      <c r="E1107" s="1358"/>
      <c r="F1107" s="1356"/>
      <c r="G1107" s="1356"/>
      <c r="H1107" s="1356"/>
      <c r="I1107" s="1360"/>
      <c r="J1107" s="1360"/>
      <c r="K1107" s="1361"/>
      <c r="L1107" s="1361"/>
      <c r="M1107" s="1358"/>
      <c r="N1107" s="1358"/>
      <c r="O1107" s="1358"/>
      <c r="P1107" s="1358"/>
      <c r="Q1107" s="1356"/>
      <c r="R1107" s="1356"/>
      <c r="U1107" s="1358"/>
      <c r="V1107" s="1356"/>
      <c r="W1107" s="1356"/>
      <c r="X1107" s="1356"/>
      <c r="Y1107" s="1356"/>
      <c r="Z1107" s="1356"/>
      <c r="AA1107" s="1356"/>
      <c r="AB1107" s="1356"/>
      <c r="AC1107" s="13"/>
      <c r="AD1107" s="1356"/>
      <c r="AE1107" s="1356"/>
      <c r="AF1107" s="1356"/>
    </row>
    <row r="1108" spans="1:32" x14ac:dyDescent="0.2">
      <c r="A1108" s="1356"/>
      <c r="B1108" s="1357"/>
      <c r="C1108" s="1356"/>
      <c r="D1108" s="1358"/>
      <c r="E1108" s="1358"/>
      <c r="F1108" s="1356"/>
      <c r="G1108" s="1356"/>
      <c r="H1108" s="1356"/>
      <c r="I1108" s="1360"/>
      <c r="J1108" s="1360"/>
      <c r="K1108" s="1361"/>
      <c r="L1108" s="1361"/>
      <c r="M1108" s="1358"/>
      <c r="N1108" s="1358"/>
      <c r="O1108" s="1358"/>
      <c r="P1108" s="1358"/>
      <c r="Q1108" s="1356"/>
      <c r="R1108" s="1356"/>
      <c r="U1108" s="1358"/>
      <c r="V1108" s="1356"/>
      <c r="W1108" s="1356"/>
      <c r="X1108" s="1356"/>
      <c r="Y1108" s="1356"/>
      <c r="Z1108" s="1356"/>
      <c r="AA1108" s="1356"/>
      <c r="AB1108" s="1356"/>
      <c r="AC1108" s="13"/>
      <c r="AD1108" s="1356"/>
      <c r="AE1108" s="1356"/>
      <c r="AF1108" s="1356"/>
    </row>
    <row r="1109" spans="1:32" x14ac:dyDescent="0.2">
      <c r="A1109" s="1356"/>
      <c r="B1109" s="1357"/>
      <c r="C1109" s="1356"/>
      <c r="D1109" s="1358"/>
      <c r="E1109" s="1358"/>
      <c r="F1109" s="1356"/>
      <c r="G1109" s="1356"/>
      <c r="H1109" s="1356"/>
      <c r="I1109" s="1360"/>
      <c r="J1109" s="1360"/>
      <c r="K1109" s="1361"/>
      <c r="L1109" s="1361"/>
      <c r="M1109" s="1358"/>
      <c r="N1109" s="1358"/>
      <c r="O1109" s="1358"/>
      <c r="P1109" s="1358"/>
      <c r="Q1109" s="1356"/>
      <c r="R1109" s="1356"/>
      <c r="U1109" s="1358"/>
      <c r="V1109" s="1356"/>
      <c r="W1109" s="1356"/>
      <c r="X1109" s="1356"/>
      <c r="Y1109" s="1356"/>
      <c r="Z1109" s="1356"/>
      <c r="AA1109" s="1356"/>
      <c r="AB1109" s="1356"/>
      <c r="AC1109" s="13"/>
      <c r="AD1109" s="1356"/>
      <c r="AE1109" s="1356"/>
      <c r="AF1109" s="1356"/>
    </row>
    <row r="1110" spans="1:32" x14ac:dyDescent="0.2">
      <c r="A1110" s="1356"/>
      <c r="B1110" s="1357"/>
      <c r="C1110" s="1356"/>
      <c r="D1110" s="1358"/>
      <c r="E1110" s="1358"/>
      <c r="F1110" s="1356"/>
      <c r="G1110" s="1356"/>
      <c r="H1110" s="1356"/>
      <c r="I1110" s="1360"/>
      <c r="J1110" s="1360"/>
      <c r="K1110" s="1361"/>
      <c r="L1110" s="1361"/>
      <c r="M1110" s="1358"/>
      <c r="N1110" s="1358"/>
      <c r="O1110" s="1358"/>
      <c r="P1110" s="1358"/>
      <c r="Q1110" s="1356"/>
      <c r="R1110" s="1356"/>
      <c r="U1110" s="1358"/>
      <c r="V1110" s="1356"/>
      <c r="W1110" s="1356"/>
      <c r="X1110" s="1356"/>
      <c r="Y1110" s="1356"/>
      <c r="Z1110" s="1356"/>
      <c r="AA1110" s="1356"/>
      <c r="AB1110" s="1356"/>
      <c r="AC1110" s="13"/>
      <c r="AD1110" s="1356"/>
      <c r="AE1110" s="1356"/>
      <c r="AF1110" s="1356"/>
    </row>
    <row r="1111" spans="1:32" x14ac:dyDescent="0.2">
      <c r="A1111" s="1356"/>
      <c r="B1111" s="1357"/>
      <c r="C1111" s="1356"/>
      <c r="D1111" s="1358"/>
      <c r="E1111" s="1358"/>
      <c r="F1111" s="1356"/>
      <c r="G1111" s="1356"/>
      <c r="H1111" s="1356"/>
      <c r="I1111" s="1360"/>
      <c r="J1111" s="1360"/>
      <c r="K1111" s="1361"/>
      <c r="L1111" s="1361"/>
      <c r="M1111" s="1358"/>
      <c r="N1111" s="1358"/>
      <c r="O1111" s="1358"/>
      <c r="P1111" s="1358"/>
      <c r="Q1111" s="1356"/>
      <c r="R1111" s="1356"/>
      <c r="U1111" s="1358"/>
      <c r="V1111" s="1356"/>
      <c r="W1111" s="1356"/>
      <c r="X1111" s="1356"/>
      <c r="Y1111" s="1356"/>
      <c r="Z1111" s="1356"/>
      <c r="AA1111" s="1356"/>
      <c r="AB1111" s="1356"/>
      <c r="AC1111" s="13"/>
      <c r="AD1111" s="1356"/>
      <c r="AE1111" s="1356"/>
      <c r="AF1111" s="1356"/>
    </row>
    <row r="1112" spans="1:32" x14ac:dyDescent="0.2">
      <c r="A1112" s="1356"/>
      <c r="B1112" s="1357"/>
      <c r="C1112" s="1356"/>
      <c r="D1112" s="1358"/>
      <c r="E1112" s="1358"/>
      <c r="F1112" s="1356"/>
      <c r="G1112" s="1356"/>
      <c r="H1112" s="1356"/>
      <c r="I1112" s="1360"/>
      <c r="J1112" s="1360"/>
      <c r="K1112" s="1361"/>
      <c r="L1112" s="1361"/>
      <c r="M1112" s="1358"/>
      <c r="N1112" s="1358"/>
      <c r="O1112" s="1358"/>
      <c r="P1112" s="1358"/>
      <c r="Q1112" s="1356"/>
      <c r="R1112" s="1356"/>
      <c r="U1112" s="1358"/>
      <c r="V1112" s="1356"/>
      <c r="W1112" s="1356"/>
      <c r="X1112" s="1356"/>
      <c r="Y1112" s="1356"/>
      <c r="Z1112" s="1356"/>
      <c r="AA1112" s="1356"/>
      <c r="AB1112" s="1356"/>
      <c r="AC1112" s="13"/>
      <c r="AD1112" s="1356"/>
      <c r="AE1112" s="1356"/>
      <c r="AF1112" s="1356"/>
    </row>
    <row r="1113" spans="1:32" x14ac:dyDescent="0.2">
      <c r="A1113" s="1356"/>
      <c r="B1113" s="1357"/>
      <c r="C1113" s="1356"/>
      <c r="D1113" s="1358"/>
      <c r="E1113" s="1358"/>
      <c r="F1113" s="1356"/>
      <c r="G1113" s="1356"/>
      <c r="H1113" s="1356"/>
      <c r="I1113" s="1360"/>
      <c r="J1113" s="1360"/>
      <c r="K1113" s="1361"/>
      <c r="L1113" s="1361"/>
      <c r="M1113" s="1358"/>
      <c r="N1113" s="1358"/>
      <c r="O1113" s="1358"/>
      <c r="P1113" s="1358"/>
      <c r="Q1113" s="1356"/>
      <c r="R1113" s="1356"/>
      <c r="U1113" s="1358"/>
      <c r="V1113" s="1356"/>
      <c r="W1113" s="1356"/>
      <c r="X1113" s="1356"/>
      <c r="Y1113" s="1356"/>
      <c r="Z1113" s="1356"/>
      <c r="AA1113" s="1356"/>
      <c r="AB1113" s="1356"/>
      <c r="AC1113" s="13"/>
      <c r="AD1113" s="1356"/>
      <c r="AE1113" s="1356"/>
      <c r="AF1113" s="1356"/>
    </row>
    <row r="1114" spans="1:32" x14ac:dyDescent="0.2">
      <c r="A1114" s="1356"/>
      <c r="B1114" s="1357"/>
      <c r="C1114" s="1356"/>
      <c r="D1114" s="1358"/>
      <c r="E1114" s="1358"/>
      <c r="F1114" s="1356"/>
      <c r="G1114" s="1356"/>
      <c r="H1114" s="1356"/>
      <c r="I1114" s="1360"/>
      <c r="J1114" s="1360"/>
      <c r="K1114" s="1361"/>
      <c r="L1114" s="1361"/>
      <c r="M1114" s="1358"/>
      <c r="N1114" s="1358"/>
      <c r="O1114" s="1358"/>
      <c r="P1114" s="1358"/>
      <c r="Q1114" s="1356"/>
      <c r="R1114" s="1356"/>
      <c r="U1114" s="1358"/>
      <c r="V1114" s="1356"/>
      <c r="W1114" s="1356"/>
      <c r="X1114" s="1356"/>
      <c r="Y1114" s="1356"/>
      <c r="Z1114" s="1356"/>
      <c r="AA1114" s="1356"/>
      <c r="AB1114" s="1356"/>
      <c r="AC1114" s="13"/>
      <c r="AD1114" s="1356"/>
      <c r="AE1114" s="1356"/>
      <c r="AF1114" s="1356"/>
    </row>
    <row r="1115" spans="1:32" x14ac:dyDescent="0.2">
      <c r="A1115" s="1356"/>
      <c r="B1115" s="1357"/>
      <c r="C1115" s="1356"/>
      <c r="D1115" s="1358"/>
      <c r="E1115" s="1358"/>
      <c r="F1115" s="1356"/>
      <c r="G1115" s="1356"/>
      <c r="H1115" s="1356"/>
      <c r="I1115" s="1360"/>
      <c r="J1115" s="1360"/>
      <c r="K1115" s="1361"/>
      <c r="L1115" s="1361"/>
      <c r="M1115" s="1358"/>
      <c r="N1115" s="1358"/>
      <c r="O1115" s="1358"/>
      <c r="P1115" s="1358"/>
      <c r="Q1115" s="1356"/>
      <c r="R1115" s="1356"/>
      <c r="U1115" s="1358"/>
      <c r="V1115" s="1356"/>
      <c r="W1115" s="1356"/>
      <c r="X1115" s="1356"/>
      <c r="Y1115" s="1356"/>
      <c r="Z1115" s="1356"/>
      <c r="AA1115" s="1356"/>
      <c r="AB1115" s="1356"/>
      <c r="AC1115" s="13"/>
      <c r="AD1115" s="1356"/>
      <c r="AE1115" s="1356"/>
      <c r="AF1115" s="1356"/>
    </row>
    <row r="1116" spans="1:32" x14ac:dyDescent="0.2">
      <c r="A1116" s="1356"/>
      <c r="B1116" s="1357"/>
      <c r="C1116" s="1356"/>
      <c r="D1116" s="1358"/>
      <c r="E1116" s="1358"/>
      <c r="F1116" s="1356"/>
      <c r="G1116" s="1356"/>
      <c r="H1116" s="1356"/>
      <c r="I1116" s="1360"/>
      <c r="J1116" s="1360"/>
      <c r="K1116" s="1361"/>
      <c r="L1116" s="1361"/>
      <c r="M1116" s="1358"/>
      <c r="N1116" s="1358"/>
      <c r="O1116" s="1358"/>
      <c r="P1116" s="1358"/>
      <c r="Q1116" s="1356"/>
      <c r="R1116" s="1356"/>
      <c r="U1116" s="1358"/>
      <c r="V1116" s="1356"/>
      <c r="W1116" s="1356"/>
      <c r="X1116" s="1356"/>
      <c r="Y1116" s="1356"/>
      <c r="Z1116" s="1356"/>
      <c r="AA1116" s="1356"/>
      <c r="AB1116" s="1356"/>
      <c r="AC1116" s="13"/>
      <c r="AD1116" s="1356"/>
      <c r="AE1116" s="1356"/>
      <c r="AF1116" s="1356"/>
    </row>
    <row r="1117" spans="1:32" x14ac:dyDescent="0.2">
      <c r="A1117" s="1356"/>
      <c r="B1117" s="1357"/>
      <c r="C1117" s="1356"/>
      <c r="D1117" s="1358"/>
      <c r="E1117" s="1358"/>
      <c r="F1117" s="1356"/>
      <c r="G1117" s="1356"/>
      <c r="H1117" s="1356"/>
      <c r="I1117" s="1360"/>
      <c r="J1117" s="1360"/>
      <c r="K1117" s="1361"/>
      <c r="L1117" s="1361"/>
      <c r="M1117" s="1358"/>
      <c r="N1117" s="1358"/>
      <c r="O1117" s="1358"/>
      <c r="P1117" s="1358"/>
      <c r="Q1117" s="1356"/>
      <c r="R1117" s="1356"/>
      <c r="U1117" s="1358"/>
      <c r="V1117" s="1356"/>
      <c r="W1117" s="1356"/>
      <c r="X1117" s="1356"/>
      <c r="Y1117" s="1356"/>
      <c r="Z1117" s="1356"/>
      <c r="AA1117" s="1356"/>
      <c r="AB1117" s="1356"/>
      <c r="AC1117" s="13"/>
      <c r="AD1117" s="1356"/>
      <c r="AE1117" s="1356"/>
      <c r="AF1117" s="1356"/>
    </row>
    <row r="1118" spans="1:32" x14ac:dyDescent="0.2">
      <c r="A1118" s="1356"/>
      <c r="B1118" s="1357"/>
      <c r="C1118" s="1356"/>
      <c r="D1118" s="1358"/>
      <c r="E1118" s="1358"/>
      <c r="F1118" s="1356"/>
      <c r="G1118" s="1356"/>
      <c r="H1118" s="1356"/>
      <c r="I1118" s="1360"/>
      <c r="J1118" s="1360"/>
      <c r="K1118" s="1361"/>
      <c r="L1118" s="1361"/>
      <c r="M1118" s="1358"/>
      <c r="N1118" s="1358"/>
      <c r="O1118" s="1358"/>
      <c r="P1118" s="1358"/>
      <c r="Q1118" s="1356"/>
      <c r="R1118" s="1356"/>
      <c r="U1118" s="1358"/>
      <c r="V1118" s="1356"/>
      <c r="W1118" s="1356"/>
      <c r="X1118" s="1356"/>
      <c r="Y1118" s="1356"/>
      <c r="Z1118" s="1356"/>
      <c r="AA1118" s="1356"/>
      <c r="AB1118" s="1356"/>
      <c r="AC1118" s="13"/>
      <c r="AD1118" s="1356"/>
      <c r="AE1118" s="1356"/>
      <c r="AF1118" s="1356"/>
    </row>
    <row r="1119" spans="1:32" x14ac:dyDescent="0.2">
      <c r="A1119" s="1356"/>
      <c r="B1119" s="1357"/>
      <c r="C1119" s="1356"/>
      <c r="D1119" s="1358"/>
      <c r="E1119" s="1358"/>
      <c r="F1119" s="1356"/>
      <c r="G1119" s="1356"/>
      <c r="H1119" s="1356"/>
      <c r="I1119" s="1360"/>
      <c r="J1119" s="1360"/>
      <c r="K1119" s="1361"/>
      <c r="L1119" s="1361"/>
      <c r="M1119" s="1358"/>
      <c r="N1119" s="1358"/>
      <c r="O1119" s="1358"/>
      <c r="P1119" s="1358"/>
      <c r="Q1119" s="1356"/>
      <c r="R1119" s="1356"/>
      <c r="U1119" s="1358"/>
      <c r="V1119" s="1356"/>
      <c r="W1119" s="1356"/>
      <c r="X1119" s="1356"/>
      <c r="Y1119" s="1356"/>
      <c r="Z1119" s="1356"/>
      <c r="AA1119" s="1356"/>
      <c r="AB1119" s="1356"/>
      <c r="AC1119" s="13"/>
      <c r="AD1119" s="1356"/>
      <c r="AE1119" s="1356"/>
      <c r="AF1119" s="1356"/>
    </row>
    <row r="1120" spans="1:32" x14ac:dyDescent="0.2">
      <c r="A1120" s="1356"/>
      <c r="B1120" s="1357"/>
      <c r="C1120" s="1356"/>
      <c r="D1120" s="1358"/>
      <c r="E1120" s="1358"/>
      <c r="F1120" s="1356"/>
      <c r="G1120" s="1356"/>
      <c r="H1120" s="1356"/>
      <c r="I1120" s="1360"/>
      <c r="J1120" s="1360"/>
      <c r="K1120" s="1361"/>
      <c r="L1120" s="1361"/>
      <c r="M1120" s="1358"/>
      <c r="N1120" s="1358"/>
      <c r="O1120" s="1358"/>
      <c r="P1120" s="1358"/>
      <c r="Q1120" s="1356"/>
      <c r="R1120" s="1356"/>
      <c r="U1120" s="1358"/>
      <c r="V1120" s="1356"/>
      <c r="W1120" s="1356"/>
      <c r="X1120" s="1356"/>
      <c r="Y1120" s="1356"/>
      <c r="Z1120" s="1356"/>
      <c r="AA1120" s="1356"/>
      <c r="AB1120" s="1356"/>
      <c r="AC1120" s="13"/>
      <c r="AD1120" s="1356"/>
      <c r="AE1120" s="1356"/>
      <c r="AF1120" s="1356"/>
    </row>
    <row r="1121" spans="1:32" x14ac:dyDescent="0.2">
      <c r="A1121" s="1356"/>
      <c r="B1121" s="1357"/>
      <c r="C1121" s="1356"/>
      <c r="D1121" s="1358"/>
      <c r="E1121" s="1358"/>
      <c r="F1121" s="1356"/>
      <c r="G1121" s="1356"/>
      <c r="H1121" s="1356"/>
      <c r="I1121" s="1360"/>
      <c r="J1121" s="1360"/>
      <c r="K1121" s="1361"/>
      <c r="L1121" s="1361"/>
      <c r="M1121" s="1358"/>
      <c r="N1121" s="1358"/>
      <c r="O1121" s="1358"/>
      <c r="P1121" s="1358"/>
      <c r="Q1121" s="1356"/>
      <c r="R1121" s="1356"/>
      <c r="U1121" s="1358"/>
      <c r="V1121" s="1356"/>
      <c r="W1121" s="1356"/>
      <c r="X1121" s="1356"/>
      <c r="Y1121" s="1356"/>
      <c r="Z1121" s="1356"/>
      <c r="AA1121" s="1356"/>
      <c r="AB1121" s="1356"/>
      <c r="AC1121" s="13"/>
      <c r="AD1121" s="1356"/>
      <c r="AE1121" s="1356"/>
      <c r="AF1121" s="1356"/>
    </row>
    <row r="1122" spans="1:32" x14ac:dyDescent="0.2">
      <c r="A1122" s="1356"/>
      <c r="B1122" s="1357"/>
      <c r="C1122" s="1356"/>
      <c r="D1122" s="1358"/>
      <c r="E1122" s="1358"/>
      <c r="F1122" s="1356"/>
      <c r="G1122" s="1356"/>
      <c r="H1122" s="1356"/>
      <c r="I1122" s="1360"/>
      <c r="J1122" s="1360"/>
      <c r="K1122" s="1361"/>
      <c r="L1122" s="1361"/>
      <c r="M1122" s="1358"/>
      <c r="N1122" s="1358"/>
      <c r="O1122" s="1358"/>
      <c r="P1122" s="1358"/>
      <c r="Q1122" s="1356"/>
      <c r="R1122" s="1356"/>
      <c r="U1122" s="1358"/>
      <c r="V1122" s="1356"/>
      <c r="W1122" s="1356"/>
      <c r="X1122" s="1356"/>
      <c r="Y1122" s="1356"/>
      <c r="Z1122" s="1356"/>
      <c r="AA1122" s="1356"/>
      <c r="AB1122" s="1356"/>
      <c r="AC1122" s="13"/>
      <c r="AD1122" s="1356"/>
      <c r="AE1122" s="1356"/>
      <c r="AF1122" s="1356"/>
    </row>
    <row r="1123" spans="1:32" x14ac:dyDescent="0.2">
      <c r="A1123" s="1356"/>
      <c r="B1123" s="1357"/>
      <c r="C1123" s="1356"/>
      <c r="D1123" s="1358"/>
      <c r="E1123" s="1358"/>
      <c r="F1123" s="1356"/>
      <c r="G1123" s="1356"/>
      <c r="H1123" s="1356"/>
      <c r="I1123" s="1360"/>
      <c r="J1123" s="1360"/>
      <c r="K1123" s="1361"/>
      <c r="L1123" s="1361"/>
      <c r="M1123" s="1358"/>
      <c r="N1123" s="1358"/>
      <c r="O1123" s="1358"/>
      <c r="P1123" s="1358"/>
      <c r="Q1123" s="1356"/>
      <c r="R1123" s="1356"/>
      <c r="U1123" s="1358"/>
      <c r="V1123" s="1356"/>
      <c r="W1123" s="1356"/>
      <c r="X1123" s="1356"/>
      <c r="Y1123" s="1356"/>
      <c r="Z1123" s="1356"/>
      <c r="AA1123" s="1356"/>
      <c r="AB1123" s="1356"/>
      <c r="AC1123" s="13"/>
      <c r="AD1123" s="1356"/>
      <c r="AE1123" s="1356"/>
      <c r="AF1123" s="1356"/>
    </row>
    <row r="1124" spans="1:32" x14ac:dyDescent="0.2">
      <c r="A1124" s="1356"/>
      <c r="B1124" s="1357"/>
      <c r="C1124" s="1356"/>
      <c r="D1124" s="1358"/>
      <c r="E1124" s="1358"/>
      <c r="F1124" s="1356"/>
      <c r="G1124" s="1356"/>
      <c r="H1124" s="1356"/>
      <c r="I1124" s="1360"/>
      <c r="J1124" s="1360"/>
      <c r="K1124" s="1361"/>
      <c r="L1124" s="1361"/>
      <c r="M1124" s="1358"/>
      <c r="N1124" s="1358"/>
      <c r="O1124" s="1358"/>
      <c r="P1124" s="1358"/>
      <c r="Q1124" s="1356"/>
      <c r="R1124" s="1356"/>
      <c r="U1124" s="1358"/>
      <c r="V1124" s="1356"/>
      <c r="W1124" s="1356"/>
      <c r="X1124" s="1356"/>
      <c r="Y1124" s="1356"/>
      <c r="Z1124" s="1356"/>
      <c r="AA1124" s="1356"/>
      <c r="AB1124" s="1356"/>
      <c r="AC1124" s="13"/>
      <c r="AD1124" s="1356"/>
      <c r="AE1124" s="1356"/>
      <c r="AF1124" s="1356"/>
    </row>
    <row r="1125" spans="1:32" x14ac:dyDescent="0.2">
      <c r="A1125" s="1356"/>
      <c r="B1125" s="1357"/>
      <c r="C1125" s="1356"/>
      <c r="D1125" s="1358"/>
      <c r="E1125" s="1358"/>
      <c r="F1125" s="1356"/>
      <c r="G1125" s="1356"/>
      <c r="H1125" s="1356"/>
      <c r="I1125" s="1360"/>
      <c r="J1125" s="1360"/>
      <c r="K1125" s="1361"/>
      <c r="L1125" s="1361"/>
      <c r="M1125" s="1358"/>
      <c r="N1125" s="1358"/>
      <c r="O1125" s="1358"/>
      <c r="P1125" s="1358"/>
      <c r="Q1125" s="1356"/>
      <c r="R1125" s="1356"/>
      <c r="U1125" s="1358"/>
      <c r="V1125" s="1356"/>
      <c r="W1125" s="1356"/>
      <c r="X1125" s="1356"/>
      <c r="Y1125" s="1356"/>
      <c r="Z1125" s="1356"/>
      <c r="AA1125" s="1356"/>
      <c r="AB1125" s="1356"/>
      <c r="AC1125" s="13"/>
      <c r="AD1125" s="1356"/>
      <c r="AE1125" s="1356"/>
      <c r="AF1125" s="1356"/>
    </row>
    <row r="1126" spans="1:32" x14ac:dyDescent="0.2">
      <c r="A1126" s="1356"/>
      <c r="B1126" s="1357"/>
      <c r="C1126" s="1356"/>
      <c r="D1126" s="1358"/>
      <c r="E1126" s="1358"/>
      <c r="F1126" s="1356"/>
      <c r="G1126" s="1356"/>
      <c r="H1126" s="1356"/>
      <c r="I1126" s="1360"/>
      <c r="J1126" s="1360"/>
      <c r="K1126" s="1361"/>
      <c r="L1126" s="1361"/>
      <c r="M1126" s="1358"/>
      <c r="N1126" s="1358"/>
      <c r="O1126" s="1358"/>
      <c r="P1126" s="1358"/>
      <c r="Q1126" s="1356"/>
      <c r="R1126" s="1356"/>
      <c r="U1126" s="1358"/>
      <c r="V1126" s="1356"/>
      <c r="W1126" s="1356"/>
      <c r="X1126" s="1356"/>
      <c r="Y1126" s="1356"/>
      <c r="Z1126" s="1356"/>
      <c r="AA1126" s="1356"/>
      <c r="AB1126" s="1356"/>
      <c r="AC1126" s="13"/>
      <c r="AD1126" s="1356"/>
      <c r="AE1126" s="1356"/>
      <c r="AF1126" s="1356"/>
    </row>
    <row r="1127" spans="1:32" x14ac:dyDescent="0.2">
      <c r="A1127" s="1356"/>
      <c r="B1127" s="1357"/>
      <c r="C1127" s="1356"/>
      <c r="D1127" s="1358"/>
      <c r="E1127" s="1358"/>
      <c r="F1127" s="1356"/>
      <c r="G1127" s="1356"/>
      <c r="H1127" s="1356"/>
      <c r="I1127" s="1360"/>
      <c r="J1127" s="1360"/>
      <c r="K1127" s="1361"/>
      <c r="L1127" s="1361"/>
      <c r="M1127" s="1358"/>
      <c r="N1127" s="1358"/>
      <c r="O1127" s="1358"/>
      <c r="P1127" s="1358"/>
      <c r="Q1127" s="1356"/>
      <c r="R1127" s="1356"/>
      <c r="U1127" s="1358"/>
      <c r="V1127" s="1356"/>
      <c r="W1127" s="1356"/>
      <c r="X1127" s="1356"/>
      <c r="Y1127" s="1356"/>
      <c r="Z1127" s="1356"/>
      <c r="AA1127" s="1356"/>
      <c r="AB1127" s="1356"/>
      <c r="AC1127" s="13"/>
      <c r="AD1127" s="1356"/>
      <c r="AE1127" s="1356"/>
      <c r="AF1127" s="1356"/>
    </row>
    <row r="1128" spans="1:32" x14ac:dyDescent="0.2">
      <c r="A1128" s="1356"/>
      <c r="B1128" s="1357"/>
      <c r="C1128" s="1356"/>
      <c r="D1128" s="1358"/>
      <c r="E1128" s="1358"/>
      <c r="F1128" s="1356"/>
      <c r="G1128" s="1356"/>
      <c r="H1128" s="1356"/>
      <c r="I1128" s="1360"/>
      <c r="J1128" s="1360"/>
      <c r="K1128" s="1361"/>
      <c r="L1128" s="1361"/>
      <c r="M1128" s="1358"/>
      <c r="N1128" s="1358"/>
      <c r="O1128" s="1358"/>
      <c r="P1128" s="1358"/>
      <c r="Q1128" s="1356"/>
      <c r="R1128" s="1356"/>
      <c r="U1128" s="1358"/>
      <c r="V1128" s="1356"/>
      <c r="W1128" s="1356"/>
      <c r="X1128" s="1356"/>
      <c r="Y1128" s="1356"/>
      <c r="Z1128" s="1356"/>
      <c r="AA1128" s="1356"/>
      <c r="AB1128" s="1356"/>
      <c r="AC1128" s="13"/>
      <c r="AD1128" s="1356"/>
      <c r="AE1128" s="1356"/>
      <c r="AF1128" s="1356"/>
    </row>
    <row r="1129" spans="1:32" x14ac:dyDescent="0.2">
      <c r="A1129" s="1356"/>
      <c r="B1129" s="1357"/>
      <c r="C1129" s="1356"/>
      <c r="D1129" s="1358"/>
      <c r="E1129" s="1358"/>
      <c r="F1129" s="1356"/>
      <c r="G1129" s="1356"/>
      <c r="H1129" s="1356"/>
      <c r="I1129" s="1360"/>
      <c r="J1129" s="1360"/>
      <c r="K1129" s="1361"/>
      <c r="L1129" s="1361"/>
      <c r="M1129" s="1358"/>
      <c r="N1129" s="1358"/>
      <c r="O1129" s="1358"/>
      <c r="P1129" s="1358"/>
      <c r="Q1129" s="1356"/>
      <c r="R1129" s="1356"/>
      <c r="U1129" s="1358"/>
      <c r="V1129" s="1356"/>
      <c r="W1129" s="1356"/>
      <c r="X1129" s="1356"/>
      <c r="Y1129" s="1356"/>
      <c r="Z1129" s="1356"/>
      <c r="AA1129" s="1356"/>
      <c r="AB1129" s="1356"/>
      <c r="AC1129" s="13"/>
      <c r="AD1129" s="1356"/>
      <c r="AE1129" s="1356"/>
      <c r="AF1129" s="1356"/>
    </row>
    <row r="1130" spans="1:32" x14ac:dyDescent="0.2">
      <c r="A1130" s="1356"/>
      <c r="B1130" s="1357"/>
      <c r="C1130" s="1356"/>
      <c r="D1130" s="1358"/>
      <c r="E1130" s="1358"/>
      <c r="F1130" s="1356"/>
      <c r="G1130" s="1356"/>
      <c r="H1130" s="1356"/>
      <c r="I1130" s="1360"/>
      <c r="J1130" s="1360"/>
      <c r="K1130" s="1361"/>
      <c r="L1130" s="1361"/>
      <c r="M1130" s="1358"/>
      <c r="N1130" s="1358"/>
      <c r="O1130" s="1358"/>
      <c r="P1130" s="1358"/>
      <c r="Q1130" s="1356"/>
      <c r="R1130" s="1356"/>
      <c r="U1130" s="1358"/>
      <c r="V1130" s="1356"/>
      <c r="W1130" s="1356"/>
      <c r="X1130" s="1356"/>
      <c r="Y1130" s="1356"/>
      <c r="Z1130" s="1356"/>
      <c r="AA1130" s="1356"/>
      <c r="AB1130" s="1356"/>
      <c r="AC1130" s="13"/>
      <c r="AD1130" s="1356"/>
      <c r="AE1130" s="1356"/>
      <c r="AF1130" s="1356"/>
    </row>
  </sheetData>
  <mergeCells count="26">
    <mergeCell ref="AN1:AN2"/>
    <mergeCell ref="AK1:AL1"/>
    <mergeCell ref="AC1:AC2"/>
    <mergeCell ref="AD1:AD2"/>
    <mergeCell ref="AE1:AF1"/>
    <mergeCell ref="AG1:AH1"/>
    <mergeCell ref="AI1:AJ1"/>
    <mergeCell ref="AM1:AM2"/>
    <mergeCell ref="W1:W2"/>
    <mergeCell ref="X1:X3"/>
    <mergeCell ref="Y1:Y2"/>
    <mergeCell ref="Z1:Z2"/>
    <mergeCell ref="AA1:AA2"/>
    <mergeCell ref="AB1:AB2"/>
    <mergeCell ref="I1:N1"/>
    <mergeCell ref="O1:P2"/>
    <mergeCell ref="Q1:R1"/>
    <mergeCell ref="S1:T1"/>
    <mergeCell ref="U1:U3"/>
    <mergeCell ref="V1:V3"/>
    <mergeCell ref="A1:A3"/>
    <mergeCell ref="B1:B3"/>
    <mergeCell ref="D1:D3"/>
    <mergeCell ref="E1:E3"/>
    <mergeCell ref="F1:F3"/>
    <mergeCell ref="G1:H1"/>
  </mergeCells>
  <pageMargins left="0.74803149606299213" right="0.55118110236220474" top="0.78740157480314965" bottom="0.78740157480314965" header="0.51181102362204722" footer="0.51181102362204722"/>
  <pageSetup paperSize="9" scale="70" orientation="landscape" r:id="rId1"/>
  <headerFooter alignWithMargins="0">
    <oddFooter>&amp;L&amp;Z&amp;F&amp;D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4224-873D-4407-A0D1-A9EF67133460}">
  <sheetPr codeName="Лист13"/>
  <dimension ref="A1:BF74"/>
  <sheetViews>
    <sheetView tabSelected="1" topLeftCell="AF6" zoomScale="70" zoomScaleNormal="70" workbookViewId="0">
      <selection activeCell="AS24" sqref="AS24"/>
    </sheetView>
  </sheetViews>
  <sheetFormatPr defaultColWidth="8.85546875" defaultRowHeight="50.1" customHeight="1" x14ac:dyDescent="0.2"/>
  <cols>
    <col min="1" max="1" width="18.7109375" style="113" customWidth="1"/>
    <col min="2" max="2" width="31.140625" style="212" customWidth="1"/>
    <col min="3" max="3" width="12.28515625" style="113" customWidth="1"/>
    <col min="4" max="4" width="12.85546875" style="113" customWidth="1"/>
    <col min="5" max="6" width="10.7109375" style="113" customWidth="1"/>
    <col min="7" max="7" width="10.7109375" style="201" customWidth="1"/>
    <col min="8" max="8" width="12" style="203" customWidth="1"/>
    <col min="9" max="9" width="9.7109375" style="203" customWidth="1"/>
    <col min="10" max="10" width="10.42578125" style="204" customWidth="1"/>
    <col min="11" max="12" width="6.28515625" style="201" customWidth="1"/>
    <col min="13" max="15" width="9.7109375" style="201" customWidth="1"/>
    <col min="16" max="17" width="9.7109375" style="113" customWidth="1"/>
    <col min="18" max="20" width="10.7109375" style="113" customWidth="1"/>
    <col min="21" max="21" width="14.85546875" style="113" customWidth="1"/>
    <col min="22" max="22" width="8.42578125" style="201" customWidth="1"/>
    <col min="23" max="23" width="20.42578125" style="113" customWidth="1"/>
    <col min="24" max="26" width="9.7109375" style="113" customWidth="1"/>
    <col min="27" max="27" width="15.28515625" style="113" customWidth="1"/>
    <col min="28" max="28" width="9.7109375" style="113" customWidth="1"/>
    <col min="29" max="30" width="10.7109375" style="113" customWidth="1"/>
    <col min="31" max="32" width="13.85546875" style="113" customWidth="1"/>
    <col min="33" max="34" width="10.7109375" style="113" customWidth="1"/>
    <col min="35" max="35" width="10.7109375" style="201" customWidth="1"/>
    <col min="36" max="36" width="12" style="1420" customWidth="1"/>
    <col min="37" max="37" width="9.7109375" style="1420" customWidth="1"/>
    <col min="38" max="38" width="10.42578125" style="1421" customWidth="1"/>
    <col min="39" max="40" width="6.28515625" style="1422" customWidth="1"/>
    <col min="41" max="43" width="9.7109375" style="1422" customWidth="1"/>
    <col min="44" max="45" width="9.7109375" style="1423" customWidth="1"/>
    <col min="46" max="48" width="10.7109375" style="113" customWidth="1"/>
    <col min="49" max="49" width="4.140625" style="113" customWidth="1"/>
    <col min="50" max="50" width="8.85546875" style="113"/>
    <col min="51" max="51" width="9" style="113" bestFit="1" customWidth="1"/>
    <col min="52" max="54" width="10.5703125" style="113" bestFit="1" customWidth="1"/>
    <col min="55" max="55" width="9" style="113" bestFit="1" customWidth="1"/>
    <col min="56" max="16384" width="8.85546875" style="113"/>
  </cols>
  <sheetData>
    <row r="1" spans="1:58" ht="28.5" customHeight="1" x14ac:dyDescent="0.2">
      <c r="V1" s="1284"/>
      <c r="W1" s="1284"/>
      <c r="X1" s="1284"/>
      <c r="Y1" s="1284"/>
      <c r="Z1" s="1284"/>
      <c r="AB1" s="2937" t="s">
        <v>460</v>
      </c>
      <c r="AC1" s="2937"/>
      <c r="AD1" s="2937"/>
      <c r="AE1" s="2937"/>
      <c r="AF1" s="2937"/>
      <c r="AG1" s="2937"/>
      <c r="AH1" s="2937"/>
      <c r="AI1" s="2937"/>
    </row>
    <row r="2" spans="1:58" ht="28.5" customHeight="1" x14ac:dyDescent="0.2">
      <c r="V2" s="1285"/>
      <c r="W2" s="1285"/>
      <c r="X2" s="1285"/>
      <c r="Y2" s="1285"/>
      <c r="Z2" s="1285"/>
      <c r="AB2" s="2937" t="s">
        <v>461</v>
      </c>
      <c r="AC2" s="2937"/>
      <c r="AD2" s="2937"/>
      <c r="AE2" s="2937"/>
      <c r="AF2" s="2937"/>
      <c r="AG2" s="2937"/>
      <c r="AH2" s="2937"/>
      <c r="AI2" s="2937"/>
    </row>
    <row r="3" spans="1:58" ht="28.5" customHeight="1" x14ac:dyDescent="0.2">
      <c r="V3" s="1285"/>
      <c r="W3" s="1285"/>
      <c r="X3" s="1285"/>
      <c r="Y3" s="1285"/>
      <c r="Z3" s="1285"/>
      <c r="AB3" s="2937" t="s">
        <v>462</v>
      </c>
      <c r="AC3" s="2937"/>
      <c r="AD3" s="2937"/>
      <c r="AE3" s="2937"/>
      <c r="AF3" s="2937"/>
      <c r="AG3" s="2937"/>
      <c r="AH3" s="2937"/>
      <c r="AI3" s="2937"/>
    </row>
    <row r="4" spans="1:58" ht="21" customHeight="1" x14ac:dyDescent="0.2">
      <c r="A4" s="2938" t="s">
        <v>463</v>
      </c>
      <c r="B4" s="2938"/>
      <c r="C4" s="2938"/>
      <c r="D4" s="2938"/>
      <c r="E4" s="2938"/>
      <c r="F4" s="2938"/>
      <c r="G4" s="2938"/>
      <c r="H4" s="2938"/>
      <c r="I4" s="2938"/>
      <c r="J4" s="2938"/>
      <c r="K4" s="2938"/>
      <c r="L4" s="2938"/>
      <c r="M4" s="2938"/>
      <c r="N4" s="2938"/>
      <c r="O4" s="2938"/>
      <c r="P4" s="2938"/>
      <c r="Q4" s="2938"/>
      <c r="R4" s="2938"/>
      <c r="S4" s="2938"/>
      <c r="T4" s="2938"/>
      <c r="U4" s="2938"/>
      <c r="V4" s="2938"/>
      <c r="W4" s="2938"/>
      <c r="X4" s="2938"/>
      <c r="Y4" s="2938"/>
      <c r="Z4" s="2938"/>
      <c r="AA4" s="2938"/>
      <c r="AB4" s="2938"/>
      <c r="AC4" s="2938"/>
      <c r="AD4" s="2938"/>
      <c r="AE4" s="2938"/>
      <c r="AF4" s="2938"/>
      <c r="AG4" s="2938"/>
      <c r="AH4" s="2938"/>
      <c r="AI4" s="2938"/>
      <c r="AJ4" s="1424"/>
      <c r="AK4" s="1424"/>
      <c r="AL4" s="1424"/>
      <c r="AM4" s="1424"/>
      <c r="AN4" s="1424"/>
      <c r="AO4" s="1424"/>
      <c r="AP4" s="1424"/>
      <c r="AQ4" s="1424"/>
      <c r="AR4" s="1424"/>
      <c r="AS4" s="1424"/>
      <c r="AT4" s="1286"/>
      <c r="AU4" s="1286"/>
      <c r="AV4" s="1286"/>
      <c r="AW4" s="1286"/>
    </row>
    <row r="5" spans="1:58" ht="21" customHeight="1" x14ac:dyDescent="0.2">
      <c r="A5" s="2938"/>
      <c r="B5" s="2938"/>
      <c r="C5" s="2938"/>
      <c r="D5" s="2938"/>
      <c r="E5" s="2938"/>
      <c r="F5" s="2938"/>
      <c r="G5" s="2938"/>
      <c r="H5" s="2938"/>
      <c r="I5" s="2938"/>
      <c r="J5" s="2938"/>
      <c r="K5" s="2938"/>
      <c r="L5" s="2938"/>
      <c r="M5" s="2938"/>
      <c r="N5" s="2938"/>
      <c r="O5" s="2938"/>
      <c r="P5" s="2938"/>
      <c r="Q5" s="2938"/>
      <c r="R5" s="2938"/>
      <c r="S5" s="2938"/>
      <c r="T5" s="2938"/>
      <c r="U5" s="2938"/>
      <c r="V5" s="2938"/>
      <c r="W5" s="2938"/>
      <c r="X5" s="2938"/>
      <c r="Y5" s="2938"/>
      <c r="Z5" s="2938"/>
      <c r="AA5" s="2938"/>
      <c r="AB5" s="2938"/>
      <c r="AC5" s="2938"/>
      <c r="AD5" s="2938"/>
      <c r="AE5" s="2938"/>
      <c r="AF5" s="2938"/>
      <c r="AG5" s="2938"/>
      <c r="AH5" s="2938"/>
      <c r="AI5" s="2938"/>
      <c r="AJ5" s="1424"/>
      <c r="AK5" s="1424"/>
      <c r="AL5" s="1424"/>
      <c r="AM5" s="1424"/>
      <c r="AN5" s="1424"/>
      <c r="AO5" s="1424"/>
      <c r="AP5" s="1424"/>
      <c r="AQ5" s="1424"/>
      <c r="AR5" s="1424"/>
      <c r="AS5" s="1424"/>
      <c r="AT5" s="1287"/>
      <c r="AU5" s="1287"/>
      <c r="AV5" s="1287"/>
      <c r="AW5" s="1287"/>
    </row>
    <row r="6" spans="1:58" s="201" customFormat="1" ht="39" customHeight="1" x14ac:dyDescent="0.65">
      <c r="A6" s="2939" t="s">
        <v>552</v>
      </c>
      <c r="B6" s="2939"/>
      <c r="C6" s="2939"/>
      <c r="D6" s="2939"/>
      <c r="E6" s="2939"/>
      <c r="F6" s="2939"/>
      <c r="G6" s="2939"/>
      <c r="H6" s="2939"/>
      <c r="I6" s="2939"/>
      <c r="J6" s="2939"/>
      <c r="K6" s="2939"/>
      <c r="L6" s="2939"/>
      <c r="M6" s="2939"/>
      <c r="N6" s="2939"/>
      <c r="O6" s="2939"/>
      <c r="P6" s="2939"/>
      <c r="Q6" s="2939"/>
      <c r="R6" s="2939"/>
      <c r="S6" s="2939"/>
      <c r="T6" s="2939"/>
      <c r="U6" s="2939"/>
      <c r="V6" s="2939"/>
      <c r="W6" s="2939"/>
      <c r="X6" s="2939"/>
      <c r="Y6" s="2939"/>
      <c r="Z6" s="2939"/>
      <c r="AA6" s="2939"/>
      <c r="AB6" s="2939"/>
      <c r="AC6" s="2939"/>
      <c r="AD6" s="2939"/>
      <c r="AE6" s="2939"/>
      <c r="AF6" s="2939"/>
      <c r="AG6" s="2939"/>
      <c r="AH6" s="2939"/>
      <c r="AI6" s="2939"/>
      <c r="AJ6" s="1425"/>
      <c r="AK6" s="1425"/>
      <c r="AL6" s="1425"/>
      <c r="AM6" s="1425"/>
      <c r="AN6" s="1425"/>
      <c r="AO6" s="1425"/>
      <c r="AP6" s="1425"/>
      <c r="AQ6" s="1425"/>
      <c r="AR6" s="1425"/>
      <c r="AS6" s="1425"/>
      <c r="AT6" s="1288"/>
      <c r="AU6" s="1288"/>
      <c r="AV6" s="1289"/>
      <c r="AW6" s="1289"/>
      <c r="AX6" s="1290"/>
      <c r="AY6" s="1290"/>
      <c r="AZ6" s="1290"/>
      <c r="BA6" s="1290"/>
      <c r="BB6" s="1290"/>
      <c r="BC6" s="1290"/>
      <c r="BD6" s="1290"/>
      <c r="BE6" s="1290"/>
      <c r="BF6" s="1290"/>
    </row>
    <row r="7" spans="1:58" s="201" customFormat="1" ht="96" customHeight="1" x14ac:dyDescent="0.2">
      <c r="A7" s="2940" t="s">
        <v>5</v>
      </c>
      <c r="B7" s="2940" t="s">
        <v>1</v>
      </c>
      <c r="C7" s="2940" t="s">
        <v>464</v>
      </c>
      <c r="D7" s="2940"/>
      <c r="E7" s="2933" t="s">
        <v>465</v>
      </c>
      <c r="F7" s="2933"/>
      <c r="G7" s="2935" t="s">
        <v>466</v>
      </c>
      <c r="H7" s="2933" t="s">
        <v>467</v>
      </c>
      <c r="I7" s="2933"/>
      <c r="J7" s="2933"/>
      <c r="K7" s="2933"/>
      <c r="L7" s="2933"/>
      <c r="M7" s="2935" t="s">
        <v>468</v>
      </c>
      <c r="N7" s="2933" t="s">
        <v>469</v>
      </c>
      <c r="O7" s="2933"/>
      <c r="P7" s="2933" t="s">
        <v>470</v>
      </c>
      <c r="Q7" s="2933"/>
      <c r="R7" s="2933" t="s">
        <v>471</v>
      </c>
      <c r="S7" s="2933"/>
      <c r="T7" s="2936" t="s">
        <v>472</v>
      </c>
      <c r="U7" s="2936"/>
      <c r="V7" s="2935" t="s">
        <v>466</v>
      </c>
      <c r="W7" s="2933" t="s">
        <v>473</v>
      </c>
      <c r="X7" s="2932" t="s">
        <v>12</v>
      </c>
      <c r="Y7" s="2933" t="s">
        <v>13</v>
      </c>
      <c r="Z7" s="2932" t="s">
        <v>474</v>
      </c>
      <c r="AA7" s="2934" t="s">
        <v>475</v>
      </c>
      <c r="AB7" s="2932" t="s">
        <v>476</v>
      </c>
      <c r="AC7" s="2933" t="s">
        <v>477</v>
      </c>
      <c r="AD7" s="2933"/>
      <c r="AE7" s="2933" t="s">
        <v>478</v>
      </c>
      <c r="AF7" s="2933"/>
      <c r="AG7" s="2933" t="s">
        <v>479</v>
      </c>
      <c r="AH7" s="2933"/>
      <c r="AI7" s="2935" t="s">
        <v>466</v>
      </c>
      <c r="AJ7" s="2911" t="s">
        <v>542</v>
      </c>
      <c r="AK7" s="2911"/>
      <c r="AL7" s="2911"/>
      <c r="AM7" s="2911"/>
      <c r="AN7" s="2911"/>
      <c r="AO7" s="2912" t="s">
        <v>468</v>
      </c>
      <c r="AP7" s="2911" t="s">
        <v>541</v>
      </c>
      <c r="AQ7" s="2911"/>
      <c r="AR7" s="2911" t="s">
        <v>540</v>
      </c>
      <c r="AS7" s="2911"/>
      <c r="AT7" s="1288"/>
      <c r="AU7" s="1288"/>
      <c r="AV7" s="1289"/>
      <c r="AW7" s="1289"/>
      <c r="AX7" s="1290"/>
      <c r="AY7" s="1290"/>
      <c r="AZ7" s="1290"/>
      <c r="BA7" s="1290"/>
      <c r="BB7" s="1290"/>
      <c r="BC7" s="1290"/>
      <c r="BD7" s="1290"/>
      <c r="BE7" s="1290"/>
      <c r="BF7" s="1290"/>
    </row>
    <row r="8" spans="1:58" s="201" customFormat="1" ht="102" customHeight="1" x14ac:dyDescent="0.2">
      <c r="A8" s="2940"/>
      <c r="B8" s="2940"/>
      <c r="C8" s="1330" t="s">
        <v>480</v>
      </c>
      <c r="D8" s="1330" t="s">
        <v>481</v>
      </c>
      <c r="E8" s="2933"/>
      <c r="F8" s="2933"/>
      <c r="G8" s="2935"/>
      <c r="H8" s="1291" t="s">
        <v>482</v>
      </c>
      <c r="I8" s="1292" t="s">
        <v>25</v>
      </c>
      <c r="J8" s="1332" t="s">
        <v>26</v>
      </c>
      <c r="K8" s="1332" t="s">
        <v>27</v>
      </c>
      <c r="L8" s="1332" t="s">
        <v>28</v>
      </c>
      <c r="M8" s="2935"/>
      <c r="N8" s="2933"/>
      <c r="O8" s="2933"/>
      <c r="P8" s="1330" t="s">
        <v>483</v>
      </c>
      <c r="Q8" s="1330" t="s">
        <v>484</v>
      </c>
      <c r="R8" s="2933"/>
      <c r="S8" s="2933"/>
      <c r="T8" s="2936"/>
      <c r="U8" s="2936"/>
      <c r="V8" s="2935"/>
      <c r="W8" s="2933"/>
      <c r="X8" s="2932"/>
      <c r="Y8" s="2933"/>
      <c r="Z8" s="2932"/>
      <c r="AA8" s="2934"/>
      <c r="AB8" s="2932"/>
      <c r="AC8" s="1330" t="s">
        <v>483</v>
      </c>
      <c r="AD8" s="1330" t="s">
        <v>484</v>
      </c>
      <c r="AE8" s="1330" t="s">
        <v>483</v>
      </c>
      <c r="AF8" s="1330" t="s">
        <v>484</v>
      </c>
      <c r="AG8" s="2933"/>
      <c r="AH8" s="2933"/>
      <c r="AI8" s="2935"/>
      <c r="AJ8" s="1426" t="s">
        <v>482</v>
      </c>
      <c r="AK8" s="1427" t="s">
        <v>25</v>
      </c>
      <c r="AL8" s="1428" t="s">
        <v>26</v>
      </c>
      <c r="AM8" s="1428" t="s">
        <v>27</v>
      </c>
      <c r="AN8" s="1428" t="s">
        <v>28</v>
      </c>
      <c r="AO8" s="2912"/>
      <c r="AP8" s="2911"/>
      <c r="AQ8" s="2911"/>
      <c r="AR8" s="1429" t="s">
        <v>483</v>
      </c>
      <c r="AS8" s="1429" t="s">
        <v>484</v>
      </c>
      <c r="AT8" s="1288"/>
      <c r="AU8" s="1288"/>
      <c r="AV8" s="1289"/>
      <c r="AW8" s="1289"/>
      <c r="AX8" s="1290"/>
      <c r="AY8" s="1290"/>
      <c r="AZ8" s="1290"/>
      <c r="BA8" s="1290"/>
      <c r="BB8" s="1290"/>
      <c r="BC8" s="1290"/>
      <c r="BD8" s="1290"/>
      <c r="BE8" s="1290"/>
      <c r="BF8" s="1290"/>
    </row>
    <row r="9" spans="1:58" s="201" customFormat="1" ht="30" customHeight="1" x14ac:dyDescent="0.2">
      <c r="A9" s="2940"/>
      <c r="B9" s="2940"/>
      <c r="C9" s="1330" t="s">
        <v>30</v>
      </c>
      <c r="D9" s="1330" t="s">
        <v>30</v>
      </c>
      <c r="E9" s="1330" t="s">
        <v>485</v>
      </c>
      <c r="F9" s="1330" t="s">
        <v>486</v>
      </c>
      <c r="G9" s="2935"/>
      <c r="H9" s="1293" t="s">
        <v>31</v>
      </c>
      <c r="I9" s="1294" t="s">
        <v>31</v>
      </c>
      <c r="J9" s="1331" t="s">
        <v>31</v>
      </c>
      <c r="K9" s="1331" t="s">
        <v>31</v>
      </c>
      <c r="L9" s="1331" t="s">
        <v>31</v>
      </c>
      <c r="M9" s="1331" t="s">
        <v>31</v>
      </c>
      <c r="N9" s="1331" t="s">
        <v>30</v>
      </c>
      <c r="O9" s="1331" t="s">
        <v>30</v>
      </c>
      <c r="P9" s="1331" t="s">
        <v>30</v>
      </c>
      <c r="Q9" s="1331" t="s">
        <v>30</v>
      </c>
      <c r="R9" s="1330" t="s">
        <v>485</v>
      </c>
      <c r="S9" s="1330" t="s">
        <v>486</v>
      </c>
      <c r="T9" s="1331" t="s">
        <v>30</v>
      </c>
      <c r="U9" s="1295" t="s">
        <v>487</v>
      </c>
      <c r="V9" s="2935"/>
      <c r="W9" s="2933"/>
      <c r="X9" s="1334" t="s">
        <v>32</v>
      </c>
      <c r="Y9" s="2933"/>
      <c r="Z9" s="1334" t="s">
        <v>33</v>
      </c>
      <c r="AA9" s="1333" t="s">
        <v>34</v>
      </c>
      <c r="AB9" s="1334" t="s">
        <v>30</v>
      </c>
      <c r="AC9" s="1331" t="s">
        <v>30</v>
      </c>
      <c r="AD9" s="1331" t="s">
        <v>30</v>
      </c>
      <c r="AE9" s="1331" t="s">
        <v>30</v>
      </c>
      <c r="AF9" s="1331" t="s">
        <v>30</v>
      </c>
      <c r="AG9" s="1330" t="s">
        <v>485</v>
      </c>
      <c r="AH9" s="1330" t="s">
        <v>486</v>
      </c>
      <c r="AI9" s="2935"/>
      <c r="AJ9" s="1430" t="s">
        <v>31</v>
      </c>
      <c r="AK9" s="1431" t="s">
        <v>31</v>
      </c>
      <c r="AL9" s="1432" t="s">
        <v>31</v>
      </c>
      <c r="AM9" s="1432" t="s">
        <v>31</v>
      </c>
      <c r="AN9" s="1432" t="s">
        <v>31</v>
      </c>
      <c r="AO9" s="1432" t="s">
        <v>31</v>
      </c>
      <c r="AP9" s="1432" t="s">
        <v>30</v>
      </c>
      <c r="AQ9" s="1432" t="s">
        <v>30</v>
      </c>
      <c r="AR9" s="1432" t="s">
        <v>30</v>
      </c>
      <c r="AS9" s="1432" t="s">
        <v>30</v>
      </c>
      <c r="AT9" s="1288"/>
      <c r="AU9" s="1288"/>
      <c r="AV9" s="1289"/>
      <c r="AW9" s="1289"/>
      <c r="AX9" s="1290"/>
      <c r="AY9" s="1290"/>
      <c r="AZ9" s="1290"/>
      <c r="BA9" s="1290"/>
      <c r="BB9" s="1290"/>
      <c r="BC9" s="1290"/>
      <c r="BD9" s="1290"/>
      <c r="BE9" s="1290"/>
      <c r="BF9" s="1290"/>
    </row>
    <row r="10" spans="1:58" s="201" customFormat="1" ht="59.25" customHeight="1" x14ac:dyDescent="0.2">
      <c r="A10" s="2927" t="s">
        <v>488</v>
      </c>
      <c r="B10" s="2923" t="s">
        <v>514</v>
      </c>
      <c r="C10" s="1296">
        <v>26.571999999999999</v>
      </c>
      <c r="D10" s="1296">
        <v>41.134</v>
      </c>
      <c r="E10" s="1297">
        <f>115000/(SQRT(3)*C10)</f>
        <v>2498.6933974411777</v>
      </c>
      <c r="F10" s="1297">
        <f>115000/(2*D10)</f>
        <v>1397.8703748723683</v>
      </c>
      <c r="G10" s="1298" t="s">
        <v>489</v>
      </c>
      <c r="H10" s="1299"/>
      <c r="I10" s="1337">
        <v>50</v>
      </c>
      <c r="J10" s="1337"/>
      <c r="K10" s="1337"/>
      <c r="L10" s="1337"/>
      <c r="M10" s="1300">
        <f>SUM(H10:L10)</f>
        <v>50</v>
      </c>
      <c r="N10" s="1337">
        <f>0.249*I10</f>
        <v>12.45</v>
      </c>
      <c r="O10" s="1337">
        <f>0.4*SUM(H10:L10)</f>
        <v>20</v>
      </c>
      <c r="P10" s="1336">
        <f>SQRT(POWER(N10,2)+POWER(O10+C10,2))</f>
        <v>48.207402792517257</v>
      </c>
      <c r="Q10" s="1337">
        <f>SQRT(POWER(N10,2)+POWER(O10+D10,2))</f>
        <v>62.388848811306019</v>
      </c>
      <c r="R10" s="1301">
        <f>115000/(SQRT(3)*P10)</f>
        <v>1377.2839255118058</v>
      </c>
      <c r="S10" s="1301">
        <f>115000/(2*Q10)</f>
        <v>921.6390604338244</v>
      </c>
      <c r="T10" s="1337">
        <f>SQRT(POWER(N10,2)+POWER(O10,2))</f>
        <v>23.558491038264737</v>
      </c>
      <c r="U10" s="1302">
        <f>SQRT(3)*T10*R10</f>
        <v>56199.386659780183</v>
      </c>
      <c r="V10" s="1303" t="s">
        <v>490</v>
      </c>
      <c r="W10" s="1304" t="s">
        <v>491</v>
      </c>
      <c r="X10" s="1297">
        <v>63</v>
      </c>
      <c r="Y10" s="1297">
        <v>0</v>
      </c>
      <c r="Z10" s="1297">
        <v>110</v>
      </c>
      <c r="AA10" s="1337">
        <v>10.51</v>
      </c>
      <c r="AB10" s="1337">
        <f>AA10/100*Z10*Z10/X10</f>
        <v>20.185873015873018</v>
      </c>
      <c r="AC10" s="1337">
        <f>SQRT(POWER(N10,2)+POWER(O10+AB10+C10,2))</f>
        <v>67.908880933228659</v>
      </c>
      <c r="AD10" s="1337">
        <f>SQRT(POWER(N10,2)+POWER(O10+AB10+D10,2))</f>
        <v>82.267394800842652</v>
      </c>
      <c r="AE10" s="1305">
        <f>AC10*POWER(35/110,2)</f>
        <v>6.8750726564632316</v>
      </c>
      <c r="AF10" s="1305">
        <f>AD10*POWER(35/110,2)</f>
        <v>8.328723853804318</v>
      </c>
      <c r="AG10" s="1297"/>
      <c r="AH10" s="1297"/>
      <c r="AI10" s="1303"/>
      <c r="AJ10" s="1433"/>
      <c r="AK10" s="1434"/>
      <c r="AL10" s="1434"/>
      <c r="AM10" s="1434"/>
      <c r="AN10" s="1434"/>
      <c r="AO10" s="1434">
        <f>SUM(AJ10:AN10)</f>
        <v>0</v>
      </c>
      <c r="AP10" s="1434">
        <f>0.249*AK10</f>
        <v>0</v>
      </c>
      <c r="AQ10" s="1434">
        <f>0.4*SUM(AJ10:AN10)</f>
        <v>0</v>
      </c>
      <c r="AR10" s="1435">
        <f>SQRT(POWER(AP10,2)+POWER(AQ10+AE10,2))</f>
        <v>6.8750726564632316</v>
      </c>
      <c r="AS10" s="1434">
        <f>SQRT(POWER(AP10,2)+POWER(AQ10+AF10,2))</f>
        <v>8.328723853804318</v>
      </c>
      <c r="AT10" s="1288"/>
      <c r="AU10" s="1288"/>
      <c r="AV10" s="1289"/>
      <c r="AW10" s="1289"/>
      <c r="AX10" s="1290"/>
      <c r="AY10" s="1290"/>
      <c r="AZ10" s="1290"/>
      <c r="BA10" s="1290"/>
      <c r="BB10" s="1290"/>
      <c r="BC10" s="1290"/>
      <c r="BD10" s="1290"/>
      <c r="BE10" s="1290"/>
      <c r="BF10" s="1290"/>
    </row>
    <row r="11" spans="1:58" s="201" customFormat="1" ht="59.25" customHeight="1" x14ac:dyDescent="0.2">
      <c r="A11" s="2927"/>
      <c r="B11" s="2923"/>
      <c r="C11" s="1296">
        <v>26.571999999999999</v>
      </c>
      <c r="D11" s="1296">
        <v>41.134</v>
      </c>
      <c r="E11" s="1297">
        <f>115000/(SQRT(3)*C11)</f>
        <v>2498.6933974411777</v>
      </c>
      <c r="F11" s="1297">
        <f>115000/(2*D11)</f>
        <v>1397.8703748723683</v>
      </c>
      <c r="G11" s="1298" t="s">
        <v>489</v>
      </c>
      <c r="H11" s="1299"/>
      <c r="I11" s="1337">
        <v>50</v>
      </c>
      <c r="J11" s="1337"/>
      <c r="K11" s="1337"/>
      <c r="L11" s="1337"/>
      <c r="M11" s="1300">
        <f>SUM(H11:L11)</f>
        <v>50</v>
      </c>
      <c r="N11" s="1337">
        <f>0.314*H11+0.249*I11+0.195*J11+0.159*K11+0.06*L11</f>
        <v>12.45</v>
      </c>
      <c r="O11" s="1337">
        <f>0.4*SUM(H11:L11)</f>
        <v>20</v>
      </c>
      <c r="P11" s="1336">
        <f>SQRT(POWER(N11,2)+POWER(O11+C11,2))</f>
        <v>48.207402792517257</v>
      </c>
      <c r="Q11" s="1337">
        <f>SQRT(POWER(N11,2)+POWER(O11+D11,2))</f>
        <v>62.388848811306019</v>
      </c>
      <c r="R11" s="1301">
        <f>115000/(SQRT(3)*P11)</f>
        <v>1377.2839255118058</v>
      </c>
      <c r="S11" s="1301">
        <f>115000/(2*Q11)</f>
        <v>921.6390604338244</v>
      </c>
      <c r="T11" s="1337">
        <f>SQRT(POWER(N11,2)+POWER(O11,2))</f>
        <v>23.558491038264737</v>
      </c>
      <c r="U11" s="1302">
        <f>SQRT(3)*T11*R11</f>
        <v>56199.386659780183</v>
      </c>
      <c r="V11" s="1303" t="s">
        <v>490</v>
      </c>
      <c r="W11" s="1304" t="s">
        <v>491</v>
      </c>
      <c r="X11" s="1297">
        <v>63</v>
      </c>
      <c r="Y11" s="1297">
        <v>0</v>
      </c>
      <c r="Z11" s="1297">
        <v>110</v>
      </c>
      <c r="AA11" s="1337">
        <v>10.375</v>
      </c>
      <c r="AB11" s="1337">
        <f>AA11/100*Z11*Z11/X11</f>
        <v>19.926587301587301</v>
      </c>
      <c r="AC11" s="1337">
        <f>SQRT(POWER(N11,2)+POWER(O11+AB11+C11,2))</f>
        <v>67.654006630108967</v>
      </c>
      <c r="AD11" s="1337">
        <f>SQRT(POWER(N11,2)+POWER(O11+AB11+D11,2))</f>
        <v>82.011104819275886</v>
      </c>
      <c r="AE11" s="1305">
        <f>AC11*POWER(35/110,2)</f>
        <v>6.8492692662713619</v>
      </c>
      <c r="AF11" s="1305">
        <f>AD11*POWER(35/110,2)</f>
        <v>8.3027771407944595</v>
      </c>
      <c r="AG11" s="1297"/>
      <c r="AH11" s="1297"/>
      <c r="AI11" s="1303"/>
      <c r="AJ11" s="1433"/>
      <c r="AK11" s="1434"/>
      <c r="AL11" s="1434"/>
      <c r="AM11" s="1434"/>
      <c r="AN11" s="1434"/>
      <c r="AO11" s="1434">
        <f>SUM(AJ11:AN11)</f>
        <v>0</v>
      </c>
      <c r="AP11" s="1434">
        <f>0.314*AJ11+0.249*AK11+0.195*AL11+0.159*AM11+0.06*AN11</f>
        <v>0</v>
      </c>
      <c r="AQ11" s="1434">
        <f>0.4*SUM(AJ11:AN11)</f>
        <v>0</v>
      </c>
      <c r="AR11" s="1435">
        <f>SQRT(POWER(AP11,2)+POWER(AQ11+AE11,2))</f>
        <v>6.8492692662713619</v>
      </c>
      <c r="AS11" s="1434">
        <f>SQRT(POWER(AP11,2)+POWER(AQ11+AF11,2))</f>
        <v>8.3027771407944595</v>
      </c>
      <c r="AT11" s="1288"/>
      <c r="AU11" s="1288"/>
      <c r="AV11" s="1289"/>
      <c r="AW11" s="1289"/>
      <c r="AX11" s="1290"/>
      <c r="AY11" s="1290"/>
      <c r="AZ11" s="1290"/>
      <c r="BA11" s="1290"/>
      <c r="BB11" s="1290"/>
      <c r="BC11" s="1290"/>
      <c r="BD11" s="1290"/>
      <c r="BE11" s="1290"/>
      <c r="BF11" s="1290"/>
    </row>
    <row r="12" spans="1:58" s="201" customFormat="1" ht="92.25" customHeight="1" x14ac:dyDescent="0.2">
      <c r="A12" s="1335"/>
      <c r="B12" s="1306"/>
      <c r="C12" s="1307"/>
      <c r="D12" s="1307"/>
      <c r="E12" s="1297"/>
      <c r="F12" s="1297"/>
      <c r="G12" s="1298"/>
      <c r="H12" s="1299"/>
      <c r="I12" s="1337"/>
      <c r="J12" s="1337"/>
      <c r="K12" s="1337"/>
      <c r="L12" s="1337"/>
      <c r="M12" s="1300"/>
      <c r="N12" s="1308"/>
      <c r="O12" s="1308"/>
      <c r="P12" s="1309"/>
      <c r="Q12" s="1309"/>
      <c r="R12" s="1309"/>
      <c r="S12" s="1309"/>
      <c r="T12" s="1337"/>
      <c r="U12" s="1310"/>
      <c r="V12" s="1303"/>
      <c r="W12" s="1304"/>
      <c r="X12" s="1297"/>
      <c r="Y12" s="1297"/>
      <c r="Z12" s="1297"/>
      <c r="AA12" s="1337"/>
      <c r="AB12" s="1337"/>
      <c r="AC12" s="1309"/>
      <c r="AD12" s="1309"/>
      <c r="AE12" s="2926" t="s">
        <v>492</v>
      </c>
      <c r="AF12" s="2926"/>
      <c r="AG12" s="2926" t="s">
        <v>493</v>
      </c>
      <c r="AH12" s="2926"/>
      <c r="AI12" s="1303"/>
      <c r="AJ12" s="1433"/>
      <c r="AK12" s="1434"/>
      <c r="AL12" s="1434"/>
      <c r="AM12" s="1434"/>
      <c r="AN12" s="1434"/>
      <c r="AO12" s="1434"/>
      <c r="AP12" s="1436"/>
      <c r="AQ12" s="1436"/>
      <c r="AR12" s="1437"/>
      <c r="AS12" s="1437"/>
      <c r="AT12" s="1288"/>
      <c r="AU12" s="1288"/>
      <c r="AV12" s="1289"/>
      <c r="AW12" s="1289"/>
      <c r="AX12" s="1290"/>
      <c r="AY12" s="1290"/>
      <c r="AZ12" s="1290"/>
      <c r="BA12" s="1290"/>
      <c r="BB12" s="1290"/>
      <c r="BC12" s="1290"/>
      <c r="BD12" s="1290"/>
      <c r="BE12" s="1290"/>
      <c r="BF12" s="1290"/>
    </row>
    <row r="13" spans="1:58" s="201" customFormat="1" ht="57.75" customHeight="1" x14ac:dyDescent="0.2">
      <c r="A13" s="2927" t="s">
        <v>488</v>
      </c>
      <c r="B13" s="2923" t="s">
        <v>515</v>
      </c>
      <c r="C13" s="1296">
        <v>26.571999999999999</v>
      </c>
      <c r="D13" s="1296">
        <v>41.134</v>
      </c>
      <c r="E13" s="1297">
        <f>115000/(SQRT(3)*C13)</f>
        <v>2498.6933974411777</v>
      </c>
      <c r="F13" s="1297">
        <f>115000/(2*D13)</f>
        <v>1397.8703748723683</v>
      </c>
      <c r="G13" s="1298" t="s">
        <v>489</v>
      </c>
      <c r="H13" s="1299"/>
      <c r="I13" s="1337">
        <v>50</v>
      </c>
      <c r="J13" s="1337"/>
      <c r="K13" s="1337"/>
      <c r="L13" s="1337"/>
      <c r="M13" s="1300">
        <f>SUM(H13:L13)</f>
        <v>50</v>
      </c>
      <c r="N13" s="1337">
        <f>0.314*H13+0.249*I13+0.195*J13+0.159*K13+0.06*L13</f>
        <v>12.45</v>
      </c>
      <c r="O13" s="1337">
        <f>0.4*SUM(H13:L13)</f>
        <v>20</v>
      </c>
      <c r="P13" s="1336">
        <f>SQRT(POWER(N13,2)+POWER(O13+C13,2))</f>
        <v>48.207402792517257</v>
      </c>
      <c r="Q13" s="1337">
        <f>SQRT(POWER(N13,2)+POWER(O13+D13,2))</f>
        <v>62.388848811306019</v>
      </c>
      <c r="R13" s="1301">
        <f>115000/(SQRT(3)*P13)</f>
        <v>1377.2839255118058</v>
      </c>
      <c r="S13" s="1301">
        <f>115000/(SQRT(3)*Q13)</f>
        <v>1064.2171192742846</v>
      </c>
      <c r="T13" s="1337">
        <f>SQRT(POWER(N13,2)+POWER(O13,2))</f>
        <v>23.558491038264737</v>
      </c>
      <c r="U13" s="1302">
        <f>SQRT(3)*T13*R13</f>
        <v>56199.386659780183</v>
      </c>
      <c r="V13" s="1303" t="s">
        <v>490</v>
      </c>
      <c r="W13" s="1304" t="s">
        <v>491</v>
      </c>
      <c r="X13" s="1297">
        <v>63</v>
      </c>
      <c r="Y13" s="1297">
        <v>0</v>
      </c>
      <c r="Z13" s="1297">
        <v>110</v>
      </c>
      <c r="AA13" s="1337">
        <v>19.626999999999999</v>
      </c>
      <c r="AB13" s="1337">
        <f>AA13/100*Z13*Z13/X13</f>
        <v>37.696301587301591</v>
      </c>
      <c r="AC13" s="1337">
        <f>SQRT(POWER(N13,2)+POWER(O13+AB13+C13,2))</f>
        <v>85.183033242591307</v>
      </c>
      <c r="AD13" s="1337">
        <f>SQRT(POWER(N13,2)+POWER(O13+AB13+D13,2))</f>
        <v>99.611400009421558</v>
      </c>
      <c r="AE13" s="1311">
        <f>AC13*POWER(6.3/110,2)</f>
        <v>0.2794144288759049</v>
      </c>
      <c r="AF13" s="1311">
        <f>AD13*POWER(6.3/110,2)</f>
        <v>0.32674185672511918</v>
      </c>
      <c r="AG13" s="1297">
        <f>6300/(SQRT(3)*AE13)</f>
        <v>13017.605105533272</v>
      </c>
      <c r="AH13" s="1297">
        <f>6300/(SQRT(3)*AF13)</f>
        <v>11132.050029802669</v>
      </c>
      <c r="AI13" s="1303" t="s">
        <v>494</v>
      </c>
      <c r="AJ13" s="1433"/>
      <c r="AK13" s="1434"/>
      <c r="AL13" s="1434"/>
      <c r="AM13" s="1434"/>
      <c r="AN13" s="1434"/>
      <c r="AO13" s="1434">
        <f>SUM(AJ13:AN13)</f>
        <v>0</v>
      </c>
      <c r="AP13" s="1434">
        <f>0.314*AJ13+0.249*AK13+0.195*AL13+0.159*AM13+0.06*AN13</f>
        <v>0</v>
      </c>
      <c r="AQ13" s="1434">
        <f>0.4*SUM(AJ13:AN13)</f>
        <v>0</v>
      </c>
      <c r="AR13" s="1435">
        <f>SQRT(POWER(AP13,2)+POWER(AQ13+AE13,2))</f>
        <v>0.2794144288759049</v>
      </c>
      <c r="AS13" s="1434">
        <f>SQRT(POWER(AP13,2)+POWER(AQ13+AF13,2))</f>
        <v>0.32674185672511918</v>
      </c>
      <c r="AT13" s="1288"/>
      <c r="AU13" s="1288"/>
      <c r="AV13" s="1289"/>
      <c r="AW13" s="1289"/>
      <c r="AX13" s="1290"/>
      <c r="AY13" s="1290"/>
      <c r="AZ13" s="1290"/>
      <c r="BA13" s="1290"/>
      <c r="BB13" s="1290"/>
      <c r="BC13" s="1290"/>
      <c r="BD13" s="1290"/>
      <c r="BE13" s="1290"/>
      <c r="BF13" s="1290"/>
    </row>
    <row r="14" spans="1:58" s="201" customFormat="1" ht="57.75" customHeight="1" x14ac:dyDescent="0.2">
      <c r="A14" s="2927"/>
      <c r="B14" s="2923"/>
      <c r="C14" s="1296">
        <v>26.571999999999999</v>
      </c>
      <c r="D14" s="1296">
        <v>41.134</v>
      </c>
      <c r="E14" s="1297">
        <f>115000/(SQRT(3)*C14)</f>
        <v>2498.6933974411777</v>
      </c>
      <c r="F14" s="1297">
        <f>115000/(2*D14)</f>
        <v>1397.8703748723683</v>
      </c>
      <c r="G14" s="1298" t="s">
        <v>489</v>
      </c>
      <c r="H14" s="1299"/>
      <c r="I14" s="1337">
        <v>50</v>
      </c>
      <c r="J14" s="1337"/>
      <c r="K14" s="1337"/>
      <c r="L14" s="1337"/>
      <c r="M14" s="1300">
        <f>SUM(H14:L14)</f>
        <v>50</v>
      </c>
      <c r="N14" s="1337">
        <f>0.314*H14+0.249*I14+0.195*J14+0.159*K14+0.06*L14</f>
        <v>12.45</v>
      </c>
      <c r="O14" s="1337">
        <f>0.4*SUM(H14:L14)</f>
        <v>20</v>
      </c>
      <c r="P14" s="1336">
        <f>SQRT(POWER(N14,2)+POWER(O14+C14,2))</f>
        <v>48.207402792517257</v>
      </c>
      <c r="Q14" s="1337">
        <f>SQRT(POWER(N14,2)+POWER(O14+D14,2))</f>
        <v>62.388848811306019</v>
      </c>
      <c r="R14" s="1301">
        <f>115000/(SQRT(3)*P14)</f>
        <v>1377.2839255118058</v>
      </c>
      <c r="S14" s="1301">
        <f>115000/(SQRT(3)*Q14)</f>
        <v>1064.2171192742846</v>
      </c>
      <c r="T14" s="1337">
        <f>SQRT(POWER(N14,2)+POWER(O14,2))</f>
        <v>23.558491038264737</v>
      </c>
      <c r="U14" s="1302">
        <f>SQRT(3)*T14*R14</f>
        <v>56199.386659780183</v>
      </c>
      <c r="V14" s="1303" t="s">
        <v>490</v>
      </c>
      <c r="W14" s="1304" t="s">
        <v>491</v>
      </c>
      <c r="X14" s="1297">
        <v>63</v>
      </c>
      <c r="Y14" s="1297">
        <v>0</v>
      </c>
      <c r="Z14" s="1297">
        <v>110</v>
      </c>
      <c r="AA14" s="1337">
        <v>19.471</v>
      </c>
      <c r="AB14" s="1337">
        <f>AA14/100*Z14*Z14/X14</f>
        <v>37.396682539682537</v>
      </c>
      <c r="AC14" s="1337">
        <f>SQRT(POWER(N14,2)+POWER(O14+AB14+C14,2))</f>
        <v>84.886642927200185</v>
      </c>
      <c r="AD14" s="1337">
        <f>SQRT(POWER(N14,2)+POWER(O14+AB14+D14,2))</f>
        <v>99.314137471639469</v>
      </c>
      <c r="AE14" s="1311">
        <f>AC14*POWER(6.3/110,2)</f>
        <v>0.27844221965128724</v>
      </c>
      <c r="AF14" s="1311">
        <f>AD14*POWER(6.3/110,2)</f>
        <v>0.32576678646689017</v>
      </c>
      <c r="AG14" s="1297">
        <f>6300/(SQRT(3)*AE14)</f>
        <v>13063.057392840416</v>
      </c>
      <c r="AH14" s="1297">
        <f>6300/(SQRT(3)*AF14)</f>
        <v>11165.369973234905</v>
      </c>
      <c r="AI14" s="1303" t="s">
        <v>494</v>
      </c>
      <c r="AJ14" s="1433"/>
      <c r="AK14" s="1434"/>
      <c r="AL14" s="1434"/>
      <c r="AM14" s="1434"/>
      <c r="AN14" s="1434"/>
      <c r="AO14" s="1434">
        <f>SUM(AJ14:AN14)</f>
        <v>0</v>
      </c>
      <c r="AP14" s="1434">
        <f>0.314*AJ14+0.249*AK14+0.195*AL14+0.159*AM14+0.06*AN14</f>
        <v>0</v>
      </c>
      <c r="AQ14" s="1434">
        <f>0.4*SUM(AJ14:AN14)</f>
        <v>0</v>
      </c>
      <c r="AR14" s="1435">
        <f>SQRT(POWER(AP14,2)+POWER(AQ14+AE14,2))</f>
        <v>0.27844221965128724</v>
      </c>
      <c r="AS14" s="1434">
        <f>SQRT(POWER(AP14,2)+POWER(AQ14+AF14,2))</f>
        <v>0.32576678646689017</v>
      </c>
      <c r="AT14" s="1288"/>
      <c r="AU14" s="1288"/>
      <c r="AV14" s="1289"/>
      <c r="AW14" s="1289"/>
      <c r="AX14" s="1290"/>
      <c r="AY14" s="1290"/>
      <c r="AZ14" s="1290"/>
      <c r="BA14" s="1290"/>
      <c r="BB14" s="1290"/>
      <c r="BC14" s="1290"/>
      <c r="BD14" s="1290"/>
      <c r="BE14" s="1290"/>
      <c r="BF14" s="1290"/>
    </row>
    <row r="15" spans="1:58" s="1396" customFormat="1" ht="99" customHeight="1" x14ac:dyDescent="0.2">
      <c r="A15" s="1385"/>
      <c r="B15" s="1386"/>
      <c r="C15" s="2928" t="s">
        <v>495</v>
      </c>
      <c r="D15" s="2928"/>
      <c r="E15" s="1387"/>
      <c r="F15" s="1387"/>
      <c r="G15" s="1388"/>
      <c r="H15" s="1389"/>
      <c r="I15" s="1390"/>
      <c r="J15" s="1390"/>
      <c r="K15" s="1390"/>
      <c r="L15" s="1390"/>
      <c r="M15" s="1390"/>
      <c r="N15" s="2929" t="s">
        <v>8</v>
      </c>
      <c r="O15" s="2929"/>
      <c r="P15" s="2925" t="s">
        <v>496</v>
      </c>
      <c r="Q15" s="2925"/>
      <c r="R15" s="2925" t="s">
        <v>471</v>
      </c>
      <c r="S15" s="2925"/>
      <c r="T15" s="2930" t="s">
        <v>497</v>
      </c>
      <c r="U15" s="2931"/>
      <c r="V15" s="1391"/>
      <c r="W15" s="1392"/>
      <c r="X15" s="1387"/>
      <c r="Y15" s="1387"/>
      <c r="Z15" s="1387"/>
      <c r="AA15" s="1390"/>
      <c r="AB15" s="1390"/>
      <c r="AC15" s="2925" t="s">
        <v>498</v>
      </c>
      <c r="AD15" s="2925"/>
      <c r="AE15" s="2925" t="s">
        <v>499</v>
      </c>
      <c r="AF15" s="2925"/>
      <c r="AG15" s="2925" t="s">
        <v>500</v>
      </c>
      <c r="AH15" s="2925"/>
      <c r="AI15" s="1391"/>
      <c r="AJ15" s="1433"/>
      <c r="AK15" s="1434"/>
      <c r="AL15" s="1434"/>
      <c r="AM15" s="1434"/>
      <c r="AN15" s="1434"/>
      <c r="AO15" s="1434"/>
      <c r="AP15" s="2913" t="s">
        <v>8</v>
      </c>
      <c r="AQ15" s="2913"/>
      <c r="AR15" s="2914" t="s">
        <v>496</v>
      </c>
      <c r="AS15" s="2914"/>
      <c r="AT15" s="1393"/>
      <c r="AU15" s="1393"/>
      <c r="AV15" s="1394"/>
      <c r="AW15" s="1394"/>
      <c r="AX15" s="1395"/>
      <c r="AY15" s="1395"/>
      <c r="AZ15" s="1395"/>
      <c r="BA15" s="1395"/>
      <c r="BB15" s="1395"/>
      <c r="BC15" s="1395"/>
      <c r="BD15" s="1395"/>
      <c r="BE15" s="1395"/>
      <c r="BF15" s="1395"/>
    </row>
    <row r="16" spans="1:58" s="201" customFormat="1" ht="43.5" hidden="1" customHeight="1" x14ac:dyDescent="0.2">
      <c r="A16" s="2917" t="s">
        <v>535</v>
      </c>
      <c r="B16" s="2919" t="s">
        <v>536</v>
      </c>
      <c r="C16" s="1312">
        <f>AE10</f>
        <v>6.8750726564632316</v>
      </c>
      <c r="D16" s="1313">
        <f>AF10</f>
        <v>8.328723853804318</v>
      </c>
      <c r="E16" s="1297">
        <f>37000/(SQRT(3)*C16)</f>
        <v>3107.1613388600122</v>
      </c>
      <c r="F16" s="1297">
        <f>37000/(2*D16)</f>
        <v>2221.2286449561825</v>
      </c>
      <c r="G16" s="1303" t="s">
        <v>501</v>
      </c>
      <c r="H16" s="1314">
        <v>4.1000000000000002E-2</v>
      </c>
      <c r="I16" s="1337">
        <v>23.37</v>
      </c>
      <c r="J16" s="1337"/>
      <c r="K16" s="1337"/>
      <c r="L16" s="1337"/>
      <c r="M16" s="1300">
        <f>SUM(H16:L16)</f>
        <v>23.411000000000001</v>
      </c>
      <c r="N16" s="1337">
        <f>0.153*H16+0.249*I16</f>
        <v>5.8254030000000006</v>
      </c>
      <c r="O16" s="1337">
        <f t="shared" ref="O16:O21" si="0">0.209*H16+0.4*I16</f>
        <v>9.3565690000000004</v>
      </c>
      <c r="P16" s="1336">
        <f t="shared" ref="P16:P21" si="1">SQRT(POWER(N16,2)+POWER(O16+C16,2))</f>
        <v>17.245333020160597</v>
      </c>
      <c r="Q16" s="1337">
        <f t="shared" ref="Q16:Q21" si="2">SQRT(POWER(N16,2)+POWER(O16+D16,2))</f>
        <v>18.620013518717734</v>
      </c>
      <c r="R16" s="1301">
        <f>37000/(SQRT(3)*P16)</f>
        <v>1238.709622774059</v>
      </c>
      <c r="S16" s="1301">
        <f>37000/(SQRT(3)*Q16)</f>
        <v>1147.2580263457965</v>
      </c>
      <c r="T16" s="1337">
        <f>SQRT(POWER(N16,2)+POWER(O16,2))</f>
        <v>11.021828503663539</v>
      </c>
      <c r="U16" s="1302">
        <f>SQRT(3)*T16*R16</f>
        <v>23647.421256452679</v>
      </c>
      <c r="V16" s="1303" t="s">
        <v>502</v>
      </c>
      <c r="W16" s="1304" t="s">
        <v>41</v>
      </c>
      <c r="X16" s="1297">
        <v>6.3</v>
      </c>
      <c r="Y16" s="1297">
        <v>11</v>
      </c>
      <c r="Z16" s="1297">
        <v>35</v>
      </c>
      <c r="AA16" s="1337">
        <v>7.97</v>
      </c>
      <c r="AB16" s="1337">
        <f>AA16/100*Z16*Z16/X16</f>
        <v>15.497222222222222</v>
      </c>
      <c r="AC16" s="1337">
        <f>SQRT(POWER(N16,2)+POWER(O16+AB16+C16,2))</f>
        <v>32.259202146745032</v>
      </c>
      <c r="AD16" s="1337">
        <f>SQRT(POWER(N16,2)+POWER(O16+AB16+D16,2))</f>
        <v>33.689978137172155</v>
      </c>
      <c r="AE16" s="1311">
        <f t="shared" ref="AE16:AF19" si="3">AC16*POWER(6.3/35.3,2)</f>
        <v>1.0275082323141271</v>
      </c>
      <c r="AF16" s="1311">
        <f t="shared" si="3"/>
        <v>1.073080782499148</v>
      </c>
      <c r="AG16" s="1297">
        <f>6300/(SQRT(3)*AE16)</f>
        <v>3539.9294930248839</v>
      </c>
      <c r="AH16" s="1297">
        <f>6300/(2*AF16)</f>
        <v>2935.4733132614842</v>
      </c>
      <c r="AI16" s="1303" t="s">
        <v>503</v>
      </c>
      <c r="AJ16" s="1438"/>
      <c r="AK16" s="1434"/>
      <c r="AL16" s="1434"/>
      <c r="AM16" s="1434"/>
      <c r="AN16" s="1434"/>
      <c r="AO16" s="1434">
        <f>SUM(AJ16:AN16)</f>
        <v>0</v>
      </c>
      <c r="AP16" s="1434">
        <f>0.153*AJ16+0.249*AK16</f>
        <v>0</v>
      </c>
      <c r="AQ16" s="1434">
        <f t="shared" ref="AQ16:AQ21" si="4">0.209*AJ16+0.4*AK16</f>
        <v>0</v>
      </c>
      <c r="AR16" s="1435">
        <f t="shared" ref="AR16:AR21" si="5">SQRT(POWER(AP16,2)+POWER(AQ16+AE16,2))</f>
        <v>1.0275082323141271</v>
      </c>
      <c r="AS16" s="1434">
        <f t="shared" ref="AS16:AS21" si="6">SQRT(POWER(AP16,2)+POWER(AQ16+AF16,2))</f>
        <v>1.073080782499148</v>
      </c>
      <c r="AT16" s="1288"/>
      <c r="AU16" s="1288"/>
      <c r="AV16" s="1289"/>
      <c r="AW16" s="1289"/>
      <c r="AX16" s="1290"/>
      <c r="AY16" s="1290"/>
      <c r="AZ16" s="1290"/>
      <c r="BA16" s="1290"/>
      <c r="BB16" s="1290"/>
      <c r="BC16" s="1290"/>
      <c r="BD16" s="1290"/>
      <c r="BE16" s="1290"/>
      <c r="BF16" s="1290"/>
    </row>
    <row r="17" spans="1:58" s="201" customFormat="1" ht="43.5" hidden="1" customHeight="1" x14ac:dyDescent="0.2">
      <c r="A17" s="2921"/>
      <c r="B17" s="2920"/>
      <c r="C17" s="1312">
        <f>AE11</f>
        <v>6.8492692662713619</v>
      </c>
      <c r="D17" s="1313">
        <f>AF11</f>
        <v>8.3027771407944595</v>
      </c>
      <c r="E17" s="1297">
        <f>37000/(SQRT(3)*C17)</f>
        <v>3118.8670104139856</v>
      </c>
      <c r="F17" s="1297">
        <f>37000/(2*D17)</f>
        <v>2228.1701274508505</v>
      </c>
      <c r="G17" s="1303" t="s">
        <v>501</v>
      </c>
      <c r="H17" s="1314">
        <v>3.5000000000000003E-2</v>
      </c>
      <c r="I17" s="1337">
        <v>23.37</v>
      </c>
      <c r="J17" s="1337"/>
      <c r="K17" s="1337"/>
      <c r="L17" s="1337"/>
      <c r="M17" s="1300">
        <f t="shared" ref="M17:M27" si="7">SUM(H17:L17)</f>
        <v>23.405000000000001</v>
      </c>
      <c r="N17" s="1337">
        <f>0.153*H17+0.249*I17+0.195*J17+0.159*K17+0.06*L17</f>
        <v>5.8244850000000001</v>
      </c>
      <c r="O17" s="1337">
        <f t="shared" si="0"/>
        <v>9.3553150000000009</v>
      </c>
      <c r="P17" s="1336">
        <f t="shared" si="1"/>
        <v>17.219557972198775</v>
      </c>
      <c r="Q17" s="1337">
        <f t="shared" si="2"/>
        <v>18.593892641617892</v>
      </c>
      <c r="R17" s="1301">
        <f>37000/(SQRT(3)*P17)</f>
        <v>1240.5637818639334</v>
      </c>
      <c r="S17" s="1301">
        <f>37000/(SQRT(3)*Q17)</f>
        <v>1148.8697053247806</v>
      </c>
      <c r="T17" s="1337">
        <f t="shared" ref="T17:T27" si="8">SQRT(POWER(N17,2)+POWER(O17,2))</f>
        <v>11.020278774352763</v>
      </c>
      <c r="U17" s="1302">
        <f t="shared" ref="U17:U27" si="9">SQRT(3)*T17*R17</f>
        <v>23679.487900291693</v>
      </c>
      <c r="V17" s="1303" t="s">
        <v>502</v>
      </c>
      <c r="W17" s="1304" t="s">
        <v>41</v>
      </c>
      <c r="X17" s="1297">
        <v>6.3</v>
      </c>
      <c r="Y17" s="1297">
        <v>11</v>
      </c>
      <c r="Z17" s="1297">
        <v>35</v>
      </c>
      <c r="AA17" s="1337">
        <v>7.94</v>
      </c>
      <c r="AB17" s="1337">
        <f>AA17/100*Z17*Z17/X17</f>
        <v>15.43888888888889</v>
      </c>
      <c r="AC17" s="1337">
        <f>SQRT(POWER(N17,2)+POWER(O17+AB17+C17,2))</f>
        <v>32.175052740229852</v>
      </c>
      <c r="AD17" s="1337">
        <f>SQRT(POWER(N17,2)+POWER(O17+AB17+D17,2))</f>
        <v>33.605576602618271</v>
      </c>
      <c r="AE17" s="1311">
        <f t="shared" si="3"/>
        <v>1.0248279363928152</v>
      </c>
      <c r="AF17" s="1311">
        <f t="shared" si="3"/>
        <v>1.0703924558883544</v>
      </c>
      <c r="AG17" s="1297">
        <f>6300/(SQRT(3)*AE17)</f>
        <v>3549.1876896888839</v>
      </c>
      <c r="AH17" s="1297">
        <f>6300/(2*AF17)</f>
        <v>2942.845853099469</v>
      </c>
      <c r="AI17" s="1303" t="s">
        <v>503</v>
      </c>
      <c r="AJ17" s="1438"/>
      <c r="AK17" s="1434"/>
      <c r="AL17" s="1434"/>
      <c r="AM17" s="1434"/>
      <c r="AN17" s="1434"/>
      <c r="AO17" s="1434">
        <f t="shared" ref="AO17:AO27" si="10">SUM(AJ17:AN17)</f>
        <v>0</v>
      </c>
      <c r="AP17" s="1434">
        <f>0.153*AJ17+0.249*AK17+0.195*AL17+0.159*AM17+0.06*AN17</f>
        <v>0</v>
      </c>
      <c r="AQ17" s="1434">
        <f t="shared" si="4"/>
        <v>0</v>
      </c>
      <c r="AR17" s="1435">
        <f t="shared" si="5"/>
        <v>1.0248279363928152</v>
      </c>
      <c r="AS17" s="1434">
        <f t="shared" si="6"/>
        <v>1.0703924558883544</v>
      </c>
      <c r="AT17" s="1288"/>
      <c r="AU17" s="1288"/>
      <c r="AV17" s="1289"/>
      <c r="AW17" s="1289"/>
      <c r="AX17" s="1290"/>
      <c r="AY17" s="1290"/>
      <c r="AZ17" s="1290"/>
      <c r="BA17" s="1290"/>
      <c r="BB17" s="1290"/>
      <c r="BC17" s="1290"/>
      <c r="BD17" s="1290"/>
      <c r="BE17" s="1290"/>
      <c r="BF17" s="1290"/>
    </row>
    <row r="18" spans="1:58" s="201" customFormat="1" ht="43.5" hidden="1" customHeight="1" x14ac:dyDescent="0.2">
      <c r="A18" s="2921"/>
      <c r="B18" s="2919" t="s">
        <v>537</v>
      </c>
      <c r="C18" s="1305">
        <f t="shared" ref="C18:D21" si="11">C16</f>
        <v>6.8750726564632316</v>
      </c>
      <c r="D18" s="1305">
        <f t="shared" si="11"/>
        <v>8.328723853804318</v>
      </c>
      <c r="E18" s="1297">
        <f t="shared" ref="E18:E27" si="12">IF(SUM(C18:D18)=0,0,37000/(SQRT(3)*C18))</f>
        <v>3107.1613388600122</v>
      </c>
      <c r="F18" s="1297">
        <f t="shared" ref="F18:F27" si="13">IF(SUM(C18:D18)=0,0,37000/(2*D18))</f>
        <v>2221.2286449561825</v>
      </c>
      <c r="G18" s="1298" t="s">
        <v>501</v>
      </c>
      <c r="H18" s="1314">
        <v>4.1000000000000002E-2</v>
      </c>
      <c r="I18" s="1337">
        <v>38.93</v>
      </c>
      <c r="J18" s="1337"/>
      <c r="K18" s="1337"/>
      <c r="L18" s="1337"/>
      <c r="M18" s="1300">
        <f t="shared" si="7"/>
        <v>38.970999999999997</v>
      </c>
      <c r="N18" s="1337">
        <f>0.153*H18+0.249*I18+0.195*J18+0.159*K18+0.06*L18</f>
        <v>9.6998429999999995</v>
      </c>
      <c r="O18" s="1337">
        <f t="shared" si="0"/>
        <v>15.580569000000001</v>
      </c>
      <c r="P18" s="1336">
        <f t="shared" si="1"/>
        <v>24.461046511303145</v>
      </c>
      <c r="Q18" s="1337">
        <f t="shared" si="2"/>
        <v>25.801961921404875</v>
      </c>
      <c r="R18" s="1301">
        <f t="shared" ref="R18:R26" si="14">37000/(SQRT(3)*P18)</f>
        <v>873.30523451419208</v>
      </c>
      <c r="S18" s="1301">
        <f>37000/(SQRT(3)*Q18)</f>
        <v>827.91998628192039</v>
      </c>
      <c r="T18" s="1337">
        <f t="shared" si="8"/>
        <v>18.353230903260876</v>
      </c>
      <c r="U18" s="1302">
        <f t="shared" si="9"/>
        <v>27761.262916811953</v>
      </c>
      <c r="V18" s="1303" t="s">
        <v>504</v>
      </c>
      <c r="W18" s="1315" t="s">
        <v>212</v>
      </c>
      <c r="X18" s="1297">
        <v>16</v>
      </c>
      <c r="Y18" s="1297">
        <v>11</v>
      </c>
      <c r="Z18" s="1297">
        <v>35</v>
      </c>
      <c r="AA18" s="1337">
        <v>10.321</v>
      </c>
      <c r="AB18" s="1337">
        <f>AA18/100*Z18*Z18/X18</f>
        <v>7.9020156249999998</v>
      </c>
      <c r="AC18" s="1337">
        <f>SQRT(POWER(N18,2)+POWER(O18+AB18+C18,2))</f>
        <v>31.869645587038253</v>
      </c>
      <c r="AD18" s="1337">
        <f>SQRT(POWER(N18,2)+POWER(O18+AB18+D18,2))</f>
        <v>33.257274412649885</v>
      </c>
      <c r="AE18" s="1311">
        <f t="shared" si="3"/>
        <v>1.0151002201683255</v>
      </c>
      <c r="AF18" s="1311">
        <f t="shared" si="3"/>
        <v>1.0592984627419162</v>
      </c>
      <c r="AG18" s="1297">
        <f>6300/(SQRT(3)*AE18)</f>
        <v>3583.1995931313058</v>
      </c>
      <c r="AH18" s="1297">
        <f>6300/(2*AF18)</f>
        <v>2973.6661675562677</v>
      </c>
      <c r="AI18" s="1303" t="s">
        <v>505</v>
      </c>
      <c r="AJ18" s="1438"/>
      <c r="AK18" s="1434"/>
      <c r="AL18" s="1434"/>
      <c r="AM18" s="1434"/>
      <c r="AN18" s="1434"/>
      <c r="AO18" s="1434">
        <f t="shared" si="10"/>
        <v>0</v>
      </c>
      <c r="AP18" s="1434">
        <f>0.153*AJ18+0.249*AK18+0.195*AL18+0.159*AM18+0.06*AN18</f>
        <v>0</v>
      </c>
      <c r="AQ18" s="1434">
        <f t="shared" si="4"/>
        <v>0</v>
      </c>
      <c r="AR18" s="1435">
        <f t="shared" si="5"/>
        <v>1.0151002201683255</v>
      </c>
      <c r="AS18" s="1434">
        <f t="shared" si="6"/>
        <v>1.0592984627419162</v>
      </c>
      <c r="AT18" s="1288"/>
      <c r="AU18" s="1288"/>
      <c r="AV18" s="1289"/>
      <c r="AW18" s="1289"/>
      <c r="AX18" s="1290"/>
      <c r="AY18" s="1290">
        <v>0</v>
      </c>
      <c r="AZ18" s="1290">
        <v>3107</v>
      </c>
      <c r="BA18" s="1290">
        <v>0</v>
      </c>
      <c r="BB18" s="1290">
        <v>0</v>
      </c>
      <c r="BC18" s="1290"/>
      <c r="BD18" s="1290"/>
      <c r="BE18" s="1290"/>
      <c r="BF18" s="1290"/>
    </row>
    <row r="19" spans="1:58" s="201" customFormat="1" ht="43.5" hidden="1" customHeight="1" x14ac:dyDescent="0.2">
      <c r="A19" s="2918"/>
      <c r="B19" s="2920"/>
      <c r="C19" s="1305">
        <f t="shared" si="11"/>
        <v>6.8492692662713619</v>
      </c>
      <c r="D19" s="1305">
        <f t="shared" si="11"/>
        <v>8.3027771407944595</v>
      </c>
      <c r="E19" s="1297">
        <f t="shared" si="12"/>
        <v>3118.8670104139856</v>
      </c>
      <c r="F19" s="1297">
        <f t="shared" si="13"/>
        <v>2228.1701274508505</v>
      </c>
      <c r="G19" s="1298" t="s">
        <v>501</v>
      </c>
      <c r="H19" s="1314">
        <v>3.5000000000000003E-2</v>
      </c>
      <c r="I19" s="1337">
        <v>38.93</v>
      </c>
      <c r="J19" s="1337"/>
      <c r="K19" s="1337"/>
      <c r="L19" s="1337"/>
      <c r="M19" s="1300">
        <f t="shared" si="7"/>
        <v>38.964999999999996</v>
      </c>
      <c r="N19" s="1337">
        <f>0.153*H19+0.249*I19+0.195*J19+0.159*K19+0.06*L19</f>
        <v>9.6989249999999991</v>
      </c>
      <c r="O19" s="1337">
        <f t="shared" si="0"/>
        <v>15.579315000000001</v>
      </c>
      <c r="P19" s="1336">
        <f t="shared" si="1"/>
        <v>24.435845357688372</v>
      </c>
      <c r="Q19" s="1337">
        <f t="shared" si="2"/>
        <v>25.776413078181022</v>
      </c>
      <c r="R19" s="1301">
        <f t="shared" si="14"/>
        <v>874.20589086740699</v>
      </c>
      <c r="S19" s="1301">
        <f>37000/(SQRT(3)*Q19)</f>
        <v>828.74059688694342</v>
      </c>
      <c r="T19" s="1337">
        <f t="shared" si="8"/>
        <v>18.35168117707067</v>
      </c>
      <c r="U19" s="1302">
        <f t="shared" si="9"/>
        <v>27787.547089627238</v>
      </c>
      <c r="V19" s="1303" t="s">
        <v>504</v>
      </c>
      <c r="W19" s="1315" t="s">
        <v>212</v>
      </c>
      <c r="X19" s="1297">
        <v>16</v>
      </c>
      <c r="Y19" s="1297">
        <v>11</v>
      </c>
      <c r="Z19" s="1297">
        <v>35</v>
      </c>
      <c r="AA19" s="1337">
        <v>10.304</v>
      </c>
      <c r="AB19" s="1337">
        <f>AA19/100*Z19*Z19/X19</f>
        <v>7.8890000000000002</v>
      </c>
      <c r="AC19" s="1337">
        <f>SQRT(POWER(N19,2)+POWER(O19+AB19+C19,2))</f>
        <v>31.831196362972122</v>
      </c>
      <c r="AD19" s="1337">
        <f>SQRT(POWER(N19,2)+POWER(O19+AB19+D19,2))</f>
        <v>33.218540635832824</v>
      </c>
      <c r="AE19" s="1311">
        <f t="shared" si="3"/>
        <v>1.0138755496363536</v>
      </c>
      <c r="AF19" s="1311">
        <f t="shared" si="3"/>
        <v>1.0580647287404643</v>
      </c>
      <c r="AG19" s="1297">
        <f>6300/(SQRT(3)*AE19)</f>
        <v>3587.5277761646726</v>
      </c>
      <c r="AH19" s="1297">
        <f>6300/(2*AF19)</f>
        <v>2977.1335481051392</v>
      </c>
      <c r="AI19" s="1303" t="s">
        <v>505</v>
      </c>
      <c r="AJ19" s="1438"/>
      <c r="AK19" s="1434"/>
      <c r="AL19" s="1434"/>
      <c r="AM19" s="1434"/>
      <c r="AN19" s="1434"/>
      <c r="AO19" s="1434">
        <f t="shared" si="10"/>
        <v>0</v>
      </c>
      <c r="AP19" s="1434">
        <f>0.153*AJ19+0.249*AK19+0.195*AL19+0.159*AM19+0.06*AN19</f>
        <v>0</v>
      </c>
      <c r="AQ19" s="1434">
        <f t="shared" si="4"/>
        <v>0</v>
      </c>
      <c r="AR19" s="1435">
        <f t="shared" si="5"/>
        <v>1.0138755496363536</v>
      </c>
      <c r="AS19" s="1434">
        <f t="shared" si="6"/>
        <v>1.0580647287404643</v>
      </c>
      <c r="AT19" s="1288"/>
      <c r="AU19" s="1288"/>
      <c r="AV19" s="1289"/>
      <c r="AW19" s="1289"/>
      <c r="AX19" s="1290"/>
      <c r="AY19" s="1290">
        <v>4.25</v>
      </c>
      <c r="AZ19" s="1290">
        <v>2478</v>
      </c>
      <c r="BA19" s="1290"/>
      <c r="BB19" s="1290">
        <v>2478</v>
      </c>
      <c r="BC19" s="1290"/>
      <c r="BD19" s="1290"/>
      <c r="BE19" s="1290"/>
      <c r="BF19" s="1290"/>
    </row>
    <row r="20" spans="1:58" s="201" customFormat="1" ht="75.75" hidden="1" customHeight="1" x14ac:dyDescent="0.2">
      <c r="A20" s="2917" t="s">
        <v>535</v>
      </c>
      <c r="B20" s="2915" t="s">
        <v>506</v>
      </c>
      <c r="C20" s="1305">
        <f t="shared" si="11"/>
        <v>6.8750726564632316</v>
      </c>
      <c r="D20" s="1305">
        <f t="shared" si="11"/>
        <v>8.328723853804318</v>
      </c>
      <c r="E20" s="1297">
        <f t="shared" si="12"/>
        <v>3107.1613388600122</v>
      </c>
      <c r="F20" s="1297">
        <f t="shared" si="13"/>
        <v>2221.2286449561825</v>
      </c>
      <c r="G20" s="1298"/>
      <c r="H20" s="1314">
        <v>0.42499999999999999</v>
      </c>
      <c r="I20" s="1337">
        <v>43.23</v>
      </c>
      <c r="J20" s="1337"/>
      <c r="K20" s="1337"/>
      <c r="L20" s="1337"/>
      <c r="M20" s="1300">
        <f t="shared" si="7"/>
        <v>43.654999999999994</v>
      </c>
      <c r="N20" s="1337">
        <f>0.153*H20+0.249*I20+0.195*J20+0.159*K20+0.06*L20</f>
        <v>10.829295</v>
      </c>
      <c r="O20" s="1337">
        <f t="shared" si="0"/>
        <v>17.380824999999998</v>
      </c>
      <c r="P20" s="1336">
        <f t="shared" si="1"/>
        <v>26.563550239338177</v>
      </c>
      <c r="Q20" s="1337">
        <f t="shared" si="2"/>
        <v>27.89721370429627</v>
      </c>
      <c r="R20" s="1316">
        <f t="shared" si="14"/>
        <v>804.18316706706821</v>
      </c>
      <c r="S20" s="1316">
        <f>37000/(SQRT(3)*Q20)</f>
        <v>765.73811945693831</v>
      </c>
      <c r="T20" s="1337">
        <f t="shared" si="8"/>
        <v>20.478444957507147</v>
      </c>
      <c r="U20" s="1302">
        <f t="shared" si="9"/>
        <v>28524.141411853776</v>
      </c>
      <c r="V20" s="1303" t="s">
        <v>507</v>
      </c>
      <c r="W20" s="1297"/>
      <c r="X20" s="1297"/>
      <c r="Y20" s="1297"/>
      <c r="Z20" s="1297"/>
      <c r="AA20" s="1337"/>
      <c r="AB20" s="1337"/>
      <c r="AC20" s="1337"/>
      <c r="AD20" s="1337"/>
      <c r="AE20" s="1337"/>
      <c r="AF20" s="1337"/>
      <c r="AG20" s="1297"/>
      <c r="AH20" s="1297"/>
      <c r="AI20" s="1303"/>
      <c r="AJ20" s="1438"/>
      <c r="AK20" s="1434"/>
      <c r="AL20" s="1434"/>
      <c r="AM20" s="1434"/>
      <c r="AN20" s="1434"/>
      <c r="AO20" s="1434">
        <f t="shared" si="10"/>
        <v>0</v>
      </c>
      <c r="AP20" s="1434">
        <f>0.153*AJ20+0.249*AK20+0.195*AL20+0.159*AM20+0.06*AN20</f>
        <v>0</v>
      </c>
      <c r="AQ20" s="1434">
        <f t="shared" si="4"/>
        <v>0</v>
      </c>
      <c r="AR20" s="1435">
        <f t="shared" si="5"/>
        <v>0</v>
      </c>
      <c r="AS20" s="1434">
        <f t="shared" si="6"/>
        <v>0</v>
      </c>
      <c r="AT20" s="1288"/>
      <c r="AU20" s="1288"/>
      <c r="AV20" s="1289"/>
      <c r="AW20" s="1289"/>
      <c r="AX20" s="1290"/>
      <c r="AY20" s="1290">
        <v>9.94</v>
      </c>
      <c r="AZ20" s="1290">
        <v>1478</v>
      </c>
      <c r="BA20" s="1290">
        <v>3179.7868683396359</v>
      </c>
      <c r="BB20" s="1290">
        <v>1900</v>
      </c>
      <c r="BC20" s="1290"/>
      <c r="BD20" s="1290"/>
      <c r="BE20" s="1290"/>
      <c r="BF20" s="1290"/>
    </row>
    <row r="21" spans="1:58" s="201" customFormat="1" ht="75.75" hidden="1" customHeight="1" x14ac:dyDescent="0.2">
      <c r="A21" s="2918"/>
      <c r="B21" s="2916"/>
      <c r="C21" s="1305">
        <f t="shared" si="11"/>
        <v>6.8492692662713619</v>
      </c>
      <c r="D21" s="1305">
        <f t="shared" si="11"/>
        <v>8.3027771407944595</v>
      </c>
      <c r="E21" s="1297">
        <f t="shared" si="12"/>
        <v>3118.8670104139856</v>
      </c>
      <c r="F21" s="1297">
        <f t="shared" si="13"/>
        <v>2228.1701274508505</v>
      </c>
      <c r="G21" s="1298"/>
      <c r="H21" s="1314">
        <v>0.41899999999999998</v>
      </c>
      <c r="I21" s="1337">
        <v>43.23</v>
      </c>
      <c r="J21" s="1337"/>
      <c r="K21" s="1337"/>
      <c r="L21" s="1337"/>
      <c r="M21" s="1300">
        <f t="shared" si="7"/>
        <v>43.648999999999994</v>
      </c>
      <c r="N21" s="1337">
        <f>0.153*H21+0.249*I21+0.195*J21+0.159*K21+0.06*L21</f>
        <v>10.828377</v>
      </c>
      <c r="O21" s="1337">
        <f t="shared" si="0"/>
        <v>17.379570999999999</v>
      </c>
      <c r="P21" s="1336">
        <f t="shared" si="1"/>
        <v>26.538471114640753</v>
      </c>
      <c r="Q21" s="1337">
        <f t="shared" si="2"/>
        <v>27.871791375494645</v>
      </c>
      <c r="R21" s="1316">
        <f t="shared" si="14"/>
        <v>804.94312832630283</v>
      </c>
      <c r="S21" s="1316">
        <f>37000/(SQRT(3)*Q21)</f>
        <v>766.43656205025832</v>
      </c>
      <c r="T21" s="1337">
        <f t="shared" si="8"/>
        <v>20.476895189412136</v>
      </c>
      <c r="U21" s="1302">
        <f t="shared" si="9"/>
        <v>28548.936324755767</v>
      </c>
      <c r="V21" s="1303" t="s">
        <v>507</v>
      </c>
      <c r="W21" s="1297"/>
      <c r="X21" s="1297"/>
      <c r="Y21" s="1297"/>
      <c r="Z21" s="1297"/>
      <c r="AA21" s="1337"/>
      <c r="AB21" s="1337"/>
      <c r="AC21" s="1337"/>
      <c r="AD21" s="1337"/>
      <c r="AE21" s="1337"/>
      <c r="AF21" s="1337"/>
      <c r="AG21" s="1297"/>
      <c r="AH21" s="1297"/>
      <c r="AI21" s="1303"/>
      <c r="AJ21" s="1438"/>
      <c r="AK21" s="1434"/>
      <c r="AL21" s="1434"/>
      <c r="AM21" s="1434"/>
      <c r="AN21" s="1434"/>
      <c r="AO21" s="1434">
        <f t="shared" si="10"/>
        <v>0</v>
      </c>
      <c r="AP21" s="1434">
        <f>0.153*AJ21+0.249*AK21+0.195*AL21+0.159*AM21+0.06*AN21</f>
        <v>0</v>
      </c>
      <c r="AQ21" s="1434">
        <f t="shared" si="4"/>
        <v>0</v>
      </c>
      <c r="AR21" s="1435">
        <f t="shared" si="5"/>
        <v>0</v>
      </c>
      <c r="AS21" s="1434">
        <f t="shared" si="6"/>
        <v>0</v>
      </c>
      <c r="AT21" s="1288"/>
      <c r="AU21" s="1288"/>
      <c r="AV21" s="1289"/>
      <c r="AW21" s="1289"/>
      <c r="AX21" s="1290"/>
      <c r="AY21" s="1290">
        <v>23.41</v>
      </c>
      <c r="AZ21" s="1290">
        <v>1149</v>
      </c>
      <c r="BA21" s="1290">
        <v>3179.7868683396359</v>
      </c>
      <c r="BB21" s="1290">
        <v>1900</v>
      </c>
      <c r="BC21" s="1290"/>
      <c r="BD21" s="1290"/>
      <c r="BE21" s="1290"/>
      <c r="BF21" s="1290"/>
    </row>
    <row r="22" spans="1:58" s="201" customFormat="1" ht="41.25" customHeight="1" x14ac:dyDescent="0.2">
      <c r="A22" s="2922" t="s">
        <v>519</v>
      </c>
      <c r="B22" s="2923" t="s">
        <v>516</v>
      </c>
      <c r="C22" s="1305">
        <f>C18</f>
        <v>6.8750726564632316</v>
      </c>
      <c r="D22" s="1305">
        <f>D18</f>
        <v>8.328723853804318</v>
      </c>
      <c r="E22" s="1297">
        <f t="shared" si="12"/>
        <v>3107.1613388600122</v>
      </c>
      <c r="F22" s="1297">
        <f t="shared" si="13"/>
        <v>2221.2286449561825</v>
      </c>
      <c r="G22" s="1298"/>
      <c r="H22" s="1314">
        <v>2.5000000000000001E-2</v>
      </c>
      <c r="I22" s="1337">
        <v>9.9120000000000008</v>
      </c>
      <c r="J22" s="1337"/>
      <c r="K22" s="1337"/>
      <c r="L22" s="1337"/>
      <c r="M22" s="1300">
        <f t="shared" si="7"/>
        <v>9.9370000000000012</v>
      </c>
      <c r="N22" s="1337">
        <f t="shared" ref="N22:N27" si="15">0.314*H22+0.249*I22+0.195*J22+0.159*K22+0.06*L22</f>
        <v>2.4759380000000002</v>
      </c>
      <c r="O22" s="1337">
        <f t="shared" ref="O22:O27" si="16">0.4*SUM(H22:L22)</f>
        <v>3.9748000000000006</v>
      </c>
      <c r="P22" s="1336">
        <f t="shared" ref="P22:P27" si="17">IF(SUM(H22:L22)=0,0,SQRT(POWER(N22,2)+POWER(O22+C22,2)))</f>
        <v>11.128791742202408</v>
      </c>
      <c r="Q22" s="1337">
        <f t="shared" ref="Q22:Q27" si="18">IF(SUM(H22:L22)=0,0,SQRT(POWER(N22,2)+POWER(O22+D22,2)))</f>
        <v>12.550178014712616</v>
      </c>
      <c r="R22" s="1301">
        <f t="shared" si="14"/>
        <v>1919.5219440586445</v>
      </c>
      <c r="S22" s="1301">
        <f t="shared" ref="S22:S27" si="19">IF(SUM(P22:Q22)=0,0,37000/(2*Q22))</f>
        <v>1474.0826766211912</v>
      </c>
      <c r="T22" s="1337">
        <f t="shared" si="8"/>
        <v>4.6828734789490101</v>
      </c>
      <c r="U22" s="1302">
        <f t="shared" si="9"/>
        <v>15569.194098947497</v>
      </c>
      <c r="V22" s="1303" t="s">
        <v>508</v>
      </c>
      <c r="W22" s="1315" t="s">
        <v>191</v>
      </c>
      <c r="X22" s="1297">
        <v>10</v>
      </c>
      <c r="Y22" s="1297">
        <v>11</v>
      </c>
      <c r="Z22" s="1297">
        <v>35</v>
      </c>
      <c r="AA22" s="1296">
        <v>8.2769999999999992</v>
      </c>
      <c r="AB22" s="1337">
        <f t="shared" ref="AB22:AB27" si="20">AA22/100*Z22*Z22/X22</f>
        <v>10.139324999999999</v>
      </c>
      <c r="AC22" s="1337">
        <f t="shared" ref="AC22:AC27" si="21">SQRT(POWER(N22,2)+POWER(O22+AB22+C22,2))</f>
        <v>21.134727044414973</v>
      </c>
      <c r="AD22" s="1337">
        <f t="shared" ref="AD22:AD27" si="22">SQRT(POWER(N22,2)+POWER(O22+AB22+D22,2))</f>
        <v>22.579010909571522</v>
      </c>
      <c r="AE22" s="1311">
        <f t="shared" ref="AE22:AF27" si="23">AC22*POWER(6.3/35.3,2)</f>
        <v>0.67317554622284947</v>
      </c>
      <c r="AF22" s="1311">
        <f t="shared" si="23"/>
        <v>0.71917834426156535</v>
      </c>
      <c r="AG22" s="1297">
        <f t="shared" ref="AG22:AG27" si="24">6300/(SQRT(3)*AE22)</f>
        <v>5403.2068103236488</v>
      </c>
      <c r="AH22" s="1297">
        <f t="shared" ref="AH22:AH27" si="25">6300/(2*AF22)</f>
        <v>4379.9984039207166</v>
      </c>
      <c r="AI22" s="1303" t="s">
        <v>509</v>
      </c>
      <c r="AJ22" s="1438"/>
      <c r="AK22" s="1434"/>
      <c r="AL22" s="1434"/>
      <c r="AM22" s="1434"/>
      <c r="AN22" s="1434"/>
      <c r="AO22" s="1434">
        <f t="shared" si="10"/>
        <v>0</v>
      </c>
      <c r="AP22" s="1434">
        <f t="shared" ref="AP22:AP27" si="26">0.314*AJ22+0.249*AK22+0.195*AL22+0.159*AM22+0.06*AN22</f>
        <v>0</v>
      </c>
      <c r="AQ22" s="1434">
        <f t="shared" ref="AQ22:AQ27" si="27">0.4*SUM(AJ22:AN22)</f>
        <v>0</v>
      </c>
      <c r="AR22" s="1435">
        <f t="shared" ref="AR22:AR27" si="28">IF(SUM(AJ22:AN22)=0,0,SQRT(POWER(AP22,2)+POWER(AQ22+AE22,2)))</f>
        <v>0</v>
      </c>
      <c r="AS22" s="1434">
        <f t="shared" ref="AS22:AS27" si="29">IF(SUM(AJ22:AN22)=0,0,SQRT(POWER(AP22,2)+POWER(AQ22+AF22,2)))</f>
        <v>0</v>
      </c>
      <c r="AT22" s="1288"/>
      <c r="AU22" s="1288"/>
      <c r="AV22" s="1289"/>
      <c r="AW22" s="1289"/>
      <c r="AX22" s="1290"/>
      <c r="AY22" s="1290">
        <v>25.89</v>
      </c>
      <c r="AZ22" s="1290">
        <v>936</v>
      </c>
      <c r="BA22" s="1290">
        <v>2871.3634020794193</v>
      </c>
      <c r="BB22" s="1290">
        <v>1900</v>
      </c>
      <c r="BC22" s="1290"/>
      <c r="BD22" s="1290"/>
      <c r="BE22" s="1290"/>
      <c r="BF22" s="1290"/>
    </row>
    <row r="23" spans="1:58" s="201" customFormat="1" ht="41.25" customHeight="1" x14ac:dyDescent="0.2">
      <c r="A23" s="2922"/>
      <c r="B23" s="2923"/>
      <c r="C23" s="1305">
        <f>C17</f>
        <v>6.8492692662713619</v>
      </c>
      <c r="D23" s="1305">
        <f>D17</f>
        <v>8.3027771407944595</v>
      </c>
      <c r="E23" s="1297">
        <f t="shared" si="12"/>
        <v>3118.8670104139856</v>
      </c>
      <c r="F23" s="1297">
        <f t="shared" si="13"/>
        <v>2228.1701274508505</v>
      </c>
      <c r="G23" s="1298"/>
      <c r="H23" s="1314">
        <v>1.4999999999999999E-2</v>
      </c>
      <c r="I23" s="1337">
        <v>9.9120000000000008</v>
      </c>
      <c r="J23" s="1337"/>
      <c r="K23" s="1337"/>
      <c r="L23" s="1337"/>
      <c r="M23" s="1300">
        <f t="shared" si="7"/>
        <v>9.9270000000000014</v>
      </c>
      <c r="N23" s="1337">
        <f t="shared" si="15"/>
        <v>2.4727980000000005</v>
      </c>
      <c r="O23" s="1337">
        <f t="shared" si="16"/>
        <v>3.9708000000000006</v>
      </c>
      <c r="P23" s="1336">
        <f t="shared" si="17"/>
        <v>11.099037294996089</v>
      </c>
      <c r="Q23" s="1337">
        <f t="shared" si="18"/>
        <v>12.520200708448579</v>
      </c>
      <c r="R23" s="1301">
        <f t="shared" si="14"/>
        <v>1924.6678240866011</v>
      </c>
      <c r="S23" s="1301">
        <f t="shared" si="19"/>
        <v>1477.6120951093283</v>
      </c>
      <c r="T23" s="1337">
        <f t="shared" si="8"/>
        <v>4.6778181440500664</v>
      </c>
      <c r="U23" s="1302">
        <f t="shared" si="9"/>
        <v>15594.079624174601</v>
      </c>
      <c r="V23" s="1303" t="s">
        <v>508</v>
      </c>
      <c r="W23" s="1315" t="s">
        <v>191</v>
      </c>
      <c r="X23" s="1297">
        <v>10</v>
      </c>
      <c r="Y23" s="1297">
        <v>11</v>
      </c>
      <c r="Z23" s="1297">
        <v>35</v>
      </c>
      <c r="AA23" s="1296">
        <v>8.3290000000000006</v>
      </c>
      <c r="AB23" s="1337">
        <f t="shared" si="20"/>
        <v>10.203025</v>
      </c>
      <c r="AC23" s="1337">
        <f t="shared" si="21"/>
        <v>21.16802358458002</v>
      </c>
      <c r="AD23" s="1337">
        <f t="shared" si="22"/>
        <v>22.612217355765228</v>
      </c>
      <c r="AE23" s="1311">
        <f t="shared" si="23"/>
        <v>0.67423609536388318</v>
      </c>
      <c r="AF23" s="1311">
        <f t="shared" si="23"/>
        <v>0.72023602376258711</v>
      </c>
      <c r="AG23" s="1297">
        <f t="shared" si="24"/>
        <v>5394.7077602417576</v>
      </c>
      <c r="AH23" s="1297">
        <f t="shared" si="25"/>
        <v>4373.5662978145356</v>
      </c>
      <c r="AI23" s="1303" t="s">
        <v>509</v>
      </c>
      <c r="AJ23" s="1438"/>
      <c r="AK23" s="1434"/>
      <c r="AL23" s="1434"/>
      <c r="AM23" s="1434"/>
      <c r="AN23" s="1434"/>
      <c r="AO23" s="1434">
        <f t="shared" si="10"/>
        <v>0</v>
      </c>
      <c r="AP23" s="1434">
        <f t="shared" si="26"/>
        <v>0</v>
      </c>
      <c r="AQ23" s="1434">
        <f t="shared" si="27"/>
        <v>0</v>
      </c>
      <c r="AR23" s="1435">
        <f t="shared" si="28"/>
        <v>0</v>
      </c>
      <c r="AS23" s="1434">
        <f t="shared" si="29"/>
        <v>0</v>
      </c>
      <c r="AT23" s="1288"/>
      <c r="AU23" s="1288"/>
      <c r="AV23" s="1289"/>
      <c r="AW23" s="1289"/>
      <c r="AX23" s="1290"/>
      <c r="AY23" s="1290">
        <v>38.97</v>
      </c>
      <c r="AZ23" s="1290">
        <v>828</v>
      </c>
      <c r="BA23" s="1290">
        <v>2871.3634020794193</v>
      </c>
      <c r="BB23" s="1290">
        <v>1900</v>
      </c>
      <c r="BC23" s="1290"/>
      <c r="BD23" s="1290"/>
      <c r="BE23" s="1290"/>
      <c r="BF23" s="1290"/>
    </row>
    <row r="24" spans="1:58" s="201" customFormat="1" ht="41.25" customHeight="1" x14ac:dyDescent="0.2">
      <c r="A24" s="2922"/>
      <c r="B24" s="2923" t="s">
        <v>517</v>
      </c>
      <c r="C24" s="1305">
        <f>C22</f>
        <v>6.8750726564632316</v>
      </c>
      <c r="D24" s="1305">
        <f>D22</f>
        <v>8.328723853804318</v>
      </c>
      <c r="E24" s="1297">
        <f t="shared" si="12"/>
        <v>3107.1613388600122</v>
      </c>
      <c r="F24" s="1297">
        <f t="shared" si="13"/>
        <v>2221.2286449561825</v>
      </c>
      <c r="G24" s="1298"/>
      <c r="H24" s="1314">
        <v>2.5000000000000001E-2</v>
      </c>
      <c r="I24" s="1337">
        <v>25.86</v>
      </c>
      <c r="J24" s="1337"/>
      <c r="K24" s="1337"/>
      <c r="L24" s="1337"/>
      <c r="M24" s="1300">
        <f t="shared" si="7"/>
        <v>25.884999999999998</v>
      </c>
      <c r="N24" s="1337">
        <f t="shared" si="15"/>
        <v>6.4469900000000004</v>
      </c>
      <c r="O24" s="1337">
        <f t="shared" si="16"/>
        <v>10.353999999999999</v>
      </c>
      <c r="P24" s="1336">
        <f t="shared" si="17"/>
        <v>18.395777359540666</v>
      </c>
      <c r="Q24" s="1337">
        <f t="shared" si="18"/>
        <v>19.763801523431898</v>
      </c>
      <c r="R24" s="1301">
        <f t="shared" si="14"/>
        <v>1161.2425798867982</v>
      </c>
      <c r="S24" s="1301">
        <f t="shared" si="19"/>
        <v>936.05473512099695</v>
      </c>
      <c r="T24" s="1337">
        <f t="shared" si="8"/>
        <v>12.197089655327618</v>
      </c>
      <c r="U24" s="1302">
        <f t="shared" si="9"/>
        <v>24532.386342079019</v>
      </c>
      <c r="V24" s="1303" t="s">
        <v>510</v>
      </c>
      <c r="W24" s="1315" t="s">
        <v>212</v>
      </c>
      <c r="X24" s="1297">
        <v>16</v>
      </c>
      <c r="Y24" s="1297">
        <v>11</v>
      </c>
      <c r="Z24" s="1297">
        <v>35</v>
      </c>
      <c r="AA24" s="1296">
        <v>10.244</v>
      </c>
      <c r="AB24" s="1337">
        <f t="shared" si="20"/>
        <v>7.8430625000000003</v>
      </c>
      <c r="AC24" s="1337">
        <f>SQRT(POWER(N24,2)+POWER(O24+AB24+C24,2))</f>
        <v>25.887750797704687</v>
      </c>
      <c r="AD24" s="1337">
        <f t="shared" si="22"/>
        <v>27.29800398834632</v>
      </c>
      <c r="AE24" s="1311">
        <f t="shared" si="23"/>
        <v>0.82456710924644228</v>
      </c>
      <c r="AF24" s="1311">
        <f t="shared" si="23"/>
        <v>0.86948597476704392</v>
      </c>
      <c r="AG24" s="1297">
        <f t="shared" si="24"/>
        <v>4411.1712134852369</v>
      </c>
      <c r="AH24" s="1297">
        <f t="shared" si="25"/>
        <v>3622.8301449531264</v>
      </c>
      <c r="AI24" s="1303" t="s">
        <v>511</v>
      </c>
      <c r="AJ24" s="1438"/>
      <c r="AK24" s="1434">
        <v>8.7129999999999992</v>
      </c>
      <c r="AL24" s="1434"/>
      <c r="AM24" s="1434"/>
      <c r="AN24" s="1434"/>
      <c r="AO24" s="1434">
        <f t="shared" si="10"/>
        <v>8.7129999999999992</v>
      </c>
      <c r="AP24" s="1434">
        <f>0.314*AJ24+0.246*AK24+0.195*AL24+0.159*AM24+0.06*AN24</f>
        <v>2.1433979999999999</v>
      </c>
      <c r="AQ24" s="1434">
        <f t="shared" si="27"/>
        <v>3.4851999999999999</v>
      </c>
      <c r="AR24" s="1447">
        <f t="shared" si="28"/>
        <v>4.8133405782622978</v>
      </c>
      <c r="AS24" s="1448">
        <f t="shared" si="29"/>
        <v>4.85360123261448</v>
      </c>
      <c r="AT24" s="1288"/>
      <c r="AU24" s="1288"/>
      <c r="AV24" s="1289"/>
      <c r="AW24" s="1289"/>
      <c r="AX24" s="1290"/>
      <c r="AY24" s="1290">
        <v>43.27</v>
      </c>
      <c r="AZ24" s="1290">
        <v>769</v>
      </c>
      <c r="BA24" s="1290">
        <v>2772.512958485634</v>
      </c>
      <c r="BB24" s="1290">
        <v>1900</v>
      </c>
      <c r="BC24" s="1290"/>
      <c r="BD24" s="1290"/>
      <c r="BE24" s="1290"/>
      <c r="BF24" s="1290"/>
    </row>
    <row r="25" spans="1:58" s="201" customFormat="1" ht="41.25" customHeight="1" x14ac:dyDescent="0.2">
      <c r="A25" s="2922"/>
      <c r="B25" s="2923"/>
      <c r="C25" s="1305">
        <f>C17</f>
        <v>6.8492692662713619</v>
      </c>
      <c r="D25" s="1305">
        <f>D17</f>
        <v>8.3027771407944595</v>
      </c>
      <c r="E25" s="1297">
        <f t="shared" si="12"/>
        <v>3118.8670104139856</v>
      </c>
      <c r="F25" s="1297">
        <f t="shared" si="13"/>
        <v>2228.1701274508505</v>
      </c>
      <c r="G25" s="1298"/>
      <c r="H25" s="1314">
        <v>1.4999999999999999E-2</v>
      </c>
      <c r="I25" s="1337">
        <v>25.86</v>
      </c>
      <c r="J25" s="1337"/>
      <c r="K25" s="1337"/>
      <c r="L25" s="1337"/>
      <c r="M25" s="1300">
        <f t="shared" si="7"/>
        <v>25.875</v>
      </c>
      <c r="N25" s="1337">
        <f t="shared" si="15"/>
        <v>6.4438500000000003</v>
      </c>
      <c r="O25" s="1337">
        <f t="shared" si="16"/>
        <v>10.350000000000001</v>
      </c>
      <c r="P25" s="1336">
        <f t="shared" si="17"/>
        <v>18.366765260007185</v>
      </c>
      <c r="Q25" s="1337">
        <f t="shared" si="18"/>
        <v>19.734469789853602</v>
      </c>
      <c r="R25" s="1301">
        <f t="shared" si="14"/>
        <v>1163.0768759554451</v>
      </c>
      <c r="S25" s="1301">
        <f t="shared" si="19"/>
        <v>937.44601182605379</v>
      </c>
      <c r="T25" s="1337">
        <f t="shared" si="8"/>
        <v>12.192034400480505</v>
      </c>
      <c r="U25" s="1302">
        <f t="shared" si="9"/>
        <v>24560.953789725856</v>
      </c>
      <c r="V25" s="1303" t="s">
        <v>510</v>
      </c>
      <c r="W25" s="1315" t="s">
        <v>212</v>
      </c>
      <c r="X25" s="1297">
        <v>16</v>
      </c>
      <c r="Y25" s="1297">
        <v>11</v>
      </c>
      <c r="Z25" s="1297">
        <v>35</v>
      </c>
      <c r="AA25" s="1296">
        <v>10.288</v>
      </c>
      <c r="AB25" s="1337">
        <f t="shared" si="20"/>
        <v>7.8767500000000004</v>
      </c>
      <c r="AC25" s="1337">
        <f t="shared" si="21"/>
        <v>25.890730871586317</v>
      </c>
      <c r="AD25" s="1337">
        <f t="shared" si="22"/>
        <v>27.300897661737245</v>
      </c>
      <c r="AE25" s="1311">
        <f t="shared" si="23"/>
        <v>0.82466202946276845</v>
      </c>
      <c r="AF25" s="1311">
        <f t="shared" si="23"/>
        <v>0.86957814298674374</v>
      </c>
      <c r="AG25" s="1297">
        <f t="shared" si="24"/>
        <v>4410.6634790305425</v>
      </c>
      <c r="AH25" s="1297">
        <f t="shared" si="25"/>
        <v>3622.4461543854836</v>
      </c>
      <c r="AI25" s="1303" t="s">
        <v>511</v>
      </c>
      <c r="AJ25" s="1438"/>
      <c r="AK25" s="1434">
        <v>8.7129999999999992</v>
      </c>
      <c r="AL25" s="1434"/>
      <c r="AM25" s="1434"/>
      <c r="AN25" s="1434"/>
      <c r="AO25" s="1434">
        <f t="shared" si="10"/>
        <v>8.7129999999999992</v>
      </c>
      <c r="AP25" s="1434">
        <f t="shared" si="26"/>
        <v>2.1695369999999996</v>
      </c>
      <c r="AQ25" s="1434">
        <f t="shared" si="27"/>
        <v>3.4851999999999999</v>
      </c>
      <c r="AR25" s="1447">
        <f t="shared" si="28"/>
        <v>4.8251219163223151</v>
      </c>
      <c r="AS25" s="1448">
        <f t="shared" si="29"/>
        <v>4.8652834931794127</v>
      </c>
      <c r="AT25" s="1288"/>
      <c r="AU25" s="1288"/>
      <c r="AV25" s="1289"/>
      <c r="AW25" s="1289"/>
      <c r="AX25" s="1290"/>
      <c r="AY25" s="1290"/>
      <c r="AZ25" s="1290"/>
      <c r="BA25" s="1290"/>
      <c r="BB25" s="1290"/>
      <c r="BC25" s="1290"/>
      <c r="BD25" s="1290"/>
      <c r="BE25" s="1290"/>
      <c r="BF25" s="1290"/>
    </row>
    <row r="26" spans="1:58" s="201" customFormat="1" ht="79.5" customHeight="1" x14ac:dyDescent="0.2">
      <c r="A26" s="2922" t="s">
        <v>538</v>
      </c>
      <c r="B26" s="2923" t="s">
        <v>518</v>
      </c>
      <c r="C26" s="1305">
        <f>C24</f>
        <v>6.8750726564632316</v>
      </c>
      <c r="D26" s="1305">
        <f>D24</f>
        <v>8.328723853804318</v>
      </c>
      <c r="E26" s="1297">
        <f t="shared" si="12"/>
        <v>3107.1613388600122</v>
      </c>
      <c r="F26" s="1297">
        <f t="shared" si="13"/>
        <v>2221.2286449561825</v>
      </c>
      <c r="G26" s="1298"/>
      <c r="H26" s="1314">
        <v>0.04</v>
      </c>
      <c r="I26" s="1337">
        <v>4.21</v>
      </c>
      <c r="J26" s="1337"/>
      <c r="K26" s="1337"/>
      <c r="L26" s="1337"/>
      <c r="M26" s="1300">
        <f t="shared" si="7"/>
        <v>4.25</v>
      </c>
      <c r="N26" s="1337">
        <f t="shared" si="15"/>
        <v>1.0608499999999998</v>
      </c>
      <c r="O26" s="1337">
        <f t="shared" si="16"/>
        <v>1.7000000000000002</v>
      </c>
      <c r="P26" s="1336">
        <f t="shared" si="17"/>
        <v>8.6404440734329953</v>
      </c>
      <c r="Q26" s="1337">
        <f t="shared" si="18"/>
        <v>10.084676735441933</v>
      </c>
      <c r="R26" s="1301">
        <f t="shared" si="14"/>
        <v>2472.3219985531005</v>
      </c>
      <c r="S26" s="1301">
        <f t="shared" si="19"/>
        <v>1834.466337922659</v>
      </c>
      <c r="T26" s="1337">
        <f t="shared" si="8"/>
        <v>2.0038469808096626</v>
      </c>
      <c r="U26" s="1302">
        <f t="shared" si="9"/>
        <v>8580.848120749366</v>
      </c>
      <c r="V26" s="1303" t="s">
        <v>512</v>
      </c>
      <c r="W26" s="1315" t="s">
        <v>212</v>
      </c>
      <c r="X26" s="1297">
        <v>16</v>
      </c>
      <c r="Y26" s="1297">
        <v>11</v>
      </c>
      <c r="Z26" s="1297">
        <v>35</v>
      </c>
      <c r="AA26" s="1481">
        <v>10.034000000000001</v>
      </c>
      <c r="AB26" s="1337">
        <f t="shared" si="20"/>
        <v>7.6822812500000008</v>
      </c>
      <c r="AC26" s="1337">
        <f t="shared" si="21"/>
        <v>16.291929252316784</v>
      </c>
      <c r="AD26" s="1337">
        <f t="shared" si="22"/>
        <v>17.742747941327536</v>
      </c>
      <c r="AE26" s="1311">
        <f t="shared" si="23"/>
        <v>0.51892453356054002</v>
      </c>
      <c r="AF26" s="1311">
        <f t="shared" si="23"/>
        <v>0.56513547640322137</v>
      </c>
      <c r="AG26" s="1297">
        <f t="shared" si="24"/>
        <v>7009.3172718924807</v>
      </c>
      <c r="AH26" s="1297">
        <f t="shared" si="25"/>
        <v>5573.8847259209942</v>
      </c>
      <c r="AI26" s="1303" t="s">
        <v>513</v>
      </c>
      <c r="AJ26" s="1438"/>
      <c r="AK26" s="1434"/>
      <c r="AL26" s="1434"/>
      <c r="AM26" s="1434"/>
      <c r="AN26" s="1434"/>
      <c r="AO26" s="1434">
        <f t="shared" si="10"/>
        <v>0</v>
      </c>
      <c r="AP26" s="1434">
        <f t="shared" si="26"/>
        <v>0</v>
      </c>
      <c r="AQ26" s="1434">
        <f t="shared" si="27"/>
        <v>0</v>
      </c>
      <c r="AR26" s="1435">
        <f t="shared" si="28"/>
        <v>0</v>
      </c>
      <c r="AS26" s="1434">
        <f t="shared" si="29"/>
        <v>0</v>
      </c>
      <c r="AT26" s="1288"/>
      <c r="AU26" s="1288"/>
      <c r="AV26" s="1289"/>
      <c r="AW26" s="1289"/>
      <c r="AX26" s="1290"/>
      <c r="AY26" s="1290"/>
      <c r="AZ26" s="1290"/>
      <c r="BA26" s="1290"/>
      <c r="BB26" s="1290"/>
      <c r="BC26" s="1290"/>
      <c r="BD26" s="1290"/>
      <c r="BE26" s="1290"/>
      <c r="BF26" s="1290"/>
    </row>
    <row r="27" spans="1:58" s="201" customFormat="1" ht="79.5" customHeight="1" x14ac:dyDescent="0.2">
      <c r="A27" s="2922"/>
      <c r="B27" s="2923"/>
      <c r="C27" s="1305">
        <f>C17</f>
        <v>6.8492692662713619</v>
      </c>
      <c r="D27" s="1305">
        <f>D17</f>
        <v>8.3027771407944595</v>
      </c>
      <c r="E27" s="1297">
        <f t="shared" si="12"/>
        <v>3118.8670104139856</v>
      </c>
      <c r="F27" s="1297">
        <f t="shared" si="13"/>
        <v>2228.1701274508505</v>
      </c>
      <c r="G27" s="1298"/>
      <c r="H27" s="1314">
        <v>0.05</v>
      </c>
      <c r="I27" s="1337">
        <v>4.21</v>
      </c>
      <c r="J27" s="1337"/>
      <c r="K27" s="1337"/>
      <c r="L27" s="1337"/>
      <c r="M27" s="1300">
        <f t="shared" si="7"/>
        <v>4.26</v>
      </c>
      <c r="N27" s="1337">
        <f t="shared" si="15"/>
        <v>1.06399</v>
      </c>
      <c r="O27" s="1337">
        <f t="shared" si="16"/>
        <v>1.704</v>
      </c>
      <c r="P27" s="1336">
        <f t="shared" si="17"/>
        <v>8.6191931096502437</v>
      </c>
      <c r="Q27" s="1337">
        <f t="shared" si="18"/>
        <v>10.063183565136161</v>
      </c>
      <c r="R27" s="1301">
        <f>37000/(SQRT(3)*P27)</f>
        <v>2478.4176068753841</v>
      </c>
      <c r="S27" s="1301">
        <f t="shared" si="19"/>
        <v>1838.384431751115</v>
      </c>
      <c r="T27" s="1337">
        <f t="shared" si="8"/>
        <v>2.0089028647747007</v>
      </c>
      <c r="U27" s="1302">
        <f t="shared" si="9"/>
        <v>8623.708165146345</v>
      </c>
      <c r="V27" s="1303" t="s">
        <v>512</v>
      </c>
      <c r="W27" s="1315" t="s">
        <v>212</v>
      </c>
      <c r="X27" s="1297">
        <v>16</v>
      </c>
      <c r="Y27" s="1297">
        <v>11</v>
      </c>
      <c r="Z27" s="1297">
        <v>35</v>
      </c>
      <c r="AA27" s="1481">
        <v>10.034000000000001</v>
      </c>
      <c r="AB27" s="1337">
        <f t="shared" si="20"/>
        <v>7.6822812500000008</v>
      </c>
      <c r="AC27" s="1337">
        <f t="shared" si="21"/>
        <v>16.270377232458358</v>
      </c>
      <c r="AD27" s="1337">
        <f t="shared" si="22"/>
        <v>17.721028792737624</v>
      </c>
      <c r="AE27" s="1311">
        <f t="shared" si="23"/>
        <v>0.51823806655720883</v>
      </c>
      <c r="AF27" s="1311">
        <f t="shared" si="23"/>
        <v>0.5644436860770542</v>
      </c>
      <c r="AG27" s="1297">
        <f t="shared" si="24"/>
        <v>7018.6019333898475</v>
      </c>
      <c r="AH27" s="1297">
        <f t="shared" si="25"/>
        <v>5580.7161594681784</v>
      </c>
      <c r="AI27" s="1303" t="s">
        <v>513</v>
      </c>
      <c r="AJ27" s="1438"/>
      <c r="AK27" s="1434"/>
      <c r="AL27" s="1434"/>
      <c r="AM27" s="1434"/>
      <c r="AN27" s="1434"/>
      <c r="AO27" s="1434">
        <f t="shared" si="10"/>
        <v>0</v>
      </c>
      <c r="AP27" s="1434">
        <f t="shared" si="26"/>
        <v>0</v>
      </c>
      <c r="AQ27" s="1434">
        <f t="shared" si="27"/>
        <v>0</v>
      </c>
      <c r="AR27" s="1435">
        <f t="shared" si="28"/>
        <v>0</v>
      </c>
      <c r="AS27" s="1434">
        <f t="shared" si="29"/>
        <v>0</v>
      </c>
      <c r="AT27" s="1288"/>
      <c r="AU27" s="1288"/>
      <c r="AV27" s="1289"/>
      <c r="AW27" s="1289"/>
      <c r="AX27" s="1290"/>
      <c r="AY27" s="1290"/>
      <c r="AZ27" s="1290"/>
      <c r="BA27" s="1290"/>
      <c r="BB27" s="1290"/>
      <c r="BC27" s="1290"/>
      <c r="BD27" s="1290"/>
      <c r="BE27" s="1290"/>
      <c r="BF27" s="1290"/>
    </row>
    <row r="28" spans="1:58" s="201" customFormat="1" ht="49.5" customHeight="1" x14ac:dyDescent="0.2">
      <c r="A28" s="1319"/>
      <c r="B28" s="1320"/>
      <c r="C28" s="1317"/>
      <c r="D28" s="1317"/>
      <c r="E28" s="1290"/>
      <c r="F28" s="1290"/>
      <c r="G28" s="1380"/>
      <c r="H28" s="1381"/>
      <c r="I28" s="1321"/>
      <c r="J28" s="1321"/>
      <c r="K28" s="1321"/>
      <c r="L28" s="1321"/>
      <c r="M28" s="1321"/>
      <c r="N28" s="1321"/>
      <c r="O28" s="1321"/>
      <c r="P28" s="1382"/>
      <c r="Q28" s="1321"/>
      <c r="R28" s="1318"/>
      <c r="S28" s="1318"/>
      <c r="T28" s="1321"/>
      <c r="U28" s="1318"/>
      <c r="V28" s="1383"/>
      <c r="W28" s="1384"/>
      <c r="X28" s="1290"/>
      <c r="Y28" s="1290"/>
      <c r="Z28" s="1290"/>
      <c r="AA28" s="1321"/>
      <c r="AB28" s="1321"/>
      <c r="AC28" s="1321"/>
      <c r="AD28" s="1321"/>
      <c r="AE28" s="1318"/>
      <c r="AF28" s="1318"/>
      <c r="AG28" s="1290"/>
      <c r="AH28" s="1290"/>
      <c r="AI28" s="1383"/>
      <c r="AJ28" s="1439"/>
      <c r="AK28" s="1440"/>
      <c r="AL28" s="1440"/>
      <c r="AM28" s="1440"/>
      <c r="AN28" s="1440"/>
      <c r="AO28" s="1440"/>
      <c r="AP28" s="1440"/>
      <c r="AQ28" s="1440"/>
      <c r="AR28" s="1441"/>
      <c r="AS28" s="1440"/>
      <c r="AT28" s="1288"/>
      <c r="AU28" s="1288"/>
      <c r="AV28" s="1289"/>
      <c r="AW28" s="1289"/>
      <c r="AX28" s="1290"/>
      <c r="AY28" s="1290"/>
    </row>
    <row r="29" spans="1:58" s="201" customFormat="1" ht="50.1" customHeight="1" x14ac:dyDescent="0.2">
      <c r="A29" s="1319"/>
      <c r="B29" s="1320"/>
      <c r="C29" s="1317"/>
      <c r="D29" s="1317"/>
      <c r="E29" s="1290"/>
      <c r="F29" s="2924"/>
      <c r="G29" s="2924"/>
      <c r="H29" s="2924"/>
      <c r="I29" s="2924"/>
      <c r="J29" s="2924"/>
      <c r="K29" s="2924"/>
      <c r="L29" s="2924"/>
      <c r="M29" s="2924"/>
      <c r="N29" s="2924"/>
      <c r="O29" s="2924"/>
      <c r="P29" s="2924"/>
      <c r="Q29" s="2924"/>
      <c r="R29" s="2924"/>
      <c r="S29" s="2924"/>
      <c r="T29" s="2924"/>
      <c r="U29" s="2924"/>
      <c r="V29" s="2924"/>
      <c r="W29" s="2924"/>
      <c r="X29" s="2924"/>
      <c r="Y29" s="2924"/>
      <c r="Z29" s="2924"/>
      <c r="AA29" s="2924"/>
      <c r="AB29" s="2924"/>
      <c r="AC29" s="1321"/>
      <c r="AD29" s="1321"/>
      <c r="AE29" s="1318"/>
      <c r="AF29" s="1318"/>
      <c r="AG29" s="1290"/>
      <c r="AH29" s="1318"/>
      <c r="AI29" s="1318"/>
      <c r="AJ29" s="1442"/>
      <c r="AK29" s="1442"/>
      <c r="AL29" s="1442"/>
      <c r="AM29" s="1442"/>
      <c r="AN29" s="1442"/>
      <c r="AO29" s="1442"/>
      <c r="AP29" s="1442"/>
      <c r="AQ29" s="1442"/>
      <c r="AR29" s="1442"/>
      <c r="AS29" s="1442"/>
      <c r="AT29" s="1288"/>
      <c r="AU29" s="1288"/>
      <c r="AV29" s="1289"/>
      <c r="AW29" s="1289"/>
      <c r="AX29" s="1290"/>
      <c r="AY29" s="1290"/>
    </row>
    <row r="33" spans="3:44" ht="50.1" customHeight="1" x14ac:dyDescent="0.2">
      <c r="G33" s="113"/>
      <c r="H33" s="113"/>
      <c r="I33" s="113"/>
      <c r="J33" s="113"/>
      <c r="K33" s="113"/>
      <c r="L33" s="113"/>
      <c r="M33" s="113"/>
      <c r="N33" s="113"/>
      <c r="O33" s="113"/>
      <c r="V33" s="113"/>
      <c r="AI33" s="113"/>
      <c r="AJ33" s="1423"/>
      <c r="AK33" s="1423"/>
      <c r="AL33" s="1423"/>
      <c r="AM33" s="1423"/>
      <c r="AN33" s="1423"/>
      <c r="AO33" s="1423"/>
      <c r="AP33" s="1423"/>
      <c r="AQ33" s="1423"/>
    </row>
    <row r="35" spans="3:44" ht="50.1" customHeight="1" x14ac:dyDescent="0.2">
      <c r="H35" s="113"/>
      <c r="I35" s="113"/>
      <c r="J35" s="113"/>
      <c r="K35" s="113"/>
      <c r="L35" s="113"/>
      <c r="M35" s="113"/>
      <c r="N35" s="113"/>
      <c r="O35" s="113"/>
      <c r="P35" s="201"/>
      <c r="V35" s="113"/>
      <c r="AI35" s="113"/>
      <c r="AJ35" s="1423"/>
      <c r="AK35" s="1423"/>
      <c r="AL35" s="1423"/>
      <c r="AM35" s="1423"/>
      <c r="AN35" s="1423"/>
      <c r="AO35" s="1423"/>
      <c r="AP35" s="1423"/>
      <c r="AQ35" s="1423"/>
      <c r="AR35" s="1422"/>
    </row>
    <row r="36" spans="3:44" ht="50.1" customHeight="1" x14ac:dyDescent="0.2">
      <c r="E36" s="1322"/>
      <c r="F36" s="1322"/>
      <c r="G36" s="1322"/>
      <c r="H36" s="1322"/>
      <c r="I36" s="1322"/>
      <c r="J36" s="1322"/>
      <c r="K36" s="1322"/>
      <c r="L36" s="1322"/>
      <c r="M36" s="1322"/>
      <c r="N36" s="1322"/>
      <c r="O36" s="1323"/>
      <c r="P36" s="201"/>
      <c r="V36" s="113"/>
      <c r="AG36" s="1322"/>
      <c r="AH36" s="1322"/>
      <c r="AI36" s="113"/>
      <c r="AJ36" s="1443"/>
      <c r="AK36" s="1443"/>
      <c r="AL36" s="1443"/>
      <c r="AM36" s="1443"/>
      <c r="AN36" s="1443"/>
      <c r="AO36" s="1443"/>
      <c r="AP36" s="1443"/>
      <c r="AQ36" s="1444"/>
      <c r="AR36" s="1422"/>
    </row>
    <row r="37" spans="3:44" ht="50.1" customHeight="1" x14ac:dyDescent="0.2">
      <c r="C37" s="203"/>
      <c r="E37" s="1322"/>
      <c r="F37" s="1322"/>
      <c r="G37" s="1322"/>
      <c r="H37" s="1322"/>
      <c r="I37" s="1322"/>
      <c r="J37" s="1322"/>
      <c r="K37" s="1322"/>
      <c r="L37" s="1322"/>
      <c r="M37" s="1322"/>
      <c r="N37" s="1322"/>
      <c r="O37" s="1323"/>
      <c r="P37" s="201"/>
      <c r="V37" s="113"/>
      <c r="AG37" s="1322"/>
      <c r="AH37" s="1322"/>
      <c r="AI37" s="113"/>
      <c r="AJ37" s="1443"/>
      <c r="AK37" s="1443"/>
      <c r="AL37" s="1443"/>
      <c r="AM37" s="1443"/>
      <c r="AN37" s="1443"/>
      <c r="AO37" s="1443"/>
      <c r="AP37" s="1443"/>
      <c r="AQ37" s="1444"/>
      <c r="AR37" s="1422"/>
    </row>
    <row r="38" spans="3:44" ht="50.1" customHeight="1" x14ac:dyDescent="0.2">
      <c r="C38" s="203"/>
      <c r="H38" s="113"/>
      <c r="I38" s="113"/>
      <c r="J38" s="113"/>
      <c r="K38" s="113"/>
      <c r="L38" s="113"/>
      <c r="M38" s="113"/>
      <c r="N38" s="113"/>
      <c r="O38" s="113"/>
      <c r="P38" s="201"/>
      <c r="V38" s="113"/>
      <c r="AI38" s="113"/>
      <c r="AJ38" s="1423"/>
      <c r="AK38" s="1423"/>
      <c r="AL38" s="1423"/>
      <c r="AM38" s="1423"/>
      <c r="AN38" s="1423"/>
      <c r="AO38" s="1423"/>
      <c r="AP38" s="1423"/>
      <c r="AQ38" s="1423"/>
      <c r="AR38" s="1422"/>
    </row>
    <row r="39" spans="3:44" ht="50.1" customHeight="1" x14ac:dyDescent="0.2">
      <c r="C39" s="203"/>
      <c r="H39" s="113"/>
      <c r="I39" s="113"/>
      <c r="J39" s="113"/>
      <c r="K39" s="113"/>
      <c r="L39" s="113"/>
      <c r="M39" s="113"/>
      <c r="N39" s="113"/>
      <c r="O39" s="113"/>
      <c r="P39" s="201"/>
      <c r="V39" s="113"/>
      <c r="AI39" s="113"/>
      <c r="AJ39" s="1423"/>
      <c r="AK39" s="1423"/>
      <c r="AL39" s="1423"/>
      <c r="AM39" s="1423"/>
      <c r="AN39" s="1423"/>
      <c r="AO39" s="1423"/>
      <c r="AP39" s="1423"/>
      <c r="AQ39" s="1423"/>
      <c r="AR39" s="1422"/>
    </row>
    <row r="40" spans="3:44" ht="50.1" customHeight="1" x14ac:dyDescent="0.2">
      <c r="C40" s="203"/>
      <c r="H40" s="113"/>
      <c r="I40" s="113"/>
      <c r="J40" s="113"/>
      <c r="K40" s="113"/>
      <c r="L40" s="113"/>
      <c r="M40" s="113"/>
      <c r="N40" s="113"/>
      <c r="O40" s="113"/>
      <c r="P40" s="201"/>
      <c r="V40" s="113"/>
      <c r="AI40" s="113"/>
      <c r="AJ40" s="1423"/>
      <c r="AK40" s="1423"/>
      <c r="AL40" s="1423"/>
      <c r="AM40" s="1423"/>
      <c r="AN40" s="1423"/>
      <c r="AO40" s="1423"/>
      <c r="AP40" s="1423"/>
      <c r="AQ40" s="1423"/>
      <c r="AR40" s="1422"/>
    </row>
    <row r="41" spans="3:44" ht="50.1" customHeight="1" x14ac:dyDescent="0.2">
      <c r="C41" s="203"/>
      <c r="H41" s="113"/>
      <c r="I41" s="113"/>
      <c r="J41" s="113"/>
      <c r="K41" s="113"/>
      <c r="L41" s="113"/>
      <c r="M41" s="113"/>
      <c r="N41" s="113"/>
      <c r="O41" s="113"/>
      <c r="P41" s="201"/>
      <c r="V41" s="113"/>
      <c r="AI41" s="113"/>
      <c r="AJ41" s="1423"/>
      <c r="AK41" s="1423"/>
      <c r="AL41" s="1423"/>
      <c r="AM41" s="1423"/>
      <c r="AN41" s="1423"/>
      <c r="AO41" s="1423"/>
      <c r="AP41" s="1423"/>
      <c r="AQ41" s="1423"/>
      <c r="AR41" s="1422"/>
    </row>
    <row r="42" spans="3:44" ht="50.1" customHeight="1" x14ac:dyDescent="0.2">
      <c r="C42" s="203"/>
      <c r="H42" s="113"/>
      <c r="I42" s="113"/>
      <c r="J42" s="113"/>
      <c r="K42" s="113"/>
      <c r="L42" s="113"/>
      <c r="M42" s="113"/>
      <c r="N42" s="113"/>
      <c r="O42" s="113"/>
      <c r="P42" s="201"/>
      <c r="V42" s="113"/>
      <c r="AI42" s="113"/>
      <c r="AJ42" s="1423"/>
      <c r="AK42" s="1423"/>
      <c r="AL42" s="1423"/>
      <c r="AM42" s="1423"/>
      <c r="AN42" s="1423"/>
      <c r="AO42" s="1423"/>
      <c r="AP42" s="1423"/>
      <c r="AQ42" s="1423"/>
      <c r="AR42" s="1422"/>
    </row>
    <row r="43" spans="3:44" ht="50.1" customHeight="1" x14ac:dyDescent="0.2">
      <c r="C43" s="203"/>
      <c r="H43" s="113"/>
      <c r="I43" s="113"/>
      <c r="J43" s="113"/>
      <c r="K43" s="113"/>
      <c r="L43" s="113"/>
      <c r="M43" s="113"/>
      <c r="N43" s="113"/>
      <c r="O43" s="113"/>
      <c r="P43" s="201"/>
      <c r="V43" s="113"/>
      <c r="AI43" s="113"/>
      <c r="AJ43" s="1423"/>
      <c r="AK43" s="1423"/>
      <c r="AL43" s="1423"/>
      <c r="AM43" s="1423"/>
      <c r="AN43" s="1423"/>
      <c r="AO43" s="1423"/>
      <c r="AP43" s="1423"/>
      <c r="AQ43" s="1423"/>
      <c r="AR43" s="1422"/>
    </row>
    <row r="44" spans="3:44" ht="50.1" customHeight="1" x14ac:dyDescent="0.2">
      <c r="C44" s="203"/>
      <c r="H44" s="113"/>
      <c r="I44" s="113"/>
      <c r="J44" s="113"/>
      <c r="K44" s="113"/>
      <c r="L44" s="113"/>
      <c r="M44" s="113"/>
      <c r="N44" s="113"/>
      <c r="O44" s="113"/>
      <c r="P44" s="201"/>
      <c r="V44" s="113"/>
      <c r="AI44" s="113"/>
      <c r="AJ44" s="1423"/>
      <c r="AK44" s="1423"/>
      <c r="AL44" s="1423"/>
      <c r="AM44" s="1423"/>
      <c r="AN44" s="1423"/>
      <c r="AO44" s="1423"/>
      <c r="AP44" s="1423"/>
      <c r="AQ44" s="1423"/>
      <c r="AR44" s="1422"/>
    </row>
    <row r="45" spans="3:44" ht="50.1" customHeight="1" x14ac:dyDescent="0.2">
      <c r="C45" s="203"/>
      <c r="H45" s="113"/>
      <c r="I45" s="113"/>
      <c r="J45" s="113"/>
      <c r="K45" s="113"/>
      <c r="L45" s="113"/>
      <c r="M45" s="113"/>
      <c r="N45" s="113"/>
      <c r="O45" s="113"/>
      <c r="P45" s="201"/>
      <c r="V45" s="113"/>
      <c r="AI45" s="113"/>
      <c r="AJ45" s="1423"/>
      <c r="AK45" s="1423"/>
      <c r="AL45" s="1423"/>
      <c r="AM45" s="1423"/>
      <c r="AN45" s="1423"/>
      <c r="AO45" s="1423"/>
      <c r="AP45" s="1423"/>
      <c r="AQ45" s="1423"/>
      <c r="AR45" s="1422"/>
    </row>
    <row r="46" spans="3:44" ht="50.1" customHeight="1" x14ac:dyDescent="0.2">
      <c r="O46" s="1321"/>
      <c r="W46" s="1324"/>
      <c r="AQ46" s="1440"/>
    </row>
    <row r="47" spans="3:44" ht="50.1" customHeight="1" x14ac:dyDescent="0.2">
      <c r="O47" s="1325"/>
      <c r="AQ47" s="1445"/>
    </row>
    <row r="73" spans="7:43" ht="50.1" customHeight="1" x14ac:dyDescent="0.2">
      <c r="G73" s="523"/>
      <c r="H73" s="523"/>
      <c r="I73" s="523"/>
      <c r="J73" s="523"/>
      <c r="K73" s="523"/>
      <c r="L73" s="523"/>
      <c r="M73" s="523"/>
      <c r="N73" s="523"/>
      <c r="O73" s="523"/>
      <c r="W73" s="523"/>
      <c r="AJ73" s="1446"/>
      <c r="AK73" s="1446"/>
      <c r="AL73" s="1446"/>
      <c r="AM73" s="1446"/>
      <c r="AN73" s="1446"/>
      <c r="AO73" s="1446"/>
      <c r="AP73" s="1446"/>
      <c r="AQ73" s="1446"/>
    </row>
    <row r="74" spans="7:43" ht="50.1" customHeight="1" x14ac:dyDescent="0.2">
      <c r="H74" s="201"/>
      <c r="I74" s="201"/>
      <c r="J74" s="201"/>
      <c r="W74" s="201"/>
      <c r="AJ74" s="1422"/>
      <c r="AK74" s="1422"/>
      <c r="AL74" s="1422"/>
    </row>
  </sheetData>
  <mergeCells count="58">
    <mergeCell ref="AB1:AI1"/>
    <mergeCell ref="AB2:AI2"/>
    <mergeCell ref="AB3:AI3"/>
    <mergeCell ref="A4:AI5"/>
    <mergeCell ref="A6:AI6"/>
    <mergeCell ref="A7:A9"/>
    <mergeCell ref="B7:B9"/>
    <mergeCell ref="C7:D7"/>
    <mergeCell ref="E7:F8"/>
    <mergeCell ref="G7:G9"/>
    <mergeCell ref="H7:L7"/>
    <mergeCell ref="M7:M8"/>
    <mergeCell ref="N7:O8"/>
    <mergeCell ref="P7:Q7"/>
    <mergeCell ref="R7:S8"/>
    <mergeCell ref="T7:U8"/>
    <mergeCell ref="AE7:AF7"/>
    <mergeCell ref="AG7:AH8"/>
    <mergeCell ref="AI7:AI9"/>
    <mergeCell ref="A10:A11"/>
    <mergeCell ref="B10:B11"/>
    <mergeCell ref="V7:V9"/>
    <mergeCell ref="W7:W9"/>
    <mergeCell ref="X7:X8"/>
    <mergeCell ref="Y7:Y9"/>
    <mergeCell ref="Z7:Z8"/>
    <mergeCell ref="N15:O15"/>
    <mergeCell ref="P15:Q15"/>
    <mergeCell ref="R15:S15"/>
    <mergeCell ref="T15:U15"/>
    <mergeCell ref="AC15:AD15"/>
    <mergeCell ref="AB7:AB8"/>
    <mergeCell ref="AC7:AD7"/>
    <mergeCell ref="AA7:AA8"/>
    <mergeCell ref="A26:A27"/>
    <mergeCell ref="B26:B27"/>
    <mergeCell ref="F29:AB29"/>
    <mergeCell ref="AE15:AF15"/>
    <mergeCell ref="AG15:AH15"/>
    <mergeCell ref="AE12:AF12"/>
    <mergeCell ref="AG12:AH12"/>
    <mergeCell ref="A13:A14"/>
    <mergeCell ref="B13:B14"/>
    <mergeCell ref="C15:D15"/>
    <mergeCell ref="B20:B21"/>
    <mergeCell ref="A20:A21"/>
    <mergeCell ref="B18:B19"/>
    <mergeCell ref="B16:B17"/>
    <mergeCell ref="A16:A19"/>
    <mergeCell ref="A22:A25"/>
    <mergeCell ref="B22:B23"/>
    <mergeCell ref="B24:B25"/>
    <mergeCell ref="AJ7:AN7"/>
    <mergeCell ref="AO7:AO8"/>
    <mergeCell ref="AP7:AQ8"/>
    <mergeCell ref="AP15:AQ15"/>
    <mergeCell ref="AR7:AS7"/>
    <mergeCell ref="AR15:AS15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FB22-BDBC-4E26-BE1A-B0AD724A37B9}">
  <sheetPr codeName="Лист14"/>
  <dimension ref="A1:AP1205"/>
  <sheetViews>
    <sheetView zoomScale="85" zoomScaleNormal="85"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AB20" sqref="AB20:AB21"/>
    </sheetView>
  </sheetViews>
  <sheetFormatPr defaultRowHeight="12.75" x14ac:dyDescent="0.2"/>
  <cols>
    <col min="1" max="1" width="2.85546875" style="211" customWidth="1"/>
    <col min="2" max="2" width="15" style="213" customWidth="1"/>
    <col min="3" max="3" width="3.5703125" style="213" customWidth="1"/>
    <col min="4" max="4" width="8" style="210" customWidth="1"/>
    <col min="5" max="5" width="3.140625" style="210" customWidth="1"/>
    <col min="6" max="6" width="18.42578125" style="211" customWidth="1"/>
    <col min="7" max="8" width="7" style="211" customWidth="1"/>
    <col min="9" max="10" width="5.5703125" style="214" customWidth="1"/>
    <col min="11" max="11" width="5.5703125" style="215" customWidth="1"/>
    <col min="12" max="16" width="5.5703125" style="210" customWidth="1"/>
    <col min="17" max="17" width="7.42578125" style="210" customWidth="1"/>
    <col min="18" max="19" width="6.7109375" style="211" customWidth="1"/>
    <col min="20" max="21" width="6.7109375" style="205" customWidth="1"/>
    <col min="22" max="22" width="3.5703125" style="210" customWidth="1"/>
    <col min="23" max="23" width="15.85546875" style="211" customWidth="1"/>
    <col min="24" max="24" width="5.7109375" style="211" customWidth="1"/>
    <col min="25" max="25" width="7.42578125" style="211" customWidth="1"/>
    <col min="26" max="28" width="5.85546875" style="211" customWidth="1"/>
    <col min="29" max="29" width="11.42578125" style="211" customWidth="1"/>
    <col min="30" max="30" width="6.140625" style="210" customWidth="1"/>
    <col min="31" max="31" width="6.140625" style="211" customWidth="1"/>
    <col min="32" max="32" width="7.85546875" style="211" customWidth="1"/>
    <col min="33" max="33" width="6.7109375" style="211" customWidth="1"/>
    <col min="34" max="34" width="11" style="211" customWidth="1"/>
    <col min="35" max="35" width="8.85546875" style="113" customWidth="1"/>
    <col min="36" max="37" width="6.7109375" style="205" customWidth="1"/>
    <col min="38" max="38" width="6.7109375" style="206" customWidth="1"/>
    <col min="39" max="39" width="6.7109375" style="205" customWidth="1"/>
    <col min="40" max="40" width="10.42578125" style="205" customWidth="1"/>
    <col min="41" max="41" width="8.7109375" style="205" customWidth="1"/>
    <col min="42" max="16384" width="9.140625" style="113"/>
  </cols>
  <sheetData>
    <row r="1" spans="1:42" ht="36.75" customHeight="1" thickBot="1" x14ac:dyDescent="0.25">
      <c r="A1" s="2669" t="s">
        <v>356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669"/>
      <c r="V1" s="2669"/>
      <c r="W1" s="2669"/>
      <c r="X1" s="2669"/>
      <c r="Y1" s="2669"/>
      <c r="Z1" s="2669"/>
      <c r="AA1" s="2669"/>
      <c r="AB1" s="2669"/>
      <c r="AC1" s="2669"/>
      <c r="AD1" s="2669"/>
      <c r="AE1" s="2669"/>
      <c r="AF1" s="2669"/>
      <c r="AG1" s="2669"/>
      <c r="AH1" s="2669"/>
      <c r="AI1" s="2669"/>
      <c r="AJ1" s="2669"/>
      <c r="AK1" s="2669"/>
      <c r="AL1" s="2669"/>
      <c r="AM1" s="2669"/>
      <c r="AN1" s="2669"/>
      <c r="AO1" s="2669"/>
    </row>
    <row r="2" spans="1:42" s="114" customFormat="1" ht="69.75" customHeight="1" x14ac:dyDescent="0.2">
      <c r="A2" s="2670" t="s">
        <v>0</v>
      </c>
      <c r="B2" s="2673" t="s">
        <v>384</v>
      </c>
      <c r="C2" s="2674" t="s">
        <v>2</v>
      </c>
      <c r="D2" s="2673" t="s">
        <v>318</v>
      </c>
      <c r="E2" s="2677" t="s">
        <v>4</v>
      </c>
      <c r="F2" s="2680" t="s">
        <v>5</v>
      </c>
      <c r="G2" s="2683" t="s">
        <v>389</v>
      </c>
      <c r="H2" s="2684"/>
      <c r="I2" s="2824" t="s">
        <v>7</v>
      </c>
      <c r="J2" s="2687"/>
      <c r="K2" s="2687"/>
      <c r="L2" s="2687"/>
      <c r="M2" s="2687"/>
      <c r="N2" s="2687"/>
      <c r="O2" s="2825"/>
      <c r="P2" s="2687" t="s">
        <v>8</v>
      </c>
      <c r="Q2" s="2688"/>
      <c r="R2" s="2655" t="s">
        <v>385</v>
      </c>
      <c r="S2" s="2655"/>
      <c r="T2" s="2656" t="s">
        <v>388</v>
      </c>
      <c r="U2" s="2657"/>
      <c r="V2" s="2658" t="s">
        <v>9</v>
      </c>
      <c r="W2" s="2661" t="s">
        <v>10</v>
      </c>
      <c r="X2" s="2647" t="s">
        <v>12</v>
      </c>
      <c r="Y2" s="2666" t="s">
        <v>13</v>
      </c>
      <c r="Z2" s="2647" t="s">
        <v>335</v>
      </c>
      <c r="AA2" s="2647" t="s">
        <v>336</v>
      </c>
      <c r="AB2" s="2720" t="s">
        <v>16</v>
      </c>
      <c r="AC2" s="2647" t="s">
        <v>17</v>
      </c>
      <c r="AD2" s="2651" t="s">
        <v>18</v>
      </c>
      <c r="AE2" s="2653" t="s">
        <v>19</v>
      </c>
      <c r="AF2" s="2639" t="s">
        <v>386</v>
      </c>
      <c r="AG2" s="2639"/>
      <c r="AH2" s="2640" t="s">
        <v>387</v>
      </c>
      <c r="AI2" s="2641"/>
      <c r="AJ2" s="2642" t="s">
        <v>382</v>
      </c>
      <c r="AK2" s="2643"/>
      <c r="AL2" s="2644" t="s">
        <v>20</v>
      </c>
      <c r="AM2" s="2644" t="s">
        <v>21</v>
      </c>
      <c r="AN2" s="2642" t="s">
        <v>383</v>
      </c>
      <c r="AO2" s="2646"/>
    </row>
    <row r="3" spans="1:42" s="114" customFormat="1" ht="36" customHeight="1" x14ac:dyDescent="0.2">
      <c r="A3" s="2671"/>
      <c r="B3" s="2632"/>
      <c r="C3" s="2675"/>
      <c r="D3" s="2632"/>
      <c r="E3" s="2678"/>
      <c r="F3" s="2681"/>
      <c r="G3" s="115" t="s">
        <v>220</v>
      </c>
      <c r="H3" s="116" t="s">
        <v>29</v>
      </c>
      <c r="I3" s="420" t="s">
        <v>24</v>
      </c>
      <c r="J3" s="421" t="s">
        <v>25</v>
      </c>
      <c r="K3" s="422" t="s">
        <v>26</v>
      </c>
      <c r="L3" s="422" t="s">
        <v>27</v>
      </c>
      <c r="M3" s="705" t="s">
        <v>229</v>
      </c>
      <c r="N3" s="422" t="s">
        <v>556</v>
      </c>
      <c r="O3" s="423" t="s">
        <v>557</v>
      </c>
      <c r="P3" s="2689"/>
      <c r="Q3" s="2690"/>
      <c r="R3" s="117" t="s">
        <v>216</v>
      </c>
      <c r="S3" s="117" t="s">
        <v>217</v>
      </c>
      <c r="T3" s="118" t="s">
        <v>218</v>
      </c>
      <c r="U3" s="123" t="s">
        <v>219</v>
      </c>
      <c r="V3" s="2659"/>
      <c r="W3" s="2662"/>
      <c r="X3" s="2648"/>
      <c r="Y3" s="2667"/>
      <c r="Z3" s="2648"/>
      <c r="AA3" s="2648"/>
      <c r="AB3" s="2721"/>
      <c r="AC3" s="2648"/>
      <c r="AD3" s="2652"/>
      <c r="AE3" s="2654"/>
      <c r="AF3" s="1106" t="s">
        <v>216</v>
      </c>
      <c r="AG3" s="119" t="s">
        <v>217</v>
      </c>
      <c r="AH3" s="120" t="s">
        <v>216</v>
      </c>
      <c r="AI3" s="121" t="s">
        <v>217</v>
      </c>
      <c r="AJ3" s="122" t="s">
        <v>218</v>
      </c>
      <c r="AK3" s="123" t="s">
        <v>219</v>
      </c>
      <c r="AL3" s="2645"/>
      <c r="AM3" s="2645"/>
      <c r="AN3" s="118" t="s">
        <v>218</v>
      </c>
      <c r="AO3" s="124" t="s">
        <v>219</v>
      </c>
    </row>
    <row r="4" spans="1:42" s="114" customFormat="1" ht="13.5" thickBot="1" x14ac:dyDescent="0.25">
      <c r="A4" s="2672"/>
      <c r="B4" s="2629"/>
      <c r="C4" s="2676"/>
      <c r="D4" s="2629"/>
      <c r="E4" s="2679"/>
      <c r="F4" s="2682"/>
      <c r="G4" s="125" t="s">
        <v>30</v>
      </c>
      <c r="H4" s="126" t="s">
        <v>30</v>
      </c>
      <c r="I4" s="127" t="s">
        <v>31</v>
      </c>
      <c r="J4" s="128" t="s">
        <v>31</v>
      </c>
      <c r="K4" s="129" t="s">
        <v>31</v>
      </c>
      <c r="L4" s="129" t="s">
        <v>31</v>
      </c>
      <c r="M4" s="1509" t="s">
        <v>31</v>
      </c>
      <c r="N4" s="1509" t="s">
        <v>31</v>
      </c>
      <c r="O4" s="130" t="s">
        <v>31</v>
      </c>
      <c r="P4" s="131" t="s">
        <v>30</v>
      </c>
      <c r="Q4" s="132" t="s">
        <v>30</v>
      </c>
      <c r="R4" s="129" t="s">
        <v>30</v>
      </c>
      <c r="S4" s="129" t="s">
        <v>30</v>
      </c>
      <c r="T4" s="133" t="s">
        <v>35</v>
      </c>
      <c r="U4" s="1102" t="s">
        <v>35</v>
      </c>
      <c r="V4" s="2660"/>
      <c r="W4" s="2663"/>
      <c r="X4" s="134" t="s">
        <v>32</v>
      </c>
      <c r="Y4" s="2668"/>
      <c r="Z4" s="134" t="s">
        <v>33</v>
      </c>
      <c r="AA4" s="134" t="s">
        <v>33</v>
      </c>
      <c r="AB4" s="135" t="s">
        <v>34</v>
      </c>
      <c r="AC4" s="134" t="s">
        <v>35</v>
      </c>
      <c r="AD4" s="136" t="s">
        <v>34</v>
      </c>
      <c r="AE4" s="1110" t="s">
        <v>30</v>
      </c>
      <c r="AF4" s="131" t="s">
        <v>30</v>
      </c>
      <c r="AG4" s="137" t="s">
        <v>30</v>
      </c>
      <c r="AH4" s="138" t="s">
        <v>30</v>
      </c>
      <c r="AI4" s="139" t="s">
        <v>30</v>
      </c>
      <c r="AJ4" s="140" t="s">
        <v>35</v>
      </c>
      <c r="AK4" s="133" t="s">
        <v>35</v>
      </c>
      <c r="AL4" s="133" t="s">
        <v>35</v>
      </c>
      <c r="AM4" s="133" t="s">
        <v>35</v>
      </c>
      <c r="AN4" s="133" t="s">
        <v>35</v>
      </c>
      <c r="AO4" s="141" t="s">
        <v>35</v>
      </c>
    </row>
    <row r="5" spans="1:42" ht="12.75" customHeight="1" x14ac:dyDescent="0.2">
      <c r="A5" s="159">
        <v>11</v>
      </c>
      <c r="B5" s="2673" t="s">
        <v>174</v>
      </c>
      <c r="C5" s="2800" t="s">
        <v>341</v>
      </c>
      <c r="D5" s="693" t="s">
        <v>319</v>
      </c>
      <c r="E5" s="160" t="s">
        <v>39</v>
      </c>
      <c r="F5" s="161" t="s">
        <v>175</v>
      </c>
      <c r="G5" s="167">
        <v>3.9569999999999999</v>
      </c>
      <c r="H5" s="177">
        <v>7.4859999999999998</v>
      </c>
      <c r="I5" s="162">
        <v>9.93</v>
      </c>
      <c r="J5" s="163">
        <v>2.4</v>
      </c>
      <c r="K5" s="164"/>
      <c r="L5" s="164"/>
      <c r="M5" s="707"/>
      <c r="N5" s="164"/>
      <c r="O5" s="1530"/>
      <c r="P5" s="1034">
        <f t="shared" ref="P5:P16" si="0">0.314*I5+0.249*J5+0.195*K5+0.159*L5+0.0795*M5</f>
        <v>3.7156199999999999</v>
      </c>
      <c r="Q5" s="144">
        <f t="shared" ref="Q5:Q16" si="1">0.4*SUM(I5:M5)</f>
        <v>4.9320000000000004</v>
      </c>
      <c r="R5" s="168">
        <f t="shared" ref="R5:R16" si="2">SQRT(POWER(P5,2)+POWER(Q5+G5,2))</f>
        <v>9.6343216151631559</v>
      </c>
      <c r="S5" s="169">
        <f t="shared" ref="S5:S16" si="3">SQRT(POWER(P5,2)+POWER(Q5+H5,2))</f>
        <v>12.961965745379825</v>
      </c>
      <c r="T5" s="170">
        <f t="shared" ref="T5:T16" si="4">37000/1.73/SQRT(POWER((G5+Q5),2)+P5*P5)</f>
        <v>2219.9054683137674</v>
      </c>
      <c r="U5" s="381">
        <f t="shared" ref="U5:U16" si="5">37000/2/SQRT(P5*P5+POWER((H5+Q5),2))</f>
        <v>1427.2526531397568</v>
      </c>
      <c r="V5" s="1112">
        <v>1</v>
      </c>
      <c r="W5" s="167" t="s">
        <v>308</v>
      </c>
      <c r="X5" s="167">
        <v>10</v>
      </c>
      <c r="Y5" s="167">
        <v>11</v>
      </c>
      <c r="Z5" s="167">
        <v>35</v>
      </c>
      <c r="AA5" s="167">
        <v>6.3</v>
      </c>
      <c r="AB5" s="169">
        <v>8.02</v>
      </c>
      <c r="AC5" s="167"/>
      <c r="AD5" s="167">
        <v>12</v>
      </c>
      <c r="AE5" s="294">
        <f t="shared" ref="AE5:AE16" si="6">AB5/100*Z5*Z5/X5</f>
        <v>9.8245000000000005</v>
      </c>
      <c r="AF5" s="166">
        <f t="shared" ref="AF5:AF16" si="7">SQRT(POWER(P5,2)+POWER(Q5+AE5+G5,2))</f>
        <v>19.078807987775338</v>
      </c>
      <c r="AG5" s="171">
        <f t="shared" ref="AG5:AG16" si="8">SQRT(POWER(P5,2)+POWER(Q5+AE5+H5,2))</f>
        <v>22.550712588173351</v>
      </c>
      <c r="AH5" s="172">
        <f t="shared" ref="AH5:AH16" si="9">SQRT(POWER((AE5+Q5+G5),2)+POWER(P5,2))*POWER(6.3/35,2)</f>
        <v>0.61815337880392096</v>
      </c>
      <c r="AI5" s="173">
        <f t="shared" ref="AI5:AI16" si="10">SQRT(POWER((H5+Q5+AE5),2)+POWER(P5,2))*POWER(6.3/35,2)</f>
        <v>0.73064308785681653</v>
      </c>
      <c r="AJ5" s="174">
        <f t="shared" ref="AJ5:AJ16" si="11">37000/1.73/SQRT(POWER((G5+Q5+AE5),2)+P5*P5)</f>
        <v>1120.9968280354844</v>
      </c>
      <c r="AK5" s="170">
        <f t="shared" ref="AK5:AK16" si="12">37000/2/SQRT(POWER((H5+Q5+AE5),2)+P5*P5)</f>
        <v>820.37318899191973</v>
      </c>
      <c r="AL5" s="170">
        <f t="shared" ref="AL5:AL16" si="13">AK5/1.2</f>
        <v>683.64432415993315</v>
      </c>
      <c r="AM5" s="170">
        <f t="shared" ref="AM5:AM16" si="14">AK5/1.5</f>
        <v>546.91545932794645</v>
      </c>
      <c r="AN5" s="170">
        <f>6300/(1.73*AH5)</f>
        <v>5891.1244716579522</v>
      </c>
      <c r="AO5" s="175">
        <f t="shared" ref="AO5:AO16" si="15">6300/(2*AI5)</f>
        <v>4311.2705127202989</v>
      </c>
      <c r="AP5" s="1035"/>
    </row>
    <row r="6" spans="1:42" ht="12.75" customHeight="1" x14ac:dyDescent="0.2">
      <c r="A6" s="159">
        <v>11</v>
      </c>
      <c r="B6" s="2622"/>
      <c r="C6" s="2624"/>
      <c r="D6" s="693" t="s">
        <v>320</v>
      </c>
      <c r="E6" s="160" t="s">
        <v>39</v>
      </c>
      <c r="F6" s="161" t="s">
        <v>175</v>
      </c>
      <c r="G6" s="167">
        <v>3.9569999999999999</v>
      </c>
      <c r="H6" s="177">
        <v>7.4859999999999998</v>
      </c>
      <c r="I6" s="162">
        <v>9.93</v>
      </c>
      <c r="J6" s="163">
        <v>2.4</v>
      </c>
      <c r="K6" s="164"/>
      <c r="L6" s="164"/>
      <c r="M6" s="707"/>
      <c r="N6" s="164"/>
      <c r="O6" s="1530"/>
      <c r="P6" s="1034">
        <f t="shared" si="0"/>
        <v>3.7156199999999999</v>
      </c>
      <c r="Q6" s="144">
        <f t="shared" si="1"/>
        <v>4.9320000000000004</v>
      </c>
      <c r="R6" s="168">
        <f t="shared" si="2"/>
        <v>9.6343216151631559</v>
      </c>
      <c r="S6" s="169">
        <f t="shared" si="3"/>
        <v>12.961965745379825</v>
      </c>
      <c r="T6" s="170">
        <f t="shared" si="4"/>
        <v>2219.9054683137674</v>
      </c>
      <c r="U6" s="381">
        <f t="shared" si="5"/>
        <v>1427.2526531397568</v>
      </c>
      <c r="V6" s="1112">
        <v>2</v>
      </c>
      <c r="W6" s="167" t="s">
        <v>308</v>
      </c>
      <c r="X6" s="167">
        <v>10</v>
      </c>
      <c r="Y6" s="167">
        <v>11</v>
      </c>
      <c r="Z6" s="167">
        <v>35</v>
      </c>
      <c r="AA6" s="167">
        <v>6.3</v>
      </c>
      <c r="AB6" s="169">
        <v>8.02</v>
      </c>
      <c r="AC6" s="167"/>
      <c r="AD6" s="167">
        <v>12</v>
      </c>
      <c r="AE6" s="294">
        <f t="shared" si="6"/>
        <v>9.8245000000000005</v>
      </c>
      <c r="AF6" s="166">
        <f t="shared" si="7"/>
        <v>19.078807987775338</v>
      </c>
      <c r="AG6" s="171">
        <f t="shared" si="8"/>
        <v>22.550712588173351</v>
      </c>
      <c r="AH6" s="172">
        <f t="shared" si="9"/>
        <v>0.61815337880392096</v>
      </c>
      <c r="AI6" s="173">
        <f t="shared" si="10"/>
        <v>0.73064308785681653</v>
      </c>
      <c r="AJ6" s="174">
        <f t="shared" si="11"/>
        <v>1120.9968280354844</v>
      </c>
      <c r="AK6" s="170">
        <f t="shared" si="12"/>
        <v>820.37318899191973</v>
      </c>
      <c r="AL6" s="170">
        <f t="shared" si="13"/>
        <v>683.64432415993315</v>
      </c>
      <c r="AM6" s="170">
        <f t="shared" si="14"/>
        <v>546.91545932794645</v>
      </c>
      <c r="AN6" s="170">
        <f t="shared" ref="AN6:AN16" si="16">6300/(1.73*AH6)</f>
        <v>5891.1244716579522</v>
      </c>
      <c r="AO6" s="175">
        <f t="shared" si="15"/>
        <v>4311.2705127202989</v>
      </c>
      <c r="AP6" s="1035"/>
    </row>
    <row r="7" spans="1:42" ht="12.75" customHeight="1" x14ac:dyDescent="0.2">
      <c r="A7" s="176">
        <v>11</v>
      </c>
      <c r="B7" s="2621" t="s">
        <v>176</v>
      </c>
      <c r="C7" s="2623" t="s">
        <v>342</v>
      </c>
      <c r="D7" s="693" t="s">
        <v>319</v>
      </c>
      <c r="E7" s="160" t="s">
        <v>39</v>
      </c>
      <c r="F7" s="161" t="s">
        <v>175</v>
      </c>
      <c r="G7" s="167">
        <v>3.9569999999999999</v>
      </c>
      <c r="H7" s="177">
        <v>7.4859999999999998</v>
      </c>
      <c r="I7" s="162">
        <v>9.86</v>
      </c>
      <c r="J7" s="163">
        <v>6.56</v>
      </c>
      <c r="K7" s="164"/>
      <c r="L7" s="164"/>
      <c r="M7" s="707"/>
      <c r="N7" s="164"/>
      <c r="O7" s="1530"/>
      <c r="P7" s="1034">
        <f t="shared" si="0"/>
        <v>4.7294799999999997</v>
      </c>
      <c r="Q7" s="144">
        <f t="shared" si="1"/>
        <v>6.5679999999999996</v>
      </c>
      <c r="R7" s="168">
        <f t="shared" si="2"/>
        <v>11.538787027690562</v>
      </c>
      <c r="S7" s="169">
        <f t="shared" si="3"/>
        <v>14.828448909794981</v>
      </c>
      <c r="T7" s="170">
        <f t="shared" si="4"/>
        <v>1853.5122613554979</v>
      </c>
      <c r="U7" s="381">
        <f t="shared" si="5"/>
        <v>1247.6018302750306</v>
      </c>
      <c r="V7" s="1112">
        <v>1</v>
      </c>
      <c r="W7" s="167" t="s">
        <v>50</v>
      </c>
      <c r="X7" s="167">
        <v>6.3</v>
      </c>
      <c r="Y7" s="167">
        <v>11</v>
      </c>
      <c r="Z7" s="167">
        <v>35</v>
      </c>
      <c r="AA7" s="167">
        <v>6.3</v>
      </c>
      <c r="AB7" s="169">
        <v>7.5</v>
      </c>
      <c r="AC7" s="167"/>
      <c r="AD7" s="167">
        <v>10</v>
      </c>
      <c r="AE7" s="294">
        <f t="shared" si="6"/>
        <v>14.583333333333334</v>
      </c>
      <c r="AF7" s="166">
        <f t="shared" si="7"/>
        <v>25.549880309860118</v>
      </c>
      <c r="AG7" s="171">
        <f t="shared" si="8"/>
        <v>29.025244900169998</v>
      </c>
      <c r="AH7" s="172">
        <f t="shared" si="9"/>
        <v>0.82781612203946775</v>
      </c>
      <c r="AI7" s="173">
        <f t="shared" si="10"/>
        <v>0.94041793476550772</v>
      </c>
      <c r="AJ7" s="174">
        <f t="shared" si="11"/>
        <v>837.0795861904885</v>
      </c>
      <c r="AK7" s="170">
        <f t="shared" si="12"/>
        <v>637.37618971448023</v>
      </c>
      <c r="AL7" s="170">
        <f t="shared" si="13"/>
        <v>531.1468247620669</v>
      </c>
      <c r="AM7" s="170">
        <f t="shared" si="14"/>
        <v>424.91745980965351</v>
      </c>
      <c r="AN7" s="170">
        <f t="shared" si="16"/>
        <v>4399.0668943944602</v>
      </c>
      <c r="AO7" s="175">
        <f t="shared" si="15"/>
        <v>3349.5745705715931</v>
      </c>
      <c r="AP7" s="1035"/>
    </row>
    <row r="8" spans="1:42" ht="12.75" customHeight="1" x14ac:dyDescent="0.2">
      <c r="A8" s="176">
        <v>11</v>
      </c>
      <c r="B8" s="2622"/>
      <c r="C8" s="2624"/>
      <c r="D8" s="693" t="s">
        <v>320</v>
      </c>
      <c r="E8" s="160" t="s">
        <v>39</v>
      </c>
      <c r="F8" s="161" t="s">
        <v>175</v>
      </c>
      <c r="G8" s="167">
        <v>3.9569999999999999</v>
      </c>
      <c r="H8" s="177">
        <v>7.4859999999999998</v>
      </c>
      <c r="I8" s="162">
        <v>9.86</v>
      </c>
      <c r="J8" s="163">
        <v>6.56</v>
      </c>
      <c r="K8" s="164"/>
      <c r="L8" s="164"/>
      <c r="M8" s="707"/>
      <c r="N8" s="164"/>
      <c r="O8" s="1530"/>
      <c r="P8" s="1034">
        <f t="shared" si="0"/>
        <v>4.7294799999999997</v>
      </c>
      <c r="Q8" s="144">
        <f t="shared" si="1"/>
        <v>6.5679999999999996</v>
      </c>
      <c r="R8" s="168">
        <f t="shared" si="2"/>
        <v>11.538787027690562</v>
      </c>
      <c r="S8" s="169">
        <f t="shared" si="3"/>
        <v>14.828448909794981</v>
      </c>
      <c r="T8" s="170">
        <f t="shared" si="4"/>
        <v>1853.5122613554979</v>
      </c>
      <c r="U8" s="381">
        <f t="shared" si="5"/>
        <v>1247.6018302750306</v>
      </c>
      <c r="V8" s="1112">
        <v>2</v>
      </c>
      <c r="W8" s="167" t="s">
        <v>50</v>
      </c>
      <c r="X8" s="167">
        <v>6.3</v>
      </c>
      <c r="Y8" s="167">
        <v>11</v>
      </c>
      <c r="Z8" s="167">
        <v>35</v>
      </c>
      <c r="AA8" s="167">
        <v>6.3</v>
      </c>
      <c r="AB8" s="169">
        <v>7.5</v>
      </c>
      <c r="AC8" s="167"/>
      <c r="AD8" s="167">
        <v>10</v>
      </c>
      <c r="AE8" s="294">
        <f t="shared" si="6"/>
        <v>14.583333333333334</v>
      </c>
      <c r="AF8" s="166">
        <f t="shared" si="7"/>
        <v>25.549880309860118</v>
      </c>
      <c r="AG8" s="171">
        <f t="shared" si="8"/>
        <v>29.025244900169998</v>
      </c>
      <c r="AH8" s="172">
        <f t="shared" si="9"/>
        <v>0.82781612203946775</v>
      </c>
      <c r="AI8" s="173">
        <f t="shared" si="10"/>
        <v>0.94041793476550772</v>
      </c>
      <c r="AJ8" s="174">
        <f t="shared" si="11"/>
        <v>837.0795861904885</v>
      </c>
      <c r="AK8" s="170">
        <f t="shared" si="12"/>
        <v>637.37618971448023</v>
      </c>
      <c r="AL8" s="170">
        <f t="shared" si="13"/>
        <v>531.1468247620669</v>
      </c>
      <c r="AM8" s="170">
        <f t="shared" si="14"/>
        <v>424.91745980965351</v>
      </c>
      <c r="AN8" s="170">
        <f t="shared" si="16"/>
        <v>4399.0668943944602</v>
      </c>
      <c r="AO8" s="175">
        <f t="shared" si="15"/>
        <v>3349.5745705715931</v>
      </c>
      <c r="AP8" s="1035"/>
    </row>
    <row r="9" spans="1:42" ht="12.75" customHeight="1" x14ac:dyDescent="0.2">
      <c r="A9" s="176">
        <v>11</v>
      </c>
      <c r="B9" s="2621" t="s">
        <v>177</v>
      </c>
      <c r="C9" s="2623" t="s">
        <v>341</v>
      </c>
      <c r="D9" s="693" t="s">
        <v>333</v>
      </c>
      <c r="E9" s="160" t="s">
        <v>39</v>
      </c>
      <c r="F9" s="161" t="s">
        <v>186</v>
      </c>
      <c r="G9" s="167">
        <v>5.9080000000000004</v>
      </c>
      <c r="H9" s="177">
        <v>10.920999999999999</v>
      </c>
      <c r="I9" s="162"/>
      <c r="J9" s="163">
        <v>37.82</v>
      </c>
      <c r="K9" s="164"/>
      <c r="L9" s="164">
        <v>1.04</v>
      </c>
      <c r="M9" s="707"/>
      <c r="N9" s="164"/>
      <c r="O9" s="1530"/>
      <c r="P9" s="1034">
        <f t="shared" si="0"/>
        <v>9.5825399999999998</v>
      </c>
      <c r="Q9" s="144">
        <f t="shared" si="1"/>
        <v>15.544</v>
      </c>
      <c r="R9" s="168">
        <f t="shared" si="2"/>
        <v>23.494964925523938</v>
      </c>
      <c r="S9" s="169">
        <f t="shared" si="3"/>
        <v>28.146426022704908</v>
      </c>
      <c r="T9" s="170">
        <f t="shared" si="4"/>
        <v>910.29219685107842</v>
      </c>
      <c r="U9" s="381">
        <f t="shared" si="5"/>
        <v>657.2770548231091</v>
      </c>
      <c r="V9" s="1112">
        <v>1</v>
      </c>
      <c r="W9" s="167" t="s">
        <v>196</v>
      </c>
      <c r="X9" s="167">
        <v>10</v>
      </c>
      <c r="Y9" s="167">
        <v>11</v>
      </c>
      <c r="Z9" s="167">
        <v>35</v>
      </c>
      <c r="AA9" s="167">
        <v>6.3</v>
      </c>
      <c r="AB9" s="169">
        <v>8.3000000000000007</v>
      </c>
      <c r="AC9" s="167"/>
      <c r="AD9" s="167">
        <v>3</v>
      </c>
      <c r="AE9" s="294">
        <f t="shared" si="6"/>
        <v>10.1675</v>
      </c>
      <c r="AF9" s="166">
        <f t="shared" si="7"/>
        <v>33.039640632149741</v>
      </c>
      <c r="AG9" s="171">
        <f t="shared" si="8"/>
        <v>37.865091167216278</v>
      </c>
      <c r="AH9" s="172">
        <f t="shared" si="9"/>
        <v>1.0704843564816515</v>
      </c>
      <c r="AI9" s="173">
        <f t="shared" si="10"/>
        <v>1.2268289538178074</v>
      </c>
      <c r="AJ9" s="174">
        <f t="shared" si="11"/>
        <v>647.32190870693023</v>
      </c>
      <c r="AK9" s="170">
        <f t="shared" si="12"/>
        <v>488.57666599301263</v>
      </c>
      <c r="AL9" s="170">
        <f t="shared" si="13"/>
        <v>407.14722166084385</v>
      </c>
      <c r="AM9" s="170">
        <f t="shared" si="14"/>
        <v>325.71777732867508</v>
      </c>
      <c r="AN9" s="170">
        <f t="shared" si="16"/>
        <v>3401.8418625739582</v>
      </c>
      <c r="AO9" s="175">
        <f t="shared" si="15"/>
        <v>2567.595091554871</v>
      </c>
    </row>
    <row r="10" spans="1:42" ht="12.75" customHeight="1" thickBot="1" x14ac:dyDescent="0.25">
      <c r="A10" s="159">
        <v>11</v>
      </c>
      <c r="B10" s="2629"/>
      <c r="C10" s="2630"/>
      <c r="D10" s="853" t="s">
        <v>334</v>
      </c>
      <c r="E10" s="301" t="s">
        <v>39</v>
      </c>
      <c r="F10" s="674" t="s">
        <v>186</v>
      </c>
      <c r="G10" s="296">
        <v>5.9080000000000004</v>
      </c>
      <c r="H10" s="302">
        <v>10.920999999999999</v>
      </c>
      <c r="I10" s="430"/>
      <c r="J10" s="643">
        <v>37.82</v>
      </c>
      <c r="K10" s="644"/>
      <c r="L10" s="644">
        <v>1.04</v>
      </c>
      <c r="M10" s="1009"/>
      <c r="N10" s="644"/>
      <c r="O10" s="1531"/>
      <c r="P10" s="1036">
        <f t="shared" si="0"/>
        <v>9.5825399999999998</v>
      </c>
      <c r="Q10" s="1037">
        <f t="shared" si="1"/>
        <v>15.544</v>
      </c>
      <c r="R10" s="307">
        <f t="shared" si="2"/>
        <v>23.494964925523938</v>
      </c>
      <c r="S10" s="308">
        <f t="shared" si="3"/>
        <v>28.146426022704908</v>
      </c>
      <c r="T10" s="312">
        <f t="shared" si="4"/>
        <v>910.29219685107842</v>
      </c>
      <c r="U10" s="894">
        <f t="shared" si="5"/>
        <v>657.2770548231091</v>
      </c>
      <c r="V10" s="1132">
        <v>2</v>
      </c>
      <c r="W10" s="296" t="s">
        <v>196</v>
      </c>
      <c r="X10" s="296">
        <v>10</v>
      </c>
      <c r="Y10" s="296">
        <v>11</v>
      </c>
      <c r="Z10" s="296">
        <v>35</v>
      </c>
      <c r="AA10" s="296">
        <v>6.3</v>
      </c>
      <c r="AB10" s="308">
        <v>8.3000000000000007</v>
      </c>
      <c r="AC10" s="296"/>
      <c r="AD10" s="296">
        <v>3</v>
      </c>
      <c r="AE10" s="310">
        <f t="shared" si="6"/>
        <v>10.1675</v>
      </c>
      <c r="AF10" s="558">
        <f t="shared" si="7"/>
        <v>33.039640632149741</v>
      </c>
      <c r="AG10" s="431">
        <f t="shared" si="8"/>
        <v>37.865091167216278</v>
      </c>
      <c r="AH10" s="196">
        <f t="shared" si="9"/>
        <v>1.0704843564816515</v>
      </c>
      <c r="AI10" s="197">
        <f t="shared" si="10"/>
        <v>1.2268289538178074</v>
      </c>
      <c r="AJ10" s="311">
        <f t="shared" si="11"/>
        <v>647.32190870693023</v>
      </c>
      <c r="AK10" s="312">
        <f t="shared" si="12"/>
        <v>488.57666599301263</v>
      </c>
      <c r="AL10" s="312">
        <f t="shared" si="13"/>
        <v>407.14722166084385</v>
      </c>
      <c r="AM10" s="312">
        <f t="shared" si="14"/>
        <v>325.71777732867508</v>
      </c>
      <c r="AN10" s="312">
        <f t="shared" si="16"/>
        <v>3401.8418625739582</v>
      </c>
      <c r="AO10" s="338">
        <f t="shared" si="15"/>
        <v>2567.595091554871</v>
      </c>
    </row>
    <row r="11" spans="1:42" ht="56.25" x14ac:dyDescent="0.2">
      <c r="A11" s="277">
        <v>11</v>
      </c>
      <c r="B11" s="2702" t="s">
        <v>174</v>
      </c>
      <c r="C11" s="2802" t="s">
        <v>341</v>
      </c>
      <c r="D11" s="667" t="s">
        <v>319</v>
      </c>
      <c r="E11" s="568" t="s">
        <v>35</v>
      </c>
      <c r="F11" s="569" t="s">
        <v>323</v>
      </c>
      <c r="G11" s="252">
        <v>11.75</v>
      </c>
      <c r="H11" s="253">
        <v>11.88</v>
      </c>
      <c r="I11" s="254">
        <v>9.93</v>
      </c>
      <c r="J11" s="255">
        <v>2.4</v>
      </c>
      <c r="K11" s="256"/>
      <c r="L11" s="256"/>
      <c r="M11" s="708"/>
      <c r="N11" s="256"/>
      <c r="O11" s="1532"/>
      <c r="P11" s="652">
        <f t="shared" si="0"/>
        <v>3.7156199999999999</v>
      </c>
      <c r="Q11" s="252">
        <f>0.4*SUM(I11:M11)</f>
        <v>4.9320000000000004</v>
      </c>
      <c r="R11" s="272">
        <f t="shared" si="2"/>
        <v>17.090785704127242</v>
      </c>
      <c r="S11" s="258">
        <f t="shared" si="3"/>
        <v>17.217699497447388</v>
      </c>
      <c r="T11" s="273">
        <f t="shared" si="4"/>
        <v>1251.3926280071148</v>
      </c>
      <c r="U11" s="897">
        <f t="shared" si="5"/>
        <v>1074.4757162675955</v>
      </c>
      <c r="V11" s="1133">
        <v>1</v>
      </c>
      <c r="W11" s="252" t="s">
        <v>308</v>
      </c>
      <c r="X11" s="252">
        <v>10</v>
      </c>
      <c r="Y11" s="252">
        <v>11</v>
      </c>
      <c r="Z11" s="252">
        <v>35</v>
      </c>
      <c r="AA11" s="252">
        <v>6.3</v>
      </c>
      <c r="AB11" s="258">
        <v>8.02</v>
      </c>
      <c r="AC11" s="252"/>
      <c r="AD11" s="252">
        <v>12</v>
      </c>
      <c r="AE11" s="320">
        <f t="shared" si="6"/>
        <v>9.8245000000000005</v>
      </c>
      <c r="AF11" s="906">
        <f t="shared" si="7"/>
        <v>26.765656618779225</v>
      </c>
      <c r="AG11" s="320">
        <f t="shared" si="8"/>
        <v>26.894403957596833</v>
      </c>
      <c r="AH11" s="154">
        <f t="shared" si="9"/>
        <v>0.86720727444844681</v>
      </c>
      <c r="AI11" s="155">
        <f t="shared" si="10"/>
        <v>0.87137868822613729</v>
      </c>
      <c r="AJ11" s="285">
        <f t="shared" si="11"/>
        <v>799.05692363954745</v>
      </c>
      <c r="AK11" s="273">
        <f t="shared" si="12"/>
        <v>687.87544164087433</v>
      </c>
      <c r="AL11" s="273">
        <f>AK11/1.2</f>
        <v>573.22953470072866</v>
      </c>
      <c r="AM11" s="273">
        <f>AK11/1.5</f>
        <v>458.58362776058289</v>
      </c>
      <c r="AN11" s="273">
        <f>6300/(1.73*AH11)</f>
        <v>4199.2480972048297</v>
      </c>
      <c r="AO11" s="286">
        <f t="shared" si="15"/>
        <v>3614.9610296442347</v>
      </c>
      <c r="AP11" s="1035"/>
    </row>
    <row r="12" spans="1:42" ht="56.25" x14ac:dyDescent="0.2">
      <c r="A12" s="276">
        <v>11</v>
      </c>
      <c r="B12" s="2612"/>
      <c r="C12" s="2614"/>
      <c r="D12" s="695" t="s">
        <v>320</v>
      </c>
      <c r="E12" s="570" t="s">
        <v>35</v>
      </c>
      <c r="F12" s="571" t="s">
        <v>323</v>
      </c>
      <c r="G12" s="231">
        <v>11.75</v>
      </c>
      <c r="H12" s="232">
        <v>11.88</v>
      </c>
      <c r="I12" s="233">
        <v>9.93</v>
      </c>
      <c r="J12" s="234">
        <v>2.4</v>
      </c>
      <c r="K12" s="235"/>
      <c r="L12" s="235"/>
      <c r="M12" s="709"/>
      <c r="N12" s="235"/>
      <c r="O12" s="1533"/>
      <c r="P12" s="1529">
        <f t="shared" si="0"/>
        <v>3.7156199999999999</v>
      </c>
      <c r="Q12" s="218">
        <f>0.4*SUM(I12:M12)</f>
        <v>4.9320000000000004</v>
      </c>
      <c r="R12" s="238">
        <f t="shared" si="2"/>
        <v>17.090785704127242</v>
      </c>
      <c r="S12" s="239">
        <f t="shared" si="3"/>
        <v>17.217699497447388</v>
      </c>
      <c r="T12" s="240">
        <f t="shared" si="4"/>
        <v>1251.3926280071148</v>
      </c>
      <c r="U12" s="898">
        <f t="shared" si="5"/>
        <v>1074.4757162675955</v>
      </c>
      <c r="V12" s="1116">
        <v>2</v>
      </c>
      <c r="W12" s="231" t="s">
        <v>308</v>
      </c>
      <c r="X12" s="231">
        <v>10</v>
      </c>
      <c r="Y12" s="231">
        <v>11</v>
      </c>
      <c r="Z12" s="231">
        <v>35</v>
      </c>
      <c r="AA12" s="231">
        <v>6.3</v>
      </c>
      <c r="AB12" s="239">
        <v>8.02</v>
      </c>
      <c r="AC12" s="231"/>
      <c r="AD12" s="231">
        <v>12</v>
      </c>
      <c r="AE12" s="327">
        <f t="shared" si="6"/>
        <v>9.8245000000000005</v>
      </c>
      <c r="AF12" s="237">
        <f t="shared" si="7"/>
        <v>26.765656618779225</v>
      </c>
      <c r="AG12" s="327">
        <f t="shared" si="8"/>
        <v>26.894403957596833</v>
      </c>
      <c r="AH12" s="172">
        <f t="shared" si="9"/>
        <v>0.86720727444844681</v>
      </c>
      <c r="AI12" s="173">
        <f t="shared" si="10"/>
        <v>0.87137868822613729</v>
      </c>
      <c r="AJ12" s="281">
        <f t="shared" si="11"/>
        <v>799.05692363954745</v>
      </c>
      <c r="AK12" s="240">
        <f t="shared" si="12"/>
        <v>687.87544164087433</v>
      </c>
      <c r="AL12" s="240">
        <f>AK12/1.2</f>
        <v>573.22953470072866</v>
      </c>
      <c r="AM12" s="240">
        <f>AK12/1.5</f>
        <v>458.58362776058289</v>
      </c>
      <c r="AN12" s="240">
        <f>6300/(1.73*AH12)</f>
        <v>4199.2480972048297</v>
      </c>
      <c r="AO12" s="282">
        <f t="shared" si="15"/>
        <v>3614.9610296442347</v>
      </c>
      <c r="AP12" s="1035"/>
    </row>
    <row r="13" spans="1:42" ht="56.25" x14ac:dyDescent="0.2">
      <c r="A13" s="275">
        <v>11</v>
      </c>
      <c r="B13" s="2611" t="s">
        <v>176</v>
      </c>
      <c r="C13" s="2613" t="s">
        <v>342</v>
      </c>
      <c r="D13" s="695" t="s">
        <v>319</v>
      </c>
      <c r="E13" s="570" t="s">
        <v>35</v>
      </c>
      <c r="F13" s="572" t="s">
        <v>323</v>
      </c>
      <c r="G13" s="231">
        <v>11.75</v>
      </c>
      <c r="H13" s="232">
        <v>11.88</v>
      </c>
      <c r="I13" s="233">
        <v>9.86</v>
      </c>
      <c r="J13" s="234">
        <v>6.56</v>
      </c>
      <c r="K13" s="235"/>
      <c r="L13" s="235"/>
      <c r="M13" s="709"/>
      <c r="N13" s="235"/>
      <c r="O13" s="1533"/>
      <c r="P13" s="1529">
        <f t="shared" si="0"/>
        <v>4.7294799999999997</v>
      </c>
      <c r="Q13" s="218">
        <f>0.4*SUM(I13:M13)</f>
        <v>6.5679999999999996</v>
      </c>
      <c r="R13" s="238">
        <f t="shared" si="2"/>
        <v>18.918697235021227</v>
      </c>
      <c r="S13" s="239">
        <f t="shared" si="3"/>
        <v>19.044597267214659</v>
      </c>
      <c r="T13" s="240">
        <f t="shared" si="4"/>
        <v>1130.4839319170078</v>
      </c>
      <c r="U13" s="898">
        <f t="shared" si="5"/>
        <v>971.40410691948921</v>
      </c>
      <c r="V13" s="1116">
        <v>1</v>
      </c>
      <c r="W13" s="231" t="s">
        <v>50</v>
      </c>
      <c r="X13" s="231">
        <v>6.3</v>
      </c>
      <c r="Y13" s="231">
        <v>11</v>
      </c>
      <c r="Z13" s="231">
        <v>35</v>
      </c>
      <c r="AA13" s="231">
        <v>6.3</v>
      </c>
      <c r="AB13" s="239">
        <v>7.5</v>
      </c>
      <c r="AC13" s="231"/>
      <c r="AD13" s="231">
        <v>10</v>
      </c>
      <c r="AE13" s="327">
        <f t="shared" si="6"/>
        <v>14.583333333333334</v>
      </c>
      <c r="AF13" s="237">
        <f t="shared" si="7"/>
        <v>33.23952039638224</v>
      </c>
      <c r="AG13" s="327">
        <f t="shared" si="8"/>
        <v>33.368202871119351</v>
      </c>
      <c r="AH13" s="172">
        <f t="shared" si="9"/>
        <v>1.0769604608427845</v>
      </c>
      <c r="AI13" s="173">
        <f t="shared" si="10"/>
        <v>1.0811297730242668</v>
      </c>
      <c r="AJ13" s="281">
        <f t="shared" si="11"/>
        <v>643.42935704096362</v>
      </c>
      <c r="AK13" s="240">
        <f t="shared" si="12"/>
        <v>554.42002889559296</v>
      </c>
      <c r="AL13" s="240">
        <f>AK13/1.2</f>
        <v>462.01669074632747</v>
      </c>
      <c r="AM13" s="240">
        <f>AK13/1.5</f>
        <v>369.61335259706198</v>
      </c>
      <c r="AN13" s="240">
        <f>6300/(1.73*AH13)</f>
        <v>3381.385509975034</v>
      </c>
      <c r="AO13" s="282">
        <f t="shared" si="15"/>
        <v>2913.6187704723361</v>
      </c>
      <c r="AP13" s="1035"/>
    </row>
    <row r="14" spans="1:42" ht="56.25" x14ac:dyDescent="0.2">
      <c r="A14" s="275">
        <v>11</v>
      </c>
      <c r="B14" s="2612"/>
      <c r="C14" s="2614"/>
      <c r="D14" s="695" t="s">
        <v>320</v>
      </c>
      <c r="E14" s="570" t="s">
        <v>35</v>
      </c>
      <c r="F14" s="571" t="s">
        <v>323</v>
      </c>
      <c r="G14" s="231">
        <v>11.75</v>
      </c>
      <c r="H14" s="232">
        <v>11.88</v>
      </c>
      <c r="I14" s="233">
        <v>9.86</v>
      </c>
      <c r="J14" s="234">
        <v>6.56</v>
      </c>
      <c r="K14" s="235"/>
      <c r="L14" s="235"/>
      <c r="M14" s="709"/>
      <c r="N14" s="235"/>
      <c r="O14" s="1533"/>
      <c r="P14" s="1529">
        <f t="shared" si="0"/>
        <v>4.7294799999999997</v>
      </c>
      <c r="Q14" s="218">
        <f>0.4*SUM(I14:M14)</f>
        <v>6.5679999999999996</v>
      </c>
      <c r="R14" s="238">
        <f t="shared" si="2"/>
        <v>18.918697235021227</v>
      </c>
      <c r="S14" s="239">
        <f t="shared" si="3"/>
        <v>19.044597267214659</v>
      </c>
      <c r="T14" s="240">
        <f t="shared" si="4"/>
        <v>1130.4839319170078</v>
      </c>
      <c r="U14" s="898">
        <f t="shared" si="5"/>
        <v>971.40410691948921</v>
      </c>
      <c r="V14" s="1116">
        <v>2</v>
      </c>
      <c r="W14" s="231" t="s">
        <v>50</v>
      </c>
      <c r="X14" s="231">
        <v>6.3</v>
      </c>
      <c r="Y14" s="231">
        <v>11</v>
      </c>
      <c r="Z14" s="231">
        <v>35</v>
      </c>
      <c r="AA14" s="231">
        <v>6.3</v>
      </c>
      <c r="AB14" s="239">
        <v>7.5</v>
      </c>
      <c r="AC14" s="231"/>
      <c r="AD14" s="231">
        <v>10</v>
      </c>
      <c r="AE14" s="327">
        <f t="shared" si="6"/>
        <v>14.583333333333334</v>
      </c>
      <c r="AF14" s="237">
        <f>SQRT(POWER(P14,2)+POWER(Q14+AE14+G14,2))</f>
        <v>33.23952039638224</v>
      </c>
      <c r="AG14" s="327">
        <f t="shared" si="8"/>
        <v>33.368202871119351</v>
      </c>
      <c r="AH14" s="172">
        <f t="shared" si="9"/>
        <v>1.0769604608427845</v>
      </c>
      <c r="AI14" s="173">
        <f t="shared" si="10"/>
        <v>1.0811297730242668</v>
      </c>
      <c r="AJ14" s="281">
        <f t="shared" si="11"/>
        <v>643.42935704096362</v>
      </c>
      <c r="AK14" s="240">
        <f t="shared" si="12"/>
        <v>554.42002889559296</v>
      </c>
      <c r="AL14" s="240">
        <f>AK14/1.2</f>
        <v>462.01669074632747</v>
      </c>
      <c r="AM14" s="240">
        <f>AK14/1.5</f>
        <v>369.61335259706198</v>
      </c>
      <c r="AN14" s="240">
        <f>6300/(1.73*AH14)</f>
        <v>3381.385509975034</v>
      </c>
      <c r="AO14" s="282">
        <f t="shared" si="15"/>
        <v>2913.6187704723361</v>
      </c>
      <c r="AP14" s="1035"/>
    </row>
    <row r="15" spans="1:42" s="1039" customFormat="1" ht="12.75" customHeight="1" x14ac:dyDescent="0.2">
      <c r="A15" s="573">
        <v>11</v>
      </c>
      <c r="B15" s="2989" t="s">
        <v>177</v>
      </c>
      <c r="C15" s="2976" t="s">
        <v>341</v>
      </c>
      <c r="D15" s="695" t="s">
        <v>321</v>
      </c>
      <c r="E15" s="570" t="s">
        <v>35</v>
      </c>
      <c r="F15" s="574" t="s">
        <v>106</v>
      </c>
      <c r="G15" s="577">
        <v>7.4859999999999998</v>
      </c>
      <c r="H15" s="1038">
        <v>10.455</v>
      </c>
      <c r="I15" s="220"/>
      <c r="J15" s="221">
        <v>43</v>
      </c>
      <c r="K15" s="222"/>
      <c r="L15" s="222"/>
      <c r="M15" s="711"/>
      <c r="N15" s="222"/>
      <c r="O15" s="1534"/>
      <c r="P15" s="224">
        <f t="shared" si="0"/>
        <v>10.707000000000001</v>
      </c>
      <c r="Q15" s="226">
        <f t="shared" si="1"/>
        <v>17.2</v>
      </c>
      <c r="R15" s="575">
        <f t="shared" si="2"/>
        <v>26.907962483250195</v>
      </c>
      <c r="S15" s="578">
        <f t="shared" si="3"/>
        <v>29.655334663429446</v>
      </c>
      <c r="T15" s="576">
        <f t="shared" si="4"/>
        <v>794.83101889663635</v>
      </c>
      <c r="U15" s="1163">
        <f t="shared" si="5"/>
        <v>623.83379617745288</v>
      </c>
      <c r="V15" s="1165">
        <v>1</v>
      </c>
      <c r="W15" s="577" t="s">
        <v>196</v>
      </c>
      <c r="X15" s="218">
        <v>10</v>
      </c>
      <c r="Y15" s="231">
        <v>11</v>
      </c>
      <c r="Z15" s="577">
        <v>35</v>
      </c>
      <c r="AA15" s="577">
        <v>6.3</v>
      </c>
      <c r="AB15" s="578">
        <v>8.3000000000000007</v>
      </c>
      <c r="AC15" s="577"/>
      <c r="AD15" s="577">
        <v>3</v>
      </c>
      <c r="AE15" s="589">
        <f t="shared" si="6"/>
        <v>10.1675</v>
      </c>
      <c r="AF15" s="1164">
        <f t="shared" si="7"/>
        <v>36.461024550196058</v>
      </c>
      <c r="AG15" s="589">
        <f t="shared" si="8"/>
        <v>39.308794884224064</v>
      </c>
      <c r="AH15" s="579">
        <f t="shared" si="9"/>
        <v>1.1813371954263523</v>
      </c>
      <c r="AI15" s="580">
        <f t="shared" si="10"/>
        <v>1.2736049542488599</v>
      </c>
      <c r="AJ15" s="581">
        <f t="shared" si="11"/>
        <v>586.57932685216372</v>
      </c>
      <c r="AK15" s="576">
        <f t="shared" si="12"/>
        <v>470.63259137014825</v>
      </c>
      <c r="AL15" s="576">
        <f t="shared" si="13"/>
        <v>392.19382614179023</v>
      </c>
      <c r="AM15" s="576">
        <f t="shared" si="14"/>
        <v>313.75506091343215</v>
      </c>
      <c r="AN15" s="227">
        <f t="shared" si="16"/>
        <v>3082.6240900639236</v>
      </c>
      <c r="AO15" s="280">
        <f t="shared" si="15"/>
        <v>2473.2943990923704</v>
      </c>
    </row>
    <row r="16" spans="1:42" s="1039" customFormat="1" ht="12.75" customHeight="1" thickBot="1" x14ac:dyDescent="0.25">
      <c r="A16" s="2045">
        <v>11</v>
      </c>
      <c r="B16" s="2990"/>
      <c r="C16" s="2977"/>
      <c r="D16" s="2066" t="s">
        <v>322</v>
      </c>
      <c r="E16" s="2047" t="s">
        <v>35</v>
      </c>
      <c r="F16" s="2068" t="s">
        <v>106</v>
      </c>
      <c r="G16" s="2049">
        <v>7.4859999999999998</v>
      </c>
      <c r="H16" s="2050">
        <v>10.455</v>
      </c>
      <c r="I16" s="245"/>
      <c r="J16" s="246">
        <v>43</v>
      </c>
      <c r="K16" s="983"/>
      <c r="L16" s="983"/>
      <c r="M16" s="1010"/>
      <c r="N16" s="983"/>
      <c r="O16" s="2051"/>
      <c r="P16" s="1011">
        <f t="shared" si="0"/>
        <v>10.707000000000001</v>
      </c>
      <c r="Q16" s="2069">
        <f t="shared" si="1"/>
        <v>17.2</v>
      </c>
      <c r="R16" s="2070">
        <f t="shared" si="2"/>
        <v>26.907962483250195</v>
      </c>
      <c r="S16" s="2059">
        <f t="shared" si="3"/>
        <v>29.655334663429446</v>
      </c>
      <c r="T16" s="2071">
        <f t="shared" si="4"/>
        <v>794.83101889663635</v>
      </c>
      <c r="U16" s="2072">
        <f t="shared" si="5"/>
        <v>623.83379617745288</v>
      </c>
      <c r="V16" s="2058">
        <v>2</v>
      </c>
      <c r="W16" s="2049" t="s">
        <v>196</v>
      </c>
      <c r="X16" s="243">
        <v>10</v>
      </c>
      <c r="Y16" s="243">
        <v>11</v>
      </c>
      <c r="Z16" s="2049">
        <v>35</v>
      </c>
      <c r="AA16" s="2049">
        <v>6.3</v>
      </c>
      <c r="AB16" s="2059">
        <v>8.3000000000000007</v>
      </c>
      <c r="AC16" s="2049"/>
      <c r="AD16" s="2049">
        <v>3</v>
      </c>
      <c r="AE16" s="2060">
        <f t="shared" si="6"/>
        <v>10.1675</v>
      </c>
      <c r="AF16" s="2067">
        <f t="shared" si="7"/>
        <v>36.461024550196058</v>
      </c>
      <c r="AG16" s="2060">
        <f t="shared" si="8"/>
        <v>39.308794884224064</v>
      </c>
      <c r="AH16" s="1541">
        <f t="shared" si="9"/>
        <v>1.1813371954263523</v>
      </c>
      <c r="AI16" s="1542">
        <f t="shared" si="10"/>
        <v>1.2736049542488599</v>
      </c>
      <c r="AJ16" s="2073">
        <f t="shared" si="11"/>
        <v>586.57932685216372</v>
      </c>
      <c r="AK16" s="2071">
        <f t="shared" si="12"/>
        <v>470.63259137014825</v>
      </c>
      <c r="AL16" s="2071">
        <f t="shared" si="13"/>
        <v>392.19382614179023</v>
      </c>
      <c r="AM16" s="2071">
        <f t="shared" si="14"/>
        <v>313.75506091343215</v>
      </c>
      <c r="AN16" s="249">
        <f t="shared" si="16"/>
        <v>3082.6240900639236</v>
      </c>
      <c r="AO16" s="284">
        <f t="shared" si="15"/>
        <v>2473.2943990923704</v>
      </c>
    </row>
    <row r="17" spans="1:41" s="1039" customFormat="1" ht="51" customHeight="1" x14ac:dyDescent="0.2">
      <c r="A17" s="2496"/>
      <c r="B17" s="2497"/>
      <c r="C17" s="2498"/>
      <c r="D17" s="2499"/>
      <c r="E17" s="2498"/>
      <c r="F17" s="2498"/>
      <c r="G17" s="2941" t="s">
        <v>637</v>
      </c>
      <c r="H17" s="2941"/>
      <c r="I17" s="2500"/>
      <c r="J17" s="2501"/>
      <c r="K17" s="2502"/>
      <c r="L17" s="2502"/>
      <c r="M17" s="2502"/>
      <c r="N17" s="2502"/>
      <c r="O17" s="2502"/>
      <c r="P17" s="2942" t="s">
        <v>541</v>
      </c>
      <c r="Q17" s="2942"/>
      <c r="R17" s="2943" t="s">
        <v>638</v>
      </c>
      <c r="S17" s="2943"/>
      <c r="T17" s="2944" t="s">
        <v>639</v>
      </c>
      <c r="U17" s="2944"/>
      <c r="V17" s="2503"/>
      <c r="W17" s="2503"/>
      <c r="X17" s="2504"/>
      <c r="Y17" s="2504"/>
      <c r="Z17" s="2503"/>
      <c r="AA17" s="2503"/>
      <c r="AB17" s="2505"/>
      <c r="AC17" s="2503"/>
      <c r="AD17" s="2503"/>
      <c r="AE17" s="2505"/>
      <c r="AF17" s="2943" t="s">
        <v>386</v>
      </c>
      <c r="AG17" s="2943"/>
      <c r="AH17" s="2506"/>
      <c r="AI17" s="2506"/>
      <c r="AJ17" s="2507"/>
      <c r="AK17" s="2507"/>
      <c r="AL17" s="2507"/>
      <c r="AM17" s="2507"/>
      <c r="AN17" s="2508"/>
      <c r="AO17" s="2509"/>
    </row>
    <row r="18" spans="1:41" s="1039" customFormat="1" ht="36.75" customHeight="1" x14ac:dyDescent="0.2">
      <c r="A18" s="2510">
        <v>11</v>
      </c>
      <c r="B18" s="2065" t="s">
        <v>640</v>
      </c>
      <c r="C18" s="3068"/>
      <c r="D18" s="230" t="s">
        <v>555</v>
      </c>
      <c r="E18" s="2064" t="s">
        <v>39</v>
      </c>
      <c r="F18" s="2064" t="s">
        <v>641</v>
      </c>
      <c r="G18" s="2557">
        <v>0.36799999999999999</v>
      </c>
      <c r="H18" s="2557">
        <v>0.4</v>
      </c>
      <c r="I18" s="877"/>
      <c r="J18" s="234"/>
      <c r="K18" s="235"/>
      <c r="L18" s="235"/>
      <c r="M18" s="235"/>
      <c r="N18" s="235">
        <v>0.9</v>
      </c>
      <c r="O18" s="235">
        <v>0.11</v>
      </c>
      <c r="P18" s="328">
        <f>0.314*I18+0.249*J18+0.195*K18+0.159*L18+0.0246*M18+(0.131*N18)/2+(0.012*O18)/2</f>
        <v>5.9610000000000003E-2</v>
      </c>
      <c r="Q18" s="328">
        <f>(0.4*N18)/2+(0.028*O18)/2</f>
        <v>0.18154000000000003</v>
      </c>
      <c r="R18" s="2511">
        <f>SQRT(POWER(P18,2)+POWER(Q18+G18,2))</f>
        <v>0.55276356943995508</v>
      </c>
      <c r="S18" s="2512">
        <f>SQRT(POWER(P18,2)+POWER(Q18+H18,2))</f>
        <v>0.58458713952669206</v>
      </c>
      <c r="T18" s="2513">
        <f>6300/(SQRT(3)*R18)</f>
        <v>6580.2214490724527</v>
      </c>
      <c r="U18" s="2513">
        <f>6300/(2*S18)</f>
        <v>5388.4182306001139</v>
      </c>
      <c r="V18" s="2514">
        <v>1</v>
      </c>
      <c r="W18" s="2515" t="s">
        <v>212</v>
      </c>
      <c r="X18" s="1912">
        <v>16</v>
      </c>
      <c r="Y18" s="231">
        <v>11</v>
      </c>
      <c r="Z18" s="2514">
        <v>35</v>
      </c>
      <c r="AA18" s="2514">
        <v>6.3</v>
      </c>
      <c r="AB18" s="2517">
        <v>10.14</v>
      </c>
      <c r="AC18" s="2514"/>
      <c r="AD18" s="2514">
        <v>3</v>
      </c>
      <c r="AE18" s="2516">
        <f t="shared" ref="AE18:AE24" si="17">AB18/100*Z18*Z18/X18</f>
        <v>7.7634375000000002</v>
      </c>
      <c r="AF18" s="2517">
        <f t="shared" ref="AF18:AF24" si="18">SQRT(P18^2+(G18+Q18+AE18)^2)</f>
        <v>8.3131912204403342</v>
      </c>
      <c r="AG18" s="2517">
        <f t="shared" ref="AG18:AG24" si="19">SQRT(P18^2+(H18+Q18+AE18)^2)</f>
        <v>8.345190400919936</v>
      </c>
      <c r="AH18" s="2518"/>
      <c r="AI18" s="2518"/>
      <c r="AJ18" s="2513"/>
      <c r="AK18" s="2513"/>
      <c r="AL18" s="2513"/>
      <c r="AM18" s="2513"/>
      <c r="AN18" s="2519"/>
      <c r="AO18" s="2520"/>
    </row>
    <row r="19" spans="1:41" s="1039" customFormat="1" ht="36.75" customHeight="1" thickBot="1" x14ac:dyDescent="0.25">
      <c r="A19" s="2521">
        <v>11</v>
      </c>
      <c r="B19" s="2522" t="s">
        <v>642</v>
      </c>
      <c r="C19" s="3069"/>
      <c r="D19" s="260" t="s">
        <v>554</v>
      </c>
      <c r="E19" s="2523" t="s">
        <v>39</v>
      </c>
      <c r="F19" s="2523" t="s">
        <v>641</v>
      </c>
      <c r="G19" s="2558">
        <v>0.23400000000000001</v>
      </c>
      <c r="H19" s="2558">
        <v>0.254</v>
      </c>
      <c r="I19" s="2524"/>
      <c r="J19" s="263"/>
      <c r="K19" s="264"/>
      <c r="L19" s="264"/>
      <c r="M19" s="264"/>
      <c r="N19" s="264">
        <v>0.9</v>
      </c>
      <c r="O19" s="264">
        <v>0.11</v>
      </c>
      <c r="P19" s="658">
        <f>0.314*I19+0.249*J19+0.195*K19+0.159*L19+0.0246*M19+(0.131*N19)/2+(0.012*O19)/2</f>
        <v>5.9610000000000003E-2</v>
      </c>
      <c r="Q19" s="328">
        <f>(0.4*N19)/2+(0.028*O19)/2</f>
        <v>0.18154000000000003</v>
      </c>
      <c r="R19" s="2525">
        <f t="shared" ref="R19:R26" si="20">SQRT(POWER(P19,2)+POWER(Q19+G19,2))</f>
        <v>0.41979381093579737</v>
      </c>
      <c r="S19" s="2526">
        <f t="shared" ref="S19:S26" si="21">SQRT(POWER(P19,2)+POWER(Q19+H19,2))</f>
        <v>0.43960032267959043</v>
      </c>
      <c r="T19" s="584">
        <f>6300/(SQRT(3)*R19)</f>
        <v>8664.5076729130888</v>
      </c>
      <c r="U19" s="584">
        <f>6300/(2*S19)</f>
        <v>7165.5998357761146</v>
      </c>
      <c r="V19" s="585">
        <v>2</v>
      </c>
      <c r="W19" s="2527" t="s">
        <v>212</v>
      </c>
      <c r="X19" s="2487">
        <v>16</v>
      </c>
      <c r="Y19" s="261">
        <v>11</v>
      </c>
      <c r="Z19" s="585">
        <v>35</v>
      </c>
      <c r="AA19" s="585">
        <v>6.3</v>
      </c>
      <c r="AB19" s="2486">
        <v>10.23</v>
      </c>
      <c r="AC19" s="585"/>
      <c r="AD19" s="585">
        <v>3</v>
      </c>
      <c r="AE19" s="586">
        <f t="shared" si="17"/>
        <v>7.8323437500000006</v>
      </c>
      <c r="AF19" s="2486">
        <f t="shared" si="18"/>
        <v>8.2480991571157816</v>
      </c>
      <c r="AG19" s="2486">
        <f t="shared" si="19"/>
        <v>8.2680986360598094</v>
      </c>
      <c r="AH19" s="1537"/>
      <c r="AI19" s="1537"/>
      <c r="AJ19" s="584"/>
      <c r="AK19" s="584"/>
      <c r="AL19" s="584"/>
      <c r="AM19" s="584"/>
      <c r="AN19" s="2528"/>
      <c r="AO19" s="2529"/>
    </row>
    <row r="20" spans="1:41" s="1039" customFormat="1" ht="36.75" customHeight="1" x14ac:dyDescent="0.2">
      <c r="A20" s="1547">
        <v>11</v>
      </c>
      <c r="B20" s="1528" t="s">
        <v>558</v>
      </c>
      <c r="C20" s="3070"/>
      <c r="D20" s="2495"/>
      <c r="E20" s="568" t="s">
        <v>39</v>
      </c>
      <c r="F20" s="1548" t="s">
        <v>559</v>
      </c>
      <c r="G20" s="2485">
        <f>AF18</f>
        <v>8.3131912204403342</v>
      </c>
      <c r="H20" s="2530">
        <f>AG18</f>
        <v>8.345190400919936</v>
      </c>
      <c r="I20" s="254"/>
      <c r="J20" s="255">
        <v>17.18</v>
      </c>
      <c r="K20" s="256"/>
      <c r="L20" s="256"/>
      <c r="M20" s="708"/>
      <c r="N20" s="256"/>
      <c r="O20" s="1532"/>
      <c r="P20" s="587">
        <f>0.314*I20+0.249*J20+0.195*K20+0.159*L20+0.0246*M20+0.0655*N20+0.048*O20</f>
        <v>4.2778200000000002</v>
      </c>
      <c r="Q20" s="650">
        <f t="shared" ref="Q20:Q26" si="22">0.4*SUM(I20:N20)+0.125*O20</f>
        <v>6.8719999999999999</v>
      </c>
      <c r="R20" s="1550">
        <f t="shared" si="20"/>
        <v>15.776240881583236</v>
      </c>
      <c r="S20" s="1551">
        <f t="shared" si="21"/>
        <v>15.807043608791931</v>
      </c>
      <c r="T20" s="1540">
        <f>37000/(SQRT(3)*R20)</f>
        <v>1354.0589371295375</v>
      </c>
      <c r="U20" s="1561">
        <f>37000/(2*S20)</f>
        <v>1170.3643298428201</v>
      </c>
      <c r="V20" s="1552">
        <v>1</v>
      </c>
      <c r="W20" s="1549" t="s">
        <v>196</v>
      </c>
      <c r="X20" s="2559">
        <v>10</v>
      </c>
      <c r="Y20" s="252">
        <v>11</v>
      </c>
      <c r="Z20" s="1549">
        <v>35</v>
      </c>
      <c r="AA20" s="1549">
        <v>6.3</v>
      </c>
      <c r="AB20" s="2561">
        <v>8.16</v>
      </c>
      <c r="AC20" s="1549"/>
      <c r="AD20" s="1549">
        <v>3</v>
      </c>
      <c r="AE20" s="1539">
        <f t="shared" si="17"/>
        <v>9.9960000000000004</v>
      </c>
      <c r="AF20" s="1538">
        <f t="shared" si="18"/>
        <v>25.541968115882952</v>
      </c>
      <c r="AG20" s="1539">
        <f t="shared" si="19"/>
        <v>25.573515873759735</v>
      </c>
      <c r="AH20" s="2531">
        <f>SQRT(P20^2+(G20+Q20+AE20)^2)*POWER(6.3/35,2)</f>
        <v>0.82755976695460765</v>
      </c>
      <c r="AI20" s="2532">
        <f>SQRT(P20^2+(H20+Q20+AE20)^2)*POWER(6.3/35,2)</f>
        <v>0.82858191430981543</v>
      </c>
      <c r="AJ20" s="581"/>
      <c r="AK20" s="576"/>
      <c r="AL20" s="576"/>
      <c r="AM20" s="1163"/>
      <c r="AN20" s="2074">
        <f>6300/(1.73*AH20)</f>
        <v>4400.4296034241261</v>
      </c>
      <c r="AO20" s="2075">
        <f>6300/(2*AI20)</f>
        <v>3801.6760269548704</v>
      </c>
    </row>
    <row r="21" spans="1:41" s="1039" customFormat="1" ht="36.75" customHeight="1" thickBot="1" x14ac:dyDescent="0.25">
      <c r="A21" s="582">
        <v>11</v>
      </c>
      <c r="B21" s="1527" t="s">
        <v>606</v>
      </c>
      <c r="C21" s="3071"/>
      <c r="D21" s="2494"/>
      <c r="E21" s="583" t="s">
        <v>39</v>
      </c>
      <c r="F21" s="1554" t="s">
        <v>559</v>
      </c>
      <c r="G21" s="2486">
        <f>AF19</f>
        <v>8.2480991571157816</v>
      </c>
      <c r="H21" s="2533">
        <f>AG19</f>
        <v>8.2680986360598094</v>
      </c>
      <c r="I21" s="262"/>
      <c r="J21" s="263">
        <v>17.18</v>
      </c>
      <c r="K21" s="264"/>
      <c r="L21" s="264"/>
      <c r="M21" s="710"/>
      <c r="N21" s="264"/>
      <c r="O21" s="1535"/>
      <c r="P21" s="700">
        <f>0.314*I21+0.249*J21+0.195*K21+0.159*L21+0.0246*M21+0.0655*N21+0.048*O21</f>
        <v>4.2778200000000002</v>
      </c>
      <c r="Q21" s="1555">
        <f t="shared" si="22"/>
        <v>6.8719999999999999</v>
      </c>
      <c r="R21" s="1536">
        <f t="shared" si="20"/>
        <v>15.713597375312037</v>
      </c>
      <c r="S21" s="1560">
        <f t="shared" si="21"/>
        <v>15.732842421572146</v>
      </c>
      <c r="T21" s="1556">
        <f>37000/(SQRT(3)*R21)</f>
        <v>1359.4570008251821</v>
      </c>
      <c r="U21" s="1562">
        <f>37000/(2*S21)</f>
        <v>1175.8841475863037</v>
      </c>
      <c r="V21" s="1166">
        <v>2</v>
      </c>
      <c r="W21" s="585" t="s">
        <v>196</v>
      </c>
      <c r="X21" s="2560">
        <v>10</v>
      </c>
      <c r="Y21" s="261">
        <v>11</v>
      </c>
      <c r="Z21" s="585">
        <v>35</v>
      </c>
      <c r="AA21" s="585">
        <v>6.3</v>
      </c>
      <c r="AB21" s="2562">
        <v>8.16</v>
      </c>
      <c r="AC21" s="585"/>
      <c r="AD21" s="585">
        <v>3</v>
      </c>
      <c r="AE21" s="590">
        <f t="shared" si="17"/>
        <v>9.9960000000000004</v>
      </c>
      <c r="AF21" s="1563">
        <f t="shared" si="18"/>
        <v>25.477797801663947</v>
      </c>
      <c r="AG21" s="590">
        <f t="shared" si="19"/>
        <v>25.497513576702492</v>
      </c>
      <c r="AH21" s="2534">
        <f>SQRT(P21^2+(G21+Q21+AE21)^2)*POWER(6.3/35,2)</f>
        <v>0.82548064877391181</v>
      </c>
      <c r="AI21" s="2535">
        <f>SQRT(P21^2+(H21+Q21+AE21)^2)*POWER(6.3/35,2)</f>
        <v>0.82611943988516068</v>
      </c>
      <c r="AJ21" s="1564"/>
      <c r="AK21" s="1556"/>
      <c r="AL21" s="1556"/>
      <c r="AM21" s="1557"/>
      <c r="AN21" s="1545">
        <f>6300/(1.73*AH21)</f>
        <v>4411.5128592278088</v>
      </c>
      <c r="AO21" s="1546">
        <f>6300/(2*AI21)</f>
        <v>3813.0079597665481</v>
      </c>
    </row>
    <row r="22" spans="1:41" s="1039" customFormat="1" ht="36.75" customHeight="1" thickBot="1" x14ac:dyDescent="0.25">
      <c r="A22" s="1565">
        <v>11</v>
      </c>
      <c r="B22" s="1566" t="s">
        <v>560</v>
      </c>
      <c r="C22" s="2536"/>
      <c r="D22" s="1567"/>
      <c r="E22" s="1568" t="s">
        <v>39</v>
      </c>
      <c r="F22" s="1569" t="s">
        <v>559</v>
      </c>
      <c r="G22" s="2486">
        <f>G20</f>
        <v>8.3131912204403342</v>
      </c>
      <c r="H22" s="2533">
        <f>H20</f>
        <v>8.345190400919936</v>
      </c>
      <c r="I22" s="1571"/>
      <c r="J22" s="1572">
        <v>20.68</v>
      </c>
      <c r="K22" s="1573"/>
      <c r="L22" s="1573"/>
      <c r="M22" s="1574"/>
      <c r="N22" s="1573"/>
      <c r="O22" s="1575"/>
      <c r="P22" s="1576">
        <f>0.314*I22+0.249*J22+0.195*K22+0.159*L22+0.0246*M22+0.0655*N22+0.048*O22</f>
        <v>5.1493200000000003</v>
      </c>
      <c r="Q22" s="1577">
        <f t="shared" si="22"/>
        <v>8.2720000000000002</v>
      </c>
      <c r="R22" s="1578">
        <f t="shared" si="20"/>
        <v>17.366175868076748</v>
      </c>
      <c r="S22" s="1579">
        <f t="shared" si="21"/>
        <v>17.396738581780944</v>
      </c>
      <c r="T22" s="1580">
        <f>37000/(SQRT(3)*R22)</f>
        <v>1230.0900395281974</v>
      </c>
      <c r="U22" s="1581">
        <f>37000/(2*S22)</f>
        <v>1063.4177155121745</v>
      </c>
      <c r="V22" s="1582">
        <v>2</v>
      </c>
      <c r="W22" s="1570" t="s">
        <v>196</v>
      </c>
      <c r="X22" s="1583">
        <v>6.3</v>
      </c>
      <c r="Y22" s="1583">
        <v>11</v>
      </c>
      <c r="Z22" s="1570">
        <v>35</v>
      </c>
      <c r="AA22" s="1570">
        <v>6.3</v>
      </c>
      <c r="AB22" s="1584">
        <v>8</v>
      </c>
      <c r="AC22" s="1570"/>
      <c r="AD22" s="1570">
        <v>3</v>
      </c>
      <c r="AE22" s="1585">
        <f t="shared" si="17"/>
        <v>15.555555555555559</v>
      </c>
      <c r="AF22" s="1586">
        <f t="shared" si="18"/>
        <v>32.550623646576888</v>
      </c>
      <c r="AG22" s="1585">
        <f t="shared" si="19"/>
        <v>32.582220287179794</v>
      </c>
      <c r="AH22" s="2534">
        <f>SQRT(P22^2+(G22+Q22+AE22)^2)*POWER(6.3/35,2)</f>
        <v>1.0546402061490912</v>
      </c>
      <c r="AI22" s="2535">
        <f>SQRT(P22^2+(H22+Q22+AE22)^2)*POWER(6.3/35,2)</f>
        <v>1.0556639373046253</v>
      </c>
      <c r="AJ22" s="1587"/>
      <c r="AK22" s="1580"/>
      <c r="AL22" s="1580"/>
      <c r="AM22" s="1588"/>
      <c r="AN22" s="1589">
        <f>6300/(1.73*AH22)</f>
        <v>3452.9486699609311</v>
      </c>
      <c r="AO22" s="1590">
        <f>6300/(2*AI22)</f>
        <v>2983.9041466574486</v>
      </c>
    </row>
    <row r="23" spans="1:41" s="1039" customFormat="1" ht="36.75" customHeight="1" x14ac:dyDescent="0.2">
      <c r="A23" s="1547">
        <v>11</v>
      </c>
      <c r="B23" s="1528" t="s">
        <v>607</v>
      </c>
      <c r="C23" s="3070"/>
      <c r="D23" s="2495"/>
      <c r="E23" s="568" t="s">
        <v>39</v>
      </c>
      <c r="F23" s="1548" t="s">
        <v>561</v>
      </c>
      <c r="G23" s="2485">
        <f>G20</f>
        <v>8.3131912204403342</v>
      </c>
      <c r="H23" s="2530">
        <f>H20</f>
        <v>8.345190400919936</v>
      </c>
      <c r="I23" s="254"/>
      <c r="J23" s="255">
        <v>20.68</v>
      </c>
      <c r="K23" s="256"/>
      <c r="L23" s="256"/>
      <c r="M23" s="708"/>
      <c r="N23" s="256"/>
      <c r="O23" s="1532"/>
      <c r="P23" s="587">
        <f>0.314*I23+0.249*J23+0.195*K23+0.159*L23+0.0246*M23+0.0655*N23+0.048*O23</f>
        <v>5.1493200000000003</v>
      </c>
      <c r="Q23" s="650">
        <f t="shared" si="22"/>
        <v>8.2720000000000002</v>
      </c>
      <c r="R23" s="1550">
        <f t="shared" si="20"/>
        <v>17.366175868076748</v>
      </c>
      <c r="S23" s="1551">
        <f t="shared" si="21"/>
        <v>17.396738581780944</v>
      </c>
      <c r="T23" s="1540">
        <f>37000/(SQRT(3)*R23)</f>
        <v>1230.0900395281974</v>
      </c>
      <c r="U23" s="1561">
        <f>37000/(2*S23)</f>
        <v>1063.4177155121745</v>
      </c>
      <c r="V23" s="1552">
        <v>1</v>
      </c>
      <c r="W23" s="1549" t="s">
        <v>196</v>
      </c>
      <c r="X23" s="252">
        <v>1.6</v>
      </c>
      <c r="Y23" s="252">
        <v>11</v>
      </c>
      <c r="Z23" s="1549">
        <v>35</v>
      </c>
      <c r="AA23" s="1549">
        <v>6.3</v>
      </c>
      <c r="AB23" s="1553">
        <v>7</v>
      </c>
      <c r="AC23" s="1549"/>
      <c r="AD23" s="1549">
        <v>3</v>
      </c>
      <c r="AE23" s="1539">
        <f t="shared" si="17"/>
        <v>53.59375</v>
      </c>
      <c r="AF23" s="1538">
        <f t="shared" si="18"/>
        <v>70.367601119296509</v>
      </c>
      <c r="AG23" s="1539">
        <f t="shared" si="19"/>
        <v>70.399514546933716</v>
      </c>
      <c r="AH23" s="2537">
        <f>SQRT(P23^2+(G23+Q23+AE23)^2)*POWER(0.4/35,2)</f>
        <v>9.1908703502754617E-3</v>
      </c>
      <c r="AI23" s="2538">
        <f>SQRT(P23^2+(H23+Q23+AE23)^2)*POWER(0.4/35,2)</f>
        <v>9.1950386347015457E-3</v>
      </c>
      <c r="AJ23" s="2539"/>
      <c r="AK23" s="1540"/>
      <c r="AL23" s="1540"/>
      <c r="AM23" s="1561"/>
      <c r="AN23" s="1543">
        <f>400/(1.73*AH23)</f>
        <v>25156.907237347787</v>
      </c>
      <c r="AO23" s="1544">
        <f>400/(2*AI23)</f>
        <v>21750.860213377629</v>
      </c>
    </row>
    <row r="24" spans="1:41" s="1039" customFormat="1" ht="36.75" customHeight="1" x14ac:dyDescent="0.2">
      <c r="A24" s="2045">
        <v>11</v>
      </c>
      <c r="B24" s="2046" t="s">
        <v>607</v>
      </c>
      <c r="C24" s="2977"/>
      <c r="D24" s="2492"/>
      <c r="E24" s="2047" t="s">
        <v>39</v>
      </c>
      <c r="F24" s="2048" t="s">
        <v>562</v>
      </c>
      <c r="G24" s="2540">
        <f>G21</f>
        <v>8.2480991571157816</v>
      </c>
      <c r="H24" s="2541">
        <f>H21</f>
        <v>8.2680986360598094</v>
      </c>
      <c r="I24" s="245"/>
      <c r="J24" s="246">
        <v>20.68</v>
      </c>
      <c r="K24" s="983"/>
      <c r="L24" s="983"/>
      <c r="M24" s="1010"/>
      <c r="N24" s="983"/>
      <c r="O24" s="2051"/>
      <c r="P24" s="2052">
        <f>0.314*I24+0.249*J24+0.195*K24+0.159*L24+0.0246*M24+0.0655*N24+0.048*O24</f>
        <v>5.1493200000000003</v>
      </c>
      <c r="Q24" s="2053">
        <f t="shared" si="22"/>
        <v>8.2720000000000002</v>
      </c>
      <c r="R24" s="2054">
        <f t="shared" si="20"/>
        <v>17.304021862657752</v>
      </c>
      <c r="S24" s="2055">
        <f t="shared" si="21"/>
        <v>17.323116329142039</v>
      </c>
      <c r="T24" s="2056">
        <f>37000/(SQRT(3)*R24)</f>
        <v>1234.508377853791</v>
      </c>
      <c r="U24" s="2057">
        <f>37000/(2*S24)</f>
        <v>1067.9371799217288</v>
      </c>
      <c r="V24" s="2058">
        <v>2</v>
      </c>
      <c r="W24" s="2049" t="s">
        <v>196</v>
      </c>
      <c r="X24" s="243">
        <v>1.6</v>
      </c>
      <c r="Y24" s="243">
        <v>11</v>
      </c>
      <c r="Z24" s="2049">
        <v>35</v>
      </c>
      <c r="AA24" s="2049">
        <v>6.3</v>
      </c>
      <c r="AB24" s="2059">
        <v>7</v>
      </c>
      <c r="AC24" s="2049"/>
      <c r="AD24" s="2049">
        <v>3</v>
      </c>
      <c r="AE24" s="2060">
        <f t="shared" si="17"/>
        <v>53.59375</v>
      </c>
      <c r="AF24" s="2061">
        <f t="shared" si="18"/>
        <v>70.302683733191756</v>
      </c>
      <c r="AG24" s="2060">
        <f t="shared" si="19"/>
        <v>70.322629508346367</v>
      </c>
      <c r="AH24" s="2542">
        <f>SQRT(P24^2+(G24+Q24+AE24)^2)*POWER(0.4/35,2)</f>
        <v>9.1823913447434125E-3</v>
      </c>
      <c r="AI24" s="2543">
        <f>SQRT(P24^2+(H24+Q24+AE24)^2)*POWER(0.4/35,2)</f>
        <v>9.1849965072125853E-3</v>
      </c>
      <c r="AJ24" s="2544"/>
      <c r="AK24" s="2056"/>
      <c r="AL24" s="2056"/>
      <c r="AM24" s="2057"/>
      <c r="AN24" s="2062">
        <f>400/(1.73*AH24)</f>
        <v>25180.137085393504</v>
      </c>
      <c r="AO24" s="2063">
        <f>400/(2*AI24)</f>
        <v>21774.640833336034</v>
      </c>
    </row>
    <row r="25" spans="1:41" ht="27.75" customHeight="1" x14ac:dyDescent="0.2">
      <c r="A25" s="2545">
        <v>11</v>
      </c>
      <c r="B25" s="2546" t="s">
        <v>604</v>
      </c>
      <c r="C25" s="2974" t="s">
        <v>341</v>
      </c>
      <c r="D25" s="2493">
        <v>1</v>
      </c>
      <c r="E25" s="625" t="s">
        <v>39</v>
      </c>
      <c r="F25" s="2064" t="s">
        <v>561</v>
      </c>
      <c r="G25" s="1660">
        <f>G20</f>
        <v>8.3131912204403342</v>
      </c>
      <c r="H25" s="2547">
        <f>H20</f>
        <v>8.345190400919936</v>
      </c>
      <c r="I25" s="323"/>
      <c r="J25" s="324">
        <v>28.59</v>
      </c>
      <c r="K25" s="231"/>
      <c r="L25" s="231">
        <v>1.33</v>
      </c>
      <c r="M25" s="231"/>
      <c r="N25" s="231"/>
      <c r="O25" s="322"/>
      <c r="P25" s="588">
        <f>0.314*I25+0.246*J25+0.195*K25+0.17*L25+0.0246*M25+0.0655*N25+0.048*O25</f>
        <v>7.2592399999999992</v>
      </c>
      <c r="Q25" s="328">
        <f t="shared" si="22"/>
        <v>11.968000000000002</v>
      </c>
      <c r="R25" s="238">
        <f t="shared" si="20"/>
        <v>21.541199657810754</v>
      </c>
      <c r="S25" s="239">
        <f t="shared" si="21"/>
        <v>21.571329806982828</v>
      </c>
      <c r="T25" s="240">
        <f>37000/1.73/SQRT(POWER((G25+Q25),2)+P25*P25)</f>
        <v>992.85478881113636</v>
      </c>
      <c r="U25" s="282">
        <f>37000/2/SQRT(P25*P25+POWER((H25+Q25),2))</f>
        <v>857.6198206385676</v>
      </c>
      <c r="V25" s="1116">
        <v>1</v>
      </c>
      <c r="W25" s="231" t="s">
        <v>50</v>
      </c>
      <c r="X25" s="231">
        <v>6.3</v>
      </c>
      <c r="Y25" s="231">
        <v>11</v>
      </c>
      <c r="Z25" s="231">
        <v>35</v>
      </c>
      <c r="AA25" s="231">
        <v>6.3</v>
      </c>
      <c r="AB25" s="1918">
        <v>7.7</v>
      </c>
      <c r="AC25" s="231" t="s">
        <v>63</v>
      </c>
      <c r="AD25" s="231">
        <v>6</v>
      </c>
      <c r="AE25" s="327">
        <f>AB25/100*Z25*Z25/X25</f>
        <v>14.972222222222221</v>
      </c>
      <c r="AF25" s="325">
        <f>SQRT(POWER(P25,2)+POWER(Q25+AE25+G25,2))</f>
        <v>35.993051061793878</v>
      </c>
      <c r="AG25" s="327">
        <f>SQRT(POWER(P25,2)+POWER(Q25+AE25+H25,2))</f>
        <v>36.02439325461291</v>
      </c>
      <c r="AH25" s="1484">
        <f>SQRT(POWER((AE25+Q25+G25),2)+POWER(P25,2))*POWER(6.3/Z25,2)</f>
        <v>1.1661748544021215</v>
      </c>
      <c r="AI25" s="1485">
        <f>SQRT(POWER((H25+Q25+AE25),2)+POWER(P25,2))*POWER(6.3/Z25,2)</f>
        <v>1.167190341449458</v>
      </c>
      <c r="AJ25" s="340">
        <f>37000/1.73/SQRT(POWER((G25+Q25+AE25),2)+P25*P25)</f>
        <v>594.20589825174693</v>
      </c>
      <c r="AK25" s="240">
        <f>37000/2/SQRT(POWER((H25+Q25+AE25),2)+P25*P25)</f>
        <v>513.54091848947621</v>
      </c>
      <c r="AL25" s="240">
        <f>AK25/1.2</f>
        <v>427.95076540789688</v>
      </c>
      <c r="AM25" s="282">
        <f>AK25/1.5</f>
        <v>342.36061232631749</v>
      </c>
      <c r="AN25" s="340">
        <f>SUM(6300/(1.732*AH25))</f>
        <v>3119.0977761083782</v>
      </c>
      <c r="AO25" s="282">
        <f>SUM(6300/(2*AI25))</f>
        <v>2698.7886106804303</v>
      </c>
    </row>
    <row r="26" spans="1:41" ht="27.75" customHeight="1" thickBot="1" x14ac:dyDescent="0.25">
      <c r="A26" s="582">
        <v>11</v>
      </c>
      <c r="B26" s="2548" t="s">
        <v>605</v>
      </c>
      <c r="C26" s="2975"/>
      <c r="D26" s="2494">
        <v>2</v>
      </c>
      <c r="E26" s="627" t="s">
        <v>39</v>
      </c>
      <c r="F26" s="2523" t="s">
        <v>562</v>
      </c>
      <c r="G26" s="2549">
        <f>G21</f>
        <v>8.2480991571157816</v>
      </c>
      <c r="H26" s="2550">
        <f>H21</f>
        <v>8.2680986360598094</v>
      </c>
      <c r="I26" s="334"/>
      <c r="J26" s="335">
        <v>28.59</v>
      </c>
      <c r="K26" s="261"/>
      <c r="L26" s="261">
        <v>1.33</v>
      </c>
      <c r="M26" s="261"/>
      <c r="N26" s="261"/>
      <c r="O26" s="333"/>
      <c r="P26" s="883">
        <f>0.314*I26+0.246*J26+0.195*K26+0.17*L26+0.0246*M26+0.0655*N26+0.048*O26</f>
        <v>7.2592399999999992</v>
      </c>
      <c r="Q26" s="658">
        <f t="shared" si="22"/>
        <v>11.968000000000002</v>
      </c>
      <c r="R26" s="266">
        <f t="shared" si="20"/>
        <v>21.479926222125101</v>
      </c>
      <c r="S26" s="267">
        <f t="shared" si="21"/>
        <v>21.498750042408087</v>
      </c>
      <c r="T26" s="268">
        <f>37000/1.73/SQRT(POWER((G26+Q26),2)+P26*P26)</f>
        <v>995.68699705143979</v>
      </c>
      <c r="U26" s="288">
        <f>37000/2/SQRT(P26*P26+POWER((H26+Q26),2))</f>
        <v>860.51514453199366</v>
      </c>
      <c r="V26" s="1117">
        <v>2</v>
      </c>
      <c r="W26" s="261" t="s">
        <v>50</v>
      </c>
      <c r="X26" s="261">
        <v>6.3</v>
      </c>
      <c r="Y26" s="261">
        <v>11</v>
      </c>
      <c r="Z26" s="261">
        <v>35</v>
      </c>
      <c r="AA26" s="261">
        <v>6.3</v>
      </c>
      <c r="AB26" s="2551">
        <v>7.69</v>
      </c>
      <c r="AC26" s="261" t="s">
        <v>63</v>
      </c>
      <c r="AD26" s="261">
        <v>6</v>
      </c>
      <c r="AE26" s="337">
        <f>AB26/100*Z26*Z26/X26</f>
        <v>14.952777777777781</v>
      </c>
      <c r="AF26" s="265">
        <f>SQRT(POWER(P26,2)+POWER(Q26+AE26+G26,2))</f>
        <v>35.910255780755563</v>
      </c>
      <c r="AG26" s="337">
        <f>SQRT(POWER(P26,2)+POWER(Q26+AE26+H26,2))</f>
        <v>35.929842591443887</v>
      </c>
      <c r="AH26" s="1972">
        <f>SQRT(POWER((AE26+Q26+G26),2)+POWER(P26,2))*POWER(6.3/Z26,2)</f>
        <v>1.1634922872964801</v>
      </c>
      <c r="AI26" s="1973">
        <f>SQRT(POWER((H26+Q26+AE26),2)+POWER(P26,2))*POWER(6.3/Z26,2)</f>
        <v>1.1641268999627818</v>
      </c>
      <c r="AJ26" s="341">
        <f>37000/1.73/SQRT(POWER((G26+Q26+AE26),2)+P26*P26)</f>
        <v>595.57590922133556</v>
      </c>
      <c r="AK26" s="268">
        <f>37000/2/SQRT(POWER((H26+Q26+AE26),2)+P26*P26)</f>
        <v>514.89231974552195</v>
      </c>
      <c r="AL26" s="268">
        <f>AK26/1.2</f>
        <v>429.07693312126833</v>
      </c>
      <c r="AM26" s="288">
        <f>AK26/1.5</f>
        <v>343.26154649701465</v>
      </c>
      <c r="AN26" s="341">
        <f>SUM(6300/(1.732*AH26))</f>
        <v>3126.2892196485063</v>
      </c>
      <c r="AO26" s="288">
        <f>SUM(6300/(2*AI26))</f>
        <v>2705.8905692332237</v>
      </c>
    </row>
    <row r="27" spans="1:41" s="1039" customFormat="1" ht="12.75" customHeight="1" x14ac:dyDescent="0.2">
      <c r="A27" s="1518"/>
      <c r="B27" s="1519"/>
      <c r="C27" s="1520"/>
      <c r="D27" s="202"/>
      <c r="E27" s="1520"/>
      <c r="F27" s="1520"/>
      <c r="G27" s="1521"/>
      <c r="H27" s="1521"/>
      <c r="I27" s="1283"/>
      <c r="J27" s="1522"/>
      <c r="K27" s="999"/>
      <c r="L27" s="999"/>
      <c r="M27" s="999"/>
      <c r="N27" s="999"/>
      <c r="O27" s="999"/>
      <c r="P27" s="523"/>
      <c r="Q27" s="523"/>
      <c r="R27" s="1523"/>
      <c r="S27" s="1524"/>
      <c r="T27" s="1525"/>
      <c r="U27" s="1525"/>
      <c r="V27" s="1521"/>
      <c r="W27" s="1521"/>
      <c r="X27" s="201"/>
      <c r="Y27" s="201"/>
      <c r="Z27" s="1521"/>
      <c r="AA27" s="1521"/>
      <c r="AB27" s="1524"/>
      <c r="AC27" s="1521"/>
      <c r="AD27" s="1521"/>
      <c r="AE27" s="1524"/>
      <c r="AF27" s="1524"/>
      <c r="AG27" s="1524"/>
      <c r="AH27" s="1526"/>
      <c r="AI27" s="1526"/>
      <c r="AJ27" s="1525"/>
      <c r="AK27" s="1525"/>
      <c r="AL27" s="1525"/>
      <c r="AM27" s="1525"/>
      <c r="AN27" s="205"/>
      <c r="AO27" s="205"/>
    </row>
    <row r="28" spans="1:41" s="1039" customFormat="1" ht="12.75" customHeight="1" x14ac:dyDescent="0.2">
      <c r="A28" s="1518"/>
      <c r="B28" s="1519"/>
      <c r="C28" s="1520"/>
      <c r="D28" s="202"/>
      <c r="E28" s="1520"/>
      <c r="F28" s="1520"/>
      <c r="G28" s="1521"/>
      <c r="H28" s="1521"/>
      <c r="I28" s="1283"/>
      <c r="J28" s="1522"/>
      <c r="K28" s="999"/>
      <c r="L28" s="999"/>
      <c r="M28" s="999"/>
      <c r="N28" s="999"/>
      <c r="O28" s="999"/>
      <c r="P28" s="523"/>
      <c r="Q28" s="523"/>
      <c r="R28" s="1523"/>
      <c r="S28" s="1524"/>
      <c r="T28" s="1525"/>
      <c r="U28" s="1525"/>
      <c r="V28" s="1521"/>
      <c r="W28" s="1521"/>
      <c r="X28" s="201"/>
      <c r="Y28" s="201"/>
      <c r="Z28" s="1521"/>
      <c r="AA28" s="1521"/>
      <c r="AB28" s="1524"/>
      <c r="AC28" s="1521"/>
      <c r="AD28" s="1521"/>
      <c r="AE28" s="1524"/>
      <c r="AF28" s="1524"/>
      <c r="AG28" s="1524"/>
      <c r="AH28" s="1526"/>
      <c r="AI28" s="1526"/>
      <c r="AJ28" s="1525"/>
      <c r="AK28" s="1525"/>
      <c r="AL28" s="1525"/>
      <c r="AM28" s="1525"/>
      <c r="AN28" s="205"/>
      <c r="AO28" s="205"/>
    </row>
    <row r="29" spans="1:41" s="1039" customFormat="1" ht="12.75" customHeight="1" x14ac:dyDescent="0.2">
      <c r="A29" s="1518"/>
      <c r="B29" s="1519"/>
      <c r="C29" s="1520"/>
      <c r="D29" s="202"/>
      <c r="E29" s="1520"/>
      <c r="F29" s="1520"/>
      <c r="G29" s="1521"/>
      <c r="H29" s="1521"/>
      <c r="I29" s="1283"/>
      <c r="J29" s="1522"/>
      <c r="K29" s="999"/>
      <c r="L29" s="999"/>
      <c r="M29" s="999"/>
      <c r="N29" s="999"/>
      <c r="O29" s="999"/>
      <c r="P29" s="523"/>
      <c r="Q29" s="523"/>
      <c r="R29" s="1523"/>
      <c r="S29" s="1524"/>
      <c r="T29" s="1525"/>
      <c r="U29" s="1525"/>
      <c r="V29" s="1521"/>
      <c r="W29" s="1521"/>
      <c r="X29" s="201"/>
      <c r="Y29" s="201"/>
      <c r="Z29" s="1521"/>
      <c r="AA29" s="1521"/>
      <c r="AB29" s="1524"/>
      <c r="AC29" s="1521"/>
      <c r="AD29" s="1521"/>
      <c r="AE29" s="1524"/>
      <c r="AF29" s="1524"/>
      <c r="AG29" s="1524"/>
      <c r="AH29" s="1526"/>
      <c r="AI29" s="1526"/>
      <c r="AJ29" s="1525"/>
      <c r="AK29" s="1525"/>
      <c r="AL29" s="1525"/>
      <c r="AM29" s="1525"/>
      <c r="AN29" s="205"/>
      <c r="AO29" s="205"/>
    </row>
    <row r="30" spans="1:41" s="1039" customFormat="1" ht="12.75" customHeight="1" x14ac:dyDescent="0.2">
      <c r="A30" s="1518"/>
      <c r="B30" s="1519"/>
      <c r="C30" s="1520"/>
      <c r="D30" s="202"/>
      <c r="E30" s="1520"/>
      <c r="F30" s="1520"/>
      <c r="G30" s="1521"/>
      <c r="H30" s="1521"/>
      <c r="I30" s="1283"/>
      <c r="J30" s="1522"/>
      <c r="K30" s="999"/>
      <c r="L30" s="999"/>
      <c r="M30" s="999"/>
      <c r="N30" s="999"/>
      <c r="O30" s="999"/>
      <c r="P30" s="523"/>
      <c r="Q30" s="523"/>
      <c r="R30" s="1523"/>
      <c r="S30" s="1524"/>
      <c r="T30" s="1525"/>
      <c r="U30" s="1525"/>
      <c r="V30" s="1521"/>
      <c r="W30" s="1521"/>
      <c r="X30" s="201"/>
      <c r="Y30" s="201"/>
      <c r="Z30" s="1521"/>
      <c r="AA30" s="1521"/>
      <c r="AB30" s="1524"/>
      <c r="AC30" s="1521"/>
      <c r="AD30" s="1521"/>
      <c r="AE30" s="1524"/>
      <c r="AF30" s="1524"/>
      <c r="AG30" s="1524"/>
      <c r="AH30" s="1526"/>
      <c r="AI30" s="1526"/>
      <c r="AJ30" s="1525"/>
      <c r="AK30" s="1525"/>
      <c r="AL30" s="1525"/>
      <c r="AM30" s="1525"/>
      <c r="AN30" s="205"/>
      <c r="AO30" s="205"/>
    </row>
    <row r="31" spans="1:41" s="1039" customFormat="1" ht="12.75" customHeight="1" x14ac:dyDescent="0.2">
      <c r="A31" s="1518"/>
      <c r="B31" s="1519"/>
      <c r="C31" s="1520"/>
      <c r="D31" s="202"/>
      <c r="E31" s="1520"/>
      <c r="F31" s="1520"/>
      <c r="G31" s="1521"/>
      <c r="H31" s="1521"/>
      <c r="I31" s="1283"/>
      <c r="J31" s="1522"/>
      <c r="K31" s="999"/>
      <c r="L31" s="999"/>
      <c r="M31" s="999"/>
      <c r="N31" s="999"/>
      <c r="O31" s="999"/>
      <c r="P31" s="523"/>
      <c r="Q31" s="523"/>
      <c r="R31" s="1523"/>
      <c r="S31" s="1524"/>
      <c r="T31" s="1525"/>
      <c r="U31" s="1525"/>
      <c r="V31" s="1521"/>
      <c r="W31" s="1521"/>
      <c r="X31" s="201"/>
      <c r="Y31" s="201"/>
      <c r="Z31" s="1521"/>
      <c r="AA31" s="1521"/>
      <c r="AB31" s="1524"/>
      <c r="AC31" s="1521"/>
      <c r="AD31" s="1521"/>
      <c r="AE31" s="1524"/>
      <c r="AF31" s="1524"/>
      <c r="AG31" s="1524"/>
      <c r="AH31" s="1526"/>
      <c r="AI31" s="1526"/>
      <c r="AJ31" s="1525"/>
      <c r="AK31" s="1525"/>
      <c r="AL31" s="1525"/>
      <c r="AM31" s="1525"/>
      <c r="AN31" s="205"/>
      <c r="AO31" s="205"/>
    </row>
    <row r="32" spans="1:41" s="1039" customFormat="1" ht="12.75" customHeight="1" x14ac:dyDescent="0.2">
      <c r="A32" s="1518"/>
      <c r="B32" s="1519"/>
      <c r="C32" s="1520"/>
      <c r="D32" s="202"/>
      <c r="E32" s="1520"/>
      <c r="F32" s="1520"/>
      <c r="G32" s="1521"/>
      <c r="H32" s="1521"/>
      <c r="I32" s="1283"/>
      <c r="J32" s="1522"/>
      <c r="K32" s="999"/>
      <c r="L32" s="999"/>
      <c r="M32" s="999"/>
      <c r="N32" s="999"/>
      <c r="O32" s="999"/>
      <c r="P32" s="523"/>
      <c r="Q32" s="523"/>
      <c r="R32" s="1523"/>
      <c r="S32" s="1524"/>
      <c r="T32" s="1525"/>
      <c r="U32" s="1525"/>
      <c r="V32" s="1521"/>
      <c r="W32" s="1521"/>
      <c r="X32" s="201"/>
      <c r="Y32" s="201"/>
      <c r="Z32" s="1521"/>
      <c r="AA32" s="1521"/>
      <c r="AB32" s="1524"/>
      <c r="AC32" s="1521"/>
      <c r="AD32" s="1521"/>
      <c r="AE32" s="1524"/>
      <c r="AF32" s="1524"/>
      <c r="AG32" s="1524"/>
      <c r="AH32" s="1526"/>
      <c r="AI32" s="1526"/>
      <c r="AJ32" s="1525"/>
      <c r="AK32" s="1525"/>
      <c r="AL32" s="1525"/>
      <c r="AM32" s="1525"/>
      <c r="AN32" s="205"/>
      <c r="AO32" s="205"/>
    </row>
    <row r="33" spans="1:41" s="1039" customFormat="1" ht="12.75" customHeight="1" x14ac:dyDescent="0.2">
      <c r="A33" s="1518"/>
      <c r="B33" s="1519"/>
      <c r="C33" s="1520"/>
      <c r="D33" s="202"/>
      <c r="E33" s="1520"/>
      <c r="F33" s="1520"/>
      <c r="G33" s="1521"/>
      <c r="H33" s="1521"/>
      <c r="I33" s="1283"/>
      <c r="J33" s="1522"/>
      <c r="K33" s="999"/>
      <c r="L33" s="999"/>
      <c r="M33" s="999"/>
      <c r="N33" s="999"/>
      <c r="O33" s="999"/>
      <c r="P33" s="523"/>
      <c r="Q33" s="523"/>
      <c r="R33" s="1523"/>
      <c r="S33" s="1524"/>
      <c r="T33" s="1525"/>
      <c r="U33" s="1525"/>
      <c r="V33" s="1521"/>
      <c r="W33" s="1521"/>
      <c r="X33" s="201"/>
      <c r="Y33" s="201"/>
      <c r="Z33" s="1521"/>
      <c r="AA33" s="1521"/>
      <c r="AB33" s="1524"/>
      <c r="AC33" s="1521"/>
      <c r="AD33" s="1521"/>
      <c r="AE33" s="1524"/>
      <c r="AF33" s="1524"/>
      <c r="AG33" s="1524"/>
      <c r="AH33" s="1526"/>
      <c r="AI33" s="1526"/>
      <c r="AJ33" s="1525"/>
      <c r="AK33" s="1525"/>
      <c r="AL33" s="1525"/>
      <c r="AM33" s="1525"/>
      <c r="AN33" s="205"/>
      <c r="AO33" s="205"/>
    </row>
    <row r="34" spans="1:41" s="1039" customFormat="1" ht="12.75" customHeight="1" x14ac:dyDescent="0.2">
      <c r="A34" s="1518"/>
      <c r="B34" s="1519"/>
      <c r="C34" s="1520"/>
      <c r="D34" s="202"/>
      <c r="E34" s="1520"/>
      <c r="F34" s="1520"/>
      <c r="G34" s="1521"/>
      <c r="H34" s="1521"/>
      <c r="I34" s="1283"/>
      <c r="J34" s="1522"/>
      <c r="K34" s="999"/>
      <c r="L34" s="999"/>
      <c r="M34" s="999"/>
      <c r="N34" s="999"/>
      <c r="O34" s="999"/>
      <c r="P34" s="523"/>
      <c r="Q34" s="523"/>
      <c r="R34" s="1523"/>
      <c r="S34" s="1524"/>
      <c r="T34" s="1525"/>
      <c r="U34" s="1525"/>
      <c r="V34" s="1521"/>
      <c r="W34" s="1521"/>
      <c r="X34" s="201"/>
      <c r="Y34" s="201"/>
      <c r="Z34" s="1521"/>
      <c r="AA34" s="1521"/>
      <c r="AB34" s="1524"/>
      <c r="AC34" s="1521"/>
      <c r="AD34" s="1521"/>
      <c r="AE34" s="1524"/>
      <c r="AF34" s="1524"/>
      <c r="AG34" s="1524"/>
      <c r="AH34" s="1526"/>
      <c r="AI34" s="1526"/>
      <c r="AJ34" s="1525"/>
      <c r="AK34" s="1525"/>
      <c r="AL34" s="1525"/>
      <c r="AM34" s="1525"/>
      <c r="AN34" s="205"/>
      <c r="AO34" s="205"/>
    </row>
    <row r="35" spans="1:41" s="1039" customFormat="1" ht="12.75" customHeight="1" x14ac:dyDescent="0.2">
      <c r="A35" s="1518"/>
      <c r="B35" s="1519"/>
      <c r="C35" s="1520"/>
      <c r="D35" s="202"/>
      <c r="E35" s="1520"/>
      <c r="F35" s="1520"/>
      <c r="G35" s="1521"/>
      <c r="H35" s="1521"/>
      <c r="I35" s="1283"/>
      <c r="J35" s="1522"/>
      <c r="K35" s="999"/>
      <c r="L35" s="999"/>
      <c r="M35" s="999"/>
      <c r="N35" s="999"/>
      <c r="O35" s="999"/>
      <c r="P35" s="523"/>
      <c r="Q35" s="523"/>
      <c r="R35" s="1523"/>
      <c r="S35" s="1524"/>
      <c r="T35" s="1525"/>
      <c r="U35" s="1525"/>
      <c r="V35" s="1521"/>
      <c r="W35" s="1521"/>
      <c r="X35" s="201"/>
      <c r="Y35" s="201"/>
      <c r="Z35" s="1521"/>
      <c r="AA35" s="1521"/>
      <c r="AB35" s="1524"/>
      <c r="AC35" s="1521"/>
      <c r="AD35" s="1521"/>
      <c r="AE35" s="1524"/>
      <c r="AF35" s="1524"/>
      <c r="AG35" s="1524"/>
      <c r="AH35" s="1526"/>
      <c r="AI35" s="1526"/>
      <c r="AJ35" s="1525"/>
      <c r="AK35" s="1525"/>
      <c r="AL35" s="1525"/>
      <c r="AM35" s="1525"/>
      <c r="AN35" s="205"/>
      <c r="AO35" s="205"/>
    </row>
    <row r="36" spans="1:41" s="1039" customFormat="1" ht="12.75" customHeight="1" x14ac:dyDescent="0.2">
      <c r="A36" s="1518"/>
      <c r="B36" s="1519"/>
      <c r="C36" s="1520"/>
      <c r="D36" s="202"/>
      <c r="E36" s="1520"/>
      <c r="F36" s="1520"/>
      <c r="G36" s="1521"/>
      <c r="H36" s="1521"/>
      <c r="I36" s="1283"/>
      <c r="J36" s="1522"/>
      <c r="K36" s="999"/>
      <c r="L36" s="999"/>
      <c r="M36" s="999"/>
      <c r="N36" s="999"/>
      <c r="O36" s="999"/>
      <c r="P36" s="523"/>
      <c r="Q36" s="523"/>
      <c r="R36" s="1523"/>
      <c r="S36" s="1524"/>
      <c r="T36" s="1525"/>
      <c r="U36" s="1525"/>
      <c r="V36" s="1521"/>
      <c r="W36" s="1521"/>
      <c r="X36" s="201"/>
      <c r="Y36" s="201"/>
      <c r="Z36" s="1521"/>
      <c r="AA36" s="1521"/>
      <c r="AB36" s="1524"/>
      <c r="AC36" s="1521"/>
      <c r="AD36" s="1521"/>
      <c r="AE36" s="1524"/>
      <c r="AF36" s="1524"/>
      <c r="AG36" s="1524"/>
      <c r="AH36" s="1526"/>
      <c r="AI36" s="1526"/>
      <c r="AJ36" s="1525"/>
      <c r="AK36" s="1525"/>
      <c r="AL36" s="1525"/>
      <c r="AM36" s="1525"/>
      <c r="AN36" s="205"/>
      <c r="AO36" s="205"/>
    </row>
    <row r="37" spans="1:41" s="1039" customFormat="1" ht="12.75" customHeight="1" x14ac:dyDescent="0.2">
      <c r="A37" s="1518"/>
      <c r="B37" s="1519"/>
      <c r="C37" s="1520"/>
      <c r="D37" s="202"/>
      <c r="E37" s="1520"/>
      <c r="F37" s="1520"/>
      <c r="G37" s="1521"/>
      <c r="H37" s="1521"/>
      <c r="I37" s="1283"/>
      <c r="J37" s="1522"/>
      <c r="K37" s="999"/>
      <c r="L37" s="999"/>
      <c r="M37" s="999"/>
      <c r="N37" s="999"/>
      <c r="O37" s="999"/>
      <c r="P37" s="523"/>
      <c r="Q37" s="523"/>
      <c r="R37" s="1523"/>
      <c r="S37" s="1524"/>
      <c r="T37" s="1525"/>
      <c r="U37" s="1525"/>
      <c r="V37" s="1521"/>
      <c r="W37" s="1521"/>
      <c r="X37" s="201"/>
      <c r="Y37" s="201"/>
      <c r="Z37" s="1521"/>
      <c r="AA37" s="1521"/>
      <c r="AB37" s="1524"/>
      <c r="AC37" s="1521"/>
      <c r="AD37" s="1521"/>
      <c r="AE37" s="1524"/>
      <c r="AF37" s="1524"/>
      <c r="AG37" s="1524"/>
      <c r="AH37" s="1526"/>
      <c r="AI37" s="1526"/>
      <c r="AJ37" s="1525"/>
      <c r="AK37" s="1525"/>
      <c r="AL37" s="1525"/>
      <c r="AM37" s="1525"/>
      <c r="AN37" s="205"/>
      <c r="AO37" s="205"/>
    </row>
    <row r="38" spans="1:41" s="1039" customFormat="1" ht="12.75" customHeight="1" x14ac:dyDescent="0.2">
      <c r="A38" s="1518"/>
      <c r="B38" s="1519"/>
      <c r="C38" s="1520"/>
      <c r="D38" s="202"/>
      <c r="E38" s="1520"/>
      <c r="F38" s="1520"/>
      <c r="G38" s="1521"/>
      <c r="H38" s="1521"/>
      <c r="I38" s="1283"/>
      <c r="J38" s="1522"/>
      <c r="K38" s="999"/>
      <c r="L38" s="999"/>
      <c r="M38" s="999"/>
      <c r="N38" s="999"/>
      <c r="O38" s="999"/>
      <c r="P38" s="523"/>
      <c r="Q38" s="523"/>
      <c r="R38" s="1523"/>
      <c r="S38" s="1524"/>
      <c r="T38" s="1525"/>
      <c r="U38" s="1525"/>
      <c r="V38" s="1521"/>
      <c r="W38" s="1521"/>
      <c r="X38" s="201"/>
      <c r="Y38" s="201"/>
      <c r="Z38" s="1521"/>
      <c r="AA38" s="1521"/>
      <c r="AB38" s="1524"/>
      <c r="AC38" s="1521"/>
      <c r="AD38" s="1521"/>
      <c r="AE38" s="1524"/>
      <c r="AF38" s="1524"/>
      <c r="AG38" s="1524"/>
      <c r="AH38" s="1526"/>
      <c r="AI38" s="1526"/>
      <c r="AJ38" s="1525"/>
      <c r="AK38" s="1525"/>
      <c r="AL38" s="1525"/>
      <c r="AM38" s="1525"/>
      <c r="AN38" s="205"/>
      <c r="AO38" s="205"/>
    </row>
    <row r="39" spans="1:41" s="1039" customFormat="1" ht="12.75" customHeight="1" x14ac:dyDescent="0.2">
      <c r="A39" s="1518"/>
      <c r="B39" s="1519"/>
      <c r="C39" s="1520"/>
      <c r="D39" s="202"/>
      <c r="E39" s="1520"/>
      <c r="F39" s="1520"/>
      <c r="G39" s="1521"/>
      <c r="H39" s="1521"/>
      <c r="I39" s="1283"/>
      <c r="J39" s="1522"/>
      <c r="K39" s="999"/>
      <c r="L39" s="999"/>
      <c r="M39" s="999"/>
      <c r="N39" s="999"/>
      <c r="O39" s="999"/>
      <c r="P39" s="523"/>
      <c r="Q39" s="523"/>
      <c r="R39" s="1523"/>
      <c r="S39" s="1524"/>
      <c r="T39" s="1525"/>
      <c r="U39" s="1525"/>
      <c r="V39" s="1521"/>
      <c r="W39" s="1521"/>
      <c r="X39" s="201"/>
      <c r="Y39" s="201"/>
      <c r="Z39" s="1521"/>
      <c r="AA39" s="1521"/>
      <c r="AB39" s="1524"/>
      <c r="AC39" s="1521"/>
      <c r="AD39" s="1521"/>
      <c r="AE39" s="1524"/>
      <c r="AF39" s="1524"/>
      <c r="AG39" s="1524"/>
      <c r="AH39" s="1526"/>
      <c r="AI39" s="1526"/>
      <c r="AJ39" s="1525"/>
      <c r="AK39" s="1525"/>
      <c r="AL39" s="1525"/>
      <c r="AM39" s="1525"/>
      <c r="AN39" s="205"/>
      <c r="AO39" s="205"/>
    </row>
    <row r="40" spans="1:41" s="1039" customFormat="1" ht="12.75" customHeight="1" x14ac:dyDescent="0.2">
      <c r="A40" s="1518"/>
      <c r="B40" s="1519"/>
      <c r="C40" s="1520"/>
      <c r="D40" s="202"/>
      <c r="E40" s="1520"/>
      <c r="F40" s="1520"/>
      <c r="G40" s="1521"/>
      <c r="H40" s="1521"/>
      <c r="I40" s="1283"/>
      <c r="J40" s="1522"/>
      <c r="K40" s="999"/>
      <c r="L40" s="999"/>
      <c r="M40" s="999"/>
      <c r="N40" s="999"/>
      <c r="O40" s="999"/>
      <c r="P40" s="523"/>
      <c r="Q40" s="523"/>
      <c r="R40" s="1523"/>
      <c r="S40" s="1524"/>
      <c r="T40" s="1525"/>
      <c r="U40" s="1525"/>
      <c r="V40" s="1521"/>
      <c r="W40" s="1521"/>
      <c r="X40" s="201"/>
      <c r="Y40" s="201"/>
      <c r="Z40" s="1521"/>
      <c r="AA40" s="1521"/>
      <c r="AB40" s="1524"/>
      <c r="AC40" s="1521"/>
      <c r="AD40" s="1521"/>
      <c r="AE40" s="1524"/>
      <c r="AF40" s="1524"/>
      <c r="AG40" s="1524"/>
      <c r="AH40" s="1526"/>
      <c r="AI40" s="1526"/>
      <c r="AJ40" s="1525"/>
      <c r="AK40" s="1525"/>
      <c r="AL40" s="1525"/>
      <c r="AM40" s="1525"/>
      <c r="AN40" s="205"/>
      <c r="AO40" s="205"/>
    </row>
    <row r="41" spans="1:41" s="1039" customFormat="1" ht="12.75" customHeight="1" x14ac:dyDescent="0.2">
      <c r="A41" s="1518"/>
      <c r="B41" s="1519"/>
      <c r="C41" s="1520"/>
      <c r="D41" s="202"/>
      <c r="E41" s="1520"/>
      <c r="F41" s="1520"/>
      <c r="G41" s="1521"/>
      <c r="H41" s="1521"/>
      <c r="I41" s="1283"/>
      <c r="J41" s="1522"/>
      <c r="K41" s="999"/>
      <c r="L41" s="999"/>
      <c r="M41" s="999"/>
      <c r="N41" s="999"/>
      <c r="O41" s="999"/>
      <c r="P41" s="523"/>
      <c r="Q41" s="523"/>
      <c r="R41" s="1523"/>
      <c r="S41" s="1524"/>
      <c r="T41" s="1525"/>
      <c r="U41" s="1525"/>
      <c r="V41" s="1521"/>
      <c r="W41" s="1521"/>
      <c r="X41" s="201"/>
      <c r="Y41" s="201"/>
      <c r="Z41" s="1521"/>
      <c r="AA41" s="1521"/>
      <c r="AB41" s="1524"/>
      <c r="AC41" s="1521"/>
      <c r="AD41" s="1521"/>
      <c r="AE41" s="1524"/>
      <c r="AF41" s="1524"/>
      <c r="AG41" s="1524"/>
      <c r="AH41" s="1526"/>
      <c r="AI41" s="1526"/>
      <c r="AJ41" s="1525"/>
      <c r="AK41" s="1525"/>
      <c r="AL41" s="1525"/>
      <c r="AM41" s="1525"/>
      <c r="AN41" s="205"/>
      <c r="AO41" s="205"/>
    </row>
    <row r="42" spans="1:41" s="1039" customFormat="1" ht="12.75" customHeight="1" x14ac:dyDescent="0.2">
      <c r="A42" s="1518"/>
      <c r="B42" s="1519"/>
      <c r="C42" s="1520"/>
      <c r="D42" s="202"/>
      <c r="E42" s="1520"/>
      <c r="F42" s="1520"/>
      <c r="G42" s="1521"/>
      <c r="H42" s="1521"/>
      <c r="I42" s="1283"/>
      <c r="J42" s="1522"/>
      <c r="K42" s="999"/>
      <c r="L42" s="999"/>
      <c r="M42" s="999"/>
      <c r="N42" s="999"/>
      <c r="O42" s="999"/>
      <c r="P42" s="523"/>
      <c r="Q42" s="523"/>
      <c r="R42" s="1523"/>
      <c r="S42" s="1524"/>
      <c r="T42" s="1525"/>
      <c r="U42" s="1525"/>
      <c r="V42" s="1521"/>
      <c r="W42" s="1521"/>
      <c r="X42" s="201"/>
      <c r="Y42" s="201"/>
      <c r="Z42" s="1521"/>
      <c r="AA42" s="1521"/>
      <c r="AB42" s="1524"/>
      <c r="AC42" s="1521"/>
      <c r="AD42" s="1521"/>
      <c r="AE42" s="1524"/>
      <c r="AF42" s="1524"/>
      <c r="AG42" s="1524"/>
      <c r="AH42" s="1526"/>
      <c r="AI42" s="1526"/>
      <c r="AJ42" s="1525"/>
      <c r="AK42" s="1525"/>
      <c r="AL42" s="1525"/>
      <c r="AM42" s="1525"/>
      <c r="AN42" s="205"/>
      <c r="AO42" s="205"/>
    </row>
    <row r="43" spans="1:41" s="1039" customFormat="1" ht="12.75" customHeight="1" x14ac:dyDescent="0.2">
      <c r="A43" s="1518"/>
      <c r="B43" s="1519"/>
      <c r="C43" s="1520"/>
      <c r="D43" s="202"/>
      <c r="E43" s="1520"/>
      <c r="F43" s="1520"/>
      <c r="G43" s="1521"/>
      <c r="H43" s="1521"/>
      <c r="I43" s="1283"/>
      <c r="J43" s="1522"/>
      <c r="K43" s="999"/>
      <c r="L43" s="999"/>
      <c r="M43" s="999"/>
      <c r="N43" s="999"/>
      <c r="O43" s="999"/>
      <c r="P43" s="523"/>
      <c r="Q43" s="523"/>
      <c r="R43" s="1523"/>
      <c r="S43" s="1524"/>
      <c r="T43" s="1525"/>
      <c r="U43" s="1525"/>
      <c r="V43" s="1521"/>
      <c r="W43" s="1521"/>
      <c r="X43" s="201"/>
      <c r="Y43" s="201"/>
      <c r="Z43" s="1521"/>
      <c r="AA43" s="1521"/>
      <c r="AB43" s="1524"/>
      <c r="AC43" s="1521"/>
      <c r="AD43" s="1521"/>
      <c r="AE43" s="1524"/>
      <c r="AF43" s="1524"/>
      <c r="AG43" s="1524"/>
      <c r="AH43" s="1526"/>
      <c r="AI43" s="1526"/>
      <c r="AJ43" s="1525"/>
      <c r="AK43" s="1525"/>
      <c r="AL43" s="1525"/>
      <c r="AM43" s="1525"/>
      <c r="AN43" s="205"/>
      <c r="AO43" s="205"/>
    </row>
    <row r="44" spans="1:41" s="1039" customFormat="1" ht="12.75" customHeight="1" x14ac:dyDescent="0.2">
      <c r="A44" s="1518"/>
      <c r="B44" s="1519"/>
      <c r="C44" s="1520"/>
      <c r="D44" s="202"/>
      <c r="E44" s="1520"/>
      <c r="F44" s="1520"/>
      <c r="G44" s="1521"/>
      <c r="H44" s="1521"/>
      <c r="I44" s="1283"/>
      <c r="J44" s="1522"/>
      <c r="K44" s="999"/>
      <c r="L44" s="999"/>
      <c r="M44" s="999"/>
      <c r="N44" s="999"/>
      <c r="O44" s="999"/>
      <c r="P44" s="523"/>
      <c r="Q44" s="523"/>
      <c r="R44" s="1523"/>
      <c r="S44" s="1524"/>
      <c r="T44" s="1525"/>
      <c r="U44" s="1525"/>
      <c r="V44" s="1521"/>
      <c r="W44" s="1521"/>
      <c r="X44" s="201"/>
      <c r="Y44" s="201"/>
      <c r="Z44" s="1521"/>
      <c r="AA44" s="1521"/>
      <c r="AB44" s="1524"/>
      <c r="AC44" s="1521"/>
      <c r="AD44" s="1521"/>
      <c r="AE44" s="1524"/>
      <c r="AF44" s="1524"/>
      <c r="AG44" s="1524"/>
      <c r="AH44" s="1526"/>
      <c r="AI44" s="1526"/>
      <c r="AJ44" s="1525"/>
      <c r="AK44" s="1525"/>
      <c r="AL44" s="1525"/>
      <c r="AM44" s="1525"/>
      <c r="AN44" s="205"/>
      <c r="AO44" s="205"/>
    </row>
    <row r="45" spans="1:41" s="1039" customFormat="1" ht="12.75" customHeight="1" x14ac:dyDescent="0.2">
      <c r="A45" s="1518"/>
      <c r="B45" s="1519"/>
      <c r="C45" s="1520"/>
      <c r="D45" s="202"/>
      <c r="E45" s="1520"/>
      <c r="F45" s="1520"/>
      <c r="G45" s="1521"/>
      <c r="H45" s="1521"/>
      <c r="I45" s="1283"/>
      <c r="J45" s="1522"/>
      <c r="K45" s="999"/>
      <c r="L45" s="999"/>
      <c r="M45" s="999"/>
      <c r="N45" s="999"/>
      <c r="O45" s="999"/>
      <c r="P45" s="523"/>
      <c r="Q45" s="523"/>
      <c r="R45" s="1523"/>
      <c r="S45" s="1524"/>
      <c r="T45" s="1525"/>
      <c r="U45" s="1525"/>
      <c r="V45" s="1521"/>
      <c r="W45" s="1521"/>
      <c r="X45" s="201"/>
      <c r="Y45" s="201"/>
      <c r="Z45" s="1521"/>
      <c r="AA45" s="1521"/>
      <c r="AB45" s="1524"/>
      <c r="AC45" s="1521"/>
      <c r="AD45" s="1521"/>
      <c r="AE45" s="1524"/>
      <c r="AF45" s="1524"/>
      <c r="AG45" s="1524"/>
      <c r="AH45" s="1526"/>
      <c r="AI45" s="1526"/>
      <c r="AJ45" s="1525"/>
      <c r="AK45" s="1525"/>
      <c r="AL45" s="1525"/>
      <c r="AM45" s="1525"/>
      <c r="AN45" s="205"/>
      <c r="AO45" s="205"/>
    </row>
    <row r="46" spans="1:41" s="1039" customFormat="1" ht="12.75" customHeight="1" x14ac:dyDescent="0.2">
      <c r="A46" s="1518"/>
      <c r="B46" s="1519"/>
      <c r="C46" s="1520"/>
      <c r="D46" s="202"/>
      <c r="E46" s="1520"/>
      <c r="F46" s="1520"/>
      <c r="G46" s="1521"/>
      <c r="H46" s="1521"/>
      <c r="I46" s="1283"/>
      <c r="J46" s="1522"/>
      <c r="K46" s="999"/>
      <c r="L46" s="999"/>
      <c r="M46" s="999"/>
      <c r="N46" s="999"/>
      <c r="O46" s="999"/>
      <c r="P46" s="523"/>
      <c r="Q46" s="523"/>
      <c r="R46" s="1523"/>
      <c r="S46" s="1524"/>
      <c r="T46" s="1525"/>
      <c r="U46" s="1525"/>
      <c r="V46" s="1521"/>
      <c r="W46" s="1521"/>
      <c r="X46" s="201"/>
      <c r="Y46" s="201"/>
      <c r="Z46" s="1521"/>
      <c r="AA46" s="1521"/>
      <c r="AB46" s="1524"/>
      <c r="AC46" s="1521"/>
      <c r="AD46" s="1521"/>
      <c r="AE46" s="1524"/>
      <c r="AF46" s="1524"/>
      <c r="AG46" s="1524"/>
      <c r="AH46" s="1526"/>
      <c r="AI46" s="1526"/>
      <c r="AJ46" s="1525"/>
      <c r="AK46" s="1525"/>
      <c r="AL46" s="1525"/>
      <c r="AM46" s="1525"/>
      <c r="AN46" s="205"/>
      <c r="AO46" s="205"/>
    </row>
    <row r="47" spans="1:41" s="1039" customFormat="1" ht="12.75" customHeight="1" x14ac:dyDescent="0.2">
      <c r="A47" s="1518"/>
      <c r="B47" s="1519"/>
      <c r="C47" s="1520"/>
      <c r="D47" s="202"/>
      <c r="E47" s="1520"/>
      <c r="F47" s="1520"/>
      <c r="G47" s="1521"/>
      <c r="H47" s="1521"/>
      <c r="I47" s="1283"/>
      <c r="J47" s="1522"/>
      <c r="K47" s="999"/>
      <c r="L47" s="999"/>
      <c r="M47" s="999"/>
      <c r="N47" s="999"/>
      <c r="O47" s="999"/>
      <c r="P47" s="523"/>
      <c r="Q47" s="523"/>
      <c r="R47" s="1523"/>
      <c r="S47" s="1524"/>
      <c r="T47" s="1525"/>
      <c r="U47" s="1525"/>
      <c r="V47" s="1521"/>
      <c r="W47" s="1521"/>
      <c r="X47" s="201"/>
      <c r="Y47" s="201"/>
      <c r="Z47" s="1521"/>
      <c r="AA47" s="1521"/>
      <c r="AB47" s="1524"/>
      <c r="AC47" s="1521"/>
      <c r="AD47" s="1521"/>
      <c r="AE47" s="1524"/>
      <c r="AF47" s="1524"/>
      <c r="AG47" s="1524"/>
      <c r="AH47" s="1526"/>
      <c r="AI47" s="1526"/>
      <c r="AJ47" s="1525"/>
      <c r="AK47" s="1525"/>
      <c r="AL47" s="1525"/>
      <c r="AM47" s="1525"/>
      <c r="AN47" s="205"/>
      <c r="AO47" s="205"/>
    </row>
    <row r="48" spans="1:41" x14ac:dyDescent="0.2">
      <c r="A48" s="113"/>
      <c r="B48" s="200"/>
      <c r="C48" s="200"/>
      <c r="D48" s="201"/>
      <c r="E48" s="201"/>
      <c r="F48" s="113"/>
      <c r="G48" s="113"/>
      <c r="H48" s="113"/>
      <c r="I48" s="203"/>
      <c r="J48" s="203"/>
      <c r="K48" s="204"/>
      <c r="L48" s="201"/>
      <c r="M48" s="201"/>
      <c r="N48" s="201"/>
      <c r="O48" s="201"/>
      <c r="P48" s="113"/>
      <c r="Q48" s="201"/>
      <c r="R48" s="113"/>
      <c r="S48" s="113"/>
      <c r="V48" s="201"/>
      <c r="W48" s="113"/>
      <c r="X48" s="113"/>
      <c r="Y48" s="113"/>
      <c r="Z48" s="113"/>
      <c r="AA48" s="113"/>
      <c r="AB48" s="113"/>
      <c r="AC48" s="113"/>
      <c r="AD48" s="201"/>
      <c r="AE48" s="113"/>
      <c r="AF48" s="113"/>
      <c r="AG48" s="113"/>
      <c r="AH48" s="113"/>
      <c r="AN48" s="113"/>
      <c r="AO48" s="113"/>
    </row>
    <row r="49" spans="1:41" ht="12.75" customHeight="1" x14ac:dyDescent="0.2">
      <c r="A49" s="2984" t="s">
        <v>438</v>
      </c>
      <c r="B49" s="2984"/>
      <c r="C49" s="2984"/>
      <c r="D49" s="2984"/>
      <c r="E49" s="2984"/>
      <c r="F49" s="2984"/>
      <c r="G49" s="2984"/>
      <c r="H49" s="2984"/>
      <c r="I49" s="2984"/>
      <c r="J49" s="2984"/>
      <c r="K49" s="2984"/>
      <c r="L49" s="2984"/>
      <c r="M49" s="2984"/>
      <c r="N49" s="2984"/>
      <c r="O49" s="2984"/>
      <c r="P49" s="2984"/>
      <c r="Q49" s="2984"/>
      <c r="R49" s="2984"/>
      <c r="S49" s="2984"/>
      <c r="T49" s="2984"/>
      <c r="V49" s="201"/>
      <c r="W49" s="113"/>
      <c r="X49" s="113"/>
      <c r="Y49" s="113"/>
      <c r="Z49" s="113"/>
      <c r="AA49" s="113"/>
      <c r="AB49" s="113"/>
      <c r="AC49" s="113"/>
      <c r="AD49" s="201"/>
      <c r="AE49" s="113"/>
      <c r="AF49" s="113"/>
      <c r="AG49" s="113"/>
      <c r="AH49" s="113"/>
      <c r="AN49" s="113"/>
      <c r="AO49" s="113"/>
    </row>
    <row r="50" spans="1:41" ht="13.5" customHeight="1" thickBot="1" x14ac:dyDescent="0.25">
      <c r="A50" s="2985"/>
      <c r="B50" s="2985"/>
      <c r="C50" s="2985"/>
      <c r="D50" s="2985"/>
      <c r="E50" s="2985"/>
      <c r="F50" s="2985"/>
      <c r="G50" s="2985"/>
      <c r="H50" s="2985"/>
      <c r="I50" s="2985"/>
      <c r="J50" s="2985"/>
      <c r="K50" s="2985"/>
      <c r="L50" s="2985"/>
      <c r="M50" s="2985"/>
      <c r="N50" s="2985"/>
      <c r="O50" s="2985"/>
      <c r="P50" s="2985"/>
      <c r="Q50" s="2985"/>
      <c r="R50" s="2985"/>
      <c r="S50" s="2985"/>
      <c r="T50" s="2985"/>
      <c r="V50" s="201"/>
      <c r="W50" s="113"/>
      <c r="X50" s="113"/>
      <c r="Y50" s="113"/>
      <c r="Z50" s="113"/>
      <c r="AA50" s="113"/>
      <c r="AB50" s="113"/>
      <c r="AC50" s="113"/>
      <c r="AD50" s="201"/>
      <c r="AE50" s="113"/>
      <c r="AF50" s="113"/>
      <c r="AG50" s="113"/>
      <c r="AH50" s="113"/>
      <c r="AN50" s="113"/>
      <c r="AO50" s="113"/>
    </row>
    <row r="51" spans="1:41" ht="12.75" customHeight="1" x14ac:dyDescent="0.2">
      <c r="A51" s="3000" t="s">
        <v>0</v>
      </c>
      <c r="B51" s="2966" t="s">
        <v>426</v>
      </c>
      <c r="C51" s="2978" t="s">
        <v>10</v>
      </c>
      <c r="D51" s="2995" t="s">
        <v>417</v>
      </c>
      <c r="E51" s="2655" t="s">
        <v>422</v>
      </c>
      <c r="F51" s="2655"/>
      <c r="G51" s="2647" t="s">
        <v>423</v>
      </c>
      <c r="H51" s="2647" t="s">
        <v>424</v>
      </c>
      <c r="I51" s="2963" t="s">
        <v>430</v>
      </c>
      <c r="J51" s="2963"/>
      <c r="K51" s="2963" t="s">
        <v>431</v>
      </c>
      <c r="L51" s="2963"/>
      <c r="M51" s="2946" t="s">
        <v>428</v>
      </c>
      <c r="N51" s="2947"/>
      <c r="O51" s="2947"/>
      <c r="P51" s="2948"/>
      <c r="Q51" s="3015" t="s">
        <v>440</v>
      </c>
      <c r="R51" s="3016"/>
      <c r="S51" s="2998" t="s">
        <v>429</v>
      </c>
      <c r="T51" s="2999"/>
      <c r="V51" s="201"/>
      <c r="W51" s="113"/>
      <c r="X51" s="113"/>
      <c r="Y51" s="113"/>
      <c r="Z51" s="113"/>
      <c r="AA51" s="113"/>
      <c r="AB51" s="113"/>
      <c r="AC51" s="113"/>
      <c r="AD51" s="201"/>
      <c r="AE51" s="113"/>
      <c r="AF51" s="113"/>
      <c r="AG51" s="113"/>
      <c r="AH51" s="113"/>
      <c r="AN51" s="113"/>
      <c r="AO51" s="113"/>
    </row>
    <row r="52" spans="1:41" x14ac:dyDescent="0.2">
      <c r="A52" s="3001"/>
      <c r="B52" s="2967"/>
      <c r="C52" s="2979"/>
      <c r="D52" s="2996"/>
      <c r="E52" s="2957"/>
      <c r="F52" s="2957"/>
      <c r="G52" s="2962"/>
      <c r="H52" s="2962"/>
      <c r="I52" s="2964"/>
      <c r="J52" s="2964"/>
      <c r="K52" s="2964"/>
      <c r="L52" s="2964"/>
      <c r="M52" s="2949"/>
      <c r="N52" s="2950"/>
      <c r="O52" s="2950"/>
      <c r="P52" s="2951"/>
      <c r="Q52" s="3017"/>
      <c r="R52" s="3018"/>
      <c r="S52" s="2945"/>
      <c r="T52" s="2986"/>
      <c r="V52" s="201"/>
      <c r="W52" s="113"/>
      <c r="X52" s="113"/>
      <c r="Y52" s="113"/>
      <c r="Z52" s="113"/>
      <c r="AA52" s="113"/>
      <c r="AB52" s="113"/>
      <c r="AC52" s="113"/>
      <c r="AD52" s="201"/>
      <c r="AE52" s="113"/>
      <c r="AF52" s="113"/>
      <c r="AG52" s="113"/>
      <c r="AH52" s="113"/>
      <c r="AN52" s="113"/>
      <c r="AO52" s="113"/>
    </row>
    <row r="53" spans="1:41" x14ac:dyDescent="0.2">
      <c r="A53" s="3002"/>
      <c r="B53" s="2968"/>
      <c r="C53" s="2979"/>
      <c r="D53" s="2997"/>
      <c r="E53" s="2958"/>
      <c r="F53" s="2958"/>
      <c r="G53" s="2648"/>
      <c r="H53" s="2648"/>
      <c r="I53" s="2964"/>
      <c r="J53" s="2964"/>
      <c r="K53" s="2964"/>
      <c r="L53" s="2964"/>
      <c r="M53" s="2949"/>
      <c r="N53" s="2950"/>
      <c r="O53" s="2950"/>
      <c r="P53" s="2951"/>
      <c r="Q53" s="3019"/>
      <c r="R53" s="3020"/>
      <c r="S53" s="2945"/>
      <c r="T53" s="2986"/>
      <c r="V53" s="201"/>
      <c r="W53" s="113"/>
      <c r="X53" s="113"/>
      <c r="Y53" s="113"/>
      <c r="Z53" s="113"/>
      <c r="AA53" s="113"/>
      <c r="AB53" s="113"/>
      <c r="AC53" s="113"/>
      <c r="AD53" s="201"/>
      <c r="AE53" s="113"/>
      <c r="AF53" s="113"/>
      <c r="AG53" s="113"/>
      <c r="AH53" s="113"/>
      <c r="AN53" s="113"/>
      <c r="AO53" s="113"/>
    </row>
    <row r="54" spans="1:41" x14ac:dyDescent="0.2">
      <c r="A54" s="3002"/>
      <c r="B54" s="2968"/>
      <c r="C54" s="2979"/>
      <c r="D54" s="2997"/>
      <c r="E54" s="2958"/>
      <c r="F54" s="2958"/>
      <c r="G54" s="2648"/>
      <c r="H54" s="2648"/>
      <c r="I54" s="2964"/>
      <c r="J54" s="2964"/>
      <c r="K54" s="2964"/>
      <c r="L54" s="2964"/>
      <c r="M54" s="2949"/>
      <c r="N54" s="2950"/>
      <c r="O54" s="2950"/>
      <c r="P54" s="2951"/>
      <c r="Q54" s="3019"/>
      <c r="R54" s="3020"/>
      <c r="S54" s="2945"/>
      <c r="T54" s="2986"/>
      <c r="V54" s="201"/>
      <c r="W54" s="113"/>
      <c r="X54" s="113"/>
      <c r="Y54" s="113"/>
      <c r="Z54" s="113"/>
      <c r="AA54" s="113"/>
      <c r="AB54" s="113"/>
      <c r="AC54" s="113"/>
      <c r="AD54" s="201"/>
      <c r="AE54" s="113"/>
      <c r="AF54" s="113"/>
      <c r="AG54" s="113"/>
      <c r="AH54" s="113"/>
      <c r="AN54" s="113"/>
      <c r="AO54" s="113"/>
    </row>
    <row r="55" spans="1:41" x14ac:dyDescent="0.2">
      <c r="A55" s="3002"/>
      <c r="B55" s="2968"/>
      <c r="C55" s="2979"/>
      <c r="D55" s="2991" t="s">
        <v>419</v>
      </c>
      <c r="E55" s="2648" t="s">
        <v>420</v>
      </c>
      <c r="F55" s="2648"/>
      <c r="G55" s="2648"/>
      <c r="H55" s="2648"/>
      <c r="I55" s="2955" t="s">
        <v>433</v>
      </c>
      <c r="J55" s="2955"/>
      <c r="K55" s="2955" t="s">
        <v>432</v>
      </c>
      <c r="L55" s="2955"/>
      <c r="M55" s="2949"/>
      <c r="N55" s="2950"/>
      <c r="O55" s="2950"/>
      <c r="P55" s="2951"/>
      <c r="Q55" s="3021" t="s">
        <v>425</v>
      </c>
      <c r="R55" s="3022"/>
      <c r="S55" s="2945" t="s">
        <v>218</v>
      </c>
      <c r="T55" s="2986" t="s">
        <v>219</v>
      </c>
      <c r="V55" s="201"/>
      <c r="W55" s="113"/>
      <c r="X55" s="113"/>
      <c r="Y55" s="113"/>
      <c r="Z55" s="113"/>
      <c r="AA55" s="113"/>
      <c r="AB55" s="113"/>
      <c r="AC55" s="113"/>
      <c r="AD55" s="201"/>
      <c r="AE55" s="113"/>
      <c r="AF55" s="113"/>
      <c r="AG55" s="113"/>
      <c r="AH55" s="113"/>
      <c r="AN55" s="113"/>
      <c r="AO55" s="113"/>
    </row>
    <row r="56" spans="1:41" x14ac:dyDescent="0.2">
      <c r="A56" s="3002"/>
      <c r="B56" s="2968"/>
      <c r="C56" s="2979"/>
      <c r="D56" s="2991"/>
      <c r="E56" s="2648"/>
      <c r="F56" s="2648"/>
      <c r="G56" s="2648"/>
      <c r="H56" s="2648"/>
      <c r="I56" s="2955"/>
      <c r="J56" s="2955"/>
      <c r="K56" s="2955"/>
      <c r="L56" s="2955"/>
      <c r="M56" s="2949"/>
      <c r="N56" s="2950"/>
      <c r="O56" s="2950"/>
      <c r="P56" s="2951"/>
      <c r="Q56" s="3021"/>
      <c r="R56" s="3022"/>
      <c r="S56" s="2945"/>
      <c r="T56" s="2986"/>
      <c r="V56" s="201"/>
      <c r="W56" s="113"/>
      <c r="X56" s="113"/>
      <c r="Y56" s="113"/>
      <c r="Z56" s="113"/>
      <c r="AA56" s="113"/>
      <c r="AB56" s="113"/>
      <c r="AC56" s="113"/>
      <c r="AD56" s="201"/>
      <c r="AE56" s="113"/>
      <c r="AF56" s="113"/>
      <c r="AG56" s="113"/>
      <c r="AH56" s="113"/>
      <c r="AN56" s="113"/>
      <c r="AO56" s="113"/>
    </row>
    <row r="57" spans="1:41" ht="13.5" thickBot="1" x14ac:dyDescent="0.25">
      <c r="A57" s="3003"/>
      <c r="B57" s="2969"/>
      <c r="C57" s="2980"/>
      <c r="D57" s="1180" t="s">
        <v>418</v>
      </c>
      <c r="E57" s="2956" t="s">
        <v>421</v>
      </c>
      <c r="F57" s="2956"/>
      <c r="G57" s="2956"/>
      <c r="H57" s="2956"/>
      <c r="I57" s="2965" t="s">
        <v>434</v>
      </c>
      <c r="J57" s="2965"/>
      <c r="K57" s="2965" t="s">
        <v>33</v>
      </c>
      <c r="L57" s="2965"/>
      <c r="M57" s="2952"/>
      <c r="N57" s="2953"/>
      <c r="O57" s="2953"/>
      <c r="P57" s="2954"/>
      <c r="Q57" s="3028" t="s">
        <v>30</v>
      </c>
      <c r="R57" s="3029"/>
      <c r="S57" s="1172" t="s">
        <v>35</v>
      </c>
      <c r="T57" s="1177" t="s">
        <v>35</v>
      </c>
      <c r="V57" s="201"/>
      <c r="W57" s="113"/>
      <c r="X57" s="113"/>
      <c r="Y57" s="113"/>
      <c r="Z57" s="113"/>
      <c r="AA57" s="113"/>
      <c r="AB57" s="113"/>
      <c r="AC57" s="113"/>
      <c r="AD57" s="201"/>
      <c r="AE57" s="113"/>
      <c r="AF57" s="113"/>
      <c r="AG57" s="113"/>
      <c r="AH57" s="113"/>
      <c r="AN57" s="113"/>
      <c r="AO57" s="113"/>
    </row>
    <row r="58" spans="1:41" x14ac:dyDescent="0.2">
      <c r="A58" s="2966">
        <v>11</v>
      </c>
      <c r="B58" s="2966" t="s">
        <v>427</v>
      </c>
      <c r="C58" s="2992" t="s">
        <v>342</v>
      </c>
      <c r="D58" s="2981">
        <v>1540</v>
      </c>
      <c r="E58" s="2971">
        <v>0.15</v>
      </c>
      <c r="F58" s="2971"/>
      <c r="G58" s="2971">
        <v>0.8</v>
      </c>
      <c r="H58" s="2971">
        <v>0.6</v>
      </c>
      <c r="I58" s="2959">
        <f>D58/(SQRT(3)*6.3*1000)</f>
        <v>0.14113006580190854</v>
      </c>
      <c r="J58" s="2959"/>
      <c r="K58" s="2959">
        <f>SQRT((6.3+Q58*I58*H58)^2+(Q58*I58*G58)^2)</f>
        <v>6.6417151996411681</v>
      </c>
      <c r="L58" s="2959"/>
      <c r="M58" s="3025">
        <v>1</v>
      </c>
      <c r="N58" s="3026"/>
      <c r="O58" s="3026"/>
      <c r="P58" s="3027"/>
      <c r="Q58" s="2987">
        <f>E58*((6.3^2)/D58)*1000</f>
        <v>3.8659090909090903</v>
      </c>
      <c r="R58" s="2988"/>
      <c r="S58" s="376">
        <f>6300/(SQRT(3)*Q58)</f>
        <v>940.86710534605697</v>
      </c>
      <c r="T58" s="378">
        <f>6300/(2*Q58)</f>
        <v>814.81481481481489</v>
      </c>
      <c r="V58" s="201"/>
      <c r="W58" s="113"/>
      <c r="X58" s="113"/>
      <c r="Y58" s="113"/>
      <c r="Z58" s="113"/>
      <c r="AA58" s="113"/>
      <c r="AB58" s="113"/>
      <c r="AC58" s="113"/>
      <c r="AD58" s="201"/>
      <c r="AE58" s="113"/>
      <c r="AF58" s="113"/>
      <c r="AG58" s="113"/>
      <c r="AH58" s="113"/>
      <c r="AN58" s="113"/>
      <c r="AO58" s="113"/>
    </row>
    <row r="59" spans="1:41" x14ac:dyDescent="0.2">
      <c r="A59" s="2968"/>
      <c r="B59" s="2968"/>
      <c r="C59" s="2993"/>
      <c r="D59" s="2982"/>
      <c r="E59" s="2972"/>
      <c r="F59" s="2972"/>
      <c r="G59" s="2972"/>
      <c r="H59" s="2972"/>
      <c r="I59" s="2960"/>
      <c r="J59" s="2960"/>
      <c r="K59" s="2960"/>
      <c r="L59" s="2960"/>
      <c r="M59" s="3012">
        <v>2</v>
      </c>
      <c r="N59" s="3013"/>
      <c r="O59" s="3013"/>
      <c r="P59" s="3014"/>
      <c r="Q59" s="3023">
        <f t="shared" ref="Q59:Q65" si="23">$Q$58/M59</f>
        <v>1.9329545454545451</v>
      </c>
      <c r="R59" s="3024"/>
      <c r="S59" s="380">
        <f t="shared" ref="S59:S65" si="24">6300/(SQRT(3)*Q59)</f>
        <v>1881.7342106921139</v>
      </c>
      <c r="T59" s="175">
        <f t="shared" ref="T59:T65" si="25">6300/(2*Q59)</f>
        <v>1629.6296296296298</v>
      </c>
      <c r="V59" s="201"/>
      <c r="W59" s="113"/>
      <c r="X59" s="113"/>
      <c r="Y59" s="113"/>
      <c r="Z59" s="113"/>
      <c r="AA59" s="113"/>
      <c r="AB59" s="113"/>
      <c r="AC59" s="113"/>
      <c r="AD59" s="201"/>
      <c r="AE59" s="113"/>
      <c r="AF59" s="113"/>
      <c r="AG59" s="113"/>
      <c r="AH59" s="113"/>
      <c r="AN59" s="113"/>
      <c r="AO59" s="113"/>
    </row>
    <row r="60" spans="1:41" x14ac:dyDescent="0.2">
      <c r="A60" s="2968"/>
      <c r="B60" s="2968"/>
      <c r="C60" s="2993"/>
      <c r="D60" s="2982"/>
      <c r="E60" s="2972"/>
      <c r="F60" s="2972"/>
      <c r="G60" s="2972"/>
      <c r="H60" s="2972"/>
      <c r="I60" s="2960"/>
      <c r="J60" s="2960"/>
      <c r="K60" s="2960"/>
      <c r="L60" s="2960"/>
      <c r="M60" s="3006">
        <v>3</v>
      </c>
      <c r="N60" s="3007"/>
      <c r="O60" s="3007"/>
      <c r="P60" s="3008"/>
      <c r="Q60" s="3023">
        <f t="shared" si="23"/>
        <v>1.2886363636363634</v>
      </c>
      <c r="R60" s="3024"/>
      <c r="S60" s="380">
        <f t="shared" si="24"/>
        <v>2822.6013160381713</v>
      </c>
      <c r="T60" s="175">
        <f t="shared" si="25"/>
        <v>2444.4444444444448</v>
      </c>
      <c r="V60" s="201"/>
      <c r="W60" s="113"/>
      <c r="X60" s="113"/>
      <c r="Y60" s="113"/>
      <c r="Z60" s="113"/>
      <c r="AA60" s="113"/>
      <c r="AB60" s="113"/>
      <c r="AC60" s="113"/>
      <c r="AD60" s="201"/>
      <c r="AE60" s="113"/>
      <c r="AF60" s="113"/>
      <c r="AG60" s="113"/>
      <c r="AH60" s="113"/>
      <c r="AN60" s="113"/>
      <c r="AO60" s="113"/>
    </row>
    <row r="61" spans="1:41" x14ac:dyDescent="0.2">
      <c r="A61" s="2968"/>
      <c r="B61" s="2968"/>
      <c r="C61" s="2993"/>
      <c r="D61" s="2982"/>
      <c r="E61" s="2972"/>
      <c r="F61" s="2972"/>
      <c r="G61" s="2972"/>
      <c r="H61" s="2972"/>
      <c r="I61" s="2960"/>
      <c r="J61" s="2960"/>
      <c r="K61" s="2960"/>
      <c r="L61" s="2960"/>
      <c r="M61" s="3012">
        <v>4</v>
      </c>
      <c r="N61" s="3013"/>
      <c r="O61" s="3013"/>
      <c r="P61" s="3014"/>
      <c r="Q61" s="3023">
        <f t="shared" si="23"/>
        <v>0.96647727272727257</v>
      </c>
      <c r="R61" s="3024"/>
      <c r="S61" s="380">
        <f t="shared" si="24"/>
        <v>3763.4684213842279</v>
      </c>
      <c r="T61" s="175">
        <f t="shared" si="25"/>
        <v>3259.2592592592596</v>
      </c>
      <c r="V61" s="201"/>
      <c r="W61" s="113"/>
      <c r="X61" s="113"/>
      <c r="Y61" s="113"/>
      <c r="Z61" s="113"/>
      <c r="AA61" s="113"/>
      <c r="AB61" s="113"/>
      <c r="AC61" s="113"/>
      <c r="AD61" s="201"/>
      <c r="AE61" s="113"/>
      <c r="AF61" s="113"/>
      <c r="AG61" s="113"/>
      <c r="AH61" s="113"/>
      <c r="AN61" s="113"/>
      <c r="AO61" s="113"/>
    </row>
    <row r="62" spans="1:41" x14ac:dyDescent="0.2">
      <c r="A62" s="2968"/>
      <c r="B62" s="2968"/>
      <c r="C62" s="2993"/>
      <c r="D62" s="2982"/>
      <c r="E62" s="2972"/>
      <c r="F62" s="2972"/>
      <c r="G62" s="2972"/>
      <c r="H62" s="2972"/>
      <c r="I62" s="2960"/>
      <c r="J62" s="2960"/>
      <c r="K62" s="2960"/>
      <c r="L62" s="2960"/>
      <c r="M62" s="3006">
        <v>5</v>
      </c>
      <c r="N62" s="3007"/>
      <c r="O62" s="3007"/>
      <c r="P62" s="3008"/>
      <c r="Q62" s="3023">
        <f t="shared" si="23"/>
        <v>0.77318181818181808</v>
      </c>
      <c r="R62" s="3024"/>
      <c r="S62" s="380">
        <f t="shared" si="24"/>
        <v>4704.335526730285</v>
      </c>
      <c r="T62" s="175">
        <f t="shared" si="25"/>
        <v>4074.0740740740748</v>
      </c>
      <c r="V62" s="201"/>
      <c r="W62" s="113"/>
      <c r="X62" s="113"/>
      <c r="Y62" s="113"/>
      <c r="Z62" s="113"/>
      <c r="AA62" s="113"/>
      <c r="AB62" s="113"/>
      <c r="AC62" s="113"/>
      <c r="AD62" s="201"/>
      <c r="AE62" s="113"/>
      <c r="AF62" s="113"/>
      <c r="AG62" s="113"/>
      <c r="AH62" s="113"/>
      <c r="AN62" s="113"/>
      <c r="AO62" s="113"/>
    </row>
    <row r="63" spans="1:41" x14ac:dyDescent="0.2">
      <c r="A63" s="2968"/>
      <c r="B63" s="2968"/>
      <c r="C63" s="2993"/>
      <c r="D63" s="2982"/>
      <c r="E63" s="2972"/>
      <c r="F63" s="2972"/>
      <c r="G63" s="2972"/>
      <c r="H63" s="2972"/>
      <c r="I63" s="2960"/>
      <c r="J63" s="2960"/>
      <c r="K63" s="2960"/>
      <c r="L63" s="2960"/>
      <c r="M63" s="3012">
        <v>6</v>
      </c>
      <c r="N63" s="3013"/>
      <c r="O63" s="3013"/>
      <c r="P63" s="3014"/>
      <c r="Q63" s="3023">
        <f t="shared" si="23"/>
        <v>0.64431818181818168</v>
      </c>
      <c r="R63" s="3024"/>
      <c r="S63" s="380">
        <f t="shared" si="24"/>
        <v>5645.2026320763425</v>
      </c>
      <c r="T63" s="175">
        <f t="shared" si="25"/>
        <v>4888.8888888888896</v>
      </c>
      <c r="V63" s="201"/>
      <c r="W63" s="113"/>
      <c r="X63" s="113"/>
      <c r="Y63" s="113"/>
      <c r="Z63" s="113"/>
      <c r="AA63" s="113"/>
      <c r="AB63" s="113"/>
      <c r="AC63" s="113"/>
      <c r="AD63" s="201"/>
      <c r="AE63" s="113"/>
      <c r="AF63" s="113"/>
      <c r="AG63" s="113"/>
      <c r="AH63" s="113"/>
      <c r="AN63" s="113"/>
      <c r="AO63" s="113"/>
    </row>
    <row r="64" spans="1:41" x14ac:dyDescent="0.2">
      <c r="A64" s="2968"/>
      <c r="B64" s="2968"/>
      <c r="C64" s="2993"/>
      <c r="D64" s="2982"/>
      <c r="E64" s="2972"/>
      <c r="F64" s="2972"/>
      <c r="G64" s="2972"/>
      <c r="H64" s="2972"/>
      <c r="I64" s="2960"/>
      <c r="J64" s="2960"/>
      <c r="K64" s="2960"/>
      <c r="L64" s="2960"/>
      <c r="M64" s="3006">
        <v>7</v>
      </c>
      <c r="N64" s="3007"/>
      <c r="O64" s="3007"/>
      <c r="P64" s="3008"/>
      <c r="Q64" s="3023">
        <f t="shared" si="23"/>
        <v>0.55227272727272714</v>
      </c>
      <c r="R64" s="3024"/>
      <c r="S64" s="380">
        <f t="shared" si="24"/>
        <v>6586.0697374223992</v>
      </c>
      <c r="T64" s="175">
        <f t="shared" si="25"/>
        <v>5703.7037037037053</v>
      </c>
      <c r="V64" s="201"/>
      <c r="W64" s="113"/>
      <c r="X64" s="113"/>
      <c r="Y64" s="113"/>
      <c r="Z64" s="113"/>
      <c r="AA64" s="113"/>
      <c r="AB64" s="113"/>
      <c r="AC64" s="113"/>
      <c r="AD64" s="201"/>
      <c r="AE64" s="113"/>
      <c r="AF64" s="113"/>
      <c r="AG64" s="113"/>
      <c r="AH64" s="113"/>
      <c r="AN64" s="113"/>
      <c r="AO64" s="113"/>
    </row>
    <row r="65" spans="1:41" ht="13.5" thickBot="1" x14ac:dyDescent="0.25">
      <c r="A65" s="2970"/>
      <c r="B65" s="2970"/>
      <c r="C65" s="2994"/>
      <c r="D65" s="2983"/>
      <c r="E65" s="2973"/>
      <c r="F65" s="2973"/>
      <c r="G65" s="2973"/>
      <c r="H65" s="2973"/>
      <c r="I65" s="2961"/>
      <c r="J65" s="2961"/>
      <c r="K65" s="2961"/>
      <c r="L65" s="2961"/>
      <c r="M65" s="3009">
        <v>8</v>
      </c>
      <c r="N65" s="3010"/>
      <c r="O65" s="3010"/>
      <c r="P65" s="3011"/>
      <c r="Q65" s="3004">
        <f t="shared" si="23"/>
        <v>0.48323863636363629</v>
      </c>
      <c r="R65" s="3005"/>
      <c r="S65" s="391">
        <f t="shared" si="24"/>
        <v>7526.9368427684558</v>
      </c>
      <c r="T65" s="193">
        <f t="shared" si="25"/>
        <v>6518.5185185185192</v>
      </c>
      <c r="V65" s="201"/>
      <c r="W65" s="113"/>
      <c r="X65" s="113"/>
      <c r="Y65" s="113"/>
      <c r="Z65" s="113"/>
      <c r="AA65" s="113"/>
      <c r="AB65" s="113"/>
      <c r="AC65" s="113"/>
      <c r="AD65" s="201"/>
      <c r="AE65" s="113"/>
      <c r="AF65" s="113"/>
      <c r="AG65" s="113"/>
      <c r="AH65" s="113"/>
      <c r="AN65" s="113"/>
      <c r="AO65" s="113"/>
    </row>
    <row r="66" spans="1:41" x14ac:dyDescent="0.2">
      <c r="A66" s="113"/>
      <c r="D66" s="212"/>
      <c r="E66" s="1169"/>
      <c r="I66" s="203"/>
      <c r="J66" s="203"/>
      <c r="K66" s="204"/>
      <c r="L66" s="201"/>
      <c r="M66" s="201"/>
      <c r="N66" s="201"/>
      <c r="O66" s="201"/>
      <c r="P66" s="113"/>
      <c r="Q66" s="201"/>
      <c r="R66" s="113"/>
      <c r="S66" s="113"/>
      <c r="V66" s="201"/>
      <c r="W66" s="113"/>
      <c r="X66" s="113"/>
      <c r="Y66" s="113"/>
      <c r="Z66" s="113"/>
      <c r="AA66" s="113"/>
      <c r="AB66" s="113"/>
      <c r="AC66" s="113"/>
      <c r="AD66" s="201"/>
      <c r="AE66" s="113"/>
      <c r="AF66" s="113"/>
      <c r="AG66" s="113"/>
      <c r="AH66" s="113"/>
      <c r="AN66" s="113"/>
      <c r="AO66" s="113"/>
    </row>
    <row r="67" spans="1:41" ht="12.75" customHeight="1" x14ac:dyDescent="0.2">
      <c r="A67" s="2984" t="s">
        <v>439</v>
      </c>
      <c r="B67" s="2984"/>
      <c r="C67" s="2984"/>
      <c r="D67" s="2984"/>
      <c r="E67" s="2984"/>
      <c r="F67" s="2984"/>
      <c r="G67" s="2984"/>
      <c r="H67" s="2984"/>
      <c r="I67" s="2984"/>
      <c r="J67" s="2984"/>
      <c r="K67" s="2984"/>
      <c r="L67" s="2984"/>
      <c r="M67" s="2984"/>
      <c r="N67" s="2984"/>
      <c r="O67" s="2984"/>
      <c r="P67" s="2984"/>
      <c r="Q67" s="2984"/>
      <c r="R67" s="2984"/>
      <c r="S67" s="2984"/>
      <c r="T67" s="2984"/>
      <c r="V67" s="201"/>
      <c r="W67" s="113"/>
      <c r="X67" s="113"/>
      <c r="Y67" s="113"/>
      <c r="Z67" s="113"/>
      <c r="AA67" s="113"/>
      <c r="AB67" s="113"/>
      <c r="AC67" s="113"/>
      <c r="AD67" s="201"/>
      <c r="AE67" s="113"/>
      <c r="AF67" s="113"/>
      <c r="AG67" s="113"/>
      <c r="AH67" s="113"/>
      <c r="AN67" s="113"/>
      <c r="AO67" s="113"/>
    </row>
    <row r="68" spans="1:41" ht="13.5" customHeight="1" thickBot="1" x14ac:dyDescent="0.25">
      <c r="A68" s="2985"/>
      <c r="B68" s="2985"/>
      <c r="C68" s="2985"/>
      <c r="D68" s="2985"/>
      <c r="E68" s="2985"/>
      <c r="F68" s="2985"/>
      <c r="G68" s="2985"/>
      <c r="H68" s="2985"/>
      <c r="I68" s="2985"/>
      <c r="J68" s="2985"/>
      <c r="K68" s="2985"/>
      <c r="L68" s="2985"/>
      <c r="M68" s="2985"/>
      <c r="N68" s="2985"/>
      <c r="O68" s="2985"/>
      <c r="P68" s="2985"/>
      <c r="Q68" s="2985"/>
      <c r="R68" s="2985"/>
      <c r="S68" s="2985"/>
      <c r="T68" s="2985"/>
      <c r="V68" s="201"/>
      <c r="W68" s="113"/>
      <c r="X68" s="113"/>
      <c r="Y68" s="113"/>
      <c r="Z68" s="113"/>
      <c r="AA68" s="113"/>
      <c r="AB68" s="113"/>
      <c r="AC68" s="113"/>
      <c r="AD68" s="201"/>
      <c r="AE68" s="113"/>
      <c r="AF68" s="113"/>
      <c r="AG68" s="113"/>
      <c r="AH68" s="113"/>
      <c r="AN68" s="113"/>
      <c r="AO68" s="113"/>
    </row>
    <row r="69" spans="1:41" ht="12.75" customHeight="1" x14ac:dyDescent="0.2">
      <c r="A69" s="3000" t="s">
        <v>0</v>
      </c>
      <c r="B69" s="2966" t="s">
        <v>426</v>
      </c>
      <c r="C69" s="2978" t="s">
        <v>10</v>
      </c>
      <c r="D69" s="2995" t="s">
        <v>417</v>
      </c>
      <c r="E69" s="2655" t="s">
        <v>422</v>
      </c>
      <c r="F69" s="2655"/>
      <c r="G69" s="2647" t="s">
        <v>423</v>
      </c>
      <c r="H69" s="2647" t="s">
        <v>424</v>
      </c>
      <c r="I69" s="2963" t="s">
        <v>430</v>
      </c>
      <c r="J69" s="2963"/>
      <c r="K69" s="3075" t="s">
        <v>428</v>
      </c>
      <c r="L69" s="3076"/>
      <c r="M69" s="3054" t="s">
        <v>436</v>
      </c>
      <c r="N69" s="3055"/>
      <c r="O69" s="3055"/>
      <c r="P69" s="3055"/>
      <c r="Q69" s="3055"/>
      <c r="R69" s="3056"/>
      <c r="S69" s="3048" t="s">
        <v>429</v>
      </c>
      <c r="T69" s="2999"/>
      <c r="V69" s="201"/>
      <c r="W69" s="113"/>
      <c r="X69" s="113"/>
      <c r="Y69" s="113"/>
      <c r="Z69" s="113"/>
      <c r="AA69" s="113"/>
      <c r="AB69" s="113"/>
      <c r="AC69" s="113"/>
      <c r="AD69" s="201"/>
      <c r="AE69" s="113"/>
      <c r="AF69" s="113"/>
      <c r="AG69" s="113"/>
      <c r="AH69" s="113"/>
      <c r="AN69" s="113"/>
      <c r="AO69" s="113"/>
    </row>
    <row r="70" spans="1:41" ht="12.75" customHeight="1" x14ac:dyDescent="0.2">
      <c r="A70" s="3001"/>
      <c r="B70" s="2967"/>
      <c r="C70" s="2979"/>
      <c r="D70" s="2996"/>
      <c r="E70" s="2957"/>
      <c r="F70" s="2957"/>
      <c r="G70" s="2962"/>
      <c r="H70" s="2962"/>
      <c r="I70" s="2964"/>
      <c r="J70" s="2964"/>
      <c r="K70" s="3077"/>
      <c r="L70" s="3078"/>
      <c r="M70" s="3057"/>
      <c r="N70" s="3058"/>
      <c r="O70" s="3058"/>
      <c r="P70" s="3058"/>
      <c r="Q70" s="3058"/>
      <c r="R70" s="3059"/>
      <c r="S70" s="2991"/>
      <c r="T70" s="2986"/>
      <c r="V70" s="201"/>
      <c r="W70" s="113"/>
      <c r="X70" s="113"/>
      <c r="Y70" s="113"/>
      <c r="Z70" s="113"/>
      <c r="AA70" s="113"/>
      <c r="AB70" s="113"/>
      <c r="AC70" s="113"/>
      <c r="AD70" s="201"/>
      <c r="AE70" s="113"/>
      <c r="AF70" s="113"/>
      <c r="AG70" s="113"/>
      <c r="AH70" s="113"/>
      <c r="AN70" s="113"/>
      <c r="AO70" s="113"/>
    </row>
    <row r="71" spans="1:41" ht="12.75" customHeight="1" x14ac:dyDescent="0.2">
      <c r="A71" s="3002"/>
      <c r="B71" s="2968"/>
      <c r="C71" s="2979"/>
      <c r="D71" s="2997"/>
      <c r="E71" s="2958"/>
      <c r="F71" s="2958"/>
      <c r="G71" s="2648"/>
      <c r="H71" s="2648"/>
      <c r="I71" s="2964"/>
      <c r="J71" s="2964"/>
      <c r="K71" s="3077"/>
      <c r="L71" s="3078"/>
      <c r="M71" s="3057"/>
      <c r="N71" s="3058"/>
      <c r="O71" s="3058"/>
      <c r="P71" s="3058"/>
      <c r="Q71" s="3058"/>
      <c r="R71" s="3059"/>
      <c r="S71" s="2991"/>
      <c r="T71" s="2986"/>
      <c r="V71" s="201"/>
      <c r="W71" s="113"/>
      <c r="X71" s="113"/>
      <c r="Y71" s="113"/>
      <c r="Z71" s="113"/>
      <c r="AA71" s="113"/>
      <c r="AB71" s="113"/>
      <c r="AC71" s="113"/>
      <c r="AD71" s="201"/>
      <c r="AE71" s="113"/>
      <c r="AF71" s="113"/>
      <c r="AG71" s="113"/>
      <c r="AH71" s="113"/>
      <c r="AN71" s="113"/>
      <c r="AO71" s="113"/>
    </row>
    <row r="72" spans="1:41" ht="12.75" customHeight="1" x14ac:dyDescent="0.2">
      <c r="A72" s="3002"/>
      <c r="B72" s="2968"/>
      <c r="C72" s="2979"/>
      <c r="D72" s="2997"/>
      <c r="E72" s="2958"/>
      <c r="F72" s="2958"/>
      <c r="G72" s="2648"/>
      <c r="H72" s="2648"/>
      <c r="I72" s="2964"/>
      <c r="J72" s="2964"/>
      <c r="K72" s="3077"/>
      <c r="L72" s="3078"/>
      <c r="M72" s="3060"/>
      <c r="N72" s="3061"/>
      <c r="O72" s="3061"/>
      <c r="P72" s="3061"/>
      <c r="Q72" s="3061"/>
      <c r="R72" s="3062"/>
      <c r="S72" s="2991"/>
      <c r="T72" s="2986"/>
      <c r="V72" s="201"/>
      <c r="W72" s="113"/>
      <c r="X72" s="113"/>
      <c r="Y72" s="113"/>
      <c r="Z72" s="113"/>
      <c r="AA72" s="113"/>
      <c r="AB72" s="113"/>
      <c r="AC72" s="113"/>
      <c r="AD72" s="201"/>
      <c r="AE72" s="113"/>
      <c r="AF72" s="113"/>
      <c r="AG72" s="113"/>
      <c r="AH72" s="113"/>
      <c r="AN72" s="113"/>
      <c r="AO72" s="113"/>
    </row>
    <row r="73" spans="1:41" ht="12.75" customHeight="1" x14ac:dyDescent="0.2">
      <c r="A73" s="3002"/>
      <c r="B73" s="2968"/>
      <c r="C73" s="2979"/>
      <c r="D73" s="2991" t="s">
        <v>419</v>
      </c>
      <c r="E73" s="2648" t="s">
        <v>420</v>
      </c>
      <c r="F73" s="2648"/>
      <c r="G73" s="2648"/>
      <c r="H73" s="2648"/>
      <c r="I73" s="2955" t="s">
        <v>433</v>
      </c>
      <c r="J73" s="2955"/>
      <c r="K73" s="3077"/>
      <c r="L73" s="3078"/>
      <c r="M73" s="3031" t="s">
        <v>435</v>
      </c>
      <c r="N73" s="3032"/>
      <c r="O73" s="3032"/>
      <c r="P73" s="3033"/>
      <c r="Q73" s="3053" t="s">
        <v>437</v>
      </c>
      <c r="R73" s="3022"/>
      <c r="S73" s="2991" t="s">
        <v>218</v>
      </c>
      <c r="T73" s="2986" t="s">
        <v>219</v>
      </c>
      <c r="V73" s="201"/>
      <c r="W73" s="113"/>
      <c r="X73" s="113"/>
      <c r="Y73" s="113"/>
      <c r="Z73" s="113"/>
      <c r="AA73" s="113"/>
      <c r="AB73" s="113"/>
      <c r="AC73" s="113"/>
      <c r="AD73" s="201"/>
      <c r="AE73" s="113"/>
      <c r="AF73" s="113"/>
      <c r="AG73" s="113"/>
      <c r="AH73" s="113"/>
      <c r="AN73" s="113"/>
      <c r="AO73" s="113"/>
    </row>
    <row r="74" spans="1:41" ht="12.75" customHeight="1" x14ac:dyDescent="0.2">
      <c r="A74" s="3002"/>
      <c r="B74" s="2968"/>
      <c r="C74" s="2979"/>
      <c r="D74" s="2991"/>
      <c r="E74" s="2648"/>
      <c r="F74" s="2648"/>
      <c r="G74" s="2648"/>
      <c r="H74" s="2648"/>
      <c r="I74" s="2955"/>
      <c r="J74" s="2955"/>
      <c r="K74" s="3077"/>
      <c r="L74" s="3078"/>
      <c r="M74" s="3034"/>
      <c r="N74" s="3035"/>
      <c r="O74" s="3035"/>
      <c r="P74" s="3036"/>
      <c r="Q74" s="3053"/>
      <c r="R74" s="3022"/>
      <c r="S74" s="2991"/>
      <c r="T74" s="2986"/>
      <c r="V74" s="201"/>
      <c r="W74" s="113"/>
      <c r="X74" s="113"/>
      <c r="Y74" s="113"/>
      <c r="Z74" s="113"/>
      <c r="AA74" s="113"/>
      <c r="AB74" s="113"/>
      <c r="AC74" s="113"/>
      <c r="AD74" s="201"/>
      <c r="AE74" s="113"/>
      <c r="AF74" s="113"/>
      <c r="AG74" s="113"/>
      <c r="AH74" s="113"/>
      <c r="AN74" s="113"/>
      <c r="AO74" s="113"/>
    </row>
    <row r="75" spans="1:41" ht="12.75" customHeight="1" thickBot="1" x14ac:dyDescent="0.25">
      <c r="A75" s="3003"/>
      <c r="B75" s="2969"/>
      <c r="C75" s="2980"/>
      <c r="D75" s="1180" t="s">
        <v>418</v>
      </c>
      <c r="E75" s="2956" t="s">
        <v>421</v>
      </c>
      <c r="F75" s="2956"/>
      <c r="G75" s="2956"/>
      <c r="H75" s="2956"/>
      <c r="I75" s="2965" t="s">
        <v>434</v>
      </c>
      <c r="J75" s="2965"/>
      <c r="K75" s="3079"/>
      <c r="L75" s="3080"/>
      <c r="M75" s="3037" t="s">
        <v>30</v>
      </c>
      <c r="N75" s="3038"/>
      <c r="O75" s="3038"/>
      <c r="P75" s="3039"/>
      <c r="Q75" s="3049" t="s">
        <v>30</v>
      </c>
      <c r="R75" s="3050"/>
      <c r="S75" s="1182" t="s">
        <v>35</v>
      </c>
      <c r="T75" s="1176" t="s">
        <v>35</v>
      </c>
      <c r="V75" s="201"/>
      <c r="W75" s="113"/>
      <c r="X75" s="113"/>
      <c r="Y75" s="113"/>
      <c r="Z75" s="113"/>
      <c r="AA75" s="113"/>
      <c r="AB75" s="113"/>
      <c r="AC75" s="113"/>
      <c r="AD75" s="201"/>
      <c r="AE75" s="113"/>
      <c r="AF75" s="113"/>
      <c r="AG75" s="113"/>
      <c r="AH75" s="113"/>
      <c r="AN75" s="113"/>
      <c r="AO75" s="113"/>
    </row>
    <row r="76" spans="1:41" ht="12.75" customHeight="1" x14ac:dyDescent="0.2">
      <c r="A76" s="2966">
        <v>11</v>
      </c>
      <c r="B76" s="2966" t="s">
        <v>427</v>
      </c>
      <c r="C76" s="2992" t="s">
        <v>342</v>
      </c>
      <c r="D76" s="2981">
        <v>1540</v>
      </c>
      <c r="E76" s="2971">
        <v>0.15</v>
      </c>
      <c r="F76" s="2971"/>
      <c r="G76" s="2971">
        <v>0.8</v>
      </c>
      <c r="H76" s="2971">
        <v>0.6</v>
      </c>
      <c r="I76" s="2959">
        <f>D76/(SQRT(3)*6.3*1000)</f>
        <v>0.14113006580190854</v>
      </c>
      <c r="J76" s="2959"/>
      <c r="K76" s="3066">
        <v>1</v>
      </c>
      <c r="L76" s="3067"/>
      <c r="M76" s="3040">
        <f>(Q58*$AH$5)/(Q58+$AH$5)</f>
        <v>0.53293743850254516</v>
      </c>
      <c r="N76" s="3041"/>
      <c r="O76" s="3041"/>
      <c r="P76" s="3042"/>
      <c r="Q76" s="3051">
        <f>(Q58*$AI$5)/(Q58+$AI$5)</f>
        <v>0.61450401207322114</v>
      </c>
      <c r="R76" s="3052"/>
      <c r="S76" s="156">
        <f>6300/(SQRT(3)*M76)</f>
        <v>6825.0162835525243</v>
      </c>
      <c r="T76" s="158">
        <f>6300/(2*Q76)</f>
        <v>5126.0853275351146</v>
      </c>
      <c r="V76" s="201"/>
      <c r="W76" s="113"/>
      <c r="X76" s="113"/>
      <c r="Y76" s="113"/>
      <c r="Z76" s="113"/>
      <c r="AA76" s="113"/>
      <c r="AB76" s="113"/>
      <c r="AC76" s="113"/>
      <c r="AD76" s="201"/>
      <c r="AE76" s="113"/>
      <c r="AF76" s="113"/>
      <c r="AG76" s="113"/>
      <c r="AH76" s="113"/>
      <c r="AN76" s="113"/>
      <c r="AO76" s="113"/>
    </row>
    <row r="77" spans="1:41" ht="12.75" customHeight="1" x14ac:dyDescent="0.2">
      <c r="A77" s="2968"/>
      <c r="B77" s="2968"/>
      <c r="C77" s="2993"/>
      <c r="D77" s="2982"/>
      <c r="E77" s="2972"/>
      <c r="F77" s="2972"/>
      <c r="G77" s="2972"/>
      <c r="H77" s="2972"/>
      <c r="I77" s="2960"/>
      <c r="J77" s="2960"/>
      <c r="K77" s="3063">
        <v>2</v>
      </c>
      <c r="L77" s="3012"/>
      <c r="M77" s="3043">
        <f t="shared" ref="M77:M82" si="26">(Q59*$AH$5)/(Q59+$AH$5)</f>
        <v>0.46836998622644965</v>
      </c>
      <c r="N77" s="3044"/>
      <c r="O77" s="3044"/>
      <c r="P77" s="3045"/>
      <c r="Q77" s="3030">
        <f t="shared" ref="Q77:Q83" si="27">(Q59*$AI$5)/(Q59+$AI$5)</f>
        <v>0.53022268082661528</v>
      </c>
      <c r="R77" s="3024"/>
      <c r="S77" s="174">
        <f t="shared" ref="S77:S82" si="28">6300/(SQRT(3)*M77)</f>
        <v>7765.883388898581</v>
      </c>
      <c r="T77" s="175">
        <f t="shared" ref="T77:T82" si="29">6300/(2*Q77)</f>
        <v>5940.9001423499294</v>
      </c>
      <c r="V77" s="201"/>
      <c r="W77" s="113"/>
      <c r="X77" s="113"/>
      <c r="Y77" s="113"/>
      <c r="Z77" s="113"/>
      <c r="AA77" s="113"/>
      <c r="AB77" s="113"/>
      <c r="AC77" s="113"/>
      <c r="AD77" s="201"/>
      <c r="AE77" s="113"/>
      <c r="AF77" s="113"/>
      <c r="AG77" s="113"/>
      <c r="AH77" s="113"/>
      <c r="AN77" s="113"/>
      <c r="AO77" s="113"/>
    </row>
    <row r="78" spans="1:41" x14ac:dyDescent="0.2">
      <c r="A78" s="2968"/>
      <c r="B78" s="2968"/>
      <c r="C78" s="2993"/>
      <c r="D78" s="2982"/>
      <c r="E78" s="2972"/>
      <c r="F78" s="2972"/>
      <c r="G78" s="2972"/>
      <c r="H78" s="2972"/>
      <c r="I78" s="2960"/>
      <c r="J78" s="2960"/>
      <c r="K78" s="3046">
        <v>3</v>
      </c>
      <c r="L78" s="3047"/>
      <c r="M78" s="3043">
        <f t="shared" si="26"/>
        <v>0.4177570838051447</v>
      </c>
      <c r="N78" s="3044"/>
      <c r="O78" s="3044"/>
      <c r="P78" s="3045"/>
      <c r="Q78" s="3030">
        <f t="shared" si="27"/>
        <v>0.46627189275641084</v>
      </c>
      <c r="R78" s="3024"/>
      <c r="S78" s="174">
        <f t="shared" si="28"/>
        <v>8706.7504942446394</v>
      </c>
      <c r="T78" s="175">
        <f t="shared" si="29"/>
        <v>6755.7149571647433</v>
      </c>
      <c r="V78" s="201"/>
      <c r="W78" s="113"/>
      <c r="X78" s="113"/>
      <c r="Y78" s="113"/>
      <c r="Z78" s="113"/>
      <c r="AA78" s="113"/>
      <c r="AB78" s="113"/>
      <c r="AC78" s="113"/>
      <c r="AD78" s="201"/>
      <c r="AE78" s="113"/>
      <c r="AF78" s="113"/>
      <c r="AG78" s="113"/>
      <c r="AH78" s="113"/>
      <c r="AN78" s="113"/>
      <c r="AO78" s="113"/>
    </row>
    <row r="79" spans="1:41" x14ac:dyDescent="0.2">
      <c r="A79" s="2968"/>
      <c r="B79" s="2968"/>
      <c r="C79" s="2993"/>
      <c r="D79" s="2982"/>
      <c r="E79" s="2972"/>
      <c r="F79" s="2972"/>
      <c r="G79" s="2972"/>
      <c r="H79" s="2972"/>
      <c r="I79" s="2960"/>
      <c r="J79" s="2960"/>
      <c r="K79" s="3063">
        <v>4</v>
      </c>
      <c r="L79" s="3012"/>
      <c r="M79" s="3043">
        <f t="shared" si="26"/>
        <v>0.37701605171923036</v>
      </c>
      <c r="N79" s="3044"/>
      <c r="O79" s="3044"/>
      <c r="P79" s="3045"/>
      <c r="Q79" s="3030">
        <f t="shared" si="27"/>
        <v>0.41608712928637365</v>
      </c>
      <c r="R79" s="3024"/>
      <c r="S79" s="174">
        <f t="shared" si="28"/>
        <v>9647.617599590696</v>
      </c>
      <c r="T79" s="175">
        <f t="shared" si="29"/>
        <v>7570.5297719795599</v>
      </c>
      <c r="V79" s="201"/>
      <c r="W79" s="113"/>
      <c r="X79" s="113"/>
      <c r="Y79" s="113"/>
      <c r="Z79" s="113"/>
      <c r="AA79" s="113"/>
      <c r="AB79" s="113"/>
      <c r="AC79" s="113"/>
      <c r="AD79" s="201"/>
      <c r="AE79" s="113"/>
      <c r="AF79" s="113"/>
      <c r="AG79" s="113"/>
      <c r="AH79" s="113"/>
      <c r="AN79" s="113"/>
      <c r="AO79" s="113"/>
    </row>
    <row r="80" spans="1:41" x14ac:dyDescent="0.2">
      <c r="A80" s="2968"/>
      <c r="B80" s="2968"/>
      <c r="C80" s="2993"/>
      <c r="D80" s="2982"/>
      <c r="E80" s="2972"/>
      <c r="F80" s="2972"/>
      <c r="G80" s="2972"/>
      <c r="H80" s="2972"/>
      <c r="I80" s="2960"/>
      <c r="J80" s="2960"/>
      <c r="K80" s="3046">
        <v>5</v>
      </c>
      <c r="L80" s="3047"/>
      <c r="M80" s="3043">
        <f t="shared" si="26"/>
        <v>0.34351531850433636</v>
      </c>
      <c r="N80" s="3044"/>
      <c r="O80" s="3044"/>
      <c r="P80" s="3045"/>
      <c r="Q80" s="3030">
        <f t="shared" si="27"/>
        <v>0.37565540299450123</v>
      </c>
      <c r="R80" s="3024"/>
      <c r="S80" s="174">
        <f t="shared" si="28"/>
        <v>10588.484704936753</v>
      </c>
      <c r="T80" s="175">
        <f t="shared" si="29"/>
        <v>8385.3445867943738</v>
      </c>
      <c r="V80" s="201"/>
      <c r="W80" s="113"/>
      <c r="X80" s="113"/>
      <c r="Y80" s="113"/>
      <c r="Z80" s="113"/>
      <c r="AA80" s="113"/>
      <c r="AB80" s="113"/>
      <c r="AC80" s="113"/>
      <c r="AD80" s="201"/>
      <c r="AE80" s="113"/>
      <c r="AF80" s="113"/>
      <c r="AG80" s="113"/>
      <c r="AH80" s="113"/>
      <c r="AN80" s="113"/>
      <c r="AO80" s="113"/>
    </row>
    <row r="81" spans="1:41" ht="12.75" customHeight="1" x14ac:dyDescent="0.2">
      <c r="A81" s="2968"/>
      <c r="B81" s="2968"/>
      <c r="C81" s="2993"/>
      <c r="D81" s="2982"/>
      <c r="E81" s="2972"/>
      <c r="F81" s="2972"/>
      <c r="G81" s="2972"/>
      <c r="H81" s="2972"/>
      <c r="I81" s="2960"/>
      <c r="J81" s="2960"/>
      <c r="K81" s="3063">
        <v>6</v>
      </c>
      <c r="L81" s="3012"/>
      <c r="M81" s="3043">
        <f t="shared" si="26"/>
        <v>0.31548232335581933</v>
      </c>
      <c r="N81" s="3044"/>
      <c r="O81" s="3044"/>
      <c r="P81" s="3045"/>
      <c r="Q81" s="3030">
        <f t="shared" si="27"/>
        <v>0.34238537208920938</v>
      </c>
      <c r="R81" s="3024"/>
      <c r="S81" s="174">
        <f t="shared" si="28"/>
        <v>11529.351810282811</v>
      </c>
      <c r="T81" s="175">
        <f t="shared" si="29"/>
        <v>9200.1594016091894</v>
      </c>
      <c r="V81" s="201"/>
      <c r="W81" s="113"/>
      <c r="X81" s="113"/>
      <c r="Y81" s="113"/>
      <c r="Z81" s="113"/>
      <c r="AA81" s="113"/>
      <c r="AB81" s="113"/>
      <c r="AC81" s="113"/>
      <c r="AD81" s="201"/>
      <c r="AE81" s="113"/>
      <c r="AF81" s="113"/>
      <c r="AG81" s="113"/>
      <c r="AH81" s="113"/>
      <c r="AN81" s="113"/>
      <c r="AO81" s="113"/>
    </row>
    <row r="82" spans="1:41" x14ac:dyDescent="0.2">
      <c r="A82" s="2968"/>
      <c r="B82" s="2968"/>
      <c r="C82" s="2993"/>
      <c r="D82" s="2982"/>
      <c r="E82" s="2972"/>
      <c r="F82" s="2972"/>
      <c r="G82" s="2972"/>
      <c r="H82" s="2972"/>
      <c r="I82" s="2960"/>
      <c r="J82" s="2960"/>
      <c r="K82" s="3046">
        <v>7</v>
      </c>
      <c r="L82" s="3047"/>
      <c r="M82" s="3043">
        <f t="shared" si="26"/>
        <v>0.29167945811568902</v>
      </c>
      <c r="N82" s="3044"/>
      <c r="O82" s="3044"/>
      <c r="P82" s="3045"/>
      <c r="Q82" s="3030">
        <f t="shared" si="27"/>
        <v>0.3145290174421192</v>
      </c>
      <c r="R82" s="3024"/>
      <c r="S82" s="174">
        <f t="shared" si="28"/>
        <v>12470.218915628866</v>
      </c>
      <c r="T82" s="175">
        <f t="shared" si="29"/>
        <v>10014.974216424005</v>
      </c>
      <c r="V82" s="201"/>
      <c r="W82" s="113"/>
      <c r="X82" s="113"/>
      <c r="Y82" s="113"/>
      <c r="Z82" s="113"/>
      <c r="AA82" s="113"/>
      <c r="AB82" s="113"/>
      <c r="AC82" s="113"/>
      <c r="AD82" s="201"/>
      <c r="AE82" s="113"/>
      <c r="AF82" s="113"/>
      <c r="AG82" s="113"/>
      <c r="AH82" s="113"/>
      <c r="AN82" s="113"/>
      <c r="AO82" s="113"/>
    </row>
    <row r="83" spans="1:41" ht="13.5" thickBot="1" x14ac:dyDescent="0.25">
      <c r="A83" s="2970"/>
      <c r="B83" s="2970"/>
      <c r="C83" s="2994"/>
      <c r="D83" s="2983"/>
      <c r="E83" s="2973"/>
      <c r="F83" s="2973"/>
      <c r="G83" s="2973"/>
      <c r="H83" s="2973"/>
      <c r="I83" s="2961"/>
      <c r="J83" s="2961"/>
      <c r="K83" s="3064">
        <v>8</v>
      </c>
      <c r="L83" s="3009"/>
      <c r="M83" s="3072">
        <f>(Q65*$AH$5)/(Q65+$AH$5)</f>
        <v>0.27121641679174224</v>
      </c>
      <c r="N83" s="3073"/>
      <c r="O83" s="3073"/>
      <c r="P83" s="3074"/>
      <c r="Q83" s="3065">
        <f t="shared" si="27"/>
        <v>0.29086439180982565</v>
      </c>
      <c r="R83" s="3005"/>
      <c r="S83" s="192">
        <f>6300/(SQRT(3)*M83)</f>
        <v>13411.086020974923</v>
      </c>
      <c r="T83" s="193">
        <f>6300/(2*Q83)</f>
        <v>10829.789031238819</v>
      </c>
      <c r="V83" s="201"/>
      <c r="W83" s="113"/>
      <c r="X83" s="113"/>
      <c r="Y83" s="113"/>
      <c r="Z83" s="113"/>
      <c r="AA83" s="113"/>
      <c r="AB83" s="113"/>
      <c r="AC83" s="113"/>
      <c r="AD83" s="201"/>
      <c r="AE83" s="113"/>
      <c r="AF83" s="113"/>
      <c r="AG83" s="113"/>
      <c r="AH83" s="113"/>
      <c r="AN83" s="113"/>
      <c r="AO83" s="113"/>
    </row>
    <row r="84" spans="1:41" x14ac:dyDescent="0.2">
      <c r="A84" s="113"/>
      <c r="D84" s="212"/>
      <c r="E84" s="1169"/>
      <c r="I84" s="203"/>
      <c r="J84" s="203"/>
      <c r="K84" s="204"/>
      <c r="L84" s="201"/>
      <c r="M84" s="201"/>
      <c r="N84" s="201"/>
      <c r="O84" s="201"/>
      <c r="P84" s="113"/>
      <c r="Q84" s="201"/>
      <c r="R84" s="113"/>
      <c r="S84" s="113"/>
      <c r="V84" s="201"/>
      <c r="W84" s="113"/>
      <c r="X84" s="113"/>
      <c r="Y84" s="113"/>
      <c r="Z84" s="113"/>
      <c r="AA84" s="113"/>
      <c r="AB84" s="113"/>
      <c r="AC84" s="113"/>
      <c r="AD84" s="201"/>
      <c r="AE84" s="113"/>
      <c r="AF84" s="113"/>
      <c r="AG84" s="113"/>
      <c r="AH84" s="113"/>
      <c r="AN84" s="113"/>
      <c r="AO84" s="113"/>
    </row>
    <row r="85" spans="1:41" x14ac:dyDescent="0.2">
      <c r="A85" s="113"/>
      <c r="D85" s="201"/>
      <c r="I85" s="203"/>
      <c r="J85" s="203"/>
      <c r="K85" s="204"/>
      <c r="L85" s="201"/>
      <c r="M85" s="201"/>
      <c r="N85" s="201"/>
      <c r="O85" s="201"/>
      <c r="P85" s="113"/>
      <c r="Q85" s="201"/>
      <c r="R85" s="113"/>
      <c r="S85" s="113"/>
      <c r="V85" s="201"/>
      <c r="W85" s="113"/>
      <c r="X85" s="113"/>
      <c r="Y85" s="113"/>
      <c r="Z85" s="113"/>
      <c r="AA85" s="113"/>
      <c r="AB85" s="113"/>
      <c r="AC85" s="113"/>
      <c r="AD85" s="201"/>
      <c r="AE85" s="113"/>
      <c r="AF85" s="113"/>
      <c r="AG85" s="113"/>
      <c r="AH85" s="113"/>
      <c r="AN85" s="113"/>
      <c r="AO85" s="113"/>
    </row>
    <row r="86" spans="1:41" ht="15.75" customHeight="1" x14ac:dyDescent="0.2">
      <c r="A86" s="113"/>
      <c r="B86" s="207" t="s">
        <v>158</v>
      </c>
      <c r="C86" s="207"/>
      <c r="E86" s="2608">
        <v>42648</v>
      </c>
      <c r="F86" s="2608"/>
      <c r="G86" s="113" t="s">
        <v>390</v>
      </c>
      <c r="H86" s="113"/>
      <c r="I86" s="203"/>
      <c r="J86" s="203"/>
      <c r="K86" s="204"/>
      <c r="L86" s="201"/>
      <c r="M86" s="201"/>
      <c r="N86" s="201"/>
      <c r="O86" s="201"/>
      <c r="P86" s="201"/>
      <c r="Q86" s="201"/>
      <c r="R86" s="113"/>
      <c r="S86" s="113"/>
      <c r="V86" s="201"/>
      <c r="W86" s="113"/>
      <c r="X86" s="113"/>
      <c r="Y86" s="113"/>
      <c r="Z86" s="113"/>
      <c r="AA86" s="113"/>
      <c r="AB86" s="113"/>
      <c r="AC86" s="113"/>
      <c r="AD86" s="201"/>
      <c r="AE86" s="113"/>
      <c r="AF86" s="113"/>
      <c r="AG86" s="113"/>
      <c r="AH86" s="113"/>
      <c r="AN86" s="113"/>
      <c r="AO86" s="113"/>
    </row>
    <row r="87" spans="1:41" x14ac:dyDescent="0.2">
      <c r="A87" s="113"/>
      <c r="B87" s="200" t="s">
        <v>328</v>
      </c>
      <c r="C87" s="200"/>
      <c r="E87" s="2610" t="s">
        <v>189</v>
      </c>
      <c r="F87" s="2610"/>
      <c r="G87" s="113"/>
      <c r="H87" s="113"/>
      <c r="I87" s="203"/>
      <c r="J87" s="203"/>
      <c r="K87" s="204"/>
      <c r="L87" s="201"/>
      <c r="M87" s="201"/>
      <c r="N87" s="201"/>
      <c r="O87" s="201"/>
      <c r="P87" s="201"/>
      <c r="Q87" s="201"/>
      <c r="R87" s="113"/>
      <c r="S87" s="113"/>
      <c r="V87" s="201"/>
      <c r="W87" s="113"/>
      <c r="X87" s="113"/>
      <c r="Y87" s="113"/>
      <c r="Z87" s="113"/>
      <c r="AA87" s="113"/>
      <c r="AB87" s="113"/>
      <c r="AC87" s="113"/>
      <c r="AD87" s="201"/>
      <c r="AE87" s="113"/>
      <c r="AF87" s="113"/>
      <c r="AG87" s="113"/>
      <c r="AH87" s="113"/>
      <c r="AN87" s="113"/>
      <c r="AO87" s="113"/>
    </row>
    <row r="88" spans="1:41" x14ac:dyDescent="0.2">
      <c r="A88" s="113"/>
      <c r="B88" s="200"/>
      <c r="C88" s="200"/>
      <c r="D88" s="201"/>
      <c r="E88" s="201"/>
      <c r="F88" s="113"/>
      <c r="G88" s="113"/>
      <c r="H88" s="113"/>
      <c r="Q88" s="201"/>
      <c r="R88" s="113"/>
      <c r="S88" s="113"/>
      <c r="V88" s="201"/>
      <c r="W88" s="113"/>
      <c r="X88" s="113"/>
      <c r="Y88" s="113"/>
      <c r="Z88" s="113"/>
      <c r="AA88" s="113"/>
      <c r="AB88" s="113"/>
      <c r="AC88" s="113"/>
      <c r="AD88" s="201"/>
      <c r="AE88" s="113"/>
      <c r="AF88" s="113"/>
      <c r="AG88" s="113"/>
      <c r="AH88" s="113"/>
      <c r="AN88" s="113"/>
      <c r="AO88" s="113"/>
    </row>
    <row r="89" spans="1:41" x14ac:dyDescent="0.2">
      <c r="A89" s="113"/>
      <c r="B89" s="200"/>
      <c r="C89" s="200"/>
      <c r="E89" s="201"/>
      <c r="F89" s="113"/>
      <c r="G89" s="113"/>
      <c r="H89" s="113"/>
      <c r="Q89" s="201"/>
      <c r="R89" s="113"/>
      <c r="S89" s="113"/>
      <c r="V89" s="201"/>
      <c r="W89" s="113"/>
      <c r="X89" s="113"/>
      <c r="Y89" s="113"/>
      <c r="Z89" s="113"/>
      <c r="AA89" s="113"/>
      <c r="AB89" s="113"/>
      <c r="AC89" s="113"/>
      <c r="AD89" s="201"/>
      <c r="AE89" s="113"/>
      <c r="AF89" s="113"/>
      <c r="AG89" s="113"/>
      <c r="AH89" s="113"/>
      <c r="AN89" s="113"/>
      <c r="AO89" s="113"/>
    </row>
    <row r="90" spans="1:41" x14ac:dyDescent="0.2">
      <c r="A90" s="113"/>
      <c r="B90" s="200"/>
      <c r="C90" s="200"/>
      <c r="E90" s="201"/>
      <c r="F90" s="113"/>
      <c r="G90" s="113"/>
      <c r="H90" s="113"/>
      <c r="Q90" s="201"/>
      <c r="R90" s="113"/>
      <c r="S90" s="113"/>
      <c r="V90" s="201"/>
      <c r="W90" s="113"/>
      <c r="X90" s="113"/>
      <c r="Y90" s="113"/>
      <c r="Z90" s="113"/>
      <c r="AA90" s="113"/>
      <c r="AB90" s="113"/>
      <c r="AC90" s="113"/>
      <c r="AD90" s="201"/>
      <c r="AE90" s="113"/>
      <c r="AF90" s="113"/>
      <c r="AG90" s="113"/>
      <c r="AH90" s="113"/>
      <c r="AN90" s="113"/>
      <c r="AO90" s="113"/>
    </row>
    <row r="91" spans="1:41" x14ac:dyDescent="0.2">
      <c r="A91" s="113"/>
      <c r="B91" s="200"/>
      <c r="C91" s="200"/>
      <c r="D91" s="201"/>
      <c r="E91" s="201"/>
      <c r="F91" s="113"/>
      <c r="G91" s="113"/>
      <c r="H91" s="113"/>
      <c r="Q91" s="201"/>
      <c r="R91" s="113"/>
      <c r="S91" s="113"/>
      <c r="V91" s="201"/>
      <c r="W91" s="113"/>
      <c r="X91" s="113"/>
      <c r="Y91" s="113"/>
      <c r="Z91" s="113"/>
      <c r="AA91" s="113"/>
      <c r="AB91" s="113"/>
      <c r="AC91" s="113"/>
      <c r="AD91" s="201"/>
      <c r="AE91" s="113"/>
      <c r="AF91" s="113"/>
      <c r="AG91" s="113"/>
      <c r="AH91" s="113"/>
      <c r="AN91" s="113"/>
      <c r="AO91" s="113"/>
    </row>
    <row r="92" spans="1:41" x14ac:dyDescent="0.2">
      <c r="A92" s="113"/>
      <c r="B92" s="200"/>
      <c r="C92" s="200"/>
      <c r="D92" s="201"/>
      <c r="E92" s="201"/>
      <c r="F92" s="113"/>
      <c r="G92" s="113"/>
      <c r="H92" s="113"/>
      <c r="Q92" s="201"/>
      <c r="R92" s="113"/>
      <c r="S92" s="113"/>
      <c r="V92" s="201"/>
      <c r="W92" s="113"/>
      <c r="X92" s="113"/>
      <c r="Y92" s="113"/>
      <c r="Z92" s="113"/>
      <c r="AA92" s="113"/>
      <c r="AB92" s="113"/>
      <c r="AC92" s="113"/>
      <c r="AD92" s="201"/>
      <c r="AE92" s="113"/>
      <c r="AF92" s="113"/>
      <c r="AG92" s="113"/>
      <c r="AH92" s="113"/>
      <c r="AN92" s="113"/>
      <c r="AO92" s="113"/>
    </row>
    <row r="93" spans="1:41" x14ac:dyDescent="0.2">
      <c r="A93" s="113"/>
      <c r="B93" s="200"/>
      <c r="C93" s="200"/>
      <c r="D93" s="201"/>
      <c r="E93" s="201"/>
      <c r="F93" s="113"/>
      <c r="G93" s="113"/>
      <c r="H93" s="113"/>
      <c r="Q93" s="201"/>
      <c r="R93" s="113"/>
      <c r="S93" s="113"/>
      <c r="V93" s="201"/>
      <c r="W93" s="113"/>
      <c r="X93" s="113"/>
      <c r="Y93" s="113"/>
      <c r="Z93" s="113"/>
      <c r="AA93" s="113"/>
      <c r="AB93" s="113"/>
      <c r="AC93" s="113"/>
      <c r="AD93" s="201"/>
      <c r="AE93" s="113"/>
      <c r="AF93" s="113"/>
      <c r="AG93" s="113"/>
      <c r="AH93" s="113"/>
      <c r="AN93" s="113"/>
      <c r="AO93" s="113"/>
    </row>
    <row r="94" spans="1:41" x14ac:dyDescent="0.2">
      <c r="A94" s="113"/>
      <c r="B94" s="200"/>
      <c r="C94" s="200"/>
      <c r="D94" s="201"/>
      <c r="E94" s="201"/>
      <c r="F94" s="113"/>
      <c r="G94" s="113"/>
      <c r="H94" s="113"/>
      <c r="Q94" s="201"/>
      <c r="R94" s="113"/>
      <c r="S94" s="113"/>
      <c r="V94" s="201"/>
      <c r="W94" s="113"/>
      <c r="X94" s="113"/>
      <c r="Y94" s="113"/>
      <c r="Z94" s="113"/>
      <c r="AA94" s="113"/>
      <c r="AB94" s="113"/>
      <c r="AC94" s="113"/>
      <c r="AD94" s="201"/>
      <c r="AE94" s="113"/>
      <c r="AF94" s="113"/>
      <c r="AG94" s="113"/>
      <c r="AH94" s="113"/>
      <c r="AN94" s="113"/>
      <c r="AO94" s="113"/>
    </row>
    <row r="95" spans="1:41" x14ac:dyDescent="0.2">
      <c r="A95" s="113"/>
      <c r="B95" s="200"/>
      <c r="C95" s="200"/>
      <c r="D95" s="201"/>
      <c r="E95" s="201"/>
      <c r="F95" s="113"/>
      <c r="G95" s="113"/>
      <c r="H95" s="113"/>
      <c r="Q95" s="201"/>
      <c r="R95" s="113"/>
      <c r="S95" s="113"/>
      <c r="V95" s="201"/>
      <c r="W95" s="113"/>
      <c r="X95" s="113"/>
      <c r="Y95" s="113"/>
      <c r="Z95" s="113"/>
      <c r="AA95" s="113"/>
      <c r="AB95" s="113"/>
      <c r="AC95" s="113"/>
      <c r="AD95" s="201"/>
      <c r="AE95" s="113"/>
      <c r="AF95" s="113"/>
      <c r="AG95" s="113"/>
      <c r="AH95" s="113"/>
      <c r="AN95" s="113"/>
      <c r="AO95" s="113"/>
    </row>
    <row r="96" spans="1:41" x14ac:dyDescent="0.2">
      <c r="A96" s="113"/>
      <c r="B96" s="200"/>
      <c r="C96" s="200"/>
      <c r="D96" s="201"/>
      <c r="E96" s="201"/>
      <c r="F96" s="113"/>
      <c r="G96" s="113"/>
      <c r="H96" s="113"/>
      <c r="Q96" s="201"/>
      <c r="R96" s="113"/>
      <c r="S96" s="113"/>
      <c r="V96" s="201"/>
      <c r="W96" s="113"/>
      <c r="X96" s="113"/>
      <c r="Y96" s="113"/>
      <c r="Z96" s="113"/>
      <c r="AA96" s="113"/>
      <c r="AB96" s="113"/>
      <c r="AC96" s="113"/>
      <c r="AD96" s="201"/>
      <c r="AE96" s="113"/>
      <c r="AF96" s="113"/>
      <c r="AG96" s="113"/>
      <c r="AH96" s="113"/>
      <c r="AN96" s="113"/>
      <c r="AO96" s="113"/>
    </row>
    <row r="97" spans="1:41" x14ac:dyDescent="0.2">
      <c r="A97" s="113"/>
      <c r="B97" s="200"/>
      <c r="C97" s="200"/>
      <c r="D97" s="201"/>
      <c r="E97" s="201"/>
      <c r="F97" s="113"/>
      <c r="G97" s="113"/>
      <c r="H97" s="113"/>
      <c r="Q97" s="201"/>
      <c r="R97" s="113"/>
      <c r="S97" s="113"/>
      <c r="V97" s="201"/>
      <c r="W97" s="113"/>
      <c r="X97" s="113"/>
      <c r="Y97" s="113"/>
      <c r="Z97" s="113"/>
      <c r="AA97" s="113"/>
      <c r="AB97" s="113"/>
      <c r="AC97" s="113"/>
      <c r="AD97" s="201"/>
      <c r="AE97" s="113"/>
      <c r="AF97" s="113"/>
      <c r="AG97" s="113"/>
      <c r="AH97" s="113"/>
      <c r="AN97" s="113"/>
      <c r="AO97" s="113"/>
    </row>
    <row r="98" spans="1:41" x14ac:dyDescent="0.2">
      <c r="A98" s="113"/>
      <c r="B98" s="200"/>
      <c r="C98" s="200"/>
      <c r="D98" s="201"/>
      <c r="E98" s="201"/>
      <c r="F98" s="113"/>
      <c r="G98" s="113"/>
      <c r="H98" s="113"/>
      <c r="Q98" s="201"/>
      <c r="R98" s="113"/>
      <c r="S98" s="113"/>
      <c r="V98" s="201"/>
      <c r="W98" s="113"/>
      <c r="X98" s="113"/>
      <c r="Y98" s="113"/>
      <c r="Z98" s="113"/>
      <c r="AA98" s="113"/>
      <c r="AB98" s="113"/>
      <c r="AC98" s="113"/>
      <c r="AD98" s="201"/>
      <c r="AE98" s="113"/>
      <c r="AF98" s="113"/>
      <c r="AG98" s="113"/>
      <c r="AH98" s="113"/>
      <c r="AN98" s="113"/>
      <c r="AO98" s="113"/>
    </row>
    <row r="99" spans="1:41" x14ac:dyDescent="0.2">
      <c r="A99" s="113"/>
      <c r="B99" s="200"/>
      <c r="C99" s="200"/>
      <c r="D99" s="201"/>
      <c r="E99" s="201"/>
      <c r="F99" s="113"/>
      <c r="G99" s="113"/>
      <c r="H99" s="113"/>
      <c r="Q99" s="201"/>
      <c r="R99" s="113"/>
      <c r="S99" s="113"/>
      <c r="V99" s="201"/>
      <c r="W99" s="113"/>
      <c r="X99" s="113"/>
      <c r="Y99" s="113"/>
      <c r="Z99" s="113"/>
      <c r="AA99" s="113"/>
      <c r="AB99" s="113"/>
      <c r="AC99" s="113"/>
      <c r="AD99" s="201"/>
      <c r="AE99" s="113"/>
      <c r="AF99" s="113"/>
      <c r="AG99" s="113"/>
      <c r="AH99" s="113"/>
      <c r="AN99" s="113"/>
      <c r="AO99" s="113"/>
    </row>
    <row r="100" spans="1:41" x14ac:dyDescent="0.2">
      <c r="A100" s="113"/>
      <c r="B100" s="200"/>
      <c r="C100" s="200"/>
      <c r="D100" s="201"/>
      <c r="E100" s="201"/>
      <c r="F100" s="113"/>
      <c r="G100" s="113"/>
      <c r="H100" s="113"/>
      <c r="Q100" s="201"/>
      <c r="R100" s="113"/>
      <c r="S100" s="113"/>
      <c r="V100" s="201"/>
      <c r="W100" s="113"/>
      <c r="X100" s="113"/>
      <c r="Y100" s="113"/>
      <c r="Z100" s="113"/>
      <c r="AA100" s="113"/>
      <c r="AB100" s="113"/>
      <c r="AC100" s="113"/>
      <c r="AD100" s="201"/>
      <c r="AE100" s="113"/>
      <c r="AF100" s="113"/>
      <c r="AG100" s="113"/>
      <c r="AH100" s="113"/>
      <c r="AN100" s="113"/>
      <c r="AO100" s="113"/>
    </row>
    <row r="101" spans="1:41" x14ac:dyDescent="0.2">
      <c r="A101" s="113"/>
      <c r="B101" s="200"/>
      <c r="C101" s="200"/>
      <c r="D101" s="201"/>
      <c r="E101" s="201"/>
      <c r="F101" s="113"/>
      <c r="G101" s="113"/>
      <c r="H101" s="113"/>
      <c r="Q101" s="201"/>
      <c r="R101" s="113"/>
      <c r="S101" s="113"/>
      <c r="V101" s="201"/>
      <c r="W101" s="113"/>
      <c r="X101" s="113"/>
      <c r="Y101" s="113"/>
      <c r="Z101" s="113"/>
      <c r="AA101" s="113"/>
      <c r="AB101" s="113"/>
      <c r="AC101" s="113"/>
      <c r="AD101" s="201"/>
      <c r="AE101" s="113"/>
      <c r="AF101" s="113"/>
      <c r="AG101" s="113"/>
      <c r="AH101" s="113"/>
      <c r="AN101" s="113"/>
      <c r="AO101" s="113"/>
    </row>
    <row r="102" spans="1:41" x14ac:dyDescent="0.2">
      <c r="A102" s="113"/>
      <c r="B102" s="200"/>
      <c r="C102" s="200"/>
      <c r="D102" s="201"/>
      <c r="E102" s="201"/>
      <c r="F102" s="113"/>
      <c r="G102" s="113"/>
      <c r="H102" s="113"/>
      <c r="Q102" s="201"/>
      <c r="R102" s="113"/>
      <c r="S102" s="113"/>
      <c r="V102" s="201"/>
      <c r="W102" s="113"/>
      <c r="X102" s="113"/>
      <c r="Y102" s="113"/>
      <c r="Z102" s="113"/>
      <c r="AA102" s="113"/>
      <c r="AB102" s="113"/>
      <c r="AC102" s="113"/>
      <c r="AD102" s="201"/>
      <c r="AE102" s="113"/>
      <c r="AF102" s="113"/>
      <c r="AG102" s="113"/>
      <c r="AH102" s="113"/>
      <c r="AN102" s="113"/>
      <c r="AO102" s="113"/>
    </row>
    <row r="103" spans="1:41" x14ac:dyDescent="0.2">
      <c r="A103" s="113"/>
      <c r="B103" s="200"/>
      <c r="C103" s="200"/>
      <c r="D103" s="201"/>
      <c r="E103" s="201"/>
      <c r="F103" s="113"/>
      <c r="G103" s="113"/>
      <c r="H103" s="113"/>
      <c r="I103" s="203"/>
      <c r="J103" s="203"/>
      <c r="K103" s="204"/>
      <c r="L103" s="201"/>
      <c r="M103" s="201"/>
      <c r="N103" s="201"/>
      <c r="O103" s="201"/>
      <c r="P103" s="201"/>
      <c r="Q103" s="201"/>
      <c r="R103" s="113"/>
      <c r="S103" s="113"/>
      <c r="V103" s="201"/>
      <c r="W103" s="113"/>
      <c r="X103" s="113"/>
      <c r="Y103" s="113"/>
      <c r="Z103" s="113"/>
      <c r="AA103" s="113"/>
      <c r="AB103" s="113"/>
      <c r="AC103" s="113"/>
      <c r="AD103" s="201"/>
      <c r="AE103" s="113"/>
      <c r="AF103" s="113"/>
      <c r="AG103" s="113"/>
      <c r="AH103" s="113"/>
      <c r="AN103" s="113"/>
      <c r="AO103" s="113"/>
    </row>
    <row r="104" spans="1:41" x14ac:dyDescent="0.2">
      <c r="A104" s="113"/>
      <c r="B104" s="200"/>
      <c r="C104" s="200"/>
      <c r="D104" s="201"/>
      <c r="E104" s="201"/>
      <c r="F104" s="113"/>
      <c r="G104" s="113"/>
      <c r="H104" s="113"/>
      <c r="I104" s="203"/>
      <c r="J104" s="203"/>
      <c r="K104" s="204"/>
      <c r="L104" s="201"/>
      <c r="M104" s="201"/>
      <c r="N104" s="201"/>
      <c r="O104" s="201"/>
      <c r="P104" s="201"/>
      <c r="Q104" s="201"/>
      <c r="R104" s="113"/>
      <c r="S104" s="113"/>
      <c r="V104" s="201"/>
      <c r="W104" s="113"/>
      <c r="X104" s="113"/>
      <c r="Y104" s="113"/>
      <c r="Z104" s="113"/>
      <c r="AA104" s="113"/>
      <c r="AB104" s="113"/>
      <c r="AC104" s="113"/>
      <c r="AD104" s="201"/>
      <c r="AE104" s="113"/>
      <c r="AF104" s="113"/>
      <c r="AG104" s="113"/>
      <c r="AH104" s="113"/>
      <c r="AN104" s="113"/>
      <c r="AO104" s="113"/>
    </row>
    <row r="105" spans="1:41" x14ac:dyDescent="0.2">
      <c r="A105" s="113"/>
      <c r="B105" s="200"/>
      <c r="C105" s="200"/>
      <c r="D105" s="201"/>
      <c r="E105" s="201"/>
      <c r="F105" s="113"/>
      <c r="G105" s="113"/>
      <c r="H105" s="113"/>
      <c r="I105" s="203"/>
      <c r="J105" s="203"/>
      <c r="K105" s="204"/>
      <c r="L105" s="201"/>
      <c r="M105" s="201"/>
      <c r="N105" s="201"/>
      <c r="O105" s="201"/>
      <c r="P105" s="201"/>
      <c r="Q105" s="201"/>
      <c r="R105" s="113"/>
      <c r="S105" s="113"/>
      <c r="V105" s="201"/>
      <c r="W105" s="113"/>
      <c r="X105" s="113"/>
      <c r="Y105" s="113"/>
      <c r="Z105" s="113"/>
      <c r="AA105" s="113"/>
      <c r="AB105" s="113"/>
      <c r="AC105" s="113"/>
      <c r="AD105" s="201"/>
      <c r="AE105" s="113"/>
      <c r="AF105" s="113"/>
      <c r="AG105" s="113"/>
      <c r="AH105" s="113"/>
      <c r="AN105" s="113"/>
      <c r="AO105" s="113"/>
    </row>
    <row r="106" spans="1:41" x14ac:dyDescent="0.2">
      <c r="A106" s="113"/>
      <c r="B106" s="200"/>
      <c r="C106" s="200"/>
      <c r="D106" s="201"/>
      <c r="E106" s="201"/>
      <c r="F106" s="113"/>
      <c r="G106" s="113"/>
      <c r="H106" s="113"/>
      <c r="I106" s="203"/>
      <c r="J106" s="203"/>
      <c r="K106" s="204"/>
      <c r="L106" s="201"/>
      <c r="M106" s="201"/>
      <c r="N106" s="201"/>
      <c r="O106" s="201"/>
      <c r="P106" s="201"/>
      <c r="Q106" s="201"/>
      <c r="R106" s="113"/>
      <c r="S106" s="113"/>
      <c r="V106" s="201"/>
      <c r="W106" s="113"/>
      <c r="X106" s="113"/>
      <c r="Y106" s="113"/>
      <c r="Z106" s="113"/>
      <c r="AA106" s="113"/>
      <c r="AB106" s="113"/>
      <c r="AC106" s="113"/>
      <c r="AD106" s="201"/>
      <c r="AE106" s="113"/>
      <c r="AF106" s="113"/>
      <c r="AG106" s="113"/>
      <c r="AH106" s="113"/>
      <c r="AN106" s="113"/>
      <c r="AO106" s="113"/>
    </row>
    <row r="107" spans="1:41" x14ac:dyDescent="0.2">
      <c r="A107" s="113"/>
      <c r="B107" s="200"/>
      <c r="C107" s="200"/>
      <c r="D107" s="201"/>
      <c r="E107" s="201"/>
      <c r="F107" s="113"/>
      <c r="G107" s="113"/>
      <c r="H107" s="113"/>
      <c r="I107" s="203"/>
      <c r="J107" s="203"/>
      <c r="K107" s="204"/>
      <c r="L107" s="201"/>
      <c r="M107" s="201"/>
      <c r="N107" s="201"/>
      <c r="O107" s="201"/>
      <c r="P107" s="201"/>
      <c r="Q107" s="201"/>
      <c r="R107" s="113"/>
      <c r="S107" s="113"/>
      <c r="V107" s="201"/>
      <c r="W107" s="113"/>
      <c r="X107" s="113"/>
      <c r="Y107" s="113"/>
      <c r="Z107" s="113"/>
      <c r="AA107" s="113"/>
      <c r="AB107" s="113"/>
      <c r="AC107" s="113"/>
      <c r="AD107" s="201"/>
      <c r="AE107" s="113"/>
      <c r="AF107" s="113"/>
      <c r="AG107" s="113"/>
      <c r="AH107" s="113"/>
      <c r="AN107" s="113"/>
      <c r="AO107" s="113"/>
    </row>
    <row r="108" spans="1:41" x14ac:dyDescent="0.2">
      <c r="A108" s="113"/>
      <c r="B108" s="200"/>
      <c r="C108" s="200"/>
      <c r="D108" s="201"/>
      <c r="E108" s="201"/>
      <c r="F108" s="113"/>
      <c r="G108" s="113"/>
      <c r="H108" s="113"/>
      <c r="I108" s="203"/>
      <c r="J108" s="203"/>
      <c r="K108" s="204"/>
      <c r="L108" s="201"/>
      <c r="M108" s="201"/>
      <c r="N108" s="201"/>
      <c r="O108" s="201"/>
      <c r="P108" s="201"/>
      <c r="Q108" s="201"/>
      <c r="R108" s="113"/>
      <c r="S108" s="113"/>
      <c r="V108" s="201"/>
      <c r="W108" s="113"/>
      <c r="X108" s="113"/>
      <c r="Y108" s="113"/>
      <c r="Z108" s="113"/>
      <c r="AA108" s="113"/>
      <c r="AB108" s="113"/>
      <c r="AC108" s="113"/>
      <c r="AD108" s="201"/>
      <c r="AE108" s="113"/>
      <c r="AF108" s="113"/>
      <c r="AG108" s="113"/>
      <c r="AH108" s="113"/>
      <c r="AN108" s="113"/>
      <c r="AO108" s="113"/>
    </row>
    <row r="109" spans="1:41" x14ac:dyDescent="0.2">
      <c r="A109" s="113"/>
      <c r="B109" s="200"/>
      <c r="C109" s="200"/>
      <c r="D109" s="201"/>
      <c r="E109" s="201"/>
      <c r="F109" s="113"/>
      <c r="G109" s="113"/>
      <c r="H109" s="113"/>
      <c r="I109" s="203"/>
      <c r="J109" s="203"/>
      <c r="K109" s="204"/>
      <c r="L109" s="201"/>
      <c r="M109" s="201"/>
      <c r="N109" s="201"/>
      <c r="O109" s="201"/>
      <c r="P109" s="201"/>
      <c r="Q109" s="201"/>
      <c r="R109" s="113"/>
      <c r="S109" s="113"/>
      <c r="V109" s="201"/>
      <c r="W109" s="113"/>
      <c r="X109" s="113"/>
      <c r="Y109" s="113"/>
      <c r="Z109" s="113"/>
      <c r="AA109" s="113"/>
      <c r="AB109" s="113"/>
      <c r="AC109" s="113"/>
      <c r="AD109" s="201"/>
      <c r="AE109" s="113"/>
      <c r="AF109" s="113"/>
      <c r="AG109" s="113"/>
      <c r="AH109" s="113"/>
      <c r="AN109" s="113"/>
      <c r="AO109" s="113"/>
    </row>
    <row r="110" spans="1:41" x14ac:dyDescent="0.2">
      <c r="A110" s="113"/>
      <c r="B110" s="200"/>
      <c r="C110" s="200"/>
      <c r="D110" s="201"/>
      <c r="E110" s="201"/>
      <c r="F110" s="113"/>
      <c r="G110" s="113"/>
      <c r="H110" s="113"/>
      <c r="I110" s="203"/>
      <c r="J110" s="203"/>
      <c r="K110" s="204"/>
      <c r="L110" s="201"/>
      <c r="M110" s="201"/>
      <c r="N110" s="201"/>
      <c r="O110" s="201"/>
      <c r="P110" s="201"/>
      <c r="Q110" s="201"/>
      <c r="R110" s="113"/>
      <c r="S110" s="113"/>
      <c r="V110" s="201"/>
      <c r="W110" s="113"/>
      <c r="X110" s="113"/>
      <c r="Y110" s="113"/>
      <c r="Z110" s="113"/>
      <c r="AA110" s="113"/>
      <c r="AB110" s="113"/>
      <c r="AC110" s="113"/>
      <c r="AD110" s="201"/>
      <c r="AE110" s="113"/>
      <c r="AF110" s="113"/>
      <c r="AG110" s="113"/>
      <c r="AH110" s="113"/>
      <c r="AN110" s="113"/>
      <c r="AO110" s="113"/>
    </row>
    <row r="111" spans="1:41" x14ac:dyDescent="0.2">
      <c r="A111" s="113"/>
      <c r="B111" s="200"/>
      <c r="C111" s="200"/>
      <c r="D111" s="201"/>
      <c r="E111" s="201"/>
      <c r="F111" s="113"/>
      <c r="G111" s="113"/>
      <c r="H111" s="113"/>
      <c r="I111" s="203"/>
      <c r="J111" s="203"/>
      <c r="K111" s="204"/>
      <c r="L111" s="201"/>
      <c r="M111" s="201"/>
      <c r="N111" s="201"/>
      <c r="O111" s="201"/>
      <c r="P111" s="201"/>
      <c r="Q111" s="201"/>
      <c r="R111" s="113"/>
      <c r="S111" s="113"/>
      <c r="V111" s="201"/>
      <c r="W111" s="113"/>
      <c r="X111" s="113"/>
      <c r="Y111" s="113"/>
      <c r="Z111" s="113"/>
      <c r="AA111" s="113"/>
      <c r="AB111" s="113"/>
      <c r="AC111" s="113"/>
      <c r="AD111" s="201"/>
      <c r="AE111" s="113"/>
      <c r="AF111" s="113"/>
      <c r="AG111" s="113"/>
      <c r="AH111" s="113"/>
      <c r="AN111" s="113"/>
      <c r="AO111" s="113"/>
    </row>
    <row r="112" spans="1:41" x14ac:dyDescent="0.2">
      <c r="A112" s="113"/>
      <c r="B112" s="200"/>
      <c r="C112" s="200"/>
      <c r="D112" s="201"/>
      <c r="E112" s="201"/>
      <c r="F112" s="113"/>
      <c r="G112" s="113"/>
      <c r="H112" s="113"/>
      <c r="I112" s="203"/>
      <c r="J112" s="203"/>
      <c r="K112" s="204"/>
      <c r="L112" s="201"/>
      <c r="M112" s="201"/>
      <c r="N112" s="201"/>
      <c r="O112" s="201"/>
      <c r="P112" s="201"/>
      <c r="Q112" s="201"/>
      <c r="R112" s="113"/>
      <c r="S112" s="113"/>
      <c r="V112" s="201"/>
      <c r="W112" s="113"/>
      <c r="X112" s="113"/>
      <c r="Y112" s="113"/>
      <c r="Z112" s="113"/>
      <c r="AA112" s="113"/>
      <c r="AB112" s="113"/>
      <c r="AC112" s="113"/>
      <c r="AD112" s="201"/>
      <c r="AE112" s="113"/>
      <c r="AF112" s="113"/>
      <c r="AG112" s="113"/>
      <c r="AH112" s="113"/>
      <c r="AN112" s="113"/>
      <c r="AO112" s="113"/>
    </row>
    <row r="113" spans="1:41" x14ac:dyDescent="0.2">
      <c r="A113" s="113"/>
      <c r="B113" s="200"/>
      <c r="C113" s="200"/>
      <c r="D113" s="201"/>
      <c r="E113" s="201"/>
      <c r="F113" s="113"/>
      <c r="G113" s="113"/>
      <c r="H113" s="113"/>
      <c r="I113" s="203"/>
      <c r="J113" s="203"/>
      <c r="K113" s="204"/>
      <c r="L113" s="201"/>
      <c r="M113" s="201"/>
      <c r="N113" s="201"/>
      <c r="O113" s="201"/>
      <c r="P113" s="201"/>
      <c r="Q113" s="201"/>
      <c r="R113" s="113"/>
      <c r="S113" s="113"/>
      <c r="V113" s="201"/>
      <c r="W113" s="113"/>
      <c r="X113" s="113"/>
      <c r="Y113" s="113"/>
      <c r="Z113" s="113"/>
      <c r="AA113" s="113"/>
      <c r="AB113" s="113"/>
      <c r="AC113" s="113"/>
      <c r="AD113" s="201"/>
      <c r="AE113" s="113"/>
      <c r="AF113" s="113"/>
      <c r="AG113" s="113"/>
      <c r="AH113" s="113"/>
      <c r="AN113" s="113"/>
      <c r="AO113" s="113"/>
    </row>
    <row r="114" spans="1:41" x14ac:dyDescent="0.2">
      <c r="A114" s="113"/>
      <c r="B114" s="200"/>
      <c r="C114" s="200"/>
      <c r="D114" s="201"/>
      <c r="E114" s="201"/>
      <c r="F114" s="113"/>
      <c r="G114" s="113"/>
      <c r="H114" s="113"/>
      <c r="I114" s="203"/>
      <c r="J114" s="203"/>
      <c r="K114" s="204"/>
      <c r="L114" s="201"/>
      <c r="M114" s="201"/>
      <c r="N114" s="201"/>
      <c r="O114" s="201"/>
      <c r="P114" s="201"/>
      <c r="Q114" s="201"/>
      <c r="R114" s="113"/>
      <c r="S114" s="113"/>
      <c r="V114" s="201"/>
      <c r="W114" s="113"/>
      <c r="X114" s="113"/>
      <c r="Y114" s="113"/>
      <c r="Z114" s="113"/>
      <c r="AA114" s="113"/>
      <c r="AB114" s="113"/>
      <c r="AC114" s="113"/>
      <c r="AD114" s="201"/>
      <c r="AE114" s="113"/>
      <c r="AF114" s="113"/>
      <c r="AG114" s="113"/>
      <c r="AH114" s="113"/>
      <c r="AN114" s="113"/>
      <c r="AO114" s="113"/>
    </row>
    <row r="115" spans="1:41" x14ac:dyDescent="0.2">
      <c r="A115" s="113"/>
      <c r="B115" s="200"/>
      <c r="C115" s="200"/>
      <c r="D115" s="201"/>
      <c r="E115" s="201"/>
      <c r="F115" s="113"/>
      <c r="G115" s="113"/>
      <c r="H115" s="113"/>
      <c r="I115" s="203"/>
      <c r="J115" s="203"/>
      <c r="K115" s="204"/>
      <c r="L115" s="201"/>
      <c r="M115" s="201"/>
      <c r="N115" s="201"/>
      <c r="O115" s="201"/>
      <c r="P115" s="201"/>
      <c r="Q115" s="201"/>
      <c r="R115" s="113"/>
      <c r="S115" s="113"/>
      <c r="V115" s="201"/>
      <c r="W115" s="113"/>
      <c r="X115" s="113"/>
      <c r="Y115" s="113"/>
      <c r="Z115" s="113"/>
      <c r="AA115" s="113"/>
      <c r="AB115" s="113"/>
      <c r="AC115" s="113"/>
      <c r="AD115" s="201"/>
      <c r="AE115" s="113"/>
      <c r="AF115" s="113"/>
      <c r="AG115" s="113"/>
      <c r="AH115" s="113"/>
    </row>
    <row r="116" spans="1:41" x14ac:dyDescent="0.2">
      <c r="A116" s="113"/>
      <c r="B116" s="200"/>
      <c r="C116" s="200"/>
      <c r="D116" s="201"/>
      <c r="E116" s="201"/>
      <c r="F116" s="113"/>
      <c r="G116" s="113"/>
      <c r="H116" s="113"/>
      <c r="I116" s="203"/>
      <c r="J116" s="203"/>
      <c r="K116" s="204"/>
      <c r="L116" s="201"/>
      <c r="M116" s="201"/>
      <c r="N116" s="201"/>
      <c r="O116" s="201"/>
      <c r="P116" s="201"/>
      <c r="Q116" s="201"/>
      <c r="R116" s="113"/>
      <c r="S116" s="113"/>
      <c r="V116" s="201"/>
      <c r="W116" s="113"/>
      <c r="X116" s="113"/>
      <c r="Y116" s="113"/>
      <c r="Z116" s="113"/>
      <c r="AA116" s="113"/>
      <c r="AB116" s="113"/>
      <c r="AC116" s="113"/>
      <c r="AD116" s="201"/>
      <c r="AE116" s="113"/>
      <c r="AF116" s="113"/>
      <c r="AG116" s="113"/>
      <c r="AH116" s="113"/>
    </row>
    <row r="117" spans="1:41" x14ac:dyDescent="0.2">
      <c r="A117" s="113"/>
      <c r="B117" s="200"/>
      <c r="C117" s="200"/>
      <c r="D117" s="201"/>
      <c r="E117" s="201"/>
      <c r="F117" s="113"/>
      <c r="G117" s="113"/>
      <c r="H117" s="113"/>
      <c r="I117" s="203"/>
      <c r="J117" s="203"/>
      <c r="K117" s="204"/>
      <c r="L117" s="201"/>
      <c r="M117" s="201"/>
      <c r="N117" s="201"/>
      <c r="O117" s="201"/>
      <c r="P117" s="201"/>
      <c r="Q117" s="201"/>
      <c r="R117" s="113"/>
      <c r="S117" s="113"/>
      <c r="V117" s="201"/>
      <c r="W117" s="113"/>
      <c r="X117" s="113"/>
      <c r="Y117" s="113"/>
      <c r="Z117" s="113"/>
      <c r="AA117" s="113"/>
      <c r="AB117" s="113"/>
      <c r="AC117" s="113"/>
      <c r="AD117" s="201"/>
      <c r="AE117" s="113"/>
      <c r="AF117" s="113"/>
      <c r="AG117" s="113"/>
      <c r="AH117" s="113"/>
    </row>
    <row r="118" spans="1:41" x14ac:dyDescent="0.2">
      <c r="A118" s="113"/>
      <c r="B118" s="200"/>
      <c r="C118" s="200"/>
      <c r="D118" s="201"/>
      <c r="E118" s="201"/>
      <c r="F118" s="113"/>
      <c r="G118" s="113"/>
      <c r="H118" s="113"/>
      <c r="I118" s="203"/>
      <c r="J118" s="203"/>
      <c r="K118" s="204"/>
      <c r="L118" s="201"/>
      <c r="M118" s="201"/>
      <c r="N118" s="201"/>
      <c r="O118" s="201"/>
      <c r="P118" s="201"/>
      <c r="Q118" s="201"/>
      <c r="R118" s="113"/>
      <c r="S118" s="113"/>
      <c r="V118" s="201"/>
      <c r="W118" s="113"/>
      <c r="X118" s="113"/>
      <c r="Y118" s="113"/>
      <c r="Z118" s="113"/>
      <c r="AA118" s="113"/>
      <c r="AB118" s="113"/>
      <c r="AC118" s="113"/>
      <c r="AD118" s="201"/>
      <c r="AE118" s="113"/>
      <c r="AF118" s="113"/>
      <c r="AG118" s="113"/>
      <c r="AH118" s="113"/>
    </row>
    <row r="119" spans="1:41" x14ac:dyDescent="0.2">
      <c r="A119" s="113"/>
      <c r="B119" s="200"/>
      <c r="C119" s="200"/>
      <c r="D119" s="201"/>
      <c r="E119" s="201"/>
      <c r="F119" s="113"/>
      <c r="G119" s="113"/>
      <c r="H119" s="113"/>
      <c r="I119" s="203"/>
      <c r="J119" s="203"/>
      <c r="K119" s="204"/>
      <c r="L119" s="201"/>
      <c r="M119" s="201"/>
      <c r="N119" s="201"/>
      <c r="O119" s="201"/>
      <c r="P119" s="201"/>
      <c r="Q119" s="201"/>
      <c r="R119" s="113"/>
      <c r="S119" s="113"/>
      <c r="V119" s="201"/>
      <c r="W119" s="113"/>
      <c r="X119" s="113"/>
      <c r="Y119" s="113"/>
      <c r="Z119" s="113"/>
      <c r="AA119" s="113"/>
      <c r="AB119" s="113"/>
      <c r="AC119" s="113"/>
      <c r="AD119" s="201"/>
      <c r="AE119" s="113"/>
      <c r="AF119" s="113"/>
      <c r="AG119" s="113"/>
      <c r="AH119" s="113"/>
    </row>
    <row r="120" spans="1:41" x14ac:dyDescent="0.2">
      <c r="A120" s="113"/>
      <c r="B120" s="200"/>
      <c r="C120" s="200"/>
      <c r="D120" s="201"/>
      <c r="E120" s="201"/>
      <c r="F120" s="113"/>
      <c r="G120" s="113"/>
      <c r="H120" s="113"/>
      <c r="I120" s="203"/>
      <c r="J120" s="203"/>
      <c r="K120" s="204"/>
      <c r="L120" s="201"/>
      <c r="M120" s="201"/>
      <c r="N120" s="201"/>
      <c r="O120" s="201"/>
      <c r="P120" s="201"/>
      <c r="Q120" s="201"/>
      <c r="R120" s="113"/>
      <c r="S120" s="113"/>
      <c r="V120" s="201"/>
      <c r="W120" s="113"/>
      <c r="X120" s="113"/>
      <c r="Y120" s="113"/>
      <c r="Z120" s="113"/>
      <c r="AA120" s="113"/>
      <c r="AB120" s="113"/>
      <c r="AC120" s="113"/>
      <c r="AD120" s="201"/>
      <c r="AE120" s="113"/>
      <c r="AF120" s="113"/>
      <c r="AG120" s="113"/>
      <c r="AH120" s="113"/>
    </row>
    <row r="121" spans="1:41" x14ac:dyDescent="0.2">
      <c r="A121" s="113"/>
      <c r="B121" s="200"/>
      <c r="C121" s="200"/>
      <c r="D121" s="201"/>
      <c r="E121" s="201"/>
      <c r="F121" s="113"/>
      <c r="G121" s="113"/>
      <c r="H121" s="113"/>
      <c r="I121" s="203"/>
      <c r="J121" s="203"/>
      <c r="K121" s="204"/>
      <c r="L121" s="201"/>
      <c r="M121" s="201"/>
      <c r="N121" s="201"/>
      <c r="O121" s="201"/>
      <c r="P121" s="201"/>
      <c r="Q121" s="201"/>
      <c r="R121" s="113"/>
      <c r="S121" s="113"/>
      <c r="V121" s="201"/>
      <c r="W121" s="113"/>
      <c r="X121" s="113"/>
      <c r="Y121" s="113"/>
      <c r="Z121" s="113"/>
      <c r="AA121" s="113"/>
      <c r="AB121" s="113"/>
      <c r="AC121" s="113"/>
      <c r="AD121" s="201"/>
      <c r="AE121" s="113"/>
      <c r="AF121" s="113"/>
      <c r="AG121" s="113"/>
      <c r="AH121" s="113"/>
    </row>
    <row r="122" spans="1:41" x14ac:dyDescent="0.2">
      <c r="A122" s="113"/>
      <c r="B122" s="200"/>
      <c r="C122" s="200"/>
      <c r="D122" s="201"/>
      <c r="E122" s="201"/>
      <c r="F122" s="113"/>
      <c r="G122" s="113"/>
      <c r="H122" s="113"/>
      <c r="I122" s="203"/>
      <c r="J122" s="203"/>
      <c r="K122" s="204"/>
      <c r="L122" s="201"/>
      <c r="M122" s="201"/>
      <c r="N122" s="201"/>
      <c r="O122" s="201"/>
      <c r="P122" s="201"/>
      <c r="Q122" s="201"/>
      <c r="R122" s="113"/>
      <c r="S122" s="113"/>
      <c r="V122" s="201"/>
      <c r="W122" s="113"/>
      <c r="X122" s="113"/>
      <c r="Y122" s="113"/>
      <c r="Z122" s="113"/>
      <c r="AA122" s="113"/>
      <c r="AB122" s="113"/>
      <c r="AC122" s="113"/>
      <c r="AD122" s="201"/>
      <c r="AE122" s="113"/>
      <c r="AF122" s="113"/>
      <c r="AG122" s="113"/>
      <c r="AH122" s="113"/>
    </row>
    <row r="123" spans="1:41" x14ac:dyDescent="0.2">
      <c r="A123" s="113"/>
      <c r="B123" s="200"/>
      <c r="C123" s="200"/>
      <c r="D123" s="201"/>
      <c r="E123" s="201"/>
      <c r="F123" s="113"/>
      <c r="G123" s="113"/>
      <c r="H123" s="113"/>
      <c r="I123" s="203"/>
      <c r="J123" s="203"/>
      <c r="K123" s="204"/>
      <c r="L123" s="201"/>
      <c r="M123" s="201"/>
      <c r="N123" s="201"/>
      <c r="O123" s="201"/>
      <c r="P123" s="201"/>
      <c r="Q123" s="201"/>
      <c r="R123" s="113"/>
      <c r="S123" s="113"/>
      <c r="V123" s="201"/>
      <c r="W123" s="113"/>
      <c r="X123" s="113"/>
      <c r="Y123" s="113"/>
      <c r="Z123" s="113"/>
      <c r="AA123" s="113"/>
      <c r="AB123" s="113"/>
      <c r="AC123" s="113"/>
      <c r="AD123" s="201"/>
      <c r="AE123" s="113"/>
      <c r="AF123" s="113"/>
      <c r="AG123" s="113"/>
      <c r="AH123" s="113"/>
    </row>
    <row r="124" spans="1:41" x14ac:dyDescent="0.2">
      <c r="A124" s="113"/>
      <c r="B124" s="200"/>
      <c r="C124" s="200"/>
      <c r="D124" s="201"/>
      <c r="E124" s="201"/>
      <c r="F124" s="113"/>
      <c r="G124" s="113"/>
      <c r="H124" s="113"/>
      <c r="I124" s="203"/>
      <c r="J124" s="203"/>
      <c r="K124" s="204"/>
      <c r="L124" s="201"/>
      <c r="M124" s="201"/>
      <c r="N124" s="201"/>
      <c r="O124" s="201"/>
      <c r="P124" s="201"/>
      <c r="Q124" s="201"/>
      <c r="R124" s="113"/>
      <c r="S124" s="113"/>
      <c r="V124" s="201"/>
      <c r="W124" s="113"/>
      <c r="X124" s="113"/>
      <c r="Y124" s="113"/>
      <c r="Z124" s="113"/>
      <c r="AA124" s="113"/>
      <c r="AB124" s="113"/>
      <c r="AC124" s="113"/>
      <c r="AD124" s="201"/>
      <c r="AE124" s="113"/>
      <c r="AF124" s="113"/>
      <c r="AG124" s="113"/>
      <c r="AH124" s="113"/>
    </row>
    <row r="125" spans="1:41" x14ac:dyDescent="0.2">
      <c r="A125" s="113"/>
      <c r="B125" s="200"/>
      <c r="C125" s="200"/>
      <c r="D125" s="201"/>
      <c r="E125" s="201"/>
      <c r="F125" s="113"/>
      <c r="G125" s="113"/>
      <c r="H125" s="113"/>
      <c r="I125" s="203"/>
      <c r="J125" s="203"/>
      <c r="K125" s="204"/>
      <c r="L125" s="201"/>
      <c r="M125" s="201"/>
      <c r="N125" s="201"/>
      <c r="O125" s="201"/>
      <c r="P125" s="201"/>
      <c r="Q125" s="201"/>
      <c r="R125" s="113"/>
      <c r="S125" s="113"/>
      <c r="V125" s="201"/>
      <c r="W125" s="113"/>
      <c r="X125" s="113"/>
      <c r="Y125" s="113"/>
      <c r="Z125" s="113"/>
      <c r="AA125" s="113"/>
      <c r="AB125" s="113"/>
      <c r="AC125" s="113"/>
      <c r="AD125" s="201"/>
      <c r="AE125" s="113"/>
      <c r="AF125" s="113"/>
      <c r="AG125" s="113"/>
      <c r="AH125" s="113"/>
    </row>
    <row r="126" spans="1:41" x14ac:dyDescent="0.2">
      <c r="A126" s="113"/>
      <c r="B126" s="200"/>
      <c r="C126" s="200"/>
      <c r="D126" s="201"/>
      <c r="E126" s="201"/>
      <c r="F126" s="113"/>
      <c r="G126" s="113"/>
      <c r="H126" s="113"/>
      <c r="I126" s="203"/>
      <c r="J126" s="203"/>
      <c r="K126" s="204"/>
      <c r="L126" s="201"/>
      <c r="M126" s="201"/>
      <c r="N126" s="201"/>
      <c r="O126" s="201"/>
      <c r="P126" s="201"/>
      <c r="Q126" s="201"/>
      <c r="R126" s="113"/>
      <c r="S126" s="113"/>
      <c r="V126" s="201"/>
      <c r="W126" s="113"/>
      <c r="X126" s="113"/>
      <c r="Y126" s="113"/>
      <c r="Z126" s="113"/>
      <c r="AA126" s="113"/>
      <c r="AB126" s="113"/>
      <c r="AC126" s="113"/>
      <c r="AD126" s="201"/>
      <c r="AE126" s="113"/>
      <c r="AF126" s="113"/>
      <c r="AG126" s="113"/>
      <c r="AH126" s="113"/>
    </row>
    <row r="127" spans="1:41" x14ac:dyDescent="0.2">
      <c r="A127" s="113"/>
      <c r="B127" s="200"/>
      <c r="C127" s="200"/>
      <c r="D127" s="201"/>
      <c r="E127" s="201"/>
      <c r="F127" s="113"/>
      <c r="G127" s="113"/>
      <c r="H127" s="113"/>
      <c r="I127" s="203"/>
      <c r="J127" s="203"/>
      <c r="K127" s="204"/>
      <c r="L127" s="201"/>
      <c r="M127" s="201"/>
      <c r="N127" s="201"/>
      <c r="O127" s="201"/>
      <c r="P127" s="201"/>
      <c r="Q127" s="201"/>
      <c r="R127" s="113"/>
      <c r="S127" s="113"/>
      <c r="V127" s="201"/>
      <c r="W127" s="113"/>
      <c r="X127" s="113"/>
      <c r="Y127" s="113"/>
      <c r="Z127" s="113"/>
      <c r="AA127" s="113"/>
      <c r="AB127" s="113"/>
      <c r="AC127" s="113"/>
      <c r="AD127" s="201"/>
      <c r="AE127" s="113"/>
      <c r="AF127" s="113"/>
      <c r="AG127" s="113"/>
      <c r="AH127" s="113"/>
    </row>
    <row r="128" spans="1:41" x14ac:dyDescent="0.2">
      <c r="A128" s="113"/>
      <c r="B128" s="200"/>
      <c r="C128" s="200"/>
      <c r="D128" s="201"/>
      <c r="E128" s="201"/>
      <c r="F128" s="113"/>
      <c r="G128" s="113"/>
      <c r="H128" s="113"/>
      <c r="I128" s="203"/>
      <c r="J128" s="203"/>
      <c r="K128" s="204"/>
      <c r="L128" s="201"/>
      <c r="M128" s="201"/>
      <c r="N128" s="201"/>
      <c r="O128" s="201"/>
      <c r="P128" s="201"/>
      <c r="Q128" s="201"/>
      <c r="R128" s="113"/>
      <c r="S128" s="113"/>
      <c r="V128" s="201"/>
      <c r="W128" s="113"/>
      <c r="X128" s="113"/>
      <c r="Y128" s="113"/>
      <c r="Z128" s="113"/>
      <c r="AA128" s="113"/>
      <c r="AB128" s="113"/>
      <c r="AC128" s="113"/>
      <c r="AD128" s="201"/>
      <c r="AE128" s="113"/>
      <c r="AF128" s="113"/>
      <c r="AG128" s="113"/>
      <c r="AH128" s="113"/>
    </row>
    <row r="129" spans="1:34" x14ac:dyDescent="0.2">
      <c r="A129" s="113"/>
      <c r="B129" s="200"/>
      <c r="C129" s="200"/>
      <c r="D129" s="201"/>
      <c r="E129" s="201"/>
      <c r="F129" s="113"/>
      <c r="G129" s="113"/>
      <c r="H129" s="113"/>
      <c r="I129" s="203"/>
      <c r="J129" s="203"/>
      <c r="K129" s="204"/>
      <c r="L129" s="201"/>
      <c r="M129" s="201"/>
      <c r="N129" s="201"/>
      <c r="O129" s="201"/>
      <c r="P129" s="201"/>
      <c r="Q129" s="201"/>
      <c r="R129" s="113"/>
      <c r="S129" s="113"/>
      <c r="V129" s="201"/>
      <c r="W129" s="113"/>
      <c r="X129" s="113"/>
      <c r="Y129" s="113"/>
      <c r="Z129" s="113"/>
      <c r="AA129" s="113"/>
      <c r="AB129" s="113"/>
      <c r="AC129" s="113"/>
      <c r="AD129" s="201"/>
      <c r="AE129" s="113"/>
      <c r="AF129" s="113"/>
      <c r="AG129" s="113"/>
      <c r="AH129" s="113"/>
    </row>
    <row r="130" spans="1:34" x14ac:dyDescent="0.2">
      <c r="A130" s="113"/>
      <c r="B130" s="200"/>
      <c r="C130" s="200"/>
      <c r="D130" s="201"/>
      <c r="E130" s="201"/>
      <c r="F130" s="113"/>
      <c r="G130" s="113"/>
      <c r="H130" s="113"/>
      <c r="I130" s="203"/>
      <c r="J130" s="203"/>
      <c r="K130" s="204"/>
      <c r="L130" s="201"/>
      <c r="M130" s="201"/>
      <c r="N130" s="201"/>
      <c r="O130" s="201"/>
      <c r="P130" s="201"/>
      <c r="Q130" s="201"/>
      <c r="R130" s="113"/>
      <c r="S130" s="113"/>
      <c r="V130" s="201"/>
      <c r="W130" s="113"/>
      <c r="X130" s="113"/>
      <c r="Y130" s="113"/>
      <c r="Z130" s="113"/>
      <c r="AA130" s="113"/>
      <c r="AB130" s="113"/>
      <c r="AC130" s="113"/>
      <c r="AD130" s="201"/>
      <c r="AE130" s="113"/>
      <c r="AF130" s="113"/>
      <c r="AG130" s="113"/>
      <c r="AH130" s="113"/>
    </row>
    <row r="131" spans="1:34" x14ac:dyDescent="0.2">
      <c r="A131" s="113"/>
      <c r="B131" s="200"/>
      <c r="C131" s="200"/>
      <c r="D131" s="201"/>
      <c r="E131" s="201"/>
      <c r="F131" s="113"/>
      <c r="G131" s="113"/>
      <c r="H131" s="113"/>
      <c r="I131" s="203"/>
      <c r="J131" s="203"/>
      <c r="K131" s="204"/>
      <c r="L131" s="201"/>
      <c r="M131" s="201"/>
      <c r="N131" s="201"/>
      <c r="O131" s="201"/>
      <c r="P131" s="201"/>
      <c r="Q131" s="201"/>
      <c r="R131" s="113"/>
      <c r="S131" s="113"/>
      <c r="V131" s="201"/>
      <c r="W131" s="113"/>
      <c r="X131" s="113"/>
      <c r="Y131" s="113"/>
      <c r="Z131" s="113"/>
      <c r="AA131" s="113"/>
      <c r="AB131" s="113"/>
      <c r="AC131" s="113"/>
      <c r="AD131" s="201"/>
      <c r="AE131" s="113"/>
      <c r="AF131" s="113"/>
      <c r="AG131" s="113"/>
      <c r="AH131" s="113"/>
    </row>
    <row r="132" spans="1:34" x14ac:dyDescent="0.2">
      <c r="A132" s="113"/>
      <c r="B132" s="200"/>
      <c r="C132" s="200"/>
      <c r="D132" s="201"/>
      <c r="E132" s="201"/>
      <c r="F132" s="113"/>
      <c r="G132" s="113"/>
      <c r="H132" s="113"/>
      <c r="I132" s="203"/>
      <c r="J132" s="203"/>
      <c r="K132" s="204"/>
      <c r="L132" s="201"/>
      <c r="M132" s="201"/>
      <c r="N132" s="201"/>
      <c r="O132" s="201"/>
      <c r="P132" s="201"/>
      <c r="Q132" s="201"/>
      <c r="R132" s="113"/>
      <c r="S132" s="113"/>
      <c r="V132" s="201"/>
      <c r="W132" s="113"/>
      <c r="X132" s="113"/>
      <c r="Y132" s="113"/>
      <c r="Z132" s="113"/>
      <c r="AA132" s="113"/>
      <c r="AB132" s="113"/>
      <c r="AC132" s="113"/>
      <c r="AD132" s="201"/>
      <c r="AE132" s="113"/>
      <c r="AF132" s="113"/>
      <c r="AG132" s="113"/>
      <c r="AH132" s="113"/>
    </row>
    <row r="133" spans="1:34" x14ac:dyDescent="0.2">
      <c r="A133" s="113"/>
      <c r="B133" s="200"/>
      <c r="C133" s="200"/>
      <c r="D133" s="201"/>
      <c r="E133" s="201"/>
      <c r="F133" s="113"/>
      <c r="G133" s="113"/>
      <c r="H133" s="113"/>
      <c r="I133" s="203"/>
      <c r="J133" s="203"/>
      <c r="K133" s="204"/>
      <c r="L133" s="201"/>
      <c r="M133" s="201"/>
      <c r="N133" s="201"/>
      <c r="O133" s="201"/>
      <c r="P133" s="201"/>
      <c r="Q133" s="201"/>
      <c r="R133" s="113"/>
      <c r="S133" s="113"/>
      <c r="V133" s="201"/>
      <c r="W133" s="113"/>
      <c r="X133" s="113"/>
      <c r="Y133" s="113"/>
      <c r="Z133" s="113"/>
      <c r="AA133" s="113"/>
      <c r="AB133" s="113"/>
      <c r="AC133" s="113"/>
      <c r="AD133" s="201"/>
      <c r="AE133" s="113"/>
      <c r="AF133" s="113"/>
      <c r="AG133" s="113"/>
      <c r="AH133" s="113"/>
    </row>
    <row r="134" spans="1:34" x14ac:dyDescent="0.2">
      <c r="A134" s="113"/>
      <c r="B134" s="200"/>
      <c r="C134" s="200"/>
      <c r="D134" s="201"/>
      <c r="E134" s="201"/>
      <c r="F134" s="113"/>
      <c r="G134" s="113"/>
      <c r="H134" s="113"/>
      <c r="I134" s="203"/>
      <c r="J134" s="203"/>
      <c r="K134" s="204"/>
      <c r="L134" s="201"/>
      <c r="M134" s="201"/>
      <c r="N134" s="201"/>
      <c r="O134" s="201"/>
      <c r="P134" s="201"/>
      <c r="Q134" s="201"/>
      <c r="R134" s="113"/>
      <c r="S134" s="113"/>
      <c r="V134" s="201"/>
      <c r="W134" s="113"/>
      <c r="X134" s="113"/>
      <c r="Y134" s="113"/>
      <c r="Z134" s="113"/>
      <c r="AA134" s="113"/>
      <c r="AB134" s="113"/>
      <c r="AC134" s="113"/>
      <c r="AD134" s="201"/>
      <c r="AE134" s="113"/>
      <c r="AF134" s="113"/>
      <c r="AG134" s="113"/>
      <c r="AH134" s="113"/>
    </row>
    <row r="135" spans="1:34" x14ac:dyDescent="0.2">
      <c r="A135" s="113"/>
      <c r="B135" s="200"/>
      <c r="C135" s="200"/>
      <c r="D135" s="201"/>
      <c r="E135" s="201"/>
      <c r="F135" s="113"/>
      <c r="G135" s="113"/>
      <c r="H135" s="113"/>
      <c r="I135" s="203"/>
      <c r="J135" s="203"/>
      <c r="K135" s="204"/>
      <c r="L135" s="201"/>
      <c r="M135" s="201"/>
      <c r="N135" s="201"/>
      <c r="O135" s="201"/>
      <c r="P135" s="201"/>
      <c r="Q135" s="201"/>
      <c r="R135" s="113"/>
      <c r="S135" s="113"/>
      <c r="V135" s="201"/>
      <c r="W135" s="113"/>
      <c r="X135" s="113"/>
      <c r="Y135" s="113"/>
      <c r="Z135" s="113"/>
      <c r="AA135" s="113"/>
      <c r="AB135" s="113"/>
      <c r="AC135" s="113"/>
      <c r="AD135" s="201"/>
      <c r="AE135" s="113"/>
      <c r="AF135" s="113"/>
      <c r="AG135" s="113"/>
      <c r="AH135" s="113"/>
    </row>
    <row r="136" spans="1:34" x14ac:dyDescent="0.2">
      <c r="A136" s="113"/>
      <c r="B136" s="200"/>
      <c r="C136" s="200"/>
      <c r="D136" s="201"/>
      <c r="E136" s="201"/>
      <c r="F136" s="113"/>
      <c r="G136" s="113"/>
      <c r="H136" s="113"/>
      <c r="I136" s="203"/>
      <c r="J136" s="203"/>
      <c r="K136" s="204"/>
      <c r="L136" s="201"/>
      <c r="M136" s="201"/>
      <c r="N136" s="201"/>
      <c r="O136" s="201"/>
      <c r="P136" s="201"/>
      <c r="Q136" s="201"/>
      <c r="R136" s="113"/>
      <c r="S136" s="113"/>
      <c r="V136" s="201"/>
      <c r="W136" s="113"/>
      <c r="X136" s="113"/>
      <c r="Y136" s="113"/>
      <c r="Z136" s="113"/>
      <c r="AA136" s="113"/>
      <c r="AB136" s="113"/>
      <c r="AC136" s="113"/>
      <c r="AD136" s="201"/>
      <c r="AE136" s="113"/>
      <c r="AF136" s="113"/>
      <c r="AG136" s="113"/>
      <c r="AH136" s="113"/>
    </row>
    <row r="137" spans="1:34" x14ac:dyDescent="0.2">
      <c r="A137" s="113"/>
      <c r="B137" s="200"/>
      <c r="C137" s="200"/>
      <c r="D137" s="201"/>
      <c r="E137" s="201"/>
      <c r="F137" s="113"/>
      <c r="G137" s="113"/>
      <c r="H137" s="113"/>
      <c r="I137" s="203"/>
      <c r="J137" s="203"/>
      <c r="K137" s="204"/>
      <c r="L137" s="201"/>
      <c r="M137" s="201"/>
      <c r="N137" s="201"/>
      <c r="O137" s="201"/>
      <c r="P137" s="201"/>
      <c r="Q137" s="201"/>
      <c r="R137" s="113"/>
      <c r="S137" s="113"/>
      <c r="V137" s="201"/>
      <c r="W137" s="113"/>
      <c r="X137" s="113"/>
      <c r="Y137" s="113"/>
      <c r="Z137" s="113"/>
      <c r="AA137" s="113"/>
      <c r="AB137" s="113"/>
      <c r="AC137" s="113"/>
      <c r="AD137" s="201"/>
      <c r="AE137" s="113"/>
      <c r="AF137" s="113"/>
      <c r="AG137" s="113"/>
      <c r="AH137" s="113"/>
    </row>
    <row r="138" spans="1:34" x14ac:dyDescent="0.2">
      <c r="A138" s="113"/>
      <c r="B138" s="200"/>
      <c r="C138" s="200"/>
      <c r="D138" s="201"/>
      <c r="E138" s="201"/>
      <c r="F138" s="113"/>
      <c r="G138" s="113"/>
      <c r="H138" s="113"/>
      <c r="I138" s="203"/>
      <c r="J138" s="203"/>
      <c r="K138" s="204"/>
      <c r="L138" s="201"/>
      <c r="M138" s="201"/>
      <c r="N138" s="201"/>
      <c r="O138" s="201"/>
      <c r="P138" s="201"/>
      <c r="Q138" s="201"/>
      <c r="R138" s="113"/>
      <c r="S138" s="113"/>
      <c r="V138" s="201"/>
      <c r="W138" s="113"/>
      <c r="X138" s="113"/>
      <c r="Y138" s="113"/>
      <c r="Z138" s="113"/>
      <c r="AA138" s="113"/>
      <c r="AB138" s="113"/>
      <c r="AC138" s="113"/>
      <c r="AD138" s="201"/>
      <c r="AE138" s="113"/>
      <c r="AF138" s="113"/>
      <c r="AG138" s="113"/>
      <c r="AH138" s="113"/>
    </row>
    <row r="139" spans="1:34" x14ac:dyDescent="0.2">
      <c r="A139" s="113"/>
      <c r="B139" s="200"/>
      <c r="C139" s="200"/>
      <c r="D139" s="201"/>
      <c r="E139" s="201"/>
      <c r="F139" s="113"/>
      <c r="G139" s="113"/>
      <c r="H139" s="113"/>
      <c r="I139" s="203"/>
      <c r="J139" s="203"/>
      <c r="K139" s="204"/>
      <c r="L139" s="201"/>
      <c r="M139" s="201"/>
      <c r="N139" s="201"/>
      <c r="O139" s="201"/>
      <c r="P139" s="201"/>
      <c r="Q139" s="201"/>
      <c r="R139" s="113"/>
      <c r="S139" s="113"/>
      <c r="V139" s="201"/>
      <c r="W139" s="113"/>
      <c r="X139" s="113"/>
      <c r="Y139" s="113"/>
      <c r="Z139" s="113"/>
      <c r="AA139" s="113"/>
      <c r="AB139" s="113"/>
      <c r="AC139" s="113"/>
      <c r="AD139" s="201"/>
      <c r="AE139" s="113"/>
      <c r="AF139" s="113"/>
      <c r="AG139" s="113"/>
      <c r="AH139" s="113"/>
    </row>
    <row r="140" spans="1:34" x14ac:dyDescent="0.2">
      <c r="A140" s="113"/>
      <c r="B140" s="200"/>
      <c r="C140" s="200"/>
      <c r="D140" s="201"/>
      <c r="E140" s="201"/>
      <c r="F140" s="113"/>
      <c r="G140" s="113"/>
      <c r="H140" s="113"/>
      <c r="I140" s="203"/>
      <c r="J140" s="203"/>
      <c r="K140" s="204"/>
      <c r="L140" s="201"/>
      <c r="M140" s="201"/>
      <c r="N140" s="201"/>
      <c r="O140" s="201"/>
      <c r="P140" s="201"/>
      <c r="Q140" s="201"/>
      <c r="R140" s="113"/>
      <c r="S140" s="113"/>
      <c r="V140" s="201"/>
      <c r="W140" s="113"/>
      <c r="X140" s="113"/>
      <c r="Y140" s="113"/>
      <c r="Z140" s="113"/>
      <c r="AA140" s="113"/>
      <c r="AB140" s="113"/>
      <c r="AC140" s="113"/>
      <c r="AD140" s="201"/>
      <c r="AE140" s="113"/>
      <c r="AF140" s="113"/>
      <c r="AG140" s="113"/>
      <c r="AH140" s="113"/>
    </row>
    <row r="141" spans="1:34" x14ac:dyDescent="0.2">
      <c r="A141" s="113"/>
      <c r="B141" s="200"/>
      <c r="C141" s="200"/>
      <c r="D141" s="201"/>
      <c r="E141" s="201"/>
      <c r="F141" s="113"/>
      <c r="G141" s="113"/>
      <c r="H141" s="113"/>
      <c r="I141" s="203"/>
      <c r="J141" s="203"/>
      <c r="K141" s="204"/>
      <c r="L141" s="201"/>
      <c r="M141" s="201"/>
      <c r="N141" s="201"/>
      <c r="O141" s="201"/>
      <c r="P141" s="201"/>
      <c r="Q141" s="201"/>
      <c r="R141" s="113"/>
      <c r="S141" s="113"/>
      <c r="V141" s="201"/>
      <c r="W141" s="113"/>
      <c r="X141" s="113"/>
      <c r="Y141" s="113"/>
      <c r="Z141" s="113"/>
      <c r="AA141" s="113"/>
      <c r="AB141" s="113"/>
      <c r="AC141" s="113"/>
      <c r="AD141" s="201"/>
      <c r="AE141" s="113"/>
      <c r="AF141" s="113"/>
      <c r="AG141" s="113"/>
      <c r="AH141" s="113"/>
    </row>
    <row r="142" spans="1:34" x14ac:dyDescent="0.2">
      <c r="A142" s="113"/>
      <c r="B142" s="200"/>
      <c r="C142" s="200"/>
      <c r="D142" s="201"/>
      <c r="E142" s="201"/>
      <c r="F142" s="113"/>
      <c r="G142" s="113"/>
      <c r="H142" s="113"/>
      <c r="I142" s="203"/>
      <c r="J142" s="203"/>
      <c r="K142" s="204"/>
      <c r="L142" s="201"/>
      <c r="M142" s="201"/>
      <c r="N142" s="201"/>
      <c r="O142" s="201"/>
      <c r="P142" s="201"/>
      <c r="Q142" s="201"/>
      <c r="R142" s="113"/>
      <c r="S142" s="113"/>
      <c r="V142" s="201"/>
      <c r="W142" s="113"/>
      <c r="X142" s="113"/>
      <c r="Y142" s="113"/>
      <c r="Z142" s="113"/>
      <c r="AA142" s="113"/>
      <c r="AB142" s="113"/>
      <c r="AC142" s="113"/>
      <c r="AD142" s="201"/>
      <c r="AE142" s="113"/>
      <c r="AF142" s="113"/>
      <c r="AG142" s="113"/>
      <c r="AH142" s="113"/>
    </row>
    <row r="143" spans="1:34" x14ac:dyDescent="0.2">
      <c r="A143" s="113"/>
      <c r="B143" s="200"/>
      <c r="C143" s="200"/>
      <c r="D143" s="201"/>
      <c r="E143" s="201"/>
      <c r="F143" s="113"/>
      <c r="G143" s="113"/>
      <c r="H143" s="113"/>
      <c r="I143" s="203"/>
      <c r="J143" s="203"/>
      <c r="K143" s="204"/>
      <c r="L143" s="201"/>
      <c r="M143" s="201"/>
      <c r="N143" s="201"/>
      <c r="O143" s="201"/>
      <c r="P143" s="201"/>
      <c r="Q143" s="201"/>
      <c r="R143" s="113"/>
      <c r="S143" s="113"/>
      <c r="V143" s="201"/>
      <c r="W143" s="113"/>
      <c r="X143" s="113"/>
      <c r="Y143" s="113"/>
      <c r="Z143" s="113"/>
      <c r="AA143" s="113"/>
      <c r="AB143" s="113"/>
      <c r="AC143" s="113"/>
      <c r="AD143" s="201"/>
      <c r="AE143" s="113"/>
      <c r="AF143" s="113"/>
      <c r="AG143" s="113"/>
      <c r="AH143" s="113"/>
    </row>
    <row r="144" spans="1:34" x14ac:dyDescent="0.2">
      <c r="A144" s="113"/>
      <c r="B144" s="200"/>
      <c r="C144" s="200"/>
      <c r="D144" s="201"/>
      <c r="E144" s="201"/>
      <c r="F144" s="113"/>
      <c r="G144" s="113"/>
      <c r="H144" s="113"/>
      <c r="I144" s="203"/>
      <c r="J144" s="203"/>
      <c r="K144" s="204"/>
      <c r="L144" s="201"/>
      <c r="M144" s="201"/>
      <c r="N144" s="201"/>
      <c r="O144" s="201"/>
      <c r="P144" s="201"/>
      <c r="Q144" s="201"/>
      <c r="R144" s="113"/>
      <c r="S144" s="113"/>
      <c r="V144" s="201"/>
      <c r="W144" s="113"/>
      <c r="X144" s="113"/>
      <c r="Y144" s="113"/>
      <c r="Z144" s="113"/>
      <c r="AA144" s="113"/>
      <c r="AB144" s="113"/>
      <c r="AC144" s="113"/>
      <c r="AD144" s="201"/>
      <c r="AE144" s="113"/>
      <c r="AF144" s="113"/>
      <c r="AG144" s="113"/>
      <c r="AH144" s="113"/>
    </row>
    <row r="145" spans="1:34" x14ac:dyDescent="0.2">
      <c r="A145" s="113"/>
      <c r="B145" s="200"/>
      <c r="C145" s="200"/>
      <c r="D145" s="201"/>
      <c r="E145" s="201"/>
      <c r="F145" s="113"/>
      <c r="G145" s="113"/>
      <c r="H145" s="113"/>
      <c r="I145" s="203"/>
      <c r="J145" s="203"/>
      <c r="K145" s="204"/>
      <c r="L145" s="201"/>
      <c r="M145" s="201"/>
      <c r="N145" s="201"/>
      <c r="O145" s="201"/>
      <c r="P145" s="201"/>
      <c r="Q145" s="201"/>
      <c r="R145" s="113"/>
      <c r="S145" s="113"/>
      <c r="V145" s="201"/>
      <c r="W145" s="113"/>
      <c r="X145" s="113"/>
      <c r="Y145" s="113"/>
      <c r="Z145" s="113"/>
      <c r="AA145" s="113"/>
      <c r="AB145" s="113"/>
      <c r="AC145" s="113"/>
      <c r="AD145" s="201"/>
      <c r="AE145" s="113"/>
      <c r="AF145" s="113"/>
      <c r="AG145" s="113"/>
      <c r="AH145" s="113"/>
    </row>
    <row r="146" spans="1:34" x14ac:dyDescent="0.2">
      <c r="A146" s="113"/>
      <c r="B146" s="200"/>
      <c r="C146" s="200"/>
      <c r="D146" s="201"/>
      <c r="E146" s="201"/>
      <c r="F146" s="113"/>
      <c r="G146" s="113"/>
      <c r="H146" s="113"/>
      <c r="I146" s="203"/>
      <c r="J146" s="203"/>
      <c r="K146" s="204"/>
      <c r="L146" s="201"/>
      <c r="M146" s="201"/>
      <c r="N146" s="201"/>
      <c r="O146" s="201"/>
      <c r="P146" s="201"/>
      <c r="Q146" s="201"/>
      <c r="R146" s="113"/>
      <c r="S146" s="113"/>
      <c r="V146" s="201"/>
      <c r="W146" s="113"/>
      <c r="X146" s="113"/>
      <c r="Y146" s="113"/>
      <c r="Z146" s="113"/>
      <c r="AA146" s="113"/>
      <c r="AB146" s="113"/>
      <c r="AC146" s="113"/>
      <c r="AD146" s="201"/>
      <c r="AE146" s="113"/>
      <c r="AF146" s="113"/>
      <c r="AG146" s="113"/>
      <c r="AH146" s="113"/>
    </row>
    <row r="147" spans="1:34" x14ac:dyDescent="0.2">
      <c r="A147" s="113"/>
      <c r="B147" s="200"/>
      <c r="C147" s="200"/>
      <c r="D147" s="201"/>
      <c r="E147" s="201"/>
      <c r="F147" s="113"/>
      <c r="G147" s="113"/>
      <c r="H147" s="113"/>
      <c r="I147" s="203"/>
      <c r="J147" s="203"/>
      <c r="K147" s="204"/>
      <c r="L147" s="201"/>
      <c r="M147" s="201"/>
      <c r="N147" s="201"/>
      <c r="O147" s="201"/>
      <c r="P147" s="201"/>
      <c r="Q147" s="201"/>
      <c r="R147" s="113"/>
      <c r="S147" s="113"/>
      <c r="V147" s="201"/>
      <c r="W147" s="113"/>
      <c r="X147" s="113"/>
      <c r="Y147" s="113"/>
      <c r="Z147" s="113"/>
      <c r="AA147" s="113"/>
      <c r="AB147" s="113"/>
      <c r="AC147" s="113"/>
      <c r="AD147" s="201"/>
      <c r="AE147" s="113"/>
      <c r="AF147" s="113"/>
      <c r="AG147" s="113"/>
      <c r="AH147" s="113"/>
    </row>
    <row r="148" spans="1:34" x14ac:dyDescent="0.2">
      <c r="A148" s="113"/>
      <c r="B148" s="200"/>
      <c r="C148" s="200"/>
      <c r="D148" s="201"/>
      <c r="E148" s="201"/>
      <c r="F148" s="113"/>
      <c r="G148" s="113"/>
      <c r="H148" s="113"/>
      <c r="I148" s="203"/>
      <c r="J148" s="203"/>
      <c r="K148" s="204"/>
      <c r="L148" s="201"/>
      <c r="M148" s="201"/>
      <c r="N148" s="201"/>
      <c r="O148" s="201"/>
      <c r="P148" s="201"/>
      <c r="Q148" s="201"/>
      <c r="R148" s="113"/>
      <c r="S148" s="113"/>
      <c r="V148" s="201"/>
      <c r="W148" s="113"/>
      <c r="X148" s="113"/>
      <c r="Y148" s="113"/>
      <c r="Z148" s="113"/>
      <c r="AA148" s="113"/>
      <c r="AB148" s="113"/>
      <c r="AC148" s="113"/>
      <c r="AD148" s="201"/>
      <c r="AE148" s="113"/>
      <c r="AF148" s="113"/>
      <c r="AG148" s="113"/>
      <c r="AH148" s="113"/>
    </row>
    <row r="149" spans="1:34" x14ac:dyDescent="0.2">
      <c r="A149" s="113"/>
      <c r="B149" s="200"/>
      <c r="C149" s="200"/>
      <c r="D149" s="201"/>
      <c r="E149" s="201"/>
      <c r="F149" s="113"/>
      <c r="G149" s="113"/>
      <c r="H149" s="113"/>
      <c r="I149" s="203"/>
      <c r="J149" s="203"/>
      <c r="K149" s="204"/>
      <c r="L149" s="201"/>
      <c r="M149" s="201"/>
      <c r="N149" s="201"/>
      <c r="O149" s="201"/>
      <c r="P149" s="201"/>
      <c r="Q149" s="201"/>
      <c r="R149" s="113"/>
      <c r="S149" s="113"/>
      <c r="V149" s="201"/>
      <c r="W149" s="113"/>
      <c r="X149" s="113"/>
      <c r="Y149" s="113"/>
      <c r="Z149" s="113"/>
      <c r="AA149" s="113"/>
      <c r="AB149" s="113"/>
      <c r="AC149" s="113"/>
      <c r="AD149" s="201"/>
      <c r="AE149" s="113"/>
      <c r="AF149" s="113"/>
      <c r="AG149" s="113"/>
      <c r="AH149" s="113"/>
    </row>
    <row r="150" spans="1:34" x14ac:dyDescent="0.2">
      <c r="A150" s="113"/>
      <c r="B150" s="200"/>
      <c r="C150" s="200"/>
      <c r="D150" s="201"/>
      <c r="E150" s="201"/>
      <c r="F150" s="113"/>
      <c r="G150" s="113"/>
      <c r="H150" s="113"/>
      <c r="I150" s="203"/>
      <c r="J150" s="203"/>
      <c r="K150" s="204"/>
      <c r="L150" s="201"/>
      <c r="M150" s="201"/>
      <c r="N150" s="201"/>
      <c r="O150" s="201"/>
      <c r="P150" s="201"/>
      <c r="Q150" s="201"/>
      <c r="R150" s="113"/>
      <c r="S150" s="113"/>
      <c r="V150" s="201"/>
      <c r="W150" s="113"/>
      <c r="X150" s="113"/>
      <c r="Y150" s="113"/>
      <c r="Z150" s="113"/>
      <c r="AA150" s="113"/>
      <c r="AB150" s="113"/>
      <c r="AC150" s="113"/>
      <c r="AD150" s="201"/>
      <c r="AE150" s="113"/>
      <c r="AF150" s="113"/>
      <c r="AG150" s="113"/>
      <c r="AH150" s="113"/>
    </row>
    <row r="151" spans="1:34" x14ac:dyDescent="0.2">
      <c r="A151" s="113"/>
      <c r="B151" s="200"/>
      <c r="C151" s="200"/>
      <c r="D151" s="201"/>
      <c r="E151" s="201"/>
      <c r="F151" s="113"/>
      <c r="G151" s="113"/>
      <c r="H151" s="113"/>
      <c r="I151" s="203"/>
      <c r="J151" s="203"/>
      <c r="K151" s="204"/>
      <c r="L151" s="201"/>
      <c r="M151" s="201"/>
      <c r="N151" s="201"/>
      <c r="O151" s="201"/>
      <c r="P151" s="201"/>
      <c r="Q151" s="201"/>
      <c r="R151" s="113"/>
      <c r="S151" s="113"/>
      <c r="V151" s="201"/>
      <c r="W151" s="113"/>
      <c r="X151" s="113"/>
      <c r="Y151" s="113"/>
      <c r="Z151" s="113"/>
      <c r="AA151" s="113"/>
      <c r="AB151" s="113"/>
      <c r="AC151" s="113"/>
      <c r="AD151" s="201"/>
      <c r="AE151" s="113"/>
      <c r="AF151" s="113"/>
      <c r="AG151" s="113"/>
      <c r="AH151" s="113"/>
    </row>
    <row r="152" spans="1:34" x14ac:dyDescent="0.2">
      <c r="A152" s="113"/>
      <c r="B152" s="200"/>
      <c r="C152" s="200"/>
      <c r="D152" s="201"/>
      <c r="E152" s="201"/>
      <c r="F152" s="113"/>
      <c r="G152" s="113"/>
      <c r="H152" s="113"/>
      <c r="I152" s="203"/>
      <c r="J152" s="203"/>
      <c r="K152" s="204"/>
      <c r="L152" s="201"/>
      <c r="M152" s="201"/>
      <c r="N152" s="201"/>
      <c r="O152" s="201"/>
      <c r="P152" s="201"/>
      <c r="Q152" s="201"/>
      <c r="R152" s="113"/>
      <c r="S152" s="113"/>
      <c r="V152" s="201"/>
      <c r="W152" s="113"/>
      <c r="X152" s="113"/>
      <c r="Y152" s="113"/>
      <c r="Z152" s="113"/>
      <c r="AA152" s="113"/>
      <c r="AB152" s="113"/>
      <c r="AC152" s="113"/>
      <c r="AD152" s="201"/>
      <c r="AE152" s="113"/>
      <c r="AF152" s="113"/>
      <c r="AG152" s="113"/>
      <c r="AH152" s="113"/>
    </row>
    <row r="153" spans="1:34" x14ac:dyDescent="0.2">
      <c r="A153" s="113"/>
      <c r="B153" s="200"/>
      <c r="C153" s="200"/>
      <c r="D153" s="201"/>
      <c r="E153" s="201"/>
      <c r="F153" s="113"/>
      <c r="G153" s="113"/>
      <c r="H153" s="113"/>
      <c r="I153" s="203"/>
      <c r="J153" s="203"/>
      <c r="K153" s="204"/>
      <c r="L153" s="201"/>
      <c r="M153" s="201"/>
      <c r="N153" s="201"/>
      <c r="O153" s="201"/>
      <c r="P153" s="201"/>
      <c r="Q153" s="201"/>
      <c r="R153" s="113"/>
      <c r="S153" s="113"/>
      <c r="V153" s="201"/>
      <c r="W153" s="113"/>
      <c r="X153" s="113"/>
      <c r="Y153" s="113"/>
      <c r="Z153" s="113"/>
      <c r="AA153" s="113"/>
      <c r="AB153" s="113"/>
      <c r="AC153" s="113"/>
      <c r="AD153" s="201"/>
      <c r="AE153" s="113"/>
      <c r="AF153" s="113"/>
      <c r="AG153" s="113"/>
      <c r="AH153" s="113"/>
    </row>
    <row r="154" spans="1:34" x14ac:dyDescent="0.2">
      <c r="A154" s="113"/>
      <c r="B154" s="200"/>
      <c r="C154" s="200"/>
      <c r="D154" s="201"/>
      <c r="E154" s="201"/>
      <c r="F154" s="113"/>
      <c r="G154" s="113"/>
      <c r="H154" s="113"/>
      <c r="I154" s="203"/>
      <c r="J154" s="203"/>
      <c r="K154" s="204"/>
      <c r="L154" s="201"/>
      <c r="M154" s="201"/>
      <c r="N154" s="201"/>
      <c r="O154" s="201"/>
      <c r="P154" s="201"/>
      <c r="Q154" s="201"/>
      <c r="R154" s="113"/>
      <c r="S154" s="113"/>
      <c r="V154" s="201"/>
      <c r="W154" s="113"/>
      <c r="X154" s="113"/>
      <c r="Y154" s="113"/>
      <c r="Z154" s="113"/>
      <c r="AA154" s="113"/>
      <c r="AB154" s="113"/>
      <c r="AC154" s="113"/>
      <c r="AD154" s="201"/>
      <c r="AE154" s="113"/>
      <c r="AF154" s="113"/>
      <c r="AG154" s="113"/>
      <c r="AH154" s="113"/>
    </row>
    <row r="155" spans="1:34" x14ac:dyDescent="0.2">
      <c r="A155" s="113"/>
      <c r="B155" s="200"/>
      <c r="C155" s="200"/>
      <c r="D155" s="201"/>
      <c r="E155" s="201"/>
      <c r="F155" s="113"/>
      <c r="G155" s="113"/>
      <c r="H155" s="113"/>
      <c r="I155" s="203"/>
      <c r="J155" s="203"/>
      <c r="K155" s="204"/>
      <c r="L155" s="201"/>
      <c r="M155" s="201"/>
      <c r="N155" s="201"/>
      <c r="O155" s="201"/>
      <c r="P155" s="201"/>
      <c r="Q155" s="201"/>
      <c r="R155" s="113"/>
      <c r="S155" s="113"/>
      <c r="V155" s="201"/>
      <c r="W155" s="113"/>
      <c r="X155" s="113"/>
      <c r="Y155" s="113"/>
      <c r="Z155" s="113"/>
      <c r="AA155" s="113"/>
      <c r="AB155" s="113"/>
      <c r="AC155" s="113"/>
      <c r="AD155" s="201"/>
      <c r="AE155" s="113"/>
      <c r="AF155" s="113"/>
      <c r="AG155" s="113"/>
      <c r="AH155" s="113"/>
    </row>
    <row r="156" spans="1:34" x14ac:dyDescent="0.2">
      <c r="A156" s="113"/>
      <c r="B156" s="200"/>
      <c r="C156" s="200"/>
      <c r="D156" s="201"/>
      <c r="E156" s="201"/>
      <c r="F156" s="113"/>
      <c r="G156" s="113"/>
      <c r="H156" s="113"/>
      <c r="I156" s="203"/>
      <c r="J156" s="203"/>
      <c r="K156" s="204"/>
      <c r="L156" s="201"/>
      <c r="M156" s="201"/>
      <c r="N156" s="201"/>
      <c r="O156" s="201"/>
      <c r="P156" s="201"/>
      <c r="Q156" s="201"/>
      <c r="R156" s="113"/>
      <c r="S156" s="113"/>
      <c r="V156" s="201"/>
      <c r="W156" s="113"/>
      <c r="X156" s="113"/>
      <c r="Y156" s="113"/>
      <c r="Z156" s="113"/>
      <c r="AA156" s="113"/>
      <c r="AB156" s="113"/>
      <c r="AC156" s="113"/>
      <c r="AD156" s="201"/>
      <c r="AE156" s="113"/>
      <c r="AF156" s="113"/>
      <c r="AG156" s="113"/>
      <c r="AH156" s="113"/>
    </row>
    <row r="157" spans="1:34" x14ac:dyDescent="0.2">
      <c r="A157" s="113"/>
      <c r="B157" s="200"/>
      <c r="C157" s="200"/>
      <c r="D157" s="201"/>
      <c r="E157" s="201"/>
      <c r="F157" s="113"/>
      <c r="G157" s="113"/>
      <c r="H157" s="113"/>
      <c r="I157" s="203"/>
      <c r="J157" s="203"/>
      <c r="K157" s="204"/>
      <c r="L157" s="201"/>
      <c r="M157" s="201"/>
      <c r="N157" s="201"/>
      <c r="O157" s="201"/>
      <c r="P157" s="201"/>
      <c r="Q157" s="201"/>
      <c r="R157" s="113"/>
      <c r="S157" s="113"/>
      <c r="V157" s="201"/>
      <c r="W157" s="113"/>
      <c r="X157" s="113"/>
      <c r="Y157" s="113"/>
      <c r="Z157" s="113"/>
      <c r="AA157" s="113"/>
      <c r="AB157" s="113"/>
      <c r="AC157" s="113"/>
      <c r="AD157" s="201"/>
    </row>
    <row r="158" spans="1:34" x14ac:dyDescent="0.2">
      <c r="A158" s="212"/>
      <c r="B158" s="200"/>
      <c r="C158" s="200"/>
      <c r="D158" s="201"/>
      <c r="E158" s="201"/>
      <c r="F158" s="113"/>
      <c r="G158" s="113"/>
      <c r="H158" s="113"/>
      <c r="I158" s="203"/>
      <c r="J158" s="203"/>
      <c r="K158" s="204"/>
      <c r="L158" s="201"/>
      <c r="M158" s="201"/>
      <c r="N158" s="201"/>
      <c r="O158" s="201"/>
      <c r="P158" s="201"/>
      <c r="Q158" s="201"/>
      <c r="R158" s="113"/>
      <c r="S158" s="113"/>
      <c r="V158" s="201"/>
      <c r="W158" s="113"/>
      <c r="X158" s="113"/>
      <c r="Y158" s="113"/>
      <c r="Z158" s="113"/>
      <c r="AA158" s="113"/>
      <c r="AB158" s="113"/>
      <c r="AC158" s="113"/>
      <c r="AD158" s="201"/>
    </row>
    <row r="159" spans="1:34" x14ac:dyDescent="0.2">
      <c r="A159" s="212"/>
      <c r="B159" s="200"/>
      <c r="C159" s="200"/>
      <c r="D159" s="201"/>
      <c r="E159" s="201"/>
      <c r="F159" s="113"/>
      <c r="G159" s="113"/>
      <c r="H159" s="113"/>
      <c r="I159" s="203"/>
      <c r="J159" s="203"/>
      <c r="K159" s="204"/>
      <c r="L159" s="201"/>
      <c r="M159" s="201"/>
      <c r="N159" s="201"/>
      <c r="O159" s="201"/>
      <c r="P159" s="201"/>
      <c r="Q159" s="201"/>
      <c r="R159" s="113"/>
      <c r="S159" s="113"/>
      <c r="V159" s="201"/>
      <c r="W159" s="113"/>
      <c r="X159" s="113"/>
      <c r="Y159" s="113"/>
      <c r="Z159" s="113"/>
      <c r="AA159" s="113"/>
      <c r="AB159" s="113"/>
      <c r="AC159" s="113"/>
      <c r="AD159" s="201"/>
    </row>
    <row r="160" spans="1:34" x14ac:dyDescent="0.2">
      <c r="A160" s="212"/>
      <c r="B160" s="200"/>
      <c r="C160" s="200"/>
      <c r="D160" s="201"/>
      <c r="E160" s="201"/>
      <c r="F160" s="113"/>
      <c r="G160" s="113"/>
      <c r="H160" s="113"/>
      <c r="I160" s="203"/>
      <c r="J160" s="203"/>
      <c r="K160" s="204"/>
      <c r="L160" s="201"/>
      <c r="M160" s="201"/>
      <c r="N160" s="201"/>
      <c r="O160" s="201"/>
      <c r="P160" s="201"/>
      <c r="Q160" s="201"/>
      <c r="R160" s="113"/>
      <c r="S160" s="113"/>
      <c r="V160" s="201"/>
      <c r="W160" s="113"/>
      <c r="X160" s="113"/>
      <c r="Y160" s="113"/>
      <c r="Z160" s="113"/>
      <c r="AA160" s="113"/>
      <c r="AB160" s="113"/>
      <c r="AC160" s="113"/>
      <c r="AD160" s="201"/>
    </row>
    <row r="161" spans="1:34" x14ac:dyDescent="0.2">
      <c r="A161" s="212"/>
      <c r="B161" s="200"/>
      <c r="C161" s="200"/>
      <c r="D161" s="201"/>
      <c r="E161" s="201"/>
      <c r="F161" s="113"/>
      <c r="G161" s="113"/>
      <c r="H161" s="113"/>
      <c r="I161" s="203"/>
      <c r="J161" s="203"/>
      <c r="K161" s="204"/>
      <c r="L161" s="201"/>
      <c r="M161" s="201"/>
      <c r="N161" s="201"/>
      <c r="O161" s="201"/>
      <c r="P161" s="201"/>
      <c r="Q161" s="201"/>
      <c r="R161" s="113"/>
      <c r="S161" s="113"/>
      <c r="V161" s="201"/>
      <c r="W161" s="113"/>
      <c r="X161" s="113"/>
      <c r="Y161" s="113"/>
      <c r="Z161" s="113"/>
      <c r="AA161" s="113"/>
      <c r="AB161" s="113"/>
      <c r="AC161" s="113"/>
      <c r="AD161" s="201"/>
    </row>
    <row r="162" spans="1:34" x14ac:dyDescent="0.2">
      <c r="A162" s="113"/>
      <c r="B162" s="200"/>
      <c r="C162" s="200"/>
      <c r="D162" s="201"/>
      <c r="E162" s="201"/>
      <c r="F162" s="113"/>
      <c r="G162" s="113"/>
      <c r="H162" s="113"/>
      <c r="I162" s="203"/>
      <c r="J162" s="203"/>
      <c r="K162" s="204"/>
      <c r="L162" s="201"/>
      <c r="M162" s="201"/>
      <c r="N162" s="201"/>
      <c r="O162" s="201"/>
      <c r="P162" s="201"/>
      <c r="Q162" s="201"/>
      <c r="R162" s="113"/>
      <c r="S162" s="113"/>
      <c r="V162" s="201"/>
      <c r="W162" s="113"/>
      <c r="X162" s="113"/>
      <c r="Y162" s="113"/>
      <c r="Z162" s="113"/>
      <c r="AA162" s="113"/>
      <c r="AB162" s="113"/>
      <c r="AC162" s="113"/>
      <c r="AD162" s="201"/>
    </row>
    <row r="163" spans="1:34" x14ac:dyDescent="0.2">
      <c r="A163" s="113"/>
      <c r="B163" s="200"/>
      <c r="C163" s="200"/>
      <c r="D163" s="201"/>
      <c r="E163" s="201"/>
      <c r="F163" s="113"/>
      <c r="G163" s="113"/>
      <c r="H163" s="113"/>
      <c r="I163" s="203"/>
      <c r="J163" s="203"/>
      <c r="K163" s="204"/>
      <c r="L163" s="201"/>
      <c r="M163" s="201"/>
      <c r="N163" s="201"/>
      <c r="O163" s="201"/>
      <c r="P163" s="201"/>
      <c r="Q163" s="201"/>
      <c r="R163" s="113"/>
      <c r="S163" s="113"/>
      <c r="V163" s="201"/>
      <c r="W163" s="113"/>
      <c r="X163" s="113"/>
      <c r="Y163" s="113"/>
      <c r="Z163" s="113"/>
      <c r="AA163" s="113"/>
      <c r="AB163" s="113"/>
      <c r="AC163" s="113"/>
      <c r="AD163" s="201"/>
    </row>
    <row r="164" spans="1:34" x14ac:dyDescent="0.2">
      <c r="A164" s="113"/>
      <c r="B164" s="200"/>
      <c r="C164" s="200"/>
      <c r="D164" s="201"/>
      <c r="E164" s="201"/>
      <c r="F164" s="113"/>
      <c r="G164" s="113"/>
      <c r="H164" s="113"/>
      <c r="I164" s="203"/>
      <c r="J164" s="203"/>
      <c r="K164" s="204"/>
      <c r="L164" s="201"/>
      <c r="M164" s="201"/>
      <c r="N164" s="201"/>
      <c r="O164" s="201"/>
      <c r="P164" s="201"/>
      <c r="Q164" s="201"/>
      <c r="R164" s="113"/>
      <c r="S164" s="113"/>
      <c r="V164" s="201"/>
      <c r="W164" s="113"/>
      <c r="X164" s="113"/>
      <c r="Y164" s="113"/>
      <c r="Z164" s="113"/>
      <c r="AA164" s="113"/>
      <c r="AB164" s="113"/>
      <c r="AC164" s="113"/>
      <c r="AD164" s="201"/>
    </row>
    <row r="165" spans="1:34" x14ac:dyDescent="0.2">
      <c r="A165" s="113"/>
      <c r="B165" s="200"/>
      <c r="C165" s="200"/>
      <c r="D165" s="201"/>
      <c r="E165" s="201"/>
      <c r="F165" s="113"/>
      <c r="G165" s="113"/>
      <c r="H165" s="113"/>
      <c r="I165" s="203"/>
      <c r="J165" s="203"/>
      <c r="K165" s="204"/>
      <c r="L165" s="201"/>
      <c r="M165" s="201"/>
      <c r="N165" s="201"/>
      <c r="O165" s="201"/>
      <c r="P165" s="201"/>
      <c r="Q165" s="201"/>
      <c r="R165" s="113"/>
      <c r="S165" s="113"/>
      <c r="V165" s="201"/>
      <c r="W165" s="113"/>
      <c r="X165" s="113"/>
      <c r="Y165" s="113"/>
      <c r="Z165" s="113"/>
      <c r="AA165" s="113"/>
      <c r="AB165" s="113"/>
      <c r="AC165" s="113"/>
      <c r="AD165" s="201"/>
    </row>
    <row r="166" spans="1:34" x14ac:dyDescent="0.2">
      <c r="A166" s="113"/>
      <c r="B166" s="200"/>
      <c r="C166" s="200"/>
      <c r="D166" s="201"/>
      <c r="E166" s="201"/>
      <c r="F166" s="113"/>
      <c r="G166" s="113"/>
      <c r="H166" s="113"/>
      <c r="I166" s="203"/>
      <c r="J166" s="203"/>
      <c r="K166" s="204"/>
      <c r="L166" s="201"/>
      <c r="M166" s="201"/>
      <c r="N166" s="201"/>
      <c r="O166" s="201"/>
      <c r="P166" s="201"/>
      <c r="Q166" s="201"/>
      <c r="R166" s="113"/>
      <c r="S166" s="113"/>
      <c r="V166" s="201"/>
      <c r="W166" s="113"/>
      <c r="X166" s="113"/>
      <c r="Y166" s="113"/>
      <c r="Z166" s="113"/>
      <c r="AA166" s="113"/>
      <c r="AB166" s="113"/>
      <c r="AC166" s="113"/>
      <c r="AD166" s="201"/>
    </row>
    <row r="167" spans="1:34" x14ac:dyDescent="0.2">
      <c r="A167" s="113"/>
      <c r="B167" s="200"/>
      <c r="C167" s="200"/>
      <c r="D167" s="201"/>
      <c r="E167" s="201"/>
      <c r="F167" s="113"/>
      <c r="G167" s="113"/>
      <c r="H167" s="113"/>
      <c r="I167" s="203"/>
      <c r="J167" s="203"/>
      <c r="K167" s="204"/>
      <c r="L167" s="201"/>
      <c r="M167" s="201"/>
      <c r="N167" s="201"/>
      <c r="O167" s="201"/>
      <c r="P167" s="201"/>
      <c r="Q167" s="201"/>
      <c r="R167" s="113"/>
      <c r="S167" s="113"/>
      <c r="V167" s="201"/>
      <c r="W167" s="113"/>
      <c r="X167" s="113"/>
      <c r="Y167" s="113"/>
      <c r="Z167" s="113"/>
      <c r="AA167" s="113"/>
      <c r="AB167" s="113"/>
      <c r="AC167" s="113"/>
      <c r="AD167" s="201"/>
    </row>
    <row r="168" spans="1:34" x14ac:dyDescent="0.2">
      <c r="A168" s="113"/>
      <c r="B168" s="200"/>
      <c r="C168" s="200"/>
      <c r="D168" s="201"/>
      <c r="E168" s="201"/>
      <c r="F168" s="113"/>
      <c r="G168" s="113"/>
      <c r="H168" s="113"/>
      <c r="I168" s="203"/>
      <c r="J168" s="203"/>
      <c r="K168" s="204"/>
      <c r="L168" s="201"/>
      <c r="M168" s="201"/>
      <c r="N168" s="201"/>
      <c r="O168" s="201"/>
      <c r="P168" s="201"/>
      <c r="Q168" s="201"/>
      <c r="R168" s="113"/>
      <c r="S168" s="113"/>
      <c r="V168" s="201"/>
      <c r="W168" s="113"/>
      <c r="X168" s="113"/>
      <c r="Y168" s="113"/>
      <c r="Z168" s="113"/>
      <c r="AA168" s="113"/>
      <c r="AB168" s="113"/>
      <c r="AC168" s="113"/>
      <c r="AD168" s="201"/>
    </row>
    <row r="169" spans="1:34" x14ac:dyDescent="0.2">
      <c r="A169" s="113"/>
      <c r="B169" s="200"/>
      <c r="C169" s="200"/>
      <c r="D169" s="201"/>
      <c r="E169" s="201"/>
      <c r="F169" s="113"/>
      <c r="G169" s="113"/>
      <c r="H169" s="113"/>
      <c r="I169" s="203"/>
      <c r="J169" s="203"/>
      <c r="K169" s="204"/>
      <c r="L169" s="201"/>
      <c r="M169" s="201"/>
      <c r="N169" s="201"/>
      <c r="O169" s="201"/>
      <c r="P169" s="201"/>
      <c r="Q169" s="201"/>
      <c r="R169" s="113"/>
      <c r="S169" s="113"/>
      <c r="V169" s="201"/>
      <c r="W169" s="113"/>
      <c r="X169" s="113"/>
      <c r="Y169" s="113"/>
      <c r="Z169" s="113"/>
      <c r="AA169" s="113"/>
      <c r="AB169" s="113"/>
      <c r="AC169" s="113"/>
      <c r="AD169" s="201"/>
    </row>
    <row r="170" spans="1:34" x14ac:dyDescent="0.2">
      <c r="A170" s="113"/>
      <c r="B170" s="200"/>
      <c r="C170" s="200"/>
      <c r="D170" s="201"/>
      <c r="E170" s="201"/>
      <c r="F170" s="113"/>
      <c r="G170" s="113"/>
      <c r="H170" s="113"/>
      <c r="I170" s="203"/>
      <c r="J170" s="203"/>
      <c r="K170" s="204"/>
      <c r="L170" s="201"/>
      <c r="M170" s="201"/>
      <c r="N170" s="201"/>
      <c r="O170" s="201"/>
      <c r="P170" s="201"/>
      <c r="Q170" s="201"/>
      <c r="R170" s="113"/>
      <c r="S170" s="113"/>
      <c r="V170" s="201"/>
      <c r="W170" s="113"/>
      <c r="X170" s="113"/>
      <c r="Y170" s="113"/>
      <c r="Z170" s="113"/>
      <c r="AA170" s="113"/>
      <c r="AB170" s="113"/>
      <c r="AC170" s="113"/>
      <c r="AD170" s="201"/>
    </row>
    <row r="171" spans="1:34" x14ac:dyDescent="0.2">
      <c r="A171" s="113"/>
      <c r="B171" s="200"/>
      <c r="C171" s="200"/>
      <c r="D171" s="201"/>
      <c r="E171" s="201"/>
      <c r="F171" s="113"/>
      <c r="G171" s="113"/>
      <c r="H171" s="113"/>
      <c r="I171" s="203"/>
      <c r="J171" s="203"/>
      <c r="K171" s="204"/>
      <c r="L171" s="201"/>
      <c r="M171" s="201"/>
      <c r="N171" s="201"/>
      <c r="O171" s="201"/>
      <c r="P171" s="201"/>
      <c r="Q171" s="201"/>
      <c r="R171" s="113"/>
      <c r="S171" s="113"/>
      <c r="V171" s="201"/>
      <c r="W171" s="113"/>
      <c r="X171" s="113"/>
      <c r="Y171" s="113"/>
      <c r="Z171" s="113"/>
      <c r="AA171" s="113"/>
      <c r="AB171" s="113"/>
      <c r="AC171" s="113"/>
      <c r="AD171" s="201"/>
    </row>
    <row r="172" spans="1:34" x14ac:dyDescent="0.2">
      <c r="A172" s="113"/>
      <c r="B172" s="200"/>
      <c r="C172" s="200"/>
      <c r="D172" s="201"/>
      <c r="E172" s="201"/>
      <c r="F172" s="113"/>
      <c r="G172" s="113"/>
      <c r="H172" s="113"/>
      <c r="I172" s="203"/>
      <c r="J172" s="203"/>
      <c r="K172" s="204"/>
      <c r="L172" s="201"/>
      <c r="M172" s="201"/>
      <c r="N172" s="201"/>
      <c r="O172" s="201"/>
      <c r="P172" s="201"/>
      <c r="Q172" s="201"/>
      <c r="R172" s="113"/>
      <c r="S172" s="113"/>
      <c r="V172" s="201"/>
      <c r="W172" s="113"/>
      <c r="X172" s="113"/>
      <c r="Y172" s="113"/>
      <c r="Z172" s="113"/>
      <c r="AA172" s="113"/>
      <c r="AB172" s="113"/>
      <c r="AC172" s="113"/>
      <c r="AD172" s="201"/>
    </row>
    <row r="173" spans="1:34" x14ac:dyDescent="0.2">
      <c r="A173" s="113"/>
      <c r="B173" s="200"/>
      <c r="C173" s="200"/>
      <c r="D173" s="201"/>
      <c r="E173" s="201"/>
      <c r="F173" s="113"/>
      <c r="G173" s="113"/>
      <c r="H173" s="113"/>
      <c r="I173" s="203"/>
      <c r="J173" s="203"/>
      <c r="K173" s="204"/>
      <c r="L173" s="201"/>
      <c r="M173" s="201"/>
      <c r="N173" s="201"/>
      <c r="O173" s="201"/>
      <c r="P173" s="201"/>
      <c r="Q173" s="201"/>
      <c r="R173" s="113"/>
      <c r="S173" s="113"/>
      <c r="V173" s="201"/>
      <c r="W173" s="113"/>
      <c r="X173" s="113"/>
      <c r="Y173" s="113"/>
      <c r="Z173" s="113"/>
      <c r="AA173" s="113"/>
      <c r="AB173" s="113"/>
      <c r="AC173" s="113"/>
      <c r="AD173" s="201"/>
      <c r="AE173" s="113"/>
      <c r="AF173" s="113"/>
      <c r="AG173" s="113"/>
      <c r="AH173" s="113"/>
    </row>
    <row r="174" spans="1:34" x14ac:dyDescent="0.2">
      <c r="A174" s="113"/>
      <c r="B174" s="200"/>
      <c r="C174" s="200"/>
      <c r="D174" s="201"/>
      <c r="E174" s="201"/>
      <c r="F174" s="113"/>
      <c r="G174" s="113"/>
      <c r="H174" s="113"/>
      <c r="I174" s="203"/>
      <c r="J174" s="203"/>
      <c r="K174" s="204"/>
      <c r="L174" s="201"/>
      <c r="M174" s="201"/>
      <c r="N174" s="201"/>
      <c r="O174" s="201"/>
      <c r="P174" s="201"/>
      <c r="Q174" s="201"/>
      <c r="R174" s="113"/>
      <c r="S174" s="113"/>
      <c r="V174" s="201"/>
      <c r="W174" s="113"/>
      <c r="X174" s="113"/>
      <c r="Y174" s="113"/>
      <c r="Z174" s="113"/>
      <c r="AA174" s="113"/>
      <c r="AB174" s="113"/>
      <c r="AC174" s="113"/>
      <c r="AD174" s="201"/>
      <c r="AE174" s="113"/>
      <c r="AF174" s="113"/>
      <c r="AG174" s="113"/>
      <c r="AH174" s="113"/>
    </row>
    <row r="175" spans="1:34" x14ac:dyDescent="0.2">
      <c r="A175" s="113"/>
      <c r="B175" s="200"/>
      <c r="C175" s="200"/>
      <c r="D175" s="201"/>
      <c r="E175" s="201"/>
      <c r="F175" s="113"/>
      <c r="G175" s="113"/>
      <c r="H175" s="113"/>
      <c r="I175" s="203"/>
      <c r="J175" s="203"/>
      <c r="K175" s="204"/>
      <c r="L175" s="201"/>
      <c r="M175" s="201"/>
      <c r="N175" s="201"/>
      <c r="O175" s="201"/>
      <c r="P175" s="201"/>
      <c r="Q175" s="201"/>
      <c r="R175" s="113"/>
      <c r="S175" s="113"/>
      <c r="V175" s="201"/>
      <c r="W175" s="113"/>
      <c r="X175" s="113"/>
      <c r="Y175" s="113"/>
      <c r="Z175" s="113"/>
      <c r="AA175" s="113"/>
      <c r="AB175" s="113"/>
      <c r="AC175" s="113"/>
      <c r="AD175" s="201"/>
      <c r="AE175" s="113"/>
      <c r="AF175" s="113"/>
      <c r="AG175" s="113"/>
      <c r="AH175" s="113"/>
    </row>
    <row r="176" spans="1:34" x14ac:dyDescent="0.2">
      <c r="A176" s="113"/>
      <c r="B176" s="200"/>
      <c r="C176" s="200"/>
      <c r="D176" s="201"/>
      <c r="E176" s="201"/>
      <c r="F176" s="113"/>
      <c r="G176" s="113"/>
      <c r="H176" s="113"/>
      <c r="I176" s="203"/>
      <c r="J176" s="203"/>
      <c r="K176" s="204"/>
      <c r="L176" s="201"/>
      <c r="M176" s="201"/>
      <c r="N176" s="201"/>
      <c r="O176" s="201"/>
      <c r="P176" s="201"/>
      <c r="Q176" s="201"/>
      <c r="R176" s="113"/>
      <c r="S176" s="113"/>
      <c r="V176" s="201"/>
      <c r="W176" s="113"/>
      <c r="X176" s="113"/>
      <c r="Y176" s="113"/>
      <c r="Z176" s="113"/>
      <c r="AA176" s="113"/>
      <c r="AB176" s="113"/>
      <c r="AC176" s="113"/>
      <c r="AD176" s="201"/>
      <c r="AE176" s="113"/>
      <c r="AF176" s="113"/>
      <c r="AG176" s="113"/>
      <c r="AH176" s="113"/>
    </row>
    <row r="177" spans="1:34" x14ac:dyDescent="0.2">
      <c r="A177" s="113"/>
      <c r="B177" s="200"/>
      <c r="C177" s="200"/>
      <c r="D177" s="201"/>
      <c r="E177" s="201"/>
      <c r="F177" s="113"/>
      <c r="G177" s="113"/>
      <c r="H177" s="113"/>
      <c r="I177" s="203"/>
      <c r="J177" s="203"/>
      <c r="K177" s="204"/>
      <c r="L177" s="201"/>
      <c r="M177" s="201"/>
      <c r="N177" s="201"/>
      <c r="O177" s="201"/>
      <c r="P177" s="201"/>
      <c r="Q177" s="201"/>
      <c r="R177" s="113"/>
      <c r="S177" s="113"/>
      <c r="V177" s="201"/>
      <c r="W177" s="113"/>
      <c r="X177" s="113"/>
      <c r="Y177" s="113"/>
      <c r="Z177" s="113"/>
      <c r="AA177" s="113"/>
      <c r="AB177" s="113"/>
      <c r="AC177" s="113"/>
      <c r="AD177" s="201"/>
      <c r="AE177" s="113"/>
      <c r="AF177" s="113"/>
      <c r="AG177" s="113"/>
      <c r="AH177" s="113"/>
    </row>
    <row r="178" spans="1:34" x14ac:dyDescent="0.2">
      <c r="A178" s="113"/>
      <c r="B178" s="200"/>
      <c r="C178" s="200"/>
      <c r="D178" s="201"/>
      <c r="E178" s="201"/>
      <c r="F178" s="113"/>
      <c r="G178" s="113"/>
      <c r="H178" s="113"/>
      <c r="I178" s="203"/>
      <c r="J178" s="203"/>
      <c r="K178" s="204"/>
      <c r="L178" s="201"/>
      <c r="M178" s="201"/>
      <c r="N178" s="201"/>
      <c r="O178" s="201"/>
      <c r="P178" s="201"/>
      <c r="Q178" s="201"/>
      <c r="R178" s="113"/>
      <c r="S178" s="113"/>
      <c r="V178" s="201"/>
      <c r="W178" s="113"/>
      <c r="X178" s="113"/>
      <c r="Y178" s="113"/>
      <c r="Z178" s="113"/>
      <c r="AA178" s="113"/>
      <c r="AB178" s="113"/>
      <c r="AC178" s="113"/>
      <c r="AD178" s="201"/>
      <c r="AE178" s="113"/>
      <c r="AF178" s="113"/>
      <c r="AG178" s="113"/>
      <c r="AH178" s="113"/>
    </row>
    <row r="179" spans="1:34" x14ac:dyDescent="0.2">
      <c r="A179" s="113"/>
      <c r="B179" s="200"/>
      <c r="C179" s="200"/>
      <c r="D179" s="201"/>
      <c r="E179" s="201"/>
      <c r="F179" s="113"/>
      <c r="G179" s="113"/>
      <c r="H179" s="113"/>
      <c r="I179" s="203"/>
      <c r="J179" s="203"/>
      <c r="K179" s="204"/>
      <c r="L179" s="201"/>
      <c r="M179" s="201"/>
      <c r="N179" s="201"/>
      <c r="O179" s="201"/>
      <c r="P179" s="201"/>
      <c r="Q179" s="201"/>
      <c r="R179" s="113"/>
      <c r="S179" s="113"/>
      <c r="V179" s="201"/>
      <c r="W179" s="113"/>
      <c r="X179" s="113"/>
      <c r="Y179" s="113"/>
      <c r="Z179" s="113"/>
      <c r="AA179" s="113"/>
      <c r="AB179" s="113"/>
      <c r="AC179" s="113"/>
      <c r="AD179" s="201"/>
      <c r="AE179" s="113"/>
      <c r="AF179" s="113"/>
      <c r="AG179" s="113"/>
      <c r="AH179" s="113"/>
    </row>
    <row r="180" spans="1:34" x14ac:dyDescent="0.2">
      <c r="A180" s="113"/>
      <c r="B180" s="200"/>
      <c r="C180" s="200"/>
      <c r="D180" s="201"/>
      <c r="E180" s="201"/>
      <c r="F180" s="113"/>
      <c r="G180" s="113"/>
      <c r="H180" s="113"/>
      <c r="I180" s="203"/>
      <c r="J180" s="203"/>
      <c r="K180" s="204"/>
      <c r="L180" s="201"/>
      <c r="M180" s="201"/>
      <c r="N180" s="201"/>
      <c r="O180" s="201"/>
      <c r="P180" s="201"/>
      <c r="Q180" s="201"/>
      <c r="R180" s="113"/>
      <c r="S180" s="113"/>
      <c r="V180" s="201"/>
      <c r="W180" s="113"/>
      <c r="X180" s="113"/>
      <c r="Y180" s="113"/>
      <c r="Z180" s="113"/>
      <c r="AA180" s="113"/>
      <c r="AB180" s="113"/>
      <c r="AC180" s="113"/>
      <c r="AD180" s="201"/>
      <c r="AE180" s="113"/>
      <c r="AF180" s="113"/>
      <c r="AG180" s="113"/>
      <c r="AH180" s="113"/>
    </row>
    <row r="181" spans="1:34" x14ac:dyDescent="0.2">
      <c r="A181" s="113"/>
      <c r="B181" s="200"/>
      <c r="C181" s="200"/>
      <c r="D181" s="201"/>
      <c r="E181" s="201"/>
      <c r="F181" s="113"/>
      <c r="G181" s="113"/>
      <c r="H181" s="113"/>
      <c r="I181" s="203"/>
      <c r="J181" s="203"/>
      <c r="K181" s="204"/>
      <c r="L181" s="201"/>
      <c r="M181" s="201"/>
      <c r="N181" s="201"/>
      <c r="O181" s="201"/>
      <c r="P181" s="201"/>
      <c r="Q181" s="201"/>
      <c r="R181" s="113"/>
      <c r="S181" s="113"/>
      <c r="V181" s="201"/>
      <c r="W181" s="113"/>
      <c r="X181" s="113"/>
      <c r="Y181" s="113"/>
      <c r="Z181" s="113"/>
      <c r="AA181" s="113"/>
      <c r="AB181" s="113"/>
      <c r="AC181" s="113"/>
      <c r="AD181" s="201"/>
      <c r="AE181" s="113"/>
      <c r="AF181" s="113"/>
      <c r="AG181" s="113"/>
      <c r="AH181" s="113"/>
    </row>
    <row r="182" spans="1:34" x14ac:dyDescent="0.2">
      <c r="A182" s="113"/>
      <c r="B182" s="200"/>
      <c r="C182" s="200"/>
      <c r="D182" s="201"/>
      <c r="E182" s="201"/>
      <c r="F182" s="113"/>
      <c r="G182" s="113"/>
      <c r="H182" s="113"/>
      <c r="I182" s="203"/>
      <c r="J182" s="203"/>
      <c r="K182" s="204"/>
      <c r="L182" s="201"/>
      <c r="M182" s="201"/>
      <c r="N182" s="201"/>
      <c r="O182" s="201"/>
      <c r="P182" s="201"/>
      <c r="Q182" s="201"/>
      <c r="R182" s="113"/>
      <c r="S182" s="113"/>
      <c r="V182" s="201"/>
      <c r="W182" s="113"/>
      <c r="X182" s="113"/>
      <c r="Y182" s="113"/>
      <c r="Z182" s="113"/>
      <c r="AA182" s="113"/>
      <c r="AB182" s="113"/>
      <c r="AC182" s="113"/>
      <c r="AD182" s="201"/>
      <c r="AE182" s="113"/>
      <c r="AF182" s="113"/>
      <c r="AG182" s="113"/>
      <c r="AH182" s="113"/>
    </row>
    <row r="183" spans="1:34" x14ac:dyDescent="0.2">
      <c r="A183" s="113"/>
      <c r="B183" s="200"/>
      <c r="C183" s="200"/>
      <c r="D183" s="201"/>
      <c r="E183" s="201"/>
      <c r="F183" s="113"/>
      <c r="G183" s="113"/>
      <c r="H183" s="113"/>
      <c r="I183" s="203"/>
      <c r="J183" s="203"/>
      <c r="K183" s="204"/>
      <c r="L183" s="201"/>
      <c r="M183" s="201"/>
      <c r="N183" s="201"/>
      <c r="O183" s="201"/>
      <c r="P183" s="201"/>
      <c r="Q183" s="201"/>
      <c r="R183" s="113"/>
      <c r="S183" s="113"/>
      <c r="V183" s="201"/>
      <c r="W183" s="113"/>
      <c r="X183" s="113"/>
      <c r="Y183" s="113"/>
      <c r="Z183" s="113"/>
      <c r="AA183" s="113"/>
      <c r="AB183" s="113"/>
      <c r="AC183" s="113"/>
      <c r="AD183" s="201"/>
      <c r="AE183" s="113"/>
      <c r="AF183" s="113"/>
      <c r="AG183" s="113"/>
      <c r="AH183" s="113"/>
    </row>
    <row r="184" spans="1:34" x14ac:dyDescent="0.2">
      <c r="A184" s="113"/>
      <c r="B184" s="200"/>
      <c r="C184" s="200"/>
      <c r="D184" s="201"/>
      <c r="E184" s="201"/>
      <c r="F184" s="113"/>
      <c r="G184" s="113"/>
      <c r="H184" s="113"/>
      <c r="I184" s="203"/>
      <c r="J184" s="203"/>
      <c r="K184" s="204"/>
      <c r="L184" s="201"/>
      <c r="M184" s="201"/>
      <c r="N184" s="201"/>
      <c r="O184" s="201"/>
      <c r="P184" s="201"/>
      <c r="Q184" s="201"/>
      <c r="R184" s="113"/>
      <c r="S184" s="113"/>
      <c r="V184" s="201"/>
      <c r="W184" s="113"/>
      <c r="X184" s="113"/>
      <c r="Y184" s="113"/>
      <c r="Z184" s="113"/>
      <c r="AA184" s="113"/>
      <c r="AB184" s="113"/>
      <c r="AC184" s="113"/>
      <c r="AD184" s="201"/>
      <c r="AE184" s="113"/>
      <c r="AF184" s="113"/>
      <c r="AG184" s="113"/>
      <c r="AH184" s="113"/>
    </row>
    <row r="185" spans="1:34" x14ac:dyDescent="0.2">
      <c r="A185" s="113"/>
      <c r="B185" s="200"/>
      <c r="C185" s="200"/>
      <c r="D185" s="201"/>
      <c r="E185" s="201"/>
      <c r="F185" s="113"/>
      <c r="G185" s="113"/>
      <c r="H185" s="113"/>
      <c r="I185" s="203"/>
      <c r="J185" s="203"/>
      <c r="K185" s="204"/>
      <c r="L185" s="201"/>
      <c r="M185" s="201"/>
      <c r="N185" s="201"/>
      <c r="O185" s="201"/>
      <c r="P185" s="201"/>
      <c r="Q185" s="201"/>
      <c r="R185" s="113"/>
      <c r="S185" s="113"/>
      <c r="V185" s="201"/>
      <c r="W185" s="113"/>
      <c r="X185" s="113"/>
      <c r="Y185" s="113"/>
      <c r="Z185" s="113"/>
      <c r="AA185" s="113"/>
      <c r="AB185" s="113"/>
      <c r="AC185" s="113"/>
      <c r="AD185" s="201"/>
      <c r="AE185" s="113"/>
      <c r="AF185" s="113"/>
      <c r="AG185" s="113"/>
      <c r="AH185" s="113"/>
    </row>
    <row r="186" spans="1:34" x14ac:dyDescent="0.2">
      <c r="A186" s="113"/>
      <c r="B186" s="200"/>
      <c r="C186" s="200"/>
      <c r="D186" s="201"/>
      <c r="E186" s="201"/>
      <c r="F186" s="113"/>
      <c r="G186" s="113"/>
      <c r="H186" s="113"/>
      <c r="I186" s="203"/>
      <c r="J186" s="203"/>
      <c r="K186" s="204"/>
      <c r="L186" s="201"/>
      <c r="M186" s="201"/>
      <c r="N186" s="201"/>
      <c r="O186" s="201"/>
      <c r="P186" s="201"/>
      <c r="Q186" s="201"/>
      <c r="R186" s="113"/>
      <c r="S186" s="113"/>
      <c r="V186" s="201"/>
      <c r="W186" s="113"/>
      <c r="X186" s="113"/>
      <c r="Y186" s="113"/>
      <c r="Z186" s="113"/>
      <c r="AA186" s="113"/>
      <c r="AB186" s="113"/>
      <c r="AC186" s="113"/>
      <c r="AD186" s="201"/>
      <c r="AE186" s="113"/>
      <c r="AF186" s="113"/>
      <c r="AG186" s="113"/>
      <c r="AH186" s="113"/>
    </row>
    <row r="187" spans="1:34" x14ac:dyDescent="0.2">
      <c r="A187" s="113"/>
      <c r="B187" s="200"/>
      <c r="C187" s="200"/>
      <c r="D187" s="201"/>
      <c r="E187" s="201"/>
      <c r="F187" s="113"/>
      <c r="G187" s="113"/>
      <c r="H187" s="113"/>
      <c r="I187" s="203"/>
      <c r="J187" s="203"/>
      <c r="K187" s="204"/>
      <c r="L187" s="201"/>
      <c r="M187" s="201"/>
      <c r="N187" s="201"/>
      <c r="O187" s="201"/>
      <c r="P187" s="201"/>
      <c r="Q187" s="201"/>
      <c r="R187" s="113"/>
      <c r="S187" s="113"/>
      <c r="V187" s="201"/>
      <c r="W187" s="113"/>
      <c r="X187" s="113"/>
      <c r="Y187" s="113"/>
      <c r="Z187" s="113"/>
      <c r="AA187" s="113"/>
      <c r="AB187" s="113"/>
      <c r="AC187" s="113"/>
      <c r="AD187" s="201"/>
      <c r="AE187" s="113"/>
      <c r="AF187" s="113"/>
      <c r="AG187" s="113"/>
      <c r="AH187" s="113"/>
    </row>
    <row r="188" spans="1:34" x14ac:dyDescent="0.2">
      <c r="A188" s="113"/>
      <c r="B188" s="200"/>
      <c r="C188" s="200"/>
      <c r="D188" s="201"/>
      <c r="E188" s="201"/>
      <c r="F188" s="113"/>
      <c r="G188" s="113"/>
      <c r="H188" s="113"/>
      <c r="I188" s="203"/>
      <c r="J188" s="203"/>
      <c r="K188" s="204"/>
      <c r="L188" s="201"/>
      <c r="M188" s="201"/>
      <c r="N188" s="201"/>
      <c r="O188" s="201"/>
      <c r="P188" s="201"/>
      <c r="Q188" s="201"/>
      <c r="R188" s="113"/>
      <c r="S188" s="113"/>
      <c r="V188" s="201"/>
      <c r="W188" s="113"/>
      <c r="X188" s="113"/>
      <c r="Y188" s="113"/>
      <c r="Z188" s="113"/>
      <c r="AA188" s="113"/>
      <c r="AB188" s="113"/>
      <c r="AC188" s="113"/>
      <c r="AD188" s="201"/>
      <c r="AE188" s="113"/>
      <c r="AF188" s="113"/>
      <c r="AG188" s="113"/>
      <c r="AH188" s="113"/>
    </row>
    <row r="189" spans="1:34" x14ac:dyDescent="0.2">
      <c r="A189" s="113"/>
      <c r="B189" s="200"/>
      <c r="C189" s="200"/>
      <c r="D189" s="201"/>
      <c r="E189" s="201"/>
      <c r="F189" s="113"/>
      <c r="G189" s="113"/>
      <c r="H189" s="113"/>
      <c r="I189" s="203"/>
      <c r="J189" s="203"/>
      <c r="K189" s="204"/>
      <c r="L189" s="201"/>
      <c r="M189" s="201"/>
      <c r="N189" s="201"/>
      <c r="O189" s="201"/>
      <c r="P189" s="201"/>
      <c r="Q189" s="201"/>
      <c r="R189" s="113"/>
      <c r="S189" s="113"/>
      <c r="V189" s="201"/>
      <c r="W189" s="113"/>
      <c r="X189" s="113"/>
      <c r="Y189" s="113"/>
      <c r="Z189" s="113"/>
      <c r="AA189" s="113"/>
      <c r="AB189" s="113"/>
      <c r="AC189" s="113"/>
      <c r="AD189" s="201"/>
      <c r="AE189" s="113"/>
      <c r="AF189" s="113"/>
      <c r="AG189" s="113"/>
      <c r="AH189" s="113"/>
    </row>
    <row r="190" spans="1:34" x14ac:dyDescent="0.2">
      <c r="A190" s="113"/>
      <c r="B190" s="200"/>
      <c r="C190" s="200"/>
      <c r="D190" s="201"/>
      <c r="E190" s="201"/>
      <c r="F190" s="113"/>
      <c r="G190" s="113"/>
      <c r="H190" s="113"/>
      <c r="I190" s="203"/>
      <c r="J190" s="203"/>
      <c r="K190" s="204"/>
      <c r="L190" s="201"/>
      <c r="M190" s="201"/>
      <c r="N190" s="201"/>
      <c r="O190" s="201"/>
      <c r="P190" s="201"/>
      <c r="Q190" s="201"/>
      <c r="R190" s="113"/>
      <c r="S190" s="113"/>
      <c r="V190" s="201"/>
      <c r="W190" s="113"/>
      <c r="X190" s="113"/>
      <c r="Y190" s="113"/>
      <c r="Z190" s="113"/>
      <c r="AA190" s="113"/>
      <c r="AB190" s="113"/>
      <c r="AC190" s="113"/>
      <c r="AD190" s="201"/>
      <c r="AE190" s="113"/>
      <c r="AF190" s="113"/>
      <c r="AG190" s="113"/>
      <c r="AH190" s="113"/>
    </row>
    <row r="191" spans="1:34" x14ac:dyDescent="0.2">
      <c r="A191" s="113"/>
      <c r="B191" s="200"/>
      <c r="C191" s="200"/>
      <c r="D191" s="201"/>
      <c r="E191" s="201"/>
      <c r="F191" s="113"/>
      <c r="G191" s="113"/>
      <c r="H191" s="113"/>
      <c r="I191" s="203"/>
      <c r="J191" s="203"/>
      <c r="K191" s="204"/>
      <c r="L191" s="201"/>
      <c r="M191" s="201"/>
      <c r="N191" s="201"/>
      <c r="O191" s="201"/>
      <c r="P191" s="201"/>
      <c r="Q191" s="201"/>
      <c r="R191" s="113"/>
      <c r="S191" s="113"/>
      <c r="V191" s="201"/>
      <c r="W191" s="113"/>
      <c r="X191" s="113"/>
      <c r="Y191" s="113"/>
      <c r="Z191" s="113"/>
      <c r="AA191" s="113"/>
      <c r="AB191" s="113"/>
      <c r="AC191" s="113"/>
      <c r="AD191" s="201"/>
      <c r="AE191" s="113"/>
      <c r="AF191" s="113"/>
      <c r="AG191" s="113"/>
      <c r="AH191" s="113"/>
    </row>
    <row r="192" spans="1:34" x14ac:dyDescent="0.2">
      <c r="A192" s="113"/>
      <c r="B192" s="200"/>
      <c r="C192" s="200"/>
      <c r="D192" s="201"/>
      <c r="E192" s="201"/>
      <c r="F192" s="113"/>
      <c r="G192" s="113"/>
      <c r="H192" s="113"/>
      <c r="I192" s="203"/>
      <c r="J192" s="203"/>
      <c r="K192" s="204"/>
      <c r="L192" s="201"/>
      <c r="M192" s="201"/>
      <c r="N192" s="201"/>
      <c r="O192" s="201"/>
      <c r="P192" s="201"/>
      <c r="Q192" s="201"/>
      <c r="R192" s="113"/>
      <c r="S192" s="113"/>
      <c r="V192" s="201"/>
      <c r="W192" s="113"/>
      <c r="X192" s="113"/>
      <c r="Y192" s="113"/>
      <c r="Z192" s="113"/>
      <c r="AA192" s="113"/>
      <c r="AB192" s="113"/>
      <c r="AC192" s="113"/>
      <c r="AD192" s="201"/>
      <c r="AE192" s="113"/>
      <c r="AF192" s="113"/>
      <c r="AG192" s="113"/>
      <c r="AH192" s="113"/>
    </row>
    <row r="193" spans="1:34" x14ac:dyDescent="0.2">
      <c r="A193" s="113"/>
      <c r="B193" s="200"/>
      <c r="C193" s="200"/>
      <c r="D193" s="201"/>
      <c r="E193" s="201"/>
      <c r="F193" s="113"/>
      <c r="G193" s="113"/>
      <c r="H193" s="113"/>
      <c r="I193" s="203"/>
      <c r="J193" s="203"/>
      <c r="K193" s="204"/>
      <c r="L193" s="201"/>
      <c r="M193" s="201"/>
      <c r="N193" s="201"/>
      <c r="O193" s="201"/>
      <c r="P193" s="201"/>
      <c r="Q193" s="201"/>
      <c r="R193" s="113"/>
      <c r="S193" s="113"/>
      <c r="V193" s="201"/>
      <c r="W193" s="113"/>
      <c r="X193" s="113"/>
      <c r="Y193" s="113"/>
      <c r="Z193" s="113"/>
      <c r="AA193" s="113"/>
      <c r="AB193" s="113"/>
      <c r="AC193" s="113"/>
      <c r="AD193" s="201"/>
      <c r="AE193" s="113"/>
      <c r="AF193" s="113"/>
      <c r="AG193" s="113"/>
      <c r="AH193" s="113"/>
    </row>
    <row r="194" spans="1:34" x14ac:dyDescent="0.2">
      <c r="A194" s="113"/>
      <c r="B194" s="200"/>
      <c r="C194" s="200"/>
      <c r="D194" s="201"/>
      <c r="E194" s="201"/>
      <c r="F194" s="113"/>
      <c r="G194" s="113"/>
      <c r="H194" s="113"/>
      <c r="I194" s="203"/>
      <c r="J194" s="203"/>
      <c r="K194" s="204"/>
      <c r="L194" s="201"/>
      <c r="M194" s="201"/>
      <c r="N194" s="201"/>
      <c r="O194" s="201"/>
      <c r="P194" s="201"/>
      <c r="Q194" s="201"/>
      <c r="R194" s="113"/>
      <c r="S194" s="113"/>
      <c r="V194" s="201"/>
      <c r="W194" s="113"/>
      <c r="X194" s="113"/>
      <c r="Y194" s="113"/>
      <c r="Z194" s="113"/>
      <c r="AA194" s="113"/>
      <c r="AB194" s="113"/>
      <c r="AC194" s="113"/>
      <c r="AD194" s="201"/>
      <c r="AE194" s="113"/>
      <c r="AF194" s="113"/>
      <c r="AG194" s="113"/>
      <c r="AH194" s="113"/>
    </row>
    <row r="195" spans="1:34" x14ac:dyDescent="0.2">
      <c r="A195" s="113"/>
      <c r="B195" s="200"/>
      <c r="C195" s="200"/>
      <c r="D195" s="201"/>
      <c r="E195" s="201"/>
      <c r="F195" s="113"/>
      <c r="G195" s="113"/>
      <c r="H195" s="113"/>
      <c r="I195" s="203"/>
      <c r="J195" s="203"/>
      <c r="K195" s="204"/>
      <c r="L195" s="201"/>
      <c r="M195" s="201"/>
      <c r="N195" s="201"/>
      <c r="O195" s="201"/>
      <c r="P195" s="201"/>
      <c r="Q195" s="201"/>
      <c r="R195" s="113"/>
      <c r="S195" s="113"/>
      <c r="V195" s="201"/>
      <c r="W195" s="113"/>
      <c r="X195" s="113"/>
      <c r="Y195" s="113"/>
      <c r="Z195" s="113"/>
      <c r="AA195" s="113"/>
      <c r="AB195" s="113"/>
      <c r="AC195" s="113"/>
      <c r="AD195" s="201"/>
      <c r="AE195" s="113"/>
      <c r="AF195" s="113"/>
      <c r="AG195" s="113"/>
      <c r="AH195" s="113"/>
    </row>
    <row r="196" spans="1:34" x14ac:dyDescent="0.2">
      <c r="A196" s="113"/>
      <c r="B196" s="200"/>
      <c r="C196" s="200"/>
      <c r="D196" s="201"/>
      <c r="E196" s="201"/>
      <c r="F196" s="113"/>
      <c r="G196" s="113"/>
      <c r="H196" s="113"/>
      <c r="I196" s="203"/>
      <c r="J196" s="203"/>
      <c r="K196" s="204"/>
      <c r="L196" s="201"/>
      <c r="M196" s="201"/>
      <c r="N196" s="201"/>
      <c r="O196" s="201"/>
      <c r="P196" s="201"/>
      <c r="Q196" s="201"/>
      <c r="R196" s="113"/>
      <c r="S196" s="113"/>
      <c r="V196" s="201"/>
      <c r="W196" s="113"/>
      <c r="X196" s="113"/>
      <c r="Y196" s="113"/>
      <c r="Z196" s="113"/>
      <c r="AA196" s="113"/>
      <c r="AB196" s="113"/>
      <c r="AC196" s="113"/>
      <c r="AD196" s="201"/>
      <c r="AE196" s="113"/>
      <c r="AF196" s="113"/>
      <c r="AG196" s="113"/>
      <c r="AH196" s="113"/>
    </row>
    <row r="197" spans="1:34" x14ac:dyDescent="0.2">
      <c r="A197" s="113"/>
      <c r="B197" s="200"/>
      <c r="C197" s="200"/>
      <c r="D197" s="201"/>
      <c r="E197" s="201"/>
      <c r="F197" s="113"/>
      <c r="G197" s="113"/>
      <c r="H197" s="113"/>
      <c r="I197" s="203"/>
      <c r="J197" s="203"/>
      <c r="K197" s="204"/>
      <c r="L197" s="201"/>
      <c r="M197" s="201"/>
      <c r="N197" s="201"/>
      <c r="O197" s="201"/>
      <c r="P197" s="201"/>
      <c r="Q197" s="201"/>
      <c r="R197" s="113"/>
      <c r="S197" s="113"/>
      <c r="V197" s="201"/>
      <c r="W197" s="113"/>
      <c r="X197" s="113"/>
      <c r="Y197" s="113"/>
      <c r="Z197" s="113"/>
      <c r="AA197" s="113"/>
      <c r="AB197" s="113"/>
      <c r="AC197" s="113"/>
      <c r="AD197" s="201"/>
      <c r="AE197" s="113"/>
      <c r="AF197" s="113"/>
      <c r="AG197" s="113"/>
      <c r="AH197" s="113"/>
    </row>
    <row r="198" spans="1:34" x14ac:dyDescent="0.2">
      <c r="A198" s="113"/>
      <c r="B198" s="200"/>
      <c r="C198" s="200"/>
      <c r="D198" s="201"/>
      <c r="E198" s="201"/>
      <c r="F198" s="113"/>
      <c r="G198" s="113"/>
      <c r="H198" s="113"/>
      <c r="I198" s="203"/>
      <c r="J198" s="203"/>
      <c r="K198" s="204"/>
      <c r="L198" s="201"/>
      <c r="M198" s="201"/>
      <c r="N198" s="201"/>
      <c r="O198" s="201"/>
      <c r="P198" s="201"/>
      <c r="Q198" s="201"/>
      <c r="R198" s="113"/>
      <c r="S198" s="113"/>
      <c r="V198" s="201"/>
      <c r="W198" s="113"/>
      <c r="X198" s="113"/>
      <c r="Y198" s="113"/>
      <c r="Z198" s="113"/>
      <c r="AA198" s="113"/>
      <c r="AB198" s="113"/>
      <c r="AC198" s="113"/>
      <c r="AD198" s="201"/>
      <c r="AE198" s="113"/>
      <c r="AF198" s="113"/>
      <c r="AG198" s="113"/>
      <c r="AH198" s="113"/>
    </row>
    <row r="199" spans="1:34" x14ac:dyDescent="0.2">
      <c r="A199" s="113"/>
      <c r="B199" s="200"/>
      <c r="C199" s="200"/>
      <c r="D199" s="201"/>
      <c r="E199" s="201"/>
      <c r="F199" s="113"/>
      <c r="G199" s="113"/>
      <c r="H199" s="113"/>
      <c r="I199" s="203"/>
      <c r="J199" s="203"/>
      <c r="K199" s="204"/>
      <c r="L199" s="201"/>
      <c r="M199" s="201"/>
      <c r="N199" s="201"/>
      <c r="O199" s="201"/>
      <c r="P199" s="201"/>
      <c r="Q199" s="201"/>
      <c r="R199" s="113"/>
      <c r="S199" s="113"/>
      <c r="V199" s="201"/>
      <c r="W199" s="113"/>
      <c r="X199" s="113"/>
      <c r="Y199" s="113"/>
      <c r="Z199" s="113"/>
      <c r="AA199" s="113"/>
      <c r="AB199" s="113"/>
      <c r="AC199" s="113"/>
      <c r="AD199" s="201"/>
      <c r="AE199" s="113"/>
      <c r="AF199" s="113"/>
      <c r="AG199" s="113"/>
      <c r="AH199" s="113"/>
    </row>
    <row r="200" spans="1:34" x14ac:dyDescent="0.2">
      <c r="A200" s="113"/>
      <c r="B200" s="200"/>
      <c r="C200" s="200"/>
      <c r="D200" s="201"/>
      <c r="E200" s="201"/>
      <c r="F200" s="113"/>
      <c r="G200" s="113"/>
      <c r="H200" s="113"/>
      <c r="I200" s="203"/>
      <c r="J200" s="203"/>
      <c r="K200" s="204"/>
      <c r="L200" s="201"/>
      <c r="M200" s="201"/>
      <c r="N200" s="201"/>
      <c r="O200" s="201"/>
      <c r="P200" s="201"/>
      <c r="Q200" s="201"/>
      <c r="R200" s="113"/>
      <c r="S200" s="113"/>
      <c r="V200" s="201"/>
      <c r="W200" s="113"/>
      <c r="X200" s="113"/>
      <c r="Y200" s="113"/>
      <c r="Z200" s="113"/>
      <c r="AA200" s="113"/>
      <c r="AB200" s="113"/>
      <c r="AC200" s="113"/>
      <c r="AD200" s="201"/>
      <c r="AE200" s="113"/>
      <c r="AF200" s="113"/>
      <c r="AG200" s="113"/>
      <c r="AH200" s="113"/>
    </row>
    <row r="201" spans="1:34" x14ac:dyDescent="0.2">
      <c r="A201" s="113"/>
      <c r="B201" s="200"/>
      <c r="C201" s="200"/>
      <c r="D201" s="201"/>
      <c r="E201" s="201"/>
      <c r="F201" s="113"/>
      <c r="G201" s="113"/>
      <c r="H201" s="113"/>
      <c r="I201" s="203"/>
      <c r="J201" s="203"/>
      <c r="K201" s="204"/>
      <c r="L201" s="201"/>
      <c r="M201" s="201"/>
      <c r="N201" s="201"/>
      <c r="O201" s="201"/>
      <c r="P201" s="201"/>
      <c r="Q201" s="201"/>
      <c r="R201" s="113"/>
      <c r="S201" s="113"/>
      <c r="V201" s="201"/>
      <c r="W201" s="113"/>
      <c r="X201" s="113"/>
      <c r="Y201" s="113"/>
      <c r="Z201" s="113"/>
      <c r="AA201" s="113"/>
      <c r="AB201" s="113"/>
      <c r="AC201" s="113"/>
      <c r="AD201" s="201"/>
      <c r="AE201" s="113"/>
      <c r="AF201" s="113"/>
      <c r="AG201" s="113"/>
      <c r="AH201" s="113"/>
    </row>
    <row r="202" spans="1:34" x14ac:dyDescent="0.2">
      <c r="A202" s="113"/>
      <c r="B202" s="200"/>
      <c r="C202" s="200"/>
      <c r="D202" s="201"/>
      <c r="E202" s="201"/>
      <c r="F202" s="113"/>
      <c r="G202" s="113"/>
      <c r="H202" s="113"/>
      <c r="I202" s="203"/>
      <c r="J202" s="203"/>
      <c r="K202" s="204"/>
      <c r="L202" s="201"/>
      <c r="M202" s="201"/>
      <c r="N202" s="201"/>
      <c r="O202" s="201"/>
      <c r="P202" s="201"/>
      <c r="Q202" s="201"/>
      <c r="R202" s="113"/>
      <c r="S202" s="113"/>
      <c r="V202" s="201"/>
      <c r="W202" s="113"/>
      <c r="X202" s="113"/>
      <c r="Y202" s="113"/>
      <c r="Z202" s="113"/>
      <c r="AA202" s="113"/>
      <c r="AB202" s="113"/>
      <c r="AC202" s="113"/>
      <c r="AD202" s="201"/>
      <c r="AE202" s="113"/>
      <c r="AF202" s="113"/>
      <c r="AG202" s="113"/>
      <c r="AH202" s="113"/>
    </row>
    <row r="203" spans="1:34" x14ac:dyDescent="0.2">
      <c r="A203" s="113"/>
      <c r="B203" s="200"/>
      <c r="C203" s="200"/>
      <c r="D203" s="201"/>
      <c r="E203" s="201"/>
      <c r="F203" s="113"/>
      <c r="G203" s="113"/>
      <c r="H203" s="113"/>
      <c r="I203" s="203"/>
      <c r="J203" s="203"/>
      <c r="K203" s="204"/>
      <c r="L203" s="201"/>
      <c r="M203" s="201"/>
      <c r="N203" s="201"/>
      <c r="O203" s="201"/>
      <c r="P203" s="201"/>
      <c r="Q203" s="201"/>
      <c r="R203" s="113"/>
      <c r="S203" s="113"/>
      <c r="V203" s="201"/>
      <c r="W203" s="113"/>
      <c r="X203" s="113"/>
      <c r="Y203" s="113"/>
      <c r="Z203" s="113"/>
      <c r="AA203" s="113"/>
      <c r="AB203" s="113"/>
      <c r="AC203" s="113"/>
      <c r="AD203" s="201"/>
      <c r="AE203" s="113"/>
      <c r="AF203" s="113"/>
      <c r="AG203" s="113"/>
      <c r="AH203" s="113"/>
    </row>
    <row r="204" spans="1:34" x14ac:dyDescent="0.2">
      <c r="A204" s="113"/>
      <c r="B204" s="200"/>
      <c r="C204" s="200"/>
      <c r="D204" s="201"/>
      <c r="E204" s="201"/>
      <c r="F204" s="113"/>
      <c r="G204" s="113"/>
      <c r="H204" s="113"/>
      <c r="I204" s="203"/>
      <c r="J204" s="203"/>
      <c r="K204" s="204"/>
      <c r="L204" s="201"/>
      <c r="M204" s="201"/>
      <c r="N204" s="201"/>
      <c r="O204" s="201"/>
      <c r="P204" s="201"/>
      <c r="Q204" s="201"/>
      <c r="R204" s="113"/>
      <c r="S204" s="113"/>
      <c r="V204" s="201"/>
      <c r="W204" s="113"/>
      <c r="X204" s="113"/>
      <c r="Y204" s="113"/>
      <c r="Z204" s="113"/>
      <c r="AA204" s="113"/>
      <c r="AB204" s="113"/>
      <c r="AC204" s="113"/>
      <c r="AD204" s="201"/>
      <c r="AE204" s="113"/>
      <c r="AF204" s="113"/>
      <c r="AG204" s="113"/>
      <c r="AH204" s="113"/>
    </row>
    <row r="205" spans="1:34" x14ac:dyDescent="0.2">
      <c r="A205" s="113"/>
      <c r="B205" s="200"/>
      <c r="C205" s="200"/>
      <c r="D205" s="201"/>
      <c r="E205" s="201"/>
      <c r="F205" s="113"/>
      <c r="G205" s="113"/>
      <c r="H205" s="113"/>
      <c r="I205" s="203"/>
      <c r="J205" s="203"/>
      <c r="K205" s="204"/>
      <c r="L205" s="201"/>
      <c r="M205" s="201"/>
      <c r="N205" s="201"/>
      <c r="O205" s="201"/>
      <c r="P205" s="201"/>
      <c r="Q205" s="201"/>
      <c r="R205" s="113"/>
      <c r="S205" s="113"/>
      <c r="V205" s="201"/>
      <c r="W205" s="113"/>
      <c r="X205" s="113"/>
      <c r="Y205" s="113"/>
      <c r="Z205" s="113"/>
      <c r="AA205" s="113"/>
      <c r="AB205" s="113"/>
      <c r="AC205" s="113"/>
      <c r="AD205" s="201"/>
      <c r="AE205" s="113"/>
      <c r="AF205" s="113"/>
      <c r="AG205" s="113"/>
      <c r="AH205" s="113"/>
    </row>
    <row r="206" spans="1:34" x14ac:dyDescent="0.2">
      <c r="A206" s="113"/>
      <c r="B206" s="200"/>
      <c r="C206" s="200"/>
      <c r="D206" s="201"/>
      <c r="E206" s="201"/>
      <c r="F206" s="113"/>
      <c r="G206" s="113"/>
      <c r="H206" s="113"/>
      <c r="I206" s="203"/>
      <c r="J206" s="203"/>
      <c r="K206" s="204"/>
      <c r="L206" s="201"/>
      <c r="M206" s="201"/>
      <c r="N206" s="201"/>
      <c r="O206" s="201"/>
      <c r="P206" s="201"/>
      <c r="Q206" s="201"/>
      <c r="R206" s="113"/>
      <c r="S206" s="113"/>
      <c r="V206" s="201"/>
      <c r="W206" s="113"/>
      <c r="X206" s="113"/>
      <c r="Y206" s="113"/>
      <c r="Z206" s="113"/>
      <c r="AA206" s="113"/>
      <c r="AB206" s="113"/>
      <c r="AC206" s="113"/>
      <c r="AD206" s="201"/>
      <c r="AE206" s="113"/>
      <c r="AF206" s="113"/>
      <c r="AG206" s="113"/>
      <c r="AH206" s="113"/>
    </row>
    <row r="207" spans="1:34" x14ac:dyDescent="0.2">
      <c r="A207" s="113"/>
      <c r="B207" s="200"/>
      <c r="C207" s="200"/>
      <c r="D207" s="201"/>
      <c r="E207" s="201"/>
      <c r="F207" s="113"/>
      <c r="G207" s="113"/>
      <c r="H207" s="113"/>
      <c r="I207" s="203"/>
      <c r="J207" s="203"/>
      <c r="K207" s="204"/>
      <c r="L207" s="201"/>
      <c r="M207" s="201"/>
      <c r="N207" s="201"/>
      <c r="O207" s="201"/>
      <c r="P207" s="201"/>
      <c r="Q207" s="201"/>
      <c r="R207" s="113"/>
      <c r="S207" s="113"/>
      <c r="V207" s="201"/>
      <c r="W207" s="113"/>
      <c r="X207" s="113"/>
      <c r="Y207" s="113"/>
      <c r="Z207" s="113"/>
      <c r="AA207" s="113"/>
      <c r="AB207" s="113"/>
      <c r="AC207" s="113"/>
      <c r="AD207" s="201"/>
      <c r="AE207" s="113"/>
      <c r="AF207" s="113"/>
      <c r="AG207" s="113"/>
      <c r="AH207" s="113"/>
    </row>
    <row r="208" spans="1:34" x14ac:dyDescent="0.2">
      <c r="A208" s="113"/>
      <c r="B208" s="200"/>
      <c r="C208" s="200"/>
      <c r="D208" s="201"/>
      <c r="E208" s="201"/>
      <c r="F208" s="113"/>
      <c r="G208" s="113"/>
      <c r="H208" s="113"/>
      <c r="I208" s="203"/>
      <c r="J208" s="203"/>
      <c r="K208" s="204"/>
      <c r="L208" s="201"/>
      <c r="M208" s="201"/>
      <c r="N208" s="201"/>
      <c r="O208" s="201"/>
      <c r="P208" s="201"/>
      <c r="Q208" s="201"/>
      <c r="R208" s="113"/>
      <c r="S208" s="113"/>
      <c r="V208" s="201"/>
      <c r="W208" s="113"/>
      <c r="X208" s="113"/>
      <c r="Y208" s="113"/>
      <c r="Z208" s="113"/>
      <c r="AA208" s="113"/>
      <c r="AB208" s="113"/>
      <c r="AC208" s="113"/>
      <c r="AD208" s="201"/>
      <c r="AE208" s="113"/>
      <c r="AF208" s="113"/>
      <c r="AG208" s="113"/>
      <c r="AH208" s="113"/>
    </row>
    <row r="209" spans="1:34" x14ac:dyDescent="0.2">
      <c r="A209" s="113"/>
      <c r="B209" s="200"/>
      <c r="C209" s="200"/>
      <c r="D209" s="201"/>
      <c r="E209" s="201"/>
      <c r="F209" s="113"/>
      <c r="G209" s="113"/>
      <c r="H209" s="113"/>
      <c r="I209" s="203"/>
      <c r="J209" s="203"/>
      <c r="K209" s="204"/>
      <c r="L209" s="201"/>
      <c r="M209" s="201"/>
      <c r="N209" s="201"/>
      <c r="O209" s="201"/>
      <c r="P209" s="201"/>
      <c r="Q209" s="201"/>
      <c r="R209" s="113"/>
      <c r="S209" s="113"/>
      <c r="V209" s="201"/>
      <c r="W209" s="113"/>
      <c r="X209" s="113"/>
      <c r="Y209" s="113"/>
      <c r="Z209" s="113"/>
      <c r="AA209" s="113"/>
      <c r="AB209" s="113"/>
      <c r="AC209" s="113"/>
      <c r="AD209" s="201"/>
      <c r="AE209" s="113"/>
      <c r="AF209" s="113"/>
      <c r="AG209" s="113"/>
      <c r="AH209" s="113"/>
    </row>
    <row r="210" spans="1:34" x14ac:dyDescent="0.2">
      <c r="A210" s="113"/>
      <c r="B210" s="200"/>
      <c r="C210" s="200"/>
      <c r="D210" s="201"/>
      <c r="E210" s="201"/>
      <c r="F210" s="113"/>
      <c r="G210" s="113"/>
      <c r="H210" s="113"/>
      <c r="I210" s="203"/>
      <c r="J210" s="203"/>
      <c r="K210" s="204"/>
      <c r="L210" s="201"/>
      <c r="M210" s="201"/>
      <c r="N210" s="201"/>
      <c r="O210" s="201"/>
      <c r="P210" s="201"/>
      <c r="Q210" s="201"/>
      <c r="R210" s="113"/>
      <c r="S210" s="113"/>
      <c r="V210" s="201"/>
      <c r="W210" s="113"/>
      <c r="X210" s="113"/>
      <c r="Y210" s="113"/>
      <c r="Z210" s="113"/>
      <c r="AA210" s="113"/>
      <c r="AB210" s="113"/>
      <c r="AC210" s="113"/>
      <c r="AD210" s="201"/>
      <c r="AE210" s="113"/>
      <c r="AF210" s="113"/>
      <c r="AG210" s="113"/>
      <c r="AH210" s="113"/>
    </row>
    <row r="211" spans="1:34" x14ac:dyDescent="0.2">
      <c r="A211" s="113"/>
      <c r="B211" s="200"/>
      <c r="C211" s="200"/>
      <c r="D211" s="201"/>
      <c r="E211" s="201"/>
      <c r="F211" s="113"/>
      <c r="G211" s="113"/>
      <c r="H211" s="113"/>
      <c r="I211" s="203"/>
      <c r="J211" s="203"/>
      <c r="K211" s="204"/>
      <c r="L211" s="201"/>
      <c r="M211" s="201"/>
      <c r="N211" s="201"/>
      <c r="O211" s="201"/>
      <c r="P211" s="201"/>
      <c r="Q211" s="201"/>
      <c r="R211" s="113"/>
      <c r="S211" s="113"/>
      <c r="V211" s="201"/>
      <c r="W211" s="113"/>
      <c r="X211" s="113"/>
      <c r="Y211" s="113"/>
      <c r="Z211" s="113"/>
      <c r="AA211" s="113"/>
      <c r="AB211" s="113"/>
      <c r="AC211" s="113"/>
      <c r="AD211" s="201"/>
      <c r="AE211" s="113"/>
      <c r="AF211" s="113"/>
      <c r="AG211" s="113"/>
      <c r="AH211" s="113"/>
    </row>
    <row r="212" spans="1:34" x14ac:dyDescent="0.2">
      <c r="A212" s="113"/>
      <c r="B212" s="200"/>
      <c r="C212" s="200"/>
      <c r="D212" s="201"/>
      <c r="E212" s="201"/>
      <c r="F212" s="113"/>
      <c r="G212" s="113"/>
      <c r="H212" s="113"/>
      <c r="I212" s="203"/>
      <c r="J212" s="203"/>
      <c r="K212" s="204"/>
      <c r="L212" s="201"/>
      <c r="M212" s="201"/>
      <c r="N212" s="201"/>
      <c r="O212" s="201"/>
      <c r="P212" s="201"/>
      <c r="Q212" s="201"/>
      <c r="R212" s="113"/>
      <c r="S212" s="113"/>
      <c r="V212" s="201"/>
      <c r="W212" s="113"/>
      <c r="X212" s="113"/>
      <c r="Y212" s="113"/>
      <c r="Z212" s="113"/>
      <c r="AA212" s="113"/>
      <c r="AB212" s="113"/>
      <c r="AC212" s="113"/>
      <c r="AD212" s="201"/>
      <c r="AE212" s="113"/>
      <c r="AF212" s="113"/>
      <c r="AG212" s="113"/>
      <c r="AH212" s="113"/>
    </row>
    <row r="213" spans="1:34" x14ac:dyDescent="0.2">
      <c r="A213" s="113"/>
      <c r="B213" s="200"/>
      <c r="C213" s="200"/>
      <c r="D213" s="201"/>
      <c r="E213" s="201"/>
      <c r="F213" s="113"/>
      <c r="G213" s="113"/>
      <c r="H213" s="113"/>
      <c r="I213" s="203"/>
      <c r="J213" s="203"/>
      <c r="K213" s="204"/>
      <c r="L213" s="201"/>
      <c r="M213" s="201"/>
      <c r="N213" s="201"/>
      <c r="O213" s="201"/>
      <c r="P213" s="201"/>
      <c r="Q213" s="201"/>
      <c r="R213" s="113"/>
      <c r="S213" s="113"/>
      <c r="V213" s="201"/>
      <c r="W213" s="113"/>
      <c r="X213" s="113"/>
      <c r="Y213" s="113"/>
      <c r="Z213" s="113"/>
      <c r="AA213" s="113"/>
      <c r="AB213" s="113"/>
      <c r="AC213" s="113"/>
      <c r="AD213" s="201"/>
      <c r="AE213" s="113"/>
      <c r="AF213" s="113"/>
      <c r="AG213" s="113"/>
      <c r="AH213" s="113"/>
    </row>
    <row r="214" spans="1:34" x14ac:dyDescent="0.2">
      <c r="A214" s="113"/>
      <c r="B214" s="200"/>
      <c r="C214" s="200"/>
      <c r="D214" s="201"/>
      <c r="E214" s="201"/>
      <c r="F214" s="113"/>
      <c r="G214" s="113"/>
      <c r="H214" s="113"/>
      <c r="I214" s="203"/>
      <c r="J214" s="203"/>
      <c r="K214" s="204"/>
      <c r="L214" s="201"/>
      <c r="M214" s="201"/>
      <c r="N214" s="201"/>
      <c r="O214" s="201"/>
      <c r="P214" s="201"/>
      <c r="Q214" s="201"/>
      <c r="R214" s="113"/>
      <c r="S214" s="113"/>
      <c r="V214" s="201"/>
      <c r="W214" s="113"/>
      <c r="X214" s="113"/>
      <c r="Y214" s="113"/>
      <c r="Z214" s="113"/>
      <c r="AA214" s="113"/>
      <c r="AB214" s="113"/>
      <c r="AC214" s="113"/>
      <c r="AD214" s="201"/>
      <c r="AE214" s="113"/>
      <c r="AF214" s="113"/>
      <c r="AG214" s="113"/>
      <c r="AH214" s="113"/>
    </row>
    <row r="215" spans="1:34" x14ac:dyDescent="0.2">
      <c r="A215" s="113"/>
      <c r="B215" s="200"/>
      <c r="C215" s="200"/>
      <c r="D215" s="201"/>
      <c r="E215" s="201"/>
      <c r="F215" s="113"/>
      <c r="G215" s="113"/>
      <c r="H215" s="113"/>
      <c r="I215" s="203"/>
      <c r="J215" s="203"/>
      <c r="K215" s="204"/>
      <c r="L215" s="201"/>
      <c r="M215" s="201"/>
      <c r="N215" s="201"/>
      <c r="O215" s="201"/>
      <c r="P215" s="201"/>
      <c r="Q215" s="201"/>
      <c r="R215" s="113"/>
      <c r="S215" s="113"/>
      <c r="V215" s="201"/>
      <c r="W215" s="113"/>
      <c r="X215" s="113"/>
      <c r="Y215" s="113"/>
      <c r="Z215" s="113"/>
      <c r="AA215" s="113"/>
      <c r="AB215" s="113"/>
      <c r="AC215" s="113"/>
      <c r="AD215" s="201"/>
      <c r="AE215" s="113"/>
      <c r="AF215" s="113"/>
      <c r="AG215" s="113"/>
      <c r="AH215" s="113"/>
    </row>
    <row r="216" spans="1:34" x14ac:dyDescent="0.2">
      <c r="A216" s="113"/>
      <c r="B216" s="200"/>
      <c r="C216" s="200"/>
      <c r="D216" s="201"/>
      <c r="E216" s="201"/>
      <c r="F216" s="113"/>
      <c r="G216" s="113"/>
      <c r="H216" s="113"/>
      <c r="I216" s="203"/>
      <c r="J216" s="203"/>
      <c r="K216" s="204"/>
      <c r="L216" s="201"/>
      <c r="M216" s="201"/>
      <c r="N216" s="201"/>
      <c r="O216" s="201"/>
      <c r="P216" s="201"/>
      <c r="Q216" s="201"/>
      <c r="R216" s="113"/>
      <c r="S216" s="113"/>
      <c r="V216" s="201"/>
      <c r="W216" s="113"/>
      <c r="X216" s="113"/>
      <c r="Y216" s="113"/>
      <c r="Z216" s="113"/>
      <c r="AA216" s="113"/>
      <c r="AB216" s="113"/>
      <c r="AC216" s="113"/>
      <c r="AD216" s="201"/>
      <c r="AE216" s="113"/>
      <c r="AF216" s="113"/>
      <c r="AG216" s="113"/>
      <c r="AH216" s="113"/>
    </row>
    <row r="217" spans="1:34" x14ac:dyDescent="0.2">
      <c r="A217" s="113"/>
      <c r="B217" s="200"/>
      <c r="C217" s="200"/>
      <c r="D217" s="201"/>
      <c r="E217" s="201"/>
      <c r="F217" s="113"/>
      <c r="G217" s="113"/>
      <c r="H217" s="113"/>
      <c r="I217" s="203"/>
      <c r="J217" s="203"/>
      <c r="K217" s="204"/>
      <c r="L217" s="201"/>
      <c r="M217" s="201"/>
      <c r="N217" s="201"/>
      <c r="O217" s="201"/>
      <c r="P217" s="201"/>
      <c r="Q217" s="201"/>
      <c r="R217" s="113"/>
      <c r="S217" s="113"/>
      <c r="V217" s="201"/>
      <c r="W217" s="113"/>
      <c r="X217" s="113"/>
      <c r="Y217" s="113"/>
      <c r="Z217" s="113"/>
      <c r="AA217" s="113"/>
      <c r="AB217" s="113"/>
      <c r="AC217" s="113"/>
      <c r="AD217" s="201"/>
      <c r="AE217" s="113"/>
      <c r="AF217" s="113"/>
      <c r="AG217" s="113"/>
      <c r="AH217" s="113"/>
    </row>
    <row r="218" spans="1:34" x14ac:dyDescent="0.2">
      <c r="A218" s="113"/>
      <c r="B218" s="200"/>
      <c r="C218" s="200"/>
      <c r="D218" s="201"/>
      <c r="E218" s="201"/>
      <c r="F218" s="113"/>
      <c r="G218" s="113"/>
      <c r="H218" s="113"/>
      <c r="I218" s="203"/>
      <c r="J218" s="203"/>
      <c r="K218" s="204"/>
      <c r="L218" s="201"/>
      <c r="M218" s="201"/>
      <c r="N218" s="201"/>
      <c r="O218" s="201"/>
      <c r="P218" s="201"/>
      <c r="Q218" s="201"/>
      <c r="R218" s="113"/>
      <c r="S218" s="113"/>
      <c r="V218" s="201"/>
      <c r="W218" s="113"/>
      <c r="X218" s="113"/>
      <c r="Y218" s="113"/>
      <c r="Z218" s="113"/>
      <c r="AA218" s="113"/>
      <c r="AB218" s="113"/>
      <c r="AC218" s="113"/>
      <c r="AD218" s="201"/>
      <c r="AE218" s="113"/>
      <c r="AF218" s="113"/>
      <c r="AG218" s="113"/>
      <c r="AH218" s="113"/>
    </row>
    <row r="219" spans="1:34" x14ac:dyDescent="0.2">
      <c r="A219" s="113"/>
      <c r="B219" s="200"/>
      <c r="C219" s="200"/>
      <c r="D219" s="201"/>
      <c r="E219" s="201"/>
      <c r="F219" s="113"/>
      <c r="G219" s="113"/>
      <c r="H219" s="113"/>
      <c r="I219" s="203"/>
      <c r="J219" s="203"/>
      <c r="K219" s="204"/>
      <c r="L219" s="201"/>
      <c r="M219" s="201"/>
      <c r="N219" s="201"/>
      <c r="O219" s="201"/>
      <c r="P219" s="201"/>
      <c r="Q219" s="201"/>
      <c r="R219" s="113"/>
      <c r="S219" s="113"/>
      <c r="V219" s="201"/>
      <c r="W219" s="113"/>
      <c r="X219" s="113"/>
      <c r="Y219" s="113"/>
      <c r="Z219" s="113"/>
      <c r="AA219" s="113"/>
      <c r="AB219" s="113"/>
      <c r="AC219" s="113"/>
      <c r="AD219" s="201"/>
      <c r="AE219" s="113"/>
      <c r="AF219" s="113"/>
      <c r="AG219" s="113"/>
      <c r="AH219" s="113"/>
    </row>
    <row r="220" spans="1:34" x14ac:dyDescent="0.2">
      <c r="A220" s="113"/>
      <c r="B220" s="200"/>
      <c r="C220" s="200"/>
      <c r="D220" s="201"/>
      <c r="E220" s="201"/>
      <c r="F220" s="113"/>
      <c r="G220" s="113"/>
      <c r="H220" s="113"/>
      <c r="I220" s="203"/>
      <c r="J220" s="203"/>
      <c r="K220" s="204"/>
      <c r="L220" s="201"/>
      <c r="M220" s="201"/>
      <c r="N220" s="201"/>
      <c r="O220" s="201"/>
      <c r="P220" s="201"/>
      <c r="Q220" s="201"/>
      <c r="R220" s="113"/>
      <c r="S220" s="113"/>
      <c r="V220" s="201"/>
      <c r="W220" s="113"/>
      <c r="X220" s="113"/>
      <c r="Y220" s="113"/>
      <c r="Z220" s="113"/>
      <c r="AA220" s="113"/>
      <c r="AB220" s="113"/>
      <c r="AC220" s="113"/>
      <c r="AD220" s="201"/>
      <c r="AE220" s="113"/>
      <c r="AF220" s="113"/>
      <c r="AG220" s="113"/>
      <c r="AH220" s="113"/>
    </row>
    <row r="221" spans="1:34" x14ac:dyDescent="0.2">
      <c r="A221" s="113"/>
      <c r="B221" s="200"/>
      <c r="C221" s="200"/>
      <c r="D221" s="201"/>
      <c r="E221" s="201"/>
      <c r="F221" s="113"/>
      <c r="G221" s="113"/>
      <c r="H221" s="113"/>
      <c r="I221" s="203"/>
      <c r="J221" s="203"/>
      <c r="K221" s="204"/>
      <c r="L221" s="201"/>
      <c r="M221" s="201"/>
      <c r="N221" s="201"/>
      <c r="O221" s="201"/>
      <c r="P221" s="201"/>
      <c r="Q221" s="201"/>
      <c r="R221" s="113"/>
      <c r="S221" s="113"/>
      <c r="V221" s="201"/>
      <c r="W221" s="113"/>
      <c r="X221" s="113"/>
      <c r="Y221" s="113"/>
      <c r="Z221" s="113"/>
      <c r="AA221" s="113"/>
      <c r="AB221" s="113"/>
      <c r="AC221" s="113"/>
      <c r="AD221" s="201"/>
      <c r="AE221" s="113"/>
      <c r="AF221" s="113"/>
      <c r="AG221" s="113"/>
      <c r="AH221" s="113"/>
    </row>
    <row r="222" spans="1:34" x14ac:dyDescent="0.2">
      <c r="A222" s="113"/>
      <c r="B222" s="200"/>
      <c r="C222" s="200"/>
      <c r="D222" s="201"/>
      <c r="E222" s="201"/>
      <c r="F222" s="113"/>
      <c r="G222" s="113"/>
      <c r="H222" s="113"/>
      <c r="I222" s="203"/>
      <c r="J222" s="203"/>
      <c r="K222" s="204"/>
      <c r="L222" s="201"/>
      <c r="M222" s="201"/>
      <c r="N222" s="201"/>
      <c r="O222" s="201"/>
      <c r="P222" s="201"/>
      <c r="Q222" s="201"/>
      <c r="R222" s="113"/>
      <c r="S222" s="113"/>
      <c r="V222" s="201"/>
      <c r="W222" s="113"/>
      <c r="X222" s="113"/>
      <c r="Y222" s="113"/>
      <c r="Z222" s="113"/>
      <c r="AA222" s="113"/>
      <c r="AB222" s="113"/>
      <c r="AC222" s="113"/>
      <c r="AD222" s="201"/>
      <c r="AE222" s="113"/>
      <c r="AF222" s="113"/>
      <c r="AG222" s="113"/>
      <c r="AH222" s="113"/>
    </row>
    <row r="223" spans="1:34" x14ac:dyDescent="0.2">
      <c r="A223" s="113"/>
      <c r="B223" s="200"/>
      <c r="C223" s="200"/>
      <c r="D223" s="201"/>
      <c r="E223" s="201"/>
      <c r="F223" s="113"/>
      <c r="G223" s="113"/>
      <c r="H223" s="113"/>
      <c r="I223" s="203"/>
      <c r="J223" s="203"/>
      <c r="K223" s="204"/>
      <c r="L223" s="201"/>
      <c r="M223" s="201"/>
      <c r="N223" s="201"/>
      <c r="O223" s="201"/>
      <c r="P223" s="201"/>
      <c r="Q223" s="201"/>
      <c r="R223" s="113"/>
      <c r="S223" s="113"/>
      <c r="V223" s="201"/>
      <c r="W223" s="113"/>
      <c r="X223" s="113"/>
      <c r="Y223" s="113"/>
      <c r="Z223" s="113"/>
      <c r="AA223" s="113"/>
      <c r="AB223" s="113"/>
      <c r="AC223" s="113"/>
      <c r="AD223" s="201"/>
      <c r="AE223" s="113"/>
      <c r="AF223" s="113"/>
      <c r="AG223" s="113"/>
      <c r="AH223" s="113"/>
    </row>
    <row r="224" spans="1:34" x14ac:dyDescent="0.2">
      <c r="A224" s="113"/>
      <c r="B224" s="200"/>
      <c r="C224" s="200"/>
      <c r="D224" s="201"/>
      <c r="E224" s="201"/>
      <c r="F224" s="113"/>
      <c r="G224" s="113"/>
      <c r="H224" s="113"/>
      <c r="I224" s="203"/>
      <c r="J224" s="203"/>
      <c r="K224" s="204"/>
      <c r="L224" s="201"/>
      <c r="M224" s="201"/>
      <c r="N224" s="201"/>
      <c r="O224" s="201"/>
      <c r="P224" s="201"/>
      <c r="Q224" s="201"/>
      <c r="R224" s="113"/>
      <c r="S224" s="113"/>
      <c r="V224" s="201"/>
      <c r="W224" s="113"/>
      <c r="X224" s="113"/>
      <c r="Y224" s="113"/>
      <c r="Z224" s="113"/>
      <c r="AA224" s="113"/>
      <c r="AB224" s="113"/>
      <c r="AC224" s="113"/>
      <c r="AD224" s="201"/>
      <c r="AE224" s="113"/>
      <c r="AF224" s="113"/>
      <c r="AG224" s="113"/>
      <c r="AH224" s="113"/>
    </row>
    <row r="225" spans="1:34" x14ac:dyDescent="0.2">
      <c r="A225" s="113"/>
      <c r="B225" s="200"/>
      <c r="C225" s="200"/>
      <c r="D225" s="201"/>
      <c r="E225" s="201"/>
      <c r="F225" s="113"/>
      <c r="G225" s="113"/>
      <c r="H225" s="113"/>
      <c r="I225" s="203"/>
      <c r="J225" s="203"/>
      <c r="K225" s="204"/>
      <c r="L225" s="201"/>
      <c r="M225" s="201"/>
      <c r="N225" s="201"/>
      <c r="O225" s="201"/>
      <c r="P225" s="201"/>
      <c r="Q225" s="201"/>
      <c r="R225" s="113"/>
      <c r="S225" s="113"/>
      <c r="V225" s="201"/>
      <c r="W225" s="113"/>
      <c r="X225" s="113"/>
      <c r="Y225" s="113"/>
      <c r="Z225" s="113"/>
      <c r="AA225" s="113"/>
      <c r="AB225" s="113"/>
      <c r="AC225" s="113"/>
      <c r="AD225" s="201"/>
      <c r="AE225" s="113"/>
      <c r="AF225" s="113"/>
      <c r="AG225" s="113"/>
      <c r="AH225" s="113"/>
    </row>
    <row r="226" spans="1:34" x14ac:dyDescent="0.2">
      <c r="A226" s="113"/>
      <c r="B226" s="200"/>
      <c r="C226" s="200"/>
      <c r="D226" s="201"/>
      <c r="E226" s="201"/>
      <c r="F226" s="113"/>
      <c r="G226" s="113"/>
      <c r="H226" s="113"/>
      <c r="I226" s="203"/>
      <c r="J226" s="203"/>
      <c r="K226" s="204"/>
      <c r="L226" s="201"/>
      <c r="M226" s="201"/>
      <c r="N226" s="201"/>
      <c r="O226" s="201"/>
      <c r="P226" s="201"/>
      <c r="Q226" s="201"/>
      <c r="R226" s="113"/>
      <c r="S226" s="113"/>
      <c r="V226" s="201"/>
      <c r="W226" s="113"/>
      <c r="X226" s="113"/>
      <c r="Y226" s="113"/>
      <c r="Z226" s="113"/>
      <c r="AA226" s="113"/>
      <c r="AB226" s="113"/>
      <c r="AC226" s="113"/>
      <c r="AD226" s="201"/>
      <c r="AE226" s="113"/>
      <c r="AF226" s="113"/>
      <c r="AG226" s="113"/>
      <c r="AH226" s="113"/>
    </row>
    <row r="227" spans="1:34" x14ac:dyDescent="0.2">
      <c r="A227" s="113"/>
      <c r="B227" s="200"/>
      <c r="C227" s="200"/>
      <c r="D227" s="201"/>
      <c r="E227" s="201"/>
      <c r="F227" s="113"/>
      <c r="G227" s="113"/>
      <c r="H227" s="113"/>
      <c r="I227" s="203"/>
      <c r="J227" s="203"/>
      <c r="K227" s="204"/>
      <c r="L227" s="201"/>
      <c r="M227" s="201"/>
      <c r="N227" s="201"/>
      <c r="O227" s="201"/>
      <c r="P227" s="201"/>
      <c r="Q227" s="201"/>
      <c r="R227" s="113"/>
      <c r="S227" s="113"/>
      <c r="V227" s="201"/>
      <c r="W227" s="113"/>
      <c r="X227" s="113"/>
      <c r="Y227" s="113"/>
      <c r="Z227" s="113"/>
      <c r="AA227" s="113"/>
      <c r="AB227" s="113"/>
      <c r="AC227" s="113"/>
      <c r="AD227" s="201"/>
      <c r="AE227" s="113"/>
      <c r="AF227" s="113"/>
      <c r="AG227" s="113"/>
      <c r="AH227" s="113"/>
    </row>
    <row r="228" spans="1:34" x14ac:dyDescent="0.2">
      <c r="A228" s="113"/>
      <c r="B228" s="200"/>
      <c r="C228" s="200"/>
      <c r="D228" s="201"/>
      <c r="E228" s="201"/>
      <c r="F228" s="113"/>
      <c r="G228" s="113"/>
      <c r="H228" s="113"/>
      <c r="I228" s="203"/>
      <c r="J228" s="203"/>
      <c r="K228" s="204"/>
      <c r="L228" s="201"/>
      <c r="M228" s="201"/>
      <c r="N228" s="201"/>
      <c r="O228" s="201"/>
      <c r="P228" s="201"/>
      <c r="Q228" s="201"/>
      <c r="R228" s="113"/>
      <c r="S228" s="113"/>
      <c r="V228" s="201"/>
      <c r="W228" s="113"/>
      <c r="X228" s="113"/>
      <c r="Y228" s="113"/>
      <c r="Z228" s="113"/>
      <c r="AA228" s="113"/>
      <c r="AB228" s="113"/>
      <c r="AC228" s="113"/>
      <c r="AD228" s="201"/>
      <c r="AE228" s="113"/>
      <c r="AF228" s="113"/>
      <c r="AG228" s="113"/>
      <c r="AH228" s="113"/>
    </row>
    <row r="229" spans="1:34" x14ac:dyDescent="0.2">
      <c r="A229" s="113"/>
      <c r="B229" s="200"/>
      <c r="C229" s="200"/>
      <c r="D229" s="201"/>
      <c r="E229" s="201"/>
      <c r="F229" s="113"/>
      <c r="G229" s="113"/>
      <c r="H229" s="113"/>
      <c r="I229" s="203"/>
      <c r="J229" s="203"/>
      <c r="K229" s="204"/>
      <c r="L229" s="201"/>
      <c r="M229" s="201"/>
      <c r="N229" s="201"/>
      <c r="O229" s="201"/>
      <c r="P229" s="201"/>
      <c r="Q229" s="201"/>
      <c r="R229" s="113"/>
      <c r="S229" s="113"/>
      <c r="V229" s="201"/>
      <c r="W229" s="113"/>
      <c r="X229" s="113"/>
      <c r="Y229" s="113"/>
      <c r="Z229" s="113"/>
      <c r="AA229" s="113"/>
      <c r="AB229" s="113"/>
      <c r="AC229" s="113"/>
      <c r="AD229" s="201"/>
      <c r="AE229" s="113"/>
      <c r="AF229" s="113"/>
      <c r="AG229" s="113"/>
      <c r="AH229" s="113"/>
    </row>
    <row r="230" spans="1:34" x14ac:dyDescent="0.2">
      <c r="A230" s="113"/>
      <c r="B230" s="200"/>
      <c r="C230" s="200"/>
      <c r="D230" s="201"/>
      <c r="E230" s="201"/>
      <c r="F230" s="113"/>
      <c r="G230" s="113"/>
      <c r="H230" s="113"/>
      <c r="I230" s="203"/>
      <c r="J230" s="203"/>
      <c r="K230" s="204"/>
      <c r="L230" s="201"/>
      <c r="M230" s="201"/>
      <c r="N230" s="201"/>
      <c r="O230" s="201"/>
      <c r="P230" s="201"/>
      <c r="Q230" s="201"/>
      <c r="R230" s="113"/>
      <c r="S230" s="113"/>
      <c r="V230" s="201"/>
      <c r="W230" s="113"/>
      <c r="X230" s="113"/>
      <c r="Y230" s="113"/>
      <c r="Z230" s="113"/>
      <c r="AA230" s="113"/>
      <c r="AB230" s="113"/>
      <c r="AC230" s="113"/>
      <c r="AD230" s="201"/>
      <c r="AE230" s="113"/>
      <c r="AF230" s="113"/>
      <c r="AG230" s="113"/>
      <c r="AH230" s="113"/>
    </row>
    <row r="231" spans="1:34" x14ac:dyDescent="0.2">
      <c r="A231" s="113"/>
      <c r="B231" s="200"/>
      <c r="C231" s="200"/>
      <c r="D231" s="201"/>
      <c r="E231" s="201"/>
      <c r="F231" s="113"/>
      <c r="G231" s="113"/>
      <c r="H231" s="113"/>
      <c r="I231" s="203"/>
      <c r="J231" s="203"/>
      <c r="K231" s="204"/>
      <c r="L231" s="201"/>
      <c r="M231" s="201"/>
      <c r="N231" s="201"/>
      <c r="O231" s="201"/>
      <c r="P231" s="201"/>
      <c r="Q231" s="201"/>
      <c r="R231" s="113"/>
      <c r="S231" s="113"/>
      <c r="V231" s="201"/>
      <c r="W231" s="113"/>
      <c r="X231" s="113"/>
      <c r="Y231" s="113"/>
      <c r="Z231" s="113"/>
      <c r="AA231" s="113"/>
      <c r="AB231" s="113"/>
      <c r="AC231" s="113"/>
      <c r="AD231" s="201"/>
      <c r="AE231" s="113"/>
      <c r="AF231" s="113"/>
      <c r="AG231" s="113"/>
      <c r="AH231" s="113"/>
    </row>
    <row r="232" spans="1:34" x14ac:dyDescent="0.2">
      <c r="A232" s="113"/>
      <c r="B232" s="200"/>
      <c r="C232" s="200"/>
      <c r="D232" s="201"/>
      <c r="E232" s="201"/>
      <c r="F232" s="113"/>
      <c r="G232" s="113"/>
      <c r="H232" s="113"/>
      <c r="I232" s="203"/>
      <c r="J232" s="203"/>
      <c r="K232" s="204"/>
      <c r="L232" s="201"/>
      <c r="M232" s="201"/>
      <c r="N232" s="201"/>
      <c r="O232" s="201"/>
      <c r="P232" s="201"/>
      <c r="Q232" s="201"/>
      <c r="R232" s="113"/>
      <c r="S232" s="113"/>
      <c r="V232" s="201"/>
      <c r="W232" s="113"/>
      <c r="X232" s="113"/>
      <c r="Y232" s="113"/>
      <c r="Z232" s="113"/>
      <c r="AA232" s="113"/>
      <c r="AB232" s="113"/>
      <c r="AC232" s="113"/>
      <c r="AD232" s="201"/>
      <c r="AE232" s="113"/>
      <c r="AF232" s="113"/>
      <c r="AG232" s="113"/>
      <c r="AH232" s="113"/>
    </row>
    <row r="233" spans="1:34" x14ac:dyDescent="0.2">
      <c r="A233" s="113"/>
      <c r="B233" s="200"/>
      <c r="C233" s="200"/>
      <c r="D233" s="201"/>
      <c r="E233" s="201"/>
      <c r="F233" s="113"/>
      <c r="G233" s="113"/>
      <c r="H233" s="113"/>
      <c r="I233" s="203"/>
      <c r="J233" s="203"/>
      <c r="K233" s="204"/>
      <c r="L233" s="201"/>
      <c r="M233" s="201"/>
      <c r="N233" s="201"/>
      <c r="O233" s="201"/>
      <c r="P233" s="201"/>
      <c r="Q233" s="201"/>
      <c r="R233" s="113"/>
      <c r="S233" s="113"/>
      <c r="V233" s="201"/>
      <c r="W233" s="113"/>
      <c r="X233" s="113"/>
      <c r="Y233" s="113"/>
      <c r="Z233" s="113"/>
      <c r="AA233" s="113"/>
      <c r="AB233" s="113"/>
      <c r="AC233" s="113"/>
      <c r="AD233" s="201"/>
      <c r="AE233" s="113"/>
      <c r="AF233" s="113"/>
      <c r="AG233" s="113"/>
      <c r="AH233" s="113"/>
    </row>
    <row r="234" spans="1:34" x14ac:dyDescent="0.2">
      <c r="A234" s="113"/>
      <c r="B234" s="200"/>
      <c r="C234" s="200"/>
      <c r="D234" s="201"/>
      <c r="E234" s="201"/>
      <c r="F234" s="113"/>
      <c r="G234" s="113"/>
      <c r="H234" s="113"/>
      <c r="I234" s="203"/>
      <c r="J234" s="203"/>
      <c r="K234" s="204"/>
      <c r="L234" s="201"/>
      <c r="M234" s="201"/>
      <c r="N234" s="201"/>
      <c r="O234" s="201"/>
      <c r="P234" s="201"/>
      <c r="Q234" s="201"/>
      <c r="R234" s="113"/>
      <c r="S234" s="113"/>
      <c r="V234" s="201"/>
      <c r="W234" s="113"/>
      <c r="X234" s="113"/>
      <c r="Y234" s="113"/>
      <c r="Z234" s="113"/>
      <c r="AA234" s="113"/>
      <c r="AB234" s="113"/>
      <c r="AC234" s="113"/>
      <c r="AD234" s="201"/>
      <c r="AE234" s="113"/>
      <c r="AF234" s="113"/>
      <c r="AG234" s="113"/>
      <c r="AH234" s="113"/>
    </row>
    <row r="235" spans="1:34" x14ac:dyDescent="0.2">
      <c r="A235" s="113"/>
      <c r="B235" s="200"/>
      <c r="C235" s="200"/>
      <c r="D235" s="201"/>
      <c r="E235" s="201"/>
      <c r="F235" s="113"/>
      <c r="G235" s="113"/>
      <c r="H235" s="113"/>
      <c r="I235" s="203"/>
      <c r="J235" s="203"/>
      <c r="K235" s="204"/>
      <c r="L235" s="201"/>
      <c r="M235" s="201"/>
      <c r="N235" s="201"/>
      <c r="O235" s="201"/>
      <c r="P235" s="201"/>
      <c r="Q235" s="201"/>
      <c r="R235" s="113"/>
      <c r="S235" s="113"/>
      <c r="V235" s="201"/>
      <c r="W235" s="113"/>
      <c r="X235" s="113"/>
      <c r="Y235" s="113"/>
      <c r="Z235" s="113"/>
      <c r="AA235" s="113"/>
      <c r="AB235" s="113"/>
      <c r="AC235" s="113"/>
      <c r="AD235" s="201"/>
      <c r="AE235" s="113"/>
      <c r="AF235" s="113"/>
      <c r="AG235" s="113"/>
      <c r="AH235" s="113"/>
    </row>
    <row r="236" spans="1:34" x14ac:dyDescent="0.2">
      <c r="A236" s="113"/>
      <c r="B236" s="200"/>
      <c r="C236" s="200"/>
      <c r="D236" s="201"/>
      <c r="E236" s="201"/>
      <c r="F236" s="113"/>
      <c r="G236" s="113"/>
      <c r="H236" s="113"/>
      <c r="I236" s="203"/>
      <c r="J236" s="203"/>
      <c r="K236" s="204"/>
      <c r="L236" s="201"/>
      <c r="M236" s="201"/>
      <c r="N236" s="201"/>
      <c r="O236" s="201"/>
      <c r="P236" s="201"/>
      <c r="Q236" s="201"/>
      <c r="R236" s="113"/>
      <c r="S236" s="113"/>
      <c r="V236" s="201"/>
      <c r="W236" s="113"/>
      <c r="X236" s="113"/>
      <c r="Y236" s="113"/>
      <c r="Z236" s="113"/>
      <c r="AA236" s="113"/>
      <c r="AB236" s="113"/>
      <c r="AC236" s="113"/>
      <c r="AD236" s="201"/>
      <c r="AE236" s="113"/>
      <c r="AF236" s="113"/>
      <c r="AG236" s="113"/>
      <c r="AH236" s="113"/>
    </row>
    <row r="237" spans="1:34" x14ac:dyDescent="0.2">
      <c r="A237" s="113"/>
      <c r="B237" s="200"/>
      <c r="C237" s="200"/>
      <c r="D237" s="201"/>
      <c r="E237" s="201"/>
      <c r="F237" s="113"/>
      <c r="G237" s="113"/>
      <c r="H237" s="113"/>
      <c r="I237" s="203"/>
      <c r="J237" s="203"/>
      <c r="K237" s="204"/>
      <c r="L237" s="201"/>
      <c r="M237" s="201"/>
      <c r="N237" s="201"/>
      <c r="O237" s="201"/>
      <c r="P237" s="201"/>
      <c r="Q237" s="201"/>
      <c r="R237" s="113"/>
      <c r="S237" s="113"/>
      <c r="V237" s="201"/>
      <c r="W237" s="113"/>
      <c r="X237" s="113"/>
      <c r="Y237" s="113"/>
      <c r="Z237" s="113"/>
      <c r="AA237" s="113"/>
      <c r="AB237" s="113"/>
      <c r="AC237" s="113"/>
      <c r="AD237" s="201"/>
      <c r="AE237" s="113"/>
      <c r="AF237" s="113"/>
      <c r="AG237" s="113"/>
      <c r="AH237" s="113"/>
    </row>
    <row r="238" spans="1:34" x14ac:dyDescent="0.2">
      <c r="A238" s="113"/>
      <c r="B238" s="200"/>
      <c r="C238" s="200"/>
      <c r="D238" s="201"/>
      <c r="E238" s="201"/>
      <c r="F238" s="113"/>
      <c r="G238" s="113"/>
      <c r="H238" s="113"/>
      <c r="I238" s="203"/>
      <c r="J238" s="203"/>
      <c r="K238" s="204"/>
      <c r="L238" s="201"/>
      <c r="M238" s="201"/>
      <c r="N238" s="201"/>
      <c r="O238" s="201"/>
      <c r="P238" s="201"/>
      <c r="Q238" s="201"/>
      <c r="R238" s="113"/>
      <c r="S238" s="113"/>
      <c r="V238" s="201"/>
      <c r="W238" s="113"/>
      <c r="X238" s="113"/>
      <c r="Y238" s="113"/>
      <c r="Z238" s="113"/>
      <c r="AA238" s="113"/>
      <c r="AB238" s="113"/>
      <c r="AC238" s="113"/>
      <c r="AD238" s="201"/>
      <c r="AE238" s="113"/>
      <c r="AF238" s="113"/>
      <c r="AG238" s="113"/>
      <c r="AH238" s="113"/>
    </row>
    <row r="239" spans="1:34" x14ac:dyDescent="0.2">
      <c r="A239" s="113"/>
      <c r="B239" s="200"/>
      <c r="C239" s="200"/>
      <c r="D239" s="201"/>
      <c r="E239" s="201"/>
      <c r="F239" s="113"/>
      <c r="G239" s="113"/>
      <c r="H239" s="113"/>
      <c r="I239" s="203"/>
      <c r="J239" s="203"/>
      <c r="K239" s="204"/>
      <c r="L239" s="201"/>
      <c r="M239" s="201"/>
      <c r="N239" s="201"/>
      <c r="O239" s="201"/>
      <c r="P239" s="201"/>
      <c r="Q239" s="201"/>
      <c r="R239" s="113"/>
      <c r="S239" s="113"/>
      <c r="V239" s="201"/>
      <c r="W239" s="113"/>
      <c r="X239" s="113"/>
      <c r="Y239" s="113"/>
      <c r="Z239" s="113"/>
      <c r="AA239" s="113"/>
      <c r="AB239" s="113"/>
      <c r="AC239" s="113"/>
      <c r="AD239" s="201"/>
      <c r="AE239" s="113"/>
      <c r="AF239" s="113"/>
      <c r="AG239" s="113"/>
      <c r="AH239" s="113"/>
    </row>
    <row r="240" spans="1:34" x14ac:dyDescent="0.2">
      <c r="A240" s="113"/>
      <c r="B240" s="200"/>
      <c r="C240" s="200"/>
      <c r="D240" s="201"/>
      <c r="E240" s="201"/>
      <c r="F240" s="113"/>
      <c r="G240" s="113"/>
      <c r="H240" s="113"/>
      <c r="I240" s="203"/>
      <c r="J240" s="203"/>
      <c r="K240" s="204"/>
      <c r="L240" s="201"/>
      <c r="M240" s="201"/>
      <c r="N240" s="201"/>
      <c r="O240" s="201"/>
      <c r="P240" s="201"/>
      <c r="Q240" s="201"/>
      <c r="R240" s="113"/>
      <c r="S240" s="113"/>
      <c r="V240" s="201"/>
      <c r="W240" s="113"/>
      <c r="X240" s="113"/>
      <c r="Y240" s="113"/>
      <c r="Z240" s="113"/>
      <c r="AA240" s="113"/>
      <c r="AB240" s="113"/>
      <c r="AC240" s="113"/>
      <c r="AD240" s="201"/>
      <c r="AE240" s="113"/>
      <c r="AF240" s="113"/>
      <c r="AG240" s="113"/>
      <c r="AH240" s="113"/>
    </row>
    <row r="241" spans="1:34" x14ac:dyDescent="0.2">
      <c r="A241" s="113"/>
      <c r="B241" s="200"/>
      <c r="C241" s="200"/>
      <c r="D241" s="201"/>
      <c r="E241" s="201"/>
      <c r="F241" s="113"/>
      <c r="G241" s="113"/>
      <c r="H241" s="113"/>
      <c r="I241" s="203"/>
      <c r="J241" s="203"/>
      <c r="K241" s="204"/>
      <c r="L241" s="201"/>
      <c r="M241" s="201"/>
      <c r="N241" s="201"/>
      <c r="O241" s="201"/>
      <c r="P241" s="201"/>
      <c r="Q241" s="201"/>
      <c r="R241" s="113"/>
      <c r="S241" s="113"/>
      <c r="V241" s="201"/>
      <c r="W241" s="113"/>
      <c r="X241" s="113"/>
      <c r="Y241" s="113"/>
      <c r="Z241" s="113"/>
      <c r="AA241" s="113"/>
      <c r="AB241" s="113"/>
      <c r="AC241" s="113"/>
      <c r="AD241" s="201"/>
      <c r="AE241" s="113"/>
      <c r="AF241" s="113"/>
      <c r="AG241" s="113"/>
      <c r="AH241" s="113"/>
    </row>
    <row r="242" spans="1:34" x14ac:dyDescent="0.2">
      <c r="A242" s="113"/>
      <c r="B242" s="200"/>
      <c r="C242" s="200"/>
      <c r="D242" s="201"/>
      <c r="E242" s="201"/>
      <c r="F242" s="113"/>
      <c r="G242" s="113"/>
      <c r="H242" s="113"/>
      <c r="I242" s="203"/>
      <c r="J242" s="203"/>
      <c r="K242" s="204"/>
      <c r="L242" s="201"/>
      <c r="M242" s="201"/>
      <c r="N242" s="201"/>
      <c r="O242" s="201"/>
      <c r="P242" s="201"/>
      <c r="Q242" s="201"/>
      <c r="R242" s="113"/>
      <c r="S242" s="113"/>
      <c r="V242" s="201"/>
      <c r="W242" s="113"/>
      <c r="X242" s="113"/>
      <c r="Y242" s="113"/>
      <c r="Z242" s="113"/>
      <c r="AA242" s="113"/>
      <c r="AB242" s="113"/>
      <c r="AC242" s="113"/>
      <c r="AD242" s="201"/>
      <c r="AE242" s="113"/>
      <c r="AF242" s="113"/>
      <c r="AG242" s="113"/>
      <c r="AH242" s="113"/>
    </row>
    <row r="243" spans="1:34" x14ac:dyDescent="0.2">
      <c r="A243" s="113"/>
      <c r="B243" s="200"/>
      <c r="C243" s="200"/>
      <c r="D243" s="201"/>
      <c r="E243" s="201"/>
      <c r="F243" s="113"/>
      <c r="G243" s="113"/>
      <c r="H243" s="113"/>
      <c r="I243" s="203"/>
      <c r="J243" s="203"/>
      <c r="K243" s="204"/>
      <c r="L243" s="201"/>
      <c r="M243" s="201"/>
      <c r="N243" s="201"/>
      <c r="O243" s="201"/>
      <c r="P243" s="201"/>
      <c r="Q243" s="201"/>
      <c r="R243" s="113"/>
      <c r="S243" s="113"/>
      <c r="V243" s="201"/>
      <c r="W243" s="113"/>
      <c r="X243" s="113"/>
      <c r="Y243" s="113"/>
      <c r="Z243" s="113"/>
      <c r="AA243" s="113"/>
      <c r="AB243" s="113"/>
      <c r="AC243" s="113"/>
      <c r="AD243" s="201"/>
      <c r="AE243" s="113"/>
      <c r="AF243" s="113"/>
      <c r="AG243" s="113"/>
      <c r="AH243" s="113"/>
    </row>
    <row r="244" spans="1:34" x14ac:dyDescent="0.2">
      <c r="A244" s="113"/>
      <c r="B244" s="200"/>
      <c r="C244" s="200"/>
      <c r="D244" s="201"/>
      <c r="E244" s="201"/>
      <c r="F244" s="113"/>
      <c r="G244" s="113"/>
      <c r="H244" s="113"/>
      <c r="I244" s="203"/>
      <c r="J244" s="203"/>
      <c r="K244" s="204"/>
      <c r="L244" s="201"/>
      <c r="M244" s="201"/>
      <c r="N244" s="201"/>
      <c r="O244" s="201"/>
      <c r="P244" s="201"/>
      <c r="Q244" s="201"/>
      <c r="R244" s="113"/>
      <c r="S244" s="113"/>
      <c r="V244" s="201"/>
      <c r="W244" s="113"/>
      <c r="X244" s="113"/>
      <c r="Y244" s="113"/>
      <c r="Z244" s="113"/>
      <c r="AA244" s="113"/>
      <c r="AB244" s="113"/>
      <c r="AC244" s="113"/>
      <c r="AD244" s="201"/>
      <c r="AE244" s="113"/>
      <c r="AF244" s="113"/>
      <c r="AG244" s="113"/>
      <c r="AH244" s="113"/>
    </row>
    <row r="245" spans="1:34" x14ac:dyDescent="0.2">
      <c r="A245" s="113"/>
      <c r="B245" s="200"/>
      <c r="C245" s="200"/>
      <c r="D245" s="201"/>
      <c r="E245" s="201"/>
      <c r="F245" s="113"/>
      <c r="G245" s="113"/>
      <c r="H245" s="113"/>
      <c r="I245" s="203"/>
      <c r="J245" s="203"/>
      <c r="K245" s="204"/>
      <c r="L245" s="201"/>
      <c r="M245" s="201"/>
      <c r="N245" s="201"/>
      <c r="O245" s="201"/>
      <c r="P245" s="201"/>
      <c r="Q245" s="201"/>
      <c r="R245" s="113"/>
      <c r="S245" s="113"/>
      <c r="V245" s="201"/>
      <c r="W245" s="113"/>
      <c r="X245" s="113"/>
      <c r="Y245" s="113"/>
      <c r="Z245" s="113"/>
      <c r="AA245" s="113"/>
      <c r="AB245" s="113"/>
      <c r="AC245" s="113"/>
      <c r="AD245" s="201"/>
      <c r="AE245" s="113"/>
      <c r="AF245" s="113"/>
      <c r="AG245" s="113"/>
      <c r="AH245" s="113"/>
    </row>
    <row r="246" spans="1:34" x14ac:dyDescent="0.2">
      <c r="A246" s="113"/>
      <c r="B246" s="200"/>
      <c r="C246" s="200"/>
      <c r="D246" s="201"/>
      <c r="E246" s="201"/>
      <c r="F246" s="113"/>
      <c r="G246" s="113"/>
      <c r="H246" s="113"/>
      <c r="I246" s="203"/>
      <c r="J246" s="203"/>
      <c r="K246" s="204"/>
      <c r="L246" s="201"/>
      <c r="M246" s="201"/>
      <c r="N246" s="201"/>
      <c r="O246" s="201"/>
      <c r="P246" s="201"/>
      <c r="Q246" s="201"/>
      <c r="R246" s="113"/>
      <c r="S246" s="113"/>
      <c r="V246" s="201"/>
      <c r="W246" s="113"/>
      <c r="X246" s="113"/>
      <c r="Y246" s="113"/>
      <c r="Z246" s="113"/>
      <c r="AA246" s="113"/>
      <c r="AB246" s="113"/>
      <c r="AC246" s="113"/>
      <c r="AD246" s="201"/>
      <c r="AE246" s="113"/>
      <c r="AF246" s="113"/>
      <c r="AG246" s="113"/>
      <c r="AH246" s="113"/>
    </row>
    <row r="247" spans="1:34" x14ac:dyDescent="0.2">
      <c r="A247" s="113"/>
      <c r="B247" s="200"/>
      <c r="C247" s="200"/>
      <c r="D247" s="201"/>
      <c r="E247" s="201"/>
      <c r="F247" s="113"/>
      <c r="G247" s="113"/>
      <c r="H247" s="113"/>
      <c r="I247" s="203"/>
      <c r="J247" s="203"/>
      <c r="K247" s="204"/>
      <c r="L247" s="201"/>
      <c r="M247" s="201"/>
      <c r="N247" s="201"/>
      <c r="O247" s="201"/>
      <c r="P247" s="201"/>
      <c r="Q247" s="201"/>
      <c r="R247" s="113"/>
      <c r="S247" s="113"/>
      <c r="V247" s="201"/>
      <c r="W247" s="113"/>
      <c r="X247" s="113"/>
      <c r="Y247" s="113"/>
      <c r="Z247" s="113"/>
      <c r="AA247" s="113"/>
      <c r="AB247" s="113"/>
      <c r="AC247" s="113"/>
      <c r="AD247" s="201"/>
      <c r="AE247" s="113"/>
      <c r="AF247" s="113"/>
      <c r="AG247" s="113"/>
      <c r="AH247" s="113"/>
    </row>
    <row r="248" spans="1:34" x14ac:dyDescent="0.2">
      <c r="A248" s="113"/>
      <c r="B248" s="200"/>
      <c r="C248" s="200"/>
      <c r="D248" s="201"/>
      <c r="E248" s="201"/>
      <c r="F248" s="113"/>
      <c r="G248" s="113"/>
      <c r="H248" s="113"/>
      <c r="I248" s="203"/>
      <c r="J248" s="203"/>
      <c r="K248" s="204"/>
      <c r="L248" s="201"/>
      <c r="M248" s="201"/>
      <c r="N248" s="201"/>
      <c r="O248" s="201"/>
      <c r="P248" s="201"/>
      <c r="Q248" s="201"/>
      <c r="R248" s="113"/>
      <c r="S248" s="113"/>
      <c r="V248" s="201"/>
      <c r="W248" s="113"/>
      <c r="X248" s="113"/>
      <c r="Y248" s="113"/>
      <c r="Z248" s="113"/>
      <c r="AA248" s="113"/>
      <c r="AB248" s="113"/>
      <c r="AC248" s="113"/>
      <c r="AD248" s="201"/>
      <c r="AE248" s="113"/>
      <c r="AF248" s="113"/>
      <c r="AG248" s="113"/>
      <c r="AH248" s="113"/>
    </row>
    <row r="249" spans="1:34" x14ac:dyDescent="0.2">
      <c r="A249" s="113"/>
      <c r="B249" s="200"/>
      <c r="C249" s="200"/>
      <c r="D249" s="201"/>
      <c r="E249" s="201"/>
      <c r="F249" s="113"/>
      <c r="G249" s="113"/>
      <c r="H249" s="113"/>
      <c r="I249" s="203"/>
      <c r="J249" s="203"/>
      <c r="K249" s="204"/>
      <c r="L249" s="201"/>
      <c r="M249" s="201"/>
      <c r="N249" s="201"/>
      <c r="O249" s="201"/>
      <c r="P249" s="201"/>
      <c r="Q249" s="201"/>
      <c r="R249" s="113"/>
      <c r="S249" s="113"/>
      <c r="V249" s="201"/>
      <c r="W249" s="113"/>
      <c r="X249" s="113"/>
      <c r="Y249" s="113"/>
      <c r="Z249" s="113"/>
      <c r="AA249" s="113"/>
      <c r="AB249" s="113"/>
      <c r="AC249" s="113"/>
      <c r="AD249" s="201"/>
      <c r="AE249" s="113"/>
      <c r="AF249" s="113"/>
      <c r="AG249" s="113"/>
      <c r="AH249" s="113"/>
    </row>
    <row r="250" spans="1:34" x14ac:dyDescent="0.2">
      <c r="A250" s="113"/>
      <c r="B250" s="200"/>
      <c r="C250" s="200"/>
      <c r="D250" s="201"/>
      <c r="E250" s="201"/>
      <c r="F250" s="113"/>
      <c r="G250" s="113"/>
      <c r="H250" s="113"/>
      <c r="I250" s="203"/>
      <c r="J250" s="203"/>
      <c r="K250" s="204"/>
      <c r="L250" s="201"/>
      <c r="M250" s="201"/>
      <c r="N250" s="201"/>
      <c r="O250" s="201"/>
      <c r="P250" s="201"/>
      <c r="Q250" s="201"/>
      <c r="R250" s="113"/>
      <c r="S250" s="113"/>
      <c r="V250" s="201"/>
      <c r="W250" s="113"/>
      <c r="X250" s="113"/>
      <c r="Y250" s="113"/>
      <c r="Z250" s="113"/>
      <c r="AA250" s="113"/>
      <c r="AB250" s="113"/>
      <c r="AC250" s="113"/>
      <c r="AD250" s="201"/>
      <c r="AE250" s="113"/>
      <c r="AF250" s="113"/>
      <c r="AG250" s="113"/>
      <c r="AH250" s="113"/>
    </row>
    <row r="251" spans="1:34" x14ac:dyDescent="0.2">
      <c r="A251" s="113"/>
      <c r="B251" s="200"/>
      <c r="C251" s="200"/>
      <c r="D251" s="201"/>
      <c r="E251" s="201"/>
      <c r="F251" s="113"/>
      <c r="G251" s="113"/>
      <c r="H251" s="113"/>
      <c r="I251" s="203"/>
      <c r="J251" s="203"/>
      <c r="K251" s="204"/>
      <c r="L251" s="201"/>
      <c r="M251" s="201"/>
      <c r="N251" s="201"/>
      <c r="O251" s="201"/>
      <c r="P251" s="201"/>
      <c r="Q251" s="201"/>
      <c r="R251" s="113"/>
      <c r="S251" s="113"/>
      <c r="V251" s="201"/>
      <c r="W251" s="113"/>
      <c r="X251" s="113"/>
      <c r="Y251" s="113"/>
      <c r="Z251" s="113"/>
      <c r="AA251" s="113"/>
      <c r="AB251" s="113"/>
      <c r="AC251" s="113"/>
      <c r="AD251" s="201"/>
      <c r="AE251" s="113"/>
      <c r="AF251" s="113"/>
      <c r="AG251" s="113"/>
      <c r="AH251" s="113"/>
    </row>
    <row r="252" spans="1:34" x14ac:dyDescent="0.2">
      <c r="A252" s="113"/>
      <c r="B252" s="200"/>
      <c r="C252" s="200"/>
      <c r="D252" s="201"/>
      <c r="E252" s="201"/>
      <c r="F252" s="113"/>
      <c r="G252" s="113"/>
      <c r="H252" s="113"/>
      <c r="I252" s="203"/>
      <c r="J252" s="203"/>
      <c r="K252" s="204"/>
      <c r="L252" s="201"/>
      <c r="M252" s="201"/>
      <c r="N252" s="201"/>
      <c r="O252" s="201"/>
      <c r="P252" s="201"/>
      <c r="Q252" s="201"/>
      <c r="R252" s="113"/>
      <c r="S252" s="113"/>
      <c r="V252" s="201"/>
      <c r="W252" s="113"/>
      <c r="X252" s="113"/>
      <c r="Y252" s="113"/>
      <c r="Z252" s="113"/>
      <c r="AA252" s="113"/>
      <c r="AB252" s="113"/>
      <c r="AC252" s="113"/>
      <c r="AD252" s="201"/>
      <c r="AE252" s="113"/>
      <c r="AF252" s="113"/>
      <c r="AG252" s="113"/>
      <c r="AH252" s="113"/>
    </row>
    <row r="253" spans="1:34" x14ac:dyDescent="0.2">
      <c r="A253" s="113"/>
      <c r="B253" s="200"/>
      <c r="C253" s="200"/>
      <c r="D253" s="201"/>
      <c r="E253" s="201"/>
      <c r="F253" s="113"/>
      <c r="G253" s="113"/>
      <c r="H253" s="113"/>
      <c r="I253" s="203"/>
      <c r="J253" s="203"/>
      <c r="K253" s="204"/>
      <c r="L253" s="201"/>
      <c r="M253" s="201"/>
      <c r="N253" s="201"/>
      <c r="O253" s="201"/>
      <c r="P253" s="201"/>
      <c r="Q253" s="201"/>
      <c r="R253" s="113"/>
      <c r="S253" s="113"/>
      <c r="V253" s="201"/>
      <c r="W253" s="113"/>
      <c r="X253" s="113"/>
      <c r="Y253" s="113"/>
      <c r="Z253" s="113"/>
      <c r="AA253" s="113"/>
      <c r="AB253" s="113"/>
      <c r="AC253" s="113"/>
      <c r="AD253" s="201"/>
      <c r="AE253" s="113"/>
      <c r="AF253" s="113"/>
      <c r="AG253" s="113"/>
      <c r="AH253" s="113"/>
    </row>
    <row r="254" spans="1:34" x14ac:dyDescent="0.2">
      <c r="A254" s="113"/>
      <c r="B254" s="200"/>
      <c r="C254" s="200"/>
      <c r="D254" s="201"/>
      <c r="E254" s="201"/>
      <c r="F254" s="113"/>
      <c r="G254" s="113"/>
      <c r="H254" s="113"/>
      <c r="I254" s="203"/>
      <c r="J254" s="203"/>
      <c r="K254" s="204"/>
      <c r="L254" s="201"/>
      <c r="M254" s="201"/>
      <c r="N254" s="201"/>
      <c r="O254" s="201"/>
      <c r="P254" s="201"/>
      <c r="Q254" s="201"/>
      <c r="R254" s="113"/>
      <c r="S254" s="113"/>
      <c r="V254" s="201"/>
      <c r="W254" s="113"/>
      <c r="X254" s="113"/>
      <c r="Y254" s="113"/>
      <c r="Z254" s="113"/>
      <c r="AA254" s="113"/>
      <c r="AB254" s="113"/>
      <c r="AC254" s="113"/>
      <c r="AD254" s="201"/>
      <c r="AE254" s="113"/>
      <c r="AF254" s="113"/>
      <c r="AG254" s="113"/>
      <c r="AH254" s="113"/>
    </row>
    <row r="255" spans="1:34" x14ac:dyDescent="0.2">
      <c r="A255" s="113"/>
      <c r="B255" s="200"/>
      <c r="C255" s="200"/>
      <c r="D255" s="201"/>
      <c r="E255" s="201"/>
      <c r="F255" s="113"/>
      <c r="G255" s="113"/>
      <c r="H255" s="113"/>
      <c r="I255" s="203"/>
      <c r="J255" s="203"/>
      <c r="K255" s="204"/>
      <c r="L255" s="201"/>
      <c r="M255" s="201"/>
      <c r="N255" s="201"/>
      <c r="O255" s="201"/>
      <c r="P255" s="201"/>
      <c r="Q255" s="201"/>
      <c r="R255" s="113"/>
      <c r="S255" s="113"/>
      <c r="V255" s="201"/>
      <c r="W255" s="113"/>
      <c r="X255" s="113"/>
      <c r="Y255" s="113"/>
      <c r="Z255" s="113"/>
      <c r="AA255" s="113"/>
      <c r="AB255" s="113"/>
      <c r="AC255" s="113"/>
      <c r="AD255" s="201"/>
      <c r="AE255" s="113"/>
      <c r="AF255" s="113"/>
      <c r="AG255" s="113"/>
      <c r="AH255" s="113"/>
    </row>
    <row r="256" spans="1:34" x14ac:dyDescent="0.2">
      <c r="A256" s="113"/>
      <c r="B256" s="200"/>
      <c r="C256" s="200"/>
      <c r="D256" s="201"/>
      <c r="E256" s="201"/>
      <c r="F256" s="113"/>
      <c r="G256" s="113"/>
      <c r="H256" s="113"/>
      <c r="I256" s="203"/>
      <c r="J256" s="203"/>
      <c r="K256" s="204"/>
      <c r="L256" s="201"/>
      <c r="M256" s="201"/>
      <c r="N256" s="201"/>
      <c r="O256" s="201"/>
      <c r="P256" s="201"/>
      <c r="Q256" s="201"/>
      <c r="R256" s="113"/>
      <c r="S256" s="113"/>
      <c r="V256" s="201"/>
      <c r="W256" s="113"/>
      <c r="X256" s="113"/>
      <c r="Y256" s="113"/>
      <c r="Z256" s="113"/>
      <c r="AA256" s="113"/>
      <c r="AB256" s="113"/>
      <c r="AC256" s="113"/>
      <c r="AD256" s="201"/>
      <c r="AE256" s="113"/>
      <c r="AF256" s="113"/>
      <c r="AG256" s="113"/>
      <c r="AH256" s="113"/>
    </row>
    <row r="257" spans="1:34" x14ac:dyDescent="0.2">
      <c r="A257" s="113"/>
      <c r="B257" s="200"/>
      <c r="C257" s="200"/>
      <c r="D257" s="201"/>
      <c r="E257" s="201"/>
      <c r="F257" s="113"/>
      <c r="G257" s="113"/>
      <c r="H257" s="113"/>
      <c r="I257" s="203"/>
      <c r="J257" s="203"/>
      <c r="K257" s="204"/>
      <c r="L257" s="201"/>
      <c r="M257" s="201"/>
      <c r="N257" s="201"/>
      <c r="O257" s="201"/>
      <c r="P257" s="201"/>
      <c r="Q257" s="201"/>
      <c r="R257" s="113"/>
      <c r="S257" s="113"/>
      <c r="V257" s="201"/>
      <c r="W257" s="113"/>
      <c r="X257" s="113"/>
      <c r="Y257" s="113"/>
      <c r="Z257" s="113"/>
      <c r="AA257" s="113"/>
      <c r="AB257" s="113"/>
      <c r="AC257" s="113"/>
      <c r="AD257" s="201"/>
      <c r="AE257" s="113"/>
      <c r="AF257" s="113"/>
      <c r="AG257" s="113"/>
      <c r="AH257" s="113"/>
    </row>
    <row r="258" spans="1:34" x14ac:dyDescent="0.2">
      <c r="A258" s="113"/>
      <c r="B258" s="200"/>
      <c r="C258" s="200"/>
      <c r="D258" s="201"/>
      <c r="E258" s="201"/>
      <c r="F258" s="113"/>
      <c r="G258" s="113"/>
      <c r="H258" s="113"/>
      <c r="I258" s="203"/>
      <c r="J258" s="203"/>
      <c r="K258" s="204"/>
      <c r="L258" s="201"/>
      <c r="M258" s="201"/>
      <c r="N258" s="201"/>
      <c r="O258" s="201"/>
      <c r="P258" s="201"/>
      <c r="Q258" s="201"/>
      <c r="R258" s="113"/>
      <c r="S258" s="113"/>
      <c r="V258" s="201"/>
      <c r="W258" s="113"/>
      <c r="X258" s="113"/>
      <c r="Y258" s="113"/>
      <c r="Z258" s="113"/>
      <c r="AA258" s="113"/>
      <c r="AB258" s="113"/>
      <c r="AC258" s="113"/>
      <c r="AD258" s="201"/>
      <c r="AE258" s="113"/>
      <c r="AF258" s="113"/>
      <c r="AG258" s="113"/>
      <c r="AH258" s="113"/>
    </row>
    <row r="259" spans="1:34" x14ac:dyDescent="0.2">
      <c r="A259" s="113"/>
      <c r="B259" s="200"/>
      <c r="C259" s="200"/>
      <c r="D259" s="201"/>
      <c r="E259" s="201"/>
      <c r="F259" s="113"/>
      <c r="G259" s="113"/>
      <c r="H259" s="113"/>
      <c r="I259" s="203"/>
      <c r="J259" s="203"/>
      <c r="K259" s="204"/>
      <c r="L259" s="201"/>
      <c r="M259" s="201"/>
      <c r="N259" s="201"/>
      <c r="O259" s="201"/>
      <c r="P259" s="201"/>
      <c r="Q259" s="201"/>
      <c r="R259" s="113"/>
      <c r="S259" s="113"/>
      <c r="V259" s="201"/>
      <c r="W259" s="113"/>
      <c r="X259" s="113"/>
      <c r="Y259" s="113"/>
      <c r="Z259" s="113"/>
      <c r="AA259" s="113"/>
      <c r="AB259" s="113"/>
      <c r="AC259" s="113"/>
      <c r="AD259" s="201"/>
      <c r="AE259" s="113"/>
      <c r="AF259" s="113"/>
      <c r="AG259" s="113"/>
      <c r="AH259" s="113"/>
    </row>
    <row r="260" spans="1:34" x14ac:dyDescent="0.2">
      <c r="A260" s="113"/>
      <c r="B260" s="200"/>
      <c r="C260" s="200"/>
      <c r="D260" s="201"/>
      <c r="E260" s="201"/>
      <c r="F260" s="113"/>
      <c r="G260" s="113"/>
      <c r="H260" s="113"/>
      <c r="I260" s="203"/>
      <c r="J260" s="203"/>
      <c r="K260" s="204"/>
      <c r="L260" s="201"/>
      <c r="M260" s="201"/>
      <c r="N260" s="201"/>
      <c r="O260" s="201"/>
      <c r="P260" s="201"/>
      <c r="Q260" s="201"/>
      <c r="R260" s="113"/>
      <c r="S260" s="113"/>
      <c r="V260" s="201"/>
      <c r="W260" s="113"/>
      <c r="X260" s="113"/>
      <c r="Y260" s="113"/>
      <c r="Z260" s="113"/>
      <c r="AA260" s="113"/>
      <c r="AB260" s="113"/>
      <c r="AC260" s="113"/>
      <c r="AD260" s="201"/>
      <c r="AE260" s="113"/>
      <c r="AF260" s="113"/>
      <c r="AG260" s="113"/>
      <c r="AH260" s="113"/>
    </row>
    <row r="261" spans="1:34" x14ac:dyDescent="0.2">
      <c r="A261" s="113"/>
      <c r="B261" s="200"/>
      <c r="C261" s="200"/>
      <c r="D261" s="201"/>
      <c r="E261" s="201"/>
      <c r="F261" s="113"/>
      <c r="G261" s="113"/>
      <c r="H261" s="113"/>
      <c r="I261" s="203"/>
      <c r="J261" s="203"/>
      <c r="K261" s="204"/>
      <c r="L261" s="201"/>
      <c r="M261" s="201"/>
      <c r="N261" s="201"/>
      <c r="O261" s="201"/>
      <c r="P261" s="201"/>
      <c r="Q261" s="201"/>
      <c r="R261" s="113"/>
      <c r="S261" s="113"/>
      <c r="V261" s="201"/>
      <c r="W261" s="113"/>
      <c r="X261" s="113"/>
      <c r="Y261" s="113"/>
      <c r="Z261" s="113"/>
      <c r="AA261" s="113"/>
      <c r="AB261" s="113"/>
      <c r="AC261" s="113"/>
      <c r="AD261" s="201"/>
      <c r="AE261" s="113"/>
      <c r="AF261" s="113"/>
      <c r="AG261" s="113"/>
      <c r="AH261" s="113"/>
    </row>
    <row r="262" spans="1:34" x14ac:dyDescent="0.2">
      <c r="A262" s="113"/>
      <c r="B262" s="200"/>
      <c r="C262" s="200"/>
      <c r="D262" s="201"/>
      <c r="E262" s="201"/>
      <c r="F262" s="113"/>
      <c r="G262" s="113"/>
      <c r="H262" s="113"/>
      <c r="I262" s="203"/>
      <c r="J262" s="203"/>
      <c r="K262" s="204"/>
      <c r="L262" s="201"/>
      <c r="M262" s="201"/>
      <c r="N262" s="201"/>
      <c r="O262" s="201"/>
      <c r="P262" s="201"/>
      <c r="Q262" s="201"/>
      <c r="R262" s="113"/>
      <c r="S262" s="113"/>
      <c r="V262" s="201"/>
      <c r="W262" s="113"/>
      <c r="X262" s="113"/>
      <c r="Y262" s="113"/>
      <c r="Z262" s="113"/>
      <c r="AA262" s="113"/>
      <c r="AB262" s="113"/>
      <c r="AC262" s="113"/>
      <c r="AD262" s="201"/>
      <c r="AE262" s="113"/>
      <c r="AF262" s="113"/>
      <c r="AG262" s="113"/>
      <c r="AH262" s="113"/>
    </row>
    <row r="263" spans="1:34" x14ac:dyDescent="0.2">
      <c r="A263" s="113"/>
      <c r="B263" s="200"/>
      <c r="C263" s="200"/>
      <c r="D263" s="201"/>
      <c r="E263" s="201"/>
      <c r="F263" s="113"/>
      <c r="G263" s="113"/>
      <c r="H263" s="113"/>
      <c r="I263" s="203"/>
      <c r="J263" s="203"/>
      <c r="K263" s="204"/>
      <c r="L263" s="201"/>
      <c r="M263" s="201"/>
      <c r="N263" s="201"/>
      <c r="O263" s="201"/>
      <c r="P263" s="201"/>
      <c r="Q263" s="201"/>
      <c r="R263" s="113"/>
      <c r="S263" s="113"/>
      <c r="V263" s="201"/>
      <c r="W263" s="113"/>
      <c r="X263" s="113"/>
      <c r="Y263" s="113"/>
      <c r="Z263" s="113"/>
      <c r="AA263" s="113"/>
      <c r="AB263" s="113"/>
      <c r="AC263" s="113"/>
      <c r="AD263" s="201"/>
      <c r="AE263" s="113"/>
      <c r="AF263" s="113"/>
      <c r="AG263" s="113"/>
      <c r="AH263" s="113"/>
    </row>
    <row r="264" spans="1:34" x14ac:dyDescent="0.2">
      <c r="A264" s="113"/>
      <c r="B264" s="200"/>
      <c r="C264" s="200"/>
      <c r="D264" s="201"/>
      <c r="E264" s="201"/>
      <c r="F264" s="113"/>
      <c r="G264" s="113"/>
      <c r="H264" s="113"/>
      <c r="I264" s="203"/>
      <c r="J264" s="203"/>
      <c r="K264" s="204"/>
      <c r="L264" s="201"/>
      <c r="M264" s="201"/>
      <c r="N264" s="201"/>
      <c r="O264" s="201"/>
      <c r="P264" s="201"/>
      <c r="Q264" s="201"/>
      <c r="R264" s="113"/>
      <c r="S264" s="113"/>
      <c r="V264" s="201"/>
      <c r="W264" s="113"/>
      <c r="X264" s="113"/>
      <c r="Y264" s="113"/>
      <c r="Z264" s="113"/>
      <c r="AA264" s="113"/>
      <c r="AB264" s="113"/>
      <c r="AC264" s="113"/>
      <c r="AD264" s="201"/>
      <c r="AE264" s="113"/>
      <c r="AF264" s="113"/>
      <c r="AG264" s="113"/>
      <c r="AH264" s="113"/>
    </row>
    <row r="265" spans="1:34" x14ac:dyDescent="0.2">
      <c r="A265" s="113"/>
      <c r="B265" s="200"/>
      <c r="C265" s="200"/>
      <c r="D265" s="201"/>
      <c r="E265" s="201"/>
      <c r="F265" s="113"/>
      <c r="G265" s="113"/>
      <c r="H265" s="113"/>
      <c r="I265" s="203"/>
      <c r="J265" s="203"/>
      <c r="K265" s="204"/>
      <c r="L265" s="201"/>
      <c r="M265" s="201"/>
      <c r="N265" s="201"/>
      <c r="O265" s="201"/>
      <c r="P265" s="201"/>
      <c r="Q265" s="201"/>
      <c r="R265" s="113"/>
      <c r="S265" s="113"/>
      <c r="V265" s="201"/>
      <c r="W265" s="113"/>
      <c r="X265" s="113"/>
      <c r="Y265" s="113"/>
      <c r="Z265" s="113"/>
      <c r="AA265" s="113"/>
      <c r="AB265" s="113"/>
      <c r="AC265" s="113"/>
      <c r="AD265" s="201"/>
      <c r="AE265" s="113"/>
      <c r="AF265" s="113"/>
      <c r="AG265" s="113"/>
      <c r="AH265" s="113"/>
    </row>
    <row r="266" spans="1:34" x14ac:dyDescent="0.2">
      <c r="A266" s="113"/>
      <c r="B266" s="200"/>
      <c r="C266" s="200"/>
      <c r="D266" s="201"/>
      <c r="E266" s="201"/>
      <c r="F266" s="113"/>
      <c r="G266" s="113"/>
      <c r="H266" s="113"/>
      <c r="I266" s="203"/>
      <c r="J266" s="203"/>
      <c r="K266" s="204"/>
      <c r="L266" s="201"/>
      <c r="M266" s="201"/>
      <c r="N266" s="201"/>
      <c r="O266" s="201"/>
      <c r="P266" s="201"/>
      <c r="Q266" s="201"/>
      <c r="R266" s="113"/>
      <c r="S266" s="113"/>
      <c r="V266" s="201"/>
      <c r="W266" s="113"/>
      <c r="X266" s="113"/>
      <c r="Y266" s="113"/>
      <c r="Z266" s="113"/>
      <c r="AA266" s="113"/>
      <c r="AB266" s="113"/>
      <c r="AC266" s="113"/>
      <c r="AD266" s="201"/>
      <c r="AE266" s="113"/>
      <c r="AF266" s="113"/>
      <c r="AG266" s="113"/>
      <c r="AH266" s="113"/>
    </row>
    <row r="267" spans="1:34" x14ac:dyDescent="0.2">
      <c r="A267" s="113"/>
      <c r="B267" s="200"/>
      <c r="C267" s="200"/>
      <c r="D267" s="201"/>
      <c r="E267" s="201"/>
      <c r="F267" s="113"/>
      <c r="G267" s="113"/>
      <c r="H267" s="113"/>
      <c r="I267" s="203"/>
      <c r="J267" s="203"/>
      <c r="K267" s="204"/>
      <c r="L267" s="201"/>
      <c r="M267" s="201"/>
      <c r="N267" s="201"/>
      <c r="O267" s="201"/>
      <c r="P267" s="201"/>
      <c r="Q267" s="201"/>
      <c r="R267" s="113"/>
      <c r="S267" s="113"/>
      <c r="V267" s="201"/>
      <c r="W267" s="113"/>
      <c r="X267" s="113"/>
      <c r="Y267" s="113"/>
      <c r="Z267" s="113"/>
      <c r="AA267" s="113"/>
      <c r="AB267" s="113"/>
      <c r="AC267" s="113"/>
      <c r="AD267" s="201"/>
      <c r="AE267" s="113"/>
      <c r="AF267" s="113"/>
      <c r="AG267" s="113"/>
      <c r="AH267" s="113"/>
    </row>
    <row r="268" spans="1:34" x14ac:dyDescent="0.2">
      <c r="A268" s="113"/>
      <c r="B268" s="200"/>
      <c r="C268" s="200"/>
      <c r="D268" s="201"/>
      <c r="E268" s="201"/>
      <c r="F268" s="113"/>
      <c r="G268" s="113"/>
      <c r="H268" s="113"/>
      <c r="I268" s="203"/>
      <c r="J268" s="203"/>
      <c r="K268" s="204"/>
      <c r="L268" s="201"/>
      <c r="M268" s="201"/>
      <c r="N268" s="201"/>
      <c r="O268" s="201"/>
      <c r="P268" s="201"/>
      <c r="Q268" s="201"/>
      <c r="R268" s="113"/>
      <c r="S268" s="113"/>
      <c r="V268" s="201"/>
      <c r="W268" s="113"/>
      <c r="X268" s="113"/>
      <c r="Y268" s="113"/>
      <c r="Z268" s="113"/>
      <c r="AA268" s="113"/>
      <c r="AB268" s="113"/>
      <c r="AC268" s="113"/>
      <c r="AD268" s="201"/>
      <c r="AE268" s="113"/>
      <c r="AF268" s="113"/>
      <c r="AG268" s="113"/>
      <c r="AH268" s="113"/>
    </row>
    <row r="269" spans="1:34" x14ac:dyDescent="0.2">
      <c r="A269" s="113"/>
      <c r="B269" s="200"/>
      <c r="C269" s="200"/>
      <c r="D269" s="201"/>
      <c r="E269" s="201"/>
      <c r="F269" s="113"/>
      <c r="G269" s="113"/>
      <c r="H269" s="113"/>
      <c r="I269" s="203"/>
      <c r="J269" s="203"/>
      <c r="K269" s="204"/>
      <c r="L269" s="201"/>
      <c r="M269" s="201"/>
      <c r="N269" s="201"/>
      <c r="O269" s="201"/>
      <c r="P269" s="201"/>
      <c r="Q269" s="201"/>
      <c r="R269" s="113"/>
      <c r="S269" s="113"/>
      <c r="V269" s="201"/>
      <c r="W269" s="113"/>
      <c r="X269" s="113"/>
      <c r="Y269" s="113"/>
      <c r="Z269" s="113"/>
      <c r="AA269" s="113"/>
      <c r="AB269" s="113"/>
      <c r="AC269" s="113"/>
      <c r="AD269" s="201"/>
      <c r="AE269" s="113"/>
      <c r="AF269" s="113"/>
      <c r="AG269" s="113"/>
      <c r="AH269" s="113"/>
    </row>
    <row r="270" spans="1:34" x14ac:dyDescent="0.2">
      <c r="A270" s="113"/>
      <c r="B270" s="200"/>
      <c r="C270" s="200"/>
      <c r="D270" s="201"/>
      <c r="E270" s="201"/>
      <c r="F270" s="113"/>
      <c r="G270" s="113"/>
      <c r="H270" s="113"/>
      <c r="I270" s="203"/>
      <c r="J270" s="203"/>
      <c r="K270" s="204"/>
      <c r="L270" s="201"/>
      <c r="M270" s="201"/>
      <c r="N270" s="201"/>
      <c r="O270" s="201"/>
      <c r="P270" s="201"/>
      <c r="Q270" s="201"/>
      <c r="R270" s="113"/>
      <c r="S270" s="113"/>
      <c r="V270" s="201"/>
      <c r="W270" s="113"/>
      <c r="X270" s="113"/>
      <c r="Y270" s="113"/>
      <c r="Z270" s="113"/>
      <c r="AA270" s="113"/>
      <c r="AB270" s="113"/>
      <c r="AC270" s="113"/>
      <c r="AD270" s="201"/>
      <c r="AE270" s="113"/>
      <c r="AF270" s="113"/>
      <c r="AG270" s="113"/>
      <c r="AH270" s="113"/>
    </row>
    <row r="271" spans="1:34" x14ac:dyDescent="0.2">
      <c r="A271" s="113"/>
      <c r="B271" s="200"/>
      <c r="C271" s="200"/>
      <c r="D271" s="201"/>
      <c r="E271" s="201"/>
      <c r="F271" s="113"/>
      <c r="G271" s="113"/>
      <c r="H271" s="113"/>
      <c r="I271" s="203"/>
      <c r="J271" s="203"/>
      <c r="K271" s="204"/>
      <c r="L271" s="201"/>
      <c r="M271" s="201"/>
      <c r="N271" s="201"/>
      <c r="O271" s="201"/>
      <c r="P271" s="201"/>
      <c r="Q271" s="201"/>
      <c r="R271" s="113"/>
      <c r="S271" s="113"/>
      <c r="V271" s="201"/>
      <c r="W271" s="113"/>
      <c r="X271" s="113"/>
      <c r="Y271" s="113"/>
      <c r="Z271" s="113"/>
      <c r="AA271" s="113"/>
      <c r="AB271" s="113"/>
      <c r="AC271" s="113"/>
      <c r="AD271" s="201"/>
      <c r="AE271" s="113"/>
      <c r="AF271" s="113"/>
      <c r="AG271" s="113"/>
      <c r="AH271" s="113"/>
    </row>
    <row r="272" spans="1:34" x14ac:dyDescent="0.2">
      <c r="A272" s="113"/>
      <c r="B272" s="200"/>
      <c r="C272" s="200"/>
      <c r="D272" s="201"/>
      <c r="E272" s="201"/>
      <c r="F272" s="113"/>
      <c r="G272" s="113"/>
      <c r="H272" s="113"/>
      <c r="I272" s="203"/>
      <c r="J272" s="203"/>
      <c r="K272" s="204"/>
      <c r="L272" s="201"/>
      <c r="M272" s="201"/>
      <c r="N272" s="201"/>
      <c r="O272" s="201"/>
      <c r="P272" s="201"/>
      <c r="Q272" s="201"/>
      <c r="R272" s="113"/>
      <c r="S272" s="113"/>
      <c r="V272" s="201"/>
      <c r="W272" s="113"/>
      <c r="X272" s="113"/>
      <c r="Y272" s="113"/>
      <c r="Z272" s="113"/>
      <c r="AA272" s="113"/>
      <c r="AB272" s="113"/>
      <c r="AC272" s="113"/>
      <c r="AD272" s="201"/>
      <c r="AE272" s="113"/>
      <c r="AF272" s="113"/>
      <c r="AG272" s="113"/>
      <c r="AH272" s="113"/>
    </row>
    <row r="273" spans="1:34" x14ac:dyDescent="0.2">
      <c r="A273" s="113"/>
      <c r="B273" s="200"/>
      <c r="C273" s="200"/>
      <c r="D273" s="201"/>
      <c r="E273" s="201"/>
      <c r="F273" s="113"/>
      <c r="G273" s="113"/>
      <c r="H273" s="113"/>
      <c r="I273" s="203"/>
      <c r="J273" s="203"/>
      <c r="K273" s="204"/>
      <c r="L273" s="201"/>
      <c r="M273" s="201"/>
      <c r="N273" s="201"/>
      <c r="O273" s="201"/>
      <c r="P273" s="201"/>
      <c r="Q273" s="201"/>
      <c r="R273" s="113"/>
      <c r="S273" s="113"/>
      <c r="V273" s="201"/>
      <c r="W273" s="113"/>
      <c r="X273" s="113"/>
      <c r="Y273" s="113"/>
      <c r="Z273" s="113"/>
      <c r="AA273" s="113"/>
      <c r="AB273" s="113"/>
      <c r="AC273" s="113"/>
      <c r="AD273" s="201"/>
      <c r="AE273" s="113"/>
      <c r="AF273" s="113"/>
      <c r="AG273" s="113"/>
      <c r="AH273" s="113"/>
    </row>
    <row r="274" spans="1:34" x14ac:dyDescent="0.2">
      <c r="A274" s="113"/>
      <c r="B274" s="200"/>
      <c r="C274" s="200"/>
      <c r="D274" s="201"/>
      <c r="E274" s="201"/>
      <c r="F274" s="113"/>
      <c r="G274" s="113"/>
      <c r="H274" s="113"/>
      <c r="I274" s="203"/>
      <c r="J274" s="203"/>
      <c r="K274" s="204"/>
      <c r="L274" s="201"/>
      <c r="M274" s="201"/>
      <c r="N274" s="201"/>
      <c r="O274" s="201"/>
      <c r="P274" s="201"/>
      <c r="Q274" s="201"/>
      <c r="R274" s="113"/>
      <c r="S274" s="113"/>
      <c r="V274" s="201"/>
      <c r="W274" s="113"/>
      <c r="X274" s="113"/>
      <c r="Y274" s="113"/>
      <c r="Z274" s="113"/>
      <c r="AA274" s="113"/>
      <c r="AB274" s="113"/>
      <c r="AC274" s="113"/>
      <c r="AD274" s="201"/>
      <c r="AE274" s="113"/>
      <c r="AF274" s="113"/>
      <c r="AG274" s="113"/>
      <c r="AH274" s="113"/>
    </row>
    <row r="275" spans="1:34" x14ac:dyDescent="0.2">
      <c r="A275" s="113"/>
      <c r="B275" s="200"/>
      <c r="C275" s="200"/>
      <c r="D275" s="201"/>
      <c r="E275" s="201"/>
      <c r="F275" s="113"/>
      <c r="G275" s="113"/>
      <c r="H275" s="113"/>
      <c r="I275" s="203"/>
      <c r="J275" s="203"/>
      <c r="K275" s="204"/>
      <c r="L275" s="201"/>
      <c r="M275" s="201"/>
      <c r="N275" s="201"/>
      <c r="O275" s="201"/>
      <c r="P275" s="201"/>
      <c r="Q275" s="201"/>
      <c r="R275" s="113"/>
      <c r="S275" s="113"/>
      <c r="V275" s="201"/>
      <c r="W275" s="113"/>
      <c r="X275" s="113"/>
      <c r="Y275" s="113"/>
      <c r="Z275" s="113"/>
      <c r="AA275" s="113"/>
      <c r="AB275" s="113"/>
      <c r="AC275" s="113"/>
      <c r="AD275" s="201"/>
      <c r="AE275" s="113"/>
      <c r="AF275" s="113"/>
      <c r="AG275" s="113"/>
      <c r="AH275" s="113"/>
    </row>
    <row r="276" spans="1:34" x14ac:dyDescent="0.2">
      <c r="A276" s="113"/>
      <c r="B276" s="200"/>
      <c r="C276" s="200"/>
      <c r="D276" s="201"/>
      <c r="E276" s="201"/>
      <c r="F276" s="113"/>
      <c r="G276" s="113"/>
      <c r="H276" s="113"/>
      <c r="I276" s="203"/>
      <c r="J276" s="203"/>
      <c r="K276" s="204"/>
      <c r="L276" s="201"/>
      <c r="M276" s="201"/>
      <c r="N276" s="201"/>
      <c r="O276" s="201"/>
      <c r="P276" s="201"/>
      <c r="Q276" s="201"/>
      <c r="R276" s="113"/>
      <c r="S276" s="113"/>
      <c r="V276" s="201"/>
      <c r="W276" s="113"/>
      <c r="X276" s="113"/>
      <c r="Y276" s="113"/>
      <c r="Z276" s="113"/>
      <c r="AA276" s="113"/>
      <c r="AB276" s="113"/>
      <c r="AC276" s="113"/>
      <c r="AD276" s="201"/>
      <c r="AE276" s="113"/>
      <c r="AF276" s="113"/>
      <c r="AG276" s="113"/>
      <c r="AH276" s="113"/>
    </row>
    <row r="277" spans="1:34" x14ac:dyDescent="0.2">
      <c r="A277" s="113"/>
      <c r="B277" s="200"/>
      <c r="C277" s="200"/>
      <c r="D277" s="201"/>
      <c r="E277" s="201"/>
      <c r="F277" s="113"/>
      <c r="G277" s="113"/>
      <c r="H277" s="113"/>
      <c r="I277" s="203"/>
      <c r="J277" s="203"/>
      <c r="K277" s="204"/>
      <c r="L277" s="201"/>
      <c r="M277" s="201"/>
      <c r="N277" s="201"/>
      <c r="O277" s="201"/>
      <c r="P277" s="201"/>
      <c r="Q277" s="201"/>
      <c r="R277" s="113"/>
      <c r="S277" s="113"/>
      <c r="V277" s="201"/>
      <c r="W277" s="113"/>
      <c r="X277" s="113"/>
      <c r="Y277" s="113"/>
      <c r="Z277" s="113"/>
      <c r="AA277" s="113"/>
      <c r="AB277" s="113"/>
      <c r="AC277" s="113"/>
      <c r="AD277" s="201"/>
      <c r="AE277" s="113"/>
      <c r="AF277" s="113"/>
      <c r="AG277" s="113"/>
      <c r="AH277" s="113"/>
    </row>
    <row r="278" spans="1:34" x14ac:dyDescent="0.2">
      <c r="A278" s="113"/>
      <c r="B278" s="200"/>
      <c r="C278" s="200"/>
      <c r="D278" s="201"/>
      <c r="E278" s="201"/>
      <c r="F278" s="113"/>
      <c r="G278" s="113"/>
      <c r="H278" s="113"/>
      <c r="I278" s="203"/>
      <c r="J278" s="203"/>
      <c r="K278" s="204"/>
      <c r="L278" s="201"/>
      <c r="M278" s="201"/>
      <c r="N278" s="201"/>
      <c r="O278" s="201"/>
      <c r="P278" s="201"/>
      <c r="Q278" s="201"/>
      <c r="R278" s="113"/>
      <c r="S278" s="113"/>
      <c r="V278" s="201"/>
      <c r="W278" s="113"/>
      <c r="X278" s="113"/>
      <c r="Y278" s="113"/>
      <c r="Z278" s="113"/>
      <c r="AA278" s="113"/>
      <c r="AB278" s="113"/>
      <c r="AC278" s="113"/>
      <c r="AD278" s="201"/>
      <c r="AE278" s="113"/>
      <c r="AF278" s="113"/>
      <c r="AG278" s="113"/>
      <c r="AH278" s="113"/>
    </row>
    <row r="279" spans="1:34" x14ac:dyDescent="0.2">
      <c r="A279" s="113"/>
      <c r="B279" s="200"/>
      <c r="C279" s="200"/>
      <c r="D279" s="201"/>
      <c r="E279" s="201"/>
      <c r="F279" s="113"/>
      <c r="G279" s="113"/>
      <c r="H279" s="113"/>
      <c r="I279" s="203"/>
      <c r="J279" s="203"/>
      <c r="K279" s="204"/>
      <c r="L279" s="201"/>
      <c r="M279" s="201"/>
      <c r="N279" s="201"/>
      <c r="O279" s="201"/>
      <c r="P279" s="201"/>
      <c r="Q279" s="201"/>
      <c r="R279" s="113"/>
      <c r="S279" s="113"/>
      <c r="V279" s="201"/>
      <c r="W279" s="113"/>
      <c r="X279" s="113"/>
      <c r="Y279" s="113"/>
      <c r="Z279" s="113"/>
      <c r="AA279" s="113"/>
      <c r="AB279" s="113"/>
      <c r="AC279" s="113"/>
      <c r="AD279" s="201"/>
      <c r="AE279" s="113"/>
      <c r="AF279" s="113"/>
      <c r="AG279" s="113"/>
      <c r="AH279" s="113"/>
    </row>
    <row r="280" spans="1:34" x14ac:dyDescent="0.2">
      <c r="A280" s="113"/>
      <c r="B280" s="200"/>
      <c r="C280" s="200"/>
      <c r="D280" s="201"/>
      <c r="E280" s="201"/>
      <c r="F280" s="113"/>
      <c r="G280" s="113"/>
      <c r="H280" s="113"/>
      <c r="I280" s="203"/>
      <c r="J280" s="203"/>
      <c r="K280" s="204"/>
      <c r="L280" s="201"/>
      <c r="M280" s="201"/>
      <c r="N280" s="201"/>
      <c r="O280" s="201"/>
      <c r="P280" s="201"/>
      <c r="Q280" s="201"/>
      <c r="R280" s="113"/>
      <c r="S280" s="113"/>
      <c r="V280" s="201"/>
      <c r="W280" s="113"/>
      <c r="X280" s="113"/>
      <c r="Y280" s="113"/>
      <c r="Z280" s="113"/>
      <c r="AA280" s="113"/>
      <c r="AB280" s="113"/>
      <c r="AC280" s="113"/>
      <c r="AD280" s="201"/>
      <c r="AE280" s="113"/>
      <c r="AF280" s="113"/>
      <c r="AG280" s="113"/>
      <c r="AH280" s="113"/>
    </row>
    <row r="281" spans="1:34" x14ac:dyDescent="0.2">
      <c r="A281" s="113"/>
      <c r="B281" s="200"/>
      <c r="C281" s="200"/>
      <c r="D281" s="201"/>
      <c r="E281" s="201"/>
      <c r="F281" s="113"/>
      <c r="G281" s="113"/>
      <c r="H281" s="113"/>
      <c r="I281" s="203"/>
      <c r="J281" s="203"/>
      <c r="K281" s="204"/>
      <c r="L281" s="201"/>
      <c r="M281" s="201"/>
      <c r="N281" s="201"/>
      <c r="O281" s="201"/>
      <c r="P281" s="201"/>
      <c r="Q281" s="201"/>
      <c r="R281" s="113"/>
      <c r="S281" s="113"/>
      <c r="V281" s="201"/>
      <c r="W281" s="113"/>
      <c r="X281" s="113"/>
      <c r="Y281" s="113"/>
      <c r="Z281" s="113"/>
      <c r="AA281" s="113"/>
      <c r="AB281" s="113"/>
      <c r="AC281" s="113"/>
      <c r="AD281" s="201"/>
      <c r="AE281" s="113"/>
      <c r="AF281" s="113"/>
      <c r="AG281" s="113"/>
      <c r="AH281" s="113"/>
    </row>
    <row r="282" spans="1:34" x14ac:dyDescent="0.2">
      <c r="A282" s="113"/>
      <c r="B282" s="200"/>
      <c r="C282" s="200"/>
      <c r="D282" s="201"/>
      <c r="E282" s="201"/>
      <c r="F282" s="113"/>
      <c r="G282" s="113"/>
      <c r="H282" s="113"/>
      <c r="I282" s="203"/>
      <c r="J282" s="203"/>
      <c r="K282" s="204"/>
      <c r="L282" s="201"/>
      <c r="M282" s="201"/>
      <c r="N282" s="201"/>
      <c r="O282" s="201"/>
      <c r="P282" s="201"/>
      <c r="Q282" s="201"/>
      <c r="R282" s="113"/>
      <c r="S282" s="113"/>
      <c r="V282" s="201"/>
      <c r="W282" s="113"/>
      <c r="X282" s="113"/>
      <c r="Y282" s="113"/>
      <c r="Z282" s="113"/>
      <c r="AA282" s="113"/>
      <c r="AB282" s="113"/>
      <c r="AC282" s="113"/>
      <c r="AD282" s="201"/>
      <c r="AE282" s="113"/>
      <c r="AF282" s="113"/>
      <c r="AG282" s="113"/>
      <c r="AH282" s="113"/>
    </row>
    <row r="283" spans="1:34" x14ac:dyDescent="0.2">
      <c r="A283" s="113"/>
      <c r="B283" s="200"/>
      <c r="C283" s="200"/>
      <c r="D283" s="201"/>
      <c r="E283" s="201"/>
      <c r="F283" s="113"/>
      <c r="G283" s="113"/>
      <c r="H283" s="113"/>
      <c r="I283" s="203"/>
      <c r="J283" s="203"/>
      <c r="K283" s="204"/>
      <c r="L283" s="201"/>
      <c r="M283" s="201"/>
      <c r="N283" s="201"/>
      <c r="O283" s="201"/>
      <c r="P283" s="201"/>
      <c r="Q283" s="201"/>
      <c r="R283" s="113"/>
      <c r="S283" s="113"/>
      <c r="V283" s="201"/>
      <c r="W283" s="113"/>
      <c r="X283" s="113"/>
      <c r="Y283" s="113"/>
      <c r="Z283" s="113"/>
      <c r="AA283" s="113"/>
      <c r="AB283" s="113"/>
      <c r="AC283" s="113"/>
      <c r="AD283" s="201"/>
      <c r="AE283" s="113"/>
      <c r="AF283" s="113"/>
      <c r="AG283" s="113"/>
      <c r="AH283" s="113"/>
    </row>
    <row r="284" spans="1:34" x14ac:dyDescent="0.2">
      <c r="A284" s="113"/>
      <c r="B284" s="200"/>
      <c r="C284" s="200"/>
      <c r="D284" s="201"/>
      <c r="E284" s="201"/>
      <c r="F284" s="113"/>
      <c r="G284" s="113"/>
      <c r="H284" s="113"/>
      <c r="I284" s="203"/>
      <c r="J284" s="203"/>
      <c r="K284" s="204"/>
      <c r="L284" s="201"/>
      <c r="M284" s="201"/>
      <c r="N284" s="201"/>
      <c r="O284" s="201"/>
      <c r="P284" s="201"/>
      <c r="Q284" s="201"/>
      <c r="R284" s="113"/>
      <c r="S284" s="113"/>
      <c r="V284" s="201"/>
      <c r="W284" s="113"/>
      <c r="X284" s="113"/>
      <c r="Y284" s="113"/>
      <c r="Z284" s="113"/>
      <c r="AA284" s="113"/>
      <c r="AB284" s="113"/>
      <c r="AC284" s="113"/>
      <c r="AD284" s="201"/>
      <c r="AE284" s="113"/>
      <c r="AF284" s="113"/>
      <c r="AG284" s="113"/>
      <c r="AH284" s="113"/>
    </row>
    <row r="285" spans="1:34" x14ac:dyDescent="0.2">
      <c r="A285" s="113"/>
      <c r="B285" s="200"/>
      <c r="C285" s="200"/>
      <c r="D285" s="201"/>
      <c r="E285" s="201"/>
      <c r="F285" s="113"/>
      <c r="G285" s="113"/>
      <c r="H285" s="113"/>
      <c r="I285" s="203"/>
      <c r="J285" s="203"/>
      <c r="K285" s="204"/>
      <c r="L285" s="201"/>
      <c r="M285" s="201"/>
      <c r="N285" s="201"/>
      <c r="O285" s="201"/>
      <c r="P285" s="201"/>
      <c r="Q285" s="201"/>
      <c r="R285" s="113"/>
      <c r="S285" s="113"/>
      <c r="V285" s="201"/>
      <c r="W285" s="113"/>
      <c r="X285" s="113"/>
      <c r="Y285" s="113"/>
      <c r="Z285" s="113"/>
      <c r="AA285" s="113"/>
      <c r="AB285" s="113"/>
      <c r="AC285" s="113"/>
      <c r="AD285" s="201"/>
      <c r="AE285" s="113"/>
      <c r="AF285" s="113"/>
      <c r="AG285" s="113"/>
      <c r="AH285" s="113"/>
    </row>
    <row r="286" spans="1:34" x14ac:dyDescent="0.2">
      <c r="A286" s="113"/>
      <c r="B286" s="200"/>
      <c r="C286" s="200"/>
      <c r="D286" s="201"/>
      <c r="E286" s="201"/>
      <c r="F286" s="113"/>
      <c r="G286" s="113"/>
      <c r="H286" s="113"/>
      <c r="I286" s="203"/>
      <c r="J286" s="203"/>
      <c r="K286" s="204"/>
      <c r="L286" s="201"/>
      <c r="M286" s="201"/>
      <c r="N286" s="201"/>
      <c r="O286" s="201"/>
      <c r="P286" s="201"/>
      <c r="Q286" s="201"/>
      <c r="R286" s="113"/>
      <c r="S286" s="113"/>
      <c r="V286" s="201"/>
      <c r="W286" s="113"/>
      <c r="X286" s="113"/>
      <c r="Y286" s="113"/>
      <c r="Z286" s="113"/>
      <c r="AA286" s="113"/>
      <c r="AB286" s="113"/>
      <c r="AC286" s="113"/>
      <c r="AD286" s="201"/>
      <c r="AE286" s="113"/>
      <c r="AF286" s="113"/>
      <c r="AG286" s="113"/>
      <c r="AH286" s="113"/>
    </row>
    <row r="287" spans="1:34" x14ac:dyDescent="0.2">
      <c r="A287" s="113"/>
      <c r="B287" s="200"/>
      <c r="C287" s="200"/>
      <c r="D287" s="201"/>
      <c r="E287" s="201"/>
      <c r="F287" s="113"/>
      <c r="G287" s="113"/>
      <c r="H287" s="113"/>
      <c r="I287" s="203"/>
      <c r="J287" s="203"/>
      <c r="K287" s="204"/>
      <c r="L287" s="201"/>
      <c r="M287" s="201"/>
      <c r="N287" s="201"/>
      <c r="O287" s="201"/>
      <c r="P287" s="201"/>
      <c r="Q287" s="201"/>
      <c r="R287" s="113"/>
      <c r="S287" s="113"/>
      <c r="V287" s="201"/>
      <c r="W287" s="113"/>
      <c r="X287" s="113"/>
      <c r="Y287" s="113"/>
      <c r="Z287" s="113"/>
      <c r="AA287" s="113"/>
      <c r="AB287" s="113"/>
      <c r="AC287" s="113"/>
      <c r="AD287" s="201"/>
      <c r="AE287" s="113"/>
      <c r="AF287" s="113"/>
      <c r="AG287" s="113"/>
      <c r="AH287" s="113"/>
    </row>
    <row r="288" spans="1:34" x14ac:dyDescent="0.2">
      <c r="A288" s="113"/>
      <c r="B288" s="200"/>
      <c r="C288" s="200"/>
      <c r="D288" s="201"/>
      <c r="E288" s="201"/>
      <c r="F288" s="113"/>
      <c r="G288" s="113"/>
      <c r="H288" s="113"/>
      <c r="I288" s="203"/>
      <c r="J288" s="203"/>
      <c r="K288" s="204"/>
      <c r="L288" s="201"/>
      <c r="M288" s="201"/>
      <c r="N288" s="201"/>
      <c r="O288" s="201"/>
      <c r="P288" s="201"/>
      <c r="Q288" s="201"/>
      <c r="R288" s="113"/>
      <c r="S288" s="113"/>
      <c r="V288" s="201"/>
      <c r="W288" s="113"/>
      <c r="X288" s="113"/>
      <c r="Y288" s="113"/>
      <c r="Z288" s="113"/>
      <c r="AA288" s="113"/>
      <c r="AB288" s="113"/>
      <c r="AC288" s="113"/>
      <c r="AD288" s="201"/>
      <c r="AE288" s="113"/>
      <c r="AF288" s="113"/>
      <c r="AG288" s="113"/>
      <c r="AH288" s="113"/>
    </row>
    <row r="289" spans="1:34" x14ac:dyDescent="0.2">
      <c r="A289" s="113"/>
      <c r="B289" s="200"/>
      <c r="C289" s="200"/>
      <c r="D289" s="201"/>
      <c r="E289" s="201"/>
      <c r="F289" s="113"/>
      <c r="G289" s="113"/>
      <c r="H289" s="113"/>
      <c r="I289" s="203"/>
      <c r="J289" s="203"/>
      <c r="K289" s="204"/>
      <c r="L289" s="201"/>
      <c r="M289" s="201"/>
      <c r="N289" s="201"/>
      <c r="O289" s="201"/>
      <c r="P289" s="201"/>
      <c r="Q289" s="201"/>
      <c r="R289" s="113"/>
      <c r="S289" s="113"/>
      <c r="V289" s="201"/>
      <c r="W289" s="113"/>
      <c r="X289" s="113"/>
      <c r="Y289" s="113"/>
      <c r="Z289" s="113"/>
      <c r="AA289" s="113"/>
      <c r="AB289" s="113"/>
      <c r="AC289" s="113"/>
      <c r="AD289" s="201"/>
      <c r="AE289" s="113"/>
      <c r="AF289" s="113"/>
      <c r="AG289" s="113"/>
      <c r="AH289" s="113"/>
    </row>
    <row r="290" spans="1:34" x14ac:dyDescent="0.2">
      <c r="A290" s="113"/>
      <c r="B290" s="200"/>
      <c r="C290" s="200"/>
      <c r="D290" s="201"/>
      <c r="E290" s="201"/>
      <c r="F290" s="113"/>
      <c r="G290" s="113"/>
      <c r="H290" s="113"/>
      <c r="I290" s="203"/>
      <c r="J290" s="203"/>
      <c r="K290" s="204"/>
      <c r="L290" s="201"/>
      <c r="M290" s="201"/>
      <c r="N290" s="201"/>
      <c r="O290" s="201"/>
      <c r="P290" s="201"/>
      <c r="Q290" s="201"/>
      <c r="R290" s="113"/>
      <c r="S290" s="113"/>
      <c r="V290" s="201"/>
      <c r="W290" s="113"/>
      <c r="X290" s="113"/>
      <c r="Y290" s="113"/>
      <c r="Z290" s="113"/>
      <c r="AA290" s="113"/>
      <c r="AB290" s="113"/>
      <c r="AC290" s="113"/>
      <c r="AD290" s="201"/>
      <c r="AE290" s="113"/>
      <c r="AF290" s="113"/>
      <c r="AG290" s="113"/>
      <c r="AH290" s="113"/>
    </row>
    <row r="291" spans="1:34" x14ac:dyDescent="0.2">
      <c r="A291" s="113"/>
      <c r="B291" s="200"/>
      <c r="C291" s="200"/>
      <c r="D291" s="201"/>
      <c r="E291" s="201"/>
      <c r="F291" s="113"/>
      <c r="G291" s="113"/>
      <c r="H291" s="113"/>
      <c r="I291" s="203"/>
      <c r="J291" s="203"/>
      <c r="K291" s="204"/>
      <c r="L291" s="201"/>
      <c r="M291" s="201"/>
      <c r="N291" s="201"/>
      <c r="O291" s="201"/>
      <c r="P291" s="201"/>
      <c r="Q291" s="201"/>
      <c r="R291" s="113"/>
      <c r="S291" s="113"/>
      <c r="V291" s="201"/>
      <c r="W291" s="113"/>
      <c r="X291" s="113"/>
      <c r="Y291" s="113"/>
      <c r="Z291" s="113"/>
      <c r="AA291" s="113"/>
      <c r="AB291" s="113"/>
      <c r="AC291" s="113"/>
      <c r="AD291" s="201"/>
      <c r="AE291" s="113"/>
      <c r="AF291" s="113"/>
      <c r="AG291" s="113"/>
      <c r="AH291" s="113"/>
    </row>
    <row r="292" spans="1:34" x14ac:dyDescent="0.2">
      <c r="A292" s="113"/>
      <c r="B292" s="200"/>
      <c r="C292" s="200"/>
      <c r="D292" s="201"/>
      <c r="E292" s="201"/>
      <c r="F292" s="113"/>
      <c r="G292" s="113"/>
      <c r="H292" s="113"/>
      <c r="I292" s="203"/>
      <c r="J292" s="203"/>
      <c r="K292" s="204"/>
      <c r="L292" s="201"/>
      <c r="M292" s="201"/>
      <c r="N292" s="201"/>
      <c r="O292" s="201"/>
      <c r="P292" s="201"/>
      <c r="Q292" s="201"/>
      <c r="R292" s="113"/>
      <c r="S292" s="113"/>
      <c r="V292" s="201"/>
      <c r="W292" s="113"/>
      <c r="X292" s="113"/>
      <c r="Y292" s="113"/>
      <c r="Z292" s="113"/>
      <c r="AA292" s="113"/>
      <c r="AB292" s="113"/>
      <c r="AC292" s="113"/>
      <c r="AD292" s="201"/>
      <c r="AE292" s="113"/>
      <c r="AF292" s="113"/>
      <c r="AG292" s="113"/>
      <c r="AH292" s="113"/>
    </row>
    <row r="293" spans="1:34" x14ac:dyDescent="0.2">
      <c r="A293" s="113"/>
      <c r="B293" s="200"/>
      <c r="C293" s="200"/>
      <c r="D293" s="201"/>
      <c r="E293" s="201"/>
      <c r="F293" s="113"/>
      <c r="G293" s="113"/>
      <c r="H293" s="113"/>
      <c r="I293" s="203"/>
      <c r="J293" s="203"/>
      <c r="K293" s="204"/>
      <c r="L293" s="201"/>
      <c r="M293" s="201"/>
      <c r="N293" s="201"/>
      <c r="O293" s="201"/>
      <c r="P293" s="201"/>
      <c r="Q293" s="201"/>
      <c r="R293" s="113"/>
      <c r="S293" s="113"/>
      <c r="V293" s="201"/>
      <c r="W293" s="113"/>
      <c r="X293" s="113"/>
      <c r="Y293" s="113"/>
      <c r="Z293" s="113"/>
      <c r="AA293" s="113"/>
      <c r="AB293" s="113"/>
      <c r="AC293" s="113"/>
      <c r="AD293" s="201"/>
      <c r="AE293" s="113"/>
      <c r="AF293" s="113"/>
      <c r="AG293" s="113"/>
      <c r="AH293" s="113"/>
    </row>
    <row r="294" spans="1:34" x14ac:dyDescent="0.2">
      <c r="A294" s="113"/>
      <c r="B294" s="200"/>
      <c r="C294" s="200"/>
      <c r="D294" s="201"/>
      <c r="E294" s="201"/>
      <c r="F294" s="113"/>
      <c r="G294" s="113"/>
      <c r="H294" s="113"/>
      <c r="I294" s="203"/>
      <c r="J294" s="203"/>
      <c r="K294" s="204"/>
      <c r="L294" s="201"/>
      <c r="M294" s="201"/>
      <c r="N294" s="201"/>
      <c r="O294" s="201"/>
      <c r="P294" s="201"/>
      <c r="Q294" s="201"/>
      <c r="R294" s="113"/>
      <c r="S294" s="113"/>
      <c r="V294" s="201"/>
      <c r="W294" s="113"/>
      <c r="X294" s="113"/>
      <c r="Y294" s="113"/>
      <c r="Z294" s="113"/>
      <c r="AA294" s="113"/>
      <c r="AB294" s="113"/>
      <c r="AC294" s="113"/>
      <c r="AD294" s="201"/>
      <c r="AE294" s="113"/>
      <c r="AF294" s="113"/>
      <c r="AG294" s="113"/>
      <c r="AH294" s="113"/>
    </row>
    <row r="295" spans="1:34" x14ac:dyDescent="0.2">
      <c r="A295" s="113"/>
      <c r="B295" s="200"/>
      <c r="C295" s="200"/>
      <c r="D295" s="201"/>
      <c r="E295" s="201"/>
      <c r="F295" s="113"/>
      <c r="G295" s="113"/>
      <c r="H295" s="113"/>
      <c r="I295" s="203"/>
      <c r="J295" s="203"/>
      <c r="K295" s="204"/>
      <c r="L295" s="201"/>
      <c r="M295" s="201"/>
      <c r="N295" s="201"/>
      <c r="O295" s="201"/>
      <c r="P295" s="201"/>
      <c r="Q295" s="201"/>
      <c r="R295" s="113"/>
      <c r="S295" s="113"/>
      <c r="V295" s="201"/>
      <c r="W295" s="113"/>
      <c r="X295" s="113"/>
      <c r="Y295" s="113"/>
      <c r="Z295" s="113"/>
      <c r="AA295" s="113"/>
      <c r="AB295" s="113"/>
      <c r="AC295" s="113"/>
      <c r="AD295" s="201"/>
      <c r="AE295" s="113"/>
      <c r="AF295" s="113"/>
      <c r="AG295" s="113"/>
      <c r="AH295" s="113"/>
    </row>
    <row r="296" spans="1:34" x14ac:dyDescent="0.2">
      <c r="A296" s="113"/>
      <c r="B296" s="200"/>
      <c r="C296" s="200"/>
      <c r="D296" s="201"/>
      <c r="E296" s="201"/>
      <c r="F296" s="113"/>
      <c r="G296" s="113"/>
      <c r="H296" s="113"/>
      <c r="I296" s="203"/>
      <c r="J296" s="203"/>
      <c r="K296" s="204"/>
      <c r="L296" s="201"/>
      <c r="M296" s="201"/>
      <c r="N296" s="201"/>
      <c r="O296" s="201"/>
      <c r="P296" s="201"/>
      <c r="Q296" s="201"/>
      <c r="R296" s="113"/>
      <c r="S296" s="113"/>
      <c r="V296" s="201"/>
      <c r="W296" s="113"/>
      <c r="X296" s="113"/>
      <c r="Y296" s="113"/>
      <c r="Z296" s="113"/>
      <c r="AA296" s="113"/>
      <c r="AB296" s="113"/>
      <c r="AC296" s="113"/>
      <c r="AD296" s="201"/>
      <c r="AE296" s="113"/>
      <c r="AF296" s="113"/>
      <c r="AG296" s="113"/>
      <c r="AH296" s="113"/>
    </row>
    <row r="297" spans="1:34" x14ac:dyDescent="0.2">
      <c r="A297" s="113"/>
      <c r="B297" s="200"/>
      <c r="C297" s="200"/>
      <c r="D297" s="201"/>
      <c r="E297" s="201"/>
      <c r="F297" s="113"/>
      <c r="G297" s="113"/>
      <c r="H297" s="113"/>
      <c r="I297" s="203"/>
      <c r="J297" s="203"/>
      <c r="K297" s="204"/>
      <c r="L297" s="201"/>
      <c r="M297" s="201"/>
      <c r="N297" s="201"/>
      <c r="O297" s="201"/>
      <c r="P297" s="201"/>
      <c r="Q297" s="201"/>
      <c r="R297" s="113"/>
      <c r="S297" s="113"/>
      <c r="V297" s="201"/>
      <c r="W297" s="113"/>
      <c r="X297" s="113"/>
      <c r="Y297" s="113"/>
      <c r="Z297" s="113"/>
      <c r="AA297" s="113"/>
      <c r="AB297" s="113"/>
      <c r="AC297" s="113"/>
      <c r="AD297" s="201"/>
      <c r="AE297" s="113"/>
      <c r="AF297" s="113"/>
      <c r="AG297" s="113"/>
      <c r="AH297" s="113"/>
    </row>
    <row r="298" spans="1:34" x14ac:dyDescent="0.2">
      <c r="A298" s="113"/>
      <c r="B298" s="200"/>
      <c r="C298" s="200"/>
      <c r="D298" s="201"/>
      <c r="E298" s="201"/>
      <c r="F298" s="113"/>
      <c r="G298" s="113"/>
      <c r="H298" s="113"/>
      <c r="I298" s="203"/>
      <c r="J298" s="203"/>
      <c r="K298" s="204"/>
      <c r="L298" s="201"/>
      <c r="M298" s="201"/>
      <c r="N298" s="201"/>
      <c r="O298" s="201"/>
      <c r="P298" s="201"/>
      <c r="Q298" s="201"/>
      <c r="R298" s="113"/>
      <c r="S298" s="113"/>
      <c r="V298" s="201"/>
      <c r="W298" s="113"/>
      <c r="X298" s="113"/>
      <c r="Y298" s="113"/>
      <c r="Z298" s="113"/>
      <c r="AA298" s="113"/>
      <c r="AB298" s="113"/>
      <c r="AC298" s="113"/>
      <c r="AD298" s="201"/>
      <c r="AE298" s="113"/>
      <c r="AF298" s="113"/>
      <c r="AG298" s="113"/>
      <c r="AH298" s="113"/>
    </row>
    <row r="299" spans="1:34" x14ac:dyDescent="0.2">
      <c r="A299" s="113"/>
      <c r="B299" s="200"/>
      <c r="C299" s="200"/>
      <c r="D299" s="201"/>
      <c r="E299" s="201"/>
      <c r="F299" s="113"/>
      <c r="G299" s="113"/>
      <c r="H299" s="113"/>
      <c r="I299" s="203"/>
      <c r="J299" s="203"/>
      <c r="K299" s="204"/>
      <c r="L299" s="201"/>
      <c r="M299" s="201"/>
      <c r="N299" s="201"/>
      <c r="O299" s="201"/>
      <c r="P299" s="201"/>
      <c r="Q299" s="201"/>
      <c r="R299" s="113"/>
      <c r="S299" s="113"/>
      <c r="V299" s="201"/>
      <c r="W299" s="113"/>
      <c r="X299" s="113"/>
      <c r="Y299" s="113"/>
      <c r="Z299" s="113"/>
      <c r="AA299" s="113"/>
      <c r="AB299" s="113"/>
      <c r="AC299" s="113"/>
      <c r="AD299" s="201"/>
      <c r="AE299" s="113"/>
      <c r="AF299" s="113"/>
      <c r="AG299" s="113"/>
      <c r="AH299" s="113"/>
    </row>
    <row r="300" spans="1:34" x14ac:dyDescent="0.2">
      <c r="A300" s="113"/>
      <c r="B300" s="200"/>
      <c r="C300" s="200"/>
      <c r="D300" s="201"/>
      <c r="E300" s="201"/>
      <c r="F300" s="113"/>
      <c r="G300" s="113"/>
      <c r="H300" s="113"/>
      <c r="I300" s="203"/>
      <c r="J300" s="203"/>
      <c r="K300" s="204"/>
      <c r="L300" s="201"/>
      <c r="M300" s="201"/>
      <c r="N300" s="201"/>
      <c r="O300" s="201"/>
      <c r="P300" s="201"/>
      <c r="Q300" s="201"/>
      <c r="R300" s="113"/>
      <c r="S300" s="113"/>
      <c r="V300" s="201"/>
      <c r="W300" s="113"/>
      <c r="X300" s="113"/>
      <c r="Y300" s="113"/>
      <c r="Z300" s="113"/>
      <c r="AA300" s="113"/>
      <c r="AB300" s="113"/>
      <c r="AC300" s="113"/>
      <c r="AD300" s="201"/>
      <c r="AE300" s="113"/>
      <c r="AF300" s="113"/>
      <c r="AG300" s="113"/>
      <c r="AH300" s="113"/>
    </row>
    <row r="301" spans="1:34" x14ac:dyDescent="0.2">
      <c r="A301" s="113"/>
      <c r="B301" s="200"/>
      <c r="C301" s="200"/>
      <c r="D301" s="201"/>
      <c r="E301" s="201"/>
      <c r="F301" s="113"/>
      <c r="G301" s="113"/>
      <c r="H301" s="113"/>
      <c r="I301" s="203"/>
      <c r="J301" s="203"/>
      <c r="K301" s="204"/>
      <c r="L301" s="201"/>
      <c r="M301" s="201"/>
      <c r="N301" s="201"/>
      <c r="O301" s="201"/>
      <c r="P301" s="201"/>
      <c r="Q301" s="201"/>
      <c r="R301" s="113"/>
      <c r="S301" s="113"/>
      <c r="V301" s="201"/>
      <c r="W301" s="113"/>
      <c r="X301" s="113"/>
      <c r="Y301" s="113"/>
      <c r="Z301" s="113"/>
      <c r="AA301" s="113"/>
      <c r="AB301" s="113"/>
      <c r="AC301" s="113"/>
      <c r="AD301" s="201"/>
      <c r="AE301" s="113"/>
      <c r="AF301" s="113"/>
      <c r="AG301" s="113"/>
      <c r="AH301" s="113"/>
    </row>
    <row r="302" spans="1:34" x14ac:dyDescent="0.2">
      <c r="A302" s="113"/>
      <c r="B302" s="200"/>
      <c r="C302" s="200"/>
      <c r="D302" s="201"/>
      <c r="E302" s="201"/>
      <c r="F302" s="113"/>
      <c r="G302" s="113"/>
      <c r="H302" s="113"/>
      <c r="I302" s="203"/>
      <c r="J302" s="203"/>
      <c r="K302" s="204"/>
      <c r="L302" s="201"/>
      <c r="M302" s="201"/>
      <c r="N302" s="201"/>
      <c r="O302" s="201"/>
      <c r="P302" s="201"/>
      <c r="Q302" s="201"/>
      <c r="R302" s="113"/>
      <c r="S302" s="113"/>
      <c r="V302" s="201"/>
      <c r="W302" s="113"/>
      <c r="X302" s="113"/>
      <c r="Y302" s="113"/>
      <c r="Z302" s="113"/>
      <c r="AA302" s="113"/>
      <c r="AB302" s="113"/>
      <c r="AC302" s="113"/>
      <c r="AD302" s="201"/>
      <c r="AE302" s="113"/>
      <c r="AF302" s="113"/>
      <c r="AG302" s="113"/>
      <c r="AH302" s="113"/>
    </row>
    <row r="303" spans="1:34" x14ac:dyDescent="0.2">
      <c r="A303" s="113"/>
      <c r="B303" s="200"/>
      <c r="C303" s="200"/>
      <c r="D303" s="201"/>
      <c r="E303" s="201"/>
      <c r="F303" s="113"/>
      <c r="G303" s="113"/>
      <c r="H303" s="113"/>
      <c r="I303" s="203"/>
      <c r="J303" s="203"/>
      <c r="K303" s="204"/>
      <c r="L303" s="201"/>
      <c r="M303" s="201"/>
      <c r="N303" s="201"/>
      <c r="O303" s="201"/>
      <c r="P303" s="201"/>
      <c r="Q303" s="201"/>
      <c r="R303" s="113"/>
      <c r="S303" s="113"/>
      <c r="V303" s="201"/>
      <c r="W303" s="113"/>
      <c r="X303" s="113"/>
      <c r="Y303" s="113"/>
      <c r="Z303" s="113"/>
      <c r="AA303" s="113"/>
      <c r="AB303" s="113"/>
      <c r="AC303" s="113"/>
      <c r="AD303" s="201"/>
      <c r="AE303" s="113"/>
      <c r="AF303" s="113"/>
      <c r="AG303" s="113"/>
      <c r="AH303" s="113"/>
    </row>
    <row r="304" spans="1:34" x14ac:dyDescent="0.2">
      <c r="A304" s="113"/>
      <c r="B304" s="200"/>
      <c r="C304" s="200"/>
      <c r="D304" s="201"/>
      <c r="E304" s="201"/>
      <c r="F304" s="113"/>
      <c r="G304" s="113"/>
      <c r="H304" s="113"/>
      <c r="I304" s="203"/>
      <c r="J304" s="203"/>
      <c r="K304" s="204"/>
      <c r="L304" s="201"/>
      <c r="M304" s="201"/>
      <c r="N304" s="201"/>
      <c r="O304" s="201"/>
      <c r="P304" s="201"/>
      <c r="Q304" s="201"/>
      <c r="R304" s="113"/>
      <c r="S304" s="113"/>
      <c r="V304" s="201"/>
      <c r="W304" s="113"/>
      <c r="X304" s="113"/>
      <c r="Y304" s="113"/>
      <c r="Z304" s="113"/>
      <c r="AA304" s="113"/>
      <c r="AB304" s="113"/>
      <c r="AC304" s="113"/>
      <c r="AD304" s="201"/>
      <c r="AE304" s="113"/>
      <c r="AF304" s="113"/>
      <c r="AG304" s="113"/>
      <c r="AH304" s="113"/>
    </row>
    <row r="305" spans="1:34" x14ac:dyDescent="0.2">
      <c r="A305" s="113"/>
      <c r="B305" s="200"/>
      <c r="C305" s="200"/>
      <c r="D305" s="201"/>
      <c r="E305" s="201"/>
      <c r="F305" s="113"/>
      <c r="G305" s="113"/>
      <c r="H305" s="113"/>
      <c r="I305" s="203"/>
      <c r="J305" s="203"/>
      <c r="K305" s="204"/>
      <c r="L305" s="201"/>
      <c r="M305" s="201"/>
      <c r="N305" s="201"/>
      <c r="O305" s="201"/>
      <c r="P305" s="201"/>
      <c r="Q305" s="201"/>
      <c r="R305" s="113"/>
      <c r="S305" s="113"/>
      <c r="V305" s="201"/>
      <c r="W305" s="113"/>
      <c r="X305" s="113"/>
      <c r="Y305" s="113"/>
      <c r="Z305" s="113"/>
      <c r="AA305" s="113"/>
      <c r="AB305" s="113"/>
      <c r="AC305" s="113"/>
      <c r="AD305" s="201"/>
      <c r="AE305" s="113"/>
      <c r="AF305" s="113"/>
      <c r="AG305" s="113"/>
      <c r="AH305" s="113"/>
    </row>
    <row r="306" spans="1:34" x14ac:dyDescent="0.2">
      <c r="A306" s="113"/>
      <c r="B306" s="200"/>
      <c r="C306" s="200"/>
      <c r="D306" s="201"/>
      <c r="E306" s="201"/>
      <c r="F306" s="113"/>
      <c r="G306" s="113"/>
      <c r="H306" s="113"/>
      <c r="I306" s="203"/>
      <c r="J306" s="203"/>
      <c r="K306" s="204"/>
      <c r="L306" s="201"/>
      <c r="M306" s="201"/>
      <c r="N306" s="201"/>
      <c r="O306" s="201"/>
      <c r="P306" s="201"/>
      <c r="Q306" s="201"/>
      <c r="R306" s="113"/>
      <c r="S306" s="113"/>
      <c r="V306" s="201"/>
      <c r="W306" s="113"/>
      <c r="X306" s="113"/>
      <c r="Y306" s="113"/>
      <c r="Z306" s="113"/>
      <c r="AA306" s="113"/>
      <c r="AB306" s="113"/>
      <c r="AC306" s="113"/>
      <c r="AD306" s="201"/>
      <c r="AE306" s="113"/>
      <c r="AF306" s="113"/>
      <c r="AG306" s="113"/>
      <c r="AH306" s="113"/>
    </row>
    <row r="307" spans="1:34" x14ac:dyDescent="0.2">
      <c r="A307" s="113"/>
      <c r="B307" s="200"/>
      <c r="C307" s="200"/>
      <c r="D307" s="201"/>
      <c r="E307" s="201"/>
      <c r="F307" s="113"/>
      <c r="G307" s="113"/>
      <c r="H307" s="113"/>
      <c r="I307" s="203"/>
      <c r="J307" s="203"/>
      <c r="K307" s="204"/>
      <c r="L307" s="201"/>
      <c r="M307" s="201"/>
      <c r="N307" s="201"/>
      <c r="O307" s="201"/>
      <c r="P307" s="201"/>
      <c r="Q307" s="201"/>
      <c r="R307" s="113"/>
      <c r="S307" s="113"/>
      <c r="V307" s="201"/>
      <c r="W307" s="113"/>
      <c r="X307" s="113"/>
      <c r="Y307" s="113"/>
      <c r="Z307" s="113"/>
      <c r="AA307" s="113"/>
      <c r="AB307" s="113"/>
      <c r="AC307" s="113"/>
      <c r="AD307" s="201"/>
      <c r="AE307" s="113"/>
      <c r="AF307" s="113"/>
      <c r="AG307" s="113"/>
      <c r="AH307" s="113"/>
    </row>
    <row r="308" spans="1:34" x14ac:dyDescent="0.2">
      <c r="A308" s="113"/>
      <c r="B308" s="200"/>
      <c r="C308" s="200"/>
      <c r="D308" s="201"/>
      <c r="E308" s="201"/>
      <c r="F308" s="113"/>
      <c r="G308" s="113"/>
      <c r="H308" s="113"/>
      <c r="I308" s="203"/>
      <c r="J308" s="203"/>
      <c r="K308" s="204"/>
      <c r="L308" s="201"/>
      <c r="M308" s="201"/>
      <c r="N308" s="201"/>
      <c r="O308" s="201"/>
      <c r="P308" s="201"/>
      <c r="Q308" s="201"/>
      <c r="R308" s="113"/>
      <c r="S308" s="113"/>
      <c r="V308" s="201"/>
      <c r="W308" s="113"/>
      <c r="X308" s="113"/>
      <c r="Y308" s="113"/>
      <c r="Z308" s="113"/>
      <c r="AA308" s="113"/>
      <c r="AB308" s="113"/>
      <c r="AC308" s="113"/>
      <c r="AD308" s="201"/>
      <c r="AE308" s="113"/>
      <c r="AF308" s="113"/>
      <c r="AG308" s="113"/>
      <c r="AH308" s="113"/>
    </row>
    <row r="309" spans="1:34" x14ac:dyDescent="0.2">
      <c r="A309" s="113"/>
      <c r="B309" s="200"/>
      <c r="C309" s="200"/>
      <c r="D309" s="201"/>
      <c r="E309" s="201"/>
      <c r="F309" s="113"/>
      <c r="G309" s="113"/>
      <c r="H309" s="113"/>
      <c r="I309" s="203"/>
      <c r="J309" s="203"/>
      <c r="K309" s="204"/>
      <c r="L309" s="201"/>
      <c r="M309" s="201"/>
      <c r="N309" s="201"/>
      <c r="O309" s="201"/>
      <c r="P309" s="201"/>
      <c r="Q309" s="201"/>
      <c r="R309" s="113"/>
      <c r="S309" s="113"/>
      <c r="V309" s="201"/>
      <c r="W309" s="113"/>
      <c r="X309" s="113"/>
      <c r="Y309" s="113"/>
      <c r="Z309" s="113"/>
      <c r="AA309" s="113"/>
      <c r="AB309" s="113"/>
      <c r="AC309" s="113"/>
      <c r="AD309" s="201"/>
      <c r="AE309" s="113"/>
      <c r="AF309" s="113"/>
      <c r="AG309" s="113"/>
      <c r="AH309" s="113"/>
    </row>
    <row r="310" spans="1:34" x14ac:dyDescent="0.2">
      <c r="A310" s="113"/>
      <c r="B310" s="200"/>
      <c r="C310" s="200"/>
      <c r="D310" s="201"/>
      <c r="E310" s="201"/>
      <c r="F310" s="113"/>
      <c r="G310" s="113"/>
      <c r="H310" s="113"/>
      <c r="I310" s="203"/>
      <c r="J310" s="203"/>
      <c r="K310" s="204"/>
      <c r="L310" s="201"/>
      <c r="M310" s="201"/>
      <c r="N310" s="201"/>
      <c r="O310" s="201"/>
      <c r="P310" s="201"/>
      <c r="Q310" s="201"/>
      <c r="R310" s="113"/>
      <c r="S310" s="113"/>
      <c r="V310" s="201"/>
      <c r="W310" s="113"/>
      <c r="X310" s="113"/>
      <c r="Y310" s="113"/>
      <c r="Z310" s="113"/>
      <c r="AA310" s="113"/>
      <c r="AB310" s="113"/>
      <c r="AC310" s="113"/>
      <c r="AD310" s="201"/>
      <c r="AE310" s="113"/>
      <c r="AF310" s="113"/>
      <c r="AG310" s="113"/>
      <c r="AH310" s="113"/>
    </row>
    <row r="311" spans="1:34" x14ac:dyDescent="0.2">
      <c r="A311" s="113"/>
      <c r="B311" s="200"/>
      <c r="C311" s="200"/>
      <c r="D311" s="201"/>
      <c r="E311" s="201"/>
      <c r="F311" s="113"/>
      <c r="G311" s="113"/>
      <c r="H311" s="113"/>
      <c r="I311" s="203"/>
      <c r="J311" s="203"/>
      <c r="K311" s="204"/>
      <c r="L311" s="201"/>
      <c r="M311" s="201"/>
      <c r="N311" s="201"/>
      <c r="O311" s="201"/>
      <c r="P311" s="201"/>
      <c r="Q311" s="201"/>
      <c r="R311" s="113"/>
      <c r="S311" s="113"/>
      <c r="V311" s="201"/>
      <c r="W311" s="113"/>
      <c r="X311" s="113"/>
      <c r="Y311" s="113"/>
      <c r="Z311" s="113"/>
      <c r="AA311" s="113"/>
      <c r="AB311" s="113"/>
      <c r="AC311" s="113"/>
      <c r="AD311" s="201"/>
      <c r="AE311" s="113"/>
      <c r="AF311" s="113"/>
      <c r="AG311" s="113"/>
      <c r="AH311" s="113"/>
    </row>
    <row r="312" spans="1:34" x14ac:dyDescent="0.2">
      <c r="A312" s="113"/>
      <c r="B312" s="200"/>
      <c r="C312" s="200"/>
      <c r="D312" s="201"/>
      <c r="E312" s="201"/>
      <c r="F312" s="113"/>
      <c r="G312" s="113"/>
      <c r="H312" s="113"/>
      <c r="I312" s="203"/>
      <c r="J312" s="203"/>
      <c r="K312" s="204"/>
      <c r="L312" s="201"/>
      <c r="M312" s="201"/>
      <c r="N312" s="201"/>
      <c r="O312" s="201"/>
      <c r="P312" s="201"/>
      <c r="Q312" s="201"/>
      <c r="R312" s="113"/>
      <c r="S312" s="113"/>
      <c r="V312" s="201"/>
      <c r="W312" s="113"/>
      <c r="X312" s="113"/>
      <c r="Y312" s="113"/>
      <c r="Z312" s="113"/>
      <c r="AA312" s="113"/>
      <c r="AB312" s="113"/>
      <c r="AC312" s="113"/>
      <c r="AD312" s="201"/>
      <c r="AE312" s="113"/>
      <c r="AF312" s="113"/>
      <c r="AG312" s="113"/>
      <c r="AH312" s="113"/>
    </row>
    <row r="313" spans="1:34" x14ac:dyDescent="0.2">
      <c r="A313" s="113"/>
      <c r="B313" s="200"/>
      <c r="C313" s="200"/>
      <c r="D313" s="201"/>
      <c r="E313" s="201"/>
      <c r="F313" s="113"/>
      <c r="G313" s="113"/>
      <c r="H313" s="113"/>
      <c r="I313" s="203"/>
      <c r="J313" s="203"/>
      <c r="K313" s="204"/>
      <c r="L313" s="201"/>
      <c r="M313" s="201"/>
      <c r="N313" s="201"/>
      <c r="O313" s="201"/>
      <c r="P313" s="201"/>
      <c r="Q313" s="201"/>
      <c r="R313" s="113"/>
      <c r="S313" s="113"/>
      <c r="V313" s="201"/>
      <c r="W313" s="113"/>
      <c r="X313" s="113"/>
      <c r="Y313" s="113"/>
      <c r="Z313" s="113"/>
      <c r="AA313" s="113"/>
      <c r="AB313" s="113"/>
      <c r="AC313" s="113"/>
      <c r="AD313" s="201"/>
      <c r="AE313" s="113"/>
      <c r="AF313" s="113"/>
      <c r="AG313" s="113"/>
      <c r="AH313" s="113"/>
    </row>
    <row r="314" spans="1:34" x14ac:dyDescent="0.2">
      <c r="A314" s="113"/>
      <c r="B314" s="200"/>
      <c r="C314" s="200"/>
      <c r="D314" s="201"/>
      <c r="E314" s="201"/>
      <c r="F314" s="113"/>
      <c r="G314" s="113"/>
      <c r="H314" s="113"/>
      <c r="I314" s="203"/>
      <c r="J314" s="203"/>
      <c r="K314" s="204"/>
      <c r="L314" s="201"/>
      <c r="M314" s="201"/>
      <c r="N314" s="201"/>
      <c r="O314" s="201"/>
      <c r="P314" s="201"/>
      <c r="Q314" s="201"/>
      <c r="R314" s="113"/>
      <c r="S314" s="113"/>
      <c r="V314" s="201"/>
      <c r="W314" s="113"/>
      <c r="X314" s="113"/>
      <c r="Y314" s="113"/>
      <c r="Z314" s="113"/>
      <c r="AA314" s="113"/>
      <c r="AB314" s="113"/>
      <c r="AC314" s="113"/>
      <c r="AD314" s="201"/>
      <c r="AE314" s="113"/>
      <c r="AF314" s="113"/>
      <c r="AG314" s="113"/>
      <c r="AH314" s="113"/>
    </row>
    <row r="315" spans="1:34" x14ac:dyDescent="0.2">
      <c r="A315" s="113"/>
      <c r="B315" s="200"/>
      <c r="C315" s="200"/>
      <c r="D315" s="201"/>
      <c r="E315" s="201"/>
      <c r="F315" s="113"/>
      <c r="G315" s="113"/>
      <c r="H315" s="113"/>
      <c r="I315" s="203"/>
      <c r="J315" s="203"/>
      <c r="K315" s="204"/>
      <c r="L315" s="201"/>
      <c r="M315" s="201"/>
      <c r="N315" s="201"/>
      <c r="O315" s="201"/>
      <c r="P315" s="201"/>
      <c r="Q315" s="201"/>
      <c r="R315" s="113"/>
      <c r="S315" s="113"/>
      <c r="V315" s="201"/>
      <c r="W315" s="113"/>
      <c r="X315" s="113"/>
      <c r="Y315" s="113"/>
      <c r="Z315" s="113"/>
      <c r="AA315" s="113"/>
      <c r="AB315" s="113"/>
      <c r="AC315" s="113"/>
      <c r="AD315" s="201"/>
      <c r="AE315" s="113"/>
      <c r="AF315" s="113"/>
      <c r="AG315" s="113"/>
      <c r="AH315" s="113"/>
    </row>
    <row r="316" spans="1:34" x14ac:dyDescent="0.2">
      <c r="A316" s="113"/>
      <c r="B316" s="200"/>
      <c r="C316" s="200"/>
      <c r="D316" s="201"/>
      <c r="E316" s="201"/>
      <c r="F316" s="113"/>
      <c r="G316" s="113"/>
      <c r="H316" s="113"/>
      <c r="I316" s="203"/>
      <c r="J316" s="203"/>
      <c r="K316" s="204"/>
      <c r="L316" s="201"/>
      <c r="M316" s="201"/>
      <c r="N316" s="201"/>
      <c r="O316" s="201"/>
      <c r="P316" s="201"/>
      <c r="Q316" s="201"/>
      <c r="R316" s="113"/>
      <c r="S316" s="113"/>
      <c r="V316" s="201"/>
      <c r="W316" s="113"/>
      <c r="X316" s="113"/>
      <c r="Y316" s="113"/>
      <c r="Z316" s="113"/>
      <c r="AA316" s="113"/>
      <c r="AB316" s="113"/>
      <c r="AC316" s="113"/>
      <c r="AD316" s="201"/>
      <c r="AE316" s="113"/>
      <c r="AF316" s="113"/>
      <c r="AG316" s="113"/>
      <c r="AH316" s="113"/>
    </row>
    <row r="317" spans="1:34" x14ac:dyDescent="0.2">
      <c r="A317" s="113"/>
      <c r="B317" s="200"/>
      <c r="C317" s="200"/>
      <c r="D317" s="201"/>
      <c r="E317" s="201"/>
      <c r="F317" s="113"/>
      <c r="G317" s="113"/>
      <c r="H317" s="113"/>
      <c r="I317" s="203"/>
      <c r="J317" s="203"/>
      <c r="K317" s="204"/>
      <c r="L317" s="201"/>
      <c r="M317" s="201"/>
      <c r="N317" s="201"/>
      <c r="O317" s="201"/>
      <c r="P317" s="201"/>
      <c r="Q317" s="201"/>
      <c r="R317" s="113"/>
      <c r="S317" s="113"/>
      <c r="V317" s="201"/>
      <c r="W317" s="113"/>
      <c r="X317" s="113"/>
      <c r="Y317" s="113"/>
      <c r="Z317" s="113"/>
      <c r="AA317" s="113"/>
      <c r="AB317" s="113"/>
      <c r="AC317" s="113"/>
      <c r="AD317" s="201"/>
      <c r="AE317" s="113"/>
      <c r="AF317" s="113"/>
      <c r="AG317" s="113"/>
      <c r="AH317" s="113"/>
    </row>
    <row r="318" spans="1:34" x14ac:dyDescent="0.2">
      <c r="A318" s="113"/>
      <c r="B318" s="200"/>
      <c r="C318" s="200"/>
      <c r="D318" s="201"/>
      <c r="E318" s="201"/>
      <c r="F318" s="113"/>
      <c r="G318" s="113"/>
      <c r="H318" s="113"/>
      <c r="I318" s="203"/>
      <c r="J318" s="203"/>
      <c r="K318" s="204"/>
      <c r="L318" s="201"/>
      <c r="M318" s="201"/>
      <c r="N318" s="201"/>
      <c r="O318" s="201"/>
      <c r="P318" s="201"/>
      <c r="Q318" s="201"/>
      <c r="R318" s="113"/>
      <c r="S318" s="113"/>
      <c r="V318" s="201"/>
      <c r="W318" s="113"/>
      <c r="X318" s="113"/>
      <c r="Y318" s="113"/>
      <c r="Z318" s="113"/>
      <c r="AA318" s="113"/>
      <c r="AB318" s="113"/>
      <c r="AC318" s="113"/>
      <c r="AD318" s="201"/>
      <c r="AE318" s="113"/>
      <c r="AF318" s="113"/>
      <c r="AG318" s="113"/>
      <c r="AH318" s="113"/>
    </row>
    <row r="319" spans="1:34" x14ac:dyDescent="0.2">
      <c r="A319" s="113"/>
      <c r="B319" s="200"/>
      <c r="C319" s="200"/>
      <c r="D319" s="201"/>
      <c r="E319" s="201"/>
      <c r="F319" s="113"/>
      <c r="G319" s="113"/>
      <c r="H319" s="113"/>
      <c r="I319" s="203"/>
      <c r="J319" s="203"/>
      <c r="K319" s="204"/>
      <c r="L319" s="201"/>
      <c r="M319" s="201"/>
      <c r="N319" s="201"/>
      <c r="O319" s="201"/>
      <c r="P319" s="201"/>
      <c r="Q319" s="201"/>
      <c r="R319" s="113"/>
      <c r="S319" s="113"/>
      <c r="V319" s="201"/>
      <c r="W319" s="113"/>
      <c r="X319" s="113"/>
      <c r="Y319" s="113"/>
      <c r="Z319" s="113"/>
      <c r="AA319" s="113"/>
      <c r="AB319" s="113"/>
      <c r="AC319" s="113"/>
      <c r="AD319" s="201"/>
      <c r="AE319" s="113"/>
      <c r="AF319" s="113"/>
      <c r="AG319" s="113"/>
      <c r="AH319" s="113"/>
    </row>
    <row r="320" spans="1:34" x14ac:dyDescent="0.2">
      <c r="A320" s="113"/>
      <c r="B320" s="200"/>
      <c r="C320" s="200"/>
      <c r="D320" s="201"/>
      <c r="E320" s="201"/>
      <c r="F320" s="113"/>
      <c r="G320" s="113"/>
      <c r="H320" s="113"/>
      <c r="I320" s="203"/>
      <c r="J320" s="203"/>
      <c r="K320" s="204"/>
      <c r="L320" s="201"/>
      <c r="M320" s="201"/>
      <c r="N320" s="201"/>
      <c r="O320" s="201"/>
      <c r="P320" s="201"/>
      <c r="Q320" s="201"/>
      <c r="R320" s="113"/>
      <c r="S320" s="113"/>
      <c r="V320" s="201"/>
      <c r="W320" s="113"/>
      <c r="X320" s="113"/>
      <c r="Y320" s="113"/>
      <c r="Z320" s="113"/>
      <c r="AA320" s="113"/>
      <c r="AB320" s="113"/>
      <c r="AC320" s="113"/>
      <c r="AD320" s="201"/>
      <c r="AE320" s="113"/>
      <c r="AF320" s="113"/>
      <c r="AG320" s="113"/>
      <c r="AH320" s="113"/>
    </row>
    <row r="321" spans="1:34" x14ac:dyDescent="0.2">
      <c r="A321" s="113"/>
      <c r="B321" s="200"/>
      <c r="C321" s="200"/>
      <c r="D321" s="201"/>
      <c r="E321" s="201"/>
      <c r="F321" s="113"/>
      <c r="G321" s="113"/>
      <c r="H321" s="113"/>
      <c r="I321" s="203"/>
      <c r="J321" s="203"/>
      <c r="K321" s="204"/>
      <c r="L321" s="201"/>
      <c r="M321" s="201"/>
      <c r="N321" s="201"/>
      <c r="O321" s="201"/>
      <c r="P321" s="201"/>
      <c r="Q321" s="201"/>
      <c r="R321" s="113"/>
      <c r="S321" s="113"/>
      <c r="V321" s="201"/>
      <c r="W321" s="113"/>
      <c r="X321" s="113"/>
      <c r="Y321" s="113"/>
      <c r="Z321" s="113"/>
      <c r="AA321" s="113"/>
      <c r="AB321" s="113"/>
      <c r="AC321" s="113"/>
      <c r="AD321" s="201"/>
      <c r="AE321" s="113"/>
      <c r="AF321" s="113"/>
      <c r="AG321" s="113"/>
      <c r="AH321" s="113"/>
    </row>
    <row r="322" spans="1:34" x14ac:dyDescent="0.2">
      <c r="A322" s="113"/>
      <c r="B322" s="200"/>
      <c r="C322" s="200"/>
      <c r="D322" s="201"/>
      <c r="E322" s="201"/>
      <c r="F322" s="113"/>
      <c r="G322" s="113"/>
      <c r="H322" s="113"/>
      <c r="I322" s="203"/>
      <c r="J322" s="203"/>
      <c r="K322" s="204"/>
      <c r="L322" s="201"/>
      <c r="M322" s="201"/>
      <c r="N322" s="201"/>
      <c r="O322" s="201"/>
      <c r="P322" s="201"/>
      <c r="Q322" s="201"/>
      <c r="R322" s="113"/>
      <c r="S322" s="113"/>
      <c r="V322" s="201"/>
      <c r="W322" s="113"/>
      <c r="X322" s="113"/>
      <c r="Y322" s="113"/>
      <c r="Z322" s="113"/>
      <c r="AA322" s="113"/>
      <c r="AB322" s="113"/>
      <c r="AC322" s="113"/>
      <c r="AD322" s="201"/>
      <c r="AE322" s="113"/>
      <c r="AF322" s="113"/>
      <c r="AG322" s="113"/>
      <c r="AH322" s="113"/>
    </row>
    <row r="323" spans="1:34" x14ac:dyDescent="0.2">
      <c r="A323" s="113"/>
      <c r="B323" s="200"/>
      <c r="C323" s="200"/>
      <c r="D323" s="201"/>
      <c r="E323" s="201"/>
      <c r="F323" s="113"/>
      <c r="G323" s="113"/>
      <c r="H323" s="113"/>
      <c r="I323" s="203"/>
      <c r="J323" s="203"/>
      <c r="K323" s="204"/>
      <c r="L323" s="201"/>
      <c r="M323" s="201"/>
      <c r="N323" s="201"/>
      <c r="O323" s="201"/>
      <c r="P323" s="201"/>
      <c r="Q323" s="201"/>
      <c r="R323" s="113"/>
      <c r="S323" s="113"/>
      <c r="V323" s="201"/>
      <c r="W323" s="113"/>
      <c r="X323" s="113"/>
      <c r="Y323" s="113"/>
      <c r="Z323" s="113"/>
      <c r="AA323" s="113"/>
      <c r="AB323" s="113"/>
      <c r="AC323" s="113"/>
      <c r="AD323" s="201"/>
      <c r="AE323" s="113"/>
      <c r="AF323" s="113"/>
      <c r="AG323" s="113"/>
      <c r="AH323" s="113"/>
    </row>
    <row r="324" spans="1:34" x14ac:dyDescent="0.2">
      <c r="A324" s="113"/>
      <c r="B324" s="200"/>
      <c r="C324" s="200"/>
      <c r="D324" s="201"/>
      <c r="E324" s="201"/>
      <c r="F324" s="113"/>
      <c r="G324" s="113"/>
      <c r="H324" s="113"/>
      <c r="I324" s="203"/>
      <c r="J324" s="203"/>
      <c r="K324" s="204"/>
      <c r="L324" s="201"/>
      <c r="M324" s="201"/>
      <c r="N324" s="201"/>
      <c r="O324" s="201"/>
      <c r="P324" s="201"/>
      <c r="Q324" s="201"/>
      <c r="R324" s="113"/>
      <c r="S324" s="113"/>
      <c r="V324" s="201"/>
      <c r="W324" s="113"/>
      <c r="X324" s="113"/>
      <c r="Y324" s="113"/>
      <c r="Z324" s="113"/>
      <c r="AA324" s="113"/>
      <c r="AB324" s="113"/>
      <c r="AC324" s="113"/>
      <c r="AD324" s="201"/>
      <c r="AE324" s="113"/>
      <c r="AF324" s="113"/>
      <c r="AG324" s="113"/>
      <c r="AH324" s="113"/>
    </row>
    <row r="325" spans="1:34" x14ac:dyDescent="0.2">
      <c r="A325" s="113"/>
      <c r="B325" s="200"/>
      <c r="C325" s="200"/>
      <c r="D325" s="201"/>
      <c r="E325" s="201"/>
      <c r="F325" s="113"/>
      <c r="G325" s="113"/>
      <c r="H325" s="113"/>
      <c r="I325" s="203"/>
      <c r="J325" s="203"/>
      <c r="K325" s="204"/>
      <c r="L325" s="201"/>
      <c r="M325" s="201"/>
      <c r="N325" s="201"/>
      <c r="O325" s="201"/>
      <c r="P325" s="201"/>
      <c r="Q325" s="201"/>
      <c r="R325" s="113"/>
      <c r="S325" s="113"/>
      <c r="V325" s="201"/>
      <c r="W325" s="113"/>
      <c r="X325" s="113"/>
      <c r="Y325" s="113"/>
      <c r="Z325" s="113"/>
      <c r="AA325" s="113"/>
      <c r="AB325" s="113"/>
      <c r="AC325" s="113"/>
      <c r="AD325" s="201"/>
      <c r="AE325" s="113"/>
      <c r="AF325" s="113"/>
      <c r="AG325" s="113"/>
      <c r="AH325" s="113"/>
    </row>
    <row r="326" spans="1:34" x14ac:dyDescent="0.2">
      <c r="A326" s="113"/>
      <c r="B326" s="200"/>
      <c r="C326" s="200"/>
      <c r="D326" s="201"/>
      <c r="E326" s="201"/>
      <c r="F326" s="113"/>
      <c r="G326" s="113"/>
      <c r="H326" s="113"/>
      <c r="I326" s="203"/>
      <c r="J326" s="203"/>
      <c r="K326" s="204"/>
      <c r="L326" s="201"/>
      <c r="M326" s="201"/>
      <c r="N326" s="201"/>
      <c r="O326" s="201"/>
      <c r="P326" s="201"/>
      <c r="Q326" s="201"/>
      <c r="R326" s="113"/>
      <c r="S326" s="113"/>
      <c r="V326" s="201"/>
      <c r="W326" s="113"/>
      <c r="X326" s="113"/>
      <c r="Y326" s="113"/>
      <c r="Z326" s="113"/>
      <c r="AA326" s="113"/>
      <c r="AB326" s="113"/>
      <c r="AC326" s="113"/>
      <c r="AD326" s="201"/>
      <c r="AE326" s="113"/>
      <c r="AF326" s="113"/>
      <c r="AG326" s="113"/>
      <c r="AH326" s="113"/>
    </row>
    <row r="327" spans="1:34" x14ac:dyDescent="0.2">
      <c r="A327" s="113"/>
      <c r="B327" s="200"/>
      <c r="C327" s="200"/>
      <c r="D327" s="201"/>
      <c r="E327" s="201"/>
      <c r="F327" s="113"/>
      <c r="G327" s="113"/>
      <c r="H327" s="113"/>
      <c r="I327" s="203"/>
      <c r="J327" s="203"/>
      <c r="K327" s="204"/>
      <c r="L327" s="201"/>
      <c r="M327" s="201"/>
      <c r="N327" s="201"/>
      <c r="O327" s="201"/>
      <c r="P327" s="201"/>
      <c r="Q327" s="201"/>
      <c r="R327" s="113"/>
      <c r="S327" s="113"/>
      <c r="V327" s="201"/>
      <c r="W327" s="113"/>
      <c r="X327" s="113"/>
      <c r="Y327" s="113"/>
      <c r="Z327" s="113"/>
      <c r="AA327" s="113"/>
      <c r="AB327" s="113"/>
      <c r="AC327" s="113"/>
      <c r="AD327" s="201"/>
      <c r="AE327" s="113"/>
      <c r="AF327" s="113"/>
      <c r="AG327" s="113"/>
      <c r="AH327" s="113"/>
    </row>
    <row r="328" spans="1:34" x14ac:dyDescent="0.2">
      <c r="A328" s="113"/>
      <c r="B328" s="200"/>
      <c r="C328" s="200"/>
      <c r="D328" s="201"/>
      <c r="E328" s="201"/>
      <c r="F328" s="113"/>
      <c r="G328" s="113"/>
      <c r="H328" s="113"/>
      <c r="I328" s="203"/>
      <c r="J328" s="203"/>
      <c r="K328" s="204"/>
      <c r="L328" s="201"/>
      <c r="M328" s="201"/>
      <c r="N328" s="201"/>
      <c r="O328" s="201"/>
      <c r="P328" s="201"/>
      <c r="Q328" s="201"/>
      <c r="R328" s="113"/>
      <c r="S328" s="113"/>
      <c r="V328" s="201"/>
      <c r="W328" s="113"/>
      <c r="X328" s="113"/>
      <c r="Y328" s="113"/>
      <c r="Z328" s="113"/>
      <c r="AA328" s="113"/>
      <c r="AB328" s="113"/>
      <c r="AC328" s="113"/>
      <c r="AD328" s="201"/>
      <c r="AE328" s="113"/>
      <c r="AF328" s="113"/>
      <c r="AG328" s="113"/>
      <c r="AH328" s="113"/>
    </row>
    <row r="329" spans="1:34" x14ac:dyDescent="0.2">
      <c r="A329" s="113"/>
      <c r="B329" s="200"/>
      <c r="C329" s="200"/>
      <c r="D329" s="201"/>
      <c r="E329" s="201"/>
      <c r="F329" s="113"/>
      <c r="G329" s="113"/>
      <c r="H329" s="113"/>
      <c r="I329" s="203"/>
      <c r="J329" s="203"/>
      <c r="K329" s="204"/>
      <c r="L329" s="201"/>
      <c r="M329" s="201"/>
      <c r="N329" s="201"/>
      <c r="O329" s="201"/>
      <c r="P329" s="201"/>
      <c r="Q329" s="201"/>
      <c r="R329" s="113"/>
      <c r="S329" s="113"/>
      <c r="V329" s="201"/>
      <c r="W329" s="113"/>
      <c r="X329" s="113"/>
      <c r="Y329" s="113"/>
      <c r="Z329" s="113"/>
      <c r="AA329" s="113"/>
      <c r="AB329" s="113"/>
      <c r="AC329" s="113"/>
      <c r="AD329" s="201"/>
      <c r="AE329" s="113"/>
      <c r="AF329" s="113"/>
      <c r="AG329" s="113"/>
      <c r="AH329" s="113"/>
    </row>
    <row r="330" spans="1:34" x14ac:dyDescent="0.2">
      <c r="A330" s="113"/>
      <c r="B330" s="200"/>
      <c r="C330" s="200"/>
      <c r="D330" s="201"/>
      <c r="E330" s="201"/>
      <c r="F330" s="113"/>
      <c r="G330" s="113"/>
      <c r="H330" s="113"/>
      <c r="I330" s="203"/>
      <c r="J330" s="203"/>
      <c r="K330" s="204"/>
      <c r="L330" s="201"/>
      <c r="M330" s="201"/>
      <c r="N330" s="201"/>
      <c r="O330" s="201"/>
      <c r="P330" s="201"/>
      <c r="Q330" s="201"/>
      <c r="R330" s="113"/>
      <c r="S330" s="113"/>
      <c r="V330" s="201"/>
      <c r="W330" s="113"/>
      <c r="X330" s="113"/>
      <c r="Y330" s="113"/>
      <c r="Z330" s="113"/>
      <c r="AA330" s="113"/>
      <c r="AB330" s="113"/>
      <c r="AC330" s="113"/>
      <c r="AD330" s="201"/>
      <c r="AE330" s="113"/>
      <c r="AF330" s="113"/>
      <c r="AG330" s="113"/>
      <c r="AH330" s="113"/>
    </row>
    <row r="331" spans="1:34" x14ac:dyDescent="0.2">
      <c r="A331" s="113"/>
      <c r="B331" s="200"/>
      <c r="C331" s="200"/>
      <c r="D331" s="201"/>
      <c r="E331" s="201"/>
      <c r="F331" s="113"/>
      <c r="G331" s="113"/>
      <c r="H331" s="113"/>
      <c r="I331" s="203"/>
      <c r="J331" s="203"/>
      <c r="K331" s="204"/>
      <c r="L331" s="201"/>
      <c r="M331" s="201"/>
      <c r="N331" s="201"/>
      <c r="O331" s="201"/>
      <c r="P331" s="201"/>
      <c r="Q331" s="201"/>
      <c r="R331" s="113"/>
      <c r="S331" s="113"/>
      <c r="V331" s="201"/>
      <c r="W331" s="113"/>
      <c r="X331" s="113"/>
      <c r="Y331" s="113"/>
      <c r="Z331" s="113"/>
      <c r="AA331" s="113"/>
      <c r="AB331" s="113"/>
      <c r="AC331" s="113"/>
      <c r="AD331" s="201"/>
      <c r="AE331" s="113"/>
      <c r="AF331" s="113"/>
      <c r="AG331" s="113"/>
      <c r="AH331" s="113"/>
    </row>
    <row r="332" spans="1:34" x14ac:dyDescent="0.2">
      <c r="A332" s="113"/>
      <c r="B332" s="200"/>
      <c r="C332" s="200"/>
      <c r="D332" s="201"/>
      <c r="E332" s="201"/>
      <c r="F332" s="113"/>
      <c r="G332" s="113"/>
      <c r="H332" s="113"/>
      <c r="I332" s="203"/>
      <c r="J332" s="203"/>
      <c r="K332" s="204"/>
      <c r="L332" s="201"/>
      <c r="M332" s="201"/>
      <c r="N332" s="201"/>
      <c r="O332" s="201"/>
      <c r="P332" s="201"/>
      <c r="Q332" s="201"/>
      <c r="R332" s="113"/>
      <c r="S332" s="113"/>
      <c r="V332" s="201"/>
      <c r="W332" s="113"/>
      <c r="X332" s="113"/>
      <c r="Y332" s="113"/>
      <c r="Z332" s="113"/>
      <c r="AA332" s="113"/>
      <c r="AB332" s="113"/>
      <c r="AC332" s="113"/>
      <c r="AD332" s="201"/>
      <c r="AE332" s="113"/>
      <c r="AF332" s="113"/>
      <c r="AG332" s="113"/>
      <c r="AH332" s="113"/>
    </row>
    <row r="333" spans="1:34" x14ac:dyDescent="0.2">
      <c r="A333" s="113"/>
      <c r="B333" s="200"/>
      <c r="C333" s="200"/>
      <c r="D333" s="201"/>
      <c r="E333" s="201"/>
      <c r="F333" s="113"/>
      <c r="G333" s="113"/>
      <c r="H333" s="113"/>
      <c r="I333" s="203"/>
      <c r="J333" s="203"/>
      <c r="K333" s="204"/>
      <c r="L333" s="201"/>
      <c r="M333" s="201"/>
      <c r="N333" s="201"/>
      <c r="O333" s="201"/>
      <c r="P333" s="201"/>
      <c r="Q333" s="201"/>
      <c r="R333" s="113"/>
      <c r="S333" s="113"/>
      <c r="V333" s="201"/>
      <c r="W333" s="113"/>
      <c r="X333" s="113"/>
      <c r="Y333" s="113"/>
      <c r="Z333" s="113"/>
      <c r="AA333" s="113"/>
      <c r="AB333" s="113"/>
      <c r="AC333" s="113"/>
      <c r="AD333" s="201"/>
      <c r="AE333" s="113"/>
      <c r="AF333" s="113"/>
      <c r="AG333" s="113"/>
      <c r="AH333" s="113"/>
    </row>
    <row r="334" spans="1:34" x14ac:dyDescent="0.2">
      <c r="A334" s="113"/>
      <c r="B334" s="200"/>
      <c r="C334" s="200"/>
      <c r="D334" s="201"/>
      <c r="E334" s="201"/>
      <c r="F334" s="113"/>
      <c r="G334" s="113"/>
      <c r="H334" s="113"/>
      <c r="I334" s="203"/>
      <c r="J334" s="203"/>
      <c r="K334" s="204"/>
      <c r="L334" s="201"/>
      <c r="M334" s="201"/>
      <c r="N334" s="201"/>
      <c r="O334" s="201"/>
      <c r="P334" s="201"/>
      <c r="Q334" s="201"/>
      <c r="R334" s="113"/>
      <c r="S334" s="113"/>
      <c r="V334" s="201"/>
      <c r="W334" s="113"/>
      <c r="X334" s="113"/>
      <c r="Y334" s="113"/>
      <c r="Z334" s="113"/>
      <c r="AA334" s="113"/>
      <c r="AB334" s="113"/>
      <c r="AC334" s="113"/>
      <c r="AD334" s="201"/>
      <c r="AE334" s="113"/>
      <c r="AF334" s="113"/>
      <c r="AG334" s="113"/>
      <c r="AH334" s="113"/>
    </row>
    <row r="335" spans="1:34" x14ac:dyDescent="0.2">
      <c r="A335" s="113"/>
      <c r="B335" s="200"/>
      <c r="C335" s="200"/>
      <c r="D335" s="201"/>
      <c r="E335" s="201"/>
      <c r="F335" s="113"/>
      <c r="G335" s="113"/>
      <c r="H335" s="113"/>
      <c r="I335" s="203"/>
      <c r="J335" s="203"/>
      <c r="K335" s="204"/>
      <c r="L335" s="201"/>
      <c r="M335" s="201"/>
      <c r="N335" s="201"/>
      <c r="O335" s="201"/>
      <c r="P335" s="201"/>
      <c r="Q335" s="201"/>
      <c r="R335" s="113"/>
      <c r="S335" s="113"/>
      <c r="V335" s="201"/>
      <c r="W335" s="113"/>
      <c r="X335" s="113"/>
      <c r="Y335" s="113"/>
      <c r="Z335" s="113"/>
      <c r="AA335" s="113"/>
      <c r="AB335" s="113"/>
      <c r="AC335" s="113"/>
      <c r="AD335" s="201"/>
      <c r="AE335" s="113"/>
      <c r="AF335" s="113"/>
      <c r="AG335" s="113"/>
      <c r="AH335" s="113"/>
    </row>
    <row r="336" spans="1:34" x14ac:dyDescent="0.2">
      <c r="A336" s="113"/>
      <c r="B336" s="200"/>
      <c r="C336" s="200"/>
      <c r="D336" s="201"/>
      <c r="E336" s="201"/>
      <c r="F336" s="113"/>
      <c r="G336" s="113"/>
      <c r="H336" s="113"/>
      <c r="I336" s="203"/>
      <c r="J336" s="203"/>
      <c r="K336" s="204"/>
      <c r="L336" s="201"/>
      <c r="M336" s="201"/>
      <c r="N336" s="201"/>
      <c r="O336" s="201"/>
      <c r="P336" s="201"/>
      <c r="Q336" s="201"/>
      <c r="R336" s="113"/>
      <c r="S336" s="113"/>
      <c r="V336" s="201"/>
      <c r="W336" s="113"/>
      <c r="X336" s="113"/>
      <c r="Y336" s="113"/>
      <c r="Z336" s="113"/>
      <c r="AA336" s="113"/>
      <c r="AB336" s="113"/>
      <c r="AC336" s="113"/>
      <c r="AD336" s="201"/>
      <c r="AE336" s="113"/>
      <c r="AF336" s="113"/>
      <c r="AG336" s="113"/>
      <c r="AH336" s="113"/>
    </row>
    <row r="337" spans="1:34" x14ac:dyDescent="0.2">
      <c r="A337" s="113"/>
      <c r="B337" s="200"/>
      <c r="C337" s="200"/>
      <c r="D337" s="201"/>
      <c r="E337" s="201"/>
      <c r="F337" s="113"/>
      <c r="G337" s="113"/>
      <c r="H337" s="113"/>
      <c r="I337" s="203"/>
      <c r="J337" s="203"/>
      <c r="K337" s="204"/>
      <c r="L337" s="201"/>
      <c r="M337" s="201"/>
      <c r="N337" s="201"/>
      <c r="O337" s="201"/>
      <c r="P337" s="201"/>
      <c r="Q337" s="201"/>
      <c r="R337" s="113"/>
      <c r="S337" s="113"/>
      <c r="V337" s="201"/>
      <c r="W337" s="113"/>
      <c r="X337" s="113"/>
      <c r="Y337" s="113"/>
      <c r="Z337" s="113"/>
      <c r="AA337" s="113"/>
      <c r="AB337" s="113"/>
      <c r="AC337" s="113"/>
      <c r="AD337" s="201"/>
      <c r="AE337" s="113"/>
      <c r="AF337" s="113"/>
      <c r="AG337" s="113"/>
      <c r="AH337" s="113"/>
    </row>
    <row r="338" spans="1:34" x14ac:dyDescent="0.2">
      <c r="A338" s="113"/>
      <c r="B338" s="200"/>
      <c r="C338" s="200"/>
      <c r="D338" s="201"/>
      <c r="E338" s="201"/>
      <c r="F338" s="113"/>
      <c r="G338" s="113"/>
      <c r="H338" s="113"/>
      <c r="I338" s="203"/>
      <c r="J338" s="203"/>
      <c r="K338" s="204"/>
      <c r="L338" s="201"/>
      <c r="M338" s="201"/>
      <c r="N338" s="201"/>
      <c r="O338" s="201"/>
      <c r="P338" s="201"/>
      <c r="Q338" s="201"/>
      <c r="R338" s="113"/>
      <c r="S338" s="113"/>
      <c r="V338" s="201"/>
      <c r="W338" s="113"/>
      <c r="X338" s="113"/>
      <c r="Y338" s="113"/>
      <c r="Z338" s="113"/>
      <c r="AA338" s="113"/>
      <c r="AB338" s="113"/>
      <c r="AC338" s="113"/>
      <c r="AD338" s="201"/>
      <c r="AE338" s="113"/>
      <c r="AF338" s="113"/>
      <c r="AG338" s="113"/>
      <c r="AH338" s="113"/>
    </row>
    <row r="339" spans="1:34" x14ac:dyDescent="0.2">
      <c r="A339" s="113"/>
      <c r="B339" s="200"/>
      <c r="C339" s="200"/>
      <c r="D339" s="201"/>
      <c r="E339" s="201"/>
      <c r="F339" s="113"/>
      <c r="G339" s="113"/>
      <c r="H339" s="113"/>
      <c r="I339" s="203"/>
      <c r="J339" s="203"/>
      <c r="K339" s="204"/>
      <c r="L339" s="201"/>
      <c r="M339" s="201"/>
      <c r="N339" s="201"/>
      <c r="O339" s="201"/>
      <c r="P339" s="201"/>
      <c r="Q339" s="201"/>
      <c r="R339" s="113"/>
      <c r="S339" s="113"/>
      <c r="V339" s="201"/>
      <c r="W339" s="113"/>
      <c r="X339" s="113"/>
      <c r="Y339" s="113"/>
      <c r="Z339" s="113"/>
      <c r="AA339" s="113"/>
      <c r="AB339" s="113"/>
      <c r="AC339" s="113"/>
      <c r="AD339" s="201"/>
      <c r="AE339" s="113"/>
      <c r="AF339" s="113"/>
      <c r="AG339" s="113"/>
      <c r="AH339" s="113"/>
    </row>
    <row r="340" spans="1:34" x14ac:dyDescent="0.2">
      <c r="A340" s="113"/>
      <c r="B340" s="200"/>
      <c r="C340" s="200"/>
      <c r="D340" s="201"/>
      <c r="E340" s="201"/>
      <c r="F340" s="113"/>
      <c r="G340" s="113"/>
      <c r="H340" s="113"/>
      <c r="I340" s="203"/>
      <c r="J340" s="203"/>
      <c r="K340" s="204"/>
      <c r="L340" s="201"/>
      <c r="M340" s="201"/>
      <c r="N340" s="201"/>
      <c r="O340" s="201"/>
      <c r="P340" s="201"/>
      <c r="Q340" s="201"/>
      <c r="R340" s="113"/>
      <c r="S340" s="113"/>
      <c r="V340" s="201"/>
      <c r="W340" s="113"/>
      <c r="X340" s="113"/>
      <c r="Y340" s="113"/>
      <c r="Z340" s="113"/>
      <c r="AA340" s="113"/>
      <c r="AB340" s="113"/>
      <c r="AC340" s="113"/>
      <c r="AD340" s="201"/>
      <c r="AE340" s="113"/>
      <c r="AF340" s="113"/>
      <c r="AG340" s="113"/>
      <c r="AH340" s="113"/>
    </row>
    <row r="341" spans="1:34" x14ac:dyDescent="0.2">
      <c r="A341" s="113"/>
      <c r="B341" s="200"/>
      <c r="C341" s="200"/>
      <c r="D341" s="201"/>
      <c r="E341" s="201"/>
      <c r="F341" s="113"/>
      <c r="G341" s="113"/>
      <c r="H341" s="113"/>
      <c r="I341" s="203"/>
      <c r="J341" s="203"/>
      <c r="K341" s="204"/>
      <c r="L341" s="201"/>
      <c r="M341" s="201"/>
      <c r="N341" s="201"/>
      <c r="O341" s="201"/>
      <c r="P341" s="201"/>
      <c r="Q341" s="201"/>
      <c r="R341" s="113"/>
      <c r="S341" s="113"/>
      <c r="V341" s="201"/>
      <c r="W341" s="113"/>
      <c r="X341" s="113"/>
      <c r="Y341" s="113"/>
      <c r="Z341" s="113"/>
      <c r="AA341" s="113"/>
      <c r="AB341" s="113"/>
      <c r="AC341" s="113"/>
      <c r="AD341" s="201"/>
      <c r="AE341" s="113"/>
      <c r="AF341" s="113"/>
      <c r="AG341" s="113"/>
      <c r="AH341" s="113"/>
    </row>
    <row r="342" spans="1:34" x14ac:dyDescent="0.2">
      <c r="A342" s="113"/>
      <c r="B342" s="200"/>
      <c r="C342" s="200"/>
      <c r="D342" s="201"/>
      <c r="E342" s="201"/>
      <c r="F342" s="113"/>
      <c r="G342" s="113"/>
      <c r="H342" s="113"/>
      <c r="I342" s="203"/>
      <c r="J342" s="203"/>
      <c r="K342" s="204"/>
      <c r="L342" s="201"/>
      <c r="M342" s="201"/>
      <c r="N342" s="201"/>
      <c r="O342" s="201"/>
      <c r="P342" s="201"/>
      <c r="Q342" s="201"/>
      <c r="R342" s="113"/>
      <c r="S342" s="113"/>
      <c r="V342" s="201"/>
      <c r="W342" s="113"/>
      <c r="X342" s="113"/>
      <c r="Y342" s="113"/>
      <c r="Z342" s="113"/>
      <c r="AA342" s="113"/>
      <c r="AB342" s="113"/>
      <c r="AC342" s="113"/>
      <c r="AD342" s="201"/>
      <c r="AE342" s="113"/>
      <c r="AF342" s="113"/>
      <c r="AG342" s="113"/>
      <c r="AH342" s="113"/>
    </row>
    <row r="343" spans="1:34" x14ac:dyDescent="0.2">
      <c r="A343" s="113"/>
      <c r="B343" s="200"/>
      <c r="C343" s="200"/>
      <c r="D343" s="201"/>
      <c r="E343" s="201"/>
      <c r="F343" s="113"/>
      <c r="G343" s="113"/>
      <c r="H343" s="113"/>
      <c r="I343" s="203"/>
      <c r="J343" s="203"/>
      <c r="K343" s="204"/>
      <c r="L343" s="201"/>
      <c r="M343" s="201"/>
      <c r="N343" s="201"/>
      <c r="O343" s="201"/>
      <c r="P343" s="201"/>
      <c r="Q343" s="201"/>
      <c r="R343" s="113"/>
      <c r="S343" s="113"/>
      <c r="V343" s="201"/>
      <c r="W343" s="113"/>
      <c r="X343" s="113"/>
      <c r="Y343" s="113"/>
      <c r="Z343" s="113"/>
      <c r="AA343" s="113"/>
      <c r="AB343" s="113"/>
      <c r="AC343" s="113"/>
      <c r="AD343" s="201"/>
      <c r="AE343" s="113"/>
      <c r="AF343" s="113"/>
      <c r="AG343" s="113"/>
      <c r="AH343" s="113"/>
    </row>
    <row r="344" spans="1:34" x14ac:dyDescent="0.2">
      <c r="A344" s="113"/>
      <c r="B344" s="200"/>
      <c r="C344" s="200"/>
      <c r="D344" s="201"/>
      <c r="E344" s="201"/>
      <c r="F344" s="113"/>
      <c r="G344" s="113"/>
      <c r="H344" s="113"/>
      <c r="I344" s="203"/>
      <c r="J344" s="203"/>
      <c r="K344" s="204"/>
      <c r="L344" s="201"/>
      <c r="M344" s="201"/>
      <c r="N344" s="201"/>
      <c r="O344" s="201"/>
      <c r="P344" s="201"/>
      <c r="Q344" s="201"/>
      <c r="R344" s="113"/>
      <c r="S344" s="113"/>
      <c r="V344" s="201"/>
      <c r="W344" s="113"/>
      <c r="X344" s="113"/>
      <c r="Y344" s="113"/>
      <c r="Z344" s="113"/>
      <c r="AA344" s="113"/>
      <c r="AB344" s="113"/>
      <c r="AC344" s="113"/>
      <c r="AD344" s="201"/>
      <c r="AE344" s="113"/>
      <c r="AF344" s="113"/>
      <c r="AG344" s="113"/>
      <c r="AH344" s="113"/>
    </row>
    <row r="345" spans="1:34" x14ac:dyDescent="0.2">
      <c r="A345" s="113"/>
      <c r="B345" s="200"/>
      <c r="C345" s="200"/>
      <c r="D345" s="201"/>
      <c r="E345" s="201"/>
      <c r="F345" s="113"/>
      <c r="G345" s="113"/>
      <c r="H345" s="113"/>
      <c r="I345" s="203"/>
      <c r="J345" s="203"/>
      <c r="K345" s="204"/>
      <c r="L345" s="201"/>
      <c r="M345" s="201"/>
      <c r="N345" s="201"/>
      <c r="O345" s="201"/>
      <c r="P345" s="201"/>
      <c r="Q345" s="201"/>
      <c r="R345" s="113"/>
      <c r="S345" s="113"/>
      <c r="V345" s="201"/>
      <c r="W345" s="113"/>
      <c r="X345" s="113"/>
      <c r="Y345" s="113"/>
      <c r="Z345" s="113"/>
      <c r="AA345" s="113"/>
      <c r="AB345" s="113"/>
      <c r="AC345" s="113"/>
      <c r="AD345" s="201"/>
      <c r="AE345" s="113"/>
      <c r="AF345" s="113"/>
      <c r="AG345" s="113"/>
      <c r="AH345" s="113"/>
    </row>
    <row r="346" spans="1:34" x14ac:dyDescent="0.2">
      <c r="A346" s="113"/>
      <c r="B346" s="200"/>
      <c r="C346" s="200"/>
      <c r="D346" s="201"/>
      <c r="E346" s="201"/>
      <c r="F346" s="113"/>
      <c r="G346" s="113"/>
      <c r="H346" s="113"/>
      <c r="I346" s="203"/>
      <c r="J346" s="203"/>
      <c r="K346" s="204"/>
      <c r="L346" s="201"/>
      <c r="M346" s="201"/>
      <c r="N346" s="201"/>
      <c r="O346" s="201"/>
      <c r="P346" s="201"/>
      <c r="Q346" s="201"/>
      <c r="R346" s="113"/>
      <c r="S346" s="113"/>
      <c r="V346" s="201"/>
      <c r="W346" s="113"/>
      <c r="X346" s="113"/>
      <c r="Y346" s="113"/>
      <c r="Z346" s="113"/>
      <c r="AA346" s="113"/>
      <c r="AB346" s="113"/>
      <c r="AC346" s="113"/>
      <c r="AD346" s="201"/>
      <c r="AE346" s="113"/>
      <c r="AF346" s="113"/>
      <c r="AG346" s="113"/>
      <c r="AH346" s="113"/>
    </row>
    <row r="347" spans="1:34" x14ac:dyDescent="0.2">
      <c r="A347" s="113"/>
      <c r="B347" s="200"/>
      <c r="C347" s="200"/>
      <c r="D347" s="201"/>
      <c r="E347" s="201"/>
      <c r="F347" s="113"/>
      <c r="G347" s="113"/>
      <c r="H347" s="113"/>
      <c r="I347" s="203"/>
      <c r="J347" s="203"/>
      <c r="K347" s="204"/>
      <c r="L347" s="201"/>
      <c r="M347" s="201"/>
      <c r="N347" s="201"/>
      <c r="O347" s="201"/>
      <c r="P347" s="201"/>
      <c r="Q347" s="201"/>
      <c r="R347" s="113"/>
      <c r="S347" s="113"/>
      <c r="V347" s="201"/>
      <c r="W347" s="113"/>
      <c r="X347" s="113"/>
      <c r="Y347" s="113"/>
      <c r="Z347" s="113"/>
      <c r="AA347" s="113"/>
      <c r="AB347" s="113"/>
      <c r="AC347" s="113"/>
      <c r="AD347" s="201"/>
      <c r="AE347" s="113"/>
      <c r="AF347" s="113"/>
      <c r="AG347" s="113"/>
      <c r="AH347" s="113"/>
    </row>
    <row r="348" spans="1:34" x14ac:dyDescent="0.2">
      <c r="A348" s="113"/>
      <c r="B348" s="200"/>
      <c r="C348" s="200"/>
      <c r="D348" s="201"/>
      <c r="E348" s="201"/>
      <c r="F348" s="113"/>
      <c r="G348" s="113"/>
      <c r="H348" s="113"/>
      <c r="I348" s="203"/>
      <c r="J348" s="203"/>
      <c r="K348" s="204"/>
      <c r="L348" s="201"/>
      <c r="M348" s="201"/>
      <c r="N348" s="201"/>
      <c r="O348" s="201"/>
      <c r="P348" s="201"/>
      <c r="Q348" s="201"/>
      <c r="R348" s="113"/>
      <c r="S348" s="113"/>
      <c r="V348" s="201"/>
      <c r="W348" s="113"/>
      <c r="X348" s="113"/>
      <c r="Y348" s="113"/>
      <c r="Z348" s="113"/>
      <c r="AA348" s="113"/>
      <c r="AB348" s="113"/>
      <c r="AC348" s="113"/>
      <c r="AD348" s="201"/>
      <c r="AE348" s="113"/>
      <c r="AF348" s="113"/>
      <c r="AG348" s="113"/>
      <c r="AH348" s="113"/>
    </row>
    <row r="349" spans="1:34" x14ac:dyDescent="0.2">
      <c r="A349" s="113"/>
      <c r="B349" s="200"/>
      <c r="C349" s="200"/>
      <c r="D349" s="201"/>
      <c r="E349" s="201"/>
      <c r="F349" s="113"/>
      <c r="G349" s="113"/>
      <c r="H349" s="113"/>
      <c r="I349" s="203"/>
      <c r="J349" s="203"/>
      <c r="K349" s="204"/>
      <c r="L349" s="201"/>
      <c r="M349" s="201"/>
      <c r="N349" s="201"/>
      <c r="O349" s="201"/>
      <c r="P349" s="201"/>
      <c r="Q349" s="201"/>
      <c r="R349" s="113"/>
      <c r="S349" s="113"/>
      <c r="V349" s="201"/>
      <c r="W349" s="113"/>
      <c r="X349" s="113"/>
      <c r="Y349" s="113"/>
      <c r="Z349" s="113"/>
      <c r="AA349" s="113"/>
      <c r="AB349" s="113"/>
      <c r="AC349" s="113"/>
      <c r="AD349" s="201"/>
      <c r="AE349" s="113"/>
      <c r="AF349" s="113"/>
      <c r="AG349" s="113"/>
      <c r="AH349" s="113"/>
    </row>
    <row r="350" spans="1:34" x14ac:dyDescent="0.2">
      <c r="A350" s="113"/>
      <c r="B350" s="200"/>
      <c r="C350" s="200"/>
      <c r="D350" s="201"/>
      <c r="E350" s="201"/>
      <c r="F350" s="113"/>
      <c r="G350" s="113"/>
      <c r="H350" s="113"/>
      <c r="I350" s="203"/>
      <c r="J350" s="203"/>
      <c r="K350" s="204"/>
      <c r="L350" s="201"/>
      <c r="M350" s="201"/>
      <c r="N350" s="201"/>
      <c r="O350" s="201"/>
      <c r="P350" s="201"/>
      <c r="Q350" s="201"/>
      <c r="R350" s="113"/>
      <c r="S350" s="113"/>
      <c r="V350" s="201"/>
      <c r="W350" s="113"/>
      <c r="X350" s="113"/>
      <c r="Y350" s="113"/>
      <c r="Z350" s="113"/>
      <c r="AA350" s="113"/>
      <c r="AB350" s="113"/>
      <c r="AC350" s="113"/>
      <c r="AD350" s="201"/>
      <c r="AE350" s="113"/>
      <c r="AF350" s="113"/>
      <c r="AG350" s="113"/>
      <c r="AH350" s="113"/>
    </row>
    <row r="351" spans="1:34" x14ac:dyDescent="0.2">
      <c r="A351" s="113"/>
      <c r="B351" s="200"/>
      <c r="C351" s="200"/>
      <c r="D351" s="201"/>
      <c r="E351" s="201"/>
      <c r="F351" s="113"/>
      <c r="G351" s="113"/>
      <c r="H351" s="113"/>
      <c r="I351" s="203"/>
      <c r="J351" s="203"/>
      <c r="K351" s="204"/>
      <c r="L351" s="201"/>
      <c r="M351" s="201"/>
      <c r="N351" s="201"/>
      <c r="O351" s="201"/>
      <c r="P351" s="201"/>
      <c r="Q351" s="201"/>
      <c r="R351" s="113"/>
      <c r="S351" s="113"/>
      <c r="V351" s="201"/>
      <c r="W351" s="113"/>
      <c r="X351" s="113"/>
      <c r="Y351" s="113"/>
      <c r="Z351" s="113"/>
      <c r="AA351" s="113"/>
      <c r="AB351" s="113"/>
      <c r="AC351" s="113"/>
      <c r="AD351" s="201"/>
      <c r="AE351" s="113"/>
      <c r="AF351" s="113"/>
      <c r="AG351" s="113"/>
      <c r="AH351" s="113"/>
    </row>
    <row r="352" spans="1:34" x14ac:dyDescent="0.2">
      <c r="A352" s="113"/>
      <c r="B352" s="200"/>
      <c r="C352" s="200"/>
      <c r="D352" s="201"/>
      <c r="E352" s="201"/>
      <c r="F352" s="113"/>
      <c r="G352" s="113"/>
      <c r="H352" s="113"/>
      <c r="I352" s="203"/>
      <c r="J352" s="203"/>
      <c r="K352" s="204"/>
      <c r="L352" s="201"/>
      <c r="M352" s="201"/>
      <c r="N352" s="201"/>
      <c r="O352" s="201"/>
      <c r="P352" s="201"/>
      <c r="Q352" s="201"/>
      <c r="R352" s="113"/>
      <c r="S352" s="113"/>
      <c r="V352" s="201"/>
      <c r="W352" s="113"/>
      <c r="X352" s="113"/>
      <c r="Y352" s="113"/>
      <c r="Z352" s="113"/>
      <c r="AA352" s="113"/>
      <c r="AB352" s="113"/>
      <c r="AC352" s="113"/>
      <c r="AD352" s="201"/>
      <c r="AE352" s="113"/>
      <c r="AF352" s="113"/>
      <c r="AG352" s="113"/>
      <c r="AH352" s="113"/>
    </row>
    <row r="353" spans="1:34" x14ac:dyDescent="0.2">
      <c r="A353" s="113"/>
      <c r="B353" s="200"/>
      <c r="C353" s="200"/>
      <c r="D353" s="201"/>
      <c r="E353" s="201"/>
      <c r="F353" s="113"/>
      <c r="G353" s="113"/>
      <c r="H353" s="113"/>
      <c r="I353" s="203"/>
      <c r="J353" s="203"/>
      <c r="K353" s="204"/>
      <c r="L353" s="201"/>
      <c r="M353" s="201"/>
      <c r="N353" s="201"/>
      <c r="O353" s="201"/>
      <c r="P353" s="201"/>
      <c r="Q353" s="201"/>
      <c r="R353" s="113"/>
      <c r="S353" s="113"/>
      <c r="V353" s="201"/>
      <c r="W353" s="113"/>
      <c r="X353" s="113"/>
      <c r="Y353" s="113"/>
      <c r="Z353" s="113"/>
      <c r="AA353" s="113"/>
      <c r="AB353" s="113"/>
      <c r="AC353" s="113"/>
      <c r="AD353" s="201"/>
      <c r="AE353" s="113"/>
      <c r="AF353" s="113"/>
      <c r="AG353" s="113"/>
      <c r="AH353" s="113"/>
    </row>
    <row r="354" spans="1:34" x14ac:dyDescent="0.2">
      <c r="A354" s="113"/>
      <c r="B354" s="200"/>
      <c r="C354" s="200"/>
      <c r="D354" s="201"/>
      <c r="E354" s="201"/>
      <c r="F354" s="113"/>
      <c r="G354" s="113"/>
      <c r="H354" s="113"/>
      <c r="I354" s="203"/>
      <c r="J354" s="203"/>
      <c r="K354" s="204"/>
      <c r="L354" s="201"/>
      <c r="M354" s="201"/>
      <c r="N354" s="201"/>
      <c r="O354" s="201"/>
      <c r="P354" s="201"/>
      <c r="Q354" s="201"/>
      <c r="R354" s="113"/>
      <c r="S354" s="113"/>
      <c r="V354" s="201"/>
      <c r="W354" s="113"/>
      <c r="X354" s="113"/>
      <c r="Y354" s="113"/>
      <c r="Z354" s="113"/>
      <c r="AA354" s="113"/>
      <c r="AB354" s="113"/>
      <c r="AC354" s="113"/>
      <c r="AD354" s="201"/>
      <c r="AE354" s="113"/>
      <c r="AF354" s="113"/>
      <c r="AG354" s="113"/>
      <c r="AH354" s="113"/>
    </row>
    <row r="355" spans="1:34" x14ac:dyDescent="0.2">
      <c r="A355" s="113"/>
      <c r="B355" s="200"/>
      <c r="C355" s="200"/>
      <c r="D355" s="201"/>
      <c r="E355" s="201"/>
      <c r="F355" s="113"/>
      <c r="G355" s="113"/>
      <c r="H355" s="113"/>
      <c r="I355" s="203"/>
      <c r="J355" s="203"/>
      <c r="K355" s="204"/>
      <c r="L355" s="201"/>
      <c r="M355" s="201"/>
      <c r="N355" s="201"/>
      <c r="O355" s="201"/>
      <c r="P355" s="201"/>
      <c r="Q355" s="201"/>
      <c r="R355" s="113"/>
      <c r="S355" s="113"/>
      <c r="V355" s="201"/>
      <c r="W355" s="113"/>
      <c r="X355" s="113"/>
      <c r="Y355" s="113"/>
      <c r="Z355" s="113"/>
      <c r="AA355" s="113"/>
      <c r="AB355" s="113"/>
      <c r="AC355" s="113"/>
      <c r="AD355" s="201"/>
      <c r="AE355" s="113"/>
      <c r="AF355" s="113"/>
      <c r="AG355" s="113"/>
      <c r="AH355" s="113"/>
    </row>
    <row r="356" spans="1:34" x14ac:dyDescent="0.2">
      <c r="A356" s="113"/>
      <c r="B356" s="200"/>
      <c r="C356" s="200"/>
      <c r="D356" s="201"/>
      <c r="E356" s="201"/>
      <c r="F356" s="113"/>
      <c r="G356" s="113"/>
      <c r="H356" s="113"/>
      <c r="I356" s="203"/>
      <c r="J356" s="203"/>
      <c r="K356" s="204"/>
      <c r="L356" s="201"/>
      <c r="M356" s="201"/>
      <c r="N356" s="201"/>
      <c r="O356" s="201"/>
      <c r="P356" s="201"/>
      <c r="Q356" s="201"/>
      <c r="R356" s="113"/>
      <c r="S356" s="113"/>
      <c r="V356" s="201"/>
      <c r="W356" s="113"/>
      <c r="X356" s="113"/>
      <c r="Y356" s="113"/>
      <c r="Z356" s="113"/>
      <c r="AA356" s="113"/>
      <c r="AB356" s="113"/>
      <c r="AC356" s="113"/>
      <c r="AD356" s="201"/>
      <c r="AE356" s="113"/>
      <c r="AF356" s="113"/>
      <c r="AG356" s="113"/>
      <c r="AH356" s="113"/>
    </row>
    <row r="357" spans="1:34" x14ac:dyDescent="0.2">
      <c r="A357" s="113"/>
      <c r="B357" s="200"/>
      <c r="C357" s="200"/>
      <c r="D357" s="201"/>
      <c r="E357" s="201"/>
      <c r="F357" s="113"/>
      <c r="G357" s="113"/>
      <c r="H357" s="113"/>
      <c r="I357" s="203"/>
      <c r="J357" s="203"/>
      <c r="K357" s="204"/>
      <c r="L357" s="201"/>
      <c r="M357" s="201"/>
      <c r="N357" s="201"/>
      <c r="O357" s="201"/>
      <c r="P357" s="201"/>
      <c r="Q357" s="201"/>
      <c r="R357" s="113"/>
      <c r="S357" s="113"/>
      <c r="V357" s="201"/>
      <c r="W357" s="113"/>
      <c r="X357" s="113"/>
      <c r="Y357" s="113"/>
      <c r="Z357" s="113"/>
      <c r="AA357" s="113"/>
      <c r="AB357" s="113"/>
      <c r="AC357" s="113"/>
      <c r="AD357" s="201"/>
      <c r="AE357" s="113"/>
      <c r="AF357" s="113"/>
      <c r="AG357" s="113"/>
      <c r="AH357" s="113"/>
    </row>
    <row r="358" spans="1:34" x14ac:dyDescent="0.2">
      <c r="A358" s="113"/>
      <c r="B358" s="200"/>
      <c r="C358" s="200"/>
      <c r="D358" s="201"/>
      <c r="E358" s="201"/>
      <c r="F358" s="113"/>
      <c r="G358" s="113"/>
      <c r="H358" s="113"/>
      <c r="I358" s="203"/>
      <c r="J358" s="203"/>
      <c r="K358" s="204"/>
      <c r="L358" s="201"/>
      <c r="M358" s="201"/>
      <c r="N358" s="201"/>
      <c r="O358" s="201"/>
      <c r="P358" s="201"/>
      <c r="Q358" s="201"/>
      <c r="R358" s="113"/>
      <c r="S358" s="113"/>
      <c r="V358" s="201"/>
      <c r="W358" s="113"/>
      <c r="X358" s="113"/>
      <c r="Y358" s="113"/>
      <c r="Z358" s="113"/>
      <c r="AA358" s="113"/>
      <c r="AB358" s="113"/>
      <c r="AC358" s="113"/>
      <c r="AD358" s="201"/>
      <c r="AE358" s="113"/>
      <c r="AF358" s="113"/>
      <c r="AG358" s="113"/>
      <c r="AH358" s="113"/>
    </row>
    <row r="359" spans="1:34" x14ac:dyDescent="0.2">
      <c r="A359" s="113"/>
      <c r="B359" s="200"/>
      <c r="C359" s="200"/>
      <c r="D359" s="201"/>
      <c r="E359" s="201"/>
      <c r="F359" s="113"/>
      <c r="G359" s="113"/>
      <c r="H359" s="113"/>
      <c r="I359" s="203"/>
      <c r="J359" s="203"/>
      <c r="K359" s="204"/>
      <c r="L359" s="201"/>
      <c r="M359" s="201"/>
      <c r="N359" s="201"/>
      <c r="O359" s="201"/>
      <c r="P359" s="201"/>
      <c r="Q359" s="201"/>
      <c r="R359" s="113"/>
      <c r="S359" s="113"/>
      <c r="V359" s="201"/>
      <c r="W359" s="113"/>
      <c r="X359" s="113"/>
      <c r="Y359" s="113"/>
      <c r="Z359" s="113"/>
      <c r="AA359" s="113"/>
      <c r="AB359" s="113"/>
      <c r="AC359" s="113"/>
      <c r="AD359" s="201"/>
      <c r="AE359" s="113"/>
      <c r="AF359" s="113"/>
      <c r="AG359" s="113"/>
      <c r="AH359" s="113"/>
    </row>
    <row r="360" spans="1:34" x14ac:dyDescent="0.2">
      <c r="A360" s="113"/>
      <c r="B360" s="200"/>
      <c r="C360" s="200"/>
      <c r="D360" s="201"/>
      <c r="E360" s="201"/>
      <c r="F360" s="113"/>
      <c r="G360" s="113"/>
      <c r="H360" s="113"/>
      <c r="I360" s="203"/>
      <c r="J360" s="203"/>
      <c r="K360" s="204"/>
      <c r="L360" s="201"/>
      <c r="M360" s="201"/>
      <c r="N360" s="201"/>
      <c r="O360" s="201"/>
      <c r="P360" s="201"/>
      <c r="Q360" s="201"/>
      <c r="R360" s="113"/>
      <c r="S360" s="113"/>
      <c r="V360" s="201"/>
      <c r="W360" s="113"/>
      <c r="X360" s="113"/>
      <c r="Y360" s="113"/>
      <c r="Z360" s="113"/>
      <c r="AA360" s="113"/>
      <c r="AB360" s="113"/>
      <c r="AC360" s="113"/>
      <c r="AD360" s="201"/>
      <c r="AE360" s="113"/>
      <c r="AF360" s="113"/>
      <c r="AG360" s="113"/>
      <c r="AH360" s="113"/>
    </row>
    <row r="361" spans="1:34" x14ac:dyDescent="0.2">
      <c r="A361" s="113"/>
      <c r="B361" s="200"/>
      <c r="C361" s="200"/>
      <c r="D361" s="201"/>
      <c r="E361" s="201"/>
      <c r="F361" s="113"/>
      <c r="G361" s="113"/>
      <c r="H361" s="113"/>
      <c r="I361" s="203"/>
      <c r="J361" s="203"/>
      <c r="K361" s="204"/>
      <c r="L361" s="201"/>
      <c r="M361" s="201"/>
      <c r="N361" s="201"/>
      <c r="O361" s="201"/>
      <c r="P361" s="201"/>
      <c r="Q361" s="201"/>
      <c r="R361" s="113"/>
      <c r="S361" s="113"/>
      <c r="V361" s="201"/>
      <c r="W361" s="113"/>
      <c r="X361" s="113"/>
      <c r="Y361" s="113"/>
      <c r="Z361" s="113"/>
      <c r="AA361" s="113"/>
      <c r="AB361" s="113"/>
      <c r="AC361" s="113"/>
      <c r="AD361" s="201"/>
      <c r="AE361" s="113"/>
      <c r="AF361" s="113"/>
      <c r="AG361" s="113"/>
      <c r="AH361" s="113"/>
    </row>
    <row r="362" spans="1:34" x14ac:dyDescent="0.2">
      <c r="A362" s="113"/>
      <c r="B362" s="200"/>
      <c r="C362" s="200"/>
      <c r="D362" s="201"/>
      <c r="E362" s="201"/>
      <c r="F362" s="113"/>
      <c r="G362" s="113"/>
      <c r="H362" s="113"/>
      <c r="I362" s="203"/>
      <c r="J362" s="203"/>
      <c r="K362" s="204"/>
      <c r="L362" s="201"/>
      <c r="M362" s="201"/>
      <c r="N362" s="201"/>
      <c r="O362" s="201"/>
      <c r="P362" s="201"/>
      <c r="Q362" s="201"/>
      <c r="R362" s="113"/>
      <c r="S362" s="113"/>
      <c r="V362" s="201"/>
      <c r="W362" s="113"/>
      <c r="X362" s="113"/>
      <c r="Y362" s="113"/>
      <c r="Z362" s="113"/>
      <c r="AA362" s="113"/>
      <c r="AB362" s="113"/>
      <c r="AC362" s="113"/>
      <c r="AD362" s="201"/>
      <c r="AE362" s="113"/>
      <c r="AF362" s="113"/>
      <c r="AG362" s="113"/>
      <c r="AH362" s="113"/>
    </row>
    <row r="363" spans="1:34" x14ac:dyDescent="0.2">
      <c r="A363" s="113"/>
      <c r="B363" s="200"/>
      <c r="C363" s="200"/>
      <c r="D363" s="201"/>
      <c r="E363" s="201"/>
      <c r="F363" s="113"/>
      <c r="G363" s="113"/>
      <c r="H363" s="113"/>
      <c r="I363" s="203"/>
      <c r="J363" s="203"/>
      <c r="K363" s="204"/>
      <c r="L363" s="201"/>
      <c r="M363" s="201"/>
      <c r="N363" s="201"/>
      <c r="O363" s="201"/>
      <c r="P363" s="201"/>
      <c r="Q363" s="201"/>
      <c r="R363" s="113"/>
      <c r="S363" s="113"/>
      <c r="V363" s="201"/>
      <c r="W363" s="113"/>
      <c r="X363" s="113"/>
      <c r="Y363" s="113"/>
      <c r="Z363" s="113"/>
      <c r="AA363" s="113"/>
      <c r="AB363" s="113"/>
      <c r="AC363" s="113"/>
      <c r="AD363" s="201"/>
      <c r="AE363" s="113"/>
      <c r="AF363" s="113"/>
      <c r="AG363" s="113"/>
      <c r="AH363" s="113"/>
    </row>
    <row r="364" spans="1:34" x14ac:dyDescent="0.2">
      <c r="A364" s="113"/>
      <c r="B364" s="200"/>
      <c r="C364" s="200"/>
      <c r="D364" s="201"/>
      <c r="E364" s="201"/>
      <c r="F364" s="113"/>
      <c r="G364" s="113"/>
      <c r="H364" s="113"/>
      <c r="I364" s="203"/>
      <c r="J364" s="203"/>
      <c r="K364" s="204"/>
      <c r="L364" s="201"/>
      <c r="M364" s="201"/>
      <c r="N364" s="201"/>
      <c r="O364" s="201"/>
      <c r="P364" s="201"/>
      <c r="Q364" s="201"/>
      <c r="R364" s="113"/>
      <c r="S364" s="113"/>
      <c r="V364" s="201"/>
      <c r="W364" s="113"/>
      <c r="X364" s="113"/>
      <c r="Y364" s="113"/>
      <c r="Z364" s="113"/>
      <c r="AA364" s="113"/>
      <c r="AB364" s="113"/>
      <c r="AC364" s="113"/>
      <c r="AD364" s="201"/>
      <c r="AE364" s="113"/>
      <c r="AF364" s="113"/>
      <c r="AG364" s="113"/>
      <c r="AH364" s="113"/>
    </row>
    <row r="365" spans="1:34" x14ac:dyDescent="0.2">
      <c r="A365" s="113"/>
      <c r="B365" s="200"/>
      <c r="C365" s="200"/>
      <c r="D365" s="201"/>
      <c r="E365" s="201"/>
      <c r="F365" s="113"/>
      <c r="G365" s="113"/>
      <c r="H365" s="113"/>
      <c r="I365" s="203"/>
      <c r="J365" s="203"/>
      <c r="K365" s="204"/>
      <c r="L365" s="201"/>
      <c r="M365" s="201"/>
      <c r="N365" s="201"/>
      <c r="O365" s="201"/>
      <c r="P365" s="201"/>
      <c r="Q365" s="201"/>
      <c r="R365" s="113"/>
      <c r="S365" s="113"/>
      <c r="V365" s="201"/>
      <c r="W365" s="113"/>
      <c r="X365" s="113"/>
      <c r="Y365" s="113"/>
      <c r="Z365" s="113"/>
      <c r="AA365" s="113"/>
      <c r="AB365" s="113"/>
      <c r="AC365" s="113"/>
      <c r="AD365" s="201"/>
      <c r="AE365" s="113"/>
      <c r="AF365" s="113"/>
      <c r="AG365" s="113"/>
      <c r="AH365" s="113"/>
    </row>
    <row r="366" spans="1:34" x14ac:dyDescent="0.2">
      <c r="A366" s="113"/>
      <c r="B366" s="200"/>
      <c r="C366" s="200"/>
      <c r="D366" s="201"/>
      <c r="E366" s="201"/>
      <c r="F366" s="113"/>
      <c r="G366" s="113"/>
      <c r="H366" s="113"/>
      <c r="I366" s="203"/>
      <c r="J366" s="203"/>
      <c r="K366" s="204"/>
      <c r="L366" s="201"/>
      <c r="M366" s="201"/>
      <c r="N366" s="201"/>
      <c r="O366" s="201"/>
      <c r="P366" s="201"/>
      <c r="Q366" s="201"/>
      <c r="R366" s="113"/>
      <c r="S366" s="113"/>
      <c r="V366" s="201"/>
      <c r="W366" s="113"/>
      <c r="X366" s="113"/>
      <c r="Y366" s="113"/>
      <c r="Z366" s="113"/>
      <c r="AA366" s="113"/>
      <c r="AB366" s="113"/>
      <c r="AC366" s="113"/>
      <c r="AD366" s="201"/>
      <c r="AE366" s="113"/>
      <c r="AF366" s="113"/>
      <c r="AG366" s="113"/>
      <c r="AH366" s="113"/>
    </row>
    <row r="367" spans="1:34" x14ac:dyDescent="0.2">
      <c r="A367" s="113"/>
      <c r="B367" s="200"/>
      <c r="C367" s="200"/>
      <c r="D367" s="201"/>
      <c r="E367" s="201"/>
      <c r="F367" s="113"/>
      <c r="G367" s="113"/>
      <c r="H367" s="113"/>
      <c r="I367" s="203"/>
      <c r="J367" s="203"/>
      <c r="K367" s="204"/>
      <c r="L367" s="201"/>
      <c r="M367" s="201"/>
      <c r="N367" s="201"/>
      <c r="O367" s="201"/>
      <c r="P367" s="201"/>
      <c r="Q367" s="201"/>
      <c r="R367" s="113"/>
      <c r="S367" s="113"/>
      <c r="V367" s="201"/>
      <c r="W367" s="113"/>
      <c r="X367" s="113"/>
      <c r="Y367" s="113"/>
      <c r="Z367" s="113"/>
      <c r="AA367" s="113"/>
      <c r="AB367" s="113"/>
      <c r="AC367" s="113"/>
      <c r="AD367" s="201"/>
      <c r="AE367" s="113"/>
      <c r="AF367" s="113"/>
      <c r="AG367" s="113"/>
      <c r="AH367" s="113"/>
    </row>
    <row r="368" spans="1:34" x14ac:dyDescent="0.2">
      <c r="A368" s="113"/>
      <c r="B368" s="200"/>
      <c r="C368" s="200"/>
      <c r="D368" s="201"/>
      <c r="E368" s="201"/>
      <c r="F368" s="113"/>
      <c r="G368" s="113"/>
      <c r="H368" s="113"/>
      <c r="I368" s="203"/>
      <c r="J368" s="203"/>
      <c r="K368" s="204"/>
      <c r="L368" s="201"/>
      <c r="M368" s="201"/>
      <c r="N368" s="201"/>
      <c r="O368" s="201"/>
      <c r="P368" s="201"/>
      <c r="Q368" s="201"/>
      <c r="R368" s="113"/>
      <c r="S368" s="113"/>
      <c r="V368" s="201"/>
      <c r="W368" s="113"/>
      <c r="X368" s="113"/>
      <c r="Y368" s="113"/>
      <c r="Z368" s="113"/>
      <c r="AA368" s="113"/>
      <c r="AB368" s="113"/>
      <c r="AC368" s="113"/>
      <c r="AD368" s="201"/>
      <c r="AE368" s="113"/>
      <c r="AF368" s="113"/>
      <c r="AG368" s="113"/>
      <c r="AH368" s="113"/>
    </row>
    <row r="369" spans="1:34" x14ac:dyDescent="0.2">
      <c r="A369" s="113"/>
      <c r="B369" s="200"/>
      <c r="C369" s="200"/>
      <c r="D369" s="201"/>
      <c r="E369" s="201"/>
      <c r="F369" s="113"/>
      <c r="G369" s="113"/>
      <c r="H369" s="113"/>
      <c r="I369" s="203"/>
      <c r="J369" s="203"/>
      <c r="K369" s="204"/>
      <c r="L369" s="201"/>
      <c r="M369" s="201"/>
      <c r="N369" s="201"/>
      <c r="O369" s="201"/>
      <c r="P369" s="201"/>
      <c r="Q369" s="201"/>
      <c r="R369" s="113"/>
      <c r="S369" s="113"/>
      <c r="V369" s="201"/>
      <c r="W369" s="113"/>
      <c r="X369" s="113"/>
      <c r="Y369" s="113"/>
      <c r="Z369" s="113"/>
      <c r="AA369" s="113"/>
      <c r="AB369" s="113"/>
      <c r="AC369" s="113"/>
      <c r="AD369" s="201"/>
      <c r="AE369" s="113"/>
      <c r="AF369" s="113"/>
      <c r="AG369" s="113"/>
      <c r="AH369" s="113"/>
    </row>
    <row r="370" spans="1:34" x14ac:dyDescent="0.2">
      <c r="A370" s="113"/>
      <c r="B370" s="200"/>
      <c r="C370" s="200"/>
      <c r="D370" s="201"/>
      <c r="E370" s="201"/>
      <c r="F370" s="113"/>
      <c r="G370" s="113"/>
      <c r="H370" s="113"/>
      <c r="I370" s="203"/>
      <c r="J370" s="203"/>
      <c r="K370" s="204"/>
      <c r="L370" s="201"/>
      <c r="M370" s="201"/>
      <c r="N370" s="201"/>
      <c r="O370" s="201"/>
      <c r="P370" s="201"/>
      <c r="Q370" s="201"/>
      <c r="R370" s="113"/>
      <c r="S370" s="113"/>
      <c r="V370" s="201"/>
      <c r="W370" s="113"/>
      <c r="X370" s="113"/>
      <c r="Y370" s="113"/>
      <c r="Z370" s="113"/>
      <c r="AA370" s="113"/>
      <c r="AB370" s="113"/>
      <c r="AC370" s="113"/>
      <c r="AD370" s="201"/>
      <c r="AE370" s="113"/>
      <c r="AF370" s="113"/>
      <c r="AG370" s="113"/>
      <c r="AH370" s="113"/>
    </row>
    <row r="371" spans="1:34" x14ac:dyDescent="0.2">
      <c r="A371" s="113"/>
      <c r="B371" s="200"/>
      <c r="C371" s="200"/>
      <c r="D371" s="201"/>
      <c r="E371" s="201"/>
      <c r="F371" s="113"/>
      <c r="G371" s="113"/>
      <c r="H371" s="113"/>
      <c r="I371" s="203"/>
      <c r="J371" s="203"/>
      <c r="K371" s="204"/>
      <c r="L371" s="201"/>
      <c r="M371" s="201"/>
      <c r="N371" s="201"/>
      <c r="O371" s="201"/>
      <c r="P371" s="201"/>
      <c r="Q371" s="201"/>
      <c r="R371" s="113"/>
      <c r="S371" s="113"/>
      <c r="V371" s="201"/>
      <c r="W371" s="113"/>
      <c r="X371" s="113"/>
      <c r="Y371" s="113"/>
      <c r="Z371" s="113"/>
      <c r="AA371" s="113"/>
      <c r="AB371" s="113"/>
      <c r="AC371" s="113"/>
      <c r="AD371" s="201"/>
      <c r="AE371" s="113"/>
      <c r="AF371" s="113"/>
      <c r="AG371" s="113"/>
      <c r="AH371" s="113"/>
    </row>
    <row r="372" spans="1:34" x14ac:dyDescent="0.2">
      <c r="A372" s="113"/>
      <c r="B372" s="200"/>
      <c r="C372" s="200"/>
      <c r="D372" s="201"/>
      <c r="E372" s="201"/>
      <c r="F372" s="113"/>
      <c r="G372" s="113"/>
      <c r="H372" s="113"/>
      <c r="I372" s="203"/>
      <c r="J372" s="203"/>
      <c r="K372" s="204"/>
      <c r="L372" s="201"/>
      <c r="M372" s="201"/>
      <c r="N372" s="201"/>
      <c r="O372" s="201"/>
      <c r="P372" s="201"/>
      <c r="Q372" s="201"/>
      <c r="R372" s="113"/>
      <c r="S372" s="113"/>
      <c r="V372" s="201"/>
      <c r="W372" s="113"/>
      <c r="X372" s="113"/>
      <c r="Y372" s="113"/>
      <c r="Z372" s="113"/>
      <c r="AA372" s="113"/>
      <c r="AB372" s="113"/>
      <c r="AC372" s="113"/>
      <c r="AD372" s="201"/>
      <c r="AE372" s="113"/>
      <c r="AF372" s="113"/>
      <c r="AG372" s="113"/>
      <c r="AH372" s="113"/>
    </row>
    <row r="373" spans="1:34" x14ac:dyDescent="0.2">
      <c r="A373" s="113"/>
      <c r="B373" s="200"/>
      <c r="C373" s="200"/>
      <c r="D373" s="201"/>
      <c r="E373" s="201"/>
      <c r="F373" s="113"/>
      <c r="G373" s="113"/>
      <c r="H373" s="113"/>
      <c r="I373" s="203"/>
      <c r="J373" s="203"/>
      <c r="K373" s="204"/>
      <c r="L373" s="201"/>
      <c r="M373" s="201"/>
      <c r="N373" s="201"/>
      <c r="O373" s="201"/>
      <c r="P373" s="201"/>
      <c r="Q373" s="201"/>
      <c r="R373" s="113"/>
      <c r="S373" s="113"/>
      <c r="V373" s="201"/>
      <c r="W373" s="113"/>
      <c r="X373" s="113"/>
      <c r="Y373" s="113"/>
      <c r="Z373" s="113"/>
      <c r="AA373" s="113"/>
      <c r="AB373" s="113"/>
      <c r="AC373" s="113"/>
      <c r="AD373" s="201"/>
      <c r="AE373" s="113"/>
      <c r="AF373" s="113"/>
      <c r="AG373" s="113"/>
      <c r="AH373" s="113"/>
    </row>
    <row r="374" spans="1:34" x14ac:dyDescent="0.2">
      <c r="A374" s="113"/>
      <c r="B374" s="200"/>
      <c r="C374" s="200"/>
      <c r="D374" s="201"/>
      <c r="E374" s="201"/>
      <c r="F374" s="113"/>
      <c r="G374" s="113"/>
      <c r="H374" s="113"/>
      <c r="I374" s="203"/>
      <c r="J374" s="203"/>
      <c r="K374" s="204"/>
      <c r="L374" s="201"/>
      <c r="M374" s="201"/>
      <c r="N374" s="201"/>
      <c r="O374" s="201"/>
      <c r="P374" s="201"/>
      <c r="Q374" s="201"/>
      <c r="R374" s="113"/>
      <c r="S374" s="113"/>
      <c r="V374" s="201"/>
      <c r="W374" s="113"/>
      <c r="X374" s="113"/>
      <c r="Y374" s="113"/>
      <c r="Z374" s="113"/>
      <c r="AA374" s="113"/>
      <c r="AB374" s="113"/>
      <c r="AC374" s="113"/>
      <c r="AD374" s="201"/>
      <c r="AE374" s="113"/>
      <c r="AF374" s="113"/>
      <c r="AG374" s="113"/>
      <c r="AH374" s="113"/>
    </row>
    <row r="375" spans="1:34" x14ac:dyDescent="0.2">
      <c r="A375" s="113"/>
      <c r="B375" s="200"/>
      <c r="C375" s="200"/>
      <c r="D375" s="201"/>
      <c r="E375" s="201"/>
      <c r="F375" s="113"/>
      <c r="G375" s="113"/>
      <c r="H375" s="113"/>
      <c r="I375" s="203"/>
      <c r="J375" s="203"/>
      <c r="K375" s="204"/>
      <c r="L375" s="201"/>
      <c r="M375" s="201"/>
      <c r="N375" s="201"/>
      <c r="O375" s="201"/>
      <c r="P375" s="201"/>
      <c r="Q375" s="201"/>
      <c r="R375" s="113"/>
      <c r="S375" s="113"/>
      <c r="V375" s="201"/>
      <c r="W375" s="113"/>
      <c r="X375" s="113"/>
      <c r="Y375" s="113"/>
      <c r="Z375" s="113"/>
      <c r="AA375" s="113"/>
      <c r="AB375" s="113"/>
      <c r="AC375" s="113"/>
      <c r="AD375" s="201"/>
      <c r="AE375" s="113"/>
      <c r="AF375" s="113"/>
      <c r="AG375" s="113"/>
      <c r="AH375" s="113"/>
    </row>
    <row r="376" spans="1:34" x14ac:dyDescent="0.2">
      <c r="A376" s="113"/>
      <c r="B376" s="200"/>
      <c r="C376" s="200"/>
      <c r="D376" s="201"/>
      <c r="E376" s="201"/>
      <c r="F376" s="113"/>
      <c r="G376" s="113"/>
      <c r="H376" s="113"/>
      <c r="I376" s="203"/>
      <c r="J376" s="203"/>
      <c r="K376" s="204"/>
      <c r="L376" s="201"/>
      <c r="M376" s="201"/>
      <c r="N376" s="201"/>
      <c r="O376" s="201"/>
      <c r="P376" s="201"/>
      <c r="Q376" s="201"/>
      <c r="R376" s="113"/>
      <c r="S376" s="113"/>
      <c r="V376" s="201"/>
      <c r="W376" s="113"/>
      <c r="X376" s="113"/>
      <c r="Y376" s="113"/>
      <c r="Z376" s="113"/>
      <c r="AA376" s="113"/>
      <c r="AB376" s="113"/>
      <c r="AC376" s="113"/>
      <c r="AD376" s="201"/>
      <c r="AE376" s="113"/>
      <c r="AF376" s="113"/>
      <c r="AG376" s="113"/>
      <c r="AH376" s="113"/>
    </row>
    <row r="377" spans="1:34" x14ac:dyDescent="0.2">
      <c r="A377" s="113"/>
      <c r="B377" s="200"/>
      <c r="C377" s="200"/>
      <c r="D377" s="201"/>
      <c r="E377" s="201"/>
      <c r="F377" s="113"/>
      <c r="G377" s="113"/>
      <c r="H377" s="113"/>
      <c r="I377" s="203"/>
      <c r="J377" s="203"/>
      <c r="K377" s="204"/>
      <c r="L377" s="201"/>
      <c r="M377" s="201"/>
      <c r="N377" s="201"/>
      <c r="O377" s="201"/>
      <c r="P377" s="201"/>
      <c r="Q377" s="201"/>
      <c r="R377" s="113"/>
      <c r="S377" s="113"/>
      <c r="V377" s="201"/>
      <c r="W377" s="113"/>
      <c r="X377" s="113"/>
      <c r="Y377" s="113"/>
      <c r="Z377" s="113"/>
      <c r="AA377" s="113"/>
      <c r="AB377" s="113"/>
      <c r="AC377" s="113"/>
      <c r="AD377" s="201"/>
      <c r="AE377" s="113"/>
      <c r="AF377" s="113"/>
      <c r="AG377" s="113"/>
      <c r="AH377" s="113"/>
    </row>
    <row r="378" spans="1:34" x14ac:dyDescent="0.2">
      <c r="A378" s="113"/>
      <c r="B378" s="200"/>
      <c r="C378" s="200"/>
      <c r="D378" s="201"/>
      <c r="E378" s="201"/>
      <c r="F378" s="113"/>
      <c r="G378" s="113"/>
      <c r="H378" s="113"/>
      <c r="I378" s="203"/>
      <c r="J378" s="203"/>
      <c r="K378" s="204"/>
      <c r="L378" s="201"/>
      <c r="M378" s="201"/>
      <c r="N378" s="201"/>
      <c r="O378" s="201"/>
      <c r="P378" s="201"/>
      <c r="Q378" s="201"/>
      <c r="R378" s="113"/>
      <c r="S378" s="113"/>
      <c r="V378" s="201"/>
      <c r="W378" s="113"/>
      <c r="X378" s="113"/>
      <c r="Y378" s="113"/>
      <c r="Z378" s="113"/>
      <c r="AA378" s="113"/>
      <c r="AB378" s="113"/>
      <c r="AC378" s="113"/>
      <c r="AD378" s="201"/>
      <c r="AE378" s="113"/>
      <c r="AF378" s="113"/>
      <c r="AG378" s="113"/>
      <c r="AH378" s="113"/>
    </row>
    <row r="379" spans="1:34" x14ac:dyDescent="0.2">
      <c r="A379" s="113"/>
      <c r="B379" s="200"/>
      <c r="C379" s="200"/>
      <c r="D379" s="201"/>
      <c r="E379" s="201"/>
      <c r="F379" s="113"/>
      <c r="G379" s="113"/>
      <c r="H379" s="113"/>
      <c r="I379" s="203"/>
      <c r="J379" s="203"/>
      <c r="K379" s="204"/>
      <c r="L379" s="201"/>
      <c r="M379" s="201"/>
      <c r="N379" s="201"/>
      <c r="O379" s="201"/>
      <c r="P379" s="201"/>
      <c r="Q379" s="201"/>
      <c r="R379" s="113"/>
      <c r="S379" s="113"/>
      <c r="V379" s="201"/>
      <c r="W379" s="113"/>
      <c r="X379" s="113"/>
      <c r="Y379" s="113"/>
      <c r="Z379" s="113"/>
      <c r="AA379" s="113"/>
      <c r="AB379" s="113"/>
      <c r="AC379" s="113"/>
      <c r="AD379" s="201"/>
      <c r="AE379" s="113"/>
      <c r="AF379" s="113"/>
      <c r="AG379" s="113"/>
      <c r="AH379" s="113"/>
    </row>
    <row r="380" spans="1:34" x14ac:dyDescent="0.2">
      <c r="A380" s="113"/>
      <c r="B380" s="200"/>
      <c r="C380" s="200"/>
      <c r="D380" s="201"/>
      <c r="E380" s="201"/>
      <c r="F380" s="113"/>
      <c r="G380" s="113"/>
      <c r="H380" s="113"/>
      <c r="I380" s="203"/>
      <c r="J380" s="203"/>
      <c r="K380" s="204"/>
      <c r="L380" s="201"/>
      <c r="M380" s="201"/>
      <c r="N380" s="201"/>
      <c r="O380" s="201"/>
      <c r="P380" s="201"/>
      <c r="Q380" s="201"/>
      <c r="R380" s="113"/>
      <c r="S380" s="113"/>
      <c r="V380" s="201"/>
      <c r="W380" s="113"/>
      <c r="X380" s="113"/>
      <c r="Y380" s="113"/>
      <c r="Z380" s="113"/>
      <c r="AA380" s="113"/>
      <c r="AB380" s="113"/>
      <c r="AC380" s="113"/>
      <c r="AD380" s="201"/>
      <c r="AE380" s="113"/>
      <c r="AF380" s="113"/>
      <c r="AG380" s="113"/>
      <c r="AH380" s="113"/>
    </row>
    <row r="381" spans="1:34" x14ac:dyDescent="0.2">
      <c r="A381" s="113"/>
      <c r="B381" s="200"/>
      <c r="C381" s="200"/>
      <c r="D381" s="201"/>
      <c r="E381" s="201"/>
      <c r="F381" s="113"/>
      <c r="G381" s="113"/>
      <c r="H381" s="113"/>
      <c r="I381" s="203"/>
      <c r="J381" s="203"/>
      <c r="K381" s="204"/>
      <c r="L381" s="201"/>
      <c r="M381" s="201"/>
      <c r="N381" s="201"/>
      <c r="O381" s="201"/>
      <c r="P381" s="201"/>
      <c r="Q381" s="201"/>
      <c r="R381" s="113"/>
      <c r="S381" s="113"/>
      <c r="V381" s="201"/>
      <c r="W381" s="113"/>
      <c r="X381" s="113"/>
      <c r="Y381" s="113"/>
      <c r="Z381" s="113"/>
      <c r="AA381" s="113"/>
      <c r="AB381" s="113"/>
      <c r="AC381" s="113"/>
      <c r="AD381" s="201"/>
      <c r="AE381" s="113"/>
      <c r="AF381" s="113"/>
      <c r="AG381" s="113"/>
      <c r="AH381" s="113"/>
    </row>
    <row r="382" spans="1:34" x14ac:dyDescent="0.2">
      <c r="A382" s="113"/>
      <c r="B382" s="200"/>
      <c r="C382" s="200"/>
      <c r="D382" s="201"/>
      <c r="E382" s="201"/>
      <c r="F382" s="113"/>
      <c r="G382" s="113"/>
      <c r="H382" s="113"/>
      <c r="I382" s="203"/>
      <c r="J382" s="203"/>
      <c r="K382" s="204"/>
      <c r="L382" s="201"/>
      <c r="M382" s="201"/>
      <c r="N382" s="201"/>
      <c r="O382" s="201"/>
      <c r="P382" s="201"/>
      <c r="Q382" s="201"/>
      <c r="R382" s="113"/>
      <c r="S382" s="113"/>
      <c r="V382" s="201"/>
      <c r="W382" s="113"/>
      <c r="X382" s="113"/>
      <c r="Y382" s="113"/>
      <c r="Z382" s="113"/>
      <c r="AA382" s="113"/>
      <c r="AB382" s="113"/>
      <c r="AC382" s="113"/>
      <c r="AD382" s="201"/>
      <c r="AE382" s="113"/>
      <c r="AF382" s="113"/>
      <c r="AG382" s="113"/>
      <c r="AH382" s="113"/>
    </row>
    <row r="383" spans="1:34" x14ac:dyDescent="0.2">
      <c r="A383" s="113"/>
      <c r="B383" s="200"/>
      <c r="C383" s="200"/>
      <c r="D383" s="201"/>
      <c r="E383" s="201"/>
      <c r="F383" s="113"/>
      <c r="G383" s="113"/>
      <c r="H383" s="113"/>
      <c r="I383" s="203"/>
      <c r="J383" s="203"/>
      <c r="K383" s="204"/>
      <c r="L383" s="201"/>
      <c r="M383" s="201"/>
      <c r="N383" s="201"/>
      <c r="O383" s="201"/>
      <c r="P383" s="201"/>
      <c r="Q383" s="201"/>
      <c r="R383" s="113"/>
      <c r="S383" s="113"/>
      <c r="V383" s="201"/>
      <c r="W383" s="113"/>
      <c r="X383" s="113"/>
      <c r="Y383" s="113"/>
      <c r="Z383" s="113"/>
      <c r="AA383" s="113"/>
      <c r="AB383" s="113"/>
      <c r="AC383" s="113"/>
      <c r="AD383" s="201"/>
      <c r="AE383" s="113"/>
      <c r="AF383" s="113"/>
      <c r="AG383" s="113"/>
      <c r="AH383" s="113"/>
    </row>
    <row r="384" spans="1:34" x14ac:dyDescent="0.2">
      <c r="A384" s="113"/>
      <c r="B384" s="200"/>
      <c r="C384" s="200"/>
      <c r="D384" s="201"/>
      <c r="E384" s="201"/>
      <c r="F384" s="113"/>
      <c r="G384" s="113"/>
      <c r="H384" s="113"/>
      <c r="I384" s="203"/>
      <c r="J384" s="203"/>
      <c r="K384" s="204"/>
      <c r="L384" s="201"/>
      <c r="M384" s="201"/>
      <c r="N384" s="201"/>
      <c r="O384" s="201"/>
      <c r="P384" s="201"/>
      <c r="Q384" s="201"/>
      <c r="R384" s="113"/>
      <c r="S384" s="113"/>
      <c r="V384" s="201"/>
      <c r="W384" s="113"/>
      <c r="X384" s="113"/>
      <c r="Y384" s="113"/>
      <c r="Z384" s="113"/>
      <c r="AA384" s="113"/>
      <c r="AB384" s="113"/>
      <c r="AC384" s="113"/>
      <c r="AD384" s="201"/>
      <c r="AE384" s="113"/>
      <c r="AF384" s="113"/>
      <c r="AG384" s="113"/>
      <c r="AH384" s="113"/>
    </row>
    <row r="385" spans="1:34" x14ac:dyDescent="0.2">
      <c r="A385" s="113"/>
      <c r="B385" s="200"/>
      <c r="C385" s="200"/>
      <c r="D385" s="201"/>
      <c r="E385" s="201"/>
      <c r="F385" s="113"/>
      <c r="G385" s="113"/>
      <c r="H385" s="113"/>
      <c r="I385" s="203"/>
      <c r="J385" s="203"/>
      <c r="K385" s="204"/>
      <c r="L385" s="201"/>
      <c r="M385" s="201"/>
      <c r="N385" s="201"/>
      <c r="O385" s="201"/>
      <c r="P385" s="201"/>
      <c r="Q385" s="201"/>
      <c r="R385" s="113"/>
      <c r="S385" s="113"/>
      <c r="V385" s="201"/>
      <c r="W385" s="113"/>
      <c r="X385" s="113"/>
      <c r="Y385" s="113"/>
      <c r="Z385" s="113"/>
      <c r="AA385" s="113"/>
      <c r="AB385" s="113"/>
      <c r="AC385" s="113"/>
      <c r="AD385" s="201"/>
      <c r="AE385" s="113"/>
      <c r="AF385" s="113"/>
      <c r="AG385" s="113"/>
      <c r="AH385" s="113"/>
    </row>
    <row r="386" spans="1:34" x14ac:dyDescent="0.2">
      <c r="A386" s="113"/>
      <c r="B386" s="200"/>
      <c r="C386" s="200"/>
      <c r="D386" s="201"/>
      <c r="E386" s="201"/>
      <c r="F386" s="113"/>
      <c r="G386" s="113"/>
      <c r="H386" s="113"/>
      <c r="I386" s="203"/>
      <c r="J386" s="203"/>
      <c r="K386" s="204"/>
      <c r="L386" s="201"/>
      <c r="M386" s="201"/>
      <c r="N386" s="201"/>
      <c r="O386" s="201"/>
      <c r="P386" s="201"/>
      <c r="Q386" s="201"/>
      <c r="R386" s="113"/>
      <c r="S386" s="113"/>
      <c r="V386" s="201"/>
      <c r="W386" s="113"/>
      <c r="X386" s="113"/>
      <c r="Y386" s="113"/>
      <c r="Z386" s="113"/>
      <c r="AA386" s="113"/>
      <c r="AB386" s="113"/>
      <c r="AC386" s="113"/>
      <c r="AD386" s="201"/>
      <c r="AE386" s="113"/>
      <c r="AF386" s="113"/>
      <c r="AG386" s="113"/>
      <c r="AH386" s="113"/>
    </row>
    <row r="387" spans="1:34" x14ac:dyDescent="0.2">
      <c r="A387" s="113"/>
      <c r="B387" s="200"/>
      <c r="C387" s="200"/>
      <c r="D387" s="201"/>
      <c r="E387" s="201"/>
      <c r="F387" s="113"/>
      <c r="G387" s="113"/>
      <c r="H387" s="113"/>
      <c r="I387" s="203"/>
      <c r="J387" s="203"/>
      <c r="K387" s="204"/>
      <c r="L387" s="201"/>
      <c r="M387" s="201"/>
      <c r="N387" s="201"/>
      <c r="O387" s="201"/>
      <c r="P387" s="201"/>
      <c r="Q387" s="201"/>
      <c r="R387" s="113"/>
      <c r="S387" s="113"/>
      <c r="V387" s="201"/>
      <c r="W387" s="113"/>
      <c r="X387" s="113"/>
      <c r="Y387" s="113"/>
      <c r="Z387" s="113"/>
      <c r="AA387" s="113"/>
      <c r="AB387" s="113"/>
      <c r="AC387" s="113"/>
      <c r="AD387" s="201"/>
      <c r="AE387" s="113"/>
      <c r="AF387" s="113"/>
      <c r="AG387" s="113"/>
      <c r="AH387" s="113"/>
    </row>
    <row r="388" spans="1:34" x14ac:dyDescent="0.2">
      <c r="A388" s="113"/>
      <c r="B388" s="200"/>
      <c r="C388" s="200"/>
      <c r="D388" s="201"/>
      <c r="E388" s="201"/>
      <c r="F388" s="113"/>
      <c r="G388" s="113"/>
      <c r="H388" s="113"/>
      <c r="I388" s="203"/>
      <c r="J388" s="203"/>
      <c r="K388" s="204"/>
      <c r="L388" s="201"/>
      <c r="M388" s="201"/>
      <c r="N388" s="201"/>
      <c r="O388" s="201"/>
      <c r="P388" s="201"/>
      <c r="Q388" s="201"/>
      <c r="R388" s="113"/>
      <c r="S388" s="113"/>
      <c r="V388" s="201"/>
      <c r="W388" s="113"/>
      <c r="X388" s="113"/>
      <c r="Y388" s="113"/>
      <c r="Z388" s="113"/>
      <c r="AA388" s="113"/>
      <c r="AB388" s="113"/>
      <c r="AC388" s="113"/>
      <c r="AD388" s="201"/>
      <c r="AE388" s="113"/>
      <c r="AF388" s="113"/>
      <c r="AG388" s="113"/>
      <c r="AH388" s="113"/>
    </row>
    <row r="389" spans="1:34" x14ac:dyDescent="0.2">
      <c r="A389" s="113"/>
      <c r="B389" s="200"/>
      <c r="C389" s="200"/>
      <c r="D389" s="201"/>
      <c r="E389" s="201"/>
      <c r="F389" s="113"/>
      <c r="G389" s="113"/>
      <c r="H389" s="113"/>
      <c r="I389" s="203"/>
      <c r="J389" s="203"/>
      <c r="K389" s="204"/>
      <c r="L389" s="201"/>
      <c r="M389" s="201"/>
      <c r="N389" s="201"/>
      <c r="O389" s="201"/>
      <c r="P389" s="201"/>
      <c r="Q389" s="201"/>
      <c r="R389" s="113"/>
      <c r="S389" s="113"/>
      <c r="V389" s="201"/>
      <c r="W389" s="113"/>
      <c r="X389" s="113"/>
      <c r="Y389" s="113"/>
      <c r="Z389" s="113"/>
      <c r="AA389" s="113"/>
      <c r="AB389" s="113"/>
      <c r="AC389" s="113"/>
      <c r="AD389" s="201"/>
      <c r="AE389" s="113"/>
      <c r="AF389" s="113"/>
      <c r="AG389" s="113"/>
      <c r="AH389" s="113"/>
    </row>
    <row r="390" spans="1:34" x14ac:dyDescent="0.2">
      <c r="A390" s="113"/>
      <c r="B390" s="200"/>
      <c r="C390" s="200"/>
      <c r="D390" s="201"/>
      <c r="E390" s="201"/>
      <c r="F390" s="113"/>
      <c r="G390" s="113"/>
      <c r="H390" s="113"/>
      <c r="I390" s="203"/>
      <c r="J390" s="203"/>
      <c r="K390" s="204"/>
      <c r="L390" s="201"/>
      <c r="M390" s="201"/>
      <c r="N390" s="201"/>
      <c r="O390" s="201"/>
      <c r="P390" s="201"/>
      <c r="Q390" s="201"/>
      <c r="R390" s="113"/>
      <c r="S390" s="113"/>
      <c r="V390" s="201"/>
      <c r="W390" s="113"/>
      <c r="X390" s="113"/>
      <c r="Y390" s="113"/>
      <c r="Z390" s="113"/>
      <c r="AA390" s="113"/>
      <c r="AB390" s="113"/>
      <c r="AC390" s="113"/>
      <c r="AD390" s="201"/>
      <c r="AE390" s="113"/>
      <c r="AF390" s="113"/>
      <c r="AG390" s="113"/>
      <c r="AH390" s="113"/>
    </row>
    <row r="391" spans="1:34" x14ac:dyDescent="0.2">
      <c r="A391" s="113"/>
      <c r="B391" s="200"/>
      <c r="C391" s="200"/>
      <c r="D391" s="201"/>
      <c r="E391" s="201"/>
      <c r="F391" s="113"/>
      <c r="G391" s="113"/>
      <c r="H391" s="113"/>
      <c r="I391" s="203"/>
      <c r="J391" s="203"/>
      <c r="K391" s="204"/>
      <c r="L391" s="201"/>
      <c r="M391" s="201"/>
      <c r="N391" s="201"/>
      <c r="O391" s="201"/>
      <c r="P391" s="201"/>
      <c r="Q391" s="201"/>
      <c r="R391" s="113"/>
      <c r="S391" s="113"/>
      <c r="V391" s="201"/>
      <c r="W391" s="113"/>
      <c r="X391" s="113"/>
      <c r="Y391" s="113"/>
      <c r="Z391" s="113"/>
      <c r="AA391" s="113"/>
      <c r="AB391" s="113"/>
      <c r="AC391" s="113"/>
      <c r="AD391" s="201"/>
      <c r="AE391" s="113"/>
      <c r="AF391" s="113"/>
      <c r="AG391" s="113"/>
      <c r="AH391" s="113"/>
    </row>
    <row r="392" spans="1:34" x14ac:dyDescent="0.2">
      <c r="A392" s="113"/>
      <c r="B392" s="200"/>
      <c r="C392" s="200"/>
      <c r="D392" s="201"/>
      <c r="E392" s="201"/>
      <c r="F392" s="113"/>
      <c r="G392" s="113"/>
      <c r="H392" s="113"/>
      <c r="I392" s="203"/>
      <c r="J392" s="203"/>
      <c r="K392" s="204"/>
      <c r="L392" s="201"/>
      <c r="M392" s="201"/>
      <c r="N392" s="201"/>
      <c r="O392" s="201"/>
      <c r="P392" s="201"/>
      <c r="Q392" s="201"/>
      <c r="R392" s="113"/>
      <c r="S392" s="113"/>
      <c r="V392" s="201"/>
      <c r="W392" s="113"/>
      <c r="X392" s="113"/>
      <c r="Y392" s="113"/>
      <c r="Z392" s="113"/>
      <c r="AA392" s="113"/>
      <c r="AB392" s="113"/>
      <c r="AC392" s="113"/>
      <c r="AD392" s="201"/>
      <c r="AE392" s="113"/>
      <c r="AF392" s="113"/>
      <c r="AG392" s="113"/>
      <c r="AH392" s="113"/>
    </row>
    <row r="393" spans="1:34" x14ac:dyDescent="0.2">
      <c r="A393" s="113"/>
      <c r="B393" s="200"/>
      <c r="C393" s="200"/>
      <c r="D393" s="201"/>
      <c r="E393" s="201"/>
      <c r="F393" s="113"/>
      <c r="G393" s="113"/>
      <c r="H393" s="113"/>
      <c r="I393" s="203"/>
      <c r="J393" s="203"/>
      <c r="K393" s="204"/>
      <c r="L393" s="201"/>
      <c r="M393" s="201"/>
      <c r="N393" s="201"/>
      <c r="O393" s="201"/>
      <c r="P393" s="201"/>
      <c r="Q393" s="201"/>
      <c r="R393" s="113"/>
      <c r="S393" s="113"/>
      <c r="V393" s="201"/>
      <c r="W393" s="113"/>
      <c r="X393" s="113"/>
      <c r="Y393" s="113"/>
      <c r="Z393" s="113"/>
      <c r="AA393" s="113"/>
      <c r="AB393" s="113"/>
      <c r="AC393" s="113"/>
      <c r="AD393" s="201"/>
      <c r="AE393" s="113"/>
      <c r="AF393" s="113"/>
      <c r="AG393" s="113"/>
      <c r="AH393" s="113"/>
    </row>
    <row r="394" spans="1:34" x14ac:dyDescent="0.2">
      <c r="A394" s="113"/>
      <c r="B394" s="200"/>
      <c r="C394" s="200"/>
      <c r="D394" s="201"/>
      <c r="E394" s="201"/>
      <c r="F394" s="113"/>
      <c r="G394" s="113"/>
      <c r="H394" s="113"/>
      <c r="I394" s="203"/>
      <c r="J394" s="203"/>
      <c r="K394" s="204"/>
      <c r="L394" s="201"/>
      <c r="M394" s="201"/>
      <c r="N394" s="201"/>
      <c r="O394" s="201"/>
      <c r="P394" s="201"/>
      <c r="Q394" s="201"/>
      <c r="R394" s="113"/>
      <c r="S394" s="113"/>
      <c r="V394" s="201"/>
      <c r="W394" s="113"/>
      <c r="X394" s="113"/>
      <c r="Y394" s="113"/>
      <c r="Z394" s="113"/>
      <c r="AA394" s="113"/>
      <c r="AB394" s="113"/>
      <c r="AC394" s="113"/>
      <c r="AD394" s="201"/>
      <c r="AE394" s="113"/>
      <c r="AF394" s="113"/>
      <c r="AG394" s="113"/>
      <c r="AH394" s="113"/>
    </row>
    <row r="395" spans="1:34" x14ac:dyDescent="0.2">
      <c r="A395" s="113"/>
      <c r="B395" s="200"/>
      <c r="C395" s="200"/>
      <c r="D395" s="201"/>
      <c r="E395" s="201"/>
      <c r="F395" s="113"/>
      <c r="G395" s="113"/>
      <c r="H395" s="113"/>
      <c r="I395" s="203"/>
      <c r="J395" s="203"/>
      <c r="K395" s="204"/>
      <c r="L395" s="201"/>
      <c r="M395" s="201"/>
      <c r="N395" s="201"/>
      <c r="O395" s="201"/>
      <c r="P395" s="201"/>
      <c r="Q395" s="201"/>
      <c r="R395" s="113"/>
      <c r="S395" s="113"/>
      <c r="V395" s="201"/>
      <c r="W395" s="113"/>
      <c r="X395" s="113"/>
      <c r="Y395" s="113"/>
      <c r="Z395" s="113"/>
      <c r="AA395" s="113"/>
      <c r="AB395" s="113"/>
      <c r="AC395" s="113"/>
      <c r="AD395" s="201"/>
      <c r="AE395" s="113"/>
      <c r="AF395" s="113"/>
      <c r="AG395" s="113"/>
      <c r="AH395" s="113"/>
    </row>
    <row r="396" spans="1:34" x14ac:dyDescent="0.2">
      <c r="A396" s="113"/>
      <c r="B396" s="200"/>
      <c r="C396" s="200"/>
      <c r="D396" s="201"/>
      <c r="E396" s="201"/>
      <c r="F396" s="113"/>
      <c r="G396" s="113"/>
      <c r="H396" s="113"/>
      <c r="I396" s="203"/>
      <c r="J396" s="203"/>
      <c r="K396" s="204"/>
      <c r="L396" s="201"/>
      <c r="M396" s="201"/>
      <c r="N396" s="201"/>
      <c r="O396" s="201"/>
      <c r="P396" s="201"/>
      <c r="Q396" s="201"/>
      <c r="R396" s="113"/>
      <c r="S396" s="113"/>
      <c r="V396" s="201"/>
      <c r="W396" s="113"/>
      <c r="X396" s="113"/>
      <c r="Y396" s="113"/>
      <c r="Z396" s="113"/>
      <c r="AA396" s="113"/>
      <c r="AB396" s="113"/>
      <c r="AC396" s="113"/>
      <c r="AD396" s="201"/>
      <c r="AE396" s="113"/>
      <c r="AF396" s="113"/>
      <c r="AG396" s="113"/>
      <c r="AH396" s="113"/>
    </row>
    <row r="397" spans="1:34" x14ac:dyDescent="0.2">
      <c r="A397" s="113"/>
      <c r="B397" s="200"/>
      <c r="C397" s="200"/>
      <c r="D397" s="201"/>
      <c r="E397" s="201"/>
      <c r="F397" s="113"/>
      <c r="G397" s="113"/>
      <c r="H397" s="113"/>
      <c r="I397" s="203"/>
      <c r="J397" s="203"/>
      <c r="K397" s="204"/>
      <c r="L397" s="201"/>
      <c r="M397" s="201"/>
      <c r="N397" s="201"/>
      <c r="O397" s="201"/>
      <c r="P397" s="201"/>
      <c r="Q397" s="201"/>
      <c r="R397" s="113"/>
      <c r="S397" s="113"/>
      <c r="V397" s="201"/>
      <c r="W397" s="113"/>
      <c r="X397" s="113"/>
      <c r="Y397" s="113"/>
      <c r="Z397" s="113"/>
      <c r="AA397" s="113"/>
      <c r="AB397" s="113"/>
      <c r="AC397" s="113"/>
      <c r="AD397" s="201"/>
      <c r="AE397" s="113"/>
      <c r="AF397" s="113"/>
      <c r="AG397" s="113"/>
      <c r="AH397" s="113"/>
    </row>
    <row r="398" spans="1:34" x14ac:dyDescent="0.2">
      <c r="A398" s="113"/>
      <c r="B398" s="200"/>
      <c r="C398" s="200"/>
      <c r="D398" s="201"/>
      <c r="E398" s="201"/>
      <c r="F398" s="113"/>
      <c r="G398" s="113"/>
      <c r="H398" s="113"/>
      <c r="I398" s="203"/>
      <c r="J398" s="203"/>
      <c r="K398" s="204"/>
      <c r="L398" s="201"/>
      <c r="M398" s="201"/>
      <c r="N398" s="201"/>
      <c r="O398" s="201"/>
      <c r="P398" s="201"/>
      <c r="Q398" s="201"/>
      <c r="R398" s="113"/>
      <c r="S398" s="113"/>
      <c r="V398" s="201"/>
      <c r="W398" s="113"/>
      <c r="X398" s="113"/>
      <c r="Y398" s="113"/>
      <c r="Z398" s="113"/>
      <c r="AA398" s="113"/>
      <c r="AB398" s="113"/>
      <c r="AC398" s="113"/>
      <c r="AD398" s="201"/>
      <c r="AE398" s="113"/>
      <c r="AF398" s="113"/>
      <c r="AG398" s="113"/>
      <c r="AH398" s="113"/>
    </row>
    <row r="399" spans="1:34" x14ac:dyDescent="0.2">
      <c r="A399" s="113"/>
      <c r="B399" s="200"/>
      <c r="C399" s="200"/>
      <c r="D399" s="201"/>
      <c r="E399" s="201"/>
      <c r="F399" s="113"/>
      <c r="G399" s="113"/>
      <c r="H399" s="113"/>
      <c r="I399" s="203"/>
      <c r="J399" s="203"/>
      <c r="K399" s="204"/>
      <c r="L399" s="201"/>
      <c r="M399" s="201"/>
      <c r="N399" s="201"/>
      <c r="O399" s="201"/>
      <c r="P399" s="201"/>
      <c r="Q399" s="201"/>
      <c r="R399" s="113"/>
      <c r="S399" s="113"/>
      <c r="V399" s="201"/>
      <c r="W399" s="113"/>
      <c r="X399" s="113"/>
      <c r="Y399" s="113"/>
      <c r="Z399" s="113"/>
      <c r="AA399" s="113"/>
      <c r="AB399" s="113"/>
      <c r="AC399" s="113"/>
      <c r="AD399" s="201"/>
      <c r="AE399" s="113"/>
      <c r="AF399" s="113"/>
      <c r="AG399" s="113"/>
      <c r="AH399" s="113"/>
    </row>
    <row r="400" spans="1:34" x14ac:dyDescent="0.2">
      <c r="A400" s="113"/>
      <c r="B400" s="200"/>
      <c r="C400" s="200"/>
      <c r="D400" s="201"/>
      <c r="E400" s="201"/>
      <c r="F400" s="113"/>
      <c r="G400" s="113"/>
      <c r="H400" s="113"/>
      <c r="I400" s="203"/>
      <c r="J400" s="203"/>
      <c r="K400" s="204"/>
      <c r="L400" s="201"/>
      <c r="M400" s="201"/>
      <c r="N400" s="201"/>
      <c r="O400" s="201"/>
      <c r="P400" s="201"/>
      <c r="Q400" s="201"/>
      <c r="R400" s="113"/>
      <c r="S400" s="113"/>
      <c r="V400" s="201"/>
      <c r="W400" s="113"/>
      <c r="X400" s="113"/>
      <c r="Y400" s="113"/>
      <c r="Z400" s="113"/>
      <c r="AA400" s="113"/>
      <c r="AB400" s="113"/>
      <c r="AC400" s="113"/>
      <c r="AD400" s="201"/>
      <c r="AE400" s="113"/>
      <c r="AF400" s="113"/>
      <c r="AG400" s="113"/>
      <c r="AH400" s="113"/>
    </row>
    <row r="401" spans="1:34" x14ac:dyDescent="0.2">
      <c r="A401" s="113"/>
      <c r="B401" s="200"/>
      <c r="C401" s="200"/>
      <c r="D401" s="201"/>
      <c r="E401" s="201"/>
      <c r="F401" s="113"/>
      <c r="G401" s="113"/>
      <c r="H401" s="113"/>
      <c r="I401" s="203"/>
      <c r="J401" s="203"/>
      <c r="K401" s="204"/>
      <c r="L401" s="201"/>
      <c r="M401" s="201"/>
      <c r="N401" s="201"/>
      <c r="O401" s="201"/>
      <c r="P401" s="201"/>
      <c r="Q401" s="201"/>
      <c r="R401" s="113"/>
      <c r="S401" s="113"/>
      <c r="V401" s="201"/>
      <c r="W401" s="113"/>
      <c r="X401" s="113"/>
      <c r="Y401" s="113"/>
      <c r="Z401" s="113"/>
      <c r="AA401" s="113"/>
      <c r="AB401" s="113"/>
      <c r="AC401" s="113"/>
      <c r="AD401" s="201"/>
      <c r="AE401" s="113"/>
      <c r="AF401" s="113"/>
      <c r="AG401" s="113"/>
      <c r="AH401" s="113"/>
    </row>
    <row r="402" spans="1:34" x14ac:dyDescent="0.2">
      <c r="A402" s="113"/>
      <c r="B402" s="200"/>
      <c r="C402" s="200"/>
      <c r="D402" s="201"/>
      <c r="E402" s="201"/>
      <c r="F402" s="113"/>
      <c r="G402" s="113"/>
      <c r="H402" s="113"/>
      <c r="I402" s="203"/>
      <c r="J402" s="203"/>
      <c r="K402" s="204"/>
      <c r="L402" s="201"/>
      <c r="M402" s="201"/>
      <c r="N402" s="201"/>
      <c r="O402" s="201"/>
      <c r="P402" s="201"/>
      <c r="Q402" s="201"/>
      <c r="R402" s="113"/>
      <c r="S402" s="113"/>
      <c r="V402" s="201"/>
      <c r="W402" s="113"/>
      <c r="X402" s="113"/>
      <c r="Y402" s="113"/>
      <c r="Z402" s="113"/>
      <c r="AA402" s="113"/>
      <c r="AB402" s="113"/>
      <c r="AC402" s="113"/>
      <c r="AD402" s="201"/>
      <c r="AE402" s="113"/>
      <c r="AF402" s="113"/>
      <c r="AG402" s="113"/>
      <c r="AH402" s="113"/>
    </row>
    <row r="403" spans="1:34" x14ac:dyDescent="0.2">
      <c r="A403" s="113"/>
      <c r="B403" s="200"/>
      <c r="C403" s="200"/>
      <c r="D403" s="201"/>
      <c r="E403" s="201"/>
      <c r="F403" s="113"/>
      <c r="G403" s="113"/>
      <c r="H403" s="113"/>
      <c r="I403" s="203"/>
      <c r="J403" s="203"/>
      <c r="K403" s="204"/>
      <c r="L403" s="201"/>
      <c r="M403" s="201"/>
      <c r="N403" s="201"/>
      <c r="O403" s="201"/>
      <c r="P403" s="201"/>
      <c r="Q403" s="201"/>
      <c r="R403" s="113"/>
      <c r="S403" s="113"/>
      <c r="V403" s="201"/>
      <c r="W403" s="113"/>
      <c r="X403" s="113"/>
      <c r="Y403" s="113"/>
      <c r="Z403" s="113"/>
      <c r="AA403" s="113"/>
      <c r="AB403" s="113"/>
      <c r="AC403" s="113"/>
      <c r="AD403" s="201"/>
      <c r="AE403" s="113"/>
      <c r="AF403" s="113"/>
      <c r="AG403" s="113"/>
      <c r="AH403" s="113"/>
    </row>
    <row r="404" spans="1:34" x14ac:dyDescent="0.2">
      <c r="A404" s="113"/>
      <c r="B404" s="200"/>
      <c r="C404" s="200"/>
      <c r="D404" s="201"/>
      <c r="E404" s="201"/>
      <c r="F404" s="113"/>
      <c r="G404" s="113"/>
      <c r="H404" s="113"/>
      <c r="I404" s="203"/>
      <c r="J404" s="203"/>
      <c r="K404" s="204"/>
      <c r="L404" s="201"/>
      <c r="M404" s="201"/>
      <c r="N404" s="201"/>
      <c r="O404" s="201"/>
      <c r="P404" s="201"/>
      <c r="Q404" s="201"/>
      <c r="R404" s="113"/>
      <c r="S404" s="113"/>
      <c r="V404" s="201"/>
      <c r="W404" s="113"/>
      <c r="X404" s="113"/>
      <c r="Y404" s="113"/>
      <c r="Z404" s="113"/>
      <c r="AA404" s="113"/>
      <c r="AB404" s="113"/>
      <c r="AC404" s="113"/>
      <c r="AD404" s="201"/>
      <c r="AE404" s="113"/>
      <c r="AF404" s="113"/>
      <c r="AG404" s="113"/>
      <c r="AH404" s="113"/>
    </row>
    <row r="405" spans="1:34" x14ac:dyDescent="0.2">
      <c r="A405" s="113"/>
      <c r="B405" s="200"/>
      <c r="C405" s="200"/>
      <c r="D405" s="201"/>
      <c r="E405" s="201"/>
      <c r="F405" s="113"/>
      <c r="G405" s="113"/>
      <c r="H405" s="113"/>
      <c r="I405" s="203"/>
      <c r="J405" s="203"/>
      <c r="K405" s="204"/>
      <c r="L405" s="201"/>
      <c r="M405" s="201"/>
      <c r="N405" s="201"/>
      <c r="O405" s="201"/>
      <c r="P405" s="201"/>
      <c r="Q405" s="201"/>
      <c r="R405" s="113"/>
      <c r="S405" s="113"/>
      <c r="V405" s="201"/>
      <c r="W405" s="113"/>
      <c r="X405" s="113"/>
      <c r="Y405" s="113"/>
      <c r="Z405" s="113"/>
      <c r="AA405" s="113"/>
      <c r="AB405" s="113"/>
      <c r="AC405" s="113"/>
      <c r="AD405" s="201"/>
      <c r="AE405" s="113"/>
      <c r="AF405" s="113"/>
      <c r="AG405" s="113"/>
      <c r="AH405" s="113"/>
    </row>
    <row r="406" spans="1:34" x14ac:dyDescent="0.2">
      <c r="A406" s="113"/>
      <c r="B406" s="200"/>
      <c r="C406" s="200"/>
      <c r="D406" s="201"/>
      <c r="E406" s="201"/>
      <c r="F406" s="113"/>
      <c r="G406" s="113"/>
      <c r="H406" s="113"/>
      <c r="I406" s="203"/>
      <c r="J406" s="203"/>
      <c r="K406" s="204"/>
      <c r="L406" s="201"/>
      <c r="M406" s="201"/>
      <c r="N406" s="201"/>
      <c r="O406" s="201"/>
      <c r="P406" s="201"/>
      <c r="Q406" s="201"/>
      <c r="R406" s="113"/>
      <c r="S406" s="113"/>
      <c r="V406" s="201"/>
      <c r="W406" s="113"/>
      <c r="X406" s="113"/>
      <c r="Y406" s="113"/>
      <c r="Z406" s="113"/>
      <c r="AA406" s="113"/>
      <c r="AB406" s="113"/>
      <c r="AC406" s="113"/>
      <c r="AD406" s="201"/>
      <c r="AE406" s="113"/>
      <c r="AF406" s="113"/>
      <c r="AG406" s="113"/>
      <c r="AH406" s="113"/>
    </row>
    <row r="407" spans="1:34" x14ac:dyDescent="0.2">
      <c r="A407" s="113"/>
      <c r="B407" s="200"/>
      <c r="C407" s="200"/>
      <c r="D407" s="201"/>
      <c r="E407" s="201"/>
      <c r="F407" s="113"/>
      <c r="G407" s="113"/>
      <c r="H407" s="113"/>
      <c r="I407" s="203"/>
      <c r="J407" s="203"/>
      <c r="K407" s="204"/>
      <c r="L407" s="201"/>
      <c r="M407" s="201"/>
      <c r="N407" s="201"/>
      <c r="O407" s="201"/>
      <c r="P407" s="201"/>
      <c r="Q407" s="201"/>
      <c r="R407" s="113"/>
      <c r="S407" s="113"/>
      <c r="V407" s="201"/>
      <c r="W407" s="113"/>
      <c r="X407" s="113"/>
      <c r="Y407" s="113"/>
      <c r="Z407" s="113"/>
      <c r="AA407" s="113"/>
      <c r="AB407" s="113"/>
      <c r="AC407" s="113"/>
      <c r="AD407" s="201"/>
      <c r="AE407" s="113"/>
      <c r="AF407" s="113"/>
      <c r="AG407" s="113"/>
      <c r="AH407" s="113"/>
    </row>
    <row r="408" spans="1:34" x14ac:dyDescent="0.2">
      <c r="A408" s="113"/>
      <c r="B408" s="200"/>
      <c r="C408" s="200"/>
      <c r="D408" s="201"/>
      <c r="E408" s="201"/>
      <c r="F408" s="113"/>
      <c r="G408" s="113"/>
      <c r="H408" s="113"/>
      <c r="I408" s="203"/>
      <c r="J408" s="203"/>
      <c r="K408" s="204"/>
      <c r="L408" s="201"/>
      <c r="M408" s="201"/>
      <c r="N408" s="201"/>
      <c r="O408" s="201"/>
      <c r="P408" s="201"/>
      <c r="Q408" s="201"/>
      <c r="R408" s="113"/>
      <c r="S408" s="113"/>
      <c r="V408" s="201"/>
      <c r="W408" s="113"/>
      <c r="X408" s="113"/>
      <c r="Y408" s="113"/>
      <c r="Z408" s="113"/>
      <c r="AA408" s="113"/>
      <c r="AB408" s="113"/>
      <c r="AC408" s="113"/>
      <c r="AD408" s="201"/>
      <c r="AE408" s="113"/>
      <c r="AF408" s="113"/>
      <c r="AG408" s="113"/>
      <c r="AH408" s="113"/>
    </row>
    <row r="409" spans="1:34" x14ac:dyDescent="0.2">
      <c r="A409" s="113"/>
      <c r="B409" s="200"/>
      <c r="C409" s="200"/>
      <c r="D409" s="201"/>
      <c r="E409" s="201"/>
      <c r="F409" s="113"/>
      <c r="G409" s="113"/>
      <c r="H409" s="113"/>
      <c r="I409" s="203"/>
      <c r="J409" s="203"/>
      <c r="K409" s="204"/>
      <c r="L409" s="201"/>
      <c r="M409" s="201"/>
      <c r="N409" s="201"/>
      <c r="O409" s="201"/>
      <c r="P409" s="201"/>
      <c r="Q409" s="201"/>
      <c r="R409" s="113"/>
      <c r="S409" s="113"/>
      <c r="V409" s="201"/>
      <c r="W409" s="113"/>
      <c r="X409" s="113"/>
      <c r="Y409" s="113"/>
      <c r="Z409" s="113"/>
      <c r="AA409" s="113"/>
      <c r="AB409" s="113"/>
      <c r="AC409" s="113"/>
      <c r="AD409" s="201"/>
      <c r="AE409" s="113"/>
      <c r="AF409" s="113"/>
      <c r="AG409" s="113"/>
      <c r="AH409" s="113"/>
    </row>
    <row r="410" spans="1:34" x14ac:dyDescent="0.2">
      <c r="A410" s="113"/>
      <c r="B410" s="200"/>
      <c r="C410" s="200"/>
      <c r="D410" s="201"/>
      <c r="E410" s="201"/>
      <c r="F410" s="113"/>
      <c r="G410" s="113"/>
      <c r="H410" s="113"/>
      <c r="I410" s="203"/>
      <c r="J410" s="203"/>
      <c r="K410" s="204"/>
      <c r="L410" s="201"/>
      <c r="M410" s="201"/>
      <c r="N410" s="201"/>
      <c r="O410" s="201"/>
      <c r="P410" s="201"/>
      <c r="Q410" s="201"/>
      <c r="R410" s="113"/>
      <c r="S410" s="113"/>
      <c r="V410" s="201"/>
      <c r="W410" s="113"/>
      <c r="X410" s="113"/>
      <c r="Y410" s="113"/>
      <c r="Z410" s="113"/>
      <c r="AA410" s="113"/>
      <c r="AB410" s="113"/>
      <c r="AC410" s="113"/>
      <c r="AD410" s="201"/>
      <c r="AE410" s="113"/>
      <c r="AF410" s="113"/>
      <c r="AG410" s="113"/>
      <c r="AH410" s="113"/>
    </row>
    <row r="411" spans="1:34" x14ac:dyDescent="0.2">
      <c r="A411" s="113"/>
      <c r="B411" s="200"/>
      <c r="C411" s="200"/>
      <c r="D411" s="201"/>
      <c r="E411" s="201"/>
      <c r="F411" s="113"/>
      <c r="G411" s="113"/>
      <c r="H411" s="113"/>
      <c r="I411" s="203"/>
      <c r="J411" s="203"/>
      <c r="K411" s="204"/>
      <c r="L411" s="201"/>
      <c r="M411" s="201"/>
      <c r="N411" s="201"/>
      <c r="O411" s="201"/>
      <c r="P411" s="201"/>
      <c r="Q411" s="201"/>
      <c r="R411" s="113"/>
      <c r="S411" s="113"/>
      <c r="V411" s="201"/>
      <c r="W411" s="113"/>
      <c r="X411" s="113"/>
      <c r="Y411" s="113"/>
      <c r="Z411" s="113"/>
      <c r="AA411" s="113"/>
      <c r="AB411" s="113"/>
      <c r="AC411" s="113"/>
      <c r="AD411" s="201"/>
      <c r="AE411" s="113"/>
      <c r="AF411" s="113"/>
      <c r="AG411" s="113"/>
      <c r="AH411" s="113"/>
    </row>
    <row r="412" spans="1:34" x14ac:dyDescent="0.2">
      <c r="A412" s="113"/>
      <c r="B412" s="200"/>
      <c r="C412" s="200"/>
      <c r="D412" s="201"/>
      <c r="E412" s="201"/>
      <c r="F412" s="113"/>
      <c r="G412" s="113"/>
      <c r="H412" s="113"/>
      <c r="I412" s="203"/>
      <c r="J412" s="203"/>
      <c r="K412" s="204"/>
      <c r="L412" s="201"/>
      <c r="M412" s="201"/>
      <c r="N412" s="201"/>
      <c r="O412" s="201"/>
      <c r="P412" s="201"/>
      <c r="Q412" s="201"/>
      <c r="R412" s="113"/>
      <c r="S412" s="113"/>
      <c r="V412" s="201"/>
      <c r="W412" s="113"/>
      <c r="X412" s="113"/>
      <c r="Y412" s="113"/>
      <c r="Z412" s="113"/>
      <c r="AA412" s="113"/>
      <c r="AB412" s="113"/>
      <c r="AC412" s="113"/>
      <c r="AD412" s="201"/>
      <c r="AE412" s="113"/>
      <c r="AF412" s="113"/>
      <c r="AG412" s="113"/>
      <c r="AH412" s="113"/>
    </row>
    <row r="413" spans="1:34" x14ac:dyDescent="0.2">
      <c r="A413" s="113"/>
      <c r="B413" s="200"/>
      <c r="C413" s="200"/>
      <c r="D413" s="201"/>
      <c r="E413" s="201"/>
      <c r="F413" s="113"/>
      <c r="G413" s="113"/>
      <c r="H413" s="113"/>
      <c r="I413" s="203"/>
      <c r="J413" s="203"/>
      <c r="K413" s="204"/>
      <c r="L413" s="201"/>
      <c r="M413" s="201"/>
      <c r="N413" s="201"/>
      <c r="O413" s="201"/>
      <c r="P413" s="201"/>
      <c r="Q413" s="201"/>
      <c r="R413" s="113"/>
      <c r="S413" s="113"/>
      <c r="V413" s="201"/>
      <c r="W413" s="113"/>
      <c r="X413" s="113"/>
      <c r="Y413" s="113"/>
      <c r="Z413" s="113"/>
      <c r="AA413" s="113"/>
      <c r="AB413" s="113"/>
      <c r="AC413" s="113"/>
      <c r="AD413" s="201"/>
      <c r="AE413" s="113"/>
      <c r="AF413" s="113"/>
      <c r="AG413" s="113"/>
      <c r="AH413" s="113"/>
    </row>
    <row r="414" spans="1:34" x14ac:dyDescent="0.2">
      <c r="A414" s="113"/>
      <c r="B414" s="200"/>
      <c r="C414" s="200"/>
      <c r="D414" s="201"/>
      <c r="E414" s="201"/>
      <c r="F414" s="113"/>
      <c r="G414" s="113"/>
      <c r="H414" s="113"/>
      <c r="I414" s="203"/>
      <c r="J414" s="203"/>
      <c r="K414" s="204"/>
      <c r="L414" s="201"/>
      <c r="M414" s="201"/>
      <c r="N414" s="201"/>
      <c r="O414" s="201"/>
      <c r="P414" s="201"/>
      <c r="Q414" s="201"/>
      <c r="R414" s="113"/>
      <c r="S414" s="113"/>
      <c r="V414" s="201"/>
      <c r="W414" s="113"/>
      <c r="X414" s="113"/>
      <c r="Y414" s="113"/>
      <c r="Z414" s="113"/>
      <c r="AA414" s="113"/>
      <c r="AB414" s="113"/>
      <c r="AC414" s="113"/>
      <c r="AD414" s="201"/>
      <c r="AE414" s="113"/>
      <c r="AF414" s="113"/>
      <c r="AG414" s="113"/>
      <c r="AH414" s="113"/>
    </row>
    <row r="415" spans="1:34" x14ac:dyDescent="0.2">
      <c r="A415" s="113"/>
      <c r="B415" s="200"/>
      <c r="C415" s="200"/>
      <c r="D415" s="201"/>
      <c r="E415" s="201"/>
      <c r="F415" s="113"/>
      <c r="G415" s="113"/>
      <c r="H415" s="113"/>
      <c r="I415" s="203"/>
      <c r="J415" s="203"/>
      <c r="K415" s="204"/>
      <c r="L415" s="201"/>
      <c r="M415" s="201"/>
      <c r="N415" s="201"/>
      <c r="O415" s="201"/>
      <c r="P415" s="201"/>
      <c r="Q415" s="201"/>
      <c r="R415" s="113"/>
      <c r="S415" s="113"/>
      <c r="V415" s="201"/>
      <c r="W415" s="113"/>
      <c r="X415" s="113"/>
      <c r="Y415" s="113"/>
      <c r="Z415" s="113"/>
      <c r="AA415" s="113"/>
      <c r="AB415" s="113"/>
      <c r="AC415" s="113"/>
      <c r="AD415" s="201"/>
      <c r="AE415" s="113"/>
      <c r="AF415" s="113"/>
      <c r="AG415" s="113"/>
      <c r="AH415" s="113"/>
    </row>
    <row r="416" spans="1:34" x14ac:dyDescent="0.2">
      <c r="A416" s="113"/>
      <c r="B416" s="200"/>
      <c r="C416" s="200"/>
      <c r="D416" s="201"/>
      <c r="E416" s="201"/>
      <c r="F416" s="113"/>
      <c r="G416" s="113"/>
      <c r="H416" s="113"/>
      <c r="I416" s="203"/>
      <c r="J416" s="203"/>
      <c r="K416" s="204"/>
      <c r="L416" s="201"/>
      <c r="M416" s="201"/>
      <c r="N416" s="201"/>
      <c r="O416" s="201"/>
      <c r="P416" s="201"/>
      <c r="Q416" s="201"/>
      <c r="R416" s="113"/>
      <c r="S416" s="113"/>
      <c r="V416" s="201"/>
      <c r="W416" s="113"/>
      <c r="X416" s="113"/>
      <c r="Y416" s="113"/>
      <c r="Z416" s="113"/>
      <c r="AA416" s="113"/>
      <c r="AB416" s="113"/>
      <c r="AC416" s="113"/>
      <c r="AD416" s="201"/>
      <c r="AE416" s="113"/>
      <c r="AF416" s="113"/>
      <c r="AG416" s="113"/>
      <c r="AH416" s="113"/>
    </row>
    <row r="417" spans="1:34" x14ac:dyDescent="0.2">
      <c r="A417" s="113"/>
      <c r="B417" s="200"/>
      <c r="C417" s="200"/>
      <c r="D417" s="201"/>
      <c r="E417" s="201"/>
      <c r="F417" s="113"/>
      <c r="G417" s="113"/>
      <c r="H417" s="113"/>
      <c r="I417" s="203"/>
      <c r="J417" s="203"/>
      <c r="K417" s="204"/>
      <c r="L417" s="201"/>
      <c r="M417" s="201"/>
      <c r="N417" s="201"/>
      <c r="O417" s="201"/>
      <c r="P417" s="201"/>
      <c r="Q417" s="201"/>
      <c r="R417" s="113"/>
      <c r="S417" s="113"/>
      <c r="V417" s="201"/>
      <c r="W417" s="113"/>
      <c r="X417" s="113"/>
      <c r="Y417" s="113"/>
      <c r="Z417" s="113"/>
      <c r="AA417" s="113"/>
      <c r="AB417" s="113"/>
      <c r="AC417" s="113"/>
      <c r="AD417" s="201"/>
      <c r="AE417" s="113"/>
      <c r="AF417" s="113"/>
      <c r="AG417" s="113"/>
      <c r="AH417" s="113"/>
    </row>
    <row r="418" spans="1:34" x14ac:dyDescent="0.2">
      <c r="A418" s="113"/>
      <c r="B418" s="200"/>
      <c r="C418" s="200"/>
      <c r="D418" s="201"/>
      <c r="E418" s="201"/>
      <c r="F418" s="113"/>
      <c r="G418" s="113"/>
      <c r="H418" s="113"/>
      <c r="I418" s="203"/>
      <c r="J418" s="203"/>
      <c r="K418" s="204"/>
      <c r="L418" s="201"/>
      <c r="M418" s="201"/>
      <c r="N418" s="201"/>
      <c r="O418" s="201"/>
      <c r="P418" s="201"/>
      <c r="Q418" s="201"/>
      <c r="R418" s="113"/>
      <c r="S418" s="113"/>
      <c r="V418" s="201"/>
      <c r="W418" s="113"/>
      <c r="X418" s="113"/>
      <c r="Y418" s="113"/>
      <c r="Z418" s="113"/>
      <c r="AA418" s="113"/>
      <c r="AB418" s="113"/>
      <c r="AC418" s="113"/>
      <c r="AD418" s="201"/>
      <c r="AE418" s="113"/>
      <c r="AF418" s="113"/>
      <c r="AG418" s="113"/>
      <c r="AH418" s="113"/>
    </row>
    <row r="419" spans="1:34" x14ac:dyDescent="0.2">
      <c r="A419" s="113"/>
      <c r="B419" s="200"/>
      <c r="C419" s="200"/>
      <c r="D419" s="201"/>
      <c r="E419" s="201"/>
      <c r="F419" s="113"/>
      <c r="G419" s="113"/>
      <c r="H419" s="113"/>
      <c r="I419" s="203"/>
      <c r="J419" s="203"/>
      <c r="K419" s="204"/>
      <c r="L419" s="201"/>
      <c r="M419" s="201"/>
      <c r="N419" s="201"/>
      <c r="O419" s="201"/>
      <c r="P419" s="201"/>
      <c r="Q419" s="201"/>
      <c r="R419" s="113"/>
      <c r="S419" s="113"/>
      <c r="V419" s="201"/>
      <c r="W419" s="113"/>
      <c r="X419" s="113"/>
      <c r="Y419" s="113"/>
      <c r="Z419" s="113"/>
      <c r="AA419" s="113"/>
      <c r="AB419" s="113"/>
      <c r="AC419" s="113"/>
      <c r="AD419" s="201"/>
      <c r="AE419" s="113"/>
      <c r="AF419" s="113"/>
      <c r="AG419" s="113"/>
      <c r="AH419" s="113"/>
    </row>
    <row r="420" spans="1:34" x14ac:dyDescent="0.2">
      <c r="A420" s="113"/>
      <c r="B420" s="200"/>
      <c r="C420" s="200"/>
      <c r="D420" s="201"/>
      <c r="E420" s="201"/>
      <c r="F420" s="113"/>
      <c r="G420" s="113"/>
      <c r="H420" s="113"/>
      <c r="I420" s="203"/>
      <c r="J420" s="203"/>
      <c r="K420" s="204"/>
      <c r="L420" s="201"/>
      <c r="M420" s="201"/>
      <c r="N420" s="201"/>
      <c r="O420" s="201"/>
      <c r="P420" s="201"/>
      <c r="Q420" s="201"/>
      <c r="R420" s="113"/>
      <c r="S420" s="113"/>
      <c r="V420" s="201"/>
      <c r="W420" s="113"/>
      <c r="X420" s="113"/>
      <c r="Y420" s="113"/>
      <c r="Z420" s="113"/>
      <c r="AA420" s="113"/>
      <c r="AB420" s="113"/>
      <c r="AC420" s="113"/>
      <c r="AD420" s="201"/>
      <c r="AE420" s="113"/>
      <c r="AF420" s="113"/>
      <c r="AG420" s="113"/>
      <c r="AH420" s="113"/>
    </row>
    <row r="421" spans="1:34" x14ac:dyDescent="0.2">
      <c r="A421" s="113"/>
      <c r="B421" s="200"/>
      <c r="C421" s="200"/>
      <c r="D421" s="201"/>
      <c r="E421" s="201"/>
      <c r="F421" s="113"/>
      <c r="G421" s="113"/>
      <c r="H421" s="113"/>
      <c r="I421" s="203"/>
      <c r="J421" s="203"/>
      <c r="K421" s="204"/>
      <c r="L421" s="201"/>
      <c r="M421" s="201"/>
      <c r="N421" s="201"/>
      <c r="O421" s="201"/>
      <c r="P421" s="201"/>
      <c r="Q421" s="201"/>
      <c r="R421" s="113"/>
      <c r="S421" s="113"/>
      <c r="V421" s="201"/>
      <c r="W421" s="113"/>
      <c r="X421" s="113"/>
      <c r="Y421" s="113"/>
      <c r="Z421" s="113"/>
      <c r="AA421" s="113"/>
      <c r="AB421" s="113"/>
      <c r="AC421" s="113"/>
      <c r="AD421" s="201"/>
      <c r="AE421" s="113"/>
      <c r="AF421" s="113"/>
      <c r="AG421" s="113"/>
      <c r="AH421" s="113"/>
    </row>
    <row r="422" spans="1:34" x14ac:dyDescent="0.2">
      <c r="A422" s="113"/>
      <c r="B422" s="200"/>
      <c r="C422" s="200"/>
      <c r="D422" s="201"/>
      <c r="E422" s="201"/>
      <c r="F422" s="113"/>
      <c r="G422" s="113"/>
      <c r="H422" s="113"/>
      <c r="I422" s="203"/>
      <c r="J422" s="203"/>
      <c r="K422" s="204"/>
      <c r="L422" s="201"/>
      <c r="M422" s="201"/>
      <c r="N422" s="201"/>
      <c r="O422" s="201"/>
      <c r="P422" s="201"/>
      <c r="Q422" s="201"/>
      <c r="R422" s="113"/>
      <c r="S422" s="113"/>
      <c r="V422" s="201"/>
      <c r="W422" s="113"/>
      <c r="X422" s="113"/>
      <c r="Y422" s="113"/>
      <c r="Z422" s="113"/>
      <c r="AA422" s="113"/>
      <c r="AB422" s="113"/>
      <c r="AC422" s="113"/>
      <c r="AD422" s="201"/>
      <c r="AE422" s="113"/>
      <c r="AF422" s="113"/>
      <c r="AG422" s="113"/>
      <c r="AH422" s="113"/>
    </row>
    <row r="423" spans="1:34" x14ac:dyDescent="0.2">
      <c r="A423" s="113"/>
      <c r="B423" s="200"/>
      <c r="C423" s="200"/>
      <c r="D423" s="201"/>
      <c r="E423" s="201"/>
      <c r="F423" s="113"/>
      <c r="G423" s="113"/>
      <c r="H423" s="113"/>
      <c r="I423" s="203"/>
      <c r="J423" s="203"/>
      <c r="K423" s="204"/>
      <c r="L423" s="201"/>
      <c r="M423" s="201"/>
      <c r="N423" s="201"/>
      <c r="O423" s="201"/>
      <c r="P423" s="201"/>
      <c r="Q423" s="201"/>
      <c r="R423" s="113"/>
      <c r="S423" s="113"/>
      <c r="V423" s="201"/>
      <c r="W423" s="113"/>
      <c r="X423" s="113"/>
      <c r="Y423" s="113"/>
      <c r="Z423" s="113"/>
      <c r="AA423" s="113"/>
      <c r="AB423" s="113"/>
      <c r="AC423" s="113"/>
      <c r="AD423" s="201"/>
      <c r="AE423" s="113"/>
      <c r="AF423" s="113"/>
      <c r="AG423" s="113"/>
      <c r="AH423" s="113"/>
    </row>
    <row r="424" spans="1:34" x14ac:dyDescent="0.2">
      <c r="A424" s="113"/>
      <c r="B424" s="200"/>
      <c r="C424" s="200"/>
      <c r="D424" s="201"/>
      <c r="E424" s="201"/>
      <c r="F424" s="113"/>
      <c r="G424" s="113"/>
      <c r="H424" s="113"/>
      <c r="I424" s="203"/>
      <c r="J424" s="203"/>
      <c r="K424" s="204"/>
      <c r="L424" s="201"/>
      <c r="M424" s="201"/>
      <c r="N424" s="201"/>
      <c r="O424" s="201"/>
      <c r="P424" s="201"/>
      <c r="Q424" s="201"/>
      <c r="R424" s="113"/>
      <c r="S424" s="113"/>
      <c r="V424" s="201"/>
      <c r="W424" s="113"/>
      <c r="X424" s="113"/>
      <c r="Y424" s="113"/>
      <c r="Z424" s="113"/>
      <c r="AA424" s="113"/>
      <c r="AB424" s="113"/>
      <c r="AC424" s="113"/>
      <c r="AD424" s="201"/>
      <c r="AE424" s="113"/>
      <c r="AF424" s="113"/>
      <c r="AG424" s="113"/>
      <c r="AH424" s="113"/>
    </row>
    <row r="425" spans="1:34" x14ac:dyDescent="0.2">
      <c r="A425" s="113"/>
      <c r="B425" s="200"/>
      <c r="C425" s="200"/>
      <c r="D425" s="201"/>
      <c r="E425" s="201"/>
      <c r="F425" s="113"/>
      <c r="G425" s="113"/>
      <c r="H425" s="113"/>
      <c r="I425" s="203"/>
      <c r="J425" s="203"/>
      <c r="K425" s="204"/>
      <c r="L425" s="201"/>
      <c r="M425" s="201"/>
      <c r="N425" s="201"/>
      <c r="O425" s="201"/>
      <c r="P425" s="201"/>
      <c r="Q425" s="201"/>
      <c r="R425" s="113"/>
      <c r="S425" s="113"/>
      <c r="V425" s="201"/>
      <c r="W425" s="113"/>
      <c r="X425" s="113"/>
      <c r="Y425" s="113"/>
      <c r="Z425" s="113"/>
      <c r="AA425" s="113"/>
      <c r="AB425" s="113"/>
      <c r="AC425" s="113"/>
      <c r="AD425" s="201"/>
      <c r="AE425" s="113"/>
      <c r="AF425" s="113"/>
      <c r="AG425" s="113"/>
      <c r="AH425" s="113"/>
    </row>
    <row r="426" spans="1:34" x14ac:dyDescent="0.2">
      <c r="A426" s="113"/>
      <c r="B426" s="200"/>
      <c r="C426" s="200"/>
      <c r="D426" s="201"/>
      <c r="E426" s="201"/>
      <c r="F426" s="113"/>
      <c r="G426" s="113"/>
      <c r="H426" s="113"/>
      <c r="I426" s="203"/>
      <c r="J426" s="203"/>
      <c r="K426" s="204"/>
      <c r="L426" s="201"/>
      <c r="M426" s="201"/>
      <c r="N426" s="201"/>
      <c r="O426" s="201"/>
      <c r="P426" s="201"/>
      <c r="Q426" s="201"/>
      <c r="R426" s="113"/>
      <c r="S426" s="113"/>
      <c r="V426" s="201"/>
      <c r="W426" s="113"/>
      <c r="X426" s="113"/>
      <c r="Y426" s="113"/>
      <c r="Z426" s="113"/>
      <c r="AA426" s="113"/>
      <c r="AB426" s="113"/>
      <c r="AC426" s="113"/>
      <c r="AD426" s="201"/>
      <c r="AE426" s="113"/>
      <c r="AF426" s="113"/>
      <c r="AG426" s="113"/>
      <c r="AH426" s="113"/>
    </row>
    <row r="427" spans="1:34" x14ac:dyDescent="0.2">
      <c r="A427" s="113"/>
      <c r="B427" s="200"/>
      <c r="C427" s="200"/>
      <c r="D427" s="201"/>
      <c r="E427" s="201"/>
      <c r="F427" s="113"/>
      <c r="G427" s="113"/>
      <c r="H427" s="113"/>
      <c r="I427" s="203"/>
      <c r="J427" s="203"/>
      <c r="K427" s="204"/>
      <c r="L427" s="201"/>
      <c r="M427" s="201"/>
      <c r="N427" s="201"/>
      <c r="O427" s="201"/>
      <c r="P427" s="201"/>
      <c r="Q427" s="201"/>
      <c r="R427" s="113"/>
      <c r="S427" s="113"/>
      <c r="V427" s="201"/>
      <c r="W427" s="113"/>
      <c r="X427" s="113"/>
      <c r="Y427" s="113"/>
      <c r="Z427" s="113"/>
      <c r="AA427" s="113"/>
      <c r="AB427" s="113"/>
      <c r="AC427" s="113"/>
      <c r="AD427" s="201"/>
      <c r="AE427" s="113"/>
      <c r="AF427" s="113"/>
      <c r="AG427" s="113"/>
      <c r="AH427" s="113"/>
    </row>
    <row r="428" spans="1:34" x14ac:dyDescent="0.2">
      <c r="A428" s="113"/>
      <c r="B428" s="200"/>
      <c r="C428" s="200"/>
      <c r="D428" s="201"/>
      <c r="E428" s="201"/>
      <c r="F428" s="113"/>
      <c r="G428" s="113"/>
      <c r="H428" s="113"/>
      <c r="I428" s="203"/>
      <c r="J428" s="203"/>
      <c r="K428" s="204"/>
      <c r="L428" s="201"/>
      <c r="M428" s="201"/>
      <c r="N428" s="201"/>
      <c r="O428" s="201"/>
      <c r="P428" s="201"/>
      <c r="Q428" s="201"/>
      <c r="R428" s="113"/>
      <c r="S428" s="113"/>
      <c r="V428" s="201"/>
      <c r="W428" s="113"/>
      <c r="X428" s="113"/>
      <c r="Y428" s="113"/>
      <c r="Z428" s="113"/>
      <c r="AA428" s="113"/>
      <c r="AB428" s="113"/>
      <c r="AC428" s="113"/>
      <c r="AD428" s="201"/>
      <c r="AE428" s="113"/>
      <c r="AF428" s="113"/>
      <c r="AG428" s="113"/>
      <c r="AH428" s="113"/>
    </row>
    <row r="429" spans="1:34" x14ac:dyDescent="0.2">
      <c r="A429" s="113"/>
      <c r="B429" s="200"/>
      <c r="C429" s="200"/>
      <c r="D429" s="201"/>
      <c r="E429" s="201"/>
      <c r="F429" s="113"/>
      <c r="G429" s="113"/>
      <c r="H429" s="113"/>
      <c r="I429" s="203"/>
      <c r="J429" s="203"/>
      <c r="K429" s="204"/>
      <c r="L429" s="201"/>
      <c r="M429" s="201"/>
      <c r="N429" s="201"/>
      <c r="O429" s="201"/>
      <c r="P429" s="201"/>
      <c r="Q429" s="201"/>
      <c r="R429" s="113"/>
      <c r="S429" s="113"/>
      <c r="V429" s="201"/>
      <c r="W429" s="113"/>
      <c r="X429" s="113"/>
      <c r="Y429" s="113"/>
      <c r="Z429" s="113"/>
      <c r="AA429" s="113"/>
      <c r="AB429" s="113"/>
      <c r="AC429" s="113"/>
      <c r="AD429" s="201"/>
      <c r="AE429" s="113"/>
      <c r="AF429" s="113"/>
      <c r="AG429" s="113"/>
      <c r="AH429" s="113"/>
    </row>
    <row r="430" spans="1:34" x14ac:dyDescent="0.2">
      <c r="A430" s="113"/>
      <c r="B430" s="200"/>
      <c r="C430" s="200"/>
      <c r="D430" s="201"/>
      <c r="E430" s="201"/>
      <c r="F430" s="113"/>
      <c r="G430" s="113"/>
      <c r="H430" s="113"/>
      <c r="I430" s="203"/>
      <c r="J430" s="203"/>
      <c r="K430" s="204"/>
      <c r="L430" s="201"/>
      <c r="M430" s="201"/>
      <c r="N430" s="201"/>
      <c r="O430" s="201"/>
      <c r="P430" s="201"/>
      <c r="Q430" s="201"/>
      <c r="R430" s="113"/>
      <c r="S430" s="113"/>
      <c r="V430" s="201"/>
      <c r="W430" s="113"/>
      <c r="X430" s="113"/>
      <c r="Y430" s="113"/>
      <c r="Z430" s="113"/>
      <c r="AA430" s="113"/>
      <c r="AB430" s="113"/>
      <c r="AC430" s="113"/>
      <c r="AD430" s="201"/>
      <c r="AE430" s="113"/>
      <c r="AF430" s="113"/>
      <c r="AG430" s="113"/>
      <c r="AH430" s="113"/>
    </row>
    <row r="431" spans="1:34" x14ac:dyDescent="0.2">
      <c r="A431" s="113"/>
      <c r="B431" s="200"/>
      <c r="C431" s="200"/>
      <c r="D431" s="201"/>
      <c r="E431" s="201"/>
      <c r="F431" s="113"/>
      <c r="G431" s="113"/>
      <c r="H431" s="113"/>
      <c r="I431" s="203"/>
      <c r="J431" s="203"/>
      <c r="K431" s="204"/>
      <c r="L431" s="201"/>
      <c r="M431" s="201"/>
      <c r="N431" s="201"/>
      <c r="O431" s="201"/>
      <c r="P431" s="201"/>
      <c r="Q431" s="201"/>
      <c r="R431" s="113"/>
      <c r="S431" s="113"/>
      <c r="V431" s="201"/>
      <c r="W431" s="113"/>
      <c r="X431" s="113"/>
      <c r="Y431" s="113"/>
      <c r="Z431" s="113"/>
      <c r="AA431" s="113"/>
      <c r="AB431" s="113"/>
      <c r="AC431" s="113"/>
      <c r="AD431" s="201"/>
      <c r="AE431" s="113"/>
      <c r="AF431" s="113"/>
      <c r="AG431" s="113"/>
      <c r="AH431" s="113"/>
    </row>
    <row r="432" spans="1:34" x14ac:dyDescent="0.2">
      <c r="A432" s="113"/>
      <c r="B432" s="200"/>
      <c r="C432" s="200"/>
      <c r="D432" s="201"/>
      <c r="E432" s="201"/>
      <c r="F432" s="113"/>
      <c r="G432" s="113"/>
      <c r="H432" s="113"/>
      <c r="I432" s="203"/>
      <c r="J432" s="203"/>
      <c r="K432" s="204"/>
      <c r="L432" s="201"/>
      <c r="M432" s="201"/>
      <c r="N432" s="201"/>
      <c r="O432" s="201"/>
      <c r="P432" s="201"/>
      <c r="Q432" s="201"/>
      <c r="R432" s="113"/>
      <c r="S432" s="113"/>
      <c r="V432" s="201"/>
      <c r="W432" s="113"/>
      <c r="X432" s="113"/>
      <c r="Y432" s="113"/>
      <c r="Z432" s="113"/>
      <c r="AA432" s="113"/>
      <c r="AB432" s="113"/>
      <c r="AC432" s="113"/>
      <c r="AD432" s="201"/>
      <c r="AE432" s="113"/>
      <c r="AF432" s="113"/>
      <c r="AG432" s="113"/>
      <c r="AH432" s="113"/>
    </row>
    <row r="433" spans="1:34" x14ac:dyDescent="0.2">
      <c r="A433" s="113"/>
      <c r="B433" s="200"/>
      <c r="C433" s="200"/>
      <c r="D433" s="201"/>
      <c r="E433" s="201"/>
      <c r="F433" s="113"/>
      <c r="G433" s="113"/>
      <c r="H433" s="113"/>
      <c r="I433" s="203"/>
      <c r="J433" s="203"/>
      <c r="K433" s="204"/>
      <c r="L433" s="201"/>
      <c r="M433" s="201"/>
      <c r="N433" s="201"/>
      <c r="O433" s="201"/>
      <c r="P433" s="201"/>
      <c r="Q433" s="201"/>
      <c r="R433" s="113"/>
      <c r="S433" s="113"/>
      <c r="V433" s="201"/>
      <c r="W433" s="113"/>
      <c r="X433" s="113"/>
      <c r="Y433" s="113"/>
      <c r="Z433" s="113"/>
      <c r="AA433" s="113"/>
      <c r="AB433" s="113"/>
      <c r="AC433" s="113"/>
      <c r="AD433" s="201"/>
      <c r="AE433" s="113"/>
      <c r="AF433" s="113"/>
      <c r="AG433" s="113"/>
      <c r="AH433" s="113"/>
    </row>
    <row r="434" spans="1:34" x14ac:dyDescent="0.2">
      <c r="A434" s="113"/>
      <c r="B434" s="200"/>
      <c r="C434" s="200"/>
      <c r="D434" s="201"/>
      <c r="E434" s="201"/>
      <c r="F434" s="113"/>
      <c r="G434" s="113"/>
      <c r="H434" s="113"/>
      <c r="I434" s="203"/>
      <c r="J434" s="203"/>
      <c r="K434" s="204"/>
      <c r="L434" s="201"/>
      <c r="M434" s="201"/>
      <c r="N434" s="201"/>
      <c r="O434" s="201"/>
      <c r="P434" s="201"/>
      <c r="Q434" s="201"/>
      <c r="R434" s="113"/>
      <c r="S434" s="113"/>
      <c r="V434" s="201"/>
      <c r="W434" s="113"/>
      <c r="X434" s="113"/>
      <c r="Y434" s="113"/>
      <c r="Z434" s="113"/>
      <c r="AA434" s="113"/>
      <c r="AB434" s="113"/>
      <c r="AC434" s="113"/>
      <c r="AD434" s="201"/>
      <c r="AE434" s="113"/>
      <c r="AF434" s="113"/>
      <c r="AG434" s="113"/>
      <c r="AH434" s="113"/>
    </row>
    <row r="435" spans="1:34" x14ac:dyDescent="0.2">
      <c r="A435" s="113"/>
      <c r="B435" s="200"/>
      <c r="C435" s="200"/>
      <c r="D435" s="201"/>
      <c r="E435" s="201"/>
      <c r="F435" s="113"/>
      <c r="G435" s="113"/>
      <c r="H435" s="113"/>
      <c r="I435" s="203"/>
      <c r="J435" s="203"/>
      <c r="K435" s="204"/>
      <c r="L435" s="201"/>
      <c r="M435" s="201"/>
      <c r="N435" s="201"/>
      <c r="O435" s="201"/>
      <c r="P435" s="201"/>
      <c r="Q435" s="201"/>
      <c r="R435" s="113"/>
      <c r="S435" s="113"/>
      <c r="V435" s="201"/>
      <c r="W435" s="113"/>
      <c r="X435" s="113"/>
      <c r="Y435" s="113"/>
      <c r="Z435" s="113"/>
      <c r="AA435" s="113"/>
      <c r="AB435" s="113"/>
      <c r="AC435" s="113"/>
      <c r="AD435" s="201"/>
      <c r="AE435" s="113"/>
      <c r="AF435" s="113"/>
      <c r="AG435" s="113"/>
      <c r="AH435" s="113"/>
    </row>
    <row r="436" spans="1:34" x14ac:dyDescent="0.2">
      <c r="A436" s="113"/>
      <c r="B436" s="200"/>
      <c r="C436" s="200"/>
      <c r="D436" s="201"/>
      <c r="E436" s="201"/>
      <c r="F436" s="113"/>
      <c r="G436" s="113"/>
      <c r="H436" s="113"/>
      <c r="I436" s="203"/>
      <c r="J436" s="203"/>
      <c r="K436" s="204"/>
      <c r="L436" s="201"/>
      <c r="M436" s="201"/>
      <c r="N436" s="201"/>
      <c r="O436" s="201"/>
      <c r="P436" s="201"/>
      <c r="Q436" s="201"/>
      <c r="R436" s="113"/>
      <c r="S436" s="113"/>
      <c r="V436" s="201"/>
      <c r="W436" s="113"/>
      <c r="X436" s="113"/>
      <c r="Y436" s="113"/>
      <c r="Z436" s="113"/>
      <c r="AA436" s="113"/>
      <c r="AB436" s="113"/>
      <c r="AC436" s="113"/>
      <c r="AD436" s="201"/>
      <c r="AE436" s="113"/>
      <c r="AF436" s="113"/>
      <c r="AG436" s="113"/>
      <c r="AH436" s="113"/>
    </row>
    <row r="437" spans="1:34" x14ac:dyDescent="0.2">
      <c r="A437" s="113"/>
      <c r="B437" s="200"/>
      <c r="C437" s="200"/>
      <c r="D437" s="201"/>
      <c r="E437" s="201"/>
      <c r="F437" s="113"/>
      <c r="G437" s="113"/>
      <c r="H437" s="113"/>
      <c r="I437" s="203"/>
      <c r="J437" s="203"/>
      <c r="K437" s="204"/>
      <c r="L437" s="201"/>
      <c r="M437" s="201"/>
      <c r="N437" s="201"/>
      <c r="O437" s="201"/>
      <c r="P437" s="201"/>
      <c r="Q437" s="201"/>
      <c r="R437" s="113"/>
      <c r="S437" s="113"/>
      <c r="V437" s="201"/>
      <c r="W437" s="113"/>
      <c r="X437" s="113"/>
      <c r="Y437" s="113"/>
      <c r="Z437" s="113"/>
      <c r="AA437" s="113"/>
      <c r="AB437" s="113"/>
      <c r="AC437" s="113"/>
      <c r="AD437" s="201"/>
      <c r="AE437" s="113"/>
      <c r="AF437" s="113"/>
      <c r="AG437" s="113"/>
      <c r="AH437" s="113"/>
    </row>
    <row r="438" spans="1:34" x14ac:dyDescent="0.2">
      <c r="A438" s="113"/>
      <c r="B438" s="200"/>
      <c r="C438" s="200"/>
      <c r="D438" s="201"/>
      <c r="E438" s="201"/>
      <c r="F438" s="113"/>
      <c r="G438" s="113"/>
      <c r="H438" s="113"/>
      <c r="I438" s="203"/>
      <c r="J438" s="203"/>
      <c r="K438" s="204"/>
      <c r="L438" s="201"/>
      <c r="M438" s="201"/>
      <c r="N438" s="201"/>
      <c r="O438" s="201"/>
      <c r="P438" s="201"/>
      <c r="Q438" s="201"/>
      <c r="R438" s="113"/>
      <c r="S438" s="113"/>
      <c r="V438" s="201"/>
      <c r="W438" s="113"/>
      <c r="X438" s="113"/>
      <c r="Y438" s="113"/>
      <c r="Z438" s="113"/>
      <c r="AA438" s="113"/>
      <c r="AB438" s="113"/>
      <c r="AC438" s="113"/>
      <c r="AD438" s="201"/>
      <c r="AE438" s="113"/>
      <c r="AF438" s="113"/>
      <c r="AG438" s="113"/>
      <c r="AH438" s="113"/>
    </row>
    <row r="439" spans="1:34" x14ac:dyDescent="0.2">
      <c r="A439" s="113"/>
      <c r="B439" s="200"/>
      <c r="C439" s="200"/>
      <c r="D439" s="201"/>
      <c r="E439" s="201"/>
      <c r="F439" s="113"/>
      <c r="G439" s="113"/>
      <c r="H439" s="113"/>
      <c r="I439" s="203"/>
      <c r="J439" s="203"/>
      <c r="K439" s="204"/>
      <c r="L439" s="201"/>
      <c r="M439" s="201"/>
      <c r="N439" s="201"/>
      <c r="O439" s="201"/>
      <c r="P439" s="201"/>
      <c r="Q439" s="201"/>
      <c r="R439" s="113"/>
      <c r="S439" s="113"/>
      <c r="V439" s="201"/>
      <c r="W439" s="113"/>
      <c r="X439" s="113"/>
      <c r="Y439" s="113"/>
      <c r="Z439" s="113"/>
      <c r="AA439" s="113"/>
      <c r="AB439" s="113"/>
      <c r="AC439" s="113"/>
      <c r="AD439" s="201"/>
      <c r="AE439" s="113"/>
      <c r="AF439" s="113"/>
      <c r="AG439" s="113"/>
      <c r="AH439" s="113"/>
    </row>
    <row r="440" spans="1:34" x14ac:dyDescent="0.2">
      <c r="A440" s="113"/>
      <c r="B440" s="200"/>
      <c r="C440" s="200"/>
      <c r="D440" s="201"/>
      <c r="E440" s="201"/>
      <c r="F440" s="113"/>
      <c r="G440" s="113"/>
      <c r="H440" s="113"/>
      <c r="I440" s="203"/>
      <c r="J440" s="203"/>
      <c r="K440" s="204"/>
      <c r="L440" s="201"/>
      <c r="M440" s="201"/>
      <c r="N440" s="201"/>
      <c r="O440" s="201"/>
      <c r="P440" s="201"/>
      <c r="Q440" s="201"/>
      <c r="R440" s="113"/>
      <c r="S440" s="113"/>
      <c r="V440" s="201"/>
      <c r="W440" s="113"/>
      <c r="X440" s="113"/>
      <c r="Y440" s="113"/>
      <c r="Z440" s="113"/>
      <c r="AA440" s="113"/>
      <c r="AB440" s="113"/>
      <c r="AC440" s="113"/>
      <c r="AD440" s="201"/>
      <c r="AE440" s="113"/>
      <c r="AF440" s="113"/>
      <c r="AG440" s="113"/>
      <c r="AH440" s="113"/>
    </row>
    <row r="441" spans="1:34" x14ac:dyDescent="0.2">
      <c r="A441" s="113"/>
      <c r="B441" s="200"/>
      <c r="C441" s="200"/>
      <c r="D441" s="201"/>
      <c r="E441" s="201"/>
      <c r="F441" s="113"/>
      <c r="G441" s="113"/>
      <c r="H441" s="113"/>
      <c r="I441" s="203"/>
      <c r="J441" s="203"/>
      <c r="K441" s="204"/>
      <c r="L441" s="201"/>
      <c r="M441" s="201"/>
      <c r="N441" s="201"/>
      <c r="O441" s="201"/>
      <c r="P441" s="201"/>
      <c r="Q441" s="201"/>
      <c r="R441" s="113"/>
      <c r="S441" s="113"/>
      <c r="V441" s="201"/>
      <c r="W441" s="113"/>
      <c r="X441" s="113"/>
      <c r="Y441" s="113"/>
      <c r="Z441" s="113"/>
      <c r="AA441" s="113"/>
      <c r="AB441" s="113"/>
      <c r="AC441" s="113"/>
      <c r="AD441" s="201"/>
      <c r="AE441" s="113"/>
      <c r="AF441" s="113"/>
      <c r="AG441" s="113"/>
      <c r="AH441" s="113"/>
    </row>
    <row r="442" spans="1:34" x14ac:dyDescent="0.2">
      <c r="A442" s="113"/>
      <c r="B442" s="200"/>
      <c r="C442" s="200"/>
      <c r="D442" s="201"/>
      <c r="E442" s="201"/>
      <c r="F442" s="113"/>
      <c r="G442" s="113"/>
      <c r="H442" s="113"/>
      <c r="I442" s="203"/>
      <c r="J442" s="203"/>
      <c r="K442" s="204"/>
      <c r="L442" s="201"/>
      <c r="M442" s="201"/>
      <c r="N442" s="201"/>
      <c r="O442" s="201"/>
      <c r="P442" s="201"/>
      <c r="Q442" s="201"/>
      <c r="R442" s="113"/>
      <c r="S442" s="113"/>
      <c r="V442" s="201"/>
      <c r="W442" s="113"/>
      <c r="X442" s="113"/>
      <c r="Y442" s="113"/>
      <c r="Z442" s="113"/>
      <c r="AA442" s="113"/>
      <c r="AB442" s="113"/>
      <c r="AC442" s="113"/>
      <c r="AD442" s="201"/>
      <c r="AE442" s="113"/>
      <c r="AF442" s="113"/>
      <c r="AG442" s="113"/>
      <c r="AH442" s="113"/>
    </row>
    <row r="443" spans="1:34" x14ac:dyDescent="0.2">
      <c r="A443" s="113"/>
      <c r="B443" s="200"/>
      <c r="C443" s="200"/>
      <c r="D443" s="201"/>
      <c r="E443" s="201"/>
      <c r="F443" s="113"/>
      <c r="G443" s="113"/>
      <c r="H443" s="113"/>
      <c r="I443" s="203"/>
      <c r="J443" s="203"/>
      <c r="K443" s="204"/>
      <c r="L443" s="201"/>
      <c r="M443" s="201"/>
      <c r="N443" s="201"/>
      <c r="O443" s="201"/>
      <c r="P443" s="201"/>
      <c r="Q443" s="201"/>
      <c r="R443" s="113"/>
      <c r="S443" s="113"/>
      <c r="V443" s="201"/>
      <c r="W443" s="113"/>
      <c r="X443" s="113"/>
      <c r="Y443" s="113"/>
      <c r="Z443" s="113"/>
      <c r="AA443" s="113"/>
      <c r="AB443" s="113"/>
      <c r="AC443" s="113"/>
      <c r="AD443" s="201"/>
      <c r="AE443" s="113"/>
      <c r="AF443" s="113"/>
      <c r="AG443" s="113"/>
      <c r="AH443" s="113"/>
    </row>
    <row r="444" spans="1:34" x14ac:dyDescent="0.2">
      <c r="A444" s="113"/>
      <c r="B444" s="200"/>
      <c r="C444" s="200"/>
      <c r="D444" s="201"/>
      <c r="E444" s="201"/>
      <c r="F444" s="113"/>
      <c r="G444" s="113"/>
      <c r="H444" s="113"/>
      <c r="I444" s="203"/>
      <c r="J444" s="203"/>
      <c r="K444" s="204"/>
      <c r="L444" s="201"/>
      <c r="M444" s="201"/>
      <c r="N444" s="201"/>
      <c r="O444" s="201"/>
      <c r="P444" s="201"/>
      <c r="Q444" s="201"/>
      <c r="R444" s="113"/>
      <c r="S444" s="113"/>
      <c r="V444" s="201"/>
      <c r="W444" s="113"/>
      <c r="X444" s="113"/>
      <c r="Y444" s="113"/>
      <c r="Z444" s="113"/>
      <c r="AA444" s="113"/>
      <c r="AB444" s="113"/>
      <c r="AC444" s="113"/>
      <c r="AD444" s="201"/>
      <c r="AE444" s="113"/>
      <c r="AF444" s="113"/>
      <c r="AG444" s="113"/>
      <c r="AH444" s="113"/>
    </row>
    <row r="445" spans="1:34" x14ac:dyDescent="0.2">
      <c r="A445" s="113"/>
      <c r="B445" s="200"/>
      <c r="C445" s="200"/>
      <c r="D445" s="201"/>
      <c r="E445" s="201"/>
      <c r="F445" s="113"/>
      <c r="G445" s="113"/>
      <c r="H445" s="113"/>
      <c r="I445" s="203"/>
      <c r="J445" s="203"/>
      <c r="K445" s="204"/>
      <c r="L445" s="201"/>
      <c r="M445" s="201"/>
      <c r="N445" s="201"/>
      <c r="O445" s="201"/>
      <c r="P445" s="201"/>
      <c r="Q445" s="201"/>
      <c r="R445" s="113"/>
      <c r="S445" s="113"/>
      <c r="V445" s="201"/>
      <c r="W445" s="113"/>
      <c r="X445" s="113"/>
      <c r="Y445" s="113"/>
      <c r="Z445" s="113"/>
      <c r="AA445" s="113"/>
      <c r="AB445" s="113"/>
      <c r="AC445" s="113"/>
      <c r="AD445" s="201"/>
      <c r="AE445" s="113"/>
      <c r="AF445" s="113"/>
      <c r="AG445" s="113"/>
      <c r="AH445" s="113"/>
    </row>
    <row r="446" spans="1:34" x14ac:dyDescent="0.2">
      <c r="A446" s="113"/>
      <c r="B446" s="200"/>
      <c r="C446" s="200"/>
      <c r="D446" s="201"/>
      <c r="E446" s="201"/>
      <c r="F446" s="113"/>
      <c r="G446" s="113"/>
      <c r="H446" s="113"/>
      <c r="I446" s="203"/>
      <c r="J446" s="203"/>
      <c r="K446" s="204"/>
      <c r="L446" s="201"/>
      <c r="M446" s="201"/>
      <c r="N446" s="201"/>
      <c r="O446" s="201"/>
      <c r="P446" s="201"/>
      <c r="Q446" s="201"/>
      <c r="R446" s="113"/>
      <c r="S446" s="113"/>
      <c r="V446" s="201"/>
      <c r="W446" s="113"/>
      <c r="X446" s="113"/>
      <c r="Y446" s="113"/>
      <c r="Z446" s="113"/>
      <c r="AA446" s="113"/>
      <c r="AB446" s="113"/>
      <c r="AC446" s="113"/>
      <c r="AD446" s="201"/>
      <c r="AE446" s="113"/>
      <c r="AF446" s="113"/>
      <c r="AG446" s="113"/>
      <c r="AH446" s="113"/>
    </row>
    <row r="447" spans="1:34" x14ac:dyDescent="0.2">
      <c r="A447" s="113"/>
      <c r="B447" s="200"/>
      <c r="C447" s="200"/>
      <c r="D447" s="201"/>
      <c r="E447" s="201"/>
      <c r="F447" s="113"/>
      <c r="G447" s="113"/>
      <c r="H447" s="113"/>
      <c r="I447" s="203"/>
      <c r="J447" s="203"/>
      <c r="K447" s="204"/>
      <c r="L447" s="201"/>
      <c r="M447" s="201"/>
      <c r="N447" s="201"/>
      <c r="O447" s="201"/>
      <c r="P447" s="201"/>
      <c r="Q447" s="201"/>
      <c r="R447" s="113"/>
      <c r="S447" s="113"/>
      <c r="V447" s="201"/>
      <c r="W447" s="113"/>
      <c r="X447" s="113"/>
      <c r="Y447" s="113"/>
      <c r="Z447" s="113"/>
      <c r="AA447" s="113"/>
      <c r="AB447" s="113"/>
      <c r="AC447" s="113"/>
      <c r="AD447" s="201"/>
      <c r="AE447" s="113"/>
      <c r="AF447" s="113"/>
      <c r="AG447" s="113"/>
      <c r="AH447" s="113"/>
    </row>
    <row r="448" spans="1:34" x14ac:dyDescent="0.2">
      <c r="A448" s="113"/>
      <c r="B448" s="200"/>
      <c r="C448" s="200"/>
      <c r="D448" s="201"/>
      <c r="E448" s="201"/>
      <c r="F448" s="113"/>
      <c r="G448" s="113"/>
      <c r="H448" s="113"/>
      <c r="I448" s="203"/>
      <c r="J448" s="203"/>
      <c r="K448" s="204"/>
      <c r="L448" s="201"/>
      <c r="M448" s="201"/>
      <c r="N448" s="201"/>
      <c r="O448" s="201"/>
      <c r="P448" s="201"/>
      <c r="Q448" s="201"/>
      <c r="R448" s="113"/>
      <c r="S448" s="113"/>
      <c r="V448" s="201"/>
      <c r="W448" s="113"/>
      <c r="X448" s="113"/>
      <c r="Y448" s="113"/>
      <c r="Z448" s="113"/>
      <c r="AA448" s="113"/>
      <c r="AB448" s="113"/>
      <c r="AC448" s="113"/>
      <c r="AD448" s="201"/>
      <c r="AE448" s="113"/>
      <c r="AF448" s="113"/>
      <c r="AG448" s="113"/>
      <c r="AH448" s="113"/>
    </row>
    <row r="449" spans="1:34" x14ac:dyDescent="0.2">
      <c r="A449" s="113"/>
      <c r="B449" s="200"/>
      <c r="C449" s="200"/>
      <c r="D449" s="201"/>
      <c r="E449" s="201"/>
      <c r="F449" s="113"/>
      <c r="G449" s="113"/>
      <c r="H449" s="113"/>
      <c r="I449" s="203"/>
      <c r="J449" s="203"/>
      <c r="K449" s="204"/>
      <c r="L449" s="201"/>
      <c r="M449" s="201"/>
      <c r="N449" s="201"/>
      <c r="O449" s="201"/>
      <c r="P449" s="201"/>
      <c r="Q449" s="201"/>
      <c r="R449" s="113"/>
      <c r="S449" s="113"/>
      <c r="V449" s="201"/>
      <c r="W449" s="113"/>
      <c r="X449" s="113"/>
      <c r="Y449" s="113"/>
      <c r="Z449" s="113"/>
      <c r="AA449" s="113"/>
      <c r="AB449" s="113"/>
      <c r="AC449" s="113"/>
      <c r="AD449" s="201"/>
      <c r="AE449" s="113"/>
      <c r="AF449" s="113"/>
      <c r="AG449" s="113"/>
      <c r="AH449" s="113"/>
    </row>
    <row r="450" spans="1:34" x14ac:dyDescent="0.2">
      <c r="A450" s="113"/>
      <c r="B450" s="200"/>
      <c r="C450" s="200"/>
      <c r="D450" s="201"/>
      <c r="E450" s="201"/>
      <c r="F450" s="113"/>
      <c r="G450" s="113"/>
      <c r="H450" s="113"/>
      <c r="I450" s="203"/>
      <c r="J450" s="203"/>
      <c r="K450" s="204"/>
      <c r="L450" s="201"/>
      <c r="M450" s="201"/>
      <c r="N450" s="201"/>
      <c r="O450" s="201"/>
      <c r="P450" s="201"/>
      <c r="Q450" s="201"/>
      <c r="R450" s="113"/>
      <c r="S450" s="113"/>
      <c r="V450" s="201"/>
      <c r="W450" s="113"/>
      <c r="X450" s="113"/>
      <c r="Y450" s="113"/>
      <c r="Z450" s="113"/>
      <c r="AA450" s="113"/>
      <c r="AB450" s="113"/>
      <c r="AC450" s="113"/>
      <c r="AD450" s="201"/>
      <c r="AE450" s="113"/>
      <c r="AF450" s="113"/>
      <c r="AG450" s="113"/>
      <c r="AH450" s="113"/>
    </row>
    <row r="451" spans="1:34" x14ac:dyDescent="0.2">
      <c r="A451" s="113"/>
      <c r="B451" s="200"/>
      <c r="C451" s="200"/>
      <c r="D451" s="201"/>
      <c r="E451" s="201"/>
      <c r="F451" s="113"/>
      <c r="G451" s="113"/>
      <c r="H451" s="113"/>
      <c r="I451" s="203"/>
      <c r="J451" s="203"/>
      <c r="K451" s="204"/>
      <c r="L451" s="201"/>
      <c r="M451" s="201"/>
      <c r="N451" s="201"/>
      <c r="O451" s="201"/>
      <c r="P451" s="201"/>
      <c r="Q451" s="201"/>
      <c r="R451" s="113"/>
      <c r="S451" s="113"/>
      <c r="V451" s="201"/>
      <c r="W451" s="113"/>
      <c r="X451" s="113"/>
      <c r="Y451" s="113"/>
      <c r="Z451" s="113"/>
      <c r="AA451" s="113"/>
      <c r="AB451" s="113"/>
      <c r="AC451" s="113"/>
      <c r="AD451" s="201"/>
      <c r="AE451" s="113"/>
      <c r="AF451" s="113"/>
      <c r="AG451" s="113"/>
      <c r="AH451" s="113"/>
    </row>
    <row r="452" spans="1:34" x14ac:dyDescent="0.2">
      <c r="A452" s="113"/>
      <c r="B452" s="200"/>
      <c r="C452" s="200"/>
      <c r="D452" s="201"/>
      <c r="E452" s="201"/>
      <c r="F452" s="113"/>
      <c r="G452" s="113"/>
      <c r="H452" s="113"/>
      <c r="I452" s="203"/>
      <c r="J452" s="203"/>
      <c r="K452" s="204"/>
      <c r="L452" s="201"/>
      <c r="M452" s="201"/>
      <c r="N452" s="201"/>
      <c r="O452" s="201"/>
      <c r="P452" s="201"/>
      <c r="Q452" s="201"/>
      <c r="R452" s="113"/>
      <c r="S452" s="113"/>
      <c r="V452" s="201"/>
      <c r="W452" s="113"/>
      <c r="X452" s="113"/>
      <c r="Y452" s="113"/>
      <c r="Z452" s="113"/>
      <c r="AA452" s="113"/>
      <c r="AB452" s="113"/>
      <c r="AC452" s="113"/>
      <c r="AD452" s="201"/>
      <c r="AE452" s="113"/>
      <c r="AF452" s="113"/>
      <c r="AG452" s="113"/>
      <c r="AH452" s="113"/>
    </row>
    <row r="453" spans="1:34" x14ac:dyDescent="0.2">
      <c r="A453" s="113"/>
      <c r="B453" s="200"/>
      <c r="C453" s="200"/>
      <c r="D453" s="201"/>
      <c r="E453" s="201"/>
      <c r="F453" s="113"/>
      <c r="G453" s="113"/>
      <c r="H453" s="113"/>
      <c r="I453" s="203"/>
      <c r="J453" s="203"/>
      <c r="K453" s="204"/>
      <c r="L453" s="201"/>
      <c r="M453" s="201"/>
      <c r="N453" s="201"/>
      <c r="O453" s="201"/>
      <c r="P453" s="201"/>
      <c r="Q453" s="201"/>
      <c r="R453" s="113"/>
      <c r="S453" s="113"/>
      <c r="V453" s="201"/>
      <c r="W453" s="113"/>
      <c r="X453" s="113"/>
      <c r="Y453" s="113"/>
      <c r="Z453" s="113"/>
      <c r="AA453" s="113"/>
      <c r="AB453" s="113"/>
      <c r="AC453" s="113"/>
      <c r="AD453" s="201"/>
      <c r="AE453" s="113"/>
      <c r="AF453" s="113"/>
      <c r="AG453" s="113"/>
      <c r="AH453" s="113"/>
    </row>
    <row r="454" spans="1:34" x14ac:dyDescent="0.2">
      <c r="A454" s="113"/>
      <c r="B454" s="200"/>
      <c r="C454" s="200"/>
      <c r="D454" s="201"/>
      <c r="E454" s="201"/>
      <c r="F454" s="113"/>
      <c r="G454" s="113"/>
      <c r="H454" s="113"/>
      <c r="I454" s="203"/>
      <c r="J454" s="203"/>
      <c r="K454" s="204"/>
      <c r="L454" s="201"/>
      <c r="M454" s="201"/>
      <c r="N454" s="201"/>
      <c r="O454" s="201"/>
      <c r="P454" s="201"/>
      <c r="Q454" s="201"/>
      <c r="R454" s="113"/>
      <c r="S454" s="113"/>
      <c r="V454" s="201"/>
      <c r="W454" s="113"/>
      <c r="X454" s="113"/>
      <c r="Y454" s="113"/>
      <c r="Z454" s="113"/>
      <c r="AA454" s="113"/>
      <c r="AB454" s="113"/>
      <c r="AC454" s="113"/>
      <c r="AD454" s="201"/>
      <c r="AE454" s="113"/>
      <c r="AF454" s="113"/>
      <c r="AG454" s="113"/>
      <c r="AH454" s="113"/>
    </row>
    <row r="455" spans="1:34" x14ac:dyDescent="0.2">
      <c r="A455" s="113"/>
      <c r="B455" s="200"/>
      <c r="C455" s="200"/>
      <c r="D455" s="201"/>
      <c r="E455" s="201"/>
      <c r="F455" s="113"/>
      <c r="G455" s="113"/>
      <c r="H455" s="113"/>
      <c r="I455" s="203"/>
      <c r="J455" s="203"/>
      <c r="K455" s="204"/>
      <c r="L455" s="201"/>
      <c r="M455" s="201"/>
      <c r="N455" s="201"/>
      <c r="O455" s="201"/>
      <c r="P455" s="201"/>
      <c r="Q455" s="201"/>
      <c r="R455" s="113"/>
      <c r="S455" s="113"/>
      <c r="V455" s="201"/>
      <c r="W455" s="113"/>
      <c r="X455" s="113"/>
      <c r="Y455" s="113"/>
      <c r="Z455" s="113"/>
      <c r="AA455" s="113"/>
      <c r="AB455" s="113"/>
      <c r="AC455" s="113"/>
      <c r="AD455" s="201"/>
      <c r="AE455" s="113"/>
      <c r="AF455" s="113"/>
      <c r="AG455" s="113"/>
      <c r="AH455" s="113"/>
    </row>
    <row r="456" spans="1:34" x14ac:dyDescent="0.2">
      <c r="A456" s="113"/>
      <c r="B456" s="200"/>
      <c r="C456" s="200"/>
      <c r="D456" s="201"/>
      <c r="E456" s="201"/>
      <c r="F456" s="113"/>
      <c r="G456" s="113"/>
      <c r="H456" s="113"/>
      <c r="I456" s="203"/>
      <c r="J456" s="203"/>
      <c r="K456" s="204"/>
      <c r="L456" s="201"/>
      <c r="M456" s="201"/>
      <c r="N456" s="201"/>
      <c r="O456" s="201"/>
      <c r="P456" s="201"/>
      <c r="Q456" s="201"/>
      <c r="R456" s="113"/>
      <c r="S456" s="113"/>
      <c r="V456" s="201"/>
      <c r="W456" s="113"/>
      <c r="X456" s="113"/>
      <c r="Y456" s="113"/>
      <c r="Z456" s="113"/>
      <c r="AA456" s="113"/>
      <c r="AB456" s="113"/>
      <c r="AC456" s="113"/>
      <c r="AD456" s="201"/>
      <c r="AE456" s="113"/>
      <c r="AF456" s="113"/>
      <c r="AG456" s="113"/>
      <c r="AH456" s="113"/>
    </row>
    <row r="457" spans="1:34" x14ac:dyDescent="0.2">
      <c r="A457" s="113"/>
      <c r="B457" s="200"/>
      <c r="C457" s="200"/>
      <c r="D457" s="201"/>
      <c r="E457" s="201"/>
      <c r="F457" s="113"/>
      <c r="G457" s="113"/>
      <c r="H457" s="113"/>
      <c r="I457" s="203"/>
      <c r="J457" s="203"/>
      <c r="K457" s="204"/>
      <c r="L457" s="201"/>
      <c r="M457" s="201"/>
      <c r="N457" s="201"/>
      <c r="O457" s="201"/>
      <c r="P457" s="201"/>
      <c r="Q457" s="201"/>
      <c r="R457" s="113"/>
      <c r="S457" s="113"/>
      <c r="V457" s="201"/>
      <c r="W457" s="113"/>
      <c r="X457" s="113"/>
      <c r="Y457" s="113"/>
      <c r="Z457" s="113"/>
      <c r="AA457" s="113"/>
      <c r="AB457" s="113"/>
      <c r="AC457" s="113"/>
      <c r="AD457" s="201"/>
      <c r="AE457" s="113"/>
      <c r="AF457" s="113"/>
      <c r="AG457" s="113"/>
      <c r="AH457" s="113"/>
    </row>
    <row r="458" spans="1:34" x14ac:dyDescent="0.2">
      <c r="A458" s="113"/>
      <c r="B458" s="200"/>
      <c r="C458" s="200"/>
      <c r="D458" s="201"/>
      <c r="E458" s="201"/>
      <c r="F458" s="113"/>
      <c r="G458" s="113"/>
      <c r="H458" s="113"/>
      <c r="I458" s="203"/>
      <c r="J458" s="203"/>
      <c r="K458" s="204"/>
      <c r="L458" s="201"/>
      <c r="M458" s="201"/>
      <c r="N458" s="201"/>
      <c r="O458" s="201"/>
      <c r="P458" s="201"/>
      <c r="Q458" s="201"/>
      <c r="R458" s="113"/>
      <c r="S458" s="113"/>
      <c r="V458" s="201"/>
      <c r="W458" s="113"/>
      <c r="X458" s="113"/>
      <c r="Y458" s="113"/>
      <c r="Z458" s="113"/>
      <c r="AA458" s="113"/>
      <c r="AB458" s="113"/>
      <c r="AC458" s="113"/>
      <c r="AD458" s="201"/>
      <c r="AE458" s="113"/>
      <c r="AF458" s="113"/>
      <c r="AG458" s="113"/>
      <c r="AH458" s="113"/>
    </row>
    <row r="459" spans="1:34" x14ac:dyDescent="0.2">
      <c r="A459" s="113"/>
      <c r="B459" s="200"/>
      <c r="C459" s="200"/>
      <c r="D459" s="201"/>
      <c r="E459" s="201"/>
      <c r="F459" s="113"/>
      <c r="G459" s="113"/>
      <c r="H459" s="113"/>
      <c r="I459" s="203"/>
      <c r="J459" s="203"/>
      <c r="K459" s="204"/>
      <c r="L459" s="201"/>
      <c r="M459" s="201"/>
      <c r="N459" s="201"/>
      <c r="O459" s="201"/>
      <c r="P459" s="201"/>
      <c r="Q459" s="201"/>
      <c r="R459" s="113"/>
      <c r="S459" s="113"/>
      <c r="V459" s="201"/>
      <c r="W459" s="113"/>
      <c r="X459" s="113"/>
      <c r="Y459" s="113"/>
      <c r="Z459" s="113"/>
      <c r="AA459" s="113"/>
      <c r="AB459" s="113"/>
      <c r="AC459" s="113"/>
      <c r="AD459" s="201"/>
      <c r="AE459" s="113"/>
      <c r="AF459" s="113"/>
      <c r="AG459" s="113"/>
      <c r="AH459" s="113"/>
    </row>
    <row r="460" spans="1:34" x14ac:dyDescent="0.2">
      <c r="A460" s="113"/>
      <c r="B460" s="200"/>
      <c r="C460" s="200"/>
      <c r="D460" s="201"/>
      <c r="E460" s="201"/>
      <c r="F460" s="113"/>
      <c r="G460" s="113"/>
      <c r="H460" s="113"/>
      <c r="I460" s="203"/>
      <c r="J460" s="203"/>
      <c r="K460" s="204"/>
      <c r="L460" s="201"/>
      <c r="M460" s="201"/>
      <c r="N460" s="201"/>
      <c r="O460" s="201"/>
      <c r="P460" s="201"/>
      <c r="Q460" s="201"/>
      <c r="R460" s="113"/>
      <c r="S460" s="113"/>
      <c r="V460" s="201"/>
      <c r="W460" s="113"/>
      <c r="X460" s="113"/>
      <c r="Y460" s="113"/>
      <c r="Z460" s="113"/>
      <c r="AA460" s="113"/>
      <c r="AB460" s="113"/>
      <c r="AC460" s="113"/>
      <c r="AD460" s="201"/>
      <c r="AE460" s="113"/>
      <c r="AF460" s="113"/>
      <c r="AG460" s="113"/>
      <c r="AH460" s="113"/>
    </row>
    <row r="461" spans="1:34" x14ac:dyDescent="0.2">
      <c r="A461" s="113"/>
      <c r="B461" s="200"/>
      <c r="C461" s="200"/>
      <c r="D461" s="201"/>
      <c r="E461" s="201"/>
      <c r="F461" s="113"/>
      <c r="G461" s="113"/>
      <c r="H461" s="113"/>
      <c r="I461" s="203"/>
      <c r="J461" s="203"/>
      <c r="K461" s="204"/>
      <c r="L461" s="201"/>
      <c r="M461" s="201"/>
      <c r="N461" s="201"/>
      <c r="O461" s="201"/>
      <c r="P461" s="201"/>
      <c r="Q461" s="201"/>
      <c r="R461" s="113"/>
      <c r="S461" s="113"/>
      <c r="V461" s="201"/>
      <c r="W461" s="113"/>
      <c r="X461" s="113"/>
      <c r="Y461" s="113"/>
      <c r="Z461" s="113"/>
      <c r="AA461" s="113"/>
      <c r="AB461" s="113"/>
      <c r="AC461" s="113"/>
      <c r="AD461" s="201"/>
      <c r="AE461" s="113"/>
      <c r="AF461" s="113"/>
      <c r="AG461" s="113"/>
      <c r="AH461" s="113"/>
    </row>
    <row r="462" spans="1:34" x14ac:dyDescent="0.2">
      <c r="A462" s="113"/>
      <c r="B462" s="200"/>
      <c r="C462" s="200"/>
      <c r="D462" s="201"/>
      <c r="E462" s="201"/>
      <c r="F462" s="113"/>
      <c r="G462" s="113"/>
      <c r="H462" s="113"/>
      <c r="I462" s="203"/>
      <c r="J462" s="203"/>
      <c r="K462" s="204"/>
      <c r="L462" s="201"/>
      <c r="M462" s="201"/>
      <c r="N462" s="201"/>
      <c r="O462" s="201"/>
      <c r="P462" s="201"/>
      <c r="Q462" s="201"/>
      <c r="R462" s="113"/>
      <c r="S462" s="113"/>
      <c r="V462" s="201"/>
      <c r="W462" s="113"/>
      <c r="X462" s="113"/>
      <c r="Y462" s="113"/>
      <c r="Z462" s="113"/>
      <c r="AA462" s="113"/>
      <c r="AB462" s="113"/>
      <c r="AC462" s="113"/>
      <c r="AD462" s="201"/>
      <c r="AE462" s="113"/>
      <c r="AF462" s="113"/>
      <c r="AG462" s="113"/>
      <c r="AH462" s="113"/>
    </row>
    <row r="463" spans="1:34" x14ac:dyDescent="0.2">
      <c r="A463" s="113"/>
      <c r="B463" s="200"/>
      <c r="C463" s="200"/>
      <c r="D463" s="201"/>
      <c r="E463" s="201"/>
      <c r="F463" s="113"/>
      <c r="G463" s="113"/>
      <c r="H463" s="113"/>
      <c r="I463" s="203"/>
      <c r="J463" s="203"/>
      <c r="K463" s="204"/>
      <c r="L463" s="201"/>
      <c r="M463" s="201"/>
      <c r="N463" s="201"/>
      <c r="O463" s="201"/>
      <c r="P463" s="201"/>
      <c r="Q463" s="201"/>
      <c r="R463" s="113"/>
      <c r="S463" s="113"/>
      <c r="V463" s="201"/>
      <c r="W463" s="113"/>
      <c r="X463" s="113"/>
      <c r="Y463" s="113"/>
      <c r="Z463" s="113"/>
      <c r="AA463" s="113"/>
      <c r="AB463" s="113"/>
      <c r="AC463" s="113"/>
      <c r="AD463" s="201"/>
      <c r="AE463" s="113"/>
      <c r="AF463" s="113"/>
      <c r="AG463" s="113"/>
      <c r="AH463" s="113"/>
    </row>
    <row r="464" spans="1:34" x14ac:dyDescent="0.2">
      <c r="A464" s="113"/>
      <c r="B464" s="200"/>
      <c r="C464" s="200"/>
      <c r="D464" s="201"/>
      <c r="E464" s="201"/>
      <c r="F464" s="113"/>
      <c r="G464" s="113"/>
      <c r="H464" s="113"/>
      <c r="I464" s="203"/>
      <c r="J464" s="203"/>
      <c r="K464" s="204"/>
      <c r="L464" s="201"/>
      <c r="M464" s="201"/>
      <c r="N464" s="201"/>
      <c r="O464" s="201"/>
      <c r="P464" s="201"/>
      <c r="Q464" s="201"/>
      <c r="R464" s="113"/>
      <c r="S464" s="113"/>
      <c r="V464" s="201"/>
      <c r="W464" s="113"/>
      <c r="X464" s="113"/>
      <c r="Y464" s="113"/>
      <c r="Z464" s="113"/>
      <c r="AA464" s="113"/>
      <c r="AB464" s="113"/>
      <c r="AC464" s="113"/>
      <c r="AD464" s="201"/>
      <c r="AE464" s="113"/>
      <c r="AF464" s="113"/>
      <c r="AG464" s="113"/>
      <c r="AH464" s="113"/>
    </row>
    <row r="465" spans="1:34" x14ac:dyDescent="0.2">
      <c r="A465" s="113"/>
      <c r="B465" s="200"/>
      <c r="C465" s="200"/>
      <c r="D465" s="201"/>
      <c r="E465" s="201"/>
      <c r="F465" s="113"/>
      <c r="G465" s="113"/>
      <c r="H465" s="113"/>
      <c r="I465" s="203"/>
      <c r="J465" s="203"/>
      <c r="K465" s="204"/>
      <c r="L465" s="201"/>
      <c r="M465" s="201"/>
      <c r="N465" s="201"/>
      <c r="O465" s="201"/>
      <c r="P465" s="201"/>
      <c r="Q465" s="201"/>
      <c r="R465" s="113"/>
      <c r="S465" s="113"/>
      <c r="V465" s="201"/>
      <c r="W465" s="113"/>
      <c r="X465" s="113"/>
      <c r="Y465" s="113"/>
      <c r="Z465" s="113"/>
      <c r="AA465" s="113"/>
      <c r="AB465" s="113"/>
      <c r="AC465" s="113"/>
      <c r="AD465" s="201"/>
      <c r="AE465" s="113"/>
      <c r="AF465" s="113"/>
      <c r="AG465" s="113"/>
      <c r="AH465" s="113"/>
    </row>
    <row r="466" spans="1:34" x14ac:dyDescent="0.2">
      <c r="A466" s="113"/>
      <c r="B466" s="200"/>
      <c r="C466" s="200"/>
      <c r="D466" s="201"/>
      <c r="E466" s="201"/>
      <c r="F466" s="113"/>
      <c r="G466" s="113"/>
      <c r="H466" s="113"/>
      <c r="I466" s="203"/>
      <c r="J466" s="203"/>
      <c r="K466" s="204"/>
      <c r="L466" s="201"/>
      <c r="M466" s="201"/>
      <c r="N466" s="201"/>
      <c r="O466" s="201"/>
      <c r="P466" s="201"/>
      <c r="Q466" s="201"/>
      <c r="R466" s="113"/>
      <c r="S466" s="113"/>
      <c r="V466" s="201"/>
      <c r="W466" s="113"/>
      <c r="X466" s="113"/>
      <c r="Y466" s="113"/>
      <c r="Z466" s="113"/>
      <c r="AA466" s="113"/>
      <c r="AB466" s="113"/>
      <c r="AC466" s="113"/>
      <c r="AD466" s="201"/>
      <c r="AE466" s="113"/>
      <c r="AF466" s="113"/>
      <c r="AG466" s="113"/>
      <c r="AH466" s="113"/>
    </row>
    <row r="467" spans="1:34" x14ac:dyDescent="0.2">
      <c r="A467" s="113"/>
      <c r="B467" s="200"/>
      <c r="C467" s="200"/>
      <c r="D467" s="201"/>
      <c r="E467" s="201"/>
      <c r="F467" s="113"/>
      <c r="G467" s="113"/>
      <c r="H467" s="113"/>
      <c r="I467" s="203"/>
      <c r="J467" s="203"/>
      <c r="K467" s="204"/>
      <c r="L467" s="201"/>
      <c r="M467" s="201"/>
      <c r="N467" s="201"/>
      <c r="O467" s="201"/>
      <c r="P467" s="201"/>
      <c r="Q467" s="201"/>
      <c r="R467" s="113"/>
      <c r="S467" s="113"/>
      <c r="V467" s="201"/>
      <c r="W467" s="113"/>
      <c r="X467" s="113"/>
      <c r="Y467" s="113"/>
      <c r="Z467" s="113"/>
      <c r="AA467" s="113"/>
      <c r="AB467" s="113"/>
      <c r="AC467" s="113"/>
      <c r="AD467" s="201"/>
      <c r="AE467" s="113"/>
      <c r="AF467" s="113"/>
      <c r="AG467" s="113"/>
      <c r="AH467" s="113"/>
    </row>
    <row r="468" spans="1:34" x14ac:dyDescent="0.2">
      <c r="A468" s="113"/>
      <c r="B468" s="200"/>
      <c r="C468" s="200"/>
      <c r="D468" s="201"/>
      <c r="E468" s="201"/>
      <c r="F468" s="113"/>
      <c r="G468" s="113"/>
      <c r="H468" s="113"/>
      <c r="I468" s="203"/>
      <c r="J468" s="203"/>
      <c r="K468" s="204"/>
      <c r="L468" s="201"/>
      <c r="M468" s="201"/>
      <c r="N468" s="201"/>
      <c r="O468" s="201"/>
      <c r="P468" s="201"/>
      <c r="Q468" s="201"/>
      <c r="R468" s="113"/>
      <c r="S468" s="113"/>
      <c r="V468" s="201"/>
      <c r="W468" s="113"/>
      <c r="X468" s="113"/>
      <c r="Y468" s="113"/>
      <c r="Z468" s="113"/>
      <c r="AA468" s="113"/>
      <c r="AB468" s="113"/>
      <c r="AC468" s="113"/>
      <c r="AD468" s="201"/>
      <c r="AE468" s="113"/>
      <c r="AF468" s="113"/>
      <c r="AG468" s="113"/>
      <c r="AH468" s="113"/>
    </row>
    <row r="469" spans="1:34" x14ac:dyDescent="0.2">
      <c r="A469" s="113"/>
      <c r="B469" s="200"/>
      <c r="C469" s="200"/>
      <c r="D469" s="201"/>
      <c r="E469" s="201"/>
      <c r="F469" s="113"/>
      <c r="G469" s="113"/>
      <c r="H469" s="113"/>
      <c r="I469" s="203"/>
      <c r="J469" s="203"/>
      <c r="K469" s="204"/>
      <c r="L469" s="201"/>
      <c r="M469" s="201"/>
      <c r="N469" s="201"/>
      <c r="O469" s="201"/>
      <c r="P469" s="201"/>
      <c r="Q469" s="201"/>
      <c r="R469" s="113"/>
      <c r="S469" s="113"/>
      <c r="V469" s="201"/>
      <c r="W469" s="113"/>
      <c r="X469" s="113"/>
      <c r="Y469" s="113"/>
      <c r="Z469" s="113"/>
      <c r="AA469" s="113"/>
      <c r="AB469" s="113"/>
      <c r="AC469" s="113"/>
      <c r="AD469" s="201"/>
      <c r="AE469" s="113"/>
      <c r="AF469" s="113"/>
      <c r="AG469" s="113"/>
      <c r="AH469" s="113"/>
    </row>
    <row r="470" spans="1:34" x14ac:dyDescent="0.2">
      <c r="A470" s="113"/>
      <c r="B470" s="200"/>
      <c r="C470" s="200"/>
      <c r="D470" s="201"/>
      <c r="E470" s="201"/>
      <c r="F470" s="113"/>
      <c r="G470" s="113"/>
      <c r="H470" s="113"/>
      <c r="I470" s="203"/>
      <c r="J470" s="203"/>
      <c r="K470" s="204"/>
      <c r="L470" s="201"/>
      <c r="M470" s="201"/>
      <c r="N470" s="201"/>
      <c r="O470" s="201"/>
      <c r="P470" s="201"/>
      <c r="Q470" s="201"/>
      <c r="R470" s="113"/>
      <c r="S470" s="113"/>
      <c r="V470" s="201"/>
      <c r="W470" s="113"/>
      <c r="X470" s="113"/>
      <c r="Y470" s="113"/>
      <c r="Z470" s="113"/>
      <c r="AA470" s="113"/>
      <c r="AB470" s="113"/>
      <c r="AC470" s="113"/>
      <c r="AD470" s="201"/>
      <c r="AE470" s="113"/>
      <c r="AF470" s="113"/>
      <c r="AG470" s="113"/>
      <c r="AH470" s="113"/>
    </row>
    <row r="471" spans="1:34" x14ac:dyDescent="0.2">
      <c r="A471" s="113"/>
      <c r="B471" s="200"/>
      <c r="C471" s="200"/>
      <c r="D471" s="201"/>
      <c r="E471" s="201"/>
      <c r="F471" s="113"/>
      <c r="G471" s="113"/>
      <c r="H471" s="113"/>
      <c r="I471" s="203"/>
      <c r="J471" s="203"/>
      <c r="K471" s="204"/>
      <c r="L471" s="201"/>
      <c r="M471" s="201"/>
      <c r="N471" s="201"/>
      <c r="O471" s="201"/>
      <c r="P471" s="201"/>
      <c r="Q471" s="201"/>
      <c r="R471" s="113"/>
      <c r="S471" s="113"/>
      <c r="V471" s="201"/>
      <c r="W471" s="113"/>
      <c r="X471" s="113"/>
      <c r="Y471" s="113"/>
      <c r="Z471" s="113"/>
      <c r="AA471" s="113"/>
      <c r="AB471" s="113"/>
      <c r="AC471" s="113"/>
      <c r="AD471" s="201"/>
      <c r="AE471" s="113"/>
      <c r="AF471" s="113"/>
      <c r="AG471" s="113"/>
      <c r="AH471" s="113"/>
    </row>
    <row r="472" spans="1:34" x14ac:dyDescent="0.2">
      <c r="A472" s="113"/>
      <c r="B472" s="200"/>
      <c r="C472" s="200"/>
      <c r="D472" s="201"/>
      <c r="E472" s="201"/>
      <c r="F472" s="113"/>
      <c r="G472" s="113"/>
      <c r="H472" s="113"/>
      <c r="I472" s="203"/>
      <c r="J472" s="203"/>
      <c r="K472" s="204"/>
      <c r="L472" s="201"/>
      <c r="M472" s="201"/>
      <c r="N472" s="201"/>
      <c r="O472" s="201"/>
      <c r="P472" s="201"/>
      <c r="Q472" s="201"/>
      <c r="R472" s="113"/>
      <c r="S472" s="113"/>
      <c r="V472" s="201"/>
      <c r="W472" s="113"/>
      <c r="X472" s="113"/>
      <c r="Y472" s="113"/>
      <c r="Z472" s="113"/>
      <c r="AA472" s="113"/>
      <c r="AB472" s="113"/>
      <c r="AC472" s="113"/>
      <c r="AD472" s="201"/>
      <c r="AE472" s="113"/>
      <c r="AF472" s="113"/>
      <c r="AG472" s="113"/>
      <c r="AH472" s="113"/>
    </row>
    <row r="473" spans="1:34" x14ac:dyDescent="0.2">
      <c r="A473" s="113"/>
      <c r="B473" s="200"/>
      <c r="C473" s="200"/>
      <c r="D473" s="201"/>
      <c r="E473" s="201"/>
      <c r="F473" s="113"/>
      <c r="G473" s="113"/>
      <c r="H473" s="113"/>
      <c r="I473" s="203"/>
      <c r="J473" s="203"/>
      <c r="K473" s="204"/>
      <c r="L473" s="201"/>
      <c r="M473" s="201"/>
      <c r="N473" s="201"/>
      <c r="O473" s="201"/>
      <c r="P473" s="201"/>
      <c r="Q473" s="201"/>
      <c r="R473" s="113"/>
      <c r="S473" s="113"/>
      <c r="V473" s="201"/>
      <c r="W473" s="113"/>
      <c r="X473" s="113"/>
      <c r="Y473" s="113"/>
      <c r="Z473" s="113"/>
      <c r="AA473" s="113"/>
      <c r="AB473" s="113"/>
      <c r="AC473" s="113"/>
      <c r="AD473" s="201"/>
      <c r="AE473" s="113"/>
      <c r="AF473" s="113"/>
      <c r="AG473" s="113"/>
      <c r="AH473" s="113"/>
    </row>
    <row r="474" spans="1:34" x14ac:dyDescent="0.2">
      <c r="A474" s="113"/>
      <c r="B474" s="200"/>
      <c r="C474" s="200"/>
      <c r="D474" s="201"/>
      <c r="E474" s="201"/>
      <c r="F474" s="113"/>
      <c r="G474" s="113"/>
      <c r="H474" s="113"/>
      <c r="I474" s="203"/>
      <c r="J474" s="203"/>
      <c r="K474" s="204"/>
      <c r="L474" s="201"/>
      <c r="M474" s="201"/>
      <c r="N474" s="201"/>
      <c r="O474" s="201"/>
      <c r="P474" s="201"/>
      <c r="Q474" s="201"/>
      <c r="R474" s="113"/>
      <c r="S474" s="113"/>
      <c r="V474" s="201"/>
      <c r="W474" s="113"/>
      <c r="X474" s="113"/>
      <c r="Y474" s="113"/>
      <c r="Z474" s="113"/>
      <c r="AA474" s="113"/>
      <c r="AB474" s="113"/>
      <c r="AC474" s="113"/>
      <c r="AD474" s="201"/>
      <c r="AE474" s="113"/>
      <c r="AF474" s="113"/>
      <c r="AG474" s="113"/>
      <c r="AH474" s="113"/>
    </row>
    <row r="475" spans="1:34" x14ac:dyDescent="0.2">
      <c r="A475" s="113"/>
      <c r="B475" s="200"/>
      <c r="C475" s="200"/>
      <c r="D475" s="201"/>
      <c r="E475" s="201"/>
      <c r="F475" s="113"/>
      <c r="G475" s="113"/>
      <c r="H475" s="113"/>
      <c r="I475" s="203"/>
      <c r="J475" s="203"/>
      <c r="K475" s="204"/>
      <c r="L475" s="201"/>
      <c r="M475" s="201"/>
      <c r="N475" s="201"/>
      <c r="O475" s="201"/>
      <c r="P475" s="201"/>
      <c r="Q475" s="201"/>
      <c r="R475" s="113"/>
      <c r="S475" s="113"/>
      <c r="V475" s="201"/>
      <c r="W475" s="113"/>
      <c r="X475" s="113"/>
      <c r="Y475" s="113"/>
      <c r="Z475" s="113"/>
      <c r="AA475" s="113"/>
      <c r="AB475" s="113"/>
      <c r="AC475" s="113"/>
      <c r="AD475" s="201"/>
      <c r="AE475" s="113"/>
      <c r="AF475" s="113"/>
      <c r="AG475" s="113"/>
      <c r="AH475" s="113"/>
    </row>
    <row r="476" spans="1:34" x14ac:dyDescent="0.2">
      <c r="A476" s="113"/>
      <c r="B476" s="200"/>
      <c r="C476" s="200"/>
      <c r="D476" s="201"/>
      <c r="E476" s="201"/>
      <c r="F476" s="113"/>
      <c r="G476" s="113"/>
      <c r="H476" s="113"/>
      <c r="I476" s="203"/>
      <c r="J476" s="203"/>
      <c r="K476" s="204"/>
      <c r="L476" s="201"/>
      <c r="M476" s="201"/>
      <c r="N476" s="201"/>
      <c r="O476" s="201"/>
      <c r="P476" s="201"/>
      <c r="Q476" s="201"/>
      <c r="R476" s="113"/>
      <c r="S476" s="113"/>
      <c r="V476" s="201"/>
      <c r="W476" s="113"/>
      <c r="X476" s="113"/>
      <c r="Y476" s="113"/>
      <c r="Z476" s="113"/>
      <c r="AA476" s="113"/>
      <c r="AB476" s="113"/>
      <c r="AC476" s="113"/>
      <c r="AD476" s="201"/>
      <c r="AE476" s="113"/>
      <c r="AF476" s="113"/>
      <c r="AG476" s="113"/>
      <c r="AH476" s="113"/>
    </row>
    <row r="477" spans="1:34" x14ac:dyDescent="0.2">
      <c r="A477" s="113"/>
      <c r="B477" s="200"/>
      <c r="C477" s="200"/>
      <c r="D477" s="201"/>
      <c r="E477" s="201"/>
      <c r="F477" s="113"/>
      <c r="G477" s="113"/>
      <c r="H477" s="113"/>
      <c r="I477" s="203"/>
      <c r="J477" s="203"/>
      <c r="K477" s="204"/>
      <c r="L477" s="201"/>
      <c r="M477" s="201"/>
      <c r="N477" s="201"/>
      <c r="O477" s="201"/>
      <c r="P477" s="201"/>
      <c r="Q477" s="201"/>
      <c r="R477" s="113"/>
      <c r="S477" s="113"/>
      <c r="V477" s="201"/>
      <c r="W477" s="113"/>
      <c r="X477" s="113"/>
      <c r="Y477" s="113"/>
      <c r="Z477" s="113"/>
      <c r="AA477" s="113"/>
      <c r="AB477" s="113"/>
      <c r="AC477" s="113"/>
      <c r="AD477" s="201"/>
      <c r="AE477" s="113"/>
      <c r="AF477" s="113"/>
      <c r="AG477" s="113"/>
      <c r="AH477" s="113"/>
    </row>
    <row r="478" spans="1:34" x14ac:dyDescent="0.2">
      <c r="A478" s="113"/>
      <c r="B478" s="200"/>
      <c r="C478" s="200"/>
      <c r="D478" s="201"/>
      <c r="E478" s="201"/>
      <c r="F478" s="113"/>
      <c r="G478" s="113"/>
      <c r="H478" s="113"/>
      <c r="I478" s="203"/>
      <c r="J478" s="203"/>
      <c r="K478" s="204"/>
      <c r="L478" s="201"/>
      <c r="M478" s="201"/>
      <c r="N478" s="201"/>
      <c r="O478" s="201"/>
      <c r="P478" s="201"/>
      <c r="Q478" s="201"/>
      <c r="R478" s="113"/>
      <c r="S478" s="113"/>
      <c r="V478" s="201"/>
      <c r="W478" s="113"/>
      <c r="X478" s="113"/>
      <c r="Y478" s="113"/>
      <c r="Z478" s="113"/>
      <c r="AA478" s="113"/>
      <c r="AB478" s="113"/>
      <c r="AC478" s="113"/>
      <c r="AD478" s="201"/>
      <c r="AE478" s="113"/>
      <c r="AF478" s="113"/>
      <c r="AG478" s="113"/>
      <c r="AH478" s="113"/>
    </row>
    <row r="479" spans="1:34" x14ac:dyDescent="0.2">
      <c r="A479" s="113"/>
      <c r="B479" s="200"/>
      <c r="C479" s="200"/>
      <c r="D479" s="201"/>
      <c r="E479" s="201"/>
      <c r="F479" s="113"/>
      <c r="G479" s="113"/>
      <c r="H479" s="113"/>
      <c r="I479" s="203"/>
      <c r="J479" s="203"/>
      <c r="K479" s="204"/>
      <c r="L479" s="201"/>
      <c r="M479" s="201"/>
      <c r="N479" s="201"/>
      <c r="O479" s="201"/>
      <c r="P479" s="201"/>
      <c r="Q479" s="201"/>
      <c r="R479" s="113"/>
      <c r="S479" s="113"/>
      <c r="V479" s="201"/>
      <c r="W479" s="113"/>
      <c r="X479" s="113"/>
      <c r="Y479" s="113"/>
      <c r="Z479" s="113"/>
      <c r="AA479" s="113"/>
      <c r="AB479" s="113"/>
      <c r="AC479" s="113"/>
      <c r="AD479" s="201"/>
      <c r="AE479" s="113"/>
      <c r="AF479" s="113"/>
      <c r="AG479" s="113"/>
      <c r="AH479" s="113"/>
    </row>
    <row r="480" spans="1:34" x14ac:dyDescent="0.2">
      <c r="A480" s="113"/>
      <c r="B480" s="200"/>
      <c r="C480" s="200"/>
      <c r="D480" s="201"/>
      <c r="E480" s="201"/>
      <c r="F480" s="113"/>
      <c r="G480" s="113"/>
      <c r="H480" s="113"/>
      <c r="I480" s="203"/>
      <c r="J480" s="203"/>
      <c r="K480" s="204"/>
      <c r="L480" s="201"/>
      <c r="M480" s="201"/>
      <c r="N480" s="201"/>
      <c r="O480" s="201"/>
      <c r="P480" s="201"/>
      <c r="Q480" s="201"/>
      <c r="R480" s="113"/>
      <c r="S480" s="113"/>
      <c r="V480" s="201"/>
      <c r="W480" s="113"/>
      <c r="X480" s="113"/>
      <c r="Y480" s="113"/>
      <c r="Z480" s="113"/>
      <c r="AA480" s="113"/>
      <c r="AB480" s="113"/>
      <c r="AC480" s="113"/>
      <c r="AD480" s="201"/>
      <c r="AE480" s="113"/>
      <c r="AF480" s="113"/>
      <c r="AG480" s="113"/>
      <c r="AH480" s="113"/>
    </row>
    <row r="481" spans="1:34" x14ac:dyDescent="0.2">
      <c r="A481" s="113"/>
      <c r="B481" s="200"/>
      <c r="C481" s="200"/>
      <c r="D481" s="201"/>
      <c r="E481" s="201"/>
      <c r="F481" s="113"/>
      <c r="G481" s="113"/>
      <c r="H481" s="113"/>
      <c r="I481" s="203"/>
      <c r="J481" s="203"/>
      <c r="K481" s="204"/>
      <c r="L481" s="201"/>
      <c r="M481" s="201"/>
      <c r="N481" s="201"/>
      <c r="O481" s="201"/>
      <c r="P481" s="201"/>
      <c r="Q481" s="201"/>
      <c r="R481" s="113"/>
      <c r="S481" s="113"/>
      <c r="V481" s="201"/>
      <c r="W481" s="113"/>
      <c r="X481" s="113"/>
      <c r="Y481" s="113"/>
      <c r="Z481" s="113"/>
      <c r="AA481" s="113"/>
      <c r="AB481" s="113"/>
      <c r="AC481" s="113"/>
      <c r="AD481" s="201"/>
      <c r="AE481" s="113"/>
      <c r="AF481" s="113"/>
      <c r="AG481" s="113"/>
      <c r="AH481" s="113"/>
    </row>
    <row r="482" spans="1:34" x14ac:dyDescent="0.2">
      <c r="A482" s="113"/>
      <c r="B482" s="200"/>
      <c r="C482" s="200"/>
      <c r="D482" s="201"/>
      <c r="E482" s="201"/>
      <c r="F482" s="113"/>
      <c r="G482" s="113"/>
      <c r="H482" s="113"/>
      <c r="I482" s="203"/>
      <c r="J482" s="203"/>
      <c r="K482" s="204"/>
      <c r="L482" s="201"/>
      <c r="M482" s="201"/>
      <c r="N482" s="201"/>
      <c r="O482" s="201"/>
      <c r="P482" s="201"/>
      <c r="Q482" s="201"/>
      <c r="R482" s="113"/>
      <c r="S482" s="113"/>
      <c r="V482" s="201"/>
      <c r="W482" s="113"/>
      <c r="X482" s="113"/>
      <c r="Y482" s="113"/>
      <c r="Z482" s="113"/>
      <c r="AA482" s="113"/>
      <c r="AB482" s="113"/>
      <c r="AC482" s="113"/>
      <c r="AD482" s="201"/>
      <c r="AE482" s="113"/>
      <c r="AF482" s="113"/>
      <c r="AG482" s="113"/>
      <c r="AH482" s="113"/>
    </row>
    <row r="483" spans="1:34" x14ac:dyDescent="0.2">
      <c r="A483" s="113"/>
      <c r="B483" s="200"/>
      <c r="C483" s="200"/>
      <c r="D483" s="201"/>
      <c r="E483" s="201"/>
      <c r="F483" s="113"/>
      <c r="G483" s="113"/>
      <c r="H483" s="113"/>
      <c r="I483" s="203"/>
      <c r="J483" s="203"/>
      <c r="K483" s="204"/>
      <c r="L483" s="201"/>
      <c r="M483" s="201"/>
      <c r="N483" s="201"/>
      <c r="O483" s="201"/>
      <c r="P483" s="201"/>
      <c r="Q483" s="201"/>
      <c r="R483" s="113"/>
      <c r="S483" s="113"/>
      <c r="V483" s="201"/>
      <c r="W483" s="113"/>
      <c r="X483" s="113"/>
      <c r="Y483" s="113"/>
      <c r="Z483" s="113"/>
      <c r="AA483" s="113"/>
      <c r="AB483" s="113"/>
      <c r="AC483" s="113"/>
      <c r="AD483" s="201"/>
      <c r="AE483" s="113"/>
      <c r="AF483" s="113"/>
      <c r="AG483" s="113"/>
      <c r="AH483" s="113"/>
    </row>
    <row r="484" spans="1:34" x14ac:dyDescent="0.2">
      <c r="A484" s="113"/>
      <c r="B484" s="200"/>
      <c r="C484" s="200"/>
      <c r="D484" s="201"/>
      <c r="E484" s="201"/>
      <c r="F484" s="113"/>
      <c r="G484" s="113"/>
      <c r="H484" s="113"/>
      <c r="I484" s="203"/>
      <c r="J484" s="203"/>
      <c r="K484" s="204"/>
      <c r="L484" s="201"/>
      <c r="M484" s="201"/>
      <c r="N484" s="201"/>
      <c r="O484" s="201"/>
      <c r="P484" s="201"/>
      <c r="Q484" s="201"/>
      <c r="R484" s="113"/>
      <c r="S484" s="113"/>
      <c r="V484" s="201"/>
      <c r="W484" s="113"/>
      <c r="X484" s="113"/>
      <c r="Y484" s="113"/>
      <c r="Z484" s="113"/>
      <c r="AA484" s="113"/>
      <c r="AB484" s="113"/>
      <c r="AC484" s="113"/>
      <c r="AD484" s="201"/>
      <c r="AE484" s="113"/>
      <c r="AF484" s="113"/>
      <c r="AG484" s="113"/>
      <c r="AH484" s="113"/>
    </row>
    <row r="485" spans="1:34" x14ac:dyDescent="0.2">
      <c r="A485" s="113"/>
      <c r="B485" s="200"/>
      <c r="C485" s="200"/>
      <c r="D485" s="201"/>
      <c r="E485" s="201"/>
      <c r="F485" s="113"/>
      <c r="G485" s="113"/>
      <c r="H485" s="113"/>
      <c r="I485" s="203"/>
      <c r="J485" s="203"/>
      <c r="K485" s="204"/>
      <c r="L485" s="201"/>
      <c r="M485" s="201"/>
      <c r="N485" s="201"/>
      <c r="O485" s="201"/>
      <c r="P485" s="201"/>
      <c r="Q485" s="201"/>
      <c r="R485" s="113"/>
      <c r="S485" s="113"/>
      <c r="V485" s="201"/>
      <c r="W485" s="113"/>
      <c r="X485" s="113"/>
      <c r="Y485" s="113"/>
      <c r="Z485" s="113"/>
      <c r="AA485" s="113"/>
      <c r="AB485" s="113"/>
      <c r="AC485" s="113"/>
      <c r="AD485" s="201"/>
      <c r="AE485" s="113"/>
      <c r="AF485" s="113"/>
      <c r="AG485" s="113"/>
      <c r="AH485" s="113"/>
    </row>
    <row r="486" spans="1:34" x14ac:dyDescent="0.2">
      <c r="A486" s="113"/>
      <c r="B486" s="200"/>
      <c r="C486" s="200"/>
      <c r="D486" s="201"/>
      <c r="E486" s="201"/>
      <c r="F486" s="113"/>
      <c r="G486" s="113"/>
      <c r="H486" s="113"/>
      <c r="I486" s="203"/>
      <c r="J486" s="203"/>
      <c r="K486" s="204"/>
      <c r="L486" s="201"/>
      <c r="M486" s="201"/>
      <c r="N486" s="201"/>
      <c r="O486" s="201"/>
      <c r="P486" s="201"/>
      <c r="Q486" s="201"/>
      <c r="R486" s="113"/>
      <c r="S486" s="113"/>
      <c r="V486" s="201"/>
      <c r="W486" s="113"/>
      <c r="X486" s="113"/>
      <c r="Y486" s="113"/>
      <c r="Z486" s="113"/>
      <c r="AA486" s="113"/>
      <c r="AB486" s="113"/>
      <c r="AC486" s="113"/>
      <c r="AD486" s="201"/>
      <c r="AE486" s="113"/>
      <c r="AF486" s="113"/>
      <c r="AG486" s="113"/>
      <c r="AH486" s="113"/>
    </row>
    <row r="487" spans="1:34" x14ac:dyDescent="0.2">
      <c r="A487" s="113"/>
      <c r="B487" s="200"/>
      <c r="C487" s="200"/>
      <c r="D487" s="201"/>
      <c r="E487" s="201"/>
      <c r="F487" s="113"/>
      <c r="G487" s="113"/>
      <c r="H487" s="113"/>
      <c r="I487" s="203"/>
      <c r="J487" s="203"/>
      <c r="K487" s="204"/>
      <c r="L487" s="201"/>
      <c r="M487" s="201"/>
      <c r="N487" s="201"/>
      <c r="O487" s="201"/>
      <c r="P487" s="201"/>
      <c r="Q487" s="201"/>
      <c r="R487" s="113"/>
      <c r="S487" s="113"/>
      <c r="V487" s="201"/>
      <c r="W487" s="113"/>
      <c r="X487" s="113"/>
      <c r="Y487" s="113"/>
      <c r="Z487" s="113"/>
      <c r="AA487" s="113"/>
      <c r="AB487" s="113"/>
      <c r="AC487" s="113"/>
      <c r="AD487" s="201"/>
      <c r="AE487" s="113"/>
      <c r="AF487" s="113"/>
      <c r="AG487" s="113"/>
      <c r="AH487" s="113"/>
    </row>
    <row r="488" spans="1:34" x14ac:dyDescent="0.2">
      <c r="A488" s="113"/>
      <c r="B488" s="200"/>
      <c r="C488" s="200"/>
      <c r="D488" s="201"/>
      <c r="E488" s="201"/>
      <c r="F488" s="113"/>
      <c r="G488" s="113"/>
      <c r="H488" s="113"/>
      <c r="I488" s="203"/>
      <c r="J488" s="203"/>
      <c r="K488" s="204"/>
      <c r="L488" s="201"/>
      <c r="M488" s="201"/>
      <c r="N488" s="201"/>
      <c r="O488" s="201"/>
      <c r="P488" s="201"/>
      <c r="Q488" s="201"/>
      <c r="R488" s="113"/>
      <c r="S488" s="113"/>
      <c r="V488" s="201"/>
      <c r="W488" s="113"/>
      <c r="X488" s="113"/>
      <c r="Y488" s="113"/>
      <c r="Z488" s="113"/>
      <c r="AA488" s="113"/>
      <c r="AB488" s="113"/>
      <c r="AC488" s="113"/>
      <c r="AD488" s="201"/>
      <c r="AE488" s="113"/>
      <c r="AF488" s="113"/>
      <c r="AG488" s="113"/>
      <c r="AH488" s="113"/>
    </row>
    <row r="489" spans="1:34" x14ac:dyDescent="0.2">
      <c r="A489" s="113"/>
      <c r="B489" s="200"/>
      <c r="C489" s="200"/>
      <c r="D489" s="201"/>
      <c r="E489" s="201"/>
      <c r="F489" s="113"/>
      <c r="G489" s="113"/>
      <c r="H489" s="113"/>
      <c r="I489" s="203"/>
      <c r="J489" s="203"/>
      <c r="K489" s="204"/>
      <c r="L489" s="201"/>
      <c r="M489" s="201"/>
      <c r="N489" s="201"/>
      <c r="O489" s="201"/>
      <c r="P489" s="201"/>
      <c r="Q489" s="201"/>
      <c r="R489" s="113"/>
      <c r="S489" s="113"/>
      <c r="V489" s="201"/>
      <c r="W489" s="113"/>
      <c r="X489" s="113"/>
      <c r="Y489" s="113"/>
      <c r="Z489" s="113"/>
      <c r="AA489" s="113"/>
      <c r="AB489" s="113"/>
      <c r="AC489" s="113"/>
      <c r="AD489" s="201"/>
      <c r="AE489" s="113"/>
      <c r="AF489" s="113"/>
      <c r="AG489" s="113"/>
      <c r="AH489" s="113"/>
    </row>
    <row r="490" spans="1:34" x14ac:dyDescent="0.2">
      <c r="A490" s="113"/>
      <c r="B490" s="200"/>
      <c r="C490" s="200"/>
      <c r="D490" s="201"/>
      <c r="E490" s="201"/>
      <c r="F490" s="113"/>
      <c r="G490" s="113"/>
      <c r="H490" s="113"/>
      <c r="I490" s="203"/>
      <c r="J490" s="203"/>
      <c r="K490" s="204"/>
      <c r="L490" s="201"/>
      <c r="M490" s="201"/>
      <c r="N490" s="201"/>
      <c r="O490" s="201"/>
      <c r="P490" s="201"/>
      <c r="Q490" s="201"/>
      <c r="R490" s="113"/>
      <c r="S490" s="113"/>
      <c r="V490" s="201"/>
      <c r="W490" s="113"/>
      <c r="X490" s="113"/>
      <c r="Y490" s="113"/>
      <c r="Z490" s="113"/>
      <c r="AA490" s="113"/>
      <c r="AB490" s="113"/>
      <c r="AC490" s="113"/>
      <c r="AD490" s="201"/>
      <c r="AE490" s="113"/>
      <c r="AF490" s="113"/>
      <c r="AG490" s="113"/>
      <c r="AH490" s="113"/>
    </row>
    <row r="491" spans="1:34" x14ac:dyDescent="0.2">
      <c r="A491" s="113"/>
      <c r="B491" s="200"/>
      <c r="C491" s="200"/>
      <c r="D491" s="201"/>
      <c r="E491" s="201"/>
      <c r="F491" s="113"/>
      <c r="G491" s="113"/>
      <c r="H491" s="113"/>
      <c r="I491" s="203"/>
      <c r="J491" s="203"/>
      <c r="K491" s="204"/>
      <c r="L491" s="201"/>
      <c r="M491" s="201"/>
      <c r="N491" s="201"/>
      <c r="O491" s="201"/>
      <c r="P491" s="201"/>
      <c r="Q491" s="201"/>
      <c r="R491" s="113"/>
      <c r="S491" s="113"/>
      <c r="V491" s="201"/>
      <c r="W491" s="113"/>
      <c r="X491" s="113"/>
      <c r="Y491" s="113"/>
      <c r="Z491" s="113"/>
      <c r="AA491" s="113"/>
      <c r="AB491" s="113"/>
      <c r="AC491" s="113"/>
      <c r="AD491" s="201"/>
      <c r="AE491" s="113"/>
      <c r="AF491" s="113"/>
      <c r="AG491" s="113"/>
      <c r="AH491" s="113"/>
    </row>
    <row r="492" spans="1:34" x14ac:dyDescent="0.2">
      <c r="A492" s="113"/>
      <c r="B492" s="200"/>
      <c r="C492" s="200"/>
      <c r="D492" s="201"/>
      <c r="E492" s="201"/>
      <c r="F492" s="113"/>
      <c r="G492" s="113"/>
      <c r="H492" s="113"/>
      <c r="I492" s="203"/>
      <c r="J492" s="203"/>
      <c r="K492" s="204"/>
      <c r="L492" s="201"/>
      <c r="M492" s="201"/>
      <c r="N492" s="201"/>
      <c r="O492" s="201"/>
      <c r="P492" s="201"/>
      <c r="Q492" s="201"/>
      <c r="R492" s="113"/>
      <c r="S492" s="113"/>
      <c r="V492" s="201"/>
      <c r="W492" s="113"/>
      <c r="X492" s="113"/>
      <c r="Y492" s="113"/>
      <c r="Z492" s="113"/>
      <c r="AA492" s="113"/>
      <c r="AB492" s="113"/>
      <c r="AC492" s="113"/>
      <c r="AD492" s="201"/>
      <c r="AE492" s="113"/>
      <c r="AF492" s="113"/>
      <c r="AG492" s="113"/>
      <c r="AH492" s="113"/>
    </row>
    <row r="493" spans="1:34" x14ac:dyDescent="0.2">
      <c r="A493" s="113"/>
      <c r="B493" s="200"/>
      <c r="C493" s="200"/>
      <c r="D493" s="201"/>
      <c r="E493" s="201"/>
      <c r="F493" s="113"/>
      <c r="G493" s="113"/>
      <c r="H493" s="113"/>
      <c r="I493" s="203"/>
      <c r="J493" s="203"/>
      <c r="K493" s="204"/>
      <c r="L493" s="201"/>
      <c r="M493" s="201"/>
      <c r="N493" s="201"/>
      <c r="O493" s="201"/>
      <c r="P493" s="201"/>
      <c r="Q493" s="201"/>
      <c r="R493" s="113"/>
      <c r="S493" s="113"/>
      <c r="V493" s="201"/>
      <c r="W493" s="113"/>
      <c r="X493" s="113"/>
      <c r="Y493" s="113"/>
      <c r="Z493" s="113"/>
      <c r="AA493" s="113"/>
      <c r="AB493" s="113"/>
      <c r="AC493" s="113"/>
      <c r="AD493" s="201"/>
      <c r="AE493" s="113"/>
      <c r="AF493" s="113"/>
      <c r="AG493" s="113"/>
      <c r="AH493" s="113"/>
    </row>
    <row r="494" spans="1:34" x14ac:dyDescent="0.2">
      <c r="A494" s="113"/>
      <c r="B494" s="200"/>
      <c r="C494" s="200"/>
      <c r="D494" s="201"/>
      <c r="E494" s="201"/>
      <c r="F494" s="113"/>
      <c r="G494" s="113"/>
      <c r="H494" s="113"/>
      <c r="I494" s="203"/>
      <c r="J494" s="203"/>
      <c r="K494" s="204"/>
      <c r="L494" s="201"/>
      <c r="M494" s="201"/>
      <c r="N494" s="201"/>
      <c r="O494" s="201"/>
      <c r="P494" s="201"/>
      <c r="Q494" s="201"/>
      <c r="R494" s="113"/>
      <c r="S494" s="113"/>
      <c r="V494" s="201"/>
      <c r="W494" s="113"/>
      <c r="X494" s="113"/>
      <c r="Y494" s="113"/>
      <c r="Z494" s="113"/>
      <c r="AA494" s="113"/>
      <c r="AB494" s="113"/>
      <c r="AC494" s="113"/>
      <c r="AD494" s="201"/>
      <c r="AE494" s="113"/>
      <c r="AF494" s="113"/>
      <c r="AG494" s="113"/>
      <c r="AH494" s="113"/>
    </row>
    <row r="495" spans="1:34" x14ac:dyDescent="0.2">
      <c r="A495" s="113"/>
      <c r="B495" s="200"/>
      <c r="C495" s="200"/>
      <c r="D495" s="201"/>
      <c r="E495" s="201"/>
      <c r="F495" s="113"/>
      <c r="G495" s="113"/>
      <c r="H495" s="113"/>
      <c r="I495" s="203"/>
      <c r="J495" s="203"/>
      <c r="K495" s="204"/>
      <c r="L495" s="201"/>
      <c r="M495" s="201"/>
      <c r="N495" s="201"/>
      <c r="O495" s="201"/>
      <c r="P495" s="201"/>
      <c r="Q495" s="201"/>
      <c r="R495" s="113"/>
      <c r="S495" s="113"/>
      <c r="V495" s="201"/>
      <c r="W495" s="113"/>
      <c r="X495" s="113"/>
      <c r="Y495" s="113"/>
      <c r="Z495" s="113"/>
      <c r="AA495" s="113"/>
      <c r="AB495" s="113"/>
      <c r="AC495" s="113"/>
      <c r="AD495" s="201"/>
      <c r="AE495" s="113"/>
      <c r="AF495" s="113"/>
      <c r="AG495" s="113"/>
      <c r="AH495" s="113"/>
    </row>
    <row r="496" spans="1:34" x14ac:dyDescent="0.2">
      <c r="A496" s="113"/>
      <c r="B496" s="200"/>
      <c r="C496" s="200"/>
      <c r="D496" s="201"/>
      <c r="E496" s="201"/>
      <c r="F496" s="113"/>
      <c r="G496" s="113"/>
      <c r="H496" s="113"/>
      <c r="I496" s="203"/>
      <c r="J496" s="203"/>
      <c r="K496" s="204"/>
      <c r="L496" s="201"/>
      <c r="M496" s="201"/>
      <c r="N496" s="201"/>
      <c r="O496" s="201"/>
      <c r="P496" s="201"/>
      <c r="Q496" s="201"/>
      <c r="R496" s="113"/>
      <c r="S496" s="113"/>
      <c r="V496" s="201"/>
      <c r="W496" s="113"/>
      <c r="X496" s="113"/>
      <c r="Y496" s="113"/>
      <c r="Z496" s="113"/>
      <c r="AA496" s="113"/>
      <c r="AB496" s="113"/>
      <c r="AC496" s="113"/>
      <c r="AD496" s="201"/>
      <c r="AE496" s="113"/>
      <c r="AF496" s="113"/>
      <c r="AG496" s="113"/>
      <c r="AH496" s="113"/>
    </row>
    <row r="497" spans="1:34" x14ac:dyDescent="0.2">
      <c r="A497" s="113"/>
      <c r="B497" s="200"/>
      <c r="C497" s="200"/>
      <c r="D497" s="201"/>
      <c r="E497" s="201"/>
      <c r="F497" s="113"/>
      <c r="G497" s="113"/>
      <c r="H497" s="113"/>
      <c r="I497" s="203"/>
      <c r="J497" s="203"/>
      <c r="K497" s="204"/>
      <c r="L497" s="201"/>
      <c r="M497" s="201"/>
      <c r="N497" s="201"/>
      <c r="O497" s="201"/>
      <c r="P497" s="201"/>
      <c r="Q497" s="201"/>
      <c r="R497" s="113"/>
      <c r="S497" s="113"/>
      <c r="V497" s="201"/>
      <c r="W497" s="113"/>
      <c r="X497" s="113"/>
      <c r="Y497" s="113"/>
      <c r="Z497" s="113"/>
      <c r="AA497" s="113"/>
      <c r="AB497" s="113"/>
      <c r="AC497" s="113"/>
      <c r="AD497" s="201"/>
      <c r="AE497" s="113"/>
      <c r="AF497" s="113"/>
      <c r="AG497" s="113"/>
      <c r="AH497" s="113"/>
    </row>
    <row r="498" spans="1:34" x14ac:dyDescent="0.2">
      <c r="A498" s="113"/>
      <c r="B498" s="200"/>
      <c r="C498" s="200"/>
      <c r="D498" s="201"/>
      <c r="E498" s="201"/>
      <c r="F498" s="113"/>
      <c r="G498" s="113"/>
      <c r="H498" s="113"/>
      <c r="I498" s="203"/>
      <c r="J498" s="203"/>
      <c r="K498" s="204"/>
      <c r="L498" s="201"/>
      <c r="M498" s="201"/>
      <c r="N498" s="201"/>
      <c r="O498" s="201"/>
      <c r="P498" s="201"/>
      <c r="Q498" s="201"/>
      <c r="R498" s="113"/>
      <c r="S498" s="113"/>
      <c r="V498" s="201"/>
      <c r="W498" s="113"/>
      <c r="X498" s="113"/>
      <c r="Y498" s="113"/>
      <c r="Z498" s="113"/>
      <c r="AA498" s="113"/>
      <c r="AB498" s="113"/>
      <c r="AC498" s="113"/>
      <c r="AD498" s="201"/>
      <c r="AE498" s="113"/>
      <c r="AF498" s="113"/>
      <c r="AG498" s="113"/>
      <c r="AH498" s="113"/>
    </row>
    <row r="499" spans="1:34" x14ac:dyDescent="0.2">
      <c r="A499" s="113"/>
      <c r="B499" s="200"/>
      <c r="C499" s="200"/>
      <c r="D499" s="201"/>
      <c r="E499" s="201"/>
      <c r="F499" s="113"/>
      <c r="G499" s="113"/>
      <c r="H499" s="113"/>
      <c r="I499" s="203"/>
      <c r="J499" s="203"/>
      <c r="K499" s="204"/>
      <c r="L499" s="201"/>
      <c r="M499" s="201"/>
      <c r="N499" s="201"/>
      <c r="O499" s="201"/>
      <c r="P499" s="201"/>
      <c r="Q499" s="201"/>
      <c r="R499" s="113"/>
      <c r="S499" s="113"/>
      <c r="V499" s="201"/>
      <c r="W499" s="113"/>
      <c r="X499" s="113"/>
      <c r="Y499" s="113"/>
      <c r="Z499" s="113"/>
      <c r="AA499" s="113"/>
      <c r="AB499" s="113"/>
      <c r="AC499" s="113"/>
      <c r="AD499" s="201"/>
      <c r="AE499" s="113"/>
      <c r="AF499" s="113"/>
      <c r="AG499" s="113"/>
      <c r="AH499" s="113"/>
    </row>
    <row r="500" spans="1:34" x14ac:dyDescent="0.2">
      <c r="A500" s="113"/>
      <c r="B500" s="200"/>
      <c r="C500" s="200"/>
      <c r="D500" s="201"/>
      <c r="E500" s="201"/>
      <c r="F500" s="113"/>
      <c r="G500" s="113"/>
      <c r="H500" s="113"/>
      <c r="I500" s="203"/>
      <c r="J500" s="203"/>
      <c r="K500" s="204"/>
      <c r="L500" s="201"/>
      <c r="M500" s="201"/>
      <c r="N500" s="201"/>
      <c r="O500" s="201"/>
      <c r="P500" s="201"/>
      <c r="Q500" s="201"/>
      <c r="R500" s="113"/>
      <c r="S500" s="113"/>
      <c r="V500" s="201"/>
      <c r="W500" s="113"/>
      <c r="X500" s="113"/>
      <c r="Y500" s="113"/>
      <c r="Z500" s="113"/>
      <c r="AA500" s="113"/>
      <c r="AB500" s="113"/>
      <c r="AC500" s="113"/>
      <c r="AD500" s="201"/>
      <c r="AE500" s="113"/>
      <c r="AF500" s="113"/>
      <c r="AG500" s="113"/>
      <c r="AH500" s="113"/>
    </row>
    <row r="501" spans="1:34" x14ac:dyDescent="0.2">
      <c r="A501" s="113"/>
      <c r="B501" s="200"/>
      <c r="C501" s="200"/>
      <c r="D501" s="201"/>
      <c r="E501" s="201"/>
      <c r="F501" s="113"/>
      <c r="G501" s="113"/>
      <c r="H501" s="113"/>
      <c r="I501" s="203"/>
      <c r="J501" s="203"/>
      <c r="K501" s="204"/>
      <c r="L501" s="201"/>
      <c r="M501" s="201"/>
      <c r="N501" s="201"/>
      <c r="O501" s="201"/>
      <c r="P501" s="201"/>
      <c r="Q501" s="201"/>
      <c r="R501" s="113"/>
      <c r="S501" s="113"/>
      <c r="V501" s="201"/>
      <c r="W501" s="113"/>
      <c r="X501" s="113"/>
      <c r="Y501" s="113"/>
      <c r="Z501" s="113"/>
      <c r="AA501" s="113"/>
      <c r="AB501" s="113"/>
      <c r="AC501" s="113"/>
      <c r="AD501" s="201"/>
      <c r="AE501" s="113"/>
      <c r="AF501" s="113"/>
      <c r="AG501" s="113"/>
      <c r="AH501" s="113"/>
    </row>
    <row r="502" spans="1:34" x14ac:dyDescent="0.2">
      <c r="A502" s="113"/>
      <c r="B502" s="200"/>
      <c r="C502" s="200"/>
      <c r="D502" s="201"/>
      <c r="E502" s="201"/>
      <c r="F502" s="113"/>
      <c r="G502" s="113"/>
      <c r="H502" s="113"/>
      <c r="I502" s="203"/>
      <c r="J502" s="203"/>
      <c r="K502" s="204"/>
      <c r="L502" s="201"/>
      <c r="M502" s="201"/>
      <c r="N502" s="201"/>
      <c r="O502" s="201"/>
      <c r="P502" s="201"/>
      <c r="Q502" s="201"/>
      <c r="R502" s="113"/>
      <c r="S502" s="113"/>
      <c r="V502" s="201"/>
      <c r="W502" s="113"/>
      <c r="X502" s="113"/>
      <c r="Y502" s="113"/>
      <c r="Z502" s="113"/>
      <c r="AA502" s="113"/>
      <c r="AB502" s="113"/>
      <c r="AC502" s="113"/>
      <c r="AD502" s="201"/>
      <c r="AE502" s="113"/>
      <c r="AF502" s="113"/>
      <c r="AG502" s="113"/>
      <c r="AH502" s="113"/>
    </row>
    <row r="503" spans="1:34" x14ac:dyDescent="0.2">
      <c r="A503" s="113"/>
      <c r="B503" s="200"/>
      <c r="C503" s="200"/>
      <c r="D503" s="201"/>
      <c r="E503" s="201"/>
      <c r="F503" s="113"/>
      <c r="G503" s="113"/>
      <c r="H503" s="113"/>
      <c r="I503" s="203"/>
      <c r="J503" s="203"/>
      <c r="K503" s="204"/>
      <c r="L503" s="201"/>
      <c r="M503" s="201"/>
      <c r="N503" s="201"/>
      <c r="O503" s="201"/>
      <c r="P503" s="201"/>
      <c r="Q503" s="201"/>
      <c r="R503" s="113"/>
      <c r="S503" s="113"/>
      <c r="V503" s="201"/>
      <c r="W503" s="113"/>
      <c r="X503" s="113"/>
      <c r="Y503" s="113"/>
      <c r="Z503" s="113"/>
      <c r="AA503" s="113"/>
      <c r="AB503" s="113"/>
      <c r="AC503" s="113"/>
      <c r="AD503" s="201"/>
      <c r="AE503" s="113"/>
      <c r="AF503" s="113"/>
      <c r="AG503" s="113"/>
      <c r="AH503" s="113"/>
    </row>
    <row r="504" spans="1:34" x14ac:dyDescent="0.2">
      <c r="A504" s="113"/>
      <c r="B504" s="200"/>
      <c r="C504" s="200"/>
      <c r="D504" s="201"/>
      <c r="E504" s="201"/>
      <c r="F504" s="113"/>
      <c r="G504" s="113"/>
      <c r="H504" s="113"/>
      <c r="I504" s="203"/>
      <c r="J504" s="203"/>
      <c r="K504" s="204"/>
      <c r="L504" s="201"/>
      <c r="M504" s="201"/>
      <c r="N504" s="201"/>
      <c r="O504" s="201"/>
      <c r="P504" s="201"/>
      <c r="Q504" s="201"/>
      <c r="R504" s="113"/>
      <c r="S504" s="113"/>
      <c r="V504" s="201"/>
      <c r="W504" s="113"/>
      <c r="X504" s="113"/>
      <c r="Y504" s="113"/>
      <c r="Z504" s="113"/>
      <c r="AA504" s="113"/>
      <c r="AB504" s="113"/>
      <c r="AC504" s="113"/>
      <c r="AD504" s="201"/>
      <c r="AE504" s="113"/>
      <c r="AF504" s="113"/>
      <c r="AG504" s="113"/>
      <c r="AH504" s="113"/>
    </row>
    <row r="505" spans="1:34" x14ac:dyDescent="0.2">
      <c r="A505" s="113"/>
      <c r="B505" s="200"/>
      <c r="C505" s="200"/>
      <c r="D505" s="201"/>
      <c r="E505" s="201"/>
      <c r="F505" s="113"/>
      <c r="G505" s="113"/>
      <c r="H505" s="113"/>
      <c r="I505" s="203"/>
      <c r="J505" s="203"/>
      <c r="K505" s="204"/>
      <c r="L505" s="201"/>
      <c r="M505" s="201"/>
      <c r="N505" s="201"/>
      <c r="O505" s="201"/>
      <c r="P505" s="201"/>
      <c r="Q505" s="201"/>
      <c r="R505" s="113"/>
      <c r="S505" s="113"/>
      <c r="V505" s="201"/>
      <c r="W505" s="113"/>
      <c r="X505" s="113"/>
      <c r="Y505" s="113"/>
      <c r="Z505" s="113"/>
      <c r="AA505" s="113"/>
      <c r="AB505" s="113"/>
      <c r="AC505" s="113"/>
      <c r="AD505" s="201"/>
      <c r="AE505" s="113"/>
      <c r="AF505" s="113"/>
      <c r="AG505" s="113"/>
      <c r="AH505" s="113"/>
    </row>
    <row r="506" spans="1:34" x14ac:dyDescent="0.2">
      <c r="A506" s="113"/>
      <c r="B506" s="200"/>
      <c r="C506" s="200"/>
      <c r="D506" s="201"/>
      <c r="E506" s="201"/>
      <c r="F506" s="113"/>
      <c r="G506" s="113"/>
      <c r="H506" s="113"/>
      <c r="I506" s="203"/>
      <c r="J506" s="203"/>
      <c r="K506" s="204"/>
      <c r="L506" s="201"/>
      <c r="M506" s="201"/>
      <c r="N506" s="201"/>
      <c r="O506" s="201"/>
      <c r="P506" s="201"/>
      <c r="Q506" s="201"/>
      <c r="R506" s="113"/>
      <c r="S506" s="113"/>
      <c r="V506" s="201"/>
      <c r="W506" s="113"/>
      <c r="X506" s="113"/>
      <c r="Y506" s="113"/>
      <c r="Z506" s="113"/>
      <c r="AA506" s="113"/>
      <c r="AB506" s="113"/>
      <c r="AC506" s="113"/>
      <c r="AD506" s="201"/>
      <c r="AE506" s="113"/>
      <c r="AF506" s="113"/>
      <c r="AG506" s="113"/>
      <c r="AH506" s="113"/>
    </row>
    <row r="507" spans="1:34" x14ac:dyDescent="0.2">
      <c r="A507" s="113"/>
      <c r="B507" s="200"/>
      <c r="C507" s="200"/>
      <c r="D507" s="201"/>
      <c r="E507" s="201"/>
      <c r="F507" s="113"/>
      <c r="G507" s="113"/>
      <c r="H507" s="113"/>
      <c r="I507" s="203"/>
      <c r="J507" s="203"/>
      <c r="K507" s="204"/>
      <c r="L507" s="201"/>
      <c r="M507" s="201"/>
      <c r="N507" s="201"/>
      <c r="O507" s="201"/>
      <c r="P507" s="201"/>
      <c r="Q507" s="201"/>
      <c r="R507" s="113"/>
      <c r="S507" s="113"/>
      <c r="V507" s="201"/>
      <c r="W507" s="113"/>
      <c r="X507" s="113"/>
      <c r="Y507" s="113"/>
      <c r="Z507" s="113"/>
      <c r="AA507" s="113"/>
      <c r="AB507" s="113"/>
      <c r="AC507" s="113"/>
      <c r="AD507" s="201"/>
      <c r="AE507" s="113"/>
      <c r="AF507" s="113"/>
      <c r="AG507" s="113"/>
      <c r="AH507" s="113"/>
    </row>
    <row r="508" spans="1:34" x14ac:dyDescent="0.2">
      <c r="A508" s="113"/>
      <c r="B508" s="200"/>
      <c r="C508" s="200"/>
      <c r="D508" s="201"/>
      <c r="E508" s="201"/>
      <c r="F508" s="113"/>
      <c r="G508" s="113"/>
      <c r="H508" s="113"/>
      <c r="I508" s="203"/>
      <c r="J508" s="203"/>
      <c r="K508" s="204"/>
      <c r="L508" s="201"/>
      <c r="M508" s="201"/>
      <c r="N508" s="201"/>
      <c r="O508" s="201"/>
      <c r="P508" s="201"/>
      <c r="Q508" s="201"/>
      <c r="R508" s="113"/>
      <c r="S508" s="113"/>
      <c r="V508" s="201"/>
      <c r="W508" s="113"/>
      <c r="X508" s="113"/>
      <c r="Y508" s="113"/>
      <c r="Z508" s="113"/>
      <c r="AA508" s="113"/>
      <c r="AB508" s="113"/>
      <c r="AC508" s="113"/>
      <c r="AD508" s="201"/>
      <c r="AE508" s="113"/>
      <c r="AF508" s="113"/>
      <c r="AG508" s="113"/>
      <c r="AH508" s="113"/>
    </row>
    <row r="509" spans="1:34" x14ac:dyDescent="0.2">
      <c r="A509" s="113"/>
      <c r="B509" s="200"/>
      <c r="C509" s="200"/>
      <c r="D509" s="201"/>
      <c r="E509" s="201"/>
      <c r="F509" s="113"/>
      <c r="G509" s="113"/>
      <c r="H509" s="113"/>
      <c r="I509" s="203"/>
      <c r="J509" s="203"/>
      <c r="K509" s="204"/>
      <c r="L509" s="201"/>
      <c r="M509" s="201"/>
      <c r="N509" s="201"/>
      <c r="O509" s="201"/>
      <c r="P509" s="201"/>
      <c r="Q509" s="201"/>
      <c r="R509" s="113"/>
      <c r="S509" s="113"/>
      <c r="V509" s="201"/>
      <c r="W509" s="113"/>
      <c r="X509" s="113"/>
      <c r="Y509" s="113"/>
      <c r="Z509" s="113"/>
      <c r="AA509" s="113"/>
      <c r="AB509" s="113"/>
      <c r="AC509" s="113"/>
      <c r="AD509" s="201"/>
      <c r="AE509" s="113"/>
      <c r="AF509" s="113"/>
      <c r="AG509" s="113"/>
      <c r="AH509" s="113"/>
    </row>
    <row r="510" spans="1:34" x14ac:dyDescent="0.2">
      <c r="A510" s="113"/>
      <c r="B510" s="200"/>
      <c r="C510" s="200"/>
      <c r="D510" s="201"/>
      <c r="E510" s="201"/>
      <c r="F510" s="113"/>
      <c r="G510" s="113"/>
      <c r="H510" s="113"/>
      <c r="I510" s="203"/>
      <c r="J510" s="203"/>
      <c r="K510" s="204"/>
      <c r="L510" s="201"/>
      <c r="M510" s="201"/>
      <c r="N510" s="201"/>
      <c r="O510" s="201"/>
      <c r="P510" s="201"/>
      <c r="Q510" s="201"/>
      <c r="R510" s="113"/>
      <c r="S510" s="113"/>
      <c r="V510" s="201"/>
      <c r="W510" s="113"/>
      <c r="X510" s="113"/>
      <c r="Y510" s="113"/>
      <c r="Z510" s="113"/>
      <c r="AA510" s="113"/>
      <c r="AB510" s="113"/>
      <c r="AC510" s="113"/>
      <c r="AD510" s="201"/>
      <c r="AE510" s="113"/>
      <c r="AF510" s="113"/>
      <c r="AG510" s="113"/>
      <c r="AH510" s="113"/>
    </row>
    <row r="511" spans="1:34" x14ac:dyDescent="0.2">
      <c r="A511" s="113"/>
      <c r="B511" s="200"/>
      <c r="C511" s="200"/>
      <c r="D511" s="201"/>
      <c r="E511" s="201"/>
      <c r="F511" s="113"/>
      <c r="G511" s="113"/>
      <c r="H511" s="113"/>
      <c r="I511" s="203"/>
      <c r="J511" s="203"/>
      <c r="K511" s="204"/>
      <c r="L511" s="201"/>
      <c r="M511" s="201"/>
      <c r="N511" s="201"/>
      <c r="O511" s="201"/>
      <c r="P511" s="201"/>
      <c r="Q511" s="201"/>
      <c r="R511" s="113"/>
      <c r="S511" s="113"/>
      <c r="V511" s="201"/>
      <c r="W511" s="113"/>
      <c r="X511" s="113"/>
      <c r="Y511" s="113"/>
      <c r="Z511" s="113"/>
      <c r="AA511" s="113"/>
      <c r="AB511" s="113"/>
      <c r="AC511" s="113"/>
      <c r="AD511" s="201"/>
      <c r="AE511" s="113"/>
      <c r="AF511" s="113"/>
      <c r="AG511" s="113"/>
      <c r="AH511" s="113"/>
    </row>
    <row r="512" spans="1:34" x14ac:dyDescent="0.2">
      <c r="A512" s="113"/>
      <c r="B512" s="200"/>
      <c r="C512" s="200"/>
      <c r="D512" s="201"/>
      <c r="E512" s="201"/>
      <c r="F512" s="113"/>
      <c r="G512" s="113"/>
      <c r="H512" s="113"/>
      <c r="I512" s="203"/>
      <c r="J512" s="203"/>
      <c r="K512" s="204"/>
      <c r="L512" s="201"/>
      <c r="M512" s="201"/>
      <c r="N512" s="201"/>
      <c r="O512" s="201"/>
      <c r="P512" s="201"/>
      <c r="Q512" s="201"/>
      <c r="R512" s="113"/>
      <c r="S512" s="113"/>
      <c r="V512" s="201"/>
      <c r="W512" s="113"/>
      <c r="X512" s="113"/>
      <c r="Y512" s="113"/>
      <c r="Z512" s="113"/>
      <c r="AA512" s="113"/>
      <c r="AB512" s="113"/>
      <c r="AC512" s="113"/>
      <c r="AD512" s="201"/>
      <c r="AE512" s="113"/>
      <c r="AF512" s="113"/>
      <c r="AG512" s="113"/>
      <c r="AH512" s="113"/>
    </row>
    <row r="513" spans="1:34" x14ac:dyDescent="0.2">
      <c r="A513" s="113"/>
      <c r="B513" s="200"/>
      <c r="C513" s="200"/>
      <c r="D513" s="201"/>
      <c r="E513" s="201"/>
      <c r="F513" s="113"/>
      <c r="G513" s="113"/>
      <c r="H513" s="113"/>
      <c r="I513" s="203"/>
      <c r="J513" s="203"/>
      <c r="K513" s="204"/>
      <c r="L513" s="201"/>
      <c r="M513" s="201"/>
      <c r="N513" s="201"/>
      <c r="O513" s="201"/>
      <c r="P513" s="201"/>
      <c r="Q513" s="201"/>
      <c r="R513" s="113"/>
      <c r="S513" s="113"/>
      <c r="V513" s="201"/>
      <c r="W513" s="113"/>
      <c r="X513" s="113"/>
      <c r="Y513" s="113"/>
      <c r="Z513" s="113"/>
      <c r="AA513" s="113"/>
      <c r="AB513" s="113"/>
      <c r="AC513" s="113"/>
      <c r="AD513" s="201"/>
      <c r="AE513" s="113"/>
      <c r="AF513" s="113"/>
      <c r="AG513" s="113"/>
      <c r="AH513" s="113"/>
    </row>
    <row r="514" spans="1:34" x14ac:dyDescent="0.2">
      <c r="A514" s="113"/>
      <c r="B514" s="200"/>
      <c r="C514" s="200"/>
      <c r="D514" s="201"/>
      <c r="E514" s="201"/>
      <c r="F514" s="113"/>
      <c r="G514" s="113"/>
      <c r="H514" s="113"/>
      <c r="I514" s="203"/>
      <c r="J514" s="203"/>
      <c r="K514" s="204"/>
      <c r="L514" s="201"/>
      <c r="M514" s="201"/>
      <c r="N514" s="201"/>
      <c r="O514" s="201"/>
      <c r="P514" s="201"/>
      <c r="Q514" s="201"/>
      <c r="R514" s="113"/>
      <c r="S514" s="113"/>
      <c r="V514" s="201"/>
      <c r="W514" s="113"/>
      <c r="X514" s="113"/>
      <c r="Y514" s="113"/>
      <c r="Z514" s="113"/>
      <c r="AA514" s="113"/>
      <c r="AB514" s="113"/>
      <c r="AC514" s="113"/>
      <c r="AD514" s="201"/>
      <c r="AE514" s="113"/>
      <c r="AF514" s="113"/>
      <c r="AG514" s="113"/>
      <c r="AH514" s="113"/>
    </row>
    <row r="515" spans="1:34" x14ac:dyDescent="0.2">
      <c r="A515" s="113"/>
      <c r="B515" s="200"/>
      <c r="C515" s="200"/>
      <c r="D515" s="201"/>
      <c r="E515" s="201"/>
      <c r="F515" s="113"/>
      <c r="G515" s="113"/>
      <c r="H515" s="113"/>
      <c r="I515" s="203"/>
      <c r="J515" s="203"/>
      <c r="K515" s="204"/>
      <c r="L515" s="201"/>
      <c r="M515" s="201"/>
      <c r="N515" s="201"/>
      <c r="O515" s="201"/>
      <c r="P515" s="201"/>
      <c r="Q515" s="201"/>
      <c r="R515" s="113"/>
      <c r="S515" s="113"/>
      <c r="V515" s="201"/>
      <c r="W515" s="113"/>
      <c r="X515" s="113"/>
      <c r="Y515" s="113"/>
      <c r="Z515" s="113"/>
      <c r="AA515" s="113"/>
      <c r="AB515" s="113"/>
      <c r="AC515" s="113"/>
      <c r="AD515" s="201"/>
      <c r="AE515" s="113"/>
      <c r="AF515" s="113"/>
      <c r="AG515" s="113"/>
      <c r="AH515" s="113"/>
    </row>
    <row r="516" spans="1:34" x14ac:dyDescent="0.2">
      <c r="A516" s="113"/>
      <c r="B516" s="200"/>
      <c r="C516" s="200"/>
      <c r="D516" s="201"/>
      <c r="E516" s="201"/>
      <c r="F516" s="113"/>
      <c r="G516" s="113"/>
      <c r="H516" s="113"/>
      <c r="I516" s="203"/>
      <c r="J516" s="203"/>
      <c r="K516" s="204"/>
      <c r="L516" s="201"/>
      <c r="M516" s="201"/>
      <c r="N516" s="201"/>
      <c r="O516" s="201"/>
      <c r="P516" s="201"/>
      <c r="Q516" s="201"/>
      <c r="R516" s="113"/>
      <c r="S516" s="113"/>
      <c r="V516" s="201"/>
      <c r="W516" s="113"/>
      <c r="X516" s="113"/>
      <c r="Y516" s="113"/>
      <c r="Z516" s="113"/>
      <c r="AA516" s="113"/>
      <c r="AB516" s="113"/>
      <c r="AC516" s="113"/>
      <c r="AD516" s="201"/>
      <c r="AE516" s="113"/>
      <c r="AF516" s="113"/>
      <c r="AG516" s="113"/>
      <c r="AH516" s="113"/>
    </row>
    <row r="517" spans="1:34" x14ac:dyDescent="0.2">
      <c r="A517" s="113"/>
      <c r="B517" s="200"/>
      <c r="C517" s="200"/>
      <c r="D517" s="201"/>
      <c r="E517" s="201"/>
      <c r="F517" s="113"/>
      <c r="G517" s="113"/>
      <c r="H517" s="113"/>
      <c r="I517" s="203"/>
      <c r="J517" s="203"/>
      <c r="K517" s="204"/>
      <c r="L517" s="201"/>
      <c r="M517" s="201"/>
      <c r="N517" s="201"/>
      <c r="O517" s="201"/>
      <c r="P517" s="201"/>
      <c r="Q517" s="201"/>
      <c r="R517" s="113"/>
      <c r="S517" s="113"/>
      <c r="V517" s="201"/>
      <c r="W517" s="113"/>
      <c r="X517" s="113"/>
      <c r="Y517" s="113"/>
      <c r="Z517" s="113"/>
      <c r="AA517" s="113"/>
      <c r="AB517" s="113"/>
      <c r="AC517" s="113"/>
      <c r="AD517" s="201"/>
      <c r="AE517" s="113"/>
      <c r="AF517" s="113"/>
      <c r="AG517" s="113"/>
      <c r="AH517" s="113"/>
    </row>
    <row r="518" spans="1:34" x14ac:dyDescent="0.2">
      <c r="A518" s="113"/>
      <c r="B518" s="200"/>
      <c r="C518" s="200"/>
      <c r="D518" s="201"/>
      <c r="E518" s="201"/>
      <c r="F518" s="113"/>
      <c r="G518" s="113"/>
      <c r="H518" s="113"/>
      <c r="I518" s="203"/>
      <c r="J518" s="203"/>
      <c r="K518" s="204"/>
      <c r="L518" s="201"/>
      <c r="M518" s="201"/>
      <c r="N518" s="201"/>
      <c r="O518" s="201"/>
      <c r="P518" s="201"/>
      <c r="Q518" s="201"/>
      <c r="R518" s="113"/>
      <c r="S518" s="113"/>
      <c r="V518" s="201"/>
      <c r="W518" s="113"/>
      <c r="X518" s="113"/>
      <c r="Y518" s="113"/>
      <c r="Z518" s="113"/>
      <c r="AA518" s="113"/>
      <c r="AB518" s="113"/>
      <c r="AC518" s="113"/>
      <c r="AD518" s="201"/>
      <c r="AE518" s="113"/>
      <c r="AF518" s="113"/>
      <c r="AG518" s="113"/>
      <c r="AH518" s="113"/>
    </row>
    <row r="519" spans="1:34" x14ac:dyDescent="0.2">
      <c r="A519" s="113"/>
      <c r="B519" s="200"/>
      <c r="C519" s="200"/>
      <c r="D519" s="201"/>
      <c r="E519" s="201"/>
      <c r="F519" s="113"/>
      <c r="G519" s="113"/>
      <c r="H519" s="113"/>
      <c r="I519" s="203"/>
      <c r="J519" s="203"/>
      <c r="K519" s="204"/>
      <c r="L519" s="201"/>
      <c r="M519" s="201"/>
      <c r="N519" s="201"/>
      <c r="O519" s="201"/>
      <c r="P519" s="201"/>
      <c r="Q519" s="201"/>
      <c r="R519" s="113"/>
      <c r="S519" s="113"/>
      <c r="V519" s="201"/>
      <c r="W519" s="113"/>
      <c r="X519" s="113"/>
      <c r="Y519" s="113"/>
      <c r="Z519" s="113"/>
      <c r="AA519" s="113"/>
      <c r="AB519" s="113"/>
      <c r="AC519" s="113"/>
      <c r="AD519" s="201"/>
      <c r="AE519" s="113"/>
      <c r="AF519" s="113"/>
      <c r="AG519" s="113"/>
      <c r="AH519" s="113"/>
    </row>
    <row r="520" spans="1:34" x14ac:dyDescent="0.2">
      <c r="A520" s="113"/>
      <c r="B520" s="200"/>
      <c r="C520" s="200"/>
      <c r="D520" s="201"/>
      <c r="E520" s="201"/>
      <c r="F520" s="113"/>
      <c r="G520" s="113"/>
      <c r="H520" s="113"/>
      <c r="I520" s="203"/>
      <c r="J520" s="203"/>
      <c r="K520" s="204"/>
      <c r="L520" s="201"/>
      <c r="M520" s="201"/>
      <c r="N520" s="201"/>
      <c r="O520" s="201"/>
      <c r="P520" s="201"/>
      <c r="Q520" s="201"/>
      <c r="R520" s="113"/>
      <c r="S520" s="113"/>
      <c r="V520" s="201"/>
      <c r="W520" s="113"/>
      <c r="X520" s="113"/>
      <c r="Y520" s="113"/>
      <c r="Z520" s="113"/>
      <c r="AA520" s="113"/>
      <c r="AB520" s="113"/>
      <c r="AC520" s="113"/>
      <c r="AD520" s="201"/>
      <c r="AE520" s="113"/>
      <c r="AF520" s="113"/>
      <c r="AG520" s="113"/>
      <c r="AH520" s="113"/>
    </row>
    <row r="521" spans="1:34" x14ac:dyDescent="0.2">
      <c r="A521" s="113"/>
      <c r="B521" s="200"/>
      <c r="C521" s="200"/>
      <c r="D521" s="201"/>
      <c r="E521" s="201"/>
      <c r="F521" s="113"/>
      <c r="G521" s="113"/>
      <c r="H521" s="113"/>
      <c r="I521" s="203"/>
      <c r="J521" s="203"/>
      <c r="K521" s="204"/>
      <c r="L521" s="201"/>
      <c r="M521" s="201"/>
      <c r="N521" s="201"/>
      <c r="O521" s="201"/>
      <c r="P521" s="201"/>
      <c r="Q521" s="201"/>
      <c r="R521" s="113"/>
      <c r="S521" s="113"/>
      <c r="V521" s="201"/>
      <c r="W521" s="113"/>
      <c r="X521" s="113"/>
      <c r="Y521" s="113"/>
      <c r="Z521" s="113"/>
      <c r="AA521" s="113"/>
      <c r="AB521" s="113"/>
      <c r="AC521" s="113"/>
      <c r="AD521" s="201"/>
      <c r="AE521" s="113"/>
      <c r="AF521" s="113"/>
      <c r="AG521" s="113"/>
      <c r="AH521" s="113"/>
    </row>
    <row r="522" spans="1:34" x14ac:dyDescent="0.2">
      <c r="A522" s="113"/>
      <c r="B522" s="200"/>
      <c r="C522" s="200"/>
      <c r="D522" s="201"/>
      <c r="E522" s="201"/>
      <c r="F522" s="113"/>
      <c r="G522" s="113"/>
      <c r="H522" s="113"/>
      <c r="I522" s="203"/>
      <c r="J522" s="203"/>
      <c r="K522" s="204"/>
      <c r="L522" s="201"/>
      <c r="M522" s="201"/>
      <c r="N522" s="201"/>
      <c r="O522" s="201"/>
      <c r="P522" s="201"/>
      <c r="Q522" s="201"/>
      <c r="R522" s="113"/>
      <c r="S522" s="113"/>
      <c r="V522" s="201"/>
      <c r="W522" s="113"/>
      <c r="X522" s="113"/>
      <c r="Y522" s="113"/>
      <c r="Z522" s="113"/>
      <c r="AA522" s="113"/>
      <c r="AB522" s="113"/>
      <c r="AC522" s="113"/>
      <c r="AD522" s="201"/>
      <c r="AE522" s="113"/>
      <c r="AF522" s="113"/>
      <c r="AG522" s="113"/>
      <c r="AH522" s="113"/>
    </row>
    <row r="523" spans="1:34" x14ac:dyDescent="0.2">
      <c r="A523" s="113"/>
      <c r="B523" s="200"/>
      <c r="C523" s="200"/>
      <c r="D523" s="201"/>
      <c r="E523" s="201"/>
      <c r="F523" s="113"/>
      <c r="G523" s="113"/>
      <c r="H523" s="113"/>
      <c r="I523" s="203"/>
      <c r="J523" s="203"/>
      <c r="K523" s="204"/>
      <c r="L523" s="201"/>
      <c r="M523" s="201"/>
      <c r="N523" s="201"/>
      <c r="O523" s="201"/>
      <c r="P523" s="201"/>
      <c r="Q523" s="201"/>
      <c r="R523" s="113"/>
      <c r="S523" s="113"/>
      <c r="V523" s="201"/>
      <c r="W523" s="113"/>
      <c r="X523" s="113"/>
      <c r="Y523" s="113"/>
      <c r="Z523" s="113"/>
      <c r="AA523" s="113"/>
      <c r="AB523" s="113"/>
      <c r="AC523" s="113"/>
      <c r="AD523" s="201"/>
      <c r="AE523" s="113"/>
      <c r="AF523" s="113"/>
      <c r="AG523" s="113"/>
      <c r="AH523" s="113"/>
    </row>
    <row r="524" spans="1:34" x14ac:dyDescent="0.2">
      <c r="A524" s="113"/>
      <c r="B524" s="200"/>
      <c r="C524" s="200"/>
      <c r="D524" s="201"/>
      <c r="E524" s="201"/>
      <c r="F524" s="113"/>
      <c r="G524" s="113"/>
      <c r="H524" s="113"/>
      <c r="I524" s="203"/>
      <c r="J524" s="203"/>
      <c r="K524" s="204"/>
      <c r="L524" s="201"/>
      <c r="M524" s="201"/>
      <c r="N524" s="201"/>
      <c r="O524" s="201"/>
      <c r="P524" s="201"/>
      <c r="Q524" s="201"/>
      <c r="R524" s="113"/>
      <c r="S524" s="113"/>
      <c r="V524" s="201"/>
      <c r="W524" s="113"/>
      <c r="X524" s="113"/>
      <c r="Y524" s="113"/>
      <c r="Z524" s="113"/>
      <c r="AA524" s="113"/>
      <c r="AB524" s="113"/>
      <c r="AC524" s="113"/>
      <c r="AD524" s="201"/>
      <c r="AE524" s="113"/>
      <c r="AF524" s="113"/>
      <c r="AG524" s="113"/>
      <c r="AH524" s="113"/>
    </row>
    <row r="525" spans="1:34" x14ac:dyDescent="0.2">
      <c r="A525" s="113"/>
      <c r="B525" s="200"/>
      <c r="C525" s="200"/>
      <c r="D525" s="201"/>
      <c r="E525" s="201"/>
      <c r="F525" s="113"/>
      <c r="G525" s="113"/>
      <c r="H525" s="113"/>
      <c r="I525" s="203"/>
      <c r="J525" s="203"/>
      <c r="K525" s="204"/>
      <c r="L525" s="201"/>
      <c r="M525" s="201"/>
      <c r="N525" s="201"/>
      <c r="O525" s="201"/>
      <c r="P525" s="201"/>
      <c r="Q525" s="201"/>
      <c r="R525" s="113"/>
      <c r="S525" s="113"/>
      <c r="V525" s="201"/>
      <c r="W525" s="113"/>
      <c r="X525" s="113"/>
      <c r="Y525" s="113"/>
      <c r="Z525" s="113"/>
      <c r="AA525" s="113"/>
      <c r="AB525" s="113"/>
      <c r="AC525" s="113"/>
      <c r="AD525" s="201"/>
      <c r="AE525" s="113"/>
      <c r="AF525" s="113"/>
      <c r="AG525" s="113"/>
      <c r="AH525" s="113"/>
    </row>
    <row r="526" spans="1:34" x14ac:dyDescent="0.2">
      <c r="A526" s="113"/>
      <c r="B526" s="200"/>
      <c r="C526" s="200"/>
      <c r="D526" s="201"/>
      <c r="E526" s="201"/>
      <c r="F526" s="113"/>
      <c r="G526" s="113"/>
      <c r="H526" s="113"/>
      <c r="I526" s="203"/>
      <c r="J526" s="203"/>
      <c r="K526" s="204"/>
      <c r="L526" s="201"/>
      <c r="M526" s="201"/>
      <c r="N526" s="201"/>
      <c r="O526" s="201"/>
      <c r="P526" s="201"/>
      <c r="Q526" s="201"/>
      <c r="R526" s="113"/>
      <c r="S526" s="113"/>
      <c r="V526" s="201"/>
      <c r="W526" s="113"/>
      <c r="X526" s="113"/>
      <c r="Y526" s="113"/>
      <c r="Z526" s="113"/>
      <c r="AA526" s="113"/>
      <c r="AB526" s="113"/>
      <c r="AC526" s="113"/>
      <c r="AD526" s="201"/>
      <c r="AE526" s="113"/>
      <c r="AF526" s="113"/>
      <c r="AG526" s="113"/>
      <c r="AH526" s="113"/>
    </row>
    <row r="527" spans="1:34" x14ac:dyDescent="0.2">
      <c r="A527" s="113"/>
      <c r="B527" s="200"/>
      <c r="C527" s="200"/>
      <c r="D527" s="201"/>
      <c r="E527" s="201"/>
      <c r="F527" s="113"/>
      <c r="G527" s="113"/>
      <c r="H527" s="113"/>
      <c r="I527" s="203"/>
      <c r="J527" s="203"/>
      <c r="K527" s="204"/>
      <c r="L527" s="201"/>
      <c r="M527" s="201"/>
      <c r="N527" s="201"/>
      <c r="O527" s="201"/>
      <c r="P527" s="201"/>
      <c r="Q527" s="201"/>
      <c r="R527" s="113"/>
      <c r="S527" s="113"/>
      <c r="V527" s="201"/>
      <c r="W527" s="113"/>
      <c r="X527" s="113"/>
      <c r="Y527" s="113"/>
      <c r="Z527" s="113"/>
      <c r="AA527" s="113"/>
      <c r="AB527" s="113"/>
      <c r="AC527" s="113"/>
      <c r="AD527" s="201"/>
      <c r="AE527" s="113"/>
      <c r="AF527" s="113"/>
      <c r="AG527" s="113"/>
      <c r="AH527" s="113"/>
    </row>
    <row r="528" spans="1:34" x14ac:dyDescent="0.2">
      <c r="A528" s="113"/>
      <c r="B528" s="200"/>
      <c r="C528" s="200"/>
      <c r="D528" s="201"/>
      <c r="E528" s="201"/>
      <c r="F528" s="113"/>
      <c r="G528" s="113"/>
      <c r="H528" s="113"/>
      <c r="I528" s="203"/>
      <c r="J528" s="203"/>
      <c r="K528" s="204"/>
      <c r="L528" s="201"/>
      <c r="M528" s="201"/>
      <c r="N528" s="201"/>
      <c r="O528" s="201"/>
      <c r="P528" s="201"/>
      <c r="Q528" s="201"/>
      <c r="R528" s="113"/>
      <c r="S528" s="113"/>
      <c r="V528" s="201"/>
      <c r="W528" s="113"/>
      <c r="X528" s="113"/>
      <c r="Y528" s="113"/>
      <c r="Z528" s="113"/>
      <c r="AA528" s="113"/>
      <c r="AB528" s="113"/>
      <c r="AC528" s="113"/>
      <c r="AD528" s="201"/>
      <c r="AE528" s="113"/>
      <c r="AF528" s="113"/>
      <c r="AG528" s="113"/>
      <c r="AH528" s="113"/>
    </row>
    <row r="529" spans="1:34" x14ac:dyDescent="0.2">
      <c r="A529" s="113"/>
      <c r="B529" s="200"/>
      <c r="C529" s="200"/>
      <c r="D529" s="201"/>
      <c r="E529" s="201"/>
      <c r="F529" s="113"/>
      <c r="G529" s="113"/>
      <c r="H529" s="113"/>
      <c r="I529" s="203"/>
      <c r="J529" s="203"/>
      <c r="K529" s="204"/>
      <c r="L529" s="201"/>
      <c r="M529" s="201"/>
      <c r="N529" s="201"/>
      <c r="O529" s="201"/>
      <c r="P529" s="201"/>
      <c r="Q529" s="201"/>
      <c r="R529" s="113"/>
      <c r="S529" s="113"/>
      <c r="V529" s="201"/>
      <c r="W529" s="113"/>
      <c r="X529" s="113"/>
      <c r="Y529" s="113"/>
      <c r="Z529" s="113"/>
      <c r="AA529" s="113"/>
      <c r="AB529" s="113"/>
      <c r="AC529" s="113"/>
      <c r="AD529" s="201"/>
      <c r="AE529" s="113"/>
      <c r="AF529" s="113"/>
      <c r="AG529" s="113"/>
      <c r="AH529" s="113"/>
    </row>
    <row r="530" spans="1:34" x14ac:dyDescent="0.2">
      <c r="A530" s="113"/>
      <c r="B530" s="200"/>
      <c r="C530" s="200"/>
      <c r="D530" s="201"/>
      <c r="E530" s="201"/>
      <c r="F530" s="113"/>
      <c r="G530" s="113"/>
      <c r="H530" s="113"/>
      <c r="I530" s="203"/>
      <c r="J530" s="203"/>
      <c r="K530" s="204"/>
      <c r="L530" s="201"/>
      <c r="M530" s="201"/>
      <c r="N530" s="201"/>
      <c r="O530" s="201"/>
      <c r="P530" s="201"/>
      <c r="Q530" s="201"/>
      <c r="R530" s="113"/>
      <c r="S530" s="113"/>
      <c r="V530" s="201"/>
      <c r="W530" s="113"/>
      <c r="X530" s="113"/>
      <c r="Y530" s="113"/>
      <c r="Z530" s="113"/>
      <c r="AA530" s="113"/>
      <c r="AB530" s="113"/>
      <c r="AC530" s="113"/>
      <c r="AD530" s="201"/>
      <c r="AE530" s="113"/>
      <c r="AF530" s="113"/>
      <c r="AG530" s="113"/>
      <c r="AH530" s="113"/>
    </row>
    <row r="531" spans="1:34" x14ac:dyDescent="0.2">
      <c r="A531" s="113"/>
      <c r="B531" s="200"/>
      <c r="C531" s="200"/>
      <c r="D531" s="201"/>
      <c r="E531" s="201"/>
      <c r="F531" s="113"/>
      <c r="G531" s="113"/>
      <c r="H531" s="113"/>
      <c r="I531" s="203"/>
      <c r="J531" s="203"/>
      <c r="K531" s="204"/>
      <c r="L531" s="201"/>
      <c r="M531" s="201"/>
      <c r="N531" s="201"/>
      <c r="O531" s="201"/>
      <c r="P531" s="201"/>
      <c r="Q531" s="201"/>
      <c r="R531" s="113"/>
      <c r="S531" s="113"/>
      <c r="V531" s="201"/>
      <c r="W531" s="113"/>
      <c r="X531" s="113"/>
      <c r="Y531" s="113"/>
      <c r="Z531" s="113"/>
      <c r="AA531" s="113"/>
      <c r="AB531" s="113"/>
      <c r="AC531" s="113"/>
      <c r="AD531" s="201"/>
      <c r="AE531" s="113"/>
      <c r="AF531" s="113"/>
      <c r="AG531" s="113"/>
      <c r="AH531" s="113"/>
    </row>
    <row r="532" spans="1:34" x14ac:dyDescent="0.2">
      <c r="A532" s="113"/>
      <c r="B532" s="200"/>
      <c r="C532" s="200"/>
      <c r="D532" s="201"/>
      <c r="E532" s="201"/>
      <c r="F532" s="113"/>
      <c r="G532" s="113"/>
      <c r="H532" s="113"/>
      <c r="I532" s="203"/>
      <c r="J532" s="203"/>
      <c r="K532" s="204"/>
      <c r="L532" s="201"/>
      <c r="M532" s="201"/>
      <c r="N532" s="201"/>
      <c r="O532" s="201"/>
      <c r="P532" s="201"/>
      <c r="Q532" s="201"/>
      <c r="R532" s="113"/>
      <c r="S532" s="113"/>
      <c r="V532" s="201"/>
      <c r="W532" s="113"/>
      <c r="X532" s="113"/>
      <c r="Y532" s="113"/>
      <c r="Z532" s="113"/>
      <c r="AA532" s="113"/>
      <c r="AB532" s="113"/>
      <c r="AC532" s="113"/>
      <c r="AD532" s="201"/>
      <c r="AE532" s="113"/>
      <c r="AF532" s="113"/>
      <c r="AG532" s="113"/>
      <c r="AH532" s="113"/>
    </row>
    <row r="533" spans="1:34" x14ac:dyDescent="0.2">
      <c r="A533" s="113"/>
      <c r="B533" s="200"/>
      <c r="C533" s="200"/>
      <c r="D533" s="201"/>
      <c r="E533" s="201"/>
      <c r="F533" s="113"/>
      <c r="G533" s="113"/>
      <c r="H533" s="113"/>
      <c r="I533" s="203"/>
      <c r="J533" s="203"/>
      <c r="K533" s="204"/>
      <c r="L533" s="201"/>
      <c r="M533" s="201"/>
      <c r="N533" s="201"/>
      <c r="O533" s="201"/>
      <c r="P533" s="201"/>
      <c r="Q533" s="201"/>
      <c r="R533" s="113"/>
      <c r="S533" s="113"/>
      <c r="V533" s="201"/>
      <c r="W533" s="113"/>
      <c r="X533" s="113"/>
      <c r="Y533" s="113"/>
      <c r="Z533" s="113"/>
      <c r="AA533" s="113"/>
      <c r="AB533" s="113"/>
      <c r="AC533" s="113"/>
      <c r="AD533" s="201"/>
      <c r="AE533" s="113"/>
      <c r="AF533" s="113"/>
      <c r="AG533" s="113"/>
      <c r="AH533" s="113"/>
    </row>
    <row r="534" spans="1:34" x14ac:dyDescent="0.2">
      <c r="A534" s="113"/>
      <c r="B534" s="200"/>
      <c r="C534" s="200"/>
      <c r="D534" s="201"/>
      <c r="E534" s="201"/>
      <c r="F534" s="113"/>
      <c r="G534" s="113"/>
      <c r="H534" s="113"/>
      <c r="I534" s="203"/>
      <c r="J534" s="203"/>
      <c r="K534" s="204"/>
      <c r="L534" s="201"/>
      <c r="M534" s="201"/>
      <c r="N534" s="201"/>
      <c r="O534" s="201"/>
      <c r="P534" s="201"/>
      <c r="Q534" s="201"/>
      <c r="R534" s="113"/>
      <c r="S534" s="113"/>
      <c r="V534" s="201"/>
      <c r="W534" s="113"/>
      <c r="X534" s="113"/>
      <c r="Y534" s="113"/>
      <c r="Z534" s="113"/>
      <c r="AA534" s="113"/>
      <c r="AB534" s="113"/>
      <c r="AC534" s="113"/>
      <c r="AD534" s="201"/>
      <c r="AE534" s="113"/>
      <c r="AF534" s="113"/>
      <c r="AG534" s="113"/>
      <c r="AH534" s="113"/>
    </row>
    <row r="535" spans="1:34" x14ac:dyDescent="0.2">
      <c r="A535" s="113"/>
      <c r="B535" s="200"/>
      <c r="C535" s="200"/>
      <c r="D535" s="201"/>
      <c r="E535" s="201"/>
      <c r="F535" s="113"/>
      <c r="G535" s="113"/>
      <c r="H535" s="113"/>
      <c r="I535" s="203"/>
      <c r="J535" s="203"/>
      <c r="K535" s="204"/>
      <c r="L535" s="201"/>
      <c r="M535" s="201"/>
      <c r="N535" s="201"/>
      <c r="O535" s="201"/>
      <c r="P535" s="201"/>
      <c r="Q535" s="201"/>
      <c r="R535" s="113"/>
      <c r="S535" s="113"/>
      <c r="V535" s="201"/>
      <c r="W535" s="113"/>
      <c r="X535" s="113"/>
      <c r="Y535" s="113"/>
      <c r="Z535" s="113"/>
      <c r="AA535" s="113"/>
      <c r="AB535" s="113"/>
      <c r="AC535" s="113"/>
      <c r="AD535" s="201"/>
      <c r="AE535" s="113"/>
      <c r="AF535" s="113"/>
      <c r="AG535" s="113"/>
      <c r="AH535" s="113"/>
    </row>
    <row r="536" spans="1:34" x14ac:dyDescent="0.2">
      <c r="A536" s="113"/>
      <c r="B536" s="200"/>
      <c r="C536" s="200"/>
      <c r="D536" s="201"/>
      <c r="E536" s="201"/>
      <c r="F536" s="113"/>
      <c r="G536" s="113"/>
      <c r="H536" s="113"/>
      <c r="I536" s="203"/>
      <c r="J536" s="203"/>
      <c r="K536" s="204"/>
      <c r="L536" s="201"/>
      <c r="M536" s="201"/>
      <c r="N536" s="201"/>
      <c r="O536" s="201"/>
      <c r="P536" s="201"/>
      <c r="Q536" s="201"/>
      <c r="R536" s="113"/>
      <c r="S536" s="113"/>
      <c r="V536" s="201"/>
      <c r="W536" s="113"/>
      <c r="X536" s="113"/>
      <c r="Y536" s="113"/>
      <c r="Z536" s="113"/>
      <c r="AA536" s="113"/>
      <c r="AB536" s="113"/>
      <c r="AC536" s="113"/>
      <c r="AD536" s="201"/>
      <c r="AE536" s="113"/>
      <c r="AF536" s="113"/>
      <c r="AG536" s="113"/>
      <c r="AH536" s="113"/>
    </row>
    <row r="537" spans="1:34" x14ac:dyDescent="0.2">
      <c r="A537" s="113"/>
      <c r="B537" s="200"/>
      <c r="C537" s="200"/>
      <c r="D537" s="201"/>
      <c r="E537" s="201"/>
      <c r="F537" s="113"/>
      <c r="G537" s="113"/>
      <c r="H537" s="113"/>
      <c r="I537" s="203"/>
      <c r="J537" s="203"/>
      <c r="K537" s="204"/>
      <c r="L537" s="201"/>
      <c r="M537" s="201"/>
      <c r="N537" s="201"/>
      <c r="O537" s="201"/>
      <c r="P537" s="201"/>
      <c r="Q537" s="201"/>
      <c r="R537" s="113"/>
      <c r="S537" s="113"/>
      <c r="V537" s="201"/>
      <c r="W537" s="113"/>
      <c r="X537" s="113"/>
      <c r="Y537" s="113"/>
      <c r="Z537" s="113"/>
      <c r="AA537" s="113"/>
      <c r="AB537" s="113"/>
      <c r="AC537" s="113"/>
      <c r="AD537" s="201"/>
      <c r="AE537" s="113"/>
      <c r="AF537" s="113"/>
      <c r="AG537" s="113"/>
      <c r="AH537" s="113"/>
    </row>
    <row r="538" spans="1:34" x14ac:dyDescent="0.2">
      <c r="A538" s="113"/>
      <c r="B538" s="200"/>
      <c r="C538" s="200"/>
      <c r="D538" s="201"/>
      <c r="E538" s="201"/>
      <c r="F538" s="113"/>
      <c r="G538" s="113"/>
      <c r="H538" s="113"/>
      <c r="I538" s="203"/>
      <c r="J538" s="203"/>
      <c r="K538" s="204"/>
      <c r="L538" s="201"/>
      <c r="M538" s="201"/>
      <c r="N538" s="201"/>
      <c r="O538" s="201"/>
      <c r="P538" s="201"/>
      <c r="Q538" s="201"/>
      <c r="R538" s="113"/>
      <c r="S538" s="113"/>
      <c r="V538" s="201"/>
      <c r="W538" s="113"/>
      <c r="X538" s="113"/>
      <c r="Y538" s="113"/>
      <c r="Z538" s="113"/>
      <c r="AA538" s="113"/>
      <c r="AB538" s="113"/>
      <c r="AC538" s="113"/>
      <c r="AD538" s="201"/>
      <c r="AE538" s="113"/>
      <c r="AF538" s="113"/>
      <c r="AG538" s="113"/>
      <c r="AH538" s="113"/>
    </row>
    <row r="539" spans="1:34" x14ac:dyDescent="0.2">
      <c r="A539" s="113"/>
      <c r="B539" s="200"/>
      <c r="C539" s="200"/>
      <c r="D539" s="201"/>
      <c r="E539" s="201"/>
      <c r="F539" s="113"/>
      <c r="G539" s="113"/>
      <c r="H539" s="113"/>
      <c r="I539" s="203"/>
      <c r="J539" s="203"/>
      <c r="K539" s="204"/>
      <c r="L539" s="201"/>
      <c r="M539" s="201"/>
      <c r="N539" s="201"/>
      <c r="O539" s="201"/>
      <c r="P539" s="201"/>
      <c r="Q539" s="201"/>
      <c r="R539" s="113"/>
      <c r="S539" s="113"/>
      <c r="V539" s="201"/>
      <c r="W539" s="113"/>
      <c r="X539" s="113"/>
      <c r="Y539" s="113"/>
      <c r="Z539" s="113"/>
      <c r="AA539" s="113"/>
      <c r="AB539" s="113"/>
      <c r="AC539" s="113"/>
      <c r="AD539" s="201"/>
      <c r="AE539" s="113"/>
      <c r="AF539" s="113"/>
      <c r="AG539" s="113"/>
      <c r="AH539" s="113"/>
    </row>
    <row r="540" spans="1:34" x14ac:dyDescent="0.2">
      <c r="A540" s="113"/>
      <c r="B540" s="200"/>
      <c r="C540" s="200"/>
      <c r="D540" s="201"/>
      <c r="E540" s="201"/>
      <c r="F540" s="113"/>
      <c r="G540" s="113"/>
      <c r="H540" s="113"/>
      <c r="I540" s="203"/>
      <c r="J540" s="203"/>
      <c r="K540" s="204"/>
      <c r="L540" s="201"/>
      <c r="M540" s="201"/>
      <c r="N540" s="201"/>
      <c r="O540" s="201"/>
      <c r="P540" s="201"/>
      <c r="Q540" s="201"/>
      <c r="R540" s="113"/>
      <c r="S540" s="113"/>
      <c r="V540" s="201"/>
      <c r="W540" s="113"/>
      <c r="X540" s="113"/>
      <c r="Y540" s="113"/>
      <c r="Z540" s="113"/>
      <c r="AA540" s="113"/>
      <c r="AB540" s="113"/>
      <c r="AC540" s="113"/>
      <c r="AD540" s="201"/>
      <c r="AE540" s="113"/>
      <c r="AF540" s="113"/>
      <c r="AG540" s="113"/>
      <c r="AH540" s="113"/>
    </row>
    <row r="541" spans="1:34" x14ac:dyDescent="0.2">
      <c r="A541" s="113"/>
      <c r="B541" s="200"/>
      <c r="C541" s="200"/>
      <c r="D541" s="201"/>
      <c r="E541" s="201"/>
      <c r="F541" s="113"/>
      <c r="G541" s="113"/>
      <c r="H541" s="113"/>
      <c r="I541" s="203"/>
      <c r="J541" s="203"/>
      <c r="K541" s="204"/>
      <c r="L541" s="201"/>
      <c r="M541" s="201"/>
      <c r="N541" s="201"/>
      <c r="O541" s="201"/>
      <c r="P541" s="201"/>
      <c r="Q541" s="201"/>
      <c r="R541" s="113"/>
      <c r="S541" s="113"/>
      <c r="V541" s="201"/>
      <c r="W541" s="113"/>
      <c r="X541" s="113"/>
      <c r="Y541" s="113"/>
      <c r="Z541" s="113"/>
      <c r="AA541" s="113"/>
      <c r="AB541" s="113"/>
      <c r="AC541" s="113"/>
      <c r="AD541" s="201"/>
      <c r="AE541" s="113"/>
      <c r="AF541" s="113"/>
      <c r="AG541" s="113"/>
      <c r="AH541" s="113"/>
    </row>
    <row r="542" spans="1:34" x14ac:dyDescent="0.2">
      <c r="A542" s="113"/>
      <c r="B542" s="200"/>
      <c r="C542" s="200"/>
      <c r="D542" s="201"/>
      <c r="E542" s="201"/>
      <c r="F542" s="113"/>
      <c r="G542" s="113"/>
      <c r="H542" s="113"/>
      <c r="I542" s="203"/>
      <c r="J542" s="203"/>
      <c r="K542" s="204"/>
      <c r="L542" s="201"/>
      <c r="M542" s="201"/>
      <c r="N542" s="201"/>
      <c r="O542" s="201"/>
      <c r="P542" s="201"/>
      <c r="Q542" s="201"/>
      <c r="R542" s="113"/>
      <c r="S542" s="113"/>
      <c r="V542" s="201"/>
      <c r="W542" s="113"/>
      <c r="X542" s="113"/>
      <c r="Y542" s="113"/>
      <c r="Z542" s="113"/>
      <c r="AA542" s="113"/>
      <c r="AB542" s="113"/>
      <c r="AC542" s="113"/>
      <c r="AD542" s="201"/>
      <c r="AE542" s="113"/>
      <c r="AF542" s="113"/>
      <c r="AG542" s="113"/>
      <c r="AH542" s="113"/>
    </row>
    <row r="543" spans="1:34" x14ac:dyDescent="0.2">
      <c r="A543" s="113"/>
      <c r="B543" s="200"/>
      <c r="C543" s="200"/>
      <c r="D543" s="201"/>
      <c r="E543" s="201"/>
      <c r="F543" s="113"/>
      <c r="G543" s="113"/>
      <c r="H543" s="113"/>
      <c r="I543" s="203"/>
      <c r="J543" s="203"/>
      <c r="K543" s="204"/>
      <c r="L543" s="201"/>
      <c r="M543" s="201"/>
      <c r="N543" s="201"/>
      <c r="O543" s="201"/>
      <c r="P543" s="201"/>
      <c r="Q543" s="201"/>
      <c r="R543" s="113"/>
      <c r="S543" s="113"/>
      <c r="V543" s="201"/>
      <c r="W543" s="113"/>
      <c r="X543" s="113"/>
      <c r="Y543" s="113"/>
      <c r="Z543" s="113"/>
      <c r="AA543" s="113"/>
      <c r="AB543" s="113"/>
      <c r="AC543" s="113"/>
      <c r="AD543" s="201"/>
      <c r="AE543" s="113"/>
      <c r="AF543" s="113"/>
      <c r="AG543" s="113"/>
      <c r="AH543" s="113"/>
    </row>
    <row r="544" spans="1:34" x14ac:dyDescent="0.2">
      <c r="A544" s="113"/>
      <c r="B544" s="200"/>
      <c r="C544" s="200"/>
      <c r="D544" s="201"/>
      <c r="E544" s="201"/>
      <c r="F544" s="113"/>
      <c r="G544" s="113"/>
      <c r="H544" s="113"/>
      <c r="I544" s="203"/>
      <c r="J544" s="203"/>
      <c r="K544" s="204"/>
      <c r="L544" s="201"/>
      <c r="M544" s="201"/>
      <c r="N544" s="201"/>
      <c r="O544" s="201"/>
      <c r="P544" s="201"/>
      <c r="Q544" s="201"/>
      <c r="R544" s="113"/>
      <c r="S544" s="113"/>
      <c r="V544" s="201"/>
      <c r="W544" s="113"/>
      <c r="X544" s="113"/>
      <c r="Y544" s="113"/>
      <c r="Z544" s="113"/>
      <c r="AA544" s="113"/>
      <c r="AB544" s="113"/>
      <c r="AC544" s="113"/>
      <c r="AD544" s="201"/>
      <c r="AE544" s="113"/>
      <c r="AF544" s="113"/>
      <c r="AG544" s="113"/>
      <c r="AH544" s="113"/>
    </row>
    <row r="545" spans="1:34" x14ac:dyDescent="0.2">
      <c r="A545" s="113"/>
      <c r="B545" s="200"/>
      <c r="C545" s="200"/>
      <c r="D545" s="201"/>
      <c r="E545" s="201"/>
      <c r="F545" s="113"/>
      <c r="G545" s="113"/>
      <c r="H545" s="113"/>
      <c r="I545" s="203"/>
      <c r="J545" s="203"/>
      <c r="K545" s="204"/>
      <c r="L545" s="201"/>
      <c r="M545" s="201"/>
      <c r="N545" s="201"/>
      <c r="O545" s="201"/>
      <c r="P545" s="201"/>
      <c r="Q545" s="201"/>
      <c r="R545" s="113"/>
      <c r="S545" s="113"/>
      <c r="V545" s="201"/>
      <c r="W545" s="113"/>
      <c r="X545" s="113"/>
      <c r="Y545" s="113"/>
      <c r="Z545" s="113"/>
      <c r="AA545" s="113"/>
      <c r="AB545" s="113"/>
      <c r="AC545" s="113"/>
      <c r="AD545" s="201"/>
      <c r="AE545" s="113"/>
      <c r="AF545" s="113"/>
      <c r="AG545" s="113"/>
      <c r="AH545" s="113"/>
    </row>
    <row r="546" spans="1:34" x14ac:dyDescent="0.2">
      <c r="A546" s="113"/>
      <c r="B546" s="200"/>
      <c r="C546" s="200"/>
      <c r="D546" s="201"/>
      <c r="E546" s="201"/>
      <c r="F546" s="113"/>
      <c r="G546" s="113"/>
      <c r="H546" s="113"/>
      <c r="I546" s="203"/>
      <c r="J546" s="203"/>
      <c r="K546" s="204"/>
      <c r="L546" s="201"/>
      <c r="M546" s="201"/>
      <c r="N546" s="201"/>
      <c r="O546" s="201"/>
      <c r="P546" s="201"/>
      <c r="Q546" s="201"/>
      <c r="R546" s="113"/>
      <c r="S546" s="113"/>
      <c r="V546" s="201"/>
      <c r="W546" s="113"/>
      <c r="X546" s="113"/>
      <c r="Y546" s="113"/>
      <c r="Z546" s="113"/>
      <c r="AA546" s="113"/>
      <c r="AB546" s="113"/>
      <c r="AC546" s="113"/>
      <c r="AD546" s="201"/>
      <c r="AE546" s="113"/>
      <c r="AF546" s="113"/>
      <c r="AG546" s="113"/>
      <c r="AH546" s="113"/>
    </row>
    <row r="547" spans="1:34" x14ac:dyDescent="0.2">
      <c r="A547" s="113"/>
      <c r="B547" s="200"/>
      <c r="C547" s="200"/>
      <c r="D547" s="201"/>
      <c r="E547" s="201"/>
      <c r="F547" s="113"/>
      <c r="G547" s="113"/>
      <c r="H547" s="113"/>
      <c r="I547" s="203"/>
      <c r="J547" s="203"/>
      <c r="K547" s="204"/>
      <c r="L547" s="201"/>
      <c r="M547" s="201"/>
      <c r="N547" s="201"/>
      <c r="O547" s="201"/>
      <c r="P547" s="201"/>
      <c r="Q547" s="201"/>
      <c r="R547" s="113"/>
      <c r="S547" s="113"/>
      <c r="V547" s="201"/>
      <c r="W547" s="113"/>
      <c r="X547" s="113"/>
      <c r="Y547" s="113"/>
      <c r="Z547" s="113"/>
      <c r="AA547" s="113"/>
      <c r="AB547" s="113"/>
      <c r="AC547" s="113"/>
      <c r="AD547" s="201"/>
      <c r="AE547" s="113"/>
      <c r="AF547" s="113"/>
      <c r="AG547" s="113"/>
      <c r="AH547" s="113"/>
    </row>
    <row r="548" spans="1:34" x14ac:dyDescent="0.2">
      <c r="A548" s="113"/>
      <c r="B548" s="200"/>
      <c r="C548" s="200"/>
      <c r="D548" s="201"/>
      <c r="E548" s="201"/>
      <c r="F548" s="113"/>
      <c r="G548" s="113"/>
      <c r="H548" s="113"/>
      <c r="I548" s="203"/>
      <c r="J548" s="203"/>
      <c r="K548" s="204"/>
      <c r="L548" s="201"/>
      <c r="M548" s="201"/>
      <c r="N548" s="201"/>
      <c r="O548" s="201"/>
      <c r="P548" s="201"/>
      <c r="Q548" s="201"/>
      <c r="R548" s="113"/>
      <c r="S548" s="113"/>
      <c r="V548" s="201"/>
      <c r="W548" s="113"/>
      <c r="X548" s="113"/>
      <c r="Y548" s="113"/>
      <c r="Z548" s="113"/>
      <c r="AA548" s="113"/>
      <c r="AB548" s="113"/>
      <c r="AC548" s="113"/>
      <c r="AD548" s="201"/>
      <c r="AE548" s="113"/>
      <c r="AF548" s="113"/>
      <c r="AG548" s="113"/>
      <c r="AH548" s="113"/>
    </row>
    <row r="549" spans="1:34" x14ac:dyDescent="0.2">
      <c r="A549" s="113"/>
      <c r="B549" s="200"/>
      <c r="C549" s="200"/>
      <c r="D549" s="201"/>
      <c r="E549" s="201"/>
      <c r="F549" s="113"/>
      <c r="G549" s="113"/>
      <c r="H549" s="113"/>
      <c r="I549" s="203"/>
      <c r="J549" s="203"/>
      <c r="K549" s="204"/>
      <c r="L549" s="201"/>
      <c r="M549" s="201"/>
      <c r="N549" s="201"/>
      <c r="O549" s="201"/>
      <c r="P549" s="201"/>
      <c r="Q549" s="201"/>
      <c r="R549" s="113"/>
      <c r="S549" s="113"/>
      <c r="V549" s="201"/>
      <c r="W549" s="113"/>
      <c r="X549" s="113"/>
      <c r="Y549" s="113"/>
      <c r="Z549" s="113"/>
      <c r="AA549" s="113"/>
      <c r="AB549" s="113"/>
      <c r="AC549" s="113"/>
      <c r="AD549" s="201"/>
      <c r="AE549" s="113"/>
      <c r="AF549" s="113"/>
      <c r="AG549" s="113"/>
      <c r="AH549" s="113"/>
    </row>
    <row r="550" spans="1:34" x14ac:dyDescent="0.2">
      <c r="A550" s="113"/>
      <c r="B550" s="200"/>
      <c r="C550" s="200"/>
      <c r="D550" s="201"/>
      <c r="E550" s="201"/>
      <c r="F550" s="113"/>
      <c r="G550" s="113"/>
      <c r="H550" s="113"/>
      <c r="I550" s="203"/>
      <c r="J550" s="203"/>
      <c r="K550" s="204"/>
      <c r="L550" s="201"/>
      <c r="M550" s="201"/>
      <c r="N550" s="201"/>
      <c r="O550" s="201"/>
      <c r="P550" s="201"/>
      <c r="Q550" s="201"/>
      <c r="R550" s="113"/>
      <c r="S550" s="113"/>
      <c r="V550" s="201"/>
      <c r="W550" s="113"/>
      <c r="X550" s="113"/>
      <c r="Y550" s="113"/>
      <c r="Z550" s="113"/>
      <c r="AA550" s="113"/>
      <c r="AB550" s="113"/>
      <c r="AC550" s="113"/>
      <c r="AD550" s="201"/>
      <c r="AE550" s="113"/>
      <c r="AF550" s="113"/>
      <c r="AG550" s="113"/>
      <c r="AH550" s="113"/>
    </row>
    <row r="551" spans="1:34" x14ac:dyDescent="0.2">
      <c r="A551" s="113"/>
      <c r="B551" s="200"/>
      <c r="C551" s="200"/>
      <c r="D551" s="201"/>
      <c r="E551" s="201"/>
      <c r="F551" s="113"/>
      <c r="G551" s="113"/>
      <c r="H551" s="113"/>
      <c r="I551" s="203"/>
      <c r="J551" s="203"/>
      <c r="K551" s="204"/>
      <c r="L551" s="201"/>
      <c r="M551" s="201"/>
      <c r="N551" s="201"/>
      <c r="O551" s="201"/>
      <c r="P551" s="201"/>
      <c r="Q551" s="201"/>
      <c r="R551" s="113"/>
      <c r="S551" s="113"/>
      <c r="V551" s="201"/>
      <c r="W551" s="113"/>
      <c r="X551" s="113"/>
      <c r="Y551" s="113"/>
      <c r="Z551" s="113"/>
      <c r="AA551" s="113"/>
      <c r="AB551" s="113"/>
      <c r="AC551" s="113"/>
      <c r="AD551" s="201"/>
      <c r="AE551" s="113"/>
      <c r="AF551" s="113"/>
      <c r="AG551" s="113"/>
      <c r="AH551" s="113"/>
    </row>
    <row r="552" spans="1:34" x14ac:dyDescent="0.2">
      <c r="A552" s="113"/>
      <c r="B552" s="200"/>
      <c r="C552" s="200"/>
      <c r="D552" s="201"/>
      <c r="E552" s="201"/>
      <c r="F552" s="113"/>
      <c r="G552" s="113"/>
      <c r="H552" s="113"/>
      <c r="I552" s="203"/>
      <c r="J552" s="203"/>
      <c r="K552" s="204"/>
      <c r="L552" s="201"/>
      <c r="M552" s="201"/>
      <c r="N552" s="201"/>
      <c r="O552" s="201"/>
      <c r="P552" s="201"/>
      <c r="Q552" s="201"/>
      <c r="R552" s="113"/>
      <c r="S552" s="113"/>
      <c r="V552" s="201"/>
      <c r="W552" s="113"/>
      <c r="X552" s="113"/>
      <c r="Y552" s="113"/>
      <c r="Z552" s="113"/>
      <c r="AA552" s="113"/>
      <c r="AB552" s="113"/>
      <c r="AC552" s="113"/>
      <c r="AD552" s="201"/>
      <c r="AE552" s="113"/>
      <c r="AF552" s="113"/>
      <c r="AG552" s="113"/>
      <c r="AH552" s="113"/>
    </row>
    <row r="553" spans="1:34" x14ac:dyDescent="0.2">
      <c r="A553" s="113"/>
      <c r="B553" s="200"/>
      <c r="C553" s="200"/>
      <c r="D553" s="201"/>
      <c r="E553" s="201"/>
      <c r="F553" s="113"/>
      <c r="G553" s="113"/>
      <c r="H553" s="113"/>
      <c r="I553" s="203"/>
      <c r="J553" s="203"/>
      <c r="K553" s="204"/>
      <c r="L553" s="201"/>
      <c r="M553" s="201"/>
      <c r="N553" s="201"/>
      <c r="O553" s="201"/>
      <c r="P553" s="201"/>
      <c r="Q553" s="201"/>
      <c r="R553" s="113"/>
      <c r="S553" s="113"/>
      <c r="V553" s="201"/>
      <c r="W553" s="113"/>
      <c r="X553" s="113"/>
      <c r="Y553" s="113"/>
      <c r="Z553" s="113"/>
      <c r="AA553" s="113"/>
      <c r="AB553" s="113"/>
      <c r="AC553" s="113"/>
      <c r="AD553" s="201"/>
      <c r="AE553" s="113"/>
      <c r="AF553" s="113"/>
      <c r="AG553" s="113"/>
      <c r="AH553" s="113"/>
    </row>
    <row r="554" spans="1:34" x14ac:dyDescent="0.2">
      <c r="A554" s="113"/>
      <c r="B554" s="200"/>
      <c r="C554" s="200"/>
      <c r="D554" s="201"/>
      <c r="E554" s="201"/>
      <c r="F554" s="113"/>
      <c r="G554" s="113"/>
      <c r="H554" s="113"/>
      <c r="I554" s="203"/>
      <c r="J554" s="203"/>
      <c r="K554" s="204"/>
      <c r="L554" s="201"/>
      <c r="M554" s="201"/>
      <c r="N554" s="201"/>
      <c r="O554" s="201"/>
      <c r="P554" s="201"/>
      <c r="Q554" s="201"/>
      <c r="R554" s="113"/>
      <c r="S554" s="113"/>
      <c r="V554" s="201"/>
      <c r="W554" s="113"/>
      <c r="X554" s="113"/>
      <c r="Y554" s="113"/>
      <c r="Z554" s="113"/>
      <c r="AA554" s="113"/>
      <c r="AB554" s="113"/>
      <c r="AC554" s="113"/>
      <c r="AD554" s="201"/>
      <c r="AE554" s="113"/>
      <c r="AF554" s="113"/>
      <c r="AG554" s="113"/>
      <c r="AH554" s="113"/>
    </row>
    <row r="555" spans="1:34" x14ac:dyDescent="0.2">
      <c r="A555" s="113"/>
      <c r="B555" s="200"/>
      <c r="C555" s="200"/>
      <c r="D555" s="201"/>
      <c r="E555" s="201"/>
      <c r="F555" s="113"/>
      <c r="G555" s="113"/>
      <c r="H555" s="113"/>
      <c r="I555" s="203"/>
      <c r="J555" s="203"/>
      <c r="K555" s="204"/>
      <c r="L555" s="201"/>
      <c r="M555" s="201"/>
      <c r="N555" s="201"/>
      <c r="O555" s="201"/>
      <c r="P555" s="201"/>
      <c r="Q555" s="201"/>
      <c r="R555" s="113"/>
      <c r="S555" s="113"/>
      <c r="V555" s="201"/>
      <c r="W555" s="113"/>
      <c r="X555" s="113"/>
      <c r="Y555" s="113"/>
      <c r="Z555" s="113"/>
      <c r="AA555" s="113"/>
      <c r="AB555" s="113"/>
      <c r="AC555" s="113"/>
      <c r="AD555" s="201"/>
      <c r="AE555" s="113"/>
      <c r="AF555" s="113"/>
      <c r="AG555" s="113"/>
      <c r="AH555" s="113"/>
    </row>
    <row r="556" spans="1:34" x14ac:dyDescent="0.2">
      <c r="A556" s="113"/>
      <c r="B556" s="200"/>
      <c r="C556" s="200"/>
      <c r="D556" s="201"/>
      <c r="E556" s="201"/>
      <c r="F556" s="113"/>
      <c r="G556" s="113"/>
      <c r="H556" s="113"/>
      <c r="I556" s="203"/>
      <c r="J556" s="203"/>
      <c r="K556" s="204"/>
      <c r="L556" s="201"/>
      <c r="M556" s="201"/>
      <c r="N556" s="201"/>
      <c r="O556" s="201"/>
      <c r="P556" s="201"/>
      <c r="Q556" s="201"/>
      <c r="R556" s="113"/>
      <c r="S556" s="113"/>
      <c r="V556" s="201"/>
      <c r="W556" s="113"/>
      <c r="X556" s="113"/>
      <c r="Y556" s="113"/>
      <c r="Z556" s="113"/>
      <c r="AA556" s="113"/>
      <c r="AB556" s="113"/>
      <c r="AC556" s="113"/>
      <c r="AD556" s="201"/>
      <c r="AE556" s="113"/>
      <c r="AF556" s="113"/>
      <c r="AG556" s="113"/>
      <c r="AH556" s="113"/>
    </row>
    <row r="557" spans="1:34" x14ac:dyDescent="0.2">
      <c r="A557" s="113"/>
      <c r="B557" s="200"/>
      <c r="C557" s="200"/>
      <c r="D557" s="201"/>
      <c r="E557" s="201"/>
      <c r="F557" s="113"/>
      <c r="G557" s="113"/>
      <c r="H557" s="113"/>
      <c r="I557" s="203"/>
      <c r="J557" s="203"/>
      <c r="K557" s="204"/>
      <c r="L557" s="201"/>
      <c r="M557" s="201"/>
      <c r="N557" s="201"/>
      <c r="O557" s="201"/>
      <c r="P557" s="201"/>
      <c r="Q557" s="201"/>
      <c r="R557" s="113"/>
      <c r="S557" s="113"/>
      <c r="V557" s="201"/>
      <c r="W557" s="113"/>
      <c r="X557" s="113"/>
      <c r="Y557" s="113"/>
      <c r="Z557" s="113"/>
      <c r="AA557" s="113"/>
      <c r="AB557" s="113"/>
      <c r="AC557" s="113"/>
      <c r="AD557" s="201"/>
      <c r="AE557" s="113"/>
      <c r="AF557" s="113"/>
      <c r="AG557" s="113"/>
      <c r="AH557" s="113"/>
    </row>
    <row r="558" spans="1:34" x14ac:dyDescent="0.2">
      <c r="A558" s="113"/>
      <c r="B558" s="200"/>
      <c r="C558" s="200"/>
      <c r="D558" s="201"/>
      <c r="E558" s="201"/>
      <c r="F558" s="113"/>
      <c r="G558" s="113"/>
      <c r="H558" s="113"/>
      <c r="I558" s="203"/>
      <c r="J558" s="203"/>
      <c r="K558" s="204"/>
      <c r="L558" s="201"/>
      <c r="M558" s="201"/>
      <c r="N558" s="201"/>
      <c r="O558" s="201"/>
      <c r="P558" s="201"/>
      <c r="Q558" s="201"/>
      <c r="R558" s="113"/>
      <c r="S558" s="113"/>
      <c r="V558" s="201"/>
      <c r="W558" s="113"/>
      <c r="X558" s="113"/>
      <c r="Y558" s="113"/>
      <c r="Z558" s="113"/>
      <c r="AA558" s="113"/>
      <c r="AB558" s="113"/>
      <c r="AC558" s="113"/>
      <c r="AD558" s="201"/>
      <c r="AE558" s="113"/>
      <c r="AF558" s="113"/>
      <c r="AG558" s="113"/>
      <c r="AH558" s="113"/>
    </row>
    <row r="559" spans="1:34" x14ac:dyDescent="0.2">
      <c r="A559" s="113"/>
      <c r="B559" s="200"/>
      <c r="C559" s="200"/>
      <c r="D559" s="201"/>
      <c r="E559" s="201"/>
      <c r="F559" s="113"/>
      <c r="G559" s="113"/>
      <c r="H559" s="113"/>
      <c r="I559" s="203"/>
      <c r="J559" s="203"/>
      <c r="K559" s="204"/>
      <c r="L559" s="201"/>
      <c r="M559" s="201"/>
      <c r="N559" s="201"/>
      <c r="O559" s="201"/>
      <c r="P559" s="201"/>
      <c r="Q559" s="201"/>
      <c r="R559" s="113"/>
      <c r="S559" s="113"/>
      <c r="V559" s="201"/>
      <c r="W559" s="113"/>
      <c r="X559" s="113"/>
      <c r="Y559" s="113"/>
      <c r="Z559" s="113"/>
      <c r="AA559" s="113"/>
      <c r="AB559" s="113"/>
      <c r="AC559" s="113"/>
      <c r="AD559" s="201"/>
      <c r="AE559" s="113"/>
      <c r="AF559" s="113"/>
      <c r="AG559" s="113"/>
      <c r="AH559" s="113"/>
    </row>
    <row r="560" spans="1:34" x14ac:dyDescent="0.2">
      <c r="A560" s="113"/>
      <c r="B560" s="200"/>
      <c r="C560" s="200"/>
      <c r="D560" s="201"/>
      <c r="E560" s="201"/>
      <c r="F560" s="113"/>
      <c r="G560" s="113"/>
      <c r="H560" s="113"/>
      <c r="I560" s="203"/>
      <c r="J560" s="203"/>
      <c r="K560" s="204"/>
      <c r="L560" s="201"/>
      <c r="M560" s="201"/>
      <c r="N560" s="201"/>
      <c r="O560" s="201"/>
      <c r="P560" s="201"/>
      <c r="Q560" s="201"/>
      <c r="R560" s="113"/>
      <c r="S560" s="113"/>
      <c r="V560" s="201"/>
      <c r="W560" s="113"/>
      <c r="X560" s="113"/>
      <c r="Y560" s="113"/>
      <c r="Z560" s="113"/>
      <c r="AA560" s="113"/>
      <c r="AB560" s="113"/>
      <c r="AC560" s="113"/>
      <c r="AD560" s="201"/>
      <c r="AE560" s="113"/>
      <c r="AF560" s="113"/>
      <c r="AG560" s="113"/>
      <c r="AH560" s="113"/>
    </row>
    <row r="561" spans="1:34" x14ac:dyDescent="0.2">
      <c r="A561" s="113"/>
      <c r="B561" s="200"/>
      <c r="C561" s="200"/>
      <c r="D561" s="201"/>
      <c r="E561" s="201"/>
      <c r="F561" s="113"/>
      <c r="G561" s="113"/>
      <c r="H561" s="113"/>
      <c r="I561" s="203"/>
      <c r="J561" s="203"/>
      <c r="K561" s="204"/>
      <c r="L561" s="201"/>
      <c r="M561" s="201"/>
      <c r="N561" s="201"/>
      <c r="O561" s="201"/>
      <c r="P561" s="201"/>
      <c r="Q561" s="201"/>
      <c r="R561" s="113"/>
      <c r="S561" s="113"/>
      <c r="V561" s="201"/>
      <c r="W561" s="113"/>
      <c r="X561" s="113"/>
      <c r="Y561" s="113"/>
      <c r="Z561" s="113"/>
      <c r="AA561" s="113"/>
      <c r="AB561" s="113"/>
      <c r="AC561" s="113"/>
      <c r="AD561" s="201"/>
      <c r="AE561" s="113"/>
      <c r="AF561" s="113"/>
      <c r="AG561" s="113"/>
      <c r="AH561" s="113"/>
    </row>
    <row r="562" spans="1:34" x14ac:dyDescent="0.2">
      <c r="A562" s="113"/>
      <c r="B562" s="200"/>
      <c r="C562" s="200"/>
      <c r="D562" s="201"/>
      <c r="E562" s="201"/>
      <c r="F562" s="113"/>
      <c r="G562" s="113"/>
      <c r="H562" s="113"/>
      <c r="I562" s="203"/>
      <c r="J562" s="203"/>
      <c r="K562" s="204"/>
      <c r="L562" s="201"/>
      <c r="M562" s="201"/>
      <c r="N562" s="201"/>
      <c r="O562" s="201"/>
      <c r="P562" s="201"/>
      <c r="Q562" s="201"/>
      <c r="R562" s="113"/>
      <c r="S562" s="113"/>
      <c r="V562" s="201"/>
      <c r="W562" s="113"/>
      <c r="X562" s="113"/>
      <c r="Y562" s="113"/>
      <c r="Z562" s="113"/>
      <c r="AA562" s="113"/>
      <c r="AB562" s="113"/>
      <c r="AC562" s="113"/>
      <c r="AD562" s="201"/>
      <c r="AE562" s="113"/>
      <c r="AF562" s="113"/>
      <c r="AG562" s="113"/>
      <c r="AH562" s="113"/>
    </row>
    <row r="563" spans="1:34" x14ac:dyDescent="0.2">
      <c r="A563" s="113"/>
      <c r="B563" s="200"/>
      <c r="C563" s="200"/>
      <c r="D563" s="201"/>
      <c r="E563" s="201"/>
      <c r="F563" s="113"/>
      <c r="G563" s="113"/>
      <c r="H563" s="113"/>
      <c r="I563" s="203"/>
      <c r="J563" s="203"/>
      <c r="K563" s="204"/>
      <c r="L563" s="201"/>
      <c r="M563" s="201"/>
      <c r="N563" s="201"/>
      <c r="O563" s="201"/>
      <c r="P563" s="201"/>
      <c r="Q563" s="201"/>
      <c r="R563" s="113"/>
      <c r="S563" s="113"/>
      <c r="V563" s="201"/>
      <c r="W563" s="113"/>
      <c r="X563" s="113"/>
      <c r="Y563" s="113"/>
      <c r="Z563" s="113"/>
      <c r="AA563" s="113"/>
      <c r="AB563" s="113"/>
      <c r="AC563" s="113"/>
      <c r="AD563" s="201"/>
      <c r="AE563" s="113"/>
      <c r="AF563" s="113"/>
      <c r="AG563" s="113"/>
      <c r="AH563" s="113"/>
    </row>
    <row r="564" spans="1:34" x14ac:dyDescent="0.2">
      <c r="A564" s="113"/>
      <c r="B564" s="200"/>
      <c r="C564" s="200"/>
      <c r="D564" s="201"/>
      <c r="E564" s="201"/>
      <c r="F564" s="113"/>
      <c r="G564" s="113"/>
      <c r="H564" s="113"/>
      <c r="I564" s="203"/>
      <c r="J564" s="203"/>
      <c r="K564" s="204"/>
      <c r="L564" s="201"/>
      <c r="M564" s="201"/>
      <c r="N564" s="201"/>
      <c r="O564" s="201"/>
      <c r="P564" s="201"/>
      <c r="Q564" s="201"/>
      <c r="R564" s="113"/>
      <c r="S564" s="113"/>
      <c r="V564" s="201"/>
      <c r="W564" s="113"/>
      <c r="X564" s="113"/>
      <c r="Y564" s="113"/>
      <c r="Z564" s="113"/>
      <c r="AA564" s="113"/>
      <c r="AB564" s="113"/>
      <c r="AC564" s="113"/>
      <c r="AD564" s="201"/>
      <c r="AE564" s="113"/>
      <c r="AF564" s="113"/>
      <c r="AG564" s="113"/>
      <c r="AH564" s="113"/>
    </row>
    <row r="565" spans="1:34" x14ac:dyDescent="0.2">
      <c r="A565" s="113"/>
      <c r="B565" s="200"/>
      <c r="C565" s="200"/>
      <c r="D565" s="201"/>
      <c r="E565" s="201"/>
      <c r="F565" s="113"/>
      <c r="G565" s="113"/>
      <c r="H565" s="113"/>
      <c r="I565" s="203"/>
      <c r="J565" s="203"/>
      <c r="K565" s="204"/>
      <c r="L565" s="201"/>
      <c r="M565" s="201"/>
      <c r="N565" s="201"/>
      <c r="O565" s="201"/>
      <c r="P565" s="201"/>
      <c r="Q565" s="201"/>
      <c r="R565" s="113"/>
      <c r="S565" s="113"/>
      <c r="V565" s="201"/>
      <c r="W565" s="113"/>
      <c r="X565" s="113"/>
      <c r="Y565" s="113"/>
      <c r="Z565" s="113"/>
      <c r="AA565" s="113"/>
      <c r="AB565" s="113"/>
      <c r="AC565" s="113"/>
      <c r="AD565" s="201"/>
      <c r="AE565" s="113"/>
      <c r="AF565" s="113"/>
      <c r="AG565" s="113"/>
      <c r="AH565" s="113"/>
    </row>
    <row r="566" spans="1:34" x14ac:dyDescent="0.2">
      <c r="A566" s="113"/>
      <c r="B566" s="200"/>
      <c r="C566" s="200"/>
      <c r="D566" s="201"/>
      <c r="E566" s="201"/>
      <c r="F566" s="113"/>
      <c r="G566" s="113"/>
      <c r="H566" s="113"/>
      <c r="I566" s="203"/>
      <c r="J566" s="203"/>
      <c r="K566" s="204"/>
      <c r="L566" s="201"/>
      <c r="M566" s="201"/>
      <c r="N566" s="201"/>
      <c r="O566" s="201"/>
      <c r="P566" s="201"/>
      <c r="Q566" s="201"/>
      <c r="R566" s="113"/>
      <c r="S566" s="113"/>
      <c r="V566" s="201"/>
      <c r="W566" s="113"/>
      <c r="X566" s="113"/>
      <c r="Y566" s="113"/>
      <c r="Z566" s="113"/>
      <c r="AA566" s="113"/>
      <c r="AB566" s="113"/>
      <c r="AC566" s="113"/>
      <c r="AD566" s="201"/>
      <c r="AE566" s="113"/>
      <c r="AF566" s="113"/>
      <c r="AG566" s="113"/>
      <c r="AH566" s="113"/>
    </row>
    <row r="567" spans="1:34" x14ac:dyDescent="0.2">
      <c r="A567" s="113"/>
      <c r="B567" s="200"/>
      <c r="C567" s="200"/>
      <c r="D567" s="201"/>
      <c r="E567" s="201"/>
      <c r="F567" s="113"/>
      <c r="G567" s="113"/>
      <c r="H567" s="113"/>
      <c r="I567" s="203"/>
      <c r="J567" s="203"/>
      <c r="K567" s="204"/>
      <c r="L567" s="201"/>
      <c r="M567" s="201"/>
      <c r="N567" s="201"/>
      <c r="O567" s="201"/>
      <c r="P567" s="201"/>
      <c r="Q567" s="201"/>
      <c r="R567" s="113"/>
      <c r="S567" s="113"/>
      <c r="V567" s="201"/>
      <c r="W567" s="113"/>
      <c r="X567" s="113"/>
      <c r="Y567" s="113"/>
      <c r="Z567" s="113"/>
      <c r="AA567" s="113"/>
      <c r="AB567" s="113"/>
      <c r="AC567" s="113"/>
      <c r="AD567" s="201"/>
      <c r="AE567" s="113"/>
      <c r="AF567" s="113"/>
      <c r="AG567" s="113"/>
      <c r="AH567" s="113"/>
    </row>
    <row r="568" spans="1:34" x14ac:dyDescent="0.2">
      <c r="A568" s="113"/>
      <c r="B568" s="200"/>
      <c r="C568" s="200"/>
      <c r="D568" s="201"/>
      <c r="E568" s="201"/>
      <c r="F568" s="113"/>
      <c r="G568" s="113"/>
      <c r="H568" s="113"/>
      <c r="I568" s="203"/>
      <c r="J568" s="203"/>
      <c r="K568" s="204"/>
      <c r="L568" s="201"/>
      <c r="M568" s="201"/>
      <c r="N568" s="201"/>
      <c r="O568" s="201"/>
      <c r="P568" s="201"/>
      <c r="Q568" s="201"/>
      <c r="R568" s="113"/>
      <c r="S568" s="113"/>
      <c r="V568" s="201"/>
      <c r="W568" s="113"/>
      <c r="X568" s="113"/>
      <c r="Y568" s="113"/>
      <c r="Z568" s="113"/>
      <c r="AA568" s="113"/>
      <c r="AB568" s="113"/>
      <c r="AC568" s="113"/>
      <c r="AD568" s="201"/>
      <c r="AE568" s="113"/>
      <c r="AF568" s="113"/>
      <c r="AG568" s="113"/>
      <c r="AH568" s="113"/>
    </row>
    <row r="569" spans="1:34" x14ac:dyDescent="0.2">
      <c r="A569" s="113"/>
      <c r="B569" s="200"/>
      <c r="C569" s="200"/>
      <c r="D569" s="201"/>
      <c r="E569" s="201"/>
      <c r="F569" s="113"/>
      <c r="G569" s="113"/>
      <c r="H569" s="113"/>
      <c r="I569" s="203"/>
      <c r="J569" s="203"/>
      <c r="K569" s="204"/>
      <c r="L569" s="201"/>
      <c r="M569" s="201"/>
      <c r="N569" s="201"/>
      <c r="O569" s="201"/>
      <c r="P569" s="201"/>
      <c r="Q569" s="201"/>
      <c r="R569" s="113"/>
      <c r="S569" s="113"/>
      <c r="V569" s="201"/>
      <c r="W569" s="113"/>
      <c r="X569" s="113"/>
      <c r="Y569" s="113"/>
      <c r="Z569" s="113"/>
      <c r="AA569" s="113"/>
      <c r="AB569" s="113"/>
      <c r="AC569" s="113"/>
      <c r="AD569" s="201"/>
      <c r="AE569" s="113"/>
      <c r="AF569" s="113"/>
      <c r="AG569" s="113"/>
      <c r="AH569" s="113"/>
    </row>
    <row r="570" spans="1:34" x14ac:dyDescent="0.2">
      <c r="A570" s="113"/>
      <c r="B570" s="200"/>
      <c r="C570" s="200"/>
      <c r="D570" s="201"/>
      <c r="E570" s="201"/>
      <c r="F570" s="113"/>
      <c r="G570" s="113"/>
      <c r="H570" s="113"/>
      <c r="I570" s="203"/>
      <c r="J570" s="203"/>
      <c r="K570" s="204"/>
      <c r="L570" s="201"/>
      <c r="M570" s="201"/>
      <c r="N570" s="201"/>
      <c r="O570" s="201"/>
      <c r="P570" s="201"/>
      <c r="Q570" s="201"/>
      <c r="R570" s="113"/>
      <c r="S570" s="113"/>
      <c r="V570" s="201"/>
      <c r="W570" s="113"/>
      <c r="X570" s="113"/>
      <c r="Y570" s="113"/>
      <c r="Z570" s="113"/>
      <c r="AA570" s="113"/>
      <c r="AB570" s="113"/>
      <c r="AC570" s="113"/>
      <c r="AD570" s="201"/>
      <c r="AE570" s="113"/>
      <c r="AF570" s="113"/>
      <c r="AG570" s="113"/>
      <c r="AH570" s="113"/>
    </row>
    <row r="571" spans="1:34" x14ac:dyDescent="0.2">
      <c r="A571" s="113"/>
      <c r="B571" s="200"/>
      <c r="C571" s="200"/>
      <c r="D571" s="201"/>
      <c r="E571" s="201"/>
      <c r="F571" s="113"/>
      <c r="G571" s="113"/>
      <c r="H571" s="113"/>
      <c r="I571" s="203"/>
      <c r="J571" s="203"/>
      <c r="K571" s="204"/>
      <c r="L571" s="201"/>
      <c r="M571" s="201"/>
      <c r="N571" s="201"/>
      <c r="O571" s="201"/>
      <c r="P571" s="201"/>
      <c r="Q571" s="201"/>
      <c r="R571" s="113"/>
      <c r="S571" s="113"/>
      <c r="V571" s="201"/>
      <c r="W571" s="113"/>
      <c r="X571" s="113"/>
      <c r="Y571" s="113"/>
      <c r="Z571" s="113"/>
      <c r="AA571" s="113"/>
      <c r="AB571" s="113"/>
      <c r="AC571" s="113"/>
      <c r="AD571" s="201"/>
      <c r="AE571" s="113"/>
      <c r="AF571" s="113"/>
      <c r="AG571" s="113"/>
      <c r="AH571" s="113"/>
    </row>
    <row r="572" spans="1:34" x14ac:dyDescent="0.2">
      <c r="A572" s="113"/>
      <c r="B572" s="200"/>
      <c r="C572" s="200"/>
      <c r="D572" s="201"/>
      <c r="E572" s="201"/>
      <c r="F572" s="113"/>
      <c r="G572" s="113"/>
      <c r="H572" s="113"/>
      <c r="I572" s="203"/>
      <c r="J572" s="203"/>
      <c r="K572" s="204"/>
      <c r="L572" s="201"/>
      <c r="M572" s="201"/>
      <c r="N572" s="201"/>
      <c r="O572" s="201"/>
      <c r="P572" s="201"/>
      <c r="Q572" s="201"/>
      <c r="R572" s="113"/>
      <c r="S572" s="113"/>
      <c r="V572" s="201"/>
      <c r="W572" s="113"/>
      <c r="X572" s="113"/>
      <c r="Y572" s="113"/>
      <c r="Z572" s="113"/>
      <c r="AA572" s="113"/>
      <c r="AB572" s="113"/>
      <c r="AC572" s="113"/>
      <c r="AD572" s="201"/>
      <c r="AE572" s="113"/>
      <c r="AF572" s="113"/>
      <c r="AG572" s="113"/>
      <c r="AH572" s="113"/>
    </row>
    <row r="573" spans="1:34" x14ac:dyDescent="0.2">
      <c r="A573" s="113"/>
      <c r="B573" s="200"/>
      <c r="C573" s="200"/>
      <c r="D573" s="201"/>
      <c r="E573" s="201"/>
      <c r="F573" s="113"/>
      <c r="G573" s="113"/>
      <c r="H573" s="113"/>
      <c r="I573" s="203"/>
      <c r="J573" s="203"/>
      <c r="K573" s="204"/>
      <c r="L573" s="201"/>
      <c r="M573" s="201"/>
      <c r="N573" s="201"/>
      <c r="O573" s="201"/>
      <c r="P573" s="201"/>
      <c r="Q573" s="201"/>
      <c r="R573" s="113"/>
      <c r="S573" s="113"/>
      <c r="V573" s="201"/>
      <c r="W573" s="113"/>
      <c r="X573" s="113"/>
      <c r="Y573" s="113"/>
      <c r="Z573" s="113"/>
      <c r="AA573" s="113"/>
      <c r="AB573" s="113"/>
      <c r="AC573" s="113"/>
      <c r="AD573" s="201"/>
      <c r="AE573" s="113"/>
      <c r="AF573" s="113"/>
      <c r="AG573" s="113"/>
      <c r="AH573" s="113"/>
    </row>
    <row r="574" spans="1:34" x14ac:dyDescent="0.2">
      <c r="A574" s="113"/>
      <c r="B574" s="200"/>
      <c r="C574" s="200"/>
      <c r="D574" s="201"/>
      <c r="E574" s="201"/>
      <c r="F574" s="113"/>
      <c r="G574" s="113"/>
      <c r="H574" s="113"/>
      <c r="I574" s="203"/>
      <c r="J574" s="203"/>
      <c r="K574" s="204"/>
      <c r="L574" s="201"/>
      <c r="M574" s="201"/>
      <c r="N574" s="201"/>
      <c r="O574" s="201"/>
      <c r="P574" s="201"/>
      <c r="Q574" s="201"/>
      <c r="R574" s="113"/>
      <c r="S574" s="113"/>
      <c r="V574" s="201"/>
      <c r="W574" s="113"/>
      <c r="X574" s="113"/>
      <c r="Y574" s="113"/>
      <c r="Z574" s="113"/>
      <c r="AA574" s="113"/>
      <c r="AB574" s="113"/>
      <c r="AC574" s="113"/>
      <c r="AD574" s="201"/>
      <c r="AE574" s="113"/>
      <c r="AF574" s="113"/>
      <c r="AG574" s="113"/>
      <c r="AH574" s="113"/>
    </row>
    <row r="575" spans="1:34" x14ac:dyDescent="0.2">
      <c r="A575" s="113"/>
      <c r="B575" s="200"/>
      <c r="C575" s="200"/>
      <c r="D575" s="201"/>
      <c r="E575" s="201"/>
      <c r="F575" s="113"/>
      <c r="G575" s="113"/>
      <c r="H575" s="113"/>
      <c r="I575" s="203"/>
      <c r="J575" s="203"/>
      <c r="K575" s="204"/>
      <c r="L575" s="201"/>
      <c r="M575" s="201"/>
      <c r="N575" s="201"/>
      <c r="O575" s="201"/>
      <c r="P575" s="201"/>
      <c r="Q575" s="201"/>
      <c r="R575" s="113"/>
      <c r="S575" s="113"/>
      <c r="V575" s="201"/>
      <c r="W575" s="113"/>
      <c r="X575" s="113"/>
      <c r="Y575" s="113"/>
      <c r="Z575" s="113"/>
      <c r="AA575" s="113"/>
      <c r="AB575" s="113"/>
      <c r="AC575" s="113"/>
      <c r="AD575" s="201"/>
      <c r="AE575" s="113"/>
      <c r="AF575" s="113"/>
      <c r="AG575" s="113"/>
      <c r="AH575" s="113"/>
    </row>
    <row r="576" spans="1:34" x14ac:dyDescent="0.2">
      <c r="A576" s="113"/>
      <c r="B576" s="200"/>
      <c r="C576" s="200"/>
      <c r="D576" s="201"/>
      <c r="E576" s="201"/>
      <c r="F576" s="113"/>
      <c r="G576" s="113"/>
      <c r="H576" s="113"/>
      <c r="I576" s="203"/>
      <c r="J576" s="203"/>
      <c r="K576" s="204"/>
      <c r="L576" s="201"/>
      <c r="M576" s="201"/>
      <c r="N576" s="201"/>
      <c r="O576" s="201"/>
      <c r="P576" s="201"/>
      <c r="Q576" s="201"/>
      <c r="R576" s="113"/>
      <c r="S576" s="113"/>
      <c r="V576" s="201"/>
      <c r="W576" s="113"/>
      <c r="X576" s="113"/>
      <c r="Y576" s="113"/>
      <c r="Z576" s="113"/>
      <c r="AA576" s="113"/>
      <c r="AB576" s="113"/>
      <c r="AC576" s="113"/>
      <c r="AD576" s="201"/>
      <c r="AE576" s="113"/>
      <c r="AF576" s="113"/>
      <c r="AG576" s="113"/>
      <c r="AH576" s="113"/>
    </row>
    <row r="577" spans="1:34" x14ac:dyDescent="0.2">
      <c r="A577" s="113"/>
      <c r="B577" s="200"/>
      <c r="C577" s="200"/>
      <c r="D577" s="201"/>
      <c r="E577" s="201"/>
      <c r="F577" s="113"/>
      <c r="G577" s="113"/>
      <c r="H577" s="113"/>
      <c r="I577" s="203"/>
      <c r="J577" s="203"/>
      <c r="K577" s="204"/>
      <c r="L577" s="201"/>
      <c r="M577" s="201"/>
      <c r="N577" s="201"/>
      <c r="O577" s="201"/>
      <c r="P577" s="201"/>
      <c r="Q577" s="201"/>
      <c r="R577" s="113"/>
      <c r="S577" s="113"/>
      <c r="V577" s="201"/>
      <c r="W577" s="113"/>
      <c r="X577" s="113"/>
      <c r="Y577" s="113"/>
      <c r="Z577" s="113"/>
      <c r="AA577" s="113"/>
      <c r="AB577" s="113"/>
      <c r="AC577" s="113"/>
      <c r="AD577" s="201"/>
      <c r="AE577" s="113"/>
      <c r="AF577" s="113"/>
      <c r="AG577" s="113"/>
      <c r="AH577" s="113"/>
    </row>
    <row r="578" spans="1:34" x14ac:dyDescent="0.2">
      <c r="A578" s="113"/>
      <c r="B578" s="200"/>
      <c r="C578" s="200"/>
      <c r="D578" s="201"/>
      <c r="E578" s="201"/>
      <c r="F578" s="113"/>
      <c r="G578" s="113"/>
      <c r="H578" s="113"/>
      <c r="I578" s="203"/>
      <c r="J578" s="203"/>
      <c r="K578" s="204"/>
      <c r="L578" s="201"/>
      <c r="M578" s="201"/>
      <c r="N578" s="201"/>
      <c r="O578" s="201"/>
      <c r="P578" s="201"/>
      <c r="Q578" s="201"/>
      <c r="R578" s="113"/>
      <c r="S578" s="113"/>
      <c r="V578" s="201"/>
      <c r="W578" s="113"/>
      <c r="X578" s="113"/>
      <c r="Y578" s="113"/>
      <c r="Z578" s="113"/>
      <c r="AA578" s="113"/>
      <c r="AB578" s="113"/>
      <c r="AC578" s="113"/>
      <c r="AD578" s="201"/>
      <c r="AE578" s="113"/>
      <c r="AF578" s="113"/>
      <c r="AG578" s="113"/>
      <c r="AH578" s="113"/>
    </row>
    <row r="579" spans="1:34" x14ac:dyDescent="0.2">
      <c r="A579" s="113"/>
      <c r="B579" s="200"/>
      <c r="C579" s="200"/>
      <c r="D579" s="201"/>
      <c r="E579" s="201"/>
      <c r="F579" s="113"/>
      <c r="G579" s="113"/>
      <c r="H579" s="113"/>
      <c r="I579" s="203"/>
      <c r="J579" s="203"/>
      <c r="K579" s="204"/>
      <c r="L579" s="201"/>
      <c r="M579" s="201"/>
      <c r="N579" s="201"/>
      <c r="O579" s="201"/>
      <c r="P579" s="201"/>
      <c r="Q579" s="201"/>
      <c r="R579" s="113"/>
      <c r="S579" s="113"/>
      <c r="V579" s="201"/>
      <c r="W579" s="113"/>
      <c r="X579" s="113"/>
      <c r="Y579" s="113"/>
      <c r="Z579" s="113"/>
      <c r="AA579" s="113"/>
      <c r="AB579" s="113"/>
      <c r="AC579" s="113"/>
      <c r="AD579" s="201"/>
      <c r="AE579" s="113"/>
      <c r="AF579" s="113"/>
      <c r="AG579" s="113"/>
      <c r="AH579" s="113"/>
    </row>
    <row r="580" spans="1:34" x14ac:dyDescent="0.2">
      <c r="A580" s="113"/>
      <c r="B580" s="200"/>
      <c r="C580" s="200"/>
      <c r="D580" s="201"/>
      <c r="E580" s="201"/>
      <c r="F580" s="113"/>
      <c r="G580" s="113"/>
      <c r="H580" s="113"/>
      <c r="I580" s="203"/>
      <c r="J580" s="203"/>
      <c r="K580" s="204"/>
      <c r="L580" s="201"/>
      <c r="M580" s="201"/>
      <c r="N580" s="201"/>
      <c r="O580" s="201"/>
      <c r="P580" s="201"/>
      <c r="Q580" s="201"/>
      <c r="R580" s="113"/>
      <c r="S580" s="113"/>
      <c r="V580" s="201"/>
      <c r="W580" s="113"/>
      <c r="X580" s="113"/>
      <c r="Y580" s="113"/>
      <c r="Z580" s="113"/>
      <c r="AA580" s="113"/>
      <c r="AB580" s="113"/>
      <c r="AC580" s="113"/>
      <c r="AD580" s="201"/>
      <c r="AE580" s="113"/>
      <c r="AF580" s="113"/>
      <c r="AG580" s="113"/>
      <c r="AH580" s="113"/>
    </row>
    <row r="581" spans="1:34" x14ac:dyDescent="0.2">
      <c r="A581" s="113"/>
      <c r="B581" s="200"/>
      <c r="C581" s="200"/>
      <c r="D581" s="201"/>
      <c r="E581" s="201"/>
      <c r="F581" s="113"/>
      <c r="G581" s="113"/>
      <c r="H581" s="113"/>
      <c r="I581" s="203"/>
      <c r="J581" s="203"/>
      <c r="K581" s="204"/>
      <c r="L581" s="201"/>
      <c r="M581" s="201"/>
      <c r="N581" s="201"/>
      <c r="O581" s="201"/>
      <c r="P581" s="201"/>
      <c r="Q581" s="201"/>
      <c r="R581" s="113"/>
      <c r="S581" s="113"/>
      <c r="V581" s="201"/>
      <c r="W581" s="113"/>
      <c r="X581" s="113"/>
      <c r="Y581" s="113"/>
      <c r="Z581" s="113"/>
      <c r="AA581" s="113"/>
      <c r="AB581" s="113"/>
      <c r="AC581" s="113"/>
      <c r="AD581" s="201"/>
      <c r="AE581" s="113"/>
      <c r="AF581" s="113"/>
      <c r="AG581" s="113"/>
      <c r="AH581" s="113"/>
    </row>
    <row r="582" spans="1:34" x14ac:dyDescent="0.2">
      <c r="A582" s="113"/>
      <c r="B582" s="200"/>
      <c r="C582" s="200"/>
      <c r="D582" s="201"/>
      <c r="E582" s="201"/>
      <c r="F582" s="113"/>
      <c r="G582" s="113"/>
      <c r="H582" s="113"/>
      <c r="I582" s="203"/>
      <c r="J582" s="203"/>
      <c r="K582" s="204"/>
      <c r="L582" s="201"/>
      <c r="M582" s="201"/>
      <c r="N582" s="201"/>
      <c r="O582" s="201"/>
      <c r="P582" s="201"/>
      <c r="Q582" s="201"/>
      <c r="R582" s="113"/>
      <c r="S582" s="113"/>
      <c r="V582" s="201"/>
      <c r="W582" s="113"/>
      <c r="X582" s="113"/>
      <c r="Y582" s="113"/>
      <c r="Z582" s="113"/>
      <c r="AA582" s="113"/>
      <c r="AB582" s="113"/>
      <c r="AC582" s="113"/>
      <c r="AD582" s="201"/>
      <c r="AE582" s="113"/>
      <c r="AF582" s="113"/>
      <c r="AG582" s="113"/>
      <c r="AH582" s="113"/>
    </row>
    <row r="583" spans="1:34" x14ac:dyDescent="0.2">
      <c r="A583" s="113"/>
      <c r="B583" s="200"/>
      <c r="C583" s="200"/>
      <c r="D583" s="201"/>
      <c r="E583" s="201"/>
      <c r="F583" s="113"/>
      <c r="G583" s="113"/>
      <c r="H583" s="113"/>
      <c r="I583" s="203"/>
      <c r="J583" s="203"/>
      <c r="K583" s="204"/>
      <c r="L583" s="201"/>
      <c r="M583" s="201"/>
      <c r="N583" s="201"/>
      <c r="O583" s="201"/>
      <c r="P583" s="201"/>
      <c r="Q583" s="201"/>
      <c r="R583" s="113"/>
      <c r="S583" s="113"/>
      <c r="V583" s="201"/>
      <c r="W583" s="113"/>
      <c r="X583" s="113"/>
      <c r="Y583" s="113"/>
      <c r="Z583" s="113"/>
      <c r="AA583" s="113"/>
      <c r="AB583" s="113"/>
      <c r="AC583" s="113"/>
      <c r="AD583" s="201"/>
      <c r="AE583" s="113"/>
      <c r="AF583" s="113"/>
      <c r="AG583" s="113"/>
      <c r="AH583" s="113"/>
    </row>
    <row r="584" spans="1:34" x14ac:dyDescent="0.2">
      <c r="A584" s="113"/>
      <c r="B584" s="200"/>
      <c r="C584" s="200"/>
      <c r="D584" s="201"/>
      <c r="E584" s="201"/>
      <c r="F584" s="113"/>
      <c r="G584" s="113"/>
      <c r="H584" s="113"/>
      <c r="I584" s="203"/>
      <c r="J584" s="203"/>
      <c r="K584" s="204"/>
      <c r="L584" s="201"/>
      <c r="M584" s="201"/>
      <c r="N584" s="201"/>
      <c r="O584" s="201"/>
      <c r="P584" s="201"/>
      <c r="Q584" s="201"/>
      <c r="R584" s="113"/>
      <c r="S584" s="113"/>
      <c r="V584" s="201"/>
      <c r="W584" s="113"/>
      <c r="X584" s="113"/>
      <c r="Y584" s="113"/>
      <c r="Z584" s="113"/>
      <c r="AA584" s="113"/>
      <c r="AB584" s="113"/>
      <c r="AC584" s="113"/>
      <c r="AD584" s="201"/>
      <c r="AE584" s="113"/>
      <c r="AF584" s="113"/>
      <c r="AG584" s="113"/>
      <c r="AH584" s="113"/>
    </row>
    <row r="585" spans="1:34" x14ac:dyDescent="0.2">
      <c r="A585" s="113"/>
      <c r="B585" s="200"/>
      <c r="C585" s="200"/>
      <c r="D585" s="201"/>
      <c r="E585" s="201"/>
      <c r="F585" s="113"/>
      <c r="G585" s="113"/>
      <c r="H585" s="113"/>
      <c r="I585" s="203"/>
      <c r="J585" s="203"/>
      <c r="K585" s="204"/>
      <c r="L585" s="201"/>
      <c r="M585" s="201"/>
      <c r="N585" s="201"/>
      <c r="O585" s="201"/>
      <c r="P585" s="201"/>
      <c r="Q585" s="201"/>
      <c r="R585" s="113"/>
      <c r="S585" s="113"/>
      <c r="V585" s="201"/>
      <c r="W585" s="113"/>
      <c r="X585" s="113"/>
      <c r="Y585" s="113"/>
      <c r="Z585" s="113"/>
      <c r="AA585" s="113"/>
      <c r="AB585" s="113"/>
      <c r="AC585" s="113"/>
      <c r="AD585" s="201"/>
      <c r="AE585" s="113"/>
      <c r="AF585" s="113"/>
      <c r="AG585" s="113"/>
      <c r="AH585" s="113"/>
    </row>
    <row r="586" spans="1:34" x14ac:dyDescent="0.2">
      <c r="A586" s="113"/>
      <c r="B586" s="200"/>
      <c r="C586" s="200"/>
      <c r="D586" s="201"/>
      <c r="E586" s="201"/>
      <c r="F586" s="113"/>
      <c r="G586" s="113"/>
      <c r="H586" s="113"/>
      <c r="I586" s="203"/>
      <c r="J586" s="203"/>
      <c r="K586" s="204"/>
      <c r="L586" s="201"/>
      <c r="M586" s="201"/>
      <c r="N586" s="201"/>
      <c r="O586" s="201"/>
      <c r="P586" s="201"/>
      <c r="Q586" s="201"/>
      <c r="R586" s="113"/>
      <c r="S586" s="113"/>
      <c r="V586" s="201"/>
      <c r="W586" s="113"/>
      <c r="X586" s="113"/>
      <c r="Y586" s="113"/>
      <c r="Z586" s="113"/>
      <c r="AA586" s="113"/>
      <c r="AB586" s="113"/>
      <c r="AC586" s="113"/>
      <c r="AD586" s="201"/>
      <c r="AE586" s="113"/>
      <c r="AF586" s="113"/>
      <c r="AG586" s="113"/>
      <c r="AH586" s="113"/>
    </row>
    <row r="587" spans="1:34" x14ac:dyDescent="0.2">
      <c r="A587" s="113"/>
      <c r="B587" s="200"/>
      <c r="C587" s="200"/>
      <c r="D587" s="201"/>
      <c r="E587" s="201"/>
      <c r="F587" s="113"/>
      <c r="G587" s="113"/>
      <c r="H587" s="113"/>
      <c r="I587" s="203"/>
      <c r="J587" s="203"/>
      <c r="K587" s="204"/>
      <c r="L587" s="201"/>
      <c r="M587" s="201"/>
      <c r="N587" s="201"/>
      <c r="O587" s="201"/>
      <c r="P587" s="201"/>
      <c r="Q587" s="201"/>
      <c r="R587" s="113"/>
      <c r="S587" s="113"/>
      <c r="V587" s="201"/>
      <c r="W587" s="113"/>
      <c r="X587" s="113"/>
      <c r="Y587" s="113"/>
      <c r="Z587" s="113"/>
      <c r="AA587" s="113"/>
      <c r="AB587" s="113"/>
      <c r="AC587" s="113"/>
      <c r="AD587" s="201"/>
      <c r="AE587" s="113"/>
      <c r="AF587" s="113"/>
      <c r="AG587" s="113"/>
      <c r="AH587" s="113"/>
    </row>
    <row r="588" spans="1:34" x14ac:dyDescent="0.2">
      <c r="A588" s="113"/>
      <c r="B588" s="200"/>
      <c r="C588" s="200"/>
      <c r="D588" s="201"/>
      <c r="E588" s="201"/>
      <c r="F588" s="113"/>
      <c r="G588" s="113"/>
      <c r="H588" s="113"/>
      <c r="I588" s="203"/>
      <c r="J588" s="203"/>
      <c r="K588" s="204"/>
      <c r="L588" s="201"/>
      <c r="M588" s="201"/>
      <c r="N588" s="201"/>
      <c r="O588" s="201"/>
      <c r="P588" s="201"/>
      <c r="Q588" s="201"/>
      <c r="R588" s="113"/>
      <c r="S588" s="113"/>
      <c r="V588" s="201"/>
      <c r="W588" s="113"/>
      <c r="X588" s="113"/>
      <c r="Y588" s="113"/>
      <c r="Z588" s="113"/>
      <c r="AA588" s="113"/>
      <c r="AB588" s="113"/>
      <c r="AC588" s="113"/>
      <c r="AD588" s="201"/>
      <c r="AE588" s="113"/>
      <c r="AF588" s="113"/>
      <c r="AG588" s="113"/>
      <c r="AH588" s="113"/>
    </row>
    <row r="589" spans="1:34" x14ac:dyDescent="0.2">
      <c r="A589" s="113"/>
      <c r="B589" s="200"/>
      <c r="C589" s="200"/>
      <c r="D589" s="201"/>
      <c r="E589" s="201"/>
      <c r="F589" s="113"/>
      <c r="G589" s="113"/>
      <c r="H589" s="113"/>
      <c r="I589" s="203"/>
      <c r="J589" s="203"/>
      <c r="K589" s="204"/>
      <c r="L589" s="201"/>
      <c r="M589" s="201"/>
      <c r="N589" s="201"/>
      <c r="O589" s="201"/>
      <c r="P589" s="201"/>
      <c r="Q589" s="201"/>
      <c r="R589" s="113"/>
      <c r="S589" s="113"/>
      <c r="V589" s="201"/>
      <c r="W589" s="113"/>
      <c r="X589" s="113"/>
      <c r="Y589" s="113"/>
      <c r="Z589" s="113"/>
      <c r="AA589" s="113"/>
      <c r="AB589" s="113"/>
      <c r="AC589" s="113"/>
      <c r="AD589" s="201"/>
      <c r="AE589" s="113"/>
      <c r="AF589" s="113"/>
      <c r="AG589" s="113"/>
      <c r="AH589" s="113"/>
    </row>
    <row r="590" spans="1:34" x14ac:dyDescent="0.2">
      <c r="A590" s="113"/>
      <c r="B590" s="200"/>
      <c r="C590" s="200"/>
      <c r="D590" s="201"/>
      <c r="E590" s="201"/>
      <c r="F590" s="113"/>
      <c r="G590" s="113"/>
      <c r="H590" s="113"/>
      <c r="I590" s="203"/>
      <c r="J590" s="203"/>
      <c r="K590" s="204"/>
      <c r="L590" s="201"/>
      <c r="M590" s="201"/>
      <c r="N590" s="201"/>
      <c r="O590" s="201"/>
      <c r="P590" s="201"/>
      <c r="Q590" s="201"/>
      <c r="R590" s="113"/>
      <c r="S590" s="113"/>
      <c r="V590" s="201"/>
      <c r="W590" s="113"/>
      <c r="X590" s="113"/>
      <c r="Y590" s="113"/>
      <c r="Z590" s="113"/>
      <c r="AA590" s="113"/>
      <c r="AB590" s="113"/>
      <c r="AC590" s="113"/>
      <c r="AD590" s="201"/>
      <c r="AE590" s="113"/>
      <c r="AF590" s="113"/>
      <c r="AG590" s="113"/>
      <c r="AH590" s="113"/>
    </row>
    <row r="591" spans="1:34" x14ac:dyDescent="0.2">
      <c r="A591" s="113"/>
      <c r="B591" s="200"/>
      <c r="C591" s="200"/>
      <c r="D591" s="201"/>
      <c r="E591" s="201"/>
      <c r="F591" s="113"/>
      <c r="G591" s="113"/>
      <c r="H591" s="113"/>
      <c r="I591" s="203"/>
      <c r="J591" s="203"/>
      <c r="K591" s="204"/>
      <c r="L591" s="201"/>
      <c r="M591" s="201"/>
      <c r="N591" s="201"/>
      <c r="O591" s="201"/>
      <c r="P591" s="201"/>
      <c r="Q591" s="201"/>
      <c r="R591" s="113"/>
      <c r="S591" s="113"/>
      <c r="V591" s="201"/>
      <c r="W591" s="113"/>
      <c r="X591" s="113"/>
      <c r="Y591" s="113"/>
      <c r="Z591" s="113"/>
      <c r="AA591" s="113"/>
      <c r="AB591" s="113"/>
      <c r="AC591" s="113"/>
      <c r="AD591" s="201"/>
      <c r="AE591" s="113"/>
      <c r="AF591" s="113"/>
      <c r="AG591" s="113"/>
      <c r="AH591" s="113"/>
    </row>
    <row r="592" spans="1:34" x14ac:dyDescent="0.2">
      <c r="A592" s="113"/>
      <c r="B592" s="200"/>
      <c r="C592" s="200"/>
      <c r="D592" s="201"/>
      <c r="E592" s="201"/>
      <c r="F592" s="113"/>
      <c r="G592" s="113"/>
      <c r="H592" s="113"/>
      <c r="I592" s="203"/>
      <c r="J592" s="203"/>
      <c r="K592" s="204"/>
      <c r="L592" s="201"/>
      <c r="M592" s="201"/>
      <c r="N592" s="201"/>
      <c r="O592" s="201"/>
      <c r="P592" s="201"/>
      <c r="Q592" s="201"/>
      <c r="R592" s="113"/>
      <c r="S592" s="113"/>
      <c r="V592" s="201"/>
      <c r="W592" s="113"/>
      <c r="X592" s="113"/>
      <c r="Y592" s="113"/>
      <c r="Z592" s="113"/>
      <c r="AA592" s="113"/>
      <c r="AB592" s="113"/>
      <c r="AC592" s="113"/>
      <c r="AD592" s="201"/>
      <c r="AE592" s="113"/>
      <c r="AF592" s="113"/>
      <c r="AG592" s="113"/>
      <c r="AH592" s="113"/>
    </row>
    <row r="593" spans="1:34" x14ac:dyDescent="0.2">
      <c r="A593" s="113"/>
      <c r="B593" s="200"/>
      <c r="C593" s="200"/>
      <c r="D593" s="201"/>
      <c r="E593" s="201"/>
      <c r="F593" s="113"/>
      <c r="G593" s="113"/>
      <c r="H593" s="113"/>
      <c r="I593" s="203"/>
      <c r="J593" s="203"/>
      <c r="K593" s="204"/>
      <c r="L593" s="201"/>
      <c r="M593" s="201"/>
      <c r="N593" s="201"/>
      <c r="O593" s="201"/>
      <c r="P593" s="201"/>
      <c r="Q593" s="201"/>
      <c r="R593" s="113"/>
      <c r="S593" s="113"/>
      <c r="V593" s="201"/>
      <c r="W593" s="113"/>
      <c r="X593" s="113"/>
      <c r="Y593" s="113"/>
      <c r="Z593" s="113"/>
      <c r="AA593" s="113"/>
      <c r="AB593" s="113"/>
      <c r="AC593" s="113"/>
      <c r="AD593" s="201"/>
      <c r="AE593" s="113"/>
      <c r="AF593" s="113"/>
      <c r="AG593" s="113"/>
      <c r="AH593" s="113"/>
    </row>
    <row r="594" spans="1:34" x14ac:dyDescent="0.2">
      <c r="A594" s="113"/>
      <c r="B594" s="200"/>
      <c r="C594" s="200"/>
      <c r="D594" s="201"/>
      <c r="E594" s="201"/>
      <c r="F594" s="113"/>
      <c r="G594" s="113"/>
      <c r="H594" s="113"/>
      <c r="I594" s="203"/>
      <c r="J594" s="203"/>
      <c r="K594" s="204"/>
      <c r="L594" s="201"/>
      <c r="M594" s="201"/>
      <c r="N594" s="201"/>
      <c r="O594" s="201"/>
      <c r="P594" s="201"/>
      <c r="Q594" s="201"/>
      <c r="R594" s="113"/>
      <c r="S594" s="113"/>
      <c r="V594" s="201"/>
      <c r="W594" s="113"/>
      <c r="X594" s="113"/>
      <c r="Y594" s="113"/>
      <c r="Z594" s="113"/>
      <c r="AA594" s="113"/>
      <c r="AB594" s="113"/>
      <c r="AC594" s="113"/>
      <c r="AD594" s="201"/>
      <c r="AE594" s="113"/>
      <c r="AF594" s="113"/>
      <c r="AG594" s="113"/>
      <c r="AH594" s="113"/>
    </row>
    <row r="595" spans="1:34" x14ac:dyDescent="0.2">
      <c r="A595" s="113"/>
      <c r="B595" s="200"/>
      <c r="C595" s="200"/>
      <c r="D595" s="201"/>
      <c r="E595" s="201"/>
      <c r="F595" s="113"/>
      <c r="G595" s="113"/>
      <c r="H595" s="113"/>
      <c r="I595" s="203"/>
      <c r="J595" s="203"/>
      <c r="K595" s="204"/>
      <c r="L595" s="201"/>
      <c r="M595" s="201"/>
      <c r="N595" s="201"/>
      <c r="O595" s="201"/>
      <c r="P595" s="201"/>
      <c r="Q595" s="201"/>
      <c r="R595" s="113"/>
      <c r="S595" s="113"/>
      <c r="V595" s="201"/>
      <c r="W595" s="113"/>
      <c r="X595" s="113"/>
      <c r="Y595" s="113"/>
      <c r="Z595" s="113"/>
      <c r="AA595" s="113"/>
      <c r="AB595" s="113"/>
      <c r="AC595" s="113"/>
      <c r="AD595" s="201"/>
      <c r="AE595" s="113"/>
      <c r="AF595" s="113"/>
      <c r="AG595" s="113"/>
      <c r="AH595" s="113"/>
    </row>
    <row r="596" spans="1:34" x14ac:dyDescent="0.2">
      <c r="A596" s="113"/>
      <c r="B596" s="200"/>
      <c r="C596" s="200"/>
      <c r="D596" s="201"/>
      <c r="E596" s="201"/>
      <c r="F596" s="113"/>
      <c r="G596" s="113"/>
      <c r="H596" s="113"/>
      <c r="I596" s="203"/>
      <c r="J596" s="203"/>
      <c r="K596" s="204"/>
      <c r="L596" s="201"/>
      <c r="M596" s="201"/>
      <c r="N596" s="201"/>
      <c r="O596" s="201"/>
      <c r="P596" s="201"/>
      <c r="Q596" s="201"/>
      <c r="R596" s="113"/>
      <c r="S596" s="113"/>
      <c r="V596" s="201"/>
      <c r="W596" s="113"/>
      <c r="X596" s="113"/>
      <c r="Y596" s="113"/>
      <c r="Z596" s="113"/>
      <c r="AA596" s="113"/>
      <c r="AB596" s="113"/>
      <c r="AC596" s="113"/>
      <c r="AD596" s="201"/>
      <c r="AE596" s="113"/>
      <c r="AF596" s="113"/>
      <c r="AG596" s="113"/>
      <c r="AH596" s="113"/>
    </row>
    <row r="597" spans="1:34" x14ac:dyDescent="0.2">
      <c r="A597" s="113"/>
      <c r="B597" s="200"/>
      <c r="C597" s="200"/>
      <c r="D597" s="201"/>
      <c r="E597" s="201"/>
      <c r="F597" s="113"/>
      <c r="G597" s="113"/>
      <c r="H597" s="113"/>
      <c r="I597" s="203"/>
      <c r="J597" s="203"/>
      <c r="K597" s="204"/>
      <c r="L597" s="201"/>
      <c r="M597" s="201"/>
      <c r="N597" s="201"/>
      <c r="O597" s="201"/>
      <c r="P597" s="201"/>
      <c r="Q597" s="201"/>
      <c r="R597" s="113"/>
      <c r="S597" s="113"/>
      <c r="V597" s="201"/>
      <c r="W597" s="113"/>
      <c r="X597" s="113"/>
      <c r="Y597" s="113"/>
      <c r="Z597" s="113"/>
      <c r="AA597" s="113"/>
      <c r="AB597" s="113"/>
      <c r="AC597" s="113"/>
      <c r="AD597" s="201"/>
      <c r="AE597" s="113"/>
      <c r="AF597" s="113"/>
      <c r="AG597" s="113"/>
      <c r="AH597" s="113"/>
    </row>
    <row r="598" spans="1:34" x14ac:dyDescent="0.2">
      <c r="A598" s="113"/>
      <c r="B598" s="200"/>
      <c r="C598" s="200"/>
      <c r="D598" s="201"/>
      <c r="E598" s="201"/>
      <c r="F598" s="113"/>
      <c r="G598" s="113"/>
      <c r="H598" s="113"/>
      <c r="I598" s="203"/>
      <c r="J598" s="203"/>
      <c r="K598" s="204"/>
      <c r="L598" s="201"/>
      <c r="M598" s="201"/>
      <c r="N598" s="201"/>
      <c r="O598" s="201"/>
      <c r="P598" s="201"/>
      <c r="Q598" s="201"/>
      <c r="R598" s="113"/>
      <c r="S598" s="113"/>
      <c r="V598" s="201"/>
      <c r="W598" s="113"/>
      <c r="X598" s="113"/>
      <c r="Y598" s="113"/>
      <c r="Z598" s="113"/>
      <c r="AA598" s="113"/>
      <c r="AB598" s="113"/>
      <c r="AC598" s="113"/>
      <c r="AD598" s="201"/>
      <c r="AE598" s="113"/>
      <c r="AF598" s="113"/>
      <c r="AG598" s="113"/>
      <c r="AH598" s="113"/>
    </row>
    <row r="599" spans="1:34" x14ac:dyDescent="0.2">
      <c r="A599" s="113"/>
      <c r="B599" s="200"/>
      <c r="C599" s="200"/>
      <c r="D599" s="201"/>
      <c r="E599" s="201"/>
      <c r="F599" s="113"/>
      <c r="G599" s="113"/>
      <c r="H599" s="113"/>
      <c r="I599" s="203"/>
      <c r="J599" s="203"/>
      <c r="K599" s="204"/>
      <c r="L599" s="201"/>
      <c r="M599" s="201"/>
      <c r="N599" s="201"/>
      <c r="O599" s="201"/>
      <c r="P599" s="201"/>
      <c r="Q599" s="201"/>
      <c r="R599" s="113"/>
      <c r="S599" s="113"/>
      <c r="V599" s="201"/>
      <c r="W599" s="113"/>
      <c r="X599" s="113"/>
      <c r="Y599" s="113"/>
      <c r="Z599" s="113"/>
      <c r="AA599" s="113"/>
      <c r="AB599" s="113"/>
      <c r="AC599" s="113"/>
      <c r="AD599" s="201"/>
      <c r="AE599" s="113"/>
      <c r="AF599" s="113"/>
      <c r="AG599" s="113"/>
      <c r="AH599" s="113"/>
    </row>
    <row r="600" spans="1:34" x14ac:dyDescent="0.2">
      <c r="A600" s="113"/>
      <c r="B600" s="200"/>
      <c r="C600" s="200"/>
      <c r="D600" s="201"/>
      <c r="E600" s="201"/>
      <c r="F600" s="113"/>
      <c r="G600" s="113"/>
      <c r="H600" s="113"/>
      <c r="I600" s="203"/>
      <c r="J600" s="203"/>
      <c r="K600" s="204"/>
      <c r="L600" s="201"/>
      <c r="M600" s="201"/>
      <c r="N600" s="201"/>
      <c r="O600" s="201"/>
      <c r="P600" s="201"/>
      <c r="Q600" s="201"/>
      <c r="R600" s="113"/>
      <c r="S600" s="113"/>
      <c r="V600" s="201"/>
      <c r="W600" s="113"/>
      <c r="X600" s="113"/>
      <c r="Y600" s="113"/>
      <c r="Z600" s="113"/>
      <c r="AA600" s="113"/>
      <c r="AB600" s="113"/>
      <c r="AC600" s="113"/>
      <c r="AD600" s="201"/>
      <c r="AE600" s="113"/>
      <c r="AF600" s="113"/>
      <c r="AG600" s="113"/>
      <c r="AH600" s="113"/>
    </row>
    <row r="601" spans="1:34" x14ac:dyDescent="0.2">
      <c r="A601" s="113"/>
      <c r="B601" s="200"/>
      <c r="C601" s="200"/>
      <c r="D601" s="201"/>
      <c r="E601" s="201"/>
      <c r="F601" s="113"/>
      <c r="G601" s="113"/>
      <c r="H601" s="113"/>
      <c r="I601" s="203"/>
      <c r="J601" s="203"/>
      <c r="K601" s="204"/>
      <c r="L601" s="201"/>
      <c r="M601" s="201"/>
      <c r="N601" s="201"/>
      <c r="O601" s="201"/>
      <c r="P601" s="201"/>
      <c r="Q601" s="201"/>
      <c r="R601" s="113"/>
      <c r="S601" s="113"/>
      <c r="V601" s="201"/>
      <c r="W601" s="113"/>
      <c r="X601" s="113"/>
      <c r="Y601" s="113"/>
      <c r="Z601" s="113"/>
      <c r="AA601" s="113"/>
      <c r="AB601" s="113"/>
      <c r="AC601" s="113"/>
      <c r="AD601" s="201"/>
      <c r="AE601" s="113"/>
      <c r="AF601" s="113"/>
      <c r="AG601" s="113"/>
      <c r="AH601" s="113"/>
    </row>
    <row r="602" spans="1:34" x14ac:dyDescent="0.2">
      <c r="A602" s="113"/>
      <c r="B602" s="200"/>
      <c r="C602" s="200"/>
      <c r="D602" s="201"/>
      <c r="E602" s="201"/>
      <c r="F602" s="113"/>
      <c r="G602" s="113"/>
      <c r="H602" s="113"/>
      <c r="I602" s="203"/>
      <c r="J602" s="203"/>
      <c r="K602" s="204"/>
      <c r="L602" s="201"/>
      <c r="M602" s="201"/>
      <c r="N602" s="201"/>
      <c r="O602" s="201"/>
      <c r="P602" s="201"/>
      <c r="Q602" s="201"/>
      <c r="R602" s="113"/>
      <c r="S602" s="113"/>
      <c r="V602" s="201"/>
      <c r="W602" s="113"/>
      <c r="X602" s="113"/>
      <c r="Y602" s="113"/>
      <c r="Z602" s="113"/>
      <c r="AA602" s="113"/>
      <c r="AB602" s="113"/>
      <c r="AC602" s="113"/>
      <c r="AD602" s="201"/>
      <c r="AE602" s="113"/>
      <c r="AF602" s="113"/>
      <c r="AG602" s="113"/>
      <c r="AH602" s="113"/>
    </row>
    <row r="603" spans="1:34" x14ac:dyDescent="0.2">
      <c r="A603" s="113"/>
      <c r="B603" s="200"/>
      <c r="C603" s="200"/>
      <c r="D603" s="201"/>
      <c r="E603" s="201"/>
      <c r="F603" s="113"/>
      <c r="G603" s="113"/>
      <c r="H603" s="113"/>
      <c r="I603" s="203"/>
      <c r="J603" s="203"/>
      <c r="K603" s="204"/>
      <c r="L603" s="201"/>
      <c r="M603" s="201"/>
      <c r="N603" s="201"/>
      <c r="O603" s="201"/>
      <c r="P603" s="201"/>
      <c r="Q603" s="201"/>
      <c r="R603" s="113"/>
      <c r="S603" s="113"/>
      <c r="V603" s="201"/>
      <c r="W603" s="113"/>
      <c r="X603" s="113"/>
      <c r="Y603" s="113"/>
      <c r="Z603" s="113"/>
      <c r="AA603" s="113"/>
      <c r="AB603" s="113"/>
      <c r="AC603" s="113"/>
      <c r="AD603" s="201"/>
      <c r="AE603" s="113"/>
      <c r="AF603" s="113"/>
      <c r="AG603" s="113"/>
      <c r="AH603" s="113"/>
    </row>
    <row r="604" spans="1:34" x14ac:dyDescent="0.2">
      <c r="A604" s="113"/>
      <c r="B604" s="200"/>
      <c r="C604" s="200"/>
      <c r="D604" s="201"/>
      <c r="E604" s="201"/>
      <c r="F604" s="113"/>
      <c r="G604" s="113"/>
      <c r="H604" s="113"/>
      <c r="I604" s="203"/>
      <c r="J604" s="203"/>
      <c r="K604" s="204"/>
      <c r="L604" s="201"/>
      <c r="M604" s="201"/>
      <c r="N604" s="201"/>
      <c r="O604" s="201"/>
      <c r="P604" s="201"/>
      <c r="Q604" s="201"/>
      <c r="R604" s="113"/>
      <c r="S604" s="113"/>
      <c r="V604" s="201"/>
      <c r="W604" s="113"/>
      <c r="X604" s="113"/>
      <c r="Y604" s="113"/>
      <c r="Z604" s="113"/>
      <c r="AA604" s="113"/>
      <c r="AB604" s="113"/>
      <c r="AC604" s="113"/>
      <c r="AD604" s="201"/>
      <c r="AE604" s="113"/>
      <c r="AF604" s="113"/>
      <c r="AG604" s="113"/>
      <c r="AH604" s="113"/>
    </row>
    <row r="605" spans="1:34" x14ac:dyDescent="0.2">
      <c r="A605" s="113"/>
      <c r="B605" s="200"/>
      <c r="C605" s="200"/>
      <c r="D605" s="201"/>
      <c r="E605" s="201"/>
      <c r="F605" s="113"/>
      <c r="G605" s="113"/>
      <c r="H605" s="113"/>
      <c r="I605" s="203"/>
      <c r="J605" s="203"/>
      <c r="K605" s="204"/>
      <c r="L605" s="201"/>
      <c r="M605" s="201"/>
      <c r="N605" s="201"/>
      <c r="O605" s="201"/>
      <c r="P605" s="201"/>
      <c r="Q605" s="201"/>
      <c r="R605" s="113"/>
      <c r="S605" s="113"/>
      <c r="V605" s="201"/>
      <c r="W605" s="113"/>
      <c r="X605" s="113"/>
      <c r="Y605" s="113"/>
      <c r="Z605" s="113"/>
      <c r="AA605" s="113"/>
      <c r="AB605" s="113"/>
      <c r="AC605" s="113"/>
      <c r="AD605" s="201"/>
      <c r="AE605" s="113"/>
      <c r="AF605" s="113"/>
      <c r="AG605" s="113"/>
      <c r="AH605" s="113"/>
    </row>
    <row r="606" spans="1:34" x14ac:dyDescent="0.2">
      <c r="A606" s="113"/>
      <c r="B606" s="200"/>
      <c r="C606" s="200"/>
      <c r="D606" s="201"/>
      <c r="E606" s="201"/>
      <c r="F606" s="113"/>
      <c r="G606" s="113"/>
      <c r="H606" s="113"/>
      <c r="I606" s="203"/>
      <c r="J606" s="203"/>
      <c r="K606" s="204"/>
      <c r="L606" s="201"/>
      <c r="M606" s="201"/>
      <c r="N606" s="201"/>
      <c r="O606" s="201"/>
      <c r="P606" s="201"/>
      <c r="Q606" s="201"/>
      <c r="R606" s="113"/>
      <c r="S606" s="113"/>
      <c r="V606" s="201"/>
      <c r="W606" s="113"/>
      <c r="X606" s="113"/>
      <c r="Y606" s="113"/>
      <c r="Z606" s="113"/>
      <c r="AA606" s="113"/>
      <c r="AB606" s="113"/>
      <c r="AC606" s="113"/>
      <c r="AD606" s="201"/>
      <c r="AE606" s="113"/>
      <c r="AF606" s="113"/>
      <c r="AG606" s="113"/>
      <c r="AH606" s="113"/>
    </row>
    <row r="607" spans="1:34" x14ac:dyDescent="0.2">
      <c r="A607" s="113"/>
      <c r="B607" s="200"/>
      <c r="C607" s="200"/>
      <c r="D607" s="201"/>
      <c r="E607" s="201"/>
      <c r="F607" s="113"/>
      <c r="G607" s="113"/>
      <c r="H607" s="113"/>
      <c r="I607" s="203"/>
      <c r="J607" s="203"/>
      <c r="K607" s="204"/>
      <c r="L607" s="201"/>
      <c r="M607" s="201"/>
      <c r="N607" s="201"/>
      <c r="O607" s="201"/>
      <c r="P607" s="201"/>
      <c r="Q607" s="201"/>
      <c r="R607" s="113"/>
      <c r="S607" s="113"/>
      <c r="V607" s="201"/>
      <c r="W607" s="113"/>
      <c r="X607" s="113"/>
      <c r="Y607" s="113"/>
      <c r="Z607" s="113"/>
      <c r="AA607" s="113"/>
      <c r="AB607" s="113"/>
      <c r="AC607" s="113"/>
      <c r="AD607" s="201"/>
      <c r="AE607" s="113"/>
      <c r="AF607" s="113"/>
      <c r="AG607" s="113"/>
      <c r="AH607" s="113"/>
    </row>
    <row r="608" spans="1:34" x14ac:dyDescent="0.2">
      <c r="A608" s="113"/>
      <c r="B608" s="200"/>
      <c r="C608" s="200"/>
      <c r="D608" s="201"/>
      <c r="E608" s="201"/>
      <c r="F608" s="113"/>
      <c r="G608" s="113"/>
      <c r="H608" s="113"/>
      <c r="I608" s="203"/>
      <c r="J608" s="203"/>
      <c r="K608" s="204"/>
      <c r="L608" s="201"/>
      <c r="M608" s="201"/>
      <c r="N608" s="201"/>
      <c r="O608" s="201"/>
      <c r="P608" s="201"/>
      <c r="Q608" s="201"/>
      <c r="R608" s="113"/>
      <c r="S608" s="113"/>
      <c r="V608" s="201"/>
      <c r="W608" s="113"/>
      <c r="X608" s="113"/>
      <c r="Y608" s="113"/>
      <c r="Z608" s="113"/>
      <c r="AA608" s="113"/>
      <c r="AB608" s="113"/>
      <c r="AC608" s="113"/>
      <c r="AD608" s="201"/>
      <c r="AE608" s="113"/>
      <c r="AF608" s="113"/>
      <c r="AG608" s="113"/>
      <c r="AH608" s="113"/>
    </row>
    <row r="609" spans="1:34" x14ac:dyDescent="0.2">
      <c r="A609" s="113"/>
      <c r="B609" s="200"/>
      <c r="C609" s="200"/>
      <c r="D609" s="201"/>
      <c r="E609" s="201"/>
      <c r="F609" s="113"/>
      <c r="G609" s="113"/>
      <c r="H609" s="113"/>
      <c r="I609" s="203"/>
      <c r="J609" s="203"/>
      <c r="K609" s="204"/>
      <c r="L609" s="201"/>
      <c r="M609" s="201"/>
      <c r="N609" s="201"/>
      <c r="O609" s="201"/>
      <c r="P609" s="201"/>
      <c r="Q609" s="201"/>
      <c r="R609" s="113"/>
      <c r="S609" s="113"/>
      <c r="V609" s="201"/>
      <c r="W609" s="113"/>
      <c r="X609" s="113"/>
      <c r="Y609" s="113"/>
      <c r="Z609" s="113"/>
      <c r="AA609" s="113"/>
      <c r="AB609" s="113"/>
      <c r="AC609" s="113"/>
      <c r="AD609" s="201"/>
      <c r="AE609" s="113"/>
      <c r="AF609" s="113"/>
      <c r="AG609" s="113"/>
      <c r="AH609" s="113"/>
    </row>
    <row r="610" spans="1:34" x14ac:dyDescent="0.2">
      <c r="A610" s="113"/>
      <c r="B610" s="200"/>
      <c r="C610" s="200"/>
      <c r="D610" s="201"/>
      <c r="E610" s="201"/>
      <c r="F610" s="113"/>
      <c r="G610" s="113"/>
      <c r="H610" s="113"/>
      <c r="I610" s="203"/>
      <c r="J610" s="203"/>
      <c r="K610" s="204"/>
      <c r="L610" s="201"/>
      <c r="M610" s="201"/>
      <c r="N610" s="201"/>
      <c r="O610" s="201"/>
      <c r="P610" s="201"/>
      <c r="Q610" s="201"/>
      <c r="R610" s="113"/>
      <c r="S610" s="113"/>
      <c r="V610" s="201"/>
      <c r="W610" s="113"/>
      <c r="X610" s="113"/>
      <c r="Y610" s="113"/>
      <c r="Z610" s="113"/>
      <c r="AA610" s="113"/>
      <c r="AB610" s="113"/>
      <c r="AC610" s="113"/>
      <c r="AD610" s="201"/>
      <c r="AE610" s="113"/>
      <c r="AF610" s="113"/>
      <c r="AG610" s="113"/>
      <c r="AH610" s="113"/>
    </row>
    <row r="611" spans="1:34" x14ac:dyDescent="0.2">
      <c r="A611" s="113"/>
      <c r="B611" s="200"/>
      <c r="C611" s="200"/>
      <c r="D611" s="201"/>
      <c r="E611" s="201"/>
      <c r="F611" s="113"/>
      <c r="G611" s="113"/>
      <c r="H611" s="113"/>
      <c r="I611" s="203"/>
      <c r="J611" s="203"/>
      <c r="K611" s="204"/>
      <c r="L611" s="201"/>
      <c r="M611" s="201"/>
      <c r="N611" s="201"/>
      <c r="O611" s="201"/>
      <c r="P611" s="201"/>
      <c r="Q611" s="201"/>
      <c r="R611" s="113"/>
      <c r="S611" s="113"/>
      <c r="V611" s="201"/>
      <c r="W611" s="113"/>
      <c r="X611" s="113"/>
      <c r="Y611" s="113"/>
      <c r="Z611" s="113"/>
      <c r="AA611" s="113"/>
      <c r="AB611" s="113"/>
      <c r="AC611" s="113"/>
      <c r="AD611" s="201"/>
      <c r="AE611" s="113"/>
      <c r="AF611" s="113"/>
      <c r="AG611" s="113"/>
      <c r="AH611" s="113"/>
    </row>
    <row r="612" spans="1:34" x14ac:dyDescent="0.2">
      <c r="A612" s="113"/>
      <c r="B612" s="200"/>
      <c r="C612" s="200"/>
      <c r="D612" s="201"/>
      <c r="E612" s="201"/>
      <c r="F612" s="113"/>
      <c r="G612" s="113"/>
      <c r="H612" s="113"/>
      <c r="I612" s="203"/>
      <c r="J612" s="203"/>
      <c r="K612" s="204"/>
      <c r="L612" s="201"/>
      <c r="M612" s="201"/>
      <c r="N612" s="201"/>
      <c r="O612" s="201"/>
      <c r="P612" s="201"/>
      <c r="Q612" s="201"/>
      <c r="R612" s="113"/>
      <c r="S612" s="113"/>
      <c r="V612" s="201"/>
      <c r="W612" s="113"/>
      <c r="X612" s="113"/>
      <c r="Y612" s="113"/>
      <c r="Z612" s="113"/>
      <c r="AA612" s="113"/>
      <c r="AB612" s="113"/>
      <c r="AC612" s="113"/>
      <c r="AD612" s="201"/>
      <c r="AE612" s="113"/>
      <c r="AF612" s="113"/>
      <c r="AG612" s="113"/>
      <c r="AH612" s="113"/>
    </row>
    <row r="613" spans="1:34" x14ac:dyDescent="0.2">
      <c r="A613" s="113"/>
      <c r="B613" s="200"/>
      <c r="C613" s="200"/>
      <c r="D613" s="201"/>
      <c r="E613" s="201"/>
      <c r="F613" s="113"/>
      <c r="G613" s="113"/>
      <c r="H613" s="113"/>
      <c r="I613" s="203"/>
      <c r="J613" s="203"/>
      <c r="K613" s="204"/>
      <c r="L613" s="201"/>
      <c r="M613" s="201"/>
      <c r="N613" s="201"/>
      <c r="O613" s="201"/>
      <c r="P613" s="201"/>
      <c r="Q613" s="201"/>
      <c r="R613" s="113"/>
      <c r="S613" s="113"/>
      <c r="V613" s="201"/>
      <c r="W613" s="113"/>
      <c r="X613" s="113"/>
      <c r="Y613" s="113"/>
      <c r="Z613" s="113"/>
      <c r="AA613" s="113"/>
      <c r="AB613" s="113"/>
      <c r="AC613" s="113"/>
      <c r="AD613" s="201"/>
      <c r="AE613" s="113"/>
      <c r="AF613" s="113"/>
      <c r="AG613" s="113"/>
      <c r="AH613" s="113"/>
    </row>
    <row r="614" spans="1:34" x14ac:dyDescent="0.2">
      <c r="A614" s="113"/>
      <c r="B614" s="200"/>
      <c r="C614" s="200"/>
      <c r="D614" s="201"/>
      <c r="E614" s="201"/>
      <c r="F614" s="113"/>
      <c r="G614" s="113"/>
      <c r="H614" s="113"/>
      <c r="I614" s="203"/>
      <c r="J614" s="203"/>
      <c r="K614" s="204"/>
      <c r="L614" s="201"/>
      <c r="M614" s="201"/>
      <c r="N614" s="201"/>
      <c r="O614" s="201"/>
      <c r="P614" s="201"/>
      <c r="Q614" s="201"/>
      <c r="R614" s="113"/>
      <c r="S614" s="113"/>
      <c r="V614" s="201"/>
      <c r="W614" s="113"/>
      <c r="X614" s="113"/>
      <c r="Y614" s="113"/>
      <c r="Z614" s="113"/>
      <c r="AA614" s="113"/>
      <c r="AB614" s="113"/>
      <c r="AC614" s="113"/>
      <c r="AD614" s="201"/>
      <c r="AE614" s="113"/>
      <c r="AF614" s="113"/>
      <c r="AG614" s="113"/>
      <c r="AH614" s="113"/>
    </row>
    <row r="615" spans="1:34" x14ac:dyDescent="0.2">
      <c r="A615" s="113"/>
      <c r="B615" s="200"/>
      <c r="C615" s="200"/>
      <c r="D615" s="201"/>
      <c r="E615" s="201"/>
      <c r="F615" s="113"/>
      <c r="G615" s="113"/>
      <c r="H615" s="113"/>
      <c r="I615" s="203"/>
      <c r="J615" s="203"/>
      <c r="K615" s="204"/>
      <c r="L615" s="201"/>
      <c r="M615" s="201"/>
      <c r="N615" s="201"/>
      <c r="O615" s="201"/>
      <c r="P615" s="201"/>
      <c r="Q615" s="201"/>
      <c r="R615" s="113"/>
      <c r="S615" s="113"/>
      <c r="V615" s="201"/>
      <c r="W615" s="113"/>
      <c r="X615" s="113"/>
      <c r="Y615" s="113"/>
      <c r="Z615" s="113"/>
      <c r="AA615" s="113"/>
      <c r="AB615" s="113"/>
      <c r="AC615" s="113"/>
      <c r="AD615" s="201"/>
      <c r="AE615" s="113"/>
      <c r="AF615" s="113"/>
      <c r="AG615" s="113"/>
      <c r="AH615" s="113"/>
    </row>
    <row r="616" spans="1:34" x14ac:dyDescent="0.2">
      <c r="A616" s="113"/>
      <c r="B616" s="200"/>
      <c r="C616" s="200"/>
      <c r="D616" s="201"/>
      <c r="E616" s="201"/>
      <c r="F616" s="113"/>
      <c r="G616" s="113"/>
      <c r="H616" s="113"/>
      <c r="I616" s="203"/>
      <c r="J616" s="203"/>
      <c r="K616" s="204"/>
      <c r="L616" s="201"/>
      <c r="M616" s="201"/>
      <c r="N616" s="201"/>
      <c r="O616" s="201"/>
      <c r="P616" s="201"/>
      <c r="Q616" s="201"/>
      <c r="R616" s="113"/>
      <c r="S616" s="113"/>
      <c r="V616" s="201"/>
      <c r="W616" s="113"/>
      <c r="X616" s="113"/>
      <c r="Y616" s="113"/>
      <c r="Z616" s="113"/>
      <c r="AA616" s="113"/>
      <c r="AB616" s="113"/>
      <c r="AC616" s="113"/>
      <c r="AD616" s="201"/>
      <c r="AE616" s="113"/>
      <c r="AF616" s="113"/>
      <c r="AG616" s="113"/>
      <c r="AH616" s="113"/>
    </row>
    <row r="617" spans="1:34" x14ac:dyDescent="0.2">
      <c r="A617" s="113"/>
      <c r="B617" s="200"/>
      <c r="C617" s="200"/>
      <c r="D617" s="201"/>
      <c r="E617" s="201"/>
      <c r="F617" s="113"/>
      <c r="G617" s="113"/>
      <c r="H617" s="113"/>
      <c r="I617" s="203"/>
      <c r="J617" s="203"/>
      <c r="K617" s="204"/>
      <c r="L617" s="201"/>
      <c r="M617" s="201"/>
      <c r="N617" s="201"/>
      <c r="O617" s="201"/>
      <c r="P617" s="201"/>
      <c r="Q617" s="201"/>
      <c r="R617" s="113"/>
      <c r="S617" s="113"/>
      <c r="V617" s="201"/>
      <c r="W617" s="113"/>
      <c r="X617" s="113"/>
      <c r="Y617" s="113"/>
      <c r="Z617" s="113"/>
      <c r="AA617" s="113"/>
      <c r="AB617" s="113"/>
      <c r="AC617" s="113"/>
      <c r="AD617" s="201"/>
      <c r="AE617" s="113"/>
      <c r="AF617" s="113"/>
      <c r="AG617" s="113"/>
      <c r="AH617" s="113"/>
    </row>
    <row r="618" spans="1:34" x14ac:dyDescent="0.2">
      <c r="A618" s="113"/>
      <c r="B618" s="200"/>
      <c r="C618" s="200"/>
      <c r="D618" s="201"/>
      <c r="E618" s="201"/>
      <c r="F618" s="113"/>
      <c r="G618" s="113"/>
      <c r="H618" s="113"/>
      <c r="I618" s="203"/>
      <c r="J618" s="203"/>
      <c r="K618" s="204"/>
      <c r="L618" s="201"/>
      <c r="M618" s="201"/>
      <c r="N618" s="201"/>
      <c r="O618" s="201"/>
      <c r="P618" s="201"/>
      <c r="Q618" s="201"/>
      <c r="R618" s="113"/>
      <c r="S618" s="113"/>
      <c r="V618" s="201"/>
      <c r="W618" s="113"/>
      <c r="X618" s="113"/>
      <c r="Y618" s="113"/>
      <c r="Z618" s="113"/>
      <c r="AA618" s="113"/>
      <c r="AB618" s="113"/>
      <c r="AC618" s="113"/>
      <c r="AD618" s="201"/>
      <c r="AE618" s="113"/>
      <c r="AF618" s="113"/>
      <c r="AG618" s="113"/>
      <c r="AH618" s="113"/>
    </row>
    <row r="619" spans="1:34" x14ac:dyDescent="0.2">
      <c r="A619" s="113"/>
      <c r="B619" s="200"/>
      <c r="C619" s="200"/>
      <c r="D619" s="201"/>
      <c r="E619" s="201"/>
      <c r="F619" s="113"/>
      <c r="G619" s="113"/>
      <c r="H619" s="113"/>
      <c r="I619" s="203"/>
      <c r="J619" s="203"/>
      <c r="K619" s="204"/>
      <c r="L619" s="201"/>
      <c r="M619" s="201"/>
      <c r="N619" s="201"/>
      <c r="O619" s="201"/>
      <c r="P619" s="201"/>
      <c r="Q619" s="201"/>
      <c r="R619" s="113"/>
      <c r="S619" s="113"/>
      <c r="V619" s="201"/>
      <c r="W619" s="113"/>
      <c r="X619" s="113"/>
      <c r="Y619" s="113"/>
      <c r="Z619" s="113"/>
      <c r="AA619" s="113"/>
      <c r="AB619" s="113"/>
      <c r="AC619" s="113"/>
      <c r="AD619" s="201"/>
      <c r="AE619" s="113"/>
      <c r="AF619" s="113"/>
      <c r="AG619" s="113"/>
      <c r="AH619" s="113"/>
    </row>
    <row r="620" spans="1:34" x14ac:dyDescent="0.2">
      <c r="A620" s="113"/>
      <c r="B620" s="200"/>
      <c r="C620" s="200"/>
      <c r="D620" s="201"/>
      <c r="E620" s="201"/>
      <c r="F620" s="113"/>
      <c r="G620" s="113"/>
      <c r="H620" s="113"/>
      <c r="I620" s="203"/>
      <c r="J620" s="203"/>
      <c r="K620" s="204"/>
      <c r="L620" s="201"/>
      <c r="M620" s="201"/>
      <c r="N620" s="201"/>
      <c r="O620" s="201"/>
      <c r="P620" s="201"/>
      <c r="Q620" s="201"/>
      <c r="R620" s="113"/>
      <c r="S620" s="113"/>
      <c r="V620" s="201"/>
      <c r="W620" s="113"/>
      <c r="X620" s="113"/>
      <c r="Y620" s="113"/>
      <c r="Z620" s="113"/>
      <c r="AA620" s="113"/>
      <c r="AB620" s="113"/>
      <c r="AC620" s="113"/>
      <c r="AD620" s="201"/>
      <c r="AE620" s="113"/>
      <c r="AF620" s="113"/>
      <c r="AG620" s="113"/>
      <c r="AH620" s="113"/>
    </row>
    <row r="621" spans="1:34" x14ac:dyDescent="0.2">
      <c r="A621" s="113"/>
      <c r="B621" s="200"/>
      <c r="C621" s="200"/>
      <c r="D621" s="201"/>
      <c r="E621" s="201"/>
      <c r="F621" s="113"/>
      <c r="G621" s="113"/>
      <c r="H621" s="113"/>
      <c r="I621" s="203"/>
      <c r="J621" s="203"/>
      <c r="K621" s="204"/>
      <c r="L621" s="201"/>
      <c r="M621" s="201"/>
      <c r="N621" s="201"/>
      <c r="O621" s="201"/>
      <c r="P621" s="201"/>
      <c r="Q621" s="201"/>
      <c r="R621" s="113"/>
      <c r="S621" s="113"/>
      <c r="V621" s="201"/>
      <c r="W621" s="113"/>
      <c r="X621" s="113"/>
      <c r="Y621" s="113"/>
      <c r="Z621" s="113"/>
      <c r="AA621" s="113"/>
      <c r="AB621" s="113"/>
      <c r="AC621" s="113"/>
      <c r="AD621" s="201"/>
      <c r="AE621" s="113"/>
      <c r="AF621" s="113"/>
      <c r="AG621" s="113"/>
      <c r="AH621" s="113"/>
    </row>
    <row r="622" spans="1:34" x14ac:dyDescent="0.2">
      <c r="A622" s="113"/>
      <c r="B622" s="200"/>
      <c r="C622" s="200"/>
      <c r="D622" s="201"/>
      <c r="E622" s="201"/>
      <c r="F622" s="113"/>
      <c r="G622" s="113"/>
      <c r="H622" s="113"/>
      <c r="I622" s="203"/>
      <c r="J622" s="203"/>
      <c r="K622" s="204"/>
      <c r="L622" s="201"/>
      <c r="M622" s="201"/>
      <c r="N622" s="201"/>
      <c r="O622" s="201"/>
      <c r="P622" s="201"/>
      <c r="Q622" s="201"/>
      <c r="R622" s="113"/>
      <c r="S622" s="113"/>
      <c r="V622" s="201"/>
      <c r="W622" s="113"/>
      <c r="X622" s="113"/>
      <c r="Y622" s="113"/>
      <c r="Z622" s="113"/>
      <c r="AA622" s="113"/>
      <c r="AB622" s="113"/>
      <c r="AC622" s="113"/>
      <c r="AD622" s="201"/>
      <c r="AE622" s="113"/>
      <c r="AF622" s="113"/>
      <c r="AG622" s="113"/>
      <c r="AH622" s="113"/>
    </row>
    <row r="623" spans="1:34" x14ac:dyDescent="0.2">
      <c r="A623" s="113"/>
      <c r="B623" s="200"/>
      <c r="C623" s="200"/>
      <c r="D623" s="201"/>
      <c r="E623" s="201"/>
      <c r="F623" s="113"/>
      <c r="G623" s="113"/>
      <c r="H623" s="113"/>
      <c r="I623" s="203"/>
      <c r="J623" s="203"/>
      <c r="K623" s="204"/>
      <c r="L623" s="201"/>
      <c r="M623" s="201"/>
      <c r="N623" s="201"/>
      <c r="O623" s="201"/>
      <c r="P623" s="201"/>
      <c r="Q623" s="201"/>
      <c r="R623" s="113"/>
      <c r="S623" s="113"/>
      <c r="V623" s="201"/>
      <c r="W623" s="113"/>
      <c r="X623" s="113"/>
      <c r="Y623" s="113"/>
      <c r="Z623" s="113"/>
      <c r="AA623" s="113"/>
      <c r="AB623" s="113"/>
      <c r="AC623" s="113"/>
      <c r="AD623" s="201"/>
      <c r="AE623" s="113"/>
      <c r="AF623" s="113"/>
      <c r="AG623" s="113"/>
      <c r="AH623" s="113"/>
    </row>
    <row r="624" spans="1:34" x14ac:dyDescent="0.2">
      <c r="A624" s="113"/>
      <c r="B624" s="200"/>
      <c r="C624" s="200"/>
      <c r="D624" s="201"/>
      <c r="E624" s="201"/>
      <c r="F624" s="113"/>
      <c r="G624" s="113"/>
      <c r="H624" s="113"/>
      <c r="I624" s="203"/>
      <c r="J624" s="203"/>
      <c r="K624" s="204"/>
      <c r="L624" s="201"/>
      <c r="M624" s="201"/>
      <c r="N624" s="201"/>
      <c r="O624" s="201"/>
      <c r="P624" s="201"/>
      <c r="Q624" s="201"/>
      <c r="R624" s="113"/>
      <c r="S624" s="113"/>
      <c r="V624" s="201"/>
      <c r="W624" s="113"/>
      <c r="X624" s="113"/>
      <c r="Y624" s="113"/>
      <c r="Z624" s="113"/>
      <c r="AA624" s="113"/>
      <c r="AB624" s="113"/>
      <c r="AC624" s="113"/>
      <c r="AD624" s="201"/>
      <c r="AE624" s="113"/>
      <c r="AF624" s="113"/>
      <c r="AG624" s="113"/>
      <c r="AH624" s="113"/>
    </row>
    <row r="625" spans="1:34" x14ac:dyDescent="0.2">
      <c r="A625" s="113"/>
      <c r="B625" s="200"/>
      <c r="C625" s="200"/>
      <c r="D625" s="201"/>
      <c r="E625" s="201"/>
      <c r="F625" s="113"/>
      <c r="G625" s="113"/>
      <c r="H625" s="113"/>
      <c r="I625" s="203"/>
      <c r="J625" s="203"/>
      <c r="K625" s="204"/>
      <c r="L625" s="201"/>
      <c r="M625" s="201"/>
      <c r="N625" s="201"/>
      <c r="O625" s="201"/>
      <c r="P625" s="201"/>
      <c r="Q625" s="201"/>
      <c r="R625" s="113"/>
      <c r="S625" s="113"/>
      <c r="V625" s="201"/>
      <c r="W625" s="113"/>
      <c r="X625" s="113"/>
      <c r="Y625" s="113"/>
      <c r="Z625" s="113"/>
      <c r="AA625" s="113"/>
      <c r="AB625" s="113"/>
      <c r="AC625" s="113"/>
      <c r="AD625" s="201"/>
      <c r="AE625" s="113"/>
      <c r="AF625" s="113"/>
      <c r="AG625" s="113"/>
      <c r="AH625" s="113"/>
    </row>
    <row r="626" spans="1:34" x14ac:dyDescent="0.2">
      <c r="A626" s="113"/>
      <c r="B626" s="200"/>
      <c r="C626" s="200"/>
      <c r="D626" s="201"/>
      <c r="E626" s="201"/>
      <c r="F626" s="113"/>
      <c r="G626" s="113"/>
      <c r="H626" s="113"/>
      <c r="I626" s="203"/>
      <c r="J626" s="203"/>
      <c r="K626" s="204"/>
      <c r="L626" s="201"/>
      <c r="M626" s="201"/>
      <c r="N626" s="201"/>
      <c r="O626" s="201"/>
      <c r="P626" s="201"/>
      <c r="Q626" s="201"/>
      <c r="R626" s="113"/>
      <c r="S626" s="113"/>
      <c r="V626" s="201"/>
      <c r="W626" s="113"/>
      <c r="X626" s="113"/>
      <c r="Y626" s="113"/>
      <c r="Z626" s="113"/>
      <c r="AA626" s="113"/>
      <c r="AB626" s="113"/>
      <c r="AC626" s="113"/>
      <c r="AD626" s="201"/>
      <c r="AE626" s="113"/>
      <c r="AF626" s="113"/>
      <c r="AG626" s="113"/>
      <c r="AH626" s="113"/>
    </row>
    <row r="627" spans="1:34" x14ac:dyDescent="0.2">
      <c r="A627" s="113"/>
      <c r="B627" s="200"/>
      <c r="C627" s="200"/>
      <c r="D627" s="201"/>
      <c r="E627" s="201"/>
      <c r="F627" s="113"/>
      <c r="G627" s="113"/>
      <c r="H627" s="113"/>
      <c r="I627" s="203"/>
      <c r="J627" s="203"/>
      <c r="K627" s="204"/>
      <c r="L627" s="201"/>
      <c r="M627" s="201"/>
      <c r="N627" s="201"/>
      <c r="O627" s="201"/>
      <c r="P627" s="201"/>
      <c r="Q627" s="201"/>
      <c r="R627" s="113"/>
      <c r="S627" s="113"/>
      <c r="V627" s="201"/>
      <c r="W627" s="113"/>
      <c r="X627" s="113"/>
      <c r="Y627" s="113"/>
      <c r="Z627" s="113"/>
      <c r="AA627" s="113"/>
      <c r="AB627" s="113"/>
      <c r="AC627" s="113"/>
      <c r="AD627" s="201"/>
      <c r="AE627" s="113"/>
      <c r="AF627" s="113"/>
      <c r="AG627" s="113"/>
      <c r="AH627" s="113"/>
    </row>
    <row r="628" spans="1:34" x14ac:dyDescent="0.2">
      <c r="A628" s="113"/>
      <c r="B628" s="200"/>
      <c r="C628" s="200"/>
      <c r="D628" s="201"/>
      <c r="E628" s="201"/>
      <c r="F628" s="113"/>
      <c r="G628" s="113"/>
      <c r="H628" s="113"/>
      <c r="I628" s="203"/>
      <c r="J628" s="203"/>
      <c r="K628" s="204"/>
      <c r="L628" s="201"/>
      <c r="M628" s="201"/>
      <c r="N628" s="201"/>
      <c r="O628" s="201"/>
      <c r="P628" s="201"/>
      <c r="Q628" s="201"/>
      <c r="R628" s="113"/>
      <c r="S628" s="113"/>
      <c r="V628" s="201"/>
      <c r="W628" s="113"/>
      <c r="X628" s="113"/>
      <c r="Y628" s="113"/>
      <c r="Z628" s="113"/>
      <c r="AA628" s="113"/>
      <c r="AB628" s="113"/>
      <c r="AC628" s="113"/>
      <c r="AD628" s="201"/>
      <c r="AE628" s="113"/>
      <c r="AF628" s="113"/>
      <c r="AG628" s="113"/>
      <c r="AH628" s="113"/>
    </row>
    <row r="629" spans="1:34" x14ac:dyDescent="0.2">
      <c r="A629" s="113"/>
      <c r="B629" s="200"/>
      <c r="C629" s="200"/>
      <c r="D629" s="201"/>
      <c r="E629" s="201"/>
      <c r="F629" s="113"/>
      <c r="G629" s="113"/>
      <c r="H629" s="113"/>
      <c r="I629" s="203"/>
      <c r="J629" s="203"/>
      <c r="K629" s="204"/>
      <c r="L629" s="201"/>
      <c r="M629" s="201"/>
      <c r="N629" s="201"/>
      <c r="O629" s="201"/>
      <c r="P629" s="201"/>
      <c r="Q629" s="201"/>
      <c r="R629" s="113"/>
      <c r="S629" s="113"/>
      <c r="V629" s="201"/>
      <c r="W629" s="113"/>
      <c r="X629" s="113"/>
      <c r="Y629" s="113"/>
      <c r="Z629" s="113"/>
      <c r="AA629" s="113"/>
      <c r="AB629" s="113"/>
      <c r="AC629" s="113"/>
      <c r="AD629" s="201"/>
      <c r="AE629" s="113"/>
      <c r="AF629" s="113"/>
      <c r="AG629" s="113"/>
      <c r="AH629" s="113"/>
    </row>
    <row r="630" spans="1:34" x14ac:dyDescent="0.2">
      <c r="A630" s="113"/>
      <c r="B630" s="200"/>
      <c r="C630" s="200"/>
      <c r="D630" s="201"/>
      <c r="E630" s="201"/>
      <c r="F630" s="113"/>
      <c r="G630" s="113"/>
      <c r="H630" s="113"/>
      <c r="I630" s="203"/>
      <c r="J630" s="203"/>
      <c r="K630" s="204"/>
      <c r="L630" s="201"/>
      <c r="M630" s="201"/>
      <c r="N630" s="201"/>
      <c r="O630" s="201"/>
      <c r="P630" s="201"/>
      <c r="Q630" s="201"/>
      <c r="R630" s="113"/>
      <c r="S630" s="113"/>
      <c r="V630" s="201"/>
      <c r="W630" s="113"/>
      <c r="X630" s="113"/>
      <c r="Y630" s="113"/>
      <c r="Z630" s="113"/>
      <c r="AA630" s="113"/>
      <c r="AB630" s="113"/>
      <c r="AC630" s="113"/>
      <c r="AD630" s="201"/>
      <c r="AE630" s="113"/>
      <c r="AF630" s="113"/>
      <c r="AG630" s="113"/>
      <c r="AH630" s="113"/>
    </row>
    <row r="631" spans="1:34" x14ac:dyDescent="0.2">
      <c r="A631" s="113"/>
      <c r="B631" s="200"/>
      <c r="C631" s="200"/>
      <c r="D631" s="201"/>
      <c r="E631" s="201"/>
      <c r="F631" s="113"/>
      <c r="G631" s="113"/>
      <c r="H631" s="113"/>
      <c r="I631" s="203"/>
      <c r="J631" s="203"/>
      <c r="K631" s="204"/>
      <c r="L631" s="201"/>
      <c r="M631" s="201"/>
      <c r="N631" s="201"/>
      <c r="O631" s="201"/>
      <c r="P631" s="201"/>
      <c r="Q631" s="201"/>
      <c r="R631" s="113"/>
      <c r="S631" s="113"/>
      <c r="V631" s="201"/>
      <c r="W631" s="113"/>
      <c r="X631" s="113"/>
      <c r="Y631" s="113"/>
      <c r="Z631" s="113"/>
      <c r="AA631" s="113"/>
      <c r="AB631" s="113"/>
      <c r="AC631" s="113"/>
      <c r="AD631" s="201"/>
      <c r="AE631" s="113"/>
      <c r="AF631" s="113"/>
      <c r="AG631" s="113"/>
      <c r="AH631" s="113"/>
    </row>
    <row r="632" spans="1:34" x14ac:dyDescent="0.2">
      <c r="A632" s="113"/>
      <c r="B632" s="200"/>
      <c r="C632" s="200"/>
      <c r="D632" s="201"/>
      <c r="E632" s="201"/>
      <c r="F632" s="113"/>
      <c r="G632" s="113"/>
      <c r="H632" s="113"/>
      <c r="I632" s="203"/>
      <c r="J632" s="203"/>
      <c r="K632" s="204"/>
      <c r="L632" s="201"/>
      <c r="M632" s="201"/>
      <c r="N632" s="201"/>
      <c r="O632" s="201"/>
      <c r="P632" s="201"/>
      <c r="Q632" s="201"/>
      <c r="R632" s="113"/>
      <c r="S632" s="113"/>
      <c r="V632" s="201"/>
      <c r="W632" s="113"/>
      <c r="X632" s="113"/>
      <c r="Y632" s="113"/>
      <c r="Z632" s="113"/>
      <c r="AA632" s="113"/>
      <c r="AB632" s="113"/>
      <c r="AC632" s="113"/>
      <c r="AD632" s="201"/>
      <c r="AE632" s="113"/>
      <c r="AF632" s="113"/>
      <c r="AG632" s="113"/>
      <c r="AH632" s="113"/>
    </row>
    <row r="633" spans="1:34" x14ac:dyDescent="0.2">
      <c r="A633" s="113"/>
      <c r="B633" s="200"/>
      <c r="C633" s="200"/>
      <c r="D633" s="201"/>
      <c r="E633" s="201"/>
      <c r="F633" s="113"/>
      <c r="G633" s="113"/>
      <c r="H633" s="113"/>
      <c r="I633" s="203"/>
      <c r="J633" s="203"/>
      <c r="K633" s="204"/>
      <c r="L633" s="201"/>
      <c r="M633" s="201"/>
      <c r="N633" s="201"/>
      <c r="O633" s="201"/>
      <c r="P633" s="201"/>
      <c r="Q633" s="201"/>
      <c r="R633" s="113"/>
      <c r="S633" s="113"/>
      <c r="V633" s="201"/>
      <c r="W633" s="113"/>
      <c r="X633" s="113"/>
      <c r="Y633" s="113"/>
      <c r="Z633" s="113"/>
      <c r="AA633" s="113"/>
      <c r="AB633" s="113"/>
      <c r="AC633" s="113"/>
      <c r="AD633" s="201"/>
      <c r="AE633" s="113"/>
      <c r="AF633" s="113"/>
      <c r="AG633" s="113"/>
      <c r="AH633" s="113"/>
    </row>
    <row r="634" spans="1:34" x14ac:dyDescent="0.2">
      <c r="A634" s="113"/>
      <c r="B634" s="200"/>
      <c r="C634" s="200"/>
      <c r="D634" s="201"/>
      <c r="E634" s="201"/>
      <c r="F634" s="113"/>
      <c r="G634" s="113"/>
      <c r="H634" s="113"/>
      <c r="I634" s="203"/>
      <c r="J634" s="203"/>
      <c r="K634" s="204"/>
      <c r="L634" s="201"/>
      <c r="M634" s="201"/>
      <c r="N634" s="201"/>
      <c r="O634" s="201"/>
      <c r="P634" s="201"/>
      <c r="Q634" s="201"/>
      <c r="R634" s="113"/>
      <c r="S634" s="113"/>
      <c r="V634" s="201"/>
      <c r="W634" s="113"/>
      <c r="X634" s="113"/>
      <c r="Y634" s="113"/>
      <c r="Z634" s="113"/>
      <c r="AA634" s="113"/>
      <c r="AB634" s="113"/>
      <c r="AC634" s="113"/>
      <c r="AD634" s="201"/>
      <c r="AE634" s="113"/>
      <c r="AF634" s="113"/>
      <c r="AG634" s="113"/>
      <c r="AH634" s="113"/>
    </row>
    <row r="635" spans="1:34" x14ac:dyDescent="0.2">
      <c r="A635" s="113"/>
      <c r="B635" s="200"/>
      <c r="C635" s="200"/>
      <c r="D635" s="201"/>
      <c r="E635" s="201"/>
      <c r="F635" s="113"/>
      <c r="G635" s="113"/>
      <c r="H635" s="113"/>
      <c r="I635" s="203"/>
      <c r="J635" s="203"/>
      <c r="K635" s="204"/>
      <c r="L635" s="201"/>
      <c r="M635" s="201"/>
      <c r="N635" s="201"/>
      <c r="O635" s="201"/>
      <c r="P635" s="201"/>
      <c r="Q635" s="201"/>
      <c r="R635" s="113"/>
      <c r="S635" s="113"/>
      <c r="V635" s="201"/>
      <c r="W635" s="113"/>
      <c r="X635" s="113"/>
      <c r="Y635" s="113"/>
      <c r="Z635" s="113"/>
      <c r="AA635" s="113"/>
      <c r="AB635" s="113"/>
      <c r="AC635" s="113"/>
      <c r="AD635" s="201"/>
      <c r="AE635" s="113"/>
      <c r="AF635" s="113"/>
      <c r="AG635" s="113"/>
      <c r="AH635" s="113"/>
    </row>
    <row r="636" spans="1:34" x14ac:dyDescent="0.2">
      <c r="A636" s="113"/>
      <c r="B636" s="200"/>
      <c r="C636" s="200"/>
      <c r="D636" s="201"/>
      <c r="E636" s="201"/>
      <c r="F636" s="113"/>
      <c r="G636" s="113"/>
      <c r="H636" s="113"/>
      <c r="I636" s="203"/>
      <c r="J636" s="203"/>
      <c r="K636" s="204"/>
      <c r="L636" s="201"/>
      <c r="M636" s="201"/>
      <c r="N636" s="201"/>
      <c r="O636" s="201"/>
      <c r="P636" s="201"/>
      <c r="Q636" s="201"/>
      <c r="R636" s="113"/>
      <c r="S636" s="113"/>
      <c r="V636" s="201"/>
      <c r="W636" s="113"/>
      <c r="X636" s="113"/>
      <c r="Y636" s="113"/>
      <c r="Z636" s="113"/>
      <c r="AA636" s="113"/>
      <c r="AB636" s="113"/>
      <c r="AC636" s="113"/>
      <c r="AD636" s="201"/>
      <c r="AE636" s="113"/>
      <c r="AF636" s="113"/>
      <c r="AG636" s="113"/>
      <c r="AH636" s="113"/>
    </row>
    <row r="637" spans="1:34" x14ac:dyDescent="0.2">
      <c r="A637" s="113"/>
      <c r="B637" s="200"/>
      <c r="C637" s="200"/>
      <c r="D637" s="201"/>
      <c r="E637" s="201"/>
      <c r="F637" s="113"/>
      <c r="G637" s="113"/>
      <c r="H637" s="113"/>
      <c r="I637" s="203"/>
      <c r="J637" s="203"/>
      <c r="K637" s="204"/>
      <c r="L637" s="201"/>
      <c r="M637" s="201"/>
      <c r="N637" s="201"/>
      <c r="O637" s="201"/>
      <c r="P637" s="201"/>
      <c r="Q637" s="201"/>
      <c r="R637" s="113"/>
      <c r="S637" s="113"/>
      <c r="V637" s="201"/>
      <c r="W637" s="113"/>
      <c r="X637" s="113"/>
      <c r="Y637" s="113"/>
      <c r="Z637" s="113"/>
      <c r="AA637" s="113"/>
      <c r="AB637" s="113"/>
      <c r="AC637" s="113"/>
      <c r="AD637" s="201"/>
      <c r="AE637" s="113"/>
      <c r="AF637" s="113"/>
      <c r="AG637" s="113"/>
      <c r="AH637" s="113"/>
    </row>
    <row r="638" spans="1:34" x14ac:dyDescent="0.2">
      <c r="A638" s="113"/>
      <c r="B638" s="200"/>
      <c r="C638" s="200"/>
      <c r="D638" s="201"/>
      <c r="E638" s="201"/>
      <c r="F638" s="113"/>
      <c r="G638" s="113"/>
      <c r="H638" s="113"/>
      <c r="I638" s="203"/>
      <c r="J638" s="203"/>
      <c r="K638" s="204"/>
      <c r="L638" s="201"/>
      <c r="M638" s="201"/>
      <c r="N638" s="201"/>
      <c r="O638" s="201"/>
      <c r="P638" s="201"/>
      <c r="Q638" s="201"/>
      <c r="R638" s="113"/>
      <c r="S638" s="113"/>
      <c r="V638" s="201"/>
      <c r="W638" s="113"/>
      <c r="X638" s="113"/>
      <c r="Y638" s="113"/>
      <c r="Z638" s="113"/>
      <c r="AA638" s="113"/>
      <c r="AB638" s="113"/>
      <c r="AC638" s="113"/>
      <c r="AD638" s="201"/>
      <c r="AE638" s="113"/>
      <c r="AF638" s="113"/>
      <c r="AG638" s="113"/>
      <c r="AH638" s="113"/>
    </row>
    <row r="639" spans="1:34" x14ac:dyDescent="0.2">
      <c r="A639" s="113"/>
      <c r="B639" s="200"/>
      <c r="C639" s="200"/>
      <c r="D639" s="201"/>
      <c r="E639" s="201"/>
      <c r="F639" s="113"/>
      <c r="G639" s="113"/>
      <c r="H639" s="113"/>
      <c r="I639" s="203"/>
      <c r="J639" s="203"/>
      <c r="K639" s="204"/>
      <c r="L639" s="201"/>
      <c r="M639" s="201"/>
      <c r="N639" s="201"/>
      <c r="O639" s="201"/>
      <c r="P639" s="201"/>
      <c r="Q639" s="201"/>
      <c r="R639" s="113"/>
      <c r="S639" s="113"/>
      <c r="V639" s="201"/>
      <c r="W639" s="113"/>
      <c r="X639" s="113"/>
      <c r="Y639" s="113"/>
      <c r="Z639" s="113"/>
      <c r="AA639" s="113"/>
      <c r="AB639" s="113"/>
      <c r="AC639" s="113"/>
      <c r="AD639" s="201"/>
      <c r="AE639" s="113"/>
      <c r="AF639" s="113"/>
      <c r="AG639" s="113"/>
      <c r="AH639" s="113"/>
    </row>
    <row r="640" spans="1:34" x14ac:dyDescent="0.2">
      <c r="A640" s="113"/>
      <c r="B640" s="200"/>
      <c r="C640" s="200"/>
      <c r="D640" s="201"/>
      <c r="E640" s="201"/>
      <c r="F640" s="113"/>
      <c r="G640" s="113"/>
      <c r="H640" s="113"/>
      <c r="I640" s="203"/>
      <c r="J640" s="203"/>
      <c r="K640" s="204"/>
      <c r="L640" s="201"/>
      <c r="M640" s="201"/>
      <c r="N640" s="201"/>
      <c r="O640" s="201"/>
      <c r="P640" s="201"/>
      <c r="Q640" s="201"/>
      <c r="R640" s="113"/>
      <c r="S640" s="113"/>
      <c r="V640" s="201"/>
      <c r="W640" s="113"/>
      <c r="X640" s="113"/>
      <c r="Y640" s="113"/>
      <c r="Z640" s="113"/>
      <c r="AA640" s="113"/>
      <c r="AB640" s="113"/>
      <c r="AC640" s="113"/>
      <c r="AD640" s="201"/>
      <c r="AE640" s="113"/>
      <c r="AF640" s="113"/>
      <c r="AG640" s="113"/>
      <c r="AH640" s="113"/>
    </row>
    <row r="641" spans="1:34" x14ac:dyDescent="0.2">
      <c r="A641" s="113"/>
      <c r="B641" s="200"/>
      <c r="C641" s="200"/>
      <c r="D641" s="201"/>
      <c r="E641" s="201"/>
      <c r="F641" s="113"/>
      <c r="G641" s="113"/>
      <c r="H641" s="113"/>
      <c r="I641" s="203"/>
      <c r="J641" s="203"/>
      <c r="K641" s="204"/>
      <c r="L641" s="201"/>
      <c r="M641" s="201"/>
      <c r="N641" s="201"/>
      <c r="O641" s="201"/>
      <c r="P641" s="201"/>
      <c r="Q641" s="201"/>
      <c r="R641" s="113"/>
      <c r="S641" s="113"/>
      <c r="V641" s="201"/>
      <c r="W641" s="113"/>
      <c r="X641" s="113"/>
      <c r="Y641" s="113"/>
      <c r="Z641" s="113"/>
      <c r="AA641" s="113"/>
      <c r="AB641" s="113"/>
      <c r="AC641" s="113"/>
      <c r="AD641" s="201"/>
      <c r="AE641" s="113"/>
      <c r="AF641" s="113"/>
      <c r="AG641" s="113"/>
      <c r="AH641" s="113"/>
    </row>
    <row r="642" spans="1:34" x14ac:dyDescent="0.2">
      <c r="A642" s="113"/>
      <c r="B642" s="200"/>
      <c r="C642" s="200"/>
      <c r="D642" s="201"/>
      <c r="E642" s="201"/>
      <c r="F642" s="113"/>
      <c r="G642" s="113"/>
      <c r="H642" s="113"/>
      <c r="I642" s="203"/>
      <c r="J642" s="203"/>
      <c r="K642" s="204"/>
      <c r="L642" s="201"/>
      <c r="M642" s="201"/>
      <c r="N642" s="201"/>
      <c r="O642" s="201"/>
      <c r="P642" s="201"/>
      <c r="Q642" s="201"/>
      <c r="R642" s="113"/>
      <c r="S642" s="113"/>
      <c r="V642" s="201"/>
      <c r="W642" s="113"/>
      <c r="X642" s="113"/>
      <c r="Y642" s="113"/>
      <c r="Z642" s="113"/>
      <c r="AA642" s="113"/>
      <c r="AB642" s="113"/>
      <c r="AC642" s="113"/>
      <c r="AD642" s="201"/>
      <c r="AE642" s="113"/>
      <c r="AF642" s="113"/>
      <c r="AG642" s="113"/>
      <c r="AH642" s="113"/>
    </row>
    <row r="643" spans="1:34" x14ac:dyDescent="0.2">
      <c r="A643" s="113"/>
      <c r="B643" s="200"/>
      <c r="C643" s="200"/>
      <c r="D643" s="201"/>
      <c r="E643" s="201"/>
      <c r="F643" s="113"/>
      <c r="G643" s="113"/>
      <c r="H643" s="113"/>
      <c r="I643" s="203"/>
      <c r="J643" s="203"/>
      <c r="K643" s="204"/>
      <c r="L643" s="201"/>
      <c r="M643" s="201"/>
      <c r="N643" s="201"/>
      <c r="O643" s="201"/>
      <c r="P643" s="201"/>
      <c r="Q643" s="201"/>
      <c r="R643" s="113"/>
      <c r="S643" s="113"/>
      <c r="V643" s="201"/>
      <c r="W643" s="113"/>
      <c r="X643" s="113"/>
      <c r="Y643" s="113"/>
      <c r="Z643" s="113"/>
      <c r="AA643" s="113"/>
      <c r="AB643" s="113"/>
      <c r="AC643" s="113"/>
      <c r="AD643" s="201"/>
      <c r="AE643" s="113"/>
      <c r="AF643" s="113"/>
      <c r="AG643" s="113"/>
      <c r="AH643" s="113"/>
    </row>
    <row r="644" spans="1:34" x14ac:dyDescent="0.2">
      <c r="A644" s="113"/>
      <c r="B644" s="200"/>
      <c r="C644" s="200"/>
      <c r="D644" s="201"/>
      <c r="E644" s="201"/>
      <c r="F644" s="113"/>
      <c r="G644" s="113"/>
      <c r="H644" s="113"/>
      <c r="I644" s="203"/>
      <c r="J644" s="203"/>
      <c r="K644" s="204"/>
      <c r="L644" s="201"/>
      <c r="M644" s="201"/>
      <c r="N644" s="201"/>
      <c r="O644" s="201"/>
      <c r="P644" s="201"/>
      <c r="Q644" s="201"/>
      <c r="R644" s="113"/>
      <c r="S644" s="113"/>
      <c r="V644" s="201"/>
      <c r="W644" s="113"/>
      <c r="X644" s="113"/>
      <c r="Y644" s="113"/>
      <c r="Z644" s="113"/>
      <c r="AA644" s="113"/>
      <c r="AB644" s="113"/>
      <c r="AC644" s="113"/>
      <c r="AD644" s="201"/>
      <c r="AE644" s="113"/>
      <c r="AF644" s="113"/>
      <c r="AG644" s="113"/>
      <c r="AH644" s="113"/>
    </row>
    <row r="645" spans="1:34" x14ac:dyDescent="0.2">
      <c r="A645" s="113"/>
      <c r="B645" s="200"/>
      <c r="C645" s="200"/>
      <c r="D645" s="201"/>
      <c r="E645" s="201"/>
      <c r="F645" s="113"/>
      <c r="G645" s="113"/>
      <c r="H645" s="113"/>
      <c r="I645" s="203"/>
      <c r="J645" s="203"/>
      <c r="K645" s="204"/>
      <c r="L645" s="201"/>
      <c r="M645" s="201"/>
      <c r="N645" s="201"/>
      <c r="O645" s="201"/>
      <c r="P645" s="201"/>
      <c r="Q645" s="201"/>
      <c r="R645" s="113"/>
      <c r="S645" s="113"/>
      <c r="V645" s="201"/>
      <c r="W645" s="113"/>
      <c r="X645" s="113"/>
      <c r="Y645" s="113"/>
      <c r="Z645" s="113"/>
      <c r="AA645" s="113"/>
      <c r="AB645" s="113"/>
      <c r="AC645" s="113"/>
      <c r="AD645" s="201"/>
      <c r="AE645" s="113"/>
      <c r="AF645" s="113"/>
      <c r="AG645" s="113"/>
      <c r="AH645" s="113"/>
    </row>
    <row r="646" spans="1:34" x14ac:dyDescent="0.2">
      <c r="A646" s="113"/>
      <c r="B646" s="200"/>
      <c r="C646" s="200"/>
      <c r="D646" s="201"/>
      <c r="E646" s="201"/>
      <c r="F646" s="113"/>
      <c r="G646" s="113"/>
      <c r="H646" s="113"/>
      <c r="I646" s="203"/>
      <c r="J646" s="203"/>
      <c r="K646" s="204"/>
      <c r="L646" s="201"/>
      <c r="M646" s="201"/>
      <c r="N646" s="201"/>
      <c r="O646" s="201"/>
      <c r="P646" s="201"/>
      <c r="Q646" s="201"/>
      <c r="R646" s="113"/>
      <c r="S646" s="113"/>
      <c r="V646" s="201"/>
      <c r="W646" s="113"/>
      <c r="X646" s="113"/>
      <c r="Y646" s="113"/>
      <c r="Z646" s="113"/>
      <c r="AA646" s="113"/>
      <c r="AB646" s="113"/>
      <c r="AC646" s="113"/>
      <c r="AD646" s="201"/>
      <c r="AE646" s="113"/>
      <c r="AF646" s="113"/>
      <c r="AG646" s="113"/>
      <c r="AH646" s="113"/>
    </row>
    <row r="647" spans="1:34" x14ac:dyDescent="0.2">
      <c r="A647" s="113"/>
      <c r="B647" s="200"/>
      <c r="C647" s="200"/>
      <c r="D647" s="201"/>
      <c r="E647" s="201"/>
      <c r="F647" s="113"/>
      <c r="G647" s="113"/>
      <c r="H647" s="113"/>
      <c r="I647" s="203"/>
      <c r="J647" s="203"/>
      <c r="K647" s="204"/>
      <c r="L647" s="201"/>
      <c r="M647" s="201"/>
      <c r="N647" s="201"/>
      <c r="O647" s="201"/>
      <c r="P647" s="201"/>
      <c r="Q647" s="201"/>
      <c r="R647" s="113"/>
      <c r="S647" s="113"/>
      <c r="V647" s="201"/>
      <c r="W647" s="113"/>
      <c r="X647" s="113"/>
      <c r="Y647" s="113"/>
      <c r="Z647" s="113"/>
      <c r="AA647" s="113"/>
      <c r="AB647" s="113"/>
      <c r="AC647" s="113"/>
      <c r="AD647" s="201"/>
      <c r="AE647" s="113"/>
      <c r="AF647" s="113"/>
      <c r="AG647" s="113"/>
      <c r="AH647" s="113"/>
    </row>
    <row r="648" spans="1:34" x14ac:dyDescent="0.2">
      <c r="A648" s="113"/>
      <c r="B648" s="200"/>
      <c r="C648" s="200"/>
      <c r="D648" s="201"/>
      <c r="E648" s="201"/>
      <c r="F648" s="113"/>
      <c r="G648" s="113"/>
      <c r="H648" s="113"/>
      <c r="I648" s="203"/>
      <c r="J648" s="203"/>
      <c r="K648" s="204"/>
      <c r="L648" s="201"/>
      <c r="M648" s="201"/>
      <c r="N648" s="201"/>
      <c r="O648" s="201"/>
      <c r="P648" s="201"/>
      <c r="Q648" s="201"/>
      <c r="R648" s="113"/>
      <c r="S648" s="113"/>
      <c r="V648" s="201"/>
      <c r="W648" s="113"/>
      <c r="X648" s="113"/>
      <c r="Y648" s="113"/>
      <c r="Z648" s="113"/>
      <c r="AA648" s="113"/>
      <c r="AB648" s="113"/>
      <c r="AC648" s="113"/>
      <c r="AD648" s="201"/>
      <c r="AE648" s="113"/>
      <c r="AF648" s="113"/>
      <c r="AG648" s="113"/>
      <c r="AH648" s="113"/>
    </row>
    <row r="649" spans="1:34" x14ac:dyDescent="0.2">
      <c r="A649" s="113"/>
      <c r="B649" s="200"/>
      <c r="C649" s="200"/>
      <c r="D649" s="201"/>
      <c r="E649" s="201"/>
      <c r="F649" s="113"/>
      <c r="G649" s="113"/>
      <c r="H649" s="113"/>
      <c r="I649" s="203"/>
      <c r="J649" s="203"/>
      <c r="K649" s="204"/>
      <c r="L649" s="201"/>
      <c r="M649" s="201"/>
      <c r="N649" s="201"/>
      <c r="O649" s="201"/>
      <c r="P649" s="201"/>
      <c r="Q649" s="201"/>
      <c r="R649" s="113"/>
      <c r="S649" s="113"/>
      <c r="V649" s="201"/>
      <c r="W649" s="113"/>
      <c r="X649" s="113"/>
      <c r="Y649" s="113"/>
      <c r="Z649" s="113"/>
      <c r="AA649" s="113"/>
      <c r="AB649" s="113"/>
      <c r="AC649" s="113"/>
      <c r="AD649" s="201"/>
      <c r="AE649" s="113"/>
      <c r="AF649" s="113"/>
      <c r="AG649" s="113"/>
      <c r="AH649" s="113"/>
    </row>
    <row r="650" spans="1:34" x14ac:dyDescent="0.2">
      <c r="A650" s="113"/>
      <c r="B650" s="200"/>
      <c r="C650" s="200"/>
      <c r="D650" s="201"/>
      <c r="E650" s="201"/>
      <c r="F650" s="113"/>
      <c r="G650" s="113"/>
      <c r="H650" s="113"/>
      <c r="I650" s="203"/>
      <c r="J650" s="203"/>
      <c r="K650" s="204"/>
      <c r="L650" s="201"/>
      <c r="M650" s="201"/>
      <c r="N650" s="201"/>
      <c r="O650" s="201"/>
      <c r="P650" s="201"/>
      <c r="Q650" s="201"/>
      <c r="R650" s="113"/>
      <c r="S650" s="113"/>
      <c r="V650" s="201"/>
      <c r="W650" s="113"/>
      <c r="X650" s="113"/>
      <c r="Y650" s="113"/>
      <c r="Z650" s="113"/>
      <c r="AA650" s="113"/>
      <c r="AB650" s="113"/>
      <c r="AC650" s="113"/>
      <c r="AD650" s="201"/>
      <c r="AE650" s="113"/>
      <c r="AF650" s="113"/>
      <c r="AG650" s="113"/>
      <c r="AH650" s="113"/>
    </row>
    <row r="651" spans="1:34" x14ac:dyDescent="0.2">
      <c r="A651" s="113"/>
      <c r="B651" s="200"/>
      <c r="C651" s="200"/>
      <c r="D651" s="201"/>
      <c r="E651" s="201"/>
      <c r="F651" s="113"/>
      <c r="G651" s="113"/>
      <c r="H651" s="113"/>
      <c r="I651" s="203"/>
      <c r="J651" s="203"/>
      <c r="K651" s="204"/>
      <c r="L651" s="201"/>
      <c r="M651" s="201"/>
      <c r="N651" s="201"/>
      <c r="O651" s="201"/>
      <c r="P651" s="201"/>
      <c r="Q651" s="201"/>
      <c r="R651" s="113"/>
      <c r="S651" s="113"/>
      <c r="V651" s="201"/>
      <c r="W651" s="113"/>
      <c r="X651" s="113"/>
      <c r="Y651" s="113"/>
      <c r="Z651" s="113"/>
      <c r="AA651" s="113"/>
      <c r="AB651" s="113"/>
      <c r="AC651" s="113"/>
      <c r="AD651" s="201"/>
      <c r="AE651" s="113"/>
      <c r="AF651" s="113"/>
      <c r="AG651" s="113"/>
      <c r="AH651" s="113"/>
    </row>
    <row r="652" spans="1:34" x14ac:dyDescent="0.2">
      <c r="A652" s="113"/>
      <c r="B652" s="200"/>
      <c r="C652" s="200"/>
      <c r="D652" s="201"/>
      <c r="E652" s="201"/>
      <c r="F652" s="113"/>
      <c r="G652" s="113"/>
      <c r="H652" s="113"/>
      <c r="I652" s="203"/>
      <c r="J652" s="203"/>
      <c r="K652" s="204"/>
      <c r="L652" s="201"/>
      <c r="M652" s="201"/>
      <c r="N652" s="201"/>
      <c r="O652" s="201"/>
      <c r="P652" s="201"/>
      <c r="Q652" s="201"/>
      <c r="R652" s="113"/>
      <c r="S652" s="113"/>
      <c r="V652" s="201"/>
      <c r="W652" s="113"/>
      <c r="X652" s="113"/>
      <c r="Y652" s="113"/>
      <c r="Z652" s="113"/>
      <c r="AA652" s="113"/>
      <c r="AB652" s="113"/>
      <c r="AC652" s="113"/>
      <c r="AD652" s="201"/>
      <c r="AE652" s="113"/>
      <c r="AF652" s="113"/>
      <c r="AG652" s="113"/>
      <c r="AH652" s="113"/>
    </row>
    <row r="653" spans="1:34" x14ac:dyDescent="0.2">
      <c r="A653" s="113"/>
      <c r="B653" s="200"/>
      <c r="C653" s="200"/>
      <c r="D653" s="201"/>
      <c r="E653" s="201"/>
      <c r="F653" s="113"/>
      <c r="G653" s="113"/>
      <c r="H653" s="113"/>
      <c r="I653" s="203"/>
      <c r="J653" s="203"/>
      <c r="K653" s="204"/>
      <c r="L653" s="201"/>
      <c r="M653" s="201"/>
      <c r="N653" s="201"/>
      <c r="O653" s="201"/>
      <c r="P653" s="201"/>
      <c r="Q653" s="201"/>
      <c r="R653" s="113"/>
      <c r="S653" s="113"/>
      <c r="V653" s="201"/>
      <c r="W653" s="113"/>
      <c r="X653" s="113"/>
      <c r="Y653" s="113"/>
      <c r="Z653" s="113"/>
      <c r="AA653" s="113"/>
      <c r="AB653" s="113"/>
      <c r="AC653" s="113"/>
      <c r="AD653" s="201"/>
      <c r="AE653" s="113"/>
      <c r="AF653" s="113"/>
      <c r="AG653" s="113"/>
      <c r="AH653" s="113"/>
    </row>
    <row r="654" spans="1:34" x14ac:dyDescent="0.2">
      <c r="A654" s="113"/>
      <c r="B654" s="200"/>
      <c r="C654" s="200"/>
      <c r="D654" s="201"/>
      <c r="E654" s="201"/>
      <c r="F654" s="113"/>
      <c r="G654" s="113"/>
      <c r="H654" s="113"/>
      <c r="I654" s="203"/>
      <c r="J654" s="203"/>
      <c r="K654" s="204"/>
      <c r="L654" s="201"/>
      <c r="M654" s="201"/>
      <c r="N654" s="201"/>
      <c r="O654" s="201"/>
      <c r="P654" s="201"/>
      <c r="Q654" s="201"/>
      <c r="R654" s="113"/>
      <c r="S654" s="113"/>
      <c r="V654" s="201"/>
      <c r="W654" s="113"/>
      <c r="X654" s="113"/>
      <c r="Y654" s="113"/>
      <c r="Z654" s="113"/>
      <c r="AA654" s="113"/>
      <c r="AB654" s="113"/>
      <c r="AC654" s="113"/>
      <c r="AD654" s="201"/>
      <c r="AE654" s="113"/>
      <c r="AF654" s="113"/>
      <c r="AG654" s="113"/>
      <c r="AH654" s="113"/>
    </row>
    <row r="655" spans="1:34" x14ac:dyDescent="0.2">
      <c r="A655" s="113"/>
      <c r="B655" s="200"/>
      <c r="C655" s="200"/>
      <c r="D655" s="201"/>
      <c r="E655" s="201"/>
      <c r="F655" s="113"/>
      <c r="G655" s="113"/>
      <c r="H655" s="113"/>
      <c r="I655" s="203"/>
      <c r="J655" s="203"/>
      <c r="K655" s="204"/>
      <c r="L655" s="201"/>
      <c r="M655" s="201"/>
      <c r="N655" s="201"/>
      <c r="O655" s="201"/>
      <c r="P655" s="201"/>
      <c r="Q655" s="201"/>
      <c r="R655" s="113"/>
      <c r="S655" s="113"/>
      <c r="V655" s="201"/>
      <c r="W655" s="113"/>
      <c r="X655" s="113"/>
      <c r="Y655" s="113"/>
      <c r="Z655" s="113"/>
      <c r="AA655" s="113"/>
      <c r="AB655" s="113"/>
      <c r="AC655" s="113"/>
      <c r="AD655" s="201"/>
      <c r="AE655" s="113"/>
      <c r="AF655" s="113"/>
      <c r="AG655" s="113"/>
      <c r="AH655" s="113"/>
    </row>
    <row r="656" spans="1:34" x14ac:dyDescent="0.2">
      <c r="A656" s="113"/>
      <c r="B656" s="200"/>
      <c r="C656" s="200"/>
      <c r="D656" s="201"/>
      <c r="E656" s="201"/>
      <c r="F656" s="113"/>
      <c r="G656" s="113"/>
      <c r="H656" s="113"/>
      <c r="I656" s="203"/>
      <c r="J656" s="203"/>
      <c r="K656" s="204"/>
      <c r="L656" s="201"/>
      <c r="M656" s="201"/>
      <c r="N656" s="201"/>
      <c r="O656" s="201"/>
      <c r="P656" s="201"/>
      <c r="Q656" s="201"/>
      <c r="R656" s="113"/>
      <c r="S656" s="113"/>
      <c r="V656" s="201"/>
      <c r="W656" s="113"/>
      <c r="X656" s="113"/>
      <c r="Y656" s="113"/>
      <c r="Z656" s="113"/>
      <c r="AA656" s="113"/>
      <c r="AB656" s="113"/>
      <c r="AC656" s="113"/>
      <c r="AD656" s="201"/>
      <c r="AE656" s="113"/>
      <c r="AF656" s="113"/>
      <c r="AG656" s="113"/>
      <c r="AH656" s="113"/>
    </row>
    <row r="657" spans="1:34" x14ac:dyDescent="0.2">
      <c r="A657" s="113"/>
      <c r="B657" s="200"/>
      <c r="C657" s="200"/>
      <c r="D657" s="201"/>
      <c r="E657" s="201"/>
      <c r="F657" s="113"/>
      <c r="G657" s="113"/>
      <c r="H657" s="113"/>
      <c r="I657" s="203"/>
      <c r="J657" s="203"/>
      <c r="K657" s="204"/>
      <c r="L657" s="201"/>
      <c r="M657" s="201"/>
      <c r="N657" s="201"/>
      <c r="O657" s="201"/>
      <c r="P657" s="201"/>
      <c r="Q657" s="201"/>
      <c r="R657" s="113"/>
      <c r="S657" s="113"/>
      <c r="V657" s="201"/>
      <c r="W657" s="113"/>
      <c r="X657" s="113"/>
      <c r="Y657" s="113"/>
      <c r="Z657" s="113"/>
      <c r="AA657" s="113"/>
      <c r="AB657" s="113"/>
      <c r="AC657" s="113"/>
      <c r="AD657" s="201"/>
      <c r="AE657" s="113"/>
      <c r="AF657" s="113"/>
      <c r="AG657" s="113"/>
      <c r="AH657" s="113"/>
    </row>
    <row r="658" spans="1:34" x14ac:dyDescent="0.2">
      <c r="A658" s="113"/>
      <c r="B658" s="200"/>
      <c r="C658" s="200"/>
      <c r="D658" s="201"/>
      <c r="E658" s="201"/>
      <c r="F658" s="113"/>
      <c r="G658" s="113"/>
      <c r="H658" s="113"/>
      <c r="I658" s="203"/>
      <c r="J658" s="203"/>
      <c r="K658" s="204"/>
      <c r="L658" s="201"/>
      <c r="M658" s="201"/>
      <c r="N658" s="201"/>
      <c r="O658" s="201"/>
      <c r="P658" s="201"/>
      <c r="Q658" s="201"/>
      <c r="R658" s="113"/>
      <c r="S658" s="113"/>
      <c r="V658" s="201"/>
      <c r="W658" s="113"/>
      <c r="X658" s="113"/>
      <c r="Y658" s="113"/>
      <c r="Z658" s="113"/>
      <c r="AA658" s="113"/>
      <c r="AB658" s="113"/>
      <c r="AC658" s="113"/>
      <c r="AD658" s="201"/>
      <c r="AE658" s="113"/>
      <c r="AF658" s="113"/>
      <c r="AG658" s="113"/>
      <c r="AH658" s="113"/>
    </row>
    <row r="659" spans="1:34" x14ac:dyDescent="0.2">
      <c r="A659" s="113"/>
      <c r="B659" s="200"/>
      <c r="C659" s="200"/>
      <c r="D659" s="201"/>
      <c r="E659" s="201"/>
      <c r="F659" s="113"/>
      <c r="G659" s="113"/>
      <c r="H659" s="113"/>
      <c r="I659" s="203"/>
      <c r="J659" s="203"/>
      <c r="K659" s="204"/>
      <c r="L659" s="201"/>
      <c r="M659" s="201"/>
      <c r="N659" s="201"/>
      <c r="O659" s="201"/>
      <c r="P659" s="201"/>
      <c r="Q659" s="201"/>
      <c r="R659" s="113"/>
      <c r="S659" s="113"/>
      <c r="V659" s="201"/>
      <c r="W659" s="113"/>
      <c r="X659" s="113"/>
      <c r="Y659" s="113"/>
      <c r="Z659" s="113"/>
      <c r="AA659" s="113"/>
      <c r="AB659" s="113"/>
      <c r="AC659" s="113"/>
      <c r="AD659" s="201"/>
      <c r="AE659" s="113"/>
      <c r="AF659" s="113"/>
      <c r="AG659" s="113"/>
      <c r="AH659" s="113"/>
    </row>
    <row r="660" spans="1:34" x14ac:dyDescent="0.2">
      <c r="A660" s="113"/>
      <c r="B660" s="200"/>
      <c r="C660" s="200"/>
      <c r="D660" s="201"/>
      <c r="E660" s="201"/>
      <c r="F660" s="113"/>
      <c r="G660" s="113"/>
      <c r="H660" s="113"/>
      <c r="I660" s="203"/>
      <c r="J660" s="203"/>
      <c r="K660" s="204"/>
      <c r="L660" s="201"/>
      <c r="M660" s="201"/>
      <c r="N660" s="201"/>
      <c r="O660" s="201"/>
      <c r="P660" s="201"/>
      <c r="Q660" s="201"/>
      <c r="R660" s="113"/>
      <c r="S660" s="113"/>
      <c r="V660" s="201"/>
      <c r="W660" s="113"/>
      <c r="X660" s="113"/>
      <c r="Y660" s="113"/>
      <c r="Z660" s="113"/>
      <c r="AA660" s="113"/>
      <c r="AB660" s="113"/>
      <c r="AC660" s="113"/>
      <c r="AD660" s="201"/>
      <c r="AE660" s="113"/>
      <c r="AF660" s="113"/>
      <c r="AG660" s="113"/>
      <c r="AH660" s="113"/>
    </row>
    <row r="661" spans="1:34" x14ac:dyDescent="0.2">
      <c r="A661" s="113"/>
      <c r="B661" s="200"/>
      <c r="C661" s="200"/>
      <c r="D661" s="201"/>
      <c r="E661" s="201"/>
      <c r="F661" s="113"/>
      <c r="G661" s="113"/>
      <c r="H661" s="113"/>
      <c r="I661" s="203"/>
      <c r="J661" s="203"/>
      <c r="K661" s="204"/>
      <c r="L661" s="201"/>
      <c r="M661" s="201"/>
      <c r="N661" s="201"/>
      <c r="O661" s="201"/>
      <c r="P661" s="201"/>
      <c r="Q661" s="201"/>
      <c r="R661" s="113"/>
      <c r="S661" s="113"/>
      <c r="V661" s="201"/>
      <c r="W661" s="113"/>
      <c r="X661" s="113"/>
      <c r="Y661" s="113"/>
      <c r="Z661" s="113"/>
      <c r="AA661" s="113"/>
      <c r="AB661" s="113"/>
      <c r="AC661" s="113"/>
      <c r="AD661" s="201"/>
      <c r="AE661" s="113"/>
      <c r="AF661" s="113"/>
      <c r="AG661" s="113"/>
      <c r="AH661" s="113"/>
    </row>
    <row r="662" spans="1:34" x14ac:dyDescent="0.2">
      <c r="A662" s="113"/>
      <c r="B662" s="200"/>
      <c r="C662" s="200"/>
      <c r="D662" s="201"/>
      <c r="E662" s="201"/>
      <c r="F662" s="113"/>
      <c r="G662" s="113"/>
      <c r="H662" s="113"/>
      <c r="I662" s="203"/>
      <c r="J662" s="203"/>
      <c r="K662" s="204"/>
      <c r="L662" s="201"/>
      <c r="M662" s="201"/>
      <c r="N662" s="201"/>
      <c r="O662" s="201"/>
      <c r="P662" s="201"/>
      <c r="Q662" s="201"/>
      <c r="R662" s="113"/>
      <c r="S662" s="113"/>
      <c r="V662" s="201"/>
      <c r="W662" s="113"/>
      <c r="X662" s="113"/>
      <c r="Y662" s="113"/>
      <c r="Z662" s="113"/>
      <c r="AA662" s="113"/>
      <c r="AB662" s="113"/>
      <c r="AC662" s="113"/>
      <c r="AD662" s="201"/>
      <c r="AE662" s="113"/>
      <c r="AF662" s="113"/>
      <c r="AG662" s="113"/>
      <c r="AH662" s="113"/>
    </row>
    <row r="663" spans="1:34" x14ac:dyDescent="0.2">
      <c r="A663" s="113"/>
      <c r="B663" s="200"/>
      <c r="C663" s="200"/>
      <c r="D663" s="201"/>
      <c r="E663" s="201"/>
      <c r="F663" s="113"/>
      <c r="G663" s="113"/>
      <c r="H663" s="113"/>
      <c r="I663" s="203"/>
      <c r="J663" s="203"/>
      <c r="K663" s="204"/>
      <c r="L663" s="201"/>
      <c r="M663" s="201"/>
      <c r="N663" s="201"/>
      <c r="O663" s="201"/>
      <c r="P663" s="201"/>
      <c r="Q663" s="201"/>
      <c r="R663" s="113"/>
      <c r="S663" s="113"/>
      <c r="V663" s="201"/>
      <c r="W663" s="113"/>
      <c r="X663" s="113"/>
      <c r="Y663" s="113"/>
      <c r="Z663" s="113"/>
      <c r="AA663" s="113"/>
      <c r="AB663" s="113"/>
      <c r="AC663" s="113"/>
      <c r="AD663" s="201"/>
      <c r="AE663" s="113"/>
      <c r="AF663" s="113"/>
      <c r="AG663" s="113"/>
      <c r="AH663" s="113"/>
    </row>
    <row r="664" spans="1:34" x14ac:dyDescent="0.2">
      <c r="A664" s="113"/>
      <c r="B664" s="200"/>
      <c r="C664" s="200"/>
      <c r="D664" s="201"/>
      <c r="E664" s="201"/>
      <c r="F664" s="113"/>
      <c r="G664" s="113"/>
      <c r="H664" s="113"/>
      <c r="I664" s="203"/>
      <c r="J664" s="203"/>
      <c r="K664" s="204"/>
      <c r="L664" s="201"/>
      <c r="M664" s="201"/>
      <c r="N664" s="201"/>
      <c r="O664" s="201"/>
      <c r="P664" s="201"/>
      <c r="Q664" s="201"/>
      <c r="R664" s="113"/>
      <c r="S664" s="113"/>
      <c r="V664" s="201"/>
      <c r="W664" s="113"/>
      <c r="X664" s="113"/>
      <c r="Y664" s="113"/>
      <c r="Z664" s="113"/>
      <c r="AA664" s="113"/>
      <c r="AB664" s="113"/>
      <c r="AC664" s="113"/>
      <c r="AD664" s="201"/>
      <c r="AE664" s="113"/>
      <c r="AF664" s="113"/>
      <c r="AG664" s="113"/>
      <c r="AH664" s="113"/>
    </row>
    <row r="665" spans="1:34" x14ac:dyDescent="0.2">
      <c r="A665" s="113"/>
      <c r="B665" s="200"/>
      <c r="C665" s="200"/>
      <c r="D665" s="201"/>
      <c r="E665" s="201"/>
      <c r="F665" s="113"/>
      <c r="G665" s="113"/>
      <c r="H665" s="113"/>
      <c r="I665" s="203"/>
      <c r="J665" s="203"/>
      <c r="K665" s="204"/>
      <c r="L665" s="201"/>
      <c r="M665" s="201"/>
      <c r="N665" s="201"/>
      <c r="O665" s="201"/>
      <c r="P665" s="201"/>
      <c r="Q665" s="201"/>
      <c r="R665" s="113"/>
      <c r="S665" s="113"/>
      <c r="V665" s="201"/>
      <c r="W665" s="113"/>
      <c r="X665" s="113"/>
      <c r="Y665" s="113"/>
      <c r="Z665" s="113"/>
      <c r="AA665" s="113"/>
      <c r="AB665" s="113"/>
      <c r="AC665" s="113"/>
      <c r="AD665" s="201"/>
      <c r="AE665" s="113"/>
      <c r="AF665" s="113"/>
      <c r="AG665" s="113"/>
      <c r="AH665" s="113"/>
    </row>
    <row r="666" spans="1:34" x14ac:dyDescent="0.2">
      <c r="A666" s="113"/>
      <c r="B666" s="200"/>
      <c r="C666" s="200"/>
      <c r="D666" s="201"/>
      <c r="E666" s="201"/>
      <c r="F666" s="113"/>
      <c r="G666" s="113"/>
      <c r="H666" s="113"/>
      <c r="I666" s="203"/>
      <c r="J666" s="203"/>
      <c r="K666" s="204"/>
      <c r="L666" s="201"/>
      <c r="M666" s="201"/>
      <c r="N666" s="201"/>
      <c r="O666" s="201"/>
      <c r="P666" s="201"/>
      <c r="Q666" s="201"/>
      <c r="R666" s="113"/>
      <c r="S666" s="113"/>
      <c r="V666" s="201"/>
      <c r="W666" s="113"/>
      <c r="X666" s="113"/>
      <c r="Y666" s="113"/>
      <c r="Z666" s="113"/>
      <c r="AA666" s="113"/>
      <c r="AB666" s="113"/>
      <c r="AC666" s="113"/>
      <c r="AD666" s="201"/>
      <c r="AE666" s="113"/>
      <c r="AF666" s="113"/>
      <c r="AG666" s="113"/>
      <c r="AH666" s="113"/>
    </row>
    <row r="667" spans="1:34" x14ac:dyDescent="0.2">
      <c r="A667" s="113"/>
      <c r="B667" s="200"/>
      <c r="C667" s="200"/>
      <c r="D667" s="201"/>
      <c r="E667" s="201"/>
      <c r="F667" s="113"/>
      <c r="G667" s="113"/>
      <c r="H667" s="113"/>
      <c r="I667" s="203"/>
      <c r="J667" s="203"/>
      <c r="K667" s="204"/>
      <c r="L667" s="201"/>
      <c r="M667" s="201"/>
      <c r="N667" s="201"/>
      <c r="O667" s="201"/>
      <c r="P667" s="201"/>
      <c r="Q667" s="201"/>
      <c r="R667" s="113"/>
      <c r="S667" s="113"/>
      <c r="V667" s="201"/>
      <c r="W667" s="113"/>
      <c r="X667" s="113"/>
      <c r="Y667" s="113"/>
      <c r="Z667" s="113"/>
      <c r="AA667" s="113"/>
      <c r="AB667" s="113"/>
      <c r="AC667" s="113"/>
      <c r="AD667" s="201"/>
      <c r="AE667" s="113"/>
      <c r="AF667" s="113"/>
      <c r="AG667" s="113"/>
      <c r="AH667" s="113"/>
    </row>
    <row r="668" spans="1:34" x14ac:dyDescent="0.2">
      <c r="A668" s="113"/>
      <c r="B668" s="200"/>
      <c r="C668" s="200"/>
      <c r="D668" s="201"/>
      <c r="E668" s="201"/>
      <c r="F668" s="113"/>
      <c r="G668" s="113"/>
      <c r="H668" s="113"/>
      <c r="I668" s="203"/>
      <c r="J668" s="203"/>
      <c r="K668" s="204"/>
      <c r="L668" s="201"/>
      <c r="M668" s="201"/>
      <c r="N668" s="201"/>
      <c r="O668" s="201"/>
      <c r="P668" s="201"/>
      <c r="Q668" s="201"/>
      <c r="R668" s="113"/>
      <c r="S668" s="113"/>
      <c r="V668" s="201"/>
      <c r="W668" s="113"/>
      <c r="X668" s="113"/>
      <c r="Y668" s="113"/>
      <c r="Z668" s="113"/>
      <c r="AA668" s="113"/>
      <c r="AB668" s="113"/>
      <c r="AC668" s="113"/>
      <c r="AD668" s="201"/>
      <c r="AE668" s="113"/>
      <c r="AF668" s="113"/>
      <c r="AG668" s="113"/>
      <c r="AH668" s="113"/>
    </row>
    <row r="669" spans="1:34" x14ac:dyDescent="0.2">
      <c r="A669" s="113"/>
      <c r="B669" s="200"/>
      <c r="C669" s="200"/>
      <c r="D669" s="201"/>
      <c r="E669" s="201"/>
      <c r="F669" s="113"/>
      <c r="G669" s="113"/>
      <c r="H669" s="113"/>
      <c r="I669" s="203"/>
      <c r="J669" s="203"/>
      <c r="K669" s="204"/>
      <c r="L669" s="201"/>
      <c r="M669" s="201"/>
      <c r="N669" s="201"/>
      <c r="O669" s="201"/>
      <c r="P669" s="201"/>
      <c r="Q669" s="201"/>
      <c r="R669" s="113"/>
      <c r="S669" s="113"/>
      <c r="V669" s="201"/>
      <c r="W669" s="113"/>
      <c r="X669" s="113"/>
      <c r="Y669" s="113"/>
      <c r="Z669" s="113"/>
      <c r="AA669" s="113"/>
      <c r="AB669" s="113"/>
      <c r="AC669" s="113"/>
      <c r="AD669" s="201"/>
      <c r="AE669" s="113"/>
      <c r="AF669" s="113"/>
      <c r="AG669" s="113"/>
      <c r="AH669" s="113"/>
    </row>
    <row r="670" spans="1:34" x14ac:dyDescent="0.2">
      <c r="A670" s="113"/>
      <c r="B670" s="200"/>
      <c r="C670" s="200"/>
      <c r="D670" s="201"/>
      <c r="E670" s="201"/>
      <c r="F670" s="113"/>
      <c r="G670" s="113"/>
      <c r="H670" s="113"/>
      <c r="I670" s="203"/>
      <c r="J670" s="203"/>
      <c r="K670" s="204"/>
      <c r="L670" s="201"/>
      <c r="M670" s="201"/>
      <c r="N670" s="201"/>
      <c r="O670" s="201"/>
      <c r="P670" s="201"/>
      <c r="Q670" s="201"/>
      <c r="R670" s="113"/>
      <c r="S670" s="113"/>
      <c r="V670" s="201"/>
      <c r="W670" s="113"/>
      <c r="X670" s="113"/>
      <c r="Y670" s="113"/>
      <c r="Z670" s="113"/>
      <c r="AA670" s="113"/>
      <c r="AB670" s="113"/>
      <c r="AC670" s="113"/>
      <c r="AD670" s="201"/>
      <c r="AE670" s="113"/>
      <c r="AF670" s="113"/>
      <c r="AG670" s="113"/>
      <c r="AH670" s="113"/>
    </row>
    <row r="671" spans="1:34" x14ac:dyDescent="0.2">
      <c r="A671" s="113"/>
      <c r="B671" s="200"/>
      <c r="C671" s="200"/>
      <c r="D671" s="201"/>
      <c r="E671" s="201"/>
      <c r="F671" s="113"/>
      <c r="G671" s="113"/>
      <c r="H671" s="113"/>
      <c r="I671" s="203"/>
      <c r="J671" s="203"/>
      <c r="K671" s="204"/>
      <c r="L671" s="201"/>
      <c r="M671" s="201"/>
      <c r="N671" s="201"/>
      <c r="O671" s="201"/>
      <c r="P671" s="201"/>
      <c r="Q671" s="201"/>
      <c r="R671" s="113"/>
      <c r="S671" s="113"/>
      <c r="V671" s="201"/>
      <c r="W671" s="113"/>
      <c r="X671" s="113"/>
      <c r="Y671" s="113"/>
      <c r="Z671" s="113"/>
      <c r="AA671" s="113"/>
      <c r="AB671" s="113"/>
      <c r="AC671" s="113"/>
      <c r="AD671" s="201"/>
      <c r="AE671" s="113"/>
      <c r="AF671" s="113"/>
      <c r="AG671" s="113"/>
      <c r="AH671" s="113"/>
    </row>
    <row r="672" spans="1:34" x14ac:dyDescent="0.2">
      <c r="A672" s="113"/>
      <c r="B672" s="200"/>
      <c r="C672" s="200"/>
      <c r="D672" s="201"/>
      <c r="E672" s="201"/>
      <c r="F672" s="113"/>
      <c r="G672" s="113"/>
      <c r="H672" s="113"/>
      <c r="I672" s="203"/>
      <c r="J672" s="203"/>
      <c r="K672" s="204"/>
      <c r="L672" s="201"/>
      <c r="M672" s="201"/>
      <c r="N672" s="201"/>
      <c r="O672" s="201"/>
      <c r="P672" s="201"/>
      <c r="Q672" s="201"/>
      <c r="R672" s="113"/>
      <c r="S672" s="113"/>
      <c r="V672" s="201"/>
      <c r="W672" s="113"/>
      <c r="X672" s="113"/>
      <c r="Y672" s="113"/>
      <c r="Z672" s="113"/>
      <c r="AA672" s="113"/>
      <c r="AB672" s="113"/>
      <c r="AC672" s="113"/>
      <c r="AD672" s="201"/>
      <c r="AE672" s="113"/>
      <c r="AF672" s="113"/>
      <c r="AG672" s="113"/>
      <c r="AH672" s="113"/>
    </row>
    <row r="673" spans="1:34" x14ac:dyDescent="0.2">
      <c r="A673" s="113"/>
      <c r="B673" s="200"/>
      <c r="C673" s="200"/>
      <c r="D673" s="201"/>
      <c r="E673" s="201"/>
      <c r="F673" s="113"/>
      <c r="G673" s="113"/>
      <c r="H673" s="113"/>
      <c r="I673" s="203"/>
      <c r="J673" s="203"/>
      <c r="K673" s="204"/>
      <c r="L673" s="201"/>
      <c r="M673" s="201"/>
      <c r="N673" s="201"/>
      <c r="O673" s="201"/>
      <c r="P673" s="201"/>
      <c r="Q673" s="201"/>
      <c r="R673" s="113"/>
      <c r="S673" s="113"/>
      <c r="V673" s="201"/>
      <c r="W673" s="113"/>
      <c r="X673" s="113"/>
      <c r="Y673" s="113"/>
      <c r="Z673" s="113"/>
      <c r="AA673" s="113"/>
      <c r="AB673" s="113"/>
      <c r="AC673" s="113"/>
      <c r="AD673" s="201"/>
      <c r="AE673" s="113"/>
      <c r="AF673" s="113"/>
      <c r="AG673" s="113"/>
      <c r="AH673" s="113"/>
    </row>
    <row r="674" spans="1:34" x14ac:dyDescent="0.2">
      <c r="A674" s="113"/>
      <c r="B674" s="200"/>
      <c r="C674" s="200"/>
      <c r="D674" s="201"/>
      <c r="E674" s="201"/>
      <c r="F674" s="113"/>
      <c r="G674" s="113"/>
      <c r="H674" s="113"/>
      <c r="I674" s="203"/>
      <c r="J674" s="203"/>
      <c r="K674" s="204"/>
      <c r="L674" s="201"/>
      <c r="M674" s="201"/>
      <c r="N674" s="201"/>
      <c r="O674" s="201"/>
      <c r="P674" s="201"/>
      <c r="Q674" s="201"/>
      <c r="R674" s="113"/>
      <c r="S674" s="113"/>
      <c r="V674" s="201"/>
      <c r="W674" s="113"/>
      <c r="X674" s="113"/>
      <c r="Y674" s="113"/>
      <c r="Z674" s="113"/>
      <c r="AA674" s="113"/>
      <c r="AB674" s="113"/>
      <c r="AC674" s="113"/>
      <c r="AD674" s="201"/>
      <c r="AE674" s="113"/>
      <c r="AF674" s="113"/>
      <c r="AG674" s="113"/>
      <c r="AH674" s="113"/>
    </row>
    <row r="675" spans="1:34" x14ac:dyDescent="0.2">
      <c r="A675" s="113"/>
      <c r="B675" s="200"/>
      <c r="C675" s="200"/>
      <c r="D675" s="201"/>
      <c r="E675" s="201"/>
      <c r="F675" s="113"/>
      <c r="G675" s="113"/>
      <c r="H675" s="113"/>
      <c r="I675" s="203"/>
      <c r="J675" s="203"/>
      <c r="K675" s="204"/>
      <c r="L675" s="201"/>
      <c r="M675" s="201"/>
      <c r="N675" s="201"/>
      <c r="O675" s="201"/>
      <c r="P675" s="201"/>
      <c r="Q675" s="201"/>
      <c r="R675" s="113"/>
      <c r="S675" s="113"/>
      <c r="V675" s="201"/>
      <c r="W675" s="113"/>
      <c r="X675" s="113"/>
      <c r="Y675" s="113"/>
      <c r="Z675" s="113"/>
      <c r="AA675" s="113"/>
      <c r="AB675" s="113"/>
      <c r="AC675" s="113"/>
      <c r="AD675" s="201"/>
      <c r="AE675" s="113"/>
      <c r="AF675" s="113"/>
      <c r="AG675" s="113"/>
      <c r="AH675" s="113"/>
    </row>
    <row r="676" spans="1:34" x14ac:dyDescent="0.2">
      <c r="A676" s="113"/>
      <c r="B676" s="200"/>
      <c r="C676" s="200"/>
      <c r="D676" s="201"/>
      <c r="E676" s="201"/>
      <c r="F676" s="113"/>
      <c r="G676" s="113"/>
      <c r="H676" s="113"/>
      <c r="I676" s="203"/>
      <c r="J676" s="203"/>
      <c r="K676" s="204"/>
      <c r="L676" s="201"/>
      <c r="M676" s="201"/>
      <c r="N676" s="201"/>
      <c r="O676" s="201"/>
      <c r="P676" s="201"/>
      <c r="Q676" s="201"/>
      <c r="R676" s="113"/>
      <c r="S676" s="113"/>
      <c r="V676" s="201"/>
      <c r="W676" s="113"/>
      <c r="X676" s="113"/>
      <c r="Y676" s="113"/>
      <c r="Z676" s="113"/>
      <c r="AA676" s="113"/>
      <c r="AB676" s="113"/>
      <c r="AC676" s="113"/>
      <c r="AD676" s="201"/>
      <c r="AE676" s="113"/>
      <c r="AF676" s="113"/>
      <c r="AG676" s="113"/>
      <c r="AH676" s="113"/>
    </row>
    <row r="677" spans="1:34" x14ac:dyDescent="0.2">
      <c r="A677" s="113"/>
      <c r="B677" s="200"/>
      <c r="C677" s="200"/>
      <c r="D677" s="201"/>
      <c r="E677" s="201"/>
      <c r="F677" s="113"/>
      <c r="G677" s="113"/>
      <c r="H677" s="113"/>
      <c r="I677" s="203"/>
      <c r="J677" s="203"/>
      <c r="K677" s="204"/>
      <c r="L677" s="201"/>
      <c r="M677" s="201"/>
      <c r="N677" s="201"/>
      <c r="O677" s="201"/>
      <c r="P677" s="201"/>
      <c r="Q677" s="201"/>
      <c r="R677" s="113"/>
      <c r="S677" s="113"/>
      <c r="V677" s="201"/>
      <c r="W677" s="113"/>
      <c r="X677" s="113"/>
      <c r="Y677" s="113"/>
      <c r="Z677" s="113"/>
      <c r="AA677" s="113"/>
      <c r="AB677" s="113"/>
      <c r="AC677" s="113"/>
      <c r="AD677" s="201"/>
      <c r="AE677" s="113"/>
      <c r="AF677" s="113"/>
      <c r="AG677" s="113"/>
      <c r="AH677" s="113"/>
    </row>
    <row r="678" spans="1:34" x14ac:dyDescent="0.2">
      <c r="A678" s="113"/>
      <c r="B678" s="200"/>
      <c r="C678" s="200"/>
      <c r="D678" s="201"/>
      <c r="E678" s="201"/>
      <c r="F678" s="113"/>
      <c r="G678" s="113"/>
      <c r="H678" s="113"/>
      <c r="I678" s="203"/>
      <c r="J678" s="203"/>
      <c r="K678" s="204"/>
      <c r="L678" s="201"/>
      <c r="M678" s="201"/>
      <c r="N678" s="201"/>
      <c r="O678" s="201"/>
      <c r="P678" s="201"/>
      <c r="Q678" s="201"/>
      <c r="R678" s="113"/>
      <c r="S678" s="113"/>
      <c r="V678" s="201"/>
      <c r="W678" s="113"/>
      <c r="X678" s="113"/>
      <c r="Y678" s="113"/>
      <c r="Z678" s="113"/>
      <c r="AA678" s="113"/>
      <c r="AB678" s="113"/>
      <c r="AC678" s="113"/>
      <c r="AD678" s="201"/>
      <c r="AE678" s="113"/>
      <c r="AF678" s="113"/>
      <c r="AG678" s="113"/>
      <c r="AH678" s="113"/>
    </row>
    <row r="679" spans="1:34" x14ac:dyDescent="0.2">
      <c r="A679" s="113"/>
      <c r="B679" s="200"/>
      <c r="C679" s="200"/>
      <c r="D679" s="201"/>
      <c r="E679" s="201"/>
      <c r="F679" s="113"/>
      <c r="G679" s="113"/>
      <c r="H679" s="113"/>
      <c r="I679" s="203"/>
      <c r="J679" s="203"/>
      <c r="K679" s="204"/>
      <c r="L679" s="201"/>
      <c r="M679" s="201"/>
      <c r="N679" s="201"/>
      <c r="O679" s="201"/>
      <c r="P679" s="201"/>
      <c r="Q679" s="201"/>
      <c r="R679" s="113"/>
      <c r="S679" s="113"/>
      <c r="V679" s="201"/>
      <c r="W679" s="113"/>
      <c r="X679" s="113"/>
      <c r="Y679" s="113"/>
      <c r="Z679" s="113"/>
      <c r="AA679" s="113"/>
      <c r="AB679" s="113"/>
      <c r="AC679" s="113"/>
      <c r="AD679" s="201"/>
      <c r="AE679" s="113"/>
      <c r="AF679" s="113"/>
      <c r="AG679" s="113"/>
      <c r="AH679" s="113"/>
    </row>
    <row r="680" spans="1:34" x14ac:dyDescent="0.2">
      <c r="A680" s="113"/>
      <c r="B680" s="200"/>
      <c r="C680" s="200"/>
      <c r="D680" s="201"/>
      <c r="E680" s="201"/>
      <c r="F680" s="113"/>
      <c r="G680" s="113"/>
      <c r="H680" s="113"/>
      <c r="I680" s="203"/>
      <c r="J680" s="203"/>
      <c r="K680" s="204"/>
      <c r="L680" s="201"/>
      <c r="M680" s="201"/>
      <c r="N680" s="201"/>
      <c r="O680" s="201"/>
      <c r="P680" s="201"/>
      <c r="Q680" s="201"/>
      <c r="R680" s="113"/>
      <c r="S680" s="113"/>
      <c r="V680" s="201"/>
      <c r="W680" s="113"/>
      <c r="X680" s="113"/>
      <c r="Y680" s="113"/>
      <c r="Z680" s="113"/>
      <c r="AA680" s="113"/>
      <c r="AB680" s="113"/>
      <c r="AC680" s="113"/>
      <c r="AD680" s="201"/>
      <c r="AE680" s="113"/>
      <c r="AF680" s="113"/>
      <c r="AG680" s="113"/>
      <c r="AH680" s="113"/>
    </row>
    <row r="681" spans="1:34" x14ac:dyDescent="0.2">
      <c r="A681" s="113"/>
      <c r="B681" s="200"/>
      <c r="C681" s="200"/>
      <c r="D681" s="201"/>
      <c r="E681" s="201"/>
      <c r="F681" s="113"/>
      <c r="G681" s="113"/>
      <c r="H681" s="113"/>
      <c r="I681" s="203"/>
      <c r="J681" s="203"/>
      <c r="K681" s="204"/>
      <c r="L681" s="201"/>
      <c r="M681" s="201"/>
      <c r="N681" s="201"/>
      <c r="O681" s="201"/>
      <c r="P681" s="201"/>
      <c r="Q681" s="201"/>
      <c r="R681" s="113"/>
      <c r="S681" s="113"/>
      <c r="V681" s="201"/>
      <c r="W681" s="113"/>
      <c r="X681" s="113"/>
      <c r="Y681" s="113"/>
      <c r="Z681" s="113"/>
      <c r="AA681" s="113"/>
      <c r="AB681" s="113"/>
      <c r="AC681" s="113"/>
      <c r="AD681" s="201"/>
      <c r="AE681" s="113"/>
      <c r="AF681" s="113"/>
      <c r="AG681" s="113"/>
      <c r="AH681" s="113"/>
    </row>
    <row r="682" spans="1:34" x14ac:dyDescent="0.2">
      <c r="A682" s="113"/>
      <c r="B682" s="200"/>
      <c r="C682" s="200"/>
      <c r="D682" s="201"/>
      <c r="E682" s="201"/>
      <c r="F682" s="113"/>
      <c r="G682" s="113"/>
      <c r="H682" s="113"/>
      <c r="I682" s="203"/>
      <c r="J682" s="203"/>
      <c r="K682" s="204"/>
      <c r="L682" s="201"/>
      <c r="M682" s="201"/>
      <c r="N682" s="201"/>
      <c r="O682" s="201"/>
      <c r="P682" s="201"/>
      <c r="Q682" s="201"/>
      <c r="R682" s="113"/>
      <c r="S682" s="113"/>
      <c r="V682" s="201"/>
      <c r="W682" s="113"/>
      <c r="X682" s="113"/>
      <c r="Y682" s="113"/>
      <c r="Z682" s="113"/>
      <c r="AA682" s="113"/>
      <c r="AB682" s="113"/>
      <c r="AC682" s="113"/>
      <c r="AD682" s="201"/>
      <c r="AE682" s="113"/>
      <c r="AF682" s="113"/>
      <c r="AG682" s="113"/>
      <c r="AH682" s="113"/>
    </row>
    <row r="683" spans="1:34" x14ac:dyDescent="0.2">
      <c r="A683" s="113"/>
      <c r="B683" s="200"/>
      <c r="C683" s="200"/>
      <c r="D683" s="201"/>
      <c r="E683" s="201"/>
      <c r="F683" s="113"/>
      <c r="G683" s="113"/>
      <c r="H683" s="113"/>
      <c r="I683" s="203"/>
      <c r="J683" s="203"/>
      <c r="K683" s="204"/>
      <c r="L683" s="201"/>
      <c r="M683" s="201"/>
      <c r="N683" s="201"/>
      <c r="O683" s="201"/>
      <c r="P683" s="201"/>
      <c r="Q683" s="201"/>
      <c r="R683" s="113"/>
      <c r="S683" s="113"/>
      <c r="V683" s="201"/>
      <c r="W683" s="113"/>
      <c r="X683" s="113"/>
      <c r="Y683" s="113"/>
      <c r="Z683" s="113"/>
      <c r="AA683" s="113"/>
      <c r="AB683" s="113"/>
      <c r="AC683" s="113"/>
      <c r="AD683" s="201"/>
      <c r="AE683" s="113"/>
      <c r="AF683" s="113"/>
      <c r="AG683" s="113"/>
      <c r="AH683" s="113"/>
    </row>
    <row r="684" spans="1:34" x14ac:dyDescent="0.2">
      <c r="A684" s="113"/>
      <c r="B684" s="200"/>
      <c r="C684" s="200"/>
      <c r="D684" s="201"/>
      <c r="E684" s="201"/>
      <c r="F684" s="113"/>
      <c r="G684" s="113"/>
      <c r="H684" s="113"/>
      <c r="I684" s="203"/>
      <c r="J684" s="203"/>
      <c r="K684" s="204"/>
      <c r="L684" s="201"/>
      <c r="M684" s="201"/>
      <c r="N684" s="201"/>
      <c r="O684" s="201"/>
      <c r="P684" s="201"/>
      <c r="Q684" s="201"/>
      <c r="R684" s="113"/>
      <c r="S684" s="113"/>
      <c r="V684" s="201"/>
      <c r="W684" s="113"/>
      <c r="X684" s="113"/>
      <c r="Y684" s="113"/>
      <c r="Z684" s="113"/>
      <c r="AA684" s="113"/>
      <c r="AB684" s="113"/>
      <c r="AC684" s="113"/>
      <c r="AD684" s="201"/>
      <c r="AE684" s="113"/>
      <c r="AF684" s="113"/>
      <c r="AG684" s="113"/>
      <c r="AH684" s="113"/>
    </row>
    <row r="685" spans="1:34" x14ac:dyDescent="0.2">
      <c r="A685" s="113"/>
      <c r="B685" s="200"/>
      <c r="C685" s="200"/>
      <c r="D685" s="201"/>
      <c r="E685" s="201"/>
      <c r="F685" s="113"/>
      <c r="G685" s="113"/>
      <c r="H685" s="113"/>
      <c r="I685" s="203"/>
      <c r="J685" s="203"/>
      <c r="K685" s="204"/>
      <c r="L685" s="201"/>
      <c r="M685" s="201"/>
      <c r="N685" s="201"/>
      <c r="O685" s="201"/>
      <c r="P685" s="201"/>
      <c r="Q685" s="201"/>
      <c r="R685" s="113"/>
      <c r="S685" s="113"/>
      <c r="V685" s="201"/>
      <c r="W685" s="113"/>
      <c r="X685" s="113"/>
      <c r="Y685" s="113"/>
      <c r="Z685" s="113"/>
      <c r="AA685" s="113"/>
      <c r="AB685" s="113"/>
      <c r="AC685" s="113"/>
      <c r="AD685" s="201"/>
      <c r="AE685" s="113"/>
      <c r="AF685" s="113"/>
      <c r="AG685" s="113"/>
      <c r="AH685" s="113"/>
    </row>
    <row r="686" spans="1:34" x14ac:dyDescent="0.2">
      <c r="A686" s="113"/>
      <c r="B686" s="200"/>
      <c r="C686" s="200"/>
      <c r="D686" s="201"/>
      <c r="E686" s="201"/>
      <c r="F686" s="113"/>
      <c r="G686" s="113"/>
      <c r="H686" s="113"/>
      <c r="I686" s="203"/>
      <c r="J686" s="203"/>
      <c r="K686" s="204"/>
      <c r="L686" s="201"/>
      <c r="M686" s="201"/>
      <c r="N686" s="201"/>
      <c r="O686" s="201"/>
      <c r="P686" s="201"/>
      <c r="Q686" s="201"/>
      <c r="R686" s="113"/>
      <c r="S686" s="113"/>
      <c r="V686" s="201"/>
      <c r="W686" s="113"/>
      <c r="X686" s="113"/>
      <c r="Y686" s="113"/>
      <c r="Z686" s="113"/>
      <c r="AA686" s="113"/>
      <c r="AB686" s="113"/>
      <c r="AC686" s="113"/>
      <c r="AD686" s="201"/>
      <c r="AE686" s="113"/>
      <c r="AF686" s="113"/>
      <c r="AG686" s="113"/>
      <c r="AH686" s="113"/>
    </row>
    <row r="687" spans="1:34" x14ac:dyDescent="0.2">
      <c r="A687" s="113"/>
      <c r="B687" s="200"/>
      <c r="C687" s="200"/>
      <c r="D687" s="201"/>
      <c r="E687" s="201"/>
      <c r="F687" s="113"/>
      <c r="G687" s="113"/>
      <c r="H687" s="113"/>
      <c r="I687" s="203"/>
      <c r="J687" s="203"/>
      <c r="K687" s="204"/>
      <c r="L687" s="201"/>
      <c r="M687" s="201"/>
      <c r="N687" s="201"/>
      <c r="O687" s="201"/>
      <c r="P687" s="201"/>
      <c r="Q687" s="201"/>
      <c r="R687" s="113"/>
      <c r="S687" s="113"/>
      <c r="V687" s="201"/>
      <c r="W687" s="113"/>
      <c r="X687" s="113"/>
      <c r="Y687" s="113"/>
      <c r="Z687" s="113"/>
      <c r="AA687" s="113"/>
      <c r="AB687" s="113"/>
      <c r="AC687" s="113"/>
      <c r="AD687" s="201"/>
      <c r="AE687" s="113"/>
      <c r="AF687" s="113"/>
      <c r="AG687" s="113"/>
      <c r="AH687" s="113"/>
    </row>
    <row r="688" spans="1:34" x14ac:dyDescent="0.2">
      <c r="A688" s="113"/>
      <c r="B688" s="200"/>
      <c r="C688" s="200"/>
      <c r="D688" s="201"/>
      <c r="E688" s="201"/>
      <c r="F688" s="113"/>
      <c r="G688" s="113"/>
      <c r="H688" s="113"/>
      <c r="I688" s="203"/>
      <c r="J688" s="203"/>
      <c r="K688" s="204"/>
      <c r="L688" s="201"/>
      <c r="M688" s="201"/>
      <c r="N688" s="201"/>
      <c r="O688" s="201"/>
      <c r="P688" s="201"/>
      <c r="Q688" s="201"/>
      <c r="R688" s="113"/>
      <c r="S688" s="113"/>
      <c r="V688" s="201"/>
      <c r="W688" s="113"/>
      <c r="X688" s="113"/>
      <c r="Y688" s="113"/>
      <c r="Z688" s="113"/>
      <c r="AA688" s="113"/>
      <c r="AB688" s="113"/>
      <c r="AC688" s="113"/>
      <c r="AD688" s="201"/>
      <c r="AE688" s="113"/>
      <c r="AF688" s="113"/>
      <c r="AG688" s="113"/>
      <c r="AH688" s="113"/>
    </row>
    <row r="689" spans="1:34" x14ac:dyDescent="0.2">
      <c r="A689" s="113"/>
      <c r="B689" s="200"/>
      <c r="C689" s="200"/>
      <c r="D689" s="201"/>
      <c r="E689" s="201"/>
      <c r="F689" s="113"/>
      <c r="G689" s="113"/>
      <c r="H689" s="113"/>
      <c r="I689" s="203"/>
      <c r="J689" s="203"/>
      <c r="K689" s="204"/>
      <c r="L689" s="201"/>
      <c r="M689" s="201"/>
      <c r="N689" s="201"/>
      <c r="O689" s="201"/>
      <c r="P689" s="201"/>
      <c r="Q689" s="201"/>
      <c r="R689" s="113"/>
      <c r="S689" s="113"/>
      <c r="V689" s="201"/>
      <c r="W689" s="113"/>
      <c r="X689" s="113"/>
      <c r="Y689" s="113"/>
      <c r="Z689" s="113"/>
      <c r="AA689" s="113"/>
      <c r="AB689" s="113"/>
      <c r="AC689" s="113"/>
      <c r="AD689" s="201"/>
      <c r="AE689" s="113"/>
      <c r="AF689" s="113"/>
      <c r="AG689" s="113"/>
      <c r="AH689" s="113"/>
    </row>
    <row r="690" spans="1:34" x14ac:dyDescent="0.2">
      <c r="A690" s="113"/>
      <c r="B690" s="200"/>
      <c r="C690" s="200"/>
      <c r="D690" s="201"/>
      <c r="E690" s="201"/>
      <c r="F690" s="113"/>
      <c r="G690" s="113"/>
      <c r="H690" s="113"/>
      <c r="I690" s="203"/>
      <c r="J690" s="203"/>
      <c r="K690" s="204"/>
      <c r="L690" s="201"/>
      <c r="M690" s="201"/>
      <c r="N690" s="201"/>
      <c r="O690" s="201"/>
      <c r="P690" s="201"/>
      <c r="Q690" s="201"/>
      <c r="R690" s="113"/>
      <c r="S690" s="113"/>
      <c r="V690" s="201"/>
      <c r="W690" s="113"/>
      <c r="X690" s="113"/>
      <c r="Y690" s="113"/>
      <c r="Z690" s="113"/>
      <c r="AA690" s="113"/>
      <c r="AB690" s="113"/>
      <c r="AC690" s="113"/>
      <c r="AD690" s="201"/>
      <c r="AE690" s="113"/>
      <c r="AF690" s="113"/>
      <c r="AG690" s="113"/>
      <c r="AH690" s="113"/>
    </row>
    <row r="691" spans="1:34" x14ac:dyDescent="0.2">
      <c r="A691" s="113"/>
      <c r="B691" s="200"/>
      <c r="C691" s="200"/>
      <c r="D691" s="201"/>
      <c r="E691" s="201"/>
      <c r="F691" s="113"/>
      <c r="G691" s="113"/>
      <c r="H691" s="113"/>
      <c r="I691" s="203"/>
      <c r="J691" s="203"/>
      <c r="K691" s="204"/>
      <c r="L691" s="201"/>
      <c r="M691" s="201"/>
      <c r="N691" s="201"/>
      <c r="O691" s="201"/>
      <c r="P691" s="201"/>
      <c r="Q691" s="201"/>
      <c r="R691" s="113"/>
      <c r="S691" s="113"/>
      <c r="V691" s="201"/>
      <c r="W691" s="113"/>
      <c r="X691" s="113"/>
      <c r="Y691" s="113"/>
      <c r="Z691" s="113"/>
      <c r="AA691" s="113"/>
      <c r="AB691" s="113"/>
      <c r="AC691" s="113"/>
      <c r="AD691" s="201"/>
      <c r="AE691" s="113"/>
      <c r="AF691" s="113"/>
      <c r="AG691" s="113"/>
      <c r="AH691" s="113"/>
    </row>
    <row r="692" spans="1:34" x14ac:dyDescent="0.2">
      <c r="A692" s="113"/>
      <c r="B692" s="200"/>
      <c r="C692" s="200"/>
      <c r="D692" s="201"/>
      <c r="E692" s="201"/>
      <c r="F692" s="113"/>
      <c r="G692" s="113"/>
      <c r="H692" s="113"/>
      <c r="I692" s="203"/>
      <c r="J692" s="203"/>
      <c r="K692" s="204"/>
      <c r="L692" s="201"/>
      <c r="M692" s="201"/>
      <c r="N692" s="201"/>
      <c r="O692" s="201"/>
      <c r="P692" s="201"/>
      <c r="Q692" s="201"/>
      <c r="R692" s="113"/>
      <c r="S692" s="113"/>
      <c r="V692" s="201"/>
      <c r="W692" s="113"/>
      <c r="X692" s="113"/>
      <c r="Y692" s="113"/>
      <c r="Z692" s="113"/>
      <c r="AA692" s="113"/>
      <c r="AB692" s="113"/>
      <c r="AC692" s="113"/>
      <c r="AD692" s="201"/>
      <c r="AE692" s="113"/>
      <c r="AF692" s="113"/>
      <c r="AG692" s="113"/>
      <c r="AH692" s="113"/>
    </row>
    <row r="693" spans="1:34" x14ac:dyDescent="0.2">
      <c r="A693" s="113"/>
      <c r="B693" s="200"/>
      <c r="C693" s="200"/>
      <c r="D693" s="201"/>
      <c r="E693" s="201"/>
      <c r="F693" s="113"/>
      <c r="G693" s="113"/>
      <c r="H693" s="113"/>
      <c r="I693" s="203"/>
      <c r="J693" s="203"/>
      <c r="K693" s="204"/>
      <c r="L693" s="201"/>
      <c r="M693" s="201"/>
      <c r="N693" s="201"/>
      <c r="O693" s="201"/>
      <c r="P693" s="201"/>
      <c r="Q693" s="201"/>
      <c r="R693" s="113"/>
      <c r="S693" s="113"/>
      <c r="V693" s="201"/>
      <c r="W693" s="113"/>
      <c r="X693" s="113"/>
      <c r="Y693" s="113"/>
      <c r="Z693" s="113"/>
      <c r="AA693" s="113"/>
      <c r="AB693" s="113"/>
      <c r="AC693" s="113"/>
      <c r="AD693" s="201"/>
      <c r="AE693" s="113"/>
      <c r="AF693" s="113"/>
      <c r="AG693" s="113"/>
      <c r="AH693" s="113"/>
    </row>
    <row r="694" spans="1:34" x14ac:dyDescent="0.2">
      <c r="A694" s="113"/>
      <c r="B694" s="200"/>
      <c r="C694" s="200"/>
      <c r="D694" s="201"/>
      <c r="E694" s="201"/>
      <c r="F694" s="113"/>
      <c r="G694" s="113"/>
      <c r="H694" s="113"/>
      <c r="I694" s="203"/>
      <c r="J694" s="203"/>
      <c r="K694" s="204"/>
      <c r="L694" s="201"/>
      <c r="M694" s="201"/>
      <c r="N694" s="201"/>
      <c r="O694" s="201"/>
      <c r="P694" s="201"/>
      <c r="Q694" s="201"/>
      <c r="R694" s="113"/>
      <c r="S694" s="113"/>
      <c r="V694" s="201"/>
      <c r="W694" s="113"/>
      <c r="X694" s="113"/>
      <c r="Y694" s="113"/>
      <c r="Z694" s="113"/>
      <c r="AA694" s="113"/>
      <c r="AB694" s="113"/>
      <c r="AC694" s="113"/>
      <c r="AD694" s="201"/>
      <c r="AE694" s="113"/>
      <c r="AF694" s="113"/>
      <c r="AG694" s="113"/>
      <c r="AH694" s="113"/>
    </row>
    <row r="695" spans="1:34" x14ac:dyDescent="0.2">
      <c r="A695" s="113"/>
      <c r="B695" s="200"/>
      <c r="C695" s="200"/>
      <c r="D695" s="201"/>
      <c r="E695" s="201"/>
      <c r="F695" s="113"/>
      <c r="G695" s="113"/>
      <c r="H695" s="113"/>
      <c r="I695" s="203"/>
      <c r="J695" s="203"/>
      <c r="K695" s="204"/>
      <c r="L695" s="201"/>
      <c r="M695" s="201"/>
      <c r="N695" s="201"/>
      <c r="O695" s="201"/>
      <c r="P695" s="201"/>
      <c r="Q695" s="201"/>
      <c r="R695" s="113"/>
      <c r="S695" s="113"/>
      <c r="V695" s="201"/>
      <c r="W695" s="113"/>
      <c r="X695" s="113"/>
      <c r="Y695" s="113"/>
      <c r="Z695" s="113"/>
      <c r="AA695" s="113"/>
      <c r="AB695" s="113"/>
      <c r="AC695" s="113"/>
      <c r="AD695" s="201"/>
      <c r="AE695" s="113"/>
      <c r="AF695" s="113"/>
      <c r="AG695" s="113"/>
      <c r="AH695" s="113"/>
    </row>
    <row r="696" spans="1:34" x14ac:dyDescent="0.2">
      <c r="A696" s="113"/>
      <c r="B696" s="200"/>
      <c r="C696" s="200"/>
      <c r="D696" s="201"/>
      <c r="E696" s="201"/>
      <c r="F696" s="113"/>
      <c r="G696" s="113"/>
      <c r="H696" s="113"/>
      <c r="I696" s="203"/>
      <c r="J696" s="203"/>
      <c r="K696" s="204"/>
      <c r="L696" s="201"/>
      <c r="M696" s="201"/>
      <c r="N696" s="201"/>
      <c r="O696" s="201"/>
      <c r="P696" s="201"/>
      <c r="Q696" s="201"/>
      <c r="R696" s="113"/>
      <c r="S696" s="113"/>
      <c r="V696" s="201"/>
      <c r="W696" s="113"/>
      <c r="X696" s="113"/>
      <c r="Y696" s="113"/>
      <c r="Z696" s="113"/>
      <c r="AA696" s="113"/>
      <c r="AB696" s="113"/>
      <c r="AC696" s="113"/>
      <c r="AD696" s="201"/>
      <c r="AE696" s="113"/>
      <c r="AF696" s="113"/>
      <c r="AG696" s="113"/>
      <c r="AH696" s="113"/>
    </row>
    <row r="697" spans="1:34" x14ac:dyDescent="0.2">
      <c r="A697" s="113"/>
      <c r="B697" s="200"/>
      <c r="C697" s="200"/>
      <c r="D697" s="201"/>
      <c r="E697" s="201"/>
      <c r="F697" s="113"/>
      <c r="G697" s="113"/>
      <c r="H697" s="113"/>
      <c r="I697" s="203"/>
      <c r="J697" s="203"/>
      <c r="K697" s="204"/>
      <c r="L697" s="201"/>
      <c r="M697" s="201"/>
      <c r="N697" s="201"/>
      <c r="O697" s="201"/>
      <c r="P697" s="201"/>
      <c r="Q697" s="201"/>
      <c r="R697" s="113"/>
      <c r="S697" s="113"/>
      <c r="V697" s="201"/>
      <c r="W697" s="113"/>
      <c r="X697" s="113"/>
      <c r="Y697" s="113"/>
      <c r="Z697" s="113"/>
      <c r="AA697" s="113"/>
      <c r="AB697" s="113"/>
      <c r="AC697" s="113"/>
      <c r="AD697" s="201"/>
      <c r="AE697" s="113"/>
      <c r="AF697" s="113"/>
      <c r="AG697" s="113"/>
      <c r="AH697" s="113"/>
    </row>
    <row r="698" spans="1:34" x14ac:dyDescent="0.2">
      <c r="A698" s="113"/>
      <c r="B698" s="200"/>
      <c r="C698" s="200"/>
      <c r="D698" s="201"/>
      <c r="E698" s="201"/>
      <c r="F698" s="113"/>
      <c r="G698" s="113"/>
      <c r="H698" s="113"/>
      <c r="I698" s="203"/>
      <c r="J698" s="203"/>
      <c r="K698" s="204"/>
      <c r="L698" s="201"/>
      <c r="M698" s="201"/>
      <c r="N698" s="201"/>
      <c r="O698" s="201"/>
      <c r="P698" s="201"/>
      <c r="Q698" s="201"/>
      <c r="R698" s="113"/>
      <c r="S698" s="113"/>
      <c r="V698" s="201"/>
      <c r="W698" s="113"/>
      <c r="X698" s="113"/>
      <c r="Y698" s="113"/>
      <c r="Z698" s="113"/>
      <c r="AA698" s="113"/>
      <c r="AB698" s="113"/>
      <c r="AC698" s="113"/>
      <c r="AD698" s="201"/>
      <c r="AE698" s="113"/>
      <c r="AF698" s="113"/>
      <c r="AG698" s="113"/>
      <c r="AH698" s="113"/>
    </row>
    <row r="699" spans="1:34" x14ac:dyDescent="0.2">
      <c r="A699" s="113"/>
      <c r="B699" s="200"/>
      <c r="C699" s="200"/>
      <c r="D699" s="201"/>
      <c r="E699" s="201"/>
      <c r="F699" s="113"/>
      <c r="G699" s="113"/>
      <c r="H699" s="113"/>
      <c r="I699" s="203"/>
      <c r="J699" s="203"/>
      <c r="K699" s="204"/>
      <c r="L699" s="201"/>
      <c r="M699" s="201"/>
      <c r="N699" s="201"/>
      <c r="O699" s="201"/>
      <c r="P699" s="201"/>
      <c r="Q699" s="201"/>
      <c r="R699" s="113"/>
      <c r="S699" s="113"/>
      <c r="V699" s="201"/>
      <c r="W699" s="113"/>
      <c r="X699" s="113"/>
      <c r="Y699" s="113"/>
      <c r="Z699" s="113"/>
      <c r="AA699" s="113"/>
      <c r="AB699" s="113"/>
      <c r="AC699" s="113"/>
      <c r="AD699" s="201"/>
      <c r="AE699" s="113"/>
      <c r="AF699" s="113"/>
      <c r="AG699" s="113"/>
      <c r="AH699" s="113"/>
    </row>
    <row r="700" spans="1:34" x14ac:dyDescent="0.2">
      <c r="A700" s="113"/>
      <c r="B700" s="200"/>
      <c r="C700" s="200"/>
      <c r="D700" s="201"/>
      <c r="E700" s="201"/>
      <c r="F700" s="113"/>
      <c r="G700" s="113"/>
      <c r="H700" s="113"/>
      <c r="I700" s="203"/>
      <c r="J700" s="203"/>
      <c r="K700" s="204"/>
      <c r="L700" s="201"/>
      <c r="M700" s="201"/>
      <c r="N700" s="201"/>
      <c r="O700" s="201"/>
      <c r="P700" s="201"/>
      <c r="Q700" s="201"/>
      <c r="R700" s="113"/>
      <c r="S700" s="113"/>
      <c r="V700" s="201"/>
      <c r="W700" s="113"/>
      <c r="X700" s="113"/>
      <c r="Y700" s="113"/>
      <c r="Z700" s="113"/>
      <c r="AA700" s="113"/>
      <c r="AB700" s="113"/>
      <c r="AC700" s="113"/>
      <c r="AD700" s="201"/>
      <c r="AE700" s="113"/>
      <c r="AF700" s="113"/>
      <c r="AG700" s="113"/>
      <c r="AH700" s="113"/>
    </row>
    <row r="701" spans="1:34" x14ac:dyDescent="0.2">
      <c r="A701" s="113"/>
      <c r="B701" s="200"/>
      <c r="C701" s="200"/>
      <c r="D701" s="201"/>
      <c r="E701" s="201"/>
      <c r="F701" s="113"/>
      <c r="G701" s="113"/>
      <c r="H701" s="113"/>
      <c r="I701" s="203"/>
      <c r="J701" s="203"/>
      <c r="K701" s="204"/>
      <c r="L701" s="201"/>
      <c r="M701" s="201"/>
      <c r="N701" s="201"/>
      <c r="O701" s="201"/>
      <c r="P701" s="201"/>
      <c r="Q701" s="201"/>
      <c r="R701" s="113"/>
      <c r="S701" s="113"/>
      <c r="V701" s="201"/>
      <c r="W701" s="113"/>
      <c r="X701" s="113"/>
      <c r="Y701" s="113"/>
      <c r="Z701" s="113"/>
      <c r="AA701" s="113"/>
      <c r="AB701" s="113"/>
      <c r="AC701" s="113"/>
      <c r="AD701" s="201"/>
      <c r="AE701" s="113"/>
      <c r="AF701" s="113"/>
      <c r="AG701" s="113"/>
      <c r="AH701" s="113"/>
    </row>
    <row r="702" spans="1:34" x14ac:dyDescent="0.2">
      <c r="A702" s="113"/>
      <c r="B702" s="200"/>
      <c r="C702" s="200"/>
      <c r="D702" s="201"/>
      <c r="E702" s="201"/>
      <c r="F702" s="113"/>
      <c r="G702" s="113"/>
      <c r="H702" s="113"/>
      <c r="I702" s="203"/>
      <c r="J702" s="203"/>
      <c r="K702" s="204"/>
      <c r="L702" s="201"/>
      <c r="M702" s="201"/>
      <c r="N702" s="201"/>
      <c r="O702" s="201"/>
      <c r="P702" s="201"/>
      <c r="Q702" s="201"/>
      <c r="R702" s="113"/>
      <c r="S702" s="113"/>
      <c r="V702" s="201"/>
      <c r="W702" s="113"/>
      <c r="X702" s="113"/>
      <c r="Y702" s="113"/>
      <c r="Z702" s="113"/>
      <c r="AA702" s="113"/>
      <c r="AB702" s="113"/>
      <c r="AC702" s="113"/>
      <c r="AD702" s="201"/>
      <c r="AE702" s="113"/>
      <c r="AF702" s="113"/>
      <c r="AG702" s="113"/>
      <c r="AH702" s="113"/>
    </row>
    <row r="703" spans="1:34" x14ac:dyDescent="0.2">
      <c r="A703" s="113"/>
      <c r="B703" s="200"/>
      <c r="C703" s="200"/>
      <c r="D703" s="201"/>
      <c r="E703" s="201"/>
      <c r="F703" s="113"/>
      <c r="G703" s="113"/>
      <c r="H703" s="113"/>
      <c r="I703" s="203"/>
      <c r="J703" s="203"/>
      <c r="K703" s="204"/>
      <c r="L703" s="201"/>
      <c r="M703" s="201"/>
      <c r="N703" s="201"/>
      <c r="O703" s="201"/>
      <c r="P703" s="201"/>
      <c r="Q703" s="201"/>
      <c r="R703" s="113"/>
      <c r="S703" s="113"/>
      <c r="V703" s="201"/>
      <c r="W703" s="113"/>
      <c r="X703" s="113"/>
      <c r="Y703" s="113"/>
      <c r="Z703" s="113"/>
      <c r="AA703" s="113"/>
      <c r="AB703" s="113"/>
      <c r="AC703" s="113"/>
      <c r="AD703" s="201"/>
      <c r="AE703" s="113"/>
      <c r="AF703" s="113"/>
      <c r="AG703" s="113"/>
      <c r="AH703" s="113"/>
    </row>
    <row r="704" spans="1:34" x14ac:dyDescent="0.2">
      <c r="A704" s="113"/>
      <c r="B704" s="200"/>
      <c r="C704" s="200"/>
      <c r="D704" s="201"/>
      <c r="E704" s="201"/>
      <c r="F704" s="113"/>
      <c r="G704" s="113"/>
      <c r="H704" s="113"/>
      <c r="I704" s="203"/>
      <c r="J704" s="203"/>
      <c r="K704" s="204"/>
      <c r="L704" s="201"/>
      <c r="M704" s="201"/>
      <c r="N704" s="201"/>
      <c r="O704" s="201"/>
      <c r="P704" s="201"/>
      <c r="Q704" s="201"/>
      <c r="R704" s="113"/>
      <c r="S704" s="113"/>
      <c r="V704" s="201"/>
      <c r="W704" s="113"/>
      <c r="X704" s="113"/>
      <c r="Y704" s="113"/>
      <c r="Z704" s="113"/>
      <c r="AA704" s="113"/>
      <c r="AB704" s="113"/>
      <c r="AC704" s="113"/>
      <c r="AD704" s="201"/>
      <c r="AE704" s="113"/>
      <c r="AF704" s="113"/>
      <c r="AG704" s="113"/>
      <c r="AH704" s="113"/>
    </row>
    <row r="705" spans="1:34" x14ac:dyDescent="0.2">
      <c r="A705" s="113"/>
      <c r="B705" s="200"/>
      <c r="C705" s="200"/>
      <c r="D705" s="201"/>
      <c r="E705" s="201"/>
      <c r="F705" s="113"/>
      <c r="G705" s="113"/>
      <c r="H705" s="113"/>
      <c r="I705" s="203"/>
      <c r="J705" s="203"/>
      <c r="K705" s="204"/>
      <c r="L705" s="201"/>
      <c r="M705" s="201"/>
      <c r="N705" s="201"/>
      <c r="O705" s="201"/>
      <c r="P705" s="201"/>
      <c r="Q705" s="201"/>
      <c r="R705" s="113"/>
      <c r="S705" s="113"/>
      <c r="V705" s="201"/>
      <c r="W705" s="113"/>
      <c r="X705" s="113"/>
      <c r="Y705" s="113"/>
      <c r="Z705" s="113"/>
      <c r="AA705" s="113"/>
      <c r="AB705" s="113"/>
      <c r="AC705" s="113"/>
      <c r="AD705" s="201"/>
      <c r="AE705" s="113"/>
      <c r="AF705" s="113"/>
      <c r="AG705" s="113"/>
      <c r="AH705" s="113"/>
    </row>
    <row r="706" spans="1:34" x14ac:dyDescent="0.2">
      <c r="A706" s="113"/>
      <c r="B706" s="200"/>
      <c r="C706" s="200"/>
      <c r="D706" s="201"/>
      <c r="E706" s="201"/>
      <c r="F706" s="113"/>
      <c r="G706" s="113"/>
      <c r="H706" s="113"/>
      <c r="I706" s="203"/>
      <c r="J706" s="203"/>
      <c r="K706" s="204"/>
      <c r="L706" s="201"/>
      <c r="M706" s="201"/>
      <c r="N706" s="201"/>
      <c r="O706" s="201"/>
      <c r="P706" s="201"/>
      <c r="Q706" s="201"/>
      <c r="R706" s="113"/>
      <c r="S706" s="113"/>
      <c r="V706" s="201"/>
      <c r="W706" s="113"/>
      <c r="X706" s="113"/>
      <c r="Y706" s="113"/>
      <c r="Z706" s="113"/>
      <c r="AA706" s="113"/>
      <c r="AB706" s="113"/>
      <c r="AC706" s="113"/>
      <c r="AD706" s="201"/>
      <c r="AE706" s="113"/>
      <c r="AF706" s="113"/>
      <c r="AG706" s="113"/>
      <c r="AH706" s="113"/>
    </row>
    <row r="707" spans="1:34" x14ac:dyDescent="0.2">
      <c r="A707" s="113"/>
      <c r="B707" s="200"/>
      <c r="C707" s="200"/>
      <c r="D707" s="201"/>
      <c r="E707" s="201"/>
      <c r="F707" s="113"/>
      <c r="G707" s="113"/>
      <c r="H707" s="113"/>
      <c r="I707" s="203"/>
      <c r="J707" s="203"/>
      <c r="K707" s="204"/>
      <c r="L707" s="201"/>
      <c r="M707" s="201"/>
      <c r="N707" s="201"/>
      <c r="O707" s="201"/>
      <c r="P707" s="201"/>
      <c r="Q707" s="201"/>
      <c r="R707" s="113"/>
      <c r="S707" s="113"/>
      <c r="V707" s="201"/>
      <c r="W707" s="113"/>
      <c r="X707" s="113"/>
      <c r="Y707" s="113"/>
      <c r="Z707" s="113"/>
      <c r="AA707" s="113"/>
      <c r="AB707" s="113"/>
      <c r="AC707" s="113"/>
      <c r="AD707" s="201"/>
      <c r="AE707" s="113"/>
      <c r="AF707" s="113"/>
      <c r="AG707" s="113"/>
      <c r="AH707" s="113"/>
    </row>
    <row r="708" spans="1:34" x14ac:dyDescent="0.2">
      <c r="A708" s="113"/>
      <c r="B708" s="200"/>
      <c r="C708" s="200"/>
      <c r="D708" s="201"/>
      <c r="E708" s="201"/>
      <c r="F708" s="113"/>
      <c r="G708" s="113"/>
      <c r="H708" s="113"/>
      <c r="I708" s="203"/>
      <c r="J708" s="203"/>
      <c r="K708" s="204"/>
      <c r="L708" s="201"/>
      <c r="M708" s="201"/>
      <c r="N708" s="201"/>
      <c r="O708" s="201"/>
      <c r="P708" s="201"/>
      <c r="Q708" s="201"/>
      <c r="R708" s="113"/>
      <c r="S708" s="113"/>
      <c r="V708" s="201"/>
      <c r="W708" s="113"/>
      <c r="X708" s="113"/>
      <c r="Y708" s="113"/>
      <c r="Z708" s="113"/>
      <c r="AA708" s="113"/>
      <c r="AB708" s="113"/>
      <c r="AC708" s="113"/>
      <c r="AD708" s="201"/>
      <c r="AE708" s="113"/>
      <c r="AF708" s="113"/>
      <c r="AG708" s="113"/>
      <c r="AH708" s="113"/>
    </row>
    <row r="709" spans="1:34" x14ac:dyDescent="0.2">
      <c r="A709" s="113"/>
      <c r="B709" s="200"/>
      <c r="C709" s="200"/>
      <c r="D709" s="201"/>
      <c r="E709" s="201"/>
      <c r="F709" s="113"/>
      <c r="G709" s="113"/>
      <c r="H709" s="113"/>
      <c r="I709" s="203"/>
      <c r="J709" s="203"/>
      <c r="K709" s="204"/>
      <c r="L709" s="201"/>
      <c r="M709" s="201"/>
      <c r="N709" s="201"/>
      <c r="O709" s="201"/>
      <c r="P709" s="201"/>
      <c r="Q709" s="201"/>
      <c r="R709" s="113"/>
      <c r="S709" s="113"/>
      <c r="V709" s="201"/>
      <c r="W709" s="113"/>
      <c r="X709" s="113"/>
      <c r="Y709" s="113"/>
      <c r="Z709" s="113"/>
      <c r="AA709" s="113"/>
      <c r="AB709" s="113"/>
      <c r="AC709" s="113"/>
      <c r="AD709" s="201"/>
      <c r="AE709" s="113"/>
      <c r="AF709" s="113"/>
      <c r="AG709" s="113"/>
      <c r="AH709" s="113"/>
    </row>
    <row r="710" spans="1:34" x14ac:dyDescent="0.2">
      <c r="A710" s="113"/>
      <c r="B710" s="200"/>
      <c r="C710" s="200"/>
      <c r="D710" s="201"/>
      <c r="E710" s="201"/>
      <c r="F710" s="113"/>
      <c r="G710" s="113"/>
      <c r="H710" s="113"/>
      <c r="I710" s="203"/>
      <c r="J710" s="203"/>
      <c r="K710" s="204"/>
      <c r="L710" s="201"/>
      <c r="M710" s="201"/>
      <c r="N710" s="201"/>
      <c r="O710" s="201"/>
      <c r="P710" s="201"/>
      <c r="Q710" s="201"/>
      <c r="R710" s="113"/>
      <c r="S710" s="113"/>
      <c r="V710" s="201"/>
      <c r="W710" s="113"/>
      <c r="X710" s="113"/>
      <c r="Y710" s="113"/>
      <c r="Z710" s="113"/>
      <c r="AA710" s="113"/>
      <c r="AB710" s="113"/>
      <c r="AC710" s="113"/>
      <c r="AD710" s="201"/>
      <c r="AE710" s="113"/>
      <c r="AF710" s="113"/>
      <c r="AG710" s="113"/>
      <c r="AH710" s="113"/>
    </row>
    <row r="711" spans="1:34" x14ac:dyDescent="0.2">
      <c r="A711" s="113"/>
      <c r="B711" s="200"/>
      <c r="C711" s="200"/>
      <c r="D711" s="201"/>
      <c r="E711" s="201"/>
      <c r="F711" s="113"/>
      <c r="G711" s="113"/>
      <c r="H711" s="113"/>
      <c r="I711" s="203"/>
      <c r="J711" s="203"/>
      <c r="K711" s="204"/>
      <c r="L711" s="201"/>
      <c r="M711" s="201"/>
      <c r="N711" s="201"/>
      <c r="O711" s="201"/>
      <c r="P711" s="201"/>
      <c r="Q711" s="201"/>
      <c r="R711" s="113"/>
      <c r="S711" s="113"/>
      <c r="V711" s="201"/>
      <c r="W711" s="113"/>
      <c r="X711" s="113"/>
      <c r="Y711" s="113"/>
      <c r="Z711" s="113"/>
      <c r="AA711" s="113"/>
      <c r="AB711" s="113"/>
      <c r="AC711" s="113"/>
      <c r="AD711" s="201"/>
      <c r="AE711" s="113"/>
      <c r="AF711" s="113"/>
      <c r="AG711" s="113"/>
      <c r="AH711" s="113"/>
    </row>
    <row r="712" spans="1:34" x14ac:dyDescent="0.2">
      <c r="A712" s="113"/>
      <c r="B712" s="200"/>
      <c r="C712" s="200"/>
      <c r="D712" s="201"/>
      <c r="E712" s="201"/>
      <c r="F712" s="113"/>
      <c r="G712" s="113"/>
      <c r="H712" s="113"/>
      <c r="I712" s="203"/>
      <c r="J712" s="203"/>
      <c r="K712" s="204"/>
      <c r="L712" s="201"/>
      <c r="M712" s="201"/>
      <c r="N712" s="201"/>
      <c r="O712" s="201"/>
      <c r="P712" s="201"/>
      <c r="Q712" s="201"/>
      <c r="R712" s="113"/>
      <c r="S712" s="113"/>
      <c r="V712" s="201"/>
      <c r="W712" s="113"/>
      <c r="X712" s="113"/>
      <c r="Y712" s="113"/>
      <c r="Z712" s="113"/>
      <c r="AA712" s="113"/>
      <c r="AB712" s="113"/>
      <c r="AC712" s="113"/>
      <c r="AD712" s="201"/>
      <c r="AE712" s="113"/>
      <c r="AF712" s="113"/>
      <c r="AG712" s="113"/>
      <c r="AH712" s="113"/>
    </row>
    <row r="713" spans="1:34" x14ac:dyDescent="0.2">
      <c r="A713" s="113"/>
      <c r="B713" s="200"/>
      <c r="C713" s="200"/>
      <c r="D713" s="201"/>
      <c r="E713" s="201"/>
      <c r="F713" s="113"/>
      <c r="G713" s="113"/>
      <c r="H713" s="113"/>
      <c r="I713" s="203"/>
      <c r="J713" s="203"/>
      <c r="K713" s="204"/>
      <c r="L713" s="201"/>
      <c r="M713" s="201"/>
      <c r="N713" s="201"/>
      <c r="O713" s="201"/>
      <c r="P713" s="201"/>
      <c r="Q713" s="201"/>
      <c r="R713" s="113"/>
      <c r="S713" s="113"/>
      <c r="V713" s="201"/>
      <c r="W713" s="113"/>
      <c r="X713" s="113"/>
      <c r="Y713" s="113"/>
      <c r="Z713" s="113"/>
      <c r="AA713" s="113"/>
      <c r="AB713" s="113"/>
      <c r="AC713" s="113"/>
      <c r="AD713" s="201"/>
      <c r="AE713" s="113"/>
      <c r="AF713" s="113"/>
      <c r="AG713" s="113"/>
      <c r="AH713" s="113"/>
    </row>
    <row r="714" spans="1:34" x14ac:dyDescent="0.2">
      <c r="A714" s="113"/>
      <c r="B714" s="200"/>
      <c r="C714" s="200"/>
      <c r="D714" s="201"/>
      <c r="E714" s="201"/>
      <c r="F714" s="113"/>
      <c r="G714" s="113"/>
      <c r="H714" s="113"/>
      <c r="I714" s="203"/>
      <c r="J714" s="203"/>
      <c r="K714" s="204"/>
      <c r="L714" s="201"/>
      <c r="M714" s="201"/>
      <c r="N714" s="201"/>
      <c r="O714" s="201"/>
      <c r="P714" s="201"/>
      <c r="Q714" s="201"/>
      <c r="R714" s="113"/>
      <c r="S714" s="113"/>
      <c r="V714" s="201"/>
      <c r="W714" s="113"/>
      <c r="X714" s="113"/>
      <c r="Y714" s="113"/>
      <c r="Z714" s="113"/>
      <c r="AA714" s="113"/>
      <c r="AB714" s="113"/>
      <c r="AC714" s="113"/>
      <c r="AD714" s="201"/>
      <c r="AE714" s="113"/>
      <c r="AF714" s="113"/>
      <c r="AG714" s="113"/>
      <c r="AH714" s="113"/>
    </row>
    <row r="715" spans="1:34" x14ac:dyDescent="0.2">
      <c r="A715" s="113"/>
      <c r="B715" s="200"/>
      <c r="C715" s="200"/>
      <c r="D715" s="201"/>
      <c r="E715" s="201"/>
      <c r="F715" s="113"/>
      <c r="G715" s="113"/>
      <c r="H715" s="113"/>
      <c r="I715" s="203"/>
      <c r="J715" s="203"/>
      <c r="K715" s="204"/>
      <c r="L715" s="201"/>
      <c r="M715" s="201"/>
      <c r="N715" s="201"/>
      <c r="O715" s="201"/>
      <c r="P715" s="201"/>
      <c r="Q715" s="201"/>
      <c r="R715" s="113"/>
      <c r="S715" s="113"/>
      <c r="V715" s="201"/>
      <c r="W715" s="113"/>
      <c r="X715" s="113"/>
      <c r="Y715" s="113"/>
      <c r="Z715" s="113"/>
      <c r="AA715" s="113"/>
      <c r="AB715" s="113"/>
      <c r="AC715" s="113"/>
      <c r="AD715" s="201"/>
      <c r="AE715" s="113"/>
      <c r="AF715" s="113"/>
      <c r="AG715" s="113"/>
      <c r="AH715" s="113"/>
    </row>
    <row r="716" spans="1:34" x14ac:dyDescent="0.2">
      <c r="A716" s="113"/>
      <c r="B716" s="200"/>
      <c r="C716" s="200"/>
      <c r="D716" s="201"/>
      <c r="E716" s="201"/>
      <c r="F716" s="113"/>
      <c r="G716" s="113"/>
      <c r="H716" s="113"/>
      <c r="I716" s="203"/>
      <c r="J716" s="203"/>
      <c r="K716" s="204"/>
      <c r="L716" s="201"/>
      <c r="M716" s="201"/>
      <c r="N716" s="201"/>
      <c r="O716" s="201"/>
      <c r="P716" s="201"/>
      <c r="Q716" s="201"/>
      <c r="R716" s="113"/>
      <c r="S716" s="113"/>
      <c r="V716" s="201"/>
      <c r="W716" s="113"/>
      <c r="X716" s="113"/>
      <c r="Y716" s="113"/>
      <c r="Z716" s="113"/>
      <c r="AA716" s="113"/>
      <c r="AB716" s="113"/>
      <c r="AC716" s="113"/>
      <c r="AD716" s="201"/>
      <c r="AE716" s="113"/>
      <c r="AF716" s="113"/>
      <c r="AG716" s="113"/>
      <c r="AH716" s="113"/>
    </row>
    <row r="717" spans="1:34" x14ac:dyDescent="0.2">
      <c r="A717" s="113"/>
      <c r="B717" s="200"/>
      <c r="C717" s="200"/>
      <c r="D717" s="201"/>
      <c r="E717" s="201"/>
      <c r="F717" s="113"/>
      <c r="G717" s="113"/>
      <c r="H717" s="113"/>
      <c r="I717" s="203"/>
      <c r="J717" s="203"/>
      <c r="K717" s="204"/>
      <c r="L717" s="201"/>
      <c r="M717" s="201"/>
      <c r="N717" s="201"/>
      <c r="O717" s="201"/>
      <c r="P717" s="201"/>
      <c r="Q717" s="201"/>
      <c r="R717" s="113"/>
      <c r="S717" s="113"/>
      <c r="V717" s="201"/>
      <c r="W717" s="113"/>
      <c r="X717" s="113"/>
      <c r="Y717" s="113"/>
      <c r="Z717" s="113"/>
      <c r="AA717" s="113"/>
      <c r="AB717" s="113"/>
      <c r="AC717" s="113"/>
      <c r="AD717" s="201"/>
      <c r="AE717" s="113"/>
      <c r="AF717" s="113"/>
      <c r="AG717" s="113"/>
      <c r="AH717" s="113"/>
    </row>
    <row r="718" spans="1:34" x14ac:dyDescent="0.2">
      <c r="A718" s="113"/>
      <c r="B718" s="200"/>
      <c r="C718" s="200"/>
      <c r="D718" s="201"/>
      <c r="E718" s="201"/>
      <c r="F718" s="113"/>
      <c r="G718" s="113"/>
      <c r="H718" s="113"/>
      <c r="I718" s="203"/>
      <c r="J718" s="203"/>
      <c r="K718" s="204"/>
      <c r="L718" s="201"/>
      <c r="M718" s="201"/>
      <c r="N718" s="201"/>
      <c r="O718" s="201"/>
      <c r="P718" s="201"/>
      <c r="Q718" s="201"/>
      <c r="R718" s="113"/>
      <c r="S718" s="113"/>
      <c r="V718" s="201"/>
      <c r="W718" s="113"/>
      <c r="X718" s="113"/>
      <c r="Y718" s="113"/>
      <c r="Z718" s="113"/>
      <c r="AA718" s="113"/>
      <c r="AB718" s="113"/>
      <c r="AC718" s="113"/>
      <c r="AD718" s="201"/>
      <c r="AE718" s="113"/>
      <c r="AF718" s="113"/>
      <c r="AG718" s="113"/>
      <c r="AH718" s="113"/>
    </row>
    <row r="719" spans="1:34" x14ac:dyDescent="0.2">
      <c r="A719" s="113"/>
      <c r="B719" s="200"/>
      <c r="C719" s="200"/>
      <c r="D719" s="201"/>
      <c r="E719" s="201"/>
      <c r="F719" s="113"/>
      <c r="G719" s="113"/>
      <c r="H719" s="113"/>
      <c r="I719" s="203"/>
      <c r="J719" s="203"/>
      <c r="K719" s="204"/>
      <c r="L719" s="201"/>
      <c r="M719" s="201"/>
      <c r="N719" s="201"/>
      <c r="O719" s="201"/>
      <c r="P719" s="201"/>
      <c r="Q719" s="201"/>
      <c r="R719" s="113"/>
      <c r="S719" s="113"/>
      <c r="V719" s="201"/>
      <c r="W719" s="113"/>
      <c r="X719" s="113"/>
      <c r="Y719" s="113"/>
      <c r="Z719" s="113"/>
      <c r="AA719" s="113"/>
      <c r="AB719" s="113"/>
      <c r="AC719" s="113"/>
      <c r="AD719" s="201"/>
      <c r="AE719" s="113"/>
      <c r="AF719" s="113"/>
      <c r="AG719" s="113"/>
      <c r="AH719" s="113"/>
    </row>
    <row r="720" spans="1:34" x14ac:dyDescent="0.2">
      <c r="A720" s="113"/>
      <c r="B720" s="200"/>
      <c r="C720" s="200"/>
      <c r="D720" s="201"/>
      <c r="E720" s="201"/>
      <c r="F720" s="113"/>
      <c r="G720" s="113"/>
      <c r="H720" s="113"/>
      <c r="I720" s="203"/>
      <c r="J720" s="203"/>
      <c r="K720" s="204"/>
      <c r="L720" s="201"/>
      <c r="M720" s="201"/>
      <c r="N720" s="201"/>
      <c r="O720" s="201"/>
      <c r="P720" s="201"/>
      <c r="Q720" s="201"/>
      <c r="R720" s="113"/>
      <c r="S720" s="113"/>
      <c r="V720" s="201"/>
      <c r="W720" s="113"/>
      <c r="X720" s="113"/>
      <c r="Y720" s="113"/>
      <c r="Z720" s="113"/>
      <c r="AA720" s="113"/>
      <c r="AB720" s="113"/>
      <c r="AC720" s="113"/>
      <c r="AD720" s="201"/>
      <c r="AE720" s="113"/>
      <c r="AF720" s="113"/>
      <c r="AG720" s="113"/>
      <c r="AH720" s="113"/>
    </row>
    <row r="721" spans="1:34" x14ac:dyDescent="0.2">
      <c r="A721" s="113"/>
      <c r="B721" s="200"/>
      <c r="C721" s="200"/>
      <c r="D721" s="201"/>
      <c r="E721" s="201"/>
      <c r="F721" s="113"/>
      <c r="G721" s="113"/>
      <c r="H721" s="113"/>
      <c r="I721" s="203"/>
      <c r="J721" s="203"/>
      <c r="K721" s="204"/>
      <c r="L721" s="201"/>
      <c r="M721" s="201"/>
      <c r="N721" s="201"/>
      <c r="O721" s="201"/>
      <c r="P721" s="201"/>
      <c r="Q721" s="201"/>
      <c r="R721" s="113"/>
      <c r="S721" s="113"/>
      <c r="V721" s="201"/>
      <c r="W721" s="113"/>
      <c r="X721" s="113"/>
      <c r="Y721" s="113"/>
      <c r="Z721" s="113"/>
      <c r="AA721" s="113"/>
      <c r="AB721" s="113"/>
      <c r="AC721" s="113"/>
      <c r="AD721" s="201"/>
      <c r="AE721" s="113"/>
      <c r="AF721" s="113"/>
      <c r="AG721" s="113"/>
      <c r="AH721" s="113"/>
    </row>
    <row r="722" spans="1:34" x14ac:dyDescent="0.2">
      <c r="A722" s="113"/>
      <c r="B722" s="200"/>
      <c r="C722" s="200"/>
      <c r="D722" s="201"/>
      <c r="E722" s="201"/>
      <c r="F722" s="113"/>
      <c r="G722" s="113"/>
      <c r="H722" s="113"/>
      <c r="I722" s="203"/>
      <c r="J722" s="203"/>
      <c r="K722" s="204"/>
      <c r="L722" s="201"/>
      <c r="M722" s="201"/>
      <c r="N722" s="201"/>
      <c r="O722" s="201"/>
      <c r="P722" s="201"/>
      <c r="Q722" s="201"/>
      <c r="R722" s="113"/>
      <c r="S722" s="113"/>
      <c r="V722" s="201"/>
      <c r="W722" s="113"/>
      <c r="X722" s="113"/>
      <c r="Y722" s="113"/>
      <c r="Z722" s="113"/>
      <c r="AA722" s="113"/>
      <c r="AB722" s="113"/>
      <c r="AC722" s="113"/>
      <c r="AD722" s="201"/>
      <c r="AE722" s="113"/>
      <c r="AF722" s="113"/>
      <c r="AG722" s="113"/>
      <c r="AH722" s="113"/>
    </row>
    <row r="723" spans="1:34" x14ac:dyDescent="0.2">
      <c r="A723" s="113"/>
      <c r="B723" s="200"/>
      <c r="C723" s="200"/>
      <c r="D723" s="201"/>
      <c r="E723" s="201"/>
      <c r="F723" s="113"/>
      <c r="G723" s="113"/>
      <c r="H723" s="113"/>
      <c r="I723" s="203"/>
      <c r="J723" s="203"/>
      <c r="K723" s="204"/>
      <c r="L723" s="201"/>
      <c r="M723" s="201"/>
      <c r="N723" s="201"/>
      <c r="O723" s="201"/>
      <c r="P723" s="201"/>
      <c r="Q723" s="201"/>
      <c r="R723" s="113"/>
      <c r="S723" s="113"/>
      <c r="V723" s="201"/>
      <c r="W723" s="113"/>
      <c r="X723" s="113"/>
      <c r="Y723" s="113"/>
      <c r="Z723" s="113"/>
      <c r="AA723" s="113"/>
      <c r="AB723" s="113"/>
      <c r="AC723" s="113"/>
      <c r="AD723" s="201"/>
      <c r="AE723" s="113"/>
      <c r="AF723" s="113"/>
      <c r="AG723" s="113"/>
      <c r="AH723" s="113"/>
    </row>
    <row r="724" spans="1:34" x14ac:dyDescent="0.2">
      <c r="A724" s="113"/>
      <c r="B724" s="200"/>
      <c r="C724" s="200"/>
      <c r="D724" s="201"/>
      <c r="E724" s="201"/>
      <c r="F724" s="113"/>
      <c r="G724" s="113"/>
      <c r="H724" s="113"/>
      <c r="I724" s="203"/>
      <c r="J724" s="203"/>
      <c r="K724" s="204"/>
      <c r="L724" s="201"/>
      <c r="M724" s="201"/>
      <c r="N724" s="201"/>
      <c r="O724" s="201"/>
      <c r="P724" s="201"/>
      <c r="Q724" s="201"/>
      <c r="R724" s="113"/>
      <c r="S724" s="113"/>
      <c r="V724" s="201"/>
      <c r="W724" s="113"/>
      <c r="X724" s="113"/>
      <c r="Y724" s="113"/>
      <c r="Z724" s="113"/>
      <c r="AA724" s="113"/>
      <c r="AB724" s="113"/>
      <c r="AC724" s="113"/>
      <c r="AD724" s="201"/>
      <c r="AE724" s="113"/>
      <c r="AF724" s="113"/>
      <c r="AG724" s="113"/>
      <c r="AH724" s="113"/>
    </row>
    <row r="725" spans="1:34" x14ac:dyDescent="0.2">
      <c r="A725" s="113"/>
      <c r="B725" s="200"/>
      <c r="C725" s="200"/>
      <c r="D725" s="201"/>
      <c r="E725" s="201"/>
      <c r="F725" s="113"/>
      <c r="G725" s="113"/>
      <c r="H725" s="113"/>
      <c r="I725" s="203"/>
      <c r="J725" s="203"/>
      <c r="K725" s="204"/>
      <c r="L725" s="201"/>
      <c r="M725" s="201"/>
      <c r="N725" s="201"/>
      <c r="O725" s="201"/>
      <c r="P725" s="201"/>
      <c r="Q725" s="201"/>
      <c r="R725" s="113"/>
      <c r="S725" s="113"/>
      <c r="V725" s="201"/>
      <c r="W725" s="113"/>
      <c r="X725" s="113"/>
      <c r="Y725" s="113"/>
      <c r="Z725" s="113"/>
      <c r="AA725" s="113"/>
      <c r="AB725" s="113"/>
      <c r="AC725" s="113"/>
      <c r="AD725" s="201"/>
      <c r="AE725" s="113"/>
      <c r="AF725" s="113"/>
      <c r="AG725" s="113"/>
      <c r="AH725" s="113"/>
    </row>
    <row r="726" spans="1:34" x14ac:dyDescent="0.2">
      <c r="A726" s="113"/>
      <c r="B726" s="200"/>
      <c r="C726" s="200"/>
      <c r="D726" s="201"/>
      <c r="E726" s="201"/>
      <c r="F726" s="113"/>
      <c r="G726" s="113"/>
      <c r="H726" s="113"/>
      <c r="I726" s="203"/>
      <c r="J726" s="203"/>
      <c r="K726" s="204"/>
      <c r="L726" s="201"/>
      <c r="M726" s="201"/>
      <c r="N726" s="201"/>
      <c r="O726" s="201"/>
      <c r="P726" s="201"/>
      <c r="Q726" s="201"/>
      <c r="R726" s="113"/>
      <c r="S726" s="113"/>
      <c r="V726" s="201"/>
      <c r="W726" s="113"/>
      <c r="X726" s="113"/>
      <c r="Y726" s="113"/>
      <c r="Z726" s="113"/>
      <c r="AA726" s="113"/>
      <c r="AB726" s="113"/>
      <c r="AC726" s="113"/>
      <c r="AD726" s="201"/>
      <c r="AE726" s="113"/>
      <c r="AF726" s="113"/>
      <c r="AG726" s="113"/>
      <c r="AH726" s="113"/>
    </row>
    <row r="727" spans="1:34" x14ac:dyDescent="0.2">
      <c r="A727" s="113"/>
      <c r="B727" s="200"/>
      <c r="C727" s="200"/>
      <c r="D727" s="201"/>
      <c r="E727" s="201"/>
      <c r="F727" s="113"/>
      <c r="G727" s="113"/>
      <c r="H727" s="113"/>
      <c r="I727" s="203"/>
      <c r="J727" s="203"/>
      <c r="K727" s="204"/>
      <c r="L727" s="201"/>
      <c r="M727" s="201"/>
      <c r="N727" s="201"/>
      <c r="O727" s="201"/>
      <c r="P727" s="201"/>
      <c r="Q727" s="201"/>
      <c r="R727" s="113"/>
      <c r="S727" s="113"/>
      <c r="V727" s="201"/>
      <c r="W727" s="113"/>
      <c r="X727" s="113"/>
      <c r="Y727" s="113"/>
      <c r="Z727" s="113"/>
      <c r="AA727" s="113"/>
      <c r="AB727" s="113"/>
      <c r="AC727" s="113"/>
      <c r="AD727" s="201"/>
      <c r="AE727" s="113"/>
      <c r="AF727" s="113"/>
      <c r="AG727" s="113"/>
      <c r="AH727" s="113"/>
    </row>
    <row r="728" spans="1:34" x14ac:dyDescent="0.2">
      <c r="A728" s="113"/>
      <c r="B728" s="200"/>
      <c r="C728" s="200"/>
      <c r="D728" s="201"/>
      <c r="E728" s="201"/>
      <c r="F728" s="113"/>
      <c r="G728" s="113"/>
      <c r="H728" s="113"/>
      <c r="I728" s="203"/>
      <c r="J728" s="203"/>
      <c r="K728" s="204"/>
      <c r="L728" s="201"/>
      <c r="M728" s="201"/>
      <c r="N728" s="201"/>
      <c r="O728" s="201"/>
      <c r="P728" s="201"/>
      <c r="Q728" s="201"/>
      <c r="R728" s="113"/>
      <c r="S728" s="113"/>
      <c r="V728" s="201"/>
      <c r="W728" s="113"/>
      <c r="X728" s="113"/>
      <c r="Y728" s="113"/>
      <c r="Z728" s="113"/>
      <c r="AA728" s="113"/>
      <c r="AB728" s="113"/>
      <c r="AC728" s="113"/>
      <c r="AD728" s="201"/>
      <c r="AE728" s="113"/>
      <c r="AF728" s="113"/>
      <c r="AG728" s="113"/>
      <c r="AH728" s="113"/>
    </row>
    <row r="729" spans="1:34" x14ac:dyDescent="0.2">
      <c r="A729" s="113"/>
      <c r="B729" s="200"/>
      <c r="C729" s="200"/>
      <c r="D729" s="201"/>
      <c r="E729" s="201"/>
      <c r="F729" s="113"/>
      <c r="G729" s="113"/>
      <c r="H729" s="113"/>
      <c r="I729" s="203"/>
      <c r="J729" s="203"/>
      <c r="K729" s="204"/>
      <c r="L729" s="201"/>
      <c r="M729" s="201"/>
      <c r="N729" s="201"/>
      <c r="O729" s="201"/>
      <c r="P729" s="201"/>
      <c r="Q729" s="201"/>
      <c r="R729" s="113"/>
      <c r="S729" s="113"/>
      <c r="V729" s="201"/>
      <c r="W729" s="113"/>
      <c r="X729" s="113"/>
      <c r="Y729" s="113"/>
      <c r="Z729" s="113"/>
      <c r="AA729" s="113"/>
      <c r="AB729" s="113"/>
      <c r="AC729" s="113"/>
      <c r="AD729" s="201"/>
      <c r="AE729" s="113"/>
      <c r="AF729" s="113"/>
      <c r="AG729" s="113"/>
      <c r="AH729" s="113"/>
    </row>
    <row r="730" spans="1:34" x14ac:dyDescent="0.2">
      <c r="A730" s="113"/>
      <c r="B730" s="200"/>
      <c r="C730" s="200"/>
      <c r="D730" s="201"/>
      <c r="E730" s="201"/>
      <c r="F730" s="113"/>
      <c r="G730" s="113"/>
      <c r="H730" s="113"/>
      <c r="I730" s="203"/>
      <c r="J730" s="203"/>
      <c r="K730" s="204"/>
      <c r="L730" s="201"/>
      <c r="M730" s="201"/>
      <c r="N730" s="201"/>
      <c r="O730" s="201"/>
      <c r="P730" s="201"/>
      <c r="Q730" s="201"/>
      <c r="R730" s="113"/>
      <c r="S730" s="113"/>
      <c r="V730" s="201"/>
      <c r="W730" s="113"/>
      <c r="X730" s="113"/>
      <c r="Y730" s="113"/>
      <c r="Z730" s="113"/>
      <c r="AA730" s="113"/>
      <c r="AB730" s="113"/>
      <c r="AC730" s="113"/>
      <c r="AD730" s="201"/>
      <c r="AE730" s="113"/>
      <c r="AF730" s="113"/>
      <c r="AG730" s="113"/>
      <c r="AH730" s="113"/>
    </row>
    <row r="731" spans="1:34" x14ac:dyDescent="0.2">
      <c r="A731" s="113"/>
      <c r="B731" s="200"/>
      <c r="C731" s="200"/>
      <c r="D731" s="201"/>
      <c r="E731" s="201"/>
      <c r="F731" s="113"/>
      <c r="G731" s="113"/>
      <c r="H731" s="113"/>
      <c r="I731" s="203"/>
      <c r="J731" s="203"/>
      <c r="K731" s="204"/>
      <c r="L731" s="201"/>
      <c r="M731" s="201"/>
      <c r="N731" s="201"/>
      <c r="O731" s="201"/>
      <c r="P731" s="201"/>
      <c r="Q731" s="201"/>
      <c r="R731" s="113"/>
      <c r="S731" s="113"/>
      <c r="V731" s="201"/>
      <c r="W731" s="113"/>
      <c r="X731" s="113"/>
      <c r="Y731" s="113"/>
      <c r="Z731" s="113"/>
      <c r="AA731" s="113"/>
      <c r="AB731" s="113"/>
      <c r="AC731" s="113"/>
      <c r="AD731" s="201"/>
      <c r="AE731" s="113"/>
      <c r="AF731" s="113"/>
      <c r="AG731" s="113"/>
      <c r="AH731" s="113"/>
    </row>
    <row r="732" spans="1:34" x14ac:dyDescent="0.2">
      <c r="A732" s="113"/>
      <c r="B732" s="200"/>
      <c r="C732" s="200"/>
      <c r="D732" s="201"/>
      <c r="E732" s="201"/>
      <c r="F732" s="113"/>
      <c r="G732" s="113"/>
      <c r="H732" s="113"/>
      <c r="I732" s="203"/>
      <c r="J732" s="203"/>
      <c r="K732" s="204"/>
      <c r="L732" s="201"/>
      <c r="M732" s="201"/>
      <c r="N732" s="201"/>
      <c r="O732" s="201"/>
      <c r="P732" s="201"/>
      <c r="Q732" s="201"/>
      <c r="R732" s="113"/>
      <c r="S732" s="113"/>
      <c r="V732" s="201"/>
      <c r="W732" s="113"/>
      <c r="X732" s="113"/>
      <c r="Y732" s="113"/>
      <c r="Z732" s="113"/>
      <c r="AA732" s="113"/>
      <c r="AB732" s="113"/>
      <c r="AC732" s="113"/>
      <c r="AD732" s="201"/>
      <c r="AE732" s="113"/>
      <c r="AF732" s="113"/>
      <c r="AG732" s="113"/>
      <c r="AH732" s="113"/>
    </row>
    <row r="733" spans="1:34" x14ac:dyDescent="0.2">
      <c r="A733" s="113"/>
      <c r="B733" s="200"/>
      <c r="C733" s="200"/>
      <c r="D733" s="201"/>
      <c r="E733" s="201"/>
      <c r="F733" s="113"/>
      <c r="G733" s="113"/>
      <c r="H733" s="113"/>
      <c r="I733" s="203"/>
      <c r="J733" s="203"/>
      <c r="K733" s="204"/>
      <c r="L733" s="201"/>
      <c r="M733" s="201"/>
      <c r="N733" s="201"/>
      <c r="O733" s="201"/>
      <c r="P733" s="201"/>
      <c r="Q733" s="201"/>
      <c r="R733" s="113"/>
      <c r="S733" s="113"/>
      <c r="V733" s="201"/>
      <c r="W733" s="113"/>
      <c r="X733" s="113"/>
      <c r="Y733" s="113"/>
      <c r="Z733" s="113"/>
      <c r="AA733" s="113"/>
      <c r="AB733" s="113"/>
      <c r="AC733" s="113"/>
      <c r="AD733" s="201"/>
      <c r="AE733" s="113"/>
      <c r="AF733" s="113"/>
      <c r="AG733" s="113"/>
      <c r="AH733" s="113"/>
    </row>
    <row r="734" spans="1:34" x14ac:dyDescent="0.2">
      <c r="A734" s="113"/>
      <c r="B734" s="200"/>
      <c r="C734" s="200"/>
      <c r="D734" s="201"/>
      <c r="E734" s="201"/>
      <c r="F734" s="113"/>
      <c r="G734" s="113"/>
      <c r="H734" s="113"/>
      <c r="I734" s="203"/>
      <c r="J734" s="203"/>
      <c r="K734" s="204"/>
      <c r="L734" s="201"/>
      <c r="M734" s="201"/>
      <c r="N734" s="201"/>
      <c r="O734" s="201"/>
      <c r="P734" s="201"/>
      <c r="Q734" s="201"/>
      <c r="R734" s="113"/>
      <c r="S734" s="113"/>
      <c r="V734" s="201"/>
      <c r="W734" s="113"/>
      <c r="X734" s="113"/>
      <c r="Y734" s="113"/>
      <c r="Z734" s="113"/>
      <c r="AA734" s="113"/>
      <c r="AB734" s="113"/>
      <c r="AC734" s="113"/>
      <c r="AD734" s="201"/>
      <c r="AE734" s="113"/>
      <c r="AF734" s="113"/>
      <c r="AG734" s="113"/>
      <c r="AH734" s="113"/>
    </row>
    <row r="735" spans="1:34" x14ac:dyDescent="0.2">
      <c r="A735" s="113"/>
      <c r="B735" s="200"/>
      <c r="C735" s="200"/>
      <c r="D735" s="201"/>
      <c r="E735" s="201"/>
      <c r="F735" s="113"/>
      <c r="G735" s="113"/>
      <c r="H735" s="113"/>
      <c r="I735" s="203"/>
      <c r="J735" s="203"/>
      <c r="K735" s="204"/>
      <c r="L735" s="201"/>
      <c r="M735" s="201"/>
      <c r="N735" s="201"/>
      <c r="O735" s="201"/>
      <c r="P735" s="201"/>
      <c r="Q735" s="201"/>
      <c r="R735" s="113"/>
      <c r="S735" s="113"/>
      <c r="V735" s="201"/>
      <c r="W735" s="113"/>
      <c r="X735" s="113"/>
      <c r="Y735" s="113"/>
      <c r="Z735" s="113"/>
      <c r="AA735" s="113"/>
      <c r="AB735" s="113"/>
      <c r="AC735" s="113"/>
      <c r="AD735" s="201"/>
      <c r="AE735" s="113"/>
      <c r="AF735" s="113"/>
      <c r="AG735" s="113"/>
      <c r="AH735" s="113"/>
    </row>
    <row r="736" spans="1:34" x14ac:dyDescent="0.2">
      <c r="A736" s="113"/>
      <c r="B736" s="200"/>
      <c r="C736" s="200"/>
      <c r="D736" s="201"/>
      <c r="E736" s="201"/>
      <c r="F736" s="113"/>
      <c r="G736" s="113"/>
      <c r="H736" s="113"/>
      <c r="I736" s="203"/>
      <c r="J736" s="203"/>
      <c r="K736" s="204"/>
      <c r="L736" s="201"/>
      <c r="M736" s="201"/>
      <c r="N736" s="201"/>
      <c r="O736" s="201"/>
      <c r="P736" s="201"/>
      <c r="Q736" s="201"/>
      <c r="R736" s="113"/>
      <c r="S736" s="113"/>
      <c r="V736" s="201"/>
      <c r="W736" s="113"/>
      <c r="X736" s="113"/>
      <c r="Y736" s="113"/>
      <c r="Z736" s="113"/>
      <c r="AA736" s="113"/>
      <c r="AB736" s="113"/>
      <c r="AC736" s="113"/>
      <c r="AD736" s="201"/>
      <c r="AE736" s="113"/>
      <c r="AF736" s="113"/>
      <c r="AG736" s="113"/>
      <c r="AH736" s="113"/>
    </row>
    <row r="737" spans="1:34" x14ac:dyDescent="0.2">
      <c r="A737" s="113"/>
      <c r="B737" s="200"/>
      <c r="C737" s="200"/>
      <c r="D737" s="201"/>
      <c r="E737" s="201"/>
      <c r="F737" s="113"/>
      <c r="G737" s="113"/>
      <c r="H737" s="113"/>
      <c r="I737" s="203"/>
      <c r="J737" s="203"/>
      <c r="K737" s="204"/>
      <c r="L737" s="201"/>
      <c r="M737" s="201"/>
      <c r="N737" s="201"/>
      <c r="O737" s="201"/>
      <c r="P737" s="201"/>
      <c r="Q737" s="201"/>
      <c r="R737" s="113"/>
      <c r="S737" s="113"/>
      <c r="V737" s="201"/>
      <c r="W737" s="113"/>
      <c r="X737" s="113"/>
      <c r="Y737" s="113"/>
      <c r="Z737" s="113"/>
      <c r="AA737" s="113"/>
      <c r="AB737" s="113"/>
      <c r="AC737" s="113"/>
      <c r="AD737" s="201"/>
      <c r="AE737" s="113"/>
      <c r="AF737" s="113"/>
      <c r="AG737" s="113"/>
      <c r="AH737" s="113"/>
    </row>
    <row r="738" spans="1:34" x14ac:dyDescent="0.2">
      <c r="A738" s="113"/>
      <c r="B738" s="200"/>
      <c r="C738" s="200"/>
      <c r="D738" s="201"/>
      <c r="E738" s="201"/>
      <c r="F738" s="113"/>
      <c r="G738" s="113"/>
      <c r="H738" s="113"/>
      <c r="I738" s="203"/>
      <c r="J738" s="203"/>
      <c r="K738" s="204"/>
      <c r="L738" s="201"/>
      <c r="M738" s="201"/>
      <c r="N738" s="201"/>
      <c r="O738" s="201"/>
      <c r="P738" s="201"/>
      <c r="Q738" s="201"/>
      <c r="R738" s="113"/>
      <c r="S738" s="113"/>
      <c r="V738" s="201"/>
      <c r="W738" s="113"/>
      <c r="X738" s="113"/>
      <c r="Y738" s="113"/>
      <c r="Z738" s="113"/>
      <c r="AA738" s="113"/>
      <c r="AB738" s="113"/>
      <c r="AC738" s="113"/>
      <c r="AD738" s="201"/>
      <c r="AE738" s="113"/>
      <c r="AF738" s="113"/>
      <c r="AG738" s="113"/>
      <c r="AH738" s="113"/>
    </row>
    <row r="739" spans="1:34" x14ac:dyDescent="0.2">
      <c r="A739" s="113"/>
      <c r="B739" s="200"/>
      <c r="C739" s="200"/>
      <c r="D739" s="201"/>
      <c r="E739" s="201"/>
      <c r="F739" s="113"/>
      <c r="G739" s="113"/>
      <c r="H739" s="113"/>
      <c r="I739" s="203"/>
      <c r="J739" s="203"/>
      <c r="K739" s="204"/>
      <c r="L739" s="201"/>
      <c r="M739" s="201"/>
      <c r="N739" s="201"/>
      <c r="O739" s="201"/>
      <c r="P739" s="201"/>
      <c r="Q739" s="201"/>
      <c r="R739" s="113"/>
      <c r="S739" s="113"/>
      <c r="V739" s="201"/>
      <c r="W739" s="113"/>
      <c r="X739" s="113"/>
      <c r="Y739" s="113"/>
      <c r="Z739" s="113"/>
      <c r="AA739" s="113"/>
      <c r="AB739" s="113"/>
      <c r="AC739" s="113"/>
      <c r="AD739" s="201"/>
      <c r="AE739" s="113"/>
      <c r="AF739" s="113"/>
      <c r="AG739" s="113"/>
      <c r="AH739" s="113"/>
    </row>
    <row r="740" spans="1:34" x14ac:dyDescent="0.2">
      <c r="A740" s="113"/>
      <c r="B740" s="200"/>
      <c r="C740" s="200"/>
      <c r="D740" s="201"/>
      <c r="E740" s="201"/>
      <c r="F740" s="113"/>
      <c r="G740" s="113"/>
      <c r="H740" s="113"/>
      <c r="I740" s="203"/>
      <c r="J740" s="203"/>
      <c r="K740" s="204"/>
      <c r="L740" s="201"/>
      <c r="M740" s="201"/>
      <c r="N740" s="201"/>
      <c r="O740" s="201"/>
      <c r="P740" s="201"/>
      <c r="Q740" s="201"/>
      <c r="R740" s="113"/>
      <c r="S740" s="113"/>
      <c r="V740" s="201"/>
      <c r="W740" s="113"/>
      <c r="X740" s="113"/>
      <c r="Y740" s="113"/>
      <c r="Z740" s="113"/>
      <c r="AA740" s="113"/>
      <c r="AB740" s="113"/>
      <c r="AC740" s="113"/>
      <c r="AD740" s="201"/>
      <c r="AE740" s="113"/>
      <c r="AF740" s="113"/>
      <c r="AG740" s="113"/>
      <c r="AH740" s="113"/>
    </row>
    <row r="741" spans="1:34" x14ac:dyDescent="0.2">
      <c r="A741" s="113"/>
      <c r="B741" s="200"/>
      <c r="C741" s="200"/>
      <c r="D741" s="201"/>
      <c r="E741" s="201"/>
      <c r="F741" s="113"/>
      <c r="G741" s="113"/>
      <c r="H741" s="113"/>
      <c r="I741" s="203"/>
      <c r="J741" s="203"/>
      <c r="K741" s="204"/>
      <c r="L741" s="201"/>
      <c r="M741" s="201"/>
      <c r="N741" s="201"/>
      <c r="O741" s="201"/>
      <c r="P741" s="201"/>
      <c r="Q741" s="201"/>
      <c r="R741" s="113"/>
      <c r="S741" s="113"/>
      <c r="V741" s="201"/>
      <c r="W741" s="113"/>
      <c r="X741" s="113"/>
      <c r="Y741" s="113"/>
      <c r="Z741" s="113"/>
      <c r="AA741" s="113"/>
      <c r="AB741" s="113"/>
      <c r="AC741" s="113"/>
      <c r="AD741" s="201"/>
      <c r="AE741" s="113"/>
      <c r="AF741" s="113"/>
      <c r="AG741" s="113"/>
      <c r="AH741" s="113"/>
    </row>
    <row r="742" spans="1:34" x14ac:dyDescent="0.2">
      <c r="A742" s="113"/>
      <c r="B742" s="200"/>
      <c r="C742" s="200"/>
      <c r="D742" s="201"/>
      <c r="E742" s="201"/>
      <c r="F742" s="113"/>
      <c r="G742" s="113"/>
      <c r="H742" s="113"/>
      <c r="I742" s="203"/>
      <c r="J742" s="203"/>
      <c r="K742" s="204"/>
      <c r="L742" s="201"/>
      <c r="M742" s="201"/>
      <c r="N742" s="201"/>
      <c r="O742" s="201"/>
      <c r="P742" s="201"/>
      <c r="Q742" s="201"/>
      <c r="R742" s="113"/>
      <c r="S742" s="113"/>
      <c r="V742" s="201"/>
      <c r="W742" s="113"/>
      <c r="X742" s="113"/>
      <c r="Y742" s="113"/>
      <c r="Z742" s="113"/>
      <c r="AA742" s="113"/>
      <c r="AB742" s="113"/>
      <c r="AC742" s="113"/>
      <c r="AD742" s="201"/>
      <c r="AE742" s="113"/>
      <c r="AF742" s="113"/>
      <c r="AG742" s="113"/>
      <c r="AH742" s="113"/>
    </row>
    <row r="743" spans="1:34" x14ac:dyDescent="0.2">
      <c r="A743" s="113"/>
      <c r="B743" s="200"/>
      <c r="C743" s="200"/>
      <c r="D743" s="201"/>
      <c r="E743" s="201"/>
      <c r="F743" s="113"/>
      <c r="G743" s="113"/>
      <c r="H743" s="113"/>
      <c r="I743" s="203"/>
      <c r="J743" s="203"/>
      <c r="K743" s="204"/>
      <c r="L743" s="201"/>
      <c r="M743" s="201"/>
      <c r="N743" s="201"/>
      <c r="O743" s="201"/>
      <c r="P743" s="201"/>
      <c r="Q743" s="201"/>
      <c r="R743" s="113"/>
      <c r="S743" s="113"/>
      <c r="V743" s="201"/>
      <c r="W743" s="113"/>
      <c r="X743" s="113"/>
      <c r="Y743" s="113"/>
      <c r="Z743" s="113"/>
      <c r="AA743" s="113"/>
      <c r="AB743" s="113"/>
      <c r="AC743" s="113"/>
      <c r="AD743" s="201"/>
      <c r="AE743" s="113"/>
      <c r="AF743" s="113"/>
      <c r="AG743" s="113"/>
      <c r="AH743" s="113"/>
    </row>
    <row r="744" spans="1:34" x14ac:dyDescent="0.2">
      <c r="A744" s="113"/>
      <c r="B744" s="200"/>
      <c r="C744" s="200"/>
      <c r="D744" s="201"/>
      <c r="E744" s="201"/>
      <c r="F744" s="113"/>
      <c r="G744" s="113"/>
      <c r="H744" s="113"/>
      <c r="I744" s="203"/>
      <c r="J744" s="203"/>
      <c r="K744" s="204"/>
      <c r="L744" s="201"/>
      <c r="M744" s="201"/>
      <c r="N744" s="201"/>
      <c r="O744" s="201"/>
      <c r="P744" s="201"/>
      <c r="Q744" s="201"/>
      <c r="R744" s="113"/>
      <c r="S744" s="113"/>
      <c r="V744" s="201"/>
      <c r="W744" s="113"/>
      <c r="X744" s="113"/>
      <c r="Y744" s="113"/>
      <c r="Z744" s="113"/>
      <c r="AA744" s="113"/>
      <c r="AB744" s="113"/>
      <c r="AC744" s="113"/>
      <c r="AD744" s="201"/>
      <c r="AE744" s="113"/>
      <c r="AF744" s="113"/>
      <c r="AG744" s="113"/>
      <c r="AH744" s="113"/>
    </row>
    <row r="745" spans="1:34" x14ac:dyDescent="0.2">
      <c r="A745" s="113"/>
      <c r="B745" s="200"/>
      <c r="C745" s="200"/>
      <c r="D745" s="201"/>
      <c r="E745" s="201"/>
      <c r="F745" s="113"/>
      <c r="G745" s="113"/>
      <c r="H745" s="113"/>
      <c r="I745" s="203"/>
      <c r="J745" s="203"/>
      <c r="K745" s="204"/>
      <c r="L745" s="201"/>
      <c r="M745" s="201"/>
      <c r="N745" s="201"/>
      <c r="O745" s="201"/>
      <c r="P745" s="201"/>
      <c r="Q745" s="201"/>
      <c r="R745" s="113"/>
      <c r="S745" s="113"/>
      <c r="V745" s="201"/>
      <c r="W745" s="113"/>
      <c r="X745" s="113"/>
      <c r="Y745" s="113"/>
      <c r="Z745" s="113"/>
      <c r="AA745" s="113"/>
      <c r="AB745" s="113"/>
      <c r="AC745" s="113"/>
      <c r="AD745" s="201"/>
      <c r="AE745" s="113"/>
      <c r="AF745" s="113"/>
      <c r="AG745" s="113"/>
      <c r="AH745" s="113"/>
    </row>
    <row r="746" spans="1:34" x14ac:dyDescent="0.2">
      <c r="A746" s="113"/>
      <c r="B746" s="200"/>
      <c r="C746" s="200"/>
      <c r="D746" s="201"/>
      <c r="E746" s="201"/>
      <c r="F746" s="113"/>
      <c r="G746" s="113"/>
      <c r="H746" s="113"/>
      <c r="I746" s="203"/>
      <c r="J746" s="203"/>
      <c r="K746" s="204"/>
      <c r="L746" s="201"/>
      <c r="M746" s="201"/>
      <c r="N746" s="201"/>
      <c r="O746" s="201"/>
      <c r="P746" s="201"/>
      <c r="Q746" s="201"/>
      <c r="R746" s="113"/>
      <c r="S746" s="113"/>
      <c r="V746" s="201"/>
      <c r="W746" s="113"/>
      <c r="X746" s="113"/>
      <c r="Y746" s="113"/>
      <c r="Z746" s="113"/>
      <c r="AA746" s="113"/>
      <c r="AB746" s="113"/>
      <c r="AC746" s="113"/>
      <c r="AD746" s="201"/>
      <c r="AE746" s="113"/>
      <c r="AF746" s="113"/>
      <c r="AG746" s="113"/>
      <c r="AH746" s="113"/>
    </row>
    <row r="747" spans="1:34" x14ac:dyDescent="0.2">
      <c r="A747" s="113"/>
      <c r="B747" s="200"/>
      <c r="C747" s="200"/>
      <c r="D747" s="201"/>
      <c r="E747" s="201"/>
      <c r="F747" s="113"/>
      <c r="G747" s="113"/>
      <c r="H747" s="113"/>
      <c r="I747" s="203"/>
      <c r="J747" s="203"/>
      <c r="K747" s="204"/>
      <c r="L747" s="201"/>
      <c r="M747" s="201"/>
      <c r="N747" s="201"/>
      <c r="O747" s="201"/>
      <c r="P747" s="201"/>
      <c r="Q747" s="201"/>
      <c r="R747" s="113"/>
      <c r="S747" s="113"/>
      <c r="V747" s="201"/>
      <c r="W747" s="113"/>
      <c r="X747" s="113"/>
      <c r="Y747" s="113"/>
      <c r="Z747" s="113"/>
      <c r="AA747" s="113"/>
      <c r="AB747" s="113"/>
      <c r="AC747" s="113"/>
      <c r="AD747" s="201"/>
      <c r="AE747" s="113"/>
      <c r="AF747" s="113"/>
      <c r="AG747" s="113"/>
      <c r="AH747" s="113"/>
    </row>
    <row r="748" spans="1:34" x14ac:dyDescent="0.2">
      <c r="A748" s="113"/>
      <c r="B748" s="200"/>
      <c r="C748" s="200"/>
      <c r="D748" s="201"/>
      <c r="E748" s="201"/>
      <c r="F748" s="113"/>
      <c r="G748" s="113"/>
      <c r="H748" s="113"/>
      <c r="I748" s="203"/>
      <c r="J748" s="203"/>
      <c r="K748" s="204"/>
      <c r="L748" s="201"/>
      <c r="M748" s="201"/>
      <c r="N748" s="201"/>
      <c r="O748" s="201"/>
      <c r="P748" s="201"/>
      <c r="Q748" s="201"/>
      <c r="R748" s="113"/>
      <c r="S748" s="113"/>
      <c r="V748" s="201"/>
      <c r="W748" s="113"/>
      <c r="X748" s="113"/>
      <c r="Y748" s="113"/>
      <c r="Z748" s="113"/>
      <c r="AA748" s="113"/>
      <c r="AB748" s="113"/>
      <c r="AC748" s="113"/>
      <c r="AD748" s="201"/>
      <c r="AE748" s="113"/>
      <c r="AF748" s="113"/>
      <c r="AG748" s="113"/>
      <c r="AH748" s="113"/>
    </row>
    <row r="749" spans="1:34" x14ac:dyDescent="0.2">
      <c r="A749" s="113"/>
      <c r="B749" s="200"/>
      <c r="C749" s="200"/>
      <c r="D749" s="201"/>
      <c r="E749" s="201"/>
      <c r="F749" s="113"/>
      <c r="G749" s="113"/>
      <c r="H749" s="113"/>
      <c r="I749" s="203"/>
      <c r="J749" s="203"/>
      <c r="K749" s="204"/>
      <c r="L749" s="201"/>
      <c r="M749" s="201"/>
      <c r="N749" s="201"/>
      <c r="O749" s="201"/>
      <c r="P749" s="201"/>
      <c r="Q749" s="201"/>
      <c r="R749" s="113"/>
      <c r="S749" s="113"/>
      <c r="V749" s="201"/>
      <c r="W749" s="113"/>
      <c r="X749" s="113"/>
      <c r="Y749" s="113"/>
      <c r="Z749" s="113"/>
      <c r="AA749" s="113"/>
      <c r="AB749" s="113"/>
      <c r="AC749" s="113"/>
      <c r="AD749" s="201"/>
      <c r="AE749" s="113"/>
      <c r="AF749" s="113"/>
      <c r="AG749" s="113"/>
      <c r="AH749" s="113"/>
    </row>
    <row r="750" spans="1:34" x14ac:dyDescent="0.2">
      <c r="A750" s="113"/>
      <c r="B750" s="200"/>
      <c r="C750" s="200"/>
      <c r="D750" s="201"/>
      <c r="E750" s="201"/>
      <c r="F750" s="113"/>
      <c r="G750" s="113"/>
      <c r="H750" s="113"/>
      <c r="I750" s="203"/>
      <c r="J750" s="203"/>
      <c r="K750" s="204"/>
      <c r="L750" s="201"/>
      <c r="M750" s="201"/>
      <c r="N750" s="201"/>
      <c r="O750" s="201"/>
      <c r="P750" s="201"/>
      <c r="Q750" s="201"/>
      <c r="R750" s="113"/>
      <c r="S750" s="113"/>
      <c r="V750" s="201"/>
      <c r="W750" s="113"/>
      <c r="X750" s="113"/>
      <c r="Y750" s="113"/>
      <c r="Z750" s="113"/>
      <c r="AA750" s="113"/>
      <c r="AB750" s="113"/>
      <c r="AC750" s="113"/>
      <c r="AD750" s="201"/>
      <c r="AE750" s="113"/>
      <c r="AF750" s="113"/>
      <c r="AG750" s="113"/>
      <c r="AH750" s="113"/>
    </row>
    <row r="751" spans="1:34" x14ac:dyDescent="0.2">
      <c r="A751" s="113"/>
      <c r="B751" s="200"/>
      <c r="C751" s="200"/>
      <c r="D751" s="201"/>
      <c r="E751" s="201"/>
      <c r="F751" s="113"/>
      <c r="G751" s="113"/>
      <c r="H751" s="113"/>
      <c r="I751" s="203"/>
      <c r="J751" s="203"/>
      <c r="K751" s="204"/>
      <c r="L751" s="201"/>
      <c r="M751" s="201"/>
      <c r="N751" s="201"/>
      <c r="O751" s="201"/>
      <c r="P751" s="201"/>
      <c r="Q751" s="201"/>
      <c r="R751" s="113"/>
      <c r="S751" s="113"/>
      <c r="V751" s="201"/>
      <c r="W751" s="113"/>
      <c r="X751" s="113"/>
      <c r="Y751" s="113"/>
      <c r="Z751" s="113"/>
      <c r="AA751" s="113"/>
      <c r="AB751" s="113"/>
      <c r="AC751" s="113"/>
      <c r="AD751" s="201"/>
      <c r="AE751" s="113"/>
      <c r="AF751" s="113"/>
      <c r="AG751" s="113"/>
      <c r="AH751" s="113"/>
    </row>
    <row r="752" spans="1:34" x14ac:dyDescent="0.2">
      <c r="A752" s="113"/>
      <c r="B752" s="200"/>
      <c r="C752" s="200"/>
      <c r="D752" s="201"/>
      <c r="E752" s="201"/>
      <c r="F752" s="113"/>
      <c r="G752" s="113"/>
      <c r="H752" s="113"/>
      <c r="I752" s="203"/>
      <c r="J752" s="203"/>
      <c r="K752" s="204"/>
      <c r="L752" s="201"/>
      <c r="M752" s="201"/>
      <c r="N752" s="201"/>
      <c r="O752" s="201"/>
      <c r="P752" s="201"/>
      <c r="Q752" s="201"/>
      <c r="R752" s="113"/>
      <c r="S752" s="113"/>
      <c r="V752" s="201"/>
      <c r="W752" s="113"/>
      <c r="X752" s="113"/>
      <c r="Y752" s="113"/>
      <c r="Z752" s="113"/>
      <c r="AA752" s="113"/>
      <c r="AB752" s="113"/>
      <c r="AC752" s="113"/>
      <c r="AD752" s="201"/>
      <c r="AE752" s="113"/>
      <c r="AF752" s="113"/>
      <c r="AG752" s="113"/>
      <c r="AH752" s="113"/>
    </row>
    <row r="753" spans="1:34" x14ac:dyDescent="0.2">
      <c r="A753" s="113"/>
      <c r="B753" s="200"/>
      <c r="C753" s="200"/>
      <c r="D753" s="201"/>
      <c r="E753" s="201"/>
      <c r="F753" s="113"/>
      <c r="G753" s="113"/>
      <c r="H753" s="113"/>
      <c r="I753" s="203"/>
      <c r="J753" s="203"/>
      <c r="K753" s="204"/>
      <c r="L753" s="201"/>
      <c r="M753" s="201"/>
      <c r="N753" s="201"/>
      <c r="O753" s="201"/>
      <c r="P753" s="201"/>
      <c r="Q753" s="201"/>
      <c r="R753" s="113"/>
      <c r="S753" s="113"/>
      <c r="V753" s="201"/>
      <c r="W753" s="113"/>
      <c r="X753" s="113"/>
      <c r="Y753" s="113"/>
      <c r="Z753" s="113"/>
      <c r="AA753" s="113"/>
      <c r="AB753" s="113"/>
      <c r="AC753" s="113"/>
      <c r="AD753" s="201"/>
      <c r="AE753" s="113"/>
      <c r="AF753" s="113"/>
      <c r="AG753" s="113"/>
      <c r="AH753" s="113"/>
    </row>
    <row r="754" spans="1:34" x14ac:dyDescent="0.2">
      <c r="A754" s="113"/>
      <c r="B754" s="200"/>
      <c r="C754" s="200"/>
      <c r="D754" s="201"/>
      <c r="E754" s="201"/>
      <c r="F754" s="113"/>
      <c r="G754" s="113"/>
      <c r="H754" s="113"/>
      <c r="I754" s="203"/>
      <c r="J754" s="203"/>
      <c r="K754" s="204"/>
      <c r="L754" s="201"/>
      <c r="M754" s="201"/>
      <c r="N754" s="201"/>
      <c r="O754" s="201"/>
      <c r="P754" s="201"/>
      <c r="Q754" s="201"/>
      <c r="R754" s="113"/>
      <c r="S754" s="113"/>
      <c r="V754" s="201"/>
      <c r="W754" s="113"/>
      <c r="X754" s="113"/>
      <c r="Y754" s="113"/>
      <c r="Z754" s="113"/>
      <c r="AA754" s="113"/>
      <c r="AB754" s="113"/>
      <c r="AC754" s="113"/>
      <c r="AD754" s="201"/>
      <c r="AE754" s="113"/>
      <c r="AF754" s="113"/>
      <c r="AG754" s="113"/>
      <c r="AH754" s="113"/>
    </row>
    <row r="755" spans="1:34" x14ac:dyDescent="0.2">
      <c r="A755" s="113"/>
      <c r="B755" s="200"/>
      <c r="C755" s="200"/>
      <c r="D755" s="201"/>
      <c r="E755" s="201"/>
      <c r="F755" s="113"/>
      <c r="G755" s="113"/>
      <c r="H755" s="113"/>
      <c r="I755" s="203"/>
      <c r="J755" s="203"/>
      <c r="K755" s="204"/>
      <c r="L755" s="201"/>
      <c r="M755" s="201"/>
      <c r="N755" s="201"/>
      <c r="O755" s="201"/>
      <c r="P755" s="201"/>
      <c r="Q755" s="201"/>
      <c r="R755" s="113"/>
      <c r="S755" s="113"/>
      <c r="V755" s="201"/>
      <c r="W755" s="113"/>
      <c r="X755" s="113"/>
      <c r="Y755" s="113"/>
      <c r="Z755" s="113"/>
      <c r="AA755" s="113"/>
      <c r="AB755" s="113"/>
      <c r="AC755" s="113"/>
      <c r="AD755" s="201"/>
      <c r="AE755" s="113"/>
      <c r="AF755" s="113"/>
      <c r="AG755" s="113"/>
      <c r="AH755" s="113"/>
    </row>
    <row r="756" spans="1:34" x14ac:dyDescent="0.2">
      <c r="A756" s="113"/>
      <c r="B756" s="200"/>
      <c r="C756" s="200"/>
      <c r="D756" s="201"/>
      <c r="E756" s="201"/>
      <c r="F756" s="113"/>
      <c r="G756" s="113"/>
      <c r="H756" s="113"/>
      <c r="I756" s="203"/>
      <c r="J756" s="203"/>
      <c r="K756" s="204"/>
      <c r="L756" s="201"/>
      <c r="M756" s="201"/>
      <c r="N756" s="201"/>
      <c r="O756" s="201"/>
      <c r="P756" s="201"/>
      <c r="Q756" s="201"/>
      <c r="R756" s="113"/>
      <c r="S756" s="113"/>
      <c r="V756" s="201"/>
      <c r="W756" s="113"/>
      <c r="X756" s="113"/>
      <c r="Y756" s="113"/>
      <c r="Z756" s="113"/>
      <c r="AA756" s="113"/>
      <c r="AB756" s="113"/>
      <c r="AC756" s="113"/>
      <c r="AD756" s="201"/>
      <c r="AE756" s="113"/>
      <c r="AF756" s="113"/>
      <c r="AG756" s="113"/>
      <c r="AH756" s="113"/>
    </row>
    <row r="757" spans="1:34" x14ac:dyDescent="0.2">
      <c r="A757" s="113"/>
      <c r="B757" s="200"/>
      <c r="C757" s="200"/>
      <c r="D757" s="201"/>
      <c r="E757" s="201"/>
      <c r="F757" s="113"/>
      <c r="G757" s="113"/>
      <c r="H757" s="113"/>
      <c r="I757" s="203"/>
      <c r="J757" s="203"/>
      <c r="K757" s="204"/>
      <c r="L757" s="201"/>
      <c r="M757" s="201"/>
      <c r="N757" s="201"/>
      <c r="O757" s="201"/>
      <c r="P757" s="201"/>
      <c r="Q757" s="201"/>
      <c r="R757" s="113"/>
      <c r="S757" s="113"/>
      <c r="V757" s="201"/>
      <c r="W757" s="113"/>
      <c r="X757" s="113"/>
      <c r="Y757" s="113"/>
      <c r="Z757" s="113"/>
      <c r="AA757" s="113"/>
      <c r="AB757" s="113"/>
      <c r="AC757" s="113"/>
      <c r="AD757" s="201"/>
      <c r="AE757" s="113"/>
      <c r="AF757" s="113"/>
      <c r="AG757" s="113"/>
      <c r="AH757" s="113"/>
    </row>
    <row r="758" spans="1:34" x14ac:dyDescent="0.2">
      <c r="A758" s="113"/>
      <c r="B758" s="200"/>
      <c r="C758" s="200"/>
      <c r="D758" s="201"/>
      <c r="E758" s="201"/>
      <c r="F758" s="113"/>
      <c r="G758" s="113"/>
      <c r="H758" s="113"/>
      <c r="I758" s="203"/>
      <c r="J758" s="203"/>
      <c r="K758" s="204"/>
      <c r="L758" s="201"/>
      <c r="M758" s="201"/>
      <c r="N758" s="201"/>
      <c r="O758" s="201"/>
      <c r="P758" s="201"/>
      <c r="Q758" s="201"/>
      <c r="R758" s="113"/>
      <c r="S758" s="113"/>
      <c r="V758" s="201"/>
      <c r="W758" s="113"/>
      <c r="X758" s="113"/>
      <c r="Y758" s="113"/>
      <c r="Z758" s="113"/>
      <c r="AA758" s="113"/>
      <c r="AB758" s="113"/>
      <c r="AC758" s="113"/>
      <c r="AD758" s="201"/>
      <c r="AE758" s="113"/>
      <c r="AF758" s="113"/>
      <c r="AG758" s="113"/>
      <c r="AH758" s="113"/>
    </row>
    <row r="759" spans="1:34" x14ac:dyDescent="0.2">
      <c r="A759" s="113"/>
      <c r="B759" s="200"/>
      <c r="C759" s="200"/>
      <c r="D759" s="201"/>
      <c r="E759" s="201"/>
      <c r="F759" s="113"/>
      <c r="G759" s="113"/>
      <c r="H759" s="113"/>
      <c r="I759" s="203"/>
      <c r="J759" s="203"/>
      <c r="K759" s="204"/>
      <c r="L759" s="201"/>
      <c r="M759" s="201"/>
      <c r="N759" s="201"/>
      <c r="O759" s="201"/>
      <c r="P759" s="201"/>
      <c r="Q759" s="201"/>
      <c r="R759" s="113"/>
      <c r="S759" s="113"/>
      <c r="V759" s="201"/>
      <c r="W759" s="113"/>
      <c r="X759" s="113"/>
      <c r="Y759" s="113"/>
      <c r="Z759" s="113"/>
      <c r="AA759" s="113"/>
      <c r="AB759" s="113"/>
      <c r="AC759" s="113"/>
      <c r="AD759" s="201"/>
      <c r="AE759" s="113"/>
      <c r="AF759" s="113"/>
      <c r="AG759" s="113"/>
      <c r="AH759" s="113"/>
    </row>
    <row r="760" spans="1:34" x14ac:dyDescent="0.2">
      <c r="A760" s="113"/>
      <c r="B760" s="200"/>
      <c r="C760" s="200"/>
      <c r="D760" s="201"/>
      <c r="E760" s="201"/>
      <c r="F760" s="113"/>
      <c r="G760" s="113"/>
      <c r="H760" s="113"/>
      <c r="I760" s="203"/>
      <c r="J760" s="203"/>
      <c r="K760" s="204"/>
      <c r="L760" s="201"/>
      <c r="M760" s="201"/>
      <c r="N760" s="201"/>
      <c r="O760" s="201"/>
      <c r="P760" s="201"/>
      <c r="Q760" s="201"/>
      <c r="R760" s="113"/>
      <c r="S760" s="113"/>
      <c r="V760" s="201"/>
      <c r="W760" s="113"/>
      <c r="X760" s="113"/>
      <c r="Y760" s="113"/>
      <c r="Z760" s="113"/>
      <c r="AA760" s="113"/>
      <c r="AB760" s="113"/>
      <c r="AC760" s="113"/>
      <c r="AD760" s="201"/>
      <c r="AE760" s="113"/>
      <c r="AF760" s="113"/>
      <c r="AG760" s="113"/>
      <c r="AH760" s="113"/>
    </row>
    <row r="761" spans="1:34" x14ac:dyDescent="0.2">
      <c r="A761" s="113"/>
      <c r="B761" s="200"/>
      <c r="C761" s="200"/>
      <c r="D761" s="201"/>
      <c r="E761" s="201"/>
      <c r="F761" s="113"/>
      <c r="G761" s="113"/>
      <c r="H761" s="113"/>
      <c r="I761" s="203"/>
      <c r="J761" s="203"/>
      <c r="K761" s="204"/>
      <c r="L761" s="201"/>
      <c r="M761" s="201"/>
      <c r="N761" s="201"/>
      <c r="O761" s="201"/>
      <c r="P761" s="201"/>
      <c r="Q761" s="201"/>
      <c r="R761" s="113"/>
      <c r="S761" s="113"/>
      <c r="V761" s="201"/>
      <c r="W761" s="113"/>
      <c r="X761" s="113"/>
      <c r="Y761" s="113"/>
      <c r="Z761" s="113"/>
      <c r="AA761" s="113"/>
      <c r="AB761" s="113"/>
      <c r="AC761" s="113"/>
      <c r="AD761" s="201"/>
      <c r="AE761" s="113"/>
      <c r="AF761" s="113"/>
      <c r="AG761" s="113"/>
      <c r="AH761" s="113"/>
    </row>
    <row r="762" spans="1:34" x14ac:dyDescent="0.2">
      <c r="A762" s="113"/>
      <c r="B762" s="200"/>
      <c r="C762" s="200"/>
      <c r="D762" s="201"/>
      <c r="E762" s="201"/>
      <c r="F762" s="113"/>
      <c r="G762" s="113"/>
      <c r="H762" s="113"/>
      <c r="I762" s="203"/>
      <c r="J762" s="203"/>
      <c r="K762" s="204"/>
      <c r="L762" s="201"/>
      <c r="M762" s="201"/>
      <c r="N762" s="201"/>
      <c r="O762" s="201"/>
      <c r="P762" s="201"/>
      <c r="Q762" s="201"/>
      <c r="R762" s="113"/>
      <c r="S762" s="113"/>
      <c r="V762" s="201"/>
      <c r="W762" s="113"/>
      <c r="X762" s="113"/>
      <c r="Y762" s="113"/>
      <c r="Z762" s="113"/>
      <c r="AA762" s="113"/>
      <c r="AB762" s="113"/>
      <c r="AC762" s="113"/>
      <c r="AD762" s="201"/>
      <c r="AE762" s="113"/>
      <c r="AF762" s="113"/>
      <c r="AG762" s="113"/>
      <c r="AH762" s="113"/>
    </row>
    <row r="763" spans="1:34" x14ac:dyDescent="0.2">
      <c r="A763" s="113"/>
      <c r="B763" s="200"/>
      <c r="C763" s="200"/>
      <c r="D763" s="201"/>
      <c r="E763" s="201"/>
      <c r="F763" s="113"/>
      <c r="G763" s="113"/>
      <c r="H763" s="113"/>
      <c r="I763" s="203"/>
      <c r="J763" s="203"/>
      <c r="K763" s="204"/>
      <c r="L763" s="201"/>
      <c r="M763" s="201"/>
      <c r="N763" s="201"/>
      <c r="O763" s="201"/>
      <c r="P763" s="201"/>
      <c r="Q763" s="201"/>
      <c r="R763" s="113"/>
      <c r="S763" s="113"/>
      <c r="V763" s="201"/>
      <c r="W763" s="113"/>
      <c r="X763" s="113"/>
      <c r="Y763" s="113"/>
      <c r="Z763" s="113"/>
      <c r="AA763" s="113"/>
      <c r="AB763" s="113"/>
      <c r="AC763" s="113"/>
      <c r="AD763" s="201"/>
      <c r="AE763" s="113"/>
      <c r="AF763" s="113"/>
      <c r="AG763" s="113"/>
      <c r="AH763" s="113"/>
    </row>
    <row r="764" spans="1:34" x14ac:dyDescent="0.2">
      <c r="A764" s="113"/>
      <c r="B764" s="200"/>
      <c r="C764" s="200"/>
      <c r="D764" s="201"/>
      <c r="E764" s="201"/>
      <c r="F764" s="113"/>
      <c r="G764" s="113"/>
      <c r="H764" s="113"/>
      <c r="I764" s="203"/>
      <c r="J764" s="203"/>
      <c r="K764" s="204"/>
      <c r="L764" s="201"/>
      <c r="M764" s="201"/>
      <c r="N764" s="201"/>
      <c r="O764" s="201"/>
      <c r="P764" s="201"/>
      <c r="Q764" s="201"/>
      <c r="R764" s="113"/>
      <c r="S764" s="113"/>
      <c r="V764" s="201"/>
      <c r="W764" s="113"/>
      <c r="X764" s="113"/>
      <c r="Y764" s="113"/>
      <c r="Z764" s="113"/>
      <c r="AA764" s="113"/>
      <c r="AB764" s="113"/>
      <c r="AC764" s="113"/>
      <c r="AD764" s="201"/>
      <c r="AE764" s="113"/>
      <c r="AF764" s="113"/>
      <c r="AG764" s="113"/>
      <c r="AH764" s="113"/>
    </row>
    <row r="765" spans="1:34" x14ac:dyDescent="0.2">
      <c r="A765" s="113"/>
      <c r="B765" s="200"/>
      <c r="C765" s="200"/>
      <c r="D765" s="201"/>
      <c r="E765" s="201"/>
      <c r="F765" s="113"/>
      <c r="G765" s="113"/>
      <c r="H765" s="113"/>
      <c r="I765" s="203"/>
      <c r="J765" s="203"/>
      <c r="K765" s="204"/>
      <c r="L765" s="201"/>
      <c r="M765" s="201"/>
      <c r="N765" s="201"/>
      <c r="O765" s="201"/>
      <c r="P765" s="201"/>
      <c r="Q765" s="201"/>
      <c r="R765" s="113"/>
      <c r="S765" s="113"/>
      <c r="V765" s="201"/>
      <c r="W765" s="113"/>
      <c r="X765" s="113"/>
      <c r="Y765" s="113"/>
      <c r="Z765" s="113"/>
      <c r="AA765" s="113"/>
      <c r="AB765" s="113"/>
      <c r="AC765" s="113"/>
      <c r="AD765" s="201"/>
      <c r="AE765" s="113"/>
      <c r="AF765" s="113"/>
      <c r="AG765" s="113"/>
      <c r="AH765" s="113"/>
    </row>
    <row r="766" spans="1:34" x14ac:dyDescent="0.2">
      <c r="A766" s="113"/>
      <c r="B766" s="200"/>
      <c r="C766" s="200"/>
      <c r="D766" s="201"/>
      <c r="E766" s="201"/>
      <c r="F766" s="113"/>
      <c r="G766" s="113"/>
      <c r="H766" s="113"/>
      <c r="I766" s="203"/>
      <c r="J766" s="203"/>
      <c r="K766" s="204"/>
      <c r="L766" s="201"/>
      <c r="M766" s="201"/>
      <c r="N766" s="201"/>
      <c r="O766" s="201"/>
      <c r="P766" s="201"/>
      <c r="Q766" s="201"/>
      <c r="R766" s="113"/>
      <c r="S766" s="113"/>
      <c r="V766" s="201"/>
      <c r="W766" s="113"/>
      <c r="X766" s="113"/>
      <c r="Y766" s="113"/>
      <c r="Z766" s="113"/>
      <c r="AA766" s="113"/>
      <c r="AB766" s="113"/>
      <c r="AC766" s="113"/>
      <c r="AD766" s="201"/>
      <c r="AE766" s="113"/>
      <c r="AF766" s="113"/>
      <c r="AG766" s="113"/>
      <c r="AH766" s="113"/>
    </row>
    <row r="767" spans="1:34" x14ac:dyDescent="0.2">
      <c r="A767" s="113"/>
      <c r="B767" s="200"/>
      <c r="C767" s="200"/>
      <c r="D767" s="201"/>
      <c r="E767" s="201"/>
      <c r="F767" s="113"/>
      <c r="G767" s="113"/>
      <c r="H767" s="113"/>
      <c r="I767" s="203"/>
      <c r="J767" s="203"/>
      <c r="K767" s="204"/>
      <c r="L767" s="201"/>
      <c r="M767" s="201"/>
      <c r="N767" s="201"/>
      <c r="O767" s="201"/>
      <c r="P767" s="201"/>
      <c r="Q767" s="201"/>
      <c r="R767" s="113"/>
      <c r="S767" s="113"/>
      <c r="V767" s="201"/>
      <c r="W767" s="113"/>
      <c r="X767" s="113"/>
      <c r="Y767" s="113"/>
      <c r="Z767" s="113"/>
      <c r="AA767" s="113"/>
      <c r="AB767" s="113"/>
      <c r="AC767" s="113"/>
      <c r="AD767" s="201"/>
      <c r="AE767" s="113"/>
      <c r="AF767" s="113"/>
      <c r="AG767" s="113"/>
      <c r="AH767" s="113"/>
    </row>
    <row r="768" spans="1:34" x14ac:dyDescent="0.2">
      <c r="A768" s="113"/>
      <c r="B768" s="200"/>
      <c r="C768" s="200"/>
      <c r="D768" s="201"/>
      <c r="E768" s="201"/>
      <c r="F768" s="113"/>
      <c r="G768" s="113"/>
      <c r="H768" s="113"/>
      <c r="I768" s="203"/>
      <c r="J768" s="203"/>
      <c r="K768" s="204"/>
      <c r="L768" s="201"/>
      <c r="M768" s="201"/>
      <c r="N768" s="201"/>
      <c r="O768" s="201"/>
      <c r="P768" s="201"/>
      <c r="Q768" s="201"/>
      <c r="R768" s="113"/>
      <c r="S768" s="113"/>
      <c r="V768" s="201"/>
      <c r="W768" s="113"/>
      <c r="X768" s="113"/>
      <c r="Y768" s="113"/>
      <c r="Z768" s="113"/>
      <c r="AA768" s="113"/>
      <c r="AB768" s="113"/>
      <c r="AC768" s="113"/>
      <c r="AD768" s="201"/>
      <c r="AE768" s="113"/>
      <c r="AF768" s="113"/>
      <c r="AG768" s="113"/>
      <c r="AH768" s="113"/>
    </row>
    <row r="769" spans="1:34" x14ac:dyDescent="0.2">
      <c r="A769" s="113"/>
      <c r="B769" s="200"/>
      <c r="C769" s="200"/>
      <c r="D769" s="201"/>
      <c r="E769" s="201"/>
      <c r="F769" s="113"/>
      <c r="G769" s="113"/>
      <c r="H769" s="113"/>
      <c r="I769" s="203"/>
      <c r="J769" s="203"/>
      <c r="K769" s="204"/>
      <c r="L769" s="201"/>
      <c r="M769" s="201"/>
      <c r="N769" s="201"/>
      <c r="O769" s="201"/>
      <c r="P769" s="201"/>
      <c r="Q769" s="201"/>
      <c r="R769" s="113"/>
      <c r="S769" s="113"/>
      <c r="V769" s="201"/>
      <c r="W769" s="113"/>
      <c r="X769" s="113"/>
      <c r="Y769" s="113"/>
      <c r="Z769" s="113"/>
      <c r="AA769" s="113"/>
      <c r="AB769" s="113"/>
      <c r="AC769" s="113"/>
      <c r="AD769" s="201"/>
      <c r="AE769" s="113"/>
      <c r="AF769" s="113"/>
      <c r="AG769" s="113"/>
      <c r="AH769" s="113"/>
    </row>
    <row r="770" spans="1:34" x14ac:dyDescent="0.2">
      <c r="A770" s="113"/>
      <c r="B770" s="200"/>
      <c r="C770" s="200"/>
      <c r="D770" s="201"/>
      <c r="E770" s="201"/>
      <c r="F770" s="113"/>
      <c r="G770" s="113"/>
      <c r="H770" s="113"/>
      <c r="I770" s="203"/>
      <c r="J770" s="203"/>
      <c r="K770" s="204"/>
      <c r="L770" s="201"/>
      <c r="M770" s="201"/>
      <c r="N770" s="201"/>
      <c r="O770" s="201"/>
      <c r="P770" s="201"/>
      <c r="Q770" s="201"/>
      <c r="R770" s="113"/>
      <c r="S770" s="113"/>
      <c r="V770" s="201"/>
      <c r="W770" s="113"/>
      <c r="X770" s="113"/>
      <c r="Y770" s="113"/>
      <c r="Z770" s="113"/>
      <c r="AA770" s="113"/>
      <c r="AB770" s="113"/>
      <c r="AC770" s="113"/>
      <c r="AD770" s="201"/>
      <c r="AE770" s="113"/>
      <c r="AF770" s="113"/>
      <c r="AG770" s="113"/>
      <c r="AH770" s="113"/>
    </row>
    <row r="771" spans="1:34" x14ac:dyDescent="0.2">
      <c r="A771" s="113"/>
      <c r="B771" s="200"/>
      <c r="C771" s="200"/>
      <c r="D771" s="201"/>
      <c r="E771" s="201"/>
      <c r="F771" s="113"/>
      <c r="G771" s="113"/>
      <c r="H771" s="113"/>
      <c r="I771" s="203"/>
      <c r="J771" s="203"/>
      <c r="K771" s="204"/>
      <c r="L771" s="201"/>
      <c r="M771" s="201"/>
      <c r="N771" s="201"/>
      <c r="O771" s="201"/>
      <c r="P771" s="201"/>
      <c r="Q771" s="201"/>
      <c r="R771" s="113"/>
      <c r="S771" s="113"/>
      <c r="V771" s="201"/>
      <c r="W771" s="113"/>
      <c r="X771" s="113"/>
      <c r="Y771" s="113"/>
      <c r="Z771" s="113"/>
      <c r="AA771" s="113"/>
      <c r="AB771" s="113"/>
      <c r="AC771" s="113"/>
      <c r="AD771" s="201"/>
      <c r="AE771" s="113"/>
      <c r="AF771" s="113"/>
      <c r="AG771" s="113"/>
      <c r="AH771" s="113"/>
    </row>
    <row r="772" spans="1:34" x14ac:dyDescent="0.2">
      <c r="A772" s="113"/>
      <c r="B772" s="200"/>
      <c r="C772" s="200"/>
      <c r="D772" s="201"/>
      <c r="E772" s="201"/>
      <c r="F772" s="113"/>
      <c r="G772" s="113"/>
      <c r="H772" s="113"/>
      <c r="I772" s="203"/>
      <c r="J772" s="203"/>
      <c r="K772" s="204"/>
      <c r="L772" s="201"/>
      <c r="M772" s="201"/>
      <c r="N772" s="201"/>
      <c r="O772" s="201"/>
      <c r="P772" s="201"/>
      <c r="Q772" s="201"/>
      <c r="R772" s="113"/>
      <c r="S772" s="113"/>
      <c r="V772" s="201"/>
      <c r="W772" s="113"/>
      <c r="X772" s="113"/>
      <c r="Y772" s="113"/>
      <c r="Z772" s="113"/>
      <c r="AA772" s="113"/>
      <c r="AB772" s="113"/>
      <c r="AC772" s="113"/>
      <c r="AD772" s="201"/>
      <c r="AE772" s="113"/>
      <c r="AF772" s="113"/>
      <c r="AG772" s="113"/>
      <c r="AH772" s="113"/>
    </row>
    <row r="773" spans="1:34" x14ac:dyDescent="0.2">
      <c r="A773" s="113"/>
      <c r="B773" s="200"/>
      <c r="C773" s="200"/>
      <c r="D773" s="201"/>
      <c r="E773" s="201"/>
      <c r="F773" s="113"/>
      <c r="G773" s="113"/>
      <c r="H773" s="113"/>
      <c r="I773" s="203"/>
      <c r="J773" s="203"/>
      <c r="K773" s="204"/>
      <c r="L773" s="201"/>
      <c r="M773" s="201"/>
      <c r="N773" s="201"/>
      <c r="O773" s="201"/>
      <c r="P773" s="201"/>
      <c r="Q773" s="201"/>
      <c r="R773" s="113"/>
      <c r="S773" s="113"/>
      <c r="V773" s="201"/>
      <c r="W773" s="113"/>
      <c r="X773" s="113"/>
      <c r="Y773" s="113"/>
      <c r="Z773" s="113"/>
      <c r="AA773" s="113"/>
      <c r="AB773" s="113"/>
      <c r="AC773" s="113"/>
      <c r="AD773" s="201"/>
      <c r="AE773" s="113"/>
      <c r="AF773" s="113"/>
      <c r="AG773" s="113"/>
      <c r="AH773" s="113"/>
    </row>
    <row r="774" spans="1:34" x14ac:dyDescent="0.2">
      <c r="A774" s="113"/>
      <c r="B774" s="200"/>
      <c r="C774" s="200"/>
      <c r="D774" s="201"/>
      <c r="E774" s="201"/>
      <c r="F774" s="113"/>
      <c r="G774" s="113"/>
      <c r="H774" s="113"/>
      <c r="I774" s="203"/>
      <c r="J774" s="203"/>
      <c r="K774" s="204"/>
      <c r="L774" s="201"/>
      <c r="M774" s="201"/>
      <c r="N774" s="201"/>
      <c r="O774" s="201"/>
      <c r="P774" s="201"/>
      <c r="Q774" s="201"/>
      <c r="R774" s="113"/>
      <c r="S774" s="113"/>
      <c r="V774" s="201"/>
      <c r="W774" s="113"/>
      <c r="X774" s="113"/>
      <c r="Y774" s="113"/>
      <c r="Z774" s="113"/>
      <c r="AA774" s="113"/>
      <c r="AB774" s="113"/>
      <c r="AC774" s="113"/>
      <c r="AD774" s="201"/>
      <c r="AE774" s="113"/>
      <c r="AF774" s="113"/>
      <c r="AG774" s="113"/>
      <c r="AH774" s="113"/>
    </row>
    <row r="775" spans="1:34" x14ac:dyDescent="0.2">
      <c r="A775" s="113"/>
      <c r="B775" s="200"/>
      <c r="C775" s="200"/>
      <c r="D775" s="201"/>
      <c r="E775" s="201"/>
      <c r="F775" s="113"/>
      <c r="G775" s="113"/>
      <c r="H775" s="113"/>
      <c r="I775" s="203"/>
      <c r="J775" s="203"/>
      <c r="K775" s="204"/>
      <c r="L775" s="201"/>
      <c r="M775" s="201"/>
      <c r="N775" s="201"/>
      <c r="O775" s="201"/>
      <c r="P775" s="201"/>
      <c r="Q775" s="201"/>
      <c r="R775" s="113"/>
      <c r="S775" s="113"/>
      <c r="V775" s="201"/>
      <c r="W775" s="113"/>
      <c r="X775" s="113"/>
      <c r="Y775" s="113"/>
      <c r="Z775" s="113"/>
      <c r="AA775" s="113"/>
      <c r="AB775" s="113"/>
      <c r="AC775" s="113"/>
      <c r="AD775" s="201"/>
      <c r="AE775" s="113"/>
      <c r="AF775" s="113"/>
      <c r="AG775" s="113"/>
      <c r="AH775" s="113"/>
    </row>
    <row r="776" spans="1:34" x14ac:dyDescent="0.2">
      <c r="A776" s="113"/>
      <c r="B776" s="200"/>
      <c r="C776" s="200"/>
      <c r="D776" s="201"/>
      <c r="E776" s="201"/>
      <c r="F776" s="113"/>
      <c r="G776" s="113"/>
      <c r="H776" s="113"/>
      <c r="I776" s="203"/>
      <c r="J776" s="203"/>
      <c r="K776" s="204"/>
      <c r="L776" s="201"/>
      <c r="M776" s="201"/>
      <c r="N776" s="201"/>
      <c r="O776" s="201"/>
      <c r="P776" s="201"/>
      <c r="Q776" s="201"/>
      <c r="R776" s="113"/>
      <c r="S776" s="113"/>
      <c r="V776" s="201"/>
      <c r="W776" s="113"/>
      <c r="X776" s="113"/>
      <c r="Y776" s="113"/>
      <c r="Z776" s="113"/>
      <c r="AA776" s="113"/>
      <c r="AB776" s="113"/>
      <c r="AC776" s="113"/>
      <c r="AD776" s="201"/>
      <c r="AE776" s="113"/>
      <c r="AF776" s="113"/>
      <c r="AG776" s="113"/>
      <c r="AH776" s="113"/>
    </row>
    <row r="777" spans="1:34" x14ac:dyDescent="0.2">
      <c r="A777" s="113"/>
      <c r="B777" s="200"/>
      <c r="C777" s="200"/>
      <c r="D777" s="201"/>
      <c r="E777" s="201"/>
      <c r="F777" s="113"/>
      <c r="G777" s="113"/>
      <c r="H777" s="113"/>
      <c r="I777" s="203"/>
      <c r="J777" s="203"/>
      <c r="K777" s="204"/>
      <c r="L777" s="201"/>
      <c r="M777" s="201"/>
      <c r="N777" s="201"/>
      <c r="O777" s="201"/>
      <c r="P777" s="201"/>
      <c r="Q777" s="201"/>
      <c r="R777" s="113"/>
      <c r="S777" s="113"/>
      <c r="V777" s="201"/>
      <c r="W777" s="113"/>
      <c r="X777" s="113"/>
      <c r="Y777" s="113"/>
      <c r="Z777" s="113"/>
      <c r="AA777" s="113"/>
      <c r="AB777" s="113"/>
      <c r="AC777" s="113"/>
      <c r="AD777" s="201"/>
      <c r="AE777" s="113"/>
      <c r="AF777" s="113"/>
      <c r="AG777" s="113"/>
      <c r="AH777" s="113"/>
    </row>
    <row r="778" spans="1:34" x14ac:dyDescent="0.2">
      <c r="A778" s="113"/>
      <c r="B778" s="200"/>
      <c r="C778" s="200"/>
      <c r="D778" s="201"/>
      <c r="E778" s="201"/>
      <c r="F778" s="113"/>
      <c r="G778" s="113"/>
      <c r="H778" s="113"/>
      <c r="I778" s="203"/>
      <c r="J778" s="203"/>
      <c r="K778" s="204"/>
      <c r="L778" s="201"/>
      <c r="M778" s="201"/>
      <c r="N778" s="201"/>
      <c r="O778" s="201"/>
      <c r="P778" s="201"/>
      <c r="Q778" s="201"/>
      <c r="R778" s="113"/>
      <c r="S778" s="113"/>
      <c r="V778" s="201"/>
      <c r="W778" s="113"/>
      <c r="X778" s="113"/>
      <c r="Y778" s="113"/>
      <c r="Z778" s="113"/>
      <c r="AA778" s="113"/>
      <c r="AB778" s="113"/>
      <c r="AC778" s="113"/>
      <c r="AD778" s="201"/>
      <c r="AE778" s="113"/>
      <c r="AF778" s="113"/>
      <c r="AG778" s="113"/>
      <c r="AH778" s="113"/>
    </row>
    <row r="779" spans="1:34" x14ac:dyDescent="0.2">
      <c r="A779" s="113"/>
      <c r="B779" s="200"/>
      <c r="C779" s="200"/>
      <c r="D779" s="201"/>
      <c r="E779" s="201"/>
      <c r="F779" s="113"/>
      <c r="G779" s="113"/>
      <c r="H779" s="113"/>
      <c r="I779" s="203"/>
      <c r="J779" s="203"/>
      <c r="K779" s="204"/>
      <c r="L779" s="201"/>
      <c r="M779" s="201"/>
      <c r="N779" s="201"/>
      <c r="O779" s="201"/>
      <c r="P779" s="201"/>
      <c r="Q779" s="201"/>
      <c r="R779" s="113"/>
      <c r="S779" s="113"/>
      <c r="V779" s="201"/>
      <c r="W779" s="113"/>
      <c r="X779" s="113"/>
      <c r="Y779" s="113"/>
      <c r="Z779" s="113"/>
      <c r="AA779" s="113"/>
      <c r="AB779" s="113"/>
      <c r="AC779" s="113"/>
      <c r="AD779" s="201"/>
      <c r="AE779" s="113"/>
      <c r="AF779" s="113"/>
      <c r="AG779" s="113"/>
      <c r="AH779" s="113"/>
    </row>
    <row r="780" spans="1:34" x14ac:dyDescent="0.2">
      <c r="A780" s="113"/>
      <c r="B780" s="200"/>
      <c r="C780" s="200"/>
      <c r="D780" s="201"/>
      <c r="E780" s="201"/>
      <c r="F780" s="113"/>
      <c r="G780" s="113"/>
      <c r="H780" s="113"/>
      <c r="I780" s="203"/>
      <c r="J780" s="203"/>
      <c r="K780" s="204"/>
      <c r="L780" s="201"/>
      <c r="M780" s="201"/>
      <c r="N780" s="201"/>
      <c r="O780" s="201"/>
      <c r="P780" s="201"/>
      <c r="Q780" s="201"/>
      <c r="R780" s="113"/>
      <c r="S780" s="113"/>
      <c r="V780" s="201"/>
      <c r="W780" s="113"/>
      <c r="X780" s="113"/>
      <c r="Y780" s="113"/>
      <c r="Z780" s="113"/>
      <c r="AA780" s="113"/>
      <c r="AB780" s="113"/>
      <c r="AC780" s="113"/>
      <c r="AD780" s="201"/>
      <c r="AE780" s="113"/>
      <c r="AF780" s="113"/>
      <c r="AG780" s="113"/>
      <c r="AH780" s="113"/>
    </row>
    <row r="781" spans="1:34" x14ac:dyDescent="0.2">
      <c r="A781" s="113"/>
      <c r="B781" s="200"/>
      <c r="C781" s="200"/>
      <c r="D781" s="201"/>
      <c r="E781" s="201"/>
      <c r="F781" s="113"/>
      <c r="G781" s="113"/>
      <c r="H781" s="113"/>
      <c r="I781" s="203"/>
      <c r="J781" s="203"/>
      <c r="K781" s="204"/>
      <c r="L781" s="201"/>
      <c r="M781" s="201"/>
      <c r="N781" s="201"/>
      <c r="O781" s="201"/>
      <c r="P781" s="201"/>
      <c r="Q781" s="201"/>
      <c r="R781" s="113"/>
      <c r="S781" s="113"/>
      <c r="V781" s="201"/>
      <c r="W781" s="113"/>
      <c r="X781" s="113"/>
      <c r="Y781" s="113"/>
      <c r="Z781" s="113"/>
      <c r="AA781" s="113"/>
      <c r="AB781" s="113"/>
      <c r="AC781" s="113"/>
      <c r="AD781" s="201"/>
      <c r="AE781" s="113"/>
      <c r="AF781" s="113"/>
      <c r="AG781" s="113"/>
      <c r="AH781" s="113"/>
    </row>
    <row r="782" spans="1:34" x14ac:dyDescent="0.2">
      <c r="A782" s="113"/>
      <c r="B782" s="200"/>
      <c r="C782" s="200"/>
      <c r="D782" s="201"/>
      <c r="E782" s="201"/>
      <c r="F782" s="113"/>
      <c r="G782" s="113"/>
      <c r="H782" s="113"/>
      <c r="I782" s="203"/>
      <c r="J782" s="203"/>
      <c r="K782" s="204"/>
      <c r="L782" s="201"/>
      <c r="M782" s="201"/>
      <c r="N782" s="201"/>
      <c r="O782" s="201"/>
      <c r="P782" s="201"/>
      <c r="Q782" s="201"/>
      <c r="R782" s="113"/>
      <c r="S782" s="113"/>
      <c r="V782" s="201"/>
      <c r="W782" s="113"/>
      <c r="X782" s="113"/>
      <c r="Y782" s="113"/>
      <c r="Z782" s="113"/>
      <c r="AA782" s="113"/>
      <c r="AB782" s="113"/>
      <c r="AC782" s="113"/>
      <c r="AD782" s="201"/>
      <c r="AE782" s="113"/>
      <c r="AF782" s="113"/>
      <c r="AG782" s="113"/>
      <c r="AH782" s="113"/>
    </row>
    <row r="783" spans="1:34" x14ac:dyDescent="0.2">
      <c r="A783" s="113"/>
      <c r="B783" s="200"/>
      <c r="C783" s="200"/>
      <c r="D783" s="201"/>
      <c r="E783" s="201"/>
      <c r="F783" s="113"/>
      <c r="G783" s="113"/>
      <c r="H783" s="113"/>
      <c r="I783" s="203"/>
      <c r="J783" s="203"/>
      <c r="K783" s="204"/>
      <c r="L783" s="201"/>
      <c r="M783" s="201"/>
      <c r="N783" s="201"/>
      <c r="O783" s="201"/>
      <c r="P783" s="201"/>
      <c r="Q783" s="201"/>
      <c r="R783" s="113"/>
      <c r="S783" s="113"/>
      <c r="V783" s="201"/>
      <c r="W783" s="113"/>
      <c r="X783" s="113"/>
      <c r="Y783" s="113"/>
      <c r="Z783" s="113"/>
      <c r="AA783" s="113"/>
      <c r="AB783" s="113"/>
      <c r="AC783" s="113"/>
      <c r="AD783" s="201"/>
      <c r="AE783" s="113"/>
      <c r="AF783" s="113"/>
      <c r="AG783" s="113"/>
      <c r="AH783" s="113"/>
    </row>
    <row r="784" spans="1:34" x14ac:dyDescent="0.2">
      <c r="A784" s="113"/>
      <c r="B784" s="200"/>
      <c r="C784" s="200"/>
      <c r="D784" s="201"/>
      <c r="E784" s="201"/>
      <c r="F784" s="113"/>
      <c r="G784" s="113"/>
      <c r="H784" s="113"/>
      <c r="I784" s="203"/>
      <c r="J784" s="203"/>
      <c r="K784" s="204"/>
      <c r="L784" s="201"/>
      <c r="M784" s="201"/>
      <c r="N784" s="201"/>
      <c r="O784" s="201"/>
      <c r="P784" s="201"/>
      <c r="Q784" s="201"/>
      <c r="R784" s="113"/>
      <c r="S784" s="113"/>
      <c r="V784" s="201"/>
      <c r="W784" s="113"/>
      <c r="X784" s="113"/>
      <c r="Y784" s="113"/>
      <c r="Z784" s="113"/>
      <c r="AA784" s="113"/>
      <c r="AB784" s="113"/>
      <c r="AC784" s="113"/>
      <c r="AD784" s="201"/>
      <c r="AE784" s="113"/>
      <c r="AF784" s="113"/>
      <c r="AG784" s="113"/>
      <c r="AH784" s="113"/>
    </row>
    <row r="785" spans="1:34" x14ac:dyDescent="0.2">
      <c r="A785" s="113"/>
      <c r="B785" s="200"/>
      <c r="C785" s="200"/>
      <c r="D785" s="201"/>
      <c r="E785" s="201"/>
      <c r="F785" s="113"/>
      <c r="G785" s="113"/>
      <c r="H785" s="113"/>
      <c r="I785" s="203"/>
      <c r="J785" s="203"/>
      <c r="K785" s="204"/>
      <c r="L785" s="201"/>
      <c r="M785" s="201"/>
      <c r="N785" s="201"/>
      <c r="O785" s="201"/>
      <c r="P785" s="201"/>
      <c r="Q785" s="201"/>
      <c r="R785" s="113"/>
      <c r="S785" s="113"/>
      <c r="V785" s="201"/>
      <c r="W785" s="113"/>
      <c r="X785" s="113"/>
      <c r="Y785" s="113"/>
      <c r="Z785" s="113"/>
      <c r="AA785" s="113"/>
      <c r="AB785" s="113"/>
      <c r="AC785" s="113"/>
      <c r="AD785" s="201"/>
      <c r="AE785" s="113"/>
      <c r="AF785" s="113"/>
      <c r="AG785" s="113"/>
      <c r="AH785" s="113"/>
    </row>
    <row r="786" spans="1:34" x14ac:dyDescent="0.2">
      <c r="A786" s="113"/>
      <c r="B786" s="200"/>
      <c r="C786" s="200"/>
      <c r="D786" s="201"/>
      <c r="E786" s="201"/>
      <c r="F786" s="113"/>
      <c r="G786" s="113"/>
      <c r="H786" s="113"/>
      <c r="I786" s="203"/>
      <c r="J786" s="203"/>
      <c r="K786" s="204"/>
      <c r="L786" s="201"/>
      <c r="M786" s="201"/>
      <c r="N786" s="201"/>
      <c r="O786" s="201"/>
      <c r="P786" s="201"/>
      <c r="Q786" s="201"/>
      <c r="R786" s="113"/>
      <c r="S786" s="113"/>
      <c r="V786" s="201"/>
      <c r="W786" s="113"/>
      <c r="X786" s="113"/>
      <c r="Y786" s="113"/>
      <c r="Z786" s="113"/>
      <c r="AA786" s="113"/>
      <c r="AB786" s="113"/>
      <c r="AC786" s="113"/>
      <c r="AD786" s="201"/>
      <c r="AE786" s="113"/>
      <c r="AF786" s="113"/>
      <c r="AG786" s="113"/>
      <c r="AH786" s="113"/>
    </row>
    <row r="787" spans="1:34" x14ac:dyDescent="0.2">
      <c r="A787" s="113"/>
      <c r="B787" s="200"/>
      <c r="C787" s="200"/>
      <c r="D787" s="201"/>
      <c r="E787" s="201"/>
      <c r="F787" s="113"/>
      <c r="G787" s="113"/>
      <c r="H787" s="113"/>
      <c r="I787" s="203"/>
      <c r="J787" s="203"/>
      <c r="K787" s="204"/>
      <c r="L787" s="201"/>
      <c r="M787" s="201"/>
      <c r="N787" s="201"/>
      <c r="O787" s="201"/>
      <c r="P787" s="201"/>
      <c r="Q787" s="201"/>
      <c r="R787" s="113"/>
      <c r="S787" s="113"/>
      <c r="V787" s="201"/>
      <c r="W787" s="113"/>
      <c r="X787" s="113"/>
      <c r="Y787" s="113"/>
      <c r="Z787" s="113"/>
      <c r="AA787" s="113"/>
      <c r="AB787" s="113"/>
      <c r="AC787" s="113"/>
      <c r="AD787" s="201"/>
      <c r="AE787" s="113"/>
      <c r="AF787" s="113"/>
      <c r="AG787" s="113"/>
      <c r="AH787" s="113"/>
    </row>
    <row r="788" spans="1:34" x14ac:dyDescent="0.2">
      <c r="A788" s="113"/>
      <c r="B788" s="200"/>
      <c r="C788" s="200"/>
      <c r="D788" s="201"/>
      <c r="E788" s="201"/>
      <c r="F788" s="113"/>
      <c r="G788" s="113"/>
      <c r="H788" s="113"/>
      <c r="I788" s="203"/>
      <c r="J788" s="203"/>
      <c r="K788" s="204"/>
      <c r="L788" s="201"/>
      <c r="M788" s="201"/>
      <c r="N788" s="201"/>
      <c r="O788" s="201"/>
      <c r="P788" s="201"/>
      <c r="Q788" s="201"/>
      <c r="R788" s="113"/>
      <c r="S788" s="113"/>
      <c r="V788" s="201"/>
      <c r="W788" s="113"/>
      <c r="X788" s="113"/>
      <c r="Y788" s="113"/>
      <c r="Z788" s="113"/>
      <c r="AA788" s="113"/>
      <c r="AB788" s="113"/>
      <c r="AC788" s="113"/>
      <c r="AD788" s="201"/>
      <c r="AE788" s="113"/>
      <c r="AF788" s="113"/>
      <c r="AG788" s="113"/>
      <c r="AH788" s="113"/>
    </row>
    <row r="789" spans="1:34" x14ac:dyDescent="0.2">
      <c r="A789" s="113"/>
      <c r="B789" s="200"/>
      <c r="C789" s="200"/>
      <c r="D789" s="201"/>
      <c r="E789" s="201"/>
      <c r="F789" s="113"/>
      <c r="G789" s="113"/>
      <c r="H789" s="113"/>
      <c r="I789" s="203"/>
      <c r="J789" s="203"/>
      <c r="K789" s="204"/>
      <c r="L789" s="201"/>
      <c r="M789" s="201"/>
      <c r="N789" s="201"/>
      <c r="O789" s="201"/>
      <c r="P789" s="201"/>
      <c r="Q789" s="201"/>
      <c r="R789" s="113"/>
      <c r="S789" s="113"/>
      <c r="V789" s="201"/>
      <c r="W789" s="113"/>
      <c r="X789" s="113"/>
      <c r="Y789" s="113"/>
      <c r="Z789" s="113"/>
      <c r="AA789" s="113"/>
      <c r="AB789" s="113"/>
      <c r="AC789" s="113"/>
      <c r="AD789" s="201"/>
      <c r="AE789" s="113"/>
      <c r="AF789" s="113"/>
      <c r="AG789" s="113"/>
      <c r="AH789" s="113"/>
    </row>
    <row r="790" spans="1:34" x14ac:dyDescent="0.2">
      <c r="A790" s="113"/>
      <c r="B790" s="200"/>
      <c r="C790" s="200"/>
      <c r="D790" s="201"/>
      <c r="E790" s="201"/>
      <c r="F790" s="113"/>
      <c r="G790" s="113"/>
      <c r="H790" s="113"/>
      <c r="I790" s="203"/>
      <c r="J790" s="203"/>
      <c r="K790" s="204"/>
      <c r="L790" s="201"/>
      <c r="M790" s="201"/>
      <c r="N790" s="201"/>
      <c r="O790" s="201"/>
      <c r="P790" s="201"/>
      <c r="Q790" s="201"/>
      <c r="R790" s="113"/>
      <c r="S790" s="113"/>
      <c r="V790" s="201"/>
      <c r="W790" s="113"/>
      <c r="X790" s="113"/>
      <c r="Y790" s="113"/>
      <c r="Z790" s="113"/>
      <c r="AA790" s="113"/>
      <c r="AB790" s="113"/>
      <c r="AC790" s="113"/>
      <c r="AD790" s="201"/>
      <c r="AE790" s="113"/>
      <c r="AF790" s="113"/>
      <c r="AG790" s="113"/>
      <c r="AH790" s="113"/>
    </row>
    <row r="791" spans="1:34" x14ac:dyDescent="0.2">
      <c r="A791" s="113"/>
      <c r="B791" s="200"/>
      <c r="C791" s="200"/>
      <c r="D791" s="201"/>
      <c r="E791" s="201"/>
      <c r="F791" s="113"/>
      <c r="G791" s="113"/>
      <c r="H791" s="113"/>
      <c r="I791" s="203"/>
      <c r="J791" s="203"/>
      <c r="K791" s="204"/>
      <c r="L791" s="201"/>
      <c r="M791" s="201"/>
      <c r="N791" s="201"/>
      <c r="O791" s="201"/>
      <c r="P791" s="201"/>
      <c r="Q791" s="201"/>
      <c r="R791" s="113"/>
      <c r="S791" s="113"/>
      <c r="V791" s="201"/>
      <c r="W791" s="113"/>
      <c r="X791" s="113"/>
      <c r="Y791" s="113"/>
      <c r="Z791" s="113"/>
      <c r="AA791" s="113"/>
      <c r="AB791" s="113"/>
      <c r="AC791" s="113"/>
      <c r="AD791" s="201"/>
      <c r="AE791" s="113"/>
      <c r="AF791" s="113"/>
      <c r="AG791" s="113"/>
      <c r="AH791" s="113"/>
    </row>
    <row r="792" spans="1:34" x14ac:dyDescent="0.2">
      <c r="A792" s="113"/>
      <c r="B792" s="200"/>
      <c r="C792" s="200"/>
      <c r="D792" s="201"/>
      <c r="E792" s="201"/>
      <c r="F792" s="113"/>
      <c r="G792" s="113"/>
      <c r="H792" s="113"/>
      <c r="I792" s="203"/>
      <c r="J792" s="203"/>
      <c r="K792" s="204"/>
      <c r="L792" s="201"/>
      <c r="M792" s="201"/>
      <c r="N792" s="201"/>
      <c r="O792" s="201"/>
      <c r="P792" s="201"/>
      <c r="Q792" s="201"/>
      <c r="R792" s="113"/>
      <c r="S792" s="113"/>
      <c r="V792" s="201"/>
      <c r="W792" s="113"/>
      <c r="X792" s="113"/>
      <c r="Y792" s="113"/>
      <c r="Z792" s="113"/>
      <c r="AA792" s="113"/>
      <c r="AB792" s="113"/>
      <c r="AC792" s="113"/>
      <c r="AD792" s="201"/>
      <c r="AE792" s="113"/>
      <c r="AF792" s="113"/>
      <c r="AG792" s="113"/>
      <c r="AH792" s="113"/>
    </row>
    <row r="793" spans="1:34" x14ac:dyDescent="0.2">
      <c r="A793" s="113"/>
      <c r="B793" s="200"/>
      <c r="C793" s="200"/>
      <c r="D793" s="201"/>
      <c r="E793" s="201"/>
      <c r="F793" s="113"/>
      <c r="G793" s="113"/>
      <c r="H793" s="113"/>
      <c r="I793" s="203"/>
      <c r="J793" s="203"/>
      <c r="K793" s="204"/>
      <c r="L793" s="201"/>
      <c r="M793" s="201"/>
      <c r="N793" s="201"/>
      <c r="O793" s="201"/>
      <c r="P793" s="201"/>
      <c r="Q793" s="201"/>
      <c r="R793" s="113"/>
      <c r="S793" s="113"/>
      <c r="V793" s="201"/>
      <c r="W793" s="113"/>
      <c r="X793" s="113"/>
      <c r="Y793" s="113"/>
      <c r="Z793" s="113"/>
      <c r="AA793" s="113"/>
      <c r="AB793" s="113"/>
      <c r="AC793" s="113"/>
      <c r="AD793" s="201"/>
      <c r="AE793" s="113"/>
      <c r="AF793" s="113"/>
      <c r="AG793" s="113"/>
      <c r="AH793" s="113"/>
    </row>
    <row r="794" spans="1:34" x14ac:dyDescent="0.2">
      <c r="A794" s="113"/>
      <c r="B794" s="200"/>
      <c r="C794" s="200"/>
      <c r="D794" s="201"/>
      <c r="E794" s="201"/>
      <c r="F794" s="113"/>
      <c r="G794" s="113"/>
      <c r="H794" s="113"/>
      <c r="I794" s="203"/>
      <c r="J794" s="203"/>
      <c r="K794" s="204"/>
      <c r="L794" s="201"/>
      <c r="M794" s="201"/>
      <c r="N794" s="201"/>
      <c r="O794" s="201"/>
      <c r="P794" s="201"/>
      <c r="Q794" s="201"/>
      <c r="R794" s="113"/>
      <c r="S794" s="113"/>
      <c r="V794" s="201"/>
      <c r="W794" s="113"/>
      <c r="X794" s="113"/>
      <c r="Y794" s="113"/>
      <c r="Z794" s="113"/>
      <c r="AA794" s="113"/>
      <c r="AB794" s="113"/>
      <c r="AC794" s="113"/>
      <c r="AD794" s="201"/>
      <c r="AE794" s="113"/>
      <c r="AF794" s="113"/>
      <c r="AG794" s="113"/>
      <c r="AH794" s="113"/>
    </row>
    <row r="795" spans="1:34" x14ac:dyDescent="0.2">
      <c r="A795" s="113"/>
      <c r="B795" s="200"/>
      <c r="C795" s="200"/>
      <c r="D795" s="201"/>
      <c r="E795" s="201"/>
      <c r="F795" s="113"/>
      <c r="G795" s="113"/>
      <c r="H795" s="113"/>
      <c r="I795" s="203"/>
      <c r="J795" s="203"/>
      <c r="K795" s="204"/>
      <c r="L795" s="201"/>
      <c r="M795" s="201"/>
      <c r="N795" s="201"/>
      <c r="O795" s="201"/>
      <c r="P795" s="201"/>
      <c r="Q795" s="201"/>
      <c r="R795" s="113"/>
      <c r="S795" s="113"/>
      <c r="V795" s="201"/>
      <c r="W795" s="113"/>
      <c r="X795" s="113"/>
      <c r="Y795" s="113"/>
      <c r="Z795" s="113"/>
      <c r="AA795" s="113"/>
      <c r="AB795" s="113"/>
      <c r="AC795" s="113"/>
      <c r="AD795" s="201"/>
      <c r="AE795" s="113"/>
      <c r="AF795" s="113"/>
      <c r="AG795" s="113"/>
      <c r="AH795" s="113"/>
    </row>
    <row r="796" spans="1:34" x14ac:dyDescent="0.2">
      <c r="A796" s="113"/>
      <c r="B796" s="200"/>
      <c r="C796" s="200"/>
      <c r="D796" s="201"/>
      <c r="E796" s="201"/>
      <c r="F796" s="113"/>
      <c r="G796" s="113"/>
      <c r="H796" s="113"/>
      <c r="I796" s="203"/>
      <c r="J796" s="203"/>
      <c r="K796" s="204"/>
      <c r="L796" s="201"/>
      <c r="M796" s="201"/>
      <c r="N796" s="201"/>
      <c r="O796" s="201"/>
      <c r="P796" s="201"/>
      <c r="Q796" s="201"/>
      <c r="R796" s="113"/>
      <c r="S796" s="113"/>
      <c r="V796" s="201"/>
      <c r="W796" s="113"/>
      <c r="X796" s="113"/>
      <c r="Y796" s="113"/>
      <c r="Z796" s="113"/>
      <c r="AA796" s="113"/>
      <c r="AB796" s="113"/>
      <c r="AC796" s="113"/>
      <c r="AD796" s="201"/>
      <c r="AE796" s="113"/>
      <c r="AF796" s="113"/>
      <c r="AG796" s="113"/>
      <c r="AH796" s="113"/>
    </row>
    <row r="797" spans="1:34" x14ac:dyDescent="0.2">
      <c r="A797" s="113"/>
      <c r="B797" s="200"/>
      <c r="C797" s="200"/>
      <c r="D797" s="201"/>
      <c r="E797" s="201"/>
      <c r="F797" s="113"/>
      <c r="G797" s="113"/>
      <c r="H797" s="113"/>
      <c r="I797" s="203"/>
      <c r="J797" s="203"/>
      <c r="K797" s="204"/>
      <c r="L797" s="201"/>
      <c r="M797" s="201"/>
      <c r="N797" s="201"/>
      <c r="O797" s="201"/>
      <c r="P797" s="201"/>
      <c r="Q797" s="201"/>
      <c r="R797" s="113"/>
      <c r="S797" s="113"/>
      <c r="V797" s="201"/>
      <c r="W797" s="113"/>
      <c r="X797" s="113"/>
      <c r="Y797" s="113"/>
      <c r="Z797" s="113"/>
      <c r="AA797" s="113"/>
      <c r="AB797" s="113"/>
      <c r="AC797" s="113"/>
      <c r="AD797" s="201"/>
      <c r="AE797" s="113"/>
      <c r="AF797" s="113"/>
      <c r="AG797" s="113"/>
      <c r="AH797" s="113"/>
    </row>
    <row r="798" spans="1:34" x14ac:dyDescent="0.2">
      <c r="A798" s="113"/>
      <c r="B798" s="200"/>
      <c r="C798" s="200"/>
      <c r="D798" s="201"/>
      <c r="E798" s="201"/>
      <c r="F798" s="113"/>
      <c r="G798" s="113"/>
      <c r="H798" s="113"/>
      <c r="I798" s="203"/>
      <c r="J798" s="203"/>
      <c r="K798" s="204"/>
      <c r="L798" s="201"/>
      <c r="M798" s="201"/>
      <c r="N798" s="201"/>
      <c r="O798" s="201"/>
      <c r="P798" s="201"/>
      <c r="Q798" s="201"/>
      <c r="R798" s="113"/>
      <c r="S798" s="113"/>
      <c r="V798" s="201"/>
      <c r="W798" s="113"/>
      <c r="X798" s="113"/>
      <c r="Y798" s="113"/>
      <c r="Z798" s="113"/>
      <c r="AA798" s="113"/>
      <c r="AB798" s="113"/>
      <c r="AC798" s="113"/>
      <c r="AD798" s="201"/>
      <c r="AE798" s="113"/>
      <c r="AF798" s="113"/>
      <c r="AG798" s="113"/>
      <c r="AH798" s="113"/>
    </row>
    <row r="799" spans="1:34" x14ac:dyDescent="0.2">
      <c r="A799" s="113"/>
      <c r="B799" s="200"/>
      <c r="C799" s="200"/>
      <c r="D799" s="201"/>
      <c r="E799" s="201"/>
      <c r="F799" s="113"/>
      <c r="G799" s="113"/>
      <c r="H799" s="113"/>
      <c r="I799" s="203"/>
      <c r="J799" s="203"/>
      <c r="K799" s="204"/>
      <c r="L799" s="201"/>
      <c r="M799" s="201"/>
      <c r="N799" s="201"/>
      <c r="O799" s="201"/>
      <c r="P799" s="201"/>
      <c r="Q799" s="201"/>
      <c r="R799" s="113"/>
      <c r="S799" s="113"/>
      <c r="V799" s="201"/>
      <c r="W799" s="113"/>
      <c r="X799" s="113"/>
      <c r="Y799" s="113"/>
      <c r="Z799" s="113"/>
      <c r="AA799" s="113"/>
      <c r="AB799" s="113"/>
      <c r="AC799" s="113"/>
      <c r="AD799" s="201"/>
      <c r="AE799" s="113"/>
      <c r="AF799" s="113"/>
      <c r="AG799" s="113"/>
      <c r="AH799" s="113"/>
    </row>
    <row r="800" spans="1:34" x14ac:dyDescent="0.2">
      <c r="A800" s="113"/>
      <c r="B800" s="200"/>
      <c r="C800" s="200"/>
      <c r="D800" s="201"/>
      <c r="E800" s="201"/>
      <c r="F800" s="113"/>
      <c r="G800" s="113"/>
      <c r="H800" s="113"/>
      <c r="I800" s="203"/>
      <c r="J800" s="203"/>
      <c r="K800" s="204"/>
      <c r="L800" s="201"/>
      <c r="M800" s="201"/>
      <c r="N800" s="201"/>
      <c r="O800" s="201"/>
      <c r="P800" s="201"/>
      <c r="Q800" s="201"/>
      <c r="R800" s="113"/>
      <c r="S800" s="113"/>
      <c r="V800" s="201"/>
      <c r="W800" s="113"/>
      <c r="X800" s="113"/>
      <c r="Y800" s="113"/>
      <c r="Z800" s="113"/>
      <c r="AA800" s="113"/>
      <c r="AB800" s="113"/>
      <c r="AC800" s="113"/>
      <c r="AD800" s="201"/>
      <c r="AE800" s="113"/>
      <c r="AF800" s="113"/>
      <c r="AG800" s="113"/>
      <c r="AH800" s="113"/>
    </row>
    <row r="801" spans="1:34" x14ac:dyDescent="0.2">
      <c r="A801" s="113"/>
      <c r="B801" s="200"/>
      <c r="C801" s="200"/>
      <c r="D801" s="201"/>
      <c r="E801" s="201"/>
      <c r="F801" s="113"/>
      <c r="G801" s="113"/>
      <c r="H801" s="113"/>
      <c r="I801" s="203"/>
      <c r="J801" s="203"/>
      <c r="K801" s="204"/>
      <c r="L801" s="201"/>
      <c r="M801" s="201"/>
      <c r="N801" s="201"/>
      <c r="O801" s="201"/>
      <c r="P801" s="201"/>
      <c r="Q801" s="201"/>
      <c r="R801" s="113"/>
      <c r="S801" s="113"/>
      <c r="V801" s="201"/>
      <c r="W801" s="113"/>
      <c r="X801" s="113"/>
      <c r="Y801" s="113"/>
      <c r="Z801" s="113"/>
      <c r="AA801" s="113"/>
      <c r="AB801" s="113"/>
      <c r="AC801" s="113"/>
      <c r="AD801" s="201"/>
      <c r="AE801" s="113"/>
      <c r="AF801" s="113"/>
      <c r="AG801" s="113"/>
      <c r="AH801" s="113"/>
    </row>
    <row r="802" spans="1:34" x14ac:dyDescent="0.2">
      <c r="A802" s="113"/>
      <c r="B802" s="200"/>
      <c r="C802" s="200"/>
      <c r="D802" s="201"/>
      <c r="E802" s="201"/>
      <c r="F802" s="113"/>
      <c r="G802" s="113"/>
      <c r="H802" s="113"/>
      <c r="I802" s="203"/>
      <c r="J802" s="203"/>
      <c r="K802" s="204"/>
      <c r="L802" s="201"/>
      <c r="M802" s="201"/>
      <c r="N802" s="201"/>
      <c r="O802" s="201"/>
      <c r="P802" s="201"/>
      <c r="Q802" s="201"/>
      <c r="R802" s="113"/>
      <c r="S802" s="113"/>
      <c r="V802" s="201"/>
      <c r="W802" s="113"/>
      <c r="X802" s="113"/>
      <c r="Y802" s="113"/>
      <c r="Z802" s="113"/>
      <c r="AA802" s="113"/>
      <c r="AB802" s="113"/>
      <c r="AC802" s="113"/>
      <c r="AD802" s="201"/>
      <c r="AE802" s="113"/>
      <c r="AF802" s="113"/>
      <c r="AG802" s="113"/>
      <c r="AH802" s="113"/>
    </row>
    <row r="803" spans="1:34" x14ac:dyDescent="0.2">
      <c r="A803" s="113"/>
      <c r="B803" s="200"/>
      <c r="C803" s="200"/>
      <c r="D803" s="201"/>
      <c r="E803" s="201"/>
      <c r="F803" s="113"/>
      <c r="G803" s="113"/>
      <c r="H803" s="113"/>
      <c r="I803" s="203"/>
      <c r="J803" s="203"/>
      <c r="K803" s="204"/>
      <c r="L803" s="201"/>
      <c r="M803" s="201"/>
      <c r="N803" s="201"/>
      <c r="O803" s="201"/>
      <c r="P803" s="201"/>
      <c r="Q803" s="201"/>
      <c r="R803" s="113"/>
      <c r="S803" s="113"/>
      <c r="V803" s="201"/>
      <c r="W803" s="113"/>
      <c r="X803" s="113"/>
      <c r="Y803" s="113"/>
      <c r="Z803" s="113"/>
      <c r="AA803" s="113"/>
      <c r="AB803" s="113"/>
      <c r="AC803" s="113"/>
      <c r="AD803" s="201"/>
      <c r="AE803" s="113"/>
      <c r="AF803" s="113"/>
      <c r="AG803" s="113"/>
      <c r="AH803" s="113"/>
    </row>
    <row r="804" spans="1:34" x14ac:dyDescent="0.2">
      <c r="A804" s="113"/>
      <c r="B804" s="200"/>
      <c r="C804" s="200"/>
      <c r="D804" s="201"/>
      <c r="E804" s="201"/>
      <c r="F804" s="113"/>
      <c r="G804" s="113"/>
      <c r="H804" s="113"/>
      <c r="I804" s="203"/>
      <c r="J804" s="203"/>
      <c r="K804" s="204"/>
      <c r="L804" s="201"/>
      <c r="M804" s="201"/>
      <c r="N804" s="201"/>
      <c r="O804" s="201"/>
      <c r="P804" s="201"/>
      <c r="Q804" s="201"/>
      <c r="R804" s="113"/>
      <c r="S804" s="113"/>
      <c r="V804" s="201"/>
      <c r="W804" s="113"/>
      <c r="X804" s="113"/>
      <c r="Y804" s="113"/>
      <c r="Z804" s="113"/>
      <c r="AA804" s="113"/>
      <c r="AB804" s="113"/>
      <c r="AC804" s="113"/>
      <c r="AD804" s="201"/>
      <c r="AE804" s="113"/>
      <c r="AF804" s="113"/>
      <c r="AG804" s="113"/>
      <c r="AH804" s="113"/>
    </row>
    <row r="805" spans="1:34" x14ac:dyDescent="0.2">
      <c r="A805" s="113"/>
      <c r="B805" s="200"/>
      <c r="C805" s="200"/>
      <c r="D805" s="201"/>
      <c r="E805" s="201"/>
      <c r="F805" s="113"/>
      <c r="G805" s="113"/>
      <c r="H805" s="113"/>
      <c r="I805" s="203"/>
      <c r="J805" s="203"/>
      <c r="K805" s="204"/>
      <c r="L805" s="201"/>
      <c r="M805" s="201"/>
      <c r="N805" s="201"/>
      <c r="O805" s="201"/>
      <c r="P805" s="201"/>
      <c r="Q805" s="201"/>
      <c r="R805" s="113"/>
      <c r="S805" s="113"/>
      <c r="V805" s="201"/>
      <c r="W805" s="113"/>
      <c r="X805" s="113"/>
      <c r="Y805" s="113"/>
      <c r="Z805" s="113"/>
      <c r="AA805" s="113"/>
      <c r="AB805" s="113"/>
      <c r="AC805" s="113"/>
      <c r="AD805" s="201"/>
      <c r="AE805" s="113"/>
      <c r="AF805" s="113"/>
      <c r="AG805" s="113"/>
      <c r="AH805" s="113"/>
    </row>
    <row r="806" spans="1:34" x14ac:dyDescent="0.2">
      <c r="A806" s="113"/>
      <c r="B806" s="200"/>
      <c r="C806" s="200"/>
      <c r="D806" s="201"/>
      <c r="E806" s="201"/>
      <c r="F806" s="113"/>
      <c r="G806" s="113"/>
      <c r="H806" s="113"/>
      <c r="I806" s="203"/>
      <c r="J806" s="203"/>
      <c r="K806" s="204"/>
      <c r="L806" s="201"/>
      <c r="M806" s="201"/>
      <c r="N806" s="201"/>
      <c r="O806" s="201"/>
      <c r="P806" s="201"/>
      <c r="Q806" s="201"/>
      <c r="R806" s="113"/>
      <c r="S806" s="113"/>
      <c r="V806" s="201"/>
      <c r="W806" s="113"/>
      <c r="X806" s="113"/>
      <c r="Y806" s="113"/>
      <c r="Z806" s="113"/>
      <c r="AA806" s="113"/>
      <c r="AB806" s="113"/>
      <c r="AC806" s="113"/>
      <c r="AD806" s="201"/>
      <c r="AE806" s="113"/>
      <c r="AF806" s="113"/>
      <c r="AG806" s="113"/>
      <c r="AH806" s="113"/>
    </row>
    <row r="807" spans="1:34" x14ac:dyDescent="0.2">
      <c r="A807" s="113"/>
      <c r="B807" s="200"/>
      <c r="C807" s="200"/>
      <c r="D807" s="201"/>
      <c r="E807" s="201"/>
      <c r="F807" s="113"/>
      <c r="G807" s="113"/>
      <c r="H807" s="113"/>
      <c r="I807" s="203"/>
      <c r="J807" s="203"/>
      <c r="K807" s="204"/>
      <c r="L807" s="201"/>
      <c r="M807" s="201"/>
      <c r="N807" s="201"/>
      <c r="O807" s="201"/>
      <c r="P807" s="201"/>
      <c r="Q807" s="201"/>
      <c r="R807" s="113"/>
      <c r="S807" s="113"/>
      <c r="V807" s="201"/>
      <c r="W807" s="113"/>
      <c r="X807" s="113"/>
      <c r="Y807" s="113"/>
      <c r="Z807" s="113"/>
      <c r="AA807" s="113"/>
      <c r="AB807" s="113"/>
      <c r="AC807" s="113"/>
      <c r="AD807" s="201"/>
      <c r="AE807" s="113"/>
      <c r="AF807" s="113"/>
      <c r="AG807" s="113"/>
      <c r="AH807" s="113"/>
    </row>
    <row r="808" spans="1:34" x14ac:dyDescent="0.2">
      <c r="A808" s="113"/>
      <c r="B808" s="200"/>
      <c r="C808" s="200"/>
      <c r="D808" s="201"/>
      <c r="E808" s="201"/>
      <c r="F808" s="113"/>
      <c r="G808" s="113"/>
      <c r="H808" s="113"/>
      <c r="I808" s="203"/>
      <c r="J808" s="203"/>
      <c r="K808" s="204"/>
      <c r="L808" s="201"/>
      <c r="M808" s="201"/>
      <c r="N808" s="201"/>
      <c r="O808" s="201"/>
      <c r="P808" s="201"/>
      <c r="Q808" s="201"/>
      <c r="R808" s="113"/>
      <c r="S808" s="113"/>
      <c r="V808" s="201"/>
      <c r="W808" s="113"/>
      <c r="X808" s="113"/>
      <c r="Y808" s="113"/>
      <c r="Z808" s="113"/>
      <c r="AA808" s="113"/>
      <c r="AB808" s="113"/>
      <c r="AC808" s="113"/>
      <c r="AD808" s="201"/>
      <c r="AE808" s="113"/>
      <c r="AF808" s="113"/>
      <c r="AG808" s="113"/>
      <c r="AH808" s="113"/>
    </row>
    <row r="809" spans="1:34" x14ac:dyDescent="0.2">
      <c r="A809" s="113"/>
      <c r="B809" s="200"/>
      <c r="C809" s="200"/>
      <c r="D809" s="201"/>
      <c r="E809" s="201"/>
      <c r="F809" s="113"/>
      <c r="G809" s="113"/>
      <c r="H809" s="113"/>
      <c r="I809" s="203"/>
      <c r="J809" s="203"/>
      <c r="K809" s="204"/>
      <c r="L809" s="201"/>
      <c r="M809" s="201"/>
      <c r="N809" s="201"/>
      <c r="O809" s="201"/>
      <c r="P809" s="201"/>
      <c r="Q809" s="201"/>
      <c r="R809" s="113"/>
      <c r="S809" s="113"/>
      <c r="V809" s="201"/>
      <c r="W809" s="113"/>
      <c r="X809" s="113"/>
      <c r="Y809" s="113"/>
      <c r="Z809" s="113"/>
      <c r="AA809" s="113"/>
      <c r="AB809" s="113"/>
      <c r="AC809" s="113"/>
      <c r="AD809" s="201"/>
      <c r="AE809" s="113"/>
      <c r="AF809" s="113"/>
      <c r="AG809" s="113"/>
      <c r="AH809" s="113"/>
    </row>
    <row r="810" spans="1:34" x14ac:dyDescent="0.2">
      <c r="A810" s="113"/>
      <c r="B810" s="200"/>
      <c r="C810" s="200"/>
      <c r="D810" s="201"/>
      <c r="E810" s="201"/>
      <c r="F810" s="113"/>
      <c r="G810" s="113"/>
      <c r="H810" s="113"/>
      <c r="I810" s="203"/>
      <c r="J810" s="203"/>
      <c r="K810" s="204"/>
      <c r="L810" s="201"/>
      <c r="M810" s="201"/>
      <c r="N810" s="201"/>
      <c r="O810" s="201"/>
      <c r="P810" s="201"/>
      <c r="Q810" s="201"/>
      <c r="R810" s="113"/>
      <c r="S810" s="113"/>
      <c r="V810" s="201"/>
      <c r="W810" s="113"/>
      <c r="X810" s="113"/>
      <c r="Y810" s="113"/>
      <c r="Z810" s="113"/>
      <c r="AA810" s="113"/>
      <c r="AB810" s="113"/>
      <c r="AC810" s="113"/>
      <c r="AD810" s="201"/>
      <c r="AE810" s="113"/>
      <c r="AF810" s="113"/>
      <c r="AG810" s="113"/>
      <c r="AH810" s="113"/>
    </row>
    <row r="811" spans="1:34" x14ac:dyDescent="0.2">
      <c r="A811" s="113"/>
      <c r="B811" s="200"/>
      <c r="C811" s="200"/>
      <c r="D811" s="201"/>
      <c r="E811" s="201"/>
      <c r="F811" s="113"/>
      <c r="G811" s="113"/>
      <c r="H811" s="113"/>
      <c r="I811" s="203"/>
      <c r="J811" s="203"/>
      <c r="K811" s="204"/>
      <c r="L811" s="201"/>
      <c r="M811" s="201"/>
      <c r="N811" s="201"/>
      <c r="O811" s="201"/>
      <c r="P811" s="201"/>
      <c r="Q811" s="201"/>
      <c r="R811" s="113"/>
      <c r="S811" s="113"/>
      <c r="V811" s="201"/>
      <c r="W811" s="113"/>
      <c r="X811" s="113"/>
      <c r="Y811" s="113"/>
      <c r="Z811" s="113"/>
      <c r="AA811" s="113"/>
      <c r="AB811" s="113"/>
      <c r="AC811" s="113"/>
      <c r="AD811" s="201"/>
      <c r="AE811" s="113"/>
      <c r="AF811" s="113"/>
      <c r="AG811" s="113"/>
      <c r="AH811" s="113"/>
    </row>
    <row r="812" spans="1:34" x14ac:dyDescent="0.2">
      <c r="A812" s="113"/>
      <c r="B812" s="200"/>
      <c r="C812" s="200"/>
      <c r="D812" s="201"/>
      <c r="E812" s="201"/>
      <c r="F812" s="113"/>
      <c r="G812" s="113"/>
      <c r="H812" s="113"/>
      <c r="I812" s="203"/>
      <c r="J812" s="203"/>
      <c r="K812" s="204"/>
      <c r="L812" s="201"/>
      <c r="M812" s="201"/>
      <c r="N812" s="201"/>
      <c r="O812" s="201"/>
      <c r="P812" s="201"/>
      <c r="Q812" s="201"/>
      <c r="R812" s="113"/>
      <c r="S812" s="113"/>
      <c r="V812" s="201"/>
      <c r="W812" s="113"/>
      <c r="X812" s="113"/>
      <c r="Y812" s="113"/>
      <c r="Z812" s="113"/>
      <c r="AA812" s="113"/>
      <c r="AB812" s="113"/>
      <c r="AC812" s="113"/>
      <c r="AD812" s="201"/>
      <c r="AE812" s="113"/>
      <c r="AF812" s="113"/>
      <c r="AG812" s="113"/>
      <c r="AH812" s="113"/>
    </row>
    <row r="813" spans="1:34" x14ac:dyDescent="0.2">
      <c r="A813" s="113"/>
      <c r="B813" s="200"/>
      <c r="C813" s="200"/>
      <c r="D813" s="201"/>
      <c r="E813" s="201"/>
      <c r="F813" s="113"/>
      <c r="G813" s="113"/>
      <c r="H813" s="113"/>
      <c r="I813" s="203"/>
      <c r="J813" s="203"/>
      <c r="K813" s="204"/>
      <c r="L813" s="201"/>
      <c r="M813" s="201"/>
      <c r="N813" s="201"/>
      <c r="O813" s="201"/>
      <c r="P813" s="201"/>
      <c r="Q813" s="201"/>
      <c r="R813" s="113"/>
      <c r="S813" s="113"/>
      <c r="V813" s="201"/>
      <c r="W813" s="113"/>
      <c r="X813" s="113"/>
      <c r="Y813" s="113"/>
      <c r="Z813" s="113"/>
      <c r="AA813" s="113"/>
      <c r="AB813" s="113"/>
      <c r="AC813" s="113"/>
      <c r="AD813" s="201"/>
      <c r="AE813" s="113"/>
      <c r="AF813" s="113"/>
      <c r="AG813" s="113"/>
      <c r="AH813" s="113"/>
    </row>
    <row r="814" spans="1:34" x14ac:dyDescent="0.2">
      <c r="A814" s="113"/>
      <c r="B814" s="200"/>
      <c r="C814" s="200"/>
      <c r="D814" s="201"/>
      <c r="E814" s="201"/>
      <c r="F814" s="113"/>
      <c r="G814" s="113"/>
      <c r="H814" s="113"/>
      <c r="I814" s="203"/>
      <c r="J814" s="203"/>
      <c r="K814" s="204"/>
      <c r="L814" s="201"/>
      <c r="M814" s="201"/>
      <c r="N814" s="201"/>
      <c r="O814" s="201"/>
      <c r="P814" s="201"/>
      <c r="Q814" s="201"/>
      <c r="R814" s="113"/>
      <c r="S814" s="113"/>
      <c r="V814" s="201"/>
      <c r="W814" s="113"/>
      <c r="X814" s="113"/>
      <c r="Y814" s="113"/>
      <c r="Z814" s="113"/>
      <c r="AA814" s="113"/>
      <c r="AB814" s="113"/>
      <c r="AC814" s="113"/>
      <c r="AD814" s="201"/>
      <c r="AE814" s="113"/>
      <c r="AF814" s="113"/>
      <c r="AG814" s="113"/>
      <c r="AH814" s="113"/>
    </row>
    <row r="815" spans="1:34" x14ac:dyDescent="0.2">
      <c r="A815" s="113"/>
      <c r="B815" s="200"/>
      <c r="C815" s="200"/>
      <c r="D815" s="201"/>
      <c r="E815" s="201"/>
      <c r="F815" s="113"/>
      <c r="G815" s="113"/>
      <c r="H815" s="113"/>
      <c r="I815" s="203"/>
      <c r="J815" s="203"/>
      <c r="K815" s="204"/>
      <c r="L815" s="201"/>
      <c r="M815" s="201"/>
      <c r="N815" s="201"/>
      <c r="O815" s="201"/>
      <c r="P815" s="201"/>
      <c r="Q815" s="201"/>
      <c r="R815" s="113"/>
      <c r="S815" s="113"/>
      <c r="V815" s="201"/>
      <c r="W815" s="113"/>
      <c r="X815" s="113"/>
      <c r="Y815" s="113"/>
      <c r="Z815" s="113"/>
      <c r="AA815" s="113"/>
      <c r="AB815" s="113"/>
      <c r="AC815" s="113"/>
      <c r="AD815" s="201"/>
      <c r="AE815" s="113"/>
      <c r="AF815" s="113"/>
      <c r="AG815" s="113"/>
      <c r="AH815" s="113"/>
    </row>
    <row r="816" spans="1:34" x14ac:dyDescent="0.2">
      <c r="A816" s="113"/>
      <c r="B816" s="200"/>
      <c r="C816" s="200"/>
      <c r="D816" s="201"/>
      <c r="E816" s="201"/>
      <c r="F816" s="113"/>
      <c r="G816" s="113"/>
      <c r="H816" s="113"/>
      <c r="I816" s="203"/>
      <c r="J816" s="203"/>
      <c r="K816" s="204"/>
      <c r="L816" s="201"/>
      <c r="M816" s="201"/>
      <c r="N816" s="201"/>
      <c r="O816" s="201"/>
      <c r="P816" s="201"/>
      <c r="Q816" s="201"/>
      <c r="R816" s="113"/>
      <c r="S816" s="113"/>
      <c r="V816" s="201"/>
      <c r="W816" s="113"/>
      <c r="X816" s="113"/>
      <c r="Y816" s="113"/>
      <c r="Z816" s="113"/>
      <c r="AA816" s="113"/>
      <c r="AB816" s="113"/>
      <c r="AC816" s="113"/>
      <c r="AD816" s="201"/>
      <c r="AE816" s="113"/>
      <c r="AF816" s="113"/>
      <c r="AG816" s="113"/>
      <c r="AH816" s="113"/>
    </row>
    <row r="817" spans="1:34" x14ac:dyDescent="0.2">
      <c r="A817" s="113"/>
      <c r="B817" s="200"/>
      <c r="C817" s="200"/>
      <c r="D817" s="201"/>
      <c r="E817" s="201"/>
      <c r="F817" s="113"/>
      <c r="G817" s="113"/>
      <c r="H817" s="113"/>
      <c r="I817" s="203"/>
      <c r="J817" s="203"/>
      <c r="K817" s="204"/>
      <c r="L817" s="201"/>
      <c r="M817" s="201"/>
      <c r="N817" s="201"/>
      <c r="O817" s="201"/>
      <c r="P817" s="201"/>
      <c r="Q817" s="201"/>
      <c r="R817" s="113"/>
      <c r="S817" s="113"/>
      <c r="V817" s="201"/>
      <c r="W817" s="113"/>
      <c r="X817" s="113"/>
      <c r="Y817" s="113"/>
      <c r="Z817" s="113"/>
      <c r="AA817" s="113"/>
      <c r="AB817" s="113"/>
      <c r="AC817" s="113"/>
      <c r="AD817" s="201"/>
      <c r="AE817" s="113"/>
      <c r="AF817" s="113"/>
      <c r="AG817" s="113"/>
      <c r="AH817" s="113"/>
    </row>
    <row r="818" spans="1:34" x14ac:dyDescent="0.2">
      <c r="A818" s="113"/>
      <c r="B818" s="200"/>
      <c r="C818" s="200"/>
      <c r="D818" s="201"/>
      <c r="E818" s="201"/>
      <c r="F818" s="113"/>
      <c r="G818" s="113"/>
      <c r="H818" s="113"/>
      <c r="I818" s="203"/>
      <c r="J818" s="203"/>
      <c r="K818" s="204"/>
      <c r="L818" s="201"/>
      <c r="M818" s="201"/>
      <c r="N818" s="201"/>
      <c r="O818" s="201"/>
      <c r="P818" s="201"/>
      <c r="Q818" s="201"/>
      <c r="R818" s="113"/>
      <c r="S818" s="113"/>
      <c r="V818" s="201"/>
      <c r="W818" s="113"/>
      <c r="X818" s="113"/>
      <c r="Y818" s="113"/>
      <c r="Z818" s="113"/>
      <c r="AA818" s="113"/>
      <c r="AB818" s="113"/>
      <c r="AC818" s="113"/>
      <c r="AD818" s="201"/>
      <c r="AE818" s="113"/>
      <c r="AF818" s="113"/>
      <c r="AG818" s="113"/>
      <c r="AH818" s="113"/>
    </row>
    <row r="819" spans="1:34" x14ac:dyDescent="0.2">
      <c r="A819" s="113"/>
      <c r="B819" s="200"/>
      <c r="C819" s="200"/>
      <c r="D819" s="201"/>
      <c r="E819" s="201"/>
      <c r="F819" s="113"/>
      <c r="G819" s="113"/>
      <c r="H819" s="113"/>
      <c r="I819" s="203"/>
      <c r="J819" s="203"/>
      <c r="K819" s="204"/>
      <c r="L819" s="201"/>
      <c r="M819" s="201"/>
      <c r="N819" s="201"/>
      <c r="O819" s="201"/>
      <c r="P819" s="201"/>
      <c r="Q819" s="201"/>
      <c r="R819" s="113"/>
      <c r="S819" s="113"/>
      <c r="V819" s="201"/>
      <c r="W819" s="113"/>
      <c r="X819" s="113"/>
      <c r="Y819" s="113"/>
      <c r="Z819" s="113"/>
      <c r="AA819" s="113"/>
      <c r="AB819" s="113"/>
      <c r="AC819" s="113"/>
      <c r="AD819" s="201"/>
      <c r="AE819" s="113"/>
      <c r="AF819" s="113"/>
      <c r="AG819" s="113"/>
      <c r="AH819" s="113"/>
    </row>
    <row r="820" spans="1:34" x14ac:dyDescent="0.2">
      <c r="A820" s="113"/>
      <c r="B820" s="200"/>
      <c r="C820" s="200"/>
      <c r="D820" s="201"/>
      <c r="E820" s="201"/>
      <c r="F820" s="113"/>
      <c r="G820" s="113"/>
      <c r="H820" s="113"/>
      <c r="I820" s="203"/>
      <c r="J820" s="203"/>
      <c r="K820" s="204"/>
      <c r="L820" s="201"/>
      <c r="M820" s="201"/>
      <c r="N820" s="201"/>
      <c r="O820" s="201"/>
      <c r="P820" s="201"/>
      <c r="Q820" s="201"/>
      <c r="R820" s="113"/>
      <c r="S820" s="113"/>
      <c r="V820" s="201"/>
      <c r="W820" s="113"/>
      <c r="X820" s="113"/>
      <c r="Y820" s="113"/>
      <c r="Z820" s="113"/>
      <c r="AA820" s="113"/>
      <c r="AB820" s="113"/>
      <c r="AC820" s="113"/>
      <c r="AD820" s="201"/>
      <c r="AE820" s="113"/>
      <c r="AF820" s="113"/>
      <c r="AG820" s="113"/>
      <c r="AH820" s="113"/>
    </row>
    <row r="821" spans="1:34" x14ac:dyDescent="0.2">
      <c r="A821" s="113"/>
      <c r="B821" s="200"/>
      <c r="C821" s="200"/>
      <c r="D821" s="201"/>
      <c r="E821" s="201"/>
      <c r="F821" s="113"/>
      <c r="G821" s="113"/>
      <c r="H821" s="113"/>
      <c r="I821" s="203"/>
      <c r="J821" s="203"/>
      <c r="K821" s="204"/>
      <c r="L821" s="201"/>
      <c r="M821" s="201"/>
      <c r="N821" s="201"/>
      <c r="O821" s="201"/>
      <c r="P821" s="201"/>
      <c r="Q821" s="201"/>
      <c r="R821" s="113"/>
      <c r="S821" s="113"/>
      <c r="V821" s="201"/>
      <c r="W821" s="113"/>
      <c r="X821" s="113"/>
      <c r="Y821" s="113"/>
      <c r="Z821" s="113"/>
      <c r="AA821" s="113"/>
      <c r="AB821" s="113"/>
      <c r="AC821" s="113"/>
      <c r="AD821" s="201"/>
      <c r="AE821" s="113"/>
      <c r="AF821" s="113"/>
      <c r="AG821" s="113"/>
      <c r="AH821" s="113"/>
    </row>
    <row r="822" spans="1:34" x14ac:dyDescent="0.2">
      <c r="A822" s="113"/>
      <c r="B822" s="200"/>
      <c r="C822" s="200"/>
      <c r="D822" s="201"/>
      <c r="E822" s="201"/>
      <c r="F822" s="113"/>
      <c r="G822" s="113"/>
      <c r="H822" s="113"/>
      <c r="I822" s="203"/>
      <c r="J822" s="203"/>
      <c r="K822" s="204"/>
      <c r="L822" s="201"/>
      <c r="M822" s="201"/>
      <c r="N822" s="201"/>
      <c r="O822" s="201"/>
      <c r="P822" s="201"/>
      <c r="Q822" s="201"/>
      <c r="R822" s="113"/>
      <c r="S822" s="113"/>
      <c r="V822" s="201"/>
      <c r="W822" s="113"/>
      <c r="X822" s="113"/>
      <c r="Y822" s="113"/>
      <c r="Z822" s="113"/>
      <c r="AA822" s="113"/>
      <c r="AB822" s="113"/>
      <c r="AC822" s="113"/>
      <c r="AD822" s="201"/>
      <c r="AE822" s="113"/>
      <c r="AF822" s="113"/>
      <c r="AG822" s="113"/>
      <c r="AH822" s="113"/>
    </row>
    <row r="823" spans="1:34" x14ac:dyDescent="0.2">
      <c r="A823" s="113"/>
      <c r="B823" s="200"/>
      <c r="C823" s="200"/>
      <c r="D823" s="201"/>
      <c r="E823" s="201"/>
      <c r="F823" s="113"/>
      <c r="G823" s="113"/>
      <c r="H823" s="113"/>
      <c r="I823" s="203"/>
      <c r="J823" s="203"/>
      <c r="K823" s="204"/>
      <c r="L823" s="201"/>
      <c r="M823" s="201"/>
      <c r="N823" s="201"/>
      <c r="O823" s="201"/>
      <c r="P823" s="201"/>
      <c r="Q823" s="201"/>
      <c r="R823" s="113"/>
      <c r="S823" s="113"/>
      <c r="V823" s="201"/>
      <c r="W823" s="113"/>
      <c r="X823" s="113"/>
      <c r="Y823" s="113"/>
      <c r="Z823" s="113"/>
      <c r="AA823" s="113"/>
      <c r="AB823" s="113"/>
      <c r="AC823" s="113"/>
      <c r="AD823" s="201"/>
      <c r="AE823" s="113"/>
      <c r="AF823" s="113"/>
      <c r="AG823" s="113"/>
      <c r="AH823" s="113"/>
    </row>
    <row r="824" spans="1:34" x14ac:dyDescent="0.2">
      <c r="A824" s="113"/>
      <c r="B824" s="200"/>
      <c r="C824" s="200"/>
      <c r="D824" s="201"/>
      <c r="E824" s="201"/>
      <c r="F824" s="113"/>
      <c r="G824" s="113"/>
      <c r="H824" s="113"/>
      <c r="I824" s="203"/>
      <c r="J824" s="203"/>
      <c r="K824" s="204"/>
      <c r="L824" s="201"/>
      <c r="M824" s="201"/>
      <c r="N824" s="201"/>
      <c r="O824" s="201"/>
      <c r="P824" s="201"/>
      <c r="Q824" s="201"/>
      <c r="R824" s="113"/>
      <c r="S824" s="113"/>
      <c r="V824" s="201"/>
      <c r="W824" s="113"/>
      <c r="X824" s="113"/>
      <c r="Y824" s="113"/>
      <c r="Z824" s="113"/>
      <c r="AA824" s="113"/>
      <c r="AB824" s="113"/>
      <c r="AC824" s="113"/>
      <c r="AD824" s="201"/>
      <c r="AE824" s="113"/>
      <c r="AF824" s="113"/>
      <c r="AG824" s="113"/>
      <c r="AH824" s="113"/>
    </row>
    <row r="825" spans="1:34" x14ac:dyDescent="0.2">
      <c r="A825" s="113"/>
      <c r="B825" s="200"/>
      <c r="C825" s="200"/>
      <c r="D825" s="201"/>
      <c r="E825" s="201"/>
      <c r="F825" s="113"/>
      <c r="G825" s="113"/>
      <c r="H825" s="113"/>
      <c r="I825" s="203"/>
      <c r="J825" s="203"/>
      <c r="K825" s="204"/>
      <c r="L825" s="201"/>
      <c r="M825" s="201"/>
      <c r="N825" s="201"/>
      <c r="O825" s="201"/>
      <c r="P825" s="201"/>
      <c r="Q825" s="201"/>
      <c r="R825" s="113"/>
      <c r="S825" s="113"/>
      <c r="V825" s="201"/>
      <c r="W825" s="113"/>
      <c r="X825" s="113"/>
      <c r="Y825" s="113"/>
      <c r="Z825" s="113"/>
      <c r="AA825" s="113"/>
      <c r="AB825" s="113"/>
      <c r="AC825" s="113"/>
      <c r="AD825" s="201"/>
      <c r="AE825" s="113"/>
      <c r="AF825" s="113"/>
      <c r="AG825" s="113"/>
      <c r="AH825" s="113"/>
    </row>
    <row r="826" spans="1:34" x14ac:dyDescent="0.2">
      <c r="A826" s="113"/>
      <c r="B826" s="200"/>
      <c r="C826" s="200"/>
      <c r="D826" s="201"/>
      <c r="E826" s="201"/>
      <c r="F826" s="113"/>
      <c r="G826" s="113"/>
      <c r="H826" s="113"/>
      <c r="I826" s="203"/>
      <c r="J826" s="203"/>
      <c r="K826" s="204"/>
      <c r="L826" s="201"/>
      <c r="M826" s="201"/>
      <c r="N826" s="201"/>
      <c r="O826" s="201"/>
      <c r="P826" s="201"/>
      <c r="Q826" s="201"/>
      <c r="R826" s="113"/>
      <c r="S826" s="113"/>
      <c r="V826" s="201"/>
      <c r="W826" s="113"/>
      <c r="X826" s="113"/>
      <c r="Y826" s="113"/>
      <c r="Z826" s="113"/>
      <c r="AA826" s="113"/>
      <c r="AB826" s="113"/>
      <c r="AC826" s="113"/>
      <c r="AD826" s="201"/>
      <c r="AE826" s="113"/>
      <c r="AF826" s="113"/>
      <c r="AG826" s="113"/>
      <c r="AH826" s="113"/>
    </row>
    <row r="827" spans="1:34" x14ac:dyDescent="0.2">
      <c r="A827" s="113"/>
      <c r="B827" s="200"/>
      <c r="C827" s="200"/>
      <c r="D827" s="201"/>
      <c r="E827" s="201"/>
      <c r="F827" s="113"/>
      <c r="G827" s="113"/>
      <c r="H827" s="113"/>
      <c r="I827" s="203"/>
      <c r="J827" s="203"/>
      <c r="K827" s="204"/>
      <c r="L827" s="201"/>
      <c r="M827" s="201"/>
      <c r="N827" s="201"/>
      <c r="O827" s="201"/>
      <c r="P827" s="201"/>
      <c r="Q827" s="201"/>
      <c r="R827" s="113"/>
      <c r="S827" s="113"/>
      <c r="V827" s="201"/>
      <c r="W827" s="113"/>
      <c r="X827" s="113"/>
      <c r="Y827" s="113"/>
      <c r="Z827" s="113"/>
      <c r="AA827" s="113"/>
      <c r="AB827" s="113"/>
      <c r="AC827" s="113"/>
      <c r="AD827" s="201"/>
      <c r="AE827" s="113"/>
      <c r="AF827" s="113"/>
      <c r="AG827" s="113"/>
      <c r="AH827" s="113"/>
    </row>
    <row r="828" spans="1:34" x14ac:dyDescent="0.2">
      <c r="A828" s="113"/>
      <c r="B828" s="200"/>
      <c r="C828" s="200"/>
      <c r="D828" s="201"/>
      <c r="E828" s="201"/>
      <c r="F828" s="113"/>
      <c r="G828" s="113"/>
      <c r="H828" s="113"/>
      <c r="I828" s="203"/>
      <c r="J828" s="203"/>
      <c r="K828" s="204"/>
      <c r="L828" s="201"/>
      <c r="M828" s="201"/>
      <c r="N828" s="201"/>
      <c r="O828" s="201"/>
      <c r="P828" s="201"/>
      <c r="Q828" s="201"/>
      <c r="R828" s="113"/>
      <c r="S828" s="113"/>
      <c r="V828" s="201"/>
      <c r="W828" s="113"/>
      <c r="X828" s="113"/>
      <c r="Y828" s="113"/>
      <c r="Z828" s="113"/>
      <c r="AA828" s="113"/>
      <c r="AB828" s="113"/>
      <c r="AC828" s="113"/>
      <c r="AD828" s="201"/>
      <c r="AE828" s="113"/>
      <c r="AF828" s="113"/>
      <c r="AG828" s="113"/>
      <c r="AH828" s="113"/>
    </row>
    <row r="829" spans="1:34" x14ac:dyDescent="0.2">
      <c r="A829" s="113"/>
      <c r="B829" s="200"/>
      <c r="C829" s="200"/>
      <c r="D829" s="201"/>
      <c r="E829" s="201"/>
      <c r="F829" s="113"/>
      <c r="G829" s="113"/>
      <c r="H829" s="113"/>
      <c r="I829" s="203"/>
      <c r="J829" s="203"/>
      <c r="K829" s="204"/>
      <c r="L829" s="201"/>
      <c r="M829" s="201"/>
      <c r="N829" s="201"/>
      <c r="O829" s="201"/>
      <c r="P829" s="201"/>
      <c r="Q829" s="201"/>
      <c r="R829" s="113"/>
      <c r="S829" s="113"/>
      <c r="V829" s="201"/>
      <c r="W829" s="113"/>
      <c r="X829" s="113"/>
      <c r="Y829" s="113"/>
      <c r="Z829" s="113"/>
      <c r="AA829" s="113"/>
      <c r="AB829" s="113"/>
      <c r="AC829" s="113"/>
      <c r="AD829" s="201"/>
      <c r="AE829" s="113"/>
      <c r="AF829" s="113"/>
      <c r="AG829" s="113"/>
      <c r="AH829" s="113"/>
    </row>
    <row r="830" spans="1:34" x14ac:dyDescent="0.2">
      <c r="A830" s="113"/>
      <c r="B830" s="200"/>
      <c r="C830" s="200"/>
      <c r="D830" s="201"/>
      <c r="E830" s="201"/>
      <c r="F830" s="113"/>
      <c r="G830" s="113"/>
      <c r="H830" s="113"/>
      <c r="I830" s="203"/>
      <c r="J830" s="203"/>
      <c r="K830" s="204"/>
      <c r="L830" s="201"/>
      <c r="M830" s="201"/>
      <c r="N830" s="201"/>
      <c r="O830" s="201"/>
      <c r="P830" s="201"/>
      <c r="Q830" s="201"/>
      <c r="R830" s="113"/>
      <c r="S830" s="113"/>
      <c r="V830" s="201"/>
      <c r="W830" s="113"/>
      <c r="X830" s="113"/>
      <c r="Y830" s="113"/>
      <c r="Z830" s="113"/>
      <c r="AA830" s="113"/>
      <c r="AB830" s="113"/>
      <c r="AC830" s="113"/>
      <c r="AD830" s="201"/>
      <c r="AE830" s="113"/>
      <c r="AF830" s="113"/>
      <c r="AG830" s="113"/>
      <c r="AH830" s="113"/>
    </row>
    <row r="831" spans="1:34" x14ac:dyDescent="0.2">
      <c r="A831" s="113"/>
      <c r="B831" s="200"/>
      <c r="C831" s="200"/>
      <c r="D831" s="201"/>
      <c r="E831" s="201"/>
      <c r="F831" s="113"/>
      <c r="G831" s="113"/>
      <c r="H831" s="113"/>
      <c r="I831" s="203"/>
      <c r="J831" s="203"/>
      <c r="K831" s="204"/>
      <c r="L831" s="201"/>
      <c r="M831" s="201"/>
      <c r="N831" s="201"/>
      <c r="O831" s="201"/>
      <c r="P831" s="201"/>
      <c r="Q831" s="201"/>
      <c r="R831" s="113"/>
      <c r="S831" s="113"/>
      <c r="V831" s="201"/>
      <c r="W831" s="113"/>
      <c r="X831" s="113"/>
      <c r="Y831" s="113"/>
      <c r="Z831" s="113"/>
      <c r="AA831" s="113"/>
      <c r="AB831" s="113"/>
      <c r="AC831" s="113"/>
      <c r="AD831" s="201"/>
      <c r="AE831" s="113"/>
      <c r="AF831" s="113"/>
      <c r="AG831" s="113"/>
      <c r="AH831" s="113"/>
    </row>
    <row r="832" spans="1:34" x14ac:dyDescent="0.2">
      <c r="A832" s="113"/>
      <c r="B832" s="200"/>
      <c r="C832" s="200"/>
      <c r="D832" s="201"/>
      <c r="E832" s="201"/>
      <c r="F832" s="113"/>
      <c r="G832" s="113"/>
      <c r="H832" s="113"/>
      <c r="I832" s="203"/>
      <c r="J832" s="203"/>
      <c r="K832" s="204"/>
      <c r="L832" s="201"/>
      <c r="M832" s="201"/>
      <c r="N832" s="201"/>
      <c r="O832" s="201"/>
      <c r="P832" s="201"/>
      <c r="Q832" s="201"/>
      <c r="R832" s="113"/>
      <c r="S832" s="113"/>
      <c r="V832" s="201"/>
      <c r="W832" s="113"/>
      <c r="X832" s="113"/>
      <c r="Y832" s="113"/>
      <c r="Z832" s="113"/>
      <c r="AA832" s="113"/>
      <c r="AB832" s="113"/>
      <c r="AC832" s="113"/>
      <c r="AD832" s="201"/>
      <c r="AE832" s="113"/>
      <c r="AF832" s="113"/>
      <c r="AG832" s="113"/>
      <c r="AH832" s="113"/>
    </row>
    <row r="833" spans="1:34" x14ac:dyDescent="0.2">
      <c r="A833" s="113"/>
      <c r="B833" s="200"/>
      <c r="C833" s="200"/>
      <c r="D833" s="201"/>
      <c r="E833" s="201"/>
      <c r="F833" s="113"/>
      <c r="G833" s="113"/>
      <c r="H833" s="113"/>
      <c r="I833" s="203"/>
      <c r="J833" s="203"/>
      <c r="K833" s="204"/>
      <c r="L833" s="201"/>
      <c r="M833" s="201"/>
      <c r="N833" s="201"/>
      <c r="O833" s="201"/>
      <c r="P833" s="201"/>
      <c r="Q833" s="201"/>
      <c r="R833" s="113"/>
      <c r="S833" s="113"/>
      <c r="V833" s="201"/>
      <c r="W833" s="113"/>
      <c r="X833" s="113"/>
      <c r="Y833" s="113"/>
      <c r="Z833" s="113"/>
      <c r="AA833" s="113"/>
      <c r="AB833" s="113"/>
      <c r="AC833" s="113"/>
      <c r="AD833" s="201"/>
      <c r="AE833" s="113"/>
      <c r="AF833" s="113"/>
      <c r="AG833" s="113"/>
      <c r="AH833" s="113"/>
    </row>
    <row r="834" spans="1:34" x14ac:dyDescent="0.2">
      <c r="A834" s="113"/>
      <c r="B834" s="200"/>
      <c r="C834" s="200"/>
      <c r="D834" s="201"/>
      <c r="E834" s="201"/>
      <c r="F834" s="113"/>
      <c r="G834" s="113"/>
      <c r="H834" s="113"/>
      <c r="I834" s="203"/>
      <c r="J834" s="203"/>
      <c r="K834" s="204"/>
      <c r="L834" s="201"/>
      <c r="M834" s="201"/>
      <c r="N834" s="201"/>
      <c r="O834" s="201"/>
      <c r="P834" s="201"/>
      <c r="Q834" s="201"/>
      <c r="R834" s="113"/>
      <c r="S834" s="113"/>
      <c r="V834" s="201"/>
      <c r="W834" s="113"/>
      <c r="X834" s="113"/>
      <c r="Y834" s="113"/>
      <c r="Z834" s="113"/>
      <c r="AA834" s="113"/>
      <c r="AB834" s="113"/>
      <c r="AC834" s="113"/>
      <c r="AD834" s="201"/>
      <c r="AE834" s="113"/>
      <c r="AF834" s="113"/>
      <c r="AG834" s="113"/>
      <c r="AH834" s="113"/>
    </row>
    <row r="835" spans="1:34" x14ac:dyDescent="0.2">
      <c r="A835" s="113"/>
      <c r="B835" s="200"/>
      <c r="C835" s="200"/>
      <c r="D835" s="201"/>
      <c r="E835" s="201"/>
      <c r="F835" s="113"/>
      <c r="G835" s="113"/>
      <c r="H835" s="113"/>
      <c r="I835" s="203"/>
      <c r="J835" s="203"/>
      <c r="K835" s="204"/>
      <c r="L835" s="201"/>
      <c r="M835" s="201"/>
      <c r="N835" s="201"/>
      <c r="O835" s="201"/>
      <c r="P835" s="201"/>
      <c r="Q835" s="201"/>
      <c r="R835" s="113"/>
      <c r="S835" s="113"/>
      <c r="V835" s="201"/>
      <c r="W835" s="113"/>
      <c r="X835" s="113"/>
      <c r="Y835" s="113"/>
      <c r="Z835" s="113"/>
      <c r="AA835" s="113"/>
      <c r="AB835" s="113"/>
      <c r="AC835" s="113"/>
      <c r="AD835" s="201"/>
      <c r="AE835" s="113"/>
      <c r="AF835" s="113"/>
      <c r="AG835" s="113"/>
      <c r="AH835" s="113"/>
    </row>
    <row r="836" spans="1:34" x14ac:dyDescent="0.2">
      <c r="A836" s="113"/>
      <c r="B836" s="200"/>
      <c r="C836" s="200"/>
      <c r="D836" s="201"/>
      <c r="E836" s="201"/>
      <c r="F836" s="113"/>
      <c r="G836" s="113"/>
      <c r="H836" s="113"/>
      <c r="I836" s="203"/>
      <c r="J836" s="203"/>
      <c r="K836" s="204"/>
      <c r="L836" s="201"/>
      <c r="M836" s="201"/>
      <c r="N836" s="201"/>
      <c r="O836" s="201"/>
      <c r="P836" s="201"/>
      <c r="Q836" s="201"/>
      <c r="R836" s="113"/>
      <c r="S836" s="113"/>
      <c r="V836" s="201"/>
      <c r="W836" s="113"/>
      <c r="X836" s="113"/>
      <c r="Y836" s="113"/>
      <c r="Z836" s="113"/>
      <c r="AA836" s="113"/>
      <c r="AB836" s="113"/>
      <c r="AC836" s="113"/>
      <c r="AD836" s="201"/>
      <c r="AE836" s="113"/>
      <c r="AF836" s="113"/>
      <c r="AG836" s="113"/>
      <c r="AH836" s="113"/>
    </row>
    <row r="837" spans="1:34" x14ac:dyDescent="0.2">
      <c r="A837" s="113"/>
      <c r="B837" s="200"/>
      <c r="C837" s="200"/>
      <c r="D837" s="201"/>
      <c r="E837" s="201"/>
      <c r="F837" s="113"/>
      <c r="G837" s="113"/>
      <c r="H837" s="113"/>
      <c r="I837" s="203"/>
      <c r="J837" s="203"/>
      <c r="K837" s="204"/>
      <c r="L837" s="201"/>
      <c r="M837" s="201"/>
      <c r="N837" s="201"/>
      <c r="O837" s="201"/>
      <c r="P837" s="201"/>
      <c r="Q837" s="201"/>
      <c r="R837" s="113"/>
      <c r="S837" s="113"/>
      <c r="V837" s="201"/>
      <c r="W837" s="113"/>
      <c r="X837" s="113"/>
      <c r="Y837" s="113"/>
      <c r="Z837" s="113"/>
      <c r="AA837" s="113"/>
      <c r="AB837" s="113"/>
      <c r="AC837" s="113"/>
      <c r="AD837" s="201"/>
      <c r="AE837" s="113"/>
      <c r="AF837" s="113"/>
      <c r="AG837" s="113"/>
      <c r="AH837" s="113"/>
    </row>
    <row r="838" spans="1:34" x14ac:dyDescent="0.2">
      <c r="A838" s="113"/>
      <c r="B838" s="200"/>
      <c r="C838" s="200"/>
      <c r="D838" s="201"/>
      <c r="E838" s="201"/>
      <c r="F838" s="113"/>
      <c r="G838" s="113"/>
      <c r="H838" s="113"/>
      <c r="I838" s="203"/>
      <c r="J838" s="203"/>
      <c r="K838" s="204"/>
      <c r="L838" s="201"/>
      <c r="M838" s="201"/>
      <c r="N838" s="201"/>
      <c r="O838" s="201"/>
      <c r="P838" s="201"/>
      <c r="Q838" s="201"/>
      <c r="R838" s="113"/>
      <c r="S838" s="113"/>
      <c r="V838" s="201"/>
      <c r="W838" s="113"/>
      <c r="X838" s="113"/>
      <c r="Y838" s="113"/>
      <c r="Z838" s="113"/>
      <c r="AA838" s="113"/>
      <c r="AB838" s="113"/>
      <c r="AC838" s="113"/>
      <c r="AD838" s="201"/>
      <c r="AE838" s="113"/>
      <c r="AF838" s="113"/>
      <c r="AG838" s="113"/>
      <c r="AH838" s="113"/>
    </row>
    <row r="839" spans="1:34" x14ac:dyDescent="0.2">
      <c r="A839" s="113"/>
      <c r="B839" s="200"/>
      <c r="C839" s="200"/>
      <c r="D839" s="201"/>
      <c r="E839" s="201"/>
      <c r="F839" s="113"/>
      <c r="G839" s="113"/>
      <c r="H839" s="113"/>
      <c r="I839" s="203"/>
      <c r="J839" s="203"/>
      <c r="K839" s="204"/>
      <c r="L839" s="201"/>
      <c r="M839" s="201"/>
      <c r="N839" s="201"/>
      <c r="O839" s="201"/>
      <c r="P839" s="201"/>
      <c r="Q839" s="201"/>
      <c r="R839" s="113"/>
      <c r="S839" s="113"/>
      <c r="V839" s="201"/>
      <c r="W839" s="113"/>
      <c r="X839" s="113"/>
      <c r="Y839" s="113"/>
      <c r="Z839" s="113"/>
      <c r="AA839" s="113"/>
      <c r="AB839" s="113"/>
      <c r="AC839" s="113"/>
      <c r="AD839" s="201"/>
      <c r="AE839" s="113"/>
      <c r="AF839" s="113"/>
      <c r="AG839" s="113"/>
      <c r="AH839" s="113"/>
    </row>
    <row r="840" spans="1:34" x14ac:dyDescent="0.2">
      <c r="A840" s="113"/>
      <c r="B840" s="200"/>
      <c r="C840" s="200"/>
      <c r="D840" s="201"/>
      <c r="E840" s="201"/>
      <c r="F840" s="113"/>
      <c r="G840" s="113"/>
      <c r="H840" s="113"/>
      <c r="I840" s="203"/>
      <c r="J840" s="203"/>
      <c r="K840" s="204"/>
      <c r="L840" s="201"/>
      <c r="M840" s="201"/>
      <c r="N840" s="201"/>
      <c r="O840" s="201"/>
      <c r="P840" s="201"/>
      <c r="Q840" s="201"/>
      <c r="R840" s="113"/>
      <c r="S840" s="113"/>
      <c r="V840" s="201"/>
      <c r="W840" s="113"/>
      <c r="X840" s="113"/>
      <c r="Y840" s="113"/>
      <c r="Z840" s="113"/>
      <c r="AA840" s="113"/>
      <c r="AB840" s="113"/>
      <c r="AC840" s="113"/>
      <c r="AD840" s="201"/>
      <c r="AE840" s="113"/>
      <c r="AF840" s="113"/>
      <c r="AG840" s="113"/>
      <c r="AH840" s="113"/>
    </row>
    <row r="841" spans="1:34" x14ac:dyDescent="0.2">
      <c r="A841" s="113"/>
      <c r="B841" s="200"/>
      <c r="C841" s="200"/>
      <c r="D841" s="201"/>
      <c r="E841" s="201"/>
      <c r="F841" s="113"/>
      <c r="G841" s="113"/>
      <c r="H841" s="113"/>
      <c r="I841" s="203"/>
      <c r="J841" s="203"/>
      <c r="K841" s="204"/>
      <c r="L841" s="201"/>
      <c r="M841" s="201"/>
      <c r="N841" s="201"/>
      <c r="O841" s="201"/>
      <c r="P841" s="201"/>
      <c r="Q841" s="201"/>
      <c r="R841" s="113"/>
      <c r="S841" s="113"/>
      <c r="V841" s="201"/>
      <c r="W841" s="113"/>
      <c r="X841" s="113"/>
      <c r="Y841" s="113"/>
      <c r="Z841" s="113"/>
      <c r="AA841" s="113"/>
      <c r="AB841" s="113"/>
      <c r="AC841" s="113"/>
      <c r="AD841" s="201"/>
      <c r="AE841" s="113"/>
      <c r="AF841" s="113"/>
      <c r="AG841" s="113"/>
      <c r="AH841" s="113"/>
    </row>
    <row r="842" spans="1:34" x14ac:dyDescent="0.2">
      <c r="A842" s="113"/>
      <c r="B842" s="200"/>
      <c r="C842" s="200"/>
      <c r="D842" s="201"/>
      <c r="E842" s="201"/>
      <c r="F842" s="113"/>
      <c r="G842" s="113"/>
      <c r="H842" s="113"/>
      <c r="I842" s="203"/>
      <c r="J842" s="203"/>
      <c r="K842" s="204"/>
      <c r="L842" s="201"/>
      <c r="M842" s="201"/>
      <c r="N842" s="201"/>
      <c r="O842" s="201"/>
      <c r="P842" s="201"/>
      <c r="Q842" s="201"/>
      <c r="R842" s="113"/>
      <c r="S842" s="113"/>
      <c r="V842" s="201"/>
      <c r="W842" s="113"/>
      <c r="X842" s="113"/>
      <c r="Y842" s="113"/>
      <c r="Z842" s="113"/>
      <c r="AA842" s="113"/>
      <c r="AB842" s="113"/>
      <c r="AC842" s="113"/>
      <c r="AD842" s="201"/>
      <c r="AE842" s="113"/>
      <c r="AF842" s="113"/>
      <c r="AG842" s="113"/>
      <c r="AH842" s="113"/>
    </row>
    <row r="843" spans="1:34" x14ac:dyDescent="0.2">
      <c r="A843" s="113"/>
      <c r="B843" s="200"/>
      <c r="C843" s="200"/>
      <c r="D843" s="201"/>
      <c r="E843" s="201"/>
      <c r="F843" s="113"/>
      <c r="G843" s="113"/>
      <c r="H843" s="113"/>
      <c r="I843" s="203"/>
      <c r="J843" s="203"/>
      <c r="K843" s="204"/>
      <c r="L843" s="201"/>
      <c r="M843" s="201"/>
      <c r="N843" s="201"/>
      <c r="O843" s="201"/>
      <c r="P843" s="201"/>
      <c r="Q843" s="201"/>
      <c r="R843" s="113"/>
      <c r="S843" s="113"/>
      <c r="V843" s="201"/>
      <c r="W843" s="113"/>
      <c r="X843" s="113"/>
      <c r="Y843" s="113"/>
      <c r="Z843" s="113"/>
      <c r="AA843" s="113"/>
      <c r="AB843" s="113"/>
      <c r="AC843" s="113"/>
      <c r="AD843" s="201"/>
      <c r="AE843" s="113"/>
      <c r="AF843" s="113"/>
      <c r="AG843" s="113"/>
      <c r="AH843" s="113"/>
    </row>
    <row r="844" spans="1:34" x14ac:dyDescent="0.2">
      <c r="A844" s="113"/>
      <c r="B844" s="200"/>
      <c r="C844" s="200"/>
      <c r="D844" s="201"/>
      <c r="E844" s="201"/>
      <c r="F844" s="113"/>
      <c r="G844" s="113"/>
      <c r="H844" s="113"/>
      <c r="I844" s="203"/>
      <c r="J844" s="203"/>
      <c r="K844" s="204"/>
      <c r="L844" s="201"/>
      <c r="M844" s="201"/>
      <c r="N844" s="201"/>
      <c r="O844" s="201"/>
      <c r="P844" s="201"/>
      <c r="Q844" s="201"/>
      <c r="R844" s="113"/>
      <c r="S844" s="113"/>
      <c r="V844" s="201"/>
      <c r="W844" s="113"/>
      <c r="X844" s="113"/>
      <c r="Y844" s="113"/>
      <c r="Z844" s="113"/>
      <c r="AA844" s="113"/>
      <c r="AB844" s="113"/>
      <c r="AC844" s="113"/>
      <c r="AD844" s="201"/>
      <c r="AE844" s="113"/>
      <c r="AF844" s="113"/>
      <c r="AG844" s="113"/>
      <c r="AH844" s="113"/>
    </row>
    <row r="845" spans="1:34" x14ac:dyDescent="0.2">
      <c r="A845" s="113"/>
      <c r="B845" s="200"/>
      <c r="C845" s="200"/>
      <c r="D845" s="201"/>
      <c r="E845" s="201"/>
      <c r="F845" s="113"/>
      <c r="G845" s="113"/>
      <c r="H845" s="113"/>
      <c r="I845" s="203"/>
      <c r="J845" s="203"/>
      <c r="K845" s="204"/>
      <c r="L845" s="201"/>
      <c r="M845" s="201"/>
      <c r="N845" s="201"/>
      <c r="O845" s="201"/>
      <c r="P845" s="201"/>
      <c r="Q845" s="201"/>
      <c r="R845" s="113"/>
      <c r="S845" s="113"/>
      <c r="V845" s="201"/>
      <c r="W845" s="113"/>
      <c r="X845" s="113"/>
      <c r="Y845" s="113"/>
      <c r="Z845" s="113"/>
      <c r="AA845" s="113"/>
      <c r="AB845" s="113"/>
      <c r="AC845" s="113"/>
      <c r="AD845" s="201"/>
      <c r="AE845" s="113"/>
      <c r="AF845" s="113"/>
      <c r="AG845" s="113"/>
      <c r="AH845" s="113"/>
    </row>
    <row r="846" spans="1:34" x14ac:dyDescent="0.2">
      <c r="A846" s="113"/>
      <c r="B846" s="200"/>
      <c r="C846" s="200"/>
      <c r="D846" s="201"/>
      <c r="E846" s="201"/>
      <c r="F846" s="113"/>
      <c r="G846" s="113"/>
      <c r="H846" s="113"/>
      <c r="I846" s="203"/>
      <c r="J846" s="203"/>
      <c r="K846" s="204"/>
      <c r="L846" s="201"/>
      <c r="M846" s="201"/>
      <c r="N846" s="201"/>
      <c r="O846" s="201"/>
      <c r="P846" s="201"/>
      <c r="Q846" s="201"/>
      <c r="R846" s="113"/>
      <c r="S846" s="113"/>
      <c r="V846" s="201"/>
      <c r="W846" s="113"/>
      <c r="X846" s="113"/>
      <c r="Y846" s="113"/>
      <c r="Z846" s="113"/>
      <c r="AA846" s="113"/>
      <c r="AB846" s="113"/>
      <c r="AC846" s="113"/>
      <c r="AD846" s="201"/>
      <c r="AE846" s="113"/>
      <c r="AF846" s="113"/>
      <c r="AG846" s="113"/>
      <c r="AH846" s="113"/>
    </row>
    <row r="847" spans="1:34" x14ac:dyDescent="0.2">
      <c r="A847" s="113"/>
      <c r="B847" s="200"/>
      <c r="C847" s="200"/>
      <c r="D847" s="201"/>
      <c r="E847" s="201"/>
      <c r="F847" s="113"/>
      <c r="G847" s="113"/>
      <c r="H847" s="113"/>
      <c r="I847" s="203"/>
      <c r="J847" s="203"/>
      <c r="K847" s="204"/>
      <c r="L847" s="201"/>
      <c r="M847" s="201"/>
      <c r="N847" s="201"/>
      <c r="O847" s="201"/>
      <c r="P847" s="201"/>
      <c r="Q847" s="201"/>
      <c r="R847" s="113"/>
      <c r="S847" s="113"/>
      <c r="V847" s="201"/>
      <c r="W847" s="113"/>
      <c r="X847" s="113"/>
      <c r="Y847" s="113"/>
      <c r="Z847" s="113"/>
      <c r="AA847" s="113"/>
      <c r="AB847" s="113"/>
      <c r="AC847" s="113"/>
      <c r="AD847" s="201"/>
      <c r="AE847" s="113"/>
      <c r="AF847" s="113"/>
      <c r="AG847" s="113"/>
      <c r="AH847" s="113"/>
    </row>
    <row r="848" spans="1:34" x14ac:dyDescent="0.2">
      <c r="A848" s="113"/>
      <c r="B848" s="200"/>
      <c r="C848" s="200"/>
      <c r="D848" s="201"/>
      <c r="E848" s="201"/>
      <c r="F848" s="113"/>
      <c r="G848" s="113"/>
      <c r="H848" s="113"/>
      <c r="I848" s="203"/>
      <c r="J848" s="203"/>
      <c r="K848" s="204"/>
      <c r="L848" s="201"/>
      <c r="M848" s="201"/>
      <c r="N848" s="201"/>
      <c r="O848" s="201"/>
      <c r="P848" s="201"/>
      <c r="Q848" s="201"/>
      <c r="R848" s="113"/>
      <c r="S848" s="113"/>
      <c r="V848" s="201"/>
      <c r="W848" s="113"/>
      <c r="X848" s="113"/>
      <c r="Y848" s="113"/>
      <c r="Z848" s="113"/>
      <c r="AA848" s="113"/>
      <c r="AB848" s="113"/>
      <c r="AC848" s="113"/>
      <c r="AD848" s="201"/>
      <c r="AE848" s="113"/>
      <c r="AF848" s="113"/>
      <c r="AG848" s="113"/>
      <c r="AH848" s="113"/>
    </row>
    <row r="849" spans="1:34" x14ac:dyDescent="0.2">
      <c r="A849" s="113"/>
      <c r="B849" s="200"/>
      <c r="C849" s="200"/>
      <c r="D849" s="201"/>
      <c r="E849" s="201"/>
      <c r="F849" s="113"/>
      <c r="G849" s="113"/>
      <c r="H849" s="113"/>
      <c r="I849" s="203"/>
      <c r="J849" s="203"/>
      <c r="K849" s="204"/>
      <c r="L849" s="201"/>
      <c r="M849" s="201"/>
      <c r="N849" s="201"/>
      <c r="O849" s="201"/>
      <c r="P849" s="201"/>
      <c r="Q849" s="201"/>
      <c r="R849" s="113"/>
      <c r="S849" s="113"/>
      <c r="V849" s="201"/>
      <c r="W849" s="113"/>
      <c r="X849" s="113"/>
      <c r="Y849" s="113"/>
      <c r="Z849" s="113"/>
      <c r="AA849" s="113"/>
      <c r="AB849" s="113"/>
      <c r="AC849" s="113"/>
      <c r="AD849" s="201"/>
      <c r="AE849" s="113"/>
      <c r="AF849" s="113"/>
      <c r="AG849" s="113"/>
      <c r="AH849" s="113"/>
    </row>
    <row r="850" spans="1:34" x14ac:dyDescent="0.2">
      <c r="A850" s="113"/>
      <c r="B850" s="200"/>
      <c r="C850" s="200"/>
      <c r="D850" s="201"/>
      <c r="E850" s="201"/>
      <c r="F850" s="113"/>
      <c r="G850" s="113"/>
      <c r="H850" s="113"/>
      <c r="I850" s="203"/>
      <c r="J850" s="203"/>
      <c r="K850" s="204"/>
      <c r="L850" s="201"/>
      <c r="M850" s="201"/>
      <c r="N850" s="201"/>
      <c r="O850" s="201"/>
      <c r="P850" s="201"/>
      <c r="Q850" s="201"/>
      <c r="R850" s="113"/>
      <c r="S850" s="113"/>
      <c r="V850" s="201"/>
      <c r="W850" s="113"/>
      <c r="X850" s="113"/>
      <c r="Y850" s="113"/>
      <c r="Z850" s="113"/>
      <c r="AA850" s="113"/>
      <c r="AB850" s="113"/>
      <c r="AC850" s="113"/>
      <c r="AD850" s="201"/>
      <c r="AE850" s="113"/>
      <c r="AF850" s="113"/>
      <c r="AG850" s="113"/>
      <c r="AH850" s="113"/>
    </row>
    <row r="851" spans="1:34" x14ac:dyDescent="0.2">
      <c r="A851" s="113"/>
      <c r="B851" s="200"/>
      <c r="C851" s="200"/>
      <c r="D851" s="201"/>
      <c r="E851" s="201"/>
      <c r="F851" s="113"/>
      <c r="G851" s="113"/>
      <c r="H851" s="113"/>
      <c r="I851" s="203"/>
      <c r="J851" s="203"/>
      <c r="K851" s="204"/>
      <c r="L851" s="201"/>
      <c r="M851" s="201"/>
      <c r="N851" s="201"/>
      <c r="O851" s="201"/>
      <c r="P851" s="201"/>
      <c r="Q851" s="201"/>
      <c r="R851" s="113"/>
      <c r="S851" s="113"/>
      <c r="V851" s="201"/>
      <c r="W851" s="113"/>
      <c r="X851" s="113"/>
      <c r="Y851" s="113"/>
      <c r="Z851" s="113"/>
      <c r="AA851" s="113"/>
      <c r="AB851" s="113"/>
      <c r="AC851" s="113"/>
      <c r="AD851" s="201"/>
      <c r="AE851" s="113"/>
      <c r="AF851" s="113"/>
      <c r="AG851" s="113"/>
      <c r="AH851" s="113"/>
    </row>
    <row r="852" spans="1:34" x14ac:dyDescent="0.2">
      <c r="A852" s="113"/>
      <c r="B852" s="200"/>
      <c r="C852" s="200"/>
      <c r="D852" s="201"/>
      <c r="E852" s="201"/>
      <c r="F852" s="113"/>
      <c r="G852" s="113"/>
      <c r="H852" s="113"/>
      <c r="I852" s="203"/>
      <c r="J852" s="203"/>
      <c r="K852" s="204"/>
      <c r="L852" s="201"/>
      <c r="M852" s="201"/>
      <c r="N852" s="201"/>
      <c r="O852" s="201"/>
      <c r="P852" s="201"/>
      <c r="Q852" s="201"/>
      <c r="R852" s="113"/>
      <c r="S852" s="113"/>
      <c r="V852" s="201"/>
      <c r="W852" s="113"/>
      <c r="X852" s="113"/>
      <c r="Y852" s="113"/>
      <c r="Z852" s="113"/>
      <c r="AA852" s="113"/>
      <c r="AB852" s="113"/>
      <c r="AC852" s="113"/>
      <c r="AD852" s="201"/>
      <c r="AE852" s="113"/>
      <c r="AF852" s="113"/>
      <c r="AG852" s="113"/>
      <c r="AH852" s="113"/>
    </row>
    <row r="853" spans="1:34" x14ac:dyDescent="0.2">
      <c r="A853" s="113"/>
      <c r="B853" s="200"/>
      <c r="C853" s="200"/>
      <c r="D853" s="201"/>
      <c r="E853" s="201"/>
      <c r="F853" s="113"/>
      <c r="G853" s="113"/>
      <c r="H853" s="113"/>
      <c r="I853" s="203"/>
      <c r="J853" s="203"/>
      <c r="K853" s="204"/>
      <c r="L853" s="201"/>
      <c r="M853" s="201"/>
      <c r="N853" s="201"/>
      <c r="O853" s="201"/>
      <c r="P853" s="201"/>
      <c r="Q853" s="201"/>
      <c r="R853" s="113"/>
      <c r="S853" s="113"/>
      <c r="V853" s="201"/>
      <c r="W853" s="113"/>
      <c r="X853" s="113"/>
      <c r="Y853" s="113"/>
      <c r="Z853" s="113"/>
      <c r="AA853" s="113"/>
      <c r="AB853" s="113"/>
      <c r="AC853" s="113"/>
      <c r="AD853" s="201"/>
      <c r="AE853" s="113"/>
      <c r="AF853" s="113"/>
      <c r="AG853" s="113"/>
      <c r="AH853" s="113"/>
    </row>
    <row r="854" spans="1:34" x14ac:dyDescent="0.2">
      <c r="A854" s="113"/>
      <c r="B854" s="200"/>
      <c r="C854" s="200"/>
      <c r="D854" s="201"/>
      <c r="E854" s="201"/>
      <c r="F854" s="113"/>
      <c r="G854" s="113"/>
      <c r="H854" s="113"/>
      <c r="I854" s="203"/>
      <c r="J854" s="203"/>
      <c r="K854" s="204"/>
      <c r="L854" s="201"/>
      <c r="M854" s="201"/>
      <c r="N854" s="201"/>
      <c r="O854" s="201"/>
      <c r="P854" s="201"/>
      <c r="Q854" s="201"/>
      <c r="R854" s="113"/>
      <c r="S854" s="113"/>
      <c r="V854" s="201"/>
      <c r="W854" s="113"/>
      <c r="X854" s="113"/>
      <c r="Y854" s="113"/>
      <c r="Z854" s="113"/>
      <c r="AA854" s="113"/>
      <c r="AB854" s="113"/>
      <c r="AC854" s="113"/>
      <c r="AD854" s="201"/>
      <c r="AE854" s="113"/>
      <c r="AF854" s="113"/>
      <c r="AG854" s="113"/>
      <c r="AH854" s="113"/>
    </row>
    <row r="855" spans="1:34" x14ac:dyDescent="0.2">
      <c r="A855" s="113"/>
      <c r="B855" s="200"/>
      <c r="C855" s="200"/>
      <c r="D855" s="201"/>
      <c r="E855" s="201"/>
      <c r="F855" s="113"/>
      <c r="G855" s="113"/>
      <c r="H855" s="113"/>
      <c r="I855" s="203"/>
      <c r="J855" s="203"/>
      <c r="K855" s="204"/>
      <c r="L855" s="201"/>
      <c r="M855" s="201"/>
      <c r="N855" s="201"/>
      <c r="O855" s="201"/>
      <c r="P855" s="201"/>
      <c r="Q855" s="201"/>
      <c r="R855" s="113"/>
      <c r="S855" s="113"/>
      <c r="V855" s="201"/>
      <c r="W855" s="113"/>
      <c r="X855" s="113"/>
      <c r="Y855" s="113"/>
      <c r="Z855" s="113"/>
      <c r="AA855" s="113"/>
      <c r="AB855" s="113"/>
      <c r="AC855" s="113"/>
      <c r="AD855" s="201"/>
      <c r="AE855" s="113"/>
      <c r="AF855" s="113"/>
      <c r="AG855" s="113"/>
      <c r="AH855" s="113"/>
    </row>
    <row r="856" spans="1:34" x14ac:dyDescent="0.2">
      <c r="A856" s="113"/>
      <c r="B856" s="200"/>
      <c r="C856" s="200"/>
      <c r="D856" s="201"/>
      <c r="E856" s="201"/>
      <c r="F856" s="113"/>
      <c r="G856" s="113"/>
      <c r="H856" s="113"/>
      <c r="I856" s="203"/>
      <c r="J856" s="203"/>
      <c r="K856" s="204"/>
      <c r="L856" s="201"/>
      <c r="M856" s="201"/>
      <c r="N856" s="201"/>
      <c r="O856" s="201"/>
      <c r="P856" s="201"/>
      <c r="Q856" s="201"/>
      <c r="R856" s="113"/>
      <c r="S856" s="113"/>
      <c r="V856" s="201"/>
      <c r="W856" s="113"/>
      <c r="X856" s="113"/>
      <c r="Y856" s="113"/>
      <c r="Z856" s="113"/>
      <c r="AA856" s="113"/>
      <c r="AB856" s="113"/>
      <c r="AC856" s="113"/>
      <c r="AD856" s="201"/>
      <c r="AE856" s="113"/>
      <c r="AF856" s="113"/>
      <c r="AG856" s="113"/>
      <c r="AH856" s="113"/>
    </row>
    <row r="857" spans="1:34" x14ac:dyDescent="0.2">
      <c r="A857" s="113"/>
      <c r="B857" s="200"/>
      <c r="C857" s="200"/>
      <c r="D857" s="201"/>
      <c r="E857" s="201"/>
      <c r="F857" s="113"/>
      <c r="G857" s="113"/>
      <c r="H857" s="113"/>
      <c r="I857" s="203"/>
      <c r="J857" s="203"/>
      <c r="K857" s="204"/>
      <c r="L857" s="201"/>
      <c r="M857" s="201"/>
      <c r="N857" s="201"/>
      <c r="O857" s="201"/>
      <c r="P857" s="201"/>
      <c r="Q857" s="201"/>
      <c r="R857" s="113"/>
      <c r="S857" s="113"/>
      <c r="V857" s="201"/>
      <c r="W857" s="113"/>
      <c r="X857" s="113"/>
      <c r="Y857" s="113"/>
      <c r="Z857" s="113"/>
      <c r="AA857" s="113"/>
      <c r="AB857" s="113"/>
      <c r="AC857" s="113"/>
      <c r="AD857" s="201"/>
      <c r="AE857" s="113"/>
      <c r="AF857" s="113"/>
      <c r="AG857" s="113"/>
      <c r="AH857" s="113"/>
    </row>
    <row r="858" spans="1:34" x14ac:dyDescent="0.2">
      <c r="A858" s="113"/>
      <c r="B858" s="200"/>
      <c r="C858" s="200"/>
      <c r="D858" s="201"/>
      <c r="E858" s="201"/>
      <c r="F858" s="113"/>
      <c r="G858" s="113"/>
      <c r="H858" s="113"/>
      <c r="I858" s="203"/>
      <c r="J858" s="203"/>
      <c r="K858" s="204"/>
      <c r="L858" s="201"/>
      <c r="M858" s="201"/>
      <c r="N858" s="201"/>
      <c r="O858" s="201"/>
      <c r="P858" s="201"/>
      <c r="Q858" s="201"/>
      <c r="R858" s="113"/>
      <c r="S858" s="113"/>
      <c r="V858" s="201"/>
      <c r="W858" s="113"/>
      <c r="X858" s="113"/>
      <c r="Y858" s="113"/>
      <c r="Z858" s="113"/>
      <c r="AA858" s="113"/>
      <c r="AB858" s="113"/>
      <c r="AC858" s="113"/>
      <c r="AD858" s="201"/>
      <c r="AE858" s="113"/>
      <c r="AF858" s="113"/>
      <c r="AG858" s="113"/>
      <c r="AH858" s="113"/>
    </row>
    <row r="859" spans="1:34" x14ac:dyDescent="0.2">
      <c r="A859" s="113"/>
      <c r="B859" s="200"/>
      <c r="C859" s="200"/>
      <c r="D859" s="201"/>
      <c r="E859" s="201"/>
      <c r="F859" s="113"/>
      <c r="G859" s="113"/>
      <c r="H859" s="113"/>
      <c r="I859" s="203"/>
      <c r="J859" s="203"/>
      <c r="K859" s="204"/>
      <c r="L859" s="201"/>
      <c r="M859" s="201"/>
      <c r="N859" s="201"/>
      <c r="O859" s="201"/>
      <c r="P859" s="201"/>
      <c r="Q859" s="201"/>
      <c r="R859" s="113"/>
      <c r="S859" s="113"/>
      <c r="V859" s="201"/>
      <c r="W859" s="113"/>
      <c r="X859" s="113"/>
      <c r="Y859" s="113"/>
      <c r="Z859" s="113"/>
      <c r="AA859" s="113"/>
      <c r="AB859" s="113"/>
      <c r="AC859" s="113"/>
      <c r="AD859" s="201"/>
      <c r="AE859" s="113"/>
      <c r="AF859" s="113"/>
      <c r="AG859" s="113"/>
      <c r="AH859" s="113"/>
    </row>
    <row r="860" spans="1:34" x14ac:dyDescent="0.2">
      <c r="A860" s="113"/>
      <c r="B860" s="200"/>
      <c r="C860" s="200"/>
      <c r="D860" s="201"/>
      <c r="E860" s="201"/>
      <c r="F860" s="113"/>
      <c r="G860" s="113"/>
      <c r="H860" s="113"/>
      <c r="I860" s="203"/>
      <c r="J860" s="203"/>
      <c r="K860" s="204"/>
      <c r="L860" s="201"/>
      <c r="M860" s="201"/>
      <c r="N860" s="201"/>
      <c r="O860" s="201"/>
      <c r="P860" s="201"/>
      <c r="Q860" s="201"/>
      <c r="R860" s="113"/>
      <c r="S860" s="113"/>
      <c r="V860" s="201"/>
      <c r="W860" s="113"/>
      <c r="X860" s="113"/>
      <c r="Y860" s="113"/>
      <c r="Z860" s="113"/>
      <c r="AA860" s="113"/>
      <c r="AB860" s="113"/>
      <c r="AC860" s="113"/>
      <c r="AD860" s="201"/>
      <c r="AE860" s="113"/>
      <c r="AF860" s="113"/>
      <c r="AG860" s="113"/>
      <c r="AH860" s="113"/>
    </row>
    <row r="861" spans="1:34" x14ac:dyDescent="0.2">
      <c r="A861" s="113"/>
      <c r="B861" s="200"/>
      <c r="C861" s="200"/>
      <c r="D861" s="201"/>
      <c r="E861" s="201"/>
      <c r="F861" s="113"/>
      <c r="G861" s="113"/>
      <c r="H861" s="113"/>
      <c r="I861" s="203"/>
      <c r="J861" s="203"/>
      <c r="K861" s="204"/>
      <c r="L861" s="201"/>
      <c r="M861" s="201"/>
      <c r="N861" s="201"/>
      <c r="O861" s="201"/>
      <c r="P861" s="201"/>
      <c r="Q861" s="201"/>
      <c r="R861" s="113"/>
      <c r="S861" s="113"/>
      <c r="V861" s="201"/>
      <c r="W861" s="113"/>
      <c r="X861" s="113"/>
      <c r="Y861" s="113"/>
      <c r="Z861" s="113"/>
      <c r="AA861" s="113"/>
      <c r="AB861" s="113"/>
      <c r="AC861" s="113"/>
      <c r="AD861" s="201"/>
      <c r="AE861" s="113"/>
      <c r="AF861" s="113"/>
      <c r="AG861" s="113"/>
      <c r="AH861" s="113"/>
    </row>
    <row r="862" spans="1:34" x14ac:dyDescent="0.2">
      <c r="A862" s="113"/>
      <c r="B862" s="200"/>
      <c r="C862" s="200"/>
      <c r="D862" s="201"/>
      <c r="E862" s="201"/>
      <c r="F862" s="113"/>
      <c r="G862" s="113"/>
      <c r="H862" s="113"/>
      <c r="I862" s="203"/>
      <c r="J862" s="203"/>
      <c r="K862" s="204"/>
      <c r="L862" s="201"/>
      <c r="M862" s="201"/>
      <c r="N862" s="201"/>
      <c r="O862" s="201"/>
      <c r="P862" s="201"/>
      <c r="Q862" s="201"/>
      <c r="R862" s="113"/>
      <c r="S862" s="113"/>
      <c r="V862" s="201"/>
      <c r="W862" s="113"/>
      <c r="X862" s="113"/>
      <c r="Y862" s="113"/>
      <c r="Z862" s="113"/>
      <c r="AA862" s="113"/>
      <c r="AB862" s="113"/>
      <c r="AC862" s="113"/>
      <c r="AD862" s="201"/>
      <c r="AE862" s="113"/>
      <c r="AF862" s="113"/>
      <c r="AG862" s="113"/>
      <c r="AH862" s="113"/>
    </row>
    <row r="863" spans="1:34" x14ac:dyDescent="0.2">
      <c r="A863" s="113"/>
      <c r="B863" s="200"/>
      <c r="C863" s="200"/>
      <c r="D863" s="201"/>
      <c r="E863" s="201"/>
      <c r="F863" s="113"/>
      <c r="G863" s="113"/>
      <c r="H863" s="113"/>
      <c r="I863" s="203"/>
      <c r="J863" s="203"/>
      <c r="K863" s="204"/>
      <c r="L863" s="201"/>
      <c r="M863" s="201"/>
      <c r="N863" s="201"/>
      <c r="O863" s="201"/>
      <c r="P863" s="201"/>
      <c r="Q863" s="201"/>
      <c r="R863" s="113"/>
      <c r="S863" s="113"/>
      <c r="V863" s="201"/>
      <c r="W863" s="113"/>
      <c r="X863" s="113"/>
      <c r="Y863" s="113"/>
      <c r="Z863" s="113"/>
      <c r="AA863" s="113"/>
      <c r="AB863" s="113"/>
      <c r="AC863" s="113"/>
      <c r="AD863" s="201"/>
      <c r="AE863" s="113"/>
      <c r="AF863" s="113"/>
      <c r="AG863" s="113"/>
      <c r="AH863" s="113"/>
    </row>
    <row r="864" spans="1:34" x14ac:dyDescent="0.2">
      <c r="A864" s="113"/>
      <c r="B864" s="200"/>
      <c r="C864" s="200"/>
      <c r="D864" s="201"/>
      <c r="E864" s="201"/>
      <c r="F864" s="113"/>
      <c r="G864" s="113"/>
      <c r="H864" s="113"/>
      <c r="I864" s="203"/>
      <c r="J864" s="203"/>
      <c r="K864" s="204"/>
      <c r="L864" s="201"/>
      <c r="M864" s="201"/>
      <c r="N864" s="201"/>
      <c r="O864" s="201"/>
      <c r="P864" s="201"/>
      <c r="Q864" s="201"/>
      <c r="R864" s="113"/>
      <c r="S864" s="113"/>
      <c r="V864" s="201"/>
      <c r="W864" s="113"/>
      <c r="X864" s="113"/>
      <c r="Y864" s="113"/>
      <c r="Z864" s="113"/>
      <c r="AA864" s="113"/>
      <c r="AB864" s="113"/>
      <c r="AC864" s="113"/>
      <c r="AD864" s="201"/>
      <c r="AE864" s="113"/>
      <c r="AF864" s="113"/>
      <c r="AG864" s="113"/>
      <c r="AH864" s="113"/>
    </row>
    <row r="865" spans="1:34" x14ac:dyDescent="0.2">
      <c r="A865" s="113"/>
      <c r="B865" s="200"/>
      <c r="C865" s="200"/>
      <c r="D865" s="201"/>
      <c r="E865" s="201"/>
      <c r="F865" s="113"/>
      <c r="G865" s="113"/>
      <c r="H865" s="113"/>
      <c r="I865" s="203"/>
      <c r="J865" s="203"/>
      <c r="K865" s="204"/>
      <c r="L865" s="201"/>
      <c r="M865" s="201"/>
      <c r="N865" s="201"/>
      <c r="O865" s="201"/>
      <c r="P865" s="201"/>
      <c r="Q865" s="201"/>
      <c r="R865" s="113"/>
      <c r="S865" s="113"/>
      <c r="V865" s="201"/>
      <c r="W865" s="113"/>
      <c r="X865" s="113"/>
      <c r="Y865" s="113"/>
      <c r="Z865" s="113"/>
      <c r="AA865" s="113"/>
      <c r="AB865" s="113"/>
      <c r="AC865" s="113"/>
      <c r="AD865" s="201"/>
      <c r="AE865" s="113"/>
      <c r="AF865" s="113"/>
      <c r="AG865" s="113"/>
      <c r="AH865" s="113"/>
    </row>
    <row r="866" spans="1:34" x14ac:dyDescent="0.2">
      <c r="A866" s="113"/>
      <c r="B866" s="200"/>
      <c r="C866" s="200"/>
      <c r="D866" s="201"/>
      <c r="E866" s="201"/>
      <c r="F866" s="113"/>
      <c r="G866" s="113"/>
      <c r="H866" s="113"/>
      <c r="I866" s="203"/>
      <c r="J866" s="203"/>
      <c r="K866" s="204"/>
      <c r="L866" s="201"/>
      <c r="M866" s="201"/>
      <c r="N866" s="201"/>
      <c r="O866" s="201"/>
      <c r="P866" s="201"/>
      <c r="Q866" s="201"/>
      <c r="R866" s="113"/>
      <c r="S866" s="113"/>
      <c r="V866" s="201"/>
      <c r="W866" s="113"/>
      <c r="X866" s="113"/>
      <c r="Y866" s="113"/>
      <c r="Z866" s="113"/>
      <c r="AA866" s="113"/>
      <c r="AB866" s="113"/>
      <c r="AC866" s="113"/>
      <c r="AD866" s="201"/>
      <c r="AE866" s="113"/>
      <c r="AF866" s="113"/>
      <c r="AG866" s="113"/>
      <c r="AH866" s="113"/>
    </row>
    <row r="867" spans="1:34" x14ac:dyDescent="0.2">
      <c r="A867" s="113"/>
      <c r="B867" s="200"/>
      <c r="C867" s="200"/>
      <c r="D867" s="201"/>
      <c r="E867" s="201"/>
      <c r="F867" s="113"/>
      <c r="G867" s="113"/>
      <c r="H867" s="113"/>
      <c r="I867" s="203"/>
      <c r="J867" s="203"/>
      <c r="K867" s="204"/>
      <c r="L867" s="201"/>
      <c r="M867" s="201"/>
      <c r="N867" s="201"/>
      <c r="O867" s="201"/>
      <c r="P867" s="201"/>
      <c r="Q867" s="201"/>
      <c r="R867" s="113"/>
      <c r="S867" s="113"/>
      <c r="V867" s="201"/>
      <c r="W867" s="113"/>
      <c r="X867" s="113"/>
      <c r="Y867" s="113"/>
      <c r="Z867" s="113"/>
      <c r="AA867" s="113"/>
      <c r="AB867" s="113"/>
      <c r="AC867" s="113"/>
      <c r="AD867" s="201"/>
      <c r="AE867" s="113"/>
      <c r="AF867" s="113"/>
      <c r="AG867" s="113"/>
      <c r="AH867" s="113"/>
    </row>
    <row r="868" spans="1:34" x14ac:dyDescent="0.2">
      <c r="A868" s="113"/>
      <c r="B868" s="200"/>
      <c r="C868" s="200"/>
      <c r="D868" s="201"/>
      <c r="E868" s="201"/>
      <c r="F868" s="113"/>
      <c r="G868" s="113"/>
      <c r="H868" s="113"/>
      <c r="I868" s="203"/>
      <c r="J868" s="203"/>
      <c r="K868" s="204"/>
      <c r="L868" s="201"/>
      <c r="M868" s="201"/>
      <c r="N868" s="201"/>
      <c r="O868" s="201"/>
      <c r="P868" s="201"/>
      <c r="Q868" s="201"/>
      <c r="R868" s="113"/>
      <c r="S868" s="113"/>
      <c r="V868" s="201"/>
      <c r="W868" s="113"/>
      <c r="X868" s="113"/>
      <c r="Y868" s="113"/>
      <c r="Z868" s="113"/>
      <c r="AA868" s="113"/>
      <c r="AB868" s="113"/>
      <c r="AC868" s="113"/>
      <c r="AD868" s="201"/>
      <c r="AE868" s="113"/>
      <c r="AF868" s="113"/>
      <c r="AG868" s="113"/>
      <c r="AH868" s="113"/>
    </row>
    <row r="869" spans="1:34" x14ac:dyDescent="0.2">
      <c r="A869" s="113"/>
      <c r="B869" s="200"/>
      <c r="C869" s="200"/>
      <c r="D869" s="201"/>
      <c r="E869" s="201"/>
      <c r="F869" s="113"/>
      <c r="G869" s="113"/>
      <c r="H869" s="113"/>
      <c r="I869" s="203"/>
      <c r="J869" s="203"/>
      <c r="K869" s="204"/>
      <c r="L869" s="201"/>
      <c r="M869" s="201"/>
      <c r="N869" s="201"/>
      <c r="O869" s="201"/>
      <c r="P869" s="201"/>
      <c r="Q869" s="201"/>
      <c r="R869" s="113"/>
      <c r="S869" s="113"/>
      <c r="V869" s="201"/>
      <c r="W869" s="113"/>
      <c r="X869" s="113"/>
      <c r="Y869" s="113"/>
      <c r="Z869" s="113"/>
      <c r="AA869" s="113"/>
      <c r="AB869" s="113"/>
      <c r="AC869" s="113"/>
      <c r="AD869" s="201"/>
      <c r="AE869" s="113"/>
      <c r="AF869" s="113"/>
      <c r="AG869" s="113"/>
      <c r="AH869" s="113"/>
    </row>
    <row r="870" spans="1:34" x14ac:dyDescent="0.2">
      <c r="A870" s="113"/>
      <c r="B870" s="200"/>
      <c r="C870" s="200"/>
      <c r="D870" s="201"/>
      <c r="E870" s="201"/>
      <c r="F870" s="113"/>
      <c r="G870" s="113"/>
      <c r="H870" s="113"/>
      <c r="I870" s="203"/>
      <c r="J870" s="203"/>
      <c r="K870" s="204"/>
      <c r="L870" s="201"/>
      <c r="M870" s="201"/>
      <c r="N870" s="201"/>
      <c r="O870" s="201"/>
      <c r="P870" s="201"/>
      <c r="Q870" s="201"/>
      <c r="R870" s="113"/>
      <c r="S870" s="113"/>
      <c r="V870" s="201"/>
      <c r="W870" s="113"/>
      <c r="X870" s="113"/>
      <c r="Y870" s="113"/>
      <c r="Z870" s="113"/>
      <c r="AA870" s="113"/>
      <c r="AB870" s="113"/>
      <c r="AC870" s="113"/>
      <c r="AD870" s="201"/>
      <c r="AE870" s="113"/>
      <c r="AF870" s="113"/>
      <c r="AG870" s="113"/>
      <c r="AH870" s="113"/>
    </row>
    <row r="871" spans="1:34" x14ac:dyDescent="0.2">
      <c r="A871" s="113"/>
      <c r="B871" s="200"/>
      <c r="C871" s="200"/>
      <c r="D871" s="201"/>
      <c r="E871" s="201"/>
      <c r="F871" s="113"/>
      <c r="G871" s="113"/>
      <c r="H871" s="113"/>
      <c r="I871" s="203"/>
      <c r="J871" s="203"/>
      <c r="K871" s="204"/>
      <c r="L871" s="201"/>
      <c r="M871" s="201"/>
      <c r="N871" s="201"/>
      <c r="O871" s="201"/>
      <c r="P871" s="201"/>
      <c r="Q871" s="201"/>
      <c r="R871" s="113"/>
      <c r="S871" s="113"/>
      <c r="V871" s="201"/>
      <c r="W871" s="113"/>
      <c r="X871" s="113"/>
      <c r="Y871" s="113"/>
      <c r="Z871" s="113"/>
      <c r="AA871" s="113"/>
      <c r="AB871" s="113"/>
      <c r="AC871" s="113"/>
      <c r="AD871" s="201"/>
      <c r="AE871" s="113"/>
      <c r="AF871" s="113"/>
      <c r="AG871" s="113"/>
      <c r="AH871" s="113"/>
    </row>
    <row r="872" spans="1:34" x14ac:dyDescent="0.2">
      <c r="A872" s="113"/>
      <c r="B872" s="200"/>
      <c r="C872" s="200"/>
      <c r="D872" s="201"/>
      <c r="E872" s="201"/>
      <c r="F872" s="113"/>
      <c r="G872" s="113"/>
      <c r="H872" s="113"/>
      <c r="I872" s="203"/>
      <c r="J872" s="203"/>
      <c r="K872" s="204"/>
      <c r="L872" s="201"/>
      <c r="M872" s="201"/>
      <c r="N872" s="201"/>
      <c r="O872" s="201"/>
      <c r="P872" s="201"/>
      <c r="Q872" s="201"/>
      <c r="R872" s="113"/>
      <c r="S872" s="113"/>
      <c r="V872" s="201"/>
      <c r="W872" s="113"/>
      <c r="X872" s="113"/>
      <c r="Y872" s="113"/>
      <c r="Z872" s="113"/>
      <c r="AA872" s="113"/>
      <c r="AB872" s="113"/>
      <c r="AC872" s="113"/>
      <c r="AD872" s="201"/>
      <c r="AE872" s="113"/>
      <c r="AF872" s="113"/>
      <c r="AG872" s="113"/>
      <c r="AH872" s="113"/>
    </row>
    <row r="873" spans="1:34" x14ac:dyDescent="0.2">
      <c r="A873" s="113"/>
      <c r="B873" s="200"/>
      <c r="C873" s="200"/>
      <c r="D873" s="201"/>
      <c r="E873" s="201"/>
      <c r="F873" s="113"/>
      <c r="G873" s="113"/>
      <c r="H873" s="113"/>
      <c r="I873" s="203"/>
      <c r="J873" s="203"/>
      <c r="K873" s="204"/>
      <c r="L873" s="201"/>
      <c r="M873" s="201"/>
      <c r="N873" s="201"/>
      <c r="O873" s="201"/>
      <c r="P873" s="201"/>
      <c r="Q873" s="201"/>
      <c r="R873" s="113"/>
      <c r="S873" s="113"/>
      <c r="V873" s="201"/>
      <c r="W873" s="113"/>
      <c r="X873" s="113"/>
      <c r="Y873" s="113"/>
      <c r="Z873" s="113"/>
      <c r="AA873" s="113"/>
      <c r="AB873" s="113"/>
      <c r="AC873" s="113"/>
      <c r="AD873" s="201"/>
      <c r="AE873" s="113"/>
      <c r="AF873" s="113"/>
      <c r="AG873" s="113"/>
      <c r="AH873" s="113"/>
    </row>
    <row r="874" spans="1:34" x14ac:dyDescent="0.2">
      <c r="A874" s="113"/>
      <c r="B874" s="200"/>
      <c r="C874" s="200"/>
      <c r="D874" s="201"/>
      <c r="E874" s="201"/>
      <c r="F874" s="113"/>
      <c r="G874" s="113"/>
      <c r="H874" s="113"/>
      <c r="I874" s="203"/>
      <c r="J874" s="203"/>
      <c r="K874" s="204"/>
      <c r="L874" s="201"/>
      <c r="M874" s="201"/>
      <c r="N874" s="201"/>
      <c r="O874" s="201"/>
      <c r="P874" s="201"/>
      <c r="Q874" s="201"/>
      <c r="R874" s="113"/>
      <c r="S874" s="113"/>
      <c r="V874" s="201"/>
      <c r="W874" s="113"/>
      <c r="X874" s="113"/>
      <c r="Y874" s="113"/>
      <c r="Z874" s="113"/>
      <c r="AA874" s="113"/>
      <c r="AB874" s="113"/>
      <c r="AC874" s="113"/>
      <c r="AD874" s="201"/>
      <c r="AE874" s="113"/>
      <c r="AF874" s="113"/>
      <c r="AG874" s="113"/>
      <c r="AH874" s="113"/>
    </row>
    <row r="875" spans="1:34" x14ac:dyDescent="0.2">
      <c r="A875" s="113"/>
      <c r="B875" s="200"/>
      <c r="C875" s="200"/>
      <c r="D875" s="201"/>
      <c r="E875" s="201"/>
      <c r="F875" s="113"/>
      <c r="G875" s="113"/>
      <c r="H875" s="113"/>
      <c r="I875" s="203"/>
      <c r="J875" s="203"/>
      <c r="K875" s="204"/>
      <c r="L875" s="201"/>
      <c r="M875" s="201"/>
      <c r="N875" s="201"/>
      <c r="O875" s="201"/>
      <c r="P875" s="201"/>
      <c r="Q875" s="201"/>
      <c r="R875" s="113"/>
      <c r="S875" s="113"/>
      <c r="V875" s="201"/>
      <c r="W875" s="113"/>
      <c r="X875" s="113"/>
      <c r="Y875" s="113"/>
      <c r="Z875" s="113"/>
      <c r="AA875" s="113"/>
      <c r="AB875" s="113"/>
      <c r="AC875" s="113"/>
      <c r="AD875" s="201"/>
      <c r="AE875" s="113"/>
      <c r="AF875" s="113"/>
      <c r="AG875" s="113"/>
      <c r="AH875" s="113"/>
    </row>
    <row r="876" spans="1:34" x14ac:dyDescent="0.2">
      <c r="A876" s="113"/>
      <c r="B876" s="200"/>
      <c r="C876" s="200"/>
      <c r="D876" s="201"/>
      <c r="E876" s="201"/>
      <c r="F876" s="113"/>
      <c r="G876" s="113"/>
      <c r="H876" s="113"/>
      <c r="I876" s="203"/>
      <c r="J876" s="203"/>
      <c r="K876" s="204"/>
      <c r="L876" s="201"/>
      <c r="M876" s="201"/>
      <c r="N876" s="201"/>
      <c r="O876" s="201"/>
      <c r="P876" s="201"/>
      <c r="Q876" s="201"/>
      <c r="R876" s="113"/>
      <c r="S876" s="113"/>
      <c r="V876" s="201"/>
      <c r="W876" s="113"/>
      <c r="X876" s="113"/>
      <c r="Y876" s="113"/>
      <c r="Z876" s="113"/>
      <c r="AA876" s="113"/>
      <c r="AB876" s="113"/>
      <c r="AC876" s="113"/>
      <c r="AD876" s="201"/>
      <c r="AE876" s="113"/>
      <c r="AF876" s="113"/>
      <c r="AG876" s="113"/>
      <c r="AH876" s="113"/>
    </row>
    <row r="877" spans="1:34" x14ac:dyDescent="0.2">
      <c r="A877" s="113"/>
      <c r="B877" s="200"/>
      <c r="C877" s="200"/>
      <c r="D877" s="201"/>
      <c r="E877" s="201"/>
      <c r="F877" s="113"/>
      <c r="G877" s="113"/>
      <c r="H877" s="113"/>
      <c r="I877" s="203"/>
      <c r="J877" s="203"/>
      <c r="K877" s="204"/>
      <c r="L877" s="201"/>
      <c r="M877" s="201"/>
      <c r="N877" s="201"/>
      <c r="O877" s="201"/>
      <c r="P877" s="201"/>
      <c r="Q877" s="201"/>
      <c r="R877" s="113"/>
      <c r="S877" s="113"/>
      <c r="V877" s="201"/>
      <c r="W877" s="113"/>
      <c r="X877" s="113"/>
      <c r="Y877" s="113"/>
      <c r="Z877" s="113"/>
      <c r="AA877" s="113"/>
      <c r="AB877" s="113"/>
      <c r="AC877" s="113"/>
      <c r="AD877" s="201"/>
      <c r="AE877" s="113"/>
      <c r="AF877" s="113"/>
      <c r="AG877" s="113"/>
      <c r="AH877" s="113"/>
    </row>
    <row r="878" spans="1:34" x14ac:dyDescent="0.2">
      <c r="A878" s="113"/>
      <c r="B878" s="200"/>
      <c r="C878" s="200"/>
      <c r="D878" s="201"/>
      <c r="E878" s="201"/>
      <c r="F878" s="113"/>
      <c r="G878" s="113"/>
      <c r="H878" s="113"/>
      <c r="I878" s="203"/>
      <c r="J878" s="203"/>
      <c r="K878" s="204"/>
      <c r="L878" s="201"/>
      <c r="M878" s="201"/>
      <c r="N878" s="201"/>
      <c r="O878" s="201"/>
      <c r="P878" s="201"/>
      <c r="Q878" s="201"/>
      <c r="R878" s="113"/>
      <c r="S878" s="113"/>
      <c r="V878" s="201"/>
      <c r="W878" s="113"/>
      <c r="X878" s="113"/>
      <c r="Y878" s="113"/>
      <c r="Z878" s="113"/>
      <c r="AA878" s="113"/>
      <c r="AB878" s="113"/>
      <c r="AC878" s="113"/>
      <c r="AD878" s="201"/>
      <c r="AE878" s="113"/>
      <c r="AF878" s="113"/>
      <c r="AG878" s="113"/>
      <c r="AH878" s="113"/>
    </row>
    <row r="879" spans="1:34" x14ac:dyDescent="0.2">
      <c r="A879" s="113"/>
      <c r="B879" s="200"/>
      <c r="C879" s="200"/>
      <c r="D879" s="201"/>
      <c r="E879" s="201"/>
      <c r="F879" s="113"/>
      <c r="G879" s="113"/>
      <c r="H879" s="113"/>
      <c r="I879" s="203"/>
      <c r="J879" s="203"/>
      <c r="K879" s="204"/>
      <c r="L879" s="201"/>
      <c r="M879" s="201"/>
      <c r="N879" s="201"/>
      <c r="O879" s="201"/>
      <c r="P879" s="201"/>
      <c r="Q879" s="201"/>
      <c r="R879" s="113"/>
      <c r="S879" s="113"/>
      <c r="V879" s="201"/>
      <c r="W879" s="113"/>
      <c r="X879" s="113"/>
      <c r="Y879" s="113"/>
      <c r="Z879" s="113"/>
      <c r="AA879" s="113"/>
      <c r="AB879" s="113"/>
      <c r="AC879" s="113"/>
      <c r="AD879" s="201"/>
      <c r="AE879" s="113"/>
      <c r="AF879" s="113"/>
      <c r="AG879" s="113"/>
      <c r="AH879" s="113"/>
    </row>
    <row r="880" spans="1:34" x14ac:dyDescent="0.2">
      <c r="A880" s="113"/>
      <c r="B880" s="200"/>
      <c r="C880" s="200"/>
      <c r="D880" s="201"/>
      <c r="E880" s="201"/>
      <c r="F880" s="113"/>
      <c r="G880" s="113"/>
      <c r="H880" s="113"/>
      <c r="I880" s="203"/>
      <c r="J880" s="203"/>
      <c r="K880" s="204"/>
      <c r="L880" s="201"/>
      <c r="M880" s="201"/>
      <c r="N880" s="201"/>
      <c r="O880" s="201"/>
      <c r="P880" s="201"/>
      <c r="Q880" s="201"/>
      <c r="R880" s="113"/>
      <c r="S880" s="113"/>
      <c r="V880" s="201"/>
      <c r="W880" s="113"/>
      <c r="X880" s="113"/>
      <c r="Y880" s="113"/>
      <c r="Z880" s="113"/>
      <c r="AA880" s="113"/>
      <c r="AB880" s="113"/>
      <c r="AC880" s="113"/>
      <c r="AD880" s="201"/>
      <c r="AE880" s="113"/>
      <c r="AF880" s="113"/>
      <c r="AG880" s="113"/>
      <c r="AH880" s="113"/>
    </row>
    <row r="881" spans="1:34" x14ac:dyDescent="0.2">
      <c r="A881" s="113"/>
      <c r="B881" s="200"/>
      <c r="C881" s="200"/>
      <c r="D881" s="201"/>
      <c r="E881" s="201"/>
      <c r="F881" s="113"/>
      <c r="G881" s="113"/>
      <c r="H881" s="113"/>
      <c r="I881" s="203"/>
      <c r="J881" s="203"/>
      <c r="K881" s="204"/>
      <c r="L881" s="201"/>
      <c r="M881" s="201"/>
      <c r="N881" s="201"/>
      <c r="O881" s="201"/>
      <c r="P881" s="201"/>
      <c r="Q881" s="201"/>
      <c r="R881" s="113"/>
      <c r="S881" s="113"/>
      <c r="V881" s="201"/>
      <c r="W881" s="113"/>
      <c r="X881" s="113"/>
      <c r="Y881" s="113"/>
      <c r="Z881" s="113"/>
      <c r="AA881" s="113"/>
      <c r="AB881" s="113"/>
      <c r="AC881" s="113"/>
      <c r="AD881" s="201"/>
      <c r="AE881" s="113"/>
      <c r="AF881" s="113"/>
      <c r="AG881" s="113"/>
      <c r="AH881" s="113"/>
    </row>
    <row r="882" spans="1:34" x14ac:dyDescent="0.2">
      <c r="A882" s="113"/>
      <c r="B882" s="200"/>
      <c r="C882" s="200"/>
      <c r="D882" s="201"/>
      <c r="E882" s="201"/>
      <c r="F882" s="113"/>
      <c r="G882" s="113"/>
      <c r="H882" s="113"/>
      <c r="I882" s="203"/>
      <c r="J882" s="203"/>
      <c r="K882" s="204"/>
      <c r="L882" s="201"/>
      <c r="M882" s="201"/>
      <c r="N882" s="201"/>
      <c r="O882" s="201"/>
      <c r="P882" s="201"/>
      <c r="Q882" s="201"/>
      <c r="R882" s="113"/>
      <c r="S882" s="113"/>
      <c r="V882" s="201"/>
      <c r="W882" s="113"/>
      <c r="X882" s="113"/>
      <c r="Y882" s="113"/>
      <c r="Z882" s="113"/>
      <c r="AA882" s="113"/>
      <c r="AB882" s="113"/>
      <c r="AC882" s="113"/>
      <c r="AD882" s="201"/>
      <c r="AE882" s="113"/>
      <c r="AF882" s="113"/>
      <c r="AG882" s="113"/>
      <c r="AH882" s="113"/>
    </row>
    <row r="883" spans="1:34" x14ac:dyDescent="0.2">
      <c r="A883" s="113"/>
      <c r="B883" s="200"/>
      <c r="C883" s="200"/>
      <c r="D883" s="201"/>
      <c r="E883" s="201"/>
      <c r="F883" s="113"/>
      <c r="G883" s="113"/>
      <c r="H883" s="113"/>
      <c r="I883" s="203"/>
      <c r="J883" s="203"/>
      <c r="K883" s="204"/>
      <c r="L883" s="201"/>
      <c r="M883" s="201"/>
      <c r="N883" s="201"/>
      <c r="O883" s="201"/>
      <c r="P883" s="201"/>
      <c r="Q883" s="201"/>
      <c r="R883" s="113"/>
      <c r="S883" s="113"/>
      <c r="V883" s="201"/>
      <c r="W883" s="113"/>
      <c r="X883" s="113"/>
      <c r="Y883" s="113"/>
      <c r="Z883" s="113"/>
      <c r="AA883" s="113"/>
      <c r="AB883" s="113"/>
      <c r="AC883" s="113"/>
      <c r="AD883" s="201"/>
      <c r="AE883" s="113"/>
      <c r="AF883" s="113"/>
      <c r="AG883" s="113"/>
      <c r="AH883" s="113"/>
    </row>
    <row r="884" spans="1:34" x14ac:dyDescent="0.2">
      <c r="A884" s="113"/>
      <c r="B884" s="200"/>
      <c r="C884" s="200"/>
      <c r="D884" s="201"/>
      <c r="E884" s="201"/>
      <c r="F884" s="113"/>
      <c r="G884" s="113"/>
      <c r="H884" s="113"/>
      <c r="I884" s="203"/>
      <c r="J884" s="203"/>
      <c r="K884" s="204"/>
      <c r="L884" s="201"/>
      <c r="M884" s="201"/>
      <c r="N884" s="201"/>
      <c r="O884" s="201"/>
      <c r="P884" s="201"/>
      <c r="Q884" s="201"/>
      <c r="R884" s="113"/>
      <c r="S884" s="113"/>
      <c r="V884" s="201"/>
      <c r="W884" s="113"/>
      <c r="X884" s="113"/>
      <c r="Y884" s="113"/>
      <c r="Z884" s="113"/>
      <c r="AA884" s="113"/>
      <c r="AB884" s="113"/>
      <c r="AC884" s="113"/>
      <c r="AD884" s="201"/>
      <c r="AE884" s="113"/>
      <c r="AF884" s="113"/>
      <c r="AG884" s="113"/>
      <c r="AH884" s="113"/>
    </row>
    <row r="885" spans="1:34" x14ac:dyDescent="0.2">
      <c r="A885" s="113"/>
      <c r="B885" s="200"/>
      <c r="C885" s="200"/>
      <c r="D885" s="201"/>
      <c r="E885" s="201"/>
      <c r="F885" s="113"/>
      <c r="G885" s="113"/>
      <c r="H885" s="113"/>
      <c r="I885" s="203"/>
      <c r="J885" s="203"/>
      <c r="K885" s="204"/>
      <c r="L885" s="201"/>
      <c r="M885" s="201"/>
      <c r="N885" s="201"/>
      <c r="O885" s="201"/>
      <c r="P885" s="201"/>
      <c r="Q885" s="201"/>
      <c r="R885" s="113"/>
      <c r="S885" s="113"/>
      <c r="V885" s="201"/>
      <c r="W885" s="113"/>
      <c r="X885" s="113"/>
      <c r="Y885" s="113"/>
      <c r="Z885" s="113"/>
      <c r="AA885" s="113"/>
      <c r="AB885" s="113"/>
      <c r="AC885" s="113"/>
      <c r="AD885" s="201"/>
      <c r="AE885" s="113"/>
      <c r="AF885" s="113"/>
      <c r="AG885" s="113"/>
      <c r="AH885" s="113"/>
    </row>
    <row r="886" spans="1:34" x14ac:dyDescent="0.2">
      <c r="A886" s="113"/>
      <c r="B886" s="200"/>
      <c r="C886" s="200"/>
      <c r="D886" s="201"/>
      <c r="E886" s="201"/>
      <c r="F886" s="113"/>
      <c r="G886" s="113"/>
      <c r="H886" s="113"/>
      <c r="I886" s="203"/>
      <c r="J886" s="203"/>
      <c r="K886" s="204"/>
      <c r="L886" s="201"/>
      <c r="M886" s="201"/>
      <c r="N886" s="201"/>
      <c r="O886" s="201"/>
      <c r="P886" s="201"/>
      <c r="Q886" s="201"/>
      <c r="R886" s="113"/>
      <c r="S886" s="113"/>
      <c r="V886" s="201"/>
      <c r="W886" s="113"/>
      <c r="X886" s="113"/>
      <c r="Y886" s="113"/>
      <c r="Z886" s="113"/>
      <c r="AA886" s="113"/>
      <c r="AB886" s="113"/>
      <c r="AC886" s="113"/>
      <c r="AD886" s="201"/>
      <c r="AE886" s="113"/>
      <c r="AF886" s="113"/>
      <c r="AG886" s="113"/>
      <c r="AH886" s="113"/>
    </row>
    <row r="887" spans="1:34" x14ac:dyDescent="0.2">
      <c r="A887" s="113"/>
      <c r="B887" s="200"/>
      <c r="C887" s="200"/>
      <c r="D887" s="201"/>
      <c r="E887" s="201"/>
      <c r="F887" s="113"/>
      <c r="G887" s="113"/>
      <c r="H887" s="113"/>
      <c r="I887" s="203"/>
      <c r="J887" s="203"/>
      <c r="K887" s="204"/>
      <c r="L887" s="201"/>
      <c r="M887" s="201"/>
      <c r="N887" s="201"/>
      <c r="O887" s="201"/>
      <c r="P887" s="201"/>
      <c r="Q887" s="201"/>
      <c r="R887" s="113"/>
      <c r="S887" s="113"/>
      <c r="V887" s="201"/>
      <c r="W887" s="113"/>
      <c r="X887" s="113"/>
      <c r="Y887" s="113"/>
      <c r="Z887" s="113"/>
      <c r="AA887" s="113"/>
      <c r="AB887" s="113"/>
      <c r="AC887" s="113"/>
      <c r="AD887" s="201"/>
      <c r="AE887" s="113"/>
      <c r="AF887" s="113"/>
      <c r="AG887" s="113"/>
      <c r="AH887" s="113"/>
    </row>
    <row r="888" spans="1:34" x14ac:dyDescent="0.2">
      <c r="A888" s="113"/>
      <c r="B888" s="200"/>
      <c r="C888" s="200"/>
      <c r="D888" s="201"/>
      <c r="E888" s="201"/>
      <c r="F888" s="113"/>
      <c r="G888" s="113"/>
      <c r="H888" s="113"/>
      <c r="I888" s="203"/>
      <c r="J888" s="203"/>
      <c r="K888" s="204"/>
      <c r="L888" s="201"/>
      <c r="M888" s="201"/>
      <c r="N888" s="201"/>
      <c r="O888" s="201"/>
      <c r="P888" s="201"/>
      <c r="Q888" s="201"/>
      <c r="R888" s="113"/>
      <c r="S888" s="113"/>
      <c r="V888" s="201"/>
      <c r="W888" s="113"/>
      <c r="X888" s="113"/>
      <c r="Y888" s="113"/>
      <c r="Z888" s="113"/>
      <c r="AA888" s="113"/>
      <c r="AB888" s="113"/>
      <c r="AC888" s="113"/>
      <c r="AD888" s="201"/>
      <c r="AE888" s="113"/>
      <c r="AF888" s="113"/>
      <c r="AG888" s="113"/>
      <c r="AH888" s="113"/>
    </row>
    <row r="889" spans="1:34" x14ac:dyDescent="0.2">
      <c r="A889" s="113"/>
      <c r="B889" s="200"/>
      <c r="C889" s="200"/>
      <c r="D889" s="201"/>
      <c r="E889" s="201"/>
      <c r="F889" s="113"/>
      <c r="G889" s="113"/>
      <c r="H889" s="113"/>
      <c r="I889" s="203"/>
      <c r="J889" s="203"/>
      <c r="K889" s="204"/>
      <c r="L889" s="201"/>
      <c r="M889" s="201"/>
      <c r="N889" s="201"/>
      <c r="O889" s="201"/>
      <c r="P889" s="201"/>
      <c r="Q889" s="201"/>
      <c r="R889" s="113"/>
      <c r="S889" s="113"/>
      <c r="V889" s="201"/>
      <c r="W889" s="113"/>
      <c r="X889" s="113"/>
      <c r="Y889" s="113"/>
      <c r="Z889" s="113"/>
      <c r="AA889" s="113"/>
      <c r="AB889" s="113"/>
      <c r="AC889" s="113"/>
      <c r="AD889" s="201"/>
      <c r="AE889" s="113"/>
      <c r="AF889" s="113"/>
      <c r="AG889" s="113"/>
      <c r="AH889" s="113"/>
    </row>
    <row r="890" spans="1:34" x14ac:dyDescent="0.2">
      <c r="A890" s="113"/>
      <c r="B890" s="200"/>
      <c r="C890" s="200"/>
      <c r="D890" s="201"/>
      <c r="E890" s="201"/>
      <c r="F890" s="113"/>
      <c r="G890" s="113"/>
      <c r="H890" s="113"/>
      <c r="I890" s="203"/>
      <c r="J890" s="203"/>
      <c r="K890" s="204"/>
      <c r="L890" s="201"/>
      <c r="M890" s="201"/>
      <c r="N890" s="201"/>
      <c r="O890" s="201"/>
      <c r="P890" s="201"/>
      <c r="Q890" s="201"/>
      <c r="R890" s="113"/>
      <c r="S890" s="113"/>
      <c r="V890" s="201"/>
      <c r="W890" s="113"/>
      <c r="X890" s="113"/>
      <c r="Y890" s="113"/>
      <c r="Z890" s="113"/>
      <c r="AA890" s="113"/>
      <c r="AB890" s="113"/>
      <c r="AC890" s="113"/>
      <c r="AD890" s="201"/>
      <c r="AE890" s="113"/>
      <c r="AF890" s="113"/>
      <c r="AG890" s="113"/>
      <c r="AH890" s="113"/>
    </row>
    <row r="891" spans="1:34" x14ac:dyDescent="0.2">
      <c r="A891" s="113"/>
      <c r="B891" s="200"/>
      <c r="C891" s="200"/>
      <c r="D891" s="201"/>
      <c r="E891" s="201"/>
      <c r="F891" s="113"/>
      <c r="G891" s="113"/>
      <c r="H891" s="113"/>
      <c r="I891" s="203"/>
      <c r="J891" s="203"/>
      <c r="K891" s="204"/>
      <c r="L891" s="201"/>
      <c r="M891" s="201"/>
      <c r="N891" s="201"/>
      <c r="O891" s="201"/>
      <c r="P891" s="201"/>
      <c r="Q891" s="201"/>
      <c r="R891" s="113"/>
      <c r="S891" s="113"/>
      <c r="V891" s="201"/>
      <c r="W891" s="113"/>
      <c r="X891" s="113"/>
      <c r="Y891" s="113"/>
      <c r="Z891" s="113"/>
      <c r="AA891" s="113"/>
      <c r="AB891" s="113"/>
      <c r="AC891" s="113"/>
      <c r="AD891" s="201"/>
      <c r="AE891" s="113"/>
      <c r="AF891" s="113"/>
      <c r="AG891" s="113"/>
      <c r="AH891" s="113"/>
    </row>
    <row r="892" spans="1:34" x14ac:dyDescent="0.2">
      <c r="A892" s="113"/>
      <c r="B892" s="200"/>
      <c r="C892" s="200"/>
      <c r="D892" s="201"/>
      <c r="E892" s="201"/>
      <c r="F892" s="113"/>
      <c r="G892" s="113"/>
      <c r="H892" s="113"/>
      <c r="I892" s="203"/>
      <c r="J892" s="203"/>
      <c r="K892" s="204"/>
      <c r="L892" s="201"/>
      <c r="M892" s="201"/>
      <c r="N892" s="201"/>
      <c r="O892" s="201"/>
      <c r="P892" s="201"/>
      <c r="Q892" s="201"/>
      <c r="R892" s="113"/>
      <c r="S892" s="113"/>
      <c r="V892" s="201"/>
      <c r="W892" s="113"/>
      <c r="X892" s="113"/>
      <c r="Y892" s="113"/>
      <c r="Z892" s="113"/>
      <c r="AA892" s="113"/>
      <c r="AB892" s="113"/>
      <c r="AC892" s="113"/>
      <c r="AD892" s="201"/>
      <c r="AE892" s="113"/>
      <c r="AF892" s="113"/>
      <c r="AG892" s="113"/>
      <c r="AH892" s="113"/>
    </row>
    <row r="893" spans="1:34" x14ac:dyDescent="0.2">
      <c r="A893" s="113"/>
      <c r="B893" s="200"/>
      <c r="C893" s="200"/>
      <c r="D893" s="201"/>
      <c r="E893" s="201"/>
      <c r="F893" s="113"/>
      <c r="G893" s="113"/>
      <c r="H893" s="113"/>
      <c r="I893" s="203"/>
      <c r="J893" s="203"/>
      <c r="K893" s="204"/>
      <c r="L893" s="201"/>
      <c r="M893" s="201"/>
      <c r="N893" s="201"/>
      <c r="O893" s="201"/>
      <c r="P893" s="201"/>
      <c r="Q893" s="201"/>
      <c r="R893" s="113"/>
      <c r="S893" s="113"/>
      <c r="V893" s="201"/>
      <c r="W893" s="113"/>
      <c r="X893" s="113"/>
      <c r="Y893" s="113"/>
      <c r="Z893" s="113"/>
      <c r="AA893" s="113"/>
      <c r="AB893" s="113"/>
      <c r="AC893" s="113"/>
      <c r="AD893" s="201"/>
      <c r="AE893" s="113"/>
      <c r="AF893" s="113"/>
      <c r="AG893" s="113"/>
      <c r="AH893" s="113"/>
    </row>
    <row r="894" spans="1:34" x14ac:dyDescent="0.2">
      <c r="A894" s="113"/>
      <c r="B894" s="200"/>
      <c r="C894" s="200"/>
      <c r="D894" s="201"/>
      <c r="E894" s="201"/>
      <c r="F894" s="113"/>
      <c r="G894" s="113"/>
      <c r="H894" s="113"/>
      <c r="I894" s="203"/>
      <c r="J894" s="203"/>
      <c r="K894" s="204"/>
      <c r="L894" s="201"/>
      <c r="M894" s="201"/>
      <c r="N894" s="201"/>
      <c r="O894" s="201"/>
      <c r="P894" s="201"/>
      <c r="Q894" s="201"/>
      <c r="R894" s="113"/>
      <c r="S894" s="113"/>
      <c r="V894" s="201"/>
      <c r="W894" s="113"/>
      <c r="X894" s="113"/>
      <c r="Y894" s="113"/>
      <c r="Z894" s="113"/>
      <c r="AA894" s="113"/>
      <c r="AB894" s="113"/>
      <c r="AC894" s="113"/>
      <c r="AD894" s="201"/>
      <c r="AE894" s="113"/>
      <c r="AF894" s="113"/>
      <c r="AG894" s="113"/>
      <c r="AH894" s="113"/>
    </row>
    <row r="895" spans="1:34" x14ac:dyDescent="0.2">
      <c r="A895" s="113"/>
      <c r="B895" s="200"/>
      <c r="C895" s="200"/>
      <c r="D895" s="201"/>
      <c r="E895" s="201"/>
      <c r="F895" s="113"/>
      <c r="G895" s="113"/>
      <c r="H895" s="113"/>
      <c r="I895" s="203"/>
      <c r="J895" s="203"/>
      <c r="K895" s="204"/>
      <c r="L895" s="201"/>
      <c r="M895" s="201"/>
      <c r="N895" s="201"/>
      <c r="O895" s="201"/>
      <c r="P895" s="201"/>
      <c r="Q895" s="201"/>
      <c r="R895" s="113"/>
      <c r="S895" s="113"/>
      <c r="V895" s="201"/>
      <c r="W895" s="113"/>
      <c r="X895" s="113"/>
      <c r="Y895" s="113"/>
      <c r="Z895" s="113"/>
      <c r="AA895" s="113"/>
      <c r="AB895" s="113"/>
      <c r="AC895" s="113"/>
      <c r="AD895" s="201"/>
      <c r="AE895" s="113"/>
      <c r="AF895" s="113"/>
      <c r="AG895" s="113"/>
      <c r="AH895" s="113"/>
    </row>
    <row r="896" spans="1:34" x14ac:dyDescent="0.2">
      <c r="A896" s="113"/>
      <c r="B896" s="200"/>
      <c r="C896" s="200"/>
      <c r="D896" s="201"/>
      <c r="E896" s="201"/>
      <c r="F896" s="113"/>
      <c r="G896" s="113"/>
      <c r="H896" s="113"/>
      <c r="I896" s="203"/>
      <c r="J896" s="203"/>
      <c r="K896" s="204"/>
      <c r="L896" s="201"/>
      <c r="M896" s="201"/>
      <c r="N896" s="201"/>
      <c r="O896" s="201"/>
      <c r="P896" s="201"/>
      <c r="Q896" s="201"/>
      <c r="R896" s="113"/>
      <c r="S896" s="113"/>
      <c r="V896" s="201"/>
      <c r="W896" s="113"/>
      <c r="X896" s="113"/>
      <c r="Y896" s="113"/>
      <c r="Z896" s="113"/>
      <c r="AA896" s="113"/>
      <c r="AB896" s="113"/>
      <c r="AC896" s="113"/>
      <c r="AD896" s="201"/>
      <c r="AE896" s="113"/>
      <c r="AF896" s="113"/>
      <c r="AG896" s="113"/>
      <c r="AH896" s="113"/>
    </row>
    <row r="897" spans="1:34" x14ac:dyDescent="0.2">
      <c r="A897" s="113"/>
      <c r="B897" s="200"/>
      <c r="C897" s="200"/>
      <c r="D897" s="201"/>
      <c r="E897" s="201"/>
      <c r="F897" s="113"/>
      <c r="G897" s="113"/>
      <c r="H897" s="113"/>
      <c r="I897" s="203"/>
      <c r="J897" s="203"/>
      <c r="K897" s="204"/>
      <c r="L897" s="201"/>
      <c r="M897" s="201"/>
      <c r="N897" s="201"/>
      <c r="O897" s="201"/>
      <c r="P897" s="201"/>
      <c r="Q897" s="201"/>
      <c r="R897" s="113"/>
      <c r="S897" s="113"/>
      <c r="V897" s="201"/>
      <c r="W897" s="113"/>
      <c r="X897" s="113"/>
      <c r="Y897" s="113"/>
      <c r="Z897" s="113"/>
      <c r="AA897" s="113"/>
      <c r="AB897" s="113"/>
      <c r="AC897" s="113"/>
      <c r="AD897" s="201"/>
      <c r="AE897" s="113"/>
      <c r="AF897" s="113"/>
      <c r="AG897" s="113"/>
      <c r="AH897" s="113"/>
    </row>
    <row r="898" spans="1:34" x14ac:dyDescent="0.2">
      <c r="A898" s="113"/>
      <c r="B898" s="200"/>
      <c r="C898" s="200"/>
      <c r="D898" s="201"/>
      <c r="E898" s="201"/>
      <c r="F898" s="113"/>
      <c r="G898" s="113"/>
      <c r="H898" s="113"/>
      <c r="I898" s="203"/>
      <c r="J898" s="203"/>
      <c r="K898" s="204"/>
      <c r="L898" s="201"/>
      <c r="M898" s="201"/>
      <c r="N898" s="201"/>
      <c r="O898" s="201"/>
      <c r="P898" s="201"/>
      <c r="Q898" s="201"/>
      <c r="R898" s="113"/>
      <c r="S898" s="113"/>
      <c r="V898" s="201"/>
      <c r="W898" s="113"/>
      <c r="X898" s="113"/>
      <c r="Y898" s="113"/>
      <c r="Z898" s="113"/>
      <c r="AA898" s="113"/>
      <c r="AB898" s="113"/>
      <c r="AC898" s="113"/>
      <c r="AD898" s="201"/>
      <c r="AE898" s="113"/>
      <c r="AF898" s="113"/>
      <c r="AG898" s="113"/>
      <c r="AH898" s="113"/>
    </row>
    <row r="899" spans="1:34" x14ac:dyDescent="0.2">
      <c r="A899" s="113"/>
      <c r="B899" s="200"/>
      <c r="C899" s="200"/>
      <c r="D899" s="201"/>
      <c r="E899" s="201"/>
      <c r="F899" s="113"/>
      <c r="G899" s="113"/>
      <c r="H899" s="113"/>
      <c r="I899" s="203"/>
      <c r="J899" s="203"/>
      <c r="K899" s="204"/>
      <c r="L899" s="201"/>
      <c r="M899" s="201"/>
      <c r="N899" s="201"/>
      <c r="O899" s="201"/>
      <c r="P899" s="201"/>
      <c r="Q899" s="201"/>
      <c r="R899" s="113"/>
      <c r="S899" s="113"/>
      <c r="V899" s="201"/>
      <c r="W899" s="113"/>
      <c r="X899" s="113"/>
      <c r="Y899" s="113"/>
      <c r="Z899" s="113"/>
      <c r="AA899" s="113"/>
      <c r="AB899" s="113"/>
      <c r="AC899" s="113"/>
      <c r="AD899" s="201"/>
      <c r="AE899" s="113"/>
      <c r="AF899" s="113"/>
      <c r="AG899" s="113"/>
      <c r="AH899" s="113"/>
    </row>
    <row r="900" spans="1:34" x14ac:dyDescent="0.2">
      <c r="A900" s="113"/>
      <c r="B900" s="200"/>
      <c r="C900" s="200"/>
      <c r="D900" s="201"/>
      <c r="E900" s="201"/>
      <c r="F900" s="113"/>
      <c r="G900" s="113"/>
      <c r="H900" s="113"/>
      <c r="I900" s="203"/>
      <c r="J900" s="203"/>
      <c r="K900" s="204"/>
      <c r="L900" s="201"/>
      <c r="M900" s="201"/>
      <c r="N900" s="201"/>
      <c r="O900" s="201"/>
      <c r="P900" s="201"/>
      <c r="Q900" s="201"/>
      <c r="R900" s="113"/>
      <c r="S900" s="113"/>
      <c r="V900" s="201"/>
      <c r="W900" s="113"/>
      <c r="X900" s="113"/>
      <c r="Y900" s="113"/>
      <c r="Z900" s="113"/>
      <c r="AA900" s="113"/>
      <c r="AB900" s="113"/>
      <c r="AC900" s="113"/>
      <c r="AD900" s="201"/>
      <c r="AE900" s="113"/>
      <c r="AF900" s="113"/>
      <c r="AG900" s="113"/>
      <c r="AH900" s="113"/>
    </row>
    <row r="901" spans="1:34" x14ac:dyDescent="0.2">
      <c r="A901" s="113"/>
      <c r="B901" s="200"/>
      <c r="C901" s="200"/>
      <c r="D901" s="201"/>
      <c r="E901" s="201"/>
      <c r="F901" s="113"/>
      <c r="G901" s="113"/>
      <c r="H901" s="113"/>
      <c r="I901" s="203"/>
      <c r="J901" s="203"/>
      <c r="K901" s="204"/>
      <c r="L901" s="201"/>
      <c r="M901" s="201"/>
      <c r="N901" s="201"/>
      <c r="O901" s="201"/>
      <c r="P901" s="201"/>
      <c r="Q901" s="201"/>
      <c r="R901" s="113"/>
      <c r="S901" s="113"/>
      <c r="V901" s="201"/>
      <c r="W901" s="113"/>
      <c r="X901" s="113"/>
      <c r="Y901" s="113"/>
      <c r="Z901" s="113"/>
      <c r="AA901" s="113"/>
      <c r="AB901" s="113"/>
      <c r="AC901" s="113"/>
      <c r="AD901" s="201"/>
      <c r="AE901" s="113"/>
      <c r="AF901" s="113"/>
      <c r="AG901" s="113"/>
      <c r="AH901" s="113"/>
    </row>
    <row r="902" spans="1:34" x14ac:dyDescent="0.2">
      <c r="A902" s="113"/>
      <c r="B902" s="200"/>
      <c r="C902" s="200"/>
      <c r="D902" s="201"/>
      <c r="E902" s="201"/>
      <c r="F902" s="113"/>
      <c r="G902" s="113"/>
      <c r="H902" s="113"/>
      <c r="I902" s="203"/>
      <c r="J902" s="203"/>
      <c r="K902" s="204"/>
      <c r="L902" s="201"/>
      <c r="M902" s="201"/>
      <c r="N902" s="201"/>
      <c r="O902" s="201"/>
      <c r="P902" s="201"/>
      <c r="Q902" s="201"/>
      <c r="R902" s="113"/>
      <c r="S902" s="113"/>
      <c r="V902" s="201"/>
      <c r="W902" s="113"/>
      <c r="X902" s="113"/>
      <c r="Y902" s="113"/>
      <c r="Z902" s="113"/>
      <c r="AA902" s="113"/>
      <c r="AB902" s="113"/>
      <c r="AC902" s="113"/>
      <c r="AD902" s="201"/>
      <c r="AE902" s="113"/>
      <c r="AF902" s="113"/>
      <c r="AG902" s="113"/>
      <c r="AH902" s="113"/>
    </row>
    <row r="903" spans="1:34" x14ac:dyDescent="0.2">
      <c r="A903" s="113"/>
      <c r="B903" s="200"/>
      <c r="C903" s="200"/>
      <c r="D903" s="201"/>
      <c r="E903" s="201"/>
      <c r="F903" s="113"/>
      <c r="G903" s="113"/>
      <c r="H903" s="113"/>
      <c r="I903" s="203"/>
      <c r="J903" s="203"/>
      <c r="K903" s="204"/>
      <c r="L903" s="201"/>
      <c r="M903" s="201"/>
      <c r="N903" s="201"/>
      <c r="O903" s="201"/>
      <c r="P903" s="201"/>
      <c r="Q903" s="201"/>
      <c r="R903" s="113"/>
      <c r="S903" s="113"/>
      <c r="V903" s="201"/>
      <c r="W903" s="113"/>
      <c r="X903" s="113"/>
      <c r="Y903" s="113"/>
      <c r="Z903" s="113"/>
      <c r="AA903" s="113"/>
      <c r="AB903" s="113"/>
      <c r="AC903" s="113"/>
      <c r="AD903" s="201"/>
      <c r="AE903" s="113"/>
      <c r="AF903" s="113"/>
      <c r="AG903" s="113"/>
      <c r="AH903" s="113"/>
    </row>
    <row r="904" spans="1:34" x14ac:dyDescent="0.2">
      <c r="A904" s="113"/>
      <c r="B904" s="200"/>
      <c r="C904" s="200"/>
      <c r="D904" s="201"/>
      <c r="E904" s="201"/>
      <c r="F904" s="113"/>
      <c r="G904" s="113"/>
      <c r="H904" s="113"/>
      <c r="I904" s="203"/>
      <c r="J904" s="203"/>
      <c r="K904" s="204"/>
      <c r="L904" s="201"/>
      <c r="M904" s="201"/>
      <c r="N904" s="201"/>
      <c r="O904" s="201"/>
      <c r="P904" s="201"/>
      <c r="Q904" s="201"/>
      <c r="R904" s="113"/>
      <c r="S904" s="113"/>
      <c r="V904" s="201"/>
      <c r="W904" s="113"/>
      <c r="X904" s="113"/>
      <c r="Y904" s="113"/>
      <c r="Z904" s="113"/>
      <c r="AA904" s="113"/>
      <c r="AB904" s="113"/>
      <c r="AC904" s="113"/>
      <c r="AD904" s="201"/>
      <c r="AE904" s="113"/>
      <c r="AF904" s="113"/>
      <c r="AG904" s="113"/>
      <c r="AH904" s="113"/>
    </row>
    <row r="905" spans="1:34" x14ac:dyDescent="0.2">
      <c r="A905" s="113"/>
      <c r="B905" s="200"/>
      <c r="C905" s="200"/>
      <c r="D905" s="201"/>
      <c r="E905" s="201"/>
      <c r="F905" s="113"/>
      <c r="G905" s="113"/>
      <c r="H905" s="113"/>
      <c r="I905" s="203"/>
      <c r="J905" s="203"/>
      <c r="K905" s="204"/>
      <c r="L905" s="201"/>
      <c r="M905" s="201"/>
      <c r="N905" s="201"/>
      <c r="O905" s="201"/>
      <c r="P905" s="201"/>
      <c r="Q905" s="201"/>
      <c r="R905" s="113"/>
      <c r="S905" s="113"/>
      <c r="V905" s="201"/>
      <c r="W905" s="113"/>
      <c r="X905" s="113"/>
      <c r="Y905" s="113"/>
      <c r="Z905" s="113"/>
      <c r="AA905" s="113"/>
      <c r="AB905" s="113"/>
      <c r="AC905" s="113"/>
      <c r="AD905" s="201"/>
      <c r="AE905" s="113"/>
      <c r="AF905" s="113"/>
      <c r="AG905" s="113"/>
      <c r="AH905" s="113"/>
    </row>
    <row r="906" spans="1:34" x14ac:dyDescent="0.2">
      <c r="A906" s="113"/>
      <c r="B906" s="200"/>
      <c r="C906" s="200"/>
      <c r="D906" s="201"/>
      <c r="E906" s="201"/>
      <c r="F906" s="113"/>
      <c r="G906" s="113"/>
      <c r="H906" s="113"/>
      <c r="I906" s="203"/>
      <c r="J906" s="203"/>
      <c r="K906" s="204"/>
      <c r="L906" s="201"/>
      <c r="M906" s="201"/>
      <c r="N906" s="201"/>
      <c r="O906" s="201"/>
      <c r="P906" s="201"/>
      <c r="Q906" s="201"/>
      <c r="R906" s="113"/>
      <c r="S906" s="113"/>
      <c r="V906" s="201"/>
      <c r="W906" s="113"/>
      <c r="X906" s="113"/>
      <c r="Y906" s="113"/>
      <c r="Z906" s="113"/>
      <c r="AA906" s="113"/>
      <c r="AB906" s="113"/>
      <c r="AC906" s="113"/>
      <c r="AD906" s="201"/>
      <c r="AE906" s="113"/>
      <c r="AF906" s="113"/>
      <c r="AG906" s="113"/>
      <c r="AH906" s="113"/>
    </row>
    <row r="907" spans="1:34" x14ac:dyDescent="0.2">
      <c r="A907" s="113"/>
      <c r="B907" s="200"/>
      <c r="C907" s="200"/>
      <c r="D907" s="201"/>
      <c r="E907" s="201"/>
      <c r="F907" s="113"/>
      <c r="G907" s="113"/>
      <c r="H907" s="113"/>
      <c r="I907" s="203"/>
      <c r="J907" s="203"/>
      <c r="K907" s="204"/>
      <c r="L907" s="201"/>
      <c r="M907" s="201"/>
      <c r="N907" s="201"/>
      <c r="O907" s="201"/>
      <c r="P907" s="201"/>
      <c r="Q907" s="201"/>
      <c r="R907" s="113"/>
      <c r="S907" s="113"/>
      <c r="V907" s="201"/>
      <c r="W907" s="113"/>
      <c r="X907" s="113"/>
      <c r="Y907" s="113"/>
      <c r="Z907" s="113"/>
      <c r="AA907" s="113"/>
      <c r="AB907" s="113"/>
      <c r="AC907" s="113"/>
      <c r="AD907" s="201"/>
      <c r="AE907" s="113"/>
      <c r="AF907" s="113"/>
      <c r="AG907" s="113"/>
      <c r="AH907" s="113"/>
    </row>
    <row r="908" spans="1:34" x14ac:dyDescent="0.2">
      <c r="A908" s="113"/>
      <c r="B908" s="200"/>
      <c r="C908" s="200"/>
      <c r="D908" s="201"/>
      <c r="E908" s="201"/>
      <c r="F908" s="113"/>
      <c r="G908" s="113"/>
      <c r="H908" s="113"/>
      <c r="I908" s="203"/>
      <c r="J908" s="203"/>
      <c r="K908" s="204"/>
      <c r="L908" s="201"/>
      <c r="M908" s="201"/>
      <c r="N908" s="201"/>
      <c r="O908" s="201"/>
      <c r="P908" s="201"/>
      <c r="Q908" s="201"/>
      <c r="R908" s="113"/>
      <c r="S908" s="113"/>
      <c r="V908" s="201"/>
      <c r="W908" s="113"/>
      <c r="X908" s="113"/>
      <c r="Y908" s="113"/>
      <c r="Z908" s="113"/>
      <c r="AA908" s="113"/>
      <c r="AB908" s="113"/>
      <c r="AC908" s="113"/>
      <c r="AD908" s="201"/>
      <c r="AE908" s="113"/>
      <c r="AF908" s="113"/>
      <c r="AG908" s="113"/>
      <c r="AH908" s="113"/>
    </row>
    <row r="909" spans="1:34" x14ac:dyDescent="0.2">
      <c r="A909" s="113"/>
      <c r="B909" s="200"/>
      <c r="C909" s="200"/>
      <c r="D909" s="201"/>
      <c r="E909" s="201"/>
      <c r="F909" s="113"/>
      <c r="G909" s="113"/>
      <c r="H909" s="113"/>
      <c r="I909" s="203"/>
      <c r="J909" s="203"/>
      <c r="K909" s="204"/>
      <c r="L909" s="201"/>
      <c r="M909" s="201"/>
      <c r="N909" s="201"/>
      <c r="O909" s="201"/>
      <c r="P909" s="201"/>
      <c r="Q909" s="201"/>
      <c r="R909" s="113"/>
      <c r="S909" s="113"/>
      <c r="V909" s="201"/>
      <c r="W909" s="113"/>
      <c r="X909" s="113"/>
      <c r="Y909" s="113"/>
      <c r="Z909" s="113"/>
      <c r="AA909" s="113"/>
      <c r="AB909" s="113"/>
      <c r="AC909" s="113"/>
      <c r="AD909" s="201"/>
      <c r="AE909" s="113"/>
      <c r="AF909" s="113"/>
      <c r="AG909" s="113"/>
      <c r="AH909" s="113"/>
    </row>
    <row r="910" spans="1:34" x14ac:dyDescent="0.2">
      <c r="A910" s="113"/>
      <c r="B910" s="200"/>
      <c r="C910" s="200"/>
      <c r="D910" s="201"/>
      <c r="E910" s="201"/>
      <c r="F910" s="113"/>
      <c r="G910" s="113"/>
      <c r="H910" s="113"/>
      <c r="I910" s="203"/>
      <c r="J910" s="203"/>
      <c r="K910" s="204"/>
      <c r="L910" s="201"/>
      <c r="M910" s="201"/>
      <c r="N910" s="201"/>
      <c r="O910" s="201"/>
      <c r="P910" s="201"/>
      <c r="Q910" s="201"/>
      <c r="R910" s="113"/>
      <c r="S910" s="113"/>
      <c r="V910" s="201"/>
      <c r="W910" s="113"/>
      <c r="X910" s="113"/>
      <c r="Y910" s="113"/>
      <c r="Z910" s="113"/>
      <c r="AA910" s="113"/>
      <c r="AB910" s="113"/>
      <c r="AC910" s="113"/>
      <c r="AD910" s="201"/>
      <c r="AE910" s="113"/>
      <c r="AF910" s="113"/>
      <c r="AG910" s="113"/>
      <c r="AH910" s="113"/>
    </row>
    <row r="911" spans="1:34" x14ac:dyDescent="0.2">
      <c r="A911" s="113"/>
      <c r="B911" s="200"/>
      <c r="C911" s="200"/>
      <c r="D911" s="201"/>
      <c r="E911" s="201"/>
      <c r="F911" s="113"/>
      <c r="G911" s="113"/>
      <c r="H911" s="113"/>
      <c r="I911" s="203"/>
      <c r="J911" s="203"/>
      <c r="K911" s="204"/>
      <c r="L911" s="201"/>
      <c r="M911" s="201"/>
      <c r="N911" s="201"/>
      <c r="O911" s="201"/>
      <c r="P911" s="201"/>
      <c r="Q911" s="201"/>
      <c r="R911" s="113"/>
      <c r="S911" s="113"/>
      <c r="V911" s="201"/>
      <c r="W911" s="113"/>
      <c r="X911" s="113"/>
      <c r="Y911" s="113"/>
      <c r="Z911" s="113"/>
      <c r="AA911" s="113"/>
      <c r="AB911" s="113"/>
      <c r="AC911" s="113"/>
      <c r="AD911" s="201"/>
      <c r="AE911" s="113"/>
      <c r="AF911" s="113"/>
      <c r="AG911" s="113"/>
      <c r="AH911" s="113"/>
    </row>
    <row r="912" spans="1:34" x14ac:dyDescent="0.2">
      <c r="A912" s="113"/>
      <c r="B912" s="200"/>
      <c r="C912" s="200"/>
      <c r="D912" s="201"/>
      <c r="E912" s="201"/>
      <c r="F912" s="113"/>
      <c r="G912" s="113"/>
      <c r="H912" s="113"/>
      <c r="I912" s="203"/>
      <c r="J912" s="203"/>
      <c r="K912" s="204"/>
      <c r="L912" s="201"/>
      <c r="M912" s="201"/>
      <c r="N912" s="201"/>
      <c r="O912" s="201"/>
      <c r="P912" s="201"/>
      <c r="Q912" s="201"/>
      <c r="R912" s="113"/>
      <c r="S912" s="113"/>
      <c r="V912" s="201"/>
      <c r="W912" s="113"/>
      <c r="X912" s="113"/>
      <c r="Y912" s="113"/>
      <c r="Z912" s="113"/>
      <c r="AA912" s="113"/>
      <c r="AB912" s="113"/>
      <c r="AC912" s="113"/>
      <c r="AD912" s="201"/>
      <c r="AE912" s="113"/>
      <c r="AF912" s="113"/>
      <c r="AG912" s="113"/>
      <c r="AH912" s="113"/>
    </row>
    <row r="913" spans="1:34" x14ac:dyDescent="0.2">
      <c r="A913" s="113"/>
      <c r="B913" s="200"/>
      <c r="C913" s="200"/>
      <c r="D913" s="201"/>
      <c r="E913" s="201"/>
      <c r="F913" s="113"/>
      <c r="G913" s="113"/>
      <c r="H913" s="113"/>
      <c r="I913" s="203"/>
      <c r="J913" s="203"/>
      <c r="K913" s="204"/>
      <c r="L913" s="201"/>
      <c r="M913" s="201"/>
      <c r="N913" s="201"/>
      <c r="O913" s="201"/>
      <c r="P913" s="201"/>
      <c r="Q913" s="201"/>
      <c r="R913" s="113"/>
      <c r="S913" s="113"/>
      <c r="V913" s="201"/>
      <c r="W913" s="113"/>
      <c r="X913" s="113"/>
      <c r="Y913" s="113"/>
      <c r="Z913" s="113"/>
      <c r="AA913" s="113"/>
      <c r="AB913" s="113"/>
      <c r="AC913" s="113"/>
      <c r="AD913" s="201"/>
      <c r="AE913" s="113"/>
      <c r="AF913" s="113"/>
      <c r="AG913" s="113"/>
      <c r="AH913" s="113"/>
    </row>
    <row r="914" spans="1:34" x14ac:dyDescent="0.2">
      <c r="A914" s="113"/>
      <c r="B914" s="200"/>
      <c r="C914" s="200"/>
      <c r="D914" s="201"/>
      <c r="E914" s="201"/>
      <c r="F914" s="113"/>
      <c r="G914" s="113"/>
      <c r="H914" s="113"/>
      <c r="I914" s="203"/>
      <c r="J914" s="203"/>
      <c r="K914" s="204"/>
      <c r="L914" s="201"/>
      <c r="M914" s="201"/>
      <c r="N914" s="201"/>
      <c r="O914" s="201"/>
      <c r="P914" s="201"/>
      <c r="Q914" s="201"/>
      <c r="R914" s="113"/>
      <c r="S914" s="113"/>
      <c r="V914" s="201"/>
      <c r="W914" s="113"/>
      <c r="X914" s="113"/>
      <c r="Y914" s="113"/>
      <c r="Z914" s="113"/>
      <c r="AA914" s="113"/>
      <c r="AB914" s="113"/>
      <c r="AC914" s="113"/>
      <c r="AD914" s="201"/>
      <c r="AE914" s="113"/>
      <c r="AF914" s="113"/>
      <c r="AG914" s="113"/>
      <c r="AH914" s="113"/>
    </row>
    <row r="915" spans="1:34" x14ac:dyDescent="0.2">
      <c r="A915" s="113"/>
      <c r="B915" s="200"/>
      <c r="C915" s="200"/>
      <c r="D915" s="201"/>
      <c r="E915" s="201"/>
      <c r="F915" s="113"/>
      <c r="G915" s="113"/>
      <c r="H915" s="113"/>
      <c r="I915" s="203"/>
      <c r="J915" s="203"/>
      <c r="K915" s="204"/>
      <c r="L915" s="201"/>
      <c r="M915" s="201"/>
      <c r="N915" s="201"/>
      <c r="O915" s="201"/>
      <c r="P915" s="201"/>
      <c r="Q915" s="201"/>
      <c r="R915" s="113"/>
      <c r="S915" s="113"/>
      <c r="V915" s="201"/>
      <c r="W915" s="113"/>
      <c r="X915" s="113"/>
      <c r="Y915" s="113"/>
      <c r="Z915" s="113"/>
      <c r="AA915" s="113"/>
      <c r="AB915" s="113"/>
      <c r="AC915" s="113"/>
      <c r="AD915" s="201"/>
      <c r="AE915" s="113"/>
      <c r="AF915" s="113"/>
      <c r="AG915" s="113"/>
      <c r="AH915" s="113"/>
    </row>
    <row r="916" spans="1:34" x14ac:dyDescent="0.2">
      <c r="A916" s="113"/>
      <c r="B916" s="200"/>
      <c r="C916" s="200"/>
      <c r="D916" s="201"/>
      <c r="E916" s="201"/>
      <c r="F916" s="113"/>
      <c r="G916" s="113"/>
      <c r="H916" s="113"/>
      <c r="I916" s="203"/>
      <c r="J916" s="203"/>
      <c r="K916" s="204"/>
      <c r="L916" s="201"/>
      <c r="M916" s="201"/>
      <c r="N916" s="201"/>
      <c r="O916" s="201"/>
      <c r="P916" s="201"/>
      <c r="Q916" s="201"/>
      <c r="R916" s="113"/>
      <c r="S916" s="113"/>
      <c r="V916" s="201"/>
      <c r="W916" s="113"/>
      <c r="X916" s="113"/>
      <c r="Y916" s="113"/>
      <c r="Z916" s="113"/>
      <c r="AA916" s="113"/>
      <c r="AB916" s="113"/>
      <c r="AC916" s="113"/>
      <c r="AD916" s="201"/>
      <c r="AE916" s="113"/>
      <c r="AF916" s="113"/>
      <c r="AG916" s="113"/>
      <c r="AH916" s="113"/>
    </row>
    <row r="917" spans="1:34" x14ac:dyDescent="0.2">
      <c r="A917" s="113"/>
      <c r="B917" s="200"/>
      <c r="C917" s="200"/>
      <c r="D917" s="201"/>
      <c r="E917" s="201"/>
      <c r="F917" s="113"/>
      <c r="G917" s="113"/>
      <c r="H917" s="113"/>
      <c r="I917" s="203"/>
      <c r="J917" s="203"/>
      <c r="K917" s="204"/>
      <c r="L917" s="201"/>
      <c r="M917" s="201"/>
      <c r="N917" s="201"/>
      <c r="O917" s="201"/>
      <c r="P917" s="201"/>
      <c r="Q917" s="201"/>
      <c r="R917" s="113"/>
      <c r="S917" s="113"/>
      <c r="V917" s="201"/>
      <c r="W917" s="113"/>
      <c r="X917" s="113"/>
      <c r="Y917" s="113"/>
      <c r="Z917" s="113"/>
      <c r="AA917" s="113"/>
      <c r="AB917" s="113"/>
      <c r="AC917" s="113"/>
      <c r="AD917" s="201"/>
      <c r="AE917" s="113"/>
      <c r="AF917" s="113"/>
      <c r="AG917" s="113"/>
      <c r="AH917" s="113"/>
    </row>
    <row r="918" spans="1:34" x14ac:dyDescent="0.2">
      <c r="A918" s="113"/>
      <c r="B918" s="200"/>
      <c r="C918" s="200"/>
      <c r="D918" s="201"/>
      <c r="E918" s="201"/>
      <c r="F918" s="113"/>
      <c r="G918" s="113"/>
      <c r="H918" s="113"/>
      <c r="I918" s="203"/>
      <c r="J918" s="203"/>
      <c r="K918" s="204"/>
      <c r="L918" s="201"/>
      <c r="M918" s="201"/>
      <c r="N918" s="201"/>
      <c r="O918" s="201"/>
      <c r="P918" s="201"/>
      <c r="Q918" s="201"/>
      <c r="R918" s="113"/>
      <c r="S918" s="113"/>
      <c r="V918" s="201"/>
      <c r="W918" s="113"/>
      <c r="X918" s="113"/>
      <c r="Y918" s="113"/>
      <c r="Z918" s="113"/>
      <c r="AA918" s="113"/>
      <c r="AB918" s="113"/>
      <c r="AC918" s="113"/>
      <c r="AD918" s="201"/>
      <c r="AE918" s="113"/>
      <c r="AF918" s="113"/>
      <c r="AG918" s="113"/>
      <c r="AH918" s="113"/>
    </row>
    <row r="919" spans="1:34" x14ac:dyDescent="0.2">
      <c r="A919" s="113"/>
      <c r="B919" s="200"/>
      <c r="C919" s="200"/>
      <c r="D919" s="201"/>
      <c r="E919" s="201"/>
      <c r="F919" s="113"/>
      <c r="G919" s="113"/>
      <c r="H919" s="113"/>
      <c r="I919" s="203"/>
      <c r="J919" s="203"/>
      <c r="K919" s="204"/>
      <c r="L919" s="201"/>
      <c r="M919" s="201"/>
      <c r="N919" s="201"/>
      <c r="O919" s="201"/>
      <c r="P919" s="201"/>
      <c r="Q919" s="201"/>
      <c r="R919" s="113"/>
      <c r="S919" s="113"/>
      <c r="V919" s="201"/>
      <c r="W919" s="113"/>
      <c r="X919" s="113"/>
      <c r="Y919" s="113"/>
      <c r="Z919" s="113"/>
      <c r="AA919" s="113"/>
      <c r="AB919" s="113"/>
      <c r="AC919" s="113"/>
      <c r="AD919" s="201"/>
      <c r="AE919" s="113"/>
      <c r="AF919" s="113"/>
      <c r="AG919" s="113"/>
      <c r="AH919" s="113"/>
    </row>
    <row r="920" spans="1:34" x14ac:dyDescent="0.2">
      <c r="A920" s="113"/>
      <c r="B920" s="200"/>
      <c r="C920" s="200"/>
      <c r="D920" s="201"/>
      <c r="E920" s="201"/>
      <c r="F920" s="113"/>
      <c r="G920" s="113"/>
      <c r="H920" s="113"/>
      <c r="I920" s="203"/>
      <c r="J920" s="203"/>
      <c r="K920" s="204"/>
      <c r="L920" s="201"/>
      <c r="M920" s="201"/>
      <c r="N920" s="201"/>
      <c r="O920" s="201"/>
      <c r="P920" s="201"/>
      <c r="Q920" s="201"/>
      <c r="R920" s="113"/>
      <c r="S920" s="113"/>
      <c r="V920" s="201"/>
      <c r="W920" s="113"/>
      <c r="X920" s="113"/>
      <c r="Y920" s="113"/>
      <c r="Z920" s="113"/>
      <c r="AA920" s="113"/>
      <c r="AB920" s="113"/>
      <c r="AC920" s="113"/>
      <c r="AD920" s="201"/>
      <c r="AE920" s="113"/>
      <c r="AF920" s="113"/>
      <c r="AG920" s="113"/>
      <c r="AH920" s="113"/>
    </row>
    <row r="921" spans="1:34" x14ac:dyDescent="0.2">
      <c r="A921" s="113"/>
      <c r="B921" s="200"/>
      <c r="C921" s="200"/>
      <c r="D921" s="201"/>
      <c r="E921" s="201"/>
      <c r="F921" s="113"/>
      <c r="G921" s="113"/>
      <c r="H921" s="113"/>
      <c r="I921" s="203"/>
      <c r="J921" s="203"/>
      <c r="K921" s="204"/>
      <c r="L921" s="201"/>
      <c r="M921" s="201"/>
      <c r="N921" s="201"/>
      <c r="O921" s="201"/>
      <c r="P921" s="201"/>
      <c r="Q921" s="201"/>
      <c r="R921" s="113"/>
      <c r="S921" s="113"/>
      <c r="V921" s="201"/>
      <c r="W921" s="113"/>
      <c r="X921" s="113"/>
      <c r="Y921" s="113"/>
      <c r="Z921" s="113"/>
      <c r="AA921" s="113"/>
      <c r="AB921" s="113"/>
      <c r="AC921" s="113"/>
      <c r="AD921" s="201"/>
      <c r="AE921" s="113"/>
      <c r="AF921" s="113"/>
      <c r="AG921" s="113"/>
      <c r="AH921" s="113"/>
    </row>
    <row r="922" spans="1:34" x14ac:dyDescent="0.2">
      <c r="A922" s="113"/>
      <c r="B922" s="200"/>
      <c r="C922" s="200"/>
      <c r="D922" s="201"/>
      <c r="E922" s="201"/>
      <c r="F922" s="113"/>
      <c r="G922" s="113"/>
      <c r="H922" s="113"/>
      <c r="I922" s="203"/>
      <c r="J922" s="203"/>
      <c r="K922" s="204"/>
      <c r="L922" s="201"/>
      <c r="M922" s="201"/>
      <c r="N922" s="201"/>
      <c r="O922" s="201"/>
      <c r="P922" s="201"/>
      <c r="Q922" s="201"/>
      <c r="R922" s="113"/>
      <c r="S922" s="113"/>
      <c r="V922" s="201"/>
      <c r="W922" s="113"/>
      <c r="X922" s="113"/>
      <c r="Y922" s="113"/>
      <c r="Z922" s="113"/>
      <c r="AA922" s="113"/>
      <c r="AB922" s="113"/>
      <c r="AC922" s="113"/>
      <c r="AD922" s="201"/>
      <c r="AE922" s="113"/>
      <c r="AF922" s="113"/>
      <c r="AG922" s="113"/>
      <c r="AH922" s="113"/>
    </row>
    <row r="923" spans="1:34" x14ac:dyDescent="0.2">
      <c r="A923" s="113"/>
      <c r="B923" s="200"/>
      <c r="C923" s="200"/>
      <c r="D923" s="201"/>
      <c r="E923" s="201"/>
      <c r="F923" s="113"/>
      <c r="G923" s="113"/>
      <c r="H923" s="113"/>
      <c r="I923" s="203"/>
      <c r="J923" s="203"/>
      <c r="K923" s="204"/>
      <c r="L923" s="201"/>
      <c r="M923" s="201"/>
      <c r="N923" s="201"/>
      <c r="O923" s="201"/>
      <c r="P923" s="201"/>
      <c r="Q923" s="201"/>
      <c r="R923" s="113"/>
      <c r="S923" s="113"/>
      <c r="V923" s="201"/>
      <c r="W923" s="113"/>
      <c r="X923" s="113"/>
      <c r="Y923" s="113"/>
      <c r="Z923" s="113"/>
      <c r="AA923" s="113"/>
      <c r="AB923" s="113"/>
      <c r="AC923" s="113"/>
      <c r="AD923" s="201"/>
      <c r="AE923" s="113"/>
      <c r="AF923" s="113"/>
      <c r="AG923" s="113"/>
      <c r="AH923" s="113"/>
    </row>
    <row r="924" spans="1:34" x14ac:dyDescent="0.2">
      <c r="A924" s="113"/>
      <c r="B924" s="200"/>
      <c r="C924" s="200"/>
      <c r="D924" s="201"/>
      <c r="E924" s="201"/>
      <c r="F924" s="113"/>
      <c r="G924" s="113"/>
      <c r="H924" s="113"/>
      <c r="I924" s="203"/>
      <c r="J924" s="203"/>
      <c r="K924" s="204"/>
      <c r="L924" s="201"/>
      <c r="M924" s="201"/>
      <c r="N924" s="201"/>
      <c r="O924" s="201"/>
      <c r="P924" s="201"/>
      <c r="Q924" s="201"/>
      <c r="R924" s="113"/>
      <c r="S924" s="113"/>
      <c r="V924" s="201"/>
      <c r="W924" s="113"/>
      <c r="X924" s="113"/>
      <c r="Y924" s="113"/>
      <c r="Z924" s="113"/>
      <c r="AA924" s="113"/>
      <c r="AB924" s="113"/>
      <c r="AC924" s="113"/>
      <c r="AD924" s="201"/>
      <c r="AE924" s="113"/>
      <c r="AF924" s="113"/>
      <c r="AG924" s="113"/>
      <c r="AH924" s="113"/>
    </row>
    <row r="925" spans="1:34" x14ac:dyDescent="0.2">
      <c r="A925" s="113"/>
      <c r="B925" s="200"/>
      <c r="C925" s="200"/>
      <c r="D925" s="201"/>
      <c r="E925" s="201"/>
      <c r="F925" s="113"/>
      <c r="G925" s="113"/>
      <c r="H925" s="113"/>
      <c r="I925" s="203"/>
      <c r="J925" s="203"/>
      <c r="K925" s="204"/>
      <c r="L925" s="201"/>
      <c r="M925" s="201"/>
      <c r="N925" s="201"/>
      <c r="O925" s="201"/>
      <c r="P925" s="201"/>
      <c r="Q925" s="201"/>
      <c r="R925" s="113"/>
      <c r="S925" s="113"/>
      <c r="V925" s="201"/>
      <c r="W925" s="113"/>
      <c r="X925" s="113"/>
      <c r="Y925" s="113"/>
      <c r="Z925" s="113"/>
      <c r="AA925" s="113"/>
      <c r="AB925" s="113"/>
      <c r="AC925" s="113"/>
      <c r="AD925" s="201"/>
      <c r="AE925" s="113"/>
      <c r="AF925" s="113"/>
      <c r="AG925" s="113"/>
      <c r="AH925" s="113"/>
    </row>
    <row r="926" spans="1:34" x14ac:dyDescent="0.2">
      <c r="A926" s="113"/>
      <c r="B926" s="200"/>
      <c r="C926" s="200"/>
      <c r="D926" s="201"/>
      <c r="E926" s="201"/>
      <c r="F926" s="113"/>
      <c r="G926" s="113"/>
      <c r="H926" s="113"/>
      <c r="I926" s="203"/>
      <c r="J926" s="203"/>
      <c r="K926" s="204"/>
      <c r="L926" s="201"/>
      <c r="M926" s="201"/>
      <c r="N926" s="201"/>
      <c r="O926" s="201"/>
      <c r="P926" s="201"/>
      <c r="Q926" s="201"/>
      <c r="R926" s="113"/>
      <c r="S926" s="113"/>
      <c r="V926" s="201"/>
      <c r="W926" s="113"/>
      <c r="X926" s="113"/>
      <c r="Y926" s="113"/>
      <c r="Z926" s="113"/>
      <c r="AA926" s="113"/>
      <c r="AB926" s="113"/>
      <c r="AC926" s="113"/>
      <c r="AD926" s="201"/>
      <c r="AE926" s="113"/>
      <c r="AF926" s="113"/>
      <c r="AG926" s="113"/>
      <c r="AH926" s="113"/>
    </row>
    <row r="927" spans="1:34" x14ac:dyDescent="0.2">
      <c r="A927" s="113"/>
      <c r="B927" s="200"/>
      <c r="C927" s="200"/>
      <c r="D927" s="201"/>
      <c r="E927" s="201"/>
      <c r="F927" s="113"/>
      <c r="G927" s="113"/>
      <c r="H927" s="113"/>
      <c r="I927" s="203"/>
      <c r="J927" s="203"/>
      <c r="K927" s="204"/>
      <c r="L927" s="201"/>
      <c r="M927" s="201"/>
      <c r="N927" s="201"/>
      <c r="O927" s="201"/>
      <c r="P927" s="201"/>
      <c r="Q927" s="201"/>
      <c r="R927" s="113"/>
      <c r="S927" s="113"/>
      <c r="V927" s="201"/>
      <c r="W927" s="113"/>
      <c r="X927" s="113"/>
      <c r="Y927" s="113"/>
      <c r="Z927" s="113"/>
      <c r="AA927" s="113"/>
      <c r="AB927" s="113"/>
      <c r="AC927" s="113"/>
      <c r="AD927" s="201"/>
      <c r="AE927" s="113"/>
      <c r="AF927" s="113"/>
      <c r="AG927" s="113"/>
      <c r="AH927" s="113"/>
    </row>
    <row r="928" spans="1:34" x14ac:dyDescent="0.2">
      <c r="A928" s="113"/>
      <c r="B928" s="200"/>
      <c r="C928" s="200"/>
      <c r="D928" s="201"/>
      <c r="E928" s="201"/>
      <c r="F928" s="113"/>
      <c r="G928" s="113"/>
      <c r="H928" s="113"/>
      <c r="I928" s="203"/>
      <c r="J928" s="203"/>
      <c r="K928" s="204"/>
      <c r="L928" s="201"/>
      <c r="M928" s="201"/>
      <c r="N928" s="201"/>
      <c r="O928" s="201"/>
      <c r="P928" s="201"/>
      <c r="Q928" s="201"/>
      <c r="R928" s="113"/>
      <c r="S928" s="113"/>
      <c r="V928" s="201"/>
      <c r="W928" s="113"/>
      <c r="X928" s="113"/>
      <c r="Y928" s="113"/>
      <c r="Z928" s="113"/>
      <c r="AA928" s="113"/>
      <c r="AB928" s="113"/>
      <c r="AC928" s="113"/>
      <c r="AD928" s="201"/>
      <c r="AE928" s="113"/>
      <c r="AF928" s="113"/>
      <c r="AG928" s="113"/>
      <c r="AH928" s="113"/>
    </row>
    <row r="929" spans="1:34" x14ac:dyDescent="0.2">
      <c r="A929" s="113"/>
      <c r="B929" s="200"/>
      <c r="C929" s="200"/>
      <c r="D929" s="201"/>
      <c r="E929" s="201"/>
      <c r="F929" s="113"/>
      <c r="G929" s="113"/>
      <c r="H929" s="113"/>
      <c r="I929" s="203"/>
      <c r="J929" s="203"/>
      <c r="K929" s="204"/>
      <c r="L929" s="201"/>
      <c r="M929" s="201"/>
      <c r="N929" s="201"/>
      <c r="O929" s="201"/>
      <c r="P929" s="201"/>
      <c r="Q929" s="201"/>
      <c r="R929" s="113"/>
      <c r="S929" s="113"/>
      <c r="V929" s="201"/>
      <c r="W929" s="113"/>
      <c r="X929" s="113"/>
      <c r="Y929" s="113"/>
      <c r="Z929" s="113"/>
      <c r="AA929" s="113"/>
      <c r="AB929" s="113"/>
      <c r="AC929" s="113"/>
      <c r="AD929" s="201"/>
      <c r="AE929" s="113"/>
      <c r="AF929" s="113"/>
      <c r="AG929" s="113"/>
      <c r="AH929" s="113"/>
    </row>
    <row r="930" spans="1:34" x14ac:dyDescent="0.2">
      <c r="A930" s="113"/>
      <c r="B930" s="200"/>
      <c r="C930" s="200"/>
      <c r="D930" s="201"/>
      <c r="E930" s="201"/>
      <c r="F930" s="113"/>
      <c r="G930" s="113"/>
      <c r="H930" s="113"/>
      <c r="I930" s="203"/>
      <c r="J930" s="203"/>
      <c r="K930" s="204"/>
      <c r="L930" s="201"/>
      <c r="M930" s="201"/>
      <c r="N930" s="201"/>
      <c r="O930" s="201"/>
      <c r="P930" s="201"/>
      <c r="Q930" s="201"/>
      <c r="R930" s="113"/>
      <c r="S930" s="113"/>
      <c r="V930" s="201"/>
      <c r="W930" s="113"/>
      <c r="X930" s="113"/>
      <c r="Y930" s="113"/>
      <c r="Z930" s="113"/>
      <c r="AA930" s="113"/>
      <c r="AB930" s="113"/>
      <c r="AC930" s="113"/>
      <c r="AD930" s="201"/>
      <c r="AE930" s="113"/>
      <c r="AF930" s="113"/>
      <c r="AG930" s="113"/>
      <c r="AH930" s="113"/>
    </row>
    <row r="931" spans="1:34" x14ac:dyDescent="0.2">
      <c r="A931" s="113"/>
      <c r="B931" s="200"/>
      <c r="C931" s="200"/>
      <c r="D931" s="201"/>
      <c r="E931" s="201"/>
      <c r="F931" s="113"/>
      <c r="G931" s="113"/>
      <c r="H931" s="113"/>
      <c r="I931" s="203"/>
      <c r="J931" s="203"/>
      <c r="K931" s="204"/>
      <c r="L931" s="201"/>
      <c r="M931" s="201"/>
      <c r="N931" s="201"/>
      <c r="O931" s="201"/>
      <c r="P931" s="201"/>
      <c r="Q931" s="201"/>
      <c r="R931" s="113"/>
      <c r="S931" s="113"/>
      <c r="V931" s="201"/>
      <c r="W931" s="113"/>
      <c r="X931" s="113"/>
      <c r="Y931" s="113"/>
      <c r="Z931" s="113"/>
      <c r="AA931" s="113"/>
      <c r="AB931" s="113"/>
      <c r="AC931" s="113"/>
      <c r="AD931" s="201"/>
      <c r="AE931" s="113"/>
      <c r="AF931" s="113"/>
      <c r="AG931" s="113"/>
      <c r="AH931" s="113"/>
    </row>
    <row r="932" spans="1:34" x14ac:dyDescent="0.2">
      <c r="A932" s="113"/>
      <c r="B932" s="200"/>
      <c r="C932" s="200"/>
      <c r="D932" s="201"/>
      <c r="E932" s="201"/>
      <c r="F932" s="113"/>
      <c r="G932" s="113"/>
      <c r="H932" s="113"/>
      <c r="I932" s="203"/>
      <c r="J932" s="203"/>
      <c r="K932" s="204"/>
      <c r="L932" s="201"/>
      <c r="M932" s="201"/>
      <c r="N932" s="201"/>
      <c r="O932" s="201"/>
      <c r="P932" s="201"/>
      <c r="Q932" s="201"/>
      <c r="R932" s="113"/>
      <c r="S932" s="113"/>
      <c r="V932" s="201"/>
      <c r="W932" s="113"/>
      <c r="X932" s="113"/>
      <c r="Y932" s="113"/>
      <c r="Z932" s="113"/>
      <c r="AA932" s="113"/>
      <c r="AB932" s="113"/>
      <c r="AC932" s="113"/>
      <c r="AD932" s="201"/>
      <c r="AE932" s="113"/>
      <c r="AF932" s="113"/>
      <c r="AG932" s="113"/>
      <c r="AH932" s="113"/>
    </row>
    <row r="933" spans="1:34" x14ac:dyDescent="0.2">
      <c r="A933" s="113"/>
      <c r="B933" s="200"/>
      <c r="C933" s="200"/>
      <c r="D933" s="201"/>
      <c r="E933" s="201"/>
      <c r="F933" s="113"/>
      <c r="G933" s="113"/>
      <c r="H933" s="113"/>
      <c r="I933" s="203"/>
      <c r="J933" s="203"/>
      <c r="K933" s="204"/>
      <c r="L933" s="201"/>
      <c r="M933" s="201"/>
      <c r="N933" s="201"/>
      <c r="O933" s="201"/>
      <c r="P933" s="201"/>
      <c r="Q933" s="201"/>
      <c r="R933" s="113"/>
      <c r="S933" s="113"/>
      <c r="V933" s="201"/>
      <c r="W933" s="113"/>
      <c r="X933" s="113"/>
      <c r="Y933" s="113"/>
      <c r="Z933" s="113"/>
      <c r="AA933" s="113"/>
      <c r="AB933" s="113"/>
      <c r="AC933" s="113"/>
      <c r="AD933" s="201"/>
      <c r="AE933" s="113"/>
      <c r="AF933" s="113"/>
      <c r="AG933" s="113"/>
      <c r="AH933" s="113"/>
    </row>
    <row r="934" spans="1:34" x14ac:dyDescent="0.2">
      <c r="A934" s="113"/>
      <c r="B934" s="200"/>
      <c r="C934" s="200"/>
      <c r="D934" s="201"/>
      <c r="E934" s="201"/>
      <c r="F934" s="113"/>
      <c r="G934" s="113"/>
      <c r="H934" s="113"/>
      <c r="I934" s="203"/>
      <c r="J934" s="203"/>
      <c r="K934" s="204"/>
      <c r="L934" s="201"/>
      <c r="M934" s="201"/>
      <c r="N934" s="201"/>
      <c r="O934" s="201"/>
      <c r="P934" s="201"/>
      <c r="Q934" s="201"/>
      <c r="R934" s="113"/>
      <c r="S934" s="113"/>
      <c r="V934" s="201"/>
      <c r="W934" s="113"/>
      <c r="X934" s="113"/>
      <c r="Y934" s="113"/>
      <c r="Z934" s="113"/>
      <c r="AA934" s="113"/>
      <c r="AB934" s="113"/>
      <c r="AC934" s="113"/>
      <c r="AD934" s="201"/>
      <c r="AE934" s="113"/>
      <c r="AF934" s="113"/>
      <c r="AG934" s="113"/>
      <c r="AH934" s="113"/>
    </row>
    <row r="935" spans="1:34" x14ac:dyDescent="0.2">
      <c r="A935" s="113"/>
      <c r="B935" s="200"/>
      <c r="C935" s="200"/>
      <c r="D935" s="201"/>
      <c r="E935" s="201"/>
      <c r="F935" s="113"/>
      <c r="G935" s="113"/>
      <c r="H935" s="113"/>
      <c r="I935" s="203"/>
      <c r="J935" s="203"/>
      <c r="K935" s="204"/>
      <c r="L935" s="201"/>
      <c r="M935" s="201"/>
      <c r="N935" s="201"/>
      <c r="O935" s="201"/>
      <c r="P935" s="201"/>
      <c r="Q935" s="201"/>
      <c r="R935" s="113"/>
      <c r="S935" s="113"/>
      <c r="V935" s="201"/>
      <c r="W935" s="113"/>
      <c r="X935" s="113"/>
      <c r="Y935" s="113"/>
      <c r="Z935" s="113"/>
      <c r="AA935" s="113"/>
      <c r="AB935" s="113"/>
      <c r="AC935" s="113"/>
      <c r="AD935" s="201"/>
      <c r="AE935" s="113"/>
      <c r="AF935" s="113"/>
      <c r="AG935" s="113"/>
      <c r="AH935" s="113"/>
    </row>
    <row r="936" spans="1:34" x14ac:dyDescent="0.2">
      <c r="A936" s="113"/>
      <c r="B936" s="200"/>
      <c r="C936" s="200"/>
      <c r="D936" s="201"/>
      <c r="E936" s="201"/>
      <c r="F936" s="113"/>
      <c r="G936" s="113"/>
      <c r="H936" s="113"/>
      <c r="I936" s="203"/>
      <c r="J936" s="203"/>
      <c r="K936" s="204"/>
      <c r="L936" s="201"/>
      <c r="M936" s="201"/>
      <c r="N936" s="201"/>
      <c r="O936" s="201"/>
      <c r="P936" s="201"/>
      <c r="Q936" s="201"/>
      <c r="R936" s="113"/>
      <c r="S936" s="113"/>
      <c r="V936" s="201"/>
      <c r="W936" s="113"/>
      <c r="X936" s="113"/>
      <c r="Y936" s="113"/>
      <c r="Z936" s="113"/>
      <c r="AA936" s="113"/>
      <c r="AB936" s="113"/>
      <c r="AC936" s="113"/>
      <c r="AD936" s="201"/>
      <c r="AE936" s="113"/>
      <c r="AF936" s="113"/>
      <c r="AG936" s="113"/>
      <c r="AH936" s="113"/>
    </row>
    <row r="937" spans="1:34" x14ac:dyDescent="0.2">
      <c r="A937" s="113"/>
      <c r="B937" s="200"/>
      <c r="C937" s="200"/>
      <c r="D937" s="201"/>
      <c r="E937" s="201"/>
      <c r="F937" s="113"/>
      <c r="G937" s="113"/>
      <c r="H937" s="113"/>
      <c r="I937" s="203"/>
      <c r="J937" s="203"/>
      <c r="K937" s="204"/>
      <c r="L937" s="201"/>
      <c r="M937" s="201"/>
      <c r="N937" s="201"/>
      <c r="O937" s="201"/>
      <c r="P937" s="201"/>
      <c r="Q937" s="201"/>
      <c r="R937" s="113"/>
      <c r="S937" s="113"/>
      <c r="V937" s="201"/>
      <c r="W937" s="113"/>
      <c r="X937" s="113"/>
      <c r="Y937" s="113"/>
      <c r="Z937" s="113"/>
      <c r="AA937" s="113"/>
      <c r="AB937" s="113"/>
      <c r="AC937" s="113"/>
      <c r="AD937" s="201"/>
      <c r="AE937" s="113"/>
      <c r="AF937" s="113"/>
      <c r="AG937" s="113"/>
      <c r="AH937" s="113"/>
    </row>
    <row r="938" spans="1:34" x14ac:dyDescent="0.2">
      <c r="A938" s="113"/>
      <c r="B938" s="200"/>
      <c r="C938" s="200"/>
      <c r="D938" s="201"/>
      <c r="E938" s="201"/>
      <c r="F938" s="113"/>
      <c r="G938" s="113"/>
      <c r="H938" s="113"/>
      <c r="I938" s="203"/>
      <c r="J938" s="203"/>
      <c r="K938" s="204"/>
      <c r="L938" s="201"/>
      <c r="M938" s="201"/>
      <c r="N938" s="201"/>
      <c r="O938" s="201"/>
      <c r="P938" s="201"/>
      <c r="Q938" s="201"/>
      <c r="R938" s="113"/>
      <c r="S938" s="113"/>
      <c r="V938" s="201"/>
      <c r="W938" s="113"/>
      <c r="X938" s="113"/>
      <c r="Y938" s="113"/>
      <c r="Z938" s="113"/>
      <c r="AA938" s="113"/>
      <c r="AB938" s="113"/>
      <c r="AC938" s="113"/>
      <c r="AD938" s="201"/>
      <c r="AE938" s="113"/>
      <c r="AF938" s="113"/>
      <c r="AG938" s="113"/>
      <c r="AH938" s="113"/>
    </row>
    <row r="939" spans="1:34" x14ac:dyDescent="0.2">
      <c r="A939" s="113"/>
      <c r="B939" s="200"/>
      <c r="C939" s="200"/>
      <c r="D939" s="201"/>
      <c r="E939" s="201"/>
      <c r="F939" s="113"/>
      <c r="G939" s="113"/>
      <c r="H939" s="113"/>
      <c r="I939" s="203"/>
      <c r="J939" s="203"/>
      <c r="K939" s="204"/>
      <c r="L939" s="201"/>
      <c r="M939" s="201"/>
      <c r="N939" s="201"/>
      <c r="O939" s="201"/>
      <c r="P939" s="201"/>
      <c r="Q939" s="201"/>
      <c r="R939" s="113"/>
      <c r="S939" s="113"/>
      <c r="V939" s="201"/>
      <c r="W939" s="113"/>
      <c r="X939" s="113"/>
      <c r="Y939" s="113"/>
      <c r="Z939" s="113"/>
      <c r="AA939" s="113"/>
      <c r="AB939" s="113"/>
      <c r="AC939" s="113"/>
      <c r="AD939" s="201"/>
      <c r="AE939" s="113"/>
      <c r="AF939" s="113"/>
      <c r="AG939" s="113"/>
      <c r="AH939" s="113"/>
    </row>
    <row r="940" spans="1:34" x14ac:dyDescent="0.2">
      <c r="A940" s="113"/>
      <c r="B940" s="200"/>
      <c r="C940" s="200"/>
      <c r="D940" s="201"/>
      <c r="E940" s="201"/>
      <c r="F940" s="113"/>
      <c r="G940" s="113"/>
      <c r="H940" s="113"/>
      <c r="I940" s="203"/>
      <c r="J940" s="203"/>
      <c r="K940" s="204"/>
      <c r="L940" s="201"/>
      <c r="M940" s="201"/>
      <c r="N940" s="201"/>
      <c r="O940" s="201"/>
      <c r="P940" s="201"/>
      <c r="Q940" s="201"/>
      <c r="R940" s="113"/>
      <c r="S940" s="113"/>
      <c r="V940" s="201"/>
      <c r="W940" s="113"/>
      <c r="X940" s="113"/>
      <c r="Y940" s="113"/>
      <c r="Z940" s="113"/>
      <c r="AA940" s="113"/>
      <c r="AB940" s="113"/>
      <c r="AC940" s="113"/>
      <c r="AD940" s="201"/>
      <c r="AE940" s="113"/>
      <c r="AF940" s="113"/>
      <c r="AG940" s="113"/>
      <c r="AH940" s="113"/>
    </row>
    <row r="941" spans="1:34" x14ac:dyDescent="0.2">
      <c r="A941" s="113"/>
      <c r="B941" s="200"/>
      <c r="C941" s="200"/>
      <c r="D941" s="201"/>
      <c r="E941" s="201"/>
      <c r="F941" s="113"/>
      <c r="G941" s="113"/>
      <c r="H941" s="113"/>
      <c r="I941" s="203"/>
      <c r="J941" s="203"/>
      <c r="K941" s="204"/>
      <c r="L941" s="201"/>
      <c r="M941" s="201"/>
      <c r="N941" s="201"/>
      <c r="O941" s="201"/>
      <c r="P941" s="201"/>
      <c r="Q941" s="201"/>
      <c r="R941" s="113"/>
      <c r="S941" s="113"/>
      <c r="V941" s="201"/>
      <c r="W941" s="113"/>
      <c r="X941" s="113"/>
      <c r="Y941" s="113"/>
      <c r="Z941" s="113"/>
      <c r="AA941" s="113"/>
      <c r="AB941" s="113"/>
      <c r="AC941" s="113"/>
      <c r="AD941" s="201"/>
      <c r="AE941" s="113"/>
      <c r="AF941" s="113"/>
      <c r="AG941" s="113"/>
      <c r="AH941" s="113"/>
    </row>
    <row r="942" spans="1:34" x14ac:dyDescent="0.2">
      <c r="A942" s="113"/>
      <c r="B942" s="200"/>
      <c r="C942" s="200"/>
      <c r="D942" s="201"/>
      <c r="E942" s="201"/>
      <c r="F942" s="113"/>
      <c r="G942" s="113"/>
      <c r="H942" s="113"/>
      <c r="I942" s="203"/>
      <c r="J942" s="203"/>
      <c r="K942" s="204"/>
      <c r="L942" s="201"/>
      <c r="M942" s="201"/>
      <c r="N942" s="201"/>
      <c r="O942" s="201"/>
      <c r="P942" s="201"/>
      <c r="Q942" s="201"/>
      <c r="R942" s="113"/>
      <c r="S942" s="113"/>
      <c r="V942" s="201"/>
      <c r="W942" s="113"/>
      <c r="X942" s="113"/>
      <c r="Y942" s="113"/>
      <c r="Z942" s="113"/>
      <c r="AA942" s="113"/>
      <c r="AB942" s="113"/>
      <c r="AC942" s="113"/>
      <c r="AD942" s="201"/>
      <c r="AE942" s="113"/>
      <c r="AF942" s="113"/>
      <c r="AG942" s="113"/>
      <c r="AH942" s="113"/>
    </row>
    <row r="943" spans="1:34" x14ac:dyDescent="0.2">
      <c r="A943" s="113"/>
      <c r="B943" s="200"/>
      <c r="C943" s="200"/>
      <c r="D943" s="201"/>
      <c r="E943" s="201"/>
      <c r="F943" s="113"/>
      <c r="G943" s="113"/>
      <c r="H943" s="113"/>
      <c r="I943" s="203"/>
      <c r="J943" s="203"/>
      <c r="K943" s="204"/>
      <c r="L943" s="201"/>
      <c r="M943" s="201"/>
      <c r="N943" s="201"/>
      <c r="O943" s="201"/>
      <c r="P943" s="201"/>
      <c r="Q943" s="201"/>
      <c r="R943" s="113"/>
      <c r="S943" s="113"/>
      <c r="V943" s="201"/>
      <c r="W943" s="113"/>
      <c r="X943" s="113"/>
      <c r="Y943" s="113"/>
      <c r="Z943" s="113"/>
      <c r="AA943" s="113"/>
      <c r="AB943" s="113"/>
      <c r="AC943" s="113"/>
      <c r="AD943" s="201"/>
      <c r="AE943" s="113"/>
      <c r="AF943" s="113"/>
      <c r="AG943" s="113"/>
      <c r="AH943" s="113"/>
    </row>
    <row r="944" spans="1:34" x14ac:dyDescent="0.2">
      <c r="A944" s="113"/>
      <c r="B944" s="200"/>
      <c r="C944" s="200"/>
      <c r="D944" s="201"/>
      <c r="E944" s="201"/>
      <c r="F944" s="113"/>
      <c r="G944" s="113"/>
      <c r="H944" s="113"/>
      <c r="I944" s="203"/>
      <c r="J944" s="203"/>
      <c r="K944" s="204"/>
      <c r="L944" s="201"/>
      <c r="M944" s="201"/>
      <c r="N944" s="201"/>
      <c r="O944" s="201"/>
      <c r="P944" s="201"/>
      <c r="Q944" s="201"/>
      <c r="R944" s="113"/>
      <c r="S944" s="113"/>
      <c r="V944" s="201"/>
      <c r="W944" s="113"/>
      <c r="X944" s="113"/>
      <c r="Y944" s="113"/>
      <c r="Z944" s="113"/>
      <c r="AA944" s="113"/>
      <c r="AB944" s="113"/>
      <c r="AC944" s="113"/>
      <c r="AD944" s="201"/>
      <c r="AE944" s="113"/>
      <c r="AF944" s="113"/>
      <c r="AG944" s="113"/>
      <c r="AH944" s="113"/>
    </row>
    <row r="945" spans="1:34" x14ac:dyDescent="0.2">
      <c r="A945" s="113"/>
      <c r="B945" s="200"/>
      <c r="C945" s="200"/>
      <c r="D945" s="201"/>
      <c r="E945" s="201"/>
      <c r="F945" s="113"/>
      <c r="G945" s="113"/>
      <c r="H945" s="113"/>
      <c r="I945" s="203"/>
      <c r="J945" s="203"/>
      <c r="K945" s="204"/>
      <c r="L945" s="201"/>
      <c r="M945" s="201"/>
      <c r="N945" s="201"/>
      <c r="O945" s="201"/>
      <c r="P945" s="201"/>
      <c r="Q945" s="201"/>
      <c r="R945" s="113"/>
      <c r="S945" s="113"/>
      <c r="V945" s="201"/>
      <c r="W945" s="113"/>
      <c r="X945" s="113"/>
      <c r="Y945" s="113"/>
      <c r="Z945" s="113"/>
      <c r="AA945" s="113"/>
      <c r="AB945" s="113"/>
      <c r="AC945" s="113"/>
      <c r="AD945" s="201"/>
      <c r="AE945" s="113"/>
      <c r="AF945" s="113"/>
      <c r="AG945" s="113"/>
      <c r="AH945" s="113"/>
    </row>
    <row r="946" spans="1:34" x14ac:dyDescent="0.2">
      <c r="A946" s="113"/>
      <c r="B946" s="200"/>
      <c r="C946" s="200"/>
      <c r="D946" s="201"/>
      <c r="E946" s="201"/>
      <c r="F946" s="113"/>
      <c r="G946" s="113"/>
      <c r="H946" s="113"/>
      <c r="I946" s="203"/>
      <c r="J946" s="203"/>
      <c r="K946" s="204"/>
      <c r="L946" s="201"/>
      <c r="M946" s="201"/>
      <c r="N946" s="201"/>
      <c r="O946" s="201"/>
      <c r="P946" s="201"/>
      <c r="Q946" s="201"/>
      <c r="R946" s="113"/>
      <c r="S946" s="113"/>
      <c r="V946" s="201"/>
      <c r="W946" s="113"/>
      <c r="X946" s="113"/>
      <c r="Y946" s="113"/>
      <c r="Z946" s="113"/>
      <c r="AA946" s="113"/>
      <c r="AB946" s="113"/>
      <c r="AC946" s="113"/>
      <c r="AD946" s="201"/>
      <c r="AE946" s="113"/>
      <c r="AF946" s="113"/>
      <c r="AG946" s="113"/>
      <c r="AH946" s="113"/>
    </row>
    <row r="947" spans="1:34" x14ac:dyDescent="0.2">
      <c r="A947" s="113"/>
      <c r="B947" s="200"/>
      <c r="C947" s="200"/>
      <c r="D947" s="201"/>
      <c r="E947" s="201"/>
      <c r="F947" s="113"/>
      <c r="G947" s="113"/>
      <c r="H947" s="113"/>
      <c r="I947" s="203"/>
      <c r="J947" s="203"/>
      <c r="K947" s="204"/>
      <c r="L947" s="201"/>
      <c r="M947" s="201"/>
      <c r="N947" s="201"/>
      <c r="O947" s="201"/>
      <c r="P947" s="201"/>
      <c r="Q947" s="201"/>
      <c r="R947" s="113"/>
      <c r="S947" s="113"/>
      <c r="V947" s="201"/>
      <c r="W947" s="113"/>
      <c r="X947" s="113"/>
      <c r="Y947" s="113"/>
      <c r="Z947" s="113"/>
      <c r="AA947" s="113"/>
      <c r="AB947" s="113"/>
      <c r="AC947" s="113"/>
      <c r="AD947" s="201"/>
      <c r="AE947" s="113"/>
      <c r="AF947" s="113"/>
      <c r="AG947" s="113"/>
      <c r="AH947" s="113"/>
    </row>
    <row r="948" spans="1:34" x14ac:dyDescent="0.2">
      <c r="A948" s="113"/>
      <c r="B948" s="200"/>
      <c r="C948" s="200"/>
      <c r="D948" s="201"/>
      <c r="E948" s="201"/>
      <c r="F948" s="113"/>
      <c r="G948" s="113"/>
      <c r="H948" s="113"/>
      <c r="I948" s="203"/>
      <c r="J948" s="203"/>
      <c r="K948" s="204"/>
      <c r="L948" s="201"/>
      <c r="M948" s="201"/>
      <c r="N948" s="201"/>
      <c r="O948" s="201"/>
      <c r="P948" s="201"/>
      <c r="Q948" s="201"/>
      <c r="R948" s="113"/>
      <c r="S948" s="113"/>
      <c r="V948" s="201"/>
      <c r="W948" s="113"/>
      <c r="X948" s="113"/>
      <c r="Y948" s="113"/>
      <c r="Z948" s="113"/>
      <c r="AA948" s="113"/>
      <c r="AB948" s="113"/>
      <c r="AC948" s="113"/>
      <c r="AD948" s="201"/>
      <c r="AE948" s="113"/>
      <c r="AF948" s="113"/>
      <c r="AG948" s="113"/>
      <c r="AH948" s="113"/>
    </row>
    <row r="949" spans="1:34" x14ac:dyDescent="0.2">
      <c r="A949" s="113"/>
      <c r="B949" s="200"/>
      <c r="C949" s="200"/>
      <c r="D949" s="201"/>
      <c r="E949" s="201"/>
      <c r="F949" s="113"/>
      <c r="G949" s="113"/>
      <c r="H949" s="113"/>
      <c r="I949" s="203"/>
      <c r="J949" s="203"/>
      <c r="K949" s="204"/>
      <c r="L949" s="201"/>
      <c r="M949" s="201"/>
      <c r="N949" s="201"/>
      <c r="O949" s="201"/>
      <c r="P949" s="201"/>
      <c r="Q949" s="201"/>
      <c r="R949" s="113"/>
      <c r="S949" s="113"/>
      <c r="V949" s="201"/>
      <c r="W949" s="113"/>
      <c r="X949" s="113"/>
      <c r="Y949" s="113"/>
      <c r="Z949" s="113"/>
      <c r="AA949" s="113"/>
      <c r="AB949" s="113"/>
      <c r="AC949" s="113"/>
      <c r="AD949" s="201"/>
      <c r="AE949" s="113"/>
      <c r="AF949" s="113"/>
      <c r="AG949" s="113"/>
      <c r="AH949" s="113"/>
    </row>
    <row r="950" spans="1:34" x14ac:dyDescent="0.2">
      <c r="A950" s="113"/>
      <c r="B950" s="200"/>
      <c r="C950" s="200"/>
      <c r="D950" s="201"/>
      <c r="E950" s="201"/>
      <c r="F950" s="113"/>
      <c r="G950" s="113"/>
      <c r="H950" s="113"/>
      <c r="I950" s="203"/>
      <c r="J950" s="203"/>
      <c r="K950" s="204"/>
      <c r="L950" s="201"/>
      <c r="M950" s="201"/>
      <c r="N950" s="201"/>
      <c r="O950" s="201"/>
      <c r="P950" s="201"/>
      <c r="Q950" s="201"/>
      <c r="R950" s="113"/>
      <c r="S950" s="113"/>
      <c r="V950" s="201"/>
      <c r="W950" s="113"/>
      <c r="X950" s="113"/>
      <c r="Y950" s="113"/>
      <c r="Z950" s="113"/>
      <c r="AA950" s="113"/>
      <c r="AB950" s="113"/>
      <c r="AC950" s="113"/>
      <c r="AD950" s="201"/>
      <c r="AE950" s="113"/>
      <c r="AF950" s="113"/>
      <c r="AG950" s="113"/>
      <c r="AH950" s="113"/>
    </row>
    <row r="951" spans="1:34" x14ac:dyDescent="0.2">
      <c r="A951" s="113"/>
      <c r="B951" s="200"/>
      <c r="C951" s="200"/>
      <c r="D951" s="201"/>
      <c r="E951" s="201"/>
      <c r="F951" s="113"/>
      <c r="G951" s="113"/>
      <c r="H951" s="113"/>
      <c r="I951" s="203"/>
      <c r="J951" s="203"/>
      <c r="K951" s="204"/>
      <c r="L951" s="201"/>
      <c r="M951" s="201"/>
      <c r="N951" s="201"/>
      <c r="O951" s="201"/>
      <c r="P951" s="201"/>
      <c r="Q951" s="201"/>
      <c r="R951" s="113"/>
      <c r="S951" s="113"/>
      <c r="V951" s="201"/>
      <c r="W951" s="113"/>
      <c r="X951" s="113"/>
      <c r="Y951" s="113"/>
      <c r="Z951" s="113"/>
      <c r="AA951" s="113"/>
      <c r="AB951" s="113"/>
      <c r="AC951" s="113"/>
      <c r="AD951" s="201"/>
      <c r="AE951" s="113"/>
      <c r="AF951" s="113"/>
      <c r="AG951" s="113"/>
      <c r="AH951" s="113"/>
    </row>
    <row r="952" spans="1:34" x14ac:dyDescent="0.2">
      <c r="A952" s="113"/>
      <c r="B952" s="200"/>
      <c r="C952" s="200"/>
      <c r="D952" s="201"/>
      <c r="E952" s="201"/>
      <c r="F952" s="113"/>
      <c r="G952" s="113"/>
      <c r="H952" s="113"/>
      <c r="I952" s="203"/>
      <c r="J952" s="203"/>
      <c r="K952" s="204"/>
      <c r="L952" s="201"/>
      <c r="M952" s="201"/>
      <c r="N952" s="201"/>
      <c r="O952" s="201"/>
      <c r="P952" s="201"/>
      <c r="Q952" s="201"/>
      <c r="R952" s="113"/>
      <c r="S952" s="113"/>
      <c r="V952" s="201"/>
      <c r="W952" s="113"/>
      <c r="X952" s="113"/>
      <c r="Y952" s="113"/>
      <c r="Z952" s="113"/>
      <c r="AA952" s="113"/>
      <c r="AB952" s="113"/>
      <c r="AC952" s="113"/>
      <c r="AD952" s="201"/>
      <c r="AE952" s="113"/>
      <c r="AF952" s="113"/>
      <c r="AG952" s="113"/>
      <c r="AH952" s="113"/>
    </row>
    <row r="953" spans="1:34" x14ac:dyDescent="0.2">
      <c r="A953" s="113"/>
      <c r="B953" s="200"/>
      <c r="C953" s="200"/>
      <c r="D953" s="201"/>
      <c r="E953" s="201"/>
      <c r="F953" s="113"/>
      <c r="G953" s="113"/>
      <c r="H953" s="113"/>
      <c r="I953" s="203"/>
      <c r="J953" s="203"/>
      <c r="K953" s="204"/>
      <c r="L953" s="201"/>
      <c r="M953" s="201"/>
      <c r="N953" s="201"/>
      <c r="O953" s="201"/>
      <c r="P953" s="201"/>
      <c r="Q953" s="201"/>
      <c r="R953" s="113"/>
      <c r="S953" s="113"/>
      <c r="V953" s="201"/>
      <c r="W953" s="113"/>
      <c r="X953" s="113"/>
      <c r="Y953" s="113"/>
      <c r="Z953" s="113"/>
      <c r="AA953" s="113"/>
      <c r="AB953" s="113"/>
      <c r="AC953" s="113"/>
      <c r="AD953" s="201"/>
      <c r="AE953" s="113"/>
      <c r="AF953" s="113"/>
      <c r="AG953" s="113"/>
      <c r="AH953" s="113"/>
    </row>
    <row r="954" spans="1:34" x14ac:dyDescent="0.2">
      <c r="A954" s="113"/>
      <c r="B954" s="200"/>
      <c r="C954" s="200"/>
      <c r="D954" s="201"/>
      <c r="E954" s="201"/>
      <c r="F954" s="113"/>
      <c r="G954" s="113"/>
      <c r="H954" s="113"/>
      <c r="I954" s="203"/>
      <c r="J954" s="203"/>
      <c r="K954" s="204"/>
      <c r="L954" s="201"/>
      <c r="M954" s="201"/>
      <c r="N954" s="201"/>
      <c r="O954" s="201"/>
      <c r="P954" s="201"/>
      <c r="Q954" s="201"/>
      <c r="R954" s="113"/>
      <c r="S954" s="113"/>
      <c r="V954" s="201"/>
      <c r="W954" s="113"/>
      <c r="X954" s="113"/>
      <c r="Y954" s="113"/>
      <c r="Z954" s="113"/>
      <c r="AA954" s="113"/>
      <c r="AB954" s="113"/>
      <c r="AC954" s="113"/>
      <c r="AD954" s="201"/>
      <c r="AE954" s="113"/>
      <c r="AF954" s="113"/>
      <c r="AG954" s="113"/>
      <c r="AH954" s="113"/>
    </row>
    <row r="955" spans="1:34" x14ac:dyDescent="0.2">
      <c r="A955" s="113"/>
      <c r="B955" s="200"/>
      <c r="C955" s="200"/>
      <c r="D955" s="201"/>
      <c r="E955" s="201"/>
      <c r="F955" s="113"/>
      <c r="G955" s="113"/>
      <c r="H955" s="113"/>
      <c r="I955" s="203"/>
      <c r="J955" s="203"/>
      <c r="K955" s="204"/>
      <c r="L955" s="201"/>
      <c r="M955" s="201"/>
      <c r="N955" s="201"/>
      <c r="O955" s="201"/>
      <c r="P955" s="201"/>
      <c r="Q955" s="201"/>
      <c r="R955" s="113"/>
      <c r="S955" s="113"/>
      <c r="V955" s="201"/>
      <c r="W955" s="113"/>
      <c r="X955" s="113"/>
      <c r="Y955" s="113"/>
      <c r="Z955" s="113"/>
      <c r="AA955" s="113"/>
      <c r="AB955" s="113"/>
      <c r="AC955" s="113"/>
      <c r="AD955" s="201"/>
      <c r="AE955" s="113"/>
      <c r="AF955" s="113"/>
      <c r="AG955" s="113"/>
      <c r="AH955" s="113"/>
    </row>
    <row r="956" spans="1:34" x14ac:dyDescent="0.2">
      <c r="A956" s="113"/>
      <c r="B956" s="200"/>
      <c r="C956" s="200"/>
      <c r="D956" s="201"/>
      <c r="E956" s="201"/>
      <c r="F956" s="113"/>
      <c r="G956" s="113"/>
      <c r="H956" s="113"/>
      <c r="I956" s="203"/>
      <c r="J956" s="203"/>
      <c r="K956" s="204"/>
      <c r="L956" s="201"/>
      <c r="M956" s="201"/>
      <c r="N956" s="201"/>
      <c r="O956" s="201"/>
      <c r="P956" s="201"/>
      <c r="Q956" s="201"/>
      <c r="R956" s="113"/>
      <c r="S956" s="113"/>
      <c r="V956" s="201"/>
      <c r="W956" s="113"/>
      <c r="X956" s="113"/>
      <c r="Y956" s="113"/>
      <c r="Z956" s="113"/>
      <c r="AA956" s="113"/>
      <c r="AB956" s="113"/>
      <c r="AC956" s="113"/>
      <c r="AD956" s="201"/>
      <c r="AE956" s="113"/>
      <c r="AF956" s="113"/>
      <c r="AG956" s="113"/>
      <c r="AH956" s="113"/>
    </row>
    <row r="957" spans="1:34" x14ac:dyDescent="0.2">
      <c r="A957" s="113"/>
      <c r="B957" s="200"/>
      <c r="C957" s="200"/>
      <c r="D957" s="201"/>
      <c r="E957" s="201"/>
      <c r="F957" s="113"/>
      <c r="G957" s="113"/>
      <c r="H957" s="113"/>
      <c r="I957" s="203"/>
      <c r="J957" s="203"/>
      <c r="K957" s="204"/>
      <c r="L957" s="201"/>
      <c r="M957" s="201"/>
      <c r="N957" s="201"/>
      <c r="O957" s="201"/>
      <c r="P957" s="201"/>
      <c r="Q957" s="201"/>
      <c r="R957" s="113"/>
      <c r="S957" s="113"/>
      <c r="V957" s="201"/>
      <c r="W957" s="113"/>
      <c r="X957" s="113"/>
      <c r="Y957" s="113"/>
      <c r="Z957" s="113"/>
      <c r="AA957" s="113"/>
      <c r="AB957" s="113"/>
      <c r="AC957" s="113"/>
      <c r="AD957" s="201"/>
      <c r="AE957" s="113"/>
      <c r="AF957" s="113"/>
      <c r="AG957" s="113"/>
      <c r="AH957" s="113"/>
    </row>
    <row r="958" spans="1:34" x14ac:dyDescent="0.2">
      <c r="A958" s="113"/>
      <c r="B958" s="200"/>
      <c r="C958" s="200"/>
      <c r="D958" s="201"/>
      <c r="E958" s="201"/>
      <c r="F958" s="113"/>
      <c r="G958" s="113"/>
      <c r="H958" s="113"/>
      <c r="I958" s="203"/>
      <c r="J958" s="203"/>
      <c r="K958" s="204"/>
      <c r="L958" s="201"/>
      <c r="M958" s="201"/>
      <c r="N958" s="201"/>
      <c r="O958" s="201"/>
      <c r="P958" s="201"/>
      <c r="Q958" s="201"/>
      <c r="R958" s="113"/>
      <c r="S958" s="113"/>
      <c r="V958" s="201"/>
      <c r="W958" s="113"/>
      <c r="X958" s="113"/>
      <c r="Y958" s="113"/>
      <c r="Z958" s="113"/>
      <c r="AA958" s="113"/>
      <c r="AB958" s="113"/>
      <c r="AC958" s="113"/>
      <c r="AD958" s="201"/>
      <c r="AE958" s="113"/>
      <c r="AF958" s="113"/>
      <c r="AG958" s="113"/>
      <c r="AH958" s="113"/>
    </row>
    <row r="959" spans="1:34" x14ac:dyDescent="0.2">
      <c r="A959" s="113"/>
      <c r="B959" s="200"/>
      <c r="C959" s="200"/>
      <c r="D959" s="201"/>
      <c r="E959" s="201"/>
      <c r="F959" s="113"/>
      <c r="G959" s="113"/>
      <c r="H959" s="113"/>
      <c r="I959" s="203"/>
      <c r="J959" s="203"/>
      <c r="K959" s="204"/>
      <c r="L959" s="201"/>
      <c r="M959" s="201"/>
      <c r="N959" s="201"/>
      <c r="O959" s="201"/>
      <c r="P959" s="201"/>
      <c r="Q959" s="201"/>
      <c r="R959" s="113"/>
      <c r="S959" s="113"/>
      <c r="V959" s="201"/>
      <c r="W959" s="113"/>
      <c r="X959" s="113"/>
      <c r="Y959" s="113"/>
      <c r="Z959" s="113"/>
      <c r="AA959" s="113"/>
      <c r="AB959" s="113"/>
      <c r="AC959" s="113"/>
      <c r="AD959" s="201"/>
      <c r="AE959" s="113"/>
      <c r="AF959" s="113"/>
      <c r="AG959" s="113"/>
      <c r="AH959" s="113"/>
    </row>
    <row r="960" spans="1:34" x14ac:dyDescent="0.2">
      <c r="A960" s="113"/>
      <c r="B960" s="200"/>
      <c r="C960" s="200"/>
      <c r="D960" s="201"/>
      <c r="E960" s="201"/>
      <c r="F960" s="113"/>
      <c r="G960" s="113"/>
      <c r="H960" s="113"/>
      <c r="I960" s="203"/>
      <c r="J960" s="203"/>
      <c r="K960" s="204"/>
      <c r="L960" s="201"/>
      <c r="M960" s="201"/>
      <c r="N960" s="201"/>
      <c r="O960" s="201"/>
      <c r="P960" s="201"/>
      <c r="Q960" s="201"/>
      <c r="R960" s="113"/>
      <c r="S960" s="113"/>
      <c r="V960" s="201"/>
      <c r="W960" s="113"/>
      <c r="X960" s="113"/>
      <c r="Y960" s="113"/>
      <c r="Z960" s="113"/>
      <c r="AA960" s="113"/>
      <c r="AB960" s="113"/>
      <c r="AC960" s="113"/>
      <c r="AD960" s="201"/>
      <c r="AE960" s="113"/>
      <c r="AF960" s="113"/>
      <c r="AG960" s="113"/>
      <c r="AH960" s="113"/>
    </row>
    <row r="961" spans="1:34" x14ac:dyDescent="0.2">
      <c r="A961" s="113"/>
      <c r="B961" s="200"/>
      <c r="C961" s="200"/>
      <c r="D961" s="201"/>
      <c r="E961" s="201"/>
      <c r="F961" s="113"/>
      <c r="G961" s="113"/>
      <c r="H961" s="113"/>
      <c r="I961" s="203"/>
      <c r="J961" s="203"/>
      <c r="K961" s="204"/>
      <c r="L961" s="201"/>
      <c r="M961" s="201"/>
      <c r="N961" s="201"/>
      <c r="O961" s="201"/>
      <c r="P961" s="201"/>
      <c r="Q961" s="201"/>
      <c r="R961" s="113"/>
      <c r="S961" s="113"/>
      <c r="V961" s="201"/>
      <c r="W961" s="113"/>
      <c r="X961" s="113"/>
      <c r="Y961" s="113"/>
      <c r="Z961" s="113"/>
      <c r="AA961" s="113"/>
      <c r="AB961" s="113"/>
      <c r="AC961" s="113"/>
      <c r="AD961" s="201"/>
      <c r="AE961" s="113"/>
      <c r="AF961" s="113"/>
      <c r="AG961" s="113"/>
      <c r="AH961" s="113"/>
    </row>
    <row r="962" spans="1:34" x14ac:dyDescent="0.2">
      <c r="A962" s="113"/>
      <c r="B962" s="200"/>
      <c r="C962" s="200"/>
      <c r="D962" s="201"/>
      <c r="E962" s="201"/>
      <c r="F962" s="113"/>
      <c r="G962" s="113"/>
      <c r="H962" s="113"/>
      <c r="I962" s="203"/>
      <c r="J962" s="203"/>
      <c r="K962" s="204"/>
      <c r="L962" s="201"/>
      <c r="M962" s="201"/>
      <c r="N962" s="201"/>
      <c r="O962" s="201"/>
      <c r="P962" s="201"/>
      <c r="Q962" s="201"/>
      <c r="R962" s="113"/>
      <c r="S962" s="113"/>
      <c r="V962" s="201"/>
      <c r="W962" s="113"/>
      <c r="X962" s="113"/>
      <c r="Y962" s="113"/>
      <c r="Z962" s="113"/>
      <c r="AA962" s="113"/>
      <c r="AB962" s="113"/>
      <c r="AC962" s="113"/>
      <c r="AD962" s="201"/>
      <c r="AE962" s="113"/>
      <c r="AF962" s="113"/>
      <c r="AG962" s="113"/>
      <c r="AH962" s="113"/>
    </row>
    <row r="963" spans="1:34" x14ac:dyDescent="0.2">
      <c r="A963" s="113"/>
      <c r="B963" s="200"/>
      <c r="C963" s="200"/>
      <c r="D963" s="201"/>
      <c r="E963" s="201"/>
      <c r="F963" s="113"/>
      <c r="G963" s="113"/>
      <c r="H963" s="113"/>
      <c r="I963" s="203"/>
      <c r="J963" s="203"/>
      <c r="K963" s="204"/>
      <c r="L963" s="201"/>
      <c r="M963" s="201"/>
      <c r="N963" s="201"/>
      <c r="O963" s="201"/>
      <c r="P963" s="201"/>
      <c r="Q963" s="201"/>
      <c r="R963" s="113"/>
      <c r="S963" s="113"/>
      <c r="V963" s="201"/>
      <c r="W963" s="113"/>
      <c r="X963" s="113"/>
      <c r="Y963" s="113"/>
      <c r="Z963" s="113"/>
      <c r="AA963" s="113"/>
      <c r="AB963" s="113"/>
      <c r="AC963" s="113"/>
      <c r="AD963" s="201"/>
      <c r="AE963" s="113"/>
      <c r="AF963" s="113"/>
      <c r="AG963" s="113"/>
      <c r="AH963" s="113"/>
    </row>
    <row r="964" spans="1:34" x14ac:dyDescent="0.2">
      <c r="A964" s="113"/>
      <c r="B964" s="200"/>
      <c r="C964" s="200"/>
      <c r="D964" s="201"/>
      <c r="E964" s="201"/>
      <c r="F964" s="113"/>
      <c r="G964" s="113"/>
      <c r="H964" s="113"/>
      <c r="I964" s="203"/>
      <c r="J964" s="203"/>
      <c r="K964" s="204"/>
      <c r="L964" s="201"/>
      <c r="M964" s="201"/>
      <c r="N964" s="201"/>
      <c r="O964" s="201"/>
      <c r="P964" s="201"/>
      <c r="Q964" s="201"/>
      <c r="R964" s="113"/>
      <c r="S964" s="113"/>
      <c r="V964" s="201"/>
      <c r="W964" s="113"/>
      <c r="X964" s="113"/>
      <c r="Y964" s="113"/>
      <c r="Z964" s="113"/>
      <c r="AA964" s="113"/>
      <c r="AB964" s="113"/>
      <c r="AC964" s="113"/>
      <c r="AD964" s="201"/>
      <c r="AE964" s="113"/>
      <c r="AF964" s="113"/>
      <c r="AG964" s="113"/>
      <c r="AH964" s="113"/>
    </row>
    <row r="965" spans="1:34" x14ac:dyDescent="0.2">
      <c r="A965" s="113"/>
      <c r="B965" s="200"/>
      <c r="C965" s="200"/>
      <c r="D965" s="201"/>
      <c r="E965" s="201"/>
      <c r="F965" s="113"/>
      <c r="G965" s="113"/>
      <c r="H965" s="113"/>
      <c r="I965" s="203"/>
      <c r="J965" s="203"/>
      <c r="K965" s="204"/>
      <c r="L965" s="201"/>
      <c r="M965" s="201"/>
      <c r="N965" s="201"/>
      <c r="O965" s="201"/>
      <c r="P965" s="201"/>
      <c r="Q965" s="201"/>
      <c r="R965" s="113"/>
      <c r="S965" s="113"/>
      <c r="V965" s="201"/>
      <c r="W965" s="113"/>
      <c r="X965" s="113"/>
      <c r="Y965" s="113"/>
      <c r="Z965" s="113"/>
      <c r="AA965" s="113"/>
      <c r="AB965" s="113"/>
      <c r="AC965" s="113"/>
      <c r="AD965" s="201"/>
      <c r="AE965" s="113"/>
      <c r="AF965" s="113"/>
      <c r="AG965" s="113"/>
      <c r="AH965" s="113"/>
    </row>
    <row r="966" spans="1:34" x14ac:dyDescent="0.2">
      <c r="A966" s="113"/>
      <c r="B966" s="200"/>
      <c r="C966" s="200"/>
      <c r="D966" s="201"/>
      <c r="E966" s="201"/>
      <c r="F966" s="113"/>
      <c r="G966" s="113"/>
      <c r="H966" s="113"/>
      <c r="I966" s="203"/>
      <c r="J966" s="203"/>
      <c r="K966" s="204"/>
      <c r="L966" s="201"/>
      <c r="M966" s="201"/>
      <c r="N966" s="201"/>
      <c r="O966" s="201"/>
      <c r="P966" s="201"/>
      <c r="Q966" s="201"/>
      <c r="R966" s="113"/>
      <c r="S966" s="113"/>
      <c r="V966" s="201"/>
      <c r="W966" s="113"/>
      <c r="X966" s="113"/>
      <c r="Y966" s="113"/>
      <c r="Z966" s="113"/>
      <c r="AA966" s="113"/>
      <c r="AB966" s="113"/>
      <c r="AC966" s="113"/>
      <c r="AD966" s="201"/>
      <c r="AE966" s="113"/>
      <c r="AF966" s="113"/>
      <c r="AG966" s="113"/>
      <c r="AH966" s="113"/>
    </row>
    <row r="967" spans="1:34" x14ac:dyDescent="0.2">
      <c r="A967" s="113"/>
      <c r="B967" s="200"/>
      <c r="C967" s="200"/>
      <c r="D967" s="201"/>
      <c r="E967" s="201"/>
      <c r="F967" s="113"/>
      <c r="G967" s="113"/>
      <c r="H967" s="113"/>
      <c r="I967" s="203"/>
      <c r="J967" s="203"/>
      <c r="K967" s="204"/>
      <c r="L967" s="201"/>
      <c r="M967" s="201"/>
      <c r="N967" s="201"/>
      <c r="O967" s="201"/>
      <c r="P967" s="201"/>
      <c r="Q967" s="201"/>
      <c r="R967" s="113"/>
      <c r="S967" s="113"/>
      <c r="V967" s="201"/>
      <c r="W967" s="113"/>
      <c r="X967" s="113"/>
      <c r="Y967" s="113"/>
      <c r="Z967" s="113"/>
      <c r="AA967" s="113"/>
      <c r="AB967" s="113"/>
      <c r="AC967" s="113"/>
      <c r="AD967" s="201"/>
      <c r="AE967" s="113"/>
      <c r="AF967" s="113"/>
      <c r="AG967" s="113"/>
      <c r="AH967" s="113"/>
    </row>
    <row r="968" spans="1:34" x14ac:dyDescent="0.2">
      <c r="A968" s="113"/>
      <c r="B968" s="200"/>
      <c r="C968" s="200"/>
      <c r="D968" s="201"/>
      <c r="E968" s="201"/>
      <c r="F968" s="113"/>
      <c r="G968" s="113"/>
      <c r="H968" s="113"/>
      <c r="I968" s="203"/>
      <c r="J968" s="203"/>
      <c r="K968" s="204"/>
      <c r="L968" s="201"/>
      <c r="M968" s="201"/>
      <c r="N968" s="201"/>
      <c r="O968" s="201"/>
      <c r="P968" s="201"/>
      <c r="Q968" s="201"/>
      <c r="R968" s="113"/>
      <c r="S968" s="113"/>
      <c r="V968" s="201"/>
      <c r="W968" s="113"/>
      <c r="X968" s="113"/>
      <c r="Y968" s="113"/>
      <c r="Z968" s="113"/>
      <c r="AA968" s="113"/>
      <c r="AB968" s="113"/>
      <c r="AC968" s="113"/>
      <c r="AD968" s="201"/>
      <c r="AE968" s="113"/>
      <c r="AF968" s="113"/>
      <c r="AG968" s="113"/>
      <c r="AH968" s="113"/>
    </row>
    <row r="969" spans="1:34" x14ac:dyDescent="0.2">
      <c r="A969" s="113"/>
      <c r="B969" s="200"/>
      <c r="C969" s="200"/>
      <c r="D969" s="201"/>
      <c r="E969" s="201"/>
      <c r="F969" s="113"/>
      <c r="G969" s="113"/>
      <c r="H969" s="113"/>
      <c r="I969" s="203"/>
      <c r="J969" s="203"/>
      <c r="K969" s="204"/>
      <c r="L969" s="201"/>
      <c r="M969" s="201"/>
      <c r="N969" s="201"/>
      <c r="O969" s="201"/>
      <c r="P969" s="201"/>
      <c r="Q969" s="201"/>
      <c r="R969" s="113"/>
      <c r="S969" s="113"/>
      <c r="V969" s="201"/>
      <c r="W969" s="113"/>
      <c r="X969" s="113"/>
      <c r="Y969" s="113"/>
      <c r="Z969" s="113"/>
      <c r="AA969" s="113"/>
      <c r="AB969" s="113"/>
      <c r="AC969" s="113"/>
      <c r="AD969" s="201"/>
      <c r="AE969" s="113"/>
      <c r="AF969" s="113"/>
      <c r="AG969" s="113"/>
      <c r="AH969" s="113"/>
    </row>
    <row r="970" spans="1:34" x14ac:dyDescent="0.2">
      <c r="A970" s="113"/>
      <c r="B970" s="200"/>
      <c r="C970" s="200"/>
      <c r="D970" s="201"/>
      <c r="E970" s="201"/>
      <c r="F970" s="113"/>
      <c r="G970" s="113"/>
      <c r="H970" s="113"/>
      <c r="I970" s="203"/>
      <c r="J970" s="203"/>
      <c r="K970" s="204"/>
      <c r="L970" s="201"/>
      <c r="M970" s="201"/>
      <c r="N970" s="201"/>
      <c r="O970" s="201"/>
      <c r="P970" s="201"/>
      <c r="Q970" s="201"/>
      <c r="R970" s="113"/>
      <c r="S970" s="113"/>
      <c r="V970" s="201"/>
      <c r="W970" s="113"/>
      <c r="X970" s="113"/>
      <c r="Y970" s="113"/>
      <c r="Z970" s="113"/>
      <c r="AA970" s="113"/>
      <c r="AB970" s="113"/>
      <c r="AC970" s="113"/>
      <c r="AD970" s="201"/>
      <c r="AE970" s="113"/>
      <c r="AF970" s="113"/>
      <c r="AG970" s="113"/>
      <c r="AH970" s="113"/>
    </row>
    <row r="971" spans="1:34" x14ac:dyDescent="0.2">
      <c r="A971" s="113"/>
      <c r="B971" s="200"/>
      <c r="C971" s="200"/>
      <c r="D971" s="201"/>
      <c r="E971" s="201"/>
      <c r="F971" s="113"/>
      <c r="G971" s="113"/>
      <c r="H971" s="113"/>
      <c r="I971" s="203"/>
      <c r="J971" s="203"/>
      <c r="K971" s="204"/>
      <c r="L971" s="201"/>
      <c r="M971" s="201"/>
      <c r="N971" s="201"/>
      <c r="O971" s="201"/>
      <c r="P971" s="201"/>
      <c r="Q971" s="201"/>
      <c r="R971" s="113"/>
      <c r="S971" s="113"/>
      <c r="V971" s="201"/>
      <c r="W971" s="113"/>
      <c r="X971" s="113"/>
      <c r="Y971" s="113"/>
      <c r="Z971" s="113"/>
      <c r="AA971" s="113"/>
      <c r="AB971" s="113"/>
      <c r="AC971" s="113"/>
      <c r="AD971" s="201"/>
      <c r="AE971" s="113"/>
      <c r="AF971" s="113"/>
      <c r="AG971" s="113"/>
      <c r="AH971" s="113"/>
    </row>
    <row r="972" spans="1:34" x14ac:dyDescent="0.2">
      <c r="A972" s="113"/>
      <c r="B972" s="200"/>
      <c r="C972" s="200"/>
      <c r="D972" s="201"/>
      <c r="E972" s="201"/>
      <c r="F972" s="113"/>
      <c r="G972" s="113"/>
      <c r="H972" s="113"/>
      <c r="I972" s="203"/>
      <c r="J972" s="203"/>
      <c r="K972" s="204"/>
      <c r="L972" s="201"/>
      <c r="M972" s="201"/>
      <c r="N972" s="201"/>
      <c r="O972" s="201"/>
      <c r="P972" s="201"/>
      <c r="Q972" s="201"/>
      <c r="R972" s="113"/>
      <c r="S972" s="113"/>
      <c r="V972" s="201"/>
      <c r="W972" s="113"/>
      <c r="X972" s="113"/>
      <c r="Y972" s="113"/>
      <c r="Z972" s="113"/>
      <c r="AA972" s="113"/>
      <c r="AB972" s="113"/>
      <c r="AC972" s="113"/>
      <c r="AD972" s="201"/>
      <c r="AE972" s="113"/>
      <c r="AF972" s="113"/>
      <c r="AG972" s="113"/>
      <c r="AH972" s="113"/>
    </row>
    <row r="973" spans="1:34" x14ac:dyDescent="0.2">
      <c r="A973" s="113"/>
      <c r="B973" s="200"/>
      <c r="C973" s="200"/>
      <c r="D973" s="201"/>
      <c r="E973" s="201"/>
      <c r="F973" s="113"/>
      <c r="G973" s="113"/>
      <c r="H973" s="113"/>
      <c r="I973" s="203"/>
      <c r="J973" s="203"/>
      <c r="K973" s="204"/>
      <c r="L973" s="201"/>
      <c r="M973" s="201"/>
      <c r="N973" s="201"/>
      <c r="O973" s="201"/>
      <c r="P973" s="201"/>
      <c r="Q973" s="201"/>
      <c r="R973" s="113"/>
      <c r="S973" s="113"/>
      <c r="V973" s="201"/>
      <c r="W973" s="113"/>
      <c r="X973" s="113"/>
      <c r="Y973" s="113"/>
      <c r="Z973" s="113"/>
      <c r="AA973" s="113"/>
      <c r="AB973" s="113"/>
      <c r="AC973" s="113"/>
      <c r="AD973" s="201"/>
      <c r="AE973" s="113"/>
      <c r="AF973" s="113"/>
      <c r="AG973" s="113"/>
      <c r="AH973" s="113"/>
    </row>
    <row r="974" spans="1:34" x14ac:dyDescent="0.2">
      <c r="A974" s="113"/>
      <c r="B974" s="200"/>
      <c r="C974" s="200"/>
      <c r="D974" s="201"/>
      <c r="E974" s="201"/>
      <c r="F974" s="113"/>
      <c r="G974" s="113"/>
      <c r="H974" s="113"/>
      <c r="I974" s="203"/>
      <c r="J974" s="203"/>
      <c r="K974" s="204"/>
      <c r="L974" s="201"/>
      <c r="M974" s="201"/>
      <c r="N974" s="201"/>
      <c r="O974" s="201"/>
      <c r="P974" s="201"/>
      <c r="Q974" s="201"/>
      <c r="R974" s="113"/>
      <c r="S974" s="113"/>
      <c r="V974" s="201"/>
      <c r="W974" s="113"/>
      <c r="X974" s="113"/>
      <c r="Y974" s="113"/>
      <c r="Z974" s="113"/>
      <c r="AA974" s="113"/>
      <c r="AB974" s="113"/>
      <c r="AC974" s="113"/>
      <c r="AD974" s="201"/>
      <c r="AE974" s="113"/>
      <c r="AF974" s="113"/>
      <c r="AG974" s="113"/>
      <c r="AH974" s="113"/>
    </row>
    <row r="975" spans="1:34" x14ac:dyDescent="0.2">
      <c r="A975" s="113"/>
      <c r="B975" s="200"/>
      <c r="C975" s="200"/>
      <c r="D975" s="201"/>
      <c r="E975" s="201"/>
      <c r="F975" s="113"/>
      <c r="G975" s="113"/>
      <c r="H975" s="113"/>
      <c r="I975" s="203"/>
      <c r="J975" s="203"/>
      <c r="K975" s="204"/>
      <c r="L975" s="201"/>
      <c r="M975" s="201"/>
      <c r="N975" s="201"/>
      <c r="O975" s="201"/>
      <c r="P975" s="201"/>
      <c r="Q975" s="201"/>
      <c r="R975" s="113"/>
      <c r="S975" s="113"/>
      <c r="V975" s="201"/>
      <c r="W975" s="113"/>
      <c r="X975" s="113"/>
      <c r="Y975" s="113"/>
      <c r="Z975" s="113"/>
      <c r="AA975" s="113"/>
      <c r="AB975" s="113"/>
      <c r="AC975" s="113"/>
      <c r="AD975" s="201"/>
      <c r="AE975" s="113"/>
      <c r="AF975" s="113"/>
      <c r="AG975" s="113"/>
      <c r="AH975" s="113"/>
    </row>
    <row r="976" spans="1:34" x14ac:dyDescent="0.2">
      <c r="A976" s="113"/>
      <c r="B976" s="200"/>
      <c r="C976" s="200"/>
      <c r="D976" s="201"/>
      <c r="E976" s="201"/>
      <c r="F976" s="113"/>
      <c r="G976" s="113"/>
      <c r="H976" s="113"/>
      <c r="I976" s="203"/>
      <c r="J976" s="203"/>
      <c r="K976" s="204"/>
      <c r="L976" s="201"/>
      <c r="M976" s="201"/>
      <c r="N976" s="201"/>
      <c r="O976" s="201"/>
      <c r="P976" s="201"/>
      <c r="Q976" s="201"/>
      <c r="R976" s="113"/>
      <c r="S976" s="113"/>
      <c r="V976" s="201"/>
      <c r="W976" s="113"/>
      <c r="X976" s="113"/>
      <c r="Y976" s="113"/>
      <c r="Z976" s="113"/>
      <c r="AA976" s="113"/>
      <c r="AB976" s="113"/>
      <c r="AC976" s="113"/>
      <c r="AD976" s="201"/>
      <c r="AE976" s="113"/>
      <c r="AF976" s="113"/>
      <c r="AG976" s="113"/>
      <c r="AH976" s="113"/>
    </row>
    <row r="977" spans="1:34" x14ac:dyDescent="0.2">
      <c r="A977" s="113"/>
      <c r="B977" s="200"/>
      <c r="C977" s="200"/>
      <c r="D977" s="201"/>
      <c r="E977" s="201"/>
      <c r="F977" s="113"/>
      <c r="G977" s="113"/>
      <c r="H977" s="113"/>
      <c r="I977" s="203"/>
      <c r="J977" s="203"/>
      <c r="K977" s="204"/>
      <c r="L977" s="201"/>
      <c r="M977" s="201"/>
      <c r="N977" s="201"/>
      <c r="O977" s="201"/>
      <c r="P977" s="201"/>
      <c r="Q977" s="201"/>
      <c r="R977" s="113"/>
      <c r="S977" s="113"/>
      <c r="V977" s="201"/>
      <c r="W977" s="113"/>
      <c r="X977" s="113"/>
      <c r="Y977" s="113"/>
      <c r="Z977" s="113"/>
      <c r="AA977" s="113"/>
      <c r="AB977" s="113"/>
      <c r="AC977" s="113"/>
      <c r="AD977" s="201"/>
      <c r="AE977" s="113"/>
      <c r="AF977" s="113"/>
      <c r="AG977" s="113"/>
      <c r="AH977" s="113"/>
    </row>
    <row r="978" spans="1:34" x14ac:dyDescent="0.2">
      <c r="A978" s="113"/>
      <c r="B978" s="200"/>
      <c r="C978" s="200"/>
      <c r="D978" s="201"/>
      <c r="E978" s="201"/>
      <c r="F978" s="113"/>
      <c r="G978" s="113"/>
      <c r="H978" s="113"/>
      <c r="I978" s="203"/>
      <c r="J978" s="203"/>
      <c r="K978" s="204"/>
      <c r="L978" s="201"/>
      <c r="M978" s="201"/>
      <c r="N978" s="201"/>
      <c r="O978" s="201"/>
      <c r="P978" s="201"/>
      <c r="Q978" s="201"/>
      <c r="R978" s="113"/>
      <c r="S978" s="113"/>
      <c r="V978" s="201"/>
      <c r="W978" s="113"/>
      <c r="X978" s="113"/>
      <c r="Y978" s="113"/>
      <c r="Z978" s="113"/>
      <c r="AA978" s="113"/>
      <c r="AB978" s="113"/>
      <c r="AC978" s="113"/>
      <c r="AD978" s="201"/>
      <c r="AE978" s="113"/>
      <c r="AF978" s="113"/>
      <c r="AG978" s="113"/>
      <c r="AH978" s="113"/>
    </row>
    <row r="979" spans="1:34" x14ac:dyDescent="0.2">
      <c r="A979" s="113"/>
      <c r="B979" s="200"/>
      <c r="C979" s="200"/>
      <c r="D979" s="201"/>
      <c r="E979" s="201"/>
      <c r="F979" s="113"/>
      <c r="G979" s="113"/>
      <c r="H979" s="113"/>
      <c r="I979" s="203"/>
      <c r="J979" s="203"/>
      <c r="K979" s="204"/>
      <c r="L979" s="201"/>
      <c r="M979" s="201"/>
      <c r="N979" s="201"/>
      <c r="O979" s="201"/>
      <c r="P979" s="201"/>
      <c r="Q979" s="201"/>
      <c r="R979" s="113"/>
      <c r="S979" s="113"/>
      <c r="V979" s="201"/>
      <c r="W979" s="113"/>
      <c r="X979" s="113"/>
      <c r="Y979" s="113"/>
      <c r="Z979" s="113"/>
      <c r="AA979" s="113"/>
      <c r="AB979" s="113"/>
      <c r="AC979" s="113"/>
      <c r="AD979" s="201"/>
      <c r="AE979" s="113"/>
      <c r="AF979" s="113"/>
      <c r="AG979" s="113"/>
      <c r="AH979" s="113"/>
    </row>
    <row r="980" spans="1:34" x14ac:dyDescent="0.2">
      <c r="A980" s="113"/>
      <c r="B980" s="200"/>
      <c r="C980" s="200"/>
      <c r="D980" s="201"/>
      <c r="E980" s="201"/>
      <c r="F980" s="113"/>
      <c r="G980" s="113"/>
      <c r="H980" s="113"/>
      <c r="I980" s="203"/>
      <c r="J980" s="203"/>
      <c r="K980" s="204"/>
      <c r="L980" s="201"/>
      <c r="M980" s="201"/>
      <c r="N980" s="201"/>
      <c r="O980" s="201"/>
      <c r="P980" s="201"/>
      <c r="Q980" s="201"/>
      <c r="R980" s="113"/>
      <c r="S980" s="113"/>
      <c r="V980" s="201"/>
      <c r="W980" s="113"/>
      <c r="X980" s="113"/>
      <c r="Y980" s="113"/>
      <c r="Z980" s="113"/>
      <c r="AA980" s="113"/>
      <c r="AB980" s="113"/>
      <c r="AC980" s="113"/>
      <c r="AD980" s="201"/>
      <c r="AE980" s="113"/>
      <c r="AF980" s="113"/>
      <c r="AG980" s="113"/>
      <c r="AH980" s="113"/>
    </row>
    <row r="981" spans="1:34" x14ac:dyDescent="0.2">
      <c r="A981" s="113"/>
      <c r="B981" s="200"/>
      <c r="C981" s="200"/>
      <c r="D981" s="201"/>
      <c r="E981" s="201"/>
      <c r="F981" s="113"/>
      <c r="G981" s="113"/>
      <c r="H981" s="113"/>
      <c r="I981" s="203"/>
      <c r="J981" s="203"/>
      <c r="K981" s="204"/>
      <c r="L981" s="201"/>
      <c r="M981" s="201"/>
      <c r="N981" s="201"/>
      <c r="O981" s="201"/>
      <c r="P981" s="201"/>
      <c r="Q981" s="201"/>
      <c r="R981" s="113"/>
      <c r="S981" s="113"/>
      <c r="V981" s="201"/>
      <c r="W981" s="113"/>
      <c r="X981" s="113"/>
      <c r="Y981" s="113"/>
      <c r="Z981" s="113"/>
      <c r="AA981" s="113"/>
      <c r="AB981" s="113"/>
      <c r="AC981" s="113"/>
      <c r="AD981" s="201"/>
      <c r="AE981" s="113"/>
      <c r="AF981" s="113"/>
      <c r="AG981" s="113"/>
      <c r="AH981" s="113"/>
    </row>
    <row r="982" spans="1:34" x14ac:dyDescent="0.2">
      <c r="A982" s="113"/>
      <c r="B982" s="200"/>
      <c r="C982" s="200"/>
      <c r="D982" s="201"/>
      <c r="E982" s="201"/>
      <c r="F982" s="113"/>
      <c r="G982" s="113"/>
      <c r="H982" s="113"/>
      <c r="I982" s="203"/>
      <c r="J982" s="203"/>
      <c r="K982" s="204"/>
      <c r="L982" s="201"/>
      <c r="M982" s="201"/>
      <c r="N982" s="201"/>
      <c r="O982" s="201"/>
      <c r="P982" s="201"/>
      <c r="Q982" s="201"/>
      <c r="R982" s="113"/>
      <c r="S982" s="113"/>
      <c r="V982" s="201"/>
      <c r="W982" s="113"/>
      <c r="X982" s="113"/>
      <c r="Y982" s="113"/>
      <c r="Z982" s="113"/>
      <c r="AA982" s="113"/>
      <c r="AB982" s="113"/>
      <c r="AC982" s="113"/>
      <c r="AD982" s="201"/>
      <c r="AE982" s="113"/>
      <c r="AF982" s="113"/>
      <c r="AG982" s="113"/>
      <c r="AH982" s="113"/>
    </row>
    <row r="983" spans="1:34" x14ac:dyDescent="0.2">
      <c r="A983" s="113"/>
      <c r="B983" s="200"/>
      <c r="C983" s="200"/>
      <c r="D983" s="201"/>
      <c r="E983" s="201"/>
      <c r="F983" s="113"/>
      <c r="G983" s="113"/>
      <c r="H983" s="113"/>
      <c r="I983" s="203"/>
      <c r="J983" s="203"/>
      <c r="K983" s="204"/>
      <c r="L983" s="201"/>
      <c r="M983" s="201"/>
      <c r="N983" s="201"/>
      <c r="O983" s="201"/>
      <c r="P983" s="201"/>
      <c r="Q983" s="201"/>
      <c r="R983" s="113"/>
      <c r="S983" s="113"/>
      <c r="V983" s="201"/>
      <c r="W983" s="113"/>
      <c r="X983" s="113"/>
      <c r="Y983" s="113"/>
      <c r="Z983" s="113"/>
      <c r="AA983" s="113"/>
      <c r="AB983" s="113"/>
      <c r="AC983" s="113"/>
      <c r="AD983" s="201"/>
      <c r="AE983" s="113"/>
      <c r="AF983" s="113"/>
      <c r="AG983" s="113"/>
      <c r="AH983" s="113"/>
    </row>
    <row r="984" spans="1:34" x14ac:dyDescent="0.2">
      <c r="A984" s="113"/>
      <c r="B984" s="200"/>
      <c r="C984" s="200"/>
      <c r="D984" s="201"/>
      <c r="E984" s="201"/>
      <c r="F984" s="113"/>
      <c r="G984" s="113"/>
      <c r="H984" s="113"/>
      <c r="I984" s="203"/>
      <c r="J984" s="203"/>
      <c r="K984" s="204"/>
      <c r="L984" s="201"/>
      <c r="M984" s="201"/>
      <c r="N984" s="201"/>
      <c r="O984" s="201"/>
      <c r="P984" s="201"/>
      <c r="Q984" s="201"/>
      <c r="R984" s="113"/>
      <c r="S984" s="113"/>
      <c r="V984" s="201"/>
      <c r="W984" s="113"/>
      <c r="X984" s="113"/>
      <c r="Y984" s="113"/>
      <c r="Z984" s="113"/>
      <c r="AA984" s="113"/>
      <c r="AB984" s="113"/>
      <c r="AC984" s="113"/>
      <c r="AD984" s="201"/>
      <c r="AE984" s="113"/>
      <c r="AF984" s="113"/>
      <c r="AG984" s="113"/>
      <c r="AH984" s="113"/>
    </row>
    <row r="985" spans="1:34" x14ac:dyDescent="0.2">
      <c r="A985" s="113"/>
      <c r="B985" s="200"/>
      <c r="C985" s="200"/>
      <c r="D985" s="201"/>
      <c r="E985" s="201"/>
      <c r="F985" s="113"/>
      <c r="G985" s="113"/>
      <c r="H985" s="113"/>
      <c r="I985" s="203"/>
      <c r="J985" s="203"/>
      <c r="K985" s="204"/>
      <c r="L985" s="201"/>
      <c r="M985" s="201"/>
      <c r="N985" s="201"/>
      <c r="O985" s="201"/>
      <c r="P985" s="201"/>
      <c r="Q985" s="201"/>
      <c r="R985" s="113"/>
      <c r="S985" s="113"/>
      <c r="V985" s="201"/>
      <c r="W985" s="113"/>
      <c r="X985" s="113"/>
      <c r="Y985" s="113"/>
      <c r="Z985" s="113"/>
      <c r="AA985" s="113"/>
      <c r="AB985" s="113"/>
      <c r="AC985" s="113"/>
      <c r="AD985" s="201"/>
      <c r="AE985" s="113"/>
      <c r="AF985" s="113"/>
      <c r="AG985" s="113"/>
      <c r="AH985" s="113"/>
    </row>
    <row r="986" spans="1:34" x14ac:dyDescent="0.2">
      <c r="A986" s="113"/>
      <c r="B986" s="200"/>
      <c r="C986" s="200"/>
      <c r="D986" s="201"/>
      <c r="E986" s="201"/>
      <c r="F986" s="113"/>
      <c r="G986" s="113"/>
      <c r="H986" s="113"/>
      <c r="I986" s="203"/>
      <c r="J986" s="203"/>
      <c r="K986" s="204"/>
      <c r="L986" s="201"/>
      <c r="M986" s="201"/>
      <c r="N986" s="201"/>
      <c r="O986" s="201"/>
      <c r="P986" s="201"/>
      <c r="Q986" s="201"/>
      <c r="R986" s="113"/>
      <c r="S986" s="113"/>
      <c r="V986" s="201"/>
      <c r="W986" s="113"/>
      <c r="X986" s="113"/>
      <c r="Y986" s="113"/>
      <c r="Z986" s="113"/>
      <c r="AA986" s="113"/>
      <c r="AB986" s="113"/>
      <c r="AC986" s="113"/>
      <c r="AD986" s="201"/>
      <c r="AE986" s="113"/>
      <c r="AF986" s="113"/>
      <c r="AG986" s="113"/>
      <c r="AH986" s="113"/>
    </row>
    <row r="987" spans="1:34" x14ac:dyDescent="0.2">
      <c r="A987" s="113"/>
      <c r="B987" s="200"/>
      <c r="C987" s="200"/>
      <c r="D987" s="201"/>
      <c r="E987" s="201"/>
      <c r="F987" s="113"/>
      <c r="G987" s="113"/>
      <c r="H987" s="113"/>
      <c r="I987" s="203"/>
      <c r="J987" s="203"/>
      <c r="K987" s="204"/>
      <c r="L987" s="201"/>
      <c r="M987" s="201"/>
      <c r="N987" s="201"/>
      <c r="O987" s="201"/>
      <c r="P987" s="201"/>
      <c r="Q987" s="201"/>
      <c r="R987" s="113"/>
      <c r="S987" s="113"/>
      <c r="V987" s="201"/>
      <c r="W987" s="113"/>
      <c r="X987" s="113"/>
      <c r="Y987" s="113"/>
      <c r="Z987" s="113"/>
      <c r="AA987" s="113"/>
      <c r="AB987" s="113"/>
      <c r="AC987" s="113"/>
      <c r="AD987" s="201"/>
      <c r="AE987" s="113"/>
      <c r="AF987" s="113"/>
      <c r="AG987" s="113"/>
      <c r="AH987" s="113"/>
    </row>
    <row r="988" spans="1:34" x14ac:dyDescent="0.2">
      <c r="A988" s="113"/>
      <c r="B988" s="200"/>
      <c r="C988" s="200"/>
      <c r="D988" s="201"/>
      <c r="E988" s="201"/>
      <c r="F988" s="113"/>
      <c r="G988" s="113"/>
      <c r="H988" s="113"/>
      <c r="I988" s="203"/>
      <c r="J988" s="203"/>
      <c r="K988" s="204"/>
      <c r="L988" s="201"/>
      <c r="M988" s="201"/>
      <c r="N988" s="201"/>
      <c r="O988" s="201"/>
      <c r="P988" s="201"/>
      <c r="Q988" s="201"/>
      <c r="R988" s="113"/>
      <c r="S988" s="113"/>
      <c r="V988" s="201"/>
      <c r="W988" s="113"/>
      <c r="X988" s="113"/>
      <c r="Y988" s="113"/>
      <c r="Z988" s="113"/>
      <c r="AA988" s="113"/>
      <c r="AB988" s="113"/>
      <c r="AC988" s="113"/>
      <c r="AD988" s="201"/>
      <c r="AE988" s="113"/>
      <c r="AF988" s="113"/>
      <c r="AG988" s="113"/>
      <c r="AH988" s="113"/>
    </row>
    <row r="989" spans="1:34" x14ac:dyDescent="0.2">
      <c r="A989" s="113"/>
      <c r="B989" s="200"/>
      <c r="C989" s="200"/>
      <c r="D989" s="201"/>
      <c r="E989" s="201"/>
      <c r="F989" s="113"/>
      <c r="G989" s="113"/>
      <c r="H989" s="113"/>
      <c r="I989" s="203"/>
      <c r="J989" s="203"/>
      <c r="K989" s="204"/>
      <c r="L989" s="201"/>
      <c r="M989" s="201"/>
      <c r="N989" s="201"/>
      <c r="O989" s="201"/>
      <c r="P989" s="201"/>
      <c r="Q989" s="201"/>
      <c r="R989" s="113"/>
      <c r="S989" s="113"/>
      <c r="V989" s="201"/>
      <c r="W989" s="113"/>
      <c r="X989" s="113"/>
      <c r="Y989" s="113"/>
      <c r="Z989" s="113"/>
      <c r="AA989" s="113"/>
      <c r="AB989" s="113"/>
      <c r="AC989" s="113"/>
      <c r="AD989" s="201"/>
      <c r="AE989" s="113"/>
      <c r="AF989" s="113"/>
      <c r="AG989" s="113"/>
      <c r="AH989" s="113"/>
    </row>
    <row r="990" spans="1:34" x14ac:dyDescent="0.2">
      <c r="A990" s="113"/>
      <c r="B990" s="200"/>
      <c r="C990" s="200"/>
      <c r="D990" s="201"/>
      <c r="E990" s="201"/>
      <c r="F990" s="113"/>
      <c r="G990" s="113"/>
      <c r="H990" s="113"/>
      <c r="I990" s="203"/>
      <c r="J990" s="203"/>
      <c r="K990" s="204"/>
      <c r="L990" s="201"/>
      <c r="M990" s="201"/>
      <c r="N990" s="201"/>
      <c r="O990" s="201"/>
      <c r="P990" s="201"/>
      <c r="Q990" s="201"/>
      <c r="R990" s="113"/>
      <c r="S990" s="113"/>
      <c r="V990" s="201"/>
      <c r="W990" s="113"/>
      <c r="X990" s="113"/>
      <c r="Y990" s="113"/>
      <c r="Z990" s="113"/>
      <c r="AA990" s="113"/>
      <c r="AB990" s="113"/>
      <c r="AC990" s="113"/>
      <c r="AD990" s="201"/>
      <c r="AE990" s="113"/>
      <c r="AF990" s="113"/>
      <c r="AG990" s="113"/>
      <c r="AH990" s="113"/>
    </row>
    <row r="991" spans="1:34" x14ac:dyDescent="0.2">
      <c r="A991" s="113"/>
      <c r="B991" s="200"/>
      <c r="C991" s="200"/>
      <c r="D991" s="201"/>
      <c r="E991" s="201"/>
      <c r="F991" s="113"/>
      <c r="G991" s="113"/>
      <c r="H991" s="113"/>
      <c r="I991" s="203"/>
      <c r="J991" s="203"/>
      <c r="K991" s="204"/>
      <c r="L991" s="201"/>
      <c r="M991" s="201"/>
      <c r="N991" s="201"/>
      <c r="O991" s="201"/>
      <c r="P991" s="201"/>
      <c r="Q991" s="201"/>
      <c r="R991" s="113"/>
      <c r="S991" s="113"/>
      <c r="V991" s="201"/>
      <c r="W991" s="113"/>
      <c r="X991" s="113"/>
      <c r="Y991" s="113"/>
      <c r="Z991" s="113"/>
      <c r="AA991" s="113"/>
      <c r="AB991" s="113"/>
      <c r="AC991" s="113"/>
      <c r="AD991" s="201"/>
      <c r="AE991" s="113"/>
      <c r="AF991" s="113"/>
      <c r="AG991" s="113"/>
      <c r="AH991" s="113"/>
    </row>
    <row r="992" spans="1:34" x14ac:dyDescent="0.2">
      <c r="A992" s="113"/>
      <c r="B992" s="200"/>
      <c r="C992" s="200"/>
      <c r="D992" s="201"/>
      <c r="E992" s="201"/>
      <c r="F992" s="113"/>
      <c r="G992" s="113"/>
      <c r="H992" s="113"/>
      <c r="I992" s="203"/>
      <c r="J992" s="203"/>
      <c r="K992" s="204"/>
      <c r="L992" s="201"/>
      <c r="M992" s="201"/>
      <c r="N992" s="201"/>
      <c r="O992" s="201"/>
      <c r="P992" s="201"/>
      <c r="Q992" s="201"/>
      <c r="R992" s="113"/>
      <c r="S992" s="113"/>
      <c r="V992" s="201"/>
      <c r="W992" s="113"/>
      <c r="X992" s="113"/>
      <c r="Y992" s="113"/>
      <c r="Z992" s="113"/>
      <c r="AA992" s="113"/>
      <c r="AB992" s="113"/>
      <c r="AC992" s="113"/>
      <c r="AD992" s="201"/>
      <c r="AE992" s="113"/>
      <c r="AF992" s="113"/>
      <c r="AG992" s="113"/>
      <c r="AH992" s="113"/>
    </row>
    <row r="993" spans="1:34" x14ac:dyDescent="0.2">
      <c r="A993" s="113"/>
      <c r="B993" s="200"/>
      <c r="C993" s="200"/>
      <c r="D993" s="201"/>
      <c r="E993" s="201"/>
      <c r="F993" s="113"/>
      <c r="G993" s="113"/>
      <c r="H993" s="113"/>
      <c r="I993" s="203"/>
      <c r="J993" s="203"/>
      <c r="K993" s="204"/>
      <c r="L993" s="201"/>
      <c r="M993" s="201"/>
      <c r="N993" s="201"/>
      <c r="O993" s="201"/>
      <c r="P993" s="201"/>
      <c r="Q993" s="201"/>
      <c r="R993" s="113"/>
      <c r="S993" s="113"/>
      <c r="V993" s="201"/>
      <c r="W993" s="113"/>
      <c r="X993" s="113"/>
      <c r="Y993" s="113"/>
      <c r="Z993" s="113"/>
      <c r="AA993" s="113"/>
      <c r="AB993" s="113"/>
      <c r="AC993" s="113"/>
      <c r="AD993" s="201"/>
      <c r="AE993" s="113"/>
      <c r="AF993" s="113"/>
      <c r="AG993" s="113"/>
      <c r="AH993" s="113"/>
    </row>
    <row r="994" spans="1:34" x14ac:dyDescent="0.2">
      <c r="A994" s="113"/>
      <c r="B994" s="200"/>
      <c r="C994" s="200"/>
      <c r="D994" s="201"/>
      <c r="E994" s="201"/>
      <c r="F994" s="113"/>
      <c r="G994" s="113"/>
      <c r="H994" s="113"/>
      <c r="I994" s="203"/>
      <c r="J994" s="203"/>
      <c r="K994" s="204"/>
      <c r="L994" s="201"/>
      <c r="M994" s="201"/>
      <c r="N994" s="201"/>
      <c r="O994" s="201"/>
      <c r="P994" s="201"/>
      <c r="Q994" s="201"/>
      <c r="R994" s="113"/>
      <c r="S994" s="113"/>
      <c r="V994" s="201"/>
      <c r="W994" s="113"/>
      <c r="X994" s="113"/>
      <c r="Y994" s="113"/>
      <c r="Z994" s="113"/>
      <c r="AA994" s="113"/>
      <c r="AB994" s="113"/>
      <c r="AC994" s="113"/>
      <c r="AD994" s="201"/>
      <c r="AE994" s="113"/>
      <c r="AF994" s="113"/>
      <c r="AG994" s="113"/>
      <c r="AH994" s="113"/>
    </row>
    <row r="995" spans="1:34" x14ac:dyDescent="0.2">
      <c r="A995" s="113"/>
      <c r="B995" s="200"/>
      <c r="C995" s="200"/>
      <c r="D995" s="201"/>
      <c r="E995" s="201"/>
      <c r="F995" s="113"/>
      <c r="G995" s="113"/>
      <c r="H995" s="113"/>
      <c r="I995" s="203"/>
      <c r="J995" s="203"/>
      <c r="K995" s="204"/>
      <c r="L995" s="201"/>
      <c r="M995" s="201"/>
      <c r="N995" s="201"/>
      <c r="O995" s="201"/>
      <c r="P995" s="201"/>
      <c r="Q995" s="201"/>
      <c r="R995" s="113"/>
      <c r="S995" s="113"/>
      <c r="V995" s="201"/>
      <c r="W995" s="113"/>
      <c r="X995" s="113"/>
      <c r="Y995" s="113"/>
      <c r="Z995" s="113"/>
      <c r="AA995" s="113"/>
      <c r="AB995" s="113"/>
      <c r="AC995" s="113"/>
      <c r="AD995" s="201"/>
      <c r="AE995" s="113"/>
      <c r="AF995" s="113"/>
      <c r="AG995" s="113"/>
      <c r="AH995" s="113"/>
    </row>
    <row r="996" spans="1:34" x14ac:dyDescent="0.2">
      <c r="A996" s="113"/>
      <c r="B996" s="200"/>
      <c r="C996" s="200"/>
      <c r="D996" s="201"/>
      <c r="E996" s="201"/>
      <c r="F996" s="113"/>
      <c r="G996" s="113"/>
      <c r="H996" s="113"/>
      <c r="I996" s="203"/>
      <c r="J996" s="203"/>
      <c r="K996" s="204"/>
      <c r="L996" s="201"/>
      <c r="M996" s="201"/>
      <c r="N996" s="201"/>
      <c r="O996" s="201"/>
      <c r="P996" s="201"/>
      <c r="Q996" s="201"/>
      <c r="R996" s="113"/>
      <c r="S996" s="113"/>
      <c r="V996" s="201"/>
      <c r="W996" s="113"/>
      <c r="X996" s="113"/>
      <c r="Y996" s="113"/>
      <c r="Z996" s="113"/>
      <c r="AA996" s="113"/>
      <c r="AB996" s="113"/>
      <c r="AC996" s="113"/>
      <c r="AD996" s="201"/>
      <c r="AE996" s="113"/>
      <c r="AF996" s="113"/>
      <c r="AG996" s="113"/>
      <c r="AH996" s="113"/>
    </row>
    <row r="997" spans="1:34" x14ac:dyDescent="0.2">
      <c r="A997" s="113"/>
      <c r="B997" s="200"/>
      <c r="C997" s="200"/>
      <c r="D997" s="201"/>
      <c r="E997" s="201"/>
      <c r="F997" s="113"/>
      <c r="G997" s="113"/>
      <c r="H997" s="113"/>
      <c r="I997" s="203"/>
      <c r="J997" s="203"/>
      <c r="K997" s="204"/>
      <c r="L997" s="201"/>
      <c r="M997" s="201"/>
      <c r="N997" s="201"/>
      <c r="O997" s="201"/>
      <c r="P997" s="201"/>
      <c r="Q997" s="201"/>
      <c r="R997" s="113"/>
      <c r="S997" s="113"/>
      <c r="V997" s="201"/>
      <c r="W997" s="113"/>
      <c r="X997" s="113"/>
      <c r="Y997" s="113"/>
      <c r="Z997" s="113"/>
      <c r="AA997" s="113"/>
      <c r="AB997" s="113"/>
      <c r="AC997" s="113"/>
      <c r="AD997" s="201"/>
      <c r="AE997" s="113"/>
      <c r="AF997" s="113"/>
      <c r="AG997" s="113"/>
      <c r="AH997" s="113"/>
    </row>
    <row r="998" spans="1:34" x14ac:dyDescent="0.2">
      <c r="A998" s="113"/>
      <c r="B998" s="200"/>
      <c r="C998" s="200"/>
      <c r="D998" s="201"/>
      <c r="E998" s="201"/>
      <c r="F998" s="113"/>
      <c r="G998" s="113"/>
      <c r="H998" s="113"/>
      <c r="I998" s="203"/>
      <c r="J998" s="203"/>
      <c r="K998" s="204"/>
      <c r="L998" s="201"/>
      <c r="M998" s="201"/>
      <c r="N998" s="201"/>
      <c r="O998" s="201"/>
      <c r="P998" s="201"/>
      <c r="Q998" s="201"/>
      <c r="R998" s="113"/>
      <c r="S998" s="113"/>
      <c r="V998" s="201"/>
      <c r="W998" s="113"/>
      <c r="X998" s="113"/>
      <c r="Y998" s="113"/>
      <c r="Z998" s="113"/>
      <c r="AA998" s="113"/>
      <c r="AB998" s="113"/>
      <c r="AC998" s="113"/>
      <c r="AD998" s="201"/>
      <c r="AE998" s="113"/>
      <c r="AF998" s="113"/>
      <c r="AG998" s="113"/>
      <c r="AH998" s="113"/>
    </row>
    <row r="999" spans="1:34" x14ac:dyDescent="0.2">
      <c r="A999" s="113"/>
      <c r="B999" s="200"/>
      <c r="C999" s="200"/>
      <c r="D999" s="201"/>
      <c r="E999" s="201"/>
      <c r="F999" s="113"/>
      <c r="G999" s="113"/>
      <c r="H999" s="113"/>
      <c r="I999" s="203"/>
      <c r="J999" s="203"/>
      <c r="K999" s="204"/>
      <c r="L999" s="201"/>
      <c r="M999" s="201"/>
      <c r="N999" s="201"/>
      <c r="O999" s="201"/>
      <c r="P999" s="201"/>
      <c r="Q999" s="201"/>
      <c r="R999" s="113"/>
      <c r="S999" s="113"/>
      <c r="V999" s="201"/>
      <c r="W999" s="113"/>
      <c r="X999" s="113"/>
      <c r="Y999" s="113"/>
      <c r="Z999" s="113"/>
      <c r="AA999" s="113"/>
      <c r="AB999" s="113"/>
      <c r="AC999" s="113"/>
      <c r="AD999" s="201"/>
      <c r="AE999" s="113"/>
      <c r="AF999" s="113"/>
      <c r="AG999" s="113"/>
      <c r="AH999" s="113"/>
    </row>
    <row r="1000" spans="1:34" x14ac:dyDescent="0.2">
      <c r="A1000" s="113"/>
      <c r="B1000" s="200"/>
      <c r="C1000" s="200"/>
      <c r="D1000" s="201"/>
      <c r="E1000" s="201"/>
      <c r="F1000" s="113"/>
      <c r="G1000" s="113"/>
      <c r="H1000" s="113"/>
      <c r="I1000" s="203"/>
      <c r="J1000" s="203"/>
      <c r="K1000" s="204"/>
      <c r="L1000" s="201"/>
      <c r="M1000" s="201"/>
      <c r="N1000" s="201"/>
      <c r="O1000" s="201"/>
      <c r="P1000" s="201"/>
      <c r="Q1000" s="201"/>
      <c r="R1000" s="113"/>
      <c r="S1000" s="113"/>
      <c r="V1000" s="201"/>
      <c r="W1000" s="113"/>
      <c r="X1000" s="113"/>
      <c r="Y1000" s="113"/>
      <c r="Z1000" s="113"/>
      <c r="AA1000" s="113"/>
      <c r="AB1000" s="113"/>
      <c r="AC1000" s="113"/>
      <c r="AD1000" s="201"/>
      <c r="AE1000" s="113"/>
      <c r="AF1000" s="113"/>
      <c r="AG1000" s="113"/>
      <c r="AH1000" s="113"/>
    </row>
    <row r="1001" spans="1:34" x14ac:dyDescent="0.2">
      <c r="A1001" s="113"/>
      <c r="B1001" s="200"/>
      <c r="C1001" s="200"/>
      <c r="D1001" s="201"/>
      <c r="E1001" s="201"/>
      <c r="F1001" s="113"/>
      <c r="G1001" s="113"/>
      <c r="H1001" s="113"/>
      <c r="I1001" s="203"/>
      <c r="J1001" s="203"/>
      <c r="K1001" s="204"/>
      <c r="L1001" s="201"/>
      <c r="M1001" s="201"/>
      <c r="N1001" s="201"/>
      <c r="O1001" s="201"/>
      <c r="P1001" s="201"/>
      <c r="Q1001" s="201"/>
      <c r="R1001" s="113"/>
      <c r="S1001" s="113"/>
      <c r="V1001" s="201"/>
      <c r="W1001" s="113"/>
      <c r="X1001" s="113"/>
      <c r="Y1001" s="113"/>
      <c r="Z1001" s="113"/>
      <c r="AA1001" s="113"/>
      <c r="AB1001" s="113"/>
      <c r="AC1001" s="113"/>
      <c r="AD1001" s="201"/>
      <c r="AE1001" s="113"/>
      <c r="AF1001" s="113"/>
      <c r="AG1001" s="113"/>
      <c r="AH1001" s="113"/>
    </row>
    <row r="1002" spans="1:34" x14ac:dyDescent="0.2">
      <c r="A1002" s="113"/>
      <c r="B1002" s="200"/>
      <c r="C1002" s="200"/>
      <c r="D1002" s="201"/>
      <c r="E1002" s="201"/>
      <c r="F1002" s="113"/>
      <c r="G1002" s="113"/>
      <c r="H1002" s="113"/>
      <c r="I1002" s="203"/>
      <c r="J1002" s="203"/>
      <c r="K1002" s="204"/>
      <c r="L1002" s="201"/>
      <c r="M1002" s="201"/>
      <c r="N1002" s="201"/>
      <c r="O1002" s="201"/>
      <c r="P1002" s="201"/>
      <c r="Q1002" s="201"/>
      <c r="R1002" s="113"/>
      <c r="S1002" s="113"/>
      <c r="V1002" s="201"/>
      <c r="W1002" s="113"/>
      <c r="X1002" s="113"/>
      <c r="Y1002" s="113"/>
      <c r="Z1002" s="113"/>
      <c r="AA1002" s="113"/>
      <c r="AB1002" s="113"/>
      <c r="AC1002" s="113"/>
      <c r="AD1002" s="201"/>
      <c r="AE1002" s="113"/>
      <c r="AF1002" s="113"/>
      <c r="AG1002" s="113"/>
      <c r="AH1002" s="113"/>
    </row>
    <row r="1003" spans="1:34" x14ac:dyDescent="0.2">
      <c r="A1003" s="113"/>
      <c r="B1003" s="200"/>
      <c r="C1003" s="200"/>
      <c r="D1003" s="201"/>
      <c r="E1003" s="201"/>
      <c r="F1003" s="113"/>
      <c r="G1003" s="113"/>
      <c r="H1003" s="113"/>
      <c r="I1003" s="203"/>
      <c r="J1003" s="203"/>
      <c r="K1003" s="204"/>
      <c r="L1003" s="201"/>
      <c r="M1003" s="201"/>
      <c r="N1003" s="201"/>
      <c r="O1003" s="201"/>
      <c r="P1003" s="201"/>
      <c r="Q1003" s="201"/>
      <c r="R1003" s="113"/>
      <c r="S1003" s="113"/>
      <c r="V1003" s="201"/>
      <c r="W1003" s="113"/>
      <c r="X1003" s="113"/>
      <c r="Y1003" s="113"/>
      <c r="Z1003" s="113"/>
      <c r="AA1003" s="113"/>
      <c r="AB1003" s="113"/>
      <c r="AC1003" s="113"/>
      <c r="AD1003" s="201"/>
      <c r="AE1003" s="113"/>
      <c r="AF1003" s="113"/>
      <c r="AG1003" s="113"/>
      <c r="AH1003" s="113"/>
    </row>
    <row r="1004" spans="1:34" x14ac:dyDescent="0.2">
      <c r="A1004" s="113"/>
      <c r="B1004" s="200"/>
      <c r="C1004" s="200"/>
      <c r="D1004" s="201"/>
      <c r="E1004" s="201"/>
      <c r="F1004" s="113"/>
      <c r="G1004" s="113"/>
      <c r="H1004" s="113"/>
      <c r="I1004" s="203"/>
      <c r="J1004" s="203"/>
      <c r="K1004" s="204"/>
      <c r="L1004" s="201"/>
      <c r="M1004" s="201"/>
      <c r="N1004" s="201"/>
      <c r="O1004" s="201"/>
      <c r="P1004" s="201"/>
      <c r="Q1004" s="201"/>
      <c r="R1004" s="113"/>
      <c r="S1004" s="113"/>
      <c r="V1004" s="201"/>
      <c r="W1004" s="113"/>
      <c r="X1004" s="113"/>
      <c r="Y1004" s="113"/>
      <c r="Z1004" s="113"/>
      <c r="AA1004" s="113"/>
      <c r="AB1004" s="113"/>
      <c r="AC1004" s="113"/>
      <c r="AD1004" s="201"/>
      <c r="AE1004" s="113"/>
      <c r="AF1004" s="113"/>
      <c r="AG1004" s="113"/>
      <c r="AH1004" s="113"/>
    </row>
    <row r="1005" spans="1:34" x14ac:dyDescent="0.2">
      <c r="A1005" s="113"/>
      <c r="B1005" s="200"/>
      <c r="C1005" s="200"/>
      <c r="D1005" s="201"/>
      <c r="E1005" s="201"/>
      <c r="F1005" s="113"/>
      <c r="G1005" s="113"/>
      <c r="H1005" s="113"/>
      <c r="I1005" s="203"/>
      <c r="J1005" s="203"/>
      <c r="K1005" s="204"/>
      <c r="L1005" s="201"/>
      <c r="M1005" s="201"/>
      <c r="N1005" s="201"/>
      <c r="O1005" s="201"/>
      <c r="P1005" s="201"/>
      <c r="Q1005" s="201"/>
      <c r="R1005" s="113"/>
      <c r="S1005" s="113"/>
      <c r="V1005" s="201"/>
      <c r="W1005" s="113"/>
      <c r="X1005" s="113"/>
      <c r="Y1005" s="113"/>
      <c r="Z1005" s="113"/>
      <c r="AA1005" s="113"/>
      <c r="AB1005" s="113"/>
      <c r="AC1005" s="113"/>
      <c r="AD1005" s="201"/>
      <c r="AE1005" s="113"/>
      <c r="AF1005" s="113"/>
      <c r="AG1005" s="113"/>
      <c r="AH1005" s="113"/>
    </row>
    <row r="1006" spans="1:34" x14ac:dyDescent="0.2">
      <c r="A1006" s="113"/>
      <c r="B1006" s="200"/>
      <c r="C1006" s="200"/>
      <c r="D1006" s="201"/>
      <c r="E1006" s="201"/>
      <c r="F1006" s="113"/>
      <c r="G1006" s="113"/>
      <c r="H1006" s="113"/>
      <c r="I1006" s="203"/>
      <c r="J1006" s="203"/>
      <c r="K1006" s="204"/>
      <c r="L1006" s="201"/>
      <c r="M1006" s="201"/>
      <c r="N1006" s="201"/>
      <c r="O1006" s="201"/>
      <c r="P1006" s="201"/>
      <c r="Q1006" s="201"/>
      <c r="R1006" s="113"/>
      <c r="S1006" s="113"/>
      <c r="V1006" s="201"/>
      <c r="W1006" s="113"/>
      <c r="X1006" s="113"/>
      <c r="Y1006" s="113"/>
      <c r="Z1006" s="113"/>
      <c r="AA1006" s="113"/>
      <c r="AB1006" s="113"/>
      <c r="AC1006" s="113"/>
      <c r="AD1006" s="201"/>
      <c r="AE1006" s="113"/>
      <c r="AF1006" s="113"/>
      <c r="AG1006" s="113"/>
      <c r="AH1006" s="113"/>
    </row>
    <row r="1007" spans="1:34" x14ac:dyDescent="0.2">
      <c r="A1007" s="113"/>
      <c r="B1007" s="200"/>
      <c r="C1007" s="200"/>
      <c r="D1007" s="201"/>
      <c r="E1007" s="201"/>
      <c r="F1007" s="113"/>
      <c r="G1007" s="113"/>
      <c r="H1007" s="113"/>
      <c r="I1007" s="203"/>
      <c r="J1007" s="203"/>
      <c r="K1007" s="204"/>
      <c r="L1007" s="201"/>
      <c r="M1007" s="201"/>
      <c r="N1007" s="201"/>
      <c r="O1007" s="201"/>
      <c r="P1007" s="201"/>
      <c r="Q1007" s="201"/>
      <c r="R1007" s="113"/>
      <c r="S1007" s="113"/>
      <c r="V1007" s="201"/>
      <c r="W1007" s="113"/>
      <c r="X1007" s="113"/>
      <c r="Y1007" s="113"/>
      <c r="Z1007" s="113"/>
      <c r="AA1007" s="113"/>
      <c r="AB1007" s="113"/>
      <c r="AC1007" s="113"/>
      <c r="AD1007" s="201"/>
      <c r="AE1007" s="113"/>
      <c r="AF1007" s="113"/>
      <c r="AG1007" s="113"/>
      <c r="AH1007" s="113"/>
    </row>
    <row r="1008" spans="1:34" x14ac:dyDescent="0.2">
      <c r="A1008" s="113"/>
      <c r="B1008" s="200"/>
      <c r="C1008" s="200"/>
      <c r="D1008" s="201"/>
      <c r="E1008" s="201"/>
      <c r="F1008" s="113"/>
      <c r="G1008" s="113"/>
      <c r="H1008" s="113"/>
      <c r="I1008" s="203"/>
      <c r="J1008" s="203"/>
      <c r="K1008" s="204"/>
      <c r="L1008" s="201"/>
      <c r="M1008" s="201"/>
      <c r="N1008" s="201"/>
      <c r="O1008" s="201"/>
      <c r="P1008" s="201"/>
      <c r="Q1008" s="201"/>
      <c r="R1008" s="113"/>
      <c r="S1008" s="113"/>
      <c r="V1008" s="201"/>
      <c r="W1008" s="113"/>
      <c r="X1008" s="113"/>
      <c r="Y1008" s="113"/>
      <c r="Z1008" s="113"/>
      <c r="AA1008" s="113"/>
      <c r="AB1008" s="113"/>
      <c r="AC1008" s="113"/>
      <c r="AD1008" s="201"/>
      <c r="AE1008" s="113"/>
      <c r="AF1008" s="113"/>
      <c r="AG1008" s="113"/>
      <c r="AH1008" s="113"/>
    </row>
    <row r="1009" spans="1:34" x14ac:dyDescent="0.2">
      <c r="A1009" s="113"/>
      <c r="B1009" s="200"/>
      <c r="C1009" s="200"/>
      <c r="D1009" s="201"/>
      <c r="E1009" s="201"/>
      <c r="F1009" s="113"/>
      <c r="G1009" s="113"/>
      <c r="H1009" s="113"/>
      <c r="I1009" s="203"/>
      <c r="J1009" s="203"/>
      <c r="K1009" s="204"/>
      <c r="L1009" s="201"/>
      <c r="M1009" s="201"/>
      <c r="N1009" s="201"/>
      <c r="O1009" s="201"/>
      <c r="P1009" s="201"/>
      <c r="Q1009" s="201"/>
      <c r="R1009" s="113"/>
      <c r="S1009" s="113"/>
      <c r="V1009" s="201"/>
      <c r="W1009" s="113"/>
      <c r="X1009" s="113"/>
      <c r="Y1009" s="113"/>
      <c r="Z1009" s="113"/>
      <c r="AA1009" s="113"/>
      <c r="AB1009" s="113"/>
      <c r="AC1009" s="113"/>
      <c r="AD1009" s="201"/>
      <c r="AE1009" s="113"/>
      <c r="AF1009" s="113"/>
      <c r="AG1009" s="113"/>
      <c r="AH1009" s="113"/>
    </row>
    <row r="1010" spans="1:34" x14ac:dyDescent="0.2">
      <c r="A1010" s="113"/>
      <c r="B1010" s="200"/>
      <c r="C1010" s="200"/>
      <c r="D1010" s="201"/>
      <c r="E1010" s="201"/>
      <c r="F1010" s="113"/>
      <c r="G1010" s="113"/>
      <c r="H1010" s="113"/>
      <c r="I1010" s="203"/>
      <c r="J1010" s="203"/>
      <c r="K1010" s="204"/>
      <c r="L1010" s="201"/>
      <c r="M1010" s="201"/>
      <c r="N1010" s="201"/>
      <c r="O1010" s="201"/>
      <c r="P1010" s="201"/>
      <c r="Q1010" s="201"/>
      <c r="R1010" s="113"/>
      <c r="S1010" s="113"/>
      <c r="V1010" s="201"/>
      <c r="W1010" s="113"/>
      <c r="X1010" s="113"/>
      <c r="Y1010" s="113"/>
      <c r="Z1010" s="113"/>
      <c r="AA1010" s="113"/>
      <c r="AB1010" s="113"/>
      <c r="AC1010" s="113"/>
      <c r="AD1010" s="201"/>
      <c r="AE1010" s="113"/>
      <c r="AF1010" s="113"/>
      <c r="AG1010" s="113"/>
      <c r="AH1010" s="113"/>
    </row>
    <row r="1011" spans="1:34" x14ac:dyDescent="0.2">
      <c r="A1011" s="113"/>
      <c r="B1011" s="200"/>
      <c r="C1011" s="200"/>
      <c r="D1011" s="201"/>
      <c r="E1011" s="201"/>
      <c r="F1011" s="113"/>
      <c r="G1011" s="113"/>
      <c r="H1011" s="113"/>
      <c r="I1011" s="203"/>
      <c r="J1011" s="203"/>
      <c r="K1011" s="204"/>
      <c r="L1011" s="201"/>
      <c r="M1011" s="201"/>
      <c r="N1011" s="201"/>
      <c r="O1011" s="201"/>
      <c r="P1011" s="201"/>
      <c r="Q1011" s="201"/>
      <c r="R1011" s="113"/>
      <c r="S1011" s="113"/>
      <c r="V1011" s="201"/>
      <c r="W1011" s="113"/>
      <c r="X1011" s="113"/>
      <c r="Y1011" s="113"/>
      <c r="Z1011" s="113"/>
      <c r="AA1011" s="113"/>
      <c r="AB1011" s="113"/>
      <c r="AC1011" s="113"/>
      <c r="AD1011" s="201"/>
      <c r="AE1011" s="113"/>
      <c r="AF1011" s="113"/>
      <c r="AG1011" s="113"/>
      <c r="AH1011" s="113"/>
    </row>
    <row r="1012" spans="1:34" x14ac:dyDescent="0.2">
      <c r="A1012" s="113"/>
      <c r="B1012" s="200"/>
      <c r="C1012" s="200"/>
      <c r="D1012" s="201"/>
      <c r="E1012" s="201"/>
      <c r="F1012" s="113"/>
      <c r="G1012" s="113"/>
      <c r="H1012" s="113"/>
      <c r="I1012" s="203"/>
      <c r="J1012" s="203"/>
      <c r="K1012" s="204"/>
      <c r="L1012" s="201"/>
      <c r="M1012" s="201"/>
      <c r="N1012" s="201"/>
      <c r="O1012" s="201"/>
      <c r="P1012" s="201"/>
      <c r="Q1012" s="201"/>
      <c r="R1012" s="113"/>
      <c r="S1012" s="113"/>
      <c r="V1012" s="201"/>
      <c r="W1012" s="113"/>
      <c r="X1012" s="113"/>
      <c r="Y1012" s="113"/>
      <c r="Z1012" s="113"/>
      <c r="AA1012" s="113"/>
      <c r="AB1012" s="113"/>
      <c r="AC1012" s="113"/>
      <c r="AD1012" s="201"/>
      <c r="AE1012" s="113"/>
      <c r="AF1012" s="113"/>
      <c r="AG1012" s="113"/>
      <c r="AH1012" s="113"/>
    </row>
    <row r="1013" spans="1:34" x14ac:dyDescent="0.2">
      <c r="A1013" s="113"/>
      <c r="B1013" s="200"/>
      <c r="C1013" s="200"/>
      <c r="D1013" s="201"/>
      <c r="E1013" s="201"/>
      <c r="F1013" s="113"/>
      <c r="G1013" s="113"/>
      <c r="H1013" s="113"/>
      <c r="I1013" s="203"/>
      <c r="J1013" s="203"/>
      <c r="K1013" s="204"/>
      <c r="L1013" s="201"/>
      <c r="M1013" s="201"/>
      <c r="N1013" s="201"/>
      <c r="O1013" s="201"/>
      <c r="P1013" s="201"/>
      <c r="Q1013" s="201"/>
      <c r="R1013" s="113"/>
      <c r="S1013" s="113"/>
      <c r="V1013" s="201"/>
      <c r="W1013" s="113"/>
      <c r="X1013" s="113"/>
      <c r="Y1013" s="113"/>
      <c r="Z1013" s="113"/>
      <c r="AA1013" s="113"/>
      <c r="AB1013" s="113"/>
      <c r="AC1013" s="113"/>
      <c r="AD1013" s="201"/>
      <c r="AE1013" s="113"/>
      <c r="AF1013" s="113"/>
      <c r="AG1013" s="113"/>
      <c r="AH1013" s="113"/>
    </row>
    <row r="1014" spans="1:34" x14ac:dyDescent="0.2">
      <c r="A1014" s="113"/>
      <c r="B1014" s="200"/>
      <c r="C1014" s="200"/>
      <c r="D1014" s="201"/>
      <c r="E1014" s="201"/>
      <c r="F1014" s="113"/>
      <c r="G1014" s="113"/>
      <c r="H1014" s="113"/>
      <c r="I1014" s="203"/>
      <c r="J1014" s="203"/>
      <c r="K1014" s="204"/>
      <c r="L1014" s="201"/>
      <c r="M1014" s="201"/>
      <c r="N1014" s="201"/>
      <c r="O1014" s="201"/>
      <c r="P1014" s="201"/>
      <c r="Q1014" s="201"/>
      <c r="R1014" s="113"/>
      <c r="S1014" s="113"/>
      <c r="V1014" s="201"/>
      <c r="W1014" s="113"/>
      <c r="X1014" s="113"/>
      <c r="Y1014" s="113"/>
      <c r="Z1014" s="113"/>
      <c r="AA1014" s="113"/>
      <c r="AB1014" s="113"/>
      <c r="AC1014" s="113"/>
      <c r="AD1014" s="201"/>
      <c r="AE1014" s="113"/>
      <c r="AF1014" s="113"/>
      <c r="AG1014" s="113"/>
      <c r="AH1014" s="113"/>
    </row>
    <row r="1015" spans="1:34" x14ac:dyDescent="0.2">
      <c r="A1015" s="113"/>
      <c r="B1015" s="200"/>
      <c r="C1015" s="200"/>
      <c r="D1015" s="201"/>
      <c r="E1015" s="201"/>
      <c r="F1015" s="113"/>
      <c r="G1015" s="113"/>
      <c r="H1015" s="113"/>
      <c r="I1015" s="203"/>
      <c r="J1015" s="203"/>
      <c r="K1015" s="204"/>
      <c r="L1015" s="201"/>
      <c r="M1015" s="201"/>
      <c r="N1015" s="201"/>
      <c r="O1015" s="201"/>
      <c r="P1015" s="201"/>
      <c r="Q1015" s="201"/>
      <c r="R1015" s="113"/>
      <c r="S1015" s="113"/>
      <c r="V1015" s="201"/>
      <c r="W1015" s="113"/>
      <c r="X1015" s="113"/>
      <c r="Y1015" s="113"/>
      <c r="Z1015" s="113"/>
      <c r="AA1015" s="113"/>
      <c r="AB1015" s="113"/>
      <c r="AC1015" s="113"/>
      <c r="AD1015" s="201"/>
      <c r="AE1015" s="113"/>
      <c r="AF1015" s="113"/>
      <c r="AG1015" s="113"/>
      <c r="AH1015" s="113"/>
    </row>
    <row r="1016" spans="1:34" x14ac:dyDescent="0.2">
      <c r="A1016" s="113"/>
      <c r="B1016" s="200"/>
      <c r="C1016" s="200"/>
      <c r="D1016" s="201"/>
      <c r="E1016" s="201"/>
      <c r="F1016" s="113"/>
      <c r="G1016" s="113"/>
      <c r="H1016" s="113"/>
      <c r="I1016" s="203"/>
      <c r="J1016" s="203"/>
      <c r="K1016" s="204"/>
      <c r="L1016" s="201"/>
      <c r="M1016" s="201"/>
      <c r="N1016" s="201"/>
      <c r="O1016" s="201"/>
      <c r="P1016" s="201"/>
      <c r="Q1016" s="201"/>
      <c r="R1016" s="113"/>
      <c r="S1016" s="113"/>
      <c r="V1016" s="201"/>
      <c r="W1016" s="113"/>
      <c r="X1016" s="113"/>
      <c r="Y1016" s="113"/>
      <c r="Z1016" s="113"/>
      <c r="AA1016" s="113"/>
      <c r="AB1016" s="113"/>
      <c r="AC1016" s="113"/>
      <c r="AD1016" s="201"/>
      <c r="AE1016" s="113"/>
      <c r="AF1016" s="113"/>
      <c r="AG1016" s="113"/>
      <c r="AH1016" s="113"/>
    </row>
    <row r="1017" spans="1:34" x14ac:dyDescent="0.2">
      <c r="A1017" s="113"/>
      <c r="B1017" s="200"/>
      <c r="C1017" s="200"/>
      <c r="D1017" s="201"/>
      <c r="E1017" s="201"/>
      <c r="F1017" s="113"/>
      <c r="G1017" s="113"/>
      <c r="H1017" s="113"/>
      <c r="I1017" s="203"/>
      <c r="J1017" s="203"/>
      <c r="K1017" s="204"/>
      <c r="L1017" s="201"/>
      <c r="M1017" s="201"/>
      <c r="N1017" s="201"/>
      <c r="O1017" s="201"/>
      <c r="P1017" s="201"/>
      <c r="Q1017" s="201"/>
      <c r="R1017" s="113"/>
      <c r="S1017" s="113"/>
      <c r="V1017" s="201"/>
      <c r="W1017" s="113"/>
      <c r="X1017" s="113"/>
      <c r="Y1017" s="113"/>
      <c r="Z1017" s="113"/>
      <c r="AA1017" s="113"/>
      <c r="AB1017" s="113"/>
      <c r="AC1017" s="113"/>
      <c r="AD1017" s="201"/>
      <c r="AE1017" s="113"/>
      <c r="AF1017" s="113"/>
      <c r="AG1017" s="113"/>
      <c r="AH1017" s="113"/>
    </row>
    <row r="1018" spans="1:34" x14ac:dyDescent="0.2">
      <c r="A1018" s="113"/>
      <c r="B1018" s="200"/>
      <c r="C1018" s="200"/>
      <c r="D1018" s="201"/>
      <c r="E1018" s="201"/>
      <c r="F1018" s="113"/>
      <c r="G1018" s="113"/>
      <c r="H1018" s="113"/>
      <c r="I1018" s="203"/>
      <c r="J1018" s="203"/>
      <c r="K1018" s="204"/>
      <c r="L1018" s="201"/>
      <c r="M1018" s="201"/>
      <c r="N1018" s="201"/>
      <c r="O1018" s="201"/>
      <c r="P1018" s="201"/>
      <c r="Q1018" s="201"/>
      <c r="R1018" s="113"/>
      <c r="S1018" s="113"/>
      <c r="V1018" s="201"/>
      <c r="W1018" s="113"/>
      <c r="X1018" s="113"/>
      <c r="Y1018" s="113"/>
      <c r="Z1018" s="113"/>
      <c r="AA1018" s="113"/>
      <c r="AB1018" s="113"/>
      <c r="AC1018" s="113"/>
      <c r="AD1018" s="201"/>
      <c r="AE1018" s="113"/>
      <c r="AF1018" s="113"/>
      <c r="AG1018" s="113"/>
      <c r="AH1018" s="113"/>
    </row>
    <row r="1019" spans="1:34" x14ac:dyDescent="0.2">
      <c r="A1019" s="113"/>
      <c r="B1019" s="200"/>
      <c r="C1019" s="200"/>
      <c r="D1019" s="201"/>
      <c r="E1019" s="201"/>
      <c r="F1019" s="113"/>
      <c r="G1019" s="113"/>
      <c r="H1019" s="113"/>
      <c r="I1019" s="203"/>
      <c r="J1019" s="203"/>
      <c r="K1019" s="204"/>
      <c r="L1019" s="201"/>
      <c r="M1019" s="201"/>
      <c r="N1019" s="201"/>
      <c r="O1019" s="201"/>
      <c r="P1019" s="201"/>
      <c r="Q1019" s="201"/>
      <c r="R1019" s="113"/>
      <c r="S1019" s="113"/>
      <c r="V1019" s="201"/>
      <c r="W1019" s="113"/>
      <c r="X1019" s="113"/>
      <c r="Y1019" s="113"/>
      <c r="Z1019" s="113"/>
      <c r="AA1019" s="113"/>
      <c r="AB1019" s="113"/>
      <c r="AC1019" s="113"/>
      <c r="AD1019" s="201"/>
      <c r="AE1019" s="113"/>
      <c r="AF1019" s="113"/>
      <c r="AG1019" s="113"/>
      <c r="AH1019" s="113"/>
    </row>
    <row r="1020" spans="1:34" x14ac:dyDescent="0.2">
      <c r="A1020" s="113"/>
      <c r="B1020" s="200"/>
      <c r="C1020" s="200"/>
      <c r="D1020" s="201"/>
      <c r="E1020" s="201"/>
      <c r="F1020" s="113"/>
      <c r="G1020" s="113"/>
      <c r="H1020" s="113"/>
      <c r="I1020" s="203"/>
      <c r="J1020" s="203"/>
      <c r="K1020" s="204"/>
      <c r="L1020" s="201"/>
      <c r="M1020" s="201"/>
      <c r="N1020" s="201"/>
      <c r="O1020" s="201"/>
      <c r="P1020" s="201"/>
      <c r="Q1020" s="201"/>
      <c r="R1020" s="113"/>
      <c r="S1020" s="113"/>
      <c r="V1020" s="201"/>
      <c r="W1020" s="113"/>
      <c r="X1020" s="113"/>
      <c r="Y1020" s="113"/>
      <c r="Z1020" s="113"/>
      <c r="AA1020" s="113"/>
      <c r="AB1020" s="113"/>
      <c r="AC1020" s="113"/>
      <c r="AD1020" s="201"/>
      <c r="AE1020" s="113"/>
      <c r="AF1020" s="113"/>
      <c r="AG1020" s="113"/>
      <c r="AH1020" s="113"/>
    </row>
    <row r="1021" spans="1:34" x14ac:dyDescent="0.2">
      <c r="A1021" s="113"/>
      <c r="B1021" s="200"/>
      <c r="C1021" s="200"/>
      <c r="D1021" s="201"/>
      <c r="E1021" s="201"/>
      <c r="F1021" s="113"/>
      <c r="G1021" s="113"/>
      <c r="H1021" s="113"/>
      <c r="I1021" s="203"/>
      <c r="J1021" s="203"/>
      <c r="K1021" s="204"/>
      <c r="L1021" s="201"/>
      <c r="M1021" s="201"/>
      <c r="N1021" s="201"/>
      <c r="O1021" s="201"/>
      <c r="P1021" s="201"/>
      <c r="Q1021" s="201"/>
      <c r="R1021" s="113"/>
      <c r="S1021" s="113"/>
      <c r="V1021" s="201"/>
      <c r="W1021" s="113"/>
      <c r="X1021" s="113"/>
      <c r="Y1021" s="113"/>
      <c r="Z1021" s="113"/>
      <c r="AA1021" s="113"/>
      <c r="AB1021" s="113"/>
      <c r="AC1021" s="113"/>
      <c r="AD1021" s="201"/>
      <c r="AE1021" s="113"/>
      <c r="AF1021" s="113"/>
      <c r="AG1021" s="113"/>
      <c r="AH1021" s="113"/>
    </row>
    <row r="1022" spans="1:34" x14ac:dyDescent="0.2">
      <c r="A1022" s="113"/>
      <c r="B1022" s="200"/>
      <c r="C1022" s="200"/>
      <c r="D1022" s="201"/>
      <c r="E1022" s="201"/>
      <c r="F1022" s="113"/>
      <c r="G1022" s="113"/>
      <c r="H1022" s="113"/>
      <c r="I1022" s="203"/>
      <c r="J1022" s="203"/>
      <c r="K1022" s="204"/>
      <c r="L1022" s="201"/>
      <c r="M1022" s="201"/>
      <c r="N1022" s="201"/>
      <c r="O1022" s="201"/>
      <c r="P1022" s="201"/>
      <c r="Q1022" s="201"/>
      <c r="R1022" s="113"/>
      <c r="S1022" s="113"/>
      <c r="V1022" s="201"/>
      <c r="W1022" s="113"/>
      <c r="X1022" s="113"/>
      <c r="Y1022" s="113"/>
      <c r="Z1022" s="113"/>
      <c r="AA1022" s="113"/>
      <c r="AB1022" s="113"/>
      <c r="AC1022" s="113"/>
      <c r="AD1022" s="201"/>
      <c r="AE1022" s="113"/>
      <c r="AF1022" s="113"/>
      <c r="AG1022" s="113"/>
      <c r="AH1022" s="113"/>
    </row>
    <row r="1023" spans="1:34" x14ac:dyDescent="0.2">
      <c r="A1023" s="113"/>
      <c r="B1023" s="200"/>
      <c r="C1023" s="200"/>
      <c r="D1023" s="201"/>
      <c r="E1023" s="201"/>
      <c r="F1023" s="113"/>
      <c r="G1023" s="113"/>
      <c r="H1023" s="113"/>
      <c r="I1023" s="203"/>
      <c r="J1023" s="203"/>
      <c r="K1023" s="204"/>
      <c r="L1023" s="201"/>
      <c r="M1023" s="201"/>
      <c r="N1023" s="201"/>
      <c r="O1023" s="201"/>
      <c r="P1023" s="201"/>
      <c r="Q1023" s="201"/>
      <c r="R1023" s="113"/>
      <c r="S1023" s="113"/>
      <c r="V1023" s="201"/>
      <c r="W1023" s="113"/>
      <c r="X1023" s="113"/>
      <c r="Y1023" s="113"/>
      <c r="Z1023" s="113"/>
      <c r="AA1023" s="113"/>
      <c r="AB1023" s="113"/>
      <c r="AC1023" s="113"/>
      <c r="AD1023" s="201"/>
      <c r="AE1023" s="113"/>
      <c r="AF1023" s="113"/>
      <c r="AG1023" s="113"/>
      <c r="AH1023" s="113"/>
    </row>
    <row r="1024" spans="1:34" x14ac:dyDescent="0.2">
      <c r="A1024" s="113"/>
      <c r="B1024" s="200"/>
      <c r="C1024" s="200"/>
      <c r="D1024" s="201"/>
      <c r="E1024" s="201"/>
      <c r="F1024" s="113"/>
      <c r="G1024" s="113"/>
      <c r="H1024" s="113"/>
      <c r="I1024" s="203"/>
      <c r="J1024" s="203"/>
      <c r="K1024" s="204"/>
      <c r="L1024" s="201"/>
      <c r="M1024" s="201"/>
      <c r="N1024" s="201"/>
      <c r="O1024" s="201"/>
      <c r="P1024" s="201"/>
      <c r="Q1024" s="201"/>
      <c r="R1024" s="113"/>
      <c r="S1024" s="113"/>
      <c r="V1024" s="201"/>
      <c r="W1024" s="113"/>
      <c r="X1024" s="113"/>
      <c r="Y1024" s="113"/>
      <c r="Z1024" s="113"/>
      <c r="AA1024" s="113"/>
      <c r="AB1024" s="113"/>
      <c r="AC1024" s="113"/>
      <c r="AD1024" s="201"/>
      <c r="AE1024" s="113"/>
      <c r="AF1024" s="113"/>
      <c r="AG1024" s="113"/>
      <c r="AH1024" s="113"/>
    </row>
    <row r="1025" spans="1:34" x14ac:dyDescent="0.2">
      <c r="A1025" s="113"/>
      <c r="B1025" s="200"/>
      <c r="C1025" s="200"/>
      <c r="D1025" s="201"/>
      <c r="E1025" s="201"/>
      <c r="F1025" s="113"/>
      <c r="G1025" s="113"/>
      <c r="H1025" s="113"/>
      <c r="I1025" s="203"/>
      <c r="J1025" s="203"/>
      <c r="K1025" s="204"/>
      <c r="L1025" s="201"/>
      <c r="M1025" s="201"/>
      <c r="N1025" s="201"/>
      <c r="O1025" s="201"/>
      <c r="P1025" s="201"/>
      <c r="Q1025" s="201"/>
      <c r="R1025" s="113"/>
      <c r="S1025" s="113"/>
      <c r="V1025" s="201"/>
      <c r="W1025" s="113"/>
      <c r="X1025" s="113"/>
      <c r="Y1025" s="113"/>
      <c r="Z1025" s="113"/>
      <c r="AA1025" s="113"/>
      <c r="AB1025" s="113"/>
      <c r="AC1025" s="113"/>
      <c r="AD1025" s="201"/>
      <c r="AE1025" s="113"/>
      <c r="AF1025" s="113"/>
      <c r="AG1025" s="113"/>
      <c r="AH1025" s="113"/>
    </row>
    <row r="1026" spans="1:34" x14ac:dyDescent="0.2">
      <c r="A1026" s="113"/>
      <c r="B1026" s="200"/>
      <c r="C1026" s="200"/>
      <c r="D1026" s="201"/>
      <c r="E1026" s="201"/>
      <c r="F1026" s="113"/>
      <c r="G1026" s="113"/>
      <c r="H1026" s="113"/>
      <c r="I1026" s="203"/>
      <c r="J1026" s="203"/>
      <c r="K1026" s="204"/>
      <c r="L1026" s="201"/>
      <c r="M1026" s="201"/>
      <c r="N1026" s="201"/>
      <c r="O1026" s="201"/>
      <c r="P1026" s="201"/>
      <c r="Q1026" s="201"/>
      <c r="R1026" s="113"/>
      <c r="S1026" s="113"/>
      <c r="V1026" s="201"/>
      <c r="W1026" s="113"/>
      <c r="X1026" s="113"/>
      <c r="Y1026" s="113"/>
      <c r="Z1026" s="113"/>
      <c r="AA1026" s="113"/>
      <c r="AB1026" s="113"/>
      <c r="AC1026" s="113"/>
      <c r="AD1026" s="201"/>
      <c r="AE1026" s="113"/>
      <c r="AF1026" s="113"/>
      <c r="AG1026" s="113"/>
      <c r="AH1026" s="113"/>
    </row>
    <row r="1027" spans="1:34" x14ac:dyDescent="0.2">
      <c r="A1027" s="113"/>
      <c r="B1027" s="200"/>
      <c r="C1027" s="200"/>
      <c r="D1027" s="201"/>
      <c r="E1027" s="201"/>
      <c r="F1027" s="113"/>
      <c r="G1027" s="113"/>
      <c r="H1027" s="113"/>
      <c r="I1027" s="203"/>
      <c r="J1027" s="203"/>
      <c r="K1027" s="204"/>
      <c r="L1027" s="201"/>
      <c r="M1027" s="201"/>
      <c r="N1027" s="201"/>
      <c r="O1027" s="201"/>
      <c r="P1027" s="201"/>
      <c r="Q1027" s="201"/>
      <c r="R1027" s="113"/>
      <c r="S1027" s="113"/>
      <c r="V1027" s="201"/>
      <c r="W1027" s="113"/>
      <c r="X1027" s="113"/>
      <c r="Y1027" s="113"/>
      <c r="Z1027" s="113"/>
      <c r="AA1027" s="113"/>
      <c r="AB1027" s="113"/>
      <c r="AC1027" s="113"/>
      <c r="AD1027" s="201"/>
      <c r="AE1027" s="113"/>
      <c r="AF1027" s="113"/>
      <c r="AG1027" s="113"/>
      <c r="AH1027" s="113"/>
    </row>
    <row r="1028" spans="1:34" x14ac:dyDescent="0.2">
      <c r="A1028" s="113"/>
      <c r="B1028" s="200"/>
      <c r="C1028" s="200"/>
      <c r="D1028" s="201"/>
      <c r="E1028" s="201"/>
      <c r="F1028" s="113"/>
      <c r="G1028" s="113"/>
      <c r="H1028" s="113"/>
      <c r="I1028" s="203"/>
      <c r="J1028" s="203"/>
      <c r="K1028" s="204"/>
      <c r="L1028" s="201"/>
      <c r="M1028" s="201"/>
      <c r="N1028" s="201"/>
      <c r="O1028" s="201"/>
      <c r="P1028" s="201"/>
      <c r="Q1028" s="201"/>
      <c r="R1028" s="113"/>
      <c r="S1028" s="113"/>
      <c r="V1028" s="201"/>
      <c r="W1028" s="113"/>
      <c r="X1028" s="113"/>
      <c r="Y1028" s="113"/>
      <c r="Z1028" s="113"/>
      <c r="AA1028" s="113"/>
      <c r="AB1028" s="113"/>
      <c r="AC1028" s="113"/>
      <c r="AD1028" s="201"/>
      <c r="AE1028" s="113"/>
      <c r="AF1028" s="113"/>
      <c r="AG1028" s="113"/>
      <c r="AH1028" s="113"/>
    </row>
    <row r="1029" spans="1:34" x14ac:dyDescent="0.2">
      <c r="A1029" s="113"/>
      <c r="B1029" s="200"/>
      <c r="C1029" s="200"/>
      <c r="D1029" s="201"/>
      <c r="E1029" s="201"/>
      <c r="F1029" s="113"/>
      <c r="G1029" s="113"/>
      <c r="H1029" s="113"/>
      <c r="I1029" s="203"/>
      <c r="J1029" s="203"/>
      <c r="K1029" s="204"/>
      <c r="L1029" s="201"/>
      <c r="M1029" s="201"/>
      <c r="N1029" s="201"/>
      <c r="O1029" s="201"/>
      <c r="P1029" s="201"/>
      <c r="Q1029" s="201"/>
      <c r="R1029" s="113"/>
      <c r="S1029" s="113"/>
      <c r="V1029" s="201"/>
      <c r="W1029" s="113"/>
      <c r="X1029" s="113"/>
      <c r="Y1029" s="113"/>
      <c r="Z1029" s="113"/>
      <c r="AA1029" s="113"/>
      <c r="AB1029" s="113"/>
      <c r="AC1029" s="113"/>
      <c r="AD1029" s="201"/>
      <c r="AE1029" s="113"/>
      <c r="AF1029" s="113"/>
      <c r="AG1029" s="113"/>
      <c r="AH1029" s="113"/>
    </row>
    <row r="1030" spans="1:34" x14ac:dyDescent="0.2">
      <c r="A1030" s="113"/>
      <c r="B1030" s="200"/>
      <c r="C1030" s="200"/>
      <c r="D1030" s="201"/>
      <c r="E1030" s="201"/>
      <c r="F1030" s="113"/>
      <c r="G1030" s="113"/>
      <c r="H1030" s="113"/>
      <c r="I1030" s="203"/>
      <c r="J1030" s="203"/>
      <c r="K1030" s="204"/>
      <c r="L1030" s="201"/>
      <c r="M1030" s="201"/>
      <c r="N1030" s="201"/>
      <c r="O1030" s="201"/>
      <c r="P1030" s="201"/>
      <c r="Q1030" s="201"/>
      <c r="R1030" s="113"/>
      <c r="S1030" s="113"/>
      <c r="V1030" s="201"/>
      <c r="W1030" s="113"/>
      <c r="X1030" s="113"/>
      <c r="Y1030" s="113"/>
      <c r="Z1030" s="113"/>
      <c r="AA1030" s="113"/>
      <c r="AB1030" s="113"/>
      <c r="AC1030" s="113"/>
      <c r="AD1030" s="201"/>
      <c r="AE1030" s="113"/>
      <c r="AF1030" s="113"/>
      <c r="AG1030" s="113"/>
      <c r="AH1030" s="113"/>
    </row>
    <row r="1031" spans="1:34" x14ac:dyDescent="0.2">
      <c r="A1031" s="113"/>
      <c r="B1031" s="200"/>
      <c r="C1031" s="200"/>
      <c r="D1031" s="201"/>
      <c r="E1031" s="201"/>
      <c r="F1031" s="113"/>
      <c r="G1031" s="113"/>
      <c r="H1031" s="113"/>
      <c r="I1031" s="203"/>
      <c r="J1031" s="203"/>
      <c r="K1031" s="204"/>
      <c r="L1031" s="201"/>
      <c r="M1031" s="201"/>
      <c r="N1031" s="201"/>
      <c r="O1031" s="201"/>
      <c r="P1031" s="201"/>
      <c r="Q1031" s="201"/>
      <c r="R1031" s="113"/>
      <c r="S1031" s="113"/>
      <c r="V1031" s="201"/>
      <c r="W1031" s="113"/>
      <c r="X1031" s="113"/>
      <c r="Y1031" s="113"/>
      <c r="Z1031" s="113"/>
      <c r="AA1031" s="113"/>
      <c r="AB1031" s="113"/>
      <c r="AC1031" s="113"/>
      <c r="AD1031" s="201"/>
      <c r="AE1031" s="113"/>
      <c r="AF1031" s="113"/>
      <c r="AG1031" s="113"/>
      <c r="AH1031" s="113"/>
    </row>
    <row r="1032" spans="1:34" x14ac:dyDescent="0.2">
      <c r="A1032" s="113"/>
      <c r="B1032" s="200"/>
      <c r="C1032" s="200"/>
      <c r="D1032" s="201"/>
      <c r="E1032" s="201"/>
      <c r="F1032" s="113"/>
      <c r="G1032" s="113"/>
      <c r="H1032" s="113"/>
      <c r="I1032" s="203"/>
      <c r="J1032" s="203"/>
      <c r="K1032" s="204"/>
      <c r="L1032" s="201"/>
      <c r="M1032" s="201"/>
      <c r="N1032" s="201"/>
      <c r="O1032" s="201"/>
      <c r="P1032" s="201"/>
      <c r="Q1032" s="201"/>
      <c r="R1032" s="113"/>
      <c r="S1032" s="113"/>
      <c r="V1032" s="201"/>
      <c r="W1032" s="113"/>
      <c r="X1032" s="113"/>
      <c r="Y1032" s="113"/>
      <c r="Z1032" s="113"/>
      <c r="AA1032" s="113"/>
      <c r="AB1032" s="113"/>
      <c r="AC1032" s="113"/>
      <c r="AD1032" s="201"/>
      <c r="AE1032" s="113"/>
      <c r="AF1032" s="113"/>
      <c r="AG1032" s="113"/>
      <c r="AH1032" s="113"/>
    </row>
    <row r="1033" spans="1:34" x14ac:dyDescent="0.2">
      <c r="A1033" s="113"/>
      <c r="B1033" s="200"/>
      <c r="C1033" s="200"/>
      <c r="D1033" s="201"/>
      <c r="E1033" s="201"/>
      <c r="F1033" s="113"/>
      <c r="G1033" s="113"/>
      <c r="H1033" s="113"/>
      <c r="I1033" s="203"/>
      <c r="J1033" s="203"/>
      <c r="K1033" s="204"/>
      <c r="L1033" s="201"/>
      <c r="M1033" s="201"/>
      <c r="N1033" s="201"/>
      <c r="O1033" s="201"/>
      <c r="P1033" s="201"/>
      <c r="Q1033" s="201"/>
      <c r="R1033" s="113"/>
      <c r="S1033" s="113"/>
      <c r="V1033" s="201"/>
      <c r="W1033" s="113"/>
      <c r="X1033" s="113"/>
      <c r="Y1033" s="113"/>
      <c r="Z1033" s="113"/>
      <c r="AA1033" s="113"/>
      <c r="AB1033" s="113"/>
      <c r="AC1033" s="113"/>
      <c r="AD1033" s="201"/>
      <c r="AE1033" s="113"/>
      <c r="AF1033" s="113"/>
      <c r="AG1033" s="113"/>
      <c r="AH1033" s="113"/>
    </row>
    <row r="1034" spans="1:34" x14ac:dyDescent="0.2">
      <c r="A1034" s="113"/>
      <c r="B1034" s="200"/>
      <c r="C1034" s="200"/>
      <c r="D1034" s="201"/>
      <c r="E1034" s="201"/>
      <c r="F1034" s="113"/>
      <c r="G1034" s="113"/>
      <c r="H1034" s="113"/>
      <c r="I1034" s="203"/>
      <c r="J1034" s="203"/>
      <c r="K1034" s="204"/>
      <c r="L1034" s="201"/>
      <c r="M1034" s="201"/>
      <c r="N1034" s="201"/>
      <c r="O1034" s="201"/>
      <c r="P1034" s="201"/>
      <c r="Q1034" s="201"/>
      <c r="R1034" s="113"/>
      <c r="S1034" s="113"/>
      <c r="V1034" s="201"/>
      <c r="W1034" s="113"/>
      <c r="X1034" s="113"/>
      <c r="Y1034" s="113"/>
      <c r="Z1034" s="113"/>
      <c r="AA1034" s="113"/>
      <c r="AB1034" s="113"/>
      <c r="AC1034" s="113"/>
      <c r="AD1034" s="201"/>
      <c r="AE1034" s="113"/>
      <c r="AF1034" s="113"/>
      <c r="AG1034" s="113"/>
      <c r="AH1034" s="113"/>
    </row>
    <row r="1035" spans="1:34" x14ac:dyDescent="0.2">
      <c r="A1035" s="113"/>
      <c r="B1035" s="200"/>
      <c r="C1035" s="200"/>
      <c r="D1035" s="201"/>
      <c r="E1035" s="201"/>
      <c r="F1035" s="113"/>
      <c r="G1035" s="113"/>
      <c r="H1035" s="113"/>
      <c r="I1035" s="203"/>
      <c r="J1035" s="203"/>
      <c r="K1035" s="204"/>
      <c r="L1035" s="201"/>
      <c r="M1035" s="201"/>
      <c r="N1035" s="201"/>
      <c r="O1035" s="201"/>
      <c r="P1035" s="201"/>
      <c r="Q1035" s="201"/>
      <c r="R1035" s="113"/>
      <c r="S1035" s="113"/>
      <c r="V1035" s="201"/>
      <c r="W1035" s="113"/>
      <c r="X1035" s="113"/>
      <c r="Y1035" s="113"/>
      <c r="Z1035" s="113"/>
      <c r="AA1035" s="113"/>
      <c r="AB1035" s="113"/>
      <c r="AC1035" s="113"/>
      <c r="AD1035" s="201"/>
      <c r="AE1035" s="113"/>
      <c r="AF1035" s="113"/>
      <c r="AG1035" s="113"/>
      <c r="AH1035" s="113"/>
    </row>
    <row r="1036" spans="1:34" x14ac:dyDescent="0.2">
      <c r="A1036" s="113"/>
      <c r="B1036" s="200"/>
      <c r="C1036" s="200"/>
      <c r="D1036" s="201"/>
      <c r="E1036" s="201"/>
      <c r="F1036" s="113"/>
      <c r="G1036" s="113"/>
      <c r="H1036" s="113"/>
      <c r="I1036" s="203"/>
      <c r="J1036" s="203"/>
      <c r="K1036" s="204"/>
      <c r="L1036" s="201"/>
      <c r="M1036" s="201"/>
      <c r="N1036" s="201"/>
      <c r="O1036" s="201"/>
      <c r="P1036" s="201"/>
      <c r="Q1036" s="201"/>
      <c r="R1036" s="113"/>
      <c r="S1036" s="113"/>
      <c r="V1036" s="201"/>
      <c r="W1036" s="113"/>
      <c r="X1036" s="113"/>
      <c r="Y1036" s="113"/>
      <c r="Z1036" s="113"/>
      <c r="AA1036" s="113"/>
      <c r="AB1036" s="113"/>
      <c r="AC1036" s="113"/>
      <c r="AD1036" s="201"/>
      <c r="AE1036" s="113"/>
      <c r="AF1036" s="113"/>
      <c r="AG1036" s="113"/>
      <c r="AH1036" s="113"/>
    </row>
    <row r="1037" spans="1:34" x14ac:dyDescent="0.2">
      <c r="A1037" s="113"/>
      <c r="B1037" s="200"/>
      <c r="C1037" s="200"/>
      <c r="D1037" s="201"/>
      <c r="E1037" s="201"/>
      <c r="F1037" s="113"/>
      <c r="G1037" s="113"/>
      <c r="H1037" s="113"/>
      <c r="I1037" s="203"/>
      <c r="J1037" s="203"/>
      <c r="K1037" s="204"/>
      <c r="L1037" s="201"/>
      <c r="M1037" s="201"/>
      <c r="N1037" s="201"/>
      <c r="O1037" s="201"/>
      <c r="P1037" s="201"/>
      <c r="Q1037" s="201"/>
      <c r="R1037" s="113"/>
      <c r="S1037" s="113"/>
      <c r="V1037" s="201"/>
      <c r="W1037" s="113"/>
      <c r="X1037" s="113"/>
      <c r="Y1037" s="113"/>
      <c r="Z1037" s="113"/>
      <c r="AA1037" s="113"/>
      <c r="AB1037" s="113"/>
      <c r="AC1037" s="113"/>
      <c r="AD1037" s="201"/>
      <c r="AE1037" s="113"/>
      <c r="AF1037" s="113"/>
      <c r="AG1037" s="113"/>
      <c r="AH1037" s="113"/>
    </row>
    <row r="1038" spans="1:34" x14ac:dyDescent="0.2">
      <c r="A1038" s="113"/>
      <c r="B1038" s="200"/>
      <c r="C1038" s="200"/>
      <c r="D1038" s="201"/>
      <c r="E1038" s="201"/>
      <c r="F1038" s="113"/>
      <c r="G1038" s="113"/>
      <c r="H1038" s="113"/>
      <c r="I1038" s="203"/>
      <c r="J1038" s="203"/>
      <c r="K1038" s="204"/>
      <c r="L1038" s="201"/>
      <c r="M1038" s="201"/>
      <c r="N1038" s="201"/>
      <c r="O1038" s="201"/>
      <c r="P1038" s="201"/>
      <c r="Q1038" s="201"/>
      <c r="R1038" s="113"/>
      <c r="S1038" s="113"/>
      <c r="V1038" s="201"/>
      <c r="W1038" s="113"/>
      <c r="X1038" s="113"/>
      <c r="Y1038" s="113"/>
      <c r="Z1038" s="113"/>
      <c r="AA1038" s="113"/>
      <c r="AB1038" s="113"/>
      <c r="AC1038" s="113"/>
      <c r="AD1038" s="201"/>
      <c r="AE1038" s="113"/>
      <c r="AF1038" s="113"/>
      <c r="AG1038" s="113"/>
      <c r="AH1038" s="113"/>
    </row>
    <row r="1039" spans="1:34" x14ac:dyDescent="0.2">
      <c r="A1039" s="113"/>
      <c r="B1039" s="200"/>
      <c r="C1039" s="200"/>
      <c r="D1039" s="201"/>
      <c r="E1039" s="201"/>
      <c r="F1039" s="113"/>
      <c r="G1039" s="113"/>
      <c r="H1039" s="113"/>
      <c r="I1039" s="203"/>
      <c r="J1039" s="203"/>
      <c r="K1039" s="204"/>
      <c r="L1039" s="201"/>
      <c r="M1039" s="201"/>
      <c r="N1039" s="201"/>
      <c r="O1039" s="201"/>
      <c r="P1039" s="201"/>
      <c r="Q1039" s="201"/>
      <c r="R1039" s="113"/>
      <c r="S1039" s="113"/>
      <c r="V1039" s="201"/>
      <c r="W1039" s="113"/>
      <c r="X1039" s="113"/>
      <c r="Y1039" s="113"/>
      <c r="Z1039" s="113"/>
      <c r="AA1039" s="113"/>
      <c r="AB1039" s="113"/>
      <c r="AC1039" s="113"/>
      <c r="AD1039" s="201"/>
      <c r="AE1039" s="113"/>
      <c r="AF1039" s="113"/>
      <c r="AG1039" s="113"/>
      <c r="AH1039" s="113"/>
    </row>
    <row r="1040" spans="1:34" x14ac:dyDescent="0.2">
      <c r="A1040" s="113"/>
      <c r="B1040" s="200"/>
      <c r="C1040" s="200"/>
      <c r="D1040" s="201"/>
      <c r="E1040" s="201"/>
      <c r="F1040" s="113"/>
      <c r="G1040" s="113"/>
      <c r="H1040" s="113"/>
      <c r="I1040" s="203"/>
      <c r="J1040" s="203"/>
      <c r="K1040" s="204"/>
      <c r="L1040" s="201"/>
      <c r="M1040" s="201"/>
      <c r="N1040" s="201"/>
      <c r="O1040" s="201"/>
      <c r="P1040" s="201"/>
      <c r="Q1040" s="201"/>
      <c r="R1040" s="113"/>
      <c r="S1040" s="113"/>
      <c r="V1040" s="201"/>
      <c r="W1040" s="113"/>
      <c r="X1040" s="113"/>
      <c r="Y1040" s="113"/>
      <c r="Z1040" s="113"/>
      <c r="AA1040" s="113"/>
      <c r="AB1040" s="113"/>
      <c r="AC1040" s="113"/>
      <c r="AD1040" s="201"/>
      <c r="AE1040" s="113"/>
      <c r="AF1040" s="113"/>
      <c r="AG1040" s="113"/>
      <c r="AH1040" s="113"/>
    </row>
    <row r="1041" spans="1:34" x14ac:dyDescent="0.2">
      <c r="A1041" s="113"/>
      <c r="B1041" s="200"/>
      <c r="C1041" s="200"/>
      <c r="D1041" s="201"/>
      <c r="E1041" s="201"/>
      <c r="F1041" s="113"/>
      <c r="G1041" s="113"/>
      <c r="H1041" s="113"/>
      <c r="I1041" s="203"/>
      <c r="J1041" s="203"/>
      <c r="K1041" s="204"/>
      <c r="L1041" s="201"/>
      <c r="M1041" s="201"/>
      <c r="N1041" s="201"/>
      <c r="O1041" s="201"/>
      <c r="P1041" s="201"/>
      <c r="Q1041" s="201"/>
      <c r="R1041" s="113"/>
      <c r="S1041" s="113"/>
      <c r="V1041" s="201"/>
      <c r="W1041" s="113"/>
      <c r="X1041" s="113"/>
      <c r="Y1041" s="113"/>
      <c r="Z1041" s="113"/>
      <c r="AA1041" s="113"/>
      <c r="AB1041" s="113"/>
      <c r="AC1041" s="113"/>
      <c r="AD1041" s="201"/>
      <c r="AE1041" s="113"/>
      <c r="AF1041" s="113"/>
      <c r="AG1041" s="113"/>
      <c r="AH1041" s="113"/>
    </row>
    <row r="1042" spans="1:34" x14ac:dyDescent="0.2">
      <c r="A1042" s="113"/>
      <c r="B1042" s="200"/>
      <c r="C1042" s="200"/>
      <c r="D1042" s="201"/>
      <c r="E1042" s="201"/>
      <c r="F1042" s="113"/>
      <c r="G1042" s="113"/>
      <c r="H1042" s="113"/>
      <c r="I1042" s="203"/>
      <c r="J1042" s="203"/>
      <c r="K1042" s="204"/>
      <c r="L1042" s="201"/>
      <c r="M1042" s="201"/>
      <c r="N1042" s="201"/>
      <c r="O1042" s="201"/>
      <c r="P1042" s="201"/>
      <c r="Q1042" s="201"/>
      <c r="R1042" s="113"/>
      <c r="S1042" s="113"/>
      <c r="V1042" s="201"/>
      <c r="W1042" s="113"/>
      <c r="X1042" s="113"/>
      <c r="Y1042" s="113"/>
      <c r="Z1042" s="113"/>
      <c r="AA1042" s="113"/>
      <c r="AB1042" s="113"/>
      <c r="AC1042" s="113"/>
      <c r="AD1042" s="201"/>
      <c r="AE1042" s="113"/>
      <c r="AF1042" s="113"/>
      <c r="AG1042" s="113"/>
      <c r="AH1042" s="113"/>
    </row>
    <row r="1043" spans="1:34" x14ac:dyDescent="0.2">
      <c r="A1043" s="113"/>
      <c r="B1043" s="200"/>
      <c r="C1043" s="200"/>
      <c r="D1043" s="201"/>
      <c r="E1043" s="201"/>
      <c r="F1043" s="113"/>
      <c r="G1043" s="113"/>
      <c r="H1043" s="113"/>
      <c r="I1043" s="203"/>
      <c r="J1043" s="203"/>
      <c r="K1043" s="204"/>
      <c r="L1043" s="201"/>
      <c r="M1043" s="201"/>
      <c r="N1043" s="201"/>
      <c r="O1043" s="201"/>
      <c r="P1043" s="201"/>
      <c r="Q1043" s="201"/>
      <c r="R1043" s="113"/>
      <c r="S1043" s="113"/>
      <c r="V1043" s="201"/>
      <c r="W1043" s="113"/>
      <c r="X1043" s="113"/>
      <c r="Y1043" s="113"/>
      <c r="Z1043" s="113"/>
      <c r="AA1043" s="113"/>
      <c r="AB1043" s="113"/>
      <c r="AC1043" s="113"/>
      <c r="AD1043" s="201"/>
      <c r="AE1043" s="113"/>
      <c r="AF1043" s="113"/>
      <c r="AG1043" s="113"/>
      <c r="AH1043" s="113"/>
    </row>
    <row r="1044" spans="1:34" x14ac:dyDescent="0.2">
      <c r="A1044" s="113"/>
      <c r="B1044" s="200"/>
      <c r="C1044" s="200"/>
      <c r="D1044" s="201"/>
      <c r="E1044" s="201"/>
      <c r="F1044" s="113"/>
      <c r="G1044" s="113"/>
      <c r="H1044" s="113"/>
      <c r="I1044" s="203"/>
      <c r="J1044" s="203"/>
      <c r="K1044" s="204"/>
      <c r="L1044" s="201"/>
      <c r="M1044" s="201"/>
      <c r="N1044" s="201"/>
      <c r="O1044" s="201"/>
      <c r="P1044" s="201"/>
      <c r="Q1044" s="201"/>
      <c r="R1044" s="113"/>
      <c r="S1044" s="113"/>
      <c r="V1044" s="201"/>
      <c r="W1044" s="113"/>
      <c r="X1044" s="113"/>
      <c r="Y1044" s="113"/>
      <c r="Z1044" s="113"/>
      <c r="AA1044" s="113"/>
      <c r="AB1044" s="113"/>
      <c r="AC1044" s="113"/>
      <c r="AD1044" s="201"/>
      <c r="AE1044" s="113"/>
      <c r="AF1044" s="113"/>
      <c r="AG1044" s="113"/>
      <c r="AH1044" s="113"/>
    </row>
    <row r="1045" spans="1:34" x14ac:dyDescent="0.2">
      <c r="A1045" s="113"/>
      <c r="B1045" s="200"/>
      <c r="C1045" s="200"/>
      <c r="D1045" s="201"/>
      <c r="E1045" s="201"/>
      <c r="F1045" s="113"/>
      <c r="G1045" s="113"/>
      <c r="H1045" s="113"/>
      <c r="I1045" s="203"/>
      <c r="J1045" s="203"/>
      <c r="K1045" s="204"/>
      <c r="L1045" s="201"/>
      <c r="M1045" s="201"/>
      <c r="N1045" s="201"/>
      <c r="O1045" s="201"/>
      <c r="P1045" s="201"/>
      <c r="Q1045" s="201"/>
      <c r="R1045" s="113"/>
      <c r="S1045" s="113"/>
      <c r="V1045" s="201"/>
      <c r="W1045" s="113"/>
      <c r="X1045" s="113"/>
      <c r="Y1045" s="113"/>
      <c r="Z1045" s="113"/>
      <c r="AA1045" s="113"/>
      <c r="AB1045" s="113"/>
      <c r="AC1045" s="113"/>
      <c r="AD1045" s="201"/>
      <c r="AE1045" s="113"/>
      <c r="AF1045" s="113"/>
      <c r="AG1045" s="113"/>
      <c r="AH1045" s="113"/>
    </row>
    <row r="1046" spans="1:34" x14ac:dyDescent="0.2">
      <c r="A1046" s="113"/>
      <c r="B1046" s="200"/>
      <c r="C1046" s="200"/>
      <c r="D1046" s="201"/>
      <c r="E1046" s="201"/>
      <c r="F1046" s="113"/>
      <c r="G1046" s="113"/>
      <c r="H1046" s="113"/>
      <c r="I1046" s="203"/>
      <c r="J1046" s="203"/>
      <c r="K1046" s="204"/>
      <c r="L1046" s="201"/>
      <c r="M1046" s="201"/>
      <c r="N1046" s="201"/>
      <c r="O1046" s="201"/>
      <c r="P1046" s="201"/>
      <c r="Q1046" s="201"/>
      <c r="R1046" s="113"/>
      <c r="S1046" s="113"/>
      <c r="V1046" s="201"/>
      <c r="W1046" s="113"/>
      <c r="X1046" s="113"/>
      <c r="Y1046" s="113"/>
      <c r="Z1046" s="113"/>
      <c r="AA1046" s="113"/>
      <c r="AB1046" s="113"/>
      <c r="AC1046" s="113"/>
      <c r="AD1046" s="201"/>
      <c r="AE1046" s="113"/>
      <c r="AF1046" s="113"/>
      <c r="AG1046" s="113"/>
      <c r="AH1046" s="113"/>
    </row>
    <row r="1047" spans="1:34" x14ac:dyDescent="0.2">
      <c r="A1047" s="113"/>
      <c r="B1047" s="200"/>
      <c r="C1047" s="200"/>
      <c r="D1047" s="201"/>
      <c r="E1047" s="201"/>
      <c r="F1047" s="113"/>
      <c r="G1047" s="113"/>
      <c r="H1047" s="113"/>
      <c r="I1047" s="203"/>
      <c r="J1047" s="203"/>
      <c r="K1047" s="204"/>
      <c r="L1047" s="201"/>
      <c r="M1047" s="201"/>
      <c r="N1047" s="201"/>
      <c r="O1047" s="201"/>
      <c r="P1047" s="201"/>
      <c r="Q1047" s="201"/>
      <c r="R1047" s="113"/>
      <c r="S1047" s="113"/>
      <c r="V1047" s="201"/>
      <c r="W1047" s="113"/>
      <c r="X1047" s="113"/>
      <c r="Y1047" s="113"/>
      <c r="Z1047" s="113"/>
      <c r="AA1047" s="113"/>
      <c r="AB1047" s="113"/>
      <c r="AC1047" s="113"/>
      <c r="AD1047" s="201"/>
      <c r="AE1047" s="113"/>
      <c r="AF1047" s="113"/>
      <c r="AG1047" s="113"/>
      <c r="AH1047" s="113"/>
    </row>
    <row r="1048" spans="1:34" x14ac:dyDescent="0.2">
      <c r="A1048" s="113"/>
      <c r="B1048" s="200"/>
      <c r="C1048" s="200"/>
      <c r="D1048" s="201"/>
      <c r="E1048" s="201"/>
      <c r="F1048" s="113"/>
      <c r="G1048" s="113"/>
      <c r="H1048" s="113"/>
      <c r="I1048" s="203"/>
      <c r="J1048" s="203"/>
      <c r="K1048" s="204"/>
      <c r="L1048" s="201"/>
      <c r="M1048" s="201"/>
      <c r="N1048" s="201"/>
      <c r="O1048" s="201"/>
      <c r="P1048" s="201"/>
      <c r="Q1048" s="201"/>
      <c r="R1048" s="113"/>
      <c r="S1048" s="113"/>
      <c r="V1048" s="201"/>
      <c r="W1048" s="113"/>
      <c r="X1048" s="113"/>
      <c r="Y1048" s="113"/>
      <c r="Z1048" s="113"/>
      <c r="AA1048" s="113"/>
      <c r="AB1048" s="113"/>
      <c r="AC1048" s="113"/>
      <c r="AD1048" s="201"/>
      <c r="AE1048" s="113"/>
      <c r="AF1048" s="113"/>
      <c r="AG1048" s="113"/>
      <c r="AH1048" s="113"/>
    </row>
    <row r="1049" spans="1:34" x14ac:dyDescent="0.2">
      <c r="A1049" s="113"/>
      <c r="B1049" s="200"/>
      <c r="C1049" s="200"/>
      <c r="D1049" s="201"/>
      <c r="E1049" s="201"/>
      <c r="F1049" s="113"/>
      <c r="G1049" s="113"/>
      <c r="H1049" s="113"/>
      <c r="I1049" s="203"/>
      <c r="J1049" s="203"/>
      <c r="K1049" s="204"/>
      <c r="L1049" s="201"/>
      <c r="M1049" s="201"/>
      <c r="N1049" s="201"/>
      <c r="O1049" s="201"/>
      <c r="P1049" s="201"/>
      <c r="Q1049" s="201"/>
      <c r="R1049" s="113"/>
      <c r="S1049" s="113"/>
      <c r="V1049" s="201"/>
      <c r="W1049" s="113"/>
      <c r="X1049" s="113"/>
      <c r="Y1049" s="113"/>
      <c r="Z1049" s="113"/>
      <c r="AA1049" s="113"/>
      <c r="AB1049" s="113"/>
      <c r="AC1049" s="113"/>
      <c r="AD1049" s="201"/>
      <c r="AE1049" s="113"/>
      <c r="AF1049" s="113"/>
      <c r="AG1049" s="113"/>
      <c r="AH1049" s="113"/>
    </row>
    <row r="1050" spans="1:34" x14ac:dyDescent="0.2">
      <c r="A1050" s="113"/>
      <c r="B1050" s="200"/>
      <c r="C1050" s="200"/>
      <c r="D1050" s="201"/>
      <c r="E1050" s="201"/>
      <c r="F1050" s="113"/>
      <c r="G1050" s="113"/>
      <c r="H1050" s="113"/>
      <c r="I1050" s="203"/>
      <c r="J1050" s="203"/>
      <c r="K1050" s="204"/>
      <c r="L1050" s="201"/>
      <c r="M1050" s="201"/>
      <c r="N1050" s="201"/>
      <c r="O1050" s="201"/>
      <c r="P1050" s="201"/>
      <c r="Q1050" s="201"/>
      <c r="R1050" s="113"/>
      <c r="S1050" s="113"/>
      <c r="V1050" s="201"/>
      <c r="W1050" s="113"/>
      <c r="X1050" s="113"/>
      <c r="Y1050" s="113"/>
      <c r="Z1050" s="113"/>
      <c r="AA1050" s="113"/>
      <c r="AB1050" s="113"/>
      <c r="AC1050" s="113"/>
      <c r="AD1050" s="201"/>
      <c r="AE1050" s="113"/>
      <c r="AF1050" s="113"/>
      <c r="AG1050" s="113"/>
      <c r="AH1050" s="113"/>
    </row>
    <row r="1051" spans="1:34" x14ac:dyDescent="0.2">
      <c r="A1051" s="113"/>
      <c r="B1051" s="200"/>
      <c r="C1051" s="200"/>
      <c r="D1051" s="201"/>
      <c r="E1051" s="201"/>
      <c r="F1051" s="113"/>
      <c r="G1051" s="113"/>
      <c r="H1051" s="113"/>
      <c r="I1051" s="203"/>
      <c r="J1051" s="203"/>
      <c r="K1051" s="204"/>
      <c r="L1051" s="201"/>
      <c r="M1051" s="201"/>
      <c r="N1051" s="201"/>
      <c r="O1051" s="201"/>
      <c r="P1051" s="201"/>
      <c r="Q1051" s="201"/>
      <c r="R1051" s="113"/>
      <c r="S1051" s="113"/>
      <c r="V1051" s="201"/>
      <c r="W1051" s="113"/>
      <c r="X1051" s="113"/>
      <c r="Y1051" s="113"/>
      <c r="Z1051" s="113"/>
      <c r="AA1051" s="113"/>
      <c r="AB1051" s="113"/>
      <c r="AC1051" s="113"/>
      <c r="AD1051" s="201"/>
      <c r="AE1051" s="113"/>
      <c r="AF1051" s="113"/>
      <c r="AG1051" s="113"/>
      <c r="AH1051" s="113"/>
    </row>
    <row r="1052" spans="1:34" x14ac:dyDescent="0.2">
      <c r="A1052" s="113"/>
      <c r="B1052" s="200"/>
      <c r="C1052" s="200"/>
      <c r="D1052" s="201"/>
      <c r="E1052" s="201"/>
      <c r="F1052" s="113"/>
      <c r="G1052" s="113"/>
      <c r="H1052" s="113"/>
      <c r="I1052" s="203"/>
      <c r="J1052" s="203"/>
      <c r="K1052" s="204"/>
      <c r="L1052" s="201"/>
      <c r="M1052" s="201"/>
      <c r="N1052" s="201"/>
      <c r="O1052" s="201"/>
      <c r="P1052" s="201"/>
      <c r="Q1052" s="201"/>
      <c r="R1052" s="113"/>
      <c r="S1052" s="113"/>
      <c r="V1052" s="201"/>
      <c r="W1052" s="113"/>
      <c r="X1052" s="113"/>
      <c r="Y1052" s="113"/>
      <c r="Z1052" s="113"/>
      <c r="AA1052" s="113"/>
      <c r="AB1052" s="113"/>
      <c r="AC1052" s="113"/>
      <c r="AD1052" s="201"/>
      <c r="AE1052" s="113"/>
      <c r="AF1052" s="113"/>
      <c r="AG1052" s="113"/>
      <c r="AH1052" s="113"/>
    </row>
    <row r="1053" spans="1:34" x14ac:dyDescent="0.2">
      <c r="A1053" s="113"/>
      <c r="B1053" s="200"/>
      <c r="C1053" s="200"/>
      <c r="D1053" s="201"/>
      <c r="E1053" s="201"/>
      <c r="F1053" s="113"/>
      <c r="G1053" s="113"/>
      <c r="H1053" s="113"/>
      <c r="I1053" s="203"/>
      <c r="J1053" s="203"/>
      <c r="K1053" s="204"/>
      <c r="L1053" s="201"/>
      <c r="M1053" s="201"/>
      <c r="N1053" s="201"/>
      <c r="O1053" s="201"/>
      <c r="P1053" s="201"/>
      <c r="Q1053" s="201"/>
      <c r="R1053" s="113"/>
      <c r="S1053" s="113"/>
      <c r="V1053" s="201"/>
      <c r="W1053" s="113"/>
      <c r="X1053" s="113"/>
      <c r="Y1053" s="113"/>
      <c r="Z1053" s="113"/>
      <c r="AA1053" s="113"/>
      <c r="AB1053" s="113"/>
      <c r="AC1053" s="113"/>
      <c r="AD1053" s="201"/>
      <c r="AE1053" s="113"/>
      <c r="AF1053" s="113"/>
      <c r="AG1053" s="113"/>
      <c r="AH1053" s="113"/>
    </row>
    <row r="1054" spans="1:34" x14ac:dyDescent="0.2">
      <c r="A1054" s="113"/>
      <c r="B1054" s="200"/>
      <c r="C1054" s="200"/>
      <c r="D1054" s="201"/>
      <c r="E1054" s="201"/>
      <c r="F1054" s="113"/>
      <c r="G1054" s="113"/>
      <c r="H1054" s="113"/>
      <c r="I1054" s="203"/>
      <c r="J1054" s="203"/>
      <c r="K1054" s="204"/>
      <c r="L1054" s="201"/>
      <c r="M1054" s="201"/>
      <c r="N1054" s="201"/>
      <c r="O1054" s="201"/>
      <c r="P1054" s="201"/>
      <c r="Q1054" s="201"/>
      <c r="R1054" s="113"/>
      <c r="S1054" s="113"/>
      <c r="V1054" s="201"/>
      <c r="W1054" s="113"/>
      <c r="X1054" s="113"/>
      <c r="Y1054" s="113"/>
      <c r="Z1054" s="113"/>
      <c r="AA1054" s="113"/>
      <c r="AB1054" s="113"/>
      <c r="AC1054" s="113"/>
      <c r="AD1054" s="201"/>
      <c r="AE1054" s="113"/>
      <c r="AF1054" s="113"/>
      <c r="AG1054" s="113"/>
      <c r="AH1054" s="113"/>
    </row>
    <row r="1055" spans="1:34" x14ac:dyDescent="0.2">
      <c r="A1055" s="113"/>
      <c r="B1055" s="200"/>
      <c r="C1055" s="200"/>
      <c r="D1055" s="201"/>
      <c r="E1055" s="201"/>
      <c r="F1055" s="113"/>
      <c r="G1055" s="113"/>
      <c r="H1055" s="113"/>
      <c r="I1055" s="203"/>
      <c r="J1055" s="203"/>
      <c r="K1055" s="204"/>
      <c r="L1055" s="201"/>
      <c r="M1055" s="201"/>
      <c r="N1055" s="201"/>
      <c r="O1055" s="201"/>
      <c r="P1055" s="201"/>
      <c r="Q1055" s="201"/>
      <c r="R1055" s="113"/>
      <c r="S1055" s="113"/>
      <c r="V1055" s="201"/>
      <c r="W1055" s="113"/>
      <c r="X1055" s="113"/>
      <c r="Y1055" s="113"/>
      <c r="Z1055" s="113"/>
      <c r="AA1055" s="113"/>
      <c r="AB1055" s="113"/>
      <c r="AC1055" s="113"/>
      <c r="AD1055" s="201"/>
      <c r="AE1055" s="113"/>
      <c r="AF1055" s="113"/>
      <c r="AG1055" s="113"/>
      <c r="AH1055" s="113"/>
    </row>
    <row r="1056" spans="1:34" x14ac:dyDescent="0.2">
      <c r="A1056" s="113"/>
      <c r="B1056" s="200"/>
      <c r="C1056" s="200"/>
      <c r="D1056" s="201"/>
      <c r="E1056" s="201"/>
      <c r="F1056" s="113"/>
      <c r="G1056" s="113"/>
      <c r="H1056" s="113"/>
      <c r="I1056" s="203"/>
      <c r="J1056" s="203"/>
      <c r="K1056" s="204"/>
      <c r="L1056" s="201"/>
      <c r="M1056" s="201"/>
      <c r="N1056" s="201"/>
      <c r="O1056" s="201"/>
      <c r="P1056" s="201"/>
      <c r="Q1056" s="201"/>
      <c r="R1056" s="113"/>
      <c r="S1056" s="113"/>
      <c r="V1056" s="201"/>
      <c r="W1056" s="113"/>
      <c r="X1056" s="113"/>
      <c r="Y1056" s="113"/>
      <c r="Z1056" s="113"/>
      <c r="AA1056" s="113"/>
      <c r="AB1056" s="113"/>
      <c r="AC1056" s="113"/>
      <c r="AD1056" s="201"/>
      <c r="AE1056" s="113"/>
      <c r="AF1056" s="113"/>
      <c r="AG1056" s="113"/>
      <c r="AH1056" s="113"/>
    </row>
    <row r="1057" spans="1:34" x14ac:dyDescent="0.2">
      <c r="A1057" s="113"/>
      <c r="B1057" s="200"/>
      <c r="C1057" s="200"/>
      <c r="D1057" s="201"/>
      <c r="E1057" s="201"/>
      <c r="F1057" s="113"/>
      <c r="G1057" s="113"/>
      <c r="H1057" s="113"/>
      <c r="I1057" s="203"/>
      <c r="J1057" s="203"/>
      <c r="K1057" s="204"/>
      <c r="L1057" s="201"/>
      <c r="M1057" s="201"/>
      <c r="N1057" s="201"/>
      <c r="O1057" s="201"/>
      <c r="P1057" s="201"/>
      <c r="Q1057" s="201"/>
      <c r="R1057" s="113"/>
      <c r="S1057" s="113"/>
      <c r="V1057" s="201"/>
      <c r="W1057" s="113"/>
      <c r="X1057" s="113"/>
      <c r="Y1057" s="113"/>
      <c r="Z1057" s="113"/>
      <c r="AA1057" s="113"/>
      <c r="AB1057" s="113"/>
      <c r="AC1057" s="113"/>
      <c r="AD1057" s="201"/>
      <c r="AE1057" s="113"/>
      <c r="AF1057" s="113"/>
      <c r="AG1057" s="113"/>
      <c r="AH1057" s="113"/>
    </row>
    <row r="1058" spans="1:34" x14ac:dyDescent="0.2">
      <c r="A1058" s="113"/>
      <c r="B1058" s="200"/>
      <c r="C1058" s="200"/>
      <c r="D1058" s="201"/>
      <c r="E1058" s="201"/>
      <c r="F1058" s="113"/>
      <c r="G1058" s="113"/>
      <c r="H1058" s="113"/>
      <c r="I1058" s="203"/>
      <c r="J1058" s="203"/>
      <c r="K1058" s="204"/>
      <c r="L1058" s="201"/>
      <c r="M1058" s="201"/>
      <c r="N1058" s="201"/>
      <c r="O1058" s="201"/>
      <c r="P1058" s="201"/>
      <c r="Q1058" s="201"/>
      <c r="R1058" s="113"/>
      <c r="S1058" s="113"/>
      <c r="V1058" s="201"/>
      <c r="W1058" s="113"/>
      <c r="X1058" s="113"/>
      <c r="Y1058" s="113"/>
      <c r="Z1058" s="113"/>
      <c r="AA1058" s="113"/>
      <c r="AB1058" s="113"/>
      <c r="AC1058" s="113"/>
      <c r="AD1058" s="201"/>
      <c r="AE1058" s="113"/>
      <c r="AF1058" s="113"/>
      <c r="AG1058" s="113"/>
      <c r="AH1058" s="113"/>
    </row>
    <row r="1059" spans="1:34" x14ac:dyDescent="0.2">
      <c r="A1059" s="113"/>
      <c r="B1059" s="200"/>
      <c r="C1059" s="200"/>
      <c r="D1059" s="201"/>
      <c r="E1059" s="201"/>
      <c r="F1059" s="113"/>
      <c r="G1059" s="113"/>
      <c r="H1059" s="113"/>
      <c r="I1059" s="203"/>
      <c r="J1059" s="203"/>
      <c r="K1059" s="204"/>
      <c r="L1059" s="201"/>
      <c r="M1059" s="201"/>
      <c r="N1059" s="201"/>
      <c r="O1059" s="201"/>
      <c r="P1059" s="201"/>
      <c r="Q1059" s="201"/>
      <c r="R1059" s="113"/>
      <c r="S1059" s="113"/>
      <c r="V1059" s="201"/>
      <c r="W1059" s="113"/>
      <c r="X1059" s="113"/>
      <c r="Y1059" s="113"/>
      <c r="Z1059" s="113"/>
      <c r="AA1059" s="113"/>
      <c r="AB1059" s="113"/>
      <c r="AC1059" s="113"/>
      <c r="AD1059" s="201"/>
      <c r="AE1059" s="113"/>
      <c r="AF1059" s="113"/>
      <c r="AG1059" s="113"/>
      <c r="AH1059" s="113"/>
    </row>
    <row r="1060" spans="1:34" x14ac:dyDescent="0.2">
      <c r="A1060" s="113"/>
      <c r="B1060" s="200"/>
      <c r="C1060" s="200"/>
      <c r="D1060" s="201"/>
      <c r="E1060" s="201"/>
      <c r="F1060" s="113"/>
      <c r="G1060" s="113"/>
      <c r="H1060" s="113"/>
      <c r="I1060" s="203"/>
      <c r="J1060" s="203"/>
      <c r="K1060" s="204"/>
      <c r="L1060" s="201"/>
      <c r="M1060" s="201"/>
      <c r="N1060" s="201"/>
      <c r="O1060" s="201"/>
      <c r="P1060" s="201"/>
      <c r="Q1060" s="201"/>
      <c r="R1060" s="113"/>
      <c r="S1060" s="113"/>
      <c r="V1060" s="201"/>
      <c r="W1060" s="113"/>
      <c r="X1060" s="113"/>
      <c r="Y1060" s="113"/>
      <c r="Z1060" s="113"/>
      <c r="AA1060" s="113"/>
      <c r="AB1060" s="113"/>
      <c r="AC1060" s="113"/>
      <c r="AD1060" s="201"/>
      <c r="AE1060" s="113"/>
      <c r="AF1060" s="113"/>
      <c r="AG1060" s="113"/>
      <c r="AH1060" s="113"/>
    </row>
    <row r="1061" spans="1:34" x14ac:dyDescent="0.2">
      <c r="A1061" s="113"/>
      <c r="B1061" s="200"/>
      <c r="C1061" s="200"/>
      <c r="D1061" s="201"/>
      <c r="E1061" s="201"/>
      <c r="F1061" s="113"/>
      <c r="G1061" s="113"/>
      <c r="H1061" s="113"/>
      <c r="I1061" s="203"/>
      <c r="J1061" s="203"/>
      <c r="K1061" s="204"/>
      <c r="L1061" s="201"/>
      <c r="M1061" s="201"/>
      <c r="N1061" s="201"/>
      <c r="O1061" s="201"/>
      <c r="P1061" s="201"/>
      <c r="Q1061" s="201"/>
      <c r="R1061" s="113"/>
      <c r="S1061" s="113"/>
      <c r="V1061" s="201"/>
      <c r="W1061" s="113"/>
      <c r="X1061" s="113"/>
      <c r="Y1061" s="113"/>
      <c r="Z1061" s="113"/>
      <c r="AA1061" s="113"/>
      <c r="AB1061" s="113"/>
      <c r="AC1061" s="113"/>
      <c r="AD1061" s="201"/>
      <c r="AE1061" s="113"/>
      <c r="AF1061" s="113"/>
      <c r="AG1061" s="113"/>
      <c r="AH1061" s="113"/>
    </row>
    <row r="1062" spans="1:34" x14ac:dyDescent="0.2">
      <c r="A1062" s="113"/>
      <c r="B1062" s="200"/>
      <c r="C1062" s="200"/>
      <c r="D1062" s="201"/>
      <c r="E1062" s="201"/>
      <c r="F1062" s="113"/>
      <c r="G1062" s="113"/>
      <c r="H1062" s="113"/>
      <c r="I1062" s="203"/>
      <c r="J1062" s="203"/>
      <c r="K1062" s="204"/>
      <c r="L1062" s="201"/>
      <c r="M1062" s="201"/>
      <c r="N1062" s="201"/>
      <c r="O1062" s="201"/>
      <c r="P1062" s="201"/>
      <c r="Q1062" s="201"/>
      <c r="R1062" s="113"/>
      <c r="S1062" s="113"/>
      <c r="V1062" s="201"/>
      <c r="W1062" s="113"/>
      <c r="X1062" s="113"/>
      <c r="Y1062" s="113"/>
      <c r="Z1062" s="113"/>
      <c r="AA1062" s="113"/>
      <c r="AB1062" s="113"/>
      <c r="AC1062" s="113"/>
      <c r="AD1062" s="201"/>
      <c r="AE1062" s="113"/>
      <c r="AF1062" s="113"/>
      <c r="AG1062" s="113"/>
      <c r="AH1062" s="113"/>
    </row>
    <row r="1063" spans="1:34" x14ac:dyDescent="0.2">
      <c r="A1063" s="113"/>
      <c r="B1063" s="200"/>
      <c r="C1063" s="200"/>
      <c r="D1063" s="201"/>
      <c r="E1063" s="201"/>
      <c r="F1063" s="113"/>
      <c r="G1063" s="113"/>
      <c r="H1063" s="113"/>
      <c r="I1063" s="203"/>
      <c r="J1063" s="203"/>
      <c r="K1063" s="204"/>
      <c r="L1063" s="201"/>
      <c r="M1063" s="201"/>
      <c r="N1063" s="201"/>
      <c r="O1063" s="201"/>
      <c r="P1063" s="201"/>
      <c r="Q1063" s="201"/>
      <c r="R1063" s="113"/>
      <c r="S1063" s="113"/>
      <c r="V1063" s="201"/>
      <c r="W1063" s="113"/>
      <c r="X1063" s="113"/>
      <c r="Y1063" s="113"/>
      <c r="Z1063" s="113"/>
      <c r="AA1063" s="113"/>
      <c r="AB1063" s="113"/>
      <c r="AC1063" s="113"/>
      <c r="AD1063" s="201"/>
      <c r="AE1063" s="113"/>
      <c r="AF1063" s="113"/>
      <c r="AG1063" s="113"/>
      <c r="AH1063" s="113"/>
    </row>
    <row r="1064" spans="1:34" x14ac:dyDescent="0.2">
      <c r="A1064" s="113"/>
      <c r="B1064" s="200"/>
      <c r="C1064" s="200"/>
      <c r="D1064" s="201"/>
      <c r="E1064" s="201"/>
      <c r="F1064" s="113"/>
      <c r="G1064" s="113"/>
      <c r="H1064" s="113"/>
      <c r="I1064" s="203"/>
      <c r="J1064" s="203"/>
      <c r="K1064" s="204"/>
      <c r="L1064" s="201"/>
      <c r="M1064" s="201"/>
      <c r="N1064" s="201"/>
      <c r="O1064" s="201"/>
      <c r="P1064" s="201"/>
      <c r="Q1064" s="201"/>
      <c r="R1064" s="113"/>
      <c r="S1064" s="113"/>
      <c r="V1064" s="201"/>
      <c r="W1064" s="113"/>
      <c r="X1064" s="113"/>
      <c r="Y1064" s="113"/>
      <c r="Z1064" s="113"/>
      <c r="AA1064" s="113"/>
      <c r="AB1064" s="113"/>
      <c r="AC1064" s="113"/>
      <c r="AD1064" s="201"/>
      <c r="AE1064" s="113"/>
      <c r="AF1064" s="113"/>
      <c r="AG1064" s="113"/>
      <c r="AH1064" s="113"/>
    </row>
    <row r="1065" spans="1:34" x14ac:dyDescent="0.2">
      <c r="A1065" s="113"/>
      <c r="B1065" s="200"/>
      <c r="C1065" s="200"/>
      <c r="D1065" s="201"/>
      <c r="E1065" s="201"/>
      <c r="F1065" s="113"/>
      <c r="G1065" s="113"/>
      <c r="H1065" s="113"/>
      <c r="I1065" s="203"/>
      <c r="J1065" s="203"/>
      <c r="K1065" s="204"/>
      <c r="L1065" s="201"/>
      <c r="M1065" s="201"/>
      <c r="N1065" s="201"/>
      <c r="O1065" s="201"/>
      <c r="P1065" s="201"/>
      <c r="Q1065" s="201"/>
      <c r="R1065" s="113"/>
      <c r="S1065" s="113"/>
      <c r="V1065" s="201"/>
      <c r="W1065" s="113"/>
      <c r="X1065" s="113"/>
      <c r="Y1065" s="113"/>
      <c r="Z1065" s="113"/>
      <c r="AA1065" s="113"/>
      <c r="AB1065" s="113"/>
      <c r="AC1065" s="113"/>
      <c r="AD1065" s="201"/>
      <c r="AE1065" s="113"/>
      <c r="AF1065" s="113"/>
      <c r="AG1065" s="113"/>
      <c r="AH1065" s="113"/>
    </row>
    <row r="1066" spans="1:34" x14ac:dyDescent="0.2">
      <c r="A1066" s="113"/>
      <c r="B1066" s="200"/>
      <c r="C1066" s="200"/>
      <c r="D1066" s="201"/>
      <c r="E1066" s="201"/>
      <c r="F1066" s="113"/>
      <c r="G1066" s="113"/>
      <c r="H1066" s="113"/>
      <c r="I1066" s="203"/>
      <c r="J1066" s="203"/>
      <c r="K1066" s="204"/>
      <c r="L1066" s="201"/>
      <c r="M1066" s="201"/>
      <c r="N1066" s="201"/>
      <c r="O1066" s="201"/>
      <c r="P1066" s="201"/>
      <c r="Q1066" s="201"/>
      <c r="R1066" s="113"/>
      <c r="S1066" s="113"/>
      <c r="V1066" s="201"/>
      <c r="W1066" s="113"/>
      <c r="X1066" s="113"/>
      <c r="Y1066" s="113"/>
      <c r="Z1066" s="113"/>
      <c r="AA1066" s="113"/>
      <c r="AB1066" s="113"/>
      <c r="AC1066" s="113"/>
      <c r="AD1066" s="201"/>
      <c r="AE1066" s="113"/>
      <c r="AF1066" s="113"/>
      <c r="AG1066" s="113"/>
      <c r="AH1066" s="113"/>
    </row>
    <row r="1067" spans="1:34" x14ac:dyDescent="0.2">
      <c r="A1067" s="113"/>
      <c r="B1067" s="200"/>
      <c r="C1067" s="200"/>
      <c r="D1067" s="201"/>
      <c r="E1067" s="201"/>
      <c r="F1067" s="113"/>
      <c r="G1067" s="113"/>
      <c r="H1067" s="113"/>
      <c r="I1067" s="203"/>
      <c r="J1067" s="203"/>
      <c r="K1067" s="204"/>
      <c r="L1067" s="201"/>
      <c r="M1067" s="201"/>
      <c r="N1067" s="201"/>
      <c r="O1067" s="201"/>
      <c r="P1067" s="201"/>
      <c r="Q1067" s="201"/>
      <c r="R1067" s="113"/>
      <c r="S1067" s="113"/>
      <c r="V1067" s="201"/>
      <c r="W1067" s="113"/>
      <c r="X1067" s="113"/>
      <c r="Y1067" s="113"/>
      <c r="Z1067" s="113"/>
      <c r="AA1067" s="113"/>
      <c r="AB1067" s="113"/>
      <c r="AC1067" s="113"/>
      <c r="AD1067" s="201"/>
      <c r="AE1067" s="113"/>
      <c r="AF1067" s="113"/>
      <c r="AG1067" s="113"/>
      <c r="AH1067" s="113"/>
    </row>
    <row r="1068" spans="1:34" x14ac:dyDescent="0.2">
      <c r="A1068" s="113"/>
      <c r="B1068" s="200"/>
      <c r="C1068" s="200"/>
      <c r="D1068" s="201"/>
      <c r="E1068" s="201"/>
      <c r="F1068" s="113"/>
      <c r="G1068" s="113"/>
      <c r="H1068" s="113"/>
      <c r="I1068" s="203"/>
      <c r="J1068" s="203"/>
      <c r="K1068" s="204"/>
      <c r="L1068" s="201"/>
      <c r="M1068" s="201"/>
      <c r="N1068" s="201"/>
      <c r="O1068" s="201"/>
      <c r="P1068" s="201"/>
      <c r="Q1068" s="201"/>
      <c r="R1068" s="113"/>
      <c r="S1068" s="113"/>
      <c r="V1068" s="201"/>
      <c r="W1068" s="113"/>
      <c r="X1068" s="113"/>
      <c r="Y1068" s="113"/>
      <c r="Z1068" s="113"/>
      <c r="AA1068" s="113"/>
      <c r="AB1068" s="113"/>
      <c r="AC1068" s="113"/>
      <c r="AD1068" s="201"/>
      <c r="AE1068" s="113"/>
      <c r="AF1068" s="113"/>
      <c r="AG1068" s="113"/>
      <c r="AH1068" s="113"/>
    </row>
    <row r="1069" spans="1:34" x14ac:dyDescent="0.2">
      <c r="A1069" s="113"/>
      <c r="B1069" s="200"/>
      <c r="C1069" s="200"/>
      <c r="D1069" s="201"/>
      <c r="E1069" s="201"/>
      <c r="F1069" s="113"/>
      <c r="G1069" s="113"/>
      <c r="H1069" s="113"/>
      <c r="I1069" s="203"/>
      <c r="J1069" s="203"/>
      <c r="K1069" s="204"/>
      <c r="L1069" s="201"/>
      <c r="M1069" s="201"/>
      <c r="N1069" s="201"/>
      <c r="O1069" s="201"/>
      <c r="P1069" s="201"/>
      <c r="Q1069" s="201"/>
      <c r="R1069" s="113"/>
      <c r="S1069" s="113"/>
      <c r="V1069" s="201"/>
      <c r="W1069" s="113"/>
      <c r="X1069" s="113"/>
      <c r="Y1069" s="113"/>
      <c r="Z1069" s="113"/>
      <c r="AA1069" s="113"/>
      <c r="AB1069" s="113"/>
      <c r="AC1069" s="113"/>
      <c r="AD1069" s="201"/>
      <c r="AE1069" s="113"/>
      <c r="AF1069" s="113"/>
      <c r="AG1069" s="113"/>
      <c r="AH1069" s="113"/>
    </row>
    <row r="1070" spans="1:34" x14ac:dyDescent="0.2">
      <c r="A1070" s="113"/>
      <c r="B1070" s="200"/>
      <c r="C1070" s="200"/>
      <c r="D1070" s="201"/>
      <c r="E1070" s="201"/>
      <c r="F1070" s="113"/>
      <c r="G1070" s="113"/>
      <c r="H1070" s="113"/>
      <c r="I1070" s="203"/>
      <c r="J1070" s="203"/>
      <c r="K1070" s="204"/>
      <c r="L1070" s="201"/>
      <c r="M1070" s="201"/>
      <c r="N1070" s="201"/>
      <c r="O1070" s="201"/>
      <c r="P1070" s="201"/>
      <c r="Q1070" s="201"/>
      <c r="R1070" s="113"/>
      <c r="S1070" s="113"/>
      <c r="V1070" s="201"/>
      <c r="W1070" s="113"/>
      <c r="X1070" s="113"/>
      <c r="Y1070" s="113"/>
      <c r="Z1070" s="113"/>
      <c r="AA1070" s="113"/>
      <c r="AB1070" s="113"/>
      <c r="AC1070" s="113"/>
      <c r="AD1070" s="201"/>
      <c r="AE1070" s="113"/>
      <c r="AF1070" s="113"/>
      <c r="AG1070" s="113"/>
      <c r="AH1070" s="113"/>
    </row>
    <row r="1071" spans="1:34" x14ac:dyDescent="0.2">
      <c r="A1071" s="113"/>
      <c r="B1071" s="200"/>
      <c r="C1071" s="200"/>
      <c r="D1071" s="201"/>
      <c r="E1071" s="201"/>
      <c r="F1071" s="113"/>
      <c r="G1071" s="113"/>
      <c r="H1071" s="113"/>
      <c r="I1071" s="203"/>
      <c r="J1071" s="203"/>
      <c r="K1071" s="204"/>
      <c r="L1071" s="201"/>
      <c r="M1071" s="201"/>
      <c r="N1071" s="201"/>
      <c r="O1071" s="201"/>
      <c r="P1071" s="201"/>
      <c r="Q1071" s="201"/>
      <c r="R1071" s="113"/>
      <c r="S1071" s="113"/>
      <c r="V1071" s="201"/>
      <c r="W1071" s="113"/>
      <c r="X1071" s="113"/>
      <c r="Y1071" s="113"/>
      <c r="Z1071" s="113"/>
      <c r="AA1071" s="113"/>
      <c r="AB1071" s="113"/>
      <c r="AC1071" s="113"/>
      <c r="AD1071" s="201"/>
      <c r="AE1071" s="113"/>
      <c r="AF1071" s="113"/>
      <c r="AG1071" s="113"/>
      <c r="AH1071" s="113"/>
    </row>
    <row r="1072" spans="1:34" x14ac:dyDescent="0.2">
      <c r="A1072" s="113"/>
      <c r="B1072" s="200"/>
      <c r="C1072" s="200"/>
      <c r="D1072" s="201"/>
      <c r="E1072" s="201"/>
      <c r="F1072" s="113"/>
      <c r="G1072" s="113"/>
      <c r="H1072" s="113"/>
      <c r="I1072" s="203"/>
      <c r="J1072" s="203"/>
      <c r="K1072" s="204"/>
      <c r="L1072" s="201"/>
      <c r="M1072" s="201"/>
      <c r="N1072" s="201"/>
      <c r="O1072" s="201"/>
      <c r="P1072" s="201"/>
      <c r="Q1072" s="201"/>
      <c r="R1072" s="113"/>
      <c r="S1072" s="113"/>
      <c r="V1072" s="201"/>
      <c r="W1072" s="113"/>
      <c r="X1072" s="113"/>
      <c r="Y1072" s="113"/>
      <c r="Z1072" s="113"/>
      <c r="AA1072" s="113"/>
      <c r="AB1072" s="113"/>
      <c r="AC1072" s="113"/>
      <c r="AD1072" s="201"/>
      <c r="AE1072" s="113"/>
      <c r="AF1072" s="113"/>
      <c r="AG1072" s="113"/>
      <c r="AH1072" s="113"/>
    </row>
    <row r="1073" spans="1:34" x14ac:dyDescent="0.2">
      <c r="A1073" s="113"/>
      <c r="B1073" s="200"/>
      <c r="C1073" s="200"/>
      <c r="D1073" s="201"/>
      <c r="E1073" s="201"/>
      <c r="F1073" s="113"/>
      <c r="G1073" s="113"/>
      <c r="H1073" s="113"/>
      <c r="I1073" s="203"/>
      <c r="J1073" s="203"/>
      <c r="K1073" s="204"/>
      <c r="L1073" s="201"/>
      <c r="M1073" s="201"/>
      <c r="N1073" s="201"/>
      <c r="O1073" s="201"/>
      <c r="P1073" s="201"/>
      <c r="Q1073" s="201"/>
      <c r="R1073" s="113"/>
      <c r="S1073" s="113"/>
      <c r="V1073" s="201"/>
      <c r="W1073" s="113"/>
      <c r="X1073" s="113"/>
      <c r="Y1073" s="113"/>
      <c r="Z1073" s="113"/>
      <c r="AA1073" s="113"/>
      <c r="AB1073" s="113"/>
      <c r="AC1073" s="113"/>
      <c r="AD1073" s="201"/>
      <c r="AE1073" s="113"/>
      <c r="AF1073" s="113"/>
      <c r="AG1073" s="113"/>
      <c r="AH1073" s="113"/>
    </row>
    <row r="1074" spans="1:34" x14ac:dyDescent="0.2">
      <c r="A1074" s="113"/>
      <c r="B1074" s="200"/>
      <c r="C1074" s="200"/>
      <c r="D1074" s="201"/>
      <c r="E1074" s="201"/>
      <c r="F1074" s="113"/>
      <c r="G1074" s="113"/>
      <c r="H1074" s="113"/>
      <c r="I1074" s="203"/>
      <c r="J1074" s="203"/>
      <c r="K1074" s="204"/>
      <c r="L1074" s="201"/>
      <c r="M1074" s="201"/>
      <c r="N1074" s="201"/>
      <c r="O1074" s="201"/>
      <c r="P1074" s="201"/>
      <c r="Q1074" s="201"/>
      <c r="R1074" s="113"/>
      <c r="S1074" s="113"/>
      <c r="V1074" s="201"/>
      <c r="W1074" s="113"/>
      <c r="X1074" s="113"/>
      <c r="Y1074" s="113"/>
      <c r="Z1074" s="113"/>
      <c r="AA1074" s="113"/>
      <c r="AB1074" s="113"/>
      <c r="AC1074" s="113"/>
      <c r="AD1074" s="201"/>
      <c r="AE1074" s="113"/>
      <c r="AF1074" s="113"/>
      <c r="AG1074" s="113"/>
      <c r="AH1074" s="113"/>
    </row>
    <row r="1075" spans="1:34" x14ac:dyDescent="0.2">
      <c r="A1075" s="113"/>
      <c r="B1075" s="200"/>
      <c r="C1075" s="200"/>
      <c r="D1075" s="201"/>
      <c r="E1075" s="201"/>
      <c r="F1075" s="113"/>
      <c r="G1075" s="113"/>
      <c r="H1075" s="113"/>
      <c r="I1075" s="203"/>
      <c r="J1075" s="203"/>
      <c r="K1075" s="204"/>
      <c r="L1075" s="201"/>
      <c r="M1075" s="201"/>
      <c r="N1075" s="201"/>
      <c r="O1075" s="201"/>
      <c r="P1075" s="201"/>
      <c r="Q1075" s="201"/>
      <c r="R1075" s="113"/>
      <c r="S1075" s="113"/>
      <c r="V1075" s="201"/>
      <c r="W1075" s="113"/>
      <c r="X1075" s="113"/>
      <c r="Y1075" s="113"/>
      <c r="Z1075" s="113"/>
      <c r="AA1075" s="113"/>
      <c r="AB1075" s="113"/>
      <c r="AC1075" s="113"/>
      <c r="AD1075" s="201"/>
      <c r="AE1075" s="113"/>
      <c r="AF1075" s="113"/>
      <c r="AG1075" s="113"/>
      <c r="AH1075" s="113"/>
    </row>
    <row r="1076" spans="1:34" x14ac:dyDescent="0.2">
      <c r="A1076" s="113"/>
      <c r="B1076" s="200"/>
      <c r="C1076" s="200"/>
      <c r="D1076" s="201"/>
      <c r="E1076" s="201"/>
      <c r="F1076" s="113"/>
      <c r="G1076" s="113"/>
      <c r="H1076" s="113"/>
      <c r="I1076" s="203"/>
      <c r="J1076" s="203"/>
      <c r="K1076" s="204"/>
      <c r="L1076" s="201"/>
      <c r="M1076" s="201"/>
      <c r="N1076" s="201"/>
      <c r="O1076" s="201"/>
      <c r="P1076" s="201"/>
      <c r="Q1076" s="201"/>
      <c r="R1076" s="113"/>
      <c r="S1076" s="113"/>
      <c r="V1076" s="201"/>
      <c r="W1076" s="113"/>
      <c r="X1076" s="113"/>
      <c r="Y1076" s="113"/>
      <c r="Z1076" s="113"/>
      <c r="AA1076" s="113"/>
      <c r="AB1076" s="113"/>
      <c r="AC1076" s="113"/>
      <c r="AD1076" s="201"/>
      <c r="AE1076" s="113"/>
      <c r="AF1076" s="113"/>
      <c r="AG1076" s="113"/>
      <c r="AH1076" s="113"/>
    </row>
    <row r="1077" spans="1:34" x14ac:dyDescent="0.2">
      <c r="A1077" s="113"/>
      <c r="B1077" s="200"/>
      <c r="C1077" s="200"/>
      <c r="D1077" s="201"/>
      <c r="E1077" s="201"/>
      <c r="F1077" s="113"/>
      <c r="G1077" s="113"/>
      <c r="H1077" s="113"/>
      <c r="I1077" s="203"/>
      <c r="J1077" s="203"/>
      <c r="K1077" s="204"/>
      <c r="L1077" s="201"/>
      <c r="M1077" s="201"/>
      <c r="N1077" s="201"/>
      <c r="O1077" s="201"/>
      <c r="P1077" s="201"/>
      <c r="Q1077" s="201"/>
      <c r="R1077" s="113"/>
      <c r="S1077" s="113"/>
      <c r="V1077" s="201"/>
      <c r="W1077" s="113"/>
      <c r="X1077" s="113"/>
      <c r="Y1077" s="113"/>
      <c r="Z1077" s="113"/>
      <c r="AA1077" s="113"/>
      <c r="AB1077" s="113"/>
      <c r="AC1077" s="113"/>
      <c r="AD1077" s="201"/>
      <c r="AE1077" s="113"/>
      <c r="AF1077" s="113"/>
      <c r="AG1077" s="113"/>
      <c r="AH1077" s="113"/>
    </row>
    <row r="1078" spans="1:34" x14ac:dyDescent="0.2">
      <c r="A1078" s="113"/>
      <c r="B1078" s="200"/>
      <c r="C1078" s="200"/>
      <c r="D1078" s="201"/>
      <c r="E1078" s="201"/>
      <c r="F1078" s="113"/>
      <c r="G1078" s="113"/>
      <c r="H1078" s="113"/>
      <c r="I1078" s="203"/>
      <c r="J1078" s="203"/>
      <c r="K1078" s="204"/>
      <c r="L1078" s="201"/>
      <c r="M1078" s="201"/>
      <c r="N1078" s="201"/>
      <c r="O1078" s="201"/>
      <c r="P1078" s="201"/>
      <c r="Q1078" s="201"/>
      <c r="R1078" s="113"/>
      <c r="S1078" s="113"/>
      <c r="V1078" s="201"/>
      <c r="W1078" s="113"/>
      <c r="X1078" s="113"/>
      <c r="Y1078" s="113"/>
      <c r="Z1078" s="113"/>
      <c r="AA1078" s="113"/>
      <c r="AB1078" s="113"/>
      <c r="AC1078" s="113"/>
      <c r="AD1078" s="201"/>
      <c r="AE1078" s="113"/>
      <c r="AF1078" s="113"/>
      <c r="AG1078" s="113"/>
      <c r="AH1078" s="113"/>
    </row>
    <row r="1079" spans="1:34" x14ac:dyDescent="0.2">
      <c r="A1079" s="113"/>
      <c r="B1079" s="200"/>
      <c r="C1079" s="200"/>
      <c r="D1079" s="201"/>
      <c r="E1079" s="201"/>
      <c r="F1079" s="113"/>
      <c r="G1079" s="113"/>
      <c r="H1079" s="113"/>
      <c r="I1079" s="203"/>
      <c r="J1079" s="203"/>
      <c r="K1079" s="204"/>
      <c r="L1079" s="201"/>
      <c r="M1079" s="201"/>
      <c r="N1079" s="201"/>
      <c r="O1079" s="201"/>
      <c r="P1079" s="201"/>
      <c r="Q1079" s="201"/>
      <c r="R1079" s="113"/>
      <c r="S1079" s="113"/>
      <c r="V1079" s="201"/>
      <c r="W1079" s="113"/>
      <c r="X1079" s="113"/>
      <c r="Y1079" s="113"/>
      <c r="Z1079" s="113"/>
      <c r="AA1079" s="113"/>
      <c r="AB1079" s="113"/>
      <c r="AC1079" s="113"/>
      <c r="AD1079" s="201"/>
      <c r="AE1079" s="113"/>
      <c r="AF1079" s="113"/>
      <c r="AG1079" s="113"/>
      <c r="AH1079" s="113"/>
    </row>
    <row r="1080" spans="1:34" x14ac:dyDescent="0.2">
      <c r="A1080" s="113"/>
      <c r="B1080" s="200"/>
      <c r="C1080" s="200"/>
      <c r="D1080" s="201"/>
      <c r="E1080" s="201"/>
      <c r="F1080" s="113"/>
      <c r="G1080" s="113"/>
      <c r="H1080" s="113"/>
      <c r="I1080" s="203"/>
      <c r="J1080" s="203"/>
      <c r="K1080" s="204"/>
      <c r="L1080" s="201"/>
      <c r="M1080" s="201"/>
      <c r="N1080" s="201"/>
      <c r="O1080" s="201"/>
      <c r="P1080" s="201"/>
      <c r="Q1080" s="201"/>
      <c r="R1080" s="113"/>
      <c r="S1080" s="113"/>
      <c r="V1080" s="201"/>
      <c r="W1080" s="113"/>
      <c r="X1080" s="113"/>
      <c r="Y1080" s="113"/>
      <c r="Z1080" s="113"/>
      <c r="AA1080" s="113"/>
      <c r="AB1080" s="113"/>
      <c r="AC1080" s="113"/>
      <c r="AD1080" s="201"/>
      <c r="AE1080" s="113"/>
      <c r="AF1080" s="113"/>
      <c r="AG1080" s="113"/>
      <c r="AH1080" s="113"/>
    </row>
    <row r="1081" spans="1:34" x14ac:dyDescent="0.2">
      <c r="A1081" s="113"/>
      <c r="B1081" s="200"/>
      <c r="C1081" s="200"/>
      <c r="D1081" s="201"/>
      <c r="E1081" s="201"/>
      <c r="F1081" s="113"/>
      <c r="G1081" s="113"/>
      <c r="H1081" s="113"/>
      <c r="I1081" s="203"/>
      <c r="J1081" s="203"/>
      <c r="K1081" s="204"/>
      <c r="L1081" s="201"/>
      <c r="M1081" s="201"/>
      <c r="N1081" s="201"/>
      <c r="O1081" s="201"/>
      <c r="P1081" s="201"/>
      <c r="Q1081" s="201"/>
      <c r="R1081" s="113"/>
      <c r="S1081" s="113"/>
      <c r="V1081" s="201"/>
      <c r="W1081" s="113"/>
      <c r="X1081" s="113"/>
      <c r="Y1081" s="113"/>
      <c r="Z1081" s="113"/>
      <c r="AA1081" s="113"/>
      <c r="AB1081" s="113"/>
      <c r="AC1081" s="113"/>
      <c r="AD1081" s="201"/>
      <c r="AE1081" s="113"/>
      <c r="AF1081" s="113"/>
      <c r="AG1081" s="113"/>
      <c r="AH1081" s="113"/>
    </row>
    <row r="1082" spans="1:34" x14ac:dyDescent="0.2">
      <c r="A1082" s="113"/>
      <c r="B1082" s="200"/>
      <c r="C1082" s="200"/>
      <c r="D1082" s="201"/>
      <c r="E1082" s="201"/>
      <c r="F1082" s="113"/>
      <c r="G1082" s="113"/>
      <c r="H1082" s="113"/>
      <c r="I1082" s="203"/>
      <c r="J1082" s="203"/>
      <c r="K1082" s="204"/>
      <c r="L1082" s="201"/>
      <c r="M1082" s="201"/>
      <c r="N1082" s="201"/>
      <c r="O1082" s="201"/>
      <c r="P1082" s="201"/>
      <c r="Q1082" s="201"/>
      <c r="R1082" s="113"/>
      <c r="S1082" s="113"/>
      <c r="V1082" s="201"/>
      <c r="W1082" s="113"/>
      <c r="X1082" s="113"/>
      <c r="Y1082" s="113"/>
      <c r="Z1082" s="113"/>
      <c r="AA1082" s="113"/>
      <c r="AB1082" s="113"/>
      <c r="AC1082" s="113"/>
      <c r="AD1082" s="201"/>
      <c r="AE1082" s="113"/>
      <c r="AF1082" s="113"/>
      <c r="AG1082" s="113"/>
      <c r="AH1082" s="113"/>
    </row>
    <row r="1083" spans="1:34" x14ac:dyDescent="0.2">
      <c r="A1083" s="113"/>
      <c r="B1083" s="200"/>
      <c r="C1083" s="200"/>
      <c r="D1083" s="201"/>
      <c r="E1083" s="201"/>
      <c r="F1083" s="113"/>
      <c r="G1083" s="113"/>
      <c r="H1083" s="113"/>
      <c r="I1083" s="203"/>
      <c r="J1083" s="203"/>
      <c r="K1083" s="204"/>
      <c r="L1083" s="201"/>
      <c r="M1083" s="201"/>
      <c r="N1083" s="201"/>
      <c r="O1083" s="201"/>
      <c r="P1083" s="201"/>
      <c r="Q1083" s="201"/>
      <c r="R1083" s="113"/>
      <c r="S1083" s="113"/>
      <c r="V1083" s="201"/>
      <c r="W1083" s="113"/>
      <c r="X1083" s="113"/>
      <c r="Y1083" s="113"/>
      <c r="Z1083" s="113"/>
      <c r="AA1083" s="113"/>
      <c r="AB1083" s="113"/>
      <c r="AC1083" s="113"/>
      <c r="AD1083" s="201"/>
      <c r="AE1083" s="113"/>
      <c r="AF1083" s="113"/>
      <c r="AG1083" s="113"/>
      <c r="AH1083" s="113"/>
    </row>
    <row r="1084" spans="1:34" x14ac:dyDescent="0.2">
      <c r="A1084" s="113"/>
      <c r="B1084" s="200"/>
      <c r="C1084" s="200"/>
      <c r="D1084" s="201"/>
      <c r="E1084" s="201"/>
      <c r="F1084" s="113"/>
      <c r="G1084" s="113"/>
      <c r="H1084" s="113"/>
      <c r="I1084" s="203"/>
      <c r="J1084" s="203"/>
      <c r="K1084" s="204"/>
      <c r="L1084" s="201"/>
      <c r="M1084" s="201"/>
      <c r="N1084" s="201"/>
      <c r="O1084" s="201"/>
      <c r="P1084" s="201"/>
      <c r="Q1084" s="201"/>
      <c r="R1084" s="113"/>
      <c r="S1084" s="113"/>
      <c r="V1084" s="201"/>
      <c r="W1084" s="113"/>
      <c r="X1084" s="113"/>
      <c r="Y1084" s="113"/>
      <c r="Z1084" s="113"/>
      <c r="AA1084" s="113"/>
      <c r="AB1084" s="113"/>
      <c r="AC1084" s="113"/>
      <c r="AD1084" s="201"/>
      <c r="AE1084" s="113"/>
      <c r="AF1084" s="113"/>
      <c r="AG1084" s="113"/>
      <c r="AH1084" s="113"/>
    </row>
    <row r="1085" spans="1:34" x14ac:dyDescent="0.2">
      <c r="A1085" s="113"/>
      <c r="B1085" s="200"/>
      <c r="C1085" s="200"/>
      <c r="D1085" s="201"/>
      <c r="E1085" s="201"/>
      <c r="F1085" s="113"/>
      <c r="G1085" s="113"/>
      <c r="H1085" s="113"/>
      <c r="I1085" s="203"/>
      <c r="J1085" s="203"/>
      <c r="K1085" s="204"/>
      <c r="L1085" s="201"/>
      <c r="M1085" s="201"/>
      <c r="N1085" s="201"/>
      <c r="O1085" s="201"/>
      <c r="P1085" s="201"/>
      <c r="Q1085" s="201"/>
      <c r="R1085" s="113"/>
      <c r="S1085" s="113"/>
      <c r="V1085" s="201"/>
      <c r="W1085" s="113"/>
      <c r="X1085" s="113"/>
      <c r="Y1085" s="113"/>
      <c r="Z1085" s="113"/>
      <c r="AA1085" s="113"/>
      <c r="AB1085" s="113"/>
      <c r="AC1085" s="113"/>
      <c r="AD1085" s="201"/>
      <c r="AE1085" s="113"/>
      <c r="AF1085" s="113"/>
      <c r="AG1085" s="113"/>
      <c r="AH1085" s="113"/>
    </row>
    <row r="1086" spans="1:34" x14ac:dyDescent="0.2">
      <c r="A1086" s="113"/>
      <c r="B1086" s="200"/>
      <c r="C1086" s="200"/>
      <c r="D1086" s="201"/>
      <c r="E1086" s="201"/>
      <c r="F1086" s="113"/>
      <c r="G1086" s="113"/>
      <c r="H1086" s="113"/>
      <c r="I1086" s="203"/>
      <c r="J1086" s="203"/>
      <c r="K1086" s="204"/>
      <c r="L1086" s="201"/>
      <c r="M1086" s="201"/>
      <c r="N1086" s="201"/>
      <c r="O1086" s="201"/>
      <c r="P1086" s="201"/>
      <c r="Q1086" s="201"/>
      <c r="R1086" s="113"/>
      <c r="S1086" s="113"/>
      <c r="V1086" s="201"/>
      <c r="W1086" s="113"/>
      <c r="X1086" s="113"/>
      <c r="Y1086" s="113"/>
      <c r="Z1086" s="113"/>
      <c r="AA1086" s="113"/>
      <c r="AB1086" s="113"/>
      <c r="AC1086" s="113"/>
      <c r="AD1086" s="201"/>
      <c r="AE1086" s="113"/>
      <c r="AF1086" s="113"/>
      <c r="AG1086" s="113"/>
      <c r="AH1086" s="113"/>
    </row>
    <row r="1087" spans="1:34" x14ac:dyDescent="0.2">
      <c r="A1087" s="113"/>
      <c r="B1087" s="200"/>
      <c r="C1087" s="200"/>
      <c r="D1087" s="201"/>
      <c r="E1087" s="201"/>
      <c r="F1087" s="113"/>
      <c r="G1087" s="113"/>
      <c r="H1087" s="113"/>
      <c r="I1087" s="203"/>
      <c r="J1087" s="203"/>
      <c r="K1087" s="204"/>
      <c r="L1087" s="201"/>
      <c r="M1087" s="201"/>
      <c r="N1087" s="201"/>
      <c r="O1087" s="201"/>
      <c r="P1087" s="201"/>
      <c r="Q1087" s="201"/>
      <c r="R1087" s="113"/>
      <c r="S1087" s="113"/>
      <c r="V1087" s="201"/>
      <c r="W1087" s="113"/>
      <c r="X1087" s="113"/>
      <c r="Y1087" s="113"/>
      <c r="Z1087" s="113"/>
      <c r="AA1087" s="113"/>
      <c r="AB1087" s="113"/>
      <c r="AC1087" s="113"/>
      <c r="AD1087" s="201"/>
      <c r="AE1087" s="113"/>
      <c r="AF1087" s="113"/>
      <c r="AG1087" s="113"/>
      <c r="AH1087" s="113"/>
    </row>
    <row r="1088" spans="1:34" x14ac:dyDescent="0.2">
      <c r="A1088" s="113"/>
      <c r="B1088" s="200"/>
      <c r="C1088" s="200"/>
      <c r="D1088" s="201"/>
      <c r="E1088" s="201"/>
      <c r="F1088" s="113"/>
      <c r="G1088" s="113"/>
      <c r="H1088" s="113"/>
      <c r="I1088" s="203"/>
      <c r="J1088" s="203"/>
      <c r="K1088" s="204"/>
      <c r="L1088" s="201"/>
      <c r="M1088" s="201"/>
      <c r="N1088" s="201"/>
      <c r="O1088" s="201"/>
      <c r="P1088" s="201"/>
      <c r="Q1088" s="201"/>
      <c r="R1088" s="113"/>
      <c r="S1088" s="113"/>
      <c r="V1088" s="201"/>
      <c r="W1088" s="113"/>
      <c r="X1088" s="113"/>
      <c r="Y1088" s="113"/>
      <c r="Z1088" s="113"/>
      <c r="AA1088" s="113"/>
      <c r="AB1088" s="113"/>
      <c r="AC1088" s="113"/>
      <c r="AD1088" s="201"/>
      <c r="AE1088" s="113"/>
      <c r="AF1088" s="113"/>
      <c r="AG1088" s="113"/>
      <c r="AH1088" s="113"/>
    </row>
    <row r="1089" spans="1:34" x14ac:dyDescent="0.2">
      <c r="A1089" s="113"/>
      <c r="B1089" s="200"/>
      <c r="C1089" s="200"/>
      <c r="D1089" s="201"/>
      <c r="E1089" s="201"/>
      <c r="F1089" s="113"/>
      <c r="G1089" s="113"/>
      <c r="H1089" s="113"/>
      <c r="I1089" s="203"/>
      <c r="J1089" s="203"/>
      <c r="K1089" s="204"/>
      <c r="L1089" s="201"/>
      <c r="M1089" s="201"/>
      <c r="N1089" s="201"/>
      <c r="O1089" s="201"/>
      <c r="P1089" s="201"/>
      <c r="Q1089" s="201"/>
      <c r="R1089" s="113"/>
      <c r="S1089" s="113"/>
      <c r="V1089" s="201"/>
      <c r="W1089" s="113"/>
      <c r="X1089" s="113"/>
      <c r="Y1089" s="113"/>
      <c r="Z1089" s="113"/>
      <c r="AA1089" s="113"/>
      <c r="AB1089" s="113"/>
      <c r="AC1089" s="113"/>
      <c r="AD1089" s="201"/>
      <c r="AE1089" s="113"/>
      <c r="AF1089" s="113"/>
      <c r="AG1089" s="113"/>
      <c r="AH1089" s="113"/>
    </row>
    <row r="1090" spans="1:34" x14ac:dyDescent="0.2">
      <c r="A1090" s="113"/>
      <c r="B1090" s="200"/>
      <c r="C1090" s="200"/>
      <c r="D1090" s="201"/>
      <c r="E1090" s="201"/>
      <c r="F1090" s="113"/>
      <c r="G1090" s="113"/>
      <c r="H1090" s="113"/>
      <c r="I1090" s="203"/>
      <c r="J1090" s="203"/>
      <c r="K1090" s="204"/>
      <c r="L1090" s="201"/>
      <c r="M1090" s="201"/>
      <c r="N1090" s="201"/>
      <c r="O1090" s="201"/>
      <c r="P1090" s="201"/>
      <c r="Q1090" s="201"/>
      <c r="R1090" s="113"/>
      <c r="S1090" s="113"/>
      <c r="V1090" s="201"/>
      <c r="W1090" s="113"/>
      <c r="X1090" s="113"/>
      <c r="Y1090" s="113"/>
      <c r="Z1090" s="113"/>
      <c r="AA1090" s="113"/>
      <c r="AB1090" s="113"/>
      <c r="AC1090" s="113"/>
      <c r="AD1090" s="201"/>
      <c r="AE1090" s="113"/>
      <c r="AF1090" s="113"/>
      <c r="AG1090" s="113"/>
      <c r="AH1090" s="113"/>
    </row>
    <row r="1091" spans="1:34" x14ac:dyDescent="0.2">
      <c r="A1091" s="113"/>
      <c r="B1091" s="200"/>
      <c r="C1091" s="200"/>
      <c r="D1091" s="201"/>
      <c r="E1091" s="201"/>
      <c r="F1091" s="113"/>
      <c r="G1091" s="113"/>
      <c r="H1091" s="113"/>
      <c r="I1091" s="203"/>
      <c r="J1091" s="203"/>
      <c r="K1091" s="204"/>
      <c r="L1091" s="201"/>
      <c r="M1091" s="201"/>
      <c r="N1091" s="201"/>
      <c r="O1091" s="201"/>
      <c r="P1091" s="201"/>
      <c r="Q1091" s="201"/>
      <c r="R1091" s="113"/>
      <c r="S1091" s="113"/>
      <c r="V1091" s="201"/>
      <c r="W1091" s="113"/>
      <c r="X1091" s="113"/>
      <c r="Y1091" s="113"/>
      <c r="Z1091" s="113"/>
      <c r="AA1091" s="113"/>
      <c r="AB1091" s="113"/>
      <c r="AC1091" s="113"/>
      <c r="AD1091" s="201"/>
      <c r="AE1091" s="113"/>
      <c r="AF1091" s="113"/>
      <c r="AG1091" s="113"/>
      <c r="AH1091" s="113"/>
    </row>
    <row r="1092" spans="1:34" x14ac:dyDescent="0.2">
      <c r="A1092" s="113"/>
      <c r="B1092" s="200"/>
      <c r="C1092" s="200"/>
      <c r="D1092" s="201"/>
      <c r="E1092" s="201"/>
      <c r="F1092" s="113"/>
      <c r="G1092" s="113"/>
      <c r="H1092" s="113"/>
      <c r="I1092" s="203"/>
      <c r="J1092" s="203"/>
      <c r="K1092" s="204"/>
      <c r="L1092" s="201"/>
      <c r="M1092" s="201"/>
      <c r="N1092" s="201"/>
      <c r="O1092" s="201"/>
      <c r="P1092" s="201"/>
      <c r="Q1092" s="201"/>
      <c r="R1092" s="113"/>
      <c r="S1092" s="113"/>
      <c r="V1092" s="201"/>
      <c r="W1092" s="113"/>
      <c r="X1092" s="113"/>
      <c r="Y1092" s="113"/>
      <c r="Z1092" s="113"/>
      <c r="AA1092" s="113"/>
      <c r="AB1092" s="113"/>
      <c r="AC1092" s="113"/>
      <c r="AD1092" s="201"/>
      <c r="AE1092" s="113"/>
      <c r="AF1092" s="113"/>
      <c r="AG1092" s="113"/>
      <c r="AH1092" s="113"/>
    </row>
    <row r="1093" spans="1:34" x14ac:dyDescent="0.2">
      <c r="A1093" s="113"/>
      <c r="B1093" s="200"/>
      <c r="C1093" s="200"/>
      <c r="D1093" s="201"/>
      <c r="E1093" s="201"/>
      <c r="F1093" s="113"/>
      <c r="G1093" s="113"/>
      <c r="H1093" s="113"/>
      <c r="I1093" s="203"/>
      <c r="J1093" s="203"/>
      <c r="K1093" s="204"/>
      <c r="L1093" s="201"/>
      <c r="M1093" s="201"/>
      <c r="N1093" s="201"/>
      <c r="O1093" s="201"/>
      <c r="P1093" s="201"/>
      <c r="Q1093" s="201"/>
      <c r="R1093" s="113"/>
      <c r="S1093" s="113"/>
      <c r="V1093" s="201"/>
      <c r="W1093" s="113"/>
      <c r="X1093" s="113"/>
      <c r="Y1093" s="113"/>
      <c r="Z1093" s="113"/>
      <c r="AA1093" s="113"/>
      <c r="AB1093" s="113"/>
      <c r="AC1093" s="113"/>
      <c r="AD1093" s="201"/>
      <c r="AE1093" s="113"/>
      <c r="AF1093" s="113"/>
      <c r="AG1093" s="113"/>
      <c r="AH1093" s="113"/>
    </row>
    <row r="1094" spans="1:34" x14ac:dyDescent="0.2">
      <c r="A1094" s="113"/>
      <c r="B1094" s="200"/>
      <c r="C1094" s="200"/>
      <c r="D1094" s="201"/>
      <c r="E1094" s="201"/>
      <c r="F1094" s="113"/>
      <c r="G1094" s="113"/>
      <c r="H1094" s="113"/>
      <c r="I1094" s="203"/>
      <c r="J1094" s="203"/>
      <c r="K1094" s="204"/>
      <c r="L1094" s="201"/>
      <c r="M1094" s="201"/>
      <c r="N1094" s="201"/>
      <c r="O1094" s="201"/>
      <c r="P1094" s="201"/>
      <c r="Q1094" s="201"/>
      <c r="R1094" s="113"/>
      <c r="S1094" s="113"/>
      <c r="V1094" s="201"/>
      <c r="W1094" s="113"/>
      <c r="X1094" s="113"/>
      <c r="Y1094" s="113"/>
      <c r="Z1094" s="113"/>
      <c r="AA1094" s="113"/>
      <c r="AB1094" s="113"/>
      <c r="AC1094" s="113"/>
      <c r="AD1094" s="201"/>
      <c r="AE1094" s="113"/>
      <c r="AF1094" s="113"/>
      <c r="AG1094" s="113"/>
      <c r="AH1094" s="113"/>
    </row>
    <row r="1095" spans="1:34" x14ac:dyDescent="0.2">
      <c r="A1095" s="113"/>
      <c r="B1095" s="200"/>
      <c r="C1095" s="200"/>
      <c r="D1095" s="201"/>
      <c r="E1095" s="201"/>
      <c r="F1095" s="113"/>
      <c r="G1095" s="113"/>
      <c r="H1095" s="113"/>
      <c r="I1095" s="203"/>
      <c r="J1095" s="203"/>
      <c r="K1095" s="204"/>
      <c r="L1095" s="201"/>
      <c r="M1095" s="201"/>
      <c r="N1095" s="201"/>
      <c r="O1095" s="201"/>
      <c r="P1095" s="201"/>
      <c r="Q1095" s="201"/>
      <c r="R1095" s="113"/>
      <c r="S1095" s="113"/>
      <c r="V1095" s="201"/>
      <c r="W1095" s="113"/>
      <c r="X1095" s="113"/>
      <c r="Y1095" s="113"/>
      <c r="Z1095" s="113"/>
      <c r="AA1095" s="113"/>
      <c r="AB1095" s="113"/>
      <c r="AC1095" s="113"/>
      <c r="AD1095" s="201"/>
      <c r="AE1095" s="113"/>
      <c r="AF1095" s="113"/>
      <c r="AG1095" s="113"/>
      <c r="AH1095" s="113"/>
    </row>
    <row r="1096" spans="1:34" x14ac:dyDescent="0.2">
      <c r="A1096" s="113"/>
      <c r="B1096" s="200"/>
      <c r="C1096" s="200"/>
      <c r="D1096" s="201"/>
      <c r="E1096" s="201"/>
      <c r="F1096" s="113"/>
      <c r="G1096" s="113"/>
      <c r="H1096" s="113"/>
      <c r="I1096" s="203"/>
      <c r="J1096" s="203"/>
      <c r="K1096" s="204"/>
      <c r="L1096" s="201"/>
      <c r="M1096" s="201"/>
      <c r="N1096" s="201"/>
      <c r="O1096" s="201"/>
      <c r="P1096" s="201"/>
      <c r="Q1096" s="201"/>
      <c r="R1096" s="113"/>
      <c r="S1096" s="113"/>
      <c r="V1096" s="201"/>
      <c r="W1096" s="113"/>
      <c r="X1096" s="113"/>
      <c r="Y1096" s="113"/>
      <c r="Z1096" s="113"/>
      <c r="AA1096" s="113"/>
      <c r="AB1096" s="113"/>
      <c r="AC1096" s="113"/>
      <c r="AD1096" s="201"/>
      <c r="AE1096" s="113"/>
      <c r="AF1096" s="113"/>
      <c r="AG1096" s="113"/>
      <c r="AH1096" s="113"/>
    </row>
    <row r="1097" spans="1:34" x14ac:dyDescent="0.2">
      <c r="A1097" s="113"/>
      <c r="B1097" s="200"/>
      <c r="C1097" s="200"/>
      <c r="D1097" s="201"/>
      <c r="E1097" s="201"/>
      <c r="F1097" s="113"/>
      <c r="G1097" s="113"/>
      <c r="H1097" s="113"/>
      <c r="I1097" s="203"/>
      <c r="J1097" s="203"/>
      <c r="K1097" s="204"/>
      <c r="L1097" s="201"/>
      <c r="M1097" s="201"/>
      <c r="N1097" s="201"/>
      <c r="O1097" s="201"/>
      <c r="P1097" s="201"/>
      <c r="Q1097" s="201"/>
      <c r="R1097" s="113"/>
      <c r="S1097" s="113"/>
      <c r="V1097" s="201"/>
      <c r="W1097" s="113"/>
      <c r="X1097" s="113"/>
      <c r="Y1097" s="113"/>
      <c r="Z1097" s="113"/>
      <c r="AA1097" s="113"/>
      <c r="AB1097" s="113"/>
      <c r="AC1097" s="113"/>
      <c r="AD1097" s="201"/>
      <c r="AE1097" s="113"/>
      <c r="AF1097" s="113"/>
      <c r="AG1097" s="113"/>
      <c r="AH1097" s="113"/>
    </row>
    <row r="1098" spans="1:34" x14ac:dyDescent="0.2">
      <c r="A1098" s="113"/>
      <c r="B1098" s="200"/>
      <c r="C1098" s="200"/>
      <c r="D1098" s="201"/>
      <c r="E1098" s="201"/>
      <c r="F1098" s="113"/>
      <c r="G1098" s="113"/>
      <c r="H1098" s="113"/>
      <c r="I1098" s="203"/>
      <c r="J1098" s="203"/>
      <c r="K1098" s="204"/>
      <c r="L1098" s="201"/>
      <c r="M1098" s="201"/>
      <c r="N1098" s="201"/>
      <c r="O1098" s="201"/>
      <c r="P1098" s="201"/>
      <c r="Q1098" s="201"/>
      <c r="R1098" s="113"/>
      <c r="S1098" s="113"/>
      <c r="V1098" s="201"/>
      <c r="W1098" s="113"/>
      <c r="X1098" s="113"/>
      <c r="Y1098" s="113"/>
      <c r="Z1098" s="113"/>
      <c r="AA1098" s="113"/>
      <c r="AB1098" s="113"/>
      <c r="AC1098" s="113"/>
      <c r="AD1098" s="201"/>
      <c r="AE1098" s="113"/>
      <c r="AF1098" s="113"/>
      <c r="AG1098" s="113"/>
      <c r="AH1098" s="113"/>
    </row>
    <row r="1099" spans="1:34" x14ac:dyDescent="0.2">
      <c r="A1099" s="113"/>
      <c r="B1099" s="200"/>
      <c r="C1099" s="200"/>
      <c r="D1099" s="201"/>
      <c r="E1099" s="201"/>
      <c r="F1099" s="113"/>
      <c r="G1099" s="113"/>
      <c r="H1099" s="113"/>
      <c r="I1099" s="203"/>
      <c r="J1099" s="203"/>
      <c r="K1099" s="204"/>
      <c r="L1099" s="201"/>
      <c r="M1099" s="201"/>
      <c r="N1099" s="201"/>
      <c r="O1099" s="201"/>
      <c r="P1099" s="201"/>
      <c r="Q1099" s="201"/>
      <c r="R1099" s="113"/>
      <c r="S1099" s="113"/>
      <c r="V1099" s="201"/>
      <c r="W1099" s="113"/>
      <c r="X1099" s="113"/>
      <c r="Y1099" s="113"/>
      <c r="Z1099" s="113"/>
      <c r="AA1099" s="113"/>
      <c r="AB1099" s="113"/>
      <c r="AC1099" s="113"/>
      <c r="AD1099" s="201"/>
      <c r="AE1099" s="113"/>
      <c r="AF1099" s="113"/>
      <c r="AG1099" s="113"/>
      <c r="AH1099" s="113"/>
    </row>
    <row r="1100" spans="1:34" x14ac:dyDescent="0.2">
      <c r="A1100" s="113"/>
      <c r="B1100" s="200"/>
      <c r="C1100" s="200"/>
      <c r="D1100" s="201"/>
      <c r="E1100" s="201"/>
      <c r="F1100" s="113"/>
      <c r="G1100" s="113"/>
      <c r="H1100" s="113"/>
      <c r="I1100" s="203"/>
      <c r="J1100" s="203"/>
      <c r="K1100" s="204"/>
      <c r="L1100" s="201"/>
      <c r="M1100" s="201"/>
      <c r="N1100" s="201"/>
      <c r="O1100" s="201"/>
      <c r="P1100" s="201"/>
      <c r="Q1100" s="201"/>
      <c r="R1100" s="113"/>
      <c r="S1100" s="113"/>
      <c r="V1100" s="201"/>
      <c r="W1100" s="113"/>
      <c r="X1100" s="113"/>
      <c r="Y1100" s="113"/>
      <c r="Z1100" s="113"/>
      <c r="AA1100" s="113"/>
      <c r="AB1100" s="113"/>
      <c r="AC1100" s="113"/>
      <c r="AD1100" s="201"/>
      <c r="AE1100" s="113"/>
      <c r="AF1100" s="113"/>
      <c r="AG1100" s="113"/>
      <c r="AH1100" s="113"/>
    </row>
    <row r="1101" spans="1:34" x14ac:dyDescent="0.2">
      <c r="A1101" s="113"/>
      <c r="B1101" s="200"/>
      <c r="C1101" s="200"/>
      <c r="D1101" s="201"/>
      <c r="E1101" s="201"/>
      <c r="F1101" s="113"/>
      <c r="G1101" s="113"/>
      <c r="H1101" s="113"/>
      <c r="I1101" s="203"/>
      <c r="J1101" s="203"/>
      <c r="K1101" s="204"/>
      <c r="L1101" s="201"/>
      <c r="M1101" s="201"/>
      <c r="N1101" s="201"/>
      <c r="O1101" s="201"/>
      <c r="P1101" s="201"/>
      <c r="Q1101" s="201"/>
      <c r="R1101" s="113"/>
      <c r="S1101" s="113"/>
      <c r="V1101" s="201"/>
      <c r="W1101" s="113"/>
      <c r="X1101" s="113"/>
      <c r="Y1101" s="113"/>
      <c r="Z1101" s="113"/>
      <c r="AA1101" s="113"/>
      <c r="AB1101" s="113"/>
      <c r="AC1101" s="113"/>
      <c r="AD1101" s="201"/>
      <c r="AE1101" s="113"/>
      <c r="AF1101" s="113"/>
      <c r="AG1101" s="113"/>
      <c r="AH1101" s="113"/>
    </row>
    <row r="1102" spans="1:34" x14ac:dyDescent="0.2">
      <c r="A1102" s="113"/>
      <c r="B1102" s="200"/>
      <c r="C1102" s="200"/>
      <c r="D1102" s="201"/>
      <c r="E1102" s="201"/>
      <c r="F1102" s="113"/>
      <c r="G1102" s="113"/>
      <c r="H1102" s="113"/>
      <c r="I1102" s="203"/>
      <c r="J1102" s="203"/>
      <c r="K1102" s="204"/>
      <c r="L1102" s="201"/>
      <c r="M1102" s="201"/>
      <c r="N1102" s="201"/>
      <c r="O1102" s="201"/>
      <c r="P1102" s="201"/>
      <c r="Q1102" s="201"/>
      <c r="R1102" s="113"/>
      <c r="S1102" s="113"/>
      <c r="V1102" s="201"/>
      <c r="W1102" s="113"/>
      <c r="X1102" s="113"/>
      <c r="Y1102" s="113"/>
      <c r="Z1102" s="113"/>
      <c r="AA1102" s="113"/>
      <c r="AB1102" s="113"/>
      <c r="AC1102" s="113"/>
      <c r="AD1102" s="201"/>
      <c r="AE1102" s="113"/>
      <c r="AF1102" s="113"/>
      <c r="AG1102" s="113"/>
      <c r="AH1102" s="113"/>
    </row>
    <row r="1103" spans="1:34" x14ac:dyDescent="0.2">
      <c r="A1103" s="113"/>
      <c r="B1103" s="200"/>
      <c r="C1103" s="200"/>
      <c r="D1103" s="201"/>
      <c r="E1103" s="201"/>
      <c r="F1103" s="113"/>
      <c r="G1103" s="113"/>
      <c r="H1103" s="113"/>
      <c r="I1103" s="203"/>
      <c r="J1103" s="203"/>
      <c r="K1103" s="204"/>
      <c r="L1103" s="201"/>
      <c r="M1103" s="201"/>
      <c r="N1103" s="201"/>
      <c r="O1103" s="201"/>
      <c r="P1103" s="201"/>
      <c r="Q1103" s="201"/>
      <c r="R1103" s="113"/>
      <c r="S1103" s="113"/>
      <c r="V1103" s="201"/>
      <c r="W1103" s="113"/>
      <c r="X1103" s="113"/>
      <c r="Y1103" s="113"/>
      <c r="Z1103" s="113"/>
      <c r="AA1103" s="113"/>
      <c r="AB1103" s="113"/>
      <c r="AC1103" s="113"/>
      <c r="AD1103" s="201"/>
      <c r="AE1103" s="113"/>
      <c r="AF1103" s="113"/>
      <c r="AG1103" s="113"/>
      <c r="AH1103" s="113"/>
    </row>
    <row r="1104" spans="1:34" x14ac:dyDescent="0.2">
      <c r="A1104" s="113"/>
      <c r="B1104" s="200"/>
      <c r="C1104" s="200"/>
      <c r="D1104" s="201"/>
      <c r="E1104" s="201"/>
      <c r="F1104" s="113"/>
      <c r="G1104" s="113"/>
      <c r="H1104" s="113"/>
      <c r="I1104" s="203"/>
      <c r="J1104" s="203"/>
      <c r="K1104" s="204"/>
      <c r="L1104" s="201"/>
      <c r="M1104" s="201"/>
      <c r="N1104" s="201"/>
      <c r="O1104" s="201"/>
      <c r="P1104" s="201"/>
      <c r="Q1104" s="201"/>
      <c r="R1104" s="113"/>
      <c r="S1104" s="113"/>
      <c r="V1104" s="201"/>
      <c r="W1104" s="113"/>
      <c r="X1104" s="113"/>
      <c r="Y1104" s="113"/>
      <c r="Z1104" s="113"/>
      <c r="AA1104" s="113"/>
      <c r="AB1104" s="113"/>
      <c r="AC1104" s="113"/>
      <c r="AD1104" s="201"/>
      <c r="AE1104" s="113"/>
      <c r="AF1104" s="113"/>
      <c r="AG1104" s="113"/>
      <c r="AH1104" s="113"/>
    </row>
    <row r="1105" spans="1:34" x14ac:dyDescent="0.2">
      <c r="A1105" s="113"/>
      <c r="B1105" s="200"/>
      <c r="C1105" s="200"/>
      <c r="D1105" s="201"/>
      <c r="E1105" s="201"/>
      <c r="F1105" s="113"/>
      <c r="G1105" s="113"/>
      <c r="H1105" s="113"/>
      <c r="I1105" s="203"/>
      <c r="J1105" s="203"/>
      <c r="K1105" s="204"/>
      <c r="L1105" s="201"/>
      <c r="M1105" s="201"/>
      <c r="N1105" s="201"/>
      <c r="O1105" s="201"/>
      <c r="P1105" s="201"/>
      <c r="Q1105" s="201"/>
      <c r="R1105" s="113"/>
      <c r="S1105" s="113"/>
      <c r="V1105" s="201"/>
      <c r="W1105" s="113"/>
      <c r="X1105" s="113"/>
      <c r="Y1105" s="113"/>
      <c r="Z1105" s="113"/>
      <c r="AA1105" s="113"/>
      <c r="AB1105" s="113"/>
      <c r="AC1105" s="113"/>
      <c r="AD1105" s="201"/>
      <c r="AE1105" s="113"/>
      <c r="AF1105" s="113"/>
      <c r="AG1105" s="113"/>
      <c r="AH1105" s="113"/>
    </row>
    <row r="1106" spans="1:34" x14ac:dyDescent="0.2">
      <c r="A1106" s="113"/>
      <c r="B1106" s="200"/>
      <c r="C1106" s="200"/>
      <c r="D1106" s="201"/>
      <c r="E1106" s="201"/>
      <c r="F1106" s="113"/>
      <c r="G1106" s="113"/>
      <c r="H1106" s="113"/>
      <c r="I1106" s="203"/>
      <c r="J1106" s="203"/>
      <c r="K1106" s="204"/>
      <c r="L1106" s="201"/>
      <c r="M1106" s="201"/>
      <c r="N1106" s="201"/>
      <c r="O1106" s="201"/>
      <c r="P1106" s="201"/>
      <c r="Q1106" s="201"/>
      <c r="R1106" s="113"/>
      <c r="S1106" s="113"/>
      <c r="V1106" s="201"/>
      <c r="W1106" s="113"/>
      <c r="X1106" s="113"/>
      <c r="Y1106" s="113"/>
      <c r="Z1106" s="113"/>
      <c r="AA1106" s="113"/>
      <c r="AB1106" s="113"/>
      <c r="AC1106" s="113"/>
      <c r="AD1106" s="201"/>
      <c r="AE1106" s="113"/>
      <c r="AF1106" s="113"/>
      <c r="AG1106" s="113"/>
      <c r="AH1106" s="113"/>
    </row>
    <row r="1107" spans="1:34" x14ac:dyDescent="0.2">
      <c r="A1107" s="113"/>
      <c r="B1107" s="200"/>
      <c r="C1107" s="200"/>
      <c r="D1107" s="201"/>
      <c r="E1107" s="201"/>
      <c r="F1107" s="113"/>
      <c r="G1107" s="113"/>
      <c r="H1107" s="113"/>
      <c r="I1107" s="203"/>
      <c r="J1107" s="203"/>
      <c r="K1107" s="204"/>
      <c r="L1107" s="201"/>
      <c r="M1107" s="201"/>
      <c r="N1107" s="201"/>
      <c r="O1107" s="201"/>
      <c r="P1107" s="201"/>
      <c r="Q1107" s="201"/>
      <c r="R1107" s="113"/>
      <c r="S1107" s="113"/>
      <c r="V1107" s="201"/>
      <c r="W1107" s="113"/>
      <c r="X1107" s="113"/>
      <c r="Y1107" s="113"/>
      <c r="Z1107" s="113"/>
      <c r="AA1107" s="113"/>
      <c r="AB1107" s="113"/>
      <c r="AC1107" s="113"/>
      <c r="AD1107" s="201"/>
      <c r="AE1107" s="113"/>
      <c r="AF1107" s="113"/>
      <c r="AG1107" s="113"/>
      <c r="AH1107" s="113"/>
    </row>
    <row r="1108" spans="1:34" x14ac:dyDescent="0.2">
      <c r="A1108" s="113"/>
      <c r="B1108" s="200"/>
      <c r="C1108" s="200"/>
      <c r="D1108" s="201"/>
      <c r="E1108" s="201"/>
      <c r="F1108" s="113"/>
      <c r="G1108" s="113"/>
      <c r="H1108" s="113"/>
      <c r="I1108" s="203"/>
      <c r="J1108" s="203"/>
      <c r="K1108" s="204"/>
      <c r="L1108" s="201"/>
      <c r="M1108" s="201"/>
      <c r="N1108" s="201"/>
      <c r="O1108" s="201"/>
      <c r="P1108" s="201"/>
      <c r="Q1108" s="201"/>
      <c r="R1108" s="113"/>
      <c r="S1108" s="113"/>
      <c r="V1108" s="201"/>
      <c r="W1108" s="113"/>
      <c r="X1108" s="113"/>
      <c r="Y1108" s="113"/>
      <c r="Z1108" s="113"/>
      <c r="AA1108" s="113"/>
      <c r="AB1108" s="113"/>
      <c r="AC1108" s="113"/>
      <c r="AD1108" s="201"/>
      <c r="AE1108" s="113"/>
      <c r="AF1108" s="113"/>
      <c r="AG1108" s="113"/>
      <c r="AH1108" s="113"/>
    </row>
    <row r="1109" spans="1:34" x14ac:dyDescent="0.2">
      <c r="A1109" s="113"/>
      <c r="B1109" s="200"/>
      <c r="C1109" s="200"/>
      <c r="D1109" s="201"/>
      <c r="E1109" s="201"/>
      <c r="F1109" s="113"/>
      <c r="G1109" s="113"/>
      <c r="H1109" s="113"/>
      <c r="I1109" s="203"/>
      <c r="J1109" s="203"/>
      <c r="K1109" s="204"/>
      <c r="L1109" s="201"/>
      <c r="M1109" s="201"/>
      <c r="N1109" s="201"/>
      <c r="O1109" s="201"/>
      <c r="P1109" s="201"/>
      <c r="Q1109" s="201"/>
      <c r="R1109" s="113"/>
      <c r="S1109" s="113"/>
      <c r="V1109" s="201"/>
      <c r="W1109" s="113"/>
      <c r="X1109" s="113"/>
      <c r="Y1109" s="113"/>
      <c r="Z1109" s="113"/>
      <c r="AA1109" s="113"/>
      <c r="AB1109" s="113"/>
      <c r="AC1109" s="113"/>
      <c r="AD1109" s="201"/>
      <c r="AE1109" s="113"/>
      <c r="AF1109" s="113"/>
      <c r="AG1109" s="113"/>
      <c r="AH1109" s="113"/>
    </row>
    <row r="1110" spans="1:34" x14ac:dyDescent="0.2">
      <c r="A1110" s="113"/>
      <c r="B1110" s="200"/>
      <c r="C1110" s="200"/>
      <c r="D1110" s="201"/>
      <c r="E1110" s="201"/>
      <c r="F1110" s="113"/>
      <c r="G1110" s="113"/>
      <c r="H1110" s="113"/>
      <c r="I1110" s="203"/>
      <c r="J1110" s="203"/>
      <c r="K1110" s="204"/>
      <c r="L1110" s="201"/>
      <c r="M1110" s="201"/>
      <c r="N1110" s="201"/>
      <c r="O1110" s="201"/>
      <c r="P1110" s="201"/>
      <c r="Q1110" s="201"/>
      <c r="R1110" s="113"/>
      <c r="S1110" s="113"/>
      <c r="V1110" s="201"/>
      <c r="W1110" s="113"/>
      <c r="X1110" s="113"/>
      <c r="Y1110" s="113"/>
      <c r="Z1110" s="113"/>
      <c r="AA1110" s="113"/>
      <c r="AB1110" s="113"/>
      <c r="AC1110" s="113"/>
      <c r="AD1110" s="201"/>
      <c r="AE1110" s="113"/>
      <c r="AF1110" s="113"/>
      <c r="AG1110" s="113"/>
      <c r="AH1110" s="113"/>
    </row>
    <row r="1111" spans="1:34" x14ac:dyDescent="0.2">
      <c r="A1111" s="113"/>
      <c r="B1111" s="200"/>
      <c r="C1111" s="200"/>
      <c r="D1111" s="201"/>
      <c r="E1111" s="201"/>
      <c r="F1111" s="113"/>
      <c r="G1111" s="113"/>
      <c r="H1111" s="113"/>
      <c r="I1111" s="203"/>
      <c r="J1111" s="203"/>
      <c r="K1111" s="204"/>
      <c r="L1111" s="201"/>
      <c r="M1111" s="201"/>
      <c r="N1111" s="201"/>
      <c r="O1111" s="201"/>
      <c r="P1111" s="201"/>
      <c r="Q1111" s="201"/>
      <c r="R1111" s="113"/>
      <c r="S1111" s="113"/>
      <c r="V1111" s="201"/>
      <c r="W1111" s="113"/>
      <c r="X1111" s="113"/>
      <c r="Y1111" s="113"/>
      <c r="Z1111" s="113"/>
      <c r="AA1111" s="113"/>
      <c r="AB1111" s="113"/>
      <c r="AC1111" s="113"/>
      <c r="AD1111" s="201"/>
      <c r="AE1111" s="113"/>
      <c r="AF1111" s="113"/>
      <c r="AG1111" s="113"/>
      <c r="AH1111" s="113"/>
    </row>
    <row r="1112" spans="1:34" x14ac:dyDescent="0.2">
      <c r="A1112" s="113"/>
      <c r="B1112" s="200"/>
      <c r="C1112" s="200"/>
      <c r="D1112" s="201"/>
      <c r="E1112" s="201"/>
      <c r="F1112" s="113"/>
      <c r="G1112" s="113"/>
      <c r="H1112" s="113"/>
      <c r="I1112" s="203"/>
      <c r="J1112" s="203"/>
      <c r="K1112" s="204"/>
      <c r="L1112" s="201"/>
      <c r="M1112" s="201"/>
      <c r="N1112" s="201"/>
      <c r="O1112" s="201"/>
      <c r="P1112" s="201"/>
      <c r="Q1112" s="201"/>
      <c r="R1112" s="113"/>
      <c r="S1112" s="113"/>
      <c r="V1112" s="201"/>
      <c r="W1112" s="113"/>
      <c r="X1112" s="113"/>
      <c r="Y1112" s="113"/>
      <c r="Z1112" s="113"/>
      <c r="AA1112" s="113"/>
      <c r="AB1112" s="113"/>
      <c r="AC1112" s="113"/>
      <c r="AD1112" s="201"/>
      <c r="AE1112" s="113"/>
      <c r="AF1112" s="113"/>
      <c r="AG1112" s="113"/>
      <c r="AH1112" s="113"/>
    </row>
    <row r="1113" spans="1:34" x14ac:dyDescent="0.2">
      <c r="A1113" s="113"/>
      <c r="B1113" s="200"/>
      <c r="C1113" s="200"/>
      <c r="D1113" s="201"/>
      <c r="E1113" s="201"/>
      <c r="F1113" s="113"/>
      <c r="G1113" s="113"/>
      <c r="H1113" s="113"/>
      <c r="I1113" s="203"/>
      <c r="J1113" s="203"/>
      <c r="K1113" s="204"/>
      <c r="L1113" s="201"/>
      <c r="M1113" s="201"/>
      <c r="N1113" s="201"/>
      <c r="O1113" s="201"/>
      <c r="P1113" s="201"/>
      <c r="Q1113" s="201"/>
      <c r="R1113" s="113"/>
      <c r="S1113" s="113"/>
      <c r="V1113" s="201"/>
      <c r="W1113" s="113"/>
      <c r="X1113" s="113"/>
      <c r="Y1113" s="113"/>
      <c r="Z1113" s="113"/>
      <c r="AA1113" s="113"/>
      <c r="AB1113" s="113"/>
      <c r="AC1113" s="113"/>
      <c r="AD1113" s="201"/>
      <c r="AE1113" s="113"/>
      <c r="AF1113" s="113"/>
      <c r="AG1113" s="113"/>
      <c r="AH1113" s="113"/>
    </row>
    <row r="1114" spans="1:34" x14ac:dyDescent="0.2">
      <c r="A1114" s="113"/>
      <c r="B1114" s="200"/>
      <c r="C1114" s="200"/>
      <c r="D1114" s="201"/>
      <c r="E1114" s="201"/>
      <c r="F1114" s="113"/>
      <c r="G1114" s="113"/>
      <c r="H1114" s="113"/>
      <c r="I1114" s="203"/>
      <c r="J1114" s="203"/>
      <c r="K1114" s="204"/>
      <c r="L1114" s="201"/>
      <c r="M1114" s="201"/>
      <c r="N1114" s="201"/>
      <c r="O1114" s="201"/>
      <c r="P1114" s="201"/>
      <c r="Q1114" s="201"/>
      <c r="R1114" s="113"/>
      <c r="S1114" s="113"/>
      <c r="V1114" s="201"/>
      <c r="W1114" s="113"/>
      <c r="X1114" s="113"/>
      <c r="Y1114" s="113"/>
      <c r="Z1114" s="113"/>
      <c r="AA1114" s="113"/>
      <c r="AB1114" s="113"/>
      <c r="AC1114" s="113"/>
      <c r="AD1114" s="201"/>
      <c r="AE1114" s="113"/>
      <c r="AF1114" s="113"/>
      <c r="AG1114" s="113"/>
      <c r="AH1114" s="113"/>
    </row>
    <row r="1115" spans="1:34" x14ac:dyDescent="0.2">
      <c r="A1115" s="113"/>
      <c r="B1115" s="200"/>
      <c r="C1115" s="200"/>
      <c r="D1115" s="201"/>
      <c r="E1115" s="201"/>
      <c r="F1115" s="113"/>
      <c r="G1115" s="113"/>
      <c r="H1115" s="113"/>
      <c r="I1115" s="203"/>
      <c r="J1115" s="203"/>
      <c r="K1115" s="204"/>
      <c r="L1115" s="201"/>
      <c r="M1115" s="201"/>
      <c r="N1115" s="201"/>
      <c r="O1115" s="201"/>
      <c r="P1115" s="201"/>
      <c r="Q1115" s="201"/>
      <c r="R1115" s="113"/>
      <c r="S1115" s="113"/>
      <c r="V1115" s="201"/>
      <c r="W1115" s="113"/>
      <c r="X1115" s="113"/>
      <c r="Y1115" s="113"/>
      <c r="Z1115" s="113"/>
      <c r="AA1115" s="113"/>
      <c r="AB1115" s="113"/>
      <c r="AC1115" s="113"/>
      <c r="AD1115" s="201"/>
      <c r="AE1115" s="113"/>
      <c r="AF1115" s="113"/>
      <c r="AG1115" s="113"/>
      <c r="AH1115" s="113"/>
    </row>
    <row r="1116" spans="1:34" x14ac:dyDescent="0.2">
      <c r="A1116" s="113"/>
      <c r="B1116" s="200"/>
      <c r="C1116" s="200"/>
      <c r="D1116" s="201"/>
      <c r="E1116" s="201"/>
      <c r="F1116" s="113"/>
      <c r="G1116" s="113"/>
      <c r="H1116" s="113"/>
      <c r="I1116" s="203"/>
      <c r="J1116" s="203"/>
      <c r="K1116" s="204"/>
      <c r="L1116" s="201"/>
      <c r="M1116" s="201"/>
      <c r="N1116" s="201"/>
      <c r="O1116" s="201"/>
      <c r="P1116" s="201"/>
      <c r="Q1116" s="201"/>
      <c r="R1116" s="113"/>
      <c r="S1116" s="113"/>
      <c r="V1116" s="201"/>
      <c r="W1116" s="113"/>
      <c r="X1116" s="113"/>
      <c r="Y1116" s="113"/>
      <c r="Z1116" s="113"/>
      <c r="AA1116" s="113"/>
      <c r="AB1116" s="113"/>
      <c r="AC1116" s="113"/>
      <c r="AD1116" s="201"/>
      <c r="AE1116" s="113"/>
      <c r="AF1116" s="113"/>
      <c r="AG1116" s="113"/>
      <c r="AH1116" s="113"/>
    </row>
    <row r="1117" spans="1:34" x14ac:dyDescent="0.2">
      <c r="A1117" s="113"/>
      <c r="B1117" s="200"/>
      <c r="C1117" s="200"/>
      <c r="D1117" s="201"/>
      <c r="E1117" s="201"/>
      <c r="F1117" s="113"/>
      <c r="G1117" s="113"/>
      <c r="H1117" s="113"/>
      <c r="I1117" s="203"/>
      <c r="J1117" s="203"/>
      <c r="K1117" s="204"/>
      <c r="L1117" s="201"/>
      <c r="M1117" s="201"/>
      <c r="N1117" s="201"/>
      <c r="O1117" s="201"/>
      <c r="P1117" s="201"/>
      <c r="Q1117" s="201"/>
      <c r="R1117" s="113"/>
      <c r="S1117" s="113"/>
      <c r="V1117" s="201"/>
      <c r="W1117" s="113"/>
      <c r="X1117" s="113"/>
      <c r="Y1117" s="113"/>
      <c r="Z1117" s="113"/>
      <c r="AA1117" s="113"/>
      <c r="AB1117" s="113"/>
      <c r="AC1117" s="113"/>
      <c r="AD1117" s="201"/>
      <c r="AE1117" s="113"/>
      <c r="AF1117" s="113"/>
      <c r="AG1117" s="113"/>
      <c r="AH1117" s="113"/>
    </row>
    <row r="1118" spans="1:34" x14ac:dyDescent="0.2">
      <c r="A1118" s="113"/>
      <c r="B1118" s="200"/>
      <c r="C1118" s="200"/>
      <c r="D1118" s="201"/>
      <c r="E1118" s="201"/>
      <c r="F1118" s="113"/>
      <c r="G1118" s="113"/>
      <c r="H1118" s="113"/>
      <c r="I1118" s="203"/>
      <c r="J1118" s="203"/>
      <c r="K1118" s="204"/>
      <c r="L1118" s="201"/>
      <c r="M1118" s="201"/>
      <c r="N1118" s="201"/>
      <c r="O1118" s="201"/>
      <c r="P1118" s="201"/>
      <c r="Q1118" s="201"/>
      <c r="R1118" s="113"/>
      <c r="S1118" s="113"/>
      <c r="V1118" s="201"/>
      <c r="W1118" s="113"/>
      <c r="X1118" s="113"/>
      <c r="Y1118" s="113"/>
      <c r="Z1118" s="113"/>
      <c r="AA1118" s="113"/>
      <c r="AB1118" s="113"/>
      <c r="AC1118" s="113"/>
      <c r="AD1118" s="201"/>
      <c r="AE1118" s="113"/>
      <c r="AF1118" s="113"/>
      <c r="AG1118" s="113"/>
      <c r="AH1118" s="113"/>
    </row>
    <row r="1119" spans="1:34" x14ac:dyDescent="0.2">
      <c r="A1119" s="113"/>
      <c r="B1119" s="200"/>
      <c r="C1119" s="200"/>
      <c r="D1119" s="201"/>
      <c r="E1119" s="201"/>
      <c r="F1119" s="113"/>
      <c r="G1119" s="113"/>
      <c r="H1119" s="113"/>
      <c r="I1119" s="203"/>
      <c r="J1119" s="203"/>
      <c r="K1119" s="204"/>
      <c r="L1119" s="201"/>
      <c r="M1119" s="201"/>
      <c r="N1119" s="201"/>
      <c r="O1119" s="201"/>
      <c r="P1119" s="201"/>
      <c r="Q1119" s="201"/>
      <c r="R1119" s="113"/>
      <c r="S1119" s="113"/>
      <c r="V1119" s="201"/>
      <c r="W1119" s="113"/>
      <c r="X1119" s="113"/>
      <c r="Y1119" s="113"/>
      <c r="Z1119" s="113"/>
      <c r="AA1119" s="113"/>
      <c r="AB1119" s="113"/>
      <c r="AC1119" s="113"/>
      <c r="AD1119" s="201"/>
      <c r="AE1119" s="113"/>
      <c r="AF1119" s="113"/>
      <c r="AG1119" s="113"/>
      <c r="AH1119" s="113"/>
    </row>
    <row r="1120" spans="1:34" x14ac:dyDescent="0.2">
      <c r="A1120" s="113"/>
      <c r="B1120" s="200"/>
      <c r="C1120" s="200"/>
      <c r="D1120" s="201"/>
      <c r="E1120" s="201"/>
      <c r="F1120" s="113"/>
      <c r="G1120" s="113"/>
      <c r="H1120" s="113"/>
      <c r="I1120" s="203"/>
      <c r="J1120" s="203"/>
      <c r="K1120" s="204"/>
      <c r="L1120" s="201"/>
      <c r="M1120" s="201"/>
      <c r="N1120" s="201"/>
      <c r="O1120" s="201"/>
      <c r="P1120" s="201"/>
      <c r="Q1120" s="201"/>
      <c r="R1120" s="113"/>
      <c r="S1120" s="113"/>
      <c r="V1120" s="201"/>
      <c r="W1120" s="113"/>
      <c r="X1120" s="113"/>
      <c r="Y1120" s="113"/>
      <c r="Z1120" s="113"/>
      <c r="AA1120" s="113"/>
      <c r="AB1120" s="113"/>
      <c r="AC1120" s="113"/>
      <c r="AD1120" s="201"/>
      <c r="AE1120" s="113"/>
      <c r="AF1120" s="113"/>
      <c r="AG1120" s="113"/>
      <c r="AH1120" s="113"/>
    </row>
    <row r="1121" spans="1:34" x14ac:dyDescent="0.2">
      <c r="A1121" s="113"/>
      <c r="B1121" s="200"/>
      <c r="C1121" s="200"/>
      <c r="D1121" s="201"/>
      <c r="E1121" s="201"/>
      <c r="F1121" s="113"/>
      <c r="G1121" s="113"/>
      <c r="H1121" s="113"/>
      <c r="I1121" s="203"/>
      <c r="J1121" s="203"/>
      <c r="K1121" s="204"/>
      <c r="L1121" s="201"/>
      <c r="M1121" s="201"/>
      <c r="N1121" s="201"/>
      <c r="O1121" s="201"/>
      <c r="P1121" s="201"/>
      <c r="Q1121" s="201"/>
      <c r="R1121" s="113"/>
      <c r="S1121" s="113"/>
      <c r="V1121" s="201"/>
      <c r="W1121" s="113"/>
      <c r="X1121" s="113"/>
      <c r="Y1121" s="113"/>
      <c r="Z1121" s="113"/>
      <c r="AA1121" s="113"/>
      <c r="AB1121" s="113"/>
      <c r="AC1121" s="113"/>
      <c r="AD1121" s="201"/>
      <c r="AE1121" s="113"/>
      <c r="AF1121" s="113"/>
      <c r="AG1121" s="113"/>
      <c r="AH1121" s="113"/>
    </row>
    <row r="1122" spans="1:34" x14ac:dyDescent="0.2">
      <c r="A1122" s="113"/>
      <c r="B1122" s="200"/>
      <c r="C1122" s="200"/>
      <c r="D1122" s="201"/>
      <c r="E1122" s="201"/>
      <c r="F1122" s="113"/>
      <c r="G1122" s="113"/>
      <c r="H1122" s="113"/>
      <c r="I1122" s="203"/>
      <c r="J1122" s="203"/>
      <c r="K1122" s="204"/>
      <c r="L1122" s="201"/>
      <c r="M1122" s="201"/>
      <c r="N1122" s="201"/>
      <c r="O1122" s="201"/>
      <c r="P1122" s="201"/>
      <c r="Q1122" s="201"/>
      <c r="R1122" s="113"/>
      <c r="S1122" s="113"/>
      <c r="V1122" s="201"/>
      <c r="W1122" s="113"/>
      <c r="X1122" s="113"/>
      <c r="Y1122" s="113"/>
      <c r="Z1122" s="113"/>
      <c r="AA1122" s="113"/>
      <c r="AB1122" s="113"/>
      <c r="AC1122" s="113"/>
      <c r="AD1122" s="201"/>
      <c r="AE1122" s="113"/>
      <c r="AF1122" s="113"/>
      <c r="AG1122" s="113"/>
      <c r="AH1122" s="113"/>
    </row>
    <row r="1123" spans="1:34" x14ac:dyDescent="0.2">
      <c r="A1123" s="113"/>
      <c r="B1123" s="200"/>
      <c r="C1123" s="200"/>
      <c r="D1123" s="201"/>
      <c r="E1123" s="201"/>
      <c r="F1123" s="113"/>
      <c r="G1123" s="113"/>
      <c r="H1123" s="113"/>
      <c r="I1123" s="203"/>
      <c r="J1123" s="203"/>
      <c r="K1123" s="204"/>
      <c r="L1123" s="201"/>
      <c r="M1123" s="201"/>
      <c r="N1123" s="201"/>
      <c r="O1123" s="201"/>
      <c r="P1123" s="201"/>
      <c r="Q1123" s="201"/>
      <c r="R1123" s="113"/>
      <c r="S1123" s="113"/>
      <c r="V1123" s="201"/>
      <c r="W1123" s="113"/>
      <c r="X1123" s="113"/>
      <c r="Y1123" s="113"/>
      <c r="Z1123" s="113"/>
      <c r="AA1123" s="113"/>
      <c r="AB1123" s="113"/>
      <c r="AC1123" s="113"/>
      <c r="AD1123" s="201"/>
      <c r="AE1123" s="113"/>
      <c r="AF1123" s="113"/>
      <c r="AG1123" s="113"/>
      <c r="AH1123" s="113"/>
    </row>
    <row r="1124" spans="1:34" x14ac:dyDescent="0.2">
      <c r="A1124" s="113"/>
      <c r="B1124" s="200"/>
      <c r="C1124" s="200"/>
      <c r="D1124" s="201"/>
      <c r="E1124" s="201"/>
      <c r="F1124" s="113"/>
      <c r="G1124" s="113"/>
      <c r="H1124" s="113"/>
      <c r="I1124" s="203"/>
      <c r="J1124" s="203"/>
      <c r="K1124" s="204"/>
      <c r="L1124" s="201"/>
      <c r="M1124" s="201"/>
      <c r="N1124" s="201"/>
      <c r="O1124" s="201"/>
      <c r="P1124" s="201"/>
      <c r="Q1124" s="201"/>
      <c r="R1124" s="113"/>
      <c r="S1124" s="113"/>
      <c r="V1124" s="201"/>
      <c r="W1124" s="113"/>
      <c r="X1124" s="113"/>
      <c r="Y1124" s="113"/>
      <c r="Z1124" s="113"/>
      <c r="AA1124" s="113"/>
      <c r="AB1124" s="113"/>
      <c r="AC1124" s="113"/>
      <c r="AD1124" s="201"/>
      <c r="AE1124" s="113"/>
      <c r="AF1124" s="113"/>
      <c r="AG1124" s="113"/>
      <c r="AH1124" s="113"/>
    </row>
    <row r="1125" spans="1:34" x14ac:dyDescent="0.2">
      <c r="A1125" s="113"/>
      <c r="B1125" s="200"/>
      <c r="C1125" s="200"/>
      <c r="D1125" s="201"/>
      <c r="E1125" s="201"/>
      <c r="F1125" s="113"/>
      <c r="G1125" s="113"/>
      <c r="H1125" s="113"/>
      <c r="I1125" s="203"/>
      <c r="J1125" s="203"/>
      <c r="K1125" s="204"/>
      <c r="L1125" s="201"/>
      <c r="M1125" s="201"/>
      <c r="N1125" s="201"/>
      <c r="O1125" s="201"/>
      <c r="P1125" s="201"/>
      <c r="Q1125" s="201"/>
      <c r="R1125" s="113"/>
      <c r="S1125" s="113"/>
      <c r="V1125" s="201"/>
      <c r="W1125" s="113"/>
      <c r="X1125" s="113"/>
      <c r="Y1125" s="113"/>
      <c r="Z1125" s="113"/>
      <c r="AA1125" s="113"/>
      <c r="AB1125" s="113"/>
      <c r="AC1125" s="113"/>
      <c r="AD1125" s="201"/>
      <c r="AE1125" s="113"/>
      <c r="AF1125" s="113"/>
      <c r="AG1125" s="113"/>
      <c r="AH1125" s="113"/>
    </row>
    <row r="1126" spans="1:34" x14ac:dyDescent="0.2">
      <c r="A1126" s="113"/>
      <c r="B1126" s="200"/>
      <c r="C1126" s="200"/>
      <c r="D1126" s="201"/>
      <c r="E1126" s="201"/>
      <c r="F1126" s="113"/>
      <c r="G1126" s="113"/>
      <c r="H1126" s="113"/>
      <c r="I1126" s="203"/>
      <c r="J1126" s="203"/>
      <c r="K1126" s="204"/>
      <c r="L1126" s="201"/>
      <c r="M1126" s="201"/>
      <c r="N1126" s="201"/>
      <c r="O1126" s="201"/>
      <c r="P1126" s="201"/>
      <c r="Q1126" s="201"/>
      <c r="R1126" s="113"/>
      <c r="S1126" s="113"/>
      <c r="V1126" s="201"/>
      <c r="W1126" s="113"/>
      <c r="X1126" s="113"/>
      <c r="Y1126" s="113"/>
      <c r="Z1126" s="113"/>
      <c r="AA1126" s="113"/>
      <c r="AB1126" s="113"/>
      <c r="AC1126" s="113"/>
      <c r="AD1126" s="201"/>
      <c r="AE1126" s="113"/>
      <c r="AF1126" s="113"/>
      <c r="AG1126" s="113"/>
      <c r="AH1126" s="113"/>
    </row>
    <row r="1127" spans="1:34" x14ac:dyDescent="0.2">
      <c r="A1127" s="113"/>
      <c r="B1127" s="200"/>
      <c r="C1127" s="200"/>
      <c r="D1127" s="201"/>
      <c r="E1127" s="201"/>
      <c r="F1127" s="113"/>
      <c r="G1127" s="113"/>
      <c r="H1127" s="113"/>
      <c r="I1127" s="203"/>
      <c r="J1127" s="203"/>
      <c r="K1127" s="204"/>
      <c r="L1127" s="201"/>
      <c r="M1127" s="201"/>
      <c r="N1127" s="201"/>
      <c r="O1127" s="201"/>
      <c r="P1127" s="201"/>
      <c r="Q1127" s="201"/>
      <c r="R1127" s="113"/>
      <c r="S1127" s="113"/>
      <c r="V1127" s="201"/>
      <c r="W1127" s="113"/>
      <c r="X1127" s="113"/>
      <c r="Y1127" s="113"/>
      <c r="Z1127" s="113"/>
      <c r="AA1127" s="113"/>
      <c r="AB1127" s="113"/>
      <c r="AC1127" s="113"/>
      <c r="AD1127" s="201"/>
      <c r="AE1127" s="113"/>
      <c r="AF1127" s="113"/>
      <c r="AG1127" s="113"/>
      <c r="AH1127" s="113"/>
    </row>
    <row r="1128" spans="1:34" x14ac:dyDescent="0.2">
      <c r="A1128" s="113"/>
      <c r="B1128" s="200"/>
      <c r="C1128" s="200"/>
      <c r="D1128" s="201"/>
      <c r="E1128" s="201"/>
      <c r="F1128" s="113"/>
      <c r="G1128" s="113"/>
      <c r="H1128" s="113"/>
      <c r="I1128" s="203"/>
      <c r="J1128" s="203"/>
      <c r="K1128" s="204"/>
      <c r="L1128" s="201"/>
      <c r="M1128" s="201"/>
      <c r="N1128" s="201"/>
      <c r="O1128" s="201"/>
      <c r="P1128" s="201"/>
      <c r="Q1128" s="201"/>
      <c r="R1128" s="113"/>
      <c r="S1128" s="113"/>
      <c r="V1128" s="201"/>
      <c r="W1128" s="113"/>
      <c r="X1128" s="113"/>
      <c r="Y1128" s="113"/>
      <c r="Z1128" s="113"/>
      <c r="AA1128" s="113"/>
      <c r="AB1128" s="113"/>
      <c r="AC1128" s="113"/>
      <c r="AD1128" s="201"/>
      <c r="AE1128" s="113"/>
      <c r="AF1128" s="113"/>
      <c r="AG1128" s="113"/>
      <c r="AH1128" s="113"/>
    </row>
    <row r="1129" spans="1:34" x14ac:dyDescent="0.2">
      <c r="A1129" s="113"/>
      <c r="B1129" s="200"/>
      <c r="C1129" s="200"/>
      <c r="D1129" s="201"/>
      <c r="E1129" s="201"/>
      <c r="F1129" s="113"/>
      <c r="G1129" s="113"/>
      <c r="H1129" s="113"/>
      <c r="I1129" s="203"/>
      <c r="J1129" s="203"/>
      <c r="K1129" s="204"/>
      <c r="L1129" s="201"/>
      <c r="M1129" s="201"/>
      <c r="N1129" s="201"/>
      <c r="O1129" s="201"/>
      <c r="P1129" s="201"/>
      <c r="Q1129" s="201"/>
      <c r="R1129" s="113"/>
      <c r="S1129" s="113"/>
      <c r="V1129" s="201"/>
      <c r="W1129" s="113"/>
      <c r="X1129" s="113"/>
      <c r="Y1129" s="113"/>
      <c r="Z1129" s="113"/>
      <c r="AA1129" s="113"/>
      <c r="AB1129" s="113"/>
      <c r="AC1129" s="113"/>
      <c r="AD1129" s="201"/>
      <c r="AE1129" s="113"/>
      <c r="AF1129" s="113"/>
      <c r="AG1129" s="113"/>
      <c r="AH1129" s="113"/>
    </row>
    <row r="1130" spans="1:34" x14ac:dyDescent="0.2">
      <c r="A1130" s="113"/>
      <c r="B1130" s="200"/>
      <c r="C1130" s="200"/>
      <c r="D1130" s="201"/>
      <c r="E1130" s="201"/>
      <c r="F1130" s="113"/>
      <c r="G1130" s="113"/>
      <c r="H1130" s="113"/>
      <c r="I1130" s="203"/>
      <c r="J1130" s="203"/>
      <c r="K1130" s="204"/>
      <c r="L1130" s="201"/>
      <c r="M1130" s="201"/>
      <c r="N1130" s="201"/>
      <c r="O1130" s="201"/>
      <c r="P1130" s="201"/>
      <c r="Q1130" s="201"/>
      <c r="R1130" s="113"/>
      <c r="S1130" s="113"/>
      <c r="V1130" s="201"/>
      <c r="W1130" s="113"/>
      <c r="X1130" s="113"/>
      <c r="Y1130" s="113"/>
      <c r="Z1130" s="113"/>
      <c r="AA1130" s="113"/>
      <c r="AB1130" s="113"/>
      <c r="AC1130" s="113"/>
      <c r="AD1130" s="201"/>
      <c r="AE1130" s="113"/>
      <c r="AF1130" s="113"/>
      <c r="AG1130" s="113"/>
      <c r="AH1130" s="113"/>
    </row>
    <row r="1131" spans="1:34" x14ac:dyDescent="0.2">
      <c r="A1131" s="113"/>
      <c r="B1131" s="200"/>
      <c r="C1131" s="200"/>
      <c r="D1131" s="201"/>
      <c r="E1131" s="201"/>
      <c r="F1131" s="113"/>
      <c r="G1131" s="113"/>
      <c r="H1131" s="113"/>
      <c r="I1131" s="203"/>
      <c r="J1131" s="203"/>
      <c r="K1131" s="204"/>
      <c r="L1131" s="201"/>
      <c r="M1131" s="201"/>
      <c r="N1131" s="201"/>
      <c r="O1131" s="201"/>
      <c r="P1131" s="201"/>
      <c r="Q1131" s="201"/>
      <c r="R1131" s="113"/>
      <c r="S1131" s="113"/>
      <c r="V1131" s="201"/>
      <c r="W1131" s="113"/>
      <c r="X1131" s="113"/>
      <c r="Y1131" s="113"/>
      <c r="Z1131" s="113"/>
      <c r="AA1131" s="113"/>
      <c r="AB1131" s="113"/>
      <c r="AC1131" s="113"/>
      <c r="AD1131" s="201"/>
      <c r="AE1131" s="113"/>
      <c r="AF1131" s="113"/>
      <c r="AG1131" s="113"/>
      <c r="AH1131" s="113"/>
    </row>
    <row r="1132" spans="1:34" x14ac:dyDescent="0.2">
      <c r="A1132" s="113"/>
      <c r="B1132" s="200"/>
      <c r="C1132" s="200"/>
      <c r="D1132" s="201"/>
      <c r="E1132" s="201"/>
      <c r="F1132" s="113"/>
      <c r="G1132" s="113"/>
      <c r="H1132" s="113"/>
      <c r="I1132" s="203"/>
      <c r="J1132" s="203"/>
      <c r="K1132" s="204"/>
      <c r="L1132" s="201"/>
      <c r="M1132" s="201"/>
      <c r="N1132" s="201"/>
      <c r="O1132" s="201"/>
      <c r="P1132" s="201"/>
      <c r="Q1132" s="201"/>
      <c r="R1132" s="113"/>
      <c r="S1132" s="113"/>
      <c r="V1132" s="201"/>
      <c r="W1132" s="113"/>
      <c r="X1132" s="113"/>
      <c r="Y1132" s="113"/>
      <c r="Z1132" s="113"/>
      <c r="AA1132" s="113"/>
      <c r="AB1132" s="113"/>
      <c r="AC1132" s="113"/>
      <c r="AD1132" s="201"/>
      <c r="AE1132" s="113"/>
      <c r="AF1132" s="113"/>
      <c r="AG1132" s="113"/>
      <c r="AH1132" s="113"/>
    </row>
    <row r="1133" spans="1:34" x14ac:dyDescent="0.2">
      <c r="A1133" s="113"/>
      <c r="B1133" s="200"/>
      <c r="C1133" s="200"/>
      <c r="D1133" s="201"/>
      <c r="E1133" s="201"/>
      <c r="F1133" s="113"/>
      <c r="G1133" s="113"/>
      <c r="H1133" s="113"/>
      <c r="I1133" s="203"/>
      <c r="J1133" s="203"/>
      <c r="K1133" s="204"/>
      <c r="L1133" s="201"/>
      <c r="M1133" s="201"/>
      <c r="N1133" s="201"/>
      <c r="O1133" s="201"/>
      <c r="P1133" s="201"/>
      <c r="Q1133" s="201"/>
      <c r="R1133" s="113"/>
      <c r="S1133" s="113"/>
      <c r="V1133" s="201"/>
      <c r="W1133" s="113"/>
      <c r="X1133" s="113"/>
      <c r="Y1133" s="113"/>
      <c r="Z1133" s="113"/>
      <c r="AA1133" s="113"/>
      <c r="AB1133" s="113"/>
      <c r="AC1133" s="113"/>
      <c r="AD1133" s="201"/>
      <c r="AE1133" s="113"/>
      <c r="AF1133" s="113"/>
      <c r="AG1133" s="113"/>
      <c r="AH1133" s="113"/>
    </row>
    <row r="1134" spans="1:34" x14ac:dyDescent="0.2">
      <c r="A1134" s="113"/>
      <c r="B1134" s="200"/>
      <c r="C1134" s="200"/>
      <c r="D1134" s="201"/>
      <c r="E1134" s="201"/>
      <c r="F1134" s="113"/>
      <c r="G1134" s="113"/>
      <c r="H1134" s="113"/>
      <c r="I1134" s="203"/>
      <c r="J1134" s="203"/>
      <c r="K1134" s="204"/>
      <c r="L1134" s="201"/>
      <c r="M1134" s="201"/>
      <c r="N1134" s="201"/>
      <c r="O1134" s="201"/>
      <c r="P1134" s="201"/>
      <c r="Q1134" s="201"/>
      <c r="R1134" s="113"/>
      <c r="S1134" s="113"/>
      <c r="V1134" s="201"/>
      <c r="W1134" s="113"/>
      <c r="X1134" s="113"/>
      <c r="Y1134" s="113"/>
      <c r="Z1134" s="113"/>
      <c r="AA1134" s="113"/>
      <c r="AB1134" s="113"/>
      <c r="AC1134" s="113"/>
      <c r="AD1134" s="201"/>
      <c r="AE1134" s="113"/>
      <c r="AF1134" s="113"/>
      <c r="AG1134" s="113"/>
      <c r="AH1134" s="113"/>
    </row>
    <row r="1135" spans="1:34" x14ac:dyDescent="0.2">
      <c r="A1135" s="113"/>
      <c r="B1135" s="200"/>
      <c r="C1135" s="200"/>
      <c r="D1135" s="201"/>
      <c r="E1135" s="201"/>
      <c r="F1135" s="113"/>
      <c r="G1135" s="113"/>
      <c r="H1135" s="113"/>
      <c r="I1135" s="203"/>
      <c r="J1135" s="203"/>
      <c r="K1135" s="204"/>
      <c r="L1135" s="201"/>
      <c r="M1135" s="201"/>
      <c r="N1135" s="201"/>
      <c r="O1135" s="201"/>
      <c r="P1135" s="201"/>
      <c r="Q1135" s="201"/>
      <c r="R1135" s="113"/>
      <c r="S1135" s="113"/>
      <c r="V1135" s="201"/>
      <c r="W1135" s="113"/>
      <c r="X1135" s="113"/>
      <c r="Y1135" s="113"/>
      <c r="Z1135" s="113"/>
      <c r="AA1135" s="113"/>
      <c r="AB1135" s="113"/>
      <c r="AC1135" s="113"/>
      <c r="AD1135" s="201"/>
      <c r="AE1135" s="113"/>
      <c r="AF1135" s="113"/>
      <c r="AG1135" s="113"/>
      <c r="AH1135" s="113"/>
    </row>
    <row r="1136" spans="1:34" x14ac:dyDescent="0.2">
      <c r="A1136" s="113"/>
      <c r="B1136" s="200"/>
      <c r="C1136" s="200"/>
      <c r="D1136" s="201"/>
      <c r="E1136" s="201"/>
      <c r="F1136" s="113"/>
      <c r="G1136" s="113"/>
      <c r="H1136" s="113"/>
      <c r="I1136" s="203"/>
      <c r="J1136" s="203"/>
      <c r="K1136" s="204"/>
      <c r="L1136" s="201"/>
      <c r="M1136" s="201"/>
      <c r="N1136" s="201"/>
      <c r="O1136" s="201"/>
      <c r="P1136" s="201"/>
      <c r="Q1136" s="201"/>
      <c r="R1136" s="113"/>
      <c r="S1136" s="113"/>
      <c r="V1136" s="201"/>
      <c r="W1136" s="113"/>
      <c r="X1136" s="113"/>
      <c r="Y1136" s="113"/>
      <c r="Z1136" s="113"/>
      <c r="AA1136" s="113"/>
      <c r="AB1136" s="113"/>
      <c r="AC1136" s="113"/>
      <c r="AD1136" s="201"/>
      <c r="AE1136" s="113"/>
      <c r="AF1136" s="113"/>
      <c r="AG1136" s="113"/>
      <c r="AH1136" s="113"/>
    </row>
    <row r="1137" spans="1:34" x14ac:dyDescent="0.2">
      <c r="A1137" s="113"/>
      <c r="B1137" s="200"/>
      <c r="C1137" s="200"/>
      <c r="D1137" s="201"/>
      <c r="E1137" s="201"/>
      <c r="F1137" s="113"/>
      <c r="G1137" s="113"/>
      <c r="H1137" s="113"/>
      <c r="I1137" s="203"/>
      <c r="J1137" s="203"/>
      <c r="K1137" s="204"/>
      <c r="L1137" s="201"/>
      <c r="M1137" s="201"/>
      <c r="N1137" s="201"/>
      <c r="O1137" s="201"/>
      <c r="P1137" s="201"/>
      <c r="Q1137" s="201"/>
      <c r="R1137" s="113"/>
      <c r="S1137" s="113"/>
      <c r="V1137" s="201"/>
      <c r="W1137" s="113"/>
      <c r="X1137" s="113"/>
      <c r="Y1137" s="113"/>
      <c r="Z1137" s="113"/>
      <c r="AA1137" s="113"/>
      <c r="AB1137" s="113"/>
      <c r="AC1137" s="113"/>
      <c r="AD1137" s="201"/>
      <c r="AE1137" s="113"/>
      <c r="AF1137" s="113"/>
      <c r="AG1137" s="113"/>
      <c r="AH1137" s="113"/>
    </row>
    <row r="1138" spans="1:34" x14ac:dyDescent="0.2">
      <c r="A1138" s="113"/>
      <c r="B1138" s="200"/>
      <c r="C1138" s="200"/>
      <c r="D1138" s="201"/>
      <c r="E1138" s="201"/>
      <c r="F1138" s="113"/>
      <c r="G1138" s="113"/>
      <c r="H1138" s="113"/>
      <c r="I1138" s="203"/>
      <c r="J1138" s="203"/>
      <c r="K1138" s="204"/>
      <c r="L1138" s="201"/>
      <c r="M1138" s="201"/>
      <c r="N1138" s="201"/>
      <c r="O1138" s="201"/>
      <c r="P1138" s="201"/>
      <c r="Q1138" s="201"/>
      <c r="R1138" s="113"/>
      <c r="S1138" s="113"/>
      <c r="V1138" s="201"/>
      <c r="W1138" s="113"/>
      <c r="X1138" s="113"/>
      <c r="Y1138" s="113"/>
      <c r="Z1138" s="113"/>
      <c r="AA1138" s="113"/>
      <c r="AB1138" s="113"/>
      <c r="AC1138" s="113"/>
      <c r="AD1138" s="201"/>
      <c r="AE1138" s="113"/>
      <c r="AF1138" s="113"/>
      <c r="AG1138" s="113"/>
      <c r="AH1138" s="113"/>
    </row>
    <row r="1139" spans="1:34" x14ac:dyDescent="0.2">
      <c r="A1139" s="113"/>
      <c r="B1139" s="200"/>
      <c r="C1139" s="200"/>
      <c r="D1139" s="201"/>
      <c r="E1139" s="201"/>
      <c r="F1139" s="113"/>
      <c r="G1139" s="113"/>
      <c r="H1139" s="113"/>
      <c r="I1139" s="203"/>
      <c r="J1139" s="203"/>
      <c r="K1139" s="204"/>
      <c r="L1139" s="201"/>
      <c r="M1139" s="201"/>
      <c r="N1139" s="201"/>
      <c r="O1139" s="201"/>
      <c r="P1139" s="201"/>
      <c r="Q1139" s="201"/>
      <c r="R1139" s="113"/>
      <c r="S1139" s="113"/>
      <c r="V1139" s="201"/>
      <c r="W1139" s="113"/>
      <c r="X1139" s="113"/>
      <c r="Y1139" s="113"/>
      <c r="Z1139" s="113"/>
      <c r="AA1139" s="113"/>
      <c r="AB1139" s="113"/>
      <c r="AC1139" s="113"/>
      <c r="AD1139" s="201"/>
      <c r="AE1139" s="113"/>
      <c r="AF1139" s="113"/>
      <c r="AG1139" s="113"/>
      <c r="AH1139" s="113"/>
    </row>
    <row r="1140" spans="1:34" x14ac:dyDescent="0.2">
      <c r="A1140" s="113"/>
      <c r="B1140" s="200"/>
      <c r="C1140" s="200"/>
      <c r="D1140" s="201"/>
      <c r="E1140" s="201"/>
      <c r="F1140" s="113"/>
      <c r="G1140" s="113"/>
      <c r="H1140" s="113"/>
      <c r="I1140" s="203"/>
      <c r="J1140" s="203"/>
      <c r="K1140" s="204"/>
      <c r="L1140" s="201"/>
      <c r="M1140" s="201"/>
      <c r="N1140" s="201"/>
      <c r="O1140" s="201"/>
      <c r="P1140" s="201"/>
      <c r="Q1140" s="201"/>
      <c r="R1140" s="113"/>
      <c r="S1140" s="113"/>
      <c r="V1140" s="201"/>
      <c r="W1140" s="113"/>
      <c r="X1140" s="113"/>
      <c r="Y1140" s="113"/>
      <c r="Z1140" s="113"/>
      <c r="AA1140" s="113"/>
      <c r="AB1140" s="113"/>
      <c r="AC1140" s="113"/>
      <c r="AD1140" s="201"/>
      <c r="AE1140" s="113"/>
      <c r="AF1140" s="113"/>
      <c r="AG1140" s="113"/>
      <c r="AH1140" s="113"/>
    </row>
    <row r="1141" spans="1:34" x14ac:dyDescent="0.2">
      <c r="A1141" s="113"/>
      <c r="B1141" s="200"/>
      <c r="C1141" s="200"/>
      <c r="D1141" s="201"/>
      <c r="E1141" s="201"/>
      <c r="F1141" s="113"/>
      <c r="G1141" s="113"/>
      <c r="H1141" s="113"/>
      <c r="I1141" s="203"/>
      <c r="J1141" s="203"/>
      <c r="K1141" s="204"/>
      <c r="L1141" s="201"/>
      <c r="M1141" s="201"/>
      <c r="N1141" s="201"/>
      <c r="O1141" s="201"/>
      <c r="P1141" s="201"/>
      <c r="Q1141" s="201"/>
      <c r="R1141" s="113"/>
      <c r="S1141" s="113"/>
      <c r="V1141" s="201"/>
      <c r="W1141" s="113"/>
      <c r="X1141" s="113"/>
      <c r="Y1141" s="113"/>
      <c r="Z1141" s="113"/>
      <c r="AA1141" s="113"/>
      <c r="AB1141" s="113"/>
      <c r="AC1141" s="113"/>
      <c r="AD1141" s="201"/>
      <c r="AE1141" s="113"/>
      <c r="AF1141" s="113"/>
      <c r="AG1141" s="113"/>
      <c r="AH1141" s="113"/>
    </row>
    <row r="1142" spans="1:34" x14ac:dyDescent="0.2">
      <c r="A1142" s="113"/>
      <c r="B1142" s="200"/>
      <c r="C1142" s="200"/>
      <c r="D1142" s="201"/>
      <c r="E1142" s="201"/>
      <c r="F1142" s="113"/>
      <c r="G1142" s="113"/>
      <c r="H1142" s="113"/>
      <c r="I1142" s="203"/>
      <c r="J1142" s="203"/>
      <c r="K1142" s="204"/>
      <c r="L1142" s="201"/>
      <c r="M1142" s="201"/>
      <c r="N1142" s="201"/>
      <c r="O1142" s="201"/>
      <c r="P1142" s="201"/>
      <c r="Q1142" s="201"/>
      <c r="R1142" s="113"/>
      <c r="S1142" s="113"/>
      <c r="V1142" s="201"/>
      <c r="W1142" s="113"/>
      <c r="X1142" s="113"/>
      <c r="Y1142" s="113"/>
      <c r="Z1142" s="113"/>
      <c r="AA1142" s="113"/>
      <c r="AB1142" s="113"/>
      <c r="AC1142" s="113"/>
      <c r="AD1142" s="201"/>
      <c r="AE1142" s="113"/>
      <c r="AF1142" s="113"/>
      <c r="AG1142" s="113"/>
      <c r="AH1142" s="113"/>
    </row>
    <row r="1143" spans="1:34" x14ac:dyDescent="0.2">
      <c r="A1143" s="113"/>
      <c r="B1143" s="200"/>
      <c r="C1143" s="200"/>
      <c r="D1143" s="201"/>
      <c r="E1143" s="201"/>
      <c r="F1143" s="113"/>
      <c r="G1143" s="113"/>
      <c r="H1143" s="113"/>
      <c r="I1143" s="203"/>
      <c r="J1143" s="203"/>
      <c r="K1143" s="204"/>
      <c r="L1143" s="201"/>
      <c r="M1143" s="201"/>
      <c r="N1143" s="201"/>
      <c r="O1143" s="201"/>
      <c r="P1143" s="201"/>
      <c r="Q1143" s="201"/>
      <c r="R1143" s="113"/>
      <c r="S1143" s="113"/>
      <c r="V1143" s="201"/>
      <c r="W1143" s="113"/>
      <c r="X1143" s="113"/>
      <c r="Y1143" s="113"/>
      <c r="Z1143" s="113"/>
      <c r="AA1143" s="113"/>
      <c r="AB1143" s="113"/>
      <c r="AC1143" s="113"/>
      <c r="AD1143" s="201"/>
      <c r="AE1143" s="113"/>
      <c r="AF1143" s="113"/>
      <c r="AG1143" s="113"/>
      <c r="AH1143" s="113"/>
    </row>
    <row r="1144" spans="1:34" x14ac:dyDescent="0.2">
      <c r="A1144" s="113"/>
      <c r="B1144" s="200"/>
      <c r="C1144" s="200"/>
      <c r="D1144" s="201"/>
      <c r="E1144" s="201"/>
      <c r="F1144" s="113"/>
      <c r="G1144" s="113"/>
      <c r="H1144" s="113"/>
      <c r="I1144" s="203"/>
      <c r="J1144" s="203"/>
      <c r="K1144" s="204"/>
      <c r="L1144" s="201"/>
      <c r="M1144" s="201"/>
      <c r="N1144" s="201"/>
      <c r="O1144" s="201"/>
      <c r="P1144" s="201"/>
      <c r="Q1144" s="201"/>
      <c r="R1144" s="113"/>
      <c r="S1144" s="113"/>
      <c r="V1144" s="201"/>
      <c r="W1144" s="113"/>
      <c r="X1144" s="113"/>
      <c r="Y1144" s="113"/>
      <c r="Z1144" s="113"/>
      <c r="AA1144" s="113"/>
      <c r="AB1144" s="113"/>
      <c r="AC1144" s="113"/>
      <c r="AD1144" s="201"/>
      <c r="AE1144" s="113"/>
      <c r="AF1144" s="113"/>
      <c r="AG1144" s="113"/>
      <c r="AH1144" s="113"/>
    </row>
    <row r="1145" spans="1:34" x14ac:dyDescent="0.2">
      <c r="A1145" s="113"/>
      <c r="B1145" s="200"/>
      <c r="C1145" s="200"/>
      <c r="D1145" s="201"/>
      <c r="E1145" s="201"/>
      <c r="F1145" s="113"/>
      <c r="G1145" s="113"/>
      <c r="H1145" s="113"/>
      <c r="I1145" s="203"/>
      <c r="J1145" s="203"/>
      <c r="K1145" s="204"/>
      <c r="L1145" s="201"/>
      <c r="M1145" s="201"/>
      <c r="N1145" s="201"/>
      <c r="O1145" s="201"/>
      <c r="P1145" s="201"/>
      <c r="Q1145" s="201"/>
      <c r="R1145" s="113"/>
      <c r="S1145" s="113"/>
      <c r="V1145" s="201"/>
      <c r="W1145" s="113"/>
      <c r="X1145" s="113"/>
      <c r="Y1145" s="113"/>
      <c r="Z1145" s="113"/>
      <c r="AA1145" s="113"/>
      <c r="AB1145" s="113"/>
      <c r="AC1145" s="113"/>
      <c r="AD1145" s="201"/>
      <c r="AE1145" s="113"/>
      <c r="AF1145" s="113"/>
      <c r="AG1145" s="113"/>
      <c r="AH1145" s="113"/>
    </row>
    <row r="1146" spans="1:34" x14ac:dyDescent="0.2">
      <c r="A1146" s="113"/>
      <c r="B1146" s="200"/>
      <c r="C1146" s="200"/>
      <c r="D1146" s="201"/>
      <c r="E1146" s="201"/>
      <c r="F1146" s="113"/>
      <c r="G1146" s="113"/>
      <c r="H1146" s="113"/>
      <c r="I1146" s="203"/>
      <c r="J1146" s="203"/>
      <c r="K1146" s="204"/>
      <c r="L1146" s="201"/>
      <c r="M1146" s="201"/>
      <c r="N1146" s="201"/>
      <c r="O1146" s="201"/>
      <c r="P1146" s="201"/>
      <c r="Q1146" s="201"/>
      <c r="R1146" s="113"/>
      <c r="S1146" s="113"/>
      <c r="V1146" s="201"/>
      <c r="W1146" s="113"/>
      <c r="X1146" s="113"/>
      <c r="Y1146" s="113"/>
      <c r="Z1146" s="113"/>
      <c r="AA1146" s="113"/>
      <c r="AB1146" s="113"/>
      <c r="AC1146" s="113"/>
      <c r="AD1146" s="201"/>
      <c r="AE1146" s="113"/>
      <c r="AF1146" s="113"/>
      <c r="AG1146" s="113"/>
      <c r="AH1146" s="113"/>
    </row>
    <row r="1147" spans="1:34" x14ac:dyDescent="0.2">
      <c r="A1147" s="113"/>
      <c r="B1147" s="200"/>
      <c r="C1147" s="200"/>
      <c r="D1147" s="201"/>
      <c r="E1147" s="201"/>
      <c r="F1147" s="113"/>
      <c r="G1147" s="113"/>
      <c r="H1147" s="113"/>
      <c r="I1147" s="203"/>
      <c r="J1147" s="203"/>
      <c r="K1147" s="204"/>
      <c r="L1147" s="201"/>
      <c r="M1147" s="201"/>
      <c r="N1147" s="201"/>
      <c r="O1147" s="201"/>
      <c r="P1147" s="201"/>
      <c r="Q1147" s="201"/>
      <c r="R1147" s="113"/>
      <c r="S1147" s="113"/>
      <c r="V1147" s="201"/>
      <c r="W1147" s="113"/>
      <c r="X1147" s="113"/>
      <c r="Y1147" s="113"/>
      <c r="Z1147" s="113"/>
      <c r="AA1147" s="113"/>
      <c r="AB1147" s="113"/>
      <c r="AC1147" s="113"/>
      <c r="AD1147" s="201"/>
      <c r="AE1147" s="113"/>
      <c r="AF1147" s="113"/>
      <c r="AG1147" s="113"/>
      <c r="AH1147" s="113"/>
    </row>
    <row r="1148" spans="1:34" x14ac:dyDescent="0.2">
      <c r="A1148" s="113"/>
      <c r="B1148" s="200"/>
      <c r="C1148" s="200"/>
      <c r="D1148" s="201"/>
      <c r="E1148" s="201"/>
      <c r="F1148" s="113"/>
      <c r="G1148" s="113"/>
      <c r="H1148" s="113"/>
      <c r="I1148" s="203"/>
      <c r="J1148" s="203"/>
      <c r="K1148" s="204"/>
      <c r="L1148" s="201"/>
      <c r="M1148" s="201"/>
      <c r="N1148" s="201"/>
      <c r="O1148" s="201"/>
      <c r="P1148" s="201"/>
      <c r="Q1148" s="201"/>
      <c r="R1148" s="113"/>
      <c r="S1148" s="113"/>
      <c r="V1148" s="201"/>
      <c r="W1148" s="113"/>
      <c r="X1148" s="113"/>
      <c r="Y1148" s="113"/>
      <c r="Z1148" s="113"/>
      <c r="AA1148" s="113"/>
      <c r="AB1148" s="113"/>
      <c r="AC1148" s="113"/>
      <c r="AD1148" s="201"/>
      <c r="AE1148" s="113"/>
      <c r="AF1148" s="113"/>
      <c r="AG1148" s="113"/>
      <c r="AH1148" s="113"/>
    </row>
    <row r="1149" spans="1:34" x14ac:dyDescent="0.2">
      <c r="A1149" s="113"/>
      <c r="B1149" s="200"/>
      <c r="C1149" s="200"/>
      <c r="D1149" s="201"/>
      <c r="E1149" s="201"/>
      <c r="F1149" s="113"/>
      <c r="G1149" s="113"/>
      <c r="H1149" s="113"/>
      <c r="I1149" s="203"/>
      <c r="J1149" s="203"/>
      <c r="K1149" s="204"/>
      <c r="L1149" s="201"/>
      <c r="M1149" s="201"/>
      <c r="N1149" s="201"/>
      <c r="O1149" s="201"/>
      <c r="P1149" s="201"/>
      <c r="Q1149" s="201"/>
      <c r="R1149" s="113"/>
      <c r="S1149" s="113"/>
      <c r="V1149" s="201"/>
      <c r="W1149" s="113"/>
      <c r="X1149" s="113"/>
      <c r="Y1149" s="113"/>
      <c r="Z1149" s="113"/>
      <c r="AA1149" s="113"/>
      <c r="AB1149" s="113"/>
      <c r="AC1149" s="113"/>
      <c r="AD1149" s="201"/>
      <c r="AE1149" s="113"/>
      <c r="AF1149" s="113"/>
      <c r="AG1149" s="113"/>
      <c r="AH1149" s="113"/>
    </row>
    <row r="1150" spans="1:34" x14ac:dyDescent="0.2">
      <c r="A1150" s="113"/>
      <c r="B1150" s="200"/>
      <c r="C1150" s="200"/>
      <c r="D1150" s="201"/>
      <c r="E1150" s="201"/>
      <c r="F1150" s="113"/>
      <c r="G1150" s="113"/>
      <c r="H1150" s="113"/>
      <c r="I1150" s="203"/>
      <c r="J1150" s="203"/>
      <c r="K1150" s="204"/>
      <c r="L1150" s="201"/>
      <c r="M1150" s="201"/>
      <c r="N1150" s="201"/>
      <c r="O1150" s="201"/>
      <c r="P1150" s="201"/>
      <c r="Q1150" s="201"/>
      <c r="R1150" s="113"/>
      <c r="S1150" s="113"/>
      <c r="V1150" s="201"/>
      <c r="W1150" s="113"/>
      <c r="X1150" s="113"/>
      <c r="Y1150" s="113"/>
      <c r="Z1150" s="113"/>
      <c r="AA1150" s="113"/>
      <c r="AB1150" s="113"/>
      <c r="AC1150" s="113"/>
      <c r="AD1150" s="201"/>
      <c r="AE1150" s="113"/>
      <c r="AF1150" s="113"/>
      <c r="AG1150" s="113"/>
      <c r="AH1150" s="113"/>
    </row>
    <row r="1151" spans="1:34" x14ac:dyDescent="0.2">
      <c r="A1151" s="113"/>
      <c r="B1151" s="200"/>
      <c r="C1151" s="200"/>
      <c r="D1151" s="201"/>
      <c r="E1151" s="201"/>
      <c r="F1151" s="113"/>
      <c r="G1151" s="113"/>
      <c r="H1151" s="113"/>
      <c r="I1151" s="203"/>
      <c r="J1151" s="203"/>
      <c r="K1151" s="204"/>
      <c r="L1151" s="201"/>
      <c r="M1151" s="201"/>
      <c r="N1151" s="201"/>
      <c r="O1151" s="201"/>
      <c r="P1151" s="201"/>
      <c r="Q1151" s="201"/>
      <c r="R1151" s="113"/>
      <c r="S1151" s="113"/>
      <c r="V1151" s="201"/>
      <c r="W1151" s="113"/>
      <c r="X1151" s="113"/>
      <c r="Y1151" s="113"/>
      <c r="Z1151" s="113"/>
      <c r="AA1151" s="113"/>
      <c r="AB1151" s="113"/>
      <c r="AC1151" s="113"/>
      <c r="AD1151" s="201"/>
      <c r="AE1151" s="113"/>
      <c r="AF1151" s="113"/>
      <c r="AG1151" s="113"/>
      <c r="AH1151" s="113"/>
    </row>
    <row r="1152" spans="1:34" x14ac:dyDescent="0.2">
      <c r="A1152" s="113"/>
      <c r="B1152" s="200"/>
      <c r="C1152" s="200"/>
      <c r="D1152" s="201"/>
      <c r="E1152" s="201"/>
      <c r="F1152" s="113"/>
      <c r="G1152" s="113"/>
      <c r="H1152" s="113"/>
      <c r="I1152" s="203"/>
      <c r="J1152" s="203"/>
      <c r="K1152" s="204"/>
      <c r="L1152" s="201"/>
      <c r="M1152" s="201"/>
      <c r="N1152" s="201"/>
      <c r="O1152" s="201"/>
      <c r="P1152" s="201"/>
      <c r="Q1152" s="201"/>
      <c r="R1152" s="113"/>
      <c r="S1152" s="113"/>
      <c r="V1152" s="201"/>
      <c r="W1152" s="113"/>
      <c r="X1152" s="113"/>
      <c r="Y1152" s="113"/>
      <c r="Z1152" s="113"/>
      <c r="AA1152" s="113"/>
      <c r="AB1152" s="113"/>
      <c r="AC1152" s="113"/>
      <c r="AD1152" s="201"/>
      <c r="AE1152" s="113"/>
      <c r="AF1152" s="113"/>
      <c r="AG1152" s="113"/>
      <c r="AH1152" s="113"/>
    </row>
    <row r="1153" spans="1:34" x14ac:dyDescent="0.2">
      <c r="A1153" s="113"/>
      <c r="B1153" s="200"/>
      <c r="C1153" s="200"/>
      <c r="D1153" s="201"/>
      <c r="E1153" s="201"/>
      <c r="F1153" s="113"/>
      <c r="G1153" s="113"/>
      <c r="H1153" s="113"/>
      <c r="I1153" s="203"/>
      <c r="J1153" s="203"/>
      <c r="K1153" s="204"/>
      <c r="L1153" s="201"/>
      <c r="M1153" s="201"/>
      <c r="N1153" s="201"/>
      <c r="O1153" s="201"/>
      <c r="P1153" s="201"/>
      <c r="Q1153" s="201"/>
      <c r="R1153" s="113"/>
      <c r="S1153" s="113"/>
      <c r="V1153" s="201"/>
      <c r="W1153" s="113"/>
      <c r="X1153" s="113"/>
      <c r="Y1153" s="113"/>
      <c r="Z1153" s="113"/>
      <c r="AA1153" s="113"/>
      <c r="AB1153" s="113"/>
      <c r="AC1153" s="113"/>
      <c r="AD1153" s="201"/>
      <c r="AE1153" s="113"/>
      <c r="AF1153" s="113"/>
      <c r="AG1153" s="113"/>
      <c r="AH1153" s="113"/>
    </row>
    <row r="1154" spans="1:34" x14ac:dyDescent="0.2">
      <c r="A1154" s="113"/>
      <c r="B1154" s="200"/>
      <c r="C1154" s="200"/>
      <c r="D1154" s="201"/>
      <c r="E1154" s="201"/>
      <c r="F1154" s="113"/>
      <c r="G1154" s="113"/>
      <c r="H1154" s="113"/>
      <c r="I1154" s="203"/>
      <c r="J1154" s="203"/>
      <c r="K1154" s="204"/>
      <c r="L1154" s="201"/>
      <c r="M1154" s="201"/>
      <c r="N1154" s="201"/>
      <c r="O1154" s="201"/>
      <c r="P1154" s="201"/>
      <c r="Q1154" s="201"/>
      <c r="R1154" s="113"/>
      <c r="S1154" s="113"/>
      <c r="V1154" s="201"/>
      <c r="W1154" s="113"/>
      <c r="X1154" s="113"/>
      <c r="Y1154" s="113"/>
      <c r="Z1154" s="113"/>
      <c r="AA1154" s="113"/>
      <c r="AB1154" s="113"/>
      <c r="AC1154" s="113"/>
      <c r="AD1154" s="201"/>
      <c r="AE1154" s="113"/>
      <c r="AF1154" s="113"/>
      <c r="AG1154" s="113"/>
      <c r="AH1154" s="113"/>
    </row>
    <row r="1155" spans="1:34" x14ac:dyDescent="0.2">
      <c r="A1155" s="113"/>
      <c r="B1155" s="200"/>
      <c r="C1155" s="200"/>
      <c r="D1155" s="201"/>
      <c r="E1155" s="201"/>
      <c r="F1155" s="113"/>
      <c r="G1155" s="113"/>
      <c r="H1155" s="113"/>
      <c r="I1155" s="203"/>
      <c r="J1155" s="203"/>
      <c r="K1155" s="204"/>
      <c r="L1155" s="201"/>
      <c r="M1155" s="201"/>
      <c r="N1155" s="201"/>
      <c r="O1155" s="201"/>
      <c r="P1155" s="201"/>
      <c r="Q1155" s="201"/>
      <c r="R1155" s="113"/>
      <c r="S1155" s="113"/>
      <c r="V1155" s="201"/>
      <c r="W1155" s="113"/>
      <c r="X1155" s="113"/>
      <c r="Y1155" s="113"/>
      <c r="Z1155" s="113"/>
      <c r="AA1155" s="113"/>
      <c r="AB1155" s="113"/>
      <c r="AC1155" s="113"/>
      <c r="AD1155" s="201"/>
      <c r="AE1155" s="113"/>
      <c r="AF1155" s="113"/>
      <c r="AG1155" s="113"/>
      <c r="AH1155" s="113"/>
    </row>
    <row r="1156" spans="1:34" x14ac:dyDescent="0.2">
      <c r="A1156" s="113"/>
      <c r="B1156" s="200"/>
      <c r="C1156" s="200"/>
      <c r="D1156" s="201"/>
      <c r="E1156" s="201"/>
      <c r="F1156" s="113"/>
      <c r="G1156" s="113"/>
      <c r="H1156" s="113"/>
      <c r="I1156" s="203"/>
      <c r="J1156" s="203"/>
      <c r="K1156" s="204"/>
      <c r="L1156" s="201"/>
      <c r="M1156" s="201"/>
      <c r="N1156" s="201"/>
      <c r="O1156" s="201"/>
      <c r="P1156" s="201"/>
      <c r="Q1156" s="201"/>
      <c r="R1156" s="113"/>
      <c r="S1156" s="113"/>
      <c r="V1156" s="201"/>
      <c r="W1156" s="113"/>
      <c r="X1156" s="113"/>
      <c r="Y1156" s="113"/>
      <c r="Z1156" s="113"/>
      <c r="AA1156" s="113"/>
      <c r="AB1156" s="113"/>
      <c r="AC1156" s="113"/>
      <c r="AD1156" s="201"/>
      <c r="AE1156" s="113"/>
      <c r="AF1156" s="113"/>
      <c r="AG1156" s="113"/>
      <c r="AH1156" s="113"/>
    </row>
    <row r="1157" spans="1:34" x14ac:dyDescent="0.2">
      <c r="A1157" s="113"/>
      <c r="B1157" s="200"/>
      <c r="C1157" s="200"/>
      <c r="D1157" s="201"/>
      <c r="E1157" s="201"/>
      <c r="F1157" s="113"/>
      <c r="G1157" s="113"/>
      <c r="H1157" s="113"/>
      <c r="I1157" s="203"/>
      <c r="J1157" s="203"/>
      <c r="K1157" s="204"/>
      <c r="L1157" s="201"/>
      <c r="M1157" s="201"/>
      <c r="N1157" s="201"/>
      <c r="O1157" s="201"/>
      <c r="P1157" s="201"/>
      <c r="Q1157" s="201"/>
      <c r="R1157" s="113"/>
      <c r="S1157" s="113"/>
      <c r="V1157" s="201"/>
      <c r="W1157" s="113"/>
      <c r="X1157" s="113"/>
      <c r="Y1157" s="113"/>
      <c r="Z1157" s="113"/>
      <c r="AA1157" s="113"/>
      <c r="AB1157" s="113"/>
      <c r="AC1157" s="113"/>
      <c r="AD1157" s="201"/>
      <c r="AE1157" s="113"/>
      <c r="AF1157" s="113"/>
      <c r="AG1157" s="113"/>
      <c r="AH1157" s="113"/>
    </row>
    <row r="1158" spans="1:34" x14ac:dyDescent="0.2">
      <c r="A1158" s="113"/>
      <c r="B1158" s="200"/>
      <c r="C1158" s="200"/>
      <c r="D1158" s="201"/>
      <c r="E1158" s="201"/>
      <c r="F1158" s="113"/>
      <c r="G1158" s="113"/>
      <c r="H1158" s="113"/>
      <c r="I1158" s="203"/>
      <c r="J1158" s="203"/>
      <c r="K1158" s="204"/>
      <c r="L1158" s="201"/>
      <c r="M1158" s="201"/>
      <c r="N1158" s="201"/>
      <c r="O1158" s="201"/>
      <c r="P1158" s="201"/>
      <c r="Q1158" s="201"/>
      <c r="R1158" s="113"/>
      <c r="S1158" s="113"/>
      <c r="V1158" s="201"/>
      <c r="W1158" s="113"/>
      <c r="X1158" s="113"/>
      <c r="Y1158" s="113"/>
      <c r="Z1158" s="113"/>
      <c r="AA1158" s="113"/>
      <c r="AB1158" s="113"/>
      <c r="AC1158" s="113"/>
      <c r="AD1158" s="201"/>
      <c r="AE1158" s="113"/>
      <c r="AF1158" s="113"/>
      <c r="AG1158" s="113"/>
      <c r="AH1158" s="113"/>
    </row>
    <row r="1159" spans="1:34" x14ac:dyDescent="0.2">
      <c r="A1159" s="113"/>
      <c r="B1159" s="200"/>
      <c r="C1159" s="200"/>
      <c r="D1159" s="201"/>
      <c r="E1159" s="201"/>
      <c r="F1159" s="113"/>
      <c r="G1159" s="113"/>
      <c r="H1159" s="113"/>
      <c r="I1159" s="203"/>
      <c r="J1159" s="203"/>
      <c r="K1159" s="204"/>
      <c r="L1159" s="201"/>
      <c r="M1159" s="201"/>
      <c r="N1159" s="201"/>
      <c r="O1159" s="201"/>
      <c r="P1159" s="201"/>
      <c r="Q1159" s="201"/>
      <c r="R1159" s="113"/>
      <c r="S1159" s="113"/>
      <c r="V1159" s="201"/>
      <c r="W1159" s="113"/>
      <c r="X1159" s="113"/>
      <c r="Y1159" s="113"/>
      <c r="Z1159" s="113"/>
      <c r="AA1159" s="113"/>
      <c r="AB1159" s="113"/>
      <c r="AC1159" s="113"/>
      <c r="AD1159" s="201"/>
      <c r="AE1159" s="113"/>
      <c r="AF1159" s="113"/>
      <c r="AG1159" s="113"/>
      <c r="AH1159" s="113"/>
    </row>
    <row r="1160" spans="1:34" x14ac:dyDescent="0.2">
      <c r="A1160" s="113"/>
      <c r="B1160" s="200"/>
      <c r="C1160" s="200"/>
      <c r="D1160" s="201"/>
      <c r="E1160" s="201"/>
      <c r="F1160" s="113"/>
      <c r="G1160" s="113"/>
      <c r="H1160" s="113"/>
      <c r="I1160" s="203"/>
      <c r="J1160" s="203"/>
      <c r="K1160" s="204"/>
      <c r="L1160" s="201"/>
      <c r="M1160" s="201"/>
      <c r="N1160" s="201"/>
      <c r="O1160" s="201"/>
      <c r="P1160" s="201"/>
      <c r="Q1160" s="201"/>
      <c r="R1160" s="113"/>
      <c r="S1160" s="113"/>
      <c r="V1160" s="201"/>
      <c r="W1160" s="113"/>
      <c r="X1160" s="113"/>
      <c r="Y1160" s="113"/>
      <c r="Z1160" s="113"/>
      <c r="AA1160" s="113"/>
      <c r="AB1160" s="113"/>
      <c r="AC1160" s="113"/>
      <c r="AD1160" s="201"/>
      <c r="AE1160" s="113"/>
      <c r="AF1160" s="113"/>
      <c r="AG1160" s="113"/>
      <c r="AH1160" s="113"/>
    </row>
    <row r="1161" spans="1:34" x14ac:dyDescent="0.2">
      <c r="A1161" s="113"/>
      <c r="B1161" s="200"/>
      <c r="C1161" s="200"/>
      <c r="D1161" s="201"/>
      <c r="E1161" s="201"/>
      <c r="F1161" s="113"/>
      <c r="G1161" s="113"/>
      <c r="H1161" s="113"/>
      <c r="I1161" s="203"/>
      <c r="J1161" s="203"/>
      <c r="K1161" s="204"/>
      <c r="L1161" s="201"/>
      <c r="M1161" s="201"/>
      <c r="N1161" s="201"/>
      <c r="O1161" s="201"/>
      <c r="P1161" s="201"/>
      <c r="Q1161" s="201"/>
      <c r="R1161" s="113"/>
      <c r="S1161" s="113"/>
      <c r="V1161" s="201"/>
      <c r="W1161" s="113"/>
      <c r="X1161" s="113"/>
      <c r="Y1161" s="113"/>
      <c r="Z1161" s="113"/>
      <c r="AA1161" s="113"/>
      <c r="AB1161" s="113"/>
      <c r="AC1161" s="113"/>
      <c r="AD1161" s="201"/>
      <c r="AE1161" s="113"/>
      <c r="AF1161" s="113"/>
      <c r="AG1161" s="113"/>
      <c r="AH1161" s="113"/>
    </row>
    <row r="1162" spans="1:34" x14ac:dyDescent="0.2">
      <c r="A1162" s="113"/>
      <c r="B1162" s="200"/>
      <c r="C1162" s="200"/>
      <c r="D1162" s="201"/>
      <c r="E1162" s="201"/>
      <c r="F1162" s="113"/>
      <c r="G1162" s="113"/>
      <c r="H1162" s="113"/>
      <c r="I1162" s="203"/>
      <c r="J1162" s="203"/>
      <c r="K1162" s="204"/>
      <c r="L1162" s="201"/>
      <c r="M1162" s="201"/>
      <c r="N1162" s="201"/>
      <c r="O1162" s="201"/>
      <c r="P1162" s="201"/>
      <c r="Q1162" s="201"/>
      <c r="R1162" s="113"/>
      <c r="S1162" s="113"/>
      <c r="V1162" s="201"/>
      <c r="W1162" s="113"/>
      <c r="X1162" s="113"/>
      <c r="Y1162" s="113"/>
      <c r="Z1162" s="113"/>
      <c r="AA1162" s="113"/>
      <c r="AB1162" s="113"/>
      <c r="AC1162" s="113"/>
      <c r="AD1162" s="201"/>
      <c r="AE1162" s="113"/>
      <c r="AF1162" s="113"/>
      <c r="AG1162" s="113"/>
      <c r="AH1162" s="113"/>
    </row>
    <row r="1163" spans="1:34" x14ac:dyDescent="0.2">
      <c r="A1163" s="113"/>
      <c r="B1163" s="200"/>
      <c r="C1163" s="200"/>
      <c r="D1163" s="201"/>
      <c r="E1163" s="201"/>
      <c r="F1163" s="113"/>
      <c r="G1163" s="113"/>
      <c r="H1163" s="113"/>
      <c r="I1163" s="203"/>
      <c r="J1163" s="203"/>
      <c r="K1163" s="204"/>
      <c r="L1163" s="201"/>
      <c r="M1163" s="201"/>
      <c r="N1163" s="201"/>
      <c r="O1163" s="201"/>
      <c r="P1163" s="201"/>
      <c r="Q1163" s="201"/>
      <c r="R1163" s="113"/>
      <c r="S1163" s="113"/>
      <c r="V1163" s="201"/>
      <c r="W1163" s="113"/>
      <c r="X1163" s="113"/>
      <c r="Y1163" s="113"/>
      <c r="Z1163" s="113"/>
      <c r="AA1163" s="113"/>
      <c r="AB1163" s="113"/>
      <c r="AC1163" s="113"/>
      <c r="AD1163" s="201"/>
      <c r="AE1163" s="113"/>
      <c r="AF1163" s="113"/>
      <c r="AG1163" s="113"/>
      <c r="AH1163" s="113"/>
    </row>
    <row r="1164" spans="1:34" x14ac:dyDescent="0.2">
      <c r="A1164" s="113"/>
      <c r="B1164" s="200"/>
      <c r="C1164" s="200"/>
      <c r="D1164" s="201"/>
      <c r="E1164" s="201"/>
      <c r="F1164" s="113"/>
      <c r="G1164" s="113"/>
      <c r="H1164" s="113"/>
      <c r="I1164" s="203"/>
      <c r="J1164" s="203"/>
      <c r="K1164" s="204"/>
      <c r="L1164" s="201"/>
      <c r="M1164" s="201"/>
      <c r="N1164" s="201"/>
      <c r="O1164" s="201"/>
      <c r="P1164" s="201"/>
      <c r="Q1164" s="201"/>
      <c r="R1164" s="113"/>
      <c r="S1164" s="113"/>
      <c r="V1164" s="201"/>
      <c r="W1164" s="113"/>
      <c r="X1164" s="113"/>
      <c r="Y1164" s="113"/>
      <c r="Z1164" s="113"/>
      <c r="AA1164" s="113"/>
      <c r="AB1164" s="113"/>
      <c r="AC1164" s="113"/>
      <c r="AD1164" s="201"/>
      <c r="AE1164" s="113"/>
      <c r="AF1164" s="113"/>
      <c r="AG1164" s="113"/>
      <c r="AH1164" s="113"/>
    </row>
    <row r="1165" spans="1:34" x14ac:dyDescent="0.2">
      <c r="A1165" s="113"/>
      <c r="B1165" s="200"/>
      <c r="C1165" s="200"/>
      <c r="D1165" s="201"/>
      <c r="E1165" s="201"/>
      <c r="F1165" s="113"/>
      <c r="G1165" s="113"/>
      <c r="H1165" s="113"/>
      <c r="I1165" s="203"/>
      <c r="J1165" s="203"/>
      <c r="K1165" s="204"/>
      <c r="L1165" s="201"/>
      <c r="M1165" s="201"/>
      <c r="N1165" s="201"/>
      <c r="O1165" s="201"/>
      <c r="P1165" s="201"/>
      <c r="Q1165" s="201"/>
      <c r="R1165" s="113"/>
      <c r="S1165" s="113"/>
      <c r="V1165" s="201"/>
      <c r="W1165" s="113"/>
      <c r="X1165" s="113"/>
      <c r="Y1165" s="113"/>
      <c r="Z1165" s="113"/>
      <c r="AA1165" s="113"/>
      <c r="AB1165" s="113"/>
      <c r="AC1165" s="113"/>
      <c r="AD1165" s="201"/>
      <c r="AE1165" s="113"/>
      <c r="AF1165" s="113"/>
      <c r="AG1165" s="113"/>
      <c r="AH1165" s="113"/>
    </row>
    <row r="1166" spans="1:34" x14ac:dyDescent="0.2">
      <c r="A1166" s="113"/>
      <c r="B1166" s="200"/>
      <c r="C1166" s="200"/>
      <c r="D1166" s="201"/>
      <c r="E1166" s="201"/>
      <c r="F1166" s="113"/>
      <c r="G1166" s="113"/>
      <c r="H1166" s="113"/>
      <c r="I1166" s="203"/>
      <c r="J1166" s="203"/>
      <c r="K1166" s="204"/>
      <c r="L1166" s="201"/>
      <c r="M1166" s="201"/>
      <c r="N1166" s="201"/>
      <c r="O1166" s="201"/>
      <c r="P1166" s="201"/>
      <c r="Q1166" s="201"/>
      <c r="R1166" s="113"/>
      <c r="S1166" s="113"/>
      <c r="V1166" s="201"/>
      <c r="W1166" s="113"/>
      <c r="X1166" s="113"/>
      <c r="Y1166" s="113"/>
      <c r="Z1166" s="113"/>
      <c r="AA1166" s="113"/>
      <c r="AB1166" s="113"/>
      <c r="AC1166" s="113"/>
      <c r="AD1166" s="201"/>
      <c r="AE1166" s="113"/>
      <c r="AF1166" s="113"/>
      <c r="AG1166" s="113"/>
      <c r="AH1166" s="113"/>
    </row>
    <row r="1167" spans="1:34" x14ac:dyDescent="0.2">
      <c r="A1167" s="113"/>
      <c r="B1167" s="200"/>
      <c r="C1167" s="200"/>
      <c r="D1167" s="201"/>
      <c r="E1167" s="201"/>
      <c r="F1167" s="113"/>
      <c r="G1167" s="113"/>
      <c r="H1167" s="113"/>
      <c r="I1167" s="203"/>
      <c r="J1167" s="203"/>
      <c r="K1167" s="204"/>
      <c r="L1167" s="201"/>
      <c r="M1167" s="201"/>
      <c r="N1167" s="201"/>
      <c r="O1167" s="201"/>
      <c r="P1167" s="201"/>
      <c r="Q1167" s="201"/>
      <c r="R1167" s="113"/>
      <c r="S1167" s="113"/>
      <c r="V1167" s="201"/>
      <c r="W1167" s="113"/>
      <c r="X1167" s="113"/>
      <c r="Y1167" s="113"/>
      <c r="Z1167" s="113"/>
      <c r="AA1167" s="113"/>
      <c r="AB1167" s="113"/>
      <c r="AC1167" s="113"/>
      <c r="AD1167" s="201"/>
      <c r="AE1167" s="113"/>
      <c r="AF1167" s="113"/>
      <c r="AG1167" s="113"/>
      <c r="AH1167" s="113"/>
    </row>
    <row r="1168" spans="1:34" x14ac:dyDescent="0.2">
      <c r="A1168" s="113"/>
      <c r="B1168" s="200"/>
      <c r="C1168" s="200"/>
      <c r="D1168" s="201"/>
      <c r="E1168" s="201"/>
      <c r="F1168" s="113"/>
      <c r="G1168" s="113"/>
      <c r="H1168" s="113"/>
      <c r="I1168" s="203"/>
      <c r="J1168" s="203"/>
      <c r="K1168" s="204"/>
      <c r="L1168" s="201"/>
      <c r="M1168" s="201"/>
      <c r="N1168" s="201"/>
      <c r="O1168" s="201"/>
      <c r="P1168" s="201"/>
      <c r="Q1168" s="201"/>
      <c r="R1168" s="113"/>
      <c r="S1168" s="113"/>
      <c r="V1168" s="201"/>
      <c r="W1168" s="113"/>
      <c r="X1168" s="113"/>
      <c r="Y1168" s="113"/>
      <c r="Z1168" s="113"/>
      <c r="AA1168" s="113"/>
      <c r="AB1168" s="113"/>
      <c r="AC1168" s="113"/>
      <c r="AD1168" s="201"/>
      <c r="AE1168" s="113"/>
      <c r="AF1168" s="113"/>
      <c r="AG1168" s="113"/>
      <c r="AH1168" s="113"/>
    </row>
    <row r="1169" spans="1:34" x14ac:dyDescent="0.2">
      <c r="A1169" s="113"/>
      <c r="B1169" s="200"/>
      <c r="C1169" s="200"/>
      <c r="D1169" s="201"/>
      <c r="E1169" s="201"/>
      <c r="F1169" s="113"/>
      <c r="G1169" s="113"/>
      <c r="H1169" s="113"/>
      <c r="I1169" s="203"/>
      <c r="J1169" s="203"/>
      <c r="K1169" s="204"/>
      <c r="L1169" s="201"/>
      <c r="M1169" s="201"/>
      <c r="N1169" s="201"/>
      <c r="O1169" s="201"/>
      <c r="P1169" s="201"/>
      <c r="Q1169" s="201"/>
      <c r="R1169" s="113"/>
      <c r="S1169" s="113"/>
      <c r="V1169" s="201"/>
      <c r="W1169" s="113"/>
      <c r="X1169" s="113"/>
      <c r="Y1169" s="113"/>
      <c r="Z1169" s="113"/>
      <c r="AA1169" s="113"/>
      <c r="AB1169" s="113"/>
      <c r="AC1169" s="113"/>
      <c r="AD1169" s="201"/>
      <c r="AE1169" s="113"/>
      <c r="AF1169" s="113"/>
      <c r="AG1169" s="113"/>
      <c r="AH1169" s="113"/>
    </row>
    <row r="1170" spans="1:34" x14ac:dyDescent="0.2">
      <c r="A1170" s="113"/>
      <c r="B1170" s="200"/>
      <c r="C1170" s="200"/>
      <c r="D1170" s="201"/>
      <c r="E1170" s="201"/>
      <c r="F1170" s="113"/>
      <c r="G1170" s="113"/>
      <c r="H1170" s="113"/>
      <c r="I1170" s="203"/>
      <c r="J1170" s="203"/>
      <c r="K1170" s="204"/>
      <c r="L1170" s="201"/>
      <c r="M1170" s="201"/>
      <c r="N1170" s="201"/>
      <c r="O1170" s="201"/>
      <c r="P1170" s="201"/>
      <c r="Q1170" s="201"/>
      <c r="R1170" s="113"/>
      <c r="S1170" s="113"/>
      <c r="V1170" s="201"/>
      <c r="W1170" s="113"/>
      <c r="X1170" s="113"/>
      <c r="Y1170" s="113"/>
      <c r="Z1170" s="113"/>
      <c r="AA1170" s="113"/>
      <c r="AB1170" s="113"/>
      <c r="AC1170" s="113"/>
      <c r="AD1170" s="201"/>
      <c r="AE1170" s="113"/>
      <c r="AF1170" s="113"/>
      <c r="AG1170" s="113"/>
      <c r="AH1170" s="113"/>
    </row>
    <row r="1171" spans="1:34" x14ac:dyDescent="0.2">
      <c r="A1171" s="113"/>
      <c r="B1171" s="200"/>
      <c r="C1171" s="200"/>
      <c r="D1171" s="201"/>
      <c r="E1171" s="201"/>
      <c r="F1171" s="113"/>
      <c r="G1171" s="113"/>
      <c r="H1171" s="113"/>
      <c r="I1171" s="203"/>
      <c r="J1171" s="203"/>
      <c r="K1171" s="204"/>
      <c r="L1171" s="201"/>
      <c r="M1171" s="201"/>
      <c r="N1171" s="201"/>
      <c r="O1171" s="201"/>
      <c r="P1171" s="201"/>
      <c r="Q1171" s="201"/>
      <c r="R1171" s="113"/>
      <c r="S1171" s="113"/>
      <c r="V1171" s="201"/>
      <c r="W1171" s="113"/>
      <c r="X1171" s="113"/>
      <c r="Y1171" s="113"/>
      <c r="Z1171" s="113"/>
      <c r="AA1171" s="113"/>
      <c r="AB1171" s="113"/>
      <c r="AC1171" s="113"/>
      <c r="AD1171" s="201"/>
      <c r="AE1171" s="113"/>
      <c r="AF1171" s="113"/>
      <c r="AG1171" s="113"/>
      <c r="AH1171" s="113"/>
    </row>
    <row r="1172" spans="1:34" x14ac:dyDescent="0.2">
      <c r="A1172" s="113"/>
      <c r="B1172" s="200"/>
      <c r="C1172" s="200"/>
      <c r="D1172" s="201"/>
      <c r="E1172" s="201"/>
      <c r="F1172" s="113"/>
      <c r="G1172" s="113"/>
      <c r="H1172" s="113"/>
      <c r="I1172" s="203"/>
      <c r="J1172" s="203"/>
      <c r="K1172" s="204"/>
      <c r="L1172" s="201"/>
      <c r="M1172" s="201"/>
      <c r="N1172" s="201"/>
      <c r="O1172" s="201"/>
      <c r="P1172" s="201"/>
      <c r="Q1172" s="201"/>
      <c r="R1172" s="113"/>
      <c r="S1172" s="113"/>
      <c r="V1172" s="201"/>
      <c r="W1172" s="113"/>
      <c r="X1172" s="113"/>
      <c r="Y1172" s="113"/>
      <c r="Z1172" s="113"/>
      <c r="AA1172" s="113"/>
      <c r="AB1172" s="113"/>
      <c r="AC1172" s="113"/>
      <c r="AD1172" s="201"/>
      <c r="AE1172" s="113"/>
      <c r="AF1172" s="113"/>
      <c r="AG1172" s="113"/>
      <c r="AH1172" s="113"/>
    </row>
    <row r="1173" spans="1:34" x14ac:dyDescent="0.2">
      <c r="A1173" s="113"/>
      <c r="B1173" s="200"/>
      <c r="C1173" s="200"/>
      <c r="D1173" s="201"/>
      <c r="E1173" s="201"/>
      <c r="F1173" s="113"/>
      <c r="G1173" s="113"/>
      <c r="H1173" s="113"/>
      <c r="I1173" s="203"/>
      <c r="J1173" s="203"/>
      <c r="K1173" s="204"/>
      <c r="L1173" s="201"/>
      <c r="M1173" s="201"/>
      <c r="N1173" s="201"/>
      <c r="O1173" s="201"/>
      <c r="P1173" s="201"/>
      <c r="Q1173" s="201"/>
      <c r="R1173" s="113"/>
      <c r="S1173" s="113"/>
      <c r="V1173" s="201"/>
      <c r="W1173" s="113"/>
      <c r="X1173" s="113"/>
      <c r="Y1173" s="113"/>
      <c r="Z1173" s="113"/>
      <c r="AA1173" s="113"/>
      <c r="AB1173" s="113"/>
      <c r="AC1173" s="113"/>
      <c r="AD1173" s="201"/>
      <c r="AE1173" s="113"/>
      <c r="AF1173" s="113"/>
      <c r="AG1173" s="113"/>
      <c r="AH1173" s="113"/>
    </row>
    <row r="1174" spans="1:34" x14ac:dyDescent="0.2">
      <c r="A1174" s="113"/>
      <c r="B1174" s="200"/>
      <c r="C1174" s="200"/>
      <c r="D1174" s="201"/>
      <c r="E1174" s="201"/>
      <c r="F1174" s="113"/>
      <c r="G1174" s="113"/>
      <c r="H1174" s="113"/>
      <c r="I1174" s="203"/>
      <c r="J1174" s="203"/>
      <c r="K1174" s="204"/>
      <c r="L1174" s="201"/>
      <c r="M1174" s="201"/>
      <c r="N1174" s="201"/>
      <c r="O1174" s="201"/>
      <c r="P1174" s="201"/>
      <c r="Q1174" s="201"/>
      <c r="R1174" s="113"/>
      <c r="S1174" s="113"/>
      <c r="V1174" s="201"/>
      <c r="W1174" s="113"/>
      <c r="X1174" s="113"/>
      <c r="Y1174" s="113"/>
      <c r="Z1174" s="113"/>
      <c r="AA1174" s="113"/>
      <c r="AB1174" s="113"/>
      <c r="AC1174" s="113"/>
      <c r="AD1174" s="201"/>
      <c r="AE1174" s="113"/>
      <c r="AF1174" s="113"/>
      <c r="AG1174" s="113"/>
      <c r="AH1174" s="113"/>
    </row>
    <row r="1175" spans="1:34" x14ac:dyDescent="0.2">
      <c r="A1175" s="113"/>
      <c r="B1175" s="200"/>
      <c r="C1175" s="200"/>
      <c r="D1175" s="201"/>
      <c r="E1175" s="201"/>
      <c r="F1175" s="113"/>
      <c r="G1175" s="113"/>
      <c r="H1175" s="113"/>
      <c r="I1175" s="203"/>
      <c r="J1175" s="203"/>
      <c r="K1175" s="204"/>
      <c r="L1175" s="201"/>
      <c r="M1175" s="201"/>
      <c r="N1175" s="201"/>
      <c r="O1175" s="201"/>
      <c r="P1175" s="201"/>
      <c r="Q1175" s="201"/>
      <c r="R1175" s="113"/>
      <c r="S1175" s="113"/>
      <c r="V1175" s="201"/>
      <c r="W1175" s="113"/>
      <c r="X1175" s="113"/>
      <c r="Y1175" s="113"/>
      <c r="Z1175" s="113"/>
      <c r="AA1175" s="113"/>
      <c r="AB1175" s="113"/>
      <c r="AC1175" s="113"/>
      <c r="AD1175" s="201"/>
      <c r="AE1175" s="113"/>
      <c r="AF1175" s="113"/>
      <c r="AG1175" s="113"/>
      <c r="AH1175" s="113"/>
    </row>
    <row r="1176" spans="1:34" x14ac:dyDescent="0.2">
      <c r="A1176" s="113"/>
      <c r="B1176" s="200"/>
      <c r="C1176" s="200"/>
      <c r="D1176" s="201"/>
      <c r="E1176" s="201"/>
      <c r="F1176" s="113"/>
      <c r="G1176" s="113"/>
      <c r="H1176" s="113"/>
      <c r="I1176" s="203"/>
      <c r="J1176" s="203"/>
      <c r="K1176" s="204"/>
      <c r="L1176" s="201"/>
      <c r="M1176" s="201"/>
      <c r="N1176" s="201"/>
      <c r="O1176" s="201"/>
      <c r="P1176" s="201"/>
      <c r="Q1176" s="201"/>
      <c r="R1176" s="113"/>
      <c r="S1176" s="113"/>
      <c r="V1176" s="201"/>
      <c r="W1176" s="113"/>
      <c r="X1176" s="113"/>
      <c r="Y1176" s="113"/>
      <c r="Z1176" s="113"/>
      <c r="AA1176" s="113"/>
      <c r="AB1176" s="113"/>
      <c r="AC1176" s="113"/>
      <c r="AD1176" s="201"/>
      <c r="AE1176" s="113"/>
      <c r="AF1176" s="113"/>
      <c r="AG1176" s="113"/>
      <c r="AH1176" s="113"/>
    </row>
    <row r="1177" spans="1:34" x14ac:dyDescent="0.2">
      <c r="A1177" s="113"/>
      <c r="B1177" s="200"/>
      <c r="C1177" s="200"/>
      <c r="D1177" s="201"/>
      <c r="E1177" s="201"/>
      <c r="F1177" s="113"/>
      <c r="G1177" s="113"/>
      <c r="H1177" s="113"/>
      <c r="I1177" s="203"/>
      <c r="J1177" s="203"/>
      <c r="K1177" s="204"/>
      <c r="L1177" s="201"/>
      <c r="M1177" s="201"/>
      <c r="N1177" s="201"/>
      <c r="O1177" s="201"/>
      <c r="P1177" s="201"/>
      <c r="Q1177" s="201"/>
      <c r="R1177" s="113"/>
      <c r="S1177" s="113"/>
      <c r="V1177" s="201"/>
      <c r="W1177" s="113"/>
      <c r="X1177" s="113"/>
      <c r="Y1177" s="113"/>
      <c r="Z1177" s="113"/>
      <c r="AA1177" s="113"/>
      <c r="AB1177" s="113"/>
      <c r="AC1177" s="113"/>
      <c r="AD1177" s="201"/>
      <c r="AE1177" s="113"/>
      <c r="AF1177" s="113"/>
      <c r="AG1177" s="113"/>
      <c r="AH1177" s="113"/>
    </row>
    <row r="1178" spans="1:34" x14ac:dyDescent="0.2">
      <c r="A1178" s="113"/>
      <c r="B1178" s="200"/>
      <c r="C1178" s="200"/>
      <c r="D1178" s="201"/>
      <c r="E1178" s="201"/>
      <c r="F1178" s="113"/>
      <c r="G1178" s="113"/>
      <c r="H1178" s="113"/>
      <c r="I1178" s="203"/>
      <c r="J1178" s="203"/>
      <c r="K1178" s="204"/>
      <c r="L1178" s="201"/>
      <c r="M1178" s="201"/>
      <c r="N1178" s="201"/>
      <c r="O1178" s="201"/>
      <c r="P1178" s="201"/>
      <c r="Q1178" s="201"/>
      <c r="R1178" s="113"/>
      <c r="S1178" s="113"/>
      <c r="V1178" s="201"/>
      <c r="W1178" s="113"/>
      <c r="X1178" s="113"/>
      <c r="Y1178" s="113"/>
      <c r="Z1178" s="113"/>
      <c r="AA1178" s="113"/>
      <c r="AB1178" s="113"/>
      <c r="AC1178" s="113"/>
      <c r="AD1178" s="201"/>
      <c r="AE1178" s="113"/>
      <c r="AF1178" s="113"/>
      <c r="AG1178" s="113"/>
      <c r="AH1178" s="113"/>
    </row>
    <row r="1179" spans="1:34" x14ac:dyDescent="0.2">
      <c r="A1179" s="113"/>
      <c r="B1179" s="200"/>
      <c r="C1179" s="200"/>
      <c r="D1179" s="201"/>
      <c r="E1179" s="201"/>
      <c r="F1179" s="113"/>
      <c r="G1179" s="113"/>
      <c r="H1179" s="113"/>
      <c r="I1179" s="203"/>
      <c r="J1179" s="203"/>
      <c r="K1179" s="204"/>
      <c r="L1179" s="201"/>
      <c r="M1179" s="201"/>
      <c r="N1179" s="201"/>
      <c r="O1179" s="201"/>
      <c r="P1179" s="201"/>
      <c r="Q1179" s="201"/>
      <c r="R1179" s="113"/>
      <c r="S1179" s="113"/>
      <c r="V1179" s="201"/>
      <c r="W1179" s="113"/>
      <c r="X1179" s="113"/>
      <c r="Y1179" s="113"/>
      <c r="Z1179" s="113"/>
      <c r="AA1179" s="113"/>
      <c r="AB1179" s="113"/>
      <c r="AC1179" s="113"/>
      <c r="AD1179" s="201"/>
      <c r="AE1179" s="113"/>
      <c r="AF1179" s="113"/>
      <c r="AG1179" s="113"/>
      <c r="AH1179" s="113"/>
    </row>
    <row r="1180" spans="1:34" x14ac:dyDescent="0.2">
      <c r="A1180" s="113"/>
      <c r="B1180" s="200"/>
      <c r="C1180" s="200"/>
      <c r="D1180" s="201"/>
      <c r="E1180" s="201"/>
      <c r="F1180" s="113"/>
      <c r="G1180" s="113"/>
      <c r="H1180" s="113"/>
      <c r="I1180" s="203"/>
      <c r="J1180" s="203"/>
      <c r="K1180" s="204"/>
      <c r="L1180" s="201"/>
      <c r="M1180" s="201"/>
      <c r="N1180" s="201"/>
      <c r="O1180" s="201"/>
      <c r="P1180" s="201"/>
      <c r="Q1180" s="201"/>
      <c r="R1180" s="113"/>
      <c r="S1180" s="113"/>
      <c r="V1180" s="201"/>
      <c r="W1180" s="113"/>
      <c r="X1180" s="113"/>
      <c r="Y1180" s="113"/>
      <c r="Z1180" s="113"/>
      <c r="AA1180" s="113"/>
      <c r="AB1180" s="113"/>
      <c r="AC1180" s="113"/>
      <c r="AD1180" s="201"/>
      <c r="AE1180" s="113"/>
      <c r="AF1180" s="113"/>
      <c r="AG1180" s="113"/>
      <c r="AH1180" s="113"/>
    </row>
    <row r="1181" spans="1:34" x14ac:dyDescent="0.2">
      <c r="A1181" s="113"/>
      <c r="B1181" s="200"/>
      <c r="C1181" s="200"/>
      <c r="D1181" s="201"/>
      <c r="E1181" s="201"/>
      <c r="F1181" s="113"/>
      <c r="G1181" s="113"/>
      <c r="H1181" s="113"/>
      <c r="I1181" s="203"/>
      <c r="J1181" s="203"/>
      <c r="K1181" s="204"/>
      <c r="L1181" s="201"/>
      <c r="M1181" s="201"/>
      <c r="N1181" s="201"/>
      <c r="O1181" s="201"/>
      <c r="P1181" s="201"/>
      <c r="Q1181" s="201"/>
      <c r="R1181" s="113"/>
      <c r="S1181" s="113"/>
      <c r="V1181" s="201"/>
      <c r="W1181" s="113"/>
      <c r="X1181" s="113"/>
      <c r="Y1181" s="113"/>
      <c r="Z1181" s="113"/>
      <c r="AA1181" s="113"/>
      <c r="AB1181" s="113"/>
      <c r="AC1181" s="113"/>
      <c r="AD1181" s="201"/>
      <c r="AE1181" s="113"/>
      <c r="AF1181" s="113"/>
      <c r="AG1181" s="113"/>
      <c r="AH1181" s="113"/>
    </row>
    <row r="1182" spans="1:34" x14ac:dyDescent="0.2">
      <c r="A1182" s="113"/>
      <c r="B1182" s="200"/>
      <c r="C1182" s="200"/>
      <c r="D1182" s="201"/>
      <c r="E1182" s="201"/>
      <c r="F1182" s="113"/>
      <c r="G1182" s="113"/>
      <c r="H1182" s="113"/>
      <c r="I1182" s="203"/>
      <c r="J1182" s="203"/>
      <c r="K1182" s="204"/>
      <c r="L1182" s="201"/>
      <c r="M1182" s="201"/>
      <c r="N1182" s="201"/>
      <c r="O1182" s="201"/>
      <c r="P1182" s="201"/>
      <c r="Q1182" s="201"/>
      <c r="R1182" s="113"/>
      <c r="S1182" s="113"/>
      <c r="V1182" s="201"/>
      <c r="W1182" s="113"/>
      <c r="X1182" s="113"/>
      <c r="Y1182" s="113"/>
      <c r="Z1182" s="113"/>
      <c r="AA1182" s="113"/>
      <c r="AB1182" s="113"/>
      <c r="AC1182" s="113"/>
      <c r="AD1182" s="201"/>
      <c r="AE1182" s="113"/>
      <c r="AF1182" s="113"/>
      <c r="AG1182" s="113"/>
      <c r="AH1182" s="113"/>
    </row>
    <row r="1183" spans="1:34" x14ac:dyDescent="0.2">
      <c r="A1183" s="113"/>
      <c r="B1183" s="200"/>
      <c r="C1183" s="200"/>
      <c r="D1183" s="201"/>
      <c r="E1183" s="201"/>
      <c r="F1183" s="113"/>
      <c r="G1183" s="113"/>
      <c r="H1183" s="113"/>
      <c r="I1183" s="203"/>
      <c r="J1183" s="203"/>
      <c r="K1183" s="204"/>
      <c r="L1183" s="201"/>
      <c r="M1183" s="201"/>
      <c r="N1183" s="201"/>
      <c r="O1183" s="201"/>
      <c r="P1183" s="201"/>
      <c r="Q1183" s="201"/>
      <c r="R1183" s="113"/>
      <c r="S1183" s="113"/>
      <c r="V1183" s="201"/>
      <c r="W1183" s="113"/>
      <c r="X1183" s="113"/>
      <c r="Y1183" s="113"/>
      <c r="Z1183" s="113"/>
      <c r="AA1183" s="113"/>
      <c r="AB1183" s="113"/>
      <c r="AC1183" s="113"/>
      <c r="AD1183" s="201"/>
      <c r="AE1183" s="113"/>
      <c r="AF1183" s="113"/>
      <c r="AG1183" s="113"/>
      <c r="AH1183" s="113"/>
    </row>
    <row r="1184" spans="1:34" x14ac:dyDescent="0.2">
      <c r="A1184" s="113"/>
      <c r="B1184" s="200"/>
      <c r="C1184" s="200"/>
      <c r="D1184" s="201"/>
      <c r="E1184" s="201"/>
      <c r="F1184" s="113"/>
      <c r="G1184" s="113"/>
      <c r="H1184" s="113"/>
      <c r="I1184" s="203"/>
      <c r="J1184" s="203"/>
      <c r="K1184" s="204"/>
      <c r="L1184" s="201"/>
      <c r="M1184" s="201"/>
      <c r="N1184" s="201"/>
      <c r="O1184" s="201"/>
      <c r="P1184" s="201"/>
      <c r="Q1184" s="201"/>
      <c r="R1184" s="113"/>
      <c r="S1184" s="113"/>
      <c r="V1184" s="201"/>
      <c r="W1184" s="113"/>
      <c r="X1184" s="113"/>
      <c r="Y1184" s="113"/>
      <c r="Z1184" s="113"/>
      <c r="AA1184" s="113"/>
      <c r="AB1184" s="113"/>
      <c r="AC1184" s="113"/>
      <c r="AD1184" s="201"/>
      <c r="AE1184" s="113"/>
      <c r="AF1184" s="113"/>
      <c r="AG1184" s="113"/>
      <c r="AH1184" s="113"/>
    </row>
    <row r="1185" spans="1:34" x14ac:dyDescent="0.2">
      <c r="A1185" s="113"/>
      <c r="B1185" s="200"/>
      <c r="C1185" s="200"/>
      <c r="D1185" s="201"/>
      <c r="E1185" s="201"/>
      <c r="F1185" s="113"/>
      <c r="G1185" s="113"/>
      <c r="H1185" s="113"/>
      <c r="I1185" s="203"/>
      <c r="J1185" s="203"/>
      <c r="K1185" s="204"/>
      <c r="L1185" s="201"/>
      <c r="M1185" s="201"/>
      <c r="N1185" s="201"/>
      <c r="O1185" s="201"/>
      <c r="P1185" s="201"/>
      <c r="Q1185" s="201"/>
      <c r="R1185" s="113"/>
      <c r="S1185" s="113"/>
      <c r="V1185" s="201"/>
      <c r="W1185" s="113"/>
      <c r="X1185" s="113"/>
      <c r="Y1185" s="113"/>
      <c r="Z1185" s="113"/>
      <c r="AA1185" s="113"/>
      <c r="AB1185" s="113"/>
      <c r="AC1185" s="113"/>
      <c r="AD1185" s="201"/>
      <c r="AE1185" s="113"/>
      <c r="AF1185" s="113"/>
      <c r="AG1185" s="113"/>
      <c r="AH1185" s="113"/>
    </row>
    <row r="1186" spans="1:34" x14ac:dyDescent="0.2">
      <c r="A1186" s="113"/>
      <c r="B1186" s="200"/>
      <c r="C1186" s="200"/>
      <c r="D1186" s="201"/>
      <c r="E1186" s="201"/>
      <c r="F1186" s="113"/>
      <c r="G1186" s="113"/>
      <c r="H1186" s="113"/>
      <c r="I1186" s="203"/>
      <c r="J1186" s="203"/>
      <c r="K1186" s="204"/>
      <c r="L1186" s="201"/>
      <c r="M1186" s="201"/>
      <c r="N1186" s="201"/>
      <c r="O1186" s="201"/>
      <c r="P1186" s="201"/>
      <c r="Q1186" s="201"/>
      <c r="R1186" s="113"/>
      <c r="S1186" s="113"/>
      <c r="V1186" s="201"/>
      <c r="W1186" s="113"/>
      <c r="X1186" s="113"/>
      <c r="Y1186" s="113"/>
      <c r="Z1186" s="113"/>
      <c r="AA1186" s="113"/>
      <c r="AB1186" s="113"/>
      <c r="AC1186" s="113"/>
      <c r="AD1186" s="201"/>
      <c r="AE1186" s="113"/>
      <c r="AF1186" s="113"/>
      <c r="AG1186" s="113"/>
      <c r="AH1186" s="113"/>
    </row>
    <row r="1187" spans="1:34" x14ac:dyDescent="0.2">
      <c r="A1187" s="113"/>
      <c r="B1187" s="200"/>
      <c r="C1187" s="200"/>
      <c r="D1187" s="201"/>
      <c r="E1187" s="201"/>
      <c r="F1187" s="113"/>
      <c r="G1187" s="113"/>
      <c r="H1187" s="113"/>
      <c r="I1187" s="203"/>
      <c r="J1187" s="203"/>
      <c r="K1187" s="204"/>
      <c r="L1187" s="201"/>
      <c r="M1187" s="201"/>
      <c r="N1187" s="201"/>
      <c r="O1187" s="201"/>
      <c r="P1187" s="201"/>
      <c r="Q1187" s="201"/>
      <c r="R1187" s="113"/>
      <c r="S1187" s="113"/>
      <c r="V1187" s="201"/>
      <c r="W1187" s="113"/>
      <c r="X1187" s="113"/>
      <c r="Y1187" s="113"/>
      <c r="Z1187" s="113"/>
      <c r="AA1187" s="113"/>
      <c r="AB1187" s="113"/>
      <c r="AC1187" s="113"/>
      <c r="AD1187" s="201"/>
      <c r="AE1187" s="113"/>
      <c r="AF1187" s="113"/>
      <c r="AG1187" s="113"/>
      <c r="AH1187" s="113"/>
    </row>
    <row r="1188" spans="1:34" x14ac:dyDescent="0.2">
      <c r="A1188" s="113"/>
      <c r="B1188" s="200"/>
      <c r="C1188" s="200"/>
      <c r="D1188" s="201"/>
      <c r="E1188" s="201"/>
      <c r="F1188" s="113"/>
      <c r="G1188" s="113"/>
      <c r="H1188" s="113"/>
      <c r="I1188" s="203"/>
      <c r="J1188" s="203"/>
      <c r="K1188" s="204"/>
      <c r="L1188" s="201"/>
      <c r="M1188" s="201"/>
      <c r="N1188" s="201"/>
      <c r="O1188" s="201"/>
      <c r="P1188" s="201"/>
      <c r="Q1188" s="201"/>
      <c r="R1188" s="113"/>
      <c r="S1188" s="113"/>
      <c r="V1188" s="201"/>
      <c r="W1188" s="113"/>
      <c r="X1188" s="113"/>
      <c r="Y1188" s="113"/>
      <c r="Z1188" s="113"/>
      <c r="AA1188" s="113"/>
      <c r="AB1188" s="113"/>
      <c r="AC1188" s="113"/>
      <c r="AD1188" s="201"/>
      <c r="AE1188" s="113"/>
      <c r="AF1188" s="113"/>
      <c r="AG1188" s="113"/>
      <c r="AH1188" s="113"/>
    </row>
    <row r="1189" spans="1:34" x14ac:dyDescent="0.2">
      <c r="A1189" s="113"/>
      <c r="B1189" s="200"/>
      <c r="C1189" s="200"/>
      <c r="D1189" s="201"/>
      <c r="E1189" s="201"/>
      <c r="F1189" s="113"/>
      <c r="G1189" s="113"/>
      <c r="H1189" s="113"/>
      <c r="I1189" s="203"/>
      <c r="J1189" s="203"/>
      <c r="K1189" s="204"/>
      <c r="L1189" s="201"/>
      <c r="M1189" s="201"/>
      <c r="N1189" s="201"/>
      <c r="O1189" s="201"/>
      <c r="P1189" s="201"/>
      <c r="Q1189" s="201"/>
      <c r="R1189" s="113"/>
      <c r="S1189" s="113"/>
      <c r="V1189" s="201"/>
      <c r="W1189" s="113"/>
      <c r="X1189" s="113"/>
      <c r="Y1189" s="113"/>
      <c r="Z1189" s="113"/>
      <c r="AA1189" s="113"/>
      <c r="AB1189" s="113"/>
      <c r="AC1189" s="113"/>
      <c r="AD1189" s="201"/>
      <c r="AE1189" s="113"/>
      <c r="AF1189" s="113"/>
      <c r="AG1189" s="113"/>
      <c r="AH1189" s="113"/>
    </row>
    <row r="1190" spans="1:34" x14ac:dyDescent="0.2">
      <c r="A1190" s="113"/>
      <c r="B1190" s="200"/>
      <c r="C1190" s="200"/>
      <c r="D1190" s="201"/>
      <c r="E1190" s="201"/>
      <c r="F1190" s="113"/>
      <c r="G1190" s="113"/>
      <c r="H1190" s="113"/>
      <c r="I1190" s="203"/>
      <c r="J1190" s="203"/>
      <c r="K1190" s="204"/>
      <c r="L1190" s="201"/>
      <c r="M1190" s="201"/>
      <c r="N1190" s="201"/>
      <c r="O1190" s="201"/>
      <c r="P1190" s="201"/>
      <c r="Q1190" s="201"/>
      <c r="R1190" s="113"/>
      <c r="S1190" s="113"/>
      <c r="V1190" s="201"/>
      <c r="W1190" s="113"/>
      <c r="X1190" s="113"/>
      <c r="Y1190" s="113"/>
      <c r="Z1190" s="113"/>
      <c r="AA1190" s="113"/>
      <c r="AB1190" s="113"/>
      <c r="AC1190" s="113"/>
      <c r="AD1190" s="201"/>
      <c r="AE1190" s="113"/>
      <c r="AF1190" s="113"/>
      <c r="AG1190" s="113"/>
      <c r="AH1190" s="113"/>
    </row>
    <row r="1191" spans="1:34" x14ac:dyDescent="0.2">
      <c r="A1191" s="113"/>
      <c r="B1191" s="200"/>
      <c r="C1191" s="200"/>
      <c r="D1191" s="201"/>
      <c r="E1191" s="201"/>
      <c r="F1191" s="113"/>
      <c r="G1191" s="113"/>
      <c r="H1191" s="113"/>
      <c r="I1191" s="203"/>
      <c r="J1191" s="203"/>
      <c r="K1191" s="204"/>
      <c r="L1191" s="201"/>
      <c r="M1191" s="201"/>
      <c r="N1191" s="201"/>
      <c r="O1191" s="201"/>
      <c r="P1191" s="201"/>
      <c r="Q1191" s="201"/>
      <c r="R1191" s="113"/>
      <c r="S1191" s="113"/>
      <c r="V1191" s="201"/>
      <c r="W1191" s="113"/>
      <c r="X1191" s="113"/>
      <c r="Y1191" s="113"/>
      <c r="Z1191" s="113"/>
      <c r="AA1191" s="113"/>
      <c r="AB1191" s="113"/>
      <c r="AC1191" s="113"/>
      <c r="AD1191" s="201"/>
      <c r="AE1191" s="113"/>
      <c r="AF1191" s="113"/>
      <c r="AG1191" s="113"/>
      <c r="AH1191" s="113"/>
    </row>
    <row r="1192" spans="1:34" x14ac:dyDescent="0.2">
      <c r="A1192" s="113"/>
      <c r="B1192" s="200"/>
      <c r="C1192" s="200"/>
      <c r="D1192" s="201"/>
      <c r="E1192" s="201"/>
      <c r="F1192" s="113"/>
      <c r="G1192" s="113"/>
      <c r="H1192" s="113"/>
      <c r="I1192" s="203"/>
      <c r="J1192" s="203"/>
      <c r="K1192" s="204"/>
      <c r="L1192" s="201"/>
      <c r="M1192" s="201"/>
      <c r="N1192" s="201"/>
      <c r="O1192" s="201"/>
      <c r="P1192" s="201"/>
      <c r="Q1192" s="201"/>
      <c r="R1192" s="113"/>
      <c r="S1192" s="113"/>
      <c r="V1192" s="201"/>
      <c r="W1192" s="113"/>
      <c r="X1192" s="113"/>
      <c r="Y1192" s="113"/>
      <c r="Z1192" s="113"/>
      <c r="AA1192" s="113"/>
      <c r="AB1192" s="113"/>
      <c r="AC1192" s="113"/>
      <c r="AD1192" s="201"/>
      <c r="AE1192" s="113"/>
      <c r="AF1192" s="113"/>
      <c r="AG1192" s="113"/>
      <c r="AH1192" s="113"/>
    </row>
    <row r="1193" spans="1:34" x14ac:dyDescent="0.2">
      <c r="A1193" s="113"/>
      <c r="B1193" s="200"/>
      <c r="C1193" s="200"/>
      <c r="D1193" s="201"/>
      <c r="E1193" s="201"/>
      <c r="F1193" s="113"/>
      <c r="G1193" s="113"/>
      <c r="H1193" s="113"/>
      <c r="I1193" s="203"/>
      <c r="J1193" s="203"/>
      <c r="K1193" s="204"/>
      <c r="L1193" s="201"/>
      <c r="M1193" s="201"/>
      <c r="N1193" s="201"/>
      <c r="O1193" s="201"/>
      <c r="P1193" s="201"/>
      <c r="Q1193" s="201"/>
      <c r="R1193" s="113"/>
      <c r="S1193" s="113"/>
      <c r="V1193" s="201"/>
      <c r="W1193" s="113"/>
      <c r="X1193" s="113"/>
      <c r="Y1193" s="113"/>
      <c r="Z1193" s="113"/>
      <c r="AA1193" s="113"/>
      <c r="AB1193" s="113"/>
      <c r="AC1193" s="113"/>
      <c r="AD1193" s="201"/>
      <c r="AE1193" s="113"/>
      <c r="AF1193" s="113"/>
      <c r="AG1193" s="113"/>
      <c r="AH1193" s="113"/>
    </row>
    <row r="1194" spans="1:34" x14ac:dyDescent="0.2">
      <c r="A1194" s="113"/>
      <c r="B1194" s="200"/>
      <c r="C1194" s="200"/>
      <c r="D1194" s="201"/>
      <c r="E1194" s="201"/>
      <c r="F1194" s="113"/>
      <c r="G1194" s="113"/>
      <c r="H1194" s="113"/>
      <c r="I1194" s="203"/>
      <c r="J1194" s="203"/>
      <c r="K1194" s="204"/>
      <c r="L1194" s="201"/>
      <c r="M1194" s="201"/>
      <c r="N1194" s="201"/>
      <c r="O1194" s="201"/>
      <c r="P1194" s="201"/>
      <c r="Q1194" s="201"/>
      <c r="R1194" s="113"/>
      <c r="S1194" s="113"/>
      <c r="V1194" s="201"/>
      <c r="W1194" s="113"/>
      <c r="X1194" s="113"/>
      <c r="Y1194" s="113"/>
      <c r="Z1194" s="113"/>
      <c r="AA1194" s="113"/>
      <c r="AB1194" s="113"/>
      <c r="AC1194" s="113"/>
      <c r="AD1194" s="201"/>
      <c r="AE1194" s="113"/>
      <c r="AF1194" s="113"/>
      <c r="AG1194" s="113"/>
      <c r="AH1194" s="113"/>
    </row>
    <row r="1195" spans="1:34" x14ac:dyDescent="0.2">
      <c r="A1195" s="113"/>
      <c r="B1195" s="200"/>
      <c r="C1195" s="200"/>
      <c r="D1195" s="201"/>
      <c r="E1195" s="201"/>
      <c r="F1195" s="113"/>
      <c r="G1195" s="113"/>
      <c r="H1195" s="113"/>
      <c r="I1195" s="203"/>
      <c r="J1195" s="203"/>
      <c r="K1195" s="204"/>
      <c r="L1195" s="201"/>
      <c r="M1195" s="201"/>
      <c r="N1195" s="201"/>
      <c r="O1195" s="201"/>
      <c r="P1195" s="201"/>
      <c r="Q1195" s="201"/>
      <c r="R1195" s="113"/>
      <c r="S1195" s="113"/>
      <c r="V1195" s="201"/>
      <c r="W1195" s="113"/>
      <c r="X1195" s="113"/>
      <c r="Y1195" s="113"/>
      <c r="Z1195" s="113"/>
      <c r="AA1195" s="113"/>
      <c r="AB1195" s="113"/>
      <c r="AC1195" s="113"/>
      <c r="AD1195" s="201"/>
      <c r="AE1195" s="113"/>
      <c r="AF1195" s="113"/>
      <c r="AG1195" s="113"/>
      <c r="AH1195" s="113"/>
    </row>
    <row r="1196" spans="1:34" x14ac:dyDescent="0.2">
      <c r="A1196" s="113"/>
      <c r="B1196" s="200"/>
      <c r="C1196" s="200"/>
      <c r="D1196" s="201"/>
      <c r="E1196" s="201"/>
      <c r="F1196" s="113"/>
      <c r="G1196" s="113"/>
      <c r="H1196" s="113"/>
      <c r="I1196" s="203"/>
      <c r="J1196" s="203"/>
      <c r="K1196" s="204"/>
      <c r="L1196" s="201"/>
      <c r="M1196" s="201"/>
      <c r="N1196" s="201"/>
      <c r="O1196" s="201"/>
      <c r="P1196" s="201"/>
      <c r="Q1196" s="201"/>
      <c r="R1196" s="113"/>
      <c r="S1196" s="113"/>
      <c r="V1196" s="201"/>
      <c r="W1196" s="113"/>
      <c r="X1196" s="113"/>
      <c r="Y1196" s="113"/>
      <c r="Z1196" s="113"/>
      <c r="AA1196" s="113"/>
      <c r="AB1196" s="113"/>
      <c r="AC1196" s="113"/>
      <c r="AD1196" s="201"/>
      <c r="AE1196" s="113"/>
      <c r="AF1196" s="113"/>
      <c r="AG1196" s="113"/>
      <c r="AH1196" s="113"/>
    </row>
    <row r="1197" spans="1:34" x14ac:dyDescent="0.2">
      <c r="A1197" s="113"/>
      <c r="B1197" s="200"/>
      <c r="C1197" s="200"/>
      <c r="D1197" s="201"/>
      <c r="E1197" s="201"/>
      <c r="F1197" s="113"/>
      <c r="G1197" s="113"/>
      <c r="H1197" s="113"/>
      <c r="I1197" s="203"/>
      <c r="J1197" s="203"/>
      <c r="K1197" s="204"/>
      <c r="L1197" s="201"/>
      <c r="M1197" s="201"/>
      <c r="N1197" s="201"/>
      <c r="O1197" s="201"/>
      <c r="P1197" s="201"/>
      <c r="Q1197" s="201"/>
      <c r="R1197" s="113"/>
      <c r="S1197" s="113"/>
      <c r="V1197" s="201"/>
      <c r="W1197" s="113"/>
      <c r="X1197" s="113"/>
      <c r="Y1197" s="113"/>
      <c r="Z1197" s="113"/>
      <c r="AA1197" s="113"/>
      <c r="AB1197" s="113"/>
      <c r="AC1197" s="113"/>
      <c r="AD1197" s="201"/>
      <c r="AE1197" s="113"/>
      <c r="AF1197" s="113"/>
      <c r="AG1197" s="113"/>
      <c r="AH1197" s="113"/>
    </row>
    <row r="1198" spans="1:34" x14ac:dyDescent="0.2">
      <c r="A1198" s="113"/>
      <c r="B1198" s="200"/>
      <c r="C1198" s="200"/>
      <c r="D1198" s="201"/>
      <c r="E1198" s="201"/>
      <c r="F1198" s="113"/>
      <c r="G1198" s="113"/>
      <c r="H1198" s="113"/>
      <c r="I1198" s="203"/>
      <c r="J1198" s="203"/>
      <c r="K1198" s="204"/>
      <c r="L1198" s="201"/>
      <c r="M1198" s="201"/>
      <c r="N1198" s="201"/>
      <c r="O1198" s="201"/>
      <c r="P1198" s="201"/>
      <c r="Q1198" s="201"/>
      <c r="R1198" s="113"/>
      <c r="S1198" s="113"/>
      <c r="V1198" s="201"/>
      <c r="W1198" s="113"/>
      <c r="X1198" s="113"/>
      <c r="Y1198" s="113"/>
      <c r="Z1198" s="113"/>
      <c r="AA1198" s="113"/>
      <c r="AB1198" s="113"/>
      <c r="AC1198" s="113"/>
      <c r="AD1198" s="201"/>
      <c r="AE1198" s="113"/>
      <c r="AF1198" s="113"/>
      <c r="AG1198" s="113"/>
      <c r="AH1198" s="113"/>
    </row>
    <row r="1199" spans="1:34" x14ac:dyDescent="0.2">
      <c r="A1199" s="113"/>
      <c r="B1199" s="200"/>
      <c r="C1199" s="200"/>
      <c r="D1199" s="201"/>
      <c r="E1199" s="201"/>
      <c r="F1199" s="113"/>
      <c r="G1199" s="113"/>
      <c r="H1199" s="113"/>
      <c r="I1199" s="203"/>
      <c r="J1199" s="203"/>
      <c r="K1199" s="204"/>
      <c r="L1199" s="201"/>
      <c r="M1199" s="201"/>
      <c r="N1199" s="201"/>
      <c r="O1199" s="201"/>
      <c r="P1199" s="201"/>
      <c r="Q1199" s="201"/>
      <c r="R1199" s="113"/>
      <c r="S1199" s="113"/>
      <c r="V1199" s="201"/>
      <c r="W1199" s="113"/>
      <c r="X1199" s="113"/>
      <c r="Y1199" s="113"/>
      <c r="Z1199" s="113"/>
      <c r="AA1199" s="113"/>
      <c r="AB1199" s="113"/>
      <c r="AC1199" s="113"/>
      <c r="AD1199" s="201"/>
      <c r="AE1199" s="113"/>
      <c r="AF1199" s="113"/>
      <c r="AG1199" s="113"/>
      <c r="AH1199" s="113"/>
    </row>
    <row r="1200" spans="1:34" x14ac:dyDescent="0.2">
      <c r="A1200" s="113"/>
      <c r="B1200" s="200"/>
      <c r="C1200" s="200"/>
      <c r="D1200" s="201"/>
      <c r="E1200" s="201"/>
      <c r="F1200" s="113"/>
      <c r="G1200" s="113"/>
      <c r="H1200" s="113"/>
      <c r="I1200" s="203"/>
      <c r="J1200" s="203"/>
      <c r="K1200" s="204"/>
      <c r="L1200" s="201"/>
      <c r="M1200" s="201"/>
      <c r="N1200" s="201"/>
      <c r="O1200" s="201"/>
      <c r="P1200" s="201"/>
      <c r="Q1200" s="201"/>
      <c r="R1200" s="113"/>
      <c r="S1200" s="113"/>
      <c r="V1200" s="201"/>
      <c r="W1200" s="113"/>
      <c r="X1200" s="113"/>
      <c r="Y1200" s="113"/>
      <c r="Z1200" s="113"/>
      <c r="AA1200" s="113"/>
      <c r="AB1200" s="113"/>
      <c r="AC1200" s="113"/>
      <c r="AD1200" s="201"/>
      <c r="AE1200" s="113"/>
      <c r="AF1200" s="113"/>
      <c r="AG1200" s="113"/>
      <c r="AH1200" s="113"/>
    </row>
    <row r="1201" spans="1:34" x14ac:dyDescent="0.2">
      <c r="A1201" s="113"/>
      <c r="B1201" s="200"/>
      <c r="C1201" s="200"/>
      <c r="D1201" s="201"/>
      <c r="E1201" s="201"/>
      <c r="F1201" s="113"/>
      <c r="G1201" s="113"/>
      <c r="H1201" s="113"/>
      <c r="I1201" s="203"/>
      <c r="J1201" s="203"/>
      <c r="K1201" s="204"/>
      <c r="L1201" s="201"/>
      <c r="M1201" s="201"/>
      <c r="N1201" s="201"/>
      <c r="O1201" s="201"/>
      <c r="P1201" s="201"/>
      <c r="Q1201" s="201"/>
      <c r="R1201" s="113"/>
      <c r="S1201" s="113"/>
      <c r="V1201" s="201"/>
      <c r="W1201" s="113"/>
      <c r="X1201" s="113"/>
      <c r="Y1201" s="113"/>
      <c r="Z1201" s="113"/>
      <c r="AA1201" s="113"/>
      <c r="AB1201" s="113"/>
      <c r="AC1201" s="113"/>
      <c r="AD1201" s="201"/>
      <c r="AE1201" s="113"/>
      <c r="AF1201" s="113"/>
      <c r="AG1201" s="113"/>
      <c r="AH1201" s="113"/>
    </row>
    <row r="1202" spans="1:34" x14ac:dyDescent="0.2">
      <c r="A1202" s="113"/>
      <c r="B1202" s="200"/>
      <c r="C1202" s="200"/>
      <c r="D1202" s="201"/>
      <c r="E1202" s="201"/>
      <c r="F1202" s="113"/>
      <c r="G1202" s="113"/>
      <c r="H1202" s="113"/>
      <c r="I1202" s="203"/>
      <c r="J1202" s="203"/>
      <c r="K1202" s="204"/>
      <c r="L1202" s="201"/>
      <c r="M1202" s="201"/>
      <c r="N1202" s="201"/>
      <c r="O1202" s="201"/>
      <c r="P1202" s="201"/>
      <c r="Q1202" s="201"/>
      <c r="R1202" s="113"/>
      <c r="S1202" s="113"/>
      <c r="V1202" s="201"/>
      <c r="W1202" s="113"/>
      <c r="X1202" s="113"/>
      <c r="Y1202" s="113"/>
      <c r="Z1202" s="113"/>
      <c r="AA1202" s="113"/>
      <c r="AB1202" s="113"/>
      <c r="AC1202" s="113"/>
      <c r="AD1202" s="201"/>
      <c r="AE1202" s="113"/>
      <c r="AF1202" s="113"/>
      <c r="AG1202" s="113"/>
      <c r="AH1202" s="113"/>
    </row>
    <row r="1203" spans="1:34" x14ac:dyDescent="0.2">
      <c r="A1203" s="113"/>
      <c r="B1203" s="200"/>
      <c r="C1203" s="200"/>
      <c r="D1203" s="201"/>
      <c r="E1203" s="201"/>
      <c r="F1203" s="113"/>
      <c r="G1203" s="113"/>
      <c r="H1203" s="113"/>
      <c r="I1203" s="203"/>
      <c r="J1203" s="203"/>
      <c r="K1203" s="204"/>
      <c r="L1203" s="201"/>
      <c r="M1203" s="201"/>
      <c r="N1203" s="201"/>
      <c r="O1203" s="201"/>
      <c r="P1203" s="201"/>
      <c r="Q1203" s="201"/>
      <c r="R1203" s="113"/>
      <c r="S1203" s="113"/>
      <c r="V1203" s="201"/>
      <c r="W1203" s="113"/>
      <c r="X1203" s="113"/>
      <c r="Y1203" s="113"/>
      <c r="Z1203" s="113"/>
      <c r="AA1203" s="113"/>
      <c r="AB1203" s="113"/>
      <c r="AC1203" s="113"/>
      <c r="AD1203" s="201"/>
      <c r="AE1203" s="113"/>
      <c r="AF1203" s="113"/>
      <c r="AG1203" s="113"/>
      <c r="AH1203" s="113"/>
    </row>
    <row r="1204" spans="1:34" x14ac:dyDescent="0.2">
      <c r="A1204" s="113"/>
      <c r="B1204" s="200"/>
      <c r="C1204" s="200"/>
      <c r="D1204" s="201"/>
      <c r="E1204" s="201"/>
      <c r="F1204" s="113"/>
      <c r="G1204" s="113"/>
      <c r="H1204" s="113"/>
      <c r="I1204" s="203"/>
      <c r="J1204" s="203"/>
      <c r="K1204" s="204"/>
      <c r="L1204" s="201"/>
      <c r="M1204" s="201"/>
      <c r="N1204" s="201"/>
      <c r="O1204" s="201"/>
      <c r="P1204" s="201"/>
      <c r="Q1204" s="201"/>
      <c r="R1204" s="113"/>
      <c r="S1204" s="113"/>
      <c r="V1204" s="201"/>
      <c r="W1204" s="113"/>
      <c r="X1204" s="113"/>
      <c r="Y1204" s="113"/>
      <c r="Z1204" s="113"/>
      <c r="AA1204" s="113"/>
      <c r="AB1204" s="113"/>
      <c r="AC1204" s="113"/>
      <c r="AD1204" s="201"/>
      <c r="AE1204" s="113"/>
      <c r="AF1204" s="113"/>
      <c r="AG1204" s="113"/>
      <c r="AH1204" s="113"/>
    </row>
    <row r="1205" spans="1:34" x14ac:dyDescent="0.2">
      <c r="A1205" s="113"/>
      <c r="B1205" s="200"/>
      <c r="C1205" s="200"/>
      <c r="D1205" s="201"/>
      <c r="E1205" s="201"/>
      <c r="F1205" s="113"/>
      <c r="G1205" s="113"/>
      <c r="H1205" s="113"/>
      <c r="I1205" s="203"/>
      <c r="J1205" s="203"/>
      <c r="K1205" s="204"/>
      <c r="L1205" s="201"/>
      <c r="M1205" s="201"/>
      <c r="N1205" s="201"/>
      <c r="O1205" s="201"/>
      <c r="P1205" s="201"/>
      <c r="Q1205" s="201"/>
      <c r="R1205" s="113"/>
      <c r="S1205" s="113"/>
      <c r="V1205" s="201"/>
      <c r="W1205" s="113"/>
      <c r="X1205" s="113"/>
      <c r="Y1205" s="113"/>
      <c r="Z1205" s="113"/>
      <c r="AA1205" s="113"/>
      <c r="AB1205" s="113"/>
      <c r="AC1205" s="113"/>
      <c r="AD1205" s="201"/>
      <c r="AE1205" s="113"/>
      <c r="AF1205" s="113"/>
      <c r="AG1205" s="113"/>
      <c r="AH1205" s="113"/>
    </row>
  </sheetData>
  <mergeCells count="155">
    <mergeCell ref="E69:F72"/>
    <mergeCell ref="G69:G75"/>
    <mergeCell ref="E75:F75"/>
    <mergeCell ref="K58:L65"/>
    <mergeCell ref="K81:L81"/>
    <mergeCell ref="A67:T68"/>
    <mergeCell ref="A69:A75"/>
    <mergeCell ref="B69:B75"/>
    <mergeCell ref="K69:L75"/>
    <mergeCell ref="E73:F74"/>
    <mergeCell ref="C18:C19"/>
    <mergeCell ref="I73:J74"/>
    <mergeCell ref="C20:C21"/>
    <mergeCell ref="C23:C24"/>
    <mergeCell ref="M83:P83"/>
    <mergeCell ref="M80:P80"/>
    <mergeCell ref="K82:L82"/>
    <mergeCell ref="M82:P82"/>
    <mergeCell ref="K77:L77"/>
    <mergeCell ref="K78:L78"/>
    <mergeCell ref="M69:R72"/>
    <mergeCell ref="I76:J83"/>
    <mergeCell ref="K79:L79"/>
    <mergeCell ref="K83:L83"/>
    <mergeCell ref="Q80:R80"/>
    <mergeCell ref="Q81:R81"/>
    <mergeCell ref="Q83:R83"/>
    <mergeCell ref="Q79:R79"/>
    <mergeCell ref="I75:J75"/>
    <mergeCell ref="K76:L76"/>
    <mergeCell ref="Q78:R78"/>
    <mergeCell ref="Q77:R77"/>
    <mergeCell ref="Q73:R74"/>
    <mergeCell ref="A76:A83"/>
    <mergeCell ref="B76:B83"/>
    <mergeCell ref="C76:C83"/>
    <mergeCell ref="D76:D83"/>
    <mergeCell ref="G76:G83"/>
    <mergeCell ref="H76:H83"/>
    <mergeCell ref="E76:F83"/>
    <mergeCell ref="M81:P81"/>
    <mergeCell ref="M79:P79"/>
    <mergeCell ref="M78:P78"/>
    <mergeCell ref="M77:P77"/>
    <mergeCell ref="K80:L80"/>
    <mergeCell ref="S69:T72"/>
    <mergeCell ref="S73:S74"/>
    <mergeCell ref="T73:T74"/>
    <mergeCell ref="Q75:R75"/>
    <mergeCell ref="Q76:R76"/>
    <mergeCell ref="Q82:R82"/>
    <mergeCell ref="Q64:R64"/>
    <mergeCell ref="Q61:R61"/>
    <mergeCell ref="Q62:R62"/>
    <mergeCell ref="Q63:R63"/>
    <mergeCell ref="M60:P60"/>
    <mergeCell ref="M73:P74"/>
    <mergeCell ref="M75:P75"/>
    <mergeCell ref="M63:P63"/>
    <mergeCell ref="M76:P76"/>
    <mergeCell ref="M59:P59"/>
    <mergeCell ref="M62:P62"/>
    <mergeCell ref="Q51:R54"/>
    <mergeCell ref="Q55:R56"/>
    <mergeCell ref="Q59:R59"/>
    <mergeCell ref="M58:P58"/>
    <mergeCell ref="Q60:R60"/>
    <mergeCell ref="Q57:R57"/>
    <mergeCell ref="H69:H75"/>
    <mergeCell ref="I69:J72"/>
    <mergeCell ref="Q65:R65"/>
    <mergeCell ref="C69:C75"/>
    <mergeCell ref="D69:D72"/>
    <mergeCell ref="G58:G65"/>
    <mergeCell ref="M64:P64"/>
    <mergeCell ref="M65:P65"/>
    <mergeCell ref="M61:P61"/>
    <mergeCell ref="H58:H65"/>
    <mergeCell ref="A1:AO1"/>
    <mergeCell ref="AN2:AO2"/>
    <mergeCell ref="A2:A4"/>
    <mergeCell ref="B2:B4"/>
    <mergeCell ref="D2:D4"/>
    <mergeCell ref="A58:A65"/>
    <mergeCell ref="K51:L54"/>
    <mergeCell ref="S51:T54"/>
    <mergeCell ref="A51:A57"/>
    <mergeCell ref="AL2:AL3"/>
    <mergeCell ref="AM2:AM3"/>
    <mergeCell ref="AJ2:AK2"/>
    <mergeCell ref="AH2:AI2"/>
    <mergeCell ref="AA2:AA3"/>
    <mergeCell ref="B5:B6"/>
    <mergeCell ref="C5:C6"/>
    <mergeCell ref="R2:S2"/>
    <mergeCell ref="AC2:AC3"/>
    <mergeCell ref="T2:U2"/>
    <mergeCell ref="Z2:Z3"/>
    <mergeCell ref="B7:B8"/>
    <mergeCell ref="W2:W4"/>
    <mergeCell ref="E87:F87"/>
    <mergeCell ref="AD2:AD3"/>
    <mergeCell ref="AE2:AE3"/>
    <mergeCell ref="AF2:AG2"/>
    <mergeCell ref="K57:L57"/>
    <mergeCell ref="AB2:AB3"/>
    <mergeCell ref="P2:Q3"/>
    <mergeCell ref="X2:X3"/>
    <mergeCell ref="C13:C14"/>
    <mergeCell ref="C9:C10"/>
    <mergeCell ref="I2:O2"/>
    <mergeCell ref="B11:B12"/>
    <mergeCell ref="B13:B14"/>
    <mergeCell ref="E2:E4"/>
    <mergeCell ref="F2:F4"/>
    <mergeCell ref="B9:B10"/>
    <mergeCell ref="C2:C4"/>
    <mergeCell ref="C11:C12"/>
    <mergeCell ref="C7:C8"/>
    <mergeCell ref="Y2:Y4"/>
    <mergeCell ref="V2:V4"/>
    <mergeCell ref="G2:H2"/>
    <mergeCell ref="B15:B16"/>
    <mergeCell ref="E86:F86"/>
    <mergeCell ref="D73:D74"/>
    <mergeCell ref="C58:C65"/>
    <mergeCell ref="D51:D54"/>
    <mergeCell ref="D55:D56"/>
    <mergeCell ref="B51:B57"/>
    <mergeCell ref="B58:B65"/>
    <mergeCell ref="E58:F65"/>
    <mergeCell ref="C25:C26"/>
    <mergeCell ref="C15:C16"/>
    <mergeCell ref="C51:C57"/>
    <mergeCell ref="D58:D65"/>
    <mergeCell ref="A49:T50"/>
    <mergeCell ref="T55:T56"/>
    <mergeCell ref="Q58:R58"/>
    <mergeCell ref="E51:F54"/>
    <mergeCell ref="I58:J65"/>
    <mergeCell ref="I55:J56"/>
    <mergeCell ref="G51:G57"/>
    <mergeCell ref="H51:H57"/>
    <mergeCell ref="I51:J54"/>
    <mergeCell ref="I57:J57"/>
    <mergeCell ref="G17:H17"/>
    <mergeCell ref="P17:Q17"/>
    <mergeCell ref="R17:S17"/>
    <mergeCell ref="T17:U17"/>
    <mergeCell ref="AF17:AG17"/>
    <mergeCell ref="E55:F56"/>
    <mergeCell ref="S55:S56"/>
    <mergeCell ref="M51:P57"/>
    <mergeCell ref="K55:L56"/>
    <mergeCell ref="E57:F57"/>
  </mergeCells>
  <pageMargins left="0.23622047244094491" right="0.23622047244094491" top="0.39370078740157483" bottom="0.31496062992125984" header="0.35433070866141736" footer="0.15748031496062992"/>
  <pageSetup paperSize="9" scale="76" orientation="landscape" r:id="rId1"/>
  <headerFooter>
    <oddFooter>&amp;L&amp;Z&amp;F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DB57-E075-4E0F-B4F9-8ADD7EAD3D99}">
  <sheetPr codeName="Лист15"/>
  <dimension ref="A1:AM1128"/>
  <sheetViews>
    <sheetView zoomScaleNormal="100" workbookViewId="0">
      <selection activeCell="AD6" sqref="AD6"/>
    </sheetView>
  </sheetViews>
  <sheetFormatPr defaultRowHeight="12.75" x14ac:dyDescent="0.2"/>
  <cols>
    <col min="1" max="1" width="2.85546875" style="80" customWidth="1"/>
    <col min="2" max="2" width="17.28515625" style="81" customWidth="1"/>
    <col min="3" max="3" width="6.42578125" style="80" customWidth="1"/>
    <col min="4" max="4" width="7.28515625" style="16" customWidth="1"/>
    <col min="5" max="5" width="3.140625" style="16" customWidth="1"/>
    <col min="6" max="6" width="9" style="80" customWidth="1"/>
    <col min="7" max="7" width="6.42578125" style="80" customWidth="1"/>
    <col min="8" max="8" width="7.42578125" style="80" customWidth="1"/>
    <col min="9" max="9" width="5.42578125" style="82" customWidth="1"/>
    <col min="10" max="10" width="5.7109375" style="82" bestFit="1" customWidth="1"/>
    <col min="11" max="11" width="5.42578125" style="83" customWidth="1"/>
    <col min="12" max="12" width="4.140625" style="16" customWidth="1"/>
    <col min="13" max="13" width="4" style="16" customWidth="1"/>
    <col min="14" max="15" width="5.5703125" style="16" customWidth="1"/>
    <col min="16" max="19" width="7.7109375" style="80" customWidth="1"/>
    <col min="20" max="20" width="3.5703125" style="16" customWidth="1"/>
    <col min="21" max="21" width="13.28515625" style="80" customWidth="1"/>
    <col min="22" max="22" width="5.7109375" style="80" customWidth="1"/>
    <col min="23" max="24" width="5.85546875" style="80" customWidth="1"/>
    <col min="25" max="25" width="5.28515625" style="80" customWidth="1"/>
    <col min="26" max="26" width="6.140625" style="80" customWidth="1"/>
    <col min="27" max="27" width="7.5703125" style="80" customWidth="1"/>
    <col min="28" max="28" width="5.42578125" style="16" customWidth="1"/>
    <col min="29" max="29" width="6.42578125" style="80" customWidth="1"/>
    <col min="30" max="31" width="8.140625" style="80" customWidth="1"/>
    <col min="32" max="32" width="7" style="80" customWidth="1"/>
    <col min="33" max="33" width="7.28515625" style="33" customWidth="1"/>
    <col min="34" max="35" width="6.28515625" style="14" customWidth="1"/>
    <col min="36" max="36" width="5" style="79" customWidth="1"/>
    <col min="37" max="37" width="4.5703125" style="14" customWidth="1"/>
    <col min="38" max="39" width="7.28515625" style="33" customWidth="1"/>
    <col min="40" max="16384" width="9.140625" style="33"/>
  </cols>
  <sheetData>
    <row r="1" spans="1:39" ht="30.75" customHeight="1" thickBot="1" x14ac:dyDescent="0.25">
      <c r="A1" s="33"/>
      <c r="B1" s="33"/>
      <c r="C1" s="33"/>
      <c r="D1" s="13"/>
      <c r="E1" s="13"/>
      <c r="F1" s="33"/>
      <c r="G1" s="33"/>
      <c r="H1" s="33"/>
      <c r="I1" s="77"/>
      <c r="J1" s="77"/>
      <c r="K1" s="78"/>
      <c r="L1" s="13"/>
      <c r="M1" s="13"/>
      <c r="N1" s="13"/>
      <c r="O1" s="13"/>
      <c r="P1" s="34" t="s">
        <v>180</v>
      </c>
      <c r="Q1" s="33"/>
      <c r="R1" s="33"/>
      <c r="S1" s="33"/>
      <c r="T1" s="13"/>
      <c r="U1" s="33"/>
      <c r="V1" s="33"/>
      <c r="W1" s="33"/>
      <c r="X1" s="33"/>
      <c r="Y1" s="33"/>
      <c r="Z1" s="33"/>
      <c r="AA1" s="33"/>
      <c r="AB1" s="13"/>
      <c r="AC1" s="33"/>
      <c r="AD1" s="33"/>
      <c r="AE1" s="33"/>
      <c r="AF1" s="33"/>
    </row>
    <row r="2" spans="1:39" s="3" customFormat="1" ht="85.5" customHeight="1" x14ac:dyDescent="0.2">
      <c r="A2" s="3107" t="s">
        <v>0</v>
      </c>
      <c r="B2" s="3110" t="s">
        <v>1</v>
      </c>
      <c r="C2" s="3081" t="s">
        <v>2</v>
      </c>
      <c r="D2" s="3113" t="s">
        <v>3</v>
      </c>
      <c r="E2" s="3115" t="s">
        <v>4</v>
      </c>
      <c r="F2" s="3113" t="s">
        <v>5</v>
      </c>
      <c r="G2" s="3117" t="s">
        <v>6</v>
      </c>
      <c r="H2" s="3118"/>
      <c r="I2" s="3119" t="s">
        <v>7</v>
      </c>
      <c r="J2" s="3088"/>
      <c r="K2" s="3088"/>
      <c r="L2" s="3088"/>
      <c r="M2" s="3120"/>
      <c r="N2" s="3095" t="s">
        <v>8</v>
      </c>
      <c r="O2" s="3096"/>
      <c r="P2" s="3102" t="s">
        <v>11</v>
      </c>
      <c r="Q2" s="3102"/>
      <c r="R2" s="3085" t="s">
        <v>332</v>
      </c>
      <c r="S2" s="3085"/>
      <c r="T2" s="3098" t="s">
        <v>329</v>
      </c>
      <c r="U2" s="3100" t="s">
        <v>10</v>
      </c>
      <c r="V2" s="3091" t="s">
        <v>12</v>
      </c>
      <c r="W2" s="3103" t="s">
        <v>13</v>
      </c>
      <c r="X2" s="3091" t="s">
        <v>14</v>
      </c>
      <c r="Y2" s="3091" t="s">
        <v>15</v>
      </c>
      <c r="Z2" s="3092" t="s">
        <v>16</v>
      </c>
      <c r="AA2" s="3091" t="s">
        <v>17</v>
      </c>
      <c r="AB2" s="3093" t="s">
        <v>18</v>
      </c>
      <c r="AC2" s="3094" t="s">
        <v>19</v>
      </c>
      <c r="AD2" s="3087" t="s">
        <v>315</v>
      </c>
      <c r="AE2" s="3088"/>
      <c r="AF2" s="3089" t="s">
        <v>316</v>
      </c>
      <c r="AG2" s="3090"/>
      <c r="AH2" s="3106" t="s">
        <v>331</v>
      </c>
      <c r="AI2" s="3106"/>
      <c r="AJ2" s="3086" t="s">
        <v>20</v>
      </c>
      <c r="AK2" s="3086" t="s">
        <v>21</v>
      </c>
      <c r="AL2" s="3085" t="s">
        <v>330</v>
      </c>
      <c r="AM2" s="3105"/>
    </row>
    <row r="3" spans="1:39" s="3" customFormat="1" ht="34.5" customHeight="1" x14ac:dyDescent="0.2">
      <c r="A3" s="3108"/>
      <c r="B3" s="3111"/>
      <c r="C3" s="3082"/>
      <c r="D3" s="2883"/>
      <c r="E3" s="2886"/>
      <c r="F3" s="2883"/>
      <c r="G3" s="4" t="s">
        <v>22</v>
      </c>
      <c r="H3" s="46" t="s">
        <v>23</v>
      </c>
      <c r="I3" s="66" t="s">
        <v>24</v>
      </c>
      <c r="J3" s="5" t="s">
        <v>25</v>
      </c>
      <c r="K3" s="6" t="s">
        <v>26</v>
      </c>
      <c r="L3" s="6" t="s">
        <v>27</v>
      </c>
      <c r="M3" s="67" t="s">
        <v>28</v>
      </c>
      <c r="N3" s="3097"/>
      <c r="O3" s="2896"/>
      <c r="P3" s="1" t="s">
        <v>216</v>
      </c>
      <c r="Q3" s="1" t="s">
        <v>217</v>
      </c>
      <c r="R3" s="2" t="s">
        <v>178</v>
      </c>
      <c r="S3" s="2" t="s">
        <v>179</v>
      </c>
      <c r="T3" s="2880"/>
      <c r="U3" s="2899"/>
      <c r="V3" s="2900"/>
      <c r="W3" s="2902"/>
      <c r="X3" s="2900"/>
      <c r="Y3" s="2900"/>
      <c r="Z3" s="2904"/>
      <c r="AA3" s="2900"/>
      <c r="AB3" s="2907"/>
      <c r="AC3" s="2909"/>
      <c r="AD3" s="1" t="s">
        <v>216</v>
      </c>
      <c r="AE3" s="55" t="s">
        <v>217</v>
      </c>
      <c r="AF3" s="56" t="s">
        <v>216</v>
      </c>
      <c r="AG3" s="57" t="s">
        <v>217</v>
      </c>
      <c r="AH3" s="47" t="s">
        <v>178</v>
      </c>
      <c r="AI3" s="2" t="s">
        <v>179</v>
      </c>
      <c r="AJ3" s="2905"/>
      <c r="AK3" s="2905"/>
      <c r="AL3" s="2" t="s">
        <v>178</v>
      </c>
      <c r="AM3" s="44" t="s">
        <v>179</v>
      </c>
    </row>
    <row r="4" spans="1:39" s="3" customFormat="1" ht="14.25" customHeight="1" thickBot="1" x14ac:dyDescent="0.25">
      <c r="A4" s="3109"/>
      <c r="B4" s="3112"/>
      <c r="C4" s="3083"/>
      <c r="D4" s="3114"/>
      <c r="E4" s="3116"/>
      <c r="F4" s="3114"/>
      <c r="G4" s="35" t="s">
        <v>30</v>
      </c>
      <c r="H4" s="64" t="s">
        <v>30</v>
      </c>
      <c r="I4" s="68" t="s">
        <v>31</v>
      </c>
      <c r="J4" s="36" t="s">
        <v>31</v>
      </c>
      <c r="K4" s="37" t="s">
        <v>31</v>
      </c>
      <c r="L4" s="37" t="s">
        <v>31</v>
      </c>
      <c r="M4" s="43" t="s">
        <v>31</v>
      </c>
      <c r="N4" s="65" t="s">
        <v>30</v>
      </c>
      <c r="O4" s="38" t="s">
        <v>30</v>
      </c>
      <c r="P4" s="37" t="s">
        <v>30</v>
      </c>
      <c r="Q4" s="37" t="s">
        <v>30</v>
      </c>
      <c r="R4" s="39" t="s">
        <v>35</v>
      </c>
      <c r="S4" s="39" t="s">
        <v>35</v>
      </c>
      <c r="T4" s="3099"/>
      <c r="U4" s="3101"/>
      <c r="V4" s="40" t="s">
        <v>32</v>
      </c>
      <c r="W4" s="3104"/>
      <c r="X4" s="40" t="s">
        <v>33</v>
      </c>
      <c r="Y4" s="40" t="s">
        <v>33</v>
      </c>
      <c r="Z4" s="41" t="s">
        <v>34</v>
      </c>
      <c r="AA4" s="40" t="s">
        <v>35</v>
      </c>
      <c r="AB4" s="42" t="s">
        <v>34</v>
      </c>
      <c r="AC4" s="40" t="s">
        <v>30</v>
      </c>
      <c r="AD4" s="37" t="s">
        <v>30</v>
      </c>
      <c r="AE4" s="60" t="s">
        <v>30</v>
      </c>
      <c r="AF4" s="61" t="s">
        <v>30</v>
      </c>
      <c r="AG4" s="62" t="s">
        <v>30</v>
      </c>
      <c r="AH4" s="63" t="s">
        <v>35</v>
      </c>
      <c r="AI4" s="39" t="s">
        <v>35</v>
      </c>
      <c r="AJ4" s="39" t="s">
        <v>35</v>
      </c>
      <c r="AK4" s="39" t="s">
        <v>35</v>
      </c>
      <c r="AL4" s="39" t="s">
        <v>35</v>
      </c>
      <c r="AM4" s="45" t="s">
        <v>35</v>
      </c>
    </row>
    <row r="5" spans="1:39" x14ac:dyDescent="0.2">
      <c r="A5" s="97">
        <v>5</v>
      </c>
      <c r="B5" s="104" t="s">
        <v>143</v>
      </c>
      <c r="C5" s="101" t="s">
        <v>37</v>
      </c>
      <c r="D5" s="17" t="s">
        <v>181</v>
      </c>
      <c r="E5" s="17" t="s">
        <v>39</v>
      </c>
      <c r="F5" s="17" t="s">
        <v>40</v>
      </c>
      <c r="G5" s="25">
        <v>7.16</v>
      </c>
      <c r="H5" s="69">
        <v>11.85</v>
      </c>
      <c r="I5" s="98"/>
      <c r="J5" s="107">
        <v>11.914</v>
      </c>
      <c r="K5" s="25"/>
      <c r="L5" s="25"/>
      <c r="M5" s="108"/>
      <c r="N5" s="70">
        <f t="shared" ref="N5:N10" si="0">0.314*I5+0.249*J5+0.195*K5+0.159*L5+0.06*M5</f>
        <v>2.9665859999999999</v>
      </c>
      <c r="O5" s="99">
        <f t="shared" ref="O5:O10" si="1">0.4*SUM(I5:M5)</f>
        <v>4.7656000000000001</v>
      </c>
      <c r="P5" s="26">
        <f t="shared" ref="P5:P10" si="2">SQRT(POWER(N5,2)+POWER(O5+G5,2))</f>
        <v>12.289042593115054</v>
      </c>
      <c r="Q5" s="27">
        <f t="shared" ref="Q5:Q10" si="3">SQRT(POWER(N5,2)+POWER(O5+H5,2))</f>
        <v>16.878352877440264</v>
      </c>
      <c r="R5" s="28">
        <f t="shared" ref="R5:R10" si="4">37000/1.73/SQRT(POWER((G5+O5),2)+N5*N5)</f>
        <v>1740.3539026690705</v>
      </c>
      <c r="S5" s="28">
        <f t="shared" ref="S5:S10" si="5">37000/2/SQRT(N5*N5+POWER((H5+O5),2))</f>
        <v>1096.0785175150143</v>
      </c>
      <c r="T5" s="99">
        <v>1</v>
      </c>
      <c r="U5" s="99" t="s">
        <v>41</v>
      </c>
      <c r="V5" s="99">
        <v>4</v>
      </c>
      <c r="W5" s="99">
        <v>11</v>
      </c>
      <c r="X5" s="99">
        <v>35</v>
      </c>
      <c r="Y5" s="99">
        <v>6.3</v>
      </c>
      <c r="Z5" s="27">
        <v>7.96</v>
      </c>
      <c r="AA5" s="25"/>
      <c r="AB5" s="25"/>
      <c r="AC5" s="109">
        <f t="shared" ref="AC5:AC10" si="6">Z5/100*X5*X5/V5</f>
        <v>24.377500000000001</v>
      </c>
      <c r="AD5" s="84">
        <f t="shared" ref="AD5:AD10" si="7">SQRT(POWER(N5,2)+POWER(O5+AC5+G5,2))</f>
        <v>36.424108803173155</v>
      </c>
      <c r="AE5" s="88">
        <f t="shared" ref="AE5:AE10" si="8">SQRT(POWER(N5,2)+POWER(O5+AC5+H5,2))</f>
        <v>41.100302676566699</v>
      </c>
      <c r="AF5" s="58">
        <f t="shared" ref="AF5:AF10" si="9">SQRT(POWER((AC5+O5+G5),2)+POWER(N5,2))*POWER(6.3/35,2)</f>
        <v>1.1801411252228102</v>
      </c>
      <c r="AG5" s="59">
        <f t="shared" ref="AG5:AG10" si="10">SQRT(POWER((H5+O5+AC5),2)+POWER(N5,2))*POWER(6.3/35,2)</f>
        <v>1.3316498067207609</v>
      </c>
      <c r="AH5" s="48">
        <f>37000/1.73/SQRT(POWER((G5+O5+AC5),2)+N5*N5)</f>
        <v>587.17382359485555</v>
      </c>
      <c r="AI5" s="28">
        <f t="shared" ref="AI5:AI10" si="11">37000/2/SQRT(POWER((H5+O5+AC5),2)+N5*N5)</f>
        <v>450.11833965270915</v>
      </c>
      <c r="AJ5" s="28">
        <f t="shared" ref="AJ5:AJ10" si="12">AI5/1.2</f>
        <v>375.09861637725766</v>
      </c>
      <c r="AK5" s="28">
        <f t="shared" ref="AK5:AK10" si="13">AI5/1.5</f>
        <v>300.0788931018061</v>
      </c>
      <c r="AL5" s="100">
        <f t="shared" ref="AL5:AL10" si="14">6300/(1.73*AF5)</f>
        <v>3085.7483221951866</v>
      </c>
      <c r="AM5" s="71">
        <f t="shared" ref="AM5:AM10" si="15">6300/(2*AG5)</f>
        <v>2365.4867699466699</v>
      </c>
    </row>
    <row r="6" spans="1:39" x14ac:dyDescent="0.2">
      <c r="A6" s="93">
        <v>5</v>
      </c>
      <c r="B6" s="105" t="s">
        <v>143</v>
      </c>
      <c r="C6" s="102" t="s">
        <v>37</v>
      </c>
      <c r="D6" s="8" t="s">
        <v>182</v>
      </c>
      <c r="E6" s="8" t="s">
        <v>39</v>
      </c>
      <c r="F6" s="8" t="s">
        <v>40</v>
      </c>
      <c r="G6" s="7">
        <v>6.77</v>
      </c>
      <c r="H6" s="72">
        <v>11.18</v>
      </c>
      <c r="I6" s="85"/>
      <c r="J6" s="31">
        <v>11.914</v>
      </c>
      <c r="K6" s="7"/>
      <c r="L6" s="7"/>
      <c r="M6" s="32"/>
      <c r="N6" s="29">
        <f t="shared" si="0"/>
        <v>2.9665859999999999</v>
      </c>
      <c r="O6" s="10">
        <f t="shared" si="1"/>
        <v>4.7656000000000001</v>
      </c>
      <c r="P6" s="22">
        <f t="shared" si="2"/>
        <v>11.910948738677199</v>
      </c>
      <c r="Q6" s="9">
        <f t="shared" si="3"/>
        <v>16.21921058052444</v>
      </c>
      <c r="R6" s="12">
        <f t="shared" si="4"/>
        <v>1795.5986299853255</v>
      </c>
      <c r="S6" s="12">
        <f t="shared" si="5"/>
        <v>1140.6227145366906</v>
      </c>
      <c r="T6" s="10">
        <v>2</v>
      </c>
      <c r="U6" s="10" t="s">
        <v>41</v>
      </c>
      <c r="V6" s="10">
        <v>4</v>
      </c>
      <c r="W6" s="10">
        <v>11</v>
      </c>
      <c r="X6" s="10">
        <v>35</v>
      </c>
      <c r="Y6" s="10">
        <v>6.3</v>
      </c>
      <c r="Z6" s="9">
        <v>7.4</v>
      </c>
      <c r="AA6" s="7"/>
      <c r="AB6" s="7"/>
      <c r="AC6" s="11">
        <f t="shared" si="6"/>
        <v>22.662500000000001</v>
      </c>
      <c r="AD6" s="86">
        <f t="shared" si="7"/>
        <v>34.326530207776543</v>
      </c>
      <c r="AE6" s="87">
        <f t="shared" si="8"/>
        <v>38.721906178614141</v>
      </c>
      <c r="AF6" s="51">
        <f t="shared" si="9"/>
        <v>1.1121795787319599</v>
      </c>
      <c r="AG6" s="52">
        <f t="shared" si="10"/>
        <v>1.2545897601870981</v>
      </c>
      <c r="AH6" s="49">
        <f>37000/1.73/SQRT(POWER((G6+O6+AC6),2)+N6*N6)</f>
        <v>623.0540374322195</v>
      </c>
      <c r="AI6" s="12">
        <f t="shared" si="11"/>
        <v>477.76573587736834</v>
      </c>
      <c r="AJ6" s="12">
        <f t="shared" si="12"/>
        <v>398.13811323114032</v>
      </c>
      <c r="AK6" s="12">
        <f t="shared" si="13"/>
        <v>318.51049058491225</v>
      </c>
      <c r="AL6" s="24">
        <f>6300/(1.73*AF6)</f>
        <v>3274.3080045236761</v>
      </c>
      <c r="AM6" s="73">
        <f t="shared" si="15"/>
        <v>2510.7808942504344</v>
      </c>
    </row>
    <row r="7" spans="1:39" x14ac:dyDescent="0.2">
      <c r="A7" s="93">
        <v>5</v>
      </c>
      <c r="B7" s="105" t="s">
        <v>36</v>
      </c>
      <c r="C7" s="102" t="s">
        <v>37</v>
      </c>
      <c r="D7" s="8" t="s">
        <v>181</v>
      </c>
      <c r="E7" s="8" t="s">
        <v>39</v>
      </c>
      <c r="F7" s="8" t="s">
        <v>40</v>
      </c>
      <c r="G7" s="7">
        <v>7.16</v>
      </c>
      <c r="H7" s="72">
        <v>11.85</v>
      </c>
      <c r="I7" s="85"/>
      <c r="J7" s="31">
        <v>21</v>
      </c>
      <c r="K7" s="7"/>
      <c r="L7" s="7"/>
      <c r="M7" s="32"/>
      <c r="N7" s="29">
        <f t="shared" si="0"/>
        <v>5.2290000000000001</v>
      </c>
      <c r="O7" s="10">
        <f t="shared" si="1"/>
        <v>8.4</v>
      </c>
      <c r="P7" s="22">
        <f t="shared" si="2"/>
        <v>16.415116234739248</v>
      </c>
      <c r="Q7" s="9">
        <f t="shared" si="3"/>
        <v>20.914228195178517</v>
      </c>
      <c r="R7" s="12">
        <f t="shared" si="4"/>
        <v>1302.9017237010112</v>
      </c>
      <c r="S7" s="12">
        <f t="shared" si="5"/>
        <v>884.56527428848256</v>
      </c>
      <c r="T7" s="10">
        <v>1</v>
      </c>
      <c r="U7" s="10" t="s">
        <v>58</v>
      </c>
      <c r="V7" s="10">
        <v>10</v>
      </c>
      <c r="W7" s="10">
        <v>11</v>
      </c>
      <c r="X7" s="10">
        <v>35</v>
      </c>
      <c r="Y7" s="10">
        <v>6.3</v>
      </c>
      <c r="Z7" s="9">
        <v>8.09</v>
      </c>
      <c r="AA7" s="7"/>
      <c r="AB7" s="7"/>
      <c r="AC7" s="11">
        <f t="shared" si="6"/>
        <v>9.9102500000000013</v>
      </c>
      <c r="AD7" s="86">
        <f t="shared" si="7"/>
        <v>26.001462960043234</v>
      </c>
      <c r="AE7" s="87">
        <f t="shared" si="8"/>
        <v>30.610180023359881</v>
      </c>
      <c r="AF7" s="51">
        <f t="shared" si="9"/>
        <v>0.84244739990540074</v>
      </c>
      <c r="AG7" s="52">
        <f t="shared" si="10"/>
        <v>0.99176983275685993</v>
      </c>
      <c r="AH7" s="49">
        <f>37000/1.73/AD7</f>
        <v>822.54153429214034</v>
      </c>
      <c r="AI7" s="12">
        <f t="shared" si="11"/>
        <v>604.37409991976187</v>
      </c>
      <c r="AJ7" s="12">
        <f t="shared" si="12"/>
        <v>503.64508326646825</v>
      </c>
      <c r="AK7" s="12">
        <f t="shared" si="13"/>
        <v>402.91606661317456</v>
      </c>
      <c r="AL7" s="24">
        <f t="shared" si="14"/>
        <v>4322.6657207544922</v>
      </c>
      <c r="AM7" s="73">
        <f t="shared" si="15"/>
        <v>3176.1401647434936</v>
      </c>
    </row>
    <row r="8" spans="1:39" x14ac:dyDescent="0.2">
      <c r="A8" s="93">
        <v>5</v>
      </c>
      <c r="B8" s="105" t="s">
        <v>36</v>
      </c>
      <c r="C8" s="102" t="s">
        <v>37</v>
      </c>
      <c r="D8" s="8" t="s">
        <v>182</v>
      </c>
      <c r="E8" s="8" t="s">
        <v>39</v>
      </c>
      <c r="F8" s="8" t="s">
        <v>40</v>
      </c>
      <c r="G8" s="7">
        <v>6.77</v>
      </c>
      <c r="H8" s="72">
        <v>11.18</v>
      </c>
      <c r="I8" s="85"/>
      <c r="J8" s="31">
        <v>21</v>
      </c>
      <c r="K8" s="7"/>
      <c r="L8" s="7"/>
      <c r="M8" s="32"/>
      <c r="N8" s="29">
        <f t="shared" si="0"/>
        <v>5.2290000000000001</v>
      </c>
      <c r="O8" s="10">
        <f t="shared" si="1"/>
        <v>8.4</v>
      </c>
      <c r="P8" s="22">
        <f t="shared" si="2"/>
        <v>16.045913529618687</v>
      </c>
      <c r="Q8" s="9">
        <f t="shared" si="3"/>
        <v>20.266199471040444</v>
      </c>
      <c r="R8" s="12">
        <f t="shared" si="4"/>
        <v>1332.8803746521537</v>
      </c>
      <c r="S8" s="12">
        <f t="shared" si="5"/>
        <v>912.84999076594158</v>
      </c>
      <c r="T8" s="10">
        <v>2</v>
      </c>
      <c r="U8" s="10" t="s">
        <v>58</v>
      </c>
      <c r="V8" s="10">
        <v>10</v>
      </c>
      <c r="W8" s="10">
        <v>11</v>
      </c>
      <c r="X8" s="10">
        <v>35</v>
      </c>
      <c r="Y8" s="10">
        <v>6.3</v>
      </c>
      <c r="Z8" s="9">
        <v>8.0500000000000007</v>
      </c>
      <c r="AA8" s="7"/>
      <c r="AB8" s="7"/>
      <c r="AC8" s="11">
        <f t="shared" si="6"/>
        <v>9.8612500000000001</v>
      </c>
      <c r="AD8" s="86">
        <f t="shared" si="7"/>
        <v>25.571584181714279</v>
      </c>
      <c r="AE8" s="87">
        <f t="shared" si="8"/>
        <v>29.902000644814724</v>
      </c>
      <c r="AF8" s="51">
        <f t="shared" si="9"/>
        <v>0.82851932748754253</v>
      </c>
      <c r="AG8" s="52">
        <f t="shared" si="10"/>
        <v>0.96882482089199684</v>
      </c>
      <c r="AH8" s="49">
        <f>37000/1.73/SQRT(POWER((G8+O8+AC8),2)+N8*N8)</f>
        <v>836.36911522626087</v>
      </c>
      <c r="AI8" s="12">
        <f t="shared" si="11"/>
        <v>618.68769985489484</v>
      </c>
      <c r="AJ8" s="12">
        <f t="shared" si="12"/>
        <v>515.57308321241237</v>
      </c>
      <c r="AK8" s="12">
        <f t="shared" si="13"/>
        <v>412.4584665699299</v>
      </c>
      <c r="AL8" s="24">
        <f t="shared" si="14"/>
        <v>4395.3331881259965</v>
      </c>
      <c r="AM8" s="73">
        <f t="shared" si="15"/>
        <v>3251.3617860242221</v>
      </c>
    </row>
    <row r="9" spans="1:39" ht="25.5" x14ac:dyDescent="0.2">
      <c r="A9" s="93">
        <v>5</v>
      </c>
      <c r="B9" s="105" t="s">
        <v>157</v>
      </c>
      <c r="C9" s="102" t="s">
        <v>37</v>
      </c>
      <c r="D9" s="8" t="s">
        <v>38</v>
      </c>
      <c r="E9" s="8" t="s">
        <v>39</v>
      </c>
      <c r="F9" s="8" t="s">
        <v>40</v>
      </c>
      <c r="G9" s="7">
        <v>8.17</v>
      </c>
      <c r="H9" s="72">
        <v>12.21</v>
      </c>
      <c r="I9" s="85"/>
      <c r="J9" s="31">
        <v>22.91</v>
      </c>
      <c r="K9" s="7"/>
      <c r="L9" s="7"/>
      <c r="M9" s="32"/>
      <c r="N9" s="29">
        <f t="shared" si="0"/>
        <v>5.7045899999999996</v>
      </c>
      <c r="O9" s="10">
        <f t="shared" si="1"/>
        <v>9.1639999999999997</v>
      </c>
      <c r="P9" s="22">
        <f t="shared" si="2"/>
        <v>18.248558931271806</v>
      </c>
      <c r="Q9" s="9">
        <f t="shared" si="3"/>
        <v>22.122165876516252</v>
      </c>
      <c r="R9" s="12">
        <f t="shared" si="4"/>
        <v>1171.9984749230641</v>
      </c>
      <c r="S9" s="12">
        <f t="shared" si="5"/>
        <v>836.26531431258468</v>
      </c>
      <c r="T9" s="10">
        <v>1</v>
      </c>
      <c r="U9" s="10" t="s">
        <v>41</v>
      </c>
      <c r="V9" s="10">
        <v>6.3</v>
      </c>
      <c r="W9" s="10"/>
      <c r="X9" s="10">
        <v>35</v>
      </c>
      <c r="Y9" s="10">
        <v>6.3</v>
      </c>
      <c r="Z9" s="9">
        <v>7.96</v>
      </c>
      <c r="AA9" s="7"/>
      <c r="AB9" s="7"/>
      <c r="AC9" s="11">
        <f t="shared" si="6"/>
        <v>15.47777777777778</v>
      </c>
      <c r="AD9" s="86">
        <f t="shared" si="7"/>
        <v>33.303980362809064</v>
      </c>
      <c r="AE9" s="87">
        <f t="shared" si="8"/>
        <v>37.290694180328913</v>
      </c>
      <c r="AF9" s="51">
        <f t="shared" si="9"/>
        <v>1.0790489637550136</v>
      </c>
      <c r="AG9" s="52">
        <f t="shared" si="10"/>
        <v>1.2082184914426568</v>
      </c>
      <c r="AH9" s="49">
        <f>37000/1.73/SQRT(POWER((G9+O9+AC9),2)+N9*N9)</f>
        <v>642.18399734818615</v>
      </c>
      <c r="AI9" s="12">
        <f t="shared" si="11"/>
        <v>496.10232275479797</v>
      </c>
      <c r="AJ9" s="12">
        <f t="shared" si="12"/>
        <v>413.41860229566498</v>
      </c>
      <c r="AK9" s="12">
        <f t="shared" si="13"/>
        <v>330.734881836532</v>
      </c>
      <c r="AL9" s="24">
        <f t="shared" si="14"/>
        <v>3374.8408269048828</v>
      </c>
      <c r="AM9" s="73">
        <f t="shared" si="15"/>
        <v>2607.1443388014909</v>
      </c>
    </row>
    <row r="10" spans="1:39" ht="26.25" thickBot="1" x14ac:dyDescent="0.25">
      <c r="A10" s="94">
        <v>5</v>
      </c>
      <c r="B10" s="106" t="s">
        <v>157</v>
      </c>
      <c r="C10" s="103" t="s">
        <v>37</v>
      </c>
      <c r="D10" s="18" t="s">
        <v>38</v>
      </c>
      <c r="E10" s="18" t="s">
        <v>39</v>
      </c>
      <c r="F10" s="18" t="s">
        <v>40</v>
      </c>
      <c r="G10" s="20">
        <v>8.17</v>
      </c>
      <c r="H10" s="74">
        <v>12.21</v>
      </c>
      <c r="I10" s="92"/>
      <c r="J10" s="110">
        <v>22.91</v>
      </c>
      <c r="K10" s="20"/>
      <c r="L10" s="20"/>
      <c r="M10" s="91"/>
      <c r="N10" s="30">
        <f t="shared" si="0"/>
        <v>5.7045899999999996</v>
      </c>
      <c r="O10" s="95">
        <f t="shared" si="1"/>
        <v>9.1639999999999997</v>
      </c>
      <c r="P10" s="23">
        <f t="shared" si="2"/>
        <v>18.248558931271806</v>
      </c>
      <c r="Q10" s="19">
        <f t="shared" si="3"/>
        <v>22.122165876516252</v>
      </c>
      <c r="R10" s="21">
        <f t="shared" si="4"/>
        <v>1171.9984749230641</v>
      </c>
      <c r="S10" s="21">
        <f t="shared" si="5"/>
        <v>836.26531431258468</v>
      </c>
      <c r="T10" s="95">
        <v>2</v>
      </c>
      <c r="U10" s="95" t="s">
        <v>42</v>
      </c>
      <c r="V10" s="95">
        <v>6.3</v>
      </c>
      <c r="W10" s="95"/>
      <c r="X10" s="95">
        <v>35</v>
      </c>
      <c r="Y10" s="95">
        <v>6.3</v>
      </c>
      <c r="Z10" s="19">
        <v>7.91</v>
      </c>
      <c r="AA10" s="20"/>
      <c r="AB10" s="20"/>
      <c r="AC10" s="111">
        <f t="shared" si="6"/>
        <v>15.380555555555555</v>
      </c>
      <c r="AD10" s="89">
        <f t="shared" si="7"/>
        <v>33.208199172277183</v>
      </c>
      <c r="AE10" s="90">
        <f t="shared" si="8"/>
        <v>37.19461925002755</v>
      </c>
      <c r="AF10" s="53">
        <f t="shared" si="9"/>
        <v>1.0759456531817806</v>
      </c>
      <c r="AG10" s="54">
        <f t="shared" si="10"/>
        <v>1.2051056637008926</v>
      </c>
      <c r="AH10" s="50">
        <f>37000/1.73/SQRT(POWER((G10+O10+AC10),2)+N10*N10)</f>
        <v>644.03622509132379</v>
      </c>
      <c r="AI10" s="21">
        <f t="shared" si="11"/>
        <v>497.38377144393803</v>
      </c>
      <c r="AJ10" s="21">
        <f t="shared" si="12"/>
        <v>414.48647620328171</v>
      </c>
      <c r="AK10" s="21">
        <f t="shared" si="13"/>
        <v>331.58918096262533</v>
      </c>
      <c r="AL10" s="96">
        <f t="shared" si="14"/>
        <v>3384.5747564859362</v>
      </c>
      <c r="AM10" s="75">
        <f t="shared" si="15"/>
        <v>2613.878678759434</v>
      </c>
    </row>
    <row r="11" spans="1:39" x14ac:dyDescent="0.2">
      <c r="A11" s="33"/>
      <c r="B11" s="76"/>
      <c r="C11" s="33"/>
      <c r="D11" s="13"/>
      <c r="E11" s="13"/>
      <c r="F11" s="33"/>
      <c r="G11" s="33"/>
      <c r="H11" s="33"/>
      <c r="I11" s="77"/>
      <c r="J11" s="77"/>
      <c r="K11" s="78"/>
      <c r="L11" s="13"/>
      <c r="M11" s="13"/>
      <c r="N11" s="13"/>
      <c r="O11" s="13"/>
      <c r="P11" s="33"/>
      <c r="Q11" s="33"/>
      <c r="R11" s="33"/>
      <c r="S11" s="33"/>
      <c r="T11" s="13"/>
      <c r="U11" s="33"/>
      <c r="V11" s="33"/>
      <c r="W11" s="33"/>
      <c r="X11" s="33"/>
      <c r="Y11" s="33"/>
      <c r="Z11" s="33"/>
      <c r="AA11" s="33"/>
      <c r="AB11" s="13"/>
      <c r="AC11" s="33"/>
      <c r="AD11" s="33"/>
      <c r="AE11" s="33"/>
      <c r="AF11" s="33"/>
    </row>
    <row r="12" spans="1:39" x14ac:dyDescent="0.2">
      <c r="A12" s="33"/>
      <c r="B12" s="76"/>
      <c r="C12" s="33"/>
      <c r="D12" s="13"/>
      <c r="E12" s="13"/>
      <c r="F12" s="33"/>
      <c r="G12" s="33"/>
      <c r="H12" s="33"/>
      <c r="I12" s="77"/>
      <c r="J12" s="77"/>
      <c r="K12" s="78"/>
      <c r="L12" s="13"/>
      <c r="M12" s="13"/>
      <c r="N12" s="13"/>
      <c r="O12" s="13"/>
      <c r="P12" s="33"/>
      <c r="Q12" s="33"/>
      <c r="R12" s="33"/>
      <c r="S12" s="33"/>
      <c r="T12" s="13"/>
      <c r="U12" s="33"/>
      <c r="V12" s="33"/>
      <c r="W12" s="33"/>
      <c r="X12" s="33"/>
      <c r="Y12" s="33"/>
      <c r="Z12" s="33"/>
      <c r="AA12" s="33"/>
      <c r="AB12" s="13"/>
      <c r="AC12" s="33"/>
      <c r="AD12" s="33"/>
      <c r="AE12" s="33"/>
      <c r="AF12" s="33"/>
    </row>
    <row r="13" spans="1:39" x14ac:dyDescent="0.2">
      <c r="A13" s="33"/>
      <c r="B13" s="76"/>
      <c r="C13" s="33"/>
      <c r="D13" s="13"/>
      <c r="E13" s="13"/>
      <c r="F13" s="33"/>
      <c r="G13" s="112" t="s">
        <v>183</v>
      </c>
      <c r="H13" s="33"/>
      <c r="I13" s="77"/>
      <c r="J13" s="77"/>
      <c r="K13" s="78"/>
      <c r="L13" s="13"/>
      <c r="M13" s="13"/>
      <c r="N13" s="13"/>
      <c r="O13" s="13"/>
      <c r="P13" s="33"/>
      <c r="Q13" s="33"/>
      <c r="R13" s="33"/>
      <c r="S13" s="33"/>
      <c r="T13" s="13"/>
      <c r="U13" s="33"/>
      <c r="V13" s="33"/>
      <c r="W13" s="33"/>
      <c r="X13" s="33"/>
      <c r="Y13" s="33"/>
      <c r="Z13" s="33"/>
      <c r="AA13" s="33"/>
      <c r="AB13" s="13"/>
      <c r="AC13" s="33"/>
      <c r="AD13" s="33"/>
      <c r="AE13" s="33"/>
      <c r="AF13" s="33"/>
    </row>
    <row r="14" spans="1:39" ht="15.75" customHeight="1" x14ac:dyDescent="0.2">
      <c r="A14" s="33"/>
      <c r="B14" s="76"/>
      <c r="C14" s="33"/>
      <c r="D14" s="13"/>
      <c r="E14" s="13"/>
      <c r="F14" s="33"/>
      <c r="G14" s="33"/>
      <c r="H14" s="33"/>
      <c r="I14" s="77"/>
      <c r="J14" s="77"/>
      <c r="K14" s="78"/>
      <c r="L14" s="13"/>
      <c r="M14" s="13"/>
      <c r="N14" s="13"/>
      <c r="O14" s="13"/>
      <c r="P14" s="33"/>
      <c r="Q14" s="3084">
        <v>42117</v>
      </c>
      <c r="R14" s="3084"/>
      <c r="S14" s="33"/>
      <c r="T14" s="13"/>
      <c r="U14" s="33"/>
      <c r="V14" s="33"/>
      <c r="W14" s="33"/>
      <c r="X14" s="33"/>
      <c r="Y14" s="33"/>
      <c r="Z14" s="33"/>
      <c r="AA14" s="33"/>
      <c r="AB14" s="13"/>
      <c r="AC14" s="33"/>
      <c r="AD14" s="33"/>
      <c r="AE14" s="33"/>
      <c r="AF14" s="33"/>
    </row>
    <row r="15" spans="1:39" x14ac:dyDescent="0.2">
      <c r="A15" s="33"/>
      <c r="B15" s="76"/>
      <c r="C15" s="33"/>
      <c r="D15" s="13"/>
      <c r="E15" s="13"/>
      <c r="F15" s="33"/>
      <c r="G15" s="33"/>
      <c r="H15" s="33"/>
      <c r="I15" s="77"/>
      <c r="J15" s="77"/>
      <c r="K15" s="78"/>
      <c r="L15" s="13"/>
      <c r="M15" s="13"/>
      <c r="N15" s="13"/>
      <c r="O15" s="13"/>
      <c r="P15" s="33"/>
      <c r="Q15" s="33"/>
      <c r="R15" s="33"/>
      <c r="S15" s="33"/>
      <c r="T15" s="13"/>
      <c r="U15" s="33"/>
      <c r="V15" s="33"/>
      <c r="W15" s="33"/>
      <c r="X15" s="33"/>
      <c r="Y15" s="33"/>
      <c r="Z15" s="33"/>
      <c r="AA15" s="33"/>
      <c r="AB15" s="13"/>
      <c r="AC15" s="33"/>
      <c r="AD15" s="33"/>
      <c r="AE15" s="33"/>
      <c r="AF15" s="33"/>
    </row>
    <row r="16" spans="1:39" x14ac:dyDescent="0.2">
      <c r="A16" s="33"/>
      <c r="B16" s="76"/>
      <c r="C16" s="33"/>
      <c r="D16" s="13"/>
      <c r="E16" s="13"/>
      <c r="F16" s="33"/>
      <c r="G16" s="33"/>
      <c r="H16" s="33"/>
      <c r="I16" s="77"/>
      <c r="J16" s="77"/>
      <c r="K16" s="78"/>
      <c r="L16" s="13"/>
      <c r="M16" s="13"/>
      <c r="N16" s="13"/>
      <c r="O16" s="13"/>
      <c r="P16" s="33"/>
      <c r="Q16" s="33"/>
      <c r="R16" s="33"/>
      <c r="S16" s="33"/>
      <c r="T16" s="13"/>
      <c r="U16" s="33"/>
      <c r="V16" s="33"/>
      <c r="W16" s="33"/>
      <c r="X16" s="33"/>
      <c r="Y16" s="33"/>
      <c r="Z16" s="33"/>
      <c r="AA16" s="33"/>
      <c r="AB16" s="13"/>
      <c r="AC16" s="33"/>
      <c r="AD16" s="33"/>
      <c r="AE16" s="33"/>
      <c r="AF16" s="33"/>
    </row>
    <row r="17" spans="1:32" x14ac:dyDescent="0.2">
      <c r="A17" s="33"/>
      <c r="B17" s="76"/>
      <c r="C17" s="33"/>
      <c r="D17" s="13"/>
      <c r="E17" s="13"/>
      <c r="F17" s="33"/>
      <c r="G17" s="33"/>
      <c r="H17" s="33"/>
      <c r="I17" s="77"/>
      <c r="J17" s="77"/>
      <c r="K17" s="78"/>
      <c r="L17" s="13"/>
      <c r="M17" s="13"/>
      <c r="N17" s="13"/>
      <c r="O17" s="13"/>
      <c r="P17" s="33"/>
      <c r="Q17" s="33"/>
      <c r="R17" s="33"/>
      <c r="S17" s="33"/>
      <c r="T17" s="13"/>
      <c r="U17" s="33"/>
      <c r="V17" s="33"/>
      <c r="W17" s="33"/>
      <c r="X17" s="33"/>
      <c r="Y17" s="33"/>
      <c r="Z17" s="33"/>
      <c r="AA17" s="33"/>
      <c r="AB17" s="13"/>
      <c r="AC17" s="33"/>
      <c r="AD17" s="33"/>
      <c r="AE17" s="33"/>
      <c r="AF17" s="33"/>
    </row>
    <row r="18" spans="1:32" x14ac:dyDescent="0.2">
      <c r="A18" s="33"/>
      <c r="B18" s="76"/>
      <c r="C18" s="33"/>
      <c r="D18" s="13"/>
      <c r="E18" s="13"/>
      <c r="F18" s="33"/>
      <c r="G18" s="33"/>
      <c r="H18" s="33"/>
      <c r="I18" s="77"/>
      <c r="J18" s="77"/>
      <c r="K18" s="78"/>
      <c r="L18" s="13"/>
      <c r="M18" s="13"/>
      <c r="N18" s="13"/>
      <c r="O18" s="13"/>
      <c r="P18" s="33"/>
      <c r="Q18" s="33"/>
      <c r="R18" s="33"/>
      <c r="S18" s="33"/>
      <c r="T18" s="13"/>
      <c r="U18" s="33"/>
      <c r="V18" s="33"/>
      <c r="W18" s="33"/>
      <c r="X18" s="33"/>
      <c r="Y18" s="33"/>
      <c r="Z18" s="33"/>
      <c r="AA18" s="33"/>
      <c r="AB18" s="13"/>
      <c r="AC18" s="33"/>
      <c r="AD18" s="33"/>
      <c r="AE18" s="33"/>
      <c r="AF18" s="33"/>
    </row>
    <row r="19" spans="1:32" x14ac:dyDescent="0.2">
      <c r="A19" s="33"/>
      <c r="B19" s="76"/>
      <c r="C19" s="33"/>
      <c r="D19" s="13"/>
      <c r="E19" s="13"/>
      <c r="F19" s="33"/>
      <c r="G19" s="33"/>
      <c r="H19" s="33"/>
      <c r="I19" s="77"/>
      <c r="J19" s="77"/>
      <c r="K19" s="78"/>
      <c r="L19" s="13"/>
      <c r="M19" s="13"/>
      <c r="N19" s="13"/>
      <c r="O19" s="13"/>
      <c r="P19" s="33"/>
      <c r="Q19" s="33"/>
      <c r="R19" s="33"/>
      <c r="S19" s="33"/>
      <c r="T19" s="13"/>
      <c r="U19" s="33"/>
      <c r="V19" s="33"/>
      <c r="W19" s="33"/>
      <c r="X19" s="33"/>
      <c r="Y19" s="33"/>
      <c r="Z19" s="33"/>
      <c r="AA19" s="33"/>
      <c r="AB19" s="13"/>
      <c r="AC19" s="33"/>
      <c r="AD19" s="33"/>
      <c r="AE19" s="33"/>
      <c r="AF19" s="33"/>
    </row>
    <row r="20" spans="1:32" x14ac:dyDescent="0.2">
      <c r="A20" s="33"/>
      <c r="B20" s="76"/>
      <c r="C20" s="33"/>
      <c r="D20" s="13"/>
      <c r="E20" s="13"/>
      <c r="F20" s="33"/>
      <c r="G20" s="33"/>
      <c r="H20" s="33"/>
      <c r="I20" s="77"/>
      <c r="J20" s="77"/>
      <c r="K20" s="78"/>
      <c r="L20" s="13"/>
      <c r="M20" s="13"/>
      <c r="N20" s="13"/>
      <c r="O20" s="13"/>
      <c r="P20" s="33"/>
      <c r="Q20" s="33"/>
      <c r="R20" s="33"/>
      <c r="S20" s="33"/>
      <c r="T20" s="13"/>
      <c r="U20" s="33"/>
      <c r="V20" s="33"/>
      <c r="W20" s="33"/>
      <c r="X20" s="33"/>
      <c r="Y20" s="33"/>
      <c r="Z20" s="33"/>
      <c r="AA20" s="33"/>
      <c r="AB20" s="13"/>
      <c r="AC20" s="33"/>
      <c r="AD20" s="33"/>
      <c r="AE20" s="33"/>
      <c r="AF20" s="33"/>
    </row>
    <row r="21" spans="1:32" x14ac:dyDescent="0.2">
      <c r="A21" s="33"/>
      <c r="B21" s="76"/>
      <c r="C21" s="33"/>
      <c r="D21" s="13"/>
      <c r="E21" s="13"/>
      <c r="F21" s="33"/>
      <c r="G21" s="33"/>
      <c r="H21" s="33"/>
      <c r="I21" s="77"/>
      <c r="J21" s="77"/>
      <c r="K21" s="78"/>
      <c r="L21" s="13"/>
      <c r="M21" s="13"/>
      <c r="N21" s="13"/>
      <c r="O21" s="13"/>
      <c r="P21" s="33"/>
      <c r="Q21" s="33"/>
      <c r="R21" s="33"/>
      <c r="S21" s="33"/>
      <c r="T21" s="13"/>
      <c r="U21" s="33"/>
      <c r="V21" s="33"/>
      <c r="W21" s="33"/>
      <c r="X21" s="33"/>
      <c r="Y21" s="33"/>
      <c r="Z21" s="33"/>
      <c r="AA21" s="33"/>
      <c r="AB21" s="13"/>
      <c r="AC21" s="33"/>
      <c r="AD21" s="33"/>
      <c r="AE21" s="33"/>
      <c r="AF21" s="33"/>
    </row>
    <row r="22" spans="1:32" x14ac:dyDescent="0.2">
      <c r="A22" s="33"/>
      <c r="B22" s="76"/>
      <c r="C22" s="33"/>
      <c r="D22" s="13"/>
      <c r="E22" s="13"/>
      <c r="F22" s="33"/>
      <c r="G22" s="33"/>
      <c r="H22" s="33"/>
      <c r="I22" s="77"/>
      <c r="J22" s="77"/>
      <c r="K22" s="78"/>
      <c r="L22" s="13"/>
      <c r="M22" s="13"/>
      <c r="N22" s="13"/>
      <c r="O22" s="13"/>
      <c r="P22" s="33"/>
      <c r="Q22" s="33"/>
      <c r="R22" s="33"/>
      <c r="S22" s="33"/>
      <c r="T22" s="13"/>
      <c r="U22" s="33"/>
      <c r="V22" s="33"/>
      <c r="W22" s="33"/>
      <c r="X22" s="33"/>
      <c r="Y22" s="33"/>
      <c r="Z22" s="33"/>
      <c r="AA22" s="33"/>
      <c r="AB22" s="13"/>
      <c r="AC22" s="33"/>
      <c r="AD22" s="33"/>
      <c r="AE22" s="33"/>
      <c r="AF22" s="33"/>
    </row>
    <row r="23" spans="1:32" x14ac:dyDescent="0.2">
      <c r="A23" s="33"/>
      <c r="B23" s="76"/>
      <c r="C23" s="33"/>
      <c r="D23" s="13"/>
      <c r="E23" s="13"/>
      <c r="F23" s="33"/>
      <c r="G23" s="33"/>
      <c r="H23" s="33"/>
      <c r="I23" s="77"/>
      <c r="J23" s="77"/>
      <c r="K23" s="78"/>
      <c r="L23" s="13"/>
      <c r="M23" s="13"/>
      <c r="N23" s="13"/>
      <c r="O23" s="13"/>
      <c r="P23" s="33"/>
      <c r="Q23" s="33"/>
      <c r="R23" s="33"/>
      <c r="S23" s="33"/>
      <c r="T23" s="13"/>
      <c r="U23" s="33"/>
      <c r="V23" s="33"/>
      <c r="W23" s="33"/>
      <c r="X23" s="33"/>
      <c r="Y23" s="33"/>
      <c r="Z23" s="33"/>
      <c r="AA23" s="33"/>
      <c r="AB23" s="13"/>
      <c r="AC23" s="33"/>
      <c r="AD23" s="33"/>
      <c r="AE23" s="33"/>
      <c r="AF23" s="33"/>
    </row>
    <row r="24" spans="1:32" x14ac:dyDescent="0.2">
      <c r="A24" s="33"/>
      <c r="B24" s="76"/>
      <c r="C24" s="33"/>
      <c r="D24" s="13"/>
      <c r="E24" s="13"/>
      <c r="F24" s="33"/>
      <c r="G24" s="33"/>
      <c r="H24" s="33"/>
      <c r="I24" s="77"/>
      <c r="J24" s="77"/>
      <c r="K24" s="78"/>
      <c r="L24" s="13"/>
      <c r="M24" s="13"/>
      <c r="N24" s="13"/>
      <c r="O24" s="13"/>
      <c r="P24" s="33"/>
      <c r="Q24" s="33"/>
      <c r="R24" s="33"/>
      <c r="S24" s="33"/>
      <c r="T24" s="13"/>
      <c r="U24" s="33"/>
      <c r="V24" s="33"/>
      <c r="W24" s="33"/>
      <c r="X24" s="33"/>
      <c r="Y24" s="33"/>
      <c r="Z24" s="33"/>
      <c r="AA24" s="33"/>
      <c r="AB24" s="13"/>
      <c r="AC24" s="33"/>
      <c r="AD24" s="33"/>
      <c r="AE24" s="33"/>
      <c r="AF24" s="33"/>
    </row>
    <row r="25" spans="1:32" x14ac:dyDescent="0.2">
      <c r="A25" s="33"/>
      <c r="B25" s="76"/>
      <c r="C25" s="33"/>
      <c r="D25" s="13"/>
      <c r="E25" s="13"/>
      <c r="F25" s="33"/>
      <c r="G25" s="33"/>
      <c r="H25" s="33"/>
      <c r="I25" s="77"/>
      <c r="J25" s="77"/>
      <c r="K25" s="78"/>
      <c r="L25" s="13"/>
      <c r="M25" s="13"/>
      <c r="N25" s="13"/>
      <c r="O25" s="13"/>
      <c r="P25" s="33"/>
      <c r="Q25" s="33"/>
      <c r="R25" s="33"/>
      <c r="S25" s="33"/>
      <c r="T25" s="13"/>
      <c r="U25" s="33"/>
      <c r="V25" s="33"/>
      <c r="W25" s="33"/>
      <c r="X25" s="33"/>
      <c r="Y25" s="33"/>
      <c r="Z25" s="33"/>
      <c r="AA25" s="33"/>
      <c r="AB25" s="13"/>
      <c r="AC25" s="33"/>
      <c r="AD25" s="33"/>
      <c r="AE25" s="33"/>
      <c r="AF25" s="33"/>
    </row>
    <row r="26" spans="1:32" x14ac:dyDescent="0.2">
      <c r="A26" s="33"/>
      <c r="B26" s="76"/>
      <c r="C26" s="33"/>
      <c r="D26" s="13"/>
      <c r="E26" s="13"/>
      <c r="F26" s="33"/>
      <c r="G26" s="33"/>
      <c r="H26" s="33"/>
      <c r="I26" s="77"/>
      <c r="J26" s="77"/>
      <c r="K26" s="78"/>
      <c r="L26" s="13"/>
      <c r="M26" s="13"/>
      <c r="N26" s="13"/>
      <c r="O26" s="13"/>
      <c r="P26" s="33"/>
      <c r="Q26" s="33"/>
      <c r="R26" s="33"/>
      <c r="S26" s="33"/>
      <c r="T26" s="13"/>
      <c r="U26" s="33"/>
      <c r="V26" s="33"/>
      <c r="W26" s="33"/>
      <c r="X26" s="33"/>
      <c r="Y26" s="33"/>
      <c r="Z26" s="33"/>
      <c r="AA26" s="33"/>
      <c r="AB26" s="13"/>
      <c r="AC26" s="33"/>
      <c r="AD26" s="33"/>
      <c r="AE26" s="33"/>
      <c r="AF26" s="33"/>
    </row>
    <row r="27" spans="1:32" x14ac:dyDescent="0.2">
      <c r="A27" s="33"/>
      <c r="B27" s="76"/>
      <c r="C27" s="33"/>
      <c r="D27" s="13"/>
      <c r="E27" s="13"/>
      <c r="F27" s="33"/>
      <c r="G27" s="33"/>
      <c r="H27" s="33"/>
      <c r="I27" s="77"/>
      <c r="J27" s="77"/>
      <c r="K27" s="78"/>
      <c r="L27" s="13"/>
      <c r="M27" s="13"/>
      <c r="N27" s="13"/>
      <c r="O27" s="13"/>
      <c r="P27" s="33"/>
      <c r="Q27" s="33"/>
      <c r="R27" s="33"/>
      <c r="S27" s="33"/>
      <c r="T27" s="13"/>
      <c r="U27" s="33"/>
      <c r="V27" s="33"/>
      <c r="W27" s="33"/>
      <c r="X27" s="33"/>
      <c r="Y27" s="33"/>
      <c r="Z27" s="33"/>
      <c r="AA27" s="33"/>
      <c r="AB27" s="13"/>
      <c r="AC27" s="33"/>
      <c r="AD27" s="33"/>
      <c r="AE27" s="33"/>
      <c r="AF27" s="33"/>
    </row>
    <row r="28" spans="1:32" x14ac:dyDescent="0.2">
      <c r="A28" s="33"/>
      <c r="B28" s="76"/>
      <c r="C28" s="33"/>
      <c r="D28" s="13"/>
      <c r="E28" s="13"/>
      <c r="F28" s="33"/>
      <c r="G28" s="33"/>
      <c r="H28" s="33"/>
      <c r="I28" s="77"/>
      <c r="J28" s="77"/>
      <c r="K28" s="78"/>
      <c r="L28" s="13"/>
      <c r="M28" s="13"/>
      <c r="N28" s="13"/>
      <c r="O28" s="13"/>
      <c r="P28" s="33"/>
      <c r="Q28" s="33"/>
      <c r="R28" s="33"/>
      <c r="S28" s="33"/>
      <c r="T28" s="13"/>
      <c r="U28" s="33"/>
      <c r="V28" s="33"/>
      <c r="W28" s="33"/>
      <c r="X28" s="33"/>
      <c r="Y28" s="33"/>
      <c r="Z28" s="33"/>
      <c r="AA28" s="33"/>
      <c r="AB28" s="13"/>
      <c r="AC28" s="33"/>
      <c r="AD28" s="33"/>
      <c r="AE28" s="33"/>
      <c r="AF28" s="33"/>
    </row>
    <row r="29" spans="1:32" x14ac:dyDescent="0.2">
      <c r="A29" s="33"/>
      <c r="B29" s="76"/>
      <c r="C29" s="33"/>
      <c r="D29" s="13"/>
      <c r="E29" s="13"/>
      <c r="F29" s="33"/>
      <c r="G29" s="33"/>
      <c r="H29" s="33"/>
      <c r="I29" s="77"/>
      <c r="J29" s="77"/>
      <c r="K29" s="78"/>
      <c r="L29" s="13"/>
      <c r="M29" s="13"/>
      <c r="N29" s="13"/>
      <c r="O29" s="13"/>
      <c r="P29" s="33"/>
      <c r="Q29" s="33"/>
      <c r="R29" s="33"/>
      <c r="S29" s="33"/>
      <c r="T29" s="13"/>
      <c r="U29" s="33"/>
      <c r="V29" s="33"/>
      <c r="W29" s="33"/>
      <c r="X29" s="33"/>
      <c r="Y29" s="33"/>
      <c r="Z29" s="33"/>
      <c r="AA29" s="33"/>
      <c r="AB29" s="13"/>
      <c r="AC29" s="33"/>
      <c r="AD29" s="33"/>
      <c r="AE29" s="33"/>
      <c r="AF29" s="33"/>
    </row>
    <row r="30" spans="1:32" x14ac:dyDescent="0.2">
      <c r="A30" s="33"/>
      <c r="B30" s="76"/>
      <c r="C30" s="33"/>
      <c r="D30" s="13"/>
      <c r="E30" s="13"/>
      <c r="F30" s="33"/>
      <c r="G30" s="33"/>
      <c r="H30" s="33"/>
      <c r="I30" s="77"/>
      <c r="J30" s="77"/>
      <c r="K30" s="78"/>
      <c r="L30" s="13"/>
      <c r="M30" s="13"/>
      <c r="N30" s="13"/>
      <c r="O30" s="13"/>
      <c r="P30" s="33"/>
      <c r="Q30" s="33"/>
      <c r="R30" s="33"/>
      <c r="S30" s="33"/>
      <c r="T30" s="13"/>
      <c r="U30" s="33"/>
      <c r="V30" s="33"/>
      <c r="W30" s="33"/>
      <c r="X30" s="33"/>
      <c r="Y30" s="33"/>
      <c r="Z30" s="33"/>
      <c r="AA30" s="33"/>
      <c r="AB30" s="13"/>
      <c r="AC30" s="33"/>
      <c r="AD30" s="33"/>
      <c r="AE30" s="33"/>
      <c r="AF30" s="33"/>
    </row>
    <row r="31" spans="1:32" x14ac:dyDescent="0.2">
      <c r="A31" s="33"/>
      <c r="B31" s="76"/>
      <c r="C31" s="33"/>
      <c r="D31" s="13"/>
      <c r="E31" s="13"/>
      <c r="F31" s="33"/>
      <c r="G31" s="33"/>
      <c r="H31" s="33"/>
      <c r="I31" s="77"/>
      <c r="J31" s="77"/>
      <c r="K31" s="78"/>
      <c r="L31" s="13"/>
      <c r="M31" s="13"/>
      <c r="N31" s="13"/>
      <c r="O31" s="13"/>
      <c r="P31" s="33"/>
      <c r="Q31" s="33"/>
      <c r="R31" s="33"/>
      <c r="S31" s="33"/>
      <c r="T31" s="13"/>
      <c r="U31" s="33"/>
      <c r="V31" s="33"/>
      <c r="W31" s="33"/>
      <c r="X31" s="33"/>
      <c r="Y31" s="33"/>
      <c r="Z31" s="33"/>
      <c r="AA31" s="33"/>
      <c r="AB31" s="13"/>
      <c r="AC31" s="33"/>
      <c r="AD31" s="33"/>
      <c r="AE31" s="33"/>
      <c r="AF31" s="33"/>
    </row>
    <row r="32" spans="1:32" x14ac:dyDescent="0.2">
      <c r="A32" s="33"/>
      <c r="B32" s="76"/>
      <c r="C32" s="33"/>
      <c r="D32" s="13"/>
      <c r="E32" s="13"/>
      <c r="F32" s="33"/>
      <c r="G32" s="33"/>
      <c r="H32" s="33"/>
      <c r="I32" s="77"/>
      <c r="J32" s="77"/>
      <c r="K32" s="78"/>
      <c r="L32" s="13"/>
      <c r="M32" s="13"/>
      <c r="N32" s="13"/>
      <c r="O32" s="13"/>
      <c r="P32" s="33"/>
      <c r="Q32" s="33"/>
      <c r="R32" s="33"/>
      <c r="S32" s="33"/>
      <c r="T32" s="13"/>
      <c r="U32" s="33"/>
      <c r="V32" s="33"/>
      <c r="W32" s="33"/>
      <c r="X32" s="33"/>
      <c r="Y32" s="33"/>
      <c r="Z32" s="33"/>
      <c r="AA32" s="33"/>
      <c r="AB32" s="13"/>
      <c r="AC32" s="33"/>
      <c r="AD32" s="33"/>
      <c r="AE32" s="33"/>
      <c r="AF32" s="33"/>
    </row>
    <row r="33" spans="1:32" x14ac:dyDescent="0.2">
      <c r="A33" s="33"/>
      <c r="B33" s="76"/>
      <c r="C33" s="33"/>
      <c r="D33" s="13"/>
      <c r="E33" s="13"/>
      <c r="F33" s="33"/>
      <c r="G33" s="33"/>
      <c r="H33" s="33"/>
      <c r="I33" s="77"/>
      <c r="J33" s="77"/>
      <c r="K33" s="78"/>
      <c r="L33" s="13"/>
      <c r="M33" s="13"/>
      <c r="N33" s="13"/>
      <c r="O33" s="13"/>
      <c r="P33" s="33"/>
      <c r="Q33" s="33"/>
      <c r="R33" s="33"/>
      <c r="S33" s="33"/>
      <c r="T33" s="13"/>
      <c r="U33" s="33"/>
      <c r="V33" s="33"/>
      <c r="W33" s="33"/>
      <c r="X33" s="33"/>
      <c r="Y33" s="33"/>
      <c r="Z33" s="33"/>
      <c r="AA33" s="33"/>
      <c r="AB33" s="13"/>
      <c r="AC33" s="33"/>
      <c r="AD33" s="33"/>
      <c r="AE33" s="33"/>
      <c r="AF33" s="33"/>
    </row>
    <row r="34" spans="1:32" x14ac:dyDescent="0.2">
      <c r="A34" s="33"/>
      <c r="B34" s="76"/>
      <c r="C34" s="33"/>
      <c r="D34" s="13"/>
      <c r="E34" s="13"/>
      <c r="F34" s="33"/>
      <c r="G34" s="33"/>
      <c r="H34" s="33"/>
      <c r="I34" s="77"/>
      <c r="J34" s="77"/>
      <c r="K34" s="78"/>
      <c r="L34" s="13"/>
      <c r="M34" s="13"/>
      <c r="N34" s="13"/>
      <c r="O34" s="13"/>
      <c r="P34" s="33"/>
      <c r="Q34" s="33"/>
      <c r="R34" s="33"/>
      <c r="S34" s="33"/>
      <c r="T34" s="13"/>
      <c r="U34" s="33"/>
      <c r="V34" s="33"/>
      <c r="W34" s="33"/>
      <c r="X34" s="33"/>
      <c r="Y34" s="33"/>
      <c r="Z34" s="33"/>
      <c r="AA34" s="33"/>
      <c r="AB34" s="13"/>
      <c r="AC34" s="33"/>
      <c r="AD34" s="33"/>
      <c r="AE34" s="33"/>
      <c r="AF34" s="33"/>
    </row>
    <row r="35" spans="1:32" x14ac:dyDescent="0.2">
      <c r="A35" s="33"/>
      <c r="B35" s="76"/>
      <c r="C35" s="33"/>
      <c r="D35" s="13"/>
      <c r="E35" s="13"/>
      <c r="F35" s="33"/>
      <c r="G35" s="33"/>
      <c r="H35" s="33"/>
      <c r="I35" s="77"/>
      <c r="J35" s="77"/>
      <c r="K35" s="78"/>
      <c r="L35" s="13"/>
      <c r="M35" s="13"/>
      <c r="N35" s="13"/>
      <c r="O35" s="13"/>
      <c r="P35" s="33"/>
      <c r="Q35" s="33"/>
      <c r="R35" s="33"/>
      <c r="S35" s="33"/>
      <c r="T35" s="13"/>
      <c r="U35" s="33"/>
      <c r="V35" s="33"/>
      <c r="W35" s="33"/>
      <c r="X35" s="33"/>
      <c r="Y35" s="33"/>
      <c r="Z35" s="33"/>
      <c r="AA35" s="33"/>
      <c r="AB35" s="13"/>
      <c r="AC35" s="33"/>
      <c r="AD35" s="33"/>
      <c r="AE35" s="33"/>
      <c r="AF35" s="33"/>
    </row>
    <row r="36" spans="1:32" x14ac:dyDescent="0.2">
      <c r="A36" s="33"/>
      <c r="B36" s="76"/>
      <c r="C36" s="33"/>
      <c r="D36" s="13"/>
      <c r="E36" s="13"/>
      <c r="F36" s="33"/>
      <c r="G36" s="33"/>
      <c r="H36" s="33"/>
      <c r="I36" s="77"/>
      <c r="J36" s="77"/>
      <c r="K36" s="78"/>
      <c r="L36" s="13"/>
      <c r="M36" s="13"/>
      <c r="N36" s="13"/>
      <c r="O36" s="13"/>
      <c r="P36" s="33"/>
      <c r="Q36" s="33"/>
      <c r="R36" s="33"/>
      <c r="S36" s="33"/>
      <c r="T36" s="13"/>
      <c r="U36" s="33"/>
      <c r="V36" s="33"/>
      <c r="W36" s="33"/>
      <c r="X36" s="33"/>
      <c r="Y36" s="33"/>
      <c r="Z36" s="33"/>
      <c r="AA36" s="33"/>
      <c r="AB36" s="13"/>
      <c r="AC36" s="33"/>
      <c r="AD36" s="33"/>
      <c r="AE36" s="33"/>
      <c r="AF36" s="33"/>
    </row>
    <row r="37" spans="1:32" x14ac:dyDescent="0.2">
      <c r="A37" s="33"/>
      <c r="B37" s="76"/>
      <c r="C37" s="33"/>
      <c r="D37" s="13"/>
      <c r="E37" s="13"/>
      <c r="F37" s="33"/>
      <c r="G37" s="33"/>
      <c r="H37" s="33"/>
      <c r="I37" s="77"/>
      <c r="J37" s="77"/>
      <c r="K37" s="78"/>
      <c r="L37" s="13"/>
      <c r="M37" s="13"/>
      <c r="N37" s="13"/>
      <c r="O37" s="13"/>
      <c r="P37" s="33"/>
      <c r="Q37" s="33"/>
      <c r="R37" s="33"/>
      <c r="S37" s="33"/>
      <c r="T37" s="13"/>
      <c r="U37" s="33"/>
      <c r="V37" s="33"/>
      <c r="W37" s="33"/>
      <c r="X37" s="33"/>
      <c r="Y37" s="33"/>
      <c r="Z37" s="33"/>
      <c r="AA37" s="33"/>
      <c r="AB37" s="13"/>
      <c r="AC37" s="33"/>
      <c r="AD37" s="33"/>
      <c r="AE37" s="33"/>
      <c r="AF37" s="33"/>
    </row>
    <row r="38" spans="1:32" x14ac:dyDescent="0.2">
      <c r="A38" s="33"/>
      <c r="B38" s="76"/>
      <c r="C38" s="33"/>
      <c r="D38" s="13"/>
      <c r="E38" s="13"/>
      <c r="F38" s="33"/>
      <c r="G38" s="33"/>
      <c r="H38" s="33"/>
      <c r="I38" s="77"/>
      <c r="J38" s="77"/>
      <c r="K38" s="78"/>
      <c r="L38" s="13"/>
      <c r="M38" s="13"/>
      <c r="N38" s="13"/>
      <c r="O38" s="13"/>
      <c r="P38" s="33"/>
      <c r="Q38" s="33"/>
      <c r="R38" s="33"/>
      <c r="S38" s="33"/>
      <c r="T38" s="13"/>
      <c r="U38" s="33"/>
      <c r="V38" s="33"/>
      <c r="W38" s="33"/>
      <c r="X38" s="33"/>
      <c r="Y38" s="33"/>
      <c r="Z38" s="33"/>
      <c r="AA38" s="33"/>
      <c r="AB38" s="13"/>
      <c r="AC38" s="33"/>
      <c r="AD38" s="33"/>
      <c r="AE38" s="33"/>
      <c r="AF38" s="33"/>
    </row>
    <row r="39" spans="1:32" x14ac:dyDescent="0.2">
      <c r="A39" s="33"/>
      <c r="B39" s="76"/>
      <c r="C39" s="33"/>
      <c r="D39" s="13"/>
      <c r="E39" s="13"/>
      <c r="F39" s="33"/>
      <c r="G39" s="33"/>
      <c r="H39" s="33"/>
      <c r="I39" s="77"/>
      <c r="J39" s="77"/>
      <c r="K39" s="78"/>
      <c r="L39" s="13"/>
      <c r="M39" s="13"/>
      <c r="N39" s="13"/>
      <c r="O39" s="13"/>
      <c r="P39" s="33"/>
      <c r="Q39" s="33"/>
      <c r="R39" s="33"/>
      <c r="S39" s="33"/>
      <c r="T39" s="13"/>
      <c r="U39" s="33"/>
      <c r="V39" s="33"/>
      <c r="W39" s="33"/>
      <c r="X39" s="33"/>
      <c r="Y39" s="33"/>
      <c r="Z39" s="33"/>
      <c r="AA39" s="33"/>
      <c r="AB39" s="13"/>
      <c r="AC39" s="33"/>
      <c r="AD39" s="33"/>
      <c r="AE39" s="33"/>
      <c r="AF39" s="33"/>
    </row>
    <row r="40" spans="1:32" x14ac:dyDescent="0.2">
      <c r="A40" s="33"/>
      <c r="B40" s="76"/>
      <c r="C40" s="33"/>
      <c r="D40" s="13"/>
      <c r="E40" s="13"/>
      <c r="F40" s="33"/>
      <c r="G40" s="33"/>
      <c r="H40" s="33"/>
      <c r="I40" s="77"/>
      <c r="J40" s="77"/>
      <c r="K40" s="78"/>
      <c r="L40" s="13"/>
      <c r="M40" s="13"/>
      <c r="N40" s="13"/>
      <c r="O40" s="13"/>
      <c r="P40" s="33"/>
      <c r="Q40" s="33"/>
      <c r="R40" s="33"/>
      <c r="S40" s="33"/>
      <c r="T40" s="13"/>
      <c r="U40" s="33"/>
      <c r="V40" s="33"/>
      <c r="W40" s="33"/>
      <c r="X40" s="33"/>
      <c r="Y40" s="33"/>
      <c r="Z40" s="33"/>
      <c r="AA40" s="33"/>
      <c r="AB40" s="13"/>
      <c r="AC40" s="33"/>
      <c r="AD40" s="33"/>
      <c r="AE40" s="33"/>
      <c r="AF40" s="33"/>
    </row>
    <row r="41" spans="1:32" x14ac:dyDescent="0.2">
      <c r="A41" s="33"/>
      <c r="B41" s="76"/>
      <c r="C41" s="33"/>
      <c r="D41" s="13"/>
      <c r="E41" s="13"/>
      <c r="F41" s="33"/>
      <c r="G41" s="33"/>
      <c r="H41" s="33"/>
      <c r="I41" s="77"/>
      <c r="J41" s="77"/>
      <c r="K41" s="78"/>
      <c r="L41" s="13"/>
      <c r="M41" s="13"/>
      <c r="N41" s="13"/>
      <c r="O41" s="13"/>
      <c r="P41" s="33"/>
      <c r="Q41" s="33"/>
      <c r="R41" s="33"/>
      <c r="S41" s="33"/>
      <c r="T41" s="13"/>
      <c r="U41" s="33"/>
      <c r="V41" s="33"/>
      <c r="W41" s="33"/>
      <c r="X41" s="33"/>
      <c r="Y41" s="33"/>
      <c r="Z41" s="33"/>
      <c r="AA41" s="33"/>
      <c r="AB41" s="13"/>
      <c r="AC41" s="33"/>
      <c r="AD41" s="33"/>
      <c r="AE41" s="33"/>
      <c r="AF41" s="33"/>
    </row>
    <row r="42" spans="1:32" x14ac:dyDescent="0.2">
      <c r="A42" s="33"/>
      <c r="B42" s="76"/>
      <c r="C42" s="33"/>
      <c r="D42" s="13"/>
      <c r="E42" s="13"/>
      <c r="F42" s="33"/>
      <c r="G42" s="33"/>
      <c r="H42" s="33"/>
      <c r="I42" s="77"/>
      <c r="J42" s="77"/>
      <c r="K42" s="78"/>
      <c r="L42" s="13"/>
      <c r="M42" s="13"/>
      <c r="N42" s="13"/>
      <c r="O42" s="13"/>
      <c r="P42" s="33"/>
      <c r="Q42" s="33"/>
      <c r="R42" s="33"/>
      <c r="S42" s="33"/>
      <c r="T42" s="13"/>
      <c r="U42" s="33"/>
      <c r="V42" s="33"/>
      <c r="W42" s="33"/>
      <c r="X42" s="33"/>
      <c r="Y42" s="33"/>
      <c r="Z42" s="33"/>
      <c r="AA42" s="33"/>
      <c r="AB42" s="13"/>
      <c r="AC42" s="33"/>
      <c r="AD42" s="33"/>
      <c r="AE42" s="33"/>
      <c r="AF42" s="33"/>
    </row>
    <row r="43" spans="1:32" x14ac:dyDescent="0.2">
      <c r="A43" s="33"/>
      <c r="B43" s="76"/>
      <c r="C43" s="33"/>
      <c r="D43" s="13"/>
      <c r="E43" s="13"/>
      <c r="F43" s="33"/>
      <c r="G43" s="33"/>
      <c r="H43" s="33"/>
      <c r="I43" s="77"/>
      <c r="J43" s="77"/>
      <c r="K43" s="78"/>
      <c r="L43" s="13"/>
      <c r="M43" s="13"/>
      <c r="N43" s="13"/>
      <c r="O43" s="13"/>
      <c r="P43" s="33"/>
      <c r="Q43" s="33"/>
      <c r="R43" s="33"/>
      <c r="S43" s="33"/>
      <c r="T43" s="13"/>
      <c r="U43" s="33"/>
      <c r="V43" s="33"/>
      <c r="W43" s="33"/>
      <c r="X43" s="33"/>
      <c r="Y43" s="33"/>
      <c r="Z43" s="33"/>
      <c r="AA43" s="33"/>
      <c r="AB43" s="13"/>
      <c r="AC43" s="33"/>
      <c r="AD43" s="33"/>
      <c r="AE43" s="33"/>
      <c r="AF43" s="33"/>
    </row>
    <row r="44" spans="1:32" x14ac:dyDescent="0.2">
      <c r="A44" s="33"/>
      <c r="B44" s="76"/>
      <c r="C44" s="33"/>
      <c r="D44" s="13"/>
      <c r="E44" s="13"/>
      <c r="F44" s="33"/>
      <c r="G44" s="33"/>
      <c r="H44" s="33"/>
      <c r="I44" s="77"/>
      <c r="J44" s="77"/>
      <c r="K44" s="78"/>
      <c r="L44" s="13"/>
      <c r="M44" s="13"/>
      <c r="N44" s="13"/>
      <c r="O44" s="13"/>
      <c r="P44" s="33"/>
      <c r="Q44" s="33"/>
      <c r="R44" s="33"/>
      <c r="S44" s="33"/>
      <c r="T44" s="13"/>
      <c r="U44" s="33"/>
      <c r="V44" s="33"/>
      <c r="W44" s="33"/>
      <c r="X44" s="33"/>
      <c r="Y44" s="33"/>
      <c r="Z44" s="33"/>
      <c r="AA44" s="33"/>
      <c r="AB44" s="13"/>
      <c r="AC44" s="33"/>
      <c r="AD44" s="33"/>
      <c r="AE44" s="33"/>
      <c r="AF44" s="33"/>
    </row>
    <row r="45" spans="1:32" x14ac:dyDescent="0.2">
      <c r="A45" s="33"/>
      <c r="B45" s="76"/>
      <c r="C45" s="33"/>
      <c r="D45" s="13"/>
      <c r="E45" s="13"/>
      <c r="F45" s="33"/>
      <c r="G45" s="33"/>
      <c r="H45" s="33"/>
      <c r="I45" s="77"/>
      <c r="J45" s="77"/>
      <c r="K45" s="78"/>
      <c r="L45" s="13"/>
      <c r="M45" s="13"/>
      <c r="N45" s="13"/>
      <c r="O45" s="13"/>
      <c r="P45" s="33"/>
      <c r="Q45" s="33"/>
      <c r="R45" s="33"/>
      <c r="S45" s="33"/>
      <c r="T45" s="13"/>
      <c r="U45" s="33"/>
      <c r="V45" s="33"/>
      <c r="W45" s="33"/>
      <c r="X45" s="33"/>
      <c r="Y45" s="33"/>
      <c r="Z45" s="33"/>
      <c r="AA45" s="33"/>
      <c r="AB45" s="13"/>
      <c r="AC45" s="33"/>
      <c r="AD45" s="33"/>
      <c r="AE45" s="33"/>
      <c r="AF45" s="33"/>
    </row>
    <row r="46" spans="1:32" x14ac:dyDescent="0.2">
      <c r="A46" s="33"/>
      <c r="B46" s="76"/>
      <c r="C46" s="33"/>
      <c r="D46" s="13"/>
      <c r="E46" s="13"/>
      <c r="F46" s="33"/>
      <c r="G46" s="33"/>
      <c r="H46" s="33"/>
      <c r="I46" s="77"/>
      <c r="J46" s="77"/>
      <c r="K46" s="78"/>
      <c r="L46" s="13"/>
      <c r="M46" s="13"/>
      <c r="N46" s="13"/>
      <c r="O46" s="13"/>
      <c r="P46" s="33"/>
      <c r="Q46" s="33"/>
      <c r="R46" s="33"/>
      <c r="S46" s="33"/>
      <c r="T46" s="13"/>
      <c r="U46" s="33"/>
      <c r="V46" s="33"/>
      <c r="W46" s="33"/>
      <c r="X46" s="33"/>
      <c r="Y46" s="33"/>
      <c r="Z46" s="33"/>
      <c r="AA46" s="33"/>
      <c r="AB46" s="13"/>
      <c r="AC46" s="33"/>
      <c r="AD46" s="33"/>
      <c r="AE46" s="33"/>
      <c r="AF46" s="33"/>
    </row>
    <row r="47" spans="1:32" x14ac:dyDescent="0.2">
      <c r="A47" s="33"/>
      <c r="B47" s="76"/>
      <c r="C47" s="33"/>
      <c r="D47" s="13"/>
      <c r="E47" s="13"/>
      <c r="F47" s="33"/>
      <c r="G47" s="33"/>
      <c r="H47" s="33"/>
      <c r="I47" s="77"/>
      <c r="J47" s="77"/>
      <c r="K47" s="78"/>
      <c r="L47" s="13"/>
      <c r="M47" s="13"/>
      <c r="N47" s="13"/>
      <c r="O47" s="13"/>
      <c r="P47" s="33"/>
      <c r="Q47" s="33"/>
      <c r="R47" s="33"/>
      <c r="S47" s="33"/>
      <c r="T47" s="13"/>
      <c r="U47" s="33"/>
      <c r="V47" s="33"/>
      <c r="W47" s="33"/>
      <c r="X47" s="33"/>
      <c r="Y47" s="33"/>
      <c r="Z47" s="33"/>
      <c r="AA47" s="33"/>
      <c r="AB47" s="13"/>
      <c r="AC47" s="33"/>
      <c r="AD47" s="33"/>
      <c r="AE47" s="33"/>
      <c r="AF47" s="33"/>
    </row>
    <row r="48" spans="1:32" x14ac:dyDescent="0.2">
      <c r="A48" s="33"/>
      <c r="B48" s="76"/>
      <c r="C48" s="33"/>
      <c r="D48" s="13"/>
      <c r="E48" s="13"/>
      <c r="F48" s="33"/>
      <c r="G48" s="33"/>
      <c r="H48" s="33"/>
      <c r="I48" s="77"/>
      <c r="J48" s="77"/>
      <c r="K48" s="78"/>
      <c r="L48" s="13"/>
      <c r="M48" s="13"/>
      <c r="N48" s="13"/>
      <c r="O48" s="13"/>
      <c r="P48" s="33"/>
      <c r="Q48" s="33"/>
      <c r="R48" s="33"/>
      <c r="S48" s="33"/>
      <c r="T48" s="13"/>
      <c r="U48" s="33"/>
      <c r="V48" s="33"/>
      <c r="W48" s="33"/>
      <c r="X48" s="33"/>
      <c r="Y48" s="33"/>
      <c r="Z48" s="33"/>
      <c r="AA48" s="33"/>
      <c r="AB48" s="13"/>
      <c r="AC48" s="33"/>
      <c r="AD48" s="33"/>
      <c r="AE48" s="33"/>
      <c r="AF48" s="33"/>
    </row>
    <row r="49" spans="1:32" x14ac:dyDescent="0.2">
      <c r="A49" s="33"/>
      <c r="B49" s="76"/>
      <c r="C49" s="33"/>
      <c r="D49" s="13"/>
      <c r="E49" s="13"/>
      <c r="F49" s="33"/>
      <c r="G49" s="33"/>
      <c r="H49" s="33"/>
      <c r="I49" s="77"/>
      <c r="J49" s="77"/>
      <c r="K49" s="78"/>
      <c r="L49" s="13"/>
      <c r="M49" s="13"/>
      <c r="N49" s="13"/>
      <c r="O49" s="13"/>
      <c r="P49" s="33"/>
      <c r="Q49" s="33"/>
      <c r="R49" s="33"/>
      <c r="S49" s="33"/>
      <c r="T49" s="13"/>
      <c r="U49" s="33"/>
      <c r="V49" s="33"/>
      <c r="W49" s="33"/>
      <c r="X49" s="33"/>
      <c r="Y49" s="33"/>
      <c r="Z49" s="33"/>
      <c r="AA49" s="33"/>
      <c r="AB49" s="13"/>
      <c r="AC49" s="33"/>
      <c r="AD49" s="33"/>
      <c r="AE49" s="33"/>
      <c r="AF49" s="33"/>
    </row>
    <row r="50" spans="1:32" x14ac:dyDescent="0.2">
      <c r="A50" s="33"/>
      <c r="B50" s="76"/>
      <c r="C50" s="33"/>
      <c r="D50" s="13"/>
      <c r="E50" s="13"/>
      <c r="F50" s="33"/>
      <c r="G50" s="33"/>
      <c r="H50" s="33"/>
      <c r="I50" s="77"/>
      <c r="J50" s="77"/>
      <c r="K50" s="78"/>
      <c r="L50" s="13"/>
      <c r="M50" s="13"/>
      <c r="N50" s="13"/>
      <c r="O50" s="13"/>
      <c r="P50" s="33"/>
      <c r="Q50" s="33"/>
      <c r="R50" s="33"/>
      <c r="S50" s="33"/>
      <c r="T50" s="13"/>
      <c r="U50" s="33"/>
      <c r="V50" s="33"/>
      <c r="W50" s="33"/>
      <c r="X50" s="33"/>
      <c r="Y50" s="33"/>
      <c r="Z50" s="33"/>
      <c r="AA50" s="33"/>
      <c r="AB50" s="13"/>
      <c r="AC50" s="33"/>
      <c r="AD50" s="33"/>
      <c r="AE50" s="33"/>
      <c r="AF50" s="33"/>
    </row>
    <row r="51" spans="1:32" x14ac:dyDescent="0.2">
      <c r="A51" s="33"/>
      <c r="B51" s="76"/>
      <c r="C51" s="33"/>
      <c r="D51" s="13"/>
      <c r="E51" s="13"/>
      <c r="F51" s="33"/>
      <c r="G51" s="33"/>
      <c r="H51" s="33"/>
      <c r="I51" s="77"/>
      <c r="J51" s="77"/>
      <c r="K51" s="78"/>
      <c r="L51" s="13"/>
      <c r="M51" s="13"/>
      <c r="N51" s="13"/>
      <c r="O51" s="13"/>
      <c r="P51" s="33"/>
      <c r="Q51" s="33"/>
      <c r="R51" s="33"/>
      <c r="S51" s="33"/>
      <c r="T51" s="13"/>
      <c r="U51" s="33"/>
      <c r="V51" s="33"/>
      <c r="W51" s="33"/>
      <c r="X51" s="33"/>
      <c r="Y51" s="33"/>
      <c r="Z51" s="33"/>
      <c r="AA51" s="33"/>
      <c r="AB51" s="13"/>
      <c r="AC51" s="33"/>
      <c r="AD51" s="33"/>
      <c r="AE51" s="33"/>
      <c r="AF51" s="33"/>
    </row>
    <row r="52" spans="1:32" x14ac:dyDescent="0.2">
      <c r="A52" s="33"/>
      <c r="B52" s="76"/>
      <c r="C52" s="33"/>
      <c r="D52" s="13"/>
      <c r="E52" s="13"/>
      <c r="F52" s="33"/>
      <c r="G52" s="33"/>
      <c r="H52" s="33"/>
      <c r="I52" s="77"/>
      <c r="J52" s="77"/>
      <c r="K52" s="78"/>
      <c r="L52" s="13"/>
      <c r="M52" s="13"/>
      <c r="N52" s="13"/>
      <c r="O52" s="13"/>
      <c r="P52" s="33"/>
      <c r="Q52" s="33"/>
      <c r="R52" s="33"/>
      <c r="S52" s="33"/>
      <c r="T52" s="13"/>
      <c r="U52" s="33"/>
      <c r="V52" s="33"/>
      <c r="W52" s="33"/>
      <c r="X52" s="33"/>
      <c r="Y52" s="33"/>
      <c r="Z52" s="33"/>
      <c r="AA52" s="33"/>
      <c r="AB52" s="13"/>
      <c r="AC52" s="33"/>
      <c r="AD52" s="33"/>
      <c r="AE52" s="33"/>
      <c r="AF52" s="33"/>
    </row>
    <row r="53" spans="1:32" x14ac:dyDescent="0.2">
      <c r="A53" s="33"/>
      <c r="B53" s="76"/>
      <c r="C53" s="33"/>
      <c r="D53" s="13"/>
      <c r="E53" s="13"/>
      <c r="F53" s="33"/>
      <c r="G53" s="33"/>
      <c r="H53" s="33"/>
      <c r="I53" s="77"/>
      <c r="J53" s="77"/>
      <c r="K53" s="78"/>
      <c r="L53" s="13"/>
      <c r="M53" s="13"/>
      <c r="N53" s="13"/>
      <c r="O53" s="13"/>
      <c r="P53" s="33"/>
      <c r="Q53" s="33"/>
      <c r="R53" s="33"/>
      <c r="S53" s="33"/>
      <c r="T53" s="13"/>
      <c r="U53" s="33"/>
      <c r="V53" s="33"/>
      <c r="W53" s="33"/>
      <c r="X53" s="33"/>
      <c r="Y53" s="33"/>
      <c r="Z53" s="33"/>
      <c r="AA53" s="33"/>
      <c r="AB53" s="13"/>
      <c r="AC53" s="33"/>
      <c r="AD53" s="33"/>
      <c r="AE53" s="33"/>
      <c r="AF53" s="33"/>
    </row>
    <row r="54" spans="1:32" x14ac:dyDescent="0.2">
      <c r="A54" s="33"/>
      <c r="B54" s="76"/>
      <c r="C54" s="33"/>
      <c r="D54" s="13"/>
      <c r="E54" s="13"/>
      <c r="F54" s="33"/>
      <c r="G54" s="33"/>
      <c r="H54" s="33"/>
      <c r="I54" s="77"/>
      <c r="J54" s="77"/>
      <c r="K54" s="78"/>
      <c r="L54" s="13"/>
      <c r="M54" s="13"/>
      <c r="N54" s="13"/>
      <c r="O54" s="13"/>
      <c r="P54" s="33"/>
      <c r="Q54" s="33"/>
      <c r="R54" s="33"/>
      <c r="S54" s="33"/>
      <c r="T54" s="13"/>
      <c r="U54" s="33"/>
      <c r="V54" s="33"/>
      <c r="W54" s="33"/>
      <c r="X54" s="33"/>
      <c r="Y54" s="33"/>
      <c r="Z54" s="33"/>
      <c r="AA54" s="33"/>
      <c r="AB54" s="13"/>
      <c r="AC54" s="33"/>
      <c r="AD54" s="33"/>
      <c r="AE54" s="33"/>
      <c r="AF54" s="33"/>
    </row>
    <row r="55" spans="1:32" x14ac:dyDescent="0.2">
      <c r="A55" s="33"/>
      <c r="B55" s="76"/>
      <c r="C55" s="33"/>
      <c r="D55" s="13"/>
      <c r="E55" s="13"/>
      <c r="F55" s="33"/>
      <c r="G55" s="33"/>
      <c r="H55" s="33"/>
      <c r="I55" s="77"/>
      <c r="J55" s="77"/>
      <c r="K55" s="78"/>
      <c r="L55" s="13"/>
      <c r="M55" s="13"/>
      <c r="N55" s="13"/>
      <c r="O55" s="13"/>
      <c r="P55" s="33"/>
      <c r="Q55" s="33"/>
      <c r="R55" s="33"/>
      <c r="S55" s="33"/>
      <c r="T55" s="13"/>
      <c r="U55" s="33"/>
      <c r="V55" s="33"/>
      <c r="W55" s="33"/>
      <c r="X55" s="33"/>
      <c r="Y55" s="33"/>
      <c r="Z55" s="33"/>
      <c r="AA55" s="33"/>
      <c r="AB55" s="13"/>
      <c r="AC55" s="33"/>
      <c r="AD55" s="33"/>
      <c r="AE55" s="33"/>
      <c r="AF55" s="33"/>
    </row>
    <row r="56" spans="1:32" x14ac:dyDescent="0.2">
      <c r="A56" s="33"/>
      <c r="B56" s="76"/>
      <c r="C56" s="33"/>
      <c r="D56" s="13"/>
      <c r="E56" s="13"/>
      <c r="F56" s="33"/>
      <c r="G56" s="33"/>
      <c r="H56" s="33"/>
      <c r="I56" s="77"/>
      <c r="J56" s="77"/>
      <c r="K56" s="78"/>
      <c r="L56" s="13"/>
      <c r="M56" s="13"/>
      <c r="N56" s="13"/>
      <c r="O56" s="13"/>
      <c r="P56" s="33"/>
      <c r="Q56" s="33"/>
      <c r="R56" s="33"/>
      <c r="S56" s="33"/>
      <c r="T56" s="13"/>
      <c r="U56" s="33"/>
      <c r="V56" s="33"/>
      <c r="W56" s="33"/>
      <c r="X56" s="33"/>
      <c r="Y56" s="33"/>
      <c r="Z56" s="33"/>
      <c r="AA56" s="33"/>
      <c r="AB56" s="13"/>
      <c r="AC56" s="33"/>
      <c r="AD56" s="33"/>
      <c r="AE56" s="33"/>
      <c r="AF56" s="33"/>
    </row>
    <row r="57" spans="1:32" x14ac:dyDescent="0.2">
      <c r="A57" s="33"/>
      <c r="B57" s="76"/>
      <c r="C57" s="33"/>
      <c r="D57" s="13"/>
      <c r="E57" s="13"/>
      <c r="F57" s="33"/>
      <c r="G57" s="33"/>
      <c r="H57" s="33"/>
      <c r="I57" s="77"/>
      <c r="J57" s="77"/>
      <c r="K57" s="78"/>
      <c r="L57" s="13"/>
      <c r="M57" s="13"/>
      <c r="N57" s="13"/>
      <c r="O57" s="13"/>
      <c r="P57" s="33"/>
      <c r="Q57" s="33"/>
      <c r="R57" s="33"/>
      <c r="S57" s="33"/>
      <c r="T57" s="13"/>
      <c r="U57" s="33"/>
      <c r="V57" s="33"/>
      <c r="W57" s="33"/>
      <c r="X57" s="33"/>
      <c r="Y57" s="33"/>
      <c r="Z57" s="33"/>
      <c r="AA57" s="33"/>
      <c r="AB57" s="13"/>
      <c r="AC57" s="33"/>
      <c r="AD57" s="33"/>
      <c r="AE57" s="33"/>
      <c r="AF57" s="33"/>
    </row>
    <row r="58" spans="1:32" x14ac:dyDescent="0.2">
      <c r="A58" s="33"/>
      <c r="B58" s="76"/>
      <c r="C58" s="33"/>
      <c r="D58" s="13"/>
      <c r="E58" s="13"/>
      <c r="F58" s="33"/>
      <c r="G58" s="33"/>
      <c r="H58" s="33"/>
      <c r="I58" s="77"/>
      <c r="J58" s="77"/>
      <c r="K58" s="78"/>
      <c r="L58" s="13"/>
      <c r="M58" s="13"/>
      <c r="N58" s="13"/>
      <c r="O58" s="13"/>
      <c r="P58" s="33"/>
      <c r="Q58" s="33"/>
      <c r="R58" s="33"/>
      <c r="S58" s="33"/>
      <c r="T58" s="13"/>
      <c r="U58" s="33"/>
      <c r="V58" s="33"/>
      <c r="W58" s="33"/>
      <c r="X58" s="33"/>
      <c r="Y58" s="33"/>
      <c r="Z58" s="33"/>
      <c r="AA58" s="33"/>
      <c r="AB58" s="13"/>
      <c r="AC58" s="33"/>
      <c r="AD58" s="33"/>
      <c r="AE58" s="33"/>
      <c r="AF58" s="33"/>
    </row>
    <row r="59" spans="1:32" x14ac:dyDescent="0.2">
      <c r="A59" s="33"/>
      <c r="B59" s="76"/>
      <c r="C59" s="33"/>
      <c r="D59" s="13"/>
      <c r="E59" s="13"/>
      <c r="F59" s="33"/>
      <c r="G59" s="33"/>
      <c r="H59" s="33"/>
      <c r="I59" s="77"/>
      <c r="J59" s="77"/>
      <c r="K59" s="78"/>
      <c r="L59" s="13"/>
      <c r="M59" s="13"/>
      <c r="N59" s="13"/>
      <c r="O59" s="13"/>
      <c r="P59" s="33"/>
      <c r="Q59" s="33"/>
      <c r="R59" s="33"/>
      <c r="S59" s="33"/>
      <c r="T59" s="13"/>
      <c r="U59" s="33"/>
      <c r="V59" s="33"/>
      <c r="W59" s="33"/>
      <c r="X59" s="33"/>
      <c r="Y59" s="33"/>
      <c r="Z59" s="33"/>
      <c r="AA59" s="33"/>
      <c r="AB59" s="13"/>
      <c r="AC59" s="33"/>
      <c r="AD59" s="33"/>
      <c r="AE59" s="33"/>
      <c r="AF59" s="33"/>
    </row>
    <row r="60" spans="1:32" x14ac:dyDescent="0.2">
      <c r="A60" s="33"/>
      <c r="B60" s="76"/>
      <c r="C60" s="33"/>
      <c r="D60" s="13"/>
      <c r="E60" s="13"/>
      <c r="F60" s="33"/>
      <c r="G60" s="33"/>
      <c r="H60" s="33"/>
      <c r="I60" s="77"/>
      <c r="J60" s="77"/>
      <c r="K60" s="78"/>
      <c r="L60" s="13"/>
      <c r="M60" s="13"/>
      <c r="N60" s="13"/>
      <c r="O60" s="13"/>
      <c r="P60" s="33"/>
      <c r="Q60" s="33"/>
      <c r="R60" s="33"/>
      <c r="S60" s="33"/>
      <c r="T60" s="13"/>
      <c r="U60" s="33"/>
      <c r="V60" s="33"/>
      <c r="W60" s="33"/>
      <c r="X60" s="33"/>
      <c r="Y60" s="33"/>
      <c r="Z60" s="33"/>
      <c r="AA60" s="33"/>
      <c r="AB60" s="13"/>
      <c r="AC60" s="33"/>
      <c r="AD60" s="33"/>
      <c r="AE60" s="33"/>
      <c r="AF60" s="33"/>
    </row>
    <row r="61" spans="1:32" x14ac:dyDescent="0.2">
      <c r="A61" s="33"/>
      <c r="B61" s="76"/>
      <c r="C61" s="33"/>
      <c r="D61" s="13"/>
      <c r="E61" s="13"/>
      <c r="F61" s="33"/>
      <c r="G61" s="33"/>
      <c r="H61" s="33"/>
      <c r="I61" s="77"/>
      <c r="J61" s="77"/>
      <c r="K61" s="78"/>
      <c r="L61" s="13"/>
      <c r="M61" s="13"/>
      <c r="N61" s="13"/>
      <c r="O61" s="13"/>
      <c r="P61" s="33"/>
      <c r="Q61" s="33"/>
      <c r="R61" s="33"/>
      <c r="S61" s="33"/>
      <c r="T61" s="13"/>
      <c r="U61" s="33"/>
      <c r="V61" s="33"/>
      <c r="W61" s="33"/>
      <c r="X61" s="33"/>
      <c r="Y61" s="33"/>
      <c r="Z61" s="33"/>
      <c r="AA61" s="33"/>
      <c r="AB61" s="13"/>
      <c r="AC61" s="33"/>
      <c r="AD61" s="33"/>
      <c r="AE61" s="33"/>
      <c r="AF61" s="33"/>
    </row>
    <row r="62" spans="1:32" x14ac:dyDescent="0.2">
      <c r="A62" s="33"/>
      <c r="B62" s="76"/>
      <c r="C62" s="33"/>
      <c r="D62" s="13"/>
      <c r="E62" s="13"/>
      <c r="F62" s="33"/>
      <c r="G62" s="33"/>
      <c r="H62" s="33"/>
      <c r="I62" s="77"/>
      <c r="J62" s="77"/>
      <c r="K62" s="78"/>
      <c r="L62" s="13"/>
      <c r="M62" s="13"/>
      <c r="N62" s="13"/>
      <c r="O62" s="13"/>
      <c r="P62" s="33"/>
      <c r="Q62" s="33"/>
      <c r="R62" s="33"/>
      <c r="S62" s="33"/>
      <c r="T62" s="13"/>
      <c r="U62" s="33"/>
      <c r="V62" s="33"/>
      <c r="W62" s="33"/>
      <c r="X62" s="33"/>
      <c r="Y62" s="33"/>
      <c r="Z62" s="33"/>
      <c r="AA62" s="33"/>
      <c r="AB62" s="13"/>
      <c r="AC62" s="33"/>
      <c r="AD62" s="33"/>
      <c r="AE62" s="33"/>
      <c r="AF62" s="33"/>
    </row>
    <row r="63" spans="1:32" x14ac:dyDescent="0.2">
      <c r="A63" s="33"/>
      <c r="B63" s="76"/>
      <c r="C63" s="33"/>
      <c r="D63" s="13"/>
      <c r="E63" s="13"/>
      <c r="F63" s="33"/>
      <c r="G63" s="33"/>
      <c r="H63" s="33"/>
      <c r="I63" s="77"/>
      <c r="J63" s="77"/>
      <c r="K63" s="78"/>
      <c r="L63" s="13"/>
      <c r="M63" s="13"/>
      <c r="N63" s="13"/>
      <c r="O63" s="13"/>
      <c r="P63" s="33"/>
      <c r="Q63" s="33"/>
      <c r="R63" s="33"/>
      <c r="S63" s="33"/>
      <c r="T63" s="13"/>
      <c r="U63" s="33"/>
      <c r="V63" s="33"/>
      <c r="W63" s="33"/>
      <c r="X63" s="33"/>
      <c r="Y63" s="33"/>
      <c r="Z63" s="33"/>
      <c r="AA63" s="33"/>
      <c r="AB63" s="13"/>
      <c r="AC63" s="33"/>
      <c r="AD63" s="33"/>
      <c r="AE63" s="33"/>
      <c r="AF63" s="33"/>
    </row>
    <row r="64" spans="1:32" x14ac:dyDescent="0.2">
      <c r="A64" s="33"/>
      <c r="B64" s="76"/>
      <c r="C64" s="33"/>
      <c r="D64" s="13"/>
      <c r="E64" s="13"/>
      <c r="F64" s="33"/>
      <c r="G64" s="33"/>
      <c r="H64" s="33"/>
      <c r="I64" s="77"/>
      <c r="J64" s="77"/>
      <c r="K64" s="78"/>
      <c r="L64" s="13"/>
      <c r="M64" s="13"/>
      <c r="N64" s="13"/>
      <c r="O64" s="13"/>
      <c r="P64" s="33"/>
      <c r="Q64" s="33"/>
      <c r="R64" s="33"/>
      <c r="S64" s="33"/>
      <c r="T64" s="13"/>
      <c r="U64" s="33"/>
      <c r="V64" s="33"/>
      <c r="W64" s="33"/>
      <c r="X64" s="33"/>
      <c r="Y64" s="33"/>
      <c r="Z64" s="33"/>
      <c r="AA64" s="33"/>
      <c r="AB64" s="13"/>
      <c r="AC64" s="33"/>
      <c r="AD64" s="33"/>
      <c r="AE64" s="33"/>
      <c r="AF64" s="33"/>
    </row>
    <row r="65" spans="1:32" x14ac:dyDescent="0.2">
      <c r="A65" s="33"/>
      <c r="B65" s="76"/>
      <c r="C65" s="33"/>
      <c r="D65" s="13"/>
      <c r="E65" s="13"/>
      <c r="F65" s="33"/>
      <c r="G65" s="33"/>
      <c r="H65" s="33"/>
      <c r="I65" s="77"/>
      <c r="J65" s="77"/>
      <c r="K65" s="78"/>
      <c r="L65" s="13"/>
      <c r="M65" s="13"/>
      <c r="N65" s="13"/>
      <c r="O65" s="13"/>
      <c r="P65" s="33"/>
      <c r="Q65" s="33"/>
      <c r="R65" s="33"/>
      <c r="S65" s="33"/>
      <c r="T65" s="13"/>
      <c r="U65" s="33"/>
      <c r="V65" s="33"/>
      <c r="W65" s="33"/>
      <c r="X65" s="33"/>
      <c r="Y65" s="33"/>
      <c r="Z65" s="33"/>
      <c r="AA65" s="33"/>
      <c r="AB65" s="13"/>
      <c r="AC65" s="33"/>
      <c r="AD65" s="33"/>
      <c r="AE65" s="33"/>
      <c r="AF65" s="33"/>
    </row>
    <row r="66" spans="1:32" x14ac:dyDescent="0.2">
      <c r="A66" s="33"/>
      <c r="B66" s="76"/>
      <c r="C66" s="33"/>
      <c r="D66" s="13"/>
      <c r="E66" s="13"/>
      <c r="F66" s="33"/>
      <c r="G66" s="33"/>
      <c r="H66" s="33"/>
      <c r="I66" s="77"/>
      <c r="J66" s="77"/>
      <c r="K66" s="78"/>
      <c r="L66" s="13"/>
      <c r="M66" s="13"/>
      <c r="N66" s="13"/>
      <c r="O66" s="13"/>
      <c r="P66" s="33"/>
      <c r="Q66" s="33"/>
      <c r="R66" s="33"/>
      <c r="S66" s="33"/>
      <c r="T66" s="13"/>
      <c r="U66" s="33"/>
      <c r="V66" s="33"/>
      <c r="W66" s="33"/>
      <c r="X66" s="33"/>
      <c r="Y66" s="33"/>
      <c r="Z66" s="33"/>
      <c r="AA66" s="33"/>
      <c r="AB66" s="13"/>
      <c r="AC66" s="33"/>
      <c r="AD66" s="33"/>
      <c r="AE66" s="33"/>
      <c r="AF66" s="33"/>
    </row>
    <row r="67" spans="1:32" x14ac:dyDescent="0.2">
      <c r="A67" s="33"/>
      <c r="B67" s="76"/>
      <c r="C67" s="33"/>
      <c r="D67" s="13"/>
      <c r="E67" s="13"/>
      <c r="F67" s="33"/>
      <c r="G67" s="33"/>
      <c r="H67" s="33"/>
      <c r="I67" s="77"/>
      <c r="J67" s="77"/>
      <c r="K67" s="78"/>
      <c r="L67" s="13"/>
      <c r="M67" s="13"/>
      <c r="N67" s="13"/>
      <c r="O67" s="13"/>
      <c r="P67" s="33"/>
      <c r="Q67" s="33"/>
      <c r="R67" s="33"/>
      <c r="S67" s="33"/>
      <c r="T67" s="13"/>
      <c r="U67" s="33"/>
      <c r="V67" s="33"/>
      <c r="W67" s="33"/>
      <c r="X67" s="33"/>
      <c r="Y67" s="33"/>
      <c r="Z67" s="33"/>
      <c r="AA67" s="33"/>
      <c r="AB67" s="13"/>
      <c r="AC67" s="33"/>
      <c r="AD67" s="33"/>
      <c r="AE67" s="33"/>
      <c r="AF67" s="33"/>
    </row>
    <row r="68" spans="1:32" x14ac:dyDescent="0.2">
      <c r="A68" s="33"/>
      <c r="B68" s="76"/>
      <c r="C68" s="33"/>
      <c r="D68" s="13"/>
      <c r="E68" s="13"/>
      <c r="F68" s="33"/>
      <c r="G68" s="33"/>
      <c r="H68" s="33"/>
      <c r="I68" s="77"/>
      <c r="J68" s="77"/>
      <c r="K68" s="78"/>
      <c r="L68" s="13"/>
      <c r="M68" s="13"/>
      <c r="N68" s="13"/>
      <c r="O68" s="13"/>
      <c r="P68" s="33"/>
      <c r="Q68" s="33"/>
      <c r="R68" s="33"/>
      <c r="S68" s="33"/>
      <c r="T68" s="13"/>
      <c r="U68" s="33"/>
      <c r="V68" s="33"/>
      <c r="W68" s="33"/>
      <c r="X68" s="33"/>
      <c r="Y68" s="33"/>
      <c r="Z68" s="33"/>
      <c r="AA68" s="33"/>
      <c r="AB68" s="13"/>
      <c r="AC68" s="33"/>
      <c r="AD68" s="33"/>
      <c r="AE68" s="33"/>
      <c r="AF68" s="33"/>
    </row>
    <row r="69" spans="1:32" x14ac:dyDescent="0.2">
      <c r="A69" s="33"/>
      <c r="B69" s="76"/>
      <c r="C69" s="33"/>
      <c r="D69" s="13"/>
      <c r="E69" s="13"/>
      <c r="F69" s="33"/>
      <c r="G69" s="33"/>
      <c r="H69" s="33"/>
      <c r="I69" s="77"/>
      <c r="J69" s="77"/>
      <c r="K69" s="78"/>
      <c r="L69" s="13"/>
      <c r="M69" s="13"/>
      <c r="N69" s="13"/>
      <c r="O69" s="13"/>
      <c r="P69" s="33"/>
      <c r="Q69" s="33"/>
      <c r="R69" s="33"/>
      <c r="S69" s="33"/>
      <c r="T69" s="13"/>
      <c r="U69" s="33"/>
      <c r="V69" s="33"/>
      <c r="W69" s="33"/>
      <c r="X69" s="33"/>
      <c r="Y69" s="33"/>
      <c r="Z69" s="33"/>
      <c r="AA69" s="33"/>
      <c r="AB69" s="13"/>
      <c r="AC69" s="33"/>
      <c r="AD69" s="33"/>
      <c r="AE69" s="33"/>
      <c r="AF69" s="33"/>
    </row>
    <row r="70" spans="1:32" x14ac:dyDescent="0.2">
      <c r="A70" s="33"/>
      <c r="B70" s="76"/>
      <c r="C70" s="33"/>
      <c r="D70" s="13"/>
      <c r="E70" s="13"/>
      <c r="F70" s="33"/>
      <c r="G70" s="33"/>
      <c r="H70" s="33"/>
      <c r="I70" s="77"/>
      <c r="J70" s="77"/>
      <c r="K70" s="78"/>
      <c r="L70" s="13"/>
      <c r="M70" s="13"/>
      <c r="N70" s="13"/>
      <c r="O70" s="13"/>
      <c r="P70" s="33"/>
      <c r="Q70" s="33"/>
      <c r="R70" s="33"/>
      <c r="S70" s="33"/>
      <c r="T70" s="13"/>
      <c r="U70" s="33"/>
      <c r="V70" s="33"/>
      <c r="W70" s="33"/>
      <c r="X70" s="33"/>
      <c r="Y70" s="33"/>
      <c r="Z70" s="33"/>
      <c r="AA70" s="33"/>
      <c r="AB70" s="13"/>
      <c r="AC70" s="33"/>
      <c r="AD70" s="33"/>
      <c r="AE70" s="33"/>
      <c r="AF70" s="33"/>
    </row>
    <row r="71" spans="1:32" x14ac:dyDescent="0.2">
      <c r="A71" s="33"/>
      <c r="B71" s="76"/>
      <c r="C71" s="33"/>
      <c r="D71" s="13"/>
      <c r="E71" s="13"/>
      <c r="F71" s="33"/>
      <c r="G71" s="33"/>
      <c r="H71" s="33"/>
      <c r="I71" s="77"/>
      <c r="J71" s="77"/>
      <c r="K71" s="78"/>
      <c r="L71" s="13"/>
      <c r="M71" s="13"/>
      <c r="N71" s="13"/>
      <c r="O71" s="13"/>
      <c r="P71" s="33"/>
      <c r="Q71" s="33"/>
      <c r="R71" s="33"/>
      <c r="S71" s="33"/>
      <c r="T71" s="13"/>
      <c r="U71" s="33"/>
      <c r="V71" s="33"/>
      <c r="W71" s="33"/>
      <c r="X71" s="33"/>
      <c r="Y71" s="33"/>
      <c r="Z71" s="33"/>
      <c r="AA71" s="33"/>
      <c r="AB71" s="13"/>
      <c r="AC71" s="33"/>
      <c r="AD71" s="33"/>
      <c r="AE71" s="33"/>
      <c r="AF71" s="33"/>
    </row>
    <row r="72" spans="1:32" x14ac:dyDescent="0.2">
      <c r="A72" s="33"/>
      <c r="B72" s="76"/>
      <c r="C72" s="33"/>
      <c r="D72" s="13"/>
      <c r="E72" s="13"/>
      <c r="F72" s="33"/>
      <c r="G72" s="33"/>
      <c r="H72" s="33"/>
      <c r="I72" s="77"/>
      <c r="J72" s="77"/>
      <c r="K72" s="78"/>
      <c r="L72" s="13"/>
      <c r="M72" s="13"/>
      <c r="N72" s="13"/>
      <c r="O72" s="13"/>
      <c r="P72" s="33"/>
      <c r="Q72" s="33"/>
      <c r="R72" s="33"/>
      <c r="S72" s="33"/>
      <c r="T72" s="13"/>
      <c r="U72" s="33"/>
      <c r="V72" s="33"/>
      <c r="W72" s="33"/>
      <c r="X72" s="33"/>
      <c r="Y72" s="33"/>
      <c r="Z72" s="33"/>
      <c r="AA72" s="33"/>
      <c r="AB72" s="13"/>
      <c r="AC72" s="33"/>
      <c r="AD72" s="33"/>
      <c r="AE72" s="33"/>
      <c r="AF72" s="33"/>
    </row>
    <row r="73" spans="1:32" x14ac:dyDescent="0.2">
      <c r="A73" s="33"/>
      <c r="B73" s="76"/>
      <c r="C73" s="33"/>
      <c r="D73" s="13"/>
      <c r="E73" s="13"/>
      <c r="F73" s="33"/>
      <c r="G73" s="33"/>
      <c r="H73" s="33"/>
      <c r="I73" s="77"/>
      <c r="J73" s="77"/>
      <c r="K73" s="78"/>
      <c r="L73" s="13"/>
      <c r="M73" s="13"/>
      <c r="N73" s="13"/>
      <c r="O73" s="13"/>
      <c r="P73" s="33"/>
      <c r="Q73" s="33"/>
      <c r="R73" s="33"/>
      <c r="S73" s="33"/>
      <c r="T73" s="13"/>
      <c r="U73" s="33"/>
      <c r="V73" s="33"/>
      <c r="W73" s="33"/>
      <c r="X73" s="33"/>
      <c r="Y73" s="33"/>
      <c r="Z73" s="33"/>
      <c r="AA73" s="33"/>
      <c r="AB73" s="13"/>
      <c r="AC73" s="33"/>
      <c r="AD73" s="33"/>
      <c r="AE73" s="33"/>
      <c r="AF73" s="33"/>
    </row>
    <row r="74" spans="1:32" x14ac:dyDescent="0.2">
      <c r="A74" s="33"/>
      <c r="B74" s="76"/>
      <c r="C74" s="33"/>
      <c r="D74" s="13"/>
      <c r="E74" s="13"/>
      <c r="F74" s="33"/>
      <c r="G74" s="33"/>
      <c r="H74" s="33"/>
      <c r="I74" s="77"/>
      <c r="J74" s="77"/>
      <c r="K74" s="78"/>
      <c r="L74" s="13"/>
      <c r="M74" s="13"/>
      <c r="N74" s="13"/>
      <c r="O74" s="13"/>
      <c r="P74" s="33"/>
      <c r="Q74" s="33"/>
      <c r="R74" s="33"/>
      <c r="S74" s="33"/>
      <c r="T74" s="13"/>
      <c r="U74" s="33"/>
      <c r="V74" s="33"/>
      <c r="W74" s="33"/>
      <c r="X74" s="33"/>
      <c r="Y74" s="33"/>
      <c r="Z74" s="33"/>
      <c r="AA74" s="33"/>
      <c r="AB74" s="13"/>
      <c r="AC74" s="33"/>
      <c r="AD74" s="33"/>
      <c r="AE74" s="33"/>
      <c r="AF74" s="33"/>
    </row>
    <row r="75" spans="1:32" x14ac:dyDescent="0.2">
      <c r="A75" s="33"/>
      <c r="B75" s="76"/>
      <c r="C75" s="33"/>
      <c r="D75" s="13"/>
      <c r="E75" s="13"/>
      <c r="F75" s="33"/>
      <c r="G75" s="33"/>
      <c r="H75" s="33"/>
      <c r="I75" s="77"/>
      <c r="J75" s="77"/>
      <c r="K75" s="78"/>
      <c r="L75" s="13"/>
      <c r="M75" s="13"/>
      <c r="N75" s="13"/>
      <c r="O75" s="13"/>
      <c r="P75" s="33"/>
      <c r="Q75" s="33"/>
      <c r="R75" s="33"/>
      <c r="S75" s="33"/>
      <c r="T75" s="13"/>
      <c r="U75" s="33"/>
      <c r="V75" s="33"/>
      <c r="W75" s="33"/>
      <c r="X75" s="33"/>
      <c r="Y75" s="33"/>
      <c r="Z75" s="33"/>
      <c r="AA75" s="33"/>
      <c r="AB75" s="13"/>
      <c r="AC75" s="33"/>
      <c r="AD75" s="33"/>
      <c r="AE75" s="33"/>
      <c r="AF75" s="33"/>
    </row>
    <row r="76" spans="1:32" x14ac:dyDescent="0.2">
      <c r="A76" s="33"/>
      <c r="B76" s="76"/>
      <c r="C76" s="33"/>
      <c r="D76" s="13"/>
      <c r="E76" s="13"/>
      <c r="F76" s="33"/>
      <c r="G76" s="33"/>
      <c r="H76" s="33"/>
      <c r="I76" s="77"/>
      <c r="J76" s="77"/>
      <c r="K76" s="78"/>
      <c r="L76" s="13"/>
      <c r="M76" s="13"/>
      <c r="N76" s="13"/>
      <c r="O76" s="13"/>
      <c r="P76" s="33"/>
      <c r="Q76" s="33"/>
      <c r="R76" s="33"/>
      <c r="S76" s="33"/>
      <c r="T76" s="13"/>
      <c r="U76" s="33"/>
      <c r="V76" s="33"/>
      <c r="W76" s="33"/>
      <c r="X76" s="33"/>
      <c r="Y76" s="33"/>
      <c r="Z76" s="33"/>
      <c r="AA76" s="33"/>
      <c r="AB76" s="13"/>
      <c r="AC76" s="33"/>
      <c r="AD76" s="33"/>
      <c r="AE76" s="33"/>
      <c r="AF76" s="33"/>
    </row>
    <row r="77" spans="1:32" x14ac:dyDescent="0.2">
      <c r="A77" s="33"/>
      <c r="B77" s="76"/>
      <c r="C77" s="33"/>
      <c r="D77" s="13"/>
      <c r="E77" s="13"/>
      <c r="F77" s="33"/>
      <c r="G77" s="33"/>
      <c r="H77" s="33"/>
      <c r="I77" s="77"/>
      <c r="J77" s="77"/>
      <c r="K77" s="78"/>
      <c r="L77" s="13"/>
      <c r="M77" s="13"/>
      <c r="N77" s="13"/>
      <c r="O77" s="13"/>
      <c r="P77" s="33"/>
      <c r="Q77" s="33"/>
      <c r="R77" s="33"/>
      <c r="S77" s="33"/>
      <c r="T77" s="13"/>
      <c r="U77" s="33"/>
      <c r="V77" s="33"/>
      <c r="W77" s="33"/>
      <c r="X77" s="33"/>
      <c r="Y77" s="33"/>
      <c r="Z77" s="33"/>
      <c r="AA77" s="33"/>
      <c r="AB77" s="13"/>
      <c r="AC77" s="33"/>
      <c r="AD77" s="33"/>
      <c r="AE77" s="33"/>
      <c r="AF77" s="33"/>
    </row>
    <row r="78" spans="1:32" x14ac:dyDescent="0.2">
      <c r="A78" s="33"/>
      <c r="B78" s="76"/>
      <c r="C78" s="33"/>
      <c r="D78" s="13"/>
      <c r="E78" s="13"/>
      <c r="F78" s="33"/>
      <c r="G78" s="33"/>
      <c r="H78" s="33"/>
      <c r="I78" s="77"/>
      <c r="J78" s="77"/>
      <c r="K78" s="78"/>
      <c r="L78" s="13"/>
      <c r="M78" s="13"/>
      <c r="N78" s="13"/>
      <c r="O78" s="13"/>
      <c r="P78" s="33"/>
      <c r="Q78" s="33"/>
      <c r="R78" s="33"/>
      <c r="S78" s="33"/>
      <c r="T78" s="13"/>
      <c r="U78" s="33"/>
      <c r="V78" s="33"/>
      <c r="W78" s="33"/>
      <c r="X78" s="33"/>
      <c r="Y78" s="33"/>
      <c r="Z78" s="33"/>
      <c r="AA78" s="33"/>
      <c r="AB78" s="13"/>
      <c r="AC78" s="33"/>
      <c r="AD78" s="33"/>
      <c r="AE78" s="33"/>
      <c r="AF78" s="33"/>
    </row>
    <row r="79" spans="1:32" x14ac:dyDescent="0.2">
      <c r="A79" s="33"/>
      <c r="B79" s="76"/>
      <c r="C79" s="33"/>
      <c r="D79" s="13"/>
      <c r="E79" s="13"/>
      <c r="F79" s="33"/>
      <c r="G79" s="33"/>
      <c r="H79" s="33"/>
      <c r="I79" s="77"/>
      <c r="J79" s="77"/>
      <c r="K79" s="78"/>
      <c r="L79" s="13"/>
      <c r="M79" s="13"/>
      <c r="N79" s="13"/>
      <c r="O79" s="13"/>
      <c r="P79" s="33"/>
      <c r="Q79" s="33"/>
      <c r="R79" s="33"/>
      <c r="S79" s="33"/>
      <c r="T79" s="13"/>
      <c r="U79" s="33"/>
      <c r="V79" s="33"/>
      <c r="W79" s="33"/>
      <c r="X79" s="33"/>
      <c r="Y79" s="33"/>
      <c r="Z79" s="33"/>
      <c r="AA79" s="33"/>
      <c r="AB79" s="13"/>
      <c r="AC79" s="33"/>
      <c r="AD79" s="33"/>
      <c r="AE79" s="33"/>
      <c r="AF79" s="33"/>
    </row>
    <row r="80" spans="1:32" x14ac:dyDescent="0.2">
      <c r="A80" s="33"/>
      <c r="B80" s="76"/>
      <c r="C80" s="33"/>
      <c r="D80" s="13"/>
      <c r="E80" s="13"/>
      <c r="F80" s="33"/>
      <c r="G80" s="33"/>
      <c r="H80" s="33"/>
      <c r="I80" s="77"/>
      <c r="J80" s="77"/>
      <c r="K80" s="78"/>
      <c r="L80" s="13"/>
      <c r="M80" s="13"/>
      <c r="N80" s="13"/>
      <c r="O80" s="13"/>
      <c r="P80" s="33"/>
      <c r="Q80" s="33"/>
      <c r="R80" s="33"/>
      <c r="S80" s="33"/>
      <c r="T80" s="13"/>
      <c r="U80" s="33"/>
      <c r="V80" s="33"/>
      <c r="W80" s="33"/>
      <c r="X80" s="33"/>
      <c r="Y80" s="33"/>
      <c r="Z80" s="33"/>
      <c r="AA80" s="33"/>
      <c r="AB80" s="13"/>
    </row>
    <row r="81" spans="1:32" x14ac:dyDescent="0.2">
      <c r="A81" s="15"/>
      <c r="B81" s="76"/>
      <c r="C81" s="33"/>
      <c r="D81" s="13"/>
      <c r="E81" s="13"/>
      <c r="F81" s="33"/>
      <c r="G81" s="33"/>
      <c r="H81" s="33"/>
      <c r="I81" s="77"/>
      <c r="J81" s="77"/>
      <c r="K81" s="78"/>
      <c r="L81" s="13"/>
      <c r="M81" s="13"/>
      <c r="N81" s="13"/>
      <c r="O81" s="13"/>
      <c r="P81" s="33"/>
      <c r="Q81" s="33"/>
      <c r="R81" s="33"/>
      <c r="S81" s="33"/>
      <c r="T81" s="13"/>
      <c r="U81" s="33"/>
      <c r="V81" s="33"/>
      <c r="W81" s="33"/>
      <c r="X81" s="33"/>
      <c r="Y81" s="33"/>
      <c r="Z81" s="33"/>
      <c r="AA81" s="33"/>
      <c r="AB81" s="13"/>
    </row>
    <row r="82" spans="1:32" x14ac:dyDescent="0.2">
      <c r="A82" s="15"/>
      <c r="B82" s="76"/>
      <c r="C82" s="33"/>
      <c r="D82" s="13"/>
      <c r="E82" s="13"/>
      <c r="F82" s="33"/>
      <c r="G82" s="33"/>
      <c r="H82" s="33"/>
      <c r="I82" s="77"/>
      <c r="J82" s="77"/>
      <c r="K82" s="78"/>
      <c r="L82" s="13"/>
      <c r="M82" s="13"/>
      <c r="N82" s="13"/>
      <c r="O82" s="13"/>
      <c r="P82" s="33"/>
      <c r="Q82" s="33"/>
      <c r="R82" s="33"/>
      <c r="S82" s="33"/>
      <c r="T82" s="13"/>
      <c r="U82" s="33"/>
      <c r="V82" s="33"/>
      <c r="W82" s="33"/>
      <c r="X82" s="33"/>
      <c r="Y82" s="33"/>
      <c r="Z82" s="33"/>
      <c r="AA82" s="33"/>
      <c r="AB82" s="13"/>
    </row>
    <row r="83" spans="1:32" x14ac:dyDescent="0.2">
      <c r="A83" s="15"/>
      <c r="B83" s="76"/>
      <c r="C83" s="33"/>
      <c r="D83" s="13"/>
      <c r="E83" s="13"/>
      <c r="F83" s="33"/>
      <c r="G83" s="33"/>
      <c r="H83" s="33"/>
      <c r="I83" s="77"/>
      <c r="J83" s="77"/>
      <c r="K83" s="78"/>
      <c r="L83" s="13"/>
      <c r="M83" s="13"/>
      <c r="N83" s="13"/>
      <c r="O83" s="13"/>
      <c r="P83" s="33"/>
      <c r="Q83" s="33"/>
      <c r="R83" s="33"/>
      <c r="S83" s="33"/>
      <c r="T83" s="13"/>
      <c r="U83" s="33"/>
      <c r="V83" s="33"/>
      <c r="W83" s="33"/>
      <c r="X83" s="33"/>
      <c r="Y83" s="33"/>
      <c r="Z83" s="33"/>
      <c r="AA83" s="33"/>
      <c r="AB83" s="13"/>
    </row>
    <row r="84" spans="1:32" x14ac:dyDescent="0.2">
      <c r="A84" s="15"/>
      <c r="B84" s="76"/>
      <c r="C84" s="33"/>
      <c r="D84" s="13"/>
      <c r="E84" s="13"/>
      <c r="F84" s="33"/>
      <c r="G84" s="33"/>
      <c r="H84" s="33"/>
      <c r="I84" s="77"/>
      <c r="J84" s="77"/>
      <c r="K84" s="78"/>
      <c r="L84" s="13"/>
      <c r="M84" s="13"/>
      <c r="N84" s="13"/>
      <c r="O84" s="13"/>
      <c r="P84" s="33"/>
      <c r="Q84" s="33"/>
      <c r="R84" s="33"/>
      <c r="S84" s="33"/>
      <c r="T84" s="13"/>
      <c r="U84" s="33"/>
      <c r="V84" s="33"/>
      <c r="W84" s="33"/>
      <c r="X84" s="33"/>
      <c r="Y84" s="33"/>
      <c r="Z84" s="33"/>
      <c r="AA84" s="33"/>
      <c r="AB84" s="13"/>
    </row>
    <row r="85" spans="1:32" x14ac:dyDescent="0.2">
      <c r="A85" s="33"/>
      <c r="B85" s="76"/>
      <c r="C85" s="33"/>
      <c r="D85" s="13"/>
      <c r="E85" s="13"/>
      <c r="F85" s="33"/>
      <c r="G85" s="33"/>
      <c r="H85" s="33"/>
      <c r="I85" s="77"/>
      <c r="J85" s="77"/>
      <c r="K85" s="78"/>
      <c r="L85" s="13"/>
      <c r="M85" s="13"/>
      <c r="N85" s="13"/>
      <c r="O85" s="13"/>
      <c r="P85" s="33"/>
      <c r="Q85" s="33"/>
      <c r="R85" s="33"/>
      <c r="S85" s="33"/>
      <c r="T85" s="13"/>
      <c r="U85" s="33"/>
      <c r="V85" s="33"/>
      <c r="W85" s="33"/>
      <c r="X85" s="33"/>
      <c r="Y85" s="33"/>
      <c r="Z85" s="33"/>
      <c r="AA85" s="33"/>
      <c r="AB85" s="13"/>
    </row>
    <row r="86" spans="1:32" x14ac:dyDescent="0.2">
      <c r="A86" s="33"/>
      <c r="B86" s="76"/>
      <c r="C86" s="33"/>
      <c r="D86" s="13"/>
      <c r="E86" s="13"/>
      <c r="F86" s="33"/>
      <c r="G86" s="33"/>
      <c r="H86" s="33"/>
      <c r="I86" s="77"/>
      <c r="J86" s="77"/>
      <c r="K86" s="78"/>
      <c r="L86" s="13"/>
      <c r="M86" s="13"/>
      <c r="N86" s="13"/>
      <c r="O86" s="13"/>
      <c r="P86" s="33"/>
      <c r="Q86" s="33"/>
      <c r="R86" s="33"/>
      <c r="S86" s="33"/>
      <c r="T86" s="13"/>
      <c r="U86" s="33"/>
      <c r="V86" s="33"/>
      <c r="W86" s="33"/>
      <c r="X86" s="33"/>
      <c r="Y86" s="33"/>
      <c r="Z86" s="33"/>
      <c r="AA86" s="33"/>
      <c r="AB86" s="13"/>
    </row>
    <row r="87" spans="1:32" x14ac:dyDescent="0.2">
      <c r="A87" s="33"/>
      <c r="B87" s="76"/>
      <c r="C87" s="33"/>
      <c r="D87" s="13"/>
      <c r="E87" s="13"/>
      <c r="F87" s="33"/>
      <c r="G87" s="33"/>
      <c r="H87" s="33"/>
      <c r="I87" s="77"/>
      <c r="J87" s="77"/>
      <c r="K87" s="78"/>
      <c r="L87" s="13"/>
      <c r="M87" s="13"/>
      <c r="N87" s="13"/>
      <c r="O87" s="13"/>
      <c r="P87" s="33"/>
      <c r="Q87" s="33"/>
      <c r="R87" s="33"/>
      <c r="S87" s="33"/>
      <c r="T87" s="13"/>
      <c r="U87" s="33"/>
      <c r="V87" s="33"/>
      <c r="W87" s="33"/>
      <c r="X87" s="33"/>
      <c r="Y87" s="33"/>
      <c r="Z87" s="33"/>
      <c r="AA87" s="33"/>
      <c r="AB87" s="13"/>
    </row>
    <row r="88" spans="1:32" x14ac:dyDescent="0.2">
      <c r="A88" s="33"/>
      <c r="B88" s="76"/>
      <c r="C88" s="33"/>
      <c r="D88" s="13"/>
      <c r="E88" s="13"/>
      <c r="F88" s="33"/>
      <c r="G88" s="33"/>
      <c r="H88" s="33"/>
      <c r="I88" s="77"/>
      <c r="J88" s="77"/>
      <c r="K88" s="78"/>
      <c r="L88" s="13"/>
      <c r="M88" s="13"/>
      <c r="N88" s="13"/>
      <c r="O88" s="13"/>
      <c r="P88" s="33"/>
      <c r="Q88" s="33"/>
      <c r="R88" s="33"/>
      <c r="S88" s="33"/>
      <c r="T88" s="13"/>
      <c r="U88" s="33"/>
      <c r="V88" s="33"/>
      <c r="W88" s="33"/>
      <c r="X88" s="33"/>
      <c r="Y88" s="33"/>
      <c r="Z88" s="33"/>
      <c r="AA88" s="33"/>
      <c r="AB88" s="13"/>
    </row>
    <row r="89" spans="1:32" x14ac:dyDescent="0.2">
      <c r="A89" s="33"/>
      <c r="B89" s="76"/>
      <c r="C89" s="33"/>
      <c r="D89" s="13"/>
      <c r="E89" s="13"/>
      <c r="F89" s="33"/>
      <c r="G89" s="33"/>
      <c r="H89" s="33"/>
      <c r="I89" s="77"/>
      <c r="J89" s="77"/>
      <c r="K89" s="78"/>
      <c r="L89" s="13"/>
      <c r="M89" s="13"/>
      <c r="N89" s="13"/>
      <c r="O89" s="13"/>
      <c r="P89" s="33"/>
      <c r="Q89" s="33"/>
      <c r="R89" s="33"/>
      <c r="S89" s="33"/>
      <c r="T89" s="13"/>
      <c r="U89" s="33"/>
      <c r="V89" s="33"/>
      <c r="W89" s="33"/>
      <c r="X89" s="33"/>
      <c r="Y89" s="33"/>
      <c r="Z89" s="33"/>
      <c r="AA89" s="33"/>
      <c r="AB89" s="13"/>
    </row>
    <row r="90" spans="1:32" x14ac:dyDescent="0.2">
      <c r="A90" s="33"/>
      <c r="B90" s="76"/>
      <c r="C90" s="33"/>
      <c r="D90" s="13"/>
      <c r="E90" s="13"/>
      <c r="F90" s="33"/>
      <c r="G90" s="33"/>
      <c r="H90" s="33"/>
      <c r="I90" s="77"/>
      <c r="J90" s="77"/>
      <c r="K90" s="78"/>
      <c r="L90" s="13"/>
      <c r="M90" s="13"/>
      <c r="N90" s="13"/>
      <c r="O90" s="13"/>
      <c r="P90" s="33"/>
      <c r="Q90" s="33"/>
      <c r="R90" s="33"/>
      <c r="S90" s="33"/>
      <c r="T90" s="13"/>
      <c r="U90" s="33"/>
      <c r="V90" s="33"/>
      <c r="W90" s="33"/>
      <c r="X90" s="33"/>
      <c r="Y90" s="33"/>
      <c r="Z90" s="33"/>
      <c r="AA90" s="33"/>
      <c r="AB90" s="13"/>
    </row>
    <row r="91" spans="1:32" x14ac:dyDescent="0.2">
      <c r="A91" s="33"/>
      <c r="B91" s="76"/>
      <c r="C91" s="33"/>
      <c r="D91" s="13"/>
      <c r="E91" s="13"/>
      <c r="F91" s="33"/>
      <c r="G91" s="33"/>
      <c r="H91" s="33"/>
      <c r="I91" s="77"/>
      <c r="J91" s="77"/>
      <c r="K91" s="78"/>
      <c r="L91" s="13"/>
      <c r="M91" s="13"/>
      <c r="N91" s="13"/>
      <c r="O91" s="13"/>
      <c r="P91" s="33"/>
      <c r="Q91" s="33"/>
      <c r="R91" s="33"/>
      <c r="S91" s="33"/>
      <c r="T91" s="13"/>
      <c r="U91" s="33"/>
      <c r="V91" s="33"/>
      <c r="W91" s="33"/>
      <c r="X91" s="33"/>
      <c r="Y91" s="33"/>
      <c r="Z91" s="33"/>
      <c r="AA91" s="33"/>
      <c r="AB91" s="13"/>
    </row>
    <row r="92" spans="1:32" x14ac:dyDescent="0.2">
      <c r="A92" s="33"/>
      <c r="B92" s="76"/>
      <c r="C92" s="33"/>
      <c r="D92" s="13"/>
      <c r="E92" s="13"/>
      <c r="F92" s="33"/>
      <c r="G92" s="33"/>
      <c r="H92" s="33"/>
      <c r="I92" s="77"/>
      <c r="J92" s="77"/>
      <c r="K92" s="78"/>
      <c r="L92" s="13"/>
      <c r="M92" s="13"/>
      <c r="N92" s="13"/>
      <c r="O92" s="13"/>
      <c r="P92" s="33"/>
      <c r="Q92" s="33"/>
      <c r="R92" s="33"/>
      <c r="S92" s="33"/>
      <c r="T92" s="13"/>
      <c r="U92" s="33"/>
      <c r="V92" s="33"/>
      <c r="W92" s="33"/>
      <c r="X92" s="33"/>
      <c r="Y92" s="33"/>
      <c r="Z92" s="33"/>
      <c r="AA92" s="33"/>
      <c r="AB92" s="13"/>
    </row>
    <row r="93" spans="1:32" x14ac:dyDescent="0.2">
      <c r="A93" s="33"/>
      <c r="B93" s="76"/>
      <c r="C93" s="33"/>
      <c r="D93" s="13"/>
      <c r="E93" s="13"/>
      <c r="F93" s="33"/>
      <c r="G93" s="33"/>
      <c r="H93" s="33"/>
      <c r="I93" s="77"/>
      <c r="J93" s="77"/>
      <c r="K93" s="78"/>
      <c r="L93" s="13"/>
      <c r="M93" s="13"/>
      <c r="N93" s="13"/>
      <c r="O93" s="13"/>
      <c r="P93" s="33"/>
      <c r="Q93" s="33"/>
      <c r="R93" s="33"/>
      <c r="S93" s="33"/>
      <c r="T93" s="13"/>
      <c r="U93" s="33"/>
      <c r="V93" s="33"/>
      <c r="W93" s="33"/>
      <c r="X93" s="33"/>
      <c r="Y93" s="33"/>
      <c r="Z93" s="33"/>
      <c r="AA93" s="33"/>
      <c r="AB93" s="13"/>
    </row>
    <row r="94" spans="1:32" x14ac:dyDescent="0.2">
      <c r="A94" s="33"/>
      <c r="B94" s="76"/>
      <c r="C94" s="33"/>
      <c r="D94" s="13"/>
      <c r="E94" s="13"/>
      <c r="F94" s="33"/>
      <c r="G94" s="33"/>
      <c r="H94" s="33"/>
      <c r="I94" s="77"/>
      <c r="J94" s="77"/>
      <c r="K94" s="78"/>
      <c r="L94" s="13"/>
      <c r="M94" s="13"/>
      <c r="N94" s="13"/>
      <c r="O94" s="13"/>
      <c r="P94" s="33"/>
      <c r="Q94" s="33"/>
      <c r="R94" s="33"/>
      <c r="S94" s="33"/>
      <c r="T94" s="13"/>
      <c r="U94" s="33"/>
      <c r="V94" s="33"/>
      <c r="W94" s="33"/>
      <c r="X94" s="33"/>
      <c r="Y94" s="33"/>
      <c r="Z94" s="33"/>
      <c r="AA94" s="33"/>
      <c r="AB94" s="13"/>
    </row>
    <row r="95" spans="1:32" x14ac:dyDescent="0.2">
      <c r="A95" s="33"/>
      <c r="B95" s="76"/>
      <c r="C95" s="33"/>
      <c r="D95" s="13"/>
      <c r="E95" s="13"/>
      <c r="F95" s="33"/>
      <c r="G95" s="33"/>
      <c r="H95" s="33"/>
      <c r="I95" s="77"/>
      <c r="J95" s="77"/>
      <c r="K95" s="78"/>
      <c r="L95" s="13"/>
      <c r="M95" s="13"/>
      <c r="N95" s="13"/>
      <c r="O95" s="13"/>
      <c r="P95" s="33"/>
      <c r="Q95" s="33"/>
      <c r="R95" s="33"/>
      <c r="S95" s="33"/>
      <c r="T95" s="13"/>
      <c r="U95" s="33"/>
      <c r="V95" s="33"/>
      <c r="W95" s="33"/>
      <c r="X95" s="33"/>
      <c r="Y95" s="33"/>
      <c r="Z95" s="33"/>
      <c r="AA95" s="33"/>
      <c r="AB95" s="13"/>
    </row>
    <row r="96" spans="1:32" x14ac:dyDescent="0.2">
      <c r="A96" s="33"/>
      <c r="B96" s="76"/>
      <c r="C96" s="33"/>
      <c r="D96" s="13"/>
      <c r="E96" s="13"/>
      <c r="F96" s="33"/>
      <c r="G96" s="33"/>
      <c r="H96" s="33"/>
      <c r="I96" s="77"/>
      <c r="J96" s="77"/>
      <c r="K96" s="78"/>
      <c r="L96" s="13"/>
      <c r="M96" s="13"/>
      <c r="N96" s="13"/>
      <c r="O96" s="13"/>
      <c r="P96" s="33"/>
      <c r="Q96" s="33"/>
      <c r="R96" s="33"/>
      <c r="S96" s="33"/>
      <c r="T96" s="13"/>
      <c r="U96" s="33"/>
      <c r="V96" s="33"/>
      <c r="W96" s="33"/>
      <c r="X96" s="33"/>
      <c r="Y96" s="33"/>
      <c r="Z96" s="33"/>
      <c r="AA96" s="33"/>
      <c r="AB96" s="13"/>
      <c r="AC96" s="33"/>
      <c r="AD96" s="33"/>
      <c r="AE96" s="33"/>
      <c r="AF96" s="33"/>
    </row>
    <row r="97" spans="1:32" x14ac:dyDescent="0.2">
      <c r="A97" s="33"/>
      <c r="B97" s="76"/>
      <c r="C97" s="33"/>
      <c r="D97" s="13"/>
      <c r="E97" s="13"/>
      <c r="F97" s="33"/>
      <c r="G97" s="33"/>
      <c r="H97" s="33"/>
      <c r="I97" s="77"/>
      <c r="J97" s="77"/>
      <c r="K97" s="78"/>
      <c r="L97" s="13"/>
      <c r="M97" s="13"/>
      <c r="N97" s="13"/>
      <c r="O97" s="13"/>
      <c r="P97" s="33"/>
      <c r="Q97" s="33"/>
      <c r="R97" s="33"/>
      <c r="S97" s="33"/>
      <c r="T97" s="13"/>
      <c r="U97" s="33"/>
      <c r="V97" s="33"/>
      <c r="W97" s="33"/>
      <c r="X97" s="33"/>
      <c r="Y97" s="33"/>
      <c r="Z97" s="33"/>
      <c r="AA97" s="33"/>
      <c r="AB97" s="13"/>
      <c r="AC97" s="33"/>
      <c r="AD97" s="33"/>
      <c r="AE97" s="33"/>
      <c r="AF97" s="33"/>
    </row>
    <row r="98" spans="1:32" x14ac:dyDescent="0.2">
      <c r="A98" s="33"/>
      <c r="B98" s="76"/>
      <c r="C98" s="33"/>
      <c r="D98" s="13"/>
      <c r="E98" s="13"/>
      <c r="F98" s="33"/>
      <c r="G98" s="33"/>
      <c r="H98" s="33"/>
      <c r="I98" s="77"/>
      <c r="J98" s="77"/>
      <c r="K98" s="78"/>
      <c r="L98" s="13"/>
      <c r="M98" s="13"/>
      <c r="N98" s="13"/>
      <c r="O98" s="13"/>
      <c r="P98" s="33"/>
      <c r="Q98" s="33"/>
      <c r="R98" s="33"/>
      <c r="S98" s="33"/>
      <c r="T98" s="13"/>
      <c r="U98" s="33"/>
      <c r="V98" s="33"/>
      <c r="W98" s="33"/>
      <c r="X98" s="33"/>
      <c r="Y98" s="33"/>
      <c r="Z98" s="33"/>
      <c r="AA98" s="33"/>
      <c r="AB98" s="13"/>
      <c r="AC98" s="33"/>
      <c r="AD98" s="33"/>
      <c r="AE98" s="33"/>
      <c r="AF98" s="33"/>
    </row>
    <row r="99" spans="1:32" x14ac:dyDescent="0.2">
      <c r="A99" s="33"/>
      <c r="B99" s="76"/>
      <c r="C99" s="33"/>
      <c r="D99" s="13"/>
      <c r="E99" s="13"/>
      <c r="F99" s="33"/>
      <c r="G99" s="33"/>
      <c r="H99" s="33"/>
      <c r="I99" s="77"/>
      <c r="J99" s="77"/>
      <c r="K99" s="78"/>
      <c r="L99" s="13"/>
      <c r="M99" s="13"/>
      <c r="N99" s="13"/>
      <c r="O99" s="13"/>
      <c r="P99" s="33"/>
      <c r="Q99" s="33"/>
      <c r="R99" s="33"/>
      <c r="S99" s="33"/>
      <c r="T99" s="13"/>
      <c r="U99" s="33"/>
      <c r="V99" s="33"/>
      <c r="W99" s="33"/>
      <c r="X99" s="33"/>
      <c r="Y99" s="33"/>
      <c r="Z99" s="33"/>
      <c r="AA99" s="33"/>
      <c r="AB99" s="13"/>
      <c r="AC99" s="33"/>
      <c r="AD99" s="33"/>
      <c r="AE99" s="33"/>
      <c r="AF99" s="33"/>
    </row>
    <row r="100" spans="1:32" x14ac:dyDescent="0.2">
      <c r="A100" s="33"/>
      <c r="B100" s="76"/>
      <c r="C100" s="33"/>
      <c r="D100" s="13"/>
      <c r="E100" s="13"/>
      <c r="F100" s="33"/>
      <c r="G100" s="33"/>
      <c r="H100" s="33"/>
      <c r="I100" s="77"/>
      <c r="J100" s="77"/>
      <c r="K100" s="78"/>
      <c r="L100" s="13"/>
      <c r="M100" s="13"/>
      <c r="N100" s="13"/>
      <c r="O100" s="13"/>
      <c r="P100" s="33"/>
      <c r="Q100" s="33"/>
      <c r="R100" s="33"/>
      <c r="S100" s="33"/>
      <c r="T100" s="13"/>
      <c r="U100" s="33"/>
      <c r="V100" s="33"/>
      <c r="W100" s="33"/>
      <c r="X100" s="33"/>
      <c r="Y100" s="33"/>
      <c r="Z100" s="33"/>
      <c r="AA100" s="33"/>
      <c r="AB100" s="13"/>
      <c r="AC100" s="33"/>
      <c r="AD100" s="33"/>
      <c r="AE100" s="33"/>
      <c r="AF100" s="33"/>
    </row>
    <row r="101" spans="1:32" x14ac:dyDescent="0.2">
      <c r="A101" s="33"/>
      <c r="B101" s="76"/>
      <c r="C101" s="33"/>
      <c r="D101" s="13"/>
      <c r="E101" s="13"/>
      <c r="F101" s="33"/>
      <c r="G101" s="33"/>
      <c r="H101" s="33"/>
      <c r="I101" s="77"/>
      <c r="J101" s="77"/>
      <c r="K101" s="78"/>
      <c r="L101" s="13"/>
      <c r="M101" s="13"/>
      <c r="N101" s="13"/>
      <c r="O101" s="13"/>
      <c r="P101" s="33"/>
      <c r="Q101" s="33"/>
      <c r="R101" s="33"/>
      <c r="S101" s="33"/>
      <c r="T101" s="13"/>
      <c r="U101" s="33"/>
      <c r="V101" s="33"/>
      <c r="W101" s="33"/>
      <c r="X101" s="33"/>
      <c r="Y101" s="33"/>
      <c r="Z101" s="33"/>
      <c r="AA101" s="33"/>
      <c r="AB101" s="13"/>
      <c r="AC101" s="33"/>
      <c r="AD101" s="33"/>
      <c r="AE101" s="33"/>
      <c r="AF101" s="33"/>
    </row>
    <row r="102" spans="1:32" x14ac:dyDescent="0.2">
      <c r="A102" s="33"/>
      <c r="B102" s="76"/>
      <c r="C102" s="33"/>
      <c r="D102" s="13"/>
      <c r="E102" s="13"/>
      <c r="F102" s="33"/>
      <c r="G102" s="33"/>
      <c r="H102" s="33"/>
      <c r="I102" s="77"/>
      <c r="J102" s="77"/>
      <c r="K102" s="78"/>
      <c r="L102" s="13"/>
      <c r="M102" s="13"/>
      <c r="N102" s="13"/>
      <c r="O102" s="13"/>
      <c r="P102" s="33"/>
      <c r="Q102" s="33"/>
      <c r="R102" s="33"/>
      <c r="S102" s="33"/>
      <c r="T102" s="13"/>
      <c r="U102" s="33"/>
      <c r="V102" s="33"/>
      <c r="W102" s="33"/>
      <c r="X102" s="33"/>
      <c r="Y102" s="33"/>
      <c r="Z102" s="33"/>
      <c r="AA102" s="33"/>
      <c r="AB102" s="13"/>
      <c r="AC102" s="33"/>
      <c r="AD102" s="33"/>
      <c r="AE102" s="33"/>
      <c r="AF102" s="33"/>
    </row>
    <row r="103" spans="1:32" x14ac:dyDescent="0.2">
      <c r="A103" s="33"/>
      <c r="B103" s="76"/>
      <c r="C103" s="33"/>
      <c r="D103" s="13"/>
      <c r="E103" s="13"/>
      <c r="F103" s="33"/>
      <c r="G103" s="33"/>
      <c r="H103" s="33"/>
      <c r="I103" s="77"/>
      <c r="J103" s="77"/>
      <c r="K103" s="78"/>
      <c r="L103" s="13"/>
      <c r="M103" s="13"/>
      <c r="N103" s="13"/>
      <c r="O103" s="13"/>
      <c r="P103" s="33"/>
      <c r="Q103" s="33"/>
      <c r="R103" s="33"/>
      <c r="S103" s="33"/>
      <c r="T103" s="13"/>
      <c r="U103" s="33"/>
      <c r="V103" s="33"/>
      <c r="W103" s="33"/>
      <c r="X103" s="33"/>
      <c r="Y103" s="33"/>
      <c r="Z103" s="33"/>
      <c r="AA103" s="33"/>
      <c r="AB103" s="13"/>
      <c r="AC103" s="33"/>
      <c r="AD103" s="33"/>
      <c r="AE103" s="33"/>
      <c r="AF103" s="33"/>
    </row>
    <row r="104" spans="1:32" x14ac:dyDescent="0.2">
      <c r="A104" s="33"/>
      <c r="B104" s="76"/>
      <c r="C104" s="33"/>
      <c r="D104" s="13"/>
      <c r="E104" s="13"/>
      <c r="F104" s="33"/>
      <c r="G104" s="33"/>
      <c r="H104" s="33"/>
      <c r="I104" s="77"/>
      <c r="J104" s="77"/>
      <c r="K104" s="78"/>
      <c r="L104" s="13"/>
      <c r="M104" s="13"/>
      <c r="N104" s="13"/>
      <c r="O104" s="13"/>
      <c r="P104" s="33"/>
      <c r="Q104" s="33"/>
      <c r="R104" s="33"/>
      <c r="S104" s="33"/>
      <c r="T104" s="13"/>
      <c r="U104" s="33"/>
      <c r="V104" s="33"/>
      <c r="W104" s="33"/>
      <c r="X104" s="33"/>
      <c r="Y104" s="33"/>
      <c r="Z104" s="33"/>
      <c r="AA104" s="33"/>
      <c r="AB104" s="13"/>
      <c r="AC104" s="33"/>
      <c r="AD104" s="33"/>
      <c r="AE104" s="33"/>
      <c r="AF104" s="33"/>
    </row>
    <row r="105" spans="1:32" x14ac:dyDescent="0.2">
      <c r="A105" s="33"/>
      <c r="B105" s="76"/>
      <c r="C105" s="33"/>
      <c r="D105" s="13"/>
      <c r="E105" s="13"/>
      <c r="F105" s="33"/>
      <c r="G105" s="33"/>
      <c r="H105" s="33"/>
      <c r="I105" s="77"/>
      <c r="J105" s="77"/>
      <c r="K105" s="78"/>
      <c r="L105" s="13"/>
      <c r="M105" s="13"/>
      <c r="N105" s="13"/>
      <c r="O105" s="13"/>
      <c r="P105" s="33"/>
      <c r="Q105" s="33"/>
      <c r="R105" s="33"/>
      <c r="S105" s="33"/>
      <c r="T105" s="13"/>
      <c r="U105" s="33"/>
      <c r="V105" s="33"/>
      <c r="W105" s="33"/>
      <c r="X105" s="33"/>
      <c r="Y105" s="33"/>
      <c r="Z105" s="33"/>
      <c r="AA105" s="33"/>
      <c r="AB105" s="13"/>
      <c r="AC105" s="33"/>
      <c r="AD105" s="33"/>
      <c r="AE105" s="33"/>
      <c r="AF105" s="33"/>
    </row>
    <row r="106" spans="1:32" x14ac:dyDescent="0.2">
      <c r="A106" s="33"/>
      <c r="B106" s="76"/>
      <c r="C106" s="33"/>
      <c r="D106" s="13"/>
      <c r="E106" s="13"/>
      <c r="F106" s="33"/>
      <c r="G106" s="33"/>
      <c r="H106" s="33"/>
      <c r="I106" s="77"/>
      <c r="J106" s="77"/>
      <c r="K106" s="78"/>
      <c r="L106" s="13"/>
      <c r="M106" s="13"/>
      <c r="N106" s="13"/>
      <c r="O106" s="13"/>
      <c r="P106" s="33"/>
      <c r="Q106" s="33"/>
      <c r="R106" s="33"/>
      <c r="S106" s="33"/>
      <c r="T106" s="13"/>
      <c r="U106" s="33"/>
      <c r="V106" s="33"/>
      <c r="W106" s="33"/>
      <c r="X106" s="33"/>
      <c r="Y106" s="33"/>
      <c r="Z106" s="33"/>
      <c r="AA106" s="33"/>
      <c r="AB106" s="13"/>
      <c r="AC106" s="33"/>
      <c r="AD106" s="33"/>
      <c r="AE106" s="33"/>
      <c r="AF106" s="33"/>
    </row>
    <row r="107" spans="1:32" x14ac:dyDescent="0.2">
      <c r="A107" s="33"/>
      <c r="B107" s="76"/>
      <c r="C107" s="33"/>
      <c r="D107" s="13"/>
      <c r="E107" s="13"/>
      <c r="F107" s="33"/>
      <c r="G107" s="33"/>
      <c r="H107" s="33"/>
      <c r="I107" s="77"/>
      <c r="J107" s="77"/>
      <c r="K107" s="78"/>
      <c r="L107" s="13"/>
      <c r="M107" s="13"/>
      <c r="N107" s="13"/>
      <c r="O107" s="13"/>
      <c r="P107" s="33"/>
      <c r="Q107" s="33"/>
      <c r="R107" s="33"/>
      <c r="S107" s="33"/>
      <c r="T107" s="13"/>
      <c r="U107" s="33"/>
      <c r="V107" s="33"/>
      <c r="W107" s="33"/>
      <c r="X107" s="33"/>
      <c r="Y107" s="33"/>
      <c r="Z107" s="33"/>
      <c r="AA107" s="33"/>
      <c r="AB107" s="13"/>
      <c r="AC107" s="33"/>
      <c r="AD107" s="33"/>
      <c r="AE107" s="33"/>
      <c r="AF107" s="33"/>
    </row>
    <row r="108" spans="1:32" x14ac:dyDescent="0.2">
      <c r="A108" s="33"/>
      <c r="B108" s="76"/>
      <c r="C108" s="33"/>
      <c r="D108" s="13"/>
      <c r="E108" s="13"/>
      <c r="F108" s="33"/>
      <c r="G108" s="33"/>
      <c r="H108" s="33"/>
      <c r="I108" s="77"/>
      <c r="J108" s="77"/>
      <c r="K108" s="78"/>
      <c r="L108" s="13"/>
      <c r="M108" s="13"/>
      <c r="N108" s="13"/>
      <c r="O108" s="13"/>
      <c r="P108" s="33"/>
      <c r="Q108" s="33"/>
      <c r="R108" s="33"/>
      <c r="S108" s="33"/>
      <c r="T108" s="13"/>
      <c r="U108" s="33"/>
      <c r="V108" s="33"/>
      <c r="W108" s="33"/>
      <c r="X108" s="33"/>
      <c r="Y108" s="33"/>
      <c r="Z108" s="33"/>
      <c r="AA108" s="33"/>
      <c r="AB108" s="13"/>
      <c r="AC108" s="33"/>
      <c r="AD108" s="33"/>
      <c r="AE108" s="33"/>
      <c r="AF108" s="33"/>
    </row>
    <row r="109" spans="1:32" x14ac:dyDescent="0.2">
      <c r="A109" s="33"/>
      <c r="B109" s="76"/>
      <c r="C109" s="33"/>
      <c r="D109" s="13"/>
      <c r="E109" s="13"/>
      <c r="F109" s="33"/>
      <c r="G109" s="33"/>
      <c r="H109" s="33"/>
      <c r="I109" s="77"/>
      <c r="J109" s="77"/>
      <c r="K109" s="78"/>
      <c r="L109" s="13"/>
      <c r="M109" s="13"/>
      <c r="N109" s="13"/>
      <c r="O109" s="13"/>
      <c r="P109" s="33"/>
      <c r="Q109" s="33"/>
      <c r="R109" s="33"/>
      <c r="S109" s="33"/>
      <c r="T109" s="13"/>
      <c r="U109" s="33"/>
      <c r="V109" s="33"/>
      <c r="W109" s="33"/>
      <c r="X109" s="33"/>
      <c r="Y109" s="33"/>
      <c r="Z109" s="33"/>
      <c r="AA109" s="33"/>
      <c r="AB109" s="13"/>
      <c r="AC109" s="33"/>
      <c r="AD109" s="33"/>
      <c r="AE109" s="33"/>
      <c r="AF109" s="33"/>
    </row>
    <row r="110" spans="1:32" x14ac:dyDescent="0.2">
      <c r="A110" s="33"/>
      <c r="B110" s="76"/>
      <c r="C110" s="33"/>
      <c r="D110" s="13"/>
      <c r="E110" s="13"/>
      <c r="F110" s="33"/>
      <c r="G110" s="33"/>
      <c r="H110" s="33"/>
      <c r="I110" s="77"/>
      <c r="J110" s="77"/>
      <c r="K110" s="78"/>
      <c r="L110" s="13"/>
      <c r="M110" s="13"/>
      <c r="N110" s="13"/>
      <c r="O110" s="13"/>
      <c r="P110" s="33"/>
      <c r="Q110" s="33"/>
      <c r="R110" s="33"/>
      <c r="S110" s="33"/>
      <c r="T110" s="13"/>
      <c r="U110" s="33"/>
      <c r="V110" s="33"/>
      <c r="W110" s="33"/>
      <c r="X110" s="33"/>
      <c r="Y110" s="33"/>
      <c r="Z110" s="33"/>
      <c r="AA110" s="33"/>
      <c r="AB110" s="13"/>
      <c r="AC110" s="33"/>
      <c r="AD110" s="33"/>
      <c r="AE110" s="33"/>
      <c r="AF110" s="33"/>
    </row>
    <row r="111" spans="1:32" x14ac:dyDescent="0.2">
      <c r="A111" s="33"/>
      <c r="B111" s="76"/>
      <c r="C111" s="33"/>
      <c r="D111" s="13"/>
      <c r="E111" s="13"/>
      <c r="F111" s="33"/>
      <c r="G111" s="33"/>
      <c r="H111" s="33"/>
      <c r="I111" s="77"/>
      <c r="J111" s="77"/>
      <c r="K111" s="78"/>
      <c r="L111" s="13"/>
      <c r="M111" s="13"/>
      <c r="N111" s="13"/>
      <c r="O111" s="13"/>
      <c r="P111" s="33"/>
      <c r="Q111" s="33"/>
      <c r="R111" s="33"/>
      <c r="S111" s="33"/>
      <c r="T111" s="13"/>
      <c r="U111" s="33"/>
      <c r="V111" s="33"/>
      <c r="W111" s="33"/>
      <c r="X111" s="33"/>
      <c r="Y111" s="33"/>
      <c r="Z111" s="33"/>
      <c r="AA111" s="33"/>
      <c r="AB111" s="13"/>
      <c r="AC111" s="33"/>
      <c r="AD111" s="33"/>
      <c r="AE111" s="33"/>
      <c r="AF111" s="33"/>
    </row>
    <row r="112" spans="1:32" x14ac:dyDescent="0.2">
      <c r="A112" s="33"/>
      <c r="B112" s="76"/>
      <c r="C112" s="33"/>
      <c r="D112" s="13"/>
      <c r="E112" s="13"/>
      <c r="F112" s="33"/>
      <c r="G112" s="33"/>
      <c r="H112" s="33"/>
      <c r="I112" s="77"/>
      <c r="J112" s="77"/>
      <c r="K112" s="78"/>
      <c r="L112" s="13"/>
      <c r="M112" s="13"/>
      <c r="N112" s="13"/>
      <c r="O112" s="13"/>
      <c r="P112" s="33"/>
      <c r="Q112" s="33"/>
      <c r="R112" s="33"/>
      <c r="S112" s="33"/>
      <c r="T112" s="13"/>
      <c r="U112" s="33"/>
      <c r="V112" s="33"/>
      <c r="W112" s="33"/>
      <c r="X112" s="33"/>
      <c r="Y112" s="33"/>
      <c r="Z112" s="33"/>
      <c r="AA112" s="33"/>
      <c r="AB112" s="13"/>
      <c r="AC112" s="33"/>
      <c r="AD112" s="33"/>
      <c r="AE112" s="33"/>
      <c r="AF112" s="33"/>
    </row>
    <row r="113" spans="1:32" x14ac:dyDescent="0.2">
      <c r="A113" s="33"/>
      <c r="B113" s="76"/>
      <c r="C113" s="33"/>
      <c r="D113" s="13"/>
      <c r="E113" s="13"/>
      <c r="F113" s="33"/>
      <c r="G113" s="33"/>
      <c r="H113" s="33"/>
      <c r="I113" s="77"/>
      <c r="J113" s="77"/>
      <c r="K113" s="78"/>
      <c r="L113" s="13"/>
      <c r="M113" s="13"/>
      <c r="N113" s="13"/>
      <c r="O113" s="13"/>
      <c r="P113" s="33"/>
      <c r="Q113" s="33"/>
      <c r="R113" s="33"/>
      <c r="S113" s="33"/>
      <c r="T113" s="13"/>
      <c r="U113" s="33"/>
      <c r="V113" s="33"/>
      <c r="W113" s="33"/>
      <c r="X113" s="33"/>
      <c r="Y113" s="33"/>
      <c r="Z113" s="33"/>
      <c r="AA113" s="33"/>
      <c r="AB113" s="13"/>
      <c r="AC113" s="33"/>
      <c r="AD113" s="33"/>
      <c r="AE113" s="33"/>
      <c r="AF113" s="33"/>
    </row>
    <row r="114" spans="1:32" x14ac:dyDescent="0.2">
      <c r="A114" s="33"/>
      <c r="B114" s="76"/>
      <c r="C114" s="33"/>
      <c r="D114" s="13"/>
      <c r="E114" s="13"/>
      <c r="F114" s="33"/>
      <c r="G114" s="33"/>
      <c r="H114" s="33"/>
      <c r="I114" s="77"/>
      <c r="J114" s="77"/>
      <c r="K114" s="78"/>
      <c r="L114" s="13"/>
      <c r="M114" s="13"/>
      <c r="N114" s="13"/>
      <c r="O114" s="13"/>
      <c r="P114" s="33"/>
      <c r="Q114" s="33"/>
      <c r="R114" s="33"/>
      <c r="S114" s="33"/>
      <c r="T114" s="13"/>
      <c r="U114" s="33"/>
      <c r="V114" s="33"/>
      <c r="W114" s="33"/>
      <c r="X114" s="33"/>
      <c r="Y114" s="33"/>
      <c r="Z114" s="33"/>
      <c r="AA114" s="33"/>
      <c r="AB114" s="13"/>
      <c r="AC114" s="33"/>
      <c r="AD114" s="33"/>
      <c r="AE114" s="33"/>
      <c r="AF114" s="33"/>
    </row>
    <row r="115" spans="1:32" x14ac:dyDescent="0.2">
      <c r="A115" s="33"/>
      <c r="B115" s="76"/>
      <c r="C115" s="33"/>
      <c r="D115" s="13"/>
      <c r="E115" s="13"/>
      <c r="F115" s="33"/>
      <c r="G115" s="33"/>
      <c r="H115" s="33"/>
      <c r="I115" s="77"/>
      <c r="J115" s="77"/>
      <c r="K115" s="78"/>
      <c r="L115" s="13"/>
      <c r="M115" s="13"/>
      <c r="N115" s="13"/>
      <c r="O115" s="13"/>
      <c r="P115" s="33"/>
      <c r="Q115" s="33"/>
      <c r="R115" s="33"/>
      <c r="S115" s="33"/>
      <c r="T115" s="13"/>
      <c r="U115" s="33"/>
      <c r="V115" s="33"/>
      <c r="W115" s="33"/>
      <c r="X115" s="33"/>
      <c r="Y115" s="33"/>
      <c r="Z115" s="33"/>
      <c r="AA115" s="33"/>
      <c r="AB115" s="13"/>
      <c r="AC115" s="33"/>
      <c r="AD115" s="33"/>
      <c r="AE115" s="33"/>
      <c r="AF115" s="33"/>
    </row>
    <row r="116" spans="1:32" x14ac:dyDescent="0.2">
      <c r="A116" s="33"/>
      <c r="B116" s="76"/>
      <c r="C116" s="33"/>
      <c r="D116" s="13"/>
      <c r="E116" s="13"/>
      <c r="F116" s="33"/>
      <c r="G116" s="33"/>
      <c r="H116" s="33"/>
      <c r="I116" s="77"/>
      <c r="J116" s="77"/>
      <c r="K116" s="78"/>
      <c r="L116" s="13"/>
      <c r="M116" s="13"/>
      <c r="N116" s="13"/>
      <c r="O116" s="13"/>
      <c r="P116" s="33"/>
      <c r="Q116" s="33"/>
      <c r="R116" s="33"/>
      <c r="S116" s="33"/>
      <c r="T116" s="13"/>
      <c r="U116" s="33"/>
      <c r="V116" s="33"/>
      <c r="W116" s="33"/>
      <c r="X116" s="33"/>
      <c r="Y116" s="33"/>
      <c r="Z116" s="33"/>
      <c r="AA116" s="33"/>
      <c r="AB116" s="13"/>
      <c r="AC116" s="33"/>
      <c r="AD116" s="33"/>
      <c r="AE116" s="33"/>
      <c r="AF116" s="33"/>
    </row>
    <row r="117" spans="1:32" x14ac:dyDescent="0.2">
      <c r="A117" s="33"/>
      <c r="B117" s="76"/>
      <c r="C117" s="33"/>
      <c r="D117" s="13"/>
      <c r="E117" s="13"/>
      <c r="F117" s="33"/>
      <c r="G117" s="33"/>
      <c r="H117" s="33"/>
      <c r="I117" s="77"/>
      <c r="J117" s="77"/>
      <c r="K117" s="78"/>
      <c r="L117" s="13"/>
      <c r="M117" s="13"/>
      <c r="N117" s="13"/>
      <c r="O117" s="13"/>
      <c r="P117" s="33"/>
      <c r="Q117" s="33"/>
      <c r="R117" s="33"/>
      <c r="S117" s="33"/>
      <c r="T117" s="13"/>
      <c r="U117" s="33"/>
      <c r="V117" s="33"/>
      <c r="W117" s="33"/>
      <c r="X117" s="33"/>
      <c r="Y117" s="33"/>
      <c r="Z117" s="33"/>
      <c r="AA117" s="33"/>
      <c r="AB117" s="13"/>
      <c r="AC117" s="33"/>
      <c r="AD117" s="33"/>
      <c r="AE117" s="33"/>
      <c r="AF117" s="33"/>
    </row>
    <row r="118" spans="1:32" x14ac:dyDescent="0.2">
      <c r="A118" s="33"/>
      <c r="B118" s="76"/>
      <c r="C118" s="33"/>
      <c r="D118" s="13"/>
      <c r="E118" s="13"/>
      <c r="F118" s="33"/>
      <c r="G118" s="33"/>
      <c r="H118" s="33"/>
      <c r="I118" s="77"/>
      <c r="J118" s="77"/>
      <c r="K118" s="78"/>
      <c r="L118" s="13"/>
      <c r="M118" s="13"/>
      <c r="N118" s="13"/>
      <c r="O118" s="13"/>
      <c r="P118" s="33"/>
      <c r="Q118" s="33"/>
      <c r="R118" s="33"/>
      <c r="S118" s="33"/>
      <c r="T118" s="13"/>
      <c r="U118" s="33"/>
      <c r="V118" s="33"/>
      <c r="W118" s="33"/>
      <c r="X118" s="33"/>
      <c r="Y118" s="33"/>
      <c r="Z118" s="33"/>
      <c r="AA118" s="33"/>
      <c r="AB118" s="13"/>
      <c r="AC118" s="33"/>
      <c r="AD118" s="33"/>
      <c r="AE118" s="33"/>
      <c r="AF118" s="33"/>
    </row>
    <row r="119" spans="1:32" x14ac:dyDescent="0.2">
      <c r="A119" s="33"/>
      <c r="B119" s="76"/>
      <c r="C119" s="33"/>
      <c r="D119" s="13"/>
      <c r="E119" s="13"/>
      <c r="F119" s="33"/>
      <c r="G119" s="33"/>
      <c r="H119" s="33"/>
      <c r="I119" s="77"/>
      <c r="J119" s="77"/>
      <c r="K119" s="78"/>
      <c r="L119" s="13"/>
      <c r="M119" s="13"/>
      <c r="N119" s="13"/>
      <c r="O119" s="13"/>
      <c r="P119" s="33"/>
      <c r="Q119" s="33"/>
      <c r="R119" s="33"/>
      <c r="S119" s="33"/>
      <c r="T119" s="13"/>
      <c r="U119" s="33"/>
      <c r="V119" s="33"/>
      <c r="W119" s="33"/>
      <c r="X119" s="33"/>
      <c r="Y119" s="33"/>
      <c r="Z119" s="33"/>
      <c r="AA119" s="33"/>
      <c r="AB119" s="13"/>
      <c r="AC119" s="33"/>
      <c r="AD119" s="33"/>
      <c r="AE119" s="33"/>
      <c r="AF119" s="33"/>
    </row>
    <row r="120" spans="1:32" x14ac:dyDescent="0.2">
      <c r="A120" s="33"/>
      <c r="B120" s="76"/>
      <c r="C120" s="33"/>
      <c r="D120" s="13"/>
      <c r="E120" s="13"/>
      <c r="F120" s="33"/>
      <c r="G120" s="33"/>
      <c r="H120" s="33"/>
      <c r="I120" s="77"/>
      <c r="J120" s="77"/>
      <c r="K120" s="78"/>
      <c r="L120" s="13"/>
      <c r="M120" s="13"/>
      <c r="N120" s="13"/>
      <c r="O120" s="13"/>
      <c r="P120" s="33"/>
      <c r="Q120" s="33"/>
      <c r="R120" s="33"/>
      <c r="S120" s="33"/>
      <c r="T120" s="13"/>
      <c r="U120" s="33"/>
      <c r="V120" s="33"/>
      <c r="W120" s="33"/>
      <c r="X120" s="33"/>
      <c r="Y120" s="33"/>
      <c r="Z120" s="33"/>
      <c r="AA120" s="33"/>
      <c r="AB120" s="13"/>
      <c r="AC120" s="33"/>
      <c r="AD120" s="33"/>
      <c r="AE120" s="33"/>
      <c r="AF120" s="33"/>
    </row>
    <row r="121" spans="1:32" x14ac:dyDescent="0.2">
      <c r="A121" s="33"/>
      <c r="B121" s="76"/>
      <c r="C121" s="33"/>
      <c r="D121" s="13"/>
      <c r="E121" s="13"/>
      <c r="F121" s="33"/>
      <c r="G121" s="33"/>
      <c r="H121" s="33"/>
      <c r="I121" s="77"/>
      <c r="J121" s="77"/>
      <c r="K121" s="78"/>
      <c r="L121" s="13"/>
      <c r="M121" s="13"/>
      <c r="N121" s="13"/>
      <c r="O121" s="13"/>
      <c r="P121" s="33"/>
      <c r="Q121" s="33"/>
      <c r="R121" s="33"/>
      <c r="S121" s="33"/>
      <c r="T121" s="13"/>
      <c r="U121" s="33"/>
      <c r="V121" s="33"/>
      <c r="W121" s="33"/>
      <c r="X121" s="33"/>
      <c r="Y121" s="33"/>
      <c r="Z121" s="33"/>
      <c r="AA121" s="33"/>
      <c r="AB121" s="13"/>
      <c r="AC121" s="33"/>
      <c r="AD121" s="33"/>
      <c r="AE121" s="33"/>
      <c r="AF121" s="33"/>
    </row>
    <row r="122" spans="1:32" x14ac:dyDescent="0.2">
      <c r="A122" s="33"/>
      <c r="B122" s="76"/>
      <c r="C122" s="33"/>
      <c r="D122" s="13"/>
      <c r="E122" s="13"/>
      <c r="F122" s="33"/>
      <c r="G122" s="33"/>
      <c r="H122" s="33"/>
      <c r="I122" s="77"/>
      <c r="J122" s="77"/>
      <c r="K122" s="78"/>
      <c r="L122" s="13"/>
      <c r="M122" s="13"/>
      <c r="N122" s="13"/>
      <c r="O122" s="13"/>
      <c r="P122" s="33"/>
      <c r="Q122" s="33"/>
      <c r="R122" s="33"/>
      <c r="S122" s="33"/>
      <c r="T122" s="13"/>
      <c r="U122" s="33"/>
      <c r="V122" s="33"/>
      <c r="W122" s="33"/>
      <c r="X122" s="33"/>
      <c r="Y122" s="33"/>
      <c r="Z122" s="33"/>
      <c r="AA122" s="33"/>
      <c r="AB122" s="13"/>
      <c r="AC122" s="33"/>
      <c r="AD122" s="33"/>
      <c r="AE122" s="33"/>
      <c r="AF122" s="33"/>
    </row>
    <row r="123" spans="1:32" x14ac:dyDescent="0.2">
      <c r="A123" s="33"/>
      <c r="B123" s="76"/>
      <c r="C123" s="33"/>
      <c r="D123" s="13"/>
      <c r="E123" s="13"/>
      <c r="F123" s="33"/>
      <c r="G123" s="33"/>
      <c r="H123" s="33"/>
      <c r="I123" s="77"/>
      <c r="J123" s="77"/>
      <c r="K123" s="78"/>
      <c r="L123" s="13"/>
      <c r="M123" s="13"/>
      <c r="N123" s="13"/>
      <c r="O123" s="13"/>
      <c r="P123" s="33"/>
      <c r="Q123" s="33"/>
      <c r="R123" s="33"/>
      <c r="S123" s="33"/>
      <c r="T123" s="13"/>
      <c r="U123" s="33"/>
      <c r="V123" s="33"/>
      <c r="W123" s="33"/>
      <c r="X123" s="33"/>
      <c r="Y123" s="33"/>
      <c r="Z123" s="33"/>
      <c r="AA123" s="33"/>
      <c r="AB123" s="13"/>
      <c r="AC123" s="33"/>
      <c r="AD123" s="33"/>
      <c r="AE123" s="33"/>
      <c r="AF123" s="33"/>
    </row>
    <row r="124" spans="1:32" x14ac:dyDescent="0.2">
      <c r="A124" s="33"/>
      <c r="B124" s="76"/>
      <c r="C124" s="33"/>
      <c r="D124" s="13"/>
      <c r="E124" s="13"/>
      <c r="F124" s="33"/>
      <c r="G124" s="33"/>
      <c r="H124" s="33"/>
      <c r="I124" s="77"/>
      <c r="J124" s="77"/>
      <c r="K124" s="78"/>
      <c r="L124" s="13"/>
      <c r="M124" s="13"/>
      <c r="N124" s="13"/>
      <c r="O124" s="13"/>
      <c r="P124" s="33"/>
      <c r="Q124" s="33"/>
      <c r="R124" s="33"/>
      <c r="S124" s="33"/>
      <c r="T124" s="13"/>
      <c r="U124" s="33"/>
      <c r="V124" s="33"/>
      <c r="W124" s="33"/>
      <c r="X124" s="33"/>
      <c r="Y124" s="33"/>
      <c r="Z124" s="33"/>
      <c r="AA124" s="33"/>
      <c r="AB124" s="13"/>
      <c r="AC124" s="33"/>
      <c r="AD124" s="33"/>
      <c r="AE124" s="33"/>
      <c r="AF124" s="33"/>
    </row>
    <row r="125" spans="1:32" x14ac:dyDescent="0.2">
      <c r="A125" s="33"/>
      <c r="B125" s="76"/>
      <c r="C125" s="33"/>
      <c r="D125" s="13"/>
      <c r="E125" s="13"/>
      <c r="F125" s="33"/>
      <c r="G125" s="33"/>
      <c r="H125" s="33"/>
      <c r="I125" s="77"/>
      <c r="J125" s="77"/>
      <c r="K125" s="78"/>
      <c r="L125" s="13"/>
      <c r="M125" s="13"/>
      <c r="N125" s="13"/>
      <c r="O125" s="13"/>
      <c r="P125" s="33"/>
      <c r="Q125" s="33"/>
      <c r="R125" s="33"/>
      <c r="S125" s="33"/>
      <c r="T125" s="13"/>
      <c r="U125" s="33"/>
      <c r="V125" s="33"/>
      <c r="W125" s="33"/>
      <c r="X125" s="33"/>
      <c r="Y125" s="33"/>
      <c r="Z125" s="33"/>
      <c r="AA125" s="33"/>
      <c r="AB125" s="13"/>
      <c r="AC125" s="33"/>
      <c r="AD125" s="33"/>
      <c r="AE125" s="33"/>
      <c r="AF125" s="33"/>
    </row>
    <row r="126" spans="1:32" x14ac:dyDescent="0.2">
      <c r="A126" s="33"/>
      <c r="B126" s="76"/>
      <c r="C126" s="33"/>
      <c r="D126" s="13"/>
      <c r="E126" s="13"/>
      <c r="F126" s="33"/>
      <c r="G126" s="33"/>
      <c r="H126" s="33"/>
      <c r="I126" s="77"/>
      <c r="J126" s="77"/>
      <c r="K126" s="78"/>
      <c r="L126" s="13"/>
      <c r="M126" s="13"/>
      <c r="N126" s="13"/>
      <c r="O126" s="13"/>
      <c r="P126" s="33"/>
      <c r="Q126" s="33"/>
      <c r="R126" s="33"/>
      <c r="S126" s="33"/>
      <c r="T126" s="13"/>
      <c r="U126" s="33"/>
      <c r="V126" s="33"/>
      <c r="W126" s="33"/>
      <c r="X126" s="33"/>
      <c r="Y126" s="33"/>
      <c r="Z126" s="33"/>
      <c r="AA126" s="33"/>
      <c r="AB126" s="13"/>
      <c r="AC126" s="33"/>
      <c r="AD126" s="33"/>
      <c r="AE126" s="33"/>
      <c r="AF126" s="33"/>
    </row>
    <row r="127" spans="1:32" x14ac:dyDescent="0.2">
      <c r="A127" s="33"/>
      <c r="B127" s="76"/>
      <c r="C127" s="33"/>
      <c r="D127" s="13"/>
      <c r="E127" s="13"/>
      <c r="F127" s="33"/>
      <c r="G127" s="33"/>
      <c r="H127" s="33"/>
      <c r="I127" s="77"/>
      <c r="J127" s="77"/>
      <c r="K127" s="78"/>
      <c r="L127" s="13"/>
      <c r="M127" s="13"/>
      <c r="N127" s="13"/>
      <c r="O127" s="13"/>
      <c r="P127" s="33"/>
      <c r="Q127" s="33"/>
      <c r="R127" s="33"/>
      <c r="S127" s="33"/>
      <c r="T127" s="13"/>
      <c r="U127" s="33"/>
      <c r="V127" s="33"/>
      <c r="W127" s="33"/>
      <c r="X127" s="33"/>
      <c r="Y127" s="33"/>
      <c r="Z127" s="33"/>
      <c r="AA127" s="33"/>
      <c r="AB127" s="13"/>
      <c r="AC127" s="33"/>
      <c r="AD127" s="33"/>
      <c r="AE127" s="33"/>
      <c r="AF127" s="33"/>
    </row>
    <row r="128" spans="1:32" x14ac:dyDescent="0.2">
      <c r="A128" s="33"/>
      <c r="B128" s="76"/>
      <c r="C128" s="33"/>
      <c r="D128" s="13"/>
      <c r="E128" s="13"/>
      <c r="F128" s="33"/>
      <c r="G128" s="33"/>
      <c r="H128" s="33"/>
      <c r="I128" s="77"/>
      <c r="J128" s="77"/>
      <c r="K128" s="78"/>
      <c r="L128" s="13"/>
      <c r="M128" s="13"/>
      <c r="N128" s="13"/>
      <c r="O128" s="13"/>
      <c r="P128" s="33"/>
      <c r="Q128" s="33"/>
      <c r="R128" s="33"/>
      <c r="S128" s="33"/>
      <c r="T128" s="13"/>
      <c r="U128" s="33"/>
      <c r="V128" s="33"/>
      <c r="W128" s="33"/>
      <c r="X128" s="33"/>
      <c r="Y128" s="33"/>
      <c r="Z128" s="33"/>
      <c r="AA128" s="33"/>
      <c r="AB128" s="13"/>
      <c r="AC128" s="33"/>
      <c r="AD128" s="33"/>
      <c r="AE128" s="33"/>
      <c r="AF128" s="33"/>
    </row>
    <row r="129" spans="1:32" x14ac:dyDescent="0.2">
      <c r="A129" s="33"/>
      <c r="B129" s="76"/>
      <c r="C129" s="33"/>
      <c r="D129" s="13"/>
      <c r="E129" s="13"/>
      <c r="F129" s="33"/>
      <c r="G129" s="33"/>
      <c r="H129" s="33"/>
      <c r="I129" s="77"/>
      <c r="J129" s="77"/>
      <c r="K129" s="78"/>
      <c r="L129" s="13"/>
      <c r="M129" s="13"/>
      <c r="N129" s="13"/>
      <c r="O129" s="13"/>
      <c r="P129" s="33"/>
      <c r="Q129" s="33"/>
      <c r="R129" s="33"/>
      <c r="S129" s="33"/>
      <c r="T129" s="13"/>
      <c r="U129" s="33"/>
      <c r="V129" s="33"/>
      <c r="W129" s="33"/>
      <c r="X129" s="33"/>
      <c r="Y129" s="33"/>
      <c r="Z129" s="33"/>
      <c r="AA129" s="33"/>
      <c r="AB129" s="13"/>
      <c r="AC129" s="33"/>
      <c r="AD129" s="33"/>
      <c r="AE129" s="33"/>
      <c r="AF129" s="33"/>
    </row>
    <row r="130" spans="1:32" x14ac:dyDescent="0.2">
      <c r="A130" s="33"/>
      <c r="B130" s="76"/>
      <c r="C130" s="33"/>
      <c r="D130" s="13"/>
      <c r="E130" s="13"/>
      <c r="F130" s="33"/>
      <c r="G130" s="33"/>
      <c r="H130" s="33"/>
      <c r="I130" s="77"/>
      <c r="J130" s="77"/>
      <c r="K130" s="78"/>
      <c r="L130" s="13"/>
      <c r="M130" s="13"/>
      <c r="N130" s="13"/>
      <c r="O130" s="13"/>
      <c r="P130" s="33"/>
      <c r="Q130" s="33"/>
      <c r="R130" s="33"/>
      <c r="S130" s="33"/>
      <c r="T130" s="13"/>
      <c r="U130" s="33"/>
      <c r="V130" s="33"/>
      <c r="W130" s="33"/>
      <c r="X130" s="33"/>
      <c r="Y130" s="33"/>
      <c r="Z130" s="33"/>
      <c r="AA130" s="33"/>
      <c r="AB130" s="13"/>
      <c r="AC130" s="33"/>
      <c r="AD130" s="33"/>
      <c r="AE130" s="33"/>
      <c r="AF130" s="33"/>
    </row>
    <row r="131" spans="1:32" x14ac:dyDescent="0.2">
      <c r="A131" s="33"/>
      <c r="B131" s="76"/>
      <c r="C131" s="33"/>
      <c r="D131" s="13"/>
      <c r="E131" s="13"/>
      <c r="F131" s="33"/>
      <c r="G131" s="33"/>
      <c r="H131" s="33"/>
      <c r="I131" s="77"/>
      <c r="J131" s="77"/>
      <c r="K131" s="78"/>
      <c r="L131" s="13"/>
      <c r="M131" s="13"/>
      <c r="N131" s="13"/>
      <c r="O131" s="13"/>
      <c r="P131" s="33"/>
      <c r="Q131" s="33"/>
      <c r="R131" s="33"/>
      <c r="S131" s="33"/>
      <c r="T131" s="13"/>
      <c r="U131" s="33"/>
      <c r="V131" s="33"/>
      <c r="W131" s="33"/>
      <c r="X131" s="33"/>
      <c r="Y131" s="33"/>
      <c r="Z131" s="33"/>
      <c r="AA131" s="33"/>
      <c r="AB131" s="13"/>
      <c r="AC131" s="33"/>
      <c r="AD131" s="33"/>
      <c r="AE131" s="33"/>
      <c r="AF131" s="33"/>
    </row>
    <row r="132" spans="1:32" x14ac:dyDescent="0.2">
      <c r="A132" s="33"/>
      <c r="B132" s="76"/>
      <c r="C132" s="33"/>
      <c r="D132" s="13"/>
      <c r="E132" s="13"/>
      <c r="F132" s="33"/>
      <c r="G132" s="33"/>
      <c r="H132" s="33"/>
      <c r="I132" s="77"/>
      <c r="J132" s="77"/>
      <c r="K132" s="78"/>
      <c r="L132" s="13"/>
      <c r="M132" s="13"/>
      <c r="N132" s="13"/>
      <c r="O132" s="13"/>
      <c r="P132" s="33"/>
      <c r="Q132" s="33"/>
      <c r="R132" s="33"/>
      <c r="S132" s="33"/>
      <c r="T132" s="13"/>
      <c r="U132" s="33"/>
      <c r="V132" s="33"/>
      <c r="W132" s="33"/>
      <c r="X132" s="33"/>
      <c r="Y132" s="33"/>
      <c r="Z132" s="33"/>
      <c r="AA132" s="33"/>
      <c r="AB132" s="13"/>
      <c r="AC132" s="33"/>
      <c r="AD132" s="33"/>
      <c r="AE132" s="33"/>
      <c r="AF132" s="33"/>
    </row>
    <row r="133" spans="1:32" x14ac:dyDescent="0.2">
      <c r="A133" s="33"/>
      <c r="B133" s="76"/>
      <c r="C133" s="33"/>
      <c r="D133" s="13"/>
      <c r="E133" s="13"/>
      <c r="F133" s="33"/>
      <c r="G133" s="33"/>
      <c r="H133" s="33"/>
      <c r="I133" s="77"/>
      <c r="J133" s="77"/>
      <c r="K133" s="78"/>
      <c r="L133" s="13"/>
      <c r="M133" s="13"/>
      <c r="N133" s="13"/>
      <c r="O133" s="13"/>
      <c r="P133" s="33"/>
      <c r="Q133" s="33"/>
      <c r="R133" s="33"/>
      <c r="S133" s="33"/>
      <c r="T133" s="13"/>
      <c r="U133" s="33"/>
      <c r="V133" s="33"/>
      <c r="W133" s="33"/>
      <c r="X133" s="33"/>
      <c r="Y133" s="33"/>
      <c r="Z133" s="33"/>
      <c r="AA133" s="33"/>
      <c r="AB133" s="13"/>
      <c r="AC133" s="33"/>
      <c r="AD133" s="33"/>
      <c r="AE133" s="33"/>
      <c r="AF133" s="33"/>
    </row>
    <row r="134" spans="1:32" x14ac:dyDescent="0.2">
      <c r="A134" s="33"/>
      <c r="B134" s="76"/>
      <c r="C134" s="33"/>
      <c r="D134" s="13"/>
      <c r="E134" s="13"/>
      <c r="F134" s="33"/>
      <c r="G134" s="33"/>
      <c r="H134" s="33"/>
      <c r="I134" s="77"/>
      <c r="J134" s="77"/>
      <c r="K134" s="78"/>
      <c r="L134" s="13"/>
      <c r="M134" s="13"/>
      <c r="N134" s="13"/>
      <c r="O134" s="13"/>
      <c r="P134" s="33"/>
      <c r="Q134" s="33"/>
      <c r="R134" s="33"/>
      <c r="S134" s="33"/>
      <c r="T134" s="13"/>
      <c r="U134" s="33"/>
      <c r="V134" s="33"/>
      <c r="W134" s="33"/>
      <c r="X134" s="33"/>
      <c r="Y134" s="33"/>
      <c r="Z134" s="33"/>
      <c r="AA134" s="33"/>
      <c r="AB134" s="13"/>
      <c r="AC134" s="33"/>
      <c r="AD134" s="33"/>
      <c r="AE134" s="33"/>
      <c r="AF134" s="33"/>
    </row>
    <row r="135" spans="1:32" x14ac:dyDescent="0.2">
      <c r="A135" s="33"/>
      <c r="B135" s="76"/>
      <c r="C135" s="33"/>
      <c r="D135" s="13"/>
      <c r="E135" s="13"/>
      <c r="F135" s="33"/>
      <c r="G135" s="33"/>
      <c r="H135" s="33"/>
      <c r="I135" s="77"/>
      <c r="J135" s="77"/>
      <c r="K135" s="78"/>
      <c r="L135" s="13"/>
      <c r="M135" s="13"/>
      <c r="N135" s="13"/>
      <c r="O135" s="13"/>
      <c r="P135" s="33"/>
      <c r="Q135" s="33"/>
      <c r="R135" s="33"/>
      <c r="S135" s="33"/>
      <c r="T135" s="13"/>
      <c r="U135" s="33"/>
      <c r="V135" s="33"/>
      <c r="W135" s="33"/>
      <c r="X135" s="33"/>
      <c r="Y135" s="33"/>
      <c r="Z135" s="33"/>
      <c r="AA135" s="33"/>
      <c r="AB135" s="13"/>
      <c r="AC135" s="33"/>
      <c r="AD135" s="33"/>
      <c r="AE135" s="33"/>
      <c r="AF135" s="33"/>
    </row>
    <row r="136" spans="1:32" x14ac:dyDescent="0.2">
      <c r="A136" s="33"/>
      <c r="B136" s="76"/>
      <c r="C136" s="33"/>
      <c r="D136" s="13"/>
      <c r="E136" s="13"/>
      <c r="F136" s="33"/>
      <c r="G136" s="33"/>
      <c r="H136" s="33"/>
      <c r="I136" s="77"/>
      <c r="J136" s="77"/>
      <c r="K136" s="78"/>
      <c r="L136" s="13"/>
      <c r="M136" s="13"/>
      <c r="N136" s="13"/>
      <c r="O136" s="13"/>
      <c r="P136" s="33"/>
      <c r="Q136" s="33"/>
      <c r="R136" s="33"/>
      <c r="S136" s="33"/>
      <c r="T136" s="13"/>
      <c r="U136" s="33"/>
      <c r="V136" s="33"/>
      <c r="W136" s="33"/>
      <c r="X136" s="33"/>
      <c r="Y136" s="33"/>
      <c r="Z136" s="33"/>
      <c r="AA136" s="33"/>
      <c r="AB136" s="13"/>
      <c r="AC136" s="33"/>
      <c r="AD136" s="33"/>
      <c r="AE136" s="33"/>
      <c r="AF136" s="33"/>
    </row>
    <row r="137" spans="1:32" x14ac:dyDescent="0.2">
      <c r="A137" s="33"/>
      <c r="B137" s="76"/>
      <c r="C137" s="33"/>
      <c r="D137" s="13"/>
      <c r="E137" s="13"/>
      <c r="F137" s="33"/>
      <c r="G137" s="33"/>
      <c r="H137" s="33"/>
      <c r="I137" s="77"/>
      <c r="J137" s="77"/>
      <c r="K137" s="78"/>
      <c r="L137" s="13"/>
      <c r="M137" s="13"/>
      <c r="N137" s="13"/>
      <c r="O137" s="13"/>
      <c r="P137" s="33"/>
      <c r="Q137" s="33"/>
      <c r="R137" s="33"/>
      <c r="S137" s="33"/>
      <c r="T137" s="13"/>
      <c r="U137" s="33"/>
      <c r="V137" s="33"/>
      <c r="W137" s="33"/>
      <c r="X137" s="33"/>
      <c r="Y137" s="33"/>
      <c r="Z137" s="33"/>
      <c r="AA137" s="33"/>
      <c r="AB137" s="13"/>
      <c r="AC137" s="33"/>
      <c r="AD137" s="33"/>
      <c r="AE137" s="33"/>
      <c r="AF137" s="33"/>
    </row>
    <row r="138" spans="1:32" x14ac:dyDescent="0.2">
      <c r="A138" s="33"/>
      <c r="B138" s="76"/>
      <c r="C138" s="33"/>
      <c r="D138" s="13"/>
      <c r="E138" s="13"/>
      <c r="F138" s="33"/>
      <c r="G138" s="33"/>
      <c r="H138" s="33"/>
      <c r="I138" s="77"/>
      <c r="J138" s="77"/>
      <c r="K138" s="78"/>
      <c r="L138" s="13"/>
      <c r="M138" s="13"/>
      <c r="N138" s="13"/>
      <c r="O138" s="13"/>
      <c r="P138" s="33"/>
      <c r="Q138" s="33"/>
      <c r="R138" s="33"/>
      <c r="S138" s="33"/>
      <c r="T138" s="13"/>
      <c r="U138" s="33"/>
      <c r="V138" s="33"/>
      <c r="W138" s="33"/>
      <c r="X138" s="33"/>
      <c r="Y138" s="33"/>
      <c r="Z138" s="33"/>
      <c r="AA138" s="33"/>
      <c r="AB138" s="13"/>
      <c r="AC138" s="33"/>
      <c r="AD138" s="33"/>
      <c r="AE138" s="33"/>
      <c r="AF138" s="33"/>
    </row>
    <row r="139" spans="1:32" x14ac:dyDescent="0.2">
      <c r="A139" s="33"/>
      <c r="B139" s="76"/>
      <c r="C139" s="33"/>
      <c r="D139" s="13"/>
      <c r="E139" s="13"/>
      <c r="F139" s="33"/>
      <c r="G139" s="33"/>
      <c r="H139" s="33"/>
      <c r="I139" s="77"/>
      <c r="J139" s="77"/>
      <c r="K139" s="78"/>
      <c r="L139" s="13"/>
      <c r="M139" s="13"/>
      <c r="N139" s="13"/>
      <c r="O139" s="13"/>
      <c r="P139" s="33"/>
      <c r="Q139" s="33"/>
      <c r="R139" s="33"/>
      <c r="S139" s="33"/>
      <c r="T139" s="13"/>
      <c r="U139" s="33"/>
      <c r="V139" s="33"/>
      <c r="W139" s="33"/>
      <c r="X139" s="33"/>
      <c r="Y139" s="33"/>
      <c r="Z139" s="33"/>
      <c r="AA139" s="33"/>
      <c r="AB139" s="13"/>
      <c r="AC139" s="33"/>
      <c r="AD139" s="33"/>
      <c r="AE139" s="33"/>
      <c r="AF139" s="33"/>
    </row>
    <row r="140" spans="1:32" x14ac:dyDescent="0.2">
      <c r="A140" s="33"/>
      <c r="B140" s="76"/>
      <c r="C140" s="33"/>
      <c r="D140" s="13"/>
      <c r="E140" s="13"/>
      <c r="F140" s="33"/>
      <c r="G140" s="33"/>
      <c r="H140" s="33"/>
      <c r="I140" s="77"/>
      <c r="J140" s="77"/>
      <c r="K140" s="78"/>
      <c r="L140" s="13"/>
      <c r="M140" s="13"/>
      <c r="N140" s="13"/>
      <c r="O140" s="13"/>
      <c r="P140" s="33"/>
      <c r="Q140" s="33"/>
      <c r="R140" s="33"/>
      <c r="S140" s="33"/>
      <c r="T140" s="13"/>
      <c r="U140" s="33"/>
      <c r="V140" s="33"/>
      <c r="W140" s="33"/>
      <c r="X140" s="33"/>
      <c r="Y140" s="33"/>
      <c r="Z140" s="33"/>
      <c r="AA140" s="33"/>
      <c r="AB140" s="13"/>
      <c r="AC140" s="33"/>
      <c r="AD140" s="33"/>
      <c r="AE140" s="33"/>
      <c r="AF140" s="33"/>
    </row>
    <row r="141" spans="1:32" x14ac:dyDescent="0.2">
      <c r="A141" s="33"/>
      <c r="B141" s="76"/>
      <c r="C141" s="33"/>
      <c r="D141" s="13"/>
      <c r="E141" s="13"/>
      <c r="F141" s="33"/>
      <c r="G141" s="33"/>
      <c r="H141" s="33"/>
      <c r="I141" s="77"/>
      <c r="J141" s="77"/>
      <c r="K141" s="78"/>
      <c r="L141" s="13"/>
      <c r="M141" s="13"/>
      <c r="N141" s="13"/>
      <c r="O141" s="13"/>
      <c r="P141" s="33"/>
      <c r="Q141" s="33"/>
      <c r="R141" s="33"/>
      <c r="S141" s="33"/>
      <c r="T141" s="13"/>
      <c r="U141" s="33"/>
      <c r="V141" s="33"/>
      <c r="W141" s="33"/>
      <c r="X141" s="33"/>
      <c r="Y141" s="33"/>
      <c r="Z141" s="33"/>
      <c r="AA141" s="33"/>
      <c r="AB141" s="13"/>
      <c r="AC141" s="33"/>
      <c r="AD141" s="33"/>
      <c r="AE141" s="33"/>
      <c r="AF141" s="33"/>
    </row>
    <row r="142" spans="1:32" x14ac:dyDescent="0.2">
      <c r="A142" s="33"/>
      <c r="B142" s="76"/>
      <c r="C142" s="33"/>
      <c r="D142" s="13"/>
      <c r="E142" s="13"/>
      <c r="F142" s="33"/>
      <c r="G142" s="33"/>
      <c r="H142" s="33"/>
      <c r="I142" s="77"/>
      <c r="J142" s="77"/>
      <c r="K142" s="78"/>
      <c r="L142" s="13"/>
      <c r="M142" s="13"/>
      <c r="N142" s="13"/>
      <c r="O142" s="13"/>
      <c r="P142" s="33"/>
      <c r="Q142" s="33"/>
      <c r="R142" s="33"/>
      <c r="S142" s="33"/>
      <c r="T142" s="13"/>
      <c r="U142" s="33"/>
      <c r="V142" s="33"/>
      <c r="W142" s="33"/>
      <c r="X142" s="33"/>
      <c r="Y142" s="33"/>
      <c r="Z142" s="33"/>
      <c r="AA142" s="33"/>
      <c r="AB142" s="13"/>
      <c r="AC142" s="33"/>
      <c r="AD142" s="33"/>
      <c r="AE142" s="33"/>
      <c r="AF142" s="33"/>
    </row>
    <row r="143" spans="1:32" x14ac:dyDescent="0.2">
      <c r="A143" s="33"/>
      <c r="B143" s="76"/>
      <c r="C143" s="33"/>
      <c r="D143" s="13"/>
      <c r="E143" s="13"/>
      <c r="F143" s="33"/>
      <c r="G143" s="33"/>
      <c r="H143" s="33"/>
      <c r="I143" s="77"/>
      <c r="J143" s="77"/>
      <c r="K143" s="78"/>
      <c r="L143" s="13"/>
      <c r="M143" s="13"/>
      <c r="N143" s="13"/>
      <c r="O143" s="13"/>
      <c r="P143" s="33"/>
      <c r="Q143" s="33"/>
      <c r="R143" s="33"/>
      <c r="S143" s="33"/>
      <c r="T143" s="13"/>
      <c r="U143" s="33"/>
      <c r="V143" s="33"/>
      <c r="W143" s="33"/>
      <c r="X143" s="33"/>
      <c r="Y143" s="33"/>
      <c r="Z143" s="33"/>
      <c r="AA143" s="33"/>
      <c r="AB143" s="13"/>
      <c r="AC143" s="33"/>
      <c r="AD143" s="33"/>
      <c r="AE143" s="33"/>
      <c r="AF143" s="33"/>
    </row>
    <row r="144" spans="1:32" x14ac:dyDescent="0.2">
      <c r="A144" s="33"/>
      <c r="B144" s="76"/>
      <c r="C144" s="33"/>
      <c r="D144" s="13"/>
      <c r="E144" s="13"/>
      <c r="F144" s="33"/>
      <c r="G144" s="33"/>
      <c r="H144" s="33"/>
      <c r="I144" s="77"/>
      <c r="J144" s="77"/>
      <c r="K144" s="78"/>
      <c r="L144" s="13"/>
      <c r="M144" s="13"/>
      <c r="N144" s="13"/>
      <c r="O144" s="13"/>
      <c r="P144" s="33"/>
      <c r="Q144" s="33"/>
      <c r="R144" s="33"/>
      <c r="S144" s="33"/>
      <c r="T144" s="13"/>
      <c r="U144" s="33"/>
      <c r="V144" s="33"/>
      <c r="W144" s="33"/>
      <c r="X144" s="33"/>
      <c r="Y144" s="33"/>
      <c r="Z144" s="33"/>
      <c r="AA144" s="33"/>
      <c r="AB144" s="13"/>
      <c r="AC144" s="33"/>
      <c r="AD144" s="33"/>
      <c r="AE144" s="33"/>
      <c r="AF144" s="33"/>
    </row>
    <row r="145" spans="1:32" x14ac:dyDescent="0.2">
      <c r="A145" s="33"/>
      <c r="B145" s="76"/>
      <c r="C145" s="33"/>
      <c r="D145" s="13"/>
      <c r="E145" s="13"/>
      <c r="F145" s="33"/>
      <c r="G145" s="33"/>
      <c r="H145" s="33"/>
      <c r="I145" s="77"/>
      <c r="J145" s="77"/>
      <c r="K145" s="78"/>
      <c r="L145" s="13"/>
      <c r="M145" s="13"/>
      <c r="N145" s="13"/>
      <c r="O145" s="13"/>
      <c r="P145" s="33"/>
      <c r="Q145" s="33"/>
      <c r="R145" s="33"/>
      <c r="S145" s="33"/>
      <c r="T145" s="13"/>
      <c r="U145" s="33"/>
      <c r="V145" s="33"/>
      <c r="W145" s="33"/>
      <c r="X145" s="33"/>
      <c r="Y145" s="33"/>
      <c r="Z145" s="33"/>
      <c r="AA145" s="33"/>
      <c r="AB145" s="13"/>
      <c r="AC145" s="33"/>
      <c r="AD145" s="33"/>
      <c r="AE145" s="33"/>
      <c r="AF145" s="33"/>
    </row>
    <row r="146" spans="1:32" x14ac:dyDescent="0.2">
      <c r="A146" s="33"/>
      <c r="B146" s="76"/>
      <c r="C146" s="33"/>
      <c r="D146" s="13"/>
      <c r="E146" s="13"/>
      <c r="F146" s="33"/>
      <c r="G146" s="33"/>
      <c r="H146" s="33"/>
      <c r="I146" s="77"/>
      <c r="J146" s="77"/>
      <c r="K146" s="78"/>
      <c r="L146" s="13"/>
      <c r="M146" s="13"/>
      <c r="N146" s="13"/>
      <c r="O146" s="13"/>
      <c r="P146" s="33"/>
      <c r="Q146" s="33"/>
      <c r="R146" s="33"/>
      <c r="S146" s="33"/>
      <c r="T146" s="13"/>
      <c r="U146" s="33"/>
      <c r="V146" s="33"/>
      <c r="W146" s="33"/>
      <c r="X146" s="33"/>
      <c r="Y146" s="33"/>
      <c r="Z146" s="33"/>
      <c r="AA146" s="33"/>
      <c r="AB146" s="13"/>
      <c r="AC146" s="33"/>
      <c r="AD146" s="33"/>
      <c r="AE146" s="33"/>
      <c r="AF146" s="33"/>
    </row>
    <row r="147" spans="1:32" x14ac:dyDescent="0.2">
      <c r="A147" s="33"/>
      <c r="B147" s="76"/>
      <c r="C147" s="33"/>
      <c r="D147" s="13"/>
      <c r="E147" s="13"/>
      <c r="F147" s="33"/>
      <c r="G147" s="33"/>
      <c r="H147" s="33"/>
      <c r="I147" s="77"/>
      <c r="J147" s="77"/>
      <c r="K147" s="78"/>
      <c r="L147" s="13"/>
      <c r="M147" s="13"/>
      <c r="N147" s="13"/>
      <c r="O147" s="13"/>
      <c r="P147" s="33"/>
      <c r="Q147" s="33"/>
      <c r="R147" s="33"/>
      <c r="S147" s="33"/>
      <c r="T147" s="13"/>
      <c r="U147" s="33"/>
      <c r="V147" s="33"/>
      <c r="W147" s="33"/>
      <c r="X147" s="33"/>
      <c r="Y147" s="33"/>
      <c r="Z147" s="33"/>
      <c r="AA147" s="33"/>
      <c r="AB147" s="13"/>
      <c r="AC147" s="33"/>
      <c r="AD147" s="33"/>
      <c r="AE147" s="33"/>
      <c r="AF147" s="33"/>
    </row>
    <row r="148" spans="1:32" x14ac:dyDescent="0.2">
      <c r="A148" s="33"/>
      <c r="B148" s="76"/>
      <c r="C148" s="33"/>
      <c r="D148" s="13"/>
      <c r="E148" s="13"/>
      <c r="F148" s="33"/>
      <c r="G148" s="33"/>
      <c r="H148" s="33"/>
      <c r="I148" s="77"/>
      <c r="J148" s="77"/>
      <c r="K148" s="78"/>
      <c r="L148" s="13"/>
      <c r="M148" s="13"/>
      <c r="N148" s="13"/>
      <c r="O148" s="13"/>
      <c r="P148" s="33"/>
      <c r="Q148" s="33"/>
      <c r="R148" s="33"/>
      <c r="S148" s="33"/>
      <c r="T148" s="13"/>
      <c r="U148" s="33"/>
      <c r="V148" s="33"/>
      <c r="W148" s="33"/>
      <c r="X148" s="33"/>
      <c r="Y148" s="33"/>
      <c r="Z148" s="33"/>
      <c r="AA148" s="33"/>
      <c r="AB148" s="13"/>
      <c r="AC148" s="33"/>
      <c r="AD148" s="33"/>
      <c r="AE148" s="33"/>
      <c r="AF148" s="33"/>
    </row>
    <row r="149" spans="1:32" x14ac:dyDescent="0.2">
      <c r="A149" s="33"/>
      <c r="B149" s="76"/>
      <c r="C149" s="33"/>
      <c r="D149" s="13"/>
      <c r="E149" s="13"/>
      <c r="F149" s="33"/>
      <c r="G149" s="33"/>
      <c r="H149" s="33"/>
      <c r="I149" s="77"/>
      <c r="J149" s="77"/>
      <c r="K149" s="78"/>
      <c r="L149" s="13"/>
      <c r="M149" s="13"/>
      <c r="N149" s="13"/>
      <c r="O149" s="13"/>
      <c r="P149" s="33"/>
      <c r="Q149" s="33"/>
      <c r="R149" s="33"/>
      <c r="S149" s="33"/>
      <c r="T149" s="13"/>
      <c r="U149" s="33"/>
      <c r="V149" s="33"/>
      <c r="W149" s="33"/>
      <c r="X149" s="33"/>
      <c r="Y149" s="33"/>
      <c r="Z149" s="33"/>
      <c r="AA149" s="33"/>
      <c r="AB149" s="13"/>
      <c r="AC149" s="33"/>
      <c r="AD149" s="33"/>
      <c r="AE149" s="33"/>
      <c r="AF149" s="33"/>
    </row>
    <row r="150" spans="1:32" x14ac:dyDescent="0.2">
      <c r="A150" s="33"/>
      <c r="B150" s="76"/>
      <c r="C150" s="33"/>
      <c r="D150" s="13"/>
      <c r="E150" s="13"/>
      <c r="F150" s="33"/>
      <c r="G150" s="33"/>
      <c r="H150" s="33"/>
      <c r="I150" s="77"/>
      <c r="J150" s="77"/>
      <c r="K150" s="78"/>
      <c r="L150" s="13"/>
      <c r="M150" s="13"/>
      <c r="N150" s="13"/>
      <c r="O150" s="13"/>
      <c r="P150" s="33"/>
      <c r="Q150" s="33"/>
      <c r="R150" s="33"/>
      <c r="S150" s="33"/>
      <c r="T150" s="13"/>
      <c r="U150" s="33"/>
      <c r="V150" s="33"/>
      <c r="W150" s="33"/>
      <c r="X150" s="33"/>
      <c r="Y150" s="33"/>
      <c r="Z150" s="33"/>
      <c r="AA150" s="33"/>
      <c r="AB150" s="13"/>
      <c r="AC150" s="33"/>
      <c r="AD150" s="33"/>
      <c r="AE150" s="33"/>
      <c r="AF150" s="33"/>
    </row>
    <row r="151" spans="1:32" x14ac:dyDescent="0.2">
      <c r="A151" s="33"/>
      <c r="B151" s="76"/>
      <c r="C151" s="33"/>
      <c r="D151" s="13"/>
      <c r="E151" s="13"/>
      <c r="F151" s="33"/>
      <c r="G151" s="33"/>
      <c r="H151" s="33"/>
      <c r="I151" s="77"/>
      <c r="J151" s="77"/>
      <c r="K151" s="78"/>
      <c r="L151" s="13"/>
      <c r="M151" s="13"/>
      <c r="N151" s="13"/>
      <c r="O151" s="13"/>
      <c r="P151" s="33"/>
      <c r="Q151" s="33"/>
      <c r="R151" s="33"/>
      <c r="S151" s="33"/>
      <c r="T151" s="13"/>
      <c r="U151" s="33"/>
      <c r="V151" s="33"/>
      <c r="W151" s="33"/>
      <c r="X151" s="33"/>
      <c r="Y151" s="33"/>
      <c r="Z151" s="33"/>
      <c r="AA151" s="33"/>
      <c r="AB151" s="13"/>
      <c r="AC151" s="33"/>
      <c r="AD151" s="33"/>
      <c r="AE151" s="33"/>
      <c r="AF151" s="33"/>
    </row>
    <row r="152" spans="1:32" x14ac:dyDescent="0.2">
      <c r="A152" s="33"/>
      <c r="B152" s="76"/>
      <c r="C152" s="33"/>
      <c r="D152" s="13"/>
      <c r="E152" s="13"/>
      <c r="F152" s="33"/>
      <c r="G152" s="33"/>
      <c r="H152" s="33"/>
      <c r="I152" s="77"/>
      <c r="J152" s="77"/>
      <c r="K152" s="78"/>
      <c r="L152" s="13"/>
      <c r="M152" s="13"/>
      <c r="N152" s="13"/>
      <c r="O152" s="13"/>
      <c r="P152" s="33"/>
      <c r="Q152" s="33"/>
      <c r="R152" s="33"/>
      <c r="S152" s="33"/>
      <c r="T152" s="13"/>
      <c r="U152" s="33"/>
      <c r="V152" s="33"/>
      <c r="W152" s="33"/>
      <c r="X152" s="33"/>
      <c r="Y152" s="33"/>
      <c r="Z152" s="33"/>
      <c r="AA152" s="33"/>
      <c r="AB152" s="13"/>
      <c r="AC152" s="33"/>
      <c r="AD152" s="33"/>
      <c r="AE152" s="33"/>
      <c r="AF152" s="33"/>
    </row>
    <row r="153" spans="1:32" x14ac:dyDescent="0.2">
      <c r="A153" s="33"/>
      <c r="B153" s="76"/>
      <c r="C153" s="33"/>
      <c r="D153" s="13"/>
      <c r="E153" s="13"/>
      <c r="F153" s="33"/>
      <c r="G153" s="33"/>
      <c r="H153" s="33"/>
      <c r="I153" s="77"/>
      <c r="J153" s="77"/>
      <c r="K153" s="78"/>
      <c r="L153" s="13"/>
      <c r="M153" s="13"/>
      <c r="N153" s="13"/>
      <c r="O153" s="13"/>
      <c r="P153" s="33"/>
      <c r="Q153" s="33"/>
      <c r="R153" s="33"/>
      <c r="S153" s="33"/>
      <c r="T153" s="13"/>
      <c r="U153" s="33"/>
      <c r="V153" s="33"/>
      <c r="W153" s="33"/>
      <c r="X153" s="33"/>
      <c r="Y153" s="33"/>
      <c r="Z153" s="33"/>
      <c r="AA153" s="33"/>
      <c r="AB153" s="13"/>
      <c r="AC153" s="33"/>
      <c r="AD153" s="33"/>
      <c r="AE153" s="33"/>
      <c r="AF153" s="33"/>
    </row>
    <row r="154" spans="1:32" x14ac:dyDescent="0.2">
      <c r="A154" s="33"/>
      <c r="B154" s="76"/>
      <c r="C154" s="33"/>
      <c r="D154" s="13"/>
      <c r="E154" s="13"/>
      <c r="F154" s="33"/>
      <c r="G154" s="33"/>
      <c r="H154" s="33"/>
      <c r="I154" s="77"/>
      <c r="J154" s="77"/>
      <c r="K154" s="78"/>
      <c r="L154" s="13"/>
      <c r="M154" s="13"/>
      <c r="N154" s="13"/>
      <c r="O154" s="13"/>
      <c r="P154" s="33"/>
      <c r="Q154" s="33"/>
      <c r="R154" s="33"/>
      <c r="S154" s="33"/>
      <c r="T154" s="13"/>
      <c r="U154" s="33"/>
      <c r="V154" s="33"/>
      <c r="W154" s="33"/>
      <c r="X154" s="33"/>
      <c r="Y154" s="33"/>
      <c r="Z154" s="33"/>
      <c r="AA154" s="33"/>
      <c r="AB154" s="13"/>
      <c r="AC154" s="33"/>
      <c r="AD154" s="33"/>
      <c r="AE154" s="33"/>
      <c r="AF154" s="33"/>
    </row>
    <row r="155" spans="1:32" x14ac:dyDescent="0.2">
      <c r="A155" s="33"/>
      <c r="B155" s="76"/>
      <c r="C155" s="33"/>
      <c r="D155" s="13"/>
      <c r="E155" s="13"/>
      <c r="F155" s="33"/>
      <c r="G155" s="33"/>
      <c r="H155" s="33"/>
      <c r="I155" s="77"/>
      <c r="J155" s="77"/>
      <c r="K155" s="78"/>
      <c r="L155" s="13"/>
      <c r="M155" s="13"/>
      <c r="N155" s="13"/>
      <c r="O155" s="13"/>
      <c r="P155" s="33"/>
      <c r="Q155" s="33"/>
      <c r="R155" s="33"/>
      <c r="S155" s="33"/>
      <c r="T155" s="13"/>
      <c r="U155" s="33"/>
      <c r="V155" s="33"/>
      <c r="W155" s="33"/>
      <c r="X155" s="33"/>
      <c r="Y155" s="33"/>
      <c r="Z155" s="33"/>
      <c r="AA155" s="33"/>
      <c r="AB155" s="13"/>
      <c r="AC155" s="33"/>
      <c r="AD155" s="33"/>
      <c r="AE155" s="33"/>
      <c r="AF155" s="33"/>
    </row>
    <row r="156" spans="1:32" x14ac:dyDescent="0.2">
      <c r="A156" s="33"/>
      <c r="B156" s="76"/>
      <c r="C156" s="33"/>
      <c r="D156" s="13"/>
      <c r="E156" s="13"/>
      <c r="F156" s="33"/>
      <c r="G156" s="33"/>
      <c r="H156" s="33"/>
      <c r="I156" s="77"/>
      <c r="J156" s="77"/>
      <c r="K156" s="78"/>
      <c r="L156" s="13"/>
      <c r="M156" s="13"/>
      <c r="N156" s="13"/>
      <c r="O156" s="13"/>
      <c r="P156" s="33"/>
      <c r="Q156" s="33"/>
      <c r="R156" s="33"/>
      <c r="S156" s="33"/>
      <c r="T156" s="13"/>
      <c r="U156" s="33"/>
      <c r="V156" s="33"/>
      <c r="W156" s="33"/>
      <c r="X156" s="33"/>
      <c r="Y156" s="33"/>
      <c r="Z156" s="33"/>
      <c r="AA156" s="33"/>
      <c r="AB156" s="13"/>
      <c r="AC156" s="33"/>
      <c r="AD156" s="33"/>
      <c r="AE156" s="33"/>
      <c r="AF156" s="33"/>
    </row>
    <row r="157" spans="1:32" x14ac:dyDescent="0.2">
      <c r="A157" s="33"/>
      <c r="B157" s="76"/>
      <c r="C157" s="33"/>
      <c r="D157" s="13"/>
      <c r="E157" s="13"/>
      <c r="F157" s="33"/>
      <c r="G157" s="33"/>
      <c r="H157" s="33"/>
      <c r="I157" s="77"/>
      <c r="J157" s="77"/>
      <c r="K157" s="78"/>
      <c r="L157" s="13"/>
      <c r="M157" s="13"/>
      <c r="N157" s="13"/>
      <c r="O157" s="13"/>
      <c r="P157" s="33"/>
      <c r="Q157" s="33"/>
      <c r="R157" s="33"/>
      <c r="S157" s="33"/>
      <c r="T157" s="13"/>
      <c r="U157" s="33"/>
      <c r="V157" s="33"/>
      <c r="W157" s="33"/>
      <c r="X157" s="33"/>
      <c r="Y157" s="33"/>
      <c r="Z157" s="33"/>
      <c r="AA157" s="33"/>
      <c r="AB157" s="13"/>
      <c r="AC157" s="33"/>
      <c r="AD157" s="33"/>
      <c r="AE157" s="33"/>
      <c r="AF157" s="33"/>
    </row>
    <row r="158" spans="1:32" x14ac:dyDescent="0.2">
      <c r="A158" s="33"/>
      <c r="B158" s="76"/>
      <c r="C158" s="33"/>
      <c r="D158" s="13"/>
      <c r="E158" s="13"/>
      <c r="F158" s="33"/>
      <c r="G158" s="33"/>
      <c r="H158" s="33"/>
      <c r="I158" s="77"/>
      <c r="J158" s="77"/>
      <c r="K158" s="78"/>
      <c r="L158" s="13"/>
      <c r="M158" s="13"/>
      <c r="N158" s="13"/>
      <c r="O158" s="13"/>
      <c r="P158" s="33"/>
      <c r="Q158" s="33"/>
      <c r="R158" s="33"/>
      <c r="S158" s="33"/>
      <c r="T158" s="13"/>
      <c r="U158" s="33"/>
      <c r="V158" s="33"/>
      <c r="W158" s="33"/>
      <c r="X158" s="33"/>
      <c r="Y158" s="33"/>
      <c r="Z158" s="33"/>
      <c r="AA158" s="33"/>
      <c r="AB158" s="13"/>
      <c r="AC158" s="33"/>
      <c r="AD158" s="33"/>
      <c r="AE158" s="33"/>
      <c r="AF158" s="33"/>
    </row>
    <row r="159" spans="1:32" x14ac:dyDescent="0.2">
      <c r="A159" s="33"/>
      <c r="B159" s="76"/>
      <c r="C159" s="33"/>
      <c r="D159" s="13"/>
      <c r="E159" s="13"/>
      <c r="F159" s="33"/>
      <c r="G159" s="33"/>
      <c r="H159" s="33"/>
      <c r="I159" s="77"/>
      <c r="J159" s="77"/>
      <c r="K159" s="78"/>
      <c r="L159" s="13"/>
      <c r="M159" s="13"/>
      <c r="N159" s="13"/>
      <c r="O159" s="13"/>
      <c r="P159" s="33"/>
      <c r="Q159" s="33"/>
      <c r="R159" s="33"/>
      <c r="S159" s="33"/>
      <c r="T159" s="13"/>
      <c r="U159" s="33"/>
      <c r="V159" s="33"/>
      <c r="W159" s="33"/>
      <c r="X159" s="33"/>
      <c r="Y159" s="33"/>
      <c r="Z159" s="33"/>
      <c r="AA159" s="33"/>
      <c r="AB159" s="13"/>
      <c r="AC159" s="33"/>
      <c r="AD159" s="33"/>
      <c r="AE159" s="33"/>
      <c r="AF159" s="33"/>
    </row>
    <row r="160" spans="1:32" x14ac:dyDescent="0.2">
      <c r="A160" s="33"/>
      <c r="B160" s="76"/>
      <c r="C160" s="33"/>
      <c r="D160" s="13"/>
      <c r="E160" s="13"/>
      <c r="F160" s="33"/>
      <c r="G160" s="33"/>
      <c r="H160" s="33"/>
      <c r="I160" s="77"/>
      <c r="J160" s="77"/>
      <c r="K160" s="78"/>
      <c r="L160" s="13"/>
      <c r="M160" s="13"/>
      <c r="N160" s="13"/>
      <c r="O160" s="13"/>
      <c r="P160" s="33"/>
      <c r="Q160" s="33"/>
      <c r="R160" s="33"/>
      <c r="S160" s="33"/>
      <c r="T160" s="13"/>
      <c r="U160" s="33"/>
      <c r="V160" s="33"/>
      <c r="W160" s="33"/>
      <c r="X160" s="33"/>
      <c r="Y160" s="33"/>
      <c r="Z160" s="33"/>
      <c r="AA160" s="33"/>
      <c r="AB160" s="13"/>
      <c r="AC160" s="33"/>
      <c r="AD160" s="33"/>
      <c r="AE160" s="33"/>
      <c r="AF160" s="33"/>
    </row>
    <row r="161" spans="1:32" x14ac:dyDescent="0.2">
      <c r="A161" s="33"/>
      <c r="B161" s="76"/>
      <c r="C161" s="33"/>
      <c r="D161" s="13"/>
      <c r="E161" s="13"/>
      <c r="F161" s="33"/>
      <c r="G161" s="33"/>
      <c r="H161" s="33"/>
      <c r="I161" s="77"/>
      <c r="J161" s="77"/>
      <c r="K161" s="78"/>
      <c r="L161" s="13"/>
      <c r="M161" s="13"/>
      <c r="N161" s="13"/>
      <c r="O161" s="13"/>
      <c r="P161" s="33"/>
      <c r="Q161" s="33"/>
      <c r="R161" s="33"/>
      <c r="S161" s="33"/>
      <c r="T161" s="13"/>
      <c r="U161" s="33"/>
      <c r="V161" s="33"/>
      <c r="W161" s="33"/>
      <c r="X161" s="33"/>
      <c r="Y161" s="33"/>
      <c r="Z161" s="33"/>
      <c r="AA161" s="33"/>
      <c r="AB161" s="13"/>
      <c r="AC161" s="33"/>
      <c r="AD161" s="33"/>
      <c r="AE161" s="33"/>
      <c r="AF161" s="33"/>
    </row>
    <row r="162" spans="1:32" x14ac:dyDescent="0.2">
      <c r="A162" s="33"/>
      <c r="B162" s="76"/>
      <c r="C162" s="33"/>
      <c r="D162" s="13"/>
      <c r="E162" s="13"/>
      <c r="F162" s="33"/>
      <c r="G162" s="33"/>
      <c r="H162" s="33"/>
      <c r="I162" s="77"/>
      <c r="J162" s="77"/>
      <c r="K162" s="78"/>
      <c r="L162" s="13"/>
      <c r="M162" s="13"/>
      <c r="N162" s="13"/>
      <c r="O162" s="13"/>
      <c r="P162" s="33"/>
      <c r="Q162" s="33"/>
      <c r="R162" s="33"/>
      <c r="S162" s="33"/>
      <c r="T162" s="13"/>
      <c r="U162" s="33"/>
      <c r="V162" s="33"/>
      <c r="W162" s="33"/>
      <c r="X162" s="33"/>
      <c r="Y162" s="33"/>
      <c r="Z162" s="33"/>
      <c r="AA162" s="33"/>
      <c r="AB162" s="13"/>
      <c r="AC162" s="33"/>
      <c r="AD162" s="33"/>
      <c r="AE162" s="33"/>
      <c r="AF162" s="33"/>
    </row>
    <row r="163" spans="1:32" x14ac:dyDescent="0.2">
      <c r="A163" s="33"/>
      <c r="B163" s="76"/>
      <c r="C163" s="33"/>
      <c r="D163" s="13"/>
      <c r="E163" s="13"/>
      <c r="F163" s="33"/>
      <c r="G163" s="33"/>
      <c r="H163" s="33"/>
      <c r="I163" s="77"/>
      <c r="J163" s="77"/>
      <c r="K163" s="78"/>
      <c r="L163" s="13"/>
      <c r="M163" s="13"/>
      <c r="N163" s="13"/>
      <c r="O163" s="13"/>
      <c r="P163" s="33"/>
      <c r="Q163" s="33"/>
      <c r="R163" s="33"/>
      <c r="S163" s="33"/>
      <c r="T163" s="13"/>
      <c r="U163" s="33"/>
      <c r="V163" s="33"/>
      <c r="W163" s="33"/>
      <c r="X163" s="33"/>
      <c r="Y163" s="33"/>
      <c r="Z163" s="33"/>
      <c r="AA163" s="33"/>
      <c r="AB163" s="13"/>
      <c r="AC163" s="33"/>
      <c r="AD163" s="33"/>
      <c r="AE163" s="33"/>
      <c r="AF163" s="33"/>
    </row>
    <row r="164" spans="1:32" x14ac:dyDescent="0.2">
      <c r="A164" s="33"/>
      <c r="B164" s="76"/>
      <c r="C164" s="33"/>
      <c r="D164" s="13"/>
      <c r="E164" s="13"/>
      <c r="F164" s="33"/>
      <c r="G164" s="33"/>
      <c r="H164" s="33"/>
      <c r="I164" s="77"/>
      <c r="J164" s="77"/>
      <c r="K164" s="78"/>
      <c r="L164" s="13"/>
      <c r="M164" s="13"/>
      <c r="N164" s="13"/>
      <c r="O164" s="13"/>
      <c r="P164" s="33"/>
      <c r="Q164" s="33"/>
      <c r="R164" s="33"/>
      <c r="S164" s="33"/>
      <c r="T164" s="13"/>
      <c r="U164" s="33"/>
      <c r="V164" s="33"/>
      <c r="W164" s="33"/>
      <c r="X164" s="33"/>
      <c r="Y164" s="33"/>
      <c r="Z164" s="33"/>
      <c r="AA164" s="33"/>
      <c r="AB164" s="13"/>
      <c r="AC164" s="33"/>
      <c r="AD164" s="33"/>
      <c r="AE164" s="33"/>
      <c r="AF164" s="33"/>
    </row>
    <row r="165" spans="1:32" x14ac:dyDescent="0.2">
      <c r="A165" s="33"/>
      <c r="B165" s="76"/>
      <c r="C165" s="33"/>
      <c r="D165" s="13"/>
      <c r="E165" s="13"/>
      <c r="F165" s="33"/>
      <c r="G165" s="33"/>
      <c r="H165" s="33"/>
      <c r="I165" s="77"/>
      <c r="J165" s="77"/>
      <c r="K165" s="78"/>
      <c r="L165" s="13"/>
      <c r="M165" s="13"/>
      <c r="N165" s="13"/>
      <c r="O165" s="13"/>
      <c r="P165" s="33"/>
      <c r="Q165" s="33"/>
      <c r="R165" s="33"/>
      <c r="S165" s="33"/>
      <c r="T165" s="13"/>
      <c r="U165" s="33"/>
      <c r="V165" s="33"/>
      <c r="W165" s="33"/>
      <c r="X165" s="33"/>
      <c r="Y165" s="33"/>
      <c r="Z165" s="33"/>
      <c r="AA165" s="33"/>
      <c r="AB165" s="13"/>
      <c r="AC165" s="33"/>
      <c r="AD165" s="33"/>
      <c r="AE165" s="33"/>
      <c r="AF165" s="33"/>
    </row>
    <row r="166" spans="1:32" x14ac:dyDescent="0.2">
      <c r="A166" s="33"/>
      <c r="B166" s="76"/>
      <c r="C166" s="33"/>
      <c r="D166" s="13"/>
      <c r="E166" s="13"/>
      <c r="F166" s="33"/>
      <c r="G166" s="33"/>
      <c r="H166" s="33"/>
      <c r="I166" s="77"/>
      <c r="J166" s="77"/>
      <c r="K166" s="78"/>
      <c r="L166" s="13"/>
      <c r="M166" s="13"/>
      <c r="N166" s="13"/>
      <c r="O166" s="13"/>
      <c r="P166" s="33"/>
      <c r="Q166" s="33"/>
      <c r="R166" s="33"/>
      <c r="S166" s="33"/>
      <c r="T166" s="13"/>
      <c r="U166" s="33"/>
      <c r="V166" s="33"/>
      <c r="W166" s="33"/>
      <c r="X166" s="33"/>
      <c r="Y166" s="33"/>
      <c r="Z166" s="33"/>
      <c r="AA166" s="33"/>
      <c r="AB166" s="13"/>
      <c r="AC166" s="33"/>
      <c r="AD166" s="33"/>
      <c r="AE166" s="33"/>
      <c r="AF166" s="33"/>
    </row>
    <row r="167" spans="1:32" x14ac:dyDescent="0.2">
      <c r="A167" s="33"/>
      <c r="B167" s="76"/>
      <c r="C167" s="33"/>
      <c r="D167" s="13"/>
      <c r="E167" s="13"/>
      <c r="F167" s="33"/>
      <c r="G167" s="33"/>
      <c r="H167" s="33"/>
      <c r="I167" s="77"/>
      <c r="J167" s="77"/>
      <c r="K167" s="78"/>
      <c r="L167" s="13"/>
      <c r="M167" s="13"/>
      <c r="N167" s="13"/>
      <c r="O167" s="13"/>
      <c r="P167" s="33"/>
      <c r="Q167" s="33"/>
      <c r="R167" s="33"/>
      <c r="S167" s="33"/>
      <c r="T167" s="13"/>
      <c r="U167" s="33"/>
      <c r="V167" s="33"/>
      <c r="W167" s="33"/>
      <c r="X167" s="33"/>
      <c r="Y167" s="33"/>
      <c r="Z167" s="33"/>
      <c r="AA167" s="33"/>
      <c r="AB167" s="13"/>
      <c r="AC167" s="33"/>
      <c r="AD167" s="33"/>
      <c r="AE167" s="33"/>
      <c r="AF167" s="33"/>
    </row>
    <row r="168" spans="1:32" x14ac:dyDescent="0.2">
      <c r="A168" s="33"/>
      <c r="B168" s="76"/>
      <c r="C168" s="33"/>
      <c r="D168" s="13"/>
      <c r="E168" s="13"/>
      <c r="F168" s="33"/>
      <c r="G168" s="33"/>
      <c r="H168" s="33"/>
      <c r="I168" s="77"/>
      <c r="J168" s="77"/>
      <c r="K168" s="78"/>
      <c r="L168" s="13"/>
      <c r="M168" s="13"/>
      <c r="N168" s="13"/>
      <c r="O168" s="13"/>
      <c r="P168" s="33"/>
      <c r="Q168" s="33"/>
      <c r="R168" s="33"/>
      <c r="S168" s="33"/>
      <c r="T168" s="13"/>
      <c r="U168" s="33"/>
      <c r="V168" s="33"/>
      <c r="W168" s="33"/>
      <c r="X168" s="33"/>
      <c r="Y168" s="33"/>
      <c r="Z168" s="33"/>
      <c r="AA168" s="33"/>
      <c r="AB168" s="13"/>
      <c r="AC168" s="33"/>
      <c r="AD168" s="33"/>
      <c r="AE168" s="33"/>
      <c r="AF168" s="33"/>
    </row>
    <row r="169" spans="1:32" x14ac:dyDescent="0.2">
      <c r="A169" s="33"/>
      <c r="B169" s="76"/>
      <c r="C169" s="33"/>
      <c r="D169" s="13"/>
      <c r="E169" s="13"/>
      <c r="F169" s="33"/>
      <c r="G169" s="33"/>
      <c r="H169" s="33"/>
      <c r="I169" s="77"/>
      <c r="J169" s="77"/>
      <c r="K169" s="78"/>
      <c r="L169" s="13"/>
      <c r="M169" s="13"/>
      <c r="N169" s="13"/>
      <c r="O169" s="13"/>
      <c r="P169" s="33"/>
      <c r="Q169" s="33"/>
      <c r="R169" s="33"/>
      <c r="S169" s="33"/>
      <c r="T169" s="13"/>
      <c r="U169" s="33"/>
      <c r="V169" s="33"/>
      <c r="W169" s="33"/>
      <c r="X169" s="33"/>
      <c r="Y169" s="33"/>
      <c r="Z169" s="33"/>
      <c r="AA169" s="33"/>
      <c r="AB169" s="13"/>
      <c r="AC169" s="33"/>
      <c r="AD169" s="33"/>
      <c r="AE169" s="33"/>
      <c r="AF169" s="33"/>
    </row>
    <row r="170" spans="1:32" x14ac:dyDescent="0.2">
      <c r="A170" s="33"/>
      <c r="B170" s="76"/>
      <c r="C170" s="33"/>
      <c r="D170" s="13"/>
      <c r="E170" s="13"/>
      <c r="F170" s="33"/>
      <c r="G170" s="33"/>
      <c r="H170" s="33"/>
      <c r="I170" s="77"/>
      <c r="J170" s="77"/>
      <c r="K170" s="78"/>
      <c r="L170" s="13"/>
      <c r="M170" s="13"/>
      <c r="N170" s="13"/>
      <c r="O170" s="13"/>
      <c r="P170" s="33"/>
      <c r="Q170" s="33"/>
      <c r="R170" s="33"/>
      <c r="S170" s="33"/>
      <c r="T170" s="13"/>
      <c r="U170" s="33"/>
      <c r="V170" s="33"/>
      <c r="W170" s="33"/>
      <c r="X170" s="33"/>
      <c r="Y170" s="33"/>
      <c r="Z170" s="33"/>
      <c r="AA170" s="33"/>
      <c r="AB170" s="13"/>
      <c r="AC170" s="33"/>
      <c r="AD170" s="33"/>
      <c r="AE170" s="33"/>
      <c r="AF170" s="33"/>
    </row>
    <row r="171" spans="1:32" x14ac:dyDescent="0.2">
      <c r="A171" s="33"/>
      <c r="B171" s="76"/>
      <c r="C171" s="33"/>
      <c r="D171" s="13"/>
      <c r="E171" s="13"/>
      <c r="F171" s="33"/>
      <c r="G171" s="33"/>
      <c r="H171" s="33"/>
      <c r="I171" s="77"/>
      <c r="J171" s="77"/>
      <c r="K171" s="78"/>
      <c r="L171" s="13"/>
      <c r="M171" s="13"/>
      <c r="N171" s="13"/>
      <c r="O171" s="13"/>
      <c r="P171" s="33"/>
      <c r="Q171" s="33"/>
      <c r="R171" s="33"/>
      <c r="S171" s="33"/>
      <c r="T171" s="13"/>
      <c r="U171" s="33"/>
      <c r="V171" s="33"/>
      <c r="W171" s="33"/>
      <c r="X171" s="33"/>
      <c r="Y171" s="33"/>
      <c r="Z171" s="33"/>
      <c r="AA171" s="33"/>
      <c r="AB171" s="13"/>
      <c r="AC171" s="33"/>
      <c r="AD171" s="33"/>
      <c r="AE171" s="33"/>
      <c r="AF171" s="33"/>
    </row>
    <row r="172" spans="1:32" x14ac:dyDescent="0.2">
      <c r="A172" s="33"/>
      <c r="B172" s="76"/>
      <c r="C172" s="33"/>
      <c r="D172" s="13"/>
      <c r="E172" s="13"/>
      <c r="F172" s="33"/>
      <c r="G172" s="33"/>
      <c r="H172" s="33"/>
      <c r="I172" s="77"/>
      <c r="J172" s="77"/>
      <c r="K172" s="78"/>
      <c r="L172" s="13"/>
      <c r="M172" s="13"/>
      <c r="N172" s="13"/>
      <c r="O172" s="13"/>
      <c r="P172" s="33"/>
      <c r="Q172" s="33"/>
      <c r="R172" s="33"/>
      <c r="S172" s="33"/>
      <c r="T172" s="13"/>
      <c r="U172" s="33"/>
      <c r="V172" s="33"/>
      <c r="W172" s="33"/>
      <c r="X172" s="33"/>
      <c r="Y172" s="33"/>
      <c r="Z172" s="33"/>
      <c r="AA172" s="33"/>
      <c r="AB172" s="13"/>
      <c r="AC172" s="33"/>
      <c r="AD172" s="33"/>
      <c r="AE172" s="33"/>
      <c r="AF172" s="33"/>
    </row>
    <row r="173" spans="1:32" x14ac:dyDescent="0.2">
      <c r="A173" s="33"/>
      <c r="B173" s="76"/>
      <c r="C173" s="33"/>
      <c r="D173" s="13"/>
      <c r="E173" s="13"/>
      <c r="F173" s="33"/>
      <c r="G173" s="33"/>
      <c r="H173" s="33"/>
      <c r="I173" s="77"/>
      <c r="J173" s="77"/>
      <c r="K173" s="78"/>
      <c r="L173" s="13"/>
      <c r="M173" s="13"/>
      <c r="N173" s="13"/>
      <c r="O173" s="13"/>
      <c r="P173" s="33"/>
      <c r="Q173" s="33"/>
      <c r="R173" s="33"/>
      <c r="S173" s="33"/>
      <c r="T173" s="13"/>
      <c r="U173" s="33"/>
      <c r="V173" s="33"/>
      <c r="W173" s="33"/>
      <c r="X173" s="33"/>
      <c r="Y173" s="33"/>
      <c r="Z173" s="33"/>
      <c r="AA173" s="33"/>
      <c r="AB173" s="13"/>
      <c r="AC173" s="33"/>
      <c r="AD173" s="33"/>
      <c r="AE173" s="33"/>
      <c r="AF173" s="33"/>
    </row>
    <row r="174" spans="1:32" x14ac:dyDescent="0.2">
      <c r="A174" s="33"/>
      <c r="B174" s="76"/>
      <c r="C174" s="33"/>
      <c r="D174" s="13"/>
      <c r="E174" s="13"/>
      <c r="F174" s="33"/>
      <c r="G174" s="33"/>
      <c r="H174" s="33"/>
      <c r="I174" s="77"/>
      <c r="J174" s="77"/>
      <c r="K174" s="78"/>
      <c r="L174" s="13"/>
      <c r="M174" s="13"/>
      <c r="N174" s="13"/>
      <c r="O174" s="13"/>
      <c r="P174" s="33"/>
      <c r="Q174" s="33"/>
      <c r="R174" s="33"/>
      <c r="S174" s="33"/>
      <c r="T174" s="13"/>
      <c r="U174" s="33"/>
      <c r="V174" s="33"/>
      <c r="W174" s="33"/>
      <c r="X174" s="33"/>
      <c r="Y174" s="33"/>
      <c r="Z174" s="33"/>
      <c r="AA174" s="33"/>
      <c r="AB174" s="13"/>
      <c r="AC174" s="33"/>
      <c r="AD174" s="33"/>
      <c r="AE174" s="33"/>
      <c r="AF174" s="33"/>
    </row>
    <row r="175" spans="1:32" x14ac:dyDescent="0.2">
      <c r="A175" s="33"/>
      <c r="B175" s="76"/>
      <c r="C175" s="33"/>
      <c r="D175" s="13"/>
      <c r="E175" s="13"/>
      <c r="F175" s="33"/>
      <c r="G175" s="33"/>
      <c r="H175" s="33"/>
      <c r="I175" s="77"/>
      <c r="J175" s="77"/>
      <c r="K175" s="78"/>
      <c r="L175" s="13"/>
      <c r="M175" s="13"/>
      <c r="N175" s="13"/>
      <c r="O175" s="13"/>
      <c r="P175" s="33"/>
      <c r="Q175" s="33"/>
      <c r="R175" s="33"/>
      <c r="S175" s="33"/>
      <c r="T175" s="13"/>
      <c r="U175" s="33"/>
      <c r="V175" s="33"/>
      <c r="W175" s="33"/>
      <c r="X175" s="33"/>
      <c r="Y175" s="33"/>
      <c r="Z175" s="33"/>
      <c r="AA175" s="33"/>
      <c r="AB175" s="13"/>
      <c r="AC175" s="33"/>
      <c r="AD175" s="33"/>
      <c r="AE175" s="33"/>
      <c r="AF175" s="33"/>
    </row>
    <row r="176" spans="1:32" x14ac:dyDescent="0.2">
      <c r="A176" s="33"/>
      <c r="B176" s="76"/>
      <c r="C176" s="33"/>
      <c r="D176" s="13"/>
      <c r="E176" s="13"/>
      <c r="F176" s="33"/>
      <c r="G176" s="33"/>
      <c r="H176" s="33"/>
      <c r="I176" s="77"/>
      <c r="J176" s="77"/>
      <c r="K176" s="78"/>
      <c r="L176" s="13"/>
      <c r="M176" s="13"/>
      <c r="N176" s="13"/>
      <c r="O176" s="13"/>
      <c r="P176" s="33"/>
      <c r="Q176" s="33"/>
      <c r="R176" s="33"/>
      <c r="S176" s="33"/>
      <c r="T176" s="13"/>
      <c r="U176" s="33"/>
      <c r="V176" s="33"/>
      <c r="W176" s="33"/>
      <c r="X176" s="33"/>
      <c r="Y176" s="33"/>
      <c r="Z176" s="33"/>
      <c r="AA176" s="33"/>
      <c r="AB176" s="13"/>
      <c r="AC176" s="33"/>
      <c r="AD176" s="33"/>
      <c r="AE176" s="33"/>
      <c r="AF176" s="33"/>
    </row>
    <row r="177" spans="1:32" x14ac:dyDescent="0.2">
      <c r="A177" s="33"/>
      <c r="B177" s="76"/>
      <c r="C177" s="33"/>
      <c r="D177" s="13"/>
      <c r="E177" s="13"/>
      <c r="F177" s="33"/>
      <c r="G177" s="33"/>
      <c r="H177" s="33"/>
      <c r="I177" s="77"/>
      <c r="J177" s="77"/>
      <c r="K177" s="78"/>
      <c r="L177" s="13"/>
      <c r="M177" s="13"/>
      <c r="N177" s="13"/>
      <c r="O177" s="13"/>
      <c r="P177" s="33"/>
      <c r="Q177" s="33"/>
      <c r="R177" s="33"/>
      <c r="S177" s="33"/>
      <c r="T177" s="13"/>
      <c r="U177" s="33"/>
      <c r="V177" s="33"/>
      <c r="W177" s="33"/>
      <c r="X177" s="33"/>
      <c r="Y177" s="33"/>
      <c r="Z177" s="33"/>
      <c r="AA177" s="33"/>
      <c r="AB177" s="13"/>
      <c r="AC177" s="33"/>
      <c r="AD177" s="33"/>
      <c r="AE177" s="33"/>
      <c r="AF177" s="33"/>
    </row>
    <row r="178" spans="1:32" x14ac:dyDescent="0.2">
      <c r="A178" s="33"/>
      <c r="B178" s="76"/>
      <c r="C178" s="33"/>
      <c r="D178" s="13"/>
      <c r="E178" s="13"/>
      <c r="F178" s="33"/>
      <c r="G178" s="33"/>
      <c r="H178" s="33"/>
      <c r="I178" s="77"/>
      <c r="J178" s="77"/>
      <c r="K178" s="78"/>
      <c r="L178" s="13"/>
      <c r="M178" s="13"/>
      <c r="N178" s="13"/>
      <c r="O178" s="13"/>
      <c r="P178" s="33"/>
      <c r="Q178" s="33"/>
      <c r="R178" s="33"/>
      <c r="S178" s="33"/>
      <c r="T178" s="13"/>
      <c r="U178" s="33"/>
      <c r="V178" s="33"/>
      <c r="W178" s="33"/>
      <c r="X178" s="33"/>
      <c r="Y178" s="33"/>
      <c r="Z178" s="33"/>
      <c r="AA178" s="33"/>
      <c r="AB178" s="13"/>
      <c r="AC178" s="33"/>
      <c r="AD178" s="33"/>
      <c r="AE178" s="33"/>
      <c r="AF178" s="33"/>
    </row>
    <row r="179" spans="1:32" x14ac:dyDescent="0.2">
      <c r="A179" s="33"/>
      <c r="B179" s="76"/>
      <c r="C179" s="33"/>
      <c r="D179" s="13"/>
      <c r="E179" s="13"/>
      <c r="F179" s="33"/>
      <c r="G179" s="33"/>
      <c r="H179" s="33"/>
      <c r="I179" s="77"/>
      <c r="J179" s="77"/>
      <c r="K179" s="78"/>
      <c r="L179" s="13"/>
      <c r="M179" s="13"/>
      <c r="N179" s="13"/>
      <c r="O179" s="13"/>
      <c r="P179" s="33"/>
      <c r="Q179" s="33"/>
      <c r="R179" s="33"/>
      <c r="S179" s="33"/>
      <c r="T179" s="13"/>
      <c r="U179" s="33"/>
      <c r="V179" s="33"/>
      <c r="W179" s="33"/>
      <c r="X179" s="33"/>
      <c r="Y179" s="33"/>
      <c r="Z179" s="33"/>
      <c r="AA179" s="33"/>
      <c r="AB179" s="13"/>
      <c r="AC179" s="33"/>
      <c r="AD179" s="33"/>
      <c r="AE179" s="33"/>
      <c r="AF179" s="33"/>
    </row>
    <row r="180" spans="1:32" x14ac:dyDescent="0.2">
      <c r="A180" s="33"/>
      <c r="B180" s="76"/>
      <c r="C180" s="33"/>
      <c r="D180" s="13"/>
      <c r="E180" s="13"/>
      <c r="F180" s="33"/>
      <c r="G180" s="33"/>
      <c r="H180" s="33"/>
      <c r="I180" s="77"/>
      <c r="J180" s="77"/>
      <c r="K180" s="78"/>
      <c r="L180" s="13"/>
      <c r="M180" s="13"/>
      <c r="N180" s="13"/>
      <c r="O180" s="13"/>
      <c r="P180" s="33"/>
      <c r="Q180" s="33"/>
      <c r="R180" s="33"/>
      <c r="S180" s="33"/>
      <c r="T180" s="13"/>
      <c r="U180" s="33"/>
      <c r="V180" s="33"/>
      <c r="W180" s="33"/>
      <c r="X180" s="33"/>
      <c r="Y180" s="33"/>
      <c r="Z180" s="33"/>
      <c r="AA180" s="33"/>
      <c r="AB180" s="13"/>
      <c r="AC180" s="33"/>
      <c r="AD180" s="33"/>
      <c r="AE180" s="33"/>
      <c r="AF180" s="33"/>
    </row>
    <row r="181" spans="1:32" x14ac:dyDescent="0.2">
      <c r="A181" s="33"/>
      <c r="B181" s="76"/>
      <c r="C181" s="33"/>
      <c r="D181" s="13"/>
      <c r="E181" s="13"/>
      <c r="F181" s="33"/>
      <c r="G181" s="33"/>
      <c r="H181" s="33"/>
      <c r="I181" s="77"/>
      <c r="J181" s="77"/>
      <c r="K181" s="78"/>
      <c r="L181" s="13"/>
      <c r="M181" s="13"/>
      <c r="N181" s="13"/>
      <c r="O181" s="13"/>
      <c r="P181" s="33"/>
      <c r="Q181" s="33"/>
      <c r="R181" s="33"/>
      <c r="S181" s="33"/>
      <c r="T181" s="13"/>
      <c r="U181" s="33"/>
      <c r="V181" s="33"/>
      <c r="W181" s="33"/>
      <c r="X181" s="33"/>
      <c r="Y181" s="33"/>
      <c r="Z181" s="33"/>
      <c r="AA181" s="33"/>
      <c r="AB181" s="13"/>
      <c r="AC181" s="33"/>
      <c r="AD181" s="33"/>
      <c r="AE181" s="33"/>
      <c r="AF181" s="33"/>
    </row>
    <row r="182" spans="1:32" x14ac:dyDescent="0.2">
      <c r="A182" s="33"/>
      <c r="B182" s="76"/>
      <c r="C182" s="33"/>
      <c r="D182" s="13"/>
      <c r="E182" s="13"/>
      <c r="F182" s="33"/>
      <c r="G182" s="33"/>
      <c r="H182" s="33"/>
      <c r="I182" s="77"/>
      <c r="J182" s="77"/>
      <c r="K182" s="78"/>
      <c r="L182" s="13"/>
      <c r="M182" s="13"/>
      <c r="N182" s="13"/>
      <c r="O182" s="13"/>
      <c r="P182" s="33"/>
      <c r="Q182" s="33"/>
      <c r="R182" s="33"/>
      <c r="S182" s="33"/>
      <c r="T182" s="13"/>
      <c r="U182" s="33"/>
      <c r="V182" s="33"/>
      <c r="W182" s="33"/>
      <c r="X182" s="33"/>
      <c r="Y182" s="33"/>
      <c r="Z182" s="33"/>
      <c r="AA182" s="33"/>
      <c r="AB182" s="13"/>
      <c r="AC182" s="33"/>
      <c r="AD182" s="33"/>
      <c r="AE182" s="33"/>
      <c r="AF182" s="33"/>
    </row>
    <row r="183" spans="1:32" x14ac:dyDescent="0.2">
      <c r="A183" s="33"/>
      <c r="B183" s="76"/>
      <c r="C183" s="33"/>
      <c r="D183" s="13"/>
      <c r="E183" s="13"/>
      <c r="F183" s="33"/>
      <c r="G183" s="33"/>
      <c r="H183" s="33"/>
      <c r="I183" s="77"/>
      <c r="J183" s="77"/>
      <c r="K183" s="78"/>
      <c r="L183" s="13"/>
      <c r="M183" s="13"/>
      <c r="N183" s="13"/>
      <c r="O183" s="13"/>
      <c r="P183" s="33"/>
      <c r="Q183" s="33"/>
      <c r="R183" s="33"/>
      <c r="S183" s="33"/>
      <c r="T183" s="13"/>
      <c r="U183" s="33"/>
      <c r="V183" s="33"/>
      <c r="W183" s="33"/>
      <c r="X183" s="33"/>
      <c r="Y183" s="33"/>
      <c r="Z183" s="33"/>
      <c r="AA183" s="33"/>
      <c r="AB183" s="13"/>
      <c r="AC183" s="33"/>
      <c r="AD183" s="33"/>
      <c r="AE183" s="33"/>
      <c r="AF183" s="33"/>
    </row>
    <row r="184" spans="1:32" x14ac:dyDescent="0.2">
      <c r="A184" s="33"/>
      <c r="B184" s="76"/>
      <c r="C184" s="33"/>
      <c r="D184" s="13"/>
      <c r="E184" s="13"/>
      <c r="F184" s="33"/>
      <c r="G184" s="33"/>
      <c r="H184" s="33"/>
      <c r="I184" s="77"/>
      <c r="J184" s="77"/>
      <c r="K184" s="78"/>
      <c r="L184" s="13"/>
      <c r="M184" s="13"/>
      <c r="N184" s="13"/>
      <c r="O184" s="13"/>
      <c r="P184" s="33"/>
      <c r="Q184" s="33"/>
      <c r="R184" s="33"/>
      <c r="S184" s="33"/>
      <c r="T184" s="13"/>
      <c r="U184" s="33"/>
      <c r="V184" s="33"/>
      <c r="W184" s="33"/>
      <c r="X184" s="33"/>
      <c r="Y184" s="33"/>
      <c r="Z184" s="33"/>
      <c r="AA184" s="33"/>
      <c r="AB184" s="13"/>
      <c r="AC184" s="33"/>
      <c r="AD184" s="33"/>
      <c r="AE184" s="33"/>
      <c r="AF184" s="33"/>
    </row>
    <row r="185" spans="1:32" x14ac:dyDescent="0.2">
      <c r="A185" s="33"/>
      <c r="B185" s="76"/>
      <c r="C185" s="33"/>
      <c r="D185" s="13"/>
      <c r="E185" s="13"/>
      <c r="F185" s="33"/>
      <c r="G185" s="33"/>
      <c r="H185" s="33"/>
      <c r="I185" s="77"/>
      <c r="J185" s="77"/>
      <c r="K185" s="78"/>
      <c r="L185" s="13"/>
      <c r="M185" s="13"/>
      <c r="N185" s="13"/>
      <c r="O185" s="13"/>
      <c r="P185" s="33"/>
      <c r="Q185" s="33"/>
      <c r="R185" s="33"/>
      <c r="S185" s="33"/>
      <c r="T185" s="13"/>
      <c r="U185" s="33"/>
      <c r="V185" s="33"/>
      <c r="W185" s="33"/>
      <c r="X185" s="33"/>
      <c r="Y185" s="33"/>
      <c r="Z185" s="33"/>
      <c r="AA185" s="33"/>
      <c r="AB185" s="13"/>
      <c r="AC185" s="33"/>
      <c r="AD185" s="33"/>
      <c r="AE185" s="33"/>
      <c r="AF185" s="33"/>
    </row>
    <row r="186" spans="1:32" x14ac:dyDescent="0.2">
      <c r="A186" s="33"/>
      <c r="B186" s="76"/>
      <c r="C186" s="33"/>
      <c r="D186" s="13"/>
      <c r="E186" s="13"/>
      <c r="F186" s="33"/>
      <c r="G186" s="33"/>
      <c r="H186" s="33"/>
      <c r="I186" s="77"/>
      <c r="J186" s="77"/>
      <c r="K186" s="78"/>
      <c r="L186" s="13"/>
      <c r="M186" s="13"/>
      <c r="N186" s="13"/>
      <c r="O186" s="13"/>
      <c r="P186" s="33"/>
      <c r="Q186" s="33"/>
      <c r="R186" s="33"/>
      <c r="S186" s="33"/>
      <c r="T186" s="13"/>
      <c r="U186" s="33"/>
      <c r="V186" s="33"/>
      <c r="W186" s="33"/>
      <c r="X186" s="33"/>
      <c r="Y186" s="33"/>
      <c r="Z186" s="33"/>
      <c r="AA186" s="33"/>
      <c r="AB186" s="13"/>
      <c r="AC186" s="33"/>
      <c r="AD186" s="33"/>
      <c r="AE186" s="33"/>
      <c r="AF186" s="33"/>
    </row>
    <row r="187" spans="1:32" x14ac:dyDescent="0.2">
      <c r="A187" s="33"/>
      <c r="B187" s="76"/>
      <c r="C187" s="33"/>
      <c r="D187" s="13"/>
      <c r="E187" s="13"/>
      <c r="F187" s="33"/>
      <c r="G187" s="33"/>
      <c r="H187" s="33"/>
      <c r="I187" s="77"/>
      <c r="J187" s="77"/>
      <c r="K187" s="78"/>
      <c r="L187" s="13"/>
      <c r="M187" s="13"/>
      <c r="N187" s="13"/>
      <c r="O187" s="13"/>
      <c r="P187" s="33"/>
      <c r="Q187" s="33"/>
      <c r="R187" s="33"/>
      <c r="S187" s="33"/>
      <c r="T187" s="13"/>
      <c r="U187" s="33"/>
      <c r="V187" s="33"/>
      <c r="W187" s="33"/>
      <c r="X187" s="33"/>
      <c r="Y187" s="33"/>
      <c r="Z187" s="33"/>
      <c r="AA187" s="33"/>
      <c r="AB187" s="13"/>
      <c r="AC187" s="33"/>
      <c r="AD187" s="33"/>
      <c r="AE187" s="33"/>
      <c r="AF187" s="33"/>
    </row>
    <row r="188" spans="1:32" x14ac:dyDescent="0.2">
      <c r="A188" s="33"/>
      <c r="B188" s="76"/>
      <c r="C188" s="33"/>
      <c r="D188" s="13"/>
      <c r="E188" s="13"/>
      <c r="F188" s="33"/>
      <c r="G188" s="33"/>
      <c r="H188" s="33"/>
      <c r="I188" s="77"/>
      <c r="J188" s="77"/>
      <c r="K188" s="78"/>
      <c r="L188" s="13"/>
      <c r="M188" s="13"/>
      <c r="N188" s="13"/>
      <c r="O188" s="13"/>
      <c r="P188" s="33"/>
      <c r="Q188" s="33"/>
      <c r="R188" s="33"/>
      <c r="S188" s="33"/>
      <c r="T188" s="13"/>
      <c r="U188" s="33"/>
      <c r="V188" s="33"/>
      <c r="W188" s="33"/>
      <c r="X188" s="33"/>
      <c r="Y188" s="33"/>
      <c r="Z188" s="33"/>
      <c r="AA188" s="33"/>
      <c r="AB188" s="13"/>
      <c r="AC188" s="33"/>
      <c r="AD188" s="33"/>
      <c r="AE188" s="33"/>
      <c r="AF188" s="33"/>
    </row>
    <row r="189" spans="1:32" x14ac:dyDescent="0.2">
      <c r="A189" s="33"/>
      <c r="B189" s="76"/>
      <c r="C189" s="33"/>
      <c r="D189" s="13"/>
      <c r="E189" s="13"/>
      <c r="F189" s="33"/>
      <c r="G189" s="33"/>
      <c r="H189" s="33"/>
      <c r="I189" s="77"/>
      <c r="J189" s="77"/>
      <c r="K189" s="78"/>
      <c r="L189" s="13"/>
      <c r="M189" s="13"/>
      <c r="N189" s="13"/>
      <c r="O189" s="13"/>
      <c r="P189" s="33"/>
      <c r="Q189" s="33"/>
      <c r="R189" s="33"/>
      <c r="S189" s="33"/>
      <c r="T189" s="13"/>
      <c r="U189" s="33"/>
      <c r="V189" s="33"/>
      <c r="W189" s="33"/>
      <c r="X189" s="33"/>
      <c r="Y189" s="33"/>
      <c r="Z189" s="33"/>
      <c r="AA189" s="33"/>
      <c r="AB189" s="13"/>
      <c r="AC189" s="33"/>
      <c r="AD189" s="33"/>
      <c r="AE189" s="33"/>
      <c r="AF189" s="33"/>
    </row>
    <row r="190" spans="1:32" x14ac:dyDescent="0.2">
      <c r="A190" s="33"/>
      <c r="B190" s="76"/>
      <c r="C190" s="33"/>
      <c r="D190" s="13"/>
      <c r="E190" s="13"/>
      <c r="F190" s="33"/>
      <c r="G190" s="33"/>
      <c r="H190" s="33"/>
      <c r="I190" s="77"/>
      <c r="J190" s="77"/>
      <c r="K190" s="78"/>
      <c r="L190" s="13"/>
      <c r="M190" s="13"/>
      <c r="N190" s="13"/>
      <c r="O190" s="13"/>
      <c r="P190" s="33"/>
      <c r="Q190" s="33"/>
      <c r="R190" s="33"/>
      <c r="S190" s="33"/>
      <c r="T190" s="13"/>
      <c r="U190" s="33"/>
      <c r="V190" s="33"/>
      <c r="W190" s="33"/>
      <c r="X190" s="33"/>
      <c r="Y190" s="33"/>
      <c r="Z190" s="33"/>
      <c r="AA190" s="33"/>
      <c r="AB190" s="13"/>
      <c r="AC190" s="33"/>
      <c r="AD190" s="33"/>
      <c r="AE190" s="33"/>
      <c r="AF190" s="33"/>
    </row>
    <row r="191" spans="1:32" x14ac:dyDescent="0.2">
      <c r="A191" s="33"/>
      <c r="B191" s="76"/>
      <c r="C191" s="33"/>
      <c r="D191" s="13"/>
      <c r="E191" s="13"/>
      <c r="F191" s="33"/>
      <c r="G191" s="33"/>
      <c r="H191" s="33"/>
      <c r="I191" s="77"/>
      <c r="J191" s="77"/>
      <c r="K191" s="78"/>
      <c r="L191" s="13"/>
      <c r="M191" s="13"/>
      <c r="N191" s="13"/>
      <c r="O191" s="13"/>
      <c r="P191" s="33"/>
      <c r="Q191" s="33"/>
      <c r="R191" s="33"/>
      <c r="S191" s="33"/>
      <c r="T191" s="13"/>
      <c r="U191" s="33"/>
      <c r="V191" s="33"/>
      <c r="W191" s="33"/>
      <c r="X191" s="33"/>
      <c r="Y191" s="33"/>
      <c r="Z191" s="33"/>
      <c r="AA191" s="33"/>
      <c r="AB191" s="13"/>
      <c r="AC191" s="33"/>
      <c r="AD191" s="33"/>
      <c r="AE191" s="33"/>
      <c r="AF191" s="33"/>
    </row>
    <row r="192" spans="1:32" x14ac:dyDescent="0.2">
      <c r="A192" s="33"/>
      <c r="B192" s="76"/>
      <c r="C192" s="33"/>
      <c r="D192" s="13"/>
      <c r="E192" s="13"/>
      <c r="F192" s="33"/>
      <c r="G192" s="33"/>
      <c r="H192" s="33"/>
      <c r="I192" s="77"/>
      <c r="J192" s="77"/>
      <c r="K192" s="78"/>
      <c r="L192" s="13"/>
      <c r="M192" s="13"/>
      <c r="N192" s="13"/>
      <c r="O192" s="13"/>
      <c r="P192" s="33"/>
      <c r="Q192" s="33"/>
      <c r="R192" s="33"/>
      <c r="S192" s="33"/>
      <c r="T192" s="13"/>
      <c r="U192" s="33"/>
      <c r="V192" s="33"/>
      <c r="W192" s="33"/>
      <c r="X192" s="33"/>
      <c r="Y192" s="33"/>
      <c r="Z192" s="33"/>
      <c r="AA192" s="33"/>
      <c r="AB192" s="13"/>
      <c r="AC192" s="33"/>
      <c r="AD192" s="33"/>
      <c r="AE192" s="33"/>
      <c r="AF192" s="33"/>
    </row>
    <row r="193" spans="1:32" x14ac:dyDescent="0.2">
      <c r="A193" s="33"/>
      <c r="B193" s="76"/>
      <c r="C193" s="33"/>
      <c r="D193" s="13"/>
      <c r="E193" s="13"/>
      <c r="F193" s="33"/>
      <c r="G193" s="33"/>
      <c r="H193" s="33"/>
      <c r="I193" s="77"/>
      <c r="J193" s="77"/>
      <c r="K193" s="78"/>
      <c r="L193" s="13"/>
      <c r="M193" s="13"/>
      <c r="N193" s="13"/>
      <c r="O193" s="13"/>
      <c r="P193" s="33"/>
      <c r="Q193" s="33"/>
      <c r="R193" s="33"/>
      <c r="S193" s="33"/>
      <c r="T193" s="13"/>
      <c r="U193" s="33"/>
      <c r="V193" s="33"/>
      <c r="W193" s="33"/>
      <c r="X193" s="33"/>
      <c r="Y193" s="33"/>
      <c r="Z193" s="33"/>
      <c r="AA193" s="33"/>
      <c r="AB193" s="13"/>
      <c r="AC193" s="33"/>
      <c r="AD193" s="33"/>
      <c r="AE193" s="33"/>
      <c r="AF193" s="33"/>
    </row>
    <row r="194" spans="1:32" x14ac:dyDescent="0.2">
      <c r="A194" s="33"/>
      <c r="B194" s="76"/>
      <c r="C194" s="33"/>
      <c r="D194" s="13"/>
      <c r="E194" s="13"/>
      <c r="F194" s="33"/>
      <c r="G194" s="33"/>
      <c r="H194" s="33"/>
      <c r="I194" s="77"/>
      <c r="J194" s="77"/>
      <c r="K194" s="78"/>
      <c r="L194" s="13"/>
      <c r="M194" s="13"/>
      <c r="N194" s="13"/>
      <c r="O194" s="13"/>
      <c r="P194" s="33"/>
      <c r="Q194" s="33"/>
      <c r="R194" s="33"/>
      <c r="S194" s="33"/>
      <c r="T194" s="13"/>
      <c r="U194" s="33"/>
      <c r="V194" s="33"/>
      <c r="W194" s="33"/>
      <c r="X194" s="33"/>
      <c r="Y194" s="33"/>
      <c r="Z194" s="33"/>
      <c r="AA194" s="33"/>
      <c r="AB194" s="13"/>
      <c r="AC194" s="33"/>
      <c r="AD194" s="33"/>
      <c r="AE194" s="33"/>
      <c r="AF194" s="33"/>
    </row>
    <row r="195" spans="1:32" x14ac:dyDescent="0.2">
      <c r="A195" s="33"/>
      <c r="B195" s="76"/>
      <c r="C195" s="33"/>
      <c r="D195" s="13"/>
      <c r="E195" s="13"/>
      <c r="F195" s="33"/>
      <c r="G195" s="33"/>
      <c r="H195" s="33"/>
      <c r="I195" s="77"/>
      <c r="J195" s="77"/>
      <c r="K195" s="78"/>
      <c r="L195" s="13"/>
      <c r="M195" s="13"/>
      <c r="N195" s="13"/>
      <c r="O195" s="13"/>
      <c r="P195" s="33"/>
      <c r="Q195" s="33"/>
      <c r="R195" s="33"/>
      <c r="S195" s="33"/>
      <c r="T195" s="13"/>
      <c r="U195" s="33"/>
      <c r="V195" s="33"/>
      <c r="W195" s="33"/>
      <c r="X195" s="33"/>
      <c r="Y195" s="33"/>
      <c r="Z195" s="33"/>
      <c r="AA195" s="33"/>
      <c r="AB195" s="13"/>
      <c r="AC195" s="33"/>
      <c r="AD195" s="33"/>
      <c r="AE195" s="33"/>
      <c r="AF195" s="33"/>
    </row>
    <row r="196" spans="1:32" x14ac:dyDescent="0.2">
      <c r="A196" s="33"/>
      <c r="B196" s="76"/>
      <c r="C196" s="33"/>
      <c r="D196" s="13"/>
      <c r="E196" s="13"/>
      <c r="F196" s="33"/>
      <c r="G196" s="33"/>
      <c r="H196" s="33"/>
      <c r="I196" s="77"/>
      <c r="J196" s="77"/>
      <c r="K196" s="78"/>
      <c r="L196" s="13"/>
      <c r="M196" s="13"/>
      <c r="N196" s="13"/>
      <c r="O196" s="13"/>
      <c r="P196" s="33"/>
      <c r="Q196" s="33"/>
      <c r="R196" s="33"/>
      <c r="S196" s="33"/>
      <c r="T196" s="13"/>
      <c r="U196" s="33"/>
      <c r="V196" s="33"/>
      <c r="W196" s="33"/>
      <c r="X196" s="33"/>
      <c r="Y196" s="33"/>
      <c r="Z196" s="33"/>
      <c r="AA196" s="33"/>
      <c r="AB196" s="13"/>
      <c r="AC196" s="33"/>
      <c r="AD196" s="33"/>
      <c r="AE196" s="33"/>
      <c r="AF196" s="33"/>
    </row>
    <row r="197" spans="1:32" x14ac:dyDescent="0.2">
      <c r="A197" s="33"/>
      <c r="B197" s="76"/>
      <c r="C197" s="33"/>
      <c r="D197" s="13"/>
      <c r="E197" s="13"/>
      <c r="F197" s="33"/>
      <c r="G197" s="33"/>
      <c r="H197" s="33"/>
      <c r="I197" s="77"/>
      <c r="J197" s="77"/>
      <c r="K197" s="78"/>
      <c r="L197" s="13"/>
      <c r="M197" s="13"/>
      <c r="N197" s="13"/>
      <c r="O197" s="13"/>
      <c r="P197" s="33"/>
      <c r="Q197" s="33"/>
      <c r="R197" s="33"/>
      <c r="S197" s="33"/>
      <c r="T197" s="13"/>
      <c r="U197" s="33"/>
      <c r="V197" s="33"/>
      <c r="W197" s="33"/>
      <c r="X197" s="33"/>
      <c r="Y197" s="33"/>
      <c r="Z197" s="33"/>
      <c r="AA197" s="33"/>
      <c r="AB197" s="13"/>
      <c r="AC197" s="33"/>
      <c r="AD197" s="33"/>
      <c r="AE197" s="33"/>
      <c r="AF197" s="33"/>
    </row>
    <row r="198" spans="1:32" x14ac:dyDescent="0.2">
      <c r="A198" s="33"/>
      <c r="B198" s="76"/>
      <c r="C198" s="33"/>
      <c r="D198" s="13"/>
      <c r="E198" s="13"/>
      <c r="F198" s="33"/>
      <c r="G198" s="33"/>
      <c r="H198" s="33"/>
      <c r="I198" s="77"/>
      <c r="J198" s="77"/>
      <c r="K198" s="78"/>
      <c r="L198" s="13"/>
      <c r="M198" s="13"/>
      <c r="N198" s="13"/>
      <c r="O198" s="13"/>
      <c r="P198" s="33"/>
      <c r="Q198" s="33"/>
      <c r="R198" s="33"/>
      <c r="S198" s="33"/>
      <c r="T198" s="13"/>
      <c r="U198" s="33"/>
      <c r="V198" s="33"/>
      <c r="W198" s="33"/>
      <c r="X198" s="33"/>
      <c r="Y198" s="33"/>
      <c r="Z198" s="33"/>
      <c r="AA198" s="33"/>
      <c r="AB198" s="13"/>
      <c r="AC198" s="33"/>
      <c r="AD198" s="33"/>
      <c r="AE198" s="33"/>
      <c r="AF198" s="33"/>
    </row>
    <row r="199" spans="1:32" x14ac:dyDescent="0.2">
      <c r="A199" s="33"/>
      <c r="B199" s="76"/>
      <c r="C199" s="33"/>
      <c r="D199" s="13"/>
      <c r="E199" s="13"/>
      <c r="F199" s="33"/>
      <c r="G199" s="33"/>
      <c r="H199" s="33"/>
      <c r="I199" s="77"/>
      <c r="J199" s="77"/>
      <c r="K199" s="78"/>
      <c r="L199" s="13"/>
      <c r="M199" s="13"/>
      <c r="N199" s="13"/>
      <c r="O199" s="13"/>
      <c r="P199" s="33"/>
      <c r="Q199" s="33"/>
      <c r="R199" s="33"/>
      <c r="S199" s="33"/>
      <c r="T199" s="13"/>
      <c r="U199" s="33"/>
      <c r="V199" s="33"/>
      <c r="W199" s="33"/>
      <c r="X199" s="33"/>
      <c r="Y199" s="33"/>
      <c r="Z199" s="33"/>
      <c r="AA199" s="33"/>
      <c r="AB199" s="13"/>
      <c r="AC199" s="33"/>
      <c r="AD199" s="33"/>
      <c r="AE199" s="33"/>
      <c r="AF199" s="33"/>
    </row>
    <row r="200" spans="1:32" x14ac:dyDescent="0.2">
      <c r="A200" s="33"/>
      <c r="B200" s="76"/>
      <c r="C200" s="33"/>
      <c r="D200" s="13"/>
      <c r="E200" s="13"/>
      <c r="F200" s="33"/>
      <c r="G200" s="33"/>
      <c r="H200" s="33"/>
      <c r="I200" s="77"/>
      <c r="J200" s="77"/>
      <c r="K200" s="78"/>
      <c r="L200" s="13"/>
      <c r="M200" s="13"/>
      <c r="N200" s="13"/>
      <c r="O200" s="13"/>
      <c r="P200" s="33"/>
      <c r="Q200" s="33"/>
      <c r="R200" s="33"/>
      <c r="S200" s="33"/>
      <c r="T200" s="13"/>
      <c r="U200" s="33"/>
      <c r="V200" s="33"/>
      <c r="W200" s="33"/>
      <c r="X200" s="33"/>
      <c r="Y200" s="33"/>
      <c r="Z200" s="33"/>
      <c r="AA200" s="33"/>
      <c r="AB200" s="13"/>
      <c r="AC200" s="33"/>
      <c r="AD200" s="33"/>
      <c r="AE200" s="33"/>
      <c r="AF200" s="33"/>
    </row>
    <row r="201" spans="1:32" x14ac:dyDescent="0.2">
      <c r="A201" s="33"/>
      <c r="B201" s="76"/>
      <c r="C201" s="33"/>
      <c r="D201" s="13"/>
      <c r="E201" s="13"/>
      <c r="F201" s="33"/>
      <c r="G201" s="33"/>
      <c r="H201" s="33"/>
      <c r="I201" s="77"/>
      <c r="J201" s="77"/>
      <c r="K201" s="78"/>
      <c r="L201" s="13"/>
      <c r="M201" s="13"/>
      <c r="N201" s="13"/>
      <c r="O201" s="13"/>
      <c r="P201" s="33"/>
      <c r="Q201" s="33"/>
      <c r="R201" s="33"/>
      <c r="S201" s="33"/>
      <c r="T201" s="13"/>
      <c r="U201" s="33"/>
      <c r="V201" s="33"/>
      <c r="W201" s="33"/>
      <c r="X201" s="33"/>
      <c r="Y201" s="33"/>
      <c r="Z201" s="33"/>
      <c r="AA201" s="33"/>
      <c r="AB201" s="13"/>
      <c r="AC201" s="33"/>
      <c r="AD201" s="33"/>
      <c r="AE201" s="33"/>
      <c r="AF201" s="33"/>
    </row>
    <row r="202" spans="1:32" x14ac:dyDescent="0.2">
      <c r="A202" s="33"/>
      <c r="B202" s="76"/>
      <c r="C202" s="33"/>
      <c r="D202" s="13"/>
      <c r="E202" s="13"/>
      <c r="F202" s="33"/>
      <c r="G202" s="33"/>
      <c r="H202" s="33"/>
      <c r="I202" s="77"/>
      <c r="J202" s="77"/>
      <c r="K202" s="78"/>
      <c r="L202" s="13"/>
      <c r="M202" s="13"/>
      <c r="N202" s="13"/>
      <c r="O202" s="13"/>
      <c r="P202" s="33"/>
      <c r="Q202" s="33"/>
      <c r="R202" s="33"/>
      <c r="S202" s="33"/>
      <c r="T202" s="13"/>
      <c r="U202" s="33"/>
      <c r="V202" s="33"/>
      <c r="W202" s="33"/>
      <c r="X202" s="33"/>
      <c r="Y202" s="33"/>
      <c r="Z202" s="33"/>
      <c r="AA202" s="33"/>
      <c r="AB202" s="13"/>
      <c r="AC202" s="33"/>
      <c r="AD202" s="33"/>
      <c r="AE202" s="33"/>
      <c r="AF202" s="33"/>
    </row>
    <row r="203" spans="1:32" x14ac:dyDescent="0.2">
      <c r="A203" s="33"/>
      <c r="B203" s="76"/>
      <c r="C203" s="33"/>
      <c r="D203" s="13"/>
      <c r="E203" s="13"/>
      <c r="F203" s="33"/>
      <c r="G203" s="33"/>
      <c r="H203" s="33"/>
      <c r="I203" s="77"/>
      <c r="J203" s="77"/>
      <c r="K203" s="78"/>
      <c r="L203" s="13"/>
      <c r="M203" s="13"/>
      <c r="N203" s="13"/>
      <c r="O203" s="13"/>
      <c r="P203" s="33"/>
      <c r="Q203" s="33"/>
      <c r="R203" s="33"/>
      <c r="S203" s="33"/>
      <c r="T203" s="13"/>
      <c r="U203" s="33"/>
      <c r="V203" s="33"/>
      <c r="W203" s="33"/>
      <c r="X203" s="33"/>
      <c r="Y203" s="33"/>
      <c r="Z203" s="33"/>
      <c r="AA203" s="33"/>
      <c r="AB203" s="13"/>
      <c r="AC203" s="33"/>
      <c r="AD203" s="33"/>
      <c r="AE203" s="33"/>
      <c r="AF203" s="33"/>
    </row>
    <row r="204" spans="1:32" x14ac:dyDescent="0.2">
      <c r="A204" s="33"/>
      <c r="B204" s="76"/>
      <c r="C204" s="33"/>
      <c r="D204" s="13"/>
      <c r="E204" s="13"/>
      <c r="F204" s="33"/>
      <c r="G204" s="33"/>
      <c r="H204" s="33"/>
      <c r="I204" s="77"/>
      <c r="J204" s="77"/>
      <c r="K204" s="78"/>
      <c r="L204" s="13"/>
      <c r="M204" s="13"/>
      <c r="N204" s="13"/>
      <c r="O204" s="13"/>
      <c r="P204" s="33"/>
      <c r="Q204" s="33"/>
      <c r="R204" s="33"/>
      <c r="S204" s="33"/>
      <c r="T204" s="13"/>
      <c r="U204" s="33"/>
      <c r="V204" s="33"/>
      <c r="W204" s="33"/>
      <c r="X204" s="33"/>
      <c r="Y204" s="33"/>
      <c r="Z204" s="33"/>
      <c r="AA204" s="33"/>
      <c r="AB204" s="13"/>
      <c r="AC204" s="33"/>
      <c r="AD204" s="33"/>
      <c r="AE204" s="33"/>
      <c r="AF204" s="33"/>
    </row>
    <row r="205" spans="1:32" x14ac:dyDescent="0.2">
      <c r="A205" s="33"/>
      <c r="B205" s="76"/>
      <c r="C205" s="33"/>
      <c r="D205" s="13"/>
      <c r="E205" s="13"/>
      <c r="F205" s="33"/>
      <c r="G205" s="33"/>
      <c r="H205" s="33"/>
      <c r="I205" s="77"/>
      <c r="J205" s="77"/>
      <c r="K205" s="78"/>
      <c r="L205" s="13"/>
      <c r="M205" s="13"/>
      <c r="N205" s="13"/>
      <c r="O205" s="13"/>
      <c r="P205" s="33"/>
      <c r="Q205" s="33"/>
      <c r="R205" s="33"/>
      <c r="S205" s="33"/>
      <c r="T205" s="13"/>
      <c r="U205" s="33"/>
      <c r="V205" s="33"/>
      <c r="W205" s="33"/>
      <c r="X205" s="33"/>
      <c r="Y205" s="33"/>
      <c r="Z205" s="33"/>
      <c r="AA205" s="33"/>
      <c r="AB205" s="13"/>
      <c r="AC205" s="33"/>
      <c r="AD205" s="33"/>
      <c r="AE205" s="33"/>
      <c r="AF205" s="33"/>
    </row>
    <row r="206" spans="1:32" x14ac:dyDescent="0.2">
      <c r="A206" s="33"/>
      <c r="B206" s="76"/>
      <c r="C206" s="33"/>
      <c r="D206" s="13"/>
      <c r="E206" s="13"/>
      <c r="F206" s="33"/>
      <c r="G206" s="33"/>
      <c r="H206" s="33"/>
      <c r="I206" s="77"/>
      <c r="J206" s="77"/>
      <c r="K206" s="78"/>
      <c r="L206" s="13"/>
      <c r="M206" s="13"/>
      <c r="N206" s="13"/>
      <c r="O206" s="13"/>
      <c r="P206" s="33"/>
      <c r="Q206" s="33"/>
      <c r="R206" s="33"/>
      <c r="S206" s="33"/>
      <c r="T206" s="13"/>
      <c r="U206" s="33"/>
      <c r="V206" s="33"/>
      <c r="W206" s="33"/>
      <c r="X206" s="33"/>
      <c r="Y206" s="33"/>
      <c r="Z206" s="33"/>
      <c r="AA206" s="33"/>
      <c r="AB206" s="13"/>
      <c r="AC206" s="33"/>
      <c r="AD206" s="33"/>
      <c r="AE206" s="33"/>
      <c r="AF206" s="33"/>
    </row>
    <row r="207" spans="1:32" x14ac:dyDescent="0.2">
      <c r="A207" s="33"/>
      <c r="B207" s="76"/>
      <c r="C207" s="33"/>
      <c r="D207" s="13"/>
      <c r="E207" s="13"/>
      <c r="F207" s="33"/>
      <c r="G207" s="33"/>
      <c r="H207" s="33"/>
      <c r="I207" s="77"/>
      <c r="J207" s="77"/>
      <c r="K207" s="78"/>
      <c r="L207" s="13"/>
      <c r="M207" s="13"/>
      <c r="N207" s="13"/>
      <c r="O207" s="13"/>
      <c r="P207" s="33"/>
      <c r="Q207" s="33"/>
      <c r="R207" s="33"/>
      <c r="S207" s="33"/>
      <c r="T207" s="13"/>
      <c r="U207" s="33"/>
      <c r="V207" s="33"/>
      <c r="W207" s="33"/>
      <c r="X207" s="33"/>
      <c r="Y207" s="33"/>
      <c r="Z207" s="33"/>
      <c r="AA207" s="33"/>
      <c r="AB207" s="13"/>
      <c r="AC207" s="33"/>
      <c r="AD207" s="33"/>
      <c r="AE207" s="33"/>
      <c r="AF207" s="33"/>
    </row>
    <row r="208" spans="1:32" x14ac:dyDescent="0.2">
      <c r="A208" s="33"/>
      <c r="B208" s="76"/>
      <c r="C208" s="33"/>
      <c r="D208" s="13"/>
      <c r="E208" s="13"/>
      <c r="F208" s="33"/>
      <c r="G208" s="33"/>
      <c r="H208" s="33"/>
      <c r="I208" s="77"/>
      <c r="J208" s="77"/>
      <c r="K208" s="78"/>
      <c r="L208" s="13"/>
      <c r="M208" s="13"/>
      <c r="N208" s="13"/>
      <c r="O208" s="13"/>
      <c r="P208" s="33"/>
      <c r="Q208" s="33"/>
      <c r="R208" s="33"/>
      <c r="S208" s="33"/>
      <c r="T208" s="13"/>
      <c r="U208" s="33"/>
      <c r="V208" s="33"/>
      <c r="W208" s="33"/>
      <c r="X208" s="33"/>
      <c r="Y208" s="33"/>
      <c r="Z208" s="33"/>
      <c r="AA208" s="33"/>
      <c r="AB208" s="13"/>
      <c r="AC208" s="33"/>
      <c r="AD208" s="33"/>
      <c r="AE208" s="33"/>
      <c r="AF208" s="33"/>
    </row>
    <row r="209" spans="1:32" x14ac:dyDescent="0.2">
      <c r="A209" s="33"/>
      <c r="B209" s="76"/>
      <c r="C209" s="33"/>
      <c r="D209" s="13"/>
      <c r="E209" s="13"/>
      <c r="F209" s="33"/>
      <c r="G209" s="33"/>
      <c r="H209" s="33"/>
      <c r="I209" s="77"/>
      <c r="J209" s="77"/>
      <c r="K209" s="78"/>
      <c r="L209" s="13"/>
      <c r="M209" s="13"/>
      <c r="N209" s="13"/>
      <c r="O209" s="13"/>
      <c r="P209" s="33"/>
      <c r="Q209" s="33"/>
      <c r="R209" s="33"/>
      <c r="S209" s="33"/>
      <c r="T209" s="13"/>
      <c r="U209" s="33"/>
      <c r="V209" s="33"/>
      <c r="W209" s="33"/>
      <c r="X209" s="33"/>
      <c r="Y209" s="33"/>
      <c r="Z209" s="33"/>
      <c r="AA209" s="33"/>
      <c r="AB209" s="13"/>
      <c r="AC209" s="33"/>
      <c r="AD209" s="33"/>
      <c r="AE209" s="33"/>
      <c r="AF209" s="33"/>
    </row>
    <row r="210" spans="1:32" x14ac:dyDescent="0.2">
      <c r="A210" s="33"/>
      <c r="B210" s="76"/>
      <c r="C210" s="33"/>
      <c r="D210" s="13"/>
      <c r="E210" s="13"/>
      <c r="F210" s="33"/>
      <c r="G210" s="33"/>
      <c r="H210" s="33"/>
      <c r="I210" s="77"/>
      <c r="J210" s="77"/>
      <c r="K210" s="78"/>
      <c r="L210" s="13"/>
      <c r="M210" s="13"/>
      <c r="N210" s="13"/>
      <c r="O210" s="13"/>
      <c r="P210" s="33"/>
      <c r="Q210" s="33"/>
      <c r="R210" s="33"/>
      <c r="S210" s="33"/>
      <c r="T210" s="13"/>
      <c r="U210" s="33"/>
      <c r="V210" s="33"/>
      <c r="W210" s="33"/>
      <c r="X210" s="33"/>
      <c r="Y210" s="33"/>
      <c r="Z210" s="33"/>
      <c r="AA210" s="33"/>
      <c r="AB210" s="13"/>
      <c r="AC210" s="33"/>
      <c r="AD210" s="33"/>
      <c r="AE210" s="33"/>
      <c r="AF210" s="33"/>
    </row>
    <row r="211" spans="1:32" x14ac:dyDescent="0.2">
      <c r="A211" s="33"/>
      <c r="B211" s="76"/>
      <c r="C211" s="33"/>
      <c r="D211" s="13"/>
      <c r="E211" s="13"/>
      <c r="F211" s="33"/>
      <c r="G211" s="33"/>
      <c r="H211" s="33"/>
      <c r="I211" s="77"/>
      <c r="J211" s="77"/>
      <c r="K211" s="78"/>
      <c r="L211" s="13"/>
      <c r="M211" s="13"/>
      <c r="N211" s="13"/>
      <c r="O211" s="13"/>
      <c r="P211" s="33"/>
      <c r="Q211" s="33"/>
      <c r="R211" s="33"/>
      <c r="S211" s="33"/>
      <c r="T211" s="13"/>
      <c r="U211" s="33"/>
      <c r="V211" s="33"/>
      <c r="W211" s="33"/>
      <c r="X211" s="33"/>
      <c r="Y211" s="33"/>
      <c r="Z211" s="33"/>
      <c r="AA211" s="33"/>
      <c r="AB211" s="13"/>
      <c r="AC211" s="33"/>
      <c r="AD211" s="33"/>
      <c r="AE211" s="33"/>
      <c r="AF211" s="33"/>
    </row>
    <row r="212" spans="1:32" x14ac:dyDescent="0.2">
      <c r="A212" s="33"/>
      <c r="B212" s="76"/>
      <c r="C212" s="33"/>
      <c r="D212" s="13"/>
      <c r="E212" s="13"/>
      <c r="F212" s="33"/>
      <c r="G212" s="33"/>
      <c r="H212" s="33"/>
      <c r="I212" s="77"/>
      <c r="J212" s="77"/>
      <c r="K212" s="78"/>
      <c r="L212" s="13"/>
      <c r="M212" s="13"/>
      <c r="N212" s="13"/>
      <c r="O212" s="13"/>
      <c r="P212" s="33"/>
      <c r="Q212" s="33"/>
      <c r="R212" s="33"/>
      <c r="S212" s="33"/>
      <c r="T212" s="13"/>
      <c r="U212" s="33"/>
      <c r="V212" s="33"/>
      <c r="W212" s="33"/>
      <c r="X212" s="33"/>
      <c r="Y212" s="33"/>
      <c r="Z212" s="33"/>
      <c r="AA212" s="33"/>
      <c r="AB212" s="13"/>
      <c r="AC212" s="33"/>
      <c r="AD212" s="33"/>
      <c r="AE212" s="33"/>
      <c r="AF212" s="33"/>
    </row>
    <row r="213" spans="1:32" x14ac:dyDescent="0.2">
      <c r="A213" s="33"/>
      <c r="B213" s="76"/>
      <c r="C213" s="33"/>
      <c r="D213" s="13"/>
      <c r="E213" s="13"/>
      <c r="F213" s="33"/>
      <c r="G213" s="33"/>
      <c r="H213" s="33"/>
      <c r="I213" s="77"/>
      <c r="J213" s="77"/>
      <c r="K213" s="78"/>
      <c r="L213" s="13"/>
      <c r="M213" s="13"/>
      <c r="N213" s="13"/>
      <c r="O213" s="13"/>
      <c r="P213" s="33"/>
      <c r="Q213" s="33"/>
      <c r="R213" s="33"/>
      <c r="S213" s="33"/>
      <c r="T213" s="13"/>
      <c r="U213" s="33"/>
      <c r="V213" s="33"/>
      <c r="W213" s="33"/>
      <c r="X213" s="33"/>
      <c r="Y213" s="33"/>
      <c r="Z213" s="33"/>
      <c r="AA213" s="33"/>
      <c r="AB213" s="13"/>
      <c r="AC213" s="33"/>
      <c r="AD213" s="33"/>
      <c r="AE213" s="33"/>
      <c r="AF213" s="33"/>
    </row>
    <row r="214" spans="1:32" x14ac:dyDescent="0.2">
      <c r="A214" s="33"/>
      <c r="B214" s="76"/>
      <c r="C214" s="33"/>
      <c r="D214" s="13"/>
      <c r="E214" s="13"/>
      <c r="F214" s="33"/>
      <c r="G214" s="33"/>
      <c r="H214" s="33"/>
      <c r="I214" s="77"/>
      <c r="J214" s="77"/>
      <c r="K214" s="78"/>
      <c r="L214" s="13"/>
      <c r="M214" s="13"/>
      <c r="N214" s="13"/>
      <c r="O214" s="13"/>
      <c r="P214" s="33"/>
      <c r="Q214" s="33"/>
      <c r="R214" s="33"/>
      <c r="S214" s="33"/>
      <c r="T214" s="13"/>
      <c r="U214" s="33"/>
      <c r="V214" s="33"/>
      <c r="W214" s="33"/>
      <c r="X214" s="33"/>
      <c r="Y214" s="33"/>
      <c r="Z214" s="33"/>
      <c r="AA214" s="33"/>
      <c r="AB214" s="13"/>
      <c r="AC214" s="33"/>
      <c r="AD214" s="33"/>
      <c r="AE214" s="33"/>
      <c r="AF214" s="33"/>
    </row>
    <row r="215" spans="1:32" x14ac:dyDescent="0.2">
      <c r="A215" s="33"/>
      <c r="B215" s="76"/>
      <c r="C215" s="33"/>
      <c r="D215" s="13"/>
      <c r="E215" s="13"/>
      <c r="F215" s="33"/>
      <c r="G215" s="33"/>
      <c r="H215" s="33"/>
      <c r="I215" s="77"/>
      <c r="J215" s="77"/>
      <c r="K215" s="78"/>
      <c r="L215" s="13"/>
      <c r="M215" s="13"/>
      <c r="N215" s="13"/>
      <c r="O215" s="13"/>
      <c r="P215" s="33"/>
      <c r="Q215" s="33"/>
      <c r="R215" s="33"/>
      <c r="S215" s="33"/>
      <c r="T215" s="13"/>
      <c r="U215" s="33"/>
      <c r="V215" s="33"/>
      <c r="W215" s="33"/>
      <c r="X215" s="33"/>
      <c r="Y215" s="33"/>
      <c r="Z215" s="33"/>
      <c r="AA215" s="33"/>
      <c r="AB215" s="13"/>
      <c r="AC215" s="33"/>
      <c r="AD215" s="33"/>
      <c r="AE215" s="33"/>
      <c r="AF215" s="33"/>
    </row>
    <row r="216" spans="1:32" x14ac:dyDescent="0.2">
      <c r="A216" s="33"/>
      <c r="B216" s="76"/>
      <c r="C216" s="33"/>
      <c r="D216" s="13"/>
      <c r="E216" s="13"/>
      <c r="F216" s="33"/>
      <c r="G216" s="33"/>
      <c r="H216" s="33"/>
      <c r="I216" s="77"/>
      <c r="J216" s="77"/>
      <c r="K216" s="78"/>
      <c r="L216" s="13"/>
      <c r="M216" s="13"/>
      <c r="N216" s="13"/>
      <c r="O216" s="13"/>
      <c r="P216" s="33"/>
      <c r="Q216" s="33"/>
      <c r="R216" s="33"/>
      <c r="S216" s="33"/>
      <c r="T216" s="13"/>
      <c r="U216" s="33"/>
      <c r="V216" s="33"/>
      <c r="W216" s="33"/>
      <c r="X216" s="33"/>
      <c r="Y216" s="33"/>
      <c r="Z216" s="33"/>
      <c r="AA216" s="33"/>
      <c r="AB216" s="13"/>
      <c r="AC216" s="33"/>
      <c r="AD216" s="33"/>
      <c r="AE216" s="33"/>
      <c r="AF216" s="33"/>
    </row>
    <row r="217" spans="1:32" x14ac:dyDescent="0.2">
      <c r="A217" s="33"/>
      <c r="B217" s="76"/>
      <c r="C217" s="33"/>
      <c r="D217" s="13"/>
      <c r="E217" s="13"/>
      <c r="F217" s="33"/>
      <c r="G217" s="33"/>
      <c r="H217" s="33"/>
      <c r="I217" s="77"/>
      <c r="J217" s="77"/>
      <c r="K217" s="78"/>
      <c r="L217" s="13"/>
      <c r="M217" s="13"/>
      <c r="N217" s="13"/>
      <c r="O217" s="13"/>
      <c r="P217" s="33"/>
      <c r="Q217" s="33"/>
      <c r="R217" s="33"/>
      <c r="S217" s="33"/>
      <c r="T217" s="13"/>
      <c r="U217" s="33"/>
      <c r="V217" s="33"/>
      <c r="W217" s="33"/>
      <c r="X217" s="33"/>
      <c r="Y217" s="33"/>
      <c r="Z217" s="33"/>
      <c r="AA217" s="33"/>
      <c r="AB217" s="13"/>
      <c r="AC217" s="33"/>
      <c r="AD217" s="33"/>
      <c r="AE217" s="33"/>
      <c r="AF217" s="33"/>
    </row>
    <row r="218" spans="1:32" x14ac:dyDescent="0.2">
      <c r="A218" s="33"/>
      <c r="B218" s="76"/>
      <c r="C218" s="33"/>
      <c r="D218" s="13"/>
      <c r="E218" s="13"/>
      <c r="F218" s="33"/>
      <c r="G218" s="33"/>
      <c r="H218" s="33"/>
      <c r="I218" s="77"/>
      <c r="J218" s="77"/>
      <c r="K218" s="78"/>
      <c r="L218" s="13"/>
      <c r="M218" s="13"/>
      <c r="N218" s="13"/>
      <c r="O218" s="13"/>
      <c r="P218" s="33"/>
      <c r="Q218" s="33"/>
      <c r="R218" s="33"/>
      <c r="S218" s="33"/>
      <c r="T218" s="13"/>
      <c r="U218" s="33"/>
      <c r="V218" s="33"/>
      <c r="W218" s="33"/>
      <c r="X218" s="33"/>
      <c r="Y218" s="33"/>
      <c r="Z218" s="33"/>
      <c r="AA218" s="33"/>
      <c r="AB218" s="13"/>
      <c r="AC218" s="33"/>
      <c r="AD218" s="33"/>
      <c r="AE218" s="33"/>
      <c r="AF218" s="33"/>
    </row>
    <row r="219" spans="1:32" x14ac:dyDescent="0.2">
      <c r="A219" s="33"/>
      <c r="B219" s="76"/>
      <c r="C219" s="33"/>
      <c r="D219" s="13"/>
      <c r="E219" s="13"/>
      <c r="F219" s="33"/>
      <c r="G219" s="33"/>
      <c r="H219" s="33"/>
      <c r="I219" s="77"/>
      <c r="J219" s="77"/>
      <c r="K219" s="78"/>
      <c r="L219" s="13"/>
      <c r="M219" s="13"/>
      <c r="N219" s="13"/>
      <c r="O219" s="13"/>
      <c r="P219" s="33"/>
      <c r="Q219" s="33"/>
      <c r="R219" s="33"/>
      <c r="S219" s="33"/>
      <c r="T219" s="13"/>
      <c r="U219" s="33"/>
      <c r="V219" s="33"/>
      <c r="W219" s="33"/>
      <c r="X219" s="33"/>
      <c r="Y219" s="33"/>
      <c r="Z219" s="33"/>
      <c r="AA219" s="33"/>
      <c r="AB219" s="13"/>
      <c r="AC219" s="33"/>
      <c r="AD219" s="33"/>
      <c r="AE219" s="33"/>
      <c r="AF219" s="33"/>
    </row>
    <row r="220" spans="1:32" x14ac:dyDescent="0.2">
      <c r="A220" s="33"/>
      <c r="B220" s="76"/>
      <c r="C220" s="33"/>
      <c r="D220" s="13"/>
      <c r="E220" s="13"/>
      <c r="F220" s="33"/>
      <c r="G220" s="33"/>
      <c r="H220" s="33"/>
      <c r="I220" s="77"/>
      <c r="J220" s="77"/>
      <c r="K220" s="78"/>
      <c r="L220" s="13"/>
      <c r="M220" s="13"/>
      <c r="N220" s="13"/>
      <c r="O220" s="13"/>
      <c r="P220" s="33"/>
      <c r="Q220" s="33"/>
      <c r="R220" s="33"/>
      <c r="S220" s="33"/>
      <c r="T220" s="13"/>
      <c r="U220" s="33"/>
      <c r="V220" s="33"/>
      <c r="W220" s="33"/>
      <c r="X220" s="33"/>
      <c r="Y220" s="33"/>
      <c r="Z220" s="33"/>
      <c r="AA220" s="33"/>
      <c r="AB220" s="13"/>
      <c r="AC220" s="33"/>
      <c r="AD220" s="33"/>
      <c r="AE220" s="33"/>
      <c r="AF220" s="33"/>
    </row>
    <row r="221" spans="1:32" x14ac:dyDescent="0.2">
      <c r="A221" s="33"/>
      <c r="B221" s="76"/>
      <c r="C221" s="33"/>
      <c r="D221" s="13"/>
      <c r="E221" s="13"/>
      <c r="F221" s="33"/>
      <c r="G221" s="33"/>
      <c r="H221" s="33"/>
      <c r="I221" s="77"/>
      <c r="J221" s="77"/>
      <c r="K221" s="78"/>
      <c r="L221" s="13"/>
      <c r="M221" s="13"/>
      <c r="N221" s="13"/>
      <c r="O221" s="13"/>
      <c r="P221" s="33"/>
      <c r="Q221" s="33"/>
      <c r="R221" s="33"/>
      <c r="S221" s="33"/>
      <c r="T221" s="13"/>
      <c r="U221" s="33"/>
      <c r="V221" s="33"/>
      <c r="W221" s="33"/>
      <c r="X221" s="33"/>
      <c r="Y221" s="33"/>
      <c r="Z221" s="33"/>
      <c r="AA221" s="33"/>
      <c r="AB221" s="13"/>
      <c r="AC221" s="33"/>
      <c r="AD221" s="33"/>
      <c r="AE221" s="33"/>
      <c r="AF221" s="33"/>
    </row>
    <row r="222" spans="1:32" x14ac:dyDescent="0.2">
      <c r="A222" s="33"/>
      <c r="B222" s="76"/>
      <c r="C222" s="33"/>
      <c r="D222" s="13"/>
      <c r="E222" s="13"/>
      <c r="F222" s="33"/>
      <c r="G222" s="33"/>
      <c r="H222" s="33"/>
      <c r="I222" s="77"/>
      <c r="J222" s="77"/>
      <c r="K222" s="78"/>
      <c r="L222" s="13"/>
      <c r="M222" s="13"/>
      <c r="N222" s="13"/>
      <c r="O222" s="13"/>
      <c r="P222" s="33"/>
      <c r="Q222" s="33"/>
      <c r="R222" s="33"/>
      <c r="S222" s="33"/>
      <c r="T222" s="13"/>
      <c r="U222" s="33"/>
      <c r="V222" s="33"/>
      <c r="W222" s="33"/>
      <c r="X222" s="33"/>
      <c r="Y222" s="33"/>
      <c r="Z222" s="33"/>
      <c r="AA222" s="33"/>
      <c r="AB222" s="13"/>
      <c r="AC222" s="33"/>
      <c r="AD222" s="33"/>
      <c r="AE222" s="33"/>
      <c r="AF222" s="33"/>
    </row>
    <row r="223" spans="1:32" x14ac:dyDescent="0.2">
      <c r="A223" s="33"/>
      <c r="B223" s="76"/>
      <c r="C223" s="33"/>
      <c r="D223" s="13"/>
      <c r="E223" s="13"/>
      <c r="F223" s="33"/>
      <c r="G223" s="33"/>
      <c r="H223" s="33"/>
      <c r="I223" s="77"/>
      <c r="J223" s="77"/>
      <c r="K223" s="78"/>
      <c r="L223" s="13"/>
      <c r="M223" s="13"/>
      <c r="N223" s="13"/>
      <c r="O223" s="13"/>
      <c r="P223" s="33"/>
      <c r="Q223" s="33"/>
      <c r="R223" s="33"/>
      <c r="S223" s="33"/>
      <c r="T223" s="13"/>
      <c r="U223" s="33"/>
      <c r="V223" s="33"/>
      <c r="W223" s="33"/>
      <c r="X223" s="33"/>
      <c r="Y223" s="33"/>
      <c r="Z223" s="33"/>
      <c r="AA223" s="33"/>
      <c r="AB223" s="13"/>
      <c r="AC223" s="33"/>
      <c r="AD223" s="33"/>
      <c r="AE223" s="33"/>
      <c r="AF223" s="33"/>
    </row>
    <row r="224" spans="1:32" x14ac:dyDescent="0.2">
      <c r="A224" s="33"/>
      <c r="B224" s="76"/>
      <c r="C224" s="33"/>
      <c r="D224" s="13"/>
      <c r="E224" s="13"/>
      <c r="F224" s="33"/>
      <c r="G224" s="33"/>
      <c r="H224" s="33"/>
      <c r="I224" s="77"/>
      <c r="J224" s="77"/>
      <c r="K224" s="78"/>
      <c r="L224" s="13"/>
      <c r="M224" s="13"/>
      <c r="N224" s="13"/>
      <c r="O224" s="13"/>
      <c r="P224" s="33"/>
      <c r="Q224" s="33"/>
      <c r="R224" s="33"/>
      <c r="S224" s="33"/>
      <c r="T224" s="13"/>
      <c r="U224" s="33"/>
      <c r="V224" s="33"/>
      <c r="W224" s="33"/>
      <c r="X224" s="33"/>
      <c r="Y224" s="33"/>
      <c r="Z224" s="33"/>
      <c r="AA224" s="33"/>
      <c r="AB224" s="13"/>
      <c r="AC224" s="33"/>
      <c r="AD224" s="33"/>
      <c r="AE224" s="33"/>
      <c r="AF224" s="33"/>
    </row>
    <row r="225" spans="1:32" x14ac:dyDescent="0.2">
      <c r="A225" s="33"/>
      <c r="B225" s="76"/>
      <c r="C225" s="33"/>
      <c r="D225" s="13"/>
      <c r="E225" s="13"/>
      <c r="F225" s="33"/>
      <c r="G225" s="33"/>
      <c r="H225" s="33"/>
      <c r="I225" s="77"/>
      <c r="J225" s="77"/>
      <c r="K225" s="78"/>
      <c r="L225" s="13"/>
      <c r="M225" s="13"/>
      <c r="N225" s="13"/>
      <c r="O225" s="13"/>
      <c r="P225" s="33"/>
      <c r="Q225" s="33"/>
      <c r="R225" s="33"/>
      <c r="S225" s="33"/>
      <c r="T225" s="13"/>
      <c r="U225" s="33"/>
      <c r="V225" s="33"/>
      <c r="W225" s="33"/>
      <c r="X225" s="33"/>
      <c r="Y225" s="33"/>
      <c r="Z225" s="33"/>
      <c r="AA225" s="33"/>
      <c r="AB225" s="13"/>
      <c r="AC225" s="33"/>
      <c r="AD225" s="33"/>
      <c r="AE225" s="33"/>
      <c r="AF225" s="33"/>
    </row>
    <row r="226" spans="1:32" x14ac:dyDescent="0.2">
      <c r="A226" s="33"/>
      <c r="B226" s="76"/>
      <c r="C226" s="33"/>
      <c r="D226" s="13"/>
      <c r="E226" s="13"/>
      <c r="F226" s="33"/>
      <c r="G226" s="33"/>
      <c r="H226" s="33"/>
      <c r="I226" s="77"/>
      <c r="J226" s="77"/>
      <c r="K226" s="78"/>
      <c r="L226" s="13"/>
      <c r="M226" s="13"/>
      <c r="N226" s="13"/>
      <c r="O226" s="13"/>
      <c r="P226" s="33"/>
      <c r="Q226" s="33"/>
      <c r="R226" s="33"/>
      <c r="S226" s="33"/>
      <c r="T226" s="13"/>
      <c r="U226" s="33"/>
      <c r="V226" s="33"/>
      <c r="W226" s="33"/>
      <c r="X226" s="33"/>
      <c r="Y226" s="33"/>
      <c r="Z226" s="33"/>
      <c r="AA226" s="33"/>
      <c r="AB226" s="13"/>
      <c r="AC226" s="33"/>
      <c r="AD226" s="33"/>
      <c r="AE226" s="33"/>
      <c r="AF226" s="33"/>
    </row>
    <row r="227" spans="1:32" x14ac:dyDescent="0.2">
      <c r="A227" s="33"/>
      <c r="B227" s="76"/>
      <c r="C227" s="33"/>
      <c r="D227" s="13"/>
      <c r="E227" s="13"/>
      <c r="F227" s="33"/>
      <c r="G227" s="33"/>
      <c r="H227" s="33"/>
      <c r="I227" s="77"/>
      <c r="J227" s="77"/>
      <c r="K227" s="78"/>
      <c r="L227" s="13"/>
      <c r="M227" s="13"/>
      <c r="N227" s="13"/>
      <c r="O227" s="13"/>
      <c r="P227" s="33"/>
      <c r="Q227" s="33"/>
      <c r="R227" s="33"/>
      <c r="S227" s="33"/>
      <c r="T227" s="13"/>
      <c r="U227" s="33"/>
      <c r="V227" s="33"/>
      <c r="W227" s="33"/>
      <c r="X227" s="33"/>
      <c r="Y227" s="33"/>
      <c r="Z227" s="33"/>
      <c r="AA227" s="33"/>
      <c r="AB227" s="13"/>
      <c r="AC227" s="33"/>
      <c r="AD227" s="33"/>
      <c r="AE227" s="33"/>
      <c r="AF227" s="33"/>
    </row>
    <row r="228" spans="1:32" x14ac:dyDescent="0.2">
      <c r="A228" s="33"/>
      <c r="B228" s="76"/>
      <c r="C228" s="33"/>
      <c r="D228" s="13"/>
      <c r="E228" s="13"/>
      <c r="F228" s="33"/>
      <c r="G228" s="33"/>
      <c r="H228" s="33"/>
      <c r="I228" s="77"/>
      <c r="J228" s="77"/>
      <c r="K228" s="78"/>
      <c r="L228" s="13"/>
      <c r="M228" s="13"/>
      <c r="N228" s="13"/>
      <c r="O228" s="13"/>
      <c r="P228" s="33"/>
      <c r="Q228" s="33"/>
      <c r="R228" s="33"/>
      <c r="S228" s="33"/>
      <c r="T228" s="13"/>
      <c r="U228" s="33"/>
      <c r="V228" s="33"/>
      <c r="W228" s="33"/>
      <c r="X228" s="33"/>
      <c r="Y228" s="33"/>
      <c r="Z228" s="33"/>
      <c r="AA228" s="33"/>
      <c r="AB228" s="13"/>
      <c r="AC228" s="33"/>
      <c r="AD228" s="33"/>
      <c r="AE228" s="33"/>
      <c r="AF228" s="33"/>
    </row>
    <row r="229" spans="1:32" x14ac:dyDescent="0.2">
      <c r="A229" s="33"/>
      <c r="B229" s="76"/>
      <c r="C229" s="33"/>
      <c r="D229" s="13"/>
      <c r="E229" s="13"/>
      <c r="F229" s="33"/>
      <c r="G229" s="33"/>
      <c r="H229" s="33"/>
      <c r="I229" s="77"/>
      <c r="J229" s="77"/>
      <c r="K229" s="78"/>
      <c r="L229" s="13"/>
      <c r="M229" s="13"/>
      <c r="N229" s="13"/>
      <c r="O229" s="13"/>
      <c r="P229" s="33"/>
      <c r="Q229" s="33"/>
      <c r="R229" s="33"/>
      <c r="S229" s="33"/>
      <c r="T229" s="13"/>
      <c r="U229" s="33"/>
      <c r="V229" s="33"/>
      <c r="W229" s="33"/>
      <c r="X229" s="33"/>
      <c r="Y229" s="33"/>
      <c r="Z229" s="33"/>
      <c r="AA229" s="33"/>
      <c r="AB229" s="13"/>
      <c r="AC229" s="33"/>
      <c r="AD229" s="33"/>
      <c r="AE229" s="33"/>
      <c r="AF229" s="33"/>
    </row>
    <row r="230" spans="1:32" x14ac:dyDescent="0.2">
      <c r="A230" s="33"/>
      <c r="B230" s="76"/>
      <c r="C230" s="33"/>
      <c r="D230" s="13"/>
      <c r="E230" s="13"/>
      <c r="F230" s="33"/>
      <c r="G230" s="33"/>
      <c r="H230" s="33"/>
      <c r="I230" s="77"/>
      <c r="J230" s="77"/>
      <c r="K230" s="78"/>
      <c r="L230" s="13"/>
      <c r="M230" s="13"/>
      <c r="N230" s="13"/>
      <c r="O230" s="13"/>
      <c r="P230" s="33"/>
      <c r="Q230" s="33"/>
      <c r="R230" s="33"/>
      <c r="S230" s="33"/>
      <c r="T230" s="13"/>
      <c r="U230" s="33"/>
      <c r="V230" s="33"/>
      <c r="W230" s="33"/>
      <c r="X230" s="33"/>
      <c r="Y230" s="33"/>
      <c r="Z230" s="33"/>
      <c r="AA230" s="33"/>
      <c r="AB230" s="13"/>
      <c r="AC230" s="33"/>
      <c r="AD230" s="33"/>
      <c r="AE230" s="33"/>
      <c r="AF230" s="33"/>
    </row>
    <row r="231" spans="1:32" x14ac:dyDescent="0.2">
      <c r="A231" s="33"/>
      <c r="B231" s="76"/>
      <c r="C231" s="33"/>
      <c r="D231" s="13"/>
      <c r="E231" s="13"/>
      <c r="F231" s="33"/>
      <c r="G231" s="33"/>
      <c r="H231" s="33"/>
      <c r="I231" s="77"/>
      <c r="J231" s="77"/>
      <c r="K231" s="78"/>
      <c r="L231" s="13"/>
      <c r="M231" s="13"/>
      <c r="N231" s="13"/>
      <c r="O231" s="13"/>
      <c r="P231" s="33"/>
      <c r="Q231" s="33"/>
      <c r="R231" s="33"/>
      <c r="S231" s="33"/>
      <c r="T231" s="13"/>
      <c r="U231" s="33"/>
      <c r="V231" s="33"/>
      <c r="W231" s="33"/>
      <c r="X231" s="33"/>
      <c r="Y231" s="33"/>
      <c r="Z231" s="33"/>
      <c r="AA231" s="33"/>
      <c r="AB231" s="13"/>
      <c r="AC231" s="33"/>
      <c r="AD231" s="33"/>
      <c r="AE231" s="33"/>
      <c r="AF231" s="33"/>
    </row>
    <row r="232" spans="1:32" x14ac:dyDescent="0.2">
      <c r="A232" s="33"/>
      <c r="B232" s="76"/>
      <c r="C232" s="33"/>
      <c r="D232" s="13"/>
      <c r="E232" s="13"/>
      <c r="F232" s="33"/>
      <c r="G232" s="33"/>
      <c r="H232" s="33"/>
      <c r="I232" s="77"/>
      <c r="J232" s="77"/>
      <c r="K232" s="78"/>
      <c r="L232" s="13"/>
      <c r="M232" s="13"/>
      <c r="N232" s="13"/>
      <c r="O232" s="13"/>
      <c r="P232" s="33"/>
      <c r="Q232" s="33"/>
      <c r="R232" s="33"/>
      <c r="S232" s="33"/>
      <c r="T232" s="13"/>
      <c r="U232" s="33"/>
      <c r="V232" s="33"/>
      <c r="W232" s="33"/>
      <c r="X232" s="33"/>
      <c r="Y232" s="33"/>
      <c r="Z232" s="33"/>
      <c r="AA232" s="33"/>
      <c r="AB232" s="13"/>
      <c r="AC232" s="33"/>
      <c r="AD232" s="33"/>
      <c r="AE232" s="33"/>
      <c r="AF232" s="33"/>
    </row>
    <row r="233" spans="1:32" x14ac:dyDescent="0.2">
      <c r="A233" s="33"/>
      <c r="B233" s="76"/>
      <c r="C233" s="33"/>
      <c r="D233" s="13"/>
      <c r="E233" s="13"/>
      <c r="F233" s="33"/>
      <c r="G233" s="33"/>
      <c r="H233" s="33"/>
      <c r="I233" s="77"/>
      <c r="J233" s="77"/>
      <c r="K233" s="78"/>
      <c r="L233" s="13"/>
      <c r="M233" s="13"/>
      <c r="N233" s="13"/>
      <c r="O233" s="13"/>
      <c r="P233" s="33"/>
      <c r="Q233" s="33"/>
      <c r="R233" s="33"/>
      <c r="S233" s="33"/>
      <c r="T233" s="13"/>
      <c r="U233" s="33"/>
      <c r="V233" s="33"/>
      <c r="W233" s="33"/>
      <c r="X233" s="33"/>
      <c r="Y233" s="33"/>
      <c r="Z233" s="33"/>
      <c r="AA233" s="33"/>
      <c r="AB233" s="13"/>
      <c r="AC233" s="33"/>
      <c r="AD233" s="33"/>
      <c r="AE233" s="33"/>
      <c r="AF233" s="33"/>
    </row>
    <row r="234" spans="1:32" x14ac:dyDescent="0.2">
      <c r="A234" s="33"/>
      <c r="B234" s="76"/>
      <c r="C234" s="33"/>
      <c r="D234" s="13"/>
      <c r="E234" s="13"/>
      <c r="F234" s="33"/>
      <c r="G234" s="33"/>
      <c r="H234" s="33"/>
      <c r="I234" s="77"/>
      <c r="J234" s="77"/>
      <c r="K234" s="78"/>
      <c r="L234" s="13"/>
      <c r="M234" s="13"/>
      <c r="N234" s="13"/>
      <c r="O234" s="13"/>
      <c r="P234" s="33"/>
      <c r="Q234" s="33"/>
      <c r="R234" s="33"/>
      <c r="S234" s="33"/>
      <c r="T234" s="13"/>
      <c r="U234" s="33"/>
      <c r="V234" s="33"/>
      <c r="W234" s="33"/>
      <c r="X234" s="33"/>
      <c r="Y234" s="33"/>
      <c r="Z234" s="33"/>
      <c r="AA234" s="33"/>
      <c r="AB234" s="13"/>
      <c r="AC234" s="33"/>
      <c r="AD234" s="33"/>
      <c r="AE234" s="33"/>
      <c r="AF234" s="33"/>
    </row>
    <row r="235" spans="1:32" x14ac:dyDescent="0.2">
      <c r="A235" s="33"/>
      <c r="B235" s="76"/>
      <c r="C235" s="33"/>
      <c r="D235" s="13"/>
      <c r="E235" s="13"/>
      <c r="F235" s="33"/>
      <c r="G235" s="33"/>
      <c r="H235" s="33"/>
      <c r="I235" s="77"/>
      <c r="J235" s="77"/>
      <c r="K235" s="78"/>
      <c r="L235" s="13"/>
      <c r="M235" s="13"/>
      <c r="N235" s="13"/>
      <c r="O235" s="13"/>
      <c r="P235" s="33"/>
      <c r="Q235" s="33"/>
      <c r="R235" s="33"/>
      <c r="S235" s="33"/>
      <c r="T235" s="13"/>
      <c r="U235" s="33"/>
      <c r="V235" s="33"/>
      <c r="W235" s="33"/>
      <c r="X235" s="33"/>
      <c r="Y235" s="33"/>
      <c r="Z235" s="33"/>
      <c r="AA235" s="33"/>
      <c r="AB235" s="13"/>
      <c r="AC235" s="33"/>
      <c r="AD235" s="33"/>
      <c r="AE235" s="33"/>
      <c r="AF235" s="33"/>
    </row>
    <row r="236" spans="1:32" x14ac:dyDescent="0.2">
      <c r="A236" s="33"/>
      <c r="B236" s="76"/>
      <c r="C236" s="33"/>
      <c r="D236" s="13"/>
      <c r="E236" s="13"/>
      <c r="F236" s="33"/>
      <c r="G236" s="33"/>
      <c r="H236" s="33"/>
      <c r="I236" s="77"/>
      <c r="J236" s="77"/>
      <c r="K236" s="78"/>
      <c r="L236" s="13"/>
      <c r="M236" s="13"/>
      <c r="N236" s="13"/>
      <c r="O236" s="13"/>
      <c r="P236" s="33"/>
      <c r="Q236" s="33"/>
      <c r="R236" s="33"/>
      <c r="S236" s="33"/>
      <c r="T236" s="13"/>
      <c r="U236" s="33"/>
      <c r="V236" s="33"/>
      <c r="W236" s="33"/>
      <c r="X236" s="33"/>
      <c r="Y236" s="33"/>
      <c r="Z236" s="33"/>
      <c r="AA236" s="33"/>
      <c r="AB236" s="13"/>
      <c r="AC236" s="33"/>
      <c r="AD236" s="33"/>
      <c r="AE236" s="33"/>
      <c r="AF236" s="33"/>
    </row>
    <row r="237" spans="1:32" x14ac:dyDescent="0.2">
      <c r="A237" s="33"/>
      <c r="B237" s="76"/>
      <c r="C237" s="33"/>
      <c r="D237" s="13"/>
      <c r="E237" s="13"/>
      <c r="F237" s="33"/>
      <c r="G237" s="33"/>
      <c r="H237" s="33"/>
      <c r="I237" s="77"/>
      <c r="J237" s="77"/>
      <c r="K237" s="78"/>
      <c r="L237" s="13"/>
      <c r="M237" s="13"/>
      <c r="N237" s="13"/>
      <c r="O237" s="13"/>
      <c r="P237" s="33"/>
      <c r="Q237" s="33"/>
      <c r="R237" s="33"/>
      <c r="S237" s="33"/>
      <c r="T237" s="13"/>
      <c r="U237" s="33"/>
      <c r="V237" s="33"/>
      <c r="W237" s="33"/>
      <c r="X237" s="33"/>
      <c r="Y237" s="33"/>
      <c r="Z237" s="33"/>
      <c r="AA237" s="33"/>
      <c r="AB237" s="13"/>
      <c r="AC237" s="33"/>
      <c r="AD237" s="33"/>
      <c r="AE237" s="33"/>
      <c r="AF237" s="33"/>
    </row>
    <row r="238" spans="1:32" x14ac:dyDescent="0.2">
      <c r="A238" s="33"/>
      <c r="B238" s="76"/>
      <c r="C238" s="33"/>
      <c r="D238" s="13"/>
      <c r="E238" s="13"/>
      <c r="F238" s="33"/>
      <c r="G238" s="33"/>
      <c r="H238" s="33"/>
      <c r="I238" s="77"/>
      <c r="J238" s="77"/>
      <c r="K238" s="78"/>
      <c r="L238" s="13"/>
      <c r="M238" s="13"/>
      <c r="N238" s="13"/>
      <c r="O238" s="13"/>
      <c r="P238" s="33"/>
      <c r="Q238" s="33"/>
      <c r="R238" s="33"/>
      <c r="S238" s="33"/>
      <c r="T238" s="13"/>
      <c r="U238" s="33"/>
      <c r="V238" s="33"/>
      <c r="W238" s="33"/>
      <c r="X238" s="33"/>
      <c r="Y238" s="33"/>
      <c r="Z238" s="33"/>
      <c r="AA238" s="33"/>
      <c r="AB238" s="13"/>
      <c r="AC238" s="33"/>
      <c r="AD238" s="33"/>
      <c r="AE238" s="33"/>
      <c r="AF238" s="33"/>
    </row>
    <row r="239" spans="1:32" x14ac:dyDescent="0.2">
      <c r="A239" s="33"/>
      <c r="B239" s="76"/>
      <c r="C239" s="33"/>
      <c r="D239" s="13"/>
      <c r="E239" s="13"/>
      <c r="F239" s="33"/>
      <c r="G239" s="33"/>
      <c r="H239" s="33"/>
      <c r="I239" s="77"/>
      <c r="J239" s="77"/>
      <c r="K239" s="78"/>
      <c r="L239" s="13"/>
      <c r="M239" s="13"/>
      <c r="N239" s="13"/>
      <c r="O239" s="13"/>
      <c r="P239" s="33"/>
      <c r="Q239" s="33"/>
      <c r="R239" s="33"/>
      <c r="S239" s="33"/>
      <c r="T239" s="13"/>
      <c r="U239" s="33"/>
      <c r="V239" s="33"/>
      <c r="W239" s="33"/>
      <c r="X239" s="33"/>
      <c r="Y239" s="33"/>
      <c r="Z239" s="33"/>
      <c r="AA239" s="33"/>
      <c r="AB239" s="13"/>
      <c r="AC239" s="33"/>
      <c r="AD239" s="33"/>
      <c r="AE239" s="33"/>
      <c r="AF239" s="33"/>
    </row>
    <row r="240" spans="1:32" x14ac:dyDescent="0.2">
      <c r="A240" s="33"/>
      <c r="B240" s="76"/>
      <c r="C240" s="33"/>
      <c r="D240" s="13"/>
      <c r="E240" s="13"/>
      <c r="F240" s="33"/>
      <c r="G240" s="33"/>
      <c r="H240" s="33"/>
      <c r="I240" s="77"/>
      <c r="J240" s="77"/>
      <c r="K240" s="78"/>
      <c r="L240" s="13"/>
      <c r="M240" s="13"/>
      <c r="N240" s="13"/>
      <c r="O240" s="13"/>
      <c r="P240" s="33"/>
      <c r="Q240" s="33"/>
      <c r="R240" s="33"/>
      <c r="S240" s="33"/>
      <c r="T240" s="13"/>
      <c r="U240" s="33"/>
      <c r="V240" s="33"/>
      <c r="W240" s="33"/>
      <c r="X240" s="33"/>
      <c r="Y240" s="33"/>
      <c r="Z240" s="33"/>
      <c r="AA240" s="33"/>
      <c r="AB240" s="13"/>
      <c r="AC240" s="33"/>
      <c r="AD240" s="33"/>
      <c r="AE240" s="33"/>
      <c r="AF240" s="33"/>
    </row>
    <row r="241" spans="1:32" x14ac:dyDescent="0.2">
      <c r="A241" s="33"/>
      <c r="B241" s="76"/>
      <c r="C241" s="33"/>
      <c r="D241" s="13"/>
      <c r="E241" s="13"/>
      <c r="F241" s="33"/>
      <c r="G241" s="33"/>
      <c r="H241" s="33"/>
      <c r="I241" s="77"/>
      <c r="J241" s="77"/>
      <c r="K241" s="78"/>
      <c r="L241" s="13"/>
      <c r="M241" s="13"/>
      <c r="N241" s="13"/>
      <c r="O241" s="13"/>
      <c r="P241" s="33"/>
      <c r="Q241" s="33"/>
      <c r="R241" s="33"/>
      <c r="S241" s="33"/>
      <c r="T241" s="13"/>
      <c r="U241" s="33"/>
      <c r="V241" s="33"/>
      <c r="W241" s="33"/>
      <c r="X241" s="33"/>
      <c r="Y241" s="33"/>
      <c r="Z241" s="33"/>
      <c r="AA241" s="33"/>
      <c r="AB241" s="13"/>
      <c r="AC241" s="33"/>
      <c r="AD241" s="33"/>
      <c r="AE241" s="33"/>
      <c r="AF241" s="33"/>
    </row>
    <row r="242" spans="1:32" x14ac:dyDescent="0.2">
      <c r="A242" s="33"/>
      <c r="B242" s="76"/>
      <c r="C242" s="33"/>
      <c r="D242" s="13"/>
      <c r="E242" s="13"/>
      <c r="F242" s="33"/>
      <c r="G242" s="33"/>
      <c r="H242" s="33"/>
      <c r="I242" s="77"/>
      <c r="J242" s="77"/>
      <c r="K242" s="78"/>
      <c r="L242" s="13"/>
      <c r="M242" s="13"/>
      <c r="N242" s="13"/>
      <c r="O242" s="13"/>
      <c r="P242" s="33"/>
      <c r="Q242" s="33"/>
      <c r="R242" s="33"/>
      <c r="S242" s="33"/>
      <c r="T242" s="13"/>
      <c r="U242" s="33"/>
      <c r="V242" s="33"/>
      <c r="W242" s="33"/>
      <c r="X242" s="33"/>
      <c r="Y242" s="33"/>
      <c r="Z242" s="33"/>
      <c r="AA242" s="33"/>
      <c r="AB242" s="13"/>
      <c r="AC242" s="33"/>
      <c r="AD242" s="33"/>
      <c r="AE242" s="33"/>
      <c r="AF242" s="33"/>
    </row>
    <row r="243" spans="1:32" x14ac:dyDescent="0.2">
      <c r="A243" s="33"/>
      <c r="B243" s="76"/>
      <c r="C243" s="33"/>
      <c r="D243" s="13"/>
      <c r="E243" s="13"/>
      <c r="F243" s="33"/>
      <c r="G243" s="33"/>
      <c r="H243" s="33"/>
      <c r="I243" s="77"/>
      <c r="J243" s="77"/>
      <c r="K243" s="78"/>
      <c r="L243" s="13"/>
      <c r="M243" s="13"/>
      <c r="N243" s="13"/>
      <c r="O243" s="13"/>
      <c r="P243" s="33"/>
      <c r="Q243" s="33"/>
      <c r="R243" s="33"/>
      <c r="S243" s="33"/>
      <c r="T243" s="13"/>
      <c r="U243" s="33"/>
      <c r="V243" s="33"/>
      <c r="W243" s="33"/>
      <c r="X243" s="33"/>
      <c r="Y243" s="33"/>
      <c r="Z243" s="33"/>
      <c r="AA243" s="33"/>
      <c r="AB243" s="13"/>
      <c r="AC243" s="33"/>
      <c r="AD243" s="33"/>
      <c r="AE243" s="33"/>
      <c r="AF243" s="33"/>
    </row>
    <row r="244" spans="1:32" x14ac:dyDescent="0.2">
      <c r="A244" s="33"/>
      <c r="B244" s="76"/>
      <c r="C244" s="33"/>
      <c r="D244" s="13"/>
      <c r="E244" s="13"/>
      <c r="F244" s="33"/>
      <c r="G244" s="33"/>
      <c r="H244" s="33"/>
      <c r="I244" s="77"/>
      <c r="J244" s="77"/>
      <c r="K244" s="78"/>
      <c r="L244" s="13"/>
      <c r="M244" s="13"/>
      <c r="N244" s="13"/>
      <c r="O244" s="13"/>
      <c r="P244" s="33"/>
      <c r="Q244" s="33"/>
      <c r="R244" s="33"/>
      <c r="S244" s="33"/>
      <c r="T244" s="13"/>
      <c r="U244" s="33"/>
      <c r="V244" s="33"/>
      <c r="W244" s="33"/>
      <c r="X244" s="33"/>
      <c r="Y244" s="33"/>
      <c r="Z244" s="33"/>
      <c r="AA244" s="33"/>
      <c r="AB244" s="13"/>
      <c r="AC244" s="33"/>
      <c r="AD244" s="33"/>
      <c r="AE244" s="33"/>
      <c r="AF244" s="33"/>
    </row>
    <row r="245" spans="1:32" x14ac:dyDescent="0.2">
      <c r="A245" s="33"/>
      <c r="B245" s="76"/>
      <c r="C245" s="33"/>
      <c r="D245" s="13"/>
      <c r="E245" s="13"/>
      <c r="F245" s="33"/>
      <c r="G245" s="33"/>
      <c r="H245" s="33"/>
      <c r="I245" s="77"/>
      <c r="J245" s="77"/>
      <c r="K245" s="78"/>
      <c r="L245" s="13"/>
      <c r="M245" s="13"/>
      <c r="N245" s="13"/>
      <c r="O245" s="13"/>
      <c r="P245" s="33"/>
      <c r="Q245" s="33"/>
      <c r="R245" s="33"/>
      <c r="S245" s="33"/>
      <c r="T245" s="13"/>
      <c r="U245" s="33"/>
      <c r="V245" s="33"/>
      <c r="W245" s="33"/>
      <c r="X245" s="33"/>
      <c r="Y245" s="33"/>
      <c r="Z245" s="33"/>
      <c r="AA245" s="33"/>
      <c r="AB245" s="13"/>
      <c r="AC245" s="33"/>
      <c r="AD245" s="33"/>
      <c r="AE245" s="33"/>
      <c r="AF245" s="33"/>
    </row>
    <row r="246" spans="1:32" x14ac:dyDescent="0.2">
      <c r="A246" s="33"/>
      <c r="B246" s="76"/>
      <c r="C246" s="33"/>
      <c r="D246" s="13"/>
      <c r="E246" s="13"/>
      <c r="F246" s="33"/>
      <c r="G246" s="33"/>
      <c r="H246" s="33"/>
      <c r="I246" s="77"/>
      <c r="J246" s="77"/>
      <c r="K246" s="78"/>
      <c r="L246" s="13"/>
      <c r="M246" s="13"/>
      <c r="N246" s="13"/>
      <c r="O246" s="13"/>
      <c r="P246" s="33"/>
      <c r="Q246" s="33"/>
      <c r="R246" s="33"/>
      <c r="S246" s="33"/>
      <c r="T246" s="13"/>
      <c r="U246" s="33"/>
      <c r="V246" s="33"/>
      <c r="W246" s="33"/>
      <c r="X246" s="33"/>
      <c r="Y246" s="33"/>
      <c r="Z246" s="33"/>
      <c r="AA246" s="33"/>
      <c r="AB246" s="13"/>
      <c r="AC246" s="33"/>
      <c r="AD246" s="33"/>
      <c r="AE246" s="33"/>
      <c r="AF246" s="33"/>
    </row>
    <row r="247" spans="1:32" x14ac:dyDescent="0.2">
      <c r="A247" s="33"/>
      <c r="B247" s="76"/>
      <c r="C247" s="33"/>
      <c r="D247" s="13"/>
      <c r="E247" s="13"/>
      <c r="F247" s="33"/>
      <c r="G247" s="33"/>
      <c r="H247" s="33"/>
      <c r="I247" s="77"/>
      <c r="J247" s="77"/>
      <c r="K247" s="78"/>
      <c r="L247" s="13"/>
      <c r="M247" s="13"/>
      <c r="N247" s="13"/>
      <c r="O247" s="13"/>
      <c r="P247" s="33"/>
      <c r="Q247" s="33"/>
      <c r="R247" s="33"/>
      <c r="S247" s="33"/>
      <c r="T247" s="13"/>
      <c r="U247" s="33"/>
      <c r="V247" s="33"/>
      <c r="W247" s="33"/>
      <c r="X247" s="33"/>
      <c r="Y247" s="33"/>
      <c r="Z247" s="33"/>
      <c r="AA247" s="33"/>
      <c r="AB247" s="13"/>
      <c r="AC247" s="33"/>
      <c r="AD247" s="33"/>
      <c r="AE247" s="33"/>
      <c r="AF247" s="33"/>
    </row>
    <row r="248" spans="1:32" x14ac:dyDescent="0.2">
      <c r="A248" s="33"/>
      <c r="B248" s="76"/>
      <c r="C248" s="33"/>
      <c r="D248" s="13"/>
      <c r="E248" s="13"/>
      <c r="F248" s="33"/>
      <c r="G248" s="33"/>
      <c r="H248" s="33"/>
      <c r="I248" s="77"/>
      <c r="J248" s="77"/>
      <c r="K248" s="78"/>
      <c r="L248" s="13"/>
      <c r="M248" s="13"/>
      <c r="N248" s="13"/>
      <c r="O248" s="13"/>
      <c r="P248" s="33"/>
      <c r="Q248" s="33"/>
      <c r="R248" s="33"/>
      <c r="S248" s="33"/>
      <c r="T248" s="13"/>
      <c r="U248" s="33"/>
      <c r="V248" s="33"/>
      <c r="W248" s="33"/>
      <c r="X248" s="33"/>
      <c r="Y248" s="33"/>
      <c r="Z248" s="33"/>
      <c r="AA248" s="33"/>
      <c r="AB248" s="13"/>
      <c r="AC248" s="33"/>
      <c r="AD248" s="33"/>
      <c r="AE248" s="33"/>
      <c r="AF248" s="33"/>
    </row>
    <row r="249" spans="1:32" x14ac:dyDescent="0.2">
      <c r="A249" s="33"/>
      <c r="B249" s="76"/>
      <c r="C249" s="33"/>
      <c r="D249" s="13"/>
      <c r="E249" s="13"/>
      <c r="F249" s="33"/>
      <c r="G249" s="33"/>
      <c r="H249" s="33"/>
      <c r="I249" s="77"/>
      <c r="J249" s="77"/>
      <c r="K249" s="78"/>
      <c r="L249" s="13"/>
      <c r="M249" s="13"/>
      <c r="N249" s="13"/>
      <c r="O249" s="13"/>
      <c r="P249" s="33"/>
      <c r="Q249" s="33"/>
      <c r="R249" s="33"/>
      <c r="S249" s="33"/>
      <c r="T249" s="13"/>
      <c r="U249" s="33"/>
      <c r="V249" s="33"/>
      <c r="W249" s="33"/>
      <c r="X249" s="33"/>
      <c r="Y249" s="33"/>
      <c r="Z249" s="33"/>
      <c r="AA249" s="33"/>
      <c r="AB249" s="13"/>
      <c r="AC249" s="33"/>
      <c r="AD249" s="33"/>
      <c r="AE249" s="33"/>
      <c r="AF249" s="33"/>
    </row>
    <row r="250" spans="1:32" x14ac:dyDescent="0.2">
      <c r="A250" s="33"/>
      <c r="B250" s="76"/>
      <c r="C250" s="33"/>
      <c r="D250" s="13"/>
      <c r="E250" s="13"/>
      <c r="F250" s="33"/>
      <c r="G250" s="33"/>
      <c r="H250" s="33"/>
      <c r="I250" s="77"/>
      <c r="J250" s="77"/>
      <c r="K250" s="78"/>
      <c r="L250" s="13"/>
      <c r="M250" s="13"/>
      <c r="N250" s="13"/>
      <c r="O250" s="13"/>
      <c r="P250" s="33"/>
      <c r="Q250" s="33"/>
      <c r="R250" s="33"/>
      <c r="S250" s="33"/>
      <c r="T250" s="13"/>
      <c r="U250" s="33"/>
      <c r="V250" s="33"/>
      <c r="W250" s="33"/>
      <c r="X250" s="33"/>
      <c r="Y250" s="33"/>
      <c r="Z250" s="33"/>
      <c r="AA250" s="33"/>
      <c r="AB250" s="13"/>
      <c r="AC250" s="33"/>
      <c r="AD250" s="33"/>
      <c r="AE250" s="33"/>
      <c r="AF250" s="33"/>
    </row>
    <row r="251" spans="1:32" x14ac:dyDescent="0.2">
      <c r="A251" s="33"/>
      <c r="B251" s="76"/>
      <c r="C251" s="33"/>
      <c r="D251" s="13"/>
      <c r="E251" s="13"/>
      <c r="F251" s="33"/>
      <c r="G251" s="33"/>
      <c r="H251" s="33"/>
      <c r="I251" s="77"/>
      <c r="J251" s="77"/>
      <c r="K251" s="78"/>
      <c r="L251" s="13"/>
      <c r="M251" s="13"/>
      <c r="N251" s="13"/>
      <c r="O251" s="13"/>
      <c r="P251" s="33"/>
      <c r="Q251" s="33"/>
      <c r="R251" s="33"/>
      <c r="S251" s="33"/>
      <c r="T251" s="13"/>
      <c r="U251" s="33"/>
      <c r="V251" s="33"/>
      <c r="W251" s="33"/>
      <c r="X251" s="33"/>
      <c r="Y251" s="33"/>
      <c r="Z251" s="33"/>
      <c r="AA251" s="33"/>
      <c r="AB251" s="13"/>
      <c r="AC251" s="33"/>
      <c r="AD251" s="33"/>
      <c r="AE251" s="33"/>
      <c r="AF251" s="33"/>
    </row>
    <row r="252" spans="1:32" x14ac:dyDescent="0.2">
      <c r="A252" s="33"/>
      <c r="B252" s="76"/>
      <c r="C252" s="33"/>
      <c r="D252" s="13"/>
      <c r="E252" s="13"/>
      <c r="F252" s="33"/>
      <c r="G252" s="33"/>
      <c r="H252" s="33"/>
      <c r="I252" s="77"/>
      <c r="J252" s="77"/>
      <c r="K252" s="78"/>
      <c r="L252" s="13"/>
      <c r="M252" s="13"/>
      <c r="N252" s="13"/>
      <c r="O252" s="13"/>
      <c r="P252" s="33"/>
      <c r="Q252" s="33"/>
      <c r="R252" s="33"/>
      <c r="S252" s="33"/>
      <c r="T252" s="13"/>
      <c r="U252" s="33"/>
      <c r="V252" s="33"/>
      <c r="W252" s="33"/>
      <c r="X252" s="33"/>
      <c r="Y252" s="33"/>
      <c r="Z252" s="33"/>
      <c r="AA252" s="33"/>
      <c r="AB252" s="13"/>
      <c r="AC252" s="33"/>
      <c r="AD252" s="33"/>
      <c r="AE252" s="33"/>
      <c r="AF252" s="33"/>
    </row>
    <row r="253" spans="1:32" x14ac:dyDescent="0.2">
      <c r="A253" s="33"/>
      <c r="B253" s="76"/>
      <c r="C253" s="33"/>
      <c r="D253" s="13"/>
      <c r="E253" s="13"/>
      <c r="F253" s="33"/>
      <c r="G253" s="33"/>
      <c r="H253" s="33"/>
      <c r="I253" s="77"/>
      <c r="J253" s="77"/>
      <c r="K253" s="78"/>
      <c r="L253" s="13"/>
      <c r="M253" s="13"/>
      <c r="N253" s="13"/>
      <c r="O253" s="13"/>
      <c r="P253" s="33"/>
      <c r="Q253" s="33"/>
      <c r="R253" s="33"/>
      <c r="S253" s="33"/>
      <c r="T253" s="13"/>
      <c r="U253" s="33"/>
      <c r="V253" s="33"/>
      <c r="W253" s="33"/>
      <c r="X253" s="33"/>
      <c r="Y253" s="33"/>
      <c r="Z253" s="33"/>
      <c r="AA253" s="33"/>
      <c r="AB253" s="13"/>
      <c r="AC253" s="33"/>
      <c r="AD253" s="33"/>
      <c r="AE253" s="33"/>
      <c r="AF253" s="33"/>
    </row>
    <row r="254" spans="1:32" x14ac:dyDescent="0.2">
      <c r="A254" s="33"/>
      <c r="B254" s="76"/>
      <c r="C254" s="33"/>
      <c r="D254" s="13"/>
      <c r="E254" s="13"/>
      <c r="F254" s="33"/>
      <c r="G254" s="33"/>
      <c r="H254" s="33"/>
      <c r="I254" s="77"/>
      <c r="J254" s="77"/>
      <c r="K254" s="78"/>
      <c r="L254" s="13"/>
      <c r="M254" s="13"/>
      <c r="N254" s="13"/>
      <c r="O254" s="13"/>
      <c r="P254" s="33"/>
      <c r="Q254" s="33"/>
      <c r="R254" s="33"/>
      <c r="S254" s="33"/>
      <c r="T254" s="13"/>
      <c r="U254" s="33"/>
      <c r="V254" s="33"/>
      <c r="W254" s="33"/>
      <c r="X254" s="33"/>
      <c r="Y254" s="33"/>
      <c r="Z254" s="33"/>
      <c r="AA254" s="33"/>
      <c r="AB254" s="13"/>
      <c r="AC254" s="33"/>
      <c r="AD254" s="33"/>
      <c r="AE254" s="33"/>
      <c r="AF254" s="33"/>
    </row>
    <row r="255" spans="1:32" x14ac:dyDescent="0.2">
      <c r="A255" s="33"/>
      <c r="B255" s="76"/>
      <c r="C255" s="33"/>
      <c r="D255" s="13"/>
      <c r="E255" s="13"/>
      <c r="F255" s="33"/>
      <c r="G255" s="33"/>
      <c r="H255" s="33"/>
      <c r="I255" s="77"/>
      <c r="J255" s="77"/>
      <c r="K255" s="78"/>
      <c r="L255" s="13"/>
      <c r="M255" s="13"/>
      <c r="N255" s="13"/>
      <c r="O255" s="13"/>
      <c r="P255" s="33"/>
      <c r="Q255" s="33"/>
      <c r="R255" s="33"/>
      <c r="S255" s="33"/>
      <c r="T255" s="13"/>
      <c r="U255" s="33"/>
      <c r="V255" s="33"/>
      <c r="W255" s="33"/>
      <c r="X255" s="33"/>
      <c r="Y255" s="33"/>
      <c r="Z255" s="33"/>
      <c r="AA255" s="33"/>
      <c r="AB255" s="13"/>
      <c r="AC255" s="33"/>
      <c r="AD255" s="33"/>
      <c r="AE255" s="33"/>
      <c r="AF255" s="33"/>
    </row>
    <row r="256" spans="1:32" x14ac:dyDescent="0.2">
      <c r="A256" s="33"/>
      <c r="B256" s="76"/>
      <c r="C256" s="33"/>
      <c r="D256" s="13"/>
      <c r="E256" s="13"/>
      <c r="F256" s="33"/>
      <c r="G256" s="33"/>
      <c r="H256" s="33"/>
      <c r="I256" s="77"/>
      <c r="J256" s="77"/>
      <c r="K256" s="78"/>
      <c r="L256" s="13"/>
      <c r="M256" s="13"/>
      <c r="N256" s="13"/>
      <c r="O256" s="13"/>
      <c r="P256" s="33"/>
      <c r="Q256" s="33"/>
      <c r="R256" s="33"/>
      <c r="S256" s="33"/>
      <c r="T256" s="13"/>
      <c r="U256" s="33"/>
      <c r="V256" s="33"/>
      <c r="W256" s="33"/>
      <c r="X256" s="33"/>
      <c r="Y256" s="33"/>
      <c r="Z256" s="33"/>
      <c r="AA256" s="33"/>
      <c r="AB256" s="13"/>
      <c r="AC256" s="33"/>
      <c r="AD256" s="33"/>
      <c r="AE256" s="33"/>
      <c r="AF256" s="33"/>
    </row>
    <row r="257" spans="1:32" x14ac:dyDescent="0.2">
      <c r="A257" s="33"/>
      <c r="B257" s="76"/>
      <c r="C257" s="33"/>
      <c r="D257" s="13"/>
      <c r="E257" s="13"/>
      <c r="F257" s="33"/>
      <c r="G257" s="33"/>
      <c r="H257" s="33"/>
      <c r="I257" s="77"/>
      <c r="J257" s="77"/>
      <c r="K257" s="78"/>
      <c r="L257" s="13"/>
      <c r="M257" s="13"/>
      <c r="N257" s="13"/>
      <c r="O257" s="13"/>
      <c r="P257" s="33"/>
      <c r="Q257" s="33"/>
      <c r="R257" s="33"/>
      <c r="S257" s="33"/>
      <c r="T257" s="13"/>
      <c r="U257" s="33"/>
      <c r="V257" s="33"/>
      <c r="W257" s="33"/>
      <c r="X257" s="33"/>
      <c r="Y257" s="33"/>
      <c r="Z257" s="33"/>
      <c r="AA257" s="33"/>
      <c r="AB257" s="13"/>
      <c r="AC257" s="33"/>
      <c r="AD257" s="33"/>
      <c r="AE257" s="33"/>
      <c r="AF257" s="33"/>
    </row>
    <row r="258" spans="1:32" x14ac:dyDescent="0.2">
      <c r="A258" s="33"/>
      <c r="B258" s="76"/>
      <c r="C258" s="33"/>
      <c r="D258" s="13"/>
      <c r="E258" s="13"/>
      <c r="F258" s="33"/>
      <c r="G258" s="33"/>
      <c r="H258" s="33"/>
      <c r="I258" s="77"/>
      <c r="J258" s="77"/>
      <c r="K258" s="78"/>
      <c r="L258" s="13"/>
      <c r="M258" s="13"/>
      <c r="N258" s="13"/>
      <c r="O258" s="13"/>
      <c r="P258" s="33"/>
      <c r="Q258" s="33"/>
      <c r="R258" s="33"/>
      <c r="S258" s="33"/>
      <c r="T258" s="13"/>
      <c r="U258" s="33"/>
      <c r="V258" s="33"/>
      <c r="W258" s="33"/>
      <c r="X258" s="33"/>
      <c r="Y258" s="33"/>
      <c r="Z258" s="33"/>
      <c r="AA258" s="33"/>
      <c r="AB258" s="13"/>
      <c r="AC258" s="33"/>
      <c r="AD258" s="33"/>
      <c r="AE258" s="33"/>
      <c r="AF258" s="33"/>
    </row>
    <row r="259" spans="1:32" x14ac:dyDescent="0.2">
      <c r="A259" s="33"/>
      <c r="B259" s="76"/>
      <c r="C259" s="33"/>
      <c r="D259" s="13"/>
      <c r="E259" s="13"/>
      <c r="F259" s="33"/>
      <c r="G259" s="33"/>
      <c r="H259" s="33"/>
      <c r="I259" s="77"/>
      <c r="J259" s="77"/>
      <c r="K259" s="78"/>
      <c r="L259" s="13"/>
      <c r="M259" s="13"/>
      <c r="N259" s="13"/>
      <c r="O259" s="13"/>
      <c r="P259" s="33"/>
      <c r="Q259" s="33"/>
      <c r="R259" s="33"/>
      <c r="S259" s="33"/>
      <c r="T259" s="13"/>
      <c r="U259" s="33"/>
      <c r="V259" s="33"/>
      <c r="W259" s="33"/>
      <c r="X259" s="33"/>
      <c r="Y259" s="33"/>
      <c r="Z259" s="33"/>
      <c r="AA259" s="33"/>
      <c r="AB259" s="13"/>
      <c r="AC259" s="33"/>
      <c r="AD259" s="33"/>
      <c r="AE259" s="33"/>
      <c r="AF259" s="33"/>
    </row>
    <row r="260" spans="1:32" x14ac:dyDescent="0.2">
      <c r="A260" s="33"/>
      <c r="B260" s="76"/>
      <c r="C260" s="33"/>
      <c r="D260" s="13"/>
      <c r="E260" s="13"/>
      <c r="F260" s="33"/>
      <c r="G260" s="33"/>
      <c r="H260" s="33"/>
      <c r="I260" s="77"/>
      <c r="J260" s="77"/>
      <c r="K260" s="78"/>
      <c r="L260" s="13"/>
      <c r="M260" s="13"/>
      <c r="N260" s="13"/>
      <c r="O260" s="13"/>
      <c r="P260" s="33"/>
      <c r="Q260" s="33"/>
      <c r="R260" s="33"/>
      <c r="S260" s="33"/>
      <c r="T260" s="13"/>
      <c r="U260" s="33"/>
      <c r="V260" s="33"/>
      <c r="W260" s="33"/>
      <c r="X260" s="33"/>
      <c r="Y260" s="33"/>
      <c r="Z260" s="33"/>
      <c r="AA260" s="33"/>
      <c r="AB260" s="13"/>
      <c r="AC260" s="33"/>
      <c r="AD260" s="33"/>
      <c r="AE260" s="33"/>
      <c r="AF260" s="33"/>
    </row>
    <row r="261" spans="1:32" x14ac:dyDescent="0.2">
      <c r="A261" s="33"/>
      <c r="B261" s="76"/>
      <c r="C261" s="33"/>
      <c r="D261" s="13"/>
      <c r="E261" s="13"/>
      <c r="F261" s="33"/>
      <c r="G261" s="33"/>
      <c r="H261" s="33"/>
      <c r="I261" s="77"/>
      <c r="J261" s="77"/>
      <c r="K261" s="78"/>
      <c r="L261" s="13"/>
      <c r="M261" s="13"/>
      <c r="N261" s="13"/>
      <c r="O261" s="13"/>
      <c r="P261" s="33"/>
      <c r="Q261" s="33"/>
      <c r="R261" s="33"/>
      <c r="S261" s="33"/>
      <c r="T261" s="13"/>
      <c r="U261" s="33"/>
      <c r="V261" s="33"/>
      <c r="W261" s="33"/>
      <c r="X261" s="33"/>
      <c r="Y261" s="33"/>
      <c r="Z261" s="33"/>
      <c r="AA261" s="33"/>
      <c r="AB261" s="13"/>
      <c r="AC261" s="33"/>
      <c r="AD261" s="33"/>
      <c r="AE261" s="33"/>
      <c r="AF261" s="33"/>
    </row>
    <row r="262" spans="1:32" x14ac:dyDescent="0.2">
      <c r="A262" s="33"/>
      <c r="B262" s="76"/>
      <c r="C262" s="33"/>
      <c r="D262" s="13"/>
      <c r="E262" s="13"/>
      <c r="F262" s="33"/>
      <c r="G262" s="33"/>
      <c r="H262" s="33"/>
      <c r="I262" s="77"/>
      <c r="J262" s="77"/>
      <c r="K262" s="78"/>
      <c r="L262" s="13"/>
      <c r="M262" s="13"/>
      <c r="N262" s="13"/>
      <c r="O262" s="13"/>
      <c r="P262" s="33"/>
      <c r="Q262" s="33"/>
      <c r="R262" s="33"/>
      <c r="S262" s="33"/>
      <c r="T262" s="13"/>
      <c r="U262" s="33"/>
      <c r="V262" s="33"/>
      <c r="W262" s="33"/>
      <c r="X262" s="33"/>
      <c r="Y262" s="33"/>
      <c r="Z262" s="33"/>
      <c r="AA262" s="33"/>
      <c r="AB262" s="13"/>
      <c r="AC262" s="33"/>
      <c r="AD262" s="33"/>
      <c r="AE262" s="33"/>
      <c r="AF262" s="33"/>
    </row>
    <row r="263" spans="1:32" x14ac:dyDescent="0.2">
      <c r="A263" s="33"/>
      <c r="B263" s="76"/>
      <c r="C263" s="33"/>
      <c r="D263" s="13"/>
      <c r="E263" s="13"/>
      <c r="F263" s="33"/>
      <c r="G263" s="33"/>
      <c r="H263" s="33"/>
      <c r="I263" s="77"/>
      <c r="J263" s="77"/>
      <c r="K263" s="78"/>
      <c r="L263" s="13"/>
      <c r="M263" s="13"/>
      <c r="N263" s="13"/>
      <c r="O263" s="13"/>
      <c r="P263" s="33"/>
      <c r="Q263" s="33"/>
      <c r="R263" s="33"/>
      <c r="S263" s="33"/>
      <c r="T263" s="13"/>
      <c r="U263" s="33"/>
      <c r="V263" s="33"/>
      <c r="W263" s="33"/>
      <c r="X263" s="33"/>
      <c r="Y263" s="33"/>
      <c r="Z263" s="33"/>
      <c r="AA263" s="33"/>
      <c r="AB263" s="13"/>
      <c r="AC263" s="33"/>
      <c r="AD263" s="33"/>
      <c r="AE263" s="33"/>
      <c r="AF263" s="33"/>
    </row>
    <row r="264" spans="1:32" x14ac:dyDescent="0.2">
      <c r="A264" s="33"/>
      <c r="B264" s="76"/>
      <c r="C264" s="33"/>
      <c r="D264" s="13"/>
      <c r="E264" s="13"/>
      <c r="F264" s="33"/>
      <c r="G264" s="33"/>
      <c r="H264" s="33"/>
      <c r="I264" s="77"/>
      <c r="J264" s="77"/>
      <c r="K264" s="78"/>
      <c r="L264" s="13"/>
      <c r="M264" s="13"/>
      <c r="N264" s="13"/>
      <c r="O264" s="13"/>
      <c r="P264" s="33"/>
      <c r="Q264" s="33"/>
      <c r="R264" s="33"/>
      <c r="S264" s="33"/>
      <c r="T264" s="13"/>
      <c r="U264" s="33"/>
      <c r="V264" s="33"/>
      <c r="W264" s="33"/>
      <c r="X264" s="33"/>
      <c r="Y264" s="33"/>
      <c r="Z264" s="33"/>
      <c r="AA264" s="33"/>
      <c r="AB264" s="13"/>
      <c r="AC264" s="33"/>
      <c r="AD264" s="33"/>
      <c r="AE264" s="33"/>
      <c r="AF264" s="33"/>
    </row>
    <row r="265" spans="1:32" x14ac:dyDescent="0.2">
      <c r="A265" s="33"/>
      <c r="B265" s="76"/>
      <c r="C265" s="33"/>
      <c r="D265" s="13"/>
      <c r="E265" s="13"/>
      <c r="F265" s="33"/>
      <c r="G265" s="33"/>
      <c r="H265" s="33"/>
      <c r="I265" s="77"/>
      <c r="J265" s="77"/>
      <c r="K265" s="78"/>
      <c r="L265" s="13"/>
      <c r="M265" s="13"/>
      <c r="N265" s="13"/>
      <c r="O265" s="13"/>
      <c r="P265" s="33"/>
      <c r="Q265" s="33"/>
      <c r="R265" s="33"/>
      <c r="S265" s="33"/>
      <c r="T265" s="13"/>
      <c r="U265" s="33"/>
      <c r="V265" s="33"/>
      <c r="W265" s="33"/>
      <c r="X265" s="33"/>
      <c r="Y265" s="33"/>
      <c r="Z265" s="33"/>
      <c r="AA265" s="33"/>
      <c r="AB265" s="13"/>
      <c r="AC265" s="33"/>
      <c r="AD265" s="33"/>
      <c r="AE265" s="33"/>
      <c r="AF265" s="33"/>
    </row>
    <row r="266" spans="1:32" x14ac:dyDescent="0.2">
      <c r="A266" s="33"/>
      <c r="B266" s="76"/>
      <c r="C266" s="33"/>
      <c r="D266" s="13"/>
      <c r="E266" s="13"/>
      <c r="F266" s="33"/>
      <c r="G266" s="33"/>
      <c r="H266" s="33"/>
      <c r="I266" s="77"/>
      <c r="J266" s="77"/>
      <c r="K266" s="78"/>
      <c r="L266" s="13"/>
      <c r="M266" s="13"/>
      <c r="N266" s="13"/>
      <c r="O266" s="13"/>
      <c r="P266" s="33"/>
      <c r="Q266" s="33"/>
      <c r="R266" s="33"/>
      <c r="S266" s="33"/>
      <c r="T266" s="13"/>
      <c r="U266" s="33"/>
      <c r="V266" s="33"/>
      <c r="W266" s="33"/>
      <c r="X266" s="33"/>
      <c r="Y266" s="33"/>
      <c r="Z266" s="33"/>
      <c r="AA266" s="33"/>
      <c r="AB266" s="13"/>
      <c r="AC266" s="33"/>
      <c r="AD266" s="33"/>
      <c r="AE266" s="33"/>
      <c r="AF266" s="33"/>
    </row>
    <row r="267" spans="1:32" x14ac:dyDescent="0.2">
      <c r="A267" s="33"/>
      <c r="B267" s="76"/>
      <c r="C267" s="33"/>
      <c r="D267" s="13"/>
      <c r="E267" s="13"/>
      <c r="F267" s="33"/>
      <c r="G267" s="33"/>
      <c r="H267" s="33"/>
      <c r="I267" s="77"/>
      <c r="J267" s="77"/>
      <c r="K267" s="78"/>
      <c r="L267" s="13"/>
      <c r="M267" s="13"/>
      <c r="N267" s="13"/>
      <c r="O267" s="13"/>
      <c r="P267" s="33"/>
      <c r="Q267" s="33"/>
      <c r="R267" s="33"/>
      <c r="S267" s="33"/>
      <c r="T267" s="13"/>
      <c r="U267" s="33"/>
      <c r="V267" s="33"/>
      <c r="W267" s="33"/>
      <c r="X267" s="33"/>
      <c r="Y267" s="33"/>
      <c r="Z267" s="33"/>
      <c r="AA267" s="33"/>
      <c r="AB267" s="13"/>
      <c r="AC267" s="33"/>
      <c r="AD267" s="33"/>
      <c r="AE267" s="33"/>
      <c r="AF267" s="33"/>
    </row>
    <row r="268" spans="1:32" x14ac:dyDescent="0.2">
      <c r="A268" s="33"/>
      <c r="B268" s="76"/>
      <c r="C268" s="33"/>
      <c r="D268" s="13"/>
      <c r="E268" s="13"/>
      <c r="F268" s="33"/>
      <c r="G268" s="33"/>
      <c r="H268" s="33"/>
      <c r="I268" s="77"/>
      <c r="J268" s="77"/>
      <c r="K268" s="78"/>
      <c r="L268" s="13"/>
      <c r="M268" s="13"/>
      <c r="N268" s="13"/>
      <c r="O268" s="13"/>
      <c r="P268" s="33"/>
      <c r="Q268" s="33"/>
      <c r="R268" s="33"/>
      <c r="S268" s="33"/>
      <c r="T268" s="13"/>
      <c r="U268" s="33"/>
      <c r="V268" s="33"/>
      <c r="W268" s="33"/>
      <c r="X268" s="33"/>
      <c r="Y268" s="33"/>
      <c r="Z268" s="33"/>
      <c r="AA268" s="33"/>
      <c r="AB268" s="13"/>
      <c r="AC268" s="33"/>
      <c r="AD268" s="33"/>
      <c r="AE268" s="33"/>
      <c r="AF268" s="33"/>
    </row>
    <row r="269" spans="1:32" x14ac:dyDescent="0.2">
      <c r="A269" s="33"/>
      <c r="B269" s="76"/>
      <c r="C269" s="33"/>
      <c r="D269" s="13"/>
      <c r="E269" s="13"/>
      <c r="F269" s="33"/>
      <c r="G269" s="33"/>
      <c r="H269" s="33"/>
      <c r="I269" s="77"/>
      <c r="J269" s="77"/>
      <c r="K269" s="78"/>
      <c r="L269" s="13"/>
      <c r="M269" s="13"/>
      <c r="N269" s="13"/>
      <c r="O269" s="13"/>
      <c r="P269" s="33"/>
      <c r="Q269" s="33"/>
      <c r="R269" s="33"/>
      <c r="S269" s="33"/>
      <c r="T269" s="13"/>
      <c r="U269" s="33"/>
      <c r="V269" s="33"/>
      <c r="W269" s="33"/>
      <c r="X269" s="33"/>
      <c r="Y269" s="33"/>
      <c r="Z269" s="33"/>
      <c r="AA269" s="33"/>
      <c r="AB269" s="13"/>
      <c r="AC269" s="33"/>
      <c r="AD269" s="33"/>
      <c r="AE269" s="33"/>
      <c r="AF269" s="33"/>
    </row>
    <row r="270" spans="1:32" x14ac:dyDescent="0.2">
      <c r="A270" s="33"/>
      <c r="B270" s="76"/>
      <c r="C270" s="33"/>
      <c r="D270" s="13"/>
      <c r="E270" s="13"/>
      <c r="F270" s="33"/>
      <c r="G270" s="33"/>
      <c r="H270" s="33"/>
      <c r="I270" s="77"/>
      <c r="J270" s="77"/>
      <c r="K270" s="78"/>
      <c r="L270" s="13"/>
      <c r="M270" s="13"/>
      <c r="N270" s="13"/>
      <c r="O270" s="13"/>
      <c r="P270" s="33"/>
      <c r="Q270" s="33"/>
      <c r="R270" s="33"/>
      <c r="S270" s="33"/>
      <c r="T270" s="13"/>
      <c r="U270" s="33"/>
      <c r="V270" s="33"/>
      <c r="W270" s="33"/>
      <c r="X270" s="33"/>
      <c r="Y270" s="33"/>
      <c r="Z270" s="33"/>
      <c r="AA270" s="33"/>
      <c r="AB270" s="13"/>
      <c r="AC270" s="33"/>
      <c r="AD270" s="33"/>
      <c r="AE270" s="33"/>
      <c r="AF270" s="33"/>
    </row>
    <row r="271" spans="1:32" x14ac:dyDescent="0.2">
      <c r="A271" s="33"/>
      <c r="B271" s="76"/>
      <c r="C271" s="33"/>
      <c r="D271" s="13"/>
      <c r="E271" s="13"/>
      <c r="F271" s="33"/>
      <c r="G271" s="33"/>
      <c r="H271" s="33"/>
      <c r="I271" s="77"/>
      <c r="J271" s="77"/>
      <c r="K271" s="78"/>
      <c r="L271" s="13"/>
      <c r="M271" s="13"/>
      <c r="N271" s="13"/>
      <c r="O271" s="13"/>
      <c r="P271" s="33"/>
      <c r="Q271" s="33"/>
      <c r="R271" s="33"/>
      <c r="S271" s="33"/>
      <c r="T271" s="13"/>
      <c r="U271" s="33"/>
      <c r="V271" s="33"/>
      <c r="W271" s="33"/>
      <c r="X271" s="33"/>
      <c r="Y271" s="33"/>
      <c r="Z271" s="33"/>
      <c r="AA271" s="33"/>
      <c r="AB271" s="13"/>
      <c r="AC271" s="33"/>
      <c r="AD271" s="33"/>
      <c r="AE271" s="33"/>
      <c r="AF271" s="33"/>
    </row>
    <row r="272" spans="1:32" x14ac:dyDescent="0.2">
      <c r="A272" s="33"/>
      <c r="B272" s="76"/>
      <c r="C272" s="33"/>
      <c r="D272" s="13"/>
      <c r="E272" s="13"/>
      <c r="F272" s="33"/>
      <c r="G272" s="33"/>
      <c r="H272" s="33"/>
      <c r="I272" s="77"/>
      <c r="J272" s="77"/>
      <c r="K272" s="78"/>
      <c r="L272" s="13"/>
      <c r="M272" s="13"/>
      <c r="N272" s="13"/>
      <c r="O272" s="13"/>
      <c r="P272" s="33"/>
      <c r="Q272" s="33"/>
      <c r="R272" s="33"/>
      <c r="S272" s="33"/>
      <c r="T272" s="13"/>
      <c r="U272" s="33"/>
      <c r="V272" s="33"/>
      <c r="W272" s="33"/>
      <c r="X272" s="33"/>
      <c r="Y272" s="33"/>
      <c r="Z272" s="33"/>
      <c r="AA272" s="33"/>
      <c r="AB272" s="13"/>
      <c r="AC272" s="33"/>
      <c r="AD272" s="33"/>
      <c r="AE272" s="33"/>
      <c r="AF272" s="33"/>
    </row>
    <row r="273" spans="1:32" x14ac:dyDescent="0.2">
      <c r="A273" s="33"/>
      <c r="B273" s="76"/>
      <c r="C273" s="33"/>
      <c r="D273" s="13"/>
      <c r="E273" s="13"/>
      <c r="F273" s="33"/>
      <c r="G273" s="33"/>
      <c r="H273" s="33"/>
      <c r="I273" s="77"/>
      <c r="J273" s="77"/>
      <c r="K273" s="78"/>
      <c r="L273" s="13"/>
      <c r="M273" s="13"/>
      <c r="N273" s="13"/>
      <c r="O273" s="13"/>
      <c r="P273" s="33"/>
      <c r="Q273" s="33"/>
      <c r="R273" s="33"/>
      <c r="S273" s="33"/>
      <c r="T273" s="13"/>
      <c r="U273" s="33"/>
      <c r="V273" s="33"/>
      <c r="W273" s="33"/>
      <c r="X273" s="33"/>
      <c r="Y273" s="33"/>
      <c r="Z273" s="33"/>
      <c r="AA273" s="33"/>
      <c r="AB273" s="13"/>
      <c r="AC273" s="33"/>
      <c r="AD273" s="33"/>
      <c r="AE273" s="33"/>
      <c r="AF273" s="33"/>
    </row>
    <row r="274" spans="1:32" x14ac:dyDescent="0.2">
      <c r="A274" s="33"/>
      <c r="B274" s="76"/>
      <c r="C274" s="33"/>
      <c r="D274" s="13"/>
      <c r="E274" s="13"/>
      <c r="F274" s="33"/>
      <c r="G274" s="33"/>
      <c r="H274" s="33"/>
      <c r="I274" s="77"/>
      <c r="J274" s="77"/>
      <c r="K274" s="78"/>
      <c r="L274" s="13"/>
      <c r="M274" s="13"/>
      <c r="N274" s="13"/>
      <c r="O274" s="13"/>
      <c r="P274" s="33"/>
      <c r="Q274" s="33"/>
      <c r="R274" s="33"/>
      <c r="S274" s="33"/>
      <c r="T274" s="13"/>
      <c r="U274" s="33"/>
      <c r="V274" s="33"/>
      <c r="W274" s="33"/>
      <c r="X274" s="33"/>
      <c r="Y274" s="33"/>
      <c r="Z274" s="33"/>
      <c r="AA274" s="33"/>
      <c r="AB274" s="13"/>
      <c r="AC274" s="33"/>
      <c r="AD274" s="33"/>
      <c r="AE274" s="33"/>
      <c r="AF274" s="33"/>
    </row>
    <row r="275" spans="1:32" x14ac:dyDescent="0.2">
      <c r="A275" s="33"/>
      <c r="B275" s="76"/>
      <c r="C275" s="33"/>
      <c r="D275" s="13"/>
      <c r="E275" s="13"/>
      <c r="F275" s="33"/>
      <c r="G275" s="33"/>
      <c r="H275" s="33"/>
      <c r="I275" s="77"/>
      <c r="J275" s="77"/>
      <c r="K275" s="78"/>
      <c r="L275" s="13"/>
      <c r="M275" s="13"/>
      <c r="N275" s="13"/>
      <c r="O275" s="13"/>
      <c r="P275" s="33"/>
      <c r="Q275" s="33"/>
      <c r="R275" s="33"/>
      <c r="S275" s="33"/>
      <c r="T275" s="13"/>
      <c r="U275" s="33"/>
      <c r="V275" s="33"/>
      <c r="W275" s="33"/>
      <c r="X275" s="33"/>
      <c r="Y275" s="33"/>
      <c r="Z275" s="33"/>
      <c r="AA275" s="33"/>
      <c r="AB275" s="13"/>
      <c r="AC275" s="33"/>
      <c r="AD275" s="33"/>
      <c r="AE275" s="33"/>
      <c r="AF275" s="33"/>
    </row>
    <row r="276" spans="1:32" x14ac:dyDescent="0.2">
      <c r="A276" s="33"/>
      <c r="B276" s="76"/>
      <c r="C276" s="33"/>
      <c r="D276" s="13"/>
      <c r="E276" s="13"/>
      <c r="F276" s="33"/>
      <c r="G276" s="33"/>
      <c r="H276" s="33"/>
      <c r="I276" s="77"/>
      <c r="J276" s="77"/>
      <c r="K276" s="78"/>
      <c r="L276" s="13"/>
      <c r="M276" s="13"/>
      <c r="N276" s="13"/>
      <c r="O276" s="13"/>
      <c r="P276" s="33"/>
      <c r="Q276" s="33"/>
      <c r="R276" s="33"/>
      <c r="S276" s="33"/>
      <c r="T276" s="13"/>
      <c r="U276" s="33"/>
      <c r="V276" s="33"/>
      <c r="W276" s="33"/>
      <c r="X276" s="33"/>
      <c r="Y276" s="33"/>
      <c r="Z276" s="33"/>
      <c r="AA276" s="33"/>
      <c r="AB276" s="13"/>
      <c r="AC276" s="33"/>
      <c r="AD276" s="33"/>
      <c r="AE276" s="33"/>
      <c r="AF276" s="33"/>
    </row>
    <row r="277" spans="1:32" x14ac:dyDescent="0.2">
      <c r="A277" s="33"/>
      <c r="B277" s="76"/>
      <c r="C277" s="33"/>
      <c r="D277" s="13"/>
      <c r="E277" s="13"/>
      <c r="F277" s="33"/>
      <c r="G277" s="33"/>
      <c r="H277" s="33"/>
      <c r="I277" s="77"/>
      <c r="J277" s="77"/>
      <c r="K277" s="78"/>
      <c r="L277" s="13"/>
      <c r="M277" s="13"/>
      <c r="N277" s="13"/>
      <c r="O277" s="13"/>
      <c r="P277" s="33"/>
      <c r="Q277" s="33"/>
      <c r="R277" s="33"/>
      <c r="S277" s="33"/>
      <c r="T277" s="13"/>
      <c r="U277" s="33"/>
      <c r="V277" s="33"/>
      <c r="W277" s="33"/>
      <c r="X277" s="33"/>
      <c r="Y277" s="33"/>
      <c r="Z277" s="33"/>
      <c r="AA277" s="33"/>
      <c r="AB277" s="13"/>
      <c r="AC277" s="33"/>
      <c r="AD277" s="33"/>
      <c r="AE277" s="33"/>
      <c r="AF277" s="33"/>
    </row>
    <row r="278" spans="1:32" x14ac:dyDescent="0.2">
      <c r="A278" s="33"/>
      <c r="B278" s="76"/>
      <c r="C278" s="33"/>
      <c r="D278" s="13"/>
      <c r="E278" s="13"/>
      <c r="F278" s="33"/>
      <c r="G278" s="33"/>
      <c r="H278" s="33"/>
      <c r="I278" s="77"/>
      <c r="J278" s="77"/>
      <c r="K278" s="78"/>
      <c r="L278" s="13"/>
      <c r="M278" s="13"/>
      <c r="N278" s="13"/>
      <c r="O278" s="13"/>
      <c r="P278" s="33"/>
      <c r="Q278" s="33"/>
      <c r="R278" s="33"/>
      <c r="S278" s="33"/>
      <c r="T278" s="13"/>
      <c r="U278" s="33"/>
      <c r="V278" s="33"/>
      <c r="W278" s="33"/>
      <c r="X278" s="33"/>
      <c r="Y278" s="33"/>
      <c r="Z278" s="33"/>
      <c r="AA278" s="33"/>
      <c r="AB278" s="13"/>
      <c r="AC278" s="33"/>
      <c r="AD278" s="33"/>
      <c r="AE278" s="33"/>
      <c r="AF278" s="33"/>
    </row>
    <row r="279" spans="1:32" x14ac:dyDescent="0.2">
      <c r="A279" s="33"/>
      <c r="B279" s="76"/>
      <c r="C279" s="33"/>
      <c r="D279" s="13"/>
      <c r="E279" s="13"/>
      <c r="F279" s="33"/>
      <c r="G279" s="33"/>
      <c r="H279" s="33"/>
      <c r="I279" s="77"/>
      <c r="J279" s="77"/>
      <c r="K279" s="78"/>
      <c r="L279" s="13"/>
      <c r="M279" s="13"/>
      <c r="N279" s="13"/>
      <c r="O279" s="13"/>
      <c r="P279" s="33"/>
      <c r="Q279" s="33"/>
      <c r="R279" s="33"/>
      <c r="S279" s="33"/>
      <c r="T279" s="13"/>
      <c r="U279" s="33"/>
      <c r="V279" s="33"/>
      <c r="W279" s="33"/>
      <c r="X279" s="33"/>
      <c r="Y279" s="33"/>
      <c r="Z279" s="33"/>
      <c r="AA279" s="33"/>
      <c r="AB279" s="13"/>
      <c r="AC279" s="33"/>
      <c r="AD279" s="33"/>
      <c r="AE279" s="33"/>
      <c r="AF279" s="33"/>
    </row>
    <row r="280" spans="1:32" x14ac:dyDescent="0.2">
      <c r="A280" s="33"/>
      <c r="B280" s="76"/>
      <c r="C280" s="33"/>
      <c r="D280" s="13"/>
      <c r="E280" s="13"/>
      <c r="F280" s="33"/>
      <c r="G280" s="33"/>
      <c r="H280" s="33"/>
      <c r="I280" s="77"/>
      <c r="J280" s="77"/>
      <c r="K280" s="78"/>
      <c r="L280" s="13"/>
      <c r="M280" s="13"/>
      <c r="N280" s="13"/>
      <c r="O280" s="13"/>
      <c r="P280" s="33"/>
      <c r="Q280" s="33"/>
      <c r="R280" s="33"/>
      <c r="S280" s="33"/>
      <c r="T280" s="13"/>
      <c r="U280" s="33"/>
      <c r="V280" s="33"/>
      <c r="W280" s="33"/>
      <c r="X280" s="33"/>
      <c r="Y280" s="33"/>
      <c r="Z280" s="33"/>
      <c r="AA280" s="33"/>
      <c r="AB280" s="13"/>
      <c r="AC280" s="33"/>
      <c r="AD280" s="33"/>
      <c r="AE280" s="33"/>
      <c r="AF280" s="33"/>
    </row>
    <row r="281" spans="1:32" x14ac:dyDescent="0.2">
      <c r="A281" s="33"/>
      <c r="B281" s="76"/>
      <c r="C281" s="33"/>
      <c r="D281" s="13"/>
      <c r="E281" s="13"/>
      <c r="F281" s="33"/>
      <c r="G281" s="33"/>
      <c r="H281" s="33"/>
      <c r="I281" s="77"/>
      <c r="J281" s="77"/>
      <c r="K281" s="78"/>
      <c r="L281" s="13"/>
      <c r="M281" s="13"/>
      <c r="N281" s="13"/>
      <c r="O281" s="13"/>
      <c r="P281" s="33"/>
      <c r="Q281" s="33"/>
      <c r="R281" s="33"/>
      <c r="S281" s="33"/>
      <c r="T281" s="13"/>
      <c r="U281" s="33"/>
      <c r="V281" s="33"/>
      <c r="W281" s="33"/>
      <c r="X281" s="33"/>
      <c r="Y281" s="33"/>
      <c r="Z281" s="33"/>
      <c r="AA281" s="33"/>
      <c r="AB281" s="13"/>
      <c r="AC281" s="33"/>
      <c r="AD281" s="33"/>
      <c r="AE281" s="33"/>
      <c r="AF281" s="33"/>
    </row>
    <row r="282" spans="1:32" x14ac:dyDescent="0.2">
      <c r="A282" s="33"/>
      <c r="B282" s="76"/>
      <c r="C282" s="33"/>
      <c r="D282" s="13"/>
      <c r="E282" s="13"/>
      <c r="F282" s="33"/>
      <c r="G282" s="33"/>
      <c r="H282" s="33"/>
      <c r="I282" s="77"/>
      <c r="J282" s="77"/>
      <c r="K282" s="78"/>
      <c r="L282" s="13"/>
      <c r="M282" s="13"/>
      <c r="N282" s="13"/>
      <c r="O282" s="13"/>
      <c r="P282" s="33"/>
      <c r="Q282" s="33"/>
      <c r="R282" s="33"/>
      <c r="S282" s="33"/>
      <c r="T282" s="13"/>
      <c r="U282" s="33"/>
      <c r="V282" s="33"/>
      <c r="W282" s="33"/>
      <c r="X282" s="33"/>
      <c r="Y282" s="33"/>
      <c r="Z282" s="33"/>
      <c r="AA282" s="33"/>
      <c r="AB282" s="13"/>
      <c r="AC282" s="33"/>
      <c r="AD282" s="33"/>
      <c r="AE282" s="33"/>
      <c r="AF282" s="33"/>
    </row>
    <row r="283" spans="1:32" x14ac:dyDescent="0.2">
      <c r="A283" s="33"/>
      <c r="B283" s="76"/>
      <c r="C283" s="33"/>
      <c r="D283" s="13"/>
      <c r="E283" s="13"/>
      <c r="F283" s="33"/>
      <c r="G283" s="33"/>
      <c r="H283" s="33"/>
      <c r="I283" s="77"/>
      <c r="J283" s="77"/>
      <c r="K283" s="78"/>
      <c r="L283" s="13"/>
      <c r="M283" s="13"/>
      <c r="N283" s="13"/>
      <c r="O283" s="13"/>
      <c r="P283" s="33"/>
      <c r="Q283" s="33"/>
      <c r="R283" s="33"/>
      <c r="S283" s="33"/>
      <c r="T283" s="13"/>
      <c r="U283" s="33"/>
      <c r="V283" s="33"/>
      <c r="W283" s="33"/>
      <c r="X283" s="33"/>
      <c r="Y283" s="33"/>
      <c r="Z283" s="33"/>
      <c r="AA283" s="33"/>
      <c r="AB283" s="13"/>
      <c r="AC283" s="33"/>
      <c r="AD283" s="33"/>
      <c r="AE283" s="33"/>
      <c r="AF283" s="33"/>
    </row>
    <row r="284" spans="1:32" x14ac:dyDescent="0.2">
      <c r="A284" s="33"/>
      <c r="B284" s="76"/>
      <c r="C284" s="33"/>
      <c r="D284" s="13"/>
      <c r="E284" s="13"/>
      <c r="F284" s="33"/>
      <c r="G284" s="33"/>
      <c r="H284" s="33"/>
      <c r="I284" s="77"/>
      <c r="J284" s="77"/>
      <c r="K284" s="78"/>
      <c r="L284" s="13"/>
      <c r="M284" s="13"/>
      <c r="N284" s="13"/>
      <c r="O284" s="13"/>
      <c r="P284" s="33"/>
      <c r="Q284" s="33"/>
      <c r="R284" s="33"/>
      <c r="S284" s="33"/>
      <c r="T284" s="13"/>
      <c r="U284" s="33"/>
      <c r="V284" s="33"/>
      <c r="W284" s="33"/>
      <c r="X284" s="33"/>
      <c r="Y284" s="33"/>
      <c r="Z284" s="33"/>
      <c r="AA284" s="33"/>
      <c r="AB284" s="13"/>
      <c r="AC284" s="33"/>
      <c r="AD284" s="33"/>
      <c r="AE284" s="33"/>
      <c r="AF284" s="33"/>
    </row>
    <row r="285" spans="1:32" x14ac:dyDescent="0.2">
      <c r="A285" s="33"/>
      <c r="B285" s="76"/>
      <c r="C285" s="33"/>
      <c r="D285" s="13"/>
      <c r="E285" s="13"/>
      <c r="F285" s="33"/>
      <c r="G285" s="33"/>
      <c r="H285" s="33"/>
      <c r="I285" s="77"/>
      <c r="J285" s="77"/>
      <c r="K285" s="78"/>
      <c r="L285" s="13"/>
      <c r="M285" s="13"/>
      <c r="N285" s="13"/>
      <c r="O285" s="13"/>
      <c r="P285" s="33"/>
      <c r="Q285" s="33"/>
      <c r="R285" s="33"/>
      <c r="S285" s="33"/>
      <c r="T285" s="13"/>
      <c r="U285" s="33"/>
      <c r="V285" s="33"/>
      <c r="W285" s="33"/>
      <c r="X285" s="33"/>
      <c r="Y285" s="33"/>
      <c r="Z285" s="33"/>
      <c r="AA285" s="33"/>
      <c r="AB285" s="13"/>
      <c r="AC285" s="33"/>
      <c r="AD285" s="33"/>
      <c r="AE285" s="33"/>
      <c r="AF285" s="33"/>
    </row>
    <row r="286" spans="1:32" x14ac:dyDescent="0.2">
      <c r="A286" s="33"/>
      <c r="B286" s="76"/>
      <c r="C286" s="33"/>
      <c r="D286" s="13"/>
      <c r="E286" s="13"/>
      <c r="F286" s="33"/>
      <c r="G286" s="33"/>
      <c r="H286" s="33"/>
      <c r="I286" s="77"/>
      <c r="J286" s="77"/>
      <c r="K286" s="78"/>
      <c r="L286" s="13"/>
      <c r="M286" s="13"/>
      <c r="N286" s="13"/>
      <c r="O286" s="13"/>
      <c r="P286" s="33"/>
      <c r="Q286" s="33"/>
      <c r="R286" s="33"/>
      <c r="S286" s="33"/>
      <c r="T286" s="13"/>
      <c r="U286" s="33"/>
      <c r="V286" s="33"/>
      <c r="W286" s="33"/>
      <c r="X286" s="33"/>
      <c r="Y286" s="33"/>
      <c r="Z286" s="33"/>
      <c r="AA286" s="33"/>
      <c r="AB286" s="13"/>
      <c r="AC286" s="33"/>
      <c r="AD286" s="33"/>
      <c r="AE286" s="33"/>
      <c r="AF286" s="33"/>
    </row>
    <row r="287" spans="1:32" x14ac:dyDescent="0.2">
      <c r="A287" s="33"/>
      <c r="B287" s="76"/>
      <c r="C287" s="33"/>
      <c r="D287" s="13"/>
      <c r="E287" s="13"/>
      <c r="F287" s="33"/>
      <c r="G287" s="33"/>
      <c r="H287" s="33"/>
      <c r="I287" s="77"/>
      <c r="J287" s="77"/>
      <c r="K287" s="78"/>
      <c r="L287" s="13"/>
      <c r="M287" s="13"/>
      <c r="N287" s="13"/>
      <c r="O287" s="13"/>
      <c r="P287" s="33"/>
      <c r="Q287" s="33"/>
      <c r="R287" s="33"/>
      <c r="S287" s="33"/>
      <c r="T287" s="13"/>
      <c r="U287" s="33"/>
      <c r="V287" s="33"/>
      <c r="W287" s="33"/>
      <c r="X287" s="33"/>
      <c r="Y287" s="33"/>
      <c r="Z287" s="33"/>
      <c r="AA287" s="33"/>
      <c r="AB287" s="13"/>
      <c r="AC287" s="33"/>
      <c r="AD287" s="33"/>
      <c r="AE287" s="33"/>
      <c r="AF287" s="33"/>
    </row>
    <row r="288" spans="1:32" x14ac:dyDescent="0.2">
      <c r="A288" s="33"/>
      <c r="B288" s="76"/>
      <c r="C288" s="33"/>
      <c r="D288" s="13"/>
      <c r="E288" s="13"/>
      <c r="F288" s="33"/>
      <c r="G288" s="33"/>
      <c r="H288" s="33"/>
      <c r="I288" s="77"/>
      <c r="J288" s="77"/>
      <c r="K288" s="78"/>
      <c r="L288" s="13"/>
      <c r="M288" s="13"/>
      <c r="N288" s="13"/>
      <c r="O288" s="13"/>
      <c r="P288" s="33"/>
      <c r="Q288" s="33"/>
      <c r="R288" s="33"/>
      <c r="S288" s="33"/>
      <c r="T288" s="13"/>
      <c r="U288" s="33"/>
      <c r="V288" s="33"/>
      <c r="W288" s="33"/>
      <c r="X288" s="33"/>
      <c r="Y288" s="33"/>
      <c r="Z288" s="33"/>
      <c r="AA288" s="33"/>
      <c r="AB288" s="13"/>
      <c r="AC288" s="33"/>
      <c r="AD288" s="33"/>
      <c r="AE288" s="33"/>
      <c r="AF288" s="33"/>
    </row>
    <row r="289" spans="1:32" x14ac:dyDescent="0.2">
      <c r="A289" s="33"/>
      <c r="B289" s="76"/>
      <c r="C289" s="33"/>
      <c r="D289" s="13"/>
      <c r="E289" s="13"/>
      <c r="F289" s="33"/>
      <c r="G289" s="33"/>
      <c r="H289" s="33"/>
      <c r="I289" s="77"/>
      <c r="J289" s="77"/>
      <c r="K289" s="78"/>
      <c r="L289" s="13"/>
      <c r="M289" s="13"/>
      <c r="N289" s="13"/>
      <c r="O289" s="13"/>
      <c r="P289" s="33"/>
      <c r="Q289" s="33"/>
      <c r="R289" s="33"/>
      <c r="S289" s="33"/>
      <c r="T289" s="13"/>
      <c r="U289" s="33"/>
      <c r="V289" s="33"/>
      <c r="W289" s="33"/>
      <c r="X289" s="33"/>
      <c r="Y289" s="33"/>
      <c r="Z289" s="33"/>
      <c r="AA289" s="33"/>
      <c r="AB289" s="13"/>
      <c r="AC289" s="33"/>
      <c r="AD289" s="33"/>
      <c r="AE289" s="33"/>
      <c r="AF289" s="33"/>
    </row>
    <row r="290" spans="1:32" x14ac:dyDescent="0.2">
      <c r="A290" s="33"/>
      <c r="B290" s="76"/>
      <c r="C290" s="33"/>
      <c r="D290" s="13"/>
      <c r="E290" s="13"/>
      <c r="F290" s="33"/>
      <c r="G290" s="33"/>
      <c r="H290" s="33"/>
      <c r="I290" s="77"/>
      <c r="J290" s="77"/>
      <c r="K290" s="78"/>
      <c r="L290" s="13"/>
      <c r="M290" s="13"/>
      <c r="N290" s="13"/>
      <c r="O290" s="13"/>
      <c r="P290" s="33"/>
      <c r="Q290" s="33"/>
      <c r="R290" s="33"/>
      <c r="S290" s="33"/>
      <c r="T290" s="13"/>
      <c r="U290" s="33"/>
      <c r="V290" s="33"/>
      <c r="W290" s="33"/>
      <c r="X290" s="33"/>
      <c r="Y290" s="33"/>
      <c r="Z290" s="33"/>
      <c r="AA290" s="33"/>
      <c r="AB290" s="13"/>
      <c r="AC290" s="33"/>
      <c r="AD290" s="33"/>
      <c r="AE290" s="33"/>
      <c r="AF290" s="33"/>
    </row>
    <row r="291" spans="1:32" x14ac:dyDescent="0.2">
      <c r="A291" s="33"/>
      <c r="B291" s="76"/>
      <c r="C291" s="33"/>
      <c r="D291" s="13"/>
      <c r="E291" s="13"/>
      <c r="F291" s="33"/>
      <c r="G291" s="33"/>
      <c r="H291" s="33"/>
      <c r="I291" s="77"/>
      <c r="J291" s="77"/>
      <c r="K291" s="78"/>
      <c r="L291" s="13"/>
      <c r="M291" s="13"/>
      <c r="N291" s="13"/>
      <c r="O291" s="13"/>
      <c r="P291" s="33"/>
      <c r="Q291" s="33"/>
      <c r="R291" s="33"/>
      <c r="S291" s="33"/>
      <c r="T291" s="13"/>
      <c r="U291" s="33"/>
      <c r="V291" s="33"/>
      <c r="W291" s="33"/>
      <c r="X291" s="33"/>
      <c r="Y291" s="33"/>
      <c r="Z291" s="33"/>
      <c r="AA291" s="33"/>
      <c r="AB291" s="13"/>
      <c r="AC291" s="33"/>
      <c r="AD291" s="33"/>
      <c r="AE291" s="33"/>
      <c r="AF291" s="33"/>
    </row>
    <row r="292" spans="1:32" x14ac:dyDescent="0.2">
      <c r="A292" s="33"/>
      <c r="B292" s="76"/>
      <c r="C292" s="33"/>
      <c r="D292" s="13"/>
      <c r="E292" s="13"/>
      <c r="F292" s="33"/>
      <c r="G292" s="33"/>
      <c r="H292" s="33"/>
      <c r="I292" s="77"/>
      <c r="J292" s="77"/>
      <c r="K292" s="78"/>
      <c r="L292" s="13"/>
      <c r="M292" s="13"/>
      <c r="N292" s="13"/>
      <c r="O292" s="13"/>
      <c r="P292" s="33"/>
      <c r="Q292" s="33"/>
      <c r="R292" s="33"/>
      <c r="S292" s="33"/>
      <c r="T292" s="13"/>
      <c r="U292" s="33"/>
      <c r="V292" s="33"/>
      <c r="W292" s="33"/>
      <c r="X292" s="33"/>
      <c r="Y292" s="33"/>
      <c r="Z292" s="33"/>
      <c r="AA292" s="33"/>
      <c r="AB292" s="13"/>
      <c r="AC292" s="33"/>
      <c r="AD292" s="33"/>
      <c r="AE292" s="33"/>
      <c r="AF292" s="33"/>
    </row>
    <row r="293" spans="1:32" x14ac:dyDescent="0.2">
      <c r="A293" s="33"/>
      <c r="B293" s="76"/>
      <c r="C293" s="33"/>
      <c r="D293" s="13"/>
      <c r="E293" s="13"/>
      <c r="F293" s="33"/>
      <c r="G293" s="33"/>
      <c r="H293" s="33"/>
      <c r="I293" s="77"/>
      <c r="J293" s="77"/>
      <c r="K293" s="78"/>
      <c r="L293" s="13"/>
      <c r="M293" s="13"/>
      <c r="N293" s="13"/>
      <c r="O293" s="13"/>
      <c r="P293" s="33"/>
      <c r="Q293" s="33"/>
      <c r="R293" s="33"/>
      <c r="S293" s="33"/>
      <c r="T293" s="13"/>
      <c r="U293" s="33"/>
      <c r="V293" s="33"/>
      <c r="W293" s="33"/>
      <c r="X293" s="33"/>
      <c r="Y293" s="33"/>
      <c r="Z293" s="33"/>
      <c r="AA293" s="33"/>
      <c r="AB293" s="13"/>
      <c r="AC293" s="33"/>
      <c r="AD293" s="33"/>
      <c r="AE293" s="33"/>
      <c r="AF293" s="33"/>
    </row>
    <row r="294" spans="1:32" x14ac:dyDescent="0.2">
      <c r="A294" s="33"/>
      <c r="B294" s="76"/>
      <c r="C294" s="33"/>
      <c r="D294" s="13"/>
      <c r="E294" s="13"/>
      <c r="F294" s="33"/>
      <c r="G294" s="33"/>
      <c r="H294" s="33"/>
      <c r="I294" s="77"/>
      <c r="J294" s="77"/>
      <c r="K294" s="78"/>
      <c r="L294" s="13"/>
      <c r="M294" s="13"/>
      <c r="N294" s="13"/>
      <c r="O294" s="13"/>
      <c r="P294" s="33"/>
      <c r="Q294" s="33"/>
      <c r="R294" s="33"/>
      <c r="S294" s="33"/>
      <c r="T294" s="13"/>
      <c r="U294" s="33"/>
      <c r="V294" s="33"/>
      <c r="W294" s="33"/>
      <c r="X294" s="33"/>
      <c r="Y294" s="33"/>
      <c r="Z294" s="33"/>
      <c r="AA294" s="33"/>
      <c r="AB294" s="13"/>
      <c r="AC294" s="33"/>
      <c r="AD294" s="33"/>
      <c r="AE294" s="33"/>
      <c r="AF294" s="33"/>
    </row>
    <row r="295" spans="1:32" x14ac:dyDescent="0.2">
      <c r="A295" s="33"/>
      <c r="B295" s="76"/>
      <c r="C295" s="33"/>
      <c r="D295" s="13"/>
      <c r="E295" s="13"/>
      <c r="F295" s="33"/>
      <c r="G295" s="33"/>
      <c r="H295" s="33"/>
      <c r="I295" s="77"/>
      <c r="J295" s="77"/>
      <c r="K295" s="78"/>
      <c r="L295" s="13"/>
      <c r="M295" s="13"/>
      <c r="N295" s="13"/>
      <c r="O295" s="13"/>
      <c r="P295" s="33"/>
      <c r="Q295" s="33"/>
      <c r="R295" s="33"/>
      <c r="S295" s="33"/>
      <c r="T295" s="13"/>
      <c r="U295" s="33"/>
      <c r="V295" s="33"/>
      <c r="W295" s="33"/>
      <c r="X295" s="33"/>
      <c r="Y295" s="33"/>
      <c r="Z295" s="33"/>
      <c r="AA295" s="33"/>
      <c r="AB295" s="13"/>
      <c r="AC295" s="33"/>
      <c r="AD295" s="33"/>
      <c r="AE295" s="33"/>
      <c r="AF295" s="33"/>
    </row>
    <row r="296" spans="1:32" x14ac:dyDescent="0.2">
      <c r="A296" s="33"/>
      <c r="B296" s="76"/>
      <c r="C296" s="33"/>
      <c r="D296" s="13"/>
      <c r="E296" s="13"/>
      <c r="F296" s="33"/>
      <c r="G296" s="33"/>
      <c r="H296" s="33"/>
      <c r="I296" s="77"/>
      <c r="J296" s="77"/>
      <c r="K296" s="78"/>
      <c r="L296" s="13"/>
      <c r="M296" s="13"/>
      <c r="N296" s="13"/>
      <c r="O296" s="13"/>
      <c r="P296" s="33"/>
      <c r="Q296" s="33"/>
      <c r="R296" s="33"/>
      <c r="S296" s="33"/>
      <c r="T296" s="13"/>
      <c r="U296" s="33"/>
      <c r="V296" s="33"/>
      <c r="W296" s="33"/>
      <c r="X296" s="33"/>
      <c r="Y296" s="33"/>
      <c r="Z296" s="33"/>
      <c r="AA296" s="33"/>
      <c r="AB296" s="13"/>
      <c r="AC296" s="33"/>
      <c r="AD296" s="33"/>
      <c r="AE296" s="33"/>
      <c r="AF296" s="33"/>
    </row>
    <row r="297" spans="1:32" x14ac:dyDescent="0.2">
      <c r="A297" s="33"/>
      <c r="B297" s="76"/>
      <c r="C297" s="33"/>
      <c r="D297" s="13"/>
      <c r="E297" s="13"/>
      <c r="F297" s="33"/>
      <c r="G297" s="33"/>
      <c r="H297" s="33"/>
      <c r="I297" s="77"/>
      <c r="J297" s="77"/>
      <c r="K297" s="78"/>
      <c r="L297" s="13"/>
      <c r="M297" s="13"/>
      <c r="N297" s="13"/>
      <c r="O297" s="13"/>
      <c r="P297" s="33"/>
      <c r="Q297" s="33"/>
      <c r="R297" s="33"/>
      <c r="S297" s="33"/>
      <c r="T297" s="13"/>
      <c r="U297" s="33"/>
      <c r="V297" s="33"/>
      <c r="W297" s="33"/>
      <c r="X297" s="33"/>
      <c r="Y297" s="33"/>
      <c r="Z297" s="33"/>
      <c r="AA297" s="33"/>
      <c r="AB297" s="13"/>
      <c r="AC297" s="33"/>
      <c r="AD297" s="33"/>
      <c r="AE297" s="33"/>
      <c r="AF297" s="33"/>
    </row>
    <row r="298" spans="1:32" x14ac:dyDescent="0.2">
      <c r="A298" s="33"/>
      <c r="B298" s="76"/>
      <c r="C298" s="33"/>
      <c r="D298" s="13"/>
      <c r="E298" s="13"/>
      <c r="F298" s="33"/>
      <c r="G298" s="33"/>
      <c r="H298" s="33"/>
      <c r="I298" s="77"/>
      <c r="J298" s="77"/>
      <c r="K298" s="78"/>
      <c r="L298" s="13"/>
      <c r="M298" s="13"/>
      <c r="N298" s="13"/>
      <c r="O298" s="13"/>
      <c r="P298" s="33"/>
      <c r="Q298" s="33"/>
      <c r="R298" s="33"/>
      <c r="S298" s="33"/>
      <c r="T298" s="13"/>
      <c r="U298" s="33"/>
      <c r="V298" s="33"/>
      <c r="W298" s="33"/>
      <c r="X298" s="33"/>
      <c r="Y298" s="33"/>
      <c r="Z298" s="33"/>
      <c r="AA298" s="33"/>
      <c r="AB298" s="13"/>
      <c r="AC298" s="33"/>
      <c r="AD298" s="33"/>
      <c r="AE298" s="33"/>
      <c r="AF298" s="33"/>
    </row>
    <row r="299" spans="1:32" x14ac:dyDescent="0.2">
      <c r="A299" s="33"/>
      <c r="B299" s="76"/>
      <c r="C299" s="33"/>
      <c r="D299" s="13"/>
      <c r="E299" s="13"/>
      <c r="F299" s="33"/>
      <c r="G299" s="33"/>
      <c r="H299" s="33"/>
      <c r="I299" s="77"/>
      <c r="J299" s="77"/>
      <c r="K299" s="78"/>
      <c r="L299" s="13"/>
      <c r="M299" s="13"/>
      <c r="N299" s="13"/>
      <c r="O299" s="13"/>
      <c r="P299" s="33"/>
      <c r="Q299" s="33"/>
      <c r="R299" s="33"/>
      <c r="S299" s="33"/>
      <c r="T299" s="13"/>
      <c r="U299" s="33"/>
      <c r="V299" s="33"/>
      <c r="W299" s="33"/>
      <c r="X299" s="33"/>
      <c r="Y299" s="33"/>
      <c r="Z299" s="33"/>
      <c r="AA299" s="33"/>
      <c r="AB299" s="13"/>
      <c r="AC299" s="33"/>
      <c r="AD299" s="33"/>
      <c r="AE299" s="33"/>
      <c r="AF299" s="33"/>
    </row>
    <row r="300" spans="1:32" x14ac:dyDescent="0.2">
      <c r="A300" s="33"/>
      <c r="B300" s="76"/>
      <c r="C300" s="33"/>
      <c r="D300" s="13"/>
      <c r="E300" s="13"/>
      <c r="F300" s="33"/>
      <c r="G300" s="33"/>
      <c r="H300" s="33"/>
      <c r="I300" s="77"/>
      <c r="J300" s="77"/>
      <c r="K300" s="78"/>
      <c r="L300" s="13"/>
      <c r="M300" s="13"/>
      <c r="N300" s="13"/>
      <c r="O300" s="13"/>
      <c r="P300" s="33"/>
      <c r="Q300" s="33"/>
      <c r="R300" s="33"/>
      <c r="S300" s="33"/>
      <c r="T300" s="13"/>
      <c r="U300" s="33"/>
      <c r="V300" s="33"/>
      <c r="W300" s="33"/>
      <c r="X300" s="33"/>
      <c r="Y300" s="33"/>
      <c r="Z300" s="33"/>
      <c r="AA300" s="33"/>
      <c r="AB300" s="13"/>
      <c r="AC300" s="33"/>
      <c r="AD300" s="33"/>
      <c r="AE300" s="33"/>
      <c r="AF300" s="33"/>
    </row>
    <row r="301" spans="1:32" x14ac:dyDescent="0.2">
      <c r="A301" s="33"/>
      <c r="B301" s="76"/>
      <c r="C301" s="33"/>
      <c r="D301" s="13"/>
      <c r="E301" s="13"/>
      <c r="F301" s="33"/>
      <c r="G301" s="33"/>
      <c r="H301" s="33"/>
      <c r="I301" s="77"/>
      <c r="J301" s="77"/>
      <c r="K301" s="78"/>
      <c r="L301" s="13"/>
      <c r="M301" s="13"/>
      <c r="N301" s="13"/>
      <c r="O301" s="13"/>
      <c r="P301" s="33"/>
      <c r="Q301" s="33"/>
      <c r="R301" s="33"/>
      <c r="S301" s="33"/>
      <c r="T301" s="13"/>
      <c r="U301" s="33"/>
      <c r="V301" s="33"/>
      <c r="W301" s="33"/>
      <c r="X301" s="33"/>
      <c r="Y301" s="33"/>
      <c r="Z301" s="33"/>
      <c r="AA301" s="33"/>
      <c r="AB301" s="13"/>
      <c r="AC301" s="33"/>
      <c r="AD301" s="33"/>
      <c r="AE301" s="33"/>
      <c r="AF301" s="33"/>
    </row>
    <row r="302" spans="1:32" x14ac:dyDescent="0.2">
      <c r="A302" s="33"/>
      <c r="B302" s="76"/>
      <c r="C302" s="33"/>
      <c r="D302" s="13"/>
      <c r="E302" s="13"/>
      <c r="F302" s="33"/>
      <c r="G302" s="33"/>
      <c r="H302" s="33"/>
      <c r="I302" s="77"/>
      <c r="J302" s="77"/>
      <c r="K302" s="78"/>
      <c r="L302" s="13"/>
      <c r="M302" s="13"/>
      <c r="N302" s="13"/>
      <c r="O302" s="13"/>
      <c r="P302" s="33"/>
      <c r="Q302" s="33"/>
      <c r="R302" s="33"/>
      <c r="S302" s="33"/>
      <c r="T302" s="13"/>
      <c r="U302" s="33"/>
      <c r="V302" s="33"/>
      <c r="W302" s="33"/>
      <c r="X302" s="33"/>
      <c r="Y302" s="33"/>
      <c r="Z302" s="33"/>
      <c r="AA302" s="33"/>
      <c r="AB302" s="13"/>
      <c r="AC302" s="33"/>
      <c r="AD302" s="33"/>
      <c r="AE302" s="33"/>
      <c r="AF302" s="33"/>
    </row>
    <row r="303" spans="1:32" x14ac:dyDescent="0.2">
      <c r="A303" s="33"/>
      <c r="B303" s="76"/>
      <c r="C303" s="33"/>
      <c r="D303" s="13"/>
      <c r="E303" s="13"/>
      <c r="F303" s="33"/>
      <c r="G303" s="33"/>
      <c r="H303" s="33"/>
      <c r="I303" s="77"/>
      <c r="J303" s="77"/>
      <c r="K303" s="78"/>
      <c r="L303" s="13"/>
      <c r="M303" s="13"/>
      <c r="N303" s="13"/>
      <c r="O303" s="13"/>
      <c r="P303" s="33"/>
      <c r="Q303" s="33"/>
      <c r="R303" s="33"/>
      <c r="S303" s="33"/>
      <c r="T303" s="13"/>
      <c r="U303" s="33"/>
      <c r="V303" s="33"/>
      <c r="W303" s="33"/>
      <c r="X303" s="33"/>
      <c r="Y303" s="33"/>
      <c r="Z303" s="33"/>
      <c r="AA303" s="33"/>
      <c r="AB303" s="13"/>
      <c r="AC303" s="33"/>
      <c r="AD303" s="33"/>
      <c r="AE303" s="33"/>
      <c r="AF303" s="33"/>
    </row>
    <row r="304" spans="1:32" x14ac:dyDescent="0.2">
      <c r="A304" s="33"/>
      <c r="B304" s="76"/>
      <c r="C304" s="33"/>
      <c r="D304" s="13"/>
      <c r="E304" s="13"/>
      <c r="F304" s="33"/>
      <c r="G304" s="33"/>
      <c r="H304" s="33"/>
      <c r="I304" s="77"/>
      <c r="J304" s="77"/>
      <c r="K304" s="78"/>
      <c r="L304" s="13"/>
      <c r="M304" s="13"/>
      <c r="N304" s="13"/>
      <c r="O304" s="13"/>
      <c r="P304" s="33"/>
      <c r="Q304" s="33"/>
      <c r="R304" s="33"/>
      <c r="S304" s="33"/>
      <c r="T304" s="13"/>
      <c r="U304" s="33"/>
      <c r="V304" s="33"/>
      <c r="W304" s="33"/>
      <c r="X304" s="33"/>
      <c r="Y304" s="33"/>
      <c r="Z304" s="33"/>
      <c r="AA304" s="33"/>
      <c r="AB304" s="13"/>
      <c r="AC304" s="33"/>
      <c r="AD304" s="33"/>
      <c r="AE304" s="33"/>
      <c r="AF304" s="33"/>
    </row>
    <row r="305" spans="1:32" x14ac:dyDescent="0.2">
      <c r="A305" s="33"/>
      <c r="B305" s="76"/>
      <c r="C305" s="33"/>
      <c r="D305" s="13"/>
      <c r="E305" s="13"/>
      <c r="F305" s="33"/>
      <c r="G305" s="33"/>
      <c r="H305" s="33"/>
      <c r="I305" s="77"/>
      <c r="J305" s="77"/>
      <c r="K305" s="78"/>
      <c r="L305" s="13"/>
      <c r="M305" s="13"/>
      <c r="N305" s="13"/>
      <c r="O305" s="13"/>
      <c r="P305" s="33"/>
      <c r="Q305" s="33"/>
      <c r="R305" s="33"/>
      <c r="S305" s="33"/>
      <c r="T305" s="13"/>
      <c r="U305" s="33"/>
      <c r="V305" s="33"/>
      <c r="W305" s="33"/>
      <c r="X305" s="33"/>
      <c r="Y305" s="33"/>
      <c r="Z305" s="33"/>
      <c r="AA305" s="33"/>
      <c r="AB305" s="13"/>
      <c r="AC305" s="33"/>
      <c r="AD305" s="33"/>
      <c r="AE305" s="33"/>
      <c r="AF305" s="33"/>
    </row>
    <row r="306" spans="1:32" x14ac:dyDescent="0.2">
      <c r="A306" s="33"/>
      <c r="B306" s="76"/>
      <c r="C306" s="33"/>
      <c r="D306" s="13"/>
      <c r="E306" s="13"/>
      <c r="F306" s="33"/>
      <c r="G306" s="33"/>
      <c r="H306" s="33"/>
      <c r="I306" s="77"/>
      <c r="J306" s="77"/>
      <c r="K306" s="78"/>
      <c r="L306" s="13"/>
      <c r="M306" s="13"/>
      <c r="N306" s="13"/>
      <c r="O306" s="13"/>
      <c r="P306" s="33"/>
      <c r="Q306" s="33"/>
      <c r="R306" s="33"/>
      <c r="S306" s="33"/>
      <c r="T306" s="13"/>
      <c r="U306" s="33"/>
      <c r="V306" s="33"/>
      <c r="W306" s="33"/>
      <c r="X306" s="33"/>
      <c r="Y306" s="33"/>
      <c r="Z306" s="33"/>
      <c r="AA306" s="33"/>
      <c r="AB306" s="13"/>
      <c r="AC306" s="33"/>
      <c r="AD306" s="33"/>
      <c r="AE306" s="33"/>
      <c r="AF306" s="33"/>
    </row>
    <row r="307" spans="1:32" x14ac:dyDescent="0.2">
      <c r="A307" s="33"/>
      <c r="B307" s="76"/>
      <c r="C307" s="33"/>
      <c r="D307" s="13"/>
      <c r="E307" s="13"/>
      <c r="F307" s="33"/>
      <c r="G307" s="33"/>
      <c r="H307" s="33"/>
      <c r="I307" s="77"/>
      <c r="J307" s="77"/>
      <c r="K307" s="78"/>
      <c r="L307" s="13"/>
      <c r="M307" s="13"/>
      <c r="N307" s="13"/>
      <c r="O307" s="13"/>
      <c r="P307" s="33"/>
      <c r="Q307" s="33"/>
      <c r="R307" s="33"/>
      <c r="S307" s="33"/>
      <c r="T307" s="13"/>
      <c r="U307" s="33"/>
      <c r="V307" s="33"/>
      <c r="W307" s="33"/>
      <c r="X307" s="33"/>
      <c r="Y307" s="33"/>
      <c r="Z307" s="33"/>
      <c r="AA307" s="33"/>
      <c r="AB307" s="13"/>
      <c r="AC307" s="33"/>
      <c r="AD307" s="33"/>
      <c r="AE307" s="33"/>
      <c r="AF307" s="33"/>
    </row>
    <row r="308" spans="1:32" x14ac:dyDescent="0.2">
      <c r="A308" s="33"/>
      <c r="B308" s="76"/>
      <c r="C308" s="33"/>
      <c r="D308" s="13"/>
      <c r="E308" s="13"/>
      <c r="F308" s="33"/>
      <c r="G308" s="33"/>
      <c r="H308" s="33"/>
      <c r="I308" s="77"/>
      <c r="J308" s="77"/>
      <c r="K308" s="78"/>
      <c r="L308" s="13"/>
      <c r="M308" s="13"/>
      <c r="N308" s="13"/>
      <c r="O308" s="13"/>
      <c r="P308" s="33"/>
      <c r="Q308" s="33"/>
      <c r="R308" s="33"/>
      <c r="S308" s="33"/>
      <c r="T308" s="13"/>
      <c r="U308" s="33"/>
      <c r="V308" s="33"/>
      <c r="W308" s="33"/>
      <c r="X308" s="33"/>
      <c r="Y308" s="33"/>
      <c r="Z308" s="33"/>
      <c r="AA308" s="33"/>
      <c r="AB308" s="13"/>
      <c r="AC308" s="33"/>
      <c r="AD308" s="33"/>
      <c r="AE308" s="33"/>
      <c r="AF308" s="33"/>
    </row>
    <row r="309" spans="1:32" x14ac:dyDescent="0.2">
      <c r="A309" s="33"/>
      <c r="B309" s="76"/>
      <c r="C309" s="33"/>
      <c r="D309" s="13"/>
      <c r="E309" s="13"/>
      <c r="F309" s="33"/>
      <c r="G309" s="33"/>
      <c r="H309" s="33"/>
      <c r="I309" s="77"/>
      <c r="J309" s="77"/>
      <c r="K309" s="78"/>
      <c r="L309" s="13"/>
      <c r="M309" s="13"/>
      <c r="N309" s="13"/>
      <c r="O309" s="13"/>
      <c r="P309" s="33"/>
      <c r="Q309" s="33"/>
      <c r="R309" s="33"/>
      <c r="S309" s="33"/>
      <c r="T309" s="13"/>
      <c r="U309" s="33"/>
      <c r="V309" s="33"/>
      <c r="W309" s="33"/>
      <c r="X309" s="33"/>
      <c r="Y309" s="33"/>
      <c r="Z309" s="33"/>
      <c r="AA309" s="33"/>
      <c r="AB309" s="13"/>
      <c r="AC309" s="33"/>
      <c r="AD309" s="33"/>
      <c r="AE309" s="33"/>
      <c r="AF309" s="33"/>
    </row>
    <row r="310" spans="1:32" x14ac:dyDescent="0.2">
      <c r="A310" s="33"/>
      <c r="B310" s="76"/>
      <c r="C310" s="33"/>
      <c r="D310" s="13"/>
      <c r="E310" s="13"/>
      <c r="F310" s="33"/>
      <c r="G310" s="33"/>
      <c r="H310" s="33"/>
      <c r="I310" s="77"/>
      <c r="J310" s="77"/>
      <c r="K310" s="78"/>
      <c r="L310" s="13"/>
      <c r="M310" s="13"/>
      <c r="N310" s="13"/>
      <c r="O310" s="13"/>
      <c r="P310" s="33"/>
      <c r="Q310" s="33"/>
      <c r="R310" s="33"/>
      <c r="S310" s="33"/>
      <c r="T310" s="13"/>
      <c r="U310" s="33"/>
      <c r="V310" s="33"/>
      <c r="W310" s="33"/>
      <c r="X310" s="33"/>
      <c r="Y310" s="33"/>
      <c r="Z310" s="33"/>
      <c r="AA310" s="33"/>
      <c r="AB310" s="13"/>
      <c r="AC310" s="33"/>
      <c r="AD310" s="33"/>
      <c r="AE310" s="33"/>
      <c r="AF310" s="33"/>
    </row>
    <row r="311" spans="1:32" x14ac:dyDescent="0.2">
      <c r="A311" s="33"/>
      <c r="B311" s="76"/>
      <c r="C311" s="33"/>
      <c r="D311" s="13"/>
      <c r="E311" s="13"/>
      <c r="F311" s="33"/>
      <c r="G311" s="33"/>
      <c r="H311" s="33"/>
      <c r="I311" s="77"/>
      <c r="J311" s="77"/>
      <c r="K311" s="78"/>
      <c r="L311" s="13"/>
      <c r="M311" s="13"/>
      <c r="N311" s="13"/>
      <c r="O311" s="13"/>
      <c r="P311" s="33"/>
      <c r="Q311" s="33"/>
      <c r="R311" s="33"/>
      <c r="S311" s="33"/>
      <c r="T311" s="13"/>
      <c r="U311" s="33"/>
      <c r="V311" s="33"/>
      <c r="W311" s="33"/>
      <c r="X311" s="33"/>
      <c r="Y311" s="33"/>
      <c r="Z311" s="33"/>
      <c r="AA311" s="33"/>
      <c r="AB311" s="13"/>
      <c r="AC311" s="33"/>
      <c r="AD311" s="33"/>
      <c r="AE311" s="33"/>
      <c r="AF311" s="33"/>
    </row>
    <row r="312" spans="1:32" x14ac:dyDescent="0.2">
      <c r="A312" s="33"/>
      <c r="B312" s="76"/>
      <c r="C312" s="33"/>
      <c r="D312" s="13"/>
      <c r="E312" s="13"/>
      <c r="F312" s="33"/>
      <c r="G312" s="33"/>
      <c r="H312" s="33"/>
      <c r="I312" s="77"/>
      <c r="J312" s="77"/>
      <c r="K312" s="78"/>
      <c r="L312" s="13"/>
      <c r="M312" s="13"/>
      <c r="N312" s="13"/>
      <c r="O312" s="13"/>
      <c r="P312" s="33"/>
      <c r="Q312" s="33"/>
      <c r="R312" s="33"/>
      <c r="S312" s="33"/>
      <c r="T312" s="13"/>
      <c r="U312" s="33"/>
      <c r="V312" s="33"/>
      <c r="W312" s="33"/>
      <c r="X312" s="33"/>
      <c r="Y312" s="33"/>
      <c r="Z312" s="33"/>
      <c r="AA312" s="33"/>
      <c r="AB312" s="13"/>
      <c r="AC312" s="33"/>
      <c r="AD312" s="33"/>
      <c r="AE312" s="33"/>
      <c r="AF312" s="33"/>
    </row>
    <row r="313" spans="1:32" x14ac:dyDescent="0.2">
      <c r="A313" s="33"/>
      <c r="B313" s="76"/>
      <c r="C313" s="33"/>
      <c r="D313" s="13"/>
      <c r="E313" s="13"/>
      <c r="F313" s="33"/>
      <c r="G313" s="33"/>
      <c r="H313" s="33"/>
      <c r="I313" s="77"/>
      <c r="J313" s="77"/>
      <c r="K313" s="78"/>
      <c r="L313" s="13"/>
      <c r="M313" s="13"/>
      <c r="N313" s="13"/>
      <c r="O313" s="13"/>
      <c r="P313" s="33"/>
      <c r="Q313" s="33"/>
      <c r="R313" s="33"/>
      <c r="S313" s="33"/>
      <c r="T313" s="13"/>
      <c r="U313" s="33"/>
      <c r="V313" s="33"/>
      <c r="W313" s="33"/>
      <c r="X313" s="33"/>
      <c r="Y313" s="33"/>
      <c r="Z313" s="33"/>
      <c r="AA313" s="33"/>
      <c r="AB313" s="13"/>
      <c r="AC313" s="33"/>
      <c r="AD313" s="33"/>
      <c r="AE313" s="33"/>
      <c r="AF313" s="33"/>
    </row>
    <row r="314" spans="1:32" x14ac:dyDescent="0.2">
      <c r="A314" s="33"/>
      <c r="B314" s="76"/>
      <c r="C314" s="33"/>
      <c r="D314" s="13"/>
      <c r="E314" s="13"/>
      <c r="F314" s="33"/>
      <c r="G314" s="33"/>
      <c r="H314" s="33"/>
      <c r="I314" s="77"/>
      <c r="J314" s="77"/>
      <c r="K314" s="78"/>
      <c r="L314" s="13"/>
      <c r="M314" s="13"/>
      <c r="N314" s="13"/>
      <c r="O314" s="13"/>
      <c r="P314" s="33"/>
      <c r="Q314" s="33"/>
      <c r="R314" s="33"/>
      <c r="S314" s="33"/>
      <c r="T314" s="13"/>
      <c r="U314" s="33"/>
      <c r="V314" s="33"/>
      <c r="W314" s="33"/>
      <c r="X314" s="33"/>
      <c r="Y314" s="33"/>
      <c r="Z314" s="33"/>
      <c r="AA314" s="33"/>
      <c r="AB314" s="13"/>
      <c r="AC314" s="33"/>
      <c r="AD314" s="33"/>
      <c r="AE314" s="33"/>
      <c r="AF314" s="33"/>
    </row>
    <row r="315" spans="1:32" x14ac:dyDescent="0.2">
      <c r="A315" s="33"/>
      <c r="B315" s="76"/>
      <c r="C315" s="33"/>
      <c r="D315" s="13"/>
      <c r="E315" s="13"/>
      <c r="F315" s="33"/>
      <c r="G315" s="33"/>
      <c r="H315" s="33"/>
      <c r="I315" s="77"/>
      <c r="J315" s="77"/>
      <c r="K315" s="78"/>
      <c r="L315" s="13"/>
      <c r="M315" s="13"/>
      <c r="N315" s="13"/>
      <c r="O315" s="13"/>
      <c r="P315" s="33"/>
      <c r="Q315" s="33"/>
      <c r="R315" s="33"/>
      <c r="S315" s="33"/>
      <c r="T315" s="13"/>
      <c r="U315" s="33"/>
      <c r="V315" s="33"/>
      <c r="W315" s="33"/>
      <c r="X315" s="33"/>
      <c r="Y315" s="33"/>
      <c r="Z315" s="33"/>
      <c r="AA315" s="33"/>
      <c r="AB315" s="13"/>
      <c r="AC315" s="33"/>
      <c r="AD315" s="33"/>
      <c r="AE315" s="33"/>
      <c r="AF315" s="33"/>
    </row>
    <row r="316" spans="1:32" x14ac:dyDescent="0.2">
      <c r="A316" s="33"/>
      <c r="B316" s="76"/>
      <c r="C316" s="33"/>
      <c r="D316" s="13"/>
      <c r="E316" s="13"/>
      <c r="F316" s="33"/>
      <c r="G316" s="33"/>
      <c r="H316" s="33"/>
      <c r="I316" s="77"/>
      <c r="J316" s="77"/>
      <c r="K316" s="78"/>
      <c r="L316" s="13"/>
      <c r="M316" s="13"/>
      <c r="N316" s="13"/>
      <c r="O316" s="13"/>
      <c r="P316" s="33"/>
      <c r="Q316" s="33"/>
      <c r="R316" s="33"/>
      <c r="S316" s="33"/>
      <c r="T316" s="13"/>
      <c r="U316" s="33"/>
      <c r="V316" s="33"/>
      <c r="W316" s="33"/>
      <c r="X316" s="33"/>
      <c r="Y316" s="33"/>
      <c r="Z316" s="33"/>
      <c r="AA316" s="33"/>
      <c r="AB316" s="13"/>
      <c r="AC316" s="33"/>
      <c r="AD316" s="33"/>
      <c r="AE316" s="33"/>
      <c r="AF316" s="33"/>
    </row>
    <row r="317" spans="1:32" x14ac:dyDescent="0.2">
      <c r="A317" s="33"/>
      <c r="B317" s="76"/>
      <c r="C317" s="33"/>
      <c r="D317" s="13"/>
      <c r="E317" s="13"/>
      <c r="F317" s="33"/>
      <c r="G317" s="33"/>
      <c r="H317" s="33"/>
      <c r="I317" s="77"/>
      <c r="J317" s="77"/>
      <c r="K317" s="78"/>
      <c r="L317" s="13"/>
      <c r="M317" s="13"/>
      <c r="N317" s="13"/>
      <c r="O317" s="13"/>
      <c r="P317" s="33"/>
      <c r="Q317" s="33"/>
      <c r="R317" s="33"/>
      <c r="S317" s="33"/>
      <c r="T317" s="13"/>
      <c r="U317" s="33"/>
      <c r="V317" s="33"/>
      <c r="W317" s="33"/>
      <c r="X317" s="33"/>
      <c r="Y317" s="33"/>
      <c r="Z317" s="33"/>
      <c r="AA317" s="33"/>
      <c r="AB317" s="13"/>
      <c r="AC317" s="33"/>
      <c r="AD317" s="33"/>
      <c r="AE317" s="33"/>
      <c r="AF317" s="33"/>
    </row>
    <row r="318" spans="1:32" x14ac:dyDescent="0.2">
      <c r="A318" s="33"/>
      <c r="B318" s="76"/>
      <c r="C318" s="33"/>
      <c r="D318" s="13"/>
      <c r="E318" s="13"/>
      <c r="F318" s="33"/>
      <c r="G318" s="33"/>
      <c r="H318" s="33"/>
      <c r="I318" s="77"/>
      <c r="J318" s="77"/>
      <c r="K318" s="78"/>
      <c r="L318" s="13"/>
      <c r="M318" s="13"/>
      <c r="N318" s="13"/>
      <c r="O318" s="13"/>
      <c r="P318" s="33"/>
      <c r="Q318" s="33"/>
      <c r="R318" s="33"/>
      <c r="S318" s="33"/>
      <c r="T318" s="13"/>
      <c r="U318" s="33"/>
      <c r="V318" s="33"/>
      <c r="W318" s="33"/>
      <c r="X318" s="33"/>
      <c r="Y318" s="33"/>
      <c r="Z318" s="33"/>
      <c r="AA318" s="33"/>
      <c r="AB318" s="13"/>
      <c r="AC318" s="33"/>
      <c r="AD318" s="33"/>
      <c r="AE318" s="33"/>
      <c r="AF318" s="33"/>
    </row>
    <row r="319" spans="1:32" x14ac:dyDescent="0.2">
      <c r="A319" s="33"/>
      <c r="B319" s="76"/>
      <c r="C319" s="33"/>
      <c r="D319" s="13"/>
      <c r="E319" s="13"/>
      <c r="F319" s="33"/>
      <c r="G319" s="33"/>
      <c r="H319" s="33"/>
      <c r="I319" s="77"/>
      <c r="J319" s="77"/>
      <c r="K319" s="78"/>
      <c r="L319" s="13"/>
      <c r="M319" s="13"/>
      <c r="N319" s="13"/>
      <c r="O319" s="13"/>
      <c r="P319" s="33"/>
      <c r="Q319" s="33"/>
      <c r="R319" s="33"/>
      <c r="S319" s="33"/>
      <c r="T319" s="13"/>
      <c r="U319" s="33"/>
      <c r="V319" s="33"/>
      <c r="W319" s="33"/>
      <c r="X319" s="33"/>
      <c r="Y319" s="33"/>
      <c r="Z319" s="33"/>
      <c r="AA319" s="33"/>
      <c r="AB319" s="13"/>
      <c r="AC319" s="33"/>
      <c r="AD319" s="33"/>
      <c r="AE319" s="33"/>
      <c r="AF319" s="33"/>
    </row>
    <row r="320" spans="1:32" x14ac:dyDescent="0.2">
      <c r="A320" s="33"/>
      <c r="B320" s="76"/>
      <c r="C320" s="33"/>
      <c r="D320" s="13"/>
      <c r="E320" s="13"/>
      <c r="F320" s="33"/>
      <c r="G320" s="33"/>
      <c r="H320" s="33"/>
      <c r="I320" s="77"/>
      <c r="J320" s="77"/>
      <c r="K320" s="78"/>
      <c r="L320" s="13"/>
      <c r="M320" s="13"/>
      <c r="N320" s="13"/>
      <c r="O320" s="13"/>
      <c r="P320" s="33"/>
      <c r="Q320" s="33"/>
      <c r="R320" s="33"/>
      <c r="S320" s="33"/>
      <c r="T320" s="13"/>
      <c r="U320" s="33"/>
      <c r="V320" s="33"/>
      <c r="W320" s="33"/>
      <c r="X320" s="33"/>
      <c r="Y320" s="33"/>
      <c r="Z320" s="33"/>
      <c r="AA320" s="33"/>
      <c r="AB320" s="13"/>
      <c r="AC320" s="33"/>
      <c r="AD320" s="33"/>
      <c r="AE320" s="33"/>
      <c r="AF320" s="33"/>
    </row>
    <row r="321" spans="1:32" x14ac:dyDescent="0.2">
      <c r="A321" s="33"/>
      <c r="B321" s="76"/>
      <c r="C321" s="33"/>
      <c r="D321" s="13"/>
      <c r="E321" s="13"/>
      <c r="F321" s="33"/>
      <c r="G321" s="33"/>
      <c r="H321" s="33"/>
      <c r="I321" s="77"/>
      <c r="J321" s="77"/>
      <c r="K321" s="78"/>
      <c r="L321" s="13"/>
      <c r="M321" s="13"/>
      <c r="N321" s="13"/>
      <c r="O321" s="13"/>
      <c r="P321" s="33"/>
      <c r="Q321" s="33"/>
      <c r="R321" s="33"/>
      <c r="S321" s="33"/>
      <c r="T321" s="13"/>
      <c r="U321" s="33"/>
      <c r="V321" s="33"/>
      <c r="W321" s="33"/>
      <c r="X321" s="33"/>
      <c r="Y321" s="33"/>
      <c r="Z321" s="33"/>
      <c r="AA321" s="33"/>
      <c r="AB321" s="13"/>
      <c r="AC321" s="33"/>
      <c r="AD321" s="33"/>
      <c r="AE321" s="33"/>
      <c r="AF321" s="33"/>
    </row>
    <row r="322" spans="1:32" x14ac:dyDescent="0.2">
      <c r="A322" s="33"/>
      <c r="B322" s="76"/>
      <c r="C322" s="33"/>
      <c r="D322" s="13"/>
      <c r="E322" s="13"/>
      <c r="F322" s="33"/>
      <c r="G322" s="33"/>
      <c r="H322" s="33"/>
      <c r="I322" s="77"/>
      <c r="J322" s="77"/>
      <c r="K322" s="78"/>
      <c r="L322" s="13"/>
      <c r="M322" s="13"/>
      <c r="N322" s="13"/>
      <c r="O322" s="13"/>
      <c r="P322" s="33"/>
      <c r="Q322" s="33"/>
      <c r="R322" s="33"/>
      <c r="S322" s="33"/>
      <c r="T322" s="13"/>
      <c r="U322" s="33"/>
      <c r="V322" s="33"/>
      <c r="W322" s="33"/>
      <c r="X322" s="33"/>
      <c r="Y322" s="33"/>
      <c r="Z322" s="33"/>
      <c r="AA322" s="33"/>
      <c r="AB322" s="13"/>
      <c r="AC322" s="33"/>
      <c r="AD322" s="33"/>
      <c r="AE322" s="33"/>
      <c r="AF322" s="33"/>
    </row>
    <row r="323" spans="1:32" x14ac:dyDescent="0.2">
      <c r="A323" s="33"/>
      <c r="B323" s="76"/>
      <c r="C323" s="33"/>
      <c r="D323" s="13"/>
      <c r="E323" s="13"/>
      <c r="F323" s="33"/>
      <c r="G323" s="33"/>
      <c r="H323" s="33"/>
      <c r="I323" s="77"/>
      <c r="J323" s="77"/>
      <c r="K323" s="78"/>
      <c r="L323" s="13"/>
      <c r="M323" s="13"/>
      <c r="N323" s="13"/>
      <c r="O323" s="13"/>
      <c r="P323" s="33"/>
      <c r="Q323" s="33"/>
      <c r="R323" s="33"/>
      <c r="S323" s="33"/>
      <c r="T323" s="13"/>
      <c r="U323" s="33"/>
      <c r="V323" s="33"/>
      <c r="W323" s="33"/>
      <c r="X323" s="33"/>
      <c r="Y323" s="33"/>
      <c r="Z323" s="33"/>
      <c r="AA323" s="33"/>
      <c r="AB323" s="13"/>
      <c r="AC323" s="33"/>
      <c r="AD323" s="33"/>
      <c r="AE323" s="33"/>
      <c r="AF323" s="33"/>
    </row>
    <row r="324" spans="1:32" x14ac:dyDescent="0.2">
      <c r="A324" s="33"/>
      <c r="B324" s="76"/>
      <c r="C324" s="33"/>
      <c r="D324" s="13"/>
      <c r="E324" s="13"/>
      <c r="F324" s="33"/>
      <c r="G324" s="33"/>
      <c r="H324" s="33"/>
      <c r="I324" s="77"/>
      <c r="J324" s="77"/>
      <c r="K324" s="78"/>
      <c r="L324" s="13"/>
      <c r="M324" s="13"/>
      <c r="N324" s="13"/>
      <c r="O324" s="13"/>
      <c r="P324" s="33"/>
      <c r="Q324" s="33"/>
      <c r="R324" s="33"/>
      <c r="S324" s="33"/>
      <c r="T324" s="13"/>
      <c r="U324" s="33"/>
      <c r="V324" s="33"/>
      <c r="W324" s="33"/>
      <c r="X324" s="33"/>
      <c r="Y324" s="33"/>
      <c r="Z324" s="33"/>
      <c r="AA324" s="33"/>
      <c r="AB324" s="13"/>
      <c r="AC324" s="33"/>
      <c r="AD324" s="33"/>
      <c r="AE324" s="33"/>
      <c r="AF324" s="33"/>
    </row>
    <row r="325" spans="1:32" x14ac:dyDescent="0.2">
      <c r="A325" s="33"/>
      <c r="B325" s="76"/>
      <c r="C325" s="33"/>
      <c r="D325" s="13"/>
      <c r="E325" s="13"/>
      <c r="F325" s="33"/>
      <c r="G325" s="33"/>
      <c r="H325" s="33"/>
      <c r="I325" s="77"/>
      <c r="J325" s="77"/>
      <c r="K325" s="78"/>
      <c r="L325" s="13"/>
      <c r="M325" s="13"/>
      <c r="N325" s="13"/>
      <c r="O325" s="13"/>
      <c r="P325" s="33"/>
      <c r="Q325" s="33"/>
      <c r="R325" s="33"/>
      <c r="S325" s="33"/>
      <c r="T325" s="13"/>
      <c r="U325" s="33"/>
      <c r="V325" s="33"/>
      <c r="W325" s="33"/>
      <c r="X325" s="33"/>
      <c r="Y325" s="33"/>
      <c r="Z325" s="33"/>
      <c r="AA325" s="33"/>
      <c r="AB325" s="13"/>
      <c r="AC325" s="33"/>
      <c r="AD325" s="33"/>
      <c r="AE325" s="33"/>
      <c r="AF325" s="33"/>
    </row>
    <row r="326" spans="1:32" x14ac:dyDescent="0.2">
      <c r="A326" s="33"/>
      <c r="B326" s="76"/>
      <c r="C326" s="33"/>
      <c r="D326" s="13"/>
      <c r="E326" s="13"/>
      <c r="F326" s="33"/>
      <c r="G326" s="33"/>
      <c r="H326" s="33"/>
      <c r="I326" s="77"/>
      <c r="J326" s="77"/>
      <c r="K326" s="78"/>
      <c r="L326" s="13"/>
      <c r="M326" s="13"/>
      <c r="N326" s="13"/>
      <c r="O326" s="13"/>
      <c r="P326" s="33"/>
      <c r="Q326" s="33"/>
      <c r="R326" s="33"/>
      <c r="S326" s="33"/>
      <c r="T326" s="13"/>
      <c r="U326" s="33"/>
      <c r="V326" s="33"/>
      <c r="W326" s="33"/>
      <c r="X326" s="33"/>
      <c r="Y326" s="33"/>
      <c r="Z326" s="33"/>
      <c r="AA326" s="33"/>
      <c r="AB326" s="13"/>
      <c r="AC326" s="33"/>
      <c r="AD326" s="33"/>
      <c r="AE326" s="33"/>
      <c r="AF326" s="33"/>
    </row>
    <row r="327" spans="1:32" x14ac:dyDescent="0.2">
      <c r="A327" s="33"/>
      <c r="B327" s="76"/>
      <c r="C327" s="33"/>
      <c r="D327" s="13"/>
      <c r="E327" s="13"/>
      <c r="F327" s="33"/>
      <c r="G327" s="33"/>
      <c r="H327" s="33"/>
      <c r="I327" s="77"/>
      <c r="J327" s="77"/>
      <c r="K327" s="78"/>
      <c r="L327" s="13"/>
      <c r="M327" s="13"/>
      <c r="N327" s="13"/>
      <c r="O327" s="13"/>
      <c r="P327" s="33"/>
      <c r="Q327" s="33"/>
      <c r="R327" s="33"/>
      <c r="S327" s="33"/>
      <c r="T327" s="13"/>
      <c r="U327" s="33"/>
      <c r="V327" s="33"/>
      <c r="W327" s="33"/>
      <c r="X327" s="33"/>
      <c r="Y327" s="33"/>
      <c r="Z327" s="33"/>
      <c r="AA327" s="33"/>
      <c r="AB327" s="13"/>
      <c r="AC327" s="33"/>
      <c r="AD327" s="33"/>
      <c r="AE327" s="33"/>
      <c r="AF327" s="33"/>
    </row>
    <row r="328" spans="1:32" x14ac:dyDescent="0.2">
      <c r="A328" s="33"/>
      <c r="B328" s="76"/>
      <c r="C328" s="33"/>
      <c r="D328" s="13"/>
      <c r="E328" s="13"/>
      <c r="F328" s="33"/>
      <c r="G328" s="33"/>
      <c r="H328" s="33"/>
      <c r="I328" s="77"/>
      <c r="J328" s="77"/>
      <c r="K328" s="78"/>
      <c r="L328" s="13"/>
      <c r="M328" s="13"/>
      <c r="N328" s="13"/>
      <c r="O328" s="13"/>
      <c r="P328" s="33"/>
      <c r="Q328" s="33"/>
      <c r="R328" s="33"/>
      <c r="S328" s="33"/>
      <c r="T328" s="13"/>
      <c r="U328" s="33"/>
      <c r="V328" s="33"/>
      <c r="W328" s="33"/>
      <c r="X328" s="33"/>
      <c r="Y328" s="33"/>
      <c r="Z328" s="33"/>
      <c r="AA328" s="33"/>
      <c r="AB328" s="13"/>
      <c r="AC328" s="33"/>
      <c r="AD328" s="33"/>
      <c r="AE328" s="33"/>
      <c r="AF328" s="33"/>
    </row>
    <row r="329" spans="1:32" x14ac:dyDescent="0.2">
      <c r="A329" s="33"/>
      <c r="B329" s="76"/>
      <c r="C329" s="33"/>
      <c r="D329" s="13"/>
      <c r="E329" s="13"/>
      <c r="F329" s="33"/>
      <c r="G329" s="33"/>
      <c r="H329" s="33"/>
      <c r="I329" s="77"/>
      <c r="J329" s="77"/>
      <c r="K329" s="78"/>
      <c r="L329" s="13"/>
      <c r="M329" s="13"/>
      <c r="N329" s="13"/>
      <c r="O329" s="13"/>
      <c r="P329" s="33"/>
      <c r="Q329" s="33"/>
      <c r="R329" s="33"/>
      <c r="S329" s="33"/>
      <c r="T329" s="13"/>
      <c r="U329" s="33"/>
      <c r="V329" s="33"/>
      <c r="W329" s="33"/>
      <c r="X329" s="33"/>
      <c r="Y329" s="33"/>
      <c r="Z329" s="33"/>
      <c r="AA329" s="33"/>
      <c r="AB329" s="13"/>
      <c r="AC329" s="33"/>
      <c r="AD329" s="33"/>
      <c r="AE329" s="33"/>
      <c r="AF329" s="33"/>
    </row>
    <row r="330" spans="1:32" x14ac:dyDescent="0.2">
      <c r="A330" s="33"/>
      <c r="B330" s="76"/>
      <c r="C330" s="33"/>
      <c r="D330" s="13"/>
      <c r="E330" s="13"/>
      <c r="F330" s="33"/>
      <c r="G330" s="33"/>
      <c r="H330" s="33"/>
      <c r="I330" s="77"/>
      <c r="J330" s="77"/>
      <c r="K330" s="78"/>
      <c r="L330" s="13"/>
      <c r="M330" s="13"/>
      <c r="N330" s="13"/>
      <c r="O330" s="13"/>
      <c r="P330" s="33"/>
      <c r="Q330" s="33"/>
      <c r="R330" s="33"/>
      <c r="S330" s="33"/>
      <c r="T330" s="13"/>
      <c r="U330" s="33"/>
      <c r="V330" s="33"/>
      <c r="W330" s="33"/>
      <c r="X330" s="33"/>
      <c r="Y330" s="33"/>
      <c r="Z330" s="33"/>
      <c r="AA330" s="33"/>
      <c r="AB330" s="13"/>
      <c r="AC330" s="33"/>
      <c r="AD330" s="33"/>
      <c r="AE330" s="33"/>
      <c r="AF330" s="33"/>
    </row>
    <row r="331" spans="1:32" x14ac:dyDescent="0.2">
      <c r="A331" s="33"/>
      <c r="B331" s="76"/>
      <c r="C331" s="33"/>
      <c r="D331" s="13"/>
      <c r="E331" s="13"/>
      <c r="F331" s="33"/>
      <c r="G331" s="33"/>
      <c r="H331" s="33"/>
      <c r="I331" s="77"/>
      <c r="J331" s="77"/>
      <c r="K331" s="78"/>
      <c r="L331" s="13"/>
      <c r="M331" s="13"/>
      <c r="N331" s="13"/>
      <c r="O331" s="13"/>
      <c r="P331" s="33"/>
      <c r="Q331" s="33"/>
      <c r="R331" s="33"/>
      <c r="S331" s="33"/>
      <c r="T331" s="13"/>
      <c r="U331" s="33"/>
      <c r="V331" s="33"/>
      <c r="W331" s="33"/>
      <c r="X331" s="33"/>
      <c r="Y331" s="33"/>
      <c r="Z331" s="33"/>
      <c r="AA331" s="33"/>
      <c r="AB331" s="13"/>
      <c r="AC331" s="33"/>
      <c r="AD331" s="33"/>
      <c r="AE331" s="33"/>
      <c r="AF331" s="33"/>
    </row>
    <row r="332" spans="1:32" x14ac:dyDescent="0.2">
      <c r="A332" s="33"/>
      <c r="B332" s="76"/>
      <c r="C332" s="33"/>
      <c r="D332" s="13"/>
      <c r="E332" s="13"/>
      <c r="F332" s="33"/>
      <c r="G332" s="33"/>
      <c r="H332" s="33"/>
      <c r="I332" s="77"/>
      <c r="J332" s="77"/>
      <c r="K332" s="78"/>
      <c r="L332" s="13"/>
      <c r="M332" s="13"/>
      <c r="N332" s="13"/>
      <c r="O332" s="13"/>
      <c r="P332" s="33"/>
      <c r="Q332" s="33"/>
      <c r="R332" s="33"/>
      <c r="S332" s="33"/>
      <c r="T332" s="13"/>
      <c r="U332" s="33"/>
      <c r="V332" s="33"/>
      <c r="W332" s="33"/>
      <c r="X332" s="33"/>
      <c r="Y332" s="33"/>
      <c r="Z332" s="33"/>
      <c r="AA332" s="33"/>
      <c r="AB332" s="13"/>
      <c r="AC332" s="33"/>
      <c r="AD332" s="33"/>
      <c r="AE332" s="33"/>
      <c r="AF332" s="33"/>
    </row>
    <row r="333" spans="1:32" x14ac:dyDescent="0.2">
      <c r="A333" s="33"/>
      <c r="B333" s="76"/>
      <c r="C333" s="33"/>
      <c r="D333" s="13"/>
      <c r="E333" s="13"/>
      <c r="F333" s="33"/>
      <c r="G333" s="33"/>
      <c r="H333" s="33"/>
      <c r="I333" s="77"/>
      <c r="J333" s="77"/>
      <c r="K333" s="78"/>
      <c r="L333" s="13"/>
      <c r="M333" s="13"/>
      <c r="N333" s="13"/>
      <c r="O333" s="13"/>
      <c r="P333" s="33"/>
      <c r="Q333" s="33"/>
      <c r="R333" s="33"/>
      <c r="S333" s="33"/>
      <c r="T333" s="13"/>
      <c r="U333" s="33"/>
      <c r="V333" s="33"/>
      <c r="W333" s="33"/>
      <c r="X333" s="33"/>
      <c r="Y333" s="33"/>
      <c r="Z333" s="33"/>
      <c r="AA333" s="33"/>
      <c r="AB333" s="13"/>
      <c r="AC333" s="33"/>
      <c r="AD333" s="33"/>
      <c r="AE333" s="33"/>
      <c r="AF333" s="33"/>
    </row>
    <row r="334" spans="1:32" x14ac:dyDescent="0.2">
      <c r="A334" s="33"/>
      <c r="B334" s="76"/>
      <c r="C334" s="33"/>
      <c r="D334" s="13"/>
      <c r="E334" s="13"/>
      <c r="F334" s="33"/>
      <c r="G334" s="33"/>
      <c r="H334" s="33"/>
      <c r="I334" s="77"/>
      <c r="J334" s="77"/>
      <c r="K334" s="78"/>
      <c r="L334" s="13"/>
      <c r="M334" s="13"/>
      <c r="N334" s="13"/>
      <c r="O334" s="13"/>
      <c r="P334" s="33"/>
      <c r="Q334" s="33"/>
      <c r="R334" s="33"/>
      <c r="S334" s="33"/>
      <c r="T334" s="13"/>
      <c r="U334" s="33"/>
      <c r="V334" s="33"/>
      <c r="W334" s="33"/>
      <c r="X334" s="33"/>
      <c r="Y334" s="33"/>
      <c r="Z334" s="33"/>
      <c r="AA334" s="33"/>
      <c r="AB334" s="13"/>
      <c r="AC334" s="33"/>
      <c r="AD334" s="33"/>
      <c r="AE334" s="33"/>
      <c r="AF334" s="33"/>
    </row>
    <row r="335" spans="1:32" x14ac:dyDescent="0.2">
      <c r="A335" s="33"/>
      <c r="B335" s="76"/>
      <c r="C335" s="33"/>
      <c r="D335" s="13"/>
      <c r="E335" s="13"/>
      <c r="F335" s="33"/>
      <c r="G335" s="33"/>
      <c r="H335" s="33"/>
      <c r="I335" s="77"/>
      <c r="J335" s="77"/>
      <c r="K335" s="78"/>
      <c r="L335" s="13"/>
      <c r="M335" s="13"/>
      <c r="N335" s="13"/>
      <c r="O335" s="13"/>
      <c r="P335" s="33"/>
      <c r="Q335" s="33"/>
      <c r="R335" s="33"/>
      <c r="S335" s="33"/>
      <c r="T335" s="13"/>
      <c r="U335" s="33"/>
      <c r="V335" s="33"/>
      <c r="W335" s="33"/>
      <c r="X335" s="33"/>
      <c r="Y335" s="33"/>
      <c r="Z335" s="33"/>
      <c r="AA335" s="33"/>
      <c r="AB335" s="13"/>
      <c r="AC335" s="33"/>
      <c r="AD335" s="33"/>
      <c r="AE335" s="33"/>
      <c r="AF335" s="33"/>
    </row>
    <row r="336" spans="1:32" x14ac:dyDescent="0.2">
      <c r="A336" s="33"/>
      <c r="B336" s="76"/>
      <c r="C336" s="33"/>
      <c r="D336" s="13"/>
      <c r="E336" s="13"/>
      <c r="F336" s="33"/>
      <c r="G336" s="33"/>
      <c r="H336" s="33"/>
      <c r="I336" s="77"/>
      <c r="J336" s="77"/>
      <c r="K336" s="78"/>
      <c r="L336" s="13"/>
      <c r="M336" s="13"/>
      <c r="N336" s="13"/>
      <c r="O336" s="13"/>
      <c r="P336" s="33"/>
      <c r="Q336" s="33"/>
      <c r="R336" s="33"/>
      <c r="S336" s="33"/>
      <c r="T336" s="13"/>
      <c r="U336" s="33"/>
      <c r="V336" s="33"/>
      <c r="W336" s="33"/>
      <c r="X336" s="33"/>
      <c r="Y336" s="33"/>
      <c r="Z336" s="33"/>
      <c r="AA336" s="33"/>
      <c r="AB336" s="13"/>
      <c r="AC336" s="33"/>
      <c r="AD336" s="33"/>
      <c r="AE336" s="33"/>
      <c r="AF336" s="33"/>
    </row>
    <row r="337" spans="1:32" x14ac:dyDescent="0.2">
      <c r="A337" s="33"/>
      <c r="B337" s="76"/>
      <c r="C337" s="33"/>
      <c r="D337" s="13"/>
      <c r="E337" s="13"/>
      <c r="F337" s="33"/>
      <c r="G337" s="33"/>
      <c r="H337" s="33"/>
      <c r="I337" s="77"/>
      <c r="J337" s="77"/>
      <c r="K337" s="78"/>
      <c r="L337" s="13"/>
      <c r="M337" s="13"/>
      <c r="N337" s="13"/>
      <c r="O337" s="13"/>
      <c r="P337" s="33"/>
      <c r="Q337" s="33"/>
      <c r="R337" s="33"/>
      <c r="S337" s="33"/>
      <c r="T337" s="13"/>
      <c r="U337" s="33"/>
      <c r="V337" s="33"/>
      <c r="W337" s="33"/>
      <c r="X337" s="33"/>
      <c r="Y337" s="33"/>
      <c r="Z337" s="33"/>
      <c r="AA337" s="33"/>
      <c r="AB337" s="13"/>
      <c r="AC337" s="33"/>
      <c r="AD337" s="33"/>
      <c r="AE337" s="33"/>
      <c r="AF337" s="33"/>
    </row>
    <row r="338" spans="1:32" x14ac:dyDescent="0.2">
      <c r="A338" s="33"/>
      <c r="B338" s="76"/>
      <c r="C338" s="33"/>
      <c r="D338" s="13"/>
      <c r="E338" s="13"/>
      <c r="F338" s="33"/>
      <c r="G338" s="33"/>
      <c r="H338" s="33"/>
      <c r="I338" s="77"/>
      <c r="J338" s="77"/>
      <c r="K338" s="78"/>
      <c r="L338" s="13"/>
      <c r="M338" s="13"/>
      <c r="N338" s="13"/>
      <c r="O338" s="13"/>
      <c r="P338" s="33"/>
      <c r="Q338" s="33"/>
      <c r="R338" s="33"/>
      <c r="S338" s="33"/>
      <c r="T338" s="13"/>
      <c r="U338" s="33"/>
      <c r="V338" s="33"/>
      <c r="W338" s="33"/>
      <c r="X338" s="33"/>
      <c r="Y338" s="33"/>
      <c r="Z338" s="33"/>
      <c r="AA338" s="33"/>
      <c r="AB338" s="13"/>
      <c r="AC338" s="33"/>
      <c r="AD338" s="33"/>
      <c r="AE338" s="33"/>
      <c r="AF338" s="33"/>
    </row>
    <row r="339" spans="1:32" x14ac:dyDescent="0.2">
      <c r="A339" s="33"/>
      <c r="B339" s="76"/>
      <c r="C339" s="33"/>
      <c r="D339" s="13"/>
      <c r="E339" s="13"/>
      <c r="F339" s="33"/>
      <c r="G339" s="33"/>
      <c r="H339" s="33"/>
      <c r="I339" s="77"/>
      <c r="J339" s="77"/>
      <c r="K339" s="78"/>
      <c r="L339" s="13"/>
      <c r="M339" s="13"/>
      <c r="N339" s="13"/>
      <c r="O339" s="13"/>
      <c r="P339" s="33"/>
      <c r="Q339" s="33"/>
      <c r="R339" s="33"/>
      <c r="S339" s="33"/>
      <c r="T339" s="13"/>
      <c r="U339" s="33"/>
      <c r="V339" s="33"/>
      <c r="W339" s="33"/>
      <c r="X339" s="33"/>
      <c r="Y339" s="33"/>
      <c r="Z339" s="33"/>
      <c r="AA339" s="33"/>
      <c r="AB339" s="13"/>
      <c r="AC339" s="33"/>
      <c r="AD339" s="33"/>
      <c r="AE339" s="33"/>
      <c r="AF339" s="33"/>
    </row>
    <row r="340" spans="1:32" x14ac:dyDescent="0.2">
      <c r="A340" s="33"/>
      <c r="B340" s="76"/>
      <c r="C340" s="33"/>
      <c r="D340" s="13"/>
      <c r="E340" s="13"/>
      <c r="F340" s="33"/>
      <c r="G340" s="33"/>
      <c r="H340" s="33"/>
      <c r="I340" s="77"/>
      <c r="J340" s="77"/>
      <c r="K340" s="78"/>
      <c r="L340" s="13"/>
      <c r="M340" s="13"/>
      <c r="N340" s="13"/>
      <c r="O340" s="13"/>
      <c r="P340" s="33"/>
      <c r="Q340" s="33"/>
      <c r="R340" s="33"/>
      <c r="S340" s="33"/>
      <c r="T340" s="13"/>
      <c r="U340" s="33"/>
      <c r="V340" s="33"/>
      <c r="W340" s="33"/>
      <c r="X340" s="33"/>
      <c r="Y340" s="33"/>
      <c r="Z340" s="33"/>
      <c r="AA340" s="33"/>
      <c r="AB340" s="13"/>
      <c r="AC340" s="33"/>
      <c r="AD340" s="33"/>
      <c r="AE340" s="33"/>
      <c r="AF340" s="33"/>
    </row>
    <row r="341" spans="1:32" x14ac:dyDescent="0.2">
      <c r="A341" s="33"/>
      <c r="B341" s="76"/>
      <c r="C341" s="33"/>
      <c r="D341" s="13"/>
      <c r="E341" s="13"/>
      <c r="F341" s="33"/>
      <c r="G341" s="33"/>
      <c r="H341" s="33"/>
      <c r="I341" s="77"/>
      <c r="J341" s="77"/>
      <c r="K341" s="78"/>
      <c r="L341" s="13"/>
      <c r="M341" s="13"/>
      <c r="N341" s="13"/>
      <c r="O341" s="13"/>
      <c r="P341" s="33"/>
      <c r="Q341" s="33"/>
      <c r="R341" s="33"/>
      <c r="S341" s="33"/>
      <c r="T341" s="13"/>
      <c r="U341" s="33"/>
      <c r="V341" s="33"/>
      <c r="W341" s="33"/>
      <c r="X341" s="33"/>
      <c r="Y341" s="33"/>
      <c r="Z341" s="33"/>
      <c r="AA341" s="33"/>
      <c r="AB341" s="13"/>
      <c r="AC341" s="33"/>
      <c r="AD341" s="33"/>
      <c r="AE341" s="33"/>
      <c r="AF341" s="33"/>
    </row>
    <row r="342" spans="1:32" x14ac:dyDescent="0.2">
      <c r="A342" s="33"/>
      <c r="B342" s="76"/>
      <c r="C342" s="33"/>
      <c r="D342" s="13"/>
      <c r="E342" s="13"/>
      <c r="F342" s="33"/>
      <c r="G342" s="33"/>
      <c r="H342" s="33"/>
      <c r="I342" s="77"/>
      <c r="J342" s="77"/>
      <c r="K342" s="78"/>
      <c r="L342" s="13"/>
      <c r="M342" s="13"/>
      <c r="N342" s="13"/>
      <c r="O342" s="13"/>
      <c r="P342" s="33"/>
      <c r="Q342" s="33"/>
      <c r="R342" s="33"/>
      <c r="S342" s="33"/>
      <c r="T342" s="13"/>
      <c r="U342" s="33"/>
      <c r="V342" s="33"/>
      <c r="W342" s="33"/>
      <c r="X342" s="33"/>
      <c r="Y342" s="33"/>
      <c r="Z342" s="33"/>
      <c r="AA342" s="33"/>
      <c r="AB342" s="13"/>
      <c r="AC342" s="33"/>
      <c r="AD342" s="33"/>
      <c r="AE342" s="33"/>
      <c r="AF342" s="33"/>
    </row>
    <row r="343" spans="1:32" x14ac:dyDescent="0.2">
      <c r="A343" s="33"/>
      <c r="B343" s="76"/>
      <c r="C343" s="33"/>
      <c r="D343" s="13"/>
      <c r="E343" s="13"/>
      <c r="F343" s="33"/>
      <c r="G343" s="33"/>
      <c r="H343" s="33"/>
      <c r="I343" s="77"/>
      <c r="J343" s="77"/>
      <c r="K343" s="78"/>
      <c r="L343" s="13"/>
      <c r="M343" s="13"/>
      <c r="N343" s="13"/>
      <c r="O343" s="13"/>
      <c r="P343" s="33"/>
      <c r="Q343" s="33"/>
      <c r="R343" s="33"/>
      <c r="S343" s="33"/>
      <c r="T343" s="13"/>
      <c r="U343" s="33"/>
      <c r="V343" s="33"/>
      <c r="W343" s="33"/>
      <c r="X343" s="33"/>
      <c r="Y343" s="33"/>
      <c r="Z343" s="33"/>
      <c r="AA343" s="33"/>
      <c r="AB343" s="13"/>
      <c r="AC343" s="33"/>
      <c r="AD343" s="33"/>
      <c r="AE343" s="33"/>
      <c r="AF343" s="33"/>
    </row>
    <row r="344" spans="1:32" x14ac:dyDescent="0.2">
      <c r="A344" s="33"/>
      <c r="B344" s="76"/>
      <c r="C344" s="33"/>
      <c r="D344" s="13"/>
      <c r="E344" s="13"/>
      <c r="F344" s="33"/>
      <c r="G344" s="33"/>
      <c r="H344" s="33"/>
      <c r="I344" s="77"/>
      <c r="J344" s="77"/>
      <c r="K344" s="78"/>
      <c r="L344" s="13"/>
      <c r="M344" s="13"/>
      <c r="N344" s="13"/>
      <c r="O344" s="13"/>
      <c r="P344" s="33"/>
      <c r="Q344" s="33"/>
      <c r="R344" s="33"/>
      <c r="S344" s="33"/>
      <c r="T344" s="13"/>
      <c r="U344" s="33"/>
      <c r="V344" s="33"/>
      <c r="W344" s="33"/>
      <c r="X344" s="33"/>
      <c r="Y344" s="33"/>
      <c r="Z344" s="33"/>
      <c r="AA344" s="33"/>
      <c r="AB344" s="13"/>
      <c r="AC344" s="33"/>
      <c r="AD344" s="33"/>
      <c r="AE344" s="33"/>
      <c r="AF344" s="33"/>
    </row>
    <row r="345" spans="1:32" x14ac:dyDescent="0.2">
      <c r="A345" s="33"/>
      <c r="B345" s="76"/>
      <c r="C345" s="33"/>
      <c r="D345" s="13"/>
      <c r="E345" s="13"/>
      <c r="F345" s="33"/>
      <c r="G345" s="33"/>
      <c r="H345" s="33"/>
      <c r="I345" s="77"/>
      <c r="J345" s="77"/>
      <c r="K345" s="78"/>
      <c r="L345" s="13"/>
      <c r="M345" s="13"/>
      <c r="N345" s="13"/>
      <c r="O345" s="13"/>
      <c r="P345" s="33"/>
      <c r="Q345" s="33"/>
      <c r="R345" s="33"/>
      <c r="S345" s="33"/>
      <c r="T345" s="13"/>
      <c r="U345" s="33"/>
      <c r="V345" s="33"/>
      <c r="W345" s="33"/>
      <c r="X345" s="33"/>
      <c r="Y345" s="33"/>
      <c r="Z345" s="33"/>
      <c r="AA345" s="33"/>
      <c r="AB345" s="13"/>
      <c r="AC345" s="33"/>
      <c r="AD345" s="33"/>
      <c r="AE345" s="33"/>
      <c r="AF345" s="33"/>
    </row>
    <row r="346" spans="1:32" x14ac:dyDescent="0.2">
      <c r="A346" s="33"/>
      <c r="B346" s="76"/>
      <c r="C346" s="33"/>
      <c r="D346" s="13"/>
      <c r="E346" s="13"/>
      <c r="F346" s="33"/>
      <c r="G346" s="33"/>
      <c r="H346" s="33"/>
      <c r="I346" s="77"/>
      <c r="J346" s="77"/>
      <c r="K346" s="78"/>
      <c r="L346" s="13"/>
      <c r="M346" s="13"/>
      <c r="N346" s="13"/>
      <c r="O346" s="13"/>
      <c r="P346" s="33"/>
      <c r="Q346" s="33"/>
      <c r="R346" s="33"/>
      <c r="S346" s="33"/>
      <c r="T346" s="13"/>
      <c r="U346" s="33"/>
      <c r="V346" s="33"/>
      <c r="W346" s="33"/>
      <c r="X346" s="33"/>
      <c r="Y346" s="33"/>
      <c r="Z346" s="33"/>
      <c r="AA346" s="33"/>
      <c r="AB346" s="13"/>
      <c r="AC346" s="33"/>
      <c r="AD346" s="33"/>
      <c r="AE346" s="33"/>
      <c r="AF346" s="33"/>
    </row>
    <row r="347" spans="1:32" x14ac:dyDescent="0.2">
      <c r="A347" s="33"/>
      <c r="B347" s="76"/>
      <c r="C347" s="33"/>
      <c r="D347" s="13"/>
      <c r="E347" s="13"/>
      <c r="F347" s="33"/>
      <c r="G347" s="33"/>
      <c r="H347" s="33"/>
      <c r="I347" s="77"/>
      <c r="J347" s="77"/>
      <c r="K347" s="78"/>
      <c r="L347" s="13"/>
      <c r="M347" s="13"/>
      <c r="N347" s="13"/>
      <c r="O347" s="13"/>
      <c r="P347" s="33"/>
      <c r="Q347" s="33"/>
      <c r="R347" s="33"/>
      <c r="S347" s="33"/>
      <c r="T347" s="13"/>
      <c r="U347" s="33"/>
      <c r="V347" s="33"/>
      <c r="W347" s="33"/>
      <c r="X347" s="33"/>
      <c r="Y347" s="33"/>
      <c r="Z347" s="33"/>
      <c r="AA347" s="33"/>
      <c r="AB347" s="13"/>
      <c r="AC347" s="33"/>
      <c r="AD347" s="33"/>
      <c r="AE347" s="33"/>
      <c r="AF347" s="33"/>
    </row>
    <row r="348" spans="1:32" x14ac:dyDescent="0.2">
      <c r="A348" s="33"/>
      <c r="B348" s="76"/>
      <c r="C348" s="33"/>
      <c r="D348" s="13"/>
      <c r="E348" s="13"/>
      <c r="F348" s="33"/>
      <c r="G348" s="33"/>
      <c r="H348" s="33"/>
      <c r="I348" s="77"/>
      <c r="J348" s="77"/>
      <c r="K348" s="78"/>
      <c r="L348" s="13"/>
      <c r="M348" s="13"/>
      <c r="N348" s="13"/>
      <c r="O348" s="13"/>
      <c r="P348" s="33"/>
      <c r="Q348" s="33"/>
      <c r="R348" s="33"/>
      <c r="S348" s="33"/>
      <c r="T348" s="13"/>
      <c r="U348" s="33"/>
      <c r="V348" s="33"/>
      <c r="W348" s="33"/>
      <c r="X348" s="33"/>
      <c r="Y348" s="33"/>
      <c r="Z348" s="33"/>
      <c r="AA348" s="33"/>
      <c r="AB348" s="13"/>
      <c r="AC348" s="33"/>
      <c r="AD348" s="33"/>
      <c r="AE348" s="33"/>
      <c r="AF348" s="33"/>
    </row>
    <row r="349" spans="1:32" x14ac:dyDescent="0.2">
      <c r="A349" s="33"/>
      <c r="B349" s="76"/>
      <c r="C349" s="33"/>
      <c r="D349" s="13"/>
      <c r="E349" s="13"/>
      <c r="F349" s="33"/>
      <c r="G349" s="33"/>
      <c r="H349" s="33"/>
      <c r="I349" s="77"/>
      <c r="J349" s="77"/>
      <c r="K349" s="78"/>
      <c r="L349" s="13"/>
      <c r="M349" s="13"/>
      <c r="N349" s="13"/>
      <c r="O349" s="13"/>
      <c r="P349" s="33"/>
      <c r="Q349" s="33"/>
      <c r="R349" s="33"/>
      <c r="S349" s="33"/>
      <c r="T349" s="13"/>
      <c r="U349" s="33"/>
      <c r="V349" s="33"/>
      <c r="W349" s="33"/>
      <c r="X349" s="33"/>
      <c r="Y349" s="33"/>
      <c r="Z349" s="33"/>
      <c r="AA349" s="33"/>
      <c r="AB349" s="13"/>
      <c r="AC349" s="33"/>
      <c r="AD349" s="33"/>
      <c r="AE349" s="33"/>
      <c r="AF349" s="33"/>
    </row>
    <row r="350" spans="1:32" x14ac:dyDescent="0.2">
      <c r="A350" s="33"/>
      <c r="B350" s="76"/>
      <c r="C350" s="33"/>
      <c r="D350" s="13"/>
      <c r="E350" s="13"/>
      <c r="F350" s="33"/>
      <c r="G350" s="33"/>
      <c r="H350" s="33"/>
      <c r="I350" s="77"/>
      <c r="J350" s="77"/>
      <c r="K350" s="78"/>
      <c r="L350" s="13"/>
      <c r="M350" s="13"/>
      <c r="N350" s="13"/>
      <c r="O350" s="13"/>
      <c r="P350" s="33"/>
      <c r="Q350" s="33"/>
      <c r="R350" s="33"/>
      <c r="S350" s="33"/>
      <c r="T350" s="13"/>
      <c r="U350" s="33"/>
      <c r="V350" s="33"/>
      <c r="W350" s="33"/>
      <c r="X350" s="33"/>
      <c r="Y350" s="33"/>
      <c r="Z350" s="33"/>
      <c r="AA350" s="33"/>
      <c r="AB350" s="13"/>
      <c r="AC350" s="33"/>
      <c r="AD350" s="33"/>
      <c r="AE350" s="33"/>
      <c r="AF350" s="33"/>
    </row>
    <row r="351" spans="1:32" x14ac:dyDescent="0.2">
      <c r="A351" s="33"/>
      <c r="B351" s="76"/>
      <c r="C351" s="33"/>
      <c r="D351" s="13"/>
      <c r="E351" s="13"/>
      <c r="F351" s="33"/>
      <c r="G351" s="33"/>
      <c r="H351" s="33"/>
      <c r="I351" s="77"/>
      <c r="J351" s="77"/>
      <c r="K351" s="78"/>
      <c r="L351" s="13"/>
      <c r="M351" s="13"/>
      <c r="N351" s="13"/>
      <c r="O351" s="13"/>
      <c r="P351" s="33"/>
      <c r="Q351" s="33"/>
      <c r="R351" s="33"/>
      <c r="S351" s="33"/>
      <c r="T351" s="13"/>
      <c r="U351" s="33"/>
      <c r="V351" s="33"/>
      <c r="W351" s="33"/>
      <c r="X351" s="33"/>
      <c r="Y351" s="33"/>
      <c r="Z351" s="33"/>
      <c r="AA351" s="33"/>
      <c r="AB351" s="13"/>
      <c r="AC351" s="33"/>
      <c r="AD351" s="33"/>
      <c r="AE351" s="33"/>
      <c r="AF351" s="33"/>
    </row>
    <row r="352" spans="1:32" x14ac:dyDescent="0.2">
      <c r="A352" s="33"/>
      <c r="B352" s="76"/>
      <c r="C352" s="33"/>
      <c r="D352" s="13"/>
      <c r="E352" s="13"/>
      <c r="F352" s="33"/>
      <c r="G352" s="33"/>
      <c r="H352" s="33"/>
      <c r="I352" s="77"/>
      <c r="J352" s="77"/>
      <c r="K352" s="78"/>
      <c r="L352" s="13"/>
      <c r="M352" s="13"/>
      <c r="N352" s="13"/>
      <c r="O352" s="13"/>
      <c r="P352" s="33"/>
      <c r="Q352" s="33"/>
      <c r="R352" s="33"/>
      <c r="S352" s="33"/>
      <c r="T352" s="13"/>
      <c r="U352" s="33"/>
      <c r="V352" s="33"/>
      <c r="W352" s="33"/>
      <c r="X352" s="33"/>
      <c r="Y352" s="33"/>
      <c r="Z352" s="33"/>
      <c r="AA352" s="33"/>
      <c r="AB352" s="13"/>
      <c r="AC352" s="33"/>
      <c r="AD352" s="33"/>
      <c r="AE352" s="33"/>
      <c r="AF352" s="33"/>
    </row>
    <row r="353" spans="1:32" x14ac:dyDescent="0.2">
      <c r="A353" s="33"/>
      <c r="B353" s="76"/>
      <c r="C353" s="33"/>
      <c r="D353" s="13"/>
      <c r="E353" s="13"/>
      <c r="F353" s="33"/>
      <c r="G353" s="33"/>
      <c r="H353" s="33"/>
      <c r="I353" s="77"/>
      <c r="J353" s="77"/>
      <c r="K353" s="78"/>
      <c r="L353" s="13"/>
      <c r="M353" s="13"/>
      <c r="N353" s="13"/>
      <c r="O353" s="13"/>
      <c r="P353" s="33"/>
      <c r="Q353" s="33"/>
      <c r="R353" s="33"/>
      <c r="S353" s="33"/>
      <c r="T353" s="13"/>
      <c r="U353" s="33"/>
      <c r="V353" s="33"/>
      <c r="W353" s="33"/>
      <c r="X353" s="33"/>
      <c r="Y353" s="33"/>
      <c r="Z353" s="33"/>
      <c r="AA353" s="33"/>
      <c r="AB353" s="13"/>
      <c r="AC353" s="33"/>
      <c r="AD353" s="33"/>
      <c r="AE353" s="33"/>
      <c r="AF353" s="33"/>
    </row>
    <row r="354" spans="1:32" x14ac:dyDescent="0.2">
      <c r="A354" s="33"/>
      <c r="B354" s="76"/>
      <c r="C354" s="33"/>
      <c r="D354" s="13"/>
      <c r="E354" s="13"/>
      <c r="F354" s="33"/>
      <c r="G354" s="33"/>
      <c r="H354" s="33"/>
      <c r="I354" s="77"/>
      <c r="J354" s="77"/>
      <c r="K354" s="78"/>
      <c r="L354" s="13"/>
      <c r="M354" s="13"/>
      <c r="N354" s="13"/>
      <c r="O354" s="13"/>
      <c r="P354" s="33"/>
      <c r="Q354" s="33"/>
      <c r="R354" s="33"/>
      <c r="S354" s="33"/>
      <c r="T354" s="13"/>
      <c r="U354" s="33"/>
      <c r="V354" s="33"/>
      <c r="W354" s="33"/>
      <c r="X354" s="33"/>
      <c r="Y354" s="33"/>
      <c r="Z354" s="33"/>
      <c r="AA354" s="33"/>
      <c r="AB354" s="13"/>
      <c r="AC354" s="33"/>
      <c r="AD354" s="33"/>
      <c r="AE354" s="33"/>
      <c r="AF354" s="33"/>
    </row>
    <row r="355" spans="1:32" x14ac:dyDescent="0.2">
      <c r="A355" s="33"/>
      <c r="B355" s="76"/>
      <c r="C355" s="33"/>
      <c r="D355" s="13"/>
      <c r="E355" s="13"/>
      <c r="F355" s="33"/>
      <c r="G355" s="33"/>
      <c r="H355" s="33"/>
      <c r="I355" s="77"/>
      <c r="J355" s="77"/>
      <c r="K355" s="78"/>
      <c r="L355" s="13"/>
      <c r="M355" s="13"/>
      <c r="N355" s="13"/>
      <c r="O355" s="13"/>
      <c r="P355" s="33"/>
      <c r="Q355" s="33"/>
      <c r="R355" s="33"/>
      <c r="S355" s="33"/>
      <c r="T355" s="13"/>
      <c r="U355" s="33"/>
      <c r="V355" s="33"/>
      <c r="W355" s="33"/>
      <c r="X355" s="33"/>
      <c r="Y355" s="33"/>
      <c r="Z355" s="33"/>
      <c r="AA355" s="33"/>
      <c r="AB355" s="13"/>
      <c r="AC355" s="33"/>
      <c r="AD355" s="33"/>
      <c r="AE355" s="33"/>
      <c r="AF355" s="33"/>
    </row>
    <row r="356" spans="1:32" x14ac:dyDescent="0.2">
      <c r="A356" s="33"/>
      <c r="B356" s="76"/>
      <c r="C356" s="33"/>
      <c r="D356" s="13"/>
      <c r="E356" s="13"/>
      <c r="F356" s="33"/>
      <c r="G356" s="33"/>
      <c r="H356" s="33"/>
      <c r="I356" s="77"/>
      <c r="J356" s="77"/>
      <c r="K356" s="78"/>
      <c r="L356" s="13"/>
      <c r="M356" s="13"/>
      <c r="N356" s="13"/>
      <c r="O356" s="13"/>
      <c r="P356" s="33"/>
      <c r="Q356" s="33"/>
      <c r="R356" s="33"/>
      <c r="S356" s="33"/>
      <c r="T356" s="13"/>
      <c r="U356" s="33"/>
      <c r="V356" s="33"/>
      <c r="W356" s="33"/>
      <c r="X356" s="33"/>
      <c r="Y356" s="33"/>
      <c r="Z356" s="33"/>
      <c r="AA356" s="33"/>
      <c r="AB356" s="13"/>
      <c r="AC356" s="33"/>
      <c r="AD356" s="33"/>
      <c r="AE356" s="33"/>
      <c r="AF356" s="33"/>
    </row>
    <row r="357" spans="1:32" x14ac:dyDescent="0.2">
      <c r="A357" s="33"/>
      <c r="B357" s="76"/>
      <c r="C357" s="33"/>
      <c r="D357" s="13"/>
      <c r="E357" s="13"/>
      <c r="F357" s="33"/>
      <c r="G357" s="33"/>
      <c r="H357" s="33"/>
      <c r="I357" s="77"/>
      <c r="J357" s="77"/>
      <c r="K357" s="78"/>
      <c r="L357" s="13"/>
      <c r="M357" s="13"/>
      <c r="N357" s="13"/>
      <c r="O357" s="13"/>
      <c r="P357" s="33"/>
      <c r="Q357" s="33"/>
      <c r="R357" s="33"/>
      <c r="S357" s="33"/>
      <c r="T357" s="13"/>
      <c r="U357" s="33"/>
      <c r="V357" s="33"/>
      <c r="W357" s="33"/>
      <c r="X357" s="33"/>
      <c r="Y357" s="33"/>
      <c r="Z357" s="33"/>
      <c r="AA357" s="33"/>
      <c r="AB357" s="13"/>
      <c r="AC357" s="33"/>
      <c r="AD357" s="33"/>
      <c r="AE357" s="33"/>
      <c r="AF357" s="33"/>
    </row>
    <row r="358" spans="1:32" x14ac:dyDescent="0.2">
      <c r="A358" s="33"/>
      <c r="B358" s="76"/>
      <c r="C358" s="33"/>
      <c r="D358" s="13"/>
      <c r="E358" s="13"/>
      <c r="F358" s="33"/>
      <c r="G358" s="33"/>
      <c r="H358" s="33"/>
      <c r="I358" s="77"/>
      <c r="J358" s="77"/>
      <c r="K358" s="78"/>
      <c r="L358" s="13"/>
      <c r="M358" s="13"/>
      <c r="N358" s="13"/>
      <c r="O358" s="13"/>
      <c r="P358" s="33"/>
      <c r="Q358" s="33"/>
      <c r="R358" s="33"/>
      <c r="S358" s="33"/>
      <c r="T358" s="13"/>
      <c r="U358" s="33"/>
      <c r="V358" s="33"/>
      <c r="W358" s="33"/>
      <c r="X358" s="33"/>
      <c r="Y358" s="33"/>
      <c r="Z358" s="33"/>
      <c r="AA358" s="33"/>
      <c r="AB358" s="13"/>
      <c r="AC358" s="33"/>
      <c r="AD358" s="33"/>
      <c r="AE358" s="33"/>
      <c r="AF358" s="33"/>
    </row>
    <row r="359" spans="1:32" x14ac:dyDescent="0.2">
      <c r="A359" s="33"/>
      <c r="B359" s="76"/>
      <c r="C359" s="33"/>
      <c r="D359" s="13"/>
      <c r="E359" s="13"/>
      <c r="F359" s="33"/>
      <c r="G359" s="33"/>
      <c r="H359" s="33"/>
      <c r="I359" s="77"/>
      <c r="J359" s="77"/>
      <c r="K359" s="78"/>
      <c r="L359" s="13"/>
      <c r="M359" s="13"/>
      <c r="N359" s="13"/>
      <c r="O359" s="13"/>
      <c r="P359" s="33"/>
      <c r="Q359" s="33"/>
      <c r="R359" s="33"/>
      <c r="S359" s="33"/>
      <c r="T359" s="13"/>
      <c r="U359" s="33"/>
      <c r="V359" s="33"/>
      <c r="W359" s="33"/>
      <c r="X359" s="33"/>
      <c r="Y359" s="33"/>
      <c r="Z359" s="33"/>
      <c r="AA359" s="33"/>
      <c r="AB359" s="13"/>
      <c r="AC359" s="33"/>
      <c r="AD359" s="33"/>
      <c r="AE359" s="33"/>
      <c r="AF359" s="33"/>
    </row>
    <row r="360" spans="1:32" x14ac:dyDescent="0.2">
      <c r="A360" s="33"/>
      <c r="B360" s="76"/>
      <c r="C360" s="33"/>
      <c r="D360" s="13"/>
      <c r="E360" s="13"/>
      <c r="F360" s="33"/>
      <c r="G360" s="33"/>
      <c r="H360" s="33"/>
      <c r="I360" s="77"/>
      <c r="J360" s="77"/>
      <c r="K360" s="78"/>
      <c r="L360" s="13"/>
      <c r="M360" s="13"/>
      <c r="N360" s="13"/>
      <c r="O360" s="13"/>
      <c r="P360" s="33"/>
      <c r="Q360" s="33"/>
      <c r="R360" s="33"/>
      <c r="S360" s="33"/>
      <c r="T360" s="13"/>
      <c r="U360" s="33"/>
      <c r="V360" s="33"/>
      <c r="W360" s="33"/>
      <c r="X360" s="33"/>
      <c r="Y360" s="33"/>
      <c r="Z360" s="33"/>
      <c r="AA360" s="33"/>
      <c r="AB360" s="13"/>
      <c r="AC360" s="33"/>
      <c r="AD360" s="33"/>
      <c r="AE360" s="33"/>
      <c r="AF360" s="33"/>
    </row>
    <row r="361" spans="1:32" x14ac:dyDescent="0.2">
      <c r="A361" s="33"/>
      <c r="B361" s="76"/>
      <c r="C361" s="33"/>
      <c r="D361" s="13"/>
      <c r="E361" s="13"/>
      <c r="F361" s="33"/>
      <c r="G361" s="33"/>
      <c r="H361" s="33"/>
      <c r="I361" s="77"/>
      <c r="J361" s="77"/>
      <c r="K361" s="78"/>
      <c r="L361" s="13"/>
      <c r="M361" s="13"/>
      <c r="N361" s="13"/>
      <c r="O361" s="13"/>
      <c r="P361" s="33"/>
      <c r="Q361" s="33"/>
      <c r="R361" s="33"/>
      <c r="S361" s="33"/>
      <c r="T361" s="13"/>
      <c r="U361" s="33"/>
      <c r="V361" s="33"/>
      <c r="W361" s="33"/>
      <c r="X361" s="33"/>
      <c r="Y361" s="33"/>
      <c r="Z361" s="33"/>
      <c r="AA361" s="33"/>
      <c r="AB361" s="13"/>
      <c r="AC361" s="33"/>
      <c r="AD361" s="33"/>
      <c r="AE361" s="33"/>
      <c r="AF361" s="33"/>
    </row>
    <row r="362" spans="1:32" x14ac:dyDescent="0.2">
      <c r="A362" s="33"/>
      <c r="B362" s="76"/>
      <c r="C362" s="33"/>
      <c r="D362" s="13"/>
      <c r="E362" s="13"/>
      <c r="F362" s="33"/>
      <c r="G362" s="33"/>
      <c r="H362" s="33"/>
      <c r="I362" s="77"/>
      <c r="J362" s="77"/>
      <c r="K362" s="78"/>
      <c r="L362" s="13"/>
      <c r="M362" s="13"/>
      <c r="N362" s="13"/>
      <c r="O362" s="13"/>
      <c r="P362" s="33"/>
      <c r="Q362" s="33"/>
      <c r="R362" s="33"/>
      <c r="S362" s="33"/>
      <c r="T362" s="13"/>
      <c r="U362" s="33"/>
      <c r="V362" s="33"/>
      <c r="W362" s="33"/>
      <c r="X362" s="33"/>
      <c r="Y362" s="33"/>
      <c r="Z362" s="33"/>
      <c r="AA362" s="33"/>
      <c r="AB362" s="13"/>
      <c r="AC362" s="33"/>
      <c r="AD362" s="33"/>
      <c r="AE362" s="33"/>
      <c r="AF362" s="33"/>
    </row>
    <row r="363" spans="1:32" x14ac:dyDescent="0.2">
      <c r="A363" s="33"/>
      <c r="B363" s="76"/>
      <c r="C363" s="33"/>
      <c r="D363" s="13"/>
      <c r="E363" s="13"/>
      <c r="F363" s="33"/>
      <c r="G363" s="33"/>
      <c r="H363" s="33"/>
      <c r="I363" s="77"/>
      <c r="J363" s="77"/>
      <c r="K363" s="78"/>
      <c r="L363" s="13"/>
      <c r="M363" s="13"/>
      <c r="N363" s="13"/>
      <c r="O363" s="13"/>
      <c r="P363" s="33"/>
      <c r="Q363" s="33"/>
      <c r="R363" s="33"/>
      <c r="S363" s="33"/>
      <c r="T363" s="13"/>
      <c r="U363" s="33"/>
      <c r="V363" s="33"/>
      <c r="W363" s="33"/>
      <c r="X363" s="33"/>
      <c r="Y363" s="33"/>
      <c r="Z363" s="33"/>
      <c r="AA363" s="33"/>
      <c r="AB363" s="13"/>
      <c r="AC363" s="33"/>
      <c r="AD363" s="33"/>
      <c r="AE363" s="33"/>
      <c r="AF363" s="33"/>
    </row>
    <row r="364" spans="1:32" x14ac:dyDescent="0.2">
      <c r="A364" s="33"/>
      <c r="B364" s="76"/>
      <c r="C364" s="33"/>
      <c r="D364" s="13"/>
      <c r="E364" s="13"/>
      <c r="F364" s="33"/>
      <c r="G364" s="33"/>
      <c r="H364" s="33"/>
      <c r="I364" s="77"/>
      <c r="J364" s="77"/>
      <c r="K364" s="78"/>
      <c r="L364" s="13"/>
      <c r="M364" s="13"/>
      <c r="N364" s="13"/>
      <c r="O364" s="13"/>
      <c r="P364" s="33"/>
      <c r="Q364" s="33"/>
      <c r="R364" s="33"/>
      <c r="S364" s="33"/>
      <c r="T364" s="13"/>
      <c r="U364" s="33"/>
      <c r="V364" s="33"/>
      <c r="W364" s="33"/>
      <c r="X364" s="33"/>
      <c r="Y364" s="33"/>
      <c r="Z364" s="33"/>
      <c r="AA364" s="33"/>
      <c r="AB364" s="13"/>
      <c r="AC364" s="33"/>
      <c r="AD364" s="33"/>
      <c r="AE364" s="33"/>
      <c r="AF364" s="33"/>
    </row>
    <row r="365" spans="1:32" x14ac:dyDescent="0.2">
      <c r="A365" s="33"/>
      <c r="B365" s="76"/>
      <c r="C365" s="33"/>
      <c r="D365" s="13"/>
      <c r="E365" s="13"/>
      <c r="F365" s="33"/>
      <c r="G365" s="33"/>
      <c r="H365" s="33"/>
      <c r="I365" s="77"/>
      <c r="J365" s="77"/>
      <c r="K365" s="78"/>
      <c r="L365" s="13"/>
      <c r="M365" s="13"/>
      <c r="N365" s="13"/>
      <c r="O365" s="13"/>
      <c r="P365" s="33"/>
      <c r="Q365" s="33"/>
      <c r="R365" s="33"/>
      <c r="S365" s="33"/>
      <c r="T365" s="13"/>
      <c r="U365" s="33"/>
      <c r="V365" s="33"/>
      <c r="W365" s="33"/>
      <c r="X365" s="33"/>
      <c r="Y365" s="33"/>
      <c r="Z365" s="33"/>
      <c r="AA365" s="33"/>
      <c r="AB365" s="13"/>
      <c r="AC365" s="33"/>
      <c r="AD365" s="33"/>
      <c r="AE365" s="33"/>
      <c r="AF365" s="33"/>
    </row>
    <row r="366" spans="1:32" x14ac:dyDescent="0.2">
      <c r="A366" s="33"/>
      <c r="B366" s="76"/>
      <c r="C366" s="33"/>
      <c r="D366" s="13"/>
      <c r="E366" s="13"/>
      <c r="F366" s="33"/>
      <c r="G366" s="33"/>
      <c r="H366" s="33"/>
      <c r="I366" s="77"/>
      <c r="J366" s="77"/>
      <c r="K366" s="78"/>
      <c r="L366" s="13"/>
      <c r="M366" s="13"/>
      <c r="N366" s="13"/>
      <c r="O366" s="13"/>
      <c r="P366" s="33"/>
      <c r="Q366" s="33"/>
      <c r="R366" s="33"/>
      <c r="S366" s="33"/>
      <c r="T366" s="13"/>
      <c r="U366" s="33"/>
      <c r="V366" s="33"/>
      <c r="W366" s="33"/>
      <c r="X366" s="33"/>
      <c r="Y366" s="33"/>
      <c r="Z366" s="33"/>
      <c r="AA366" s="33"/>
      <c r="AB366" s="13"/>
      <c r="AC366" s="33"/>
      <c r="AD366" s="33"/>
      <c r="AE366" s="33"/>
      <c r="AF366" s="33"/>
    </row>
    <row r="367" spans="1:32" x14ac:dyDescent="0.2">
      <c r="A367" s="33"/>
      <c r="B367" s="76"/>
      <c r="C367" s="33"/>
      <c r="D367" s="13"/>
      <c r="E367" s="13"/>
      <c r="F367" s="33"/>
      <c r="G367" s="33"/>
      <c r="H367" s="33"/>
      <c r="I367" s="77"/>
      <c r="J367" s="77"/>
      <c r="K367" s="78"/>
      <c r="L367" s="13"/>
      <c r="M367" s="13"/>
      <c r="N367" s="13"/>
      <c r="O367" s="13"/>
      <c r="P367" s="33"/>
      <c r="Q367" s="33"/>
      <c r="R367" s="33"/>
      <c r="S367" s="33"/>
      <c r="T367" s="13"/>
      <c r="U367" s="33"/>
      <c r="V367" s="33"/>
      <c r="W367" s="33"/>
      <c r="X367" s="33"/>
      <c r="Y367" s="33"/>
      <c r="Z367" s="33"/>
      <c r="AA367" s="33"/>
      <c r="AB367" s="13"/>
      <c r="AC367" s="33"/>
      <c r="AD367" s="33"/>
      <c r="AE367" s="33"/>
      <c r="AF367" s="33"/>
    </row>
    <row r="368" spans="1:32" x14ac:dyDescent="0.2">
      <c r="A368" s="33"/>
      <c r="B368" s="76"/>
      <c r="C368" s="33"/>
      <c r="D368" s="13"/>
      <c r="E368" s="13"/>
      <c r="F368" s="33"/>
      <c r="G368" s="33"/>
      <c r="H368" s="33"/>
      <c r="I368" s="77"/>
      <c r="J368" s="77"/>
      <c r="K368" s="78"/>
      <c r="L368" s="13"/>
      <c r="M368" s="13"/>
      <c r="N368" s="13"/>
      <c r="O368" s="13"/>
      <c r="P368" s="33"/>
      <c r="Q368" s="33"/>
      <c r="R368" s="33"/>
      <c r="S368" s="33"/>
      <c r="T368" s="13"/>
      <c r="U368" s="33"/>
      <c r="V368" s="33"/>
      <c r="W368" s="33"/>
      <c r="X368" s="33"/>
      <c r="Y368" s="33"/>
      <c r="Z368" s="33"/>
      <c r="AA368" s="33"/>
      <c r="AB368" s="13"/>
      <c r="AC368" s="33"/>
      <c r="AD368" s="33"/>
      <c r="AE368" s="33"/>
      <c r="AF368" s="33"/>
    </row>
    <row r="369" spans="1:32" x14ac:dyDescent="0.2">
      <c r="A369" s="33"/>
      <c r="B369" s="76"/>
      <c r="C369" s="33"/>
      <c r="D369" s="13"/>
      <c r="E369" s="13"/>
      <c r="F369" s="33"/>
      <c r="G369" s="33"/>
      <c r="H369" s="33"/>
      <c r="I369" s="77"/>
      <c r="J369" s="77"/>
      <c r="K369" s="78"/>
      <c r="L369" s="13"/>
      <c r="M369" s="13"/>
      <c r="N369" s="13"/>
      <c r="O369" s="13"/>
      <c r="P369" s="33"/>
      <c r="Q369" s="33"/>
      <c r="R369" s="33"/>
      <c r="S369" s="33"/>
      <c r="T369" s="13"/>
      <c r="U369" s="33"/>
      <c r="V369" s="33"/>
      <c r="W369" s="33"/>
      <c r="X369" s="33"/>
      <c r="Y369" s="33"/>
      <c r="Z369" s="33"/>
      <c r="AA369" s="33"/>
      <c r="AB369" s="13"/>
      <c r="AC369" s="33"/>
      <c r="AD369" s="33"/>
      <c r="AE369" s="33"/>
      <c r="AF369" s="33"/>
    </row>
    <row r="370" spans="1:32" x14ac:dyDescent="0.2">
      <c r="A370" s="33"/>
      <c r="B370" s="76"/>
      <c r="C370" s="33"/>
      <c r="D370" s="13"/>
      <c r="E370" s="13"/>
      <c r="F370" s="33"/>
      <c r="G370" s="33"/>
      <c r="H370" s="33"/>
      <c r="I370" s="77"/>
      <c r="J370" s="77"/>
      <c r="K370" s="78"/>
      <c r="L370" s="13"/>
      <c r="M370" s="13"/>
      <c r="N370" s="13"/>
      <c r="O370" s="13"/>
      <c r="P370" s="33"/>
      <c r="Q370" s="33"/>
      <c r="R370" s="33"/>
      <c r="S370" s="33"/>
      <c r="T370" s="13"/>
      <c r="U370" s="33"/>
      <c r="V370" s="33"/>
      <c r="W370" s="33"/>
      <c r="X370" s="33"/>
      <c r="Y370" s="33"/>
      <c r="Z370" s="33"/>
      <c r="AA370" s="33"/>
      <c r="AB370" s="13"/>
      <c r="AC370" s="33"/>
      <c r="AD370" s="33"/>
      <c r="AE370" s="33"/>
      <c r="AF370" s="33"/>
    </row>
    <row r="371" spans="1:32" x14ac:dyDescent="0.2">
      <c r="A371" s="33"/>
      <c r="B371" s="76"/>
      <c r="C371" s="33"/>
      <c r="D371" s="13"/>
      <c r="E371" s="13"/>
      <c r="F371" s="33"/>
      <c r="G371" s="33"/>
      <c r="H371" s="33"/>
      <c r="I371" s="77"/>
      <c r="J371" s="77"/>
      <c r="K371" s="78"/>
      <c r="L371" s="13"/>
      <c r="M371" s="13"/>
      <c r="N371" s="13"/>
      <c r="O371" s="13"/>
      <c r="P371" s="33"/>
      <c r="Q371" s="33"/>
      <c r="R371" s="33"/>
      <c r="S371" s="33"/>
      <c r="T371" s="13"/>
      <c r="U371" s="33"/>
      <c r="V371" s="33"/>
      <c r="W371" s="33"/>
      <c r="X371" s="33"/>
      <c r="Y371" s="33"/>
      <c r="Z371" s="33"/>
      <c r="AA371" s="33"/>
      <c r="AB371" s="13"/>
      <c r="AC371" s="33"/>
      <c r="AD371" s="33"/>
      <c r="AE371" s="33"/>
      <c r="AF371" s="33"/>
    </row>
    <row r="372" spans="1:32" x14ac:dyDescent="0.2">
      <c r="A372" s="33"/>
      <c r="B372" s="76"/>
      <c r="C372" s="33"/>
      <c r="D372" s="13"/>
      <c r="E372" s="13"/>
      <c r="F372" s="33"/>
      <c r="G372" s="33"/>
      <c r="H372" s="33"/>
      <c r="I372" s="77"/>
      <c r="J372" s="77"/>
      <c r="K372" s="78"/>
      <c r="L372" s="13"/>
      <c r="M372" s="13"/>
      <c r="N372" s="13"/>
      <c r="O372" s="13"/>
      <c r="P372" s="33"/>
      <c r="Q372" s="33"/>
      <c r="R372" s="33"/>
      <c r="S372" s="33"/>
      <c r="T372" s="13"/>
      <c r="U372" s="33"/>
      <c r="V372" s="33"/>
      <c r="W372" s="33"/>
      <c r="X372" s="33"/>
      <c r="Y372" s="33"/>
      <c r="Z372" s="33"/>
      <c r="AA372" s="33"/>
      <c r="AB372" s="13"/>
      <c r="AC372" s="33"/>
      <c r="AD372" s="33"/>
      <c r="AE372" s="33"/>
      <c r="AF372" s="33"/>
    </row>
    <row r="373" spans="1:32" x14ac:dyDescent="0.2">
      <c r="A373" s="33"/>
      <c r="B373" s="76"/>
      <c r="C373" s="33"/>
      <c r="D373" s="13"/>
      <c r="E373" s="13"/>
      <c r="F373" s="33"/>
      <c r="G373" s="33"/>
      <c r="H373" s="33"/>
      <c r="I373" s="77"/>
      <c r="J373" s="77"/>
      <c r="K373" s="78"/>
      <c r="L373" s="13"/>
      <c r="M373" s="13"/>
      <c r="N373" s="13"/>
      <c r="O373" s="13"/>
      <c r="P373" s="33"/>
      <c r="Q373" s="33"/>
      <c r="R373" s="33"/>
      <c r="S373" s="33"/>
      <c r="T373" s="13"/>
      <c r="U373" s="33"/>
      <c r="V373" s="33"/>
      <c r="W373" s="33"/>
      <c r="X373" s="33"/>
      <c r="Y373" s="33"/>
      <c r="Z373" s="33"/>
      <c r="AA373" s="33"/>
      <c r="AB373" s="13"/>
      <c r="AC373" s="33"/>
      <c r="AD373" s="33"/>
      <c r="AE373" s="33"/>
      <c r="AF373" s="33"/>
    </row>
    <row r="374" spans="1:32" x14ac:dyDescent="0.2">
      <c r="A374" s="33"/>
      <c r="B374" s="76"/>
      <c r="C374" s="33"/>
      <c r="D374" s="13"/>
      <c r="E374" s="13"/>
      <c r="F374" s="33"/>
      <c r="G374" s="33"/>
      <c r="H374" s="33"/>
      <c r="I374" s="77"/>
      <c r="J374" s="77"/>
      <c r="K374" s="78"/>
      <c r="L374" s="13"/>
      <c r="M374" s="13"/>
      <c r="N374" s="13"/>
      <c r="O374" s="13"/>
      <c r="P374" s="33"/>
      <c r="Q374" s="33"/>
      <c r="R374" s="33"/>
      <c r="S374" s="33"/>
      <c r="T374" s="13"/>
      <c r="U374" s="33"/>
      <c r="V374" s="33"/>
      <c r="W374" s="33"/>
      <c r="X374" s="33"/>
      <c r="Y374" s="33"/>
      <c r="Z374" s="33"/>
      <c r="AA374" s="33"/>
      <c r="AB374" s="13"/>
      <c r="AC374" s="33"/>
      <c r="AD374" s="33"/>
      <c r="AE374" s="33"/>
      <c r="AF374" s="33"/>
    </row>
    <row r="375" spans="1:32" x14ac:dyDescent="0.2">
      <c r="A375" s="33"/>
      <c r="B375" s="76"/>
      <c r="C375" s="33"/>
      <c r="D375" s="13"/>
      <c r="E375" s="13"/>
      <c r="F375" s="33"/>
      <c r="G375" s="33"/>
      <c r="H375" s="33"/>
      <c r="I375" s="77"/>
      <c r="J375" s="77"/>
      <c r="K375" s="78"/>
      <c r="L375" s="13"/>
      <c r="M375" s="13"/>
      <c r="N375" s="13"/>
      <c r="O375" s="13"/>
      <c r="P375" s="33"/>
      <c r="Q375" s="33"/>
      <c r="R375" s="33"/>
      <c r="S375" s="33"/>
      <c r="T375" s="13"/>
      <c r="U375" s="33"/>
      <c r="V375" s="33"/>
      <c r="W375" s="33"/>
      <c r="X375" s="33"/>
      <c r="Y375" s="33"/>
      <c r="Z375" s="33"/>
      <c r="AA375" s="33"/>
      <c r="AB375" s="13"/>
      <c r="AC375" s="33"/>
      <c r="AD375" s="33"/>
      <c r="AE375" s="33"/>
      <c r="AF375" s="33"/>
    </row>
    <row r="376" spans="1:32" x14ac:dyDescent="0.2">
      <c r="A376" s="33"/>
      <c r="B376" s="76"/>
      <c r="C376" s="33"/>
      <c r="D376" s="13"/>
      <c r="E376" s="13"/>
      <c r="F376" s="33"/>
      <c r="G376" s="33"/>
      <c r="H376" s="33"/>
      <c r="I376" s="77"/>
      <c r="J376" s="77"/>
      <c r="K376" s="78"/>
      <c r="L376" s="13"/>
      <c r="M376" s="13"/>
      <c r="N376" s="13"/>
      <c r="O376" s="13"/>
      <c r="P376" s="33"/>
      <c r="Q376" s="33"/>
      <c r="R376" s="33"/>
      <c r="S376" s="33"/>
      <c r="T376" s="13"/>
      <c r="U376" s="33"/>
      <c r="V376" s="33"/>
      <c r="W376" s="33"/>
      <c r="X376" s="33"/>
      <c r="Y376" s="33"/>
      <c r="Z376" s="33"/>
      <c r="AA376" s="33"/>
      <c r="AB376" s="13"/>
      <c r="AC376" s="33"/>
      <c r="AD376" s="33"/>
      <c r="AE376" s="33"/>
      <c r="AF376" s="33"/>
    </row>
    <row r="377" spans="1:32" x14ac:dyDescent="0.2">
      <c r="A377" s="33"/>
      <c r="B377" s="76"/>
      <c r="C377" s="33"/>
      <c r="D377" s="13"/>
      <c r="E377" s="13"/>
      <c r="F377" s="33"/>
      <c r="G377" s="33"/>
      <c r="H377" s="33"/>
      <c r="I377" s="77"/>
      <c r="J377" s="77"/>
      <c r="K377" s="78"/>
      <c r="L377" s="13"/>
      <c r="M377" s="13"/>
      <c r="N377" s="13"/>
      <c r="O377" s="13"/>
      <c r="P377" s="33"/>
      <c r="Q377" s="33"/>
      <c r="R377" s="33"/>
      <c r="S377" s="33"/>
      <c r="T377" s="13"/>
      <c r="U377" s="33"/>
      <c r="V377" s="33"/>
      <c r="W377" s="33"/>
      <c r="X377" s="33"/>
      <c r="Y377" s="33"/>
      <c r="Z377" s="33"/>
      <c r="AA377" s="33"/>
      <c r="AB377" s="13"/>
      <c r="AC377" s="33"/>
      <c r="AD377" s="33"/>
      <c r="AE377" s="33"/>
      <c r="AF377" s="33"/>
    </row>
    <row r="378" spans="1:32" x14ac:dyDescent="0.2">
      <c r="A378" s="33"/>
      <c r="B378" s="76"/>
      <c r="C378" s="33"/>
      <c r="D378" s="13"/>
      <c r="E378" s="13"/>
      <c r="F378" s="33"/>
      <c r="G378" s="33"/>
      <c r="H378" s="33"/>
      <c r="I378" s="77"/>
      <c r="J378" s="77"/>
      <c r="K378" s="78"/>
      <c r="L378" s="13"/>
      <c r="M378" s="13"/>
      <c r="N378" s="13"/>
      <c r="O378" s="13"/>
      <c r="P378" s="33"/>
      <c r="Q378" s="33"/>
      <c r="R378" s="33"/>
      <c r="S378" s="33"/>
      <c r="T378" s="13"/>
      <c r="U378" s="33"/>
      <c r="V378" s="33"/>
      <c r="W378" s="33"/>
      <c r="X378" s="33"/>
      <c r="Y378" s="33"/>
      <c r="Z378" s="33"/>
      <c r="AA378" s="33"/>
      <c r="AB378" s="13"/>
      <c r="AC378" s="33"/>
      <c r="AD378" s="33"/>
      <c r="AE378" s="33"/>
      <c r="AF378" s="33"/>
    </row>
    <row r="379" spans="1:32" x14ac:dyDescent="0.2">
      <c r="A379" s="33"/>
      <c r="B379" s="76"/>
      <c r="C379" s="33"/>
      <c r="D379" s="13"/>
      <c r="E379" s="13"/>
      <c r="F379" s="33"/>
      <c r="G379" s="33"/>
      <c r="H379" s="33"/>
      <c r="I379" s="77"/>
      <c r="J379" s="77"/>
      <c r="K379" s="78"/>
      <c r="L379" s="13"/>
      <c r="M379" s="13"/>
      <c r="N379" s="13"/>
      <c r="O379" s="13"/>
      <c r="P379" s="33"/>
      <c r="Q379" s="33"/>
      <c r="R379" s="33"/>
      <c r="S379" s="33"/>
      <c r="T379" s="13"/>
      <c r="U379" s="33"/>
      <c r="V379" s="33"/>
      <c r="W379" s="33"/>
      <c r="X379" s="33"/>
      <c r="Y379" s="33"/>
      <c r="Z379" s="33"/>
      <c r="AA379" s="33"/>
      <c r="AB379" s="13"/>
      <c r="AC379" s="33"/>
      <c r="AD379" s="33"/>
      <c r="AE379" s="33"/>
      <c r="AF379" s="33"/>
    </row>
    <row r="380" spans="1:32" x14ac:dyDescent="0.2">
      <c r="A380" s="33"/>
      <c r="B380" s="76"/>
      <c r="C380" s="33"/>
      <c r="D380" s="13"/>
      <c r="E380" s="13"/>
      <c r="F380" s="33"/>
      <c r="G380" s="33"/>
      <c r="H380" s="33"/>
      <c r="I380" s="77"/>
      <c r="J380" s="77"/>
      <c r="K380" s="78"/>
      <c r="L380" s="13"/>
      <c r="M380" s="13"/>
      <c r="N380" s="13"/>
      <c r="O380" s="13"/>
      <c r="P380" s="33"/>
      <c r="Q380" s="33"/>
      <c r="R380" s="33"/>
      <c r="S380" s="33"/>
      <c r="T380" s="13"/>
      <c r="U380" s="33"/>
      <c r="V380" s="33"/>
      <c r="W380" s="33"/>
      <c r="X380" s="33"/>
      <c r="Y380" s="33"/>
      <c r="Z380" s="33"/>
      <c r="AA380" s="33"/>
      <c r="AB380" s="13"/>
      <c r="AC380" s="33"/>
      <c r="AD380" s="33"/>
      <c r="AE380" s="33"/>
      <c r="AF380" s="33"/>
    </row>
    <row r="381" spans="1:32" x14ac:dyDescent="0.2">
      <c r="A381" s="33"/>
      <c r="B381" s="76"/>
      <c r="C381" s="33"/>
      <c r="D381" s="13"/>
      <c r="E381" s="13"/>
      <c r="F381" s="33"/>
      <c r="G381" s="33"/>
      <c r="H381" s="33"/>
      <c r="I381" s="77"/>
      <c r="J381" s="77"/>
      <c r="K381" s="78"/>
      <c r="L381" s="13"/>
      <c r="M381" s="13"/>
      <c r="N381" s="13"/>
      <c r="O381" s="13"/>
      <c r="P381" s="33"/>
      <c r="Q381" s="33"/>
      <c r="R381" s="33"/>
      <c r="S381" s="33"/>
      <c r="T381" s="13"/>
      <c r="U381" s="33"/>
      <c r="V381" s="33"/>
      <c r="W381" s="33"/>
      <c r="X381" s="33"/>
      <c r="Y381" s="33"/>
      <c r="Z381" s="33"/>
      <c r="AA381" s="33"/>
      <c r="AB381" s="13"/>
      <c r="AC381" s="33"/>
      <c r="AD381" s="33"/>
      <c r="AE381" s="33"/>
      <c r="AF381" s="33"/>
    </row>
    <row r="382" spans="1:32" x14ac:dyDescent="0.2">
      <c r="A382" s="33"/>
      <c r="B382" s="76"/>
      <c r="C382" s="33"/>
      <c r="D382" s="13"/>
      <c r="E382" s="13"/>
      <c r="F382" s="33"/>
      <c r="G382" s="33"/>
      <c r="H382" s="33"/>
      <c r="I382" s="77"/>
      <c r="J382" s="77"/>
      <c r="K382" s="78"/>
      <c r="L382" s="13"/>
      <c r="M382" s="13"/>
      <c r="N382" s="13"/>
      <c r="O382" s="13"/>
      <c r="P382" s="33"/>
      <c r="Q382" s="33"/>
      <c r="R382" s="33"/>
      <c r="S382" s="33"/>
      <c r="T382" s="13"/>
      <c r="U382" s="33"/>
      <c r="V382" s="33"/>
      <c r="W382" s="33"/>
      <c r="X382" s="33"/>
      <c r="Y382" s="33"/>
      <c r="Z382" s="33"/>
      <c r="AA382" s="33"/>
      <c r="AB382" s="13"/>
      <c r="AC382" s="33"/>
      <c r="AD382" s="33"/>
      <c r="AE382" s="33"/>
      <c r="AF382" s="33"/>
    </row>
    <row r="383" spans="1:32" x14ac:dyDescent="0.2">
      <c r="A383" s="33"/>
      <c r="B383" s="76"/>
      <c r="C383" s="33"/>
      <c r="D383" s="13"/>
      <c r="E383" s="13"/>
      <c r="F383" s="33"/>
      <c r="G383" s="33"/>
      <c r="H383" s="33"/>
      <c r="I383" s="77"/>
      <c r="J383" s="77"/>
      <c r="K383" s="78"/>
      <c r="L383" s="13"/>
      <c r="M383" s="13"/>
      <c r="N383" s="13"/>
      <c r="O383" s="13"/>
      <c r="P383" s="33"/>
      <c r="Q383" s="33"/>
      <c r="R383" s="33"/>
      <c r="S383" s="33"/>
      <c r="T383" s="13"/>
      <c r="U383" s="33"/>
      <c r="V383" s="33"/>
      <c r="W383" s="33"/>
      <c r="X383" s="33"/>
      <c r="Y383" s="33"/>
      <c r="Z383" s="33"/>
      <c r="AA383" s="33"/>
      <c r="AB383" s="13"/>
      <c r="AC383" s="33"/>
      <c r="AD383" s="33"/>
      <c r="AE383" s="33"/>
      <c r="AF383" s="33"/>
    </row>
    <row r="384" spans="1:32" x14ac:dyDescent="0.2">
      <c r="A384" s="33"/>
      <c r="B384" s="76"/>
      <c r="C384" s="33"/>
      <c r="D384" s="13"/>
      <c r="E384" s="13"/>
      <c r="F384" s="33"/>
      <c r="G384" s="33"/>
      <c r="H384" s="33"/>
      <c r="I384" s="77"/>
      <c r="J384" s="77"/>
      <c r="K384" s="78"/>
      <c r="L384" s="13"/>
      <c r="M384" s="13"/>
      <c r="N384" s="13"/>
      <c r="O384" s="13"/>
      <c r="P384" s="33"/>
      <c r="Q384" s="33"/>
      <c r="R384" s="33"/>
      <c r="S384" s="33"/>
      <c r="T384" s="13"/>
      <c r="U384" s="33"/>
      <c r="V384" s="33"/>
      <c r="W384" s="33"/>
      <c r="X384" s="33"/>
      <c r="Y384" s="33"/>
      <c r="Z384" s="33"/>
      <c r="AA384" s="33"/>
      <c r="AB384" s="13"/>
      <c r="AC384" s="33"/>
      <c r="AD384" s="33"/>
      <c r="AE384" s="33"/>
      <c r="AF384" s="33"/>
    </row>
    <row r="385" spans="1:32" x14ac:dyDescent="0.2">
      <c r="A385" s="33"/>
      <c r="B385" s="76"/>
      <c r="C385" s="33"/>
      <c r="D385" s="13"/>
      <c r="E385" s="13"/>
      <c r="F385" s="33"/>
      <c r="G385" s="33"/>
      <c r="H385" s="33"/>
      <c r="I385" s="77"/>
      <c r="J385" s="77"/>
      <c r="K385" s="78"/>
      <c r="L385" s="13"/>
      <c r="M385" s="13"/>
      <c r="N385" s="13"/>
      <c r="O385" s="13"/>
      <c r="P385" s="33"/>
      <c r="Q385" s="33"/>
      <c r="R385" s="33"/>
      <c r="S385" s="33"/>
      <c r="T385" s="13"/>
      <c r="U385" s="33"/>
      <c r="V385" s="33"/>
      <c r="W385" s="33"/>
      <c r="X385" s="33"/>
      <c r="Y385" s="33"/>
      <c r="Z385" s="33"/>
      <c r="AA385" s="33"/>
      <c r="AB385" s="13"/>
      <c r="AC385" s="33"/>
      <c r="AD385" s="33"/>
      <c r="AE385" s="33"/>
      <c r="AF385" s="33"/>
    </row>
    <row r="386" spans="1:32" x14ac:dyDescent="0.2">
      <c r="A386" s="33"/>
      <c r="B386" s="76"/>
      <c r="C386" s="33"/>
      <c r="D386" s="13"/>
      <c r="E386" s="13"/>
      <c r="F386" s="33"/>
      <c r="G386" s="33"/>
      <c r="H386" s="33"/>
      <c r="I386" s="77"/>
      <c r="J386" s="77"/>
      <c r="K386" s="78"/>
      <c r="L386" s="13"/>
      <c r="M386" s="13"/>
      <c r="N386" s="13"/>
      <c r="O386" s="13"/>
      <c r="P386" s="33"/>
      <c r="Q386" s="33"/>
      <c r="R386" s="33"/>
      <c r="S386" s="33"/>
      <c r="T386" s="13"/>
      <c r="U386" s="33"/>
      <c r="V386" s="33"/>
      <c r="W386" s="33"/>
      <c r="X386" s="33"/>
      <c r="Y386" s="33"/>
      <c r="Z386" s="33"/>
      <c r="AA386" s="33"/>
      <c r="AB386" s="13"/>
      <c r="AC386" s="33"/>
      <c r="AD386" s="33"/>
      <c r="AE386" s="33"/>
      <c r="AF386" s="33"/>
    </row>
    <row r="387" spans="1:32" x14ac:dyDescent="0.2">
      <c r="A387" s="33"/>
      <c r="B387" s="76"/>
      <c r="C387" s="33"/>
      <c r="D387" s="13"/>
      <c r="E387" s="13"/>
      <c r="F387" s="33"/>
      <c r="G387" s="33"/>
      <c r="H387" s="33"/>
      <c r="I387" s="77"/>
      <c r="J387" s="77"/>
      <c r="K387" s="78"/>
      <c r="L387" s="13"/>
      <c r="M387" s="13"/>
      <c r="N387" s="13"/>
      <c r="O387" s="13"/>
      <c r="P387" s="33"/>
      <c r="Q387" s="33"/>
      <c r="R387" s="33"/>
      <c r="S387" s="33"/>
      <c r="T387" s="13"/>
      <c r="U387" s="33"/>
      <c r="V387" s="33"/>
      <c r="W387" s="33"/>
      <c r="X387" s="33"/>
      <c r="Y387" s="33"/>
      <c r="Z387" s="33"/>
      <c r="AA387" s="33"/>
      <c r="AB387" s="13"/>
      <c r="AC387" s="33"/>
      <c r="AD387" s="33"/>
      <c r="AE387" s="33"/>
      <c r="AF387" s="33"/>
    </row>
    <row r="388" spans="1:32" x14ac:dyDescent="0.2">
      <c r="A388" s="33"/>
      <c r="B388" s="76"/>
      <c r="C388" s="33"/>
      <c r="D388" s="13"/>
      <c r="E388" s="13"/>
      <c r="F388" s="33"/>
      <c r="G388" s="33"/>
      <c r="H388" s="33"/>
      <c r="I388" s="77"/>
      <c r="J388" s="77"/>
      <c r="K388" s="78"/>
      <c r="L388" s="13"/>
      <c r="M388" s="13"/>
      <c r="N388" s="13"/>
      <c r="O388" s="13"/>
      <c r="P388" s="33"/>
      <c r="Q388" s="33"/>
      <c r="R388" s="33"/>
      <c r="S388" s="33"/>
      <c r="T388" s="13"/>
      <c r="U388" s="33"/>
      <c r="V388" s="33"/>
      <c r="W388" s="33"/>
      <c r="X388" s="33"/>
      <c r="Y388" s="33"/>
      <c r="Z388" s="33"/>
      <c r="AA388" s="33"/>
      <c r="AB388" s="13"/>
      <c r="AC388" s="33"/>
      <c r="AD388" s="33"/>
      <c r="AE388" s="33"/>
      <c r="AF388" s="33"/>
    </row>
    <row r="389" spans="1:32" x14ac:dyDescent="0.2">
      <c r="A389" s="33"/>
      <c r="B389" s="76"/>
      <c r="C389" s="33"/>
      <c r="D389" s="13"/>
      <c r="E389" s="13"/>
      <c r="F389" s="33"/>
      <c r="G389" s="33"/>
      <c r="H389" s="33"/>
      <c r="I389" s="77"/>
      <c r="J389" s="77"/>
      <c r="K389" s="78"/>
      <c r="L389" s="13"/>
      <c r="M389" s="13"/>
      <c r="N389" s="13"/>
      <c r="O389" s="13"/>
      <c r="P389" s="33"/>
      <c r="Q389" s="33"/>
      <c r="R389" s="33"/>
      <c r="S389" s="33"/>
      <c r="T389" s="13"/>
      <c r="U389" s="33"/>
      <c r="V389" s="33"/>
      <c r="W389" s="33"/>
      <c r="X389" s="33"/>
      <c r="Y389" s="33"/>
      <c r="Z389" s="33"/>
      <c r="AA389" s="33"/>
      <c r="AB389" s="13"/>
      <c r="AC389" s="33"/>
      <c r="AD389" s="33"/>
      <c r="AE389" s="33"/>
      <c r="AF389" s="33"/>
    </row>
    <row r="390" spans="1:32" x14ac:dyDescent="0.2">
      <c r="A390" s="33"/>
      <c r="B390" s="76"/>
      <c r="C390" s="33"/>
      <c r="D390" s="13"/>
      <c r="E390" s="13"/>
      <c r="F390" s="33"/>
      <c r="G390" s="33"/>
      <c r="H390" s="33"/>
      <c r="I390" s="77"/>
      <c r="J390" s="77"/>
      <c r="K390" s="78"/>
      <c r="L390" s="13"/>
      <c r="M390" s="13"/>
      <c r="N390" s="13"/>
      <c r="O390" s="13"/>
      <c r="P390" s="33"/>
      <c r="Q390" s="33"/>
      <c r="R390" s="33"/>
      <c r="S390" s="33"/>
      <c r="T390" s="13"/>
      <c r="U390" s="33"/>
      <c r="V390" s="33"/>
      <c r="W390" s="33"/>
      <c r="X390" s="33"/>
      <c r="Y390" s="33"/>
      <c r="Z390" s="33"/>
      <c r="AA390" s="33"/>
      <c r="AB390" s="13"/>
      <c r="AC390" s="33"/>
      <c r="AD390" s="33"/>
      <c r="AE390" s="33"/>
      <c r="AF390" s="33"/>
    </row>
    <row r="391" spans="1:32" x14ac:dyDescent="0.2">
      <c r="A391" s="33"/>
      <c r="B391" s="76"/>
      <c r="C391" s="33"/>
      <c r="D391" s="13"/>
      <c r="E391" s="13"/>
      <c r="F391" s="33"/>
      <c r="G391" s="33"/>
      <c r="H391" s="33"/>
      <c r="I391" s="77"/>
      <c r="J391" s="77"/>
      <c r="K391" s="78"/>
      <c r="L391" s="13"/>
      <c r="M391" s="13"/>
      <c r="N391" s="13"/>
      <c r="O391" s="13"/>
      <c r="P391" s="33"/>
      <c r="Q391" s="33"/>
      <c r="R391" s="33"/>
      <c r="S391" s="33"/>
      <c r="T391" s="13"/>
      <c r="U391" s="33"/>
      <c r="V391" s="33"/>
      <c r="W391" s="33"/>
      <c r="X391" s="33"/>
      <c r="Y391" s="33"/>
      <c r="Z391" s="33"/>
      <c r="AA391" s="33"/>
      <c r="AB391" s="13"/>
      <c r="AC391" s="33"/>
      <c r="AD391" s="33"/>
      <c r="AE391" s="33"/>
      <c r="AF391" s="33"/>
    </row>
    <row r="392" spans="1:32" x14ac:dyDescent="0.2">
      <c r="A392" s="33"/>
      <c r="B392" s="76"/>
      <c r="C392" s="33"/>
      <c r="D392" s="13"/>
      <c r="E392" s="13"/>
      <c r="F392" s="33"/>
      <c r="G392" s="33"/>
      <c r="H392" s="33"/>
      <c r="I392" s="77"/>
      <c r="J392" s="77"/>
      <c r="K392" s="78"/>
      <c r="L392" s="13"/>
      <c r="M392" s="13"/>
      <c r="N392" s="13"/>
      <c r="O392" s="13"/>
      <c r="P392" s="33"/>
      <c r="Q392" s="33"/>
      <c r="R392" s="33"/>
      <c r="S392" s="33"/>
      <c r="T392" s="13"/>
      <c r="U392" s="33"/>
      <c r="V392" s="33"/>
      <c r="W392" s="33"/>
      <c r="X392" s="33"/>
      <c r="Y392" s="33"/>
      <c r="Z392" s="33"/>
      <c r="AA392" s="33"/>
      <c r="AB392" s="13"/>
      <c r="AC392" s="33"/>
      <c r="AD392" s="33"/>
      <c r="AE392" s="33"/>
      <c r="AF392" s="33"/>
    </row>
    <row r="393" spans="1:32" x14ac:dyDescent="0.2">
      <c r="A393" s="33"/>
      <c r="B393" s="76"/>
      <c r="C393" s="33"/>
      <c r="D393" s="13"/>
      <c r="E393" s="13"/>
      <c r="F393" s="33"/>
      <c r="G393" s="33"/>
      <c r="H393" s="33"/>
      <c r="I393" s="77"/>
      <c r="J393" s="77"/>
      <c r="K393" s="78"/>
      <c r="L393" s="13"/>
      <c r="M393" s="13"/>
      <c r="N393" s="13"/>
      <c r="O393" s="13"/>
      <c r="P393" s="33"/>
      <c r="Q393" s="33"/>
      <c r="R393" s="33"/>
      <c r="S393" s="33"/>
      <c r="T393" s="13"/>
      <c r="U393" s="33"/>
      <c r="V393" s="33"/>
      <c r="W393" s="33"/>
      <c r="X393" s="33"/>
      <c r="Y393" s="33"/>
      <c r="Z393" s="33"/>
      <c r="AA393" s="33"/>
      <c r="AB393" s="13"/>
      <c r="AC393" s="33"/>
      <c r="AD393" s="33"/>
      <c r="AE393" s="33"/>
      <c r="AF393" s="33"/>
    </row>
    <row r="394" spans="1:32" x14ac:dyDescent="0.2">
      <c r="A394" s="33"/>
      <c r="B394" s="76"/>
      <c r="C394" s="33"/>
      <c r="D394" s="13"/>
      <c r="E394" s="13"/>
      <c r="F394" s="33"/>
      <c r="G394" s="33"/>
      <c r="H394" s="33"/>
      <c r="I394" s="77"/>
      <c r="J394" s="77"/>
      <c r="K394" s="78"/>
      <c r="L394" s="13"/>
      <c r="M394" s="13"/>
      <c r="N394" s="13"/>
      <c r="O394" s="13"/>
      <c r="P394" s="33"/>
      <c r="Q394" s="33"/>
      <c r="R394" s="33"/>
      <c r="S394" s="33"/>
      <c r="T394" s="13"/>
      <c r="U394" s="33"/>
      <c r="V394" s="33"/>
      <c r="W394" s="33"/>
      <c r="X394" s="33"/>
      <c r="Y394" s="33"/>
      <c r="Z394" s="33"/>
      <c r="AA394" s="33"/>
      <c r="AB394" s="13"/>
      <c r="AC394" s="33"/>
      <c r="AD394" s="33"/>
      <c r="AE394" s="33"/>
      <c r="AF394" s="33"/>
    </row>
    <row r="395" spans="1:32" x14ac:dyDescent="0.2">
      <c r="A395" s="33"/>
      <c r="B395" s="76"/>
      <c r="C395" s="33"/>
      <c r="D395" s="13"/>
      <c r="E395" s="13"/>
      <c r="F395" s="33"/>
      <c r="G395" s="33"/>
      <c r="H395" s="33"/>
      <c r="I395" s="77"/>
      <c r="J395" s="77"/>
      <c r="K395" s="78"/>
      <c r="L395" s="13"/>
      <c r="M395" s="13"/>
      <c r="N395" s="13"/>
      <c r="O395" s="13"/>
      <c r="P395" s="33"/>
      <c r="Q395" s="33"/>
      <c r="R395" s="33"/>
      <c r="S395" s="33"/>
      <c r="T395" s="13"/>
      <c r="U395" s="33"/>
      <c r="V395" s="33"/>
      <c r="W395" s="33"/>
      <c r="X395" s="33"/>
      <c r="Y395" s="33"/>
      <c r="Z395" s="33"/>
      <c r="AA395" s="33"/>
      <c r="AB395" s="13"/>
      <c r="AC395" s="33"/>
      <c r="AD395" s="33"/>
      <c r="AE395" s="33"/>
      <c r="AF395" s="33"/>
    </row>
    <row r="396" spans="1:32" x14ac:dyDescent="0.2">
      <c r="A396" s="33"/>
      <c r="B396" s="76"/>
      <c r="C396" s="33"/>
      <c r="D396" s="13"/>
      <c r="E396" s="13"/>
      <c r="F396" s="33"/>
      <c r="G396" s="33"/>
      <c r="H396" s="33"/>
      <c r="I396" s="77"/>
      <c r="J396" s="77"/>
      <c r="K396" s="78"/>
      <c r="L396" s="13"/>
      <c r="M396" s="13"/>
      <c r="N396" s="13"/>
      <c r="O396" s="13"/>
      <c r="P396" s="33"/>
      <c r="Q396" s="33"/>
      <c r="R396" s="33"/>
      <c r="S396" s="33"/>
      <c r="T396" s="13"/>
      <c r="U396" s="33"/>
      <c r="V396" s="33"/>
      <c r="W396" s="33"/>
      <c r="X396" s="33"/>
      <c r="Y396" s="33"/>
      <c r="Z396" s="33"/>
      <c r="AA396" s="33"/>
      <c r="AB396" s="13"/>
      <c r="AC396" s="33"/>
      <c r="AD396" s="33"/>
      <c r="AE396" s="33"/>
      <c r="AF396" s="33"/>
    </row>
    <row r="397" spans="1:32" x14ac:dyDescent="0.2">
      <c r="A397" s="33"/>
      <c r="B397" s="76"/>
      <c r="C397" s="33"/>
      <c r="D397" s="13"/>
      <c r="E397" s="13"/>
      <c r="F397" s="33"/>
      <c r="G397" s="33"/>
      <c r="H397" s="33"/>
      <c r="I397" s="77"/>
      <c r="J397" s="77"/>
      <c r="K397" s="78"/>
      <c r="L397" s="13"/>
      <c r="M397" s="13"/>
      <c r="N397" s="13"/>
      <c r="O397" s="13"/>
      <c r="P397" s="33"/>
      <c r="Q397" s="33"/>
      <c r="R397" s="33"/>
      <c r="S397" s="33"/>
      <c r="T397" s="13"/>
      <c r="U397" s="33"/>
      <c r="V397" s="33"/>
      <c r="W397" s="33"/>
      <c r="X397" s="33"/>
      <c r="Y397" s="33"/>
      <c r="Z397" s="33"/>
      <c r="AA397" s="33"/>
      <c r="AB397" s="13"/>
      <c r="AC397" s="33"/>
      <c r="AD397" s="33"/>
      <c r="AE397" s="33"/>
      <c r="AF397" s="33"/>
    </row>
    <row r="398" spans="1:32" x14ac:dyDescent="0.2">
      <c r="A398" s="33"/>
      <c r="B398" s="76"/>
      <c r="C398" s="33"/>
      <c r="D398" s="13"/>
      <c r="E398" s="13"/>
      <c r="F398" s="33"/>
      <c r="G398" s="33"/>
      <c r="H398" s="33"/>
      <c r="I398" s="77"/>
      <c r="J398" s="77"/>
      <c r="K398" s="78"/>
      <c r="L398" s="13"/>
      <c r="M398" s="13"/>
      <c r="N398" s="13"/>
      <c r="O398" s="13"/>
      <c r="P398" s="33"/>
      <c r="Q398" s="33"/>
      <c r="R398" s="33"/>
      <c r="S398" s="33"/>
      <c r="T398" s="13"/>
      <c r="U398" s="33"/>
      <c r="V398" s="33"/>
      <c r="W398" s="33"/>
      <c r="X398" s="33"/>
      <c r="Y398" s="33"/>
      <c r="Z398" s="33"/>
      <c r="AA398" s="33"/>
      <c r="AB398" s="13"/>
      <c r="AC398" s="33"/>
      <c r="AD398" s="33"/>
      <c r="AE398" s="33"/>
      <c r="AF398" s="33"/>
    </row>
    <row r="399" spans="1:32" x14ac:dyDescent="0.2">
      <c r="A399" s="33"/>
      <c r="B399" s="76"/>
      <c r="C399" s="33"/>
      <c r="D399" s="13"/>
      <c r="E399" s="13"/>
      <c r="F399" s="33"/>
      <c r="G399" s="33"/>
      <c r="H399" s="33"/>
      <c r="I399" s="77"/>
      <c r="J399" s="77"/>
      <c r="K399" s="78"/>
      <c r="L399" s="13"/>
      <c r="M399" s="13"/>
      <c r="N399" s="13"/>
      <c r="O399" s="13"/>
      <c r="P399" s="33"/>
      <c r="Q399" s="33"/>
      <c r="R399" s="33"/>
      <c r="S399" s="33"/>
      <c r="T399" s="13"/>
      <c r="U399" s="33"/>
      <c r="V399" s="33"/>
      <c r="W399" s="33"/>
      <c r="X399" s="33"/>
      <c r="Y399" s="33"/>
      <c r="Z399" s="33"/>
      <c r="AA399" s="33"/>
      <c r="AB399" s="13"/>
      <c r="AC399" s="33"/>
      <c r="AD399" s="33"/>
      <c r="AE399" s="33"/>
      <c r="AF399" s="33"/>
    </row>
    <row r="400" spans="1:32" x14ac:dyDescent="0.2">
      <c r="A400" s="33"/>
      <c r="B400" s="76"/>
      <c r="C400" s="33"/>
      <c r="D400" s="13"/>
      <c r="E400" s="13"/>
      <c r="F400" s="33"/>
      <c r="G400" s="33"/>
      <c r="H400" s="33"/>
      <c r="I400" s="77"/>
      <c r="J400" s="77"/>
      <c r="K400" s="78"/>
      <c r="L400" s="13"/>
      <c r="M400" s="13"/>
      <c r="N400" s="13"/>
      <c r="O400" s="13"/>
      <c r="P400" s="33"/>
      <c r="Q400" s="33"/>
      <c r="R400" s="33"/>
      <c r="S400" s="33"/>
      <c r="T400" s="13"/>
      <c r="U400" s="33"/>
      <c r="V400" s="33"/>
      <c r="W400" s="33"/>
      <c r="X400" s="33"/>
      <c r="Y400" s="33"/>
      <c r="Z400" s="33"/>
      <c r="AA400" s="33"/>
      <c r="AB400" s="13"/>
      <c r="AC400" s="33"/>
      <c r="AD400" s="33"/>
      <c r="AE400" s="33"/>
      <c r="AF400" s="33"/>
    </row>
    <row r="401" spans="1:32" x14ac:dyDescent="0.2">
      <c r="A401" s="33"/>
      <c r="B401" s="76"/>
      <c r="C401" s="33"/>
      <c r="D401" s="13"/>
      <c r="E401" s="13"/>
      <c r="F401" s="33"/>
      <c r="G401" s="33"/>
      <c r="H401" s="33"/>
      <c r="I401" s="77"/>
      <c r="J401" s="77"/>
      <c r="K401" s="78"/>
      <c r="L401" s="13"/>
      <c r="M401" s="13"/>
      <c r="N401" s="13"/>
      <c r="O401" s="13"/>
      <c r="P401" s="33"/>
      <c r="Q401" s="33"/>
      <c r="R401" s="33"/>
      <c r="S401" s="33"/>
      <c r="T401" s="13"/>
      <c r="U401" s="33"/>
      <c r="V401" s="33"/>
      <c r="W401" s="33"/>
      <c r="X401" s="33"/>
      <c r="Y401" s="33"/>
      <c r="Z401" s="33"/>
      <c r="AA401" s="33"/>
      <c r="AB401" s="13"/>
      <c r="AC401" s="33"/>
      <c r="AD401" s="33"/>
      <c r="AE401" s="33"/>
      <c r="AF401" s="33"/>
    </row>
    <row r="402" spans="1:32" x14ac:dyDescent="0.2">
      <c r="A402" s="33"/>
      <c r="B402" s="76"/>
      <c r="C402" s="33"/>
      <c r="D402" s="13"/>
      <c r="E402" s="13"/>
      <c r="F402" s="33"/>
      <c r="G402" s="33"/>
      <c r="H402" s="33"/>
      <c r="I402" s="77"/>
      <c r="J402" s="77"/>
      <c r="K402" s="78"/>
      <c r="L402" s="13"/>
      <c r="M402" s="13"/>
      <c r="N402" s="13"/>
      <c r="O402" s="13"/>
      <c r="P402" s="33"/>
      <c r="Q402" s="33"/>
      <c r="R402" s="33"/>
      <c r="S402" s="33"/>
      <c r="T402" s="13"/>
      <c r="U402" s="33"/>
      <c r="V402" s="33"/>
      <c r="W402" s="33"/>
      <c r="X402" s="33"/>
      <c r="Y402" s="33"/>
      <c r="Z402" s="33"/>
      <c r="AA402" s="33"/>
      <c r="AB402" s="13"/>
      <c r="AC402" s="33"/>
      <c r="AD402" s="33"/>
      <c r="AE402" s="33"/>
      <c r="AF402" s="33"/>
    </row>
    <row r="403" spans="1:32" x14ac:dyDescent="0.2">
      <c r="A403" s="33"/>
      <c r="B403" s="76"/>
      <c r="C403" s="33"/>
      <c r="D403" s="13"/>
      <c r="E403" s="13"/>
      <c r="F403" s="33"/>
      <c r="G403" s="33"/>
      <c r="H403" s="33"/>
      <c r="I403" s="77"/>
      <c r="J403" s="77"/>
      <c r="K403" s="78"/>
      <c r="L403" s="13"/>
      <c r="M403" s="13"/>
      <c r="N403" s="13"/>
      <c r="O403" s="13"/>
      <c r="P403" s="33"/>
      <c r="Q403" s="33"/>
      <c r="R403" s="33"/>
      <c r="S403" s="33"/>
      <c r="T403" s="13"/>
      <c r="U403" s="33"/>
      <c r="V403" s="33"/>
      <c r="W403" s="33"/>
      <c r="X403" s="33"/>
      <c r="Y403" s="33"/>
      <c r="Z403" s="33"/>
      <c r="AA403" s="33"/>
      <c r="AB403" s="13"/>
      <c r="AC403" s="33"/>
      <c r="AD403" s="33"/>
      <c r="AE403" s="33"/>
      <c r="AF403" s="33"/>
    </row>
    <row r="404" spans="1:32" x14ac:dyDescent="0.2">
      <c r="A404" s="33"/>
      <c r="B404" s="76"/>
      <c r="C404" s="33"/>
      <c r="D404" s="13"/>
      <c r="E404" s="13"/>
      <c r="F404" s="33"/>
      <c r="G404" s="33"/>
      <c r="H404" s="33"/>
      <c r="I404" s="77"/>
      <c r="J404" s="77"/>
      <c r="K404" s="78"/>
      <c r="L404" s="13"/>
      <c r="M404" s="13"/>
      <c r="N404" s="13"/>
      <c r="O404" s="13"/>
      <c r="P404" s="33"/>
      <c r="Q404" s="33"/>
      <c r="R404" s="33"/>
      <c r="S404" s="33"/>
      <c r="T404" s="13"/>
      <c r="U404" s="33"/>
      <c r="V404" s="33"/>
      <c r="W404" s="33"/>
      <c r="X404" s="33"/>
      <c r="Y404" s="33"/>
      <c r="Z404" s="33"/>
      <c r="AA404" s="33"/>
      <c r="AB404" s="13"/>
      <c r="AC404" s="33"/>
      <c r="AD404" s="33"/>
      <c r="AE404" s="33"/>
      <c r="AF404" s="33"/>
    </row>
    <row r="405" spans="1:32" x14ac:dyDescent="0.2">
      <c r="A405" s="33"/>
      <c r="B405" s="76"/>
      <c r="C405" s="33"/>
      <c r="D405" s="13"/>
      <c r="E405" s="13"/>
      <c r="F405" s="33"/>
      <c r="G405" s="33"/>
      <c r="H405" s="33"/>
      <c r="I405" s="77"/>
      <c r="J405" s="77"/>
      <c r="K405" s="78"/>
      <c r="L405" s="13"/>
      <c r="M405" s="13"/>
      <c r="N405" s="13"/>
      <c r="O405" s="13"/>
      <c r="P405" s="33"/>
      <c r="Q405" s="33"/>
      <c r="R405" s="33"/>
      <c r="S405" s="33"/>
      <c r="T405" s="13"/>
      <c r="U405" s="33"/>
      <c r="V405" s="33"/>
      <c r="W405" s="33"/>
      <c r="X405" s="33"/>
      <c r="Y405" s="33"/>
      <c r="Z405" s="33"/>
      <c r="AA405" s="33"/>
      <c r="AB405" s="13"/>
      <c r="AC405" s="33"/>
      <c r="AD405" s="33"/>
      <c r="AE405" s="33"/>
      <c r="AF405" s="33"/>
    </row>
    <row r="406" spans="1:32" x14ac:dyDescent="0.2">
      <c r="A406" s="33"/>
      <c r="B406" s="76"/>
      <c r="C406" s="33"/>
      <c r="D406" s="13"/>
      <c r="E406" s="13"/>
      <c r="F406" s="33"/>
      <c r="G406" s="33"/>
      <c r="H406" s="33"/>
      <c r="I406" s="77"/>
      <c r="J406" s="77"/>
      <c r="K406" s="78"/>
      <c r="L406" s="13"/>
      <c r="M406" s="13"/>
      <c r="N406" s="13"/>
      <c r="O406" s="13"/>
      <c r="P406" s="33"/>
      <c r="Q406" s="33"/>
      <c r="R406" s="33"/>
      <c r="S406" s="33"/>
      <c r="T406" s="13"/>
      <c r="U406" s="33"/>
      <c r="V406" s="33"/>
      <c r="W406" s="33"/>
      <c r="X406" s="33"/>
      <c r="Y406" s="33"/>
      <c r="Z406" s="33"/>
      <c r="AA406" s="33"/>
      <c r="AB406" s="13"/>
      <c r="AC406" s="33"/>
      <c r="AD406" s="33"/>
      <c r="AE406" s="33"/>
      <c r="AF406" s="33"/>
    </row>
    <row r="407" spans="1:32" x14ac:dyDescent="0.2">
      <c r="A407" s="33"/>
      <c r="B407" s="76"/>
      <c r="C407" s="33"/>
      <c r="D407" s="13"/>
      <c r="E407" s="13"/>
      <c r="F407" s="33"/>
      <c r="G407" s="33"/>
      <c r="H407" s="33"/>
      <c r="I407" s="77"/>
      <c r="J407" s="77"/>
      <c r="K407" s="78"/>
      <c r="L407" s="13"/>
      <c r="M407" s="13"/>
      <c r="N407" s="13"/>
      <c r="O407" s="13"/>
      <c r="P407" s="33"/>
      <c r="Q407" s="33"/>
      <c r="R407" s="33"/>
      <c r="S407" s="33"/>
      <c r="T407" s="13"/>
      <c r="U407" s="33"/>
      <c r="V407" s="33"/>
      <c r="W407" s="33"/>
      <c r="X407" s="33"/>
      <c r="Y407" s="33"/>
      <c r="Z407" s="33"/>
      <c r="AA407" s="33"/>
      <c r="AB407" s="13"/>
      <c r="AC407" s="33"/>
      <c r="AD407" s="33"/>
      <c r="AE407" s="33"/>
      <c r="AF407" s="33"/>
    </row>
    <row r="408" spans="1:32" x14ac:dyDescent="0.2">
      <c r="A408" s="33"/>
      <c r="B408" s="76"/>
      <c r="C408" s="33"/>
      <c r="D408" s="13"/>
      <c r="E408" s="13"/>
      <c r="F408" s="33"/>
      <c r="G408" s="33"/>
      <c r="H408" s="33"/>
      <c r="I408" s="77"/>
      <c r="J408" s="77"/>
      <c r="K408" s="78"/>
      <c r="L408" s="13"/>
      <c r="M408" s="13"/>
      <c r="N408" s="13"/>
      <c r="O408" s="13"/>
      <c r="P408" s="33"/>
      <c r="Q408" s="33"/>
      <c r="R408" s="33"/>
      <c r="S408" s="33"/>
      <c r="T408" s="13"/>
      <c r="U408" s="33"/>
      <c r="V408" s="33"/>
      <c r="W408" s="33"/>
      <c r="X408" s="33"/>
      <c r="Y408" s="33"/>
      <c r="Z408" s="33"/>
      <c r="AA408" s="33"/>
      <c r="AB408" s="13"/>
      <c r="AC408" s="33"/>
      <c r="AD408" s="33"/>
      <c r="AE408" s="33"/>
      <c r="AF408" s="33"/>
    </row>
    <row r="409" spans="1:32" x14ac:dyDescent="0.2">
      <c r="A409" s="33"/>
      <c r="B409" s="76"/>
      <c r="C409" s="33"/>
      <c r="D409" s="13"/>
      <c r="E409" s="13"/>
      <c r="F409" s="33"/>
      <c r="G409" s="33"/>
      <c r="H409" s="33"/>
      <c r="I409" s="77"/>
      <c r="J409" s="77"/>
      <c r="K409" s="78"/>
      <c r="L409" s="13"/>
      <c r="M409" s="13"/>
      <c r="N409" s="13"/>
      <c r="O409" s="13"/>
      <c r="P409" s="33"/>
      <c r="Q409" s="33"/>
      <c r="R409" s="33"/>
      <c r="S409" s="33"/>
      <c r="T409" s="13"/>
      <c r="U409" s="33"/>
      <c r="V409" s="33"/>
      <c r="W409" s="33"/>
      <c r="X409" s="33"/>
      <c r="Y409" s="33"/>
      <c r="Z409" s="33"/>
      <c r="AA409" s="33"/>
      <c r="AB409" s="13"/>
      <c r="AC409" s="33"/>
      <c r="AD409" s="33"/>
      <c r="AE409" s="33"/>
      <c r="AF409" s="33"/>
    </row>
    <row r="410" spans="1:32" x14ac:dyDescent="0.2">
      <c r="A410" s="33"/>
      <c r="B410" s="76"/>
      <c r="C410" s="33"/>
      <c r="D410" s="13"/>
      <c r="E410" s="13"/>
      <c r="F410" s="33"/>
      <c r="G410" s="33"/>
      <c r="H410" s="33"/>
      <c r="I410" s="77"/>
      <c r="J410" s="77"/>
      <c r="K410" s="78"/>
      <c r="L410" s="13"/>
      <c r="M410" s="13"/>
      <c r="N410" s="13"/>
      <c r="O410" s="13"/>
      <c r="P410" s="33"/>
      <c r="Q410" s="33"/>
      <c r="R410" s="33"/>
      <c r="S410" s="33"/>
      <c r="T410" s="13"/>
      <c r="U410" s="33"/>
      <c r="V410" s="33"/>
      <c r="W410" s="33"/>
      <c r="X410" s="33"/>
      <c r="Y410" s="33"/>
      <c r="Z410" s="33"/>
      <c r="AA410" s="33"/>
      <c r="AB410" s="13"/>
      <c r="AC410" s="33"/>
      <c r="AD410" s="33"/>
      <c r="AE410" s="33"/>
      <c r="AF410" s="33"/>
    </row>
    <row r="411" spans="1:32" x14ac:dyDescent="0.2">
      <c r="A411" s="33"/>
      <c r="B411" s="76"/>
      <c r="C411" s="33"/>
      <c r="D411" s="13"/>
      <c r="E411" s="13"/>
      <c r="F411" s="33"/>
      <c r="G411" s="33"/>
      <c r="H411" s="33"/>
      <c r="I411" s="77"/>
      <c r="J411" s="77"/>
      <c r="K411" s="78"/>
      <c r="L411" s="13"/>
      <c r="M411" s="13"/>
      <c r="N411" s="13"/>
      <c r="O411" s="13"/>
      <c r="P411" s="33"/>
      <c r="Q411" s="33"/>
      <c r="R411" s="33"/>
      <c r="S411" s="33"/>
      <c r="T411" s="13"/>
      <c r="U411" s="33"/>
      <c r="V411" s="33"/>
      <c r="W411" s="33"/>
      <c r="X411" s="33"/>
      <c r="Y411" s="33"/>
      <c r="Z411" s="33"/>
      <c r="AA411" s="33"/>
      <c r="AB411" s="13"/>
      <c r="AC411" s="33"/>
      <c r="AD411" s="33"/>
      <c r="AE411" s="33"/>
      <c r="AF411" s="33"/>
    </row>
    <row r="412" spans="1:32" x14ac:dyDescent="0.2">
      <c r="A412" s="33"/>
      <c r="B412" s="76"/>
      <c r="C412" s="33"/>
      <c r="D412" s="13"/>
      <c r="E412" s="13"/>
      <c r="F412" s="33"/>
      <c r="G412" s="33"/>
      <c r="H412" s="33"/>
      <c r="I412" s="77"/>
      <c r="J412" s="77"/>
      <c r="K412" s="78"/>
      <c r="L412" s="13"/>
      <c r="M412" s="13"/>
      <c r="N412" s="13"/>
      <c r="O412" s="13"/>
      <c r="P412" s="33"/>
      <c r="Q412" s="33"/>
      <c r="R412" s="33"/>
      <c r="S412" s="33"/>
      <c r="T412" s="13"/>
      <c r="U412" s="33"/>
      <c r="V412" s="33"/>
      <c r="W412" s="33"/>
      <c r="X412" s="33"/>
      <c r="Y412" s="33"/>
      <c r="Z412" s="33"/>
      <c r="AA412" s="33"/>
      <c r="AB412" s="13"/>
      <c r="AC412" s="33"/>
      <c r="AD412" s="33"/>
      <c r="AE412" s="33"/>
      <c r="AF412" s="33"/>
    </row>
    <row r="413" spans="1:32" x14ac:dyDescent="0.2">
      <c r="A413" s="33"/>
      <c r="B413" s="76"/>
      <c r="C413" s="33"/>
      <c r="D413" s="13"/>
      <c r="E413" s="13"/>
      <c r="F413" s="33"/>
      <c r="G413" s="33"/>
      <c r="H413" s="33"/>
      <c r="I413" s="77"/>
      <c r="J413" s="77"/>
      <c r="K413" s="78"/>
      <c r="L413" s="13"/>
      <c r="M413" s="13"/>
      <c r="N413" s="13"/>
      <c r="O413" s="13"/>
      <c r="P413" s="33"/>
      <c r="Q413" s="33"/>
      <c r="R413" s="33"/>
      <c r="S413" s="33"/>
      <c r="T413" s="13"/>
      <c r="U413" s="33"/>
      <c r="V413" s="33"/>
      <c r="W413" s="33"/>
      <c r="X413" s="33"/>
      <c r="Y413" s="33"/>
      <c r="Z413" s="33"/>
      <c r="AA413" s="33"/>
      <c r="AB413" s="13"/>
      <c r="AC413" s="33"/>
      <c r="AD413" s="33"/>
      <c r="AE413" s="33"/>
      <c r="AF413" s="33"/>
    </row>
    <row r="414" spans="1:32" x14ac:dyDescent="0.2">
      <c r="A414" s="33"/>
      <c r="B414" s="76"/>
      <c r="C414" s="33"/>
      <c r="D414" s="13"/>
      <c r="E414" s="13"/>
      <c r="F414" s="33"/>
      <c r="G414" s="33"/>
      <c r="H414" s="33"/>
      <c r="I414" s="77"/>
      <c r="J414" s="77"/>
      <c r="K414" s="78"/>
      <c r="L414" s="13"/>
      <c r="M414" s="13"/>
      <c r="N414" s="13"/>
      <c r="O414" s="13"/>
      <c r="P414" s="33"/>
      <c r="Q414" s="33"/>
      <c r="R414" s="33"/>
      <c r="S414" s="33"/>
      <c r="T414" s="13"/>
      <c r="U414" s="33"/>
      <c r="V414" s="33"/>
      <c r="W414" s="33"/>
      <c r="X414" s="33"/>
      <c r="Y414" s="33"/>
      <c r="Z414" s="33"/>
      <c r="AA414" s="33"/>
      <c r="AB414" s="13"/>
      <c r="AC414" s="33"/>
      <c r="AD414" s="33"/>
      <c r="AE414" s="33"/>
      <c r="AF414" s="33"/>
    </row>
    <row r="415" spans="1:32" x14ac:dyDescent="0.2">
      <c r="A415" s="33"/>
      <c r="B415" s="76"/>
      <c r="C415" s="33"/>
      <c r="D415" s="13"/>
      <c r="E415" s="13"/>
      <c r="F415" s="33"/>
      <c r="G415" s="33"/>
      <c r="H415" s="33"/>
      <c r="I415" s="77"/>
      <c r="J415" s="77"/>
      <c r="K415" s="78"/>
      <c r="L415" s="13"/>
      <c r="M415" s="13"/>
      <c r="N415" s="13"/>
      <c r="O415" s="13"/>
      <c r="P415" s="33"/>
      <c r="Q415" s="33"/>
      <c r="R415" s="33"/>
      <c r="S415" s="33"/>
      <c r="T415" s="13"/>
      <c r="U415" s="33"/>
      <c r="V415" s="33"/>
      <c r="W415" s="33"/>
      <c r="X415" s="33"/>
      <c r="Y415" s="33"/>
      <c r="Z415" s="33"/>
      <c r="AA415" s="33"/>
      <c r="AB415" s="13"/>
      <c r="AC415" s="33"/>
      <c r="AD415" s="33"/>
      <c r="AE415" s="33"/>
      <c r="AF415" s="33"/>
    </row>
    <row r="416" spans="1:32" x14ac:dyDescent="0.2">
      <c r="A416" s="33"/>
      <c r="B416" s="76"/>
      <c r="C416" s="33"/>
      <c r="D416" s="13"/>
      <c r="E416" s="13"/>
      <c r="F416" s="33"/>
      <c r="G416" s="33"/>
      <c r="H416" s="33"/>
      <c r="I416" s="77"/>
      <c r="J416" s="77"/>
      <c r="K416" s="78"/>
      <c r="L416" s="13"/>
      <c r="M416" s="13"/>
      <c r="N416" s="13"/>
      <c r="O416" s="13"/>
      <c r="P416" s="33"/>
      <c r="Q416" s="33"/>
      <c r="R416" s="33"/>
      <c r="S416" s="33"/>
      <c r="T416" s="13"/>
      <c r="U416" s="33"/>
      <c r="V416" s="33"/>
      <c r="W416" s="33"/>
      <c r="X416" s="33"/>
      <c r="Y416" s="33"/>
      <c r="Z416" s="33"/>
      <c r="AA416" s="33"/>
      <c r="AB416" s="13"/>
      <c r="AC416" s="33"/>
      <c r="AD416" s="33"/>
      <c r="AE416" s="33"/>
      <c r="AF416" s="33"/>
    </row>
    <row r="417" spans="1:32" x14ac:dyDescent="0.2">
      <c r="A417" s="33"/>
      <c r="B417" s="76"/>
      <c r="C417" s="33"/>
      <c r="D417" s="13"/>
      <c r="E417" s="13"/>
      <c r="F417" s="33"/>
      <c r="G417" s="33"/>
      <c r="H417" s="33"/>
      <c r="I417" s="77"/>
      <c r="J417" s="77"/>
      <c r="K417" s="78"/>
      <c r="L417" s="13"/>
      <c r="M417" s="13"/>
      <c r="N417" s="13"/>
      <c r="O417" s="13"/>
      <c r="P417" s="33"/>
      <c r="Q417" s="33"/>
      <c r="R417" s="33"/>
      <c r="S417" s="33"/>
      <c r="T417" s="13"/>
      <c r="U417" s="33"/>
      <c r="V417" s="33"/>
      <c r="W417" s="33"/>
      <c r="X417" s="33"/>
      <c r="Y417" s="33"/>
      <c r="Z417" s="33"/>
      <c r="AA417" s="33"/>
      <c r="AB417" s="13"/>
      <c r="AC417" s="33"/>
      <c r="AD417" s="33"/>
      <c r="AE417" s="33"/>
      <c r="AF417" s="33"/>
    </row>
    <row r="418" spans="1:32" x14ac:dyDescent="0.2">
      <c r="A418" s="33"/>
      <c r="B418" s="76"/>
      <c r="C418" s="33"/>
      <c r="D418" s="13"/>
      <c r="E418" s="13"/>
      <c r="F418" s="33"/>
      <c r="G418" s="33"/>
      <c r="H418" s="33"/>
      <c r="I418" s="77"/>
      <c r="J418" s="77"/>
      <c r="K418" s="78"/>
      <c r="L418" s="13"/>
      <c r="M418" s="13"/>
      <c r="N418" s="13"/>
      <c r="O418" s="13"/>
      <c r="P418" s="33"/>
      <c r="Q418" s="33"/>
      <c r="R418" s="33"/>
      <c r="S418" s="33"/>
      <c r="T418" s="13"/>
      <c r="U418" s="33"/>
      <c r="V418" s="33"/>
      <c r="W418" s="33"/>
      <c r="X418" s="33"/>
      <c r="Y418" s="33"/>
      <c r="Z418" s="33"/>
      <c r="AA418" s="33"/>
      <c r="AB418" s="13"/>
      <c r="AC418" s="33"/>
      <c r="AD418" s="33"/>
      <c r="AE418" s="33"/>
      <c r="AF418" s="33"/>
    </row>
    <row r="419" spans="1:32" x14ac:dyDescent="0.2">
      <c r="A419" s="33"/>
      <c r="B419" s="76"/>
      <c r="C419" s="33"/>
      <c r="D419" s="13"/>
      <c r="E419" s="13"/>
      <c r="F419" s="33"/>
      <c r="G419" s="33"/>
      <c r="H419" s="33"/>
      <c r="I419" s="77"/>
      <c r="J419" s="77"/>
      <c r="K419" s="78"/>
      <c r="L419" s="13"/>
      <c r="M419" s="13"/>
      <c r="N419" s="13"/>
      <c r="O419" s="13"/>
      <c r="P419" s="33"/>
      <c r="Q419" s="33"/>
      <c r="R419" s="33"/>
      <c r="S419" s="33"/>
      <c r="T419" s="13"/>
      <c r="U419" s="33"/>
      <c r="V419" s="33"/>
      <c r="W419" s="33"/>
      <c r="X419" s="33"/>
      <c r="Y419" s="33"/>
      <c r="Z419" s="33"/>
      <c r="AA419" s="33"/>
      <c r="AB419" s="13"/>
      <c r="AC419" s="33"/>
      <c r="AD419" s="33"/>
      <c r="AE419" s="33"/>
      <c r="AF419" s="33"/>
    </row>
    <row r="420" spans="1:32" x14ac:dyDescent="0.2">
      <c r="A420" s="33"/>
      <c r="B420" s="76"/>
      <c r="C420" s="33"/>
      <c r="D420" s="13"/>
      <c r="E420" s="13"/>
      <c r="F420" s="33"/>
      <c r="G420" s="33"/>
      <c r="H420" s="33"/>
      <c r="I420" s="77"/>
      <c r="J420" s="77"/>
      <c r="K420" s="78"/>
      <c r="L420" s="13"/>
      <c r="M420" s="13"/>
      <c r="N420" s="13"/>
      <c r="O420" s="13"/>
      <c r="P420" s="33"/>
      <c r="Q420" s="33"/>
      <c r="R420" s="33"/>
      <c r="S420" s="33"/>
      <c r="T420" s="13"/>
      <c r="U420" s="33"/>
      <c r="V420" s="33"/>
      <c r="W420" s="33"/>
      <c r="X420" s="33"/>
      <c r="Y420" s="33"/>
      <c r="Z420" s="33"/>
      <c r="AA420" s="33"/>
      <c r="AB420" s="13"/>
      <c r="AC420" s="33"/>
      <c r="AD420" s="33"/>
      <c r="AE420" s="33"/>
      <c r="AF420" s="33"/>
    </row>
    <row r="421" spans="1:32" x14ac:dyDescent="0.2">
      <c r="A421" s="33"/>
      <c r="B421" s="76"/>
      <c r="C421" s="33"/>
      <c r="D421" s="13"/>
      <c r="E421" s="13"/>
      <c r="F421" s="33"/>
      <c r="G421" s="33"/>
      <c r="H421" s="33"/>
      <c r="I421" s="77"/>
      <c r="J421" s="77"/>
      <c r="K421" s="78"/>
      <c r="L421" s="13"/>
      <c r="M421" s="13"/>
      <c r="N421" s="13"/>
      <c r="O421" s="13"/>
      <c r="P421" s="33"/>
      <c r="Q421" s="33"/>
      <c r="R421" s="33"/>
      <c r="S421" s="33"/>
      <c r="T421" s="13"/>
      <c r="U421" s="33"/>
      <c r="V421" s="33"/>
      <c r="W421" s="33"/>
      <c r="X421" s="33"/>
      <c r="Y421" s="33"/>
      <c r="Z421" s="33"/>
      <c r="AA421" s="33"/>
      <c r="AB421" s="13"/>
      <c r="AC421" s="33"/>
      <c r="AD421" s="33"/>
      <c r="AE421" s="33"/>
      <c r="AF421" s="33"/>
    </row>
    <row r="422" spans="1:32" x14ac:dyDescent="0.2">
      <c r="A422" s="33"/>
      <c r="B422" s="76"/>
      <c r="C422" s="33"/>
      <c r="D422" s="13"/>
      <c r="E422" s="13"/>
      <c r="F422" s="33"/>
      <c r="G422" s="33"/>
      <c r="H422" s="33"/>
      <c r="I422" s="77"/>
      <c r="J422" s="77"/>
      <c r="K422" s="78"/>
      <c r="L422" s="13"/>
      <c r="M422" s="13"/>
      <c r="N422" s="13"/>
      <c r="O422" s="13"/>
      <c r="P422" s="33"/>
      <c r="Q422" s="33"/>
      <c r="R422" s="33"/>
      <c r="S422" s="33"/>
      <c r="T422" s="13"/>
      <c r="U422" s="33"/>
      <c r="V422" s="33"/>
      <c r="W422" s="33"/>
      <c r="X422" s="33"/>
      <c r="Y422" s="33"/>
      <c r="Z422" s="33"/>
      <c r="AA422" s="33"/>
      <c r="AB422" s="13"/>
      <c r="AC422" s="33"/>
      <c r="AD422" s="33"/>
      <c r="AE422" s="33"/>
      <c r="AF422" s="33"/>
    </row>
    <row r="423" spans="1:32" x14ac:dyDescent="0.2">
      <c r="A423" s="33"/>
      <c r="B423" s="76"/>
      <c r="C423" s="33"/>
      <c r="D423" s="13"/>
      <c r="E423" s="13"/>
      <c r="F423" s="33"/>
      <c r="G423" s="33"/>
      <c r="H423" s="33"/>
      <c r="I423" s="77"/>
      <c r="J423" s="77"/>
      <c r="K423" s="78"/>
      <c r="L423" s="13"/>
      <c r="M423" s="13"/>
      <c r="N423" s="13"/>
      <c r="O423" s="13"/>
      <c r="P423" s="33"/>
      <c r="Q423" s="33"/>
      <c r="R423" s="33"/>
      <c r="S423" s="33"/>
      <c r="T423" s="13"/>
      <c r="U423" s="33"/>
      <c r="V423" s="33"/>
      <c r="W423" s="33"/>
      <c r="X423" s="33"/>
      <c r="Y423" s="33"/>
      <c r="Z423" s="33"/>
      <c r="AA423" s="33"/>
      <c r="AB423" s="13"/>
      <c r="AC423" s="33"/>
      <c r="AD423" s="33"/>
      <c r="AE423" s="33"/>
      <c r="AF423" s="33"/>
    </row>
    <row r="424" spans="1:32" x14ac:dyDescent="0.2">
      <c r="A424" s="33"/>
      <c r="B424" s="76"/>
      <c r="C424" s="33"/>
      <c r="D424" s="13"/>
      <c r="E424" s="13"/>
      <c r="F424" s="33"/>
      <c r="G424" s="33"/>
      <c r="H424" s="33"/>
      <c r="I424" s="77"/>
      <c r="J424" s="77"/>
      <c r="K424" s="78"/>
      <c r="L424" s="13"/>
      <c r="M424" s="13"/>
      <c r="N424" s="13"/>
      <c r="O424" s="13"/>
      <c r="P424" s="33"/>
      <c r="Q424" s="33"/>
      <c r="R424" s="33"/>
      <c r="S424" s="33"/>
      <c r="T424" s="13"/>
      <c r="U424" s="33"/>
      <c r="V424" s="33"/>
      <c r="W424" s="33"/>
      <c r="X424" s="33"/>
      <c r="Y424" s="33"/>
      <c r="Z424" s="33"/>
      <c r="AA424" s="33"/>
      <c r="AB424" s="13"/>
      <c r="AC424" s="33"/>
      <c r="AD424" s="33"/>
      <c r="AE424" s="33"/>
      <c r="AF424" s="33"/>
    </row>
    <row r="425" spans="1:32" x14ac:dyDescent="0.2">
      <c r="A425" s="33"/>
      <c r="B425" s="76"/>
      <c r="C425" s="33"/>
      <c r="D425" s="13"/>
      <c r="E425" s="13"/>
      <c r="F425" s="33"/>
      <c r="G425" s="33"/>
      <c r="H425" s="33"/>
      <c r="I425" s="77"/>
      <c r="J425" s="77"/>
      <c r="K425" s="78"/>
      <c r="L425" s="13"/>
      <c r="M425" s="13"/>
      <c r="N425" s="13"/>
      <c r="O425" s="13"/>
      <c r="P425" s="33"/>
      <c r="Q425" s="33"/>
      <c r="R425" s="33"/>
      <c r="S425" s="33"/>
      <c r="T425" s="13"/>
      <c r="U425" s="33"/>
      <c r="V425" s="33"/>
      <c r="W425" s="33"/>
      <c r="X425" s="33"/>
      <c r="Y425" s="33"/>
      <c r="Z425" s="33"/>
      <c r="AA425" s="33"/>
      <c r="AB425" s="13"/>
      <c r="AC425" s="33"/>
      <c r="AD425" s="33"/>
      <c r="AE425" s="33"/>
      <c r="AF425" s="33"/>
    </row>
    <row r="426" spans="1:32" x14ac:dyDescent="0.2">
      <c r="A426" s="33"/>
      <c r="B426" s="76"/>
      <c r="C426" s="33"/>
      <c r="D426" s="13"/>
      <c r="E426" s="13"/>
      <c r="F426" s="33"/>
      <c r="G426" s="33"/>
      <c r="H426" s="33"/>
      <c r="I426" s="77"/>
      <c r="J426" s="77"/>
      <c r="K426" s="78"/>
      <c r="L426" s="13"/>
      <c r="M426" s="13"/>
      <c r="N426" s="13"/>
      <c r="O426" s="13"/>
      <c r="P426" s="33"/>
      <c r="Q426" s="33"/>
      <c r="R426" s="33"/>
      <c r="S426" s="33"/>
      <c r="T426" s="13"/>
      <c r="U426" s="33"/>
      <c r="V426" s="33"/>
      <c r="W426" s="33"/>
      <c r="X426" s="33"/>
      <c r="Y426" s="33"/>
      <c r="Z426" s="33"/>
      <c r="AA426" s="33"/>
      <c r="AB426" s="13"/>
      <c r="AC426" s="33"/>
      <c r="AD426" s="33"/>
      <c r="AE426" s="33"/>
      <c r="AF426" s="33"/>
    </row>
    <row r="427" spans="1:32" x14ac:dyDescent="0.2">
      <c r="A427" s="33"/>
      <c r="B427" s="76"/>
      <c r="C427" s="33"/>
      <c r="D427" s="13"/>
      <c r="E427" s="13"/>
      <c r="F427" s="33"/>
      <c r="G427" s="33"/>
      <c r="H427" s="33"/>
      <c r="I427" s="77"/>
      <c r="J427" s="77"/>
      <c r="K427" s="78"/>
      <c r="L427" s="13"/>
      <c r="M427" s="13"/>
      <c r="N427" s="13"/>
      <c r="O427" s="13"/>
      <c r="P427" s="33"/>
      <c r="Q427" s="33"/>
      <c r="R427" s="33"/>
      <c r="S427" s="33"/>
      <c r="T427" s="13"/>
      <c r="U427" s="33"/>
      <c r="V427" s="33"/>
      <c r="W427" s="33"/>
      <c r="X427" s="33"/>
      <c r="Y427" s="33"/>
      <c r="Z427" s="33"/>
      <c r="AA427" s="33"/>
      <c r="AB427" s="13"/>
      <c r="AC427" s="33"/>
      <c r="AD427" s="33"/>
      <c r="AE427" s="33"/>
      <c r="AF427" s="33"/>
    </row>
    <row r="428" spans="1:32" x14ac:dyDescent="0.2">
      <c r="A428" s="33"/>
      <c r="B428" s="76"/>
      <c r="C428" s="33"/>
      <c r="D428" s="13"/>
      <c r="E428" s="13"/>
      <c r="F428" s="33"/>
      <c r="G428" s="33"/>
      <c r="H428" s="33"/>
      <c r="I428" s="77"/>
      <c r="J428" s="77"/>
      <c r="K428" s="78"/>
      <c r="L428" s="13"/>
      <c r="M428" s="13"/>
      <c r="N428" s="13"/>
      <c r="O428" s="13"/>
      <c r="P428" s="33"/>
      <c r="Q428" s="33"/>
      <c r="R428" s="33"/>
      <c r="S428" s="33"/>
      <c r="T428" s="13"/>
      <c r="U428" s="33"/>
      <c r="V428" s="33"/>
      <c r="W428" s="33"/>
      <c r="X428" s="33"/>
      <c r="Y428" s="33"/>
      <c r="Z428" s="33"/>
      <c r="AA428" s="33"/>
      <c r="AB428" s="13"/>
      <c r="AC428" s="33"/>
      <c r="AD428" s="33"/>
      <c r="AE428" s="33"/>
      <c r="AF428" s="33"/>
    </row>
    <row r="429" spans="1:32" x14ac:dyDescent="0.2">
      <c r="A429" s="33"/>
      <c r="B429" s="76"/>
      <c r="C429" s="33"/>
      <c r="D429" s="13"/>
      <c r="E429" s="13"/>
      <c r="F429" s="33"/>
      <c r="G429" s="33"/>
      <c r="H429" s="33"/>
      <c r="I429" s="77"/>
      <c r="J429" s="77"/>
      <c r="K429" s="78"/>
      <c r="L429" s="13"/>
      <c r="M429" s="13"/>
      <c r="N429" s="13"/>
      <c r="O429" s="13"/>
      <c r="P429" s="33"/>
      <c r="Q429" s="33"/>
      <c r="R429" s="33"/>
      <c r="S429" s="33"/>
      <c r="T429" s="13"/>
      <c r="U429" s="33"/>
      <c r="V429" s="33"/>
      <c r="W429" s="33"/>
      <c r="X429" s="33"/>
      <c r="Y429" s="33"/>
      <c r="Z429" s="33"/>
      <c r="AA429" s="33"/>
      <c r="AB429" s="13"/>
      <c r="AC429" s="33"/>
      <c r="AD429" s="33"/>
      <c r="AE429" s="33"/>
      <c r="AF429" s="33"/>
    </row>
    <row r="430" spans="1:32" x14ac:dyDescent="0.2">
      <c r="A430" s="33"/>
      <c r="B430" s="76"/>
      <c r="C430" s="33"/>
      <c r="D430" s="13"/>
      <c r="E430" s="13"/>
      <c r="F430" s="33"/>
      <c r="G430" s="33"/>
      <c r="H430" s="33"/>
      <c r="I430" s="77"/>
      <c r="J430" s="77"/>
      <c r="K430" s="78"/>
      <c r="L430" s="13"/>
      <c r="M430" s="13"/>
      <c r="N430" s="13"/>
      <c r="O430" s="13"/>
      <c r="P430" s="33"/>
      <c r="Q430" s="33"/>
      <c r="R430" s="33"/>
      <c r="S430" s="33"/>
      <c r="T430" s="13"/>
      <c r="U430" s="33"/>
      <c r="V430" s="33"/>
      <c r="W430" s="33"/>
      <c r="X430" s="33"/>
      <c r="Y430" s="33"/>
      <c r="Z430" s="33"/>
      <c r="AA430" s="33"/>
      <c r="AB430" s="13"/>
      <c r="AC430" s="33"/>
      <c r="AD430" s="33"/>
      <c r="AE430" s="33"/>
      <c r="AF430" s="33"/>
    </row>
    <row r="431" spans="1:32" x14ac:dyDescent="0.2">
      <c r="A431" s="33"/>
      <c r="B431" s="76"/>
      <c r="C431" s="33"/>
      <c r="D431" s="13"/>
      <c r="E431" s="13"/>
      <c r="F431" s="33"/>
      <c r="G431" s="33"/>
      <c r="H431" s="33"/>
      <c r="I431" s="77"/>
      <c r="J431" s="77"/>
      <c r="K431" s="78"/>
      <c r="L431" s="13"/>
      <c r="M431" s="13"/>
      <c r="N431" s="13"/>
      <c r="O431" s="13"/>
      <c r="P431" s="33"/>
      <c r="Q431" s="33"/>
      <c r="R431" s="33"/>
      <c r="S431" s="33"/>
      <c r="T431" s="13"/>
      <c r="U431" s="33"/>
      <c r="V431" s="33"/>
      <c r="W431" s="33"/>
      <c r="X431" s="33"/>
      <c r="Y431" s="33"/>
      <c r="Z431" s="33"/>
      <c r="AA431" s="33"/>
      <c r="AB431" s="13"/>
      <c r="AC431" s="33"/>
      <c r="AD431" s="33"/>
      <c r="AE431" s="33"/>
      <c r="AF431" s="33"/>
    </row>
    <row r="432" spans="1:32" x14ac:dyDescent="0.2">
      <c r="A432" s="33"/>
      <c r="B432" s="76"/>
      <c r="C432" s="33"/>
      <c r="D432" s="13"/>
      <c r="E432" s="13"/>
      <c r="F432" s="33"/>
      <c r="G432" s="33"/>
      <c r="H432" s="33"/>
      <c r="I432" s="77"/>
      <c r="J432" s="77"/>
      <c r="K432" s="78"/>
      <c r="L432" s="13"/>
      <c r="M432" s="13"/>
      <c r="N432" s="13"/>
      <c r="O432" s="13"/>
      <c r="P432" s="33"/>
      <c r="Q432" s="33"/>
      <c r="R432" s="33"/>
      <c r="S432" s="33"/>
      <c r="T432" s="13"/>
      <c r="U432" s="33"/>
      <c r="V432" s="33"/>
      <c r="W432" s="33"/>
      <c r="X432" s="33"/>
      <c r="Y432" s="33"/>
      <c r="Z432" s="33"/>
      <c r="AA432" s="33"/>
      <c r="AB432" s="13"/>
      <c r="AC432" s="33"/>
      <c r="AD432" s="33"/>
      <c r="AE432" s="33"/>
      <c r="AF432" s="33"/>
    </row>
    <row r="433" spans="1:32" x14ac:dyDescent="0.2">
      <c r="A433" s="33"/>
      <c r="B433" s="76"/>
      <c r="C433" s="33"/>
      <c r="D433" s="13"/>
      <c r="E433" s="13"/>
      <c r="F433" s="33"/>
      <c r="G433" s="33"/>
      <c r="H433" s="33"/>
      <c r="I433" s="77"/>
      <c r="J433" s="77"/>
      <c r="K433" s="78"/>
      <c r="L433" s="13"/>
      <c r="M433" s="13"/>
      <c r="N433" s="13"/>
      <c r="O433" s="13"/>
      <c r="P433" s="33"/>
      <c r="Q433" s="33"/>
      <c r="R433" s="33"/>
      <c r="S433" s="33"/>
      <c r="T433" s="13"/>
      <c r="U433" s="33"/>
      <c r="V433" s="33"/>
      <c r="W433" s="33"/>
      <c r="X433" s="33"/>
      <c r="Y433" s="33"/>
      <c r="Z433" s="33"/>
      <c r="AA433" s="33"/>
      <c r="AB433" s="13"/>
      <c r="AC433" s="33"/>
      <c r="AD433" s="33"/>
      <c r="AE433" s="33"/>
      <c r="AF433" s="33"/>
    </row>
    <row r="434" spans="1:32" x14ac:dyDescent="0.2">
      <c r="A434" s="33"/>
      <c r="B434" s="76"/>
      <c r="C434" s="33"/>
      <c r="D434" s="13"/>
      <c r="E434" s="13"/>
      <c r="F434" s="33"/>
      <c r="G434" s="33"/>
      <c r="H434" s="33"/>
      <c r="I434" s="77"/>
      <c r="J434" s="77"/>
      <c r="K434" s="78"/>
      <c r="L434" s="13"/>
      <c r="M434" s="13"/>
      <c r="N434" s="13"/>
      <c r="O434" s="13"/>
      <c r="P434" s="33"/>
      <c r="Q434" s="33"/>
      <c r="R434" s="33"/>
      <c r="S434" s="33"/>
      <c r="T434" s="13"/>
      <c r="U434" s="33"/>
      <c r="V434" s="33"/>
      <c r="W434" s="33"/>
      <c r="X434" s="33"/>
      <c r="Y434" s="33"/>
      <c r="Z434" s="33"/>
      <c r="AA434" s="33"/>
      <c r="AB434" s="13"/>
      <c r="AC434" s="33"/>
      <c r="AD434" s="33"/>
      <c r="AE434" s="33"/>
      <c r="AF434" s="33"/>
    </row>
    <row r="435" spans="1:32" x14ac:dyDescent="0.2">
      <c r="A435" s="33"/>
      <c r="B435" s="76"/>
      <c r="C435" s="33"/>
      <c r="D435" s="13"/>
      <c r="E435" s="13"/>
      <c r="F435" s="33"/>
      <c r="G435" s="33"/>
      <c r="H435" s="33"/>
      <c r="I435" s="77"/>
      <c r="J435" s="77"/>
      <c r="K435" s="78"/>
      <c r="L435" s="13"/>
      <c r="M435" s="13"/>
      <c r="N435" s="13"/>
      <c r="O435" s="13"/>
      <c r="P435" s="33"/>
      <c r="Q435" s="33"/>
      <c r="R435" s="33"/>
      <c r="S435" s="33"/>
      <c r="T435" s="13"/>
      <c r="U435" s="33"/>
      <c r="V435" s="33"/>
      <c r="W435" s="33"/>
      <c r="X435" s="33"/>
      <c r="Y435" s="33"/>
      <c r="Z435" s="33"/>
      <c r="AA435" s="33"/>
      <c r="AB435" s="13"/>
      <c r="AC435" s="33"/>
      <c r="AD435" s="33"/>
      <c r="AE435" s="33"/>
      <c r="AF435" s="33"/>
    </row>
    <row r="436" spans="1:32" x14ac:dyDescent="0.2">
      <c r="A436" s="33"/>
      <c r="B436" s="76"/>
      <c r="C436" s="33"/>
      <c r="D436" s="13"/>
      <c r="E436" s="13"/>
      <c r="F436" s="33"/>
      <c r="G436" s="33"/>
      <c r="H436" s="33"/>
      <c r="I436" s="77"/>
      <c r="J436" s="77"/>
      <c r="K436" s="78"/>
      <c r="L436" s="13"/>
      <c r="M436" s="13"/>
      <c r="N436" s="13"/>
      <c r="O436" s="13"/>
      <c r="P436" s="33"/>
      <c r="Q436" s="33"/>
      <c r="R436" s="33"/>
      <c r="S436" s="33"/>
      <c r="T436" s="13"/>
      <c r="U436" s="33"/>
      <c r="V436" s="33"/>
      <c r="W436" s="33"/>
      <c r="X436" s="33"/>
      <c r="Y436" s="33"/>
      <c r="Z436" s="33"/>
      <c r="AA436" s="33"/>
      <c r="AB436" s="13"/>
      <c r="AC436" s="33"/>
      <c r="AD436" s="33"/>
      <c r="AE436" s="33"/>
      <c r="AF436" s="33"/>
    </row>
    <row r="437" spans="1:32" x14ac:dyDescent="0.2">
      <c r="A437" s="33"/>
      <c r="B437" s="76"/>
      <c r="C437" s="33"/>
      <c r="D437" s="13"/>
      <c r="E437" s="13"/>
      <c r="F437" s="33"/>
      <c r="G437" s="33"/>
      <c r="H437" s="33"/>
      <c r="I437" s="77"/>
      <c r="J437" s="77"/>
      <c r="K437" s="78"/>
      <c r="L437" s="13"/>
      <c r="M437" s="13"/>
      <c r="N437" s="13"/>
      <c r="O437" s="13"/>
      <c r="P437" s="33"/>
      <c r="Q437" s="33"/>
      <c r="R437" s="33"/>
      <c r="S437" s="33"/>
      <c r="T437" s="13"/>
      <c r="U437" s="33"/>
      <c r="V437" s="33"/>
      <c r="W437" s="33"/>
      <c r="X437" s="33"/>
      <c r="Y437" s="33"/>
      <c r="Z437" s="33"/>
      <c r="AA437" s="33"/>
      <c r="AB437" s="13"/>
      <c r="AC437" s="33"/>
      <c r="AD437" s="33"/>
      <c r="AE437" s="33"/>
      <c r="AF437" s="33"/>
    </row>
    <row r="438" spans="1:32" x14ac:dyDescent="0.2">
      <c r="A438" s="33"/>
      <c r="B438" s="76"/>
      <c r="C438" s="33"/>
      <c r="D438" s="13"/>
      <c r="E438" s="13"/>
      <c r="F438" s="33"/>
      <c r="G438" s="33"/>
      <c r="H438" s="33"/>
      <c r="I438" s="77"/>
      <c r="J438" s="77"/>
      <c r="K438" s="78"/>
      <c r="L438" s="13"/>
      <c r="M438" s="13"/>
      <c r="N438" s="13"/>
      <c r="O438" s="13"/>
      <c r="P438" s="33"/>
      <c r="Q438" s="33"/>
      <c r="R438" s="33"/>
      <c r="S438" s="33"/>
      <c r="T438" s="13"/>
      <c r="U438" s="33"/>
      <c r="V438" s="33"/>
      <c r="W438" s="33"/>
      <c r="X438" s="33"/>
      <c r="Y438" s="33"/>
      <c r="Z438" s="33"/>
      <c r="AA438" s="33"/>
      <c r="AB438" s="13"/>
      <c r="AC438" s="33"/>
      <c r="AD438" s="33"/>
      <c r="AE438" s="33"/>
      <c r="AF438" s="33"/>
    </row>
    <row r="439" spans="1:32" x14ac:dyDescent="0.2">
      <c r="A439" s="33"/>
      <c r="B439" s="76"/>
      <c r="C439" s="33"/>
      <c r="D439" s="13"/>
      <c r="E439" s="13"/>
      <c r="F439" s="33"/>
      <c r="G439" s="33"/>
      <c r="H439" s="33"/>
      <c r="I439" s="77"/>
      <c r="J439" s="77"/>
      <c r="K439" s="78"/>
      <c r="L439" s="13"/>
      <c r="M439" s="13"/>
      <c r="N439" s="13"/>
      <c r="O439" s="13"/>
      <c r="P439" s="33"/>
      <c r="Q439" s="33"/>
      <c r="R439" s="33"/>
      <c r="S439" s="33"/>
      <c r="T439" s="13"/>
      <c r="U439" s="33"/>
      <c r="V439" s="33"/>
      <c r="W439" s="33"/>
      <c r="X439" s="33"/>
      <c r="Y439" s="33"/>
      <c r="Z439" s="33"/>
      <c r="AA439" s="33"/>
      <c r="AB439" s="13"/>
      <c r="AC439" s="33"/>
      <c r="AD439" s="33"/>
      <c r="AE439" s="33"/>
      <c r="AF439" s="33"/>
    </row>
    <row r="440" spans="1:32" x14ac:dyDescent="0.2">
      <c r="A440" s="33"/>
      <c r="B440" s="76"/>
      <c r="C440" s="33"/>
      <c r="D440" s="13"/>
      <c r="E440" s="13"/>
      <c r="F440" s="33"/>
      <c r="G440" s="33"/>
      <c r="H440" s="33"/>
      <c r="I440" s="77"/>
      <c r="J440" s="77"/>
      <c r="K440" s="78"/>
      <c r="L440" s="13"/>
      <c r="M440" s="13"/>
      <c r="N440" s="13"/>
      <c r="O440" s="13"/>
      <c r="P440" s="33"/>
      <c r="Q440" s="33"/>
      <c r="R440" s="33"/>
      <c r="S440" s="33"/>
      <c r="T440" s="13"/>
      <c r="U440" s="33"/>
      <c r="V440" s="33"/>
      <c r="W440" s="33"/>
      <c r="X440" s="33"/>
      <c r="Y440" s="33"/>
      <c r="Z440" s="33"/>
      <c r="AA440" s="33"/>
      <c r="AB440" s="13"/>
      <c r="AC440" s="33"/>
      <c r="AD440" s="33"/>
      <c r="AE440" s="33"/>
      <c r="AF440" s="33"/>
    </row>
    <row r="441" spans="1:32" x14ac:dyDescent="0.2">
      <c r="A441" s="33"/>
      <c r="B441" s="76"/>
      <c r="C441" s="33"/>
      <c r="D441" s="13"/>
      <c r="E441" s="13"/>
      <c r="F441" s="33"/>
      <c r="G441" s="33"/>
      <c r="H441" s="33"/>
      <c r="I441" s="77"/>
      <c r="J441" s="77"/>
      <c r="K441" s="78"/>
      <c r="L441" s="13"/>
      <c r="M441" s="13"/>
      <c r="N441" s="13"/>
      <c r="O441" s="13"/>
      <c r="P441" s="33"/>
      <c r="Q441" s="33"/>
      <c r="R441" s="33"/>
      <c r="S441" s="33"/>
      <c r="T441" s="13"/>
      <c r="U441" s="33"/>
      <c r="V441" s="33"/>
      <c r="W441" s="33"/>
      <c r="X441" s="33"/>
      <c r="Y441" s="33"/>
      <c r="Z441" s="33"/>
      <c r="AA441" s="33"/>
      <c r="AB441" s="13"/>
      <c r="AC441" s="33"/>
      <c r="AD441" s="33"/>
      <c r="AE441" s="33"/>
      <c r="AF441" s="33"/>
    </row>
    <row r="442" spans="1:32" x14ac:dyDescent="0.2">
      <c r="A442" s="33"/>
      <c r="B442" s="76"/>
      <c r="C442" s="33"/>
      <c r="D442" s="13"/>
      <c r="E442" s="13"/>
      <c r="F442" s="33"/>
      <c r="G442" s="33"/>
      <c r="H442" s="33"/>
      <c r="I442" s="77"/>
      <c r="J442" s="77"/>
      <c r="K442" s="78"/>
      <c r="L442" s="13"/>
      <c r="M442" s="13"/>
      <c r="N442" s="13"/>
      <c r="O442" s="13"/>
      <c r="P442" s="33"/>
      <c r="Q442" s="33"/>
      <c r="R442" s="33"/>
      <c r="S442" s="33"/>
      <c r="T442" s="13"/>
      <c r="U442" s="33"/>
      <c r="V442" s="33"/>
      <c r="W442" s="33"/>
      <c r="X442" s="33"/>
      <c r="Y442" s="33"/>
      <c r="Z442" s="33"/>
      <c r="AA442" s="33"/>
      <c r="AB442" s="13"/>
      <c r="AC442" s="33"/>
      <c r="AD442" s="33"/>
      <c r="AE442" s="33"/>
      <c r="AF442" s="33"/>
    </row>
    <row r="443" spans="1:32" x14ac:dyDescent="0.2">
      <c r="A443" s="33"/>
      <c r="B443" s="76"/>
      <c r="C443" s="33"/>
      <c r="D443" s="13"/>
      <c r="E443" s="13"/>
      <c r="F443" s="33"/>
      <c r="G443" s="33"/>
      <c r="H443" s="33"/>
      <c r="I443" s="77"/>
      <c r="J443" s="77"/>
      <c r="K443" s="78"/>
      <c r="L443" s="13"/>
      <c r="M443" s="13"/>
      <c r="N443" s="13"/>
      <c r="O443" s="13"/>
      <c r="P443" s="33"/>
      <c r="Q443" s="33"/>
      <c r="R443" s="33"/>
      <c r="S443" s="33"/>
      <c r="T443" s="13"/>
      <c r="U443" s="33"/>
      <c r="V443" s="33"/>
      <c r="W443" s="33"/>
      <c r="X443" s="33"/>
      <c r="Y443" s="33"/>
      <c r="Z443" s="33"/>
      <c r="AA443" s="33"/>
      <c r="AB443" s="13"/>
      <c r="AC443" s="33"/>
      <c r="AD443" s="33"/>
      <c r="AE443" s="33"/>
      <c r="AF443" s="33"/>
    </row>
    <row r="444" spans="1:32" x14ac:dyDescent="0.2">
      <c r="A444" s="33"/>
      <c r="B444" s="76"/>
      <c r="C444" s="33"/>
      <c r="D444" s="13"/>
      <c r="E444" s="13"/>
      <c r="F444" s="33"/>
      <c r="G444" s="33"/>
      <c r="H444" s="33"/>
      <c r="I444" s="77"/>
      <c r="J444" s="77"/>
      <c r="K444" s="78"/>
      <c r="L444" s="13"/>
      <c r="M444" s="13"/>
      <c r="N444" s="13"/>
      <c r="O444" s="13"/>
      <c r="P444" s="33"/>
      <c r="Q444" s="33"/>
      <c r="R444" s="33"/>
      <c r="S444" s="33"/>
      <c r="T444" s="13"/>
      <c r="U444" s="33"/>
      <c r="V444" s="33"/>
      <c r="W444" s="33"/>
      <c r="X444" s="33"/>
      <c r="Y444" s="33"/>
      <c r="Z444" s="33"/>
      <c r="AA444" s="33"/>
      <c r="AB444" s="13"/>
      <c r="AC444" s="33"/>
      <c r="AD444" s="33"/>
      <c r="AE444" s="33"/>
      <c r="AF444" s="33"/>
    </row>
    <row r="445" spans="1:32" x14ac:dyDescent="0.2">
      <c r="A445" s="33"/>
      <c r="B445" s="76"/>
      <c r="C445" s="33"/>
      <c r="D445" s="13"/>
      <c r="E445" s="13"/>
      <c r="F445" s="33"/>
      <c r="G445" s="33"/>
      <c r="H445" s="33"/>
      <c r="I445" s="77"/>
      <c r="J445" s="77"/>
      <c r="K445" s="78"/>
      <c r="L445" s="13"/>
      <c r="M445" s="13"/>
      <c r="N445" s="13"/>
      <c r="O445" s="13"/>
      <c r="P445" s="33"/>
      <c r="Q445" s="33"/>
      <c r="R445" s="33"/>
      <c r="S445" s="33"/>
      <c r="T445" s="13"/>
      <c r="U445" s="33"/>
      <c r="V445" s="33"/>
      <c r="W445" s="33"/>
      <c r="X445" s="33"/>
      <c r="Y445" s="33"/>
      <c r="Z445" s="33"/>
      <c r="AA445" s="33"/>
      <c r="AB445" s="13"/>
      <c r="AC445" s="33"/>
      <c r="AD445" s="33"/>
      <c r="AE445" s="33"/>
      <c r="AF445" s="33"/>
    </row>
    <row r="446" spans="1:32" x14ac:dyDescent="0.2">
      <c r="A446" s="33"/>
      <c r="B446" s="76"/>
      <c r="C446" s="33"/>
      <c r="D446" s="13"/>
      <c r="E446" s="13"/>
      <c r="F446" s="33"/>
      <c r="G446" s="33"/>
      <c r="H446" s="33"/>
      <c r="I446" s="77"/>
      <c r="J446" s="77"/>
      <c r="K446" s="78"/>
      <c r="L446" s="13"/>
      <c r="M446" s="13"/>
      <c r="N446" s="13"/>
      <c r="O446" s="13"/>
      <c r="P446" s="33"/>
      <c r="Q446" s="33"/>
      <c r="R446" s="33"/>
      <c r="S446" s="33"/>
      <c r="T446" s="13"/>
      <c r="U446" s="33"/>
      <c r="V446" s="33"/>
      <c r="W446" s="33"/>
      <c r="X446" s="33"/>
      <c r="Y446" s="33"/>
      <c r="Z446" s="33"/>
      <c r="AA446" s="33"/>
      <c r="AB446" s="13"/>
      <c r="AC446" s="33"/>
      <c r="AD446" s="33"/>
      <c r="AE446" s="33"/>
      <c r="AF446" s="33"/>
    </row>
    <row r="447" spans="1:32" x14ac:dyDescent="0.2">
      <c r="A447" s="33"/>
      <c r="B447" s="76"/>
      <c r="C447" s="33"/>
      <c r="D447" s="13"/>
      <c r="E447" s="13"/>
      <c r="F447" s="33"/>
      <c r="G447" s="33"/>
      <c r="H447" s="33"/>
      <c r="I447" s="77"/>
      <c r="J447" s="77"/>
      <c r="K447" s="78"/>
      <c r="L447" s="13"/>
      <c r="M447" s="13"/>
      <c r="N447" s="13"/>
      <c r="O447" s="13"/>
      <c r="P447" s="33"/>
      <c r="Q447" s="33"/>
      <c r="R447" s="33"/>
      <c r="S447" s="33"/>
      <c r="T447" s="13"/>
      <c r="U447" s="33"/>
      <c r="V447" s="33"/>
      <c r="W447" s="33"/>
      <c r="X447" s="33"/>
      <c r="Y447" s="33"/>
      <c r="Z447" s="33"/>
      <c r="AA447" s="33"/>
      <c r="AB447" s="13"/>
      <c r="AC447" s="33"/>
      <c r="AD447" s="33"/>
      <c r="AE447" s="33"/>
      <c r="AF447" s="33"/>
    </row>
    <row r="448" spans="1:32" x14ac:dyDescent="0.2">
      <c r="A448" s="33"/>
      <c r="B448" s="76"/>
      <c r="C448" s="33"/>
      <c r="D448" s="13"/>
      <c r="E448" s="13"/>
      <c r="F448" s="33"/>
      <c r="G448" s="33"/>
      <c r="H448" s="33"/>
      <c r="I448" s="77"/>
      <c r="J448" s="77"/>
      <c r="K448" s="78"/>
      <c r="L448" s="13"/>
      <c r="M448" s="13"/>
      <c r="N448" s="13"/>
      <c r="O448" s="13"/>
      <c r="P448" s="33"/>
      <c r="Q448" s="33"/>
      <c r="R448" s="33"/>
      <c r="S448" s="33"/>
      <c r="T448" s="13"/>
      <c r="U448" s="33"/>
      <c r="V448" s="33"/>
      <c r="W448" s="33"/>
      <c r="X448" s="33"/>
      <c r="Y448" s="33"/>
      <c r="Z448" s="33"/>
      <c r="AA448" s="33"/>
      <c r="AB448" s="13"/>
      <c r="AC448" s="33"/>
      <c r="AD448" s="33"/>
      <c r="AE448" s="33"/>
      <c r="AF448" s="33"/>
    </row>
    <row r="449" spans="1:32" x14ac:dyDescent="0.2">
      <c r="A449" s="33"/>
      <c r="B449" s="76"/>
      <c r="C449" s="33"/>
      <c r="D449" s="13"/>
      <c r="E449" s="13"/>
      <c r="F449" s="33"/>
      <c r="G449" s="33"/>
      <c r="H449" s="33"/>
      <c r="I449" s="77"/>
      <c r="J449" s="77"/>
      <c r="K449" s="78"/>
      <c r="L449" s="13"/>
      <c r="M449" s="13"/>
      <c r="N449" s="13"/>
      <c r="O449" s="13"/>
      <c r="P449" s="33"/>
      <c r="Q449" s="33"/>
      <c r="R449" s="33"/>
      <c r="S449" s="33"/>
      <c r="T449" s="13"/>
      <c r="U449" s="33"/>
      <c r="V449" s="33"/>
      <c r="W449" s="33"/>
      <c r="X449" s="33"/>
      <c r="Y449" s="33"/>
      <c r="Z449" s="33"/>
      <c r="AA449" s="33"/>
      <c r="AB449" s="13"/>
      <c r="AC449" s="33"/>
      <c r="AD449" s="33"/>
      <c r="AE449" s="33"/>
      <c r="AF449" s="33"/>
    </row>
    <row r="450" spans="1:32" x14ac:dyDescent="0.2">
      <c r="A450" s="33"/>
      <c r="B450" s="76"/>
      <c r="C450" s="33"/>
      <c r="D450" s="13"/>
      <c r="E450" s="13"/>
      <c r="F450" s="33"/>
      <c r="G450" s="33"/>
      <c r="H450" s="33"/>
      <c r="I450" s="77"/>
      <c r="J450" s="77"/>
      <c r="K450" s="78"/>
      <c r="L450" s="13"/>
      <c r="M450" s="13"/>
      <c r="N450" s="13"/>
      <c r="O450" s="13"/>
      <c r="P450" s="33"/>
      <c r="Q450" s="33"/>
      <c r="R450" s="33"/>
      <c r="S450" s="33"/>
      <c r="T450" s="13"/>
      <c r="U450" s="33"/>
      <c r="V450" s="33"/>
      <c r="W450" s="33"/>
      <c r="X450" s="33"/>
      <c r="Y450" s="33"/>
      <c r="Z450" s="33"/>
      <c r="AA450" s="33"/>
      <c r="AB450" s="13"/>
      <c r="AC450" s="33"/>
      <c r="AD450" s="33"/>
      <c r="AE450" s="33"/>
      <c r="AF450" s="33"/>
    </row>
    <row r="451" spans="1:32" x14ac:dyDescent="0.2">
      <c r="A451" s="33"/>
      <c r="B451" s="76"/>
      <c r="C451" s="33"/>
      <c r="D451" s="13"/>
      <c r="E451" s="13"/>
      <c r="F451" s="33"/>
      <c r="G451" s="33"/>
      <c r="H451" s="33"/>
      <c r="I451" s="77"/>
      <c r="J451" s="77"/>
      <c r="K451" s="78"/>
      <c r="L451" s="13"/>
      <c r="M451" s="13"/>
      <c r="N451" s="13"/>
      <c r="O451" s="13"/>
      <c r="P451" s="33"/>
      <c r="Q451" s="33"/>
      <c r="R451" s="33"/>
      <c r="S451" s="33"/>
      <c r="T451" s="13"/>
      <c r="U451" s="33"/>
      <c r="V451" s="33"/>
      <c r="W451" s="33"/>
      <c r="X451" s="33"/>
      <c r="Y451" s="33"/>
      <c r="Z451" s="33"/>
      <c r="AA451" s="33"/>
      <c r="AB451" s="13"/>
      <c r="AC451" s="33"/>
      <c r="AD451" s="33"/>
      <c r="AE451" s="33"/>
      <c r="AF451" s="33"/>
    </row>
    <row r="452" spans="1:32" x14ac:dyDescent="0.2">
      <c r="A452" s="33"/>
      <c r="B452" s="76"/>
      <c r="C452" s="33"/>
      <c r="D452" s="13"/>
      <c r="E452" s="13"/>
      <c r="F452" s="33"/>
      <c r="G452" s="33"/>
      <c r="H452" s="33"/>
      <c r="I452" s="77"/>
      <c r="J452" s="77"/>
      <c r="K452" s="78"/>
      <c r="L452" s="13"/>
      <c r="M452" s="13"/>
      <c r="N452" s="13"/>
      <c r="O452" s="13"/>
      <c r="P452" s="33"/>
      <c r="Q452" s="33"/>
      <c r="R452" s="33"/>
      <c r="S452" s="33"/>
      <c r="T452" s="13"/>
      <c r="U452" s="33"/>
      <c r="V452" s="33"/>
      <c r="W452" s="33"/>
      <c r="X452" s="33"/>
      <c r="Y452" s="33"/>
      <c r="Z452" s="33"/>
      <c r="AA452" s="33"/>
      <c r="AB452" s="13"/>
      <c r="AC452" s="33"/>
      <c r="AD452" s="33"/>
      <c r="AE452" s="33"/>
      <c r="AF452" s="33"/>
    </row>
    <row r="453" spans="1:32" x14ac:dyDescent="0.2">
      <c r="A453" s="33"/>
      <c r="B453" s="76"/>
      <c r="C453" s="33"/>
      <c r="D453" s="13"/>
      <c r="E453" s="13"/>
      <c r="F453" s="33"/>
      <c r="G453" s="33"/>
      <c r="H453" s="33"/>
      <c r="I453" s="77"/>
      <c r="J453" s="77"/>
      <c r="K453" s="78"/>
      <c r="L453" s="13"/>
      <c r="M453" s="13"/>
      <c r="N453" s="13"/>
      <c r="O453" s="13"/>
      <c r="P453" s="33"/>
      <c r="Q453" s="33"/>
      <c r="R453" s="33"/>
      <c r="S453" s="33"/>
      <c r="T453" s="13"/>
      <c r="U453" s="33"/>
      <c r="V453" s="33"/>
      <c r="W453" s="33"/>
      <c r="X453" s="33"/>
      <c r="Y453" s="33"/>
      <c r="Z453" s="33"/>
      <c r="AA453" s="33"/>
      <c r="AB453" s="13"/>
      <c r="AC453" s="33"/>
      <c r="AD453" s="33"/>
      <c r="AE453" s="33"/>
      <c r="AF453" s="33"/>
    </row>
    <row r="454" spans="1:32" x14ac:dyDescent="0.2">
      <c r="A454" s="33"/>
      <c r="B454" s="76"/>
      <c r="C454" s="33"/>
      <c r="D454" s="13"/>
      <c r="E454" s="13"/>
      <c r="F454" s="33"/>
      <c r="G454" s="33"/>
      <c r="H454" s="33"/>
      <c r="I454" s="77"/>
      <c r="J454" s="77"/>
      <c r="K454" s="78"/>
      <c r="L454" s="13"/>
      <c r="M454" s="13"/>
      <c r="N454" s="13"/>
      <c r="O454" s="13"/>
      <c r="P454" s="33"/>
      <c r="Q454" s="33"/>
      <c r="R454" s="33"/>
      <c r="S454" s="33"/>
      <c r="T454" s="13"/>
      <c r="U454" s="33"/>
      <c r="V454" s="33"/>
      <c r="W454" s="33"/>
      <c r="X454" s="33"/>
      <c r="Y454" s="33"/>
      <c r="Z454" s="33"/>
      <c r="AA454" s="33"/>
      <c r="AB454" s="13"/>
      <c r="AC454" s="33"/>
      <c r="AD454" s="33"/>
      <c r="AE454" s="33"/>
      <c r="AF454" s="33"/>
    </row>
    <row r="455" spans="1:32" x14ac:dyDescent="0.2">
      <c r="A455" s="33"/>
      <c r="B455" s="76"/>
      <c r="C455" s="33"/>
      <c r="D455" s="13"/>
      <c r="E455" s="13"/>
      <c r="F455" s="33"/>
      <c r="G455" s="33"/>
      <c r="H455" s="33"/>
      <c r="I455" s="77"/>
      <c r="J455" s="77"/>
      <c r="K455" s="78"/>
      <c r="L455" s="13"/>
      <c r="M455" s="13"/>
      <c r="N455" s="13"/>
      <c r="O455" s="13"/>
      <c r="P455" s="33"/>
      <c r="Q455" s="33"/>
      <c r="R455" s="33"/>
      <c r="S455" s="33"/>
      <c r="T455" s="13"/>
      <c r="U455" s="33"/>
      <c r="V455" s="33"/>
      <c r="W455" s="33"/>
      <c r="X455" s="33"/>
      <c r="Y455" s="33"/>
      <c r="Z455" s="33"/>
      <c r="AA455" s="33"/>
      <c r="AB455" s="13"/>
      <c r="AC455" s="33"/>
      <c r="AD455" s="33"/>
      <c r="AE455" s="33"/>
      <c r="AF455" s="33"/>
    </row>
    <row r="456" spans="1:32" x14ac:dyDescent="0.2">
      <c r="A456" s="33"/>
      <c r="B456" s="76"/>
      <c r="C456" s="33"/>
      <c r="D456" s="13"/>
      <c r="E456" s="13"/>
      <c r="F456" s="33"/>
      <c r="G456" s="33"/>
      <c r="H456" s="33"/>
      <c r="I456" s="77"/>
      <c r="J456" s="77"/>
      <c r="K456" s="78"/>
      <c r="L456" s="13"/>
      <c r="M456" s="13"/>
      <c r="N456" s="13"/>
      <c r="O456" s="13"/>
      <c r="P456" s="33"/>
      <c r="Q456" s="33"/>
      <c r="R456" s="33"/>
      <c r="S456" s="33"/>
      <c r="T456" s="13"/>
      <c r="U456" s="33"/>
      <c r="V456" s="33"/>
      <c r="W456" s="33"/>
      <c r="X456" s="33"/>
      <c r="Y456" s="33"/>
      <c r="Z456" s="33"/>
      <c r="AA456" s="33"/>
      <c r="AB456" s="13"/>
      <c r="AC456" s="33"/>
      <c r="AD456" s="33"/>
      <c r="AE456" s="33"/>
      <c r="AF456" s="33"/>
    </row>
    <row r="457" spans="1:32" x14ac:dyDescent="0.2">
      <c r="A457" s="33"/>
      <c r="B457" s="76"/>
      <c r="C457" s="33"/>
      <c r="D457" s="13"/>
      <c r="E457" s="13"/>
      <c r="F457" s="33"/>
      <c r="G457" s="33"/>
      <c r="H457" s="33"/>
      <c r="I457" s="77"/>
      <c r="J457" s="77"/>
      <c r="K457" s="78"/>
      <c r="L457" s="13"/>
      <c r="M457" s="13"/>
      <c r="N457" s="13"/>
      <c r="O457" s="13"/>
      <c r="P457" s="33"/>
      <c r="Q457" s="33"/>
      <c r="R457" s="33"/>
      <c r="S457" s="33"/>
      <c r="T457" s="13"/>
      <c r="U457" s="33"/>
      <c r="V457" s="33"/>
      <c r="W457" s="33"/>
      <c r="X457" s="33"/>
      <c r="Y457" s="33"/>
      <c r="Z457" s="33"/>
      <c r="AA457" s="33"/>
      <c r="AB457" s="13"/>
      <c r="AC457" s="33"/>
      <c r="AD457" s="33"/>
      <c r="AE457" s="33"/>
      <c r="AF457" s="33"/>
    </row>
    <row r="458" spans="1:32" x14ac:dyDescent="0.2">
      <c r="A458" s="33"/>
      <c r="B458" s="76"/>
      <c r="C458" s="33"/>
      <c r="D458" s="13"/>
      <c r="E458" s="13"/>
      <c r="F458" s="33"/>
      <c r="G458" s="33"/>
      <c r="H458" s="33"/>
      <c r="I458" s="77"/>
      <c r="J458" s="77"/>
      <c r="K458" s="78"/>
      <c r="L458" s="13"/>
      <c r="M458" s="13"/>
      <c r="N458" s="13"/>
      <c r="O458" s="13"/>
      <c r="P458" s="33"/>
      <c r="Q458" s="33"/>
      <c r="R458" s="33"/>
      <c r="S458" s="33"/>
      <c r="T458" s="13"/>
      <c r="U458" s="33"/>
      <c r="V458" s="33"/>
      <c r="W458" s="33"/>
      <c r="X458" s="33"/>
      <c r="Y458" s="33"/>
      <c r="Z458" s="33"/>
      <c r="AA458" s="33"/>
      <c r="AB458" s="13"/>
      <c r="AC458" s="33"/>
      <c r="AD458" s="33"/>
      <c r="AE458" s="33"/>
      <c r="AF458" s="33"/>
    </row>
    <row r="459" spans="1:32" x14ac:dyDescent="0.2">
      <c r="A459" s="33"/>
      <c r="B459" s="76"/>
      <c r="C459" s="33"/>
      <c r="D459" s="13"/>
      <c r="E459" s="13"/>
      <c r="F459" s="33"/>
      <c r="G459" s="33"/>
      <c r="H459" s="33"/>
      <c r="I459" s="77"/>
      <c r="J459" s="77"/>
      <c r="K459" s="78"/>
      <c r="L459" s="13"/>
      <c r="M459" s="13"/>
      <c r="N459" s="13"/>
      <c r="O459" s="13"/>
      <c r="P459" s="33"/>
      <c r="Q459" s="33"/>
      <c r="R459" s="33"/>
      <c r="S459" s="33"/>
      <c r="T459" s="13"/>
      <c r="U459" s="33"/>
      <c r="V459" s="33"/>
      <c r="W459" s="33"/>
      <c r="X459" s="33"/>
      <c r="Y459" s="33"/>
      <c r="Z459" s="33"/>
      <c r="AA459" s="33"/>
      <c r="AB459" s="13"/>
      <c r="AC459" s="33"/>
      <c r="AD459" s="33"/>
      <c r="AE459" s="33"/>
      <c r="AF459" s="33"/>
    </row>
    <row r="460" spans="1:32" x14ac:dyDescent="0.2">
      <c r="A460" s="33"/>
      <c r="B460" s="76"/>
      <c r="C460" s="33"/>
      <c r="D460" s="13"/>
      <c r="E460" s="13"/>
      <c r="F460" s="33"/>
      <c r="G460" s="33"/>
      <c r="H460" s="33"/>
      <c r="I460" s="77"/>
      <c r="J460" s="77"/>
      <c r="K460" s="78"/>
      <c r="L460" s="13"/>
      <c r="M460" s="13"/>
      <c r="N460" s="13"/>
      <c r="O460" s="13"/>
      <c r="P460" s="33"/>
      <c r="Q460" s="33"/>
      <c r="R460" s="33"/>
      <c r="S460" s="33"/>
      <c r="T460" s="13"/>
      <c r="U460" s="33"/>
      <c r="V460" s="33"/>
      <c r="W460" s="33"/>
      <c r="X460" s="33"/>
      <c r="Y460" s="33"/>
      <c r="Z460" s="33"/>
      <c r="AA460" s="33"/>
      <c r="AB460" s="13"/>
      <c r="AC460" s="33"/>
      <c r="AD460" s="33"/>
      <c r="AE460" s="33"/>
      <c r="AF460" s="33"/>
    </row>
    <row r="461" spans="1:32" x14ac:dyDescent="0.2">
      <c r="A461" s="33"/>
      <c r="B461" s="76"/>
      <c r="C461" s="33"/>
      <c r="D461" s="13"/>
      <c r="E461" s="13"/>
      <c r="F461" s="33"/>
      <c r="G461" s="33"/>
      <c r="H461" s="33"/>
      <c r="I461" s="77"/>
      <c r="J461" s="77"/>
      <c r="K461" s="78"/>
      <c r="L461" s="13"/>
      <c r="M461" s="13"/>
      <c r="N461" s="13"/>
      <c r="O461" s="13"/>
      <c r="P461" s="33"/>
      <c r="Q461" s="33"/>
      <c r="R461" s="33"/>
      <c r="S461" s="33"/>
      <c r="T461" s="13"/>
      <c r="U461" s="33"/>
      <c r="V461" s="33"/>
      <c r="W461" s="33"/>
      <c r="X461" s="33"/>
      <c r="Y461" s="33"/>
      <c r="Z461" s="33"/>
      <c r="AA461" s="33"/>
      <c r="AB461" s="13"/>
      <c r="AC461" s="33"/>
      <c r="AD461" s="33"/>
      <c r="AE461" s="33"/>
      <c r="AF461" s="33"/>
    </row>
    <row r="462" spans="1:32" x14ac:dyDescent="0.2">
      <c r="A462" s="33"/>
      <c r="B462" s="76"/>
      <c r="C462" s="33"/>
      <c r="D462" s="13"/>
      <c r="E462" s="13"/>
      <c r="F462" s="33"/>
      <c r="G462" s="33"/>
      <c r="H462" s="33"/>
      <c r="I462" s="77"/>
      <c r="J462" s="77"/>
      <c r="K462" s="78"/>
      <c r="L462" s="13"/>
      <c r="M462" s="13"/>
      <c r="N462" s="13"/>
      <c r="O462" s="13"/>
      <c r="P462" s="33"/>
      <c r="Q462" s="33"/>
      <c r="R462" s="33"/>
      <c r="S462" s="33"/>
      <c r="T462" s="13"/>
      <c r="U462" s="33"/>
      <c r="V462" s="33"/>
      <c r="W462" s="33"/>
      <c r="X462" s="33"/>
      <c r="Y462" s="33"/>
      <c r="Z462" s="33"/>
      <c r="AA462" s="33"/>
      <c r="AB462" s="13"/>
      <c r="AC462" s="33"/>
      <c r="AD462" s="33"/>
      <c r="AE462" s="33"/>
      <c r="AF462" s="33"/>
    </row>
    <row r="463" spans="1:32" x14ac:dyDescent="0.2">
      <c r="A463" s="33"/>
      <c r="B463" s="76"/>
      <c r="C463" s="33"/>
      <c r="D463" s="13"/>
      <c r="E463" s="13"/>
      <c r="F463" s="33"/>
      <c r="G463" s="33"/>
      <c r="H463" s="33"/>
      <c r="I463" s="77"/>
      <c r="J463" s="77"/>
      <c r="K463" s="78"/>
      <c r="L463" s="13"/>
      <c r="M463" s="13"/>
      <c r="N463" s="13"/>
      <c r="O463" s="13"/>
      <c r="P463" s="33"/>
      <c r="Q463" s="33"/>
      <c r="R463" s="33"/>
      <c r="S463" s="33"/>
      <c r="T463" s="13"/>
      <c r="U463" s="33"/>
      <c r="V463" s="33"/>
      <c r="W463" s="33"/>
      <c r="X463" s="33"/>
      <c r="Y463" s="33"/>
      <c r="Z463" s="33"/>
      <c r="AA463" s="33"/>
      <c r="AB463" s="13"/>
      <c r="AC463" s="33"/>
      <c r="AD463" s="33"/>
      <c r="AE463" s="33"/>
      <c r="AF463" s="33"/>
    </row>
    <row r="464" spans="1:32" x14ac:dyDescent="0.2">
      <c r="A464" s="33"/>
      <c r="B464" s="76"/>
      <c r="C464" s="33"/>
      <c r="D464" s="13"/>
      <c r="E464" s="13"/>
      <c r="F464" s="33"/>
      <c r="G464" s="33"/>
      <c r="H464" s="33"/>
      <c r="I464" s="77"/>
      <c r="J464" s="77"/>
      <c r="K464" s="78"/>
      <c r="L464" s="13"/>
      <c r="M464" s="13"/>
      <c r="N464" s="13"/>
      <c r="O464" s="13"/>
      <c r="P464" s="33"/>
      <c r="Q464" s="33"/>
      <c r="R464" s="33"/>
      <c r="S464" s="33"/>
      <c r="T464" s="13"/>
      <c r="U464" s="33"/>
      <c r="V464" s="33"/>
      <c r="W464" s="33"/>
      <c r="X464" s="33"/>
      <c r="Y464" s="33"/>
      <c r="Z464" s="33"/>
      <c r="AA464" s="33"/>
      <c r="AB464" s="13"/>
      <c r="AC464" s="33"/>
      <c r="AD464" s="33"/>
      <c r="AE464" s="33"/>
      <c r="AF464" s="33"/>
    </row>
    <row r="465" spans="1:32" x14ac:dyDescent="0.2">
      <c r="A465" s="33"/>
      <c r="B465" s="76"/>
      <c r="C465" s="33"/>
      <c r="D465" s="13"/>
      <c r="E465" s="13"/>
      <c r="F465" s="33"/>
      <c r="G465" s="33"/>
      <c r="H465" s="33"/>
      <c r="I465" s="77"/>
      <c r="J465" s="77"/>
      <c r="K465" s="78"/>
      <c r="L465" s="13"/>
      <c r="M465" s="13"/>
      <c r="N465" s="13"/>
      <c r="O465" s="13"/>
      <c r="P465" s="33"/>
      <c r="Q465" s="33"/>
      <c r="R465" s="33"/>
      <c r="S465" s="33"/>
      <c r="T465" s="13"/>
      <c r="U465" s="33"/>
      <c r="V465" s="33"/>
      <c r="W465" s="33"/>
      <c r="X465" s="33"/>
      <c r="Y465" s="33"/>
      <c r="Z465" s="33"/>
      <c r="AA465" s="33"/>
      <c r="AB465" s="13"/>
      <c r="AC465" s="33"/>
      <c r="AD465" s="33"/>
      <c r="AE465" s="33"/>
      <c r="AF465" s="33"/>
    </row>
    <row r="466" spans="1:32" x14ac:dyDescent="0.2">
      <c r="A466" s="33"/>
      <c r="B466" s="76"/>
      <c r="C466" s="33"/>
      <c r="D466" s="13"/>
      <c r="E466" s="13"/>
      <c r="F466" s="33"/>
      <c r="G466" s="33"/>
      <c r="H466" s="33"/>
      <c r="I466" s="77"/>
      <c r="J466" s="77"/>
      <c r="K466" s="78"/>
      <c r="L466" s="13"/>
      <c r="M466" s="13"/>
      <c r="N466" s="13"/>
      <c r="O466" s="13"/>
      <c r="P466" s="33"/>
      <c r="Q466" s="33"/>
      <c r="R466" s="33"/>
      <c r="S466" s="33"/>
      <c r="T466" s="13"/>
      <c r="U466" s="33"/>
      <c r="V466" s="33"/>
      <c r="W466" s="33"/>
      <c r="X466" s="33"/>
      <c r="Y466" s="33"/>
      <c r="Z466" s="33"/>
      <c r="AA466" s="33"/>
      <c r="AB466" s="13"/>
      <c r="AC466" s="33"/>
      <c r="AD466" s="33"/>
      <c r="AE466" s="33"/>
      <c r="AF466" s="33"/>
    </row>
    <row r="467" spans="1:32" x14ac:dyDescent="0.2">
      <c r="A467" s="33"/>
      <c r="B467" s="76"/>
      <c r="C467" s="33"/>
      <c r="D467" s="13"/>
      <c r="E467" s="13"/>
      <c r="F467" s="33"/>
      <c r="G467" s="33"/>
      <c r="H467" s="33"/>
      <c r="I467" s="77"/>
      <c r="J467" s="77"/>
      <c r="K467" s="78"/>
      <c r="L467" s="13"/>
      <c r="M467" s="13"/>
      <c r="N467" s="13"/>
      <c r="O467" s="13"/>
      <c r="P467" s="33"/>
      <c r="Q467" s="33"/>
      <c r="R467" s="33"/>
      <c r="S467" s="33"/>
      <c r="T467" s="13"/>
      <c r="U467" s="33"/>
      <c r="V467" s="33"/>
      <c r="W467" s="33"/>
      <c r="X467" s="33"/>
      <c r="Y467" s="33"/>
      <c r="Z467" s="33"/>
      <c r="AA467" s="33"/>
      <c r="AB467" s="13"/>
      <c r="AC467" s="33"/>
      <c r="AD467" s="33"/>
      <c r="AE467" s="33"/>
      <c r="AF467" s="33"/>
    </row>
    <row r="468" spans="1:32" x14ac:dyDescent="0.2">
      <c r="A468" s="33"/>
      <c r="B468" s="76"/>
      <c r="C468" s="33"/>
      <c r="D468" s="13"/>
      <c r="E468" s="13"/>
      <c r="F468" s="33"/>
      <c r="G468" s="33"/>
      <c r="H468" s="33"/>
      <c r="I468" s="77"/>
      <c r="J468" s="77"/>
      <c r="K468" s="78"/>
      <c r="L468" s="13"/>
      <c r="M468" s="13"/>
      <c r="N468" s="13"/>
      <c r="O468" s="13"/>
      <c r="P468" s="33"/>
      <c r="Q468" s="33"/>
      <c r="R468" s="33"/>
      <c r="S468" s="33"/>
      <c r="T468" s="13"/>
      <c r="U468" s="33"/>
      <c r="V468" s="33"/>
      <c r="W468" s="33"/>
      <c r="X468" s="33"/>
      <c r="Y468" s="33"/>
      <c r="Z468" s="33"/>
      <c r="AA468" s="33"/>
      <c r="AB468" s="13"/>
      <c r="AC468" s="33"/>
      <c r="AD468" s="33"/>
      <c r="AE468" s="33"/>
      <c r="AF468" s="33"/>
    </row>
    <row r="469" spans="1:32" x14ac:dyDescent="0.2">
      <c r="A469" s="33"/>
      <c r="B469" s="76"/>
      <c r="C469" s="33"/>
      <c r="D469" s="13"/>
      <c r="E469" s="13"/>
      <c r="F469" s="33"/>
      <c r="G469" s="33"/>
      <c r="H469" s="33"/>
      <c r="I469" s="77"/>
      <c r="J469" s="77"/>
      <c r="K469" s="78"/>
      <c r="L469" s="13"/>
      <c r="M469" s="13"/>
      <c r="N469" s="13"/>
      <c r="O469" s="13"/>
      <c r="P469" s="33"/>
      <c r="Q469" s="33"/>
      <c r="R469" s="33"/>
      <c r="S469" s="33"/>
      <c r="T469" s="13"/>
      <c r="U469" s="33"/>
      <c r="V469" s="33"/>
      <c r="W469" s="33"/>
      <c r="X469" s="33"/>
      <c r="Y469" s="33"/>
      <c r="Z469" s="33"/>
      <c r="AA469" s="33"/>
      <c r="AB469" s="13"/>
      <c r="AC469" s="33"/>
      <c r="AD469" s="33"/>
      <c r="AE469" s="33"/>
      <c r="AF469" s="33"/>
    </row>
    <row r="470" spans="1:32" x14ac:dyDescent="0.2">
      <c r="A470" s="33"/>
      <c r="B470" s="76"/>
      <c r="C470" s="33"/>
      <c r="D470" s="13"/>
      <c r="E470" s="13"/>
      <c r="F470" s="33"/>
      <c r="G470" s="33"/>
      <c r="H470" s="33"/>
      <c r="I470" s="77"/>
      <c r="J470" s="77"/>
      <c r="K470" s="78"/>
      <c r="L470" s="13"/>
      <c r="M470" s="13"/>
      <c r="N470" s="13"/>
      <c r="O470" s="13"/>
      <c r="P470" s="33"/>
      <c r="Q470" s="33"/>
      <c r="R470" s="33"/>
      <c r="S470" s="33"/>
      <c r="T470" s="13"/>
      <c r="U470" s="33"/>
      <c r="V470" s="33"/>
      <c r="W470" s="33"/>
      <c r="X470" s="33"/>
      <c r="Y470" s="33"/>
      <c r="Z470" s="33"/>
      <c r="AA470" s="33"/>
      <c r="AB470" s="13"/>
      <c r="AC470" s="33"/>
      <c r="AD470" s="33"/>
      <c r="AE470" s="33"/>
      <c r="AF470" s="33"/>
    </row>
    <row r="471" spans="1:32" x14ac:dyDescent="0.2">
      <c r="A471" s="33"/>
      <c r="B471" s="76"/>
      <c r="C471" s="33"/>
      <c r="D471" s="13"/>
      <c r="E471" s="13"/>
      <c r="F471" s="33"/>
      <c r="G471" s="33"/>
      <c r="H471" s="33"/>
      <c r="I471" s="77"/>
      <c r="J471" s="77"/>
      <c r="K471" s="78"/>
      <c r="L471" s="13"/>
      <c r="M471" s="13"/>
      <c r="N471" s="13"/>
      <c r="O471" s="13"/>
      <c r="P471" s="33"/>
      <c r="Q471" s="33"/>
      <c r="R471" s="33"/>
      <c r="S471" s="33"/>
      <c r="T471" s="13"/>
      <c r="U471" s="33"/>
      <c r="V471" s="33"/>
      <c r="W471" s="33"/>
      <c r="X471" s="33"/>
      <c r="Y471" s="33"/>
      <c r="Z471" s="33"/>
      <c r="AA471" s="33"/>
      <c r="AB471" s="13"/>
      <c r="AC471" s="33"/>
      <c r="AD471" s="33"/>
      <c r="AE471" s="33"/>
      <c r="AF471" s="33"/>
    </row>
    <row r="472" spans="1:32" x14ac:dyDescent="0.2">
      <c r="A472" s="33"/>
      <c r="B472" s="76"/>
      <c r="C472" s="33"/>
      <c r="D472" s="13"/>
      <c r="E472" s="13"/>
      <c r="F472" s="33"/>
      <c r="G472" s="33"/>
      <c r="H472" s="33"/>
      <c r="I472" s="77"/>
      <c r="J472" s="77"/>
      <c r="K472" s="78"/>
      <c r="L472" s="13"/>
      <c r="M472" s="13"/>
      <c r="N472" s="13"/>
      <c r="O472" s="13"/>
      <c r="P472" s="33"/>
      <c r="Q472" s="33"/>
      <c r="R472" s="33"/>
      <c r="S472" s="33"/>
      <c r="T472" s="13"/>
      <c r="U472" s="33"/>
      <c r="V472" s="33"/>
      <c r="W472" s="33"/>
      <c r="X472" s="33"/>
      <c r="Y472" s="33"/>
      <c r="Z472" s="33"/>
      <c r="AA472" s="33"/>
      <c r="AB472" s="13"/>
      <c r="AC472" s="33"/>
      <c r="AD472" s="33"/>
      <c r="AE472" s="33"/>
      <c r="AF472" s="33"/>
    </row>
    <row r="473" spans="1:32" x14ac:dyDescent="0.2">
      <c r="A473" s="33"/>
      <c r="B473" s="76"/>
      <c r="C473" s="33"/>
      <c r="D473" s="13"/>
      <c r="E473" s="13"/>
      <c r="F473" s="33"/>
      <c r="G473" s="33"/>
      <c r="H473" s="33"/>
      <c r="I473" s="77"/>
      <c r="J473" s="77"/>
      <c r="K473" s="78"/>
      <c r="L473" s="13"/>
      <c r="M473" s="13"/>
      <c r="N473" s="13"/>
      <c r="O473" s="13"/>
      <c r="P473" s="33"/>
      <c r="Q473" s="33"/>
      <c r="R473" s="33"/>
      <c r="S473" s="33"/>
      <c r="T473" s="13"/>
      <c r="U473" s="33"/>
      <c r="V473" s="33"/>
      <c r="W473" s="33"/>
      <c r="X473" s="33"/>
      <c r="Y473" s="33"/>
      <c r="Z473" s="33"/>
      <c r="AA473" s="33"/>
      <c r="AB473" s="13"/>
      <c r="AC473" s="33"/>
      <c r="AD473" s="33"/>
      <c r="AE473" s="33"/>
      <c r="AF473" s="33"/>
    </row>
    <row r="474" spans="1:32" x14ac:dyDescent="0.2">
      <c r="A474" s="33"/>
      <c r="B474" s="76"/>
      <c r="C474" s="33"/>
      <c r="D474" s="13"/>
      <c r="E474" s="13"/>
      <c r="F474" s="33"/>
      <c r="G474" s="33"/>
      <c r="H474" s="33"/>
      <c r="I474" s="77"/>
      <c r="J474" s="77"/>
      <c r="K474" s="78"/>
      <c r="L474" s="13"/>
      <c r="M474" s="13"/>
      <c r="N474" s="13"/>
      <c r="O474" s="13"/>
      <c r="P474" s="33"/>
      <c r="Q474" s="33"/>
      <c r="R474" s="33"/>
      <c r="S474" s="33"/>
      <c r="T474" s="13"/>
      <c r="U474" s="33"/>
      <c r="V474" s="33"/>
      <c r="W474" s="33"/>
      <c r="X474" s="33"/>
      <c r="Y474" s="33"/>
      <c r="Z474" s="33"/>
      <c r="AA474" s="33"/>
      <c r="AB474" s="13"/>
      <c r="AC474" s="33"/>
      <c r="AD474" s="33"/>
      <c r="AE474" s="33"/>
      <c r="AF474" s="33"/>
    </row>
    <row r="475" spans="1:32" x14ac:dyDescent="0.2">
      <c r="A475" s="33"/>
      <c r="B475" s="76"/>
      <c r="C475" s="33"/>
      <c r="D475" s="13"/>
      <c r="E475" s="13"/>
      <c r="F475" s="33"/>
      <c r="G475" s="33"/>
      <c r="H475" s="33"/>
      <c r="I475" s="77"/>
      <c r="J475" s="77"/>
      <c r="K475" s="78"/>
      <c r="L475" s="13"/>
      <c r="M475" s="13"/>
      <c r="N475" s="13"/>
      <c r="O475" s="13"/>
      <c r="P475" s="33"/>
      <c r="Q475" s="33"/>
      <c r="R475" s="33"/>
      <c r="S475" s="33"/>
      <c r="T475" s="13"/>
      <c r="U475" s="33"/>
      <c r="V475" s="33"/>
      <c r="W475" s="33"/>
      <c r="X475" s="33"/>
      <c r="Y475" s="33"/>
      <c r="Z475" s="33"/>
      <c r="AA475" s="33"/>
      <c r="AB475" s="13"/>
      <c r="AC475" s="33"/>
      <c r="AD475" s="33"/>
      <c r="AE475" s="33"/>
      <c r="AF475" s="33"/>
    </row>
    <row r="476" spans="1:32" x14ac:dyDescent="0.2">
      <c r="A476" s="33"/>
      <c r="B476" s="76"/>
      <c r="C476" s="33"/>
      <c r="D476" s="13"/>
      <c r="E476" s="13"/>
      <c r="F476" s="33"/>
      <c r="G476" s="33"/>
      <c r="H476" s="33"/>
      <c r="I476" s="77"/>
      <c r="J476" s="77"/>
      <c r="K476" s="78"/>
      <c r="L476" s="13"/>
      <c r="M476" s="13"/>
      <c r="N476" s="13"/>
      <c r="O476" s="13"/>
      <c r="P476" s="33"/>
      <c r="Q476" s="33"/>
      <c r="R476" s="33"/>
      <c r="S476" s="33"/>
      <c r="T476" s="13"/>
      <c r="U476" s="33"/>
      <c r="V476" s="33"/>
      <c r="W476" s="33"/>
      <c r="X476" s="33"/>
      <c r="Y476" s="33"/>
      <c r="Z476" s="33"/>
      <c r="AA476" s="33"/>
      <c r="AB476" s="13"/>
      <c r="AC476" s="33"/>
      <c r="AD476" s="33"/>
      <c r="AE476" s="33"/>
      <c r="AF476" s="33"/>
    </row>
    <row r="477" spans="1:32" x14ac:dyDescent="0.2">
      <c r="A477" s="33"/>
      <c r="B477" s="76"/>
      <c r="C477" s="33"/>
      <c r="D477" s="13"/>
      <c r="E477" s="13"/>
      <c r="F477" s="33"/>
      <c r="G477" s="33"/>
      <c r="H477" s="33"/>
      <c r="I477" s="77"/>
      <c r="J477" s="77"/>
      <c r="K477" s="78"/>
      <c r="L477" s="13"/>
      <c r="M477" s="13"/>
      <c r="N477" s="13"/>
      <c r="O477" s="13"/>
      <c r="P477" s="33"/>
      <c r="Q477" s="33"/>
      <c r="R477" s="33"/>
      <c r="S477" s="33"/>
      <c r="T477" s="13"/>
      <c r="U477" s="33"/>
      <c r="V477" s="33"/>
      <c r="W477" s="33"/>
      <c r="X477" s="33"/>
      <c r="Y477" s="33"/>
      <c r="Z477" s="33"/>
      <c r="AA477" s="33"/>
      <c r="AB477" s="13"/>
      <c r="AC477" s="33"/>
      <c r="AD477" s="33"/>
      <c r="AE477" s="33"/>
      <c r="AF477" s="33"/>
    </row>
    <row r="478" spans="1:32" x14ac:dyDescent="0.2">
      <c r="A478" s="33"/>
      <c r="B478" s="76"/>
      <c r="C478" s="33"/>
      <c r="D478" s="13"/>
      <c r="E478" s="13"/>
      <c r="F478" s="33"/>
      <c r="G478" s="33"/>
      <c r="H478" s="33"/>
      <c r="I478" s="77"/>
      <c r="J478" s="77"/>
      <c r="K478" s="78"/>
      <c r="L478" s="13"/>
      <c r="M478" s="13"/>
      <c r="N478" s="13"/>
      <c r="O478" s="13"/>
      <c r="P478" s="33"/>
      <c r="Q478" s="33"/>
      <c r="R478" s="33"/>
      <c r="S478" s="33"/>
      <c r="T478" s="13"/>
      <c r="U478" s="33"/>
      <c r="V478" s="33"/>
      <c r="W478" s="33"/>
      <c r="X478" s="33"/>
      <c r="Y478" s="33"/>
      <c r="Z478" s="33"/>
      <c r="AA478" s="33"/>
      <c r="AB478" s="13"/>
      <c r="AC478" s="33"/>
      <c r="AD478" s="33"/>
      <c r="AE478" s="33"/>
      <c r="AF478" s="33"/>
    </row>
    <row r="479" spans="1:32" x14ac:dyDescent="0.2">
      <c r="A479" s="33"/>
      <c r="B479" s="76"/>
      <c r="C479" s="33"/>
      <c r="D479" s="13"/>
      <c r="E479" s="13"/>
      <c r="F479" s="33"/>
      <c r="G479" s="33"/>
      <c r="H479" s="33"/>
      <c r="I479" s="77"/>
      <c r="J479" s="77"/>
      <c r="K479" s="78"/>
      <c r="L479" s="13"/>
      <c r="M479" s="13"/>
      <c r="N479" s="13"/>
      <c r="O479" s="13"/>
      <c r="P479" s="33"/>
      <c r="Q479" s="33"/>
      <c r="R479" s="33"/>
      <c r="S479" s="33"/>
      <c r="T479" s="13"/>
      <c r="U479" s="33"/>
      <c r="V479" s="33"/>
      <c r="W479" s="33"/>
      <c r="X479" s="33"/>
      <c r="Y479" s="33"/>
      <c r="Z479" s="33"/>
      <c r="AA479" s="33"/>
      <c r="AB479" s="13"/>
      <c r="AC479" s="33"/>
      <c r="AD479" s="33"/>
      <c r="AE479" s="33"/>
      <c r="AF479" s="33"/>
    </row>
    <row r="480" spans="1:32" x14ac:dyDescent="0.2">
      <c r="A480" s="33"/>
      <c r="B480" s="76"/>
      <c r="C480" s="33"/>
      <c r="D480" s="13"/>
      <c r="E480" s="13"/>
      <c r="F480" s="33"/>
      <c r="G480" s="33"/>
      <c r="H480" s="33"/>
      <c r="I480" s="77"/>
      <c r="J480" s="77"/>
      <c r="K480" s="78"/>
      <c r="L480" s="13"/>
      <c r="M480" s="13"/>
      <c r="N480" s="13"/>
      <c r="O480" s="13"/>
      <c r="P480" s="33"/>
      <c r="Q480" s="33"/>
      <c r="R480" s="33"/>
      <c r="S480" s="33"/>
      <c r="T480" s="13"/>
      <c r="U480" s="33"/>
      <c r="V480" s="33"/>
      <c r="W480" s="33"/>
      <c r="X480" s="33"/>
      <c r="Y480" s="33"/>
      <c r="Z480" s="33"/>
      <c r="AA480" s="33"/>
      <c r="AB480" s="13"/>
      <c r="AC480" s="33"/>
      <c r="AD480" s="33"/>
      <c r="AE480" s="33"/>
      <c r="AF480" s="33"/>
    </row>
    <row r="481" spans="1:32" x14ac:dyDescent="0.2">
      <c r="A481" s="33"/>
      <c r="B481" s="76"/>
      <c r="C481" s="33"/>
      <c r="D481" s="13"/>
      <c r="E481" s="13"/>
      <c r="F481" s="33"/>
      <c r="G481" s="33"/>
      <c r="H481" s="33"/>
      <c r="I481" s="77"/>
      <c r="J481" s="77"/>
      <c r="K481" s="78"/>
      <c r="L481" s="13"/>
      <c r="M481" s="13"/>
      <c r="N481" s="13"/>
      <c r="O481" s="13"/>
      <c r="P481" s="33"/>
      <c r="Q481" s="33"/>
      <c r="R481" s="33"/>
      <c r="S481" s="33"/>
      <c r="T481" s="13"/>
      <c r="U481" s="33"/>
      <c r="V481" s="33"/>
      <c r="W481" s="33"/>
      <c r="X481" s="33"/>
      <c r="Y481" s="33"/>
      <c r="Z481" s="33"/>
      <c r="AA481" s="33"/>
      <c r="AB481" s="13"/>
      <c r="AC481" s="33"/>
      <c r="AD481" s="33"/>
      <c r="AE481" s="33"/>
      <c r="AF481" s="33"/>
    </row>
    <row r="482" spans="1:32" x14ac:dyDescent="0.2">
      <c r="A482" s="33"/>
      <c r="B482" s="76"/>
      <c r="C482" s="33"/>
      <c r="D482" s="13"/>
      <c r="E482" s="13"/>
      <c r="F482" s="33"/>
      <c r="G482" s="33"/>
      <c r="H482" s="33"/>
      <c r="I482" s="77"/>
      <c r="J482" s="77"/>
      <c r="K482" s="78"/>
      <c r="L482" s="13"/>
      <c r="M482" s="13"/>
      <c r="N482" s="13"/>
      <c r="O482" s="13"/>
      <c r="P482" s="33"/>
      <c r="Q482" s="33"/>
      <c r="R482" s="33"/>
      <c r="S482" s="33"/>
      <c r="T482" s="13"/>
      <c r="U482" s="33"/>
      <c r="V482" s="33"/>
      <c r="W482" s="33"/>
      <c r="X482" s="33"/>
      <c r="Y482" s="33"/>
      <c r="Z482" s="33"/>
      <c r="AA482" s="33"/>
      <c r="AB482" s="13"/>
      <c r="AC482" s="33"/>
      <c r="AD482" s="33"/>
      <c r="AE482" s="33"/>
      <c r="AF482" s="33"/>
    </row>
    <row r="483" spans="1:32" x14ac:dyDescent="0.2">
      <c r="A483" s="33"/>
      <c r="B483" s="76"/>
      <c r="C483" s="33"/>
      <c r="D483" s="13"/>
      <c r="E483" s="13"/>
      <c r="F483" s="33"/>
      <c r="G483" s="33"/>
      <c r="H483" s="33"/>
      <c r="I483" s="77"/>
      <c r="J483" s="77"/>
      <c r="K483" s="78"/>
      <c r="L483" s="13"/>
      <c r="M483" s="13"/>
      <c r="N483" s="13"/>
      <c r="O483" s="13"/>
      <c r="P483" s="33"/>
      <c r="Q483" s="33"/>
      <c r="R483" s="33"/>
      <c r="S483" s="33"/>
      <c r="T483" s="13"/>
      <c r="U483" s="33"/>
      <c r="V483" s="33"/>
      <c r="W483" s="33"/>
      <c r="X483" s="33"/>
      <c r="Y483" s="33"/>
      <c r="Z483" s="33"/>
      <c r="AA483" s="33"/>
      <c r="AB483" s="13"/>
      <c r="AC483" s="33"/>
      <c r="AD483" s="33"/>
      <c r="AE483" s="33"/>
      <c r="AF483" s="33"/>
    </row>
    <row r="484" spans="1:32" x14ac:dyDescent="0.2">
      <c r="A484" s="33"/>
      <c r="B484" s="76"/>
      <c r="C484" s="33"/>
      <c r="D484" s="13"/>
      <c r="E484" s="13"/>
      <c r="F484" s="33"/>
      <c r="G484" s="33"/>
      <c r="H484" s="33"/>
      <c r="I484" s="77"/>
      <c r="J484" s="77"/>
      <c r="K484" s="78"/>
      <c r="L484" s="13"/>
      <c r="M484" s="13"/>
      <c r="N484" s="13"/>
      <c r="O484" s="13"/>
      <c r="P484" s="33"/>
      <c r="Q484" s="33"/>
      <c r="R484" s="33"/>
      <c r="S484" s="33"/>
      <c r="T484" s="13"/>
      <c r="U484" s="33"/>
      <c r="V484" s="33"/>
      <c r="W484" s="33"/>
      <c r="X484" s="33"/>
      <c r="Y484" s="33"/>
      <c r="Z484" s="33"/>
      <c r="AA484" s="33"/>
      <c r="AB484" s="13"/>
      <c r="AC484" s="33"/>
      <c r="AD484" s="33"/>
      <c r="AE484" s="33"/>
      <c r="AF484" s="33"/>
    </row>
    <row r="485" spans="1:32" x14ac:dyDescent="0.2">
      <c r="A485" s="33"/>
      <c r="B485" s="76"/>
      <c r="C485" s="33"/>
      <c r="D485" s="13"/>
      <c r="E485" s="13"/>
      <c r="F485" s="33"/>
      <c r="G485" s="33"/>
      <c r="H485" s="33"/>
      <c r="I485" s="77"/>
      <c r="J485" s="77"/>
      <c r="K485" s="78"/>
      <c r="L485" s="13"/>
      <c r="M485" s="13"/>
      <c r="N485" s="13"/>
      <c r="O485" s="13"/>
      <c r="P485" s="33"/>
      <c r="Q485" s="33"/>
      <c r="R485" s="33"/>
      <c r="S485" s="33"/>
      <c r="T485" s="13"/>
      <c r="U485" s="33"/>
      <c r="V485" s="33"/>
      <c r="W485" s="33"/>
      <c r="X485" s="33"/>
      <c r="Y485" s="33"/>
      <c r="Z485" s="33"/>
      <c r="AA485" s="33"/>
      <c r="AB485" s="13"/>
      <c r="AC485" s="33"/>
      <c r="AD485" s="33"/>
      <c r="AE485" s="33"/>
      <c r="AF485" s="33"/>
    </row>
    <row r="486" spans="1:32" x14ac:dyDescent="0.2">
      <c r="A486" s="33"/>
      <c r="B486" s="76"/>
      <c r="C486" s="33"/>
      <c r="D486" s="13"/>
      <c r="E486" s="13"/>
      <c r="F486" s="33"/>
      <c r="G486" s="33"/>
      <c r="H486" s="33"/>
      <c r="I486" s="77"/>
      <c r="J486" s="77"/>
      <c r="K486" s="78"/>
      <c r="L486" s="13"/>
      <c r="M486" s="13"/>
      <c r="N486" s="13"/>
      <c r="O486" s="13"/>
      <c r="P486" s="33"/>
      <c r="Q486" s="33"/>
      <c r="R486" s="33"/>
      <c r="S486" s="33"/>
      <c r="T486" s="13"/>
      <c r="U486" s="33"/>
      <c r="V486" s="33"/>
      <c r="W486" s="33"/>
      <c r="X486" s="33"/>
      <c r="Y486" s="33"/>
      <c r="Z486" s="33"/>
      <c r="AA486" s="33"/>
      <c r="AB486" s="13"/>
      <c r="AC486" s="33"/>
      <c r="AD486" s="33"/>
      <c r="AE486" s="33"/>
      <c r="AF486" s="33"/>
    </row>
    <row r="487" spans="1:32" x14ac:dyDescent="0.2">
      <c r="A487" s="33"/>
      <c r="B487" s="76"/>
      <c r="C487" s="33"/>
      <c r="D487" s="13"/>
      <c r="E487" s="13"/>
      <c r="F487" s="33"/>
      <c r="G487" s="33"/>
      <c r="H487" s="33"/>
      <c r="I487" s="77"/>
      <c r="J487" s="77"/>
      <c r="K487" s="78"/>
      <c r="L487" s="13"/>
      <c r="M487" s="13"/>
      <c r="N487" s="13"/>
      <c r="O487" s="13"/>
      <c r="P487" s="33"/>
      <c r="Q487" s="33"/>
      <c r="R487" s="33"/>
      <c r="S487" s="33"/>
      <c r="T487" s="13"/>
      <c r="U487" s="33"/>
      <c r="V487" s="33"/>
      <c r="W487" s="33"/>
      <c r="X487" s="33"/>
      <c r="Y487" s="33"/>
      <c r="Z487" s="33"/>
      <c r="AA487" s="33"/>
      <c r="AB487" s="13"/>
      <c r="AC487" s="33"/>
      <c r="AD487" s="33"/>
      <c r="AE487" s="33"/>
      <c r="AF487" s="33"/>
    </row>
    <row r="488" spans="1:32" x14ac:dyDescent="0.2">
      <c r="A488" s="33"/>
      <c r="B488" s="76"/>
      <c r="C488" s="33"/>
      <c r="D488" s="13"/>
      <c r="E488" s="13"/>
      <c r="F488" s="33"/>
      <c r="G488" s="33"/>
      <c r="H488" s="33"/>
      <c r="I488" s="77"/>
      <c r="J488" s="77"/>
      <c r="K488" s="78"/>
      <c r="L488" s="13"/>
      <c r="M488" s="13"/>
      <c r="N488" s="13"/>
      <c r="O488" s="13"/>
      <c r="P488" s="33"/>
      <c r="Q488" s="33"/>
      <c r="R488" s="33"/>
      <c r="S488" s="33"/>
      <c r="T488" s="13"/>
      <c r="U488" s="33"/>
      <c r="V488" s="33"/>
      <c r="W488" s="33"/>
      <c r="X488" s="33"/>
      <c r="Y488" s="33"/>
      <c r="Z488" s="33"/>
      <c r="AA488" s="33"/>
      <c r="AB488" s="13"/>
      <c r="AC488" s="33"/>
      <c r="AD488" s="33"/>
      <c r="AE488" s="33"/>
      <c r="AF488" s="33"/>
    </row>
    <row r="489" spans="1:32" x14ac:dyDescent="0.2">
      <c r="A489" s="33"/>
      <c r="B489" s="76"/>
      <c r="C489" s="33"/>
      <c r="D489" s="13"/>
      <c r="E489" s="13"/>
      <c r="F489" s="33"/>
      <c r="G489" s="33"/>
      <c r="H489" s="33"/>
      <c r="I489" s="77"/>
      <c r="J489" s="77"/>
      <c r="K489" s="78"/>
      <c r="L489" s="13"/>
      <c r="M489" s="13"/>
      <c r="N489" s="13"/>
      <c r="O489" s="13"/>
      <c r="P489" s="33"/>
      <c r="Q489" s="33"/>
      <c r="R489" s="33"/>
      <c r="S489" s="33"/>
      <c r="T489" s="13"/>
      <c r="U489" s="33"/>
      <c r="V489" s="33"/>
      <c r="W489" s="33"/>
      <c r="X489" s="33"/>
      <c r="Y489" s="33"/>
      <c r="Z489" s="33"/>
      <c r="AA489" s="33"/>
      <c r="AB489" s="13"/>
      <c r="AC489" s="33"/>
      <c r="AD489" s="33"/>
      <c r="AE489" s="33"/>
      <c r="AF489" s="33"/>
    </row>
    <row r="490" spans="1:32" x14ac:dyDescent="0.2">
      <c r="A490" s="33"/>
      <c r="B490" s="76"/>
      <c r="C490" s="33"/>
      <c r="D490" s="13"/>
      <c r="E490" s="13"/>
      <c r="F490" s="33"/>
      <c r="G490" s="33"/>
      <c r="H490" s="33"/>
      <c r="I490" s="77"/>
      <c r="J490" s="77"/>
      <c r="K490" s="78"/>
      <c r="L490" s="13"/>
      <c r="M490" s="13"/>
      <c r="N490" s="13"/>
      <c r="O490" s="13"/>
      <c r="P490" s="33"/>
      <c r="Q490" s="33"/>
      <c r="R490" s="33"/>
      <c r="S490" s="33"/>
      <c r="T490" s="13"/>
      <c r="U490" s="33"/>
      <c r="V490" s="33"/>
      <c r="W490" s="33"/>
      <c r="X490" s="33"/>
      <c r="Y490" s="33"/>
      <c r="Z490" s="33"/>
      <c r="AA490" s="33"/>
      <c r="AB490" s="13"/>
      <c r="AC490" s="33"/>
      <c r="AD490" s="33"/>
      <c r="AE490" s="33"/>
      <c r="AF490" s="33"/>
    </row>
    <row r="491" spans="1:32" x14ac:dyDescent="0.2">
      <c r="A491" s="33"/>
      <c r="B491" s="76"/>
      <c r="C491" s="33"/>
      <c r="D491" s="13"/>
      <c r="E491" s="13"/>
      <c r="F491" s="33"/>
      <c r="G491" s="33"/>
      <c r="H491" s="33"/>
      <c r="I491" s="77"/>
      <c r="J491" s="77"/>
      <c r="K491" s="78"/>
      <c r="L491" s="13"/>
      <c r="M491" s="13"/>
      <c r="N491" s="13"/>
      <c r="O491" s="13"/>
      <c r="P491" s="33"/>
      <c r="Q491" s="33"/>
      <c r="R491" s="33"/>
      <c r="S491" s="33"/>
      <c r="T491" s="13"/>
      <c r="U491" s="33"/>
      <c r="V491" s="33"/>
      <c r="W491" s="33"/>
      <c r="X491" s="33"/>
      <c r="Y491" s="33"/>
      <c r="Z491" s="33"/>
      <c r="AA491" s="33"/>
      <c r="AB491" s="13"/>
      <c r="AC491" s="33"/>
      <c r="AD491" s="33"/>
      <c r="AE491" s="33"/>
      <c r="AF491" s="33"/>
    </row>
    <row r="492" spans="1:32" x14ac:dyDescent="0.2">
      <c r="A492" s="33"/>
      <c r="B492" s="76"/>
      <c r="C492" s="33"/>
      <c r="D492" s="13"/>
      <c r="E492" s="13"/>
      <c r="F492" s="33"/>
      <c r="G492" s="33"/>
      <c r="H492" s="33"/>
      <c r="I492" s="77"/>
      <c r="J492" s="77"/>
      <c r="K492" s="78"/>
      <c r="L492" s="13"/>
      <c r="M492" s="13"/>
      <c r="N492" s="13"/>
      <c r="O492" s="13"/>
      <c r="P492" s="33"/>
      <c r="Q492" s="33"/>
      <c r="R492" s="33"/>
      <c r="S492" s="33"/>
      <c r="T492" s="13"/>
      <c r="U492" s="33"/>
      <c r="V492" s="33"/>
      <c r="W492" s="33"/>
      <c r="X492" s="33"/>
      <c r="Y492" s="33"/>
      <c r="Z492" s="33"/>
      <c r="AA492" s="33"/>
      <c r="AB492" s="13"/>
      <c r="AC492" s="33"/>
      <c r="AD492" s="33"/>
      <c r="AE492" s="33"/>
      <c r="AF492" s="33"/>
    </row>
    <row r="493" spans="1:32" x14ac:dyDescent="0.2">
      <c r="A493" s="33"/>
      <c r="B493" s="76"/>
      <c r="C493" s="33"/>
      <c r="D493" s="13"/>
      <c r="E493" s="13"/>
      <c r="F493" s="33"/>
      <c r="G493" s="33"/>
      <c r="H493" s="33"/>
      <c r="I493" s="77"/>
      <c r="J493" s="77"/>
      <c r="K493" s="78"/>
      <c r="L493" s="13"/>
      <c r="M493" s="13"/>
      <c r="N493" s="13"/>
      <c r="O493" s="13"/>
      <c r="P493" s="33"/>
      <c r="Q493" s="33"/>
      <c r="R493" s="33"/>
      <c r="S493" s="33"/>
      <c r="T493" s="13"/>
      <c r="U493" s="33"/>
      <c r="V493" s="33"/>
      <c r="W493" s="33"/>
      <c r="X493" s="33"/>
      <c r="Y493" s="33"/>
      <c r="Z493" s="33"/>
      <c r="AA493" s="33"/>
      <c r="AB493" s="13"/>
      <c r="AC493" s="33"/>
      <c r="AD493" s="33"/>
      <c r="AE493" s="33"/>
      <c r="AF493" s="33"/>
    </row>
    <row r="494" spans="1:32" x14ac:dyDescent="0.2">
      <c r="A494" s="33"/>
      <c r="B494" s="76"/>
      <c r="C494" s="33"/>
      <c r="D494" s="13"/>
      <c r="E494" s="13"/>
      <c r="F494" s="33"/>
      <c r="G494" s="33"/>
      <c r="H494" s="33"/>
      <c r="I494" s="77"/>
      <c r="J494" s="77"/>
      <c r="K494" s="78"/>
      <c r="L494" s="13"/>
      <c r="M494" s="13"/>
      <c r="N494" s="13"/>
      <c r="O494" s="13"/>
      <c r="P494" s="33"/>
      <c r="Q494" s="33"/>
      <c r="R494" s="33"/>
      <c r="S494" s="33"/>
      <c r="T494" s="13"/>
      <c r="U494" s="33"/>
      <c r="V494" s="33"/>
      <c r="W494" s="33"/>
      <c r="X494" s="33"/>
      <c r="Y494" s="33"/>
      <c r="Z494" s="33"/>
      <c r="AA494" s="33"/>
      <c r="AB494" s="13"/>
      <c r="AC494" s="33"/>
      <c r="AD494" s="33"/>
      <c r="AE494" s="33"/>
      <c r="AF494" s="33"/>
    </row>
    <row r="495" spans="1:32" x14ac:dyDescent="0.2">
      <c r="A495" s="33"/>
      <c r="B495" s="76"/>
      <c r="C495" s="33"/>
      <c r="D495" s="13"/>
      <c r="E495" s="13"/>
      <c r="F495" s="33"/>
      <c r="G495" s="33"/>
      <c r="H495" s="33"/>
      <c r="I495" s="77"/>
      <c r="J495" s="77"/>
      <c r="K495" s="78"/>
      <c r="L495" s="13"/>
      <c r="M495" s="13"/>
      <c r="N495" s="13"/>
      <c r="O495" s="13"/>
      <c r="P495" s="33"/>
      <c r="Q495" s="33"/>
      <c r="R495" s="33"/>
      <c r="S495" s="33"/>
      <c r="T495" s="13"/>
      <c r="U495" s="33"/>
      <c r="V495" s="33"/>
      <c r="W495" s="33"/>
      <c r="X495" s="33"/>
      <c r="Y495" s="33"/>
      <c r="Z495" s="33"/>
      <c r="AA495" s="33"/>
      <c r="AB495" s="13"/>
      <c r="AC495" s="33"/>
      <c r="AD495" s="33"/>
      <c r="AE495" s="33"/>
      <c r="AF495" s="33"/>
    </row>
    <row r="496" spans="1:32" x14ac:dyDescent="0.2">
      <c r="A496" s="33"/>
      <c r="B496" s="76"/>
      <c r="C496" s="33"/>
      <c r="D496" s="13"/>
      <c r="E496" s="13"/>
      <c r="F496" s="33"/>
      <c r="G496" s="33"/>
      <c r="H496" s="33"/>
      <c r="I496" s="77"/>
      <c r="J496" s="77"/>
      <c r="K496" s="78"/>
      <c r="L496" s="13"/>
      <c r="M496" s="13"/>
      <c r="N496" s="13"/>
      <c r="O496" s="13"/>
      <c r="P496" s="33"/>
      <c r="Q496" s="33"/>
      <c r="R496" s="33"/>
      <c r="S496" s="33"/>
      <c r="T496" s="13"/>
      <c r="U496" s="33"/>
      <c r="V496" s="33"/>
      <c r="W496" s="33"/>
      <c r="X496" s="33"/>
      <c r="Y496" s="33"/>
      <c r="Z496" s="33"/>
      <c r="AA496" s="33"/>
      <c r="AB496" s="13"/>
      <c r="AC496" s="33"/>
      <c r="AD496" s="33"/>
      <c r="AE496" s="33"/>
      <c r="AF496" s="33"/>
    </row>
    <row r="497" spans="1:32" x14ac:dyDescent="0.2">
      <c r="A497" s="33"/>
      <c r="B497" s="76"/>
      <c r="C497" s="33"/>
      <c r="D497" s="13"/>
      <c r="E497" s="13"/>
      <c r="F497" s="33"/>
      <c r="G497" s="33"/>
      <c r="H497" s="33"/>
      <c r="I497" s="77"/>
      <c r="J497" s="77"/>
      <c r="K497" s="78"/>
      <c r="L497" s="13"/>
      <c r="M497" s="13"/>
      <c r="N497" s="13"/>
      <c r="O497" s="13"/>
      <c r="P497" s="33"/>
      <c r="Q497" s="33"/>
      <c r="R497" s="33"/>
      <c r="S497" s="33"/>
      <c r="T497" s="13"/>
      <c r="U497" s="33"/>
      <c r="V497" s="33"/>
      <c r="W497" s="33"/>
      <c r="X497" s="33"/>
      <c r="Y497" s="33"/>
      <c r="Z497" s="33"/>
      <c r="AA497" s="33"/>
      <c r="AB497" s="13"/>
      <c r="AC497" s="33"/>
      <c r="AD497" s="33"/>
      <c r="AE497" s="33"/>
      <c r="AF497" s="33"/>
    </row>
    <row r="498" spans="1:32" x14ac:dyDescent="0.2">
      <c r="A498" s="33"/>
      <c r="B498" s="76"/>
      <c r="C498" s="33"/>
      <c r="D498" s="13"/>
      <c r="E498" s="13"/>
      <c r="F498" s="33"/>
      <c r="G498" s="33"/>
      <c r="H498" s="33"/>
      <c r="I498" s="77"/>
      <c r="J498" s="77"/>
      <c r="K498" s="78"/>
      <c r="L498" s="13"/>
      <c r="M498" s="13"/>
      <c r="N498" s="13"/>
      <c r="O498" s="13"/>
      <c r="P498" s="33"/>
      <c r="Q498" s="33"/>
      <c r="R498" s="33"/>
      <c r="S498" s="33"/>
      <c r="T498" s="13"/>
      <c r="U498" s="33"/>
      <c r="V498" s="33"/>
      <c r="W498" s="33"/>
      <c r="X498" s="33"/>
      <c r="Y498" s="33"/>
      <c r="Z498" s="33"/>
      <c r="AA498" s="33"/>
      <c r="AB498" s="13"/>
      <c r="AC498" s="33"/>
      <c r="AD498" s="33"/>
      <c r="AE498" s="33"/>
      <c r="AF498" s="33"/>
    </row>
    <row r="499" spans="1:32" x14ac:dyDescent="0.2">
      <c r="A499" s="33"/>
      <c r="B499" s="76"/>
      <c r="C499" s="33"/>
      <c r="D499" s="13"/>
      <c r="E499" s="13"/>
      <c r="F499" s="33"/>
      <c r="G499" s="33"/>
      <c r="H499" s="33"/>
      <c r="I499" s="77"/>
      <c r="J499" s="77"/>
      <c r="K499" s="78"/>
      <c r="L499" s="13"/>
      <c r="M499" s="13"/>
      <c r="N499" s="13"/>
      <c r="O499" s="13"/>
      <c r="P499" s="33"/>
      <c r="Q499" s="33"/>
      <c r="R499" s="33"/>
      <c r="S499" s="33"/>
      <c r="T499" s="13"/>
      <c r="U499" s="33"/>
      <c r="V499" s="33"/>
      <c r="W499" s="33"/>
      <c r="X499" s="33"/>
      <c r="Y499" s="33"/>
      <c r="Z499" s="33"/>
      <c r="AA499" s="33"/>
      <c r="AB499" s="13"/>
      <c r="AC499" s="33"/>
      <c r="AD499" s="33"/>
      <c r="AE499" s="33"/>
      <c r="AF499" s="33"/>
    </row>
    <row r="500" spans="1:32" x14ac:dyDescent="0.2">
      <c r="A500" s="33"/>
      <c r="B500" s="76"/>
      <c r="C500" s="33"/>
      <c r="D500" s="13"/>
      <c r="E500" s="13"/>
      <c r="F500" s="33"/>
      <c r="G500" s="33"/>
      <c r="H500" s="33"/>
      <c r="I500" s="77"/>
      <c r="J500" s="77"/>
      <c r="K500" s="78"/>
      <c r="L500" s="13"/>
      <c r="M500" s="13"/>
      <c r="N500" s="13"/>
      <c r="O500" s="13"/>
      <c r="P500" s="33"/>
      <c r="Q500" s="33"/>
      <c r="R500" s="33"/>
      <c r="S500" s="33"/>
      <c r="T500" s="13"/>
      <c r="U500" s="33"/>
      <c r="V500" s="33"/>
      <c r="W500" s="33"/>
      <c r="X500" s="33"/>
      <c r="Y500" s="33"/>
      <c r="Z500" s="33"/>
      <c r="AA500" s="33"/>
      <c r="AB500" s="13"/>
      <c r="AC500" s="33"/>
      <c r="AD500" s="33"/>
      <c r="AE500" s="33"/>
      <c r="AF500" s="33"/>
    </row>
    <row r="501" spans="1:32" x14ac:dyDescent="0.2">
      <c r="A501" s="33"/>
      <c r="B501" s="76"/>
      <c r="C501" s="33"/>
      <c r="D501" s="13"/>
      <c r="E501" s="13"/>
      <c r="F501" s="33"/>
      <c r="G501" s="33"/>
      <c r="H501" s="33"/>
      <c r="I501" s="77"/>
      <c r="J501" s="77"/>
      <c r="K501" s="78"/>
      <c r="L501" s="13"/>
      <c r="M501" s="13"/>
      <c r="N501" s="13"/>
      <c r="O501" s="13"/>
      <c r="P501" s="33"/>
      <c r="Q501" s="33"/>
      <c r="R501" s="33"/>
      <c r="S501" s="33"/>
      <c r="T501" s="13"/>
      <c r="U501" s="33"/>
      <c r="V501" s="33"/>
      <c r="W501" s="33"/>
      <c r="X501" s="33"/>
      <c r="Y501" s="33"/>
      <c r="Z501" s="33"/>
      <c r="AA501" s="33"/>
      <c r="AB501" s="13"/>
      <c r="AC501" s="33"/>
      <c r="AD501" s="33"/>
      <c r="AE501" s="33"/>
      <c r="AF501" s="33"/>
    </row>
    <row r="502" spans="1:32" x14ac:dyDescent="0.2">
      <c r="A502" s="33"/>
      <c r="B502" s="76"/>
      <c r="C502" s="33"/>
      <c r="D502" s="13"/>
      <c r="E502" s="13"/>
      <c r="F502" s="33"/>
      <c r="G502" s="33"/>
      <c r="H502" s="33"/>
      <c r="I502" s="77"/>
      <c r="J502" s="77"/>
      <c r="K502" s="78"/>
      <c r="L502" s="13"/>
      <c r="M502" s="13"/>
      <c r="N502" s="13"/>
      <c r="O502" s="13"/>
      <c r="P502" s="33"/>
      <c r="Q502" s="33"/>
      <c r="R502" s="33"/>
      <c r="S502" s="33"/>
      <c r="T502" s="13"/>
      <c r="U502" s="33"/>
      <c r="V502" s="33"/>
      <c r="W502" s="33"/>
      <c r="X502" s="33"/>
      <c r="Y502" s="33"/>
      <c r="Z502" s="33"/>
      <c r="AA502" s="33"/>
      <c r="AB502" s="13"/>
      <c r="AC502" s="33"/>
      <c r="AD502" s="33"/>
      <c r="AE502" s="33"/>
      <c r="AF502" s="33"/>
    </row>
    <row r="503" spans="1:32" x14ac:dyDescent="0.2">
      <c r="A503" s="33"/>
      <c r="B503" s="76"/>
      <c r="C503" s="33"/>
      <c r="D503" s="13"/>
      <c r="E503" s="13"/>
      <c r="F503" s="33"/>
      <c r="G503" s="33"/>
      <c r="H503" s="33"/>
      <c r="I503" s="77"/>
      <c r="J503" s="77"/>
      <c r="K503" s="78"/>
      <c r="L503" s="13"/>
      <c r="M503" s="13"/>
      <c r="N503" s="13"/>
      <c r="O503" s="13"/>
      <c r="P503" s="33"/>
      <c r="Q503" s="33"/>
      <c r="R503" s="33"/>
      <c r="S503" s="33"/>
      <c r="T503" s="13"/>
      <c r="U503" s="33"/>
      <c r="V503" s="33"/>
      <c r="W503" s="33"/>
      <c r="X503" s="33"/>
      <c r="Y503" s="33"/>
      <c r="Z503" s="33"/>
      <c r="AA503" s="33"/>
      <c r="AB503" s="13"/>
      <c r="AC503" s="33"/>
      <c r="AD503" s="33"/>
      <c r="AE503" s="33"/>
      <c r="AF503" s="33"/>
    </row>
    <row r="504" spans="1:32" x14ac:dyDescent="0.2">
      <c r="A504" s="33"/>
      <c r="B504" s="76"/>
      <c r="C504" s="33"/>
      <c r="D504" s="13"/>
      <c r="E504" s="13"/>
      <c r="F504" s="33"/>
      <c r="G504" s="33"/>
      <c r="H504" s="33"/>
      <c r="I504" s="77"/>
      <c r="J504" s="77"/>
      <c r="K504" s="78"/>
      <c r="L504" s="13"/>
      <c r="M504" s="13"/>
      <c r="N504" s="13"/>
      <c r="O504" s="13"/>
      <c r="P504" s="33"/>
      <c r="Q504" s="33"/>
      <c r="R504" s="33"/>
      <c r="S504" s="33"/>
      <c r="T504" s="13"/>
      <c r="U504" s="33"/>
      <c r="V504" s="33"/>
      <c r="W504" s="33"/>
      <c r="X504" s="33"/>
      <c r="Y504" s="33"/>
      <c r="Z504" s="33"/>
      <c r="AA504" s="33"/>
      <c r="AB504" s="13"/>
      <c r="AC504" s="33"/>
      <c r="AD504" s="33"/>
      <c r="AE504" s="33"/>
      <c r="AF504" s="33"/>
    </row>
    <row r="505" spans="1:32" x14ac:dyDescent="0.2">
      <c r="A505" s="33"/>
      <c r="B505" s="76"/>
      <c r="C505" s="33"/>
      <c r="D505" s="13"/>
      <c r="E505" s="13"/>
      <c r="F505" s="33"/>
      <c r="G505" s="33"/>
      <c r="H505" s="33"/>
      <c r="I505" s="77"/>
      <c r="J505" s="77"/>
      <c r="K505" s="78"/>
      <c r="L505" s="13"/>
      <c r="M505" s="13"/>
      <c r="N505" s="13"/>
      <c r="O505" s="13"/>
      <c r="P505" s="33"/>
      <c r="Q505" s="33"/>
      <c r="R505" s="33"/>
      <c r="S505" s="33"/>
      <c r="T505" s="13"/>
      <c r="U505" s="33"/>
      <c r="V505" s="33"/>
      <c r="W505" s="33"/>
      <c r="X505" s="33"/>
      <c r="Y505" s="33"/>
      <c r="Z505" s="33"/>
      <c r="AA505" s="33"/>
      <c r="AB505" s="13"/>
      <c r="AC505" s="33"/>
      <c r="AD505" s="33"/>
      <c r="AE505" s="33"/>
      <c r="AF505" s="33"/>
    </row>
    <row r="506" spans="1:32" x14ac:dyDescent="0.2">
      <c r="A506" s="33"/>
      <c r="B506" s="76"/>
      <c r="C506" s="33"/>
      <c r="D506" s="13"/>
      <c r="E506" s="13"/>
      <c r="F506" s="33"/>
      <c r="G506" s="33"/>
      <c r="H506" s="33"/>
      <c r="I506" s="77"/>
      <c r="J506" s="77"/>
      <c r="K506" s="78"/>
      <c r="L506" s="13"/>
      <c r="M506" s="13"/>
      <c r="N506" s="13"/>
      <c r="O506" s="13"/>
      <c r="P506" s="33"/>
      <c r="Q506" s="33"/>
      <c r="R506" s="33"/>
      <c r="S506" s="33"/>
      <c r="T506" s="13"/>
      <c r="U506" s="33"/>
      <c r="V506" s="33"/>
      <c r="W506" s="33"/>
      <c r="X506" s="33"/>
      <c r="Y506" s="33"/>
      <c r="Z506" s="33"/>
      <c r="AA506" s="33"/>
      <c r="AB506" s="13"/>
      <c r="AC506" s="33"/>
      <c r="AD506" s="33"/>
      <c r="AE506" s="33"/>
      <c r="AF506" s="33"/>
    </row>
    <row r="507" spans="1:32" x14ac:dyDescent="0.2">
      <c r="A507" s="33"/>
      <c r="B507" s="76"/>
      <c r="C507" s="33"/>
      <c r="D507" s="13"/>
      <c r="E507" s="13"/>
      <c r="F507" s="33"/>
      <c r="G507" s="33"/>
      <c r="H507" s="33"/>
      <c r="I507" s="77"/>
      <c r="J507" s="77"/>
      <c r="K507" s="78"/>
      <c r="L507" s="13"/>
      <c r="M507" s="13"/>
      <c r="N507" s="13"/>
      <c r="O507" s="13"/>
      <c r="P507" s="33"/>
      <c r="Q507" s="33"/>
      <c r="R507" s="33"/>
      <c r="S507" s="33"/>
      <c r="T507" s="13"/>
      <c r="U507" s="33"/>
      <c r="V507" s="33"/>
      <c r="W507" s="33"/>
      <c r="X507" s="33"/>
      <c r="Y507" s="33"/>
      <c r="Z507" s="33"/>
      <c r="AA507" s="33"/>
      <c r="AB507" s="13"/>
      <c r="AC507" s="33"/>
      <c r="AD507" s="33"/>
      <c r="AE507" s="33"/>
      <c r="AF507" s="33"/>
    </row>
    <row r="508" spans="1:32" x14ac:dyDescent="0.2">
      <c r="A508" s="33"/>
      <c r="B508" s="76"/>
      <c r="C508" s="33"/>
      <c r="D508" s="13"/>
      <c r="E508" s="13"/>
      <c r="F508" s="33"/>
      <c r="G508" s="33"/>
      <c r="H508" s="33"/>
      <c r="I508" s="77"/>
      <c r="J508" s="77"/>
      <c r="K508" s="78"/>
      <c r="L508" s="13"/>
      <c r="M508" s="13"/>
      <c r="N508" s="13"/>
      <c r="O508" s="13"/>
      <c r="P508" s="33"/>
      <c r="Q508" s="33"/>
      <c r="R508" s="33"/>
      <c r="S508" s="33"/>
      <c r="T508" s="13"/>
      <c r="U508" s="33"/>
      <c r="V508" s="33"/>
      <c r="W508" s="33"/>
      <c r="X508" s="33"/>
      <c r="Y508" s="33"/>
      <c r="Z508" s="33"/>
      <c r="AA508" s="33"/>
      <c r="AB508" s="13"/>
      <c r="AC508" s="33"/>
      <c r="AD508" s="33"/>
      <c r="AE508" s="33"/>
      <c r="AF508" s="33"/>
    </row>
    <row r="509" spans="1:32" x14ac:dyDescent="0.2">
      <c r="A509" s="33"/>
      <c r="B509" s="76"/>
      <c r="C509" s="33"/>
      <c r="D509" s="13"/>
      <c r="E509" s="13"/>
      <c r="F509" s="33"/>
      <c r="G509" s="33"/>
      <c r="H509" s="33"/>
      <c r="I509" s="77"/>
      <c r="J509" s="77"/>
      <c r="K509" s="78"/>
      <c r="L509" s="13"/>
      <c r="M509" s="13"/>
      <c r="N509" s="13"/>
      <c r="O509" s="13"/>
      <c r="P509" s="33"/>
      <c r="Q509" s="33"/>
      <c r="R509" s="33"/>
      <c r="S509" s="33"/>
      <c r="T509" s="13"/>
      <c r="U509" s="33"/>
      <c r="V509" s="33"/>
      <c r="W509" s="33"/>
      <c r="X509" s="33"/>
      <c r="Y509" s="33"/>
      <c r="Z509" s="33"/>
      <c r="AA509" s="33"/>
      <c r="AB509" s="13"/>
      <c r="AC509" s="33"/>
      <c r="AD509" s="33"/>
      <c r="AE509" s="33"/>
      <c r="AF509" s="33"/>
    </row>
    <row r="510" spans="1:32" x14ac:dyDescent="0.2">
      <c r="A510" s="33"/>
      <c r="B510" s="76"/>
      <c r="C510" s="33"/>
      <c r="D510" s="13"/>
      <c r="E510" s="13"/>
      <c r="F510" s="33"/>
      <c r="G510" s="33"/>
      <c r="H510" s="33"/>
      <c r="I510" s="77"/>
      <c r="J510" s="77"/>
      <c r="K510" s="78"/>
      <c r="L510" s="13"/>
      <c r="M510" s="13"/>
      <c r="N510" s="13"/>
      <c r="O510" s="13"/>
      <c r="P510" s="33"/>
      <c r="Q510" s="33"/>
      <c r="R510" s="33"/>
      <c r="S510" s="33"/>
      <c r="T510" s="13"/>
      <c r="U510" s="33"/>
      <c r="V510" s="33"/>
      <c r="W510" s="33"/>
      <c r="X510" s="33"/>
      <c r="Y510" s="33"/>
      <c r="Z510" s="33"/>
      <c r="AA510" s="33"/>
      <c r="AB510" s="13"/>
      <c r="AC510" s="33"/>
      <c r="AD510" s="33"/>
      <c r="AE510" s="33"/>
      <c r="AF510" s="33"/>
    </row>
    <row r="511" spans="1:32" x14ac:dyDescent="0.2">
      <c r="A511" s="33"/>
      <c r="B511" s="76"/>
      <c r="C511" s="33"/>
      <c r="D511" s="13"/>
      <c r="E511" s="13"/>
      <c r="F511" s="33"/>
      <c r="G511" s="33"/>
      <c r="H511" s="33"/>
      <c r="I511" s="77"/>
      <c r="J511" s="77"/>
      <c r="K511" s="78"/>
      <c r="L511" s="13"/>
      <c r="M511" s="13"/>
      <c r="N511" s="13"/>
      <c r="O511" s="13"/>
      <c r="P511" s="33"/>
      <c r="Q511" s="33"/>
      <c r="R511" s="33"/>
      <c r="S511" s="33"/>
      <c r="T511" s="13"/>
      <c r="U511" s="33"/>
      <c r="V511" s="33"/>
      <c r="W511" s="33"/>
      <c r="X511" s="33"/>
      <c r="Y511" s="33"/>
      <c r="Z511" s="33"/>
      <c r="AA511" s="33"/>
      <c r="AB511" s="13"/>
      <c r="AC511" s="33"/>
      <c r="AD511" s="33"/>
      <c r="AE511" s="33"/>
      <c r="AF511" s="33"/>
    </row>
    <row r="512" spans="1:32" x14ac:dyDescent="0.2">
      <c r="A512" s="33"/>
      <c r="B512" s="76"/>
      <c r="C512" s="33"/>
      <c r="D512" s="13"/>
      <c r="E512" s="13"/>
      <c r="F512" s="33"/>
      <c r="G512" s="33"/>
      <c r="H512" s="33"/>
      <c r="I512" s="77"/>
      <c r="J512" s="77"/>
      <c r="K512" s="78"/>
      <c r="L512" s="13"/>
      <c r="M512" s="13"/>
      <c r="N512" s="13"/>
      <c r="O512" s="13"/>
      <c r="P512" s="33"/>
      <c r="Q512" s="33"/>
      <c r="R512" s="33"/>
      <c r="S512" s="33"/>
      <c r="T512" s="13"/>
      <c r="U512" s="33"/>
      <c r="V512" s="33"/>
      <c r="W512" s="33"/>
      <c r="X512" s="33"/>
      <c r="Y512" s="33"/>
      <c r="Z512" s="33"/>
      <c r="AA512" s="33"/>
      <c r="AB512" s="13"/>
      <c r="AC512" s="33"/>
      <c r="AD512" s="33"/>
      <c r="AE512" s="33"/>
      <c r="AF512" s="33"/>
    </row>
    <row r="513" spans="1:32" x14ac:dyDescent="0.2">
      <c r="A513" s="33"/>
      <c r="B513" s="76"/>
      <c r="C513" s="33"/>
      <c r="D513" s="13"/>
      <c r="E513" s="13"/>
      <c r="F513" s="33"/>
      <c r="G513" s="33"/>
      <c r="H513" s="33"/>
      <c r="I513" s="77"/>
      <c r="J513" s="77"/>
      <c r="K513" s="78"/>
      <c r="L513" s="13"/>
      <c r="M513" s="13"/>
      <c r="N513" s="13"/>
      <c r="O513" s="13"/>
      <c r="P513" s="33"/>
      <c r="Q513" s="33"/>
      <c r="R513" s="33"/>
      <c r="S513" s="33"/>
      <c r="T513" s="13"/>
      <c r="U513" s="33"/>
      <c r="V513" s="33"/>
      <c r="W513" s="33"/>
      <c r="X513" s="33"/>
      <c r="Y513" s="33"/>
      <c r="Z513" s="33"/>
      <c r="AA513" s="33"/>
      <c r="AB513" s="13"/>
      <c r="AC513" s="33"/>
      <c r="AD513" s="33"/>
      <c r="AE513" s="33"/>
      <c r="AF513" s="33"/>
    </row>
    <row r="514" spans="1:32" x14ac:dyDescent="0.2">
      <c r="A514" s="33"/>
      <c r="B514" s="76"/>
      <c r="C514" s="33"/>
      <c r="D514" s="13"/>
      <c r="E514" s="13"/>
      <c r="F514" s="33"/>
      <c r="G514" s="33"/>
      <c r="H514" s="33"/>
      <c r="I514" s="77"/>
      <c r="J514" s="77"/>
      <c r="K514" s="78"/>
      <c r="L514" s="13"/>
      <c r="M514" s="13"/>
      <c r="N514" s="13"/>
      <c r="O514" s="13"/>
      <c r="P514" s="33"/>
      <c r="Q514" s="33"/>
      <c r="R514" s="33"/>
      <c r="S514" s="33"/>
      <c r="T514" s="13"/>
      <c r="U514" s="33"/>
      <c r="V514" s="33"/>
      <c r="W514" s="33"/>
      <c r="X514" s="33"/>
      <c r="Y514" s="33"/>
      <c r="Z514" s="33"/>
      <c r="AA514" s="33"/>
      <c r="AB514" s="13"/>
      <c r="AC514" s="33"/>
      <c r="AD514" s="33"/>
      <c r="AE514" s="33"/>
      <c r="AF514" s="33"/>
    </row>
    <row r="515" spans="1:32" x14ac:dyDescent="0.2">
      <c r="A515" s="33"/>
      <c r="B515" s="76"/>
      <c r="C515" s="33"/>
      <c r="D515" s="13"/>
      <c r="E515" s="13"/>
      <c r="F515" s="33"/>
      <c r="G515" s="33"/>
      <c r="H515" s="33"/>
      <c r="I515" s="77"/>
      <c r="J515" s="77"/>
      <c r="K515" s="78"/>
      <c r="L515" s="13"/>
      <c r="M515" s="13"/>
      <c r="N515" s="13"/>
      <c r="O515" s="13"/>
      <c r="P515" s="33"/>
      <c r="Q515" s="33"/>
      <c r="R515" s="33"/>
      <c r="S515" s="33"/>
      <c r="T515" s="13"/>
      <c r="U515" s="33"/>
      <c r="V515" s="33"/>
      <c r="W515" s="33"/>
      <c r="X515" s="33"/>
      <c r="Y515" s="33"/>
      <c r="Z515" s="33"/>
      <c r="AA515" s="33"/>
      <c r="AB515" s="13"/>
      <c r="AC515" s="33"/>
      <c r="AD515" s="33"/>
      <c r="AE515" s="33"/>
      <c r="AF515" s="33"/>
    </row>
    <row r="516" spans="1:32" x14ac:dyDescent="0.2">
      <c r="A516" s="33"/>
      <c r="B516" s="76"/>
      <c r="C516" s="33"/>
      <c r="D516" s="13"/>
      <c r="E516" s="13"/>
      <c r="F516" s="33"/>
      <c r="G516" s="33"/>
      <c r="H516" s="33"/>
      <c r="I516" s="77"/>
      <c r="J516" s="77"/>
      <c r="K516" s="78"/>
      <c r="L516" s="13"/>
      <c r="M516" s="13"/>
      <c r="N516" s="13"/>
      <c r="O516" s="13"/>
      <c r="P516" s="33"/>
      <c r="Q516" s="33"/>
      <c r="R516" s="33"/>
      <c r="S516" s="33"/>
      <c r="T516" s="13"/>
      <c r="U516" s="33"/>
      <c r="V516" s="33"/>
      <c r="W516" s="33"/>
      <c r="X516" s="33"/>
      <c r="Y516" s="33"/>
      <c r="Z516" s="33"/>
      <c r="AA516" s="33"/>
      <c r="AB516" s="13"/>
      <c r="AC516" s="33"/>
      <c r="AD516" s="33"/>
      <c r="AE516" s="33"/>
      <c r="AF516" s="33"/>
    </row>
    <row r="517" spans="1:32" x14ac:dyDescent="0.2">
      <c r="A517" s="33"/>
      <c r="B517" s="76"/>
      <c r="C517" s="33"/>
      <c r="D517" s="13"/>
      <c r="E517" s="13"/>
      <c r="F517" s="33"/>
      <c r="G517" s="33"/>
      <c r="H517" s="33"/>
      <c r="I517" s="77"/>
      <c r="J517" s="77"/>
      <c r="K517" s="78"/>
      <c r="L517" s="13"/>
      <c r="M517" s="13"/>
      <c r="N517" s="13"/>
      <c r="O517" s="13"/>
      <c r="P517" s="33"/>
      <c r="Q517" s="33"/>
      <c r="R517" s="33"/>
      <c r="S517" s="33"/>
      <c r="T517" s="13"/>
      <c r="U517" s="33"/>
      <c r="V517" s="33"/>
      <c r="W517" s="33"/>
      <c r="X517" s="33"/>
      <c r="Y517" s="33"/>
      <c r="Z517" s="33"/>
      <c r="AA517" s="33"/>
      <c r="AB517" s="13"/>
      <c r="AC517" s="33"/>
      <c r="AD517" s="33"/>
      <c r="AE517" s="33"/>
      <c r="AF517" s="33"/>
    </row>
    <row r="518" spans="1:32" x14ac:dyDescent="0.2">
      <c r="A518" s="33"/>
      <c r="B518" s="76"/>
      <c r="C518" s="33"/>
      <c r="D518" s="13"/>
      <c r="E518" s="13"/>
      <c r="F518" s="33"/>
      <c r="G518" s="33"/>
      <c r="H518" s="33"/>
      <c r="I518" s="77"/>
      <c r="J518" s="77"/>
      <c r="K518" s="78"/>
      <c r="L518" s="13"/>
      <c r="M518" s="13"/>
      <c r="N518" s="13"/>
      <c r="O518" s="13"/>
      <c r="P518" s="33"/>
      <c r="Q518" s="33"/>
      <c r="R518" s="33"/>
      <c r="S518" s="33"/>
      <c r="T518" s="13"/>
      <c r="U518" s="33"/>
      <c r="V518" s="33"/>
      <c r="W518" s="33"/>
      <c r="X518" s="33"/>
      <c r="Y518" s="33"/>
      <c r="Z518" s="33"/>
      <c r="AA518" s="33"/>
      <c r="AB518" s="13"/>
      <c r="AC518" s="33"/>
      <c r="AD518" s="33"/>
      <c r="AE518" s="33"/>
      <c r="AF518" s="33"/>
    </row>
    <row r="519" spans="1:32" x14ac:dyDescent="0.2">
      <c r="A519" s="33"/>
      <c r="B519" s="76"/>
      <c r="C519" s="33"/>
      <c r="D519" s="13"/>
      <c r="E519" s="13"/>
      <c r="F519" s="33"/>
      <c r="G519" s="33"/>
      <c r="H519" s="33"/>
      <c r="I519" s="77"/>
      <c r="J519" s="77"/>
      <c r="K519" s="78"/>
      <c r="L519" s="13"/>
      <c r="M519" s="13"/>
      <c r="N519" s="13"/>
      <c r="O519" s="13"/>
      <c r="P519" s="33"/>
      <c r="Q519" s="33"/>
      <c r="R519" s="33"/>
      <c r="S519" s="33"/>
      <c r="T519" s="13"/>
      <c r="U519" s="33"/>
      <c r="V519" s="33"/>
      <c r="W519" s="33"/>
      <c r="X519" s="33"/>
      <c r="Y519" s="33"/>
      <c r="Z519" s="33"/>
      <c r="AA519" s="33"/>
      <c r="AB519" s="13"/>
      <c r="AC519" s="33"/>
      <c r="AD519" s="33"/>
      <c r="AE519" s="33"/>
      <c r="AF519" s="33"/>
    </row>
    <row r="520" spans="1:32" x14ac:dyDescent="0.2">
      <c r="A520" s="33"/>
      <c r="B520" s="76"/>
      <c r="C520" s="33"/>
      <c r="D520" s="13"/>
      <c r="E520" s="13"/>
      <c r="F520" s="33"/>
      <c r="G520" s="33"/>
      <c r="H520" s="33"/>
      <c r="I520" s="77"/>
      <c r="J520" s="77"/>
      <c r="K520" s="78"/>
      <c r="L520" s="13"/>
      <c r="M520" s="13"/>
      <c r="N520" s="13"/>
      <c r="O520" s="13"/>
      <c r="P520" s="33"/>
      <c r="Q520" s="33"/>
      <c r="R520" s="33"/>
      <c r="S520" s="33"/>
      <c r="T520" s="13"/>
      <c r="U520" s="33"/>
      <c r="V520" s="33"/>
      <c r="W520" s="33"/>
      <c r="X520" s="33"/>
      <c r="Y520" s="33"/>
      <c r="Z520" s="33"/>
      <c r="AA520" s="33"/>
      <c r="AB520" s="13"/>
      <c r="AC520" s="33"/>
      <c r="AD520" s="33"/>
      <c r="AE520" s="33"/>
      <c r="AF520" s="33"/>
    </row>
    <row r="521" spans="1:32" x14ac:dyDescent="0.2">
      <c r="A521" s="33"/>
      <c r="B521" s="76"/>
      <c r="C521" s="33"/>
      <c r="D521" s="13"/>
      <c r="E521" s="13"/>
      <c r="F521" s="33"/>
      <c r="G521" s="33"/>
      <c r="H521" s="33"/>
      <c r="I521" s="77"/>
      <c r="J521" s="77"/>
      <c r="K521" s="78"/>
      <c r="L521" s="13"/>
      <c r="M521" s="13"/>
      <c r="N521" s="13"/>
      <c r="O521" s="13"/>
      <c r="P521" s="33"/>
      <c r="Q521" s="33"/>
      <c r="R521" s="33"/>
      <c r="S521" s="33"/>
      <c r="T521" s="13"/>
      <c r="U521" s="33"/>
      <c r="V521" s="33"/>
      <c r="W521" s="33"/>
      <c r="X521" s="33"/>
      <c r="Y521" s="33"/>
      <c r="Z521" s="33"/>
      <c r="AA521" s="33"/>
      <c r="AB521" s="13"/>
      <c r="AC521" s="33"/>
      <c r="AD521" s="33"/>
      <c r="AE521" s="33"/>
      <c r="AF521" s="33"/>
    </row>
    <row r="522" spans="1:32" x14ac:dyDescent="0.2">
      <c r="A522" s="33"/>
      <c r="B522" s="76"/>
      <c r="C522" s="33"/>
      <c r="D522" s="13"/>
      <c r="E522" s="13"/>
      <c r="F522" s="33"/>
      <c r="G522" s="33"/>
      <c r="H522" s="33"/>
      <c r="I522" s="77"/>
      <c r="J522" s="77"/>
      <c r="K522" s="78"/>
      <c r="L522" s="13"/>
      <c r="M522" s="13"/>
      <c r="N522" s="13"/>
      <c r="O522" s="13"/>
      <c r="P522" s="33"/>
      <c r="Q522" s="33"/>
      <c r="R522" s="33"/>
      <c r="S522" s="33"/>
      <c r="T522" s="13"/>
      <c r="U522" s="33"/>
      <c r="V522" s="33"/>
      <c r="W522" s="33"/>
      <c r="X522" s="33"/>
      <c r="Y522" s="33"/>
      <c r="Z522" s="33"/>
      <c r="AA522" s="33"/>
      <c r="AB522" s="13"/>
      <c r="AC522" s="33"/>
      <c r="AD522" s="33"/>
      <c r="AE522" s="33"/>
      <c r="AF522" s="33"/>
    </row>
    <row r="523" spans="1:32" x14ac:dyDescent="0.2">
      <c r="A523" s="33"/>
      <c r="B523" s="76"/>
      <c r="C523" s="33"/>
      <c r="D523" s="13"/>
      <c r="E523" s="13"/>
      <c r="F523" s="33"/>
      <c r="G523" s="33"/>
      <c r="H523" s="33"/>
      <c r="I523" s="77"/>
      <c r="J523" s="77"/>
      <c r="K523" s="78"/>
      <c r="L523" s="13"/>
      <c r="M523" s="13"/>
      <c r="N523" s="13"/>
      <c r="O523" s="13"/>
      <c r="P523" s="33"/>
      <c r="Q523" s="33"/>
      <c r="R523" s="33"/>
      <c r="S523" s="33"/>
      <c r="T523" s="13"/>
      <c r="U523" s="33"/>
      <c r="V523" s="33"/>
      <c r="W523" s="33"/>
      <c r="X523" s="33"/>
      <c r="Y523" s="33"/>
      <c r="Z523" s="33"/>
      <c r="AA523" s="33"/>
      <c r="AB523" s="13"/>
      <c r="AC523" s="33"/>
      <c r="AD523" s="33"/>
      <c r="AE523" s="33"/>
      <c r="AF523" s="33"/>
    </row>
    <row r="524" spans="1:32" x14ac:dyDescent="0.2">
      <c r="A524" s="33"/>
      <c r="B524" s="76"/>
      <c r="C524" s="33"/>
      <c r="D524" s="13"/>
      <c r="E524" s="13"/>
      <c r="F524" s="33"/>
      <c r="G524" s="33"/>
      <c r="H524" s="33"/>
      <c r="I524" s="77"/>
      <c r="J524" s="77"/>
      <c r="K524" s="78"/>
      <c r="L524" s="13"/>
      <c r="M524" s="13"/>
      <c r="N524" s="13"/>
      <c r="O524" s="13"/>
      <c r="P524" s="33"/>
      <c r="Q524" s="33"/>
      <c r="R524" s="33"/>
      <c r="S524" s="33"/>
      <c r="T524" s="13"/>
      <c r="U524" s="33"/>
      <c r="V524" s="33"/>
      <c r="W524" s="33"/>
      <c r="X524" s="33"/>
      <c r="Y524" s="33"/>
      <c r="Z524" s="33"/>
      <c r="AA524" s="33"/>
      <c r="AB524" s="13"/>
      <c r="AC524" s="33"/>
      <c r="AD524" s="33"/>
      <c r="AE524" s="33"/>
      <c r="AF524" s="33"/>
    </row>
    <row r="525" spans="1:32" x14ac:dyDescent="0.2">
      <c r="A525" s="33"/>
      <c r="B525" s="76"/>
      <c r="C525" s="33"/>
      <c r="D525" s="13"/>
      <c r="E525" s="13"/>
      <c r="F525" s="33"/>
      <c r="G525" s="33"/>
      <c r="H525" s="33"/>
      <c r="I525" s="77"/>
      <c r="J525" s="77"/>
      <c r="K525" s="78"/>
      <c r="L525" s="13"/>
      <c r="M525" s="13"/>
      <c r="N525" s="13"/>
      <c r="O525" s="13"/>
      <c r="P525" s="33"/>
      <c r="Q525" s="33"/>
      <c r="R525" s="33"/>
      <c r="S525" s="33"/>
      <c r="T525" s="13"/>
      <c r="U525" s="33"/>
      <c r="V525" s="33"/>
      <c r="W525" s="33"/>
      <c r="X525" s="33"/>
      <c r="Y525" s="33"/>
      <c r="Z525" s="33"/>
      <c r="AA525" s="33"/>
      <c r="AB525" s="13"/>
      <c r="AC525" s="33"/>
      <c r="AD525" s="33"/>
      <c r="AE525" s="33"/>
      <c r="AF525" s="33"/>
    </row>
    <row r="526" spans="1:32" x14ac:dyDescent="0.2">
      <c r="A526" s="33"/>
      <c r="B526" s="76"/>
      <c r="C526" s="33"/>
      <c r="D526" s="13"/>
      <c r="E526" s="13"/>
      <c r="F526" s="33"/>
      <c r="G526" s="33"/>
      <c r="H526" s="33"/>
      <c r="I526" s="77"/>
      <c r="J526" s="77"/>
      <c r="K526" s="78"/>
      <c r="L526" s="13"/>
      <c r="M526" s="13"/>
      <c r="N526" s="13"/>
      <c r="O526" s="13"/>
      <c r="P526" s="33"/>
      <c r="Q526" s="33"/>
      <c r="R526" s="33"/>
      <c r="S526" s="33"/>
      <c r="T526" s="13"/>
      <c r="U526" s="33"/>
      <c r="V526" s="33"/>
      <c r="W526" s="33"/>
      <c r="X526" s="33"/>
      <c r="Y526" s="33"/>
      <c r="Z526" s="33"/>
      <c r="AA526" s="33"/>
      <c r="AB526" s="13"/>
      <c r="AC526" s="33"/>
      <c r="AD526" s="33"/>
      <c r="AE526" s="33"/>
      <c r="AF526" s="33"/>
    </row>
    <row r="527" spans="1:32" x14ac:dyDescent="0.2">
      <c r="A527" s="33"/>
      <c r="B527" s="76"/>
      <c r="C527" s="33"/>
      <c r="D527" s="13"/>
      <c r="E527" s="13"/>
      <c r="F527" s="33"/>
      <c r="G527" s="33"/>
      <c r="H527" s="33"/>
      <c r="I527" s="77"/>
      <c r="J527" s="77"/>
      <c r="K527" s="78"/>
      <c r="L527" s="13"/>
      <c r="M527" s="13"/>
      <c r="N527" s="13"/>
      <c r="O527" s="13"/>
      <c r="P527" s="33"/>
      <c r="Q527" s="33"/>
      <c r="R527" s="33"/>
      <c r="S527" s="33"/>
      <c r="T527" s="13"/>
      <c r="U527" s="33"/>
      <c r="V527" s="33"/>
      <c r="W527" s="33"/>
      <c r="X527" s="33"/>
      <c r="Y527" s="33"/>
      <c r="Z527" s="33"/>
      <c r="AA527" s="33"/>
      <c r="AB527" s="13"/>
      <c r="AC527" s="33"/>
      <c r="AD527" s="33"/>
      <c r="AE527" s="33"/>
      <c r="AF527" s="33"/>
    </row>
    <row r="528" spans="1:32" x14ac:dyDescent="0.2">
      <c r="A528" s="33"/>
      <c r="B528" s="76"/>
      <c r="C528" s="33"/>
      <c r="D528" s="13"/>
      <c r="E528" s="13"/>
      <c r="F528" s="33"/>
      <c r="G528" s="33"/>
      <c r="H528" s="33"/>
      <c r="I528" s="77"/>
      <c r="J528" s="77"/>
      <c r="K528" s="78"/>
      <c r="L528" s="13"/>
      <c r="M528" s="13"/>
      <c r="N528" s="13"/>
      <c r="O528" s="13"/>
      <c r="P528" s="33"/>
      <c r="Q528" s="33"/>
      <c r="R528" s="33"/>
      <c r="S528" s="33"/>
      <c r="T528" s="13"/>
      <c r="U528" s="33"/>
      <c r="V528" s="33"/>
      <c r="W528" s="33"/>
      <c r="X528" s="33"/>
      <c r="Y528" s="33"/>
      <c r="Z528" s="33"/>
      <c r="AA528" s="33"/>
      <c r="AB528" s="13"/>
      <c r="AC528" s="33"/>
      <c r="AD528" s="33"/>
      <c r="AE528" s="33"/>
      <c r="AF528" s="33"/>
    </row>
    <row r="529" spans="1:32" x14ac:dyDescent="0.2">
      <c r="A529" s="33"/>
      <c r="B529" s="76"/>
      <c r="C529" s="33"/>
      <c r="D529" s="13"/>
      <c r="E529" s="13"/>
      <c r="F529" s="33"/>
      <c r="G529" s="33"/>
      <c r="H529" s="33"/>
      <c r="I529" s="77"/>
      <c r="J529" s="77"/>
      <c r="K529" s="78"/>
      <c r="L529" s="13"/>
      <c r="M529" s="13"/>
      <c r="N529" s="13"/>
      <c r="O529" s="13"/>
      <c r="P529" s="33"/>
      <c r="Q529" s="33"/>
      <c r="R529" s="33"/>
      <c r="S529" s="33"/>
      <c r="T529" s="13"/>
      <c r="U529" s="33"/>
      <c r="V529" s="33"/>
      <c r="W529" s="33"/>
      <c r="X529" s="33"/>
      <c r="Y529" s="33"/>
      <c r="Z529" s="33"/>
      <c r="AA529" s="33"/>
      <c r="AB529" s="13"/>
      <c r="AC529" s="33"/>
      <c r="AD529" s="33"/>
      <c r="AE529" s="33"/>
      <c r="AF529" s="33"/>
    </row>
    <row r="530" spans="1:32" x14ac:dyDescent="0.2">
      <c r="A530" s="33"/>
      <c r="B530" s="76"/>
      <c r="C530" s="33"/>
      <c r="D530" s="13"/>
      <c r="E530" s="13"/>
      <c r="F530" s="33"/>
      <c r="G530" s="33"/>
      <c r="H530" s="33"/>
      <c r="I530" s="77"/>
      <c r="J530" s="77"/>
      <c r="K530" s="78"/>
      <c r="L530" s="13"/>
      <c r="M530" s="13"/>
      <c r="N530" s="13"/>
      <c r="O530" s="13"/>
      <c r="P530" s="33"/>
      <c r="Q530" s="33"/>
      <c r="R530" s="33"/>
      <c r="S530" s="33"/>
      <c r="T530" s="13"/>
      <c r="U530" s="33"/>
      <c r="V530" s="33"/>
      <c r="W530" s="33"/>
      <c r="X530" s="33"/>
      <c r="Y530" s="33"/>
      <c r="Z530" s="33"/>
      <c r="AA530" s="33"/>
      <c r="AB530" s="13"/>
      <c r="AC530" s="33"/>
      <c r="AD530" s="33"/>
      <c r="AE530" s="33"/>
      <c r="AF530" s="33"/>
    </row>
    <row r="531" spans="1:32" x14ac:dyDescent="0.2">
      <c r="A531" s="33"/>
      <c r="B531" s="76"/>
      <c r="C531" s="33"/>
      <c r="D531" s="13"/>
      <c r="E531" s="13"/>
      <c r="F531" s="33"/>
      <c r="G531" s="33"/>
      <c r="H531" s="33"/>
      <c r="I531" s="77"/>
      <c r="J531" s="77"/>
      <c r="K531" s="78"/>
      <c r="L531" s="13"/>
      <c r="M531" s="13"/>
      <c r="N531" s="13"/>
      <c r="O531" s="13"/>
      <c r="P531" s="33"/>
      <c r="Q531" s="33"/>
      <c r="R531" s="33"/>
      <c r="S531" s="33"/>
      <c r="T531" s="13"/>
      <c r="U531" s="33"/>
      <c r="V531" s="33"/>
      <c r="W531" s="33"/>
      <c r="X531" s="33"/>
      <c r="Y531" s="33"/>
      <c r="Z531" s="33"/>
      <c r="AA531" s="33"/>
      <c r="AB531" s="13"/>
      <c r="AC531" s="33"/>
      <c r="AD531" s="33"/>
      <c r="AE531" s="33"/>
      <c r="AF531" s="33"/>
    </row>
    <row r="532" spans="1:32" x14ac:dyDescent="0.2">
      <c r="A532" s="33"/>
      <c r="B532" s="76"/>
      <c r="C532" s="33"/>
      <c r="D532" s="13"/>
      <c r="E532" s="13"/>
      <c r="F532" s="33"/>
      <c r="G532" s="33"/>
      <c r="H532" s="33"/>
      <c r="I532" s="77"/>
      <c r="J532" s="77"/>
      <c r="K532" s="78"/>
      <c r="L532" s="13"/>
      <c r="M532" s="13"/>
      <c r="N532" s="13"/>
      <c r="O532" s="13"/>
      <c r="P532" s="33"/>
      <c r="Q532" s="33"/>
      <c r="R532" s="33"/>
      <c r="S532" s="33"/>
      <c r="T532" s="13"/>
      <c r="U532" s="33"/>
      <c r="V532" s="33"/>
      <c r="W532" s="33"/>
      <c r="X532" s="33"/>
      <c r="Y532" s="33"/>
      <c r="Z532" s="33"/>
      <c r="AA532" s="33"/>
      <c r="AB532" s="13"/>
      <c r="AC532" s="33"/>
      <c r="AD532" s="33"/>
      <c r="AE532" s="33"/>
      <c r="AF532" s="33"/>
    </row>
    <row r="533" spans="1:32" x14ac:dyDescent="0.2">
      <c r="A533" s="33"/>
      <c r="B533" s="76"/>
      <c r="C533" s="33"/>
      <c r="D533" s="13"/>
      <c r="E533" s="13"/>
      <c r="F533" s="33"/>
      <c r="G533" s="33"/>
      <c r="H533" s="33"/>
      <c r="I533" s="77"/>
      <c r="J533" s="77"/>
      <c r="K533" s="78"/>
      <c r="L533" s="13"/>
      <c r="M533" s="13"/>
      <c r="N533" s="13"/>
      <c r="O533" s="13"/>
      <c r="P533" s="33"/>
      <c r="Q533" s="33"/>
      <c r="R533" s="33"/>
      <c r="S533" s="33"/>
      <c r="T533" s="13"/>
      <c r="U533" s="33"/>
      <c r="V533" s="33"/>
      <c r="W533" s="33"/>
      <c r="X533" s="33"/>
      <c r="Y533" s="33"/>
      <c r="Z533" s="33"/>
      <c r="AA533" s="33"/>
      <c r="AB533" s="13"/>
      <c r="AC533" s="33"/>
      <c r="AD533" s="33"/>
      <c r="AE533" s="33"/>
      <c r="AF533" s="33"/>
    </row>
    <row r="534" spans="1:32" x14ac:dyDescent="0.2">
      <c r="A534" s="33"/>
      <c r="B534" s="76"/>
      <c r="C534" s="33"/>
      <c r="D534" s="13"/>
      <c r="E534" s="13"/>
      <c r="F534" s="33"/>
      <c r="G534" s="33"/>
      <c r="H534" s="33"/>
      <c r="I534" s="77"/>
      <c r="J534" s="77"/>
      <c r="K534" s="78"/>
      <c r="L534" s="13"/>
      <c r="M534" s="13"/>
      <c r="N534" s="13"/>
      <c r="O534" s="13"/>
      <c r="P534" s="33"/>
      <c r="Q534" s="33"/>
      <c r="R534" s="33"/>
      <c r="S534" s="33"/>
      <c r="T534" s="13"/>
      <c r="U534" s="33"/>
      <c r="V534" s="33"/>
      <c r="W534" s="33"/>
      <c r="X534" s="33"/>
      <c r="Y534" s="33"/>
      <c r="Z534" s="33"/>
      <c r="AA534" s="33"/>
      <c r="AB534" s="13"/>
      <c r="AC534" s="33"/>
      <c r="AD534" s="33"/>
      <c r="AE534" s="33"/>
      <c r="AF534" s="33"/>
    </row>
    <row r="535" spans="1:32" x14ac:dyDescent="0.2">
      <c r="A535" s="33"/>
      <c r="B535" s="76"/>
      <c r="C535" s="33"/>
      <c r="D535" s="13"/>
      <c r="E535" s="13"/>
      <c r="F535" s="33"/>
      <c r="G535" s="33"/>
      <c r="H535" s="33"/>
      <c r="I535" s="77"/>
      <c r="J535" s="77"/>
      <c r="K535" s="78"/>
      <c r="L535" s="13"/>
      <c r="M535" s="13"/>
      <c r="N535" s="13"/>
      <c r="O535" s="13"/>
      <c r="P535" s="33"/>
      <c r="Q535" s="33"/>
      <c r="R535" s="33"/>
      <c r="S535" s="33"/>
      <c r="T535" s="13"/>
      <c r="U535" s="33"/>
      <c r="V535" s="33"/>
      <c r="W535" s="33"/>
      <c r="X535" s="33"/>
      <c r="Y535" s="33"/>
      <c r="Z535" s="33"/>
      <c r="AA535" s="33"/>
      <c r="AB535" s="13"/>
      <c r="AC535" s="33"/>
      <c r="AD535" s="33"/>
      <c r="AE535" s="33"/>
      <c r="AF535" s="33"/>
    </row>
    <row r="536" spans="1:32" x14ac:dyDescent="0.2">
      <c r="A536" s="33"/>
      <c r="B536" s="76"/>
      <c r="C536" s="33"/>
      <c r="D536" s="13"/>
      <c r="E536" s="13"/>
      <c r="F536" s="33"/>
      <c r="G536" s="33"/>
      <c r="H536" s="33"/>
      <c r="I536" s="77"/>
      <c r="J536" s="77"/>
      <c r="K536" s="78"/>
      <c r="L536" s="13"/>
      <c r="M536" s="13"/>
      <c r="N536" s="13"/>
      <c r="O536" s="13"/>
      <c r="P536" s="33"/>
      <c r="Q536" s="33"/>
      <c r="R536" s="33"/>
      <c r="S536" s="33"/>
      <c r="T536" s="13"/>
      <c r="U536" s="33"/>
      <c r="V536" s="33"/>
      <c r="W536" s="33"/>
      <c r="X536" s="33"/>
      <c r="Y536" s="33"/>
      <c r="Z536" s="33"/>
      <c r="AA536" s="33"/>
      <c r="AB536" s="13"/>
      <c r="AC536" s="33"/>
      <c r="AD536" s="33"/>
      <c r="AE536" s="33"/>
      <c r="AF536" s="33"/>
    </row>
    <row r="537" spans="1:32" x14ac:dyDescent="0.2">
      <c r="A537" s="33"/>
      <c r="B537" s="76"/>
      <c r="C537" s="33"/>
      <c r="D537" s="13"/>
      <c r="E537" s="13"/>
      <c r="F537" s="33"/>
      <c r="G537" s="33"/>
      <c r="H537" s="33"/>
      <c r="I537" s="77"/>
      <c r="J537" s="77"/>
      <c r="K537" s="78"/>
      <c r="L537" s="13"/>
      <c r="M537" s="13"/>
      <c r="N537" s="13"/>
      <c r="O537" s="13"/>
      <c r="P537" s="33"/>
      <c r="Q537" s="33"/>
      <c r="R537" s="33"/>
      <c r="S537" s="33"/>
      <c r="T537" s="13"/>
      <c r="U537" s="33"/>
      <c r="V537" s="33"/>
      <c r="W537" s="33"/>
      <c r="X537" s="33"/>
      <c r="Y537" s="33"/>
      <c r="Z537" s="33"/>
      <c r="AA537" s="33"/>
      <c r="AB537" s="13"/>
      <c r="AC537" s="33"/>
      <c r="AD537" s="33"/>
      <c r="AE537" s="33"/>
      <c r="AF537" s="33"/>
    </row>
    <row r="538" spans="1:32" x14ac:dyDescent="0.2">
      <c r="A538" s="33"/>
      <c r="B538" s="76"/>
      <c r="C538" s="33"/>
      <c r="D538" s="13"/>
      <c r="E538" s="13"/>
      <c r="F538" s="33"/>
      <c r="G538" s="33"/>
      <c r="H538" s="33"/>
      <c r="I538" s="77"/>
      <c r="J538" s="77"/>
      <c r="K538" s="78"/>
      <c r="L538" s="13"/>
      <c r="M538" s="13"/>
      <c r="N538" s="13"/>
      <c r="O538" s="13"/>
      <c r="P538" s="33"/>
      <c r="Q538" s="33"/>
      <c r="R538" s="33"/>
      <c r="S538" s="33"/>
      <c r="T538" s="13"/>
      <c r="U538" s="33"/>
      <c r="V538" s="33"/>
      <c r="W538" s="33"/>
      <c r="X538" s="33"/>
      <c r="Y538" s="33"/>
      <c r="Z538" s="33"/>
      <c r="AA538" s="33"/>
      <c r="AB538" s="13"/>
      <c r="AC538" s="33"/>
      <c r="AD538" s="33"/>
      <c r="AE538" s="33"/>
      <c r="AF538" s="33"/>
    </row>
    <row r="539" spans="1:32" x14ac:dyDescent="0.2">
      <c r="A539" s="33"/>
      <c r="B539" s="76"/>
      <c r="C539" s="33"/>
      <c r="D539" s="13"/>
      <c r="E539" s="13"/>
      <c r="F539" s="33"/>
      <c r="G539" s="33"/>
      <c r="H539" s="33"/>
      <c r="I539" s="77"/>
      <c r="J539" s="77"/>
      <c r="K539" s="78"/>
      <c r="L539" s="13"/>
      <c r="M539" s="13"/>
      <c r="N539" s="13"/>
      <c r="O539" s="13"/>
      <c r="P539" s="33"/>
      <c r="Q539" s="33"/>
      <c r="R539" s="33"/>
      <c r="S539" s="33"/>
      <c r="T539" s="13"/>
      <c r="U539" s="33"/>
      <c r="V539" s="33"/>
      <c r="W539" s="33"/>
      <c r="X539" s="33"/>
      <c r="Y539" s="33"/>
      <c r="Z539" s="33"/>
      <c r="AA539" s="33"/>
      <c r="AB539" s="13"/>
      <c r="AC539" s="33"/>
      <c r="AD539" s="33"/>
      <c r="AE539" s="33"/>
      <c r="AF539" s="33"/>
    </row>
    <row r="540" spans="1:32" x14ac:dyDescent="0.2">
      <c r="A540" s="33"/>
      <c r="B540" s="76"/>
      <c r="C540" s="33"/>
      <c r="D540" s="13"/>
      <c r="E540" s="13"/>
      <c r="F540" s="33"/>
      <c r="G540" s="33"/>
      <c r="H540" s="33"/>
      <c r="I540" s="77"/>
      <c r="J540" s="77"/>
      <c r="K540" s="78"/>
      <c r="L540" s="13"/>
      <c r="M540" s="13"/>
      <c r="N540" s="13"/>
      <c r="O540" s="13"/>
      <c r="P540" s="33"/>
      <c r="Q540" s="33"/>
      <c r="R540" s="33"/>
      <c r="S540" s="33"/>
      <c r="T540" s="13"/>
      <c r="U540" s="33"/>
      <c r="V540" s="33"/>
      <c r="W540" s="33"/>
      <c r="X540" s="33"/>
      <c r="Y540" s="33"/>
      <c r="Z540" s="33"/>
      <c r="AA540" s="33"/>
      <c r="AB540" s="13"/>
      <c r="AC540" s="33"/>
      <c r="AD540" s="33"/>
      <c r="AE540" s="33"/>
      <c r="AF540" s="33"/>
    </row>
    <row r="541" spans="1:32" x14ac:dyDescent="0.2">
      <c r="A541" s="33"/>
      <c r="B541" s="76"/>
      <c r="C541" s="33"/>
      <c r="D541" s="13"/>
      <c r="E541" s="13"/>
      <c r="F541" s="33"/>
      <c r="G541" s="33"/>
      <c r="H541" s="33"/>
      <c r="I541" s="77"/>
      <c r="J541" s="77"/>
      <c r="K541" s="78"/>
      <c r="L541" s="13"/>
      <c r="M541" s="13"/>
      <c r="N541" s="13"/>
      <c r="O541" s="13"/>
      <c r="P541" s="33"/>
      <c r="Q541" s="33"/>
      <c r="R541" s="33"/>
      <c r="S541" s="33"/>
      <c r="T541" s="13"/>
      <c r="U541" s="33"/>
      <c r="V541" s="33"/>
      <c r="W541" s="33"/>
      <c r="X541" s="33"/>
      <c r="Y541" s="33"/>
      <c r="Z541" s="33"/>
      <c r="AA541" s="33"/>
      <c r="AB541" s="13"/>
      <c r="AC541" s="33"/>
      <c r="AD541" s="33"/>
      <c r="AE541" s="33"/>
      <c r="AF541" s="33"/>
    </row>
    <row r="542" spans="1:32" x14ac:dyDescent="0.2">
      <c r="A542" s="33"/>
      <c r="B542" s="76"/>
      <c r="C542" s="33"/>
      <c r="D542" s="13"/>
      <c r="E542" s="13"/>
      <c r="F542" s="33"/>
      <c r="G542" s="33"/>
      <c r="H542" s="33"/>
      <c r="I542" s="77"/>
      <c r="J542" s="77"/>
      <c r="K542" s="78"/>
      <c r="L542" s="13"/>
      <c r="M542" s="13"/>
      <c r="N542" s="13"/>
      <c r="O542" s="13"/>
      <c r="P542" s="33"/>
      <c r="Q542" s="33"/>
      <c r="R542" s="33"/>
      <c r="S542" s="33"/>
      <c r="T542" s="13"/>
      <c r="U542" s="33"/>
      <c r="V542" s="33"/>
      <c r="W542" s="33"/>
      <c r="X542" s="33"/>
      <c r="Y542" s="33"/>
      <c r="Z542" s="33"/>
      <c r="AA542" s="33"/>
      <c r="AB542" s="13"/>
      <c r="AC542" s="33"/>
      <c r="AD542" s="33"/>
      <c r="AE542" s="33"/>
      <c r="AF542" s="33"/>
    </row>
    <row r="543" spans="1:32" x14ac:dyDescent="0.2">
      <c r="A543" s="33"/>
      <c r="B543" s="76"/>
      <c r="C543" s="33"/>
      <c r="D543" s="13"/>
      <c r="E543" s="13"/>
      <c r="F543" s="33"/>
      <c r="G543" s="33"/>
      <c r="H543" s="33"/>
      <c r="I543" s="77"/>
      <c r="J543" s="77"/>
      <c r="K543" s="78"/>
      <c r="L543" s="13"/>
      <c r="M543" s="13"/>
      <c r="N543" s="13"/>
      <c r="O543" s="13"/>
      <c r="P543" s="33"/>
      <c r="Q543" s="33"/>
      <c r="R543" s="33"/>
      <c r="S543" s="33"/>
      <c r="T543" s="13"/>
      <c r="U543" s="33"/>
      <c r="V543" s="33"/>
      <c r="W543" s="33"/>
      <c r="X543" s="33"/>
      <c r="Y543" s="33"/>
      <c r="Z543" s="33"/>
      <c r="AA543" s="33"/>
      <c r="AB543" s="13"/>
      <c r="AC543" s="33"/>
      <c r="AD543" s="33"/>
      <c r="AE543" s="33"/>
      <c r="AF543" s="33"/>
    </row>
    <row r="544" spans="1:32" x14ac:dyDescent="0.2">
      <c r="A544" s="33"/>
      <c r="B544" s="76"/>
      <c r="C544" s="33"/>
      <c r="D544" s="13"/>
      <c r="E544" s="13"/>
      <c r="F544" s="33"/>
      <c r="G544" s="33"/>
      <c r="H544" s="33"/>
      <c r="I544" s="77"/>
      <c r="J544" s="77"/>
      <c r="K544" s="78"/>
      <c r="L544" s="13"/>
      <c r="M544" s="13"/>
      <c r="N544" s="13"/>
      <c r="O544" s="13"/>
      <c r="P544" s="33"/>
      <c r="Q544" s="33"/>
      <c r="R544" s="33"/>
      <c r="S544" s="33"/>
      <c r="T544" s="13"/>
      <c r="U544" s="33"/>
      <c r="V544" s="33"/>
      <c r="W544" s="33"/>
      <c r="X544" s="33"/>
      <c r="Y544" s="33"/>
      <c r="Z544" s="33"/>
      <c r="AA544" s="33"/>
      <c r="AB544" s="13"/>
      <c r="AC544" s="33"/>
      <c r="AD544" s="33"/>
      <c r="AE544" s="33"/>
      <c r="AF544" s="33"/>
    </row>
    <row r="545" spans="1:32" x14ac:dyDescent="0.2">
      <c r="A545" s="33"/>
      <c r="B545" s="76"/>
      <c r="C545" s="33"/>
      <c r="D545" s="13"/>
      <c r="E545" s="13"/>
      <c r="F545" s="33"/>
      <c r="G545" s="33"/>
      <c r="H545" s="33"/>
      <c r="I545" s="77"/>
      <c r="J545" s="77"/>
      <c r="K545" s="78"/>
      <c r="L545" s="13"/>
      <c r="M545" s="13"/>
      <c r="N545" s="13"/>
      <c r="O545" s="13"/>
      <c r="P545" s="33"/>
      <c r="Q545" s="33"/>
      <c r="R545" s="33"/>
      <c r="S545" s="33"/>
      <c r="T545" s="13"/>
      <c r="U545" s="33"/>
      <c r="V545" s="33"/>
      <c r="W545" s="33"/>
      <c r="X545" s="33"/>
      <c r="Y545" s="33"/>
      <c r="Z545" s="33"/>
      <c r="AA545" s="33"/>
      <c r="AB545" s="13"/>
      <c r="AC545" s="33"/>
      <c r="AD545" s="33"/>
      <c r="AE545" s="33"/>
      <c r="AF545" s="33"/>
    </row>
    <row r="546" spans="1:32" x14ac:dyDescent="0.2">
      <c r="A546" s="33"/>
      <c r="B546" s="76"/>
      <c r="C546" s="33"/>
      <c r="D546" s="13"/>
      <c r="E546" s="13"/>
      <c r="F546" s="33"/>
      <c r="G546" s="33"/>
      <c r="H546" s="33"/>
      <c r="I546" s="77"/>
      <c r="J546" s="77"/>
      <c r="K546" s="78"/>
      <c r="L546" s="13"/>
      <c r="M546" s="13"/>
      <c r="N546" s="13"/>
      <c r="O546" s="13"/>
      <c r="P546" s="33"/>
      <c r="Q546" s="33"/>
      <c r="R546" s="33"/>
      <c r="S546" s="33"/>
      <c r="T546" s="13"/>
      <c r="U546" s="33"/>
      <c r="V546" s="33"/>
      <c r="W546" s="33"/>
      <c r="X546" s="33"/>
      <c r="Y546" s="33"/>
      <c r="Z546" s="33"/>
      <c r="AA546" s="33"/>
      <c r="AB546" s="13"/>
      <c r="AC546" s="33"/>
      <c r="AD546" s="33"/>
      <c r="AE546" s="33"/>
      <c r="AF546" s="33"/>
    </row>
    <row r="547" spans="1:32" x14ac:dyDescent="0.2">
      <c r="A547" s="33"/>
      <c r="B547" s="76"/>
      <c r="C547" s="33"/>
      <c r="D547" s="13"/>
      <c r="E547" s="13"/>
      <c r="F547" s="33"/>
      <c r="G547" s="33"/>
      <c r="H547" s="33"/>
      <c r="I547" s="77"/>
      <c r="J547" s="77"/>
      <c r="K547" s="78"/>
      <c r="L547" s="13"/>
      <c r="M547" s="13"/>
      <c r="N547" s="13"/>
      <c r="O547" s="13"/>
      <c r="P547" s="33"/>
      <c r="Q547" s="33"/>
      <c r="R547" s="33"/>
      <c r="S547" s="33"/>
      <c r="T547" s="13"/>
      <c r="U547" s="33"/>
      <c r="V547" s="33"/>
      <c r="W547" s="33"/>
      <c r="X547" s="33"/>
      <c r="Y547" s="33"/>
      <c r="Z547" s="33"/>
      <c r="AA547" s="33"/>
      <c r="AB547" s="13"/>
      <c r="AC547" s="33"/>
      <c r="AD547" s="33"/>
      <c r="AE547" s="33"/>
      <c r="AF547" s="33"/>
    </row>
    <row r="548" spans="1:32" x14ac:dyDescent="0.2">
      <c r="A548" s="33"/>
      <c r="B548" s="76"/>
      <c r="C548" s="33"/>
      <c r="D548" s="13"/>
      <c r="E548" s="13"/>
      <c r="F548" s="33"/>
      <c r="G548" s="33"/>
      <c r="H548" s="33"/>
      <c r="I548" s="77"/>
      <c r="J548" s="77"/>
      <c r="K548" s="78"/>
      <c r="L548" s="13"/>
      <c r="M548" s="13"/>
      <c r="N548" s="13"/>
      <c r="O548" s="13"/>
      <c r="P548" s="33"/>
      <c r="Q548" s="33"/>
      <c r="R548" s="33"/>
      <c r="S548" s="33"/>
      <c r="T548" s="13"/>
      <c r="U548" s="33"/>
      <c r="V548" s="33"/>
      <c r="W548" s="33"/>
      <c r="X548" s="33"/>
      <c r="Y548" s="33"/>
      <c r="Z548" s="33"/>
      <c r="AA548" s="33"/>
      <c r="AB548" s="13"/>
      <c r="AC548" s="33"/>
      <c r="AD548" s="33"/>
      <c r="AE548" s="33"/>
      <c r="AF548" s="33"/>
    </row>
    <row r="549" spans="1:32" x14ac:dyDescent="0.2">
      <c r="A549" s="33"/>
      <c r="B549" s="76"/>
      <c r="C549" s="33"/>
      <c r="D549" s="13"/>
      <c r="E549" s="13"/>
      <c r="F549" s="33"/>
      <c r="G549" s="33"/>
      <c r="H549" s="33"/>
      <c r="I549" s="77"/>
      <c r="J549" s="77"/>
      <c r="K549" s="78"/>
      <c r="L549" s="13"/>
      <c r="M549" s="13"/>
      <c r="N549" s="13"/>
      <c r="O549" s="13"/>
      <c r="P549" s="33"/>
      <c r="Q549" s="33"/>
      <c r="R549" s="33"/>
      <c r="S549" s="33"/>
      <c r="T549" s="13"/>
      <c r="U549" s="33"/>
      <c r="V549" s="33"/>
      <c r="W549" s="33"/>
      <c r="X549" s="33"/>
      <c r="Y549" s="33"/>
      <c r="Z549" s="33"/>
      <c r="AA549" s="33"/>
      <c r="AB549" s="13"/>
      <c r="AC549" s="33"/>
      <c r="AD549" s="33"/>
      <c r="AE549" s="33"/>
      <c r="AF549" s="33"/>
    </row>
    <row r="550" spans="1:32" x14ac:dyDescent="0.2">
      <c r="A550" s="33"/>
      <c r="B550" s="76"/>
      <c r="C550" s="33"/>
      <c r="D550" s="13"/>
      <c r="E550" s="13"/>
      <c r="F550" s="33"/>
      <c r="G550" s="33"/>
      <c r="H550" s="33"/>
      <c r="I550" s="77"/>
      <c r="J550" s="77"/>
      <c r="K550" s="78"/>
      <c r="L550" s="13"/>
      <c r="M550" s="13"/>
      <c r="N550" s="13"/>
      <c r="O550" s="13"/>
      <c r="P550" s="33"/>
      <c r="Q550" s="33"/>
      <c r="R550" s="33"/>
      <c r="S550" s="33"/>
      <c r="T550" s="13"/>
      <c r="U550" s="33"/>
      <c r="V550" s="33"/>
      <c r="W550" s="33"/>
      <c r="X550" s="33"/>
      <c r="Y550" s="33"/>
      <c r="Z550" s="33"/>
      <c r="AA550" s="33"/>
      <c r="AB550" s="13"/>
      <c r="AC550" s="33"/>
      <c r="AD550" s="33"/>
      <c r="AE550" s="33"/>
      <c r="AF550" s="33"/>
    </row>
    <row r="551" spans="1:32" x14ac:dyDescent="0.2">
      <c r="A551" s="33"/>
      <c r="B551" s="76"/>
      <c r="C551" s="33"/>
      <c r="D551" s="13"/>
      <c r="E551" s="13"/>
      <c r="F551" s="33"/>
      <c r="G551" s="33"/>
      <c r="H551" s="33"/>
      <c r="I551" s="77"/>
      <c r="J551" s="77"/>
      <c r="K551" s="78"/>
      <c r="L551" s="13"/>
      <c r="M551" s="13"/>
      <c r="N551" s="13"/>
      <c r="O551" s="13"/>
      <c r="P551" s="33"/>
      <c r="Q551" s="33"/>
      <c r="R551" s="33"/>
      <c r="S551" s="33"/>
      <c r="T551" s="13"/>
      <c r="U551" s="33"/>
      <c r="V551" s="33"/>
      <c r="W551" s="33"/>
      <c r="X551" s="33"/>
      <c r="Y551" s="33"/>
      <c r="Z551" s="33"/>
      <c r="AA551" s="33"/>
      <c r="AB551" s="13"/>
      <c r="AC551" s="33"/>
      <c r="AD551" s="33"/>
      <c r="AE551" s="33"/>
      <c r="AF551" s="33"/>
    </row>
    <row r="552" spans="1:32" x14ac:dyDescent="0.2">
      <c r="A552" s="33"/>
      <c r="B552" s="76"/>
      <c r="C552" s="33"/>
      <c r="D552" s="13"/>
      <c r="E552" s="13"/>
      <c r="F552" s="33"/>
      <c r="G552" s="33"/>
      <c r="H552" s="33"/>
      <c r="I552" s="77"/>
      <c r="J552" s="77"/>
      <c r="K552" s="78"/>
      <c r="L552" s="13"/>
      <c r="M552" s="13"/>
      <c r="N552" s="13"/>
      <c r="O552" s="13"/>
      <c r="P552" s="33"/>
      <c r="Q552" s="33"/>
      <c r="R552" s="33"/>
      <c r="S552" s="33"/>
      <c r="T552" s="13"/>
      <c r="U552" s="33"/>
      <c r="V552" s="33"/>
      <c r="W552" s="33"/>
      <c r="X552" s="33"/>
      <c r="Y552" s="33"/>
      <c r="Z552" s="33"/>
      <c r="AA552" s="33"/>
      <c r="AB552" s="13"/>
      <c r="AC552" s="33"/>
      <c r="AD552" s="33"/>
      <c r="AE552" s="33"/>
      <c r="AF552" s="33"/>
    </row>
    <row r="553" spans="1:32" x14ac:dyDescent="0.2">
      <c r="A553" s="33"/>
      <c r="B553" s="76"/>
      <c r="C553" s="33"/>
      <c r="D553" s="13"/>
      <c r="E553" s="13"/>
      <c r="F553" s="33"/>
      <c r="G553" s="33"/>
      <c r="H553" s="33"/>
      <c r="I553" s="77"/>
      <c r="J553" s="77"/>
      <c r="K553" s="78"/>
      <c r="L553" s="13"/>
      <c r="M553" s="13"/>
      <c r="N553" s="13"/>
      <c r="O553" s="13"/>
      <c r="P553" s="33"/>
      <c r="Q553" s="33"/>
      <c r="R553" s="33"/>
      <c r="S553" s="33"/>
      <c r="T553" s="13"/>
      <c r="U553" s="33"/>
      <c r="V553" s="33"/>
      <c r="W553" s="33"/>
      <c r="X553" s="33"/>
      <c r="Y553" s="33"/>
      <c r="Z553" s="33"/>
      <c r="AA553" s="33"/>
      <c r="AB553" s="13"/>
      <c r="AC553" s="33"/>
      <c r="AD553" s="33"/>
      <c r="AE553" s="33"/>
      <c r="AF553" s="33"/>
    </row>
    <row r="554" spans="1:32" x14ac:dyDescent="0.2">
      <c r="A554" s="33"/>
      <c r="B554" s="76"/>
      <c r="C554" s="33"/>
      <c r="D554" s="13"/>
      <c r="E554" s="13"/>
      <c r="F554" s="33"/>
      <c r="G554" s="33"/>
      <c r="H554" s="33"/>
      <c r="I554" s="77"/>
      <c r="J554" s="77"/>
      <c r="K554" s="78"/>
      <c r="L554" s="13"/>
      <c r="M554" s="13"/>
      <c r="N554" s="13"/>
      <c r="O554" s="13"/>
      <c r="P554" s="33"/>
      <c r="Q554" s="33"/>
      <c r="R554" s="33"/>
      <c r="S554" s="33"/>
      <c r="T554" s="13"/>
      <c r="U554" s="33"/>
      <c r="V554" s="33"/>
      <c r="W554" s="33"/>
      <c r="X554" s="33"/>
      <c r="Y554" s="33"/>
      <c r="Z554" s="33"/>
      <c r="AA554" s="33"/>
      <c r="AB554" s="13"/>
      <c r="AC554" s="33"/>
      <c r="AD554" s="33"/>
      <c r="AE554" s="33"/>
      <c r="AF554" s="33"/>
    </row>
    <row r="555" spans="1:32" x14ac:dyDescent="0.2">
      <c r="A555" s="33"/>
      <c r="B555" s="76"/>
      <c r="C555" s="33"/>
      <c r="D555" s="13"/>
      <c r="E555" s="13"/>
      <c r="F555" s="33"/>
      <c r="G555" s="33"/>
      <c r="H555" s="33"/>
      <c r="I555" s="77"/>
      <c r="J555" s="77"/>
      <c r="K555" s="78"/>
      <c r="L555" s="13"/>
      <c r="M555" s="13"/>
      <c r="N555" s="13"/>
      <c r="O555" s="13"/>
      <c r="P555" s="33"/>
      <c r="Q555" s="33"/>
      <c r="R555" s="33"/>
      <c r="S555" s="33"/>
      <c r="T555" s="13"/>
      <c r="U555" s="33"/>
      <c r="V555" s="33"/>
      <c r="W555" s="33"/>
      <c r="X555" s="33"/>
      <c r="Y555" s="33"/>
      <c r="Z555" s="33"/>
      <c r="AA555" s="33"/>
      <c r="AB555" s="13"/>
      <c r="AC555" s="33"/>
      <c r="AD555" s="33"/>
      <c r="AE555" s="33"/>
      <c r="AF555" s="33"/>
    </row>
    <row r="556" spans="1:32" x14ac:dyDescent="0.2">
      <c r="A556" s="33"/>
      <c r="B556" s="76"/>
      <c r="C556" s="33"/>
      <c r="D556" s="13"/>
      <c r="E556" s="13"/>
      <c r="F556" s="33"/>
      <c r="G556" s="33"/>
      <c r="H556" s="33"/>
      <c r="I556" s="77"/>
      <c r="J556" s="77"/>
      <c r="K556" s="78"/>
      <c r="L556" s="13"/>
      <c r="M556" s="13"/>
      <c r="N556" s="13"/>
      <c r="O556" s="13"/>
      <c r="P556" s="33"/>
      <c r="Q556" s="33"/>
      <c r="R556" s="33"/>
      <c r="S556" s="33"/>
      <c r="T556" s="13"/>
      <c r="U556" s="33"/>
      <c r="V556" s="33"/>
      <c r="W556" s="33"/>
      <c r="X556" s="33"/>
      <c r="Y556" s="33"/>
      <c r="Z556" s="33"/>
      <c r="AA556" s="33"/>
      <c r="AB556" s="13"/>
      <c r="AC556" s="33"/>
      <c r="AD556" s="33"/>
      <c r="AE556" s="33"/>
      <c r="AF556" s="33"/>
    </row>
    <row r="557" spans="1:32" x14ac:dyDescent="0.2">
      <c r="A557" s="33"/>
      <c r="B557" s="76"/>
      <c r="C557" s="33"/>
      <c r="D557" s="13"/>
      <c r="E557" s="13"/>
      <c r="F557" s="33"/>
      <c r="G557" s="33"/>
      <c r="H557" s="33"/>
      <c r="I557" s="77"/>
      <c r="J557" s="77"/>
      <c r="K557" s="78"/>
      <c r="L557" s="13"/>
      <c r="M557" s="13"/>
      <c r="N557" s="13"/>
      <c r="O557" s="13"/>
      <c r="P557" s="33"/>
      <c r="Q557" s="33"/>
      <c r="R557" s="33"/>
      <c r="S557" s="33"/>
      <c r="T557" s="13"/>
      <c r="U557" s="33"/>
      <c r="V557" s="33"/>
      <c r="W557" s="33"/>
      <c r="X557" s="33"/>
      <c r="Y557" s="33"/>
      <c r="Z557" s="33"/>
      <c r="AA557" s="33"/>
      <c r="AB557" s="13"/>
      <c r="AC557" s="33"/>
      <c r="AD557" s="33"/>
      <c r="AE557" s="33"/>
      <c r="AF557" s="33"/>
    </row>
    <row r="558" spans="1:32" x14ac:dyDescent="0.2">
      <c r="A558" s="33"/>
      <c r="B558" s="76"/>
      <c r="C558" s="33"/>
      <c r="D558" s="13"/>
      <c r="E558" s="13"/>
      <c r="F558" s="33"/>
      <c r="G558" s="33"/>
      <c r="H558" s="33"/>
      <c r="I558" s="77"/>
      <c r="J558" s="77"/>
      <c r="K558" s="78"/>
      <c r="L558" s="13"/>
      <c r="M558" s="13"/>
      <c r="N558" s="13"/>
      <c r="O558" s="13"/>
      <c r="P558" s="33"/>
      <c r="Q558" s="33"/>
      <c r="R558" s="33"/>
      <c r="S558" s="33"/>
      <c r="T558" s="13"/>
      <c r="U558" s="33"/>
      <c r="V558" s="33"/>
      <c r="W558" s="33"/>
      <c r="X558" s="33"/>
      <c r="Y558" s="33"/>
      <c r="Z558" s="33"/>
      <c r="AA558" s="33"/>
      <c r="AB558" s="13"/>
      <c r="AC558" s="33"/>
      <c r="AD558" s="33"/>
      <c r="AE558" s="33"/>
      <c r="AF558" s="33"/>
    </row>
    <row r="559" spans="1:32" x14ac:dyDescent="0.2">
      <c r="A559" s="33"/>
      <c r="B559" s="76"/>
      <c r="C559" s="33"/>
      <c r="D559" s="13"/>
      <c r="E559" s="13"/>
      <c r="F559" s="33"/>
      <c r="G559" s="33"/>
      <c r="H559" s="33"/>
      <c r="I559" s="77"/>
      <c r="J559" s="77"/>
      <c r="K559" s="78"/>
      <c r="L559" s="13"/>
      <c r="M559" s="13"/>
      <c r="N559" s="13"/>
      <c r="O559" s="13"/>
      <c r="P559" s="33"/>
      <c r="Q559" s="33"/>
      <c r="R559" s="33"/>
      <c r="S559" s="33"/>
      <c r="T559" s="13"/>
      <c r="U559" s="33"/>
      <c r="V559" s="33"/>
      <c r="W559" s="33"/>
      <c r="X559" s="33"/>
      <c r="Y559" s="33"/>
      <c r="Z559" s="33"/>
      <c r="AA559" s="33"/>
      <c r="AB559" s="13"/>
      <c r="AC559" s="33"/>
      <c r="AD559" s="33"/>
      <c r="AE559" s="33"/>
      <c r="AF559" s="33"/>
    </row>
    <row r="560" spans="1:32" x14ac:dyDescent="0.2">
      <c r="A560" s="33"/>
      <c r="B560" s="76"/>
      <c r="C560" s="33"/>
      <c r="D560" s="13"/>
      <c r="E560" s="13"/>
      <c r="F560" s="33"/>
      <c r="G560" s="33"/>
      <c r="H560" s="33"/>
      <c r="I560" s="77"/>
      <c r="J560" s="77"/>
      <c r="K560" s="78"/>
      <c r="L560" s="13"/>
      <c r="M560" s="13"/>
      <c r="N560" s="13"/>
      <c r="O560" s="13"/>
      <c r="P560" s="33"/>
      <c r="Q560" s="33"/>
      <c r="R560" s="33"/>
      <c r="S560" s="33"/>
      <c r="T560" s="13"/>
      <c r="U560" s="33"/>
      <c r="V560" s="33"/>
      <c r="W560" s="33"/>
      <c r="X560" s="33"/>
      <c r="Y560" s="33"/>
      <c r="Z560" s="33"/>
      <c r="AA560" s="33"/>
      <c r="AB560" s="13"/>
      <c r="AC560" s="33"/>
      <c r="AD560" s="33"/>
      <c r="AE560" s="33"/>
      <c r="AF560" s="33"/>
    </row>
    <row r="561" spans="1:32" x14ac:dyDescent="0.2">
      <c r="A561" s="33"/>
      <c r="B561" s="76"/>
      <c r="C561" s="33"/>
      <c r="D561" s="13"/>
      <c r="E561" s="13"/>
      <c r="F561" s="33"/>
      <c r="G561" s="33"/>
      <c r="H561" s="33"/>
      <c r="I561" s="77"/>
      <c r="J561" s="77"/>
      <c r="K561" s="78"/>
      <c r="L561" s="13"/>
      <c r="M561" s="13"/>
      <c r="N561" s="13"/>
      <c r="O561" s="13"/>
      <c r="P561" s="33"/>
      <c r="Q561" s="33"/>
      <c r="R561" s="33"/>
      <c r="S561" s="33"/>
      <c r="T561" s="13"/>
      <c r="U561" s="33"/>
      <c r="V561" s="33"/>
      <c r="W561" s="33"/>
      <c r="X561" s="33"/>
      <c r="Y561" s="33"/>
      <c r="Z561" s="33"/>
      <c r="AA561" s="33"/>
      <c r="AB561" s="13"/>
      <c r="AC561" s="33"/>
      <c r="AD561" s="33"/>
      <c r="AE561" s="33"/>
      <c r="AF561" s="33"/>
    </row>
    <row r="562" spans="1:32" x14ac:dyDescent="0.2">
      <c r="A562" s="33"/>
      <c r="B562" s="76"/>
      <c r="C562" s="33"/>
      <c r="D562" s="13"/>
      <c r="E562" s="13"/>
      <c r="F562" s="33"/>
      <c r="G562" s="33"/>
      <c r="H562" s="33"/>
      <c r="I562" s="77"/>
      <c r="J562" s="77"/>
      <c r="K562" s="78"/>
      <c r="L562" s="13"/>
      <c r="M562" s="13"/>
      <c r="N562" s="13"/>
      <c r="O562" s="13"/>
      <c r="P562" s="33"/>
      <c r="Q562" s="33"/>
      <c r="R562" s="33"/>
      <c r="S562" s="33"/>
      <c r="T562" s="13"/>
      <c r="U562" s="33"/>
      <c r="V562" s="33"/>
      <c r="W562" s="33"/>
      <c r="X562" s="33"/>
      <c r="Y562" s="33"/>
      <c r="Z562" s="33"/>
      <c r="AA562" s="33"/>
      <c r="AB562" s="13"/>
      <c r="AC562" s="33"/>
      <c r="AD562" s="33"/>
      <c r="AE562" s="33"/>
      <c r="AF562" s="33"/>
    </row>
    <row r="563" spans="1:32" x14ac:dyDescent="0.2">
      <c r="A563" s="33"/>
      <c r="B563" s="76"/>
      <c r="C563" s="33"/>
      <c r="D563" s="13"/>
      <c r="E563" s="13"/>
      <c r="F563" s="33"/>
      <c r="G563" s="33"/>
      <c r="H563" s="33"/>
      <c r="I563" s="77"/>
      <c r="J563" s="77"/>
      <c r="K563" s="78"/>
      <c r="L563" s="13"/>
      <c r="M563" s="13"/>
      <c r="N563" s="13"/>
      <c r="O563" s="13"/>
      <c r="P563" s="33"/>
      <c r="Q563" s="33"/>
      <c r="R563" s="33"/>
      <c r="S563" s="33"/>
      <c r="T563" s="13"/>
      <c r="U563" s="33"/>
      <c r="V563" s="33"/>
      <c r="W563" s="33"/>
      <c r="X563" s="33"/>
      <c r="Y563" s="33"/>
      <c r="Z563" s="33"/>
      <c r="AA563" s="33"/>
      <c r="AB563" s="13"/>
      <c r="AC563" s="33"/>
      <c r="AD563" s="33"/>
      <c r="AE563" s="33"/>
      <c r="AF563" s="33"/>
    </row>
    <row r="564" spans="1:32" x14ac:dyDescent="0.2">
      <c r="A564" s="33"/>
      <c r="B564" s="76"/>
      <c r="C564" s="33"/>
      <c r="D564" s="13"/>
      <c r="E564" s="13"/>
      <c r="F564" s="33"/>
      <c r="G564" s="33"/>
      <c r="H564" s="33"/>
      <c r="I564" s="77"/>
      <c r="J564" s="77"/>
      <c r="K564" s="78"/>
      <c r="L564" s="13"/>
      <c r="M564" s="13"/>
      <c r="N564" s="13"/>
      <c r="O564" s="13"/>
      <c r="P564" s="33"/>
      <c r="Q564" s="33"/>
      <c r="R564" s="33"/>
      <c r="S564" s="33"/>
      <c r="T564" s="13"/>
      <c r="U564" s="33"/>
      <c r="V564" s="33"/>
      <c r="W564" s="33"/>
      <c r="X564" s="33"/>
      <c r="Y564" s="33"/>
      <c r="Z564" s="33"/>
      <c r="AA564" s="33"/>
      <c r="AB564" s="13"/>
      <c r="AC564" s="33"/>
      <c r="AD564" s="33"/>
      <c r="AE564" s="33"/>
      <c r="AF564" s="33"/>
    </row>
    <row r="565" spans="1:32" x14ac:dyDescent="0.2">
      <c r="A565" s="33"/>
      <c r="B565" s="76"/>
      <c r="C565" s="33"/>
      <c r="D565" s="13"/>
      <c r="E565" s="13"/>
      <c r="F565" s="33"/>
      <c r="G565" s="33"/>
      <c r="H565" s="33"/>
      <c r="I565" s="77"/>
      <c r="J565" s="77"/>
      <c r="K565" s="78"/>
      <c r="L565" s="13"/>
      <c r="M565" s="13"/>
      <c r="N565" s="13"/>
      <c r="O565" s="13"/>
      <c r="P565" s="33"/>
      <c r="Q565" s="33"/>
      <c r="R565" s="33"/>
      <c r="S565" s="33"/>
      <c r="T565" s="13"/>
      <c r="U565" s="33"/>
      <c r="V565" s="33"/>
      <c r="W565" s="33"/>
      <c r="X565" s="33"/>
      <c r="Y565" s="33"/>
      <c r="Z565" s="33"/>
      <c r="AA565" s="33"/>
      <c r="AB565" s="13"/>
      <c r="AC565" s="33"/>
      <c r="AD565" s="33"/>
      <c r="AE565" s="33"/>
      <c r="AF565" s="33"/>
    </row>
    <row r="566" spans="1:32" x14ac:dyDescent="0.2">
      <c r="A566" s="33"/>
      <c r="B566" s="76"/>
      <c r="C566" s="33"/>
      <c r="D566" s="13"/>
      <c r="E566" s="13"/>
      <c r="F566" s="33"/>
      <c r="G566" s="33"/>
      <c r="H566" s="33"/>
      <c r="I566" s="77"/>
      <c r="J566" s="77"/>
      <c r="K566" s="78"/>
      <c r="L566" s="13"/>
      <c r="M566" s="13"/>
      <c r="N566" s="13"/>
      <c r="O566" s="13"/>
      <c r="P566" s="33"/>
      <c r="Q566" s="33"/>
      <c r="R566" s="33"/>
      <c r="S566" s="33"/>
      <c r="T566" s="13"/>
      <c r="U566" s="33"/>
      <c r="V566" s="33"/>
      <c r="W566" s="33"/>
      <c r="X566" s="33"/>
      <c r="Y566" s="33"/>
      <c r="Z566" s="33"/>
      <c r="AA566" s="33"/>
      <c r="AB566" s="13"/>
      <c r="AC566" s="33"/>
      <c r="AD566" s="33"/>
      <c r="AE566" s="33"/>
      <c r="AF566" s="33"/>
    </row>
    <row r="567" spans="1:32" x14ac:dyDescent="0.2">
      <c r="A567" s="33"/>
      <c r="B567" s="76"/>
      <c r="C567" s="33"/>
      <c r="D567" s="13"/>
      <c r="E567" s="13"/>
      <c r="F567" s="33"/>
      <c r="G567" s="33"/>
      <c r="H567" s="33"/>
      <c r="I567" s="77"/>
      <c r="J567" s="77"/>
      <c r="K567" s="78"/>
      <c r="L567" s="13"/>
      <c r="M567" s="13"/>
      <c r="N567" s="13"/>
      <c r="O567" s="13"/>
      <c r="P567" s="33"/>
      <c r="Q567" s="33"/>
      <c r="R567" s="33"/>
      <c r="S567" s="33"/>
      <c r="T567" s="13"/>
      <c r="U567" s="33"/>
      <c r="V567" s="33"/>
      <c r="W567" s="33"/>
      <c r="X567" s="33"/>
      <c r="Y567" s="33"/>
      <c r="Z567" s="33"/>
      <c r="AA567" s="33"/>
      <c r="AB567" s="13"/>
      <c r="AC567" s="33"/>
      <c r="AD567" s="33"/>
      <c r="AE567" s="33"/>
      <c r="AF567" s="33"/>
    </row>
    <row r="568" spans="1:32" x14ac:dyDescent="0.2">
      <c r="A568" s="33"/>
      <c r="B568" s="76"/>
      <c r="C568" s="33"/>
      <c r="D568" s="13"/>
      <c r="E568" s="13"/>
      <c r="F568" s="33"/>
      <c r="G568" s="33"/>
      <c r="H568" s="33"/>
      <c r="I568" s="77"/>
      <c r="J568" s="77"/>
      <c r="K568" s="78"/>
      <c r="L568" s="13"/>
      <c r="M568" s="13"/>
      <c r="N568" s="13"/>
      <c r="O568" s="13"/>
      <c r="P568" s="33"/>
      <c r="Q568" s="33"/>
      <c r="R568" s="33"/>
      <c r="S568" s="33"/>
      <c r="T568" s="13"/>
      <c r="U568" s="33"/>
      <c r="V568" s="33"/>
      <c r="W568" s="33"/>
      <c r="X568" s="33"/>
      <c r="Y568" s="33"/>
      <c r="Z568" s="33"/>
      <c r="AA568" s="33"/>
      <c r="AB568" s="13"/>
      <c r="AC568" s="33"/>
      <c r="AD568" s="33"/>
      <c r="AE568" s="33"/>
      <c r="AF568" s="33"/>
    </row>
    <row r="569" spans="1:32" x14ac:dyDescent="0.2">
      <c r="A569" s="33"/>
      <c r="B569" s="76"/>
      <c r="C569" s="33"/>
      <c r="D569" s="13"/>
      <c r="E569" s="13"/>
      <c r="F569" s="33"/>
      <c r="G569" s="33"/>
      <c r="H569" s="33"/>
      <c r="I569" s="77"/>
      <c r="J569" s="77"/>
      <c r="K569" s="78"/>
      <c r="L569" s="13"/>
      <c r="M569" s="13"/>
      <c r="N569" s="13"/>
      <c r="O569" s="13"/>
      <c r="P569" s="33"/>
      <c r="Q569" s="33"/>
      <c r="R569" s="33"/>
      <c r="S569" s="33"/>
      <c r="T569" s="13"/>
      <c r="U569" s="33"/>
      <c r="V569" s="33"/>
      <c r="W569" s="33"/>
      <c r="X569" s="33"/>
      <c r="Y569" s="33"/>
      <c r="Z569" s="33"/>
      <c r="AA569" s="33"/>
      <c r="AB569" s="13"/>
      <c r="AC569" s="33"/>
      <c r="AD569" s="33"/>
      <c r="AE569" s="33"/>
      <c r="AF569" s="33"/>
    </row>
    <row r="570" spans="1:32" x14ac:dyDescent="0.2">
      <c r="A570" s="33"/>
      <c r="B570" s="76"/>
      <c r="C570" s="33"/>
      <c r="D570" s="13"/>
      <c r="E570" s="13"/>
      <c r="F570" s="33"/>
      <c r="G570" s="33"/>
      <c r="H570" s="33"/>
      <c r="I570" s="77"/>
      <c r="J570" s="77"/>
      <c r="K570" s="78"/>
      <c r="L570" s="13"/>
      <c r="M570" s="13"/>
      <c r="N570" s="13"/>
      <c r="O570" s="13"/>
      <c r="P570" s="33"/>
      <c r="Q570" s="33"/>
      <c r="R570" s="33"/>
      <c r="S570" s="33"/>
      <c r="T570" s="13"/>
      <c r="U570" s="33"/>
      <c r="V570" s="33"/>
      <c r="W570" s="33"/>
      <c r="X570" s="33"/>
      <c r="Y570" s="33"/>
      <c r="Z570" s="33"/>
      <c r="AA570" s="33"/>
      <c r="AB570" s="13"/>
      <c r="AC570" s="33"/>
      <c r="AD570" s="33"/>
      <c r="AE570" s="33"/>
      <c r="AF570" s="33"/>
    </row>
    <row r="571" spans="1:32" x14ac:dyDescent="0.2">
      <c r="A571" s="33"/>
      <c r="B571" s="76"/>
      <c r="C571" s="33"/>
      <c r="D571" s="13"/>
      <c r="E571" s="13"/>
      <c r="F571" s="33"/>
      <c r="G571" s="33"/>
      <c r="H571" s="33"/>
      <c r="I571" s="77"/>
      <c r="J571" s="77"/>
      <c r="K571" s="78"/>
      <c r="L571" s="13"/>
      <c r="M571" s="13"/>
      <c r="N571" s="13"/>
      <c r="O571" s="13"/>
      <c r="P571" s="33"/>
      <c r="Q571" s="33"/>
      <c r="R571" s="33"/>
      <c r="S571" s="33"/>
      <c r="T571" s="13"/>
      <c r="U571" s="33"/>
      <c r="V571" s="33"/>
      <c r="W571" s="33"/>
      <c r="X571" s="33"/>
      <c r="Y571" s="33"/>
      <c r="Z571" s="33"/>
      <c r="AA571" s="33"/>
      <c r="AB571" s="13"/>
      <c r="AC571" s="33"/>
      <c r="AD571" s="33"/>
      <c r="AE571" s="33"/>
      <c r="AF571" s="33"/>
    </row>
    <row r="572" spans="1:32" x14ac:dyDescent="0.2">
      <c r="A572" s="33"/>
      <c r="B572" s="76"/>
      <c r="C572" s="33"/>
      <c r="D572" s="13"/>
      <c r="E572" s="13"/>
      <c r="F572" s="33"/>
      <c r="G572" s="33"/>
      <c r="H572" s="33"/>
      <c r="I572" s="77"/>
      <c r="J572" s="77"/>
      <c r="K572" s="78"/>
      <c r="L572" s="13"/>
      <c r="M572" s="13"/>
      <c r="N572" s="13"/>
      <c r="O572" s="13"/>
      <c r="P572" s="33"/>
      <c r="Q572" s="33"/>
      <c r="R572" s="33"/>
      <c r="S572" s="33"/>
      <c r="T572" s="13"/>
      <c r="U572" s="33"/>
      <c r="V572" s="33"/>
      <c r="W572" s="33"/>
      <c r="X572" s="33"/>
      <c r="Y572" s="33"/>
      <c r="Z572" s="33"/>
      <c r="AA572" s="33"/>
      <c r="AB572" s="13"/>
      <c r="AC572" s="33"/>
      <c r="AD572" s="33"/>
      <c r="AE572" s="33"/>
      <c r="AF572" s="33"/>
    </row>
    <row r="573" spans="1:32" x14ac:dyDescent="0.2">
      <c r="A573" s="33"/>
      <c r="B573" s="76"/>
      <c r="C573" s="33"/>
      <c r="D573" s="13"/>
      <c r="E573" s="13"/>
      <c r="F573" s="33"/>
      <c r="G573" s="33"/>
      <c r="H573" s="33"/>
      <c r="I573" s="77"/>
      <c r="J573" s="77"/>
      <c r="K573" s="78"/>
      <c r="L573" s="13"/>
      <c r="M573" s="13"/>
      <c r="N573" s="13"/>
      <c r="O573" s="13"/>
      <c r="P573" s="33"/>
      <c r="Q573" s="33"/>
      <c r="R573" s="33"/>
      <c r="S573" s="33"/>
      <c r="T573" s="13"/>
      <c r="U573" s="33"/>
      <c r="V573" s="33"/>
      <c r="W573" s="33"/>
      <c r="X573" s="33"/>
      <c r="Y573" s="33"/>
      <c r="Z573" s="33"/>
      <c r="AA573" s="33"/>
      <c r="AB573" s="13"/>
      <c r="AC573" s="33"/>
      <c r="AD573" s="33"/>
      <c r="AE573" s="33"/>
      <c r="AF573" s="33"/>
    </row>
    <row r="574" spans="1:32" x14ac:dyDescent="0.2">
      <c r="A574" s="33"/>
      <c r="B574" s="76"/>
      <c r="C574" s="33"/>
      <c r="D574" s="13"/>
      <c r="E574" s="13"/>
      <c r="F574" s="33"/>
      <c r="G574" s="33"/>
      <c r="H574" s="33"/>
      <c r="I574" s="77"/>
      <c r="J574" s="77"/>
      <c r="K574" s="78"/>
      <c r="L574" s="13"/>
      <c r="M574" s="13"/>
      <c r="N574" s="13"/>
      <c r="O574" s="13"/>
      <c r="P574" s="33"/>
      <c r="Q574" s="33"/>
      <c r="R574" s="33"/>
      <c r="S574" s="33"/>
      <c r="T574" s="13"/>
      <c r="U574" s="33"/>
      <c r="V574" s="33"/>
      <c r="W574" s="33"/>
      <c r="X574" s="33"/>
      <c r="Y574" s="33"/>
      <c r="Z574" s="33"/>
      <c r="AA574" s="33"/>
      <c r="AB574" s="13"/>
      <c r="AC574" s="33"/>
      <c r="AD574" s="33"/>
      <c r="AE574" s="33"/>
      <c r="AF574" s="33"/>
    </row>
    <row r="575" spans="1:32" x14ac:dyDescent="0.2">
      <c r="A575" s="33"/>
      <c r="B575" s="76"/>
      <c r="C575" s="33"/>
      <c r="D575" s="13"/>
      <c r="E575" s="13"/>
      <c r="F575" s="33"/>
      <c r="G575" s="33"/>
      <c r="H575" s="33"/>
      <c r="I575" s="77"/>
      <c r="J575" s="77"/>
      <c r="K575" s="78"/>
      <c r="L575" s="13"/>
      <c r="M575" s="13"/>
      <c r="N575" s="13"/>
      <c r="O575" s="13"/>
      <c r="P575" s="33"/>
      <c r="Q575" s="33"/>
      <c r="R575" s="33"/>
      <c r="S575" s="33"/>
      <c r="T575" s="13"/>
      <c r="U575" s="33"/>
      <c r="V575" s="33"/>
      <c r="W575" s="33"/>
      <c r="X575" s="33"/>
      <c r="Y575" s="33"/>
      <c r="Z575" s="33"/>
      <c r="AA575" s="33"/>
      <c r="AB575" s="13"/>
      <c r="AC575" s="33"/>
      <c r="AD575" s="33"/>
      <c r="AE575" s="33"/>
      <c r="AF575" s="33"/>
    </row>
    <row r="576" spans="1:32" x14ac:dyDescent="0.2">
      <c r="A576" s="33"/>
      <c r="B576" s="76"/>
      <c r="C576" s="33"/>
      <c r="D576" s="13"/>
      <c r="E576" s="13"/>
      <c r="F576" s="33"/>
      <c r="G576" s="33"/>
      <c r="H576" s="33"/>
      <c r="I576" s="77"/>
      <c r="J576" s="77"/>
      <c r="K576" s="78"/>
      <c r="L576" s="13"/>
      <c r="M576" s="13"/>
      <c r="N576" s="13"/>
      <c r="O576" s="13"/>
      <c r="P576" s="33"/>
      <c r="Q576" s="33"/>
      <c r="R576" s="33"/>
      <c r="S576" s="33"/>
      <c r="T576" s="13"/>
      <c r="U576" s="33"/>
      <c r="V576" s="33"/>
      <c r="W576" s="33"/>
      <c r="X576" s="33"/>
      <c r="Y576" s="33"/>
      <c r="Z576" s="33"/>
      <c r="AA576" s="33"/>
      <c r="AB576" s="13"/>
      <c r="AC576" s="33"/>
      <c r="AD576" s="33"/>
      <c r="AE576" s="33"/>
      <c r="AF576" s="33"/>
    </row>
    <row r="577" spans="1:32" x14ac:dyDescent="0.2">
      <c r="A577" s="33"/>
      <c r="B577" s="76"/>
      <c r="C577" s="33"/>
      <c r="D577" s="13"/>
      <c r="E577" s="13"/>
      <c r="F577" s="33"/>
      <c r="G577" s="33"/>
      <c r="H577" s="33"/>
      <c r="I577" s="77"/>
      <c r="J577" s="77"/>
      <c r="K577" s="78"/>
      <c r="L577" s="13"/>
      <c r="M577" s="13"/>
      <c r="N577" s="13"/>
      <c r="O577" s="13"/>
      <c r="P577" s="33"/>
      <c r="Q577" s="33"/>
      <c r="R577" s="33"/>
      <c r="S577" s="33"/>
      <c r="T577" s="13"/>
      <c r="U577" s="33"/>
      <c r="V577" s="33"/>
      <c r="W577" s="33"/>
      <c r="X577" s="33"/>
      <c r="Y577" s="33"/>
      <c r="Z577" s="33"/>
      <c r="AA577" s="33"/>
      <c r="AB577" s="13"/>
      <c r="AC577" s="33"/>
      <c r="AD577" s="33"/>
      <c r="AE577" s="33"/>
      <c r="AF577" s="33"/>
    </row>
    <row r="578" spans="1:32" x14ac:dyDescent="0.2">
      <c r="A578" s="33"/>
      <c r="B578" s="76"/>
      <c r="C578" s="33"/>
      <c r="D578" s="13"/>
      <c r="E578" s="13"/>
      <c r="F578" s="33"/>
      <c r="G578" s="33"/>
      <c r="H578" s="33"/>
      <c r="I578" s="77"/>
      <c r="J578" s="77"/>
      <c r="K578" s="78"/>
      <c r="L578" s="13"/>
      <c r="M578" s="13"/>
      <c r="N578" s="13"/>
      <c r="O578" s="13"/>
      <c r="P578" s="33"/>
      <c r="Q578" s="33"/>
      <c r="R578" s="33"/>
      <c r="S578" s="33"/>
      <c r="T578" s="13"/>
      <c r="U578" s="33"/>
      <c r="V578" s="33"/>
      <c r="W578" s="33"/>
      <c r="X578" s="33"/>
      <c r="Y578" s="33"/>
      <c r="Z578" s="33"/>
      <c r="AA578" s="33"/>
      <c r="AB578" s="13"/>
      <c r="AC578" s="33"/>
      <c r="AD578" s="33"/>
      <c r="AE578" s="33"/>
      <c r="AF578" s="33"/>
    </row>
    <row r="579" spans="1:32" x14ac:dyDescent="0.2">
      <c r="A579" s="33"/>
      <c r="B579" s="76"/>
      <c r="C579" s="33"/>
      <c r="D579" s="13"/>
      <c r="E579" s="13"/>
      <c r="F579" s="33"/>
      <c r="G579" s="33"/>
      <c r="H579" s="33"/>
      <c r="I579" s="77"/>
      <c r="J579" s="77"/>
      <c r="K579" s="78"/>
      <c r="L579" s="13"/>
      <c r="M579" s="13"/>
      <c r="N579" s="13"/>
      <c r="O579" s="13"/>
      <c r="P579" s="33"/>
      <c r="Q579" s="33"/>
      <c r="R579" s="33"/>
      <c r="S579" s="33"/>
      <c r="T579" s="13"/>
      <c r="U579" s="33"/>
      <c r="V579" s="33"/>
      <c r="W579" s="33"/>
      <c r="X579" s="33"/>
      <c r="Y579" s="33"/>
      <c r="Z579" s="33"/>
      <c r="AA579" s="33"/>
      <c r="AB579" s="13"/>
      <c r="AC579" s="33"/>
      <c r="AD579" s="33"/>
      <c r="AE579" s="33"/>
      <c r="AF579" s="33"/>
    </row>
    <row r="580" spans="1:32" x14ac:dyDescent="0.2">
      <c r="A580" s="33"/>
      <c r="B580" s="76"/>
      <c r="C580" s="33"/>
      <c r="D580" s="13"/>
      <c r="E580" s="13"/>
      <c r="F580" s="33"/>
      <c r="G580" s="33"/>
      <c r="H580" s="33"/>
      <c r="I580" s="77"/>
      <c r="J580" s="77"/>
      <c r="K580" s="78"/>
      <c r="L580" s="13"/>
      <c r="M580" s="13"/>
      <c r="N580" s="13"/>
      <c r="O580" s="13"/>
      <c r="P580" s="33"/>
      <c r="Q580" s="33"/>
      <c r="R580" s="33"/>
      <c r="S580" s="33"/>
      <c r="T580" s="13"/>
      <c r="U580" s="33"/>
      <c r="V580" s="33"/>
      <c r="W580" s="33"/>
      <c r="X580" s="33"/>
      <c r="Y580" s="33"/>
      <c r="Z580" s="33"/>
      <c r="AA580" s="33"/>
      <c r="AB580" s="13"/>
      <c r="AC580" s="33"/>
      <c r="AD580" s="33"/>
      <c r="AE580" s="33"/>
      <c r="AF580" s="33"/>
    </row>
    <row r="581" spans="1:32" x14ac:dyDescent="0.2">
      <c r="A581" s="33"/>
      <c r="B581" s="76"/>
      <c r="C581" s="33"/>
      <c r="D581" s="13"/>
      <c r="E581" s="13"/>
      <c r="F581" s="33"/>
      <c r="G581" s="33"/>
      <c r="H581" s="33"/>
      <c r="I581" s="77"/>
      <c r="J581" s="77"/>
      <c r="K581" s="78"/>
      <c r="L581" s="13"/>
      <c r="M581" s="13"/>
      <c r="N581" s="13"/>
      <c r="O581" s="13"/>
      <c r="P581" s="33"/>
      <c r="Q581" s="33"/>
      <c r="R581" s="33"/>
      <c r="S581" s="33"/>
      <c r="T581" s="13"/>
      <c r="U581" s="33"/>
      <c r="V581" s="33"/>
      <c r="W581" s="33"/>
      <c r="X581" s="33"/>
      <c r="Y581" s="33"/>
      <c r="Z581" s="33"/>
      <c r="AA581" s="33"/>
      <c r="AB581" s="13"/>
      <c r="AC581" s="33"/>
      <c r="AD581" s="33"/>
      <c r="AE581" s="33"/>
      <c r="AF581" s="33"/>
    </row>
    <row r="582" spans="1:32" x14ac:dyDescent="0.2">
      <c r="A582" s="33"/>
      <c r="B582" s="76"/>
      <c r="C582" s="33"/>
      <c r="D582" s="13"/>
      <c r="E582" s="13"/>
      <c r="F582" s="33"/>
      <c r="G582" s="33"/>
      <c r="H582" s="33"/>
      <c r="I582" s="77"/>
      <c r="J582" s="77"/>
      <c r="K582" s="78"/>
      <c r="L582" s="13"/>
      <c r="M582" s="13"/>
      <c r="N582" s="13"/>
      <c r="O582" s="13"/>
      <c r="P582" s="33"/>
      <c r="Q582" s="33"/>
      <c r="R582" s="33"/>
      <c r="S582" s="33"/>
      <c r="T582" s="13"/>
      <c r="U582" s="33"/>
      <c r="V582" s="33"/>
      <c r="W582" s="33"/>
      <c r="X582" s="33"/>
      <c r="Y582" s="33"/>
      <c r="Z582" s="33"/>
      <c r="AA582" s="33"/>
      <c r="AB582" s="13"/>
      <c r="AC582" s="33"/>
      <c r="AD582" s="33"/>
      <c r="AE582" s="33"/>
      <c r="AF582" s="33"/>
    </row>
    <row r="583" spans="1:32" x14ac:dyDescent="0.2">
      <c r="A583" s="33"/>
      <c r="B583" s="76"/>
      <c r="C583" s="33"/>
      <c r="D583" s="13"/>
      <c r="E583" s="13"/>
      <c r="F583" s="33"/>
      <c r="G583" s="33"/>
      <c r="H583" s="33"/>
      <c r="I583" s="77"/>
      <c r="J583" s="77"/>
      <c r="K583" s="78"/>
      <c r="L583" s="13"/>
      <c r="M583" s="13"/>
      <c r="N583" s="13"/>
      <c r="O583" s="13"/>
      <c r="P583" s="33"/>
      <c r="Q583" s="33"/>
      <c r="R583" s="33"/>
      <c r="S583" s="33"/>
      <c r="T583" s="13"/>
      <c r="U583" s="33"/>
      <c r="V583" s="33"/>
      <c r="W583" s="33"/>
      <c r="X583" s="33"/>
      <c r="Y583" s="33"/>
      <c r="Z583" s="33"/>
      <c r="AA583" s="33"/>
      <c r="AB583" s="13"/>
      <c r="AC583" s="33"/>
      <c r="AD583" s="33"/>
      <c r="AE583" s="33"/>
      <c r="AF583" s="33"/>
    </row>
    <row r="584" spans="1:32" x14ac:dyDescent="0.2">
      <c r="A584" s="33"/>
      <c r="B584" s="76"/>
      <c r="C584" s="33"/>
      <c r="D584" s="13"/>
      <c r="E584" s="13"/>
      <c r="F584" s="33"/>
      <c r="G584" s="33"/>
      <c r="H584" s="33"/>
      <c r="I584" s="77"/>
      <c r="J584" s="77"/>
      <c r="K584" s="78"/>
      <c r="L584" s="13"/>
      <c r="M584" s="13"/>
      <c r="N584" s="13"/>
      <c r="O584" s="13"/>
      <c r="P584" s="33"/>
      <c r="Q584" s="33"/>
      <c r="R584" s="33"/>
      <c r="S584" s="33"/>
      <c r="T584" s="13"/>
      <c r="U584" s="33"/>
      <c r="V584" s="33"/>
      <c r="W584" s="33"/>
      <c r="X584" s="33"/>
      <c r="Y584" s="33"/>
      <c r="Z584" s="33"/>
      <c r="AA584" s="33"/>
      <c r="AB584" s="13"/>
      <c r="AC584" s="33"/>
      <c r="AD584" s="33"/>
      <c r="AE584" s="33"/>
      <c r="AF584" s="33"/>
    </row>
    <row r="585" spans="1:32" x14ac:dyDescent="0.2">
      <c r="A585" s="33"/>
      <c r="B585" s="76"/>
      <c r="C585" s="33"/>
      <c r="D585" s="13"/>
      <c r="E585" s="13"/>
      <c r="F585" s="33"/>
      <c r="G585" s="33"/>
      <c r="H585" s="33"/>
      <c r="I585" s="77"/>
      <c r="J585" s="77"/>
      <c r="K585" s="78"/>
      <c r="L585" s="13"/>
      <c r="M585" s="13"/>
      <c r="N585" s="13"/>
      <c r="O585" s="13"/>
      <c r="P585" s="33"/>
      <c r="Q585" s="33"/>
      <c r="R585" s="33"/>
      <c r="S585" s="33"/>
      <c r="T585" s="13"/>
      <c r="U585" s="33"/>
      <c r="V585" s="33"/>
      <c r="W585" s="33"/>
      <c r="X585" s="33"/>
      <c r="Y585" s="33"/>
      <c r="Z585" s="33"/>
      <c r="AA585" s="33"/>
      <c r="AB585" s="13"/>
      <c r="AC585" s="33"/>
      <c r="AD585" s="33"/>
      <c r="AE585" s="33"/>
      <c r="AF585" s="33"/>
    </row>
    <row r="586" spans="1:32" x14ac:dyDescent="0.2">
      <c r="A586" s="33"/>
      <c r="B586" s="76"/>
      <c r="C586" s="33"/>
      <c r="D586" s="13"/>
      <c r="E586" s="13"/>
      <c r="F586" s="33"/>
      <c r="G586" s="33"/>
      <c r="H586" s="33"/>
      <c r="I586" s="77"/>
      <c r="J586" s="77"/>
      <c r="K586" s="78"/>
      <c r="L586" s="13"/>
      <c r="M586" s="13"/>
      <c r="N586" s="13"/>
      <c r="O586" s="13"/>
      <c r="P586" s="33"/>
      <c r="Q586" s="33"/>
      <c r="R586" s="33"/>
      <c r="S586" s="33"/>
      <c r="T586" s="13"/>
      <c r="U586" s="33"/>
      <c r="V586" s="33"/>
      <c r="W586" s="33"/>
      <c r="X586" s="33"/>
      <c r="Y586" s="33"/>
      <c r="Z586" s="33"/>
      <c r="AA586" s="33"/>
      <c r="AB586" s="13"/>
      <c r="AC586" s="33"/>
      <c r="AD586" s="33"/>
      <c r="AE586" s="33"/>
      <c r="AF586" s="33"/>
    </row>
    <row r="587" spans="1:32" x14ac:dyDescent="0.2">
      <c r="A587" s="33"/>
      <c r="B587" s="76"/>
      <c r="C587" s="33"/>
      <c r="D587" s="13"/>
      <c r="E587" s="13"/>
      <c r="F587" s="33"/>
      <c r="G587" s="33"/>
      <c r="H587" s="33"/>
      <c r="I587" s="77"/>
      <c r="J587" s="77"/>
      <c r="K587" s="78"/>
      <c r="L587" s="13"/>
      <c r="M587" s="13"/>
      <c r="N587" s="13"/>
      <c r="O587" s="13"/>
      <c r="P587" s="33"/>
      <c r="Q587" s="33"/>
      <c r="R587" s="33"/>
      <c r="S587" s="33"/>
      <c r="T587" s="13"/>
      <c r="U587" s="33"/>
      <c r="V587" s="33"/>
      <c r="W587" s="33"/>
      <c r="X587" s="33"/>
      <c r="Y587" s="33"/>
      <c r="Z587" s="33"/>
      <c r="AA587" s="33"/>
      <c r="AB587" s="13"/>
      <c r="AC587" s="33"/>
      <c r="AD587" s="33"/>
      <c r="AE587" s="33"/>
      <c r="AF587" s="33"/>
    </row>
    <row r="588" spans="1:32" x14ac:dyDescent="0.2">
      <c r="A588" s="33"/>
      <c r="B588" s="76"/>
      <c r="C588" s="33"/>
      <c r="D588" s="13"/>
      <c r="E588" s="13"/>
      <c r="F588" s="33"/>
      <c r="G588" s="33"/>
      <c r="H588" s="33"/>
      <c r="I588" s="77"/>
      <c r="J588" s="77"/>
      <c r="K588" s="78"/>
      <c r="L588" s="13"/>
      <c r="M588" s="13"/>
      <c r="N588" s="13"/>
      <c r="O588" s="13"/>
      <c r="P588" s="33"/>
      <c r="Q588" s="33"/>
      <c r="R588" s="33"/>
      <c r="S588" s="33"/>
      <c r="T588" s="13"/>
      <c r="U588" s="33"/>
      <c r="V588" s="33"/>
      <c r="W588" s="33"/>
      <c r="X588" s="33"/>
      <c r="Y588" s="33"/>
      <c r="Z588" s="33"/>
      <c r="AA588" s="33"/>
      <c r="AB588" s="13"/>
      <c r="AC588" s="33"/>
      <c r="AD588" s="33"/>
      <c r="AE588" s="33"/>
      <c r="AF588" s="33"/>
    </row>
    <row r="589" spans="1:32" x14ac:dyDescent="0.2">
      <c r="A589" s="33"/>
      <c r="B589" s="76"/>
      <c r="C589" s="33"/>
      <c r="D589" s="13"/>
      <c r="E589" s="13"/>
      <c r="F589" s="33"/>
      <c r="G589" s="33"/>
      <c r="H589" s="33"/>
      <c r="I589" s="77"/>
      <c r="J589" s="77"/>
      <c r="K589" s="78"/>
      <c r="L589" s="13"/>
      <c r="M589" s="13"/>
      <c r="N589" s="13"/>
      <c r="O589" s="13"/>
      <c r="P589" s="33"/>
      <c r="Q589" s="33"/>
      <c r="R589" s="33"/>
      <c r="S589" s="33"/>
      <c r="T589" s="13"/>
      <c r="U589" s="33"/>
      <c r="V589" s="33"/>
      <c r="W589" s="33"/>
      <c r="X589" s="33"/>
      <c r="Y589" s="33"/>
      <c r="Z589" s="33"/>
      <c r="AA589" s="33"/>
      <c r="AB589" s="13"/>
      <c r="AC589" s="33"/>
      <c r="AD589" s="33"/>
      <c r="AE589" s="33"/>
      <c r="AF589" s="33"/>
    </row>
    <row r="590" spans="1:32" x14ac:dyDescent="0.2">
      <c r="A590" s="33"/>
      <c r="B590" s="76"/>
      <c r="C590" s="33"/>
      <c r="D590" s="13"/>
      <c r="E590" s="13"/>
      <c r="F590" s="33"/>
      <c r="G590" s="33"/>
      <c r="H590" s="33"/>
      <c r="I590" s="77"/>
      <c r="J590" s="77"/>
      <c r="K590" s="78"/>
      <c r="L590" s="13"/>
      <c r="M590" s="13"/>
      <c r="N590" s="13"/>
      <c r="O590" s="13"/>
      <c r="P590" s="33"/>
      <c r="Q590" s="33"/>
      <c r="R590" s="33"/>
      <c r="S590" s="33"/>
      <c r="T590" s="13"/>
      <c r="U590" s="33"/>
      <c r="V590" s="33"/>
      <c r="W590" s="33"/>
      <c r="X590" s="33"/>
      <c r="Y590" s="33"/>
      <c r="Z590" s="33"/>
      <c r="AA590" s="33"/>
      <c r="AB590" s="13"/>
      <c r="AC590" s="33"/>
      <c r="AD590" s="33"/>
      <c r="AE590" s="33"/>
      <c r="AF590" s="33"/>
    </row>
    <row r="591" spans="1:32" x14ac:dyDescent="0.2">
      <c r="A591" s="33"/>
      <c r="B591" s="76"/>
      <c r="C591" s="33"/>
      <c r="D591" s="13"/>
      <c r="E591" s="13"/>
      <c r="F591" s="33"/>
      <c r="G591" s="33"/>
      <c r="H591" s="33"/>
      <c r="I591" s="77"/>
      <c r="J591" s="77"/>
      <c r="K591" s="78"/>
      <c r="L591" s="13"/>
      <c r="M591" s="13"/>
      <c r="N591" s="13"/>
      <c r="O591" s="13"/>
      <c r="P591" s="33"/>
      <c r="Q591" s="33"/>
      <c r="R591" s="33"/>
      <c r="S591" s="33"/>
      <c r="T591" s="13"/>
      <c r="U591" s="33"/>
      <c r="V591" s="33"/>
      <c r="W591" s="33"/>
      <c r="X591" s="33"/>
      <c r="Y591" s="33"/>
      <c r="Z591" s="33"/>
      <c r="AA591" s="33"/>
      <c r="AB591" s="13"/>
      <c r="AC591" s="33"/>
      <c r="AD591" s="33"/>
      <c r="AE591" s="33"/>
      <c r="AF591" s="33"/>
    </row>
    <row r="592" spans="1:32" x14ac:dyDescent="0.2">
      <c r="A592" s="33"/>
      <c r="B592" s="76"/>
      <c r="C592" s="33"/>
      <c r="D592" s="13"/>
      <c r="E592" s="13"/>
      <c r="F592" s="33"/>
      <c r="G592" s="33"/>
      <c r="H592" s="33"/>
      <c r="I592" s="77"/>
      <c r="J592" s="77"/>
      <c r="K592" s="78"/>
      <c r="L592" s="13"/>
      <c r="M592" s="13"/>
      <c r="N592" s="13"/>
      <c r="O592" s="13"/>
      <c r="P592" s="33"/>
      <c r="Q592" s="33"/>
      <c r="R592" s="33"/>
      <c r="S592" s="33"/>
      <c r="T592" s="13"/>
      <c r="U592" s="33"/>
      <c r="V592" s="33"/>
      <c r="W592" s="33"/>
      <c r="X592" s="33"/>
      <c r="Y592" s="33"/>
      <c r="Z592" s="33"/>
      <c r="AA592" s="33"/>
      <c r="AB592" s="13"/>
      <c r="AC592" s="33"/>
      <c r="AD592" s="33"/>
      <c r="AE592" s="33"/>
      <c r="AF592" s="33"/>
    </row>
    <row r="593" spans="1:32" x14ac:dyDescent="0.2">
      <c r="A593" s="33"/>
      <c r="B593" s="76"/>
      <c r="C593" s="33"/>
      <c r="D593" s="13"/>
      <c r="E593" s="13"/>
      <c r="F593" s="33"/>
      <c r="G593" s="33"/>
      <c r="H593" s="33"/>
      <c r="I593" s="77"/>
      <c r="J593" s="77"/>
      <c r="K593" s="78"/>
      <c r="L593" s="13"/>
      <c r="M593" s="13"/>
      <c r="N593" s="13"/>
      <c r="O593" s="13"/>
      <c r="P593" s="33"/>
      <c r="Q593" s="33"/>
      <c r="R593" s="33"/>
      <c r="S593" s="33"/>
      <c r="T593" s="13"/>
      <c r="U593" s="33"/>
      <c r="V593" s="33"/>
      <c r="W593" s="33"/>
      <c r="X593" s="33"/>
      <c r="Y593" s="33"/>
      <c r="Z593" s="33"/>
      <c r="AA593" s="33"/>
      <c r="AB593" s="13"/>
      <c r="AC593" s="33"/>
      <c r="AD593" s="33"/>
      <c r="AE593" s="33"/>
      <c r="AF593" s="33"/>
    </row>
    <row r="594" spans="1:32" x14ac:dyDescent="0.2">
      <c r="A594" s="33"/>
      <c r="B594" s="76"/>
      <c r="C594" s="33"/>
      <c r="D594" s="13"/>
      <c r="E594" s="13"/>
      <c r="F594" s="33"/>
      <c r="G594" s="33"/>
      <c r="H594" s="33"/>
      <c r="I594" s="77"/>
      <c r="J594" s="77"/>
      <c r="K594" s="78"/>
      <c r="L594" s="13"/>
      <c r="M594" s="13"/>
      <c r="N594" s="13"/>
      <c r="O594" s="13"/>
      <c r="P594" s="33"/>
      <c r="Q594" s="33"/>
      <c r="R594" s="33"/>
      <c r="S594" s="33"/>
      <c r="T594" s="13"/>
      <c r="U594" s="33"/>
      <c r="V594" s="33"/>
      <c r="W594" s="33"/>
      <c r="X594" s="33"/>
      <c r="Y594" s="33"/>
      <c r="Z594" s="33"/>
      <c r="AA594" s="33"/>
      <c r="AB594" s="13"/>
      <c r="AC594" s="33"/>
      <c r="AD594" s="33"/>
      <c r="AE594" s="33"/>
      <c r="AF594" s="33"/>
    </row>
    <row r="595" spans="1:32" x14ac:dyDescent="0.2">
      <c r="A595" s="33"/>
      <c r="B595" s="76"/>
      <c r="C595" s="33"/>
      <c r="D595" s="13"/>
      <c r="E595" s="13"/>
      <c r="F595" s="33"/>
      <c r="G595" s="33"/>
      <c r="H595" s="33"/>
      <c r="I595" s="77"/>
      <c r="J595" s="77"/>
      <c r="K595" s="78"/>
      <c r="L595" s="13"/>
      <c r="M595" s="13"/>
      <c r="N595" s="13"/>
      <c r="O595" s="13"/>
      <c r="P595" s="33"/>
      <c r="Q595" s="33"/>
      <c r="R595" s="33"/>
      <c r="S595" s="33"/>
      <c r="T595" s="13"/>
      <c r="U595" s="33"/>
      <c r="V595" s="33"/>
      <c r="W595" s="33"/>
      <c r="X595" s="33"/>
      <c r="Y595" s="33"/>
      <c r="Z595" s="33"/>
      <c r="AA595" s="33"/>
      <c r="AB595" s="13"/>
      <c r="AC595" s="33"/>
      <c r="AD595" s="33"/>
      <c r="AE595" s="33"/>
      <c r="AF595" s="33"/>
    </row>
    <row r="596" spans="1:32" x14ac:dyDescent="0.2">
      <c r="A596" s="33"/>
      <c r="B596" s="76"/>
      <c r="C596" s="33"/>
      <c r="D596" s="13"/>
      <c r="E596" s="13"/>
      <c r="F596" s="33"/>
      <c r="G596" s="33"/>
      <c r="H596" s="33"/>
      <c r="I596" s="77"/>
      <c r="J596" s="77"/>
      <c r="K596" s="78"/>
      <c r="L596" s="13"/>
      <c r="M596" s="13"/>
      <c r="N596" s="13"/>
      <c r="O596" s="13"/>
      <c r="P596" s="33"/>
      <c r="Q596" s="33"/>
      <c r="R596" s="33"/>
      <c r="S596" s="33"/>
      <c r="T596" s="13"/>
      <c r="U596" s="33"/>
      <c r="V596" s="33"/>
      <c r="W596" s="33"/>
      <c r="X596" s="33"/>
      <c r="Y596" s="33"/>
      <c r="Z596" s="33"/>
      <c r="AA596" s="33"/>
      <c r="AB596" s="13"/>
      <c r="AC596" s="33"/>
      <c r="AD596" s="33"/>
      <c r="AE596" s="33"/>
      <c r="AF596" s="33"/>
    </row>
    <row r="597" spans="1:32" x14ac:dyDescent="0.2">
      <c r="A597" s="33"/>
      <c r="B597" s="76"/>
      <c r="C597" s="33"/>
      <c r="D597" s="13"/>
      <c r="E597" s="13"/>
      <c r="F597" s="33"/>
      <c r="G597" s="33"/>
      <c r="H597" s="33"/>
      <c r="I597" s="77"/>
      <c r="J597" s="77"/>
      <c r="K597" s="78"/>
      <c r="L597" s="13"/>
      <c r="M597" s="13"/>
      <c r="N597" s="13"/>
      <c r="O597" s="13"/>
      <c r="P597" s="33"/>
      <c r="Q597" s="33"/>
      <c r="R597" s="33"/>
      <c r="S597" s="33"/>
      <c r="T597" s="13"/>
      <c r="U597" s="33"/>
      <c r="V597" s="33"/>
      <c r="W597" s="33"/>
      <c r="X597" s="33"/>
      <c r="Y597" s="33"/>
      <c r="Z597" s="33"/>
      <c r="AA597" s="33"/>
      <c r="AB597" s="13"/>
      <c r="AC597" s="33"/>
      <c r="AD597" s="33"/>
      <c r="AE597" s="33"/>
      <c r="AF597" s="33"/>
    </row>
    <row r="598" spans="1:32" x14ac:dyDescent="0.2">
      <c r="A598" s="33"/>
      <c r="B598" s="76"/>
      <c r="C598" s="33"/>
      <c r="D598" s="13"/>
      <c r="E598" s="13"/>
      <c r="F598" s="33"/>
      <c r="G598" s="33"/>
      <c r="H598" s="33"/>
      <c r="I598" s="77"/>
      <c r="J598" s="77"/>
      <c r="K598" s="78"/>
      <c r="L598" s="13"/>
      <c r="M598" s="13"/>
      <c r="N598" s="13"/>
      <c r="O598" s="13"/>
      <c r="P598" s="33"/>
      <c r="Q598" s="33"/>
      <c r="R598" s="33"/>
      <c r="S598" s="33"/>
      <c r="T598" s="13"/>
      <c r="U598" s="33"/>
      <c r="V598" s="33"/>
      <c r="W598" s="33"/>
      <c r="X598" s="33"/>
      <c r="Y598" s="33"/>
      <c r="Z598" s="33"/>
      <c r="AA598" s="33"/>
      <c r="AB598" s="13"/>
      <c r="AC598" s="33"/>
      <c r="AD598" s="33"/>
      <c r="AE598" s="33"/>
      <c r="AF598" s="33"/>
    </row>
    <row r="599" spans="1:32" x14ac:dyDescent="0.2">
      <c r="A599" s="33"/>
      <c r="B599" s="76"/>
      <c r="C599" s="33"/>
      <c r="D599" s="13"/>
      <c r="E599" s="13"/>
      <c r="F599" s="33"/>
      <c r="G599" s="33"/>
      <c r="H599" s="33"/>
      <c r="I599" s="77"/>
      <c r="J599" s="77"/>
      <c r="K599" s="78"/>
      <c r="L599" s="13"/>
      <c r="M599" s="13"/>
      <c r="N599" s="13"/>
      <c r="O599" s="13"/>
      <c r="P599" s="33"/>
      <c r="Q599" s="33"/>
      <c r="R599" s="33"/>
      <c r="S599" s="33"/>
      <c r="T599" s="13"/>
      <c r="U599" s="33"/>
      <c r="V599" s="33"/>
      <c r="W599" s="33"/>
      <c r="X599" s="33"/>
      <c r="Y599" s="33"/>
      <c r="Z599" s="33"/>
      <c r="AA599" s="33"/>
      <c r="AB599" s="13"/>
      <c r="AC599" s="33"/>
      <c r="AD599" s="33"/>
      <c r="AE599" s="33"/>
      <c r="AF599" s="33"/>
    </row>
    <row r="600" spans="1:32" x14ac:dyDescent="0.2">
      <c r="A600" s="33"/>
      <c r="B600" s="76"/>
      <c r="C600" s="33"/>
      <c r="D600" s="13"/>
      <c r="E600" s="13"/>
      <c r="F600" s="33"/>
      <c r="G600" s="33"/>
      <c r="H600" s="33"/>
      <c r="I600" s="77"/>
      <c r="J600" s="77"/>
      <c r="K600" s="78"/>
      <c r="L600" s="13"/>
      <c r="M600" s="13"/>
      <c r="N600" s="13"/>
      <c r="O600" s="13"/>
      <c r="P600" s="33"/>
      <c r="Q600" s="33"/>
      <c r="R600" s="33"/>
      <c r="S600" s="33"/>
      <c r="T600" s="13"/>
      <c r="U600" s="33"/>
      <c r="V600" s="33"/>
      <c r="W600" s="33"/>
      <c r="X600" s="33"/>
      <c r="Y600" s="33"/>
      <c r="Z600" s="33"/>
      <c r="AA600" s="33"/>
      <c r="AB600" s="13"/>
      <c r="AC600" s="33"/>
      <c r="AD600" s="33"/>
      <c r="AE600" s="33"/>
      <c r="AF600" s="33"/>
    </row>
    <row r="601" spans="1:32" x14ac:dyDescent="0.2">
      <c r="A601" s="33"/>
      <c r="B601" s="76"/>
      <c r="C601" s="33"/>
      <c r="D601" s="13"/>
      <c r="E601" s="13"/>
      <c r="F601" s="33"/>
      <c r="G601" s="33"/>
      <c r="H601" s="33"/>
      <c r="I601" s="77"/>
      <c r="J601" s="77"/>
      <c r="K601" s="78"/>
      <c r="L601" s="13"/>
      <c r="M601" s="13"/>
      <c r="N601" s="13"/>
      <c r="O601" s="13"/>
      <c r="P601" s="33"/>
      <c r="Q601" s="33"/>
      <c r="R601" s="33"/>
      <c r="S601" s="33"/>
      <c r="T601" s="13"/>
      <c r="U601" s="33"/>
      <c r="V601" s="33"/>
      <c r="W601" s="33"/>
      <c r="X601" s="33"/>
      <c r="Y601" s="33"/>
      <c r="Z601" s="33"/>
      <c r="AA601" s="33"/>
      <c r="AB601" s="13"/>
      <c r="AC601" s="33"/>
      <c r="AD601" s="33"/>
      <c r="AE601" s="33"/>
      <c r="AF601" s="33"/>
    </row>
    <row r="602" spans="1:32" x14ac:dyDescent="0.2">
      <c r="A602" s="33"/>
      <c r="B602" s="76"/>
      <c r="C602" s="33"/>
      <c r="D602" s="13"/>
      <c r="E602" s="13"/>
      <c r="F602" s="33"/>
      <c r="G602" s="33"/>
      <c r="H602" s="33"/>
      <c r="I602" s="77"/>
      <c r="J602" s="77"/>
      <c r="K602" s="78"/>
      <c r="L602" s="13"/>
      <c r="M602" s="13"/>
      <c r="N602" s="13"/>
      <c r="O602" s="13"/>
      <c r="P602" s="33"/>
      <c r="Q602" s="33"/>
      <c r="R602" s="33"/>
      <c r="S602" s="33"/>
      <c r="T602" s="13"/>
      <c r="U602" s="33"/>
      <c r="V602" s="33"/>
      <c r="W602" s="33"/>
      <c r="X602" s="33"/>
      <c r="Y602" s="33"/>
      <c r="Z602" s="33"/>
      <c r="AA602" s="33"/>
      <c r="AB602" s="13"/>
      <c r="AC602" s="33"/>
      <c r="AD602" s="33"/>
      <c r="AE602" s="33"/>
      <c r="AF602" s="33"/>
    </row>
    <row r="603" spans="1:32" x14ac:dyDescent="0.2">
      <c r="A603" s="33"/>
      <c r="B603" s="76"/>
      <c r="C603" s="33"/>
      <c r="D603" s="13"/>
      <c r="E603" s="13"/>
      <c r="F603" s="33"/>
      <c r="G603" s="33"/>
      <c r="H603" s="33"/>
      <c r="I603" s="77"/>
      <c r="J603" s="77"/>
      <c r="K603" s="78"/>
      <c r="L603" s="13"/>
      <c r="M603" s="13"/>
      <c r="N603" s="13"/>
      <c r="O603" s="13"/>
      <c r="P603" s="33"/>
      <c r="Q603" s="33"/>
      <c r="R603" s="33"/>
      <c r="S603" s="33"/>
      <c r="T603" s="13"/>
      <c r="U603" s="33"/>
      <c r="V603" s="33"/>
      <c r="W603" s="33"/>
      <c r="X603" s="33"/>
      <c r="Y603" s="33"/>
      <c r="Z603" s="33"/>
      <c r="AA603" s="33"/>
      <c r="AB603" s="13"/>
      <c r="AC603" s="33"/>
      <c r="AD603" s="33"/>
      <c r="AE603" s="33"/>
      <c r="AF603" s="33"/>
    </row>
    <row r="604" spans="1:32" x14ac:dyDescent="0.2">
      <c r="A604" s="33"/>
      <c r="B604" s="76"/>
      <c r="C604" s="33"/>
      <c r="D604" s="13"/>
      <c r="E604" s="13"/>
      <c r="F604" s="33"/>
      <c r="G604" s="33"/>
      <c r="H604" s="33"/>
      <c r="I604" s="77"/>
      <c r="J604" s="77"/>
      <c r="K604" s="78"/>
      <c r="L604" s="13"/>
      <c r="M604" s="13"/>
      <c r="N604" s="13"/>
      <c r="O604" s="13"/>
      <c r="P604" s="33"/>
      <c r="Q604" s="33"/>
      <c r="R604" s="33"/>
      <c r="S604" s="33"/>
      <c r="T604" s="13"/>
      <c r="U604" s="33"/>
      <c r="V604" s="33"/>
      <c r="W604" s="33"/>
      <c r="X604" s="33"/>
      <c r="Y604" s="33"/>
      <c r="Z604" s="33"/>
      <c r="AA604" s="33"/>
      <c r="AB604" s="13"/>
      <c r="AC604" s="33"/>
      <c r="AD604" s="33"/>
      <c r="AE604" s="33"/>
      <c r="AF604" s="33"/>
    </row>
    <row r="605" spans="1:32" x14ac:dyDescent="0.2">
      <c r="A605" s="33"/>
      <c r="B605" s="76"/>
      <c r="C605" s="33"/>
      <c r="D605" s="13"/>
      <c r="E605" s="13"/>
      <c r="F605" s="33"/>
      <c r="G605" s="33"/>
      <c r="H605" s="33"/>
      <c r="I605" s="77"/>
      <c r="J605" s="77"/>
      <c r="K605" s="78"/>
      <c r="L605" s="13"/>
      <c r="M605" s="13"/>
      <c r="N605" s="13"/>
      <c r="O605" s="13"/>
      <c r="P605" s="33"/>
      <c r="Q605" s="33"/>
      <c r="R605" s="33"/>
      <c r="S605" s="33"/>
      <c r="T605" s="13"/>
      <c r="U605" s="33"/>
      <c r="V605" s="33"/>
      <c r="W605" s="33"/>
      <c r="X605" s="33"/>
      <c r="Y605" s="33"/>
      <c r="Z605" s="33"/>
      <c r="AA605" s="33"/>
      <c r="AB605" s="13"/>
      <c r="AC605" s="33"/>
      <c r="AD605" s="33"/>
      <c r="AE605" s="33"/>
      <c r="AF605" s="33"/>
    </row>
    <row r="606" spans="1:32" x14ac:dyDescent="0.2">
      <c r="A606" s="33"/>
      <c r="B606" s="76"/>
      <c r="C606" s="33"/>
      <c r="D606" s="13"/>
      <c r="E606" s="13"/>
      <c r="F606" s="33"/>
      <c r="G606" s="33"/>
      <c r="H606" s="33"/>
      <c r="I606" s="77"/>
      <c r="J606" s="77"/>
      <c r="K606" s="78"/>
      <c r="L606" s="13"/>
      <c r="M606" s="13"/>
      <c r="N606" s="13"/>
      <c r="O606" s="13"/>
      <c r="P606" s="33"/>
      <c r="Q606" s="33"/>
      <c r="R606" s="33"/>
      <c r="S606" s="33"/>
      <c r="T606" s="13"/>
      <c r="U606" s="33"/>
      <c r="V606" s="33"/>
      <c r="W606" s="33"/>
      <c r="X606" s="33"/>
      <c r="Y606" s="33"/>
      <c r="Z606" s="33"/>
      <c r="AA606" s="33"/>
      <c r="AB606" s="13"/>
      <c r="AC606" s="33"/>
      <c r="AD606" s="33"/>
      <c r="AE606" s="33"/>
      <c r="AF606" s="33"/>
    </row>
    <row r="607" spans="1:32" x14ac:dyDescent="0.2">
      <c r="A607" s="33"/>
      <c r="B607" s="76"/>
      <c r="C607" s="33"/>
      <c r="D607" s="13"/>
      <c r="E607" s="13"/>
      <c r="F607" s="33"/>
      <c r="G607" s="33"/>
      <c r="H607" s="33"/>
      <c r="I607" s="77"/>
      <c r="J607" s="77"/>
      <c r="K607" s="78"/>
      <c r="L607" s="13"/>
      <c r="M607" s="13"/>
      <c r="N607" s="13"/>
      <c r="O607" s="13"/>
      <c r="P607" s="33"/>
      <c r="Q607" s="33"/>
      <c r="R607" s="33"/>
      <c r="S607" s="33"/>
      <c r="T607" s="13"/>
      <c r="U607" s="33"/>
      <c r="V607" s="33"/>
      <c r="W607" s="33"/>
      <c r="X607" s="33"/>
      <c r="Y607" s="33"/>
      <c r="Z607" s="33"/>
      <c r="AA607" s="33"/>
      <c r="AB607" s="13"/>
      <c r="AC607" s="33"/>
      <c r="AD607" s="33"/>
      <c r="AE607" s="33"/>
      <c r="AF607" s="33"/>
    </row>
    <row r="608" spans="1:32" x14ac:dyDescent="0.2">
      <c r="A608" s="33"/>
      <c r="B608" s="76"/>
      <c r="C608" s="33"/>
      <c r="D608" s="13"/>
      <c r="E608" s="13"/>
      <c r="F608" s="33"/>
      <c r="G608" s="33"/>
      <c r="H608" s="33"/>
      <c r="I608" s="77"/>
      <c r="J608" s="77"/>
      <c r="K608" s="78"/>
      <c r="L608" s="13"/>
      <c r="M608" s="13"/>
      <c r="N608" s="13"/>
      <c r="O608" s="13"/>
      <c r="P608" s="33"/>
      <c r="Q608" s="33"/>
      <c r="R608" s="33"/>
      <c r="S608" s="33"/>
      <c r="T608" s="13"/>
      <c r="U608" s="33"/>
      <c r="V608" s="33"/>
      <c r="W608" s="33"/>
      <c r="X608" s="33"/>
      <c r="Y608" s="33"/>
      <c r="Z608" s="33"/>
      <c r="AA608" s="33"/>
      <c r="AB608" s="13"/>
      <c r="AC608" s="33"/>
      <c r="AD608" s="33"/>
      <c r="AE608" s="33"/>
      <c r="AF608" s="33"/>
    </row>
    <row r="609" spans="1:32" x14ac:dyDescent="0.2">
      <c r="A609" s="33"/>
      <c r="B609" s="76"/>
      <c r="C609" s="33"/>
      <c r="D609" s="13"/>
      <c r="E609" s="13"/>
      <c r="F609" s="33"/>
      <c r="G609" s="33"/>
      <c r="H609" s="33"/>
      <c r="I609" s="77"/>
      <c r="J609" s="77"/>
      <c r="K609" s="78"/>
      <c r="L609" s="13"/>
      <c r="M609" s="13"/>
      <c r="N609" s="13"/>
      <c r="O609" s="13"/>
      <c r="P609" s="33"/>
      <c r="Q609" s="33"/>
      <c r="R609" s="33"/>
      <c r="S609" s="33"/>
      <c r="T609" s="13"/>
      <c r="U609" s="33"/>
      <c r="V609" s="33"/>
      <c r="W609" s="33"/>
      <c r="X609" s="33"/>
      <c r="Y609" s="33"/>
      <c r="Z609" s="33"/>
      <c r="AA609" s="33"/>
      <c r="AB609" s="13"/>
      <c r="AC609" s="33"/>
      <c r="AD609" s="33"/>
      <c r="AE609" s="33"/>
      <c r="AF609" s="33"/>
    </row>
    <row r="610" spans="1:32" x14ac:dyDescent="0.2">
      <c r="A610" s="33"/>
      <c r="B610" s="76"/>
      <c r="C610" s="33"/>
      <c r="D610" s="13"/>
      <c r="E610" s="13"/>
      <c r="F610" s="33"/>
      <c r="G610" s="33"/>
      <c r="H610" s="33"/>
      <c r="I610" s="77"/>
      <c r="J610" s="77"/>
      <c r="K610" s="78"/>
      <c r="L610" s="13"/>
      <c r="M610" s="13"/>
      <c r="N610" s="13"/>
      <c r="O610" s="13"/>
      <c r="P610" s="33"/>
      <c r="Q610" s="33"/>
      <c r="R610" s="33"/>
      <c r="S610" s="33"/>
      <c r="T610" s="13"/>
      <c r="U610" s="33"/>
      <c r="V610" s="33"/>
      <c r="W610" s="33"/>
      <c r="X610" s="33"/>
      <c r="Y610" s="33"/>
      <c r="Z610" s="33"/>
      <c r="AA610" s="33"/>
      <c r="AB610" s="13"/>
      <c r="AC610" s="33"/>
      <c r="AD610" s="33"/>
      <c r="AE610" s="33"/>
      <c r="AF610" s="33"/>
    </row>
    <row r="611" spans="1:32" x14ac:dyDescent="0.2">
      <c r="A611" s="33"/>
      <c r="B611" s="76"/>
      <c r="C611" s="33"/>
      <c r="D611" s="13"/>
      <c r="E611" s="13"/>
      <c r="F611" s="33"/>
      <c r="G611" s="33"/>
      <c r="H611" s="33"/>
      <c r="I611" s="77"/>
      <c r="J611" s="77"/>
      <c r="K611" s="78"/>
      <c r="L611" s="13"/>
      <c r="M611" s="13"/>
      <c r="N611" s="13"/>
      <c r="O611" s="13"/>
      <c r="P611" s="33"/>
      <c r="Q611" s="33"/>
      <c r="R611" s="33"/>
      <c r="S611" s="33"/>
      <c r="T611" s="13"/>
      <c r="U611" s="33"/>
      <c r="V611" s="33"/>
      <c r="W611" s="33"/>
      <c r="X611" s="33"/>
      <c r="Y611" s="33"/>
      <c r="Z611" s="33"/>
      <c r="AA611" s="33"/>
      <c r="AB611" s="13"/>
      <c r="AC611" s="33"/>
      <c r="AD611" s="33"/>
      <c r="AE611" s="33"/>
      <c r="AF611" s="33"/>
    </row>
    <row r="612" spans="1:32" x14ac:dyDescent="0.2">
      <c r="A612" s="33"/>
      <c r="B612" s="76"/>
      <c r="C612" s="33"/>
      <c r="D612" s="13"/>
      <c r="E612" s="13"/>
      <c r="F612" s="33"/>
      <c r="G612" s="33"/>
      <c r="H612" s="33"/>
      <c r="I612" s="77"/>
      <c r="J612" s="77"/>
      <c r="K612" s="78"/>
      <c r="L612" s="13"/>
      <c r="M612" s="13"/>
      <c r="N612" s="13"/>
      <c r="O612" s="13"/>
      <c r="P612" s="33"/>
      <c r="Q612" s="33"/>
      <c r="R612" s="33"/>
      <c r="S612" s="33"/>
      <c r="T612" s="13"/>
      <c r="U612" s="33"/>
      <c r="V612" s="33"/>
      <c r="W612" s="33"/>
      <c r="X612" s="33"/>
      <c r="Y612" s="33"/>
      <c r="Z612" s="33"/>
      <c r="AA612" s="33"/>
      <c r="AB612" s="13"/>
      <c r="AC612" s="33"/>
      <c r="AD612" s="33"/>
      <c r="AE612" s="33"/>
      <c r="AF612" s="33"/>
    </row>
    <row r="613" spans="1:32" x14ac:dyDescent="0.2">
      <c r="A613" s="33"/>
      <c r="B613" s="76"/>
      <c r="C613" s="33"/>
      <c r="D613" s="13"/>
      <c r="E613" s="13"/>
      <c r="F613" s="33"/>
      <c r="G613" s="33"/>
      <c r="H613" s="33"/>
      <c r="I613" s="77"/>
      <c r="J613" s="77"/>
      <c r="K613" s="78"/>
      <c r="L613" s="13"/>
      <c r="M613" s="13"/>
      <c r="N613" s="13"/>
      <c r="O613" s="13"/>
      <c r="P613" s="33"/>
      <c r="Q613" s="33"/>
      <c r="R613" s="33"/>
      <c r="S613" s="33"/>
      <c r="T613" s="13"/>
      <c r="U613" s="33"/>
      <c r="V613" s="33"/>
      <c r="W613" s="33"/>
      <c r="X613" s="33"/>
      <c r="Y613" s="33"/>
      <c r="Z613" s="33"/>
      <c r="AA613" s="33"/>
      <c r="AB613" s="13"/>
      <c r="AC613" s="33"/>
      <c r="AD613" s="33"/>
      <c r="AE613" s="33"/>
      <c r="AF613" s="33"/>
    </row>
    <row r="614" spans="1:32" x14ac:dyDescent="0.2">
      <c r="A614" s="33"/>
      <c r="B614" s="76"/>
      <c r="C614" s="33"/>
      <c r="D614" s="13"/>
      <c r="E614" s="13"/>
      <c r="F614" s="33"/>
      <c r="G614" s="33"/>
      <c r="H614" s="33"/>
      <c r="I614" s="77"/>
      <c r="J614" s="77"/>
      <c r="K614" s="78"/>
      <c r="L614" s="13"/>
      <c r="M614" s="13"/>
      <c r="N614" s="13"/>
      <c r="O614" s="13"/>
      <c r="P614" s="33"/>
      <c r="Q614" s="33"/>
      <c r="R614" s="33"/>
      <c r="S614" s="33"/>
      <c r="T614" s="13"/>
      <c r="U614" s="33"/>
      <c r="V614" s="33"/>
      <c r="W614" s="33"/>
      <c r="X614" s="33"/>
      <c r="Y614" s="33"/>
      <c r="Z614" s="33"/>
      <c r="AA614" s="33"/>
      <c r="AB614" s="13"/>
      <c r="AC614" s="33"/>
      <c r="AD614" s="33"/>
      <c r="AE614" s="33"/>
      <c r="AF614" s="33"/>
    </row>
    <row r="615" spans="1:32" x14ac:dyDescent="0.2">
      <c r="A615" s="33"/>
      <c r="B615" s="76"/>
      <c r="C615" s="33"/>
      <c r="D615" s="13"/>
      <c r="E615" s="13"/>
      <c r="F615" s="33"/>
      <c r="G615" s="33"/>
      <c r="H615" s="33"/>
      <c r="I615" s="77"/>
      <c r="J615" s="77"/>
      <c r="K615" s="78"/>
      <c r="L615" s="13"/>
      <c r="M615" s="13"/>
      <c r="N615" s="13"/>
      <c r="O615" s="13"/>
      <c r="P615" s="33"/>
      <c r="Q615" s="33"/>
      <c r="R615" s="33"/>
      <c r="S615" s="33"/>
      <c r="T615" s="13"/>
      <c r="U615" s="33"/>
      <c r="V615" s="33"/>
      <c r="W615" s="33"/>
      <c r="X615" s="33"/>
      <c r="Y615" s="33"/>
      <c r="Z615" s="33"/>
      <c r="AA615" s="33"/>
      <c r="AB615" s="13"/>
      <c r="AC615" s="33"/>
      <c r="AD615" s="33"/>
      <c r="AE615" s="33"/>
      <c r="AF615" s="33"/>
    </row>
    <row r="616" spans="1:32" x14ac:dyDescent="0.2">
      <c r="A616" s="33"/>
      <c r="B616" s="76"/>
      <c r="C616" s="33"/>
      <c r="D616" s="13"/>
      <c r="E616" s="13"/>
      <c r="F616" s="33"/>
      <c r="G616" s="33"/>
      <c r="H616" s="33"/>
      <c r="I616" s="77"/>
      <c r="J616" s="77"/>
      <c r="K616" s="78"/>
      <c r="L616" s="13"/>
      <c r="M616" s="13"/>
      <c r="N616" s="13"/>
      <c r="O616" s="13"/>
      <c r="P616" s="33"/>
      <c r="Q616" s="33"/>
      <c r="R616" s="33"/>
      <c r="S616" s="33"/>
      <c r="T616" s="13"/>
      <c r="U616" s="33"/>
      <c r="V616" s="33"/>
      <c r="W616" s="33"/>
      <c r="X616" s="33"/>
      <c r="Y616" s="33"/>
      <c r="Z616" s="33"/>
      <c r="AA616" s="33"/>
      <c r="AB616" s="13"/>
      <c r="AC616" s="33"/>
      <c r="AD616" s="33"/>
      <c r="AE616" s="33"/>
      <c r="AF616" s="33"/>
    </row>
    <row r="617" spans="1:32" x14ac:dyDescent="0.2">
      <c r="A617" s="33"/>
      <c r="B617" s="76"/>
      <c r="C617" s="33"/>
      <c r="D617" s="13"/>
      <c r="E617" s="13"/>
      <c r="F617" s="33"/>
      <c r="G617" s="33"/>
      <c r="H617" s="33"/>
      <c r="I617" s="77"/>
      <c r="J617" s="77"/>
      <c r="K617" s="78"/>
      <c r="L617" s="13"/>
      <c r="M617" s="13"/>
      <c r="N617" s="13"/>
      <c r="O617" s="13"/>
      <c r="P617" s="33"/>
      <c r="Q617" s="33"/>
      <c r="R617" s="33"/>
      <c r="S617" s="33"/>
      <c r="T617" s="13"/>
      <c r="U617" s="33"/>
      <c r="V617" s="33"/>
      <c r="W617" s="33"/>
      <c r="X617" s="33"/>
      <c r="Y617" s="33"/>
      <c r="Z617" s="33"/>
      <c r="AA617" s="33"/>
      <c r="AB617" s="13"/>
      <c r="AC617" s="33"/>
      <c r="AD617" s="33"/>
      <c r="AE617" s="33"/>
      <c r="AF617" s="33"/>
    </row>
    <row r="618" spans="1:32" x14ac:dyDescent="0.2">
      <c r="A618" s="33"/>
      <c r="B618" s="76"/>
      <c r="C618" s="33"/>
      <c r="D618" s="13"/>
      <c r="E618" s="13"/>
      <c r="F618" s="33"/>
      <c r="G618" s="33"/>
      <c r="H618" s="33"/>
      <c r="I618" s="77"/>
      <c r="J618" s="77"/>
      <c r="K618" s="78"/>
      <c r="L618" s="13"/>
      <c r="M618" s="13"/>
      <c r="N618" s="13"/>
      <c r="O618" s="13"/>
      <c r="P618" s="33"/>
      <c r="Q618" s="33"/>
      <c r="R618" s="33"/>
      <c r="S618" s="33"/>
      <c r="T618" s="13"/>
      <c r="U618" s="33"/>
      <c r="V618" s="33"/>
      <c r="W618" s="33"/>
      <c r="X618" s="33"/>
      <c r="Y618" s="33"/>
      <c r="Z618" s="33"/>
      <c r="AA618" s="33"/>
      <c r="AB618" s="13"/>
      <c r="AC618" s="33"/>
      <c r="AD618" s="33"/>
      <c r="AE618" s="33"/>
      <c r="AF618" s="33"/>
    </row>
    <row r="619" spans="1:32" x14ac:dyDescent="0.2">
      <c r="A619" s="33"/>
      <c r="B619" s="76"/>
      <c r="C619" s="33"/>
      <c r="D619" s="13"/>
      <c r="E619" s="13"/>
      <c r="F619" s="33"/>
      <c r="G619" s="33"/>
      <c r="H619" s="33"/>
      <c r="I619" s="77"/>
      <c r="J619" s="77"/>
      <c r="K619" s="78"/>
      <c r="L619" s="13"/>
      <c r="M619" s="13"/>
      <c r="N619" s="13"/>
      <c r="O619" s="13"/>
      <c r="P619" s="33"/>
      <c r="Q619" s="33"/>
      <c r="R619" s="33"/>
      <c r="S619" s="33"/>
      <c r="T619" s="13"/>
      <c r="U619" s="33"/>
      <c r="V619" s="33"/>
      <c r="W619" s="33"/>
      <c r="X619" s="33"/>
      <c r="Y619" s="33"/>
      <c r="Z619" s="33"/>
      <c r="AA619" s="33"/>
      <c r="AB619" s="13"/>
      <c r="AC619" s="33"/>
      <c r="AD619" s="33"/>
      <c r="AE619" s="33"/>
      <c r="AF619" s="33"/>
    </row>
    <row r="620" spans="1:32" x14ac:dyDescent="0.2">
      <c r="A620" s="33"/>
      <c r="B620" s="76"/>
      <c r="C620" s="33"/>
      <c r="D620" s="13"/>
      <c r="E620" s="13"/>
      <c r="F620" s="33"/>
      <c r="G620" s="33"/>
      <c r="H620" s="33"/>
      <c r="I620" s="77"/>
      <c r="J620" s="77"/>
      <c r="K620" s="78"/>
      <c r="L620" s="13"/>
      <c r="M620" s="13"/>
      <c r="N620" s="13"/>
      <c r="O620" s="13"/>
      <c r="P620" s="33"/>
      <c r="Q620" s="33"/>
      <c r="R620" s="33"/>
      <c r="S620" s="33"/>
      <c r="T620" s="13"/>
      <c r="U620" s="33"/>
      <c r="V620" s="33"/>
      <c r="W620" s="33"/>
      <c r="X620" s="33"/>
      <c r="Y620" s="33"/>
      <c r="Z620" s="33"/>
      <c r="AA620" s="33"/>
      <c r="AB620" s="13"/>
      <c r="AC620" s="33"/>
      <c r="AD620" s="33"/>
      <c r="AE620" s="33"/>
      <c r="AF620" s="33"/>
    </row>
    <row r="621" spans="1:32" x14ac:dyDescent="0.2">
      <c r="A621" s="33"/>
      <c r="B621" s="76"/>
      <c r="C621" s="33"/>
      <c r="D621" s="13"/>
      <c r="E621" s="13"/>
      <c r="F621" s="33"/>
      <c r="G621" s="33"/>
      <c r="H621" s="33"/>
      <c r="I621" s="77"/>
      <c r="J621" s="77"/>
      <c r="K621" s="78"/>
      <c r="L621" s="13"/>
      <c r="M621" s="13"/>
      <c r="N621" s="13"/>
      <c r="O621" s="13"/>
      <c r="P621" s="33"/>
      <c r="Q621" s="33"/>
      <c r="R621" s="33"/>
      <c r="S621" s="33"/>
      <c r="T621" s="13"/>
      <c r="U621" s="33"/>
      <c r="V621" s="33"/>
      <c r="W621" s="33"/>
      <c r="X621" s="33"/>
      <c r="Y621" s="33"/>
      <c r="Z621" s="33"/>
      <c r="AA621" s="33"/>
      <c r="AB621" s="13"/>
      <c r="AC621" s="33"/>
      <c r="AD621" s="33"/>
      <c r="AE621" s="33"/>
      <c r="AF621" s="33"/>
    </row>
    <row r="622" spans="1:32" x14ac:dyDescent="0.2">
      <c r="A622" s="33"/>
      <c r="B622" s="76"/>
      <c r="C622" s="33"/>
      <c r="D622" s="13"/>
      <c r="E622" s="13"/>
      <c r="F622" s="33"/>
      <c r="G622" s="33"/>
      <c r="H622" s="33"/>
      <c r="I622" s="77"/>
      <c r="J622" s="77"/>
      <c r="K622" s="78"/>
      <c r="L622" s="13"/>
      <c r="M622" s="13"/>
      <c r="N622" s="13"/>
      <c r="O622" s="13"/>
      <c r="P622" s="33"/>
      <c r="Q622" s="33"/>
      <c r="R622" s="33"/>
      <c r="S622" s="33"/>
      <c r="T622" s="13"/>
      <c r="U622" s="33"/>
      <c r="V622" s="33"/>
      <c r="W622" s="33"/>
      <c r="X622" s="33"/>
      <c r="Y622" s="33"/>
      <c r="Z622" s="33"/>
      <c r="AA622" s="33"/>
      <c r="AB622" s="13"/>
      <c r="AC622" s="33"/>
      <c r="AD622" s="33"/>
      <c r="AE622" s="33"/>
      <c r="AF622" s="33"/>
    </row>
    <row r="623" spans="1:32" x14ac:dyDescent="0.2">
      <c r="A623" s="33"/>
      <c r="B623" s="76"/>
      <c r="C623" s="33"/>
      <c r="D623" s="13"/>
      <c r="E623" s="13"/>
      <c r="F623" s="33"/>
      <c r="G623" s="33"/>
      <c r="H623" s="33"/>
      <c r="I623" s="77"/>
      <c r="J623" s="77"/>
      <c r="K623" s="78"/>
      <c r="L623" s="13"/>
      <c r="M623" s="13"/>
      <c r="N623" s="13"/>
      <c r="O623" s="13"/>
      <c r="P623" s="33"/>
      <c r="Q623" s="33"/>
      <c r="R623" s="33"/>
      <c r="S623" s="33"/>
      <c r="T623" s="13"/>
      <c r="U623" s="33"/>
      <c r="V623" s="33"/>
      <c r="W623" s="33"/>
      <c r="X623" s="33"/>
      <c r="Y623" s="33"/>
      <c r="Z623" s="33"/>
      <c r="AA623" s="33"/>
      <c r="AB623" s="13"/>
      <c r="AC623" s="33"/>
      <c r="AD623" s="33"/>
      <c r="AE623" s="33"/>
      <c r="AF623" s="33"/>
    </row>
    <row r="624" spans="1:32" x14ac:dyDescent="0.2">
      <c r="A624" s="33"/>
      <c r="B624" s="76"/>
      <c r="C624" s="33"/>
      <c r="D624" s="13"/>
      <c r="E624" s="13"/>
      <c r="F624" s="33"/>
      <c r="G624" s="33"/>
      <c r="H624" s="33"/>
      <c r="I624" s="77"/>
      <c r="J624" s="77"/>
      <c r="K624" s="78"/>
      <c r="L624" s="13"/>
      <c r="M624" s="13"/>
      <c r="N624" s="13"/>
      <c r="O624" s="13"/>
      <c r="P624" s="33"/>
      <c r="Q624" s="33"/>
      <c r="R624" s="33"/>
      <c r="S624" s="33"/>
      <c r="T624" s="13"/>
      <c r="U624" s="33"/>
      <c r="V624" s="33"/>
      <c r="W624" s="33"/>
      <c r="X624" s="33"/>
      <c r="Y624" s="33"/>
      <c r="Z624" s="33"/>
      <c r="AA624" s="33"/>
      <c r="AB624" s="13"/>
      <c r="AC624" s="33"/>
      <c r="AD624" s="33"/>
      <c r="AE624" s="33"/>
      <c r="AF624" s="33"/>
    </row>
    <row r="625" spans="1:32" x14ac:dyDescent="0.2">
      <c r="A625" s="33"/>
      <c r="B625" s="76"/>
      <c r="C625" s="33"/>
      <c r="D625" s="13"/>
      <c r="E625" s="13"/>
      <c r="F625" s="33"/>
      <c r="G625" s="33"/>
      <c r="H625" s="33"/>
      <c r="I625" s="77"/>
      <c r="J625" s="77"/>
      <c r="K625" s="78"/>
      <c r="L625" s="13"/>
      <c r="M625" s="13"/>
      <c r="N625" s="13"/>
      <c r="O625" s="13"/>
      <c r="P625" s="33"/>
      <c r="Q625" s="33"/>
      <c r="R625" s="33"/>
      <c r="S625" s="33"/>
      <c r="T625" s="13"/>
      <c r="U625" s="33"/>
      <c r="V625" s="33"/>
      <c r="W625" s="33"/>
      <c r="X625" s="33"/>
      <c r="Y625" s="33"/>
      <c r="Z625" s="33"/>
      <c r="AA625" s="33"/>
      <c r="AB625" s="13"/>
      <c r="AC625" s="33"/>
      <c r="AD625" s="33"/>
      <c r="AE625" s="33"/>
      <c r="AF625" s="33"/>
    </row>
    <row r="626" spans="1:32" x14ac:dyDescent="0.2">
      <c r="A626" s="33"/>
      <c r="B626" s="76"/>
      <c r="C626" s="33"/>
      <c r="D626" s="13"/>
      <c r="E626" s="13"/>
      <c r="F626" s="33"/>
      <c r="G626" s="33"/>
      <c r="H626" s="33"/>
      <c r="I626" s="77"/>
      <c r="J626" s="77"/>
      <c r="K626" s="78"/>
      <c r="L626" s="13"/>
      <c r="M626" s="13"/>
      <c r="N626" s="13"/>
      <c r="O626" s="13"/>
      <c r="P626" s="33"/>
      <c r="Q626" s="33"/>
      <c r="R626" s="33"/>
      <c r="S626" s="33"/>
      <c r="T626" s="13"/>
      <c r="U626" s="33"/>
      <c r="V626" s="33"/>
      <c r="W626" s="33"/>
      <c r="X626" s="33"/>
      <c r="Y626" s="33"/>
      <c r="Z626" s="33"/>
      <c r="AA626" s="33"/>
      <c r="AB626" s="13"/>
      <c r="AC626" s="33"/>
      <c r="AD626" s="33"/>
      <c r="AE626" s="33"/>
      <c r="AF626" s="33"/>
    </row>
    <row r="627" spans="1:32" x14ac:dyDescent="0.2">
      <c r="A627" s="33"/>
      <c r="B627" s="76"/>
      <c r="C627" s="33"/>
      <c r="D627" s="13"/>
      <c r="E627" s="13"/>
      <c r="F627" s="33"/>
      <c r="G627" s="33"/>
      <c r="H627" s="33"/>
      <c r="I627" s="77"/>
      <c r="J627" s="77"/>
      <c r="K627" s="78"/>
      <c r="L627" s="13"/>
      <c r="M627" s="13"/>
      <c r="N627" s="13"/>
      <c r="O627" s="13"/>
      <c r="P627" s="33"/>
      <c r="Q627" s="33"/>
      <c r="R627" s="33"/>
      <c r="S627" s="33"/>
      <c r="T627" s="13"/>
      <c r="U627" s="33"/>
      <c r="V627" s="33"/>
      <c r="W627" s="33"/>
      <c r="X627" s="33"/>
      <c r="Y627" s="33"/>
      <c r="Z627" s="33"/>
      <c r="AA627" s="33"/>
      <c r="AB627" s="13"/>
      <c r="AC627" s="33"/>
      <c r="AD627" s="33"/>
      <c r="AE627" s="33"/>
      <c r="AF627" s="33"/>
    </row>
    <row r="628" spans="1:32" x14ac:dyDescent="0.2">
      <c r="A628" s="33"/>
      <c r="B628" s="76"/>
      <c r="C628" s="33"/>
      <c r="D628" s="13"/>
      <c r="E628" s="13"/>
      <c r="F628" s="33"/>
      <c r="G628" s="33"/>
      <c r="H628" s="33"/>
      <c r="I628" s="77"/>
      <c r="J628" s="77"/>
      <c r="K628" s="78"/>
      <c r="L628" s="13"/>
      <c r="M628" s="13"/>
      <c r="N628" s="13"/>
      <c r="O628" s="13"/>
      <c r="P628" s="33"/>
      <c r="Q628" s="33"/>
      <c r="R628" s="33"/>
      <c r="S628" s="33"/>
      <c r="T628" s="13"/>
      <c r="U628" s="33"/>
      <c r="V628" s="33"/>
      <c r="W628" s="33"/>
      <c r="X628" s="33"/>
      <c r="Y628" s="33"/>
      <c r="Z628" s="33"/>
      <c r="AA628" s="33"/>
      <c r="AB628" s="13"/>
      <c r="AC628" s="33"/>
      <c r="AD628" s="33"/>
      <c r="AE628" s="33"/>
      <c r="AF628" s="33"/>
    </row>
    <row r="629" spans="1:32" x14ac:dyDescent="0.2">
      <c r="A629" s="33"/>
      <c r="B629" s="76"/>
      <c r="C629" s="33"/>
      <c r="D629" s="13"/>
      <c r="E629" s="13"/>
      <c r="F629" s="33"/>
      <c r="G629" s="33"/>
      <c r="H629" s="33"/>
      <c r="I629" s="77"/>
      <c r="J629" s="77"/>
      <c r="K629" s="78"/>
      <c r="L629" s="13"/>
      <c r="M629" s="13"/>
      <c r="N629" s="13"/>
      <c r="O629" s="13"/>
      <c r="P629" s="33"/>
      <c r="Q629" s="33"/>
      <c r="R629" s="33"/>
      <c r="S629" s="33"/>
      <c r="T629" s="13"/>
      <c r="U629" s="33"/>
      <c r="V629" s="33"/>
      <c r="W629" s="33"/>
      <c r="X629" s="33"/>
      <c r="Y629" s="33"/>
      <c r="Z629" s="33"/>
      <c r="AA629" s="33"/>
      <c r="AB629" s="13"/>
      <c r="AC629" s="33"/>
      <c r="AD629" s="33"/>
      <c r="AE629" s="33"/>
      <c r="AF629" s="33"/>
    </row>
    <row r="630" spans="1:32" x14ac:dyDescent="0.2">
      <c r="A630" s="33"/>
      <c r="B630" s="76"/>
      <c r="C630" s="33"/>
      <c r="D630" s="13"/>
      <c r="E630" s="13"/>
      <c r="F630" s="33"/>
      <c r="G630" s="33"/>
      <c r="H630" s="33"/>
      <c r="I630" s="77"/>
      <c r="J630" s="77"/>
      <c r="K630" s="78"/>
      <c r="L630" s="13"/>
      <c r="M630" s="13"/>
      <c r="N630" s="13"/>
      <c r="O630" s="13"/>
      <c r="P630" s="33"/>
      <c r="Q630" s="33"/>
      <c r="R630" s="33"/>
      <c r="S630" s="33"/>
      <c r="T630" s="13"/>
      <c r="U630" s="33"/>
      <c r="V630" s="33"/>
      <c r="W630" s="33"/>
      <c r="X630" s="33"/>
      <c r="Y630" s="33"/>
      <c r="Z630" s="33"/>
      <c r="AA630" s="33"/>
      <c r="AB630" s="13"/>
      <c r="AC630" s="33"/>
      <c r="AD630" s="33"/>
      <c r="AE630" s="33"/>
      <c r="AF630" s="33"/>
    </row>
    <row r="631" spans="1:32" x14ac:dyDescent="0.2">
      <c r="A631" s="33"/>
      <c r="B631" s="76"/>
      <c r="C631" s="33"/>
      <c r="D631" s="13"/>
      <c r="E631" s="13"/>
      <c r="F631" s="33"/>
      <c r="G631" s="33"/>
      <c r="H631" s="33"/>
      <c r="I631" s="77"/>
      <c r="J631" s="77"/>
      <c r="K631" s="78"/>
      <c r="L631" s="13"/>
      <c r="M631" s="13"/>
      <c r="N631" s="13"/>
      <c r="O631" s="13"/>
      <c r="P631" s="33"/>
      <c r="Q631" s="33"/>
      <c r="R631" s="33"/>
      <c r="S631" s="33"/>
      <c r="T631" s="13"/>
      <c r="U631" s="33"/>
      <c r="V631" s="33"/>
      <c r="W631" s="33"/>
      <c r="X631" s="33"/>
      <c r="Y631" s="33"/>
      <c r="Z631" s="33"/>
      <c r="AA631" s="33"/>
      <c r="AB631" s="13"/>
      <c r="AC631" s="33"/>
      <c r="AD631" s="33"/>
      <c r="AE631" s="33"/>
      <c r="AF631" s="33"/>
    </row>
    <row r="632" spans="1:32" x14ac:dyDescent="0.2">
      <c r="A632" s="33"/>
      <c r="B632" s="76"/>
      <c r="C632" s="33"/>
      <c r="D632" s="13"/>
      <c r="E632" s="13"/>
      <c r="F632" s="33"/>
      <c r="G632" s="33"/>
      <c r="H632" s="33"/>
      <c r="I632" s="77"/>
      <c r="J632" s="77"/>
      <c r="K632" s="78"/>
      <c r="L632" s="13"/>
      <c r="M632" s="13"/>
      <c r="N632" s="13"/>
      <c r="O632" s="13"/>
      <c r="P632" s="33"/>
      <c r="Q632" s="33"/>
      <c r="R632" s="33"/>
      <c r="S632" s="33"/>
      <c r="T632" s="13"/>
      <c r="U632" s="33"/>
      <c r="V632" s="33"/>
      <c r="W632" s="33"/>
      <c r="X632" s="33"/>
      <c r="Y632" s="33"/>
      <c r="Z632" s="33"/>
      <c r="AA632" s="33"/>
      <c r="AB632" s="13"/>
      <c r="AC632" s="33"/>
      <c r="AD632" s="33"/>
      <c r="AE632" s="33"/>
      <c r="AF632" s="33"/>
    </row>
    <row r="633" spans="1:32" x14ac:dyDescent="0.2">
      <c r="A633" s="33"/>
      <c r="B633" s="76"/>
      <c r="C633" s="33"/>
      <c r="D633" s="13"/>
      <c r="E633" s="13"/>
      <c r="F633" s="33"/>
      <c r="G633" s="33"/>
      <c r="H633" s="33"/>
      <c r="I633" s="77"/>
      <c r="J633" s="77"/>
      <c r="K633" s="78"/>
      <c r="L633" s="13"/>
      <c r="M633" s="13"/>
      <c r="N633" s="13"/>
      <c r="O633" s="13"/>
      <c r="P633" s="33"/>
      <c r="Q633" s="33"/>
      <c r="R633" s="33"/>
      <c r="S633" s="33"/>
      <c r="T633" s="13"/>
      <c r="U633" s="33"/>
      <c r="V633" s="33"/>
      <c r="W633" s="33"/>
      <c r="X633" s="33"/>
      <c r="Y633" s="33"/>
      <c r="Z633" s="33"/>
      <c r="AA633" s="33"/>
      <c r="AB633" s="13"/>
      <c r="AC633" s="33"/>
      <c r="AD633" s="33"/>
      <c r="AE633" s="33"/>
      <c r="AF633" s="33"/>
    </row>
    <row r="634" spans="1:32" x14ac:dyDescent="0.2">
      <c r="A634" s="33"/>
      <c r="B634" s="76"/>
      <c r="C634" s="33"/>
      <c r="D634" s="13"/>
      <c r="E634" s="13"/>
      <c r="F634" s="33"/>
      <c r="G634" s="33"/>
      <c r="H634" s="33"/>
      <c r="I634" s="77"/>
      <c r="J634" s="77"/>
      <c r="K634" s="78"/>
      <c r="L634" s="13"/>
      <c r="M634" s="13"/>
      <c r="N634" s="13"/>
      <c r="O634" s="13"/>
      <c r="P634" s="33"/>
      <c r="Q634" s="33"/>
      <c r="R634" s="33"/>
      <c r="S634" s="33"/>
      <c r="T634" s="13"/>
      <c r="U634" s="33"/>
      <c r="V634" s="33"/>
      <c r="W634" s="33"/>
      <c r="X634" s="33"/>
      <c r="Y634" s="33"/>
      <c r="Z634" s="33"/>
      <c r="AA634" s="33"/>
      <c r="AB634" s="13"/>
      <c r="AC634" s="33"/>
      <c r="AD634" s="33"/>
      <c r="AE634" s="33"/>
      <c r="AF634" s="33"/>
    </row>
    <row r="635" spans="1:32" x14ac:dyDescent="0.2">
      <c r="A635" s="33"/>
      <c r="B635" s="76"/>
      <c r="C635" s="33"/>
      <c r="D635" s="13"/>
      <c r="E635" s="13"/>
      <c r="F635" s="33"/>
      <c r="G635" s="33"/>
      <c r="H635" s="33"/>
      <c r="I635" s="77"/>
      <c r="J635" s="77"/>
      <c r="K635" s="78"/>
      <c r="L635" s="13"/>
      <c r="M635" s="13"/>
      <c r="N635" s="13"/>
      <c r="O635" s="13"/>
      <c r="P635" s="33"/>
      <c r="Q635" s="33"/>
      <c r="R635" s="33"/>
      <c r="S635" s="33"/>
      <c r="T635" s="13"/>
      <c r="U635" s="33"/>
      <c r="V635" s="33"/>
      <c r="W635" s="33"/>
      <c r="X635" s="33"/>
      <c r="Y635" s="33"/>
      <c r="Z635" s="33"/>
      <c r="AA635" s="33"/>
      <c r="AB635" s="13"/>
      <c r="AC635" s="33"/>
      <c r="AD635" s="33"/>
      <c r="AE635" s="33"/>
      <c r="AF635" s="33"/>
    </row>
    <row r="636" spans="1:32" x14ac:dyDescent="0.2">
      <c r="A636" s="33"/>
      <c r="B636" s="76"/>
      <c r="C636" s="33"/>
      <c r="D636" s="13"/>
      <c r="E636" s="13"/>
      <c r="F636" s="33"/>
      <c r="G636" s="33"/>
      <c r="H636" s="33"/>
      <c r="I636" s="77"/>
      <c r="J636" s="77"/>
      <c r="K636" s="78"/>
      <c r="L636" s="13"/>
      <c r="M636" s="13"/>
      <c r="N636" s="13"/>
      <c r="O636" s="13"/>
      <c r="P636" s="33"/>
      <c r="Q636" s="33"/>
      <c r="R636" s="33"/>
      <c r="S636" s="33"/>
      <c r="T636" s="13"/>
      <c r="U636" s="33"/>
      <c r="V636" s="33"/>
      <c r="W636" s="33"/>
      <c r="X636" s="33"/>
      <c r="Y636" s="33"/>
      <c r="Z636" s="33"/>
      <c r="AA636" s="33"/>
      <c r="AB636" s="13"/>
      <c r="AC636" s="33"/>
      <c r="AD636" s="33"/>
      <c r="AE636" s="33"/>
      <c r="AF636" s="33"/>
    </row>
    <row r="637" spans="1:32" x14ac:dyDescent="0.2">
      <c r="A637" s="33"/>
      <c r="B637" s="76"/>
      <c r="C637" s="33"/>
      <c r="D637" s="13"/>
      <c r="E637" s="13"/>
      <c r="F637" s="33"/>
      <c r="G637" s="33"/>
      <c r="H637" s="33"/>
      <c r="I637" s="77"/>
      <c r="J637" s="77"/>
      <c r="K637" s="78"/>
      <c r="L637" s="13"/>
      <c r="M637" s="13"/>
      <c r="N637" s="13"/>
      <c r="O637" s="13"/>
      <c r="P637" s="33"/>
      <c r="Q637" s="33"/>
      <c r="R637" s="33"/>
      <c r="S637" s="33"/>
      <c r="T637" s="13"/>
      <c r="U637" s="33"/>
      <c r="V637" s="33"/>
      <c r="W637" s="33"/>
      <c r="X637" s="33"/>
      <c r="Y637" s="33"/>
      <c r="Z637" s="33"/>
      <c r="AA637" s="33"/>
      <c r="AB637" s="13"/>
      <c r="AC637" s="33"/>
      <c r="AD637" s="33"/>
      <c r="AE637" s="33"/>
      <c r="AF637" s="33"/>
    </row>
    <row r="638" spans="1:32" x14ac:dyDescent="0.2">
      <c r="A638" s="33"/>
      <c r="B638" s="76"/>
      <c r="C638" s="33"/>
      <c r="D638" s="13"/>
      <c r="E638" s="13"/>
      <c r="F638" s="33"/>
      <c r="G638" s="33"/>
      <c r="H638" s="33"/>
      <c r="I638" s="77"/>
      <c r="J638" s="77"/>
      <c r="K638" s="78"/>
      <c r="L638" s="13"/>
      <c r="M638" s="13"/>
      <c r="N638" s="13"/>
      <c r="O638" s="13"/>
      <c r="P638" s="33"/>
      <c r="Q638" s="33"/>
      <c r="R638" s="33"/>
      <c r="S638" s="33"/>
      <c r="T638" s="13"/>
      <c r="U638" s="33"/>
      <c r="V638" s="33"/>
      <c r="W638" s="33"/>
      <c r="X638" s="33"/>
      <c r="Y638" s="33"/>
      <c r="Z638" s="33"/>
      <c r="AA638" s="33"/>
      <c r="AB638" s="13"/>
      <c r="AC638" s="33"/>
      <c r="AD638" s="33"/>
      <c r="AE638" s="33"/>
      <c r="AF638" s="33"/>
    </row>
    <row r="639" spans="1:32" x14ac:dyDescent="0.2">
      <c r="A639" s="33"/>
      <c r="B639" s="76"/>
      <c r="C639" s="33"/>
      <c r="D639" s="13"/>
      <c r="E639" s="13"/>
      <c r="F639" s="33"/>
      <c r="G639" s="33"/>
      <c r="H639" s="33"/>
      <c r="I639" s="77"/>
      <c r="J639" s="77"/>
      <c r="K639" s="78"/>
      <c r="L639" s="13"/>
      <c r="M639" s="13"/>
      <c r="N639" s="13"/>
      <c r="O639" s="13"/>
      <c r="P639" s="33"/>
      <c r="Q639" s="33"/>
      <c r="R639" s="33"/>
      <c r="S639" s="33"/>
      <c r="T639" s="13"/>
      <c r="U639" s="33"/>
      <c r="V639" s="33"/>
      <c r="W639" s="33"/>
      <c r="X639" s="33"/>
      <c r="Y639" s="33"/>
      <c r="Z639" s="33"/>
      <c r="AA639" s="33"/>
      <c r="AB639" s="13"/>
      <c r="AC639" s="33"/>
      <c r="AD639" s="33"/>
      <c r="AE639" s="33"/>
      <c r="AF639" s="33"/>
    </row>
    <row r="640" spans="1:32" x14ac:dyDescent="0.2">
      <c r="A640" s="33"/>
      <c r="B640" s="76"/>
      <c r="C640" s="33"/>
      <c r="D640" s="13"/>
      <c r="E640" s="13"/>
      <c r="F640" s="33"/>
      <c r="G640" s="33"/>
      <c r="H640" s="33"/>
      <c r="I640" s="77"/>
      <c r="J640" s="77"/>
      <c r="K640" s="78"/>
      <c r="L640" s="13"/>
      <c r="M640" s="13"/>
      <c r="N640" s="13"/>
      <c r="O640" s="13"/>
      <c r="P640" s="33"/>
      <c r="Q640" s="33"/>
      <c r="R640" s="33"/>
      <c r="S640" s="33"/>
      <c r="T640" s="13"/>
      <c r="U640" s="33"/>
      <c r="V640" s="33"/>
      <c r="W640" s="33"/>
      <c r="X640" s="33"/>
      <c r="Y640" s="33"/>
      <c r="Z640" s="33"/>
      <c r="AA640" s="33"/>
      <c r="AB640" s="13"/>
      <c r="AC640" s="33"/>
      <c r="AD640" s="33"/>
      <c r="AE640" s="33"/>
      <c r="AF640" s="33"/>
    </row>
    <row r="641" spans="1:32" x14ac:dyDescent="0.2">
      <c r="A641" s="33"/>
      <c r="B641" s="76"/>
      <c r="C641" s="33"/>
      <c r="D641" s="13"/>
      <c r="E641" s="13"/>
      <c r="F641" s="33"/>
      <c r="G641" s="33"/>
      <c r="H641" s="33"/>
      <c r="I641" s="77"/>
      <c r="J641" s="77"/>
      <c r="K641" s="78"/>
      <c r="L641" s="13"/>
      <c r="M641" s="13"/>
      <c r="N641" s="13"/>
      <c r="O641" s="13"/>
      <c r="P641" s="33"/>
      <c r="Q641" s="33"/>
      <c r="R641" s="33"/>
      <c r="S641" s="33"/>
      <c r="T641" s="13"/>
      <c r="U641" s="33"/>
      <c r="V641" s="33"/>
      <c r="W641" s="33"/>
      <c r="X641" s="33"/>
      <c r="Y641" s="33"/>
      <c r="Z641" s="33"/>
      <c r="AA641" s="33"/>
      <c r="AB641" s="13"/>
      <c r="AC641" s="33"/>
      <c r="AD641" s="33"/>
      <c r="AE641" s="33"/>
      <c r="AF641" s="33"/>
    </row>
    <row r="642" spans="1:32" x14ac:dyDescent="0.2">
      <c r="A642" s="33"/>
      <c r="B642" s="76"/>
      <c r="C642" s="33"/>
      <c r="D642" s="13"/>
      <c r="E642" s="13"/>
      <c r="F642" s="33"/>
      <c r="G642" s="33"/>
      <c r="H642" s="33"/>
      <c r="I642" s="77"/>
      <c r="J642" s="77"/>
      <c r="K642" s="78"/>
      <c r="L642" s="13"/>
      <c r="M642" s="13"/>
      <c r="N642" s="13"/>
      <c r="O642" s="13"/>
      <c r="P642" s="33"/>
      <c r="Q642" s="33"/>
      <c r="R642" s="33"/>
      <c r="S642" s="33"/>
      <c r="T642" s="13"/>
      <c r="U642" s="33"/>
      <c r="V642" s="33"/>
      <c r="W642" s="33"/>
      <c r="X642" s="33"/>
      <c r="Y642" s="33"/>
      <c r="Z642" s="33"/>
      <c r="AA642" s="33"/>
      <c r="AB642" s="13"/>
      <c r="AC642" s="33"/>
      <c r="AD642" s="33"/>
      <c r="AE642" s="33"/>
      <c r="AF642" s="33"/>
    </row>
    <row r="643" spans="1:32" x14ac:dyDescent="0.2">
      <c r="A643" s="33"/>
      <c r="B643" s="76"/>
      <c r="C643" s="33"/>
      <c r="D643" s="13"/>
      <c r="E643" s="13"/>
      <c r="F643" s="33"/>
      <c r="G643" s="33"/>
      <c r="H643" s="33"/>
      <c r="I643" s="77"/>
      <c r="J643" s="77"/>
      <c r="K643" s="78"/>
      <c r="L643" s="13"/>
      <c r="M643" s="13"/>
      <c r="N643" s="13"/>
      <c r="O643" s="13"/>
      <c r="P643" s="33"/>
      <c r="Q643" s="33"/>
      <c r="R643" s="33"/>
      <c r="S643" s="33"/>
      <c r="T643" s="13"/>
      <c r="U643" s="33"/>
      <c r="V643" s="33"/>
      <c r="W643" s="33"/>
      <c r="X643" s="33"/>
      <c r="Y643" s="33"/>
      <c r="Z643" s="33"/>
      <c r="AA643" s="33"/>
      <c r="AB643" s="13"/>
      <c r="AC643" s="33"/>
      <c r="AD643" s="33"/>
      <c r="AE643" s="33"/>
      <c r="AF643" s="33"/>
    </row>
    <row r="644" spans="1:32" x14ac:dyDescent="0.2">
      <c r="A644" s="33"/>
      <c r="B644" s="76"/>
      <c r="C644" s="33"/>
      <c r="D644" s="13"/>
      <c r="E644" s="13"/>
      <c r="F644" s="33"/>
      <c r="G644" s="33"/>
      <c r="H644" s="33"/>
      <c r="I644" s="77"/>
      <c r="J644" s="77"/>
      <c r="K644" s="78"/>
      <c r="L644" s="13"/>
      <c r="M644" s="13"/>
      <c r="N644" s="13"/>
      <c r="O644" s="13"/>
      <c r="P644" s="33"/>
      <c r="Q644" s="33"/>
      <c r="R644" s="33"/>
      <c r="S644" s="33"/>
      <c r="T644" s="13"/>
      <c r="U644" s="33"/>
      <c r="V644" s="33"/>
      <c r="W644" s="33"/>
      <c r="X644" s="33"/>
      <c r="Y644" s="33"/>
      <c r="Z644" s="33"/>
      <c r="AA644" s="33"/>
      <c r="AB644" s="13"/>
      <c r="AC644" s="33"/>
      <c r="AD644" s="33"/>
      <c r="AE644" s="33"/>
      <c r="AF644" s="33"/>
    </row>
    <row r="645" spans="1:32" x14ac:dyDescent="0.2">
      <c r="A645" s="33"/>
      <c r="B645" s="76"/>
      <c r="C645" s="33"/>
      <c r="D645" s="13"/>
      <c r="E645" s="13"/>
      <c r="F645" s="33"/>
      <c r="G645" s="33"/>
      <c r="H645" s="33"/>
      <c r="I645" s="77"/>
      <c r="J645" s="77"/>
      <c r="K645" s="78"/>
      <c r="L645" s="13"/>
      <c r="M645" s="13"/>
      <c r="N645" s="13"/>
      <c r="O645" s="13"/>
      <c r="P645" s="33"/>
      <c r="Q645" s="33"/>
      <c r="R645" s="33"/>
      <c r="S645" s="33"/>
      <c r="T645" s="13"/>
      <c r="U645" s="33"/>
      <c r="V645" s="33"/>
      <c r="W645" s="33"/>
      <c r="X645" s="33"/>
      <c r="Y645" s="33"/>
      <c r="Z645" s="33"/>
      <c r="AA645" s="33"/>
      <c r="AB645" s="13"/>
      <c r="AC645" s="33"/>
      <c r="AD645" s="33"/>
      <c r="AE645" s="33"/>
      <c r="AF645" s="33"/>
    </row>
    <row r="646" spans="1:32" x14ac:dyDescent="0.2">
      <c r="A646" s="33"/>
      <c r="B646" s="76"/>
      <c r="C646" s="33"/>
      <c r="D646" s="13"/>
      <c r="E646" s="13"/>
      <c r="F646" s="33"/>
      <c r="G646" s="33"/>
      <c r="H646" s="33"/>
      <c r="I646" s="77"/>
      <c r="J646" s="77"/>
      <c r="K646" s="78"/>
      <c r="L646" s="13"/>
      <c r="M646" s="13"/>
      <c r="N646" s="13"/>
      <c r="O646" s="13"/>
      <c r="P646" s="33"/>
      <c r="Q646" s="33"/>
      <c r="R646" s="33"/>
      <c r="S646" s="33"/>
      <c r="T646" s="13"/>
      <c r="U646" s="33"/>
      <c r="V646" s="33"/>
      <c r="W646" s="33"/>
      <c r="X646" s="33"/>
      <c r="Y646" s="33"/>
      <c r="Z646" s="33"/>
      <c r="AA646" s="33"/>
      <c r="AB646" s="13"/>
      <c r="AC646" s="33"/>
      <c r="AD646" s="33"/>
      <c r="AE646" s="33"/>
      <c r="AF646" s="33"/>
    </row>
    <row r="647" spans="1:32" x14ac:dyDescent="0.2">
      <c r="A647" s="33"/>
      <c r="B647" s="76"/>
      <c r="C647" s="33"/>
      <c r="D647" s="13"/>
      <c r="E647" s="13"/>
      <c r="F647" s="33"/>
      <c r="G647" s="33"/>
      <c r="H647" s="33"/>
      <c r="I647" s="77"/>
      <c r="J647" s="77"/>
      <c r="K647" s="78"/>
      <c r="L647" s="13"/>
      <c r="M647" s="13"/>
      <c r="N647" s="13"/>
      <c r="O647" s="13"/>
      <c r="P647" s="33"/>
      <c r="Q647" s="33"/>
      <c r="R647" s="33"/>
      <c r="S647" s="33"/>
      <c r="T647" s="13"/>
      <c r="U647" s="33"/>
      <c r="V647" s="33"/>
      <c r="W647" s="33"/>
      <c r="X647" s="33"/>
      <c r="Y647" s="33"/>
      <c r="Z647" s="33"/>
      <c r="AA647" s="33"/>
      <c r="AB647" s="13"/>
      <c r="AC647" s="33"/>
      <c r="AD647" s="33"/>
      <c r="AE647" s="33"/>
      <c r="AF647" s="33"/>
    </row>
    <row r="648" spans="1:32" x14ac:dyDescent="0.2">
      <c r="A648" s="33"/>
      <c r="B648" s="76"/>
      <c r="C648" s="33"/>
      <c r="D648" s="13"/>
      <c r="E648" s="13"/>
      <c r="F648" s="33"/>
      <c r="G648" s="33"/>
      <c r="H648" s="33"/>
      <c r="I648" s="77"/>
      <c r="J648" s="77"/>
      <c r="K648" s="78"/>
      <c r="L648" s="13"/>
      <c r="M648" s="13"/>
      <c r="N648" s="13"/>
      <c r="O648" s="13"/>
      <c r="P648" s="33"/>
      <c r="Q648" s="33"/>
      <c r="R648" s="33"/>
      <c r="S648" s="33"/>
      <c r="T648" s="13"/>
      <c r="U648" s="33"/>
      <c r="V648" s="33"/>
      <c r="W648" s="33"/>
      <c r="X648" s="33"/>
      <c r="Y648" s="33"/>
      <c r="Z648" s="33"/>
      <c r="AA648" s="33"/>
      <c r="AB648" s="13"/>
      <c r="AC648" s="33"/>
      <c r="AD648" s="33"/>
      <c r="AE648" s="33"/>
      <c r="AF648" s="33"/>
    </row>
    <row r="649" spans="1:32" x14ac:dyDescent="0.2">
      <c r="A649" s="33"/>
      <c r="B649" s="76"/>
      <c r="C649" s="33"/>
      <c r="D649" s="13"/>
      <c r="E649" s="13"/>
      <c r="F649" s="33"/>
      <c r="G649" s="33"/>
      <c r="H649" s="33"/>
      <c r="I649" s="77"/>
      <c r="J649" s="77"/>
      <c r="K649" s="78"/>
      <c r="L649" s="13"/>
      <c r="M649" s="13"/>
      <c r="N649" s="13"/>
      <c r="O649" s="13"/>
      <c r="P649" s="33"/>
      <c r="Q649" s="33"/>
      <c r="R649" s="33"/>
      <c r="S649" s="33"/>
      <c r="T649" s="13"/>
      <c r="U649" s="33"/>
      <c r="V649" s="33"/>
      <c r="W649" s="33"/>
      <c r="X649" s="33"/>
      <c r="Y649" s="33"/>
      <c r="Z649" s="33"/>
      <c r="AA649" s="33"/>
      <c r="AB649" s="13"/>
      <c r="AC649" s="33"/>
      <c r="AD649" s="33"/>
      <c r="AE649" s="33"/>
      <c r="AF649" s="33"/>
    </row>
    <row r="650" spans="1:32" x14ac:dyDescent="0.2">
      <c r="A650" s="33"/>
      <c r="B650" s="76"/>
      <c r="C650" s="33"/>
      <c r="D650" s="13"/>
      <c r="E650" s="13"/>
      <c r="F650" s="33"/>
      <c r="G650" s="33"/>
      <c r="H650" s="33"/>
      <c r="I650" s="77"/>
      <c r="J650" s="77"/>
      <c r="K650" s="78"/>
      <c r="L650" s="13"/>
      <c r="M650" s="13"/>
      <c r="N650" s="13"/>
      <c r="O650" s="13"/>
      <c r="P650" s="33"/>
      <c r="Q650" s="33"/>
      <c r="R650" s="33"/>
      <c r="S650" s="33"/>
      <c r="T650" s="13"/>
      <c r="U650" s="33"/>
      <c r="V650" s="33"/>
      <c r="W650" s="33"/>
      <c r="X650" s="33"/>
      <c r="Y650" s="33"/>
      <c r="Z650" s="33"/>
      <c r="AA650" s="33"/>
      <c r="AB650" s="13"/>
      <c r="AC650" s="33"/>
      <c r="AD650" s="33"/>
      <c r="AE650" s="33"/>
      <c r="AF650" s="33"/>
    </row>
    <row r="651" spans="1:32" x14ac:dyDescent="0.2">
      <c r="A651" s="33"/>
      <c r="B651" s="76"/>
      <c r="C651" s="33"/>
      <c r="D651" s="13"/>
      <c r="E651" s="13"/>
      <c r="F651" s="33"/>
      <c r="G651" s="33"/>
      <c r="H651" s="33"/>
      <c r="I651" s="77"/>
      <c r="J651" s="77"/>
      <c r="K651" s="78"/>
      <c r="L651" s="13"/>
      <c r="M651" s="13"/>
      <c r="N651" s="13"/>
      <c r="O651" s="13"/>
      <c r="P651" s="33"/>
      <c r="Q651" s="33"/>
      <c r="R651" s="33"/>
      <c r="S651" s="33"/>
      <c r="T651" s="13"/>
      <c r="U651" s="33"/>
      <c r="V651" s="33"/>
      <c r="W651" s="33"/>
      <c r="X651" s="33"/>
      <c r="Y651" s="33"/>
      <c r="Z651" s="33"/>
      <c r="AA651" s="33"/>
      <c r="AB651" s="13"/>
      <c r="AC651" s="33"/>
      <c r="AD651" s="33"/>
      <c r="AE651" s="33"/>
      <c r="AF651" s="33"/>
    </row>
    <row r="652" spans="1:32" x14ac:dyDescent="0.2">
      <c r="A652" s="33"/>
      <c r="B652" s="76"/>
      <c r="C652" s="33"/>
      <c r="D652" s="13"/>
      <c r="E652" s="13"/>
      <c r="F652" s="33"/>
      <c r="G652" s="33"/>
      <c r="H652" s="33"/>
      <c r="I652" s="77"/>
      <c r="J652" s="77"/>
      <c r="K652" s="78"/>
      <c r="L652" s="13"/>
      <c r="M652" s="13"/>
      <c r="N652" s="13"/>
      <c r="O652" s="13"/>
      <c r="P652" s="33"/>
      <c r="Q652" s="33"/>
      <c r="R652" s="33"/>
      <c r="S652" s="33"/>
      <c r="T652" s="13"/>
      <c r="U652" s="33"/>
      <c r="V652" s="33"/>
      <c r="W652" s="33"/>
      <c r="X652" s="33"/>
      <c r="Y652" s="33"/>
      <c r="Z652" s="33"/>
      <c r="AA652" s="33"/>
      <c r="AB652" s="13"/>
      <c r="AC652" s="33"/>
      <c r="AD652" s="33"/>
      <c r="AE652" s="33"/>
      <c r="AF652" s="33"/>
    </row>
    <row r="653" spans="1:32" x14ac:dyDescent="0.2">
      <c r="A653" s="33"/>
      <c r="B653" s="76"/>
      <c r="C653" s="33"/>
      <c r="D653" s="13"/>
      <c r="E653" s="13"/>
      <c r="F653" s="33"/>
      <c r="G653" s="33"/>
      <c r="H653" s="33"/>
      <c r="I653" s="77"/>
      <c r="J653" s="77"/>
      <c r="K653" s="78"/>
      <c r="L653" s="13"/>
      <c r="M653" s="13"/>
      <c r="N653" s="13"/>
      <c r="O653" s="13"/>
      <c r="P653" s="33"/>
      <c r="Q653" s="33"/>
      <c r="R653" s="33"/>
      <c r="S653" s="33"/>
      <c r="T653" s="13"/>
      <c r="U653" s="33"/>
      <c r="V653" s="33"/>
      <c r="W653" s="33"/>
      <c r="X653" s="33"/>
      <c r="Y653" s="33"/>
      <c r="Z653" s="33"/>
      <c r="AA653" s="33"/>
      <c r="AB653" s="13"/>
      <c r="AC653" s="33"/>
      <c r="AD653" s="33"/>
      <c r="AE653" s="33"/>
      <c r="AF653" s="33"/>
    </row>
    <row r="654" spans="1:32" x14ac:dyDescent="0.2">
      <c r="A654" s="33"/>
      <c r="B654" s="76"/>
      <c r="C654" s="33"/>
      <c r="D654" s="13"/>
      <c r="E654" s="13"/>
      <c r="F654" s="33"/>
      <c r="G654" s="33"/>
      <c r="H654" s="33"/>
      <c r="I654" s="77"/>
      <c r="J654" s="77"/>
      <c r="K654" s="78"/>
      <c r="L654" s="13"/>
      <c r="M654" s="13"/>
      <c r="N654" s="13"/>
      <c r="O654" s="13"/>
      <c r="P654" s="33"/>
      <c r="Q654" s="33"/>
      <c r="R654" s="33"/>
      <c r="S654" s="33"/>
      <c r="T654" s="13"/>
      <c r="U654" s="33"/>
      <c r="V654" s="33"/>
      <c r="W654" s="33"/>
      <c r="X654" s="33"/>
      <c r="Y654" s="33"/>
      <c r="Z654" s="33"/>
      <c r="AA654" s="33"/>
      <c r="AB654" s="13"/>
      <c r="AC654" s="33"/>
      <c r="AD654" s="33"/>
      <c r="AE654" s="33"/>
      <c r="AF654" s="33"/>
    </row>
    <row r="655" spans="1:32" x14ac:dyDescent="0.2">
      <c r="A655" s="33"/>
      <c r="B655" s="76"/>
      <c r="C655" s="33"/>
      <c r="D655" s="13"/>
      <c r="E655" s="13"/>
      <c r="F655" s="33"/>
      <c r="G655" s="33"/>
      <c r="H655" s="33"/>
      <c r="I655" s="77"/>
      <c r="J655" s="77"/>
      <c r="K655" s="78"/>
      <c r="L655" s="13"/>
      <c r="M655" s="13"/>
      <c r="N655" s="13"/>
      <c r="O655" s="13"/>
      <c r="P655" s="33"/>
      <c r="Q655" s="33"/>
      <c r="R655" s="33"/>
      <c r="S655" s="33"/>
      <c r="T655" s="13"/>
      <c r="U655" s="33"/>
      <c r="V655" s="33"/>
      <c r="W655" s="33"/>
      <c r="X655" s="33"/>
      <c r="Y655" s="33"/>
      <c r="Z655" s="33"/>
      <c r="AA655" s="33"/>
      <c r="AB655" s="13"/>
      <c r="AC655" s="33"/>
      <c r="AD655" s="33"/>
      <c r="AE655" s="33"/>
      <c r="AF655" s="33"/>
    </row>
    <row r="656" spans="1:32" x14ac:dyDescent="0.2">
      <c r="A656" s="33"/>
      <c r="B656" s="76"/>
      <c r="C656" s="33"/>
      <c r="D656" s="13"/>
      <c r="E656" s="13"/>
      <c r="F656" s="33"/>
      <c r="G656" s="33"/>
      <c r="H656" s="33"/>
      <c r="I656" s="77"/>
      <c r="J656" s="77"/>
      <c r="K656" s="78"/>
      <c r="L656" s="13"/>
      <c r="M656" s="13"/>
      <c r="N656" s="13"/>
      <c r="O656" s="13"/>
      <c r="P656" s="33"/>
      <c r="Q656" s="33"/>
      <c r="R656" s="33"/>
      <c r="S656" s="33"/>
      <c r="T656" s="13"/>
      <c r="U656" s="33"/>
      <c r="V656" s="33"/>
      <c r="W656" s="33"/>
      <c r="X656" s="33"/>
      <c r="Y656" s="33"/>
      <c r="Z656" s="33"/>
      <c r="AA656" s="33"/>
      <c r="AB656" s="13"/>
      <c r="AC656" s="33"/>
      <c r="AD656" s="33"/>
      <c r="AE656" s="33"/>
      <c r="AF656" s="33"/>
    </row>
    <row r="657" spans="1:32" x14ac:dyDescent="0.2">
      <c r="A657" s="33"/>
      <c r="B657" s="76"/>
      <c r="C657" s="33"/>
      <c r="D657" s="13"/>
      <c r="E657" s="13"/>
      <c r="F657" s="33"/>
      <c r="G657" s="33"/>
      <c r="H657" s="33"/>
      <c r="I657" s="77"/>
      <c r="J657" s="77"/>
      <c r="K657" s="78"/>
      <c r="L657" s="13"/>
      <c r="M657" s="13"/>
      <c r="N657" s="13"/>
      <c r="O657" s="13"/>
      <c r="P657" s="33"/>
      <c r="Q657" s="33"/>
      <c r="R657" s="33"/>
      <c r="S657" s="33"/>
      <c r="T657" s="13"/>
      <c r="U657" s="33"/>
      <c r="V657" s="33"/>
      <c r="W657" s="33"/>
      <c r="X657" s="33"/>
      <c r="Y657" s="33"/>
      <c r="Z657" s="33"/>
      <c r="AA657" s="33"/>
      <c r="AB657" s="13"/>
      <c r="AC657" s="33"/>
      <c r="AD657" s="33"/>
      <c r="AE657" s="33"/>
      <c r="AF657" s="33"/>
    </row>
    <row r="658" spans="1:32" x14ac:dyDescent="0.2">
      <c r="A658" s="33"/>
      <c r="B658" s="76"/>
      <c r="C658" s="33"/>
      <c r="D658" s="13"/>
      <c r="E658" s="13"/>
      <c r="F658" s="33"/>
      <c r="G658" s="33"/>
      <c r="H658" s="33"/>
      <c r="I658" s="77"/>
      <c r="J658" s="77"/>
      <c r="K658" s="78"/>
      <c r="L658" s="13"/>
      <c r="M658" s="13"/>
      <c r="N658" s="13"/>
      <c r="O658" s="13"/>
      <c r="P658" s="33"/>
      <c r="Q658" s="33"/>
      <c r="R658" s="33"/>
      <c r="S658" s="33"/>
      <c r="T658" s="13"/>
      <c r="U658" s="33"/>
      <c r="V658" s="33"/>
      <c r="W658" s="33"/>
      <c r="X658" s="33"/>
      <c r="Y658" s="33"/>
      <c r="Z658" s="33"/>
      <c r="AA658" s="33"/>
      <c r="AB658" s="13"/>
      <c r="AC658" s="33"/>
      <c r="AD658" s="33"/>
      <c r="AE658" s="33"/>
      <c r="AF658" s="33"/>
    </row>
    <row r="659" spans="1:32" x14ac:dyDescent="0.2">
      <c r="A659" s="33"/>
      <c r="B659" s="76"/>
      <c r="C659" s="33"/>
      <c r="D659" s="13"/>
      <c r="E659" s="13"/>
      <c r="F659" s="33"/>
      <c r="G659" s="33"/>
      <c r="H659" s="33"/>
      <c r="I659" s="77"/>
      <c r="J659" s="77"/>
      <c r="K659" s="78"/>
      <c r="L659" s="13"/>
      <c r="M659" s="13"/>
      <c r="N659" s="13"/>
      <c r="O659" s="13"/>
      <c r="P659" s="33"/>
      <c r="Q659" s="33"/>
      <c r="R659" s="33"/>
      <c r="S659" s="33"/>
      <c r="T659" s="13"/>
      <c r="U659" s="33"/>
      <c r="V659" s="33"/>
      <c r="W659" s="33"/>
      <c r="X659" s="33"/>
      <c r="Y659" s="33"/>
      <c r="Z659" s="33"/>
      <c r="AA659" s="33"/>
      <c r="AB659" s="13"/>
      <c r="AC659" s="33"/>
      <c r="AD659" s="33"/>
      <c r="AE659" s="33"/>
      <c r="AF659" s="33"/>
    </row>
    <row r="660" spans="1:32" x14ac:dyDescent="0.2">
      <c r="A660" s="33"/>
      <c r="B660" s="76"/>
      <c r="C660" s="33"/>
      <c r="D660" s="13"/>
      <c r="E660" s="13"/>
      <c r="F660" s="33"/>
      <c r="G660" s="33"/>
      <c r="H660" s="33"/>
      <c r="I660" s="77"/>
      <c r="J660" s="77"/>
      <c r="K660" s="78"/>
      <c r="L660" s="13"/>
      <c r="M660" s="13"/>
      <c r="N660" s="13"/>
      <c r="O660" s="13"/>
      <c r="P660" s="33"/>
      <c r="Q660" s="33"/>
      <c r="R660" s="33"/>
      <c r="S660" s="33"/>
      <c r="T660" s="13"/>
      <c r="U660" s="33"/>
      <c r="V660" s="33"/>
      <c r="W660" s="33"/>
      <c r="X660" s="33"/>
      <c r="Y660" s="33"/>
      <c r="Z660" s="33"/>
      <c r="AA660" s="33"/>
      <c r="AB660" s="13"/>
      <c r="AC660" s="33"/>
      <c r="AD660" s="33"/>
      <c r="AE660" s="33"/>
      <c r="AF660" s="33"/>
    </row>
    <row r="661" spans="1:32" x14ac:dyDescent="0.2">
      <c r="A661" s="33"/>
      <c r="B661" s="76"/>
      <c r="C661" s="33"/>
      <c r="D661" s="13"/>
      <c r="E661" s="13"/>
      <c r="F661" s="33"/>
      <c r="G661" s="33"/>
      <c r="H661" s="33"/>
      <c r="I661" s="77"/>
      <c r="J661" s="77"/>
      <c r="K661" s="78"/>
      <c r="L661" s="13"/>
      <c r="M661" s="13"/>
      <c r="N661" s="13"/>
      <c r="O661" s="13"/>
      <c r="P661" s="33"/>
      <c r="Q661" s="33"/>
      <c r="R661" s="33"/>
      <c r="S661" s="33"/>
      <c r="T661" s="13"/>
      <c r="U661" s="33"/>
      <c r="V661" s="33"/>
      <c r="W661" s="33"/>
      <c r="X661" s="33"/>
      <c r="Y661" s="33"/>
      <c r="Z661" s="33"/>
      <c r="AA661" s="33"/>
      <c r="AB661" s="13"/>
      <c r="AC661" s="33"/>
      <c r="AD661" s="33"/>
      <c r="AE661" s="33"/>
      <c r="AF661" s="33"/>
    </row>
    <row r="662" spans="1:32" x14ac:dyDescent="0.2">
      <c r="A662" s="33"/>
      <c r="B662" s="76"/>
      <c r="C662" s="33"/>
      <c r="D662" s="13"/>
      <c r="E662" s="13"/>
      <c r="F662" s="33"/>
      <c r="G662" s="33"/>
      <c r="H662" s="33"/>
      <c r="I662" s="77"/>
      <c r="J662" s="77"/>
      <c r="K662" s="78"/>
      <c r="L662" s="13"/>
      <c r="M662" s="13"/>
      <c r="N662" s="13"/>
      <c r="O662" s="13"/>
      <c r="P662" s="33"/>
      <c r="Q662" s="33"/>
      <c r="R662" s="33"/>
      <c r="S662" s="33"/>
      <c r="T662" s="13"/>
      <c r="U662" s="33"/>
      <c r="V662" s="33"/>
      <c r="W662" s="33"/>
      <c r="X662" s="33"/>
      <c r="Y662" s="33"/>
      <c r="Z662" s="33"/>
      <c r="AA662" s="33"/>
      <c r="AB662" s="13"/>
      <c r="AC662" s="33"/>
      <c r="AD662" s="33"/>
      <c r="AE662" s="33"/>
      <c r="AF662" s="33"/>
    </row>
    <row r="663" spans="1:32" x14ac:dyDescent="0.2">
      <c r="A663" s="33"/>
      <c r="B663" s="76"/>
      <c r="C663" s="33"/>
      <c r="D663" s="13"/>
      <c r="E663" s="13"/>
      <c r="F663" s="33"/>
      <c r="G663" s="33"/>
      <c r="H663" s="33"/>
      <c r="I663" s="77"/>
      <c r="J663" s="77"/>
      <c r="K663" s="78"/>
      <c r="L663" s="13"/>
      <c r="M663" s="13"/>
      <c r="N663" s="13"/>
      <c r="O663" s="13"/>
      <c r="P663" s="33"/>
      <c r="Q663" s="33"/>
      <c r="R663" s="33"/>
      <c r="S663" s="33"/>
      <c r="T663" s="13"/>
      <c r="U663" s="33"/>
      <c r="V663" s="33"/>
      <c r="W663" s="33"/>
      <c r="X663" s="33"/>
      <c r="Y663" s="33"/>
      <c r="Z663" s="33"/>
      <c r="AA663" s="33"/>
      <c r="AB663" s="13"/>
      <c r="AC663" s="33"/>
      <c r="AD663" s="33"/>
      <c r="AE663" s="33"/>
      <c r="AF663" s="33"/>
    </row>
    <row r="664" spans="1:32" x14ac:dyDescent="0.2">
      <c r="A664" s="33"/>
      <c r="B664" s="76"/>
      <c r="C664" s="33"/>
      <c r="D664" s="13"/>
      <c r="E664" s="13"/>
      <c r="F664" s="33"/>
      <c r="G664" s="33"/>
      <c r="H664" s="33"/>
      <c r="I664" s="77"/>
      <c r="J664" s="77"/>
      <c r="K664" s="78"/>
      <c r="L664" s="13"/>
      <c r="M664" s="13"/>
      <c r="N664" s="13"/>
      <c r="O664" s="13"/>
      <c r="P664" s="33"/>
      <c r="Q664" s="33"/>
      <c r="R664" s="33"/>
      <c r="S664" s="33"/>
      <c r="T664" s="13"/>
      <c r="U664" s="33"/>
      <c r="V664" s="33"/>
      <c r="W664" s="33"/>
      <c r="X664" s="33"/>
      <c r="Y664" s="33"/>
      <c r="Z664" s="33"/>
      <c r="AA664" s="33"/>
      <c r="AB664" s="13"/>
      <c r="AC664" s="33"/>
      <c r="AD664" s="33"/>
      <c r="AE664" s="33"/>
      <c r="AF664" s="33"/>
    </row>
    <row r="665" spans="1:32" x14ac:dyDescent="0.2">
      <c r="A665" s="33"/>
      <c r="B665" s="76"/>
      <c r="C665" s="33"/>
      <c r="D665" s="13"/>
      <c r="E665" s="13"/>
      <c r="F665" s="33"/>
      <c r="G665" s="33"/>
      <c r="H665" s="33"/>
      <c r="I665" s="77"/>
      <c r="J665" s="77"/>
      <c r="K665" s="78"/>
      <c r="L665" s="13"/>
      <c r="M665" s="13"/>
      <c r="N665" s="13"/>
      <c r="O665" s="13"/>
      <c r="P665" s="33"/>
      <c r="Q665" s="33"/>
      <c r="R665" s="33"/>
      <c r="S665" s="33"/>
      <c r="T665" s="13"/>
      <c r="U665" s="33"/>
      <c r="V665" s="33"/>
      <c r="W665" s="33"/>
      <c r="X665" s="33"/>
      <c r="Y665" s="33"/>
      <c r="Z665" s="33"/>
      <c r="AA665" s="33"/>
      <c r="AB665" s="13"/>
      <c r="AC665" s="33"/>
      <c r="AD665" s="33"/>
      <c r="AE665" s="33"/>
      <c r="AF665" s="33"/>
    </row>
    <row r="666" spans="1:32" x14ac:dyDescent="0.2">
      <c r="A666" s="33"/>
      <c r="B666" s="76"/>
      <c r="C666" s="33"/>
      <c r="D666" s="13"/>
      <c r="E666" s="13"/>
      <c r="F666" s="33"/>
      <c r="G666" s="33"/>
      <c r="H666" s="33"/>
      <c r="I666" s="77"/>
      <c r="J666" s="77"/>
      <c r="K666" s="78"/>
      <c r="L666" s="13"/>
      <c r="M666" s="13"/>
      <c r="N666" s="13"/>
      <c r="O666" s="13"/>
      <c r="P666" s="33"/>
      <c r="Q666" s="33"/>
      <c r="R666" s="33"/>
      <c r="S666" s="33"/>
      <c r="T666" s="13"/>
      <c r="U666" s="33"/>
      <c r="V666" s="33"/>
      <c r="W666" s="33"/>
      <c r="X666" s="33"/>
      <c r="Y666" s="33"/>
      <c r="Z666" s="33"/>
      <c r="AA666" s="33"/>
      <c r="AB666" s="13"/>
      <c r="AC666" s="33"/>
      <c r="AD666" s="33"/>
      <c r="AE666" s="33"/>
      <c r="AF666" s="33"/>
    </row>
    <row r="667" spans="1:32" x14ac:dyDescent="0.2">
      <c r="A667" s="33"/>
      <c r="B667" s="76"/>
      <c r="C667" s="33"/>
      <c r="D667" s="13"/>
      <c r="E667" s="13"/>
      <c r="F667" s="33"/>
      <c r="G667" s="33"/>
      <c r="H667" s="33"/>
      <c r="I667" s="77"/>
      <c r="J667" s="77"/>
      <c r="K667" s="78"/>
      <c r="L667" s="13"/>
      <c r="M667" s="13"/>
      <c r="N667" s="13"/>
      <c r="O667" s="13"/>
      <c r="P667" s="33"/>
      <c r="Q667" s="33"/>
      <c r="R667" s="33"/>
      <c r="S667" s="33"/>
      <c r="T667" s="13"/>
      <c r="U667" s="33"/>
      <c r="V667" s="33"/>
      <c r="W667" s="33"/>
      <c r="X667" s="33"/>
      <c r="Y667" s="33"/>
      <c r="Z667" s="33"/>
      <c r="AA667" s="33"/>
      <c r="AB667" s="13"/>
      <c r="AC667" s="33"/>
      <c r="AD667" s="33"/>
      <c r="AE667" s="33"/>
      <c r="AF667" s="33"/>
    </row>
    <row r="668" spans="1:32" x14ac:dyDescent="0.2">
      <c r="A668" s="33"/>
      <c r="B668" s="76"/>
      <c r="C668" s="33"/>
      <c r="D668" s="13"/>
      <c r="E668" s="13"/>
      <c r="F668" s="33"/>
      <c r="G668" s="33"/>
      <c r="H668" s="33"/>
      <c r="I668" s="77"/>
      <c r="J668" s="77"/>
      <c r="K668" s="78"/>
      <c r="L668" s="13"/>
      <c r="M668" s="13"/>
      <c r="N668" s="13"/>
      <c r="O668" s="13"/>
      <c r="P668" s="33"/>
      <c r="Q668" s="33"/>
      <c r="R668" s="33"/>
      <c r="S668" s="33"/>
      <c r="T668" s="13"/>
      <c r="U668" s="33"/>
      <c r="V668" s="33"/>
      <c r="W668" s="33"/>
      <c r="X668" s="33"/>
      <c r="Y668" s="33"/>
      <c r="Z668" s="33"/>
      <c r="AA668" s="33"/>
      <c r="AB668" s="13"/>
      <c r="AC668" s="33"/>
      <c r="AD668" s="33"/>
      <c r="AE668" s="33"/>
      <c r="AF668" s="33"/>
    </row>
    <row r="669" spans="1:32" x14ac:dyDescent="0.2">
      <c r="A669" s="33"/>
      <c r="B669" s="76"/>
      <c r="C669" s="33"/>
      <c r="D669" s="13"/>
      <c r="E669" s="13"/>
      <c r="F669" s="33"/>
      <c r="G669" s="33"/>
      <c r="H669" s="33"/>
      <c r="I669" s="77"/>
      <c r="J669" s="77"/>
      <c r="K669" s="78"/>
      <c r="L669" s="13"/>
      <c r="M669" s="13"/>
      <c r="N669" s="13"/>
      <c r="O669" s="13"/>
      <c r="P669" s="33"/>
      <c r="Q669" s="33"/>
      <c r="R669" s="33"/>
      <c r="S669" s="33"/>
      <c r="T669" s="13"/>
      <c r="U669" s="33"/>
      <c r="V669" s="33"/>
      <c r="W669" s="33"/>
      <c r="X669" s="33"/>
      <c r="Y669" s="33"/>
      <c r="Z669" s="33"/>
      <c r="AA669" s="33"/>
      <c r="AB669" s="13"/>
      <c r="AC669" s="33"/>
      <c r="AD669" s="33"/>
      <c r="AE669" s="33"/>
      <c r="AF669" s="33"/>
    </row>
    <row r="670" spans="1:32" x14ac:dyDescent="0.2">
      <c r="A670" s="33"/>
      <c r="B670" s="76"/>
      <c r="C670" s="33"/>
      <c r="D670" s="13"/>
      <c r="E670" s="13"/>
      <c r="F670" s="33"/>
      <c r="G670" s="33"/>
      <c r="H670" s="33"/>
      <c r="I670" s="77"/>
      <c r="J670" s="77"/>
      <c r="K670" s="78"/>
      <c r="L670" s="13"/>
      <c r="M670" s="13"/>
      <c r="N670" s="13"/>
      <c r="O670" s="13"/>
      <c r="P670" s="33"/>
      <c r="Q670" s="33"/>
      <c r="R670" s="33"/>
      <c r="S670" s="33"/>
      <c r="T670" s="13"/>
      <c r="U670" s="33"/>
      <c r="V670" s="33"/>
      <c r="W670" s="33"/>
      <c r="X670" s="33"/>
      <c r="Y670" s="33"/>
      <c r="Z670" s="33"/>
      <c r="AA670" s="33"/>
      <c r="AB670" s="13"/>
      <c r="AC670" s="33"/>
      <c r="AD670" s="33"/>
      <c r="AE670" s="33"/>
      <c r="AF670" s="33"/>
    </row>
    <row r="671" spans="1:32" x14ac:dyDescent="0.2">
      <c r="A671" s="33"/>
      <c r="B671" s="76"/>
      <c r="C671" s="33"/>
      <c r="D671" s="13"/>
      <c r="E671" s="13"/>
      <c r="F671" s="33"/>
      <c r="G671" s="33"/>
      <c r="H671" s="33"/>
      <c r="I671" s="77"/>
      <c r="J671" s="77"/>
      <c r="K671" s="78"/>
      <c r="L671" s="13"/>
      <c r="M671" s="13"/>
      <c r="N671" s="13"/>
      <c r="O671" s="13"/>
      <c r="P671" s="33"/>
      <c r="Q671" s="33"/>
      <c r="R671" s="33"/>
      <c r="S671" s="33"/>
      <c r="T671" s="13"/>
      <c r="U671" s="33"/>
      <c r="V671" s="33"/>
      <c r="W671" s="33"/>
      <c r="X671" s="33"/>
      <c r="Y671" s="33"/>
      <c r="Z671" s="33"/>
      <c r="AA671" s="33"/>
      <c r="AB671" s="13"/>
      <c r="AC671" s="33"/>
      <c r="AD671" s="33"/>
      <c r="AE671" s="33"/>
      <c r="AF671" s="33"/>
    </row>
    <row r="672" spans="1:32" x14ac:dyDescent="0.2">
      <c r="A672" s="33"/>
      <c r="B672" s="76"/>
      <c r="C672" s="33"/>
      <c r="D672" s="13"/>
      <c r="E672" s="13"/>
      <c r="F672" s="33"/>
      <c r="G672" s="33"/>
      <c r="H672" s="33"/>
      <c r="I672" s="77"/>
      <c r="J672" s="77"/>
      <c r="K672" s="78"/>
      <c r="L672" s="13"/>
      <c r="M672" s="13"/>
      <c r="N672" s="13"/>
      <c r="O672" s="13"/>
      <c r="P672" s="33"/>
      <c r="Q672" s="33"/>
      <c r="R672" s="33"/>
      <c r="S672" s="33"/>
      <c r="T672" s="13"/>
      <c r="U672" s="33"/>
      <c r="V672" s="33"/>
      <c r="W672" s="33"/>
      <c r="X672" s="33"/>
      <c r="Y672" s="33"/>
      <c r="Z672" s="33"/>
      <c r="AA672" s="33"/>
      <c r="AB672" s="13"/>
      <c r="AC672" s="33"/>
      <c r="AD672" s="33"/>
      <c r="AE672" s="33"/>
      <c r="AF672" s="33"/>
    </row>
    <row r="673" spans="1:32" x14ac:dyDescent="0.2">
      <c r="A673" s="33"/>
      <c r="B673" s="76"/>
      <c r="C673" s="33"/>
      <c r="D673" s="13"/>
      <c r="E673" s="13"/>
      <c r="F673" s="33"/>
      <c r="G673" s="33"/>
      <c r="H673" s="33"/>
      <c r="I673" s="77"/>
      <c r="J673" s="77"/>
      <c r="K673" s="78"/>
      <c r="L673" s="13"/>
      <c r="M673" s="13"/>
      <c r="N673" s="13"/>
      <c r="O673" s="13"/>
      <c r="P673" s="33"/>
      <c r="Q673" s="33"/>
      <c r="R673" s="33"/>
      <c r="S673" s="33"/>
      <c r="T673" s="13"/>
      <c r="U673" s="33"/>
      <c r="V673" s="33"/>
      <c r="W673" s="33"/>
      <c r="X673" s="33"/>
      <c r="Y673" s="33"/>
      <c r="Z673" s="33"/>
      <c r="AA673" s="33"/>
      <c r="AB673" s="13"/>
      <c r="AC673" s="33"/>
      <c r="AD673" s="33"/>
      <c r="AE673" s="33"/>
      <c r="AF673" s="33"/>
    </row>
    <row r="674" spans="1:32" x14ac:dyDescent="0.2">
      <c r="A674" s="33"/>
      <c r="B674" s="76"/>
      <c r="C674" s="33"/>
      <c r="D674" s="13"/>
      <c r="E674" s="13"/>
      <c r="F674" s="33"/>
      <c r="G674" s="33"/>
      <c r="H674" s="33"/>
      <c r="I674" s="77"/>
      <c r="J674" s="77"/>
      <c r="K674" s="78"/>
      <c r="L674" s="13"/>
      <c r="M674" s="13"/>
      <c r="N674" s="13"/>
      <c r="O674" s="13"/>
      <c r="P674" s="33"/>
      <c r="Q674" s="33"/>
      <c r="R674" s="33"/>
      <c r="S674" s="33"/>
      <c r="T674" s="13"/>
      <c r="U674" s="33"/>
      <c r="V674" s="33"/>
      <c r="W674" s="33"/>
      <c r="X674" s="33"/>
      <c r="Y674" s="33"/>
      <c r="Z674" s="33"/>
      <c r="AA674" s="33"/>
      <c r="AB674" s="13"/>
      <c r="AC674" s="33"/>
      <c r="AD674" s="33"/>
      <c r="AE674" s="33"/>
      <c r="AF674" s="33"/>
    </row>
    <row r="675" spans="1:32" x14ac:dyDescent="0.2">
      <c r="A675" s="33"/>
      <c r="B675" s="76"/>
      <c r="C675" s="33"/>
      <c r="D675" s="13"/>
      <c r="E675" s="13"/>
      <c r="F675" s="33"/>
      <c r="G675" s="33"/>
      <c r="H675" s="33"/>
      <c r="I675" s="77"/>
      <c r="J675" s="77"/>
      <c r="K675" s="78"/>
      <c r="L675" s="13"/>
      <c r="M675" s="13"/>
      <c r="N675" s="13"/>
      <c r="O675" s="13"/>
      <c r="P675" s="33"/>
      <c r="Q675" s="33"/>
      <c r="R675" s="33"/>
      <c r="S675" s="33"/>
      <c r="T675" s="13"/>
      <c r="U675" s="33"/>
      <c r="V675" s="33"/>
      <c r="W675" s="33"/>
      <c r="X675" s="33"/>
      <c r="Y675" s="33"/>
      <c r="Z675" s="33"/>
      <c r="AA675" s="33"/>
      <c r="AB675" s="13"/>
      <c r="AC675" s="33"/>
      <c r="AD675" s="33"/>
      <c r="AE675" s="33"/>
      <c r="AF675" s="33"/>
    </row>
    <row r="676" spans="1:32" x14ac:dyDescent="0.2">
      <c r="A676" s="33"/>
      <c r="B676" s="76"/>
      <c r="C676" s="33"/>
      <c r="D676" s="13"/>
      <c r="E676" s="13"/>
      <c r="F676" s="33"/>
      <c r="G676" s="33"/>
      <c r="H676" s="33"/>
      <c r="I676" s="77"/>
      <c r="J676" s="77"/>
      <c r="K676" s="78"/>
      <c r="L676" s="13"/>
      <c r="M676" s="13"/>
      <c r="N676" s="13"/>
      <c r="O676" s="13"/>
      <c r="P676" s="33"/>
      <c r="Q676" s="33"/>
      <c r="R676" s="33"/>
      <c r="S676" s="33"/>
      <c r="T676" s="13"/>
      <c r="U676" s="33"/>
      <c r="V676" s="33"/>
      <c r="W676" s="33"/>
      <c r="X676" s="33"/>
      <c r="Y676" s="33"/>
      <c r="Z676" s="33"/>
      <c r="AA676" s="33"/>
      <c r="AB676" s="13"/>
      <c r="AC676" s="33"/>
      <c r="AD676" s="33"/>
      <c r="AE676" s="33"/>
      <c r="AF676" s="33"/>
    </row>
    <row r="677" spans="1:32" x14ac:dyDescent="0.2">
      <c r="A677" s="33"/>
      <c r="B677" s="76"/>
      <c r="C677" s="33"/>
      <c r="D677" s="13"/>
      <c r="E677" s="13"/>
      <c r="F677" s="33"/>
      <c r="G677" s="33"/>
      <c r="H677" s="33"/>
      <c r="I677" s="77"/>
      <c r="J677" s="77"/>
      <c r="K677" s="78"/>
      <c r="L677" s="13"/>
      <c r="M677" s="13"/>
      <c r="N677" s="13"/>
      <c r="O677" s="13"/>
      <c r="P677" s="33"/>
      <c r="Q677" s="33"/>
      <c r="R677" s="33"/>
      <c r="S677" s="33"/>
      <c r="T677" s="13"/>
      <c r="U677" s="33"/>
      <c r="V677" s="33"/>
      <c r="W677" s="33"/>
      <c r="X677" s="33"/>
      <c r="Y677" s="33"/>
      <c r="Z677" s="33"/>
      <c r="AA677" s="33"/>
      <c r="AB677" s="13"/>
      <c r="AC677" s="33"/>
      <c r="AD677" s="33"/>
      <c r="AE677" s="33"/>
      <c r="AF677" s="33"/>
    </row>
    <row r="678" spans="1:32" x14ac:dyDescent="0.2">
      <c r="A678" s="33"/>
      <c r="B678" s="76"/>
      <c r="C678" s="33"/>
      <c r="D678" s="13"/>
      <c r="E678" s="13"/>
      <c r="F678" s="33"/>
      <c r="G678" s="33"/>
      <c r="H678" s="33"/>
      <c r="I678" s="77"/>
      <c r="J678" s="77"/>
      <c r="K678" s="78"/>
      <c r="L678" s="13"/>
      <c r="M678" s="13"/>
      <c r="N678" s="13"/>
      <c r="O678" s="13"/>
      <c r="P678" s="33"/>
      <c r="Q678" s="33"/>
      <c r="R678" s="33"/>
      <c r="S678" s="33"/>
      <c r="T678" s="13"/>
      <c r="U678" s="33"/>
      <c r="V678" s="33"/>
      <c r="W678" s="33"/>
      <c r="X678" s="33"/>
      <c r="Y678" s="33"/>
      <c r="Z678" s="33"/>
      <c r="AA678" s="33"/>
      <c r="AB678" s="13"/>
      <c r="AC678" s="33"/>
      <c r="AD678" s="33"/>
      <c r="AE678" s="33"/>
      <c r="AF678" s="33"/>
    </row>
    <row r="679" spans="1:32" x14ac:dyDescent="0.2">
      <c r="A679" s="33"/>
      <c r="B679" s="76"/>
      <c r="C679" s="33"/>
      <c r="D679" s="13"/>
      <c r="E679" s="13"/>
      <c r="F679" s="33"/>
      <c r="G679" s="33"/>
      <c r="H679" s="33"/>
      <c r="I679" s="77"/>
      <c r="J679" s="77"/>
      <c r="K679" s="78"/>
      <c r="L679" s="13"/>
      <c r="M679" s="13"/>
      <c r="N679" s="13"/>
      <c r="O679" s="13"/>
      <c r="P679" s="33"/>
      <c r="Q679" s="33"/>
      <c r="R679" s="33"/>
      <c r="S679" s="33"/>
      <c r="T679" s="13"/>
      <c r="U679" s="33"/>
      <c r="V679" s="33"/>
      <c r="W679" s="33"/>
      <c r="X679" s="33"/>
      <c r="Y679" s="33"/>
      <c r="Z679" s="33"/>
      <c r="AA679" s="33"/>
      <c r="AB679" s="13"/>
      <c r="AC679" s="33"/>
      <c r="AD679" s="33"/>
      <c r="AE679" s="33"/>
      <c r="AF679" s="33"/>
    </row>
    <row r="680" spans="1:32" x14ac:dyDescent="0.2">
      <c r="A680" s="33"/>
      <c r="B680" s="76"/>
      <c r="C680" s="33"/>
      <c r="D680" s="13"/>
      <c r="E680" s="13"/>
      <c r="F680" s="33"/>
      <c r="G680" s="33"/>
      <c r="H680" s="33"/>
      <c r="I680" s="77"/>
      <c r="J680" s="77"/>
      <c r="K680" s="78"/>
      <c r="L680" s="13"/>
      <c r="M680" s="13"/>
      <c r="N680" s="13"/>
      <c r="O680" s="13"/>
      <c r="P680" s="33"/>
      <c r="Q680" s="33"/>
      <c r="R680" s="33"/>
      <c r="S680" s="33"/>
      <c r="T680" s="13"/>
      <c r="U680" s="33"/>
      <c r="V680" s="33"/>
      <c r="W680" s="33"/>
      <c r="X680" s="33"/>
      <c r="Y680" s="33"/>
      <c r="Z680" s="33"/>
      <c r="AA680" s="33"/>
      <c r="AB680" s="13"/>
      <c r="AC680" s="33"/>
      <c r="AD680" s="33"/>
      <c r="AE680" s="33"/>
      <c r="AF680" s="33"/>
    </row>
    <row r="681" spans="1:32" x14ac:dyDescent="0.2">
      <c r="A681" s="33"/>
      <c r="B681" s="76"/>
      <c r="C681" s="33"/>
      <c r="D681" s="13"/>
      <c r="E681" s="13"/>
      <c r="F681" s="33"/>
      <c r="G681" s="33"/>
      <c r="H681" s="33"/>
      <c r="I681" s="77"/>
      <c r="J681" s="77"/>
      <c r="K681" s="78"/>
      <c r="L681" s="13"/>
      <c r="M681" s="13"/>
      <c r="N681" s="13"/>
      <c r="O681" s="13"/>
      <c r="P681" s="33"/>
      <c r="Q681" s="33"/>
      <c r="R681" s="33"/>
      <c r="S681" s="33"/>
      <c r="T681" s="13"/>
      <c r="U681" s="33"/>
      <c r="V681" s="33"/>
      <c r="W681" s="33"/>
      <c r="X681" s="33"/>
      <c r="Y681" s="33"/>
      <c r="Z681" s="33"/>
      <c r="AA681" s="33"/>
      <c r="AB681" s="13"/>
      <c r="AC681" s="33"/>
      <c r="AD681" s="33"/>
      <c r="AE681" s="33"/>
      <c r="AF681" s="33"/>
    </row>
    <row r="682" spans="1:32" x14ac:dyDescent="0.2">
      <c r="A682" s="33"/>
      <c r="B682" s="76"/>
      <c r="C682" s="33"/>
      <c r="D682" s="13"/>
      <c r="E682" s="13"/>
      <c r="F682" s="33"/>
      <c r="G682" s="33"/>
      <c r="H682" s="33"/>
      <c r="I682" s="77"/>
      <c r="J682" s="77"/>
      <c r="K682" s="78"/>
      <c r="L682" s="13"/>
      <c r="M682" s="13"/>
      <c r="N682" s="13"/>
      <c r="O682" s="13"/>
      <c r="P682" s="33"/>
      <c r="Q682" s="33"/>
      <c r="R682" s="33"/>
      <c r="S682" s="33"/>
      <c r="T682" s="13"/>
      <c r="U682" s="33"/>
      <c r="V682" s="33"/>
      <c r="W682" s="33"/>
      <c r="X682" s="33"/>
      <c r="Y682" s="33"/>
      <c r="Z682" s="33"/>
      <c r="AA682" s="33"/>
      <c r="AB682" s="13"/>
      <c r="AC682" s="33"/>
      <c r="AD682" s="33"/>
      <c r="AE682" s="33"/>
      <c r="AF682" s="33"/>
    </row>
    <row r="683" spans="1:32" x14ac:dyDescent="0.2">
      <c r="A683" s="33"/>
      <c r="B683" s="76"/>
      <c r="C683" s="33"/>
      <c r="D683" s="13"/>
      <c r="E683" s="13"/>
      <c r="F683" s="33"/>
      <c r="G683" s="33"/>
      <c r="H683" s="33"/>
      <c r="I683" s="77"/>
      <c r="J683" s="77"/>
      <c r="K683" s="78"/>
      <c r="L683" s="13"/>
      <c r="M683" s="13"/>
      <c r="N683" s="13"/>
      <c r="O683" s="13"/>
      <c r="P683" s="33"/>
      <c r="Q683" s="33"/>
      <c r="R683" s="33"/>
      <c r="S683" s="33"/>
      <c r="T683" s="13"/>
      <c r="U683" s="33"/>
      <c r="V683" s="33"/>
      <c r="W683" s="33"/>
      <c r="X683" s="33"/>
      <c r="Y683" s="33"/>
      <c r="Z683" s="33"/>
      <c r="AA683" s="33"/>
      <c r="AB683" s="13"/>
      <c r="AC683" s="33"/>
      <c r="AD683" s="33"/>
      <c r="AE683" s="33"/>
      <c r="AF683" s="33"/>
    </row>
    <row r="684" spans="1:32" x14ac:dyDescent="0.2">
      <c r="A684" s="33"/>
      <c r="B684" s="76"/>
      <c r="C684" s="33"/>
      <c r="D684" s="13"/>
      <c r="E684" s="13"/>
      <c r="F684" s="33"/>
      <c r="G684" s="33"/>
      <c r="H684" s="33"/>
      <c r="I684" s="77"/>
      <c r="J684" s="77"/>
      <c r="K684" s="78"/>
      <c r="L684" s="13"/>
      <c r="M684" s="13"/>
      <c r="N684" s="13"/>
      <c r="O684" s="13"/>
      <c r="P684" s="33"/>
      <c r="Q684" s="33"/>
      <c r="R684" s="33"/>
      <c r="S684" s="33"/>
      <c r="T684" s="13"/>
      <c r="U684" s="33"/>
      <c r="V684" s="33"/>
      <c r="W684" s="33"/>
      <c r="X684" s="33"/>
      <c r="Y684" s="33"/>
      <c r="Z684" s="33"/>
      <c r="AA684" s="33"/>
      <c r="AB684" s="13"/>
      <c r="AC684" s="33"/>
      <c r="AD684" s="33"/>
      <c r="AE684" s="33"/>
      <c r="AF684" s="33"/>
    </row>
    <row r="685" spans="1:32" x14ac:dyDescent="0.2">
      <c r="A685" s="33"/>
      <c r="B685" s="76"/>
      <c r="C685" s="33"/>
      <c r="D685" s="13"/>
      <c r="E685" s="13"/>
      <c r="F685" s="33"/>
      <c r="G685" s="33"/>
      <c r="H685" s="33"/>
      <c r="I685" s="77"/>
      <c r="J685" s="77"/>
      <c r="K685" s="78"/>
      <c r="L685" s="13"/>
      <c r="M685" s="13"/>
      <c r="N685" s="13"/>
      <c r="O685" s="13"/>
      <c r="P685" s="33"/>
      <c r="Q685" s="33"/>
      <c r="R685" s="33"/>
      <c r="S685" s="33"/>
      <c r="T685" s="13"/>
      <c r="U685" s="33"/>
      <c r="V685" s="33"/>
      <c r="W685" s="33"/>
      <c r="X685" s="33"/>
      <c r="Y685" s="33"/>
      <c r="Z685" s="33"/>
      <c r="AA685" s="33"/>
      <c r="AB685" s="13"/>
      <c r="AC685" s="33"/>
      <c r="AD685" s="33"/>
      <c r="AE685" s="33"/>
      <c r="AF685" s="33"/>
    </row>
    <row r="686" spans="1:32" x14ac:dyDescent="0.2">
      <c r="A686" s="33"/>
      <c r="B686" s="76"/>
      <c r="C686" s="33"/>
      <c r="D686" s="13"/>
      <c r="E686" s="13"/>
      <c r="F686" s="33"/>
      <c r="G686" s="33"/>
      <c r="H686" s="33"/>
      <c r="I686" s="77"/>
      <c r="J686" s="77"/>
      <c r="K686" s="78"/>
      <c r="L686" s="13"/>
      <c r="M686" s="13"/>
      <c r="N686" s="13"/>
      <c r="O686" s="13"/>
      <c r="P686" s="33"/>
      <c r="Q686" s="33"/>
      <c r="R686" s="33"/>
      <c r="S686" s="33"/>
      <c r="T686" s="13"/>
      <c r="U686" s="33"/>
      <c r="V686" s="33"/>
      <c r="W686" s="33"/>
      <c r="X686" s="33"/>
      <c r="Y686" s="33"/>
      <c r="Z686" s="33"/>
      <c r="AA686" s="33"/>
      <c r="AB686" s="13"/>
      <c r="AC686" s="33"/>
      <c r="AD686" s="33"/>
      <c r="AE686" s="33"/>
      <c r="AF686" s="33"/>
    </row>
    <row r="687" spans="1:32" x14ac:dyDescent="0.2">
      <c r="A687" s="33"/>
      <c r="B687" s="76"/>
      <c r="C687" s="33"/>
      <c r="D687" s="13"/>
      <c r="E687" s="13"/>
      <c r="F687" s="33"/>
      <c r="G687" s="33"/>
      <c r="H687" s="33"/>
      <c r="I687" s="77"/>
      <c r="J687" s="77"/>
      <c r="K687" s="78"/>
      <c r="L687" s="13"/>
      <c r="M687" s="13"/>
      <c r="N687" s="13"/>
      <c r="O687" s="13"/>
      <c r="P687" s="33"/>
      <c r="Q687" s="33"/>
      <c r="R687" s="33"/>
      <c r="S687" s="33"/>
      <c r="T687" s="13"/>
      <c r="U687" s="33"/>
      <c r="V687" s="33"/>
      <c r="W687" s="33"/>
      <c r="X687" s="33"/>
      <c r="Y687" s="33"/>
      <c r="Z687" s="33"/>
      <c r="AA687" s="33"/>
      <c r="AB687" s="13"/>
      <c r="AC687" s="33"/>
      <c r="AD687" s="33"/>
      <c r="AE687" s="33"/>
      <c r="AF687" s="33"/>
    </row>
    <row r="688" spans="1:32" x14ac:dyDescent="0.2">
      <c r="A688" s="33"/>
      <c r="B688" s="76"/>
      <c r="C688" s="33"/>
      <c r="D688" s="13"/>
      <c r="E688" s="13"/>
      <c r="F688" s="33"/>
      <c r="G688" s="33"/>
      <c r="H688" s="33"/>
      <c r="I688" s="77"/>
      <c r="J688" s="77"/>
      <c r="K688" s="78"/>
      <c r="L688" s="13"/>
      <c r="M688" s="13"/>
      <c r="N688" s="13"/>
      <c r="O688" s="13"/>
      <c r="P688" s="33"/>
      <c r="Q688" s="33"/>
      <c r="R688" s="33"/>
      <c r="S688" s="33"/>
      <c r="T688" s="13"/>
      <c r="U688" s="33"/>
      <c r="V688" s="33"/>
      <c r="W688" s="33"/>
      <c r="X688" s="33"/>
      <c r="Y688" s="33"/>
      <c r="Z688" s="33"/>
      <c r="AA688" s="33"/>
      <c r="AB688" s="13"/>
      <c r="AC688" s="33"/>
      <c r="AD688" s="33"/>
      <c r="AE688" s="33"/>
      <c r="AF688" s="33"/>
    </row>
    <row r="689" spans="1:32" x14ac:dyDescent="0.2">
      <c r="A689" s="33"/>
      <c r="B689" s="76"/>
      <c r="C689" s="33"/>
      <c r="D689" s="13"/>
      <c r="E689" s="13"/>
      <c r="F689" s="33"/>
      <c r="G689" s="33"/>
      <c r="H689" s="33"/>
      <c r="I689" s="77"/>
      <c r="J689" s="77"/>
      <c r="K689" s="78"/>
      <c r="L689" s="13"/>
      <c r="M689" s="13"/>
      <c r="N689" s="13"/>
      <c r="O689" s="13"/>
      <c r="P689" s="33"/>
      <c r="Q689" s="33"/>
      <c r="R689" s="33"/>
      <c r="S689" s="33"/>
      <c r="T689" s="13"/>
      <c r="U689" s="33"/>
      <c r="V689" s="33"/>
      <c r="W689" s="33"/>
      <c r="X689" s="33"/>
      <c r="Y689" s="33"/>
      <c r="Z689" s="33"/>
      <c r="AA689" s="33"/>
      <c r="AB689" s="13"/>
      <c r="AC689" s="33"/>
      <c r="AD689" s="33"/>
      <c r="AE689" s="33"/>
      <c r="AF689" s="33"/>
    </row>
    <row r="690" spans="1:32" x14ac:dyDescent="0.2">
      <c r="A690" s="33"/>
      <c r="B690" s="76"/>
      <c r="C690" s="33"/>
      <c r="D690" s="13"/>
      <c r="E690" s="13"/>
      <c r="F690" s="33"/>
      <c r="G690" s="33"/>
      <c r="H690" s="33"/>
      <c r="I690" s="77"/>
      <c r="J690" s="77"/>
      <c r="K690" s="78"/>
      <c r="L690" s="13"/>
      <c r="M690" s="13"/>
      <c r="N690" s="13"/>
      <c r="O690" s="13"/>
      <c r="P690" s="33"/>
      <c r="Q690" s="33"/>
      <c r="R690" s="33"/>
      <c r="S690" s="33"/>
      <c r="T690" s="13"/>
      <c r="U690" s="33"/>
      <c r="V690" s="33"/>
      <c r="W690" s="33"/>
      <c r="X690" s="33"/>
      <c r="Y690" s="33"/>
      <c r="Z690" s="33"/>
      <c r="AA690" s="33"/>
      <c r="AB690" s="13"/>
      <c r="AC690" s="33"/>
      <c r="AD690" s="33"/>
      <c r="AE690" s="33"/>
      <c r="AF690" s="33"/>
    </row>
    <row r="691" spans="1:32" x14ac:dyDescent="0.2">
      <c r="A691" s="33"/>
      <c r="B691" s="76"/>
      <c r="C691" s="33"/>
      <c r="D691" s="13"/>
      <c r="E691" s="13"/>
      <c r="F691" s="33"/>
      <c r="G691" s="33"/>
      <c r="H691" s="33"/>
      <c r="I691" s="77"/>
      <c r="J691" s="77"/>
      <c r="K691" s="78"/>
      <c r="L691" s="13"/>
      <c r="M691" s="13"/>
      <c r="N691" s="13"/>
      <c r="O691" s="13"/>
      <c r="P691" s="33"/>
      <c r="Q691" s="33"/>
      <c r="R691" s="33"/>
      <c r="S691" s="33"/>
      <c r="T691" s="13"/>
      <c r="U691" s="33"/>
      <c r="V691" s="33"/>
      <c r="W691" s="33"/>
      <c r="X691" s="33"/>
      <c r="Y691" s="33"/>
      <c r="Z691" s="33"/>
      <c r="AA691" s="33"/>
      <c r="AB691" s="13"/>
      <c r="AC691" s="33"/>
      <c r="AD691" s="33"/>
      <c r="AE691" s="33"/>
      <c r="AF691" s="33"/>
    </row>
    <row r="692" spans="1:32" x14ac:dyDescent="0.2">
      <c r="A692" s="33"/>
      <c r="B692" s="76"/>
      <c r="C692" s="33"/>
      <c r="D692" s="13"/>
      <c r="E692" s="13"/>
      <c r="F692" s="33"/>
      <c r="G692" s="33"/>
      <c r="H692" s="33"/>
      <c r="I692" s="77"/>
      <c r="J692" s="77"/>
      <c r="K692" s="78"/>
      <c r="L692" s="13"/>
      <c r="M692" s="13"/>
      <c r="N692" s="13"/>
      <c r="O692" s="13"/>
      <c r="P692" s="33"/>
      <c r="Q692" s="33"/>
      <c r="R692" s="33"/>
      <c r="S692" s="33"/>
      <c r="T692" s="13"/>
      <c r="U692" s="33"/>
      <c r="V692" s="33"/>
      <c r="W692" s="33"/>
      <c r="X692" s="33"/>
      <c r="Y692" s="33"/>
      <c r="Z692" s="33"/>
      <c r="AA692" s="33"/>
      <c r="AB692" s="13"/>
      <c r="AC692" s="33"/>
      <c r="AD692" s="33"/>
      <c r="AE692" s="33"/>
      <c r="AF692" s="33"/>
    </row>
    <row r="693" spans="1:32" x14ac:dyDescent="0.2">
      <c r="A693" s="33"/>
      <c r="B693" s="76"/>
      <c r="C693" s="33"/>
      <c r="D693" s="13"/>
      <c r="E693" s="13"/>
      <c r="F693" s="33"/>
      <c r="G693" s="33"/>
      <c r="H693" s="33"/>
      <c r="I693" s="77"/>
      <c r="J693" s="77"/>
      <c r="K693" s="78"/>
      <c r="L693" s="13"/>
      <c r="M693" s="13"/>
      <c r="N693" s="13"/>
      <c r="O693" s="13"/>
      <c r="P693" s="33"/>
      <c r="Q693" s="33"/>
      <c r="R693" s="33"/>
      <c r="S693" s="33"/>
      <c r="T693" s="13"/>
      <c r="U693" s="33"/>
      <c r="V693" s="33"/>
      <c r="W693" s="33"/>
      <c r="X693" s="33"/>
      <c r="Y693" s="33"/>
      <c r="Z693" s="33"/>
      <c r="AA693" s="33"/>
      <c r="AB693" s="13"/>
      <c r="AC693" s="33"/>
      <c r="AD693" s="33"/>
      <c r="AE693" s="33"/>
      <c r="AF693" s="33"/>
    </row>
    <row r="694" spans="1:32" x14ac:dyDescent="0.2">
      <c r="A694" s="33"/>
      <c r="B694" s="76"/>
      <c r="C694" s="33"/>
      <c r="D694" s="13"/>
      <c r="E694" s="13"/>
      <c r="F694" s="33"/>
      <c r="G694" s="33"/>
      <c r="H694" s="33"/>
      <c r="I694" s="77"/>
      <c r="J694" s="77"/>
      <c r="K694" s="78"/>
      <c r="L694" s="13"/>
      <c r="M694" s="13"/>
      <c r="N694" s="13"/>
      <c r="O694" s="13"/>
      <c r="P694" s="33"/>
      <c r="Q694" s="33"/>
      <c r="R694" s="33"/>
      <c r="S694" s="33"/>
      <c r="T694" s="13"/>
      <c r="U694" s="33"/>
      <c r="V694" s="33"/>
      <c r="W694" s="33"/>
      <c r="X694" s="33"/>
      <c r="Y694" s="33"/>
      <c r="Z694" s="33"/>
      <c r="AA694" s="33"/>
      <c r="AB694" s="13"/>
      <c r="AC694" s="33"/>
      <c r="AD694" s="33"/>
      <c r="AE694" s="33"/>
      <c r="AF694" s="33"/>
    </row>
    <row r="695" spans="1:32" x14ac:dyDescent="0.2">
      <c r="A695" s="33"/>
      <c r="B695" s="76"/>
      <c r="C695" s="33"/>
      <c r="D695" s="13"/>
      <c r="E695" s="13"/>
      <c r="F695" s="33"/>
      <c r="G695" s="33"/>
      <c r="H695" s="33"/>
      <c r="I695" s="77"/>
      <c r="J695" s="77"/>
      <c r="K695" s="78"/>
      <c r="L695" s="13"/>
      <c r="M695" s="13"/>
      <c r="N695" s="13"/>
      <c r="O695" s="13"/>
      <c r="P695" s="33"/>
      <c r="Q695" s="33"/>
      <c r="R695" s="33"/>
      <c r="S695" s="33"/>
      <c r="T695" s="13"/>
      <c r="U695" s="33"/>
      <c r="V695" s="33"/>
      <c r="W695" s="33"/>
      <c r="X695" s="33"/>
      <c r="Y695" s="33"/>
      <c r="Z695" s="33"/>
      <c r="AA695" s="33"/>
      <c r="AB695" s="13"/>
      <c r="AC695" s="33"/>
      <c r="AD695" s="33"/>
      <c r="AE695" s="33"/>
      <c r="AF695" s="33"/>
    </row>
    <row r="696" spans="1:32" x14ac:dyDescent="0.2">
      <c r="A696" s="33"/>
      <c r="B696" s="76"/>
      <c r="C696" s="33"/>
      <c r="D696" s="13"/>
      <c r="E696" s="13"/>
      <c r="F696" s="33"/>
      <c r="G696" s="33"/>
      <c r="H696" s="33"/>
      <c r="I696" s="77"/>
      <c r="J696" s="77"/>
      <c r="K696" s="78"/>
      <c r="L696" s="13"/>
      <c r="M696" s="13"/>
      <c r="N696" s="13"/>
      <c r="O696" s="13"/>
      <c r="P696" s="33"/>
      <c r="Q696" s="33"/>
      <c r="R696" s="33"/>
      <c r="S696" s="33"/>
      <c r="T696" s="13"/>
      <c r="U696" s="33"/>
      <c r="V696" s="33"/>
      <c r="W696" s="33"/>
      <c r="X696" s="33"/>
      <c r="Y696" s="33"/>
      <c r="Z696" s="33"/>
      <c r="AA696" s="33"/>
      <c r="AB696" s="13"/>
      <c r="AC696" s="33"/>
      <c r="AD696" s="33"/>
      <c r="AE696" s="33"/>
      <c r="AF696" s="33"/>
    </row>
    <row r="697" spans="1:32" x14ac:dyDescent="0.2">
      <c r="A697" s="33"/>
      <c r="B697" s="76"/>
      <c r="C697" s="33"/>
      <c r="D697" s="13"/>
      <c r="E697" s="13"/>
      <c r="F697" s="33"/>
      <c r="G697" s="33"/>
      <c r="H697" s="33"/>
      <c r="I697" s="77"/>
      <c r="J697" s="77"/>
      <c r="K697" s="78"/>
      <c r="L697" s="13"/>
      <c r="M697" s="13"/>
      <c r="N697" s="13"/>
      <c r="O697" s="13"/>
      <c r="P697" s="33"/>
      <c r="Q697" s="33"/>
      <c r="R697" s="33"/>
      <c r="S697" s="33"/>
      <c r="T697" s="13"/>
      <c r="U697" s="33"/>
      <c r="V697" s="33"/>
      <c r="W697" s="33"/>
      <c r="X697" s="33"/>
      <c r="Y697" s="33"/>
      <c r="Z697" s="33"/>
      <c r="AA697" s="33"/>
      <c r="AB697" s="13"/>
      <c r="AC697" s="33"/>
      <c r="AD697" s="33"/>
      <c r="AE697" s="33"/>
      <c r="AF697" s="33"/>
    </row>
    <row r="698" spans="1:32" x14ac:dyDescent="0.2">
      <c r="A698" s="33"/>
      <c r="B698" s="76"/>
      <c r="C698" s="33"/>
      <c r="D698" s="13"/>
      <c r="E698" s="13"/>
      <c r="F698" s="33"/>
      <c r="G698" s="33"/>
      <c r="H698" s="33"/>
      <c r="I698" s="77"/>
      <c r="J698" s="77"/>
      <c r="K698" s="78"/>
      <c r="L698" s="13"/>
      <c r="M698" s="13"/>
      <c r="N698" s="13"/>
      <c r="O698" s="13"/>
      <c r="P698" s="33"/>
      <c r="Q698" s="33"/>
      <c r="R698" s="33"/>
      <c r="S698" s="33"/>
      <c r="T698" s="13"/>
      <c r="U698" s="33"/>
      <c r="V698" s="33"/>
      <c r="W698" s="33"/>
      <c r="X698" s="33"/>
      <c r="Y698" s="33"/>
      <c r="Z698" s="33"/>
      <c r="AA698" s="33"/>
      <c r="AB698" s="13"/>
      <c r="AC698" s="33"/>
      <c r="AD698" s="33"/>
      <c r="AE698" s="33"/>
      <c r="AF698" s="33"/>
    </row>
    <row r="699" spans="1:32" x14ac:dyDescent="0.2">
      <c r="A699" s="33"/>
      <c r="B699" s="76"/>
      <c r="C699" s="33"/>
      <c r="D699" s="13"/>
      <c r="E699" s="13"/>
      <c r="F699" s="33"/>
      <c r="G699" s="33"/>
      <c r="H699" s="33"/>
      <c r="I699" s="77"/>
      <c r="J699" s="77"/>
      <c r="K699" s="78"/>
      <c r="L699" s="13"/>
      <c r="M699" s="13"/>
      <c r="N699" s="13"/>
      <c r="O699" s="13"/>
      <c r="P699" s="33"/>
      <c r="Q699" s="33"/>
      <c r="R699" s="33"/>
      <c r="S699" s="33"/>
      <c r="T699" s="13"/>
      <c r="U699" s="33"/>
      <c r="V699" s="33"/>
      <c r="W699" s="33"/>
      <c r="X699" s="33"/>
      <c r="Y699" s="33"/>
      <c r="Z699" s="33"/>
      <c r="AA699" s="33"/>
      <c r="AB699" s="13"/>
      <c r="AC699" s="33"/>
      <c r="AD699" s="33"/>
      <c r="AE699" s="33"/>
      <c r="AF699" s="33"/>
    </row>
    <row r="700" spans="1:32" x14ac:dyDescent="0.2">
      <c r="A700" s="33"/>
      <c r="B700" s="76"/>
      <c r="C700" s="33"/>
      <c r="D700" s="13"/>
      <c r="E700" s="13"/>
      <c r="F700" s="33"/>
      <c r="G700" s="33"/>
      <c r="H700" s="33"/>
      <c r="I700" s="77"/>
      <c r="J700" s="77"/>
      <c r="K700" s="78"/>
      <c r="L700" s="13"/>
      <c r="M700" s="13"/>
      <c r="N700" s="13"/>
      <c r="O700" s="13"/>
      <c r="P700" s="33"/>
      <c r="Q700" s="33"/>
      <c r="R700" s="33"/>
      <c r="S700" s="33"/>
      <c r="T700" s="13"/>
      <c r="U700" s="33"/>
      <c r="V700" s="33"/>
      <c r="W700" s="33"/>
      <c r="X700" s="33"/>
      <c r="Y700" s="33"/>
      <c r="Z700" s="33"/>
      <c r="AA700" s="33"/>
      <c r="AB700" s="13"/>
      <c r="AC700" s="33"/>
      <c r="AD700" s="33"/>
      <c r="AE700" s="33"/>
      <c r="AF700" s="33"/>
    </row>
    <row r="701" spans="1:32" x14ac:dyDescent="0.2">
      <c r="A701" s="33"/>
      <c r="B701" s="76"/>
      <c r="C701" s="33"/>
      <c r="D701" s="13"/>
      <c r="E701" s="13"/>
      <c r="F701" s="33"/>
      <c r="G701" s="33"/>
      <c r="H701" s="33"/>
      <c r="I701" s="77"/>
      <c r="J701" s="77"/>
      <c r="K701" s="78"/>
      <c r="L701" s="13"/>
      <c r="M701" s="13"/>
      <c r="N701" s="13"/>
      <c r="O701" s="13"/>
      <c r="P701" s="33"/>
      <c r="Q701" s="33"/>
      <c r="R701" s="33"/>
      <c r="S701" s="33"/>
      <c r="T701" s="13"/>
      <c r="U701" s="33"/>
      <c r="V701" s="33"/>
      <c r="W701" s="33"/>
      <c r="X701" s="33"/>
      <c r="Y701" s="33"/>
      <c r="Z701" s="33"/>
      <c r="AA701" s="33"/>
      <c r="AB701" s="13"/>
      <c r="AC701" s="33"/>
      <c r="AD701" s="33"/>
      <c r="AE701" s="33"/>
      <c r="AF701" s="33"/>
    </row>
    <row r="702" spans="1:32" x14ac:dyDescent="0.2">
      <c r="A702" s="33"/>
      <c r="B702" s="76"/>
      <c r="C702" s="33"/>
      <c r="D702" s="13"/>
      <c r="E702" s="13"/>
      <c r="F702" s="33"/>
      <c r="G702" s="33"/>
      <c r="H702" s="33"/>
      <c r="I702" s="77"/>
      <c r="J702" s="77"/>
      <c r="K702" s="78"/>
      <c r="L702" s="13"/>
      <c r="M702" s="13"/>
      <c r="N702" s="13"/>
      <c r="O702" s="13"/>
      <c r="P702" s="33"/>
      <c r="Q702" s="33"/>
      <c r="R702" s="33"/>
      <c r="S702" s="33"/>
      <c r="T702" s="13"/>
      <c r="U702" s="33"/>
      <c r="V702" s="33"/>
      <c r="W702" s="33"/>
      <c r="X702" s="33"/>
      <c r="Y702" s="33"/>
      <c r="Z702" s="33"/>
      <c r="AA702" s="33"/>
      <c r="AB702" s="13"/>
      <c r="AC702" s="33"/>
      <c r="AD702" s="33"/>
      <c r="AE702" s="33"/>
      <c r="AF702" s="33"/>
    </row>
    <row r="703" spans="1:32" x14ac:dyDescent="0.2">
      <c r="A703" s="33"/>
      <c r="B703" s="76"/>
      <c r="C703" s="33"/>
      <c r="D703" s="13"/>
      <c r="E703" s="13"/>
      <c r="F703" s="33"/>
      <c r="G703" s="33"/>
      <c r="H703" s="33"/>
      <c r="I703" s="77"/>
      <c r="J703" s="77"/>
      <c r="K703" s="78"/>
      <c r="L703" s="13"/>
      <c r="M703" s="13"/>
      <c r="N703" s="13"/>
      <c r="O703" s="13"/>
      <c r="P703" s="33"/>
      <c r="Q703" s="33"/>
      <c r="R703" s="33"/>
      <c r="S703" s="33"/>
      <c r="T703" s="13"/>
      <c r="U703" s="33"/>
      <c r="V703" s="33"/>
      <c r="W703" s="33"/>
      <c r="X703" s="33"/>
      <c r="Y703" s="33"/>
      <c r="Z703" s="33"/>
      <c r="AA703" s="33"/>
      <c r="AB703" s="13"/>
      <c r="AC703" s="33"/>
      <c r="AD703" s="33"/>
      <c r="AE703" s="33"/>
      <c r="AF703" s="33"/>
    </row>
    <row r="704" spans="1:32" x14ac:dyDescent="0.2">
      <c r="A704" s="33"/>
      <c r="B704" s="76"/>
      <c r="C704" s="33"/>
      <c r="D704" s="13"/>
      <c r="E704" s="13"/>
      <c r="F704" s="33"/>
      <c r="G704" s="33"/>
      <c r="H704" s="33"/>
      <c r="I704" s="77"/>
      <c r="J704" s="77"/>
      <c r="K704" s="78"/>
      <c r="L704" s="13"/>
      <c r="M704" s="13"/>
      <c r="N704" s="13"/>
      <c r="O704" s="13"/>
      <c r="P704" s="33"/>
      <c r="Q704" s="33"/>
      <c r="R704" s="33"/>
      <c r="S704" s="33"/>
      <c r="T704" s="13"/>
      <c r="U704" s="33"/>
      <c r="V704" s="33"/>
      <c r="W704" s="33"/>
      <c r="X704" s="33"/>
      <c r="Y704" s="33"/>
      <c r="Z704" s="33"/>
      <c r="AA704" s="33"/>
      <c r="AB704" s="13"/>
      <c r="AC704" s="33"/>
      <c r="AD704" s="33"/>
      <c r="AE704" s="33"/>
      <c r="AF704" s="33"/>
    </row>
    <row r="705" spans="1:32" x14ac:dyDescent="0.2">
      <c r="A705" s="33"/>
      <c r="B705" s="76"/>
      <c r="C705" s="33"/>
      <c r="D705" s="13"/>
      <c r="E705" s="13"/>
      <c r="F705" s="33"/>
      <c r="G705" s="33"/>
      <c r="H705" s="33"/>
      <c r="I705" s="77"/>
      <c r="J705" s="77"/>
      <c r="K705" s="78"/>
      <c r="L705" s="13"/>
      <c r="M705" s="13"/>
      <c r="N705" s="13"/>
      <c r="O705" s="13"/>
      <c r="P705" s="33"/>
      <c r="Q705" s="33"/>
      <c r="R705" s="33"/>
      <c r="S705" s="33"/>
      <c r="T705" s="13"/>
      <c r="U705" s="33"/>
      <c r="V705" s="33"/>
      <c r="W705" s="33"/>
      <c r="X705" s="33"/>
      <c r="Y705" s="33"/>
      <c r="Z705" s="33"/>
      <c r="AA705" s="33"/>
      <c r="AB705" s="13"/>
      <c r="AC705" s="33"/>
      <c r="AD705" s="33"/>
      <c r="AE705" s="33"/>
      <c r="AF705" s="33"/>
    </row>
    <row r="706" spans="1:32" x14ac:dyDescent="0.2">
      <c r="A706" s="33"/>
      <c r="B706" s="76"/>
      <c r="C706" s="33"/>
      <c r="D706" s="13"/>
      <c r="E706" s="13"/>
      <c r="F706" s="33"/>
      <c r="G706" s="33"/>
      <c r="H706" s="33"/>
      <c r="I706" s="77"/>
      <c r="J706" s="77"/>
      <c r="K706" s="78"/>
      <c r="L706" s="13"/>
      <c r="M706" s="13"/>
      <c r="N706" s="13"/>
      <c r="O706" s="13"/>
      <c r="P706" s="33"/>
      <c r="Q706" s="33"/>
      <c r="R706" s="33"/>
      <c r="S706" s="33"/>
      <c r="T706" s="13"/>
      <c r="U706" s="33"/>
      <c r="V706" s="33"/>
      <c r="W706" s="33"/>
      <c r="X706" s="33"/>
      <c r="Y706" s="33"/>
      <c r="Z706" s="33"/>
      <c r="AA706" s="33"/>
      <c r="AB706" s="13"/>
      <c r="AC706" s="33"/>
      <c r="AD706" s="33"/>
      <c r="AE706" s="33"/>
      <c r="AF706" s="33"/>
    </row>
    <row r="707" spans="1:32" x14ac:dyDescent="0.2">
      <c r="A707" s="33"/>
      <c r="B707" s="76"/>
      <c r="C707" s="33"/>
      <c r="D707" s="13"/>
      <c r="E707" s="13"/>
      <c r="F707" s="33"/>
      <c r="G707" s="33"/>
      <c r="H707" s="33"/>
      <c r="I707" s="77"/>
      <c r="J707" s="77"/>
      <c r="K707" s="78"/>
      <c r="L707" s="13"/>
      <c r="M707" s="13"/>
      <c r="N707" s="13"/>
      <c r="O707" s="13"/>
      <c r="P707" s="33"/>
      <c r="Q707" s="33"/>
      <c r="R707" s="33"/>
      <c r="S707" s="33"/>
      <c r="T707" s="13"/>
      <c r="U707" s="33"/>
      <c r="V707" s="33"/>
      <c r="W707" s="33"/>
      <c r="X707" s="33"/>
      <c r="Y707" s="33"/>
      <c r="Z707" s="33"/>
      <c r="AA707" s="33"/>
      <c r="AB707" s="13"/>
      <c r="AC707" s="33"/>
      <c r="AD707" s="33"/>
      <c r="AE707" s="33"/>
      <c r="AF707" s="33"/>
    </row>
    <row r="708" spans="1:32" x14ac:dyDescent="0.2">
      <c r="A708" s="33"/>
      <c r="B708" s="76"/>
      <c r="C708" s="33"/>
      <c r="D708" s="13"/>
      <c r="E708" s="13"/>
      <c r="F708" s="33"/>
      <c r="G708" s="33"/>
      <c r="H708" s="33"/>
      <c r="I708" s="77"/>
      <c r="J708" s="77"/>
      <c r="K708" s="78"/>
      <c r="L708" s="13"/>
      <c r="M708" s="13"/>
      <c r="N708" s="13"/>
      <c r="O708" s="13"/>
      <c r="P708" s="33"/>
      <c r="Q708" s="33"/>
      <c r="R708" s="33"/>
      <c r="S708" s="33"/>
      <c r="T708" s="13"/>
      <c r="U708" s="33"/>
      <c r="V708" s="33"/>
      <c r="W708" s="33"/>
      <c r="X708" s="33"/>
      <c r="Y708" s="33"/>
      <c r="Z708" s="33"/>
      <c r="AA708" s="33"/>
      <c r="AB708" s="13"/>
      <c r="AC708" s="33"/>
      <c r="AD708" s="33"/>
      <c r="AE708" s="33"/>
      <c r="AF708" s="33"/>
    </row>
    <row r="709" spans="1:32" x14ac:dyDescent="0.2">
      <c r="A709" s="33"/>
      <c r="B709" s="76"/>
      <c r="C709" s="33"/>
      <c r="D709" s="13"/>
      <c r="E709" s="13"/>
      <c r="F709" s="33"/>
      <c r="G709" s="33"/>
      <c r="H709" s="33"/>
      <c r="I709" s="77"/>
      <c r="J709" s="77"/>
      <c r="K709" s="78"/>
      <c r="L709" s="13"/>
      <c r="M709" s="13"/>
      <c r="N709" s="13"/>
      <c r="O709" s="13"/>
      <c r="P709" s="33"/>
      <c r="Q709" s="33"/>
      <c r="R709" s="33"/>
      <c r="S709" s="33"/>
      <c r="T709" s="13"/>
      <c r="U709" s="33"/>
      <c r="V709" s="33"/>
      <c r="W709" s="33"/>
      <c r="X709" s="33"/>
      <c r="Y709" s="33"/>
      <c r="Z709" s="33"/>
      <c r="AA709" s="33"/>
      <c r="AB709" s="13"/>
      <c r="AC709" s="33"/>
      <c r="AD709" s="33"/>
      <c r="AE709" s="33"/>
      <c r="AF709" s="33"/>
    </row>
    <row r="710" spans="1:32" x14ac:dyDescent="0.2">
      <c r="A710" s="33"/>
      <c r="B710" s="76"/>
      <c r="C710" s="33"/>
      <c r="D710" s="13"/>
      <c r="E710" s="13"/>
      <c r="F710" s="33"/>
      <c r="G710" s="33"/>
      <c r="H710" s="33"/>
      <c r="I710" s="77"/>
      <c r="J710" s="77"/>
      <c r="K710" s="78"/>
      <c r="L710" s="13"/>
      <c r="M710" s="13"/>
      <c r="N710" s="13"/>
      <c r="O710" s="13"/>
      <c r="P710" s="33"/>
      <c r="Q710" s="33"/>
      <c r="R710" s="33"/>
      <c r="S710" s="33"/>
      <c r="T710" s="13"/>
      <c r="U710" s="33"/>
      <c r="V710" s="33"/>
      <c r="W710" s="33"/>
      <c r="X710" s="33"/>
      <c r="Y710" s="33"/>
      <c r="Z710" s="33"/>
      <c r="AA710" s="33"/>
      <c r="AB710" s="13"/>
      <c r="AC710" s="33"/>
      <c r="AD710" s="33"/>
      <c r="AE710" s="33"/>
      <c r="AF710" s="33"/>
    </row>
    <row r="711" spans="1:32" x14ac:dyDescent="0.2">
      <c r="A711" s="33"/>
      <c r="B711" s="76"/>
      <c r="C711" s="33"/>
      <c r="D711" s="13"/>
      <c r="E711" s="13"/>
      <c r="F711" s="33"/>
      <c r="G711" s="33"/>
      <c r="H711" s="33"/>
      <c r="I711" s="77"/>
      <c r="J711" s="77"/>
      <c r="K711" s="78"/>
      <c r="L711" s="13"/>
      <c r="M711" s="13"/>
      <c r="N711" s="13"/>
      <c r="O711" s="13"/>
      <c r="P711" s="33"/>
      <c r="Q711" s="33"/>
      <c r="R711" s="33"/>
      <c r="S711" s="33"/>
      <c r="T711" s="13"/>
      <c r="U711" s="33"/>
      <c r="V711" s="33"/>
      <c r="W711" s="33"/>
      <c r="X711" s="33"/>
      <c r="Y711" s="33"/>
      <c r="Z711" s="33"/>
      <c r="AA711" s="33"/>
      <c r="AB711" s="13"/>
      <c r="AC711" s="33"/>
      <c r="AD711" s="33"/>
      <c r="AE711" s="33"/>
      <c r="AF711" s="33"/>
    </row>
    <row r="712" spans="1:32" x14ac:dyDescent="0.2">
      <c r="A712" s="33"/>
      <c r="B712" s="76"/>
      <c r="C712" s="33"/>
      <c r="D712" s="13"/>
      <c r="E712" s="13"/>
      <c r="F712" s="33"/>
      <c r="G712" s="33"/>
      <c r="H712" s="33"/>
      <c r="I712" s="77"/>
      <c r="J712" s="77"/>
      <c r="K712" s="78"/>
      <c r="L712" s="13"/>
      <c r="M712" s="13"/>
      <c r="N712" s="13"/>
      <c r="O712" s="13"/>
      <c r="P712" s="33"/>
      <c r="Q712" s="33"/>
      <c r="R712" s="33"/>
      <c r="S712" s="33"/>
      <c r="T712" s="13"/>
      <c r="U712" s="33"/>
      <c r="V712" s="33"/>
      <c r="W712" s="33"/>
      <c r="X712" s="33"/>
      <c r="Y712" s="33"/>
      <c r="Z712" s="33"/>
      <c r="AA712" s="33"/>
      <c r="AB712" s="13"/>
      <c r="AC712" s="33"/>
      <c r="AD712" s="33"/>
      <c r="AE712" s="33"/>
      <c r="AF712" s="33"/>
    </row>
    <row r="713" spans="1:32" x14ac:dyDescent="0.2">
      <c r="A713" s="33"/>
      <c r="B713" s="76"/>
      <c r="C713" s="33"/>
      <c r="D713" s="13"/>
      <c r="E713" s="13"/>
      <c r="F713" s="33"/>
      <c r="G713" s="33"/>
      <c r="H713" s="33"/>
      <c r="I713" s="77"/>
      <c r="J713" s="77"/>
      <c r="K713" s="78"/>
      <c r="L713" s="13"/>
      <c r="M713" s="13"/>
      <c r="N713" s="13"/>
      <c r="O713" s="13"/>
      <c r="P713" s="33"/>
      <c r="Q713" s="33"/>
      <c r="R713" s="33"/>
      <c r="S713" s="33"/>
      <c r="T713" s="13"/>
      <c r="U713" s="33"/>
      <c r="V713" s="33"/>
      <c r="W713" s="33"/>
      <c r="X713" s="33"/>
      <c r="Y713" s="33"/>
      <c r="Z713" s="33"/>
      <c r="AA713" s="33"/>
      <c r="AB713" s="13"/>
      <c r="AC713" s="33"/>
      <c r="AD713" s="33"/>
      <c r="AE713" s="33"/>
      <c r="AF713" s="33"/>
    </row>
    <row r="714" spans="1:32" x14ac:dyDescent="0.2">
      <c r="A714" s="33"/>
      <c r="B714" s="76"/>
      <c r="C714" s="33"/>
      <c r="D714" s="13"/>
      <c r="E714" s="13"/>
      <c r="F714" s="33"/>
      <c r="G714" s="33"/>
      <c r="H714" s="33"/>
      <c r="I714" s="77"/>
      <c r="J714" s="77"/>
      <c r="K714" s="78"/>
      <c r="L714" s="13"/>
      <c r="M714" s="13"/>
      <c r="N714" s="13"/>
      <c r="O714" s="13"/>
      <c r="P714" s="33"/>
      <c r="Q714" s="33"/>
      <c r="R714" s="33"/>
      <c r="S714" s="33"/>
      <c r="T714" s="13"/>
      <c r="U714" s="33"/>
      <c r="V714" s="33"/>
      <c r="W714" s="33"/>
      <c r="X714" s="33"/>
      <c r="Y714" s="33"/>
      <c r="Z714" s="33"/>
      <c r="AA714" s="33"/>
      <c r="AB714" s="13"/>
      <c r="AC714" s="33"/>
      <c r="AD714" s="33"/>
      <c r="AE714" s="33"/>
      <c r="AF714" s="33"/>
    </row>
    <row r="715" spans="1:32" x14ac:dyDescent="0.2">
      <c r="A715" s="33"/>
      <c r="B715" s="76"/>
      <c r="C715" s="33"/>
      <c r="D715" s="13"/>
      <c r="E715" s="13"/>
      <c r="F715" s="33"/>
      <c r="G715" s="33"/>
      <c r="H715" s="33"/>
      <c r="I715" s="77"/>
      <c r="J715" s="77"/>
      <c r="K715" s="78"/>
      <c r="L715" s="13"/>
      <c r="M715" s="13"/>
      <c r="N715" s="13"/>
      <c r="O715" s="13"/>
      <c r="P715" s="33"/>
      <c r="Q715" s="33"/>
      <c r="R715" s="33"/>
      <c r="S715" s="33"/>
      <c r="T715" s="13"/>
      <c r="U715" s="33"/>
      <c r="V715" s="33"/>
      <c r="W715" s="33"/>
      <c r="X715" s="33"/>
      <c r="Y715" s="33"/>
      <c r="Z715" s="33"/>
      <c r="AA715" s="33"/>
      <c r="AB715" s="13"/>
      <c r="AC715" s="33"/>
      <c r="AD715" s="33"/>
      <c r="AE715" s="33"/>
      <c r="AF715" s="33"/>
    </row>
    <row r="716" spans="1:32" x14ac:dyDescent="0.2">
      <c r="A716" s="33"/>
      <c r="B716" s="76"/>
      <c r="C716" s="33"/>
      <c r="D716" s="13"/>
      <c r="E716" s="13"/>
      <c r="F716" s="33"/>
      <c r="G716" s="33"/>
      <c r="H716" s="33"/>
      <c r="I716" s="77"/>
      <c r="J716" s="77"/>
      <c r="K716" s="78"/>
      <c r="L716" s="13"/>
      <c r="M716" s="13"/>
      <c r="N716" s="13"/>
      <c r="O716" s="13"/>
      <c r="P716" s="33"/>
      <c r="Q716" s="33"/>
      <c r="R716" s="33"/>
      <c r="S716" s="33"/>
      <c r="T716" s="13"/>
      <c r="U716" s="33"/>
      <c r="V716" s="33"/>
      <c r="W716" s="33"/>
      <c r="X716" s="33"/>
      <c r="Y716" s="33"/>
      <c r="Z716" s="33"/>
      <c r="AA716" s="33"/>
      <c r="AB716" s="13"/>
      <c r="AC716" s="33"/>
      <c r="AD716" s="33"/>
      <c r="AE716" s="33"/>
      <c r="AF716" s="33"/>
    </row>
    <row r="717" spans="1:32" x14ac:dyDescent="0.2">
      <c r="A717" s="33"/>
      <c r="B717" s="76"/>
      <c r="C717" s="33"/>
      <c r="D717" s="13"/>
      <c r="E717" s="13"/>
      <c r="F717" s="33"/>
      <c r="G717" s="33"/>
      <c r="H717" s="33"/>
      <c r="I717" s="77"/>
      <c r="J717" s="77"/>
      <c r="K717" s="78"/>
      <c r="L717" s="13"/>
      <c r="M717" s="13"/>
      <c r="N717" s="13"/>
      <c r="O717" s="13"/>
      <c r="P717" s="33"/>
      <c r="Q717" s="33"/>
      <c r="R717" s="33"/>
      <c r="S717" s="33"/>
      <c r="T717" s="13"/>
      <c r="U717" s="33"/>
      <c r="V717" s="33"/>
      <c r="W717" s="33"/>
      <c r="X717" s="33"/>
      <c r="Y717" s="33"/>
      <c r="Z717" s="33"/>
      <c r="AA717" s="33"/>
      <c r="AB717" s="13"/>
      <c r="AC717" s="33"/>
      <c r="AD717" s="33"/>
      <c r="AE717" s="33"/>
      <c r="AF717" s="33"/>
    </row>
    <row r="718" spans="1:32" x14ac:dyDescent="0.2">
      <c r="A718" s="33"/>
      <c r="B718" s="76"/>
      <c r="C718" s="33"/>
      <c r="D718" s="13"/>
      <c r="E718" s="13"/>
      <c r="F718" s="33"/>
      <c r="G718" s="33"/>
      <c r="H718" s="33"/>
      <c r="I718" s="77"/>
      <c r="J718" s="77"/>
      <c r="K718" s="78"/>
      <c r="L718" s="13"/>
      <c r="M718" s="13"/>
      <c r="N718" s="13"/>
      <c r="O718" s="13"/>
      <c r="P718" s="33"/>
      <c r="Q718" s="33"/>
      <c r="R718" s="33"/>
      <c r="S718" s="33"/>
      <c r="T718" s="13"/>
      <c r="U718" s="33"/>
      <c r="V718" s="33"/>
      <c r="W718" s="33"/>
      <c r="X718" s="33"/>
      <c r="Y718" s="33"/>
      <c r="Z718" s="33"/>
      <c r="AA718" s="33"/>
      <c r="AB718" s="13"/>
      <c r="AC718" s="33"/>
      <c r="AD718" s="33"/>
      <c r="AE718" s="33"/>
      <c r="AF718" s="33"/>
    </row>
    <row r="719" spans="1:32" x14ac:dyDescent="0.2">
      <c r="A719" s="33"/>
      <c r="B719" s="76"/>
      <c r="C719" s="33"/>
      <c r="D719" s="13"/>
      <c r="E719" s="13"/>
      <c r="F719" s="33"/>
      <c r="G719" s="33"/>
      <c r="H719" s="33"/>
      <c r="I719" s="77"/>
      <c r="J719" s="77"/>
      <c r="K719" s="78"/>
      <c r="L719" s="13"/>
      <c r="M719" s="13"/>
      <c r="N719" s="13"/>
      <c r="O719" s="13"/>
      <c r="P719" s="33"/>
      <c r="Q719" s="33"/>
      <c r="R719" s="33"/>
      <c r="S719" s="33"/>
      <c r="T719" s="13"/>
      <c r="U719" s="33"/>
      <c r="V719" s="33"/>
      <c r="W719" s="33"/>
      <c r="X719" s="33"/>
      <c r="Y719" s="33"/>
      <c r="Z719" s="33"/>
      <c r="AA719" s="33"/>
      <c r="AB719" s="13"/>
      <c r="AC719" s="33"/>
      <c r="AD719" s="33"/>
      <c r="AE719" s="33"/>
      <c r="AF719" s="33"/>
    </row>
    <row r="720" spans="1:32" x14ac:dyDescent="0.2">
      <c r="A720" s="33"/>
      <c r="B720" s="76"/>
      <c r="C720" s="33"/>
      <c r="D720" s="13"/>
      <c r="E720" s="13"/>
      <c r="F720" s="33"/>
      <c r="G720" s="33"/>
      <c r="H720" s="33"/>
      <c r="I720" s="77"/>
      <c r="J720" s="77"/>
      <c r="K720" s="78"/>
      <c r="L720" s="13"/>
      <c r="M720" s="13"/>
      <c r="N720" s="13"/>
      <c r="O720" s="13"/>
      <c r="P720" s="33"/>
      <c r="Q720" s="33"/>
      <c r="R720" s="33"/>
      <c r="S720" s="33"/>
      <c r="T720" s="13"/>
      <c r="U720" s="33"/>
      <c r="V720" s="33"/>
      <c r="W720" s="33"/>
      <c r="X720" s="33"/>
      <c r="Y720" s="33"/>
      <c r="Z720" s="33"/>
      <c r="AA720" s="33"/>
      <c r="AB720" s="13"/>
      <c r="AC720" s="33"/>
      <c r="AD720" s="33"/>
      <c r="AE720" s="33"/>
      <c r="AF720" s="33"/>
    </row>
    <row r="721" spans="1:32" x14ac:dyDescent="0.2">
      <c r="A721" s="33"/>
      <c r="B721" s="76"/>
      <c r="C721" s="33"/>
      <c r="D721" s="13"/>
      <c r="E721" s="13"/>
      <c r="F721" s="33"/>
      <c r="G721" s="33"/>
      <c r="H721" s="33"/>
      <c r="I721" s="77"/>
      <c r="J721" s="77"/>
      <c r="K721" s="78"/>
      <c r="L721" s="13"/>
      <c r="M721" s="13"/>
      <c r="N721" s="13"/>
      <c r="O721" s="13"/>
      <c r="P721" s="33"/>
      <c r="Q721" s="33"/>
      <c r="R721" s="33"/>
      <c r="S721" s="33"/>
      <c r="T721" s="13"/>
      <c r="U721" s="33"/>
      <c r="V721" s="33"/>
      <c r="W721" s="33"/>
      <c r="X721" s="33"/>
      <c r="Y721" s="33"/>
      <c r="Z721" s="33"/>
      <c r="AA721" s="33"/>
      <c r="AB721" s="13"/>
      <c r="AC721" s="33"/>
      <c r="AD721" s="33"/>
      <c r="AE721" s="33"/>
      <c r="AF721" s="33"/>
    </row>
    <row r="722" spans="1:32" x14ac:dyDescent="0.2">
      <c r="A722" s="33"/>
      <c r="B722" s="76"/>
      <c r="C722" s="33"/>
      <c r="D722" s="13"/>
      <c r="E722" s="13"/>
      <c r="F722" s="33"/>
      <c r="G722" s="33"/>
      <c r="H722" s="33"/>
      <c r="I722" s="77"/>
      <c r="J722" s="77"/>
      <c r="K722" s="78"/>
      <c r="L722" s="13"/>
      <c r="M722" s="13"/>
      <c r="N722" s="13"/>
      <c r="O722" s="13"/>
      <c r="P722" s="33"/>
      <c r="Q722" s="33"/>
      <c r="R722" s="33"/>
      <c r="S722" s="33"/>
      <c r="T722" s="13"/>
      <c r="U722" s="33"/>
      <c r="V722" s="33"/>
      <c r="W722" s="33"/>
      <c r="X722" s="33"/>
      <c r="Y722" s="33"/>
      <c r="Z722" s="33"/>
      <c r="AA722" s="33"/>
      <c r="AB722" s="13"/>
      <c r="AC722" s="33"/>
      <c r="AD722" s="33"/>
      <c r="AE722" s="33"/>
      <c r="AF722" s="33"/>
    </row>
    <row r="723" spans="1:32" x14ac:dyDescent="0.2">
      <c r="A723" s="33"/>
      <c r="B723" s="76"/>
      <c r="C723" s="33"/>
      <c r="D723" s="13"/>
      <c r="E723" s="13"/>
      <c r="F723" s="33"/>
      <c r="G723" s="33"/>
      <c r="H723" s="33"/>
      <c r="I723" s="77"/>
      <c r="J723" s="77"/>
      <c r="K723" s="78"/>
      <c r="L723" s="13"/>
      <c r="M723" s="13"/>
      <c r="N723" s="13"/>
      <c r="O723" s="13"/>
      <c r="P723" s="33"/>
      <c r="Q723" s="33"/>
      <c r="R723" s="33"/>
      <c r="S723" s="33"/>
      <c r="T723" s="13"/>
      <c r="U723" s="33"/>
      <c r="V723" s="33"/>
      <c r="W723" s="33"/>
      <c r="X723" s="33"/>
      <c r="Y723" s="33"/>
      <c r="Z723" s="33"/>
      <c r="AA723" s="33"/>
      <c r="AB723" s="13"/>
      <c r="AC723" s="33"/>
      <c r="AD723" s="33"/>
      <c r="AE723" s="33"/>
      <c r="AF723" s="33"/>
    </row>
    <row r="724" spans="1:32" x14ac:dyDescent="0.2">
      <c r="A724" s="33"/>
      <c r="B724" s="76"/>
      <c r="C724" s="33"/>
      <c r="D724" s="13"/>
      <c r="E724" s="13"/>
      <c r="F724" s="33"/>
      <c r="G724" s="33"/>
      <c r="H724" s="33"/>
      <c r="I724" s="77"/>
      <c r="J724" s="77"/>
      <c r="K724" s="78"/>
      <c r="L724" s="13"/>
      <c r="M724" s="13"/>
      <c r="N724" s="13"/>
      <c r="O724" s="13"/>
      <c r="P724" s="33"/>
      <c r="Q724" s="33"/>
      <c r="R724" s="33"/>
      <c r="S724" s="33"/>
      <c r="T724" s="13"/>
      <c r="U724" s="33"/>
      <c r="V724" s="33"/>
      <c r="W724" s="33"/>
      <c r="X724" s="33"/>
      <c r="Y724" s="33"/>
      <c r="Z724" s="33"/>
      <c r="AA724" s="33"/>
      <c r="AB724" s="13"/>
      <c r="AC724" s="33"/>
      <c r="AD724" s="33"/>
      <c r="AE724" s="33"/>
      <c r="AF724" s="33"/>
    </row>
    <row r="725" spans="1:32" x14ac:dyDescent="0.2">
      <c r="A725" s="33"/>
      <c r="B725" s="76"/>
      <c r="C725" s="33"/>
      <c r="D725" s="13"/>
      <c r="E725" s="13"/>
      <c r="F725" s="33"/>
      <c r="G725" s="33"/>
      <c r="H725" s="33"/>
      <c r="I725" s="77"/>
      <c r="J725" s="77"/>
      <c r="K725" s="78"/>
      <c r="L725" s="13"/>
      <c r="M725" s="13"/>
      <c r="N725" s="13"/>
      <c r="O725" s="13"/>
      <c r="P725" s="33"/>
      <c r="Q725" s="33"/>
      <c r="R725" s="33"/>
      <c r="S725" s="33"/>
      <c r="T725" s="13"/>
      <c r="U725" s="33"/>
      <c r="V725" s="33"/>
      <c r="W725" s="33"/>
      <c r="X725" s="33"/>
      <c r="Y725" s="33"/>
      <c r="Z725" s="33"/>
      <c r="AA725" s="33"/>
      <c r="AB725" s="13"/>
      <c r="AC725" s="33"/>
      <c r="AD725" s="33"/>
      <c r="AE725" s="33"/>
      <c r="AF725" s="33"/>
    </row>
    <row r="726" spans="1:32" x14ac:dyDescent="0.2">
      <c r="A726" s="33"/>
      <c r="B726" s="76"/>
      <c r="C726" s="33"/>
      <c r="D726" s="13"/>
      <c r="E726" s="13"/>
      <c r="F726" s="33"/>
      <c r="G726" s="33"/>
      <c r="H726" s="33"/>
      <c r="I726" s="77"/>
      <c r="J726" s="77"/>
      <c r="K726" s="78"/>
      <c r="L726" s="13"/>
      <c r="M726" s="13"/>
      <c r="N726" s="13"/>
      <c r="O726" s="13"/>
      <c r="P726" s="33"/>
      <c r="Q726" s="33"/>
      <c r="R726" s="33"/>
      <c r="S726" s="33"/>
      <c r="T726" s="13"/>
      <c r="U726" s="33"/>
      <c r="V726" s="33"/>
      <c r="W726" s="33"/>
      <c r="X726" s="33"/>
      <c r="Y726" s="33"/>
      <c r="Z726" s="33"/>
      <c r="AA726" s="33"/>
      <c r="AB726" s="13"/>
      <c r="AC726" s="33"/>
      <c r="AD726" s="33"/>
      <c r="AE726" s="33"/>
      <c r="AF726" s="33"/>
    </row>
    <row r="727" spans="1:32" x14ac:dyDescent="0.2">
      <c r="A727" s="33"/>
      <c r="B727" s="76"/>
      <c r="C727" s="33"/>
      <c r="D727" s="13"/>
      <c r="E727" s="13"/>
      <c r="F727" s="33"/>
      <c r="G727" s="33"/>
      <c r="H727" s="33"/>
      <c r="I727" s="77"/>
      <c r="J727" s="77"/>
      <c r="K727" s="78"/>
      <c r="L727" s="13"/>
      <c r="M727" s="13"/>
      <c r="N727" s="13"/>
      <c r="O727" s="13"/>
      <c r="P727" s="33"/>
      <c r="Q727" s="33"/>
      <c r="R727" s="33"/>
      <c r="S727" s="33"/>
      <c r="T727" s="13"/>
      <c r="U727" s="33"/>
      <c r="V727" s="33"/>
      <c r="W727" s="33"/>
      <c r="X727" s="33"/>
      <c r="Y727" s="33"/>
      <c r="Z727" s="33"/>
      <c r="AA727" s="33"/>
      <c r="AB727" s="13"/>
      <c r="AC727" s="33"/>
      <c r="AD727" s="33"/>
      <c r="AE727" s="33"/>
      <c r="AF727" s="33"/>
    </row>
    <row r="728" spans="1:32" x14ac:dyDescent="0.2">
      <c r="A728" s="33"/>
      <c r="B728" s="76"/>
      <c r="C728" s="33"/>
      <c r="D728" s="13"/>
      <c r="E728" s="13"/>
      <c r="F728" s="33"/>
      <c r="G728" s="33"/>
      <c r="H728" s="33"/>
      <c r="I728" s="77"/>
      <c r="J728" s="77"/>
      <c r="K728" s="78"/>
      <c r="L728" s="13"/>
      <c r="M728" s="13"/>
      <c r="N728" s="13"/>
      <c r="O728" s="13"/>
      <c r="P728" s="33"/>
      <c r="Q728" s="33"/>
      <c r="R728" s="33"/>
      <c r="S728" s="33"/>
      <c r="T728" s="13"/>
      <c r="U728" s="33"/>
      <c r="V728" s="33"/>
      <c r="W728" s="33"/>
      <c r="X728" s="33"/>
      <c r="Y728" s="33"/>
      <c r="Z728" s="33"/>
      <c r="AA728" s="33"/>
      <c r="AB728" s="13"/>
      <c r="AC728" s="33"/>
      <c r="AD728" s="33"/>
      <c r="AE728" s="33"/>
      <c r="AF728" s="33"/>
    </row>
    <row r="729" spans="1:32" x14ac:dyDescent="0.2">
      <c r="A729" s="33"/>
      <c r="B729" s="76"/>
      <c r="C729" s="33"/>
      <c r="D729" s="13"/>
      <c r="E729" s="13"/>
      <c r="F729" s="33"/>
      <c r="G729" s="33"/>
      <c r="H729" s="33"/>
      <c r="I729" s="77"/>
      <c r="J729" s="77"/>
      <c r="K729" s="78"/>
      <c r="L729" s="13"/>
      <c r="M729" s="13"/>
      <c r="N729" s="13"/>
      <c r="O729" s="13"/>
      <c r="P729" s="33"/>
      <c r="Q729" s="33"/>
      <c r="R729" s="33"/>
      <c r="S729" s="33"/>
      <c r="T729" s="13"/>
      <c r="U729" s="33"/>
      <c r="V729" s="33"/>
      <c r="W729" s="33"/>
      <c r="X729" s="33"/>
      <c r="Y729" s="33"/>
      <c r="Z729" s="33"/>
      <c r="AA729" s="33"/>
      <c r="AB729" s="13"/>
      <c r="AC729" s="33"/>
      <c r="AD729" s="33"/>
      <c r="AE729" s="33"/>
      <c r="AF729" s="33"/>
    </row>
    <row r="730" spans="1:32" x14ac:dyDescent="0.2">
      <c r="A730" s="33"/>
      <c r="B730" s="76"/>
      <c r="C730" s="33"/>
      <c r="D730" s="13"/>
      <c r="E730" s="13"/>
      <c r="F730" s="33"/>
      <c r="G730" s="33"/>
      <c r="H730" s="33"/>
      <c r="I730" s="77"/>
      <c r="J730" s="77"/>
      <c r="K730" s="78"/>
      <c r="L730" s="13"/>
      <c r="M730" s="13"/>
      <c r="N730" s="13"/>
      <c r="O730" s="13"/>
      <c r="P730" s="33"/>
      <c r="Q730" s="33"/>
      <c r="R730" s="33"/>
      <c r="S730" s="33"/>
      <c r="T730" s="13"/>
      <c r="U730" s="33"/>
      <c r="V730" s="33"/>
      <c r="W730" s="33"/>
      <c r="X730" s="33"/>
      <c r="Y730" s="33"/>
      <c r="Z730" s="33"/>
      <c r="AA730" s="33"/>
      <c r="AB730" s="13"/>
      <c r="AC730" s="33"/>
      <c r="AD730" s="33"/>
      <c r="AE730" s="33"/>
      <c r="AF730" s="33"/>
    </row>
    <row r="731" spans="1:32" x14ac:dyDescent="0.2">
      <c r="A731" s="33"/>
      <c r="B731" s="76"/>
      <c r="C731" s="33"/>
      <c r="D731" s="13"/>
      <c r="E731" s="13"/>
      <c r="F731" s="33"/>
      <c r="G731" s="33"/>
      <c r="H731" s="33"/>
      <c r="I731" s="77"/>
      <c r="J731" s="77"/>
      <c r="K731" s="78"/>
      <c r="L731" s="13"/>
      <c r="M731" s="13"/>
      <c r="N731" s="13"/>
      <c r="O731" s="13"/>
      <c r="P731" s="33"/>
      <c r="Q731" s="33"/>
      <c r="R731" s="33"/>
      <c r="S731" s="33"/>
      <c r="T731" s="13"/>
      <c r="U731" s="33"/>
      <c r="V731" s="33"/>
      <c r="W731" s="33"/>
      <c r="X731" s="33"/>
      <c r="Y731" s="33"/>
      <c r="Z731" s="33"/>
      <c r="AA731" s="33"/>
      <c r="AB731" s="13"/>
      <c r="AC731" s="33"/>
      <c r="AD731" s="33"/>
      <c r="AE731" s="33"/>
      <c r="AF731" s="33"/>
    </row>
    <row r="732" spans="1:32" x14ac:dyDescent="0.2">
      <c r="A732" s="33"/>
      <c r="B732" s="76"/>
      <c r="C732" s="33"/>
      <c r="D732" s="13"/>
      <c r="E732" s="13"/>
      <c r="F732" s="33"/>
      <c r="G732" s="33"/>
      <c r="H732" s="33"/>
      <c r="I732" s="77"/>
      <c r="J732" s="77"/>
      <c r="K732" s="78"/>
      <c r="L732" s="13"/>
      <c r="M732" s="13"/>
      <c r="N732" s="13"/>
      <c r="O732" s="13"/>
      <c r="P732" s="33"/>
      <c r="Q732" s="33"/>
      <c r="R732" s="33"/>
      <c r="S732" s="33"/>
      <c r="T732" s="13"/>
      <c r="U732" s="33"/>
      <c r="V732" s="33"/>
      <c r="W732" s="33"/>
      <c r="X732" s="33"/>
      <c r="Y732" s="33"/>
      <c r="Z732" s="33"/>
      <c r="AA732" s="33"/>
      <c r="AB732" s="13"/>
      <c r="AC732" s="33"/>
      <c r="AD732" s="33"/>
      <c r="AE732" s="33"/>
      <c r="AF732" s="33"/>
    </row>
    <row r="733" spans="1:32" x14ac:dyDescent="0.2">
      <c r="A733" s="33"/>
      <c r="B733" s="76"/>
      <c r="C733" s="33"/>
      <c r="D733" s="13"/>
      <c r="E733" s="13"/>
      <c r="F733" s="33"/>
      <c r="G733" s="33"/>
      <c r="H733" s="33"/>
      <c r="I733" s="77"/>
      <c r="J733" s="77"/>
      <c r="K733" s="78"/>
      <c r="L733" s="13"/>
      <c r="M733" s="13"/>
      <c r="N733" s="13"/>
      <c r="O733" s="13"/>
      <c r="P733" s="33"/>
      <c r="Q733" s="33"/>
      <c r="R733" s="33"/>
      <c r="S733" s="33"/>
      <c r="T733" s="13"/>
      <c r="U733" s="33"/>
      <c r="V733" s="33"/>
      <c r="W733" s="33"/>
      <c r="X733" s="33"/>
      <c r="Y733" s="33"/>
      <c r="Z733" s="33"/>
      <c r="AA733" s="33"/>
      <c r="AB733" s="13"/>
      <c r="AC733" s="33"/>
      <c r="AD733" s="33"/>
      <c r="AE733" s="33"/>
      <c r="AF733" s="33"/>
    </row>
    <row r="734" spans="1:32" x14ac:dyDescent="0.2">
      <c r="A734" s="33"/>
      <c r="B734" s="76"/>
      <c r="C734" s="33"/>
      <c r="D734" s="13"/>
      <c r="E734" s="13"/>
      <c r="F734" s="33"/>
      <c r="G734" s="33"/>
      <c r="H734" s="33"/>
      <c r="I734" s="77"/>
      <c r="J734" s="77"/>
      <c r="K734" s="78"/>
      <c r="L734" s="13"/>
      <c r="M734" s="13"/>
      <c r="N734" s="13"/>
      <c r="O734" s="13"/>
      <c r="P734" s="33"/>
      <c r="Q734" s="33"/>
      <c r="R734" s="33"/>
      <c r="S734" s="33"/>
      <c r="T734" s="13"/>
      <c r="U734" s="33"/>
      <c r="V734" s="33"/>
      <c r="W734" s="33"/>
      <c r="X734" s="33"/>
      <c r="Y734" s="33"/>
      <c r="Z734" s="33"/>
      <c r="AA734" s="33"/>
      <c r="AB734" s="13"/>
      <c r="AC734" s="33"/>
      <c r="AD734" s="33"/>
      <c r="AE734" s="33"/>
      <c r="AF734" s="33"/>
    </row>
    <row r="735" spans="1:32" x14ac:dyDescent="0.2">
      <c r="A735" s="33"/>
      <c r="B735" s="76"/>
      <c r="C735" s="33"/>
      <c r="D735" s="13"/>
      <c r="E735" s="13"/>
      <c r="F735" s="33"/>
      <c r="G735" s="33"/>
      <c r="H735" s="33"/>
      <c r="I735" s="77"/>
      <c r="J735" s="77"/>
      <c r="K735" s="78"/>
      <c r="L735" s="13"/>
      <c r="M735" s="13"/>
      <c r="N735" s="13"/>
      <c r="O735" s="13"/>
      <c r="P735" s="33"/>
      <c r="Q735" s="33"/>
      <c r="R735" s="33"/>
      <c r="S735" s="33"/>
      <c r="T735" s="13"/>
      <c r="U735" s="33"/>
      <c r="V735" s="33"/>
      <c r="W735" s="33"/>
      <c r="X735" s="33"/>
      <c r="Y735" s="33"/>
      <c r="Z735" s="33"/>
      <c r="AA735" s="33"/>
      <c r="AB735" s="13"/>
      <c r="AC735" s="33"/>
      <c r="AD735" s="33"/>
      <c r="AE735" s="33"/>
      <c r="AF735" s="33"/>
    </row>
    <row r="736" spans="1:32" x14ac:dyDescent="0.2">
      <c r="A736" s="33"/>
      <c r="B736" s="76"/>
      <c r="C736" s="33"/>
      <c r="D736" s="13"/>
      <c r="E736" s="13"/>
      <c r="F736" s="33"/>
      <c r="G736" s="33"/>
      <c r="H736" s="33"/>
      <c r="I736" s="77"/>
      <c r="J736" s="77"/>
      <c r="K736" s="78"/>
      <c r="L736" s="13"/>
      <c r="M736" s="13"/>
      <c r="N736" s="13"/>
      <c r="O736" s="13"/>
      <c r="P736" s="33"/>
      <c r="Q736" s="33"/>
      <c r="R736" s="33"/>
      <c r="S736" s="33"/>
      <c r="T736" s="13"/>
      <c r="U736" s="33"/>
      <c r="V736" s="33"/>
      <c r="W736" s="33"/>
      <c r="X736" s="33"/>
      <c r="Y736" s="33"/>
      <c r="Z736" s="33"/>
      <c r="AA736" s="33"/>
      <c r="AB736" s="13"/>
      <c r="AC736" s="33"/>
      <c r="AD736" s="33"/>
      <c r="AE736" s="33"/>
      <c r="AF736" s="33"/>
    </row>
    <row r="737" spans="1:32" x14ac:dyDescent="0.2">
      <c r="A737" s="33"/>
      <c r="B737" s="76"/>
      <c r="C737" s="33"/>
      <c r="D737" s="13"/>
      <c r="E737" s="13"/>
      <c r="F737" s="33"/>
      <c r="G737" s="33"/>
      <c r="H737" s="33"/>
      <c r="I737" s="77"/>
      <c r="J737" s="77"/>
      <c r="K737" s="78"/>
      <c r="L737" s="13"/>
      <c r="M737" s="13"/>
      <c r="N737" s="13"/>
      <c r="O737" s="13"/>
      <c r="P737" s="33"/>
      <c r="Q737" s="33"/>
      <c r="R737" s="33"/>
      <c r="S737" s="33"/>
      <c r="T737" s="13"/>
      <c r="U737" s="33"/>
      <c r="V737" s="33"/>
      <c r="W737" s="33"/>
      <c r="X737" s="33"/>
      <c r="Y737" s="33"/>
      <c r="Z737" s="33"/>
      <c r="AA737" s="33"/>
      <c r="AB737" s="13"/>
      <c r="AC737" s="33"/>
      <c r="AD737" s="33"/>
      <c r="AE737" s="33"/>
      <c r="AF737" s="33"/>
    </row>
    <row r="738" spans="1:32" x14ac:dyDescent="0.2">
      <c r="A738" s="33"/>
      <c r="B738" s="76"/>
      <c r="C738" s="33"/>
      <c r="D738" s="13"/>
      <c r="E738" s="13"/>
      <c r="F738" s="33"/>
      <c r="G738" s="33"/>
      <c r="H738" s="33"/>
      <c r="I738" s="77"/>
      <c r="J738" s="77"/>
      <c r="K738" s="78"/>
      <c r="L738" s="13"/>
      <c r="M738" s="13"/>
      <c r="N738" s="13"/>
      <c r="O738" s="13"/>
      <c r="P738" s="33"/>
      <c r="Q738" s="33"/>
      <c r="R738" s="33"/>
      <c r="S738" s="33"/>
      <c r="T738" s="13"/>
      <c r="U738" s="33"/>
      <c r="V738" s="33"/>
      <c r="W738" s="33"/>
      <c r="X738" s="33"/>
      <c r="Y738" s="33"/>
      <c r="Z738" s="33"/>
      <c r="AA738" s="33"/>
      <c r="AB738" s="13"/>
      <c r="AC738" s="33"/>
      <c r="AD738" s="33"/>
      <c r="AE738" s="33"/>
      <c r="AF738" s="33"/>
    </row>
    <row r="739" spans="1:32" x14ac:dyDescent="0.2">
      <c r="A739" s="33"/>
      <c r="B739" s="76"/>
      <c r="C739" s="33"/>
      <c r="D739" s="13"/>
      <c r="E739" s="13"/>
      <c r="F739" s="33"/>
      <c r="G739" s="33"/>
      <c r="H739" s="33"/>
      <c r="I739" s="77"/>
      <c r="J739" s="77"/>
      <c r="K739" s="78"/>
      <c r="L739" s="13"/>
      <c r="M739" s="13"/>
      <c r="N739" s="13"/>
      <c r="O739" s="13"/>
      <c r="P739" s="33"/>
      <c r="Q739" s="33"/>
      <c r="R739" s="33"/>
      <c r="S739" s="33"/>
      <c r="T739" s="13"/>
      <c r="U739" s="33"/>
      <c r="V739" s="33"/>
      <c r="W739" s="33"/>
      <c r="X739" s="33"/>
      <c r="Y739" s="33"/>
      <c r="Z739" s="33"/>
      <c r="AA739" s="33"/>
      <c r="AB739" s="13"/>
      <c r="AC739" s="33"/>
      <c r="AD739" s="33"/>
      <c r="AE739" s="33"/>
      <c r="AF739" s="33"/>
    </row>
    <row r="740" spans="1:32" x14ac:dyDescent="0.2">
      <c r="A740" s="33"/>
      <c r="B740" s="76"/>
      <c r="C740" s="33"/>
      <c r="D740" s="13"/>
      <c r="E740" s="13"/>
      <c r="F740" s="33"/>
      <c r="G740" s="33"/>
      <c r="H740" s="33"/>
      <c r="I740" s="77"/>
      <c r="J740" s="77"/>
      <c r="K740" s="78"/>
      <c r="L740" s="13"/>
      <c r="M740" s="13"/>
      <c r="N740" s="13"/>
      <c r="O740" s="13"/>
      <c r="P740" s="33"/>
      <c r="Q740" s="33"/>
      <c r="R740" s="33"/>
      <c r="S740" s="33"/>
      <c r="T740" s="13"/>
      <c r="U740" s="33"/>
      <c r="V740" s="33"/>
      <c r="W740" s="33"/>
      <c r="X740" s="33"/>
      <c r="Y740" s="33"/>
      <c r="Z740" s="33"/>
      <c r="AA740" s="33"/>
      <c r="AB740" s="13"/>
      <c r="AC740" s="33"/>
      <c r="AD740" s="33"/>
      <c r="AE740" s="33"/>
      <c r="AF740" s="33"/>
    </row>
    <row r="741" spans="1:32" x14ac:dyDescent="0.2">
      <c r="A741" s="33"/>
      <c r="B741" s="76"/>
      <c r="C741" s="33"/>
      <c r="D741" s="13"/>
      <c r="E741" s="13"/>
      <c r="F741" s="33"/>
      <c r="G741" s="33"/>
      <c r="H741" s="33"/>
      <c r="I741" s="77"/>
      <c r="J741" s="77"/>
      <c r="K741" s="78"/>
      <c r="L741" s="13"/>
      <c r="M741" s="13"/>
      <c r="N741" s="13"/>
      <c r="O741" s="13"/>
      <c r="P741" s="33"/>
      <c r="Q741" s="33"/>
      <c r="R741" s="33"/>
      <c r="S741" s="33"/>
      <c r="T741" s="13"/>
      <c r="U741" s="33"/>
      <c r="V741" s="33"/>
      <c r="W741" s="33"/>
      <c r="X741" s="33"/>
      <c r="Y741" s="33"/>
      <c r="Z741" s="33"/>
      <c r="AA741" s="33"/>
      <c r="AB741" s="13"/>
      <c r="AC741" s="33"/>
      <c r="AD741" s="33"/>
      <c r="AE741" s="33"/>
      <c r="AF741" s="33"/>
    </row>
    <row r="742" spans="1:32" x14ac:dyDescent="0.2">
      <c r="A742" s="33"/>
      <c r="B742" s="76"/>
      <c r="C742" s="33"/>
      <c r="D742" s="13"/>
      <c r="E742" s="13"/>
      <c r="F742" s="33"/>
      <c r="G742" s="33"/>
      <c r="H742" s="33"/>
      <c r="I742" s="77"/>
      <c r="J742" s="77"/>
      <c r="K742" s="78"/>
      <c r="L742" s="13"/>
      <c r="M742" s="13"/>
      <c r="N742" s="13"/>
      <c r="O742" s="13"/>
      <c r="P742" s="33"/>
      <c r="Q742" s="33"/>
      <c r="R742" s="33"/>
      <c r="S742" s="33"/>
      <c r="T742" s="13"/>
      <c r="U742" s="33"/>
      <c r="V742" s="33"/>
      <c r="W742" s="33"/>
      <c r="X742" s="33"/>
      <c r="Y742" s="33"/>
      <c r="Z742" s="33"/>
      <c r="AA742" s="33"/>
      <c r="AB742" s="13"/>
      <c r="AC742" s="33"/>
      <c r="AD742" s="33"/>
      <c r="AE742" s="33"/>
      <c r="AF742" s="33"/>
    </row>
    <row r="743" spans="1:32" x14ac:dyDescent="0.2">
      <c r="A743" s="33"/>
      <c r="B743" s="76"/>
      <c r="C743" s="33"/>
      <c r="D743" s="13"/>
      <c r="E743" s="13"/>
      <c r="F743" s="33"/>
      <c r="G743" s="33"/>
      <c r="H743" s="33"/>
      <c r="I743" s="77"/>
      <c r="J743" s="77"/>
      <c r="K743" s="78"/>
      <c r="L743" s="13"/>
      <c r="M743" s="13"/>
      <c r="N743" s="13"/>
      <c r="O743" s="13"/>
      <c r="P743" s="33"/>
      <c r="Q743" s="33"/>
      <c r="R743" s="33"/>
      <c r="S743" s="33"/>
      <c r="T743" s="13"/>
      <c r="U743" s="33"/>
      <c r="V743" s="33"/>
      <c r="W743" s="33"/>
      <c r="X743" s="33"/>
      <c r="Y743" s="33"/>
      <c r="Z743" s="33"/>
      <c r="AA743" s="33"/>
      <c r="AB743" s="13"/>
      <c r="AC743" s="33"/>
      <c r="AD743" s="33"/>
      <c r="AE743" s="33"/>
      <c r="AF743" s="33"/>
    </row>
    <row r="744" spans="1:32" x14ac:dyDescent="0.2">
      <c r="A744" s="33"/>
      <c r="B744" s="76"/>
      <c r="C744" s="33"/>
      <c r="D744" s="13"/>
      <c r="E744" s="13"/>
      <c r="F744" s="33"/>
      <c r="G744" s="33"/>
      <c r="H744" s="33"/>
      <c r="I744" s="77"/>
      <c r="J744" s="77"/>
      <c r="K744" s="78"/>
      <c r="L744" s="13"/>
      <c r="M744" s="13"/>
      <c r="N744" s="13"/>
      <c r="O744" s="13"/>
      <c r="P744" s="33"/>
      <c r="Q744" s="33"/>
      <c r="R744" s="33"/>
      <c r="S744" s="33"/>
      <c r="T744" s="13"/>
      <c r="U744" s="33"/>
      <c r="V744" s="33"/>
      <c r="W744" s="33"/>
      <c r="X744" s="33"/>
      <c r="Y744" s="33"/>
      <c r="Z744" s="33"/>
      <c r="AA744" s="33"/>
      <c r="AB744" s="13"/>
      <c r="AC744" s="33"/>
      <c r="AD744" s="33"/>
      <c r="AE744" s="33"/>
      <c r="AF744" s="33"/>
    </row>
    <row r="745" spans="1:32" x14ac:dyDescent="0.2">
      <c r="A745" s="33"/>
      <c r="B745" s="76"/>
      <c r="C745" s="33"/>
      <c r="D745" s="13"/>
      <c r="E745" s="13"/>
      <c r="F745" s="33"/>
      <c r="G745" s="33"/>
      <c r="H745" s="33"/>
      <c r="I745" s="77"/>
      <c r="J745" s="77"/>
      <c r="K745" s="78"/>
      <c r="L745" s="13"/>
      <c r="M745" s="13"/>
      <c r="N745" s="13"/>
      <c r="O745" s="13"/>
      <c r="P745" s="33"/>
      <c r="Q745" s="33"/>
      <c r="R745" s="33"/>
      <c r="S745" s="33"/>
      <c r="T745" s="13"/>
      <c r="U745" s="33"/>
      <c r="V745" s="33"/>
      <c r="W745" s="33"/>
      <c r="X745" s="33"/>
      <c r="Y745" s="33"/>
      <c r="Z745" s="33"/>
      <c r="AA745" s="33"/>
      <c r="AB745" s="13"/>
      <c r="AC745" s="33"/>
      <c r="AD745" s="33"/>
      <c r="AE745" s="33"/>
      <c r="AF745" s="33"/>
    </row>
    <row r="746" spans="1:32" x14ac:dyDescent="0.2">
      <c r="A746" s="33"/>
      <c r="B746" s="76"/>
      <c r="C746" s="33"/>
      <c r="D746" s="13"/>
      <c r="E746" s="13"/>
      <c r="F746" s="33"/>
      <c r="G746" s="33"/>
      <c r="H746" s="33"/>
      <c r="I746" s="77"/>
      <c r="J746" s="77"/>
      <c r="K746" s="78"/>
      <c r="L746" s="13"/>
      <c r="M746" s="13"/>
      <c r="N746" s="13"/>
      <c r="O746" s="13"/>
      <c r="P746" s="33"/>
      <c r="Q746" s="33"/>
      <c r="R746" s="33"/>
      <c r="S746" s="33"/>
      <c r="T746" s="13"/>
      <c r="U746" s="33"/>
      <c r="V746" s="33"/>
      <c r="W746" s="33"/>
      <c r="X746" s="33"/>
      <c r="Y746" s="33"/>
      <c r="Z746" s="33"/>
      <c r="AA746" s="33"/>
      <c r="AB746" s="13"/>
      <c r="AC746" s="33"/>
      <c r="AD746" s="33"/>
      <c r="AE746" s="33"/>
      <c r="AF746" s="33"/>
    </row>
    <row r="747" spans="1:32" x14ac:dyDescent="0.2">
      <c r="A747" s="33"/>
      <c r="B747" s="76"/>
      <c r="C747" s="33"/>
      <c r="D747" s="13"/>
      <c r="E747" s="13"/>
      <c r="F747" s="33"/>
      <c r="G747" s="33"/>
      <c r="H747" s="33"/>
      <c r="I747" s="77"/>
      <c r="J747" s="77"/>
      <c r="K747" s="78"/>
      <c r="L747" s="13"/>
      <c r="M747" s="13"/>
      <c r="N747" s="13"/>
      <c r="O747" s="13"/>
      <c r="P747" s="33"/>
      <c r="Q747" s="33"/>
      <c r="R747" s="33"/>
      <c r="S747" s="33"/>
      <c r="T747" s="13"/>
      <c r="U747" s="33"/>
      <c r="V747" s="33"/>
      <c r="W747" s="33"/>
      <c r="X747" s="33"/>
      <c r="Y747" s="33"/>
      <c r="Z747" s="33"/>
      <c r="AA747" s="33"/>
      <c r="AB747" s="13"/>
      <c r="AC747" s="33"/>
      <c r="AD747" s="33"/>
      <c r="AE747" s="33"/>
      <c r="AF747" s="33"/>
    </row>
    <row r="748" spans="1:32" x14ac:dyDescent="0.2">
      <c r="A748" s="33"/>
      <c r="B748" s="76"/>
      <c r="C748" s="33"/>
      <c r="D748" s="13"/>
      <c r="E748" s="13"/>
      <c r="F748" s="33"/>
      <c r="G748" s="33"/>
      <c r="H748" s="33"/>
      <c r="I748" s="77"/>
      <c r="J748" s="77"/>
      <c r="K748" s="78"/>
      <c r="L748" s="13"/>
      <c r="M748" s="13"/>
      <c r="N748" s="13"/>
      <c r="O748" s="13"/>
      <c r="P748" s="33"/>
      <c r="Q748" s="33"/>
      <c r="R748" s="33"/>
      <c r="S748" s="33"/>
      <c r="T748" s="13"/>
      <c r="U748" s="33"/>
      <c r="V748" s="33"/>
      <c r="W748" s="33"/>
      <c r="X748" s="33"/>
      <c r="Y748" s="33"/>
      <c r="Z748" s="33"/>
      <c r="AA748" s="33"/>
      <c r="AB748" s="13"/>
      <c r="AC748" s="33"/>
      <c r="AD748" s="33"/>
      <c r="AE748" s="33"/>
      <c r="AF748" s="33"/>
    </row>
    <row r="749" spans="1:32" x14ac:dyDescent="0.2">
      <c r="A749" s="33"/>
      <c r="B749" s="76"/>
      <c r="C749" s="33"/>
      <c r="D749" s="13"/>
      <c r="E749" s="13"/>
      <c r="F749" s="33"/>
      <c r="G749" s="33"/>
      <c r="H749" s="33"/>
      <c r="I749" s="77"/>
      <c r="J749" s="77"/>
      <c r="K749" s="78"/>
      <c r="L749" s="13"/>
      <c r="M749" s="13"/>
      <c r="N749" s="13"/>
      <c r="O749" s="13"/>
      <c r="P749" s="33"/>
      <c r="Q749" s="33"/>
      <c r="R749" s="33"/>
      <c r="S749" s="33"/>
      <c r="T749" s="13"/>
      <c r="U749" s="33"/>
      <c r="V749" s="33"/>
      <c r="W749" s="33"/>
      <c r="X749" s="33"/>
      <c r="Y749" s="33"/>
      <c r="Z749" s="33"/>
      <c r="AA749" s="33"/>
      <c r="AB749" s="13"/>
      <c r="AC749" s="33"/>
      <c r="AD749" s="33"/>
      <c r="AE749" s="33"/>
      <c r="AF749" s="33"/>
    </row>
    <row r="750" spans="1:32" x14ac:dyDescent="0.2">
      <c r="A750" s="33"/>
      <c r="B750" s="76"/>
      <c r="C750" s="33"/>
      <c r="D750" s="13"/>
      <c r="E750" s="13"/>
      <c r="F750" s="33"/>
      <c r="G750" s="33"/>
      <c r="H750" s="33"/>
      <c r="I750" s="77"/>
      <c r="J750" s="77"/>
      <c r="K750" s="78"/>
      <c r="L750" s="13"/>
      <c r="M750" s="13"/>
      <c r="N750" s="13"/>
      <c r="O750" s="13"/>
      <c r="P750" s="33"/>
      <c r="Q750" s="33"/>
      <c r="R750" s="33"/>
      <c r="S750" s="33"/>
      <c r="T750" s="13"/>
      <c r="U750" s="33"/>
      <c r="V750" s="33"/>
      <c r="W750" s="33"/>
      <c r="X750" s="33"/>
      <c r="Y750" s="33"/>
      <c r="Z750" s="33"/>
      <c r="AA750" s="33"/>
      <c r="AB750" s="13"/>
      <c r="AC750" s="33"/>
      <c r="AD750" s="33"/>
      <c r="AE750" s="33"/>
      <c r="AF750" s="33"/>
    </row>
    <row r="751" spans="1:32" x14ac:dyDescent="0.2">
      <c r="A751" s="33"/>
      <c r="B751" s="76"/>
      <c r="C751" s="33"/>
      <c r="D751" s="13"/>
      <c r="E751" s="13"/>
      <c r="F751" s="33"/>
      <c r="G751" s="33"/>
      <c r="H751" s="33"/>
      <c r="I751" s="77"/>
      <c r="J751" s="77"/>
      <c r="K751" s="78"/>
      <c r="L751" s="13"/>
      <c r="M751" s="13"/>
      <c r="N751" s="13"/>
      <c r="O751" s="13"/>
      <c r="P751" s="33"/>
      <c r="Q751" s="33"/>
      <c r="R751" s="33"/>
      <c r="S751" s="33"/>
      <c r="T751" s="13"/>
      <c r="U751" s="33"/>
      <c r="V751" s="33"/>
      <c r="W751" s="33"/>
      <c r="X751" s="33"/>
      <c r="Y751" s="33"/>
      <c r="Z751" s="33"/>
      <c r="AA751" s="33"/>
      <c r="AB751" s="13"/>
      <c r="AC751" s="33"/>
      <c r="AD751" s="33"/>
      <c r="AE751" s="33"/>
      <c r="AF751" s="33"/>
    </row>
    <row r="752" spans="1:32" x14ac:dyDescent="0.2">
      <c r="A752" s="33"/>
      <c r="B752" s="76"/>
      <c r="C752" s="33"/>
      <c r="D752" s="13"/>
      <c r="E752" s="13"/>
      <c r="F752" s="33"/>
      <c r="G752" s="33"/>
      <c r="H752" s="33"/>
      <c r="I752" s="77"/>
      <c r="J752" s="77"/>
      <c r="K752" s="78"/>
      <c r="L752" s="13"/>
      <c r="M752" s="13"/>
      <c r="N752" s="13"/>
      <c r="O752" s="13"/>
      <c r="P752" s="33"/>
      <c r="Q752" s="33"/>
      <c r="R752" s="33"/>
      <c r="S752" s="33"/>
      <c r="T752" s="13"/>
      <c r="U752" s="33"/>
      <c r="V752" s="33"/>
      <c r="W752" s="33"/>
      <c r="X752" s="33"/>
      <c r="Y752" s="33"/>
      <c r="Z752" s="33"/>
      <c r="AA752" s="33"/>
      <c r="AB752" s="13"/>
      <c r="AC752" s="33"/>
      <c r="AD752" s="33"/>
      <c r="AE752" s="33"/>
      <c r="AF752" s="33"/>
    </row>
    <row r="753" spans="1:32" x14ac:dyDescent="0.2">
      <c r="A753" s="33"/>
      <c r="B753" s="76"/>
      <c r="C753" s="33"/>
      <c r="D753" s="13"/>
      <c r="E753" s="13"/>
      <c r="F753" s="33"/>
      <c r="G753" s="33"/>
      <c r="H753" s="33"/>
      <c r="I753" s="77"/>
      <c r="J753" s="77"/>
      <c r="K753" s="78"/>
      <c r="L753" s="13"/>
      <c r="M753" s="13"/>
      <c r="N753" s="13"/>
      <c r="O753" s="13"/>
      <c r="P753" s="33"/>
      <c r="Q753" s="33"/>
      <c r="R753" s="33"/>
      <c r="S753" s="33"/>
      <c r="T753" s="13"/>
      <c r="U753" s="33"/>
      <c r="V753" s="33"/>
      <c r="W753" s="33"/>
      <c r="X753" s="33"/>
      <c r="Y753" s="33"/>
      <c r="Z753" s="33"/>
      <c r="AA753" s="33"/>
      <c r="AB753" s="13"/>
      <c r="AC753" s="33"/>
      <c r="AD753" s="33"/>
      <c r="AE753" s="33"/>
      <c r="AF753" s="33"/>
    </row>
    <row r="754" spans="1:32" x14ac:dyDescent="0.2">
      <c r="A754" s="33"/>
      <c r="B754" s="76"/>
      <c r="C754" s="33"/>
      <c r="D754" s="13"/>
      <c r="E754" s="13"/>
      <c r="F754" s="33"/>
      <c r="G754" s="33"/>
      <c r="H754" s="33"/>
      <c r="I754" s="77"/>
      <c r="J754" s="77"/>
      <c r="K754" s="78"/>
      <c r="L754" s="13"/>
      <c r="M754" s="13"/>
      <c r="N754" s="13"/>
      <c r="O754" s="13"/>
      <c r="P754" s="33"/>
      <c r="Q754" s="33"/>
      <c r="R754" s="33"/>
      <c r="S754" s="33"/>
      <c r="T754" s="13"/>
      <c r="U754" s="33"/>
      <c r="V754" s="33"/>
      <c r="W754" s="33"/>
      <c r="X754" s="33"/>
      <c r="Y754" s="33"/>
      <c r="Z754" s="33"/>
      <c r="AA754" s="33"/>
      <c r="AB754" s="13"/>
      <c r="AC754" s="33"/>
      <c r="AD754" s="33"/>
      <c r="AE754" s="33"/>
      <c r="AF754" s="33"/>
    </row>
    <row r="755" spans="1:32" x14ac:dyDescent="0.2">
      <c r="A755" s="33"/>
      <c r="B755" s="76"/>
      <c r="C755" s="33"/>
      <c r="D755" s="13"/>
      <c r="E755" s="13"/>
      <c r="F755" s="33"/>
      <c r="G755" s="33"/>
      <c r="H755" s="33"/>
      <c r="I755" s="77"/>
      <c r="J755" s="77"/>
      <c r="K755" s="78"/>
      <c r="L755" s="13"/>
      <c r="M755" s="13"/>
      <c r="N755" s="13"/>
      <c r="O755" s="13"/>
      <c r="P755" s="33"/>
      <c r="Q755" s="33"/>
      <c r="R755" s="33"/>
      <c r="S755" s="33"/>
      <c r="T755" s="13"/>
      <c r="U755" s="33"/>
      <c r="V755" s="33"/>
      <c r="W755" s="33"/>
      <c r="X755" s="33"/>
      <c r="Y755" s="33"/>
      <c r="Z755" s="33"/>
      <c r="AA755" s="33"/>
      <c r="AB755" s="13"/>
      <c r="AC755" s="33"/>
      <c r="AD755" s="33"/>
      <c r="AE755" s="33"/>
      <c r="AF755" s="33"/>
    </row>
    <row r="756" spans="1:32" x14ac:dyDescent="0.2">
      <c r="A756" s="33"/>
      <c r="B756" s="76"/>
      <c r="C756" s="33"/>
      <c r="D756" s="13"/>
      <c r="E756" s="13"/>
      <c r="F756" s="33"/>
      <c r="G756" s="33"/>
      <c r="H756" s="33"/>
      <c r="I756" s="77"/>
      <c r="J756" s="77"/>
      <c r="K756" s="78"/>
      <c r="L756" s="13"/>
      <c r="M756" s="13"/>
      <c r="N756" s="13"/>
      <c r="O756" s="13"/>
      <c r="P756" s="33"/>
      <c r="Q756" s="33"/>
      <c r="R756" s="33"/>
      <c r="S756" s="33"/>
      <c r="T756" s="13"/>
      <c r="U756" s="33"/>
      <c r="V756" s="33"/>
      <c r="W756" s="33"/>
      <c r="X756" s="33"/>
      <c r="Y756" s="33"/>
      <c r="Z756" s="33"/>
      <c r="AA756" s="33"/>
      <c r="AB756" s="13"/>
      <c r="AC756" s="33"/>
      <c r="AD756" s="33"/>
      <c r="AE756" s="33"/>
      <c r="AF756" s="33"/>
    </row>
    <row r="757" spans="1:32" x14ac:dyDescent="0.2">
      <c r="A757" s="33"/>
      <c r="B757" s="76"/>
      <c r="C757" s="33"/>
      <c r="D757" s="13"/>
      <c r="E757" s="13"/>
      <c r="F757" s="33"/>
      <c r="G757" s="33"/>
      <c r="H757" s="33"/>
      <c r="I757" s="77"/>
      <c r="J757" s="77"/>
      <c r="K757" s="78"/>
      <c r="L757" s="13"/>
      <c r="M757" s="13"/>
      <c r="N757" s="13"/>
      <c r="O757" s="13"/>
      <c r="P757" s="33"/>
      <c r="Q757" s="33"/>
      <c r="R757" s="33"/>
      <c r="S757" s="33"/>
      <c r="T757" s="13"/>
      <c r="U757" s="33"/>
      <c r="V757" s="33"/>
      <c r="W757" s="33"/>
      <c r="X757" s="33"/>
      <c r="Y757" s="33"/>
      <c r="Z757" s="33"/>
      <c r="AA757" s="33"/>
      <c r="AB757" s="13"/>
      <c r="AC757" s="33"/>
      <c r="AD757" s="33"/>
      <c r="AE757" s="33"/>
      <c r="AF757" s="33"/>
    </row>
    <row r="758" spans="1:32" x14ac:dyDescent="0.2">
      <c r="A758" s="33"/>
      <c r="B758" s="76"/>
      <c r="C758" s="33"/>
      <c r="D758" s="13"/>
      <c r="E758" s="13"/>
      <c r="F758" s="33"/>
      <c r="G758" s="33"/>
      <c r="H758" s="33"/>
      <c r="I758" s="77"/>
      <c r="J758" s="77"/>
      <c r="K758" s="78"/>
      <c r="L758" s="13"/>
      <c r="M758" s="13"/>
      <c r="N758" s="13"/>
      <c r="O758" s="13"/>
      <c r="P758" s="33"/>
      <c r="Q758" s="33"/>
      <c r="R758" s="33"/>
      <c r="S758" s="33"/>
      <c r="T758" s="13"/>
      <c r="U758" s="33"/>
      <c r="V758" s="33"/>
      <c r="W758" s="33"/>
      <c r="X758" s="33"/>
      <c r="Y758" s="33"/>
      <c r="Z758" s="33"/>
      <c r="AA758" s="33"/>
      <c r="AB758" s="13"/>
      <c r="AC758" s="33"/>
      <c r="AD758" s="33"/>
      <c r="AE758" s="33"/>
      <c r="AF758" s="33"/>
    </row>
    <row r="759" spans="1:32" x14ac:dyDescent="0.2">
      <c r="A759" s="33"/>
      <c r="B759" s="76"/>
      <c r="C759" s="33"/>
      <c r="D759" s="13"/>
      <c r="E759" s="13"/>
      <c r="F759" s="33"/>
      <c r="G759" s="33"/>
      <c r="H759" s="33"/>
      <c r="I759" s="77"/>
      <c r="J759" s="77"/>
      <c r="K759" s="78"/>
      <c r="L759" s="13"/>
      <c r="M759" s="13"/>
      <c r="N759" s="13"/>
      <c r="O759" s="13"/>
      <c r="P759" s="33"/>
      <c r="Q759" s="33"/>
      <c r="R759" s="33"/>
      <c r="S759" s="33"/>
      <c r="T759" s="13"/>
      <c r="U759" s="33"/>
      <c r="V759" s="33"/>
      <c r="W759" s="33"/>
      <c r="X759" s="33"/>
      <c r="Y759" s="33"/>
      <c r="Z759" s="33"/>
      <c r="AA759" s="33"/>
      <c r="AB759" s="13"/>
      <c r="AC759" s="33"/>
      <c r="AD759" s="33"/>
      <c r="AE759" s="33"/>
      <c r="AF759" s="33"/>
    </row>
    <row r="760" spans="1:32" x14ac:dyDescent="0.2">
      <c r="A760" s="33"/>
      <c r="B760" s="76"/>
      <c r="C760" s="33"/>
      <c r="D760" s="13"/>
      <c r="E760" s="13"/>
      <c r="F760" s="33"/>
      <c r="G760" s="33"/>
      <c r="H760" s="33"/>
      <c r="I760" s="77"/>
      <c r="J760" s="77"/>
      <c r="K760" s="78"/>
      <c r="L760" s="13"/>
      <c r="M760" s="13"/>
      <c r="N760" s="13"/>
      <c r="O760" s="13"/>
      <c r="P760" s="33"/>
      <c r="Q760" s="33"/>
      <c r="R760" s="33"/>
      <c r="S760" s="33"/>
      <c r="T760" s="13"/>
      <c r="U760" s="33"/>
      <c r="V760" s="33"/>
      <c r="W760" s="33"/>
      <c r="X760" s="33"/>
      <c r="Y760" s="33"/>
      <c r="Z760" s="33"/>
      <c r="AA760" s="33"/>
      <c r="AB760" s="13"/>
      <c r="AC760" s="33"/>
      <c r="AD760" s="33"/>
      <c r="AE760" s="33"/>
      <c r="AF760" s="33"/>
    </row>
    <row r="761" spans="1:32" x14ac:dyDescent="0.2">
      <c r="A761" s="33"/>
      <c r="B761" s="76"/>
      <c r="C761" s="33"/>
      <c r="D761" s="13"/>
      <c r="E761" s="13"/>
      <c r="F761" s="33"/>
      <c r="G761" s="33"/>
      <c r="H761" s="33"/>
      <c r="I761" s="77"/>
      <c r="J761" s="77"/>
      <c r="K761" s="78"/>
      <c r="L761" s="13"/>
      <c r="M761" s="13"/>
      <c r="N761" s="13"/>
      <c r="O761" s="13"/>
      <c r="P761" s="33"/>
      <c r="Q761" s="33"/>
      <c r="R761" s="33"/>
      <c r="S761" s="33"/>
      <c r="T761" s="13"/>
      <c r="U761" s="33"/>
      <c r="V761" s="33"/>
      <c r="W761" s="33"/>
      <c r="X761" s="33"/>
      <c r="Y761" s="33"/>
      <c r="Z761" s="33"/>
      <c r="AA761" s="33"/>
      <c r="AB761" s="13"/>
      <c r="AC761" s="33"/>
      <c r="AD761" s="33"/>
      <c r="AE761" s="33"/>
      <c r="AF761" s="33"/>
    </row>
    <row r="762" spans="1:32" x14ac:dyDescent="0.2">
      <c r="A762" s="33"/>
      <c r="B762" s="76"/>
      <c r="C762" s="33"/>
      <c r="D762" s="13"/>
      <c r="E762" s="13"/>
      <c r="F762" s="33"/>
      <c r="G762" s="33"/>
      <c r="H762" s="33"/>
      <c r="I762" s="77"/>
      <c r="J762" s="77"/>
      <c r="K762" s="78"/>
      <c r="L762" s="13"/>
      <c r="M762" s="13"/>
      <c r="N762" s="13"/>
      <c r="O762" s="13"/>
      <c r="P762" s="33"/>
      <c r="Q762" s="33"/>
      <c r="R762" s="33"/>
      <c r="S762" s="33"/>
      <c r="T762" s="13"/>
      <c r="U762" s="33"/>
      <c r="V762" s="33"/>
      <c r="W762" s="33"/>
      <c r="X762" s="33"/>
      <c r="Y762" s="33"/>
      <c r="Z762" s="33"/>
      <c r="AA762" s="33"/>
      <c r="AB762" s="13"/>
      <c r="AC762" s="33"/>
      <c r="AD762" s="33"/>
      <c r="AE762" s="33"/>
      <c r="AF762" s="33"/>
    </row>
    <row r="763" spans="1:32" x14ac:dyDescent="0.2">
      <c r="A763" s="33"/>
      <c r="B763" s="76"/>
      <c r="C763" s="33"/>
      <c r="D763" s="13"/>
      <c r="E763" s="13"/>
      <c r="F763" s="33"/>
      <c r="G763" s="33"/>
      <c r="H763" s="33"/>
      <c r="I763" s="77"/>
      <c r="J763" s="77"/>
      <c r="K763" s="78"/>
      <c r="L763" s="13"/>
      <c r="M763" s="13"/>
      <c r="N763" s="13"/>
      <c r="O763" s="13"/>
      <c r="P763" s="33"/>
      <c r="Q763" s="33"/>
      <c r="R763" s="33"/>
      <c r="S763" s="33"/>
      <c r="T763" s="13"/>
      <c r="U763" s="33"/>
      <c r="V763" s="33"/>
      <c r="W763" s="33"/>
      <c r="X763" s="33"/>
      <c r="Y763" s="33"/>
      <c r="Z763" s="33"/>
      <c r="AA763" s="33"/>
      <c r="AB763" s="13"/>
      <c r="AC763" s="33"/>
      <c r="AD763" s="33"/>
      <c r="AE763" s="33"/>
      <c r="AF763" s="33"/>
    </row>
    <row r="764" spans="1:32" x14ac:dyDescent="0.2">
      <c r="A764" s="33"/>
      <c r="B764" s="76"/>
      <c r="C764" s="33"/>
      <c r="D764" s="13"/>
      <c r="E764" s="13"/>
      <c r="F764" s="33"/>
      <c r="G764" s="33"/>
      <c r="H764" s="33"/>
      <c r="I764" s="77"/>
      <c r="J764" s="77"/>
      <c r="K764" s="78"/>
      <c r="L764" s="13"/>
      <c r="M764" s="13"/>
      <c r="N764" s="13"/>
      <c r="O764" s="13"/>
      <c r="P764" s="33"/>
      <c r="Q764" s="33"/>
      <c r="R764" s="33"/>
      <c r="S764" s="33"/>
      <c r="T764" s="13"/>
      <c r="U764" s="33"/>
      <c r="V764" s="33"/>
      <c r="W764" s="33"/>
      <c r="X764" s="33"/>
      <c r="Y764" s="33"/>
      <c r="Z764" s="33"/>
      <c r="AA764" s="33"/>
      <c r="AB764" s="13"/>
      <c r="AC764" s="33"/>
      <c r="AD764" s="33"/>
      <c r="AE764" s="33"/>
      <c r="AF764" s="33"/>
    </row>
    <row r="765" spans="1:32" x14ac:dyDescent="0.2">
      <c r="A765" s="33"/>
      <c r="B765" s="76"/>
      <c r="C765" s="33"/>
      <c r="D765" s="13"/>
      <c r="E765" s="13"/>
      <c r="F765" s="33"/>
      <c r="G765" s="33"/>
      <c r="H765" s="33"/>
      <c r="I765" s="77"/>
      <c r="J765" s="77"/>
      <c r="K765" s="78"/>
      <c r="L765" s="13"/>
      <c r="M765" s="13"/>
      <c r="N765" s="13"/>
      <c r="O765" s="13"/>
      <c r="P765" s="33"/>
      <c r="Q765" s="33"/>
      <c r="R765" s="33"/>
      <c r="S765" s="33"/>
      <c r="T765" s="13"/>
      <c r="U765" s="33"/>
      <c r="V765" s="33"/>
      <c r="W765" s="33"/>
      <c r="X765" s="33"/>
      <c r="Y765" s="33"/>
      <c r="Z765" s="33"/>
      <c r="AA765" s="33"/>
      <c r="AB765" s="13"/>
      <c r="AC765" s="33"/>
      <c r="AD765" s="33"/>
      <c r="AE765" s="33"/>
      <c r="AF765" s="33"/>
    </row>
    <row r="766" spans="1:32" x14ac:dyDescent="0.2">
      <c r="A766" s="33"/>
      <c r="B766" s="76"/>
      <c r="C766" s="33"/>
      <c r="D766" s="13"/>
      <c r="E766" s="13"/>
      <c r="F766" s="33"/>
      <c r="G766" s="33"/>
      <c r="H766" s="33"/>
      <c r="I766" s="77"/>
      <c r="J766" s="77"/>
      <c r="K766" s="78"/>
      <c r="L766" s="13"/>
      <c r="M766" s="13"/>
      <c r="N766" s="13"/>
      <c r="O766" s="13"/>
      <c r="P766" s="33"/>
      <c r="Q766" s="33"/>
      <c r="R766" s="33"/>
      <c r="S766" s="33"/>
      <c r="T766" s="13"/>
      <c r="U766" s="33"/>
      <c r="V766" s="33"/>
      <c r="W766" s="33"/>
      <c r="X766" s="33"/>
      <c r="Y766" s="33"/>
      <c r="Z766" s="33"/>
      <c r="AA766" s="33"/>
      <c r="AB766" s="13"/>
      <c r="AC766" s="33"/>
      <c r="AD766" s="33"/>
      <c r="AE766" s="33"/>
      <c r="AF766" s="33"/>
    </row>
    <row r="767" spans="1:32" x14ac:dyDescent="0.2">
      <c r="A767" s="33"/>
      <c r="B767" s="76"/>
      <c r="C767" s="33"/>
      <c r="D767" s="13"/>
      <c r="E767" s="13"/>
      <c r="F767" s="33"/>
      <c r="G767" s="33"/>
      <c r="H767" s="33"/>
      <c r="I767" s="77"/>
      <c r="J767" s="77"/>
      <c r="K767" s="78"/>
      <c r="L767" s="13"/>
      <c r="M767" s="13"/>
      <c r="N767" s="13"/>
      <c r="O767" s="13"/>
      <c r="P767" s="33"/>
      <c r="Q767" s="33"/>
      <c r="R767" s="33"/>
      <c r="S767" s="33"/>
      <c r="T767" s="13"/>
      <c r="U767" s="33"/>
      <c r="V767" s="33"/>
      <c r="W767" s="33"/>
      <c r="X767" s="33"/>
      <c r="Y767" s="33"/>
      <c r="Z767" s="33"/>
      <c r="AA767" s="33"/>
      <c r="AB767" s="13"/>
      <c r="AC767" s="33"/>
      <c r="AD767" s="33"/>
      <c r="AE767" s="33"/>
      <c r="AF767" s="33"/>
    </row>
    <row r="768" spans="1:32" x14ac:dyDescent="0.2">
      <c r="A768" s="33"/>
      <c r="B768" s="76"/>
      <c r="C768" s="33"/>
      <c r="D768" s="13"/>
      <c r="E768" s="13"/>
      <c r="F768" s="33"/>
      <c r="G768" s="33"/>
      <c r="H768" s="33"/>
      <c r="I768" s="77"/>
      <c r="J768" s="77"/>
      <c r="K768" s="78"/>
      <c r="L768" s="13"/>
      <c r="M768" s="13"/>
      <c r="N768" s="13"/>
      <c r="O768" s="13"/>
      <c r="P768" s="33"/>
      <c r="Q768" s="33"/>
      <c r="R768" s="33"/>
      <c r="S768" s="33"/>
      <c r="T768" s="13"/>
      <c r="U768" s="33"/>
      <c r="V768" s="33"/>
      <c r="W768" s="33"/>
      <c r="X768" s="33"/>
      <c r="Y768" s="33"/>
      <c r="Z768" s="33"/>
      <c r="AA768" s="33"/>
      <c r="AB768" s="13"/>
      <c r="AC768" s="33"/>
      <c r="AD768" s="33"/>
      <c r="AE768" s="33"/>
      <c r="AF768" s="33"/>
    </row>
    <row r="769" spans="1:32" x14ac:dyDescent="0.2">
      <c r="A769" s="33"/>
      <c r="B769" s="76"/>
      <c r="C769" s="33"/>
      <c r="D769" s="13"/>
      <c r="E769" s="13"/>
      <c r="F769" s="33"/>
      <c r="G769" s="33"/>
      <c r="H769" s="33"/>
      <c r="I769" s="77"/>
      <c r="J769" s="77"/>
      <c r="K769" s="78"/>
      <c r="L769" s="13"/>
      <c r="M769" s="13"/>
      <c r="N769" s="13"/>
      <c r="O769" s="13"/>
      <c r="P769" s="33"/>
      <c r="Q769" s="33"/>
      <c r="R769" s="33"/>
      <c r="S769" s="33"/>
      <c r="T769" s="13"/>
      <c r="U769" s="33"/>
      <c r="V769" s="33"/>
      <c r="W769" s="33"/>
      <c r="X769" s="33"/>
      <c r="Y769" s="33"/>
      <c r="Z769" s="33"/>
      <c r="AA769" s="33"/>
      <c r="AB769" s="13"/>
      <c r="AC769" s="33"/>
      <c r="AD769" s="33"/>
      <c r="AE769" s="33"/>
      <c r="AF769" s="33"/>
    </row>
    <row r="770" spans="1:32" x14ac:dyDescent="0.2">
      <c r="A770" s="33"/>
      <c r="B770" s="76"/>
      <c r="C770" s="33"/>
      <c r="D770" s="13"/>
      <c r="E770" s="13"/>
      <c r="F770" s="33"/>
      <c r="G770" s="33"/>
      <c r="H770" s="33"/>
      <c r="I770" s="77"/>
      <c r="J770" s="77"/>
      <c r="K770" s="78"/>
      <c r="L770" s="13"/>
      <c r="M770" s="13"/>
      <c r="N770" s="13"/>
      <c r="O770" s="13"/>
      <c r="P770" s="33"/>
      <c r="Q770" s="33"/>
      <c r="R770" s="33"/>
      <c r="S770" s="33"/>
      <c r="T770" s="13"/>
      <c r="U770" s="33"/>
      <c r="V770" s="33"/>
      <c r="W770" s="33"/>
      <c r="X770" s="33"/>
      <c r="Y770" s="33"/>
      <c r="Z770" s="33"/>
      <c r="AA770" s="33"/>
      <c r="AB770" s="13"/>
      <c r="AC770" s="33"/>
      <c r="AD770" s="33"/>
      <c r="AE770" s="33"/>
      <c r="AF770" s="33"/>
    </row>
    <row r="771" spans="1:32" x14ac:dyDescent="0.2">
      <c r="A771" s="33"/>
      <c r="B771" s="76"/>
      <c r="C771" s="33"/>
      <c r="D771" s="13"/>
      <c r="E771" s="13"/>
      <c r="F771" s="33"/>
      <c r="G771" s="33"/>
      <c r="H771" s="33"/>
      <c r="I771" s="77"/>
      <c r="J771" s="77"/>
      <c r="K771" s="78"/>
      <c r="L771" s="13"/>
      <c r="M771" s="13"/>
      <c r="N771" s="13"/>
      <c r="O771" s="13"/>
      <c r="P771" s="33"/>
      <c r="Q771" s="33"/>
      <c r="R771" s="33"/>
      <c r="S771" s="33"/>
      <c r="T771" s="13"/>
      <c r="U771" s="33"/>
      <c r="V771" s="33"/>
      <c r="W771" s="33"/>
      <c r="X771" s="33"/>
      <c r="Y771" s="33"/>
      <c r="Z771" s="33"/>
      <c r="AA771" s="33"/>
      <c r="AB771" s="13"/>
      <c r="AC771" s="33"/>
      <c r="AD771" s="33"/>
      <c r="AE771" s="33"/>
      <c r="AF771" s="33"/>
    </row>
    <row r="772" spans="1:32" x14ac:dyDescent="0.2">
      <c r="A772" s="33"/>
      <c r="B772" s="76"/>
      <c r="C772" s="33"/>
      <c r="D772" s="13"/>
      <c r="E772" s="13"/>
      <c r="F772" s="33"/>
      <c r="G772" s="33"/>
      <c r="H772" s="33"/>
      <c r="I772" s="77"/>
      <c r="J772" s="77"/>
      <c r="K772" s="78"/>
      <c r="L772" s="13"/>
      <c r="M772" s="13"/>
      <c r="N772" s="13"/>
      <c r="O772" s="13"/>
      <c r="P772" s="33"/>
      <c r="Q772" s="33"/>
      <c r="R772" s="33"/>
      <c r="S772" s="33"/>
      <c r="T772" s="13"/>
      <c r="U772" s="33"/>
      <c r="V772" s="33"/>
      <c r="W772" s="33"/>
      <c r="X772" s="33"/>
      <c r="Y772" s="33"/>
      <c r="Z772" s="33"/>
      <c r="AA772" s="33"/>
      <c r="AB772" s="13"/>
      <c r="AC772" s="33"/>
      <c r="AD772" s="33"/>
      <c r="AE772" s="33"/>
      <c r="AF772" s="33"/>
    </row>
    <row r="773" spans="1:32" x14ac:dyDescent="0.2">
      <c r="A773" s="33"/>
      <c r="B773" s="76"/>
      <c r="C773" s="33"/>
      <c r="D773" s="13"/>
      <c r="E773" s="13"/>
      <c r="F773" s="33"/>
      <c r="G773" s="33"/>
      <c r="H773" s="33"/>
      <c r="I773" s="77"/>
      <c r="J773" s="77"/>
      <c r="K773" s="78"/>
      <c r="L773" s="13"/>
      <c r="M773" s="13"/>
      <c r="N773" s="13"/>
      <c r="O773" s="13"/>
      <c r="P773" s="33"/>
      <c r="Q773" s="33"/>
      <c r="R773" s="33"/>
      <c r="S773" s="33"/>
      <c r="T773" s="13"/>
      <c r="U773" s="33"/>
      <c r="V773" s="33"/>
      <c r="W773" s="33"/>
      <c r="X773" s="33"/>
      <c r="Y773" s="33"/>
      <c r="Z773" s="33"/>
      <c r="AA773" s="33"/>
      <c r="AB773" s="13"/>
      <c r="AC773" s="33"/>
      <c r="AD773" s="33"/>
      <c r="AE773" s="33"/>
      <c r="AF773" s="33"/>
    </row>
    <row r="774" spans="1:32" x14ac:dyDescent="0.2">
      <c r="A774" s="33"/>
      <c r="B774" s="76"/>
      <c r="C774" s="33"/>
      <c r="D774" s="13"/>
      <c r="E774" s="13"/>
      <c r="F774" s="33"/>
      <c r="G774" s="33"/>
      <c r="H774" s="33"/>
      <c r="I774" s="77"/>
      <c r="J774" s="77"/>
      <c r="K774" s="78"/>
      <c r="L774" s="13"/>
      <c r="M774" s="13"/>
      <c r="N774" s="13"/>
      <c r="O774" s="13"/>
      <c r="P774" s="33"/>
      <c r="Q774" s="33"/>
      <c r="R774" s="33"/>
      <c r="S774" s="33"/>
      <c r="T774" s="13"/>
      <c r="U774" s="33"/>
      <c r="V774" s="33"/>
      <c r="W774" s="33"/>
      <c r="X774" s="33"/>
      <c r="Y774" s="33"/>
      <c r="Z774" s="33"/>
      <c r="AA774" s="33"/>
      <c r="AB774" s="13"/>
      <c r="AC774" s="33"/>
      <c r="AD774" s="33"/>
      <c r="AE774" s="33"/>
      <c r="AF774" s="33"/>
    </row>
    <row r="775" spans="1:32" x14ac:dyDescent="0.2">
      <c r="A775" s="33"/>
      <c r="B775" s="76"/>
      <c r="C775" s="33"/>
      <c r="D775" s="13"/>
      <c r="E775" s="13"/>
      <c r="F775" s="33"/>
      <c r="G775" s="33"/>
      <c r="H775" s="33"/>
      <c r="I775" s="77"/>
      <c r="J775" s="77"/>
      <c r="K775" s="78"/>
      <c r="L775" s="13"/>
      <c r="M775" s="13"/>
      <c r="N775" s="13"/>
      <c r="O775" s="13"/>
      <c r="P775" s="33"/>
      <c r="Q775" s="33"/>
      <c r="R775" s="33"/>
      <c r="S775" s="33"/>
      <c r="T775" s="13"/>
      <c r="U775" s="33"/>
      <c r="V775" s="33"/>
      <c r="W775" s="33"/>
      <c r="X775" s="33"/>
      <c r="Y775" s="33"/>
      <c r="Z775" s="33"/>
      <c r="AA775" s="33"/>
      <c r="AB775" s="13"/>
      <c r="AC775" s="33"/>
      <c r="AD775" s="33"/>
      <c r="AE775" s="33"/>
      <c r="AF775" s="33"/>
    </row>
    <row r="776" spans="1:32" x14ac:dyDescent="0.2">
      <c r="A776" s="33"/>
      <c r="B776" s="76"/>
      <c r="C776" s="33"/>
      <c r="D776" s="13"/>
      <c r="E776" s="13"/>
      <c r="F776" s="33"/>
      <c r="G776" s="33"/>
      <c r="H776" s="33"/>
      <c r="I776" s="77"/>
      <c r="J776" s="77"/>
      <c r="K776" s="78"/>
      <c r="L776" s="13"/>
      <c r="M776" s="13"/>
      <c r="N776" s="13"/>
      <c r="O776" s="13"/>
      <c r="P776" s="33"/>
      <c r="Q776" s="33"/>
      <c r="R776" s="33"/>
      <c r="S776" s="33"/>
      <c r="T776" s="13"/>
      <c r="U776" s="33"/>
      <c r="V776" s="33"/>
      <c r="W776" s="33"/>
      <c r="X776" s="33"/>
      <c r="Y776" s="33"/>
      <c r="Z776" s="33"/>
      <c r="AA776" s="33"/>
      <c r="AB776" s="13"/>
      <c r="AC776" s="33"/>
      <c r="AD776" s="33"/>
      <c r="AE776" s="33"/>
      <c r="AF776" s="33"/>
    </row>
    <row r="777" spans="1:32" x14ac:dyDescent="0.2">
      <c r="A777" s="33"/>
      <c r="B777" s="76"/>
      <c r="C777" s="33"/>
      <c r="D777" s="13"/>
      <c r="E777" s="13"/>
      <c r="F777" s="33"/>
      <c r="G777" s="33"/>
      <c r="H777" s="33"/>
      <c r="I777" s="77"/>
      <c r="J777" s="77"/>
      <c r="K777" s="78"/>
      <c r="L777" s="13"/>
      <c r="M777" s="13"/>
      <c r="N777" s="13"/>
      <c r="O777" s="13"/>
      <c r="P777" s="33"/>
      <c r="Q777" s="33"/>
      <c r="R777" s="33"/>
      <c r="S777" s="33"/>
      <c r="T777" s="13"/>
      <c r="U777" s="33"/>
      <c r="V777" s="33"/>
      <c r="W777" s="33"/>
      <c r="X777" s="33"/>
      <c r="Y777" s="33"/>
      <c r="Z777" s="33"/>
      <c r="AA777" s="33"/>
      <c r="AB777" s="13"/>
      <c r="AC777" s="33"/>
      <c r="AD777" s="33"/>
      <c r="AE777" s="33"/>
      <c r="AF777" s="33"/>
    </row>
    <row r="778" spans="1:32" x14ac:dyDescent="0.2">
      <c r="A778" s="33"/>
      <c r="B778" s="76"/>
      <c r="C778" s="33"/>
      <c r="D778" s="13"/>
      <c r="E778" s="13"/>
      <c r="F778" s="33"/>
      <c r="G778" s="33"/>
      <c r="H778" s="33"/>
      <c r="I778" s="77"/>
      <c r="J778" s="77"/>
      <c r="K778" s="78"/>
      <c r="L778" s="13"/>
      <c r="M778" s="13"/>
      <c r="N778" s="13"/>
      <c r="O778" s="13"/>
      <c r="P778" s="33"/>
      <c r="Q778" s="33"/>
      <c r="R778" s="33"/>
      <c r="S778" s="33"/>
      <c r="T778" s="13"/>
      <c r="U778" s="33"/>
      <c r="V778" s="33"/>
      <c r="W778" s="33"/>
      <c r="X778" s="33"/>
      <c r="Y778" s="33"/>
      <c r="Z778" s="33"/>
      <c r="AA778" s="33"/>
      <c r="AB778" s="13"/>
      <c r="AC778" s="33"/>
      <c r="AD778" s="33"/>
      <c r="AE778" s="33"/>
      <c r="AF778" s="33"/>
    </row>
    <row r="779" spans="1:32" x14ac:dyDescent="0.2">
      <c r="A779" s="33"/>
      <c r="B779" s="76"/>
      <c r="C779" s="33"/>
      <c r="D779" s="13"/>
      <c r="E779" s="13"/>
      <c r="F779" s="33"/>
      <c r="G779" s="33"/>
      <c r="H779" s="33"/>
      <c r="I779" s="77"/>
      <c r="J779" s="77"/>
      <c r="K779" s="78"/>
      <c r="L779" s="13"/>
      <c r="M779" s="13"/>
      <c r="N779" s="13"/>
      <c r="O779" s="13"/>
      <c r="P779" s="33"/>
      <c r="Q779" s="33"/>
      <c r="R779" s="33"/>
      <c r="S779" s="33"/>
      <c r="T779" s="13"/>
      <c r="U779" s="33"/>
      <c r="V779" s="33"/>
      <c r="W779" s="33"/>
      <c r="X779" s="33"/>
      <c r="Y779" s="33"/>
      <c r="Z779" s="33"/>
      <c r="AA779" s="33"/>
      <c r="AB779" s="13"/>
      <c r="AC779" s="33"/>
      <c r="AD779" s="33"/>
      <c r="AE779" s="33"/>
      <c r="AF779" s="33"/>
    </row>
    <row r="780" spans="1:32" x14ac:dyDescent="0.2">
      <c r="A780" s="33"/>
      <c r="B780" s="76"/>
      <c r="C780" s="33"/>
      <c r="D780" s="13"/>
      <c r="E780" s="13"/>
      <c r="F780" s="33"/>
      <c r="G780" s="33"/>
      <c r="H780" s="33"/>
      <c r="I780" s="77"/>
      <c r="J780" s="77"/>
      <c r="K780" s="78"/>
      <c r="L780" s="13"/>
      <c r="M780" s="13"/>
      <c r="N780" s="13"/>
      <c r="O780" s="13"/>
      <c r="P780" s="33"/>
      <c r="Q780" s="33"/>
      <c r="R780" s="33"/>
      <c r="S780" s="33"/>
      <c r="T780" s="13"/>
      <c r="U780" s="33"/>
      <c r="V780" s="33"/>
      <c r="W780" s="33"/>
      <c r="X780" s="33"/>
      <c r="Y780" s="33"/>
      <c r="Z780" s="33"/>
      <c r="AA780" s="33"/>
      <c r="AB780" s="13"/>
      <c r="AC780" s="33"/>
      <c r="AD780" s="33"/>
      <c r="AE780" s="33"/>
      <c r="AF780" s="33"/>
    </row>
    <row r="781" spans="1:32" x14ac:dyDescent="0.2">
      <c r="A781" s="33"/>
      <c r="B781" s="76"/>
      <c r="C781" s="33"/>
      <c r="D781" s="13"/>
      <c r="E781" s="13"/>
      <c r="F781" s="33"/>
      <c r="G781" s="33"/>
      <c r="H781" s="33"/>
      <c r="I781" s="77"/>
      <c r="J781" s="77"/>
      <c r="K781" s="78"/>
      <c r="L781" s="13"/>
      <c r="M781" s="13"/>
      <c r="N781" s="13"/>
      <c r="O781" s="13"/>
      <c r="P781" s="33"/>
      <c r="Q781" s="33"/>
      <c r="R781" s="33"/>
      <c r="S781" s="33"/>
      <c r="T781" s="13"/>
      <c r="U781" s="33"/>
      <c r="V781" s="33"/>
      <c r="W781" s="33"/>
      <c r="X781" s="33"/>
      <c r="Y781" s="33"/>
      <c r="Z781" s="33"/>
      <c r="AA781" s="33"/>
      <c r="AB781" s="13"/>
      <c r="AC781" s="33"/>
      <c r="AD781" s="33"/>
      <c r="AE781" s="33"/>
      <c r="AF781" s="33"/>
    </row>
    <row r="782" spans="1:32" x14ac:dyDescent="0.2">
      <c r="A782" s="33"/>
      <c r="B782" s="76"/>
      <c r="C782" s="33"/>
      <c r="D782" s="13"/>
      <c r="E782" s="13"/>
      <c r="F782" s="33"/>
      <c r="G782" s="33"/>
      <c r="H782" s="33"/>
      <c r="I782" s="77"/>
      <c r="J782" s="77"/>
      <c r="K782" s="78"/>
      <c r="L782" s="13"/>
      <c r="M782" s="13"/>
      <c r="N782" s="13"/>
      <c r="O782" s="13"/>
      <c r="P782" s="33"/>
      <c r="Q782" s="33"/>
      <c r="R782" s="33"/>
      <c r="S782" s="33"/>
      <c r="T782" s="13"/>
      <c r="U782" s="33"/>
      <c r="V782" s="33"/>
      <c r="W782" s="33"/>
      <c r="X782" s="33"/>
      <c r="Y782" s="33"/>
      <c r="Z782" s="33"/>
      <c r="AA782" s="33"/>
      <c r="AB782" s="13"/>
      <c r="AC782" s="33"/>
      <c r="AD782" s="33"/>
      <c r="AE782" s="33"/>
      <c r="AF782" s="33"/>
    </row>
    <row r="783" spans="1:32" x14ac:dyDescent="0.2">
      <c r="A783" s="33"/>
      <c r="B783" s="76"/>
      <c r="C783" s="33"/>
      <c r="D783" s="13"/>
      <c r="E783" s="13"/>
      <c r="F783" s="33"/>
      <c r="G783" s="33"/>
      <c r="H783" s="33"/>
      <c r="I783" s="77"/>
      <c r="J783" s="77"/>
      <c r="K783" s="78"/>
      <c r="L783" s="13"/>
      <c r="M783" s="13"/>
      <c r="N783" s="13"/>
      <c r="O783" s="13"/>
      <c r="P783" s="33"/>
      <c r="Q783" s="33"/>
      <c r="R783" s="33"/>
      <c r="S783" s="33"/>
      <c r="T783" s="13"/>
      <c r="U783" s="33"/>
      <c r="V783" s="33"/>
      <c r="W783" s="33"/>
      <c r="X783" s="33"/>
      <c r="Y783" s="33"/>
      <c r="Z783" s="33"/>
      <c r="AA783" s="33"/>
      <c r="AB783" s="13"/>
      <c r="AC783" s="33"/>
      <c r="AD783" s="33"/>
      <c r="AE783" s="33"/>
      <c r="AF783" s="33"/>
    </row>
    <row r="784" spans="1:32" x14ac:dyDescent="0.2">
      <c r="A784" s="33"/>
      <c r="B784" s="76"/>
      <c r="C784" s="33"/>
      <c r="D784" s="13"/>
      <c r="E784" s="13"/>
      <c r="F784" s="33"/>
      <c r="G784" s="33"/>
      <c r="H784" s="33"/>
      <c r="I784" s="77"/>
      <c r="J784" s="77"/>
      <c r="K784" s="78"/>
      <c r="L784" s="13"/>
      <c r="M784" s="13"/>
      <c r="N784" s="13"/>
      <c r="O784" s="13"/>
      <c r="P784" s="33"/>
      <c r="Q784" s="33"/>
      <c r="R784" s="33"/>
      <c r="S784" s="33"/>
      <c r="T784" s="13"/>
      <c r="U784" s="33"/>
      <c r="V784" s="33"/>
      <c r="W784" s="33"/>
      <c r="X784" s="33"/>
      <c r="Y784" s="33"/>
      <c r="Z784" s="33"/>
      <c r="AA784" s="33"/>
      <c r="AB784" s="13"/>
      <c r="AC784" s="33"/>
      <c r="AD784" s="33"/>
      <c r="AE784" s="33"/>
      <c r="AF784" s="33"/>
    </row>
    <row r="785" spans="1:32" x14ac:dyDescent="0.2">
      <c r="A785" s="33"/>
      <c r="B785" s="76"/>
      <c r="C785" s="33"/>
      <c r="D785" s="13"/>
      <c r="E785" s="13"/>
      <c r="F785" s="33"/>
      <c r="G785" s="33"/>
      <c r="H785" s="33"/>
      <c r="I785" s="77"/>
      <c r="J785" s="77"/>
      <c r="K785" s="78"/>
      <c r="L785" s="13"/>
      <c r="M785" s="13"/>
      <c r="N785" s="13"/>
      <c r="O785" s="13"/>
      <c r="P785" s="33"/>
      <c r="Q785" s="33"/>
      <c r="R785" s="33"/>
      <c r="S785" s="33"/>
      <c r="T785" s="13"/>
      <c r="U785" s="33"/>
      <c r="V785" s="33"/>
      <c r="W785" s="33"/>
      <c r="X785" s="33"/>
      <c r="Y785" s="33"/>
      <c r="Z785" s="33"/>
      <c r="AA785" s="33"/>
      <c r="AB785" s="13"/>
      <c r="AC785" s="33"/>
      <c r="AD785" s="33"/>
      <c r="AE785" s="33"/>
      <c r="AF785" s="33"/>
    </row>
    <row r="786" spans="1:32" x14ac:dyDescent="0.2">
      <c r="A786" s="33"/>
      <c r="B786" s="76"/>
      <c r="C786" s="33"/>
      <c r="D786" s="13"/>
      <c r="E786" s="13"/>
      <c r="F786" s="33"/>
      <c r="G786" s="33"/>
      <c r="H786" s="33"/>
      <c r="I786" s="77"/>
      <c r="J786" s="77"/>
      <c r="K786" s="78"/>
      <c r="L786" s="13"/>
      <c r="M786" s="13"/>
      <c r="N786" s="13"/>
      <c r="O786" s="13"/>
      <c r="P786" s="33"/>
      <c r="Q786" s="33"/>
      <c r="R786" s="33"/>
      <c r="S786" s="33"/>
      <c r="T786" s="13"/>
      <c r="U786" s="33"/>
      <c r="V786" s="33"/>
      <c r="W786" s="33"/>
      <c r="X786" s="33"/>
      <c r="Y786" s="33"/>
      <c r="Z786" s="33"/>
      <c r="AA786" s="33"/>
      <c r="AB786" s="13"/>
      <c r="AC786" s="33"/>
      <c r="AD786" s="33"/>
      <c r="AE786" s="33"/>
      <c r="AF786" s="33"/>
    </row>
    <row r="787" spans="1:32" x14ac:dyDescent="0.2">
      <c r="A787" s="33"/>
      <c r="B787" s="76"/>
      <c r="C787" s="33"/>
      <c r="D787" s="13"/>
      <c r="E787" s="13"/>
      <c r="F787" s="33"/>
      <c r="G787" s="33"/>
      <c r="H787" s="33"/>
      <c r="I787" s="77"/>
      <c r="J787" s="77"/>
      <c r="K787" s="78"/>
      <c r="L787" s="13"/>
      <c r="M787" s="13"/>
      <c r="N787" s="13"/>
      <c r="O787" s="13"/>
      <c r="P787" s="33"/>
      <c r="Q787" s="33"/>
      <c r="R787" s="33"/>
      <c r="S787" s="33"/>
      <c r="T787" s="13"/>
      <c r="U787" s="33"/>
      <c r="V787" s="33"/>
      <c r="W787" s="33"/>
      <c r="X787" s="33"/>
      <c r="Y787" s="33"/>
      <c r="Z787" s="33"/>
      <c r="AA787" s="33"/>
      <c r="AB787" s="13"/>
      <c r="AC787" s="33"/>
      <c r="AD787" s="33"/>
      <c r="AE787" s="33"/>
      <c r="AF787" s="33"/>
    </row>
    <row r="788" spans="1:32" x14ac:dyDescent="0.2">
      <c r="A788" s="33"/>
      <c r="B788" s="76"/>
      <c r="C788" s="33"/>
      <c r="D788" s="13"/>
      <c r="E788" s="13"/>
      <c r="F788" s="33"/>
      <c r="G788" s="33"/>
      <c r="H788" s="33"/>
      <c r="I788" s="77"/>
      <c r="J788" s="77"/>
      <c r="K788" s="78"/>
      <c r="L788" s="13"/>
      <c r="M788" s="13"/>
      <c r="N788" s="13"/>
      <c r="O788" s="13"/>
      <c r="P788" s="33"/>
      <c r="Q788" s="33"/>
      <c r="R788" s="33"/>
      <c r="S788" s="33"/>
      <c r="T788" s="13"/>
      <c r="U788" s="33"/>
      <c r="V788" s="33"/>
      <c r="W788" s="33"/>
      <c r="X788" s="33"/>
      <c r="Y788" s="33"/>
      <c r="Z788" s="33"/>
      <c r="AA788" s="33"/>
      <c r="AB788" s="13"/>
      <c r="AC788" s="33"/>
      <c r="AD788" s="33"/>
      <c r="AE788" s="33"/>
      <c r="AF788" s="33"/>
    </row>
    <row r="789" spans="1:32" x14ac:dyDescent="0.2">
      <c r="A789" s="33"/>
      <c r="B789" s="76"/>
      <c r="C789" s="33"/>
      <c r="D789" s="13"/>
      <c r="E789" s="13"/>
      <c r="F789" s="33"/>
      <c r="G789" s="33"/>
      <c r="H789" s="33"/>
      <c r="I789" s="77"/>
      <c r="J789" s="77"/>
      <c r="K789" s="78"/>
      <c r="L789" s="13"/>
      <c r="M789" s="13"/>
      <c r="N789" s="13"/>
      <c r="O789" s="13"/>
      <c r="P789" s="33"/>
      <c r="Q789" s="33"/>
      <c r="R789" s="33"/>
      <c r="S789" s="33"/>
      <c r="T789" s="13"/>
      <c r="U789" s="33"/>
      <c r="V789" s="33"/>
      <c r="W789" s="33"/>
      <c r="X789" s="33"/>
      <c r="Y789" s="33"/>
      <c r="Z789" s="33"/>
      <c r="AA789" s="33"/>
      <c r="AB789" s="13"/>
      <c r="AC789" s="33"/>
      <c r="AD789" s="33"/>
      <c r="AE789" s="33"/>
      <c r="AF789" s="33"/>
    </row>
    <row r="790" spans="1:32" x14ac:dyDescent="0.2">
      <c r="A790" s="33"/>
      <c r="B790" s="76"/>
      <c r="C790" s="33"/>
      <c r="D790" s="13"/>
      <c r="E790" s="13"/>
      <c r="F790" s="33"/>
      <c r="G790" s="33"/>
      <c r="H790" s="33"/>
      <c r="I790" s="77"/>
      <c r="J790" s="77"/>
      <c r="K790" s="78"/>
      <c r="L790" s="13"/>
      <c r="M790" s="13"/>
      <c r="N790" s="13"/>
      <c r="O790" s="13"/>
      <c r="P790" s="33"/>
      <c r="Q790" s="33"/>
      <c r="R790" s="33"/>
      <c r="S790" s="33"/>
      <c r="T790" s="13"/>
      <c r="U790" s="33"/>
      <c r="V790" s="33"/>
      <c r="W790" s="33"/>
      <c r="X790" s="33"/>
      <c r="Y790" s="33"/>
      <c r="Z790" s="33"/>
      <c r="AA790" s="33"/>
      <c r="AB790" s="13"/>
      <c r="AC790" s="33"/>
      <c r="AD790" s="33"/>
      <c r="AE790" s="33"/>
      <c r="AF790" s="33"/>
    </row>
    <row r="791" spans="1:32" x14ac:dyDescent="0.2">
      <c r="A791" s="33"/>
      <c r="B791" s="76"/>
      <c r="C791" s="33"/>
      <c r="D791" s="13"/>
      <c r="E791" s="13"/>
      <c r="F791" s="33"/>
      <c r="G791" s="33"/>
      <c r="H791" s="33"/>
      <c r="I791" s="77"/>
      <c r="J791" s="77"/>
      <c r="K791" s="78"/>
      <c r="L791" s="13"/>
      <c r="M791" s="13"/>
      <c r="N791" s="13"/>
      <c r="O791" s="13"/>
      <c r="P791" s="33"/>
      <c r="Q791" s="33"/>
      <c r="R791" s="33"/>
      <c r="S791" s="33"/>
      <c r="T791" s="13"/>
      <c r="U791" s="33"/>
      <c r="V791" s="33"/>
      <c r="W791" s="33"/>
      <c r="X791" s="33"/>
      <c r="Y791" s="33"/>
      <c r="Z791" s="33"/>
      <c r="AA791" s="33"/>
      <c r="AB791" s="13"/>
      <c r="AC791" s="33"/>
      <c r="AD791" s="33"/>
      <c r="AE791" s="33"/>
      <c r="AF791" s="33"/>
    </row>
    <row r="792" spans="1:32" x14ac:dyDescent="0.2">
      <c r="A792" s="33"/>
      <c r="B792" s="76"/>
      <c r="C792" s="33"/>
      <c r="D792" s="13"/>
      <c r="E792" s="13"/>
      <c r="F792" s="33"/>
      <c r="G792" s="33"/>
      <c r="H792" s="33"/>
      <c r="I792" s="77"/>
      <c r="J792" s="77"/>
      <c r="K792" s="78"/>
      <c r="L792" s="13"/>
      <c r="M792" s="13"/>
      <c r="N792" s="13"/>
      <c r="O792" s="13"/>
      <c r="P792" s="33"/>
      <c r="Q792" s="33"/>
      <c r="R792" s="33"/>
      <c r="S792" s="33"/>
      <c r="T792" s="13"/>
      <c r="U792" s="33"/>
      <c r="V792" s="33"/>
      <c r="W792" s="33"/>
      <c r="X792" s="33"/>
      <c r="Y792" s="33"/>
      <c r="Z792" s="33"/>
      <c r="AA792" s="33"/>
      <c r="AB792" s="13"/>
      <c r="AC792" s="33"/>
      <c r="AD792" s="33"/>
      <c r="AE792" s="33"/>
      <c r="AF792" s="33"/>
    </row>
    <row r="793" spans="1:32" x14ac:dyDescent="0.2">
      <c r="A793" s="33"/>
      <c r="B793" s="76"/>
      <c r="C793" s="33"/>
      <c r="D793" s="13"/>
      <c r="E793" s="13"/>
      <c r="F793" s="33"/>
      <c r="G793" s="33"/>
      <c r="H793" s="33"/>
      <c r="I793" s="77"/>
      <c r="J793" s="77"/>
      <c r="K793" s="78"/>
      <c r="L793" s="13"/>
      <c r="M793" s="13"/>
      <c r="N793" s="13"/>
      <c r="O793" s="13"/>
      <c r="P793" s="33"/>
      <c r="Q793" s="33"/>
      <c r="R793" s="33"/>
      <c r="S793" s="33"/>
      <c r="T793" s="13"/>
      <c r="U793" s="33"/>
      <c r="V793" s="33"/>
      <c r="W793" s="33"/>
      <c r="X793" s="33"/>
      <c r="Y793" s="33"/>
      <c r="Z793" s="33"/>
      <c r="AA793" s="33"/>
      <c r="AB793" s="13"/>
      <c r="AC793" s="33"/>
      <c r="AD793" s="33"/>
      <c r="AE793" s="33"/>
      <c r="AF793" s="33"/>
    </row>
    <row r="794" spans="1:32" x14ac:dyDescent="0.2">
      <c r="A794" s="33"/>
      <c r="B794" s="76"/>
      <c r="C794" s="33"/>
      <c r="D794" s="13"/>
      <c r="E794" s="13"/>
      <c r="F794" s="33"/>
      <c r="G794" s="33"/>
      <c r="H794" s="33"/>
      <c r="I794" s="77"/>
      <c r="J794" s="77"/>
      <c r="K794" s="78"/>
      <c r="L794" s="13"/>
      <c r="M794" s="13"/>
      <c r="N794" s="13"/>
      <c r="O794" s="13"/>
      <c r="P794" s="33"/>
      <c r="Q794" s="33"/>
      <c r="R794" s="33"/>
      <c r="S794" s="33"/>
      <c r="T794" s="13"/>
      <c r="U794" s="33"/>
      <c r="V794" s="33"/>
      <c r="W794" s="33"/>
      <c r="X794" s="33"/>
      <c r="Y794" s="33"/>
      <c r="Z794" s="33"/>
      <c r="AA794" s="33"/>
      <c r="AB794" s="13"/>
      <c r="AC794" s="33"/>
      <c r="AD794" s="33"/>
      <c r="AE794" s="33"/>
      <c r="AF794" s="33"/>
    </row>
    <row r="795" spans="1:32" x14ac:dyDescent="0.2">
      <c r="A795" s="33"/>
      <c r="B795" s="76"/>
      <c r="C795" s="33"/>
      <c r="D795" s="13"/>
      <c r="E795" s="13"/>
      <c r="F795" s="33"/>
      <c r="G795" s="33"/>
      <c r="H795" s="33"/>
      <c r="I795" s="77"/>
      <c r="J795" s="77"/>
      <c r="K795" s="78"/>
      <c r="L795" s="13"/>
      <c r="M795" s="13"/>
      <c r="N795" s="13"/>
      <c r="O795" s="13"/>
      <c r="P795" s="33"/>
      <c r="Q795" s="33"/>
      <c r="R795" s="33"/>
      <c r="S795" s="33"/>
      <c r="T795" s="13"/>
      <c r="U795" s="33"/>
      <c r="V795" s="33"/>
      <c r="W795" s="33"/>
      <c r="X795" s="33"/>
      <c r="Y795" s="33"/>
      <c r="Z795" s="33"/>
      <c r="AA795" s="33"/>
      <c r="AB795" s="13"/>
      <c r="AC795" s="33"/>
      <c r="AD795" s="33"/>
      <c r="AE795" s="33"/>
      <c r="AF795" s="33"/>
    </row>
    <row r="796" spans="1:32" x14ac:dyDescent="0.2">
      <c r="A796" s="33"/>
      <c r="B796" s="76"/>
      <c r="C796" s="33"/>
      <c r="D796" s="13"/>
      <c r="E796" s="13"/>
      <c r="F796" s="33"/>
      <c r="G796" s="33"/>
      <c r="H796" s="33"/>
      <c r="I796" s="77"/>
      <c r="J796" s="77"/>
      <c r="K796" s="78"/>
      <c r="L796" s="13"/>
      <c r="M796" s="13"/>
      <c r="N796" s="13"/>
      <c r="O796" s="13"/>
      <c r="P796" s="33"/>
      <c r="Q796" s="33"/>
      <c r="R796" s="33"/>
      <c r="S796" s="33"/>
      <c r="T796" s="13"/>
      <c r="U796" s="33"/>
      <c r="V796" s="33"/>
      <c r="W796" s="33"/>
      <c r="X796" s="33"/>
      <c r="Y796" s="33"/>
      <c r="Z796" s="33"/>
      <c r="AA796" s="33"/>
      <c r="AB796" s="13"/>
      <c r="AC796" s="33"/>
      <c r="AD796" s="33"/>
      <c r="AE796" s="33"/>
      <c r="AF796" s="33"/>
    </row>
    <row r="797" spans="1:32" x14ac:dyDescent="0.2">
      <c r="A797" s="33"/>
      <c r="B797" s="76"/>
      <c r="C797" s="33"/>
      <c r="D797" s="13"/>
      <c r="E797" s="13"/>
      <c r="F797" s="33"/>
      <c r="G797" s="33"/>
      <c r="H797" s="33"/>
      <c r="I797" s="77"/>
      <c r="J797" s="77"/>
      <c r="K797" s="78"/>
      <c r="L797" s="13"/>
      <c r="M797" s="13"/>
      <c r="N797" s="13"/>
      <c r="O797" s="13"/>
      <c r="P797" s="33"/>
      <c r="Q797" s="33"/>
      <c r="R797" s="33"/>
      <c r="S797" s="33"/>
      <c r="T797" s="13"/>
      <c r="U797" s="33"/>
      <c r="V797" s="33"/>
      <c r="W797" s="33"/>
      <c r="X797" s="33"/>
      <c r="Y797" s="33"/>
      <c r="Z797" s="33"/>
      <c r="AA797" s="33"/>
      <c r="AB797" s="13"/>
      <c r="AC797" s="33"/>
      <c r="AD797" s="33"/>
      <c r="AE797" s="33"/>
      <c r="AF797" s="33"/>
    </row>
    <row r="798" spans="1:32" x14ac:dyDescent="0.2">
      <c r="A798" s="33"/>
      <c r="B798" s="76"/>
      <c r="C798" s="33"/>
      <c r="D798" s="13"/>
      <c r="E798" s="13"/>
      <c r="F798" s="33"/>
      <c r="G798" s="33"/>
      <c r="H798" s="33"/>
      <c r="I798" s="77"/>
      <c r="J798" s="77"/>
      <c r="K798" s="78"/>
      <c r="L798" s="13"/>
      <c r="M798" s="13"/>
      <c r="N798" s="13"/>
      <c r="O798" s="13"/>
      <c r="P798" s="33"/>
      <c r="Q798" s="33"/>
      <c r="R798" s="33"/>
      <c r="S798" s="33"/>
      <c r="T798" s="13"/>
      <c r="U798" s="33"/>
      <c r="V798" s="33"/>
      <c r="W798" s="33"/>
      <c r="X798" s="33"/>
      <c r="Y798" s="33"/>
      <c r="Z798" s="33"/>
      <c r="AA798" s="33"/>
      <c r="AB798" s="13"/>
      <c r="AC798" s="33"/>
      <c r="AD798" s="33"/>
      <c r="AE798" s="33"/>
      <c r="AF798" s="33"/>
    </row>
    <row r="799" spans="1:32" x14ac:dyDescent="0.2">
      <c r="A799" s="33"/>
      <c r="B799" s="76"/>
      <c r="C799" s="33"/>
      <c r="D799" s="13"/>
      <c r="E799" s="13"/>
      <c r="F799" s="33"/>
      <c r="G799" s="33"/>
      <c r="H799" s="33"/>
      <c r="I799" s="77"/>
      <c r="J799" s="77"/>
      <c r="K799" s="78"/>
      <c r="L799" s="13"/>
      <c r="M799" s="13"/>
      <c r="N799" s="13"/>
      <c r="O799" s="13"/>
      <c r="P799" s="33"/>
      <c r="Q799" s="33"/>
      <c r="R799" s="33"/>
      <c r="S799" s="33"/>
      <c r="T799" s="13"/>
      <c r="U799" s="33"/>
      <c r="V799" s="33"/>
      <c r="W799" s="33"/>
      <c r="X799" s="33"/>
      <c r="Y799" s="33"/>
      <c r="Z799" s="33"/>
      <c r="AA799" s="33"/>
      <c r="AB799" s="13"/>
      <c r="AC799" s="33"/>
      <c r="AD799" s="33"/>
      <c r="AE799" s="33"/>
      <c r="AF799" s="33"/>
    </row>
    <row r="800" spans="1:32" x14ac:dyDescent="0.2">
      <c r="A800" s="33"/>
      <c r="B800" s="76"/>
      <c r="C800" s="33"/>
      <c r="D800" s="13"/>
      <c r="E800" s="13"/>
      <c r="F800" s="33"/>
      <c r="G800" s="33"/>
      <c r="H800" s="33"/>
      <c r="I800" s="77"/>
      <c r="J800" s="77"/>
      <c r="K800" s="78"/>
      <c r="L800" s="13"/>
      <c r="M800" s="13"/>
      <c r="N800" s="13"/>
      <c r="O800" s="13"/>
      <c r="P800" s="33"/>
      <c r="Q800" s="33"/>
      <c r="R800" s="33"/>
      <c r="S800" s="33"/>
      <c r="T800" s="13"/>
      <c r="U800" s="33"/>
      <c r="V800" s="33"/>
      <c r="W800" s="33"/>
      <c r="X800" s="33"/>
      <c r="Y800" s="33"/>
      <c r="Z800" s="33"/>
      <c r="AA800" s="33"/>
      <c r="AB800" s="13"/>
      <c r="AC800" s="33"/>
      <c r="AD800" s="33"/>
      <c r="AE800" s="33"/>
      <c r="AF800" s="33"/>
    </row>
    <row r="801" spans="1:32" x14ac:dyDescent="0.2">
      <c r="A801" s="33"/>
      <c r="B801" s="76"/>
      <c r="C801" s="33"/>
      <c r="D801" s="13"/>
      <c r="E801" s="13"/>
      <c r="F801" s="33"/>
      <c r="G801" s="33"/>
      <c r="H801" s="33"/>
      <c r="I801" s="77"/>
      <c r="J801" s="77"/>
      <c r="K801" s="78"/>
      <c r="L801" s="13"/>
      <c r="M801" s="13"/>
      <c r="N801" s="13"/>
      <c r="O801" s="13"/>
      <c r="P801" s="33"/>
      <c r="Q801" s="33"/>
      <c r="R801" s="33"/>
      <c r="S801" s="33"/>
      <c r="T801" s="13"/>
      <c r="U801" s="33"/>
      <c r="V801" s="33"/>
      <c r="W801" s="33"/>
      <c r="X801" s="33"/>
      <c r="Y801" s="33"/>
      <c r="Z801" s="33"/>
      <c r="AA801" s="33"/>
      <c r="AB801" s="13"/>
      <c r="AC801" s="33"/>
      <c r="AD801" s="33"/>
      <c r="AE801" s="33"/>
      <c r="AF801" s="33"/>
    </row>
    <row r="802" spans="1:32" x14ac:dyDescent="0.2">
      <c r="A802" s="33"/>
      <c r="B802" s="76"/>
      <c r="C802" s="33"/>
      <c r="D802" s="13"/>
      <c r="E802" s="13"/>
      <c r="F802" s="33"/>
      <c r="G802" s="33"/>
      <c r="H802" s="33"/>
      <c r="I802" s="77"/>
      <c r="J802" s="77"/>
      <c r="K802" s="78"/>
      <c r="L802" s="13"/>
      <c r="M802" s="13"/>
      <c r="N802" s="13"/>
      <c r="O802" s="13"/>
      <c r="P802" s="33"/>
      <c r="Q802" s="33"/>
      <c r="R802" s="33"/>
      <c r="S802" s="33"/>
      <c r="T802" s="13"/>
      <c r="U802" s="33"/>
      <c r="V802" s="33"/>
      <c r="W802" s="33"/>
      <c r="X802" s="33"/>
      <c r="Y802" s="33"/>
      <c r="Z802" s="33"/>
      <c r="AA802" s="33"/>
      <c r="AB802" s="13"/>
      <c r="AC802" s="33"/>
      <c r="AD802" s="33"/>
      <c r="AE802" s="33"/>
      <c r="AF802" s="33"/>
    </row>
    <row r="803" spans="1:32" x14ac:dyDescent="0.2">
      <c r="A803" s="33"/>
      <c r="B803" s="76"/>
      <c r="C803" s="33"/>
      <c r="D803" s="13"/>
      <c r="E803" s="13"/>
      <c r="F803" s="33"/>
      <c r="G803" s="33"/>
      <c r="H803" s="33"/>
      <c r="I803" s="77"/>
      <c r="J803" s="77"/>
      <c r="K803" s="78"/>
      <c r="L803" s="13"/>
      <c r="M803" s="13"/>
      <c r="N803" s="13"/>
      <c r="O803" s="13"/>
      <c r="P803" s="33"/>
      <c r="Q803" s="33"/>
      <c r="R803" s="33"/>
      <c r="S803" s="33"/>
      <c r="T803" s="13"/>
      <c r="U803" s="33"/>
      <c r="V803" s="33"/>
      <c r="W803" s="33"/>
      <c r="X803" s="33"/>
      <c r="Y803" s="33"/>
      <c r="Z803" s="33"/>
      <c r="AA803" s="33"/>
      <c r="AB803" s="13"/>
      <c r="AC803" s="33"/>
      <c r="AD803" s="33"/>
      <c r="AE803" s="33"/>
      <c r="AF803" s="33"/>
    </row>
    <row r="804" spans="1:32" x14ac:dyDescent="0.2">
      <c r="A804" s="33"/>
      <c r="B804" s="76"/>
      <c r="C804" s="33"/>
      <c r="D804" s="13"/>
      <c r="E804" s="13"/>
      <c r="F804" s="33"/>
      <c r="G804" s="33"/>
      <c r="H804" s="33"/>
      <c r="I804" s="77"/>
      <c r="J804" s="77"/>
      <c r="K804" s="78"/>
      <c r="L804" s="13"/>
      <c r="M804" s="13"/>
      <c r="N804" s="13"/>
      <c r="O804" s="13"/>
      <c r="P804" s="33"/>
      <c r="Q804" s="33"/>
      <c r="R804" s="33"/>
      <c r="S804" s="33"/>
      <c r="T804" s="13"/>
      <c r="U804" s="33"/>
      <c r="V804" s="33"/>
      <c r="W804" s="33"/>
      <c r="X804" s="33"/>
      <c r="Y804" s="33"/>
      <c r="Z804" s="33"/>
      <c r="AA804" s="33"/>
      <c r="AB804" s="13"/>
      <c r="AC804" s="33"/>
      <c r="AD804" s="33"/>
      <c r="AE804" s="33"/>
      <c r="AF804" s="33"/>
    </row>
    <row r="805" spans="1:32" x14ac:dyDescent="0.2">
      <c r="A805" s="33"/>
      <c r="B805" s="76"/>
      <c r="C805" s="33"/>
      <c r="D805" s="13"/>
      <c r="E805" s="13"/>
      <c r="F805" s="33"/>
      <c r="G805" s="33"/>
      <c r="H805" s="33"/>
      <c r="I805" s="77"/>
      <c r="J805" s="77"/>
      <c r="K805" s="78"/>
      <c r="L805" s="13"/>
      <c r="M805" s="13"/>
      <c r="N805" s="13"/>
      <c r="O805" s="13"/>
      <c r="P805" s="33"/>
      <c r="Q805" s="33"/>
      <c r="R805" s="33"/>
      <c r="S805" s="33"/>
      <c r="T805" s="13"/>
      <c r="U805" s="33"/>
      <c r="V805" s="33"/>
      <c r="W805" s="33"/>
      <c r="X805" s="33"/>
      <c r="Y805" s="33"/>
      <c r="Z805" s="33"/>
      <c r="AA805" s="33"/>
      <c r="AB805" s="13"/>
      <c r="AC805" s="33"/>
      <c r="AD805" s="33"/>
      <c r="AE805" s="33"/>
      <c r="AF805" s="33"/>
    </row>
    <row r="806" spans="1:32" x14ac:dyDescent="0.2">
      <c r="A806" s="33"/>
      <c r="B806" s="76"/>
      <c r="C806" s="33"/>
      <c r="D806" s="13"/>
      <c r="E806" s="13"/>
      <c r="F806" s="33"/>
      <c r="G806" s="33"/>
      <c r="H806" s="33"/>
      <c r="I806" s="77"/>
      <c r="J806" s="77"/>
      <c r="K806" s="78"/>
      <c r="L806" s="13"/>
      <c r="M806" s="13"/>
      <c r="N806" s="13"/>
      <c r="O806" s="13"/>
      <c r="P806" s="33"/>
      <c r="Q806" s="33"/>
      <c r="R806" s="33"/>
      <c r="S806" s="33"/>
      <c r="T806" s="13"/>
      <c r="U806" s="33"/>
      <c r="V806" s="33"/>
      <c r="W806" s="33"/>
      <c r="X806" s="33"/>
      <c r="Y806" s="33"/>
      <c r="Z806" s="33"/>
      <c r="AA806" s="33"/>
      <c r="AB806" s="13"/>
      <c r="AC806" s="33"/>
      <c r="AD806" s="33"/>
      <c r="AE806" s="33"/>
      <c r="AF806" s="33"/>
    </row>
    <row r="807" spans="1:32" x14ac:dyDescent="0.2">
      <c r="A807" s="33"/>
      <c r="B807" s="76"/>
      <c r="C807" s="33"/>
      <c r="D807" s="13"/>
      <c r="E807" s="13"/>
      <c r="F807" s="33"/>
      <c r="G807" s="33"/>
      <c r="H807" s="33"/>
      <c r="I807" s="77"/>
      <c r="J807" s="77"/>
      <c r="K807" s="78"/>
      <c r="L807" s="13"/>
      <c r="M807" s="13"/>
      <c r="N807" s="13"/>
      <c r="O807" s="13"/>
      <c r="P807" s="33"/>
      <c r="Q807" s="33"/>
      <c r="R807" s="33"/>
      <c r="S807" s="33"/>
      <c r="T807" s="13"/>
      <c r="U807" s="33"/>
      <c r="V807" s="33"/>
      <c r="W807" s="33"/>
      <c r="X807" s="33"/>
      <c r="Y807" s="33"/>
      <c r="Z807" s="33"/>
      <c r="AA807" s="33"/>
      <c r="AB807" s="13"/>
      <c r="AC807" s="33"/>
      <c r="AD807" s="33"/>
      <c r="AE807" s="33"/>
      <c r="AF807" s="33"/>
    </row>
    <row r="808" spans="1:32" x14ac:dyDescent="0.2">
      <c r="A808" s="33"/>
      <c r="B808" s="76"/>
      <c r="C808" s="33"/>
      <c r="D808" s="13"/>
      <c r="E808" s="13"/>
      <c r="F808" s="33"/>
      <c r="G808" s="33"/>
      <c r="H808" s="33"/>
      <c r="I808" s="77"/>
      <c r="J808" s="77"/>
      <c r="K808" s="78"/>
      <c r="L808" s="13"/>
      <c r="M808" s="13"/>
      <c r="N808" s="13"/>
      <c r="O808" s="13"/>
      <c r="P808" s="33"/>
      <c r="Q808" s="33"/>
      <c r="R808" s="33"/>
      <c r="S808" s="33"/>
      <c r="T808" s="13"/>
      <c r="U808" s="33"/>
      <c r="V808" s="33"/>
      <c r="W808" s="33"/>
      <c r="X808" s="33"/>
      <c r="Y808" s="33"/>
      <c r="Z808" s="33"/>
      <c r="AA808" s="33"/>
      <c r="AB808" s="13"/>
      <c r="AC808" s="33"/>
      <c r="AD808" s="33"/>
      <c r="AE808" s="33"/>
      <c r="AF808" s="33"/>
    </row>
    <row r="809" spans="1:32" x14ac:dyDescent="0.2">
      <c r="A809" s="33"/>
      <c r="B809" s="76"/>
      <c r="C809" s="33"/>
      <c r="D809" s="13"/>
      <c r="E809" s="13"/>
      <c r="F809" s="33"/>
      <c r="G809" s="33"/>
      <c r="H809" s="33"/>
      <c r="I809" s="77"/>
      <c r="J809" s="77"/>
      <c r="K809" s="78"/>
      <c r="L809" s="13"/>
      <c r="M809" s="13"/>
      <c r="N809" s="13"/>
      <c r="O809" s="13"/>
      <c r="P809" s="33"/>
      <c r="Q809" s="33"/>
      <c r="R809" s="33"/>
      <c r="S809" s="33"/>
      <c r="T809" s="13"/>
      <c r="U809" s="33"/>
      <c r="V809" s="33"/>
      <c r="W809" s="33"/>
      <c r="X809" s="33"/>
      <c r="Y809" s="33"/>
      <c r="Z809" s="33"/>
      <c r="AA809" s="33"/>
      <c r="AB809" s="13"/>
      <c r="AC809" s="33"/>
      <c r="AD809" s="33"/>
      <c r="AE809" s="33"/>
      <c r="AF809" s="33"/>
    </row>
    <row r="810" spans="1:32" x14ac:dyDescent="0.2">
      <c r="A810" s="33"/>
      <c r="B810" s="76"/>
      <c r="C810" s="33"/>
      <c r="D810" s="13"/>
      <c r="E810" s="13"/>
      <c r="F810" s="33"/>
      <c r="G810" s="33"/>
      <c r="H810" s="33"/>
      <c r="I810" s="77"/>
      <c r="J810" s="77"/>
      <c r="K810" s="78"/>
      <c r="L810" s="13"/>
      <c r="M810" s="13"/>
      <c r="N810" s="13"/>
      <c r="O810" s="13"/>
      <c r="P810" s="33"/>
      <c r="Q810" s="33"/>
      <c r="R810" s="33"/>
      <c r="S810" s="33"/>
      <c r="T810" s="13"/>
      <c r="U810" s="33"/>
      <c r="V810" s="33"/>
      <c r="W810" s="33"/>
      <c r="X810" s="33"/>
      <c r="Y810" s="33"/>
      <c r="Z810" s="33"/>
      <c r="AA810" s="33"/>
      <c r="AB810" s="13"/>
      <c r="AC810" s="33"/>
      <c r="AD810" s="33"/>
      <c r="AE810" s="33"/>
      <c r="AF810" s="33"/>
    </row>
    <row r="811" spans="1:32" x14ac:dyDescent="0.2">
      <c r="A811" s="33"/>
      <c r="B811" s="76"/>
      <c r="C811" s="33"/>
      <c r="D811" s="13"/>
      <c r="E811" s="13"/>
      <c r="F811" s="33"/>
      <c r="G811" s="33"/>
      <c r="H811" s="33"/>
      <c r="I811" s="77"/>
      <c r="J811" s="77"/>
      <c r="K811" s="78"/>
      <c r="L811" s="13"/>
      <c r="M811" s="13"/>
      <c r="N811" s="13"/>
      <c r="O811" s="13"/>
      <c r="P811" s="33"/>
      <c r="Q811" s="33"/>
      <c r="R811" s="33"/>
      <c r="S811" s="33"/>
      <c r="T811" s="13"/>
      <c r="U811" s="33"/>
      <c r="V811" s="33"/>
      <c r="W811" s="33"/>
      <c r="X811" s="33"/>
      <c r="Y811" s="33"/>
      <c r="Z811" s="33"/>
      <c r="AA811" s="33"/>
      <c r="AB811" s="13"/>
      <c r="AC811" s="33"/>
      <c r="AD811" s="33"/>
      <c r="AE811" s="33"/>
      <c r="AF811" s="33"/>
    </row>
    <row r="812" spans="1:32" x14ac:dyDescent="0.2">
      <c r="A812" s="33"/>
      <c r="B812" s="76"/>
      <c r="C812" s="33"/>
      <c r="D812" s="13"/>
      <c r="E812" s="13"/>
      <c r="F812" s="33"/>
      <c r="G812" s="33"/>
      <c r="H812" s="33"/>
      <c r="I812" s="77"/>
      <c r="J812" s="77"/>
      <c r="K812" s="78"/>
      <c r="L812" s="13"/>
      <c r="M812" s="13"/>
      <c r="N812" s="13"/>
      <c r="O812" s="13"/>
      <c r="P812" s="33"/>
      <c r="Q812" s="33"/>
      <c r="R812" s="33"/>
      <c r="S812" s="33"/>
      <c r="T812" s="13"/>
      <c r="U812" s="33"/>
      <c r="V812" s="33"/>
      <c r="W812" s="33"/>
      <c r="X812" s="33"/>
      <c r="Y812" s="33"/>
      <c r="Z812" s="33"/>
      <c r="AA812" s="33"/>
      <c r="AB812" s="13"/>
      <c r="AC812" s="33"/>
      <c r="AD812" s="33"/>
      <c r="AE812" s="33"/>
      <c r="AF812" s="33"/>
    </row>
    <row r="813" spans="1:32" x14ac:dyDescent="0.2">
      <c r="A813" s="33"/>
      <c r="B813" s="76"/>
      <c r="C813" s="33"/>
      <c r="D813" s="13"/>
      <c r="E813" s="13"/>
      <c r="F813" s="33"/>
      <c r="G813" s="33"/>
      <c r="H813" s="33"/>
      <c r="I813" s="77"/>
      <c r="J813" s="77"/>
      <c r="K813" s="78"/>
      <c r="L813" s="13"/>
      <c r="M813" s="13"/>
      <c r="N813" s="13"/>
      <c r="O813" s="13"/>
      <c r="P813" s="33"/>
      <c r="Q813" s="33"/>
      <c r="R813" s="33"/>
      <c r="S813" s="33"/>
      <c r="T813" s="13"/>
      <c r="U813" s="33"/>
      <c r="V813" s="33"/>
      <c r="W813" s="33"/>
      <c r="X813" s="33"/>
      <c r="Y813" s="33"/>
      <c r="Z813" s="33"/>
      <c r="AA813" s="33"/>
      <c r="AB813" s="13"/>
      <c r="AC813" s="33"/>
      <c r="AD813" s="33"/>
      <c r="AE813" s="33"/>
      <c r="AF813" s="33"/>
    </row>
    <row r="814" spans="1:32" x14ac:dyDescent="0.2">
      <c r="A814" s="33"/>
      <c r="B814" s="76"/>
      <c r="C814" s="33"/>
      <c r="D814" s="13"/>
      <c r="E814" s="13"/>
      <c r="F814" s="33"/>
      <c r="G814" s="33"/>
      <c r="H814" s="33"/>
      <c r="I814" s="77"/>
      <c r="J814" s="77"/>
      <c r="K814" s="78"/>
      <c r="L814" s="13"/>
      <c r="M814" s="13"/>
      <c r="N814" s="13"/>
      <c r="O814" s="13"/>
      <c r="P814" s="33"/>
      <c r="Q814" s="33"/>
      <c r="R814" s="33"/>
      <c r="S814" s="33"/>
      <c r="T814" s="13"/>
      <c r="U814" s="33"/>
      <c r="V814" s="33"/>
      <c r="W814" s="33"/>
      <c r="X814" s="33"/>
      <c r="Y814" s="33"/>
      <c r="Z814" s="33"/>
      <c r="AA814" s="33"/>
      <c r="AB814" s="13"/>
      <c r="AC814" s="33"/>
      <c r="AD814" s="33"/>
      <c r="AE814" s="33"/>
      <c r="AF814" s="33"/>
    </row>
    <row r="815" spans="1:32" x14ac:dyDescent="0.2">
      <c r="A815" s="33"/>
      <c r="B815" s="76"/>
      <c r="C815" s="33"/>
      <c r="D815" s="13"/>
      <c r="E815" s="13"/>
      <c r="F815" s="33"/>
      <c r="G815" s="33"/>
      <c r="H815" s="33"/>
      <c r="I815" s="77"/>
      <c r="J815" s="77"/>
      <c r="K815" s="78"/>
      <c r="L815" s="13"/>
      <c r="M815" s="13"/>
      <c r="N815" s="13"/>
      <c r="O815" s="13"/>
      <c r="P815" s="33"/>
      <c r="Q815" s="33"/>
      <c r="R815" s="33"/>
      <c r="S815" s="33"/>
      <c r="T815" s="13"/>
      <c r="U815" s="33"/>
      <c r="V815" s="33"/>
      <c r="W815" s="33"/>
      <c r="X815" s="33"/>
      <c r="Y815" s="33"/>
      <c r="Z815" s="33"/>
      <c r="AA815" s="33"/>
      <c r="AB815" s="13"/>
      <c r="AC815" s="33"/>
      <c r="AD815" s="33"/>
      <c r="AE815" s="33"/>
      <c r="AF815" s="33"/>
    </row>
    <row r="816" spans="1:32" x14ac:dyDescent="0.2">
      <c r="A816" s="33"/>
      <c r="B816" s="76"/>
      <c r="C816" s="33"/>
      <c r="D816" s="13"/>
      <c r="E816" s="13"/>
      <c r="F816" s="33"/>
      <c r="G816" s="33"/>
      <c r="H816" s="33"/>
      <c r="I816" s="77"/>
      <c r="J816" s="77"/>
      <c r="K816" s="78"/>
      <c r="L816" s="13"/>
      <c r="M816" s="13"/>
      <c r="N816" s="13"/>
      <c r="O816" s="13"/>
      <c r="P816" s="33"/>
      <c r="Q816" s="33"/>
      <c r="R816" s="33"/>
      <c r="S816" s="33"/>
      <c r="T816" s="13"/>
      <c r="U816" s="33"/>
      <c r="V816" s="33"/>
      <c r="W816" s="33"/>
      <c r="X816" s="33"/>
      <c r="Y816" s="33"/>
      <c r="Z816" s="33"/>
      <c r="AA816" s="33"/>
      <c r="AB816" s="13"/>
      <c r="AC816" s="33"/>
      <c r="AD816" s="33"/>
      <c r="AE816" s="33"/>
      <c r="AF816" s="33"/>
    </row>
    <row r="817" spans="1:32" x14ac:dyDescent="0.2">
      <c r="A817" s="33"/>
      <c r="B817" s="76"/>
      <c r="C817" s="33"/>
      <c r="D817" s="13"/>
      <c r="E817" s="13"/>
      <c r="F817" s="33"/>
      <c r="G817" s="33"/>
      <c r="H817" s="33"/>
      <c r="I817" s="77"/>
      <c r="J817" s="77"/>
      <c r="K817" s="78"/>
      <c r="L817" s="13"/>
      <c r="M817" s="13"/>
      <c r="N817" s="13"/>
      <c r="O817" s="13"/>
      <c r="P817" s="33"/>
      <c r="Q817" s="33"/>
      <c r="R817" s="33"/>
      <c r="S817" s="33"/>
      <c r="T817" s="13"/>
      <c r="U817" s="33"/>
      <c r="V817" s="33"/>
      <c r="W817" s="33"/>
      <c r="X817" s="33"/>
      <c r="Y817" s="33"/>
      <c r="Z817" s="33"/>
      <c r="AA817" s="33"/>
      <c r="AB817" s="13"/>
      <c r="AC817" s="33"/>
      <c r="AD817" s="33"/>
      <c r="AE817" s="33"/>
      <c r="AF817" s="33"/>
    </row>
    <row r="818" spans="1:32" x14ac:dyDescent="0.2">
      <c r="A818" s="33"/>
      <c r="B818" s="76"/>
      <c r="C818" s="33"/>
      <c r="D818" s="13"/>
      <c r="E818" s="13"/>
      <c r="F818" s="33"/>
      <c r="G818" s="33"/>
      <c r="H818" s="33"/>
      <c r="I818" s="77"/>
      <c r="J818" s="77"/>
      <c r="K818" s="78"/>
      <c r="L818" s="13"/>
      <c r="M818" s="13"/>
      <c r="N818" s="13"/>
      <c r="O818" s="13"/>
      <c r="P818" s="33"/>
      <c r="Q818" s="33"/>
      <c r="R818" s="33"/>
      <c r="S818" s="33"/>
      <c r="T818" s="13"/>
      <c r="U818" s="33"/>
      <c r="V818" s="33"/>
      <c r="W818" s="33"/>
      <c r="X818" s="33"/>
      <c r="Y818" s="33"/>
      <c r="Z818" s="33"/>
      <c r="AA818" s="33"/>
      <c r="AB818" s="13"/>
      <c r="AC818" s="33"/>
      <c r="AD818" s="33"/>
      <c r="AE818" s="33"/>
      <c r="AF818" s="33"/>
    </row>
    <row r="819" spans="1:32" x14ac:dyDescent="0.2">
      <c r="A819" s="33"/>
      <c r="B819" s="76"/>
      <c r="C819" s="33"/>
      <c r="D819" s="13"/>
      <c r="E819" s="13"/>
      <c r="F819" s="33"/>
      <c r="G819" s="33"/>
      <c r="H819" s="33"/>
      <c r="I819" s="77"/>
      <c r="J819" s="77"/>
      <c r="K819" s="78"/>
      <c r="L819" s="13"/>
      <c r="M819" s="13"/>
      <c r="N819" s="13"/>
      <c r="O819" s="13"/>
      <c r="P819" s="33"/>
      <c r="Q819" s="33"/>
      <c r="R819" s="33"/>
      <c r="S819" s="33"/>
      <c r="T819" s="13"/>
      <c r="U819" s="33"/>
      <c r="V819" s="33"/>
      <c r="W819" s="33"/>
      <c r="X819" s="33"/>
      <c r="Y819" s="33"/>
      <c r="Z819" s="33"/>
      <c r="AA819" s="33"/>
      <c r="AB819" s="13"/>
      <c r="AC819" s="33"/>
      <c r="AD819" s="33"/>
      <c r="AE819" s="33"/>
      <c r="AF819" s="33"/>
    </row>
    <row r="820" spans="1:32" x14ac:dyDescent="0.2">
      <c r="A820" s="33"/>
      <c r="B820" s="76"/>
      <c r="C820" s="33"/>
      <c r="D820" s="13"/>
      <c r="E820" s="13"/>
      <c r="F820" s="33"/>
      <c r="G820" s="33"/>
      <c r="H820" s="33"/>
      <c r="I820" s="77"/>
      <c r="J820" s="77"/>
      <c r="K820" s="78"/>
      <c r="L820" s="13"/>
      <c r="M820" s="13"/>
      <c r="N820" s="13"/>
      <c r="O820" s="13"/>
      <c r="P820" s="33"/>
      <c r="Q820" s="33"/>
      <c r="R820" s="33"/>
      <c r="S820" s="33"/>
      <c r="T820" s="13"/>
      <c r="U820" s="33"/>
      <c r="V820" s="33"/>
      <c r="W820" s="33"/>
      <c r="X820" s="33"/>
      <c r="Y820" s="33"/>
      <c r="Z820" s="33"/>
      <c r="AA820" s="33"/>
      <c r="AB820" s="13"/>
      <c r="AC820" s="33"/>
      <c r="AD820" s="33"/>
      <c r="AE820" s="33"/>
      <c r="AF820" s="33"/>
    </row>
    <row r="821" spans="1:32" x14ac:dyDescent="0.2">
      <c r="A821" s="33"/>
      <c r="B821" s="76"/>
      <c r="C821" s="33"/>
      <c r="D821" s="13"/>
      <c r="E821" s="13"/>
      <c r="F821" s="33"/>
      <c r="G821" s="33"/>
      <c r="H821" s="33"/>
      <c r="I821" s="77"/>
      <c r="J821" s="77"/>
      <c r="K821" s="78"/>
      <c r="L821" s="13"/>
      <c r="M821" s="13"/>
      <c r="N821" s="13"/>
      <c r="O821" s="13"/>
      <c r="P821" s="33"/>
      <c r="Q821" s="33"/>
      <c r="R821" s="33"/>
      <c r="S821" s="33"/>
      <c r="T821" s="13"/>
      <c r="U821" s="33"/>
      <c r="V821" s="33"/>
      <c r="W821" s="33"/>
      <c r="X821" s="33"/>
      <c r="Y821" s="33"/>
      <c r="Z821" s="33"/>
      <c r="AA821" s="33"/>
      <c r="AB821" s="13"/>
      <c r="AC821" s="33"/>
      <c r="AD821" s="33"/>
      <c r="AE821" s="33"/>
      <c r="AF821" s="33"/>
    </row>
    <row r="822" spans="1:32" x14ac:dyDescent="0.2">
      <c r="A822" s="33"/>
      <c r="B822" s="76"/>
      <c r="C822" s="33"/>
      <c r="D822" s="13"/>
      <c r="E822" s="13"/>
      <c r="F822" s="33"/>
      <c r="G822" s="33"/>
      <c r="H822" s="33"/>
      <c r="I822" s="77"/>
      <c r="J822" s="77"/>
      <c r="K822" s="78"/>
      <c r="L822" s="13"/>
      <c r="M822" s="13"/>
      <c r="N822" s="13"/>
      <c r="O822" s="13"/>
      <c r="P822" s="33"/>
      <c r="Q822" s="33"/>
      <c r="R822" s="33"/>
      <c r="S822" s="33"/>
      <c r="T822" s="13"/>
      <c r="U822" s="33"/>
      <c r="V822" s="33"/>
      <c r="W822" s="33"/>
      <c r="X822" s="33"/>
      <c r="Y822" s="33"/>
      <c r="Z822" s="33"/>
      <c r="AA822" s="33"/>
      <c r="AB822" s="13"/>
      <c r="AC822" s="33"/>
      <c r="AD822" s="33"/>
      <c r="AE822" s="33"/>
      <c r="AF822" s="33"/>
    </row>
    <row r="823" spans="1:32" x14ac:dyDescent="0.2">
      <c r="A823" s="33"/>
      <c r="B823" s="76"/>
      <c r="C823" s="33"/>
      <c r="D823" s="13"/>
      <c r="E823" s="13"/>
      <c r="F823" s="33"/>
      <c r="G823" s="33"/>
      <c r="H823" s="33"/>
      <c r="I823" s="77"/>
      <c r="J823" s="77"/>
      <c r="K823" s="78"/>
      <c r="L823" s="13"/>
      <c r="M823" s="13"/>
      <c r="N823" s="13"/>
      <c r="O823" s="13"/>
      <c r="P823" s="33"/>
      <c r="Q823" s="33"/>
      <c r="R823" s="33"/>
      <c r="S823" s="33"/>
      <c r="T823" s="13"/>
      <c r="U823" s="33"/>
      <c r="V823" s="33"/>
      <c r="W823" s="33"/>
      <c r="X823" s="33"/>
      <c r="Y823" s="33"/>
      <c r="Z823" s="33"/>
      <c r="AA823" s="33"/>
      <c r="AB823" s="13"/>
      <c r="AC823" s="33"/>
      <c r="AD823" s="33"/>
      <c r="AE823" s="33"/>
      <c r="AF823" s="33"/>
    </row>
    <row r="824" spans="1:32" x14ac:dyDescent="0.2">
      <c r="A824" s="33"/>
      <c r="B824" s="76"/>
      <c r="C824" s="33"/>
      <c r="D824" s="13"/>
      <c r="E824" s="13"/>
      <c r="F824" s="33"/>
      <c r="G824" s="33"/>
      <c r="H824" s="33"/>
      <c r="I824" s="77"/>
      <c r="J824" s="77"/>
      <c r="K824" s="78"/>
      <c r="L824" s="13"/>
      <c r="M824" s="13"/>
      <c r="N824" s="13"/>
      <c r="O824" s="13"/>
      <c r="P824" s="33"/>
      <c r="Q824" s="33"/>
      <c r="R824" s="33"/>
      <c r="S824" s="33"/>
      <c r="T824" s="13"/>
      <c r="U824" s="33"/>
      <c r="V824" s="33"/>
      <c r="W824" s="33"/>
      <c r="X824" s="33"/>
      <c r="Y824" s="33"/>
      <c r="Z824" s="33"/>
      <c r="AA824" s="33"/>
      <c r="AB824" s="13"/>
      <c r="AC824" s="33"/>
      <c r="AD824" s="33"/>
      <c r="AE824" s="33"/>
      <c r="AF824" s="33"/>
    </row>
    <row r="825" spans="1:32" x14ac:dyDescent="0.2">
      <c r="A825" s="33"/>
      <c r="B825" s="76"/>
      <c r="C825" s="33"/>
      <c r="D825" s="13"/>
      <c r="E825" s="13"/>
      <c r="F825" s="33"/>
      <c r="G825" s="33"/>
      <c r="H825" s="33"/>
      <c r="I825" s="77"/>
      <c r="J825" s="77"/>
      <c r="K825" s="78"/>
      <c r="L825" s="13"/>
      <c r="M825" s="13"/>
      <c r="N825" s="13"/>
      <c r="O825" s="13"/>
      <c r="P825" s="33"/>
      <c r="Q825" s="33"/>
      <c r="R825" s="33"/>
      <c r="S825" s="33"/>
      <c r="T825" s="13"/>
      <c r="U825" s="33"/>
      <c r="V825" s="33"/>
      <c r="W825" s="33"/>
      <c r="X825" s="33"/>
      <c r="Y825" s="33"/>
      <c r="Z825" s="33"/>
      <c r="AA825" s="33"/>
      <c r="AB825" s="13"/>
      <c r="AC825" s="33"/>
      <c r="AD825" s="33"/>
      <c r="AE825" s="33"/>
      <c r="AF825" s="33"/>
    </row>
    <row r="826" spans="1:32" x14ac:dyDescent="0.2">
      <c r="A826" s="33"/>
      <c r="B826" s="76"/>
      <c r="C826" s="33"/>
      <c r="D826" s="13"/>
      <c r="E826" s="13"/>
      <c r="F826" s="33"/>
      <c r="G826" s="33"/>
      <c r="H826" s="33"/>
      <c r="I826" s="77"/>
      <c r="J826" s="77"/>
      <c r="K826" s="78"/>
      <c r="L826" s="13"/>
      <c r="M826" s="13"/>
      <c r="N826" s="13"/>
      <c r="O826" s="13"/>
      <c r="P826" s="33"/>
      <c r="Q826" s="33"/>
      <c r="R826" s="33"/>
      <c r="S826" s="33"/>
      <c r="T826" s="13"/>
      <c r="U826" s="33"/>
      <c r="V826" s="33"/>
      <c r="W826" s="33"/>
      <c r="X826" s="33"/>
      <c r="Y826" s="33"/>
      <c r="Z826" s="33"/>
      <c r="AA826" s="33"/>
      <c r="AB826" s="13"/>
      <c r="AC826" s="33"/>
      <c r="AD826" s="33"/>
      <c r="AE826" s="33"/>
      <c r="AF826" s="33"/>
    </row>
    <row r="827" spans="1:32" x14ac:dyDescent="0.2">
      <c r="A827" s="33"/>
      <c r="B827" s="76"/>
      <c r="C827" s="33"/>
      <c r="D827" s="13"/>
      <c r="E827" s="13"/>
      <c r="F827" s="33"/>
      <c r="G827" s="33"/>
      <c r="H827" s="33"/>
      <c r="I827" s="77"/>
      <c r="J827" s="77"/>
      <c r="K827" s="78"/>
      <c r="L827" s="13"/>
      <c r="M827" s="13"/>
      <c r="N827" s="13"/>
      <c r="O827" s="13"/>
      <c r="P827" s="33"/>
      <c r="Q827" s="33"/>
      <c r="R827" s="33"/>
      <c r="S827" s="33"/>
      <c r="T827" s="13"/>
      <c r="U827" s="33"/>
      <c r="V827" s="33"/>
      <c r="W827" s="33"/>
      <c r="X827" s="33"/>
      <c r="Y827" s="33"/>
      <c r="Z827" s="33"/>
      <c r="AA827" s="33"/>
      <c r="AB827" s="13"/>
      <c r="AC827" s="33"/>
      <c r="AD827" s="33"/>
      <c r="AE827" s="33"/>
      <c r="AF827" s="33"/>
    </row>
    <row r="828" spans="1:32" x14ac:dyDescent="0.2">
      <c r="A828" s="33"/>
      <c r="B828" s="76"/>
      <c r="C828" s="33"/>
      <c r="D828" s="13"/>
      <c r="E828" s="13"/>
      <c r="F828" s="33"/>
      <c r="G828" s="33"/>
      <c r="H828" s="33"/>
      <c r="I828" s="77"/>
      <c r="J828" s="77"/>
      <c r="K828" s="78"/>
      <c r="L828" s="13"/>
      <c r="M828" s="13"/>
      <c r="N828" s="13"/>
      <c r="O828" s="13"/>
      <c r="P828" s="33"/>
      <c r="Q828" s="33"/>
      <c r="R828" s="33"/>
      <c r="S828" s="33"/>
      <c r="T828" s="13"/>
      <c r="U828" s="33"/>
      <c r="V828" s="33"/>
      <c r="W828" s="33"/>
      <c r="X828" s="33"/>
      <c r="Y828" s="33"/>
      <c r="Z828" s="33"/>
      <c r="AA828" s="33"/>
      <c r="AB828" s="13"/>
      <c r="AC828" s="33"/>
      <c r="AD828" s="33"/>
      <c r="AE828" s="33"/>
      <c r="AF828" s="33"/>
    </row>
    <row r="829" spans="1:32" x14ac:dyDescent="0.2">
      <c r="A829" s="33"/>
      <c r="B829" s="76"/>
      <c r="C829" s="33"/>
      <c r="D829" s="13"/>
      <c r="E829" s="13"/>
      <c r="F829" s="33"/>
      <c r="G829" s="33"/>
      <c r="H829" s="33"/>
      <c r="I829" s="77"/>
      <c r="J829" s="77"/>
      <c r="K829" s="78"/>
      <c r="L829" s="13"/>
      <c r="M829" s="13"/>
      <c r="N829" s="13"/>
      <c r="O829" s="13"/>
      <c r="P829" s="33"/>
      <c r="Q829" s="33"/>
      <c r="R829" s="33"/>
      <c r="S829" s="33"/>
      <c r="T829" s="13"/>
      <c r="U829" s="33"/>
      <c r="V829" s="33"/>
      <c r="W829" s="33"/>
      <c r="X829" s="33"/>
      <c r="Y829" s="33"/>
      <c r="Z829" s="33"/>
      <c r="AA829" s="33"/>
      <c r="AB829" s="13"/>
      <c r="AC829" s="33"/>
      <c r="AD829" s="33"/>
      <c r="AE829" s="33"/>
      <c r="AF829" s="33"/>
    </row>
    <row r="830" spans="1:32" x14ac:dyDescent="0.2">
      <c r="A830" s="33"/>
      <c r="B830" s="76"/>
      <c r="C830" s="33"/>
      <c r="D830" s="13"/>
      <c r="E830" s="13"/>
      <c r="F830" s="33"/>
      <c r="G830" s="33"/>
      <c r="H830" s="33"/>
      <c r="I830" s="77"/>
      <c r="J830" s="77"/>
      <c r="K830" s="78"/>
      <c r="L830" s="13"/>
      <c r="M830" s="13"/>
      <c r="N830" s="13"/>
      <c r="O830" s="13"/>
      <c r="P830" s="33"/>
      <c r="Q830" s="33"/>
      <c r="R830" s="33"/>
      <c r="S830" s="33"/>
      <c r="T830" s="13"/>
      <c r="U830" s="33"/>
      <c r="V830" s="33"/>
      <c r="W830" s="33"/>
      <c r="X830" s="33"/>
      <c r="Y830" s="33"/>
      <c r="Z830" s="33"/>
      <c r="AA830" s="33"/>
      <c r="AB830" s="13"/>
      <c r="AC830" s="33"/>
      <c r="AD830" s="33"/>
      <c r="AE830" s="33"/>
      <c r="AF830" s="33"/>
    </row>
    <row r="831" spans="1:32" x14ac:dyDescent="0.2">
      <c r="A831" s="33"/>
      <c r="B831" s="76"/>
      <c r="C831" s="33"/>
      <c r="D831" s="13"/>
      <c r="E831" s="13"/>
      <c r="F831" s="33"/>
      <c r="G831" s="33"/>
      <c r="H831" s="33"/>
      <c r="I831" s="77"/>
      <c r="J831" s="77"/>
      <c r="K831" s="78"/>
      <c r="L831" s="13"/>
      <c r="M831" s="13"/>
      <c r="N831" s="13"/>
      <c r="O831" s="13"/>
      <c r="P831" s="33"/>
      <c r="Q831" s="33"/>
      <c r="R831" s="33"/>
      <c r="S831" s="33"/>
      <c r="T831" s="13"/>
      <c r="U831" s="33"/>
      <c r="V831" s="33"/>
      <c r="W831" s="33"/>
      <c r="X831" s="33"/>
      <c r="Y831" s="33"/>
      <c r="Z831" s="33"/>
      <c r="AA831" s="33"/>
      <c r="AB831" s="13"/>
      <c r="AC831" s="33"/>
      <c r="AD831" s="33"/>
      <c r="AE831" s="33"/>
      <c r="AF831" s="33"/>
    </row>
    <row r="832" spans="1:32" x14ac:dyDescent="0.2">
      <c r="A832" s="33"/>
      <c r="B832" s="76"/>
      <c r="C832" s="33"/>
      <c r="D832" s="13"/>
      <c r="E832" s="13"/>
      <c r="F832" s="33"/>
      <c r="G832" s="33"/>
      <c r="H832" s="33"/>
      <c r="I832" s="77"/>
      <c r="J832" s="77"/>
      <c r="K832" s="78"/>
      <c r="L832" s="13"/>
      <c r="M832" s="13"/>
      <c r="N832" s="13"/>
      <c r="O832" s="13"/>
      <c r="P832" s="33"/>
      <c r="Q832" s="33"/>
      <c r="R832" s="33"/>
      <c r="S832" s="33"/>
      <c r="T832" s="13"/>
      <c r="U832" s="33"/>
      <c r="V832" s="33"/>
      <c r="W832" s="33"/>
      <c r="X832" s="33"/>
      <c r="Y832" s="33"/>
      <c r="Z832" s="33"/>
      <c r="AA832" s="33"/>
      <c r="AB832" s="13"/>
      <c r="AC832" s="33"/>
      <c r="AD832" s="33"/>
      <c r="AE832" s="33"/>
      <c r="AF832" s="33"/>
    </row>
    <row r="833" spans="1:32" x14ac:dyDescent="0.2">
      <c r="A833" s="33"/>
      <c r="B833" s="76"/>
      <c r="C833" s="33"/>
      <c r="D833" s="13"/>
      <c r="E833" s="13"/>
      <c r="F833" s="33"/>
      <c r="G833" s="33"/>
      <c r="H833" s="33"/>
      <c r="I833" s="77"/>
      <c r="J833" s="77"/>
      <c r="K833" s="78"/>
      <c r="L833" s="13"/>
      <c r="M833" s="13"/>
      <c r="N833" s="13"/>
      <c r="O833" s="13"/>
      <c r="P833" s="33"/>
      <c r="Q833" s="33"/>
      <c r="R833" s="33"/>
      <c r="S833" s="33"/>
      <c r="T833" s="13"/>
      <c r="U833" s="33"/>
      <c r="V833" s="33"/>
      <c r="W833" s="33"/>
      <c r="X833" s="33"/>
      <c r="Y833" s="33"/>
      <c r="Z833" s="33"/>
      <c r="AA833" s="33"/>
      <c r="AB833" s="13"/>
      <c r="AC833" s="33"/>
      <c r="AD833" s="33"/>
      <c r="AE833" s="33"/>
      <c r="AF833" s="33"/>
    </row>
    <row r="834" spans="1:32" x14ac:dyDescent="0.2">
      <c r="A834" s="33"/>
      <c r="B834" s="76"/>
      <c r="C834" s="33"/>
      <c r="D834" s="13"/>
      <c r="E834" s="13"/>
      <c r="F834" s="33"/>
      <c r="G834" s="33"/>
      <c r="H834" s="33"/>
      <c r="I834" s="77"/>
      <c r="J834" s="77"/>
      <c r="K834" s="78"/>
      <c r="L834" s="13"/>
      <c r="M834" s="13"/>
      <c r="N834" s="13"/>
      <c r="O834" s="13"/>
      <c r="P834" s="33"/>
      <c r="Q834" s="33"/>
      <c r="R834" s="33"/>
      <c r="S834" s="33"/>
      <c r="T834" s="13"/>
      <c r="U834" s="33"/>
      <c r="V834" s="33"/>
      <c r="W834" s="33"/>
      <c r="X834" s="33"/>
      <c r="Y834" s="33"/>
      <c r="Z834" s="33"/>
      <c r="AA834" s="33"/>
      <c r="AB834" s="13"/>
      <c r="AC834" s="33"/>
      <c r="AD834" s="33"/>
      <c r="AE834" s="33"/>
      <c r="AF834" s="33"/>
    </row>
    <row r="835" spans="1:32" x14ac:dyDescent="0.2">
      <c r="A835" s="33"/>
      <c r="B835" s="76"/>
      <c r="C835" s="33"/>
      <c r="D835" s="13"/>
      <c r="E835" s="13"/>
      <c r="F835" s="33"/>
      <c r="G835" s="33"/>
      <c r="H835" s="33"/>
      <c r="I835" s="77"/>
      <c r="J835" s="77"/>
      <c r="K835" s="78"/>
      <c r="L835" s="13"/>
      <c r="M835" s="13"/>
      <c r="N835" s="13"/>
      <c r="O835" s="13"/>
      <c r="P835" s="33"/>
      <c r="Q835" s="33"/>
      <c r="R835" s="33"/>
      <c r="S835" s="33"/>
      <c r="T835" s="13"/>
      <c r="U835" s="33"/>
      <c r="V835" s="33"/>
      <c r="W835" s="33"/>
      <c r="X835" s="33"/>
      <c r="Y835" s="33"/>
      <c r="Z835" s="33"/>
      <c r="AA835" s="33"/>
      <c r="AB835" s="13"/>
      <c r="AC835" s="33"/>
      <c r="AD835" s="33"/>
      <c r="AE835" s="33"/>
      <c r="AF835" s="33"/>
    </row>
    <row r="836" spans="1:32" x14ac:dyDescent="0.2">
      <c r="A836" s="33"/>
      <c r="B836" s="76"/>
      <c r="C836" s="33"/>
      <c r="D836" s="13"/>
      <c r="E836" s="13"/>
      <c r="F836" s="33"/>
      <c r="G836" s="33"/>
      <c r="H836" s="33"/>
      <c r="I836" s="77"/>
      <c r="J836" s="77"/>
      <c r="K836" s="78"/>
      <c r="L836" s="13"/>
      <c r="M836" s="13"/>
      <c r="N836" s="13"/>
      <c r="O836" s="13"/>
      <c r="P836" s="33"/>
      <c r="Q836" s="33"/>
      <c r="R836" s="33"/>
      <c r="S836" s="33"/>
      <c r="T836" s="13"/>
      <c r="U836" s="33"/>
      <c r="V836" s="33"/>
      <c r="W836" s="33"/>
      <c r="X836" s="33"/>
      <c r="Y836" s="33"/>
      <c r="Z836" s="33"/>
      <c r="AA836" s="33"/>
      <c r="AB836" s="13"/>
      <c r="AC836" s="33"/>
      <c r="AD836" s="33"/>
      <c r="AE836" s="33"/>
      <c r="AF836" s="33"/>
    </row>
    <row r="837" spans="1:32" x14ac:dyDescent="0.2">
      <c r="A837" s="33"/>
      <c r="B837" s="76"/>
      <c r="C837" s="33"/>
      <c r="D837" s="13"/>
      <c r="E837" s="13"/>
      <c r="F837" s="33"/>
      <c r="G837" s="33"/>
      <c r="H837" s="33"/>
      <c r="I837" s="77"/>
      <c r="J837" s="77"/>
      <c r="K837" s="78"/>
      <c r="L837" s="13"/>
      <c r="M837" s="13"/>
      <c r="N837" s="13"/>
      <c r="O837" s="13"/>
      <c r="P837" s="33"/>
      <c r="Q837" s="33"/>
      <c r="R837" s="33"/>
      <c r="S837" s="33"/>
      <c r="T837" s="13"/>
      <c r="U837" s="33"/>
      <c r="V837" s="33"/>
      <c r="W837" s="33"/>
      <c r="X837" s="33"/>
      <c r="Y837" s="33"/>
      <c r="Z837" s="33"/>
      <c r="AA837" s="33"/>
      <c r="AB837" s="13"/>
      <c r="AC837" s="33"/>
      <c r="AD837" s="33"/>
      <c r="AE837" s="33"/>
      <c r="AF837" s="33"/>
    </row>
    <row r="838" spans="1:32" x14ac:dyDescent="0.2">
      <c r="A838" s="33"/>
      <c r="B838" s="76"/>
      <c r="C838" s="33"/>
      <c r="D838" s="13"/>
      <c r="E838" s="13"/>
      <c r="F838" s="33"/>
      <c r="G838" s="33"/>
      <c r="H838" s="33"/>
      <c r="I838" s="77"/>
      <c r="J838" s="77"/>
      <c r="K838" s="78"/>
      <c r="L838" s="13"/>
      <c r="M838" s="13"/>
      <c r="N838" s="13"/>
      <c r="O838" s="13"/>
      <c r="P838" s="33"/>
      <c r="Q838" s="33"/>
      <c r="R838" s="33"/>
      <c r="S838" s="33"/>
      <c r="T838" s="13"/>
      <c r="U838" s="33"/>
      <c r="V838" s="33"/>
      <c r="W838" s="33"/>
      <c r="X838" s="33"/>
      <c r="Y838" s="33"/>
      <c r="Z838" s="33"/>
      <c r="AA838" s="33"/>
      <c r="AB838" s="13"/>
      <c r="AC838" s="33"/>
      <c r="AD838" s="33"/>
      <c r="AE838" s="33"/>
      <c r="AF838" s="33"/>
    </row>
    <row r="839" spans="1:32" x14ac:dyDescent="0.2">
      <c r="A839" s="33"/>
      <c r="B839" s="76"/>
      <c r="C839" s="33"/>
      <c r="D839" s="13"/>
      <c r="E839" s="13"/>
      <c r="F839" s="33"/>
      <c r="G839" s="33"/>
      <c r="H839" s="33"/>
      <c r="I839" s="77"/>
      <c r="J839" s="77"/>
      <c r="K839" s="78"/>
      <c r="L839" s="13"/>
      <c r="M839" s="13"/>
      <c r="N839" s="13"/>
      <c r="O839" s="13"/>
      <c r="P839" s="33"/>
      <c r="Q839" s="33"/>
      <c r="R839" s="33"/>
      <c r="S839" s="33"/>
      <c r="T839" s="13"/>
      <c r="U839" s="33"/>
      <c r="V839" s="33"/>
      <c r="W839" s="33"/>
      <c r="X839" s="33"/>
      <c r="Y839" s="33"/>
      <c r="Z839" s="33"/>
      <c r="AA839" s="33"/>
      <c r="AB839" s="13"/>
      <c r="AC839" s="33"/>
      <c r="AD839" s="33"/>
      <c r="AE839" s="33"/>
      <c r="AF839" s="33"/>
    </row>
    <row r="840" spans="1:32" x14ac:dyDescent="0.2">
      <c r="A840" s="33"/>
      <c r="B840" s="76"/>
      <c r="C840" s="33"/>
      <c r="D840" s="13"/>
      <c r="E840" s="13"/>
      <c r="F840" s="33"/>
      <c r="G840" s="33"/>
      <c r="H840" s="33"/>
      <c r="I840" s="77"/>
      <c r="J840" s="77"/>
      <c r="K840" s="78"/>
      <c r="L840" s="13"/>
      <c r="M840" s="13"/>
      <c r="N840" s="13"/>
      <c r="O840" s="13"/>
      <c r="P840" s="33"/>
      <c r="Q840" s="33"/>
      <c r="R840" s="33"/>
      <c r="S840" s="33"/>
      <c r="T840" s="13"/>
      <c r="U840" s="33"/>
      <c r="V840" s="33"/>
      <c r="W840" s="33"/>
      <c r="X840" s="33"/>
      <c r="Y840" s="33"/>
      <c r="Z840" s="33"/>
      <c r="AA840" s="33"/>
      <c r="AB840" s="13"/>
      <c r="AC840" s="33"/>
      <c r="AD840" s="33"/>
      <c r="AE840" s="33"/>
      <c r="AF840" s="33"/>
    </row>
    <row r="841" spans="1:32" x14ac:dyDescent="0.2">
      <c r="A841" s="33"/>
      <c r="B841" s="76"/>
      <c r="C841" s="33"/>
      <c r="D841" s="13"/>
      <c r="E841" s="13"/>
      <c r="F841" s="33"/>
      <c r="G841" s="33"/>
      <c r="H841" s="33"/>
      <c r="I841" s="77"/>
      <c r="J841" s="77"/>
      <c r="K841" s="78"/>
      <c r="L841" s="13"/>
      <c r="M841" s="13"/>
      <c r="N841" s="13"/>
      <c r="O841" s="13"/>
      <c r="P841" s="33"/>
      <c r="Q841" s="33"/>
      <c r="R841" s="33"/>
      <c r="S841" s="33"/>
      <c r="T841" s="13"/>
      <c r="U841" s="33"/>
      <c r="V841" s="33"/>
      <c r="W841" s="33"/>
      <c r="X841" s="33"/>
      <c r="Y841" s="33"/>
      <c r="Z841" s="33"/>
      <c r="AA841" s="33"/>
      <c r="AB841" s="13"/>
      <c r="AC841" s="33"/>
      <c r="AD841" s="33"/>
      <c r="AE841" s="33"/>
      <c r="AF841" s="33"/>
    </row>
    <row r="842" spans="1:32" x14ac:dyDescent="0.2">
      <c r="A842" s="33"/>
      <c r="B842" s="76"/>
      <c r="C842" s="33"/>
      <c r="D842" s="13"/>
      <c r="E842" s="13"/>
      <c r="F842" s="33"/>
      <c r="G842" s="33"/>
      <c r="H842" s="33"/>
      <c r="I842" s="77"/>
      <c r="J842" s="77"/>
      <c r="K842" s="78"/>
      <c r="L842" s="13"/>
      <c r="M842" s="13"/>
      <c r="N842" s="13"/>
      <c r="O842" s="13"/>
      <c r="P842" s="33"/>
      <c r="Q842" s="33"/>
      <c r="R842" s="33"/>
      <c r="S842" s="33"/>
      <c r="T842" s="13"/>
      <c r="U842" s="33"/>
      <c r="V842" s="33"/>
      <c r="W842" s="33"/>
      <c r="X842" s="33"/>
      <c r="Y842" s="33"/>
      <c r="Z842" s="33"/>
      <c r="AA842" s="33"/>
      <c r="AB842" s="13"/>
      <c r="AC842" s="33"/>
      <c r="AD842" s="33"/>
      <c r="AE842" s="33"/>
      <c r="AF842" s="33"/>
    </row>
    <row r="843" spans="1:32" x14ac:dyDescent="0.2">
      <c r="A843" s="33"/>
      <c r="B843" s="76"/>
      <c r="C843" s="33"/>
      <c r="D843" s="13"/>
      <c r="E843" s="13"/>
      <c r="F843" s="33"/>
      <c r="G843" s="33"/>
      <c r="H843" s="33"/>
      <c r="I843" s="77"/>
      <c r="J843" s="77"/>
      <c r="K843" s="78"/>
      <c r="L843" s="13"/>
      <c r="M843" s="13"/>
      <c r="N843" s="13"/>
      <c r="O843" s="13"/>
      <c r="P843" s="33"/>
      <c r="Q843" s="33"/>
      <c r="R843" s="33"/>
      <c r="S843" s="33"/>
      <c r="T843" s="13"/>
      <c r="U843" s="33"/>
      <c r="V843" s="33"/>
      <c r="W843" s="33"/>
      <c r="X843" s="33"/>
      <c r="Y843" s="33"/>
      <c r="Z843" s="33"/>
      <c r="AA843" s="33"/>
      <c r="AB843" s="13"/>
      <c r="AC843" s="33"/>
      <c r="AD843" s="33"/>
      <c r="AE843" s="33"/>
      <c r="AF843" s="33"/>
    </row>
    <row r="844" spans="1:32" x14ac:dyDescent="0.2">
      <c r="A844" s="33"/>
      <c r="B844" s="76"/>
      <c r="C844" s="33"/>
      <c r="D844" s="13"/>
      <c r="E844" s="13"/>
      <c r="F844" s="33"/>
      <c r="G844" s="33"/>
      <c r="H844" s="33"/>
      <c r="I844" s="77"/>
      <c r="J844" s="77"/>
      <c r="K844" s="78"/>
      <c r="L844" s="13"/>
      <c r="M844" s="13"/>
      <c r="N844" s="13"/>
      <c r="O844" s="13"/>
      <c r="P844" s="33"/>
      <c r="Q844" s="33"/>
      <c r="R844" s="33"/>
      <c r="S844" s="33"/>
      <c r="T844" s="13"/>
      <c r="U844" s="33"/>
      <c r="V844" s="33"/>
      <c r="W844" s="33"/>
      <c r="X844" s="33"/>
      <c r="Y844" s="33"/>
      <c r="Z844" s="33"/>
      <c r="AA844" s="33"/>
      <c r="AB844" s="13"/>
      <c r="AC844" s="33"/>
      <c r="AD844" s="33"/>
      <c r="AE844" s="33"/>
      <c r="AF844" s="33"/>
    </row>
    <row r="845" spans="1:32" x14ac:dyDescent="0.2">
      <c r="A845" s="33"/>
      <c r="B845" s="76"/>
      <c r="C845" s="33"/>
      <c r="D845" s="13"/>
      <c r="E845" s="13"/>
      <c r="F845" s="33"/>
      <c r="G845" s="33"/>
      <c r="H845" s="33"/>
      <c r="I845" s="77"/>
      <c r="J845" s="77"/>
      <c r="K845" s="78"/>
      <c r="L845" s="13"/>
      <c r="M845" s="13"/>
      <c r="N845" s="13"/>
      <c r="O845" s="13"/>
      <c r="P845" s="33"/>
      <c r="Q845" s="33"/>
      <c r="R845" s="33"/>
      <c r="S845" s="33"/>
      <c r="T845" s="13"/>
      <c r="U845" s="33"/>
      <c r="V845" s="33"/>
      <c r="W845" s="33"/>
      <c r="X845" s="33"/>
      <c r="Y845" s="33"/>
      <c r="Z845" s="33"/>
      <c r="AA845" s="33"/>
      <c r="AB845" s="13"/>
      <c r="AC845" s="33"/>
      <c r="AD845" s="33"/>
      <c r="AE845" s="33"/>
      <c r="AF845" s="33"/>
    </row>
    <row r="846" spans="1:32" x14ac:dyDescent="0.2">
      <c r="A846" s="33"/>
      <c r="B846" s="76"/>
      <c r="C846" s="33"/>
      <c r="D846" s="13"/>
      <c r="E846" s="13"/>
      <c r="F846" s="33"/>
      <c r="G846" s="33"/>
      <c r="H846" s="33"/>
      <c r="I846" s="77"/>
      <c r="J846" s="77"/>
      <c r="K846" s="78"/>
      <c r="L846" s="13"/>
      <c r="M846" s="13"/>
      <c r="N846" s="13"/>
      <c r="O846" s="13"/>
      <c r="P846" s="33"/>
      <c r="Q846" s="33"/>
      <c r="R846" s="33"/>
      <c r="S846" s="33"/>
      <c r="T846" s="13"/>
      <c r="U846" s="33"/>
      <c r="V846" s="33"/>
      <c r="W846" s="33"/>
      <c r="X846" s="33"/>
      <c r="Y846" s="33"/>
      <c r="Z846" s="33"/>
      <c r="AA846" s="33"/>
      <c r="AB846" s="13"/>
      <c r="AC846" s="33"/>
      <c r="AD846" s="33"/>
      <c r="AE846" s="33"/>
      <c r="AF846" s="33"/>
    </row>
    <row r="847" spans="1:32" x14ac:dyDescent="0.2">
      <c r="A847" s="33"/>
      <c r="B847" s="76"/>
      <c r="C847" s="33"/>
      <c r="D847" s="13"/>
      <c r="E847" s="13"/>
      <c r="F847" s="33"/>
      <c r="G847" s="33"/>
      <c r="H847" s="33"/>
      <c r="I847" s="77"/>
      <c r="J847" s="77"/>
      <c r="K847" s="78"/>
      <c r="L847" s="13"/>
      <c r="M847" s="13"/>
      <c r="N847" s="13"/>
      <c r="O847" s="13"/>
      <c r="P847" s="33"/>
      <c r="Q847" s="33"/>
      <c r="R847" s="33"/>
      <c r="S847" s="33"/>
      <c r="T847" s="13"/>
      <c r="U847" s="33"/>
      <c r="V847" s="33"/>
      <c r="W847" s="33"/>
      <c r="X847" s="33"/>
      <c r="Y847" s="33"/>
      <c r="Z847" s="33"/>
      <c r="AA847" s="33"/>
      <c r="AB847" s="13"/>
      <c r="AC847" s="33"/>
      <c r="AD847" s="33"/>
      <c r="AE847" s="33"/>
      <c r="AF847" s="33"/>
    </row>
    <row r="848" spans="1:32" x14ac:dyDescent="0.2">
      <c r="A848" s="33"/>
      <c r="B848" s="76"/>
      <c r="C848" s="33"/>
      <c r="D848" s="13"/>
      <c r="E848" s="13"/>
      <c r="F848" s="33"/>
      <c r="G848" s="33"/>
      <c r="H848" s="33"/>
      <c r="I848" s="77"/>
      <c r="J848" s="77"/>
      <c r="K848" s="78"/>
      <c r="L848" s="13"/>
      <c r="M848" s="13"/>
      <c r="N848" s="13"/>
      <c r="O848" s="13"/>
      <c r="P848" s="33"/>
      <c r="Q848" s="33"/>
      <c r="R848" s="33"/>
      <c r="S848" s="33"/>
      <c r="T848" s="13"/>
      <c r="U848" s="33"/>
      <c r="V848" s="33"/>
      <c r="W848" s="33"/>
      <c r="X848" s="33"/>
      <c r="Y848" s="33"/>
      <c r="Z848" s="33"/>
      <c r="AA848" s="33"/>
      <c r="AB848" s="13"/>
      <c r="AC848" s="33"/>
      <c r="AD848" s="33"/>
      <c r="AE848" s="33"/>
      <c r="AF848" s="33"/>
    </row>
    <row r="849" spans="1:32" x14ac:dyDescent="0.2">
      <c r="A849" s="33"/>
      <c r="B849" s="76"/>
      <c r="C849" s="33"/>
      <c r="D849" s="13"/>
      <c r="E849" s="13"/>
      <c r="F849" s="33"/>
      <c r="G849" s="33"/>
      <c r="H849" s="33"/>
      <c r="I849" s="77"/>
      <c r="J849" s="77"/>
      <c r="K849" s="78"/>
      <c r="L849" s="13"/>
      <c r="M849" s="13"/>
      <c r="N849" s="13"/>
      <c r="O849" s="13"/>
      <c r="P849" s="33"/>
      <c r="Q849" s="33"/>
      <c r="R849" s="33"/>
      <c r="S849" s="33"/>
      <c r="T849" s="13"/>
      <c r="U849" s="33"/>
      <c r="V849" s="33"/>
      <c r="W849" s="33"/>
      <c r="X849" s="33"/>
      <c r="Y849" s="33"/>
      <c r="Z849" s="33"/>
      <c r="AA849" s="33"/>
      <c r="AB849" s="13"/>
      <c r="AC849" s="33"/>
      <c r="AD849" s="33"/>
      <c r="AE849" s="33"/>
      <c r="AF849" s="33"/>
    </row>
    <row r="850" spans="1:32" x14ac:dyDescent="0.2">
      <c r="A850" s="33"/>
      <c r="B850" s="76"/>
      <c r="C850" s="33"/>
      <c r="D850" s="13"/>
      <c r="E850" s="13"/>
      <c r="F850" s="33"/>
      <c r="G850" s="33"/>
      <c r="H850" s="33"/>
      <c r="I850" s="77"/>
      <c r="J850" s="77"/>
      <c r="K850" s="78"/>
      <c r="L850" s="13"/>
      <c r="M850" s="13"/>
      <c r="N850" s="13"/>
      <c r="O850" s="13"/>
      <c r="P850" s="33"/>
      <c r="Q850" s="33"/>
      <c r="R850" s="33"/>
      <c r="S850" s="33"/>
      <c r="T850" s="13"/>
      <c r="U850" s="33"/>
      <c r="V850" s="33"/>
      <c r="W850" s="33"/>
      <c r="X850" s="33"/>
      <c r="Y850" s="33"/>
      <c r="Z850" s="33"/>
      <c r="AA850" s="33"/>
      <c r="AB850" s="13"/>
      <c r="AC850" s="33"/>
      <c r="AD850" s="33"/>
      <c r="AE850" s="33"/>
      <c r="AF850" s="33"/>
    </row>
    <row r="851" spans="1:32" x14ac:dyDescent="0.2">
      <c r="A851" s="33"/>
      <c r="B851" s="76"/>
      <c r="C851" s="33"/>
      <c r="D851" s="13"/>
      <c r="E851" s="13"/>
      <c r="F851" s="33"/>
      <c r="G851" s="33"/>
      <c r="H851" s="33"/>
      <c r="I851" s="77"/>
      <c r="J851" s="77"/>
      <c r="K851" s="78"/>
      <c r="L851" s="13"/>
      <c r="M851" s="13"/>
      <c r="N851" s="13"/>
      <c r="O851" s="13"/>
      <c r="P851" s="33"/>
      <c r="Q851" s="33"/>
      <c r="R851" s="33"/>
      <c r="S851" s="33"/>
      <c r="T851" s="13"/>
      <c r="U851" s="33"/>
      <c r="V851" s="33"/>
      <c r="W851" s="33"/>
      <c r="X851" s="33"/>
      <c r="Y851" s="33"/>
      <c r="Z851" s="33"/>
      <c r="AA851" s="33"/>
      <c r="AB851" s="13"/>
      <c r="AC851" s="33"/>
      <c r="AD851" s="33"/>
      <c r="AE851" s="33"/>
      <c r="AF851" s="33"/>
    </row>
    <row r="852" spans="1:32" x14ac:dyDescent="0.2">
      <c r="A852" s="33"/>
      <c r="B852" s="76"/>
      <c r="C852" s="33"/>
      <c r="D852" s="13"/>
      <c r="E852" s="13"/>
      <c r="F852" s="33"/>
      <c r="G852" s="33"/>
      <c r="H852" s="33"/>
      <c r="I852" s="77"/>
      <c r="J852" s="77"/>
      <c r="K852" s="78"/>
      <c r="L852" s="13"/>
      <c r="M852" s="13"/>
      <c r="N852" s="13"/>
      <c r="O852" s="13"/>
      <c r="P852" s="33"/>
      <c r="Q852" s="33"/>
      <c r="R852" s="33"/>
      <c r="S852" s="33"/>
      <c r="T852" s="13"/>
      <c r="U852" s="33"/>
      <c r="V852" s="33"/>
      <c r="W852" s="33"/>
      <c r="X852" s="33"/>
      <c r="Y852" s="33"/>
      <c r="Z852" s="33"/>
      <c r="AA852" s="33"/>
      <c r="AB852" s="13"/>
      <c r="AC852" s="33"/>
      <c r="AD852" s="33"/>
      <c r="AE852" s="33"/>
      <c r="AF852" s="33"/>
    </row>
    <row r="853" spans="1:32" x14ac:dyDescent="0.2">
      <c r="A853" s="33"/>
      <c r="B853" s="76"/>
      <c r="C853" s="33"/>
      <c r="D853" s="13"/>
      <c r="E853" s="13"/>
      <c r="F853" s="33"/>
      <c r="G853" s="33"/>
      <c r="H853" s="33"/>
      <c r="I853" s="77"/>
      <c r="J853" s="77"/>
      <c r="K853" s="78"/>
      <c r="L853" s="13"/>
      <c r="M853" s="13"/>
      <c r="N853" s="13"/>
      <c r="O853" s="13"/>
      <c r="P853" s="33"/>
      <c r="Q853" s="33"/>
      <c r="R853" s="33"/>
      <c r="S853" s="33"/>
      <c r="T853" s="13"/>
      <c r="U853" s="33"/>
      <c r="V853" s="33"/>
      <c r="W853" s="33"/>
      <c r="X853" s="33"/>
      <c r="Y853" s="33"/>
      <c r="Z853" s="33"/>
      <c r="AA853" s="33"/>
      <c r="AB853" s="13"/>
      <c r="AC853" s="33"/>
      <c r="AD853" s="33"/>
      <c r="AE853" s="33"/>
      <c r="AF853" s="33"/>
    </row>
    <row r="854" spans="1:32" x14ac:dyDescent="0.2">
      <c r="A854" s="33"/>
      <c r="B854" s="76"/>
      <c r="C854" s="33"/>
      <c r="D854" s="13"/>
      <c r="E854" s="13"/>
      <c r="F854" s="33"/>
      <c r="G854" s="33"/>
      <c r="H854" s="33"/>
      <c r="I854" s="77"/>
      <c r="J854" s="77"/>
      <c r="K854" s="78"/>
      <c r="L854" s="13"/>
      <c r="M854" s="13"/>
      <c r="N854" s="13"/>
      <c r="O854" s="13"/>
      <c r="P854" s="33"/>
      <c r="Q854" s="33"/>
      <c r="R854" s="33"/>
      <c r="S854" s="33"/>
      <c r="T854" s="13"/>
      <c r="U854" s="33"/>
      <c r="V854" s="33"/>
      <c r="W854" s="33"/>
      <c r="X854" s="33"/>
      <c r="Y854" s="33"/>
      <c r="Z854" s="33"/>
      <c r="AA854" s="33"/>
      <c r="AB854" s="13"/>
      <c r="AC854" s="33"/>
      <c r="AD854" s="33"/>
      <c r="AE854" s="33"/>
      <c r="AF854" s="33"/>
    </row>
    <row r="855" spans="1:32" x14ac:dyDescent="0.2">
      <c r="A855" s="33"/>
      <c r="B855" s="76"/>
      <c r="C855" s="33"/>
      <c r="D855" s="13"/>
      <c r="E855" s="13"/>
      <c r="F855" s="33"/>
      <c r="G855" s="33"/>
      <c r="H855" s="33"/>
      <c r="I855" s="77"/>
      <c r="J855" s="77"/>
      <c r="K855" s="78"/>
      <c r="L855" s="13"/>
      <c r="M855" s="13"/>
      <c r="N855" s="13"/>
      <c r="O855" s="13"/>
      <c r="P855" s="33"/>
      <c r="Q855" s="33"/>
      <c r="R855" s="33"/>
      <c r="S855" s="33"/>
      <c r="T855" s="13"/>
      <c r="U855" s="33"/>
      <c r="V855" s="33"/>
      <c r="W855" s="33"/>
      <c r="X855" s="33"/>
      <c r="Y855" s="33"/>
      <c r="Z855" s="33"/>
      <c r="AA855" s="33"/>
      <c r="AB855" s="13"/>
      <c r="AC855" s="33"/>
      <c r="AD855" s="33"/>
      <c r="AE855" s="33"/>
      <c r="AF855" s="33"/>
    </row>
    <row r="856" spans="1:32" x14ac:dyDescent="0.2">
      <c r="A856" s="33"/>
      <c r="B856" s="76"/>
      <c r="C856" s="33"/>
      <c r="D856" s="13"/>
      <c r="E856" s="13"/>
      <c r="F856" s="33"/>
      <c r="G856" s="33"/>
      <c r="H856" s="33"/>
      <c r="I856" s="77"/>
      <c r="J856" s="77"/>
      <c r="K856" s="78"/>
      <c r="L856" s="13"/>
      <c r="M856" s="13"/>
      <c r="N856" s="13"/>
      <c r="O856" s="13"/>
      <c r="P856" s="33"/>
      <c r="Q856" s="33"/>
      <c r="R856" s="33"/>
      <c r="S856" s="33"/>
      <c r="T856" s="13"/>
      <c r="U856" s="33"/>
      <c r="V856" s="33"/>
      <c r="W856" s="33"/>
      <c r="X856" s="33"/>
      <c r="Y856" s="33"/>
      <c r="Z856" s="33"/>
      <c r="AA856" s="33"/>
      <c r="AB856" s="13"/>
      <c r="AC856" s="33"/>
      <c r="AD856" s="33"/>
      <c r="AE856" s="33"/>
      <c r="AF856" s="33"/>
    </row>
    <row r="857" spans="1:32" x14ac:dyDescent="0.2">
      <c r="A857" s="33"/>
      <c r="B857" s="76"/>
      <c r="C857" s="33"/>
      <c r="D857" s="13"/>
      <c r="E857" s="13"/>
      <c r="F857" s="33"/>
      <c r="G857" s="33"/>
      <c r="H857" s="33"/>
      <c r="I857" s="77"/>
      <c r="J857" s="77"/>
      <c r="K857" s="78"/>
      <c r="L857" s="13"/>
      <c r="M857" s="13"/>
      <c r="N857" s="13"/>
      <c r="O857" s="13"/>
      <c r="P857" s="33"/>
      <c r="Q857" s="33"/>
      <c r="R857" s="33"/>
      <c r="S857" s="33"/>
      <c r="T857" s="13"/>
      <c r="U857" s="33"/>
      <c r="V857" s="33"/>
      <c r="W857" s="33"/>
      <c r="X857" s="33"/>
      <c r="Y857" s="33"/>
      <c r="Z857" s="33"/>
      <c r="AA857" s="33"/>
      <c r="AB857" s="13"/>
      <c r="AC857" s="33"/>
      <c r="AD857" s="33"/>
      <c r="AE857" s="33"/>
      <c r="AF857" s="33"/>
    </row>
    <row r="858" spans="1:32" x14ac:dyDescent="0.2">
      <c r="A858" s="33"/>
      <c r="B858" s="76"/>
      <c r="C858" s="33"/>
      <c r="D858" s="13"/>
      <c r="E858" s="13"/>
      <c r="F858" s="33"/>
      <c r="G858" s="33"/>
      <c r="H858" s="33"/>
      <c r="I858" s="77"/>
      <c r="J858" s="77"/>
      <c r="K858" s="78"/>
      <c r="L858" s="13"/>
      <c r="M858" s="13"/>
      <c r="N858" s="13"/>
      <c r="O858" s="13"/>
      <c r="P858" s="33"/>
      <c r="Q858" s="33"/>
      <c r="R858" s="33"/>
      <c r="S858" s="33"/>
      <c r="T858" s="13"/>
      <c r="U858" s="33"/>
      <c r="V858" s="33"/>
      <c r="W858" s="33"/>
      <c r="X858" s="33"/>
      <c r="Y858" s="33"/>
      <c r="Z858" s="33"/>
      <c r="AA858" s="33"/>
      <c r="AB858" s="13"/>
      <c r="AC858" s="33"/>
      <c r="AD858" s="33"/>
      <c r="AE858" s="33"/>
      <c r="AF858" s="33"/>
    </row>
    <row r="859" spans="1:32" x14ac:dyDescent="0.2">
      <c r="A859" s="33"/>
      <c r="B859" s="76"/>
      <c r="C859" s="33"/>
      <c r="D859" s="13"/>
      <c r="E859" s="13"/>
      <c r="F859" s="33"/>
      <c r="G859" s="33"/>
      <c r="H859" s="33"/>
      <c r="I859" s="77"/>
      <c r="J859" s="77"/>
      <c r="K859" s="78"/>
      <c r="L859" s="13"/>
      <c r="M859" s="13"/>
      <c r="N859" s="13"/>
      <c r="O859" s="13"/>
      <c r="P859" s="33"/>
      <c r="Q859" s="33"/>
      <c r="R859" s="33"/>
      <c r="S859" s="33"/>
      <c r="T859" s="13"/>
      <c r="U859" s="33"/>
      <c r="V859" s="33"/>
      <c r="W859" s="33"/>
      <c r="X859" s="33"/>
      <c r="Y859" s="33"/>
      <c r="Z859" s="33"/>
      <c r="AA859" s="33"/>
      <c r="AB859" s="13"/>
      <c r="AC859" s="33"/>
      <c r="AD859" s="33"/>
      <c r="AE859" s="33"/>
      <c r="AF859" s="33"/>
    </row>
    <row r="860" spans="1:32" x14ac:dyDescent="0.2">
      <c r="A860" s="33"/>
      <c r="B860" s="76"/>
      <c r="C860" s="33"/>
      <c r="D860" s="13"/>
      <c r="E860" s="13"/>
      <c r="F860" s="33"/>
      <c r="G860" s="33"/>
      <c r="H860" s="33"/>
      <c r="I860" s="77"/>
      <c r="J860" s="77"/>
      <c r="K860" s="78"/>
      <c r="L860" s="13"/>
      <c r="M860" s="13"/>
      <c r="N860" s="13"/>
      <c r="O860" s="13"/>
      <c r="P860" s="33"/>
      <c r="Q860" s="33"/>
      <c r="R860" s="33"/>
      <c r="S860" s="33"/>
      <c r="T860" s="13"/>
      <c r="U860" s="33"/>
      <c r="V860" s="33"/>
      <c r="W860" s="33"/>
      <c r="X860" s="33"/>
      <c r="Y860" s="33"/>
      <c r="Z860" s="33"/>
      <c r="AA860" s="33"/>
      <c r="AB860" s="13"/>
      <c r="AC860" s="33"/>
      <c r="AD860" s="33"/>
      <c r="AE860" s="33"/>
      <c r="AF860" s="33"/>
    </row>
    <row r="861" spans="1:32" x14ac:dyDescent="0.2">
      <c r="A861" s="33"/>
      <c r="B861" s="76"/>
      <c r="C861" s="33"/>
      <c r="D861" s="13"/>
      <c r="E861" s="13"/>
      <c r="F861" s="33"/>
      <c r="G861" s="33"/>
      <c r="H861" s="33"/>
      <c r="I861" s="77"/>
      <c r="J861" s="77"/>
      <c r="K861" s="78"/>
      <c r="L861" s="13"/>
      <c r="M861" s="13"/>
      <c r="N861" s="13"/>
      <c r="O861" s="13"/>
      <c r="P861" s="33"/>
      <c r="Q861" s="33"/>
      <c r="R861" s="33"/>
      <c r="S861" s="33"/>
      <c r="T861" s="13"/>
      <c r="U861" s="33"/>
      <c r="V861" s="33"/>
      <c r="W861" s="33"/>
      <c r="X861" s="33"/>
      <c r="Y861" s="33"/>
      <c r="Z861" s="33"/>
      <c r="AA861" s="33"/>
      <c r="AB861" s="13"/>
      <c r="AC861" s="33"/>
      <c r="AD861" s="33"/>
      <c r="AE861" s="33"/>
      <c r="AF861" s="33"/>
    </row>
    <row r="862" spans="1:32" x14ac:dyDescent="0.2">
      <c r="A862" s="33"/>
      <c r="B862" s="76"/>
      <c r="C862" s="33"/>
      <c r="D862" s="13"/>
      <c r="E862" s="13"/>
      <c r="F862" s="33"/>
      <c r="G862" s="33"/>
      <c r="H862" s="33"/>
      <c r="I862" s="77"/>
      <c r="J862" s="77"/>
      <c r="K862" s="78"/>
      <c r="L862" s="13"/>
      <c r="M862" s="13"/>
      <c r="N862" s="13"/>
      <c r="O862" s="13"/>
      <c r="P862" s="33"/>
      <c r="Q862" s="33"/>
      <c r="R862" s="33"/>
      <c r="S862" s="33"/>
      <c r="T862" s="13"/>
      <c r="U862" s="33"/>
      <c r="V862" s="33"/>
      <c r="W862" s="33"/>
      <c r="X862" s="33"/>
      <c r="Y862" s="33"/>
      <c r="Z862" s="33"/>
      <c r="AA862" s="33"/>
      <c r="AB862" s="13"/>
      <c r="AC862" s="33"/>
      <c r="AD862" s="33"/>
      <c r="AE862" s="33"/>
      <c r="AF862" s="33"/>
    </row>
    <row r="863" spans="1:32" x14ac:dyDescent="0.2">
      <c r="A863" s="33"/>
      <c r="B863" s="76"/>
      <c r="C863" s="33"/>
      <c r="D863" s="13"/>
      <c r="E863" s="13"/>
      <c r="F863" s="33"/>
      <c r="G863" s="33"/>
      <c r="H863" s="33"/>
      <c r="I863" s="77"/>
      <c r="J863" s="77"/>
      <c r="K863" s="78"/>
      <c r="L863" s="13"/>
      <c r="M863" s="13"/>
      <c r="N863" s="13"/>
      <c r="O863" s="13"/>
      <c r="P863" s="33"/>
      <c r="Q863" s="33"/>
      <c r="R863" s="33"/>
      <c r="S863" s="33"/>
      <c r="T863" s="13"/>
      <c r="U863" s="33"/>
      <c r="V863" s="33"/>
      <c r="W863" s="33"/>
      <c r="X863" s="33"/>
      <c r="Y863" s="33"/>
      <c r="Z863" s="33"/>
      <c r="AA863" s="33"/>
      <c r="AB863" s="13"/>
      <c r="AC863" s="33"/>
      <c r="AD863" s="33"/>
      <c r="AE863" s="33"/>
      <c r="AF863" s="33"/>
    </row>
    <row r="864" spans="1:32" x14ac:dyDescent="0.2">
      <c r="A864" s="33"/>
      <c r="B864" s="76"/>
      <c r="C864" s="33"/>
      <c r="D864" s="13"/>
      <c r="E864" s="13"/>
      <c r="F864" s="33"/>
      <c r="G864" s="33"/>
      <c r="H864" s="33"/>
      <c r="I864" s="77"/>
      <c r="J864" s="77"/>
      <c r="K864" s="78"/>
      <c r="L864" s="13"/>
      <c r="M864" s="13"/>
      <c r="N864" s="13"/>
      <c r="O864" s="13"/>
      <c r="P864" s="33"/>
      <c r="Q864" s="33"/>
      <c r="R864" s="33"/>
      <c r="S864" s="33"/>
      <c r="T864" s="13"/>
      <c r="U864" s="33"/>
      <c r="V864" s="33"/>
      <c r="W864" s="33"/>
      <c r="X864" s="33"/>
      <c r="Y864" s="33"/>
      <c r="Z864" s="33"/>
      <c r="AA864" s="33"/>
      <c r="AB864" s="13"/>
      <c r="AC864" s="33"/>
      <c r="AD864" s="33"/>
      <c r="AE864" s="33"/>
      <c r="AF864" s="33"/>
    </row>
    <row r="865" spans="1:32" x14ac:dyDescent="0.2">
      <c r="A865" s="33"/>
      <c r="B865" s="76"/>
      <c r="C865" s="33"/>
      <c r="D865" s="13"/>
      <c r="E865" s="13"/>
      <c r="F865" s="33"/>
      <c r="G865" s="33"/>
      <c r="H865" s="33"/>
      <c r="I865" s="77"/>
      <c r="J865" s="77"/>
      <c r="K865" s="78"/>
      <c r="L865" s="13"/>
      <c r="M865" s="13"/>
      <c r="N865" s="13"/>
      <c r="O865" s="13"/>
      <c r="P865" s="33"/>
      <c r="Q865" s="33"/>
      <c r="R865" s="33"/>
      <c r="S865" s="33"/>
      <c r="T865" s="13"/>
      <c r="U865" s="33"/>
      <c r="V865" s="33"/>
      <c r="W865" s="33"/>
      <c r="X865" s="33"/>
      <c r="Y865" s="33"/>
      <c r="Z865" s="33"/>
      <c r="AA865" s="33"/>
      <c r="AB865" s="13"/>
      <c r="AC865" s="33"/>
      <c r="AD865" s="33"/>
      <c r="AE865" s="33"/>
      <c r="AF865" s="33"/>
    </row>
    <row r="866" spans="1:32" x14ac:dyDescent="0.2">
      <c r="A866" s="33"/>
      <c r="B866" s="76"/>
      <c r="C866" s="33"/>
      <c r="D866" s="13"/>
      <c r="E866" s="13"/>
      <c r="F866" s="33"/>
      <c r="G866" s="33"/>
      <c r="H866" s="33"/>
      <c r="I866" s="77"/>
      <c r="J866" s="77"/>
      <c r="K866" s="78"/>
      <c r="L866" s="13"/>
      <c r="M866" s="13"/>
      <c r="N866" s="13"/>
      <c r="O866" s="13"/>
      <c r="P866" s="33"/>
      <c r="Q866" s="33"/>
      <c r="R866" s="33"/>
      <c r="S866" s="33"/>
      <c r="T866" s="13"/>
      <c r="U866" s="33"/>
      <c r="V866" s="33"/>
      <c r="W866" s="33"/>
      <c r="X866" s="33"/>
      <c r="Y866" s="33"/>
      <c r="Z866" s="33"/>
      <c r="AA866" s="33"/>
      <c r="AB866" s="13"/>
      <c r="AC866" s="33"/>
      <c r="AD866" s="33"/>
      <c r="AE866" s="33"/>
      <c r="AF866" s="33"/>
    </row>
    <row r="867" spans="1:32" x14ac:dyDescent="0.2">
      <c r="A867" s="33"/>
      <c r="B867" s="76"/>
      <c r="C867" s="33"/>
      <c r="D867" s="13"/>
      <c r="E867" s="13"/>
      <c r="F867" s="33"/>
      <c r="G867" s="33"/>
      <c r="H867" s="33"/>
      <c r="I867" s="77"/>
      <c r="J867" s="77"/>
      <c r="K867" s="78"/>
      <c r="L867" s="13"/>
      <c r="M867" s="13"/>
      <c r="N867" s="13"/>
      <c r="O867" s="13"/>
      <c r="P867" s="33"/>
      <c r="Q867" s="33"/>
      <c r="R867" s="33"/>
      <c r="S867" s="33"/>
      <c r="T867" s="13"/>
      <c r="U867" s="33"/>
      <c r="V867" s="33"/>
      <c r="W867" s="33"/>
      <c r="X867" s="33"/>
      <c r="Y867" s="33"/>
      <c r="Z867" s="33"/>
      <c r="AA867" s="33"/>
      <c r="AB867" s="13"/>
      <c r="AC867" s="33"/>
      <c r="AD867" s="33"/>
      <c r="AE867" s="33"/>
      <c r="AF867" s="33"/>
    </row>
    <row r="868" spans="1:32" x14ac:dyDescent="0.2">
      <c r="A868" s="33"/>
      <c r="B868" s="76"/>
      <c r="C868" s="33"/>
      <c r="D868" s="13"/>
      <c r="E868" s="13"/>
      <c r="F868" s="33"/>
      <c r="G868" s="33"/>
      <c r="H868" s="33"/>
      <c r="I868" s="77"/>
      <c r="J868" s="77"/>
      <c r="K868" s="78"/>
      <c r="L868" s="13"/>
      <c r="M868" s="13"/>
      <c r="N868" s="13"/>
      <c r="O868" s="13"/>
      <c r="P868" s="33"/>
      <c r="Q868" s="33"/>
      <c r="R868" s="33"/>
      <c r="S868" s="33"/>
      <c r="T868" s="13"/>
      <c r="U868" s="33"/>
      <c r="V868" s="33"/>
      <c r="W868" s="33"/>
      <c r="X868" s="33"/>
      <c r="Y868" s="33"/>
      <c r="Z868" s="33"/>
      <c r="AA868" s="33"/>
      <c r="AB868" s="13"/>
      <c r="AC868" s="33"/>
      <c r="AD868" s="33"/>
      <c r="AE868" s="33"/>
      <c r="AF868" s="33"/>
    </row>
    <row r="869" spans="1:32" x14ac:dyDescent="0.2">
      <c r="A869" s="33"/>
      <c r="B869" s="76"/>
      <c r="C869" s="33"/>
      <c r="D869" s="13"/>
      <c r="E869" s="13"/>
      <c r="F869" s="33"/>
      <c r="G869" s="33"/>
      <c r="H869" s="33"/>
      <c r="I869" s="77"/>
      <c r="J869" s="77"/>
      <c r="K869" s="78"/>
      <c r="L869" s="13"/>
      <c r="M869" s="13"/>
      <c r="N869" s="13"/>
      <c r="O869" s="13"/>
      <c r="P869" s="33"/>
      <c r="Q869" s="33"/>
      <c r="R869" s="33"/>
      <c r="S869" s="33"/>
      <c r="T869" s="13"/>
      <c r="U869" s="33"/>
      <c r="V869" s="33"/>
      <c r="W869" s="33"/>
      <c r="X869" s="33"/>
      <c r="Y869" s="33"/>
      <c r="Z869" s="33"/>
      <c r="AA869" s="33"/>
      <c r="AB869" s="13"/>
      <c r="AC869" s="33"/>
      <c r="AD869" s="33"/>
      <c r="AE869" s="33"/>
      <c r="AF869" s="33"/>
    </row>
    <row r="870" spans="1:32" x14ac:dyDescent="0.2">
      <c r="A870" s="33"/>
      <c r="B870" s="76"/>
      <c r="C870" s="33"/>
      <c r="D870" s="13"/>
      <c r="E870" s="13"/>
      <c r="F870" s="33"/>
      <c r="G870" s="33"/>
      <c r="H870" s="33"/>
      <c r="I870" s="77"/>
      <c r="J870" s="77"/>
      <c r="K870" s="78"/>
      <c r="L870" s="13"/>
      <c r="M870" s="13"/>
      <c r="N870" s="13"/>
      <c r="O870" s="13"/>
      <c r="P870" s="33"/>
      <c r="Q870" s="33"/>
      <c r="R870" s="33"/>
      <c r="S870" s="33"/>
      <c r="T870" s="13"/>
      <c r="U870" s="33"/>
      <c r="V870" s="33"/>
      <c r="W870" s="33"/>
      <c r="X870" s="33"/>
      <c r="Y870" s="33"/>
      <c r="Z870" s="33"/>
      <c r="AA870" s="33"/>
      <c r="AB870" s="13"/>
      <c r="AC870" s="33"/>
      <c r="AD870" s="33"/>
      <c r="AE870" s="33"/>
      <c r="AF870" s="33"/>
    </row>
    <row r="871" spans="1:32" x14ac:dyDescent="0.2">
      <c r="A871" s="33"/>
      <c r="B871" s="76"/>
      <c r="C871" s="33"/>
      <c r="D871" s="13"/>
      <c r="E871" s="13"/>
      <c r="F871" s="33"/>
      <c r="G871" s="33"/>
      <c r="H871" s="33"/>
      <c r="I871" s="77"/>
      <c r="J871" s="77"/>
      <c r="K871" s="78"/>
      <c r="L871" s="13"/>
      <c r="M871" s="13"/>
      <c r="N871" s="13"/>
      <c r="O871" s="13"/>
      <c r="P871" s="33"/>
      <c r="Q871" s="33"/>
      <c r="R871" s="33"/>
      <c r="S871" s="33"/>
      <c r="T871" s="13"/>
      <c r="U871" s="33"/>
      <c r="V871" s="33"/>
      <c r="W871" s="33"/>
      <c r="X871" s="33"/>
      <c r="Y871" s="33"/>
      <c r="Z871" s="33"/>
      <c r="AA871" s="33"/>
      <c r="AB871" s="13"/>
      <c r="AC871" s="33"/>
      <c r="AD871" s="33"/>
      <c r="AE871" s="33"/>
      <c r="AF871" s="33"/>
    </row>
    <row r="872" spans="1:32" x14ac:dyDescent="0.2">
      <c r="A872" s="33"/>
      <c r="B872" s="76"/>
      <c r="C872" s="33"/>
      <c r="D872" s="13"/>
      <c r="E872" s="13"/>
      <c r="F872" s="33"/>
      <c r="G872" s="33"/>
      <c r="H872" s="33"/>
      <c r="I872" s="77"/>
      <c r="J872" s="77"/>
      <c r="K872" s="78"/>
      <c r="L872" s="13"/>
      <c r="M872" s="13"/>
      <c r="N872" s="13"/>
      <c r="O872" s="13"/>
      <c r="P872" s="33"/>
      <c r="Q872" s="33"/>
      <c r="R872" s="33"/>
      <c r="S872" s="33"/>
      <c r="T872" s="13"/>
      <c r="U872" s="33"/>
      <c r="V872" s="33"/>
      <c r="W872" s="33"/>
      <c r="X872" s="33"/>
      <c r="Y872" s="33"/>
      <c r="Z872" s="33"/>
      <c r="AA872" s="33"/>
      <c r="AB872" s="13"/>
      <c r="AC872" s="33"/>
      <c r="AD872" s="33"/>
      <c r="AE872" s="33"/>
      <c r="AF872" s="33"/>
    </row>
    <row r="873" spans="1:32" x14ac:dyDescent="0.2">
      <c r="A873" s="33"/>
      <c r="B873" s="76"/>
      <c r="C873" s="33"/>
      <c r="D873" s="13"/>
      <c r="E873" s="13"/>
      <c r="F873" s="33"/>
      <c r="G873" s="33"/>
      <c r="H873" s="33"/>
      <c r="I873" s="77"/>
      <c r="J873" s="77"/>
      <c r="K873" s="78"/>
      <c r="L873" s="13"/>
      <c r="M873" s="13"/>
      <c r="N873" s="13"/>
      <c r="O873" s="13"/>
      <c r="P873" s="33"/>
      <c r="Q873" s="33"/>
      <c r="R873" s="33"/>
      <c r="S873" s="33"/>
      <c r="T873" s="13"/>
      <c r="U873" s="33"/>
      <c r="V873" s="33"/>
      <c r="W873" s="33"/>
      <c r="X873" s="33"/>
      <c r="Y873" s="33"/>
      <c r="Z873" s="33"/>
      <c r="AA873" s="33"/>
      <c r="AB873" s="13"/>
      <c r="AC873" s="33"/>
      <c r="AD873" s="33"/>
      <c r="AE873" s="33"/>
      <c r="AF873" s="33"/>
    </row>
    <row r="874" spans="1:32" x14ac:dyDescent="0.2">
      <c r="A874" s="33"/>
      <c r="B874" s="76"/>
      <c r="C874" s="33"/>
      <c r="D874" s="13"/>
      <c r="E874" s="13"/>
      <c r="F874" s="33"/>
      <c r="G874" s="33"/>
      <c r="H874" s="33"/>
      <c r="I874" s="77"/>
      <c r="J874" s="77"/>
      <c r="K874" s="78"/>
      <c r="L874" s="13"/>
      <c r="M874" s="13"/>
      <c r="N874" s="13"/>
      <c r="O874" s="13"/>
      <c r="P874" s="33"/>
      <c r="Q874" s="33"/>
      <c r="R874" s="33"/>
      <c r="S874" s="33"/>
      <c r="T874" s="13"/>
      <c r="U874" s="33"/>
      <c r="V874" s="33"/>
      <c r="W874" s="33"/>
      <c r="X874" s="33"/>
      <c r="Y874" s="33"/>
      <c r="Z874" s="33"/>
      <c r="AA874" s="33"/>
      <c r="AB874" s="13"/>
      <c r="AC874" s="33"/>
      <c r="AD874" s="33"/>
      <c r="AE874" s="33"/>
      <c r="AF874" s="33"/>
    </row>
    <row r="875" spans="1:32" x14ac:dyDescent="0.2">
      <c r="A875" s="33"/>
      <c r="B875" s="76"/>
      <c r="C875" s="33"/>
      <c r="D875" s="13"/>
      <c r="E875" s="13"/>
      <c r="F875" s="33"/>
      <c r="G875" s="33"/>
      <c r="H875" s="33"/>
      <c r="I875" s="77"/>
      <c r="J875" s="77"/>
      <c r="K875" s="78"/>
      <c r="L875" s="13"/>
      <c r="M875" s="13"/>
      <c r="N875" s="13"/>
      <c r="O875" s="13"/>
      <c r="P875" s="33"/>
      <c r="Q875" s="33"/>
      <c r="R875" s="33"/>
      <c r="S875" s="33"/>
      <c r="T875" s="13"/>
      <c r="U875" s="33"/>
      <c r="V875" s="33"/>
      <c r="W875" s="33"/>
      <c r="X875" s="33"/>
      <c r="Y875" s="33"/>
      <c r="Z875" s="33"/>
      <c r="AA875" s="33"/>
      <c r="AB875" s="13"/>
      <c r="AC875" s="33"/>
      <c r="AD875" s="33"/>
      <c r="AE875" s="33"/>
      <c r="AF875" s="33"/>
    </row>
    <row r="876" spans="1:32" x14ac:dyDescent="0.2">
      <c r="A876" s="33"/>
      <c r="B876" s="76"/>
      <c r="C876" s="33"/>
      <c r="D876" s="13"/>
      <c r="E876" s="13"/>
      <c r="F876" s="33"/>
      <c r="G876" s="33"/>
      <c r="H876" s="33"/>
      <c r="I876" s="77"/>
      <c r="J876" s="77"/>
      <c r="K876" s="78"/>
      <c r="L876" s="13"/>
      <c r="M876" s="13"/>
      <c r="N876" s="13"/>
      <c r="O876" s="13"/>
      <c r="P876" s="33"/>
      <c r="Q876" s="33"/>
      <c r="R876" s="33"/>
      <c r="S876" s="33"/>
      <c r="T876" s="13"/>
      <c r="U876" s="33"/>
      <c r="V876" s="33"/>
      <c r="W876" s="33"/>
      <c r="X876" s="33"/>
      <c r="Y876" s="33"/>
      <c r="Z876" s="33"/>
      <c r="AA876" s="33"/>
      <c r="AB876" s="13"/>
      <c r="AC876" s="33"/>
      <c r="AD876" s="33"/>
      <c r="AE876" s="33"/>
      <c r="AF876" s="33"/>
    </row>
    <row r="877" spans="1:32" x14ac:dyDescent="0.2">
      <c r="A877" s="33"/>
      <c r="B877" s="76"/>
      <c r="C877" s="33"/>
      <c r="D877" s="13"/>
      <c r="E877" s="13"/>
      <c r="F877" s="33"/>
      <c r="G877" s="33"/>
      <c r="H877" s="33"/>
      <c r="I877" s="77"/>
      <c r="J877" s="77"/>
      <c r="K877" s="78"/>
      <c r="L877" s="13"/>
      <c r="M877" s="13"/>
      <c r="N877" s="13"/>
      <c r="O877" s="13"/>
      <c r="P877" s="33"/>
      <c r="Q877" s="33"/>
      <c r="R877" s="33"/>
      <c r="S877" s="33"/>
      <c r="T877" s="13"/>
      <c r="U877" s="33"/>
      <c r="V877" s="33"/>
      <c r="W877" s="33"/>
      <c r="X877" s="33"/>
      <c r="Y877" s="33"/>
      <c r="Z877" s="33"/>
      <c r="AA877" s="33"/>
      <c r="AB877" s="13"/>
      <c r="AC877" s="33"/>
      <c r="AD877" s="33"/>
      <c r="AE877" s="33"/>
      <c r="AF877" s="33"/>
    </row>
    <row r="878" spans="1:32" x14ac:dyDescent="0.2">
      <c r="A878" s="33"/>
      <c r="B878" s="76"/>
      <c r="C878" s="33"/>
      <c r="D878" s="13"/>
      <c r="E878" s="13"/>
      <c r="F878" s="33"/>
      <c r="G878" s="33"/>
      <c r="H878" s="33"/>
      <c r="I878" s="77"/>
      <c r="J878" s="77"/>
      <c r="K878" s="78"/>
      <c r="L878" s="13"/>
      <c r="M878" s="13"/>
      <c r="N878" s="13"/>
      <c r="O878" s="13"/>
      <c r="P878" s="33"/>
      <c r="Q878" s="33"/>
      <c r="R878" s="33"/>
      <c r="S878" s="33"/>
      <c r="T878" s="13"/>
      <c r="U878" s="33"/>
      <c r="V878" s="33"/>
      <c r="W878" s="33"/>
      <c r="X878" s="33"/>
      <c r="Y878" s="33"/>
      <c r="Z878" s="33"/>
      <c r="AA878" s="33"/>
      <c r="AB878" s="13"/>
      <c r="AC878" s="33"/>
      <c r="AD878" s="33"/>
      <c r="AE878" s="33"/>
      <c r="AF878" s="33"/>
    </row>
    <row r="879" spans="1:32" x14ac:dyDescent="0.2">
      <c r="A879" s="33"/>
      <c r="B879" s="76"/>
      <c r="C879" s="33"/>
      <c r="D879" s="13"/>
      <c r="E879" s="13"/>
      <c r="F879" s="33"/>
      <c r="G879" s="33"/>
      <c r="H879" s="33"/>
      <c r="I879" s="77"/>
      <c r="J879" s="77"/>
      <c r="K879" s="78"/>
      <c r="L879" s="13"/>
      <c r="M879" s="13"/>
      <c r="N879" s="13"/>
      <c r="O879" s="13"/>
      <c r="P879" s="33"/>
      <c r="Q879" s="33"/>
      <c r="R879" s="33"/>
      <c r="S879" s="33"/>
      <c r="T879" s="13"/>
      <c r="U879" s="33"/>
      <c r="V879" s="33"/>
      <c r="W879" s="33"/>
      <c r="X879" s="33"/>
      <c r="Y879" s="33"/>
      <c r="Z879" s="33"/>
      <c r="AA879" s="33"/>
      <c r="AB879" s="13"/>
      <c r="AC879" s="33"/>
      <c r="AD879" s="33"/>
      <c r="AE879" s="33"/>
      <c r="AF879" s="33"/>
    </row>
    <row r="880" spans="1:32" x14ac:dyDescent="0.2">
      <c r="A880" s="33"/>
      <c r="B880" s="76"/>
      <c r="C880" s="33"/>
      <c r="D880" s="13"/>
      <c r="E880" s="13"/>
      <c r="F880" s="33"/>
      <c r="G880" s="33"/>
      <c r="H880" s="33"/>
      <c r="I880" s="77"/>
      <c r="J880" s="77"/>
      <c r="K880" s="78"/>
      <c r="L880" s="13"/>
      <c r="M880" s="13"/>
      <c r="N880" s="13"/>
      <c r="O880" s="13"/>
      <c r="P880" s="33"/>
      <c r="Q880" s="33"/>
      <c r="R880" s="33"/>
      <c r="S880" s="33"/>
      <c r="T880" s="13"/>
      <c r="U880" s="33"/>
      <c r="V880" s="33"/>
      <c r="W880" s="33"/>
      <c r="X880" s="33"/>
      <c r="Y880" s="33"/>
      <c r="Z880" s="33"/>
      <c r="AA880" s="33"/>
      <c r="AB880" s="13"/>
      <c r="AC880" s="33"/>
      <c r="AD880" s="33"/>
      <c r="AE880" s="33"/>
      <c r="AF880" s="33"/>
    </row>
    <row r="881" spans="1:32" x14ac:dyDescent="0.2">
      <c r="A881" s="33"/>
      <c r="B881" s="76"/>
      <c r="C881" s="33"/>
      <c r="D881" s="13"/>
      <c r="E881" s="13"/>
      <c r="F881" s="33"/>
      <c r="G881" s="33"/>
      <c r="H881" s="33"/>
      <c r="I881" s="77"/>
      <c r="J881" s="77"/>
      <c r="K881" s="78"/>
      <c r="L881" s="13"/>
      <c r="M881" s="13"/>
      <c r="N881" s="13"/>
      <c r="O881" s="13"/>
      <c r="P881" s="33"/>
      <c r="Q881" s="33"/>
      <c r="R881" s="33"/>
      <c r="S881" s="33"/>
      <c r="T881" s="13"/>
      <c r="U881" s="33"/>
      <c r="V881" s="33"/>
      <c r="W881" s="33"/>
      <c r="X881" s="33"/>
      <c r="Y881" s="33"/>
      <c r="Z881" s="33"/>
      <c r="AA881" s="33"/>
      <c r="AB881" s="13"/>
      <c r="AC881" s="33"/>
      <c r="AD881" s="33"/>
      <c r="AE881" s="33"/>
      <c r="AF881" s="33"/>
    </row>
    <row r="882" spans="1:32" x14ac:dyDescent="0.2">
      <c r="A882" s="33"/>
      <c r="B882" s="76"/>
      <c r="C882" s="33"/>
      <c r="D882" s="13"/>
      <c r="E882" s="13"/>
      <c r="F882" s="33"/>
      <c r="G882" s="33"/>
      <c r="H882" s="33"/>
      <c r="I882" s="77"/>
      <c r="J882" s="77"/>
      <c r="K882" s="78"/>
      <c r="L882" s="13"/>
      <c r="M882" s="13"/>
      <c r="N882" s="13"/>
      <c r="O882" s="13"/>
      <c r="P882" s="33"/>
      <c r="Q882" s="33"/>
      <c r="R882" s="33"/>
      <c r="S882" s="33"/>
      <c r="T882" s="13"/>
      <c r="U882" s="33"/>
      <c r="V882" s="33"/>
      <c r="W882" s="33"/>
      <c r="X882" s="33"/>
      <c r="Y882" s="33"/>
      <c r="Z882" s="33"/>
      <c r="AA882" s="33"/>
      <c r="AB882" s="13"/>
      <c r="AC882" s="33"/>
      <c r="AD882" s="33"/>
      <c r="AE882" s="33"/>
      <c r="AF882" s="33"/>
    </row>
    <row r="883" spans="1:32" x14ac:dyDescent="0.2">
      <c r="A883" s="33"/>
      <c r="B883" s="76"/>
      <c r="C883" s="33"/>
      <c r="D883" s="13"/>
      <c r="E883" s="13"/>
      <c r="F883" s="33"/>
      <c r="G883" s="33"/>
      <c r="H883" s="33"/>
      <c r="I883" s="77"/>
      <c r="J883" s="77"/>
      <c r="K883" s="78"/>
      <c r="L883" s="13"/>
      <c r="M883" s="13"/>
      <c r="N883" s="13"/>
      <c r="O883" s="13"/>
      <c r="P883" s="33"/>
      <c r="Q883" s="33"/>
      <c r="R883" s="33"/>
      <c r="S883" s="33"/>
      <c r="T883" s="13"/>
      <c r="U883" s="33"/>
      <c r="V883" s="33"/>
      <c r="W883" s="33"/>
      <c r="X883" s="33"/>
      <c r="Y883" s="33"/>
      <c r="Z883" s="33"/>
      <c r="AA883" s="33"/>
      <c r="AB883" s="13"/>
      <c r="AC883" s="33"/>
      <c r="AD883" s="33"/>
      <c r="AE883" s="33"/>
      <c r="AF883" s="33"/>
    </row>
    <row r="884" spans="1:32" x14ac:dyDescent="0.2">
      <c r="A884" s="33"/>
      <c r="B884" s="76"/>
      <c r="C884" s="33"/>
      <c r="D884" s="13"/>
      <c r="E884" s="13"/>
      <c r="F884" s="33"/>
      <c r="G884" s="33"/>
      <c r="H884" s="33"/>
      <c r="I884" s="77"/>
      <c r="J884" s="77"/>
      <c r="K884" s="78"/>
      <c r="L884" s="13"/>
      <c r="M884" s="13"/>
      <c r="N884" s="13"/>
      <c r="O884" s="13"/>
      <c r="P884" s="33"/>
      <c r="Q884" s="33"/>
      <c r="R884" s="33"/>
      <c r="S884" s="33"/>
      <c r="T884" s="13"/>
      <c r="U884" s="33"/>
      <c r="V884" s="33"/>
      <c r="W884" s="33"/>
      <c r="X884" s="33"/>
      <c r="Y884" s="33"/>
      <c r="Z884" s="33"/>
      <c r="AA884" s="33"/>
      <c r="AB884" s="13"/>
      <c r="AC884" s="33"/>
      <c r="AD884" s="33"/>
      <c r="AE884" s="33"/>
      <c r="AF884" s="33"/>
    </row>
    <row r="885" spans="1:32" x14ac:dyDescent="0.2">
      <c r="A885" s="33"/>
      <c r="B885" s="76"/>
      <c r="C885" s="33"/>
      <c r="D885" s="13"/>
      <c r="E885" s="13"/>
      <c r="F885" s="33"/>
      <c r="G885" s="33"/>
      <c r="H885" s="33"/>
      <c r="I885" s="77"/>
      <c r="J885" s="77"/>
      <c r="K885" s="78"/>
      <c r="L885" s="13"/>
      <c r="M885" s="13"/>
      <c r="N885" s="13"/>
      <c r="O885" s="13"/>
      <c r="P885" s="33"/>
      <c r="Q885" s="33"/>
      <c r="R885" s="33"/>
      <c r="S885" s="33"/>
      <c r="T885" s="13"/>
      <c r="U885" s="33"/>
      <c r="V885" s="33"/>
      <c r="W885" s="33"/>
      <c r="X885" s="33"/>
      <c r="Y885" s="33"/>
      <c r="Z885" s="33"/>
      <c r="AA885" s="33"/>
      <c r="AB885" s="13"/>
      <c r="AC885" s="33"/>
      <c r="AD885" s="33"/>
      <c r="AE885" s="33"/>
      <c r="AF885" s="33"/>
    </row>
    <row r="886" spans="1:32" x14ac:dyDescent="0.2">
      <c r="A886" s="33"/>
      <c r="B886" s="76"/>
      <c r="C886" s="33"/>
      <c r="D886" s="13"/>
      <c r="E886" s="13"/>
      <c r="F886" s="33"/>
      <c r="G886" s="33"/>
      <c r="H886" s="33"/>
      <c r="I886" s="77"/>
      <c r="J886" s="77"/>
      <c r="K886" s="78"/>
      <c r="L886" s="13"/>
      <c r="M886" s="13"/>
      <c r="N886" s="13"/>
      <c r="O886" s="13"/>
      <c r="P886" s="33"/>
      <c r="Q886" s="33"/>
      <c r="R886" s="33"/>
      <c r="S886" s="33"/>
      <c r="T886" s="13"/>
      <c r="U886" s="33"/>
      <c r="V886" s="33"/>
      <c r="W886" s="33"/>
      <c r="X886" s="33"/>
      <c r="Y886" s="33"/>
      <c r="Z886" s="33"/>
      <c r="AA886" s="33"/>
      <c r="AB886" s="13"/>
      <c r="AC886" s="33"/>
      <c r="AD886" s="33"/>
      <c r="AE886" s="33"/>
      <c r="AF886" s="33"/>
    </row>
    <row r="887" spans="1:32" x14ac:dyDescent="0.2">
      <c r="A887" s="33"/>
      <c r="B887" s="76"/>
      <c r="C887" s="33"/>
      <c r="D887" s="13"/>
      <c r="E887" s="13"/>
      <c r="F887" s="33"/>
      <c r="G887" s="33"/>
      <c r="H887" s="33"/>
      <c r="I887" s="77"/>
      <c r="J887" s="77"/>
      <c r="K887" s="78"/>
      <c r="L887" s="13"/>
      <c r="M887" s="13"/>
      <c r="N887" s="13"/>
      <c r="O887" s="13"/>
      <c r="P887" s="33"/>
      <c r="Q887" s="33"/>
      <c r="R887" s="33"/>
      <c r="S887" s="33"/>
      <c r="T887" s="13"/>
      <c r="U887" s="33"/>
      <c r="V887" s="33"/>
      <c r="W887" s="33"/>
      <c r="X887" s="33"/>
      <c r="Y887" s="33"/>
      <c r="Z887" s="33"/>
      <c r="AA887" s="33"/>
      <c r="AB887" s="13"/>
      <c r="AC887" s="33"/>
      <c r="AD887" s="33"/>
      <c r="AE887" s="33"/>
      <c r="AF887" s="33"/>
    </row>
    <row r="888" spans="1:32" x14ac:dyDescent="0.2">
      <c r="A888" s="33"/>
      <c r="B888" s="76"/>
      <c r="C888" s="33"/>
      <c r="D888" s="13"/>
      <c r="E888" s="13"/>
      <c r="F888" s="33"/>
      <c r="G888" s="33"/>
      <c r="H888" s="33"/>
      <c r="I888" s="77"/>
      <c r="J888" s="77"/>
      <c r="K888" s="78"/>
      <c r="L888" s="13"/>
      <c r="M888" s="13"/>
      <c r="N888" s="13"/>
      <c r="O888" s="13"/>
      <c r="P888" s="33"/>
      <c r="Q888" s="33"/>
      <c r="R888" s="33"/>
      <c r="S888" s="33"/>
      <c r="T888" s="13"/>
      <c r="U888" s="33"/>
      <c r="V888" s="33"/>
      <c r="W888" s="33"/>
      <c r="X888" s="33"/>
      <c r="Y888" s="33"/>
      <c r="Z888" s="33"/>
      <c r="AA888" s="33"/>
      <c r="AB888" s="13"/>
      <c r="AC888" s="33"/>
      <c r="AD888" s="33"/>
      <c r="AE888" s="33"/>
      <c r="AF888" s="33"/>
    </row>
    <row r="889" spans="1:32" x14ac:dyDescent="0.2">
      <c r="A889" s="33"/>
      <c r="B889" s="76"/>
      <c r="C889" s="33"/>
      <c r="D889" s="13"/>
      <c r="E889" s="13"/>
      <c r="F889" s="33"/>
      <c r="G889" s="33"/>
      <c r="H889" s="33"/>
      <c r="I889" s="77"/>
      <c r="J889" s="77"/>
      <c r="K889" s="78"/>
      <c r="L889" s="13"/>
      <c r="M889" s="13"/>
      <c r="N889" s="13"/>
      <c r="O889" s="13"/>
      <c r="P889" s="33"/>
      <c r="Q889" s="33"/>
      <c r="R889" s="33"/>
      <c r="S889" s="33"/>
      <c r="T889" s="13"/>
      <c r="U889" s="33"/>
      <c r="V889" s="33"/>
      <c r="W889" s="33"/>
      <c r="X889" s="33"/>
      <c r="Y889" s="33"/>
      <c r="Z889" s="33"/>
      <c r="AA889" s="33"/>
      <c r="AB889" s="13"/>
      <c r="AC889" s="33"/>
      <c r="AD889" s="33"/>
      <c r="AE889" s="33"/>
      <c r="AF889" s="33"/>
    </row>
    <row r="890" spans="1:32" x14ac:dyDescent="0.2">
      <c r="A890" s="33"/>
      <c r="B890" s="76"/>
      <c r="C890" s="33"/>
      <c r="D890" s="13"/>
      <c r="E890" s="13"/>
      <c r="F890" s="33"/>
      <c r="G890" s="33"/>
      <c r="H890" s="33"/>
      <c r="I890" s="77"/>
      <c r="J890" s="77"/>
      <c r="K890" s="78"/>
      <c r="L890" s="13"/>
      <c r="M890" s="13"/>
      <c r="N890" s="13"/>
      <c r="O890" s="13"/>
      <c r="P890" s="33"/>
      <c r="Q890" s="33"/>
      <c r="R890" s="33"/>
      <c r="S890" s="33"/>
      <c r="T890" s="13"/>
      <c r="U890" s="33"/>
      <c r="V890" s="33"/>
      <c r="W890" s="33"/>
      <c r="X890" s="33"/>
      <c r="Y890" s="33"/>
      <c r="Z890" s="33"/>
      <c r="AA890" s="33"/>
      <c r="AB890" s="13"/>
      <c r="AC890" s="33"/>
      <c r="AD890" s="33"/>
      <c r="AE890" s="33"/>
      <c r="AF890" s="33"/>
    </row>
    <row r="891" spans="1:32" x14ac:dyDescent="0.2">
      <c r="A891" s="33"/>
      <c r="B891" s="76"/>
      <c r="C891" s="33"/>
      <c r="D891" s="13"/>
      <c r="E891" s="13"/>
      <c r="F891" s="33"/>
      <c r="G891" s="33"/>
      <c r="H891" s="33"/>
      <c r="I891" s="77"/>
      <c r="J891" s="77"/>
      <c r="K891" s="78"/>
      <c r="L891" s="13"/>
      <c r="M891" s="13"/>
      <c r="N891" s="13"/>
      <c r="O891" s="13"/>
      <c r="P891" s="33"/>
      <c r="Q891" s="33"/>
      <c r="R891" s="33"/>
      <c r="S891" s="33"/>
      <c r="T891" s="13"/>
      <c r="U891" s="33"/>
      <c r="V891" s="33"/>
      <c r="W891" s="33"/>
      <c r="X891" s="33"/>
      <c r="Y891" s="33"/>
      <c r="Z891" s="33"/>
      <c r="AA891" s="33"/>
      <c r="AB891" s="13"/>
      <c r="AC891" s="33"/>
      <c r="AD891" s="33"/>
      <c r="AE891" s="33"/>
      <c r="AF891" s="33"/>
    </row>
    <row r="892" spans="1:32" x14ac:dyDescent="0.2">
      <c r="A892" s="33"/>
      <c r="B892" s="76"/>
      <c r="C892" s="33"/>
      <c r="D892" s="13"/>
      <c r="E892" s="13"/>
      <c r="F892" s="33"/>
      <c r="G892" s="33"/>
      <c r="H892" s="33"/>
      <c r="I892" s="77"/>
      <c r="J892" s="77"/>
      <c r="K892" s="78"/>
      <c r="L892" s="13"/>
      <c r="M892" s="13"/>
      <c r="N892" s="13"/>
      <c r="O892" s="13"/>
      <c r="P892" s="33"/>
      <c r="Q892" s="33"/>
      <c r="R892" s="33"/>
      <c r="S892" s="33"/>
      <c r="T892" s="13"/>
      <c r="U892" s="33"/>
      <c r="V892" s="33"/>
      <c r="W892" s="33"/>
      <c r="X892" s="33"/>
      <c r="Y892" s="33"/>
      <c r="Z892" s="33"/>
      <c r="AA892" s="33"/>
      <c r="AB892" s="13"/>
      <c r="AC892" s="33"/>
      <c r="AD892" s="33"/>
      <c r="AE892" s="33"/>
      <c r="AF892" s="33"/>
    </row>
    <row r="893" spans="1:32" x14ac:dyDescent="0.2">
      <c r="A893" s="33"/>
      <c r="B893" s="76"/>
      <c r="C893" s="33"/>
      <c r="D893" s="13"/>
      <c r="E893" s="13"/>
      <c r="F893" s="33"/>
      <c r="G893" s="33"/>
      <c r="H893" s="33"/>
      <c r="I893" s="77"/>
      <c r="J893" s="77"/>
      <c r="K893" s="78"/>
      <c r="L893" s="13"/>
      <c r="M893" s="13"/>
      <c r="N893" s="13"/>
      <c r="O893" s="13"/>
      <c r="P893" s="33"/>
      <c r="Q893" s="33"/>
      <c r="R893" s="33"/>
      <c r="S893" s="33"/>
      <c r="T893" s="13"/>
      <c r="U893" s="33"/>
      <c r="V893" s="33"/>
      <c r="W893" s="33"/>
      <c r="X893" s="33"/>
      <c r="Y893" s="33"/>
      <c r="Z893" s="33"/>
      <c r="AA893" s="33"/>
      <c r="AB893" s="13"/>
      <c r="AC893" s="33"/>
      <c r="AD893" s="33"/>
      <c r="AE893" s="33"/>
      <c r="AF893" s="33"/>
    </row>
    <row r="894" spans="1:32" x14ac:dyDescent="0.2">
      <c r="A894" s="33"/>
      <c r="B894" s="76"/>
      <c r="C894" s="33"/>
      <c r="D894" s="13"/>
      <c r="E894" s="13"/>
      <c r="F894" s="33"/>
      <c r="G894" s="33"/>
      <c r="H894" s="33"/>
      <c r="I894" s="77"/>
      <c r="J894" s="77"/>
      <c r="K894" s="78"/>
      <c r="L894" s="13"/>
      <c r="M894" s="13"/>
      <c r="N894" s="13"/>
      <c r="O894" s="13"/>
      <c r="P894" s="33"/>
      <c r="Q894" s="33"/>
      <c r="R894" s="33"/>
      <c r="S894" s="33"/>
      <c r="T894" s="13"/>
      <c r="U894" s="33"/>
      <c r="V894" s="33"/>
      <c r="W894" s="33"/>
      <c r="X894" s="33"/>
      <c r="Y894" s="33"/>
      <c r="Z894" s="33"/>
      <c r="AA894" s="33"/>
      <c r="AB894" s="13"/>
      <c r="AC894" s="33"/>
      <c r="AD894" s="33"/>
      <c r="AE894" s="33"/>
      <c r="AF894" s="33"/>
    </row>
    <row r="895" spans="1:32" x14ac:dyDescent="0.2">
      <c r="A895" s="33"/>
      <c r="B895" s="76"/>
      <c r="C895" s="33"/>
      <c r="D895" s="13"/>
      <c r="E895" s="13"/>
      <c r="F895" s="33"/>
      <c r="G895" s="33"/>
      <c r="H895" s="33"/>
      <c r="I895" s="77"/>
      <c r="J895" s="77"/>
      <c r="K895" s="78"/>
      <c r="L895" s="13"/>
      <c r="M895" s="13"/>
      <c r="N895" s="13"/>
      <c r="O895" s="13"/>
      <c r="P895" s="33"/>
      <c r="Q895" s="33"/>
      <c r="R895" s="33"/>
      <c r="S895" s="33"/>
      <c r="T895" s="13"/>
      <c r="U895" s="33"/>
      <c r="V895" s="33"/>
      <c r="W895" s="33"/>
      <c r="X895" s="33"/>
      <c r="Y895" s="33"/>
      <c r="Z895" s="33"/>
      <c r="AA895" s="33"/>
      <c r="AB895" s="13"/>
      <c r="AC895" s="33"/>
      <c r="AD895" s="33"/>
      <c r="AE895" s="33"/>
      <c r="AF895" s="33"/>
    </row>
    <row r="896" spans="1:32" x14ac:dyDescent="0.2">
      <c r="A896" s="33"/>
      <c r="B896" s="76"/>
      <c r="C896" s="33"/>
      <c r="D896" s="13"/>
      <c r="E896" s="13"/>
      <c r="F896" s="33"/>
      <c r="G896" s="33"/>
      <c r="H896" s="33"/>
      <c r="I896" s="77"/>
      <c r="J896" s="77"/>
      <c r="K896" s="78"/>
      <c r="L896" s="13"/>
      <c r="M896" s="13"/>
      <c r="N896" s="13"/>
      <c r="O896" s="13"/>
      <c r="P896" s="33"/>
      <c r="Q896" s="33"/>
      <c r="R896" s="33"/>
      <c r="S896" s="33"/>
      <c r="T896" s="13"/>
      <c r="U896" s="33"/>
      <c r="V896" s="33"/>
      <c r="W896" s="33"/>
      <c r="X896" s="33"/>
      <c r="Y896" s="33"/>
      <c r="Z896" s="33"/>
      <c r="AA896" s="33"/>
      <c r="AB896" s="13"/>
      <c r="AC896" s="33"/>
      <c r="AD896" s="33"/>
      <c r="AE896" s="33"/>
      <c r="AF896" s="33"/>
    </row>
    <row r="897" spans="1:32" x14ac:dyDescent="0.2">
      <c r="A897" s="33"/>
      <c r="B897" s="76"/>
      <c r="C897" s="33"/>
      <c r="D897" s="13"/>
      <c r="E897" s="13"/>
      <c r="F897" s="33"/>
      <c r="G897" s="33"/>
      <c r="H897" s="33"/>
      <c r="I897" s="77"/>
      <c r="J897" s="77"/>
      <c r="K897" s="78"/>
      <c r="L897" s="13"/>
      <c r="M897" s="13"/>
      <c r="N897" s="13"/>
      <c r="O897" s="13"/>
      <c r="P897" s="33"/>
      <c r="Q897" s="33"/>
      <c r="R897" s="33"/>
      <c r="S897" s="33"/>
      <c r="T897" s="13"/>
      <c r="U897" s="33"/>
      <c r="V897" s="33"/>
      <c r="W897" s="33"/>
      <c r="X897" s="33"/>
      <c r="Y897" s="33"/>
      <c r="Z897" s="33"/>
      <c r="AA897" s="33"/>
      <c r="AB897" s="13"/>
      <c r="AC897" s="33"/>
      <c r="AD897" s="33"/>
      <c r="AE897" s="33"/>
      <c r="AF897" s="33"/>
    </row>
    <row r="898" spans="1:32" x14ac:dyDescent="0.2">
      <c r="A898" s="33"/>
      <c r="B898" s="76"/>
      <c r="C898" s="33"/>
      <c r="D898" s="13"/>
      <c r="E898" s="13"/>
      <c r="F898" s="33"/>
      <c r="G898" s="33"/>
      <c r="H898" s="33"/>
      <c r="I898" s="77"/>
      <c r="J898" s="77"/>
      <c r="K898" s="78"/>
      <c r="L898" s="13"/>
      <c r="M898" s="13"/>
      <c r="N898" s="13"/>
      <c r="O898" s="13"/>
      <c r="P898" s="33"/>
      <c r="Q898" s="33"/>
      <c r="R898" s="33"/>
      <c r="S898" s="33"/>
      <c r="T898" s="13"/>
      <c r="U898" s="33"/>
      <c r="V898" s="33"/>
      <c r="W898" s="33"/>
      <c r="X898" s="33"/>
      <c r="Y898" s="33"/>
      <c r="Z898" s="33"/>
      <c r="AA898" s="33"/>
      <c r="AB898" s="13"/>
      <c r="AC898" s="33"/>
      <c r="AD898" s="33"/>
      <c r="AE898" s="33"/>
      <c r="AF898" s="33"/>
    </row>
    <row r="899" spans="1:32" x14ac:dyDescent="0.2">
      <c r="A899" s="33"/>
      <c r="B899" s="76"/>
      <c r="C899" s="33"/>
      <c r="D899" s="13"/>
      <c r="E899" s="13"/>
      <c r="F899" s="33"/>
      <c r="G899" s="33"/>
      <c r="H899" s="33"/>
      <c r="I899" s="77"/>
      <c r="J899" s="77"/>
      <c r="K899" s="78"/>
      <c r="L899" s="13"/>
      <c r="M899" s="13"/>
      <c r="N899" s="13"/>
      <c r="O899" s="13"/>
      <c r="P899" s="33"/>
      <c r="Q899" s="33"/>
      <c r="R899" s="33"/>
      <c r="S899" s="33"/>
      <c r="T899" s="13"/>
      <c r="U899" s="33"/>
      <c r="V899" s="33"/>
      <c r="W899" s="33"/>
      <c r="X899" s="33"/>
      <c r="Y899" s="33"/>
      <c r="Z899" s="33"/>
      <c r="AA899" s="33"/>
      <c r="AB899" s="13"/>
      <c r="AC899" s="33"/>
      <c r="AD899" s="33"/>
      <c r="AE899" s="33"/>
      <c r="AF899" s="33"/>
    </row>
    <row r="900" spans="1:32" x14ac:dyDescent="0.2">
      <c r="A900" s="33"/>
      <c r="B900" s="76"/>
      <c r="C900" s="33"/>
      <c r="D900" s="13"/>
      <c r="E900" s="13"/>
      <c r="F900" s="33"/>
      <c r="G900" s="33"/>
      <c r="H900" s="33"/>
      <c r="I900" s="77"/>
      <c r="J900" s="77"/>
      <c r="K900" s="78"/>
      <c r="L900" s="13"/>
      <c r="M900" s="13"/>
      <c r="N900" s="13"/>
      <c r="O900" s="13"/>
      <c r="P900" s="33"/>
      <c r="Q900" s="33"/>
      <c r="R900" s="33"/>
      <c r="S900" s="33"/>
      <c r="T900" s="13"/>
      <c r="U900" s="33"/>
      <c r="V900" s="33"/>
      <c r="W900" s="33"/>
      <c r="X900" s="33"/>
      <c r="Y900" s="33"/>
      <c r="Z900" s="33"/>
      <c r="AA900" s="33"/>
      <c r="AB900" s="13"/>
      <c r="AC900" s="33"/>
      <c r="AD900" s="33"/>
      <c r="AE900" s="33"/>
      <c r="AF900" s="33"/>
    </row>
    <row r="901" spans="1:32" x14ac:dyDescent="0.2">
      <c r="A901" s="33"/>
      <c r="B901" s="76"/>
      <c r="C901" s="33"/>
      <c r="D901" s="13"/>
      <c r="E901" s="13"/>
      <c r="F901" s="33"/>
      <c r="G901" s="33"/>
      <c r="H901" s="33"/>
      <c r="I901" s="77"/>
      <c r="J901" s="77"/>
      <c r="K901" s="78"/>
      <c r="L901" s="13"/>
      <c r="M901" s="13"/>
      <c r="N901" s="13"/>
      <c r="O901" s="13"/>
      <c r="P901" s="33"/>
      <c r="Q901" s="33"/>
      <c r="R901" s="33"/>
      <c r="S901" s="33"/>
      <c r="T901" s="13"/>
      <c r="U901" s="33"/>
      <c r="V901" s="33"/>
      <c r="W901" s="33"/>
      <c r="X901" s="33"/>
      <c r="Y901" s="33"/>
      <c r="Z901" s="33"/>
      <c r="AA901" s="33"/>
      <c r="AB901" s="13"/>
      <c r="AC901" s="33"/>
      <c r="AD901" s="33"/>
      <c r="AE901" s="33"/>
      <c r="AF901" s="33"/>
    </row>
    <row r="902" spans="1:32" x14ac:dyDescent="0.2">
      <c r="A902" s="33"/>
      <c r="B902" s="76"/>
      <c r="C902" s="33"/>
      <c r="D902" s="13"/>
      <c r="E902" s="13"/>
      <c r="F902" s="33"/>
      <c r="G902" s="33"/>
      <c r="H902" s="33"/>
      <c r="I902" s="77"/>
      <c r="J902" s="77"/>
      <c r="K902" s="78"/>
      <c r="L902" s="13"/>
      <c r="M902" s="13"/>
      <c r="N902" s="13"/>
      <c r="O902" s="13"/>
      <c r="P902" s="33"/>
      <c r="Q902" s="33"/>
      <c r="R902" s="33"/>
      <c r="S902" s="33"/>
      <c r="T902" s="13"/>
      <c r="U902" s="33"/>
      <c r="V902" s="33"/>
      <c r="W902" s="33"/>
      <c r="X902" s="33"/>
      <c r="Y902" s="33"/>
      <c r="Z902" s="33"/>
      <c r="AA902" s="33"/>
      <c r="AB902" s="13"/>
      <c r="AC902" s="33"/>
      <c r="AD902" s="33"/>
      <c r="AE902" s="33"/>
      <c r="AF902" s="33"/>
    </row>
    <row r="903" spans="1:32" x14ac:dyDescent="0.2">
      <c r="A903" s="33"/>
      <c r="B903" s="76"/>
      <c r="C903" s="33"/>
      <c r="D903" s="13"/>
      <c r="E903" s="13"/>
      <c r="F903" s="33"/>
      <c r="G903" s="33"/>
      <c r="H903" s="33"/>
      <c r="I903" s="77"/>
      <c r="J903" s="77"/>
      <c r="K903" s="78"/>
      <c r="L903" s="13"/>
      <c r="M903" s="13"/>
      <c r="N903" s="13"/>
      <c r="O903" s="13"/>
      <c r="P903" s="33"/>
      <c r="Q903" s="33"/>
      <c r="R903" s="33"/>
      <c r="S903" s="33"/>
      <c r="T903" s="13"/>
      <c r="U903" s="33"/>
      <c r="V903" s="33"/>
      <c r="W903" s="33"/>
      <c r="X903" s="33"/>
      <c r="Y903" s="33"/>
      <c r="Z903" s="33"/>
      <c r="AA903" s="33"/>
      <c r="AB903" s="13"/>
      <c r="AC903" s="33"/>
      <c r="AD903" s="33"/>
      <c r="AE903" s="33"/>
      <c r="AF903" s="33"/>
    </row>
    <row r="904" spans="1:32" x14ac:dyDescent="0.2">
      <c r="A904" s="33"/>
      <c r="B904" s="76"/>
      <c r="C904" s="33"/>
      <c r="D904" s="13"/>
      <c r="E904" s="13"/>
      <c r="F904" s="33"/>
      <c r="G904" s="33"/>
      <c r="H904" s="33"/>
      <c r="I904" s="77"/>
      <c r="J904" s="77"/>
      <c r="K904" s="78"/>
      <c r="L904" s="13"/>
      <c r="M904" s="13"/>
      <c r="N904" s="13"/>
      <c r="O904" s="13"/>
      <c r="P904" s="33"/>
      <c r="Q904" s="33"/>
      <c r="R904" s="33"/>
      <c r="S904" s="33"/>
      <c r="T904" s="13"/>
      <c r="U904" s="33"/>
      <c r="V904" s="33"/>
      <c r="W904" s="33"/>
      <c r="X904" s="33"/>
      <c r="Y904" s="33"/>
      <c r="Z904" s="33"/>
      <c r="AA904" s="33"/>
      <c r="AB904" s="13"/>
      <c r="AC904" s="33"/>
      <c r="AD904" s="33"/>
      <c r="AE904" s="33"/>
      <c r="AF904" s="33"/>
    </row>
    <row r="905" spans="1:32" x14ac:dyDescent="0.2">
      <c r="A905" s="33"/>
      <c r="B905" s="76"/>
      <c r="C905" s="33"/>
      <c r="D905" s="13"/>
      <c r="E905" s="13"/>
      <c r="F905" s="33"/>
      <c r="G905" s="33"/>
      <c r="H905" s="33"/>
      <c r="I905" s="77"/>
      <c r="J905" s="77"/>
      <c r="K905" s="78"/>
      <c r="L905" s="13"/>
      <c r="M905" s="13"/>
      <c r="N905" s="13"/>
      <c r="O905" s="13"/>
      <c r="P905" s="33"/>
      <c r="Q905" s="33"/>
      <c r="R905" s="33"/>
      <c r="S905" s="33"/>
      <c r="T905" s="13"/>
      <c r="U905" s="33"/>
      <c r="V905" s="33"/>
      <c r="W905" s="33"/>
      <c r="X905" s="33"/>
      <c r="Y905" s="33"/>
      <c r="Z905" s="33"/>
      <c r="AA905" s="33"/>
      <c r="AB905" s="13"/>
      <c r="AC905" s="33"/>
      <c r="AD905" s="33"/>
      <c r="AE905" s="33"/>
      <c r="AF905" s="33"/>
    </row>
    <row r="906" spans="1:32" x14ac:dyDescent="0.2">
      <c r="A906" s="33"/>
      <c r="B906" s="76"/>
      <c r="C906" s="33"/>
      <c r="D906" s="13"/>
      <c r="E906" s="13"/>
      <c r="F906" s="33"/>
      <c r="G906" s="33"/>
      <c r="H906" s="33"/>
      <c r="I906" s="77"/>
      <c r="J906" s="77"/>
      <c r="K906" s="78"/>
      <c r="L906" s="13"/>
      <c r="M906" s="13"/>
      <c r="N906" s="13"/>
      <c r="O906" s="13"/>
      <c r="P906" s="33"/>
      <c r="Q906" s="33"/>
      <c r="R906" s="33"/>
      <c r="S906" s="33"/>
      <c r="T906" s="13"/>
      <c r="U906" s="33"/>
      <c r="V906" s="33"/>
      <c r="W906" s="33"/>
      <c r="X906" s="33"/>
      <c r="Y906" s="33"/>
      <c r="Z906" s="33"/>
      <c r="AA906" s="33"/>
      <c r="AB906" s="13"/>
      <c r="AC906" s="33"/>
      <c r="AD906" s="33"/>
      <c r="AE906" s="33"/>
      <c r="AF906" s="33"/>
    </row>
    <row r="907" spans="1:32" x14ac:dyDescent="0.2">
      <c r="A907" s="33"/>
      <c r="B907" s="76"/>
      <c r="C907" s="33"/>
      <c r="D907" s="13"/>
      <c r="E907" s="13"/>
      <c r="F907" s="33"/>
      <c r="G907" s="33"/>
      <c r="H907" s="33"/>
      <c r="I907" s="77"/>
      <c r="J907" s="77"/>
      <c r="K907" s="78"/>
      <c r="L907" s="13"/>
      <c r="M907" s="13"/>
      <c r="N907" s="13"/>
      <c r="O907" s="13"/>
      <c r="P907" s="33"/>
      <c r="Q907" s="33"/>
      <c r="R907" s="33"/>
      <c r="S907" s="33"/>
      <c r="T907" s="13"/>
      <c r="U907" s="33"/>
      <c r="V907" s="33"/>
      <c r="W907" s="33"/>
      <c r="X907" s="33"/>
      <c r="Y907" s="33"/>
      <c r="Z907" s="33"/>
      <c r="AA907" s="33"/>
      <c r="AB907" s="13"/>
      <c r="AC907" s="33"/>
      <c r="AD907" s="33"/>
      <c r="AE907" s="33"/>
      <c r="AF907" s="33"/>
    </row>
    <row r="908" spans="1:32" x14ac:dyDescent="0.2">
      <c r="A908" s="33"/>
      <c r="B908" s="76"/>
      <c r="C908" s="33"/>
      <c r="D908" s="13"/>
      <c r="E908" s="13"/>
      <c r="F908" s="33"/>
      <c r="G908" s="33"/>
      <c r="H908" s="33"/>
      <c r="I908" s="77"/>
      <c r="J908" s="77"/>
      <c r="K908" s="78"/>
      <c r="L908" s="13"/>
      <c r="M908" s="13"/>
      <c r="N908" s="13"/>
      <c r="O908" s="13"/>
      <c r="P908" s="33"/>
      <c r="Q908" s="33"/>
      <c r="R908" s="33"/>
      <c r="S908" s="33"/>
      <c r="T908" s="13"/>
      <c r="U908" s="33"/>
      <c r="V908" s="33"/>
      <c r="W908" s="33"/>
      <c r="X908" s="33"/>
      <c r="Y908" s="33"/>
      <c r="Z908" s="33"/>
      <c r="AA908" s="33"/>
      <c r="AB908" s="13"/>
      <c r="AC908" s="33"/>
      <c r="AD908" s="33"/>
      <c r="AE908" s="33"/>
      <c r="AF908" s="33"/>
    </row>
    <row r="909" spans="1:32" x14ac:dyDescent="0.2">
      <c r="A909" s="33"/>
      <c r="B909" s="76"/>
      <c r="C909" s="33"/>
      <c r="D909" s="13"/>
      <c r="E909" s="13"/>
      <c r="F909" s="33"/>
      <c r="G909" s="33"/>
      <c r="H909" s="33"/>
      <c r="I909" s="77"/>
      <c r="J909" s="77"/>
      <c r="K909" s="78"/>
      <c r="L909" s="13"/>
      <c r="M909" s="13"/>
      <c r="N909" s="13"/>
      <c r="O909" s="13"/>
      <c r="P909" s="33"/>
      <c r="Q909" s="33"/>
      <c r="R909" s="33"/>
      <c r="S909" s="33"/>
      <c r="T909" s="13"/>
      <c r="U909" s="33"/>
      <c r="V909" s="33"/>
      <c r="W909" s="33"/>
      <c r="X909" s="33"/>
      <c r="Y909" s="33"/>
      <c r="Z909" s="33"/>
      <c r="AA909" s="33"/>
      <c r="AB909" s="13"/>
      <c r="AC909" s="33"/>
      <c r="AD909" s="33"/>
      <c r="AE909" s="33"/>
      <c r="AF909" s="33"/>
    </row>
    <row r="910" spans="1:32" x14ac:dyDescent="0.2">
      <c r="A910" s="33"/>
      <c r="B910" s="76"/>
      <c r="C910" s="33"/>
      <c r="D910" s="13"/>
      <c r="E910" s="13"/>
      <c r="F910" s="33"/>
      <c r="G910" s="33"/>
      <c r="H910" s="33"/>
      <c r="I910" s="77"/>
      <c r="J910" s="77"/>
      <c r="K910" s="78"/>
      <c r="L910" s="13"/>
      <c r="M910" s="13"/>
      <c r="N910" s="13"/>
      <c r="O910" s="13"/>
      <c r="P910" s="33"/>
      <c r="Q910" s="33"/>
      <c r="R910" s="33"/>
      <c r="S910" s="33"/>
      <c r="T910" s="13"/>
      <c r="U910" s="33"/>
      <c r="V910" s="33"/>
      <c r="W910" s="33"/>
      <c r="X910" s="33"/>
      <c r="Y910" s="33"/>
      <c r="Z910" s="33"/>
      <c r="AA910" s="33"/>
      <c r="AB910" s="13"/>
      <c r="AC910" s="33"/>
      <c r="AD910" s="33"/>
      <c r="AE910" s="33"/>
      <c r="AF910" s="33"/>
    </row>
    <row r="911" spans="1:32" x14ac:dyDescent="0.2">
      <c r="A911" s="33"/>
      <c r="B911" s="76"/>
      <c r="C911" s="33"/>
      <c r="D911" s="13"/>
      <c r="E911" s="13"/>
      <c r="F911" s="33"/>
      <c r="G911" s="33"/>
      <c r="H911" s="33"/>
      <c r="I911" s="77"/>
      <c r="J911" s="77"/>
      <c r="K911" s="78"/>
      <c r="L911" s="13"/>
      <c r="M911" s="13"/>
      <c r="N911" s="13"/>
      <c r="O911" s="13"/>
      <c r="P911" s="33"/>
      <c r="Q911" s="33"/>
      <c r="R911" s="33"/>
      <c r="S911" s="33"/>
      <c r="T911" s="13"/>
      <c r="U911" s="33"/>
      <c r="V911" s="33"/>
      <c r="W911" s="33"/>
      <c r="X911" s="33"/>
      <c r="Y911" s="33"/>
      <c r="Z911" s="33"/>
      <c r="AA911" s="33"/>
      <c r="AB911" s="13"/>
      <c r="AC911" s="33"/>
      <c r="AD911" s="33"/>
      <c r="AE911" s="33"/>
      <c r="AF911" s="33"/>
    </row>
    <row r="912" spans="1:32" x14ac:dyDescent="0.2">
      <c r="A912" s="33"/>
      <c r="B912" s="76"/>
      <c r="C912" s="33"/>
      <c r="D912" s="13"/>
      <c r="E912" s="13"/>
      <c r="F912" s="33"/>
      <c r="G912" s="33"/>
      <c r="H912" s="33"/>
      <c r="I912" s="77"/>
      <c r="J912" s="77"/>
      <c r="K912" s="78"/>
      <c r="L912" s="13"/>
      <c r="M912" s="13"/>
      <c r="N912" s="13"/>
      <c r="O912" s="13"/>
      <c r="P912" s="33"/>
      <c r="Q912" s="33"/>
      <c r="R912" s="33"/>
      <c r="S912" s="33"/>
      <c r="T912" s="13"/>
      <c r="U912" s="33"/>
      <c r="V912" s="33"/>
      <c r="W912" s="33"/>
      <c r="X912" s="33"/>
      <c r="Y912" s="33"/>
      <c r="Z912" s="33"/>
      <c r="AA912" s="33"/>
      <c r="AB912" s="13"/>
      <c r="AC912" s="33"/>
      <c r="AD912" s="33"/>
      <c r="AE912" s="33"/>
      <c r="AF912" s="33"/>
    </row>
    <row r="913" spans="1:32" x14ac:dyDescent="0.2">
      <c r="A913" s="33"/>
      <c r="B913" s="76"/>
      <c r="C913" s="33"/>
      <c r="D913" s="13"/>
      <c r="E913" s="13"/>
      <c r="F913" s="33"/>
      <c r="G913" s="33"/>
      <c r="H913" s="33"/>
      <c r="I913" s="77"/>
      <c r="J913" s="77"/>
      <c r="K913" s="78"/>
      <c r="L913" s="13"/>
      <c r="M913" s="13"/>
      <c r="N913" s="13"/>
      <c r="O913" s="13"/>
      <c r="P913" s="33"/>
      <c r="Q913" s="33"/>
      <c r="R913" s="33"/>
      <c r="S913" s="33"/>
      <c r="T913" s="13"/>
      <c r="U913" s="33"/>
      <c r="V913" s="33"/>
      <c r="W913" s="33"/>
      <c r="X913" s="33"/>
      <c r="Y913" s="33"/>
      <c r="Z913" s="33"/>
      <c r="AA913" s="33"/>
      <c r="AB913" s="13"/>
      <c r="AC913" s="33"/>
      <c r="AD913" s="33"/>
      <c r="AE913" s="33"/>
      <c r="AF913" s="33"/>
    </row>
    <row r="914" spans="1:32" x14ac:dyDescent="0.2">
      <c r="A914" s="33"/>
      <c r="B914" s="76"/>
      <c r="C914" s="33"/>
      <c r="D914" s="13"/>
      <c r="E914" s="13"/>
      <c r="F914" s="33"/>
      <c r="G914" s="33"/>
      <c r="H914" s="33"/>
      <c r="I914" s="77"/>
      <c r="J914" s="77"/>
      <c r="K914" s="78"/>
      <c r="L914" s="13"/>
      <c r="M914" s="13"/>
      <c r="N914" s="13"/>
      <c r="O914" s="13"/>
      <c r="P914" s="33"/>
      <c r="Q914" s="33"/>
      <c r="R914" s="33"/>
      <c r="S914" s="33"/>
      <c r="T914" s="13"/>
      <c r="U914" s="33"/>
      <c r="V914" s="33"/>
      <c r="W914" s="33"/>
      <c r="X914" s="33"/>
      <c r="Y914" s="33"/>
      <c r="Z914" s="33"/>
      <c r="AA914" s="33"/>
      <c r="AB914" s="13"/>
      <c r="AC914" s="33"/>
      <c r="AD914" s="33"/>
      <c r="AE914" s="33"/>
      <c r="AF914" s="33"/>
    </row>
    <row r="915" spans="1:32" x14ac:dyDescent="0.2">
      <c r="A915" s="33"/>
      <c r="B915" s="76"/>
      <c r="C915" s="33"/>
      <c r="D915" s="13"/>
      <c r="E915" s="13"/>
      <c r="F915" s="33"/>
      <c r="G915" s="33"/>
      <c r="H915" s="33"/>
      <c r="I915" s="77"/>
      <c r="J915" s="77"/>
      <c r="K915" s="78"/>
      <c r="L915" s="13"/>
      <c r="M915" s="13"/>
      <c r="N915" s="13"/>
      <c r="O915" s="13"/>
      <c r="P915" s="33"/>
      <c r="Q915" s="33"/>
      <c r="R915" s="33"/>
      <c r="S915" s="33"/>
      <c r="T915" s="13"/>
      <c r="U915" s="33"/>
      <c r="V915" s="33"/>
      <c r="W915" s="33"/>
      <c r="X915" s="33"/>
      <c r="Y915" s="33"/>
      <c r="Z915" s="33"/>
      <c r="AA915" s="33"/>
      <c r="AB915" s="13"/>
      <c r="AC915" s="33"/>
      <c r="AD915" s="33"/>
      <c r="AE915" s="33"/>
      <c r="AF915" s="33"/>
    </row>
    <row r="916" spans="1:32" x14ac:dyDescent="0.2">
      <c r="A916" s="33"/>
      <c r="B916" s="76"/>
      <c r="C916" s="33"/>
      <c r="D916" s="13"/>
      <c r="E916" s="13"/>
      <c r="F916" s="33"/>
      <c r="G916" s="33"/>
      <c r="H916" s="33"/>
      <c r="I916" s="77"/>
      <c r="J916" s="77"/>
      <c r="K916" s="78"/>
      <c r="L916" s="13"/>
      <c r="M916" s="13"/>
      <c r="N916" s="13"/>
      <c r="O916" s="13"/>
      <c r="P916" s="33"/>
      <c r="Q916" s="33"/>
      <c r="R916" s="33"/>
      <c r="S916" s="33"/>
      <c r="T916" s="13"/>
      <c r="U916" s="33"/>
      <c r="V916" s="33"/>
      <c r="W916" s="33"/>
      <c r="X916" s="33"/>
      <c r="Y916" s="33"/>
      <c r="Z916" s="33"/>
      <c r="AA916" s="33"/>
      <c r="AB916" s="13"/>
      <c r="AC916" s="33"/>
      <c r="AD916" s="33"/>
      <c r="AE916" s="33"/>
      <c r="AF916" s="33"/>
    </row>
    <row r="917" spans="1:32" x14ac:dyDescent="0.2">
      <c r="A917" s="33"/>
      <c r="B917" s="76"/>
      <c r="C917" s="33"/>
      <c r="D917" s="13"/>
      <c r="E917" s="13"/>
      <c r="F917" s="33"/>
      <c r="G917" s="33"/>
      <c r="H917" s="33"/>
      <c r="I917" s="77"/>
      <c r="J917" s="77"/>
      <c r="K917" s="78"/>
      <c r="L917" s="13"/>
      <c r="M917" s="13"/>
      <c r="N917" s="13"/>
      <c r="O917" s="13"/>
      <c r="P917" s="33"/>
      <c r="Q917" s="33"/>
      <c r="R917" s="33"/>
      <c r="S917" s="33"/>
      <c r="T917" s="13"/>
      <c r="U917" s="33"/>
      <c r="V917" s="33"/>
      <c r="W917" s="33"/>
      <c r="X917" s="33"/>
      <c r="Y917" s="33"/>
      <c r="Z917" s="33"/>
      <c r="AA917" s="33"/>
      <c r="AB917" s="13"/>
      <c r="AC917" s="33"/>
      <c r="AD917" s="33"/>
      <c r="AE917" s="33"/>
      <c r="AF917" s="33"/>
    </row>
    <row r="918" spans="1:32" x14ac:dyDescent="0.2">
      <c r="A918" s="33"/>
      <c r="B918" s="76"/>
      <c r="C918" s="33"/>
      <c r="D918" s="13"/>
      <c r="E918" s="13"/>
      <c r="F918" s="33"/>
      <c r="G918" s="33"/>
      <c r="H918" s="33"/>
      <c r="I918" s="77"/>
      <c r="J918" s="77"/>
      <c r="K918" s="78"/>
      <c r="L918" s="13"/>
      <c r="M918" s="13"/>
      <c r="N918" s="13"/>
      <c r="O918" s="13"/>
      <c r="P918" s="33"/>
      <c r="Q918" s="33"/>
      <c r="R918" s="33"/>
      <c r="S918" s="33"/>
      <c r="T918" s="13"/>
      <c r="U918" s="33"/>
      <c r="V918" s="33"/>
      <c r="W918" s="33"/>
      <c r="X918" s="33"/>
      <c r="Y918" s="33"/>
      <c r="Z918" s="33"/>
      <c r="AA918" s="33"/>
      <c r="AB918" s="13"/>
      <c r="AC918" s="33"/>
      <c r="AD918" s="33"/>
      <c r="AE918" s="33"/>
      <c r="AF918" s="33"/>
    </row>
    <row r="919" spans="1:32" x14ac:dyDescent="0.2">
      <c r="A919" s="33"/>
      <c r="B919" s="76"/>
      <c r="C919" s="33"/>
      <c r="D919" s="13"/>
      <c r="E919" s="13"/>
      <c r="F919" s="33"/>
      <c r="G919" s="33"/>
      <c r="H919" s="33"/>
      <c r="I919" s="77"/>
      <c r="J919" s="77"/>
      <c r="K919" s="78"/>
      <c r="L919" s="13"/>
      <c r="M919" s="13"/>
      <c r="N919" s="13"/>
      <c r="O919" s="13"/>
      <c r="P919" s="33"/>
      <c r="Q919" s="33"/>
      <c r="R919" s="33"/>
      <c r="S919" s="33"/>
      <c r="T919" s="13"/>
      <c r="U919" s="33"/>
      <c r="V919" s="33"/>
      <c r="W919" s="33"/>
      <c r="X919" s="33"/>
      <c r="Y919" s="33"/>
      <c r="Z919" s="33"/>
      <c r="AA919" s="33"/>
      <c r="AB919" s="13"/>
      <c r="AC919" s="33"/>
      <c r="AD919" s="33"/>
      <c r="AE919" s="33"/>
      <c r="AF919" s="33"/>
    </row>
    <row r="920" spans="1:32" x14ac:dyDescent="0.2">
      <c r="A920" s="33"/>
      <c r="B920" s="76"/>
      <c r="C920" s="33"/>
      <c r="D920" s="13"/>
      <c r="E920" s="13"/>
      <c r="F920" s="33"/>
      <c r="G920" s="33"/>
      <c r="H920" s="33"/>
      <c r="I920" s="77"/>
      <c r="J920" s="77"/>
      <c r="K920" s="78"/>
      <c r="L920" s="13"/>
      <c r="M920" s="13"/>
      <c r="N920" s="13"/>
      <c r="O920" s="13"/>
      <c r="P920" s="33"/>
      <c r="Q920" s="33"/>
      <c r="R920" s="33"/>
      <c r="S920" s="33"/>
      <c r="T920" s="13"/>
      <c r="U920" s="33"/>
      <c r="V920" s="33"/>
      <c r="W920" s="33"/>
      <c r="X920" s="33"/>
      <c r="Y920" s="33"/>
      <c r="Z920" s="33"/>
      <c r="AA920" s="33"/>
      <c r="AB920" s="13"/>
      <c r="AC920" s="33"/>
      <c r="AD920" s="33"/>
      <c r="AE920" s="33"/>
      <c r="AF920" s="33"/>
    </row>
    <row r="921" spans="1:32" x14ac:dyDescent="0.2">
      <c r="A921" s="33"/>
      <c r="B921" s="76"/>
      <c r="C921" s="33"/>
      <c r="D921" s="13"/>
      <c r="E921" s="13"/>
      <c r="F921" s="33"/>
      <c r="G921" s="33"/>
      <c r="H921" s="33"/>
      <c r="I921" s="77"/>
      <c r="J921" s="77"/>
      <c r="K921" s="78"/>
      <c r="L921" s="13"/>
      <c r="M921" s="13"/>
      <c r="N921" s="13"/>
      <c r="O921" s="13"/>
      <c r="P921" s="33"/>
      <c r="Q921" s="33"/>
      <c r="R921" s="33"/>
      <c r="S921" s="33"/>
      <c r="T921" s="13"/>
      <c r="U921" s="33"/>
      <c r="V921" s="33"/>
      <c r="W921" s="33"/>
      <c r="X921" s="33"/>
      <c r="Y921" s="33"/>
      <c r="Z921" s="33"/>
      <c r="AA921" s="33"/>
      <c r="AB921" s="13"/>
      <c r="AC921" s="33"/>
      <c r="AD921" s="33"/>
      <c r="AE921" s="33"/>
      <c r="AF921" s="33"/>
    </row>
    <row r="922" spans="1:32" x14ac:dyDescent="0.2">
      <c r="A922" s="33"/>
      <c r="B922" s="76"/>
      <c r="C922" s="33"/>
      <c r="D922" s="13"/>
      <c r="E922" s="13"/>
      <c r="F922" s="33"/>
      <c r="G922" s="33"/>
      <c r="H922" s="33"/>
      <c r="I922" s="77"/>
      <c r="J922" s="77"/>
      <c r="K922" s="78"/>
      <c r="L922" s="13"/>
      <c r="M922" s="13"/>
      <c r="N922" s="13"/>
      <c r="O922" s="13"/>
      <c r="P922" s="33"/>
      <c r="Q922" s="33"/>
      <c r="R922" s="33"/>
      <c r="S922" s="33"/>
      <c r="T922" s="13"/>
      <c r="U922" s="33"/>
      <c r="V922" s="33"/>
      <c r="W922" s="33"/>
      <c r="X922" s="33"/>
      <c r="Y922" s="33"/>
      <c r="Z922" s="33"/>
      <c r="AA922" s="33"/>
      <c r="AB922" s="13"/>
      <c r="AC922" s="33"/>
      <c r="AD922" s="33"/>
      <c r="AE922" s="33"/>
      <c r="AF922" s="33"/>
    </row>
    <row r="923" spans="1:32" x14ac:dyDescent="0.2">
      <c r="A923" s="33"/>
      <c r="B923" s="76"/>
      <c r="C923" s="33"/>
      <c r="D923" s="13"/>
      <c r="E923" s="13"/>
      <c r="F923" s="33"/>
      <c r="G923" s="33"/>
      <c r="H923" s="33"/>
      <c r="I923" s="77"/>
      <c r="J923" s="77"/>
      <c r="K923" s="78"/>
      <c r="L923" s="13"/>
      <c r="M923" s="13"/>
      <c r="N923" s="13"/>
      <c r="O923" s="13"/>
      <c r="P923" s="33"/>
      <c r="Q923" s="33"/>
      <c r="R923" s="33"/>
      <c r="S923" s="33"/>
      <c r="T923" s="13"/>
      <c r="U923" s="33"/>
      <c r="V923" s="33"/>
      <c r="W923" s="33"/>
      <c r="X923" s="33"/>
      <c r="Y923" s="33"/>
      <c r="Z923" s="33"/>
      <c r="AA923" s="33"/>
      <c r="AB923" s="13"/>
      <c r="AC923" s="33"/>
      <c r="AD923" s="33"/>
      <c r="AE923" s="33"/>
      <c r="AF923" s="33"/>
    </row>
    <row r="924" spans="1:32" x14ac:dyDescent="0.2">
      <c r="A924" s="33"/>
      <c r="B924" s="76"/>
      <c r="C924" s="33"/>
      <c r="D924" s="13"/>
      <c r="E924" s="13"/>
      <c r="F924" s="33"/>
      <c r="G924" s="33"/>
      <c r="H924" s="33"/>
      <c r="I924" s="77"/>
      <c r="J924" s="77"/>
      <c r="K924" s="78"/>
      <c r="L924" s="13"/>
      <c r="M924" s="13"/>
      <c r="N924" s="13"/>
      <c r="O924" s="13"/>
      <c r="P924" s="33"/>
      <c r="Q924" s="33"/>
      <c r="R924" s="33"/>
      <c r="S924" s="33"/>
      <c r="T924" s="13"/>
      <c r="U924" s="33"/>
      <c r="V924" s="33"/>
      <c r="W924" s="33"/>
      <c r="X924" s="33"/>
      <c r="Y924" s="33"/>
      <c r="Z924" s="33"/>
      <c r="AA924" s="33"/>
      <c r="AB924" s="13"/>
      <c r="AC924" s="33"/>
      <c r="AD924" s="33"/>
      <c r="AE924" s="33"/>
      <c r="AF924" s="33"/>
    </row>
    <row r="925" spans="1:32" x14ac:dyDescent="0.2">
      <c r="A925" s="33"/>
      <c r="B925" s="76"/>
      <c r="C925" s="33"/>
      <c r="D925" s="13"/>
      <c r="E925" s="13"/>
      <c r="F925" s="33"/>
      <c r="G925" s="33"/>
      <c r="H925" s="33"/>
      <c r="I925" s="77"/>
      <c r="J925" s="77"/>
      <c r="K925" s="78"/>
      <c r="L925" s="13"/>
      <c r="M925" s="13"/>
      <c r="N925" s="13"/>
      <c r="O925" s="13"/>
      <c r="P925" s="33"/>
      <c r="Q925" s="33"/>
      <c r="R925" s="33"/>
      <c r="S925" s="33"/>
      <c r="T925" s="13"/>
      <c r="U925" s="33"/>
      <c r="V925" s="33"/>
      <c r="W925" s="33"/>
      <c r="X925" s="33"/>
      <c r="Y925" s="33"/>
      <c r="Z925" s="33"/>
      <c r="AA925" s="33"/>
      <c r="AB925" s="13"/>
      <c r="AC925" s="33"/>
      <c r="AD925" s="33"/>
      <c r="AE925" s="33"/>
      <c r="AF925" s="33"/>
    </row>
    <row r="926" spans="1:32" x14ac:dyDescent="0.2">
      <c r="A926" s="33"/>
      <c r="B926" s="76"/>
      <c r="C926" s="33"/>
      <c r="D926" s="13"/>
      <c r="E926" s="13"/>
      <c r="F926" s="33"/>
      <c r="G926" s="33"/>
      <c r="H926" s="33"/>
      <c r="I926" s="77"/>
      <c r="J926" s="77"/>
      <c r="K926" s="78"/>
      <c r="L926" s="13"/>
      <c r="M926" s="13"/>
      <c r="N926" s="13"/>
      <c r="O926" s="13"/>
      <c r="P926" s="33"/>
      <c r="Q926" s="33"/>
      <c r="R926" s="33"/>
      <c r="S926" s="33"/>
      <c r="T926" s="13"/>
      <c r="U926" s="33"/>
      <c r="V926" s="33"/>
      <c r="W926" s="33"/>
      <c r="X926" s="33"/>
      <c r="Y926" s="33"/>
      <c r="Z926" s="33"/>
      <c r="AA926" s="33"/>
      <c r="AB926" s="13"/>
      <c r="AC926" s="33"/>
      <c r="AD926" s="33"/>
      <c r="AE926" s="33"/>
      <c r="AF926" s="33"/>
    </row>
    <row r="927" spans="1:32" x14ac:dyDescent="0.2">
      <c r="A927" s="33"/>
      <c r="B927" s="76"/>
      <c r="C927" s="33"/>
      <c r="D927" s="13"/>
      <c r="E927" s="13"/>
      <c r="F927" s="33"/>
      <c r="G927" s="33"/>
      <c r="H927" s="33"/>
      <c r="I927" s="77"/>
      <c r="J927" s="77"/>
      <c r="K927" s="78"/>
      <c r="L927" s="13"/>
      <c r="M927" s="13"/>
      <c r="N927" s="13"/>
      <c r="O927" s="13"/>
      <c r="P927" s="33"/>
      <c r="Q927" s="33"/>
      <c r="R927" s="33"/>
      <c r="S927" s="33"/>
      <c r="T927" s="13"/>
      <c r="U927" s="33"/>
      <c r="V927" s="33"/>
      <c r="W927" s="33"/>
      <c r="X927" s="33"/>
      <c r="Y927" s="33"/>
      <c r="Z927" s="33"/>
      <c r="AA927" s="33"/>
      <c r="AB927" s="13"/>
      <c r="AC927" s="33"/>
      <c r="AD927" s="33"/>
      <c r="AE927" s="33"/>
      <c r="AF927" s="33"/>
    </row>
    <row r="928" spans="1:32" x14ac:dyDescent="0.2">
      <c r="A928" s="33"/>
      <c r="B928" s="76"/>
      <c r="C928" s="33"/>
      <c r="D928" s="13"/>
      <c r="E928" s="13"/>
      <c r="F928" s="33"/>
      <c r="G928" s="33"/>
      <c r="H928" s="33"/>
      <c r="I928" s="77"/>
      <c r="J928" s="77"/>
      <c r="K928" s="78"/>
      <c r="L928" s="13"/>
      <c r="M928" s="13"/>
      <c r="N928" s="13"/>
      <c r="O928" s="13"/>
      <c r="P928" s="33"/>
      <c r="Q928" s="33"/>
      <c r="R928" s="33"/>
      <c r="S928" s="33"/>
      <c r="T928" s="13"/>
      <c r="U928" s="33"/>
      <c r="V928" s="33"/>
      <c r="W928" s="33"/>
      <c r="X928" s="33"/>
      <c r="Y928" s="33"/>
      <c r="Z928" s="33"/>
      <c r="AA928" s="33"/>
      <c r="AB928" s="13"/>
      <c r="AC928" s="33"/>
      <c r="AD928" s="33"/>
      <c r="AE928" s="33"/>
      <c r="AF928" s="33"/>
    </row>
    <row r="929" spans="1:32" x14ac:dyDescent="0.2">
      <c r="A929" s="33"/>
      <c r="B929" s="76"/>
      <c r="C929" s="33"/>
      <c r="D929" s="13"/>
      <c r="E929" s="13"/>
      <c r="F929" s="33"/>
      <c r="G929" s="33"/>
      <c r="H929" s="33"/>
      <c r="I929" s="77"/>
      <c r="J929" s="77"/>
      <c r="K929" s="78"/>
      <c r="L929" s="13"/>
      <c r="M929" s="13"/>
      <c r="N929" s="13"/>
      <c r="O929" s="13"/>
      <c r="P929" s="33"/>
      <c r="Q929" s="33"/>
      <c r="R929" s="33"/>
      <c r="S929" s="33"/>
      <c r="T929" s="13"/>
      <c r="U929" s="33"/>
      <c r="V929" s="33"/>
      <c r="W929" s="33"/>
      <c r="X929" s="33"/>
      <c r="Y929" s="33"/>
      <c r="Z929" s="33"/>
      <c r="AA929" s="33"/>
      <c r="AB929" s="13"/>
      <c r="AC929" s="33"/>
      <c r="AD929" s="33"/>
      <c r="AE929" s="33"/>
      <c r="AF929" s="33"/>
    </row>
    <row r="930" spans="1:32" x14ac:dyDescent="0.2">
      <c r="A930" s="33"/>
      <c r="B930" s="76"/>
      <c r="C930" s="33"/>
      <c r="D930" s="13"/>
      <c r="E930" s="13"/>
      <c r="F930" s="33"/>
      <c r="G930" s="33"/>
      <c r="H930" s="33"/>
      <c r="I930" s="77"/>
      <c r="J930" s="77"/>
      <c r="K930" s="78"/>
      <c r="L930" s="13"/>
      <c r="M930" s="13"/>
      <c r="N930" s="13"/>
      <c r="O930" s="13"/>
      <c r="P930" s="33"/>
      <c r="Q930" s="33"/>
      <c r="R930" s="33"/>
      <c r="S930" s="33"/>
      <c r="T930" s="13"/>
      <c r="U930" s="33"/>
      <c r="V930" s="33"/>
      <c r="W930" s="33"/>
      <c r="X930" s="33"/>
      <c r="Y930" s="33"/>
      <c r="Z930" s="33"/>
      <c r="AA930" s="33"/>
      <c r="AB930" s="13"/>
      <c r="AC930" s="33"/>
      <c r="AD930" s="33"/>
      <c r="AE930" s="33"/>
      <c r="AF930" s="33"/>
    </row>
    <row r="931" spans="1:32" x14ac:dyDescent="0.2">
      <c r="A931" s="33"/>
      <c r="B931" s="76"/>
      <c r="C931" s="33"/>
      <c r="D931" s="13"/>
      <c r="E931" s="13"/>
      <c r="F931" s="33"/>
      <c r="G931" s="33"/>
      <c r="H931" s="33"/>
      <c r="I931" s="77"/>
      <c r="J931" s="77"/>
      <c r="K931" s="78"/>
      <c r="L931" s="13"/>
      <c r="M931" s="13"/>
      <c r="N931" s="13"/>
      <c r="O931" s="13"/>
      <c r="P931" s="33"/>
      <c r="Q931" s="33"/>
      <c r="R931" s="33"/>
      <c r="S931" s="33"/>
      <c r="T931" s="13"/>
      <c r="U931" s="33"/>
      <c r="V931" s="33"/>
      <c r="W931" s="33"/>
      <c r="X931" s="33"/>
      <c r="Y931" s="33"/>
      <c r="Z931" s="33"/>
      <c r="AA931" s="33"/>
      <c r="AB931" s="13"/>
      <c r="AC931" s="33"/>
      <c r="AD931" s="33"/>
      <c r="AE931" s="33"/>
      <c r="AF931" s="33"/>
    </row>
    <row r="932" spans="1:32" x14ac:dyDescent="0.2">
      <c r="A932" s="33"/>
      <c r="B932" s="76"/>
      <c r="C932" s="33"/>
      <c r="D932" s="13"/>
      <c r="E932" s="13"/>
      <c r="F932" s="33"/>
      <c r="G932" s="33"/>
      <c r="H932" s="33"/>
      <c r="I932" s="77"/>
      <c r="J932" s="77"/>
      <c r="K932" s="78"/>
      <c r="L932" s="13"/>
      <c r="M932" s="13"/>
      <c r="N932" s="13"/>
      <c r="O932" s="13"/>
      <c r="P932" s="33"/>
      <c r="Q932" s="33"/>
      <c r="R932" s="33"/>
      <c r="S932" s="33"/>
      <c r="T932" s="13"/>
      <c r="U932" s="33"/>
      <c r="V932" s="33"/>
      <c r="W932" s="33"/>
      <c r="X932" s="33"/>
      <c r="Y932" s="33"/>
      <c r="Z932" s="33"/>
      <c r="AA932" s="33"/>
      <c r="AB932" s="13"/>
      <c r="AC932" s="33"/>
      <c r="AD932" s="33"/>
      <c r="AE932" s="33"/>
      <c r="AF932" s="33"/>
    </row>
    <row r="933" spans="1:32" x14ac:dyDescent="0.2">
      <c r="A933" s="33"/>
      <c r="B933" s="76"/>
      <c r="C933" s="33"/>
      <c r="D933" s="13"/>
      <c r="E933" s="13"/>
      <c r="F933" s="33"/>
      <c r="G933" s="33"/>
      <c r="H933" s="33"/>
      <c r="I933" s="77"/>
      <c r="J933" s="77"/>
      <c r="K933" s="78"/>
      <c r="L933" s="13"/>
      <c r="M933" s="13"/>
      <c r="N933" s="13"/>
      <c r="O933" s="13"/>
      <c r="P933" s="33"/>
      <c r="Q933" s="33"/>
      <c r="R933" s="33"/>
      <c r="S933" s="33"/>
      <c r="T933" s="13"/>
      <c r="U933" s="33"/>
      <c r="V933" s="33"/>
      <c r="W933" s="33"/>
      <c r="X933" s="33"/>
      <c r="Y933" s="33"/>
      <c r="Z933" s="33"/>
      <c r="AA933" s="33"/>
      <c r="AB933" s="13"/>
      <c r="AC933" s="33"/>
      <c r="AD933" s="33"/>
      <c r="AE933" s="33"/>
      <c r="AF933" s="33"/>
    </row>
    <row r="934" spans="1:32" x14ac:dyDescent="0.2">
      <c r="A934" s="33"/>
      <c r="B934" s="76"/>
      <c r="C934" s="33"/>
      <c r="D934" s="13"/>
      <c r="E934" s="13"/>
      <c r="F934" s="33"/>
      <c r="G934" s="33"/>
      <c r="H934" s="33"/>
      <c r="I934" s="77"/>
      <c r="J934" s="77"/>
      <c r="K934" s="78"/>
      <c r="L934" s="13"/>
      <c r="M934" s="13"/>
      <c r="N934" s="13"/>
      <c r="O934" s="13"/>
      <c r="P934" s="33"/>
      <c r="Q934" s="33"/>
      <c r="R934" s="33"/>
      <c r="S934" s="33"/>
      <c r="T934" s="13"/>
      <c r="U934" s="33"/>
      <c r="V934" s="33"/>
      <c r="W934" s="33"/>
      <c r="X934" s="33"/>
      <c r="Y934" s="33"/>
      <c r="Z934" s="33"/>
      <c r="AA934" s="33"/>
      <c r="AB934" s="13"/>
      <c r="AC934" s="33"/>
      <c r="AD934" s="33"/>
      <c r="AE934" s="33"/>
      <c r="AF934" s="33"/>
    </row>
    <row r="935" spans="1:32" x14ac:dyDescent="0.2">
      <c r="A935" s="33"/>
      <c r="B935" s="76"/>
      <c r="C935" s="33"/>
      <c r="D935" s="13"/>
      <c r="E935" s="13"/>
      <c r="F935" s="33"/>
      <c r="G935" s="33"/>
      <c r="H935" s="33"/>
      <c r="I935" s="77"/>
      <c r="J935" s="77"/>
      <c r="K935" s="78"/>
      <c r="L935" s="13"/>
      <c r="M935" s="13"/>
      <c r="N935" s="13"/>
      <c r="O935" s="13"/>
      <c r="P935" s="33"/>
      <c r="Q935" s="33"/>
      <c r="R935" s="33"/>
      <c r="S935" s="33"/>
      <c r="T935" s="13"/>
      <c r="U935" s="33"/>
      <c r="V935" s="33"/>
      <c r="W935" s="33"/>
      <c r="X935" s="33"/>
      <c r="Y935" s="33"/>
      <c r="Z935" s="33"/>
      <c r="AA935" s="33"/>
      <c r="AB935" s="13"/>
      <c r="AC935" s="33"/>
      <c r="AD935" s="33"/>
      <c r="AE935" s="33"/>
      <c r="AF935" s="33"/>
    </row>
    <row r="936" spans="1:32" x14ac:dyDescent="0.2">
      <c r="A936" s="33"/>
      <c r="B936" s="76"/>
      <c r="C936" s="33"/>
      <c r="D936" s="13"/>
      <c r="E936" s="13"/>
      <c r="F936" s="33"/>
      <c r="G936" s="33"/>
      <c r="H936" s="33"/>
      <c r="I936" s="77"/>
      <c r="J936" s="77"/>
      <c r="K936" s="78"/>
      <c r="L936" s="13"/>
      <c r="M936" s="13"/>
      <c r="N936" s="13"/>
      <c r="O936" s="13"/>
      <c r="P936" s="33"/>
      <c r="Q936" s="33"/>
      <c r="R936" s="33"/>
      <c r="S936" s="33"/>
      <c r="T936" s="13"/>
      <c r="U936" s="33"/>
      <c r="V936" s="33"/>
      <c r="W936" s="33"/>
      <c r="X936" s="33"/>
      <c r="Y936" s="33"/>
      <c r="Z936" s="33"/>
      <c r="AA936" s="33"/>
      <c r="AB936" s="13"/>
      <c r="AC936" s="33"/>
      <c r="AD936" s="33"/>
      <c r="AE936" s="33"/>
      <c r="AF936" s="33"/>
    </row>
    <row r="937" spans="1:32" x14ac:dyDescent="0.2">
      <c r="A937" s="33"/>
      <c r="B937" s="76"/>
      <c r="C937" s="33"/>
      <c r="D937" s="13"/>
      <c r="E937" s="13"/>
      <c r="F937" s="33"/>
      <c r="G937" s="33"/>
      <c r="H937" s="33"/>
      <c r="I937" s="77"/>
      <c r="J937" s="77"/>
      <c r="K937" s="78"/>
      <c r="L937" s="13"/>
      <c r="M937" s="13"/>
      <c r="N937" s="13"/>
      <c r="O937" s="13"/>
      <c r="P937" s="33"/>
      <c r="Q937" s="33"/>
      <c r="R937" s="33"/>
      <c r="S937" s="33"/>
      <c r="T937" s="13"/>
      <c r="U937" s="33"/>
      <c r="V937" s="33"/>
      <c r="W937" s="33"/>
      <c r="X937" s="33"/>
      <c r="Y937" s="33"/>
      <c r="Z937" s="33"/>
      <c r="AA937" s="33"/>
      <c r="AB937" s="13"/>
      <c r="AC937" s="33"/>
      <c r="AD937" s="33"/>
      <c r="AE937" s="33"/>
      <c r="AF937" s="33"/>
    </row>
    <row r="938" spans="1:32" x14ac:dyDescent="0.2">
      <c r="A938" s="33"/>
      <c r="B938" s="76"/>
      <c r="C938" s="33"/>
      <c r="D938" s="13"/>
      <c r="E938" s="13"/>
      <c r="F938" s="33"/>
      <c r="G938" s="33"/>
      <c r="H938" s="33"/>
      <c r="I938" s="77"/>
      <c r="J938" s="77"/>
      <c r="K938" s="78"/>
      <c r="L938" s="13"/>
      <c r="M938" s="13"/>
      <c r="N938" s="13"/>
      <c r="O938" s="13"/>
      <c r="P938" s="33"/>
      <c r="Q938" s="33"/>
      <c r="R938" s="33"/>
      <c r="S938" s="33"/>
      <c r="T938" s="13"/>
      <c r="U938" s="33"/>
      <c r="V938" s="33"/>
      <c r="W938" s="33"/>
      <c r="X938" s="33"/>
      <c r="Y938" s="33"/>
      <c r="Z938" s="33"/>
      <c r="AA938" s="33"/>
      <c r="AB938" s="13"/>
      <c r="AC938" s="33"/>
      <c r="AD938" s="33"/>
      <c r="AE938" s="33"/>
      <c r="AF938" s="33"/>
    </row>
    <row r="939" spans="1:32" x14ac:dyDescent="0.2">
      <c r="A939" s="33"/>
      <c r="B939" s="76"/>
      <c r="C939" s="33"/>
      <c r="D939" s="13"/>
      <c r="E939" s="13"/>
      <c r="F939" s="33"/>
      <c r="G939" s="33"/>
      <c r="H939" s="33"/>
      <c r="I939" s="77"/>
      <c r="J939" s="77"/>
      <c r="K939" s="78"/>
      <c r="L939" s="13"/>
      <c r="M939" s="13"/>
      <c r="N939" s="13"/>
      <c r="O939" s="13"/>
      <c r="P939" s="33"/>
      <c r="Q939" s="33"/>
      <c r="R939" s="33"/>
      <c r="S939" s="33"/>
      <c r="T939" s="13"/>
      <c r="U939" s="33"/>
      <c r="V939" s="33"/>
      <c r="W939" s="33"/>
      <c r="X939" s="33"/>
      <c r="Y939" s="33"/>
      <c r="Z939" s="33"/>
      <c r="AA939" s="33"/>
      <c r="AB939" s="13"/>
      <c r="AC939" s="33"/>
      <c r="AD939" s="33"/>
      <c r="AE939" s="33"/>
      <c r="AF939" s="33"/>
    </row>
    <row r="940" spans="1:32" x14ac:dyDescent="0.2">
      <c r="A940" s="33"/>
      <c r="B940" s="76"/>
      <c r="C940" s="33"/>
      <c r="D940" s="13"/>
      <c r="E940" s="13"/>
      <c r="F940" s="33"/>
      <c r="G940" s="33"/>
      <c r="H940" s="33"/>
      <c r="I940" s="77"/>
      <c r="J940" s="77"/>
      <c r="K940" s="78"/>
      <c r="L940" s="13"/>
      <c r="M940" s="13"/>
      <c r="N940" s="13"/>
      <c r="O940" s="13"/>
      <c r="P940" s="33"/>
      <c r="Q940" s="33"/>
      <c r="R940" s="33"/>
      <c r="S940" s="33"/>
      <c r="T940" s="13"/>
      <c r="U940" s="33"/>
      <c r="V940" s="33"/>
      <c r="W940" s="33"/>
      <c r="X940" s="33"/>
      <c r="Y940" s="33"/>
      <c r="Z940" s="33"/>
      <c r="AA940" s="33"/>
      <c r="AB940" s="13"/>
      <c r="AC940" s="33"/>
      <c r="AD940" s="33"/>
      <c r="AE940" s="33"/>
      <c r="AF940" s="33"/>
    </row>
    <row r="941" spans="1:32" x14ac:dyDescent="0.2">
      <c r="A941" s="33"/>
      <c r="B941" s="76"/>
      <c r="C941" s="33"/>
      <c r="D941" s="13"/>
      <c r="E941" s="13"/>
      <c r="F941" s="33"/>
      <c r="G941" s="33"/>
      <c r="H941" s="33"/>
      <c r="I941" s="77"/>
      <c r="J941" s="77"/>
      <c r="K941" s="78"/>
      <c r="L941" s="13"/>
      <c r="M941" s="13"/>
      <c r="N941" s="13"/>
      <c r="O941" s="13"/>
      <c r="P941" s="33"/>
      <c r="Q941" s="33"/>
      <c r="R941" s="33"/>
      <c r="S941" s="33"/>
      <c r="T941" s="13"/>
      <c r="U941" s="33"/>
      <c r="V941" s="33"/>
      <c r="W941" s="33"/>
      <c r="X941" s="33"/>
      <c r="Y941" s="33"/>
      <c r="Z941" s="33"/>
      <c r="AA941" s="33"/>
      <c r="AB941" s="13"/>
      <c r="AC941" s="33"/>
      <c r="AD941" s="33"/>
      <c r="AE941" s="33"/>
      <c r="AF941" s="33"/>
    </row>
    <row r="942" spans="1:32" x14ac:dyDescent="0.2">
      <c r="A942" s="33"/>
      <c r="B942" s="76"/>
      <c r="C942" s="33"/>
      <c r="D942" s="13"/>
      <c r="E942" s="13"/>
      <c r="F942" s="33"/>
      <c r="G942" s="33"/>
      <c r="H942" s="33"/>
      <c r="I942" s="77"/>
      <c r="J942" s="77"/>
      <c r="K942" s="78"/>
      <c r="L942" s="13"/>
      <c r="M942" s="13"/>
      <c r="N942" s="13"/>
      <c r="O942" s="13"/>
      <c r="P942" s="33"/>
      <c r="Q942" s="33"/>
      <c r="R942" s="33"/>
      <c r="S942" s="33"/>
      <c r="T942" s="13"/>
      <c r="U942" s="33"/>
      <c r="V942" s="33"/>
      <c r="W942" s="33"/>
      <c r="X942" s="33"/>
      <c r="Y942" s="33"/>
      <c r="Z942" s="33"/>
      <c r="AA942" s="33"/>
      <c r="AB942" s="13"/>
      <c r="AC942" s="33"/>
      <c r="AD942" s="33"/>
      <c r="AE942" s="33"/>
      <c r="AF942" s="33"/>
    </row>
    <row r="943" spans="1:32" x14ac:dyDescent="0.2">
      <c r="A943" s="33"/>
      <c r="B943" s="76"/>
      <c r="C943" s="33"/>
      <c r="D943" s="13"/>
      <c r="E943" s="13"/>
      <c r="F943" s="33"/>
      <c r="G943" s="33"/>
      <c r="H943" s="33"/>
      <c r="I943" s="77"/>
      <c r="J943" s="77"/>
      <c r="K943" s="78"/>
      <c r="L943" s="13"/>
      <c r="M943" s="13"/>
      <c r="N943" s="13"/>
      <c r="O943" s="13"/>
      <c r="P943" s="33"/>
      <c r="Q943" s="33"/>
      <c r="R943" s="33"/>
      <c r="S943" s="33"/>
      <c r="T943" s="13"/>
      <c r="U943" s="33"/>
      <c r="V943" s="33"/>
      <c r="W943" s="33"/>
      <c r="X943" s="33"/>
      <c r="Y943" s="33"/>
      <c r="Z943" s="33"/>
      <c r="AA943" s="33"/>
      <c r="AB943" s="13"/>
      <c r="AC943" s="33"/>
      <c r="AD943" s="33"/>
      <c r="AE943" s="33"/>
      <c r="AF943" s="33"/>
    </row>
    <row r="944" spans="1:32" x14ac:dyDescent="0.2">
      <c r="A944" s="33"/>
      <c r="B944" s="76"/>
      <c r="C944" s="33"/>
      <c r="D944" s="13"/>
      <c r="E944" s="13"/>
      <c r="F944" s="33"/>
      <c r="G944" s="33"/>
      <c r="H944" s="33"/>
      <c r="I944" s="77"/>
      <c r="J944" s="77"/>
      <c r="K944" s="78"/>
      <c r="L944" s="13"/>
      <c r="M944" s="13"/>
      <c r="N944" s="13"/>
      <c r="O944" s="13"/>
      <c r="P944" s="33"/>
      <c r="Q944" s="33"/>
      <c r="R944" s="33"/>
      <c r="S944" s="33"/>
      <c r="T944" s="13"/>
      <c r="U944" s="33"/>
      <c r="V944" s="33"/>
      <c r="W944" s="33"/>
      <c r="X944" s="33"/>
      <c r="Y944" s="33"/>
      <c r="Z944" s="33"/>
      <c r="AA944" s="33"/>
      <c r="AB944" s="13"/>
      <c r="AC944" s="33"/>
      <c r="AD944" s="33"/>
      <c r="AE944" s="33"/>
      <c r="AF944" s="33"/>
    </row>
    <row r="945" spans="1:32" x14ac:dyDescent="0.2">
      <c r="A945" s="33"/>
      <c r="B945" s="76"/>
      <c r="C945" s="33"/>
      <c r="D945" s="13"/>
      <c r="E945" s="13"/>
      <c r="F945" s="33"/>
      <c r="G945" s="33"/>
      <c r="H945" s="33"/>
      <c r="I945" s="77"/>
      <c r="J945" s="77"/>
      <c r="K945" s="78"/>
      <c r="L945" s="13"/>
      <c r="M945" s="13"/>
      <c r="N945" s="13"/>
      <c r="O945" s="13"/>
      <c r="P945" s="33"/>
      <c r="Q945" s="33"/>
      <c r="R945" s="33"/>
      <c r="S945" s="33"/>
      <c r="T945" s="13"/>
      <c r="U945" s="33"/>
      <c r="V945" s="33"/>
      <c r="W945" s="33"/>
      <c r="X945" s="33"/>
      <c r="Y945" s="33"/>
      <c r="Z945" s="33"/>
      <c r="AA945" s="33"/>
      <c r="AB945" s="13"/>
      <c r="AC945" s="33"/>
      <c r="AD945" s="33"/>
      <c r="AE945" s="33"/>
      <c r="AF945" s="33"/>
    </row>
    <row r="946" spans="1:32" x14ac:dyDescent="0.2">
      <c r="A946" s="33"/>
      <c r="B946" s="76"/>
      <c r="C946" s="33"/>
      <c r="D946" s="13"/>
      <c r="E946" s="13"/>
      <c r="F946" s="33"/>
      <c r="G946" s="33"/>
      <c r="H946" s="33"/>
      <c r="I946" s="77"/>
      <c r="J946" s="77"/>
      <c r="K946" s="78"/>
      <c r="L946" s="13"/>
      <c r="M946" s="13"/>
      <c r="N946" s="13"/>
      <c r="O946" s="13"/>
      <c r="P946" s="33"/>
      <c r="Q946" s="33"/>
      <c r="R946" s="33"/>
      <c r="S946" s="33"/>
      <c r="T946" s="13"/>
      <c r="U946" s="33"/>
      <c r="V946" s="33"/>
      <c r="W946" s="33"/>
      <c r="X946" s="33"/>
      <c r="Y946" s="33"/>
      <c r="Z946" s="33"/>
      <c r="AA946" s="33"/>
      <c r="AB946" s="13"/>
      <c r="AC946" s="33"/>
      <c r="AD946" s="33"/>
      <c r="AE946" s="33"/>
      <c r="AF946" s="33"/>
    </row>
    <row r="947" spans="1:32" x14ac:dyDescent="0.2">
      <c r="A947" s="33"/>
      <c r="B947" s="76"/>
      <c r="C947" s="33"/>
      <c r="D947" s="13"/>
      <c r="E947" s="13"/>
      <c r="F947" s="33"/>
      <c r="G947" s="33"/>
      <c r="H947" s="33"/>
      <c r="I947" s="77"/>
      <c r="J947" s="77"/>
      <c r="K947" s="78"/>
      <c r="L947" s="13"/>
      <c r="M947" s="13"/>
      <c r="N947" s="13"/>
      <c r="O947" s="13"/>
      <c r="P947" s="33"/>
      <c r="Q947" s="33"/>
      <c r="R947" s="33"/>
      <c r="S947" s="33"/>
      <c r="T947" s="13"/>
      <c r="U947" s="33"/>
      <c r="V947" s="33"/>
      <c r="W947" s="33"/>
      <c r="X947" s="33"/>
      <c r="Y947" s="33"/>
      <c r="Z947" s="33"/>
      <c r="AA947" s="33"/>
      <c r="AB947" s="13"/>
      <c r="AC947" s="33"/>
      <c r="AD947" s="33"/>
      <c r="AE947" s="33"/>
      <c r="AF947" s="33"/>
    </row>
    <row r="948" spans="1:32" x14ac:dyDescent="0.2">
      <c r="A948" s="33"/>
      <c r="B948" s="76"/>
      <c r="C948" s="33"/>
      <c r="D948" s="13"/>
      <c r="E948" s="13"/>
      <c r="F948" s="33"/>
      <c r="G948" s="33"/>
      <c r="H948" s="33"/>
      <c r="I948" s="77"/>
      <c r="J948" s="77"/>
      <c r="K948" s="78"/>
      <c r="L948" s="13"/>
      <c r="M948" s="13"/>
      <c r="N948" s="13"/>
      <c r="O948" s="13"/>
      <c r="P948" s="33"/>
      <c r="Q948" s="33"/>
      <c r="R948" s="33"/>
      <c r="S948" s="33"/>
      <c r="T948" s="13"/>
      <c r="U948" s="33"/>
      <c r="V948" s="33"/>
      <c r="W948" s="33"/>
      <c r="X948" s="33"/>
      <c r="Y948" s="33"/>
      <c r="Z948" s="33"/>
      <c r="AA948" s="33"/>
      <c r="AB948" s="13"/>
      <c r="AC948" s="33"/>
      <c r="AD948" s="33"/>
      <c r="AE948" s="33"/>
      <c r="AF948" s="33"/>
    </row>
    <row r="949" spans="1:32" x14ac:dyDescent="0.2">
      <c r="A949" s="33"/>
      <c r="B949" s="76"/>
      <c r="C949" s="33"/>
      <c r="D949" s="13"/>
      <c r="E949" s="13"/>
      <c r="F949" s="33"/>
      <c r="G949" s="33"/>
      <c r="H949" s="33"/>
      <c r="I949" s="77"/>
      <c r="J949" s="77"/>
      <c r="K949" s="78"/>
      <c r="L949" s="13"/>
      <c r="M949" s="13"/>
      <c r="N949" s="13"/>
      <c r="O949" s="13"/>
      <c r="P949" s="33"/>
      <c r="Q949" s="33"/>
      <c r="R949" s="33"/>
      <c r="S949" s="33"/>
      <c r="T949" s="13"/>
      <c r="U949" s="33"/>
      <c r="V949" s="33"/>
      <c r="W949" s="33"/>
      <c r="X949" s="33"/>
      <c r="Y949" s="33"/>
      <c r="Z949" s="33"/>
      <c r="AA949" s="33"/>
      <c r="AB949" s="13"/>
      <c r="AC949" s="33"/>
      <c r="AD949" s="33"/>
      <c r="AE949" s="33"/>
      <c r="AF949" s="33"/>
    </row>
    <row r="950" spans="1:32" x14ac:dyDescent="0.2">
      <c r="A950" s="33"/>
      <c r="B950" s="76"/>
      <c r="C950" s="33"/>
      <c r="D950" s="13"/>
      <c r="E950" s="13"/>
      <c r="F950" s="33"/>
      <c r="G950" s="33"/>
      <c r="H950" s="33"/>
      <c r="I950" s="77"/>
      <c r="J950" s="77"/>
      <c r="K950" s="78"/>
      <c r="L950" s="13"/>
      <c r="M950" s="13"/>
      <c r="N950" s="13"/>
      <c r="O950" s="13"/>
      <c r="P950" s="33"/>
      <c r="Q950" s="33"/>
      <c r="R950" s="33"/>
      <c r="S950" s="33"/>
      <c r="T950" s="13"/>
      <c r="U950" s="33"/>
      <c r="V950" s="33"/>
      <c r="W950" s="33"/>
      <c r="X950" s="33"/>
      <c r="Y950" s="33"/>
      <c r="Z950" s="33"/>
      <c r="AA950" s="33"/>
      <c r="AB950" s="13"/>
      <c r="AC950" s="33"/>
      <c r="AD950" s="33"/>
      <c r="AE950" s="33"/>
      <c r="AF950" s="33"/>
    </row>
    <row r="951" spans="1:32" x14ac:dyDescent="0.2">
      <c r="A951" s="33"/>
      <c r="B951" s="76"/>
      <c r="C951" s="33"/>
      <c r="D951" s="13"/>
      <c r="E951" s="13"/>
      <c r="F951" s="33"/>
      <c r="G951" s="33"/>
      <c r="H951" s="33"/>
      <c r="I951" s="77"/>
      <c r="J951" s="77"/>
      <c r="K951" s="78"/>
      <c r="L951" s="13"/>
      <c r="M951" s="13"/>
      <c r="N951" s="13"/>
      <c r="O951" s="13"/>
      <c r="P951" s="33"/>
      <c r="Q951" s="33"/>
      <c r="R951" s="33"/>
      <c r="S951" s="33"/>
      <c r="T951" s="13"/>
      <c r="U951" s="33"/>
      <c r="V951" s="33"/>
      <c r="W951" s="33"/>
      <c r="X951" s="33"/>
      <c r="Y951" s="33"/>
      <c r="Z951" s="33"/>
      <c r="AA951" s="33"/>
      <c r="AB951" s="13"/>
      <c r="AC951" s="33"/>
      <c r="AD951" s="33"/>
      <c r="AE951" s="33"/>
      <c r="AF951" s="33"/>
    </row>
    <row r="952" spans="1:32" x14ac:dyDescent="0.2">
      <c r="A952" s="33"/>
      <c r="B952" s="76"/>
      <c r="C952" s="33"/>
      <c r="D952" s="13"/>
      <c r="E952" s="13"/>
      <c r="F952" s="33"/>
      <c r="G952" s="33"/>
      <c r="H952" s="33"/>
      <c r="I952" s="77"/>
      <c r="J952" s="77"/>
      <c r="K952" s="78"/>
      <c r="L952" s="13"/>
      <c r="M952" s="13"/>
      <c r="N952" s="13"/>
      <c r="O952" s="13"/>
      <c r="P952" s="33"/>
      <c r="Q952" s="33"/>
      <c r="R952" s="33"/>
      <c r="S952" s="33"/>
      <c r="T952" s="13"/>
      <c r="U952" s="33"/>
      <c r="V952" s="33"/>
      <c r="W952" s="33"/>
      <c r="X952" s="33"/>
      <c r="Y952" s="33"/>
      <c r="Z952" s="33"/>
      <c r="AA952" s="33"/>
      <c r="AB952" s="13"/>
      <c r="AC952" s="33"/>
      <c r="AD952" s="33"/>
      <c r="AE952" s="33"/>
      <c r="AF952" s="33"/>
    </row>
    <row r="953" spans="1:32" x14ac:dyDescent="0.2">
      <c r="A953" s="33"/>
      <c r="B953" s="76"/>
      <c r="C953" s="33"/>
      <c r="D953" s="13"/>
      <c r="E953" s="13"/>
      <c r="F953" s="33"/>
      <c r="G953" s="33"/>
      <c r="H953" s="33"/>
      <c r="I953" s="77"/>
      <c r="J953" s="77"/>
      <c r="K953" s="78"/>
      <c r="L953" s="13"/>
      <c r="M953" s="13"/>
      <c r="N953" s="13"/>
      <c r="O953" s="13"/>
      <c r="P953" s="33"/>
      <c r="Q953" s="33"/>
      <c r="R953" s="33"/>
      <c r="S953" s="33"/>
      <c r="T953" s="13"/>
      <c r="U953" s="33"/>
      <c r="V953" s="33"/>
      <c r="W953" s="33"/>
      <c r="X953" s="33"/>
      <c r="Y953" s="33"/>
      <c r="Z953" s="33"/>
      <c r="AA953" s="33"/>
      <c r="AB953" s="13"/>
      <c r="AC953" s="33"/>
      <c r="AD953" s="33"/>
      <c r="AE953" s="33"/>
      <c r="AF953" s="33"/>
    </row>
    <row r="954" spans="1:32" x14ac:dyDescent="0.2">
      <c r="A954" s="33"/>
      <c r="B954" s="76"/>
      <c r="C954" s="33"/>
      <c r="D954" s="13"/>
      <c r="E954" s="13"/>
      <c r="F954" s="33"/>
      <c r="G954" s="33"/>
      <c r="H954" s="33"/>
      <c r="I954" s="77"/>
      <c r="J954" s="77"/>
      <c r="K954" s="78"/>
      <c r="L954" s="13"/>
      <c r="M954" s="13"/>
      <c r="N954" s="13"/>
      <c r="O954" s="13"/>
      <c r="P954" s="33"/>
      <c r="Q954" s="33"/>
      <c r="R954" s="33"/>
      <c r="S954" s="33"/>
      <c r="T954" s="13"/>
      <c r="U954" s="33"/>
      <c r="V954" s="33"/>
      <c r="W954" s="33"/>
      <c r="X954" s="33"/>
      <c r="Y954" s="33"/>
      <c r="Z954" s="33"/>
      <c r="AA954" s="33"/>
      <c r="AB954" s="13"/>
      <c r="AC954" s="33"/>
      <c r="AD954" s="33"/>
      <c r="AE954" s="33"/>
      <c r="AF954" s="33"/>
    </row>
    <row r="955" spans="1:32" x14ac:dyDescent="0.2">
      <c r="A955" s="33"/>
      <c r="B955" s="76"/>
      <c r="C955" s="33"/>
      <c r="D955" s="13"/>
      <c r="E955" s="13"/>
      <c r="F955" s="33"/>
      <c r="G955" s="33"/>
      <c r="H955" s="33"/>
      <c r="I955" s="77"/>
      <c r="J955" s="77"/>
      <c r="K955" s="78"/>
      <c r="L955" s="13"/>
      <c r="M955" s="13"/>
      <c r="N955" s="13"/>
      <c r="O955" s="13"/>
      <c r="P955" s="33"/>
      <c r="Q955" s="33"/>
      <c r="R955" s="33"/>
      <c r="S955" s="33"/>
      <c r="T955" s="13"/>
      <c r="U955" s="33"/>
      <c r="V955" s="33"/>
      <c r="W955" s="33"/>
      <c r="X955" s="33"/>
      <c r="Y955" s="33"/>
      <c r="Z955" s="33"/>
      <c r="AA955" s="33"/>
      <c r="AB955" s="13"/>
      <c r="AC955" s="33"/>
      <c r="AD955" s="33"/>
      <c r="AE955" s="33"/>
      <c r="AF955" s="33"/>
    </row>
    <row r="956" spans="1:32" x14ac:dyDescent="0.2">
      <c r="A956" s="33"/>
      <c r="B956" s="76"/>
      <c r="C956" s="33"/>
      <c r="D956" s="13"/>
      <c r="E956" s="13"/>
      <c r="F956" s="33"/>
      <c r="G956" s="33"/>
      <c r="H956" s="33"/>
      <c r="I956" s="77"/>
      <c r="J956" s="77"/>
      <c r="K956" s="78"/>
      <c r="L956" s="13"/>
      <c r="M956" s="13"/>
      <c r="N956" s="13"/>
      <c r="O956" s="13"/>
      <c r="P956" s="33"/>
      <c r="Q956" s="33"/>
      <c r="R956" s="33"/>
      <c r="S956" s="33"/>
      <c r="T956" s="13"/>
      <c r="U956" s="33"/>
      <c r="V956" s="33"/>
      <c r="W956" s="33"/>
      <c r="X956" s="33"/>
      <c r="Y956" s="33"/>
      <c r="Z956" s="33"/>
      <c r="AA956" s="33"/>
      <c r="AB956" s="13"/>
      <c r="AC956" s="33"/>
      <c r="AD956" s="33"/>
      <c r="AE956" s="33"/>
      <c r="AF956" s="33"/>
    </row>
    <row r="957" spans="1:32" x14ac:dyDescent="0.2">
      <c r="A957" s="33"/>
      <c r="B957" s="76"/>
      <c r="C957" s="33"/>
      <c r="D957" s="13"/>
      <c r="E957" s="13"/>
      <c r="F957" s="33"/>
      <c r="G957" s="33"/>
      <c r="H957" s="33"/>
      <c r="I957" s="77"/>
      <c r="J957" s="77"/>
      <c r="K957" s="78"/>
      <c r="L957" s="13"/>
      <c r="M957" s="13"/>
      <c r="N957" s="13"/>
      <c r="O957" s="13"/>
      <c r="P957" s="33"/>
      <c r="Q957" s="33"/>
      <c r="R957" s="33"/>
      <c r="S957" s="33"/>
      <c r="T957" s="13"/>
      <c r="U957" s="33"/>
      <c r="V957" s="33"/>
      <c r="W957" s="33"/>
      <c r="X957" s="33"/>
      <c r="Y957" s="33"/>
      <c r="Z957" s="33"/>
      <c r="AA957" s="33"/>
      <c r="AB957" s="13"/>
      <c r="AC957" s="33"/>
      <c r="AD957" s="33"/>
      <c r="AE957" s="33"/>
      <c r="AF957" s="33"/>
    </row>
    <row r="958" spans="1:32" x14ac:dyDescent="0.2">
      <c r="A958" s="33"/>
      <c r="B958" s="76"/>
      <c r="C958" s="33"/>
      <c r="D958" s="13"/>
      <c r="E958" s="13"/>
      <c r="F958" s="33"/>
      <c r="G958" s="33"/>
      <c r="H958" s="33"/>
      <c r="I958" s="77"/>
      <c r="J958" s="77"/>
      <c r="K958" s="78"/>
      <c r="L958" s="13"/>
      <c r="M958" s="13"/>
      <c r="N958" s="13"/>
      <c r="O958" s="13"/>
      <c r="P958" s="33"/>
      <c r="Q958" s="33"/>
      <c r="R958" s="33"/>
      <c r="S958" s="33"/>
      <c r="T958" s="13"/>
      <c r="U958" s="33"/>
      <c r="V958" s="33"/>
      <c r="W958" s="33"/>
      <c r="X958" s="33"/>
      <c r="Y958" s="33"/>
      <c r="Z958" s="33"/>
      <c r="AA958" s="33"/>
      <c r="AB958" s="13"/>
      <c r="AC958" s="33"/>
      <c r="AD958" s="33"/>
      <c r="AE958" s="33"/>
      <c r="AF958" s="33"/>
    </row>
    <row r="959" spans="1:32" x14ac:dyDescent="0.2">
      <c r="A959" s="33"/>
      <c r="B959" s="76"/>
      <c r="C959" s="33"/>
      <c r="D959" s="13"/>
      <c r="E959" s="13"/>
      <c r="F959" s="33"/>
      <c r="G959" s="33"/>
      <c r="H959" s="33"/>
      <c r="I959" s="77"/>
      <c r="J959" s="77"/>
      <c r="K959" s="78"/>
      <c r="L959" s="13"/>
      <c r="M959" s="13"/>
      <c r="N959" s="13"/>
      <c r="O959" s="13"/>
      <c r="P959" s="33"/>
      <c r="Q959" s="33"/>
      <c r="R959" s="33"/>
      <c r="S959" s="33"/>
      <c r="T959" s="13"/>
      <c r="U959" s="33"/>
      <c r="V959" s="33"/>
      <c r="W959" s="33"/>
      <c r="X959" s="33"/>
      <c r="Y959" s="33"/>
      <c r="Z959" s="33"/>
      <c r="AA959" s="33"/>
      <c r="AB959" s="13"/>
      <c r="AC959" s="33"/>
      <c r="AD959" s="33"/>
      <c r="AE959" s="33"/>
      <c r="AF959" s="33"/>
    </row>
    <row r="960" spans="1:32" x14ac:dyDescent="0.2">
      <c r="A960" s="33"/>
      <c r="B960" s="76"/>
      <c r="C960" s="33"/>
      <c r="D960" s="13"/>
      <c r="E960" s="13"/>
      <c r="F960" s="33"/>
      <c r="G960" s="33"/>
      <c r="H960" s="33"/>
      <c r="I960" s="77"/>
      <c r="J960" s="77"/>
      <c r="K960" s="78"/>
      <c r="L960" s="13"/>
      <c r="M960" s="13"/>
      <c r="N960" s="13"/>
      <c r="O960" s="13"/>
      <c r="P960" s="33"/>
      <c r="Q960" s="33"/>
      <c r="R960" s="33"/>
      <c r="S960" s="33"/>
      <c r="T960" s="13"/>
      <c r="U960" s="33"/>
      <c r="V960" s="33"/>
      <c r="W960" s="33"/>
      <c r="X960" s="33"/>
      <c r="Y960" s="33"/>
      <c r="Z960" s="33"/>
      <c r="AA960" s="33"/>
      <c r="AB960" s="13"/>
      <c r="AC960" s="33"/>
      <c r="AD960" s="33"/>
      <c r="AE960" s="33"/>
      <c r="AF960" s="33"/>
    </row>
    <row r="961" spans="1:32" x14ac:dyDescent="0.2">
      <c r="A961" s="33"/>
      <c r="B961" s="76"/>
      <c r="C961" s="33"/>
      <c r="D961" s="13"/>
      <c r="E961" s="13"/>
      <c r="F961" s="33"/>
      <c r="G961" s="33"/>
      <c r="H961" s="33"/>
      <c r="I961" s="77"/>
      <c r="J961" s="77"/>
      <c r="K961" s="78"/>
      <c r="L961" s="13"/>
      <c r="M961" s="13"/>
      <c r="N961" s="13"/>
      <c r="O961" s="13"/>
      <c r="P961" s="33"/>
      <c r="Q961" s="33"/>
      <c r="R961" s="33"/>
      <c r="S961" s="33"/>
      <c r="T961" s="13"/>
      <c r="U961" s="33"/>
      <c r="V961" s="33"/>
      <c r="W961" s="33"/>
      <c r="X961" s="33"/>
      <c r="Y961" s="33"/>
      <c r="Z961" s="33"/>
      <c r="AA961" s="33"/>
      <c r="AB961" s="13"/>
      <c r="AC961" s="33"/>
      <c r="AD961" s="33"/>
      <c r="AE961" s="33"/>
      <c r="AF961" s="33"/>
    </row>
    <row r="962" spans="1:32" x14ac:dyDescent="0.2">
      <c r="A962" s="33"/>
      <c r="B962" s="76"/>
      <c r="C962" s="33"/>
      <c r="D962" s="13"/>
      <c r="E962" s="13"/>
      <c r="F962" s="33"/>
      <c r="G962" s="33"/>
      <c r="H962" s="33"/>
      <c r="I962" s="77"/>
      <c r="J962" s="77"/>
      <c r="K962" s="78"/>
      <c r="L962" s="13"/>
      <c r="M962" s="13"/>
      <c r="N962" s="13"/>
      <c r="O962" s="13"/>
      <c r="P962" s="33"/>
      <c r="Q962" s="33"/>
      <c r="R962" s="33"/>
      <c r="S962" s="33"/>
      <c r="T962" s="13"/>
      <c r="U962" s="33"/>
      <c r="V962" s="33"/>
      <c r="W962" s="33"/>
      <c r="X962" s="33"/>
      <c r="Y962" s="33"/>
      <c r="Z962" s="33"/>
      <c r="AA962" s="33"/>
      <c r="AB962" s="13"/>
      <c r="AC962" s="33"/>
      <c r="AD962" s="33"/>
      <c r="AE962" s="33"/>
      <c r="AF962" s="33"/>
    </row>
    <row r="963" spans="1:32" x14ac:dyDescent="0.2">
      <c r="A963" s="33"/>
      <c r="B963" s="76"/>
      <c r="C963" s="33"/>
      <c r="D963" s="13"/>
      <c r="E963" s="13"/>
      <c r="F963" s="33"/>
      <c r="G963" s="33"/>
      <c r="H963" s="33"/>
      <c r="I963" s="77"/>
      <c r="J963" s="77"/>
      <c r="K963" s="78"/>
      <c r="L963" s="13"/>
      <c r="M963" s="13"/>
      <c r="N963" s="13"/>
      <c r="O963" s="13"/>
      <c r="P963" s="33"/>
      <c r="Q963" s="33"/>
      <c r="R963" s="33"/>
      <c r="S963" s="33"/>
      <c r="T963" s="13"/>
      <c r="U963" s="33"/>
      <c r="V963" s="33"/>
      <c r="W963" s="33"/>
      <c r="X963" s="33"/>
      <c r="Y963" s="33"/>
      <c r="Z963" s="33"/>
      <c r="AA963" s="33"/>
      <c r="AB963" s="13"/>
      <c r="AC963" s="33"/>
      <c r="AD963" s="33"/>
      <c r="AE963" s="33"/>
      <c r="AF963" s="33"/>
    </row>
    <row r="964" spans="1:32" x14ac:dyDescent="0.2">
      <c r="A964" s="33"/>
      <c r="B964" s="76"/>
      <c r="C964" s="33"/>
      <c r="D964" s="13"/>
      <c r="E964" s="13"/>
      <c r="F964" s="33"/>
      <c r="G964" s="33"/>
      <c r="H964" s="33"/>
      <c r="I964" s="77"/>
      <c r="J964" s="77"/>
      <c r="K964" s="78"/>
      <c r="L964" s="13"/>
      <c r="M964" s="13"/>
      <c r="N964" s="13"/>
      <c r="O964" s="13"/>
      <c r="P964" s="33"/>
      <c r="Q964" s="33"/>
      <c r="R964" s="33"/>
      <c r="S964" s="33"/>
      <c r="T964" s="13"/>
      <c r="U964" s="33"/>
      <c r="V964" s="33"/>
      <c r="W964" s="33"/>
      <c r="X964" s="33"/>
      <c r="Y964" s="33"/>
      <c r="Z964" s="33"/>
      <c r="AA964" s="33"/>
      <c r="AB964" s="13"/>
      <c r="AC964" s="33"/>
      <c r="AD964" s="33"/>
      <c r="AE964" s="33"/>
      <c r="AF964" s="33"/>
    </row>
    <row r="965" spans="1:32" x14ac:dyDescent="0.2">
      <c r="A965" s="33"/>
      <c r="B965" s="76"/>
      <c r="C965" s="33"/>
      <c r="D965" s="13"/>
      <c r="E965" s="13"/>
      <c r="F965" s="33"/>
      <c r="G965" s="33"/>
      <c r="H965" s="33"/>
      <c r="I965" s="77"/>
      <c r="J965" s="77"/>
      <c r="K965" s="78"/>
      <c r="L965" s="13"/>
      <c r="M965" s="13"/>
      <c r="N965" s="13"/>
      <c r="O965" s="13"/>
      <c r="P965" s="33"/>
      <c r="Q965" s="33"/>
      <c r="R965" s="33"/>
      <c r="S965" s="33"/>
      <c r="T965" s="13"/>
      <c r="U965" s="33"/>
      <c r="V965" s="33"/>
      <c r="W965" s="33"/>
      <c r="X965" s="33"/>
      <c r="Y965" s="33"/>
      <c r="Z965" s="33"/>
      <c r="AA965" s="33"/>
      <c r="AB965" s="13"/>
      <c r="AC965" s="33"/>
      <c r="AD965" s="33"/>
      <c r="AE965" s="33"/>
      <c r="AF965" s="33"/>
    </row>
    <row r="966" spans="1:32" x14ac:dyDescent="0.2">
      <c r="A966" s="33"/>
      <c r="B966" s="76"/>
      <c r="C966" s="33"/>
      <c r="D966" s="13"/>
      <c r="E966" s="13"/>
      <c r="F966" s="33"/>
      <c r="G966" s="33"/>
      <c r="H966" s="33"/>
      <c r="I966" s="77"/>
      <c r="J966" s="77"/>
      <c r="K966" s="78"/>
      <c r="L966" s="13"/>
      <c r="M966" s="13"/>
      <c r="N966" s="13"/>
      <c r="O966" s="13"/>
      <c r="P966" s="33"/>
      <c r="Q966" s="33"/>
      <c r="R966" s="33"/>
      <c r="S966" s="33"/>
      <c r="T966" s="13"/>
      <c r="U966" s="33"/>
      <c r="V966" s="33"/>
      <c r="W966" s="33"/>
      <c r="X966" s="33"/>
      <c r="Y966" s="33"/>
      <c r="Z966" s="33"/>
      <c r="AA966" s="33"/>
      <c r="AB966" s="13"/>
      <c r="AC966" s="33"/>
      <c r="AD966" s="33"/>
      <c r="AE966" s="33"/>
      <c r="AF966" s="33"/>
    </row>
    <row r="967" spans="1:32" x14ac:dyDescent="0.2">
      <c r="A967" s="33"/>
      <c r="B967" s="76"/>
      <c r="C967" s="33"/>
      <c r="D967" s="13"/>
      <c r="E967" s="13"/>
      <c r="F967" s="33"/>
      <c r="G967" s="33"/>
      <c r="H967" s="33"/>
      <c r="I967" s="77"/>
      <c r="J967" s="77"/>
      <c r="K967" s="78"/>
      <c r="L967" s="13"/>
      <c r="M967" s="13"/>
      <c r="N967" s="13"/>
      <c r="O967" s="13"/>
      <c r="P967" s="33"/>
      <c r="Q967" s="33"/>
      <c r="R967" s="33"/>
      <c r="S967" s="33"/>
      <c r="T967" s="13"/>
      <c r="U967" s="33"/>
      <c r="V967" s="33"/>
      <c r="W967" s="33"/>
      <c r="X967" s="33"/>
      <c r="Y967" s="33"/>
      <c r="Z967" s="33"/>
      <c r="AA967" s="33"/>
      <c r="AB967" s="13"/>
      <c r="AC967" s="33"/>
      <c r="AD967" s="33"/>
      <c r="AE967" s="33"/>
      <c r="AF967" s="33"/>
    </row>
    <row r="968" spans="1:32" x14ac:dyDescent="0.2">
      <c r="A968" s="33"/>
      <c r="B968" s="76"/>
      <c r="C968" s="33"/>
      <c r="D968" s="13"/>
      <c r="E968" s="13"/>
      <c r="F968" s="33"/>
      <c r="G968" s="33"/>
      <c r="H968" s="33"/>
      <c r="I968" s="77"/>
      <c r="J968" s="77"/>
      <c r="K968" s="78"/>
      <c r="L968" s="13"/>
      <c r="M968" s="13"/>
      <c r="N968" s="13"/>
      <c r="O968" s="13"/>
      <c r="P968" s="33"/>
      <c r="Q968" s="33"/>
      <c r="R968" s="33"/>
      <c r="S968" s="33"/>
      <c r="T968" s="13"/>
      <c r="U968" s="33"/>
      <c r="V968" s="33"/>
      <c r="W968" s="33"/>
      <c r="X968" s="33"/>
      <c r="Y968" s="33"/>
      <c r="Z968" s="33"/>
      <c r="AA968" s="33"/>
      <c r="AB968" s="13"/>
      <c r="AC968" s="33"/>
      <c r="AD968" s="33"/>
      <c r="AE968" s="33"/>
      <c r="AF968" s="33"/>
    </row>
    <row r="969" spans="1:32" x14ac:dyDescent="0.2">
      <c r="A969" s="33"/>
      <c r="B969" s="76"/>
      <c r="C969" s="33"/>
      <c r="D969" s="13"/>
      <c r="E969" s="13"/>
      <c r="F969" s="33"/>
      <c r="G969" s="33"/>
      <c r="H969" s="33"/>
      <c r="I969" s="77"/>
      <c r="J969" s="77"/>
      <c r="K969" s="78"/>
      <c r="L969" s="13"/>
      <c r="M969" s="13"/>
      <c r="N969" s="13"/>
      <c r="O969" s="13"/>
      <c r="P969" s="33"/>
      <c r="Q969" s="33"/>
      <c r="R969" s="33"/>
      <c r="S969" s="33"/>
      <c r="T969" s="13"/>
      <c r="U969" s="33"/>
      <c r="V969" s="33"/>
      <c r="W969" s="33"/>
      <c r="X969" s="33"/>
      <c r="Y969" s="33"/>
      <c r="Z969" s="33"/>
      <c r="AA969" s="33"/>
      <c r="AB969" s="13"/>
      <c r="AC969" s="33"/>
      <c r="AD969" s="33"/>
      <c r="AE969" s="33"/>
      <c r="AF969" s="33"/>
    </row>
    <row r="970" spans="1:32" x14ac:dyDescent="0.2">
      <c r="A970" s="33"/>
      <c r="B970" s="76"/>
      <c r="C970" s="33"/>
      <c r="D970" s="13"/>
      <c r="E970" s="13"/>
      <c r="F970" s="33"/>
      <c r="G970" s="33"/>
      <c r="H970" s="33"/>
      <c r="I970" s="77"/>
      <c r="J970" s="77"/>
      <c r="K970" s="78"/>
      <c r="L970" s="13"/>
      <c r="M970" s="13"/>
      <c r="N970" s="13"/>
      <c r="O970" s="13"/>
      <c r="P970" s="33"/>
      <c r="Q970" s="33"/>
      <c r="R970" s="33"/>
      <c r="S970" s="33"/>
      <c r="T970" s="13"/>
      <c r="U970" s="33"/>
      <c r="V970" s="33"/>
      <c r="W970" s="33"/>
      <c r="X970" s="33"/>
      <c r="Y970" s="33"/>
      <c r="Z970" s="33"/>
      <c r="AA970" s="33"/>
      <c r="AB970" s="13"/>
      <c r="AC970" s="33"/>
      <c r="AD970" s="33"/>
      <c r="AE970" s="33"/>
      <c r="AF970" s="33"/>
    </row>
    <row r="971" spans="1:32" x14ac:dyDescent="0.2">
      <c r="A971" s="33"/>
      <c r="B971" s="76"/>
      <c r="C971" s="33"/>
      <c r="D971" s="13"/>
      <c r="E971" s="13"/>
      <c r="F971" s="33"/>
      <c r="G971" s="33"/>
      <c r="H971" s="33"/>
      <c r="I971" s="77"/>
      <c r="J971" s="77"/>
      <c r="K971" s="78"/>
      <c r="L971" s="13"/>
      <c r="M971" s="13"/>
      <c r="N971" s="13"/>
      <c r="O971" s="13"/>
      <c r="P971" s="33"/>
      <c r="Q971" s="33"/>
      <c r="R971" s="33"/>
      <c r="S971" s="33"/>
      <c r="T971" s="13"/>
      <c r="U971" s="33"/>
      <c r="V971" s="33"/>
      <c r="W971" s="33"/>
      <c r="X971" s="33"/>
      <c r="Y971" s="33"/>
      <c r="Z971" s="33"/>
      <c r="AA971" s="33"/>
      <c r="AB971" s="13"/>
      <c r="AC971" s="33"/>
      <c r="AD971" s="33"/>
      <c r="AE971" s="33"/>
      <c r="AF971" s="33"/>
    </row>
    <row r="972" spans="1:32" x14ac:dyDescent="0.2">
      <c r="A972" s="33"/>
      <c r="B972" s="76"/>
      <c r="C972" s="33"/>
      <c r="D972" s="13"/>
      <c r="E972" s="13"/>
      <c r="F972" s="33"/>
      <c r="G972" s="33"/>
      <c r="H972" s="33"/>
      <c r="I972" s="77"/>
      <c r="J972" s="77"/>
      <c r="K972" s="78"/>
      <c r="L972" s="13"/>
      <c r="M972" s="13"/>
      <c r="N972" s="13"/>
      <c r="O972" s="13"/>
      <c r="P972" s="33"/>
      <c r="Q972" s="33"/>
      <c r="R972" s="33"/>
      <c r="S972" s="33"/>
      <c r="T972" s="13"/>
      <c r="U972" s="33"/>
      <c r="V972" s="33"/>
      <c r="W972" s="33"/>
      <c r="X972" s="33"/>
      <c r="Y972" s="33"/>
      <c r="Z972" s="33"/>
      <c r="AA972" s="33"/>
      <c r="AB972" s="13"/>
      <c r="AC972" s="33"/>
      <c r="AD972" s="33"/>
      <c r="AE972" s="33"/>
      <c r="AF972" s="33"/>
    </row>
    <row r="973" spans="1:32" x14ac:dyDescent="0.2">
      <c r="A973" s="33"/>
      <c r="B973" s="76"/>
      <c r="C973" s="33"/>
      <c r="D973" s="13"/>
      <c r="E973" s="13"/>
      <c r="F973" s="33"/>
      <c r="G973" s="33"/>
      <c r="H973" s="33"/>
      <c r="I973" s="77"/>
      <c r="J973" s="77"/>
      <c r="K973" s="78"/>
      <c r="L973" s="13"/>
      <c r="M973" s="13"/>
      <c r="N973" s="13"/>
      <c r="O973" s="13"/>
      <c r="P973" s="33"/>
      <c r="Q973" s="33"/>
      <c r="R973" s="33"/>
      <c r="S973" s="33"/>
      <c r="T973" s="13"/>
      <c r="U973" s="33"/>
      <c r="V973" s="33"/>
      <c r="W973" s="33"/>
      <c r="X973" s="33"/>
      <c r="Y973" s="33"/>
      <c r="Z973" s="33"/>
      <c r="AA973" s="33"/>
      <c r="AB973" s="13"/>
      <c r="AC973" s="33"/>
      <c r="AD973" s="33"/>
      <c r="AE973" s="33"/>
      <c r="AF973" s="33"/>
    </row>
    <row r="974" spans="1:32" x14ac:dyDescent="0.2">
      <c r="A974" s="33"/>
      <c r="B974" s="76"/>
      <c r="C974" s="33"/>
      <c r="D974" s="13"/>
      <c r="E974" s="13"/>
      <c r="F974" s="33"/>
      <c r="G974" s="33"/>
      <c r="H974" s="33"/>
      <c r="I974" s="77"/>
      <c r="J974" s="77"/>
      <c r="K974" s="78"/>
      <c r="L974" s="13"/>
      <c r="M974" s="13"/>
      <c r="N974" s="13"/>
      <c r="O974" s="13"/>
      <c r="P974" s="33"/>
      <c r="Q974" s="33"/>
      <c r="R974" s="33"/>
      <c r="S974" s="33"/>
      <c r="T974" s="13"/>
      <c r="U974" s="33"/>
      <c r="V974" s="33"/>
      <c r="W974" s="33"/>
      <c r="X974" s="33"/>
      <c r="Y974" s="33"/>
      <c r="Z974" s="33"/>
      <c r="AA974" s="33"/>
      <c r="AB974" s="13"/>
      <c r="AC974" s="33"/>
      <c r="AD974" s="33"/>
      <c r="AE974" s="33"/>
      <c r="AF974" s="33"/>
    </row>
    <row r="975" spans="1:32" x14ac:dyDescent="0.2">
      <c r="A975" s="33"/>
      <c r="B975" s="76"/>
      <c r="C975" s="33"/>
      <c r="D975" s="13"/>
      <c r="E975" s="13"/>
      <c r="F975" s="33"/>
      <c r="G975" s="33"/>
      <c r="H975" s="33"/>
      <c r="I975" s="77"/>
      <c r="J975" s="77"/>
      <c r="K975" s="78"/>
      <c r="L975" s="13"/>
      <c r="M975" s="13"/>
      <c r="N975" s="13"/>
      <c r="O975" s="13"/>
      <c r="P975" s="33"/>
      <c r="Q975" s="33"/>
      <c r="R975" s="33"/>
      <c r="S975" s="33"/>
      <c r="T975" s="13"/>
      <c r="U975" s="33"/>
      <c r="V975" s="33"/>
      <c r="W975" s="33"/>
      <c r="X975" s="33"/>
      <c r="Y975" s="33"/>
      <c r="Z975" s="33"/>
      <c r="AA975" s="33"/>
      <c r="AB975" s="13"/>
      <c r="AC975" s="33"/>
      <c r="AD975" s="33"/>
      <c r="AE975" s="33"/>
      <c r="AF975" s="33"/>
    </row>
    <row r="976" spans="1:32" x14ac:dyDescent="0.2">
      <c r="A976" s="33"/>
      <c r="B976" s="76"/>
      <c r="C976" s="33"/>
      <c r="D976" s="13"/>
      <c r="E976" s="13"/>
      <c r="F976" s="33"/>
      <c r="G976" s="33"/>
      <c r="H976" s="33"/>
      <c r="I976" s="77"/>
      <c r="J976" s="77"/>
      <c r="K976" s="78"/>
      <c r="L976" s="13"/>
      <c r="M976" s="13"/>
      <c r="N976" s="13"/>
      <c r="O976" s="13"/>
      <c r="P976" s="33"/>
      <c r="Q976" s="33"/>
      <c r="R976" s="33"/>
      <c r="S976" s="33"/>
      <c r="T976" s="13"/>
      <c r="U976" s="33"/>
      <c r="V976" s="33"/>
      <c r="W976" s="33"/>
      <c r="X976" s="33"/>
      <c r="Y976" s="33"/>
      <c r="Z976" s="33"/>
      <c r="AA976" s="33"/>
      <c r="AB976" s="13"/>
      <c r="AC976" s="33"/>
      <c r="AD976" s="33"/>
      <c r="AE976" s="33"/>
      <c r="AF976" s="33"/>
    </row>
    <row r="977" spans="1:32" x14ac:dyDescent="0.2">
      <c r="A977" s="33"/>
      <c r="B977" s="76"/>
      <c r="C977" s="33"/>
      <c r="D977" s="13"/>
      <c r="E977" s="13"/>
      <c r="F977" s="33"/>
      <c r="G977" s="33"/>
      <c r="H977" s="33"/>
      <c r="I977" s="77"/>
      <c r="J977" s="77"/>
      <c r="K977" s="78"/>
      <c r="L977" s="13"/>
      <c r="M977" s="13"/>
      <c r="N977" s="13"/>
      <c r="O977" s="13"/>
      <c r="P977" s="33"/>
      <c r="Q977" s="33"/>
      <c r="R977" s="33"/>
      <c r="S977" s="33"/>
      <c r="T977" s="13"/>
      <c r="U977" s="33"/>
      <c r="V977" s="33"/>
      <c r="W977" s="33"/>
      <c r="X977" s="33"/>
      <c r="Y977" s="33"/>
      <c r="Z977" s="33"/>
      <c r="AA977" s="33"/>
      <c r="AB977" s="13"/>
      <c r="AC977" s="33"/>
      <c r="AD977" s="33"/>
      <c r="AE977" s="33"/>
      <c r="AF977" s="33"/>
    </row>
    <row r="978" spans="1:32" x14ac:dyDescent="0.2">
      <c r="A978" s="33"/>
      <c r="B978" s="76"/>
      <c r="C978" s="33"/>
      <c r="D978" s="13"/>
      <c r="E978" s="13"/>
      <c r="F978" s="33"/>
      <c r="G978" s="33"/>
      <c r="H978" s="33"/>
      <c r="I978" s="77"/>
      <c r="J978" s="77"/>
      <c r="K978" s="78"/>
      <c r="L978" s="13"/>
      <c r="M978" s="13"/>
      <c r="N978" s="13"/>
      <c r="O978" s="13"/>
      <c r="P978" s="33"/>
      <c r="Q978" s="33"/>
      <c r="R978" s="33"/>
      <c r="S978" s="33"/>
      <c r="T978" s="13"/>
      <c r="U978" s="33"/>
      <c r="V978" s="33"/>
      <c r="W978" s="33"/>
      <c r="X978" s="33"/>
      <c r="Y978" s="33"/>
      <c r="Z978" s="33"/>
      <c r="AA978" s="33"/>
      <c r="AB978" s="13"/>
      <c r="AC978" s="33"/>
      <c r="AD978" s="33"/>
      <c r="AE978" s="33"/>
      <c r="AF978" s="33"/>
    </row>
    <row r="979" spans="1:32" x14ac:dyDescent="0.2">
      <c r="A979" s="33"/>
      <c r="B979" s="76"/>
      <c r="C979" s="33"/>
      <c r="D979" s="13"/>
      <c r="E979" s="13"/>
      <c r="F979" s="33"/>
      <c r="G979" s="33"/>
      <c r="H979" s="33"/>
      <c r="I979" s="77"/>
      <c r="J979" s="77"/>
      <c r="K979" s="78"/>
      <c r="L979" s="13"/>
      <c r="M979" s="13"/>
      <c r="N979" s="13"/>
      <c r="O979" s="13"/>
      <c r="P979" s="33"/>
      <c r="Q979" s="33"/>
      <c r="R979" s="33"/>
      <c r="S979" s="33"/>
      <c r="T979" s="13"/>
      <c r="U979" s="33"/>
      <c r="V979" s="33"/>
      <c r="W979" s="33"/>
      <c r="X979" s="33"/>
      <c r="Y979" s="33"/>
      <c r="Z979" s="33"/>
      <c r="AA979" s="33"/>
      <c r="AB979" s="13"/>
      <c r="AC979" s="33"/>
      <c r="AD979" s="33"/>
      <c r="AE979" s="33"/>
      <c r="AF979" s="33"/>
    </row>
    <row r="980" spans="1:32" x14ac:dyDescent="0.2">
      <c r="A980" s="33"/>
      <c r="B980" s="76"/>
      <c r="C980" s="33"/>
      <c r="D980" s="13"/>
      <c r="E980" s="13"/>
      <c r="F980" s="33"/>
      <c r="G980" s="33"/>
      <c r="H980" s="33"/>
      <c r="I980" s="77"/>
      <c r="J980" s="77"/>
      <c r="K980" s="78"/>
      <c r="L980" s="13"/>
      <c r="M980" s="13"/>
      <c r="N980" s="13"/>
      <c r="O980" s="13"/>
      <c r="P980" s="33"/>
      <c r="Q980" s="33"/>
      <c r="R980" s="33"/>
      <c r="S980" s="33"/>
      <c r="T980" s="13"/>
      <c r="U980" s="33"/>
      <c r="V980" s="33"/>
      <c r="W980" s="33"/>
      <c r="X980" s="33"/>
      <c r="Y980" s="33"/>
      <c r="Z980" s="33"/>
      <c r="AA980" s="33"/>
      <c r="AB980" s="13"/>
      <c r="AC980" s="33"/>
      <c r="AD980" s="33"/>
      <c r="AE980" s="33"/>
      <c r="AF980" s="33"/>
    </row>
    <row r="981" spans="1:32" x14ac:dyDescent="0.2">
      <c r="A981" s="33"/>
      <c r="B981" s="76"/>
      <c r="C981" s="33"/>
      <c r="D981" s="13"/>
      <c r="E981" s="13"/>
      <c r="F981" s="33"/>
      <c r="G981" s="33"/>
      <c r="H981" s="33"/>
      <c r="I981" s="77"/>
      <c r="J981" s="77"/>
      <c r="K981" s="78"/>
      <c r="L981" s="13"/>
      <c r="M981" s="13"/>
      <c r="N981" s="13"/>
      <c r="O981" s="13"/>
      <c r="P981" s="33"/>
      <c r="Q981" s="33"/>
      <c r="R981" s="33"/>
      <c r="S981" s="33"/>
      <c r="T981" s="13"/>
      <c r="U981" s="33"/>
      <c r="V981" s="33"/>
      <c r="W981" s="33"/>
      <c r="X981" s="33"/>
      <c r="Y981" s="33"/>
      <c r="Z981" s="33"/>
      <c r="AA981" s="33"/>
      <c r="AB981" s="13"/>
      <c r="AC981" s="33"/>
      <c r="AD981" s="33"/>
      <c r="AE981" s="33"/>
      <c r="AF981" s="33"/>
    </row>
    <row r="982" spans="1:32" x14ac:dyDescent="0.2">
      <c r="A982" s="33"/>
      <c r="B982" s="76"/>
      <c r="C982" s="33"/>
      <c r="D982" s="13"/>
      <c r="E982" s="13"/>
      <c r="F982" s="33"/>
      <c r="G982" s="33"/>
      <c r="H982" s="33"/>
      <c r="I982" s="77"/>
      <c r="J982" s="77"/>
      <c r="K982" s="78"/>
      <c r="L982" s="13"/>
      <c r="M982" s="13"/>
      <c r="N982" s="13"/>
      <c r="O982" s="13"/>
      <c r="P982" s="33"/>
      <c r="Q982" s="33"/>
      <c r="R982" s="33"/>
      <c r="S982" s="33"/>
      <c r="T982" s="13"/>
      <c r="U982" s="33"/>
      <c r="V982" s="33"/>
      <c r="W982" s="33"/>
      <c r="X982" s="33"/>
      <c r="Y982" s="33"/>
      <c r="Z982" s="33"/>
      <c r="AA982" s="33"/>
      <c r="AB982" s="13"/>
      <c r="AC982" s="33"/>
      <c r="AD982" s="33"/>
      <c r="AE982" s="33"/>
      <c r="AF982" s="33"/>
    </row>
    <row r="983" spans="1:32" x14ac:dyDescent="0.2">
      <c r="A983" s="33"/>
      <c r="B983" s="76"/>
      <c r="C983" s="33"/>
      <c r="D983" s="13"/>
      <c r="E983" s="13"/>
      <c r="F983" s="33"/>
      <c r="G983" s="33"/>
      <c r="H983" s="33"/>
      <c r="I983" s="77"/>
      <c r="J983" s="77"/>
      <c r="K983" s="78"/>
      <c r="L983" s="13"/>
      <c r="M983" s="13"/>
      <c r="N983" s="13"/>
      <c r="O983" s="13"/>
      <c r="P983" s="33"/>
      <c r="Q983" s="33"/>
      <c r="R983" s="33"/>
      <c r="S983" s="33"/>
      <c r="T983" s="13"/>
      <c r="U983" s="33"/>
      <c r="V983" s="33"/>
      <c r="W983" s="33"/>
      <c r="X983" s="33"/>
      <c r="Y983" s="33"/>
      <c r="Z983" s="33"/>
      <c r="AA983" s="33"/>
      <c r="AB983" s="13"/>
      <c r="AC983" s="33"/>
      <c r="AD983" s="33"/>
      <c r="AE983" s="33"/>
      <c r="AF983" s="33"/>
    </row>
    <row r="984" spans="1:32" x14ac:dyDescent="0.2">
      <c r="A984" s="33"/>
      <c r="B984" s="76"/>
      <c r="C984" s="33"/>
      <c r="D984" s="13"/>
      <c r="E984" s="13"/>
      <c r="F984" s="33"/>
      <c r="G984" s="33"/>
      <c r="H984" s="33"/>
      <c r="I984" s="77"/>
      <c r="J984" s="77"/>
      <c r="K984" s="78"/>
      <c r="L984" s="13"/>
      <c r="M984" s="13"/>
      <c r="N984" s="13"/>
      <c r="O984" s="13"/>
      <c r="P984" s="33"/>
      <c r="Q984" s="33"/>
      <c r="R984" s="33"/>
      <c r="S984" s="33"/>
      <c r="T984" s="13"/>
      <c r="U984" s="33"/>
      <c r="V984" s="33"/>
      <c r="W984" s="33"/>
      <c r="X984" s="33"/>
      <c r="Y984" s="33"/>
      <c r="Z984" s="33"/>
      <c r="AA984" s="33"/>
      <c r="AB984" s="13"/>
      <c r="AC984" s="33"/>
      <c r="AD984" s="33"/>
      <c r="AE984" s="33"/>
      <c r="AF984" s="33"/>
    </row>
    <row r="985" spans="1:32" x14ac:dyDescent="0.2">
      <c r="A985" s="33"/>
      <c r="B985" s="76"/>
      <c r="C985" s="33"/>
      <c r="D985" s="13"/>
      <c r="E985" s="13"/>
      <c r="F985" s="33"/>
      <c r="G985" s="33"/>
      <c r="H985" s="33"/>
      <c r="I985" s="77"/>
      <c r="J985" s="77"/>
      <c r="K985" s="78"/>
      <c r="L985" s="13"/>
      <c r="M985" s="13"/>
      <c r="N985" s="13"/>
      <c r="O985" s="13"/>
      <c r="P985" s="33"/>
      <c r="Q985" s="33"/>
      <c r="R985" s="33"/>
      <c r="S985" s="33"/>
      <c r="T985" s="13"/>
      <c r="U985" s="33"/>
      <c r="V985" s="33"/>
      <c r="W985" s="33"/>
      <c r="X985" s="33"/>
      <c r="Y985" s="33"/>
      <c r="Z985" s="33"/>
      <c r="AA985" s="33"/>
      <c r="AB985" s="13"/>
      <c r="AC985" s="33"/>
      <c r="AD985" s="33"/>
      <c r="AE985" s="33"/>
      <c r="AF985" s="33"/>
    </row>
    <row r="986" spans="1:32" x14ac:dyDescent="0.2">
      <c r="A986" s="33"/>
      <c r="B986" s="76"/>
      <c r="C986" s="33"/>
      <c r="D986" s="13"/>
      <c r="E986" s="13"/>
      <c r="F986" s="33"/>
      <c r="G986" s="33"/>
      <c r="H986" s="33"/>
      <c r="I986" s="77"/>
      <c r="J986" s="77"/>
      <c r="K986" s="78"/>
      <c r="L986" s="13"/>
      <c r="M986" s="13"/>
      <c r="N986" s="13"/>
      <c r="O986" s="13"/>
      <c r="P986" s="33"/>
      <c r="Q986" s="33"/>
      <c r="R986" s="33"/>
      <c r="S986" s="33"/>
      <c r="T986" s="13"/>
      <c r="U986" s="33"/>
      <c r="V986" s="33"/>
      <c r="W986" s="33"/>
      <c r="X986" s="33"/>
      <c r="Y986" s="33"/>
      <c r="Z986" s="33"/>
      <c r="AA986" s="33"/>
      <c r="AB986" s="13"/>
      <c r="AC986" s="33"/>
      <c r="AD986" s="33"/>
      <c r="AE986" s="33"/>
      <c r="AF986" s="33"/>
    </row>
    <row r="987" spans="1:32" x14ac:dyDescent="0.2">
      <c r="A987" s="33"/>
      <c r="B987" s="76"/>
      <c r="C987" s="33"/>
      <c r="D987" s="13"/>
      <c r="E987" s="13"/>
      <c r="F987" s="33"/>
      <c r="G987" s="33"/>
      <c r="H987" s="33"/>
      <c r="I987" s="77"/>
      <c r="J987" s="77"/>
      <c r="K987" s="78"/>
      <c r="L987" s="13"/>
      <c r="M987" s="13"/>
      <c r="N987" s="13"/>
      <c r="O987" s="13"/>
      <c r="P987" s="33"/>
      <c r="Q987" s="33"/>
      <c r="R987" s="33"/>
      <c r="S987" s="33"/>
      <c r="T987" s="13"/>
      <c r="U987" s="33"/>
      <c r="V987" s="33"/>
      <c r="W987" s="33"/>
      <c r="X987" s="33"/>
      <c r="Y987" s="33"/>
      <c r="Z987" s="33"/>
      <c r="AA987" s="33"/>
      <c r="AB987" s="13"/>
      <c r="AC987" s="33"/>
      <c r="AD987" s="33"/>
      <c r="AE987" s="33"/>
      <c r="AF987" s="33"/>
    </row>
    <row r="988" spans="1:32" x14ac:dyDescent="0.2">
      <c r="A988" s="33"/>
      <c r="B988" s="76"/>
      <c r="C988" s="33"/>
      <c r="D988" s="13"/>
      <c r="E988" s="13"/>
      <c r="F988" s="33"/>
      <c r="G988" s="33"/>
      <c r="H988" s="33"/>
      <c r="I988" s="77"/>
      <c r="J988" s="77"/>
      <c r="K988" s="78"/>
      <c r="L988" s="13"/>
      <c r="M988" s="13"/>
      <c r="N988" s="13"/>
      <c r="O988" s="13"/>
      <c r="P988" s="33"/>
      <c r="Q988" s="33"/>
      <c r="R988" s="33"/>
      <c r="S988" s="33"/>
      <c r="T988" s="13"/>
      <c r="U988" s="33"/>
      <c r="V988" s="33"/>
      <c r="W988" s="33"/>
      <c r="X988" s="33"/>
      <c r="Y988" s="33"/>
      <c r="Z988" s="33"/>
      <c r="AA988" s="33"/>
      <c r="AB988" s="13"/>
      <c r="AC988" s="33"/>
      <c r="AD988" s="33"/>
      <c r="AE988" s="33"/>
      <c r="AF988" s="33"/>
    </row>
    <row r="989" spans="1:32" x14ac:dyDescent="0.2">
      <c r="A989" s="33"/>
      <c r="B989" s="76"/>
      <c r="C989" s="33"/>
      <c r="D989" s="13"/>
      <c r="E989" s="13"/>
      <c r="F989" s="33"/>
      <c r="G989" s="33"/>
      <c r="H989" s="33"/>
      <c r="I989" s="77"/>
      <c r="J989" s="77"/>
      <c r="K989" s="78"/>
      <c r="L989" s="13"/>
      <c r="M989" s="13"/>
      <c r="N989" s="13"/>
      <c r="O989" s="13"/>
      <c r="P989" s="33"/>
      <c r="Q989" s="33"/>
      <c r="R989" s="33"/>
      <c r="S989" s="33"/>
      <c r="T989" s="13"/>
      <c r="U989" s="33"/>
      <c r="V989" s="33"/>
      <c r="W989" s="33"/>
      <c r="X989" s="33"/>
      <c r="Y989" s="33"/>
      <c r="Z989" s="33"/>
      <c r="AA989" s="33"/>
      <c r="AB989" s="13"/>
      <c r="AC989" s="33"/>
      <c r="AD989" s="33"/>
      <c r="AE989" s="33"/>
      <c r="AF989" s="33"/>
    </row>
    <row r="990" spans="1:32" x14ac:dyDescent="0.2">
      <c r="A990" s="33"/>
      <c r="B990" s="76"/>
      <c r="C990" s="33"/>
      <c r="D990" s="13"/>
      <c r="E990" s="13"/>
      <c r="F990" s="33"/>
      <c r="G990" s="33"/>
      <c r="H990" s="33"/>
      <c r="I990" s="77"/>
      <c r="J990" s="77"/>
      <c r="K990" s="78"/>
      <c r="L990" s="13"/>
      <c r="M990" s="13"/>
      <c r="N990" s="13"/>
      <c r="O990" s="13"/>
      <c r="P990" s="33"/>
      <c r="Q990" s="33"/>
      <c r="R990" s="33"/>
      <c r="S990" s="33"/>
      <c r="T990" s="13"/>
      <c r="U990" s="33"/>
      <c r="V990" s="33"/>
      <c r="W990" s="33"/>
      <c r="X990" s="33"/>
      <c r="Y990" s="33"/>
      <c r="Z990" s="33"/>
      <c r="AA990" s="33"/>
      <c r="AB990" s="13"/>
      <c r="AC990" s="33"/>
      <c r="AD990" s="33"/>
      <c r="AE990" s="33"/>
      <c r="AF990" s="33"/>
    </row>
    <row r="991" spans="1:32" x14ac:dyDescent="0.2">
      <c r="A991" s="33"/>
      <c r="B991" s="76"/>
      <c r="C991" s="33"/>
      <c r="D991" s="13"/>
      <c r="E991" s="13"/>
      <c r="F991" s="33"/>
      <c r="G991" s="33"/>
      <c r="H991" s="33"/>
      <c r="I991" s="77"/>
      <c r="J991" s="77"/>
      <c r="K991" s="78"/>
      <c r="L991" s="13"/>
      <c r="M991" s="13"/>
      <c r="N991" s="13"/>
      <c r="O991" s="13"/>
      <c r="P991" s="33"/>
      <c r="Q991" s="33"/>
      <c r="R991" s="33"/>
      <c r="S991" s="33"/>
      <c r="T991" s="13"/>
      <c r="U991" s="33"/>
      <c r="V991" s="33"/>
      <c r="W991" s="33"/>
      <c r="X991" s="33"/>
      <c r="Y991" s="33"/>
      <c r="Z991" s="33"/>
      <c r="AA991" s="33"/>
      <c r="AB991" s="13"/>
      <c r="AC991" s="33"/>
      <c r="AD991" s="33"/>
      <c r="AE991" s="33"/>
      <c r="AF991" s="33"/>
    </row>
    <row r="992" spans="1:32" x14ac:dyDescent="0.2">
      <c r="A992" s="33"/>
      <c r="B992" s="76"/>
      <c r="C992" s="33"/>
      <c r="D992" s="13"/>
      <c r="E992" s="13"/>
      <c r="F992" s="33"/>
      <c r="G992" s="33"/>
      <c r="H992" s="33"/>
      <c r="I992" s="77"/>
      <c r="J992" s="77"/>
      <c r="K992" s="78"/>
      <c r="L992" s="13"/>
      <c r="M992" s="13"/>
      <c r="N992" s="13"/>
      <c r="O992" s="13"/>
      <c r="P992" s="33"/>
      <c r="Q992" s="33"/>
      <c r="R992" s="33"/>
      <c r="S992" s="33"/>
      <c r="T992" s="13"/>
      <c r="U992" s="33"/>
      <c r="V992" s="33"/>
      <c r="W992" s="33"/>
      <c r="X992" s="33"/>
      <c r="Y992" s="33"/>
      <c r="Z992" s="33"/>
      <c r="AA992" s="33"/>
      <c r="AB992" s="13"/>
      <c r="AC992" s="33"/>
      <c r="AD992" s="33"/>
      <c r="AE992" s="33"/>
      <c r="AF992" s="33"/>
    </row>
    <row r="993" spans="1:32" x14ac:dyDescent="0.2">
      <c r="A993" s="33"/>
      <c r="B993" s="76"/>
      <c r="C993" s="33"/>
      <c r="D993" s="13"/>
      <c r="E993" s="13"/>
      <c r="F993" s="33"/>
      <c r="G993" s="33"/>
      <c r="H993" s="33"/>
      <c r="I993" s="77"/>
      <c r="J993" s="77"/>
      <c r="K993" s="78"/>
      <c r="L993" s="13"/>
      <c r="M993" s="13"/>
      <c r="N993" s="13"/>
      <c r="O993" s="13"/>
      <c r="P993" s="33"/>
      <c r="Q993" s="33"/>
      <c r="R993" s="33"/>
      <c r="S993" s="33"/>
      <c r="T993" s="13"/>
      <c r="U993" s="33"/>
      <c r="V993" s="33"/>
      <c r="W993" s="33"/>
      <c r="X993" s="33"/>
      <c r="Y993" s="33"/>
      <c r="Z993" s="33"/>
      <c r="AA993" s="33"/>
      <c r="AB993" s="13"/>
      <c r="AC993" s="33"/>
      <c r="AD993" s="33"/>
      <c r="AE993" s="33"/>
      <c r="AF993" s="33"/>
    </row>
    <row r="994" spans="1:32" x14ac:dyDescent="0.2">
      <c r="A994" s="33"/>
      <c r="B994" s="76"/>
      <c r="C994" s="33"/>
      <c r="D994" s="13"/>
      <c r="E994" s="13"/>
      <c r="F994" s="33"/>
      <c r="G994" s="33"/>
      <c r="H994" s="33"/>
      <c r="I994" s="77"/>
      <c r="J994" s="77"/>
      <c r="K994" s="78"/>
      <c r="L994" s="13"/>
      <c r="M994" s="13"/>
      <c r="N994" s="13"/>
      <c r="O994" s="13"/>
      <c r="P994" s="33"/>
      <c r="Q994" s="33"/>
      <c r="R994" s="33"/>
      <c r="S994" s="33"/>
      <c r="T994" s="13"/>
      <c r="U994" s="33"/>
      <c r="V994" s="33"/>
      <c r="W994" s="33"/>
      <c r="X994" s="33"/>
      <c r="Y994" s="33"/>
      <c r="Z994" s="33"/>
      <c r="AA994" s="33"/>
      <c r="AB994" s="13"/>
      <c r="AC994" s="33"/>
      <c r="AD994" s="33"/>
      <c r="AE994" s="33"/>
      <c r="AF994" s="33"/>
    </row>
    <row r="995" spans="1:32" x14ac:dyDescent="0.2">
      <c r="A995" s="33"/>
      <c r="B995" s="76"/>
      <c r="C995" s="33"/>
      <c r="D995" s="13"/>
      <c r="E995" s="13"/>
      <c r="F995" s="33"/>
      <c r="G995" s="33"/>
      <c r="H995" s="33"/>
      <c r="I995" s="77"/>
      <c r="J995" s="77"/>
      <c r="K995" s="78"/>
      <c r="L995" s="13"/>
      <c r="M995" s="13"/>
      <c r="N995" s="13"/>
      <c r="O995" s="13"/>
      <c r="P995" s="33"/>
      <c r="Q995" s="33"/>
      <c r="R995" s="33"/>
      <c r="S995" s="33"/>
      <c r="T995" s="13"/>
      <c r="U995" s="33"/>
      <c r="V995" s="33"/>
      <c r="W995" s="33"/>
      <c r="X995" s="33"/>
      <c r="Y995" s="33"/>
      <c r="Z995" s="33"/>
      <c r="AA995" s="33"/>
      <c r="AB995" s="13"/>
      <c r="AC995" s="33"/>
      <c r="AD995" s="33"/>
      <c r="AE995" s="33"/>
      <c r="AF995" s="33"/>
    </row>
    <row r="996" spans="1:32" x14ac:dyDescent="0.2">
      <c r="A996" s="33"/>
      <c r="B996" s="76"/>
      <c r="C996" s="33"/>
      <c r="D996" s="13"/>
      <c r="E996" s="13"/>
      <c r="F996" s="33"/>
      <c r="G996" s="33"/>
      <c r="H996" s="33"/>
      <c r="I996" s="77"/>
      <c r="J996" s="77"/>
      <c r="K996" s="78"/>
      <c r="L996" s="13"/>
      <c r="M996" s="13"/>
      <c r="N996" s="13"/>
      <c r="O996" s="13"/>
      <c r="P996" s="33"/>
      <c r="Q996" s="33"/>
      <c r="R996" s="33"/>
      <c r="S996" s="33"/>
      <c r="T996" s="13"/>
      <c r="U996" s="33"/>
      <c r="V996" s="33"/>
      <c r="W996" s="33"/>
      <c r="X996" s="33"/>
      <c r="Y996" s="33"/>
      <c r="Z996" s="33"/>
      <c r="AA996" s="33"/>
      <c r="AB996" s="13"/>
      <c r="AC996" s="33"/>
      <c r="AD996" s="33"/>
      <c r="AE996" s="33"/>
      <c r="AF996" s="33"/>
    </row>
    <row r="997" spans="1:32" x14ac:dyDescent="0.2">
      <c r="A997" s="33"/>
      <c r="B997" s="76"/>
      <c r="C997" s="33"/>
      <c r="D997" s="13"/>
      <c r="E997" s="13"/>
      <c r="F997" s="33"/>
      <c r="G997" s="33"/>
      <c r="H997" s="33"/>
      <c r="I997" s="77"/>
      <c r="J997" s="77"/>
      <c r="K997" s="78"/>
      <c r="L997" s="13"/>
      <c r="M997" s="13"/>
      <c r="N997" s="13"/>
      <c r="O997" s="13"/>
      <c r="P997" s="33"/>
      <c r="Q997" s="33"/>
      <c r="R997" s="33"/>
      <c r="S997" s="33"/>
      <c r="T997" s="13"/>
      <c r="U997" s="33"/>
      <c r="V997" s="33"/>
      <c r="W997" s="33"/>
      <c r="X997" s="33"/>
      <c r="Y997" s="33"/>
      <c r="Z997" s="33"/>
      <c r="AA997" s="33"/>
      <c r="AB997" s="13"/>
      <c r="AC997" s="33"/>
      <c r="AD997" s="33"/>
      <c r="AE997" s="33"/>
      <c r="AF997" s="33"/>
    </row>
    <row r="998" spans="1:32" x14ac:dyDescent="0.2">
      <c r="A998" s="33"/>
      <c r="B998" s="76"/>
      <c r="C998" s="33"/>
      <c r="D998" s="13"/>
      <c r="E998" s="13"/>
      <c r="F998" s="33"/>
      <c r="G998" s="33"/>
      <c r="H998" s="33"/>
      <c r="I998" s="77"/>
      <c r="J998" s="77"/>
      <c r="K998" s="78"/>
      <c r="L998" s="13"/>
      <c r="M998" s="13"/>
      <c r="N998" s="13"/>
      <c r="O998" s="13"/>
      <c r="P998" s="33"/>
      <c r="Q998" s="33"/>
      <c r="R998" s="33"/>
      <c r="S998" s="33"/>
      <c r="T998" s="13"/>
      <c r="U998" s="33"/>
      <c r="V998" s="33"/>
      <c r="W998" s="33"/>
      <c r="X998" s="33"/>
      <c r="Y998" s="33"/>
      <c r="Z998" s="33"/>
      <c r="AA998" s="33"/>
      <c r="AB998" s="13"/>
      <c r="AC998" s="33"/>
      <c r="AD998" s="33"/>
      <c r="AE998" s="33"/>
      <c r="AF998" s="33"/>
    </row>
    <row r="999" spans="1:32" x14ac:dyDescent="0.2">
      <c r="A999" s="33"/>
      <c r="B999" s="76"/>
      <c r="C999" s="33"/>
      <c r="D999" s="13"/>
      <c r="E999" s="13"/>
      <c r="F999" s="33"/>
      <c r="G999" s="33"/>
      <c r="H999" s="33"/>
      <c r="I999" s="77"/>
      <c r="J999" s="77"/>
      <c r="K999" s="78"/>
      <c r="L999" s="13"/>
      <c r="M999" s="13"/>
      <c r="N999" s="13"/>
      <c r="O999" s="13"/>
      <c r="P999" s="33"/>
      <c r="Q999" s="33"/>
      <c r="R999" s="33"/>
      <c r="S999" s="33"/>
      <c r="T999" s="13"/>
      <c r="U999" s="33"/>
      <c r="V999" s="33"/>
      <c r="W999" s="33"/>
      <c r="X999" s="33"/>
      <c r="Y999" s="33"/>
      <c r="Z999" s="33"/>
      <c r="AA999" s="33"/>
      <c r="AB999" s="13"/>
      <c r="AC999" s="33"/>
      <c r="AD999" s="33"/>
      <c r="AE999" s="33"/>
      <c r="AF999" s="33"/>
    </row>
    <row r="1000" spans="1:32" x14ac:dyDescent="0.2">
      <c r="A1000" s="33"/>
      <c r="B1000" s="76"/>
      <c r="C1000" s="33"/>
      <c r="D1000" s="13"/>
      <c r="E1000" s="13"/>
      <c r="F1000" s="33"/>
      <c r="G1000" s="33"/>
      <c r="H1000" s="33"/>
      <c r="I1000" s="77"/>
      <c r="J1000" s="77"/>
      <c r="K1000" s="78"/>
      <c r="L1000" s="13"/>
      <c r="M1000" s="13"/>
      <c r="N1000" s="13"/>
      <c r="O1000" s="13"/>
      <c r="P1000" s="33"/>
      <c r="Q1000" s="33"/>
      <c r="R1000" s="33"/>
      <c r="S1000" s="33"/>
      <c r="T1000" s="13"/>
      <c r="U1000" s="33"/>
      <c r="V1000" s="33"/>
      <c r="W1000" s="33"/>
      <c r="X1000" s="33"/>
      <c r="Y1000" s="33"/>
      <c r="Z1000" s="33"/>
      <c r="AA1000" s="33"/>
      <c r="AB1000" s="13"/>
      <c r="AC1000" s="33"/>
      <c r="AD1000" s="33"/>
      <c r="AE1000" s="33"/>
      <c r="AF1000" s="33"/>
    </row>
    <row r="1001" spans="1:32" x14ac:dyDescent="0.2">
      <c r="A1001" s="33"/>
      <c r="B1001" s="76"/>
      <c r="C1001" s="33"/>
      <c r="D1001" s="13"/>
      <c r="E1001" s="13"/>
      <c r="F1001" s="33"/>
      <c r="G1001" s="33"/>
      <c r="H1001" s="33"/>
      <c r="I1001" s="77"/>
      <c r="J1001" s="77"/>
      <c r="K1001" s="78"/>
      <c r="L1001" s="13"/>
      <c r="M1001" s="13"/>
      <c r="N1001" s="13"/>
      <c r="O1001" s="13"/>
      <c r="P1001" s="33"/>
      <c r="Q1001" s="33"/>
      <c r="R1001" s="33"/>
      <c r="S1001" s="33"/>
      <c r="T1001" s="13"/>
      <c r="U1001" s="33"/>
      <c r="V1001" s="33"/>
      <c r="W1001" s="33"/>
      <c r="X1001" s="33"/>
      <c r="Y1001" s="33"/>
      <c r="Z1001" s="33"/>
      <c r="AA1001" s="33"/>
      <c r="AB1001" s="13"/>
      <c r="AC1001" s="33"/>
      <c r="AD1001" s="33"/>
      <c r="AE1001" s="33"/>
      <c r="AF1001" s="33"/>
    </row>
    <row r="1002" spans="1:32" x14ac:dyDescent="0.2">
      <c r="A1002" s="33"/>
      <c r="B1002" s="76"/>
      <c r="C1002" s="33"/>
      <c r="D1002" s="13"/>
      <c r="E1002" s="13"/>
      <c r="F1002" s="33"/>
      <c r="G1002" s="33"/>
      <c r="H1002" s="33"/>
      <c r="I1002" s="77"/>
      <c r="J1002" s="77"/>
      <c r="K1002" s="78"/>
      <c r="L1002" s="13"/>
      <c r="M1002" s="13"/>
      <c r="N1002" s="13"/>
      <c r="O1002" s="13"/>
      <c r="P1002" s="33"/>
      <c r="Q1002" s="33"/>
      <c r="R1002" s="33"/>
      <c r="S1002" s="33"/>
      <c r="T1002" s="13"/>
      <c r="U1002" s="33"/>
      <c r="V1002" s="33"/>
      <c r="W1002" s="33"/>
      <c r="X1002" s="33"/>
      <c r="Y1002" s="33"/>
      <c r="Z1002" s="33"/>
      <c r="AA1002" s="33"/>
      <c r="AB1002" s="13"/>
      <c r="AC1002" s="33"/>
      <c r="AD1002" s="33"/>
      <c r="AE1002" s="33"/>
      <c r="AF1002" s="33"/>
    </row>
    <row r="1003" spans="1:32" x14ac:dyDescent="0.2">
      <c r="A1003" s="33"/>
      <c r="B1003" s="76"/>
      <c r="C1003" s="33"/>
      <c r="D1003" s="13"/>
      <c r="E1003" s="13"/>
      <c r="F1003" s="33"/>
      <c r="G1003" s="33"/>
      <c r="H1003" s="33"/>
      <c r="I1003" s="77"/>
      <c r="J1003" s="77"/>
      <c r="K1003" s="78"/>
      <c r="L1003" s="13"/>
      <c r="M1003" s="13"/>
      <c r="N1003" s="13"/>
      <c r="O1003" s="13"/>
      <c r="P1003" s="33"/>
      <c r="Q1003" s="33"/>
      <c r="R1003" s="33"/>
      <c r="S1003" s="33"/>
      <c r="T1003" s="13"/>
      <c r="U1003" s="33"/>
      <c r="V1003" s="33"/>
      <c r="W1003" s="33"/>
      <c r="X1003" s="33"/>
      <c r="Y1003" s="33"/>
      <c r="Z1003" s="33"/>
      <c r="AA1003" s="33"/>
      <c r="AB1003" s="13"/>
      <c r="AC1003" s="33"/>
      <c r="AD1003" s="33"/>
      <c r="AE1003" s="33"/>
      <c r="AF1003" s="33"/>
    </row>
    <row r="1004" spans="1:32" x14ac:dyDescent="0.2">
      <c r="A1004" s="33"/>
      <c r="B1004" s="76"/>
      <c r="C1004" s="33"/>
      <c r="D1004" s="13"/>
      <c r="E1004" s="13"/>
      <c r="F1004" s="33"/>
      <c r="G1004" s="33"/>
      <c r="H1004" s="33"/>
      <c r="I1004" s="77"/>
      <c r="J1004" s="77"/>
      <c r="K1004" s="78"/>
      <c r="L1004" s="13"/>
      <c r="M1004" s="13"/>
      <c r="N1004" s="13"/>
      <c r="O1004" s="13"/>
      <c r="P1004" s="33"/>
      <c r="Q1004" s="33"/>
      <c r="R1004" s="33"/>
      <c r="S1004" s="33"/>
      <c r="T1004" s="13"/>
      <c r="U1004" s="33"/>
      <c r="V1004" s="33"/>
      <c r="W1004" s="33"/>
      <c r="X1004" s="33"/>
      <c r="Y1004" s="33"/>
      <c r="Z1004" s="33"/>
      <c r="AA1004" s="33"/>
      <c r="AB1004" s="13"/>
      <c r="AC1004" s="33"/>
      <c r="AD1004" s="33"/>
      <c r="AE1004" s="33"/>
      <c r="AF1004" s="33"/>
    </row>
    <row r="1005" spans="1:32" x14ac:dyDescent="0.2">
      <c r="A1005" s="33"/>
      <c r="B1005" s="76"/>
      <c r="C1005" s="33"/>
      <c r="D1005" s="13"/>
      <c r="E1005" s="13"/>
      <c r="F1005" s="33"/>
      <c r="G1005" s="33"/>
      <c r="H1005" s="33"/>
      <c r="I1005" s="77"/>
      <c r="J1005" s="77"/>
      <c r="K1005" s="78"/>
      <c r="L1005" s="13"/>
      <c r="M1005" s="13"/>
      <c r="N1005" s="13"/>
      <c r="O1005" s="13"/>
      <c r="P1005" s="33"/>
      <c r="Q1005" s="33"/>
      <c r="R1005" s="33"/>
      <c r="S1005" s="33"/>
      <c r="T1005" s="13"/>
      <c r="U1005" s="33"/>
      <c r="V1005" s="33"/>
      <c r="W1005" s="33"/>
      <c r="X1005" s="33"/>
      <c r="Y1005" s="33"/>
      <c r="Z1005" s="33"/>
      <c r="AA1005" s="33"/>
      <c r="AB1005" s="13"/>
      <c r="AC1005" s="33"/>
      <c r="AD1005" s="33"/>
      <c r="AE1005" s="33"/>
      <c r="AF1005" s="33"/>
    </row>
    <row r="1006" spans="1:32" x14ac:dyDescent="0.2">
      <c r="A1006" s="33"/>
      <c r="B1006" s="76"/>
      <c r="C1006" s="33"/>
      <c r="D1006" s="13"/>
      <c r="E1006" s="13"/>
      <c r="F1006" s="33"/>
      <c r="G1006" s="33"/>
      <c r="H1006" s="33"/>
      <c r="I1006" s="77"/>
      <c r="J1006" s="77"/>
      <c r="K1006" s="78"/>
      <c r="L1006" s="13"/>
      <c r="M1006" s="13"/>
      <c r="N1006" s="13"/>
      <c r="O1006" s="13"/>
      <c r="P1006" s="33"/>
      <c r="Q1006" s="33"/>
      <c r="R1006" s="33"/>
      <c r="S1006" s="33"/>
      <c r="T1006" s="13"/>
      <c r="U1006" s="33"/>
      <c r="V1006" s="33"/>
      <c r="W1006" s="33"/>
      <c r="X1006" s="33"/>
      <c r="Y1006" s="33"/>
      <c r="Z1006" s="33"/>
      <c r="AA1006" s="33"/>
      <c r="AB1006" s="13"/>
      <c r="AC1006" s="33"/>
      <c r="AD1006" s="33"/>
      <c r="AE1006" s="33"/>
      <c r="AF1006" s="33"/>
    </row>
    <row r="1007" spans="1:32" x14ac:dyDescent="0.2">
      <c r="A1007" s="33"/>
      <c r="B1007" s="76"/>
      <c r="C1007" s="33"/>
      <c r="D1007" s="13"/>
      <c r="E1007" s="13"/>
      <c r="F1007" s="33"/>
      <c r="G1007" s="33"/>
      <c r="H1007" s="33"/>
      <c r="I1007" s="77"/>
      <c r="J1007" s="77"/>
      <c r="K1007" s="78"/>
      <c r="L1007" s="13"/>
      <c r="M1007" s="13"/>
      <c r="N1007" s="13"/>
      <c r="O1007" s="13"/>
      <c r="P1007" s="33"/>
      <c r="Q1007" s="33"/>
      <c r="R1007" s="33"/>
      <c r="S1007" s="33"/>
      <c r="T1007" s="13"/>
      <c r="U1007" s="33"/>
      <c r="V1007" s="33"/>
      <c r="W1007" s="33"/>
      <c r="X1007" s="33"/>
      <c r="Y1007" s="33"/>
      <c r="Z1007" s="33"/>
      <c r="AA1007" s="33"/>
      <c r="AB1007" s="13"/>
      <c r="AC1007" s="33"/>
      <c r="AD1007" s="33"/>
      <c r="AE1007" s="33"/>
      <c r="AF1007" s="33"/>
    </row>
    <row r="1008" spans="1:32" x14ac:dyDescent="0.2">
      <c r="A1008" s="33"/>
      <c r="B1008" s="76"/>
      <c r="C1008" s="33"/>
      <c r="D1008" s="13"/>
      <c r="E1008" s="13"/>
      <c r="F1008" s="33"/>
      <c r="G1008" s="33"/>
      <c r="H1008" s="33"/>
      <c r="I1008" s="77"/>
      <c r="J1008" s="77"/>
      <c r="K1008" s="78"/>
      <c r="L1008" s="13"/>
      <c r="M1008" s="13"/>
      <c r="N1008" s="13"/>
      <c r="O1008" s="13"/>
      <c r="P1008" s="33"/>
      <c r="Q1008" s="33"/>
      <c r="R1008" s="33"/>
      <c r="S1008" s="33"/>
      <c r="T1008" s="13"/>
      <c r="U1008" s="33"/>
      <c r="V1008" s="33"/>
      <c r="W1008" s="33"/>
      <c r="X1008" s="33"/>
      <c r="Y1008" s="33"/>
      <c r="Z1008" s="33"/>
      <c r="AA1008" s="33"/>
      <c r="AB1008" s="13"/>
      <c r="AC1008" s="33"/>
      <c r="AD1008" s="33"/>
      <c r="AE1008" s="33"/>
      <c r="AF1008" s="33"/>
    </row>
    <row r="1009" spans="1:32" x14ac:dyDescent="0.2">
      <c r="A1009" s="33"/>
      <c r="B1009" s="76"/>
      <c r="C1009" s="33"/>
      <c r="D1009" s="13"/>
      <c r="E1009" s="13"/>
      <c r="F1009" s="33"/>
      <c r="G1009" s="33"/>
      <c r="H1009" s="33"/>
      <c r="I1009" s="77"/>
      <c r="J1009" s="77"/>
      <c r="K1009" s="78"/>
      <c r="L1009" s="13"/>
      <c r="M1009" s="13"/>
      <c r="N1009" s="13"/>
      <c r="O1009" s="13"/>
      <c r="P1009" s="33"/>
      <c r="Q1009" s="33"/>
      <c r="R1009" s="33"/>
      <c r="S1009" s="33"/>
      <c r="T1009" s="13"/>
      <c r="U1009" s="33"/>
      <c r="V1009" s="33"/>
      <c r="W1009" s="33"/>
      <c r="X1009" s="33"/>
      <c r="Y1009" s="33"/>
      <c r="Z1009" s="33"/>
      <c r="AA1009" s="33"/>
      <c r="AB1009" s="13"/>
      <c r="AC1009" s="33"/>
      <c r="AD1009" s="33"/>
      <c r="AE1009" s="33"/>
      <c r="AF1009" s="33"/>
    </row>
    <row r="1010" spans="1:32" x14ac:dyDescent="0.2">
      <c r="A1010" s="33"/>
      <c r="B1010" s="76"/>
      <c r="C1010" s="33"/>
      <c r="D1010" s="13"/>
      <c r="E1010" s="13"/>
      <c r="F1010" s="33"/>
      <c r="G1010" s="33"/>
      <c r="H1010" s="33"/>
      <c r="I1010" s="77"/>
      <c r="J1010" s="77"/>
      <c r="K1010" s="78"/>
      <c r="L1010" s="13"/>
      <c r="M1010" s="13"/>
      <c r="N1010" s="13"/>
      <c r="O1010" s="13"/>
      <c r="P1010" s="33"/>
      <c r="Q1010" s="33"/>
      <c r="R1010" s="33"/>
      <c r="S1010" s="33"/>
      <c r="T1010" s="13"/>
      <c r="U1010" s="33"/>
      <c r="V1010" s="33"/>
      <c r="W1010" s="33"/>
      <c r="X1010" s="33"/>
      <c r="Y1010" s="33"/>
      <c r="Z1010" s="33"/>
      <c r="AA1010" s="33"/>
      <c r="AB1010" s="13"/>
      <c r="AC1010" s="33"/>
      <c r="AD1010" s="33"/>
      <c r="AE1010" s="33"/>
      <c r="AF1010" s="33"/>
    </row>
    <row r="1011" spans="1:32" x14ac:dyDescent="0.2">
      <c r="A1011" s="33"/>
      <c r="B1011" s="76"/>
      <c r="C1011" s="33"/>
      <c r="D1011" s="13"/>
      <c r="E1011" s="13"/>
      <c r="F1011" s="33"/>
      <c r="G1011" s="33"/>
      <c r="H1011" s="33"/>
      <c r="I1011" s="77"/>
      <c r="J1011" s="77"/>
      <c r="K1011" s="78"/>
      <c r="L1011" s="13"/>
      <c r="M1011" s="13"/>
      <c r="N1011" s="13"/>
      <c r="O1011" s="13"/>
      <c r="P1011" s="33"/>
      <c r="Q1011" s="33"/>
      <c r="R1011" s="33"/>
      <c r="S1011" s="33"/>
      <c r="T1011" s="13"/>
      <c r="U1011" s="33"/>
      <c r="V1011" s="33"/>
      <c r="W1011" s="33"/>
      <c r="X1011" s="33"/>
      <c r="Y1011" s="33"/>
      <c r="Z1011" s="33"/>
      <c r="AA1011" s="33"/>
      <c r="AB1011" s="13"/>
      <c r="AC1011" s="33"/>
      <c r="AD1011" s="33"/>
      <c r="AE1011" s="33"/>
      <c r="AF1011" s="33"/>
    </row>
    <row r="1012" spans="1:32" x14ac:dyDescent="0.2">
      <c r="A1012" s="33"/>
      <c r="B1012" s="76"/>
      <c r="C1012" s="33"/>
      <c r="D1012" s="13"/>
      <c r="E1012" s="13"/>
      <c r="F1012" s="33"/>
      <c r="G1012" s="33"/>
      <c r="H1012" s="33"/>
      <c r="I1012" s="77"/>
      <c r="J1012" s="77"/>
      <c r="K1012" s="78"/>
      <c r="L1012" s="13"/>
      <c r="M1012" s="13"/>
      <c r="N1012" s="13"/>
      <c r="O1012" s="13"/>
      <c r="P1012" s="33"/>
      <c r="Q1012" s="33"/>
      <c r="R1012" s="33"/>
      <c r="S1012" s="33"/>
      <c r="T1012" s="13"/>
      <c r="U1012" s="33"/>
      <c r="V1012" s="33"/>
      <c r="W1012" s="33"/>
      <c r="X1012" s="33"/>
      <c r="Y1012" s="33"/>
      <c r="Z1012" s="33"/>
      <c r="AA1012" s="33"/>
      <c r="AB1012" s="13"/>
      <c r="AC1012" s="33"/>
      <c r="AD1012" s="33"/>
      <c r="AE1012" s="33"/>
      <c r="AF1012" s="33"/>
    </row>
    <row r="1013" spans="1:32" x14ac:dyDescent="0.2">
      <c r="A1013" s="33"/>
      <c r="B1013" s="76"/>
      <c r="C1013" s="33"/>
      <c r="D1013" s="13"/>
      <c r="E1013" s="13"/>
      <c r="F1013" s="33"/>
      <c r="G1013" s="33"/>
      <c r="H1013" s="33"/>
      <c r="I1013" s="77"/>
      <c r="J1013" s="77"/>
      <c r="K1013" s="78"/>
      <c r="L1013" s="13"/>
      <c r="M1013" s="13"/>
      <c r="N1013" s="13"/>
      <c r="O1013" s="13"/>
      <c r="P1013" s="33"/>
      <c r="Q1013" s="33"/>
      <c r="R1013" s="33"/>
      <c r="S1013" s="33"/>
      <c r="T1013" s="13"/>
      <c r="U1013" s="33"/>
      <c r="V1013" s="33"/>
      <c r="W1013" s="33"/>
      <c r="X1013" s="33"/>
      <c r="Y1013" s="33"/>
      <c r="Z1013" s="33"/>
      <c r="AA1013" s="33"/>
      <c r="AB1013" s="13"/>
      <c r="AC1013" s="33"/>
      <c r="AD1013" s="33"/>
      <c r="AE1013" s="33"/>
      <c r="AF1013" s="33"/>
    </row>
    <row r="1014" spans="1:32" x14ac:dyDescent="0.2">
      <c r="A1014" s="33"/>
      <c r="B1014" s="76"/>
      <c r="C1014" s="33"/>
      <c r="D1014" s="13"/>
      <c r="E1014" s="13"/>
      <c r="F1014" s="33"/>
      <c r="G1014" s="33"/>
      <c r="H1014" s="33"/>
      <c r="I1014" s="77"/>
      <c r="J1014" s="77"/>
      <c r="K1014" s="78"/>
      <c r="L1014" s="13"/>
      <c r="M1014" s="13"/>
      <c r="N1014" s="13"/>
      <c r="O1014" s="13"/>
      <c r="P1014" s="33"/>
      <c r="Q1014" s="33"/>
      <c r="R1014" s="33"/>
      <c r="S1014" s="33"/>
      <c r="T1014" s="13"/>
      <c r="U1014" s="33"/>
      <c r="V1014" s="33"/>
      <c r="W1014" s="33"/>
      <c r="X1014" s="33"/>
      <c r="Y1014" s="33"/>
      <c r="Z1014" s="33"/>
      <c r="AA1014" s="33"/>
      <c r="AB1014" s="13"/>
      <c r="AC1014" s="33"/>
      <c r="AD1014" s="33"/>
      <c r="AE1014" s="33"/>
      <c r="AF1014" s="33"/>
    </row>
    <row r="1015" spans="1:32" x14ac:dyDescent="0.2">
      <c r="A1015" s="33"/>
      <c r="B1015" s="76"/>
      <c r="C1015" s="33"/>
      <c r="D1015" s="13"/>
      <c r="E1015" s="13"/>
      <c r="F1015" s="33"/>
      <c r="G1015" s="33"/>
      <c r="H1015" s="33"/>
      <c r="I1015" s="77"/>
      <c r="J1015" s="77"/>
      <c r="K1015" s="78"/>
      <c r="L1015" s="13"/>
      <c r="M1015" s="13"/>
      <c r="N1015" s="13"/>
      <c r="O1015" s="13"/>
      <c r="P1015" s="33"/>
      <c r="Q1015" s="33"/>
      <c r="R1015" s="33"/>
      <c r="S1015" s="33"/>
      <c r="T1015" s="13"/>
      <c r="U1015" s="33"/>
      <c r="V1015" s="33"/>
      <c r="W1015" s="33"/>
      <c r="X1015" s="33"/>
      <c r="Y1015" s="33"/>
      <c r="Z1015" s="33"/>
      <c r="AA1015" s="33"/>
      <c r="AB1015" s="13"/>
      <c r="AC1015" s="33"/>
      <c r="AD1015" s="33"/>
      <c r="AE1015" s="33"/>
      <c r="AF1015" s="33"/>
    </row>
    <row r="1016" spans="1:32" x14ac:dyDescent="0.2">
      <c r="A1016" s="33"/>
      <c r="B1016" s="76"/>
      <c r="C1016" s="33"/>
      <c r="D1016" s="13"/>
      <c r="E1016" s="13"/>
      <c r="F1016" s="33"/>
      <c r="G1016" s="33"/>
      <c r="H1016" s="33"/>
      <c r="I1016" s="77"/>
      <c r="J1016" s="77"/>
      <c r="K1016" s="78"/>
      <c r="L1016" s="13"/>
      <c r="M1016" s="13"/>
      <c r="N1016" s="13"/>
      <c r="O1016" s="13"/>
      <c r="P1016" s="33"/>
      <c r="Q1016" s="33"/>
      <c r="R1016" s="33"/>
      <c r="S1016" s="33"/>
      <c r="T1016" s="13"/>
      <c r="U1016" s="33"/>
      <c r="V1016" s="33"/>
      <c r="W1016" s="33"/>
      <c r="X1016" s="33"/>
      <c r="Y1016" s="33"/>
      <c r="Z1016" s="33"/>
      <c r="AA1016" s="33"/>
      <c r="AB1016" s="13"/>
      <c r="AC1016" s="33"/>
      <c r="AD1016" s="33"/>
      <c r="AE1016" s="33"/>
      <c r="AF1016" s="33"/>
    </row>
    <row r="1017" spans="1:32" x14ac:dyDescent="0.2">
      <c r="A1017" s="33"/>
      <c r="B1017" s="76"/>
      <c r="C1017" s="33"/>
      <c r="D1017" s="13"/>
      <c r="E1017" s="13"/>
      <c r="F1017" s="33"/>
      <c r="G1017" s="33"/>
      <c r="H1017" s="33"/>
      <c r="I1017" s="77"/>
      <c r="J1017" s="77"/>
      <c r="K1017" s="78"/>
      <c r="L1017" s="13"/>
      <c r="M1017" s="13"/>
      <c r="N1017" s="13"/>
      <c r="O1017" s="13"/>
      <c r="P1017" s="33"/>
      <c r="Q1017" s="33"/>
      <c r="R1017" s="33"/>
      <c r="S1017" s="33"/>
      <c r="T1017" s="13"/>
      <c r="U1017" s="33"/>
      <c r="V1017" s="33"/>
      <c r="W1017" s="33"/>
      <c r="X1017" s="33"/>
      <c r="Y1017" s="33"/>
      <c r="Z1017" s="33"/>
      <c r="AA1017" s="33"/>
      <c r="AB1017" s="13"/>
      <c r="AC1017" s="33"/>
      <c r="AD1017" s="33"/>
      <c r="AE1017" s="33"/>
      <c r="AF1017" s="33"/>
    </row>
    <row r="1018" spans="1:32" x14ac:dyDescent="0.2">
      <c r="A1018" s="33"/>
      <c r="B1018" s="76"/>
      <c r="C1018" s="33"/>
      <c r="D1018" s="13"/>
      <c r="E1018" s="13"/>
      <c r="F1018" s="33"/>
      <c r="G1018" s="33"/>
      <c r="H1018" s="33"/>
      <c r="I1018" s="77"/>
      <c r="J1018" s="77"/>
      <c r="K1018" s="78"/>
      <c r="L1018" s="13"/>
      <c r="M1018" s="13"/>
      <c r="N1018" s="13"/>
      <c r="O1018" s="13"/>
      <c r="P1018" s="33"/>
      <c r="Q1018" s="33"/>
      <c r="R1018" s="33"/>
      <c r="S1018" s="33"/>
      <c r="T1018" s="13"/>
      <c r="U1018" s="33"/>
      <c r="V1018" s="33"/>
      <c r="W1018" s="33"/>
      <c r="X1018" s="33"/>
      <c r="Y1018" s="33"/>
      <c r="Z1018" s="33"/>
      <c r="AA1018" s="33"/>
      <c r="AB1018" s="13"/>
      <c r="AC1018" s="33"/>
      <c r="AD1018" s="33"/>
      <c r="AE1018" s="33"/>
      <c r="AF1018" s="33"/>
    </row>
    <row r="1019" spans="1:32" x14ac:dyDescent="0.2">
      <c r="A1019" s="33"/>
      <c r="B1019" s="76"/>
      <c r="C1019" s="33"/>
      <c r="D1019" s="13"/>
      <c r="E1019" s="13"/>
      <c r="F1019" s="33"/>
      <c r="G1019" s="33"/>
      <c r="H1019" s="33"/>
      <c r="I1019" s="77"/>
      <c r="J1019" s="77"/>
      <c r="K1019" s="78"/>
      <c r="L1019" s="13"/>
      <c r="M1019" s="13"/>
      <c r="N1019" s="13"/>
      <c r="O1019" s="13"/>
      <c r="P1019" s="33"/>
      <c r="Q1019" s="33"/>
      <c r="R1019" s="33"/>
      <c r="S1019" s="33"/>
      <c r="T1019" s="13"/>
      <c r="U1019" s="33"/>
      <c r="V1019" s="33"/>
      <c r="W1019" s="33"/>
      <c r="X1019" s="33"/>
      <c r="Y1019" s="33"/>
      <c r="Z1019" s="33"/>
      <c r="AA1019" s="33"/>
      <c r="AB1019" s="13"/>
      <c r="AC1019" s="33"/>
      <c r="AD1019" s="33"/>
      <c r="AE1019" s="33"/>
      <c r="AF1019" s="33"/>
    </row>
    <row r="1020" spans="1:32" x14ac:dyDescent="0.2">
      <c r="A1020" s="33"/>
      <c r="B1020" s="76"/>
      <c r="C1020" s="33"/>
      <c r="D1020" s="13"/>
      <c r="E1020" s="13"/>
      <c r="F1020" s="33"/>
      <c r="G1020" s="33"/>
      <c r="H1020" s="33"/>
      <c r="I1020" s="77"/>
      <c r="J1020" s="77"/>
      <c r="K1020" s="78"/>
      <c r="L1020" s="13"/>
      <c r="M1020" s="13"/>
      <c r="N1020" s="13"/>
      <c r="O1020" s="13"/>
      <c r="P1020" s="33"/>
      <c r="Q1020" s="33"/>
      <c r="R1020" s="33"/>
      <c r="S1020" s="33"/>
      <c r="T1020" s="13"/>
      <c r="U1020" s="33"/>
      <c r="V1020" s="33"/>
      <c r="W1020" s="33"/>
      <c r="X1020" s="33"/>
      <c r="Y1020" s="33"/>
      <c r="Z1020" s="33"/>
      <c r="AA1020" s="33"/>
      <c r="AB1020" s="13"/>
      <c r="AC1020" s="33"/>
      <c r="AD1020" s="33"/>
      <c r="AE1020" s="33"/>
      <c r="AF1020" s="33"/>
    </row>
    <row r="1021" spans="1:32" x14ac:dyDescent="0.2">
      <c r="A1021" s="33"/>
      <c r="B1021" s="76"/>
      <c r="C1021" s="33"/>
      <c r="D1021" s="13"/>
      <c r="E1021" s="13"/>
      <c r="F1021" s="33"/>
      <c r="G1021" s="33"/>
      <c r="H1021" s="33"/>
      <c r="I1021" s="77"/>
      <c r="J1021" s="77"/>
      <c r="K1021" s="78"/>
      <c r="L1021" s="13"/>
      <c r="M1021" s="13"/>
      <c r="N1021" s="13"/>
      <c r="O1021" s="13"/>
      <c r="P1021" s="33"/>
      <c r="Q1021" s="33"/>
      <c r="R1021" s="33"/>
      <c r="S1021" s="33"/>
      <c r="T1021" s="13"/>
      <c r="U1021" s="33"/>
      <c r="V1021" s="33"/>
      <c r="W1021" s="33"/>
      <c r="X1021" s="33"/>
      <c r="Y1021" s="33"/>
      <c r="Z1021" s="33"/>
      <c r="AA1021" s="33"/>
      <c r="AB1021" s="13"/>
      <c r="AC1021" s="33"/>
      <c r="AD1021" s="33"/>
      <c r="AE1021" s="33"/>
      <c r="AF1021" s="33"/>
    </row>
    <row r="1022" spans="1:32" x14ac:dyDescent="0.2">
      <c r="A1022" s="33"/>
      <c r="B1022" s="76"/>
      <c r="C1022" s="33"/>
      <c r="D1022" s="13"/>
      <c r="E1022" s="13"/>
      <c r="F1022" s="33"/>
      <c r="G1022" s="33"/>
      <c r="H1022" s="33"/>
      <c r="I1022" s="77"/>
      <c r="J1022" s="77"/>
      <c r="K1022" s="78"/>
      <c r="L1022" s="13"/>
      <c r="M1022" s="13"/>
      <c r="N1022" s="13"/>
      <c r="O1022" s="13"/>
      <c r="P1022" s="33"/>
      <c r="Q1022" s="33"/>
      <c r="R1022" s="33"/>
      <c r="S1022" s="33"/>
      <c r="T1022" s="13"/>
      <c r="U1022" s="33"/>
      <c r="V1022" s="33"/>
      <c r="W1022" s="33"/>
      <c r="X1022" s="33"/>
      <c r="Y1022" s="33"/>
      <c r="Z1022" s="33"/>
      <c r="AA1022" s="33"/>
      <c r="AB1022" s="13"/>
      <c r="AC1022" s="33"/>
      <c r="AD1022" s="33"/>
      <c r="AE1022" s="33"/>
      <c r="AF1022" s="33"/>
    </row>
    <row r="1023" spans="1:32" x14ac:dyDescent="0.2">
      <c r="A1023" s="33"/>
      <c r="B1023" s="76"/>
      <c r="C1023" s="33"/>
      <c r="D1023" s="13"/>
      <c r="E1023" s="13"/>
      <c r="F1023" s="33"/>
      <c r="G1023" s="33"/>
      <c r="H1023" s="33"/>
      <c r="I1023" s="77"/>
      <c r="J1023" s="77"/>
      <c r="K1023" s="78"/>
      <c r="L1023" s="13"/>
      <c r="M1023" s="13"/>
      <c r="N1023" s="13"/>
      <c r="O1023" s="13"/>
      <c r="P1023" s="33"/>
      <c r="Q1023" s="33"/>
      <c r="R1023" s="33"/>
      <c r="S1023" s="33"/>
      <c r="T1023" s="13"/>
      <c r="U1023" s="33"/>
      <c r="V1023" s="33"/>
      <c r="W1023" s="33"/>
      <c r="X1023" s="33"/>
      <c r="Y1023" s="33"/>
      <c r="Z1023" s="33"/>
      <c r="AA1023" s="33"/>
      <c r="AB1023" s="13"/>
      <c r="AC1023" s="33"/>
      <c r="AD1023" s="33"/>
      <c r="AE1023" s="33"/>
      <c r="AF1023" s="33"/>
    </row>
    <row r="1024" spans="1:32" x14ac:dyDescent="0.2">
      <c r="A1024" s="33"/>
      <c r="B1024" s="76"/>
      <c r="C1024" s="33"/>
      <c r="D1024" s="13"/>
      <c r="E1024" s="13"/>
      <c r="F1024" s="33"/>
      <c r="G1024" s="33"/>
      <c r="H1024" s="33"/>
      <c r="I1024" s="77"/>
      <c r="J1024" s="77"/>
      <c r="K1024" s="78"/>
      <c r="L1024" s="13"/>
      <c r="M1024" s="13"/>
      <c r="N1024" s="13"/>
      <c r="O1024" s="13"/>
      <c r="P1024" s="33"/>
      <c r="Q1024" s="33"/>
      <c r="R1024" s="33"/>
      <c r="S1024" s="33"/>
      <c r="T1024" s="13"/>
      <c r="U1024" s="33"/>
      <c r="V1024" s="33"/>
      <c r="W1024" s="33"/>
      <c r="X1024" s="33"/>
      <c r="Y1024" s="33"/>
      <c r="Z1024" s="33"/>
      <c r="AA1024" s="33"/>
      <c r="AB1024" s="13"/>
      <c r="AC1024" s="33"/>
      <c r="AD1024" s="33"/>
      <c r="AE1024" s="33"/>
      <c r="AF1024" s="33"/>
    </row>
    <row r="1025" spans="1:32" x14ac:dyDescent="0.2">
      <c r="A1025" s="33"/>
      <c r="B1025" s="76"/>
      <c r="C1025" s="33"/>
      <c r="D1025" s="13"/>
      <c r="E1025" s="13"/>
      <c r="F1025" s="33"/>
      <c r="G1025" s="33"/>
      <c r="H1025" s="33"/>
      <c r="I1025" s="77"/>
      <c r="J1025" s="77"/>
      <c r="K1025" s="78"/>
      <c r="L1025" s="13"/>
      <c r="M1025" s="13"/>
      <c r="N1025" s="13"/>
      <c r="O1025" s="13"/>
      <c r="P1025" s="33"/>
      <c r="Q1025" s="33"/>
      <c r="R1025" s="33"/>
      <c r="S1025" s="33"/>
      <c r="T1025" s="13"/>
      <c r="U1025" s="33"/>
      <c r="V1025" s="33"/>
      <c r="W1025" s="33"/>
      <c r="X1025" s="33"/>
      <c r="Y1025" s="33"/>
      <c r="Z1025" s="33"/>
      <c r="AA1025" s="33"/>
      <c r="AB1025" s="13"/>
      <c r="AC1025" s="33"/>
      <c r="AD1025" s="33"/>
      <c r="AE1025" s="33"/>
      <c r="AF1025" s="33"/>
    </row>
    <row r="1026" spans="1:32" x14ac:dyDescent="0.2">
      <c r="A1026" s="33"/>
      <c r="B1026" s="76"/>
      <c r="C1026" s="33"/>
      <c r="D1026" s="13"/>
      <c r="E1026" s="13"/>
      <c r="F1026" s="33"/>
      <c r="G1026" s="33"/>
      <c r="H1026" s="33"/>
      <c r="I1026" s="77"/>
      <c r="J1026" s="77"/>
      <c r="K1026" s="78"/>
      <c r="L1026" s="13"/>
      <c r="M1026" s="13"/>
      <c r="N1026" s="13"/>
      <c r="O1026" s="13"/>
      <c r="P1026" s="33"/>
      <c r="Q1026" s="33"/>
      <c r="R1026" s="33"/>
      <c r="S1026" s="33"/>
      <c r="T1026" s="13"/>
      <c r="U1026" s="33"/>
      <c r="V1026" s="33"/>
      <c r="W1026" s="33"/>
      <c r="X1026" s="33"/>
      <c r="Y1026" s="33"/>
      <c r="Z1026" s="33"/>
      <c r="AA1026" s="33"/>
      <c r="AB1026" s="13"/>
      <c r="AC1026" s="33"/>
      <c r="AD1026" s="33"/>
      <c r="AE1026" s="33"/>
      <c r="AF1026" s="33"/>
    </row>
    <row r="1027" spans="1:32" x14ac:dyDescent="0.2">
      <c r="A1027" s="33"/>
      <c r="B1027" s="76"/>
      <c r="C1027" s="33"/>
      <c r="D1027" s="13"/>
      <c r="E1027" s="13"/>
      <c r="F1027" s="33"/>
      <c r="G1027" s="33"/>
      <c r="H1027" s="33"/>
      <c r="I1027" s="77"/>
      <c r="J1027" s="77"/>
      <c r="K1027" s="78"/>
      <c r="L1027" s="13"/>
      <c r="M1027" s="13"/>
      <c r="N1027" s="13"/>
      <c r="O1027" s="13"/>
      <c r="P1027" s="33"/>
      <c r="Q1027" s="33"/>
      <c r="R1027" s="33"/>
      <c r="S1027" s="33"/>
      <c r="T1027" s="13"/>
      <c r="U1027" s="33"/>
      <c r="V1027" s="33"/>
      <c r="W1027" s="33"/>
      <c r="X1027" s="33"/>
      <c r="Y1027" s="33"/>
      <c r="Z1027" s="33"/>
      <c r="AA1027" s="33"/>
      <c r="AB1027" s="13"/>
      <c r="AC1027" s="33"/>
      <c r="AD1027" s="33"/>
      <c r="AE1027" s="33"/>
      <c r="AF1027" s="33"/>
    </row>
    <row r="1028" spans="1:32" x14ac:dyDescent="0.2">
      <c r="A1028" s="33"/>
      <c r="B1028" s="76"/>
      <c r="C1028" s="33"/>
      <c r="D1028" s="13"/>
      <c r="E1028" s="13"/>
      <c r="F1028" s="33"/>
      <c r="G1028" s="33"/>
      <c r="H1028" s="33"/>
      <c r="I1028" s="77"/>
      <c r="J1028" s="77"/>
      <c r="K1028" s="78"/>
      <c r="L1028" s="13"/>
      <c r="M1028" s="13"/>
      <c r="N1028" s="13"/>
      <c r="O1028" s="13"/>
      <c r="P1028" s="33"/>
      <c r="Q1028" s="33"/>
      <c r="R1028" s="33"/>
      <c r="S1028" s="33"/>
      <c r="T1028" s="13"/>
      <c r="U1028" s="33"/>
      <c r="V1028" s="33"/>
      <c r="W1028" s="33"/>
      <c r="X1028" s="33"/>
      <c r="Y1028" s="33"/>
      <c r="Z1028" s="33"/>
      <c r="AA1028" s="33"/>
      <c r="AB1028" s="13"/>
      <c r="AC1028" s="33"/>
      <c r="AD1028" s="33"/>
      <c r="AE1028" s="33"/>
      <c r="AF1028" s="33"/>
    </row>
    <row r="1029" spans="1:32" x14ac:dyDescent="0.2">
      <c r="A1029" s="33"/>
      <c r="B1029" s="76"/>
      <c r="C1029" s="33"/>
      <c r="D1029" s="13"/>
      <c r="E1029" s="13"/>
      <c r="F1029" s="33"/>
      <c r="G1029" s="33"/>
      <c r="H1029" s="33"/>
      <c r="I1029" s="77"/>
      <c r="J1029" s="77"/>
      <c r="K1029" s="78"/>
      <c r="L1029" s="13"/>
      <c r="M1029" s="13"/>
      <c r="N1029" s="13"/>
      <c r="O1029" s="13"/>
      <c r="P1029" s="33"/>
      <c r="Q1029" s="33"/>
      <c r="R1029" s="33"/>
      <c r="S1029" s="33"/>
      <c r="T1029" s="13"/>
      <c r="U1029" s="33"/>
      <c r="V1029" s="33"/>
      <c r="W1029" s="33"/>
      <c r="X1029" s="33"/>
      <c r="Y1029" s="33"/>
      <c r="Z1029" s="33"/>
      <c r="AA1029" s="33"/>
      <c r="AB1029" s="13"/>
      <c r="AC1029" s="33"/>
      <c r="AD1029" s="33"/>
      <c r="AE1029" s="33"/>
      <c r="AF1029" s="33"/>
    </row>
    <row r="1030" spans="1:32" x14ac:dyDescent="0.2">
      <c r="A1030" s="33"/>
      <c r="B1030" s="76"/>
      <c r="C1030" s="33"/>
      <c r="D1030" s="13"/>
      <c r="E1030" s="13"/>
      <c r="F1030" s="33"/>
      <c r="G1030" s="33"/>
      <c r="H1030" s="33"/>
      <c r="I1030" s="77"/>
      <c r="J1030" s="77"/>
      <c r="K1030" s="78"/>
      <c r="L1030" s="13"/>
      <c r="M1030" s="13"/>
      <c r="N1030" s="13"/>
      <c r="O1030" s="13"/>
      <c r="P1030" s="33"/>
      <c r="Q1030" s="33"/>
      <c r="R1030" s="33"/>
      <c r="S1030" s="33"/>
      <c r="T1030" s="13"/>
      <c r="U1030" s="33"/>
      <c r="V1030" s="33"/>
      <c r="W1030" s="33"/>
      <c r="X1030" s="33"/>
      <c r="Y1030" s="33"/>
      <c r="Z1030" s="33"/>
      <c r="AA1030" s="33"/>
      <c r="AB1030" s="13"/>
      <c r="AC1030" s="33"/>
      <c r="AD1030" s="33"/>
      <c r="AE1030" s="33"/>
      <c r="AF1030" s="33"/>
    </row>
    <row r="1031" spans="1:32" x14ac:dyDescent="0.2">
      <c r="A1031" s="33"/>
      <c r="B1031" s="76"/>
      <c r="C1031" s="33"/>
      <c r="D1031" s="13"/>
      <c r="E1031" s="13"/>
      <c r="F1031" s="33"/>
      <c r="G1031" s="33"/>
      <c r="H1031" s="33"/>
      <c r="I1031" s="77"/>
      <c r="J1031" s="77"/>
      <c r="K1031" s="78"/>
      <c r="L1031" s="13"/>
      <c r="M1031" s="13"/>
      <c r="N1031" s="13"/>
      <c r="O1031" s="13"/>
      <c r="P1031" s="33"/>
      <c r="Q1031" s="33"/>
      <c r="R1031" s="33"/>
      <c r="S1031" s="33"/>
      <c r="T1031" s="13"/>
      <c r="U1031" s="33"/>
      <c r="V1031" s="33"/>
      <c r="W1031" s="33"/>
      <c r="X1031" s="33"/>
      <c r="Y1031" s="33"/>
      <c r="Z1031" s="33"/>
      <c r="AA1031" s="33"/>
      <c r="AB1031" s="13"/>
      <c r="AC1031" s="33"/>
      <c r="AD1031" s="33"/>
      <c r="AE1031" s="33"/>
      <c r="AF1031" s="33"/>
    </row>
    <row r="1032" spans="1:32" x14ac:dyDescent="0.2">
      <c r="A1032" s="33"/>
      <c r="B1032" s="76"/>
      <c r="C1032" s="33"/>
      <c r="D1032" s="13"/>
      <c r="E1032" s="13"/>
      <c r="F1032" s="33"/>
      <c r="G1032" s="33"/>
      <c r="H1032" s="33"/>
      <c r="I1032" s="77"/>
      <c r="J1032" s="77"/>
      <c r="K1032" s="78"/>
      <c r="L1032" s="13"/>
      <c r="M1032" s="13"/>
      <c r="N1032" s="13"/>
      <c r="O1032" s="13"/>
      <c r="P1032" s="33"/>
      <c r="Q1032" s="33"/>
      <c r="R1032" s="33"/>
      <c r="S1032" s="33"/>
      <c r="T1032" s="13"/>
      <c r="U1032" s="33"/>
      <c r="V1032" s="33"/>
      <c r="W1032" s="33"/>
      <c r="X1032" s="33"/>
      <c r="Y1032" s="33"/>
      <c r="Z1032" s="33"/>
      <c r="AA1032" s="33"/>
      <c r="AB1032" s="13"/>
      <c r="AC1032" s="33"/>
      <c r="AD1032" s="33"/>
      <c r="AE1032" s="33"/>
      <c r="AF1032" s="33"/>
    </row>
    <row r="1033" spans="1:32" x14ac:dyDescent="0.2">
      <c r="A1033" s="33"/>
      <c r="B1033" s="76"/>
      <c r="C1033" s="33"/>
      <c r="D1033" s="13"/>
      <c r="E1033" s="13"/>
      <c r="F1033" s="33"/>
      <c r="G1033" s="33"/>
      <c r="H1033" s="33"/>
      <c r="I1033" s="77"/>
      <c r="J1033" s="77"/>
      <c r="K1033" s="78"/>
      <c r="L1033" s="13"/>
      <c r="M1033" s="13"/>
      <c r="N1033" s="13"/>
      <c r="O1033" s="13"/>
      <c r="P1033" s="33"/>
      <c r="Q1033" s="33"/>
      <c r="R1033" s="33"/>
      <c r="S1033" s="33"/>
      <c r="T1033" s="13"/>
      <c r="U1033" s="33"/>
      <c r="V1033" s="33"/>
      <c r="W1033" s="33"/>
      <c r="X1033" s="33"/>
      <c r="Y1033" s="33"/>
      <c r="Z1033" s="33"/>
      <c r="AA1033" s="33"/>
      <c r="AB1033" s="13"/>
      <c r="AC1033" s="33"/>
      <c r="AD1033" s="33"/>
      <c r="AE1033" s="33"/>
      <c r="AF1033" s="33"/>
    </row>
    <row r="1034" spans="1:32" x14ac:dyDescent="0.2">
      <c r="A1034" s="33"/>
      <c r="B1034" s="76"/>
      <c r="C1034" s="33"/>
      <c r="D1034" s="13"/>
      <c r="E1034" s="13"/>
      <c r="F1034" s="33"/>
      <c r="G1034" s="33"/>
      <c r="H1034" s="33"/>
      <c r="I1034" s="77"/>
      <c r="J1034" s="77"/>
      <c r="K1034" s="78"/>
      <c r="L1034" s="13"/>
      <c r="M1034" s="13"/>
      <c r="N1034" s="13"/>
      <c r="O1034" s="13"/>
      <c r="P1034" s="33"/>
      <c r="Q1034" s="33"/>
      <c r="R1034" s="33"/>
      <c r="S1034" s="33"/>
      <c r="T1034" s="13"/>
      <c r="U1034" s="33"/>
      <c r="V1034" s="33"/>
      <c r="W1034" s="33"/>
      <c r="X1034" s="33"/>
      <c r="Y1034" s="33"/>
      <c r="Z1034" s="33"/>
      <c r="AA1034" s="33"/>
      <c r="AB1034" s="13"/>
      <c r="AC1034" s="33"/>
      <c r="AD1034" s="33"/>
      <c r="AE1034" s="33"/>
      <c r="AF1034" s="33"/>
    </row>
    <row r="1035" spans="1:32" x14ac:dyDescent="0.2">
      <c r="A1035" s="33"/>
      <c r="B1035" s="76"/>
      <c r="C1035" s="33"/>
      <c r="D1035" s="13"/>
      <c r="E1035" s="13"/>
      <c r="F1035" s="33"/>
      <c r="G1035" s="33"/>
      <c r="H1035" s="33"/>
      <c r="I1035" s="77"/>
      <c r="J1035" s="77"/>
      <c r="K1035" s="78"/>
      <c r="L1035" s="13"/>
      <c r="M1035" s="13"/>
      <c r="N1035" s="13"/>
      <c r="O1035" s="13"/>
      <c r="P1035" s="33"/>
      <c r="Q1035" s="33"/>
      <c r="R1035" s="33"/>
      <c r="S1035" s="33"/>
      <c r="T1035" s="13"/>
      <c r="U1035" s="33"/>
      <c r="V1035" s="33"/>
      <c r="W1035" s="33"/>
      <c r="X1035" s="33"/>
      <c r="Y1035" s="33"/>
      <c r="Z1035" s="33"/>
      <c r="AA1035" s="33"/>
      <c r="AB1035" s="13"/>
      <c r="AC1035" s="33"/>
      <c r="AD1035" s="33"/>
      <c r="AE1035" s="33"/>
      <c r="AF1035" s="33"/>
    </row>
    <row r="1036" spans="1:32" x14ac:dyDescent="0.2">
      <c r="A1036" s="33"/>
      <c r="B1036" s="76"/>
      <c r="C1036" s="33"/>
      <c r="D1036" s="13"/>
      <c r="E1036" s="13"/>
      <c r="F1036" s="33"/>
      <c r="G1036" s="33"/>
      <c r="H1036" s="33"/>
      <c r="I1036" s="77"/>
      <c r="J1036" s="77"/>
      <c r="K1036" s="78"/>
      <c r="L1036" s="13"/>
      <c r="M1036" s="13"/>
      <c r="N1036" s="13"/>
      <c r="O1036" s="13"/>
      <c r="P1036" s="33"/>
      <c r="Q1036" s="33"/>
      <c r="R1036" s="33"/>
      <c r="S1036" s="33"/>
      <c r="T1036" s="13"/>
      <c r="U1036" s="33"/>
      <c r="V1036" s="33"/>
      <c r="W1036" s="33"/>
      <c r="X1036" s="33"/>
      <c r="Y1036" s="33"/>
      <c r="Z1036" s="33"/>
      <c r="AA1036" s="33"/>
      <c r="AB1036" s="13"/>
      <c r="AC1036" s="33"/>
      <c r="AD1036" s="33"/>
      <c r="AE1036" s="33"/>
      <c r="AF1036" s="33"/>
    </row>
    <row r="1037" spans="1:32" x14ac:dyDescent="0.2">
      <c r="A1037" s="33"/>
      <c r="B1037" s="76"/>
      <c r="C1037" s="33"/>
      <c r="D1037" s="13"/>
      <c r="E1037" s="13"/>
      <c r="F1037" s="33"/>
      <c r="G1037" s="33"/>
      <c r="H1037" s="33"/>
      <c r="I1037" s="77"/>
      <c r="J1037" s="77"/>
      <c r="K1037" s="78"/>
      <c r="L1037" s="13"/>
      <c r="M1037" s="13"/>
      <c r="N1037" s="13"/>
      <c r="O1037" s="13"/>
      <c r="P1037" s="33"/>
      <c r="Q1037" s="33"/>
      <c r="R1037" s="33"/>
      <c r="S1037" s="33"/>
      <c r="T1037" s="13"/>
      <c r="U1037" s="33"/>
      <c r="V1037" s="33"/>
      <c r="W1037" s="33"/>
      <c r="X1037" s="33"/>
      <c r="Y1037" s="33"/>
      <c r="Z1037" s="33"/>
      <c r="AA1037" s="33"/>
      <c r="AB1037" s="13"/>
      <c r="AC1037" s="33"/>
      <c r="AD1037" s="33"/>
      <c r="AE1037" s="33"/>
      <c r="AF1037" s="33"/>
    </row>
    <row r="1038" spans="1:32" x14ac:dyDescent="0.2">
      <c r="A1038" s="33"/>
      <c r="B1038" s="76"/>
      <c r="C1038" s="33"/>
      <c r="D1038" s="13"/>
      <c r="E1038" s="13"/>
      <c r="F1038" s="33"/>
      <c r="G1038" s="33"/>
      <c r="H1038" s="33"/>
      <c r="I1038" s="77"/>
      <c r="J1038" s="77"/>
      <c r="K1038" s="78"/>
      <c r="L1038" s="13"/>
      <c r="M1038" s="13"/>
      <c r="N1038" s="13"/>
      <c r="O1038" s="13"/>
      <c r="P1038" s="33"/>
      <c r="Q1038" s="33"/>
      <c r="R1038" s="33"/>
      <c r="S1038" s="33"/>
      <c r="T1038" s="13"/>
      <c r="U1038" s="33"/>
      <c r="V1038" s="33"/>
      <c r="W1038" s="33"/>
      <c r="X1038" s="33"/>
      <c r="Y1038" s="33"/>
      <c r="Z1038" s="33"/>
      <c r="AA1038" s="33"/>
      <c r="AB1038" s="13"/>
      <c r="AC1038" s="33"/>
      <c r="AD1038" s="33"/>
      <c r="AE1038" s="33"/>
      <c r="AF1038" s="33"/>
    </row>
    <row r="1039" spans="1:32" x14ac:dyDescent="0.2">
      <c r="A1039" s="33"/>
      <c r="B1039" s="76"/>
      <c r="C1039" s="33"/>
      <c r="D1039" s="13"/>
      <c r="E1039" s="13"/>
      <c r="F1039" s="33"/>
      <c r="G1039" s="33"/>
      <c r="H1039" s="33"/>
      <c r="I1039" s="77"/>
      <c r="J1039" s="77"/>
      <c r="K1039" s="78"/>
      <c r="L1039" s="13"/>
      <c r="M1039" s="13"/>
      <c r="N1039" s="13"/>
      <c r="O1039" s="13"/>
      <c r="P1039" s="33"/>
      <c r="Q1039" s="33"/>
      <c r="R1039" s="33"/>
      <c r="S1039" s="33"/>
      <c r="T1039" s="13"/>
      <c r="U1039" s="33"/>
      <c r="V1039" s="33"/>
      <c r="W1039" s="33"/>
      <c r="X1039" s="33"/>
      <c r="Y1039" s="33"/>
      <c r="Z1039" s="33"/>
      <c r="AA1039" s="33"/>
      <c r="AB1039" s="13"/>
      <c r="AC1039" s="33"/>
      <c r="AD1039" s="33"/>
      <c r="AE1039" s="33"/>
      <c r="AF1039" s="33"/>
    </row>
    <row r="1040" spans="1:32" x14ac:dyDescent="0.2">
      <c r="A1040" s="33"/>
      <c r="B1040" s="76"/>
      <c r="C1040" s="33"/>
      <c r="D1040" s="13"/>
      <c r="E1040" s="13"/>
      <c r="F1040" s="33"/>
      <c r="G1040" s="33"/>
      <c r="H1040" s="33"/>
      <c r="I1040" s="77"/>
      <c r="J1040" s="77"/>
      <c r="K1040" s="78"/>
      <c r="L1040" s="13"/>
      <c r="M1040" s="13"/>
      <c r="N1040" s="13"/>
      <c r="O1040" s="13"/>
      <c r="P1040" s="33"/>
      <c r="Q1040" s="33"/>
      <c r="R1040" s="33"/>
      <c r="S1040" s="33"/>
      <c r="T1040" s="13"/>
      <c r="U1040" s="33"/>
      <c r="V1040" s="33"/>
      <c r="W1040" s="33"/>
      <c r="X1040" s="33"/>
      <c r="Y1040" s="33"/>
      <c r="Z1040" s="33"/>
      <c r="AA1040" s="33"/>
      <c r="AB1040" s="13"/>
      <c r="AC1040" s="33"/>
      <c r="AD1040" s="33"/>
      <c r="AE1040" s="33"/>
      <c r="AF1040" s="33"/>
    </row>
    <row r="1041" spans="1:32" x14ac:dyDescent="0.2">
      <c r="A1041" s="33"/>
      <c r="B1041" s="76"/>
      <c r="C1041" s="33"/>
      <c r="D1041" s="13"/>
      <c r="E1041" s="13"/>
      <c r="F1041" s="33"/>
      <c r="G1041" s="33"/>
      <c r="H1041" s="33"/>
      <c r="I1041" s="77"/>
      <c r="J1041" s="77"/>
      <c r="K1041" s="78"/>
      <c r="L1041" s="13"/>
      <c r="M1041" s="13"/>
      <c r="N1041" s="13"/>
      <c r="O1041" s="13"/>
      <c r="P1041" s="33"/>
      <c r="Q1041" s="33"/>
      <c r="R1041" s="33"/>
      <c r="S1041" s="33"/>
      <c r="T1041" s="13"/>
      <c r="U1041" s="33"/>
      <c r="V1041" s="33"/>
      <c r="W1041" s="33"/>
      <c r="X1041" s="33"/>
      <c r="Y1041" s="33"/>
      <c r="Z1041" s="33"/>
      <c r="AA1041" s="33"/>
      <c r="AB1041" s="13"/>
      <c r="AC1041" s="33"/>
      <c r="AD1041" s="33"/>
      <c r="AE1041" s="33"/>
      <c r="AF1041" s="33"/>
    </row>
    <row r="1042" spans="1:32" x14ac:dyDescent="0.2">
      <c r="A1042" s="33"/>
      <c r="B1042" s="76"/>
      <c r="C1042" s="33"/>
      <c r="D1042" s="13"/>
      <c r="E1042" s="13"/>
      <c r="F1042" s="33"/>
      <c r="G1042" s="33"/>
      <c r="H1042" s="33"/>
      <c r="I1042" s="77"/>
      <c r="J1042" s="77"/>
      <c r="K1042" s="78"/>
      <c r="L1042" s="13"/>
      <c r="M1042" s="13"/>
      <c r="N1042" s="13"/>
      <c r="O1042" s="13"/>
      <c r="P1042" s="33"/>
      <c r="Q1042" s="33"/>
      <c r="R1042" s="33"/>
      <c r="S1042" s="33"/>
      <c r="T1042" s="13"/>
      <c r="U1042" s="33"/>
      <c r="V1042" s="33"/>
      <c r="W1042" s="33"/>
      <c r="X1042" s="33"/>
      <c r="Y1042" s="33"/>
      <c r="Z1042" s="33"/>
      <c r="AA1042" s="33"/>
      <c r="AB1042" s="13"/>
      <c r="AC1042" s="33"/>
      <c r="AD1042" s="33"/>
      <c r="AE1042" s="33"/>
      <c r="AF1042" s="33"/>
    </row>
    <row r="1043" spans="1:32" x14ac:dyDescent="0.2">
      <c r="A1043" s="33"/>
      <c r="B1043" s="76"/>
      <c r="C1043" s="33"/>
      <c r="D1043" s="13"/>
      <c r="E1043" s="13"/>
      <c r="F1043" s="33"/>
      <c r="G1043" s="33"/>
      <c r="H1043" s="33"/>
      <c r="I1043" s="77"/>
      <c r="J1043" s="77"/>
      <c r="K1043" s="78"/>
      <c r="L1043" s="13"/>
      <c r="M1043" s="13"/>
      <c r="N1043" s="13"/>
      <c r="O1043" s="13"/>
      <c r="P1043" s="33"/>
      <c r="Q1043" s="33"/>
      <c r="R1043" s="33"/>
      <c r="S1043" s="33"/>
      <c r="T1043" s="13"/>
      <c r="U1043" s="33"/>
      <c r="V1043" s="33"/>
      <c r="W1043" s="33"/>
      <c r="X1043" s="33"/>
      <c r="Y1043" s="33"/>
      <c r="Z1043" s="33"/>
      <c r="AA1043" s="33"/>
      <c r="AB1043" s="13"/>
      <c r="AC1043" s="33"/>
      <c r="AD1043" s="33"/>
      <c r="AE1043" s="33"/>
      <c r="AF1043" s="33"/>
    </row>
    <row r="1044" spans="1:32" x14ac:dyDescent="0.2">
      <c r="A1044" s="33"/>
      <c r="B1044" s="76"/>
      <c r="C1044" s="33"/>
      <c r="D1044" s="13"/>
      <c r="E1044" s="13"/>
      <c r="F1044" s="33"/>
      <c r="G1044" s="33"/>
      <c r="H1044" s="33"/>
      <c r="I1044" s="77"/>
      <c r="J1044" s="77"/>
      <c r="K1044" s="78"/>
      <c r="L1044" s="13"/>
      <c r="M1044" s="13"/>
      <c r="N1044" s="13"/>
      <c r="O1044" s="13"/>
      <c r="P1044" s="33"/>
      <c r="Q1044" s="33"/>
      <c r="R1044" s="33"/>
      <c r="S1044" s="33"/>
      <c r="T1044" s="13"/>
      <c r="U1044" s="33"/>
      <c r="V1044" s="33"/>
      <c r="W1044" s="33"/>
      <c r="X1044" s="33"/>
      <c r="Y1044" s="33"/>
      <c r="Z1044" s="33"/>
      <c r="AA1044" s="33"/>
      <c r="AB1044" s="13"/>
      <c r="AC1044" s="33"/>
      <c r="AD1044" s="33"/>
      <c r="AE1044" s="33"/>
      <c r="AF1044" s="33"/>
    </row>
    <row r="1045" spans="1:32" x14ac:dyDescent="0.2">
      <c r="A1045" s="33"/>
      <c r="B1045" s="76"/>
      <c r="C1045" s="33"/>
      <c r="D1045" s="13"/>
      <c r="E1045" s="13"/>
      <c r="F1045" s="33"/>
      <c r="G1045" s="33"/>
      <c r="H1045" s="33"/>
      <c r="I1045" s="77"/>
      <c r="J1045" s="77"/>
      <c r="K1045" s="78"/>
      <c r="L1045" s="13"/>
      <c r="M1045" s="13"/>
      <c r="N1045" s="13"/>
      <c r="O1045" s="13"/>
      <c r="P1045" s="33"/>
      <c r="Q1045" s="33"/>
      <c r="R1045" s="33"/>
      <c r="S1045" s="33"/>
      <c r="T1045" s="13"/>
      <c r="U1045" s="33"/>
      <c r="V1045" s="33"/>
      <c r="W1045" s="33"/>
      <c r="X1045" s="33"/>
      <c r="Y1045" s="33"/>
      <c r="Z1045" s="33"/>
      <c r="AA1045" s="33"/>
      <c r="AB1045" s="13"/>
      <c r="AC1045" s="33"/>
      <c r="AD1045" s="33"/>
      <c r="AE1045" s="33"/>
      <c r="AF1045" s="33"/>
    </row>
    <row r="1046" spans="1:32" x14ac:dyDescent="0.2">
      <c r="A1046" s="33"/>
      <c r="B1046" s="76"/>
      <c r="C1046" s="33"/>
      <c r="D1046" s="13"/>
      <c r="E1046" s="13"/>
      <c r="F1046" s="33"/>
      <c r="G1046" s="33"/>
      <c r="H1046" s="33"/>
      <c r="I1046" s="77"/>
      <c r="J1046" s="77"/>
      <c r="K1046" s="78"/>
      <c r="L1046" s="13"/>
      <c r="M1046" s="13"/>
      <c r="N1046" s="13"/>
      <c r="O1046" s="13"/>
      <c r="P1046" s="33"/>
      <c r="Q1046" s="33"/>
      <c r="R1046" s="33"/>
      <c r="S1046" s="33"/>
      <c r="T1046" s="13"/>
      <c r="U1046" s="33"/>
      <c r="V1046" s="33"/>
      <c r="W1046" s="33"/>
      <c r="X1046" s="33"/>
      <c r="Y1046" s="33"/>
      <c r="Z1046" s="33"/>
      <c r="AA1046" s="33"/>
      <c r="AB1046" s="13"/>
      <c r="AC1046" s="33"/>
      <c r="AD1046" s="33"/>
      <c r="AE1046" s="33"/>
      <c r="AF1046" s="33"/>
    </row>
    <row r="1047" spans="1:32" x14ac:dyDescent="0.2">
      <c r="A1047" s="33"/>
      <c r="B1047" s="76"/>
      <c r="C1047" s="33"/>
      <c r="D1047" s="13"/>
      <c r="E1047" s="13"/>
      <c r="F1047" s="33"/>
      <c r="G1047" s="33"/>
      <c r="H1047" s="33"/>
      <c r="I1047" s="77"/>
      <c r="J1047" s="77"/>
      <c r="K1047" s="78"/>
      <c r="L1047" s="13"/>
      <c r="M1047" s="13"/>
      <c r="N1047" s="13"/>
      <c r="O1047" s="13"/>
      <c r="P1047" s="33"/>
      <c r="Q1047" s="33"/>
      <c r="R1047" s="33"/>
      <c r="S1047" s="33"/>
      <c r="T1047" s="13"/>
      <c r="U1047" s="33"/>
      <c r="V1047" s="33"/>
      <c r="W1047" s="33"/>
      <c r="X1047" s="33"/>
      <c r="Y1047" s="33"/>
      <c r="Z1047" s="33"/>
      <c r="AA1047" s="33"/>
      <c r="AB1047" s="13"/>
      <c r="AC1047" s="33"/>
      <c r="AD1047" s="33"/>
      <c r="AE1047" s="33"/>
      <c r="AF1047" s="33"/>
    </row>
    <row r="1048" spans="1:32" x14ac:dyDescent="0.2">
      <c r="A1048" s="33"/>
      <c r="B1048" s="76"/>
      <c r="C1048" s="33"/>
      <c r="D1048" s="13"/>
      <c r="E1048" s="13"/>
      <c r="F1048" s="33"/>
      <c r="G1048" s="33"/>
      <c r="H1048" s="33"/>
      <c r="I1048" s="77"/>
      <c r="J1048" s="77"/>
      <c r="K1048" s="78"/>
      <c r="L1048" s="13"/>
      <c r="M1048" s="13"/>
      <c r="N1048" s="13"/>
      <c r="O1048" s="13"/>
      <c r="P1048" s="33"/>
      <c r="Q1048" s="33"/>
      <c r="R1048" s="33"/>
      <c r="S1048" s="33"/>
      <c r="T1048" s="13"/>
      <c r="U1048" s="33"/>
      <c r="V1048" s="33"/>
      <c r="W1048" s="33"/>
      <c r="X1048" s="33"/>
      <c r="Y1048" s="33"/>
      <c r="Z1048" s="33"/>
      <c r="AA1048" s="33"/>
      <c r="AB1048" s="13"/>
      <c r="AC1048" s="33"/>
      <c r="AD1048" s="33"/>
      <c r="AE1048" s="33"/>
      <c r="AF1048" s="33"/>
    </row>
    <row r="1049" spans="1:32" x14ac:dyDescent="0.2">
      <c r="A1049" s="33"/>
      <c r="B1049" s="76"/>
      <c r="C1049" s="33"/>
      <c r="D1049" s="13"/>
      <c r="E1049" s="13"/>
      <c r="F1049" s="33"/>
      <c r="G1049" s="33"/>
      <c r="H1049" s="33"/>
      <c r="I1049" s="77"/>
      <c r="J1049" s="77"/>
      <c r="K1049" s="78"/>
      <c r="L1049" s="13"/>
      <c r="M1049" s="13"/>
      <c r="N1049" s="13"/>
      <c r="O1049" s="13"/>
      <c r="P1049" s="33"/>
      <c r="Q1049" s="33"/>
      <c r="R1049" s="33"/>
      <c r="S1049" s="33"/>
      <c r="T1049" s="13"/>
      <c r="U1049" s="33"/>
      <c r="V1049" s="33"/>
      <c r="W1049" s="33"/>
      <c r="X1049" s="33"/>
      <c r="Y1049" s="33"/>
      <c r="Z1049" s="33"/>
      <c r="AA1049" s="33"/>
      <c r="AB1049" s="13"/>
      <c r="AC1049" s="33"/>
      <c r="AD1049" s="33"/>
      <c r="AE1049" s="33"/>
      <c r="AF1049" s="33"/>
    </row>
    <row r="1050" spans="1:32" x14ac:dyDescent="0.2">
      <c r="A1050" s="33"/>
      <c r="B1050" s="76"/>
      <c r="C1050" s="33"/>
      <c r="D1050" s="13"/>
      <c r="E1050" s="13"/>
      <c r="F1050" s="33"/>
      <c r="G1050" s="33"/>
      <c r="H1050" s="33"/>
      <c r="I1050" s="77"/>
      <c r="J1050" s="77"/>
      <c r="K1050" s="78"/>
      <c r="L1050" s="13"/>
      <c r="M1050" s="13"/>
      <c r="N1050" s="13"/>
      <c r="O1050" s="13"/>
      <c r="P1050" s="33"/>
      <c r="Q1050" s="33"/>
      <c r="R1050" s="33"/>
      <c r="S1050" s="33"/>
      <c r="T1050" s="13"/>
      <c r="U1050" s="33"/>
      <c r="V1050" s="33"/>
      <c r="W1050" s="33"/>
      <c r="X1050" s="33"/>
      <c r="Y1050" s="33"/>
      <c r="Z1050" s="33"/>
      <c r="AA1050" s="33"/>
      <c r="AB1050" s="13"/>
      <c r="AC1050" s="33"/>
      <c r="AD1050" s="33"/>
      <c r="AE1050" s="33"/>
      <c r="AF1050" s="33"/>
    </row>
    <row r="1051" spans="1:32" x14ac:dyDescent="0.2">
      <c r="A1051" s="33"/>
      <c r="B1051" s="76"/>
      <c r="C1051" s="33"/>
      <c r="D1051" s="13"/>
      <c r="E1051" s="13"/>
      <c r="F1051" s="33"/>
      <c r="G1051" s="33"/>
      <c r="H1051" s="33"/>
      <c r="I1051" s="77"/>
      <c r="J1051" s="77"/>
      <c r="K1051" s="78"/>
      <c r="L1051" s="13"/>
      <c r="M1051" s="13"/>
      <c r="N1051" s="13"/>
      <c r="O1051" s="13"/>
      <c r="P1051" s="33"/>
      <c r="Q1051" s="33"/>
      <c r="R1051" s="33"/>
      <c r="S1051" s="33"/>
      <c r="T1051" s="13"/>
      <c r="U1051" s="33"/>
      <c r="V1051" s="33"/>
      <c r="W1051" s="33"/>
      <c r="X1051" s="33"/>
      <c r="Y1051" s="33"/>
      <c r="Z1051" s="33"/>
      <c r="AA1051" s="33"/>
      <c r="AB1051" s="13"/>
      <c r="AC1051" s="33"/>
      <c r="AD1051" s="33"/>
      <c r="AE1051" s="33"/>
      <c r="AF1051" s="33"/>
    </row>
    <row r="1052" spans="1:32" x14ac:dyDescent="0.2">
      <c r="A1052" s="33"/>
      <c r="B1052" s="76"/>
      <c r="C1052" s="33"/>
      <c r="D1052" s="13"/>
      <c r="E1052" s="13"/>
      <c r="F1052" s="33"/>
      <c r="G1052" s="33"/>
      <c r="H1052" s="33"/>
      <c r="I1052" s="77"/>
      <c r="J1052" s="77"/>
      <c r="K1052" s="78"/>
      <c r="L1052" s="13"/>
      <c r="M1052" s="13"/>
      <c r="N1052" s="13"/>
      <c r="O1052" s="13"/>
      <c r="P1052" s="33"/>
      <c r="Q1052" s="33"/>
      <c r="R1052" s="33"/>
      <c r="S1052" s="33"/>
      <c r="T1052" s="13"/>
      <c r="U1052" s="33"/>
      <c r="V1052" s="33"/>
      <c r="W1052" s="33"/>
      <c r="X1052" s="33"/>
      <c r="Y1052" s="33"/>
      <c r="Z1052" s="33"/>
      <c r="AA1052" s="33"/>
      <c r="AB1052" s="13"/>
      <c r="AC1052" s="33"/>
      <c r="AD1052" s="33"/>
      <c r="AE1052" s="33"/>
      <c r="AF1052" s="33"/>
    </row>
    <row r="1053" spans="1:32" x14ac:dyDescent="0.2">
      <c r="A1053" s="33"/>
      <c r="B1053" s="76"/>
      <c r="C1053" s="33"/>
      <c r="D1053" s="13"/>
      <c r="E1053" s="13"/>
      <c r="F1053" s="33"/>
      <c r="G1053" s="33"/>
      <c r="H1053" s="33"/>
      <c r="I1053" s="77"/>
      <c r="J1053" s="77"/>
      <c r="K1053" s="78"/>
      <c r="L1053" s="13"/>
      <c r="M1053" s="13"/>
      <c r="N1053" s="13"/>
      <c r="O1053" s="13"/>
      <c r="P1053" s="33"/>
      <c r="Q1053" s="33"/>
      <c r="R1053" s="33"/>
      <c r="S1053" s="33"/>
      <c r="T1053" s="13"/>
      <c r="U1053" s="33"/>
      <c r="V1053" s="33"/>
      <c r="W1053" s="33"/>
      <c r="X1053" s="33"/>
      <c r="Y1053" s="33"/>
      <c r="Z1053" s="33"/>
      <c r="AA1053" s="33"/>
      <c r="AB1053" s="13"/>
      <c r="AC1053" s="33"/>
      <c r="AD1053" s="33"/>
      <c r="AE1053" s="33"/>
      <c r="AF1053" s="33"/>
    </row>
    <row r="1054" spans="1:32" x14ac:dyDescent="0.2">
      <c r="A1054" s="33"/>
      <c r="B1054" s="76"/>
      <c r="C1054" s="33"/>
      <c r="D1054" s="13"/>
      <c r="E1054" s="13"/>
      <c r="F1054" s="33"/>
      <c r="G1054" s="33"/>
      <c r="H1054" s="33"/>
      <c r="I1054" s="77"/>
      <c r="J1054" s="77"/>
      <c r="K1054" s="78"/>
      <c r="L1054" s="13"/>
      <c r="M1054" s="13"/>
      <c r="N1054" s="13"/>
      <c r="O1054" s="13"/>
      <c r="P1054" s="33"/>
      <c r="Q1054" s="33"/>
      <c r="R1054" s="33"/>
      <c r="S1054" s="33"/>
      <c r="T1054" s="13"/>
      <c r="U1054" s="33"/>
      <c r="V1054" s="33"/>
      <c r="W1054" s="33"/>
      <c r="X1054" s="33"/>
      <c r="Y1054" s="33"/>
      <c r="Z1054" s="33"/>
      <c r="AA1054" s="33"/>
      <c r="AB1054" s="13"/>
      <c r="AC1054" s="33"/>
      <c r="AD1054" s="33"/>
      <c r="AE1054" s="33"/>
      <c r="AF1054" s="33"/>
    </row>
    <row r="1055" spans="1:32" x14ac:dyDescent="0.2">
      <c r="A1055" s="33"/>
      <c r="B1055" s="76"/>
      <c r="C1055" s="33"/>
      <c r="D1055" s="13"/>
      <c r="E1055" s="13"/>
      <c r="F1055" s="33"/>
      <c r="G1055" s="33"/>
      <c r="H1055" s="33"/>
      <c r="I1055" s="77"/>
      <c r="J1055" s="77"/>
      <c r="K1055" s="78"/>
      <c r="L1055" s="13"/>
      <c r="M1055" s="13"/>
      <c r="N1055" s="13"/>
      <c r="O1055" s="13"/>
      <c r="P1055" s="33"/>
      <c r="Q1055" s="33"/>
      <c r="R1055" s="33"/>
      <c r="S1055" s="33"/>
      <c r="T1055" s="13"/>
      <c r="U1055" s="33"/>
      <c r="V1055" s="33"/>
      <c r="W1055" s="33"/>
      <c r="X1055" s="33"/>
      <c r="Y1055" s="33"/>
      <c r="Z1055" s="33"/>
      <c r="AA1055" s="33"/>
      <c r="AB1055" s="13"/>
      <c r="AC1055" s="33"/>
      <c r="AD1055" s="33"/>
      <c r="AE1055" s="33"/>
      <c r="AF1055" s="33"/>
    </row>
    <row r="1056" spans="1:32" x14ac:dyDescent="0.2">
      <c r="A1056" s="33"/>
      <c r="B1056" s="76"/>
      <c r="C1056" s="33"/>
      <c r="D1056" s="13"/>
      <c r="E1056" s="13"/>
      <c r="F1056" s="33"/>
      <c r="G1056" s="33"/>
      <c r="H1056" s="33"/>
      <c r="I1056" s="77"/>
      <c r="J1056" s="77"/>
      <c r="K1056" s="78"/>
      <c r="L1056" s="13"/>
      <c r="M1056" s="13"/>
      <c r="N1056" s="13"/>
      <c r="O1056" s="13"/>
      <c r="P1056" s="33"/>
      <c r="Q1056" s="33"/>
      <c r="R1056" s="33"/>
      <c r="S1056" s="33"/>
      <c r="T1056" s="13"/>
      <c r="U1056" s="33"/>
      <c r="V1056" s="33"/>
      <c r="W1056" s="33"/>
      <c r="X1056" s="33"/>
      <c r="Y1056" s="33"/>
      <c r="Z1056" s="33"/>
      <c r="AA1056" s="33"/>
      <c r="AB1056" s="13"/>
      <c r="AC1056" s="33"/>
      <c r="AD1056" s="33"/>
      <c r="AE1056" s="33"/>
      <c r="AF1056" s="33"/>
    </row>
    <row r="1057" spans="1:32" x14ac:dyDescent="0.2">
      <c r="A1057" s="33"/>
      <c r="B1057" s="76"/>
      <c r="C1057" s="33"/>
      <c r="D1057" s="13"/>
      <c r="E1057" s="13"/>
      <c r="F1057" s="33"/>
      <c r="G1057" s="33"/>
      <c r="H1057" s="33"/>
      <c r="I1057" s="77"/>
      <c r="J1057" s="77"/>
      <c r="K1057" s="78"/>
      <c r="L1057" s="13"/>
      <c r="M1057" s="13"/>
      <c r="N1057" s="13"/>
      <c r="O1057" s="13"/>
      <c r="P1057" s="33"/>
      <c r="Q1057" s="33"/>
      <c r="R1057" s="33"/>
      <c r="S1057" s="33"/>
      <c r="T1057" s="13"/>
      <c r="U1057" s="33"/>
      <c r="V1057" s="33"/>
      <c r="W1057" s="33"/>
      <c r="X1057" s="33"/>
      <c r="Y1057" s="33"/>
      <c r="Z1057" s="33"/>
      <c r="AA1057" s="33"/>
      <c r="AB1057" s="13"/>
      <c r="AC1057" s="33"/>
      <c r="AD1057" s="33"/>
      <c r="AE1057" s="33"/>
      <c r="AF1057" s="33"/>
    </row>
    <row r="1058" spans="1:32" x14ac:dyDescent="0.2">
      <c r="A1058" s="33"/>
      <c r="B1058" s="76"/>
      <c r="C1058" s="33"/>
      <c r="D1058" s="13"/>
      <c r="E1058" s="13"/>
      <c r="F1058" s="33"/>
      <c r="G1058" s="33"/>
      <c r="H1058" s="33"/>
      <c r="I1058" s="77"/>
      <c r="J1058" s="77"/>
      <c r="K1058" s="78"/>
      <c r="L1058" s="13"/>
      <c r="M1058" s="13"/>
      <c r="N1058" s="13"/>
      <c r="O1058" s="13"/>
      <c r="P1058" s="33"/>
      <c r="Q1058" s="33"/>
      <c r="R1058" s="33"/>
      <c r="S1058" s="33"/>
      <c r="T1058" s="13"/>
      <c r="U1058" s="33"/>
      <c r="V1058" s="33"/>
      <c r="W1058" s="33"/>
      <c r="X1058" s="33"/>
      <c r="Y1058" s="33"/>
      <c r="Z1058" s="33"/>
      <c r="AA1058" s="33"/>
      <c r="AB1058" s="13"/>
      <c r="AC1058" s="33"/>
      <c r="AD1058" s="33"/>
      <c r="AE1058" s="33"/>
      <c r="AF1058" s="33"/>
    </row>
    <row r="1059" spans="1:32" x14ac:dyDescent="0.2">
      <c r="A1059" s="33"/>
      <c r="B1059" s="76"/>
      <c r="C1059" s="33"/>
      <c r="D1059" s="13"/>
      <c r="E1059" s="13"/>
      <c r="F1059" s="33"/>
      <c r="G1059" s="33"/>
      <c r="H1059" s="33"/>
      <c r="I1059" s="77"/>
      <c r="J1059" s="77"/>
      <c r="K1059" s="78"/>
      <c r="L1059" s="13"/>
      <c r="M1059" s="13"/>
      <c r="N1059" s="13"/>
      <c r="O1059" s="13"/>
      <c r="P1059" s="33"/>
      <c r="Q1059" s="33"/>
      <c r="R1059" s="33"/>
      <c r="S1059" s="33"/>
      <c r="T1059" s="13"/>
      <c r="U1059" s="33"/>
      <c r="V1059" s="33"/>
      <c r="W1059" s="33"/>
      <c r="X1059" s="33"/>
      <c r="Y1059" s="33"/>
      <c r="Z1059" s="33"/>
      <c r="AA1059" s="33"/>
      <c r="AB1059" s="13"/>
      <c r="AC1059" s="33"/>
      <c r="AD1059" s="33"/>
      <c r="AE1059" s="33"/>
      <c r="AF1059" s="33"/>
    </row>
    <row r="1060" spans="1:32" x14ac:dyDescent="0.2">
      <c r="A1060" s="33"/>
      <c r="B1060" s="76"/>
      <c r="C1060" s="33"/>
      <c r="D1060" s="13"/>
      <c r="E1060" s="13"/>
      <c r="F1060" s="33"/>
      <c r="G1060" s="33"/>
      <c r="H1060" s="33"/>
      <c r="I1060" s="77"/>
      <c r="J1060" s="77"/>
      <c r="K1060" s="78"/>
      <c r="L1060" s="13"/>
      <c r="M1060" s="13"/>
      <c r="N1060" s="13"/>
      <c r="O1060" s="13"/>
      <c r="P1060" s="33"/>
      <c r="Q1060" s="33"/>
      <c r="R1060" s="33"/>
      <c r="S1060" s="33"/>
      <c r="T1060" s="13"/>
      <c r="U1060" s="33"/>
      <c r="V1060" s="33"/>
      <c r="W1060" s="33"/>
      <c r="X1060" s="33"/>
      <c r="Y1060" s="33"/>
      <c r="Z1060" s="33"/>
      <c r="AA1060" s="33"/>
      <c r="AB1060" s="13"/>
      <c r="AC1060" s="33"/>
      <c r="AD1060" s="33"/>
      <c r="AE1060" s="33"/>
      <c r="AF1060" s="33"/>
    </row>
    <row r="1061" spans="1:32" x14ac:dyDescent="0.2">
      <c r="A1061" s="33"/>
      <c r="B1061" s="76"/>
      <c r="C1061" s="33"/>
      <c r="D1061" s="13"/>
      <c r="E1061" s="13"/>
      <c r="F1061" s="33"/>
      <c r="G1061" s="33"/>
      <c r="H1061" s="33"/>
      <c r="I1061" s="77"/>
      <c r="J1061" s="77"/>
      <c r="K1061" s="78"/>
      <c r="L1061" s="13"/>
      <c r="M1061" s="13"/>
      <c r="N1061" s="13"/>
      <c r="O1061" s="13"/>
      <c r="P1061" s="33"/>
      <c r="Q1061" s="33"/>
      <c r="R1061" s="33"/>
      <c r="S1061" s="33"/>
      <c r="T1061" s="13"/>
      <c r="U1061" s="33"/>
      <c r="V1061" s="33"/>
      <c r="W1061" s="33"/>
      <c r="X1061" s="33"/>
      <c r="Y1061" s="33"/>
      <c r="Z1061" s="33"/>
      <c r="AA1061" s="33"/>
      <c r="AB1061" s="13"/>
      <c r="AC1061" s="33"/>
      <c r="AD1061" s="33"/>
      <c r="AE1061" s="33"/>
      <c r="AF1061" s="33"/>
    </row>
    <row r="1062" spans="1:32" x14ac:dyDescent="0.2">
      <c r="A1062" s="33"/>
      <c r="B1062" s="76"/>
      <c r="C1062" s="33"/>
      <c r="D1062" s="13"/>
      <c r="E1062" s="13"/>
      <c r="F1062" s="33"/>
      <c r="G1062" s="33"/>
      <c r="H1062" s="33"/>
      <c r="I1062" s="77"/>
      <c r="J1062" s="77"/>
      <c r="K1062" s="78"/>
      <c r="L1062" s="13"/>
      <c r="M1062" s="13"/>
      <c r="N1062" s="13"/>
      <c r="O1062" s="13"/>
      <c r="P1062" s="33"/>
      <c r="Q1062" s="33"/>
      <c r="R1062" s="33"/>
      <c r="S1062" s="33"/>
      <c r="T1062" s="13"/>
      <c r="U1062" s="33"/>
      <c r="V1062" s="33"/>
      <c r="W1062" s="33"/>
      <c r="X1062" s="33"/>
      <c r="Y1062" s="33"/>
      <c r="Z1062" s="33"/>
      <c r="AA1062" s="33"/>
      <c r="AB1062" s="13"/>
      <c r="AC1062" s="33"/>
      <c r="AD1062" s="33"/>
      <c r="AE1062" s="33"/>
      <c r="AF1062" s="33"/>
    </row>
    <row r="1063" spans="1:32" x14ac:dyDescent="0.2">
      <c r="A1063" s="33"/>
      <c r="B1063" s="76"/>
      <c r="C1063" s="33"/>
      <c r="D1063" s="13"/>
      <c r="E1063" s="13"/>
      <c r="F1063" s="33"/>
      <c r="G1063" s="33"/>
      <c r="H1063" s="33"/>
      <c r="I1063" s="77"/>
      <c r="J1063" s="77"/>
      <c r="K1063" s="78"/>
      <c r="L1063" s="13"/>
      <c r="M1063" s="13"/>
      <c r="N1063" s="13"/>
      <c r="O1063" s="13"/>
      <c r="P1063" s="33"/>
      <c r="Q1063" s="33"/>
      <c r="R1063" s="33"/>
      <c r="S1063" s="33"/>
      <c r="T1063" s="13"/>
      <c r="U1063" s="33"/>
      <c r="V1063" s="33"/>
      <c r="W1063" s="33"/>
      <c r="X1063" s="33"/>
      <c r="Y1063" s="33"/>
      <c r="Z1063" s="33"/>
      <c r="AA1063" s="33"/>
      <c r="AB1063" s="13"/>
      <c r="AC1063" s="33"/>
      <c r="AD1063" s="33"/>
      <c r="AE1063" s="33"/>
      <c r="AF1063" s="33"/>
    </row>
    <row r="1064" spans="1:32" x14ac:dyDescent="0.2">
      <c r="A1064" s="33"/>
      <c r="B1064" s="76"/>
      <c r="C1064" s="33"/>
      <c r="D1064" s="13"/>
      <c r="E1064" s="13"/>
      <c r="F1064" s="33"/>
      <c r="G1064" s="33"/>
      <c r="H1064" s="33"/>
      <c r="I1064" s="77"/>
      <c r="J1064" s="77"/>
      <c r="K1064" s="78"/>
      <c r="L1064" s="13"/>
      <c r="M1064" s="13"/>
      <c r="N1064" s="13"/>
      <c r="O1064" s="13"/>
      <c r="P1064" s="33"/>
      <c r="Q1064" s="33"/>
      <c r="R1064" s="33"/>
      <c r="S1064" s="33"/>
      <c r="T1064" s="13"/>
      <c r="U1064" s="33"/>
      <c r="V1064" s="33"/>
      <c r="W1064" s="33"/>
      <c r="X1064" s="33"/>
      <c r="Y1064" s="33"/>
      <c r="Z1064" s="33"/>
      <c r="AA1064" s="33"/>
      <c r="AB1064" s="13"/>
      <c r="AC1064" s="33"/>
      <c r="AD1064" s="33"/>
      <c r="AE1064" s="33"/>
      <c r="AF1064" s="33"/>
    </row>
    <row r="1065" spans="1:32" x14ac:dyDescent="0.2">
      <c r="A1065" s="33"/>
      <c r="B1065" s="76"/>
      <c r="C1065" s="33"/>
      <c r="D1065" s="13"/>
      <c r="E1065" s="13"/>
      <c r="F1065" s="33"/>
      <c r="G1065" s="33"/>
      <c r="H1065" s="33"/>
      <c r="I1065" s="77"/>
      <c r="J1065" s="77"/>
      <c r="K1065" s="78"/>
      <c r="L1065" s="13"/>
      <c r="M1065" s="13"/>
      <c r="N1065" s="13"/>
      <c r="O1065" s="13"/>
      <c r="P1065" s="33"/>
      <c r="Q1065" s="33"/>
      <c r="R1065" s="33"/>
      <c r="S1065" s="33"/>
      <c r="T1065" s="13"/>
      <c r="U1065" s="33"/>
      <c r="V1065" s="33"/>
      <c r="W1065" s="33"/>
      <c r="X1065" s="33"/>
      <c r="Y1065" s="33"/>
      <c r="Z1065" s="33"/>
      <c r="AA1065" s="33"/>
      <c r="AB1065" s="13"/>
      <c r="AC1065" s="33"/>
      <c r="AD1065" s="33"/>
      <c r="AE1065" s="33"/>
      <c r="AF1065" s="33"/>
    </row>
    <row r="1066" spans="1:32" x14ac:dyDescent="0.2">
      <c r="A1066" s="33"/>
      <c r="B1066" s="76"/>
      <c r="C1066" s="33"/>
      <c r="D1066" s="13"/>
      <c r="E1066" s="13"/>
      <c r="F1066" s="33"/>
      <c r="G1066" s="33"/>
      <c r="H1066" s="33"/>
      <c r="I1066" s="77"/>
      <c r="J1066" s="77"/>
      <c r="K1066" s="78"/>
      <c r="L1066" s="13"/>
      <c r="M1066" s="13"/>
      <c r="N1066" s="13"/>
      <c r="O1066" s="13"/>
      <c r="P1066" s="33"/>
      <c r="Q1066" s="33"/>
      <c r="R1066" s="33"/>
      <c r="S1066" s="33"/>
      <c r="T1066" s="13"/>
      <c r="U1066" s="33"/>
      <c r="V1066" s="33"/>
      <c r="W1066" s="33"/>
      <c r="X1066" s="33"/>
      <c r="Y1066" s="33"/>
      <c r="Z1066" s="33"/>
      <c r="AA1066" s="33"/>
      <c r="AB1066" s="13"/>
      <c r="AC1066" s="33"/>
      <c r="AD1066" s="33"/>
      <c r="AE1066" s="33"/>
      <c r="AF1066" s="33"/>
    </row>
    <row r="1067" spans="1:32" x14ac:dyDescent="0.2">
      <c r="A1067" s="33"/>
      <c r="B1067" s="76"/>
      <c r="C1067" s="33"/>
      <c r="D1067" s="13"/>
      <c r="E1067" s="13"/>
      <c r="F1067" s="33"/>
      <c r="G1067" s="33"/>
      <c r="H1067" s="33"/>
      <c r="I1067" s="77"/>
      <c r="J1067" s="77"/>
      <c r="K1067" s="78"/>
      <c r="L1067" s="13"/>
      <c r="M1067" s="13"/>
      <c r="N1067" s="13"/>
      <c r="O1067" s="13"/>
      <c r="P1067" s="33"/>
      <c r="Q1067" s="33"/>
      <c r="R1067" s="33"/>
      <c r="S1067" s="33"/>
      <c r="T1067" s="13"/>
      <c r="U1067" s="33"/>
      <c r="V1067" s="33"/>
      <c r="W1067" s="33"/>
      <c r="X1067" s="33"/>
      <c r="Y1067" s="33"/>
      <c r="Z1067" s="33"/>
      <c r="AA1067" s="33"/>
      <c r="AB1067" s="13"/>
      <c r="AC1067" s="33"/>
      <c r="AD1067" s="33"/>
      <c r="AE1067" s="33"/>
      <c r="AF1067" s="33"/>
    </row>
    <row r="1068" spans="1:32" x14ac:dyDescent="0.2">
      <c r="A1068" s="33"/>
      <c r="B1068" s="76"/>
      <c r="C1068" s="33"/>
      <c r="D1068" s="13"/>
      <c r="E1068" s="13"/>
      <c r="F1068" s="33"/>
      <c r="G1068" s="33"/>
      <c r="H1068" s="33"/>
      <c r="I1068" s="77"/>
      <c r="J1068" s="77"/>
      <c r="K1068" s="78"/>
      <c r="L1068" s="13"/>
      <c r="M1068" s="13"/>
      <c r="N1068" s="13"/>
      <c r="O1068" s="13"/>
      <c r="P1068" s="33"/>
      <c r="Q1068" s="33"/>
      <c r="R1068" s="33"/>
      <c r="S1068" s="33"/>
      <c r="T1068" s="13"/>
      <c r="U1068" s="33"/>
      <c r="V1068" s="33"/>
      <c r="W1068" s="33"/>
      <c r="X1068" s="33"/>
      <c r="Y1068" s="33"/>
      <c r="Z1068" s="33"/>
      <c r="AA1068" s="33"/>
      <c r="AB1068" s="13"/>
      <c r="AC1068" s="33"/>
      <c r="AD1068" s="33"/>
      <c r="AE1068" s="33"/>
      <c r="AF1068" s="33"/>
    </row>
    <row r="1069" spans="1:32" x14ac:dyDescent="0.2">
      <c r="A1069" s="33"/>
      <c r="B1069" s="76"/>
      <c r="C1069" s="33"/>
      <c r="D1069" s="13"/>
      <c r="E1069" s="13"/>
      <c r="F1069" s="33"/>
      <c r="G1069" s="33"/>
      <c r="H1069" s="33"/>
      <c r="I1069" s="77"/>
      <c r="J1069" s="77"/>
      <c r="K1069" s="78"/>
      <c r="L1069" s="13"/>
      <c r="M1069" s="13"/>
      <c r="N1069" s="13"/>
      <c r="O1069" s="13"/>
      <c r="P1069" s="33"/>
      <c r="Q1069" s="33"/>
      <c r="R1069" s="33"/>
      <c r="S1069" s="33"/>
      <c r="T1069" s="13"/>
      <c r="U1069" s="33"/>
      <c r="V1069" s="33"/>
      <c r="W1069" s="33"/>
      <c r="X1069" s="33"/>
      <c r="Y1069" s="33"/>
      <c r="Z1069" s="33"/>
      <c r="AA1069" s="33"/>
      <c r="AB1069" s="13"/>
      <c r="AC1069" s="33"/>
      <c r="AD1069" s="33"/>
      <c r="AE1069" s="33"/>
      <c r="AF1069" s="33"/>
    </row>
    <row r="1070" spans="1:32" x14ac:dyDescent="0.2">
      <c r="A1070" s="33"/>
      <c r="B1070" s="76"/>
      <c r="C1070" s="33"/>
      <c r="D1070" s="13"/>
      <c r="E1070" s="13"/>
      <c r="F1070" s="33"/>
      <c r="G1070" s="33"/>
      <c r="H1070" s="33"/>
      <c r="I1070" s="77"/>
      <c r="J1070" s="77"/>
      <c r="K1070" s="78"/>
      <c r="L1070" s="13"/>
      <c r="M1070" s="13"/>
      <c r="N1070" s="13"/>
      <c r="O1070" s="13"/>
      <c r="P1070" s="33"/>
      <c r="Q1070" s="33"/>
      <c r="R1070" s="33"/>
      <c r="S1070" s="33"/>
      <c r="T1070" s="13"/>
      <c r="U1070" s="33"/>
      <c r="V1070" s="33"/>
      <c r="W1070" s="33"/>
      <c r="X1070" s="33"/>
      <c r="Y1070" s="33"/>
      <c r="Z1070" s="33"/>
      <c r="AA1070" s="33"/>
      <c r="AB1070" s="13"/>
      <c r="AC1070" s="33"/>
      <c r="AD1070" s="33"/>
      <c r="AE1070" s="33"/>
      <c r="AF1070" s="33"/>
    </row>
    <row r="1071" spans="1:32" x14ac:dyDescent="0.2">
      <c r="A1071" s="33"/>
      <c r="B1071" s="76"/>
      <c r="C1071" s="33"/>
      <c r="D1071" s="13"/>
      <c r="E1071" s="13"/>
      <c r="F1071" s="33"/>
      <c r="G1071" s="33"/>
      <c r="H1071" s="33"/>
      <c r="I1071" s="77"/>
      <c r="J1071" s="77"/>
      <c r="K1071" s="78"/>
      <c r="L1071" s="13"/>
      <c r="M1071" s="13"/>
      <c r="N1071" s="13"/>
      <c r="O1071" s="13"/>
      <c r="P1071" s="33"/>
      <c r="Q1071" s="33"/>
      <c r="R1071" s="33"/>
      <c r="S1071" s="33"/>
      <c r="T1071" s="13"/>
      <c r="U1071" s="33"/>
      <c r="V1071" s="33"/>
      <c r="W1071" s="33"/>
      <c r="X1071" s="33"/>
      <c r="Y1071" s="33"/>
      <c r="Z1071" s="33"/>
      <c r="AA1071" s="33"/>
      <c r="AB1071" s="13"/>
      <c r="AC1071" s="33"/>
      <c r="AD1071" s="33"/>
      <c r="AE1071" s="33"/>
      <c r="AF1071" s="33"/>
    </row>
    <row r="1072" spans="1:32" x14ac:dyDescent="0.2">
      <c r="A1072" s="33"/>
      <c r="B1072" s="76"/>
      <c r="C1072" s="33"/>
      <c r="D1072" s="13"/>
      <c r="E1072" s="13"/>
      <c r="F1072" s="33"/>
      <c r="G1072" s="33"/>
      <c r="H1072" s="33"/>
      <c r="I1072" s="77"/>
      <c r="J1072" s="77"/>
      <c r="K1072" s="78"/>
      <c r="L1072" s="13"/>
      <c r="M1072" s="13"/>
      <c r="N1072" s="13"/>
      <c r="O1072" s="13"/>
      <c r="P1072" s="33"/>
      <c r="Q1072" s="33"/>
      <c r="R1072" s="33"/>
      <c r="S1072" s="33"/>
      <c r="T1072" s="13"/>
      <c r="U1072" s="33"/>
      <c r="V1072" s="33"/>
      <c r="W1072" s="33"/>
      <c r="X1072" s="33"/>
      <c r="Y1072" s="33"/>
      <c r="Z1072" s="33"/>
      <c r="AA1072" s="33"/>
      <c r="AB1072" s="13"/>
      <c r="AC1072" s="33"/>
      <c r="AD1072" s="33"/>
      <c r="AE1072" s="33"/>
      <c r="AF1072" s="33"/>
    </row>
    <row r="1073" spans="1:32" x14ac:dyDescent="0.2">
      <c r="A1073" s="33"/>
      <c r="B1073" s="76"/>
      <c r="C1073" s="33"/>
      <c r="D1073" s="13"/>
      <c r="E1073" s="13"/>
      <c r="F1073" s="33"/>
      <c r="G1073" s="33"/>
      <c r="H1073" s="33"/>
      <c r="I1073" s="77"/>
      <c r="J1073" s="77"/>
      <c r="K1073" s="78"/>
      <c r="L1073" s="13"/>
      <c r="M1073" s="13"/>
      <c r="N1073" s="13"/>
      <c r="O1073" s="13"/>
      <c r="P1073" s="33"/>
      <c r="Q1073" s="33"/>
      <c r="R1073" s="33"/>
      <c r="S1073" s="33"/>
      <c r="T1073" s="13"/>
      <c r="U1073" s="33"/>
      <c r="V1073" s="33"/>
      <c r="W1073" s="33"/>
      <c r="X1073" s="33"/>
      <c r="Y1073" s="33"/>
      <c r="Z1073" s="33"/>
      <c r="AA1073" s="33"/>
      <c r="AB1073" s="13"/>
      <c r="AC1073" s="33"/>
      <c r="AD1073" s="33"/>
      <c r="AE1073" s="33"/>
      <c r="AF1073" s="33"/>
    </row>
    <row r="1074" spans="1:32" x14ac:dyDescent="0.2">
      <c r="A1074" s="33"/>
      <c r="B1074" s="76"/>
      <c r="C1074" s="33"/>
      <c r="D1074" s="13"/>
      <c r="E1074" s="13"/>
      <c r="F1074" s="33"/>
      <c r="G1074" s="33"/>
      <c r="H1074" s="33"/>
      <c r="I1074" s="77"/>
      <c r="J1074" s="77"/>
      <c r="K1074" s="78"/>
      <c r="L1074" s="13"/>
      <c r="M1074" s="13"/>
      <c r="N1074" s="13"/>
      <c r="O1074" s="13"/>
      <c r="P1074" s="33"/>
      <c r="Q1074" s="33"/>
      <c r="R1074" s="33"/>
      <c r="S1074" s="33"/>
      <c r="T1074" s="13"/>
      <c r="U1074" s="33"/>
      <c r="V1074" s="33"/>
      <c r="W1074" s="33"/>
      <c r="X1074" s="33"/>
      <c r="Y1074" s="33"/>
      <c r="Z1074" s="33"/>
      <c r="AA1074" s="33"/>
      <c r="AB1074" s="13"/>
      <c r="AC1074" s="33"/>
      <c r="AD1074" s="33"/>
      <c r="AE1074" s="33"/>
      <c r="AF1074" s="33"/>
    </row>
    <row r="1075" spans="1:32" x14ac:dyDescent="0.2">
      <c r="A1075" s="33"/>
      <c r="B1075" s="76"/>
      <c r="C1075" s="33"/>
      <c r="D1075" s="13"/>
      <c r="E1075" s="13"/>
      <c r="F1075" s="33"/>
      <c r="G1075" s="33"/>
      <c r="H1075" s="33"/>
      <c r="I1075" s="77"/>
      <c r="J1075" s="77"/>
      <c r="K1075" s="78"/>
      <c r="L1075" s="13"/>
      <c r="M1075" s="13"/>
      <c r="N1075" s="13"/>
      <c r="O1075" s="13"/>
      <c r="P1075" s="33"/>
      <c r="Q1075" s="33"/>
      <c r="R1075" s="33"/>
      <c r="S1075" s="33"/>
      <c r="T1075" s="13"/>
      <c r="U1075" s="33"/>
      <c r="V1075" s="33"/>
      <c r="W1075" s="33"/>
      <c r="X1075" s="33"/>
      <c r="Y1075" s="33"/>
      <c r="Z1075" s="33"/>
      <c r="AA1075" s="33"/>
      <c r="AB1075" s="13"/>
      <c r="AC1075" s="33"/>
      <c r="AD1075" s="33"/>
      <c r="AE1075" s="33"/>
      <c r="AF1075" s="33"/>
    </row>
    <row r="1076" spans="1:32" x14ac:dyDescent="0.2">
      <c r="A1076" s="33"/>
      <c r="B1076" s="76"/>
      <c r="C1076" s="33"/>
      <c r="D1076" s="13"/>
      <c r="E1076" s="13"/>
      <c r="F1076" s="33"/>
      <c r="G1076" s="33"/>
      <c r="H1076" s="33"/>
      <c r="I1076" s="77"/>
      <c r="J1076" s="77"/>
      <c r="K1076" s="78"/>
      <c r="L1076" s="13"/>
      <c r="M1076" s="13"/>
      <c r="N1076" s="13"/>
      <c r="O1076" s="13"/>
      <c r="P1076" s="33"/>
      <c r="Q1076" s="33"/>
      <c r="R1076" s="33"/>
      <c r="S1076" s="33"/>
      <c r="T1076" s="13"/>
      <c r="U1076" s="33"/>
      <c r="V1076" s="33"/>
      <c r="W1076" s="33"/>
      <c r="X1076" s="33"/>
      <c r="Y1076" s="33"/>
      <c r="Z1076" s="33"/>
      <c r="AA1076" s="33"/>
      <c r="AB1076" s="13"/>
      <c r="AC1076" s="33"/>
      <c r="AD1076" s="33"/>
      <c r="AE1076" s="33"/>
      <c r="AF1076" s="33"/>
    </row>
    <row r="1077" spans="1:32" x14ac:dyDescent="0.2">
      <c r="A1077" s="33"/>
      <c r="B1077" s="76"/>
      <c r="C1077" s="33"/>
      <c r="D1077" s="13"/>
      <c r="E1077" s="13"/>
      <c r="F1077" s="33"/>
      <c r="G1077" s="33"/>
      <c r="H1077" s="33"/>
      <c r="I1077" s="77"/>
      <c r="J1077" s="77"/>
      <c r="K1077" s="78"/>
      <c r="L1077" s="13"/>
      <c r="M1077" s="13"/>
      <c r="N1077" s="13"/>
      <c r="O1077" s="13"/>
      <c r="P1077" s="33"/>
      <c r="Q1077" s="33"/>
      <c r="R1077" s="33"/>
      <c r="S1077" s="33"/>
      <c r="T1077" s="13"/>
      <c r="U1077" s="33"/>
      <c r="V1077" s="33"/>
      <c r="W1077" s="33"/>
      <c r="X1077" s="33"/>
      <c r="Y1077" s="33"/>
      <c r="Z1077" s="33"/>
      <c r="AA1077" s="33"/>
      <c r="AB1077" s="13"/>
      <c r="AC1077" s="33"/>
      <c r="AD1077" s="33"/>
      <c r="AE1077" s="33"/>
      <c r="AF1077" s="33"/>
    </row>
    <row r="1078" spans="1:32" x14ac:dyDescent="0.2">
      <c r="A1078" s="33"/>
      <c r="B1078" s="76"/>
      <c r="C1078" s="33"/>
      <c r="D1078" s="13"/>
      <c r="E1078" s="13"/>
      <c r="F1078" s="33"/>
      <c r="G1078" s="33"/>
      <c r="H1078" s="33"/>
      <c r="I1078" s="77"/>
      <c r="J1078" s="77"/>
      <c r="K1078" s="78"/>
      <c r="L1078" s="13"/>
      <c r="M1078" s="13"/>
      <c r="N1078" s="13"/>
      <c r="O1078" s="13"/>
      <c r="P1078" s="33"/>
      <c r="Q1078" s="33"/>
      <c r="R1078" s="33"/>
      <c r="S1078" s="33"/>
      <c r="T1078" s="13"/>
      <c r="U1078" s="33"/>
      <c r="V1078" s="33"/>
      <c r="W1078" s="33"/>
      <c r="X1078" s="33"/>
      <c r="Y1078" s="33"/>
      <c r="Z1078" s="33"/>
      <c r="AA1078" s="33"/>
      <c r="AB1078" s="13"/>
      <c r="AC1078" s="33"/>
      <c r="AD1078" s="33"/>
      <c r="AE1078" s="33"/>
      <c r="AF1078" s="33"/>
    </row>
    <row r="1079" spans="1:32" x14ac:dyDescent="0.2">
      <c r="A1079" s="33"/>
      <c r="B1079" s="76"/>
      <c r="C1079" s="33"/>
      <c r="D1079" s="13"/>
      <c r="E1079" s="13"/>
      <c r="F1079" s="33"/>
      <c r="G1079" s="33"/>
      <c r="H1079" s="33"/>
      <c r="I1079" s="77"/>
      <c r="J1079" s="77"/>
      <c r="K1079" s="78"/>
      <c r="L1079" s="13"/>
      <c r="M1079" s="13"/>
      <c r="N1079" s="13"/>
      <c r="O1079" s="13"/>
      <c r="P1079" s="33"/>
      <c r="Q1079" s="33"/>
      <c r="R1079" s="33"/>
      <c r="S1079" s="33"/>
      <c r="T1079" s="13"/>
      <c r="U1079" s="33"/>
      <c r="V1079" s="33"/>
      <c r="W1079" s="33"/>
      <c r="X1079" s="33"/>
      <c r="Y1079" s="33"/>
      <c r="Z1079" s="33"/>
      <c r="AA1079" s="33"/>
      <c r="AB1079" s="13"/>
      <c r="AC1079" s="33"/>
      <c r="AD1079" s="33"/>
      <c r="AE1079" s="33"/>
      <c r="AF1079" s="33"/>
    </row>
    <row r="1080" spans="1:32" x14ac:dyDescent="0.2">
      <c r="A1080" s="33"/>
      <c r="B1080" s="76"/>
      <c r="C1080" s="33"/>
      <c r="D1080" s="13"/>
      <c r="E1080" s="13"/>
      <c r="F1080" s="33"/>
      <c r="G1080" s="33"/>
      <c r="H1080" s="33"/>
      <c r="I1080" s="77"/>
      <c r="J1080" s="77"/>
      <c r="K1080" s="78"/>
      <c r="L1080" s="13"/>
      <c r="M1080" s="13"/>
      <c r="N1080" s="13"/>
      <c r="O1080" s="13"/>
      <c r="P1080" s="33"/>
      <c r="Q1080" s="33"/>
      <c r="R1080" s="33"/>
      <c r="S1080" s="33"/>
      <c r="T1080" s="13"/>
      <c r="U1080" s="33"/>
      <c r="V1080" s="33"/>
      <c r="W1080" s="33"/>
      <c r="X1080" s="33"/>
      <c r="Y1080" s="33"/>
      <c r="Z1080" s="33"/>
      <c r="AA1080" s="33"/>
      <c r="AB1080" s="13"/>
      <c r="AC1080" s="33"/>
      <c r="AD1080" s="33"/>
      <c r="AE1080" s="33"/>
      <c r="AF1080" s="33"/>
    </row>
    <row r="1081" spans="1:32" x14ac:dyDescent="0.2">
      <c r="A1081" s="33"/>
      <c r="B1081" s="76"/>
      <c r="C1081" s="33"/>
      <c r="D1081" s="13"/>
      <c r="E1081" s="13"/>
      <c r="F1081" s="33"/>
      <c r="G1081" s="33"/>
      <c r="H1081" s="33"/>
      <c r="I1081" s="77"/>
      <c r="J1081" s="77"/>
      <c r="K1081" s="78"/>
      <c r="L1081" s="13"/>
      <c r="M1081" s="13"/>
      <c r="N1081" s="13"/>
      <c r="O1081" s="13"/>
      <c r="P1081" s="33"/>
      <c r="Q1081" s="33"/>
      <c r="R1081" s="33"/>
      <c r="S1081" s="33"/>
      <c r="T1081" s="13"/>
      <c r="U1081" s="33"/>
      <c r="V1081" s="33"/>
      <c r="W1081" s="33"/>
      <c r="X1081" s="33"/>
      <c r="Y1081" s="33"/>
      <c r="Z1081" s="33"/>
      <c r="AA1081" s="33"/>
      <c r="AB1081" s="13"/>
      <c r="AC1081" s="33"/>
      <c r="AD1081" s="33"/>
      <c r="AE1081" s="33"/>
      <c r="AF1081" s="33"/>
    </row>
    <row r="1082" spans="1:32" x14ac:dyDescent="0.2">
      <c r="A1082" s="33"/>
      <c r="B1082" s="76"/>
      <c r="C1082" s="33"/>
      <c r="D1082" s="13"/>
      <c r="E1082" s="13"/>
      <c r="F1082" s="33"/>
      <c r="G1082" s="33"/>
      <c r="H1082" s="33"/>
      <c r="I1082" s="77"/>
      <c r="J1082" s="77"/>
      <c r="K1082" s="78"/>
      <c r="L1082" s="13"/>
      <c r="M1082" s="13"/>
      <c r="N1082" s="13"/>
      <c r="O1082" s="13"/>
      <c r="P1082" s="33"/>
      <c r="Q1082" s="33"/>
      <c r="R1082" s="33"/>
      <c r="S1082" s="33"/>
      <c r="T1082" s="13"/>
      <c r="U1082" s="33"/>
      <c r="V1082" s="33"/>
      <c r="W1082" s="33"/>
      <c r="X1082" s="33"/>
      <c r="Y1082" s="33"/>
      <c r="Z1082" s="33"/>
      <c r="AA1082" s="33"/>
      <c r="AB1082" s="13"/>
      <c r="AC1082" s="33"/>
      <c r="AD1082" s="33"/>
      <c r="AE1082" s="33"/>
      <c r="AF1082" s="33"/>
    </row>
    <row r="1083" spans="1:32" x14ac:dyDescent="0.2">
      <c r="A1083" s="33"/>
      <c r="B1083" s="76"/>
      <c r="C1083" s="33"/>
      <c r="D1083" s="13"/>
      <c r="E1083" s="13"/>
      <c r="F1083" s="33"/>
      <c r="G1083" s="33"/>
      <c r="H1083" s="33"/>
      <c r="I1083" s="77"/>
      <c r="J1083" s="77"/>
      <c r="K1083" s="78"/>
      <c r="L1083" s="13"/>
      <c r="M1083" s="13"/>
      <c r="N1083" s="13"/>
      <c r="O1083" s="13"/>
      <c r="P1083" s="33"/>
      <c r="Q1083" s="33"/>
      <c r="R1083" s="33"/>
      <c r="S1083" s="33"/>
      <c r="T1083" s="13"/>
      <c r="U1083" s="33"/>
      <c r="V1083" s="33"/>
      <c r="W1083" s="33"/>
      <c r="X1083" s="33"/>
      <c r="Y1083" s="33"/>
      <c r="Z1083" s="33"/>
      <c r="AA1083" s="33"/>
      <c r="AB1083" s="13"/>
      <c r="AC1083" s="33"/>
      <c r="AD1083" s="33"/>
      <c r="AE1083" s="33"/>
      <c r="AF1083" s="33"/>
    </row>
    <row r="1084" spans="1:32" x14ac:dyDescent="0.2">
      <c r="A1084" s="33"/>
      <c r="B1084" s="76"/>
      <c r="C1084" s="33"/>
      <c r="D1084" s="13"/>
      <c r="E1084" s="13"/>
      <c r="F1084" s="33"/>
      <c r="G1084" s="33"/>
      <c r="H1084" s="33"/>
      <c r="I1084" s="77"/>
      <c r="J1084" s="77"/>
      <c r="K1084" s="78"/>
      <c r="L1084" s="13"/>
      <c r="M1084" s="13"/>
      <c r="N1084" s="13"/>
      <c r="O1084" s="13"/>
      <c r="P1084" s="33"/>
      <c r="Q1084" s="33"/>
      <c r="R1084" s="33"/>
      <c r="S1084" s="33"/>
      <c r="T1084" s="13"/>
      <c r="U1084" s="33"/>
      <c r="V1084" s="33"/>
      <c r="W1084" s="33"/>
      <c r="X1084" s="33"/>
      <c r="Y1084" s="33"/>
      <c r="Z1084" s="33"/>
      <c r="AA1084" s="33"/>
      <c r="AB1084" s="13"/>
      <c r="AC1084" s="33"/>
      <c r="AD1084" s="33"/>
      <c r="AE1084" s="33"/>
      <c r="AF1084" s="33"/>
    </row>
    <row r="1085" spans="1:32" x14ac:dyDescent="0.2">
      <c r="A1085" s="33"/>
      <c r="B1085" s="76"/>
      <c r="C1085" s="33"/>
      <c r="D1085" s="13"/>
      <c r="E1085" s="13"/>
      <c r="F1085" s="33"/>
      <c r="G1085" s="33"/>
      <c r="H1085" s="33"/>
      <c r="I1085" s="77"/>
      <c r="J1085" s="77"/>
      <c r="K1085" s="78"/>
      <c r="L1085" s="13"/>
      <c r="M1085" s="13"/>
      <c r="N1085" s="13"/>
      <c r="O1085" s="13"/>
      <c r="P1085" s="33"/>
      <c r="Q1085" s="33"/>
      <c r="R1085" s="33"/>
      <c r="S1085" s="33"/>
      <c r="T1085" s="13"/>
      <c r="U1085" s="33"/>
      <c r="V1085" s="33"/>
      <c r="W1085" s="33"/>
      <c r="X1085" s="33"/>
      <c r="Y1085" s="33"/>
      <c r="Z1085" s="33"/>
      <c r="AA1085" s="33"/>
      <c r="AB1085" s="13"/>
      <c r="AC1085" s="33"/>
      <c r="AD1085" s="33"/>
      <c r="AE1085" s="33"/>
      <c r="AF1085" s="33"/>
    </row>
    <row r="1086" spans="1:32" x14ac:dyDescent="0.2">
      <c r="A1086" s="33"/>
      <c r="B1086" s="76"/>
      <c r="C1086" s="33"/>
      <c r="D1086" s="13"/>
      <c r="E1086" s="13"/>
      <c r="F1086" s="33"/>
      <c r="G1086" s="33"/>
      <c r="H1086" s="33"/>
      <c r="I1086" s="77"/>
      <c r="J1086" s="77"/>
      <c r="K1086" s="78"/>
      <c r="L1086" s="13"/>
      <c r="M1086" s="13"/>
      <c r="N1086" s="13"/>
      <c r="O1086" s="13"/>
      <c r="P1086" s="33"/>
      <c r="Q1086" s="33"/>
      <c r="R1086" s="33"/>
      <c r="S1086" s="33"/>
      <c r="T1086" s="13"/>
      <c r="U1086" s="33"/>
      <c r="V1086" s="33"/>
      <c r="W1086" s="33"/>
      <c r="X1086" s="33"/>
      <c r="Y1086" s="33"/>
      <c r="Z1086" s="33"/>
      <c r="AA1086" s="33"/>
      <c r="AB1086" s="13"/>
      <c r="AC1086" s="33"/>
      <c r="AD1086" s="33"/>
      <c r="AE1086" s="33"/>
      <c r="AF1086" s="33"/>
    </row>
    <row r="1087" spans="1:32" x14ac:dyDescent="0.2">
      <c r="A1087" s="33"/>
      <c r="B1087" s="76"/>
      <c r="C1087" s="33"/>
      <c r="D1087" s="13"/>
      <c r="E1087" s="13"/>
      <c r="F1087" s="33"/>
      <c r="G1087" s="33"/>
      <c r="H1087" s="33"/>
      <c r="I1087" s="77"/>
      <c r="J1087" s="77"/>
      <c r="K1087" s="78"/>
      <c r="L1087" s="13"/>
      <c r="M1087" s="13"/>
      <c r="N1087" s="13"/>
      <c r="O1087" s="13"/>
      <c r="P1087" s="33"/>
      <c r="Q1087" s="33"/>
      <c r="R1087" s="33"/>
      <c r="S1087" s="33"/>
      <c r="T1087" s="13"/>
      <c r="U1087" s="33"/>
      <c r="V1087" s="33"/>
      <c r="W1087" s="33"/>
      <c r="X1087" s="33"/>
      <c r="Y1087" s="33"/>
      <c r="Z1087" s="33"/>
      <c r="AA1087" s="33"/>
      <c r="AB1087" s="13"/>
      <c r="AC1087" s="33"/>
      <c r="AD1087" s="33"/>
      <c r="AE1087" s="33"/>
      <c r="AF1087" s="33"/>
    </row>
    <row r="1088" spans="1:32" x14ac:dyDescent="0.2">
      <c r="A1088" s="33"/>
      <c r="B1088" s="76"/>
      <c r="C1088" s="33"/>
      <c r="D1088" s="13"/>
      <c r="E1088" s="13"/>
      <c r="F1088" s="33"/>
      <c r="G1088" s="33"/>
      <c r="H1088" s="33"/>
      <c r="I1088" s="77"/>
      <c r="J1088" s="77"/>
      <c r="K1088" s="78"/>
      <c r="L1088" s="13"/>
      <c r="M1088" s="13"/>
      <c r="N1088" s="13"/>
      <c r="O1088" s="13"/>
      <c r="P1088" s="33"/>
      <c r="Q1088" s="33"/>
      <c r="R1088" s="33"/>
      <c r="S1088" s="33"/>
      <c r="T1088" s="13"/>
      <c r="U1088" s="33"/>
      <c r="V1088" s="33"/>
      <c r="W1088" s="33"/>
      <c r="X1088" s="33"/>
      <c r="Y1088" s="33"/>
      <c r="Z1088" s="33"/>
      <c r="AA1088" s="33"/>
      <c r="AB1088" s="13"/>
      <c r="AC1088" s="33"/>
      <c r="AD1088" s="33"/>
      <c r="AE1088" s="33"/>
      <c r="AF1088" s="33"/>
    </row>
    <row r="1089" spans="1:32" x14ac:dyDescent="0.2">
      <c r="A1089" s="33"/>
      <c r="B1089" s="76"/>
      <c r="C1089" s="33"/>
      <c r="D1089" s="13"/>
      <c r="E1089" s="13"/>
      <c r="F1089" s="33"/>
      <c r="G1089" s="33"/>
      <c r="H1089" s="33"/>
      <c r="I1089" s="77"/>
      <c r="J1089" s="77"/>
      <c r="K1089" s="78"/>
      <c r="L1089" s="13"/>
      <c r="M1089" s="13"/>
      <c r="N1089" s="13"/>
      <c r="O1089" s="13"/>
      <c r="P1089" s="33"/>
      <c r="Q1089" s="33"/>
      <c r="R1089" s="33"/>
      <c r="S1089" s="33"/>
      <c r="T1089" s="13"/>
      <c r="U1089" s="33"/>
      <c r="V1089" s="33"/>
      <c r="W1089" s="33"/>
      <c r="X1089" s="33"/>
      <c r="Y1089" s="33"/>
      <c r="Z1089" s="33"/>
      <c r="AA1089" s="33"/>
      <c r="AB1089" s="13"/>
      <c r="AC1089" s="33"/>
      <c r="AD1089" s="33"/>
      <c r="AE1089" s="33"/>
      <c r="AF1089" s="33"/>
    </row>
    <row r="1090" spans="1:32" x14ac:dyDescent="0.2">
      <c r="A1090" s="33"/>
      <c r="B1090" s="76"/>
      <c r="C1090" s="33"/>
      <c r="D1090" s="13"/>
      <c r="E1090" s="13"/>
      <c r="F1090" s="33"/>
      <c r="G1090" s="33"/>
      <c r="H1090" s="33"/>
      <c r="I1090" s="77"/>
      <c r="J1090" s="77"/>
      <c r="K1090" s="78"/>
      <c r="L1090" s="13"/>
      <c r="M1090" s="13"/>
      <c r="N1090" s="13"/>
      <c r="O1090" s="13"/>
      <c r="P1090" s="33"/>
      <c r="Q1090" s="33"/>
      <c r="R1090" s="33"/>
      <c r="S1090" s="33"/>
      <c r="T1090" s="13"/>
      <c r="U1090" s="33"/>
      <c r="V1090" s="33"/>
      <c r="W1090" s="33"/>
      <c r="X1090" s="33"/>
      <c r="Y1090" s="33"/>
      <c r="Z1090" s="33"/>
      <c r="AA1090" s="33"/>
      <c r="AB1090" s="13"/>
      <c r="AC1090" s="33"/>
      <c r="AD1090" s="33"/>
      <c r="AE1090" s="33"/>
      <c r="AF1090" s="33"/>
    </row>
    <row r="1091" spans="1:32" x14ac:dyDescent="0.2">
      <c r="A1091" s="33"/>
      <c r="B1091" s="76"/>
      <c r="C1091" s="33"/>
      <c r="D1091" s="13"/>
      <c r="E1091" s="13"/>
      <c r="F1091" s="33"/>
      <c r="G1091" s="33"/>
      <c r="H1091" s="33"/>
      <c r="I1091" s="77"/>
      <c r="J1091" s="77"/>
      <c r="K1091" s="78"/>
      <c r="L1091" s="13"/>
      <c r="M1091" s="13"/>
      <c r="N1091" s="13"/>
      <c r="O1091" s="13"/>
      <c r="P1091" s="33"/>
      <c r="Q1091" s="33"/>
      <c r="R1091" s="33"/>
      <c r="S1091" s="33"/>
      <c r="T1091" s="13"/>
      <c r="U1091" s="33"/>
      <c r="V1091" s="33"/>
      <c r="W1091" s="33"/>
      <c r="X1091" s="33"/>
      <c r="Y1091" s="33"/>
      <c r="Z1091" s="33"/>
      <c r="AA1091" s="33"/>
      <c r="AB1091" s="13"/>
      <c r="AC1091" s="33"/>
      <c r="AD1091" s="33"/>
      <c r="AE1091" s="33"/>
      <c r="AF1091" s="33"/>
    </row>
    <row r="1092" spans="1:32" x14ac:dyDescent="0.2">
      <c r="A1092" s="33"/>
      <c r="B1092" s="76"/>
      <c r="C1092" s="33"/>
      <c r="D1092" s="13"/>
      <c r="E1092" s="13"/>
      <c r="F1092" s="33"/>
      <c r="G1092" s="33"/>
      <c r="H1092" s="33"/>
      <c r="I1092" s="77"/>
      <c r="J1092" s="77"/>
      <c r="K1092" s="78"/>
      <c r="L1092" s="13"/>
      <c r="M1092" s="13"/>
      <c r="N1092" s="13"/>
      <c r="O1092" s="13"/>
      <c r="P1092" s="33"/>
      <c r="Q1092" s="33"/>
      <c r="R1092" s="33"/>
      <c r="S1092" s="33"/>
      <c r="T1092" s="13"/>
      <c r="U1092" s="33"/>
      <c r="V1092" s="33"/>
      <c r="W1092" s="33"/>
      <c r="X1092" s="33"/>
      <c r="Y1092" s="33"/>
      <c r="Z1092" s="33"/>
      <c r="AA1092" s="33"/>
      <c r="AB1092" s="13"/>
      <c r="AC1092" s="33"/>
      <c r="AD1092" s="33"/>
      <c r="AE1092" s="33"/>
      <c r="AF1092" s="33"/>
    </row>
    <row r="1093" spans="1:32" x14ac:dyDescent="0.2">
      <c r="A1093" s="33"/>
      <c r="B1093" s="76"/>
      <c r="C1093" s="33"/>
      <c r="D1093" s="13"/>
      <c r="E1093" s="13"/>
      <c r="F1093" s="33"/>
      <c r="G1093" s="33"/>
      <c r="H1093" s="33"/>
      <c r="I1093" s="77"/>
      <c r="J1093" s="77"/>
      <c r="K1093" s="78"/>
      <c r="L1093" s="13"/>
      <c r="M1093" s="13"/>
      <c r="N1093" s="13"/>
      <c r="O1093" s="13"/>
      <c r="P1093" s="33"/>
      <c r="Q1093" s="33"/>
      <c r="R1093" s="33"/>
      <c r="S1093" s="33"/>
      <c r="T1093" s="13"/>
      <c r="U1093" s="33"/>
      <c r="V1093" s="33"/>
      <c r="W1093" s="33"/>
      <c r="X1093" s="33"/>
      <c r="Y1093" s="33"/>
      <c r="Z1093" s="33"/>
      <c r="AA1093" s="33"/>
      <c r="AB1093" s="13"/>
      <c r="AC1093" s="33"/>
      <c r="AD1093" s="33"/>
      <c r="AE1093" s="33"/>
      <c r="AF1093" s="33"/>
    </row>
    <row r="1094" spans="1:32" x14ac:dyDescent="0.2">
      <c r="A1094" s="33"/>
      <c r="B1094" s="76"/>
      <c r="C1094" s="33"/>
      <c r="D1094" s="13"/>
      <c r="E1094" s="13"/>
      <c r="F1094" s="33"/>
      <c r="G1094" s="33"/>
      <c r="H1094" s="33"/>
      <c r="I1094" s="77"/>
      <c r="J1094" s="77"/>
      <c r="K1094" s="78"/>
      <c r="L1094" s="13"/>
      <c r="M1094" s="13"/>
      <c r="N1094" s="13"/>
      <c r="O1094" s="13"/>
      <c r="P1094" s="33"/>
      <c r="Q1094" s="33"/>
      <c r="R1094" s="33"/>
      <c r="S1094" s="33"/>
      <c r="T1094" s="13"/>
      <c r="U1094" s="33"/>
      <c r="V1094" s="33"/>
      <c r="W1094" s="33"/>
      <c r="X1094" s="33"/>
      <c r="Y1094" s="33"/>
      <c r="Z1094" s="33"/>
      <c r="AA1094" s="33"/>
      <c r="AB1094" s="13"/>
      <c r="AC1094" s="33"/>
      <c r="AD1094" s="33"/>
      <c r="AE1094" s="33"/>
      <c r="AF1094" s="33"/>
    </row>
    <row r="1095" spans="1:32" x14ac:dyDescent="0.2">
      <c r="A1095" s="33"/>
      <c r="B1095" s="76"/>
      <c r="C1095" s="33"/>
      <c r="D1095" s="13"/>
      <c r="E1095" s="13"/>
      <c r="F1095" s="33"/>
      <c r="G1095" s="33"/>
      <c r="H1095" s="33"/>
      <c r="I1095" s="77"/>
      <c r="J1095" s="77"/>
      <c r="K1095" s="78"/>
      <c r="L1095" s="13"/>
      <c r="M1095" s="13"/>
      <c r="N1095" s="13"/>
      <c r="O1095" s="13"/>
      <c r="P1095" s="33"/>
      <c r="Q1095" s="33"/>
      <c r="R1095" s="33"/>
      <c r="S1095" s="33"/>
      <c r="T1095" s="13"/>
      <c r="U1095" s="33"/>
      <c r="V1095" s="33"/>
      <c r="W1095" s="33"/>
      <c r="X1095" s="33"/>
      <c r="Y1095" s="33"/>
      <c r="Z1095" s="33"/>
      <c r="AA1095" s="33"/>
      <c r="AB1095" s="13"/>
      <c r="AC1095" s="33"/>
      <c r="AD1095" s="33"/>
      <c r="AE1095" s="33"/>
      <c r="AF1095" s="33"/>
    </row>
    <row r="1096" spans="1:32" x14ac:dyDescent="0.2">
      <c r="A1096" s="33"/>
      <c r="B1096" s="76"/>
      <c r="C1096" s="33"/>
      <c r="D1096" s="13"/>
      <c r="E1096" s="13"/>
      <c r="F1096" s="33"/>
      <c r="G1096" s="33"/>
      <c r="H1096" s="33"/>
      <c r="I1096" s="77"/>
      <c r="J1096" s="77"/>
      <c r="K1096" s="78"/>
      <c r="L1096" s="13"/>
      <c r="M1096" s="13"/>
      <c r="N1096" s="13"/>
      <c r="O1096" s="13"/>
      <c r="P1096" s="33"/>
      <c r="Q1096" s="33"/>
      <c r="R1096" s="33"/>
      <c r="S1096" s="33"/>
      <c r="T1096" s="13"/>
      <c r="U1096" s="33"/>
      <c r="V1096" s="33"/>
      <c r="W1096" s="33"/>
      <c r="X1096" s="33"/>
      <c r="Y1096" s="33"/>
      <c r="Z1096" s="33"/>
      <c r="AA1096" s="33"/>
      <c r="AB1096" s="13"/>
      <c r="AC1096" s="33"/>
      <c r="AD1096" s="33"/>
      <c r="AE1096" s="33"/>
      <c r="AF1096" s="33"/>
    </row>
    <row r="1097" spans="1:32" x14ac:dyDescent="0.2">
      <c r="A1097" s="33"/>
      <c r="B1097" s="76"/>
      <c r="C1097" s="33"/>
      <c r="D1097" s="13"/>
      <c r="E1097" s="13"/>
      <c r="F1097" s="33"/>
      <c r="G1097" s="33"/>
      <c r="H1097" s="33"/>
      <c r="I1097" s="77"/>
      <c r="J1097" s="77"/>
      <c r="K1097" s="78"/>
      <c r="L1097" s="13"/>
      <c r="M1097" s="13"/>
      <c r="N1097" s="13"/>
      <c r="O1097" s="13"/>
      <c r="P1097" s="33"/>
      <c r="Q1097" s="33"/>
      <c r="R1097" s="33"/>
      <c r="S1097" s="33"/>
      <c r="T1097" s="13"/>
      <c r="U1097" s="33"/>
      <c r="V1097" s="33"/>
      <c r="W1097" s="33"/>
      <c r="X1097" s="33"/>
      <c r="Y1097" s="33"/>
      <c r="Z1097" s="33"/>
      <c r="AA1097" s="33"/>
      <c r="AB1097" s="13"/>
      <c r="AC1097" s="33"/>
      <c r="AD1097" s="33"/>
      <c r="AE1097" s="33"/>
      <c r="AF1097" s="33"/>
    </row>
    <row r="1098" spans="1:32" x14ac:dyDescent="0.2">
      <c r="A1098" s="33"/>
      <c r="B1098" s="76"/>
      <c r="C1098" s="33"/>
      <c r="D1098" s="13"/>
      <c r="E1098" s="13"/>
      <c r="F1098" s="33"/>
      <c r="G1098" s="33"/>
      <c r="H1098" s="33"/>
      <c r="I1098" s="77"/>
      <c r="J1098" s="77"/>
      <c r="K1098" s="78"/>
      <c r="L1098" s="13"/>
      <c r="M1098" s="13"/>
      <c r="N1098" s="13"/>
      <c r="O1098" s="13"/>
      <c r="P1098" s="33"/>
      <c r="Q1098" s="33"/>
      <c r="R1098" s="33"/>
      <c r="S1098" s="33"/>
      <c r="T1098" s="13"/>
      <c r="U1098" s="33"/>
      <c r="V1098" s="33"/>
      <c r="W1098" s="33"/>
      <c r="X1098" s="33"/>
      <c r="Y1098" s="33"/>
      <c r="Z1098" s="33"/>
      <c r="AA1098" s="33"/>
      <c r="AB1098" s="13"/>
      <c r="AC1098" s="33"/>
      <c r="AD1098" s="33"/>
      <c r="AE1098" s="33"/>
      <c r="AF1098" s="33"/>
    </row>
    <row r="1099" spans="1:32" x14ac:dyDescent="0.2">
      <c r="A1099" s="33"/>
      <c r="B1099" s="76"/>
      <c r="C1099" s="33"/>
      <c r="D1099" s="13"/>
      <c r="E1099" s="13"/>
      <c r="F1099" s="33"/>
      <c r="G1099" s="33"/>
      <c r="H1099" s="33"/>
      <c r="I1099" s="77"/>
      <c r="J1099" s="77"/>
      <c r="K1099" s="78"/>
      <c r="L1099" s="13"/>
      <c r="M1099" s="13"/>
      <c r="N1099" s="13"/>
      <c r="O1099" s="13"/>
      <c r="P1099" s="33"/>
      <c r="Q1099" s="33"/>
      <c r="R1099" s="33"/>
      <c r="S1099" s="33"/>
      <c r="T1099" s="13"/>
      <c r="U1099" s="33"/>
      <c r="V1099" s="33"/>
      <c r="W1099" s="33"/>
      <c r="X1099" s="33"/>
      <c r="Y1099" s="33"/>
      <c r="Z1099" s="33"/>
      <c r="AA1099" s="33"/>
      <c r="AB1099" s="13"/>
      <c r="AC1099" s="33"/>
      <c r="AD1099" s="33"/>
      <c r="AE1099" s="33"/>
      <c r="AF1099" s="33"/>
    </row>
    <row r="1100" spans="1:32" x14ac:dyDescent="0.2">
      <c r="A1100" s="33"/>
      <c r="B1100" s="76"/>
      <c r="C1100" s="33"/>
      <c r="D1100" s="13"/>
      <c r="E1100" s="13"/>
      <c r="F1100" s="33"/>
      <c r="G1100" s="33"/>
      <c r="H1100" s="33"/>
      <c r="I1100" s="77"/>
      <c r="J1100" s="77"/>
      <c r="K1100" s="78"/>
      <c r="L1100" s="13"/>
      <c r="M1100" s="13"/>
      <c r="N1100" s="13"/>
      <c r="O1100" s="13"/>
      <c r="P1100" s="33"/>
      <c r="Q1100" s="33"/>
      <c r="R1100" s="33"/>
      <c r="S1100" s="33"/>
      <c r="T1100" s="13"/>
      <c r="U1100" s="33"/>
      <c r="V1100" s="33"/>
      <c r="W1100" s="33"/>
      <c r="X1100" s="33"/>
      <c r="Y1100" s="33"/>
      <c r="Z1100" s="33"/>
      <c r="AA1100" s="33"/>
      <c r="AB1100" s="13"/>
      <c r="AC1100" s="33"/>
      <c r="AD1100" s="33"/>
      <c r="AE1100" s="33"/>
      <c r="AF1100" s="33"/>
    </row>
    <row r="1101" spans="1:32" x14ac:dyDescent="0.2">
      <c r="A1101" s="33"/>
      <c r="B1101" s="76"/>
      <c r="C1101" s="33"/>
      <c r="D1101" s="13"/>
      <c r="E1101" s="13"/>
      <c r="F1101" s="33"/>
      <c r="G1101" s="33"/>
      <c r="H1101" s="33"/>
      <c r="I1101" s="77"/>
      <c r="J1101" s="77"/>
      <c r="K1101" s="78"/>
      <c r="L1101" s="13"/>
      <c r="M1101" s="13"/>
      <c r="N1101" s="13"/>
      <c r="O1101" s="13"/>
      <c r="P1101" s="33"/>
      <c r="Q1101" s="33"/>
      <c r="R1101" s="33"/>
      <c r="S1101" s="33"/>
      <c r="T1101" s="13"/>
      <c r="U1101" s="33"/>
      <c r="V1101" s="33"/>
      <c r="W1101" s="33"/>
      <c r="X1101" s="33"/>
      <c r="Y1101" s="33"/>
      <c r="Z1101" s="33"/>
      <c r="AA1101" s="33"/>
      <c r="AB1101" s="13"/>
      <c r="AC1101" s="33"/>
      <c r="AD1101" s="33"/>
      <c r="AE1101" s="33"/>
      <c r="AF1101" s="33"/>
    </row>
    <row r="1102" spans="1:32" x14ac:dyDescent="0.2">
      <c r="A1102" s="33"/>
      <c r="B1102" s="76"/>
      <c r="C1102" s="33"/>
      <c r="D1102" s="13"/>
      <c r="E1102" s="13"/>
      <c r="F1102" s="33"/>
      <c r="G1102" s="33"/>
      <c r="H1102" s="33"/>
      <c r="I1102" s="77"/>
      <c r="J1102" s="77"/>
      <c r="K1102" s="78"/>
      <c r="L1102" s="13"/>
      <c r="M1102" s="13"/>
      <c r="N1102" s="13"/>
      <c r="O1102" s="13"/>
      <c r="P1102" s="33"/>
      <c r="Q1102" s="33"/>
      <c r="R1102" s="33"/>
      <c r="S1102" s="33"/>
      <c r="T1102" s="13"/>
      <c r="U1102" s="33"/>
      <c r="V1102" s="33"/>
      <c r="W1102" s="33"/>
      <c r="X1102" s="33"/>
      <c r="Y1102" s="33"/>
      <c r="Z1102" s="33"/>
      <c r="AA1102" s="33"/>
      <c r="AB1102" s="13"/>
      <c r="AC1102" s="33"/>
      <c r="AD1102" s="33"/>
      <c r="AE1102" s="33"/>
      <c r="AF1102" s="33"/>
    </row>
    <row r="1103" spans="1:32" x14ac:dyDescent="0.2">
      <c r="A1103" s="33"/>
      <c r="B1103" s="76"/>
      <c r="C1103" s="33"/>
      <c r="D1103" s="13"/>
      <c r="E1103" s="13"/>
      <c r="F1103" s="33"/>
      <c r="G1103" s="33"/>
      <c r="H1103" s="33"/>
      <c r="I1103" s="77"/>
      <c r="J1103" s="77"/>
      <c r="K1103" s="78"/>
      <c r="L1103" s="13"/>
      <c r="M1103" s="13"/>
      <c r="N1103" s="13"/>
      <c r="O1103" s="13"/>
      <c r="P1103" s="33"/>
      <c r="Q1103" s="33"/>
      <c r="R1103" s="33"/>
      <c r="S1103" s="33"/>
      <c r="T1103" s="13"/>
      <c r="U1103" s="33"/>
      <c r="V1103" s="33"/>
      <c r="W1103" s="33"/>
      <c r="X1103" s="33"/>
      <c r="Y1103" s="33"/>
      <c r="Z1103" s="33"/>
      <c r="AA1103" s="33"/>
      <c r="AB1103" s="13"/>
      <c r="AC1103" s="33"/>
      <c r="AD1103" s="33"/>
      <c r="AE1103" s="33"/>
      <c r="AF1103" s="33"/>
    </row>
    <row r="1104" spans="1:32" x14ac:dyDescent="0.2">
      <c r="A1104" s="33"/>
      <c r="B1104" s="76"/>
      <c r="C1104" s="33"/>
      <c r="D1104" s="13"/>
      <c r="E1104" s="13"/>
      <c r="F1104" s="33"/>
      <c r="G1104" s="33"/>
      <c r="H1104" s="33"/>
      <c r="I1104" s="77"/>
      <c r="J1104" s="77"/>
      <c r="K1104" s="78"/>
      <c r="L1104" s="13"/>
      <c r="M1104" s="13"/>
      <c r="N1104" s="13"/>
      <c r="O1104" s="13"/>
      <c r="P1104" s="33"/>
      <c r="Q1104" s="33"/>
      <c r="R1104" s="33"/>
      <c r="S1104" s="33"/>
      <c r="T1104" s="13"/>
      <c r="U1104" s="33"/>
      <c r="V1104" s="33"/>
      <c r="W1104" s="33"/>
      <c r="X1104" s="33"/>
      <c r="Y1104" s="33"/>
      <c r="Z1104" s="33"/>
      <c r="AA1104" s="33"/>
      <c r="AB1104" s="13"/>
      <c r="AC1104" s="33"/>
      <c r="AD1104" s="33"/>
      <c r="AE1104" s="33"/>
      <c r="AF1104" s="33"/>
    </row>
    <row r="1105" spans="1:32" x14ac:dyDescent="0.2">
      <c r="A1105" s="33"/>
      <c r="B1105" s="76"/>
      <c r="C1105" s="33"/>
      <c r="D1105" s="13"/>
      <c r="E1105" s="13"/>
      <c r="F1105" s="33"/>
      <c r="G1105" s="33"/>
      <c r="H1105" s="33"/>
      <c r="I1105" s="77"/>
      <c r="J1105" s="77"/>
      <c r="K1105" s="78"/>
      <c r="L1105" s="13"/>
      <c r="M1105" s="13"/>
      <c r="N1105" s="13"/>
      <c r="O1105" s="13"/>
      <c r="P1105" s="33"/>
      <c r="Q1105" s="33"/>
      <c r="R1105" s="33"/>
      <c r="S1105" s="33"/>
      <c r="T1105" s="13"/>
      <c r="U1105" s="33"/>
      <c r="V1105" s="33"/>
      <c r="W1105" s="33"/>
      <c r="X1105" s="33"/>
      <c r="Y1105" s="33"/>
      <c r="Z1105" s="33"/>
      <c r="AA1105" s="33"/>
      <c r="AB1105" s="13"/>
      <c r="AC1105" s="33"/>
      <c r="AD1105" s="33"/>
      <c r="AE1105" s="33"/>
      <c r="AF1105" s="33"/>
    </row>
    <row r="1106" spans="1:32" x14ac:dyDescent="0.2">
      <c r="A1106" s="33"/>
      <c r="B1106" s="76"/>
      <c r="C1106" s="33"/>
      <c r="D1106" s="13"/>
      <c r="E1106" s="13"/>
      <c r="F1106" s="33"/>
      <c r="G1106" s="33"/>
      <c r="H1106" s="33"/>
      <c r="I1106" s="77"/>
      <c r="J1106" s="77"/>
      <c r="K1106" s="78"/>
      <c r="L1106" s="13"/>
      <c r="M1106" s="13"/>
      <c r="N1106" s="13"/>
      <c r="O1106" s="13"/>
      <c r="P1106" s="33"/>
      <c r="Q1106" s="33"/>
      <c r="R1106" s="33"/>
      <c r="S1106" s="33"/>
      <c r="T1106" s="13"/>
      <c r="U1106" s="33"/>
      <c r="V1106" s="33"/>
      <c r="W1106" s="33"/>
      <c r="X1106" s="33"/>
      <c r="Y1106" s="33"/>
      <c r="Z1106" s="33"/>
      <c r="AA1106" s="33"/>
      <c r="AB1106" s="13"/>
      <c r="AC1106" s="33"/>
      <c r="AD1106" s="33"/>
      <c r="AE1106" s="33"/>
      <c r="AF1106" s="33"/>
    </row>
    <row r="1107" spans="1:32" x14ac:dyDescent="0.2">
      <c r="A1107" s="33"/>
      <c r="B1107" s="76"/>
      <c r="C1107" s="33"/>
      <c r="D1107" s="13"/>
      <c r="E1107" s="13"/>
      <c r="F1107" s="33"/>
      <c r="G1107" s="33"/>
      <c r="H1107" s="33"/>
      <c r="I1107" s="77"/>
      <c r="J1107" s="77"/>
      <c r="K1107" s="78"/>
      <c r="L1107" s="13"/>
      <c r="M1107" s="13"/>
      <c r="N1107" s="13"/>
      <c r="O1107" s="13"/>
      <c r="P1107" s="33"/>
      <c r="Q1107" s="33"/>
      <c r="R1107" s="33"/>
      <c r="S1107" s="33"/>
      <c r="T1107" s="13"/>
      <c r="U1107" s="33"/>
      <c r="V1107" s="33"/>
      <c r="W1107" s="33"/>
      <c r="X1107" s="33"/>
      <c r="Y1107" s="33"/>
      <c r="Z1107" s="33"/>
      <c r="AA1107" s="33"/>
      <c r="AB1107" s="13"/>
      <c r="AC1107" s="33"/>
      <c r="AD1107" s="33"/>
      <c r="AE1107" s="33"/>
      <c r="AF1107" s="33"/>
    </row>
    <row r="1108" spans="1:32" x14ac:dyDescent="0.2">
      <c r="A1108" s="33"/>
      <c r="B1108" s="76"/>
      <c r="C1108" s="33"/>
      <c r="D1108" s="13"/>
      <c r="E1108" s="13"/>
      <c r="F1108" s="33"/>
      <c r="G1108" s="33"/>
      <c r="H1108" s="33"/>
      <c r="I1108" s="77"/>
      <c r="J1108" s="77"/>
      <c r="K1108" s="78"/>
      <c r="L1108" s="13"/>
      <c r="M1108" s="13"/>
      <c r="N1108" s="13"/>
      <c r="O1108" s="13"/>
      <c r="P1108" s="33"/>
      <c r="Q1108" s="33"/>
      <c r="R1108" s="33"/>
      <c r="S1108" s="33"/>
      <c r="T1108" s="13"/>
      <c r="U1108" s="33"/>
      <c r="V1108" s="33"/>
      <c r="W1108" s="33"/>
      <c r="X1108" s="33"/>
      <c r="Y1108" s="33"/>
      <c r="Z1108" s="33"/>
      <c r="AA1108" s="33"/>
      <c r="AB1108" s="13"/>
      <c r="AC1108" s="33"/>
      <c r="AD1108" s="33"/>
      <c r="AE1108" s="33"/>
      <c r="AF1108" s="33"/>
    </row>
    <row r="1109" spans="1:32" x14ac:dyDescent="0.2">
      <c r="A1109" s="33"/>
      <c r="B1109" s="76"/>
      <c r="C1109" s="33"/>
      <c r="D1109" s="13"/>
      <c r="E1109" s="13"/>
      <c r="F1109" s="33"/>
      <c r="G1109" s="33"/>
      <c r="H1109" s="33"/>
      <c r="I1109" s="77"/>
      <c r="J1109" s="77"/>
      <c r="K1109" s="78"/>
      <c r="L1109" s="13"/>
      <c r="M1109" s="13"/>
      <c r="N1109" s="13"/>
      <c r="O1109" s="13"/>
      <c r="P1109" s="33"/>
      <c r="Q1109" s="33"/>
      <c r="R1109" s="33"/>
      <c r="S1109" s="33"/>
      <c r="T1109" s="13"/>
      <c r="U1109" s="33"/>
      <c r="V1109" s="33"/>
      <c r="W1109" s="33"/>
      <c r="X1109" s="33"/>
      <c r="Y1109" s="33"/>
      <c r="Z1109" s="33"/>
      <c r="AA1109" s="33"/>
      <c r="AB1109" s="13"/>
      <c r="AC1109" s="33"/>
      <c r="AD1109" s="33"/>
      <c r="AE1109" s="33"/>
      <c r="AF1109" s="33"/>
    </row>
    <row r="1110" spans="1:32" x14ac:dyDescent="0.2">
      <c r="A1110" s="33"/>
      <c r="B1110" s="76"/>
      <c r="C1110" s="33"/>
      <c r="D1110" s="13"/>
      <c r="E1110" s="13"/>
      <c r="F1110" s="33"/>
      <c r="G1110" s="33"/>
      <c r="H1110" s="33"/>
      <c r="I1110" s="77"/>
      <c r="J1110" s="77"/>
      <c r="K1110" s="78"/>
      <c r="L1110" s="13"/>
      <c r="M1110" s="13"/>
      <c r="N1110" s="13"/>
      <c r="O1110" s="13"/>
      <c r="P1110" s="33"/>
      <c r="Q1110" s="33"/>
      <c r="R1110" s="33"/>
      <c r="S1110" s="33"/>
      <c r="T1110" s="13"/>
      <c r="U1110" s="33"/>
      <c r="V1110" s="33"/>
      <c r="W1110" s="33"/>
      <c r="X1110" s="33"/>
      <c r="Y1110" s="33"/>
      <c r="Z1110" s="33"/>
      <c r="AA1110" s="33"/>
      <c r="AB1110" s="13"/>
      <c r="AC1110" s="33"/>
      <c r="AD1110" s="33"/>
      <c r="AE1110" s="33"/>
      <c r="AF1110" s="33"/>
    </row>
    <row r="1111" spans="1:32" x14ac:dyDescent="0.2">
      <c r="A1111" s="33"/>
      <c r="B1111" s="76"/>
      <c r="C1111" s="33"/>
      <c r="D1111" s="13"/>
      <c r="E1111" s="13"/>
      <c r="F1111" s="33"/>
      <c r="G1111" s="33"/>
      <c r="H1111" s="33"/>
      <c r="I1111" s="77"/>
      <c r="J1111" s="77"/>
      <c r="K1111" s="78"/>
      <c r="L1111" s="13"/>
      <c r="M1111" s="13"/>
      <c r="N1111" s="13"/>
      <c r="O1111" s="13"/>
      <c r="P1111" s="33"/>
      <c r="Q1111" s="33"/>
      <c r="R1111" s="33"/>
      <c r="S1111" s="33"/>
      <c r="T1111" s="13"/>
      <c r="U1111" s="33"/>
      <c r="V1111" s="33"/>
      <c r="W1111" s="33"/>
      <c r="X1111" s="33"/>
      <c r="Y1111" s="33"/>
      <c r="Z1111" s="33"/>
      <c r="AA1111" s="33"/>
      <c r="AB1111" s="13"/>
      <c r="AC1111" s="33"/>
      <c r="AD1111" s="33"/>
      <c r="AE1111" s="33"/>
      <c r="AF1111" s="33"/>
    </row>
    <row r="1112" spans="1:32" x14ac:dyDescent="0.2">
      <c r="A1112" s="33"/>
      <c r="B1112" s="76"/>
      <c r="C1112" s="33"/>
      <c r="D1112" s="13"/>
      <c r="E1112" s="13"/>
      <c r="F1112" s="33"/>
      <c r="G1112" s="33"/>
      <c r="H1112" s="33"/>
      <c r="I1112" s="77"/>
      <c r="J1112" s="77"/>
      <c r="K1112" s="78"/>
      <c r="L1112" s="13"/>
      <c r="M1112" s="13"/>
      <c r="N1112" s="13"/>
      <c r="O1112" s="13"/>
      <c r="P1112" s="33"/>
      <c r="Q1112" s="33"/>
      <c r="R1112" s="33"/>
      <c r="S1112" s="33"/>
      <c r="T1112" s="13"/>
      <c r="U1112" s="33"/>
      <c r="V1112" s="33"/>
      <c r="W1112" s="33"/>
      <c r="X1112" s="33"/>
      <c r="Y1112" s="33"/>
      <c r="Z1112" s="33"/>
      <c r="AA1112" s="33"/>
      <c r="AB1112" s="13"/>
      <c r="AC1112" s="33"/>
      <c r="AD1112" s="33"/>
      <c r="AE1112" s="33"/>
      <c r="AF1112" s="33"/>
    </row>
    <row r="1113" spans="1:32" x14ac:dyDescent="0.2">
      <c r="A1113" s="33"/>
      <c r="B1113" s="76"/>
      <c r="C1113" s="33"/>
      <c r="D1113" s="13"/>
      <c r="E1113" s="13"/>
      <c r="F1113" s="33"/>
      <c r="G1113" s="33"/>
      <c r="H1113" s="33"/>
      <c r="I1113" s="77"/>
      <c r="J1113" s="77"/>
      <c r="K1113" s="78"/>
      <c r="L1113" s="13"/>
      <c r="M1113" s="13"/>
      <c r="N1113" s="13"/>
      <c r="O1113" s="13"/>
      <c r="P1113" s="33"/>
      <c r="Q1113" s="33"/>
      <c r="R1113" s="33"/>
      <c r="S1113" s="33"/>
      <c r="T1113" s="13"/>
      <c r="U1113" s="33"/>
      <c r="V1113" s="33"/>
      <c r="W1113" s="33"/>
      <c r="X1113" s="33"/>
      <c r="Y1113" s="33"/>
      <c r="Z1113" s="33"/>
      <c r="AA1113" s="33"/>
      <c r="AB1113" s="13"/>
      <c r="AC1113" s="33"/>
      <c r="AD1113" s="33"/>
      <c r="AE1113" s="33"/>
      <c r="AF1113" s="33"/>
    </row>
    <row r="1114" spans="1:32" x14ac:dyDescent="0.2">
      <c r="A1114" s="33"/>
      <c r="B1114" s="76"/>
      <c r="C1114" s="33"/>
      <c r="D1114" s="13"/>
      <c r="E1114" s="13"/>
      <c r="F1114" s="33"/>
      <c r="G1114" s="33"/>
      <c r="H1114" s="33"/>
      <c r="I1114" s="77"/>
      <c r="J1114" s="77"/>
      <c r="K1114" s="78"/>
      <c r="L1114" s="13"/>
      <c r="M1114" s="13"/>
      <c r="N1114" s="13"/>
      <c r="O1114" s="13"/>
      <c r="P1114" s="33"/>
      <c r="Q1114" s="33"/>
      <c r="R1114" s="33"/>
      <c r="S1114" s="33"/>
      <c r="T1114" s="13"/>
      <c r="U1114" s="33"/>
      <c r="V1114" s="33"/>
      <c r="W1114" s="33"/>
      <c r="X1114" s="33"/>
      <c r="Y1114" s="33"/>
      <c r="Z1114" s="33"/>
      <c r="AA1114" s="33"/>
      <c r="AB1114" s="13"/>
      <c r="AC1114" s="33"/>
      <c r="AD1114" s="33"/>
      <c r="AE1114" s="33"/>
      <c r="AF1114" s="33"/>
    </row>
    <row r="1115" spans="1:32" x14ac:dyDescent="0.2">
      <c r="A1115" s="33"/>
      <c r="B1115" s="76"/>
      <c r="C1115" s="33"/>
      <c r="D1115" s="13"/>
      <c r="E1115" s="13"/>
      <c r="F1115" s="33"/>
      <c r="G1115" s="33"/>
      <c r="H1115" s="33"/>
      <c r="I1115" s="77"/>
      <c r="J1115" s="77"/>
      <c r="K1115" s="78"/>
      <c r="L1115" s="13"/>
      <c r="M1115" s="13"/>
      <c r="N1115" s="13"/>
      <c r="O1115" s="13"/>
      <c r="P1115" s="33"/>
      <c r="Q1115" s="33"/>
      <c r="R1115" s="33"/>
      <c r="S1115" s="33"/>
      <c r="T1115" s="13"/>
      <c r="U1115" s="33"/>
      <c r="V1115" s="33"/>
      <c r="W1115" s="33"/>
      <c r="X1115" s="33"/>
      <c r="Y1115" s="33"/>
      <c r="Z1115" s="33"/>
      <c r="AA1115" s="33"/>
      <c r="AB1115" s="13"/>
      <c r="AC1115" s="33"/>
      <c r="AD1115" s="33"/>
      <c r="AE1115" s="33"/>
      <c r="AF1115" s="33"/>
    </row>
    <row r="1116" spans="1:32" x14ac:dyDescent="0.2">
      <c r="A1116" s="33"/>
      <c r="B1116" s="76"/>
      <c r="C1116" s="33"/>
      <c r="D1116" s="13"/>
      <c r="E1116" s="13"/>
      <c r="F1116" s="33"/>
      <c r="G1116" s="33"/>
      <c r="H1116" s="33"/>
      <c r="I1116" s="77"/>
      <c r="J1116" s="77"/>
      <c r="K1116" s="78"/>
      <c r="L1116" s="13"/>
      <c r="M1116" s="13"/>
      <c r="N1116" s="13"/>
      <c r="O1116" s="13"/>
      <c r="P1116" s="33"/>
      <c r="Q1116" s="33"/>
      <c r="R1116" s="33"/>
      <c r="S1116" s="33"/>
      <c r="T1116" s="13"/>
      <c r="U1116" s="33"/>
      <c r="V1116" s="33"/>
      <c r="W1116" s="33"/>
      <c r="X1116" s="33"/>
      <c r="Y1116" s="33"/>
      <c r="Z1116" s="33"/>
      <c r="AA1116" s="33"/>
      <c r="AB1116" s="13"/>
      <c r="AC1116" s="33"/>
      <c r="AD1116" s="33"/>
      <c r="AE1116" s="33"/>
      <c r="AF1116" s="33"/>
    </row>
    <row r="1117" spans="1:32" x14ac:dyDescent="0.2">
      <c r="A1117" s="33"/>
      <c r="B1117" s="76"/>
      <c r="C1117" s="33"/>
      <c r="D1117" s="13"/>
      <c r="E1117" s="13"/>
      <c r="F1117" s="33"/>
      <c r="G1117" s="33"/>
      <c r="H1117" s="33"/>
      <c r="I1117" s="77"/>
      <c r="J1117" s="77"/>
      <c r="K1117" s="78"/>
      <c r="L1117" s="13"/>
      <c r="M1117" s="13"/>
      <c r="N1117" s="13"/>
      <c r="O1117" s="13"/>
      <c r="P1117" s="33"/>
      <c r="Q1117" s="33"/>
      <c r="R1117" s="33"/>
      <c r="S1117" s="33"/>
      <c r="T1117" s="13"/>
      <c r="U1117" s="33"/>
      <c r="V1117" s="33"/>
      <c r="W1117" s="33"/>
      <c r="X1117" s="33"/>
      <c r="Y1117" s="33"/>
      <c r="Z1117" s="33"/>
      <c r="AA1117" s="33"/>
      <c r="AB1117" s="13"/>
      <c r="AC1117" s="33"/>
      <c r="AD1117" s="33"/>
      <c r="AE1117" s="33"/>
      <c r="AF1117" s="33"/>
    </row>
    <row r="1118" spans="1:32" x14ac:dyDescent="0.2">
      <c r="A1118" s="33"/>
      <c r="B1118" s="76"/>
      <c r="C1118" s="33"/>
      <c r="D1118" s="13"/>
      <c r="E1118" s="13"/>
      <c r="F1118" s="33"/>
      <c r="G1118" s="33"/>
      <c r="H1118" s="33"/>
      <c r="I1118" s="77"/>
      <c r="J1118" s="77"/>
      <c r="K1118" s="78"/>
      <c r="L1118" s="13"/>
      <c r="M1118" s="13"/>
      <c r="N1118" s="13"/>
      <c r="O1118" s="13"/>
      <c r="P1118" s="33"/>
      <c r="Q1118" s="33"/>
      <c r="R1118" s="33"/>
      <c r="S1118" s="33"/>
      <c r="T1118" s="13"/>
      <c r="U1118" s="33"/>
      <c r="V1118" s="33"/>
      <c r="W1118" s="33"/>
      <c r="X1118" s="33"/>
      <c r="Y1118" s="33"/>
      <c r="Z1118" s="33"/>
      <c r="AA1118" s="33"/>
      <c r="AB1118" s="13"/>
      <c r="AC1118" s="33"/>
      <c r="AD1118" s="33"/>
      <c r="AE1118" s="33"/>
      <c r="AF1118" s="33"/>
    </row>
    <row r="1119" spans="1:32" x14ac:dyDescent="0.2">
      <c r="A1119" s="33"/>
      <c r="B1119" s="76"/>
      <c r="C1119" s="33"/>
      <c r="D1119" s="13"/>
      <c r="E1119" s="13"/>
      <c r="F1119" s="33"/>
      <c r="G1119" s="33"/>
      <c r="H1119" s="33"/>
      <c r="I1119" s="77"/>
      <c r="J1119" s="77"/>
      <c r="K1119" s="78"/>
      <c r="L1119" s="13"/>
      <c r="M1119" s="13"/>
      <c r="N1119" s="13"/>
      <c r="O1119" s="13"/>
      <c r="P1119" s="33"/>
      <c r="Q1119" s="33"/>
      <c r="R1119" s="33"/>
      <c r="S1119" s="33"/>
      <c r="T1119" s="13"/>
      <c r="U1119" s="33"/>
      <c r="V1119" s="33"/>
      <c r="W1119" s="33"/>
      <c r="X1119" s="33"/>
      <c r="Y1119" s="33"/>
      <c r="Z1119" s="33"/>
      <c r="AA1119" s="33"/>
      <c r="AB1119" s="13"/>
      <c r="AC1119" s="33"/>
      <c r="AD1119" s="33"/>
      <c r="AE1119" s="33"/>
      <c r="AF1119" s="33"/>
    </row>
    <row r="1120" spans="1:32" x14ac:dyDescent="0.2">
      <c r="A1120" s="33"/>
      <c r="B1120" s="76"/>
      <c r="C1120" s="33"/>
      <c r="D1120" s="13"/>
      <c r="E1120" s="13"/>
      <c r="F1120" s="33"/>
      <c r="G1120" s="33"/>
      <c r="H1120" s="33"/>
      <c r="I1120" s="77"/>
      <c r="J1120" s="77"/>
      <c r="K1120" s="78"/>
      <c r="L1120" s="13"/>
      <c r="M1120" s="13"/>
      <c r="N1120" s="13"/>
      <c r="O1120" s="13"/>
      <c r="P1120" s="33"/>
      <c r="Q1120" s="33"/>
      <c r="R1120" s="33"/>
      <c r="S1120" s="33"/>
      <c r="T1120" s="13"/>
      <c r="U1120" s="33"/>
      <c r="V1120" s="33"/>
      <c r="W1120" s="33"/>
      <c r="X1120" s="33"/>
      <c r="Y1120" s="33"/>
      <c r="Z1120" s="33"/>
      <c r="AA1120" s="33"/>
      <c r="AB1120" s="13"/>
      <c r="AC1120" s="33"/>
      <c r="AD1120" s="33"/>
      <c r="AE1120" s="33"/>
      <c r="AF1120" s="33"/>
    </row>
    <row r="1121" spans="1:32" x14ac:dyDescent="0.2">
      <c r="A1121" s="33"/>
      <c r="B1121" s="76"/>
      <c r="C1121" s="33"/>
      <c r="D1121" s="13"/>
      <c r="E1121" s="13"/>
      <c r="F1121" s="33"/>
      <c r="G1121" s="33"/>
      <c r="H1121" s="33"/>
      <c r="I1121" s="77"/>
      <c r="J1121" s="77"/>
      <c r="K1121" s="78"/>
      <c r="L1121" s="13"/>
      <c r="M1121" s="13"/>
      <c r="N1121" s="13"/>
      <c r="O1121" s="13"/>
      <c r="P1121" s="33"/>
      <c r="Q1121" s="33"/>
      <c r="R1121" s="33"/>
      <c r="S1121" s="33"/>
      <c r="T1121" s="13"/>
      <c r="U1121" s="33"/>
      <c r="V1121" s="33"/>
      <c r="W1121" s="33"/>
      <c r="X1121" s="33"/>
      <c r="Y1121" s="33"/>
      <c r="Z1121" s="33"/>
      <c r="AA1121" s="33"/>
      <c r="AB1121" s="13"/>
      <c r="AC1121" s="33"/>
      <c r="AD1121" s="33"/>
      <c r="AE1121" s="33"/>
      <c r="AF1121" s="33"/>
    </row>
    <row r="1122" spans="1:32" x14ac:dyDescent="0.2">
      <c r="A1122" s="33"/>
      <c r="B1122" s="76"/>
      <c r="C1122" s="33"/>
      <c r="D1122" s="13"/>
      <c r="E1122" s="13"/>
      <c r="F1122" s="33"/>
      <c r="G1122" s="33"/>
      <c r="H1122" s="33"/>
      <c r="I1122" s="77"/>
      <c r="J1122" s="77"/>
      <c r="K1122" s="78"/>
      <c r="L1122" s="13"/>
      <c r="M1122" s="13"/>
      <c r="N1122" s="13"/>
      <c r="O1122" s="13"/>
      <c r="P1122" s="33"/>
      <c r="Q1122" s="33"/>
      <c r="R1122" s="33"/>
      <c r="S1122" s="33"/>
      <c r="T1122" s="13"/>
      <c r="U1122" s="33"/>
      <c r="V1122" s="33"/>
      <c r="W1122" s="33"/>
      <c r="X1122" s="33"/>
      <c r="Y1122" s="33"/>
      <c r="Z1122" s="33"/>
      <c r="AA1122" s="33"/>
      <c r="AB1122" s="13"/>
      <c r="AC1122" s="33"/>
      <c r="AD1122" s="33"/>
      <c r="AE1122" s="33"/>
      <c r="AF1122" s="33"/>
    </row>
    <row r="1123" spans="1:32" x14ac:dyDescent="0.2">
      <c r="A1123" s="33"/>
      <c r="B1123" s="76"/>
      <c r="C1123" s="33"/>
      <c r="D1123" s="13"/>
      <c r="E1123" s="13"/>
      <c r="F1123" s="33"/>
      <c r="G1123" s="33"/>
      <c r="H1123" s="33"/>
      <c r="I1123" s="77"/>
      <c r="J1123" s="77"/>
      <c r="K1123" s="78"/>
      <c r="L1123" s="13"/>
      <c r="M1123" s="13"/>
      <c r="N1123" s="13"/>
      <c r="O1123" s="13"/>
      <c r="P1123" s="33"/>
      <c r="Q1123" s="33"/>
      <c r="R1123" s="33"/>
      <c r="S1123" s="33"/>
      <c r="T1123" s="13"/>
      <c r="U1123" s="33"/>
      <c r="V1123" s="33"/>
      <c r="W1123" s="33"/>
      <c r="X1123" s="33"/>
      <c r="Y1123" s="33"/>
      <c r="Z1123" s="33"/>
      <c r="AA1123" s="33"/>
      <c r="AB1123" s="13"/>
      <c r="AC1123" s="33"/>
      <c r="AD1123" s="33"/>
      <c r="AE1123" s="33"/>
      <c r="AF1123" s="33"/>
    </row>
    <row r="1124" spans="1:32" x14ac:dyDescent="0.2">
      <c r="A1124" s="33"/>
      <c r="B1124" s="76"/>
      <c r="C1124" s="33"/>
      <c r="D1124" s="13"/>
      <c r="E1124" s="13"/>
      <c r="F1124" s="33"/>
      <c r="G1124" s="33"/>
      <c r="H1124" s="33"/>
      <c r="I1124" s="77"/>
      <c r="J1124" s="77"/>
      <c r="K1124" s="78"/>
      <c r="L1124" s="13"/>
      <c r="M1124" s="13"/>
      <c r="N1124" s="13"/>
      <c r="O1124" s="13"/>
      <c r="P1124" s="33"/>
      <c r="Q1124" s="33"/>
      <c r="R1124" s="33"/>
      <c r="S1124" s="33"/>
      <c r="T1124" s="13"/>
      <c r="U1124" s="33"/>
      <c r="V1124" s="33"/>
      <c r="W1124" s="33"/>
      <c r="X1124" s="33"/>
      <c r="Y1124" s="33"/>
      <c r="Z1124" s="33"/>
      <c r="AA1124" s="33"/>
      <c r="AB1124" s="13"/>
      <c r="AC1124" s="33"/>
      <c r="AD1124" s="33"/>
      <c r="AE1124" s="33"/>
      <c r="AF1124" s="33"/>
    </row>
    <row r="1125" spans="1:32" x14ac:dyDescent="0.2">
      <c r="A1125" s="33"/>
      <c r="B1125" s="76"/>
      <c r="C1125" s="33"/>
      <c r="D1125" s="13"/>
      <c r="E1125" s="13"/>
      <c r="F1125" s="33"/>
      <c r="G1125" s="33"/>
      <c r="H1125" s="33"/>
      <c r="I1125" s="77"/>
      <c r="J1125" s="77"/>
      <c r="K1125" s="78"/>
      <c r="L1125" s="13"/>
      <c r="M1125" s="13"/>
      <c r="N1125" s="13"/>
      <c r="O1125" s="13"/>
      <c r="P1125" s="33"/>
      <c r="Q1125" s="33"/>
      <c r="R1125" s="33"/>
      <c r="S1125" s="33"/>
      <c r="T1125" s="13"/>
      <c r="U1125" s="33"/>
      <c r="V1125" s="33"/>
      <c r="W1125" s="33"/>
      <c r="X1125" s="33"/>
      <c r="Y1125" s="33"/>
      <c r="Z1125" s="33"/>
      <c r="AA1125" s="33"/>
      <c r="AB1125" s="13"/>
      <c r="AC1125" s="33"/>
      <c r="AD1125" s="33"/>
      <c r="AE1125" s="33"/>
      <c r="AF1125" s="33"/>
    </row>
    <row r="1126" spans="1:32" x14ac:dyDescent="0.2">
      <c r="A1126" s="33"/>
      <c r="B1126" s="76"/>
      <c r="C1126" s="33"/>
      <c r="D1126" s="13"/>
      <c r="E1126" s="13"/>
      <c r="F1126" s="33"/>
      <c r="G1126" s="33"/>
      <c r="H1126" s="33"/>
      <c r="I1126" s="77"/>
      <c r="J1126" s="77"/>
      <c r="K1126" s="78"/>
      <c r="L1126" s="13"/>
      <c r="M1126" s="13"/>
      <c r="N1126" s="13"/>
      <c r="O1126" s="13"/>
      <c r="P1126" s="33"/>
      <c r="Q1126" s="33"/>
      <c r="R1126" s="33"/>
      <c r="S1126" s="33"/>
      <c r="T1126" s="13"/>
      <c r="U1126" s="33"/>
      <c r="V1126" s="33"/>
      <c r="W1126" s="33"/>
      <c r="X1126" s="33"/>
      <c r="Y1126" s="33"/>
      <c r="Z1126" s="33"/>
      <c r="AA1126" s="33"/>
      <c r="AB1126" s="13"/>
      <c r="AC1126" s="33"/>
      <c r="AD1126" s="33"/>
      <c r="AE1126" s="33"/>
      <c r="AF1126" s="33"/>
    </row>
    <row r="1127" spans="1:32" x14ac:dyDescent="0.2">
      <c r="A1127" s="33"/>
      <c r="B1127" s="76"/>
      <c r="C1127" s="33"/>
      <c r="D1127" s="13"/>
      <c r="E1127" s="13"/>
      <c r="F1127" s="33"/>
      <c r="G1127" s="33"/>
      <c r="H1127" s="33"/>
      <c r="I1127" s="77"/>
      <c r="J1127" s="77"/>
      <c r="K1127" s="78"/>
      <c r="L1127" s="13"/>
      <c r="M1127" s="13"/>
      <c r="N1127" s="13"/>
      <c r="O1127" s="13"/>
      <c r="P1127" s="33"/>
      <c r="Q1127" s="33"/>
      <c r="R1127" s="33"/>
      <c r="S1127" s="33"/>
      <c r="T1127" s="13"/>
      <c r="U1127" s="33"/>
      <c r="V1127" s="33"/>
      <c r="W1127" s="33"/>
      <c r="X1127" s="33"/>
      <c r="Y1127" s="33"/>
      <c r="Z1127" s="33"/>
      <c r="AA1127" s="33"/>
      <c r="AB1127" s="13"/>
      <c r="AC1127" s="33"/>
      <c r="AD1127" s="33"/>
      <c r="AE1127" s="33"/>
      <c r="AF1127" s="33"/>
    </row>
    <row r="1128" spans="1:32" x14ac:dyDescent="0.2">
      <c r="A1128" s="33"/>
      <c r="B1128" s="76"/>
      <c r="C1128" s="33"/>
      <c r="D1128" s="13"/>
      <c r="E1128" s="13"/>
      <c r="F1128" s="33"/>
      <c r="G1128" s="33"/>
      <c r="H1128" s="33"/>
      <c r="I1128" s="77"/>
      <c r="J1128" s="77"/>
      <c r="K1128" s="78"/>
      <c r="L1128" s="13"/>
      <c r="M1128" s="13"/>
      <c r="N1128" s="13"/>
      <c r="O1128" s="13"/>
      <c r="P1128" s="33"/>
      <c r="Q1128" s="33"/>
      <c r="R1128" s="33"/>
      <c r="S1128" s="33"/>
      <c r="T1128" s="13"/>
      <c r="U1128" s="33"/>
      <c r="V1128" s="33"/>
      <c r="W1128" s="33"/>
      <c r="X1128" s="33"/>
      <c r="Y1128" s="33"/>
      <c r="Z1128" s="33"/>
      <c r="AA1128" s="33"/>
      <c r="AB1128" s="13"/>
      <c r="AC1128" s="33"/>
      <c r="AD1128" s="33"/>
      <c r="AE1128" s="33"/>
      <c r="AF1128" s="33"/>
    </row>
  </sheetData>
  <mergeCells count="28">
    <mergeCell ref="AL2:AM2"/>
    <mergeCell ref="AH2:AI2"/>
    <mergeCell ref="A2:A4"/>
    <mergeCell ref="B2:B4"/>
    <mergeCell ref="D2:D4"/>
    <mergeCell ref="E2:E4"/>
    <mergeCell ref="F2:F4"/>
    <mergeCell ref="G2:H2"/>
    <mergeCell ref="I2:M2"/>
    <mergeCell ref="AA2:AA3"/>
    <mergeCell ref="AB2:AB3"/>
    <mergeCell ref="AC2:AC3"/>
    <mergeCell ref="N2:O3"/>
    <mergeCell ref="T2:T4"/>
    <mergeCell ref="U2:U4"/>
    <mergeCell ref="P2:Q2"/>
    <mergeCell ref="V2:V3"/>
    <mergeCell ref="W2:W4"/>
    <mergeCell ref="C2:C4"/>
    <mergeCell ref="Q14:R14"/>
    <mergeCell ref="R2:S2"/>
    <mergeCell ref="AJ2:AJ3"/>
    <mergeCell ref="AK2:AK3"/>
    <mergeCell ref="AD2:AE2"/>
    <mergeCell ref="AF2:AG2"/>
    <mergeCell ref="X2:X3"/>
    <mergeCell ref="Y2:Y3"/>
    <mergeCell ref="Z2:Z3"/>
  </mergeCells>
  <phoneticPr fontId="0" type="noConversion"/>
  <pageMargins left="0.35433070866141736" right="0.35433070866141736" top="0.59055118110236227" bottom="0.59055118110236227" header="0" footer="0"/>
  <pageSetup paperSize="9" scale="65" orientation="landscape" r:id="rId1"/>
  <headerFooter alignWithMargins="0"/>
  <ignoredErrors>
    <ignoredError sqref="AH7" formula="1"/>
    <ignoredError sqref="O7:O8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661E-3459-47BB-A1DC-B08C3DF7E534}">
  <sheetPr codeName="Лист16">
    <tabColor rgb="FFFFCCFF"/>
  </sheetPr>
  <dimension ref="A1:AO1125"/>
  <sheetViews>
    <sheetView zoomScale="115" zoomScaleNormal="115" workbookViewId="0">
      <selection activeCell="B13" sqref="B13"/>
    </sheetView>
  </sheetViews>
  <sheetFormatPr defaultRowHeight="12.75" x14ac:dyDescent="0.2"/>
  <cols>
    <col min="1" max="1" width="2.7109375" style="2171" customWidth="1"/>
    <col min="2" max="2" width="15.28515625" style="2287" customWidth="1"/>
    <col min="3" max="3" width="5" style="2287" customWidth="1"/>
    <col min="4" max="4" width="3.7109375" style="2288" customWidth="1"/>
    <col min="5" max="5" width="11.5703125" style="2286" customWidth="1"/>
    <col min="6" max="6" width="7" style="2286" customWidth="1"/>
    <col min="7" max="7" width="7.140625" style="2286" customWidth="1"/>
    <col min="8" max="9" width="5.5703125" style="2289" customWidth="1"/>
    <col min="10" max="10" width="5.5703125" style="2290" customWidth="1"/>
    <col min="11" max="12" width="5.5703125" style="2288" customWidth="1"/>
    <col min="13" max="13" width="5.7109375" style="2288" customWidth="1"/>
    <col min="14" max="14" width="5.5703125" style="2288" customWidth="1"/>
    <col min="15" max="16" width="7.140625" style="2286" customWidth="1"/>
    <col min="17" max="18" width="8" style="2286" customWidth="1"/>
    <col min="19" max="19" width="3.5703125" style="2288" customWidth="1"/>
    <col min="20" max="20" width="12.85546875" style="2286" customWidth="1"/>
    <col min="21" max="21" width="5" style="2286" customWidth="1"/>
    <col min="22" max="22" width="9.85546875" style="2286" customWidth="1"/>
    <col min="23" max="23" width="7" style="2286" bestFit="1" customWidth="1"/>
    <col min="24" max="25" width="4.7109375" style="2286" customWidth="1"/>
    <col min="26" max="26" width="4.85546875" style="2286" customWidth="1"/>
    <col min="27" max="27" width="5" style="2286" customWidth="1"/>
    <col min="28" max="28" width="11.140625" style="2286" customWidth="1"/>
    <col min="29" max="29" width="5.85546875" style="2288" customWidth="1"/>
    <col min="30" max="30" width="5.7109375" style="2286" customWidth="1"/>
    <col min="31" max="32" width="6.5703125" style="2286" customWidth="1"/>
    <col min="33" max="33" width="7.7109375" style="2286" customWidth="1"/>
    <col min="34" max="34" width="7.7109375" style="2171" customWidth="1"/>
    <col min="35" max="36" width="6.7109375" style="2284" customWidth="1"/>
    <col min="37" max="37" width="6.7109375" style="2285" customWidth="1"/>
    <col min="38" max="38" width="4.5703125" style="2284" customWidth="1"/>
    <col min="39" max="39" width="6.140625" style="2284" customWidth="1"/>
    <col min="40" max="40" width="6.5703125" style="2284" customWidth="1"/>
    <col min="41" max="16384" width="9.140625" style="2171"/>
  </cols>
  <sheetData>
    <row r="1" spans="1:41" ht="36" customHeight="1" thickBot="1" x14ac:dyDescent="0.25">
      <c r="A1" s="3157" t="s">
        <v>251</v>
      </c>
      <c r="B1" s="3157"/>
      <c r="C1" s="3157"/>
      <c r="D1" s="3157"/>
      <c r="E1" s="3157"/>
      <c r="F1" s="3157"/>
      <c r="G1" s="3157"/>
      <c r="H1" s="3157"/>
      <c r="I1" s="3157"/>
      <c r="J1" s="3157"/>
      <c r="K1" s="3157"/>
      <c r="L1" s="3157"/>
      <c r="M1" s="3157"/>
      <c r="N1" s="3157"/>
      <c r="O1" s="3157"/>
      <c r="P1" s="3157"/>
      <c r="Q1" s="3157"/>
      <c r="R1" s="3157"/>
      <c r="S1" s="3157"/>
      <c r="T1" s="3157"/>
      <c r="U1" s="3157"/>
      <c r="V1" s="3157"/>
      <c r="W1" s="3157"/>
      <c r="X1" s="3157"/>
      <c r="Y1" s="3157"/>
      <c r="Z1" s="3157"/>
      <c r="AA1" s="3157"/>
      <c r="AB1" s="3157"/>
      <c r="AC1" s="3157"/>
      <c r="AD1" s="3157"/>
      <c r="AE1" s="3157"/>
      <c r="AF1" s="3157"/>
      <c r="AG1" s="3157"/>
      <c r="AH1" s="3157"/>
      <c r="AI1" s="2169"/>
      <c r="AJ1" s="2169"/>
      <c r="AK1" s="2169"/>
      <c r="AL1" s="2169"/>
      <c r="AM1" s="2169"/>
      <c r="AN1" s="2169"/>
      <c r="AO1" s="2170"/>
    </row>
    <row r="2" spans="1:41" s="1651" customFormat="1" ht="75" customHeight="1" x14ac:dyDescent="0.2">
      <c r="A2" s="3158" t="s">
        <v>0</v>
      </c>
      <c r="B2" s="3161" t="s">
        <v>1</v>
      </c>
      <c r="C2" s="3164" t="s">
        <v>318</v>
      </c>
      <c r="D2" s="3166" t="s">
        <v>4</v>
      </c>
      <c r="E2" s="3161" t="s">
        <v>5</v>
      </c>
      <c r="F2" s="3125" t="s">
        <v>215</v>
      </c>
      <c r="G2" s="3126"/>
      <c r="H2" s="3136" t="s">
        <v>7</v>
      </c>
      <c r="I2" s="3137"/>
      <c r="J2" s="3137"/>
      <c r="K2" s="3137"/>
      <c r="L2" s="3138"/>
      <c r="M2" s="3139" t="s">
        <v>8</v>
      </c>
      <c r="N2" s="3140"/>
      <c r="O2" s="3143" t="s">
        <v>11</v>
      </c>
      <c r="P2" s="3143"/>
      <c r="Q2" s="3127" t="s">
        <v>173</v>
      </c>
      <c r="R2" s="3127"/>
      <c r="S2" s="3128" t="s">
        <v>9</v>
      </c>
      <c r="T2" s="3131" t="s">
        <v>10</v>
      </c>
      <c r="U2" s="3121" t="s">
        <v>12</v>
      </c>
      <c r="V2" s="3144" t="s">
        <v>13</v>
      </c>
      <c r="W2" s="3121" t="s">
        <v>568</v>
      </c>
      <c r="X2" s="3121" t="s">
        <v>627</v>
      </c>
      <c r="Y2" s="3121" t="s">
        <v>628</v>
      </c>
      <c r="Z2" s="3152" t="s">
        <v>16</v>
      </c>
      <c r="AA2" s="3152"/>
      <c r="AB2" s="3121" t="s">
        <v>612</v>
      </c>
      <c r="AC2" s="3149" t="s">
        <v>18</v>
      </c>
      <c r="AD2" s="3123" t="s">
        <v>19</v>
      </c>
      <c r="AE2" s="3154" t="s">
        <v>221</v>
      </c>
      <c r="AF2" s="3137"/>
      <c r="AG2" s="3168" t="s">
        <v>222</v>
      </c>
      <c r="AH2" s="3169"/>
      <c r="AI2" s="3150" t="s">
        <v>369</v>
      </c>
      <c r="AJ2" s="3151"/>
      <c r="AK2" s="3134" t="s">
        <v>20</v>
      </c>
      <c r="AL2" s="3155" t="s">
        <v>21</v>
      </c>
      <c r="AM2" s="3147" t="s">
        <v>370</v>
      </c>
      <c r="AN2" s="3148"/>
    </row>
    <row r="3" spans="1:41" s="1651" customFormat="1" ht="34.5" customHeight="1" x14ac:dyDescent="0.2">
      <c r="A3" s="3159"/>
      <c r="B3" s="3162"/>
      <c r="C3" s="3165"/>
      <c r="D3" s="3167"/>
      <c r="E3" s="3162"/>
      <c r="F3" s="2172" t="s">
        <v>220</v>
      </c>
      <c r="G3" s="2173" t="s">
        <v>29</v>
      </c>
      <c r="H3" s="2174" t="s">
        <v>24</v>
      </c>
      <c r="I3" s="2175" t="s">
        <v>25</v>
      </c>
      <c r="J3" s="1630" t="s">
        <v>26</v>
      </c>
      <c r="K3" s="1630" t="s">
        <v>27</v>
      </c>
      <c r="L3" s="2176" t="s">
        <v>28</v>
      </c>
      <c r="M3" s="3141"/>
      <c r="N3" s="3142"/>
      <c r="O3" s="1624" t="s">
        <v>216</v>
      </c>
      <c r="P3" s="1624" t="s">
        <v>217</v>
      </c>
      <c r="Q3" s="2177" t="s">
        <v>218</v>
      </c>
      <c r="R3" s="2177" t="s">
        <v>219</v>
      </c>
      <c r="S3" s="3129"/>
      <c r="T3" s="3132"/>
      <c r="U3" s="3122"/>
      <c r="V3" s="3145"/>
      <c r="W3" s="3122"/>
      <c r="X3" s="3122"/>
      <c r="Y3" s="3122"/>
      <c r="Z3" s="3153"/>
      <c r="AA3" s="3153"/>
      <c r="AB3" s="3122"/>
      <c r="AC3" s="2696"/>
      <c r="AD3" s="3124"/>
      <c r="AE3" s="1624" t="s">
        <v>223</v>
      </c>
      <c r="AF3" s="2178" t="s">
        <v>217</v>
      </c>
      <c r="AG3" s="2179" t="s">
        <v>223</v>
      </c>
      <c r="AH3" s="2180" t="s">
        <v>217</v>
      </c>
      <c r="AI3" s="2181" t="s">
        <v>218</v>
      </c>
      <c r="AJ3" s="2177" t="s">
        <v>219</v>
      </c>
      <c r="AK3" s="3135"/>
      <c r="AL3" s="3156"/>
      <c r="AM3" s="2177" t="s">
        <v>218</v>
      </c>
      <c r="AN3" s="2182" t="s">
        <v>219</v>
      </c>
    </row>
    <row r="4" spans="1:41" s="1651" customFormat="1" ht="13.5" thickBot="1" x14ac:dyDescent="0.25">
      <c r="A4" s="3160"/>
      <c r="B4" s="3163"/>
      <c r="C4" s="3165"/>
      <c r="D4" s="3167"/>
      <c r="E4" s="3162"/>
      <c r="F4" s="2183" t="s">
        <v>30</v>
      </c>
      <c r="G4" s="2184" t="s">
        <v>30</v>
      </c>
      <c r="H4" s="2185" t="s">
        <v>31</v>
      </c>
      <c r="I4" s="2186" t="s">
        <v>31</v>
      </c>
      <c r="J4" s="2187" t="s">
        <v>31</v>
      </c>
      <c r="K4" s="2187" t="s">
        <v>31</v>
      </c>
      <c r="L4" s="2188" t="s">
        <v>31</v>
      </c>
      <c r="M4" s="2189" t="s">
        <v>30</v>
      </c>
      <c r="N4" s="2190" t="s">
        <v>30</v>
      </c>
      <c r="O4" s="2187" t="s">
        <v>30</v>
      </c>
      <c r="P4" s="2187" t="s">
        <v>30</v>
      </c>
      <c r="Q4" s="2187" t="s">
        <v>35</v>
      </c>
      <c r="R4" s="2187" t="s">
        <v>35</v>
      </c>
      <c r="S4" s="3130"/>
      <c r="T4" s="3133"/>
      <c r="U4" s="2191" t="s">
        <v>32</v>
      </c>
      <c r="V4" s="3146"/>
      <c r="W4" s="2191" t="s">
        <v>33</v>
      </c>
      <c r="X4" s="2191" t="s">
        <v>33</v>
      </c>
      <c r="Y4" s="2191" t="s">
        <v>33</v>
      </c>
      <c r="Z4" s="2192" t="s">
        <v>34</v>
      </c>
      <c r="AA4" s="2192" t="s">
        <v>34</v>
      </c>
      <c r="AB4" s="2191" t="s">
        <v>35</v>
      </c>
      <c r="AC4" s="2193" t="s">
        <v>34</v>
      </c>
      <c r="AD4" s="2191" t="s">
        <v>30</v>
      </c>
      <c r="AE4" s="2187" t="s">
        <v>30</v>
      </c>
      <c r="AF4" s="2194" t="s">
        <v>30</v>
      </c>
      <c r="AG4" s="2195" t="s">
        <v>30</v>
      </c>
      <c r="AH4" s="2196" t="s">
        <v>30</v>
      </c>
      <c r="AI4" s="2197" t="s">
        <v>35</v>
      </c>
      <c r="AJ4" s="2198" t="s">
        <v>35</v>
      </c>
      <c r="AK4" s="2198" t="s">
        <v>35</v>
      </c>
      <c r="AL4" s="2199" t="s">
        <v>35</v>
      </c>
      <c r="AM4" s="2198" t="s">
        <v>35</v>
      </c>
      <c r="AN4" s="2200" t="s">
        <v>35</v>
      </c>
    </row>
    <row r="5" spans="1:41" ht="12.75" customHeight="1" x14ac:dyDescent="0.2">
      <c r="A5" s="2318"/>
      <c r="B5" s="2201" t="s">
        <v>324</v>
      </c>
      <c r="C5" s="2202">
        <v>1.2</v>
      </c>
      <c r="D5" s="2311" t="s">
        <v>39</v>
      </c>
      <c r="E5" s="2324" t="s">
        <v>326</v>
      </c>
      <c r="F5" s="2300">
        <f>AG14</f>
        <v>16.467651596412026</v>
      </c>
      <c r="G5" s="2301">
        <f>AH14</f>
        <v>16.240105625445242</v>
      </c>
      <c r="H5" s="2329"/>
      <c r="I5" s="2203"/>
      <c r="J5" s="2204">
        <v>41.68</v>
      </c>
      <c r="K5" s="2204"/>
      <c r="L5" s="2205"/>
      <c r="M5" s="2344">
        <f t="shared" ref="M5:M12" si="0">0.314*H5+0.249*I5+0.195*J5+0.159*K5+0.06*L5</f>
        <v>8.127600000000001</v>
      </c>
      <c r="N5" s="2204">
        <f t="shared" ref="N5:N12" si="1">0.4*SUM(H5:L5)</f>
        <v>16.672000000000001</v>
      </c>
      <c r="O5" s="2206">
        <f t="shared" ref="O5:O12" si="2">SQRT(POWER(M5,2)+POWER(N5+F5,2))</f>
        <v>34.121758303047251</v>
      </c>
      <c r="P5" s="2207">
        <f t="shared" ref="P5:P12" si="3">SQRT(POWER(M5,2)+POWER(N5+G5,2))</f>
        <v>33.900804982484772</v>
      </c>
      <c r="Q5" s="2208">
        <f>37000/1.73/O5</f>
        <v>626.79311678625379</v>
      </c>
      <c r="R5" s="2208">
        <f t="shared" ref="R5:R12" si="4">37000/2/SQRT(M5*M5+POWER((G5+N5),2))</f>
        <v>545.70975555177029</v>
      </c>
      <c r="S5" s="2204">
        <v>1</v>
      </c>
      <c r="T5" s="2204" t="s">
        <v>196</v>
      </c>
      <c r="U5" s="2204">
        <v>10</v>
      </c>
      <c r="V5" s="2204" t="s">
        <v>47</v>
      </c>
      <c r="W5" s="2204">
        <v>36.75</v>
      </c>
      <c r="X5" s="2204"/>
      <c r="Y5" s="2204">
        <v>6.3</v>
      </c>
      <c r="Z5" s="2207">
        <v>8.1300000000000008</v>
      </c>
      <c r="AA5" s="2207"/>
      <c r="AB5" s="2209" t="s">
        <v>327</v>
      </c>
      <c r="AC5" s="2204">
        <v>9</v>
      </c>
      <c r="AD5" s="2207">
        <f t="shared" ref="AD5:AD12" si="5">Z5/100*W5*W5/U5</f>
        <v>10.980073125000001</v>
      </c>
      <c r="AE5" s="2207">
        <f t="shared" ref="AE5:AE12" si="6">SQRT(POWER(M5,2)+POWER(N5+AD5+F5,2))</f>
        <v>44.862099719620524</v>
      </c>
      <c r="AF5" s="2210">
        <f t="shared" ref="AF5:AF12" si="7">SQRT(POWER(M5,2)+POWER(N5+AD5+G5,2))</f>
        <v>44.638338199590684</v>
      </c>
      <c r="AG5" s="2598">
        <f>SQRT(POWER((AD5+N5+F5),2)+POWER(M5,2))*POWER(6.3/W5,2)</f>
        <v>1.318396399923542</v>
      </c>
      <c r="AH5" s="2599">
        <f>SQRT(POWER((G5+N5+AD5),2)+POWER(M5,2))*POWER(6.3/W5,2)</f>
        <v>1.3118205511716448</v>
      </c>
      <c r="AI5" s="2337">
        <f t="shared" ref="AI5:AI12" si="8">37000/1.73/SQRT(POWER((F5+N5+AD5),2)+M5*M5)</f>
        <v>476.73388830796188</v>
      </c>
      <c r="AJ5" s="2208">
        <f t="shared" ref="AJ5:AJ12" si="9">37000/2/SQRT(POWER((G5+N5+AD5),2)+M5*M5)</f>
        <v>414.44195160853093</v>
      </c>
      <c r="AK5" s="2208">
        <f t="shared" ref="AK5:AK12" si="10">AJ5/1.2</f>
        <v>345.36829300710912</v>
      </c>
      <c r="AL5" s="2333">
        <f t="shared" ref="AL5:AL12" si="11">AJ5/1.5</f>
        <v>276.2946344056873</v>
      </c>
      <c r="AM5" s="2208">
        <f t="shared" ref="AM5:AM12" si="12">6300/(SQRT(3)*AG5)</f>
        <v>2758.8870055361053</v>
      </c>
      <c r="AN5" s="2334">
        <f t="shared" ref="AN5:AN12" si="13">6300/(2*AH5)</f>
        <v>2401.2430642183463</v>
      </c>
    </row>
    <row r="6" spans="1:41" ht="12.75" customHeight="1" x14ac:dyDescent="0.2">
      <c r="A6" s="2319"/>
      <c r="B6" s="2214" t="s">
        <v>324</v>
      </c>
      <c r="C6" s="2215">
        <v>1.2</v>
      </c>
      <c r="D6" s="2312" t="s">
        <v>39</v>
      </c>
      <c r="E6" s="2308" t="s">
        <v>326</v>
      </c>
      <c r="F6" s="2302">
        <f>AG15</f>
        <v>16.392443979021444</v>
      </c>
      <c r="G6" s="2303">
        <f>AH15</f>
        <v>16.164951553596101</v>
      </c>
      <c r="H6" s="2330"/>
      <c r="I6" s="2217"/>
      <c r="J6" s="1636">
        <v>41.68</v>
      </c>
      <c r="K6" s="1636"/>
      <c r="L6" s="2216"/>
      <c r="M6" s="2345">
        <f t="shared" si="0"/>
        <v>8.127600000000001</v>
      </c>
      <c r="N6" s="1636">
        <f t="shared" si="1"/>
        <v>16.672000000000001</v>
      </c>
      <c r="O6" s="2218">
        <f t="shared" si="2"/>
        <v>34.048720055265626</v>
      </c>
      <c r="P6" s="1642">
        <f t="shared" si="3"/>
        <v>33.82784753857711</v>
      </c>
      <c r="Q6" s="2211">
        <f t="shared" ref="Q6:Q12" si="14">37000/1.73/SQRT(POWER((F6+N6),2)+M6*M6)</f>
        <v>628.13765693041614</v>
      </c>
      <c r="R6" s="2211">
        <f t="shared" si="4"/>
        <v>546.88670270559464</v>
      </c>
      <c r="S6" s="1636">
        <v>2</v>
      </c>
      <c r="T6" s="1636" t="s">
        <v>196</v>
      </c>
      <c r="U6" s="1636">
        <v>10</v>
      </c>
      <c r="V6" s="1636" t="s">
        <v>47</v>
      </c>
      <c r="W6" s="1636">
        <v>36.75</v>
      </c>
      <c r="X6" s="1636"/>
      <c r="Y6" s="1636">
        <v>6.3</v>
      </c>
      <c r="Z6" s="1642">
        <v>8.2100000000000009</v>
      </c>
      <c r="AA6" s="1642"/>
      <c r="AB6" s="1636" t="s">
        <v>327</v>
      </c>
      <c r="AC6" s="1636">
        <v>9</v>
      </c>
      <c r="AD6" s="1642">
        <f t="shared" si="5"/>
        <v>11.088118125000001</v>
      </c>
      <c r="AE6" s="1642">
        <f t="shared" si="6"/>
        <v>44.894394105605997</v>
      </c>
      <c r="AF6" s="2219">
        <f t="shared" si="7"/>
        <v>44.670679735476632</v>
      </c>
      <c r="AG6" s="2588">
        <f>SQRT(POWER((AD6+N6+F6),2)+POWER(M6,2))*POWER(6.3/W6,2)</f>
        <v>1.3193454594300538</v>
      </c>
      <c r="AH6" s="2589">
        <f>SQRT(POWER((G6+N6+AD6),2)+POWER(M6,2))*POWER(6.3/W6,2)</f>
        <v>1.3127709963078849</v>
      </c>
      <c r="AI6" s="2338">
        <f t="shared" si="8"/>
        <v>476.3909539949347</v>
      </c>
      <c r="AJ6" s="1639">
        <f t="shared" si="9"/>
        <v>414.14189597181439</v>
      </c>
      <c r="AK6" s="1639">
        <f t="shared" si="10"/>
        <v>345.11824664317868</v>
      </c>
      <c r="AL6" s="2222">
        <f t="shared" si="11"/>
        <v>276.09459731454291</v>
      </c>
      <c r="AM6" s="2211">
        <f t="shared" si="12"/>
        <v>2756.9024245294549</v>
      </c>
      <c r="AN6" s="2213">
        <f t="shared" si="13"/>
        <v>2399.5045661880458</v>
      </c>
    </row>
    <row r="7" spans="1:41" ht="12.75" customHeight="1" x14ac:dyDescent="0.2">
      <c r="A7" s="2319"/>
      <c r="B7" s="2214" t="s">
        <v>325</v>
      </c>
      <c r="C7" s="2215">
        <v>1.2</v>
      </c>
      <c r="D7" s="2312" t="s">
        <v>39</v>
      </c>
      <c r="E7" s="2308" t="s">
        <v>326</v>
      </c>
      <c r="F7" s="2302">
        <f>AG14</f>
        <v>16.467651596412026</v>
      </c>
      <c r="G7" s="2303">
        <f>AH14</f>
        <v>16.240105625445242</v>
      </c>
      <c r="H7" s="2330"/>
      <c r="I7" s="2217"/>
      <c r="J7" s="1636">
        <v>41.72</v>
      </c>
      <c r="K7" s="1636"/>
      <c r="L7" s="2216"/>
      <c r="M7" s="2345">
        <f t="shared" si="0"/>
        <v>8.1354000000000006</v>
      </c>
      <c r="N7" s="1636">
        <f t="shared" si="1"/>
        <v>16.687999999999999</v>
      </c>
      <c r="O7" s="2218">
        <f t="shared" si="2"/>
        <v>34.139155905538431</v>
      </c>
      <c r="P7" s="1642">
        <f t="shared" si="3"/>
        <v>33.918208579470679</v>
      </c>
      <c r="Q7" s="1639">
        <f t="shared" si="14"/>
        <v>626.47369771449269</v>
      </c>
      <c r="R7" s="1639">
        <f t="shared" si="4"/>
        <v>545.42974923496706</v>
      </c>
      <c r="S7" s="1636">
        <v>1</v>
      </c>
      <c r="T7" s="1636" t="s">
        <v>50</v>
      </c>
      <c r="U7" s="1636">
        <v>6.3</v>
      </c>
      <c r="V7" s="1636" t="s">
        <v>47</v>
      </c>
      <c r="W7" s="1636">
        <v>35</v>
      </c>
      <c r="X7" s="1636"/>
      <c r="Y7" s="1636">
        <v>6.3</v>
      </c>
      <c r="Z7" s="1642">
        <v>8.09</v>
      </c>
      <c r="AA7" s="1642"/>
      <c r="AB7" s="1636" t="s">
        <v>51</v>
      </c>
      <c r="AC7" s="1636">
        <v>9</v>
      </c>
      <c r="AD7" s="1642">
        <f t="shared" si="5"/>
        <v>15.730555555555558</v>
      </c>
      <c r="AE7" s="1642">
        <f t="shared" si="6"/>
        <v>49.55851070063634</v>
      </c>
      <c r="AF7" s="2219">
        <f t="shared" si="7"/>
        <v>49.334065726305532</v>
      </c>
      <c r="AG7" s="2588">
        <f t="shared" ref="AG7:AG12" si="15">SQRT(POWER((AD7+N7+F7),2)+POWER(M7,2))*POWER(6.3/35,2)</f>
        <v>1.6056957467006174</v>
      </c>
      <c r="AH7" s="2589">
        <f t="shared" ref="AH7:AH12" si="16">SQRT(POWER((G7+N7+AD7),2)+POWER(M7,2))*POWER(6.3/35,2)</f>
        <v>1.5984237295322992</v>
      </c>
      <c r="AI7" s="2338">
        <f t="shared" si="8"/>
        <v>431.55621374876387</v>
      </c>
      <c r="AJ7" s="1639">
        <f t="shared" si="9"/>
        <v>374.99443290633906</v>
      </c>
      <c r="AK7" s="1639">
        <f t="shared" si="10"/>
        <v>312.49536075528255</v>
      </c>
      <c r="AL7" s="2222">
        <f t="shared" si="11"/>
        <v>249.99628860422604</v>
      </c>
      <c r="AM7" s="1639">
        <f t="shared" si="12"/>
        <v>2265.2527437832341</v>
      </c>
      <c r="AN7" s="2223">
        <f t="shared" si="13"/>
        <v>1970.6914642225024</v>
      </c>
    </row>
    <row r="8" spans="1:41" ht="12.75" customHeight="1" x14ac:dyDescent="0.2">
      <c r="A8" s="2319"/>
      <c r="B8" s="2214" t="s">
        <v>325</v>
      </c>
      <c r="C8" s="2215">
        <v>1.2</v>
      </c>
      <c r="D8" s="2312" t="s">
        <v>39</v>
      </c>
      <c r="E8" s="2308" t="s">
        <v>326</v>
      </c>
      <c r="F8" s="2302">
        <f>AG15</f>
        <v>16.392443979021444</v>
      </c>
      <c r="G8" s="2303">
        <f>AH15</f>
        <v>16.164951553596101</v>
      </c>
      <c r="H8" s="2330"/>
      <c r="I8" s="2217"/>
      <c r="J8" s="1636">
        <v>41.72</v>
      </c>
      <c r="K8" s="1636"/>
      <c r="L8" s="2216"/>
      <c r="M8" s="2345">
        <f t="shared" si="0"/>
        <v>8.1354000000000006</v>
      </c>
      <c r="N8" s="1636">
        <f t="shared" si="1"/>
        <v>16.687999999999999</v>
      </c>
      <c r="O8" s="2218">
        <f t="shared" si="2"/>
        <v>34.066119635338211</v>
      </c>
      <c r="P8" s="1642">
        <f t="shared" si="3"/>
        <v>33.845253122748723</v>
      </c>
      <c r="Q8" s="2211">
        <f t="shared" si="14"/>
        <v>627.8168299159114</v>
      </c>
      <c r="R8" s="2211">
        <f t="shared" si="4"/>
        <v>546.60545550966572</v>
      </c>
      <c r="S8" s="1636">
        <v>2</v>
      </c>
      <c r="T8" s="1636" t="s">
        <v>50</v>
      </c>
      <c r="U8" s="1636">
        <v>6.3</v>
      </c>
      <c r="V8" s="1636" t="s">
        <v>47</v>
      </c>
      <c r="W8" s="1636">
        <v>35</v>
      </c>
      <c r="X8" s="1636"/>
      <c r="Y8" s="1636">
        <v>6.3</v>
      </c>
      <c r="Z8" s="1642">
        <v>7.97</v>
      </c>
      <c r="AA8" s="1642"/>
      <c r="AB8" s="1636" t="s">
        <v>51</v>
      </c>
      <c r="AC8" s="1636">
        <v>9</v>
      </c>
      <c r="AD8" s="1642">
        <f t="shared" si="5"/>
        <v>15.497222222222222</v>
      </c>
      <c r="AE8" s="1642">
        <f t="shared" si="6"/>
        <v>49.254181413555656</v>
      </c>
      <c r="AF8" s="2219">
        <f t="shared" si="7"/>
        <v>49.029828036735246</v>
      </c>
      <c r="AG8" s="2588">
        <f t="shared" si="15"/>
        <v>1.5958354777992032</v>
      </c>
      <c r="AH8" s="2589">
        <f t="shared" si="16"/>
        <v>1.5885664283902219</v>
      </c>
      <c r="AI8" s="2338">
        <f t="shared" si="8"/>
        <v>434.22269182425288</v>
      </c>
      <c r="AJ8" s="1639">
        <f t="shared" si="9"/>
        <v>377.32133154003736</v>
      </c>
      <c r="AK8" s="1639">
        <f t="shared" si="10"/>
        <v>314.43444295003115</v>
      </c>
      <c r="AL8" s="2222">
        <f t="shared" si="11"/>
        <v>251.54755436002492</v>
      </c>
      <c r="AM8" s="2211">
        <f t="shared" si="12"/>
        <v>2279.24917480266</v>
      </c>
      <c r="AN8" s="2213">
        <f t="shared" si="13"/>
        <v>1982.919910495692</v>
      </c>
    </row>
    <row r="9" spans="1:41" ht="12.75" customHeight="1" x14ac:dyDescent="0.2">
      <c r="A9" s="2319"/>
      <c r="B9" s="2224" t="s">
        <v>160</v>
      </c>
      <c r="C9" s="2225">
        <v>3.4</v>
      </c>
      <c r="D9" s="2313" t="s">
        <v>39</v>
      </c>
      <c r="E9" s="2325" t="s">
        <v>326</v>
      </c>
      <c r="F9" s="2302">
        <f>AG14</f>
        <v>16.467651596412026</v>
      </c>
      <c r="G9" s="2303">
        <f>AH14</f>
        <v>16.240105625445242</v>
      </c>
      <c r="H9" s="2331"/>
      <c r="I9" s="2226">
        <v>1.734</v>
      </c>
      <c r="J9" s="2227"/>
      <c r="K9" s="2227"/>
      <c r="L9" s="2228"/>
      <c r="M9" s="2346">
        <f t="shared" si="0"/>
        <v>0.43176599999999998</v>
      </c>
      <c r="N9" s="2227">
        <f t="shared" si="1"/>
        <v>0.69359999999999999</v>
      </c>
      <c r="O9" s="2229">
        <f t="shared" si="2"/>
        <v>17.166682213931448</v>
      </c>
      <c r="P9" s="2226">
        <f t="shared" si="3"/>
        <v>16.939209193111463</v>
      </c>
      <c r="Q9" s="2211">
        <f t="shared" si="14"/>
        <v>1245.8600311035982</v>
      </c>
      <c r="R9" s="2211">
        <f t="shared" si="4"/>
        <v>1092.1407126563649</v>
      </c>
      <c r="S9" s="2227">
        <v>1</v>
      </c>
      <c r="T9" s="2227" t="s">
        <v>50</v>
      </c>
      <c r="U9" s="2227">
        <v>6.3</v>
      </c>
      <c r="V9" s="2227" t="s">
        <v>47</v>
      </c>
      <c r="W9" s="2227">
        <v>35</v>
      </c>
      <c r="X9" s="2227"/>
      <c r="Y9" s="2227">
        <v>6.3</v>
      </c>
      <c r="Z9" s="2226">
        <v>7.94</v>
      </c>
      <c r="AA9" s="2226"/>
      <c r="AB9" s="2227" t="s">
        <v>51</v>
      </c>
      <c r="AC9" s="2227">
        <v>9</v>
      </c>
      <c r="AD9" s="2226">
        <f t="shared" si="5"/>
        <v>15.43888888888889</v>
      </c>
      <c r="AE9" s="2226">
        <f t="shared" si="6"/>
        <v>32.602999578874815</v>
      </c>
      <c r="AF9" s="2230">
        <f t="shared" si="7"/>
        <v>32.375473702607849</v>
      </c>
      <c r="AG9" s="2600">
        <f t="shared" si="15"/>
        <v>1.056337186355544</v>
      </c>
      <c r="AH9" s="2601">
        <f t="shared" si="16"/>
        <v>1.0489653479644943</v>
      </c>
      <c r="AI9" s="2339">
        <f t="shared" si="8"/>
        <v>655.99127421552203</v>
      </c>
      <c r="AJ9" s="2211">
        <f t="shared" si="9"/>
        <v>571.42021055617238</v>
      </c>
      <c r="AK9" s="2211">
        <f t="shared" si="10"/>
        <v>476.18350879681032</v>
      </c>
      <c r="AL9" s="2212">
        <f t="shared" si="11"/>
        <v>380.94680703744825</v>
      </c>
      <c r="AM9" s="2211">
        <f t="shared" si="12"/>
        <v>3443.3197494861183</v>
      </c>
      <c r="AN9" s="2213">
        <f t="shared" si="13"/>
        <v>3002.9590644843897</v>
      </c>
    </row>
    <row r="10" spans="1:41" ht="12.75" customHeight="1" thickBot="1" x14ac:dyDescent="0.25">
      <c r="A10" s="2320"/>
      <c r="B10" s="2307" t="s">
        <v>160</v>
      </c>
      <c r="C10" s="2314">
        <v>3.4</v>
      </c>
      <c r="D10" s="2315" t="s">
        <v>39</v>
      </c>
      <c r="E10" s="2326" t="s">
        <v>326</v>
      </c>
      <c r="F10" s="2316">
        <f>AG15</f>
        <v>16.392443979021444</v>
      </c>
      <c r="G10" s="2328">
        <f>AH15</f>
        <v>16.164951553596101</v>
      </c>
      <c r="H10" s="2332"/>
      <c r="I10" s="2232">
        <v>1.734</v>
      </c>
      <c r="J10" s="2233"/>
      <c r="K10" s="2233"/>
      <c r="L10" s="2234"/>
      <c r="M10" s="2347">
        <f t="shared" si="0"/>
        <v>0.43176599999999998</v>
      </c>
      <c r="N10" s="2233">
        <f t="shared" si="1"/>
        <v>0.69359999999999999</v>
      </c>
      <c r="O10" s="2235">
        <f t="shared" si="2"/>
        <v>17.091498492870979</v>
      </c>
      <c r="P10" s="2232">
        <f t="shared" si="3"/>
        <v>16.86407964770131</v>
      </c>
      <c r="Q10" s="2236">
        <f t="shared" si="14"/>
        <v>1251.3404395708808</v>
      </c>
      <c r="R10" s="2236">
        <f t="shared" si="4"/>
        <v>1097.0062041020826</v>
      </c>
      <c r="S10" s="2233">
        <v>2</v>
      </c>
      <c r="T10" s="2233" t="s">
        <v>50</v>
      </c>
      <c r="U10" s="2233">
        <v>6.3</v>
      </c>
      <c r="V10" s="2233" t="s">
        <v>47</v>
      </c>
      <c r="W10" s="2233">
        <v>35</v>
      </c>
      <c r="X10" s="2233"/>
      <c r="Y10" s="2233">
        <v>6.3</v>
      </c>
      <c r="Z10" s="2232">
        <v>8.14</v>
      </c>
      <c r="AA10" s="2232"/>
      <c r="AB10" s="2233" t="s">
        <v>51</v>
      </c>
      <c r="AC10" s="2233">
        <v>9</v>
      </c>
      <c r="AD10" s="2232">
        <f t="shared" si="5"/>
        <v>15.827777777777779</v>
      </c>
      <c r="AE10" s="2232">
        <f t="shared" si="6"/>
        <v>32.91665360447665</v>
      </c>
      <c r="AF10" s="2237">
        <f t="shared" si="7"/>
        <v>32.689180886614281</v>
      </c>
      <c r="AG10" s="2602">
        <f t="shared" si="15"/>
        <v>1.0664995767850434</v>
      </c>
      <c r="AH10" s="2603">
        <f t="shared" si="16"/>
        <v>1.0591294607263027</v>
      </c>
      <c r="AI10" s="2340">
        <f t="shared" si="8"/>
        <v>649.74050807174274</v>
      </c>
      <c r="AJ10" s="2238">
        <f t="shared" si="9"/>
        <v>565.93648106904584</v>
      </c>
      <c r="AK10" s="2238">
        <f t="shared" si="10"/>
        <v>471.6137342242049</v>
      </c>
      <c r="AL10" s="2239">
        <f t="shared" si="11"/>
        <v>377.29098737936391</v>
      </c>
      <c r="AM10" s="2236">
        <f t="shared" si="12"/>
        <v>3410.5092726424532</v>
      </c>
      <c r="AN10" s="2240">
        <f t="shared" si="13"/>
        <v>2974.1406662787699</v>
      </c>
    </row>
    <row r="11" spans="1:41" ht="12.75" customHeight="1" x14ac:dyDescent="0.2">
      <c r="A11" s="2318"/>
      <c r="B11" s="2201" t="s">
        <v>631</v>
      </c>
      <c r="C11" s="2342">
        <v>1.2</v>
      </c>
      <c r="D11" s="2311" t="s">
        <v>39</v>
      </c>
      <c r="E11" s="2324" t="s">
        <v>326</v>
      </c>
      <c r="F11" s="2300">
        <f>AG14</f>
        <v>16.467651596412026</v>
      </c>
      <c r="G11" s="2301">
        <f>AH14</f>
        <v>16.240105625445242</v>
      </c>
      <c r="H11" s="2329"/>
      <c r="I11" s="2207">
        <v>13.4</v>
      </c>
      <c r="J11" s="2204"/>
      <c r="K11" s="2204"/>
      <c r="L11" s="2205"/>
      <c r="M11" s="2344">
        <f t="shared" si="0"/>
        <v>3.3366000000000002</v>
      </c>
      <c r="N11" s="2204">
        <f t="shared" si="1"/>
        <v>5.36</v>
      </c>
      <c r="O11" s="2206">
        <f t="shared" si="2"/>
        <v>22.08119729032709</v>
      </c>
      <c r="P11" s="2207">
        <f t="shared" si="3"/>
        <v>21.856291144436909</v>
      </c>
      <c r="Q11" s="2207">
        <f t="shared" si="14"/>
        <v>968.57443714626618</v>
      </c>
      <c r="R11" s="2207">
        <f t="shared" si="4"/>
        <v>846.43821212588546</v>
      </c>
      <c r="S11" s="2204">
        <v>1</v>
      </c>
      <c r="T11" s="2204" t="s">
        <v>85</v>
      </c>
      <c r="U11" s="2204">
        <v>4</v>
      </c>
      <c r="V11" s="2204" t="s">
        <v>47</v>
      </c>
      <c r="W11" s="2204">
        <v>35</v>
      </c>
      <c r="X11" s="2204"/>
      <c r="Y11" s="2204">
        <v>6.3</v>
      </c>
      <c r="Z11" s="2343">
        <v>6.14</v>
      </c>
      <c r="AA11" s="2207"/>
      <c r="AB11" s="2204"/>
      <c r="AC11" s="2204">
        <v>5</v>
      </c>
      <c r="AD11" s="2207">
        <f t="shared" si="5"/>
        <v>18.803750000000001</v>
      </c>
      <c r="AE11" s="2207">
        <f t="shared" si="6"/>
        <v>40.768170123871315</v>
      </c>
      <c r="AF11" s="2210">
        <f t="shared" si="7"/>
        <v>40.541391798528863</v>
      </c>
      <c r="AG11" s="2598">
        <f t="shared" si="15"/>
        <v>1.3208887120134305</v>
      </c>
      <c r="AH11" s="2599">
        <f t="shared" si="16"/>
        <v>1.3135410942723351</v>
      </c>
      <c r="AI11" s="2337">
        <f t="shared" si="8"/>
        <v>524.60738787172477</v>
      </c>
      <c r="AJ11" s="2208">
        <f t="shared" si="9"/>
        <v>456.32375158544295</v>
      </c>
      <c r="AK11" s="2208">
        <f t="shared" si="10"/>
        <v>380.26979298786915</v>
      </c>
      <c r="AL11" s="2208">
        <f t="shared" si="11"/>
        <v>304.2158343902953</v>
      </c>
      <c r="AM11" s="2208">
        <f t="shared" si="12"/>
        <v>2753.6814137432489</v>
      </c>
      <c r="AN11" s="2334">
        <f t="shared" si="13"/>
        <v>2398.097793617193</v>
      </c>
    </row>
    <row r="12" spans="1:41" ht="12.75" customHeight="1" thickBot="1" x14ac:dyDescent="0.25">
      <c r="A12" s="2321"/>
      <c r="B12" s="2231" t="s">
        <v>631</v>
      </c>
      <c r="C12" s="2322">
        <v>1.2</v>
      </c>
      <c r="D12" s="2323" t="s">
        <v>39</v>
      </c>
      <c r="E12" s="2327" t="s">
        <v>326</v>
      </c>
      <c r="F12" s="2304">
        <f>AG15</f>
        <v>16.392443979021444</v>
      </c>
      <c r="G12" s="2305">
        <f>AH15</f>
        <v>16.164951553596101</v>
      </c>
      <c r="H12" s="2322"/>
      <c r="I12" s="2268">
        <v>13.4</v>
      </c>
      <c r="J12" s="2267"/>
      <c r="K12" s="2267"/>
      <c r="L12" s="2349"/>
      <c r="M12" s="2348">
        <f t="shared" si="0"/>
        <v>3.3366000000000002</v>
      </c>
      <c r="N12" s="2267">
        <f t="shared" si="1"/>
        <v>5.36</v>
      </c>
      <c r="O12" s="2335">
        <f t="shared" si="2"/>
        <v>22.006856173030855</v>
      </c>
      <c r="P12" s="2268">
        <f t="shared" si="3"/>
        <v>21.782021002300478</v>
      </c>
      <c r="Q12" s="2268">
        <f t="shared" si="14"/>
        <v>971.84636773352861</v>
      </c>
      <c r="R12" s="2268">
        <f t="shared" si="4"/>
        <v>849.32431191973183</v>
      </c>
      <c r="S12" s="2267">
        <v>2</v>
      </c>
      <c r="T12" s="2267" t="s">
        <v>85</v>
      </c>
      <c r="U12" s="2267">
        <v>4</v>
      </c>
      <c r="V12" s="2267" t="s">
        <v>47</v>
      </c>
      <c r="W12" s="2267">
        <v>35</v>
      </c>
      <c r="X12" s="2267"/>
      <c r="Y12" s="2267">
        <v>6.3</v>
      </c>
      <c r="Z12" s="2268">
        <v>6.44</v>
      </c>
      <c r="AA12" s="2268"/>
      <c r="AB12" s="2267"/>
      <c r="AC12" s="2267">
        <v>5</v>
      </c>
      <c r="AD12" s="2268">
        <f t="shared" si="5"/>
        <v>19.7225</v>
      </c>
      <c r="AE12" s="2268">
        <f t="shared" si="6"/>
        <v>41.608939876220916</v>
      </c>
      <c r="AF12" s="2274">
        <f t="shared" si="7"/>
        <v>41.382184079942633</v>
      </c>
      <c r="AG12" s="2590">
        <f t="shared" si="15"/>
        <v>1.3481296519895576</v>
      </c>
      <c r="AH12" s="2591">
        <f t="shared" si="16"/>
        <v>1.3407827641901413</v>
      </c>
      <c r="AI12" s="2341">
        <f t="shared" si="8"/>
        <v>514.00692496894965</v>
      </c>
      <c r="AJ12" s="2271">
        <f t="shared" si="9"/>
        <v>447.05228617855124</v>
      </c>
      <c r="AK12" s="2271">
        <f t="shared" si="10"/>
        <v>372.54357181545936</v>
      </c>
      <c r="AL12" s="2271">
        <f t="shared" si="11"/>
        <v>298.03485745236748</v>
      </c>
      <c r="AM12" s="2271">
        <f t="shared" si="12"/>
        <v>2698.0392357120386</v>
      </c>
      <c r="AN12" s="2336">
        <f t="shared" si="13"/>
        <v>2349.3738763137076</v>
      </c>
    </row>
    <row r="13" spans="1:41" ht="66" customHeight="1" thickBot="1" x14ac:dyDescent="0.25">
      <c r="A13" s="2241"/>
      <c r="B13" s="2242"/>
      <c r="C13" s="2309" t="s">
        <v>441</v>
      </c>
      <c r="D13" s="2310"/>
      <c r="E13" s="2306" t="s">
        <v>5</v>
      </c>
      <c r="F13" s="2850" t="s">
        <v>617</v>
      </c>
      <c r="G13" s="2850"/>
      <c r="H13" s="2282"/>
      <c r="I13" s="2282"/>
      <c r="J13" s="2283"/>
      <c r="K13" s="2281"/>
      <c r="L13" s="2281"/>
      <c r="M13" s="2851" t="s">
        <v>469</v>
      </c>
      <c r="N13" s="2851"/>
      <c r="O13" s="2853" t="s">
        <v>618</v>
      </c>
      <c r="P13" s="2853"/>
      <c r="Q13" s="2854" t="s">
        <v>611</v>
      </c>
      <c r="R13" s="2854"/>
      <c r="S13" s="2281"/>
      <c r="T13" s="2171"/>
      <c r="U13" s="2171"/>
      <c r="V13" s="2171"/>
      <c r="W13" s="2171"/>
      <c r="X13" s="2171"/>
      <c r="Y13" s="2171"/>
      <c r="Z13" s="1651" t="s">
        <v>613</v>
      </c>
      <c r="AA13" s="1651" t="s">
        <v>614</v>
      </c>
      <c r="AB13" s="2171"/>
      <c r="AC13" s="2281"/>
      <c r="AD13" s="2171"/>
      <c r="AE13" s="2852" t="s">
        <v>621</v>
      </c>
      <c r="AF13" s="2852"/>
      <c r="AG13" s="2852" t="s">
        <v>622</v>
      </c>
      <c r="AH13" s="2852"/>
      <c r="AM13" s="2171"/>
      <c r="AN13" s="2317"/>
    </row>
    <row r="14" spans="1:41" ht="27" customHeight="1" x14ac:dyDescent="0.2">
      <c r="A14" s="2243"/>
      <c r="B14" s="2844" t="s">
        <v>619</v>
      </c>
      <c r="C14" s="2244">
        <v>1</v>
      </c>
      <c r="D14" s="2245" t="s">
        <v>39</v>
      </c>
      <c r="E14" s="2846" t="s">
        <v>442</v>
      </c>
      <c r="F14" s="2297">
        <v>6.5019999999999998</v>
      </c>
      <c r="G14" s="2297">
        <v>22.358000000000001</v>
      </c>
      <c r="H14" s="2246"/>
      <c r="I14" s="2203"/>
      <c r="J14" s="2204">
        <v>164.56200000000001</v>
      </c>
      <c r="K14" s="2204"/>
      <c r="L14" s="2204"/>
      <c r="M14" s="2207">
        <f>0.314*H14+0.249*I14+0.195*J14+0.159*K14+0.06*L14</f>
        <v>32.089590000000001</v>
      </c>
      <c r="N14" s="2204">
        <f>0.4*SUM(H14:L14)</f>
        <v>65.82480000000001</v>
      </c>
      <c r="O14" s="2592">
        <f>(120.6/1.73/(Q14/1000))</f>
        <v>82.498204330129639</v>
      </c>
      <c r="P14" s="2593">
        <f>120.6/(2*(R14/1000))</f>
        <v>64.56102783725909</v>
      </c>
      <c r="Q14" s="2569">
        <v>845</v>
      </c>
      <c r="R14" s="2569">
        <v>934</v>
      </c>
      <c r="S14" s="2204">
        <v>1</v>
      </c>
      <c r="T14" s="2204" t="s">
        <v>625</v>
      </c>
      <c r="U14" s="2204">
        <v>25</v>
      </c>
      <c r="V14" s="2209" t="s">
        <v>623</v>
      </c>
      <c r="W14" s="2249">
        <v>115</v>
      </c>
      <c r="X14" s="2209">
        <v>38.5</v>
      </c>
      <c r="Y14" s="2209">
        <v>6.6</v>
      </c>
      <c r="Z14" s="2207">
        <v>10.28</v>
      </c>
      <c r="AA14" s="2207"/>
      <c r="AB14" s="2204" t="s">
        <v>626</v>
      </c>
      <c r="AC14" s="2204">
        <v>19</v>
      </c>
      <c r="AD14" s="2207">
        <f>Z14/100*W14*W14/U14</f>
        <v>54.3812</v>
      </c>
      <c r="AE14" s="2207">
        <f>SQRT(POWER(M14,2)+POWER(O14+AD14+F14,2))</f>
        <v>146.9284482122105</v>
      </c>
      <c r="AF14" s="2566">
        <f>SQRT(POWER(M14,2)+POWER(P14+AD14+G14,2))</f>
        <v>144.89822694991622</v>
      </c>
      <c r="AG14" s="2586">
        <f>AE14*POWER(X14/W14,2)</f>
        <v>16.467651596412026</v>
      </c>
      <c r="AH14" s="2587">
        <f>AF14*POWER(X14/W14,2)</f>
        <v>16.240105625445242</v>
      </c>
      <c r="AI14" s="2252" t="s">
        <v>615</v>
      </c>
      <c r="AJ14" s="2253"/>
      <c r="AK14" s="2253"/>
      <c r="AL14" s="2253"/>
      <c r="AM14" s="2253"/>
      <c r="AN14" s="2254"/>
    </row>
    <row r="15" spans="1:41" ht="27" customHeight="1" x14ac:dyDescent="0.2">
      <c r="A15" s="2255"/>
      <c r="B15" s="2845"/>
      <c r="C15" s="2256">
        <v>2</v>
      </c>
      <c r="D15" s="1637" t="s">
        <v>39</v>
      </c>
      <c r="E15" s="2847"/>
      <c r="F15" s="2298">
        <v>6.5019999999999998</v>
      </c>
      <c r="G15" s="2298">
        <v>22.358000000000001</v>
      </c>
      <c r="H15" s="1641"/>
      <c r="I15" s="2217"/>
      <c r="J15" s="1636">
        <v>164.56200000000001</v>
      </c>
      <c r="K15" s="1636"/>
      <c r="L15" s="1636"/>
      <c r="M15" s="1642">
        <f>0.314*H15+0.249*I15+0.195*J15+0.159*K15+0.06*L15</f>
        <v>32.089590000000001</v>
      </c>
      <c r="N15" s="2565">
        <f>0.4*SUM(H15:L15)</f>
        <v>65.82480000000001</v>
      </c>
      <c r="O15" s="2594">
        <f>(120.6/1.73/(Q15/1000))</f>
        <v>82.498204330129639</v>
      </c>
      <c r="P15" s="2595">
        <f>120.6/(2*(R15/1000))</f>
        <v>64.56102783725909</v>
      </c>
      <c r="Q15" s="2570">
        <v>845</v>
      </c>
      <c r="R15" s="2571">
        <v>934</v>
      </c>
      <c r="S15" s="1636">
        <v>2</v>
      </c>
      <c r="T15" s="1636" t="s">
        <v>624</v>
      </c>
      <c r="U15" s="1636">
        <v>25</v>
      </c>
      <c r="V15" s="1636" t="s">
        <v>623</v>
      </c>
      <c r="W15" s="1639">
        <v>115</v>
      </c>
      <c r="X15" s="1636">
        <v>38.5</v>
      </c>
      <c r="Y15" s="1636">
        <v>6.6</v>
      </c>
      <c r="Z15" s="1642">
        <v>10.15</v>
      </c>
      <c r="AA15" s="1642"/>
      <c r="AB15" s="1636" t="s">
        <v>626</v>
      </c>
      <c r="AC15" s="1636">
        <v>19</v>
      </c>
      <c r="AD15" s="1642">
        <f>Z15/100*W15*W15/U15</f>
        <v>53.6935</v>
      </c>
      <c r="AE15" s="1642">
        <f>SQRT(POWER(M15,2)+POWER(O15+AD15+F15,2))</f>
        <v>146.25742730481267</v>
      </c>
      <c r="AF15" s="2567">
        <f>SQRT(POWER(M15,2)+POWER(P15+AD15+G15,2))</f>
        <v>144.2276837890426</v>
      </c>
      <c r="AG15" s="2588">
        <f>AE15*POWER(X15/W15,2)</f>
        <v>16.392443979021444</v>
      </c>
      <c r="AH15" s="2589">
        <f>AF15*POWER(X15/W15,2)</f>
        <v>16.164951553596101</v>
      </c>
      <c r="AI15" s="2259" t="s">
        <v>615</v>
      </c>
      <c r="AJ15" s="2260"/>
      <c r="AK15" s="2260"/>
      <c r="AL15" s="2260"/>
      <c r="AM15" s="2260"/>
      <c r="AN15" s="2261"/>
    </row>
    <row r="16" spans="1:41" ht="29.25" customHeight="1" x14ac:dyDescent="0.2">
      <c r="A16" s="2255"/>
      <c r="B16" s="2845" t="s">
        <v>620</v>
      </c>
      <c r="C16" s="2256">
        <v>1</v>
      </c>
      <c r="D16" s="1637" t="s">
        <v>39</v>
      </c>
      <c r="E16" s="2847" t="s">
        <v>442</v>
      </c>
      <c r="F16" s="2298">
        <v>6.5019999999999998</v>
      </c>
      <c r="G16" s="2298">
        <v>22.358000000000001</v>
      </c>
      <c r="H16" s="1641"/>
      <c r="I16" s="2217"/>
      <c r="J16" s="1636">
        <v>164.56200000000001</v>
      </c>
      <c r="K16" s="1636"/>
      <c r="L16" s="1636"/>
      <c r="M16" s="1642">
        <f>0.314*H16+0.249*I16+0.195*J16+0.159*K16+0.06*L16</f>
        <v>32.089590000000001</v>
      </c>
      <c r="N16" s="2565">
        <f>0.4*SUM(H16:L16)</f>
        <v>65.82480000000001</v>
      </c>
      <c r="O16" s="2594">
        <f>(120.6/1.73/(Q16/1000))</f>
        <v>82.498204330129639</v>
      </c>
      <c r="P16" s="2595">
        <f>120.6/(2*(R16/1000))</f>
        <v>64.56102783725909</v>
      </c>
      <c r="Q16" s="2570">
        <v>845</v>
      </c>
      <c r="R16" s="2571">
        <v>934</v>
      </c>
      <c r="S16" s="1636">
        <v>1</v>
      </c>
      <c r="T16" s="1636" t="s">
        <v>625</v>
      </c>
      <c r="U16" s="1636">
        <v>25</v>
      </c>
      <c r="V16" s="1636" t="s">
        <v>623</v>
      </c>
      <c r="W16" s="1639">
        <v>115</v>
      </c>
      <c r="X16" s="1636">
        <v>38.5</v>
      </c>
      <c r="Y16" s="1636">
        <v>6.6</v>
      </c>
      <c r="Z16" s="1642"/>
      <c r="AA16" s="1642">
        <v>18.23</v>
      </c>
      <c r="AB16" s="1636" t="s">
        <v>626</v>
      </c>
      <c r="AC16" s="1636">
        <v>19</v>
      </c>
      <c r="AD16" s="1642">
        <f>AA16/100*W16*W16/U16</f>
        <v>96.436700000000002</v>
      </c>
      <c r="AE16" s="1642">
        <f>SQRT(POWER(M16,2)+POWER(O16+AD16+F16,2))</f>
        <v>188.19295224293009</v>
      </c>
      <c r="AF16" s="2567">
        <f>SQRT(POWER(M16,2)+POWER(P16+AD16+G16,2))</f>
        <v>186.14259243144522</v>
      </c>
      <c r="AG16" s="2588">
        <f>AE16*POWER(Y16/W16,2)</f>
        <v>0.61986275990185513</v>
      </c>
      <c r="AH16" s="2589">
        <f>AF16*POWER(Y16/W16,2)</f>
        <v>0.61310936304829888</v>
      </c>
      <c r="AI16" s="2259" t="s">
        <v>616</v>
      </c>
      <c r="AJ16" s="2260"/>
      <c r="AK16" s="2260"/>
      <c r="AL16" s="2260"/>
      <c r="AM16" s="2260"/>
      <c r="AN16" s="2261"/>
    </row>
    <row r="17" spans="1:40" ht="32.25" customHeight="1" thickBot="1" x14ac:dyDescent="0.25">
      <c r="A17" s="2262"/>
      <c r="B17" s="2848"/>
      <c r="C17" s="2263">
        <v>2</v>
      </c>
      <c r="D17" s="2264" t="s">
        <v>39</v>
      </c>
      <c r="E17" s="2849"/>
      <c r="F17" s="2299">
        <v>6.5019999999999998</v>
      </c>
      <c r="G17" s="2299">
        <v>22.358000000000001</v>
      </c>
      <c r="H17" s="2265"/>
      <c r="I17" s="2266"/>
      <c r="J17" s="2267">
        <v>164.56200000000001</v>
      </c>
      <c r="K17" s="2267"/>
      <c r="L17" s="2267"/>
      <c r="M17" s="2268">
        <f>0.314*H17+0.249*I17+0.195*J17+0.159*K17+0.06*L17</f>
        <v>32.089590000000001</v>
      </c>
      <c r="N17" s="2267">
        <f>0.4*SUM(H17:L17)</f>
        <v>65.82480000000001</v>
      </c>
      <c r="O17" s="2596">
        <f>(120.6/1.73/(Q17/1000))</f>
        <v>82.498204330129639</v>
      </c>
      <c r="P17" s="2597">
        <f>120.6/(2*(R17/1000))</f>
        <v>64.56102783725909</v>
      </c>
      <c r="Q17" s="2572">
        <v>845</v>
      </c>
      <c r="R17" s="2572">
        <v>934</v>
      </c>
      <c r="S17" s="2267">
        <v>2</v>
      </c>
      <c r="T17" s="2267" t="s">
        <v>624</v>
      </c>
      <c r="U17" s="2267">
        <v>25</v>
      </c>
      <c r="V17" s="2272" t="s">
        <v>623</v>
      </c>
      <c r="W17" s="2273">
        <v>115</v>
      </c>
      <c r="X17" s="2272">
        <v>38.5</v>
      </c>
      <c r="Y17" s="2272">
        <v>6.6</v>
      </c>
      <c r="Z17" s="2268"/>
      <c r="AA17" s="2268">
        <v>18.34</v>
      </c>
      <c r="AB17" s="2267" t="s">
        <v>626</v>
      </c>
      <c r="AC17" s="2267">
        <v>19</v>
      </c>
      <c r="AD17" s="2268">
        <f>AA17/100*W17*W17/U17</f>
        <v>97.018600000000006</v>
      </c>
      <c r="AE17" s="2268">
        <f>SQRT(POWER(M17,2)+POWER(O17+AD17+F17,2))</f>
        <v>188.76635651190378</v>
      </c>
      <c r="AF17" s="2568">
        <f>SQRT(POWER(M17,2)+POWER(P17+AD17+G17,2))</f>
        <v>186.71580736714859</v>
      </c>
      <c r="AG17" s="2590">
        <f>AE17*POWER(Y17/W17,2)</f>
        <v>0.62175141698741232</v>
      </c>
      <c r="AH17" s="2591">
        <f>AF17*POWER(Y17/W17,2)</f>
        <v>0.61499739651516006</v>
      </c>
      <c r="AI17" s="2277" t="s">
        <v>616</v>
      </c>
      <c r="AJ17" s="2278"/>
      <c r="AK17" s="2278"/>
      <c r="AL17" s="2278"/>
      <c r="AM17" s="2278"/>
      <c r="AN17" s="2279"/>
    </row>
    <row r="18" spans="1:40" x14ac:dyDescent="0.2">
      <c r="B18" s="2280"/>
      <c r="C18" s="2280"/>
      <c r="D18" s="2281"/>
      <c r="E18" s="2171"/>
      <c r="F18" s="2171"/>
      <c r="G18" s="2171"/>
      <c r="H18" s="2282"/>
      <c r="I18" s="2282"/>
      <c r="J18" s="2283"/>
      <c r="K18" s="2281"/>
      <c r="L18" s="2281"/>
      <c r="M18" s="2281"/>
      <c r="N18" s="2281"/>
      <c r="O18" s="2171"/>
      <c r="P18" s="2171"/>
      <c r="Q18" s="2171"/>
      <c r="R18" s="2171"/>
      <c r="S18" s="2281"/>
      <c r="T18" s="2171"/>
      <c r="U18" s="2171"/>
      <c r="V18" s="2171"/>
      <c r="W18" s="2171"/>
      <c r="X18" s="2171"/>
      <c r="Y18" s="2171"/>
      <c r="Z18" s="2171"/>
      <c r="AA18" s="2171"/>
      <c r="AB18" s="2171"/>
      <c r="AC18" s="2281"/>
      <c r="AD18" s="2171"/>
      <c r="AE18" s="2171"/>
      <c r="AF18" s="2171"/>
      <c r="AG18" s="2171"/>
    </row>
    <row r="19" spans="1:40" x14ac:dyDescent="0.2">
      <c r="B19" s="2280"/>
      <c r="C19" s="2280"/>
      <c r="D19" s="2281"/>
      <c r="E19" s="2171"/>
      <c r="F19" s="2171"/>
      <c r="G19" s="2171"/>
      <c r="H19" s="2282"/>
      <c r="I19" s="2282"/>
      <c r="J19" s="2283"/>
      <c r="K19" s="2281"/>
      <c r="L19" s="2281"/>
      <c r="M19" s="2281"/>
      <c r="N19" s="2281"/>
      <c r="O19" s="2171"/>
      <c r="P19" s="2171"/>
      <c r="Q19" s="2171"/>
      <c r="R19" s="2171"/>
      <c r="S19" s="2281"/>
      <c r="T19" s="2171"/>
      <c r="U19" s="2171"/>
      <c r="V19" s="2171"/>
      <c r="W19" s="2171"/>
      <c r="X19" s="2171"/>
      <c r="Y19" s="2171"/>
      <c r="Z19" s="2171"/>
      <c r="AA19" s="2171"/>
      <c r="AB19" s="2171"/>
      <c r="AC19" s="2281"/>
      <c r="AD19" s="2171"/>
      <c r="AE19" s="2171"/>
      <c r="AF19" s="2171"/>
      <c r="AG19" s="2171"/>
    </row>
    <row r="20" spans="1:40" x14ac:dyDescent="0.2">
      <c r="B20" s="2280"/>
      <c r="C20" s="2280"/>
      <c r="D20" s="2281"/>
      <c r="E20" s="2171"/>
      <c r="F20" s="2171"/>
      <c r="G20" s="2171"/>
      <c r="H20" s="2282"/>
      <c r="I20" s="2282"/>
      <c r="J20" s="2283"/>
      <c r="K20" s="2281"/>
      <c r="L20" s="2281"/>
      <c r="M20" s="2281"/>
      <c r="N20" s="2281"/>
      <c r="O20" s="2171"/>
      <c r="P20" s="2171"/>
      <c r="Q20" s="2171"/>
      <c r="R20" s="2171"/>
      <c r="S20" s="2281"/>
      <c r="T20" s="2171"/>
      <c r="U20" s="2171"/>
      <c r="V20" s="2171"/>
      <c r="W20" s="2171"/>
      <c r="X20" s="2171"/>
      <c r="Y20" s="2171"/>
      <c r="Z20" s="2171"/>
      <c r="AA20" s="2171"/>
      <c r="AB20" s="2171"/>
      <c r="AC20" s="2281"/>
      <c r="AD20" s="2171"/>
      <c r="AE20" s="2171"/>
      <c r="AF20" s="2171"/>
      <c r="AG20" s="2171"/>
    </row>
    <row r="21" spans="1:40" x14ac:dyDescent="0.2">
      <c r="B21" s="2280"/>
      <c r="C21" s="2280"/>
      <c r="D21" s="2281"/>
      <c r="E21" s="2171"/>
      <c r="F21" s="2171"/>
      <c r="G21" s="2171"/>
      <c r="H21" s="2282"/>
      <c r="I21" s="2282"/>
      <c r="J21" s="2283"/>
      <c r="K21" s="2281"/>
      <c r="L21" s="2281"/>
      <c r="M21" s="2281"/>
      <c r="N21" s="2281"/>
      <c r="O21" s="2171"/>
      <c r="P21" s="2171"/>
      <c r="Q21" s="2171"/>
      <c r="R21" s="2171"/>
      <c r="S21" s="2281"/>
      <c r="T21" s="2171"/>
      <c r="U21" s="2171"/>
      <c r="V21" s="2171"/>
      <c r="W21" s="2171"/>
      <c r="X21" s="2171"/>
      <c r="Y21" s="2171"/>
      <c r="Z21" s="2171"/>
      <c r="AA21" s="2171"/>
      <c r="AB21" s="2171"/>
      <c r="AC21" s="2281"/>
      <c r="AD21" s="2171"/>
      <c r="AE21" s="2171"/>
      <c r="AF21" s="2171"/>
      <c r="AG21" s="2171"/>
    </row>
    <row r="22" spans="1:40" x14ac:dyDescent="0.2">
      <c r="B22" s="2280"/>
      <c r="C22" s="2280"/>
      <c r="D22" s="2281"/>
      <c r="E22" s="2171"/>
      <c r="F22" s="2171"/>
      <c r="G22" s="2171"/>
      <c r="H22" s="2282"/>
      <c r="I22" s="2282"/>
      <c r="J22" s="2283"/>
      <c r="K22" s="2281"/>
      <c r="L22" s="2281"/>
      <c r="M22" s="2281"/>
      <c r="N22" s="2281"/>
      <c r="O22" s="2171"/>
      <c r="P22" s="2171"/>
      <c r="Q22" s="2171"/>
      <c r="R22" s="2171"/>
      <c r="S22" s="2281"/>
      <c r="T22" s="2171"/>
      <c r="U22" s="2171"/>
      <c r="V22" s="2171"/>
      <c r="W22" s="2171"/>
      <c r="X22" s="2171"/>
      <c r="Y22" s="2171"/>
      <c r="Z22" s="2171"/>
      <c r="AA22" s="2171"/>
      <c r="AB22" s="2171"/>
      <c r="AC22" s="2281"/>
      <c r="AD22" s="2171"/>
      <c r="AE22" s="2171"/>
      <c r="AF22" s="2171"/>
      <c r="AG22" s="2171"/>
    </row>
    <row r="23" spans="1:40" x14ac:dyDescent="0.2">
      <c r="B23" s="2280"/>
      <c r="C23" s="2280"/>
      <c r="D23" s="2281"/>
      <c r="E23" s="2171"/>
      <c r="F23" s="2171"/>
      <c r="G23" s="2171"/>
      <c r="H23" s="2282"/>
      <c r="I23" s="2282"/>
      <c r="J23" s="2283"/>
      <c r="K23" s="2281"/>
      <c r="L23" s="2281"/>
      <c r="M23" s="2281"/>
      <c r="N23" s="2281"/>
      <c r="O23" s="2171"/>
      <c r="P23" s="2171"/>
      <c r="Q23" s="2171"/>
      <c r="R23" s="2171"/>
      <c r="S23" s="2281"/>
      <c r="T23" s="2171"/>
      <c r="U23" s="2171"/>
      <c r="V23" s="2171"/>
      <c r="W23" s="2171"/>
      <c r="X23" s="2171"/>
      <c r="Y23" s="2171"/>
      <c r="Z23" s="2171"/>
      <c r="AA23" s="2171"/>
      <c r="AB23" s="2171"/>
      <c r="AC23" s="2281"/>
      <c r="AD23" s="2171"/>
      <c r="AE23" s="2171"/>
      <c r="AF23" s="2171"/>
      <c r="AG23" s="2171"/>
    </row>
    <row r="24" spans="1:40" x14ac:dyDescent="0.2">
      <c r="B24" s="2280"/>
      <c r="C24" s="2280"/>
      <c r="D24" s="2281"/>
      <c r="E24" s="2171"/>
      <c r="F24" s="2171"/>
      <c r="G24" s="2171"/>
      <c r="H24" s="2282"/>
      <c r="I24" s="2282"/>
      <c r="J24" s="2283"/>
      <c r="K24" s="2281"/>
      <c r="L24" s="2281"/>
      <c r="M24" s="2281"/>
      <c r="N24" s="2281"/>
      <c r="O24" s="2171"/>
      <c r="P24" s="2171"/>
      <c r="Q24" s="2171"/>
      <c r="R24" s="2171"/>
      <c r="S24" s="2281"/>
      <c r="T24" s="2171"/>
      <c r="U24" s="2171"/>
      <c r="V24" s="2171"/>
      <c r="W24" s="2171"/>
      <c r="X24" s="2171"/>
      <c r="Y24" s="2171"/>
      <c r="Z24" s="2171"/>
      <c r="AA24" s="2171"/>
      <c r="AB24" s="2171"/>
      <c r="AC24" s="2281"/>
      <c r="AD24" s="2171"/>
      <c r="AE24" s="2171"/>
      <c r="AF24" s="2171"/>
      <c r="AG24" s="2171"/>
    </row>
    <row r="25" spans="1:40" x14ac:dyDescent="0.2">
      <c r="B25" s="2280"/>
      <c r="C25" s="2280"/>
      <c r="D25" s="2281"/>
      <c r="E25" s="2171"/>
      <c r="F25" s="2171"/>
      <c r="G25" s="2171"/>
      <c r="H25" s="2282"/>
      <c r="I25" s="2282"/>
      <c r="J25" s="2283"/>
      <c r="K25" s="2281"/>
      <c r="L25" s="2281"/>
      <c r="M25" s="2281"/>
      <c r="N25" s="2281"/>
      <c r="O25" s="2171"/>
      <c r="P25" s="2171"/>
      <c r="Q25" s="2171"/>
      <c r="R25" s="2171"/>
      <c r="S25" s="2281"/>
      <c r="T25" s="2171"/>
      <c r="U25" s="2171"/>
      <c r="V25" s="2171"/>
      <c r="W25" s="2171"/>
      <c r="X25" s="2171"/>
      <c r="Y25" s="2171"/>
      <c r="Z25" s="2171"/>
      <c r="AA25" s="2171"/>
      <c r="AB25" s="2171"/>
      <c r="AC25" s="2281"/>
      <c r="AD25" s="2171"/>
      <c r="AE25" s="2171"/>
      <c r="AF25" s="2171"/>
      <c r="AG25" s="2171"/>
    </row>
    <row r="26" spans="1:40" x14ac:dyDescent="0.2">
      <c r="B26" s="2280"/>
      <c r="C26" s="2280"/>
      <c r="D26" s="2281"/>
      <c r="E26" s="2171"/>
      <c r="F26" s="2171"/>
      <c r="G26" s="2171"/>
      <c r="H26" s="2282"/>
      <c r="I26" s="2282"/>
      <c r="J26" s="2283"/>
      <c r="K26" s="2281"/>
      <c r="L26" s="2281"/>
      <c r="M26" s="2281"/>
      <c r="N26" s="2281"/>
      <c r="O26" s="2171"/>
      <c r="P26" s="2171"/>
      <c r="Q26" s="2171"/>
      <c r="R26" s="2171"/>
      <c r="S26" s="2281"/>
      <c r="T26" s="2171"/>
      <c r="U26" s="2171"/>
      <c r="V26" s="2171"/>
      <c r="W26" s="2171"/>
      <c r="X26" s="2171"/>
      <c r="Y26" s="2171"/>
      <c r="Z26" s="2171"/>
      <c r="AA26" s="2171"/>
      <c r="AB26" s="2171"/>
      <c r="AC26" s="2281"/>
      <c r="AD26" s="2171"/>
      <c r="AE26" s="2171"/>
      <c r="AF26" s="2171"/>
      <c r="AG26" s="2171"/>
    </row>
    <row r="27" spans="1:40" x14ac:dyDescent="0.2">
      <c r="B27" s="2280"/>
      <c r="C27" s="2280"/>
      <c r="D27" s="2281"/>
      <c r="E27" s="2171"/>
      <c r="F27" s="2171"/>
      <c r="G27" s="2171"/>
      <c r="H27" s="2282"/>
      <c r="I27" s="2282"/>
      <c r="J27" s="2283"/>
      <c r="K27" s="2281"/>
      <c r="L27" s="2281"/>
      <c r="M27" s="2281"/>
      <c r="N27" s="2281"/>
      <c r="O27" s="2171"/>
      <c r="P27" s="2171"/>
      <c r="Q27" s="2171"/>
      <c r="R27" s="2171"/>
      <c r="S27" s="2281"/>
      <c r="T27" s="2171"/>
      <c r="U27" s="2171"/>
      <c r="V27" s="2171"/>
      <c r="W27" s="2171"/>
      <c r="X27" s="2171"/>
      <c r="Y27" s="2171"/>
      <c r="Z27" s="2171"/>
      <c r="AA27" s="2171"/>
      <c r="AB27" s="2171"/>
      <c r="AC27" s="2281"/>
      <c r="AD27" s="2171"/>
      <c r="AE27" s="2171"/>
      <c r="AF27" s="2171"/>
      <c r="AG27" s="2171"/>
    </row>
    <row r="28" spans="1:40" x14ac:dyDescent="0.2">
      <c r="B28" s="2280"/>
      <c r="C28" s="2280"/>
      <c r="D28" s="2281"/>
      <c r="E28" s="2171"/>
      <c r="F28" s="2171"/>
      <c r="G28" s="2171"/>
      <c r="H28" s="2282"/>
      <c r="I28" s="2282"/>
      <c r="J28" s="2283"/>
      <c r="K28" s="2281"/>
      <c r="L28" s="2281"/>
      <c r="M28" s="2281"/>
      <c r="N28" s="2281"/>
      <c r="O28" s="2171"/>
      <c r="P28" s="2171"/>
      <c r="Q28" s="2171"/>
      <c r="R28" s="2171"/>
      <c r="S28" s="2281"/>
      <c r="T28" s="2171"/>
      <c r="U28" s="2171"/>
      <c r="V28" s="2171"/>
      <c r="W28" s="2171"/>
      <c r="X28" s="2171"/>
      <c r="Y28" s="2171"/>
      <c r="Z28" s="2171"/>
      <c r="AA28" s="2171"/>
      <c r="AB28" s="2171"/>
      <c r="AC28" s="2281"/>
      <c r="AD28" s="2171"/>
      <c r="AE28" s="2171"/>
      <c r="AF28" s="2171"/>
      <c r="AG28" s="2171"/>
    </row>
    <row r="29" spans="1:40" x14ac:dyDescent="0.2">
      <c r="B29" s="2280"/>
      <c r="C29" s="2280"/>
      <c r="D29" s="2281"/>
      <c r="E29" s="2171"/>
      <c r="F29" s="2171"/>
      <c r="G29" s="2171"/>
      <c r="H29" s="2282"/>
      <c r="I29" s="2282"/>
      <c r="J29" s="2283"/>
      <c r="K29" s="2281"/>
      <c r="L29" s="2281"/>
      <c r="M29" s="2281"/>
      <c r="N29" s="2281"/>
      <c r="O29" s="2171"/>
      <c r="P29" s="2171"/>
      <c r="Q29" s="2171"/>
      <c r="R29" s="2171"/>
      <c r="S29" s="2281"/>
      <c r="T29" s="2171"/>
      <c r="U29" s="2171"/>
      <c r="V29" s="2171"/>
      <c r="W29" s="2171"/>
      <c r="X29" s="2171"/>
      <c r="Y29" s="2171"/>
      <c r="Z29" s="2171"/>
      <c r="AA29" s="2171"/>
      <c r="AB29" s="2171"/>
      <c r="AC29" s="2281"/>
      <c r="AD29" s="2171"/>
      <c r="AE29" s="2171"/>
      <c r="AF29" s="2171"/>
      <c r="AG29" s="2171"/>
    </row>
    <row r="30" spans="1:40" x14ac:dyDescent="0.2">
      <c r="B30" s="2280"/>
      <c r="C30" s="2280"/>
      <c r="D30" s="2281"/>
      <c r="E30" s="2171"/>
      <c r="F30" s="2171"/>
      <c r="G30" s="2171"/>
      <c r="H30" s="2282"/>
      <c r="I30" s="2282"/>
      <c r="J30" s="2283"/>
      <c r="K30" s="2281"/>
      <c r="L30" s="2281"/>
      <c r="M30" s="2281"/>
      <c r="N30" s="2281"/>
      <c r="O30" s="2171"/>
      <c r="P30" s="2171"/>
      <c r="Q30" s="2171"/>
      <c r="R30" s="2171"/>
      <c r="S30" s="2281"/>
      <c r="T30" s="2171"/>
      <c r="U30" s="2171"/>
      <c r="V30" s="2171"/>
      <c r="W30" s="2171"/>
      <c r="X30" s="2171"/>
      <c r="Y30" s="2171"/>
      <c r="Z30" s="2171"/>
      <c r="AA30" s="2171"/>
      <c r="AB30" s="2171"/>
      <c r="AC30" s="2281"/>
      <c r="AD30" s="2171"/>
      <c r="AE30" s="2171"/>
      <c r="AF30" s="2171"/>
      <c r="AG30" s="2171"/>
    </row>
    <row r="31" spans="1:40" x14ac:dyDescent="0.2">
      <c r="B31" s="2280"/>
      <c r="C31" s="2280"/>
      <c r="D31" s="2281"/>
      <c r="E31" s="2171"/>
      <c r="F31" s="2171"/>
      <c r="G31" s="2171"/>
      <c r="H31" s="2282"/>
      <c r="I31" s="2282"/>
      <c r="J31" s="2283"/>
      <c r="K31" s="2281"/>
      <c r="L31" s="2281"/>
      <c r="M31" s="2281"/>
      <c r="N31" s="2281"/>
      <c r="O31" s="2171"/>
      <c r="P31" s="2171"/>
      <c r="Q31" s="2171"/>
      <c r="R31" s="2171"/>
      <c r="S31" s="2281"/>
      <c r="T31" s="2171"/>
      <c r="U31" s="2171"/>
      <c r="V31" s="2171"/>
      <c r="W31" s="2171"/>
      <c r="X31" s="2171"/>
      <c r="Y31" s="2171"/>
      <c r="Z31" s="2171"/>
      <c r="AA31" s="2171"/>
      <c r="AB31" s="2171"/>
      <c r="AC31" s="2281"/>
      <c r="AD31" s="2171"/>
      <c r="AE31" s="2171"/>
      <c r="AF31" s="2171"/>
      <c r="AG31" s="2171"/>
    </row>
    <row r="32" spans="1:40" x14ac:dyDescent="0.2">
      <c r="B32" s="2280"/>
      <c r="C32" s="2280"/>
      <c r="D32" s="2281"/>
      <c r="E32" s="2171"/>
      <c r="F32" s="2171"/>
      <c r="G32" s="2171"/>
      <c r="H32" s="2282"/>
      <c r="I32" s="2282"/>
      <c r="J32" s="2283"/>
      <c r="K32" s="2281"/>
      <c r="L32" s="2281"/>
      <c r="M32" s="2281"/>
      <c r="N32" s="2281"/>
      <c r="O32" s="2171"/>
      <c r="P32" s="2171"/>
      <c r="Q32" s="2171"/>
      <c r="R32" s="2171"/>
      <c r="S32" s="2281"/>
      <c r="T32" s="2171"/>
      <c r="U32" s="2171"/>
      <c r="V32" s="2171"/>
      <c r="W32" s="2171"/>
      <c r="X32" s="2171"/>
      <c r="Y32" s="2171"/>
      <c r="Z32" s="2171"/>
      <c r="AA32" s="2171"/>
      <c r="AB32" s="2171"/>
      <c r="AC32" s="2281"/>
      <c r="AD32" s="2171"/>
      <c r="AE32" s="2171"/>
      <c r="AF32" s="2171"/>
      <c r="AG32" s="2171"/>
    </row>
    <row r="33" spans="2:33" x14ac:dyDescent="0.2">
      <c r="B33" s="2280"/>
      <c r="C33" s="2280"/>
      <c r="D33" s="2281"/>
      <c r="E33" s="2171"/>
      <c r="F33" s="2171"/>
      <c r="G33" s="2171"/>
      <c r="H33" s="2282"/>
      <c r="I33" s="2282"/>
      <c r="J33" s="2283"/>
      <c r="K33" s="2281"/>
      <c r="L33" s="2281"/>
      <c r="M33" s="2281"/>
      <c r="N33" s="2281"/>
      <c r="O33" s="2171"/>
      <c r="P33" s="2171"/>
      <c r="Q33" s="2171"/>
      <c r="R33" s="2171"/>
      <c r="S33" s="2281"/>
      <c r="T33" s="2171"/>
      <c r="U33" s="2171"/>
      <c r="V33" s="2171"/>
      <c r="W33" s="2171"/>
      <c r="X33" s="2171"/>
      <c r="Y33" s="2171"/>
      <c r="Z33" s="2171"/>
      <c r="AA33" s="2171"/>
      <c r="AB33" s="2171"/>
      <c r="AC33" s="2281"/>
      <c r="AD33" s="2171"/>
      <c r="AE33" s="2171"/>
      <c r="AF33" s="2171"/>
      <c r="AG33" s="2171"/>
    </row>
    <row r="34" spans="2:33" x14ac:dyDescent="0.2">
      <c r="B34" s="2280"/>
      <c r="C34" s="2280"/>
      <c r="D34" s="2281"/>
      <c r="E34" s="2171"/>
      <c r="F34" s="2171"/>
      <c r="G34" s="2171"/>
      <c r="H34" s="2282"/>
      <c r="I34" s="2282"/>
      <c r="J34" s="2283"/>
      <c r="K34" s="2281"/>
      <c r="L34" s="2281"/>
      <c r="M34" s="2281"/>
      <c r="N34" s="2281"/>
      <c r="O34" s="2171"/>
      <c r="P34" s="2171"/>
      <c r="Q34" s="2171"/>
      <c r="R34" s="2171"/>
      <c r="S34" s="2281"/>
      <c r="T34" s="2171"/>
      <c r="U34" s="2171"/>
      <c r="V34" s="2171"/>
      <c r="W34" s="2171"/>
      <c r="X34" s="2171"/>
      <c r="Y34" s="2171"/>
      <c r="Z34" s="2171"/>
      <c r="AA34" s="2171"/>
      <c r="AB34" s="2171"/>
      <c r="AC34" s="2281"/>
      <c r="AD34" s="2171"/>
      <c r="AE34" s="2171"/>
      <c r="AF34" s="2171"/>
      <c r="AG34" s="2171"/>
    </row>
    <row r="35" spans="2:33" x14ac:dyDescent="0.2">
      <c r="B35" s="2280"/>
      <c r="C35" s="2280"/>
      <c r="D35" s="2281"/>
      <c r="E35" s="2171"/>
      <c r="F35" s="2171"/>
      <c r="G35" s="2171"/>
      <c r="H35" s="2282"/>
      <c r="I35" s="2282"/>
      <c r="J35" s="2283"/>
      <c r="K35" s="2281"/>
      <c r="L35" s="2281"/>
      <c r="M35" s="2281"/>
      <c r="N35" s="2281"/>
      <c r="O35" s="2171"/>
      <c r="P35" s="2171"/>
      <c r="Q35" s="2171"/>
      <c r="R35" s="2171"/>
      <c r="S35" s="2281"/>
      <c r="T35" s="2171"/>
      <c r="U35" s="2171"/>
      <c r="V35" s="2171"/>
      <c r="W35" s="2171"/>
      <c r="X35" s="2171"/>
      <c r="Y35" s="2171"/>
      <c r="Z35" s="2171"/>
      <c r="AA35" s="2171"/>
      <c r="AB35" s="2171"/>
      <c r="AC35" s="2281"/>
      <c r="AD35" s="2171"/>
      <c r="AE35" s="2171"/>
      <c r="AF35" s="2171"/>
      <c r="AG35" s="2171"/>
    </row>
    <row r="36" spans="2:33" x14ac:dyDescent="0.2">
      <c r="B36" s="2280"/>
      <c r="C36" s="2280"/>
      <c r="D36" s="2281"/>
      <c r="E36" s="2171"/>
      <c r="F36" s="2171"/>
      <c r="G36" s="2171"/>
      <c r="H36" s="2282"/>
      <c r="I36" s="2282"/>
      <c r="J36" s="2283"/>
      <c r="K36" s="2281"/>
      <c r="L36" s="2281"/>
      <c r="M36" s="2281"/>
      <c r="N36" s="2281"/>
      <c r="O36" s="2171"/>
      <c r="P36" s="2171"/>
      <c r="Q36" s="2171"/>
      <c r="R36" s="2171"/>
      <c r="S36" s="2281"/>
      <c r="T36" s="2171"/>
      <c r="U36" s="2171"/>
      <c r="V36" s="2171"/>
      <c r="W36" s="2171"/>
      <c r="X36" s="2171"/>
      <c r="Y36" s="2171"/>
      <c r="Z36" s="2171"/>
      <c r="AA36" s="2171"/>
      <c r="AB36" s="2171"/>
      <c r="AC36" s="2281"/>
      <c r="AD36" s="2171"/>
      <c r="AE36" s="2171"/>
      <c r="AF36" s="2171"/>
      <c r="AG36" s="2171"/>
    </row>
    <row r="37" spans="2:33" x14ac:dyDescent="0.2">
      <c r="B37" s="2280"/>
      <c r="C37" s="2280"/>
      <c r="D37" s="2281"/>
      <c r="E37" s="2171"/>
      <c r="F37" s="2171"/>
      <c r="G37" s="2171"/>
      <c r="H37" s="2282"/>
      <c r="I37" s="2282"/>
      <c r="J37" s="2283"/>
      <c r="K37" s="2281"/>
      <c r="L37" s="2281"/>
      <c r="M37" s="2281"/>
      <c r="N37" s="2281"/>
      <c r="O37" s="2171"/>
      <c r="P37" s="2171"/>
      <c r="Q37" s="2171"/>
      <c r="R37" s="2171"/>
      <c r="S37" s="2281"/>
      <c r="T37" s="2171"/>
      <c r="U37" s="2171"/>
      <c r="V37" s="2171"/>
      <c r="W37" s="2171"/>
      <c r="X37" s="2171"/>
      <c r="Y37" s="2171"/>
      <c r="Z37" s="2171"/>
      <c r="AA37" s="2171"/>
      <c r="AB37" s="2171"/>
      <c r="AC37" s="2281"/>
      <c r="AD37" s="2171"/>
      <c r="AE37" s="2171"/>
      <c r="AF37" s="2171"/>
      <c r="AG37" s="2171"/>
    </row>
    <row r="38" spans="2:33" x14ac:dyDescent="0.2">
      <c r="B38" s="2280"/>
      <c r="C38" s="2280"/>
      <c r="D38" s="2281"/>
      <c r="E38" s="2171"/>
      <c r="F38" s="2171"/>
      <c r="G38" s="2171"/>
      <c r="H38" s="2282"/>
      <c r="I38" s="2282"/>
      <c r="J38" s="2283"/>
      <c r="K38" s="2281"/>
      <c r="L38" s="2281"/>
      <c r="M38" s="2281"/>
      <c r="N38" s="2281"/>
      <c r="O38" s="2171"/>
      <c r="P38" s="2171"/>
      <c r="Q38" s="2171"/>
      <c r="R38" s="2171"/>
      <c r="S38" s="2281"/>
      <c r="T38" s="2171"/>
      <c r="U38" s="2171"/>
      <c r="V38" s="2171"/>
      <c r="W38" s="2171"/>
      <c r="X38" s="2171"/>
      <c r="Y38" s="2171"/>
      <c r="Z38" s="2171"/>
      <c r="AA38" s="2171"/>
      <c r="AB38" s="2171"/>
      <c r="AC38" s="2281"/>
      <c r="AD38" s="2171"/>
      <c r="AE38" s="2171"/>
      <c r="AF38" s="2171"/>
      <c r="AG38" s="2171"/>
    </row>
    <row r="39" spans="2:33" x14ac:dyDescent="0.2">
      <c r="B39" s="2280"/>
      <c r="C39" s="2280"/>
      <c r="D39" s="2281"/>
      <c r="E39" s="2171"/>
      <c r="F39" s="2171"/>
      <c r="G39" s="2171"/>
      <c r="H39" s="2282"/>
      <c r="I39" s="2282"/>
      <c r="J39" s="2283"/>
      <c r="K39" s="2281"/>
      <c r="L39" s="2281"/>
      <c r="M39" s="2281"/>
      <c r="N39" s="2281"/>
      <c r="O39" s="2171"/>
      <c r="P39" s="2171"/>
      <c r="Q39" s="2171"/>
      <c r="R39" s="2171"/>
      <c r="S39" s="2281"/>
      <c r="T39" s="2171"/>
      <c r="U39" s="2171"/>
      <c r="V39" s="2171"/>
      <c r="W39" s="2171"/>
      <c r="X39" s="2171"/>
      <c r="Y39" s="2171"/>
      <c r="Z39" s="2171"/>
      <c r="AA39" s="2171"/>
      <c r="AB39" s="2171"/>
      <c r="AC39" s="2281"/>
      <c r="AD39" s="2171"/>
      <c r="AE39" s="2171"/>
      <c r="AF39" s="2171"/>
      <c r="AG39" s="2171"/>
    </row>
    <row r="40" spans="2:33" x14ac:dyDescent="0.2">
      <c r="B40" s="2280"/>
      <c r="C40" s="2280"/>
      <c r="D40" s="2281"/>
      <c r="E40" s="2171"/>
      <c r="F40" s="2171"/>
      <c r="G40" s="2171"/>
      <c r="H40" s="2282"/>
      <c r="I40" s="2282"/>
      <c r="J40" s="2283"/>
      <c r="K40" s="2281"/>
      <c r="L40" s="2281"/>
      <c r="M40" s="2281"/>
      <c r="N40" s="2281"/>
      <c r="O40" s="2171"/>
      <c r="P40" s="2171"/>
      <c r="Q40" s="2171"/>
      <c r="R40" s="2171"/>
      <c r="S40" s="2281"/>
      <c r="T40" s="2171"/>
      <c r="U40" s="2171"/>
      <c r="V40" s="2171"/>
      <c r="W40" s="2171"/>
      <c r="X40" s="2171"/>
      <c r="Y40" s="2171"/>
      <c r="Z40" s="2171"/>
      <c r="AA40" s="2171"/>
      <c r="AB40" s="2171"/>
      <c r="AC40" s="2281"/>
      <c r="AD40" s="2171"/>
      <c r="AE40" s="2171"/>
      <c r="AF40" s="2171"/>
      <c r="AG40" s="2171"/>
    </row>
    <row r="41" spans="2:33" x14ac:dyDescent="0.2">
      <c r="B41" s="2280"/>
      <c r="C41" s="2280"/>
      <c r="D41" s="2281"/>
      <c r="E41" s="2171"/>
      <c r="F41" s="2171"/>
      <c r="G41" s="2171"/>
      <c r="H41" s="2282"/>
      <c r="I41" s="2282"/>
      <c r="J41" s="2283"/>
      <c r="K41" s="2281"/>
      <c r="L41" s="2281"/>
      <c r="M41" s="2281"/>
      <c r="N41" s="2281"/>
      <c r="O41" s="2171"/>
      <c r="P41" s="2171"/>
      <c r="Q41" s="2171"/>
      <c r="R41" s="2171"/>
      <c r="S41" s="2281"/>
      <c r="T41" s="2171"/>
      <c r="U41" s="2171"/>
      <c r="V41" s="2171"/>
      <c r="W41" s="2171"/>
      <c r="X41" s="2171"/>
      <c r="Y41" s="2171"/>
      <c r="Z41" s="2171"/>
      <c r="AA41" s="2171"/>
      <c r="AB41" s="2171"/>
      <c r="AC41" s="2281"/>
      <c r="AD41" s="2171"/>
      <c r="AE41" s="2171"/>
      <c r="AF41" s="2171"/>
      <c r="AG41" s="2171"/>
    </row>
    <row r="42" spans="2:33" x14ac:dyDescent="0.2">
      <c r="B42" s="2280"/>
      <c r="C42" s="2280"/>
      <c r="D42" s="2281"/>
      <c r="E42" s="2171"/>
      <c r="F42" s="2171"/>
      <c r="G42" s="2171"/>
      <c r="H42" s="2282"/>
      <c r="I42" s="2282"/>
      <c r="J42" s="2283"/>
      <c r="K42" s="2281"/>
      <c r="L42" s="2281"/>
      <c r="M42" s="2281"/>
      <c r="N42" s="2281"/>
      <c r="O42" s="2171"/>
      <c r="P42" s="2171"/>
      <c r="Q42" s="2171"/>
      <c r="R42" s="2171"/>
      <c r="S42" s="2281"/>
      <c r="T42" s="2171"/>
      <c r="U42" s="2171"/>
      <c r="V42" s="2171"/>
      <c r="W42" s="2171"/>
      <c r="X42" s="2171"/>
      <c r="Y42" s="2171"/>
      <c r="Z42" s="2171"/>
      <c r="AA42" s="2171"/>
      <c r="AB42" s="2171"/>
      <c r="AC42" s="2281"/>
      <c r="AD42" s="2171"/>
      <c r="AE42" s="2171"/>
      <c r="AF42" s="2171"/>
      <c r="AG42" s="2171"/>
    </row>
    <row r="43" spans="2:33" x14ac:dyDescent="0.2">
      <c r="B43" s="2280"/>
      <c r="C43" s="2280"/>
      <c r="D43" s="2281"/>
      <c r="E43" s="2171"/>
      <c r="F43" s="2171"/>
      <c r="G43" s="2171"/>
      <c r="H43" s="2282"/>
      <c r="I43" s="2282"/>
      <c r="J43" s="2283"/>
      <c r="K43" s="2281"/>
      <c r="L43" s="2281"/>
      <c r="M43" s="2281"/>
      <c r="N43" s="2281"/>
      <c r="O43" s="2171"/>
      <c r="P43" s="2171"/>
      <c r="Q43" s="2171"/>
      <c r="R43" s="2171"/>
      <c r="S43" s="2281"/>
      <c r="T43" s="2171"/>
      <c r="U43" s="2171"/>
      <c r="V43" s="2171"/>
      <c r="W43" s="2171"/>
      <c r="X43" s="2171"/>
      <c r="Y43" s="2171"/>
      <c r="Z43" s="2171"/>
      <c r="AA43" s="2171"/>
      <c r="AB43" s="2171"/>
      <c r="AC43" s="2281"/>
      <c r="AD43" s="2171"/>
      <c r="AE43" s="2171"/>
      <c r="AF43" s="2171"/>
      <c r="AG43" s="2171"/>
    </row>
    <row r="44" spans="2:33" x14ac:dyDescent="0.2">
      <c r="B44" s="2280"/>
      <c r="C44" s="2280"/>
      <c r="D44" s="2281"/>
      <c r="E44" s="2171"/>
      <c r="F44" s="2171"/>
      <c r="G44" s="2171"/>
      <c r="H44" s="2282"/>
      <c r="I44" s="2282"/>
      <c r="J44" s="2283"/>
      <c r="K44" s="2281"/>
      <c r="L44" s="2281"/>
      <c r="M44" s="2281"/>
      <c r="N44" s="2281"/>
      <c r="O44" s="2171"/>
      <c r="P44" s="2171"/>
      <c r="Q44" s="2171"/>
      <c r="R44" s="2171"/>
      <c r="S44" s="2281"/>
      <c r="T44" s="2171"/>
      <c r="U44" s="2171"/>
      <c r="V44" s="2171"/>
      <c r="W44" s="2171"/>
      <c r="X44" s="2171"/>
      <c r="Y44" s="2171"/>
      <c r="Z44" s="2171"/>
      <c r="AA44" s="2171"/>
      <c r="AB44" s="2171"/>
      <c r="AC44" s="2281"/>
      <c r="AD44" s="2171"/>
      <c r="AE44" s="2171"/>
      <c r="AF44" s="2171"/>
      <c r="AG44" s="2171"/>
    </row>
    <row r="45" spans="2:33" x14ac:dyDescent="0.2">
      <c r="B45" s="2280"/>
      <c r="C45" s="2280"/>
      <c r="D45" s="2281"/>
      <c r="E45" s="2171"/>
      <c r="F45" s="2171"/>
      <c r="G45" s="2171"/>
      <c r="H45" s="2282"/>
      <c r="I45" s="2282"/>
      <c r="J45" s="2283"/>
      <c r="K45" s="2281"/>
      <c r="L45" s="2281"/>
      <c r="M45" s="2281"/>
      <c r="N45" s="2281"/>
      <c r="O45" s="2171"/>
      <c r="P45" s="2171"/>
      <c r="Q45" s="2171"/>
      <c r="R45" s="2171"/>
      <c r="S45" s="2281"/>
      <c r="T45" s="2171"/>
      <c r="U45" s="2171"/>
      <c r="V45" s="2171"/>
      <c r="W45" s="2171"/>
      <c r="X45" s="2171"/>
      <c r="Y45" s="2171"/>
      <c r="Z45" s="2171"/>
      <c r="AA45" s="2171"/>
      <c r="AB45" s="2171"/>
      <c r="AC45" s="2281"/>
      <c r="AD45" s="2171"/>
      <c r="AE45" s="2171"/>
      <c r="AF45" s="2171"/>
      <c r="AG45" s="2171"/>
    </row>
    <row r="46" spans="2:33" x14ac:dyDescent="0.2">
      <c r="B46" s="2280"/>
      <c r="C46" s="2280"/>
      <c r="D46" s="2281"/>
      <c r="E46" s="2171"/>
      <c r="F46" s="2171"/>
      <c r="G46" s="2171"/>
      <c r="H46" s="2282"/>
      <c r="I46" s="2282"/>
      <c r="J46" s="2283"/>
      <c r="K46" s="2281"/>
      <c r="L46" s="2281"/>
      <c r="M46" s="2281"/>
      <c r="N46" s="2281"/>
      <c r="O46" s="2171"/>
      <c r="P46" s="2171"/>
      <c r="Q46" s="2171"/>
      <c r="R46" s="2171"/>
      <c r="S46" s="2281"/>
      <c r="T46" s="2171"/>
      <c r="U46" s="2171"/>
      <c r="V46" s="2171"/>
      <c r="W46" s="2171"/>
      <c r="X46" s="2171"/>
      <c r="Y46" s="2171"/>
      <c r="Z46" s="2171"/>
      <c r="AA46" s="2171"/>
      <c r="AB46" s="2171"/>
      <c r="AC46" s="2281"/>
      <c r="AD46" s="2171"/>
      <c r="AE46" s="2171"/>
      <c r="AF46" s="2171"/>
      <c r="AG46" s="2171"/>
    </row>
    <row r="47" spans="2:33" x14ac:dyDescent="0.2">
      <c r="B47" s="2280"/>
      <c r="C47" s="2280"/>
      <c r="D47" s="2281"/>
      <c r="E47" s="2171"/>
      <c r="F47" s="2171"/>
      <c r="G47" s="2171"/>
      <c r="H47" s="2282"/>
      <c r="I47" s="2282"/>
      <c r="J47" s="2283"/>
      <c r="K47" s="2281"/>
      <c r="L47" s="2281"/>
      <c r="M47" s="2281"/>
      <c r="N47" s="2281"/>
      <c r="O47" s="2171"/>
      <c r="P47" s="2171"/>
      <c r="Q47" s="2171"/>
      <c r="R47" s="2171"/>
      <c r="S47" s="2281"/>
      <c r="T47" s="2171"/>
      <c r="U47" s="2171"/>
      <c r="V47" s="2171"/>
      <c r="W47" s="2171"/>
      <c r="X47" s="2171"/>
      <c r="Y47" s="2171"/>
      <c r="Z47" s="2171"/>
      <c r="AA47" s="2171"/>
      <c r="AB47" s="2171"/>
      <c r="AC47" s="2281"/>
      <c r="AD47" s="2171"/>
      <c r="AE47" s="2171"/>
      <c r="AF47" s="2171"/>
      <c r="AG47" s="2171"/>
    </row>
    <row r="48" spans="2:33" x14ac:dyDescent="0.2">
      <c r="B48" s="2280"/>
      <c r="C48" s="2280"/>
      <c r="D48" s="2281"/>
      <c r="E48" s="2171"/>
      <c r="F48" s="2171"/>
      <c r="G48" s="2171"/>
      <c r="H48" s="2282"/>
      <c r="I48" s="2282"/>
      <c r="J48" s="2283"/>
      <c r="K48" s="2281"/>
      <c r="L48" s="2281"/>
      <c r="M48" s="2281"/>
      <c r="N48" s="2281"/>
      <c r="O48" s="2171"/>
      <c r="P48" s="2171"/>
      <c r="Q48" s="2171"/>
      <c r="R48" s="2171"/>
      <c r="S48" s="2281"/>
      <c r="T48" s="2171"/>
      <c r="U48" s="2171"/>
      <c r="V48" s="2171"/>
      <c r="W48" s="2171"/>
      <c r="X48" s="2171"/>
      <c r="Y48" s="2171"/>
      <c r="Z48" s="2171"/>
      <c r="AA48" s="2171"/>
      <c r="AB48" s="2171"/>
      <c r="AC48" s="2281"/>
      <c r="AD48" s="2171"/>
      <c r="AE48" s="2171"/>
      <c r="AF48" s="2171"/>
      <c r="AG48" s="2171"/>
    </row>
    <row r="49" spans="2:33" x14ac:dyDescent="0.2">
      <c r="B49" s="2280"/>
      <c r="C49" s="2280"/>
      <c r="D49" s="2281"/>
      <c r="E49" s="2171"/>
      <c r="F49" s="2171"/>
      <c r="G49" s="2171"/>
      <c r="H49" s="2282"/>
      <c r="I49" s="2282"/>
      <c r="J49" s="2283"/>
      <c r="K49" s="2281"/>
      <c r="L49" s="2281"/>
      <c r="M49" s="2281"/>
      <c r="N49" s="2281"/>
      <c r="O49" s="2171"/>
      <c r="P49" s="2171"/>
      <c r="Q49" s="2171"/>
      <c r="R49" s="2171"/>
      <c r="S49" s="2281"/>
      <c r="T49" s="2171"/>
      <c r="U49" s="2171"/>
      <c r="V49" s="2171"/>
      <c r="W49" s="2171"/>
      <c r="X49" s="2171"/>
      <c r="Y49" s="2171"/>
      <c r="Z49" s="2171"/>
      <c r="AA49" s="2171"/>
      <c r="AB49" s="2171"/>
      <c r="AC49" s="2281"/>
      <c r="AD49" s="2171"/>
      <c r="AE49" s="2171"/>
      <c r="AF49" s="2171"/>
      <c r="AG49" s="2171"/>
    </row>
    <row r="50" spans="2:33" x14ac:dyDescent="0.2">
      <c r="B50" s="2280"/>
      <c r="C50" s="2280"/>
      <c r="D50" s="2281"/>
      <c r="E50" s="2171"/>
      <c r="F50" s="2171"/>
      <c r="G50" s="2171"/>
      <c r="H50" s="2282"/>
      <c r="I50" s="2282"/>
      <c r="J50" s="2283"/>
      <c r="K50" s="2281"/>
      <c r="L50" s="2281"/>
      <c r="M50" s="2281"/>
      <c r="N50" s="2281"/>
      <c r="O50" s="2171"/>
      <c r="P50" s="2171"/>
      <c r="Q50" s="2171"/>
      <c r="R50" s="2171"/>
      <c r="S50" s="2281"/>
      <c r="T50" s="2171"/>
      <c r="U50" s="2171"/>
      <c r="V50" s="2171"/>
      <c r="W50" s="2171"/>
      <c r="X50" s="2171"/>
      <c r="Y50" s="2171"/>
      <c r="Z50" s="2171"/>
      <c r="AA50" s="2171"/>
      <c r="AB50" s="2171"/>
      <c r="AC50" s="2281"/>
      <c r="AD50" s="2171"/>
      <c r="AE50" s="2171"/>
      <c r="AF50" s="2171"/>
      <c r="AG50" s="2171"/>
    </row>
    <row r="51" spans="2:33" x14ac:dyDescent="0.2">
      <c r="B51" s="2280"/>
      <c r="C51" s="2280"/>
      <c r="D51" s="2281"/>
      <c r="E51" s="2171"/>
      <c r="F51" s="2171"/>
      <c r="G51" s="2171"/>
      <c r="H51" s="2282"/>
      <c r="I51" s="2282"/>
      <c r="J51" s="2283"/>
      <c r="K51" s="2281"/>
      <c r="L51" s="2281"/>
      <c r="M51" s="2281"/>
      <c r="N51" s="2281"/>
      <c r="O51" s="2171"/>
      <c r="P51" s="2171"/>
      <c r="Q51" s="2171"/>
      <c r="R51" s="2171"/>
      <c r="S51" s="2281"/>
      <c r="T51" s="2171"/>
      <c r="U51" s="2171"/>
      <c r="V51" s="2171"/>
      <c r="W51" s="2171"/>
      <c r="X51" s="2171"/>
      <c r="Y51" s="2171"/>
      <c r="Z51" s="2171"/>
      <c r="AA51" s="2171"/>
      <c r="AB51" s="2171"/>
      <c r="AC51" s="2281"/>
      <c r="AD51" s="2171"/>
      <c r="AE51" s="2171"/>
      <c r="AF51" s="2171"/>
      <c r="AG51" s="2171"/>
    </row>
    <row r="52" spans="2:33" x14ac:dyDescent="0.2">
      <c r="B52" s="2280"/>
      <c r="C52" s="2280"/>
      <c r="D52" s="2281"/>
      <c r="E52" s="2171"/>
      <c r="F52" s="2171"/>
      <c r="G52" s="2171"/>
      <c r="H52" s="2282"/>
      <c r="I52" s="2282"/>
      <c r="J52" s="2283"/>
      <c r="K52" s="2281"/>
      <c r="L52" s="2281"/>
      <c r="M52" s="2281"/>
      <c r="N52" s="2281"/>
      <c r="O52" s="2171"/>
      <c r="P52" s="2171"/>
      <c r="Q52" s="2171"/>
      <c r="R52" s="2171"/>
      <c r="S52" s="2281"/>
      <c r="T52" s="2171"/>
      <c r="U52" s="2171"/>
      <c r="V52" s="2171"/>
      <c r="W52" s="2171"/>
      <c r="X52" s="2171"/>
      <c r="Y52" s="2171"/>
      <c r="Z52" s="2171"/>
      <c r="AA52" s="2171"/>
      <c r="AB52" s="2171"/>
      <c r="AC52" s="2281"/>
      <c r="AD52" s="2171"/>
      <c r="AE52" s="2171"/>
      <c r="AF52" s="2171"/>
      <c r="AG52" s="2171"/>
    </row>
    <row r="53" spans="2:33" x14ac:dyDescent="0.2">
      <c r="B53" s="2280"/>
      <c r="C53" s="2280"/>
      <c r="D53" s="2281"/>
      <c r="E53" s="2171"/>
      <c r="F53" s="2171"/>
      <c r="G53" s="2171"/>
      <c r="H53" s="2282"/>
      <c r="I53" s="2282"/>
      <c r="J53" s="2283"/>
      <c r="K53" s="2281"/>
      <c r="L53" s="2281"/>
      <c r="M53" s="2281"/>
      <c r="N53" s="2281"/>
      <c r="O53" s="2171"/>
      <c r="P53" s="2171"/>
      <c r="Q53" s="2171"/>
      <c r="R53" s="2171"/>
      <c r="S53" s="2281"/>
      <c r="T53" s="2171"/>
      <c r="U53" s="2171"/>
      <c r="V53" s="2171"/>
      <c r="W53" s="2171"/>
      <c r="X53" s="2171"/>
      <c r="Y53" s="2171"/>
      <c r="Z53" s="2171"/>
      <c r="AA53" s="2171"/>
      <c r="AB53" s="2171"/>
      <c r="AC53" s="2281"/>
      <c r="AD53" s="2171"/>
      <c r="AE53" s="2171"/>
      <c r="AF53" s="2171"/>
      <c r="AG53" s="2171"/>
    </row>
    <row r="54" spans="2:33" x14ac:dyDescent="0.2">
      <c r="B54" s="2280"/>
      <c r="C54" s="2280"/>
      <c r="D54" s="2281"/>
      <c r="E54" s="2171"/>
      <c r="F54" s="2171"/>
      <c r="G54" s="2171"/>
      <c r="H54" s="2282"/>
      <c r="I54" s="2282"/>
      <c r="J54" s="2283"/>
      <c r="K54" s="2281"/>
      <c r="L54" s="2281"/>
      <c r="M54" s="2281"/>
      <c r="N54" s="2281"/>
      <c r="O54" s="2171"/>
      <c r="P54" s="2171"/>
      <c r="Q54" s="2171"/>
      <c r="R54" s="2171"/>
      <c r="S54" s="2281"/>
      <c r="T54" s="2171"/>
      <c r="U54" s="2171"/>
      <c r="V54" s="2171"/>
      <c r="W54" s="2171"/>
      <c r="X54" s="2171"/>
      <c r="Y54" s="2171"/>
      <c r="Z54" s="2171"/>
      <c r="AA54" s="2171"/>
      <c r="AB54" s="2171"/>
      <c r="AC54" s="2281"/>
      <c r="AD54" s="2171"/>
      <c r="AE54" s="2171"/>
      <c r="AF54" s="2171"/>
      <c r="AG54" s="2171"/>
    </row>
    <row r="55" spans="2:33" x14ac:dyDescent="0.2">
      <c r="B55" s="2280"/>
      <c r="C55" s="2280"/>
      <c r="D55" s="2281"/>
      <c r="E55" s="2171"/>
      <c r="F55" s="2171"/>
      <c r="G55" s="2171"/>
      <c r="H55" s="2282"/>
      <c r="I55" s="2282"/>
      <c r="J55" s="2283"/>
      <c r="K55" s="2281"/>
      <c r="L55" s="2281"/>
      <c r="M55" s="2281"/>
      <c r="N55" s="2281"/>
      <c r="O55" s="2171"/>
      <c r="P55" s="2171"/>
      <c r="Q55" s="2171"/>
      <c r="R55" s="2171"/>
      <c r="S55" s="2281"/>
      <c r="T55" s="2171"/>
      <c r="U55" s="2171"/>
      <c r="V55" s="2171"/>
      <c r="W55" s="2171"/>
      <c r="X55" s="2171"/>
      <c r="Y55" s="2171"/>
      <c r="Z55" s="2171"/>
      <c r="AA55" s="2171"/>
      <c r="AB55" s="2171"/>
      <c r="AC55" s="2281"/>
      <c r="AD55" s="2171"/>
      <c r="AE55" s="2171"/>
      <c r="AF55" s="2171"/>
      <c r="AG55" s="2171"/>
    </row>
    <row r="56" spans="2:33" x14ac:dyDescent="0.2">
      <c r="B56" s="2280"/>
      <c r="C56" s="2280"/>
      <c r="D56" s="2281"/>
      <c r="E56" s="2171"/>
      <c r="F56" s="2171"/>
      <c r="G56" s="2171"/>
      <c r="H56" s="2282"/>
      <c r="I56" s="2282"/>
      <c r="J56" s="2283"/>
      <c r="K56" s="2281"/>
      <c r="L56" s="2281"/>
      <c r="M56" s="2281"/>
      <c r="N56" s="2281"/>
      <c r="O56" s="2171"/>
      <c r="P56" s="2171"/>
      <c r="Q56" s="2171"/>
      <c r="R56" s="2171"/>
      <c r="S56" s="2281"/>
      <c r="T56" s="2171"/>
      <c r="U56" s="2171"/>
      <c r="V56" s="2171"/>
      <c r="W56" s="2171"/>
      <c r="X56" s="2171"/>
      <c r="Y56" s="2171"/>
      <c r="Z56" s="2171"/>
      <c r="AA56" s="2171"/>
      <c r="AB56" s="2171"/>
      <c r="AC56" s="2281"/>
      <c r="AD56" s="2171"/>
      <c r="AE56" s="2171"/>
      <c r="AF56" s="2171"/>
      <c r="AG56" s="2171"/>
    </row>
    <row r="57" spans="2:33" x14ac:dyDescent="0.2">
      <c r="B57" s="2280"/>
      <c r="C57" s="2280"/>
      <c r="D57" s="2281"/>
      <c r="E57" s="2171"/>
      <c r="F57" s="2171"/>
      <c r="G57" s="2171"/>
      <c r="H57" s="2282"/>
      <c r="I57" s="2282"/>
      <c r="J57" s="2283"/>
      <c r="K57" s="2281"/>
      <c r="L57" s="2281"/>
      <c r="M57" s="2281"/>
      <c r="N57" s="2281"/>
      <c r="O57" s="2171"/>
      <c r="P57" s="2171"/>
      <c r="Q57" s="2171"/>
      <c r="R57" s="2171"/>
      <c r="S57" s="2281"/>
      <c r="T57" s="2171"/>
      <c r="U57" s="2171"/>
      <c r="V57" s="2171"/>
      <c r="W57" s="2171"/>
      <c r="X57" s="2171"/>
      <c r="Y57" s="2171"/>
      <c r="Z57" s="2171"/>
      <c r="AA57" s="2171"/>
      <c r="AB57" s="2171"/>
      <c r="AC57" s="2281"/>
      <c r="AD57" s="2171"/>
      <c r="AE57" s="2171"/>
      <c r="AF57" s="2171"/>
      <c r="AG57" s="2171"/>
    </row>
    <row r="58" spans="2:33" x14ac:dyDescent="0.2">
      <c r="B58" s="2280"/>
      <c r="C58" s="2280"/>
      <c r="D58" s="2281"/>
      <c r="E58" s="2171"/>
      <c r="F58" s="2171"/>
      <c r="G58" s="2171"/>
      <c r="H58" s="2282"/>
      <c r="I58" s="2282"/>
      <c r="J58" s="2283"/>
      <c r="K58" s="2281"/>
      <c r="L58" s="2281"/>
      <c r="M58" s="2281"/>
      <c r="N58" s="2281"/>
      <c r="O58" s="2171"/>
      <c r="P58" s="2171"/>
      <c r="Q58" s="2171"/>
      <c r="R58" s="2171"/>
      <c r="S58" s="2281"/>
      <c r="T58" s="2171"/>
      <c r="U58" s="2171"/>
      <c r="V58" s="2171"/>
      <c r="W58" s="2171"/>
      <c r="X58" s="2171"/>
      <c r="Y58" s="2171"/>
      <c r="Z58" s="2171"/>
      <c r="AA58" s="2171"/>
      <c r="AB58" s="2171"/>
      <c r="AC58" s="2281"/>
      <c r="AD58" s="2171"/>
      <c r="AE58" s="2171"/>
      <c r="AF58" s="2171"/>
      <c r="AG58" s="2171"/>
    </row>
    <row r="59" spans="2:33" x14ac:dyDescent="0.2">
      <c r="B59" s="2280"/>
      <c r="C59" s="2280"/>
      <c r="D59" s="2281"/>
      <c r="E59" s="2171"/>
      <c r="F59" s="2171"/>
      <c r="G59" s="2171"/>
      <c r="H59" s="2282"/>
      <c r="I59" s="2282"/>
      <c r="J59" s="2283"/>
      <c r="K59" s="2281"/>
      <c r="L59" s="2281"/>
      <c r="M59" s="2281"/>
      <c r="N59" s="2281"/>
      <c r="O59" s="2171"/>
      <c r="P59" s="2171"/>
      <c r="Q59" s="2171"/>
      <c r="R59" s="2171"/>
      <c r="S59" s="2281"/>
      <c r="T59" s="2171"/>
      <c r="U59" s="2171"/>
      <c r="V59" s="2171"/>
      <c r="W59" s="2171"/>
      <c r="X59" s="2171"/>
      <c r="Y59" s="2171"/>
      <c r="Z59" s="2171"/>
      <c r="AA59" s="2171"/>
      <c r="AB59" s="2171"/>
      <c r="AC59" s="2281"/>
      <c r="AD59" s="2171"/>
      <c r="AE59" s="2171"/>
      <c r="AF59" s="2171"/>
      <c r="AG59" s="2171"/>
    </row>
    <row r="60" spans="2:33" x14ac:dyDescent="0.2">
      <c r="B60" s="2280"/>
      <c r="C60" s="2280"/>
      <c r="D60" s="2281"/>
      <c r="E60" s="2171"/>
      <c r="F60" s="2171"/>
      <c r="G60" s="2171"/>
      <c r="H60" s="2282"/>
      <c r="I60" s="2282"/>
      <c r="J60" s="2283"/>
      <c r="K60" s="2281"/>
      <c r="L60" s="2281"/>
      <c r="M60" s="2281"/>
      <c r="N60" s="2281"/>
      <c r="O60" s="2171"/>
      <c r="P60" s="2171"/>
      <c r="Q60" s="2171"/>
      <c r="R60" s="2171"/>
      <c r="S60" s="2281"/>
      <c r="T60" s="2171"/>
      <c r="U60" s="2171"/>
      <c r="V60" s="2171"/>
      <c r="W60" s="2171"/>
      <c r="X60" s="2171"/>
      <c r="Y60" s="2171"/>
      <c r="Z60" s="2171"/>
      <c r="AA60" s="2171"/>
      <c r="AB60" s="2171"/>
      <c r="AC60" s="2281"/>
      <c r="AD60" s="2171"/>
      <c r="AE60" s="2171"/>
      <c r="AF60" s="2171"/>
      <c r="AG60" s="2171"/>
    </row>
    <row r="61" spans="2:33" x14ac:dyDescent="0.2">
      <c r="B61" s="2280"/>
      <c r="C61" s="2280"/>
      <c r="D61" s="2281"/>
      <c r="E61" s="2171"/>
      <c r="F61" s="2171"/>
      <c r="G61" s="2171"/>
      <c r="H61" s="2282"/>
      <c r="I61" s="2282"/>
      <c r="J61" s="2283"/>
      <c r="K61" s="2281"/>
      <c r="L61" s="2281"/>
      <c r="M61" s="2281"/>
      <c r="N61" s="2281"/>
      <c r="O61" s="2171"/>
      <c r="P61" s="2171"/>
      <c r="Q61" s="2171"/>
      <c r="R61" s="2171"/>
      <c r="S61" s="2281"/>
      <c r="T61" s="2171"/>
      <c r="U61" s="2171"/>
      <c r="V61" s="2171"/>
      <c r="W61" s="2171"/>
      <c r="X61" s="2171"/>
      <c r="Y61" s="2171"/>
      <c r="Z61" s="2171"/>
      <c r="AA61" s="2171"/>
      <c r="AB61" s="2171"/>
      <c r="AC61" s="2281"/>
      <c r="AD61" s="2171"/>
      <c r="AE61" s="2171"/>
      <c r="AF61" s="2171"/>
      <c r="AG61" s="2171"/>
    </row>
    <row r="62" spans="2:33" x14ac:dyDescent="0.2">
      <c r="B62" s="2280"/>
      <c r="C62" s="2280"/>
      <c r="D62" s="2281"/>
      <c r="E62" s="2171"/>
      <c r="F62" s="2171"/>
      <c r="G62" s="2171"/>
      <c r="H62" s="2282"/>
      <c r="I62" s="2282"/>
      <c r="J62" s="2283"/>
      <c r="K62" s="2281"/>
      <c r="L62" s="2281"/>
      <c r="M62" s="2281"/>
      <c r="N62" s="2281"/>
      <c r="O62" s="2171"/>
      <c r="P62" s="2171"/>
      <c r="Q62" s="2171"/>
      <c r="R62" s="2171"/>
      <c r="S62" s="2281"/>
      <c r="T62" s="2171"/>
      <c r="U62" s="2171"/>
      <c r="V62" s="2171"/>
      <c r="W62" s="2171"/>
      <c r="X62" s="2171"/>
      <c r="Y62" s="2171"/>
      <c r="Z62" s="2171"/>
      <c r="AA62" s="2171"/>
      <c r="AB62" s="2171"/>
      <c r="AC62" s="2281"/>
      <c r="AD62" s="2171"/>
      <c r="AE62" s="2171"/>
      <c r="AF62" s="2171"/>
      <c r="AG62" s="2171"/>
    </row>
    <row r="63" spans="2:33" x14ac:dyDescent="0.2">
      <c r="B63" s="2280"/>
      <c r="C63" s="2280"/>
      <c r="D63" s="2281"/>
      <c r="E63" s="2171"/>
      <c r="F63" s="2171"/>
      <c r="G63" s="2171"/>
      <c r="H63" s="2282"/>
      <c r="I63" s="2282"/>
      <c r="J63" s="2283"/>
      <c r="K63" s="2281"/>
      <c r="L63" s="2281"/>
      <c r="M63" s="2281"/>
      <c r="N63" s="2281"/>
      <c r="O63" s="2171"/>
      <c r="P63" s="2171"/>
      <c r="Q63" s="2171"/>
      <c r="R63" s="2171"/>
      <c r="S63" s="2281"/>
      <c r="T63" s="2171"/>
      <c r="U63" s="2171"/>
      <c r="V63" s="2171"/>
      <c r="W63" s="2171"/>
      <c r="X63" s="2171"/>
      <c r="Y63" s="2171"/>
      <c r="Z63" s="2171"/>
      <c r="AA63" s="2171"/>
      <c r="AB63" s="2171"/>
      <c r="AC63" s="2281"/>
      <c r="AD63" s="2171"/>
      <c r="AE63" s="2171"/>
      <c r="AF63" s="2171"/>
      <c r="AG63" s="2171"/>
    </row>
    <row r="64" spans="2:33" x14ac:dyDescent="0.2">
      <c r="B64" s="2280"/>
      <c r="C64" s="2280"/>
      <c r="D64" s="2281"/>
      <c r="E64" s="2171"/>
      <c r="F64" s="2171"/>
      <c r="G64" s="2171"/>
      <c r="H64" s="2282"/>
      <c r="I64" s="2282"/>
      <c r="J64" s="2283"/>
      <c r="K64" s="2281"/>
      <c r="L64" s="2281"/>
      <c r="M64" s="2281"/>
      <c r="N64" s="2281"/>
      <c r="O64" s="2171"/>
      <c r="P64" s="2171"/>
      <c r="Q64" s="2171"/>
      <c r="R64" s="2171"/>
      <c r="S64" s="2281"/>
      <c r="T64" s="2171"/>
      <c r="U64" s="2171"/>
      <c r="V64" s="2171"/>
      <c r="W64" s="2171"/>
      <c r="X64" s="2171"/>
      <c r="Y64" s="2171"/>
      <c r="Z64" s="2171"/>
      <c r="AA64" s="2171"/>
      <c r="AB64" s="2171"/>
      <c r="AC64" s="2281"/>
      <c r="AD64" s="2171"/>
      <c r="AE64" s="2171"/>
      <c r="AF64" s="2171"/>
      <c r="AG64" s="2171"/>
    </row>
    <row r="65" spans="2:33" x14ac:dyDescent="0.2">
      <c r="B65" s="2280"/>
      <c r="C65" s="2280"/>
      <c r="D65" s="2281"/>
      <c r="E65" s="2171"/>
      <c r="F65" s="2171"/>
      <c r="G65" s="2171"/>
      <c r="H65" s="2282"/>
      <c r="I65" s="2282"/>
      <c r="J65" s="2283"/>
      <c r="K65" s="2281"/>
      <c r="L65" s="2281"/>
      <c r="M65" s="2281"/>
      <c r="N65" s="2281"/>
      <c r="O65" s="2171"/>
      <c r="P65" s="2171"/>
      <c r="Q65" s="2171"/>
      <c r="R65" s="2171"/>
      <c r="S65" s="2281"/>
      <c r="T65" s="2171"/>
      <c r="U65" s="2171"/>
      <c r="V65" s="2171"/>
      <c r="W65" s="2171"/>
      <c r="X65" s="2171"/>
      <c r="Y65" s="2171"/>
      <c r="Z65" s="2171"/>
      <c r="AA65" s="2171"/>
      <c r="AB65" s="2171"/>
      <c r="AC65" s="2281"/>
      <c r="AD65" s="2171"/>
      <c r="AE65" s="2171"/>
      <c r="AF65" s="2171"/>
      <c r="AG65" s="2171"/>
    </row>
    <row r="66" spans="2:33" x14ac:dyDescent="0.2">
      <c r="B66" s="2280"/>
      <c r="C66" s="2280"/>
      <c r="D66" s="2281"/>
      <c r="E66" s="2171"/>
      <c r="F66" s="2171"/>
      <c r="G66" s="2171"/>
      <c r="H66" s="2282"/>
      <c r="I66" s="2282"/>
      <c r="J66" s="2283"/>
      <c r="K66" s="2281"/>
      <c r="L66" s="2281"/>
      <c r="M66" s="2281"/>
      <c r="N66" s="2281"/>
      <c r="O66" s="2171"/>
      <c r="P66" s="2171"/>
      <c r="Q66" s="2171"/>
      <c r="R66" s="2171"/>
      <c r="S66" s="2281"/>
      <c r="T66" s="2171"/>
      <c r="U66" s="2171"/>
      <c r="V66" s="2171"/>
      <c r="W66" s="2171"/>
      <c r="X66" s="2171"/>
      <c r="Y66" s="2171"/>
      <c r="Z66" s="2171"/>
      <c r="AA66" s="2171"/>
      <c r="AB66" s="2171"/>
      <c r="AC66" s="2281"/>
      <c r="AD66" s="2171"/>
      <c r="AE66" s="2171"/>
      <c r="AF66" s="2171"/>
      <c r="AG66" s="2171"/>
    </row>
    <row r="67" spans="2:33" x14ac:dyDescent="0.2">
      <c r="B67" s="2280"/>
      <c r="C67" s="2280"/>
      <c r="D67" s="2281"/>
      <c r="E67" s="2171"/>
      <c r="F67" s="2171"/>
      <c r="G67" s="2171"/>
      <c r="H67" s="2282"/>
      <c r="I67" s="2282"/>
      <c r="J67" s="2283"/>
      <c r="K67" s="2281"/>
      <c r="L67" s="2281"/>
      <c r="M67" s="2281"/>
      <c r="N67" s="2281"/>
      <c r="O67" s="2171"/>
      <c r="P67" s="2171"/>
      <c r="Q67" s="2171"/>
      <c r="R67" s="2171"/>
      <c r="S67" s="2281"/>
      <c r="T67" s="2171"/>
      <c r="U67" s="2171"/>
      <c r="V67" s="2171"/>
      <c r="W67" s="2171"/>
      <c r="X67" s="2171"/>
      <c r="Y67" s="2171"/>
      <c r="Z67" s="2171"/>
      <c r="AA67" s="2171"/>
      <c r="AB67" s="2171"/>
      <c r="AC67" s="2281"/>
      <c r="AD67" s="2171"/>
      <c r="AE67" s="2171"/>
      <c r="AF67" s="2171"/>
      <c r="AG67" s="2171"/>
    </row>
    <row r="68" spans="2:33" x14ac:dyDescent="0.2">
      <c r="B68" s="2280"/>
      <c r="C68" s="2280"/>
      <c r="D68" s="2281"/>
      <c r="E68" s="2171"/>
      <c r="F68" s="2171"/>
      <c r="G68" s="2171"/>
      <c r="H68" s="2282"/>
      <c r="I68" s="2282"/>
      <c r="J68" s="2283"/>
      <c r="K68" s="2281"/>
      <c r="L68" s="2281"/>
      <c r="M68" s="2281"/>
      <c r="N68" s="2281"/>
      <c r="O68" s="2171"/>
      <c r="P68" s="2171"/>
      <c r="Q68" s="2171"/>
      <c r="R68" s="2171"/>
      <c r="S68" s="2281"/>
      <c r="T68" s="2171"/>
      <c r="U68" s="2171"/>
      <c r="V68" s="2171"/>
      <c r="W68" s="2171"/>
      <c r="X68" s="2171"/>
      <c r="Y68" s="2171"/>
      <c r="Z68" s="2171"/>
      <c r="AA68" s="2171"/>
      <c r="AB68" s="2171"/>
      <c r="AC68" s="2281"/>
      <c r="AD68" s="2171"/>
      <c r="AE68" s="2171"/>
      <c r="AF68" s="2171"/>
      <c r="AG68" s="2171"/>
    </row>
    <row r="69" spans="2:33" x14ac:dyDescent="0.2">
      <c r="B69" s="2280"/>
      <c r="C69" s="2280"/>
      <c r="D69" s="2281"/>
      <c r="E69" s="2171"/>
      <c r="F69" s="2171"/>
      <c r="G69" s="2171"/>
      <c r="H69" s="2282"/>
      <c r="I69" s="2282"/>
      <c r="J69" s="2283"/>
      <c r="K69" s="2281"/>
      <c r="L69" s="2281"/>
      <c r="M69" s="2281"/>
      <c r="N69" s="2281"/>
      <c r="O69" s="2171"/>
      <c r="P69" s="2171"/>
      <c r="Q69" s="2171"/>
      <c r="R69" s="2171"/>
      <c r="S69" s="2281"/>
      <c r="T69" s="2171"/>
      <c r="U69" s="2171"/>
      <c r="V69" s="2171"/>
      <c r="W69" s="2171"/>
      <c r="X69" s="2171"/>
      <c r="Y69" s="2171"/>
      <c r="Z69" s="2171"/>
      <c r="AA69" s="2171"/>
      <c r="AB69" s="2171"/>
      <c r="AC69" s="2281"/>
      <c r="AD69" s="2171"/>
      <c r="AE69" s="2171"/>
      <c r="AF69" s="2171"/>
      <c r="AG69" s="2171"/>
    </row>
    <row r="70" spans="2:33" x14ac:dyDescent="0.2">
      <c r="B70" s="2280"/>
      <c r="C70" s="2280"/>
      <c r="D70" s="2281"/>
      <c r="E70" s="2171"/>
      <c r="F70" s="2171"/>
      <c r="G70" s="2171"/>
      <c r="H70" s="2282"/>
      <c r="I70" s="2282"/>
      <c r="J70" s="2283"/>
      <c r="K70" s="2281"/>
      <c r="L70" s="2281"/>
      <c r="M70" s="2281"/>
      <c r="N70" s="2281"/>
      <c r="O70" s="2171"/>
      <c r="P70" s="2171"/>
      <c r="Q70" s="2171"/>
      <c r="R70" s="2171"/>
      <c r="S70" s="2281"/>
      <c r="T70" s="2171"/>
      <c r="U70" s="2171"/>
      <c r="V70" s="2171"/>
      <c r="W70" s="2171"/>
      <c r="X70" s="2171"/>
      <c r="Y70" s="2171"/>
      <c r="Z70" s="2171"/>
      <c r="AA70" s="2171"/>
      <c r="AB70" s="2171"/>
      <c r="AC70" s="2281"/>
      <c r="AD70" s="2171"/>
      <c r="AE70" s="2171"/>
      <c r="AF70" s="2171"/>
      <c r="AG70" s="2171"/>
    </row>
    <row r="71" spans="2:33" x14ac:dyDescent="0.2">
      <c r="B71" s="2280"/>
      <c r="C71" s="2280"/>
      <c r="D71" s="2281"/>
      <c r="E71" s="2171"/>
      <c r="F71" s="2171"/>
      <c r="G71" s="2171"/>
      <c r="H71" s="2282"/>
      <c r="I71" s="2282"/>
      <c r="J71" s="2283"/>
      <c r="K71" s="2281"/>
      <c r="L71" s="2281"/>
      <c r="M71" s="2281"/>
      <c r="N71" s="2281"/>
      <c r="O71" s="2171"/>
      <c r="P71" s="2171"/>
      <c r="Q71" s="2171"/>
      <c r="R71" s="2171"/>
      <c r="S71" s="2281"/>
      <c r="T71" s="2171"/>
      <c r="U71" s="2171"/>
      <c r="V71" s="2171"/>
      <c r="W71" s="2171"/>
      <c r="X71" s="2171"/>
      <c r="Y71" s="2171"/>
      <c r="Z71" s="2171"/>
      <c r="AA71" s="2171"/>
      <c r="AB71" s="2171"/>
      <c r="AC71" s="2281"/>
      <c r="AD71" s="2171"/>
      <c r="AE71" s="2171"/>
      <c r="AF71" s="2171"/>
      <c r="AG71" s="2171"/>
    </row>
    <row r="72" spans="2:33" x14ac:dyDescent="0.2">
      <c r="B72" s="2280"/>
      <c r="C72" s="2280"/>
      <c r="D72" s="2281"/>
      <c r="E72" s="2171"/>
      <c r="F72" s="2171"/>
      <c r="G72" s="2171"/>
      <c r="H72" s="2282"/>
      <c r="I72" s="2282"/>
      <c r="J72" s="2283"/>
      <c r="K72" s="2281"/>
      <c r="L72" s="2281"/>
      <c r="M72" s="2281"/>
      <c r="N72" s="2281"/>
      <c r="O72" s="2171"/>
      <c r="P72" s="2171"/>
      <c r="Q72" s="2171"/>
      <c r="R72" s="2171"/>
      <c r="S72" s="2281"/>
      <c r="T72" s="2171"/>
      <c r="U72" s="2171"/>
      <c r="V72" s="2171"/>
      <c r="W72" s="2171"/>
      <c r="X72" s="2171"/>
      <c r="Y72" s="2171"/>
      <c r="Z72" s="2171"/>
      <c r="AA72" s="2171"/>
      <c r="AB72" s="2171"/>
      <c r="AC72" s="2281"/>
      <c r="AD72" s="2171"/>
      <c r="AE72" s="2171"/>
      <c r="AF72" s="2171"/>
      <c r="AG72" s="2171"/>
    </row>
    <row r="73" spans="2:33" x14ac:dyDescent="0.2">
      <c r="B73" s="2280"/>
      <c r="C73" s="2280"/>
      <c r="D73" s="2281"/>
      <c r="E73" s="2171"/>
      <c r="F73" s="2171"/>
      <c r="G73" s="2171"/>
      <c r="H73" s="2282"/>
      <c r="I73" s="2282"/>
      <c r="J73" s="2283"/>
      <c r="K73" s="2281"/>
      <c r="L73" s="2281"/>
      <c r="M73" s="2281"/>
      <c r="N73" s="2281"/>
      <c r="O73" s="2171"/>
      <c r="P73" s="2171"/>
      <c r="Q73" s="2171"/>
      <c r="R73" s="2171"/>
      <c r="S73" s="2281"/>
      <c r="T73" s="2171"/>
      <c r="U73" s="2171"/>
      <c r="V73" s="2171"/>
      <c r="W73" s="2171"/>
      <c r="X73" s="2171"/>
      <c r="Y73" s="2171"/>
      <c r="Z73" s="2171"/>
      <c r="AA73" s="2171"/>
      <c r="AB73" s="2171"/>
      <c r="AC73" s="2281"/>
      <c r="AD73" s="2171"/>
      <c r="AE73" s="2171"/>
      <c r="AF73" s="2171"/>
      <c r="AG73" s="2171"/>
    </row>
    <row r="74" spans="2:33" x14ac:dyDescent="0.2">
      <c r="B74" s="2280"/>
      <c r="C74" s="2280"/>
      <c r="D74" s="2281"/>
      <c r="E74" s="2171"/>
      <c r="F74" s="2171"/>
      <c r="G74" s="2171"/>
      <c r="H74" s="2282"/>
      <c r="I74" s="2282"/>
      <c r="J74" s="2283"/>
      <c r="K74" s="2281"/>
      <c r="L74" s="2281"/>
      <c r="M74" s="2281"/>
      <c r="N74" s="2281"/>
      <c r="O74" s="2171"/>
      <c r="P74" s="2171"/>
      <c r="Q74" s="2171"/>
      <c r="R74" s="2171"/>
      <c r="S74" s="2281"/>
      <c r="T74" s="2171"/>
      <c r="U74" s="2171"/>
      <c r="V74" s="2171"/>
      <c r="W74" s="2171"/>
      <c r="X74" s="2171"/>
      <c r="Y74" s="2171"/>
      <c r="Z74" s="2171"/>
      <c r="AA74" s="2171"/>
      <c r="AB74" s="2171"/>
      <c r="AC74" s="2281"/>
      <c r="AD74" s="2171"/>
      <c r="AE74" s="2171"/>
      <c r="AF74" s="2171"/>
      <c r="AG74" s="2171"/>
    </row>
    <row r="75" spans="2:33" x14ac:dyDescent="0.2">
      <c r="B75" s="2280"/>
      <c r="C75" s="2280"/>
      <c r="D75" s="2281"/>
      <c r="E75" s="2171"/>
      <c r="F75" s="2171"/>
      <c r="G75" s="2171"/>
      <c r="H75" s="2282"/>
      <c r="I75" s="2282"/>
      <c r="J75" s="2283"/>
      <c r="K75" s="2281"/>
      <c r="L75" s="2281"/>
      <c r="M75" s="2281"/>
      <c r="N75" s="2281"/>
      <c r="O75" s="2171"/>
      <c r="P75" s="2171"/>
      <c r="Q75" s="2171"/>
      <c r="R75" s="2171"/>
      <c r="S75" s="2281"/>
      <c r="T75" s="2171"/>
      <c r="U75" s="2171"/>
      <c r="V75" s="2171"/>
      <c r="W75" s="2171"/>
      <c r="X75" s="2171"/>
      <c r="Y75" s="2171"/>
      <c r="Z75" s="2171"/>
      <c r="AA75" s="2171"/>
      <c r="AB75" s="2171"/>
      <c r="AC75" s="2281"/>
      <c r="AD75" s="2171"/>
      <c r="AE75" s="2171"/>
      <c r="AF75" s="2171"/>
      <c r="AG75" s="2171"/>
    </row>
    <row r="76" spans="2:33" x14ac:dyDescent="0.2">
      <c r="B76" s="2280"/>
      <c r="C76" s="2280"/>
      <c r="D76" s="2281"/>
      <c r="E76" s="2171"/>
      <c r="F76" s="2171"/>
      <c r="G76" s="2171"/>
      <c r="H76" s="2282"/>
      <c r="I76" s="2282"/>
      <c r="J76" s="2283"/>
      <c r="K76" s="2281"/>
      <c r="L76" s="2281"/>
      <c r="M76" s="2281"/>
      <c r="N76" s="2281"/>
      <c r="O76" s="2171"/>
      <c r="P76" s="2171"/>
      <c r="Q76" s="2171"/>
      <c r="R76" s="2171"/>
      <c r="S76" s="2281"/>
      <c r="T76" s="2171"/>
      <c r="U76" s="2171"/>
      <c r="V76" s="2171"/>
      <c r="W76" s="2171"/>
      <c r="X76" s="2171"/>
      <c r="Y76" s="2171"/>
      <c r="Z76" s="2171"/>
      <c r="AA76" s="2171"/>
      <c r="AB76" s="2171"/>
      <c r="AC76" s="2281"/>
      <c r="AD76" s="2171"/>
      <c r="AE76" s="2171"/>
      <c r="AF76" s="2171"/>
      <c r="AG76" s="2171"/>
    </row>
    <row r="77" spans="2:33" x14ac:dyDescent="0.2">
      <c r="B77" s="2280"/>
      <c r="C77" s="2280"/>
      <c r="D77" s="2281"/>
      <c r="E77" s="2171"/>
      <c r="F77" s="2171"/>
      <c r="G77" s="2171"/>
      <c r="H77" s="2282"/>
      <c r="I77" s="2282"/>
      <c r="J77" s="2283"/>
      <c r="K77" s="2281"/>
      <c r="L77" s="2281"/>
      <c r="M77" s="2281"/>
      <c r="N77" s="2281"/>
      <c r="O77" s="2171"/>
      <c r="P77" s="2171"/>
      <c r="Q77" s="2171"/>
      <c r="R77" s="2171"/>
      <c r="S77" s="2281"/>
      <c r="T77" s="2171"/>
      <c r="U77" s="2171"/>
      <c r="V77" s="2171"/>
      <c r="W77" s="2171"/>
      <c r="X77" s="2171"/>
      <c r="Y77" s="2171"/>
      <c r="Z77" s="2171"/>
      <c r="AA77" s="2171"/>
      <c r="AB77" s="2171"/>
      <c r="AC77" s="2281"/>
    </row>
    <row r="78" spans="2:33" x14ac:dyDescent="0.2">
      <c r="B78" s="2280"/>
      <c r="C78" s="2280"/>
      <c r="D78" s="2281"/>
      <c r="E78" s="2171"/>
      <c r="F78" s="2171"/>
      <c r="G78" s="2171"/>
      <c r="H78" s="2282"/>
      <c r="I78" s="2282"/>
      <c r="J78" s="2283"/>
      <c r="K78" s="2281"/>
      <c r="L78" s="2281"/>
      <c r="M78" s="2281"/>
      <c r="N78" s="2281"/>
      <c r="O78" s="2171"/>
      <c r="P78" s="2171"/>
      <c r="Q78" s="2171"/>
      <c r="R78" s="2171"/>
      <c r="S78" s="2281"/>
      <c r="T78" s="2171"/>
      <c r="U78" s="2171"/>
      <c r="V78" s="2171"/>
      <c r="W78" s="2171"/>
      <c r="X78" s="2171"/>
      <c r="Y78" s="2171"/>
      <c r="Z78" s="2171"/>
      <c r="AA78" s="2171"/>
      <c r="AB78" s="2171"/>
      <c r="AC78" s="2281"/>
    </row>
    <row r="79" spans="2:33" x14ac:dyDescent="0.2">
      <c r="B79" s="2280"/>
      <c r="C79" s="2280"/>
      <c r="D79" s="2281"/>
      <c r="E79" s="2171"/>
      <c r="F79" s="2171"/>
      <c r="G79" s="2171"/>
      <c r="H79" s="2282"/>
      <c r="I79" s="2282"/>
      <c r="J79" s="2283"/>
      <c r="K79" s="2281"/>
      <c r="L79" s="2281"/>
      <c r="M79" s="2281"/>
      <c r="N79" s="2281"/>
      <c r="O79" s="2171"/>
      <c r="P79" s="2171"/>
      <c r="Q79" s="2171"/>
      <c r="R79" s="2171"/>
      <c r="S79" s="2281"/>
      <c r="T79" s="2171"/>
      <c r="U79" s="2171"/>
      <c r="V79" s="2171"/>
      <c r="W79" s="2171"/>
      <c r="X79" s="2171"/>
      <c r="Y79" s="2171"/>
      <c r="Z79" s="2171"/>
      <c r="AA79" s="2171"/>
      <c r="AB79" s="2171"/>
      <c r="AC79" s="2281"/>
    </row>
    <row r="80" spans="2:33" x14ac:dyDescent="0.2">
      <c r="B80" s="2280"/>
      <c r="C80" s="2280"/>
      <c r="D80" s="2281"/>
      <c r="E80" s="2171"/>
      <c r="F80" s="2171"/>
      <c r="G80" s="2171"/>
      <c r="H80" s="2282"/>
      <c r="I80" s="2282"/>
      <c r="J80" s="2283"/>
      <c r="K80" s="2281"/>
      <c r="L80" s="2281"/>
      <c r="M80" s="2281"/>
      <c r="N80" s="2281"/>
      <c r="O80" s="2171"/>
      <c r="P80" s="2171"/>
      <c r="Q80" s="2171"/>
      <c r="R80" s="2171"/>
      <c r="S80" s="2281"/>
      <c r="T80" s="2171"/>
      <c r="U80" s="2171"/>
      <c r="V80" s="2171"/>
      <c r="W80" s="2171"/>
      <c r="X80" s="2171"/>
      <c r="Y80" s="2171"/>
      <c r="Z80" s="2171"/>
      <c r="AA80" s="2171"/>
      <c r="AB80" s="2171"/>
      <c r="AC80" s="2281"/>
    </row>
    <row r="81" spans="2:33" x14ac:dyDescent="0.2">
      <c r="B81" s="2280"/>
      <c r="C81" s="2280"/>
      <c r="D81" s="2281"/>
      <c r="E81" s="2171"/>
      <c r="F81" s="2171"/>
      <c r="G81" s="2171"/>
      <c r="H81" s="2282"/>
      <c r="I81" s="2282"/>
      <c r="J81" s="2283"/>
      <c r="K81" s="2281"/>
      <c r="L81" s="2281"/>
      <c r="M81" s="2281"/>
      <c r="N81" s="2281"/>
      <c r="O81" s="2171"/>
      <c r="P81" s="2171"/>
      <c r="Q81" s="2171"/>
      <c r="R81" s="2171"/>
      <c r="S81" s="2281"/>
      <c r="T81" s="2171"/>
      <c r="U81" s="2171"/>
      <c r="V81" s="2171"/>
      <c r="W81" s="2171"/>
      <c r="X81" s="2171"/>
      <c r="Y81" s="2171"/>
      <c r="Z81" s="2171"/>
      <c r="AA81" s="2171"/>
      <c r="AB81" s="2171"/>
      <c r="AC81" s="2281"/>
    </row>
    <row r="82" spans="2:33" x14ac:dyDescent="0.2">
      <c r="B82" s="2280"/>
      <c r="C82" s="2280"/>
      <c r="D82" s="2281"/>
      <c r="E82" s="2171"/>
      <c r="F82" s="2171"/>
      <c r="G82" s="2171"/>
      <c r="H82" s="2282"/>
      <c r="I82" s="2282"/>
      <c r="J82" s="2283"/>
      <c r="K82" s="2281"/>
      <c r="L82" s="2281"/>
      <c r="M82" s="2281"/>
      <c r="N82" s="2281"/>
      <c r="O82" s="2171"/>
      <c r="P82" s="2171"/>
      <c r="Q82" s="2171"/>
      <c r="R82" s="2171"/>
      <c r="S82" s="2281"/>
      <c r="T82" s="2171"/>
      <c r="U82" s="2171"/>
      <c r="V82" s="2171"/>
      <c r="W82" s="2171"/>
      <c r="X82" s="2171"/>
      <c r="Y82" s="2171"/>
      <c r="Z82" s="2171"/>
      <c r="AA82" s="2171"/>
      <c r="AB82" s="2171"/>
      <c r="AC82" s="2281"/>
    </row>
    <row r="83" spans="2:33" x14ac:dyDescent="0.2">
      <c r="B83" s="2280"/>
      <c r="C83" s="2280"/>
      <c r="D83" s="2281"/>
      <c r="E83" s="2171"/>
      <c r="F83" s="2171"/>
      <c r="G83" s="2171"/>
      <c r="H83" s="2282"/>
      <c r="I83" s="2282"/>
      <c r="J83" s="2283"/>
      <c r="K83" s="2281"/>
      <c r="L83" s="2281"/>
      <c r="M83" s="2281"/>
      <c r="N83" s="2281"/>
      <c r="O83" s="2171"/>
      <c r="P83" s="2171"/>
      <c r="Q83" s="2171"/>
      <c r="R83" s="2171"/>
      <c r="S83" s="2281"/>
      <c r="T83" s="2171"/>
      <c r="U83" s="2171"/>
      <c r="V83" s="2171"/>
      <c r="W83" s="2171"/>
      <c r="X83" s="2171"/>
      <c r="Y83" s="2171"/>
      <c r="Z83" s="2171"/>
      <c r="AA83" s="2171"/>
      <c r="AB83" s="2171"/>
      <c r="AC83" s="2281"/>
    </row>
    <row r="84" spans="2:33" x14ac:dyDescent="0.2">
      <c r="B84" s="2280"/>
      <c r="C84" s="2280"/>
      <c r="D84" s="2281"/>
      <c r="E84" s="2171"/>
      <c r="F84" s="2171"/>
      <c r="G84" s="2171"/>
      <c r="H84" s="2282"/>
      <c r="I84" s="2282"/>
      <c r="J84" s="2283"/>
      <c r="K84" s="2281"/>
      <c r="L84" s="2281"/>
      <c r="M84" s="2281"/>
      <c r="N84" s="2281"/>
      <c r="O84" s="2171"/>
      <c r="P84" s="2171"/>
      <c r="Q84" s="2171"/>
      <c r="R84" s="2171"/>
      <c r="S84" s="2281"/>
      <c r="T84" s="2171"/>
      <c r="U84" s="2171"/>
      <c r="V84" s="2171"/>
      <c r="W84" s="2171"/>
      <c r="X84" s="2171"/>
      <c r="Y84" s="2171"/>
      <c r="Z84" s="2171"/>
      <c r="AA84" s="2171"/>
      <c r="AB84" s="2171"/>
      <c r="AC84" s="2281"/>
    </row>
    <row r="85" spans="2:33" x14ac:dyDescent="0.2">
      <c r="B85" s="2280"/>
      <c r="C85" s="2280"/>
      <c r="D85" s="2281"/>
      <c r="E85" s="2171"/>
      <c r="F85" s="2171"/>
      <c r="G85" s="2171"/>
      <c r="H85" s="2282"/>
      <c r="I85" s="2282"/>
      <c r="J85" s="2283"/>
      <c r="K85" s="2281"/>
      <c r="L85" s="2281"/>
      <c r="M85" s="2281"/>
      <c r="N85" s="2281"/>
      <c r="O85" s="2171"/>
      <c r="P85" s="2171"/>
      <c r="Q85" s="2171"/>
      <c r="R85" s="2171"/>
      <c r="S85" s="2281"/>
      <c r="T85" s="2171"/>
      <c r="U85" s="2171"/>
      <c r="V85" s="2171"/>
      <c r="W85" s="2171"/>
      <c r="X85" s="2171"/>
      <c r="Y85" s="2171"/>
      <c r="Z85" s="2171"/>
      <c r="AA85" s="2171"/>
      <c r="AB85" s="2171"/>
      <c r="AC85" s="2281"/>
    </row>
    <row r="86" spans="2:33" x14ac:dyDescent="0.2">
      <c r="B86" s="2280"/>
      <c r="C86" s="2280"/>
      <c r="D86" s="2281"/>
      <c r="E86" s="2171"/>
      <c r="F86" s="2171"/>
      <c r="G86" s="2171"/>
      <c r="H86" s="2282"/>
      <c r="I86" s="2282"/>
      <c r="J86" s="2283"/>
      <c r="K86" s="2281"/>
      <c r="L86" s="2281"/>
      <c r="M86" s="2281"/>
      <c r="N86" s="2281"/>
      <c r="O86" s="2171"/>
      <c r="P86" s="2171"/>
      <c r="Q86" s="2171"/>
      <c r="R86" s="2171"/>
      <c r="S86" s="2281"/>
      <c r="T86" s="2171"/>
      <c r="U86" s="2171"/>
      <c r="V86" s="2171"/>
      <c r="W86" s="2171"/>
      <c r="X86" s="2171"/>
      <c r="Y86" s="2171"/>
      <c r="Z86" s="2171"/>
      <c r="AA86" s="2171"/>
      <c r="AB86" s="2171"/>
      <c r="AC86" s="2281"/>
    </row>
    <row r="87" spans="2:33" x14ac:dyDescent="0.2">
      <c r="B87" s="2280"/>
      <c r="C87" s="2280"/>
      <c r="D87" s="2281"/>
      <c r="E87" s="2171"/>
      <c r="F87" s="2171"/>
      <c r="G87" s="2171"/>
      <c r="H87" s="2282"/>
      <c r="I87" s="2282"/>
      <c r="J87" s="2283"/>
      <c r="K87" s="2281"/>
      <c r="L87" s="2281"/>
      <c r="M87" s="2281"/>
      <c r="N87" s="2281"/>
      <c r="O87" s="2171"/>
      <c r="P87" s="2171"/>
      <c r="Q87" s="2171"/>
      <c r="R87" s="2171"/>
      <c r="S87" s="2281"/>
      <c r="T87" s="2171"/>
      <c r="U87" s="2171"/>
      <c r="V87" s="2171"/>
      <c r="W87" s="2171"/>
      <c r="X87" s="2171"/>
      <c r="Y87" s="2171"/>
      <c r="Z87" s="2171"/>
      <c r="AA87" s="2171"/>
      <c r="AB87" s="2171"/>
      <c r="AC87" s="2281"/>
    </row>
    <row r="88" spans="2:33" x14ac:dyDescent="0.2">
      <c r="B88" s="2280"/>
      <c r="C88" s="2280"/>
      <c r="D88" s="2281"/>
      <c r="E88" s="2171"/>
      <c r="F88" s="2171"/>
      <c r="G88" s="2171"/>
      <c r="H88" s="2282"/>
      <c r="I88" s="2282"/>
      <c r="J88" s="2283"/>
      <c r="K88" s="2281"/>
      <c r="L88" s="2281"/>
      <c r="M88" s="2281"/>
      <c r="N88" s="2281"/>
      <c r="O88" s="2171"/>
      <c r="P88" s="2171"/>
      <c r="Q88" s="2171"/>
      <c r="R88" s="2171"/>
      <c r="S88" s="2281"/>
      <c r="T88" s="2171"/>
      <c r="U88" s="2171"/>
      <c r="V88" s="2171"/>
      <c r="W88" s="2171"/>
      <c r="X88" s="2171"/>
      <c r="Y88" s="2171"/>
      <c r="Z88" s="2171"/>
      <c r="AA88" s="2171"/>
      <c r="AB88" s="2171"/>
      <c r="AC88" s="2281"/>
    </row>
    <row r="89" spans="2:33" x14ac:dyDescent="0.2">
      <c r="B89" s="2280"/>
      <c r="C89" s="2280"/>
      <c r="D89" s="2281"/>
      <c r="E89" s="2171"/>
      <c r="F89" s="2171"/>
      <c r="G89" s="2171"/>
      <c r="H89" s="2282"/>
      <c r="I89" s="2282"/>
      <c r="J89" s="2283"/>
      <c r="K89" s="2281"/>
      <c r="L89" s="2281"/>
      <c r="M89" s="2281"/>
      <c r="N89" s="2281"/>
      <c r="O89" s="2171"/>
      <c r="P89" s="2171"/>
      <c r="Q89" s="2171"/>
      <c r="R89" s="2171"/>
      <c r="S89" s="2281"/>
      <c r="T89" s="2171"/>
      <c r="U89" s="2171"/>
      <c r="V89" s="2171"/>
      <c r="W89" s="2171"/>
      <c r="X89" s="2171"/>
      <c r="Y89" s="2171"/>
      <c r="Z89" s="2171"/>
      <c r="AA89" s="2171"/>
      <c r="AB89" s="2171"/>
      <c r="AC89" s="2281"/>
    </row>
    <row r="90" spans="2:33" x14ac:dyDescent="0.2">
      <c r="B90" s="2280"/>
      <c r="C90" s="2280"/>
      <c r="D90" s="2281"/>
      <c r="E90" s="2171"/>
      <c r="F90" s="2171"/>
      <c r="G90" s="2171"/>
      <c r="H90" s="2282"/>
      <c r="I90" s="2282"/>
      <c r="J90" s="2283"/>
      <c r="K90" s="2281"/>
      <c r="L90" s="2281"/>
      <c r="M90" s="2281"/>
      <c r="N90" s="2281"/>
      <c r="O90" s="2171"/>
      <c r="P90" s="2171"/>
      <c r="Q90" s="2171"/>
      <c r="R90" s="2171"/>
      <c r="S90" s="2281"/>
      <c r="T90" s="2171"/>
      <c r="U90" s="2171"/>
      <c r="V90" s="2171"/>
      <c r="W90" s="2171"/>
      <c r="X90" s="2171"/>
      <c r="Y90" s="2171"/>
      <c r="Z90" s="2171"/>
      <c r="AA90" s="2171"/>
      <c r="AB90" s="2171"/>
      <c r="AC90" s="2281"/>
    </row>
    <row r="91" spans="2:33" x14ac:dyDescent="0.2">
      <c r="B91" s="2280"/>
      <c r="C91" s="2280"/>
      <c r="D91" s="2281"/>
      <c r="E91" s="2171"/>
      <c r="F91" s="2171"/>
      <c r="G91" s="2171"/>
      <c r="H91" s="2282"/>
      <c r="I91" s="2282"/>
      <c r="J91" s="2283"/>
      <c r="K91" s="2281"/>
      <c r="L91" s="2281"/>
      <c r="M91" s="2281"/>
      <c r="N91" s="2281"/>
      <c r="O91" s="2171"/>
      <c r="P91" s="2171"/>
      <c r="Q91" s="2171"/>
      <c r="R91" s="2171"/>
      <c r="S91" s="2281"/>
      <c r="T91" s="2171"/>
      <c r="U91" s="2171"/>
      <c r="V91" s="2171"/>
      <c r="W91" s="2171"/>
      <c r="X91" s="2171"/>
      <c r="Y91" s="2171"/>
      <c r="Z91" s="2171"/>
      <c r="AA91" s="2171"/>
      <c r="AB91" s="2171"/>
      <c r="AC91" s="2281"/>
    </row>
    <row r="92" spans="2:33" x14ac:dyDescent="0.2">
      <c r="B92" s="2280"/>
      <c r="C92" s="2280"/>
      <c r="D92" s="2281"/>
      <c r="E92" s="2171"/>
      <c r="F92" s="2171"/>
      <c r="G92" s="2171"/>
      <c r="H92" s="2282"/>
      <c r="I92" s="2282"/>
      <c r="J92" s="2283"/>
      <c r="K92" s="2281"/>
      <c r="L92" s="2281"/>
      <c r="M92" s="2281"/>
      <c r="N92" s="2281"/>
      <c r="O92" s="2171"/>
      <c r="P92" s="2171"/>
      <c r="Q92" s="2171"/>
      <c r="R92" s="2171"/>
      <c r="S92" s="2281"/>
      <c r="T92" s="2171"/>
      <c r="U92" s="2171"/>
      <c r="V92" s="2171"/>
      <c r="W92" s="2171"/>
      <c r="X92" s="2171"/>
      <c r="Y92" s="2171"/>
      <c r="Z92" s="2171"/>
      <c r="AA92" s="2171"/>
      <c r="AB92" s="2171"/>
      <c r="AC92" s="2281"/>
    </row>
    <row r="93" spans="2:33" x14ac:dyDescent="0.2">
      <c r="B93" s="2280"/>
      <c r="C93" s="2280"/>
      <c r="D93" s="2281"/>
      <c r="E93" s="2171"/>
      <c r="F93" s="2171"/>
      <c r="G93" s="2171"/>
      <c r="H93" s="2282"/>
      <c r="I93" s="2282"/>
      <c r="J93" s="2283"/>
      <c r="K93" s="2281"/>
      <c r="L93" s="2281"/>
      <c r="M93" s="2281"/>
      <c r="N93" s="2281"/>
      <c r="O93" s="2171"/>
      <c r="P93" s="2171"/>
      <c r="Q93" s="2171"/>
      <c r="R93" s="2171"/>
      <c r="S93" s="2281"/>
      <c r="T93" s="2171"/>
      <c r="U93" s="2171"/>
      <c r="V93" s="2171"/>
      <c r="W93" s="2171"/>
      <c r="X93" s="2171"/>
      <c r="Y93" s="2171"/>
      <c r="Z93" s="2171"/>
      <c r="AA93" s="2171"/>
      <c r="AB93" s="2171"/>
      <c r="AC93" s="2281"/>
      <c r="AD93" s="2171"/>
      <c r="AE93" s="2171"/>
      <c r="AF93" s="2171"/>
      <c r="AG93" s="2171"/>
    </row>
    <row r="94" spans="2:33" x14ac:dyDescent="0.2">
      <c r="B94" s="2280"/>
      <c r="C94" s="2280"/>
      <c r="D94" s="2281"/>
      <c r="E94" s="2171"/>
      <c r="F94" s="2171"/>
      <c r="G94" s="2171"/>
      <c r="H94" s="2282"/>
      <c r="I94" s="2282"/>
      <c r="J94" s="2283"/>
      <c r="K94" s="2281"/>
      <c r="L94" s="2281"/>
      <c r="M94" s="2281"/>
      <c r="N94" s="2281"/>
      <c r="O94" s="2171"/>
      <c r="P94" s="2171"/>
      <c r="Q94" s="2171"/>
      <c r="R94" s="2171"/>
      <c r="S94" s="2281"/>
      <c r="T94" s="2171"/>
      <c r="U94" s="2171"/>
      <c r="V94" s="2171"/>
      <c r="W94" s="2171"/>
      <c r="X94" s="2171"/>
      <c r="Y94" s="2171"/>
      <c r="Z94" s="2171"/>
      <c r="AA94" s="2171"/>
      <c r="AB94" s="2171"/>
      <c r="AC94" s="2281"/>
      <c r="AD94" s="2171"/>
      <c r="AE94" s="2171"/>
      <c r="AF94" s="2171"/>
      <c r="AG94" s="2171"/>
    </row>
    <row r="95" spans="2:33" x14ac:dyDescent="0.2">
      <c r="B95" s="2280"/>
      <c r="C95" s="2280"/>
      <c r="D95" s="2281"/>
      <c r="E95" s="2171"/>
      <c r="F95" s="2171"/>
      <c r="G95" s="2171"/>
      <c r="H95" s="2282"/>
      <c r="I95" s="2282"/>
      <c r="J95" s="2283"/>
      <c r="K95" s="2281"/>
      <c r="L95" s="2281"/>
      <c r="M95" s="2281"/>
      <c r="N95" s="2281"/>
      <c r="O95" s="2171"/>
      <c r="P95" s="2171"/>
      <c r="Q95" s="2171"/>
      <c r="R95" s="2171"/>
      <c r="S95" s="2281"/>
      <c r="T95" s="2171"/>
      <c r="U95" s="2171"/>
      <c r="V95" s="2171"/>
      <c r="W95" s="2171"/>
      <c r="X95" s="2171"/>
      <c r="Y95" s="2171"/>
      <c r="Z95" s="2171"/>
      <c r="AA95" s="2171"/>
      <c r="AB95" s="2171"/>
      <c r="AC95" s="2281"/>
      <c r="AD95" s="2171"/>
      <c r="AE95" s="2171"/>
      <c r="AF95" s="2171"/>
      <c r="AG95" s="2171"/>
    </row>
    <row r="96" spans="2:33" x14ac:dyDescent="0.2">
      <c r="B96" s="2280"/>
      <c r="C96" s="2280"/>
      <c r="D96" s="2281"/>
      <c r="E96" s="2171"/>
      <c r="F96" s="2171"/>
      <c r="G96" s="2171"/>
      <c r="H96" s="2282"/>
      <c r="I96" s="2282"/>
      <c r="J96" s="2283"/>
      <c r="K96" s="2281"/>
      <c r="L96" s="2281"/>
      <c r="M96" s="2281"/>
      <c r="N96" s="2281"/>
      <c r="O96" s="2171"/>
      <c r="P96" s="2171"/>
      <c r="Q96" s="2171"/>
      <c r="R96" s="2171"/>
      <c r="S96" s="2281"/>
      <c r="T96" s="2171"/>
      <c r="U96" s="2171"/>
      <c r="V96" s="2171"/>
      <c r="W96" s="2171"/>
      <c r="X96" s="2171"/>
      <c r="Y96" s="2171"/>
      <c r="Z96" s="2171"/>
      <c r="AA96" s="2171"/>
      <c r="AB96" s="2171"/>
      <c r="AC96" s="2281"/>
      <c r="AD96" s="2171"/>
      <c r="AE96" s="2171"/>
      <c r="AF96" s="2171"/>
      <c r="AG96" s="2171"/>
    </row>
    <row r="97" spans="2:33" x14ac:dyDescent="0.2">
      <c r="B97" s="2280"/>
      <c r="C97" s="2280"/>
      <c r="D97" s="2281"/>
      <c r="E97" s="2171"/>
      <c r="F97" s="2171"/>
      <c r="G97" s="2171"/>
      <c r="H97" s="2282"/>
      <c r="I97" s="2282"/>
      <c r="J97" s="2283"/>
      <c r="K97" s="2281"/>
      <c r="L97" s="2281"/>
      <c r="M97" s="2281"/>
      <c r="N97" s="2281"/>
      <c r="O97" s="2171"/>
      <c r="P97" s="2171"/>
      <c r="Q97" s="2171"/>
      <c r="R97" s="2171"/>
      <c r="S97" s="2281"/>
      <c r="T97" s="2171"/>
      <c r="U97" s="2171"/>
      <c r="V97" s="2171"/>
      <c r="W97" s="2171"/>
      <c r="X97" s="2171"/>
      <c r="Y97" s="2171"/>
      <c r="Z97" s="2171"/>
      <c r="AA97" s="2171"/>
      <c r="AB97" s="2171"/>
      <c r="AC97" s="2281"/>
      <c r="AD97" s="2171"/>
      <c r="AE97" s="2171"/>
      <c r="AF97" s="2171"/>
      <c r="AG97" s="2171"/>
    </row>
    <row r="98" spans="2:33" x14ac:dyDescent="0.2">
      <c r="B98" s="2280"/>
      <c r="C98" s="2280"/>
      <c r="D98" s="2281"/>
      <c r="E98" s="2171"/>
      <c r="F98" s="2171"/>
      <c r="G98" s="2171"/>
      <c r="H98" s="2282"/>
      <c r="I98" s="2282"/>
      <c r="J98" s="2283"/>
      <c r="K98" s="2281"/>
      <c r="L98" s="2281"/>
      <c r="M98" s="2281"/>
      <c r="N98" s="2281"/>
      <c r="O98" s="2171"/>
      <c r="P98" s="2171"/>
      <c r="Q98" s="2171"/>
      <c r="R98" s="2171"/>
      <c r="S98" s="2281"/>
      <c r="T98" s="2171"/>
      <c r="U98" s="2171"/>
      <c r="V98" s="2171"/>
      <c r="W98" s="2171"/>
      <c r="X98" s="2171"/>
      <c r="Y98" s="2171"/>
      <c r="Z98" s="2171"/>
      <c r="AA98" s="2171"/>
      <c r="AB98" s="2171"/>
      <c r="AC98" s="2281"/>
      <c r="AD98" s="2171"/>
      <c r="AE98" s="2171"/>
      <c r="AF98" s="2171"/>
      <c r="AG98" s="2171"/>
    </row>
    <row r="99" spans="2:33" x14ac:dyDescent="0.2">
      <c r="B99" s="2280"/>
      <c r="C99" s="2280"/>
      <c r="D99" s="2281"/>
      <c r="E99" s="2171"/>
      <c r="F99" s="2171"/>
      <c r="G99" s="2171"/>
      <c r="H99" s="2282"/>
      <c r="I99" s="2282"/>
      <c r="J99" s="2283"/>
      <c r="K99" s="2281"/>
      <c r="L99" s="2281"/>
      <c r="M99" s="2281"/>
      <c r="N99" s="2281"/>
      <c r="O99" s="2171"/>
      <c r="P99" s="2171"/>
      <c r="Q99" s="2171"/>
      <c r="R99" s="2171"/>
      <c r="S99" s="2281"/>
      <c r="T99" s="2171"/>
      <c r="U99" s="2171"/>
      <c r="V99" s="2171"/>
      <c r="W99" s="2171"/>
      <c r="X99" s="2171"/>
      <c r="Y99" s="2171"/>
      <c r="Z99" s="2171"/>
      <c r="AA99" s="2171"/>
      <c r="AB99" s="2171"/>
      <c r="AC99" s="2281"/>
      <c r="AD99" s="2171"/>
      <c r="AE99" s="2171"/>
      <c r="AF99" s="2171"/>
      <c r="AG99" s="2171"/>
    </row>
    <row r="100" spans="2:33" x14ac:dyDescent="0.2">
      <c r="B100" s="2280"/>
      <c r="C100" s="2280"/>
      <c r="D100" s="2281"/>
      <c r="E100" s="2171"/>
      <c r="F100" s="2171"/>
      <c r="G100" s="2171"/>
      <c r="H100" s="2282"/>
      <c r="I100" s="2282"/>
      <c r="J100" s="2283"/>
      <c r="K100" s="2281"/>
      <c r="L100" s="2281"/>
      <c r="M100" s="2281"/>
      <c r="N100" s="2281"/>
      <c r="O100" s="2171"/>
      <c r="P100" s="2171"/>
      <c r="Q100" s="2171"/>
      <c r="R100" s="2171"/>
      <c r="S100" s="2281"/>
      <c r="T100" s="2171"/>
      <c r="U100" s="2171"/>
      <c r="V100" s="2171"/>
      <c r="W100" s="2171"/>
      <c r="X100" s="2171"/>
      <c r="Y100" s="2171"/>
      <c r="Z100" s="2171"/>
      <c r="AA100" s="2171"/>
      <c r="AB100" s="2171"/>
      <c r="AC100" s="2281"/>
      <c r="AD100" s="2171"/>
      <c r="AE100" s="2171"/>
      <c r="AF100" s="2171"/>
      <c r="AG100" s="2171"/>
    </row>
    <row r="101" spans="2:33" x14ac:dyDescent="0.2">
      <c r="B101" s="2280"/>
      <c r="C101" s="2280"/>
      <c r="D101" s="2281"/>
      <c r="E101" s="2171"/>
      <c r="F101" s="2171"/>
      <c r="G101" s="2171"/>
      <c r="H101" s="2282"/>
      <c r="I101" s="2282"/>
      <c r="J101" s="2283"/>
      <c r="K101" s="2281"/>
      <c r="L101" s="2281"/>
      <c r="M101" s="2281"/>
      <c r="N101" s="2281"/>
      <c r="O101" s="2171"/>
      <c r="P101" s="2171"/>
      <c r="Q101" s="2171"/>
      <c r="R101" s="2171"/>
      <c r="S101" s="2281"/>
      <c r="T101" s="2171"/>
      <c r="U101" s="2171"/>
      <c r="V101" s="2171"/>
      <c r="W101" s="2171"/>
      <c r="X101" s="2171"/>
      <c r="Y101" s="2171"/>
      <c r="Z101" s="2171"/>
      <c r="AA101" s="2171"/>
      <c r="AB101" s="2171"/>
      <c r="AC101" s="2281"/>
      <c r="AD101" s="2171"/>
      <c r="AE101" s="2171"/>
      <c r="AF101" s="2171"/>
      <c r="AG101" s="2171"/>
    </row>
    <row r="102" spans="2:33" x14ac:dyDescent="0.2">
      <c r="B102" s="2280"/>
      <c r="C102" s="2280"/>
      <c r="D102" s="2281"/>
      <c r="E102" s="2171"/>
      <c r="F102" s="2171"/>
      <c r="G102" s="2171"/>
      <c r="H102" s="2282"/>
      <c r="I102" s="2282"/>
      <c r="J102" s="2283"/>
      <c r="K102" s="2281"/>
      <c r="L102" s="2281"/>
      <c r="M102" s="2281"/>
      <c r="N102" s="2281"/>
      <c r="O102" s="2171"/>
      <c r="P102" s="2171"/>
      <c r="Q102" s="2171"/>
      <c r="R102" s="2171"/>
      <c r="S102" s="2281"/>
      <c r="T102" s="2171"/>
      <c r="U102" s="2171"/>
      <c r="V102" s="2171"/>
      <c r="W102" s="2171"/>
      <c r="X102" s="2171"/>
      <c r="Y102" s="2171"/>
      <c r="Z102" s="2171"/>
      <c r="AA102" s="2171"/>
      <c r="AB102" s="2171"/>
      <c r="AC102" s="2281"/>
      <c r="AD102" s="2171"/>
      <c r="AE102" s="2171"/>
      <c r="AF102" s="2171"/>
      <c r="AG102" s="2171"/>
    </row>
    <row r="103" spans="2:33" x14ac:dyDescent="0.2">
      <c r="B103" s="2280"/>
      <c r="C103" s="2280"/>
      <c r="D103" s="2281"/>
      <c r="E103" s="2171"/>
      <c r="F103" s="2171"/>
      <c r="G103" s="2171"/>
      <c r="H103" s="2282"/>
      <c r="I103" s="2282"/>
      <c r="J103" s="2283"/>
      <c r="K103" s="2281"/>
      <c r="L103" s="2281"/>
      <c r="M103" s="2281"/>
      <c r="N103" s="2281"/>
      <c r="O103" s="2171"/>
      <c r="P103" s="2171"/>
      <c r="Q103" s="2171"/>
      <c r="R103" s="2171"/>
      <c r="S103" s="2281"/>
      <c r="T103" s="2171"/>
      <c r="U103" s="2171"/>
      <c r="V103" s="2171"/>
      <c r="W103" s="2171"/>
      <c r="X103" s="2171"/>
      <c r="Y103" s="2171"/>
      <c r="Z103" s="2171"/>
      <c r="AA103" s="2171"/>
      <c r="AB103" s="2171"/>
      <c r="AC103" s="2281"/>
      <c r="AD103" s="2171"/>
      <c r="AE103" s="2171"/>
      <c r="AF103" s="2171"/>
      <c r="AG103" s="2171"/>
    </row>
    <row r="104" spans="2:33" x14ac:dyDescent="0.2">
      <c r="B104" s="2280"/>
      <c r="C104" s="2280"/>
      <c r="D104" s="2281"/>
      <c r="E104" s="2171"/>
      <c r="F104" s="2171"/>
      <c r="G104" s="2171"/>
      <c r="H104" s="2282"/>
      <c r="I104" s="2282"/>
      <c r="J104" s="2283"/>
      <c r="K104" s="2281"/>
      <c r="L104" s="2281"/>
      <c r="M104" s="2281"/>
      <c r="N104" s="2281"/>
      <c r="O104" s="2171"/>
      <c r="P104" s="2171"/>
      <c r="Q104" s="2171"/>
      <c r="R104" s="2171"/>
      <c r="S104" s="2281"/>
      <c r="T104" s="2171"/>
      <c r="U104" s="2171"/>
      <c r="V104" s="2171"/>
      <c r="W104" s="2171"/>
      <c r="X104" s="2171"/>
      <c r="Y104" s="2171"/>
      <c r="Z104" s="2171"/>
      <c r="AA104" s="2171"/>
      <c r="AB104" s="2171"/>
      <c r="AC104" s="2281"/>
      <c r="AD104" s="2171"/>
      <c r="AE104" s="2171"/>
      <c r="AF104" s="2171"/>
      <c r="AG104" s="2171"/>
    </row>
    <row r="105" spans="2:33" x14ac:dyDescent="0.2">
      <c r="B105" s="2280"/>
      <c r="C105" s="2280"/>
      <c r="D105" s="2281"/>
      <c r="E105" s="2171"/>
      <c r="F105" s="2171"/>
      <c r="G105" s="2171"/>
      <c r="H105" s="2282"/>
      <c r="I105" s="2282"/>
      <c r="J105" s="2283"/>
      <c r="K105" s="2281"/>
      <c r="L105" s="2281"/>
      <c r="M105" s="2281"/>
      <c r="N105" s="2281"/>
      <c r="O105" s="2171"/>
      <c r="P105" s="2171"/>
      <c r="Q105" s="2171"/>
      <c r="R105" s="2171"/>
      <c r="S105" s="2281"/>
      <c r="T105" s="2171"/>
      <c r="U105" s="2171"/>
      <c r="V105" s="2171"/>
      <c r="W105" s="2171"/>
      <c r="X105" s="2171"/>
      <c r="Y105" s="2171"/>
      <c r="Z105" s="2171"/>
      <c r="AA105" s="2171"/>
      <c r="AB105" s="2171"/>
      <c r="AC105" s="2281"/>
      <c r="AD105" s="2171"/>
      <c r="AE105" s="2171"/>
      <c r="AF105" s="2171"/>
      <c r="AG105" s="2171"/>
    </row>
    <row r="106" spans="2:33" x14ac:dyDescent="0.2">
      <c r="B106" s="2280"/>
      <c r="C106" s="2280"/>
      <c r="D106" s="2281"/>
      <c r="E106" s="2171"/>
      <c r="F106" s="2171"/>
      <c r="G106" s="2171"/>
      <c r="H106" s="2282"/>
      <c r="I106" s="2282"/>
      <c r="J106" s="2283"/>
      <c r="K106" s="2281"/>
      <c r="L106" s="2281"/>
      <c r="M106" s="2281"/>
      <c r="N106" s="2281"/>
      <c r="O106" s="2171"/>
      <c r="P106" s="2171"/>
      <c r="Q106" s="2171"/>
      <c r="R106" s="2171"/>
      <c r="S106" s="2281"/>
      <c r="T106" s="2171"/>
      <c r="U106" s="2171"/>
      <c r="V106" s="2171"/>
      <c r="W106" s="2171"/>
      <c r="X106" s="2171"/>
      <c r="Y106" s="2171"/>
      <c r="Z106" s="2171"/>
      <c r="AA106" s="2171"/>
      <c r="AB106" s="2171"/>
      <c r="AC106" s="2281"/>
      <c r="AD106" s="2171"/>
      <c r="AE106" s="2171"/>
      <c r="AF106" s="2171"/>
      <c r="AG106" s="2171"/>
    </row>
    <row r="107" spans="2:33" x14ac:dyDescent="0.2">
      <c r="B107" s="2280"/>
      <c r="C107" s="2280"/>
      <c r="D107" s="2281"/>
      <c r="E107" s="2171"/>
      <c r="F107" s="2171"/>
      <c r="G107" s="2171"/>
      <c r="H107" s="2282"/>
      <c r="I107" s="2282"/>
      <c r="J107" s="2283"/>
      <c r="K107" s="2281"/>
      <c r="L107" s="2281"/>
      <c r="M107" s="2281"/>
      <c r="N107" s="2281"/>
      <c r="O107" s="2171"/>
      <c r="P107" s="2171"/>
      <c r="Q107" s="2171"/>
      <c r="R107" s="2171"/>
      <c r="S107" s="2281"/>
      <c r="T107" s="2171"/>
      <c r="U107" s="2171"/>
      <c r="V107" s="2171"/>
      <c r="W107" s="2171"/>
      <c r="X107" s="2171"/>
      <c r="Y107" s="2171"/>
      <c r="Z107" s="2171"/>
      <c r="AA107" s="2171"/>
      <c r="AB107" s="2171"/>
      <c r="AC107" s="2281"/>
      <c r="AD107" s="2171"/>
      <c r="AE107" s="2171"/>
      <c r="AF107" s="2171"/>
      <c r="AG107" s="2171"/>
    </row>
    <row r="108" spans="2:33" x14ac:dyDescent="0.2">
      <c r="B108" s="2280"/>
      <c r="C108" s="2280"/>
      <c r="D108" s="2281"/>
      <c r="E108" s="2171"/>
      <c r="F108" s="2171"/>
      <c r="G108" s="2171"/>
      <c r="H108" s="2282"/>
      <c r="I108" s="2282"/>
      <c r="J108" s="2283"/>
      <c r="K108" s="2281"/>
      <c r="L108" s="2281"/>
      <c r="M108" s="2281"/>
      <c r="N108" s="2281"/>
      <c r="O108" s="2171"/>
      <c r="P108" s="2171"/>
      <c r="Q108" s="2171"/>
      <c r="R108" s="2171"/>
      <c r="S108" s="2281"/>
      <c r="T108" s="2171"/>
      <c r="U108" s="2171"/>
      <c r="V108" s="2171"/>
      <c r="W108" s="2171"/>
      <c r="X108" s="2171"/>
      <c r="Y108" s="2171"/>
      <c r="Z108" s="2171"/>
      <c r="AA108" s="2171"/>
      <c r="AB108" s="2171"/>
      <c r="AC108" s="2281"/>
      <c r="AD108" s="2171"/>
      <c r="AE108" s="2171"/>
      <c r="AF108" s="2171"/>
      <c r="AG108" s="2171"/>
    </row>
    <row r="109" spans="2:33" x14ac:dyDescent="0.2">
      <c r="B109" s="2280"/>
      <c r="C109" s="2280"/>
      <c r="D109" s="2281"/>
      <c r="E109" s="2171"/>
      <c r="F109" s="2171"/>
      <c r="G109" s="2171"/>
      <c r="H109" s="2282"/>
      <c r="I109" s="2282"/>
      <c r="J109" s="2283"/>
      <c r="K109" s="2281"/>
      <c r="L109" s="2281"/>
      <c r="M109" s="2281"/>
      <c r="N109" s="2281"/>
      <c r="O109" s="2171"/>
      <c r="P109" s="2171"/>
      <c r="Q109" s="2171"/>
      <c r="R109" s="2171"/>
      <c r="S109" s="2281"/>
      <c r="T109" s="2171"/>
      <c r="U109" s="2171"/>
      <c r="V109" s="2171"/>
      <c r="W109" s="2171"/>
      <c r="X109" s="2171"/>
      <c r="Y109" s="2171"/>
      <c r="Z109" s="2171"/>
      <c r="AA109" s="2171"/>
      <c r="AB109" s="2171"/>
      <c r="AC109" s="2281"/>
      <c r="AD109" s="2171"/>
      <c r="AE109" s="2171"/>
      <c r="AF109" s="2171"/>
      <c r="AG109" s="2171"/>
    </row>
    <row r="110" spans="2:33" x14ac:dyDescent="0.2">
      <c r="B110" s="2280"/>
      <c r="C110" s="2280"/>
      <c r="D110" s="2281"/>
      <c r="E110" s="2171"/>
      <c r="F110" s="2171"/>
      <c r="G110" s="2171"/>
      <c r="H110" s="2282"/>
      <c r="I110" s="2282"/>
      <c r="J110" s="2283"/>
      <c r="K110" s="2281"/>
      <c r="L110" s="2281"/>
      <c r="M110" s="2281"/>
      <c r="N110" s="2281"/>
      <c r="O110" s="2171"/>
      <c r="P110" s="2171"/>
      <c r="Q110" s="2171"/>
      <c r="R110" s="2171"/>
      <c r="S110" s="2281"/>
      <c r="T110" s="2171"/>
      <c r="U110" s="2171"/>
      <c r="V110" s="2171"/>
      <c r="W110" s="2171"/>
      <c r="X110" s="2171"/>
      <c r="Y110" s="2171"/>
      <c r="Z110" s="2171"/>
      <c r="AA110" s="2171"/>
      <c r="AB110" s="2171"/>
      <c r="AC110" s="2281"/>
      <c r="AD110" s="2171"/>
      <c r="AE110" s="2171"/>
      <c r="AF110" s="2171"/>
      <c r="AG110" s="2171"/>
    </row>
    <row r="111" spans="2:33" x14ac:dyDescent="0.2">
      <c r="B111" s="2280"/>
      <c r="C111" s="2280"/>
      <c r="D111" s="2281"/>
      <c r="E111" s="2171"/>
      <c r="F111" s="2171"/>
      <c r="G111" s="2171"/>
      <c r="H111" s="2282"/>
      <c r="I111" s="2282"/>
      <c r="J111" s="2283"/>
      <c r="K111" s="2281"/>
      <c r="L111" s="2281"/>
      <c r="M111" s="2281"/>
      <c r="N111" s="2281"/>
      <c r="O111" s="2171"/>
      <c r="P111" s="2171"/>
      <c r="Q111" s="2171"/>
      <c r="R111" s="2171"/>
      <c r="S111" s="2281"/>
      <c r="T111" s="2171"/>
      <c r="U111" s="2171"/>
      <c r="V111" s="2171"/>
      <c r="W111" s="2171"/>
      <c r="X111" s="2171"/>
      <c r="Y111" s="2171"/>
      <c r="Z111" s="2171"/>
      <c r="AA111" s="2171"/>
      <c r="AB111" s="2171"/>
      <c r="AC111" s="2281"/>
      <c r="AD111" s="2171"/>
      <c r="AE111" s="2171"/>
      <c r="AF111" s="2171"/>
      <c r="AG111" s="2171"/>
    </row>
    <row r="112" spans="2:33" x14ac:dyDescent="0.2">
      <c r="B112" s="2280"/>
      <c r="C112" s="2280"/>
      <c r="D112" s="2281"/>
      <c r="E112" s="2171"/>
      <c r="F112" s="2171"/>
      <c r="G112" s="2171"/>
      <c r="H112" s="2282"/>
      <c r="I112" s="2282"/>
      <c r="J112" s="2283"/>
      <c r="K112" s="2281"/>
      <c r="L112" s="2281"/>
      <c r="M112" s="2281"/>
      <c r="N112" s="2281"/>
      <c r="O112" s="2171"/>
      <c r="P112" s="2171"/>
      <c r="Q112" s="2171"/>
      <c r="R112" s="2171"/>
      <c r="S112" s="2281"/>
      <c r="T112" s="2171"/>
      <c r="U112" s="2171"/>
      <c r="V112" s="2171"/>
      <c r="W112" s="2171"/>
      <c r="X112" s="2171"/>
      <c r="Y112" s="2171"/>
      <c r="Z112" s="2171"/>
      <c r="AA112" s="2171"/>
      <c r="AB112" s="2171"/>
      <c r="AC112" s="2281"/>
      <c r="AD112" s="2171"/>
      <c r="AE112" s="2171"/>
      <c r="AF112" s="2171"/>
      <c r="AG112" s="2171"/>
    </row>
    <row r="113" spans="2:33" x14ac:dyDescent="0.2">
      <c r="B113" s="2280"/>
      <c r="C113" s="2280"/>
      <c r="D113" s="2281"/>
      <c r="E113" s="2171"/>
      <c r="F113" s="2171"/>
      <c r="G113" s="2171"/>
      <c r="H113" s="2282"/>
      <c r="I113" s="2282"/>
      <c r="J113" s="2283"/>
      <c r="K113" s="2281"/>
      <c r="L113" s="2281"/>
      <c r="M113" s="2281"/>
      <c r="N113" s="2281"/>
      <c r="O113" s="2171"/>
      <c r="P113" s="2171"/>
      <c r="Q113" s="2171"/>
      <c r="R113" s="2171"/>
      <c r="S113" s="2281"/>
      <c r="T113" s="2171"/>
      <c r="U113" s="2171"/>
      <c r="V113" s="2171"/>
      <c r="W113" s="2171"/>
      <c r="X113" s="2171"/>
      <c r="Y113" s="2171"/>
      <c r="Z113" s="2171"/>
      <c r="AA113" s="2171"/>
      <c r="AB113" s="2171"/>
      <c r="AC113" s="2281"/>
      <c r="AD113" s="2171"/>
      <c r="AE113" s="2171"/>
      <c r="AF113" s="2171"/>
      <c r="AG113" s="2171"/>
    </row>
    <row r="114" spans="2:33" x14ac:dyDescent="0.2">
      <c r="B114" s="2280"/>
      <c r="C114" s="2280"/>
      <c r="D114" s="2281"/>
      <c r="E114" s="2171"/>
      <c r="F114" s="2171"/>
      <c r="G114" s="2171"/>
      <c r="H114" s="2282"/>
      <c r="I114" s="2282"/>
      <c r="J114" s="2283"/>
      <c r="K114" s="2281"/>
      <c r="L114" s="2281"/>
      <c r="M114" s="2281"/>
      <c r="N114" s="2281"/>
      <c r="O114" s="2171"/>
      <c r="P114" s="2171"/>
      <c r="Q114" s="2171"/>
      <c r="R114" s="2171"/>
      <c r="S114" s="2281"/>
      <c r="T114" s="2171"/>
      <c r="U114" s="2171"/>
      <c r="V114" s="2171"/>
      <c r="W114" s="2171"/>
      <c r="X114" s="2171"/>
      <c r="Y114" s="2171"/>
      <c r="Z114" s="2171"/>
      <c r="AA114" s="2171"/>
      <c r="AB114" s="2171"/>
      <c r="AC114" s="2281"/>
      <c r="AD114" s="2171"/>
      <c r="AE114" s="2171"/>
      <c r="AF114" s="2171"/>
      <c r="AG114" s="2171"/>
    </row>
    <row r="115" spans="2:33" x14ac:dyDescent="0.2">
      <c r="B115" s="2280"/>
      <c r="C115" s="2280"/>
      <c r="D115" s="2281"/>
      <c r="E115" s="2171"/>
      <c r="F115" s="2171"/>
      <c r="G115" s="2171"/>
      <c r="H115" s="2282"/>
      <c r="I115" s="2282"/>
      <c r="J115" s="2283"/>
      <c r="K115" s="2281"/>
      <c r="L115" s="2281"/>
      <c r="M115" s="2281"/>
      <c r="N115" s="2281"/>
      <c r="O115" s="2171"/>
      <c r="P115" s="2171"/>
      <c r="Q115" s="2171"/>
      <c r="R115" s="2171"/>
      <c r="S115" s="2281"/>
      <c r="T115" s="2171"/>
      <c r="U115" s="2171"/>
      <c r="V115" s="2171"/>
      <c r="W115" s="2171"/>
      <c r="X115" s="2171"/>
      <c r="Y115" s="2171"/>
      <c r="Z115" s="2171"/>
      <c r="AA115" s="2171"/>
      <c r="AB115" s="2171"/>
      <c r="AC115" s="2281"/>
      <c r="AD115" s="2171"/>
      <c r="AE115" s="2171"/>
      <c r="AF115" s="2171"/>
      <c r="AG115" s="2171"/>
    </row>
    <row r="116" spans="2:33" x14ac:dyDescent="0.2">
      <c r="B116" s="2280"/>
      <c r="C116" s="2280"/>
      <c r="D116" s="2281"/>
      <c r="E116" s="2171"/>
      <c r="F116" s="2171"/>
      <c r="G116" s="2171"/>
      <c r="H116" s="2282"/>
      <c r="I116" s="2282"/>
      <c r="J116" s="2283"/>
      <c r="K116" s="2281"/>
      <c r="L116" s="2281"/>
      <c r="M116" s="2281"/>
      <c r="N116" s="2281"/>
      <c r="O116" s="2171"/>
      <c r="P116" s="2171"/>
      <c r="Q116" s="2171"/>
      <c r="R116" s="2171"/>
      <c r="S116" s="2281"/>
      <c r="T116" s="2171"/>
      <c r="U116" s="2171"/>
      <c r="V116" s="2171"/>
      <c r="W116" s="2171"/>
      <c r="X116" s="2171"/>
      <c r="Y116" s="2171"/>
      <c r="Z116" s="2171"/>
      <c r="AA116" s="2171"/>
      <c r="AB116" s="2171"/>
      <c r="AC116" s="2281"/>
      <c r="AD116" s="2171"/>
      <c r="AE116" s="2171"/>
      <c r="AF116" s="2171"/>
      <c r="AG116" s="2171"/>
    </row>
    <row r="117" spans="2:33" x14ac:dyDescent="0.2">
      <c r="B117" s="2280"/>
      <c r="C117" s="2280"/>
      <c r="D117" s="2281"/>
      <c r="E117" s="2171"/>
      <c r="F117" s="2171"/>
      <c r="G117" s="2171"/>
      <c r="H117" s="2282"/>
      <c r="I117" s="2282"/>
      <c r="J117" s="2283"/>
      <c r="K117" s="2281"/>
      <c r="L117" s="2281"/>
      <c r="M117" s="2281"/>
      <c r="N117" s="2281"/>
      <c r="O117" s="2171"/>
      <c r="P117" s="2171"/>
      <c r="Q117" s="2171"/>
      <c r="R117" s="2171"/>
      <c r="S117" s="2281"/>
      <c r="T117" s="2171"/>
      <c r="U117" s="2171"/>
      <c r="V117" s="2171"/>
      <c r="W117" s="2171"/>
      <c r="X117" s="2171"/>
      <c r="Y117" s="2171"/>
      <c r="Z117" s="2171"/>
      <c r="AA117" s="2171"/>
      <c r="AB117" s="2171"/>
      <c r="AC117" s="2281"/>
      <c r="AD117" s="2171"/>
      <c r="AE117" s="2171"/>
      <c r="AF117" s="2171"/>
      <c r="AG117" s="2171"/>
    </row>
    <row r="118" spans="2:33" x14ac:dyDescent="0.2">
      <c r="B118" s="2280"/>
      <c r="C118" s="2280"/>
      <c r="D118" s="2281"/>
      <c r="E118" s="2171"/>
      <c r="F118" s="2171"/>
      <c r="G118" s="2171"/>
      <c r="H118" s="2282"/>
      <c r="I118" s="2282"/>
      <c r="J118" s="2283"/>
      <c r="K118" s="2281"/>
      <c r="L118" s="2281"/>
      <c r="M118" s="2281"/>
      <c r="N118" s="2281"/>
      <c r="O118" s="2171"/>
      <c r="P118" s="2171"/>
      <c r="Q118" s="2171"/>
      <c r="R118" s="2171"/>
      <c r="S118" s="2281"/>
      <c r="T118" s="2171"/>
      <c r="U118" s="2171"/>
      <c r="V118" s="2171"/>
      <c r="W118" s="2171"/>
      <c r="X118" s="2171"/>
      <c r="Y118" s="2171"/>
      <c r="Z118" s="2171"/>
      <c r="AA118" s="2171"/>
      <c r="AB118" s="2171"/>
      <c r="AC118" s="2281"/>
      <c r="AD118" s="2171"/>
      <c r="AE118" s="2171"/>
      <c r="AF118" s="2171"/>
      <c r="AG118" s="2171"/>
    </row>
    <row r="119" spans="2:33" x14ac:dyDescent="0.2">
      <c r="B119" s="2280"/>
      <c r="C119" s="2280"/>
      <c r="D119" s="2281"/>
      <c r="E119" s="2171"/>
      <c r="F119" s="2171"/>
      <c r="G119" s="2171"/>
      <c r="H119" s="2282"/>
      <c r="I119" s="2282"/>
      <c r="J119" s="2283"/>
      <c r="K119" s="2281"/>
      <c r="L119" s="2281"/>
      <c r="M119" s="2281"/>
      <c r="N119" s="2281"/>
      <c r="O119" s="2171"/>
      <c r="P119" s="2171"/>
      <c r="Q119" s="2171"/>
      <c r="R119" s="2171"/>
      <c r="S119" s="2281"/>
      <c r="T119" s="2171"/>
      <c r="U119" s="2171"/>
      <c r="V119" s="2171"/>
      <c r="W119" s="2171"/>
      <c r="X119" s="2171"/>
      <c r="Y119" s="2171"/>
      <c r="Z119" s="2171"/>
      <c r="AA119" s="2171"/>
      <c r="AB119" s="2171"/>
      <c r="AC119" s="2281"/>
      <c r="AD119" s="2171"/>
      <c r="AE119" s="2171"/>
      <c r="AF119" s="2171"/>
      <c r="AG119" s="2171"/>
    </row>
    <row r="120" spans="2:33" x14ac:dyDescent="0.2">
      <c r="B120" s="2280"/>
      <c r="C120" s="2280"/>
      <c r="D120" s="2281"/>
      <c r="E120" s="2171"/>
      <c r="F120" s="2171"/>
      <c r="G120" s="2171"/>
      <c r="H120" s="2282"/>
      <c r="I120" s="2282"/>
      <c r="J120" s="2283"/>
      <c r="K120" s="2281"/>
      <c r="L120" s="2281"/>
      <c r="M120" s="2281"/>
      <c r="N120" s="2281"/>
      <c r="O120" s="2171"/>
      <c r="P120" s="2171"/>
      <c r="Q120" s="2171"/>
      <c r="R120" s="2171"/>
      <c r="S120" s="2281"/>
      <c r="T120" s="2171"/>
      <c r="U120" s="2171"/>
      <c r="V120" s="2171"/>
      <c r="W120" s="2171"/>
      <c r="X120" s="2171"/>
      <c r="Y120" s="2171"/>
      <c r="Z120" s="2171"/>
      <c r="AA120" s="2171"/>
      <c r="AB120" s="2171"/>
      <c r="AC120" s="2281"/>
      <c r="AD120" s="2171"/>
      <c r="AE120" s="2171"/>
      <c r="AF120" s="2171"/>
      <c r="AG120" s="2171"/>
    </row>
    <row r="121" spans="2:33" x14ac:dyDescent="0.2">
      <c r="B121" s="2280"/>
      <c r="C121" s="2280"/>
      <c r="D121" s="2281"/>
      <c r="E121" s="2171"/>
      <c r="F121" s="2171"/>
      <c r="G121" s="2171"/>
      <c r="H121" s="2282"/>
      <c r="I121" s="2282"/>
      <c r="J121" s="2283"/>
      <c r="K121" s="2281"/>
      <c r="L121" s="2281"/>
      <c r="M121" s="2281"/>
      <c r="N121" s="2281"/>
      <c r="O121" s="2171"/>
      <c r="P121" s="2171"/>
      <c r="Q121" s="2171"/>
      <c r="R121" s="2171"/>
      <c r="S121" s="2281"/>
      <c r="T121" s="2171"/>
      <c r="U121" s="2171"/>
      <c r="V121" s="2171"/>
      <c r="W121" s="2171"/>
      <c r="X121" s="2171"/>
      <c r="Y121" s="2171"/>
      <c r="Z121" s="2171"/>
      <c r="AA121" s="2171"/>
      <c r="AB121" s="2171"/>
      <c r="AC121" s="2281"/>
      <c r="AD121" s="2171"/>
      <c r="AE121" s="2171"/>
      <c r="AF121" s="2171"/>
      <c r="AG121" s="2171"/>
    </row>
    <row r="122" spans="2:33" x14ac:dyDescent="0.2">
      <c r="B122" s="2280"/>
      <c r="C122" s="2280"/>
      <c r="D122" s="2281"/>
      <c r="E122" s="2171"/>
      <c r="F122" s="2171"/>
      <c r="G122" s="2171"/>
      <c r="H122" s="2282"/>
      <c r="I122" s="2282"/>
      <c r="J122" s="2283"/>
      <c r="K122" s="2281"/>
      <c r="L122" s="2281"/>
      <c r="M122" s="2281"/>
      <c r="N122" s="2281"/>
      <c r="O122" s="2171"/>
      <c r="P122" s="2171"/>
      <c r="Q122" s="2171"/>
      <c r="R122" s="2171"/>
      <c r="S122" s="2281"/>
      <c r="T122" s="2171"/>
      <c r="U122" s="2171"/>
      <c r="V122" s="2171"/>
      <c r="W122" s="2171"/>
      <c r="X122" s="2171"/>
      <c r="Y122" s="2171"/>
      <c r="Z122" s="2171"/>
      <c r="AA122" s="2171"/>
      <c r="AB122" s="2171"/>
      <c r="AC122" s="2281"/>
      <c r="AD122" s="2171"/>
      <c r="AE122" s="2171"/>
      <c r="AF122" s="2171"/>
      <c r="AG122" s="2171"/>
    </row>
    <row r="123" spans="2:33" x14ac:dyDescent="0.2">
      <c r="B123" s="2280"/>
      <c r="C123" s="2280"/>
      <c r="D123" s="2281"/>
      <c r="E123" s="2171"/>
      <c r="F123" s="2171"/>
      <c r="G123" s="2171"/>
      <c r="H123" s="2282"/>
      <c r="I123" s="2282"/>
      <c r="J123" s="2283"/>
      <c r="K123" s="2281"/>
      <c r="L123" s="2281"/>
      <c r="M123" s="2281"/>
      <c r="N123" s="2281"/>
      <c r="O123" s="2171"/>
      <c r="P123" s="2171"/>
      <c r="Q123" s="2171"/>
      <c r="R123" s="2171"/>
      <c r="S123" s="2281"/>
      <c r="T123" s="2171"/>
      <c r="U123" s="2171"/>
      <c r="V123" s="2171"/>
      <c r="W123" s="2171"/>
      <c r="X123" s="2171"/>
      <c r="Y123" s="2171"/>
      <c r="Z123" s="2171"/>
      <c r="AA123" s="2171"/>
      <c r="AB123" s="2171"/>
      <c r="AC123" s="2281"/>
      <c r="AD123" s="2171"/>
      <c r="AE123" s="2171"/>
      <c r="AF123" s="2171"/>
      <c r="AG123" s="2171"/>
    </row>
    <row r="124" spans="2:33" x14ac:dyDescent="0.2">
      <c r="B124" s="2280"/>
      <c r="C124" s="2280"/>
      <c r="D124" s="2281"/>
      <c r="E124" s="2171"/>
      <c r="F124" s="2171"/>
      <c r="G124" s="2171"/>
      <c r="H124" s="2282"/>
      <c r="I124" s="2282"/>
      <c r="J124" s="2283"/>
      <c r="K124" s="2281"/>
      <c r="L124" s="2281"/>
      <c r="M124" s="2281"/>
      <c r="N124" s="2281"/>
      <c r="O124" s="2171"/>
      <c r="P124" s="2171"/>
      <c r="Q124" s="2171"/>
      <c r="R124" s="2171"/>
      <c r="S124" s="2281"/>
      <c r="T124" s="2171"/>
      <c r="U124" s="2171"/>
      <c r="V124" s="2171"/>
      <c r="W124" s="2171"/>
      <c r="X124" s="2171"/>
      <c r="Y124" s="2171"/>
      <c r="Z124" s="2171"/>
      <c r="AA124" s="2171"/>
      <c r="AB124" s="2171"/>
      <c r="AC124" s="2281"/>
      <c r="AD124" s="2171"/>
      <c r="AE124" s="2171"/>
      <c r="AF124" s="2171"/>
      <c r="AG124" s="2171"/>
    </row>
    <row r="125" spans="2:33" x14ac:dyDescent="0.2">
      <c r="B125" s="2280"/>
      <c r="C125" s="2280"/>
      <c r="D125" s="2281"/>
      <c r="E125" s="2171"/>
      <c r="F125" s="2171"/>
      <c r="G125" s="2171"/>
      <c r="H125" s="2282"/>
      <c r="I125" s="2282"/>
      <c r="J125" s="2283"/>
      <c r="K125" s="2281"/>
      <c r="L125" s="2281"/>
      <c r="M125" s="2281"/>
      <c r="N125" s="2281"/>
      <c r="O125" s="2171"/>
      <c r="P125" s="2171"/>
      <c r="Q125" s="2171"/>
      <c r="R125" s="2171"/>
      <c r="S125" s="2281"/>
      <c r="T125" s="2171"/>
      <c r="U125" s="2171"/>
      <c r="V125" s="2171"/>
      <c r="W125" s="2171"/>
      <c r="X125" s="2171"/>
      <c r="Y125" s="2171"/>
      <c r="Z125" s="2171"/>
      <c r="AA125" s="2171"/>
      <c r="AB125" s="2171"/>
      <c r="AC125" s="2281"/>
      <c r="AD125" s="2171"/>
      <c r="AE125" s="2171"/>
      <c r="AF125" s="2171"/>
      <c r="AG125" s="2171"/>
    </row>
    <row r="126" spans="2:33" x14ac:dyDescent="0.2">
      <c r="B126" s="2280"/>
      <c r="C126" s="2280"/>
      <c r="D126" s="2281"/>
      <c r="E126" s="2171"/>
      <c r="F126" s="2171"/>
      <c r="G126" s="2171"/>
      <c r="H126" s="2282"/>
      <c r="I126" s="2282"/>
      <c r="J126" s="2283"/>
      <c r="K126" s="2281"/>
      <c r="L126" s="2281"/>
      <c r="M126" s="2281"/>
      <c r="N126" s="2281"/>
      <c r="O126" s="2171"/>
      <c r="P126" s="2171"/>
      <c r="Q126" s="2171"/>
      <c r="R126" s="2171"/>
      <c r="S126" s="2281"/>
      <c r="T126" s="2171"/>
      <c r="U126" s="2171"/>
      <c r="V126" s="2171"/>
      <c r="W126" s="2171"/>
      <c r="X126" s="2171"/>
      <c r="Y126" s="2171"/>
      <c r="Z126" s="2171"/>
      <c r="AA126" s="2171"/>
      <c r="AB126" s="2171"/>
      <c r="AC126" s="2281"/>
      <c r="AD126" s="2171"/>
      <c r="AE126" s="2171"/>
      <c r="AF126" s="2171"/>
      <c r="AG126" s="2171"/>
    </row>
    <row r="127" spans="2:33" x14ac:dyDescent="0.2">
      <c r="B127" s="2280"/>
      <c r="C127" s="2280"/>
      <c r="D127" s="2281"/>
      <c r="E127" s="2171"/>
      <c r="F127" s="2171"/>
      <c r="G127" s="2171"/>
      <c r="H127" s="2282"/>
      <c r="I127" s="2282"/>
      <c r="J127" s="2283"/>
      <c r="K127" s="2281"/>
      <c r="L127" s="2281"/>
      <c r="M127" s="2281"/>
      <c r="N127" s="2281"/>
      <c r="O127" s="2171"/>
      <c r="P127" s="2171"/>
      <c r="Q127" s="2171"/>
      <c r="R127" s="2171"/>
      <c r="S127" s="2281"/>
      <c r="T127" s="2171"/>
      <c r="U127" s="2171"/>
      <c r="V127" s="2171"/>
      <c r="W127" s="2171"/>
      <c r="X127" s="2171"/>
      <c r="Y127" s="2171"/>
      <c r="Z127" s="2171"/>
      <c r="AA127" s="2171"/>
      <c r="AB127" s="2171"/>
      <c r="AC127" s="2281"/>
      <c r="AD127" s="2171"/>
      <c r="AE127" s="2171"/>
      <c r="AF127" s="2171"/>
      <c r="AG127" s="2171"/>
    </row>
    <row r="128" spans="2:33" x14ac:dyDescent="0.2">
      <c r="B128" s="2280"/>
      <c r="C128" s="2280"/>
      <c r="D128" s="2281"/>
      <c r="E128" s="2171"/>
      <c r="F128" s="2171"/>
      <c r="G128" s="2171"/>
      <c r="H128" s="2282"/>
      <c r="I128" s="2282"/>
      <c r="J128" s="2283"/>
      <c r="K128" s="2281"/>
      <c r="L128" s="2281"/>
      <c r="M128" s="2281"/>
      <c r="N128" s="2281"/>
      <c r="O128" s="2171"/>
      <c r="P128" s="2171"/>
      <c r="Q128" s="2171"/>
      <c r="R128" s="2171"/>
      <c r="S128" s="2281"/>
      <c r="T128" s="2171"/>
      <c r="U128" s="2171"/>
      <c r="V128" s="2171"/>
      <c r="W128" s="2171"/>
      <c r="X128" s="2171"/>
      <c r="Y128" s="2171"/>
      <c r="Z128" s="2171"/>
      <c r="AA128" s="2171"/>
      <c r="AB128" s="2171"/>
      <c r="AC128" s="2281"/>
      <c r="AD128" s="2171"/>
      <c r="AE128" s="2171"/>
      <c r="AF128" s="2171"/>
      <c r="AG128" s="2171"/>
    </row>
    <row r="129" spans="2:33" x14ac:dyDescent="0.2">
      <c r="B129" s="2280"/>
      <c r="C129" s="2280"/>
      <c r="D129" s="2281"/>
      <c r="E129" s="2171"/>
      <c r="F129" s="2171"/>
      <c r="G129" s="2171"/>
      <c r="H129" s="2282"/>
      <c r="I129" s="2282"/>
      <c r="J129" s="2283"/>
      <c r="K129" s="2281"/>
      <c r="L129" s="2281"/>
      <c r="M129" s="2281"/>
      <c r="N129" s="2281"/>
      <c r="O129" s="2171"/>
      <c r="P129" s="2171"/>
      <c r="Q129" s="2171"/>
      <c r="R129" s="2171"/>
      <c r="S129" s="2281"/>
      <c r="T129" s="2171"/>
      <c r="U129" s="2171"/>
      <c r="V129" s="2171"/>
      <c r="W129" s="2171"/>
      <c r="X129" s="2171"/>
      <c r="Y129" s="2171"/>
      <c r="Z129" s="2171"/>
      <c r="AA129" s="2171"/>
      <c r="AB129" s="2171"/>
      <c r="AC129" s="2281"/>
      <c r="AD129" s="2171"/>
      <c r="AE129" s="2171"/>
      <c r="AF129" s="2171"/>
      <c r="AG129" s="2171"/>
    </row>
    <row r="130" spans="2:33" x14ac:dyDescent="0.2">
      <c r="B130" s="2280"/>
      <c r="C130" s="2280"/>
      <c r="D130" s="2281"/>
      <c r="E130" s="2171"/>
      <c r="F130" s="2171"/>
      <c r="G130" s="2171"/>
      <c r="H130" s="2282"/>
      <c r="I130" s="2282"/>
      <c r="J130" s="2283"/>
      <c r="K130" s="2281"/>
      <c r="L130" s="2281"/>
      <c r="M130" s="2281"/>
      <c r="N130" s="2281"/>
      <c r="O130" s="2171"/>
      <c r="P130" s="2171"/>
      <c r="Q130" s="2171"/>
      <c r="R130" s="2171"/>
      <c r="S130" s="2281"/>
      <c r="T130" s="2171"/>
      <c r="U130" s="2171"/>
      <c r="V130" s="2171"/>
      <c r="W130" s="2171"/>
      <c r="X130" s="2171"/>
      <c r="Y130" s="2171"/>
      <c r="Z130" s="2171"/>
      <c r="AA130" s="2171"/>
      <c r="AB130" s="2171"/>
      <c r="AC130" s="2281"/>
      <c r="AD130" s="2171"/>
      <c r="AE130" s="2171"/>
      <c r="AF130" s="2171"/>
      <c r="AG130" s="2171"/>
    </row>
    <row r="131" spans="2:33" x14ac:dyDescent="0.2">
      <c r="B131" s="2280"/>
      <c r="C131" s="2280"/>
      <c r="D131" s="2281"/>
      <c r="E131" s="2171"/>
      <c r="F131" s="2171"/>
      <c r="G131" s="2171"/>
      <c r="H131" s="2282"/>
      <c r="I131" s="2282"/>
      <c r="J131" s="2283"/>
      <c r="K131" s="2281"/>
      <c r="L131" s="2281"/>
      <c r="M131" s="2281"/>
      <c r="N131" s="2281"/>
      <c r="O131" s="2171"/>
      <c r="P131" s="2171"/>
      <c r="Q131" s="2171"/>
      <c r="R131" s="2171"/>
      <c r="S131" s="2281"/>
      <c r="T131" s="2171"/>
      <c r="U131" s="2171"/>
      <c r="V131" s="2171"/>
      <c r="W131" s="2171"/>
      <c r="X131" s="2171"/>
      <c r="Y131" s="2171"/>
      <c r="Z131" s="2171"/>
      <c r="AA131" s="2171"/>
      <c r="AB131" s="2171"/>
      <c r="AC131" s="2281"/>
      <c r="AD131" s="2171"/>
      <c r="AE131" s="2171"/>
      <c r="AF131" s="2171"/>
      <c r="AG131" s="2171"/>
    </row>
    <row r="132" spans="2:33" x14ac:dyDescent="0.2">
      <c r="B132" s="2280"/>
      <c r="C132" s="2280"/>
      <c r="D132" s="2281"/>
      <c r="E132" s="2171"/>
      <c r="F132" s="2171"/>
      <c r="G132" s="2171"/>
      <c r="H132" s="2282"/>
      <c r="I132" s="2282"/>
      <c r="J132" s="2283"/>
      <c r="K132" s="2281"/>
      <c r="L132" s="2281"/>
      <c r="M132" s="2281"/>
      <c r="N132" s="2281"/>
      <c r="O132" s="2171"/>
      <c r="P132" s="2171"/>
      <c r="Q132" s="2171"/>
      <c r="R132" s="2171"/>
      <c r="S132" s="2281"/>
      <c r="T132" s="2171"/>
      <c r="U132" s="2171"/>
      <c r="V132" s="2171"/>
      <c r="W132" s="2171"/>
      <c r="X132" s="2171"/>
      <c r="Y132" s="2171"/>
      <c r="Z132" s="2171"/>
      <c r="AA132" s="2171"/>
      <c r="AB132" s="2171"/>
      <c r="AC132" s="2281"/>
      <c r="AD132" s="2171"/>
      <c r="AE132" s="2171"/>
      <c r="AF132" s="2171"/>
      <c r="AG132" s="2171"/>
    </row>
    <row r="133" spans="2:33" x14ac:dyDescent="0.2">
      <c r="B133" s="2280"/>
      <c r="C133" s="2280"/>
      <c r="D133" s="2281"/>
      <c r="E133" s="2171"/>
      <c r="F133" s="2171"/>
      <c r="G133" s="2171"/>
      <c r="H133" s="2282"/>
      <c r="I133" s="2282"/>
      <c r="J133" s="2283"/>
      <c r="K133" s="2281"/>
      <c r="L133" s="2281"/>
      <c r="M133" s="2281"/>
      <c r="N133" s="2281"/>
      <c r="O133" s="2171"/>
      <c r="P133" s="2171"/>
      <c r="Q133" s="2171"/>
      <c r="R133" s="2171"/>
      <c r="S133" s="2281"/>
      <c r="T133" s="2171"/>
      <c r="U133" s="2171"/>
      <c r="V133" s="2171"/>
      <c r="W133" s="2171"/>
      <c r="X133" s="2171"/>
      <c r="Y133" s="2171"/>
      <c r="Z133" s="2171"/>
      <c r="AA133" s="2171"/>
      <c r="AB133" s="2171"/>
      <c r="AC133" s="2281"/>
      <c r="AD133" s="2171"/>
      <c r="AE133" s="2171"/>
      <c r="AF133" s="2171"/>
      <c r="AG133" s="2171"/>
    </row>
    <row r="134" spans="2:33" x14ac:dyDescent="0.2">
      <c r="B134" s="2280"/>
      <c r="C134" s="2280"/>
      <c r="D134" s="2281"/>
      <c r="E134" s="2171"/>
      <c r="F134" s="2171"/>
      <c r="G134" s="2171"/>
      <c r="H134" s="2282"/>
      <c r="I134" s="2282"/>
      <c r="J134" s="2283"/>
      <c r="K134" s="2281"/>
      <c r="L134" s="2281"/>
      <c r="M134" s="2281"/>
      <c r="N134" s="2281"/>
      <c r="O134" s="2171"/>
      <c r="P134" s="2171"/>
      <c r="Q134" s="2171"/>
      <c r="R134" s="2171"/>
      <c r="S134" s="2281"/>
      <c r="T134" s="2171"/>
      <c r="U134" s="2171"/>
      <c r="V134" s="2171"/>
      <c r="W134" s="2171"/>
      <c r="X134" s="2171"/>
      <c r="Y134" s="2171"/>
      <c r="Z134" s="2171"/>
      <c r="AA134" s="2171"/>
      <c r="AB134" s="2171"/>
      <c r="AC134" s="2281"/>
      <c r="AD134" s="2171"/>
      <c r="AE134" s="2171"/>
      <c r="AF134" s="2171"/>
      <c r="AG134" s="2171"/>
    </row>
    <row r="135" spans="2:33" x14ac:dyDescent="0.2">
      <c r="B135" s="2280"/>
      <c r="C135" s="2280"/>
      <c r="D135" s="2281"/>
      <c r="E135" s="2171"/>
      <c r="F135" s="2171"/>
      <c r="G135" s="2171"/>
      <c r="H135" s="2282"/>
      <c r="I135" s="2282"/>
      <c r="J135" s="2283"/>
      <c r="K135" s="2281"/>
      <c r="L135" s="2281"/>
      <c r="M135" s="2281"/>
      <c r="N135" s="2281"/>
      <c r="O135" s="2171"/>
      <c r="P135" s="2171"/>
      <c r="Q135" s="2171"/>
      <c r="R135" s="2171"/>
      <c r="S135" s="2281"/>
      <c r="T135" s="2171"/>
      <c r="U135" s="2171"/>
      <c r="V135" s="2171"/>
      <c r="W135" s="2171"/>
      <c r="X135" s="2171"/>
      <c r="Y135" s="2171"/>
      <c r="Z135" s="2171"/>
      <c r="AA135" s="2171"/>
      <c r="AB135" s="2171"/>
      <c r="AC135" s="2281"/>
      <c r="AD135" s="2171"/>
      <c r="AE135" s="2171"/>
      <c r="AF135" s="2171"/>
      <c r="AG135" s="2171"/>
    </row>
    <row r="136" spans="2:33" x14ac:dyDescent="0.2">
      <c r="B136" s="2280"/>
      <c r="C136" s="2280"/>
      <c r="D136" s="2281"/>
      <c r="E136" s="2171"/>
      <c r="F136" s="2171"/>
      <c r="G136" s="2171"/>
      <c r="H136" s="2282"/>
      <c r="I136" s="2282"/>
      <c r="J136" s="2283"/>
      <c r="K136" s="2281"/>
      <c r="L136" s="2281"/>
      <c r="M136" s="2281"/>
      <c r="N136" s="2281"/>
      <c r="O136" s="2171"/>
      <c r="P136" s="2171"/>
      <c r="Q136" s="2171"/>
      <c r="R136" s="2171"/>
      <c r="S136" s="2281"/>
      <c r="T136" s="2171"/>
      <c r="U136" s="2171"/>
      <c r="V136" s="2171"/>
      <c r="W136" s="2171"/>
      <c r="X136" s="2171"/>
      <c r="Y136" s="2171"/>
      <c r="Z136" s="2171"/>
      <c r="AA136" s="2171"/>
      <c r="AB136" s="2171"/>
      <c r="AC136" s="2281"/>
      <c r="AD136" s="2171"/>
      <c r="AE136" s="2171"/>
      <c r="AF136" s="2171"/>
      <c r="AG136" s="2171"/>
    </row>
    <row r="137" spans="2:33" x14ac:dyDescent="0.2">
      <c r="B137" s="2280"/>
      <c r="C137" s="2280"/>
      <c r="D137" s="2281"/>
      <c r="E137" s="2171"/>
      <c r="F137" s="2171"/>
      <c r="G137" s="2171"/>
      <c r="H137" s="2282"/>
      <c r="I137" s="2282"/>
      <c r="J137" s="2283"/>
      <c r="K137" s="2281"/>
      <c r="L137" s="2281"/>
      <c r="M137" s="2281"/>
      <c r="N137" s="2281"/>
      <c r="O137" s="2171"/>
      <c r="P137" s="2171"/>
      <c r="Q137" s="2171"/>
      <c r="R137" s="2171"/>
      <c r="S137" s="2281"/>
      <c r="T137" s="2171"/>
      <c r="U137" s="2171"/>
      <c r="V137" s="2171"/>
      <c r="W137" s="2171"/>
      <c r="X137" s="2171"/>
      <c r="Y137" s="2171"/>
      <c r="Z137" s="2171"/>
      <c r="AA137" s="2171"/>
      <c r="AB137" s="2171"/>
      <c r="AC137" s="2281"/>
      <c r="AD137" s="2171"/>
      <c r="AE137" s="2171"/>
      <c r="AF137" s="2171"/>
      <c r="AG137" s="2171"/>
    </row>
    <row r="138" spans="2:33" x14ac:dyDescent="0.2">
      <c r="B138" s="2280"/>
      <c r="C138" s="2280"/>
      <c r="D138" s="2281"/>
      <c r="E138" s="2171"/>
      <c r="F138" s="2171"/>
      <c r="G138" s="2171"/>
      <c r="H138" s="2282"/>
      <c r="I138" s="2282"/>
      <c r="J138" s="2283"/>
      <c r="K138" s="2281"/>
      <c r="L138" s="2281"/>
      <c r="M138" s="2281"/>
      <c r="N138" s="2281"/>
      <c r="O138" s="2171"/>
      <c r="P138" s="2171"/>
      <c r="Q138" s="2171"/>
      <c r="R138" s="2171"/>
      <c r="S138" s="2281"/>
      <c r="T138" s="2171"/>
      <c r="U138" s="2171"/>
      <c r="V138" s="2171"/>
      <c r="W138" s="2171"/>
      <c r="X138" s="2171"/>
      <c r="Y138" s="2171"/>
      <c r="Z138" s="2171"/>
      <c r="AA138" s="2171"/>
      <c r="AB138" s="2171"/>
      <c r="AC138" s="2281"/>
      <c r="AD138" s="2171"/>
      <c r="AE138" s="2171"/>
      <c r="AF138" s="2171"/>
      <c r="AG138" s="2171"/>
    </row>
    <row r="139" spans="2:33" x14ac:dyDescent="0.2">
      <c r="B139" s="2280"/>
      <c r="C139" s="2280"/>
      <c r="D139" s="2281"/>
      <c r="E139" s="2171"/>
      <c r="F139" s="2171"/>
      <c r="G139" s="2171"/>
      <c r="H139" s="2282"/>
      <c r="I139" s="2282"/>
      <c r="J139" s="2283"/>
      <c r="K139" s="2281"/>
      <c r="L139" s="2281"/>
      <c r="M139" s="2281"/>
      <c r="N139" s="2281"/>
      <c r="O139" s="2171"/>
      <c r="P139" s="2171"/>
      <c r="Q139" s="2171"/>
      <c r="R139" s="2171"/>
      <c r="S139" s="2281"/>
      <c r="T139" s="2171"/>
      <c r="U139" s="2171"/>
      <c r="V139" s="2171"/>
      <c r="W139" s="2171"/>
      <c r="X139" s="2171"/>
      <c r="Y139" s="2171"/>
      <c r="Z139" s="2171"/>
      <c r="AA139" s="2171"/>
      <c r="AB139" s="2171"/>
      <c r="AC139" s="2281"/>
      <c r="AD139" s="2171"/>
      <c r="AE139" s="2171"/>
      <c r="AF139" s="2171"/>
      <c r="AG139" s="2171"/>
    </row>
    <row r="140" spans="2:33" x14ac:dyDescent="0.2">
      <c r="B140" s="2280"/>
      <c r="C140" s="2280"/>
      <c r="D140" s="2281"/>
      <c r="E140" s="2171"/>
      <c r="F140" s="2171"/>
      <c r="G140" s="2171"/>
      <c r="H140" s="2282"/>
      <c r="I140" s="2282"/>
      <c r="J140" s="2283"/>
      <c r="K140" s="2281"/>
      <c r="L140" s="2281"/>
      <c r="M140" s="2281"/>
      <c r="N140" s="2281"/>
      <c r="O140" s="2171"/>
      <c r="P140" s="2171"/>
      <c r="Q140" s="2171"/>
      <c r="R140" s="2171"/>
      <c r="S140" s="2281"/>
      <c r="T140" s="2171"/>
      <c r="U140" s="2171"/>
      <c r="V140" s="2171"/>
      <c r="W140" s="2171"/>
      <c r="X140" s="2171"/>
      <c r="Y140" s="2171"/>
      <c r="Z140" s="2171"/>
      <c r="AA140" s="2171"/>
      <c r="AB140" s="2171"/>
      <c r="AC140" s="2281"/>
      <c r="AD140" s="2171"/>
      <c r="AE140" s="2171"/>
      <c r="AF140" s="2171"/>
      <c r="AG140" s="2171"/>
    </row>
    <row r="141" spans="2:33" x14ac:dyDescent="0.2">
      <c r="B141" s="2280"/>
      <c r="C141" s="2280"/>
      <c r="D141" s="2281"/>
      <c r="E141" s="2171"/>
      <c r="F141" s="2171"/>
      <c r="G141" s="2171"/>
      <c r="H141" s="2282"/>
      <c r="I141" s="2282"/>
      <c r="J141" s="2283"/>
      <c r="K141" s="2281"/>
      <c r="L141" s="2281"/>
      <c r="M141" s="2281"/>
      <c r="N141" s="2281"/>
      <c r="O141" s="2171"/>
      <c r="P141" s="2171"/>
      <c r="Q141" s="2171"/>
      <c r="R141" s="2171"/>
      <c r="S141" s="2281"/>
      <c r="T141" s="2171"/>
      <c r="U141" s="2171"/>
      <c r="V141" s="2171"/>
      <c r="W141" s="2171"/>
      <c r="X141" s="2171"/>
      <c r="Y141" s="2171"/>
      <c r="Z141" s="2171"/>
      <c r="AA141" s="2171"/>
      <c r="AB141" s="2171"/>
      <c r="AC141" s="2281"/>
      <c r="AD141" s="2171"/>
      <c r="AE141" s="2171"/>
      <c r="AF141" s="2171"/>
      <c r="AG141" s="2171"/>
    </row>
    <row r="142" spans="2:33" x14ac:dyDescent="0.2">
      <c r="B142" s="2280"/>
      <c r="C142" s="2280"/>
      <c r="D142" s="2281"/>
      <c r="E142" s="2171"/>
      <c r="F142" s="2171"/>
      <c r="G142" s="2171"/>
      <c r="H142" s="2282"/>
      <c r="I142" s="2282"/>
      <c r="J142" s="2283"/>
      <c r="K142" s="2281"/>
      <c r="L142" s="2281"/>
      <c r="M142" s="2281"/>
      <c r="N142" s="2281"/>
      <c r="O142" s="2171"/>
      <c r="P142" s="2171"/>
      <c r="Q142" s="2171"/>
      <c r="R142" s="2171"/>
      <c r="S142" s="2281"/>
      <c r="T142" s="2171"/>
      <c r="U142" s="2171"/>
      <c r="V142" s="2171"/>
      <c r="W142" s="2171"/>
      <c r="X142" s="2171"/>
      <c r="Y142" s="2171"/>
      <c r="Z142" s="2171"/>
      <c r="AA142" s="2171"/>
      <c r="AB142" s="2171"/>
      <c r="AC142" s="2281"/>
      <c r="AD142" s="2171"/>
      <c r="AE142" s="2171"/>
      <c r="AF142" s="2171"/>
      <c r="AG142" s="2171"/>
    </row>
    <row r="143" spans="2:33" x14ac:dyDescent="0.2">
      <c r="B143" s="2280"/>
      <c r="C143" s="2280"/>
      <c r="D143" s="2281"/>
      <c r="E143" s="2171"/>
      <c r="F143" s="2171"/>
      <c r="G143" s="2171"/>
      <c r="H143" s="2282"/>
      <c r="I143" s="2282"/>
      <c r="J143" s="2283"/>
      <c r="K143" s="2281"/>
      <c r="L143" s="2281"/>
      <c r="M143" s="2281"/>
      <c r="N143" s="2281"/>
      <c r="O143" s="2171"/>
      <c r="P143" s="2171"/>
      <c r="Q143" s="2171"/>
      <c r="R143" s="2171"/>
      <c r="S143" s="2281"/>
      <c r="T143" s="2171"/>
      <c r="U143" s="2171"/>
      <c r="V143" s="2171"/>
      <c r="W143" s="2171"/>
      <c r="X143" s="2171"/>
      <c r="Y143" s="2171"/>
      <c r="Z143" s="2171"/>
      <c r="AA143" s="2171"/>
      <c r="AB143" s="2171"/>
      <c r="AC143" s="2281"/>
      <c r="AD143" s="2171"/>
      <c r="AE143" s="2171"/>
      <c r="AF143" s="2171"/>
      <c r="AG143" s="2171"/>
    </row>
    <row r="144" spans="2:33" x14ac:dyDescent="0.2">
      <c r="B144" s="2280"/>
      <c r="C144" s="2280"/>
      <c r="D144" s="2281"/>
      <c r="E144" s="2171"/>
      <c r="F144" s="2171"/>
      <c r="G144" s="2171"/>
      <c r="H144" s="2282"/>
      <c r="I144" s="2282"/>
      <c r="J144" s="2283"/>
      <c r="K144" s="2281"/>
      <c r="L144" s="2281"/>
      <c r="M144" s="2281"/>
      <c r="N144" s="2281"/>
      <c r="O144" s="2171"/>
      <c r="P144" s="2171"/>
      <c r="Q144" s="2171"/>
      <c r="R144" s="2171"/>
      <c r="S144" s="2281"/>
      <c r="T144" s="2171"/>
      <c r="U144" s="2171"/>
      <c r="V144" s="2171"/>
      <c r="W144" s="2171"/>
      <c r="X144" s="2171"/>
      <c r="Y144" s="2171"/>
      <c r="Z144" s="2171"/>
      <c r="AA144" s="2171"/>
      <c r="AB144" s="2171"/>
      <c r="AC144" s="2281"/>
      <c r="AD144" s="2171"/>
      <c r="AE144" s="2171"/>
      <c r="AF144" s="2171"/>
      <c r="AG144" s="2171"/>
    </row>
    <row r="145" spans="2:33" x14ac:dyDescent="0.2">
      <c r="B145" s="2280"/>
      <c r="C145" s="2280"/>
      <c r="D145" s="2281"/>
      <c r="E145" s="2171"/>
      <c r="F145" s="2171"/>
      <c r="G145" s="2171"/>
      <c r="H145" s="2282"/>
      <c r="I145" s="2282"/>
      <c r="J145" s="2283"/>
      <c r="K145" s="2281"/>
      <c r="L145" s="2281"/>
      <c r="M145" s="2281"/>
      <c r="N145" s="2281"/>
      <c r="O145" s="2171"/>
      <c r="P145" s="2171"/>
      <c r="Q145" s="2171"/>
      <c r="R145" s="2171"/>
      <c r="S145" s="2281"/>
      <c r="T145" s="2171"/>
      <c r="U145" s="2171"/>
      <c r="V145" s="2171"/>
      <c r="W145" s="2171"/>
      <c r="X145" s="2171"/>
      <c r="Y145" s="2171"/>
      <c r="Z145" s="2171"/>
      <c r="AA145" s="2171"/>
      <c r="AB145" s="2171"/>
      <c r="AC145" s="2281"/>
      <c r="AD145" s="2171"/>
      <c r="AE145" s="2171"/>
      <c r="AF145" s="2171"/>
      <c r="AG145" s="2171"/>
    </row>
    <row r="146" spans="2:33" x14ac:dyDescent="0.2">
      <c r="B146" s="2280"/>
      <c r="C146" s="2280"/>
      <c r="D146" s="2281"/>
      <c r="E146" s="2171"/>
      <c r="F146" s="2171"/>
      <c r="G146" s="2171"/>
      <c r="H146" s="2282"/>
      <c r="I146" s="2282"/>
      <c r="J146" s="2283"/>
      <c r="K146" s="2281"/>
      <c r="L146" s="2281"/>
      <c r="M146" s="2281"/>
      <c r="N146" s="2281"/>
      <c r="O146" s="2171"/>
      <c r="P146" s="2171"/>
      <c r="Q146" s="2171"/>
      <c r="R146" s="2171"/>
      <c r="S146" s="2281"/>
      <c r="T146" s="2171"/>
      <c r="U146" s="2171"/>
      <c r="V146" s="2171"/>
      <c r="W146" s="2171"/>
      <c r="X146" s="2171"/>
      <c r="Y146" s="2171"/>
      <c r="Z146" s="2171"/>
      <c r="AA146" s="2171"/>
      <c r="AB146" s="2171"/>
      <c r="AC146" s="2281"/>
      <c r="AD146" s="2171"/>
      <c r="AE146" s="2171"/>
      <c r="AF146" s="2171"/>
      <c r="AG146" s="2171"/>
    </row>
    <row r="147" spans="2:33" x14ac:dyDescent="0.2">
      <c r="B147" s="2280"/>
      <c r="C147" s="2280"/>
      <c r="D147" s="2281"/>
      <c r="E147" s="2171"/>
      <c r="F147" s="2171"/>
      <c r="G147" s="2171"/>
      <c r="H147" s="2282"/>
      <c r="I147" s="2282"/>
      <c r="J147" s="2283"/>
      <c r="K147" s="2281"/>
      <c r="L147" s="2281"/>
      <c r="M147" s="2281"/>
      <c r="N147" s="2281"/>
      <c r="O147" s="2171"/>
      <c r="P147" s="2171"/>
      <c r="Q147" s="2171"/>
      <c r="R147" s="2171"/>
      <c r="S147" s="2281"/>
      <c r="T147" s="2171"/>
      <c r="U147" s="2171"/>
      <c r="V147" s="2171"/>
      <c r="W147" s="2171"/>
      <c r="X147" s="2171"/>
      <c r="Y147" s="2171"/>
      <c r="Z147" s="2171"/>
      <c r="AA147" s="2171"/>
      <c r="AB147" s="2171"/>
      <c r="AC147" s="2281"/>
      <c r="AD147" s="2171"/>
      <c r="AE147" s="2171"/>
      <c r="AF147" s="2171"/>
      <c r="AG147" s="2171"/>
    </row>
    <row r="148" spans="2:33" x14ac:dyDescent="0.2">
      <c r="B148" s="2280"/>
      <c r="C148" s="2280"/>
      <c r="D148" s="2281"/>
      <c r="E148" s="2171"/>
      <c r="F148" s="2171"/>
      <c r="G148" s="2171"/>
      <c r="H148" s="2282"/>
      <c r="I148" s="2282"/>
      <c r="J148" s="2283"/>
      <c r="K148" s="2281"/>
      <c r="L148" s="2281"/>
      <c r="M148" s="2281"/>
      <c r="N148" s="2281"/>
      <c r="O148" s="2171"/>
      <c r="P148" s="2171"/>
      <c r="Q148" s="2171"/>
      <c r="R148" s="2171"/>
      <c r="S148" s="2281"/>
      <c r="T148" s="2171"/>
      <c r="U148" s="2171"/>
      <c r="V148" s="2171"/>
      <c r="W148" s="2171"/>
      <c r="X148" s="2171"/>
      <c r="Y148" s="2171"/>
      <c r="Z148" s="2171"/>
      <c r="AA148" s="2171"/>
      <c r="AB148" s="2171"/>
      <c r="AC148" s="2281"/>
      <c r="AD148" s="2171"/>
      <c r="AE148" s="2171"/>
      <c r="AF148" s="2171"/>
      <c r="AG148" s="2171"/>
    </row>
    <row r="149" spans="2:33" x14ac:dyDescent="0.2">
      <c r="B149" s="2280"/>
      <c r="C149" s="2280"/>
      <c r="D149" s="2281"/>
      <c r="E149" s="2171"/>
      <c r="F149" s="2171"/>
      <c r="G149" s="2171"/>
      <c r="H149" s="2282"/>
      <c r="I149" s="2282"/>
      <c r="J149" s="2283"/>
      <c r="K149" s="2281"/>
      <c r="L149" s="2281"/>
      <c r="M149" s="2281"/>
      <c r="N149" s="2281"/>
      <c r="O149" s="2171"/>
      <c r="P149" s="2171"/>
      <c r="Q149" s="2171"/>
      <c r="R149" s="2171"/>
      <c r="S149" s="2281"/>
      <c r="T149" s="2171"/>
      <c r="U149" s="2171"/>
      <c r="V149" s="2171"/>
      <c r="W149" s="2171"/>
      <c r="X149" s="2171"/>
      <c r="Y149" s="2171"/>
      <c r="Z149" s="2171"/>
      <c r="AA149" s="2171"/>
      <c r="AB149" s="2171"/>
      <c r="AC149" s="2281"/>
      <c r="AD149" s="2171"/>
      <c r="AE149" s="2171"/>
      <c r="AF149" s="2171"/>
      <c r="AG149" s="2171"/>
    </row>
    <row r="150" spans="2:33" x14ac:dyDescent="0.2">
      <c r="B150" s="2280"/>
      <c r="C150" s="2280"/>
      <c r="D150" s="2281"/>
      <c r="E150" s="2171"/>
      <c r="F150" s="2171"/>
      <c r="G150" s="2171"/>
      <c r="H150" s="2282"/>
      <c r="I150" s="2282"/>
      <c r="J150" s="2283"/>
      <c r="K150" s="2281"/>
      <c r="L150" s="2281"/>
      <c r="M150" s="2281"/>
      <c r="N150" s="2281"/>
      <c r="O150" s="2171"/>
      <c r="P150" s="2171"/>
      <c r="Q150" s="2171"/>
      <c r="R150" s="2171"/>
      <c r="S150" s="2281"/>
      <c r="T150" s="2171"/>
      <c r="U150" s="2171"/>
      <c r="V150" s="2171"/>
      <c r="W150" s="2171"/>
      <c r="X150" s="2171"/>
      <c r="Y150" s="2171"/>
      <c r="Z150" s="2171"/>
      <c r="AA150" s="2171"/>
      <c r="AB150" s="2171"/>
      <c r="AC150" s="2281"/>
      <c r="AD150" s="2171"/>
      <c r="AE150" s="2171"/>
      <c r="AF150" s="2171"/>
      <c r="AG150" s="2171"/>
    </row>
    <row r="151" spans="2:33" x14ac:dyDescent="0.2">
      <c r="B151" s="2280"/>
      <c r="C151" s="2280"/>
      <c r="D151" s="2281"/>
      <c r="E151" s="2171"/>
      <c r="F151" s="2171"/>
      <c r="G151" s="2171"/>
      <c r="H151" s="2282"/>
      <c r="I151" s="2282"/>
      <c r="J151" s="2283"/>
      <c r="K151" s="2281"/>
      <c r="L151" s="2281"/>
      <c r="M151" s="2281"/>
      <c r="N151" s="2281"/>
      <c r="O151" s="2171"/>
      <c r="P151" s="2171"/>
      <c r="Q151" s="2171"/>
      <c r="R151" s="2171"/>
      <c r="S151" s="2281"/>
      <c r="T151" s="2171"/>
      <c r="U151" s="2171"/>
      <c r="V151" s="2171"/>
      <c r="W151" s="2171"/>
      <c r="X151" s="2171"/>
      <c r="Y151" s="2171"/>
      <c r="Z151" s="2171"/>
      <c r="AA151" s="2171"/>
      <c r="AB151" s="2171"/>
      <c r="AC151" s="2281"/>
      <c r="AD151" s="2171"/>
      <c r="AE151" s="2171"/>
      <c r="AF151" s="2171"/>
      <c r="AG151" s="2171"/>
    </row>
    <row r="152" spans="2:33" x14ac:dyDescent="0.2">
      <c r="B152" s="2280"/>
      <c r="C152" s="2280"/>
      <c r="D152" s="2281"/>
      <c r="E152" s="2171"/>
      <c r="F152" s="2171"/>
      <c r="G152" s="2171"/>
      <c r="H152" s="2282"/>
      <c r="I152" s="2282"/>
      <c r="J152" s="2283"/>
      <c r="K152" s="2281"/>
      <c r="L152" s="2281"/>
      <c r="M152" s="2281"/>
      <c r="N152" s="2281"/>
      <c r="O152" s="2171"/>
      <c r="P152" s="2171"/>
      <c r="Q152" s="2171"/>
      <c r="R152" s="2171"/>
      <c r="S152" s="2281"/>
      <c r="T152" s="2171"/>
      <c r="U152" s="2171"/>
      <c r="V152" s="2171"/>
      <c r="W152" s="2171"/>
      <c r="X152" s="2171"/>
      <c r="Y152" s="2171"/>
      <c r="Z152" s="2171"/>
      <c r="AA152" s="2171"/>
      <c r="AB152" s="2171"/>
      <c r="AC152" s="2281"/>
      <c r="AD152" s="2171"/>
      <c r="AE152" s="2171"/>
      <c r="AF152" s="2171"/>
      <c r="AG152" s="2171"/>
    </row>
    <row r="153" spans="2:33" x14ac:dyDescent="0.2">
      <c r="B153" s="2280"/>
      <c r="C153" s="2280"/>
      <c r="D153" s="2281"/>
      <c r="E153" s="2171"/>
      <c r="F153" s="2171"/>
      <c r="G153" s="2171"/>
      <c r="H153" s="2282"/>
      <c r="I153" s="2282"/>
      <c r="J153" s="2283"/>
      <c r="K153" s="2281"/>
      <c r="L153" s="2281"/>
      <c r="M153" s="2281"/>
      <c r="N153" s="2281"/>
      <c r="O153" s="2171"/>
      <c r="P153" s="2171"/>
      <c r="Q153" s="2171"/>
      <c r="R153" s="2171"/>
      <c r="S153" s="2281"/>
      <c r="T153" s="2171"/>
      <c r="U153" s="2171"/>
      <c r="V153" s="2171"/>
      <c r="W153" s="2171"/>
      <c r="X153" s="2171"/>
      <c r="Y153" s="2171"/>
      <c r="Z153" s="2171"/>
      <c r="AA153" s="2171"/>
      <c r="AB153" s="2171"/>
      <c r="AC153" s="2281"/>
      <c r="AD153" s="2171"/>
      <c r="AE153" s="2171"/>
      <c r="AF153" s="2171"/>
      <c r="AG153" s="2171"/>
    </row>
    <row r="154" spans="2:33" x14ac:dyDescent="0.2">
      <c r="B154" s="2280"/>
      <c r="C154" s="2280"/>
      <c r="D154" s="2281"/>
      <c r="E154" s="2171"/>
      <c r="F154" s="2171"/>
      <c r="G154" s="2171"/>
      <c r="H154" s="2282"/>
      <c r="I154" s="2282"/>
      <c r="J154" s="2283"/>
      <c r="K154" s="2281"/>
      <c r="L154" s="2281"/>
      <c r="M154" s="2281"/>
      <c r="N154" s="2281"/>
      <c r="O154" s="2171"/>
      <c r="P154" s="2171"/>
      <c r="Q154" s="2171"/>
      <c r="R154" s="2171"/>
      <c r="S154" s="2281"/>
      <c r="T154" s="2171"/>
      <c r="U154" s="2171"/>
      <c r="V154" s="2171"/>
      <c r="W154" s="2171"/>
      <c r="X154" s="2171"/>
      <c r="Y154" s="2171"/>
      <c r="Z154" s="2171"/>
      <c r="AA154" s="2171"/>
      <c r="AB154" s="2171"/>
      <c r="AC154" s="2281"/>
      <c r="AD154" s="2171"/>
      <c r="AE154" s="2171"/>
      <c r="AF154" s="2171"/>
      <c r="AG154" s="2171"/>
    </row>
    <row r="155" spans="2:33" x14ac:dyDescent="0.2">
      <c r="B155" s="2280"/>
      <c r="C155" s="2280"/>
      <c r="D155" s="2281"/>
      <c r="E155" s="2171"/>
      <c r="F155" s="2171"/>
      <c r="G155" s="2171"/>
      <c r="H155" s="2282"/>
      <c r="I155" s="2282"/>
      <c r="J155" s="2283"/>
      <c r="K155" s="2281"/>
      <c r="L155" s="2281"/>
      <c r="M155" s="2281"/>
      <c r="N155" s="2281"/>
      <c r="O155" s="2171"/>
      <c r="P155" s="2171"/>
      <c r="Q155" s="2171"/>
      <c r="R155" s="2171"/>
      <c r="S155" s="2281"/>
      <c r="T155" s="2171"/>
      <c r="U155" s="2171"/>
      <c r="V155" s="2171"/>
      <c r="W155" s="2171"/>
      <c r="X155" s="2171"/>
      <c r="Y155" s="2171"/>
      <c r="Z155" s="2171"/>
      <c r="AA155" s="2171"/>
      <c r="AB155" s="2171"/>
      <c r="AC155" s="2281"/>
      <c r="AD155" s="2171"/>
      <c r="AE155" s="2171"/>
      <c r="AF155" s="2171"/>
      <c r="AG155" s="2171"/>
    </row>
    <row r="156" spans="2:33" x14ac:dyDescent="0.2">
      <c r="B156" s="2280"/>
      <c r="C156" s="2280"/>
      <c r="D156" s="2281"/>
      <c r="E156" s="2171"/>
      <c r="F156" s="2171"/>
      <c r="G156" s="2171"/>
      <c r="H156" s="2282"/>
      <c r="I156" s="2282"/>
      <c r="J156" s="2283"/>
      <c r="K156" s="2281"/>
      <c r="L156" s="2281"/>
      <c r="M156" s="2281"/>
      <c r="N156" s="2281"/>
      <c r="O156" s="2171"/>
      <c r="P156" s="2171"/>
      <c r="Q156" s="2171"/>
      <c r="R156" s="2171"/>
      <c r="S156" s="2281"/>
      <c r="T156" s="2171"/>
      <c r="U156" s="2171"/>
      <c r="V156" s="2171"/>
      <c r="W156" s="2171"/>
      <c r="X156" s="2171"/>
      <c r="Y156" s="2171"/>
      <c r="Z156" s="2171"/>
      <c r="AA156" s="2171"/>
      <c r="AB156" s="2171"/>
      <c r="AC156" s="2281"/>
      <c r="AD156" s="2171"/>
      <c r="AE156" s="2171"/>
      <c r="AF156" s="2171"/>
      <c r="AG156" s="2171"/>
    </row>
    <row r="157" spans="2:33" x14ac:dyDescent="0.2">
      <c r="B157" s="2280"/>
      <c r="C157" s="2280"/>
      <c r="D157" s="2281"/>
      <c r="E157" s="2171"/>
      <c r="F157" s="2171"/>
      <c r="G157" s="2171"/>
      <c r="H157" s="2282"/>
      <c r="I157" s="2282"/>
      <c r="J157" s="2283"/>
      <c r="K157" s="2281"/>
      <c r="L157" s="2281"/>
      <c r="M157" s="2281"/>
      <c r="N157" s="2281"/>
      <c r="O157" s="2171"/>
      <c r="P157" s="2171"/>
      <c r="Q157" s="2171"/>
      <c r="R157" s="2171"/>
      <c r="S157" s="2281"/>
      <c r="T157" s="2171"/>
      <c r="U157" s="2171"/>
      <c r="V157" s="2171"/>
      <c r="W157" s="2171"/>
      <c r="X157" s="2171"/>
      <c r="Y157" s="2171"/>
      <c r="Z157" s="2171"/>
      <c r="AA157" s="2171"/>
      <c r="AB157" s="2171"/>
      <c r="AC157" s="2281"/>
      <c r="AD157" s="2171"/>
      <c r="AE157" s="2171"/>
      <c r="AF157" s="2171"/>
      <c r="AG157" s="2171"/>
    </row>
    <row r="158" spans="2:33" x14ac:dyDescent="0.2">
      <c r="B158" s="2280"/>
      <c r="C158" s="2280"/>
      <c r="D158" s="2281"/>
      <c r="E158" s="2171"/>
      <c r="F158" s="2171"/>
      <c r="G158" s="2171"/>
      <c r="H158" s="2282"/>
      <c r="I158" s="2282"/>
      <c r="J158" s="2283"/>
      <c r="K158" s="2281"/>
      <c r="L158" s="2281"/>
      <c r="M158" s="2281"/>
      <c r="N158" s="2281"/>
      <c r="O158" s="2171"/>
      <c r="P158" s="2171"/>
      <c r="Q158" s="2171"/>
      <c r="R158" s="2171"/>
      <c r="S158" s="2281"/>
      <c r="T158" s="2171"/>
      <c r="U158" s="2171"/>
      <c r="V158" s="2171"/>
      <c r="W158" s="2171"/>
      <c r="X158" s="2171"/>
      <c r="Y158" s="2171"/>
      <c r="Z158" s="2171"/>
      <c r="AA158" s="2171"/>
      <c r="AB158" s="2171"/>
      <c r="AC158" s="2281"/>
      <c r="AD158" s="2171"/>
      <c r="AE158" s="2171"/>
      <c r="AF158" s="2171"/>
      <c r="AG158" s="2171"/>
    </row>
    <row r="159" spans="2:33" x14ac:dyDescent="0.2">
      <c r="B159" s="2280"/>
      <c r="C159" s="2280"/>
      <c r="D159" s="2281"/>
      <c r="E159" s="2171"/>
      <c r="F159" s="2171"/>
      <c r="G159" s="2171"/>
      <c r="H159" s="2282"/>
      <c r="I159" s="2282"/>
      <c r="J159" s="2283"/>
      <c r="K159" s="2281"/>
      <c r="L159" s="2281"/>
      <c r="M159" s="2281"/>
      <c r="N159" s="2281"/>
      <c r="O159" s="2171"/>
      <c r="P159" s="2171"/>
      <c r="Q159" s="2171"/>
      <c r="R159" s="2171"/>
      <c r="S159" s="2281"/>
      <c r="T159" s="2171"/>
      <c r="U159" s="2171"/>
      <c r="V159" s="2171"/>
      <c r="W159" s="2171"/>
      <c r="X159" s="2171"/>
      <c r="Y159" s="2171"/>
      <c r="Z159" s="2171"/>
      <c r="AA159" s="2171"/>
      <c r="AB159" s="2171"/>
      <c r="AC159" s="2281"/>
      <c r="AD159" s="2171"/>
      <c r="AE159" s="2171"/>
      <c r="AF159" s="2171"/>
      <c r="AG159" s="2171"/>
    </row>
    <row r="160" spans="2:33" x14ac:dyDescent="0.2">
      <c r="B160" s="2280"/>
      <c r="C160" s="2280"/>
      <c r="D160" s="2281"/>
      <c r="E160" s="2171"/>
      <c r="F160" s="2171"/>
      <c r="G160" s="2171"/>
      <c r="H160" s="2282"/>
      <c r="I160" s="2282"/>
      <c r="J160" s="2283"/>
      <c r="K160" s="2281"/>
      <c r="L160" s="2281"/>
      <c r="M160" s="2281"/>
      <c r="N160" s="2281"/>
      <c r="O160" s="2171"/>
      <c r="P160" s="2171"/>
      <c r="Q160" s="2171"/>
      <c r="R160" s="2171"/>
      <c r="S160" s="2281"/>
      <c r="T160" s="2171"/>
      <c r="U160" s="2171"/>
      <c r="V160" s="2171"/>
      <c r="W160" s="2171"/>
      <c r="X160" s="2171"/>
      <c r="Y160" s="2171"/>
      <c r="Z160" s="2171"/>
      <c r="AA160" s="2171"/>
      <c r="AB160" s="2171"/>
      <c r="AC160" s="2281"/>
      <c r="AD160" s="2171"/>
      <c r="AE160" s="2171"/>
      <c r="AF160" s="2171"/>
      <c r="AG160" s="2171"/>
    </row>
    <row r="161" spans="2:33" x14ac:dyDescent="0.2">
      <c r="B161" s="2280"/>
      <c r="C161" s="2280"/>
      <c r="D161" s="2281"/>
      <c r="E161" s="2171"/>
      <c r="F161" s="2171"/>
      <c r="G161" s="2171"/>
      <c r="H161" s="2282"/>
      <c r="I161" s="2282"/>
      <c r="J161" s="2283"/>
      <c r="K161" s="2281"/>
      <c r="L161" s="2281"/>
      <c r="M161" s="2281"/>
      <c r="N161" s="2281"/>
      <c r="O161" s="2171"/>
      <c r="P161" s="2171"/>
      <c r="Q161" s="2171"/>
      <c r="R161" s="2171"/>
      <c r="S161" s="2281"/>
      <c r="T161" s="2171"/>
      <c r="U161" s="2171"/>
      <c r="V161" s="2171"/>
      <c r="W161" s="2171"/>
      <c r="X161" s="2171"/>
      <c r="Y161" s="2171"/>
      <c r="Z161" s="2171"/>
      <c r="AA161" s="2171"/>
      <c r="AB161" s="2171"/>
      <c r="AC161" s="2281"/>
      <c r="AD161" s="2171"/>
      <c r="AE161" s="2171"/>
      <c r="AF161" s="2171"/>
      <c r="AG161" s="2171"/>
    </row>
    <row r="162" spans="2:33" x14ac:dyDescent="0.2">
      <c r="B162" s="2280"/>
      <c r="C162" s="2280"/>
      <c r="D162" s="2281"/>
      <c r="E162" s="2171"/>
      <c r="F162" s="2171"/>
      <c r="G162" s="2171"/>
      <c r="H162" s="2282"/>
      <c r="I162" s="2282"/>
      <c r="J162" s="2283"/>
      <c r="K162" s="2281"/>
      <c r="L162" s="2281"/>
      <c r="M162" s="2281"/>
      <c r="N162" s="2281"/>
      <c r="O162" s="2171"/>
      <c r="P162" s="2171"/>
      <c r="Q162" s="2171"/>
      <c r="R162" s="2171"/>
      <c r="S162" s="2281"/>
      <c r="T162" s="2171"/>
      <c r="U162" s="2171"/>
      <c r="V162" s="2171"/>
      <c r="W162" s="2171"/>
      <c r="X162" s="2171"/>
      <c r="Y162" s="2171"/>
      <c r="Z162" s="2171"/>
      <c r="AA162" s="2171"/>
      <c r="AB162" s="2171"/>
      <c r="AC162" s="2281"/>
      <c r="AD162" s="2171"/>
      <c r="AE162" s="2171"/>
      <c r="AF162" s="2171"/>
      <c r="AG162" s="2171"/>
    </row>
    <row r="163" spans="2:33" x14ac:dyDescent="0.2">
      <c r="B163" s="2280"/>
      <c r="C163" s="2280"/>
      <c r="D163" s="2281"/>
      <c r="E163" s="2171"/>
      <c r="F163" s="2171"/>
      <c r="G163" s="2171"/>
      <c r="H163" s="2282"/>
      <c r="I163" s="2282"/>
      <c r="J163" s="2283"/>
      <c r="K163" s="2281"/>
      <c r="L163" s="2281"/>
      <c r="M163" s="2281"/>
      <c r="N163" s="2281"/>
      <c r="O163" s="2171"/>
      <c r="P163" s="2171"/>
      <c r="Q163" s="2171"/>
      <c r="R163" s="2171"/>
      <c r="S163" s="2281"/>
      <c r="T163" s="2171"/>
      <c r="U163" s="2171"/>
      <c r="V163" s="2171"/>
      <c r="W163" s="2171"/>
      <c r="X163" s="2171"/>
      <c r="Y163" s="2171"/>
      <c r="Z163" s="2171"/>
      <c r="AA163" s="2171"/>
      <c r="AB163" s="2171"/>
      <c r="AC163" s="2281"/>
      <c r="AD163" s="2171"/>
      <c r="AE163" s="2171"/>
      <c r="AF163" s="2171"/>
      <c r="AG163" s="2171"/>
    </row>
    <row r="164" spans="2:33" x14ac:dyDescent="0.2">
      <c r="B164" s="2280"/>
      <c r="C164" s="2280"/>
      <c r="D164" s="2281"/>
      <c r="E164" s="2171"/>
      <c r="F164" s="2171"/>
      <c r="G164" s="2171"/>
      <c r="H164" s="2282"/>
      <c r="I164" s="2282"/>
      <c r="J164" s="2283"/>
      <c r="K164" s="2281"/>
      <c r="L164" s="2281"/>
      <c r="M164" s="2281"/>
      <c r="N164" s="2281"/>
      <c r="O164" s="2171"/>
      <c r="P164" s="2171"/>
      <c r="Q164" s="2171"/>
      <c r="R164" s="2171"/>
      <c r="S164" s="2281"/>
      <c r="T164" s="2171"/>
      <c r="U164" s="2171"/>
      <c r="V164" s="2171"/>
      <c r="W164" s="2171"/>
      <c r="X164" s="2171"/>
      <c r="Y164" s="2171"/>
      <c r="Z164" s="2171"/>
      <c r="AA164" s="2171"/>
      <c r="AB164" s="2171"/>
      <c r="AC164" s="2281"/>
      <c r="AD164" s="2171"/>
      <c r="AE164" s="2171"/>
      <c r="AF164" s="2171"/>
      <c r="AG164" s="2171"/>
    </row>
    <row r="165" spans="2:33" x14ac:dyDescent="0.2">
      <c r="B165" s="2280"/>
      <c r="C165" s="2280"/>
      <c r="D165" s="2281"/>
      <c r="E165" s="2171"/>
      <c r="F165" s="2171"/>
      <c r="G165" s="2171"/>
      <c r="H165" s="2282"/>
      <c r="I165" s="2282"/>
      <c r="J165" s="2283"/>
      <c r="K165" s="2281"/>
      <c r="L165" s="2281"/>
      <c r="M165" s="2281"/>
      <c r="N165" s="2281"/>
      <c r="O165" s="2171"/>
      <c r="P165" s="2171"/>
      <c r="Q165" s="2171"/>
      <c r="R165" s="2171"/>
      <c r="S165" s="2281"/>
      <c r="T165" s="2171"/>
      <c r="U165" s="2171"/>
      <c r="V165" s="2171"/>
      <c r="W165" s="2171"/>
      <c r="X165" s="2171"/>
      <c r="Y165" s="2171"/>
      <c r="Z165" s="2171"/>
      <c r="AA165" s="2171"/>
      <c r="AB165" s="2171"/>
      <c r="AC165" s="2281"/>
      <c r="AD165" s="2171"/>
      <c r="AE165" s="2171"/>
      <c r="AF165" s="2171"/>
      <c r="AG165" s="2171"/>
    </row>
    <row r="166" spans="2:33" x14ac:dyDescent="0.2">
      <c r="B166" s="2280"/>
      <c r="C166" s="2280"/>
      <c r="D166" s="2281"/>
      <c r="E166" s="2171"/>
      <c r="F166" s="2171"/>
      <c r="G166" s="2171"/>
      <c r="H166" s="2282"/>
      <c r="I166" s="2282"/>
      <c r="J166" s="2283"/>
      <c r="K166" s="2281"/>
      <c r="L166" s="2281"/>
      <c r="M166" s="2281"/>
      <c r="N166" s="2281"/>
      <c r="O166" s="2171"/>
      <c r="P166" s="2171"/>
      <c r="Q166" s="2171"/>
      <c r="R166" s="2171"/>
      <c r="S166" s="2281"/>
      <c r="T166" s="2171"/>
      <c r="U166" s="2171"/>
      <c r="V166" s="2171"/>
      <c r="W166" s="2171"/>
      <c r="X166" s="2171"/>
      <c r="Y166" s="2171"/>
      <c r="Z166" s="2171"/>
      <c r="AA166" s="2171"/>
      <c r="AB166" s="2171"/>
      <c r="AC166" s="2281"/>
      <c r="AD166" s="2171"/>
      <c r="AE166" s="2171"/>
      <c r="AF166" s="2171"/>
      <c r="AG166" s="2171"/>
    </row>
    <row r="167" spans="2:33" x14ac:dyDescent="0.2">
      <c r="B167" s="2280"/>
      <c r="C167" s="2280"/>
      <c r="D167" s="2281"/>
      <c r="E167" s="2171"/>
      <c r="F167" s="2171"/>
      <c r="G167" s="2171"/>
      <c r="H167" s="2282"/>
      <c r="I167" s="2282"/>
      <c r="J167" s="2283"/>
      <c r="K167" s="2281"/>
      <c r="L167" s="2281"/>
      <c r="M167" s="2281"/>
      <c r="N167" s="2281"/>
      <c r="O167" s="2171"/>
      <c r="P167" s="2171"/>
      <c r="Q167" s="2171"/>
      <c r="R167" s="2171"/>
      <c r="S167" s="2281"/>
      <c r="T167" s="2171"/>
      <c r="U167" s="2171"/>
      <c r="V167" s="2171"/>
      <c r="W167" s="2171"/>
      <c r="X167" s="2171"/>
      <c r="Y167" s="2171"/>
      <c r="Z167" s="2171"/>
      <c r="AA167" s="2171"/>
      <c r="AB167" s="2171"/>
      <c r="AC167" s="2281"/>
      <c r="AD167" s="2171"/>
      <c r="AE167" s="2171"/>
      <c r="AF167" s="2171"/>
      <c r="AG167" s="2171"/>
    </row>
    <row r="168" spans="2:33" x14ac:dyDescent="0.2">
      <c r="B168" s="2280"/>
      <c r="C168" s="2280"/>
      <c r="D168" s="2281"/>
      <c r="E168" s="2171"/>
      <c r="F168" s="2171"/>
      <c r="G168" s="2171"/>
      <c r="H168" s="2282"/>
      <c r="I168" s="2282"/>
      <c r="J168" s="2283"/>
      <c r="K168" s="2281"/>
      <c r="L168" s="2281"/>
      <c r="M168" s="2281"/>
      <c r="N168" s="2281"/>
      <c r="O168" s="2171"/>
      <c r="P168" s="2171"/>
      <c r="Q168" s="2171"/>
      <c r="R168" s="2171"/>
      <c r="S168" s="2281"/>
      <c r="T168" s="2171"/>
      <c r="U168" s="2171"/>
      <c r="V168" s="2171"/>
      <c r="W168" s="2171"/>
      <c r="X168" s="2171"/>
      <c r="Y168" s="2171"/>
      <c r="Z168" s="2171"/>
      <c r="AA168" s="2171"/>
      <c r="AB168" s="2171"/>
      <c r="AC168" s="2281"/>
      <c r="AD168" s="2171"/>
      <c r="AE168" s="2171"/>
      <c r="AF168" s="2171"/>
      <c r="AG168" s="2171"/>
    </row>
    <row r="169" spans="2:33" x14ac:dyDescent="0.2">
      <c r="B169" s="2280"/>
      <c r="C169" s="2280"/>
      <c r="D169" s="2281"/>
      <c r="E169" s="2171"/>
      <c r="F169" s="2171"/>
      <c r="G169" s="2171"/>
      <c r="H169" s="2282"/>
      <c r="I169" s="2282"/>
      <c r="J169" s="2283"/>
      <c r="K169" s="2281"/>
      <c r="L169" s="2281"/>
      <c r="M169" s="2281"/>
      <c r="N169" s="2281"/>
      <c r="O169" s="2171"/>
      <c r="P169" s="2171"/>
      <c r="Q169" s="2171"/>
      <c r="R169" s="2171"/>
      <c r="S169" s="2281"/>
      <c r="T169" s="2171"/>
      <c r="U169" s="2171"/>
      <c r="V169" s="2171"/>
      <c r="W169" s="2171"/>
      <c r="X169" s="2171"/>
      <c r="Y169" s="2171"/>
      <c r="Z169" s="2171"/>
      <c r="AA169" s="2171"/>
      <c r="AB169" s="2171"/>
      <c r="AC169" s="2281"/>
      <c r="AD169" s="2171"/>
      <c r="AE169" s="2171"/>
      <c r="AF169" s="2171"/>
      <c r="AG169" s="2171"/>
    </row>
    <row r="170" spans="2:33" x14ac:dyDescent="0.2">
      <c r="B170" s="2280"/>
      <c r="C170" s="2280"/>
      <c r="D170" s="2281"/>
      <c r="E170" s="2171"/>
      <c r="F170" s="2171"/>
      <c r="G170" s="2171"/>
      <c r="H170" s="2282"/>
      <c r="I170" s="2282"/>
      <c r="J170" s="2283"/>
      <c r="K170" s="2281"/>
      <c r="L170" s="2281"/>
      <c r="M170" s="2281"/>
      <c r="N170" s="2281"/>
      <c r="O170" s="2171"/>
      <c r="P170" s="2171"/>
      <c r="Q170" s="2171"/>
      <c r="R170" s="2171"/>
      <c r="S170" s="2281"/>
      <c r="T170" s="2171"/>
      <c r="U170" s="2171"/>
      <c r="V170" s="2171"/>
      <c r="W170" s="2171"/>
      <c r="X170" s="2171"/>
      <c r="Y170" s="2171"/>
      <c r="Z170" s="2171"/>
      <c r="AA170" s="2171"/>
      <c r="AB170" s="2171"/>
      <c r="AC170" s="2281"/>
      <c r="AD170" s="2171"/>
      <c r="AE170" s="2171"/>
      <c r="AF170" s="2171"/>
      <c r="AG170" s="2171"/>
    </row>
    <row r="171" spans="2:33" x14ac:dyDescent="0.2">
      <c r="B171" s="2280"/>
      <c r="C171" s="2280"/>
      <c r="D171" s="2281"/>
      <c r="E171" s="2171"/>
      <c r="F171" s="2171"/>
      <c r="G171" s="2171"/>
      <c r="H171" s="2282"/>
      <c r="I171" s="2282"/>
      <c r="J171" s="2283"/>
      <c r="K171" s="2281"/>
      <c r="L171" s="2281"/>
      <c r="M171" s="2281"/>
      <c r="N171" s="2281"/>
      <c r="O171" s="2171"/>
      <c r="P171" s="2171"/>
      <c r="Q171" s="2171"/>
      <c r="R171" s="2171"/>
      <c r="S171" s="2281"/>
      <c r="T171" s="2171"/>
      <c r="U171" s="2171"/>
      <c r="V171" s="2171"/>
      <c r="W171" s="2171"/>
      <c r="X171" s="2171"/>
      <c r="Y171" s="2171"/>
      <c r="Z171" s="2171"/>
      <c r="AA171" s="2171"/>
      <c r="AB171" s="2171"/>
      <c r="AC171" s="2281"/>
      <c r="AD171" s="2171"/>
      <c r="AE171" s="2171"/>
      <c r="AF171" s="2171"/>
      <c r="AG171" s="2171"/>
    </row>
    <row r="172" spans="2:33" x14ac:dyDescent="0.2">
      <c r="B172" s="2280"/>
      <c r="C172" s="2280"/>
      <c r="D172" s="2281"/>
      <c r="E172" s="2171"/>
      <c r="F172" s="2171"/>
      <c r="G172" s="2171"/>
      <c r="H172" s="2282"/>
      <c r="I172" s="2282"/>
      <c r="J172" s="2283"/>
      <c r="K172" s="2281"/>
      <c r="L172" s="2281"/>
      <c r="M172" s="2281"/>
      <c r="N172" s="2281"/>
      <c r="O172" s="2171"/>
      <c r="P172" s="2171"/>
      <c r="Q172" s="2171"/>
      <c r="R172" s="2171"/>
      <c r="S172" s="2281"/>
      <c r="T172" s="2171"/>
      <c r="U172" s="2171"/>
      <c r="V172" s="2171"/>
      <c r="W172" s="2171"/>
      <c r="X172" s="2171"/>
      <c r="Y172" s="2171"/>
      <c r="Z172" s="2171"/>
      <c r="AA172" s="2171"/>
      <c r="AB172" s="2171"/>
      <c r="AC172" s="2281"/>
      <c r="AD172" s="2171"/>
      <c r="AE172" s="2171"/>
      <c r="AF172" s="2171"/>
      <c r="AG172" s="2171"/>
    </row>
    <row r="173" spans="2:33" x14ac:dyDescent="0.2">
      <c r="B173" s="2280"/>
      <c r="C173" s="2280"/>
      <c r="D173" s="2281"/>
      <c r="E173" s="2171"/>
      <c r="F173" s="2171"/>
      <c r="G173" s="2171"/>
      <c r="H173" s="2282"/>
      <c r="I173" s="2282"/>
      <c r="J173" s="2283"/>
      <c r="K173" s="2281"/>
      <c r="L173" s="2281"/>
      <c r="M173" s="2281"/>
      <c r="N173" s="2281"/>
      <c r="O173" s="2171"/>
      <c r="P173" s="2171"/>
      <c r="Q173" s="2171"/>
      <c r="R173" s="2171"/>
      <c r="S173" s="2281"/>
      <c r="T173" s="2171"/>
      <c r="U173" s="2171"/>
      <c r="V173" s="2171"/>
      <c r="W173" s="2171"/>
      <c r="X173" s="2171"/>
      <c r="Y173" s="2171"/>
      <c r="Z173" s="2171"/>
      <c r="AA173" s="2171"/>
      <c r="AB173" s="2171"/>
      <c r="AC173" s="2281"/>
      <c r="AD173" s="2171"/>
      <c r="AE173" s="2171"/>
      <c r="AF173" s="2171"/>
      <c r="AG173" s="2171"/>
    </row>
    <row r="174" spans="2:33" x14ac:dyDescent="0.2">
      <c r="B174" s="2280"/>
      <c r="C174" s="2280"/>
      <c r="D174" s="2281"/>
      <c r="E174" s="2171"/>
      <c r="F174" s="2171"/>
      <c r="G174" s="2171"/>
      <c r="H174" s="2282"/>
      <c r="I174" s="2282"/>
      <c r="J174" s="2283"/>
      <c r="K174" s="2281"/>
      <c r="L174" s="2281"/>
      <c r="M174" s="2281"/>
      <c r="N174" s="2281"/>
      <c r="O174" s="2171"/>
      <c r="P174" s="2171"/>
      <c r="Q174" s="2171"/>
      <c r="R174" s="2171"/>
      <c r="S174" s="2281"/>
      <c r="T174" s="2171"/>
      <c r="U174" s="2171"/>
      <c r="V174" s="2171"/>
      <c r="W174" s="2171"/>
      <c r="X174" s="2171"/>
      <c r="Y174" s="2171"/>
      <c r="Z174" s="2171"/>
      <c r="AA174" s="2171"/>
      <c r="AB174" s="2171"/>
      <c r="AC174" s="2281"/>
      <c r="AD174" s="2171"/>
      <c r="AE174" s="2171"/>
      <c r="AF174" s="2171"/>
      <c r="AG174" s="2171"/>
    </row>
    <row r="175" spans="2:33" x14ac:dyDescent="0.2">
      <c r="B175" s="2280"/>
      <c r="C175" s="2280"/>
      <c r="D175" s="2281"/>
      <c r="E175" s="2171"/>
      <c r="F175" s="2171"/>
      <c r="G175" s="2171"/>
      <c r="H175" s="2282"/>
      <c r="I175" s="2282"/>
      <c r="J175" s="2283"/>
      <c r="K175" s="2281"/>
      <c r="L175" s="2281"/>
      <c r="M175" s="2281"/>
      <c r="N175" s="2281"/>
      <c r="O175" s="2171"/>
      <c r="P175" s="2171"/>
      <c r="Q175" s="2171"/>
      <c r="R175" s="2171"/>
      <c r="S175" s="2281"/>
      <c r="T175" s="2171"/>
      <c r="U175" s="2171"/>
      <c r="V175" s="2171"/>
      <c r="W175" s="2171"/>
      <c r="X175" s="2171"/>
      <c r="Y175" s="2171"/>
      <c r="Z175" s="2171"/>
      <c r="AA175" s="2171"/>
      <c r="AB175" s="2171"/>
      <c r="AC175" s="2281"/>
      <c r="AD175" s="2171"/>
      <c r="AE175" s="2171"/>
      <c r="AF175" s="2171"/>
      <c r="AG175" s="2171"/>
    </row>
    <row r="176" spans="2:33" x14ac:dyDescent="0.2">
      <c r="B176" s="2280"/>
      <c r="C176" s="2280"/>
      <c r="D176" s="2281"/>
      <c r="E176" s="2171"/>
      <c r="F176" s="2171"/>
      <c r="G176" s="2171"/>
      <c r="H176" s="2282"/>
      <c r="I176" s="2282"/>
      <c r="J176" s="2283"/>
      <c r="K176" s="2281"/>
      <c r="L176" s="2281"/>
      <c r="M176" s="2281"/>
      <c r="N176" s="2281"/>
      <c r="O176" s="2171"/>
      <c r="P176" s="2171"/>
      <c r="Q176" s="2171"/>
      <c r="R176" s="2171"/>
      <c r="S176" s="2281"/>
      <c r="T176" s="2171"/>
      <c r="U176" s="2171"/>
      <c r="V176" s="2171"/>
      <c r="W176" s="2171"/>
      <c r="X176" s="2171"/>
      <c r="Y176" s="2171"/>
      <c r="Z176" s="2171"/>
      <c r="AA176" s="2171"/>
      <c r="AB176" s="2171"/>
      <c r="AC176" s="2281"/>
      <c r="AD176" s="2171"/>
      <c r="AE176" s="2171"/>
      <c r="AF176" s="2171"/>
      <c r="AG176" s="2171"/>
    </row>
    <row r="177" spans="2:33" x14ac:dyDescent="0.2">
      <c r="B177" s="2280"/>
      <c r="C177" s="2280"/>
      <c r="D177" s="2281"/>
      <c r="E177" s="2171"/>
      <c r="F177" s="2171"/>
      <c r="G177" s="2171"/>
      <c r="H177" s="2282"/>
      <c r="I177" s="2282"/>
      <c r="J177" s="2283"/>
      <c r="K177" s="2281"/>
      <c r="L177" s="2281"/>
      <c r="M177" s="2281"/>
      <c r="N177" s="2281"/>
      <c r="O177" s="2171"/>
      <c r="P177" s="2171"/>
      <c r="Q177" s="2171"/>
      <c r="R177" s="2171"/>
      <c r="S177" s="2281"/>
      <c r="T177" s="2171"/>
      <c r="U177" s="2171"/>
      <c r="V177" s="2171"/>
      <c r="W177" s="2171"/>
      <c r="X177" s="2171"/>
      <c r="Y177" s="2171"/>
      <c r="Z177" s="2171"/>
      <c r="AA177" s="2171"/>
      <c r="AB177" s="2171"/>
      <c r="AC177" s="2281"/>
      <c r="AD177" s="2171"/>
      <c r="AE177" s="2171"/>
      <c r="AF177" s="2171"/>
      <c r="AG177" s="2171"/>
    </row>
    <row r="178" spans="2:33" x14ac:dyDescent="0.2">
      <c r="B178" s="2280"/>
      <c r="C178" s="2280"/>
      <c r="D178" s="2281"/>
      <c r="E178" s="2171"/>
      <c r="F178" s="2171"/>
      <c r="G178" s="2171"/>
      <c r="H178" s="2282"/>
      <c r="I178" s="2282"/>
      <c r="J178" s="2283"/>
      <c r="K178" s="2281"/>
      <c r="L178" s="2281"/>
      <c r="M178" s="2281"/>
      <c r="N178" s="2281"/>
      <c r="O178" s="2171"/>
      <c r="P178" s="2171"/>
      <c r="Q178" s="2171"/>
      <c r="R178" s="2171"/>
      <c r="S178" s="2281"/>
      <c r="T178" s="2171"/>
      <c r="U178" s="2171"/>
      <c r="V178" s="2171"/>
      <c r="W178" s="2171"/>
      <c r="X178" s="2171"/>
      <c r="Y178" s="2171"/>
      <c r="Z178" s="2171"/>
      <c r="AA178" s="2171"/>
      <c r="AB178" s="2171"/>
      <c r="AC178" s="2281"/>
      <c r="AD178" s="2171"/>
      <c r="AE178" s="2171"/>
      <c r="AF178" s="2171"/>
      <c r="AG178" s="2171"/>
    </row>
    <row r="179" spans="2:33" x14ac:dyDescent="0.2">
      <c r="B179" s="2280"/>
      <c r="C179" s="2280"/>
      <c r="D179" s="2281"/>
      <c r="E179" s="2171"/>
      <c r="F179" s="2171"/>
      <c r="G179" s="2171"/>
      <c r="H179" s="2282"/>
      <c r="I179" s="2282"/>
      <c r="J179" s="2283"/>
      <c r="K179" s="2281"/>
      <c r="L179" s="2281"/>
      <c r="M179" s="2281"/>
      <c r="N179" s="2281"/>
      <c r="O179" s="2171"/>
      <c r="P179" s="2171"/>
      <c r="Q179" s="2171"/>
      <c r="R179" s="2171"/>
      <c r="S179" s="2281"/>
      <c r="T179" s="2171"/>
      <c r="U179" s="2171"/>
      <c r="V179" s="2171"/>
      <c r="W179" s="2171"/>
      <c r="X179" s="2171"/>
      <c r="Y179" s="2171"/>
      <c r="Z179" s="2171"/>
      <c r="AA179" s="2171"/>
      <c r="AB179" s="2171"/>
      <c r="AC179" s="2281"/>
      <c r="AD179" s="2171"/>
      <c r="AE179" s="2171"/>
      <c r="AF179" s="2171"/>
      <c r="AG179" s="2171"/>
    </row>
    <row r="180" spans="2:33" x14ac:dyDescent="0.2">
      <c r="B180" s="2280"/>
      <c r="C180" s="2280"/>
      <c r="D180" s="2281"/>
      <c r="E180" s="2171"/>
      <c r="F180" s="2171"/>
      <c r="G180" s="2171"/>
      <c r="H180" s="2282"/>
      <c r="I180" s="2282"/>
      <c r="J180" s="2283"/>
      <c r="K180" s="2281"/>
      <c r="L180" s="2281"/>
      <c r="M180" s="2281"/>
      <c r="N180" s="2281"/>
      <c r="O180" s="2171"/>
      <c r="P180" s="2171"/>
      <c r="Q180" s="2171"/>
      <c r="R180" s="2171"/>
      <c r="S180" s="2281"/>
      <c r="T180" s="2171"/>
      <c r="U180" s="2171"/>
      <c r="V180" s="2171"/>
      <c r="W180" s="2171"/>
      <c r="X180" s="2171"/>
      <c r="Y180" s="2171"/>
      <c r="Z180" s="2171"/>
      <c r="AA180" s="2171"/>
      <c r="AB180" s="2171"/>
      <c r="AC180" s="2281"/>
      <c r="AD180" s="2171"/>
      <c r="AE180" s="2171"/>
      <c r="AF180" s="2171"/>
      <c r="AG180" s="2171"/>
    </row>
    <row r="181" spans="2:33" x14ac:dyDescent="0.2">
      <c r="B181" s="2280"/>
      <c r="C181" s="2280"/>
      <c r="D181" s="2281"/>
      <c r="E181" s="2171"/>
      <c r="F181" s="2171"/>
      <c r="G181" s="2171"/>
      <c r="H181" s="2282"/>
      <c r="I181" s="2282"/>
      <c r="J181" s="2283"/>
      <c r="K181" s="2281"/>
      <c r="L181" s="2281"/>
      <c r="M181" s="2281"/>
      <c r="N181" s="2281"/>
      <c r="O181" s="2171"/>
      <c r="P181" s="2171"/>
      <c r="Q181" s="2171"/>
      <c r="R181" s="2171"/>
      <c r="S181" s="2281"/>
      <c r="T181" s="2171"/>
      <c r="U181" s="2171"/>
      <c r="V181" s="2171"/>
      <c r="W181" s="2171"/>
      <c r="X181" s="2171"/>
      <c r="Y181" s="2171"/>
      <c r="Z181" s="2171"/>
      <c r="AA181" s="2171"/>
      <c r="AB181" s="2171"/>
      <c r="AC181" s="2281"/>
      <c r="AD181" s="2171"/>
      <c r="AE181" s="2171"/>
      <c r="AF181" s="2171"/>
      <c r="AG181" s="2171"/>
    </row>
    <row r="182" spans="2:33" x14ac:dyDescent="0.2">
      <c r="B182" s="2280"/>
      <c r="C182" s="2280"/>
      <c r="D182" s="2281"/>
      <c r="E182" s="2171"/>
      <c r="F182" s="2171"/>
      <c r="G182" s="2171"/>
      <c r="H182" s="2282"/>
      <c r="I182" s="2282"/>
      <c r="J182" s="2283"/>
      <c r="K182" s="2281"/>
      <c r="L182" s="2281"/>
      <c r="M182" s="2281"/>
      <c r="N182" s="2281"/>
      <c r="O182" s="2171"/>
      <c r="P182" s="2171"/>
      <c r="Q182" s="2171"/>
      <c r="R182" s="2171"/>
      <c r="S182" s="2281"/>
      <c r="T182" s="2171"/>
      <c r="U182" s="2171"/>
      <c r="V182" s="2171"/>
      <c r="W182" s="2171"/>
      <c r="X182" s="2171"/>
      <c r="Y182" s="2171"/>
      <c r="Z182" s="2171"/>
      <c r="AA182" s="2171"/>
      <c r="AB182" s="2171"/>
      <c r="AC182" s="2281"/>
      <c r="AD182" s="2171"/>
      <c r="AE182" s="2171"/>
      <c r="AF182" s="2171"/>
      <c r="AG182" s="2171"/>
    </row>
    <row r="183" spans="2:33" x14ac:dyDescent="0.2">
      <c r="B183" s="2280"/>
      <c r="C183" s="2280"/>
      <c r="D183" s="2281"/>
      <c r="E183" s="2171"/>
      <c r="F183" s="2171"/>
      <c r="G183" s="2171"/>
      <c r="H183" s="2282"/>
      <c r="I183" s="2282"/>
      <c r="J183" s="2283"/>
      <c r="K183" s="2281"/>
      <c r="L183" s="2281"/>
      <c r="M183" s="2281"/>
      <c r="N183" s="2281"/>
      <c r="O183" s="2171"/>
      <c r="P183" s="2171"/>
      <c r="Q183" s="2171"/>
      <c r="R183" s="2171"/>
      <c r="S183" s="2281"/>
      <c r="T183" s="2171"/>
      <c r="U183" s="2171"/>
      <c r="V183" s="2171"/>
      <c r="W183" s="2171"/>
      <c r="X183" s="2171"/>
      <c r="Y183" s="2171"/>
      <c r="Z183" s="2171"/>
      <c r="AA183" s="2171"/>
      <c r="AB183" s="2171"/>
      <c r="AC183" s="2281"/>
      <c r="AD183" s="2171"/>
      <c r="AE183" s="2171"/>
      <c r="AF183" s="2171"/>
      <c r="AG183" s="2171"/>
    </row>
    <row r="184" spans="2:33" x14ac:dyDescent="0.2">
      <c r="B184" s="2280"/>
      <c r="C184" s="2280"/>
      <c r="D184" s="2281"/>
      <c r="E184" s="2171"/>
      <c r="F184" s="2171"/>
      <c r="G184" s="2171"/>
      <c r="H184" s="2282"/>
      <c r="I184" s="2282"/>
      <c r="J184" s="2283"/>
      <c r="K184" s="2281"/>
      <c r="L184" s="2281"/>
      <c r="M184" s="2281"/>
      <c r="N184" s="2281"/>
      <c r="O184" s="2171"/>
      <c r="P184" s="2171"/>
      <c r="Q184" s="2171"/>
      <c r="R184" s="2171"/>
      <c r="S184" s="2281"/>
      <c r="T184" s="2171"/>
      <c r="U184" s="2171"/>
      <c r="V184" s="2171"/>
      <c r="W184" s="2171"/>
      <c r="X184" s="2171"/>
      <c r="Y184" s="2171"/>
      <c r="Z184" s="2171"/>
      <c r="AA184" s="2171"/>
      <c r="AB184" s="2171"/>
      <c r="AC184" s="2281"/>
      <c r="AD184" s="2171"/>
      <c r="AE184" s="2171"/>
      <c r="AF184" s="2171"/>
      <c r="AG184" s="2171"/>
    </row>
    <row r="185" spans="2:33" x14ac:dyDescent="0.2">
      <c r="B185" s="2280"/>
      <c r="C185" s="2280"/>
      <c r="D185" s="2281"/>
      <c r="E185" s="2171"/>
      <c r="F185" s="2171"/>
      <c r="G185" s="2171"/>
      <c r="H185" s="2282"/>
      <c r="I185" s="2282"/>
      <c r="J185" s="2283"/>
      <c r="K185" s="2281"/>
      <c r="L185" s="2281"/>
      <c r="M185" s="2281"/>
      <c r="N185" s="2281"/>
      <c r="O185" s="2171"/>
      <c r="P185" s="2171"/>
      <c r="Q185" s="2171"/>
      <c r="R185" s="2171"/>
      <c r="S185" s="2281"/>
      <c r="T185" s="2171"/>
      <c r="U185" s="2171"/>
      <c r="V185" s="2171"/>
      <c r="W185" s="2171"/>
      <c r="X185" s="2171"/>
      <c r="Y185" s="2171"/>
      <c r="Z185" s="2171"/>
      <c r="AA185" s="2171"/>
      <c r="AB185" s="2171"/>
      <c r="AC185" s="2281"/>
      <c r="AD185" s="2171"/>
      <c r="AE185" s="2171"/>
      <c r="AF185" s="2171"/>
      <c r="AG185" s="2171"/>
    </row>
    <row r="186" spans="2:33" x14ac:dyDescent="0.2">
      <c r="B186" s="2280"/>
      <c r="C186" s="2280"/>
      <c r="D186" s="2281"/>
      <c r="E186" s="2171"/>
      <c r="F186" s="2171"/>
      <c r="G186" s="2171"/>
      <c r="H186" s="2282"/>
      <c r="I186" s="2282"/>
      <c r="J186" s="2283"/>
      <c r="K186" s="2281"/>
      <c r="L186" s="2281"/>
      <c r="M186" s="2281"/>
      <c r="N186" s="2281"/>
      <c r="O186" s="2171"/>
      <c r="P186" s="2171"/>
      <c r="Q186" s="2171"/>
      <c r="R186" s="2171"/>
      <c r="S186" s="2281"/>
      <c r="T186" s="2171"/>
      <c r="U186" s="2171"/>
      <c r="V186" s="2171"/>
      <c r="W186" s="2171"/>
      <c r="X186" s="2171"/>
      <c r="Y186" s="2171"/>
      <c r="Z186" s="2171"/>
      <c r="AA186" s="2171"/>
      <c r="AB186" s="2171"/>
      <c r="AC186" s="2281"/>
      <c r="AD186" s="2171"/>
      <c r="AE186" s="2171"/>
      <c r="AF186" s="2171"/>
      <c r="AG186" s="2171"/>
    </row>
    <row r="187" spans="2:33" x14ac:dyDescent="0.2">
      <c r="B187" s="2280"/>
      <c r="C187" s="2280"/>
      <c r="D187" s="2281"/>
      <c r="E187" s="2171"/>
      <c r="F187" s="2171"/>
      <c r="G187" s="2171"/>
      <c r="H187" s="2282"/>
      <c r="I187" s="2282"/>
      <c r="J187" s="2283"/>
      <c r="K187" s="2281"/>
      <c r="L187" s="2281"/>
      <c r="M187" s="2281"/>
      <c r="N187" s="2281"/>
      <c r="O187" s="2171"/>
      <c r="P187" s="2171"/>
      <c r="Q187" s="2171"/>
      <c r="R187" s="2171"/>
      <c r="S187" s="2281"/>
      <c r="T187" s="2171"/>
      <c r="U187" s="2171"/>
      <c r="V187" s="2171"/>
      <c r="W187" s="2171"/>
      <c r="X187" s="2171"/>
      <c r="Y187" s="2171"/>
      <c r="Z187" s="2171"/>
      <c r="AA187" s="2171"/>
      <c r="AB187" s="2171"/>
      <c r="AC187" s="2281"/>
      <c r="AD187" s="2171"/>
      <c r="AE187" s="2171"/>
      <c r="AF187" s="2171"/>
      <c r="AG187" s="2171"/>
    </row>
    <row r="188" spans="2:33" x14ac:dyDescent="0.2">
      <c r="B188" s="2280"/>
      <c r="C188" s="2280"/>
      <c r="D188" s="2281"/>
      <c r="E188" s="2171"/>
      <c r="F188" s="2171"/>
      <c r="G188" s="2171"/>
      <c r="H188" s="2282"/>
      <c r="I188" s="2282"/>
      <c r="J188" s="2283"/>
      <c r="K188" s="2281"/>
      <c r="L188" s="2281"/>
      <c r="M188" s="2281"/>
      <c r="N188" s="2281"/>
      <c r="O188" s="2171"/>
      <c r="P188" s="2171"/>
      <c r="Q188" s="2171"/>
      <c r="R188" s="2171"/>
      <c r="S188" s="2281"/>
      <c r="T188" s="2171"/>
      <c r="U188" s="2171"/>
      <c r="V188" s="2171"/>
      <c r="W188" s="2171"/>
      <c r="X188" s="2171"/>
      <c r="Y188" s="2171"/>
      <c r="Z188" s="2171"/>
      <c r="AA188" s="2171"/>
      <c r="AB188" s="2171"/>
      <c r="AC188" s="2281"/>
      <c r="AD188" s="2171"/>
      <c r="AE188" s="2171"/>
      <c r="AF188" s="2171"/>
      <c r="AG188" s="2171"/>
    </row>
    <row r="189" spans="2:33" x14ac:dyDescent="0.2">
      <c r="B189" s="2280"/>
      <c r="C189" s="2280"/>
      <c r="D189" s="2281"/>
      <c r="E189" s="2171"/>
      <c r="F189" s="2171"/>
      <c r="G189" s="2171"/>
      <c r="H189" s="2282"/>
      <c r="I189" s="2282"/>
      <c r="J189" s="2283"/>
      <c r="K189" s="2281"/>
      <c r="L189" s="2281"/>
      <c r="M189" s="2281"/>
      <c r="N189" s="2281"/>
      <c r="O189" s="2171"/>
      <c r="P189" s="2171"/>
      <c r="Q189" s="2171"/>
      <c r="R189" s="2171"/>
      <c r="S189" s="2281"/>
      <c r="T189" s="2171"/>
      <c r="U189" s="2171"/>
      <c r="V189" s="2171"/>
      <c r="W189" s="2171"/>
      <c r="X189" s="2171"/>
      <c r="Y189" s="2171"/>
      <c r="Z189" s="2171"/>
      <c r="AA189" s="2171"/>
      <c r="AB189" s="2171"/>
      <c r="AC189" s="2281"/>
      <c r="AD189" s="2171"/>
      <c r="AE189" s="2171"/>
      <c r="AF189" s="2171"/>
      <c r="AG189" s="2171"/>
    </row>
    <row r="190" spans="2:33" x14ac:dyDescent="0.2">
      <c r="B190" s="2280"/>
      <c r="C190" s="2280"/>
      <c r="D190" s="2281"/>
      <c r="E190" s="2171"/>
      <c r="F190" s="2171"/>
      <c r="G190" s="2171"/>
      <c r="H190" s="2282"/>
      <c r="I190" s="2282"/>
      <c r="J190" s="2283"/>
      <c r="K190" s="2281"/>
      <c r="L190" s="2281"/>
      <c r="M190" s="2281"/>
      <c r="N190" s="2281"/>
      <c r="O190" s="2171"/>
      <c r="P190" s="2171"/>
      <c r="Q190" s="2171"/>
      <c r="R190" s="2171"/>
      <c r="S190" s="2281"/>
      <c r="T190" s="2171"/>
      <c r="U190" s="2171"/>
      <c r="V190" s="2171"/>
      <c r="W190" s="2171"/>
      <c r="X190" s="2171"/>
      <c r="Y190" s="2171"/>
      <c r="Z190" s="2171"/>
      <c r="AA190" s="2171"/>
      <c r="AB190" s="2171"/>
      <c r="AC190" s="2281"/>
      <c r="AD190" s="2171"/>
      <c r="AE190" s="2171"/>
      <c r="AF190" s="2171"/>
      <c r="AG190" s="2171"/>
    </row>
    <row r="191" spans="2:33" x14ac:dyDescent="0.2">
      <c r="B191" s="2280"/>
      <c r="C191" s="2280"/>
      <c r="D191" s="2281"/>
      <c r="E191" s="2171"/>
      <c r="F191" s="2171"/>
      <c r="G191" s="2171"/>
      <c r="H191" s="2282"/>
      <c r="I191" s="2282"/>
      <c r="J191" s="2283"/>
      <c r="K191" s="2281"/>
      <c r="L191" s="2281"/>
      <c r="M191" s="2281"/>
      <c r="N191" s="2281"/>
      <c r="O191" s="2171"/>
      <c r="P191" s="2171"/>
      <c r="Q191" s="2171"/>
      <c r="R191" s="2171"/>
      <c r="S191" s="2281"/>
      <c r="T191" s="2171"/>
      <c r="U191" s="2171"/>
      <c r="V191" s="2171"/>
      <c r="W191" s="2171"/>
      <c r="X191" s="2171"/>
      <c r="Y191" s="2171"/>
      <c r="Z191" s="2171"/>
      <c r="AA191" s="2171"/>
      <c r="AB191" s="2171"/>
      <c r="AC191" s="2281"/>
      <c r="AD191" s="2171"/>
      <c r="AE191" s="2171"/>
      <c r="AF191" s="2171"/>
      <c r="AG191" s="2171"/>
    </row>
    <row r="192" spans="2:33" x14ac:dyDescent="0.2">
      <c r="B192" s="2280"/>
      <c r="C192" s="2280"/>
      <c r="D192" s="2281"/>
      <c r="E192" s="2171"/>
      <c r="F192" s="2171"/>
      <c r="G192" s="2171"/>
      <c r="H192" s="2282"/>
      <c r="I192" s="2282"/>
      <c r="J192" s="2283"/>
      <c r="K192" s="2281"/>
      <c r="L192" s="2281"/>
      <c r="M192" s="2281"/>
      <c r="N192" s="2281"/>
      <c r="O192" s="2171"/>
      <c r="P192" s="2171"/>
      <c r="Q192" s="2171"/>
      <c r="R192" s="2171"/>
      <c r="S192" s="2281"/>
      <c r="T192" s="2171"/>
      <c r="U192" s="2171"/>
      <c r="V192" s="2171"/>
      <c r="W192" s="2171"/>
      <c r="X192" s="2171"/>
      <c r="Y192" s="2171"/>
      <c r="Z192" s="2171"/>
      <c r="AA192" s="2171"/>
      <c r="AB192" s="2171"/>
      <c r="AC192" s="2281"/>
      <c r="AD192" s="2171"/>
      <c r="AE192" s="2171"/>
      <c r="AF192" s="2171"/>
      <c r="AG192" s="2171"/>
    </row>
    <row r="193" spans="2:33" x14ac:dyDescent="0.2">
      <c r="B193" s="2280"/>
      <c r="C193" s="2280"/>
      <c r="D193" s="2281"/>
      <c r="E193" s="2171"/>
      <c r="F193" s="2171"/>
      <c r="G193" s="2171"/>
      <c r="H193" s="2282"/>
      <c r="I193" s="2282"/>
      <c r="J193" s="2283"/>
      <c r="K193" s="2281"/>
      <c r="L193" s="2281"/>
      <c r="M193" s="2281"/>
      <c r="N193" s="2281"/>
      <c r="O193" s="2171"/>
      <c r="P193" s="2171"/>
      <c r="Q193" s="2171"/>
      <c r="R193" s="2171"/>
      <c r="S193" s="2281"/>
      <c r="T193" s="2171"/>
      <c r="U193" s="2171"/>
      <c r="V193" s="2171"/>
      <c r="W193" s="2171"/>
      <c r="X193" s="2171"/>
      <c r="Y193" s="2171"/>
      <c r="Z193" s="2171"/>
      <c r="AA193" s="2171"/>
      <c r="AB193" s="2171"/>
      <c r="AC193" s="2281"/>
      <c r="AD193" s="2171"/>
      <c r="AE193" s="2171"/>
      <c r="AF193" s="2171"/>
      <c r="AG193" s="2171"/>
    </row>
    <row r="194" spans="2:33" x14ac:dyDescent="0.2">
      <c r="B194" s="2280"/>
      <c r="C194" s="2280"/>
      <c r="D194" s="2281"/>
      <c r="E194" s="2171"/>
      <c r="F194" s="2171"/>
      <c r="G194" s="2171"/>
      <c r="H194" s="2282"/>
      <c r="I194" s="2282"/>
      <c r="J194" s="2283"/>
      <c r="K194" s="2281"/>
      <c r="L194" s="2281"/>
      <c r="M194" s="2281"/>
      <c r="N194" s="2281"/>
      <c r="O194" s="2171"/>
      <c r="P194" s="2171"/>
      <c r="Q194" s="2171"/>
      <c r="R194" s="2171"/>
      <c r="S194" s="2281"/>
      <c r="T194" s="2171"/>
      <c r="U194" s="2171"/>
      <c r="V194" s="2171"/>
      <c r="W194" s="2171"/>
      <c r="X194" s="2171"/>
      <c r="Y194" s="2171"/>
      <c r="Z194" s="2171"/>
      <c r="AA194" s="2171"/>
      <c r="AB194" s="2171"/>
      <c r="AC194" s="2281"/>
      <c r="AD194" s="2171"/>
      <c r="AE194" s="2171"/>
      <c r="AF194" s="2171"/>
      <c r="AG194" s="2171"/>
    </row>
    <row r="195" spans="2:33" x14ac:dyDescent="0.2">
      <c r="B195" s="2280"/>
      <c r="C195" s="2280"/>
      <c r="D195" s="2281"/>
      <c r="E195" s="2171"/>
      <c r="F195" s="2171"/>
      <c r="G195" s="2171"/>
      <c r="H195" s="2282"/>
      <c r="I195" s="2282"/>
      <c r="J195" s="2283"/>
      <c r="K195" s="2281"/>
      <c r="L195" s="2281"/>
      <c r="M195" s="2281"/>
      <c r="N195" s="2281"/>
      <c r="O195" s="2171"/>
      <c r="P195" s="2171"/>
      <c r="Q195" s="2171"/>
      <c r="R195" s="2171"/>
      <c r="S195" s="2281"/>
      <c r="T195" s="2171"/>
      <c r="U195" s="2171"/>
      <c r="V195" s="2171"/>
      <c r="W195" s="2171"/>
      <c r="X195" s="2171"/>
      <c r="Y195" s="2171"/>
      <c r="Z195" s="2171"/>
      <c r="AA195" s="2171"/>
      <c r="AB195" s="2171"/>
      <c r="AC195" s="2281"/>
      <c r="AD195" s="2171"/>
      <c r="AE195" s="2171"/>
      <c r="AF195" s="2171"/>
      <c r="AG195" s="2171"/>
    </row>
    <row r="196" spans="2:33" x14ac:dyDescent="0.2">
      <c r="B196" s="2280"/>
      <c r="C196" s="2280"/>
      <c r="D196" s="2281"/>
      <c r="E196" s="2171"/>
      <c r="F196" s="2171"/>
      <c r="G196" s="2171"/>
      <c r="H196" s="2282"/>
      <c r="I196" s="2282"/>
      <c r="J196" s="2283"/>
      <c r="K196" s="2281"/>
      <c r="L196" s="2281"/>
      <c r="M196" s="2281"/>
      <c r="N196" s="2281"/>
      <c r="O196" s="2171"/>
      <c r="P196" s="2171"/>
      <c r="Q196" s="2171"/>
      <c r="R196" s="2171"/>
      <c r="S196" s="2281"/>
      <c r="T196" s="2171"/>
      <c r="U196" s="2171"/>
      <c r="V196" s="2171"/>
      <c r="W196" s="2171"/>
      <c r="X196" s="2171"/>
      <c r="Y196" s="2171"/>
      <c r="Z196" s="2171"/>
      <c r="AA196" s="2171"/>
      <c r="AB196" s="2171"/>
      <c r="AC196" s="2281"/>
      <c r="AD196" s="2171"/>
      <c r="AE196" s="2171"/>
      <c r="AF196" s="2171"/>
      <c r="AG196" s="2171"/>
    </row>
    <row r="197" spans="2:33" x14ac:dyDescent="0.2">
      <c r="B197" s="2280"/>
      <c r="C197" s="2280"/>
      <c r="D197" s="2281"/>
      <c r="E197" s="2171"/>
      <c r="F197" s="2171"/>
      <c r="G197" s="2171"/>
      <c r="H197" s="2282"/>
      <c r="I197" s="2282"/>
      <c r="J197" s="2283"/>
      <c r="K197" s="2281"/>
      <c r="L197" s="2281"/>
      <c r="M197" s="2281"/>
      <c r="N197" s="2281"/>
      <c r="O197" s="2171"/>
      <c r="P197" s="2171"/>
      <c r="Q197" s="2171"/>
      <c r="R197" s="2171"/>
      <c r="S197" s="2281"/>
      <c r="T197" s="2171"/>
      <c r="U197" s="2171"/>
      <c r="V197" s="2171"/>
      <c r="W197" s="2171"/>
      <c r="X197" s="2171"/>
      <c r="Y197" s="2171"/>
      <c r="Z197" s="2171"/>
      <c r="AA197" s="2171"/>
      <c r="AB197" s="2171"/>
      <c r="AC197" s="2281"/>
      <c r="AD197" s="2171"/>
      <c r="AE197" s="2171"/>
      <c r="AF197" s="2171"/>
      <c r="AG197" s="2171"/>
    </row>
    <row r="198" spans="2:33" x14ac:dyDescent="0.2">
      <c r="B198" s="2280"/>
      <c r="C198" s="2280"/>
      <c r="D198" s="2281"/>
      <c r="E198" s="2171"/>
      <c r="F198" s="2171"/>
      <c r="G198" s="2171"/>
      <c r="H198" s="2282"/>
      <c r="I198" s="2282"/>
      <c r="J198" s="2283"/>
      <c r="K198" s="2281"/>
      <c r="L198" s="2281"/>
      <c r="M198" s="2281"/>
      <c r="N198" s="2281"/>
      <c r="O198" s="2171"/>
      <c r="P198" s="2171"/>
      <c r="Q198" s="2171"/>
      <c r="R198" s="2171"/>
      <c r="S198" s="2281"/>
      <c r="T198" s="2171"/>
      <c r="U198" s="2171"/>
      <c r="V198" s="2171"/>
      <c r="W198" s="2171"/>
      <c r="X198" s="2171"/>
      <c r="Y198" s="2171"/>
      <c r="Z198" s="2171"/>
      <c r="AA198" s="2171"/>
      <c r="AB198" s="2171"/>
      <c r="AC198" s="2281"/>
      <c r="AD198" s="2171"/>
      <c r="AE198" s="2171"/>
      <c r="AF198" s="2171"/>
      <c r="AG198" s="2171"/>
    </row>
    <row r="199" spans="2:33" x14ac:dyDescent="0.2">
      <c r="B199" s="2280"/>
      <c r="C199" s="2280"/>
      <c r="D199" s="2281"/>
      <c r="E199" s="2171"/>
      <c r="F199" s="2171"/>
      <c r="G199" s="2171"/>
      <c r="H199" s="2282"/>
      <c r="I199" s="2282"/>
      <c r="J199" s="2283"/>
      <c r="K199" s="2281"/>
      <c r="L199" s="2281"/>
      <c r="M199" s="2281"/>
      <c r="N199" s="2281"/>
      <c r="O199" s="2171"/>
      <c r="P199" s="2171"/>
      <c r="Q199" s="2171"/>
      <c r="R199" s="2171"/>
      <c r="S199" s="2281"/>
      <c r="T199" s="2171"/>
      <c r="U199" s="2171"/>
      <c r="V199" s="2171"/>
      <c r="W199" s="2171"/>
      <c r="X199" s="2171"/>
      <c r="Y199" s="2171"/>
      <c r="Z199" s="2171"/>
      <c r="AA199" s="2171"/>
      <c r="AB199" s="2171"/>
      <c r="AC199" s="2281"/>
      <c r="AD199" s="2171"/>
      <c r="AE199" s="2171"/>
      <c r="AF199" s="2171"/>
      <c r="AG199" s="2171"/>
    </row>
    <row r="200" spans="2:33" x14ac:dyDescent="0.2">
      <c r="B200" s="2280"/>
      <c r="C200" s="2280"/>
      <c r="D200" s="2281"/>
      <c r="E200" s="2171"/>
      <c r="F200" s="2171"/>
      <c r="G200" s="2171"/>
      <c r="H200" s="2282"/>
      <c r="I200" s="2282"/>
      <c r="J200" s="2283"/>
      <c r="K200" s="2281"/>
      <c r="L200" s="2281"/>
      <c r="M200" s="2281"/>
      <c r="N200" s="2281"/>
      <c r="O200" s="2171"/>
      <c r="P200" s="2171"/>
      <c r="Q200" s="2171"/>
      <c r="R200" s="2171"/>
      <c r="S200" s="2281"/>
      <c r="T200" s="2171"/>
      <c r="U200" s="2171"/>
      <c r="V200" s="2171"/>
      <c r="W200" s="2171"/>
      <c r="X200" s="2171"/>
      <c r="Y200" s="2171"/>
      <c r="Z200" s="2171"/>
      <c r="AA200" s="2171"/>
      <c r="AB200" s="2171"/>
      <c r="AC200" s="2281"/>
      <c r="AD200" s="2171"/>
      <c r="AE200" s="2171"/>
      <c r="AF200" s="2171"/>
      <c r="AG200" s="2171"/>
    </row>
    <row r="201" spans="2:33" x14ac:dyDescent="0.2">
      <c r="B201" s="2280"/>
      <c r="C201" s="2280"/>
      <c r="D201" s="2281"/>
      <c r="E201" s="2171"/>
      <c r="F201" s="2171"/>
      <c r="G201" s="2171"/>
      <c r="H201" s="2282"/>
      <c r="I201" s="2282"/>
      <c r="J201" s="2283"/>
      <c r="K201" s="2281"/>
      <c r="L201" s="2281"/>
      <c r="M201" s="2281"/>
      <c r="N201" s="2281"/>
      <c r="O201" s="2171"/>
      <c r="P201" s="2171"/>
      <c r="Q201" s="2171"/>
      <c r="R201" s="2171"/>
      <c r="S201" s="2281"/>
      <c r="T201" s="2171"/>
      <c r="U201" s="2171"/>
      <c r="V201" s="2171"/>
      <c r="W201" s="2171"/>
      <c r="X201" s="2171"/>
      <c r="Y201" s="2171"/>
      <c r="Z201" s="2171"/>
      <c r="AA201" s="2171"/>
      <c r="AB201" s="2171"/>
      <c r="AC201" s="2281"/>
      <c r="AD201" s="2171"/>
      <c r="AE201" s="2171"/>
      <c r="AF201" s="2171"/>
      <c r="AG201" s="2171"/>
    </row>
    <row r="202" spans="2:33" x14ac:dyDescent="0.2">
      <c r="B202" s="2280"/>
      <c r="C202" s="2280"/>
      <c r="D202" s="2281"/>
      <c r="E202" s="2171"/>
      <c r="F202" s="2171"/>
      <c r="G202" s="2171"/>
      <c r="H202" s="2282"/>
      <c r="I202" s="2282"/>
      <c r="J202" s="2283"/>
      <c r="K202" s="2281"/>
      <c r="L202" s="2281"/>
      <c r="M202" s="2281"/>
      <c r="N202" s="2281"/>
      <c r="O202" s="2171"/>
      <c r="P202" s="2171"/>
      <c r="Q202" s="2171"/>
      <c r="R202" s="2171"/>
      <c r="S202" s="2281"/>
      <c r="T202" s="2171"/>
      <c r="U202" s="2171"/>
      <c r="V202" s="2171"/>
      <c r="W202" s="2171"/>
      <c r="X202" s="2171"/>
      <c r="Y202" s="2171"/>
      <c r="Z202" s="2171"/>
      <c r="AA202" s="2171"/>
      <c r="AB202" s="2171"/>
      <c r="AC202" s="2281"/>
      <c r="AD202" s="2171"/>
      <c r="AE202" s="2171"/>
      <c r="AF202" s="2171"/>
      <c r="AG202" s="2171"/>
    </row>
    <row r="203" spans="2:33" x14ac:dyDescent="0.2">
      <c r="B203" s="2280"/>
      <c r="C203" s="2280"/>
      <c r="D203" s="2281"/>
      <c r="E203" s="2171"/>
      <c r="F203" s="2171"/>
      <c r="G203" s="2171"/>
      <c r="H203" s="2282"/>
      <c r="I203" s="2282"/>
      <c r="J203" s="2283"/>
      <c r="K203" s="2281"/>
      <c r="L203" s="2281"/>
      <c r="M203" s="2281"/>
      <c r="N203" s="2281"/>
      <c r="O203" s="2171"/>
      <c r="P203" s="2171"/>
      <c r="Q203" s="2171"/>
      <c r="R203" s="2171"/>
      <c r="S203" s="2281"/>
      <c r="T203" s="2171"/>
      <c r="U203" s="2171"/>
      <c r="V203" s="2171"/>
      <c r="W203" s="2171"/>
      <c r="X203" s="2171"/>
      <c r="Y203" s="2171"/>
      <c r="Z203" s="2171"/>
      <c r="AA203" s="2171"/>
      <c r="AB203" s="2171"/>
      <c r="AC203" s="2281"/>
      <c r="AD203" s="2171"/>
      <c r="AE203" s="2171"/>
      <c r="AF203" s="2171"/>
      <c r="AG203" s="2171"/>
    </row>
    <row r="204" spans="2:33" x14ac:dyDescent="0.2">
      <c r="B204" s="2280"/>
      <c r="C204" s="2280"/>
      <c r="D204" s="2281"/>
      <c r="E204" s="2171"/>
      <c r="F204" s="2171"/>
      <c r="G204" s="2171"/>
      <c r="H204" s="2282"/>
      <c r="I204" s="2282"/>
      <c r="J204" s="2283"/>
      <c r="K204" s="2281"/>
      <c r="L204" s="2281"/>
      <c r="M204" s="2281"/>
      <c r="N204" s="2281"/>
      <c r="O204" s="2171"/>
      <c r="P204" s="2171"/>
      <c r="Q204" s="2171"/>
      <c r="R204" s="2171"/>
      <c r="S204" s="2281"/>
      <c r="T204" s="2171"/>
      <c r="U204" s="2171"/>
      <c r="V204" s="2171"/>
      <c r="W204" s="2171"/>
      <c r="X204" s="2171"/>
      <c r="Y204" s="2171"/>
      <c r="Z204" s="2171"/>
      <c r="AA204" s="2171"/>
      <c r="AB204" s="2171"/>
      <c r="AC204" s="2281"/>
      <c r="AD204" s="2171"/>
      <c r="AE204" s="2171"/>
      <c r="AF204" s="2171"/>
      <c r="AG204" s="2171"/>
    </row>
    <row r="205" spans="2:33" x14ac:dyDescent="0.2">
      <c r="B205" s="2280"/>
      <c r="C205" s="2280"/>
      <c r="D205" s="2281"/>
      <c r="E205" s="2171"/>
      <c r="F205" s="2171"/>
      <c r="G205" s="2171"/>
      <c r="H205" s="2282"/>
      <c r="I205" s="2282"/>
      <c r="J205" s="2283"/>
      <c r="K205" s="2281"/>
      <c r="L205" s="2281"/>
      <c r="M205" s="2281"/>
      <c r="N205" s="2281"/>
      <c r="O205" s="2171"/>
      <c r="P205" s="2171"/>
      <c r="Q205" s="2171"/>
      <c r="R205" s="2171"/>
      <c r="S205" s="2281"/>
      <c r="T205" s="2171"/>
      <c r="U205" s="2171"/>
      <c r="V205" s="2171"/>
      <c r="W205" s="2171"/>
      <c r="X205" s="2171"/>
      <c r="Y205" s="2171"/>
      <c r="Z205" s="2171"/>
      <c r="AA205" s="2171"/>
      <c r="AB205" s="2171"/>
      <c r="AC205" s="2281"/>
      <c r="AD205" s="2171"/>
      <c r="AE205" s="2171"/>
      <c r="AF205" s="2171"/>
      <c r="AG205" s="2171"/>
    </row>
    <row r="206" spans="2:33" x14ac:dyDescent="0.2">
      <c r="B206" s="2280"/>
      <c r="C206" s="2280"/>
      <c r="D206" s="2281"/>
      <c r="E206" s="2171"/>
      <c r="F206" s="2171"/>
      <c r="G206" s="2171"/>
      <c r="H206" s="2282"/>
      <c r="I206" s="2282"/>
      <c r="J206" s="2283"/>
      <c r="K206" s="2281"/>
      <c r="L206" s="2281"/>
      <c r="M206" s="2281"/>
      <c r="N206" s="2281"/>
      <c r="O206" s="2171"/>
      <c r="P206" s="2171"/>
      <c r="Q206" s="2171"/>
      <c r="R206" s="2171"/>
      <c r="S206" s="2281"/>
      <c r="T206" s="2171"/>
      <c r="U206" s="2171"/>
      <c r="V206" s="2171"/>
      <c r="W206" s="2171"/>
      <c r="X206" s="2171"/>
      <c r="Y206" s="2171"/>
      <c r="Z206" s="2171"/>
      <c r="AA206" s="2171"/>
      <c r="AB206" s="2171"/>
      <c r="AC206" s="2281"/>
      <c r="AD206" s="2171"/>
      <c r="AE206" s="2171"/>
      <c r="AF206" s="2171"/>
      <c r="AG206" s="2171"/>
    </row>
    <row r="207" spans="2:33" x14ac:dyDescent="0.2">
      <c r="B207" s="2280"/>
      <c r="C207" s="2280"/>
      <c r="D207" s="2281"/>
      <c r="E207" s="2171"/>
      <c r="F207" s="2171"/>
      <c r="G207" s="2171"/>
      <c r="H207" s="2282"/>
      <c r="I207" s="2282"/>
      <c r="J207" s="2283"/>
      <c r="K207" s="2281"/>
      <c r="L207" s="2281"/>
      <c r="M207" s="2281"/>
      <c r="N207" s="2281"/>
      <c r="O207" s="2171"/>
      <c r="P207" s="2171"/>
      <c r="Q207" s="2171"/>
      <c r="R207" s="2171"/>
      <c r="S207" s="2281"/>
      <c r="T207" s="2171"/>
      <c r="U207" s="2171"/>
      <c r="V207" s="2171"/>
      <c r="W207" s="2171"/>
      <c r="X207" s="2171"/>
      <c r="Y207" s="2171"/>
      <c r="Z207" s="2171"/>
      <c r="AA207" s="2171"/>
      <c r="AB207" s="2171"/>
      <c r="AC207" s="2281"/>
      <c r="AD207" s="2171"/>
      <c r="AE207" s="2171"/>
      <c r="AF207" s="2171"/>
      <c r="AG207" s="2171"/>
    </row>
    <row r="208" spans="2:33" x14ac:dyDescent="0.2">
      <c r="B208" s="2280"/>
      <c r="C208" s="2280"/>
      <c r="D208" s="2281"/>
      <c r="E208" s="2171"/>
      <c r="F208" s="2171"/>
      <c r="G208" s="2171"/>
      <c r="H208" s="2282"/>
      <c r="I208" s="2282"/>
      <c r="J208" s="2283"/>
      <c r="K208" s="2281"/>
      <c r="L208" s="2281"/>
      <c r="M208" s="2281"/>
      <c r="N208" s="2281"/>
      <c r="O208" s="2171"/>
      <c r="P208" s="2171"/>
      <c r="Q208" s="2171"/>
      <c r="R208" s="2171"/>
      <c r="S208" s="2281"/>
      <c r="T208" s="2171"/>
      <c r="U208" s="2171"/>
      <c r="V208" s="2171"/>
      <c r="W208" s="2171"/>
      <c r="X208" s="2171"/>
      <c r="Y208" s="2171"/>
      <c r="Z208" s="2171"/>
      <c r="AA208" s="2171"/>
      <c r="AB208" s="2171"/>
      <c r="AC208" s="2281"/>
      <c r="AD208" s="2171"/>
      <c r="AE208" s="2171"/>
      <c r="AF208" s="2171"/>
      <c r="AG208" s="2171"/>
    </row>
    <row r="209" spans="2:33" x14ac:dyDescent="0.2">
      <c r="B209" s="2280"/>
      <c r="C209" s="2280"/>
      <c r="D209" s="2281"/>
      <c r="E209" s="2171"/>
      <c r="F209" s="2171"/>
      <c r="G209" s="2171"/>
      <c r="H209" s="2282"/>
      <c r="I209" s="2282"/>
      <c r="J209" s="2283"/>
      <c r="K209" s="2281"/>
      <c r="L209" s="2281"/>
      <c r="M209" s="2281"/>
      <c r="N209" s="2281"/>
      <c r="O209" s="2171"/>
      <c r="P209" s="2171"/>
      <c r="Q209" s="2171"/>
      <c r="R209" s="2171"/>
      <c r="S209" s="2281"/>
      <c r="T209" s="2171"/>
      <c r="U209" s="2171"/>
      <c r="V209" s="2171"/>
      <c r="W209" s="2171"/>
      <c r="X209" s="2171"/>
      <c r="Y209" s="2171"/>
      <c r="Z209" s="2171"/>
      <c r="AA209" s="2171"/>
      <c r="AB209" s="2171"/>
      <c r="AC209" s="2281"/>
      <c r="AD209" s="2171"/>
      <c r="AE209" s="2171"/>
      <c r="AF209" s="2171"/>
      <c r="AG209" s="2171"/>
    </row>
    <row r="210" spans="2:33" x14ac:dyDescent="0.2">
      <c r="B210" s="2280"/>
      <c r="C210" s="2280"/>
      <c r="D210" s="2281"/>
      <c r="E210" s="2171"/>
      <c r="F210" s="2171"/>
      <c r="G210" s="2171"/>
      <c r="H210" s="2282"/>
      <c r="I210" s="2282"/>
      <c r="J210" s="2283"/>
      <c r="K210" s="2281"/>
      <c r="L210" s="2281"/>
      <c r="M210" s="2281"/>
      <c r="N210" s="2281"/>
      <c r="O210" s="2171"/>
      <c r="P210" s="2171"/>
      <c r="Q210" s="2171"/>
      <c r="R210" s="2171"/>
      <c r="S210" s="2281"/>
      <c r="T210" s="2171"/>
      <c r="U210" s="2171"/>
      <c r="V210" s="2171"/>
      <c r="W210" s="2171"/>
      <c r="X210" s="2171"/>
      <c r="Y210" s="2171"/>
      <c r="Z210" s="2171"/>
      <c r="AA210" s="2171"/>
      <c r="AB210" s="2171"/>
      <c r="AC210" s="2281"/>
      <c r="AD210" s="2171"/>
      <c r="AE210" s="2171"/>
      <c r="AF210" s="2171"/>
      <c r="AG210" s="2171"/>
    </row>
    <row r="211" spans="2:33" x14ac:dyDescent="0.2">
      <c r="B211" s="2280"/>
      <c r="C211" s="2280"/>
      <c r="D211" s="2281"/>
      <c r="E211" s="2171"/>
      <c r="F211" s="2171"/>
      <c r="G211" s="2171"/>
      <c r="H211" s="2282"/>
      <c r="I211" s="2282"/>
      <c r="J211" s="2283"/>
      <c r="K211" s="2281"/>
      <c r="L211" s="2281"/>
      <c r="M211" s="2281"/>
      <c r="N211" s="2281"/>
      <c r="O211" s="2171"/>
      <c r="P211" s="2171"/>
      <c r="Q211" s="2171"/>
      <c r="R211" s="2171"/>
      <c r="S211" s="2281"/>
      <c r="T211" s="2171"/>
      <c r="U211" s="2171"/>
      <c r="V211" s="2171"/>
      <c r="W211" s="2171"/>
      <c r="X211" s="2171"/>
      <c r="Y211" s="2171"/>
      <c r="Z211" s="2171"/>
      <c r="AA211" s="2171"/>
      <c r="AB211" s="2171"/>
      <c r="AC211" s="2281"/>
      <c r="AD211" s="2171"/>
      <c r="AE211" s="2171"/>
      <c r="AF211" s="2171"/>
      <c r="AG211" s="2171"/>
    </row>
    <row r="212" spans="2:33" x14ac:dyDescent="0.2">
      <c r="B212" s="2280"/>
      <c r="C212" s="2280"/>
      <c r="D212" s="2281"/>
      <c r="E212" s="2171"/>
      <c r="F212" s="2171"/>
      <c r="G212" s="2171"/>
      <c r="H212" s="2282"/>
      <c r="I212" s="2282"/>
      <c r="J212" s="2283"/>
      <c r="K212" s="2281"/>
      <c r="L212" s="2281"/>
      <c r="M212" s="2281"/>
      <c r="N212" s="2281"/>
      <c r="O212" s="2171"/>
      <c r="P212" s="2171"/>
      <c r="Q212" s="2171"/>
      <c r="R212" s="2171"/>
      <c r="S212" s="2281"/>
      <c r="T212" s="2171"/>
      <c r="U212" s="2171"/>
      <c r="V212" s="2171"/>
      <c r="W212" s="2171"/>
      <c r="X212" s="2171"/>
      <c r="Y212" s="2171"/>
      <c r="Z212" s="2171"/>
      <c r="AA212" s="2171"/>
      <c r="AB212" s="2171"/>
      <c r="AC212" s="2281"/>
      <c r="AD212" s="2171"/>
      <c r="AE212" s="2171"/>
      <c r="AF212" s="2171"/>
      <c r="AG212" s="2171"/>
    </row>
    <row r="213" spans="2:33" x14ac:dyDescent="0.2">
      <c r="B213" s="2280"/>
      <c r="C213" s="2280"/>
      <c r="D213" s="2281"/>
      <c r="E213" s="2171"/>
      <c r="F213" s="2171"/>
      <c r="G213" s="2171"/>
      <c r="H213" s="2282"/>
      <c r="I213" s="2282"/>
      <c r="J213" s="2283"/>
      <c r="K213" s="2281"/>
      <c r="L213" s="2281"/>
      <c r="M213" s="2281"/>
      <c r="N213" s="2281"/>
      <c r="O213" s="2171"/>
      <c r="P213" s="2171"/>
      <c r="Q213" s="2171"/>
      <c r="R213" s="2171"/>
      <c r="S213" s="2281"/>
      <c r="T213" s="2171"/>
      <c r="U213" s="2171"/>
      <c r="V213" s="2171"/>
      <c r="W213" s="2171"/>
      <c r="X213" s="2171"/>
      <c r="Y213" s="2171"/>
      <c r="Z213" s="2171"/>
      <c r="AA213" s="2171"/>
      <c r="AB213" s="2171"/>
      <c r="AC213" s="2281"/>
      <c r="AD213" s="2171"/>
      <c r="AE213" s="2171"/>
      <c r="AF213" s="2171"/>
      <c r="AG213" s="2171"/>
    </row>
    <row r="214" spans="2:33" x14ac:dyDescent="0.2">
      <c r="B214" s="2280"/>
      <c r="C214" s="2280"/>
      <c r="D214" s="2281"/>
      <c r="E214" s="2171"/>
      <c r="F214" s="2171"/>
      <c r="G214" s="2171"/>
      <c r="H214" s="2282"/>
      <c r="I214" s="2282"/>
      <c r="J214" s="2283"/>
      <c r="K214" s="2281"/>
      <c r="L214" s="2281"/>
      <c r="M214" s="2281"/>
      <c r="N214" s="2281"/>
      <c r="O214" s="2171"/>
      <c r="P214" s="2171"/>
      <c r="Q214" s="2171"/>
      <c r="R214" s="2171"/>
      <c r="S214" s="2281"/>
      <c r="T214" s="2171"/>
      <c r="U214" s="2171"/>
      <c r="V214" s="2171"/>
      <c r="W214" s="2171"/>
      <c r="X214" s="2171"/>
      <c r="Y214" s="2171"/>
      <c r="Z214" s="2171"/>
      <c r="AA214" s="2171"/>
      <c r="AB214" s="2171"/>
      <c r="AC214" s="2281"/>
      <c r="AD214" s="2171"/>
      <c r="AE214" s="2171"/>
      <c r="AF214" s="2171"/>
      <c r="AG214" s="2171"/>
    </row>
    <row r="215" spans="2:33" x14ac:dyDescent="0.2">
      <c r="B215" s="2280"/>
      <c r="C215" s="2280"/>
      <c r="D215" s="2281"/>
      <c r="E215" s="2171"/>
      <c r="F215" s="2171"/>
      <c r="G215" s="2171"/>
      <c r="H215" s="2282"/>
      <c r="I215" s="2282"/>
      <c r="J215" s="2283"/>
      <c r="K215" s="2281"/>
      <c r="L215" s="2281"/>
      <c r="M215" s="2281"/>
      <c r="N215" s="2281"/>
      <c r="O215" s="2171"/>
      <c r="P215" s="2171"/>
      <c r="Q215" s="2171"/>
      <c r="R215" s="2171"/>
      <c r="S215" s="2281"/>
      <c r="T215" s="2171"/>
      <c r="U215" s="2171"/>
      <c r="V215" s="2171"/>
      <c r="W215" s="2171"/>
      <c r="X215" s="2171"/>
      <c r="Y215" s="2171"/>
      <c r="Z215" s="2171"/>
      <c r="AA215" s="2171"/>
      <c r="AB215" s="2171"/>
      <c r="AC215" s="2281"/>
      <c r="AD215" s="2171"/>
      <c r="AE215" s="2171"/>
      <c r="AF215" s="2171"/>
      <c r="AG215" s="2171"/>
    </row>
    <row r="216" spans="2:33" x14ac:dyDescent="0.2">
      <c r="B216" s="2280"/>
      <c r="C216" s="2280"/>
      <c r="D216" s="2281"/>
      <c r="E216" s="2171"/>
      <c r="F216" s="2171"/>
      <c r="G216" s="2171"/>
      <c r="H216" s="2282"/>
      <c r="I216" s="2282"/>
      <c r="J216" s="2283"/>
      <c r="K216" s="2281"/>
      <c r="L216" s="2281"/>
      <c r="M216" s="2281"/>
      <c r="N216" s="2281"/>
      <c r="O216" s="2171"/>
      <c r="P216" s="2171"/>
      <c r="Q216" s="2171"/>
      <c r="R216" s="2171"/>
      <c r="S216" s="2281"/>
      <c r="T216" s="2171"/>
      <c r="U216" s="2171"/>
      <c r="V216" s="2171"/>
      <c r="W216" s="2171"/>
      <c r="X216" s="2171"/>
      <c r="Y216" s="2171"/>
      <c r="Z216" s="2171"/>
      <c r="AA216" s="2171"/>
      <c r="AB216" s="2171"/>
      <c r="AC216" s="2281"/>
      <c r="AD216" s="2171"/>
      <c r="AE216" s="2171"/>
      <c r="AF216" s="2171"/>
      <c r="AG216" s="2171"/>
    </row>
    <row r="217" spans="2:33" x14ac:dyDescent="0.2">
      <c r="B217" s="2280"/>
      <c r="C217" s="2280"/>
      <c r="D217" s="2281"/>
      <c r="E217" s="2171"/>
      <c r="F217" s="2171"/>
      <c r="G217" s="2171"/>
      <c r="H217" s="2282"/>
      <c r="I217" s="2282"/>
      <c r="J217" s="2283"/>
      <c r="K217" s="2281"/>
      <c r="L217" s="2281"/>
      <c r="M217" s="2281"/>
      <c r="N217" s="2281"/>
      <c r="O217" s="2171"/>
      <c r="P217" s="2171"/>
      <c r="Q217" s="2171"/>
      <c r="R217" s="2171"/>
      <c r="S217" s="2281"/>
      <c r="T217" s="2171"/>
      <c r="U217" s="2171"/>
      <c r="V217" s="2171"/>
      <c r="W217" s="2171"/>
      <c r="X217" s="2171"/>
      <c r="Y217" s="2171"/>
      <c r="Z217" s="2171"/>
      <c r="AA217" s="2171"/>
      <c r="AB217" s="2171"/>
      <c r="AC217" s="2281"/>
      <c r="AD217" s="2171"/>
      <c r="AE217" s="2171"/>
      <c r="AF217" s="2171"/>
      <c r="AG217" s="2171"/>
    </row>
    <row r="218" spans="2:33" x14ac:dyDescent="0.2">
      <c r="B218" s="2280"/>
      <c r="C218" s="2280"/>
      <c r="D218" s="2281"/>
      <c r="E218" s="2171"/>
      <c r="F218" s="2171"/>
      <c r="G218" s="2171"/>
      <c r="H218" s="2282"/>
      <c r="I218" s="2282"/>
      <c r="J218" s="2283"/>
      <c r="K218" s="2281"/>
      <c r="L218" s="2281"/>
      <c r="M218" s="2281"/>
      <c r="N218" s="2281"/>
      <c r="O218" s="2171"/>
      <c r="P218" s="2171"/>
      <c r="Q218" s="2171"/>
      <c r="R218" s="2171"/>
      <c r="S218" s="2281"/>
      <c r="T218" s="2171"/>
      <c r="U218" s="2171"/>
      <c r="V218" s="2171"/>
      <c r="W218" s="2171"/>
      <c r="X218" s="2171"/>
      <c r="Y218" s="2171"/>
      <c r="Z218" s="2171"/>
      <c r="AA218" s="2171"/>
      <c r="AB218" s="2171"/>
      <c r="AC218" s="2281"/>
      <c r="AD218" s="2171"/>
      <c r="AE218" s="2171"/>
      <c r="AF218" s="2171"/>
      <c r="AG218" s="2171"/>
    </row>
    <row r="219" spans="2:33" x14ac:dyDescent="0.2">
      <c r="B219" s="2280"/>
      <c r="C219" s="2280"/>
      <c r="D219" s="2281"/>
      <c r="E219" s="2171"/>
      <c r="F219" s="2171"/>
      <c r="G219" s="2171"/>
      <c r="H219" s="2282"/>
      <c r="I219" s="2282"/>
      <c r="J219" s="2283"/>
      <c r="K219" s="2281"/>
      <c r="L219" s="2281"/>
      <c r="M219" s="2281"/>
      <c r="N219" s="2281"/>
      <c r="O219" s="2171"/>
      <c r="P219" s="2171"/>
      <c r="Q219" s="2171"/>
      <c r="R219" s="2171"/>
      <c r="S219" s="2281"/>
      <c r="T219" s="2171"/>
      <c r="U219" s="2171"/>
      <c r="V219" s="2171"/>
      <c r="W219" s="2171"/>
      <c r="X219" s="2171"/>
      <c r="Y219" s="2171"/>
      <c r="Z219" s="2171"/>
      <c r="AA219" s="2171"/>
      <c r="AB219" s="2171"/>
      <c r="AC219" s="2281"/>
      <c r="AD219" s="2171"/>
      <c r="AE219" s="2171"/>
      <c r="AF219" s="2171"/>
      <c r="AG219" s="2171"/>
    </row>
    <row r="220" spans="2:33" x14ac:dyDescent="0.2">
      <c r="B220" s="2280"/>
      <c r="C220" s="2280"/>
      <c r="D220" s="2281"/>
      <c r="E220" s="2171"/>
      <c r="F220" s="2171"/>
      <c r="G220" s="2171"/>
      <c r="H220" s="2282"/>
      <c r="I220" s="2282"/>
      <c r="J220" s="2283"/>
      <c r="K220" s="2281"/>
      <c r="L220" s="2281"/>
      <c r="M220" s="2281"/>
      <c r="N220" s="2281"/>
      <c r="O220" s="2171"/>
      <c r="P220" s="2171"/>
      <c r="Q220" s="2171"/>
      <c r="R220" s="2171"/>
      <c r="S220" s="2281"/>
      <c r="T220" s="2171"/>
      <c r="U220" s="2171"/>
      <c r="V220" s="2171"/>
      <c r="W220" s="2171"/>
      <c r="X220" s="2171"/>
      <c r="Y220" s="2171"/>
      <c r="Z220" s="2171"/>
      <c r="AA220" s="2171"/>
      <c r="AB220" s="2171"/>
      <c r="AC220" s="2281"/>
      <c r="AD220" s="2171"/>
      <c r="AE220" s="2171"/>
      <c r="AF220" s="2171"/>
      <c r="AG220" s="2171"/>
    </row>
    <row r="221" spans="2:33" x14ac:dyDescent="0.2">
      <c r="B221" s="2280"/>
      <c r="C221" s="2280"/>
      <c r="D221" s="2281"/>
      <c r="E221" s="2171"/>
      <c r="F221" s="2171"/>
      <c r="G221" s="2171"/>
      <c r="H221" s="2282"/>
      <c r="I221" s="2282"/>
      <c r="J221" s="2283"/>
      <c r="K221" s="2281"/>
      <c r="L221" s="2281"/>
      <c r="M221" s="2281"/>
      <c r="N221" s="2281"/>
      <c r="O221" s="2171"/>
      <c r="P221" s="2171"/>
      <c r="Q221" s="2171"/>
      <c r="R221" s="2171"/>
      <c r="S221" s="2281"/>
      <c r="T221" s="2171"/>
      <c r="U221" s="2171"/>
      <c r="V221" s="2171"/>
      <c r="W221" s="2171"/>
      <c r="X221" s="2171"/>
      <c r="Y221" s="2171"/>
      <c r="Z221" s="2171"/>
      <c r="AA221" s="2171"/>
      <c r="AB221" s="2171"/>
      <c r="AC221" s="2281"/>
      <c r="AD221" s="2171"/>
      <c r="AE221" s="2171"/>
      <c r="AF221" s="2171"/>
      <c r="AG221" s="2171"/>
    </row>
    <row r="222" spans="2:33" x14ac:dyDescent="0.2">
      <c r="B222" s="2280"/>
      <c r="C222" s="2280"/>
      <c r="D222" s="2281"/>
      <c r="E222" s="2171"/>
      <c r="F222" s="2171"/>
      <c r="G222" s="2171"/>
      <c r="H222" s="2282"/>
      <c r="I222" s="2282"/>
      <c r="J222" s="2283"/>
      <c r="K222" s="2281"/>
      <c r="L222" s="2281"/>
      <c r="M222" s="2281"/>
      <c r="N222" s="2281"/>
      <c r="O222" s="2171"/>
      <c r="P222" s="2171"/>
      <c r="Q222" s="2171"/>
      <c r="R222" s="2171"/>
      <c r="S222" s="2281"/>
      <c r="T222" s="2171"/>
      <c r="U222" s="2171"/>
      <c r="V222" s="2171"/>
      <c r="W222" s="2171"/>
      <c r="X222" s="2171"/>
      <c r="Y222" s="2171"/>
      <c r="Z222" s="2171"/>
      <c r="AA222" s="2171"/>
      <c r="AB222" s="2171"/>
      <c r="AC222" s="2281"/>
      <c r="AD222" s="2171"/>
      <c r="AE222" s="2171"/>
      <c r="AF222" s="2171"/>
      <c r="AG222" s="2171"/>
    </row>
    <row r="223" spans="2:33" x14ac:dyDescent="0.2">
      <c r="B223" s="2280"/>
      <c r="C223" s="2280"/>
      <c r="D223" s="2281"/>
      <c r="E223" s="2171"/>
      <c r="F223" s="2171"/>
      <c r="G223" s="2171"/>
      <c r="H223" s="2282"/>
      <c r="I223" s="2282"/>
      <c r="J223" s="2283"/>
      <c r="K223" s="2281"/>
      <c r="L223" s="2281"/>
      <c r="M223" s="2281"/>
      <c r="N223" s="2281"/>
      <c r="O223" s="2171"/>
      <c r="P223" s="2171"/>
      <c r="Q223" s="2171"/>
      <c r="R223" s="2171"/>
      <c r="S223" s="2281"/>
      <c r="T223" s="2171"/>
      <c r="U223" s="2171"/>
      <c r="V223" s="2171"/>
      <c r="W223" s="2171"/>
      <c r="X223" s="2171"/>
      <c r="Y223" s="2171"/>
      <c r="Z223" s="2171"/>
      <c r="AA223" s="2171"/>
      <c r="AB223" s="2171"/>
      <c r="AC223" s="2281"/>
      <c r="AD223" s="2171"/>
      <c r="AE223" s="2171"/>
      <c r="AF223" s="2171"/>
      <c r="AG223" s="2171"/>
    </row>
    <row r="224" spans="2:33" x14ac:dyDescent="0.2">
      <c r="B224" s="2280"/>
      <c r="C224" s="2280"/>
      <c r="D224" s="2281"/>
      <c r="E224" s="2171"/>
      <c r="F224" s="2171"/>
      <c r="G224" s="2171"/>
      <c r="H224" s="2282"/>
      <c r="I224" s="2282"/>
      <c r="J224" s="2283"/>
      <c r="K224" s="2281"/>
      <c r="L224" s="2281"/>
      <c r="M224" s="2281"/>
      <c r="N224" s="2281"/>
      <c r="O224" s="2171"/>
      <c r="P224" s="2171"/>
      <c r="Q224" s="2171"/>
      <c r="R224" s="2171"/>
      <c r="S224" s="2281"/>
      <c r="T224" s="2171"/>
      <c r="U224" s="2171"/>
      <c r="V224" s="2171"/>
      <c r="W224" s="2171"/>
      <c r="X224" s="2171"/>
      <c r="Y224" s="2171"/>
      <c r="Z224" s="2171"/>
      <c r="AA224" s="2171"/>
      <c r="AB224" s="2171"/>
      <c r="AC224" s="2281"/>
      <c r="AD224" s="2171"/>
      <c r="AE224" s="2171"/>
      <c r="AF224" s="2171"/>
      <c r="AG224" s="2171"/>
    </row>
    <row r="225" spans="2:33" x14ac:dyDescent="0.2">
      <c r="B225" s="2280"/>
      <c r="C225" s="2280"/>
      <c r="D225" s="2281"/>
      <c r="E225" s="2171"/>
      <c r="F225" s="2171"/>
      <c r="G225" s="2171"/>
      <c r="H225" s="2282"/>
      <c r="I225" s="2282"/>
      <c r="J225" s="2283"/>
      <c r="K225" s="2281"/>
      <c r="L225" s="2281"/>
      <c r="M225" s="2281"/>
      <c r="N225" s="2281"/>
      <c r="O225" s="2171"/>
      <c r="P225" s="2171"/>
      <c r="Q225" s="2171"/>
      <c r="R225" s="2171"/>
      <c r="S225" s="2281"/>
      <c r="T225" s="2171"/>
      <c r="U225" s="2171"/>
      <c r="V225" s="2171"/>
      <c r="W225" s="2171"/>
      <c r="X225" s="2171"/>
      <c r="Y225" s="2171"/>
      <c r="Z225" s="2171"/>
      <c r="AA225" s="2171"/>
      <c r="AB225" s="2171"/>
      <c r="AC225" s="2281"/>
      <c r="AD225" s="2171"/>
      <c r="AE225" s="2171"/>
      <c r="AF225" s="2171"/>
      <c r="AG225" s="2171"/>
    </row>
    <row r="226" spans="2:33" x14ac:dyDescent="0.2">
      <c r="B226" s="2280"/>
      <c r="C226" s="2280"/>
      <c r="D226" s="2281"/>
      <c r="E226" s="2171"/>
      <c r="F226" s="2171"/>
      <c r="G226" s="2171"/>
      <c r="H226" s="2282"/>
      <c r="I226" s="2282"/>
      <c r="J226" s="2283"/>
      <c r="K226" s="2281"/>
      <c r="L226" s="2281"/>
      <c r="M226" s="2281"/>
      <c r="N226" s="2281"/>
      <c r="O226" s="2171"/>
      <c r="P226" s="2171"/>
      <c r="Q226" s="2171"/>
      <c r="R226" s="2171"/>
      <c r="S226" s="2281"/>
      <c r="T226" s="2171"/>
      <c r="U226" s="2171"/>
      <c r="V226" s="2171"/>
      <c r="W226" s="2171"/>
      <c r="X226" s="2171"/>
      <c r="Y226" s="2171"/>
      <c r="Z226" s="2171"/>
      <c r="AA226" s="2171"/>
      <c r="AB226" s="2171"/>
      <c r="AC226" s="2281"/>
      <c r="AD226" s="2171"/>
      <c r="AE226" s="2171"/>
      <c r="AF226" s="2171"/>
      <c r="AG226" s="2171"/>
    </row>
    <row r="227" spans="2:33" x14ac:dyDescent="0.2">
      <c r="B227" s="2280"/>
      <c r="C227" s="2280"/>
      <c r="D227" s="2281"/>
      <c r="E227" s="2171"/>
      <c r="F227" s="2171"/>
      <c r="G227" s="2171"/>
      <c r="H227" s="2282"/>
      <c r="I227" s="2282"/>
      <c r="J227" s="2283"/>
      <c r="K227" s="2281"/>
      <c r="L227" s="2281"/>
      <c r="M227" s="2281"/>
      <c r="N227" s="2281"/>
      <c r="O227" s="2171"/>
      <c r="P227" s="2171"/>
      <c r="Q227" s="2171"/>
      <c r="R227" s="2171"/>
      <c r="S227" s="2281"/>
      <c r="T227" s="2171"/>
      <c r="U227" s="2171"/>
      <c r="V227" s="2171"/>
      <c r="W227" s="2171"/>
      <c r="X227" s="2171"/>
      <c r="Y227" s="2171"/>
      <c r="Z227" s="2171"/>
      <c r="AA227" s="2171"/>
      <c r="AB227" s="2171"/>
      <c r="AC227" s="2281"/>
      <c r="AD227" s="2171"/>
      <c r="AE227" s="2171"/>
      <c r="AF227" s="2171"/>
      <c r="AG227" s="2171"/>
    </row>
    <row r="228" spans="2:33" x14ac:dyDescent="0.2">
      <c r="B228" s="2280"/>
      <c r="C228" s="2280"/>
      <c r="D228" s="2281"/>
      <c r="E228" s="2171"/>
      <c r="F228" s="2171"/>
      <c r="G228" s="2171"/>
      <c r="H228" s="2282"/>
      <c r="I228" s="2282"/>
      <c r="J228" s="2283"/>
      <c r="K228" s="2281"/>
      <c r="L228" s="2281"/>
      <c r="M228" s="2281"/>
      <c r="N228" s="2281"/>
      <c r="O228" s="2171"/>
      <c r="P228" s="2171"/>
      <c r="Q228" s="2171"/>
      <c r="R228" s="2171"/>
      <c r="S228" s="2281"/>
      <c r="T228" s="2171"/>
      <c r="U228" s="2171"/>
      <c r="V228" s="2171"/>
      <c r="W228" s="2171"/>
      <c r="X228" s="2171"/>
      <c r="Y228" s="2171"/>
      <c r="Z228" s="2171"/>
      <c r="AA228" s="2171"/>
      <c r="AB228" s="2171"/>
      <c r="AC228" s="2281"/>
      <c r="AD228" s="2171"/>
      <c r="AE228" s="2171"/>
      <c r="AF228" s="2171"/>
      <c r="AG228" s="2171"/>
    </row>
    <row r="229" spans="2:33" x14ac:dyDescent="0.2">
      <c r="B229" s="2280"/>
      <c r="C229" s="2280"/>
      <c r="D229" s="2281"/>
      <c r="E229" s="2171"/>
      <c r="F229" s="2171"/>
      <c r="G229" s="2171"/>
      <c r="H229" s="2282"/>
      <c r="I229" s="2282"/>
      <c r="J229" s="2283"/>
      <c r="K229" s="2281"/>
      <c r="L229" s="2281"/>
      <c r="M229" s="2281"/>
      <c r="N229" s="2281"/>
      <c r="O229" s="2171"/>
      <c r="P229" s="2171"/>
      <c r="Q229" s="2171"/>
      <c r="R229" s="2171"/>
      <c r="S229" s="2281"/>
      <c r="T229" s="2171"/>
      <c r="U229" s="2171"/>
      <c r="V229" s="2171"/>
      <c r="W229" s="2171"/>
      <c r="X229" s="2171"/>
      <c r="Y229" s="2171"/>
      <c r="Z229" s="2171"/>
      <c r="AA229" s="2171"/>
      <c r="AB229" s="2171"/>
      <c r="AC229" s="2281"/>
      <c r="AD229" s="2171"/>
      <c r="AE229" s="2171"/>
      <c r="AF229" s="2171"/>
      <c r="AG229" s="2171"/>
    </row>
    <row r="230" spans="2:33" x14ac:dyDescent="0.2">
      <c r="B230" s="2280"/>
      <c r="C230" s="2280"/>
      <c r="D230" s="2281"/>
      <c r="E230" s="2171"/>
      <c r="F230" s="2171"/>
      <c r="G230" s="2171"/>
      <c r="H230" s="2282"/>
      <c r="I230" s="2282"/>
      <c r="J230" s="2283"/>
      <c r="K230" s="2281"/>
      <c r="L230" s="2281"/>
      <c r="M230" s="2281"/>
      <c r="N230" s="2281"/>
      <c r="O230" s="2171"/>
      <c r="P230" s="2171"/>
      <c r="Q230" s="2171"/>
      <c r="R230" s="2171"/>
      <c r="S230" s="2281"/>
      <c r="T230" s="2171"/>
      <c r="U230" s="2171"/>
      <c r="V230" s="2171"/>
      <c r="W230" s="2171"/>
      <c r="X230" s="2171"/>
      <c r="Y230" s="2171"/>
      <c r="Z230" s="2171"/>
      <c r="AA230" s="2171"/>
      <c r="AB230" s="2171"/>
      <c r="AC230" s="2281"/>
      <c r="AD230" s="2171"/>
      <c r="AE230" s="2171"/>
      <c r="AF230" s="2171"/>
      <c r="AG230" s="2171"/>
    </row>
    <row r="231" spans="2:33" x14ac:dyDescent="0.2">
      <c r="B231" s="2280"/>
      <c r="C231" s="2280"/>
      <c r="D231" s="2281"/>
      <c r="E231" s="2171"/>
      <c r="F231" s="2171"/>
      <c r="G231" s="2171"/>
      <c r="H231" s="2282"/>
      <c r="I231" s="2282"/>
      <c r="J231" s="2283"/>
      <c r="K231" s="2281"/>
      <c r="L231" s="2281"/>
      <c r="M231" s="2281"/>
      <c r="N231" s="2281"/>
      <c r="O231" s="2171"/>
      <c r="P231" s="2171"/>
      <c r="Q231" s="2171"/>
      <c r="R231" s="2171"/>
      <c r="S231" s="2281"/>
      <c r="T231" s="2171"/>
      <c r="U231" s="2171"/>
      <c r="V231" s="2171"/>
      <c r="W231" s="2171"/>
      <c r="X231" s="2171"/>
      <c r="Y231" s="2171"/>
      <c r="Z231" s="2171"/>
      <c r="AA231" s="2171"/>
      <c r="AB231" s="2171"/>
      <c r="AC231" s="2281"/>
      <c r="AD231" s="2171"/>
      <c r="AE231" s="2171"/>
      <c r="AF231" s="2171"/>
      <c r="AG231" s="2171"/>
    </row>
    <row r="232" spans="2:33" x14ac:dyDescent="0.2">
      <c r="B232" s="2280"/>
      <c r="C232" s="2280"/>
      <c r="D232" s="2281"/>
      <c r="E232" s="2171"/>
      <c r="F232" s="2171"/>
      <c r="G232" s="2171"/>
      <c r="H232" s="2282"/>
      <c r="I232" s="2282"/>
      <c r="J232" s="2283"/>
      <c r="K232" s="2281"/>
      <c r="L232" s="2281"/>
      <c r="M232" s="2281"/>
      <c r="N232" s="2281"/>
      <c r="O232" s="2171"/>
      <c r="P232" s="2171"/>
      <c r="Q232" s="2171"/>
      <c r="R232" s="2171"/>
      <c r="S232" s="2281"/>
      <c r="T232" s="2171"/>
      <c r="U232" s="2171"/>
      <c r="V232" s="2171"/>
      <c r="W232" s="2171"/>
      <c r="X232" s="2171"/>
      <c r="Y232" s="2171"/>
      <c r="Z232" s="2171"/>
      <c r="AA232" s="2171"/>
      <c r="AB232" s="2171"/>
      <c r="AC232" s="2281"/>
      <c r="AD232" s="2171"/>
      <c r="AE232" s="2171"/>
      <c r="AF232" s="2171"/>
      <c r="AG232" s="2171"/>
    </row>
    <row r="233" spans="2:33" x14ac:dyDescent="0.2">
      <c r="B233" s="2280"/>
      <c r="C233" s="2280"/>
      <c r="D233" s="2281"/>
      <c r="E233" s="2171"/>
      <c r="F233" s="2171"/>
      <c r="G233" s="2171"/>
      <c r="H233" s="2282"/>
      <c r="I233" s="2282"/>
      <c r="J233" s="2283"/>
      <c r="K233" s="2281"/>
      <c r="L233" s="2281"/>
      <c r="M233" s="2281"/>
      <c r="N233" s="2281"/>
      <c r="O233" s="2171"/>
      <c r="P233" s="2171"/>
      <c r="Q233" s="2171"/>
      <c r="R233" s="2171"/>
      <c r="S233" s="2281"/>
      <c r="T233" s="2171"/>
      <c r="U233" s="2171"/>
      <c r="V233" s="2171"/>
      <c r="W233" s="2171"/>
      <c r="X233" s="2171"/>
      <c r="Y233" s="2171"/>
      <c r="Z233" s="2171"/>
      <c r="AA233" s="2171"/>
      <c r="AB233" s="2171"/>
      <c r="AC233" s="2281"/>
      <c r="AD233" s="2171"/>
      <c r="AE233" s="2171"/>
      <c r="AF233" s="2171"/>
      <c r="AG233" s="2171"/>
    </row>
    <row r="234" spans="2:33" x14ac:dyDescent="0.2">
      <c r="B234" s="2280"/>
      <c r="C234" s="2280"/>
      <c r="D234" s="2281"/>
      <c r="E234" s="2171"/>
      <c r="F234" s="2171"/>
      <c r="G234" s="2171"/>
      <c r="H234" s="2282"/>
      <c r="I234" s="2282"/>
      <c r="J234" s="2283"/>
      <c r="K234" s="2281"/>
      <c r="L234" s="2281"/>
      <c r="M234" s="2281"/>
      <c r="N234" s="2281"/>
      <c r="O234" s="2171"/>
      <c r="P234" s="2171"/>
      <c r="Q234" s="2171"/>
      <c r="R234" s="2171"/>
      <c r="S234" s="2281"/>
      <c r="T234" s="2171"/>
      <c r="U234" s="2171"/>
      <c r="V234" s="2171"/>
      <c r="W234" s="2171"/>
      <c r="X234" s="2171"/>
      <c r="Y234" s="2171"/>
      <c r="Z234" s="2171"/>
      <c r="AA234" s="2171"/>
      <c r="AB234" s="2171"/>
      <c r="AC234" s="2281"/>
      <c r="AD234" s="2171"/>
      <c r="AE234" s="2171"/>
      <c r="AF234" s="2171"/>
      <c r="AG234" s="2171"/>
    </row>
    <row r="235" spans="2:33" x14ac:dyDescent="0.2">
      <c r="B235" s="2280"/>
      <c r="C235" s="2280"/>
      <c r="D235" s="2281"/>
      <c r="E235" s="2171"/>
      <c r="F235" s="2171"/>
      <c r="G235" s="2171"/>
      <c r="H235" s="2282"/>
      <c r="I235" s="2282"/>
      <c r="J235" s="2283"/>
      <c r="K235" s="2281"/>
      <c r="L235" s="2281"/>
      <c r="M235" s="2281"/>
      <c r="N235" s="2281"/>
      <c r="O235" s="2171"/>
      <c r="P235" s="2171"/>
      <c r="Q235" s="2171"/>
      <c r="R235" s="2171"/>
      <c r="S235" s="2281"/>
      <c r="T235" s="2171"/>
      <c r="U235" s="2171"/>
      <c r="V235" s="2171"/>
      <c r="W235" s="2171"/>
      <c r="X235" s="2171"/>
      <c r="Y235" s="2171"/>
      <c r="Z235" s="2171"/>
      <c r="AA235" s="2171"/>
      <c r="AB235" s="2171"/>
      <c r="AC235" s="2281"/>
      <c r="AD235" s="2171"/>
      <c r="AE235" s="2171"/>
      <c r="AF235" s="2171"/>
      <c r="AG235" s="2171"/>
    </row>
    <row r="236" spans="2:33" x14ac:dyDescent="0.2">
      <c r="B236" s="2280"/>
      <c r="C236" s="2280"/>
      <c r="D236" s="2281"/>
      <c r="E236" s="2171"/>
      <c r="F236" s="2171"/>
      <c r="G236" s="2171"/>
      <c r="H236" s="2282"/>
      <c r="I236" s="2282"/>
      <c r="J236" s="2283"/>
      <c r="K236" s="2281"/>
      <c r="L236" s="2281"/>
      <c r="M236" s="2281"/>
      <c r="N236" s="2281"/>
      <c r="O236" s="2171"/>
      <c r="P236" s="2171"/>
      <c r="Q236" s="2171"/>
      <c r="R236" s="2171"/>
      <c r="S236" s="2281"/>
      <c r="T236" s="2171"/>
      <c r="U236" s="2171"/>
      <c r="V236" s="2171"/>
      <c r="W236" s="2171"/>
      <c r="X236" s="2171"/>
      <c r="Y236" s="2171"/>
      <c r="Z236" s="2171"/>
      <c r="AA236" s="2171"/>
      <c r="AB236" s="2171"/>
      <c r="AC236" s="2281"/>
      <c r="AD236" s="2171"/>
      <c r="AE236" s="2171"/>
      <c r="AF236" s="2171"/>
      <c r="AG236" s="2171"/>
    </row>
    <row r="237" spans="2:33" x14ac:dyDescent="0.2">
      <c r="B237" s="2280"/>
      <c r="C237" s="2280"/>
      <c r="D237" s="2281"/>
      <c r="E237" s="2171"/>
      <c r="F237" s="2171"/>
      <c r="G237" s="2171"/>
      <c r="H237" s="2282"/>
      <c r="I237" s="2282"/>
      <c r="J237" s="2283"/>
      <c r="K237" s="2281"/>
      <c r="L237" s="2281"/>
      <c r="M237" s="2281"/>
      <c r="N237" s="2281"/>
      <c r="O237" s="2171"/>
      <c r="P237" s="2171"/>
      <c r="Q237" s="2171"/>
      <c r="R237" s="2171"/>
      <c r="S237" s="2281"/>
      <c r="T237" s="2171"/>
      <c r="U237" s="2171"/>
      <c r="V237" s="2171"/>
      <c r="W237" s="2171"/>
      <c r="X237" s="2171"/>
      <c r="Y237" s="2171"/>
      <c r="Z237" s="2171"/>
      <c r="AA237" s="2171"/>
      <c r="AB237" s="2171"/>
      <c r="AC237" s="2281"/>
      <c r="AD237" s="2171"/>
      <c r="AE237" s="2171"/>
      <c r="AF237" s="2171"/>
      <c r="AG237" s="2171"/>
    </row>
    <row r="238" spans="2:33" x14ac:dyDescent="0.2">
      <c r="B238" s="2280"/>
      <c r="C238" s="2280"/>
      <c r="D238" s="2281"/>
      <c r="E238" s="2171"/>
      <c r="F238" s="2171"/>
      <c r="G238" s="2171"/>
      <c r="H238" s="2282"/>
      <c r="I238" s="2282"/>
      <c r="J238" s="2283"/>
      <c r="K238" s="2281"/>
      <c r="L238" s="2281"/>
      <c r="M238" s="2281"/>
      <c r="N238" s="2281"/>
      <c r="O238" s="2171"/>
      <c r="P238" s="2171"/>
      <c r="Q238" s="2171"/>
      <c r="R238" s="2171"/>
      <c r="S238" s="2281"/>
      <c r="T238" s="2171"/>
      <c r="U238" s="2171"/>
      <c r="V238" s="2171"/>
      <c r="W238" s="2171"/>
      <c r="X238" s="2171"/>
      <c r="Y238" s="2171"/>
      <c r="Z238" s="2171"/>
      <c r="AA238" s="2171"/>
      <c r="AB238" s="2171"/>
      <c r="AC238" s="2281"/>
      <c r="AD238" s="2171"/>
      <c r="AE238" s="2171"/>
      <c r="AF238" s="2171"/>
      <c r="AG238" s="2171"/>
    </row>
    <row r="239" spans="2:33" x14ac:dyDescent="0.2">
      <c r="B239" s="2280"/>
      <c r="C239" s="2280"/>
      <c r="D239" s="2281"/>
      <c r="E239" s="2171"/>
      <c r="F239" s="2171"/>
      <c r="G239" s="2171"/>
      <c r="H239" s="2282"/>
      <c r="I239" s="2282"/>
      <c r="J239" s="2283"/>
      <c r="K239" s="2281"/>
      <c r="L239" s="2281"/>
      <c r="M239" s="2281"/>
      <c r="N239" s="2281"/>
      <c r="O239" s="2171"/>
      <c r="P239" s="2171"/>
      <c r="Q239" s="2171"/>
      <c r="R239" s="2171"/>
      <c r="S239" s="2281"/>
      <c r="T239" s="2171"/>
      <c r="U239" s="2171"/>
      <c r="V239" s="2171"/>
      <c r="W239" s="2171"/>
      <c r="X239" s="2171"/>
      <c r="Y239" s="2171"/>
      <c r="Z239" s="2171"/>
      <c r="AA239" s="2171"/>
      <c r="AB239" s="2171"/>
      <c r="AC239" s="2281"/>
      <c r="AD239" s="2171"/>
      <c r="AE239" s="2171"/>
      <c r="AF239" s="2171"/>
      <c r="AG239" s="2171"/>
    </row>
    <row r="240" spans="2:33" x14ac:dyDescent="0.2">
      <c r="B240" s="2280"/>
      <c r="C240" s="2280"/>
      <c r="D240" s="2281"/>
      <c r="E240" s="2171"/>
      <c r="F240" s="2171"/>
      <c r="G240" s="2171"/>
      <c r="H240" s="2282"/>
      <c r="I240" s="2282"/>
      <c r="J240" s="2283"/>
      <c r="K240" s="2281"/>
      <c r="L240" s="2281"/>
      <c r="M240" s="2281"/>
      <c r="N240" s="2281"/>
      <c r="O240" s="2171"/>
      <c r="P240" s="2171"/>
      <c r="Q240" s="2171"/>
      <c r="R240" s="2171"/>
      <c r="S240" s="2281"/>
      <c r="T240" s="2171"/>
      <c r="U240" s="2171"/>
      <c r="V240" s="2171"/>
      <c r="W240" s="2171"/>
      <c r="X240" s="2171"/>
      <c r="Y240" s="2171"/>
      <c r="Z240" s="2171"/>
      <c r="AA240" s="2171"/>
      <c r="AB240" s="2171"/>
      <c r="AC240" s="2281"/>
      <c r="AD240" s="2171"/>
      <c r="AE240" s="2171"/>
      <c r="AF240" s="2171"/>
      <c r="AG240" s="2171"/>
    </row>
    <row r="241" spans="2:33" x14ac:dyDescent="0.2">
      <c r="B241" s="2280"/>
      <c r="C241" s="2280"/>
      <c r="D241" s="2281"/>
      <c r="E241" s="2171"/>
      <c r="F241" s="2171"/>
      <c r="G241" s="2171"/>
      <c r="H241" s="2282"/>
      <c r="I241" s="2282"/>
      <c r="J241" s="2283"/>
      <c r="K241" s="2281"/>
      <c r="L241" s="2281"/>
      <c r="M241" s="2281"/>
      <c r="N241" s="2281"/>
      <c r="O241" s="2171"/>
      <c r="P241" s="2171"/>
      <c r="Q241" s="2171"/>
      <c r="R241" s="2171"/>
      <c r="S241" s="2281"/>
      <c r="T241" s="2171"/>
      <c r="U241" s="2171"/>
      <c r="V241" s="2171"/>
      <c r="W241" s="2171"/>
      <c r="X241" s="2171"/>
      <c r="Y241" s="2171"/>
      <c r="Z241" s="2171"/>
      <c r="AA241" s="2171"/>
      <c r="AB241" s="2171"/>
      <c r="AC241" s="2281"/>
      <c r="AD241" s="2171"/>
      <c r="AE241" s="2171"/>
      <c r="AF241" s="2171"/>
      <c r="AG241" s="2171"/>
    </row>
    <row r="242" spans="2:33" x14ac:dyDescent="0.2">
      <c r="B242" s="2280"/>
      <c r="C242" s="2280"/>
      <c r="D242" s="2281"/>
      <c r="E242" s="2171"/>
      <c r="F242" s="2171"/>
      <c r="G242" s="2171"/>
      <c r="H242" s="2282"/>
      <c r="I242" s="2282"/>
      <c r="J242" s="2283"/>
      <c r="K242" s="2281"/>
      <c r="L242" s="2281"/>
      <c r="M242" s="2281"/>
      <c r="N242" s="2281"/>
      <c r="O242" s="2171"/>
      <c r="P242" s="2171"/>
      <c r="Q242" s="2171"/>
      <c r="R242" s="2171"/>
      <c r="S242" s="2281"/>
      <c r="T242" s="2171"/>
      <c r="U242" s="2171"/>
      <c r="V242" s="2171"/>
      <c r="W242" s="2171"/>
      <c r="X242" s="2171"/>
      <c r="Y242" s="2171"/>
      <c r="Z242" s="2171"/>
      <c r="AA242" s="2171"/>
      <c r="AB242" s="2171"/>
      <c r="AC242" s="2281"/>
      <c r="AD242" s="2171"/>
      <c r="AE242" s="2171"/>
      <c r="AF242" s="2171"/>
      <c r="AG242" s="2171"/>
    </row>
    <row r="243" spans="2:33" x14ac:dyDescent="0.2">
      <c r="B243" s="2280"/>
      <c r="C243" s="2280"/>
      <c r="D243" s="2281"/>
      <c r="E243" s="2171"/>
      <c r="F243" s="2171"/>
      <c r="G243" s="2171"/>
      <c r="H243" s="2282"/>
      <c r="I243" s="2282"/>
      <c r="J243" s="2283"/>
      <c r="K243" s="2281"/>
      <c r="L243" s="2281"/>
      <c r="M243" s="2281"/>
      <c r="N243" s="2281"/>
      <c r="O243" s="2171"/>
      <c r="P243" s="2171"/>
      <c r="Q243" s="2171"/>
      <c r="R243" s="2171"/>
      <c r="S243" s="2281"/>
      <c r="T243" s="2171"/>
      <c r="U243" s="2171"/>
      <c r="V243" s="2171"/>
      <c r="W243" s="2171"/>
      <c r="X243" s="2171"/>
      <c r="Y243" s="2171"/>
      <c r="Z243" s="2171"/>
      <c r="AA243" s="2171"/>
      <c r="AB243" s="2171"/>
      <c r="AC243" s="2281"/>
      <c r="AD243" s="2171"/>
      <c r="AE243" s="2171"/>
      <c r="AF243" s="2171"/>
      <c r="AG243" s="2171"/>
    </row>
    <row r="244" spans="2:33" x14ac:dyDescent="0.2">
      <c r="B244" s="2280"/>
      <c r="C244" s="2280"/>
      <c r="D244" s="2281"/>
      <c r="E244" s="2171"/>
      <c r="F244" s="2171"/>
      <c r="G244" s="2171"/>
      <c r="H244" s="2282"/>
      <c r="I244" s="2282"/>
      <c r="J244" s="2283"/>
      <c r="K244" s="2281"/>
      <c r="L244" s="2281"/>
      <c r="M244" s="2281"/>
      <c r="N244" s="2281"/>
      <c r="O244" s="2171"/>
      <c r="P244" s="2171"/>
      <c r="Q244" s="2171"/>
      <c r="R244" s="2171"/>
      <c r="S244" s="2281"/>
      <c r="T244" s="2171"/>
      <c r="U244" s="2171"/>
      <c r="V244" s="2171"/>
      <c r="W244" s="2171"/>
      <c r="X244" s="2171"/>
      <c r="Y244" s="2171"/>
      <c r="Z244" s="2171"/>
      <c r="AA244" s="2171"/>
      <c r="AB244" s="2171"/>
      <c r="AC244" s="2281"/>
      <c r="AD244" s="2171"/>
      <c r="AE244" s="2171"/>
      <c r="AF244" s="2171"/>
      <c r="AG244" s="2171"/>
    </row>
    <row r="245" spans="2:33" x14ac:dyDescent="0.2">
      <c r="B245" s="2280"/>
      <c r="C245" s="2280"/>
      <c r="D245" s="2281"/>
      <c r="E245" s="2171"/>
      <c r="F245" s="2171"/>
      <c r="G245" s="2171"/>
      <c r="H245" s="2282"/>
      <c r="I245" s="2282"/>
      <c r="J245" s="2283"/>
      <c r="K245" s="2281"/>
      <c r="L245" s="2281"/>
      <c r="M245" s="2281"/>
      <c r="N245" s="2281"/>
      <c r="O245" s="2171"/>
      <c r="P245" s="2171"/>
      <c r="Q245" s="2171"/>
      <c r="R245" s="2171"/>
      <c r="S245" s="2281"/>
      <c r="T245" s="2171"/>
      <c r="U245" s="2171"/>
      <c r="V245" s="2171"/>
      <c r="W245" s="2171"/>
      <c r="X245" s="2171"/>
      <c r="Y245" s="2171"/>
      <c r="Z245" s="2171"/>
      <c r="AA245" s="2171"/>
      <c r="AB245" s="2171"/>
      <c r="AC245" s="2281"/>
      <c r="AD245" s="2171"/>
      <c r="AE245" s="2171"/>
      <c r="AF245" s="2171"/>
      <c r="AG245" s="2171"/>
    </row>
    <row r="246" spans="2:33" x14ac:dyDescent="0.2">
      <c r="B246" s="2280"/>
      <c r="C246" s="2280"/>
      <c r="D246" s="2281"/>
      <c r="E246" s="2171"/>
      <c r="F246" s="2171"/>
      <c r="G246" s="2171"/>
      <c r="H246" s="2282"/>
      <c r="I246" s="2282"/>
      <c r="J246" s="2283"/>
      <c r="K246" s="2281"/>
      <c r="L246" s="2281"/>
      <c r="M246" s="2281"/>
      <c r="N246" s="2281"/>
      <c r="O246" s="2171"/>
      <c r="P246" s="2171"/>
      <c r="Q246" s="2171"/>
      <c r="R246" s="2171"/>
      <c r="S246" s="2281"/>
      <c r="T246" s="2171"/>
      <c r="U246" s="2171"/>
      <c r="V246" s="2171"/>
      <c r="W246" s="2171"/>
      <c r="X246" s="2171"/>
      <c r="Y246" s="2171"/>
      <c r="Z246" s="2171"/>
      <c r="AA246" s="2171"/>
      <c r="AB246" s="2171"/>
      <c r="AC246" s="2281"/>
      <c r="AD246" s="2171"/>
      <c r="AE246" s="2171"/>
      <c r="AF246" s="2171"/>
      <c r="AG246" s="2171"/>
    </row>
    <row r="247" spans="2:33" x14ac:dyDescent="0.2">
      <c r="B247" s="2280"/>
      <c r="C247" s="2280"/>
      <c r="D247" s="2281"/>
      <c r="E247" s="2171"/>
      <c r="F247" s="2171"/>
      <c r="G247" s="2171"/>
      <c r="H247" s="2282"/>
      <c r="I247" s="2282"/>
      <c r="J247" s="2283"/>
      <c r="K247" s="2281"/>
      <c r="L247" s="2281"/>
      <c r="M247" s="2281"/>
      <c r="N247" s="2281"/>
      <c r="O247" s="2171"/>
      <c r="P247" s="2171"/>
      <c r="Q247" s="2171"/>
      <c r="R247" s="2171"/>
      <c r="S247" s="2281"/>
      <c r="T247" s="2171"/>
      <c r="U247" s="2171"/>
      <c r="V247" s="2171"/>
      <c r="W247" s="2171"/>
      <c r="X247" s="2171"/>
      <c r="Y247" s="2171"/>
      <c r="Z247" s="2171"/>
      <c r="AA247" s="2171"/>
      <c r="AB247" s="2171"/>
      <c r="AC247" s="2281"/>
      <c r="AD247" s="2171"/>
      <c r="AE247" s="2171"/>
      <c r="AF247" s="2171"/>
      <c r="AG247" s="2171"/>
    </row>
    <row r="248" spans="2:33" x14ac:dyDescent="0.2">
      <c r="B248" s="2280"/>
      <c r="C248" s="2280"/>
      <c r="D248" s="2281"/>
      <c r="E248" s="2171"/>
      <c r="F248" s="2171"/>
      <c r="G248" s="2171"/>
      <c r="H248" s="2282"/>
      <c r="I248" s="2282"/>
      <c r="J248" s="2283"/>
      <c r="K248" s="2281"/>
      <c r="L248" s="2281"/>
      <c r="M248" s="2281"/>
      <c r="N248" s="2281"/>
      <c r="O248" s="2171"/>
      <c r="P248" s="2171"/>
      <c r="Q248" s="2171"/>
      <c r="R248" s="2171"/>
      <c r="S248" s="2281"/>
      <c r="T248" s="2171"/>
      <c r="U248" s="2171"/>
      <c r="V248" s="2171"/>
      <c r="W248" s="2171"/>
      <c r="X248" s="2171"/>
      <c r="Y248" s="2171"/>
      <c r="Z248" s="2171"/>
      <c r="AA248" s="2171"/>
      <c r="AB248" s="2171"/>
      <c r="AC248" s="2281"/>
      <c r="AD248" s="2171"/>
      <c r="AE248" s="2171"/>
      <c r="AF248" s="2171"/>
      <c r="AG248" s="2171"/>
    </row>
    <row r="249" spans="2:33" x14ac:dyDescent="0.2">
      <c r="B249" s="2280"/>
      <c r="C249" s="2280"/>
      <c r="D249" s="2281"/>
      <c r="E249" s="2171"/>
      <c r="F249" s="2171"/>
      <c r="G249" s="2171"/>
      <c r="H249" s="2282"/>
      <c r="I249" s="2282"/>
      <c r="J249" s="2283"/>
      <c r="K249" s="2281"/>
      <c r="L249" s="2281"/>
      <c r="M249" s="2281"/>
      <c r="N249" s="2281"/>
      <c r="O249" s="2171"/>
      <c r="P249" s="2171"/>
      <c r="Q249" s="2171"/>
      <c r="R249" s="2171"/>
      <c r="S249" s="2281"/>
      <c r="T249" s="2171"/>
      <c r="U249" s="2171"/>
      <c r="V249" s="2171"/>
      <c r="W249" s="2171"/>
      <c r="X249" s="2171"/>
      <c r="Y249" s="2171"/>
      <c r="Z249" s="2171"/>
      <c r="AA249" s="2171"/>
      <c r="AB249" s="2171"/>
      <c r="AC249" s="2281"/>
      <c r="AD249" s="2171"/>
      <c r="AE249" s="2171"/>
      <c r="AF249" s="2171"/>
      <c r="AG249" s="2171"/>
    </row>
    <row r="250" spans="2:33" x14ac:dyDescent="0.2">
      <c r="B250" s="2280"/>
      <c r="C250" s="2280"/>
      <c r="D250" s="2281"/>
      <c r="E250" s="2171"/>
      <c r="F250" s="2171"/>
      <c r="G250" s="2171"/>
      <c r="H250" s="2282"/>
      <c r="I250" s="2282"/>
      <c r="J250" s="2283"/>
      <c r="K250" s="2281"/>
      <c r="L250" s="2281"/>
      <c r="M250" s="2281"/>
      <c r="N250" s="2281"/>
      <c r="O250" s="2171"/>
      <c r="P250" s="2171"/>
      <c r="Q250" s="2171"/>
      <c r="R250" s="2171"/>
      <c r="S250" s="2281"/>
      <c r="T250" s="2171"/>
      <c r="U250" s="2171"/>
      <c r="V250" s="2171"/>
      <c r="W250" s="2171"/>
      <c r="X250" s="2171"/>
      <c r="Y250" s="2171"/>
      <c r="Z250" s="2171"/>
      <c r="AA250" s="2171"/>
      <c r="AB250" s="2171"/>
      <c r="AC250" s="2281"/>
      <c r="AD250" s="2171"/>
      <c r="AE250" s="2171"/>
      <c r="AF250" s="2171"/>
      <c r="AG250" s="2171"/>
    </row>
    <row r="251" spans="2:33" x14ac:dyDescent="0.2">
      <c r="B251" s="2280"/>
      <c r="C251" s="2280"/>
      <c r="D251" s="2281"/>
      <c r="E251" s="2171"/>
      <c r="F251" s="2171"/>
      <c r="G251" s="2171"/>
      <c r="H251" s="2282"/>
      <c r="I251" s="2282"/>
      <c r="J251" s="2283"/>
      <c r="K251" s="2281"/>
      <c r="L251" s="2281"/>
      <c r="M251" s="2281"/>
      <c r="N251" s="2281"/>
      <c r="O251" s="2171"/>
      <c r="P251" s="2171"/>
      <c r="Q251" s="2171"/>
      <c r="R251" s="2171"/>
      <c r="S251" s="2281"/>
      <c r="T251" s="2171"/>
      <c r="U251" s="2171"/>
      <c r="V251" s="2171"/>
      <c r="W251" s="2171"/>
      <c r="X251" s="2171"/>
      <c r="Y251" s="2171"/>
      <c r="Z251" s="2171"/>
      <c r="AA251" s="2171"/>
      <c r="AB251" s="2171"/>
      <c r="AC251" s="2281"/>
      <c r="AD251" s="2171"/>
      <c r="AE251" s="2171"/>
      <c r="AF251" s="2171"/>
      <c r="AG251" s="2171"/>
    </row>
    <row r="252" spans="2:33" x14ac:dyDescent="0.2">
      <c r="B252" s="2280"/>
      <c r="C252" s="2280"/>
      <c r="D252" s="2281"/>
      <c r="E252" s="2171"/>
      <c r="F252" s="2171"/>
      <c r="G252" s="2171"/>
      <c r="H252" s="2282"/>
      <c r="I252" s="2282"/>
      <c r="J252" s="2283"/>
      <c r="K252" s="2281"/>
      <c r="L252" s="2281"/>
      <c r="M252" s="2281"/>
      <c r="N252" s="2281"/>
      <c r="O252" s="2171"/>
      <c r="P252" s="2171"/>
      <c r="Q252" s="2171"/>
      <c r="R252" s="2171"/>
      <c r="S252" s="2281"/>
      <c r="T252" s="2171"/>
      <c r="U252" s="2171"/>
      <c r="V252" s="2171"/>
      <c r="W252" s="2171"/>
      <c r="X252" s="2171"/>
      <c r="Y252" s="2171"/>
      <c r="Z252" s="2171"/>
      <c r="AA252" s="2171"/>
      <c r="AB252" s="2171"/>
      <c r="AC252" s="2281"/>
      <c r="AD252" s="2171"/>
      <c r="AE252" s="2171"/>
      <c r="AF252" s="2171"/>
      <c r="AG252" s="2171"/>
    </row>
    <row r="253" spans="2:33" x14ac:dyDescent="0.2">
      <c r="B253" s="2280"/>
      <c r="C253" s="2280"/>
      <c r="D253" s="2281"/>
      <c r="E253" s="2171"/>
      <c r="F253" s="2171"/>
      <c r="G253" s="2171"/>
      <c r="H253" s="2282"/>
      <c r="I253" s="2282"/>
      <c r="J253" s="2283"/>
      <c r="K253" s="2281"/>
      <c r="L253" s="2281"/>
      <c r="M253" s="2281"/>
      <c r="N253" s="2281"/>
      <c r="O253" s="2171"/>
      <c r="P253" s="2171"/>
      <c r="Q253" s="2171"/>
      <c r="R253" s="2171"/>
      <c r="S253" s="2281"/>
      <c r="T253" s="2171"/>
      <c r="U253" s="2171"/>
      <c r="V253" s="2171"/>
      <c r="W253" s="2171"/>
      <c r="X253" s="2171"/>
      <c r="Y253" s="2171"/>
      <c r="Z253" s="2171"/>
      <c r="AA253" s="2171"/>
      <c r="AB253" s="2171"/>
      <c r="AC253" s="2281"/>
      <c r="AD253" s="2171"/>
      <c r="AE253" s="2171"/>
      <c r="AF253" s="2171"/>
      <c r="AG253" s="2171"/>
    </row>
    <row r="254" spans="2:33" x14ac:dyDescent="0.2">
      <c r="B254" s="2280"/>
      <c r="C254" s="2280"/>
      <c r="D254" s="2281"/>
      <c r="E254" s="2171"/>
      <c r="F254" s="2171"/>
      <c r="G254" s="2171"/>
      <c r="H254" s="2282"/>
      <c r="I254" s="2282"/>
      <c r="J254" s="2283"/>
      <c r="K254" s="2281"/>
      <c r="L254" s="2281"/>
      <c r="M254" s="2281"/>
      <c r="N254" s="2281"/>
      <c r="O254" s="2171"/>
      <c r="P254" s="2171"/>
      <c r="Q254" s="2171"/>
      <c r="R254" s="2171"/>
      <c r="S254" s="2281"/>
      <c r="T254" s="2171"/>
      <c r="U254" s="2171"/>
      <c r="V254" s="2171"/>
      <c r="W254" s="2171"/>
      <c r="X254" s="2171"/>
      <c r="Y254" s="2171"/>
      <c r="Z254" s="2171"/>
      <c r="AA254" s="2171"/>
      <c r="AB254" s="2171"/>
      <c r="AC254" s="2281"/>
      <c r="AD254" s="2171"/>
      <c r="AE254" s="2171"/>
      <c r="AF254" s="2171"/>
      <c r="AG254" s="2171"/>
    </row>
    <row r="255" spans="2:33" x14ac:dyDescent="0.2">
      <c r="B255" s="2280"/>
      <c r="C255" s="2280"/>
      <c r="D255" s="2281"/>
      <c r="E255" s="2171"/>
      <c r="F255" s="2171"/>
      <c r="G255" s="2171"/>
      <c r="H255" s="2282"/>
      <c r="I255" s="2282"/>
      <c r="J255" s="2283"/>
      <c r="K255" s="2281"/>
      <c r="L255" s="2281"/>
      <c r="M255" s="2281"/>
      <c r="N255" s="2281"/>
      <c r="O255" s="2171"/>
      <c r="P255" s="2171"/>
      <c r="Q255" s="2171"/>
      <c r="R255" s="2171"/>
      <c r="S255" s="2281"/>
      <c r="T255" s="2171"/>
      <c r="U255" s="2171"/>
      <c r="V255" s="2171"/>
      <c r="W255" s="2171"/>
      <c r="X255" s="2171"/>
      <c r="Y255" s="2171"/>
      <c r="Z255" s="2171"/>
      <c r="AA255" s="2171"/>
      <c r="AB255" s="2171"/>
      <c r="AC255" s="2281"/>
      <c r="AD255" s="2171"/>
      <c r="AE255" s="2171"/>
      <c r="AF255" s="2171"/>
      <c r="AG255" s="2171"/>
    </row>
    <row r="256" spans="2:33" x14ac:dyDescent="0.2">
      <c r="B256" s="2280"/>
      <c r="C256" s="2280"/>
      <c r="D256" s="2281"/>
      <c r="E256" s="2171"/>
      <c r="F256" s="2171"/>
      <c r="G256" s="2171"/>
      <c r="H256" s="2282"/>
      <c r="I256" s="2282"/>
      <c r="J256" s="2283"/>
      <c r="K256" s="2281"/>
      <c r="L256" s="2281"/>
      <c r="M256" s="2281"/>
      <c r="N256" s="2281"/>
      <c r="O256" s="2171"/>
      <c r="P256" s="2171"/>
      <c r="Q256" s="2171"/>
      <c r="R256" s="2171"/>
      <c r="S256" s="2281"/>
      <c r="T256" s="2171"/>
      <c r="U256" s="2171"/>
      <c r="V256" s="2171"/>
      <c r="W256" s="2171"/>
      <c r="X256" s="2171"/>
      <c r="Y256" s="2171"/>
      <c r="Z256" s="2171"/>
      <c r="AA256" s="2171"/>
      <c r="AB256" s="2171"/>
      <c r="AC256" s="2281"/>
      <c r="AD256" s="2171"/>
      <c r="AE256" s="2171"/>
      <c r="AF256" s="2171"/>
      <c r="AG256" s="2171"/>
    </row>
    <row r="257" spans="2:33" x14ac:dyDescent="0.2">
      <c r="B257" s="2280"/>
      <c r="C257" s="2280"/>
      <c r="D257" s="2281"/>
      <c r="E257" s="2171"/>
      <c r="F257" s="2171"/>
      <c r="G257" s="2171"/>
      <c r="H257" s="2282"/>
      <c r="I257" s="2282"/>
      <c r="J257" s="2283"/>
      <c r="K257" s="2281"/>
      <c r="L257" s="2281"/>
      <c r="M257" s="2281"/>
      <c r="N257" s="2281"/>
      <c r="O257" s="2171"/>
      <c r="P257" s="2171"/>
      <c r="Q257" s="2171"/>
      <c r="R257" s="2171"/>
      <c r="S257" s="2281"/>
      <c r="T257" s="2171"/>
      <c r="U257" s="2171"/>
      <c r="V257" s="2171"/>
      <c r="W257" s="2171"/>
      <c r="X257" s="2171"/>
      <c r="Y257" s="2171"/>
      <c r="Z257" s="2171"/>
      <c r="AA257" s="2171"/>
      <c r="AB257" s="2171"/>
      <c r="AC257" s="2281"/>
      <c r="AD257" s="2171"/>
      <c r="AE257" s="2171"/>
      <c r="AF257" s="2171"/>
      <c r="AG257" s="2171"/>
    </row>
    <row r="258" spans="2:33" x14ac:dyDescent="0.2">
      <c r="B258" s="2280"/>
      <c r="C258" s="2280"/>
      <c r="D258" s="2281"/>
      <c r="E258" s="2171"/>
      <c r="F258" s="2171"/>
      <c r="G258" s="2171"/>
      <c r="H258" s="2282"/>
      <c r="I258" s="2282"/>
      <c r="J258" s="2283"/>
      <c r="K258" s="2281"/>
      <c r="L258" s="2281"/>
      <c r="M258" s="2281"/>
      <c r="N258" s="2281"/>
      <c r="O258" s="2171"/>
      <c r="P258" s="2171"/>
      <c r="Q258" s="2171"/>
      <c r="R258" s="2171"/>
      <c r="S258" s="2281"/>
      <c r="T258" s="2171"/>
      <c r="U258" s="2171"/>
      <c r="V258" s="2171"/>
      <c r="W258" s="2171"/>
      <c r="X258" s="2171"/>
      <c r="Y258" s="2171"/>
      <c r="Z258" s="2171"/>
      <c r="AA258" s="2171"/>
      <c r="AB258" s="2171"/>
      <c r="AC258" s="2281"/>
      <c r="AD258" s="2171"/>
      <c r="AE258" s="2171"/>
      <c r="AF258" s="2171"/>
      <c r="AG258" s="2171"/>
    </row>
    <row r="259" spans="2:33" x14ac:dyDescent="0.2">
      <c r="B259" s="2280"/>
      <c r="C259" s="2280"/>
      <c r="D259" s="2281"/>
      <c r="E259" s="2171"/>
      <c r="F259" s="2171"/>
      <c r="G259" s="2171"/>
      <c r="H259" s="2282"/>
      <c r="I259" s="2282"/>
      <c r="J259" s="2283"/>
      <c r="K259" s="2281"/>
      <c r="L259" s="2281"/>
      <c r="M259" s="2281"/>
      <c r="N259" s="2281"/>
      <c r="O259" s="2171"/>
      <c r="P259" s="2171"/>
      <c r="Q259" s="2171"/>
      <c r="R259" s="2171"/>
      <c r="S259" s="2281"/>
      <c r="T259" s="2171"/>
      <c r="U259" s="2171"/>
      <c r="V259" s="2171"/>
      <c r="W259" s="2171"/>
      <c r="X259" s="2171"/>
      <c r="Y259" s="2171"/>
      <c r="Z259" s="2171"/>
      <c r="AA259" s="2171"/>
      <c r="AB259" s="2171"/>
      <c r="AC259" s="2281"/>
      <c r="AD259" s="2171"/>
      <c r="AE259" s="2171"/>
      <c r="AF259" s="2171"/>
      <c r="AG259" s="2171"/>
    </row>
    <row r="260" spans="2:33" x14ac:dyDescent="0.2">
      <c r="B260" s="2280"/>
      <c r="C260" s="2280"/>
      <c r="D260" s="2281"/>
      <c r="E260" s="2171"/>
      <c r="F260" s="2171"/>
      <c r="G260" s="2171"/>
      <c r="H260" s="2282"/>
      <c r="I260" s="2282"/>
      <c r="J260" s="2283"/>
      <c r="K260" s="2281"/>
      <c r="L260" s="2281"/>
      <c r="M260" s="2281"/>
      <c r="N260" s="2281"/>
      <c r="O260" s="2171"/>
      <c r="P260" s="2171"/>
      <c r="Q260" s="2171"/>
      <c r="R260" s="2171"/>
      <c r="S260" s="2281"/>
      <c r="T260" s="2171"/>
      <c r="U260" s="2171"/>
      <c r="V260" s="2171"/>
      <c r="W260" s="2171"/>
      <c r="X260" s="2171"/>
      <c r="Y260" s="2171"/>
      <c r="Z260" s="2171"/>
      <c r="AA260" s="2171"/>
      <c r="AB260" s="2171"/>
      <c r="AC260" s="2281"/>
      <c r="AD260" s="2171"/>
      <c r="AE260" s="2171"/>
      <c r="AF260" s="2171"/>
      <c r="AG260" s="2171"/>
    </row>
    <row r="261" spans="2:33" x14ac:dyDescent="0.2">
      <c r="B261" s="2280"/>
      <c r="C261" s="2280"/>
      <c r="D261" s="2281"/>
      <c r="E261" s="2171"/>
      <c r="F261" s="2171"/>
      <c r="G261" s="2171"/>
      <c r="H261" s="2282"/>
      <c r="I261" s="2282"/>
      <c r="J261" s="2283"/>
      <c r="K261" s="2281"/>
      <c r="L261" s="2281"/>
      <c r="M261" s="2281"/>
      <c r="N261" s="2281"/>
      <c r="O261" s="2171"/>
      <c r="P261" s="2171"/>
      <c r="Q261" s="2171"/>
      <c r="R261" s="2171"/>
      <c r="S261" s="2281"/>
      <c r="T261" s="2171"/>
      <c r="U261" s="2171"/>
      <c r="V261" s="2171"/>
      <c r="W261" s="2171"/>
      <c r="X261" s="2171"/>
      <c r="Y261" s="2171"/>
      <c r="Z261" s="2171"/>
      <c r="AA261" s="2171"/>
      <c r="AB261" s="2171"/>
      <c r="AC261" s="2281"/>
      <c r="AD261" s="2171"/>
      <c r="AE261" s="2171"/>
      <c r="AF261" s="2171"/>
      <c r="AG261" s="2171"/>
    </row>
    <row r="262" spans="2:33" x14ac:dyDescent="0.2">
      <c r="B262" s="2280"/>
      <c r="C262" s="2280"/>
      <c r="D262" s="2281"/>
      <c r="E262" s="2171"/>
      <c r="F262" s="2171"/>
      <c r="G262" s="2171"/>
      <c r="H262" s="2282"/>
      <c r="I262" s="2282"/>
      <c r="J262" s="2283"/>
      <c r="K262" s="2281"/>
      <c r="L262" s="2281"/>
      <c r="M262" s="2281"/>
      <c r="N262" s="2281"/>
      <c r="O262" s="2171"/>
      <c r="P262" s="2171"/>
      <c r="Q262" s="2171"/>
      <c r="R262" s="2171"/>
      <c r="S262" s="2281"/>
      <c r="T262" s="2171"/>
      <c r="U262" s="2171"/>
      <c r="V262" s="2171"/>
      <c r="W262" s="2171"/>
      <c r="X262" s="2171"/>
      <c r="Y262" s="2171"/>
      <c r="Z262" s="2171"/>
      <c r="AA262" s="2171"/>
      <c r="AB262" s="2171"/>
      <c r="AC262" s="2281"/>
      <c r="AD262" s="2171"/>
      <c r="AE262" s="2171"/>
      <c r="AF262" s="2171"/>
      <c r="AG262" s="2171"/>
    </row>
    <row r="263" spans="2:33" x14ac:dyDescent="0.2">
      <c r="B263" s="2280"/>
      <c r="C263" s="2280"/>
      <c r="D263" s="2281"/>
      <c r="E263" s="2171"/>
      <c r="F263" s="2171"/>
      <c r="G263" s="2171"/>
      <c r="H263" s="2282"/>
      <c r="I263" s="2282"/>
      <c r="J263" s="2283"/>
      <c r="K263" s="2281"/>
      <c r="L263" s="2281"/>
      <c r="M263" s="2281"/>
      <c r="N263" s="2281"/>
      <c r="O263" s="2171"/>
      <c r="P263" s="2171"/>
      <c r="Q263" s="2171"/>
      <c r="R263" s="2171"/>
      <c r="S263" s="2281"/>
      <c r="T263" s="2171"/>
      <c r="U263" s="2171"/>
      <c r="V263" s="2171"/>
      <c r="W263" s="2171"/>
      <c r="X263" s="2171"/>
      <c r="Y263" s="2171"/>
      <c r="Z263" s="2171"/>
      <c r="AA263" s="2171"/>
      <c r="AB263" s="2171"/>
      <c r="AC263" s="2281"/>
      <c r="AD263" s="2171"/>
      <c r="AE263" s="2171"/>
      <c r="AF263" s="2171"/>
      <c r="AG263" s="2171"/>
    </row>
    <row r="264" spans="2:33" x14ac:dyDescent="0.2">
      <c r="B264" s="2280"/>
      <c r="C264" s="2280"/>
      <c r="D264" s="2281"/>
      <c r="E264" s="2171"/>
      <c r="F264" s="2171"/>
      <c r="G264" s="2171"/>
      <c r="H264" s="2282"/>
      <c r="I264" s="2282"/>
      <c r="J264" s="2283"/>
      <c r="K264" s="2281"/>
      <c r="L264" s="2281"/>
      <c r="M264" s="2281"/>
      <c r="N264" s="2281"/>
      <c r="O264" s="2171"/>
      <c r="P264" s="2171"/>
      <c r="Q264" s="2171"/>
      <c r="R264" s="2171"/>
      <c r="S264" s="2281"/>
      <c r="T264" s="2171"/>
      <c r="U264" s="2171"/>
      <c r="V264" s="2171"/>
      <c r="W264" s="2171"/>
      <c r="X264" s="2171"/>
      <c r="Y264" s="2171"/>
      <c r="Z264" s="2171"/>
      <c r="AA264" s="2171"/>
      <c r="AB264" s="2171"/>
      <c r="AC264" s="2281"/>
      <c r="AD264" s="2171"/>
      <c r="AE264" s="2171"/>
      <c r="AF264" s="2171"/>
      <c r="AG264" s="2171"/>
    </row>
    <row r="265" spans="2:33" x14ac:dyDescent="0.2">
      <c r="B265" s="2280"/>
      <c r="C265" s="2280"/>
      <c r="D265" s="2281"/>
      <c r="E265" s="2171"/>
      <c r="F265" s="2171"/>
      <c r="G265" s="2171"/>
      <c r="H265" s="2282"/>
      <c r="I265" s="2282"/>
      <c r="J265" s="2283"/>
      <c r="K265" s="2281"/>
      <c r="L265" s="2281"/>
      <c r="M265" s="2281"/>
      <c r="N265" s="2281"/>
      <c r="O265" s="2171"/>
      <c r="P265" s="2171"/>
      <c r="Q265" s="2171"/>
      <c r="R265" s="2171"/>
      <c r="S265" s="2281"/>
      <c r="T265" s="2171"/>
      <c r="U265" s="2171"/>
      <c r="V265" s="2171"/>
      <c r="W265" s="2171"/>
      <c r="X265" s="2171"/>
      <c r="Y265" s="2171"/>
      <c r="Z265" s="2171"/>
      <c r="AA265" s="2171"/>
      <c r="AB265" s="2171"/>
      <c r="AC265" s="2281"/>
      <c r="AD265" s="2171"/>
      <c r="AE265" s="2171"/>
      <c r="AF265" s="2171"/>
      <c r="AG265" s="2171"/>
    </row>
    <row r="266" spans="2:33" x14ac:dyDescent="0.2">
      <c r="B266" s="2280"/>
      <c r="C266" s="2280"/>
      <c r="D266" s="2281"/>
      <c r="E266" s="2171"/>
      <c r="F266" s="2171"/>
      <c r="G266" s="2171"/>
      <c r="H266" s="2282"/>
      <c r="I266" s="2282"/>
      <c r="J266" s="2283"/>
      <c r="K266" s="2281"/>
      <c r="L266" s="2281"/>
      <c r="M266" s="2281"/>
      <c r="N266" s="2281"/>
      <c r="O266" s="2171"/>
      <c r="P266" s="2171"/>
      <c r="Q266" s="2171"/>
      <c r="R266" s="2171"/>
      <c r="S266" s="2281"/>
      <c r="T266" s="2171"/>
      <c r="U266" s="2171"/>
      <c r="V266" s="2171"/>
      <c r="W266" s="2171"/>
      <c r="X266" s="2171"/>
      <c r="Y266" s="2171"/>
      <c r="Z266" s="2171"/>
      <c r="AA266" s="2171"/>
      <c r="AB266" s="2171"/>
      <c r="AC266" s="2281"/>
      <c r="AD266" s="2171"/>
      <c r="AE266" s="2171"/>
      <c r="AF266" s="2171"/>
      <c r="AG266" s="2171"/>
    </row>
    <row r="267" spans="2:33" x14ac:dyDescent="0.2">
      <c r="B267" s="2280"/>
      <c r="C267" s="2280"/>
      <c r="D267" s="2281"/>
      <c r="E267" s="2171"/>
      <c r="F267" s="2171"/>
      <c r="G267" s="2171"/>
      <c r="H267" s="2282"/>
      <c r="I267" s="2282"/>
      <c r="J267" s="2283"/>
      <c r="K267" s="2281"/>
      <c r="L267" s="2281"/>
      <c r="M267" s="2281"/>
      <c r="N267" s="2281"/>
      <c r="O267" s="2171"/>
      <c r="P267" s="2171"/>
      <c r="Q267" s="2171"/>
      <c r="R267" s="2171"/>
      <c r="S267" s="2281"/>
      <c r="T267" s="2171"/>
      <c r="U267" s="2171"/>
      <c r="V267" s="2171"/>
      <c r="W267" s="2171"/>
      <c r="X267" s="2171"/>
      <c r="Y267" s="2171"/>
      <c r="Z267" s="2171"/>
      <c r="AA267" s="2171"/>
      <c r="AB267" s="2171"/>
      <c r="AC267" s="2281"/>
      <c r="AD267" s="2171"/>
      <c r="AE267" s="2171"/>
      <c r="AF267" s="2171"/>
      <c r="AG267" s="2171"/>
    </row>
    <row r="268" spans="2:33" x14ac:dyDescent="0.2">
      <c r="B268" s="2280"/>
      <c r="C268" s="2280"/>
      <c r="D268" s="2281"/>
      <c r="E268" s="2171"/>
      <c r="F268" s="2171"/>
      <c r="G268" s="2171"/>
      <c r="H268" s="2282"/>
      <c r="I268" s="2282"/>
      <c r="J268" s="2283"/>
      <c r="K268" s="2281"/>
      <c r="L268" s="2281"/>
      <c r="M268" s="2281"/>
      <c r="N268" s="2281"/>
      <c r="O268" s="2171"/>
      <c r="P268" s="2171"/>
      <c r="Q268" s="2171"/>
      <c r="R268" s="2171"/>
      <c r="S268" s="2281"/>
      <c r="T268" s="2171"/>
      <c r="U268" s="2171"/>
      <c r="V268" s="2171"/>
      <c r="W268" s="2171"/>
      <c r="X268" s="2171"/>
      <c r="Y268" s="2171"/>
      <c r="Z268" s="2171"/>
      <c r="AA268" s="2171"/>
      <c r="AB268" s="2171"/>
      <c r="AC268" s="2281"/>
      <c r="AD268" s="2171"/>
      <c r="AE268" s="2171"/>
      <c r="AF268" s="2171"/>
      <c r="AG268" s="2171"/>
    </row>
    <row r="269" spans="2:33" x14ac:dyDescent="0.2">
      <c r="B269" s="2280"/>
      <c r="C269" s="2280"/>
      <c r="D269" s="2281"/>
      <c r="E269" s="2171"/>
      <c r="F269" s="2171"/>
      <c r="G269" s="2171"/>
      <c r="H269" s="2282"/>
      <c r="I269" s="2282"/>
      <c r="J269" s="2283"/>
      <c r="K269" s="2281"/>
      <c r="L269" s="2281"/>
      <c r="M269" s="2281"/>
      <c r="N269" s="2281"/>
      <c r="O269" s="2171"/>
      <c r="P269" s="2171"/>
      <c r="Q269" s="2171"/>
      <c r="R269" s="2171"/>
      <c r="S269" s="2281"/>
      <c r="T269" s="2171"/>
      <c r="U269" s="2171"/>
      <c r="V269" s="2171"/>
      <c r="W269" s="2171"/>
      <c r="X269" s="2171"/>
      <c r="Y269" s="2171"/>
      <c r="Z269" s="2171"/>
      <c r="AA269" s="2171"/>
      <c r="AB269" s="2171"/>
      <c r="AC269" s="2281"/>
      <c r="AD269" s="2171"/>
      <c r="AE269" s="2171"/>
      <c r="AF269" s="2171"/>
      <c r="AG269" s="2171"/>
    </row>
    <row r="270" spans="2:33" x14ac:dyDescent="0.2">
      <c r="B270" s="2280"/>
      <c r="C270" s="2280"/>
      <c r="D270" s="2281"/>
      <c r="E270" s="2171"/>
      <c r="F270" s="2171"/>
      <c r="G270" s="2171"/>
      <c r="H270" s="2282"/>
      <c r="I270" s="2282"/>
      <c r="J270" s="2283"/>
      <c r="K270" s="2281"/>
      <c r="L270" s="2281"/>
      <c r="M270" s="2281"/>
      <c r="N270" s="2281"/>
      <c r="O270" s="2171"/>
      <c r="P270" s="2171"/>
      <c r="Q270" s="2171"/>
      <c r="R270" s="2171"/>
      <c r="S270" s="2281"/>
      <c r="T270" s="2171"/>
      <c r="U270" s="2171"/>
      <c r="V270" s="2171"/>
      <c r="W270" s="2171"/>
      <c r="X270" s="2171"/>
      <c r="Y270" s="2171"/>
      <c r="Z270" s="2171"/>
      <c r="AA270" s="2171"/>
      <c r="AB270" s="2171"/>
      <c r="AC270" s="2281"/>
      <c r="AD270" s="2171"/>
      <c r="AE270" s="2171"/>
      <c r="AF270" s="2171"/>
      <c r="AG270" s="2171"/>
    </row>
    <row r="271" spans="2:33" x14ac:dyDescent="0.2">
      <c r="B271" s="2280"/>
      <c r="C271" s="2280"/>
      <c r="D271" s="2281"/>
      <c r="E271" s="2171"/>
      <c r="F271" s="2171"/>
      <c r="G271" s="2171"/>
      <c r="H271" s="2282"/>
      <c r="I271" s="2282"/>
      <c r="J271" s="2283"/>
      <c r="K271" s="2281"/>
      <c r="L271" s="2281"/>
      <c r="M271" s="2281"/>
      <c r="N271" s="2281"/>
      <c r="O271" s="2171"/>
      <c r="P271" s="2171"/>
      <c r="Q271" s="2171"/>
      <c r="R271" s="2171"/>
      <c r="S271" s="2281"/>
      <c r="T271" s="2171"/>
      <c r="U271" s="2171"/>
      <c r="V271" s="2171"/>
      <c r="W271" s="2171"/>
      <c r="X271" s="2171"/>
      <c r="Y271" s="2171"/>
      <c r="Z271" s="2171"/>
      <c r="AA271" s="2171"/>
      <c r="AB271" s="2171"/>
      <c r="AC271" s="2281"/>
      <c r="AD271" s="2171"/>
      <c r="AE271" s="2171"/>
      <c r="AF271" s="2171"/>
      <c r="AG271" s="2171"/>
    </row>
    <row r="272" spans="2:33" x14ac:dyDescent="0.2">
      <c r="B272" s="2280"/>
      <c r="C272" s="2280"/>
      <c r="D272" s="2281"/>
      <c r="E272" s="2171"/>
      <c r="F272" s="2171"/>
      <c r="G272" s="2171"/>
      <c r="H272" s="2282"/>
      <c r="I272" s="2282"/>
      <c r="J272" s="2283"/>
      <c r="K272" s="2281"/>
      <c r="L272" s="2281"/>
      <c r="M272" s="2281"/>
      <c r="N272" s="2281"/>
      <c r="O272" s="2171"/>
      <c r="P272" s="2171"/>
      <c r="Q272" s="2171"/>
      <c r="R272" s="2171"/>
      <c r="S272" s="2281"/>
      <c r="T272" s="2171"/>
      <c r="U272" s="2171"/>
      <c r="V272" s="2171"/>
      <c r="W272" s="2171"/>
      <c r="X272" s="2171"/>
      <c r="Y272" s="2171"/>
      <c r="Z272" s="2171"/>
      <c r="AA272" s="2171"/>
      <c r="AB272" s="2171"/>
      <c r="AC272" s="2281"/>
      <c r="AD272" s="2171"/>
      <c r="AE272" s="2171"/>
      <c r="AF272" s="2171"/>
      <c r="AG272" s="2171"/>
    </row>
    <row r="273" spans="2:33" x14ac:dyDescent="0.2">
      <c r="B273" s="2280"/>
      <c r="C273" s="2280"/>
      <c r="D273" s="2281"/>
      <c r="E273" s="2171"/>
      <c r="F273" s="2171"/>
      <c r="G273" s="2171"/>
      <c r="H273" s="2282"/>
      <c r="I273" s="2282"/>
      <c r="J273" s="2283"/>
      <c r="K273" s="2281"/>
      <c r="L273" s="2281"/>
      <c r="M273" s="2281"/>
      <c r="N273" s="2281"/>
      <c r="O273" s="2171"/>
      <c r="P273" s="2171"/>
      <c r="Q273" s="2171"/>
      <c r="R273" s="2171"/>
      <c r="S273" s="2281"/>
      <c r="T273" s="2171"/>
      <c r="U273" s="2171"/>
      <c r="V273" s="2171"/>
      <c r="W273" s="2171"/>
      <c r="X273" s="2171"/>
      <c r="Y273" s="2171"/>
      <c r="Z273" s="2171"/>
      <c r="AA273" s="2171"/>
      <c r="AB273" s="2171"/>
      <c r="AC273" s="2281"/>
      <c r="AD273" s="2171"/>
      <c r="AE273" s="2171"/>
      <c r="AF273" s="2171"/>
      <c r="AG273" s="2171"/>
    </row>
    <row r="274" spans="2:33" x14ac:dyDescent="0.2">
      <c r="B274" s="2280"/>
      <c r="C274" s="2280"/>
      <c r="D274" s="2281"/>
      <c r="E274" s="2171"/>
      <c r="F274" s="2171"/>
      <c r="G274" s="2171"/>
      <c r="H274" s="2282"/>
      <c r="I274" s="2282"/>
      <c r="J274" s="2283"/>
      <c r="K274" s="2281"/>
      <c r="L274" s="2281"/>
      <c r="M274" s="2281"/>
      <c r="N274" s="2281"/>
      <c r="O274" s="2171"/>
      <c r="P274" s="2171"/>
      <c r="Q274" s="2171"/>
      <c r="R274" s="2171"/>
      <c r="S274" s="2281"/>
      <c r="T274" s="2171"/>
      <c r="U274" s="2171"/>
      <c r="V274" s="2171"/>
      <c r="W274" s="2171"/>
      <c r="X274" s="2171"/>
      <c r="Y274" s="2171"/>
      <c r="Z274" s="2171"/>
      <c r="AA274" s="2171"/>
      <c r="AB274" s="2171"/>
      <c r="AC274" s="2281"/>
      <c r="AD274" s="2171"/>
      <c r="AE274" s="2171"/>
      <c r="AF274" s="2171"/>
      <c r="AG274" s="2171"/>
    </row>
    <row r="275" spans="2:33" x14ac:dyDescent="0.2">
      <c r="B275" s="2280"/>
      <c r="C275" s="2280"/>
      <c r="D275" s="2281"/>
      <c r="E275" s="2171"/>
      <c r="F275" s="2171"/>
      <c r="G275" s="2171"/>
      <c r="H275" s="2282"/>
      <c r="I275" s="2282"/>
      <c r="J275" s="2283"/>
      <c r="K275" s="2281"/>
      <c r="L275" s="2281"/>
      <c r="M275" s="2281"/>
      <c r="N275" s="2281"/>
      <c r="O275" s="2171"/>
      <c r="P275" s="2171"/>
      <c r="Q275" s="2171"/>
      <c r="R275" s="2171"/>
      <c r="S275" s="2281"/>
      <c r="T275" s="2171"/>
      <c r="U275" s="2171"/>
      <c r="V275" s="2171"/>
      <c r="W275" s="2171"/>
      <c r="X275" s="2171"/>
      <c r="Y275" s="2171"/>
      <c r="Z275" s="2171"/>
      <c r="AA275" s="2171"/>
      <c r="AB275" s="2171"/>
      <c r="AC275" s="2281"/>
      <c r="AD275" s="2171"/>
      <c r="AE275" s="2171"/>
      <c r="AF275" s="2171"/>
      <c r="AG275" s="2171"/>
    </row>
    <row r="276" spans="2:33" x14ac:dyDescent="0.2">
      <c r="B276" s="2280"/>
      <c r="C276" s="2280"/>
      <c r="D276" s="2281"/>
      <c r="E276" s="2171"/>
      <c r="F276" s="2171"/>
      <c r="G276" s="2171"/>
      <c r="H276" s="2282"/>
      <c r="I276" s="2282"/>
      <c r="J276" s="2283"/>
      <c r="K276" s="2281"/>
      <c r="L276" s="2281"/>
      <c r="M276" s="2281"/>
      <c r="N276" s="2281"/>
      <c r="O276" s="2171"/>
      <c r="P276" s="2171"/>
      <c r="Q276" s="2171"/>
      <c r="R276" s="2171"/>
      <c r="S276" s="2281"/>
      <c r="T276" s="2171"/>
      <c r="U276" s="2171"/>
      <c r="V276" s="2171"/>
      <c r="W276" s="2171"/>
      <c r="X276" s="2171"/>
      <c r="Y276" s="2171"/>
      <c r="Z276" s="2171"/>
      <c r="AA276" s="2171"/>
      <c r="AB276" s="2171"/>
      <c r="AC276" s="2281"/>
      <c r="AD276" s="2171"/>
      <c r="AE276" s="2171"/>
      <c r="AF276" s="2171"/>
      <c r="AG276" s="2171"/>
    </row>
    <row r="277" spans="2:33" x14ac:dyDescent="0.2">
      <c r="B277" s="2280"/>
      <c r="C277" s="2280"/>
      <c r="D277" s="2281"/>
      <c r="E277" s="2171"/>
      <c r="F277" s="2171"/>
      <c r="G277" s="2171"/>
      <c r="H277" s="2282"/>
      <c r="I277" s="2282"/>
      <c r="J277" s="2283"/>
      <c r="K277" s="2281"/>
      <c r="L277" s="2281"/>
      <c r="M277" s="2281"/>
      <c r="N277" s="2281"/>
      <c r="O277" s="2171"/>
      <c r="P277" s="2171"/>
      <c r="Q277" s="2171"/>
      <c r="R277" s="2171"/>
      <c r="S277" s="2281"/>
      <c r="T277" s="2171"/>
      <c r="U277" s="2171"/>
      <c r="V277" s="2171"/>
      <c r="W277" s="2171"/>
      <c r="X277" s="2171"/>
      <c r="Y277" s="2171"/>
      <c r="Z277" s="2171"/>
      <c r="AA277" s="2171"/>
      <c r="AB277" s="2171"/>
      <c r="AC277" s="2281"/>
      <c r="AD277" s="2171"/>
      <c r="AE277" s="2171"/>
      <c r="AF277" s="2171"/>
      <c r="AG277" s="2171"/>
    </row>
    <row r="278" spans="2:33" x14ac:dyDescent="0.2">
      <c r="B278" s="2280"/>
      <c r="C278" s="2280"/>
      <c r="D278" s="2281"/>
      <c r="E278" s="2171"/>
      <c r="F278" s="2171"/>
      <c r="G278" s="2171"/>
      <c r="H278" s="2282"/>
      <c r="I278" s="2282"/>
      <c r="J278" s="2283"/>
      <c r="K278" s="2281"/>
      <c r="L278" s="2281"/>
      <c r="M278" s="2281"/>
      <c r="N278" s="2281"/>
      <c r="O278" s="2171"/>
      <c r="P278" s="2171"/>
      <c r="Q278" s="2171"/>
      <c r="R278" s="2171"/>
      <c r="S278" s="2281"/>
      <c r="T278" s="2171"/>
      <c r="U278" s="2171"/>
      <c r="V278" s="2171"/>
      <c r="W278" s="2171"/>
      <c r="X278" s="2171"/>
      <c r="Y278" s="2171"/>
      <c r="Z278" s="2171"/>
      <c r="AA278" s="2171"/>
      <c r="AB278" s="2171"/>
      <c r="AC278" s="2281"/>
      <c r="AD278" s="2171"/>
      <c r="AE278" s="2171"/>
      <c r="AF278" s="2171"/>
      <c r="AG278" s="2171"/>
    </row>
    <row r="279" spans="2:33" x14ac:dyDescent="0.2">
      <c r="B279" s="2280"/>
      <c r="C279" s="2280"/>
      <c r="D279" s="2281"/>
      <c r="E279" s="2171"/>
      <c r="F279" s="2171"/>
      <c r="G279" s="2171"/>
      <c r="H279" s="2282"/>
      <c r="I279" s="2282"/>
      <c r="J279" s="2283"/>
      <c r="K279" s="2281"/>
      <c r="L279" s="2281"/>
      <c r="M279" s="2281"/>
      <c r="N279" s="2281"/>
      <c r="O279" s="2171"/>
      <c r="P279" s="2171"/>
      <c r="Q279" s="2171"/>
      <c r="R279" s="2171"/>
      <c r="S279" s="2281"/>
      <c r="T279" s="2171"/>
      <c r="U279" s="2171"/>
      <c r="V279" s="2171"/>
      <c r="W279" s="2171"/>
      <c r="X279" s="2171"/>
      <c r="Y279" s="2171"/>
      <c r="Z279" s="2171"/>
      <c r="AA279" s="2171"/>
      <c r="AB279" s="2171"/>
      <c r="AC279" s="2281"/>
      <c r="AD279" s="2171"/>
      <c r="AE279" s="2171"/>
      <c r="AF279" s="2171"/>
      <c r="AG279" s="2171"/>
    </row>
    <row r="280" spans="2:33" x14ac:dyDescent="0.2">
      <c r="B280" s="2280"/>
      <c r="C280" s="2280"/>
      <c r="D280" s="2281"/>
      <c r="E280" s="2171"/>
      <c r="F280" s="2171"/>
      <c r="G280" s="2171"/>
      <c r="H280" s="2282"/>
      <c r="I280" s="2282"/>
      <c r="J280" s="2283"/>
      <c r="K280" s="2281"/>
      <c r="L280" s="2281"/>
      <c r="M280" s="2281"/>
      <c r="N280" s="2281"/>
      <c r="O280" s="2171"/>
      <c r="P280" s="2171"/>
      <c r="Q280" s="2171"/>
      <c r="R280" s="2171"/>
      <c r="S280" s="2281"/>
      <c r="T280" s="2171"/>
      <c r="U280" s="2171"/>
      <c r="V280" s="2171"/>
      <c r="W280" s="2171"/>
      <c r="X280" s="2171"/>
      <c r="Y280" s="2171"/>
      <c r="Z280" s="2171"/>
      <c r="AA280" s="2171"/>
      <c r="AB280" s="2171"/>
      <c r="AC280" s="2281"/>
      <c r="AD280" s="2171"/>
      <c r="AE280" s="2171"/>
      <c r="AF280" s="2171"/>
      <c r="AG280" s="2171"/>
    </row>
    <row r="281" spans="2:33" x14ac:dyDescent="0.2">
      <c r="B281" s="2280"/>
      <c r="C281" s="2280"/>
      <c r="D281" s="2281"/>
      <c r="E281" s="2171"/>
      <c r="F281" s="2171"/>
      <c r="G281" s="2171"/>
      <c r="H281" s="2282"/>
      <c r="I281" s="2282"/>
      <c r="J281" s="2283"/>
      <c r="K281" s="2281"/>
      <c r="L281" s="2281"/>
      <c r="M281" s="2281"/>
      <c r="N281" s="2281"/>
      <c r="O281" s="2171"/>
      <c r="P281" s="2171"/>
      <c r="Q281" s="2171"/>
      <c r="R281" s="2171"/>
      <c r="S281" s="2281"/>
      <c r="T281" s="2171"/>
      <c r="U281" s="2171"/>
      <c r="V281" s="2171"/>
      <c r="W281" s="2171"/>
      <c r="X281" s="2171"/>
      <c r="Y281" s="2171"/>
      <c r="Z281" s="2171"/>
      <c r="AA281" s="2171"/>
      <c r="AB281" s="2171"/>
      <c r="AC281" s="2281"/>
      <c r="AD281" s="2171"/>
      <c r="AE281" s="2171"/>
      <c r="AF281" s="2171"/>
      <c r="AG281" s="2171"/>
    </row>
    <row r="282" spans="2:33" x14ac:dyDescent="0.2">
      <c r="B282" s="2280"/>
      <c r="C282" s="2280"/>
      <c r="D282" s="2281"/>
      <c r="E282" s="2171"/>
      <c r="F282" s="2171"/>
      <c r="G282" s="2171"/>
      <c r="H282" s="2282"/>
      <c r="I282" s="2282"/>
      <c r="J282" s="2283"/>
      <c r="K282" s="2281"/>
      <c r="L282" s="2281"/>
      <c r="M282" s="2281"/>
      <c r="N282" s="2281"/>
      <c r="O282" s="2171"/>
      <c r="P282" s="2171"/>
      <c r="Q282" s="2171"/>
      <c r="R282" s="2171"/>
      <c r="S282" s="2281"/>
      <c r="T282" s="2171"/>
      <c r="U282" s="2171"/>
      <c r="V282" s="2171"/>
      <c r="W282" s="2171"/>
      <c r="X282" s="2171"/>
      <c r="Y282" s="2171"/>
      <c r="Z282" s="2171"/>
      <c r="AA282" s="2171"/>
      <c r="AB282" s="2171"/>
      <c r="AC282" s="2281"/>
      <c r="AD282" s="2171"/>
      <c r="AE282" s="2171"/>
      <c r="AF282" s="2171"/>
      <c r="AG282" s="2171"/>
    </row>
    <row r="283" spans="2:33" x14ac:dyDescent="0.2">
      <c r="B283" s="2280"/>
      <c r="C283" s="2280"/>
      <c r="D283" s="2281"/>
      <c r="E283" s="2171"/>
      <c r="F283" s="2171"/>
      <c r="G283" s="2171"/>
      <c r="H283" s="2282"/>
      <c r="I283" s="2282"/>
      <c r="J283" s="2283"/>
      <c r="K283" s="2281"/>
      <c r="L283" s="2281"/>
      <c r="M283" s="2281"/>
      <c r="N283" s="2281"/>
      <c r="O283" s="2171"/>
      <c r="P283" s="2171"/>
      <c r="Q283" s="2171"/>
      <c r="R283" s="2171"/>
      <c r="S283" s="2281"/>
      <c r="T283" s="2171"/>
      <c r="U283" s="2171"/>
      <c r="V283" s="2171"/>
      <c r="W283" s="2171"/>
      <c r="X283" s="2171"/>
      <c r="Y283" s="2171"/>
      <c r="Z283" s="2171"/>
      <c r="AA283" s="2171"/>
      <c r="AB283" s="2171"/>
      <c r="AC283" s="2281"/>
      <c r="AD283" s="2171"/>
      <c r="AE283" s="2171"/>
      <c r="AF283" s="2171"/>
      <c r="AG283" s="2171"/>
    </row>
    <row r="284" spans="2:33" x14ac:dyDescent="0.2">
      <c r="B284" s="2280"/>
      <c r="C284" s="2280"/>
      <c r="D284" s="2281"/>
      <c r="E284" s="2171"/>
      <c r="F284" s="2171"/>
      <c r="G284" s="2171"/>
      <c r="H284" s="2282"/>
      <c r="I284" s="2282"/>
      <c r="J284" s="2283"/>
      <c r="K284" s="2281"/>
      <c r="L284" s="2281"/>
      <c r="M284" s="2281"/>
      <c r="N284" s="2281"/>
      <c r="O284" s="2171"/>
      <c r="P284" s="2171"/>
      <c r="Q284" s="2171"/>
      <c r="R284" s="2171"/>
      <c r="S284" s="2281"/>
      <c r="T284" s="2171"/>
      <c r="U284" s="2171"/>
      <c r="V284" s="2171"/>
      <c r="W284" s="2171"/>
      <c r="X284" s="2171"/>
      <c r="Y284" s="2171"/>
      <c r="Z284" s="2171"/>
      <c r="AA284" s="2171"/>
      <c r="AB284" s="2171"/>
      <c r="AC284" s="2281"/>
      <c r="AD284" s="2171"/>
      <c r="AE284" s="2171"/>
      <c r="AF284" s="2171"/>
      <c r="AG284" s="2171"/>
    </row>
    <row r="285" spans="2:33" x14ac:dyDescent="0.2">
      <c r="B285" s="2280"/>
      <c r="C285" s="2280"/>
      <c r="D285" s="2281"/>
      <c r="E285" s="2171"/>
      <c r="F285" s="2171"/>
      <c r="G285" s="2171"/>
      <c r="H285" s="2282"/>
      <c r="I285" s="2282"/>
      <c r="J285" s="2283"/>
      <c r="K285" s="2281"/>
      <c r="L285" s="2281"/>
      <c r="M285" s="2281"/>
      <c r="N285" s="2281"/>
      <c r="O285" s="2171"/>
      <c r="P285" s="2171"/>
      <c r="Q285" s="2171"/>
      <c r="R285" s="2171"/>
      <c r="S285" s="2281"/>
      <c r="T285" s="2171"/>
      <c r="U285" s="2171"/>
      <c r="V285" s="2171"/>
      <c r="W285" s="2171"/>
      <c r="X285" s="2171"/>
      <c r="Y285" s="2171"/>
      <c r="Z285" s="2171"/>
      <c r="AA285" s="2171"/>
      <c r="AB285" s="2171"/>
      <c r="AC285" s="2281"/>
      <c r="AD285" s="2171"/>
      <c r="AE285" s="2171"/>
      <c r="AF285" s="2171"/>
      <c r="AG285" s="2171"/>
    </row>
    <row r="286" spans="2:33" x14ac:dyDescent="0.2">
      <c r="B286" s="2280"/>
      <c r="C286" s="2280"/>
      <c r="D286" s="2281"/>
      <c r="E286" s="2171"/>
      <c r="F286" s="2171"/>
      <c r="G286" s="2171"/>
      <c r="H286" s="2282"/>
      <c r="I286" s="2282"/>
      <c r="J286" s="2283"/>
      <c r="K286" s="2281"/>
      <c r="L286" s="2281"/>
      <c r="M286" s="2281"/>
      <c r="N286" s="2281"/>
      <c r="O286" s="2171"/>
      <c r="P286" s="2171"/>
      <c r="Q286" s="2171"/>
      <c r="R286" s="2171"/>
      <c r="S286" s="2281"/>
      <c r="T286" s="2171"/>
      <c r="U286" s="2171"/>
      <c r="V286" s="2171"/>
      <c r="W286" s="2171"/>
      <c r="X286" s="2171"/>
      <c r="Y286" s="2171"/>
      <c r="Z286" s="2171"/>
      <c r="AA286" s="2171"/>
      <c r="AB286" s="2171"/>
      <c r="AC286" s="2281"/>
      <c r="AD286" s="2171"/>
      <c r="AE286" s="2171"/>
      <c r="AF286" s="2171"/>
      <c r="AG286" s="2171"/>
    </row>
    <row r="287" spans="2:33" x14ac:dyDescent="0.2">
      <c r="B287" s="2280"/>
      <c r="C287" s="2280"/>
      <c r="D287" s="2281"/>
      <c r="E287" s="2171"/>
      <c r="F287" s="2171"/>
      <c r="G287" s="2171"/>
      <c r="H287" s="2282"/>
      <c r="I287" s="2282"/>
      <c r="J287" s="2283"/>
      <c r="K287" s="2281"/>
      <c r="L287" s="2281"/>
      <c r="M287" s="2281"/>
      <c r="N287" s="2281"/>
      <c r="O287" s="2171"/>
      <c r="P287" s="2171"/>
      <c r="Q287" s="2171"/>
      <c r="R287" s="2171"/>
      <c r="S287" s="2281"/>
      <c r="T287" s="2171"/>
      <c r="U287" s="2171"/>
      <c r="V287" s="2171"/>
      <c r="W287" s="2171"/>
      <c r="X287" s="2171"/>
      <c r="Y287" s="2171"/>
      <c r="Z287" s="2171"/>
      <c r="AA287" s="2171"/>
      <c r="AB287" s="2171"/>
      <c r="AC287" s="2281"/>
      <c r="AD287" s="2171"/>
      <c r="AE287" s="2171"/>
      <c r="AF287" s="2171"/>
      <c r="AG287" s="2171"/>
    </row>
    <row r="288" spans="2:33" x14ac:dyDescent="0.2">
      <c r="B288" s="2280"/>
      <c r="C288" s="2280"/>
      <c r="D288" s="2281"/>
      <c r="E288" s="2171"/>
      <c r="F288" s="2171"/>
      <c r="G288" s="2171"/>
      <c r="H288" s="2282"/>
      <c r="I288" s="2282"/>
      <c r="J288" s="2283"/>
      <c r="K288" s="2281"/>
      <c r="L288" s="2281"/>
      <c r="M288" s="2281"/>
      <c r="N288" s="2281"/>
      <c r="O288" s="2171"/>
      <c r="P288" s="2171"/>
      <c r="Q288" s="2171"/>
      <c r="R288" s="2171"/>
      <c r="S288" s="2281"/>
      <c r="T288" s="2171"/>
      <c r="U288" s="2171"/>
      <c r="V288" s="2171"/>
      <c r="W288" s="2171"/>
      <c r="X288" s="2171"/>
      <c r="Y288" s="2171"/>
      <c r="Z288" s="2171"/>
      <c r="AA288" s="2171"/>
      <c r="AB288" s="2171"/>
      <c r="AC288" s="2281"/>
      <c r="AD288" s="2171"/>
      <c r="AE288" s="2171"/>
      <c r="AF288" s="2171"/>
      <c r="AG288" s="2171"/>
    </row>
    <row r="289" spans="2:33" x14ac:dyDescent="0.2">
      <c r="B289" s="2280"/>
      <c r="C289" s="2280"/>
      <c r="D289" s="2281"/>
      <c r="E289" s="2171"/>
      <c r="F289" s="2171"/>
      <c r="G289" s="2171"/>
      <c r="H289" s="2282"/>
      <c r="I289" s="2282"/>
      <c r="J289" s="2283"/>
      <c r="K289" s="2281"/>
      <c r="L289" s="2281"/>
      <c r="M289" s="2281"/>
      <c r="N289" s="2281"/>
      <c r="O289" s="2171"/>
      <c r="P289" s="2171"/>
      <c r="Q289" s="2171"/>
      <c r="R289" s="2171"/>
      <c r="S289" s="2281"/>
      <c r="T289" s="2171"/>
      <c r="U289" s="2171"/>
      <c r="V289" s="2171"/>
      <c r="W289" s="2171"/>
      <c r="X289" s="2171"/>
      <c r="Y289" s="2171"/>
      <c r="Z289" s="2171"/>
      <c r="AA289" s="2171"/>
      <c r="AB289" s="2171"/>
      <c r="AC289" s="2281"/>
      <c r="AD289" s="2171"/>
      <c r="AE289" s="2171"/>
      <c r="AF289" s="2171"/>
      <c r="AG289" s="2171"/>
    </row>
    <row r="290" spans="2:33" x14ac:dyDescent="0.2">
      <c r="B290" s="2280"/>
      <c r="C290" s="2280"/>
      <c r="D290" s="2281"/>
      <c r="E290" s="2171"/>
      <c r="F290" s="2171"/>
      <c r="G290" s="2171"/>
      <c r="H290" s="2282"/>
      <c r="I290" s="2282"/>
      <c r="J290" s="2283"/>
      <c r="K290" s="2281"/>
      <c r="L290" s="2281"/>
      <c r="M290" s="2281"/>
      <c r="N290" s="2281"/>
      <c r="O290" s="2171"/>
      <c r="P290" s="2171"/>
      <c r="Q290" s="2171"/>
      <c r="R290" s="2171"/>
      <c r="S290" s="2281"/>
      <c r="T290" s="2171"/>
      <c r="U290" s="2171"/>
      <c r="V290" s="2171"/>
      <c r="W290" s="2171"/>
      <c r="X290" s="2171"/>
      <c r="Y290" s="2171"/>
      <c r="Z290" s="2171"/>
      <c r="AA290" s="2171"/>
      <c r="AB290" s="2171"/>
      <c r="AC290" s="2281"/>
      <c r="AD290" s="2171"/>
      <c r="AE290" s="2171"/>
      <c r="AF290" s="2171"/>
      <c r="AG290" s="2171"/>
    </row>
    <row r="291" spans="2:33" x14ac:dyDescent="0.2">
      <c r="B291" s="2280"/>
      <c r="C291" s="2280"/>
      <c r="D291" s="2281"/>
      <c r="E291" s="2171"/>
      <c r="F291" s="2171"/>
      <c r="G291" s="2171"/>
      <c r="H291" s="2282"/>
      <c r="I291" s="2282"/>
      <c r="J291" s="2283"/>
      <c r="K291" s="2281"/>
      <c r="L291" s="2281"/>
      <c r="M291" s="2281"/>
      <c r="N291" s="2281"/>
      <c r="O291" s="2171"/>
      <c r="P291" s="2171"/>
      <c r="Q291" s="2171"/>
      <c r="R291" s="2171"/>
      <c r="S291" s="2281"/>
      <c r="T291" s="2171"/>
      <c r="U291" s="2171"/>
      <c r="V291" s="2171"/>
      <c r="W291" s="2171"/>
      <c r="X291" s="2171"/>
      <c r="Y291" s="2171"/>
      <c r="Z291" s="2171"/>
      <c r="AA291" s="2171"/>
      <c r="AB291" s="2171"/>
      <c r="AC291" s="2281"/>
      <c r="AD291" s="2171"/>
      <c r="AE291" s="2171"/>
      <c r="AF291" s="2171"/>
      <c r="AG291" s="2171"/>
    </row>
    <row r="292" spans="2:33" x14ac:dyDescent="0.2">
      <c r="B292" s="2280"/>
      <c r="C292" s="2280"/>
      <c r="D292" s="2281"/>
      <c r="E292" s="2171"/>
      <c r="F292" s="2171"/>
      <c r="G292" s="2171"/>
      <c r="H292" s="2282"/>
      <c r="I292" s="2282"/>
      <c r="J292" s="2283"/>
      <c r="K292" s="2281"/>
      <c r="L292" s="2281"/>
      <c r="M292" s="2281"/>
      <c r="N292" s="2281"/>
      <c r="O292" s="2171"/>
      <c r="P292" s="2171"/>
      <c r="Q292" s="2171"/>
      <c r="R292" s="2171"/>
      <c r="S292" s="2281"/>
      <c r="T292" s="2171"/>
      <c r="U292" s="2171"/>
      <c r="V292" s="2171"/>
      <c r="W292" s="2171"/>
      <c r="X292" s="2171"/>
      <c r="Y292" s="2171"/>
      <c r="Z292" s="2171"/>
      <c r="AA292" s="2171"/>
      <c r="AB292" s="2171"/>
      <c r="AC292" s="2281"/>
      <c r="AD292" s="2171"/>
      <c r="AE292" s="2171"/>
      <c r="AF292" s="2171"/>
      <c r="AG292" s="2171"/>
    </row>
    <row r="293" spans="2:33" x14ac:dyDescent="0.2">
      <c r="B293" s="2280"/>
      <c r="C293" s="2280"/>
      <c r="D293" s="2281"/>
      <c r="E293" s="2171"/>
      <c r="F293" s="2171"/>
      <c r="G293" s="2171"/>
      <c r="H293" s="2282"/>
      <c r="I293" s="2282"/>
      <c r="J293" s="2283"/>
      <c r="K293" s="2281"/>
      <c r="L293" s="2281"/>
      <c r="M293" s="2281"/>
      <c r="N293" s="2281"/>
      <c r="O293" s="2171"/>
      <c r="P293" s="2171"/>
      <c r="Q293" s="2171"/>
      <c r="R293" s="2171"/>
      <c r="S293" s="2281"/>
      <c r="T293" s="2171"/>
      <c r="U293" s="2171"/>
      <c r="V293" s="2171"/>
      <c r="W293" s="2171"/>
      <c r="X293" s="2171"/>
      <c r="Y293" s="2171"/>
      <c r="Z293" s="2171"/>
      <c r="AA293" s="2171"/>
      <c r="AB293" s="2171"/>
      <c r="AC293" s="2281"/>
      <c r="AD293" s="2171"/>
      <c r="AE293" s="2171"/>
      <c r="AF293" s="2171"/>
      <c r="AG293" s="2171"/>
    </row>
    <row r="294" spans="2:33" x14ac:dyDescent="0.2">
      <c r="B294" s="2280"/>
      <c r="C294" s="2280"/>
      <c r="D294" s="2281"/>
      <c r="E294" s="2171"/>
      <c r="F294" s="2171"/>
      <c r="G294" s="2171"/>
      <c r="H294" s="2282"/>
      <c r="I294" s="2282"/>
      <c r="J294" s="2283"/>
      <c r="K294" s="2281"/>
      <c r="L294" s="2281"/>
      <c r="M294" s="2281"/>
      <c r="N294" s="2281"/>
      <c r="O294" s="2171"/>
      <c r="P294" s="2171"/>
      <c r="Q294" s="2171"/>
      <c r="R294" s="2171"/>
      <c r="S294" s="2281"/>
      <c r="T294" s="2171"/>
      <c r="U294" s="2171"/>
      <c r="V294" s="2171"/>
      <c r="W294" s="2171"/>
      <c r="X294" s="2171"/>
      <c r="Y294" s="2171"/>
      <c r="Z294" s="2171"/>
      <c r="AA294" s="2171"/>
      <c r="AB294" s="2171"/>
      <c r="AC294" s="2281"/>
      <c r="AD294" s="2171"/>
      <c r="AE294" s="2171"/>
      <c r="AF294" s="2171"/>
      <c r="AG294" s="2171"/>
    </row>
    <row r="295" spans="2:33" x14ac:dyDescent="0.2">
      <c r="B295" s="2280"/>
      <c r="C295" s="2280"/>
      <c r="D295" s="2281"/>
      <c r="E295" s="2171"/>
      <c r="F295" s="2171"/>
      <c r="G295" s="2171"/>
      <c r="H295" s="2282"/>
      <c r="I295" s="2282"/>
      <c r="J295" s="2283"/>
      <c r="K295" s="2281"/>
      <c r="L295" s="2281"/>
      <c r="M295" s="2281"/>
      <c r="N295" s="2281"/>
      <c r="O295" s="2171"/>
      <c r="P295" s="2171"/>
      <c r="Q295" s="2171"/>
      <c r="R295" s="2171"/>
      <c r="S295" s="2281"/>
      <c r="T295" s="2171"/>
      <c r="U295" s="2171"/>
      <c r="V295" s="2171"/>
      <c r="W295" s="2171"/>
      <c r="X295" s="2171"/>
      <c r="Y295" s="2171"/>
      <c r="Z295" s="2171"/>
      <c r="AA295" s="2171"/>
      <c r="AB295" s="2171"/>
      <c r="AC295" s="2281"/>
      <c r="AD295" s="2171"/>
      <c r="AE295" s="2171"/>
      <c r="AF295" s="2171"/>
      <c r="AG295" s="2171"/>
    </row>
    <row r="296" spans="2:33" x14ac:dyDescent="0.2">
      <c r="B296" s="2280"/>
      <c r="C296" s="2280"/>
      <c r="D296" s="2281"/>
      <c r="E296" s="2171"/>
      <c r="F296" s="2171"/>
      <c r="G296" s="2171"/>
      <c r="H296" s="2282"/>
      <c r="I296" s="2282"/>
      <c r="J296" s="2283"/>
      <c r="K296" s="2281"/>
      <c r="L296" s="2281"/>
      <c r="M296" s="2281"/>
      <c r="N296" s="2281"/>
      <c r="O296" s="2171"/>
      <c r="P296" s="2171"/>
      <c r="Q296" s="2171"/>
      <c r="R296" s="2171"/>
      <c r="S296" s="2281"/>
      <c r="T296" s="2171"/>
      <c r="U296" s="2171"/>
      <c r="V296" s="2171"/>
      <c r="W296" s="2171"/>
      <c r="X296" s="2171"/>
      <c r="Y296" s="2171"/>
      <c r="Z296" s="2171"/>
      <c r="AA296" s="2171"/>
      <c r="AB296" s="2171"/>
      <c r="AC296" s="2281"/>
      <c r="AD296" s="2171"/>
      <c r="AE296" s="2171"/>
      <c r="AF296" s="2171"/>
      <c r="AG296" s="2171"/>
    </row>
    <row r="297" spans="2:33" x14ac:dyDescent="0.2">
      <c r="B297" s="2280"/>
      <c r="C297" s="2280"/>
      <c r="D297" s="2281"/>
      <c r="E297" s="2171"/>
      <c r="F297" s="2171"/>
      <c r="G297" s="2171"/>
      <c r="H297" s="2282"/>
      <c r="I297" s="2282"/>
      <c r="J297" s="2283"/>
      <c r="K297" s="2281"/>
      <c r="L297" s="2281"/>
      <c r="M297" s="2281"/>
      <c r="N297" s="2281"/>
      <c r="O297" s="2171"/>
      <c r="P297" s="2171"/>
      <c r="Q297" s="2171"/>
      <c r="R297" s="2171"/>
      <c r="S297" s="2281"/>
      <c r="T297" s="2171"/>
      <c r="U297" s="2171"/>
      <c r="V297" s="2171"/>
      <c r="W297" s="2171"/>
      <c r="X297" s="2171"/>
      <c r="Y297" s="2171"/>
      <c r="Z297" s="2171"/>
      <c r="AA297" s="2171"/>
      <c r="AB297" s="2171"/>
      <c r="AC297" s="2281"/>
      <c r="AD297" s="2171"/>
      <c r="AE297" s="2171"/>
      <c r="AF297" s="2171"/>
      <c r="AG297" s="2171"/>
    </row>
    <row r="298" spans="2:33" x14ac:dyDescent="0.2">
      <c r="B298" s="2280"/>
      <c r="C298" s="2280"/>
      <c r="D298" s="2281"/>
      <c r="E298" s="2171"/>
      <c r="F298" s="2171"/>
      <c r="G298" s="2171"/>
      <c r="H298" s="2282"/>
      <c r="I298" s="2282"/>
      <c r="J298" s="2283"/>
      <c r="K298" s="2281"/>
      <c r="L298" s="2281"/>
      <c r="M298" s="2281"/>
      <c r="N298" s="2281"/>
      <c r="O298" s="2171"/>
      <c r="P298" s="2171"/>
      <c r="Q298" s="2171"/>
      <c r="R298" s="2171"/>
      <c r="S298" s="2281"/>
      <c r="T298" s="2171"/>
      <c r="U298" s="2171"/>
      <c r="V298" s="2171"/>
      <c r="W298" s="2171"/>
      <c r="X298" s="2171"/>
      <c r="Y298" s="2171"/>
      <c r="Z298" s="2171"/>
      <c r="AA298" s="2171"/>
      <c r="AB298" s="2171"/>
      <c r="AC298" s="2281"/>
      <c r="AD298" s="2171"/>
      <c r="AE298" s="2171"/>
      <c r="AF298" s="2171"/>
      <c r="AG298" s="2171"/>
    </row>
    <row r="299" spans="2:33" x14ac:dyDescent="0.2">
      <c r="B299" s="2280"/>
      <c r="C299" s="2280"/>
      <c r="D299" s="2281"/>
      <c r="E299" s="2171"/>
      <c r="F299" s="2171"/>
      <c r="G299" s="2171"/>
      <c r="H299" s="2282"/>
      <c r="I299" s="2282"/>
      <c r="J299" s="2283"/>
      <c r="K299" s="2281"/>
      <c r="L299" s="2281"/>
      <c r="M299" s="2281"/>
      <c r="N299" s="2281"/>
      <c r="O299" s="2171"/>
      <c r="P299" s="2171"/>
      <c r="Q299" s="2171"/>
      <c r="R299" s="2171"/>
      <c r="S299" s="2281"/>
      <c r="T299" s="2171"/>
      <c r="U299" s="2171"/>
      <c r="V299" s="2171"/>
      <c r="W299" s="2171"/>
      <c r="X299" s="2171"/>
      <c r="Y299" s="2171"/>
      <c r="Z299" s="2171"/>
      <c r="AA299" s="2171"/>
      <c r="AB299" s="2171"/>
      <c r="AC299" s="2281"/>
      <c r="AD299" s="2171"/>
      <c r="AE299" s="2171"/>
      <c r="AF299" s="2171"/>
      <c r="AG299" s="2171"/>
    </row>
    <row r="300" spans="2:33" x14ac:dyDescent="0.2">
      <c r="B300" s="2280"/>
      <c r="C300" s="2280"/>
      <c r="D300" s="2281"/>
      <c r="E300" s="2171"/>
      <c r="F300" s="2171"/>
      <c r="G300" s="2171"/>
      <c r="H300" s="2282"/>
      <c r="I300" s="2282"/>
      <c r="J300" s="2283"/>
      <c r="K300" s="2281"/>
      <c r="L300" s="2281"/>
      <c r="M300" s="2281"/>
      <c r="N300" s="2281"/>
      <c r="O300" s="2171"/>
      <c r="P300" s="2171"/>
      <c r="Q300" s="2171"/>
      <c r="R300" s="2171"/>
      <c r="S300" s="2281"/>
      <c r="T300" s="2171"/>
      <c r="U300" s="2171"/>
      <c r="V300" s="2171"/>
      <c r="W300" s="2171"/>
      <c r="X300" s="2171"/>
      <c r="Y300" s="2171"/>
      <c r="Z300" s="2171"/>
      <c r="AA300" s="2171"/>
      <c r="AB300" s="2171"/>
      <c r="AC300" s="2281"/>
      <c r="AD300" s="2171"/>
      <c r="AE300" s="2171"/>
      <c r="AF300" s="2171"/>
      <c r="AG300" s="2171"/>
    </row>
    <row r="301" spans="2:33" x14ac:dyDescent="0.2">
      <c r="B301" s="2280"/>
      <c r="C301" s="2280"/>
      <c r="D301" s="2281"/>
      <c r="E301" s="2171"/>
      <c r="F301" s="2171"/>
      <c r="G301" s="2171"/>
      <c r="H301" s="2282"/>
      <c r="I301" s="2282"/>
      <c r="J301" s="2283"/>
      <c r="K301" s="2281"/>
      <c r="L301" s="2281"/>
      <c r="M301" s="2281"/>
      <c r="N301" s="2281"/>
      <c r="O301" s="2171"/>
      <c r="P301" s="2171"/>
      <c r="Q301" s="2171"/>
      <c r="R301" s="2171"/>
      <c r="S301" s="2281"/>
      <c r="T301" s="2171"/>
      <c r="U301" s="2171"/>
      <c r="V301" s="2171"/>
      <c r="W301" s="2171"/>
      <c r="X301" s="2171"/>
      <c r="Y301" s="2171"/>
      <c r="Z301" s="2171"/>
      <c r="AA301" s="2171"/>
      <c r="AB301" s="2171"/>
      <c r="AC301" s="2281"/>
      <c r="AD301" s="2171"/>
      <c r="AE301" s="2171"/>
      <c r="AF301" s="2171"/>
      <c r="AG301" s="2171"/>
    </row>
    <row r="302" spans="2:33" x14ac:dyDescent="0.2">
      <c r="B302" s="2280"/>
      <c r="C302" s="2280"/>
      <c r="D302" s="2281"/>
      <c r="E302" s="2171"/>
      <c r="F302" s="2171"/>
      <c r="G302" s="2171"/>
      <c r="H302" s="2282"/>
      <c r="I302" s="2282"/>
      <c r="J302" s="2283"/>
      <c r="K302" s="2281"/>
      <c r="L302" s="2281"/>
      <c r="M302" s="2281"/>
      <c r="N302" s="2281"/>
      <c r="O302" s="2171"/>
      <c r="P302" s="2171"/>
      <c r="Q302" s="2171"/>
      <c r="R302" s="2171"/>
      <c r="S302" s="2281"/>
      <c r="T302" s="2171"/>
      <c r="U302" s="2171"/>
      <c r="V302" s="2171"/>
      <c r="W302" s="2171"/>
      <c r="X302" s="2171"/>
      <c r="Y302" s="2171"/>
      <c r="Z302" s="2171"/>
      <c r="AA302" s="2171"/>
      <c r="AB302" s="2171"/>
      <c r="AC302" s="2281"/>
      <c r="AD302" s="2171"/>
      <c r="AE302" s="2171"/>
      <c r="AF302" s="2171"/>
      <c r="AG302" s="2171"/>
    </row>
    <row r="303" spans="2:33" x14ac:dyDescent="0.2">
      <c r="B303" s="2280"/>
      <c r="C303" s="2280"/>
      <c r="D303" s="2281"/>
      <c r="E303" s="2171"/>
      <c r="F303" s="2171"/>
      <c r="G303" s="2171"/>
      <c r="H303" s="2282"/>
      <c r="I303" s="2282"/>
      <c r="J303" s="2283"/>
      <c r="K303" s="2281"/>
      <c r="L303" s="2281"/>
      <c r="M303" s="2281"/>
      <c r="N303" s="2281"/>
      <c r="O303" s="2171"/>
      <c r="P303" s="2171"/>
      <c r="Q303" s="2171"/>
      <c r="R303" s="2171"/>
      <c r="S303" s="2281"/>
      <c r="T303" s="2171"/>
      <c r="U303" s="2171"/>
      <c r="V303" s="2171"/>
      <c r="W303" s="2171"/>
      <c r="X303" s="2171"/>
      <c r="Y303" s="2171"/>
      <c r="Z303" s="2171"/>
      <c r="AA303" s="2171"/>
      <c r="AB303" s="2171"/>
      <c r="AC303" s="2281"/>
      <c r="AD303" s="2171"/>
      <c r="AE303" s="2171"/>
      <c r="AF303" s="2171"/>
      <c r="AG303" s="2171"/>
    </row>
    <row r="304" spans="2:33" x14ac:dyDescent="0.2">
      <c r="B304" s="2280"/>
      <c r="C304" s="2280"/>
      <c r="D304" s="2281"/>
      <c r="E304" s="2171"/>
      <c r="F304" s="2171"/>
      <c r="G304" s="2171"/>
      <c r="H304" s="2282"/>
      <c r="I304" s="2282"/>
      <c r="J304" s="2283"/>
      <c r="K304" s="2281"/>
      <c r="L304" s="2281"/>
      <c r="M304" s="2281"/>
      <c r="N304" s="2281"/>
      <c r="O304" s="2171"/>
      <c r="P304" s="2171"/>
      <c r="Q304" s="2171"/>
      <c r="R304" s="2171"/>
      <c r="S304" s="2281"/>
      <c r="T304" s="2171"/>
      <c r="U304" s="2171"/>
      <c r="V304" s="2171"/>
      <c r="W304" s="2171"/>
      <c r="X304" s="2171"/>
      <c r="Y304" s="2171"/>
      <c r="Z304" s="2171"/>
      <c r="AA304" s="2171"/>
      <c r="AB304" s="2171"/>
      <c r="AC304" s="2281"/>
      <c r="AD304" s="2171"/>
      <c r="AE304" s="2171"/>
      <c r="AF304" s="2171"/>
      <c r="AG304" s="2171"/>
    </row>
    <row r="305" spans="2:33" x14ac:dyDescent="0.2">
      <c r="B305" s="2280"/>
      <c r="C305" s="2280"/>
      <c r="D305" s="2281"/>
      <c r="E305" s="2171"/>
      <c r="F305" s="2171"/>
      <c r="G305" s="2171"/>
      <c r="H305" s="2282"/>
      <c r="I305" s="2282"/>
      <c r="J305" s="2283"/>
      <c r="K305" s="2281"/>
      <c r="L305" s="2281"/>
      <c r="M305" s="2281"/>
      <c r="N305" s="2281"/>
      <c r="O305" s="2171"/>
      <c r="P305" s="2171"/>
      <c r="Q305" s="2171"/>
      <c r="R305" s="2171"/>
      <c r="S305" s="2281"/>
      <c r="T305" s="2171"/>
      <c r="U305" s="2171"/>
      <c r="V305" s="2171"/>
      <c r="W305" s="2171"/>
      <c r="X305" s="2171"/>
      <c r="Y305" s="2171"/>
      <c r="Z305" s="2171"/>
      <c r="AA305" s="2171"/>
      <c r="AB305" s="2171"/>
      <c r="AC305" s="2281"/>
      <c r="AD305" s="2171"/>
      <c r="AE305" s="2171"/>
      <c r="AF305" s="2171"/>
      <c r="AG305" s="2171"/>
    </row>
    <row r="306" spans="2:33" x14ac:dyDescent="0.2">
      <c r="B306" s="2280"/>
      <c r="C306" s="2280"/>
      <c r="D306" s="2281"/>
      <c r="E306" s="2171"/>
      <c r="F306" s="2171"/>
      <c r="G306" s="2171"/>
      <c r="H306" s="2282"/>
      <c r="I306" s="2282"/>
      <c r="J306" s="2283"/>
      <c r="K306" s="2281"/>
      <c r="L306" s="2281"/>
      <c r="M306" s="2281"/>
      <c r="N306" s="2281"/>
      <c r="O306" s="2171"/>
      <c r="P306" s="2171"/>
      <c r="Q306" s="2171"/>
      <c r="R306" s="2171"/>
      <c r="S306" s="2281"/>
      <c r="T306" s="2171"/>
      <c r="U306" s="2171"/>
      <c r="V306" s="2171"/>
      <c r="W306" s="2171"/>
      <c r="X306" s="2171"/>
      <c r="Y306" s="2171"/>
      <c r="Z306" s="2171"/>
      <c r="AA306" s="2171"/>
      <c r="AB306" s="2171"/>
      <c r="AC306" s="2281"/>
      <c r="AD306" s="2171"/>
      <c r="AE306" s="2171"/>
      <c r="AF306" s="2171"/>
      <c r="AG306" s="2171"/>
    </row>
    <row r="307" spans="2:33" x14ac:dyDescent="0.2">
      <c r="B307" s="2280"/>
      <c r="C307" s="2280"/>
      <c r="D307" s="2281"/>
      <c r="E307" s="2171"/>
      <c r="F307" s="2171"/>
      <c r="G307" s="2171"/>
      <c r="H307" s="2282"/>
      <c r="I307" s="2282"/>
      <c r="J307" s="2283"/>
      <c r="K307" s="2281"/>
      <c r="L307" s="2281"/>
      <c r="M307" s="2281"/>
      <c r="N307" s="2281"/>
      <c r="O307" s="2171"/>
      <c r="P307" s="2171"/>
      <c r="Q307" s="2171"/>
      <c r="R307" s="2171"/>
      <c r="S307" s="2281"/>
      <c r="T307" s="2171"/>
      <c r="U307" s="2171"/>
      <c r="V307" s="2171"/>
      <c r="W307" s="2171"/>
      <c r="X307" s="2171"/>
      <c r="Y307" s="2171"/>
      <c r="Z307" s="2171"/>
      <c r="AA307" s="2171"/>
      <c r="AB307" s="2171"/>
      <c r="AC307" s="2281"/>
      <c r="AD307" s="2171"/>
      <c r="AE307" s="2171"/>
      <c r="AF307" s="2171"/>
      <c r="AG307" s="2171"/>
    </row>
    <row r="308" spans="2:33" x14ac:dyDescent="0.2">
      <c r="B308" s="2280"/>
      <c r="C308" s="2280"/>
      <c r="D308" s="2281"/>
      <c r="E308" s="2171"/>
      <c r="F308" s="2171"/>
      <c r="G308" s="2171"/>
      <c r="H308" s="2282"/>
      <c r="I308" s="2282"/>
      <c r="J308" s="2283"/>
      <c r="K308" s="2281"/>
      <c r="L308" s="2281"/>
      <c r="M308" s="2281"/>
      <c r="N308" s="2281"/>
      <c r="O308" s="2171"/>
      <c r="P308" s="2171"/>
      <c r="Q308" s="2171"/>
      <c r="R308" s="2171"/>
      <c r="S308" s="2281"/>
      <c r="T308" s="2171"/>
      <c r="U308" s="2171"/>
      <c r="V308" s="2171"/>
      <c r="W308" s="2171"/>
      <c r="X308" s="2171"/>
      <c r="Y308" s="2171"/>
      <c r="Z308" s="2171"/>
      <c r="AA308" s="2171"/>
      <c r="AB308" s="2171"/>
      <c r="AC308" s="2281"/>
      <c r="AD308" s="2171"/>
      <c r="AE308" s="2171"/>
      <c r="AF308" s="2171"/>
      <c r="AG308" s="2171"/>
    </row>
    <row r="309" spans="2:33" x14ac:dyDescent="0.2">
      <c r="B309" s="2280"/>
      <c r="C309" s="2280"/>
      <c r="D309" s="2281"/>
      <c r="E309" s="2171"/>
      <c r="F309" s="2171"/>
      <c r="G309" s="2171"/>
      <c r="H309" s="2282"/>
      <c r="I309" s="2282"/>
      <c r="J309" s="2283"/>
      <c r="K309" s="2281"/>
      <c r="L309" s="2281"/>
      <c r="M309" s="2281"/>
      <c r="N309" s="2281"/>
      <c r="O309" s="2171"/>
      <c r="P309" s="2171"/>
      <c r="Q309" s="2171"/>
      <c r="R309" s="2171"/>
      <c r="S309" s="2281"/>
      <c r="T309" s="2171"/>
      <c r="U309" s="2171"/>
      <c r="V309" s="2171"/>
      <c r="W309" s="2171"/>
      <c r="X309" s="2171"/>
      <c r="Y309" s="2171"/>
      <c r="Z309" s="2171"/>
      <c r="AA309" s="2171"/>
      <c r="AB309" s="2171"/>
      <c r="AC309" s="2281"/>
      <c r="AD309" s="2171"/>
      <c r="AE309" s="2171"/>
      <c r="AF309" s="2171"/>
      <c r="AG309" s="2171"/>
    </row>
    <row r="310" spans="2:33" x14ac:dyDescent="0.2">
      <c r="B310" s="2280"/>
      <c r="C310" s="2280"/>
      <c r="D310" s="2281"/>
      <c r="E310" s="2171"/>
      <c r="F310" s="2171"/>
      <c r="G310" s="2171"/>
      <c r="H310" s="2282"/>
      <c r="I310" s="2282"/>
      <c r="J310" s="2283"/>
      <c r="K310" s="2281"/>
      <c r="L310" s="2281"/>
      <c r="M310" s="2281"/>
      <c r="N310" s="2281"/>
      <c r="O310" s="2171"/>
      <c r="P310" s="2171"/>
      <c r="Q310" s="2171"/>
      <c r="R310" s="2171"/>
      <c r="S310" s="2281"/>
      <c r="T310" s="2171"/>
      <c r="U310" s="2171"/>
      <c r="V310" s="2171"/>
      <c r="W310" s="2171"/>
      <c r="X310" s="2171"/>
      <c r="Y310" s="2171"/>
      <c r="Z310" s="2171"/>
      <c r="AA310" s="2171"/>
      <c r="AB310" s="2171"/>
      <c r="AC310" s="2281"/>
      <c r="AD310" s="2171"/>
      <c r="AE310" s="2171"/>
      <c r="AF310" s="2171"/>
      <c r="AG310" s="2171"/>
    </row>
    <row r="311" spans="2:33" x14ac:dyDescent="0.2">
      <c r="B311" s="2280"/>
      <c r="C311" s="2280"/>
      <c r="D311" s="2281"/>
      <c r="E311" s="2171"/>
      <c r="F311" s="2171"/>
      <c r="G311" s="2171"/>
      <c r="H311" s="2282"/>
      <c r="I311" s="2282"/>
      <c r="J311" s="2283"/>
      <c r="K311" s="2281"/>
      <c r="L311" s="2281"/>
      <c r="M311" s="2281"/>
      <c r="N311" s="2281"/>
      <c r="O311" s="2171"/>
      <c r="P311" s="2171"/>
      <c r="Q311" s="2171"/>
      <c r="R311" s="2171"/>
      <c r="S311" s="2281"/>
      <c r="T311" s="2171"/>
      <c r="U311" s="2171"/>
      <c r="V311" s="2171"/>
      <c r="W311" s="2171"/>
      <c r="X311" s="2171"/>
      <c r="Y311" s="2171"/>
      <c r="Z311" s="2171"/>
      <c r="AA311" s="2171"/>
      <c r="AB311" s="2171"/>
      <c r="AC311" s="2281"/>
      <c r="AD311" s="2171"/>
      <c r="AE311" s="2171"/>
      <c r="AF311" s="2171"/>
      <c r="AG311" s="2171"/>
    </row>
    <row r="312" spans="2:33" x14ac:dyDescent="0.2">
      <c r="B312" s="2280"/>
      <c r="C312" s="2280"/>
      <c r="D312" s="2281"/>
      <c r="E312" s="2171"/>
      <c r="F312" s="2171"/>
      <c r="G312" s="2171"/>
      <c r="H312" s="2282"/>
      <c r="I312" s="2282"/>
      <c r="J312" s="2283"/>
      <c r="K312" s="2281"/>
      <c r="L312" s="2281"/>
      <c r="M312" s="2281"/>
      <c r="N312" s="2281"/>
      <c r="O312" s="2171"/>
      <c r="P312" s="2171"/>
      <c r="Q312" s="2171"/>
      <c r="R312" s="2171"/>
      <c r="S312" s="2281"/>
      <c r="T312" s="2171"/>
      <c r="U312" s="2171"/>
      <c r="V312" s="2171"/>
      <c r="W312" s="2171"/>
      <c r="X312" s="2171"/>
      <c r="Y312" s="2171"/>
      <c r="Z312" s="2171"/>
      <c r="AA312" s="2171"/>
      <c r="AB312" s="2171"/>
      <c r="AC312" s="2281"/>
      <c r="AD312" s="2171"/>
      <c r="AE312" s="2171"/>
      <c r="AF312" s="2171"/>
      <c r="AG312" s="2171"/>
    </row>
    <row r="313" spans="2:33" x14ac:dyDescent="0.2">
      <c r="B313" s="2280"/>
      <c r="C313" s="2280"/>
      <c r="D313" s="2281"/>
      <c r="E313" s="2171"/>
      <c r="F313" s="2171"/>
      <c r="G313" s="2171"/>
      <c r="H313" s="2282"/>
      <c r="I313" s="2282"/>
      <c r="J313" s="2283"/>
      <c r="K313" s="2281"/>
      <c r="L313" s="2281"/>
      <c r="M313" s="2281"/>
      <c r="N313" s="2281"/>
      <c r="O313" s="2171"/>
      <c r="P313" s="2171"/>
      <c r="Q313" s="2171"/>
      <c r="R313" s="2171"/>
      <c r="S313" s="2281"/>
      <c r="T313" s="2171"/>
      <c r="U313" s="2171"/>
      <c r="V313" s="2171"/>
      <c r="W313" s="2171"/>
      <c r="X313" s="2171"/>
      <c r="Y313" s="2171"/>
      <c r="Z313" s="2171"/>
      <c r="AA313" s="2171"/>
      <c r="AB313" s="2171"/>
      <c r="AC313" s="2281"/>
      <c r="AD313" s="2171"/>
      <c r="AE313" s="2171"/>
      <c r="AF313" s="2171"/>
      <c r="AG313" s="2171"/>
    </row>
    <row r="314" spans="2:33" x14ac:dyDescent="0.2">
      <c r="B314" s="2280"/>
      <c r="C314" s="2280"/>
      <c r="D314" s="2281"/>
      <c r="E314" s="2171"/>
      <c r="F314" s="2171"/>
      <c r="G314" s="2171"/>
      <c r="H314" s="2282"/>
      <c r="I314" s="2282"/>
      <c r="J314" s="2283"/>
      <c r="K314" s="2281"/>
      <c r="L314" s="2281"/>
      <c r="M314" s="2281"/>
      <c r="N314" s="2281"/>
      <c r="O314" s="2171"/>
      <c r="P314" s="2171"/>
      <c r="Q314" s="2171"/>
      <c r="R314" s="2171"/>
      <c r="S314" s="2281"/>
      <c r="T314" s="2171"/>
      <c r="U314" s="2171"/>
      <c r="V314" s="2171"/>
      <c r="W314" s="2171"/>
      <c r="X314" s="2171"/>
      <c r="Y314" s="2171"/>
      <c r="Z314" s="2171"/>
      <c r="AA314" s="2171"/>
      <c r="AB314" s="2171"/>
      <c r="AC314" s="2281"/>
      <c r="AD314" s="2171"/>
      <c r="AE314" s="2171"/>
      <c r="AF314" s="2171"/>
      <c r="AG314" s="2171"/>
    </row>
    <row r="315" spans="2:33" x14ac:dyDescent="0.2">
      <c r="B315" s="2280"/>
      <c r="C315" s="2280"/>
      <c r="D315" s="2281"/>
      <c r="E315" s="2171"/>
      <c r="F315" s="2171"/>
      <c r="G315" s="2171"/>
      <c r="H315" s="2282"/>
      <c r="I315" s="2282"/>
      <c r="J315" s="2283"/>
      <c r="K315" s="2281"/>
      <c r="L315" s="2281"/>
      <c r="M315" s="2281"/>
      <c r="N315" s="2281"/>
      <c r="O315" s="2171"/>
      <c r="P315" s="2171"/>
      <c r="Q315" s="2171"/>
      <c r="R315" s="2171"/>
      <c r="S315" s="2281"/>
      <c r="T315" s="2171"/>
      <c r="U315" s="2171"/>
      <c r="V315" s="2171"/>
      <c r="W315" s="2171"/>
      <c r="X315" s="2171"/>
      <c r="Y315" s="2171"/>
      <c r="Z315" s="2171"/>
      <c r="AA315" s="2171"/>
      <c r="AB315" s="2171"/>
      <c r="AC315" s="2281"/>
      <c r="AD315" s="2171"/>
      <c r="AE315" s="2171"/>
      <c r="AF315" s="2171"/>
      <c r="AG315" s="2171"/>
    </row>
    <row r="316" spans="2:33" x14ac:dyDescent="0.2">
      <c r="B316" s="2280"/>
      <c r="C316" s="2280"/>
      <c r="D316" s="2281"/>
      <c r="E316" s="2171"/>
      <c r="F316" s="2171"/>
      <c r="G316" s="2171"/>
      <c r="H316" s="2282"/>
      <c r="I316" s="2282"/>
      <c r="J316" s="2283"/>
      <c r="K316" s="2281"/>
      <c r="L316" s="2281"/>
      <c r="M316" s="2281"/>
      <c r="N316" s="2281"/>
      <c r="O316" s="2171"/>
      <c r="P316" s="2171"/>
      <c r="Q316" s="2171"/>
      <c r="R316" s="2171"/>
      <c r="S316" s="2281"/>
      <c r="T316" s="2171"/>
      <c r="U316" s="2171"/>
      <c r="V316" s="2171"/>
      <c r="W316" s="2171"/>
      <c r="X316" s="2171"/>
      <c r="Y316" s="2171"/>
      <c r="Z316" s="2171"/>
      <c r="AA316" s="2171"/>
      <c r="AB316" s="2171"/>
      <c r="AC316" s="2281"/>
      <c r="AD316" s="2171"/>
      <c r="AE316" s="2171"/>
      <c r="AF316" s="2171"/>
      <c r="AG316" s="2171"/>
    </row>
    <row r="317" spans="2:33" x14ac:dyDescent="0.2">
      <c r="B317" s="2280"/>
      <c r="C317" s="2280"/>
      <c r="D317" s="2281"/>
      <c r="E317" s="2171"/>
      <c r="F317" s="2171"/>
      <c r="G317" s="2171"/>
      <c r="H317" s="2282"/>
      <c r="I317" s="2282"/>
      <c r="J317" s="2283"/>
      <c r="K317" s="2281"/>
      <c r="L317" s="2281"/>
      <c r="M317" s="2281"/>
      <c r="N317" s="2281"/>
      <c r="O317" s="2171"/>
      <c r="P317" s="2171"/>
      <c r="Q317" s="2171"/>
      <c r="R317" s="2171"/>
      <c r="S317" s="2281"/>
      <c r="T317" s="2171"/>
      <c r="U317" s="2171"/>
      <c r="V317" s="2171"/>
      <c r="W317" s="2171"/>
      <c r="X317" s="2171"/>
      <c r="Y317" s="2171"/>
      <c r="Z317" s="2171"/>
      <c r="AA317" s="2171"/>
      <c r="AB317" s="2171"/>
      <c r="AC317" s="2281"/>
      <c r="AD317" s="2171"/>
      <c r="AE317" s="2171"/>
      <c r="AF317" s="2171"/>
      <c r="AG317" s="2171"/>
    </row>
    <row r="318" spans="2:33" x14ac:dyDescent="0.2">
      <c r="B318" s="2280"/>
      <c r="C318" s="2280"/>
      <c r="D318" s="2281"/>
      <c r="E318" s="2171"/>
      <c r="F318" s="2171"/>
      <c r="G318" s="2171"/>
      <c r="H318" s="2282"/>
      <c r="I318" s="2282"/>
      <c r="J318" s="2283"/>
      <c r="K318" s="2281"/>
      <c r="L318" s="2281"/>
      <c r="M318" s="2281"/>
      <c r="N318" s="2281"/>
      <c r="O318" s="2171"/>
      <c r="P318" s="2171"/>
      <c r="Q318" s="2171"/>
      <c r="R318" s="2171"/>
      <c r="S318" s="2281"/>
      <c r="T318" s="2171"/>
      <c r="U318" s="2171"/>
      <c r="V318" s="2171"/>
      <c r="W318" s="2171"/>
      <c r="X318" s="2171"/>
      <c r="Y318" s="2171"/>
      <c r="Z318" s="2171"/>
      <c r="AA318" s="2171"/>
      <c r="AB318" s="2171"/>
      <c r="AC318" s="2281"/>
      <c r="AD318" s="2171"/>
      <c r="AE318" s="2171"/>
      <c r="AF318" s="2171"/>
      <c r="AG318" s="2171"/>
    </row>
    <row r="319" spans="2:33" x14ac:dyDescent="0.2">
      <c r="B319" s="2280"/>
      <c r="C319" s="2280"/>
      <c r="D319" s="2281"/>
      <c r="E319" s="2171"/>
      <c r="F319" s="2171"/>
      <c r="G319" s="2171"/>
      <c r="H319" s="2282"/>
      <c r="I319" s="2282"/>
      <c r="J319" s="2283"/>
      <c r="K319" s="2281"/>
      <c r="L319" s="2281"/>
      <c r="M319" s="2281"/>
      <c r="N319" s="2281"/>
      <c r="O319" s="2171"/>
      <c r="P319" s="2171"/>
      <c r="Q319" s="2171"/>
      <c r="R319" s="2171"/>
      <c r="S319" s="2281"/>
      <c r="T319" s="2171"/>
      <c r="U319" s="2171"/>
      <c r="V319" s="2171"/>
      <c r="W319" s="2171"/>
      <c r="X319" s="2171"/>
      <c r="Y319" s="2171"/>
      <c r="Z319" s="2171"/>
      <c r="AA319" s="2171"/>
      <c r="AB319" s="2171"/>
      <c r="AC319" s="2281"/>
      <c r="AD319" s="2171"/>
      <c r="AE319" s="2171"/>
      <c r="AF319" s="2171"/>
      <c r="AG319" s="2171"/>
    </row>
    <row r="320" spans="2:33" x14ac:dyDescent="0.2">
      <c r="B320" s="2280"/>
      <c r="C320" s="2280"/>
      <c r="D320" s="2281"/>
      <c r="E320" s="2171"/>
      <c r="F320" s="2171"/>
      <c r="G320" s="2171"/>
      <c r="H320" s="2282"/>
      <c r="I320" s="2282"/>
      <c r="J320" s="2283"/>
      <c r="K320" s="2281"/>
      <c r="L320" s="2281"/>
      <c r="M320" s="2281"/>
      <c r="N320" s="2281"/>
      <c r="O320" s="2171"/>
      <c r="P320" s="2171"/>
      <c r="Q320" s="2171"/>
      <c r="R320" s="2171"/>
      <c r="S320" s="2281"/>
      <c r="T320" s="2171"/>
      <c r="U320" s="2171"/>
      <c r="V320" s="2171"/>
      <c r="W320" s="2171"/>
      <c r="X320" s="2171"/>
      <c r="Y320" s="2171"/>
      <c r="Z320" s="2171"/>
      <c r="AA320" s="2171"/>
      <c r="AB320" s="2171"/>
      <c r="AC320" s="2281"/>
      <c r="AD320" s="2171"/>
      <c r="AE320" s="2171"/>
      <c r="AF320" s="2171"/>
      <c r="AG320" s="2171"/>
    </row>
    <row r="321" spans="2:33" x14ac:dyDescent="0.2">
      <c r="B321" s="2280"/>
      <c r="C321" s="2280"/>
      <c r="D321" s="2281"/>
      <c r="E321" s="2171"/>
      <c r="F321" s="2171"/>
      <c r="G321" s="2171"/>
      <c r="H321" s="2282"/>
      <c r="I321" s="2282"/>
      <c r="J321" s="2283"/>
      <c r="K321" s="2281"/>
      <c r="L321" s="2281"/>
      <c r="M321" s="2281"/>
      <c r="N321" s="2281"/>
      <c r="O321" s="2171"/>
      <c r="P321" s="2171"/>
      <c r="Q321" s="2171"/>
      <c r="R321" s="2171"/>
      <c r="S321" s="2281"/>
      <c r="T321" s="2171"/>
      <c r="U321" s="2171"/>
      <c r="V321" s="2171"/>
      <c r="W321" s="2171"/>
      <c r="X321" s="2171"/>
      <c r="Y321" s="2171"/>
      <c r="Z321" s="2171"/>
      <c r="AA321" s="2171"/>
      <c r="AB321" s="2171"/>
      <c r="AC321" s="2281"/>
      <c r="AD321" s="2171"/>
      <c r="AE321" s="2171"/>
      <c r="AF321" s="2171"/>
      <c r="AG321" s="2171"/>
    </row>
    <row r="322" spans="2:33" x14ac:dyDescent="0.2">
      <c r="B322" s="2280"/>
      <c r="C322" s="2280"/>
      <c r="D322" s="2281"/>
      <c r="E322" s="2171"/>
      <c r="F322" s="2171"/>
      <c r="G322" s="2171"/>
      <c r="H322" s="2282"/>
      <c r="I322" s="2282"/>
      <c r="J322" s="2283"/>
      <c r="K322" s="2281"/>
      <c r="L322" s="2281"/>
      <c r="M322" s="2281"/>
      <c r="N322" s="2281"/>
      <c r="O322" s="2171"/>
      <c r="P322" s="2171"/>
      <c r="Q322" s="2171"/>
      <c r="R322" s="2171"/>
      <c r="S322" s="2281"/>
      <c r="T322" s="2171"/>
      <c r="U322" s="2171"/>
      <c r="V322" s="2171"/>
      <c r="W322" s="2171"/>
      <c r="X322" s="2171"/>
      <c r="Y322" s="2171"/>
      <c r="Z322" s="2171"/>
      <c r="AA322" s="2171"/>
      <c r="AB322" s="2171"/>
      <c r="AC322" s="2281"/>
      <c r="AD322" s="2171"/>
      <c r="AE322" s="2171"/>
      <c r="AF322" s="2171"/>
      <c r="AG322" s="2171"/>
    </row>
    <row r="323" spans="2:33" x14ac:dyDescent="0.2">
      <c r="B323" s="2280"/>
      <c r="C323" s="2280"/>
      <c r="D323" s="2281"/>
      <c r="E323" s="2171"/>
      <c r="F323" s="2171"/>
      <c r="G323" s="2171"/>
      <c r="H323" s="2282"/>
      <c r="I323" s="2282"/>
      <c r="J323" s="2283"/>
      <c r="K323" s="2281"/>
      <c r="L323" s="2281"/>
      <c r="M323" s="2281"/>
      <c r="N323" s="2281"/>
      <c r="O323" s="2171"/>
      <c r="P323" s="2171"/>
      <c r="Q323" s="2171"/>
      <c r="R323" s="2171"/>
      <c r="S323" s="2281"/>
      <c r="T323" s="2171"/>
      <c r="U323" s="2171"/>
      <c r="V323" s="2171"/>
      <c r="W323" s="2171"/>
      <c r="X323" s="2171"/>
      <c r="Y323" s="2171"/>
      <c r="Z323" s="2171"/>
      <c r="AA323" s="2171"/>
      <c r="AB323" s="2171"/>
      <c r="AC323" s="2281"/>
      <c r="AD323" s="2171"/>
      <c r="AE323" s="2171"/>
      <c r="AF323" s="2171"/>
      <c r="AG323" s="2171"/>
    </row>
    <row r="324" spans="2:33" x14ac:dyDescent="0.2">
      <c r="B324" s="2280"/>
      <c r="C324" s="2280"/>
      <c r="D324" s="2281"/>
      <c r="E324" s="2171"/>
      <c r="F324" s="2171"/>
      <c r="G324" s="2171"/>
      <c r="H324" s="2282"/>
      <c r="I324" s="2282"/>
      <c r="J324" s="2283"/>
      <c r="K324" s="2281"/>
      <c r="L324" s="2281"/>
      <c r="M324" s="2281"/>
      <c r="N324" s="2281"/>
      <c r="O324" s="2171"/>
      <c r="P324" s="2171"/>
      <c r="Q324" s="2171"/>
      <c r="R324" s="2171"/>
      <c r="S324" s="2281"/>
      <c r="T324" s="2171"/>
      <c r="U324" s="2171"/>
      <c r="V324" s="2171"/>
      <c r="W324" s="2171"/>
      <c r="X324" s="2171"/>
      <c r="Y324" s="2171"/>
      <c r="Z324" s="2171"/>
      <c r="AA324" s="2171"/>
      <c r="AB324" s="2171"/>
      <c r="AC324" s="2281"/>
      <c r="AD324" s="2171"/>
      <c r="AE324" s="2171"/>
      <c r="AF324" s="2171"/>
      <c r="AG324" s="2171"/>
    </row>
    <row r="325" spans="2:33" x14ac:dyDescent="0.2">
      <c r="B325" s="2280"/>
      <c r="C325" s="2280"/>
      <c r="D325" s="2281"/>
      <c r="E325" s="2171"/>
      <c r="F325" s="2171"/>
      <c r="G325" s="2171"/>
      <c r="H325" s="2282"/>
      <c r="I325" s="2282"/>
      <c r="J325" s="2283"/>
      <c r="K325" s="2281"/>
      <c r="L325" s="2281"/>
      <c r="M325" s="2281"/>
      <c r="N325" s="2281"/>
      <c r="O325" s="2171"/>
      <c r="P325" s="2171"/>
      <c r="Q325" s="2171"/>
      <c r="R325" s="2171"/>
      <c r="S325" s="2281"/>
      <c r="T325" s="2171"/>
      <c r="U325" s="2171"/>
      <c r="V325" s="2171"/>
      <c r="W325" s="2171"/>
      <c r="X325" s="2171"/>
      <c r="Y325" s="2171"/>
      <c r="Z325" s="2171"/>
      <c r="AA325" s="2171"/>
      <c r="AB325" s="2171"/>
      <c r="AC325" s="2281"/>
      <c r="AD325" s="2171"/>
      <c r="AE325" s="2171"/>
      <c r="AF325" s="2171"/>
      <c r="AG325" s="2171"/>
    </row>
    <row r="326" spans="2:33" x14ac:dyDescent="0.2">
      <c r="B326" s="2280"/>
      <c r="C326" s="2280"/>
      <c r="D326" s="2281"/>
      <c r="E326" s="2171"/>
      <c r="F326" s="2171"/>
      <c r="G326" s="2171"/>
      <c r="H326" s="2282"/>
      <c r="I326" s="2282"/>
      <c r="J326" s="2283"/>
      <c r="K326" s="2281"/>
      <c r="L326" s="2281"/>
      <c r="M326" s="2281"/>
      <c r="N326" s="2281"/>
      <c r="O326" s="2171"/>
      <c r="P326" s="2171"/>
      <c r="Q326" s="2171"/>
      <c r="R326" s="2171"/>
      <c r="S326" s="2281"/>
      <c r="T326" s="2171"/>
      <c r="U326" s="2171"/>
      <c r="V326" s="2171"/>
      <c r="W326" s="2171"/>
      <c r="X326" s="2171"/>
      <c r="Y326" s="2171"/>
      <c r="Z326" s="2171"/>
      <c r="AA326" s="2171"/>
      <c r="AB326" s="2171"/>
      <c r="AC326" s="2281"/>
      <c r="AD326" s="2171"/>
      <c r="AE326" s="2171"/>
      <c r="AF326" s="2171"/>
      <c r="AG326" s="2171"/>
    </row>
    <row r="327" spans="2:33" x14ac:dyDescent="0.2">
      <c r="B327" s="2280"/>
      <c r="C327" s="2280"/>
      <c r="D327" s="2281"/>
      <c r="E327" s="2171"/>
      <c r="F327" s="2171"/>
      <c r="G327" s="2171"/>
      <c r="H327" s="2282"/>
      <c r="I327" s="2282"/>
      <c r="J327" s="2283"/>
      <c r="K327" s="2281"/>
      <c r="L327" s="2281"/>
      <c r="M327" s="2281"/>
      <c r="N327" s="2281"/>
      <c r="O327" s="2171"/>
      <c r="P327" s="2171"/>
      <c r="Q327" s="2171"/>
      <c r="R327" s="2171"/>
      <c r="S327" s="2281"/>
      <c r="T327" s="2171"/>
      <c r="U327" s="2171"/>
      <c r="V327" s="2171"/>
      <c r="W327" s="2171"/>
      <c r="X327" s="2171"/>
      <c r="Y327" s="2171"/>
      <c r="Z327" s="2171"/>
      <c r="AA327" s="2171"/>
      <c r="AB327" s="2171"/>
      <c r="AC327" s="2281"/>
      <c r="AD327" s="2171"/>
      <c r="AE327" s="2171"/>
      <c r="AF327" s="2171"/>
      <c r="AG327" s="2171"/>
    </row>
    <row r="328" spans="2:33" x14ac:dyDescent="0.2">
      <c r="B328" s="2280"/>
      <c r="C328" s="2280"/>
      <c r="D328" s="2281"/>
      <c r="E328" s="2171"/>
      <c r="F328" s="2171"/>
      <c r="G328" s="2171"/>
      <c r="H328" s="2282"/>
      <c r="I328" s="2282"/>
      <c r="J328" s="2283"/>
      <c r="K328" s="2281"/>
      <c r="L328" s="2281"/>
      <c r="M328" s="2281"/>
      <c r="N328" s="2281"/>
      <c r="O328" s="2171"/>
      <c r="P328" s="2171"/>
      <c r="Q328" s="2171"/>
      <c r="R328" s="2171"/>
      <c r="S328" s="2281"/>
      <c r="T328" s="2171"/>
      <c r="U328" s="2171"/>
      <c r="V328" s="2171"/>
      <c r="W328" s="2171"/>
      <c r="X328" s="2171"/>
      <c r="Y328" s="2171"/>
      <c r="Z328" s="2171"/>
      <c r="AA328" s="2171"/>
      <c r="AB328" s="2171"/>
      <c r="AC328" s="2281"/>
      <c r="AD328" s="2171"/>
      <c r="AE328" s="2171"/>
      <c r="AF328" s="2171"/>
      <c r="AG328" s="2171"/>
    </row>
    <row r="329" spans="2:33" x14ac:dyDescent="0.2">
      <c r="B329" s="2280"/>
      <c r="C329" s="2280"/>
      <c r="D329" s="2281"/>
      <c r="E329" s="2171"/>
      <c r="F329" s="2171"/>
      <c r="G329" s="2171"/>
      <c r="H329" s="2282"/>
      <c r="I329" s="2282"/>
      <c r="J329" s="2283"/>
      <c r="K329" s="2281"/>
      <c r="L329" s="2281"/>
      <c r="M329" s="2281"/>
      <c r="N329" s="2281"/>
      <c r="O329" s="2171"/>
      <c r="P329" s="2171"/>
      <c r="Q329" s="2171"/>
      <c r="R329" s="2171"/>
      <c r="S329" s="2281"/>
      <c r="T329" s="2171"/>
      <c r="U329" s="2171"/>
      <c r="V329" s="2171"/>
      <c r="W329" s="2171"/>
      <c r="X329" s="2171"/>
      <c r="Y329" s="2171"/>
      <c r="Z329" s="2171"/>
      <c r="AA329" s="2171"/>
      <c r="AB329" s="2171"/>
      <c r="AC329" s="2281"/>
      <c r="AD329" s="2171"/>
      <c r="AE329" s="2171"/>
      <c r="AF329" s="2171"/>
      <c r="AG329" s="2171"/>
    </row>
    <row r="330" spans="2:33" x14ac:dyDescent="0.2">
      <c r="B330" s="2280"/>
      <c r="C330" s="2280"/>
      <c r="D330" s="2281"/>
      <c r="E330" s="2171"/>
      <c r="F330" s="2171"/>
      <c r="G330" s="2171"/>
      <c r="H330" s="2282"/>
      <c r="I330" s="2282"/>
      <c r="J330" s="2283"/>
      <c r="K330" s="2281"/>
      <c r="L330" s="2281"/>
      <c r="M330" s="2281"/>
      <c r="N330" s="2281"/>
      <c r="O330" s="2171"/>
      <c r="P330" s="2171"/>
      <c r="Q330" s="2171"/>
      <c r="R330" s="2171"/>
      <c r="S330" s="2281"/>
      <c r="T330" s="2171"/>
      <c r="U330" s="2171"/>
      <c r="V330" s="2171"/>
      <c r="W330" s="2171"/>
      <c r="X330" s="2171"/>
      <c r="Y330" s="2171"/>
      <c r="Z330" s="2171"/>
      <c r="AA330" s="2171"/>
      <c r="AB330" s="2171"/>
      <c r="AC330" s="2281"/>
      <c r="AD330" s="2171"/>
      <c r="AE330" s="2171"/>
      <c r="AF330" s="2171"/>
      <c r="AG330" s="2171"/>
    </row>
    <row r="331" spans="2:33" x14ac:dyDescent="0.2">
      <c r="B331" s="2280"/>
      <c r="C331" s="2280"/>
      <c r="D331" s="2281"/>
      <c r="E331" s="2171"/>
      <c r="F331" s="2171"/>
      <c r="G331" s="2171"/>
      <c r="H331" s="2282"/>
      <c r="I331" s="2282"/>
      <c r="J331" s="2283"/>
      <c r="K331" s="2281"/>
      <c r="L331" s="2281"/>
      <c r="M331" s="2281"/>
      <c r="N331" s="2281"/>
      <c r="O331" s="2171"/>
      <c r="P331" s="2171"/>
      <c r="Q331" s="2171"/>
      <c r="R331" s="2171"/>
      <c r="S331" s="2281"/>
      <c r="T331" s="2171"/>
      <c r="U331" s="2171"/>
      <c r="V331" s="2171"/>
      <c r="W331" s="2171"/>
      <c r="X331" s="2171"/>
      <c r="Y331" s="2171"/>
      <c r="Z331" s="2171"/>
      <c r="AA331" s="2171"/>
      <c r="AB331" s="2171"/>
      <c r="AC331" s="2281"/>
      <c r="AD331" s="2171"/>
      <c r="AE331" s="2171"/>
      <c r="AF331" s="2171"/>
      <c r="AG331" s="2171"/>
    </row>
    <row r="332" spans="2:33" x14ac:dyDescent="0.2">
      <c r="B332" s="2280"/>
      <c r="C332" s="2280"/>
      <c r="D332" s="2281"/>
      <c r="E332" s="2171"/>
      <c r="F332" s="2171"/>
      <c r="G332" s="2171"/>
      <c r="H332" s="2282"/>
      <c r="I332" s="2282"/>
      <c r="J332" s="2283"/>
      <c r="K332" s="2281"/>
      <c r="L332" s="2281"/>
      <c r="M332" s="2281"/>
      <c r="N332" s="2281"/>
      <c r="O332" s="2171"/>
      <c r="P332" s="2171"/>
      <c r="Q332" s="2171"/>
      <c r="R332" s="2171"/>
      <c r="S332" s="2281"/>
      <c r="T332" s="2171"/>
      <c r="U332" s="2171"/>
      <c r="V332" s="2171"/>
      <c r="W332" s="2171"/>
      <c r="X332" s="2171"/>
      <c r="Y332" s="2171"/>
      <c r="Z332" s="2171"/>
      <c r="AA332" s="2171"/>
      <c r="AB332" s="2171"/>
      <c r="AC332" s="2281"/>
      <c r="AD332" s="2171"/>
      <c r="AE332" s="2171"/>
      <c r="AF332" s="2171"/>
      <c r="AG332" s="2171"/>
    </row>
    <row r="333" spans="2:33" x14ac:dyDescent="0.2">
      <c r="B333" s="2280"/>
      <c r="C333" s="2280"/>
      <c r="D333" s="2281"/>
      <c r="E333" s="2171"/>
      <c r="F333" s="2171"/>
      <c r="G333" s="2171"/>
      <c r="H333" s="2282"/>
      <c r="I333" s="2282"/>
      <c r="J333" s="2283"/>
      <c r="K333" s="2281"/>
      <c r="L333" s="2281"/>
      <c r="M333" s="2281"/>
      <c r="N333" s="2281"/>
      <c r="O333" s="2171"/>
      <c r="P333" s="2171"/>
      <c r="Q333" s="2171"/>
      <c r="R333" s="2171"/>
      <c r="S333" s="2281"/>
      <c r="T333" s="2171"/>
      <c r="U333" s="2171"/>
      <c r="V333" s="2171"/>
      <c r="W333" s="2171"/>
      <c r="X333" s="2171"/>
      <c r="Y333" s="2171"/>
      <c r="Z333" s="2171"/>
      <c r="AA333" s="2171"/>
      <c r="AB333" s="2171"/>
      <c r="AC333" s="2281"/>
      <c r="AD333" s="2171"/>
      <c r="AE333" s="2171"/>
      <c r="AF333" s="2171"/>
      <c r="AG333" s="2171"/>
    </row>
    <row r="334" spans="2:33" x14ac:dyDescent="0.2">
      <c r="B334" s="2280"/>
      <c r="C334" s="2280"/>
      <c r="D334" s="2281"/>
      <c r="E334" s="2171"/>
      <c r="F334" s="2171"/>
      <c r="G334" s="2171"/>
      <c r="H334" s="2282"/>
      <c r="I334" s="2282"/>
      <c r="J334" s="2283"/>
      <c r="K334" s="2281"/>
      <c r="L334" s="2281"/>
      <c r="M334" s="2281"/>
      <c r="N334" s="2281"/>
      <c r="O334" s="2171"/>
      <c r="P334" s="2171"/>
      <c r="Q334" s="2171"/>
      <c r="R334" s="2171"/>
      <c r="S334" s="2281"/>
      <c r="T334" s="2171"/>
      <c r="U334" s="2171"/>
      <c r="V334" s="2171"/>
      <c r="W334" s="2171"/>
      <c r="X334" s="2171"/>
      <c r="Y334" s="2171"/>
      <c r="Z334" s="2171"/>
      <c r="AA334" s="2171"/>
      <c r="AB334" s="2171"/>
      <c r="AC334" s="2281"/>
      <c r="AD334" s="2171"/>
      <c r="AE334" s="2171"/>
      <c r="AF334" s="2171"/>
      <c r="AG334" s="2171"/>
    </row>
    <row r="335" spans="2:33" x14ac:dyDescent="0.2">
      <c r="B335" s="2280"/>
      <c r="C335" s="2280"/>
      <c r="D335" s="2281"/>
      <c r="E335" s="2171"/>
      <c r="F335" s="2171"/>
      <c r="G335" s="2171"/>
      <c r="H335" s="2282"/>
      <c r="I335" s="2282"/>
      <c r="J335" s="2283"/>
      <c r="K335" s="2281"/>
      <c r="L335" s="2281"/>
      <c r="M335" s="2281"/>
      <c r="N335" s="2281"/>
      <c r="O335" s="2171"/>
      <c r="P335" s="2171"/>
      <c r="Q335" s="2171"/>
      <c r="R335" s="2171"/>
      <c r="S335" s="2281"/>
      <c r="T335" s="2171"/>
      <c r="U335" s="2171"/>
      <c r="V335" s="2171"/>
      <c r="W335" s="2171"/>
      <c r="X335" s="2171"/>
      <c r="Y335" s="2171"/>
      <c r="Z335" s="2171"/>
      <c r="AA335" s="2171"/>
      <c r="AB335" s="2171"/>
      <c r="AC335" s="2281"/>
      <c r="AD335" s="2171"/>
      <c r="AE335" s="2171"/>
      <c r="AF335" s="2171"/>
      <c r="AG335" s="2171"/>
    </row>
    <row r="336" spans="2:33" x14ac:dyDescent="0.2">
      <c r="B336" s="2280"/>
      <c r="C336" s="2280"/>
      <c r="D336" s="2281"/>
      <c r="E336" s="2171"/>
      <c r="F336" s="2171"/>
      <c r="G336" s="2171"/>
      <c r="H336" s="2282"/>
      <c r="I336" s="2282"/>
      <c r="J336" s="2283"/>
      <c r="K336" s="2281"/>
      <c r="L336" s="2281"/>
      <c r="M336" s="2281"/>
      <c r="N336" s="2281"/>
      <c r="O336" s="2171"/>
      <c r="P336" s="2171"/>
      <c r="Q336" s="2171"/>
      <c r="R336" s="2171"/>
      <c r="S336" s="2281"/>
      <c r="T336" s="2171"/>
      <c r="U336" s="2171"/>
      <c r="V336" s="2171"/>
      <c r="W336" s="2171"/>
      <c r="X336" s="2171"/>
      <c r="Y336" s="2171"/>
      <c r="Z336" s="2171"/>
      <c r="AA336" s="2171"/>
      <c r="AB336" s="2171"/>
      <c r="AC336" s="2281"/>
      <c r="AD336" s="2171"/>
      <c r="AE336" s="2171"/>
      <c r="AF336" s="2171"/>
      <c r="AG336" s="2171"/>
    </row>
    <row r="337" spans="2:33" x14ac:dyDescent="0.2">
      <c r="B337" s="2280"/>
      <c r="C337" s="2280"/>
      <c r="D337" s="2281"/>
      <c r="E337" s="2171"/>
      <c r="F337" s="2171"/>
      <c r="G337" s="2171"/>
      <c r="H337" s="2282"/>
      <c r="I337" s="2282"/>
      <c r="J337" s="2283"/>
      <c r="K337" s="2281"/>
      <c r="L337" s="2281"/>
      <c r="M337" s="2281"/>
      <c r="N337" s="2281"/>
      <c r="O337" s="2171"/>
      <c r="P337" s="2171"/>
      <c r="Q337" s="2171"/>
      <c r="R337" s="2171"/>
      <c r="S337" s="2281"/>
      <c r="T337" s="2171"/>
      <c r="U337" s="2171"/>
      <c r="V337" s="2171"/>
      <c r="W337" s="2171"/>
      <c r="X337" s="2171"/>
      <c r="Y337" s="2171"/>
      <c r="Z337" s="2171"/>
      <c r="AA337" s="2171"/>
      <c r="AB337" s="2171"/>
      <c r="AC337" s="2281"/>
      <c r="AD337" s="2171"/>
      <c r="AE337" s="2171"/>
      <c r="AF337" s="2171"/>
      <c r="AG337" s="2171"/>
    </row>
    <row r="338" spans="2:33" x14ac:dyDescent="0.2">
      <c r="B338" s="2280"/>
      <c r="C338" s="2280"/>
      <c r="D338" s="2281"/>
      <c r="E338" s="2171"/>
      <c r="F338" s="2171"/>
      <c r="G338" s="2171"/>
      <c r="H338" s="2282"/>
      <c r="I338" s="2282"/>
      <c r="J338" s="2283"/>
      <c r="K338" s="2281"/>
      <c r="L338" s="2281"/>
      <c r="M338" s="2281"/>
      <c r="N338" s="2281"/>
      <c r="O338" s="2171"/>
      <c r="P338" s="2171"/>
      <c r="Q338" s="2171"/>
      <c r="R338" s="2171"/>
      <c r="S338" s="2281"/>
      <c r="T338" s="2171"/>
      <c r="U338" s="2171"/>
      <c r="V338" s="2171"/>
      <c r="W338" s="2171"/>
      <c r="X338" s="2171"/>
      <c r="Y338" s="2171"/>
      <c r="Z338" s="2171"/>
      <c r="AA338" s="2171"/>
      <c r="AB338" s="2171"/>
      <c r="AC338" s="2281"/>
      <c r="AD338" s="2171"/>
      <c r="AE338" s="2171"/>
      <c r="AF338" s="2171"/>
      <c r="AG338" s="2171"/>
    </row>
    <row r="339" spans="2:33" x14ac:dyDescent="0.2">
      <c r="B339" s="2280"/>
      <c r="C339" s="2280"/>
      <c r="D339" s="2281"/>
      <c r="E339" s="2171"/>
      <c r="F339" s="2171"/>
      <c r="G339" s="2171"/>
      <c r="H339" s="2282"/>
      <c r="I339" s="2282"/>
      <c r="J339" s="2283"/>
      <c r="K339" s="2281"/>
      <c r="L339" s="2281"/>
      <c r="M339" s="2281"/>
      <c r="N339" s="2281"/>
      <c r="O339" s="2171"/>
      <c r="P339" s="2171"/>
      <c r="Q339" s="2171"/>
      <c r="R339" s="2171"/>
      <c r="S339" s="2281"/>
      <c r="T339" s="2171"/>
      <c r="U339" s="2171"/>
      <c r="V339" s="2171"/>
      <c r="W339" s="2171"/>
      <c r="X339" s="2171"/>
      <c r="Y339" s="2171"/>
      <c r="Z339" s="2171"/>
      <c r="AA339" s="2171"/>
      <c r="AB339" s="2171"/>
      <c r="AC339" s="2281"/>
      <c r="AD339" s="2171"/>
      <c r="AE339" s="2171"/>
      <c r="AF339" s="2171"/>
      <c r="AG339" s="2171"/>
    </row>
    <row r="340" spans="2:33" x14ac:dyDescent="0.2">
      <c r="B340" s="2280"/>
      <c r="C340" s="2280"/>
      <c r="D340" s="2281"/>
      <c r="E340" s="2171"/>
      <c r="F340" s="2171"/>
      <c r="G340" s="2171"/>
      <c r="H340" s="2282"/>
      <c r="I340" s="2282"/>
      <c r="J340" s="2283"/>
      <c r="K340" s="2281"/>
      <c r="L340" s="2281"/>
      <c r="M340" s="2281"/>
      <c r="N340" s="2281"/>
      <c r="O340" s="2171"/>
      <c r="P340" s="2171"/>
      <c r="Q340" s="2171"/>
      <c r="R340" s="2171"/>
      <c r="S340" s="2281"/>
      <c r="T340" s="2171"/>
      <c r="U340" s="2171"/>
      <c r="V340" s="2171"/>
      <c r="W340" s="2171"/>
      <c r="X340" s="2171"/>
      <c r="Y340" s="2171"/>
      <c r="Z340" s="2171"/>
      <c r="AA340" s="2171"/>
      <c r="AB340" s="2171"/>
      <c r="AC340" s="2281"/>
      <c r="AD340" s="2171"/>
      <c r="AE340" s="2171"/>
      <c r="AF340" s="2171"/>
      <c r="AG340" s="2171"/>
    </row>
    <row r="341" spans="2:33" x14ac:dyDescent="0.2">
      <c r="B341" s="2280"/>
      <c r="C341" s="2280"/>
      <c r="D341" s="2281"/>
      <c r="E341" s="2171"/>
      <c r="F341" s="2171"/>
      <c r="G341" s="2171"/>
      <c r="H341" s="2282"/>
      <c r="I341" s="2282"/>
      <c r="J341" s="2283"/>
      <c r="K341" s="2281"/>
      <c r="L341" s="2281"/>
      <c r="M341" s="2281"/>
      <c r="N341" s="2281"/>
      <c r="O341" s="2171"/>
      <c r="P341" s="2171"/>
      <c r="Q341" s="2171"/>
      <c r="R341" s="2171"/>
      <c r="S341" s="2281"/>
      <c r="T341" s="2171"/>
      <c r="U341" s="2171"/>
      <c r="V341" s="2171"/>
      <c r="W341" s="2171"/>
      <c r="X341" s="2171"/>
      <c r="Y341" s="2171"/>
      <c r="Z341" s="2171"/>
      <c r="AA341" s="2171"/>
      <c r="AB341" s="2171"/>
      <c r="AC341" s="2281"/>
      <c r="AD341" s="2171"/>
      <c r="AE341" s="2171"/>
      <c r="AF341" s="2171"/>
      <c r="AG341" s="2171"/>
    </row>
    <row r="342" spans="2:33" x14ac:dyDescent="0.2">
      <c r="B342" s="2280"/>
      <c r="C342" s="2280"/>
      <c r="D342" s="2281"/>
      <c r="E342" s="2171"/>
      <c r="F342" s="2171"/>
      <c r="G342" s="2171"/>
      <c r="H342" s="2282"/>
      <c r="I342" s="2282"/>
      <c r="J342" s="2283"/>
      <c r="K342" s="2281"/>
      <c r="L342" s="2281"/>
      <c r="M342" s="2281"/>
      <c r="N342" s="2281"/>
      <c r="O342" s="2171"/>
      <c r="P342" s="2171"/>
      <c r="Q342" s="2171"/>
      <c r="R342" s="2171"/>
      <c r="S342" s="2281"/>
      <c r="T342" s="2171"/>
      <c r="U342" s="2171"/>
      <c r="V342" s="2171"/>
      <c r="W342" s="2171"/>
      <c r="X342" s="2171"/>
      <c r="Y342" s="2171"/>
      <c r="Z342" s="2171"/>
      <c r="AA342" s="2171"/>
      <c r="AB342" s="2171"/>
      <c r="AC342" s="2281"/>
      <c r="AD342" s="2171"/>
      <c r="AE342" s="2171"/>
      <c r="AF342" s="2171"/>
      <c r="AG342" s="2171"/>
    </row>
    <row r="343" spans="2:33" x14ac:dyDescent="0.2">
      <c r="B343" s="2280"/>
      <c r="C343" s="2280"/>
      <c r="D343" s="2281"/>
      <c r="E343" s="2171"/>
      <c r="F343" s="2171"/>
      <c r="G343" s="2171"/>
      <c r="H343" s="2282"/>
      <c r="I343" s="2282"/>
      <c r="J343" s="2283"/>
      <c r="K343" s="2281"/>
      <c r="L343" s="2281"/>
      <c r="M343" s="2281"/>
      <c r="N343" s="2281"/>
      <c r="O343" s="2171"/>
      <c r="P343" s="2171"/>
      <c r="Q343" s="2171"/>
      <c r="R343" s="2171"/>
      <c r="S343" s="2281"/>
      <c r="T343" s="2171"/>
      <c r="U343" s="2171"/>
      <c r="V343" s="2171"/>
      <c r="W343" s="2171"/>
      <c r="X343" s="2171"/>
      <c r="Y343" s="2171"/>
      <c r="Z343" s="2171"/>
      <c r="AA343" s="2171"/>
      <c r="AB343" s="2171"/>
      <c r="AC343" s="2281"/>
      <c r="AD343" s="2171"/>
      <c r="AE343" s="2171"/>
      <c r="AF343" s="2171"/>
      <c r="AG343" s="2171"/>
    </row>
    <row r="344" spans="2:33" x14ac:dyDescent="0.2">
      <c r="B344" s="2280"/>
      <c r="C344" s="2280"/>
      <c r="D344" s="2281"/>
      <c r="E344" s="2171"/>
      <c r="F344" s="2171"/>
      <c r="G344" s="2171"/>
      <c r="H344" s="2282"/>
      <c r="I344" s="2282"/>
      <c r="J344" s="2283"/>
      <c r="K344" s="2281"/>
      <c r="L344" s="2281"/>
      <c r="M344" s="2281"/>
      <c r="N344" s="2281"/>
      <c r="O344" s="2171"/>
      <c r="P344" s="2171"/>
      <c r="Q344" s="2171"/>
      <c r="R344" s="2171"/>
      <c r="S344" s="2281"/>
      <c r="T344" s="2171"/>
      <c r="U344" s="2171"/>
      <c r="V344" s="2171"/>
      <c r="W344" s="2171"/>
      <c r="X344" s="2171"/>
      <c r="Y344" s="2171"/>
      <c r="Z344" s="2171"/>
      <c r="AA344" s="2171"/>
      <c r="AB344" s="2171"/>
      <c r="AC344" s="2281"/>
      <c r="AD344" s="2171"/>
      <c r="AE344" s="2171"/>
      <c r="AF344" s="2171"/>
      <c r="AG344" s="2171"/>
    </row>
    <row r="345" spans="2:33" x14ac:dyDescent="0.2">
      <c r="B345" s="2280"/>
      <c r="C345" s="2280"/>
      <c r="D345" s="2281"/>
      <c r="E345" s="2171"/>
      <c r="F345" s="2171"/>
      <c r="G345" s="2171"/>
      <c r="H345" s="2282"/>
      <c r="I345" s="2282"/>
      <c r="J345" s="2283"/>
      <c r="K345" s="2281"/>
      <c r="L345" s="2281"/>
      <c r="M345" s="2281"/>
      <c r="N345" s="2281"/>
      <c r="O345" s="2171"/>
      <c r="P345" s="2171"/>
      <c r="Q345" s="2171"/>
      <c r="R345" s="2171"/>
      <c r="S345" s="2281"/>
      <c r="T345" s="2171"/>
      <c r="U345" s="2171"/>
      <c r="V345" s="2171"/>
      <c r="W345" s="2171"/>
      <c r="X345" s="2171"/>
      <c r="Y345" s="2171"/>
      <c r="Z345" s="2171"/>
      <c r="AA345" s="2171"/>
      <c r="AB345" s="2171"/>
      <c r="AC345" s="2281"/>
      <c r="AD345" s="2171"/>
      <c r="AE345" s="2171"/>
      <c r="AF345" s="2171"/>
      <c r="AG345" s="2171"/>
    </row>
    <row r="346" spans="2:33" x14ac:dyDescent="0.2">
      <c r="B346" s="2280"/>
      <c r="C346" s="2280"/>
      <c r="D346" s="2281"/>
      <c r="E346" s="2171"/>
      <c r="F346" s="2171"/>
      <c r="G346" s="2171"/>
      <c r="H346" s="2282"/>
      <c r="I346" s="2282"/>
      <c r="J346" s="2283"/>
      <c r="K346" s="2281"/>
      <c r="L346" s="2281"/>
      <c r="M346" s="2281"/>
      <c r="N346" s="2281"/>
      <c r="O346" s="2171"/>
      <c r="P346" s="2171"/>
      <c r="Q346" s="2171"/>
      <c r="R346" s="2171"/>
      <c r="S346" s="2281"/>
      <c r="T346" s="2171"/>
      <c r="U346" s="2171"/>
      <c r="V346" s="2171"/>
      <c r="W346" s="2171"/>
      <c r="X346" s="2171"/>
      <c r="Y346" s="2171"/>
      <c r="Z346" s="2171"/>
      <c r="AA346" s="2171"/>
      <c r="AB346" s="2171"/>
      <c r="AC346" s="2281"/>
      <c r="AD346" s="2171"/>
      <c r="AE346" s="2171"/>
      <c r="AF346" s="2171"/>
      <c r="AG346" s="2171"/>
    </row>
    <row r="347" spans="2:33" x14ac:dyDescent="0.2">
      <c r="B347" s="2280"/>
      <c r="C347" s="2280"/>
      <c r="D347" s="2281"/>
      <c r="E347" s="2171"/>
      <c r="F347" s="2171"/>
      <c r="G347" s="2171"/>
      <c r="H347" s="2282"/>
      <c r="I347" s="2282"/>
      <c r="J347" s="2283"/>
      <c r="K347" s="2281"/>
      <c r="L347" s="2281"/>
      <c r="M347" s="2281"/>
      <c r="N347" s="2281"/>
      <c r="O347" s="2171"/>
      <c r="P347" s="2171"/>
      <c r="Q347" s="2171"/>
      <c r="R347" s="2171"/>
      <c r="S347" s="2281"/>
      <c r="T347" s="2171"/>
      <c r="U347" s="2171"/>
      <c r="V347" s="2171"/>
      <c r="W347" s="2171"/>
      <c r="X347" s="2171"/>
      <c r="Y347" s="2171"/>
      <c r="Z347" s="2171"/>
      <c r="AA347" s="2171"/>
      <c r="AB347" s="2171"/>
      <c r="AC347" s="2281"/>
      <c r="AD347" s="2171"/>
      <c r="AE347" s="2171"/>
      <c r="AF347" s="2171"/>
      <c r="AG347" s="2171"/>
    </row>
    <row r="348" spans="2:33" x14ac:dyDescent="0.2">
      <c r="B348" s="2280"/>
      <c r="C348" s="2280"/>
      <c r="D348" s="2281"/>
      <c r="E348" s="2171"/>
      <c r="F348" s="2171"/>
      <c r="G348" s="2171"/>
      <c r="H348" s="2282"/>
      <c r="I348" s="2282"/>
      <c r="J348" s="2283"/>
      <c r="K348" s="2281"/>
      <c r="L348" s="2281"/>
      <c r="M348" s="2281"/>
      <c r="N348" s="2281"/>
      <c r="O348" s="2171"/>
      <c r="P348" s="2171"/>
      <c r="Q348" s="2171"/>
      <c r="R348" s="2171"/>
      <c r="S348" s="2281"/>
      <c r="T348" s="2171"/>
      <c r="U348" s="2171"/>
      <c r="V348" s="2171"/>
      <c r="W348" s="2171"/>
      <c r="X348" s="2171"/>
      <c r="Y348" s="2171"/>
      <c r="Z348" s="2171"/>
      <c r="AA348" s="2171"/>
      <c r="AB348" s="2171"/>
      <c r="AC348" s="2281"/>
      <c r="AD348" s="2171"/>
      <c r="AE348" s="2171"/>
      <c r="AF348" s="2171"/>
      <c r="AG348" s="2171"/>
    </row>
    <row r="349" spans="2:33" x14ac:dyDescent="0.2">
      <c r="B349" s="2280"/>
      <c r="C349" s="2280"/>
      <c r="D349" s="2281"/>
      <c r="E349" s="2171"/>
      <c r="F349" s="2171"/>
      <c r="G349" s="2171"/>
      <c r="H349" s="2282"/>
      <c r="I349" s="2282"/>
      <c r="J349" s="2283"/>
      <c r="K349" s="2281"/>
      <c r="L349" s="2281"/>
      <c r="M349" s="2281"/>
      <c r="N349" s="2281"/>
      <c r="O349" s="2171"/>
      <c r="P349" s="2171"/>
      <c r="Q349" s="2171"/>
      <c r="R349" s="2171"/>
      <c r="S349" s="2281"/>
      <c r="T349" s="2171"/>
      <c r="U349" s="2171"/>
      <c r="V349" s="2171"/>
      <c r="W349" s="2171"/>
      <c r="X349" s="2171"/>
      <c r="Y349" s="2171"/>
      <c r="Z349" s="2171"/>
      <c r="AA349" s="2171"/>
      <c r="AB349" s="2171"/>
      <c r="AC349" s="2281"/>
      <c r="AD349" s="2171"/>
      <c r="AE349" s="2171"/>
      <c r="AF349" s="2171"/>
      <c r="AG349" s="2171"/>
    </row>
    <row r="350" spans="2:33" x14ac:dyDescent="0.2">
      <c r="B350" s="2280"/>
      <c r="C350" s="2280"/>
      <c r="D350" s="2281"/>
      <c r="E350" s="2171"/>
      <c r="F350" s="2171"/>
      <c r="G350" s="2171"/>
      <c r="H350" s="2282"/>
      <c r="I350" s="2282"/>
      <c r="J350" s="2283"/>
      <c r="K350" s="2281"/>
      <c r="L350" s="2281"/>
      <c r="M350" s="2281"/>
      <c r="N350" s="2281"/>
      <c r="O350" s="2171"/>
      <c r="P350" s="2171"/>
      <c r="Q350" s="2171"/>
      <c r="R350" s="2171"/>
      <c r="S350" s="2281"/>
      <c r="T350" s="2171"/>
      <c r="U350" s="2171"/>
      <c r="V350" s="2171"/>
      <c r="W350" s="2171"/>
      <c r="X350" s="2171"/>
      <c r="Y350" s="2171"/>
      <c r="Z350" s="2171"/>
      <c r="AA350" s="2171"/>
      <c r="AB350" s="2171"/>
      <c r="AC350" s="2281"/>
      <c r="AD350" s="2171"/>
      <c r="AE350" s="2171"/>
      <c r="AF350" s="2171"/>
      <c r="AG350" s="2171"/>
    </row>
    <row r="351" spans="2:33" x14ac:dyDescent="0.2">
      <c r="B351" s="2280"/>
      <c r="C351" s="2280"/>
      <c r="D351" s="2281"/>
      <c r="E351" s="2171"/>
      <c r="F351" s="2171"/>
      <c r="G351" s="2171"/>
      <c r="H351" s="2282"/>
      <c r="I351" s="2282"/>
      <c r="J351" s="2283"/>
      <c r="K351" s="2281"/>
      <c r="L351" s="2281"/>
      <c r="M351" s="2281"/>
      <c r="N351" s="2281"/>
      <c r="O351" s="2171"/>
      <c r="P351" s="2171"/>
      <c r="Q351" s="2171"/>
      <c r="R351" s="2171"/>
      <c r="S351" s="2281"/>
      <c r="T351" s="2171"/>
      <c r="U351" s="2171"/>
      <c r="V351" s="2171"/>
      <c r="W351" s="2171"/>
      <c r="X351" s="2171"/>
      <c r="Y351" s="2171"/>
      <c r="Z351" s="2171"/>
      <c r="AA351" s="2171"/>
      <c r="AB351" s="2171"/>
      <c r="AC351" s="2281"/>
      <c r="AD351" s="2171"/>
      <c r="AE351" s="2171"/>
      <c r="AF351" s="2171"/>
      <c r="AG351" s="2171"/>
    </row>
    <row r="352" spans="2:33" x14ac:dyDescent="0.2">
      <c r="B352" s="2280"/>
      <c r="C352" s="2280"/>
      <c r="D352" s="2281"/>
      <c r="E352" s="2171"/>
      <c r="F352" s="2171"/>
      <c r="G352" s="2171"/>
      <c r="H352" s="2282"/>
      <c r="I352" s="2282"/>
      <c r="J352" s="2283"/>
      <c r="K352" s="2281"/>
      <c r="L352" s="2281"/>
      <c r="M352" s="2281"/>
      <c r="N352" s="2281"/>
      <c r="O352" s="2171"/>
      <c r="P352" s="2171"/>
      <c r="Q352" s="2171"/>
      <c r="R352" s="2171"/>
      <c r="S352" s="2281"/>
      <c r="T352" s="2171"/>
      <c r="U352" s="2171"/>
      <c r="V352" s="2171"/>
      <c r="W352" s="2171"/>
      <c r="X352" s="2171"/>
      <c r="Y352" s="2171"/>
      <c r="Z352" s="2171"/>
      <c r="AA352" s="2171"/>
      <c r="AB352" s="2171"/>
      <c r="AC352" s="2281"/>
      <c r="AD352" s="2171"/>
      <c r="AE352" s="2171"/>
      <c r="AF352" s="2171"/>
      <c r="AG352" s="2171"/>
    </row>
    <row r="353" spans="2:33" x14ac:dyDescent="0.2">
      <c r="B353" s="2280"/>
      <c r="C353" s="2280"/>
      <c r="D353" s="2281"/>
      <c r="E353" s="2171"/>
      <c r="F353" s="2171"/>
      <c r="G353" s="2171"/>
      <c r="H353" s="2282"/>
      <c r="I353" s="2282"/>
      <c r="J353" s="2283"/>
      <c r="K353" s="2281"/>
      <c r="L353" s="2281"/>
      <c r="M353" s="2281"/>
      <c r="N353" s="2281"/>
      <c r="O353" s="2171"/>
      <c r="P353" s="2171"/>
      <c r="Q353" s="2171"/>
      <c r="R353" s="2171"/>
      <c r="S353" s="2281"/>
      <c r="T353" s="2171"/>
      <c r="U353" s="2171"/>
      <c r="V353" s="2171"/>
      <c r="W353" s="2171"/>
      <c r="X353" s="2171"/>
      <c r="Y353" s="2171"/>
      <c r="Z353" s="2171"/>
      <c r="AA353" s="2171"/>
      <c r="AB353" s="2171"/>
      <c r="AC353" s="2281"/>
      <c r="AD353" s="2171"/>
      <c r="AE353" s="2171"/>
      <c r="AF353" s="2171"/>
      <c r="AG353" s="2171"/>
    </row>
    <row r="354" spans="2:33" x14ac:dyDescent="0.2">
      <c r="B354" s="2280"/>
      <c r="C354" s="2280"/>
      <c r="D354" s="2281"/>
      <c r="E354" s="2171"/>
      <c r="F354" s="2171"/>
      <c r="G354" s="2171"/>
      <c r="H354" s="2282"/>
      <c r="I354" s="2282"/>
      <c r="J354" s="2283"/>
      <c r="K354" s="2281"/>
      <c r="L354" s="2281"/>
      <c r="M354" s="2281"/>
      <c r="N354" s="2281"/>
      <c r="O354" s="2171"/>
      <c r="P354" s="2171"/>
      <c r="Q354" s="2171"/>
      <c r="R354" s="2171"/>
      <c r="S354" s="2281"/>
      <c r="T354" s="2171"/>
      <c r="U354" s="2171"/>
      <c r="V354" s="2171"/>
      <c r="W354" s="2171"/>
      <c r="X354" s="2171"/>
      <c r="Y354" s="2171"/>
      <c r="Z354" s="2171"/>
      <c r="AA354" s="2171"/>
      <c r="AB354" s="2171"/>
      <c r="AC354" s="2281"/>
      <c r="AD354" s="2171"/>
      <c r="AE354" s="2171"/>
      <c r="AF354" s="2171"/>
      <c r="AG354" s="2171"/>
    </row>
    <row r="355" spans="2:33" x14ac:dyDescent="0.2">
      <c r="B355" s="2280"/>
      <c r="C355" s="2280"/>
      <c r="D355" s="2281"/>
      <c r="E355" s="2171"/>
      <c r="F355" s="2171"/>
      <c r="G355" s="2171"/>
      <c r="H355" s="2282"/>
      <c r="I355" s="2282"/>
      <c r="J355" s="2283"/>
      <c r="K355" s="2281"/>
      <c r="L355" s="2281"/>
      <c r="M355" s="2281"/>
      <c r="N355" s="2281"/>
      <c r="O355" s="2171"/>
      <c r="P355" s="2171"/>
      <c r="Q355" s="2171"/>
      <c r="R355" s="2171"/>
      <c r="S355" s="2281"/>
      <c r="T355" s="2171"/>
      <c r="U355" s="2171"/>
      <c r="V355" s="2171"/>
      <c r="W355" s="2171"/>
      <c r="X355" s="2171"/>
      <c r="Y355" s="2171"/>
      <c r="Z355" s="2171"/>
      <c r="AA355" s="2171"/>
      <c r="AB355" s="2171"/>
      <c r="AC355" s="2281"/>
      <c r="AD355" s="2171"/>
      <c r="AE355" s="2171"/>
      <c r="AF355" s="2171"/>
      <c r="AG355" s="2171"/>
    </row>
    <row r="356" spans="2:33" x14ac:dyDescent="0.2">
      <c r="B356" s="2280"/>
      <c r="C356" s="2280"/>
      <c r="D356" s="2281"/>
      <c r="E356" s="2171"/>
      <c r="F356" s="2171"/>
      <c r="G356" s="2171"/>
      <c r="H356" s="2282"/>
      <c r="I356" s="2282"/>
      <c r="J356" s="2283"/>
      <c r="K356" s="2281"/>
      <c r="L356" s="2281"/>
      <c r="M356" s="2281"/>
      <c r="N356" s="2281"/>
      <c r="O356" s="2171"/>
      <c r="P356" s="2171"/>
      <c r="Q356" s="2171"/>
      <c r="R356" s="2171"/>
      <c r="S356" s="2281"/>
      <c r="T356" s="2171"/>
      <c r="U356" s="2171"/>
      <c r="V356" s="2171"/>
      <c r="W356" s="2171"/>
      <c r="X356" s="2171"/>
      <c r="Y356" s="2171"/>
      <c r="Z356" s="2171"/>
      <c r="AA356" s="2171"/>
      <c r="AB356" s="2171"/>
      <c r="AC356" s="2281"/>
      <c r="AD356" s="2171"/>
      <c r="AE356" s="2171"/>
      <c r="AF356" s="2171"/>
      <c r="AG356" s="2171"/>
    </row>
    <row r="357" spans="2:33" x14ac:dyDescent="0.2">
      <c r="B357" s="2280"/>
      <c r="C357" s="2280"/>
      <c r="D357" s="2281"/>
      <c r="E357" s="2171"/>
      <c r="F357" s="2171"/>
      <c r="G357" s="2171"/>
      <c r="H357" s="2282"/>
      <c r="I357" s="2282"/>
      <c r="J357" s="2283"/>
      <c r="K357" s="2281"/>
      <c r="L357" s="2281"/>
      <c r="M357" s="2281"/>
      <c r="N357" s="2281"/>
      <c r="O357" s="2171"/>
      <c r="P357" s="2171"/>
      <c r="Q357" s="2171"/>
      <c r="R357" s="2171"/>
      <c r="S357" s="2281"/>
      <c r="T357" s="2171"/>
      <c r="U357" s="2171"/>
      <c r="V357" s="2171"/>
      <c r="W357" s="2171"/>
      <c r="X357" s="2171"/>
      <c r="Y357" s="2171"/>
      <c r="Z357" s="2171"/>
      <c r="AA357" s="2171"/>
      <c r="AB357" s="2171"/>
      <c r="AC357" s="2281"/>
      <c r="AD357" s="2171"/>
      <c r="AE357" s="2171"/>
      <c r="AF357" s="2171"/>
      <c r="AG357" s="2171"/>
    </row>
    <row r="358" spans="2:33" x14ac:dyDescent="0.2">
      <c r="B358" s="2280"/>
      <c r="C358" s="2280"/>
      <c r="D358" s="2281"/>
      <c r="E358" s="2171"/>
      <c r="F358" s="2171"/>
      <c r="G358" s="2171"/>
      <c r="H358" s="2282"/>
      <c r="I358" s="2282"/>
      <c r="J358" s="2283"/>
      <c r="K358" s="2281"/>
      <c r="L358" s="2281"/>
      <c r="M358" s="2281"/>
      <c r="N358" s="2281"/>
      <c r="O358" s="2171"/>
      <c r="P358" s="2171"/>
      <c r="Q358" s="2171"/>
      <c r="R358" s="2171"/>
      <c r="S358" s="2281"/>
      <c r="T358" s="2171"/>
      <c r="U358" s="2171"/>
      <c r="V358" s="2171"/>
      <c r="W358" s="2171"/>
      <c r="X358" s="2171"/>
      <c r="Y358" s="2171"/>
      <c r="Z358" s="2171"/>
      <c r="AA358" s="2171"/>
      <c r="AB358" s="2171"/>
      <c r="AC358" s="2281"/>
      <c r="AD358" s="2171"/>
      <c r="AE358" s="2171"/>
      <c r="AF358" s="2171"/>
      <c r="AG358" s="2171"/>
    </row>
    <row r="359" spans="2:33" x14ac:dyDescent="0.2">
      <c r="B359" s="2280"/>
      <c r="C359" s="2280"/>
      <c r="D359" s="2281"/>
      <c r="E359" s="2171"/>
      <c r="F359" s="2171"/>
      <c r="G359" s="2171"/>
      <c r="H359" s="2282"/>
      <c r="I359" s="2282"/>
      <c r="J359" s="2283"/>
      <c r="K359" s="2281"/>
      <c r="L359" s="2281"/>
      <c r="M359" s="2281"/>
      <c r="N359" s="2281"/>
      <c r="O359" s="2171"/>
      <c r="P359" s="2171"/>
      <c r="Q359" s="2171"/>
      <c r="R359" s="2171"/>
      <c r="S359" s="2281"/>
      <c r="T359" s="2171"/>
      <c r="U359" s="2171"/>
      <c r="V359" s="2171"/>
      <c r="W359" s="2171"/>
      <c r="X359" s="2171"/>
      <c r="Y359" s="2171"/>
      <c r="Z359" s="2171"/>
      <c r="AA359" s="2171"/>
      <c r="AB359" s="2171"/>
      <c r="AC359" s="2281"/>
      <c r="AD359" s="2171"/>
      <c r="AE359" s="2171"/>
      <c r="AF359" s="2171"/>
      <c r="AG359" s="2171"/>
    </row>
    <row r="360" spans="2:33" x14ac:dyDescent="0.2">
      <c r="B360" s="2280"/>
      <c r="C360" s="2280"/>
      <c r="D360" s="2281"/>
      <c r="E360" s="2171"/>
      <c r="F360" s="2171"/>
      <c r="G360" s="2171"/>
      <c r="H360" s="2282"/>
      <c r="I360" s="2282"/>
      <c r="J360" s="2283"/>
      <c r="K360" s="2281"/>
      <c r="L360" s="2281"/>
      <c r="M360" s="2281"/>
      <c r="N360" s="2281"/>
      <c r="O360" s="2171"/>
      <c r="P360" s="2171"/>
      <c r="Q360" s="2171"/>
      <c r="R360" s="2171"/>
      <c r="S360" s="2281"/>
      <c r="T360" s="2171"/>
      <c r="U360" s="2171"/>
      <c r="V360" s="2171"/>
      <c r="W360" s="2171"/>
      <c r="X360" s="2171"/>
      <c r="Y360" s="2171"/>
      <c r="Z360" s="2171"/>
      <c r="AA360" s="2171"/>
      <c r="AB360" s="2171"/>
      <c r="AC360" s="2281"/>
      <c r="AD360" s="2171"/>
      <c r="AE360" s="2171"/>
      <c r="AF360" s="2171"/>
      <c r="AG360" s="2171"/>
    </row>
    <row r="361" spans="2:33" x14ac:dyDescent="0.2">
      <c r="B361" s="2280"/>
      <c r="C361" s="2280"/>
      <c r="D361" s="2281"/>
      <c r="E361" s="2171"/>
      <c r="F361" s="2171"/>
      <c r="G361" s="2171"/>
      <c r="H361" s="2282"/>
      <c r="I361" s="2282"/>
      <c r="J361" s="2283"/>
      <c r="K361" s="2281"/>
      <c r="L361" s="2281"/>
      <c r="M361" s="2281"/>
      <c r="N361" s="2281"/>
      <c r="O361" s="2171"/>
      <c r="P361" s="2171"/>
      <c r="Q361" s="2171"/>
      <c r="R361" s="2171"/>
      <c r="S361" s="2281"/>
      <c r="T361" s="2171"/>
      <c r="U361" s="2171"/>
      <c r="V361" s="2171"/>
      <c r="W361" s="2171"/>
      <c r="X361" s="2171"/>
      <c r="Y361" s="2171"/>
      <c r="Z361" s="2171"/>
      <c r="AA361" s="2171"/>
      <c r="AB361" s="2171"/>
      <c r="AC361" s="2281"/>
      <c r="AD361" s="2171"/>
      <c r="AE361" s="2171"/>
      <c r="AF361" s="2171"/>
      <c r="AG361" s="2171"/>
    </row>
    <row r="362" spans="2:33" x14ac:dyDescent="0.2">
      <c r="B362" s="2280"/>
      <c r="C362" s="2280"/>
      <c r="D362" s="2281"/>
      <c r="E362" s="2171"/>
      <c r="F362" s="2171"/>
      <c r="G362" s="2171"/>
      <c r="H362" s="2282"/>
      <c r="I362" s="2282"/>
      <c r="J362" s="2283"/>
      <c r="K362" s="2281"/>
      <c r="L362" s="2281"/>
      <c r="M362" s="2281"/>
      <c r="N362" s="2281"/>
      <c r="O362" s="2171"/>
      <c r="P362" s="2171"/>
      <c r="Q362" s="2171"/>
      <c r="R362" s="2171"/>
      <c r="S362" s="2281"/>
      <c r="T362" s="2171"/>
      <c r="U362" s="2171"/>
      <c r="V362" s="2171"/>
      <c r="W362" s="2171"/>
      <c r="X362" s="2171"/>
      <c r="Y362" s="2171"/>
      <c r="Z362" s="2171"/>
      <c r="AA362" s="2171"/>
      <c r="AB362" s="2171"/>
      <c r="AC362" s="2281"/>
      <c r="AD362" s="2171"/>
      <c r="AE362" s="2171"/>
      <c r="AF362" s="2171"/>
      <c r="AG362" s="2171"/>
    </row>
    <row r="363" spans="2:33" x14ac:dyDescent="0.2">
      <c r="B363" s="2280"/>
      <c r="C363" s="2280"/>
      <c r="D363" s="2281"/>
      <c r="E363" s="2171"/>
      <c r="F363" s="2171"/>
      <c r="G363" s="2171"/>
      <c r="H363" s="2282"/>
      <c r="I363" s="2282"/>
      <c r="J363" s="2283"/>
      <c r="K363" s="2281"/>
      <c r="L363" s="2281"/>
      <c r="M363" s="2281"/>
      <c r="N363" s="2281"/>
      <c r="O363" s="2171"/>
      <c r="P363" s="2171"/>
      <c r="Q363" s="2171"/>
      <c r="R363" s="2171"/>
      <c r="S363" s="2281"/>
      <c r="T363" s="2171"/>
      <c r="U363" s="2171"/>
      <c r="V363" s="2171"/>
      <c r="W363" s="2171"/>
      <c r="X363" s="2171"/>
      <c r="Y363" s="2171"/>
      <c r="Z363" s="2171"/>
      <c r="AA363" s="2171"/>
      <c r="AB363" s="2171"/>
      <c r="AC363" s="2281"/>
      <c r="AD363" s="2171"/>
      <c r="AE363" s="2171"/>
      <c r="AF363" s="2171"/>
      <c r="AG363" s="2171"/>
    </row>
    <row r="364" spans="2:33" x14ac:dyDescent="0.2">
      <c r="B364" s="2280"/>
      <c r="C364" s="2280"/>
      <c r="D364" s="2281"/>
      <c r="E364" s="2171"/>
      <c r="F364" s="2171"/>
      <c r="G364" s="2171"/>
      <c r="H364" s="2282"/>
      <c r="I364" s="2282"/>
      <c r="J364" s="2283"/>
      <c r="K364" s="2281"/>
      <c r="L364" s="2281"/>
      <c r="M364" s="2281"/>
      <c r="N364" s="2281"/>
      <c r="O364" s="2171"/>
      <c r="P364" s="2171"/>
      <c r="Q364" s="2171"/>
      <c r="R364" s="2171"/>
      <c r="S364" s="2281"/>
      <c r="T364" s="2171"/>
      <c r="U364" s="2171"/>
      <c r="V364" s="2171"/>
      <c r="W364" s="2171"/>
      <c r="X364" s="2171"/>
      <c r="Y364" s="2171"/>
      <c r="Z364" s="2171"/>
      <c r="AA364" s="2171"/>
      <c r="AB364" s="2171"/>
      <c r="AC364" s="2281"/>
      <c r="AD364" s="2171"/>
      <c r="AE364" s="2171"/>
      <c r="AF364" s="2171"/>
      <c r="AG364" s="2171"/>
    </row>
    <row r="365" spans="2:33" x14ac:dyDescent="0.2">
      <c r="B365" s="2280"/>
      <c r="C365" s="2280"/>
      <c r="D365" s="2281"/>
      <c r="E365" s="2171"/>
      <c r="F365" s="2171"/>
      <c r="G365" s="2171"/>
      <c r="H365" s="2282"/>
      <c r="I365" s="2282"/>
      <c r="J365" s="2283"/>
      <c r="K365" s="2281"/>
      <c r="L365" s="2281"/>
      <c r="M365" s="2281"/>
      <c r="N365" s="2281"/>
      <c r="O365" s="2171"/>
      <c r="P365" s="2171"/>
      <c r="Q365" s="2171"/>
      <c r="R365" s="2171"/>
      <c r="S365" s="2281"/>
      <c r="T365" s="2171"/>
      <c r="U365" s="2171"/>
      <c r="V365" s="2171"/>
      <c r="W365" s="2171"/>
      <c r="X365" s="2171"/>
      <c r="Y365" s="2171"/>
      <c r="Z365" s="2171"/>
      <c r="AA365" s="2171"/>
      <c r="AB365" s="2171"/>
      <c r="AC365" s="2281"/>
      <c r="AD365" s="2171"/>
      <c r="AE365" s="2171"/>
      <c r="AF365" s="2171"/>
      <c r="AG365" s="2171"/>
    </row>
    <row r="366" spans="2:33" x14ac:dyDescent="0.2">
      <c r="B366" s="2280"/>
      <c r="C366" s="2280"/>
      <c r="D366" s="2281"/>
      <c r="E366" s="2171"/>
      <c r="F366" s="2171"/>
      <c r="G366" s="2171"/>
      <c r="H366" s="2282"/>
      <c r="I366" s="2282"/>
      <c r="J366" s="2283"/>
      <c r="K366" s="2281"/>
      <c r="L366" s="2281"/>
      <c r="M366" s="2281"/>
      <c r="N366" s="2281"/>
      <c r="O366" s="2171"/>
      <c r="P366" s="2171"/>
      <c r="Q366" s="2171"/>
      <c r="R366" s="2171"/>
      <c r="S366" s="2281"/>
      <c r="T366" s="2171"/>
      <c r="U366" s="2171"/>
      <c r="V366" s="2171"/>
      <c r="W366" s="2171"/>
      <c r="X366" s="2171"/>
      <c r="Y366" s="2171"/>
      <c r="Z366" s="2171"/>
      <c r="AA366" s="2171"/>
      <c r="AB366" s="2171"/>
      <c r="AC366" s="2281"/>
      <c r="AD366" s="2171"/>
      <c r="AE366" s="2171"/>
      <c r="AF366" s="2171"/>
      <c r="AG366" s="2171"/>
    </row>
    <row r="367" spans="2:33" x14ac:dyDescent="0.2">
      <c r="B367" s="2280"/>
      <c r="C367" s="2280"/>
      <c r="D367" s="2281"/>
      <c r="E367" s="2171"/>
      <c r="F367" s="2171"/>
      <c r="G367" s="2171"/>
      <c r="H367" s="2282"/>
      <c r="I367" s="2282"/>
      <c r="J367" s="2283"/>
      <c r="K367" s="2281"/>
      <c r="L367" s="2281"/>
      <c r="M367" s="2281"/>
      <c r="N367" s="2281"/>
      <c r="O367" s="2171"/>
      <c r="P367" s="2171"/>
      <c r="Q367" s="2171"/>
      <c r="R367" s="2171"/>
      <c r="S367" s="2281"/>
      <c r="T367" s="2171"/>
      <c r="U367" s="2171"/>
      <c r="V367" s="2171"/>
      <c r="W367" s="2171"/>
      <c r="X367" s="2171"/>
      <c r="Y367" s="2171"/>
      <c r="Z367" s="2171"/>
      <c r="AA367" s="2171"/>
      <c r="AB367" s="2171"/>
      <c r="AC367" s="2281"/>
      <c r="AD367" s="2171"/>
      <c r="AE367" s="2171"/>
      <c r="AF367" s="2171"/>
      <c r="AG367" s="2171"/>
    </row>
    <row r="368" spans="2:33" x14ac:dyDescent="0.2">
      <c r="B368" s="2280"/>
      <c r="C368" s="2280"/>
      <c r="D368" s="2281"/>
      <c r="E368" s="2171"/>
      <c r="F368" s="2171"/>
      <c r="G368" s="2171"/>
      <c r="H368" s="2282"/>
      <c r="I368" s="2282"/>
      <c r="J368" s="2283"/>
      <c r="K368" s="2281"/>
      <c r="L368" s="2281"/>
      <c r="M368" s="2281"/>
      <c r="N368" s="2281"/>
      <c r="O368" s="2171"/>
      <c r="P368" s="2171"/>
      <c r="Q368" s="2171"/>
      <c r="R368" s="2171"/>
      <c r="S368" s="2281"/>
      <c r="T368" s="2171"/>
      <c r="U368" s="2171"/>
      <c r="V368" s="2171"/>
      <c r="W368" s="2171"/>
      <c r="X368" s="2171"/>
      <c r="Y368" s="2171"/>
      <c r="Z368" s="2171"/>
      <c r="AA368" s="2171"/>
      <c r="AB368" s="2171"/>
      <c r="AC368" s="2281"/>
      <c r="AD368" s="2171"/>
      <c r="AE368" s="2171"/>
      <c r="AF368" s="2171"/>
      <c r="AG368" s="2171"/>
    </row>
    <row r="369" spans="2:33" x14ac:dyDescent="0.2">
      <c r="B369" s="2280"/>
      <c r="C369" s="2280"/>
      <c r="D369" s="2281"/>
      <c r="E369" s="2171"/>
      <c r="F369" s="2171"/>
      <c r="G369" s="2171"/>
      <c r="H369" s="2282"/>
      <c r="I369" s="2282"/>
      <c r="J369" s="2283"/>
      <c r="K369" s="2281"/>
      <c r="L369" s="2281"/>
      <c r="M369" s="2281"/>
      <c r="N369" s="2281"/>
      <c r="O369" s="2171"/>
      <c r="P369" s="2171"/>
      <c r="Q369" s="2171"/>
      <c r="R369" s="2171"/>
      <c r="S369" s="2281"/>
      <c r="T369" s="2171"/>
      <c r="U369" s="2171"/>
      <c r="V369" s="2171"/>
      <c r="W369" s="2171"/>
      <c r="X369" s="2171"/>
      <c r="Y369" s="2171"/>
      <c r="Z369" s="2171"/>
      <c r="AA369" s="2171"/>
      <c r="AB369" s="2171"/>
      <c r="AC369" s="2281"/>
      <c r="AD369" s="2171"/>
      <c r="AE369" s="2171"/>
      <c r="AF369" s="2171"/>
      <c r="AG369" s="2171"/>
    </row>
    <row r="370" spans="2:33" x14ac:dyDescent="0.2">
      <c r="B370" s="2280"/>
      <c r="C370" s="2280"/>
      <c r="D370" s="2281"/>
      <c r="E370" s="2171"/>
      <c r="F370" s="2171"/>
      <c r="G370" s="2171"/>
      <c r="H370" s="2282"/>
      <c r="I370" s="2282"/>
      <c r="J370" s="2283"/>
      <c r="K370" s="2281"/>
      <c r="L370" s="2281"/>
      <c r="M370" s="2281"/>
      <c r="N370" s="2281"/>
      <c r="O370" s="2171"/>
      <c r="P370" s="2171"/>
      <c r="Q370" s="2171"/>
      <c r="R370" s="2171"/>
      <c r="S370" s="2281"/>
      <c r="T370" s="2171"/>
      <c r="U370" s="2171"/>
      <c r="V370" s="2171"/>
      <c r="W370" s="2171"/>
      <c r="X370" s="2171"/>
      <c r="Y370" s="2171"/>
      <c r="Z370" s="2171"/>
      <c r="AA370" s="2171"/>
      <c r="AB370" s="2171"/>
      <c r="AC370" s="2281"/>
      <c r="AD370" s="2171"/>
      <c r="AE370" s="2171"/>
      <c r="AF370" s="2171"/>
      <c r="AG370" s="2171"/>
    </row>
    <row r="371" spans="2:33" x14ac:dyDescent="0.2">
      <c r="B371" s="2280"/>
      <c r="C371" s="2280"/>
      <c r="D371" s="2281"/>
      <c r="E371" s="2171"/>
      <c r="F371" s="2171"/>
      <c r="G371" s="2171"/>
      <c r="H371" s="2282"/>
      <c r="I371" s="2282"/>
      <c r="J371" s="2283"/>
      <c r="K371" s="2281"/>
      <c r="L371" s="2281"/>
      <c r="M371" s="2281"/>
      <c r="N371" s="2281"/>
      <c r="O371" s="2171"/>
      <c r="P371" s="2171"/>
      <c r="Q371" s="2171"/>
      <c r="R371" s="2171"/>
      <c r="S371" s="2281"/>
      <c r="T371" s="2171"/>
      <c r="U371" s="2171"/>
      <c r="V371" s="2171"/>
      <c r="W371" s="2171"/>
      <c r="X371" s="2171"/>
      <c r="Y371" s="2171"/>
      <c r="Z371" s="2171"/>
      <c r="AA371" s="2171"/>
      <c r="AB371" s="2171"/>
      <c r="AC371" s="2281"/>
      <c r="AD371" s="2171"/>
      <c r="AE371" s="2171"/>
      <c r="AF371" s="2171"/>
      <c r="AG371" s="2171"/>
    </row>
    <row r="372" spans="2:33" x14ac:dyDescent="0.2">
      <c r="B372" s="2280"/>
      <c r="C372" s="2280"/>
      <c r="D372" s="2281"/>
      <c r="E372" s="2171"/>
      <c r="F372" s="2171"/>
      <c r="G372" s="2171"/>
      <c r="H372" s="2282"/>
      <c r="I372" s="2282"/>
      <c r="J372" s="2283"/>
      <c r="K372" s="2281"/>
      <c r="L372" s="2281"/>
      <c r="M372" s="2281"/>
      <c r="N372" s="2281"/>
      <c r="O372" s="2171"/>
      <c r="P372" s="2171"/>
      <c r="Q372" s="2171"/>
      <c r="R372" s="2171"/>
      <c r="S372" s="2281"/>
      <c r="T372" s="2171"/>
      <c r="U372" s="2171"/>
      <c r="V372" s="2171"/>
      <c r="W372" s="2171"/>
      <c r="X372" s="2171"/>
      <c r="Y372" s="2171"/>
      <c r="Z372" s="2171"/>
      <c r="AA372" s="2171"/>
      <c r="AB372" s="2171"/>
      <c r="AC372" s="2281"/>
      <c r="AD372" s="2171"/>
      <c r="AE372" s="2171"/>
      <c r="AF372" s="2171"/>
      <c r="AG372" s="2171"/>
    </row>
    <row r="373" spans="2:33" x14ac:dyDescent="0.2">
      <c r="B373" s="2280"/>
      <c r="C373" s="2280"/>
      <c r="D373" s="2281"/>
      <c r="E373" s="2171"/>
      <c r="F373" s="2171"/>
      <c r="G373" s="2171"/>
      <c r="H373" s="2282"/>
      <c r="I373" s="2282"/>
      <c r="J373" s="2283"/>
      <c r="K373" s="2281"/>
      <c r="L373" s="2281"/>
      <c r="M373" s="2281"/>
      <c r="N373" s="2281"/>
      <c r="O373" s="2171"/>
      <c r="P373" s="2171"/>
      <c r="Q373" s="2171"/>
      <c r="R373" s="2171"/>
      <c r="S373" s="2281"/>
      <c r="T373" s="2171"/>
      <c r="U373" s="2171"/>
      <c r="V373" s="2171"/>
      <c r="W373" s="2171"/>
      <c r="X373" s="2171"/>
      <c r="Y373" s="2171"/>
      <c r="Z373" s="2171"/>
      <c r="AA373" s="2171"/>
      <c r="AB373" s="2171"/>
      <c r="AC373" s="2281"/>
      <c r="AD373" s="2171"/>
      <c r="AE373" s="2171"/>
      <c r="AF373" s="2171"/>
      <c r="AG373" s="2171"/>
    </row>
    <row r="374" spans="2:33" x14ac:dyDescent="0.2">
      <c r="B374" s="2280"/>
      <c r="C374" s="2280"/>
      <c r="D374" s="2281"/>
      <c r="E374" s="2171"/>
      <c r="F374" s="2171"/>
      <c r="G374" s="2171"/>
      <c r="H374" s="2282"/>
      <c r="I374" s="2282"/>
      <c r="J374" s="2283"/>
      <c r="K374" s="2281"/>
      <c r="L374" s="2281"/>
      <c r="M374" s="2281"/>
      <c r="N374" s="2281"/>
      <c r="O374" s="2171"/>
      <c r="P374" s="2171"/>
      <c r="Q374" s="2171"/>
      <c r="R374" s="2171"/>
      <c r="S374" s="2281"/>
      <c r="T374" s="2171"/>
      <c r="U374" s="2171"/>
      <c r="V374" s="2171"/>
      <c r="W374" s="2171"/>
      <c r="X374" s="2171"/>
      <c r="Y374" s="2171"/>
      <c r="Z374" s="2171"/>
      <c r="AA374" s="2171"/>
      <c r="AB374" s="2171"/>
      <c r="AC374" s="2281"/>
      <c r="AD374" s="2171"/>
      <c r="AE374" s="2171"/>
      <c r="AF374" s="2171"/>
      <c r="AG374" s="2171"/>
    </row>
    <row r="375" spans="2:33" x14ac:dyDescent="0.2">
      <c r="B375" s="2280"/>
      <c r="C375" s="2280"/>
      <c r="D375" s="2281"/>
      <c r="E375" s="2171"/>
      <c r="F375" s="2171"/>
      <c r="G375" s="2171"/>
      <c r="H375" s="2282"/>
      <c r="I375" s="2282"/>
      <c r="J375" s="2283"/>
      <c r="K375" s="2281"/>
      <c r="L375" s="2281"/>
      <c r="M375" s="2281"/>
      <c r="N375" s="2281"/>
      <c r="O375" s="2171"/>
      <c r="P375" s="2171"/>
      <c r="Q375" s="2171"/>
      <c r="R375" s="2171"/>
      <c r="S375" s="2281"/>
      <c r="T375" s="2171"/>
      <c r="U375" s="2171"/>
      <c r="V375" s="2171"/>
      <c r="W375" s="2171"/>
      <c r="X375" s="2171"/>
      <c r="Y375" s="2171"/>
      <c r="Z375" s="2171"/>
      <c r="AA375" s="2171"/>
      <c r="AB375" s="2171"/>
      <c r="AC375" s="2281"/>
      <c r="AD375" s="2171"/>
      <c r="AE375" s="2171"/>
      <c r="AF375" s="2171"/>
      <c r="AG375" s="2171"/>
    </row>
    <row r="376" spans="2:33" x14ac:dyDescent="0.2">
      <c r="B376" s="2280"/>
      <c r="C376" s="2280"/>
      <c r="D376" s="2281"/>
      <c r="E376" s="2171"/>
      <c r="F376" s="2171"/>
      <c r="G376" s="2171"/>
      <c r="H376" s="2282"/>
      <c r="I376" s="2282"/>
      <c r="J376" s="2283"/>
      <c r="K376" s="2281"/>
      <c r="L376" s="2281"/>
      <c r="M376" s="2281"/>
      <c r="N376" s="2281"/>
      <c r="O376" s="2171"/>
      <c r="P376" s="2171"/>
      <c r="Q376" s="2171"/>
      <c r="R376" s="2171"/>
      <c r="S376" s="2281"/>
      <c r="T376" s="2171"/>
      <c r="U376" s="2171"/>
      <c r="V376" s="2171"/>
      <c r="W376" s="2171"/>
      <c r="X376" s="2171"/>
      <c r="Y376" s="2171"/>
      <c r="Z376" s="2171"/>
      <c r="AA376" s="2171"/>
      <c r="AB376" s="2171"/>
      <c r="AC376" s="2281"/>
      <c r="AD376" s="2171"/>
      <c r="AE376" s="2171"/>
      <c r="AF376" s="2171"/>
      <c r="AG376" s="2171"/>
    </row>
    <row r="377" spans="2:33" x14ac:dyDescent="0.2">
      <c r="B377" s="2280"/>
      <c r="C377" s="2280"/>
      <c r="D377" s="2281"/>
      <c r="E377" s="2171"/>
      <c r="F377" s="2171"/>
      <c r="G377" s="2171"/>
      <c r="H377" s="2282"/>
      <c r="I377" s="2282"/>
      <c r="J377" s="2283"/>
      <c r="K377" s="2281"/>
      <c r="L377" s="2281"/>
      <c r="M377" s="2281"/>
      <c r="N377" s="2281"/>
      <c r="O377" s="2171"/>
      <c r="P377" s="2171"/>
      <c r="Q377" s="2171"/>
      <c r="R377" s="2171"/>
      <c r="S377" s="2281"/>
      <c r="T377" s="2171"/>
      <c r="U377" s="2171"/>
      <c r="V377" s="2171"/>
      <c r="W377" s="2171"/>
      <c r="X377" s="2171"/>
      <c r="Y377" s="2171"/>
      <c r="Z377" s="2171"/>
      <c r="AA377" s="2171"/>
      <c r="AB377" s="2171"/>
      <c r="AC377" s="2281"/>
      <c r="AD377" s="2171"/>
      <c r="AE377" s="2171"/>
      <c r="AF377" s="2171"/>
      <c r="AG377" s="2171"/>
    </row>
    <row r="378" spans="2:33" x14ac:dyDescent="0.2">
      <c r="B378" s="2280"/>
      <c r="C378" s="2280"/>
      <c r="D378" s="2281"/>
      <c r="E378" s="2171"/>
      <c r="F378" s="2171"/>
      <c r="G378" s="2171"/>
      <c r="H378" s="2282"/>
      <c r="I378" s="2282"/>
      <c r="J378" s="2283"/>
      <c r="K378" s="2281"/>
      <c r="L378" s="2281"/>
      <c r="M378" s="2281"/>
      <c r="N378" s="2281"/>
      <c r="O378" s="2171"/>
      <c r="P378" s="2171"/>
      <c r="Q378" s="2171"/>
      <c r="R378" s="2171"/>
      <c r="S378" s="2281"/>
      <c r="T378" s="2171"/>
      <c r="U378" s="2171"/>
      <c r="V378" s="2171"/>
      <c r="W378" s="2171"/>
      <c r="X378" s="2171"/>
      <c r="Y378" s="2171"/>
      <c r="Z378" s="2171"/>
      <c r="AA378" s="2171"/>
      <c r="AB378" s="2171"/>
      <c r="AC378" s="2281"/>
      <c r="AD378" s="2171"/>
      <c r="AE378" s="2171"/>
      <c r="AF378" s="2171"/>
      <c r="AG378" s="2171"/>
    </row>
    <row r="379" spans="2:33" x14ac:dyDescent="0.2">
      <c r="B379" s="2280"/>
      <c r="C379" s="2280"/>
      <c r="D379" s="2281"/>
      <c r="E379" s="2171"/>
      <c r="F379" s="2171"/>
      <c r="G379" s="2171"/>
      <c r="H379" s="2282"/>
      <c r="I379" s="2282"/>
      <c r="J379" s="2283"/>
      <c r="K379" s="2281"/>
      <c r="L379" s="2281"/>
      <c r="M379" s="2281"/>
      <c r="N379" s="2281"/>
      <c r="O379" s="2171"/>
      <c r="P379" s="2171"/>
      <c r="Q379" s="2171"/>
      <c r="R379" s="2171"/>
      <c r="S379" s="2281"/>
      <c r="T379" s="2171"/>
      <c r="U379" s="2171"/>
      <c r="V379" s="2171"/>
      <c r="W379" s="2171"/>
      <c r="X379" s="2171"/>
      <c r="Y379" s="2171"/>
      <c r="Z379" s="2171"/>
      <c r="AA379" s="2171"/>
      <c r="AB379" s="2171"/>
      <c r="AC379" s="2281"/>
      <c r="AD379" s="2171"/>
      <c r="AE379" s="2171"/>
      <c r="AF379" s="2171"/>
      <c r="AG379" s="2171"/>
    </row>
    <row r="380" spans="2:33" x14ac:dyDescent="0.2">
      <c r="B380" s="2280"/>
      <c r="C380" s="2280"/>
      <c r="D380" s="2281"/>
      <c r="E380" s="2171"/>
      <c r="F380" s="2171"/>
      <c r="G380" s="2171"/>
      <c r="H380" s="2282"/>
      <c r="I380" s="2282"/>
      <c r="J380" s="2283"/>
      <c r="K380" s="2281"/>
      <c r="L380" s="2281"/>
      <c r="M380" s="2281"/>
      <c r="N380" s="2281"/>
      <c r="O380" s="2171"/>
      <c r="P380" s="2171"/>
      <c r="Q380" s="2171"/>
      <c r="R380" s="2171"/>
      <c r="S380" s="2281"/>
      <c r="T380" s="2171"/>
      <c r="U380" s="2171"/>
      <c r="V380" s="2171"/>
      <c r="W380" s="2171"/>
      <c r="X380" s="2171"/>
      <c r="Y380" s="2171"/>
      <c r="Z380" s="2171"/>
      <c r="AA380" s="2171"/>
      <c r="AB380" s="2171"/>
      <c r="AC380" s="2281"/>
      <c r="AD380" s="2171"/>
      <c r="AE380" s="2171"/>
      <c r="AF380" s="2171"/>
      <c r="AG380" s="2171"/>
    </row>
    <row r="381" spans="2:33" x14ac:dyDescent="0.2">
      <c r="B381" s="2280"/>
      <c r="C381" s="2280"/>
      <c r="D381" s="2281"/>
      <c r="E381" s="2171"/>
      <c r="F381" s="2171"/>
      <c r="G381" s="2171"/>
      <c r="H381" s="2282"/>
      <c r="I381" s="2282"/>
      <c r="J381" s="2283"/>
      <c r="K381" s="2281"/>
      <c r="L381" s="2281"/>
      <c r="M381" s="2281"/>
      <c r="N381" s="2281"/>
      <c r="O381" s="2171"/>
      <c r="P381" s="2171"/>
      <c r="Q381" s="2171"/>
      <c r="R381" s="2171"/>
      <c r="S381" s="2281"/>
      <c r="T381" s="2171"/>
      <c r="U381" s="2171"/>
      <c r="V381" s="2171"/>
      <c r="W381" s="2171"/>
      <c r="X381" s="2171"/>
      <c r="Y381" s="2171"/>
      <c r="Z381" s="2171"/>
      <c r="AA381" s="2171"/>
      <c r="AB381" s="2171"/>
      <c r="AC381" s="2281"/>
      <c r="AD381" s="2171"/>
      <c r="AE381" s="2171"/>
      <c r="AF381" s="2171"/>
      <c r="AG381" s="2171"/>
    </row>
    <row r="382" spans="2:33" x14ac:dyDescent="0.2">
      <c r="B382" s="2280"/>
      <c r="C382" s="2280"/>
      <c r="D382" s="2281"/>
      <c r="E382" s="2171"/>
      <c r="F382" s="2171"/>
      <c r="G382" s="2171"/>
      <c r="H382" s="2282"/>
      <c r="I382" s="2282"/>
      <c r="J382" s="2283"/>
      <c r="K382" s="2281"/>
      <c r="L382" s="2281"/>
      <c r="M382" s="2281"/>
      <c r="N382" s="2281"/>
      <c r="O382" s="2171"/>
      <c r="P382" s="2171"/>
      <c r="Q382" s="2171"/>
      <c r="R382" s="2171"/>
      <c r="S382" s="2281"/>
      <c r="T382" s="2171"/>
      <c r="U382" s="2171"/>
      <c r="V382" s="2171"/>
      <c r="W382" s="2171"/>
      <c r="X382" s="2171"/>
      <c r="Y382" s="2171"/>
      <c r="Z382" s="2171"/>
      <c r="AA382" s="2171"/>
      <c r="AB382" s="2171"/>
      <c r="AC382" s="2281"/>
      <c r="AD382" s="2171"/>
      <c r="AE382" s="2171"/>
      <c r="AF382" s="2171"/>
      <c r="AG382" s="2171"/>
    </row>
    <row r="383" spans="2:33" x14ac:dyDescent="0.2">
      <c r="B383" s="2280"/>
      <c r="C383" s="2280"/>
      <c r="D383" s="2281"/>
      <c r="E383" s="2171"/>
      <c r="F383" s="2171"/>
      <c r="G383" s="2171"/>
      <c r="H383" s="2282"/>
      <c r="I383" s="2282"/>
      <c r="J383" s="2283"/>
      <c r="K383" s="2281"/>
      <c r="L383" s="2281"/>
      <c r="M383" s="2281"/>
      <c r="N383" s="2281"/>
      <c r="O383" s="2171"/>
      <c r="P383" s="2171"/>
      <c r="Q383" s="2171"/>
      <c r="R383" s="2171"/>
      <c r="S383" s="2281"/>
      <c r="T383" s="2171"/>
      <c r="U383" s="2171"/>
      <c r="V383" s="2171"/>
      <c r="W383" s="2171"/>
      <c r="X383" s="2171"/>
      <c r="Y383" s="2171"/>
      <c r="Z383" s="2171"/>
      <c r="AA383" s="2171"/>
      <c r="AB383" s="2171"/>
      <c r="AC383" s="2281"/>
      <c r="AD383" s="2171"/>
      <c r="AE383" s="2171"/>
      <c r="AF383" s="2171"/>
      <c r="AG383" s="2171"/>
    </row>
    <row r="384" spans="2:33" x14ac:dyDescent="0.2">
      <c r="B384" s="2280"/>
      <c r="C384" s="2280"/>
      <c r="D384" s="2281"/>
      <c r="E384" s="2171"/>
      <c r="F384" s="2171"/>
      <c r="G384" s="2171"/>
      <c r="H384" s="2282"/>
      <c r="I384" s="2282"/>
      <c r="J384" s="2283"/>
      <c r="K384" s="2281"/>
      <c r="L384" s="2281"/>
      <c r="M384" s="2281"/>
      <c r="N384" s="2281"/>
      <c r="O384" s="2171"/>
      <c r="P384" s="2171"/>
      <c r="Q384" s="2171"/>
      <c r="R384" s="2171"/>
      <c r="S384" s="2281"/>
      <c r="T384" s="2171"/>
      <c r="U384" s="2171"/>
      <c r="V384" s="2171"/>
      <c r="W384" s="2171"/>
      <c r="X384" s="2171"/>
      <c r="Y384" s="2171"/>
      <c r="Z384" s="2171"/>
      <c r="AA384" s="2171"/>
      <c r="AB384" s="2171"/>
      <c r="AC384" s="2281"/>
      <c r="AD384" s="2171"/>
      <c r="AE384" s="2171"/>
      <c r="AF384" s="2171"/>
      <c r="AG384" s="2171"/>
    </row>
    <row r="385" spans="2:33" x14ac:dyDescent="0.2">
      <c r="B385" s="2280"/>
      <c r="C385" s="2280"/>
      <c r="D385" s="2281"/>
      <c r="E385" s="2171"/>
      <c r="F385" s="2171"/>
      <c r="G385" s="2171"/>
      <c r="H385" s="2282"/>
      <c r="I385" s="2282"/>
      <c r="J385" s="2283"/>
      <c r="K385" s="2281"/>
      <c r="L385" s="2281"/>
      <c r="M385" s="2281"/>
      <c r="N385" s="2281"/>
      <c r="O385" s="2171"/>
      <c r="P385" s="2171"/>
      <c r="Q385" s="2171"/>
      <c r="R385" s="2171"/>
      <c r="S385" s="2281"/>
      <c r="T385" s="2171"/>
      <c r="U385" s="2171"/>
      <c r="V385" s="2171"/>
      <c r="W385" s="2171"/>
      <c r="X385" s="2171"/>
      <c r="Y385" s="2171"/>
      <c r="Z385" s="2171"/>
      <c r="AA385" s="2171"/>
      <c r="AB385" s="2171"/>
      <c r="AC385" s="2281"/>
      <c r="AD385" s="2171"/>
      <c r="AE385" s="2171"/>
      <c r="AF385" s="2171"/>
      <c r="AG385" s="2171"/>
    </row>
    <row r="386" spans="2:33" x14ac:dyDescent="0.2">
      <c r="B386" s="2280"/>
      <c r="C386" s="2280"/>
      <c r="D386" s="2281"/>
      <c r="E386" s="2171"/>
      <c r="F386" s="2171"/>
      <c r="G386" s="2171"/>
      <c r="H386" s="2282"/>
      <c r="I386" s="2282"/>
      <c r="J386" s="2283"/>
      <c r="K386" s="2281"/>
      <c r="L386" s="2281"/>
      <c r="M386" s="2281"/>
      <c r="N386" s="2281"/>
      <c r="O386" s="2171"/>
      <c r="P386" s="2171"/>
      <c r="Q386" s="2171"/>
      <c r="R386" s="2171"/>
      <c r="S386" s="2281"/>
      <c r="T386" s="2171"/>
      <c r="U386" s="2171"/>
      <c r="V386" s="2171"/>
      <c r="W386" s="2171"/>
      <c r="X386" s="2171"/>
      <c r="Y386" s="2171"/>
      <c r="Z386" s="2171"/>
      <c r="AA386" s="2171"/>
      <c r="AB386" s="2171"/>
      <c r="AC386" s="2281"/>
      <c r="AD386" s="2171"/>
      <c r="AE386" s="2171"/>
      <c r="AF386" s="2171"/>
      <c r="AG386" s="2171"/>
    </row>
    <row r="387" spans="2:33" x14ac:dyDescent="0.2">
      <c r="B387" s="2280"/>
      <c r="C387" s="2280"/>
      <c r="D387" s="2281"/>
      <c r="E387" s="2171"/>
      <c r="F387" s="2171"/>
      <c r="G387" s="2171"/>
      <c r="H387" s="2282"/>
      <c r="I387" s="2282"/>
      <c r="J387" s="2283"/>
      <c r="K387" s="2281"/>
      <c r="L387" s="2281"/>
      <c r="M387" s="2281"/>
      <c r="N387" s="2281"/>
      <c r="O387" s="2171"/>
      <c r="P387" s="2171"/>
      <c r="Q387" s="2171"/>
      <c r="R387" s="2171"/>
      <c r="S387" s="2281"/>
      <c r="T387" s="2171"/>
      <c r="U387" s="2171"/>
      <c r="V387" s="2171"/>
      <c r="W387" s="2171"/>
      <c r="X387" s="2171"/>
      <c r="Y387" s="2171"/>
      <c r="Z387" s="2171"/>
      <c r="AA387" s="2171"/>
      <c r="AB387" s="2171"/>
      <c r="AC387" s="2281"/>
      <c r="AD387" s="2171"/>
      <c r="AE387" s="2171"/>
      <c r="AF387" s="2171"/>
      <c r="AG387" s="2171"/>
    </row>
    <row r="388" spans="2:33" x14ac:dyDescent="0.2">
      <c r="B388" s="2280"/>
      <c r="C388" s="2280"/>
      <c r="D388" s="2281"/>
      <c r="E388" s="2171"/>
      <c r="F388" s="2171"/>
      <c r="G388" s="2171"/>
      <c r="H388" s="2282"/>
      <c r="I388" s="2282"/>
      <c r="J388" s="2283"/>
      <c r="K388" s="2281"/>
      <c r="L388" s="2281"/>
      <c r="M388" s="2281"/>
      <c r="N388" s="2281"/>
      <c r="O388" s="2171"/>
      <c r="P388" s="2171"/>
      <c r="Q388" s="2171"/>
      <c r="R388" s="2171"/>
      <c r="S388" s="2281"/>
      <c r="T388" s="2171"/>
      <c r="U388" s="2171"/>
      <c r="V388" s="2171"/>
      <c r="W388" s="2171"/>
      <c r="X388" s="2171"/>
      <c r="Y388" s="2171"/>
      <c r="Z388" s="2171"/>
      <c r="AA388" s="2171"/>
      <c r="AB388" s="2171"/>
      <c r="AC388" s="2281"/>
      <c r="AD388" s="2171"/>
      <c r="AE388" s="2171"/>
      <c r="AF388" s="2171"/>
      <c r="AG388" s="2171"/>
    </row>
    <row r="389" spans="2:33" x14ac:dyDescent="0.2">
      <c r="B389" s="2280"/>
      <c r="C389" s="2280"/>
      <c r="D389" s="2281"/>
      <c r="E389" s="2171"/>
      <c r="F389" s="2171"/>
      <c r="G389" s="2171"/>
      <c r="H389" s="2282"/>
      <c r="I389" s="2282"/>
      <c r="J389" s="2283"/>
      <c r="K389" s="2281"/>
      <c r="L389" s="2281"/>
      <c r="M389" s="2281"/>
      <c r="N389" s="2281"/>
      <c r="O389" s="2171"/>
      <c r="P389" s="2171"/>
      <c r="Q389" s="2171"/>
      <c r="R389" s="2171"/>
      <c r="S389" s="2281"/>
      <c r="T389" s="2171"/>
      <c r="U389" s="2171"/>
      <c r="V389" s="2171"/>
      <c r="W389" s="2171"/>
      <c r="X389" s="2171"/>
      <c r="Y389" s="2171"/>
      <c r="Z389" s="2171"/>
      <c r="AA389" s="2171"/>
      <c r="AB389" s="2171"/>
      <c r="AC389" s="2281"/>
      <c r="AD389" s="2171"/>
      <c r="AE389" s="2171"/>
      <c r="AF389" s="2171"/>
      <c r="AG389" s="2171"/>
    </row>
    <row r="390" spans="2:33" x14ac:dyDescent="0.2">
      <c r="B390" s="2280"/>
      <c r="C390" s="2280"/>
      <c r="D390" s="2281"/>
      <c r="E390" s="2171"/>
      <c r="F390" s="2171"/>
      <c r="G390" s="2171"/>
      <c r="H390" s="2282"/>
      <c r="I390" s="2282"/>
      <c r="J390" s="2283"/>
      <c r="K390" s="2281"/>
      <c r="L390" s="2281"/>
      <c r="M390" s="2281"/>
      <c r="N390" s="2281"/>
      <c r="O390" s="2171"/>
      <c r="P390" s="2171"/>
      <c r="Q390" s="2171"/>
      <c r="R390" s="2171"/>
      <c r="S390" s="2281"/>
      <c r="T390" s="2171"/>
      <c r="U390" s="2171"/>
      <c r="V390" s="2171"/>
      <c r="W390" s="2171"/>
      <c r="X390" s="2171"/>
      <c r="Y390" s="2171"/>
      <c r="Z390" s="2171"/>
      <c r="AA390" s="2171"/>
      <c r="AB390" s="2171"/>
      <c r="AC390" s="2281"/>
      <c r="AD390" s="2171"/>
      <c r="AE390" s="2171"/>
      <c r="AF390" s="2171"/>
      <c r="AG390" s="2171"/>
    </row>
    <row r="391" spans="2:33" x14ac:dyDescent="0.2">
      <c r="B391" s="2280"/>
      <c r="C391" s="2280"/>
      <c r="D391" s="2281"/>
      <c r="E391" s="2171"/>
      <c r="F391" s="2171"/>
      <c r="G391" s="2171"/>
      <c r="H391" s="2282"/>
      <c r="I391" s="2282"/>
      <c r="J391" s="2283"/>
      <c r="K391" s="2281"/>
      <c r="L391" s="2281"/>
      <c r="M391" s="2281"/>
      <c r="N391" s="2281"/>
      <c r="O391" s="2171"/>
      <c r="P391" s="2171"/>
      <c r="Q391" s="2171"/>
      <c r="R391" s="2171"/>
      <c r="S391" s="2281"/>
      <c r="T391" s="2171"/>
      <c r="U391" s="2171"/>
      <c r="V391" s="2171"/>
      <c r="W391" s="2171"/>
      <c r="X391" s="2171"/>
      <c r="Y391" s="2171"/>
      <c r="Z391" s="2171"/>
      <c r="AA391" s="2171"/>
      <c r="AB391" s="2171"/>
      <c r="AC391" s="2281"/>
      <c r="AD391" s="2171"/>
      <c r="AE391" s="2171"/>
      <c r="AF391" s="2171"/>
      <c r="AG391" s="2171"/>
    </row>
    <row r="392" spans="2:33" x14ac:dyDescent="0.2">
      <c r="B392" s="2280"/>
      <c r="C392" s="2280"/>
      <c r="D392" s="2281"/>
      <c r="E392" s="2171"/>
      <c r="F392" s="2171"/>
      <c r="G392" s="2171"/>
      <c r="H392" s="2282"/>
      <c r="I392" s="2282"/>
      <c r="J392" s="2283"/>
      <c r="K392" s="2281"/>
      <c r="L392" s="2281"/>
      <c r="M392" s="2281"/>
      <c r="N392" s="2281"/>
      <c r="O392" s="2171"/>
      <c r="P392" s="2171"/>
      <c r="Q392" s="2171"/>
      <c r="R392" s="2171"/>
      <c r="S392" s="2281"/>
      <c r="T392" s="2171"/>
      <c r="U392" s="2171"/>
      <c r="V392" s="2171"/>
      <c r="W392" s="2171"/>
      <c r="X392" s="2171"/>
      <c r="Y392" s="2171"/>
      <c r="Z392" s="2171"/>
      <c r="AA392" s="2171"/>
      <c r="AB392" s="2171"/>
      <c r="AC392" s="2281"/>
      <c r="AD392" s="2171"/>
      <c r="AE392" s="2171"/>
      <c r="AF392" s="2171"/>
      <c r="AG392" s="2171"/>
    </row>
    <row r="393" spans="2:33" x14ac:dyDescent="0.2">
      <c r="B393" s="2280"/>
      <c r="C393" s="2280"/>
      <c r="D393" s="2281"/>
      <c r="E393" s="2171"/>
      <c r="F393" s="2171"/>
      <c r="G393" s="2171"/>
      <c r="H393" s="2282"/>
      <c r="I393" s="2282"/>
      <c r="J393" s="2283"/>
      <c r="K393" s="2281"/>
      <c r="L393" s="2281"/>
      <c r="M393" s="2281"/>
      <c r="N393" s="2281"/>
      <c r="O393" s="2171"/>
      <c r="P393" s="2171"/>
      <c r="Q393" s="2171"/>
      <c r="R393" s="2171"/>
      <c r="S393" s="2281"/>
      <c r="T393" s="2171"/>
      <c r="U393" s="2171"/>
      <c r="V393" s="2171"/>
      <c r="W393" s="2171"/>
      <c r="X393" s="2171"/>
      <c r="Y393" s="2171"/>
      <c r="Z393" s="2171"/>
      <c r="AA393" s="2171"/>
      <c r="AB393" s="2171"/>
      <c r="AC393" s="2281"/>
      <c r="AD393" s="2171"/>
      <c r="AE393" s="2171"/>
      <c r="AF393" s="2171"/>
      <c r="AG393" s="2171"/>
    </row>
    <row r="394" spans="2:33" x14ac:dyDescent="0.2">
      <c r="B394" s="2280"/>
      <c r="C394" s="2280"/>
      <c r="D394" s="2281"/>
      <c r="E394" s="2171"/>
      <c r="F394" s="2171"/>
      <c r="G394" s="2171"/>
      <c r="H394" s="2282"/>
      <c r="I394" s="2282"/>
      <c r="J394" s="2283"/>
      <c r="K394" s="2281"/>
      <c r="L394" s="2281"/>
      <c r="M394" s="2281"/>
      <c r="N394" s="2281"/>
      <c r="O394" s="2171"/>
      <c r="P394" s="2171"/>
      <c r="Q394" s="2171"/>
      <c r="R394" s="2171"/>
      <c r="S394" s="2281"/>
      <c r="T394" s="2171"/>
      <c r="U394" s="2171"/>
      <c r="V394" s="2171"/>
      <c r="W394" s="2171"/>
      <c r="X394" s="2171"/>
      <c r="Y394" s="2171"/>
      <c r="Z394" s="2171"/>
      <c r="AA394" s="2171"/>
      <c r="AB394" s="2171"/>
      <c r="AC394" s="2281"/>
      <c r="AD394" s="2171"/>
      <c r="AE394" s="2171"/>
      <c r="AF394" s="2171"/>
      <c r="AG394" s="2171"/>
    </row>
    <row r="395" spans="2:33" x14ac:dyDescent="0.2">
      <c r="B395" s="2280"/>
      <c r="C395" s="2280"/>
      <c r="D395" s="2281"/>
      <c r="E395" s="2171"/>
      <c r="F395" s="2171"/>
      <c r="G395" s="2171"/>
      <c r="H395" s="2282"/>
      <c r="I395" s="2282"/>
      <c r="J395" s="2283"/>
      <c r="K395" s="2281"/>
      <c r="L395" s="2281"/>
      <c r="M395" s="2281"/>
      <c r="N395" s="2281"/>
      <c r="O395" s="2171"/>
      <c r="P395" s="2171"/>
      <c r="Q395" s="2171"/>
      <c r="R395" s="2171"/>
      <c r="S395" s="2281"/>
      <c r="T395" s="2171"/>
      <c r="U395" s="2171"/>
      <c r="V395" s="2171"/>
      <c r="W395" s="2171"/>
      <c r="X395" s="2171"/>
      <c r="Y395" s="2171"/>
      <c r="Z395" s="2171"/>
      <c r="AA395" s="2171"/>
      <c r="AB395" s="2171"/>
      <c r="AC395" s="2281"/>
      <c r="AD395" s="2171"/>
      <c r="AE395" s="2171"/>
      <c r="AF395" s="2171"/>
      <c r="AG395" s="2171"/>
    </row>
    <row r="396" spans="2:33" x14ac:dyDescent="0.2">
      <c r="B396" s="2280"/>
      <c r="C396" s="2280"/>
      <c r="D396" s="2281"/>
      <c r="E396" s="2171"/>
      <c r="F396" s="2171"/>
      <c r="G396" s="2171"/>
      <c r="H396" s="2282"/>
      <c r="I396" s="2282"/>
      <c r="J396" s="2283"/>
      <c r="K396" s="2281"/>
      <c r="L396" s="2281"/>
      <c r="M396" s="2281"/>
      <c r="N396" s="2281"/>
      <c r="O396" s="2171"/>
      <c r="P396" s="2171"/>
      <c r="Q396" s="2171"/>
      <c r="R396" s="2171"/>
      <c r="S396" s="2281"/>
      <c r="T396" s="2171"/>
      <c r="U396" s="2171"/>
      <c r="V396" s="2171"/>
      <c r="W396" s="2171"/>
      <c r="X396" s="2171"/>
      <c r="Y396" s="2171"/>
      <c r="Z396" s="2171"/>
      <c r="AA396" s="2171"/>
      <c r="AB396" s="2171"/>
      <c r="AC396" s="2281"/>
      <c r="AD396" s="2171"/>
      <c r="AE396" s="2171"/>
      <c r="AF396" s="2171"/>
      <c r="AG396" s="2171"/>
    </row>
    <row r="397" spans="2:33" x14ac:dyDescent="0.2">
      <c r="B397" s="2280"/>
      <c r="C397" s="2280"/>
      <c r="D397" s="2281"/>
      <c r="E397" s="2171"/>
      <c r="F397" s="2171"/>
      <c r="G397" s="2171"/>
      <c r="H397" s="2282"/>
      <c r="I397" s="2282"/>
      <c r="J397" s="2283"/>
      <c r="K397" s="2281"/>
      <c r="L397" s="2281"/>
      <c r="M397" s="2281"/>
      <c r="N397" s="2281"/>
      <c r="O397" s="2171"/>
      <c r="P397" s="2171"/>
      <c r="Q397" s="2171"/>
      <c r="R397" s="2171"/>
      <c r="S397" s="2281"/>
      <c r="T397" s="2171"/>
      <c r="U397" s="2171"/>
      <c r="V397" s="2171"/>
      <c r="W397" s="2171"/>
      <c r="X397" s="2171"/>
      <c r="Y397" s="2171"/>
      <c r="Z397" s="2171"/>
      <c r="AA397" s="2171"/>
      <c r="AB397" s="2171"/>
      <c r="AC397" s="2281"/>
      <c r="AD397" s="2171"/>
      <c r="AE397" s="2171"/>
      <c r="AF397" s="2171"/>
      <c r="AG397" s="2171"/>
    </row>
    <row r="398" spans="2:33" x14ac:dyDescent="0.2">
      <c r="B398" s="2280"/>
      <c r="C398" s="2280"/>
      <c r="D398" s="2281"/>
      <c r="E398" s="2171"/>
      <c r="F398" s="2171"/>
      <c r="G398" s="2171"/>
      <c r="H398" s="2282"/>
      <c r="I398" s="2282"/>
      <c r="J398" s="2283"/>
      <c r="K398" s="2281"/>
      <c r="L398" s="2281"/>
      <c r="M398" s="2281"/>
      <c r="N398" s="2281"/>
      <c r="O398" s="2171"/>
      <c r="P398" s="2171"/>
      <c r="Q398" s="2171"/>
      <c r="R398" s="2171"/>
      <c r="S398" s="2281"/>
      <c r="T398" s="2171"/>
      <c r="U398" s="2171"/>
      <c r="V398" s="2171"/>
      <c r="W398" s="2171"/>
      <c r="X398" s="2171"/>
      <c r="Y398" s="2171"/>
      <c r="Z398" s="2171"/>
      <c r="AA398" s="2171"/>
      <c r="AB398" s="2171"/>
      <c r="AC398" s="2281"/>
      <c r="AD398" s="2171"/>
      <c r="AE398" s="2171"/>
      <c r="AF398" s="2171"/>
      <c r="AG398" s="2171"/>
    </row>
    <row r="399" spans="2:33" x14ac:dyDescent="0.2">
      <c r="B399" s="2280"/>
      <c r="C399" s="2280"/>
      <c r="D399" s="2281"/>
      <c r="E399" s="2171"/>
      <c r="F399" s="2171"/>
      <c r="G399" s="2171"/>
      <c r="H399" s="2282"/>
      <c r="I399" s="2282"/>
      <c r="J399" s="2283"/>
      <c r="K399" s="2281"/>
      <c r="L399" s="2281"/>
      <c r="M399" s="2281"/>
      <c r="N399" s="2281"/>
      <c r="O399" s="2171"/>
      <c r="P399" s="2171"/>
      <c r="Q399" s="2171"/>
      <c r="R399" s="2171"/>
      <c r="S399" s="2281"/>
      <c r="T399" s="2171"/>
      <c r="U399" s="2171"/>
      <c r="V399" s="2171"/>
      <c r="W399" s="2171"/>
      <c r="X399" s="2171"/>
      <c r="Y399" s="2171"/>
      <c r="Z399" s="2171"/>
      <c r="AA399" s="2171"/>
      <c r="AB399" s="2171"/>
      <c r="AC399" s="2281"/>
      <c r="AD399" s="2171"/>
      <c r="AE399" s="2171"/>
      <c r="AF399" s="2171"/>
      <c r="AG399" s="2171"/>
    </row>
    <row r="400" spans="2:33" x14ac:dyDescent="0.2">
      <c r="B400" s="2280"/>
      <c r="C400" s="2280"/>
      <c r="D400" s="2281"/>
      <c r="E400" s="2171"/>
      <c r="F400" s="2171"/>
      <c r="G400" s="2171"/>
      <c r="H400" s="2282"/>
      <c r="I400" s="2282"/>
      <c r="J400" s="2283"/>
      <c r="K400" s="2281"/>
      <c r="L400" s="2281"/>
      <c r="M400" s="2281"/>
      <c r="N400" s="2281"/>
      <c r="O400" s="2171"/>
      <c r="P400" s="2171"/>
      <c r="Q400" s="2171"/>
      <c r="R400" s="2171"/>
      <c r="S400" s="2281"/>
      <c r="T400" s="2171"/>
      <c r="U400" s="2171"/>
      <c r="V400" s="2171"/>
      <c r="W400" s="2171"/>
      <c r="X400" s="2171"/>
      <c r="Y400" s="2171"/>
      <c r="Z400" s="2171"/>
      <c r="AA400" s="2171"/>
      <c r="AB400" s="2171"/>
      <c r="AC400" s="2281"/>
      <c r="AD400" s="2171"/>
      <c r="AE400" s="2171"/>
      <c r="AF400" s="2171"/>
      <c r="AG400" s="2171"/>
    </row>
    <row r="401" spans="2:33" x14ac:dyDescent="0.2">
      <c r="B401" s="2280"/>
      <c r="C401" s="2280"/>
      <c r="D401" s="2281"/>
      <c r="E401" s="2171"/>
      <c r="F401" s="2171"/>
      <c r="G401" s="2171"/>
      <c r="H401" s="2282"/>
      <c r="I401" s="2282"/>
      <c r="J401" s="2283"/>
      <c r="K401" s="2281"/>
      <c r="L401" s="2281"/>
      <c r="M401" s="2281"/>
      <c r="N401" s="2281"/>
      <c r="O401" s="2171"/>
      <c r="P401" s="2171"/>
      <c r="Q401" s="2171"/>
      <c r="R401" s="2171"/>
      <c r="S401" s="2281"/>
      <c r="T401" s="2171"/>
      <c r="U401" s="2171"/>
      <c r="V401" s="2171"/>
      <c r="W401" s="2171"/>
      <c r="X401" s="2171"/>
      <c r="Y401" s="2171"/>
      <c r="Z401" s="2171"/>
      <c r="AA401" s="2171"/>
      <c r="AB401" s="2171"/>
      <c r="AC401" s="2281"/>
      <c r="AD401" s="2171"/>
      <c r="AE401" s="2171"/>
      <c r="AF401" s="2171"/>
      <c r="AG401" s="2171"/>
    </row>
    <row r="402" spans="2:33" x14ac:dyDescent="0.2">
      <c r="B402" s="2280"/>
      <c r="C402" s="2280"/>
      <c r="D402" s="2281"/>
      <c r="E402" s="2171"/>
      <c r="F402" s="2171"/>
      <c r="G402" s="2171"/>
      <c r="H402" s="2282"/>
      <c r="I402" s="2282"/>
      <c r="J402" s="2283"/>
      <c r="K402" s="2281"/>
      <c r="L402" s="2281"/>
      <c r="M402" s="2281"/>
      <c r="N402" s="2281"/>
      <c r="O402" s="2171"/>
      <c r="P402" s="2171"/>
      <c r="Q402" s="2171"/>
      <c r="R402" s="2171"/>
      <c r="S402" s="2281"/>
      <c r="T402" s="2171"/>
      <c r="U402" s="2171"/>
      <c r="V402" s="2171"/>
      <c r="W402" s="2171"/>
      <c r="X402" s="2171"/>
      <c r="Y402" s="2171"/>
      <c r="Z402" s="2171"/>
      <c r="AA402" s="2171"/>
      <c r="AB402" s="2171"/>
      <c r="AC402" s="2281"/>
      <c r="AD402" s="2171"/>
      <c r="AE402" s="2171"/>
      <c r="AF402" s="2171"/>
      <c r="AG402" s="2171"/>
    </row>
    <row r="403" spans="2:33" x14ac:dyDescent="0.2">
      <c r="B403" s="2280"/>
      <c r="C403" s="2280"/>
      <c r="D403" s="2281"/>
      <c r="E403" s="2171"/>
      <c r="F403" s="2171"/>
      <c r="G403" s="2171"/>
      <c r="H403" s="2282"/>
      <c r="I403" s="2282"/>
      <c r="J403" s="2283"/>
      <c r="K403" s="2281"/>
      <c r="L403" s="2281"/>
      <c r="M403" s="2281"/>
      <c r="N403" s="2281"/>
      <c r="O403" s="2171"/>
      <c r="P403" s="2171"/>
      <c r="Q403" s="2171"/>
      <c r="R403" s="2171"/>
      <c r="S403" s="2281"/>
      <c r="T403" s="2171"/>
      <c r="U403" s="2171"/>
      <c r="V403" s="2171"/>
      <c r="W403" s="2171"/>
      <c r="X403" s="2171"/>
      <c r="Y403" s="2171"/>
      <c r="Z403" s="2171"/>
      <c r="AA403" s="2171"/>
      <c r="AB403" s="2171"/>
      <c r="AC403" s="2281"/>
      <c r="AD403" s="2171"/>
      <c r="AE403" s="2171"/>
      <c r="AF403" s="2171"/>
      <c r="AG403" s="2171"/>
    </row>
    <row r="404" spans="2:33" x14ac:dyDescent="0.2">
      <c r="B404" s="2280"/>
      <c r="C404" s="2280"/>
      <c r="D404" s="2281"/>
      <c r="E404" s="2171"/>
      <c r="F404" s="2171"/>
      <c r="G404" s="2171"/>
      <c r="H404" s="2282"/>
      <c r="I404" s="2282"/>
      <c r="J404" s="2283"/>
      <c r="K404" s="2281"/>
      <c r="L404" s="2281"/>
      <c r="M404" s="2281"/>
      <c r="N404" s="2281"/>
      <c r="O404" s="2171"/>
      <c r="P404" s="2171"/>
      <c r="Q404" s="2171"/>
      <c r="R404" s="2171"/>
      <c r="S404" s="2281"/>
      <c r="T404" s="2171"/>
      <c r="U404" s="2171"/>
      <c r="V404" s="2171"/>
      <c r="W404" s="2171"/>
      <c r="X404" s="2171"/>
      <c r="Y404" s="2171"/>
      <c r="Z404" s="2171"/>
      <c r="AA404" s="2171"/>
      <c r="AB404" s="2171"/>
      <c r="AC404" s="2281"/>
      <c r="AD404" s="2171"/>
      <c r="AE404" s="2171"/>
      <c r="AF404" s="2171"/>
      <c r="AG404" s="2171"/>
    </row>
    <row r="405" spans="2:33" x14ac:dyDescent="0.2">
      <c r="B405" s="2280"/>
      <c r="C405" s="2280"/>
      <c r="D405" s="2281"/>
      <c r="E405" s="2171"/>
      <c r="F405" s="2171"/>
      <c r="G405" s="2171"/>
      <c r="H405" s="2282"/>
      <c r="I405" s="2282"/>
      <c r="J405" s="2283"/>
      <c r="K405" s="2281"/>
      <c r="L405" s="2281"/>
      <c r="M405" s="2281"/>
      <c r="N405" s="2281"/>
      <c r="O405" s="2171"/>
      <c r="P405" s="2171"/>
      <c r="Q405" s="2171"/>
      <c r="R405" s="2171"/>
      <c r="S405" s="2281"/>
      <c r="T405" s="2171"/>
      <c r="U405" s="2171"/>
      <c r="V405" s="2171"/>
      <c r="W405" s="2171"/>
      <c r="X405" s="2171"/>
      <c r="Y405" s="2171"/>
      <c r="Z405" s="2171"/>
      <c r="AA405" s="2171"/>
      <c r="AB405" s="2171"/>
      <c r="AC405" s="2281"/>
      <c r="AD405" s="2171"/>
      <c r="AE405" s="2171"/>
      <c r="AF405" s="2171"/>
      <c r="AG405" s="2171"/>
    </row>
    <row r="406" spans="2:33" x14ac:dyDescent="0.2">
      <c r="B406" s="2280"/>
      <c r="C406" s="2280"/>
      <c r="D406" s="2281"/>
      <c r="E406" s="2171"/>
      <c r="F406" s="2171"/>
      <c r="G406" s="2171"/>
      <c r="H406" s="2282"/>
      <c r="I406" s="2282"/>
      <c r="J406" s="2283"/>
      <c r="K406" s="2281"/>
      <c r="L406" s="2281"/>
      <c r="M406" s="2281"/>
      <c r="N406" s="2281"/>
      <c r="O406" s="2171"/>
      <c r="P406" s="2171"/>
      <c r="Q406" s="2171"/>
      <c r="R406" s="2171"/>
      <c r="S406" s="2281"/>
      <c r="T406" s="2171"/>
      <c r="U406" s="2171"/>
      <c r="V406" s="2171"/>
      <c r="W406" s="2171"/>
      <c r="X406" s="2171"/>
      <c r="Y406" s="2171"/>
      <c r="Z406" s="2171"/>
      <c r="AA406" s="2171"/>
      <c r="AB406" s="2171"/>
      <c r="AC406" s="2281"/>
      <c r="AD406" s="2171"/>
      <c r="AE406" s="2171"/>
      <c r="AF406" s="2171"/>
      <c r="AG406" s="2171"/>
    </row>
    <row r="407" spans="2:33" x14ac:dyDescent="0.2">
      <c r="B407" s="2280"/>
      <c r="C407" s="2280"/>
      <c r="D407" s="2281"/>
      <c r="E407" s="2171"/>
      <c r="F407" s="2171"/>
      <c r="G407" s="2171"/>
      <c r="H407" s="2282"/>
      <c r="I407" s="2282"/>
      <c r="J407" s="2283"/>
      <c r="K407" s="2281"/>
      <c r="L407" s="2281"/>
      <c r="M407" s="2281"/>
      <c r="N407" s="2281"/>
      <c r="O407" s="2171"/>
      <c r="P407" s="2171"/>
      <c r="Q407" s="2171"/>
      <c r="R407" s="2171"/>
      <c r="S407" s="2281"/>
      <c r="T407" s="2171"/>
      <c r="U407" s="2171"/>
      <c r="V407" s="2171"/>
      <c r="W407" s="2171"/>
      <c r="X407" s="2171"/>
      <c r="Y407" s="2171"/>
      <c r="Z407" s="2171"/>
      <c r="AA407" s="2171"/>
      <c r="AB407" s="2171"/>
      <c r="AC407" s="2281"/>
      <c r="AD407" s="2171"/>
      <c r="AE407" s="2171"/>
      <c r="AF407" s="2171"/>
      <c r="AG407" s="2171"/>
    </row>
    <row r="408" spans="2:33" x14ac:dyDescent="0.2">
      <c r="B408" s="2280"/>
      <c r="C408" s="2280"/>
      <c r="D408" s="2281"/>
      <c r="E408" s="2171"/>
      <c r="F408" s="2171"/>
      <c r="G408" s="2171"/>
      <c r="H408" s="2282"/>
      <c r="I408" s="2282"/>
      <c r="J408" s="2283"/>
      <c r="K408" s="2281"/>
      <c r="L408" s="2281"/>
      <c r="M408" s="2281"/>
      <c r="N408" s="2281"/>
      <c r="O408" s="2171"/>
      <c r="P408" s="2171"/>
      <c r="Q408" s="2171"/>
      <c r="R408" s="2171"/>
      <c r="S408" s="2281"/>
      <c r="T408" s="2171"/>
      <c r="U408" s="2171"/>
      <c r="V408" s="2171"/>
      <c r="W408" s="2171"/>
      <c r="X408" s="2171"/>
      <c r="Y408" s="2171"/>
      <c r="Z408" s="2171"/>
      <c r="AA408" s="2171"/>
      <c r="AB408" s="2171"/>
      <c r="AC408" s="2281"/>
      <c r="AD408" s="2171"/>
      <c r="AE408" s="2171"/>
      <c r="AF408" s="2171"/>
      <c r="AG408" s="2171"/>
    </row>
    <row r="409" spans="2:33" x14ac:dyDescent="0.2">
      <c r="B409" s="2280"/>
      <c r="C409" s="2280"/>
      <c r="D409" s="2281"/>
      <c r="E409" s="2171"/>
      <c r="F409" s="2171"/>
      <c r="G409" s="2171"/>
      <c r="H409" s="2282"/>
      <c r="I409" s="2282"/>
      <c r="J409" s="2283"/>
      <c r="K409" s="2281"/>
      <c r="L409" s="2281"/>
      <c r="M409" s="2281"/>
      <c r="N409" s="2281"/>
      <c r="O409" s="2171"/>
      <c r="P409" s="2171"/>
      <c r="Q409" s="2171"/>
      <c r="R409" s="2171"/>
      <c r="S409" s="2281"/>
      <c r="T409" s="2171"/>
      <c r="U409" s="2171"/>
      <c r="V409" s="2171"/>
      <c r="W409" s="2171"/>
      <c r="X409" s="2171"/>
      <c r="Y409" s="2171"/>
      <c r="Z409" s="2171"/>
      <c r="AA409" s="2171"/>
      <c r="AB409" s="2171"/>
      <c r="AC409" s="2281"/>
      <c r="AD409" s="2171"/>
      <c r="AE409" s="2171"/>
      <c r="AF409" s="2171"/>
      <c r="AG409" s="2171"/>
    </row>
    <row r="410" spans="2:33" x14ac:dyDescent="0.2">
      <c r="B410" s="2280"/>
      <c r="C410" s="2280"/>
      <c r="D410" s="2281"/>
      <c r="E410" s="2171"/>
      <c r="F410" s="2171"/>
      <c r="G410" s="2171"/>
      <c r="H410" s="2282"/>
      <c r="I410" s="2282"/>
      <c r="J410" s="2283"/>
      <c r="K410" s="2281"/>
      <c r="L410" s="2281"/>
      <c r="M410" s="2281"/>
      <c r="N410" s="2281"/>
      <c r="O410" s="2171"/>
      <c r="P410" s="2171"/>
      <c r="Q410" s="2171"/>
      <c r="R410" s="2171"/>
      <c r="S410" s="2281"/>
      <c r="T410" s="2171"/>
      <c r="U410" s="2171"/>
      <c r="V410" s="2171"/>
      <c r="W410" s="2171"/>
      <c r="X410" s="2171"/>
      <c r="Y410" s="2171"/>
      <c r="Z410" s="2171"/>
      <c r="AA410" s="2171"/>
      <c r="AB410" s="2171"/>
      <c r="AC410" s="2281"/>
      <c r="AD410" s="2171"/>
      <c r="AE410" s="2171"/>
      <c r="AF410" s="2171"/>
      <c r="AG410" s="2171"/>
    </row>
    <row r="411" spans="2:33" x14ac:dyDescent="0.2">
      <c r="B411" s="2280"/>
      <c r="C411" s="2280"/>
      <c r="D411" s="2281"/>
      <c r="E411" s="2171"/>
      <c r="F411" s="2171"/>
      <c r="G411" s="2171"/>
      <c r="H411" s="2282"/>
      <c r="I411" s="2282"/>
      <c r="J411" s="2283"/>
      <c r="K411" s="2281"/>
      <c r="L411" s="2281"/>
      <c r="M411" s="2281"/>
      <c r="N411" s="2281"/>
      <c r="O411" s="2171"/>
      <c r="P411" s="2171"/>
      <c r="Q411" s="2171"/>
      <c r="R411" s="2171"/>
      <c r="S411" s="2281"/>
      <c r="T411" s="2171"/>
      <c r="U411" s="2171"/>
      <c r="V411" s="2171"/>
      <c r="W411" s="2171"/>
      <c r="X411" s="2171"/>
      <c r="Y411" s="2171"/>
      <c r="Z411" s="2171"/>
      <c r="AA411" s="2171"/>
      <c r="AB411" s="2171"/>
      <c r="AC411" s="2281"/>
      <c r="AD411" s="2171"/>
      <c r="AE411" s="2171"/>
      <c r="AF411" s="2171"/>
      <c r="AG411" s="2171"/>
    </row>
    <row r="412" spans="2:33" x14ac:dyDescent="0.2">
      <c r="B412" s="2280"/>
      <c r="C412" s="2280"/>
      <c r="D412" s="2281"/>
      <c r="E412" s="2171"/>
      <c r="F412" s="2171"/>
      <c r="G412" s="2171"/>
      <c r="H412" s="2282"/>
      <c r="I412" s="2282"/>
      <c r="J412" s="2283"/>
      <c r="K412" s="2281"/>
      <c r="L412" s="2281"/>
      <c r="M412" s="2281"/>
      <c r="N412" s="2281"/>
      <c r="O412" s="2171"/>
      <c r="P412" s="2171"/>
      <c r="Q412" s="2171"/>
      <c r="R412" s="2171"/>
      <c r="S412" s="2281"/>
      <c r="T412" s="2171"/>
      <c r="U412" s="2171"/>
      <c r="V412" s="2171"/>
      <c r="W412" s="2171"/>
      <c r="X412" s="2171"/>
      <c r="Y412" s="2171"/>
      <c r="Z412" s="2171"/>
      <c r="AA412" s="2171"/>
      <c r="AB412" s="2171"/>
      <c r="AC412" s="2281"/>
      <c r="AD412" s="2171"/>
      <c r="AE412" s="2171"/>
      <c r="AF412" s="2171"/>
      <c r="AG412" s="2171"/>
    </row>
    <row r="413" spans="2:33" x14ac:dyDescent="0.2">
      <c r="B413" s="2280"/>
      <c r="C413" s="2280"/>
      <c r="D413" s="2281"/>
      <c r="E413" s="2171"/>
      <c r="F413" s="2171"/>
      <c r="G413" s="2171"/>
      <c r="H413" s="2282"/>
      <c r="I413" s="2282"/>
      <c r="J413" s="2283"/>
      <c r="K413" s="2281"/>
      <c r="L413" s="2281"/>
      <c r="M413" s="2281"/>
      <c r="N413" s="2281"/>
      <c r="O413" s="2171"/>
      <c r="P413" s="2171"/>
      <c r="Q413" s="2171"/>
      <c r="R413" s="2171"/>
      <c r="S413" s="2281"/>
      <c r="T413" s="2171"/>
      <c r="U413" s="2171"/>
      <c r="V413" s="2171"/>
      <c r="W413" s="2171"/>
      <c r="X413" s="2171"/>
      <c r="Y413" s="2171"/>
      <c r="Z413" s="2171"/>
      <c r="AA413" s="2171"/>
      <c r="AB413" s="2171"/>
      <c r="AC413" s="2281"/>
      <c r="AD413" s="2171"/>
      <c r="AE413" s="2171"/>
      <c r="AF413" s="2171"/>
      <c r="AG413" s="2171"/>
    </row>
    <row r="414" spans="2:33" x14ac:dyDescent="0.2">
      <c r="B414" s="2280"/>
      <c r="C414" s="2280"/>
      <c r="D414" s="2281"/>
      <c r="E414" s="2171"/>
      <c r="F414" s="2171"/>
      <c r="G414" s="2171"/>
      <c r="H414" s="2282"/>
      <c r="I414" s="2282"/>
      <c r="J414" s="2283"/>
      <c r="K414" s="2281"/>
      <c r="L414" s="2281"/>
      <c r="M414" s="2281"/>
      <c r="N414" s="2281"/>
      <c r="O414" s="2171"/>
      <c r="P414" s="2171"/>
      <c r="Q414" s="2171"/>
      <c r="R414" s="2171"/>
      <c r="S414" s="2281"/>
      <c r="T414" s="2171"/>
      <c r="U414" s="2171"/>
      <c r="V414" s="2171"/>
      <c r="W414" s="2171"/>
      <c r="X414" s="2171"/>
      <c r="Y414" s="2171"/>
      <c r="Z414" s="2171"/>
      <c r="AA414" s="2171"/>
      <c r="AB414" s="2171"/>
      <c r="AC414" s="2281"/>
      <c r="AD414" s="2171"/>
      <c r="AE414" s="2171"/>
      <c r="AF414" s="2171"/>
      <c r="AG414" s="2171"/>
    </row>
    <row r="415" spans="2:33" x14ac:dyDescent="0.2">
      <c r="B415" s="2280"/>
      <c r="C415" s="2280"/>
      <c r="D415" s="2281"/>
      <c r="E415" s="2171"/>
      <c r="F415" s="2171"/>
      <c r="G415" s="2171"/>
      <c r="H415" s="2282"/>
      <c r="I415" s="2282"/>
      <c r="J415" s="2283"/>
      <c r="K415" s="2281"/>
      <c r="L415" s="2281"/>
      <c r="M415" s="2281"/>
      <c r="N415" s="2281"/>
      <c r="O415" s="2171"/>
      <c r="P415" s="2171"/>
      <c r="Q415" s="2171"/>
      <c r="R415" s="2171"/>
      <c r="S415" s="2281"/>
      <c r="T415" s="2171"/>
      <c r="U415" s="2171"/>
      <c r="V415" s="2171"/>
      <c r="W415" s="2171"/>
      <c r="X415" s="2171"/>
      <c r="Y415" s="2171"/>
      <c r="Z415" s="2171"/>
      <c r="AA415" s="2171"/>
      <c r="AB415" s="2171"/>
      <c r="AC415" s="2281"/>
      <c r="AD415" s="2171"/>
      <c r="AE415" s="2171"/>
      <c r="AF415" s="2171"/>
      <c r="AG415" s="2171"/>
    </row>
    <row r="416" spans="2:33" x14ac:dyDescent="0.2">
      <c r="B416" s="2280"/>
      <c r="C416" s="2280"/>
      <c r="D416" s="2281"/>
      <c r="E416" s="2171"/>
      <c r="F416" s="2171"/>
      <c r="G416" s="2171"/>
      <c r="H416" s="2282"/>
      <c r="I416" s="2282"/>
      <c r="J416" s="2283"/>
      <c r="K416" s="2281"/>
      <c r="L416" s="2281"/>
      <c r="M416" s="2281"/>
      <c r="N416" s="2281"/>
      <c r="O416" s="2171"/>
      <c r="P416" s="2171"/>
      <c r="Q416" s="2171"/>
      <c r="R416" s="2171"/>
      <c r="S416" s="2281"/>
      <c r="T416" s="2171"/>
      <c r="U416" s="2171"/>
      <c r="V416" s="2171"/>
      <c r="W416" s="2171"/>
      <c r="X416" s="2171"/>
      <c r="Y416" s="2171"/>
      <c r="Z416" s="2171"/>
      <c r="AA416" s="2171"/>
      <c r="AB416" s="2171"/>
      <c r="AC416" s="2281"/>
      <c r="AD416" s="2171"/>
      <c r="AE416" s="2171"/>
      <c r="AF416" s="2171"/>
      <c r="AG416" s="2171"/>
    </row>
    <row r="417" spans="2:33" x14ac:dyDescent="0.2">
      <c r="B417" s="2280"/>
      <c r="C417" s="2280"/>
      <c r="D417" s="2281"/>
      <c r="E417" s="2171"/>
      <c r="F417" s="2171"/>
      <c r="G417" s="2171"/>
      <c r="H417" s="2282"/>
      <c r="I417" s="2282"/>
      <c r="J417" s="2283"/>
      <c r="K417" s="2281"/>
      <c r="L417" s="2281"/>
      <c r="M417" s="2281"/>
      <c r="N417" s="2281"/>
      <c r="O417" s="2171"/>
      <c r="P417" s="2171"/>
      <c r="Q417" s="2171"/>
      <c r="R417" s="2171"/>
      <c r="S417" s="2281"/>
      <c r="T417" s="2171"/>
      <c r="U417" s="2171"/>
      <c r="V417" s="2171"/>
      <c r="W417" s="2171"/>
      <c r="X417" s="2171"/>
      <c r="Y417" s="2171"/>
      <c r="Z417" s="2171"/>
      <c r="AA417" s="2171"/>
      <c r="AB417" s="2171"/>
      <c r="AC417" s="2281"/>
      <c r="AD417" s="2171"/>
      <c r="AE417" s="2171"/>
      <c r="AF417" s="2171"/>
      <c r="AG417" s="2171"/>
    </row>
    <row r="418" spans="2:33" x14ac:dyDescent="0.2">
      <c r="B418" s="2280"/>
      <c r="C418" s="2280"/>
      <c r="D418" s="2281"/>
      <c r="E418" s="2171"/>
      <c r="F418" s="2171"/>
      <c r="G418" s="2171"/>
      <c r="H418" s="2282"/>
      <c r="I418" s="2282"/>
      <c r="J418" s="2283"/>
      <c r="K418" s="2281"/>
      <c r="L418" s="2281"/>
      <c r="M418" s="2281"/>
      <c r="N418" s="2281"/>
      <c r="O418" s="2171"/>
      <c r="P418" s="2171"/>
      <c r="Q418" s="2171"/>
      <c r="R418" s="2171"/>
      <c r="S418" s="2281"/>
      <c r="T418" s="2171"/>
      <c r="U418" s="2171"/>
      <c r="V418" s="2171"/>
      <c r="W418" s="2171"/>
      <c r="X418" s="2171"/>
      <c r="Y418" s="2171"/>
      <c r="Z418" s="2171"/>
      <c r="AA418" s="2171"/>
      <c r="AB418" s="2171"/>
      <c r="AC418" s="2281"/>
      <c r="AD418" s="2171"/>
      <c r="AE418" s="2171"/>
      <c r="AF418" s="2171"/>
      <c r="AG418" s="2171"/>
    </row>
    <row r="419" spans="2:33" x14ac:dyDescent="0.2">
      <c r="B419" s="2280"/>
      <c r="C419" s="2280"/>
      <c r="D419" s="2281"/>
      <c r="E419" s="2171"/>
      <c r="F419" s="2171"/>
      <c r="G419" s="2171"/>
      <c r="H419" s="2282"/>
      <c r="I419" s="2282"/>
      <c r="J419" s="2283"/>
      <c r="K419" s="2281"/>
      <c r="L419" s="2281"/>
      <c r="M419" s="2281"/>
      <c r="N419" s="2281"/>
      <c r="O419" s="2171"/>
      <c r="P419" s="2171"/>
      <c r="Q419" s="2171"/>
      <c r="R419" s="2171"/>
      <c r="S419" s="2281"/>
      <c r="T419" s="2171"/>
      <c r="U419" s="2171"/>
      <c r="V419" s="2171"/>
      <c r="W419" s="2171"/>
      <c r="X419" s="2171"/>
      <c r="Y419" s="2171"/>
      <c r="Z419" s="2171"/>
      <c r="AA419" s="2171"/>
      <c r="AB419" s="2171"/>
      <c r="AC419" s="2281"/>
      <c r="AD419" s="2171"/>
      <c r="AE419" s="2171"/>
      <c r="AF419" s="2171"/>
      <c r="AG419" s="2171"/>
    </row>
    <row r="420" spans="2:33" x14ac:dyDescent="0.2">
      <c r="B420" s="2280"/>
      <c r="C420" s="2280"/>
      <c r="D420" s="2281"/>
      <c r="E420" s="2171"/>
      <c r="F420" s="2171"/>
      <c r="G420" s="2171"/>
      <c r="H420" s="2282"/>
      <c r="I420" s="2282"/>
      <c r="J420" s="2283"/>
      <c r="K420" s="2281"/>
      <c r="L420" s="2281"/>
      <c r="M420" s="2281"/>
      <c r="N420" s="2281"/>
      <c r="O420" s="2171"/>
      <c r="P420" s="2171"/>
      <c r="Q420" s="2171"/>
      <c r="R420" s="2171"/>
      <c r="S420" s="2281"/>
      <c r="T420" s="2171"/>
      <c r="U420" s="2171"/>
      <c r="V420" s="2171"/>
      <c r="W420" s="2171"/>
      <c r="X420" s="2171"/>
      <c r="Y420" s="2171"/>
      <c r="Z420" s="2171"/>
      <c r="AA420" s="2171"/>
      <c r="AB420" s="2171"/>
      <c r="AC420" s="2281"/>
      <c r="AD420" s="2171"/>
      <c r="AE420" s="2171"/>
      <c r="AF420" s="2171"/>
      <c r="AG420" s="2171"/>
    </row>
    <row r="421" spans="2:33" x14ac:dyDescent="0.2">
      <c r="B421" s="2280"/>
      <c r="C421" s="2280"/>
      <c r="D421" s="2281"/>
      <c r="E421" s="2171"/>
      <c r="F421" s="2171"/>
      <c r="G421" s="2171"/>
      <c r="H421" s="2282"/>
      <c r="I421" s="2282"/>
      <c r="J421" s="2283"/>
      <c r="K421" s="2281"/>
      <c r="L421" s="2281"/>
      <c r="M421" s="2281"/>
      <c r="N421" s="2281"/>
      <c r="O421" s="2171"/>
      <c r="P421" s="2171"/>
      <c r="Q421" s="2171"/>
      <c r="R421" s="2171"/>
      <c r="S421" s="2281"/>
      <c r="T421" s="2171"/>
      <c r="U421" s="2171"/>
      <c r="V421" s="2171"/>
      <c r="W421" s="2171"/>
      <c r="X421" s="2171"/>
      <c r="Y421" s="2171"/>
      <c r="Z421" s="2171"/>
      <c r="AA421" s="2171"/>
      <c r="AB421" s="2171"/>
      <c r="AC421" s="2281"/>
      <c r="AD421" s="2171"/>
      <c r="AE421" s="2171"/>
      <c r="AF421" s="2171"/>
      <c r="AG421" s="2171"/>
    </row>
    <row r="422" spans="2:33" x14ac:dyDescent="0.2">
      <c r="B422" s="2280"/>
      <c r="C422" s="2280"/>
      <c r="D422" s="2281"/>
      <c r="E422" s="2171"/>
      <c r="F422" s="2171"/>
      <c r="G422" s="2171"/>
      <c r="H422" s="2282"/>
      <c r="I422" s="2282"/>
      <c r="J422" s="2283"/>
      <c r="K422" s="2281"/>
      <c r="L422" s="2281"/>
      <c r="M422" s="2281"/>
      <c r="N422" s="2281"/>
      <c r="O422" s="2171"/>
      <c r="P422" s="2171"/>
      <c r="Q422" s="2171"/>
      <c r="R422" s="2171"/>
      <c r="S422" s="2281"/>
      <c r="T422" s="2171"/>
      <c r="U422" s="2171"/>
      <c r="V422" s="2171"/>
      <c r="W422" s="2171"/>
      <c r="X422" s="2171"/>
      <c r="Y422" s="2171"/>
      <c r="Z422" s="2171"/>
      <c r="AA422" s="2171"/>
      <c r="AB422" s="2171"/>
      <c r="AC422" s="2281"/>
      <c r="AD422" s="2171"/>
      <c r="AE422" s="2171"/>
      <c r="AF422" s="2171"/>
      <c r="AG422" s="2171"/>
    </row>
    <row r="423" spans="2:33" x14ac:dyDescent="0.2">
      <c r="B423" s="2280"/>
      <c r="C423" s="2280"/>
      <c r="D423" s="2281"/>
      <c r="E423" s="2171"/>
      <c r="F423" s="2171"/>
      <c r="G423" s="2171"/>
      <c r="H423" s="2282"/>
      <c r="I423" s="2282"/>
      <c r="J423" s="2283"/>
      <c r="K423" s="2281"/>
      <c r="L423" s="2281"/>
      <c r="M423" s="2281"/>
      <c r="N423" s="2281"/>
      <c r="O423" s="2171"/>
      <c r="P423" s="2171"/>
      <c r="Q423" s="2171"/>
      <c r="R423" s="2171"/>
      <c r="S423" s="2281"/>
      <c r="T423" s="2171"/>
      <c r="U423" s="2171"/>
      <c r="V423" s="2171"/>
      <c r="W423" s="2171"/>
      <c r="X423" s="2171"/>
      <c r="Y423" s="2171"/>
      <c r="Z423" s="2171"/>
      <c r="AA423" s="2171"/>
      <c r="AB423" s="2171"/>
      <c r="AC423" s="2281"/>
      <c r="AD423" s="2171"/>
      <c r="AE423" s="2171"/>
      <c r="AF423" s="2171"/>
      <c r="AG423" s="2171"/>
    </row>
    <row r="424" spans="2:33" x14ac:dyDescent="0.2">
      <c r="B424" s="2280"/>
      <c r="C424" s="2280"/>
      <c r="D424" s="2281"/>
      <c r="E424" s="2171"/>
      <c r="F424" s="2171"/>
      <c r="G424" s="2171"/>
      <c r="H424" s="2282"/>
      <c r="I424" s="2282"/>
      <c r="J424" s="2283"/>
      <c r="K424" s="2281"/>
      <c r="L424" s="2281"/>
      <c r="M424" s="2281"/>
      <c r="N424" s="2281"/>
      <c r="O424" s="2171"/>
      <c r="P424" s="2171"/>
      <c r="Q424" s="2171"/>
      <c r="R424" s="2171"/>
      <c r="S424" s="2281"/>
      <c r="T424" s="2171"/>
      <c r="U424" s="2171"/>
      <c r="V424" s="2171"/>
      <c r="W424" s="2171"/>
      <c r="X424" s="2171"/>
      <c r="Y424" s="2171"/>
      <c r="Z424" s="2171"/>
      <c r="AA424" s="2171"/>
      <c r="AB424" s="2171"/>
      <c r="AC424" s="2281"/>
      <c r="AD424" s="2171"/>
      <c r="AE424" s="2171"/>
      <c r="AF424" s="2171"/>
      <c r="AG424" s="2171"/>
    </row>
    <row r="425" spans="2:33" x14ac:dyDescent="0.2">
      <c r="B425" s="2280"/>
      <c r="C425" s="2280"/>
      <c r="D425" s="2281"/>
      <c r="E425" s="2171"/>
      <c r="F425" s="2171"/>
      <c r="G425" s="2171"/>
      <c r="H425" s="2282"/>
      <c r="I425" s="2282"/>
      <c r="J425" s="2283"/>
      <c r="K425" s="2281"/>
      <c r="L425" s="2281"/>
      <c r="M425" s="2281"/>
      <c r="N425" s="2281"/>
      <c r="O425" s="2171"/>
      <c r="P425" s="2171"/>
      <c r="Q425" s="2171"/>
      <c r="R425" s="2171"/>
      <c r="S425" s="2281"/>
      <c r="T425" s="2171"/>
      <c r="U425" s="2171"/>
      <c r="V425" s="2171"/>
      <c r="W425" s="2171"/>
      <c r="X425" s="2171"/>
      <c r="Y425" s="2171"/>
      <c r="Z425" s="2171"/>
      <c r="AA425" s="2171"/>
      <c r="AB425" s="2171"/>
      <c r="AC425" s="2281"/>
      <c r="AD425" s="2171"/>
      <c r="AE425" s="2171"/>
      <c r="AF425" s="2171"/>
      <c r="AG425" s="2171"/>
    </row>
    <row r="426" spans="2:33" x14ac:dyDescent="0.2">
      <c r="B426" s="2280"/>
      <c r="C426" s="2280"/>
      <c r="D426" s="2281"/>
      <c r="E426" s="2171"/>
      <c r="F426" s="2171"/>
      <c r="G426" s="2171"/>
      <c r="H426" s="2282"/>
      <c r="I426" s="2282"/>
      <c r="J426" s="2283"/>
      <c r="K426" s="2281"/>
      <c r="L426" s="2281"/>
      <c r="M426" s="2281"/>
      <c r="N426" s="2281"/>
      <c r="O426" s="2171"/>
      <c r="P426" s="2171"/>
      <c r="Q426" s="2171"/>
      <c r="R426" s="2171"/>
      <c r="S426" s="2281"/>
      <c r="T426" s="2171"/>
      <c r="U426" s="2171"/>
      <c r="V426" s="2171"/>
      <c r="W426" s="2171"/>
      <c r="X426" s="2171"/>
      <c r="Y426" s="2171"/>
      <c r="Z426" s="2171"/>
      <c r="AA426" s="2171"/>
      <c r="AB426" s="2171"/>
      <c r="AC426" s="2281"/>
      <c r="AD426" s="2171"/>
      <c r="AE426" s="2171"/>
      <c r="AF426" s="2171"/>
      <c r="AG426" s="2171"/>
    </row>
    <row r="427" spans="2:33" x14ac:dyDescent="0.2">
      <c r="B427" s="2280"/>
      <c r="C427" s="2280"/>
      <c r="D427" s="2281"/>
      <c r="E427" s="2171"/>
      <c r="F427" s="2171"/>
      <c r="G427" s="2171"/>
      <c r="H427" s="2282"/>
      <c r="I427" s="2282"/>
      <c r="J427" s="2283"/>
      <c r="K427" s="2281"/>
      <c r="L427" s="2281"/>
      <c r="M427" s="2281"/>
      <c r="N427" s="2281"/>
      <c r="O427" s="2171"/>
      <c r="P427" s="2171"/>
      <c r="Q427" s="2171"/>
      <c r="R427" s="2171"/>
      <c r="S427" s="2281"/>
      <c r="T427" s="2171"/>
      <c r="U427" s="2171"/>
      <c r="V427" s="2171"/>
      <c r="W427" s="2171"/>
      <c r="X427" s="2171"/>
      <c r="Y427" s="2171"/>
      <c r="Z427" s="2171"/>
      <c r="AA427" s="2171"/>
      <c r="AB427" s="2171"/>
      <c r="AC427" s="2281"/>
      <c r="AD427" s="2171"/>
      <c r="AE427" s="2171"/>
      <c r="AF427" s="2171"/>
      <c r="AG427" s="2171"/>
    </row>
    <row r="428" spans="2:33" x14ac:dyDescent="0.2">
      <c r="B428" s="2280"/>
      <c r="C428" s="2280"/>
      <c r="D428" s="2281"/>
      <c r="E428" s="2171"/>
      <c r="F428" s="2171"/>
      <c r="G428" s="2171"/>
      <c r="H428" s="2282"/>
      <c r="I428" s="2282"/>
      <c r="J428" s="2283"/>
      <c r="K428" s="2281"/>
      <c r="L428" s="2281"/>
      <c r="M428" s="2281"/>
      <c r="N428" s="2281"/>
      <c r="O428" s="2171"/>
      <c r="P428" s="2171"/>
      <c r="Q428" s="2171"/>
      <c r="R428" s="2171"/>
      <c r="S428" s="2281"/>
      <c r="T428" s="2171"/>
      <c r="U428" s="2171"/>
      <c r="V428" s="2171"/>
      <c r="W428" s="2171"/>
      <c r="X428" s="2171"/>
      <c r="Y428" s="2171"/>
      <c r="Z428" s="2171"/>
      <c r="AA428" s="2171"/>
      <c r="AB428" s="2171"/>
      <c r="AC428" s="2281"/>
      <c r="AD428" s="2171"/>
      <c r="AE428" s="2171"/>
      <c r="AF428" s="2171"/>
      <c r="AG428" s="2171"/>
    </row>
    <row r="429" spans="2:33" x14ac:dyDescent="0.2">
      <c r="B429" s="2280"/>
      <c r="C429" s="2280"/>
      <c r="D429" s="2281"/>
      <c r="E429" s="2171"/>
      <c r="F429" s="2171"/>
      <c r="G429" s="2171"/>
      <c r="H429" s="2282"/>
      <c r="I429" s="2282"/>
      <c r="J429" s="2283"/>
      <c r="K429" s="2281"/>
      <c r="L429" s="2281"/>
      <c r="M429" s="2281"/>
      <c r="N429" s="2281"/>
      <c r="O429" s="2171"/>
      <c r="P429" s="2171"/>
      <c r="Q429" s="2171"/>
      <c r="R429" s="2171"/>
      <c r="S429" s="2281"/>
      <c r="T429" s="2171"/>
      <c r="U429" s="2171"/>
      <c r="V429" s="2171"/>
      <c r="W429" s="2171"/>
      <c r="X429" s="2171"/>
      <c r="Y429" s="2171"/>
      <c r="Z429" s="2171"/>
      <c r="AA429" s="2171"/>
      <c r="AB429" s="2171"/>
      <c r="AC429" s="2281"/>
      <c r="AD429" s="2171"/>
      <c r="AE429" s="2171"/>
      <c r="AF429" s="2171"/>
      <c r="AG429" s="2171"/>
    </row>
    <row r="430" spans="2:33" x14ac:dyDescent="0.2">
      <c r="B430" s="2280"/>
      <c r="C430" s="2280"/>
      <c r="D430" s="2281"/>
      <c r="E430" s="2171"/>
      <c r="F430" s="2171"/>
      <c r="G430" s="2171"/>
      <c r="H430" s="2282"/>
      <c r="I430" s="2282"/>
      <c r="J430" s="2283"/>
      <c r="K430" s="2281"/>
      <c r="L430" s="2281"/>
      <c r="M430" s="2281"/>
      <c r="N430" s="2281"/>
      <c r="O430" s="2171"/>
      <c r="P430" s="2171"/>
      <c r="Q430" s="2171"/>
      <c r="R430" s="2171"/>
      <c r="S430" s="2281"/>
      <c r="T430" s="2171"/>
      <c r="U430" s="2171"/>
      <c r="V430" s="2171"/>
      <c r="W430" s="2171"/>
      <c r="X430" s="2171"/>
      <c r="Y430" s="2171"/>
      <c r="Z430" s="2171"/>
      <c r="AA430" s="2171"/>
      <c r="AB430" s="2171"/>
      <c r="AC430" s="2281"/>
      <c r="AD430" s="2171"/>
      <c r="AE430" s="2171"/>
      <c r="AF430" s="2171"/>
      <c r="AG430" s="2171"/>
    </row>
    <row r="431" spans="2:33" x14ac:dyDescent="0.2">
      <c r="B431" s="2280"/>
      <c r="C431" s="2280"/>
      <c r="D431" s="2281"/>
      <c r="E431" s="2171"/>
      <c r="F431" s="2171"/>
      <c r="G431" s="2171"/>
      <c r="H431" s="2282"/>
      <c r="I431" s="2282"/>
      <c r="J431" s="2283"/>
      <c r="K431" s="2281"/>
      <c r="L431" s="2281"/>
      <c r="M431" s="2281"/>
      <c r="N431" s="2281"/>
      <c r="O431" s="2171"/>
      <c r="P431" s="2171"/>
      <c r="Q431" s="2171"/>
      <c r="R431" s="2171"/>
      <c r="S431" s="2281"/>
      <c r="T431" s="2171"/>
      <c r="U431" s="2171"/>
      <c r="V431" s="2171"/>
      <c r="W431" s="2171"/>
      <c r="X431" s="2171"/>
      <c r="Y431" s="2171"/>
      <c r="Z431" s="2171"/>
      <c r="AA431" s="2171"/>
      <c r="AB431" s="2171"/>
      <c r="AC431" s="2281"/>
      <c r="AD431" s="2171"/>
      <c r="AE431" s="2171"/>
      <c r="AF431" s="2171"/>
      <c r="AG431" s="2171"/>
    </row>
    <row r="432" spans="2:33" x14ac:dyDescent="0.2">
      <c r="B432" s="2280"/>
      <c r="C432" s="2280"/>
      <c r="D432" s="2281"/>
      <c r="E432" s="2171"/>
      <c r="F432" s="2171"/>
      <c r="G432" s="2171"/>
      <c r="H432" s="2282"/>
      <c r="I432" s="2282"/>
      <c r="J432" s="2283"/>
      <c r="K432" s="2281"/>
      <c r="L432" s="2281"/>
      <c r="M432" s="2281"/>
      <c r="N432" s="2281"/>
      <c r="O432" s="2171"/>
      <c r="P432" s="2171"/>
      <c r="Q432" s="2171"/>
      <c r="R432" s="2171"/>
      <c r="S432" s="2281"/>
      <c r="T432" s="2171"/>
      <c r="U432" s="2171"/>
      <c r="V432" s="2171"/>
      <c r="W432" s="2171"/>
      <c r="X432" s="2171"/>
      <c r="Y432" s="2171"/>
      <c r="Z432" s="2171"/>
      <c r="AA432" s="2171"/>
      <c r="AB432" s="2171"/>
      <c r="AC432" s="2281"/>
      <c r="AD432" s="2171"/>
      <c r="AE432" s="2171"/>
      <c r="AF432" s="2171"/>
      <c r="AG432" s="2171"/>
    </row>
    <row r="433" spans="2:33" x14ac:dyDescent="0.2">
      <c r="B433" s="2280"/>
      <c r="C433" s="2280"/>
      <c r="D433" s="2281"/>
      <c r="E433" s="2171"/>
      <c r="F433" s="2171"/>
      <c r="G433" s="2171"/>
      <c r="H433" s="2282"/>
      <c r="I433" s="2282"/>
      <c r="J433" s="2283"/>
      <c r="K433" s="2281"/>
      <c r="L433" s="2281"/>
      <c r="M433" s="2281"/>
      <c r="N433" s="2281"/>
      <c r="O433" s="2171"/>
      <c r="P433" s="2171"/>
      <c r="Q433" s="2171"/>
      <c r="R433" s="2171"/>
      <c r="S433" s="2281"/>
      <c r="T433" s="2171"/>
      <c r="U433" s="2171"/>
      <c r="V433" s="2171"/>
      <c r="W433" s="2171"/>
      <c r="X433" s="2171"/>
      <c r="Y433" s="2171"/>
      <c r="Z433" s="2171"/>
      <c r="AA433" s="2171"/>
      <c r="AB433" s="2171"/>
      <c r="AC433" s="2281"/>
      <c r="AD433" s="2171"/>
      <c r="AE433" s="2171"/>
      <c r="AF433" s="2171"/>
      <c r="AG433" s="2171"/>
    </row>
    <row r="434" spans="2:33" x14ac:dyDescent="0.2">
      <c r="B434" s="2280"/>
      <c r="C434" s="2280"/>
      <c r="D434" s="2281"/>
      <c r="E434" s="2171"/>
      <c r="F434" s="2171"/>
      <c r="G434" s="2171"/>
      <c r="H434" s="2282"/>
      <c r="I434" s="2282"/>
      <c r="J434" s="2283"/>
      <c r="K434" s="2281"/>
      <c r="L434" s="2281"/>
      <c r="M434" s="2281"/>
      <c r="N434" s="2281"/>
      <c r="O434" s="2171"/>
      <c r="P434" s="2171"/>
      <c r="Q434" s="2171"/>
      <c r="R434" s="2171"/>
      <c r="S434" s="2281"/>
      <c r="T434" s="2171"/>
      <c r="U434" s="2171"/>
      <c r="V434" s="2171"/>
      <c r="W434" s="2171"/>
      <c r="X434" s="2171"/>
      <c r="Y434" s="2171"/>
      <c r="Z434" s="2171"/>
      <c r="AA434" s="2171"/>
      <c r="AB434" s="2171"/>
      <c r="AC434" s="2281"/>
      <c r="AD434" s="2171"/>
      <c r="AE434" s="2171"/>
      <c r="AF434" s="2171"/>
      <c r="AG434" s="2171"/>
    </row>
    <row r="435" spans="2:33" x14ac:dyDescent="0.2">
      <c r="B435" s="2280"/>
      <c r="C435" s="2280"/>
      <c r="D435" s="2281"/>
      <c r="E435" s="2171"/>
      <c r="F435" s="2171"/>
      <c r="G435" s="2171"/>
      <c r="H435" s="2282"/>
      <c r="I435" s="2282"/>
      <c r="J435" s="2283"/>
      <c r="K435" s="2281"/>
      <c r="L435" s="2281"/>
      <c r="M435" s="2281"/>
      <c r="N435" s="2281"/>
      <c r="O435" s="2171"/>
      <c r="P435" s="2171"/>
      <c r="Q435" s="2171"/>
      <c r="R435" s="2171"/>
      <c r="S435" s="2281"/>
      <c r="T435" s="2171"/>
      <c r="U435" s="2171"/>
      <c r="V435" s="2171"/>
      <c r="W435" s="2171"/>
      <c r="X435" s="2171"/>
      <c r="Y435" s="2171"/>
      <c r="Z435" s="2171"/>
      <c r="AA435" s="2171"/>
      <c r="AB435" s="2171"/>
      <c r="AC435" s="2281"/>
      <c r="AD435" s="2171"/>
      <c r="AE435" s="2171"/>
      <c r="AF435" s="2171"/>
      <c r="AG435" s="2171"/>
    </row>
    <row r="436" spans="2:33" x14ac:dyDescent="0.2">
      <c r="B436" s="2280"/>
      <c r="C436" s="2280"/>
      <c r="D436" s="2281"/>
      <c r="E436" s="2171"/>
      <c r="F436" s="2171"/>
      <c r="G436" s="2171"/>
      <c r="H436" s="2282"/>
      <c r="I436" s="2282"/>
      <c r="J436" s="2283"/>
      <c r="K436" s="2281"/>
      <c r="L436" s="2281"/>
      <c r="M436" s="2281"/>
      <c r="N436" s="2281"/>
      <c r="O436" s="2171"/>
      <c r="P436" s="2171"/>
      <c r="Q436" s="2171"/>
      <c r="R436" s="2171"/>
      <c r="S436" s="2281"/>
      <c r="T436" s="2171"/>
      <c r="U436" s="2171"/>
      <c r="V436" s="2171"/>
      <c r="W436" s="2171"/>
      <c r="X436" s="2171"/>
      <c r="Y436" s="2171"/>
      <c r="Z436" s="2171"/>
      <c r="AA436" s="2171"/>
      <c r="AB436" s="2171"/>
      <c r="AC436" s="2281"/>
      <c r="AD436" s="2171"/>
      <c r="AE436" s="2171"/>
      <c r="AF436" s="2171"/>
      <c r="AG436" s="2171"/>
    </row>
    <row r="437" spans="2:33" x14ac:dyDescent="0.2">
      <c r="B437" s="2280"/>
      <c r="C437" s="2280"/>
      <c r="D437" s="2281"/>
      <c r="E437" s="2171"/>
      <c r="F437" s="2171"/>
      <c r="G437" s="2171"/>
      <c r="H437" s="2282"/>
      <c r="I437" s="2282"/>
      <c r="J437" s="2283"/>
      <c r="K437" s="2281"/>
      <c r="L437" s="2281"/>
      <c r="M437" s="2281"/>
      <c r="N437" s="2281"/>
      <c r="O437" s="2171"/>
      <c r="P437" s="2171"/>
      <c r="Q437" s="2171"/>
      <c r="R437" s="2171"/>
      <c r="S437" s="2281"/>
      <c r="T437" s="2171"/>
      <c r="U437" s="2171"/>
      <c r="V437" s="2171"/>
      <c r="W437" s="2171"/>
      <c r="X437" s="2171"/>
      <c r="Y437" s="2171"/>
      <c r="Z437" s="2171"/>
      <c r="AA437" s="2171"/>
      <c r="AB437" s="2171"/>
      <c r="AC437" s="2281"/>
      <c r="AD437" s="2171"/>
      <c r="AE437" s="2171"/>
      <c r="AF437" s="2171"/>
      <c r="AG437" s="2171"/>
    </row>
    <row r="438" spans="2:33" x14ac:dyDescent="0.2">
      <c r="B438" s="2280"/>
      <c r="C438" s="2280"/>
      <c r="D438" s="2281"/>
      <c r="E438" s="2171"/>
      <c r="F438" s="2171"/>
      <c r="G438" s="2171"/>
      <c r="H438" s="2282"/>
      <c r="I438" s="2282"/>
      <c r="J438" s="2283"/>
      <c r="K438" s="2281"/>
      <c r="L438" s="2281"/>
      <c r="M438" s="2281"/>
      <c r="N438" s="2281"/>
      <c r="O438" s="2171"/>
      <c r="P438" s="2171"/>
      <c r="Q438" s="2171"/>
      <c r="R438" s="2171"/>
      <c r="S438" s="2281"/>
      <c r="T438" s="2171"/>
      <c r="U438" s="2171"/>
      <c r="V438" s="2171"/>
      <c r="W438" s="2171"/>
      <c r="X438" s="2171"/>
      <c r="Y438" s="2171"/>
      <c r="Z438" s="2171"/>
      <c r="AA438" s="2171"/>
      <c r="AB438" s="2171"/>
      <c r="AC438" s="2281"/>
      <c r="AD438" s="2171"/>
      <c r="AE438" s="2171"/>
      <c r="AF438" s="2171"/>
      <c r="AG438" s="2171"/>
    </row>
    <row r="439" spans="2:33" x14ac:dyDescent="0.2">
      <c r="B439" s="2280"/>
      <c r="C439" s="2280"/>
      <c r="D439" s="2281"/>
      <c r="E439" s="2171"/>
      <c r="F439" s="2171"/>
      <c r="G439" s="2171"/>
      <c r="H439" s="2282"/>
      <c r="I439" s="2282"/>
      <c r="J439" s="2283"/>
      <c r="K439" s="2281"/>
      <c r="L439" s="2281"/>
      <c r="M439" s="2281"/>
      <c r="N439" s="2281"/>
      <c r="O439" s="2171"/>
      <c r="P439" s="2171"/>
      <c r="Q439" s="2171"/>
      <c r="R439" s="2171"/>
      <c r="S439" s="2281"/>
      <c r="T439" s="2171"/>
      <c r="U439" s="2171"/>
      <c r="V439" s="2171"/>
      <c r="W439" s="2171"/>
      <c r="X439" s="2171"/>
      <c r="Y439" s="2171"/>
      <c r="Z439" s="2171"/>
      <c r="AA439" s="2171"/>
      <c r="AB439" s="2171"/>
      <c r="AC439" s="2281"/>
      <c r="AD439" s="2171"/>
      <c r="AE439" s="2171"/>
      <c r="AF439" s="2171"/>
      <c r="AG439" s="2171"/>
    </row>
    <row r="440" spans="2:33" x14ac:dyDescent="0.2">
      <c r="B440" s="2280"/>
      <c r="C440" s="2280"/>
      <c r="D440" s="2281"/>
      <c r="E440" s="2171"/>
      <c r="F440" s="2171"/>
      <c r="G440" s="2171"/>
      <c r="H440" s="2282"/>
      <c r="I440" s="2282"/>
      <c r="J440" s="2283"/>
      <c r="K440" s="2281"/>
      <c r="L440" s="2281"/>
      <c r="M440" s="2281"/>
      <c r="N440" s="2281"/>
      <c r="O440" s="2171"/>
      <c r="P440" s="2171"/>
      <c r="Q440" s="2171"/>
      <c r="R440" s="2171"/>
      <c r="S440" s="2281"/>
      <c r="T440" s="2171"/>
      <c r="U440" s="2171"/>
      <c r="V440" s="2171"/>
      <c r="W440" s="2171"/>
      <c r="X440" s="2171"/>
      <c r="Y440" s="2171"/>
      <c r="Z440" s="2171"/>
      <c r="AA440" s="2171"/>
      <c r="AB440" s="2171"/>
      <c r="AC440" s="2281"/>
      <c r="AD440" s="2171"/>
      <c r="AE440" s="2171"/>
      <c r="AF440" s="2171"/>
      <c r="AG440" s="2171"/>
    </row>
    <row r="441" spans="2:33" x14ac:dyDescent="0.2">
      <c r="B441" s="2280"/>
      <c r="C441" s="2280"/>
      <c r="D441" s="2281"/>
      <c r="E441" s="2171"/>
      <c r="F441" s="2171"/>
      <c r="G441" s="2171"/>
      <c r="H441" s="2282"/>
      <c r="I441" s="2282"/>
      <c r="J441" s="2283"/>
      <c r="K441" s="2281"/>
      <c r="L441" s="2281"/>
      <c r="M441" s="2281"/>
      <c r="N441" s="2281"/>
      <c r="O441" s="2171"/>
      <c r="P441" s="2171"/>
      <c r="Q441" s="2171"/>
      <c r="R441" s="2171"/>
      <c r="S441" s="2281"/>
      <c r="T441" s="2171"/>
      <c r="U441" s="2171"/>
      <c r="V441" s="2171"/>
      <c r="W441" s="2171"/>
      <c r="X441" s="2171"/>
      <c r="Y441" s="2171"/>
      <c r="Z441" s="2171"/>
      <c r="AA441" s="2171"/>
      <c r="AB441" s="2171"/>
      <c r="AC441" s="2281"/>
      <c r="AD441" s="2171"/>
      <c r="AE441" s="2171"/>
      <c r="AF441" s="2171"/>
      <c r="AG441" s="2171"/>
    </row>
    <row r="442" spans="2:33" x14ac:dyDescent="0.2">
      <c r="B442" s="2280"/>
      <c r="C442" s="2280"/>
      <c r="D442" s="2281"/>
      <c r="E442" s="2171"/>
      <c r="F442" s="2171"/>
      <c r="G442" s="2171"/>
      <c r="H442" s="2282"/>
      <c r="I442" s="2282"/>
      <c r="J442" s="2283"/>
      <c r="K442" s="2281"/>
      <c r="L442" s="2281"/>
      <c r="M442" s="2281"/>
      <c r="N442" s="2281"/>
      <c r="O442" s="2171"/>
      <c r="P442" s="2171"/>
      <c r="Q442" s="2171"/>
      <c r="R442" s="2171"/>
      <c r="S442" s="2281"/>
      <c r="T442" s="2171"/>
      <c r="U442" s="2171"/>
      <c r="V442" s="2171"/>
      <c r="W442" s="2171"/>
      <c r="X442" s="2171"/>
      <c r="Y442" s="2171"/>
      <c r="Z442" s="2171"/>
      <c r="AA442" s="2171"/>
      <c r="AB442" s="2171"/>
      <c r="AC442" s="2281"/>
      <c r="AD442" s="2171"/>
      <c r="AE442" s="2171"/>
      <c r="AF442" s="2171"/>
      <c r="AG442" s="2171"/>
    </row>
    <row r="443" spans="2:33" x14ac:dyDescent="0.2">
      <c r="B443" s="2280"/>
      <c r="C443" s="2280"/>
      <c r="D443" s="2281"/>
      <c r="E443" s="2171"/>
      <c r="F443" s="2171"/>
      <c r="G443" s="2171"/>
      <c r="H443" s="2282"/>
      <c r="I443" s="2282"/>
      <c r="J443" s="2283"/>
      <c r="K443" s="2281"/>
      <c r="L443" s="2281"/>
      <c r="M443" s="2281"/>
      <c r="N443" s="2281"/>
      <c r="O443" s="2171"/>
      <c r="P443" s="2171"/>
      <c r="Q443" s="2171"/>
      <c r="R443" s="2171"/>
      <c r="S443" s="2281"/>
      <c r="T443" s="2171"/>
      <c r="U443" s="2171"/>
      <c r="V443" s="2171"/>
      <c r="W443" s="2171"/>
      <c r="X443" s="2171"/>
      <c r="Y443" s="2171"/>
      <c r="Z443" s="2171"/>
      <c r="AA443" s="2171"/>
      <c r="AB443" s="2171"/>
      <c r="AC443" s="2281"/>
      <c r="AD443" s="2171"/>
      <c r="AE443" s="2171"/>
      <c r="AF443" s="2171"/>
      <c r="AG443" s="2171"/>
    </row>
    <row r="444" spans="2:33" x14ac:dyDescent="0.2">
      <c r="B444" s="2280"/>
      <c r="C444" s="2280"/>
      <c r="D444" s="2281"/>
      <c r="E444" s="2171"/>
      <c r="F444" s="2171"/>
      <c r="G444" s="2171"/>
      <c r="H444" s="2282"/>
      <c r="I444" s="2282"/>
      <c r="J444" s="2283"/>
      <c r="K444" s="2281"/>
      <c r="L444" s="2281"/>
      <c r="M444" s="2281"/>
      <c r="N444" s="2281"/>
      <c r="O444" s="2171"/>
      <c r="P444" s="2171"/>
      <c r="Q444" s="2171"/>
      <c r="R444" s="2171"/>
      <c r="S444" s="2281"/>
      <c r="T444" s="2171"/>
      <c r="U444" s="2171"/>
      <c r="V444" s="2171"/>
      <c r="W444" s="2171"/>
      <c r="X444" s="2171"/>
      <c r="Y444" s="2171"/>
      <c r="Z444" s="2171"/>
      <c r="AA444" s="2171"/>
      <c r="AB444" s="2171"/>
      <c r="AC444" s="2281"/>
      <c r="AD444" s="2171"/>
      <c r="AE444" s="2171"/>
      <c r="AF444" s="2171"/>
      <c r="AG444" s="2171"/>
    </row>
    <row r="445" spans="2:33" x14ac:dyDescent="0.2">
      <c r="B445" s="2280"/>
      <c r="C445" s="2280"/>
      <c r="D445" s="2281"/>
      <c r="E445" s="2171"/>
      <c r="F445" s="2171"/>
      <c r="G445" s="2171"/>
      <c r="H445" s="2282"/>
      <c r="I445" s="2282"/>
      <c r="J445" s="2283"/>
      <c r="K445" s="2281"/>
      <c r="L445" s="2281"/>
      <c r="M445" s="2281"/>
      <c r="N445" s="2281"/>
      <c r="O445" s="2171"/>
      <c r="P445" s="2171"/>
      <c r="Q445" s="2171"/>
      <c r="R445" s="2171"/>
      <c r="S445" s="2281"/>
      <c r="T445" s="2171"/>
      <c r="U445" s="2171"/>
      <c r="V445" s="2171"/>
      <c r="W445" s="2171"/>
      <c r="X445" s="2171"/>
      <c r="Y445" s="2171"/>
      <c r="Z445" s="2171"/>
      <c r="AA445" s="2171"/>
      <c r="AB445" s="2171"/>
      <c r="AC445" s="2281"/>
      <c r="AD445" s="2171"/>
      <c r="AE445" s="2171"/>
      <c r="AF445" s="2171"/>
      <c r="AG445" s="2171"/>
    </row>
    <row r="446" spans="2:33" x14ac:dyDescent="0.2">
      <c r="B446" s="2280"/>
      <c r="C446" s="2280"/>
      <c r="D446" s="2281"/>
      <c r="E446" s="2171"/>
      <c r="F446" s="2171"/>
      <c r="G446" s="2171"/>
      <c r="H446" s="2282"/>
      <c r="I446" s="2282"/>
      <c r="J446" s="2283"/>
      <c r="K446" s="2281"/>
      <c r="L446" s="2281"/>
      <c r="M446" s="2281"/>
      <c r="N446" s="2281"/>
      <c r="O446" s="2171"/>
      <c r="P446" s="2171"/>
      <c r="Q446" s="2171"/>
      <c r="R446" s="2171"/>
      <c r="S446" s="2281"/>
      <c r="T446" s="2171"/>
      <c r="U446" s="2171"/>
      <c r="V446" s="2171"/>
      <c r="W446" s="2171"/>
      <c r="X446" s="2171"/>
      <c r="Y446" s="2171"/>
      <c r="Z446" s="2171"/>
      <c r="AA446" s="2171"/>
      <c r="AB446" s="2171"/>
      <c r="AC446" s="2281"/>
      <c r="AD446" s="2171"/>
      <c r="AE446" s="2171"/>
      <c r="AF446" s="2171"/>
      <c r="AG446" s="2171"/>
    </row>
    <row r="447" spans="2:33" x14ac:dyDescent="0.2">
      <c r="B447" s="2280"/>
      <c r="C447" s="2280"/>
      <c r="D447" s="2281"/>
      <c r="E447" s="2171"/>
      <c r="F447" s="2171"/>
      <c r="G447" s="2171"/>
      <c r="H447" s="2282"/>
      <c r="I447" s="2282"/>
      <c r="J447" s="2283"/>
      <c r="K447" s="2281"/>
      <c r="L447" s="2281"/>
      <c r="M447" s="2281"/>
      <c r="N447" s="2281"/>
      <c r="O447" s="2171"/>
      <c r="P447" s="2171"/>
      <c r="Q447" s="2171"/>
      <c r="R447" s="2171"/>
      <c r="S447" s="2281"/>
      <c r="T447" s="2171"/>
      <c r="U447" s="2171"/>
      <c r="V447" s="2171"/>
      <c r="W447" s="2171"/>
      <c r="X447" s="2171"/>
      <c r="Y447" s="2171"/>
      <c r="Z447" s="2171"/>
      <c r="AA447" s="2171"/>
      <c r="AB447" s="2171"/>
      <c r="AC447" s="2281"/>
      <c r="AD447" s="2171"/>
      <c r="AE447" s="2171"/>
      <c r="AF447" s="2171"/>
      <c r="AG447" s="2171"/>
    </row>
    <row r="448" spans="2:33" x14ac:dyDescent="0.2">
      <c r="B448" s="2280"/>
      <c r="C448" s="2280"/>
      <c r="D448" s="2281"/>
      <c r="E448" s="2171"/>
      <c r="F448" s="2171"/>
      <c r="G448" s="2171"/>
      <c r="H448" s="2282"/>
      <c r="I448" s="2282"/>
      <c r="J448" s="2283"/>
      <c r="K448" s="2281"/>
      <c r="L448" s="2281"/>
      <c r="M448" s="2281"/>
      <c r="N448" s="2281"/>
      <c r="O448" s="2171"/>
      <c r="P448" s="2171"/>
      <c r="Q448" s="2171"/>
      <c r="R448" s="2171"/>
      <c r="S448" s="2281"/>
      <c r="T448" s="2171"/>
      <c r="U448" s="2171"/>
      <c r="V448" s="2171"/>
      <c r="W448" s="2171"/>
      <c r="X448" s="2171"/>
      <c r="Y448" s="2171"/>
      <c r="Z448" s="2171"/>
      <c r="AA448" s="2171"/>
      <c r="AB448" s="2171"/>
      <c r="AC448" s="2281"/>
      <c r="AD448" s="2171"/>
      <c r="AE448" s="2171"/>
      <c r="AF448" s="2171"/>
      <c r="AG448" s="2171"/>
    </row>
    <row r="449" spans="2:33" x14ac:dyDescent="0.2">
      <c r="B449" s="2280"/>
      <c r="C449" s="2280"/>
      <c r="D449" s="2281"/>
      <c r="E449" s="2171"/>
      <c r="F449" s="2171"/>
      <c r="G449" s="2171"/>
      <c r="H449" s="2282"/>
      <c r="I449" s="2282"/>
      <c r="J449" s="2283"/>
      <c r="K449" s="2281"/>
      <c r="L449" s="2281"/>
      <c r="M449" s="2281"/>
      <c r="N449" s="2281"/>
      <c r="O449" s="2171"/>
      <c r="P449" s="2171"/>
      <c r="Q449" s="2171"/>
      <c r="R449" s="2171"/>
      <c r="S449" s="2281"/>
      <c r="T449" s="2171"/>
      <c r="U449" s="2171"/>
      <c r="V449" s="2171"/>
      <c r="W449" s="2171"/>
      <c r="X449" s="2171"/>
      <c r="Y449" s="2171"/>
      <c r="Z449" s="2171"/>
      <c r="AA449" s="2171"/>
      <c r="AB449" s="2171"/>
      <c r="AC449" s="2281"/>
      <c r="AD449" s="2171"/>
      <c r="AE449" s="2171"/>
      <c r="AF449" s="2171"/>
      <c r="AG449" s="2171"/>
    </row>
    <row r="450" spans="2:33" x14ac:dyDescent="0.2">
      <c r="B450" s="2280"/>
      <c r="C450" s="2280"/>
      <c r="D450" s="2281"/>
      <c r="E450" s="2171"/>
      <c r="F450" s="2171"/>
      <c r="G450" s="2171"/>
      <c r="H450" s="2282"/>
      <c r="I450" s="2282"/>
      <c r="J450" s="2283"/>
      <c r="K450" s="2281"/>
      <c r="L450" s="2281"/>
      <c r="M450" s="2281"/>
      <c r="N450" s="2281"/>
      <c r="O450" s="2171"/>
      <c r="P450" s="2171"/>
      <c r="Q450" s="2171"/>
      <c r="R450" s="2171"/>
      <c r="S450" s="2281"/>
      <c r="T450" s="2171"/>
      <c r="U450" s="2171"/>
      <c r="V450" s="2171"/>
      <c r="W450" s="2171"/>
      <c r="X450" s="2171"/>
      <c r="Y450" s="2171"/>
      <c r="Z450" s="2171"/>
      <c r="AA450" s="2171"/>
      <c r="AB450" s="2171"/>
      <c r="AC450" s="2281"/>
      <c r="AD450" s="2171"/>
      <c r="AE450" s="2171"/>
      <c r="AF450" s="2171"/>
      <c r="AG450" s="2171"/>
    </row>
    <row r="451" spans="2:33" x14ac:dyDescent="0.2">
      <c r="B451" s="2280"/>
      <c r="C451" s="2280"/>
      <c r="D451" s="2281"/>
      <c r="E451" s="2171"/>
      <c r="F451" s="2171"/>
      <c r="G451" s="2171"/>
      <c r="H451" s="2282"/>
      <c r="I451" s="2282"/>
      <c r="J451" s="2283"/>
      <c r="K451" s="2281"/>
      <c r="L451" s="2281"/>
      <c r="M451" s="2281"/>
      <c r="N451" s="2281"/>
      <c r="O451" s="2171"/>
      <c r="P451" s="2171"/>
      <c r="Q451" s="2171"/>
      <c r="R451" s="2171"/>
      <c r="S451" s="2281"/>
      <c r="T451" s="2171"/>
      <c r="U451" s="2171"/>
      <c r="V451" s="2171"/>
      <c r="W451" s="2171"/>
      <c r="X451" s="2171"/>
      <c r="Y451" s="2171"/>
      <c r="Z451" s="2171"/>
      <c r="AA451" s="2171"/>
      <c r="AB451" s="2171"/>
      <c r="AC451" s="2281"/>
      <c r="AD451" s="2171"/>
      <c r="AE451" s="2171"/>
      <c r="AF451" s="2171"/>
      <c r="AG451" s="2171"/>
    </row>
    <row r="452" spans="2:33" x14ac:dyDescent="0.2">
      <c r="B452" s="2280"/>
      <c r="C452" s="2280"/>
      <c r="D452" s="2281"/>
      <c r="E452" s="2171"/>
      <c r="F452" s="2171"/>
      <c r="G452" s="2171"/>
      <c r="H452" s="2282"/>
      <c r="I452" s="2282"/>
      <c r="J452" s="2283"/>
      <c r="K452" s="2281"/>
      <c r="L452" s="2281"/>
      <c r="M452" s="2281"/>
      <c r="N452" s="2281"/>
      <c r="O452" s="2171"/>
      <c r="P452" s="2171"/>
      <c r="Q452" s="2171"/>
      <c r="R452" s="2171"/>
      <c r="S452" s="2281"/>
      <c r="T452" s="2171"/>
      <c r="U452" s="2171"/>
      <c r="V452" s="2171"/>
      <c r="W452" s="2171"/>
      <c r="X452" s="2171"/>
      <c r="Y452" s="2171"/>
      <c r="Z452" s="2171"/>
      <c r="AA452" s="2171"/>
      <c r="AB452" s="2171"/>
      <c r="AC452" s="2281"/>
      <c r="AD452" s="2171"/>
      <c r="AE452" s="2171"/>
      <c r="AF452" s="2171"/>
      <c r="AG452" s="2171"/>
    </row>
    <row r="453" spans="2:33" x14ac:dyDescent="0.2">
      <c r="B453" s="2280"/>
      <c r="C453" s="2280"/>
      <c r="D453" s="2281"/>
      <c r="E453" s="2171"/>
      <c r="F453" s="2171"/>
      <c r="G453" s="2171"/>
      <c r="H453" s="2282"/>
      <c r="I453" s="2282"/>
      <c r="J453" s="2283"/>
      <c r="K453" s="2281"/>
      <c r="L453" s="2281"/>
      <c r="M453" s="2281"/>
      <c r="N453" s="2281"/>
      <c r="O453" s="2171"/>
      <c r="P453" s="2171"/>
      <c r="Q453" s="2171"/>
      <c r="R453" s="2171"/>
      <c r="S453" s="2281"/>
      <c r="T453" s="2171"/>
      <c r="U453" s="2171"/>
      <c r="V453" s="2171"/>
      <c r="W453" s="2171"/>
      <c r="X453" s="2171"/>
      <c r="Y453" s="2171"/>
      <c r="Z453" s="2171"/>
      <c r="AA453" s="2171"/>
      <c r="AB453" s="2171"/>
      <c r="AC453" s="2281"/>
      <c r="AD453" s="2171"/>
      <c r="AE453" s="2171"/>
      <c r="AF453" s="2171"/>
      <c r="AG453" s="2171"/>
    </row>
    <row r="454" spans="2:33" x14ac:dyDescent="0.2">
      <c r="B454" s="2280"/>
      <c r="C454" s="2280"/>
      <c r="D454" s="2281"/>
      <c r="E454" s="2171"/>
      <c r="F454" s="2171"/>
      <c r="G454" s="2171"/>
      <c r="H454" s="2282"/>
      <c r="I454" s="2282"/>
      <c r="J454" s="2283"/>
      <c r="K454" s="2281"/>
      <c r="L454" s="2281"/>
      <c r="M454" s="2281"/>
      <c r="N454" s="2281"/>
      <c r="O454" s="2171"/>
      <c r="P454" s="2171"/>
      <c r="Q454" s="2171"/>
      <c r="R454" s="2171"/>
      <c r="S454" s="2281"/>
      <c r="T454" s="2171"/>
      <c r="U454" s="2171"/>
      <c r="V454" s="2171"/>
      <c r="W454" s="2171"/>
      <c r="X454" s="2171"/>
      <c r="Y454" s="2171"/>
      <c r="Z454" s="2171"/>
      <c r="AA454" s="2171"/>
      <c r="AB454" s="2171"/>
      <c r="AC454" s="2281"/>
      <c r="AD454" s="2171"/>
      <c r="AE454" s="2171"/>
      <c r="AF454" s="2171"/>
      <c r="AG454" s="2171"/>
    </row>
    <row r="455" spans="2:33" x14ac:dyDescent="0.2">
      <c r="B455" s="2280"/>
      <c r="C455" s="2280"/>
      <c r="D455" s="2281"/>
      <c r="E455" s="2171"/>
      <c r="F455" s="2171"/>
      <c r="G455" s="2171"/>
      <c r="H455" s="2282"/>
      <c r="I455" s="2282"/>
      <c r="J455" s="2283"/>
      <c r="K455" s="2281"/>
      <c r="L455" s="2281"/>
      <c r="M455" s="2281"/>
      <c r="N455" s="2281"/>
      <c r="O455" s="2171"/>
      <c r="P455" s="2171"/>
      <c r="Q455" s="2171"/>
      <c r="R455" s="2171"/>
      <c r="S455" s="2281"/>
      <c r="T455" s="2171"/>
      <c r="U455" s="2171"/>
      <c r="V455" s="2171"/>
      <c r="W455" s="2171"/>
      <c r="X455" s="2171"/>
      <c r="Y455" s="2171"/>
      <c r="Z455" s="2171"/>
      <c r="AA455" s="2171"/>
      <c r="AB455" s="2171"/>
      <c r="AC455" s="2281"/>
      <c r="AD455" s="2171"/>
      <c r="AE455" s="2171"/>
      <c r="AF455" s="2171"/>
      <c r="AG455" s="2171"/>
    </row>
    <row r="456" spans="2:33" x14ac:dyDescent="0.2">
      <c r="B456" s="2280"/>
      <c r="C456" s="2280"/>
      <c r="D456" s="2281"/>
      <c r="E456" s="2171"/>
      <c r="F456" s="2171"/>
      <c r="G456" s="2171"/>
      <c r="H456" s="2282"/>
      <c r="I456" s="2282"/>
      <c r="J456" s="2283"/>
      <c r="K456" s="2281"/>
      <c r="L456" s="2281"/>
      <c r="M456" s="2281"/>
      <c r="N456" s="2281"/>
      <c r="O456" s="2171"/>
      <c r="P456" s="2171"/>
      <c r="Q456" s="2171"/>
      <c r="R456" s="2171"/>
      <c r="S456" s="2281"/>
      <c r="T456" s="2171"/>
      <c r="U456" s="2171"/>
      <c r="V456" s="2171"/>
      <c r="W456" s="2171"/>
      <c r="X456" s="2171"/>
      <c r="Y456" s="2171"/>
      <c r="Z456" s="2171"/>
      <c r="AA456" s="2171"/>
      <c r="AB456" s="2171"/>
      <c r="AC456" s="2281"/>
      <c r="AD456" s="2171"/>
      <c r="AE456" s="2171"/>
      <c r="AF456" s="2171"/>
      <c r="AG456" s="2171"/>
    </row>
    <row r="457" spans="2:33" x14ac:dyDescent="0.2">
      <c r="B457" s="2280"/>
      <c r="C457" s="2280"/>
      <c r="D457" s="2281"/>
      <c r="E457" s="2171"/>
      <c r="F457" s="2171"/>
      <c r="G457" s="2171"/>
      <c r="H457" s="2282"/>
      <c r="I457" s="2282"/>
      <c r="J457" s="2283"/>
      <c r="K457" s="2281"/>
      <c r="L457" s="2281"/>
      <c r="M457" s="2281"/>
      <c r="N457" s="2281"/>
      <c r="O457" s="2171"/>
      <c r="P457" s="2171"/>
      <c r="Q457" s="2171"/>
      <c r="R457" s="2171"/>
      <c r="S457" s="2281"/>
      <c r="T457" s="2171"/>
      <c r="U457" s="2171"/>
      <c r="V457" s="2171"/>
      <c r="W457" s="2171"/>
      <c r="X457" s="2171"/>
      <c r="Y457" s="2171"/>
      <c r="Z457" s="2171"/>
      <c r="AA457" s="2171"/>
      <c r="AB457" s="2171"/>
      <c r="AC457" s="2281"/>
      <c r="AD457" s="2171"/>
      <c r="AE457" s="2171"/>
      <c r="AF457" s="2171"/>
      <c r="AG457" s="2171"/>
    </row>
    <row r="458" spans="2:33" x14ac:dyDescent="0.2">
      <c r="B458" s="2280"/>
      <c r="C458" s="2280"/>
      <c r="D458" s="2281"/>
      <c r="E458" s="2171"/>
      <c r="F458" s="2171"/>
      <c r="G458" s="2171"/>
      <c r="H458" s="2282"/>
      <c r="I458" s="2282"/>
      <c r="J458" s="2283"/>
      <c r="K458" s="2281"/>
      <c r="L458" s="2281"/>
      <c r="M458" s="2281"/>
      <c r="N458" s="2281"/>
      <c r="O458" s="2171"/>
      <c r="P458" s="2171"/>
      <c r="Q458" s="2171"/>
      <c r="R458" s="2171"/>
      <c r="S458" s="2281"/>
      <c r="T458" s="2171"/>
      <c r="U458" s="2171"/>
      <c r="V458" s="2171"/>
      <c r="W458" s="2171"/>
      <c r="X458" s="2171"/>
      <c r="Y458" s="2171"/>
      <c r="Z458" s="2171"/>
      <c r="AA458" s="2171"/>
      <c r="AB458" s="2171"/>
      <c r="AC458" s="2281"/>
      <c r="AD458" s="2171"/>
      <c r="AE458" s="2171"/>
      <c r="AF458" s="2171"/>
      <c r="AG458" s="2171"/>
    </row>
    <row r="459" spans="2:33" x14ac:dyDescent="0.2">
      <c r="B459" s="2280"/>
      <c r="C459" s="2280"/>
      <c r="D459" s="2281"/>
      <c r="E459" s="2171"/>
      <c r="F459" s="2171"/>
      <c r="G459" s="2171"/>
      <c r="H459" s="2282"/>
      <c r="I459" s="2282"/>
      <c r="J459" s="2283"/>
      <c r="K459" s="2281"/>
      <c r="L459" s="2281"/>
      <c r="M459" s="2281"/>
      <c r="N459" s="2281"/>
      <c r="O459" s="2171"/>
      <c r="P459" s="2171"/>
      <c r="Q459" s="2171"/>
      <c r="R459" s="2171"/>
      <c r="S459" s="2281"/>
      <c r="T459" s="2171"/>
      <c r="U459" s="2171"/>
      <c r="V459" s="2171"/>
      <c r="W459" s="2171"/>
      <c r="X459" s="2171"/>
      <c r="Y459" s="2171"/>
      <c r="Z459" s="2171"/>
      <c r="AA459" s="2171"/>
      <c r="AB459" s="2171"/>
      <c r="AC459" s="2281"/>
      <c r="AD459" s="2171"/>
      <c r="AE459" s="2171"/>
      <c r="AF459" s="2171"/>
      <c r="AG459" s="2171"/>
    </row>
    <row r="460" spans="2:33" x14ac:dyDescent="0.2">
      <c r="B460" s="2280"/>
      <c r="C460" s="2280"/>
      <c r="D460" s="2281"/>
      <c r="E460" s="2171"/>
      <c r="F460" s="2171"/>
      <c r="G460" s="2171"/>
      <c r="H460" s="2282"/>
      <c r="I460" s="2282"/>
      <c r="J460" s="2283"/>
      <c r="K460" s="2281"/>
      <c r="L460" s="2281"/>
      <c r="M460" s="2281"/>
      <c r="N460" s="2281"/>
      <c r="O460" s="2171"/>
      <c r="P460" s="2171"/>
      <c r="Q460" s="2171"/>
      <c r="R460" s="2171"/>
      <c r="S460" s="2281"/>
      <c r="T460" s="2171"/>
      <c r="U460" s="2171"/>
      <c r="V460" s="2171"/>
      <c r="W460" s="2171"/>
      <c r="X460" s="2171"/>
      <c r="Y460" s="2171"/>
      <c r="Z460" s="2171"/>
      <c r="AA460" s="2171"/>
      <c r="AB460" s="2171"/>
      <c r="AC460" s="2281"/>
      <c r="AD460" s="2171"/>
      <c r="AE460" s="2171"/>
      <c r="AF460" s="2171"/>
      <c r="AG460" s="2171"/>
    </row>
    <row r="461" spans="2:33" x14ac:dyDescent="0.2">
      <c r="B461" s="2280"/>
      <c r="C461" s="2280"/>
      <c r="D461" s="2281"/>
      <c r="E461" s="2171"/>
      <c r="F461" s="2171"/>
      <c r="G461" s="2171"/>
      <c r="H461" s="2282"/>
      <c r="I461" s="2282"/>
      <c r="J461" s="2283"/>
      <c r="K461" s="2281"/>
      <c r="L461" s="2281"/>
      <c r="M461" s="2281"/>
      <c r="N461" s="2281"/>
      <c r="O461" s="2171"/>
      <c r="P461" s="2171"/>
      <c r="Q461" s="2171"/>
      <c r="R461" s="2171"/>
      <c r="S461" s="2281"/>
      <c r="T461" s="2171"/>
      <c r="U461" s="2171"/>
      <c r="V461" s="2171"/>
      <c r="W461" s="2171"/>
      <c r="X461" s="2171"/>
      <c r="Y461" s="2171"/>
      <c r="Z461" s="2171"/>
      <c r="AA461" s="2171"/>
      <c r="AB461" s="2171"/>
      <c r="AC461" s="2281"/>
      <c r="AD461" s="2171"/>
      <c r="AE461" s="2171"/>
      <c r="AF461" s="2171"/>
      <c r="AG461" s="2171"/>
    </row>
    <row r="462" spans="2:33" x14ac:dyDescent="0.2">
      <c r="B462" s="2280"/>
      <c r="C462" s="2280"/>
      <c r="D462" s="2281"/>
      <c r="E462" s="2171"/>
      <c r="F462" s="2171"/>
      <c r="G462" s="2171"/>
      <c r="H462" s="2282"/>
      <c r="I462" s="2282"/>
      <c r="J462" s="2283"/>
      <c r="K462" s="2281"/>
      <c r="L462" s="2281"/>
      <c r="M462" s="2281"/>
      <c r="N462" s="2281"/>
      <c r="O462" s="2171"/>
      <c r="P462" s="2171"/>
      <c r="Q462" s="2171"/>
      <c r="R462" s="2171"/>
      <c r="S462" s="2281"/>
      <c r="T462" s="2171"/>
      <c r="U462" s="2171"/>
      <c r="V462" s="2171"/>
      <c r="W462" s="2171"/>
      <c r="X462" s="2171"/>
      <c r="Y462" s="2171"/>
      <c r="Z462" s="2171"/>
      <c r="AA462" s="2171"/>
      <c r="AB462" s="2171"/>
      <c r="AC462" s="2281"/>
      <c r="AD462" s="2171"/>
      <c r="AE462" s="2171"/>
      <c r="AF462" s="2171"/>
      <c r="AG462" s="2171"/>
    </row>
    <row r="463" spans="2:33" x14ac:dyDescent="0.2">
      <c r="B463" s="2280"/>
      <c r="C463" s="2280"/>
      <c r="D463" s="2281"/>
      <c r="E463" s="2171"/>
      <c r="F463" s="2171"/>
      <c r="G463" s="2171"/>
      <c r="H463" s="2282"/>
      <c r="I463" s="2282"/>
      <c r="J463" s="2283"/>
      <c r="K463" s="2281"/>
      <c r="L463" s="2281"/>
      <c r="M463" s="2281"/>
      <c r="N463" s="2281"/>
      <c r="O463" s="2171"/>
      <c r="P463" s="2171"/>
      <c r="Q463" s="2171"/>
      <c r="R463" s="2171"/>
      <c r="S463" s="2281"/>
      <c r="T463" s="2171"/>
      <c r="U463" s="2171"/>
      <c r="V463" s="2171"/>
      <c r="W463" s="2171"/>
      <c r="X463" s="2171"/>
      <c r="Y463" s="2171"/>
      <c r="Z463" s="2171"/>
      <c r="AA463" s="2171"/>
      <c r="AB463" s="2171"/>
      <c r="AC463" s="2281"/>
      <c r="AD463" s="2171"/>
      <c r="AE463" s="2171"/>
      <c r="AF463" s="2171"/>
      <c r="AG463" s="2171"/>
    </row>
    <row r="464" spans="2:33" x14ac:dyDescent="0.2">
      <c r="B464" s="2280"/>
      <c r="C464" s="2280"/>
      <c r="D464" s="2281"/>
      <c r="E464" s="2171"/>
      <c r="F464" s="2171"/>
      <c r="G464" s="2171"/>
      <c r="H464" s="2282"/>
      <c r="I464" s="2282"/>
      <c r="J464" s="2283"/>
      <c r="K464" s="2281"/>
      <c r="L464" s="2281"/>
      <c r="M464" s="2281"/>
      <c r="N464" s="2281"/>
      <c r="O464" s="2171"/>
      <c r="P464" s="2171"/>
      <c r="Q464" s="2171"/>
      <c r="R464" s="2171"/>
      <c r="S464" s="2281"/>
      <c r="T464" s="2171"/>
      <c r="U464" s="2171"/>
      <c r="V464" s="2171"/>
      <c r="W464" s="2171"/>
      <c r="X464" s="2171"/>
      <c r="Y464" s="2171"/>
      <c r="Z464" s="2171"/>
      <c r="AA464" s="2171"/>
      <c r="AB464" s="2171"/>
      <c r="AC464" s="2281"/>
      <c r="AD464" s="2171"/>
      <c r="AE464" s="2171"/>
      <c r="AF464" s="2171"/>
      <c r="AG464" s="2171"/>
    </row>
    <row r="465" spans="2:33" x14ac:dyDescent="0.2">
      <c r="B465" s="2280"/>
      <c r="C465" s="2280"/>
      <c r="D465" s="2281"/>
      <c r="E465" s="2171"/>
      <c r="F465" s="2171"/>
      <c r="G465" s="2171"/>
      <c r="H465" s="2282"/>
      <c r="I465" s="2282"/>
      <c r="J465" s="2283"/>
      <c r="K465" s="2281"/>
      <c r="L465" s="2281"/>
      <c r="M465" s="2281"/>
      <c r="N465" s="2281"/>
      <c r="O465" s="2171"/>
      <c r="P465" s="2171"/>
      <c r="Q465" s="2171"/>
      <c r="R465" s="2171"/>
      <c r="S465" s="2281"/>
      <c r="T465" s="2171"/>
      <c r="U465" s="2171"/>
      <c r="V465" s="2171"/>
      <c r="W465" s="2171"/>
      <c r="X465" s="2171"/>
      <c r="Y465" s="2171"/>
      <c r="Z465" s="2171"/>
      <c r="AA465" s="2171"/>
      <c r="AB465" s="2171"/>
      <c r="AC465" s="2281"/>
      <c r="AD465" s="2171"/>
      <c r="AE465" s="2171"/>
      <c r="AF465" s="2171"/>
      <c r="AG465" s="2171"/>
    </row>
    <row r="466" spans="2:33" x14ac:dyDescent="0.2">
      <c r="B466" s="2280"/>
      <c r="C466" s="2280"/>
      <c r="D466" s="2281"/>
      <c r="E466" s="2171"/>
      <c r="F466" s="2171"/>
      <c r="G466" s="2171"/>
      <c r="H466" s="2282"/>
      <c r="I466" s="2282"/>
      <c r="J466" s="2283"/>
      <c r="K466" s="2281"/>
      <c r="L466" s="2281"/>
      <c r="M466" s="2281"/>
      <c r="N466" s="2281"/>
      <c r="O466" s="2171"/>
      <c r="P466" s="2171"/>
      <c r="Q466" s="2171"/>
      <c r="R466" s="2171"/>
      <c r="S466" s="2281"/>
      <c r="T466" s="2171"/>
      <c r="U466" s="2171"/>
      <c r="V466" s="2171"/>
      <c r="W466" s="2171"/>
      <c r="X466" s="2171"/>
      <c r="Y466" s="2171"/>
      <c r="Z466" s="2171"/>
      <c r="AA466" s="2171"/>
      <c r="AB466" s="2171"/>
      <c r="AC466" s="2281"/>
      <c r="AD466" s="2171"/>
      <c r="AE466" s="2171"/>
      <c r="AF466" s="2171"/>
      <c r="AG466" s="2171"/>
    </row>
    <row r="467" spans="2:33" x14ac:dyDescent="0.2">
      <c r="B467" s="2280"/>
      <c r="C467" s="2280"/>
      <c r="D467" s="2281"/>
      <c r="E467" s="2171"/>
      <c r="F467" s="2171"/>
      <c r="G467" s="2171"/>
      <c r="H467" s="2282"/>
      <c r="I467" s="2282"/>
      <c r="J467" s="2283"/>
      <c r="K467" s="2281"/>
      <c r="L467" s="2281"/>
      <c r="M467" s="2281"/>
      <c r="N467" s="2281"/>
      <c r="O467" s="2171"/>
      <c r="P467" s="2171"/>
      <c r="Q467" s="2171"/>
      <c r="R467" s="2171"/>
      <c r="S467" s="2281"/>
      <c r="T467" s="2171"/>
      <c r="U467" s="2171"/>
      <c r="V467" s="2171"/>
      <c r="W467" s="2171"/>
      <c r="X467" s="2171"/>
      <c r="Y467" s="2171"/>
      <c r="Z467" s="2171"/>
      <c r="AA467" s="2171"/>
      <c r="AB467" s="2171"/>
      <c r="AC467" s="2281"/>
      <c r="AD467" s="2171"/>
      <c r="AE467" s="2171"/>
      <c r="AF467" s="2171"/>
      <c r="AG467" s="2171"/>
    </row>
    <row r="468" spans="2:33" x14ac:dyDescent="0.2">
      <c r="B468" s="2280"/>
      <c r="C468" s="2280"/>
      <c r="D468" s="2281"/>
      <c r="E468" s="2171"/>
      <c r="F468" s="2171"/>
      <c r="G468" s="2171"/>
      <c r="H468" s="2282"/>
      <c r="I468" s="2282"/>
      <c r="J468" s="2283"/>
      <c r="K468" s="2281"/>
      <c r="L468" s="2281"/>
      <c r="M468" s="2281"/>
      <c r="N468" s="2281"/>
      <c r="O468" s="2171"/>
      <c r="P468" s="2171"/>
      <c r="Q468" s="2171"/>
      <c r="R468" s="2171"/>
      <c r="S468" s="2281"/>
      <c r="T468" s="2171"/>
      <c r="U468" s="2171"/>
      <c r="V468" s="2171"/>
      <c r="W468" s="2171"/>
      <c r="X468" s="2171"/>
      <c r="Y468" s="2171"/>
      <c r="Z468" s="2171"/>
      <c r="AA468" s="2171"/>
      <c r="AB468" s="2171"/>
      <c r="AC468" s="2281"/>
      <c r="AD468" s="2171"/>
      <c r="AE468" s="2171"/>
      <c r="AF468" s="2171"/>
      <c r="AG468" s="2171"/>
    </row>
    <row r="469" spans="2:33" x14ac:dyDescent="0.2">
      <c r="B469" s="2280"/>
      <c r="C469" s="2280"/>
      <c r="D469" s="2281"/>
      <c r="E469" s="2171"/>
      <c r="F469" s="2171"/>
      <c r="G469" s="2171"/>
      <c r="H469" s="2282"/>
      <c r="I469" s="2282"/>
      <c r="J469" s="2283"/>
      <c r="K469" s="2281"/>
      <c r="L469" s="2281"/>
      <c r="M469" s="2281"/>
      <c r="N469" s="2281"/>
      <c r="O469" s="2171"/>
      <c r="P469" s="2171"/>
      <c r="Q469" s="2171"/>
      <c r="R469" s="2171"/>
      <c r="S469" s="2281"/>
      <c r="T469" s="2171"/>
      <c r="U469" s="2171"/>
      <c r="V469" s="2171"/>
      <c r="W469" s="2171"/>
      <c r="X469" s="2171"/>
      <c r="Y469" s="2171"/>
      <c r="Z469" s="2171"/>
      <c r="AA469" s="2171"/>
      <c r="AB469" s="2171"/>
      <c r="AC469" s="2281"/>
      <c r="AD469" s="2171"/>
      <c r="AE469" s="2171"/>
      <c r="AF469" s="2171"/>
      <c r="AG469" s="2171"/>
    </row>
    <row r="470" spans="2:33" x14ac:dyDescent="0.2">
      <c r="B470" s="2280"/>
      <c r="C470" s="2280"/>
      <c r="D470" s="2281"/>
      <c r="E470" s="2171"/>
      <c r="F470" s="2171"/>
      <c r="G470" s="2171"/>
      <c r="H470" s="2282"/>
      <c r="I470" s="2282"/>
      <c r="J470" s="2283"/>
      <c r="K470" s="2281"/>
      <c r="L470" s="2281"/>
      <c r="M470" s="2281"/>
      <c r="N470" s="2281"/>
      <c r="O470" s="2171"/>
      <c r="P470" s="2171"/>
      <c r="Q470" s="2171"/>
      <c r="R470" s="2171"/>
      <c r="S470" s="2281"/>
      <c r="T470" s="2171"/>
      <c r="U470" s="2171"/>
      <c r="V470" s="2171"/>
      <c r="W470" s="2171"/>
      <c r="X470" s="2171"/>
      <c r="Y470" s="2171"/>
      <c r="Z470" s="2171"/>
      <c r="AA470" s="2171"/>
      <c r="AB470" s="2171"/>
      <c r="AC470" s="2281"/>
      <c r="AD470" s="2171"/>
      <c r="AE470" s="2171"/>
      <c r="AF470" s="2171"/>
      <c r="AG470" s="2171"/>
    </row>
    <row r="471" spans="2:33" x14ac:dyDescent="0.2">
      <c r="B471" s="2280"/>
      <c r="C471" s="2280"/>
      <c r="D471" s="2281"/>
      <c r="E471" s="2171"/>
      <c r="F471" s="2171"/>
      <c r="G471" s="2171"/>
      <c r="H471" s="2282"/>
      <c r="I471" s="2282"/>
      <c r="J471" s="2283"/>
      <c r="K471" s="2281"/>
      <c r="L471" s="2281"/>
      <c r="M471" s="2281"/>
      <c r="N471" s="2281"/>
      <c r="O471" s="2171"/>
      <c r="P471" s="2171"/>
      <c r="Q471" s="2171"/>
      <c r="R471" s="2171"/>
      <c r="S471" s="2281"/>
      <c r="T471" s="2171"/>
      <c r="U471" s="2171"/>
      <c r="V471" s="2171"/>
      <c r="W471" s="2171"/>
      <c r="X471" s="2171"/>
      <c r="Y471" s="2171"/>
      <c r="Z471" s="2171"/>
      <c r="AA471" s="2171"/>
      <c r="AB471" s="2171"/>
      <c r="AC471" s="2281"/>
      <c r="AD471" s="2171"/>
      <c r="AE471" s="2171"/>
      <c r="AF471" s="2171"/>
      <c r="AG471" s="2171"/>
    </row>
    <row r="472" spans="2:33" x14ac:dyDescent="0.2">
      <c r="B472" s="2280"/>
      <c r="C472" s="2280"/>
      <c r="D472" s="2281"/>
      <c r="E472" s="2171"/>
      <c r="F472" s="2171"/>
      <c r="G472" s="2171"/>
      <c r="H472" s="2282"/>
      <c r="I472" s="2282"/>
      <c r="J472" s="2283"/>
      <c r="K472" s="2281"/>
      <c r="L472" s="2281"/>
      <c r="M472" s="2281"/>
      <c r="N472" s="2281"/>
      <c r="O472" s="2171"/>
      <c r="P472" s="2171"/>
      <c r="Q472" s="2171"/>
      <c r="R472" s="2171"/>
      <c r="S472" s="2281"/>
      <c r="T472" s="2171"/>
      <c r="U472" s="2171"/>
      <c r="V472" s="2171"/>
      <c r="W472" s="2171"/>
      <c r="X472" s="2171"/>
      <c r="Y472" s="2171"/>
      <c r="Z472" s="2171"/>
      <c r="AA472" s="2171"/>
      <c r="AB472" s="2171"/>
      <c r="AC472" s="2281"/>
      <c r="AD472" s="2171"/>
      <c r="AE472" s="2171"/>
      <c r="AF472" s="2171"/>
      <c r="AG472" s="2171"/>
    </row>
    <row r="473" spans="2:33" x14ac:dyDescent="0.2">
      <c r="B473" s="2280"/>
      <c r="C473" s="2280"/>
      <c r="D473" s="2281"/>
      <c r="E473" s="2171"/>
      <c r="F473" s="2171"/>
      <c r="G473" s="2171"/>
      <c r="H473" s="2282"/>
      <c r="I473" s="2282"/>
      <c r="J473" s="2283"/>
      <c r="K473" s="2281"/>
      <c r="L473" s="2281"/>
      <c r="M473" s="2281"/>
      <c r="N473" s="2281"/>
      <c r="O473" s="2171"/>
      <c r="P473" s="2171"/>
      <c r="Q473" s="2171"/>
      <c r="R473" s="2171"/>
      <c r="S473" s="2281"/>
      <c r="T473" s="2171"/>
      <c r="U473" s="2171"/>
      <c r="V473" s="2171"/>
      <c r="W473" s="2171"/>
      <c r="X473" s="2171"/>
      <c r="Y473" s="2171"/>
      <c r="Z473" s="2171"/>
      <c r="AA473" s="2171"/>
      <c r="AB473" s="2171"/>
      <c r="AC473" s="2281"/>
      <c r="AD473" s="2171"/>
      <c r="AE473" s="2171"/>
      <c r="AF473" s="2171"/>
      <c r="AG473" s="2171"/>
    </row>
    <row r="474" spans="2:33" x14ac:dyDescent="0.2">
      <c r="B474" s="2280"/>
      <c r="C474" s="2280"/>
      <c r="D474" s="2281"/>
      <c r="E474" s="2171"/>
      <c r="F474" s="2171"/>
      <c r="G474" s="2171"/>
      <c r="H474" s="2282"/>
      <c r="I474" s="2282"/>
      <c r="J474" s="2283"/>
      <c r="K474" s="2281"/>
      <c r="L474" s="2281"/>
      <c r="M474" s="2281"/>
      <c r="N474" s="2281"/>
      <c r="O474" s="2171"/>
      <c r="P474" s="2171"/>
      <c r="Q474" s="2171"/>
      <c r="R474" s="2171"/>
      <c r="S474" s="2281"/>
      <c r="T474" s="2171"/>
      <c r="U474" s="2171"/>
      <c r="V474" s="2171"/>
      <c r="W474" s="2171"/>
      <c r="X474" s="2171"/>
      <c r="Y474" s="2171"/>
      <c r="Z474" s="2171"/>
      <c r="AA474" s="2171"/>
      <c r="AB474" s="2171"/>
      <c r="AC474" s="2281"/>
      <c r="AD474" s="2171"/>
      <c r="AE474" s="2171"/>
      <c r="AF474" s="2171"/>
      <c r="AG474" s="2171"/>
    </row>
    <row r="475" spans="2:33" x14ac:dyDescent="0.2">
      <c r="B475" s="2280"/>
      <c r="C475" s="2280"/>
      <c r="D475" s="2281"/>
      <c r="E475" s="2171"/>
      <c r="F475" s="2171"/>
      <c r="G475" s="2171"/>
      <c r="H475" s="2282"/>
      <c r="I475" s="2282"/>
      <c r="J475" s="2283"/>
      <c r="K475" s="2281"/>
      <c r="L475" s="2281"/>
      <c r="M475" s="2281"/>
      <c r="N475" s="2281"/>
      <c r="O475" s="2171"/>
      <c r="P475" s="2171"/>
      <c r="Q475" s="2171"/>
      <c r="R475" s="2171"/>
      <c r="S475" s="2281"/>
      <c r="T475" s="2171"/>
      <c r="U475" s="2171"/>
      <c r="V475" s="2171"/>
      <c r="W475" s="2171"/>
      <c r="X475" s="2171"/>
      <c r="Y475" s="2171"/>
      <c r="Z475" s="2171"/>
      <c r="AA475" s="2171"/>
      <c r="AB475" s="2171"/>
      <c r="AC475" s="2281"/>
      <c r="AD475" s="2171"/>
      <c r="AE475" s="2171"/>
      <c r="AF475" s="2171"/>
      <c r="AG475" s="2171"/>
    </row>
    <row r="476" spans="2:33" x14ac:dyDescent="0.2">
      <c r="B476" s="2280"/>
      <c r="C476" s="2280"/>
      <c r="D476" s="2281"/>
      <c r="E476" s="2171"/>
      <c r="F476" s="2171"/>
      <c r="G476" s="2171"/>
      <c r="H476" s="2282"/>
      <c r="I476" s="2282"/>
      <c r="J476" s="2283"/>
      <c r="K476" s="2281"/>
      <c r="L476" s="2281"/>
      <c r="M476" s="2281"/>
      <c r="N476" s="2281"/>
      <c r="O476" s="2171"/>
      <c r="P476" s="2171"/>
      <c r="Q476" s="2171"/>
      <c r="R476" s="2171"/>
      <c r="S476" s="2281"/>
      <c r="T476" s="2171"/>
      <c r="U476" s="2171"/>
      <c r="V476" s="2171"/>
      <c r="W476" s="2171"/>
      <c r="X476" s="2171"/>
      <c r="Y476" s="2171"/>
      <c r="Z476" s="2171"/>
      <c r="AA476" s="2171"/>
      <c r="AB476" s="2171"/>
      <c r="AC476" s="2281"/>
      <c r="AD476" s="2171"/>
      <c r="AE476" s="2171"/>
      <c r="AF476" s="2171"/>
      <c r="AG476" s="2171"/>
    </row>
    <row r="477" spans="2:33" x14ac:dyDescent="0.2">
      <c r="B477" s="2280"/>
      <c r="C477" s="2280"/>
      <c r="D477" s="2281"/>
      <c r="E477" s="2171"/>
      <c r="F477" s="2171"/>
      <c r="G477" s="2171"/>
      <c r="H477" s="2282"/>
      <c r="I477" s="2282"/>
      <c r="J477" s="2283"/>
      <c r="K477" s="2281"/>
      <c r="L477" s="2281"/>
      <c r="M477" s="2281"/>
      <c r="N477" s="2281"/>
      <c r="O477" s="2171"/>
      <c r="P477" s="2171"/>
      <c r="Q477" s="2171"/>
      <c r="R477" s="2171"/>
      <c r="S477" s="2281"/>
      <c r="T477" s="2171"/>
      <c r="U477" s="2171"/>
      <c r="V477" s="2171"/>
      <c r="W477" s="2171"/>
      <c r="X477" s="2171"/>
      <c r="Y477" s="2171"/>
      <c r="Z477" s="2171"/>
      <c r="AA477" s="2171"/>
      <c r="AB477" s="2171"/>
      <c r="AC477" s="2281"/>
      <c r="AD477" s="2171"/>
      <c r="AE477" s="2171"/>
      <c r="AF477" s="2171"/>
      <c r="AG477" s="2171"/>
    </row>
    <row r="478" spans="2:33" x14ac:dyDescent="0.2">
      <c r="B478" s="2280"/>
      <c r="C478" s="2280"/>
      <c r="D478" s="2281"/>
      <c r="E478" s="2171"/>
      <c r="F478" s="2171"/>
      <c r="G478" s="2171"/>
      <c r="H478" s="2282"/>
      <c r="I478" s="2282"/>
      <c r="J478" s="2283"/>
      <c r="K478" s="2281"/>
      <c r="L478" s="2281"/>
      <c r="M478" s="2281"/>
      <c r="N478" s="2281"/>
      <c r="O478" s="2171"/>
      <c r="P478" s="2171"/>
      <c r="Q478" s="2171"/>
      <c r="R478" s="2171"/>
      <c r="S478" s="2281"/>
      <c r="T478" s="2171"/>
      <c r="U478" s="2171"/>
      <c r="V478" s="2171"/>
      <c r="W478" s="2171"/>
      <c r="X478" s="2171"/>
      <c r="Y478" s="2171"/>
      <c r="Z478" s="2171"/>
      <c r="AA478" s="2171"/>
      <c r="AB478" s="2171"/>
      <c r="AC478" s="2281"/>
      <c r="AD478" s="2171"/>
      <c r="AE478" s="2171"/>
      <c r="AF478" s="2171"/>
      <c r="AG478" s="2171"/>
    </row>
    <row r="479" spans="2:33" x14ac:dyDescent="0.2">
      <c r="B479" s="2280"/>
      <c r="C479" s="2280"/>
      <c r="D479" s="2281"/>
      <c r="E479" s="2171"/>
      <c r="F479" s="2171"/>
      <c r="G479" s="2171"/>
      <c r="H479" s="2282"/>
      <c r="I479" s="2282"/>
      <c r="J479" s="2283"/>
      <c r="K479" s="2281"/>
      <c r="L479" s="2281"/>
      <c r="M479" s="2281"/>
      <c r="N479" s="2281"/>
      <c r="O479" s="2171"/>
      <c r="P479" s="2171"/>
      <c r="Q479" s="2171"/>
      <c r="R479" s="2171"/>
      <c r="S479" s="2281"/>
      <c r="T479" s="2171"/>
      <c r="U479" s="2171"/>
      <c r="V479" s="2171"/>
      <c r="W479" s="2171"/>
      <c r="X479" s="2171"/>
      <c r="Y479" s="2171"/>
      <c r="Z479" s="2171"/>
      <c r="AA479" s="2171"/>
      <c r="AB479" s="2171"/>
      <c r="AC479" s="2281"/>
      <c r="AD479" s="2171"/>
      <c r="AE479" s="2171"/>
      <c r="AF479" s="2171"/>
      <c r="AG479" s="2171"/>
    </row>
    <row r="480" spans="2:33" x14ac:dyDescent="0.2">
      <c r="B480" s="2280"/>
      <c r="C480" s="2280"/>
      <c r="D480" s="2281"/>
      <c r="E480" s="2171"/>
      <c r="F480" s="2171"/>
      <c r="G480" s="2171"/>
      <c r="H480" s="2282"/>
      <c r="I480" s="2282"/>
      <c r="J480" s="2283"/>
      <c r="K480" s="2281"/>
      <c r="L480" s="2281"/>
      <c r="M480" s="2281"/>
      <c r="N480" s="2281"/>
      <c r="O480" s="2171"/>
      <c r="P480" s="2171"/>
      <c r="Q480" s="2171"/>
      <c r="R480" s="2171"/>
      <c r="S480" s="2281"/>
      <c r="T480" s="2171"/>
      <c r="U480" s="2171"/>
      <c r="V480" s="2171"/>
      <c r="W480" s="2171"/>
      <c r="X480" s="2171"/>
      <c r="Y480" s="2171"/>
      <c r="Z480" s="2171"/>
      <c r="AA480" s="2171"/>
      <c r="AB480" s="2171"/>
      <c r="AC480" s="2281"/>
      <c r="AD480" s="2171"/>
      <c r="AE480" s="2171"/>
      <c r="AF480" s="2171"/>
      <c r="AG480" s="2171"/>
    </row>
    <row r="481" spans="2:33" x14ac:dyDescent="0.2">
      <c r="B481" s="2280"/>
      <c r="C481" s="2280"/>
      <c r="D481" s="2281"/>
      <c r="E481" s="2171"/>
      <c r="F481" s="2171"/>
      <c r="G481" s="2171"/>
      <c r="H481" s="2282"/>
      <c r="I481" s="2282"/>
      <c r="J481" s="2283"/>
      <c r="K481" s="2281"/>
      <c r="L481" s="2281"/>
      <c r="M481" s="2281"/>
      <c r="N481" s="2281"/>
      <c r="O481" s="2171"/>
      <c r="P481" s="2171"/>
      <c r="Q481" s="2171"/>
      <c r="R481" s="2171"/>
      <c r="S481" s="2281"/>
      <c r="T481" s="2171"/>
      <c r="U481" s="2171"/>
      <c r="V481" s="2171"/>
      <c r="W481" s="2171"/>
      <c r="X481" s="2171"/>
      <c r="Y481" s="2171"/>
      <c r="Z481" s="2171"/>
      <c r="AA481" s="2171"/>
      <c r="AB481" s="2171"/>
      <c r="AC481" s="2281"/>
      <c r="AD481" s="2171"/>
      <c r="AE481" s="2171"/>
      <c r="AF481" s="2171"/>
      <c r="AG481" s="2171"/>
    </row>
    <row r="482" spans="2:33" x14ac:dyDescent="0.2">
      <c r="B482" s="2280"/>
      <c r="C482" s="2280"/>
      <c r="D482" s="2281"/>
      <c r="E482" s="2171"/>
      <c r="F482" s="2171"/>
      <c r="G482" s="2171"/>
      <c r="H482" s="2282"/>
      <c r="I482" s="2282"/>
      <c r="J482" s="2283"/>
      <c r="K482" s="2281"/>
      <c r="L482" s="2281"/>
      <c r="M482" s="2281"/>
      <c r="N482" s="2281"/>
      <c r="O482" s="2171"/>
      <c r="P482" s="2171"/>
      <c r="Q482" s="2171"/>
      <c r="R482" s="2171"/>
      <c r="S482" s="2281"/>
      <c r="T482" s="2171"/>
      <c r="U482" s="2171"/>
      <c r="V482" s="2171"/>
      <c r="W482" s="2171"/>
      <c r="X482" s="2171"/>
      <c r="Y482" s="2171"/>
      <c r="Z482" s="2171"/>
      <c r="AA482" s="2171"/>
      <c r="AB482" s="2171"/>
      <c r="AC482" s="2281"/>
      <c r="AD482" s="2171"/>
      <c r="AE482" s="2171"/>
      <c r="AF482" s="2171"/>
      <c r="AG482" s="2171"/>
    </row>
    <row r="483" spans="2:33" x14ac:dyDescent="0.2">
      <c r="B483" s="2280"/>
      <c r="C483" s="2280"/>
      <c r="D483" s="2281"/>
      <c r="E483" s="2171"/>
      <c r="F483" s="2171"/>
      <c r="G483" s="2171"/>
      <c r="H483" s="2282"/>
      <c r="I483" s="2282"/>
      <c r="J483" s="2283"/>
      <c r="K483" s="2281"/>
      <c r="L483" s="2281"/>
      <c r="M483" s="2281"/>
      <c r="N483" s="2281"/>
      <c r="O483" s="2171"/>
      <c r="P483" s="2171"/>
      <c r="Q483" s="2171"/>
      <c r="R483" s="2171"/>
      <c r="S483" s="2281"/>
      <c r="T483" s="2171"/>
      <c r="U483" s="2171"/>
      <c r="V483" s="2171"/>
      <c r="W483" s="2171"/>
      <c r="X483" s="2171"/>
      <c r="Y483" s="2171"/>
      <c r="Z483" s="2171"/>
      <c r="AA483" s="2171"/>
      <c r="AB483" s="2171"/>
      <c r="AC483" s="2281"/>
      <c r="AD483" s="2171"/>
      <c r="AE483" s="2171"/>
      <c r="AF483" s="2171"/>
      <c r="AG483" s="2171"/>
    </row>
    <row r="484" spans="2:33" x14ac:dyDescent="0.2">
      <c r="B484" s="2280"/>
      <c r="C484" s="2280"/>
      <c r="D484" s="2281"/>
      <c r="E484" s="2171"/>
      <c r="F484" s="2171"/>
      <c r="G484" s="2171"/>
      <c r="H484" s="2282"/>
      <c r="I484" s="2282"/>
      <c r="J484" s="2283"/>
      <c r="K484" s="2281"/>
      <c r="L484" s="2281"/>
      <c r="M484" s="2281"/>
      <c r="N484" s="2281"/>
      <c r="O484" s="2171"/>
      <c r="P484" s="2171"/>
      <c r="Q484" s="2171"/>
      <c r="R484" s="2171"/>
      <c r="S484" s="2281"/>
      <c r="T484" s="2171"/>
      <c r="U484" s="2171"/>
      <c r="V484" s="2171"/>
      <c r="W484" s="2171"/>
      <c r="X484" s="2171"/>
      <c r="Y484" s="2171"/>
      <c r="Z484" s="2171"/>
      <c r="AA484" s="2171"/>
      <c r="AB484" s="2171"/>
      <c r="AC484" s="2281"/>
      <c r="AD484" s="2171"/>
      <c r="AE484" s="2171"/>
      <c r="AF484" s="2171"/>
      <c r="AG484" s="2171"/>
    </row>
    <row r="485" spans="2:33" x14ac:dyDescent="0.2">
      <c r="B485" s="2280"/>
      <c r="C485" s="2280"/>
      <c r="D485" s="2281"/>
      <c r="E485" s="2171"/>
      <c r="F485" s="2171"/>
      <c r="G485" s="2171"/>
      <c r="H485" s="2282"/>
      <c r="I485" s="2282"/>
      <c r="J485" s="2283"/>
      <c r="K485" s="2281"/>
      <c r="L485" s="2281"/>
      <c r="M485" s="2281"/>
      <c r="N485" s="2281"/>
      <c r="O485" s="2171"/>
      <c r="P485" s="2171"/>
      <c r="Q485" s="2171"/>
      <c r="R485" s="2171"/>
      <c r="S485" s="2281"/>
      <c r="T485" s="2171"/>
      <c r="U485" s="2171"/>
      <c r="V485" s="2171"/>
      <c r="W485" s="2171"/>
      <c r="X485" s="2171"/>
      <c r="Y485" s="2171"/>
      <c r="Z485" s="2171"/>
      <c r="AA485" s="2171"/>
      <c r="AB485" s="2171"/>
      <c r="AC485" s="2281"/>
      <c r="AD485" s="2171"/>
      <c r="AE485" s="2171"/>
      <c r="AF485" s="2171"/>
      <c r="AG485" s="2171"/>
    </row>
    <row r="486" spans="2:33" x14ac:dyDescent="0.2">
      <c r="B486" s="2280"/>
      <c r="C486" s="2280"/>
      <c r="D486" s="2281"/>
      <c r="E486" s="2171"/>
      <c r="F486" s="2171"/>
      <c r="G486" s="2171"/>
      <c r="H486" s="2282"/>
      <c r="I486" s="2282"/>
      <c r="J486" s="2283"/>
      <c r="K486" s="2281"/>
      <c r="L486" s="2281"/>
      <c r="M486" s="2281"/>
      <c r="N486" s="2281"/>
      <c r="O486" s="2171"/>
      <c r="P486" s="2171"/>
      <c r="Q486" s="2171"/>
      <c r="R486" s="2171"/>
      <c r="S486" s="2281"/>
      <c r="T486" s="2171"/>
      <c r="U486" s="2171"/>
      <c r="V486" s="2171"/>
      <c r="W486" s="2171"/>
      <c r="X486" s="2171"/>
      <c r="Y486" s="2171"/>
      <c r="Z486" s="2171"/>
      <c r="AA486" s="2171"/>
      <c r="AB486" s="2171"/>
      <c r="AC486" s="2281"/>
      <c r="AD486" s="2171"/>
      <c r="AE486" s="2171"/>
      <c r="AF486" s="2171"/>
      <c r="AG486" s="2171"/>
    </row>
    <row r="487" spans="2:33" x14ac:dyDescent="0.2">
      <c r="B487" s="2280"/>
      <c r="C487" s="2280"/>
      <c r="D487" s="2281"/>
      <c r="E487" s="2171"/>
      <c r="F487" s="2171"/>
      <c r="G487" s="2171"/>
      <c r="H487" s="2282"/>
      <c r="I487" s="2282"/>
      <c r="J487" s="2283"/>
      <c r="K487" s="2281"/>
      <c r="L487" s="2281"/>
      <c r="M487" s="2281"/>
      <c r="N487" s="2281"/>
      <c r="O487" s="2171"/>
      <c r="P487" s="2171"/>
      <c r="Q487" s="2171"/>
      <c r="R487" s="2171"/>
      <c r="S487" s="2281"/>
      <c r="T487" s="2171"/>
      <c r="U487" s="2171"/>
      <c r="V487" s="2171"/>
      <c r="W487" s="2171"/>
      <c r="X487" s="2171"/>
      <c r="Y487" s="2171"/>
      <c r="Z487" s="2171"/>
      <c r="AA487" s="2171"/>
      <c r="AB487" s="2171"/>
      <c r="AC487" s="2281"/>
      <c r="AD487" s="2171"/>
      <c r="AE487" s="2171"/>
      <c r="AF487" s="2171"/>
      <c r="AG487" s="2171"/>
    </row>
    <row r="488" spans="2:33" x14ac:dyDescent="0.2">
      <c r="B488" s="2280"/>
      <c r="C488" s="2280"/>
      <c r="D488" s="2281"/>
      <c r="E488" s="2171"/>
      <c r="F488" s="2171"/>
      <c r="G488" s="2171"/>
      <c r="H488" s="2282"/>
      <c r="I488" s="2282"/>
      <c r="J488" s="2283"/>
      <c r="K488" s="2281"/>
      <c r="L488" s="2281"/>
      <c r="M488" s="2281"/>
      <c r="N488" s="2281"/>
      <c r="O488" s="2171"/>
      <c r="P488" s="2171"/>
      <c r="Q488" s="2171"/>
      <c r="R488" s="2171"/>
      <c r="S488" s="2281"/>
      <c r="T488" s="2171"/>
      <c r="U488" s="2171"/>
      <c r="V488" s="2171"/>
      <c r="W488" s="2171"/>
      <c r="X488" s="2171"/>
      <c r="Y488" s="2171"/>
      <c r="Z488" s="2171"/>
      <c r="AA488" s="2171"/>
      <c r="AB488" s="2171"/>
      <c r="AC488" s="2281"/>
      <c r="AD488" s="2171"/>
      <c r="AE488" s="2171"/>
      <c r="AF488" s="2171"/>
      <c r="AG488" s="2171"/>
    </row>
    <row r="489" spans="2:33" x14ac:dyDescent="0.2">
      <c r="B489" s="2280"/>
      <c r="C489" s="2280"/>
      <c r="D489" s="2281"/>
      <c r="E489" s="2171"/>
      <c r="F489" s="2171"/>
      <c r="G489" s="2171"/>
      <c r="H489" s="2282"/>
      <c r="I489" s="2282"/>
      <c r="J489" s="2283"/>
      <c r="K489" s="2281"/>
      <c r="L489" s="2281"/>
      <c r="M489" s="2281"/>
      <c r="N489" s="2281"/>
      <c r="O489" s="2171"/>
      <c r="P489" s="2171"/>
      <c r="Q489" s="2171"/>
      <c r="R489" s="2171"/>
      <c r="S489" s="2281"/>
      <c r="T489" s="2171"/>
      <c r="U489" s="2171"/>
      <c r="V489" s="2171"/>
      <c r="W489" s="2171"/>
      <c r="X489" s="2171"/>
      <c r="Y489" s="2171"/>
      <c r="Z489" s="2171"/>
      <c r="AA489" s="2171"/>
      <c r="AB489" s="2171"/>
      <c r="AC489" s="2281"/>
      <c r="AD489" s="2171"/>
      <c r="AE489" s="2171"/>
      <c r="AF489" s="2171"/>
      <c r="AG489" s="2171"/>
    </row>
    <row r="490" spans="2:33" x14ac:dyDescent="0.2">
      <c r="B490" s="2280"/>
      <c r="C490" s="2280"/>
      <c r="D490" s="2281"/>
      <c r="E490" s="2171"/>
      <c r="F490" s="2171"/>
      <c r="G490" s="2171"/>
      <c r="H490" s="2282"/>
      <c r="I490" s="2282"/>
      <c r="J490" s="2283"/>
      <c r="K490" s="2281"/>
      <c r="L490" s="2281"/>
      <c r="M490" s="2281"/>
      <c r="N490" s="2281"/>
      <c r="O490" s="2171"/>
      <c r="P490" s="2171"/>
      <c r="Q490" s="2171"/>
      <c r="R490" s="2171"/>
      <c r="S490" s="2281"/>
      <c r="T490" s="2171"/>
      <c r="U490" s="2171"/>
      <c r="V490" s="2171"/>
      <c r="W490" s="2171"/>
      <c r="X490" s="2171"/>
      <c r="Y490" s="2171"/>
      <c r="Z490" s="2171"/>
      <c r="AA490" s="2171"/>
      <c r="AB490" s="2171"/>
      <c r="AC490" s="2281"/>
      <c r="AD490" s="2171"/>
      <c r="AE490" s="2171"/>
      <c r="AF490" s="2171"/>
      <c r="AG490" s="2171"/>
    </row>
    <row r="491" spans="2:33" x14ac:dyDescent="0.2">
      <c r="B491" s="2280"/>
      <c r="C491" s="2280"/>
      <c r="D491" s="2281"/>
      <c r="E491" s="2171"/>
      <c r="F491" s="2171"/>
      <c r="G491" s="2171"/>
      <c r="H491" s="2282"/>
      <c r="I491" s="2282"/>
      <c r="J491" s="2283"/>
      <c r="K491" s="2281"/>
      <c r="L491" s="2281"/>
      <c r="M491" s="2281"/>
      <c r="N491" s="2281"/>
      <c r="O491" s="2171"/>
      <c r="P491" s="2171"/>
      <c r="Q491" s="2171"/>
      <c r="R491" s="2171"/>
      <c r="S491" s="2281"/>
      <c r="T491" s="2171"/>
      <c r="U491" s="2171"/>
      <c r="V491" s="2171"/>
      <c r="W491" s="2171"/>
      <c r="X491" s="2171"/>
      <c r="Y491" s="2171"/>
      <c r="Z491" s="2171"/>
      <c r="AA491" s="2171"/>
      <c r="AB491" s="2171"/>
      <c r="AC491" s="2281"/>
      <c r="AD491" s="2171"/>
      <c r="AE491" s="2171"/>
      <c r="AF491" s="2171"/>
      <c r="AG491" s="2171"/>
    </row>
    <row r="492" spans="2:33" x14ac:dyDescent="0.2">
      <c r="B492" s="2280"/>
      <c r="C492" s="2280"/>
      <c r="D492" s="2281"/>
      <c r="E492" s="2171"/>
      <c r="F492" s="2171"/>
      <c r="G492" s="2171"/>
      <c r="H492" s="2282"/>
      <c r="I492" s="2282"/>
      <c r="J492" s="2283"/>
      <c r="K492" s="2281"/>
      <c r="L492" s="2281"/>
      <c r="M492" s="2281"/>
      <c r="N492" s="2281"/>
      <c r="O492" s="2171"/>
      <c r="P492" s="2171"/>
      <c r="Q492" s="2171"/>
      <c r="R492" s="2171"/>
      <c r="S492" s="2281"/>
      <c r="T492" s="2171"/>
      <c r="U492" s="2171"/>
      <c r="V492" s="2171"/>
      <c r="W492" s="2171"/>
      <c r="X492" s="2171"/>
      <c r="Y492" s="2171"/>
      <c r="Z492" s="2171"/>
      <c r="AA492" s="2171"/>
      <c r="AB492" s="2171"/>
      <c r="AC492" s="2281"/>
      <c r="AD492" s="2171"/>
      <c r="AE492" s="2171"/>
      <c r="AF492" s="2171"/>
      <c r="AG492" s="2171"/>
    </row>
    <row r="493" spans="2:33" x14ac:dyDescent="0.2">
      <c r="B493" s="2280"/>
      <c r="C493" s="2280"/>
      <c r="D493" s="2281"/>
      <c r="E493" s="2171"/>
      <c r="F493" s="2171"/>
      <c r="G493" s="2171"/>
      <c r="H493" s="2282"/>
      <c r="I493" s="2282"/>
      <c r="J493" s="2283"/>
      <c r="K493" s="2281"/>
      <c r="L493" s="2281"/>
      <c r="M493" s="2281"/>
      <c r="N493" s="2281"/>
      <c r="O493" s="2171"/>
      <c r="P493" s="2171"/>
      <c r="Q493" s="2171"/>
      <c r="R493" s="2171"/>
      <c r="S493" s="2281"/>
      <c r="T493" s="2171"/>
      <c r="U493" s="2171"/>
      <c r="V493" s="2171"/>
      <c r="W493" s="2171"/>
      <c r="X493" s="2171"/>
      <c r="Y493" s="2171"/>
      <c r="Z493" s="2171"/>
      <c r="AA493" s="2171"/>
      <c r="AB493" s="2171"/>
      <c r="AC493" s="2281"/>
      <c r="AD493" s="2171"/>
      <c r="AE493" s="2171"/>
      <c r="AF493" s="2171"/>
      <c r="AG493" s="2171"/>
    </row>
    <row r="494" spans="2:33" x14ac:dyDescent="0.2">
      <c r="B494" s="2280"/>
      <c r="C494" s="2280"/>
      <c r="D494" s="2281"/>
      <c r="E494" s="2171"/>
      <c r="F494" s="2171"/>
      <c r="G494" s="2171"/>
      <c r="H494" s="2282"/>
      <c r="I494" s="2282"/>
      <c r="J494" s="2283"/>
      <c r="K494" s="2281"/>
      <c r="L494" s="2281"/>
      <c r="M494" s="2281"/>
      <c r="N494" s="2281"/>
      <c r="O494" s="2171"/>
      <c r="P494" s="2171"/>
      <c r="Q494" s="2171"/>
      <c r="R494" s="2171"/>
      <c r="S494" s="2281"/>
      <c r="T494" s="2171"/>
      <c r="U494" s="2171"/>
      <c r="V494" s="2171"/>
      <c r="W494" s="2171"/>
      <c r="X494" s="2171"/>
      <c r="Y494" s="2171"/>
      <c r="Z494" s="2171"/>
      <c r="AA494" s="2171"/>
      <c r="AB494" s="2171"/>
      <c r="AC494" s="2281"/>
      <c r="AD494" s="2171"/>
      <c r="AE494" s="2171"/>
      <c r="AF494" s="2171"/>
      <c r="AG494" s="2171"/>
    </row>
    <row r="495" spans="2:33" x14ac:dyDescent="0.2">
      <c r="B495" s="2280"/>
      <c r="C495" s="2280"/>
      <c r="D495" s="2281"/>
      <c r="E495" s="2171"/>
      <c r="F495" s="2171"/>
      <c r="G495" s="2171"/>
      <c r="H495" s="2282"/>
      <c r="I495" s="2282"/>
      <c r="J495" s="2283"/>
      <c r="K495" s="2281"/>
      <c r="L495" s="2281"/>
      <c r="M495" s="2281"/>
      <c r="N495" s="2281"/>
      <c r="O495" s="2171"/>
      <c r="P495" s="2171"/>
      <c r="Q495" s="2171"/>
      <c r="R495" s="2171"/>
      <c r="S495" s="2281"/>
      <c r="T495" s="2171"/>
      <c r="U495" s="2171"/>
      <c r="V495" s="2171"/>
      <c r="W495" s="2171"/>
      <c r="X495" s="2171"/>
      <c r="Y495" s="2171"/>
      <c r="Z495" s="2171"/>
      <c r="AA495" s="2171"/>
      <c r="AB495" s="2171"/>
      <c r="AC495" s="2281"/>
      <c r="AD495" s="2171"/>
      <c r="AE495" s="2171"/>
      <c r="AF495" s="2171"/>
      <c r="AG495" s="2171"/>
    </row>
    <row r="496" spans="2:33" x14ac:dyDescent="0.2">
      <c r="B496" s="2280"/>
      <c r="C496" s="2280"/>
      <c r="D496" s="2281"/>
      <c r="E496" s="2171"/>
      <c r="F496" s="2171"/>
      <c r="G496" s="2171"/>
      <c r="H496" s="2282"/>
      <c r="I496" s="2282"/>
      <c r="J496" s="2283"/>
      <c r="K496" s="2281"/>
      <c r="L496" s="2281"/>
      <c r="M496" s="2281"/>
      <c r="N496" s="2281"/>
      <c r="O496" s="2171"/>
      <c r="P496" s="2171"/>
      <c r="Q496" s="2171"/>
      <c r="R496" s="2171"/>
      <c r="S496" s="2281"/>
      <c r="T496" s="2171"/>
      <c r="U496" s="2171"/>
      <c r="V496" s="2171"/>
      <c r="W496" s="2171"/>
      <c r="X496" s="2171"/>
      <c r="Y496" s="2171"/>
      <c r="Z496" s="2171"/>
      <c r="AA496" s="2171"/>
      <c r="AB496" s="2171"/>
      <c r="AC496" s="2281"/>
      <c r="AD496" s="2171"/>
      <c r="AE496" s="2171"/>
      <c r="AF496" s="2171"/>
      <c r="AG496" s="2171"/>
    </row>
    <row r="497" spans="2:33" x14ac:dyDescent="0.2">
      <c r="B497" s="2280"/>
      <c r="C497" s="2280"/>
      <c r="D497" s="2281"/>
      <c r="E497" s="2171"/>
      <c r="F497" s="2171"/>
      <c r="G497" s="2171"/>
      <c r="H497" s="2282"/>
      <c r="I497" s="2282"/>
      <c r="J497" s="2283"/>
      <c r="K497" s="2281"/>
      <c r="L497" s="2281"/>
      <c r="M497" s="2281"/>
      <c r="N497" s="2281"/>
      <c r="O497" s="2171"/>
      <c r="P497" s="2171"/>
      <c r="Q497" s="2171"/>
      <c r="R497" s="2171"/>
      <c r="S497" s="2281"/>
      <c r="T497" s="2171"/>
      <c r="U497" s="2171"/>
      <c r="V497" s="2171"/>
      <c r="W497" s="2171"/>
      <c r="X497" s="2171"/>
      <c r="Y497" s="2171"/>
      <c r="Z497" s="2171"/>
      <c r="AA497" s="2171"/>
      <c r="AB497" s="2171"/>
      <c r="AC497" s="2281"/>
      <c r="AD497" s="2171"/>
      <c r="AE497" s="2171"/>
      <c r="AF497" s="2171"/>
      <c r="AG497" s="2171"/>
    </row>
    <row r="498" spans="2:33" x14ac:dyDescent="0.2">
      <c r="B498" s="2280"/>
      <c r="C498" s="2280"/>
      <c r="D498" s="2281"/>
      <c r="E498" s="2171"/>
      <c r="F498" s="2171"/>
      <c r="G498" s="2171"/>
      <c r="H498" s="2282"/>
      <c r="I498" s="2282"/>
      <c r="J498" s="2283"/>
      <c r="K498" s="2281"/>
      <c r="L498" s="2281"/>
      <c r="M498" s="2281"/>
      <c r="N498" s="2281"/>
      <c r="O498" s="2171"/>
      <c r="P498" s="2171"/>
      <c r="Q498" s="2171"/>
      <c r="R498" s="2171"/>
      <c r="S498" s="2281"/>
      <c r="T498" s="2171"/>
      <c r="U498" s="2171"/>
      <c r="V498" s="2171"/>
      <c r="W498" s="2171"/>
      <c r="X498" s="2171"/>
      <c r="Y498" s="2171"/>
      <c r="Z498" s="2171"/>
      <c r="AA498" s="2171"/>
      <c r="AB498" s="2171"/>
      <c r="AC498" s="2281"/>
      <c r="AD498" s="2171"/>
      <c r="AE498" s="2171"/>
      <c r="AF498" s="2171"/>
      <c r="AG498" s="2171"/>
    </row>
    <row r="499" spans="2:33" x14ac:dyDescent="0.2">
      <c r="B499" s="2280"/>
      <c r="C499" s="2280"/>
      <c r="D499" s="2281"/>
      <c r="E499" s="2171"/>
      <c r="F499" s="2171"/>
      <c r="G499" s="2171"/>
      <c r="H499" s="2282"/>
      <c r="I499" s="2282"/>
      <c r="J499" s="2283"/>
      <c r="K499" s="2281"/>
      <c r="L499" s="2281"/>
      <c r="M499" s="2281"/>
      <c r="N499" s="2281"/>
      <c r="O499" s="2171"/>
      <c r="P499" s="2171"/>
      <c r="Q499" s="2171"/>
      <c r="R499" s="2171"/>
      <c r="S499" s="2281"/>
      <c r="T499" s="2171"/>
      <c r="U499" s="2171"/>
      <c r="V499" s="2171"/>
      <c r="W499" s="2171"/>
      <c r="X499" s="2171"/>
      <c r="Y499" s="2171"/>
      <c r="Z499" s="2171"/>
      <c r="AA499" s="2171"/>
      <c r="AB499" s="2171"/>
      <c r="AC499" s="2281"/>
      <c r="AD499" s="2171"/>
      <c r="AE499" s="2171"/>
      <c r="AF499" s="2171"/>
      <c r="AG499" s="2171"/>
    </row>
    <row r="500" spans="2:33" x14ac:dyDescent="0.2">
      <c r="B500" s="2280"/>
      <c r="C500" s="2280"/>
      <c r="D500" s="2281"/>
      <c r="E500" s="2171"/>
      <c r="F500" s="2171"/>
      <c r="G500" s="2171"/>
      <c r="H500" s="2282"/>
      <c r="I500" s="2282"/>
      <c r="J500" s="2283"/>
      <c r="K500" s="2281"/>
      <c r="L500" s="2281"/>
      <c r="M500" s="2281"/>
      <c r="N500" s="2281"/>
      <c r="O500" s="2171"/>
      <c r="P500" s="2171"/>
      <c r="Q500" s="2171"/>
      <c r="R500" s="2171"/>
      <c r="S500" s="2281"/>
      <c r="T500" s="2171"/>
      <c r="U500" s="2171"/>
      <c r="V500" s="2171"/>
      <c r="W500" s="2171"/>
      <c r="X500" s="2171"/>
      <c r="Y500" s="2171"/>
      <c r="Z500" s="2171"/>
      <c r="AA500" s="2171"/>
      <c r="AB500" s="2171"/>
      <c r="AC500" s="2281"/>
      <c r="AD500" s="2171"/>
      <c r="AE500" s="2171"/>
      <c r="AF500" s="2171"/>
      <c r="AG500" s="2171"/>
    </row>
    <row r="501" spans="2:33" x14ac:dyDescent="0.2">
      <c r="B501" s="2280"/>
      <c r="C501" s="2280"/>
      <c r="D501" s="2281"/>
      <c r="E501" s="2171"/>
      <c r="F501" s="2171"/>
      <c r="G501" s="2171"/>
      <c r="H501" s="2282"/>
      <c r="I501" s="2282"/>
      <c r="J501" s="2283"/>
      <c r="K501" s="2281"/>
      <c r="L501" s="2281"/>
      <c r="M501" s="2281"/>
      <c r="N501" s="2281"/>
      <c r="O501" s="2171"/>
      <c r="P501" s="2171"/>
      <c r="Q501" s="2171"/>
      <c r="R501" s="2171"/>
      <c r="S501" s="2281"/>
      <c r="T501" s="2171"/>
      <c r="U501" s="2171"/>
      <c r="V501" s="2171"/>
      <c r="W501" s="2171"/>
      <c r="X501" s="2171"/>
      <c r="Y501" s="2171"/>
      <c r="Z501" s="2171"/>
      <c r="AA501" s="2171"/>
      <c r="AB501" s="2171"/>
      <c r="AC501" s="2281"/>
      <c r="AD501" s="2171"/>
      <c r="AE501" s="2171"/>
      <c r="AF501" s="2171"/>
      <c r="AG501" s="2171"/>
    </row>
    <row r="502" spans="2:33" x14ac:dyDescent="0.2">
      <c r="B502" s="2280"/>
      <c r="C502" s="2280"/>
      <c r="D502" s="2281"/>
      <c r="E502" s="2171"/>
      <c r="F502" s="2171"/>
      <c r="G502" s="2171"/>
      <c r="H502" s="2282"/>
      <c r="I502" s="2282"/>
      <c r="J502" s="2283"/>
      <c r="K502" s="2281"/>
      <c r="L502" s="2281"/>
      <c r="M502" s="2281"/>
      <c r="N502" s="2281"/>
      <c r="O502" s="2171"/>
      <c r="P502" s="2171"/>
      <c r="Q502" s="2171"/>
      <c r="R502" s="2171"/>
      <c r="S502" s="2281"/>
      <c r="T502" s="2171"/>
      <c r="U502" s="2171"/>
      <c r="V502" s="2171"/>
      <c r="W502" s="2171"/>
      <c r="X502" s="2171"/>
      <c r="Y502" s="2171"/>
      <c r="Z502" s="2171"/>
      <c r="AA502" s="2171"/>
      <c r="AB502" s="2171"/>
      <c r="AC502" s="2281"/>
      <c r="AD502" s="2171"/>
      <c r="AE502" s="2171"/>
      <c r="AF502" s="2171"/>
      <c r="AG502" s="2171"/>
    </row>
    <row r="503" spans="2:33" x14ac:dyDescent="0.2">
      <c r="B503" s="2280"/>
      <c r="C503" s="2280"/>
      <c r="D503" s="2281"/>
      <c r="E503" s="2171"/>
      <c r="F503" s="2171"/>
      <c r="G503" s="2171"/>
      <c r="H503" s="2282"/>
      <c r="I503" s="2282"/>
      <c r="J503" s="2283"/>
      <c r="K503" s="2281"/>
      <c r="L503" s="2281"/>
      <c r="M503" s="2281"/>
      <c r="N503" s="2281"/>
      <c r="O503" s="2171"/>
      <c r="P503" s="2171"/>
      <c r="Q503" s="2171"/>
      <c r="R503" s="2171"/>
      <c r="S503" s="2281"/>
      <c r="T503" s="2171"/>
      <c r="U503" s="2171"/>
      <c r="V503" s="2171"/>
      <c r="W503" s="2171"/>
      <c r="X503" s="2171"/>
      <c r="Y503" s="2171"/>
      <c r="Z503" s="2171"/>
      <c r="AA503" s="2171"/>
      <c r="AB503" s="2171"/>
      <c r="AC503" s="2281"/>
      <c r="AD503" s="2171"/>
      <c r="AE503" s="2171"/>
      <c r="AF503" s="2171"/>
      <c r="AG503" s="2171"/>
    </row>
    <row r="504" spans="2:33" x14ac:dyDescent="0.2">
      <c r="B504" s="2280"/>
      <c r="C504" s="2280"/>
      <c r="D504" s="2281"/>
      <c r="E504" s="2171"/>
      <c r="F504" s="2171"/>
      <c r="G504" s="2171"/>
      <c r="H504" s="2282"/>
      <c r="I504" s="2282"/>
      <c r="J504" s="2283"/>
      <c r="K504" s="2281"/>
      <c r="L504" s="2281"/>
      <c r="M504" s="2281"/>
      <c r="N504" s="2281"/>
      <c r="O504" s="2171"/>
      <c r="P504" s="2171"/>
      <c r="Q504" s="2171"/>
      <c r="R504" s="2171"/>
      <c r="S504" s="2281"/>
      <c r="T504" s="2171"/>
      <c r="U504" s="2171"/>
      <c r="V504" s="2171"/>
      <c r="W504" s="2171"/>
      <c r="X504" s="2171"/>
      <c r="Y504" s="2171"/>
      <c r="Z504" s="2171"/>
      <c r="AA504" s="2171"/>
      <c r="AB504" s="2171"/>
      <c r="AC504" s="2281"/>
      <c r="AD504" s="2171"/>
      <c r="AE504" s="2171"/>
      <c r="AF504" s="2171"/>
      <c r="AG504" s="2171"/>
    </row>
    <row r="505" spans="2:33" x14ac:dyDescent="0.2">
      <c r="B505" s="2280"/>
      <c r="C505" s="2280"/>
      <c r="D505" s="2281"/>
      <c r="E505" s="2171"/>
      <c r="F505" s="2171"/>
      <c r="G505" s="2171"/>
      <c r="H505" s="2282"/>
      <c r="I505" s="2282"/>
      <c r="J505" s="2283"/>
      <c r="K505" s="2281"/>
      <c r="L505" s="2281"/>
      <c r="M505" s="2281"/>
      <c r="N505" s="2281"/>
      <c r="O505" s="2171"/>
      <c r="P505" s="2171"/>
      <c r="Q505" s="2171"/>
      <c r="R505" s="2171"/>
      <c r="S505" s="2281"/>
      <c r="T505" s="2171"/>
      <c r="U505" s="2171"/>
      <c r="V505" s="2171"/>
      <c r="W505" s="2171"/>
      <c r="X505" s="2171"/>
      <c r="Y505" s="2171"/>
      <c r="Z505" s="2171"/>
      <c r="AA505" s="2171"/>
      <c r="AB505" s="2171"/>
      <c r="AC505" s="2281"/>
      <c r="AD505" s="2171"/>
      <c r="AE505" s="2171"/>
      <c r="AF505" s="2171"/>
      <c r="AG505" s="2171"/>
    </row>
    <row r="506" spans="2:33" x14ac:dyDescent="0.2">
      <c r="B506" s="2280"/>
      <c r="C506" s="2280"/>
      <c r="D506" s="2281"/>
      <c r="E506" s="2171"/>
      <c r="F506" s="2171"/>
      <c r="G506" s="2171"/>
      <c r="H506" s="2282"/>
      <c r="I506" s="2282"/>
      <c r="J506" s="2283"/>
      <c r="K506" s="2281"/>
      <c r="L506" s="2281"/>
      <c r="M506" s="2281"/>
      <c r="N506" s="2281"/>
      <c r="O506" s="2171"/>
      <c r="P506" s="2171"/>
      <c r="Q506" s="2171"/>
      <c r="R506" s="2171"/>
      <c r="S506" s="2281"/>
      <c r="T506" s="2171"/>
      <c r="U506" s="2171"/>
      <c r="V506" s="2171"/>
      <c r="W506" s="2171"/>
      <c r="X506" s="2171"/>
      <c r="Y506" s="2171"/>
      <c r="Z506" s="2171"/>
      <c r="AA506" s="2171"/>
      <c r="AB506" s="2171"/>
      <c r="AC506" s="2281"/>
      <c r="AD506" s="2171"/>
      <c r="AE506" s="2171"/>
      <c r="AF506" s="2171"/>
      <c r="AG506" s="2171"/>
    </row>
    <row r="507" spans="2:33" x14ac:dyDescent="0.2">
      <c r="B507" s="2280"/>
      <c r="C507" s="2280"/>
      <c r="D507" s="2281"/>
      <c r="E507" s="2171"/>
      <c r="F507" s="2171"/>
      <c r="G507" s="2171"/>
      <c r="H507" s="2282"/>
      <c r="I507" s="2282"/>
      <c r="J507" s="2283"/>
      <c r="K507" s="2281"/>
      <c r="L507" s="2281"/>
      <c r="M507" s="2281"/>
      <c r="N507" s="2281"/>
      <c r="O507" s="2171"/>
      <c r="P507" s="2171"/>
      <c r="Q507" s="2171"/>
      <c r="R507" s="2171"/>
      <c r="S507" s="2281"/>
      <c r="T507" s="2171"/>
      <c r="U507" s="2171"/>
      <c r="V507" s="2171"/>
      <c r="W507" s="2171"/>
      <c r="X507" s="2171"/>
      <c r="Y507" s="2171"/>
      <c r="Z507" s="2171"/>
      <c r="AA507" s="2171"/>
      <c r="AB507" s="2171"/>
      <c r="AC507" s="2281"/>
      <c r="AD507" s="2171"/>
      <c r="AE507" s="2171"/>
      <c r="AF507" s="2171"/>
      <c r="AG507" s="2171"/>
    </row>
    <row r="508" spans="2:33" x14ac:dyDescent="0.2">
      <c r="B508" s="2280"/>
      <c r="C508" s="2280"/>
      <c r="D508" s="2281"/>
      <c r="E508" s="2171"/>
      <c r="F508" s="2171"/>
      <c r="G508" s="2171"/>
      <c r="H508" s="2282"/>
      <c r="I508" s="2282"/>
      <c r="J508" s="2283"/>
      <c r="K508" s="2281"/>
      <c r="L508" s="2281"/>
      <c r="M508" s="2281"/>
      <c r="N508" s="2281"/>
      <c r="O508" s="2171"/>
      <c r="P508" s="2171"/>
      <c r="Q508" s="2171"/>
      <c r="R508" s="2171"/>
      <c r="S508" s="2281"/>
      <c r="T508" s="2171"/>
      <c r="U508" s="2171"/>
      <c r="V508" s="2171"/>
      <c r="W508" s="2171"/>
      <c r="X508" s="2171"/>
      <c r="Y508" s="2171"/>
      <c r="Z508" s="2171"/>
      <c r="AA508" s="2171"/>
      <c r="AB508" s="2171"/>
      <c r="AC508" s="2281"/>
      <c r="AD508" s="2171"/>
      <c r="AE508" s="2171"/>
      <c r="AF508" s="2171"/>
      <c r="AG508" s="2171"/>
    </row>
    <row r="509" spans="2:33" x14ac:dyDescent="0.2">
      <c r="B509" s="2280"/>
      <c r="C509" s="2280"/>
      <c r="D509" s="2281"/>
      <c r="E509" s="2171"/>
      <c r="F509" s="2171"/>
      <c r="G509" s="2171"/>
      <c r="H509" s="2282"/>
      <c r="I509" s="2282"/>
      <c r="J509" s="2283"/>
      <c r="K509" s="2281"/>
      <c r="L509" s="2281"/>
      <c r="M509" s="2281"/>
      <c r="N509" s="2281"/>
      <c r="O509" s="2171"/>
      <c r="P509" s="2171"/>
      <c r="Q509" s="2171"/>
      <c r="R509" s="2171"/>
      <c r="S509" s="2281"/>
      <c r="T509" s="2171"/>
      <c r="U509" s="2171"/>
      <c r="V509" s="2171"/>
      <c r="W509" s="2171"/>
      <c r="X509" s="2171"/>
      <c r="Y509" s="2171"/>
      <c r="Z509" s="2171"/>
      <c r="AA509" s="2171"/>
      <c r="AB509" s="2171"/>
      <c r="AC509" s="2281"/>
      <c r="AD509" s="2171"/>
      <c r="AE509" s="2171"/>
      <c r="AF509" s="2171"/>
      <c r="AG509" s="2171"/>
    </row>
    <row r="510" spans="2:33" x14ac:dyDescent="0.2">
      <c r="B510" s="2280"/>
      <c r="C510" s="2280"/>
      <c r="D510" s="2281"/>
      <c r="E510" s="2171"/>
      <c r="F510" s="2171"/>
      <c r="G510" s="2171"/>
      <c r="H510" s="2282"/>
      <c r="I510" s="2282"/>
      <c r="J510" s="2283"/>
      <c r="K510" s="2281"/>
      <c r="L510" s="2281"/>
      <c r="M510" s="2281"/>
      <c r="N510" s="2281"/>
      <c r="O510" s="2171"/>
      <c r="P510" s="2171"/>
      <c r="Q510" s="2171"/>
      <c r="R510" s="2171"/>
      <c r="S510" s="2281"/>
      <c r="T510" s="2171"/>
      <c r="U510" s="2171"/>
      <c r="V510" s="2171"/>
      <c r="W510" s="2171"/>
      <c r="X510" s="2171"/>
      <c r="Y510" s="2171"/>
      <c r="Z510" s="2171"/>
      <c r="AA510" s="2171"/>
      <c r="AB510" s="2171"/>
      <c r="AC510" s="2281"/>
      <c r="AD510" s="2171"/>
      <c r="AE510" s="2171"/>
      <c r="AF510" s="2171"/>
      <c r="AG510" s="2171"/>
    </row>
    <row r="511" spans="2:33" x14ac:dyDescent="0.2">
      <c r="B511" s="2280"/>
      <c r="C511" s="2280"/>
      <c r="D511" s="2281"/>
      <c r="E511" s="2171"/>
      <c r="F511" s="2171"/>
      <c r="G511" s="2171"/>
      <c r="H511" s="2282"/>
      <c r="I511" s="2282"/>
      <c r="J511" s="2283"/>
      <c r="K511" s="2281"/>
      <c r="L511" s="2281"/>
      <c r="M511" s="2281"/>
      <c r="N511" s="2281"/>
      <c r="O511" s="2171"/>
      <c r="P511" s="2171"/>
      <c r="Q511" s="2171"/>
      <c r="R511" s="2171"/>
      <c r="S511" s="2281"/>
      <c r="T511" s="2171"/>
      <c r="U511" s="2171"/>
      <c r="V511" s="2171"/>
      <c r="W511" s="2171"/>
      <c r="X511" s="2171"/>
      <c r="Y511" s="2171"/>
      <c r="Z511" s="2171"/>
      <c r="AA511" s="2171"/>
      <c r="AB511" s="2171"/>
      <c r="AC511" s="2281"/>
      <c r="AD511" s="2171"/>
      <c r="AE511" s="2171"/>
      <c r="AF511" s="2171"/>
      <c r="AG511" s="2171"/>
    </row>
    <row r="512" spans="2:33" x14ac:dyDescent="0.2">
      <c r="B512" s="2280"/>
      <c r="C512" s="2280"/>
      <c r="D512" s="2281"/>
      <c r="E512" s="2171"/>
      <c r="F512" s="2171"/>
      <c r="G512" s="2171"/>
      <c r="H512" s="2282"/>
      <c r="I512" s="2282"/>
      <c r="J512" s="2283"/>
      <c r="K512" s="2281"/>
      <c r="L512" s="2281"/>
      <c r="M512" s="2281"/>
      <c r="N512" s="2281"/>
      <c r="O512" s="2171"/>
      <c r="P512" s="2171"/>
      <c r="Q512" s="2171"/>
      <c r="R512" s="2171"/>
      <c r="S512" s="2281"/>
      <c r="T512" s="2171"/>
      <c r="U512" s="2171"/>
      <c r="V512" s="2171"/>
      <c r="W512" s="2171"/>
      <c r="X512" s="2171"/>
      <c r="Y512" s="2171"/>
      <c r="Z512" s="2171"/>
      <c r="AA512" s="2171"/>
      <c r="AB512" s="2171"/>
      <c r="AC512" s="2281"/>
      <c r="AD512" s="2171"/>
      <c r="AE512" s="2171"/>
      <c r="AF512" s="2171"/>
      <c r="AG512" s="2171"/>
    </row>
    <row r="513" spans="2:33" x14ac:dyDescent="0.2">
      <c r="B513" s="2280"/>
      <c r="C513" s="2280"/>
      <c r="D513" s="2281"/>
      <c r="E513" s="2171"/>
      <c r="F513" s="2171"/>
      <c r="G513" s="2171"/>
      <c r="H513" s="2282"/>
      <c r="I513" s="2282"/>
      <c r="J513" s="2283"/>
      <c r="K513" s="2281"/>
      <c r="L513" s="2281"/>
      <c r="M513" s="2281"/>
      <c r="N513" s="2281"/>
      <c r="O513" s="2171"/>
      <c r="P513" s="2171"/>
      <c r="Q513" s="2171"/>
      <c r="R513" s="2171"/>
      <c r="S513" s="2281"/>
      <c r="T513" s="2171"/>
      <c r="U513" s="2171"/>
      <c r="V513" s="2171"/>
      <c r="W513" s="2171"/>
      <c r="X513" s="2171"/>
      <c r="Y513" s="2171"/>
      <c r="Z513" s="2171"/>
      <c r="AA513" s="2171"/>
      <c r="AB513" s="2171"/>
      <c r="AC513" s="2281"/>
      <c r="AD513" s="2171"/>
      <c r="AE513" s="2171"/>
      <c r="AF513" s="2171"/>
      <c r="AG513" s="2171"/>
    </row>
    <row r="514" spans="2:33" x14ac:dyDescent="0.2">
      <c r="B514" s="2280"/>
      <c r="C514" s="2280"/>
      <c r="D514" s="2281"/>
      <c r="E514" s="2171"/>
      <c r="F514" s="2171"/>
      <c r="G514" s="2171"/>
      <c r="H514" s="2282"/>
      <c r="I514" s="2282"/>
      <c r="J514" s="2283"/>
      <c r="K514" s="2281"/>
      <c r="L514" s="2281"/>
      <c r="M514" s="2281"/>
      <c r="N514" s="2281"/>
      <c r="O514" s="2171"/>
      <c r="P514" s="2171"/>
      <c r="Q514" s="2171"/>
      <c r="R514" s="2171"/>
      <c r="S514" s="2281"/>
      <c r="T514" s="2171"/>
      <c r="U514" s="2171"/>
      <c r="V514" s="2171"/>
      <c r="W514" s="2171"/>
      <c r="X514" s="2171"/>
      <c r="Y514" s="2171"/>
      <c r="Z514" s="2171"/>
      <c r="AA514" s="2171"/>
      <c r="AB514" s="2171"/>
      <c r="AC514" s="2281"/>
      <c r="AD514" s="2171"/>
      <c r="AE514" s="2171"/>
      <c r="AF514" s="2171"/>
      <c r="AG514" s="2171"/>
    </row>
    <row r="515" spans="2:33" x14ac:dyDescent="0.2">
      <c r="B515" s="2280"/>
      <c r="C515" s="2280"/>
      <c r="D515" s="2281"/>
      <c r="E515" s="2171"/>
      <c r="F515" s="2171"/>
      <c r="G515" s="2171"/>
      <c r="H515" s="2282"/>
      <c r="I515" s="2282"/>
      <c r="J515" s="2283"/>
      <c r="K515" s="2281"/>
      <c r="L515" s="2281"/>
      <c r="M515" s="2281"/>
      <c r="N515" s="2281"/>
      <c r="O515" s="2171"/>
      <c r="P515" s="2171"/>
      <c r="Q515" s="2171"/>
      <c r="R515" s="2171"/>
      <c r="S515" s="2281"/>
      <c r="T515" s="2171"/>
      <c r="U515" s="2171"/>
      <c r="V515" s="2171"/>
      <c r="W515" s="2171"/>
      <c r="X515" s="2171"/>
      <c r="Y515" s="2171"/>
      <c r="Z515" s="2171"/>
      <c r="AA515" s="2171"/>
      <c r="AB515" s="2171"/>
      <c r="AC515" s="2281"/>
      <c r="AD515" s="2171"/>
      <c r="AE515" s="2171"/>
      <c r="AF515" s="2171"/>
      <c r="AG515" s="2171"/>
    </row>
    <row r="516" spans="2:33" x14ac:dyDescent="0.2">
      <c r="B516" s="2280"/>
      <c r="C516" s="2280"/>
      <c r="D516" s="2281"/>
      <c r="E516" s="2171"/>
      <c r="F516" s="2171"/>
      <c r="G516" s="2171"/>
      <c r="H516" s="2282"/>
      <c r="I516" s="2282"/>
      <c r="J516" s="2283"/>
      <c r="K516" s="2281"/>
      <c r="L516" s="2281"/>
      <c r="M516" s="2281"/>
      <c r="N516" s="2281"/>
      <c r="O516" s="2171"/>
      <c r="P516" s="2171"/>
      <c r="Q516" s="2171"/>
      <c r="R516" s="2171"/>
      <c r="S516" s="2281"/>
      <c r="T516" s="2171"/>
      <c r="U516" s="2171"/>
      <c r="V516" s="2171"/>
      <c r="W516" s="2171"/>
      <c r="X516" s="2171"/>
      <c r="Y516" s="2171"/>
      <c r="Z516" s="2171"/>
      <c r="AA516" s="2171"/>
      <c r="AB516" s="2171"/>
      <c r="AC516" s="2281"/>
      <c r="AD516" s="2171"/>
      <c r="AE516" s="2171"/>
      <c r="AF516" s="2171"/>
      <c r="AG516" s="2171"/>
    </row>
    <row r="517" spans="2:33" x14ac:dyDescent="0.2">
      <c r="B517" s="2280"/>
      <c r="C517" s="2280"/>
      <c r="D517" s="2281"/>
      <c r="E517" s="2171"/>
      <c r="F517" s="2171"/>
      <c r="G517" s="2171"/>
      <c r="H517" s="2282"/>
      <c r="I517" s="2282"/>
      <c r="J517" s="2283"/>
      <c r="K517" s="2281"/>
      <c r="L517" s="2281"/>
      <c r="M517" s="2281"/>
      <c r="N517" s="2281"/>
      <c r="O517" s="2171"/>
      <c r="P517" s="2171"/>
      <c r="Q517" s="2171"/>
      <c r="R517" s="2171"/>
      <c r="S517" s="2281"/>
      <c r="T517" s="2171"/>
      <c r="U517" s="2171"/>
      <c r="V517" s="2171"/>
      <c r="W517" s="2171"/>
      <c r="X517" s="2171"/>
      <c r="Y517" s="2171"/>
      <c r="Z517" s="2171"/>
      <c r="AA517" s="2171"/>
      <c r="AB517" s="2171"/>
      <c r="AC517" s="2281"/>
      <c r="AD517" s="2171"/>
      <c r="AE517" s="2171"/>
      <c r="AF517" s="2171"/>
      <c r="AG517" s="2171"/>
    </row>
    <row r="518" spans="2:33" x14ac:dyDescent="0.2">
      <c r="B518" s="2280"/>
      <c r="C518" s="2280"/>
      <c r="D518" s="2281"/>
      <c r="E518" s="2171"/>
      <c r="F518" s="2171"/>
      <c r="G518" s="2171"/>
      <c r="H518" s="2282"/>
      <c r="I518" s="2282"/>
      <c r="J518" s="2283"/>
      <c r="K518" s="2281"/>
      <c r="L518" s="2281"/>
      <c r="M518" s="2281"/>
      <c r="N518" s="2281"/>
      <c r="O518" s="2171"/>
      <c r="P518" s="2171"/>
      <c r="Q518" s="2171"/>
      <c r="R518" s="2171"/>
      <c r="S518" s="2281"/>
      <c r="T518" s="2171"/>
      <c r="U518" s="2171"/>
      <c r="V518" s="2171"/>
      <c r="W518" s="2171"/>
      <c r="X518" s="2171"/>
      <c r="Y518" s="2171"/>
      <c r="Z518" s="2171"/>
      <c r="AA518" s="2171"/>
      <c r="AB518" s="2171"/>
      <c r="AC518" s="2281"/>
      <c r="AD518" s="2171"/>
      <c r="AE518" s="2171"/>
      <c r="AF518" s="2171"/>
      <c r="AG518" s="2171"/>
    </row>
    <row r="519" spans="2:33" x14ac:dyDescent="0.2">
      <c r="B519" s="2280"/>
      <c r="C519" s="2280"/>
      <c r="D519" s="2281"/>
      <c r="E519" s="2171"/>
      <c r="F519" s="2171"/>
      <c r="G519" s="2171"/>
      <c r="H519" s="2282"/>
      <c r="I519" s="2282"/>
      <c r="J519" s="2283"/>
      <c r="K519" s="2281"/>
      <c r="L519" s="2281"/>
      <c r="M519" s="2281"/>
      <c r="N519" s="2281"/>
      <c r="O519" s="2171"/>
      <c r="P519" s="2171"/>
      <c r="Q519" s="2171"/>
      <c r="R519" s="2171"/>
      <c r="S519" s="2281"/>
      <c r="T519" s="2171"/>
      <c r="U519" s="2171"/>
      <c r="V519" s="2171"/>
      <c r="W519" s="2171"/>
      <c r="X519" s="2171"/>
      <c r="Y519" s="2171"/>
      <c r="Z519" s="2171"/>
      <c r="AA519" s="2171"/>
      <c r="AB519" s="2171"/>
      <c r="AC519" s="2281"/>
      <c r="AD519" s="2171"/>
      <c r="AE519" s="2171"/>
      <c r="AF519" s="2171"/>
      <c r="AG519" s="2171"/>
    </row>
    <row r="520" spans="2:33" x14ac:dyDescent="0.2">
      <c r="B520" s="2280"/>
      <c r="C520" s="2280"/>
      <c r="D520" s="2281"/>
      <c r="E520" s="2171"/>
      <c r="F520" s="2171"/>
      <c r="G520" s="2171"/>
      <c r="H520" s="2282"/>
      <c r="I520" s="2282"/>
      <c r="J520" s="2283"/>
      <c r="K520" s="2281"/>
      <c r="L520" s="2281"/>
      <c r="M520" s="2281"/>
      <c r="N520" s="2281"/>
      <c r="O520" s="2171"/>
      <c r="P520" s="2171"/>
      <c r="Q520" s="2171"/>
      <c r="R520" s="2171"/>
      <c r="S520" s="2281"/>
      <c r="T520" s="2171"/>
      <c r="U520" s="2171"/>
      <c r="V520" s="2171"/>
      <c r="W520" s="2171"/>
      <c r="X520" s="2171"/>
      <c r="Y520" s="2171"/>
      <c r="Z520" s="2171"/>
      <c r="AA520" s="2171"/>
      <c r="AB520" s="2171"/>
      <c r="AC520" s="2281"/>
      <c r="AD520" s="2171"/>
      <c r="AE520" s="2171"/>
      <c r="AF520" s="2171"/>
      <c r="AG520" s="2171"/>
    </row>
    <row r="521" spans="2:33" x14ac:dyDescent="0.2">
      <c r="B521" s="2280"/>
      <c r="C521" s="2280"/>
      <c r="D521" s="2281"/>
      <c r="E521" s="2171"/>
      <c r="F521" s="2171"/>
      <c r="G521" s="2171"/>
      <c r="H521" s="2282"/>
      <c r="I521" s="2282"/>
      <c r="J521" s="2283"/>
      <c r="K521" s="2281"/>
      <c r="L521" s="2281"/>
      <c r="M521" s="2281"/>
      <c r="N521" s="2281"/>
      <c r="O521" s="2171"/>
      <c r="P521" s="2171"/>
      <c r="Q521" s="2171"/>
      <c r="R521" s="2171"/>
      <c r="S521" s="2281"/>
      <c r="T521" s="2171"/>
      <c r="U521" s="2171"/>
      <c r="V521" s="2171"/>
      <c r="W521" s="2171"/>
      <c r="X521" s="2171"/>
      <c r="Y521" s="2171"/>
      <c r="Z521" s="2171"/>
      <c r="AA521" s="2171"/>
      <c r="AB521" s="2171"/>
      <c r="AC521" s="2281"/>
      <c r="AD521" s="2171"/>
      <c r="AE521" s="2171"/>
      <c r="AF521" s="2171"/>
      <c r="AG521" s="2171"/>
    </row>
    <row r="522" spans="2:33" x14ac:dyDescent="0.2">
      <c r="B522" s="2280"/>
      <c r="C522" s="2280"/>
      <c r="D522" s="2281"/>
      <c r="E522" s="2171"/>
      <c r="F522" s="2171"/>
      <c r="G522" s="2171"/>
      <c r="H522" s="2282"/>
      <c r="I522" s="2282"/>
      <c r="J522" s="2283"/>
      <c r="K522" s="2281"/>
      <c r="L522" s="2281"/>
      <c r="M522" s="2281"/>
      <c r="N522" s="2281"/>
      <c r="O522" s="2171"/>
      <c r="P522" s="2171"/>
      <c r="Q522" s="2171"/>
      <c r="R522" s="2171"/>
      <c r="S522" s="2281"/>
      <c r="T522" s="2171"/>
      <c r="U522" s="2171"/>
      <c r="V522" s="2171"/>
      <c r="W522" s="2171"/>
      <c r="X522" s="2171"/>
      <c r="Y522" s="2171"/>
      <c r="Z522" s="2171"/>
      <c r="AA522" s="2171"/>
      <c r="AB522" s="2171"/>
      <c r="AC522" s="2281"/>
      <c r="AD522" s="2171"/>
      <c r="AE522" s="2171"/>
      <c r="AF522" s="2171"/>
      <c r="AG522" s="2171"/>
    </row>
    <row r="523" spans="2:33" x14ac:dyDescent="0.2">
      <c r="B523" s="2280"/>
      <c r="C523" s="2280"/>
      <c r="D523" s="2281"/>
      <c r="E523" s="2171"/>
      <c r="F523" s="2171"/>
      <c r="G523" s="2171"/>
      <c r="H523" s="2282"/>
      <c r="I523" s="2282"/>
      <c r="J523" s="2283"/>
      <c r="K523" s="2281"/>
      <c r="L523" s="2281"/>
      <c r="M523" s="2281"/>
      <c r="N523" s="2281"/>
      <c r="O523" s="2171"/>
      <c r="P523" s="2171"/>
      <c r="Q523" s="2171"/>
      <c r="R523" s="2171"/>
      <c r="S523" s="2281"/>
      <c r="T523" s="2171"/>
      <c r="U523" s="2171"/>
      <c r="V523" s="2171"/>
      <c r="W523" s="2171"/>
      <c r="X523" s="2171"/>
      <c r="Y523" s="2171"/>
      <c r="Z523" s="2171"/>
      <c r="AA523" s="2171"/>
      <c r="AB523" s="2171"/>
      <c r="AC523" s="2281"/>
      <c r="AD523" s="2171"/>
      <c r="AE523" s="2171"/>
      <c r="AF523" s="2171"/>
      <c r="AG523" s="2171"/>
    </row>
    <row r="524" spans="2:33" x14ac:dyDescent="0.2">
      <c r="B524" s="2280"/>
      <c r="C524" s="2280"/>
      <c r="D524" s="2281"/>
      <c r="E524" s="2171"/>
      <c r="F524" s="2171"/>
      <c r="G524" s="2171"/>
      <c r="H524" s="2282"/>
      <c r="I524" s="2282"/>
      <c r="J524" s="2283"/>
      <c r="K524" s="2281"/>
      <c r="L524" s="2281"/>
      <c r="M524" s="2281"/>
      <c r="N524" s="2281"/>
      <c r="O524" s="2171"/>
      <c r="P524" s="2171"/>
      <c r="Q524" s="2171"/>
      <c r="R524" s="2171"/>
      <c r="S524" s="2281"/>
      <c r="T524" s="2171"/>
      <c r="U524" s="2171"/>
      <c r="V524" s="2171"/>
      <c r="W524" s="2171"/>
      <c r="X524" s="2171"/>
      <c r="Y524" s="2171"/>
      <c r="Z524" s="2171"/>
      <c r="AA524" s="2171"/>
      <c r="AB524" s="2171"/>
      <c r="AC524" s="2281"/>
      <c r="AD524" s="2171"/>
      <c r="AE524" s="2171"/>
      <c r="AF524" s="2171"/>
      <c r="AG524" s="2171"/>
    </row>
    <row r="525" spans="2:33" x14ac:dyDescent="0.2">
      <c r="B525" s="2280"/>
      <c r="C525" s="2280"/>
      <c r="D525" s="2281"/>
      <c r="E525" s="2171"/>
      <c r="F525" s="2171"/>
      <c r="G525" s="2171"/>
      <c r="H525" s="2282"/>
      <c r="I525" s="2282"/>
      <c r="J525" s="2283"/>
      <c r="K525" s="2281"/>
      <c r="L525" s="2281"/>
      <c r="M525" s="2281"/>
      <c r="N525" s="2281"/>
      <c r="O525" s="2171"/>
      <c r="P525" s="2171"/>
      <c r="Q525" s="2171"/>
      <c r="R525" s="2171"/>
      <c r="S525" s="2281"/>
      <c r="T525" s="2171"/>
      <c r="U525" s="2171"/>
      <c r="V525" s="2171"/>
      <c r="W525" s="2171"/>
      <c r="X525" s="2171"/>
      <c r="Y525" s="2171"/>
      <c r="Z525" s="2171"/>
      <c r="AA525" s="2171"/>
      <c r="AB525" s="2171"/>
      <c r="AC525" s="2281"/>
      <c r="AD525" s="2171"/>
      <c r="AE525" s="2171"/>
      <c r="AF525" s="2171"/>
      <c r="AG525" s="2171"/>
    </row>
    <row r="526" spans="2:33" x14ac:dyDescent="0.2">
      <c r="B526" s="2280"/>
      <c r="C526" s="2280"/>
      <c r="D526" s="2281"/>
      <c r="E526" s="2171"/>
      <c r="F526" s="2171"/>
      <c r="G526" s="2171"/>
      <c r="H526" s="2282"/>
      <c r="I526" s="2282"/>
      <c r="J526" s="2283"/>
      <c r="K526" s="2281"/>
      <c r="L526" s="2281"/>
      <c r="M526" s="2281"/>
      <c r="N526" s="2281"/>
      <c r="O526" s="2171"/>
      <c r="P526" s="2171"/>
      <c r="Q526" s="2171"/>
      <c r="R526" s="2171"/>
      <c r="S526" s="2281"/>
      <c r="T526" s="2171"/>
      <c r="U526" s="2171"/>
      <c r="V526" s="2171"/>
      <c r="W526" s="2171"/>
      <c r="X526" s="2171"/>
      <c r="Y526" s="2171"/>
      <c r="Z526" s="2171"/>
      <c r="AA526" s="2171"/>
      <c r="AB526" s="2171"/>
      <c r="AC526" s="2281"/>
      <c r="AD526" s="2171"/>
      <c r="AE526" s="2171"/>
      <c r="AF526" s="2171"/>
      <c r="AG526" s="2171"/>
    </row>
    <row r="527" spans="2:33" x14ac:dyDescent="0.2">
      <c r="B527" s="2280"/>
      <c r="C527" s="2280"/>
      <c r="D527" s="2281"/>
      <c r="E527" s="2171"/>
      <c r="F527" s="2171"/>
      <c r="G527" s="2171"/>
      <c r="H527" s="2282"/>
      <c r="I527" s="2282"/>
      <c r="J527" s="2283"/>
      <c r="K527" s="2281"/>
      <c r="L527" s="2281"/>
      <c r="M527" s="2281"/>
      <c r="N527" s="2281"/>
      <c r="O527" s="2171"/>
      <c r="P527" s="2171"/>
      <c r="Q527" s="2171"/>
      <c r="R527" s="2171"/>
      <c r="S527" s="2281"/>
      <c r="T527" s="2171"/>
      <c r="U527" s="2171"/>
      <c r="V527" s="2171"/>
      <c r="W527" s="2171"/>
      <c r="X527" s="2171"/>
      <c r="Y527" s="2171"/>
      <c r="Z527" s="2171"/>
      <c r="AA527" s="2171"/>
      <c r="AB527" s="2171"/>
      <c r="AC527" s="2281"/>
      <c r="AD527" s="2171"/>
      <c r="AE527" s="2171"/>
      <c r="AF527" s="2171"/>
      <c r="AG527" s="2171"/>
    </row>
    <row r="528" spans="2:33" x14ac:dyDescent="0.2">
      <c r="B528" s="2280"/>
      <c r="C528" s="2280"/>
      <c r="D528" s="2281"/>
      <c r="E528" s="2171"/>
      <c r="F528" s="2171"/>
      <c r="G528" s="2171"/>
      <c r="H528" s="2282"/>
      <c r="I528" s="2282"/>
      <c r="J528" s="2283"/>
      <c r="K528" s="2281"/>
      <c r="L528" s="2281"/>
      <c r="M528" s="2281"/>
      <c r="N528" s="2281"/>
      <c r="O528" s="2171"/>
      <c r="P528" s="2171"/>
      <c r="Q528" s="2171"/>
      <c r="R528" s="2171"/>
      <c r="S528" s="2281"/>
      <c r="T528" s="2171"/>
      <c r="U528" s="2171"/>
      <c r="V528" s="2171"/>
      <c r="W528" s="2171"/>
      <c r="X528" s="2171"/>
      <c r="Y528" s="2171"/>
      <c r="Z528" s="2171"/>
      <c r="AA528" s="2171"/>
      <c r="AB528" s="2171"/>
      <c r="AC528" s="2281"/>
      <c r="AD528" s="2171"/>
      <c r="AE528" s="2171"/>
      <c r="AF528" s="2171"/>
      <c r="AG528" s="2171"/>
    </row>
    <row r="529" spans="2:33" x14ac:dyDescent="0.2">
      <c r="B529" s="2280"/>
      <c r="C529" s="2280"/>
      <c r="D529" s="2281"/>
      <c r="E529" s="2171"/>
      <c r="F529" s="2171"/>
      <c r="G529" s="2171"/>
      <c r="H529" s="2282"/>
      <c r="I529" s="2282"/>
      <c r="J529" s="2283"/>
      <c r="K529" s="2281"/>
      <c r="L529" s="2281"/>
      <c r="M529" s="2281"/>
      <c r="N529" s="2281"/>
      <c r="O529" s="2171"/>
      <c r="P529" s="2171"/>
      <c r="Q529" s="2171"/>
      <c r="R529" s="2171"/>
      <c r="S529" s="2281"/>
      <c r="T529" s="2171"/>
      <c r="U529" s="2171"/>
      <c r="V529" s="2171"/>
      <c r="W529" s="2171"/>
      <c r="X529" s="2171"/>
      <c r="Y529" s="2171"/>
      <c r="Z529" s="2171"/>
      <c r="AA529" s="2171"/>
      <c r="AB529" s="2171"/>
      <c r="AC529" s="2281"/>
      <c r="AD529" s="2171"/>
      <c r="AE529" s="2171"/>
      <c r="AF529" s="2171"/>
      <c r="AG529" s="2171"/>
    </row>
    <row r="530" spans="2:33" x14ac:dyDescent="0.2">
      <c r="B530" s="2280"/>
      <c r="C530" s="2280"/>
      <c r="D530" s="2281"/>
      <c r="E530" s="2171"/>
      <c r="F530" s="2171"/>
      <c r="G530" s="2171"/>
      <c r="H530" s="2282"/>
      <c r="I530" s="2282"/>
      <c r="J530" s="2283"/>
      <c r="K530" s="2281"/>
      <c r="L530" s="2281"/>
      <c r="M530" s="2281"/>
      <c r="N530" s="2281"/>
      <c r="O530" s="2171"/>
      <c r="P530" s="2171"/>
      <c r="Q530" s="2171"/>
      <c r="R530" s="2171"/>
      <c r="S530" s="2281"/>
      <c r="T530" s="2171"/>
      <c r="U530" s="2171"/>
      <c r="V530" s="2171"/>
      <c r="W530" s="2171"/>
      <c r="X530" s="2171"/>
      <c r="Y530" s="2171"/>
      <c r="Z530" s="2171"/>
      <c r="AA530" s="2171"/>
      <c r="AB530" s="2171"/>
      <c r="AC530" s="2281"/>
      <c r="AD530" s="2171"/>
      <c r="AE530" s="2171"/>
      <c r="AF530" s="2171"/>
      <c r="AG530" s="2171"/>
    </row>
    <row r="531" spans="2:33" x14ac:dyDescent="0.2">
      <c r="B531" s="2280"/>
      <c r="C531" s="2280"/>
      <c r="D531" s="2281"/>
      <c r="E531" s="2171"/>
      <c r="F531" s="2171"/>
      <c r="G531" s="2171"/>
      <c r="H531" s="2282"/>
      <c r="I531" s="2282"/>
      <c r="J531" s="2283"/>
      <c r="K531" s="2281"/>
      <c r="L531" s="2281"/>
      <c r="M531" s="2281"/>
      <c r="N531" s="2281"/>
      <c r="O531" s="2171"/>
      <c r="P531" s="2171"/>
      <c r="Q531" s="2171"/>
      <c r="R531" s="2171"/>
      <c r="S531" s="2281"/>
      <c r="T531" s="2171"/>
      <c r="U531" s="2171"/>
      <c r="V531" s="2171"/>
      <c r="W531" s="2171"/>
      <c r="X531" s="2171"/>
      <c r="Y531" s="2171"/>
      <c r="Z531" s="2171"/>
      <c r="AA531" s="2171"/>
      <c r="AB531" s="2171"/>
      <c r="AC531" s="2281"/>
      <c r="AD531" s="2171"/>
      <c r="AE531" s="2171"/>
      <c r="AF531" s="2171"/>
      <c r="AG531" s="2171"/>
    </row>
    <row r="532" spans="2:33" x14ac:dyDescent="0.2">
      <c r="B532" s="2280"/>
      <c r="C532" s="2280"/>
      <c r="D532" s="2281"/>
      <c r="E532" s="2171"/>
      <c r="F532" s="2171"/>
      <c r="G532" s="2171"/>
      <c r="H532" s="2282"/>
      <c r="I532" s="2282"/>
      <c r="J532" s="2283"/>
      <c r="K532" s="2281"/>
      <c r="L532" s="2281"/>
      <c r="M532" s="2281"/>
      <c r="N532" s="2281"/>
      <c r="O532" s="2171"/>
      <c r="P532" s="2171"/>
      <c r="Q532" s="2171"/>
      <c r="R532" s="2171"/>
      <c r="S532" s="2281"/>
      <c r="T532" s="2171"/>
      <c r="U532" s="2171"/>
      <c r="V532" s="2171"/>
      <c r="W532" s="2171"/>
      <c r="X532" s="2171"/>
      <c r="Y532" s="2171"/>
      <c r="Z532" s="2171"/>
      <c r="AA532" s="2171"/>
      <c r="AB532" s="2171"/>
      <c r="AC532" s="2281"/>
      <c r="AD532" s="2171"/>
      <c r="AE532" s="2171"/>
      <c r="AF532" s="2171"/>
      <c r="AG532" s="2171"/>
    </row>
    <row r="533" spans="2:33" x14ac:dyDescent="0.2">
      <c r="B533" s="2280"/>
      <c r="C533" s="2280"/>
      <c r="D533" s="2281"/>
      <c r="E533" s="2171"/>
      <c r="F533" s="2171"/>
      <c r="G533" s="2171"/>
      <c r="H533" s="2282"/>
      <c r="I533" s="2282"/>
      <c r="J533" s="2283"/>
      <c r="K533" s="2281"/>
      <c r="L533" s="2281"/>
      <c r="M533" s="2281"/>
      <c r="N533" s="2281"/>
      <c r="O533" s="2171"/>
      <c r="P533" s="2171"/>
      <c r="Q533" s="2171"/>
      <c r="R533" s="2171"/>
      <c r="S533" s="2281"/>
      <c r="T533" s="2171"/>
      <c r="U533" s="2171"/>
      <c r="V533" s="2171"/>
      <c r="W533" s="2171"/>
      <c r="X533" s="2171"/>
      <c r="Y533" s="2171"/>
      <c r="Z533" s="2171"/>
      <c r="AA533" s="2171"/>
      <c r="AB533" s="2171"/>
      <c r="AC533" s="2281"/>
      <c r="AD533" s="2171"/>
      <c r="AE533" s="2171"/>
      <c r="AF533" s="2171"/>
      <c r="AG533" s="2171"/>
    </row>
    <row r="534" spans="2:33" x14ac:dyDescent="0.2">
      <c r="B534" s="2280"/>
      <c r="C534" s="2280"/>
      <c r="D534" s="2281"/>
      <c r="E534" s="2171"/>
      <c r="F534" s="2171"/>
      <c r="G534" s="2171"/>
      <c r="H534" s="2282"/>
      <c r="I534" s="2282"/>
      <c r="J534" s="2283"/>
      <c r="K534" s="2281"/>
      <c r="L534" s="2281"/>
      <c r="M534" s="2281"/>
      <c r="N534" s="2281"/>
      <c r="O534" s="2171"/>
      <c r="P534" s="2171"/>
      <c r="Q534" s="2171"/>
      <c r="R534" s="2171"/>
      <c r="S534" s="2281"/>
      <c r="T534" s="2171"/>
      <c r="U534" s="2171"/>
      <c r="V534" s="2171"/>
      <c r="W534" s="2171"/>
      <c r="X534" s="2171"/>
      <c r="Y534" s="2171"/>
      <c r="Z534" s="2171"/>
      <c r="AA534" s="2171"/>
      <c r="AB534" s="2171"/>
      <c r="AC534" s="2281"/>
      <c r="AD534" s="2171"/>
      <c r="AE534" s="2171"/>
      <c r="AF534" s="2171"/>
      <c r="AG534" s="2171"/>
    </row>
    <row r="535" spans="2:33" x14ac:dyDescent="0.2">
      <c r="B535" s="2280"/>
      <c r="C535" s="2280"/>
      <c r="D535" s="2281"/>
      <c r="E535" s="2171"/>
      <c r="F535" s="2171"/>
      <c r="G535" s="2171"/>
      <c r="H535" s="2282"/>
      <c r="I535" s="2282"/>
      <c r="J535" s="2283"/>
      <c r="K535" s="2281"/>
      <c r="L535" s="2281"/>
      <c r="M535" s="2281"/>
      <c r="N535" s="2281"/>
      <c r="O535" s="2171"/>
      <c r="P535" s="2171"/>
      <c r="Q535" s="2171"/>
      <c r="R535" s="2171"/>
      <c r="S535" s="2281"/>
      <c r="T535" s="2171"/>
      <c r="U535" s="2171"/>
      <c r="V535" s="2171"/>
      <c r="W535" s="2171"/>
      <c r="X535" s="2171"/>
      <c r="Y535" s="2171"/>
      <c r="Z535" s="2171"/>
      <c r="AA535" s="2171"/>
      <c r="AB535" s="2171"/>
      <c r="AC535" s="2281"/>
      <c r="AD535" s="2171"/>
      <c r="AE535" s="2171"/>
      <c r="AF535" s="2171"/>
      <c r="AG535" s="2171"/>
    </row>
    <row r="536" spans="2:33" x14ac:dyDescent="0.2">
      <c r="B536" s="2280"/>
      <c r="C536" s="2280"/>
      <c r="D536" s="2281"/>
      <c r="E536" s="2171"/>
      <c r="F536" s="2171"/>
      <c r="G536" s="2171"/>
      <c r="H536" s="2282"/>
      <c r="I536" s="2282"/>
      <c r="J536" s="2283"/>
      <c r="K536" s="2281"/>
      <c r="L536" s="2281"/>
      <c r="M536" s="2281"/>
      <c r="N536" s="2281"/>
      <c r="O536" s="2171"/>
      <c r="P536" s="2171"/>
      <c r="Q536" s="2171"/>
      <c r="R536" s="2171"/>
      <c r="S536" s="2281"/>
      <c r="T536" s="2171"/>
      <c r="U536" s="2171"/>
      <c r="V536" s="2171"/>
      <c r="W536" s="2171"/>
      <c r="X536" s="2171"/>
      <c r="Y536" s="2171"/>
      <c r="Z536" s="2171"/>
      <c r="AA536" s="2171"/>
      <c r="AB536" s="2171"/>
      <c r="AC536" s="2281"/>
      <c r="AD536" s="2171"/>
      <c r="AE536" s="2171"/>
      <c r="AF536" s="2171"/>
      <c r="AG536" s="2171"/>
    </row>
    <row r="537" spans="2:33" x14ac:dyDescent="0.2">
      <c r="B537" s="2280"/>
      <c r="C537" s="2280"/>
      <c r="D537" s="2281"/>
      <c r="E537" s="2171"/>
      <c r="F537" s="2171"/>
      <c r="G537" s="2171"/>
      <c r="H537" s="2282"/>
      <c r="I537" s="2282"/>
      <c r="J537" s="2283"/>
      <c r="K537" s="2281"/>
      <c r="L537" s="2281"/>
      <c r="M537" s="2281"/>
      <c r="N537" s="2281"/>
      <c r="O537" s="2171"/>
      <c r="P537" s="2171"/>
      <c r="Q537" s="2171"/>
      <c r="R537" s="2171"/>
      <c r="S537" s="2281"/>
      <c r="T537" s="2171"/>
      <c r="U537" s="2171"/>
      <c r="V537" s="2171"/>
      <c r="W537" s="2171"/>
      <c r="X537" s="2171"/>
      <c r="Y537" s="2171"/>
      <c r="Z537" s="2171"/>
      <c r="AA537" s="2171"/>
      <c r="AB537" s="2171"/>
      <c r="AC537" s="2281"/>
      <c r="AD537" s="2171"/>
      <c r="AE537" s="2171"/>
      <c r="AF537" s="2171"/>
      <c r="AG537" s="2171"/>
    </row>
    <row r="538" spans="2:33" x14ac:dyDescent="0.2">
      <c r="B538" s="2280"/>
      <c r="C538" s="2280"/>
      <c r="D538" s="2281"/>
      <c r="E538" s="2171"/>
      <c r="F538" s="2171"/>
      <c r="G538" s="2171"/>
      <c r="H538" s="2282"/>
      <c r="I538" s="2282"/>
      <c r="J538" s="2283"/>
      <c r="K538" s="2281"/>
      <c r="L538" s="2281"/>
      <c r="M538" s="2281"/>
      <c r="N538" s="2281"/>
      <c r="O538" s="2171"/>
      <c r="P538" s="2171"/>
      <c r="Q538" s="2171"/>
      <c r="R538" s="2171"/>
      <c r="S538" s="2281"/>
      <c r="T538" s="2171"/>
      <c r="U538" s="2171"/>
      <c r="V538" s="2171"/>
      <c r="W538" s="2171"/>
      <c r="X538" s="2171"/>
      <c r="Y538" s="2171"/>
      <c r="Z538" s="2171"/>
      <c r="AA538" s="2171"/>
      <c r="AB538" s="2171"/>
      <c r="AC538" s="2281"/>
      <c r="AD538" s="2171"/>
      <c r="AE538" s="2171"/>
      <c r="AF538" s="2171"/>
      <c r="AG538" s="2171"/>
    </row>
    <row r="539" spans="2:33" x14ac:dyDescent="0.2">
      <c r="B539" s="2280"/>
      <c r="C539" s="2280"/>
      <c r="D539" s="2281"/>
      <c r="E539" s="2171"/>
      <c r="F539" s="2171"/>
      <c r="G539" s="2171"/>
      <c r="H539" s="2282"/>
      <c r="I539" s="2282"/>
      <c r="J539" s="2283"/>
      <c r="K539" s="2281"/>
      <c r="L539" s="2281"/>
      <c r="M539" s="2281"/>
      <c r="N539" s="2281"/>
      <c r="O539" s="2171"/>
      <c r="P539" s="2171"/>
      <c r="Q539" s="2171"/>
      <c r="R539" s="2171"/>
      <c r="S539" s="2281"/>
      <c r="T539" s="2171"/>
      <c r="U539" s="2171"/>
      <c r="V539" s="2171"/>
      <c r="W539" s="2171"/>
      <c r="X539" s="2171"/>
      <c r="Y539" s="2171"/>
      <c r="Z539" s="2171"/>
      <c r="AA539" s="2171"/>
      <c r="AB539" s="2171"/>
      <c r="AC539" s="2281"/>
      <c r="AD539" s="2171"/>
      <c r="AE539" s="2171"/>
      <c r="AF539" s="2171"/>
      <c r="AG539" s="2171"/>
    </row>
    <row r="540" spans="2:33" x14ac:dyDescent="0.2">
      <c r="B540" s="2280"/>
      <c r="C540" s="2280"/>
      <c r="D540" s="2281"/>
      <c r="E540" s="2171"/>
      <c r="F540" s="2171"/>
      <c r="G540" s="2171"/>
      <c r="H540" s="2282"/>
      <c r="I540" s="2282"/>
      <c r="J540" s="2283"/>
      <c r="K540" s="2281"/>
      <c r="L540" s="2281"/>
      <c r="M540" s="2281"/>
      <c r="N540" s="2281"/>
      <c r="O540" s="2171"/>
      <c r="P540" s="2171"/>
      <c r="Q540" s="2171"/>
      <c r="R540" s="2171"/>
      <c r="S540" s="2281"/>
      <c r="T540" s="2171"/>
      <c r="U540" s="2171"/>
      <c r="V540" s="2171"/>
      <c r="W540" s="2171"/>
      <c r="X540" s="2171"/>
      <c r="Y540" s="2171"/>
      <c r="Z540" s="2171"/>
      <c r="AA540" s="2171"/>
      <c r="AB540" s="2171"/>
      <c r="AC540" s="2281"/>
      <c r="AD540" s="2171"/>
      <c r="AE540" s="2171"/>
      <c r="AF540" s="2171"/>
      <c r="AG540" s="2171"/>
    </row>
    <row r="541" spans="2:33" x14ac:dyDescent="0.2">
      <c r="B541" s="2280"/>
      <c r="C541" s="2280"/>
      <c r="D541" s="2281"/>
      <c r="E541" s="2171"/>
      <c r="F541" s="2171"/>
      <c r="G541" s="2171"/>
      <c r="H541" s="2282"/>
      <c r="I541" s="2282"/>
      <c r="J541" s="2283"/>
      <c r="K541" s="2281"/>
      <c r="L541" s="2281"/>
      <c r="M541" s="2281"/>
      <c r="N541" s="2281"/>
      <c r="O541" s="2171"/>
      <c r="P541" s="2171"/>
      <c r="Q541" s="2171"/>
      <c r="R541" s="2171"/>
      <c r="S541" s="2281"/>
      <c r="T541" s="2171"/>
      <c r="U541" s="2171"/>
      <c r="V541" s="2171"/>
      <c r="W541" s="2171"/>
      <c r="X541" s="2171"/>
      <c r="Y541" s="2171"/>
      <c r="Z541" s="2171"/>
      <c r="AA541" s="2171"/>
      <c r="AB541" s="2171"/>
      <c r="AC541" s="2281"/>
      <c r="AD541" s="2171"/>
      <c r="AE541" s="2171"/>
      <c r="AF541" s="2171"/>
      <c r="AG541" s="2171"/>
    </row>
    <row r="542" spans="2:33" x14ac:dyDescent="0.2">
      <c r="B542" s="2280"/>
      <c r="C542" s="2280"/>
      <c r="D542" s="2281"/>
      <c r="E542" s="2171"/>
      <c r="F542" s="2171"/>
      <c r="G542" s="2171"/>
      <c r="H542" s="2282"/>
      <c r="I542" s="2282"/>
      <c r="J542" s="2283"/>
      <c r="K542" s="2281"/>
      <c r="L542" s="2281"/>
      <c r="M542" s="2281"/>
      <c r="N542" s="2281"/>
      <c r="O542" s="2171"/>
      <c r="P542" s="2171"/>
      <c r="Q542" s="2171"/>
      <c r="R542" s="2171"/>
      <c r="S542" s="2281"/>
      <c r="T542" s="2171"/>
      <c r="U542" s="2171"/>
      <c r="V542" s="2171"/>
      <c r="W542" s="2171"/>
      <c r="X542" s="2171"/>
      <c r="Y542" s="2171"/>
      <c r="Z542" s="2171"/>
      <c r="AA542" s="2171"/>
      <c r="AB542" s="2171"/>
      <c r="AC542" s="2281"/>
      <c r="AD542" s="2171"/>
      <c r="AE542" s="2171"/>
      <c r="AF542" s="2171"/>
      <c r="AG542" s="2171"/>
    </row>
    <row r="543" spans="2:33" x14ac:dyDescent="0.2">
      <c r="B543" s="2280"/>
      <c r="C543" s="2280"/>
      <c r="D543" s="2281"/>
      <c r="E543" s="2171"/>
      <c r="F543" s="2171"/>
      <c r="G543" s="2171"/>
      <c r="H543" s="2282"/>
      <c r="I543" s="2282"/>
      <c r="J543" s="2283"/>
      <c r="K543" s="2281"/>
      <c r="L543" s="2281"/>
      <c r="M543" s="2281"/>
      <c r="N543" s="2281"/>
      <c r="O543" s="2171"/>
      <c r="P543" s="2171"/>
      <c r="Q543" s="2171"/>
      <c r="R543" s="2171"/>
      <c r="S543" s="2281"/>
      <c r="T543" s="2171"/>
      <c r="U543" s="2171"/>
      <c r="V543" s="2171"/>
      <c r="W543" s="2171"/>
      <c r="X543" s="2171"/>
      <c r="Y543" s="2171"/>
      <c r="Z543" s="2171"/>
      <c r="AA543" s="2171"/>
      <c r="AB543" s="2171"/>
      <c r="AC543" s="2281"/>
      <c r="AD543" s="2171"/>
      <c r="AE543" s="2171"/>
      <c r="AF543" s="2171"/>
      <c r="AG543" s="2171"/>
    </row>
    <row r="544" spans="2:33" x14ac:dyDescent="0.2">
      <c r="B544" s="2280"/>
      <c r="C544" s="2280"/>
      <c r="D544" s="2281"/>
      <c r="E544" s="2171"/>
      <c r="F544" s="2171"/>
      <c r="G544" s="2171"/>
      <c r="H544" s="2282"/>
      <c r="I544" s="2282"/>
      <c r="J544" s="2283"/>
      <c r="K544" s="2281"/>
      <c r="L544" s="2281"/>
      <c r="M544" s="2281"/>
      <c r="N544" s="2281"/>
      <c r="O544" s="2171"/>
      <c r="P544" s="2171"/>
      <c r="Q544" s="2171"/>
      <c r="R544" s="2171"/>
      <c r="S544" s="2281"/>
      <c r="T544" s="2171"/>
      <c r="U544" s="2171"/>
      <c r="V544" s="2171"/>
      <c r="W544" s="2171"/>
      <c r="X544" s="2171"/>
      <c r="Y544" s="2171"/>
      <c r="Z544" s="2171"/>
      <c r="AA544" s="2171"/>
      <c r="AB544" s="2171"/>
      <c r="AC544" s="2281"/>
      <c r="AD544" s="2171"/>
      <c r="AE544" s="2171"/>
      <c r="AF544" s="2171"/>
      <c r="AG544" s="2171"/>
    </row>
    <row r="545" spans="2:33" x14ac:dyDescent="0.2">
      <c r="B545" s="2280"/>
      <c r="C545" s="2280"/>
      <c r="D545" s="2281"/>
      <c r="E545" s="2171"/>
      <c r="F545" s="2171"/>
      <c r="G545" s="2171"/>
      <c r="H545" s="2282"/>
      <c r="I545" s="2282"/>
      <c r="J545" s="2283"/>
      <c r="K545" s="2281"/>
      <c r="L545" s="2281"/>
      <c r="M545" s="2281"/>
      <c r="N545" s="2281"/>
      <c r="O545" s="2171"/>
      <c r="P545" s="2171"/>
      <c r="Q545" s="2171"/>
      <c r="R545" s="2171"/>
      <c r="S545" s="2281"/>
      <c r="T545" s="2171"/>
      <c r="U545" s="2171"/>
      <c r="V545" s="2171"/>
      <c r="W545" s="2171"/>
      <c r="X545" s="2171"/>
      <c r="Y545" s="2171"/>
      <c r="Z545" s="2171"/>
      <c r="AA545" s="2171"/>
      <c r="AB545" s="2171"/>
      <c r="AC545" s="2281"/>
      <c r="AD545" s="2171"/>
      <c r="AE545" s="2171"/>
      <c r="AF545" s="2171"/>
      <c r="AG545" s="2171"/>
    </row>
    <row r="546" spans="2:33" x14ac:dyDescent="0.2">
      <c r="B546" s="2280"/>
      <c r="C546" s="2280"/>
      <c r="D546" s="2281"/>
      <c r="E546" s="2171"/>
      <c r="F546" s="2171"/>
      <c r="G546" s="2171"/>
      <c r="H546" s="2282"/>
      <c r="I546" s="2282"/>
      <c r="J546" s="2283"/>
      <c r="K546" s="2281"/>
      <c r="L546" s="2281"/>
      <c r="M546" s="2281"/>
      <c r="N546" s="2281"/>
      <c r="O546" s="2171"/>
      <c r="P546" s="2171"/>
      <c r="Q546" s="2171"/>
      <c r="R546" s="2171"/>
      <c r="S546" s="2281"/>
      <c r="T546" s="2171"/>
      <c r="U546" s="2171"/>
      <c r="V546" s="2171"/>
      <c r="W546" s="2171"/>
      <c r="X546" s="2171"/>
      <c r="Y546" s="2171"/>
      <c r="Z546" s="2171"/>
      <c r="AA546" s="2171"/>
      <c r="AB546" s="2171"/>
      <c r="AC546" s="2281"/>
      <c r="AD546" s="2171"/>
      <c r="AE546" s="2171"/>
      <c r="AF546" s="2171"/>
      <c r="AG546" s="2171"/>
    </row>
    <row r="547" spans="2:33" x14ac:dyDescent="0.2">
      <c r="B547" s="2280"/>
      <c r="C547" s="2280"/>
      <c r="D547" s="2281"/>
      <c r="E547" s="2171"/>
      <c r="F547" s="2171"/>
      <c r="G547" s="2171"/>
      <c r="H547" s="2282"/>
      <c r="I547" s="2282"/>
      <c r="J547" s="2283"/>
      <c r="K547" s="2281"/>
      <c r="L547" s="2281"/>
      <c r="M547" s="2281"/>
      <c r="N547" s="2281"/>
      <c r="O547" s="2171"/>
      <c r="P547" s="2171"/>
      <c r="Q547" s="2171"/>
      <c r="R547" s="2171"/>
      <c r="S547" s="2281"/>
      <c r="T547" s="2171"/>
      <c r="U547" s="2171"/>
      <c r="V547" s="2171"/>
      <c r="W547" s="2171"/>
      <c r="X547" s="2171"/>
      <c r="Y547" s="2171"/>
      <c r="Z547" s="2171"/>
      <c r="AA547" s="2171"/>
      <c r="AB547" s="2171"/>
      <c r="AC547" s="2281"/>
      <c r="AD547" s="2171"/>
      <c r="AE547" s="2171"/>
      <c r="AF547" s="2171"/>
      <c r="AG547" s="2171"/>
    </row>
    <row r="548" spans="2:33" x14ac:dyDescent="0.2">
      <c r="B548" s="2280"/>
      <c r="C548" s="2280"/>
      <c r="D548" s="2281"/>
      <c r="E548" s="2171"/>
      <c r="F548" s="2171"/>
      <c r="G548" s="2171"/>
      <c r="H548" s="2282"/>
      <c r="I548" s="2282"/>
      <c r="J548" s="2283"/>
      <c r="K548" s="2281"/>
      <c r="L548" s="2281"/>
      <c r="M548" s="2281"/>
      <c r="N548" s="2281"/>
      <c r="O548" s="2171"/>
      <c r="P548" s="2171"/>
      <c r="Q548" s="2171"/>
      <c r="R548" s="2171"/>
      <c r="S548" s="2281"/>
      <c r="T548" s="2171"/>
      <c r="U548" s="2171"/>
      <c r="V548" s="2171"/>
      <c r="W548" s="2171"/>
      <c r="X548" s="2171"/>
      <c r="Y548" s="2171"/>
      <c r="Z548" s="2171"/>
      <c r="AA548" s="2171"/>
      <c r="AB548" s="2171"/>
      <c r="AC548" s="2281"/>
      <c r="AD548" s="2171"/>
      <c r="AE548" s="2171"/>
      <c r="AF548" s="2171"/>
      <c r="AG548" s="2171"/>
    </row>
    <row r="549" spans="2:33" x14ac:dyDescent="0.2">
      <c r="B549" s="2280"/>
      <c r="C549" s="2280"/>
      <c r="D549" s="2281"/>
      <c r="E549" s="2171"/>
      <c r="F549" s="2171"/>
      <c r="G549" s="2171"/>
      <c r="H549" s="2282"/>
      <c r="I549" s="2282"/>
      <c r="J549" s="2283"/>
      <c r="K549" s="2281"/>
      <c r="L549" s="2281"/>
      <c r="M549" s="2281"/>
      <c r="N549" s="2281"/>
      <c r="O549" s="2171"/>
      <c r="P549" s="2171"/>
      <c r="Q549" s="2171"/>
      <c r="R549" s="2171"/>
      <c r="S549" s="2281"/>
      <c r="T549" s="2171"/>
      <c r="U549" s="2171"/>
      <c r="V549" s="2171"/>
      <c r="W549" s="2171"/>
      <c r="X549" s="2171"/>
      <c r="Y549" s="2171"/>
      <c r="Z549" s="2171"/>
      <c r="AA549" s="2171"/>
      <c r="AB549" s="2171"/>
      <c r="AC549" s="2281"/>
      <c r="AD549" s="2171"/>
      <c r="AE549" s="2171"/>
      <c r="AF549" s="2171"/>
      <c r="AG549" s="2171"/>
    </row>
    <row r="550" spans="2:33" x14ac:dyDescent="0.2">
      <c r="B550" s="2280"/>
      <c r="C550" s="2280"/>
      <c r="D550" s="2281"/>
      <c r="E550" s="2171"/>
      <c r="F550" s="2171"/>
      <c r="G550" s="2171"/>
      <c r="H550" s="2282"/>
      <c r="I550" s="2282"/>
      <c r="J550" s="2283"/>
      <c r="K550" s="2281"/>
      <c r="L550" s="2281"/>
      <c r="M550" s="2281"/>
      <c r="N550" s="2281"/>
      <c r="O550" s="2171"/>
      <c r="P550" s="2171"/>
      <c r="Q550" s="2171"/>
      <c r="R550" s="2171"/>
      <c r="S550" s="2281"/>
      <c r="T550" s="2171"/>
      <c r="U550" s="2171"/>
      <c r="V550" s="2171"/>
      <c r="W550" s="2171"/>
      <c r="X550" s="2171"/>
      <c r="Y550" s="2171"/>
      <c r="Z550" s="2171"/>
      <c r="AA550" s="2171"/>
      <c r="AB550" s="2171"/>
      <c r="AC550" s="2281"/>
      <c r="AD550" s="2171"/>
      <c r="AE550" s="2171"/>
      <c r="AF550" s="2171"/>
      <c r="AG550" s="2171"/>
    </row>
    <row r="551" spans="2:33" x14ac:dyDescent="0.2">
      <c r="B551" s="2280"/>
      <c r="C551" s="2280"/>
      <c r="D551" s="2281"/>
      <c r="E551" s="2171"/>
      <c r="F551" s="2171"/>
      <c r="G551" s="2171"/>
      <c r="H551" s="2282"/>
      <c r="I551" s="2282"/>
      <c r="J551" s="2283"/>
      <c r="K551" s="2281"/>
      <c r="L551" s="2281"/>
      <c r="M551" s="2281"/>
      <c r="N551" s="2281"/>
      <c r="O551" s="2171"/>
      <c r="P551" s="2171"/>
      <c r="Q551" s="2171"/>
      <c r="R551" s="2171"/>
      <c r="S551" s="2281"/>
      <c r="T551" s="2171"/>
      <c r="U551" s="2171"/>
      <c r="V551" s="2171"/>
      <c r="W551" s="2171"/>
      <c r="X551" s="2171"/>
      <c r="Y551" s="2171"/>
      <c r="Z551" s="2171"/>
      <c r="AA551" s="2171"/>
      <c r="AB551" s="2171"/>
      <c r="AC551" s="2281"/>
      <c r="AD551" s="2171"/>
      <c r="AE551" s="2171"/>
      <c r="AF551" s="2171"/>
      <c r="AG551" s="2171"/>
    </row>
    <row r="552" spans="2:33" x14ac:dyDescent="0.2">
      <c r="B552" s="2280"/>
      <c r="C552" s="2280"/>
      <c r="D552" s="2281"/>
      <c r="E552" s="2171"/>
      <c r="F552" s="2171"/>
      <c r="G552" s="2171"/>
      <c r="H552" s="2282"/>
      <c r="I552" s="2282"/>
      <c r="J552" s="2283"/>
      <c r="K552" s="2281"/>
      <c r="L552" s="2281"/>
      <c r="M552" s="2281"/>
      <c r="N552" s="2281"/>
      <c r="O552" s="2171"/>
      <c r="P552" s="2171"/>
      <c r="Q552" s="2171"/>
      <c r="R552" s="2171"/>
      <c r="S552" s="2281"/>
      <c r="T552" s="2171"/>
      <c r="U552" s="2171"/>
      <c r="V552" s="2171"/>
      <c r="W552" s="2171"/>
      <c r="X552" s="2171"/>
      <c r="Y552" s="2171"/>
      <c r="Z552" s="2171"/>
      <c r="AA552" s="2171"/>
      <c r="AB552" s="2171"/>
      <c r="AC552" s="2281"/>
      <c r="AD552" s="2171"/>
      <c r="AE552" s="2171"/>
      <c r="AF552" s="2171"/>
      <c r="AG552" s="2171"/>
    </row>
    <row r="553" spans="2:33" x14ac:dyDescent="0.2">
      <c r="B553" s="2280"/>
      <c r="C553" s="2280"/>
      <c r="D553" s="2281"/>
      <c r="E553" s="2171"/>
      <c r="F553" s="2171"/>
      <c r="G553" s="2171"/>
      <c r="H553" s="2282"/>
      <c r="I553" s="2282"/>
      <c r="J553" s="2283"/>
      <c r="K553" s="2281"/>
      <c r="L553" s="2281"/>
      <c r="M553" s="2281"/>
      <c r="N553" s="2281"/>
      <c r="O553" s="2171"/>
      <c r="P553" s="2171"/>
      <c r="Q553" s="2171"/>
      <c r="R553" s="2171"/>
      <c r="S553" s="2281"/>
      <c r="T553" s="2171"/>
      <c r="U553" s="2171"/>
      <c r="V553" s="2171"/>
      <c r="W553" s="2171"/>
      <c r="X553" s="2171"/>
      <c r="Y553" s="2171"/>
      <c r="Z553" s="2171"/>
      <c r="AA553" s="2171"/>
      <c r="AB553" s="2171"/>
      <c r="AC553" s="2281"/>
      <c r="AD553" s="2171"/>
      <c r="AE553" s="2171"/>
      <c r="AF553" s="2171"/>
      <c r="AG553" s="2171"/>
    </row>
    <row r="554" spans="2:33" x14ac:dyDescent="0.2">
      <c r="B554" s="2280"/>
      <c r="C554" s="2280"/>
      <c r="D554" s="2281"/>
      <c r="E554" s="2171"/>
      <c r="F554" s="2171"/>
      <c r="G554" s="2171"/>
      <c r="H554" s="2282"/>
      <c r="I554" s="2282"/>
      <c r="J554" s="2283"/>
      <c r="K554" s="2281"/>
      <c r="L554" s="2281"/>
      <c r="M554" s="2281"/>
      <c r="N554" s="2281"/>
      <c r="O554" s="2171"/>
      <c r="P554" s="2171"/>
      <c r="Q554" s="2171"/>
      <c r="R554" s="2171"/>
      <c r="S554" s="2281"/>
      <c r="T554" s="2171"/>
      <c r="U554" s="2171"/>
      <c r="V554" s="2171"/>
      <c r="W554" s="2171"/>
      <c r="X554" s="2171"/>
      <c r="Y554" s="2171"/>
      <c r="Z554" s="2171"/>
      <c r="AA554" s="2171"/>
      <c r="AB554" s="2171"/>
      <c r="AC554" s="2281"/>
      <c r="AD554" s="2171"/>
      <c r="AE554" s="2171"/>
      <c r="AF554" s="2171"/>
      <c r="AG554" s="2171"/>
    </row>
    <row r="555" spans="2:33" x14ac:dyDescent="0.2">
      <c r="B555" s="2280"/>
      <c r="C555" s="2280"/>
      <c r="D555" s="2281"/>
      <c r="E555" s="2171"/>
      <c r="F555" s="2171"/>
      <c r="G555" s="2171"/>
      <c r="H555" s="2282"/>
      <c r="I555" s="2282"/>
      <c r="J555" s="2283"/>
      <c r="K555" s="2281"/>
      <c r="L555" s="2281"/>
      <c r="M555" s="2281"/>
      <c r="N555" s="2281"/>
      <c r="O555" s="2171"/>
      <c r="P555" s="2171"/>
      <c r="Q555" s="2171"/>
      <c r="R555" s="2171"/>
      <c r="S555" s="2281"/>
      <c r="T555" s="2171"/>
      <c r="U555" s="2171"/>
      <c r="V555" s="2171"/>
      <c r="W555" s="2171"/>
      <c r="X555" s="2171"/>
      <c r="Y555" s="2171"/>
      <c r="Z555" s="2171"/>
      <c r="AA555" s="2171"/>
      <c r="AB555" s="2171"/>
      <c r="AC555" s="2281"/>
      <c r="AD555" s="2171"/>
      <c r="AE555" s="2171"/>
      <c r="AF555" s="2171"/>
      <c r="AG555" s="2171"/>
    </row>
    <row r="556" spans="2:33" x14ac:dyDescent="0.2">
      <c r="B556" s="2280"/>
      <c r="C556" s="2280"/>
      <c r="D556" s="2281"/>
      <c r="E556" s="2171"/>
      <c r="F556" s="2171"/>
      <c r="G556" s="2171"/>
      <c r="H556" s="2282"/>
      <c r="I556" s="2282"/>
      <c r="J556" s="2283"/>
      <c r="K556" s="2281"/>
      <c r="L556" s="2281"/>
      <c r="M556" s="2281"/>
      <c r="N556" s="2281"/>
      <c r="O556" s="2171"/>
      <c r="P556" s="2171"/>
      <c r="Q556" s="2171"/>
      <c r="R556" s="2171"/>
      <c r="S556" s="2281"/>
      <c r="T556" s="2171"/>
      <c r="U556" s="2171"/>
      <c r="V556" s="2171"/>
      <c r="W556" s="2171"/>
      <c r="X556" s="2171"/>
      <c r="Y556" s="2171"/>
      <c r="Z556" s="2171"/>
      <c r="AA556" s="2171"/>
      <c r="AB556" s="2171"/>
      <c r="AC556" s="2281"/>
      <c r="AD556" s="2171"/>
      <c r="AE556" s="2171"/>
      <c r="AF556" s="2171"/>
      <c r="AG556" s="2171"/>
    </row>
    <row r="557" spans="2:33" x14ac:dyDescent="0.2">
      <c r="B557" s="2280"/>
      <c r="C557" s="2280"/>
      <c r="D557" s="2281"/>
      <c r="E557" s="2171"/>
      <c r="F557" s="2171"/>
      <c r="G557" s="2171"/>
      <c r="H557" s="2282"/>
      <c r="I557" s="2282"/>
      <c r="J557" s="2283"/>
      <c r="K557" s="2281"/>
      <c r="L557" s="2281"/>
      <c r="M557" s="2281"/>
      <c r="N557" s="2281"/>
      <c r="O557" s="2171"/>
      <c r="P557" s="2171"/>
      <c r="Q557" s="2171"/>
      <c r="R557" s="2171"/>
      <c r="S557" s="2281"/>
      <c r="T557" s="2171"/>
      <c r="U557" s="2171"/>
      <c r="V557" s="2171"/>
      <c r="W557" s="2171"/>
      <c r="X557" s="2171"/>
      <c r="Y557" s="2171"/>
      <c r="Z557" s="2171"/>
      <c r="AA557" s="2171"/>
      <c r="AB557" s="2171"/>
      <c r="AC557" s="2281"/>
      <c r="AD557" s="2171"/>
      <c r="AE557" s="2171"/>
      <c r="AF557" s="2171"/>
      <c r="AG557" s="2171"/>
    </row>
    <row r="558" spans="2:33" x14ac:dyDescent="0.2">
      <c r="B558" s="2280"/>
      <c r="C558" s="2280"/>
      <c r="D558" s="2281"/>
      <c r="E558" s="2171"/>
      <c r="F558" s="2171"/>
      <c r="G558" s="2171"/>
      <c r="H558" s="2282"/>
      <c r="I558" s="2282"/>
      <c r="J558" s="2283"/>
      <c r="K558" s="2281"/>
      <c r="L558" s="2281"/>
      <c r="M558" s="2281"/>
      <c r="N558" s="2281"/>
      <c r="O558" s="2171"/>
      <c r="P558" s="2171"/>
      <c r="Q558" s="2171"/>
      <c r="R558" s="2171"/>
      <c r="S558" s="2281"/>
      <c r="T558" s="2171"/>
      <c r="U558" s="2171"/>
      <c r="V558" s="2171"/>
      <c r="W558" s="2171"/>
      <c r="X558" s="2171"/>
      <c r="Y558" s="2171"/>
      <c r="Z558" s="2171"/>
      <c r="AA558" s="2171"/>
      <c r="AB558" s="2171"/>
      <c r="AC558" s="2281"/>
      <c r="AD558" s="2171"/>
      <c r="AE558" s="2171"/>
      <c r="AF558" s="2171"/>
      <c r="AG558" s="2171"/>
    </row>
    <row r="559" spans="2:33" x14ac:dyDescent="0.2">
      <c r="B559" s="2280"/>
      <c r="C559" s="2280"/>
      <c r="D559" s="2281"/>
      <c r="E559" s="2171"/>
      <c r="F559" s="2171"/>
      <c r="G559" s="2171"/>
      <c r="H559" s="2282"/>
      <c r="I559" s="2282"/>
      <c r="J559" s="2283"/>
      <c r="K559" s="2281"/>
      <c r="L559" s="2281"/>
      <c r="M559" s="2281"/>
      <c r="N559" s="2281"/>
      <c r="O559" s="2171"/>
      <c r="P559" s="2171"/>
      <c r="Q559" s="2171"/>
      <c r="R559" s="2171"/>
      <c r="S559" s="2281"/>
      <c r="T559" s="2171"/>
      <c r="U559" s="2171"/>
      <c r="V559" s="2171"/>
      <c r="W559" s="2171"/>
      <c r="X559" s="2171"/>
      <c r="Y559" s="2171"/>
      <c r="Z559" s="2171"/>
      <c r="AA559" s="2171"/>
      <c r="AB559" s="2171"/>
      <c r="AC559" s="2281"/>
      <c r="AD559" s="2171"/>
      <c r="AE559" s="2171"/>
      <c r="AF559" s="2171"/>
      <c r="AG559" s="2171"/>
    </row>
    <row r="560" spans="2:33" x14ac:dyDescent="0.2">
      <c r="B560" s="2280"/>
      <c r="C560" s="2280"/>
      <c r="D560" s="2281"/>
      <c r="E560" s="2171"/>
      <c r="F560" s="2171"/>
      <c r="G560" s="2171"/>
      <c r="H560" s="2282"/>
      <c r="I560" s="2282"/>
      <c r="J560" s="2283"/>
      <c r="K560" s="2281"/>
      <c r="L560" s="2281"/>
      <c r="M560" s="2281"/>
      <c r="N560" s="2281"/>
      <c r="O560" s="2171"/>
      <c r="P560" s="2171"/>
      <c r="Q560" s="2171"/>
      <c r="R560" s="2171"/>
      <c r="S560" s="2281"/>
      <c r="T560" s="2171"/>
      <c r="U560" s="2171"/>
      <c r="V560" s="2171"/>
      <c r="W560" s="2171"/>
      <c r="X560" s="2171"/>
      <c r="Y560" s="2171"/>
      <c r="Z560" s="2171"/>
      <c r="AA560" s="2171"/>
      <c r="AB560" s="2171"/>
      <c r="AC560" s="2281"/>
      <c r="AD560" s="2171"/>
      <c r="AE560" s="2171"/>
      <c r="AF560" s="2171"/>
      <c r="AG560" s="2171"/>
    </row>
    <row r="561" spans="2:33" x14ac:dyDescent="0.2">
      <c r="B561" s="2280"/>
      <c r="C561" s="2280"/>
      <c r="D561" s="2281"/>
      <c r="E561" s="2171"/>
      <c r="F561" s="2171"/>
      <c r="G561" s="2171"/>
      <c r="H561" s="2282"/>
      <c r="I561" s="2282"/>
      <c r="J561" s="2283"/>
      <c r="K561" s="2281"/>
      <c r="L561" s="2281"/>
      <c r="M561" s="2281"/>
      <c r="N561" s="2281"/>
      <c r="O561" s="2171"/>
      <c r="P561" s="2171"/>
      <c r="Q561" s="2171"/>
      <c r="R561" s="2171"/>
      <c r="S561" s="2281"/>
      <c r="T561" s="2171"/>
      <c r="U561" s="2171"/>
      <c r="V561" s="2171"/>
      <c r="W561" s="2171"/>
      <c r="X561" s="2171"/>
      <c r="Y561" s="2171"/>
      <c r="Z561" s="2171"/>
      <c r="AA561" s="2171"/>
      <c r="AB561" s="2171"/>
      <c r="AC561" s="2281"/>
      <c r="AD561" s="2171"/>
      <c r="AE561" s="2171"/>
      <c r="AF561" s="2171"/>
      <c r="AG561" s="2171"/>
    </row>
    <row r="562" spans="2:33" x14ac:dyDescent="0.2">
      <c r="B562" s="2280"/>
      <c r="C562" s="2280"/>
      <c r="D562" s="2281"/>
      <c r="E562" s="2171"/>
      <c r="F562" s="2171"/>
      <c r="G562" s="2171"/>
      <c r="H562" s="2282"/>
      <c r="I562" s="2282"/>
      <c r="J562" s="2283"/>
      <c r="K562" s="2281"/>
      <c r="L562" s="2281"/>
      <c r="M562" s="2281"/>
      <c r="N562" s="2281"/>
      <c r="O562" s="2171"/>
      <c r="P562" s="2171"/>
      <c r="Q562" s="2171"/>
      <c r="R562" s="2171"/>
      <c r="S562" s="2281"/>
      <c r="T562" s="2171"/>
      <c r="U562" s="2171"/>
      <c r="V562" s="2171"/>
      <c r="W562" s="2171"/>
      <c r="X562" s="2171"/>
      <c r="Y562" s="2171"/>
      <c r="Z562" s="2171"/>
      <c r="AA562" s="2171"/>
      <c r="AB562" s="2171"/>
      <c r="AC562" s="2281"/>
      <c r="AD562" s="2171"/>
      <c r="AE562" s="2171"/>
      <c r="AF562" s="2171"/>
      <c r="AG562" s="2171"/>
    </row>
    <row r="563" spans="2:33" x14ac:dyDescent="0.2">
      <c r="B563" s="2280"/>
      <c r="C563" s="2280"/>
      <c r="D563" s="2281"/>
      <c r="E563" s="2171"/>
      <c r="F563" s="2171"/>
      <c r="G563" s="2171"/>
      <c r="H563" s="2282"/>
      <c r="I563" s="2282"/>
      <c r="J563" s="2283"/>
      <c r="K563" s="2281"/>
      <c r="L563" s="2281"/>
      <c r="M563" s="2281"/>
      <c r="N563" s="2281"/>
      <c r="O563" s="2171"/>
      <c r="P563" s="2171"/>
      <c r="Q563" s="2171"/>
      <c r="R563" s="2171"/>
      <c r="S563" s="2281"/>
      <c r="T563" s="2171"/>
      <c r="U563" s="2171"/>
      <c r="V563" s="2171"/>
      <c r="W563" s="2171"/>
      <c r="X563" s="2171"/>
      <c r="Y563" s="2171"/>
      <c r="Z563" s="2171"/>
      <c r="AA563" s="2171"/>
      <c r="AB563" s="2171"/>
      <c r="AC563" s="2281"/>
      <c r="AD563" s="2171"/>
      <c r="AE563" s="2171"/>
      <c r="AF563" s="2171"/>
      <c r="AG563" s="2171"/>
    </row>
    <row r="564" spans="2:33" x14ac:dyDescent="0.2">
      <c r="B564" s="2280"/>
      <c r="C564" s="2280"/>
      <c r="D564" s="2281"/>
      <c r="E564" s="2171"/>
      <c r="F564" s="2171"/>
      <c r="G564" s="2171"/>
      <c r="H564" s="2282"/>
      <c r="I564" s="2282"/>
      <c r="J564" s="2283"/>
      <c r="K564" s="2281"/>
      <c r="L564" s="2281"/>
      <c r="M564" s="2281"/>
      <c r="N564" s="2281"/>
      <c r="O564" s="2171"/>
      <c r="P564" s="2171"/>
      <c r="Q564" s="2171"/>
      <c r="R564" s="2171"/>
      <c r="S564" s="2281"/>
      <c r="T564" s="2171"/>
      <c r="U564" s="2171"/>
      <c r="V564" s="2171"/>
      <c r="W564" s="2171"/>
      <c r="X564" s="2171"/>
      <c r="Y564" s="2171"/>
      <c r="Z564" s="2171"/>
      <c r="AA564" s="2171"/>
      <c r="AB564" s="2171"/>
      <c r="AC564" s="2281"/>
      <c r="AD564" s="2171"/>
      <c r="AE564" s="2171"/>
      <c r="AF564" s="2171"/>
      <c r="AG564" s="2171"/>
    </row>
    <row r="565" spans="2:33" x14ac:dyDescent="0.2">
      <c r="B565" s="2280"/>
      <c r="C565" s="2280"/>
      <c r="D565" s="2281"/>
      <c r="E565" s="2171"/>
      <c r="F565" s="2171"/>
      <c r="G565" s="2171"/>
      <c r="H565" s="2282"/>
      <c r="I565" s="2282"/>
      <c r="J565" s="2283"/>
      <c r="K565" s="2281"/>
      <c r="L565" s="2281"/>
      <c r="M565" s="2281"/>
      <c r="N565" s="2281"/>
      <c r="O565" s="2171"/>
      <c r="P565" s="2171"/>
      <c r="Q565" s="2171"/>
      <c r="R565" s="2171"/>
      <c r="S565" s="2281"/>
      <c r="T565" s="2171"/>
      <c r="U565" s="2171"/>
      <c r="V565" s="2171"/>
      <c r="W565" s="2171"/>
      <c r="X565" s="2171"/>
      <c r="Y565" s="2171"/>
      <c r="Z565" s="2171"/>
      <c r="AA565" s="2171"/>
      <c r="AB565" s="2171"/>
      <c r="AC565" s="2281"/>
      <c r="AD565" s="2171"/>
      <c r="AE565" s="2171"/>
      <c r="AF565" s="2171"/>
      <c r="AG565" s="2171"/>
    </row>
    <row r="566" spans="2:33" x14ac:dyDescent="0.2">
      <c r="B566" s="2280"/>
      <c r="C566" s="2280"/>
      <c r="D566" s="2281"/>
      <c r="E566" s="2171"/>
      <c r="F566" s="2171"/>
      <c r="G566" s="2171"/>
      <c r="H566" s="2282"/>
      <c r="I566" s="2282"/>
      <c r="J566" s="2283"/>
      <c r="K566" s="2281"/>
      <c r="L566" s="2281"/>
      <c r="M566" s="2281"/>
      <c r="N566" s="2281"/>
      <c r="O566" s="2171"/>
      <c r="P566" s="2171"/>
      <c r="Q566" s="2171"/>
      <c r="R566" s="2171"/>
      <c r="S566" s="2281"/>
      <c r="T566" s="2171"/>
      <c r="U566" s="2171"/>
      <c r="V566" s="2171"/>
      <c r="W566" s="2171"/>
      <c r="X566" s="2171"/>
      <c r="Y566" s="2171"/>
      <c r="Z566" s="2171"/>
      <c r="AA566" s="2171"/>
      <c r="AB566" s="2171"/>
      <c r="AC566" s="2281"/>
      <c r="AD566" s="2171"/>
      <c r="AE566" s="2171"/>
      <c r="AF566" s="2171"/>
      <c r="AG566" s="2171"/>
    </row>
    <row r="567" spans="2:33" x14ac:dyDescent="0.2">
      <c r="B567" s="2280"/>
      <c r="C567" s="2280"/>
      <c r="D567" s="2281"/>
      <c r="E567" s="2171"/>
      <c r="F567" s="2171"/>
      <c r="G567" s="2171"/>
      <c r="H567" s="2282"/>
      <c r="I567" s="2282"/>
      <c r="J567" s="2283"/>
      <c r="K567" s="2281"/>
      <c r="L567" s="2281"/>
      <c r="M567" s="2281"/>
      <c r="N567" s="2281"/>
      <c r="O567" s="2171"/>
      <c r="P567" s="2171"/>
      <c r="Q567" s="2171"/>
      <c r="R567" s="2171"/>
      <c r="S567" s="2281"/>
      <c r="T567" s="2171"/>
      <c r="U567" s="2171"/>
      <c r="V567" s="2171"/>
      <c r="W567" s="2171"/>
      <c r="X567" s="2171"/>
      <c r="Y567" s="2171"/>
      <c r="Z567" s="2171"/>
      <c r="AA567" s="2171"/>
      <c r="AB567" s="2171"/>
      <c r="AC567" s="2281"/>
      <c r="AD567" s="2171"/>
      <c r="AE567" s="2171"/>
      <c r="AF567" s="2171"/>
      <c r="AG567" s="2171"/>
    </row>
    <row r="568" spans="2:33" x14ac:dyDescent="0.2">
      <c r="B568" s="2280"/>
      <c r="C568" s="2280"/>
      <c r="D568" s="2281"/>
      <c r="E568" s="2171"/>
      <c r="F568" s="2171"/>
      <c r="G568" s="2171"/>
      <c r="H568" s="2282"/>
      <c r="I568" s="2282"/>
      <c r="J568" s="2283"/>
      <c r="K568" s="2281"/>
      <c r="L568" s="2281"/>
      <c r="M568" s="2281"/>
      <c r="N568" s="2281"/>
      <c r="O568" s="2171"/>
      <c r="P568" s="2171"/>
      <c r="Q568" s="2171"/>
      <c r="R568" s="2171"/>
      <c r="S568" s="2281"/>
      <c r="T568" s="2171"/>
      <c r="U568" s="2171"/>
      <c r="V568" s="2171"/>
      <c r="W568" s="2171"/>
      <c r="X568" s="2171"/>
      <c r="Y568" s="2171"/>
      <c r="Z568" s="2171"/>
      <c r="AA568" s="2171"/>
      <c r="AB568" s="2171"/>
      <c r="AC568" s="2281"/>
      <c r="AD568" s="2171"/>
      <c r="AE568" s="2171"/>
      <c r="AF568" s="2171"/>
      <c r="AG568" s="2171"/>
    </row>
    <row r="569" spans="2:33" x14ac:dyDescent="0.2">
      <c r="B569" s="2280"/>
      <c r="C569" s="2280"/>
      <c r="D569" s="2281"/>
      <c r="E569" s="2171"/>
      <c r="F569" s="2171"/>
      <c r="G569" s="2171"/>
      <c r="H569" s="2282"/>
      <c r="I569" s="2282"/>
      <c r="J569" s="2283"/>
      <c r="K569" s="2281"/>
      <c r="L569" s="2281"/>
      <c r="M569" s="2281"/>
      <c r="N569" s="2281"/>
      <c r="O569" s="2171"/>
      <c r="P569" s="2171"/>
      <c r="Q569" s="2171"/>
      <c r="R569" s="2171"/>
      <c r="S569" s="2281"/>
      <c r="T569" s="2171"/>
      <c r="U569" s="2171"/>
      <c r="V569" s="2171"/>
      <c r="W569" s="2171"/>
      <c r="X569" s="2171"/>
      <c r="Y569" s="2171"/>
      <c r="Z569" s="2171"/>
      <c r="AA569" s="2171"/>
      <c r="AB569" s="2171"/>
      <c r="AC569" s="2281"/>
      <c r="AD569" s="2171"/>
      <c r="AE569" s="2171"/>
      <c r="AF569" s="2171"/>
      <c r="AG569" s="2171"/>
    </row>
    <row r="570" spans="2:33" x14ac:dyDescent="0.2">
      <c r="B570" s="2280"/>
      <c r="C570" s="2280"/>
      <c r="D570" s="2281"/>
      <c r="E570" s="2171"/>
      <c r="F570" s="2171"/>
      <c r="G570" s="2171"/>
      <c r="H570" s="2282"/>
      <c r="I570" s="2282"/>
      <c r="J570" s="2283"/>
      <c r="K570" s="2281"/>
      <c r="L570" s="2281"/>
      <c r="M570" s="2281"/>
      <c r="N570" s="2281"/>
      <c r="O570" s="2171"/>
      <c r="P570" s="2171"/>
      <c r="Q570" s="2171"/>
      <c r="R570" s="2171"/>
      <c r="S570" s="2281"/>
      <c r="T570" s="2171"/>
      <c r="U570" s="2171"/>
      <c r="V570" s="2171"/>
      <c r="W570" s="2171"/>
      <c r="X570" s="2171"/>
      <c r="Y570" s="2171"/>
      <c r="Z570" s="2171"/>
      <c r="AA570" s="2171"/>
      <c r="AB570" s="2171"/>
      <c r="AC570" s="2281"/>
      <c r="AD570" s="2171"/>
      <c r="AE570" s="2171"/>
      <c r="AF570" s="2171"/>
      <c r="AG570" s="2171"/>
    </row>
    <row r="571" spans="2:33" x14ac:dyDescent="0.2">
      <c r="B571" s="2280"/>
      <c r="C571" s="2280"/>
      <c r="D571" s="2281"/>
      <c r="E571" s="2171"/>
      <c r="F571" s="2171"/>
      <c r="G571" s="2171"/>
      <c r="H571" s="2282"/>
      <c r="I571" s="2282"/>
      <c r="J571" s="2283"/>
      <c r="K571" s="2281"/>
      <c r="L571" s="2281"/>
      <c r="M571" s="2281"/>
      <c r="N571" s="2281"/>
      <c r="O571" s="2171"/>
      <c r="P571" s="2171"/>
      <c r="Q571" s="2171"/>
      <c r="R571" s="2171"/>
      <c r="S571" s="2281"/>
      <c r="T571" s="2171"/>
      <c r="U571" s="2171"/>
      <c r="V571" s="2171"/>
      <c r="W571" s="2171"/>
      <c r="X571" s="2171"/>
      <c r="Y571" s="2171"/>
      <c r="Z571" s="2171"/>
      <c r="AA571" s="2171"/>
      <c r="AB571" s="2171"/>
      <c r="AC571" s="2281"/>
      <c r="AD571" s="2171"/>
      <c r="AE571" s="2171"/>
      <c r="AF571" s="2171"/>
      <c r="AG571" s="2171"/>
    </row>
    <row r="572" spans="2:33" x14ac:dyDescent="0.2">
      <c r="B572" s="2280"/>
      <c r="C572" s="2280"/>
      <c r="D572" s="2281"/>
      <c r="E572" s="2171"/>
      <c r="F572" s="2171"/>
      <c r="G572" s="2171"/>
      <c r="H572" s="2282"/>
      <c r="I572" s="2282"/>
      <c r="J572" s="2283"/>
      <c r="K572" s="2281"/>
      <c r="L572" s="2281"/>
      <c r="M572" s="2281"/>
      <c r="N572" s="2281"/>
      <c r="O572" s="2171"/>
      <c r="P572" s="2171"/>
      <c r="Q572" s="2171"/>
      <c r="R572" s="2171"/>
      <c r="S572" s="2281"/>
      <c r="T572" s="2171"/>
      <c r="U572" s="2171"/>
      <c r="V572" s="2171"/>
      <c r="W572" s="2171"/>
      <c r="X572" s="2171"/>
      <c r="Y572" s="2171"/>
      <c r="Z572" s="2171"/>
      <c r="AA572" s="2171"/>
      <c r="AB572" s="2171"/>
      <c r="AC572" s="2281"/>
      <c r="AD572" s="2171"/>
      <c r="AE572" s="2171"/>
      <c r="AF572" s="2171"/>
      <c r="AG572" s="2171"/>
    </row>
    <row r="573" spans="2:33" x14ac:dyDescent="0.2">
      <c r="B573" s="2280"/>
      <c r="C573" s="2280"/>
      <c r="D573" s="2281"/>
      <c r="E573" s="2171"/>
      <c r="F573" s="2171"/>
      <c r="G573" s="2171"/>
      <c r="H573" s="2282"/>
      <c r="I573" s="2282"/>
      <c r="J573" s="2283"/>
      <c r="K573" s="2281"/>
      <c r="L573" s="2281"/>
      <c r="M573" s="2281"/>
      <c r="N573" s="2281"/>
      <c r="O573" s="2171"/>
      <c r="P573" s="2171"/>
      <c r="Q573" s="2171"/>
      <c r="R573" s="2171"/>
      <c r="S573" s="2281"/>
      <c r="T573" s="2171"/>
      <c r="U573" s="2171"/>
      <c r="V573" s="2171"/>
      <c r="W573" s="2171"/>
      <c r="X573" s="2171"/>
      <c r="Y573" s="2171"/>
      <c r="Z573" s="2171"/>
      <c r="AA573" s="2171"/>
      <c r="AB573" s="2171"/>
      <c r="AC573" s="2281"/>
      <c r="AD573" s="2171"/>
      <c r="AE573" s="2171"/>
      <c r="AF573" s="2171"/>
      <c r="AG573" s="2171"/>
    </row>
    <row r="574" spans="2:33" x14ac:dyDescent="0.2">
      <c r="B574" s="2280"/>
      <c r="C574" s="2280"/>
      <c r="D574" s="2281"/>
      <c r="E574" s="2171"/>
      <c r="F574" s="2171"/>
      <c r="G574" s="2171"/>
      <c r="H574" s="2282"/>
      <c r="I574" s="2282"/>
      <c r="J574" s="2283"/>
      <c r="K574" s="2281"/>
      <c r="L574" s="2281"/>
      <c r="M574" s="2281"/>
      <c r="N574" s="2281"/>
      <c r="O574" s="2171"/>
      <c r="P574" s="2171"/>
      <c r="Q574" s="2171"/>
      <c r="R574" s="2171"/>
      <c r="S574" s="2281"/>
      <c r="T574" s="2171"/>
      <c r="U574" s="2171"/>
      <c r="V574" s="2171"/>
      <c r="W574" s="2171"/>
      <c r="X574" s="2171"/>
      <c r="Y574" s="2171"/>
      <c r="Z574" s="2171"/>
      <c r="AA574" s="2171"/>
      <c r="AB574" s="2171"/>
      <c r="AC574" s="2281"/>
      <c r="AD574" s="2171"/>
      <c r="AE574" s="2171"/>
      <c r="AF574" s="2171"/>
      <c r="AG574" s="2171"/>
    </row>
    <row r="575" spans="2:33" x14ac:dyDescent="0.2">
      <c r="B575" s="2280"/>
      <c r="C575" s="2280"/>
      <c r="D575" s="2281"/>
      <c r="E575" s="2171"/>
      <c r="F575" s="2171"/>
      <c r="G575" s="2171"/>
      <c r="H575" s="2282"/>
      <c r="I575" s="2282"/>
      <c r="J575" s="2283"/>
      <c r="K575" s="2281"/>
      <c r="L575" s="2281"/>
      <c r="M575" s="2281"/>
      <c r="N575" s="2281"/>
      <c r="O575" s="2171"/>
      <c r="P575" s="2171"/>
      <c r="Q575" s="2171"/>
      <c r="R575" s="2171"/>
      <c r="S575" s="2281"/>
      <c r="T575" s="2171"/>
      <c r="U575" s="2171"/>
      <c r="V575" s="2171"/>
      <c r="W575" s="2171"/>
      <c r="X575" s="2171"/>
      <c r="Y575" s="2171"/>
      <c r="Z575" s="2171"/>
      <c r="AA575" s="2171"/>
      <c r="AB575" s="2171"/>
      <c r="AC575" s="2281"/>
      <c r="AD575" s="2171"/>
      <c r="AE575" s="2171"/>
      <c r="AF575" s="2171"/>
      <c r="AG575" s="2171"/>
    </row>
    <row r="576" spans="2:33" x14ac:dyDescent="0.2">
      <c r="B576" s="2280"/>
      <c r="C576" s="2280"/>
      <c r="D576" s="2281"/>
      <c r="E576" s="2171"/>
      <c r="F576" s="2171"/>
      <c r="G576" s="2171"/>
      <c r="H576" s="2282"/>
      <c r="I576" s="2282"/>
      <c r="J576" s="2283"/>
      <c r="K576" s="2281"/>
      <c r="L576" s="2281"/>
      <c r="M576" s="2281"/>
      <c r="N576" s="2281"/>
      <c r="O576" s="2171"/>
      <c r="P576" s="2171"/>
      <c r="Q576" s="2171"/>
      <c r="R576" s="2171"/>
      <c r="S576" s="2281"/>
      <c r="T576" s="2171"/>
      <c r="U576" s="2171"/>
      <c r="V576" s="2171"/>
      <c r="W576" s="2171"/>
      <c r="X576" s="2171"/>
      <c r="Y576" s="2171"/>
      <c r="Z576" s="2171"/>
      <c r="AA576" s="2171"/>
      <c r="AB576" s="2171"/>
      <c r="AC576" s="2281"/>
      <c r="AD576" s="2171"/>
      <c r="AE576" s="2171"/>
      <c r="AF576" s="2171"/>
      <c r="AG576" s="2171"/>
    </row>
    <row r="577" spans="2:33" x14ac:dyDescent="0.2">
      <c r="B577" s="2280"/>
      <c r="C577" s="2280"/>
      <c r="D577" s="2281"/>
      <c r="E577" s="2171"/>
      <c r="F577" s="2171"/>
      <c r="G577" s="2171"/>
      <c r="H577" s="2282"/>
      <c r="I577" s="2282"/>
      <c r="J577" s="2283"/>
      <c r="K577" s="2281"/>
      <c r="L577" s="2281"/>
      <c r="M577" s="2281"/>
      <c r="N577" s="2281"/>
      <c r="O577" s="2171"/>
      <c r="P577" s="2171"/>
      <c r="Q577" s="2171"/>
      <c r="R577" s="2171"/>
      <c r="S577" s="2281"/>
      <c r="T577" s="2171"/>
      <c r="U577" s="2171"/>
      <c r="V577" s="2171"/>
      <c r="W577" s="2171"/>
      <c r="X577" s="2171"/>
      <c r="Y577" s="2171"/>
      <c r="Z577" s="2171"/>
      <c r="AA577" s="2171"/>
      <c r="AB577" s="2171"/>
      <c r="AC577" s="2281"/>
      <c r="AD577" s="2171"/>
      <c r="AE577" s="2171"/>
      <c r="AF577" s="2171"/>
      <c r="AG577" s="2171"/>
    </row>
    <row r="578" spans="2:33" x14ac:dyDescent="0.2">
      <c r="B578" s="2280"/>
      <c r="C578" s="2280"/>
      <c r="D578" s="2281"/>
      <c r="E578" s="2171"/>
      <c r="F578" s="2171"/>
      <c r="G578" s="2171"/>
      <c r="H578" s="2282"/>
      <c r="I578" s="2282"/>
      <c r="J578" s="2283"/>
      <c r="K578" s="2281"/>
      <c r="L578" s="2281"/>
      <c r="M578" s="2281"/>
      <c r="N578" s="2281"/>
      <c r="O578" s="2171"/>
      <c r="P578" s="2171"/>
      <c r="Q578" s="2171"/>
      <c r="R578" s="2171"/>
      <c r="S578" s="2281"/>
      <c r="T578" s="2171"/>
      <c r="U578" s="2171"/>
      <c r="V578" s="2171"/>
      <c r="W578" s="2171"/>
      <c r="X578" s="2171"/>
      <c r="Y578" s="2171"/>
      <c r="Z578" s="2171"/>
      <c r="AA578" s="2171"/>
      <c r="AB578" s="2171"/>
      <c r="AC578" s="2281"/>
      <c r="AD578" s="2171"/>
      <c r="AE578" s="2171"/>
      <c r="AF578" s="2171"/>
      <c r="AG578" s="2171"/>
    </row>
    <row r="579" spans="2:33" x14ac:dyDescent="0.2">
      <c r="B579" s="2280"/>
      <c r="C579" s="2280"/>
      <c r="D579" s="2281"/>
      <c r="E579" s="2171"/>
      <c r="F579" s="2171"/>
      <c r="G579" s="2171"/>
      <c r="H579" s="2282"/>
      <c r="I579" s="2282"/>
      <c r="J579" s="2283"/>
      <c r="K579" s="2281"/>
      <c r="L579" s="2281"/>
      <c r="M579" s="2281"/>
      <c r="N579" s="2281"/>
      <c r="O579" s="2171"/>
      <c r="P579" s="2171"/>
      <c r="Q579" s="2171"/>
      <c r="R579" s="2171"/>
      <c r="S579" s="2281"/>
      <c r="T579" s="2171"/>
      <c r="U579" s="2171"/>
      <c r="V579" s="2171"/>
      <c r="W579" s="2171"/>
      <c r="X579" s="2171"/>
      <c r="Y579" s="2171"/>
      <c r="Z579" s="2171"/>
      <c r="AA579" s="2171"/>
      <c r="AB579" s="2171"/>
      <c r="AC579" s="2281"/>
      <c r="AD579" s="2171"/>
      <c r="AE579" s="2171"/>
      <c r="AF579" s="2171"/>
      <c r="AG579" s="2171"/>
    </row>
    <row r="580" spans="2:33" x14ac:dyDescent="0.2">
      <c r="B580" s="2280"/>
      <c r="C580" s="2280"/>
      <c r="D580" s="2281"/>
      <c r="E580" s="2171"/>
      <c r="F580" s="2171"/>
      <c r="G580" s="2171"/>
      <c r="H580" s="2282"/>
      <c r="I580" s="2282"/>
      <c r="J580" s="2283"/>
      <c r="K580" s="2281"/>
      <c r="L580" s="2281"/>
      <c r="M580" s="2281"/>
      <c r="N580" s="2281"/>
      <c r="O580" s="2171"/>
      <c r="P580" s="2171"/>
      <c r="Q580" s="2171"/>
      <c r="R580" s="2171"/>
      <c r="S580" s="2281"/>
      <c r="T580" s="2171"/>
      <c r="U580" s="2171"/>
      <c r="V580" s="2171"/>
      <c r="W580" s="2171"/>
      <c r="X580" s="2171"/>
      <c r="Y580" s="2171"/>
      <c r="Z580" s="2171"/>
      <c r="AA580" s="2171"/>
      <c r="AB580" s="2171"/>
      <c r="AC580" s="2281"/>
      <c r="AD580" s="2171"/>
      <c r="AE580" s="2171"/>
      <c r="AF580" s="2171"/>
      <c r="AG580" s="2171"/>
    </row>
    <row r="581" spans="2:33" x14ac:dyDescent="0.2">
      <c r="B581" s="2280"/>
      <c r="C581" s="2280"/>
      <c r="D581" s="2281"/>
      <c r="E581" s="2171"/>
      <c r="F581" s="2171"/>
      <c r="G581" s="2171"/>
      <c r="H581" s="2282"/>
      <c r="I581" s="2282"/>
      <c r="J581" s="2283"/>
      <c r="K581" s="2281"/>
      <c r="L581" s="2281"/>
      <c r="M581" s="2281"/>
      <c r="N581" s="2281"/>
      <c r="O581" s="2171"/>
      <c r="P581" s="2171"/>
      <c r="Q581" s="2171"/>
      <c r="R581" s="2171"/>
      <c r="S581" s="2281"/>
      <c r="T581" s="2171"/>
      <c r="U581" s="2171"/>
      <c r="V581" s="2171"/>
      <c r="W581" s="2171"/>
      <c r="X581" s="2171"/>
      <c r="Y581" s="2171"/>
      <c r="Z581" s="2171"/>
      <c r="AA581" s="2171"/>
      <c r="AB581" s="2171"/>
      <c r="AC581" s="2281"/>
      <c r="AD581" s="2171"/>
      <c r="AE581" s="2171"/>
      <c r="AF581" s="2171"/>
      <c r="AG581" s="2171"/>
    </row>
    <row r="582" spans="2:33" x14ac:dyDescent="0.2">
      <c r="B582" s="2280"/>
      <c r="C582" s="2280"/>
      <c r="D582" s="2281"/>
      <c r="E582" s="2171"/>
      <c r="F582" s="2171"/>
      <c r="G582" s="2171"/>
      <c r="H582" s="2282"/>
      <c r="I582" s="2282"/>
      <c r="J582" s="2283"/>
      <c r="K582" s="2281"/>
      <c r="L582" s="2281"/>
      <c r="M582" s="2281"/>
      <c r="N582" s="2281"/>
      <c r="O582" s="2171"/>
      <c r="P582" s="2171"/>
      <c r="Q582" s="2171"/>
      <c r="R582" s="2171"/>
      <c r="S582" s="2281"/>
      <c r="T582" s="2171"/>
      <c r="U582" s="2171"/>
      <c r="V582" s="2171"/>
      <c r="W582" s="2171"/>
      <c r="X582" s="2171"/>
      <c r="Y582" s="2171"/>
      <c r="Z582" s="2171"/>
      <c r="AA582" s="2171"/>
      <c r="AB582" s="2171"/>
      <c r="AC582" s="2281"/>
      <c r="AD582" s="2171"/>
      <c r="AE582" s="2171"/>
      <c r="AF582" s="2171"/>
      <c r="AG582" s="2171"/>
    </row>
    <row r="583" spans="2:33" x14ac:dyDescent="0.2">
      <c r="B583" s="2280"/>
      <c r="C583" s="2280"/>
      <c r="D583" s="2281"/>
      <c r="E583" s="2171"/>
      <c r="F583" s="2171"/>
      <c r="G583" s="2171"/>
      <c r="H583" s="2282"/>
      <c r="I583" s="2282"/>
      <c r="J583" s="2283"/>
      <c r="K583" s="2281"/>
      <c r="L583" s="2281"/>
      <c r="M583" s="2281"/>
      <c r="N583" s="2281"/>
      <c r="O583" s="2171"/>
      <c r="P583" s="2171"/>
      <c r="Q583" s="2171"/>
      <c r="R583" s="2171"/>
      <c r="S583" s="2281"/>
      <c r="T583" s="2171"/>
      <c r="U583" s="2171"/>
      <c r="V583" s="2171"/>
      <c r="W583" s="2171"/>
      <c r="X583" s="2171"/>
      <c r="Y583" s="2171"/>
      <c r="Z583" s="2171"/>
      <c r="AA583" s="2171"/>
      <c r="AB583" s="2171"/>
      <c r="AC583" s="2281"/>
      <c r="AD583" s="2171"/>
      <c r="AE583" s="2171"/>
      <c r="AF583" s="2171"/>
      <c r="AG583" s="2171"/>
    </row>
    <row r="584" spans="2:33" x14ac:dyDescent="0.2">
      <c r="B584" s="2280"/>
      <c r="C584" s="2280"/>
      <c r="D584" s="2281"/>
      <c r="E584" s="2171"/>
      <c r="F584" s="2171"/>
      <c r="G584" s="2171"/>
      <c r="H584" s="2282"/>
      <c r="I584" s="2282"/>
      <c r="J584" s="2283"/>
      <c r="K584" s="2281"/>
      <c r="L584" s="2281"/>
      <c r="M584" s="2281"/>
      <c r="N584" s="2281"/>
      <c r="O584" s="2171"/>
      <c r="P584" s="2171"/>
      <c r="Q584" s="2171"/>
      <c r="R584" s="2171"/>
      <c r="S584" s="2281"/>
      <c r="T584" s="2171"/>
      <c r="U584" s="2171"/>
      <c r="V584" s="2171"/>
      <c r="W584" s="2171"/>
      <c r="X584" s="2171"/>
      <c r="Y584" s="2171"/>
      <c r="Z584" s="2171"/>
      <c r="AA584" s="2171"/>
      <c r="AB584" s="2171"/>
      <c r="AC584" s="2281"/>
      <c r="AD584" s="2171"/>
      <c r="AE584" s="2171"/>
      <c r="AF584" s="2171"/>
      <c r="AG584" s="2171"/>
    </row>
    <row r="585" spans="2:33" x14ac:dyDescent="0.2">
      <c r="B585" s="2280"/>
      <c r="C585" s="2280"/>
      <c r="D585" s="2281"/>
      <c r="E585" s="2171"/>
      <c r="F585" s="2171"/>
      <c r="G585" s="2171"/>
      <c r="H585" s="2282"/>
      <c r="I585" s="2282"/>
      <c r="J585" s="2283"/>
      <c r="K585" s="2281"/>
      <c r="L585" s="2281"/>
      <c r="M585" s="2281"/>
      <c r="N585" s="2281"/>
      <c r="O585" s="2171"/>
      <c r="P585" s="2171"/>
      <c r="Q585" s="2171"/>
      <c r="R585" s="2171"/>
      <c r="S585" s="2281"/>
      <c r="T585" s="2171"/>
      <c r="U585" s="2171"/>
      <c r="V585" s="2171"/>
      <c r="W585" s="2171"/>
      <c r="X585" s="2171"/>
      <c r="Y585" s="2171"/>
      <c r="Z585" s="2171"/>
      <c r="AA585" s="2171"/>
      <c r="AB585" s="2171"/>
      <c r="AC585" s="2281"/>
      <c r="AD585" s="2171"/>
      <c r="AE585" s="2171"/>
      <c r="AF585" s="2171"/>
      <c r="AG585" s="2171"/>
    </row>
    <row r="586" spans="2:33" x14ac:dyDescent="0.2">
      <c r="B586" s="2280"/>
      <c r="C586" s="2280"/>
      <c r="D586" s="2281"/>
      <c r="E586" s="2171"/>
      <c r="F586" s="2171"/>
      <c r="G586" s="2171"/>
      <c r="H586" s="2282"/>
      <c r="I586" s="2282"/>
      <c r="J586" s="2283"/>
      <c r="K586" s="2281"/>
      <c r="L586" s="2281"/>
      <c r="M586" s="2281"/>
      <c r="N586" s="2281"/>
      <c r="O586" s="2171"/>
      <c r="P586" s="2171"/>
      <c r="Q586" s="2171"/>
      <c r="R586" s="2171"/>
      <c r="S586" s="2281"/>
      <c r="T586" s="2171"/>
      <c r="U586" s="2171"/>
      <c r="V586" s="2171"/>
      <c r="W586" s="2171"/>
      <c r="X586" s="2171"/>
      <c r="Y586" s="2171"/>
      <c r="Z586" s="2171"/>
      <c r="AA586" s="2171"/>
      <c r="AB586" s="2171"/>
      <c r="AC586" s="2281"/>
      <c r="AD586" s="2171"/>
      <c r="AE586" s="2171"/>
      <c r="AF586" s="2171"/>
      <c r="AG586" s="2171"/>
    </row>
    <row r="587" spans="2:33" x14ac:dyDescent="0.2">
      <c r="B587" s="2280"/>
      <c r="C587" s="2280"/>
      <c r="D587" s="2281"/>
      <c r="E587" s="2171"/>
      <c r="F587" s="2171"/>
      <c r="G587" s="2171"/>
      <c r="H587" s="2282"/>
      <c r="I587" s="2282"/>
      <c r="J587" s="2283"/>
      <c r="K587" s="2281"/>
      <c r="L587" s="2281"/>
      <c r="M587" s="2281"/>
      <c r="N587" s="2281"/>
      <c r="O587" s="2171"/>
      <c r="P587" s="2171"/>
      <c r="Q587" s="2171"/>
      <c r="R587" s="2171"/>
      <c r="S587" s="2281"/>
      <c r="T587" s="2171"/>
      <c r="U587" s="2171"/>
      <c r="V587" s="2171"/>
      <c r="W587" s="2171"/>
      <c r="X587" s="2171"/>
      <c r="Y587" s="2171"/>
      <c r="Z587" s="2171"/>
      <c r="AA587" s="2171"/>
      <c r="AB587" s="2171"/>
      <c r="AC587" s="2281"/>
      <c r="AD587" s="2171"/>
      <c r="AE587" s="2171"/>
      <c r="AF587" s="2171"/>
      <c r="AG587" s="2171"/>
    </row>
    <row r="588" spans="2:33" x14ac:dyDescent="0.2">
      <c r="B588" s="2280"/>
      <c r="C588" s="2280"/>
      <c r="D588" s="2281"/>
      <c r="E588" s="2171"/>
      <c r="F588" s="2171"/>
      <c r="G588" s="2171"/>
      <c r="H588" s="2282"/>
      <c r="I588" s="2282"/>
      <c r="J588" s="2283"/>
      <c r="K588" s="2281"/>
      <c r="L588" s="2281"/>
      <c r="M588" s="2281"/>
      <c r="N588" s="2281"/>
      <c r="O588" s="2171"/>
      <c r="P588" s="2171"/>
      <c r="Q588" s="2171"/>
      <c r="R588" s="2171"/>
      <c r="S588" s="2281"/>
      <c r="T588" s="2171"/>
      <c r="U588" s="2171"/>
      <c r="V588" s="2171"/>
      <c r="W588" s="2171"/>
      <c r="X588" s="2171"/>
      <c r="Y588" s="2171"/>
      <c r="Z588" s="2171"/>
      <c r="AA588" s="2171"/>
      <c r="AB588" s="2171"/>
      <c r="AC588" s="2281"/>
      <c r="AD588" s="2171"/>
      <c r="AE588" s="2171"/>
      <c r="AF588" s="2171"/>
      <c r="AG588" s="2171"/>
    </row>
    <row r="589" spans="2:33" x14ac:dyDescent="0.2">
      <c r="B589" s="2280"/>
      <c r="C589" s="2280"/>
      <c r="D589" s="2281"/>
      <c r="E589" s="2171"/>
      <c r="F589" s="2171"/>
      <c r="G589" s="2171"/>
      <c r="H589" s="2282"/>
      <c r="I589" s="2282"/>
      <c r="J589" s="2283"/>
      <c r="K589" s="2281"/>
      <c r="L589" s="2281"/>
      <c r="M589" s="2281"/>
      <c r="N589" s="2281"/>
      <c r="O589" s="2171"/>
      <c r="P589" s="2171"/>
      <c r="Q589" s="2171"/>
      <c r="R589" s="2171"/>
      <c r="S589" s="2281"/>
      <c r="T589" s="2171"/>
      <c r="U589" s="2171"/>
      <c r="V589" s="2171"/>
      <c r="W589" s="2171"/>
      <c r="X589" s="2171"/>
      <c r="Y589" s="2171"/>
      <c r="Z589" s="2171"/>
      <c r="AA589" s="2171"/>
      <c r="AB589" s="2171"/>
      <c r="AC589" s="2281"/>
      <c r="AD589" s="2171"/>
      <c r="AE589" s="2171"/>
      <c r="AF589" s="2171"/>
      <c r="AG589" s="2171"/>
    </row>
    <row r="590" spans="2:33" x14ac:dyDescent="0.2">
      <c r="B590" s="2280"/>
      <c r="C590" s="2280"/>
      <c r="D590" s="2281"/>
      <c r="E590" s="2171"/>
      <c r="F590" s="2171"/>
      <c r="G590" s="2171"/>
      <c r="H590" s="2282"/>
      <c r="I590" s="2282"/>
      <c r="J590" s="2283"/>
      <c r="K590" s="2281"/>
      <c r="L590" s="2281"/>
      <c r="M590" s="2281"/>
      <c r="N590" s="2281"/>
      <c r="O590" s="2171"/>
      <c r="P590" s="2171"/>
      <c r="Q590" s="2171"/>
      <c r="R590" s="2171"/>
      <c r="S590" s="2281"/>
      <c r="T590" s="2171"/>
      <c r="U590" s="2171"/>
      <c r="V590" s="2171"/>
      <c r="W590" s="2171"/>
      <c r="X590" s="2171"/>
      <c r="Y590" s="2171"/>
      <c r="Z590" s="2171"/>
      <c r="AA590" s="2171"/>
      <c r="AB590" s="2171"/>
      <c r="AC590" s="2281"/>
      <c r="AD590" s="2171"/>
      <c r="AE590" s="2171"/>
      <c r="AF590" s="2171"/>
      <c r="AG590" s="2171"/>
    </row>
    <row r="591" spans="2:33" x14ac:dyDescent="0.2">
      <c r="B591" s="2280"/>
      <c r="C591" s="2280"/>
      <c r="D591" s="2281"/>
      <c r="E591" s="2171"/>
      <c r="F591" s="2171"/>
      <c r="G591" s="2171"/>
      <c r="H591" s="2282"/>
      <c r="I591" s="2282"/>
      <c r="J591" s="2283"/>
      <c r="K591" s="2281"/>
      <c r="L591" s="2281"/>
      <c r="M591" s="2281"/>
      <c r="N591" s="2281"/>
      <c r="O591" s="2171"/>
      <c r="P591" s="2171"/>
      <c r="Q591" s="2171"/>
      <c r="R591" s="2171"/>
      <c r="S591" s="2281"/>
      <c r="T591" s="2171"/>
      <c r="U591" s="2171"/>
      <c r="V591" s="2171"/>
      <c r="W591" s="2171"/>
      <c r="X591" s="2171"/>
      <c r="Y591" s="2171"/>
      <c r="Z591" s="2171"/>
      <c r="AA591" s="2171"/>
      <c r="AB591" s="2171"/>
      <c r="AC591" s="2281"/>
      <c r="AD591" s="2171"/>
      <c r="AE591" s="2171"/>
      <c r="AF591" s="2171"/>
      <c r="AG591" s="2171"/>
    </row>
    <row r="592" spans="2:33" x14ac:dyDescent="0.2">
      <c r="B592" s="2280"/>
      <c r="C592" s="2280"/>
      <c r="D592" s="2281"/>
      <c r="E592" s="2171"/>
      <c r="F592" s="2171"/>
      <c r="G592" s="2171"/>
      <c r="H592" s="2282"/>
      <c r="I592" s="2282"/>
      <c r="J592" s="2283"/>
      <c r="K592" s="2281"/>
      <c r="L592" s="2281"/>
      <c r="M592" s="2281"/>
      <c r="N592" s="2281"/>
      <c r="O592" s="2171"/>
      <c r="P592" s="2171"/>
      <c r="Q592" s="2171"/>
      <c r="R592" s="2171"/>
      <c r="S592" s="2281"/>
      <c r="T592" s="2171"/>
      <c r="U592" s="2171"/>
      <c r="V592" s="2171"/>
      <c r="W592" s="2171"/>
      <c r="X592" s="2171"/>
      <c r="Y592" s="2171"/>
      <c r="Z592" s="2171"/>
      <c r="AA592" s="2171"/>
      <c r="AB592" s="2171"/>
      <c r="AC592" s="2281"/>
      <c r="AD592" s="2171"/>
      <c r="AE592" s="2171"/>
      <c r="AF592" s="2171"/>
      <c r="AG592" s="2171"/>
    </row>
    <row r="593" spans="2:33" x14ac:dyDescent="0.2">
      <c r="B593" s="2280"/>
      <c r="C593" s="2280"/>
      <c r="D593" s="2281"/>
      <c r="E593" s="2171"/>
      <c r="F593" s="2171"/>
      <c r="G593" s="2171"/>
      <c r="H593" s="2282"/>
      <c r="I593" s="2282"/>
      <c r="J593" s="2283"/>
      <c r="K593" s="2281"/>
      <c r="L593" s="2281"/>
      <c r="M593" s="2281"/>
      <c r="N593" s="2281"/>
      <c r="O593" s="2171"/>
      <c r="P593" s="2171"/>
      <c r="Q593" s="2171"/>
      <c r="R593" s="2171"/>
      <c r="S593" s="2281"/>
      <c r="T593" s="2171"/>
      <c r="U593" s="2171"/>
      <c r="V593" s="2171"/>
      <c r="W593" s="2171"/>
      <c r="X593" s="2171"/>
      <c r="Y593" s="2171"/>
      <c r="Z593" s="2171"/>
      <c r="AA593" s="2171"/>
      <c r="AB593" s="2171"/>
      <c r="AC593" s="2281"/>
      <c r="AD593" s="2171"/>
      <c r="AE593" s="2171"/>
      <c r="AF593" s="2171"/>
      <c r="AG593" s="2171"/>
    </row>
    <row r="594" spans="2:33" x14ac:dyDescent="0.2">
      <c r="B594" s="2280"/>
      <c r="C594" s="2280"/>
      <c r="D594" s="2281"/>
      <c r="E594" s="2171"/>
      <c r="F594" s="2171"/>
      <c r="G594" s="2171"/>
      <c r="H594" s="2282"/>
      <c r="I594" s="2282"/>
      <c r="J594" s="2283"/>
      <c r="K594" s="2281"/>
      <c r="L594" s="2281"/>
      <c r="M594" s="2281"/>
      <c r="N594" s="2281"/>
      <c r="O594" s="2171"/>
      <c r="P594" s="2171"/>
      <c r="Q594" s="2171"/>
      <c r="R594" s="2171"/>
      <c r="S594" s="2281"/>
      <c r="T594" s="2171"/>
      <c r="U594" s="2171"/>
      <c r="V594" s="2171"/>
      <c r="W594" s="2171"/>
      <c r="X594" s="2171"/>
      <c r="Y594" s="2171"/>
      <c r="Z594" s="2171"/>
      <c r="AA594" s="2171"/>
      <c r="AB594" s="2171"/>
      <c r="AC594" s="2281"/>
      <c r="AD594" s="2171"/>
      <c r="AE594" s="2171"/>
      <c r="AF594" s="2171"/>
      <c r="AG594" s="2171"/>
    </row>
    <row r="595" spans="2:33" x14ac:dyDescent="0.2">
      <c r="B595" s="2280"/>
      <c r="C595" s="2280"/>
      <c r="D595" s="2281"/>
      <c r="E595" s="2171"/>
      <c r="F595" s="2171"/>
      <c r="G595" s="2171"/>
      <c r="H595" s="2282"/>
      <c r="I595" s="2282"/>
      <c r="J595" s="2283"/>
      <c r="K595" s="2281"/>
      <c r="L595" s="2281"/>
      <c r="M595" s="2281"/>
      <c r="N595" s="2281"/>
      <c r="O595" s="2171"/>
      <c r="P595" s="2171"/>
      <c r="Q595" s="2171"/>
      <c r="R595" s="2171"/>
      <c r="S595" s="2281"/>
      <c r="T595" s="2171"/>
      <c r="U595" s="2171"/>
      <c r="V595" s="2171"/>
      <c r="W595" s="2171"/>
      <c r="X595" s="2171"/>
      <c r="Y595" s="2171"/>
      <c r="Z595" s="2171"/>
      <c r="AA595" s="2171"/>
      <c r="AB595" s="2171"/>
      <c r="AC595" s="2281"/>
      <c r="AD595" s="2171"/>
      <c r="AE595" s="2171"/>
      <c r="AF595" s="2171"/>
      <c r="AG595" s="2171"/>
    </row>
    <row r="596" spans="2:33" x14ac:dyDescent="0.2">
      <c r="B596" s="2280"/>
      <c r="C596" s="2280"/>
      <c r="D596" s="2281"/>
      <c r="E596" s="2171"/>
      <c r="F596" s="2171"/>
      <c r="G596" s="2171"/>
      <c r="H596" s="2282"/>
      <c r="I596" s="2282"/>
      <c r="J596" s="2283"/>
      <c r="K596" s="2281"/>
      <c r="L596" s="2281"/>
      <c r="M596" s="2281"/>
      <c r="N596" s="2281"/>
      <c r="O596" s="2171"/>
      <c r="P596" s="2171"/>
      <c r="Q596" s="2171"/>
      <c r="R596" s="2171"/>
      <c r="S596" s="2281"/>
      <c r="T596" s="2171"/>
      <c r="U596" s="2171"/>
      <c r="V596" s="2171"/>
      <c r="W596" s="2171"/>
      <c r="X596" s="2171"/>
      <c r="Y596" s="2171"/>
      <c r="Z596" s="2171"/>
      <c r="AA596" s="2171"/>
      <c r="AB596" s="2171"/>
      <c r="AC596" s="2281"/>
      <c r="AD596" s="2171"/>
      <c r="AE596" s="2171"/>
      <c r="AF596" s="2171"/>
      <c r="AG596" s="2171"/>
    </row>
    <row r="597" spans="2:33" x14ac:dyDescent="0.2">
      <c r="B597" s="2280"/>
      <c r="C597" s="2280"/>
      <c r="D597" s="2281"/>
      <c r="E597" s="2171"/>
      <c r="F597" s="2171"/>
      <c r="G597" s="2171"/>
      <c r="H597" s="2282"/>
      <c r="I597" s="2282"/>
      <c r="J597" s="2283"/>
      <c r="K597" s="2281"/>
      <c r="L597" s="2281"/>
      <c r="M597" s="2281"/>
      <c r="N597" s="2281"/>
      <c r="O597" s="2171"/>
      <c r="P597" s="2171"/>
      <c r="Q597" s="2171"/>
      <c r="R597" s="2171"/>
      <c r="S597" s="2281"/>
      <c r="T597" s="2171"/>
      <c r="U597" s="2171"/>
      <c r="V597" s="2171"/>
      <c r="W597" s="2171"/>
      <c r="X597" s="2171"/>
      <c r="Y597" s="2171"/>
      <c r="Z597" s="2171"/>
      <c r="AA597" s="2171"/>
      <c r="AB597" s="2171"/>
      <c r="AC597" s="2281"/>
      <c r="AD597" s="2171"/>
      <c r="AE597" s="2171"/>
      <c r="AF597" s="2171"/>
      <c r="AG597" s="2171"/>
    </row>
    <row r="598" spans="2:33" x14ac:dyDescent="0.2">
      <c r="B598" s="2280"/>
      <c r="C598" s="2280"/>
      <c r="D598" s="2281"/>
      <c r="E598" s="2171"/>
      <c r="F598" s="2171"/>
      <c r="G598" s="2171"/>
      <c r="H598" s="2282"/>
      <c r="I598" s="2282"/>
      <c r="J598" s="2283"/>
      <c r="K598" s="2281"/>
      <c r="L598" s="2281"/>
      <c r="M598" s="2281"/>
      <c r="N598" s="2281"/>
      <c r="O598" s="2171"/>
      <c r="P598" s="2171"/>
      <c r="Q598" s="2171"/>
      <c r="R598" s="2171"/>
      <c r="S598" s="2281"/>
      <c r="T598" s="2171"/>
      <c r="U598" s="2171"/>
      <c r="V598" s="2171"/>
      <c r="W598" s="2171"/>
      <c r="X598" s="2171"/>
      <c r="Y598" s="2171"/>
      <c r="Z598" s="2171"/>
      <c r="AA598" s="2171"/>
      <c r="AB598" s="2171"/>
      <c r="AC598" s="2281"/>
      <c r="AD598" s="2171"/>
      <c r="AE598" s="2171"/>
      <c r="AF598" s="2171"/>
      <c r="AG598" s="2171"/>
    </row>
    <row r="599" spans="2:33" x14ac:dyDescent="0.2">
      <c r="B599" s="2280"/>
      <c r="C599" s="2280"/>
      <c r="D599" s="2281"/>
      <c r="E599" s="2171"/>
      <c r="F599" s="2171"/>
      <c r="G599" s="2171"/>
      <c r="H599" s="2282"/>
      <c r="I599" s="2282"/>
      <c r="J599" s="2283"/>
      <c r="K599" s="2281"/>
      <c r="L599" s="2281"/>
      <c r="M599" s="2281"/>
      <c r="N599" s="2281"/>
      <c r="O599" s="2171"/>
      <c r="P599" s="2171"/>
      <c r="Q599" s="2171"/>
      <c r="R599" s="2171"/>
      <c r="S599" s="2281"/>
      <c r="T599" s="2171"/>
      <c r="U599" s="2171"/>
      <c r="V599" s="2171"/>
      <c r="W599" s="2171"/>
      <c r="X599" s="2171"/>
      <c r="Y599" s="2171"/>
      <c r="Z599" s="2171"/>
      <c r="AA599" s="2171"/>
      <c r="AB599" s="2171"/>
      <c r="AC599" s="2281"/>
      <c r="AD599" s="2171"/>
      <c r="AE599" s="2171"/>
      <c r="AF599" s="2171"/>
      <c r="AG599" s="2171"/>
    </row>
    <row r="600" spans="2:33" x14ac:dyDescent="0.2">
      <c r="B600" s="2280"/>
      <c r="C600" s="2280"/>
      <c r="D600" s="2281"/>
      <c r="E600" s="2171"/>
      <c r="F600" s="2171"/>
      <c r="G600" s="2171"/>
      <c r="H600" s="2282"/>
      <c r="I600" s="2282"/>
      <c r="J600" s="2283"/>
      <c r="K600" s="2281"/>
      <c r="L600" s="2281"/>
      <c r="M600" s="2281"/>
      <c r="N600" s="2281"/>
      <c r="O600" s="2171"/>
      <c r="P600" s="2171"/>
      <c r="Q600" s="2171"/>
      <c r="R600" s="2171"/>
      <c r="S600" s="2281"/>
      <c r="T600" s="2171"/>
      <c r="U600" s="2171"/>
      <c r="V600" s="2171"/>
      <c r="W600" s="2171"/>
      <c r="X600" s="2171"/>
      <c r="Y600" s="2171"/>
      <c r="Z600" s="2171"/>
      <c r="AA600" s="2171"/>
      <c r="AB600" s="2171"/>
      <c r="AC600" s="2281"/>
      <c r="AD600" s="2171"/>
      <c r="AE600" s="2171"/>
      <c r="AF600" s="2171"/>
      <c r="AG600" s="2171"/>
    </row>
    <row r="601" spans="2:33" x14ac:dyDescent="0.2">
      <c r="B601" s="2280"/>
      <c r="C601" s="2280"/>
      <c r="D601" s="2281"/>
      <c r="E601" s="2171"/>
      <c r="F601" s="2171"/>
      <c r="G601" s="2171"/>
      <c r="H601" s="2282"/>
      <c r="I601" s="2282"/>
      <c r="J601" s="2283"/>
      <c r="K601" s="2281"/>
      <c r="L601" s="2281"/>
      <c r="M601" s="2281"/>
      <c r="N601" s="2281"/>
      <c r="O601" s="2171"/>
      <c r="P601" s="2171"/>
      <c r="Q601" s="2171"/>
      <c r="R601" s="2171"/>
      <c r="S601" s="2281"/>
      <c r="T601" s="2171"/>
      <c r="U601" s="2171"/>
      <c r="V601" s="2171"/>
      <c r="W601" s="2171"/>
      <c r="X601" s="2171"/>
      <c r="Y601" s="2171"/>
      <c r="Z601" s="2171"/>
      <c r="AA601" s="2171"/>
      <c r="AB601" s="2171"/>
      <c r="AC601" s="2281"/>
      <c r="AD601" s="2171"/>
      <c r="AE601" s="2171"/>
      <c r="AF601" s="2171"/>
      <c r="AG601" s="2171"/>
    </row>
    <row r="602" spans="2:33" x14ac:dyDescent="0.2">
      <c r="B602" s="2280"/>
      <c r="C602" s="2280"/>
      <c r="D602" s="2281"/>
      <c r="E602" s="2171"/>
      <c r="F602" s="2171"/>
      <c r="G602" s="2171"/>
      <c r="H602" s="2282"/>
      <c r="I602" s="2282"/>
      <c r="J602" s="2283"/>
      <c r="K602" s="2281"/>
      <c r="L602" s="2281"/>
      <c r="M602" s="2281"/>
      <c r="N602" s="2281"/>
      <c r="O602" s="2171"/>
      <c r="P602" s="2171"/>
      <c r="Q602" s="2171"/>
      <c r="R602" s="2171"/>
      <c r="S602" s="2281"/>
      <c r="T602" s="2171"/>
      <c r="U602" s="2171"/>
      <c r="V602" s="2171"/>
      <c r="W602" s="2171"/>
      <c r="X602" s="2171"/>
      <c r="Y602" s="2171"/>
      <c r="Z602" s="2171"/>
      <c r="AA602" s="2171"/>
      <c r="AB602" s="2171"/>
      <c r="AC602" s="2281"/>
      <c r="AD602" s="2171"/>
      <c r="AE602" s="2171"/>
      <c r="AF602" s="2171"/>
      <c r="AG602" s="2171"/>
    </row>
    <row r="603" spans="2:33" x14ac:dyDescent="0.2">
      <c r="B603" s="2280"/>
      <c r="C603" s="2280"/>
      <c r="D603" s="2281"/>
      <c r="E603" s="2171"/>
      <c r="F603" s="2171"/>
      <c r="G603" s="2171"/>
      <c r="H603" s="2282"/>
      <c r="I603" s="2282"/>
      <c r="J603" s="2283"/>
      <c r="K603" s="2281"/>
      <c r="L603" s="2281"/>
      <c r="M603" s="2281"/>
      <c r="N603" s="2281"/>
      <c r="O603" s="2171"/>
      <c r="P603" s="2171"/>
      <c r="Q603" s="2171"/>
      <c r="R603" s="2171"/>
      <c r="S603" s="2281"/>
      <c r="T603" s="2171"/>
      <c r="U603" s="2171"/>
      <c r="V603" s="2171"/>
      <c r="W603" s="2171"/>
      <c r="X603" s="2171"/>
      <c r="Y603" s="2171"/>
      <c r="Z603" s="2171"/>
      <c r="AA603" s="2171"/>
      <c r="AB603" s="2171"/>
      <c r="AC603" s="2281"/>
      <c r="AD603" s="2171"/>
      <c r="AE603" s="2171"/>
      <c r="AF603" s="2171"/>
      <c r="AG603" s="2171"/>
    </row>
    <row r="604" spans="2:33" x14ac:dyDescent="0.2">
      <c r="B604" s="2280"/>
      <c r="C604" s="2280"/>
      <c r="D604" s="2281"/>
      <c r="E604" s="2171"/>
      <c r="F604" s="2171"/>
      <c r="G604" s="2171"/>
      <c r="H604" s="2282"/>
      <c r="I604" s="2282"/>
      <c r="J604" s="2283"/>
      <c r="K604" s="2281"/>
      <c r="L604" s="2281"/>
      <c r="M604" s="2281"/>
      <c r="N604" s="2281"/>
      <c r="O604" s="2171"/>
      <c r="P604" s="2171"/>
      <c r="Q604" s="2171"/>
      <c r="R604" s="2171"/>
      <c r="S604" s="2281"/>
      <c r="T604" s="2171"/>
      <c r="U604" s="2171"/>
      <c r="V604" s="2171"/>
      <c r="W604" s="2171"/>
      <c r="X604" s="2171"/>
      <c r="Y604" s="2171"/>
      <c r="Z604" s="2171"/>
      <c r="AA604" s="2171"/>
      <c r="AB604" s="2171"/>
      <c r="AC604" s="2281"/>
      <c r="AD604" s="2171"/>
      <c r="AE604" s="2171"/>
      <c r="AF604" s="2171"/>
      <c r="AG604" s="2171"/>
    </row>
    <row r="605" spans="2:33" x14ac:dyDescent="0.2">
      <c r="B605" s="2280"/>
      <c r="C605" s="2280"/>
      <c r="D605" s="2281"/>
      <c r="E605" s="2171"/>
      <c r="F605" s="2171"/>
      <c r="G605" s="2171"/>
      <c r="H605" s="2282"/>
      <c r="I605" s="2282"/>
      <c r="J605" s="2283"/>
      <c r="K605" s="2281"/>
      <c r="L605" s="2281"/>
      <c r="M605" s="2281"/>
      <c r="N605" s="2281"/>
      <c r="O605" s="2171"/>
      <c r="P605" s="2171"/>
      <c r="Q605" s="2171"/>
      <c r="R605" s="2171"/>
      <c r="S605" s="2281"/>
      <c r="T605" s="2171"/>
      <c r="U605" s="2171"/>
      <c r="V605" s="2171"/>
      <c r="W605" s="2171"/>
      <c r="X605" s="2171"/>
      <c r="Y605" s="2171"/>
      <c r="Z605" s="2171"/>
      <c r="AA605" s="2171"/>
      <c r="AB605" s="2171"/>
      <c r="AC605" s="2281"/>
      <c r="AD605" s="2171"/>
      <c r="AE605" s="2171"/>
      <c r="AF605" s="2171"/>
      <c r="AG605" s="2171"/>
    </row>
    <row r="606" spans="2:33" x14ac:dyDescent="0.2">
      <c r="B606" s="2280"/>
      <c r="C606" s="2280"/>
      <c r="D606" s="2281"/>
      <c r="E606" s="2171"/>
      <c r="F606" s="2171"/>
      <c r="G606" s="2171"/>
      <c r="H606" s="2282"/>
      <c r="I606" s="2282"/>
      <c r="J606" s="2283"/>
      <c r="K606" s="2281"/>
      <c r="L606" s="2281"/>
      <c r="M606" s="2281"/>
      <c r="N606" s="2281"/>
      <c r="O606" s="2171"/>
      <c r="P606" s="2171"/>
      <c r="Q606" s="2171"/>
      <c r="R606" s="2171"/>
      <c r="S606" s="2281"/>
      <c r="T606" s="2171"/>
      <c r="U606" s="2171"/>
      <c r="V606" s="2171"/>
      <c r="W606" s="2171"/>
      <c r="X606" s="2171"/>
      <c r="Y606" s="2171"/>
      <c r="Z606" s="2171"/>
      <c r="AA606" s="2171"/>
      <c r="AB606" s="2171"/>
      <c r="AC606" s="2281"/>
      <c r="AD606" s="2171"/>
      <c r="AE606" s="2171"/>
      <c r="AF606" s="2171"/>
      <c r="AG606" s="2171"/>
    </row>
    <row r="607" spans="2:33" x14ac:dyDescent="0.2">
      <c r="B607" s="2280"/>
      <c r="C607" s="2280"/>
      <c r="D607" s="2281"/>
      <c r="E607" s="2171"/>
      <c r="F607" s="2171"/>
      <c r="G607" s="2171"/>
      <c r="H607" s="2282"/>
      <c r="I607" s="2282"/>
      <c r="J607" s="2283"/>
      <c r="K607" s="2281"/>
      <c r="L607" s="2281"/>
      <c r="M607" s="2281"/>
      <c r="N607" s="2281"/>
      <c r="O607" s="2171"/>
      <c r="P607" s="2171"/>
      <c r="Q607" s="2171"/>
      <c r="R607" s="2171"/>
      <c r="S607" s="2281"/>
      <c r="T607" s="2171"/>
      <c r="U607" s="2171"/>
      <c r="V607" s="2171"/>
      <c r="W607" s="2171"/>
      <c r="X607" s="2171"/>
      <c r="Y607" s="2171"/>
      <c r="Z607" s="2171"/>
      <c r="AA607" s="2171"/>
      <c r="AB607" s="2171"/>
      <c r="AC607" s="2281"/>
      <c r="AD607" s="2171"/>
      <c r="AE607" s="2171"/>
      <c r="AF607" s="2171"/>
      <c r="AG607" s="2171"/>
    </row>
    <row r="608" spans="2:33" x14ac:dyDescent="0.2">
      <c r="B608" s="2280"/>
      <c r="C608" s="2280"/>
      <c r="D608" s="2281"/>
      <c r="E608" s="2171"/>
      <c r="F608" s="2171"/>
      <c r="G608" s="2171"/>
      <c r="H608" s="2282"/>
      <c r="I608" s="2282"/>
      <c r="J608" s="2283"/>
      <c r="K608" s="2281"/>
      <c r="L608" s="2281"/>
      <c r="M608" s="2281"/>
      <c r="N608" s="2281"/>
      <c r="O608" s="2171"/>
      <c r="P608" s="2171"/>
      <c r="Q608" s="2171"/>
      <c r="R608" s="2171"/>
      <c r="S608" s="2281"/>
      <c r="T608" s="2171"/>
      <c r="U608" s="2171"/>
      <c r="V608" s="2171"/>
      <c r="W608" s="2171"/>
      <c r="X608" s="2171"/>
      <c r="Y608" s="2171"/>
      <c r="Z608" s="2171"/>
      <c r="AA608" s="2171"/>
      <c r="AB608" s="2171"/>
      <c r="AC608" s="2281"/>
      <c r="AD608" s="2171"/>
      <c r="AE608" s="2171"/>
      <c r="AF608" s="2171"/>
      <c r="AG608" s="2171"/>
    </row>
    <row r="609" spans="2:33" x14ac:dyDescent="0.2">
      <c r="B609" s="2280"/>
      <c r="C609" s="2280"/>
      <c r="D609" s="2281"/>
      <c r="E609" s="2171"/>
      <c r="F609" s="2171"/>
      <c r="G609" s="2171"/>
      <c r="H609" s="2282"/>
      <c r="I609" s="2282"/>
      <c r="J609" s="2283"/>
      <c r="K609" s="2281"/>
      <c r="L609" s="2281"/>
      <c r="M609" s="2281"/>
      <c r="N609" s="2281"/>
      <c r="O609" s="2171"/>
      <c r="P609" s="2171"/>
      <c r="Q609" s="2171"/>
      <c r="R609" s="2171"/>
      <c r="S609" s="2281"/>
      <c r="T609" s="2171"/>
      <c r="U609" s="2171"/>
      <c r="V609" s="2171"/>
      <c r="W609" s="2171"/>
      <c r="X609" s="2171"/>
      <c r="Y609" s="2171"/>
      <c r="Z609" s="2171"/>
      <c r="AA609" s="2171"/>
      <c r="AB609" s="2171"/>
      <c r="AC609" s="2281"/>
      <c r="AD609" s="2171"/>
      <c r="AE609" s="2171"/>
      <c r="AF609" s="2171"/>
      <c r="AG609" s="2171"/>
    </row>
    <row r="610" spans="2:33" x14ac:dyDescent="0.2">
      <c r="B610" s="2280"/>
      <c r="C610" s="2280"/>
      <c r="D610" s="2281"/>
      <c r="E610" s="2171"/>
      <c r="F610" s="2171"/>
      <c r="G610" s="2171"/>
      <c r="H610" s="2282"/>
      <c r="I610" s="2282"/>
      <c r="J610" s="2283"/>
      <c r="K610" s="2281"/>
      <c r="L610" s="2281"/>
      <c r="M610" s="2281"/>
      <c r="N610" s="2281"/>
      <c r="O610" s="2171"/>
      <c r="P610" s="2171"/>
      <c r="Q610" s="2171"/>
      <c r="R610" s="2171"/>
      <c r="S610" s="2281"/>
      <c r="T610" s="2171"/>
      <c r="U610" s="2171"/>
      <c r="V610" s="2171"/>
      <c r="W610" s="2171"/>
      <c r="X610" s="2171"/>
      <c r="Y610" s="2171"/>
      <c r="Z610" s="2171"/>
      <c r="AA610" s="2171"/>
      <c r="AB610" s="2171"/>
      <c r="AC610" s="2281"/>
      <c r="AD610" s="2171"/>
      <c r="AE610" s="2171"/>
      <c r="AF610" s="2171"/>
      <c r="AG610" s="2171"/>
    </row>
    <row r="611" spans="2:33" x14ac:dyDescent="0.2">
      <c r="B611" s="2280"/>
      <c r="C611" s="2280"/>
      <c r="D611" s="2281"/>
      <c r="E611" s="2171"/>
      <c r="F611" s="2171"/>
      <c r="G611" s="2171"/>
      <c r="H611" s="2282"/>
      <c r="I611" s="2282"/>
      <c r="J611" s="2283"/>
      <c r="K611" s="2281"/>
      <c r="L611" s="2281"/>
      <c r="M611" s="2281"/>
      <c r="N611" s="2281"/>
      <c r="O611" s="2171"/>
      <c r="P611" s="2171"/>
      <c r="Q611" s="2171"/>
      <c r="R611" s="2171"/>
      <c r="S611" s="2281"/>
      <c r="T611" s="2171"/>
      <c r="U611" s="2171"/>
      <c r="V611" s="2171"/>
      <c r="W611" s="2171"/>
      <c r="X611" s="2171"/>
      <c r="Y611" s="2171"/>
      <c r="Z611" s="2171"/>
      <c r="AA611" s="2171"/>
      <c r="AB611" s="2171"/>
      <c r="AC611" s="2281"/>
      <c r="AD611" s="2171"/>
      <c r="AE611" s="2171"/>
      <c r="AF611" s="2171"/>
      <c r="AG611" s="2171"/>
    </row>
    <row r="612" spans="2:33" x14ac:dyDescent="0.2">
      <c r="B612" s="2280"/>
      <c r="C612" s="2280"/>
      <c r="D612" s="2281"/>
      <c r="E612" s="2171"/>
      <c r="F612" s="2171"/>
      <c r="G612" s="2171"/>
      <c r="H612" s="2282"/>
      <c r="I612" s="2282"/>
      <c r="J612" s="2283"/>
      <c r="K612" s="2281"/>
      <c r="L612" s="2281"/>
      <c r="M612" s="2281"/>
      <c r="N612" s="2281"/>
      <c r="O612" s="2171"/>
      <c r="P612" s="2171"/>
      <c r="Q612" s="2171"/>
      <c r="R612" s="2171"/>
      <c r="S612" s="2281"/>
      <c r="T612" s="2171"/>
      <c r="U612" s="2171"/>
      <c r="V612" s="2171"/>
      <c r="W612" s="2171"/>
      <c r="X612" s="2171"/>
      <c r="Y612" s="2171"/>
      <c r="Z612" s="2171"/>
      <c r="AA612" s="2171"/>
      <c r="AB612" s="2171"/>
      <c r="AC612" s="2281"/>
      <c r="AD612" s="2171"/>
      <c r="AE612" s="2171"/>
      <c r="AF612" s="2171"/>
      <c r="AG612" s="2171"/>
    </row>
    <row r="613" spans="2:33" x14ac:dyDescent="0.2">
      <c r="B613" s="2280"/>
      <c r="C613" s="2280"/>
      <c r="D613" s="2281"/>
      <c r="E613" s="2171"/>
      <c r="F613" s="2171"/>
      <c r="G613" s="2171"/>
      <c r="H613" s="2282"/>
      <c r="I613" s="2282"/>
      <c r="J613" s="2283"/>
      <c r="K613" s="2281"/>
      <c r="L613" s="2281"/>
      <c r="M613" s="2281"/>
      <c r="N613" s="2281"/>
      <c r="O613" s="2171"/>
      <c r="P613" s="2171"/>
      <c r="Q613" s="2171"/>
      <c r="R613" s="2171"/>
      <c r="S613" s="2281"/>
      <c r="T613" s="2171"/>
      <c r="U613" s="2171"/>
      <c r="V613" s="2171"/>
      <c r="W613" s="2171"/>
      <c r="X613" s="2171"/>
      <c r="Y613" s="2171"/>
      <c r="Z613" s="2171"/>
      <c r="AA613" s="2171"/>
      <c r="AB613" s="2171"/>
      <c r="AC613" s="2281"/>
      <c r="AD613" s="2171"/>
      <c r="AE613" s="2171"/>
      <c r="AF613" s="2171"/>
      <c r="AG613" s="2171"/>
    </row>
    <row r="614" spans="2:33" x14ac:dyDescent="0.2">
      <c r="B614" s="2280"/>
      <c r="C614" s="2280"/>
      <c r="D614" s="2281"/>
      <c r="E614" s="2171"/>
      <c r="F614" s="2171"/>
      <c r="G614" s="2171"/>
      <c r="H614" s="2282"/>
      <c r="I614" s="2282"/>
      <c r="J614" s="2283"/>
      <c r="K614" s="2281"/>
      <c r="L614" s="2281"/>
      <c r="M614" s="2281"/>
      <c r="N614" s="2281"/>
      <c r="O614" s="2171"/>
      <c r="P614" s="2171"/>
      <c r="Q614" s="2171"/>
      <c r="R614" s="2171"/>
      <c r="S614" s="2281"/>
      <c r="T614" s="2171"/>
      <c r="U614" s="2171"/>
      <c r="V614" s="2171"/>
      <c r="W614" s="2171"/>
      <c r="X614" s="2171"/>
      <c r="Y614" s="2171"/>
      <c r="Z614" s="2171"/>
      <c r="AA614" s="2171"/>
      <c r="AB614" s="2171"/>
      <c r="AC614" s="2281"/>
      <c r="AD614" s="2171"/>
      <c r="AE614" s="2171"/>
      <c r="AF614" s="2171"/>
      <c r="AG614" s="2171"/>
    </row>
    <row r="615" spans="2:33" x14ac:dyDescent="0.2">
      <c r="B615" s="2280"/>
      <c r="C615" s="2280"/>
      <c r="D615" s="2281"/>
      <c r="E615" s="2171"/>
      <c r="F615" s="2171"/>
      <c r="G615" s="2171"/>
      <c r="H615" s="2282"/>
      <c r="I615" s="2282"/>
      <c r="J615" s="2283"/>
      <c r="K615" s="2281"/>
      <c r="L615" s="2281"/>
      <c r="M615" s="2281"/>
      <c r="N615" s="2281"/>
      <c r="O615" s="2171"/>
      <c r="P615" s="2171"/>
      <c r="Q615" s="2171"/>
      <c r="R615" s="2171"/>
      <c r="S615" s="2281"/>
      <c r="T615" s="2171"/>
      <c r="U615" s="2171"/>
      <c r="V615" s="2171"/>
      <c r="W615" s="2171"/>
      <c r="X615" s="2171"/>
      <c r="Y615" s="2171"/>
      <c r="Z615" s="2171"/>
      <c r="AA615" s="2171"/>
      <c r="AB615" s="2171"/>
      <c r="AC615" s="2281"/>
      <c r="AD615" s="2171"/>
      <c r="AE615" s="2171"/>
      <c r="AF615" s="2171"/>
      <c r="AG615" s="2171"/>
    </row>
    <row r="616" spans="2:33" x14ac:dyDescent="0.2">
      <c r="B616" s="2280"/>
      <c r="C616" s="2280"/>
      <c r="D616" s="2281"/>
      <c r="E616" s="2171"/>
      <c r="F616" s="2171"/>
      <c r="G616" s="2171"/>
      <c r="H616" s="2282"/>
      <c r="I616" s="2282"/>
      <c r="J616" s="2283"/>
      <c r="K616" s="2281"/>
      <c r="L616" s="2281"/>
      <c r="M616" s="2281"/>
      <c r="N616" s="2281"/>
      <c r="O616" s="2171"/>
      <c r="P616" s="2171"/>
      <c r="Q616" s="2171"/>
      <c r="R616" s="2171"/>
      <c r="S616" s="2281"/>
      <c r="T616" s="2171"/>
      <c r="U616" s="2171"/>
      <c r="V616" s="2171"/>
      <c r="W616" s="2171"/>
      <c r="X616" s="2171"/>
      <c r="Y616" s="2171"/>
      <c r="Z616" s="2171"/>
      <c r="AA616" s="2171"/>
      <c r="AB616" s="2171"/>
      <c r="AC616" s="2281"/>
      <c r="AD616" s="2171"/>
      <c r="AE616" s="2171"/>
      <c r="AF616" s="2171"/>
      <c r="AG616" s="2171"/>
    </row>
    <row r="617" spans="2:33" x14ac:dyDescent="0.2">
      <c r="B617" s="2280"/>
      <c r="C617" s="2280"/>
      <c r="D617" s="2281"/>
      <c r="E617" s="2171"/>
      <c r="F617" s="2171"/>
      <c r="G617" s="2171"/>
      <c r="H617" s="2282"/>
      <c r="I617" s="2282"/>
      <c r="J617" s="2283"/>
      <c r="K617" s="2281"/>
      <c r="L617" s="2281"/>
      <c r="M617" s="2281"/>
      <c r="N617" s="2281"/>
      <c r="O617" s="2171"/>
      <c r="P617" s="2171"/>
      <c r="Q617" s="2171"/>
      <c r="R617" s="2171"/>
      <c r="S617" s="2281"/>
      <c r="T617" s="2171"/>
      <c r="U617" s="2171"/>
      <c r="V617" s="2171"/>
      <c r="W617" s="2171"/>
      <c r="X617" s="2171"/>
      <c r="Y617" s="2171"/>
      <c r="Z617" s="2171"/>
      <c r="AA617" s="2171"/>
      <c r="AB617" s="2171"/>
      <c r="AC617" s="2281"/>
      <c r="AD617" s="2171"/>
      <c r="AE617" s="2171"/>
      <c r="AF617" s="2171"/>
      <c r="AG617" s="2171"/>
    </row>
    <row r="618" spans="2:33" x14ac:dyDescent="0.2">
      <c r="B618" s="2280"/>
      <c r="C618" s="2280"/>
      <c r="D618" s="2281"/>
      <c r="E618" s="2171"/>
      <c r="F618" s="2171"/>
      <c r="G618" s="2171"/>
      <c r="H618" s="2282"/>
      <c r="I618" s="2282"/>
      <c r="J618" s="2283"/>
      <c r="K618" s="2281"/>
      <c r="L618" s="2281"/>
      <c r="M618" s="2281"/>
      <c r="N618" s="2281"/>
      <c r="O618" s="2171"/>
      <c r="P618" s="2171"/>
      <c r="Q618" s="2171"/>
      <c r="R618" s="2171"/>
      <c r="S618" s="2281"/>
      <c r="T618" s="2171"/>
      <c r="U618" s="2171"/>
      <c r="V618" s="2171"/>
      <c r="W618" s="2171"/>
      <c r="X618" s="2171"/>
      <c r="Y618" s="2171"/>
      <c r="Z618" s="2171"/>
      <c r="AA618" s="2171"/>
      <c r="AB618" s="2171"/>
      <c r="AC618" s="2281"/>
      <c r="AD618" s="2171"/>
      <c r="AE618" s="2171"/>
      <c r="AF618" s="2171"/>
      <c r="AG618" s="2171"/>
    </row>
    <row r="619" spans="2:33" x14ac:dyDescent="0.2">
      <c r="B619" s="2280"/>
      <c r="C619" s="2280"/>
      <c r="D619" s="2281"/>
      <c r="E619" s="2171"/>
      <c r="F619" s="2171"/>
      <c r="G619" s="2171"/>
      <c r="H619" s="2282"/>
      <c r="I619" s="2282"/>
      <c r="J619" s="2283"/>
      <c r="K619" s="2281"/>
      <c r="L619" s="2281"/>
      <c r="M619" s="2281"/>
      <c r="N619" s="2281"/>
      <c r="O619" s="2171"/>
      <c r="P619" s="2171"/>
      <c r="Q619" s="2171"/>
      <c r="R619" s="2171"/>
      <c r="S619" s="2281"/>
      <c r="T619" s="2171"/>
      <c r="U619" s="2171"/>
      <c r="V619" s="2171"/>
      <c r="W619" s="2171"/>
      <c r="X619" s="2171"/>
      <c r="Y619" s="2171"/>
      <c r="Z619" s="2171"/>
      <c r="AA619" s="2171"/>
      <c r="AB619" s="2171"/>
      <c r="AC619" s="2281"/>
      <c r="AD619" s="2171"/>
      <c r="AE619" s="2171"/>
      <c r="AF619" s="2171"/>
      <c r="AG619" s="2171"/>
    </row>
    <row r="620" spans="2:33" x14ac:dyDescent="0.2">
      <c r="B620" s="2280"/>
      <c r="C620" s="2280"/>
      <c r="D620" s="2281"/>
      <c r="E620" s="2171"/>
      <c r="F620" s="2171"/>
      <c r="G620" s="2171"/>
      <c r="H620" s="2282"/>
      <c r="I620" s="2282"/>
      <c r="J620" s="2283"/>
      <c r="K620" s="2281"/>
      <c r="L620" s="2281"/>
      <c r="M620" s="2281"/>
      <c r="N620" s="2281"/>
      <c r="O620" s="2171"/>
      <c r="P620" s="2171"/>
      <c r="Q620" s="2171"/>
      <c r="R620" s="2171"/>
      <c r="S620" s="2281"/>
      <c r="T620" s="2171"/>
      <c r="U620" s="2171"/>
      <c r="V620" s="2171"/>
      <c r="W620" s="2171"/>
      <c r="X620" s="2171"/>
      <c r="Y620" s="2171"/>
      <c r="Z620" s="2171"/>
      <c r="AA620" s="2171"/>
      <c r="AB620" s="2171"/>
      <c r="AC620" s="2281"/>
      <c r="AD620" s="2171"/>
      <c r="AE620" s="2171"/>
      <c r="AF620" s="2171"/>
      <c r="AG620" s="2171"/>
    </row>
    <row r="621" spans="2:33" x14ac:dyDescent="0.2">
      <c r="B621" s="2280"/>
      <c r="C621" s="2280"/>
      <c r="D621" s="2281"/>
      <c r="E621" s="2171"/>
      <c r="F621" s="2171"/>
      <c r="G621" s="2171"/>
      <c r="H621" s="2282"/>
      <c r="I621" s="2282"/>
      <c r="J621" s="2283"/>
      <c r="K621" s="2281"/>
      <c r="L621" s="2281"/>
      <c r="M621" s="2281"/>
      <c r="N621" s="2281"/>
      <c r="O621" s="2171"/>
      <c r="P621" s="2171"/>
      <c r="Q621" s="2171"/>
      <c r="R621" s="2171"/>
      <c r="S621" s="2281"/>
      <c r="T621" s="2171"/>
      <c r="U621" s="2171"/>
      <c r="V621" s="2171"/>
      <c r="W621" s="2171"/>
      <c r="X621" s="2171"/>
      <c r="Y621" s="2171"/>
      <c r="Z621" s="2171"/>
      <c r="AA621" s="2171"/>
      <c r="AB621" s="2171"/>
      <c r="AC621" s="2281"/>
      <c r="AD621" s="2171"/>
      <c r="AE621" s="2171"/>
      <c r="AF621" s="2171"/>
      <c r="AG621" s="2171"/>
    </row>
    <row r="622" spans="2:33" x14ac:dyDescent="0.2">
      <c r="B622" s="2280"/>
      <c r="C622" s="2280"/>
      <c r="D622" s="2281"/>
      <c r="E622" s="2171"/>
      <c r="F622" s="2171"/>
      <c r="G622" s="2171"/>
      <c r="H622" s="2282"/>
      <c r="I622" s="2282"/>
      <c r="J622" s="2283"/>
      <c r="K622" s="2281"/>
      <c r="L622" s="2281"/>
      <c r="M622" s="2281"/>
      <c r="N622" s="2281"/>
      <c r="O622" s="2171"/>
      <c r="P622" s="2171"/>
      <c r="Q622" s="2171"/>
      <c r="R622" s="2171"/>
      <c r="S622" s="2281"/>
      <c r="T622" s="2171"/>
      <c r="U622" s="2171"/>
      <c r="V622" s="2171"/>
      <c r="W622" s="2171"/>
      <c r="X622" s="2171"/>
      <c r="Y622" s="2171"/>
      <c r="Z622" s="2171"/>
      <c r="AA622" s="2171"/>
      <c r="AB622" s="2171"/>
      <c r="AC622" s="2281"/>
      <c r="AD622" s="2171"/>
      <c r="AE622" s="2171"/>
      <c r="AF622" s="2171"/>
      <c r="AG622" s="2171"/>
    </row>
    <row r="623" spans="2:33" x14ac:dyDescent="0.2">
      <c r="B623" s="2280"/>
      <c r="C623" s="2280"/>
      <c r="D623" s="2281"/>
      <c r="E623" s="2171"/>
      <c r="F623" s="2171"/>
      <c r="G623" s="2171"/>
      <c r="H623" s="2282"/>
      <c r="I623" s="2282"/>
      <c r="J623" s="2283"/>
      <c r="K623" s="2281"/>
      <c r="L623" s="2281"/>
      <c r="M623" s="2281"/>
      <c r="N623" s="2281"/>
      <c r="O623" s="2171"/>
      <c r="P623" s="2171"/>
      <c r="Q623" s="2171"/>
      <c r="R623" s="2171"/>
      <c r="S623" s="2281"/>
      <c r="T623" s="2171"/>
      <c r="U623" s="2171"/>
      <c r="V623" s="2171"/>
      <c r="W623" s="2171"/>
      <c r="X623" s="2171"/>
      <c r="Y623" s="2171"/>
      <c r="Z623" s="2171"/>
      <c r="AA623" s="2171"/>
      <c r="AB623" s="2171"/>
      <c r="AC623" s="2281"/>
      <c r="AD623" s="2171"/>
      <c r="AE623" s="2171"/>
      <c r="AF623" s="2171"/>
      <c r="AG623" s="2171"/>
    </row>
    <row r="624" spans="2:33" x14ac:dyDescent="0.2">
      <c r="B624" s="2280"/>
      <c r="C624" s="2280"/>
      <c r="D624" s="2281"/>
      <c r="E624" s="2171"/>
      <c r="F624" s="2171"/>
      <c r="G624" s="2171"/>
      <c r="H624" s="2282"/>
      <c r="I624" s="2282"/>
      <c r="J624" s="2283"/>
      <c r="K624" s="2281"/>
      <c r="L624" s="2281"/>
      <c r="M624" s="2281"/>
      <c r="N624" s="2281"/>
      <c r="O624" s="2171"/>
      <c r="P624" s="2171"/>
      <c r="Q624" s="2171"/>
      <c r="R624" s="2171"/>
      <c r="S624" s="2281"/>
      <c r="T624" s="2171"/>
      <c r="U624" s="2171"/>
      <c r="V624" s="2171"/>
      <c r="W624" s="2171"/>
      <c r="X624" s="2171"/>
      <c r="Y624" s="2171"/>
      <c r="Z624" s="2171"/>
      <c r="AA624" s="2171"/>
      <c r="AB624" s="2171"/>
      <c r="AC624" s="2281"/>
      <c r="AD624" s="2171"/>
      <c r="AE624" s="2171"/>
      <c r="AF624" s="2171"/>
      <c r="AG624" s="2171"/>
    </row>
    <row r="625" spans="2:33" x14ac:dyDescent="0.2">
      <c r="B625" s="2280"/>
      <c r="C625" s="2280"/>
      <c r="D625" s="2281"/>
      <c r="E625" s="2171"/>
      <c r="F625" s="2171"/>
      <c r="G625" s="2171"/>
      <c r="H625" s="2282"/>
      <c r="I625" s="2282"/>
      <c r="J625" s="2283"/>
      <c r="K625" s="2281"/>
      <c r="L625" s="2281"/>
      <c r="M625" s="2281"/>
      <c r="N625" s="2281"/>
      <c r="O625" s="2171"/>
      <c r="P625" s="2171"/>
      <c r="Q625" s="2171"/>
      <c r="R625" s="2171"/>
      <c r="S625" s="2281"/>
      <c r="T625" s="2171"/>
      <c r="U625" s="2171"/>
      <c r="V625" s="2171"/>
      <c r="W625" s="2171"/>
      <c r="X625" s="2171"/>
      <c r="Y625" s="2171"/>
      <c r="Z625" s="2171"/>
      <c r="AA625" s="2171"/>
      <c r="AB625" s="2171"/>
      <c r="AC625" s="2281"/>
      <c r="AD625" s="2171"/>
      <c r="AE625" s="2171"/>
      <c r="AF625" s="2171"/>
      <c r="AG625" s="2171"/>
    </row>
    <row r="626" spans="2:33" x14ac:dyDescent="0.2">
      <c r="B626" s="2280"/>
      <c r="C626" s="2280"/>
      <c r="D626" s="2281"/>
      <c r="E626" s="2171"/>
      <c r="F626" s="2171"/>
      <c r="G626" s="2171"/>
      <c r="H626" s="2282"/>
      <c r="I626" s="2282"/>
      <c r="J626" s="2283"/>
      <c r="K626" s="2281"/>
      <c r="L626" s="2281"/>
      <c r="M626" s="2281"/>
      <c r="N626" s="2281"/>
      <c r="O626" s="2171"/>
      <c r="P626" s="2171"/>
      <c r="Q626" s="2171"/>
      <c r="R626" s="2171"/>
      <c r="S626" s="2281"/>
      <c r="T626" s="2171"/>
      <c r="U626" s="2171"/>
      <c r="V626" s="2171"/>
      <c r="W626" s="2171"/>
      <c r="X626" s="2171"/>
      <c r="Y626" s="2171"/>
      <c r="Z626" s="2171"/>
      <c r="AA626" s="2171"/>
      <c r="AB626" s="2171"/>
      <c r="AC626" s="2281"/>
      <c r="AD626" s="2171"/>
      <c r="AE626" s="2171"/>
      <c r="AF626" s="2171"/>
      <c r="AG626" s="2171"/>
    </row>
    <row r="627" spans="2:33" x14ac:dyDescent="0.2">
      <c r="B627" s="2280"/>
      <c r="C627" s="2280"/>
      <c r="D627" s="2281"/>
      <c r="E627" s="2171"/>
      <c r="F627" s="2171"/>
      <c r="G627" s="2171"/>
      <c r="H627" s="2282"/>
      <c r="I627" s="2282"/>
      <c r="J627" s="2283"/>
      <c r="K627" s="2281"/>
      <c r="L627" s="2281"/>
      <c r="M627" s="2281"/>
      <c r="N627" s="2281"/>
      <c r="O627" s="2171"/>
      <c r="P627" s="2171"/>
      <c r="Q627" s="2171"/>
      <c r="R627" s="2171"/>
      <c r="S627" s="2281"/>
      <c r="T627" s="2171"/>
      <c r="U627" s="2171"/>
      <c r="V627" s="2171"/>
      <c r="W627" s="2171"/>
      <c r="X627" s="2171"/>
      <c r="Y627" s="2171"/>
      <c r="Z627" s="2171"/>
      <c r="AA627" s="2171"/>
      <c r="AB627" s="2171"/>
      <c r="AC627" s="2281"/>
      <c r="AD627" s="2171"/>
      <c r="AE627" s="2171"/>
      <c r="AF627" s="2171"/>
      <c r="AG627" s="2171"/>
    </row>
    <row r="628" spans="2:33" x14ac:dyDescent="0.2">
      <c r="B628" s="2280"/>
      <c r="C628" s="2280"/>
      <c r="D628" s="2281"/>
      <c r="E628" s="2171"/>
      <c r="F628" s="2171"/>
      <c r="G628" s="2171"/>
      <c r="H628" s="2282"/>
      <c r="I628" s="2282"/>
      <c r="J628" s="2283"/>
      <c r="K628" s="2281"/>
      <c r="L628" s="2281"/>
      <c r="M628" s="2281"/>
      <c r="N628" s="2281"/>
      <c r="O628" s="2171"/>
      <c r="P628" s="2171"/>
      <c r="Q628" s="2171"/>
      <c r="R628" s="2171"/>
      <c r="S628" s="2281"/>
      <c r="T628" s="2171"/>
      <c r="U628" s="2171"/>
      <c r="V628" s="2171"/>
      <c r="W628" s="2171"/>
      <c r="X628" s="2171"/>
      <c r="Y628" s="2171"/>
      <c r="Z628" s="2171"/>
      <c r="AA628" s="2171"/>
      <c r="AB628" s="2171"/>
      <c r="AC628" s="2281"/>
      <c r="AD628" s="2171"/>
      <c r="AE628" s="2171"/>
      <c r="AF628" s="2171"/>
      <c r="AG628" s="2171"/>
    </row>
    <row r="629" spans="2:33" x14ac:dyDescent="0.2">
      <c r="B629" s="2280"/>
      <c r="C629" s="2280"/>
      <c r="D629" s="2281"/>
      <c r="E629" s="2171"/>
      <c r="F629" s="2171"/>
      <c r="G629" s="2171"/>
      <c r="H629" s="2282"/>
      <c r="I629" s="2282"/>
      <c r="J629" s="2283"/>
      <c r="K629" s="2281"/>
      <c r="L629" s="2281"/>
      <c r="M629" s="2281"/>
      <c r="N629" s="2281"/>
      <c r="O629" s="2171"/>
      <c r="P629" s="2171"/>
      <c r="Q629" s="2171"/>
      <c r="R629" s="2171"/>
      <c r="S629" s="2281"/>
      <c r="T629" s="2171"/>
      <c r="U629" s="2171"/>
      <c r="V629" s="2171"/>
      <c r="W629" s="2171"/>
      <c r="X629" s="2171"/>
      <c r="Y629" s="2171"/>
      <c r="Z629" s="2171"/>
      <c r="AA629" s="2171"/>
      <c r="AB629" s="2171"/>
      <c r="AC629" s="2281"/>
      <c r="AD629" s="2171"/>
      <c r="AE629" s="2171"/>
      <c r="AF629" s="2171"/>
      <c r="AG629" s="2171"/>
    </row>
    <row r="630" spans="2:33" x14ac:dyDescent="0.2">
      <c r="B630" s="2280"/>
      <c r="C630" s="2280"/>
      <c r="D630" s="2281"/>
      <c r="E630" s="2171"/>
      <c r="F630" s="2171"/>
      <c r="G630" s="2171"/>
      <c r="H630" s="2282"/>
      <c r="I630" s="2282"/>
      <c r="J630" s="2283"/>
      <c r="K630" s="2281"/>
      <c r="L630" s="2281"/>
      <c r="M630" s="2281"/>
      <c r="N630" s="2281"/>
      <c r="O630" s="2171"/>
      <c r="P630" s="2171"/>
      <c r="Q630" s="2171"/>
      <c r="R630" s="2171"/>
      <c r="S630" s="2281"/>
      <c r="T630" s="2171"/>
      <c r="U630" s="2171"/>
      <c r="V630" s="2171"/>
      <c r="W630" s="2171"/>
      <c r="X630" s="2171"/>
      <c r="Y630" s="2171"/>
      <c r="Z630" s="2171"/>
      <c r="AA630" s="2171"/>
      <c r="AB630" s="2171"/>
      <c r="AC630" s="2281"/>
      <c r="AD630" s="2171"/>
      <c r="AE630" s="2171"/>
      <c r="AF630" s="2171"/>
      <c r="AG630" s="2171"/>
    </row>
    <row r="631" spans="2:33" x14ac:dyDescent="0.2">
      <c r="B631" s="2280"/>
      <c r="C631" s="2280"/>
      <c r="D631" s="2281"/>
      <c r="E631" s="2171"/>
      <c r="F631" s="2171"/>
      <c r="G631" s="2171"/>
      <c r="H631" s="2282"/>
      <c r="I631" s="2282"/>
      <c r="J631" s="2283"/>
      <c r="K631" s="2281"/>
      <c r="L631" s="2281"/>
      <c r="M631" s="2281"/>
      <c r="N631" s="2281"/>
      <c r="O631" s="2171"/>
      <c r="P631" s="2171"/>
      <c r="Q631" s="2171"/>
      <c r="R631" s="2171"/>
      <c r="S631" s="2281"/>
      <c r="T631" s="2171"/>
      <c r="U631" s="2171"/>
      <c r="V631" s="2171"/>
      <c r="W631" s="2171"/>
      <c r="X631" s="2171"/>
      <c r="Y631" s="2171"/>
      <c r="Z631" s="2171"/>
      <c r="AA631" s="2171"/>
      <c r="AB631" s="2171"/>
      <c r="AC631" s="2281"/>
      <c r="AD631" s="2171"/>
      <c r="AE631" s="2171"/>
      <c r="AF631" s="2171"/>
      <c r="AG631" s="2171"/>
    </row>
    <row r="632" spans="2:33" x14ac:dyDescent="0.2">
      <c r="B632" s="2280"/>
      <c r="C632" s="2280"/>
      <c r="D632" s="2281"/>
      <c r="E632" s="2171"/>
      <c r="F632" s="2171"/>
      <c r="G632" s="2171"/>
      <c r="H632" s="2282"/>
      <c r="I632" s="2282"/>
      <c r="J632" s="2283"/>
      <c r="K632" s="2281"/>
      <c r="L632" s="2281"/>
      <c r="M632" s="2281"/>
      <c r="N632" s="2281"/>
      <c r="O632" s="2171"/>
      <c r="P632" s="2171"/>
      <c r="Q632" s="2171"/>
      <c r="R632" s="2171"/>
      <c r="S632" s="2281"/>
      <c r="T632" s="2171"/>
      <c r="U632" s="2171"/>
      <c r="V632" s="2171"/>
      <c r="W632" s="2171"/>
      <c r="X632" s="2171"/>
      <c r="Y632" s="2171"/>
      <c r="Z632" s="2171"/>
      <c r="AA632" s="2171"/>
      <c r="AB632" s="2171"/>
      <c r="AC632" s="2281"/>
      <c r="AD632" s="2171"/>
      <c r="AE632" s="2171"/>
      <c r="AF632" s="2171"/>
      <c r="AG632" s="2171"/>
    </row>
    <row r="633" spans="2:33" x14ac:dyDescent="0.2">
      <c r="B633" s="2280"/>
      <c r="C633" s="2280"/>
      <c r="D633" s="2281"/>
      <c r="E633" s="2171"/>
      <c r="F633" s="2171"/>
      <c r="G633" s="2171"/>
      <c r="H633" s="2282"/>
      <c r="I633" s="2282"/>
      <c r="J633" s="2283"/>
      <c r="K633" s="2281"/>
      <c r="L633" s="2281"/>
      <c r="M633" s="2281"/>
      <c r="N633" s="2281"/>
      <c r="O633" s="2171"/>
      <c r="P633" s="2171"/>
      <c r="Q633" s="2171"/>
      <c r="R633" s="2171"/>
      <c r="S633" s="2281"/>
      <c r="T633" s="2171"/>
      <c r="U633" s="2171"/>
      <c r="V633" s="2171"/>
      <c r="W633" s="2171"/>
      <c r="X633" s="2171"/>
      <c r="Y633" s="2171"/>
      <c r="Z633" s="2171"/>
      <c r="AA633" s="2171"/>
      <c r="AB633" s="2171"/>
      <c r="AC633" s="2281"/>
      <c r="AD633" s="2171"/>
      <c r="AE633" s="2171"/>
      <c r="AF633" s="2171"/>
      <c r="AG633" s="2171"/>
    </row>
    <row r="634" spans="2:33" x14ac:dyDescent="0.2">
      <c r="B634" s="2280"/>
      <c r="C634" s="2280"/>
      <c r="D634" s="2281"/>
      <c r="E634" s="2171"/>
      <c r="F634" s="2171"/>
      <c r="G634" s="2171"/>
      <c r="H634" s="2282"/>
      <c r="I634" s="2282"/>
      <c r="J634" s="2283"/>
      <c r="K634" s="2281"/>
      <c r="L634" s="2281"/>
      <c r="M634" s="2281"/>
      <c r="N634" s="2281"/>
      <c r="O634" s="2171"/>
      <c r="P634" s="2171"/>
      <c r="Q634" s="2171"/>
      <c r="R634" s="2171"/>
      <c r="S634" s="2281"/>
      <c r="T634" s="2171"/>
      <c r="U634" s="2171"/>
      <c r="V634" s="2171"/>
      <c r="W634" s="2171"/>
      <c r="X634" s="2171"/>
      <c r="Y634" s="2171"/>
      <c r="Z634" s="2171"/>
      <c r="AA634" s="2171"/>
      <c r="AB634" s="2171"/>
      <c r="AC634" s="2281"/>
      <c r="AD634" s="2171"/>
      <c r="AE634" s="2171"/>
      <c r="AF634" s="2171"/>
      <c r="AG634" s="2171"/>
    </row>
    <row r="635" spans="2:33" x14ac:dyDescent="0.2">
      <c r="B635" s="2280"/>
      <c r="C635" s="2280"/>
      <c r="D635" s="2281"/>
      <c r="E635" s="2171"/>
      <c r="F635" s="2171"/>
      <c r="G635" s="2171"/>
      <c r="H635" s="2282"/>
      <c r="I635" s="2282"/>
      <c r="J635" s="2283"/>
      <c r="K635" s="2281"/>
      <c r="L635" s="2281"/>
      <c r="M635" s="2281"/>
      <c r="N635" s="2281"/>
      <c r="O635" s="2171"/>
      <c r="P635" s="2171"/>
      <c r="Q635" s="2171"/>
      <c r="R635" s="2171"/>
      <c r="S635" s="2281"/>
      <c r="T635" s="2171"/>
      <c r="U635" s="2171"/>
      <c r="V635" s="2171"/>
      <c r="W635" s="2171"/>
      <c r="X635" s="2171"/>
      <c r="Y635" s="2171"/>
      <c r="Z635" s="2171"/>
      <c r="AA635" s="2171"/>
      <c r="AB635" s="2171"/>
      <c r="AC635" s="2281"/>
      <c r="AD635" s="2171"/>
      <c r="AE635" s="2171"/>
      <c r="AF635" s="2171"/>
      <c r="AG635" s="2171"/>
    </row>
    <row r="636" spans="2:33" x14ac:dyDescent="0.2">
      <c r="B636" s="2280"/>
      <c r="C636" s="2280"/>
      <c r="D636" s="2281"/>
      <c r="E636" s="2171"/>
      <c r="F636" s="2171"/>
      <c r="G636" s="2171"/>
      <c r="H636" s="2282"/>
      <c r="I636" s="2282"/>
      <c r="J636" s="2283"/>
      <c r="K636" s="2281"/>
      <c r="L636" s="2281"/>
      <c r="M636" s="2281"/>
      <c r="N636" s="2281"/>
      <c r="O636" s="2171"/>
      <c r="P636" s="2171"/>
      <c r="Q636" s="2171"/>
      <c r="R636" s="2171"/>
      <c r="S636" s="2281"/>
      <c r="T636" s="2171"/>
      <c r="U636" s="2171"/>
      <c r="V636" s="2171"/>
      <c r="W636" s="2171"/>
      <c r="X636" s="2171"/>
      <c r="Y636" s="2171"/>
      <c r="Z636" s="2171"/>
      <c r="AA636" s="2171"/>
      <c r="AB636" s="2171"/>
      <c r="AC636" s="2281"/>
      <c r="AD636" s="2171"/>
      <c r="AE636" s="2171"/>
      <c r="AF636" s="2171"/>
      <c r="AG636" s="2171"/>
    </row>
    <row r="637" spans="2:33" x14ac:dyDescent="0.2">
      <c r="B637" s="2280"/>
      <c r="C637" s="2280"/>
      <c r="D637" s="2281"/>
      <c r="E637" s="2171"/>
      <c r="F637" s="2171"/>
      <c r="G637" s="2171"/>
      <c r="H637" s="2282"/>
      <c r="I637" s="2282"/>
      <c r="J637" s="2283"/>
      <c r="K637" s="2281"/>
      <c r="L637" s="2281"/>
      <c r="M637" s="2281"/>
      <c r="N637" s="2281"/>
      <c r="O637" s="2171"/>
      <c r="P637" s="2171"/>
      <c r="Q637" s="2171"/>
      <c r="R637" s="2171"/>
      <c r="S637" s="2281"/>
      <c r="T637" s="2171"/>
      <c r="U637" s="2171"/>
      <c r="V637" s="2171"/>
      <c r="W637" s="2171"/>
      <c r="X637" s="2171"/>
      <c r="Y637" s="2171"/>
      <c r="Z637" s="2171"/>
      <c r="AA637" s="2171"/>
      <c r="AB637" s="2171"/>
      <c r="AC637" s="2281"/>
      <c r="AD637" s="2171"/>
      <c r="AE637" s="2171"/>
      <c r="AF637" s="2171"/>
      <c r="AG637" s="2171"/>
    </row>
    <row r="638" spans="2:33" x14ac:dyDescent="0.2">
      <c r="B638" s="2280"/>
      <c r="C638" s="2280"/>
      <c r="D638" s="2281"/>
      <c r="E638" s="2171"/>
      <c r="F638" s="2171"/>
      <c r="G638" s="2171"/>
      <c r="H638" s="2282"/>
      <c r="I638" s="2282"/>
      <c r="J638" s="2283"/>
      <c r="K638" s="2281"/>
      <c r="L638" s="2281"/>
      <c r="M638" s="2281"/>
      <c r="N638" s="2281"/>
      <c r="O638" s="2171"/>
      <c r="P638" s="2171"/>
      <c r="Q638" s="2171"/>
      <c r="R638" s="2171"/>
      <c r="S638" s="2281"/>
      <c r="T638" s="2171"/>
      <c r="U638" s="2171"/>
      <c r="V638" s="2171"/>
      <c r="W638" s="2171"/>
      <c r="X638" s="2171"/>
      <c r="Y638" s="2171"/>
      <c r="Z638" s="2171"/>
      <c r="AA638" s="2171"/>
      <c r="AB638" s="2171"/>
      <c r="AC638" s="2281"/>
      <c r="AD638" s="2171"/>
      <c r="AE638" s="2171"/>
      <c r="AF638" s="2171"/>
      <c r="AG638" s="2171"/>
    </row>
    <row r="639" spans="2:33" x14ac:dyDescent="0.2">
      <c r="B639" s="2280"/>
      <c r="C639" s="2280"/>
      <c r="D639" s="2281"/>
      <c r="E639" s="2171"/>
      <c r="F639" s="2171"/>
      <c r="G639" s="2171"/>
      <c r="H639" s="2282"/>
      <c r="I639" s="2282"/>
      <c r="J639" s="2283"/>
      <c r="K639" s="2281"/>
      <c r="L639" s="2281"/>
      <c r="M639" s="2281"/>
      <c r="N639" s="2281"/>
      <c r="O639" s="2171"/>
      <c r="P639" s="2171"/>
      <c r="Q639" s="2171"/>
      <c r="R639" s="2171"/>
      <c r="S639" s="2281"/>
      <c r="T639" s="2171"/>
      <c r="U639" s="2171"/>
      <c r="V639" s="2171"/>
      <c r="W639" s="2171"/>
      <c r="X639" s="2171"/>
      <c r="Y639" s="2171"/>
      <c r="Z639" s="2171"/>
      <c r="AA639" s="2171"/>
      <c r="AB639" s="2171"/>
      <c r="AC639" s="2281"/>
      <c r="AD639" s="2171"/>
      <c r="AE639" s="2171"/>
      <c r="AF639" s="2171"/>
      <c r="AG639" s="2171"/>
    </row>
    <row r="640" spans="2:33" x14ac:dyDescent="0.2">
      <c r="B640" s="2280"/>
      <c r="C640" s="2280"/>
      <c r="D640" s="2281"/>
      <c r="E640" s="2171"/>
      <c r="F640" s="2171"/>
      <c r="G640" s="2171"/>
      <c r="H640" s="2282"/>
      <c r="I640" s="2282"/>
      <c r="J640" s="2283"/>
      <c r="K640" s="2281"/>
      <c r="L640" s="2281"/>
      <c r="M640" s="2281"/>
      <c r="N640" s="2281"/>
      <c r="O640" s="2171"/>
      <c r="P640" s="2171"/>
      <c r="Q640" s="2171"/>
      <c r="R640" s="2171"/>
      <c r="S640" s="2281"/>
      <c r="T640" s="2171"/>
      <c r="U640" s="2171"/>
      <c r="V640" s="2171"/>
      <c r="W640" s="2171"/>
      <c r="X640" s="2171"/>
      <c r="Y640" s="2171"/>
      <c r="Z640" s="2171"/>
      <c r="AA640" s="2171"/>
      <c r="AB640" s="2171"/>
      <c r="AC640" s="2281"/>
      <c r="AD640" s="2171"/>
      <c r="AE640" s="2171"/>
      <c r="AF640" s="2171"/>
      <c r="AG640" s="2171"/>
    </row>
    <row r="641" spans="2:33" x14ac:dyDescent="0.2">
      <c r="B641" s="2280"/>
      <c r="C641" s="2280"/>
      <c r="D641" s="2281"/>
      <c r="E641" s="2171"/>
      <c r="F641" s="2171"/>
      <c r="G641" s="2171"/>
      <c r="H641" s="2282"/>
      <c r="I641" s="2282"/>
      <c r="J641" s="2283"/>
      <c r="K641" s="2281"/>
      <c r="L641" s="2281"/>
      <c r="M641" s="2281"/>
      <c r="N641" s="2281"/>
      <c r="O641" s="2171"/>
      <c r="P641" s="2171"/>
      <c r="Q641" s="2171"/>
      <c r="R641" s="2171"/>
      <c r="S641" s="2281"/>
      <c r="T641" s="2171"/>
      <c r="U641" s="2171"/>
      <c r="V641" s="2171"/>
      <c r="W641" s="2171"/>
      <c r="X641" s="2171"/>
      <c r="Y641" s="2171"/>
      <c r="Z641" s="2171"/>
      <c r="AA641" s="2171"/>
      <c r="AB641" s="2171"/>
      <c r="AC641" s="2281"/>
      <c r="AD641" s="2171"/>
      <c r="AE641" s="2171"/>
      <c r="AF641" s="2171"/>
      <c r="AG641" s="2171"/>
    </row>
    <row r="642" spans="2:33" x14ac:dyDescent="0.2">
      <c r="B642" s="2280"/>
      <c r="C642" s="2280"/>
      <c r="D642" s="2281"/>
      <c r="E642" s="2171"/>
      <c r="F642" s="2171"/>
      <c r="G642" s="2171"/>
      <c r="H642" s="2282"/>
      <c r="I642" s="2282"/>
      <c r="J642" s="2283"/>
      <c r="K642" s="2281"/>
      <c r="L642" s="2281"/>
      <c r="M642" s="2281"/>
      <c r="N642" s="2281"/>
      <c r="O642" s="2171"/>
      <c r="P642" s="2171"/>
      <c r="Q642" s="2171"/>
      <c r="R642" s="2171"/>
      <c r="S642" s="2281"/>
      <c r="T642" s="2171"/>
      <c r="U642" s="2171"/>
      <c r="V642" s="2171"/>
      <c r="W642" s="2171"/>
      <c r="X642" s="2171"/>
      <c r="Y642" s="2171"/>
      <c r="Z642" s="2171"/>
      <c r="AA642" s="2171"/>
      <c r="AB642" s="2171"/>
      <c r="AC642" s="2281"/>
      <c r="AD642" s="2171"/>
      <c r="AE642" s="2171"/>
      <c r="AF642" s="2171"/>
      <c r="AG642" s="2171"/>
    </row>
    <row r="643" spans="2:33" x14ac:dyDescent="0.2">
      <c r="B643" s="2280"/>
      <c r="C643" s="2280"/>
      <c r="D643" s="2281"/>
      <c r="E643" s="2171"/>
      <c r="F643" s="2171"/>
      <c r="G643" s="2171"/>
      <c r="H643" s="2282"/>
      <c r="I643" s="2282"/>
      <c r="J643" s="2283"/>
      <c r="K643" s="2281"/>
      <c r="L643" s="2281"/>
      <c r="M643" s="2281"/>
      <c r="N643" s="2281"/>
      <c r="O643" s="2171"/>
      <c r="P643" s="2171"/>
      <c r="Q643" s="2171"/>
      <c r="R643" s="2171"/>
      <c r="S643" s="2281"/>
      <c r="T643" s="2171"/>
      <c r="U643" s="2171"/>
      <c r="V643" s="2171"/>
      <c r="W643" s="2171"/>
      <c r="X643" s="2171"/>
      <c r="Y643" s="2171"/>
      <c r="Z643" s="2171"/>
      <c r="AA643" s="2171"/>
      <c r="AB643" s="2171"/>
      <c r="AC643" s="2281"/>
      <c r="AD643" s="2171"/>
      <c r="AE643" s="2171"/>
      <c r="AF643" s="2171"/>
      <c r="AG643" s="2171"/>
    </row>
    <row r="644" spans="2:33" x14ac:dyDescent="0.2">
      <c r="B644" s="2280"/>
      <c r="C644" s="2280"/>
      <c r="D644" s="2281"/>
      <c r="E644" s="2171"/>
      <c r="F644" s="2171"/>
      <c r="G644" s="2171"/>
      <c r="H644" s="2282"/>
      <c r="I644" s="2282"/>
      <c r="J644" s="2283"/>
      <c r="K644" s="2281"/>
      <c r="L644" s="2281"/>
      <c r="M644" s="2281"/>
      <c r="N644" s="2281"/>
      <c r="O644" s="2171"/>
      <c r="P644" s="2171"/>
      <c r="Q644" s="2171"/>
      <c r="R644" s="2171"/>
      <c r="S644" s="2281"/>
      <c r="T644" s="2171"/>
      <c r="U644" s="2171"/>
      <c r="V644" s="2171"/>
      <c r="W644" s="2171"/>
      <c r="X644" s="2171"/>
      <c r="Y644" s="2171"/>
      <c r="Z644" s="2171"/>
      <c r="AA644" s="2171"/>
      <c r="AB644" s="2171"/>
      <c r="AC644" s="2281"/>
      <c r="AD644" s="2171"/>
      <c r="AE644" s="2171"/>
      <c r="AF644" s="2171"/>
      <c r="AG644" s="2171"/>
    </row>
    <row r="645" spans="2:33" x14ac:dyDescent="0.2">
      <c r="B645" s="2280"/>
      <c r="C645" s="2280"/>
      <c r="D645" s="2281"/>
      <c r="E645" s="2171"/>
      <c r="F645" s="2171"/>
      <c r="G645" s="2171"/>
      <c r="H645" s="2282"/>
      <c r="I645" s="2282"/>
      <c r="J645" s="2283"/>
      <c r="K645" s="2281"/>
      <c r="L645" s="2281"/>
      <c r="M645" s="2281"/>
      <c r="N645" s="2281"/>
      <c r="O645" s="2171"/>
      <c r="P645" s="2171"/>
      <c r="Q645" s="2171"/>
      <c r="R645" s="2171"/>
      <c r="S645" s="2281"/>
      <c r="T645" s="2171"/>
      <c r="U645" s="2171"/>
      <c r="V645" s="2171"/>
      <c r="W645" s="2171"/>
      <c r="X645" s="2171"/>
      <c r="Y645" s="2171"/>
      <c r="Z645" s="2171"/>
      <c r="AA645" s="2171"/>
      <c r="AB645" s="2171"/>
      <c r="AC645" s="2281"/>
      <c r="AD645" s="2171"/>
      <c r="AE645" s="2171"/>
      <c r="AF645" s="2171"/>
      <c r="AG645" s="2171"/>
    </row>
    <row r="646" spans="2:33" x14ac:dyDescent="0.2">
      <c r="B646" s="2280"/>
      <c r="C646" s="2280"/>
      <c r="D646" s="2281"/>
      <c r="E646" s="2171"/>
      <c r="F646" s="2171"/>
      <c r="G646" s="2171"/>
      <c r="H646" s="2282"/>
      <c r="I646" s="2282"/>
      <c r="J646" s="2283"/>
      <c r="K646" s="2281"/>
      <c r="L646" s="2281"/>
      <c r="M646" s="2281"/>
      <c r="N646" s="2281"/>
      <c r="O646" s="2171"/>
      <c r="P646" s="2171"/>
      <c r="Q646" s="2171"/>
      <c r="R646" s="2171"/>
      <c r="S646" s="2281"/>
      <c r="T646" s="2171"/>
      <c r="U646" s="2171"/>
      <c r="V646" s="2171"/>
      <c r="W646" s="2171"/>
      <c r="X646" s="2171"/>
      <c r="Y646" s="2171"/>
      <c r="Z646" s="2171"/>
      <c r="AA646" s="2171"/>
      <c r="AB646" s="2171"/>
      <c r="AC646" s="2281"/>
      <c r="AD646" s="2171"/>
      <c r="AE646" s="2171"/>
      <c r="AF646" s="2171"/>
      <c r="AG646" s="2171"/>
    </row>
    <row r="647" spans="2:33" x14ac:dyDescent="0.2">
      <c r="B647" s="2280"/>
      <c r="C647" s="2280"/>
      <c r="D647" s="2281"/>
      <c r="E647" s="2171"/>
      <c r="F647" s="2171"/>
      <c r="G647" s="2171"/>
      <c r="H647" s="2282"/>
      <c r="I647" s="2282"/>
      <c r="J647" s="2283"/>
      <c r="K647" s="2281"/>
      <c r="L647" s="2281"/>
      <c r="M647" s="2281"/>
      <c r="N647" s="2281"/>
      <c r="O647" s="2171"/>
      <c r="P647" s="2171"/>
      <c r="Q647" s="2171"/>
      <c r="R647" s="2171"/>
      <c r="S647" s="2281"/>
      <c r="T647" s="2171"/>
      <c r="U647" s="2171"/>
      <c r="V647" s="2171"/>
      <c r="W647" s="2171"/>
      <c r="X647" s="2171"/>
      <c r="Y647" s="2171"/>
      <c r="Z647" s="2171"/>
      <c r="AA647" s="2171"/>
      <c r="AB647" s="2171"/>
      <c r="AC647" s="2281"/>
      <c r="AD647" s="2171"/>
      <c r="AE647" s="2171"/>
      <c r="AF647" s="2171"/>
      <c r="AG647" s="2171"/>
    </row>
    <row r="648" spans="2:33" x14ac:dyDescent="0.2">
      <c r="B648" s="2280"/>
      <c r="C648" s="2280"/>
      <c r="D648" s="2281"/>
      <c r="E648" s="2171"/>
      <c r="F648" s="2171"/>
      <c r="G648" s="2171"/>
      <c r="H648" s="2282"/>
      <c r="I648" s="2282"/>
      <c r="J648" s="2283"/>
      <c r="K648" s="2281"/>
      <c r="L648" s="2281"/>
      <c r="M648" s="2281"/>
      <c r="N648" s="2281"/>
      <c r="O648" s="2171"/>
      <c r="P648" s="2171"/>
      <c r="Q648" s="2171"/>
      <c r="R648" s="2171"/>
      <c r="S648" s="2281"/>
      <c r="T648" s="2171"/>
      <c r="U648" s="2171"/>
      <c r="V648" s="2171"/>
      <c r="W648" s="2171"/>
      <c r="X648" s="2171"/>
      <c r="Y648" s="2171"/>
      <c r="Z648" s="2171"/>
      <c r="AA648" s="2171"/>
      <c r="AB648" s="2171"/>
      <c r="AC648" s="2281"/>
      <c r="AD648" s="2171"/>
      <c r="AE648" s="2171"/>
      <c r="AF648" s="2171"/>
      <c r="AG648" s="2171"/>
    </row>
    <row r="649" spans="2:33" x14ac:dyDescent="0.2">
      <c r="B649" s="2280"/>
      <c r="C649" s="2280"/>
      <c r="D649" s="2281"/>
      <c r="E649" s="2171"/>
      <c r="F649" s="2171"/>
      <c r="G649" s="2171"/>
      <c r="H649" s="2282"/>
      <c r="I649" s="2282"/>
      <c r="J649" s="2283"/>
      <c r="K649" s="2281"/>
      <c r="L649" s="2281"/>
      <c r="M649" s="2281"/>
      <c r="N649" s="2281"/>
      <c r="O649" s="2171"/>
      <c r="P649" s="2171"/>
      <c r="Q649" s="2171"/>
      <c r="R649" s="2171"/>
      <c r="S649" s="2281"/>
      <c r="T649" s="2171"/>
      <c r="U649" s="2171"/>
      <c r="V649" s="2171"/>
      <c r="W649" s="2171"/>
      <c r="X649" s="2171"/>
      <c r="Y649" s="2171"/>
      <c r="Z649" s="2171"/>
      <c r="AA649" s="2171"/>
      <c r="AB649" s="2171"/>
      <c r="AC649" s="2281"/>
      <c r="AD649" s="2171"/>
      <c r="AE649" s="2171"/>
      <c r="AF649" s="2171"/>
      <c r="AG649" s="2171"/>
    </row>
    <row r="650" spans="2:33" x14ac:dyDescent="0.2">
      <c r="B650" s="2280"/>
      <c r="C650" s="2280"/>
      <c r="D650" s="2281"/>
      <c r="E650" s="2171"/>
      <c r="F650" s="2171"/>
      <c r="G650" s="2171"/>
      <c r="H650" s="2282"/>
      <c r="I650" s="2282"/>
      <c r="J650" s="2283"/>
      <c r="K650" s="2281"/>
      <c r="L650" s="2281"/>
      <c r="M650" s="2281"/>
      <c r="N650" s="2281"/>
      <c r="O650" s="2171"/>
      <c r="P650" s="2171"/>
      <c r="Q650" s="2171"/>
      <c r="R650" s="2171"/>
      <c r="S650" s="2281"/>
      <c r="T650" s="2171"/>
      <c r="U650" s="2171"/>
      <c r="V650" s="2171"/>
      <c r="W650" s="2171"/>
      <c r="X650" s="2171"/>
      <c r="Y650" s="2171"/>
      <c r="Z650" s="2171"/>
      <c r="AA650" s="2171"/>
      <c r="AB650" s="2171"/>
      <c r="AC650" s="2281"/>
      <c r="AD650" s="2171"/>
      <c r="AE650" s="2171"/>
      <c r="AF650" s="2171"/>
      <c r="AG650" s="2171"/>
    </row>
    <row r="651" spans="2:33" x14ac:dyDescent="0.2">
      <c r="B651" s="2280"/>
      <c r="C651" s="2280"/>
      <c r="D651" s="2281"/>
      <c r="E651" s="2171"/>
      <c r="F651" s="2171"/>
      <c r="G651" s="2171"/>
      <c r="H651" s="2282"/>
      <c r="I651" s="2282"/>
      <c r="J651" s="2283"/>
      <c r="K651" s="2281"/>
      <c r="L651" s="2281"/>
      <c r="M651" s="2281"/>
      <c r="N651" s="2281"/>
      <c r="O651" s="2171"/>
      <c r="P651" s="2171"/>
      <c r="Q651" s="2171"/>
      <c r="R651" s="2171"/>
      <c r="S651" s="2281"/>
      <c r="T651" s="2171"/>
      <c r="U651" s="2171"/>
      <c r="V651" s="2171"/>
      <c r="W651" s="2171"/>
      <c r="X651" s="2171"/>
      <c r="Y651" s="2171"/>
      <c r="Z651" s="2171"/>
      <c r="AA651" s="2171"/>
      <c r="AB651" s="2171"/>
      <c r="AC651" s="2281"/>
      <c r="AD651" s="2171"/>
      <c r="AE651" s="2171"/>
      <c r="AF651" s="2171"/>
      <c r="AG651" s="2171"/>
    </row>
    <row r="652" spans="2:33" x14ac:dyDescent="0.2">
      <c r="B652" s="2280"/>
      <c r="C652" s="2280"/>
      <c r="D652" s="2281"/>
      <c r="E652" s="2171"/>
      <c r="F652" s="2171"/>
      <c r="G652" s="2171"/>
      <c r="H652" s="2282"/>
      <c r="I652" s="2282"/>
      <c r="J652" s="2283"/>
      <c r="K652" s="2281"/>
      <c r="L652" s="2281"/>
      <c r="M652" s="2281"/>
      <c r="N652" s="2281"/>
      <c r="O652" s="2171"/>
      <c r="P652" s="2171"/>
      <c r="Q652" s="2171"/>
      <c r="R652" s="2171"/>
      <c r="S652" s="2281"/>
      <c r="T652" s="2171"/>
      <c r="U652" s="2171"/>
      <c r="V652" s="2171"/>
      <c r="W652" s="2171"/>
      <c r="X652" s="2171"/>
      <c r="Y652" s="2171"/>
      <c r="Z652" s="2171"/>
      <c r="AA652" s="2171"/>
      <c r="AB652" s="2171"/>
      <c r="AC652" s="2281"/>
      <c r="AD652" s="2171"/>
      <c r="AE652" s="2171"/>
      <c r="AF652" s="2171"/>
      <c r="AG652" s="2171"/>
    </row>
    <row r="653" spans="2:33" x14ac:dyDescent="0.2">
      <c r="B653" s="2280"/>
      <c r="C653" s="2280"/>
      <c r="D653" s="2281"/>
      <c r="E653" s="2171"/>
      <c r="F653" s="2171"/>
      <c r="G653" s="2171"/>
      <c r="H653" s="2282"/>
      <c r="I653" s="2282"/>
      <c r="J653" s="2283"/>
      <c r="K653" s="2281"/>
      <c r="L653" s="2281"/>
      <c r="M653" s="2281"/>
      <c r="N653" s="2281"/>
      <c r="O653" s="2171"/>
      <c r="P653" s="2171"/>
      <c r="Q653" s="2171"/>
      <c r="R653" s="2171"/>
      <c r="S653" s="2281"/>
      <c r="T653" s="2171"/>
      <c r="U653" s="2171"/>
      <c r="V653" s="2171"/>
      <c r="W653" s="2171"/>
      <c r="X653" s="2171"/>
      <c r="Y653" s="2171"/>
      <c r="Z653" s="2171"/>
      <c r="AA653" s="2171"/>
      <c r="AB653" s="2171"/>
      <c r="AC653" s="2281"/>
      <c r="AD653" s="2171"/>
      <c r="AE653" s="2171"/>
      <c r="AF653" s="2171"/>
      <c r="AG653" s="2171"/>
    </row>
    <row r="654" spans="2:33" x14ac:dyDescent="0.2">
      <c r="B654" s="2280"/>
      <c r="C654" s="2280"/>
      <c r="D654" s="2281"/>
      <c r="E654" s="2171"/>
      <c r="F654" s="2171"/>
      <c r="G654" s="2171"/>
      <c r="H654" s="2282"/>
      <c r="I654" s="2282"/>
      <c r="J654" s="2283"/>
      <c r="K654" s="2281"/>
      <c r="L654" s="2281"/>
      <c r="M654" s="2281"/>
      <c r="N654" s="2281"/>
      <c r="O654" s="2171"/>
      <c r="P654" s="2171"/>
      <c r="Q654" s="2171"/>
      <c r="R654" s="2171"/>
      <c r="S654" s="2281"/>
      <c r="T654" s="2171"/>
      <c r="U654" s="2171"/>
      <c r="V654" s="2171"/>
      <c r="W654" s="2171"/>
      <c r="X654" s="2171"/>
      <c r="Y654" s="2171"/>
      <c r="Z654" s="2171"/>
      <c r="AA654" s="2171"/>
      <c r="AB654" s="2171"/>
      <c r="AC654" s="2281"/>
      <c r="AD654" s="2171"/>
      <c r="AE654" s="2171"/>
      <c r="AF654" s="2171"/>
      <c r="AG654" s="2171"/>
    </row>
    <row r="655" spans="2:33" x14ac:dyDescent="0.2">
      <c r="B655" s="2280"/>
      <c r="C655" s="2280"/>
      <c r="D655" s="2281"/>
      <c r="E655" s="2171"/>
      <c r="F655" s="2171"/>
      <c r="G655" s="2171"/>
      <c r="H655" s="2282"/>
      <c r="I655" s="2282"/>
      <c r="J655" s="2283"/>
      <c r="K655" s="2281"/>
      <c r="L655" s="2281"/>
      <c r="M655" s="2281"/>
      <c r="N655" s="2281"/>
      <c r="O655" s="2171"/>
      <c r="P655" s="2171"/>
      <c r="Q655" s="2171"/>
      <c r="R655" s="2171"/>
      <c r="S655" s="2281"/>
      <c r="T655" s="2171"/>
      <c r="U655" s="2171"/>
      <c r="V655" s="2171"/>
      <c r="W655" s="2171"/>
      <c r="X655" s="2171"/>
      <c r="Y655" s="2171"/>
      <c r="Z655" s="2171"/>
      <c r="AA655" s="2171"/>
      <c r="AB655" s="2171"/>
      <c r="AC655" s="2281"/>
      <c r="AD655" s="2171"/>
      <c r="AE655" s="2171"/>
      <c r="AF655" s="2171"/>
      <c r="AG655" s="2171"/>
    </row>
    <row r="656" spans="2:33" x14ac:dyDescent="0.2">
      <c r="B656" s="2280"/>
      <c r="C656" s="2280"/>
      <c r="D656" s="2281"/>
      <c r="E656" s="2171"/>
      <c r="F656" s="2171"/>
      <c r="G656" s="2171"/>
      <c r="H656" s="2282"/>
      <c r="I656" s="2282"/>
      <c r="J656" s="2283"/>
      <c r="K656" s="2281"/>
      <c r="L656" s="2281"/>
      <c r="M656" s="2281"/>
      <c r="N656" s="2281"/>
      <c r="O656" s="2171"/>
      <c r="P656" s="2171"/>
      <c r="Q656" s="2171"/>
      <c r="R656" s="2171"/>
      <c r="S656" s="2281"/>
      <c r="T656" s="2171"/>
      <c r="U656" s="2171"/>
      <c r="V656" s="2171"/>
      <c r="W656" s="2171"/>
      <c r="X656" s="2171"/>
      <c r="Y656" s="2171"/>
      <c r="Z656" s="2171"/>
      <c r="AA656" s="2171"/>
      <c r="AB656" s="2171"/>
      <c r="AC656" s="2281"/>
      <c r="AD656" s="2171"/>
      <c r="AE656" s="2171"/>
      <c r="AF656" s="2171"/>
      <c r="AG656" s="2171"/>
    </row>
    <row r="657" spans="2:33" x14ac:dyDescent="0.2">
      <c r="B657" s="2280"/>
      <c r="C657" s="2280"/>
      <c r="D657" s="2281"/>
      <c r="E657" s="2171"/>
      <c r="F657" s="2171"/>
      <c r="G657" s="2171"/>
      <c r="H657" s="2282"/>
      <c r="I657" s="2282"/>
      <c r="J657" s="2283"/>
      <c r="K657" s="2281"/>
      <c r="L657" s="2281"/>
      <c r="M657" s="2281"/>
      <c r="N657" s="2281"/>
      <c r="O657" s="2171"/>
      <c r="P657" s="2171"/>
      <c r="Q657" s="2171"/>
      <c r="R657" s="2171"/>
      <c r="S657" s="2281"/>
      <c r="T657" s="2171"/>
      <c r="U657" s="2171"/>
      <c r="V657" s="2171"/>
      <c r="W657" s="2171"/>
      <c r="X657" s="2171"/>
      <c r="Y657" s="2171"/>
      <c r="Z657" s="2171"/>
      <c r="AA657" s="2171"/>
      <c r="AB657" s="2171"/>
      <c r="AC657" s="2281"/>
      <c r="AD657" s="2171"/>
      <c r="AE657" s="2171"/>
      <c r="AF657" s="2171"/>
      <c r="AG657" s="2171"/>
    </row>
    <row r="658" spans="2:33" x14ac:dyDescent="0.2">
      <c r="B658" s="2280"/>
      <c r="C658" s="2280"/>
      <c r="D658" s="2281"/>
      <c r="E658" s="2171"/>
      <c r="F658" s="2171"/>
      <c r="G658" s="2171"/>
      <c r="H658" s="2282"/>
      <c r="I658" s="2282"/>
      <c r="J658" s="2283"/>
      <c r="K658" s="2281"/>
      <c r="L658" s="2281"/>
      <c r="M658" s="2281"/>
      <c r="N658" s="2281"/>
      <c r="O658" s="2171"/>
      <c r="P658" s="2171"/>
      <c r="Q658" s="2171"/>
      <c r="R658" s="2171"/>
      <c r="S658" s="2281"/>
      <c r="T658" s="2171"/>
      <c r="U658" s="2171"/>
      <c r="V658" s="2171"/>
      <c r="W658" s="2171"/>
      <c r="X658" s="2171"/>
      <c r="Y658" s="2171"/>
      <c r="Z658" s="2171"/>
      <c r="AA658" s="2171"/>
      <c r="AB658" s="2171"/>
      <c r="AC658" s="2281"/>
      <c r="AD658" s="2171"/>
      <c r="AE658" s="2171"/>
      <c r="AF658" s="2171"/>
      <c r="AG658" s="2171"/>
    </row>
    <row r="659" spans="2:33" x14ac:dyDescent="0.2">
      <c r="B659" s="2280"/>
      <c r="C659" s="2280"/>
      <c r="D659" s="2281"/>
      <c r="E659" s="2171"/>
      <c r="F659" s="2171"/>
      <c r="G659" s="2171"/>
      <c r="H659" s="2282"/>
      <c r="I659" s="2282"/>
      <c r="J659" s="2283"/>
      <c r="K659" s="2281"/>
      <c r="L659" s="2281"/>
      <c r="M659" s="2281"/>
      <c r="N659" s="2281"/>
      <c r="O659" s="2171"/>
      <c r="P659" s="2171"/>
      <c r="Q659" s="2171"/>
      <c r="R659" s="2171"/>
      <c r="S659" s="2281"/>
      <c r="T659" s="2171"/>
      <c r="U659" s="2171"/>
      <c r="V659" s="2171"/>
      <c r="W659" s="2171"/>
      <c r="X659" s="2171"/>
      <c r="Y659" s="2171"/>
      <c r="Z659" s="2171"/>
      <c r="AA659" s="2171"/>
      <c r="AB659" s="2171"/>
      <c r="AC659" s="2281"/>
      <c r="AD659" s="2171"/>
      <c r="AE659" s="2171"/>
      <c r="AF659" s="2171"/>
      <c r="AG659" s="2171"/>
    </row>
    <row r="660" spans="2:33" x14ac:dyDescent="0.2">
      <c r="B660" s="2280"/>
      <c r="C660" s="2280"/>
      <c r="D660" s="2281"/>
      <c r="E660" s="2171"/>
      <c r="F660" s="2171"/>
      <c r="G660" s="2171"/>
      <c r="H660" s="2282"/>
      <c r="I660" s="2282"/>
      <c r="J660" s="2283"/>
      <c r="K660" s="2281"/>
      <c r="L660" s="2281"/>
      <c r="M660" s="2281"/>
      <c r="N660" s="2281"/>
      <c r="O660" s="2171"/>
      <c r="P660" s="2171"/>
      <c r="Q660" s="2171"/>
      <c r="R660" s="2171"/>
      <c r="S660" s="2281"/>
      <c r="T660" s="2171"/>
      <c r="U660" s="2171"/>
      <c r="V660" s="2171"/>
      <c r="W660" s="2171"/>
      <c r="X660" s="2171"/>
      <c r="Y660" s="2171"/>
      <c r="Z660" s="2171"/>
      <c r="AA660" s="2171"/>
      <c r="AB660" s="2171"/>
      <c r="AC660" s="2281"/>
      <c r="AD660" s="2171"/>
      <c r="AE660" s="2171"/>
      <c r="AF660" s="2171"/>
      <c r="AG660" s="2171"/>
    </row>
    <row r="661" spans="2:33" x14ac:dyDescent="0.2">
      <c r="B661" s="2280"/>
      <c r="C661" s="2280"/>
      <c r="D661" s="2281"/>
      <c r="E661" s="2171"/>
      <c r="F661" s="2171"/>
      <c r="G661" s="2171"/>
      <c r="H661" s="2282"/>
      <c r="I661" s="2282"/>
      <c r="J661" s="2283"/>
      <c r="K661" s="2281"/>
      <c r="L661" s="2281"/>
      <c r="M661" s="2281"/>
      <c r="N661" s="2281"/>
      <c r="O661" s="2171"/>
      <c r="P661" s="2171"/>
      <c r="Q661" s="2171"/>
      <c r="R661" s="2171"/>
      <c r="S661" s="2281"/>
      <c r="T661" s="2171"/>
      <c r="U661" s="2171"/>
      <c r="V661" s="2171"/>
      <c r="W661" s="2171"/>
      <c r="X661" s="2171"/>
      <c r="Y661" s="2171"/>
      <c r="Z661" s="2171"/>
      <c r="AA661" s="2171"/>
      <c r="AB661" s="2171"/>
      <c r="AC661" s="2281"/>
      <c r="AD661" s="2171"/>
      <c r="AE661" s="2171"/>
      <c r="AF661" s="2171"/>
      <c r="AG661" s="2171"/>
    </row>
    <row r="662" spans="2:33" x14ac:dyDescent="0.2">
      <c r="B662" s="2280"/>
      <c r="C662" s="2280"/>
      <c r="D662" s="2281"/>
      <c r="E662" s="2171"/>
      <c r="F662" s="2171"/>
      <c r="G662" s="2171"/>
      <c r="H662" s="2282"/>
      <c r="I662" s="2282"/>
      <c r="J662" s="2283"/>
      <c r="K662" s="2281"/>
      <c r="L662" s="2281"/>
      <c r="M662" s="2281"/>
      <c r="N662" s="2281"/>
      <c r="O662" s="2171"/>
      <c r="P662" s="2171"/>
      <c r="Q662" s="2171"/>
      <c r="R662" s="2171"/>
      <c r="S662" s="2281"/>
      <c r="T662" s="2171"/>
      <c r="U662" s="2171"/>
      <c r="V662" s="2171"/>
      <c r="W662" s="2171"/>
      <c r="X662" s="2171"/>
      <c r="Y662" s="2171"/>
      <c r="Z662" s="2171"/>
      <c r="AA662" s="2171"/>
      <c r="AB662" s="2171"/>
      <c r="AC662" s="2281"/>
      <c r="AD662" s="2171"/>
      <c r="AE662" s="2171"/>
      <c r="AF662" s="2171"/>
      <c r="AG662" s="2171"/>
    </row>
    <row r="663" spans="2:33" x14ac:dyDescent="0.2">
      <c r="B663" s="2280"/>
      <c r="C663" s="2280"/>
      <c r="D663" s="2281"/>
      <c r="E663" s="2171"/>
      <c r="F663" s="2171"/>
      <c r="G663" s="2171"/>
      <c r="H663" s="2282"/>
      <c r="I663" s="2282"/>
      <c r="J663" s="2283"/>
      <c r="K663" s="2281"/>
      <c r="L663" s="2281"/>
      <c r="M663" s="2281"/>
      <c r="N663" s="2281"/>
      <c r="O663" s="2171"/>
      <c r="P663" s="2171"/>
      <c r="Q663" s="2171"/>
      <c r="R663" s="2171"/>
      <c r="S663" s="2281"/>
      <c r="T663" s="2171"/>
      <c r="U663" s="2171"/>
      <c r="V663" s="2171"/>
      <c r="W663" s="2171"/>
      <c r="X663" s="2171"/>
      <c r="Y663" s="2171"/>
      <c r="Z663" s="2171"/>
      <c r="AA663" s="2171"/>
      <c r="AB663" s="2171"/>
      <c r="AC663" s="2281"/>
      <c r="AD663" s="2171"/>
      <c r="AE663" s="2171"/>
      <c r="AF663" s="2171"/>
      <c r="AG663" s="2171"/>
    </row>
    <row r="664" spans="2:33" x14ac:dyDescent="0.2">
      <c r="B664" s="2280"/>
      <c r="C664" s="2280"/>
      <c r="D664" s="2281"/>
      <c r="E664" s="2171"/>
      <c r="F664" s="2171"/>
      <c r="G664" s="2171"/>
      <c r="H664" s="2282"/>
      <c r="I664" s="2282"/>
      <c r="J664" s="2283"/>
      <c r="K664" s="2281"/>
      <c r="L664" s="2281"/>
      <c r="M664" s="2281"/>
      <c r="N664" s="2281"/>
      <c r="O664" s="2171"/>
      <c r="P664" s="2171"/>
      <c r="Q664" s="2171"/>
      <c r="R664" s="2171"/>
      <c r="S664" s="2281"/>
      <c r="T664" s="2171"/>
      <c r="U664" s="2171"/>
      <c r="V664" s="2171"/>
      <c r="W664" s="2171"/>
      <c r="X664" s="2171"/>
      <c r="Y664" s="2171"/>
      <c r="Z664" s="2171"/>
      <c r="AA664" s="2171"/>
      <c r="AB664" s="2171"/>
      <c r="AC664" s="2281"/>
      <c r="AD664" s="2171"/>
      <c r="AE664" s="2171"/>
      <c r="AF664" s="2171"/>
      <c r="AG664" s="2171"/>
    </row>
    <row r="665" spans="2:33" x14ac:dyDescent="0.2">
      <c r="B665" s="2280"/>
      <c r="C665" s="2280"/>
      <c r="D665" s="2281"/>
      <c r="E665" s="2171"/>
      <c r="F665" s="2171"/>
      <c r="G665" s="2171"/>
      <c r="H665" s="2282"/>
      <c r="I665" s="2282"/>
      <c r="J665" s="2283"/>
      <c r="K665" s="2281"/>
      <c r="L665" s="2281"/>
      <c r="M665" s="2281"/>
      <c r="N665" s="2281"/>
      <c r="O665" s="2171"/>
      <c r="P665" s="2171"/>
      <c r="Q665" s="2171"/>
      <c r="R665" s="2171"/>
      <c r="S665" s="2281"/>
      <c r="T665" s="2171"/>
      <c r="U665" s="2171"/>
      <c r="V665" s="2171"/>
      <c r="W665" s="2171"/>
      <c r="X665" s="2171"/>
      <c r="Y665" s="2171"/>
      <c r="Z665" s="2171"/>
      <c r="AA665" s="2171"/>
      <c r="AB665" s="2171"/>
      <c r="AC665" s="2281"/>
      <c r="AD665" s="2171"/>
      <c r="AE665" s="2171"/>
      <c r="AF665" s="2171"/>
      <c r="AG665" s="2171"/>
    </row>
    <row r="666" spans="2:33" x14ac:dyDescent="0.2">
      <c r="B666" s="2280"/>
      <c r="C666" s="2280"/>
      <c r="D666" s="2281"/>
      <c r="E666" s="2171"/>
      <c r="F666" s="2171"/>
      <c r="G666" s="2171"/>
      <c r="H666" s="2282"/>
      <c r="I666" s="2282"/>
      <c r="J666" s="2283"/>
      <c r="K666" s="2281"/>
      <c r="L666" s="2281"/>
      <c r="M666" s="2281"/>
      <c r="N666" s="2281"/>
      <c r="O666" s="2171"/>
      <c r="P666" s="2171"/>
      <c r="Q666" s="2171"/>
      <c r="R666" s="2171"/>
      <c r="S666" s="2281"/>
      <c r="T666" s="2171"/>
      <c r="U666" s="2171"/>
      <c r="V666" s="2171"/>
      <c r="W666" s="2171"/>
      <c r="X666" s="2171"/>
      <c r="Y666" s="2171"/>
      <c r="Z666" s="2171"/>
      <c r="AA666" s="2171"/>
      <c r="AB666" s="2171"/>
      <c r="AC666" s="2281"/>
      <c r="AD666" s="2171"/>
      <c r="AE666" s="2171"/>
      <c r="AF666" s="2171"/>
      <c r="AG666" s="2171"/>
    </row>
    <row r="667" spans="2:33" x14ac:dyDescent="0.2">
      <c r="B667" s="2280"/>
      <c r="C667" s="2280"/>
      <c r="D667" s="2281"/>
      <c r="E667" s="2171"/>
      <c r="F667" s="2171"/>
      <c r="G667" s="2171"/>
      <c r="H667" s="2282"/>
      <c r="I667" s="2282"/>
      <c r="J667" s="2283"/>
      <c r="K667" s="2281"/>
      <c r="L667" s="2281"/>
      <c r="M667" s="2281"/>
      <c r="N667" s="2281"/>
      <c r="O667" s="2171"/>
      <c r="P667" s="2171"/>
      <c r="Q667" s="2171"/>
      <c r="R667" s="2171"/>
      <c r="S667" s="2281"/>
      <c r="T667" s="2171"/>
      <c r="U667" s="2171"/>
      <c r="V667" s="2171"/>
      <c r="W667" s="2171"/>
      <c r="X667" s="2171"/>
      <c r="Y667" s="2171"/>
      <c r="Z667" s="2171"/>
      <c r="AA667" s="2171"/>
      <c r="AB667" s="2171"/>
      <c r="AC667" s="2281"/>
      <c r="AD667" s="2171"/>
      <c r="AE667" s="2171"/>
      <c r="AF667" s="2171"/>
      <c r="AG667" s="2171"/>
    </row>
    <row r="668" spans="2:33" x14ac:dyDescent="0.2">
      <c r="B668" s="2280"/>
      <c r="C668" s="2280"/>
      <c r="D668" s="2281"/>
      <c r="E668" s="2171"/>
      <c r="F668" s="2171"/>
      <c r="G668" s="2171"/>
      <c r="H668" s="2282"/>
      <c r="I668" s="2282"/>
      <c r="J668" s="2283"/>
      <c r="K668" s="2281"/>
      <c r="L668" s="2281"/>
      <c r="M668" s="2281"/>
      <c r="N668" s="2281"/>
      <c r="O668" s="2171"/>
      <c r="P668" s="2171"/>
      <c r="Q668" s="2171"/>
      <c r="R668" s="2171"/>
      <c r="S668" s="2281"/>
      <c r="T668" s="2171"/>
      <c r="U668" s="2171"/>
      <c r="V668" s="2171"/>
      <c r="W668" s="2171"/>
      <c r="X668" s="2171"/>
      <c r="Y668" s="2171"/>
      <c r="Z668" s="2171"/>
      <c r="AA668" s="2171"/>
      <c r="AB668" s="2171"/>
      <c r="AC668" s="2281"/>
      <c r="AD668" s="2171"/>
      <c r="AE668" s="2171"/>
      <c r="AF668" s="2171"/>
      <c r="AG668" s="2171"/>
    </row>
    <row r="669" spans="2:33" x14ac:dyDescent="0.2">
      <c r="B669" s="2280"/>
      <c r="C669" s="2280"/>
      <c r="D669" s="2281"/>
      <c r="E669" s="2171"/>
      <c r="F669" s="2171"/>
      <c r="G669" s="2171"/>
      <c r="H669" s="2282"/>
      <c r="I669" s="2282"/>
      <c r="J669" s="2283"/>
      <c r="K669" s="2281"/>
      <c r="L669" s="2281"/>
      <c r="M669" s="2281"/>
      <c r="N669" s="2281"/>
      <c r="O669" s="2171"/>
      <c r="P669" s="2171"/>
      <c r="Q669" s="2171"/>
      <c r="R669" s="2171"/>
      <c r="S669" s="2281"/>
      <c r="T669" s="2171"/>
      <c r="U669" s="2171"/>
      <c r="V669" s="2171"/>
      <c r="W669" s="2171"/>
      <c r="X669" s="2171"/>
      <c r="Y669" s="2171"/>
      <c r="Z669" s="2171"/>
      <c r="AA669" s="2171"/>
      <c r="AB669" s="2171"/>
      <c r="AC669" s="2281"/>
      <c r="AD669" s="2171"/>
      <c r="AE669" s="2171"/>
      <c r="AF669" s="2171"/>
      <c r="AG669" s="2171"/>
    </row>
    <row r="670" spans="2:33" x14ac:dyDescent="0.2">
      <c r="B670" s="2280"/>
      <c r="C670" s="2280"/>
      <c r="D670" s="2281"/>
      <c r="E670" s="2171"/>
      <c r="F670" s="2171"/>
      <c r="G670" s="2171"/>
      <c r="H670" s="2282"/>
      <c r="I670" s="2282"/>
      <c r="J670" s="2283"/>
      <c r="K670" s="2281"/>
      <c r="L670" s="2281"/>
      <c r="M670" s="2281"/>
      <c r="N670" s="2281"/>
      <c r="O670" s="2171"/>
      <c r="P670" s="2171"/>
      <c r="Q670" s="2171"/>
      <c r="R670" s="2171"/>
      <c r="S670" s="2281"/>
      <c r="T670" s="2171"/>
      <c r="U670" s="2171"/>
      <c r="V670" s="2171"/>
      <c r="W670" s="2171"/>
      <c r="X670" s="2171"/>
      <c r="Y670" s="2171"/>
      <c r="Z670" s="2171"/>
      <c r="AA670" s="2171"/>
      <c r="AB670" s="2171"/>
      <c r="AC670" s="2281"/>
      <c r="AD670" s="2171"/>
      <c r="AE670" s="2171"/>
      <c r="AF670" s="2171"/>
      <c r="AG670" s="2171"/>
    </row>
    <row r="671" spans="2:33" x14ac:dyDescent="0.2">
      <c r="B671" s="2280"/>
      <c r="C671" s="2280"/>
      <c r="D671" s="2281"/>
      <c r="E671" s="2171"/>
      <c r="F671" s="2171"/>
      <c r="G671" s="2171"/>
      <c r="H671" s="2282"/>
      <c r="I671" s="2282"/>
      <c r="J671" s="2283"/>
      <c r="K671" s="2281"/>
      <c r="L671" s="2281"/>
      <c r="M671" s="2281"/>
      <c r="N671" s="2281"/>
      <c r="O671" s="2171"/>
      <c r="P671" s="2171"/>
      <c r="Q671" s="2171"/>
      <c r="R671" s="2171"/>
      <c r="S671" s="2281"/>
      <c r="T671" s="2171"/>
      <c r="U671" s="2171"/>
      <c r="V671" s="2171"/>
      <c r="W671" s="2171"/>
      <c r="X671" s="2171"/>
      <c r="Y671" s="2171"/>
      <c r="Z671" s="2171"/>
      <c r="AA671" s="2171"/>
      <c r="AB671" s="2171"/>
      <c r="AC671" s="2281"/>
      <c r="AD671" s="2171"/>
      <c r="AE671" s="2171"/>
      <c r="AF671" s="2171"/>
      <c r="AG671" s="2171"/>
    </row>
    <row r="672" spans="2:33" x14ac:dyDescent="0.2">
      <c r="B672" s="2280"/>
      <c r="C672" s="2280"/>
      <c r="D672" s="2281"/>
      <c r="E672" s="2171"/>
      <c r="F672" s="2171"/>
      <c r="G672" s="2171"/>
      <c r="H672" s="2282"/>
      <c r="I672" s="2282"/>
      <c r="J672" s="2283"/>
      <c r="K672" s="2281"/>
      <c r="L672" s="2281"/>
      <c r="M672" s="2281"/>
      <c r="N672" s="2281"/>
      <c r="O672" s="2171"/>
      <c r="P672" s="2171"/>
      <c r="Q672" s="2171"/>
      <c r="R672" s="2171"/>
      <c r="S672" s="2281"/>
      <c r="T672" s="2171"/>
      <c r="U672" s="2171"/>
      <c r="V672" s="2171"/>
      <c r="W672" s="2171"/>
      <c r="X672" s="2171"/>
      <c r="Y672" s="2171"/>
      <c r="Z672" s="2171"/>
      <c r="AA672" s="2171"/>
      <c r="AB672" s="2171"/>
      <c r="AC672" s="2281"/>
      <c r="AD672" s="2171"/>
      <c r="AE672" s="2171"/>
      <c r="AF672" s="2171"/>
      <c r="AG672" s="2171"/>
    </row>
    <row r="673" spans="2:33" x14ac:dyDescent="0.2">
      <c r="B673" s="2280"/>
      <c r="C673" s="2280"/>
      <c r="D673" s="2281"/>
      <c r="E673" s="2171"/>
      <c r="F673" s="2171"/>
      <c r="G673" s="2171"/>
      <c r="H673" s="2282"/>
      <c r="I673" s="2282"/>
      <c r="J673" s="2283"/>
      <c r="K673" s="2281"/>
      <c r="L673" s="2281"/>
      <c r="M673" s="2281"/>
      <c r="N673" s="2281"/>
      <c r="O673" s="2171"/>
      <c r="P673" s="2171"/>
      <c r="Q673" s="2171"/>
      <c r="R673" s="2171"/>
      <c r="S673" s="2281"/>
      <c r="T673" s="2171"/>
      <c r="U673" s="2171"/>
      <c r="V673" s="2171"/>
      <c r="W673" s="2171"/>
      <c r="X673" s="2171"/>
      <c r="Y673" s="2171"/>
      <c r="Z673" s="2171"/>
      <c r="AA673" s="2171"/>
      <c r="AB673" s="2171"/>
      <c r="AC673" s="2281"/>
      <c r="AD673" s="2171"/>
      <c r="AE673" s="2171"/>
      <c r="AF673" s="2171"/>
      <c r="AG673" s="2171"/>
    </row>
    <row r="674" spans="2:33" x14ac:dyDescent="0.2">
      <c r="B674" s="2280"/>
      <c r="C674" s="2280"/>
      <c r="D674" s="2281"/>
      <c r="E674" s="2171"/>
      <c r="F674" s="2171"/>
      <c r="G674" s="2171"/>
      <c r="H674" s="2282"/>
      <c r="I674" s="2282"/>
      <c r="J674" s="2283"/>
      <c r="K674" s="2281"/>
      <c r="L674" s="2281"/>
      <c r="M674" s="2281"/>
      <c r="N674" s="2281"/>
      <c r="O674" s="2171"/>
      <c r="P674" s="2171"/>
      <c r="Q674" s="2171"/>
      <c r="R674" s="2171"/>
      <c r="S674" s="2281"/>
      <c r="T674" s="2171"/>
      <c r="U674" s="2171"/>
      <c r="V674" s="2171"/>
      <c r="W674" s="2171"/>
      <c r="X674" s="2171"/>
      <c r="Y674" s="2171"/>
      <c r="Z674" s="2171"/>
      <c r="AA674" s="2171"/>
      <c r="AB674" s="2171"/>
      <c r="AC674" s="2281"/>
      <c r="AD674" s="2171"/>
      <c r="AE674" s="2171"/>
      <c r="AF674" s="2171"/>
      <c r="AG674" s="2171"/>
    </row>
    <row r="675" spans="2:33" x14ac:dyDescent="0.2">
      <c r="B675" s="2280"/>
      <c r="C675" s="2280"/>
      <c r="D675" s="2281"/>
      <c r="E675" s="2171"/>
      <c r="F675" s="2171"/>
      <c r="G675" s="2171"/>
      <c r="H675" s="2282"/>
      <c r="I675" s="2282"/>
      <c r="J675" s="2283"/>
      <c r="K675" s="2281"/>
      <c r="L675" s="2281"/>
      <c r="M675" s="2281"/>
      <c r="N675" s="2281"/>
      <c r="O675" s="2171"/>
      <c r="P675" s="2171"/>
      <c r="Q675" s="2171"/>
      <c r="R675" s="2171"/>
      <c r="S675" s="2281"/>
      <c r="T675" s="2171"/>
      <c r="U675" s="2171"/>
      <c r="V675" s="2171"/>
      <c r="W675" s="2171"/>
      <c r="X675" s="2171"/>
      <c r="Y675" s="2171"/>
      <c r="Z675" s="2171"/>
      <c r="AA675" s="2171"/>
      <c r="AB675" s="2171"/>
      <c r="AC675" s="2281"/>
      <c r="AD675" s="2171"/>
      <c r="AE675" s="2171"/>
      <c r="AF675" s="2171"/>
      <c r="AG675" s="2171"/>
    </row>
    <row r="676" spans="2:33" x14ac:dyDescent="0.2">
      <c r="B676" s="2280"/>
      <c r="C676" s="2280"/>
      <c r="D676" s="2281"/>
      <c r="E676" s="2171"/>
      <c r="F676" s="2171"/>
      <c r="G676" s="2171"/>
      <c r="H676" s="2282"/>
      <c r="I676" s="2282"/>
      <c r="J676" s="2283"/>
      <c r="K676" s="2281"/>
      <c r="L676" s="2281"/>
      <c r="M676" s="2281"/>
      <c r="N676" s="2281"/>
      <c r="O676" s="2171"/>
      <c r="P676" s="2171"/>
      <c r="Q676" s="2171"/>
      <c r="R676" s="2171"/>
      <c r="S676" s="2281"/>
      <c r="T676" s="2171"/>
      <c r="U676" s="2171"/>
      <c r="V676" s="2171"/>
      <c r="W676" s="2171"/>
      <c r="X676" s="2171"/>
      <c r="Y676" s="2171"/>
      <c r="Z676" s="2171"/>
      <c r="AA676" s="2171"/>
      <c r="AB676" s="2171"/>
      <c r="AC676" s="2281"/>
      <c r="AD676" s="2171"/>
      <c r="AE676" s="2171"/>
      <c r="AF676" s="2171"/>
      <c r="AG676" s="2171"/>
    </row>
    <row r="677" spans="2:33" x14ac:dyDescent="0.2">
      <c r="B677" s="2280"/>
      <c r="C677" s="2280"/>
      <c r="D677" s="2281"/>
      <c r="E677" s="2171"/>
      <c r="F677" s="2171"/>
      <c r="G677" s="2171"/>
      <c r="H677" s="2282"/>
      <c r="I677" s="2282"/>
      <c r="J677" s="2283"/>
      <c r="K677" s="2281"/>
      <c r="L677" s="2281"/>
      <c r="M677" s="2281"/>
      <c r="N677" s="2281"/>
      <c r="O677" s="2171"/>
      <c r="P677" s="2171"/>
      <c r="Q677" s="2171"/>
      <c r="R677" s="2171"/>
      <c r="S677" s="2281"/>
      <c r="T677" s="2171"/>
      <c r="U677" s="2171"/>
      <c r="V677" s="2171"/>
      <c r="W677" s="2171"/>
      <c r="X677" s="2171"/>
      <c r="Y677" s="2171"/>
      <c r="Z677" s="2171"/>
      <c r="AA677" s="2171"/>
      <c r="AB677" s="2171"/>
      <c r="AC677" s="2281"/>
      <c r="AD677" s="2171"/>
      <c r="AE677" s="2171"/>
      <c r="AF677" s="2171"/>
      <c r="AG677" s="2171"/>
    </row>
    <row r="678" spans="2:33" x14ac:dyDescent="0.2">
      <c r="B678" s="2280"/>
      <c r="C678" s="2280"/>
      <c r="D678" s="2281"/>
      <c r="E678" s="2171"/>
      <c r="F678" s="2171"/>
      <c r="G678" s="2171"/>
      <c r="H678" s="2282"/>
      <c r="I678" s="2282"/>
      <c r="J678" s="2283"/>
      <c r="K678" s="2281"/>
      <c r="L678" s="2281"/>
      <c r="M678" s="2281"/>
      <c r="N678" s="2281"/>
      <c r="O678" s="2171"/>
      <c r="P678" s="2171"/>
      <c r="Q678" s="2171"/>
      <c r="R678" s="2171"/>
      <c r="S678" s="2281"/>
      <c r="T678" s="2171"/>
      <c r="U678" s="2171"/>
      <c r="V678" s="2171"/>
      <c r="W678" s="2171"/>
      <c r="X678" s="2171"/>
      <c r="Y678" s="2171"/>
      <c r="Z678" s="2171"/>
      <c r="AA678" s="2171"/>
      <c r="AB678" s="2171"/>
      <c r="AC678" s="2281"/>
      <c r="AD678" s="2171"/>
      <c r="AE678" s="2171"/>
      <c r="AF678" s="2171"/>
      <c r="AG678" s="2171"/>
    </row>
    <row r="679" spans="2:33" x14ac:dyDescent="0.2">
      <c r="B679" s="2280"/>
      <c r="C679" s="2280"/>
      <c r="D679" s="2281"/>
      <c r="E679" s="2171"/>
      <c r="F679" s="2171"/>
      <c r="G679" s="2171"/>
      <c r="H679" s="2282"/>
      <c r="I679" s="2282"/>
      <c r="J679" s="2283"/>
      <c r="K679" s="2281"/>
      <c r="L679" s="2281"/>
      <c r="M679" s="2281"/>
      <c r="N679" s="2281"/>
      <c r="O679" s="2171"/>
      <c r="P679" s="2171"/>
      <c r="Q679" s="2171"/>
      <c r="R679" s="2171"/>
      <c r="S679" s="2281"/>
      <c r="T679" s="2171"/>
      <c r="U679" s="2171"/>
      <c r="V679" s="2171"/>
      <c r="W679" s="2171"/>
      <c r="X679" s="2171"/>
      <c r="Y679" s="2171"/>
      <c r="Z679" s="2171"/>
      <c r="AA679" s="2171"/>
      <c r="AB679" s="2171"/>
      <c r="AC679" s="2281"/>
      <c r="AD679" s="2171"/>
      <c r="AE679" s="2171"/>
      <c r="AF679" s="2171"/>
      <c r="AG679" s="2171"/>
    </row>
    <row r="680" spans="2:33" x14ac:dyDescent="0.2">
      <c r="B680" s="2280"/>
      <c r="C680" s="2280"/>
      <c r="D680" s="2281"/>
      <c r="E680" s="2171"/>
      <c r="F680" s="2171"/>
      <c r="G680" s="2171"/>
      <c r="H680" s="2282"/>
      <c r="I680" s="2282"/>
      <c r="J680" s="2283"/>
      <c r="K680" s="2281"/>
      <c r="L680" s="2281"/>
      <c r="M680" s="2281"/>
      <c r="N680" s="2281"/>
      <c r="O680" s="2171"/>
      <c r="P680" s="2171"/>
      <c r="Q680" s="2171"/>
      <c r="R680" s="2171"/>
      <c r="S680" s="2281"/>
      <c r="T680" s="2171"/>
      <c r="U680" s="2171"/>
      <c r="V680" s="2171"/>
      <c r="W680" s="2171"/>
      <c r="X680" s="2171"/>
      <c r="Y680" s="2171"/>
      <c r="Z680" s="2171"/>
      <c r="AA680" s="2171"/>
      <c r="AB680" s="2171"/>
      <c r="AC680" s="2281"/>
      <c r="AD680" s="2171"/>
      <c r="AE680" s="2171"/>
      <c r="AF680" s="2171"/>
      <c r="AG680" s="2171"/>
    </row>
    <row r="681" spans="2:33" x14ac:dyDescent="0.2">
      <c r="B681" s="2280"/>
      <c r="C681" s="2280"/>
      <c r="D681" s="2281"/>
      <c r="E681" s="2171"/>
      <c r="F681" s="2171"/>
      <c r="G681" s="2171"/>
      <c r="H681" s="2282"/>
      <c r="I681" s="2282"/>
      <c r="J681" s="2283"/>
      <c r="K681" s="2281"/>
      <c r="L681" s="2281"/>
      <c r="M681" s="2281"/>
      <c r="N681" s="2281"/>
      <c r="O681" s="2171"/>
      <c r="P681" s="2171"/>
      <c r="Q681" s="2171"/>
      <c r="R681" s="2171"/>
      <c r="S681" s="2281"/>
      <c r="T681" s="2171"/>
      <c r="U681" s="2171"/>
      <c r="V681" s="2171"/>
      <c r="W681" s="2171"/>
      <c r="X681" s="2171"/>
      <c r="Y681" s="2171"/>
      <c r="Z681" s="2171"/>
      <c r="AA681" s="2171"/>
      <c r="AB681" s="2171"/>
      <c r="AC681" s="2281"/>
      <c r="AD681" s="2171"/>
      <c r="AE681" s="2171"/>
      <c r="AF681" s="2171"/>
      <c r="AG681" s="2171"/>
    </row>
    <row r="682" spans="2:33" x14ac:dyDescent="0.2">
      <c r="B682" s="2280"/>
      <c r="C682" s="2280"/>
      <c r="D682" s="2281"/>
      <c r="E682" s="2171"/>
      <c r="F682" s="2171"/>
      <c r="G682" s="2171"/>
      <c r="H682" s="2282"/>
      <c r="I682" s="2282"/>
      <c r="J682" s="2283"/>
      <c r="K682" s="2281"/>
      <c r="L682" s="2281"/>
      <c r="M682" s="2281"/>
      <c r="N682" s="2281"/>
      <c r="O682" s="2171"/>
      <c r="P682" s="2171"/>
      <c r="Q682" s="2171"/>
      <c r="R682" s="2171"/>
      <c r="S682" s="2281"/>
      <c r="T682" s="2171"/>
      <c r="U682" s="2171"/>
      <c r="V682" s="2171"/>
      <c r="W682" s="2171"/>
      <c r="X682" s="2171"/>
      <c r="Y682" s="2171"/>
      <c r="Z682" s="2171"/>
      <c r="AA682" s="2171"/>
      <c r="AB682" s="2171"/>
      <c r="AC682" s="2281"/>
      <c r="AD682" s="2171"/>
      <c r="AE682" s="2171"/>
      <c r="AF682" s="2171"/>
      <c r="AG682" s="2171"/>
    </row>
    <row r="683" spans="2:33" x14ac:dyDescent="0.2">
      <c r="B683" s="2280"/>
      <c r="C683" s="2280"/>
      <c r="D683" s="2281"/>
      <c r="E683" s="2171"/>
      <c r="F683" s="2171"/>
      <c r="G683" s="2171"/>
      <c r="H683" s="2282"/>
      <c r="I683" s="2282"/>
      <c r="J683" s="2283"/>
      <c r="K683" s="2281"/>
      <c r="L683" s="2281"/>
      <c r="M683" s="2281"/>
      <c r="N683" s="2281"/>
      <c r="O683" s="2171"/>
      <c r="P683" s="2171"/>
      <c r="Q683" s="2171"/>
      <c r="R683" s="2171"/>
      <c r="S683" s="2281"/>
      <c r="T683" s="2171"/>
      <c r="U683" s="2171"/>
      <c r="V683" s="2171"/>
      <c r="W683" s="2171"/>
      <c r="X683" s="2171"/>
      <c r="Y683" s="2171"/>
      <c r="Z683" s="2171"/>
      <c r="AA683" s="2171"/>
      <c r="AB683" s="2171"/>
      <c r="AC683" s="2281"/>
      <c r="AD683" s="2171"/>
      <c r="AE683" s="2171"/>
      <c r="AF683" s="2171"/>
      <c r="AG683" s="2171"/>
    </row>
    <row r="684" spans="2:33" x14ac:dyDescent="0.2">
      <c r="B684" s="2280"/>
      <c r="C684" s="2280"/>
      <c r="D684" s="2281"/>
      <c r="E684" s="2171"/>
      <c r="F684" s="2171"/>
      <c r="G684" s="2171"/>
      <c r="H684" s="2282"/>
      <c r="I684" s="2282"/>
      <c r="J684" s="2283"/>
      <c r="K684" s="2281"/>
      <c r="L684" s="2281"/>
      <c r="M684" s="2281"/>
      <c r="N684" s="2281"/>
      <c r="O684" s="2171"/>
      <c r="P684" s="2171"/>
      <c r="Q684" s="2171"/>
      <c r="R684" s="2171"/>
      <c r="S684" s="2281"/>
      <c r="T684" s="2171"/>
      <c r="U684" s="2171"/>
      <c r="V684" s="2171"/>
      <c r="W684" s="2171"/>
      <c r="X684" s="2171"/>
      <c r="Y684" s="2171"/>
      <c r="Z684" s="2171"/>
      <c r="AA684" s="2171"/>
      <c r="AB684" s="2171"/>
      <c r="AC684" s="2281"/>
      <c r="AD684" s="2171"/>
      <c r="AE684" s="2171"/>
      <c r="AF684" s="2171"/>
      <c r="AG684" s="2171"/>
    </row>
    <row r="685" spans="2:33" x14ac:dyDescent="0.2">
      <c r="B685" s="2280"/>
      <c r="C685" s="2280"/>
      <c r="D685" s="2281"/>
      <c r="E685" s="2171"/>
      <c r="F685" s="2171"/>
      <c r="G685" s="2171"/>
      <c r="H685" s="2282"/>
      <c r="I685" s="2282"/>
      <c r="J685" s="2283"/>
      <c r="K685" s="2281"/>
      <c r="L685" s="2281"/>
      <c r="M685" s="2281"/>
      <c r="N685" s="2281"/>
      <c r="O685" s="2171"/>
      <c r="P685" s="2171"/>
      <c r="Q685" s="2171"/>
      <c r="R685" s="2171"/>
      <c r="S685" s="2281"/>
      <c r="T685" s="2171"/>
      <c r="U685" s="2171"/>
      <c r="V685" s="2171"/>
      <c r="W685" s="2171"/>
      <c r="X685" s="2171"/>
      <c r="Y685" s="2171"/>
      <c r="Z685" s="2171"/>
      <c r="AA685" s="2171"/>
      <c r="AB685" s="2171"/>
      <c r="AC685" s="2281"/>
      <c r="AD685" s="2171"/>
      <c r="AE685" s="2171"/>
      <c r="AF685" s="2171"/>
      <c r="AG685" s="2171"/>
    </row>
    <row r="686" spans="2:33" x14ac:dyDescent="0.2">
      <c r="B686" s="2280"/>
      <c r="C686" s="2280"/>
      <c r="D686" s="2281"/>
      <c r="E686" s="2171"/>
      <c r="F686" s="2171"/>
      <c r="G686" s="2171"/>
      <c r="H686" s="2282"/>
      <c r="I686" s="2282"/>
      <c r="J686" s="2283"/>
      <c r="K686" s="2281"/>
      <c r="L686" s="2281"/>
      <c r="M686" s="2281"/>
      <c r="N686" s="2281"/>
      <c r="O686" s="2171"/>
      <c r="P686" s="2171"/>
      <c r="Q686" s="2171"/>
      <c r="R686" s="2171"/>
      <c r="S686" s="2281"/>
      <c r="T686" s="2171"/>
      <c r="U686" s="2171"/>
      <c r="V686" s="2171"/>
      <c r="W686" s="2171"/>
      <c r="X686" s="2171"/>
      <c r="Y686" s="2171"/>
      <c r="Z686" s="2171"/>
      <c r="AA686" s="2171"/>
      <c r="AB686" s="2171"/>
      <c r="AC686" s="2281"/>
      <c r="AD686" s="2171"/>
      <c r="AE686" s="2171"/>
      <c r="AF686" s="2171"/>
      <c r="AG686" s="2171"/>
    </row>
    <row r="687" spans="2:33" x14ac:dyDescent="0.2">
      <c r="B687" s="2280"/>
      <c r="C687" s="2280"/>
      <c r="D687" s="2281"/>
      <c r="E687" s="2171"/>
      <c r="F687" s="2171"/>
      <c r="G687" s="2171"/>
      <c r="H687" s="2282"/>
      <c r="I687" s="2282"/>
      <c r="J687" s="2283"/>
      <c r="K687" s="2281"/>
      <c r="L687" s="2281"/>
      <c r="M687" s="2281"/>
      <c r="N687" s="2281"/>
      <c r="O687" s="2171"/>
      <c r="P687" s="2171"/>
      <c r="Q687" s="2171"/>
      <c r="R687" s="2171"/>
      <c r="S687" s="2281"/>
      <c r="T687" s="2171"/>
      <c r="U687" s="2171"/>
      <c r="V687" s="2171"/>
      <c r="W687" s="2171"/>
      <c r="X687" s="2171"/>
      <c r="Y687" s="2171"/>
      <c r="Z687" s="2171"/>
      <c r="AA687" s="2171"/>
      <c r="AB687" s="2171"/>
      <c r="AC687" s="2281"/>
      <c r="AD687" s="2171"/>
      <c r="AE687" s="2171"/>
      <c r="AF687" s="2171"/>
      <c r="AG687" s="2171"/>
    </row>
    <row r="688" spans="2:33" x14ac:dyDescent="0.2">
      <c r="B688" s="2280"/>
      <c r="C688" s="2280"/>
      <c r="D688" s="2281"/>
      <c r="E688" s="2171"/>
      <c r="F688" s="2171"/>
      <c r="G688" s="2171"/>
      <c r="H688" s="2282"/>
      <c r="I688" s="2282"/>
      <c r="J688" s="2283"/>
      <c r="K688" s="2281"/>
      <c r="L688" s="2281"/>
      <c r="M688" s="2281"/>
      <c r="N688" s="2281"/>
      <c r="O688" s="2171"/>
      <c r="P688" s="2171"/>
      <c r="Q688" s="2171"/>
      <c r="R688" s="2171"/>
      <c r="S688" s="2281"/>
      <c r="T688" s="2171"/>
      <c r="U688" s="2171"/>
      <c r="V688" s="2171"/>
      <c r="W688" s="2171"/>
      <c r="X688" s="2171"/>
      <c r="Y688" s="2171"/>
      <c r="Z688" s="2171"/>
      <c r="AA688" s="2171"/>
      <c r="AB688" s="2171"/>
      <c r="AC688" s="2281"/>
      <c r="AD688" s="2171"/>
      <c r="AE688" s="2171"/>
      <c r="AF688" s="2171"/>
      <c r="AG688" s="2171"/>
    </row>
    <row r="689" spans="2:33" x14ac:dyDescent="0.2">
      <c r="B689" s="2280"/>
      <c r="C689" s="2280"/>
      <c r="D689" s="2281"/>
      <c r="E689" s="2171"/>
      <c r="F689" s="2171"/>
      <c r="G689" s="2171"/>
      <c r="H689" s="2282"/>
      <c r="I689" s="2282"/>
      <c r="J689" s="2283"/>
      <c r="K689" s="2281"/>
      <c r="L689" s="2281"/>
      <c r="M689" s="2281"/>
      <c r="N689" s="2281"/>
      <c r="O689" s="2171"/>
      <c r="P689" s="2171"/>
      <c r="Q689" s="2171"/>
      <c r="R689" s="2171"/>
      <c r="S689" s="2281"/>
      <c r="T689" s="2171"/>
      <c r="U689" s="2171"/>
      <c r="V689" s="2171"/>
      <c r="W689" s="2171"/>
      <c r="X689" s="2171"/>
      <c r="Y689" s="2171"/>
      <c r="Z689" s="2171"/>
      <c r="AA689" s="2171"/>
      <c r="AB689" s="2171"/>
      <c r="AC689" s="2281"/>
      <c r="AD689" s="2171"/>
      <c r="AE689" s="2171"/>
      <c r="AF689" s="2171"/>
      <c r="AG689" s="2171"/>
    </row>
    <row r="690" spans="2:33" x14ac:dyDescent="0.2">
      <c r="B690" s="2280"/>
      <c r="C690" s="2280"/>
      <c r="D690" s="2281"/>
      <c r="E690" s="2171"/>
      <c r="F690" s="2171"/>
      <c r="G690" s="2171"/>
      <c r="H690" s="2282"/>
      <c r="I690" s="2282"/>
      <c r="J690" s="2283"/>
      <c r="K690" s="2281"/>
      <c r="L690" s="2281"/>
      <c r="M690" s="2281"/>
      <c r="N690" s="2281"/>
      <c r="O690" s="2171"/>
      <c r="P690" s="2171"/>
      <c r="Q690" s="2171"/>
      <c r="R690" s="2171"/>
      <c r="S690" s="2281"/>
      <c r="T690" s="2171"/>
      <c r="U690" s="2171"/>
      <c r="V690" s="2171"/>
      <c r="W690" s="2171"/>
      <c r="X690" s="2171"/>
      <c r="Y690" s="2171"/>
      <c r="Z690" s="2171"/>
      <c r="AA690" s="2171"/>
      <c r="AB690" s="2171"/>
      <c r="AC690" s="2281"/>
      <c r="AD690" s="2171"/>
      <c r="AE690" s="2171"/>
      <c r="AF690" s="2171"/>
      <c r="AG690" s="2171"/>
    </row>
    <row r="691" spans="2:33" x14ac:dyDescent="0.2">
      <c r="B691" s="2280"/>
      <c r="C691" s="2280"/>
      <c r="D691" s="2281"/>
      <c r="E691" s="2171"/>
      <c r="F691" s="2171"/>
      <c r="G691" s="2171"/>
      <c r="H691" s="2282"/>
      <c r="I691" s="2282"/>
      <c r="J691" s="2283"/>
      <c r="K691" s="2281"/>
      <c r="L691" s="2281"/>
      <c r="M691" s="2281"/>
      <c r="N691" s="2281"/>
      <c r="O691" s="2171"/>
      <c r="P691" s="2171"/>
      <c r="Q691" s="2171"/>
      <c r="R691" s="2171"/>
      <c r="S691" s="2281"/>
      <c r="T691" s="2171"/>
      <c r="U691" s="2171"/>
      <c r="V691" s="2171"/>
      <c r="W691" s="2171"/>
      <c r="X691" s="2171"/>
      <c r="Y691" s="2171"/>
      <c r="Z691" s="2171"/>
      <c r="AA691" s="2171"/>
      <c r="AB691" s="2171"/>
      <c r="AC691" s="2281"/>
      <c r="AD691" s="2171"/>
      <c r="AE691" s="2171"/>
      <c r="AF691" s="2171"/>
      <c r="AG691" s="2171"/>
    </row>
    <row r="692" spans="2:33" x14ac:dyDescent="0.2">
      <c r="B692" s="2280"/>
      <c r="C692" s="2280"/>
      <c r="D692" s="2281"/>
      <c r="E692" s="2171"/>
      <c r="F692" s="2171"/>
      <c r="G692" s="2171"/>
      <c r="H692" s="2282"/>
      <c r="I692" s="2282"/>
      <c r="J692" s="2283"/>
      <c r="K692" s="2281"/>
      <c r="L692" s="2281"/>
      <c r="M692" s="2281"/>
      <c r="N692" s="2281"/>
      <c r="O692" s="2171"/>
      <c r="P692" s="2171"/>
      <c r="Q692" s="2171"/>
      <c r="R692" s="2171"/>
      <c r="S692" s="2281"/>
      <c r="T692" s="2171"/>
      <c r="U692" s="2171"/>
      <c r="V692" s="2171"/>
      <c r="W692" s="2171"/>
      <c r="X692" s="2171"/>
      <c r="Y692" s="2171"/>
      <c r="Z692" s="2171"/>
      <c r="AA692" s="2171"/>
      <c r="AB692" s="2171"/>
      <c r="AC692" s="2281"/>
      <c r="AD692" s="2171"/>
      <c r="AE692" s="2171"/>
      <c r="AF692" s="2171"/>
      <c r="AG692" s="2171"/>
    </row>
    <row r="693" spans="2:33" x14ac:dyDescent="0.2">
      <c r="B693" s="2280"/>
      <c r="C693" s="2280"/>
      <c r="D693" s="2281"/>
      <c r="E693" s="2171"/>
      <c r="F693" s="2171"/>
      <c r="G693" s="2171"/>
      <c r="H693" s="2282"/>
      <c r="I693" s="2282"/>
      <c r="J693" s="2283"/>
      <c r="K693" s="2281"/>
      <c r="L693" s="2281"/>
      <c r="M693" s="2281"/>
      <c r="N693" s="2281"/>
      <c r="O693" s="2171"/>
      <c r="P693" s="2171"/>
      <c r="Q693" s="2171"/>
      <c r="R693" s="2171"/>
      <c r="S693" s="2281"/>
      <c r="T693" s="2171"/>
      <c r="U693" s="2171"/>
      <c r="V693" s="2171"/>
      <c r="W693" s="2171"/>
      <c r="X693" s="2171"/>
      <c r="Y693" s="2171"/>
      <c r="Z693" s="2171"/>
      <c r="AA693" s="2171"/>
      <c r="AB693" s="2171"/>
      <c r="AC693" s="2281"/>
      <c r="AD693" s="2171"/>
      <c r="AE693" s="2171"/>
      <c r="AF693" s="2171"/>
      <c r="AG693" s="2171"/>
    </row>
    <row r="694" spans="2:33" x14ac:dyDescent="0.2">
      <c r="B694" s="2280"/>
      <c r="C694" s="2280"/>
      <c r="D694" s="2281"/>
      <c r="E694" s="2171"/>
      <c r="F694" s="2171"/>
      <c r="G694" s="2171"/>
      <c r="H694" s="2282"/>
      <c r="I694" s="2282"/>
      <c r="J694" s="2283"/>
      <c r="K694" s="2281"/>
      <c r="L694" s="2281"/>
      <c r="M694" s="2281"/>
      <c r="N694" s="2281"/>
      <c r="O694" s="2171"/>
      <c r="P694" s="2171"/>
      <c r="Q694" s="2171"/>
      <c r="R694" s="2171"/>
      <c r="S694" s="2281"/>
      <c r="T694" s="2171"/>
      <c r="U694" s="2171"/>
      <c r="V694" s="2171"/>
      <c r="W694" s="2171"/>
      <c r="X694" s="2171"/>
      <c r="Y694" s="2171"/>
      <c r="Z694" s="2171"/>
      <c r="AA694" s="2171"/>
      <c r="AB694" s="2171"/>
      <c r="AC694" s="2281"/>
      <c r="AD694" s="2171"/>
      <c r="AE694" s="2171"/>
      <c r="AF694" s="2171"/>
      <c r="AG694" s="2171"/>
    </row>
    <row r="695" spans="2:33" x14ac:dyDescent="0.2">
      <c r="B695" s="2280"/>
      <c r="C695" s="2280"/>
      <c r="D695" s="2281"/>
      <c r="E695" s="2171"/>
      <c r="F695" s="2171"/>
      <c r="G695" s="2171"/>
      <c r="H695" s="2282"/>
      <c r="I695" s="2282"/>
      <c r="J695" s="2283"/>
      <c r="K695" s="2281"/>
      <c r="L695" s="2281"/>
      <c r="M695" s="2281"/>
      <c r="N695" s="2281"/>
      <c r="O695" s="2171"/>
      <c r="P695" s="2171"/>
      <c r="Q695" s="2171"/>
      <c r="R695" s="2171"/>
      <c r="S695" s="2281"/>
      <c r="T695" s="2171"/>
      <c r="U695" s="2171"/>
      <c r="V695" s="2171"/>
      <c r="W695" s="2171"/>
      <c r="X695" s="2171"/>
      <c r="Y695" s="2171"/>
      <c r="Z695" s="2171"/>
      <c r="AA695" s="2171"/>
      <c r="AB695" s="2171"/>
      <c r="AC695" s="2281"/>
      <c r="AD695" s="2171"/>
      <c r="AE695" s="2171"/>
      <c r="AF695" s="2171"/>
      <c r="AG695" s="2171"/>
    </row>
    <row r="696" spans="2:33" x14ac:dyDescent="0.2">
      <c r="B696" s="2280"/>
      <c r="C696" s="2280"/>
      <c r="D696" s="2281"/>
      <c r="E696" s="2171"/>
      <c r="F696" s="2171"/>
      <c r="G696" s="2171"/>
      <c r="H696" s="2282"/>
      <c r="I696" s="2282"/>
      <c r="J696" s="2283"/>
      <c r="K696" s="2281"/>
      <c r="L696" s="2281"/>
      <c r="M696" s="2281"/>
      <c r="N696" s="2281"/>
      <c r="O696" s="2171"/>
      <c r="P696" s="2171"/>
      <c r="Q696" s="2171"/>
      <c r="R696" s="2171"/>
      <c r="S696" s="2281"/>
      <c r="T696" s="2171"/>
      <c r="U696" s="2171"/>
      <c r="V696" s="2171"/>
      <c r="W696" s="2171"/>
      <c r="X696" s="2171"/>
      <c r="Y696" s="2171"/>
      <c r="Z696" s="2171"/>
      <c r="AA696" s="2171"/>
      <c r="AB696" s="2171"/>
      <c r="AC696" s="2281"/>
      <c r="AD696" s="2171"/>
      <c r="AE696" s="2171"/>
      <c r="AF696" s="2171"/>
      <c r="AG696" s="2171"/>
    </row>
    <row r="697" spans="2:33" x14ac:dyDescent="0.2">
      <c r="B697" s="2280"/>
      <c r="C697" s="2280"/>
      <c r="D697" s="2281"/>
      <c r="E697" s="2171"/>
      <c r="F697" s="2171"/>
      <c r="G697" s="2171"/>
      <c r="H697" s="2282"/>
      <c r="I697" s="2282"/>
      <c r="J697" s="2283"/>
      <c r="K697" s="2281"/>
      <c r="L697" s="2281"/>
      <c r="M697" s="2281"/>
      <c r="N697" s="2281"/>
      <c r="O697" s="2171"/>
      <c r="P697" s="2171"/>
      <c r="Q697" s="2171"/>
      <c r="R697" s="2171"/>
      <c r="S697" s="2281"/>
      <c r="T697" s="2171"/>
      <c r="U697" s="2171"/>
      <c r="V697" s="2171"/>
      <c r="W697" s="2171"/>
      <c r="X697" s="2171"/>
      <c r="Y697" s="2171"/>
      <c r="Z697" s="2171"/>
      <c r="AA697" s="2171"/>
      <c r="AB697" s="2171"/>
      <c r="AC697" s="2281"/>
      <c r="AD697" s="2171"/>
      <c r="AE697" s="2171"/>
      <c r="AF697" s="2171"/>
      <c r="AG697" s="2171"/>
    </row>
    <row r="698" spans="2:33" x14ac:dyDescent="0.2">
      <c r="B698" s="2280"/>
      <c r="C698" s="2280"/>
      <c r="D698" s="2281"/>
      <c r="E698" s="2171"/>
      <c r="F698" s="2171"/>
      <c r="G698" s="2171"/>
      <c r="H698" s="2282"/>
      <c r="I698" s="2282"/>
      <c r="J698" s="2283"/>
      <c r="K698" s="2281"/>
      <c r="L698" s="2281"/>
      <c r="M698" s="2281"/>
      <c r="N698" s="2281"/>
      <c r="O698" s="2171"/>
      <c r="P698" s="2171"/>
      <c r="Q698" s="2171"/>
      <c r="R698" s="2171"/>
      <c r="S698" s="2281"/>
      <c r="T698" s="2171"/>
      <c r="U698" s="2171"/>
      <c r="V698" s="2171"/>
      <c r="W698" s="2171"/>
      <c r="X698" s="2171"/>
      <c r="Y698" s="2171"/>
      <c r="Z698" s="2171"/>
      <c r="AA698" s="2171"/>
      <c r="AB698" s="2171"/>
      <c r="AC698" s="2281"/>
      <c r="AD698" s="2171"/>
      <c r="AE698" s="2171"/>
      <c r="AF698" s="2171"/>
      <c r="AG698" s="2171"/>
    </row>
    <row r="699" spans="2:33" x14ac:dyDescent="0.2">
      <c r="B699" s="2280"/>
      <c r="C699" s="2280"/>
      <c r="D699" s="2281"/>
      <c r="E699" s="2171"/>
      <c r="F699" s="2171"/>
      <c r="G699" s="2171"/>
      <c r="H699" s="2282"/>
      <c r="I699" s="2282"/>
      <c r="J699" s="2283"/>
      <c r="K699" s="2281"/>
      <c r="L699" s="2281"/>
      <c r="M699" s="2281"/>
      <c r="N699" s="2281"/>
      <c r="O699" s="2171"/>
      <c r="P699" s="2171"/>
      <c r="Q699" s="2171"/>
      <c r="R699" s="2171"/>
      <c r="S699" s="2281"/>
      <c r="T699" s="2171"/>
      <c r="U699" s="2171"/>
      <c r="V699" s="2171"/>
      <c r="W699" s="2171"/>
      <c r="X699" s="2171"/>
      <c r="Y699" s="2171"/>
      <c r="Z699" s="2171"/>
      <c r="AA699" s="2171"/>
      <c r="AB699" s="2171"/>
      <c r="AC699" s="2281"/>
      <c r="AD699" s="2171"/>
      <c r="AE699" s="2171"/>
      <c r="AF699" s="2171"/>
      <c r="AG699" s="2171"/>
    </row>
    <row r="700" spans="2:33" x14ac:dyDescent="0.2">
      <c r="B700" s="2280"/>
      <c r="C700" s="2280"/>
      <c r="D700" s="2281"/>
      <c r="E700" s="2171"/>
      <c r="F700" s="2171"/>
      <c r="G700" s="2171"/>
      <c r="H700" s="2282"/>
      <c r="I700" s="2282"/>
      <c r="J700" s="2283"/>
      <c r="K700" s="2281"/>
      <c r="L700" s="2281"/>
      <c r="M700" s="2281"/>
      <c r="N700" s="2281"/>
      <c r="O700" s="2171"/>
      <c r="P700" s="2171"/>
      <c r="Q700" s="2171"/>
      <c r="R700" s="2171"/>
      <c r="S700" s="2281"/>
      <c r="T700" s="2171"/>
      <c r="U700" s="2171"/>
      <c r="V700" s="2171"/>
      <c r="W700" s="2171"/>
      <c r="X700" s="2171"/>
      <c r="Y700" s="2171"/>
      <c r="Z700" s="2171"/>
      <c r="AA700" s="2171"/>
      <c r="AB700" s="2171"/>
      <c r="AC700" s="2281"/>
      <c r="AD700" s="2171"/>
      <c r="AE700" s="2171"/>
      <c r="AF700" s="2171"/>
      <c r="AG700" s="2171"/>
    </row>
    <row r="701" spans="2:33" x14ac:dyDescent="0.2">
      <c r="B701" s="2280"/>
      <c r="C701" s="2280"/>
      <c r="D701" s="2281"/>
      <c r="E701" s="2171"/>
      <c r="F701" s="2171"/>
      <c r="G701" s="2171"/>
      <c r="H701" s="2282"/>
      <c r="I701" s="2282"/>
      <c r="J701" s="2283"/>
      <c r="K701" s="2281"/>
      <c r="L701" s="2281"/>
      <c r="M701" s="2281"/>
      <c r="N701" s="2281"/>
      <c r="O701" s="2171"/>
      <c r="P701" s="2171"/>
      <c r="Q701" s="2171"/>
      <c r="R701" s="2171"/>
      <c r="S701" s="2281"/>
      <c r="T701" s="2171"/>
      <c r="U701" s="2171"/>
      <c r="V701" s="2171"/>
      <c r="W701" s="2171"/>
      <c r="X701" s="2171"/>
      <c r="Y701" s="2171"/>
      <c r="Z701" s="2171"/>
      <c r="AA701" s="2171"/>
      <c r="AB701" s="2171"/>
      <c r="AC701" s="2281"/>
      <c r="AD701" s="2171"/>
      <c r="AE701" s="2171"/>
      <c r="AF701" s="2171"/>
      <c r="AG701" s="2171"/>
    </row>
    <row r="702" spans="2:33" x14ac:dyDescent="0.2">
      <c r="B702" s="2280"/>
      <c r="C702" s="2280"/>
      <c r="D702" s="2281"/>
      <c r="E702" s="2171"/>
      <c r="F702" s="2171"/>
      <c r="G702" s="2171"/>
      <c r="H702" s="2282"/>
      <c r="I702" s="2282"/>
      <c r="J702" s="2283"/>
      <c r="K702" s="2281"/>
      <c r="L702" s="2281"/>
      <c r="M702" s="2281"/>
      <c r="N702" s="2281"/>
      <c r="O702" s="2171"/>
      <c r="P702" s="2171"/>
      <c r="Q702" s="2171"/>
      <c r="R702" s="2171"/>
      <c r="S702" s="2281"/>
      <c r="T702" s="2171"/>
      <c r="U702" s="2171"/>
      <c r="V702" s="2171"/>
      <c r="W702" s="2171"/>
      <c r="X702" s="2171"/>
      <c r="Y702" s="2171"/>
      <c r="Z702" s="2171"/>
      <c r="AA702" s="2171"/>
      <c r="AB702" s="2171"/>
      <c r="AC702" s="2281"/>
      <c r="AD702" s="2171"/>
      <c r="AE702" s="2171"/>
      <c r="AF702" s="2171"/>
      <c r="AG702" s="2171"/>
    </row>
    <row r="703" spans="2:33" x14ac:dyDescent="0.2">
      <c r="B703" s="2280"/>
      <c r="C703" s="2280"/>
      <c r="D703" s="2281"/>
      <c r="E703" s="2171"/>
      <c r="F703" s="2171"/>
      <c r="G703" s="2171"/>
      <c r="H703" s="2282"/>
      <c r="I703" s="2282"/>
      <c r="J703" s="2283"/>
      <c r="K703" s="2281"/>
      <c r="L703" s="2281"/>
      <c r="M703" s="2281"/>
      <c r="N703" s="2281"/>
      <c r="O703" s="2171"/>
      <c r="P703" s="2171"/>
      <c r="Q703" s="2171"/>
      <c r="R703" s="2171"/>
      <c r="S703" s="2281"/>
      <c r="T703" s="2171"/>
      <c r="U703" s="2171"/>
      <c r="V703" s="2171"/>
      <c r="W703" s="2171"/>
      <c r="X703" s="2171"/>
      <c r="Y703" s="2171"/>
      <c r="Z703" s="2171"/>
      <c r="AA703" s="2171"/>
      <c r="AB703" s="2171"/>
      <c r="AC703" s="2281"/>
      <c r="AD703" s="2171"/>
      <c r="AE703" s="2171"/>
      <c r="AF703" s="2171"/>
      <c r="AG703" s="2171"/>
    </row>
    <row r="704" spans="2:33" x14ac:dyDescent="0.2">
      <c r="B704" s="2280"/>
      <c r="C704" s="2280"/>
      <c r="D704" s="2281"/>
      <c r="E704" s="2171"/>
      <c r="F704" s="2171"/>
      <c r="G704" s="2171"/>
      <c r="H704" s="2282"/>
      <c r="I704" s="2282"/>
      <c r="J704" s="2283"/>
      <c r="K704" s="2281"/>
      <c r="L704" s="2281"/>
      <c r="M704" s="2281"/>
      <c r="N704" s="2281"/>
      <c r="O704" s="2171"/>
      <c r="P704" s="2171"/>
      <c r="Q704" s="2171"/>
      <c r="R704" s="2171"/>
      <c r="S704" s="2281"/>
      <c r="T704" s="2171"/>
      <c r="U704" s="2171"/>
      <c r="V704" s="2171"/>
      <c r="W704" s="2171"/>
      <c r="X704" s="2171"/>
      <c r="Y704" s="2171"/>
      <c r="Z704" s="2171"/>
      <c r="AA704" s="2171"/>
      <c r="AB704" s="2171"/>
      <c r="AC704" s="2281"/>
      <c r="AD704" s="2171"/>
      <c r="AE704" s="2171"/>
      <c r="AF704" s="2171"/>
      <c r="AG704" s="2171"/>
    </row>
    <row r="705" spans="2:33" x14ac:dyDescent="0.2">
      <c r="B705" s="2280"/>
      <c r="C705" s="2280"/>
      <c r="D705" s="2281"/>
      <c r="E705" s="2171"/>
      <c r="F705" s="2171"/>
      <c r="G705" s="2171"/>
      <c r="H705" s="2282"/>
      <c r="I705" s="2282"/>
      <c r="J705" s="2283"/>
      <c r="K705" s="2281"/>
      <c r="L705" s="2281"/>
      <c r="M705" s="2281"/>
      <c r="N705" s="2281"/>
      <c r="O705" s="2171"/>
      <c r="P705" s="2171"/>
      <c r="Q705" s="2171"/>
      <c r="R705" s="2171"/>
      <c r="S705" s="2281"/>
      <c r="T705" s="2171"/>
      <c r="U705" s="2171"/>
      <c r="V705" s="2171"/>
      <c r="W705" s="2171"/>
      <c r="X705" s="2171"/>
      <c r="Y705" s="2171"/>
      <c r="Z705" s="2171"/>
      <c r="AA705" s="2171"/>
      <c r="AB705" s="2171"/>
      <c r="AC705" s="2281"/>
      <c r="AD705" s="2171"/>
      <c r="AE705" s="2171"/>
      <c r="AF705" s="2171"/>
      <c r="AG705" s="2171"/>
    </row>
    <row r="706" spans="2:33" x14ac:dyDescent="0.2">
      <c r="B706" s="2280"/>
      <c r="C706" s="2280"/>
      <c r="D706" s="2281"/>
      <c r="E706" s="2171"/>
      <c r="F706" s="2171"/>
      <c r="G706" s="2171"/>
      <c r="H706" s="2282"/>
      <c r="I706" s="2282"/>
      <c r="J706" s="2283"/>
      <c r="K706" s="2281"/>
      <c r="L706" s="2281"/>
      <c r="M706" s="2281"/>
      <c r="N706" s="2281"/>
      <c r="O706" s="2171"/>
      <c r="P706" s="2171"/>
      <c r="Q706" s="2171"/>
      <c r="R706" s="2171"/>
      <c r="S706" s="2281"/>
      <c r="T706" s="2171"/>
      <c r="U706" s="2171"/>
      <c r="V706" s="2171"/>
      <c r="W706" s="2171"/>
      <c r="X706" s="2171"/>
      <c r="Y706" s="2171"/>
      <c r="Z706" s="2171"/>
      <c r="AA706" s="2171"/>
      <c r="AB706" s="2171"/>
      <c r="AC706" s="2281"/>
      <c r="AD706" s="2171"/>
      <c r="AE706" s="2171"/>
      <c r="AF706" s="2171"/>
      <c r="AG706" s="2171"/>
    </row>
    <row r="707" spans="2:33" x14ac:dyDescent="0.2">
      <c r="B707" s="2280"/>
      <c r="C707" s="2280"/>
      <c r="D707" s="2281"/>
      <c r="E707" s="2171"/>
      <c r="F707" s="2171"/>
      <c r="G707" s="2171"/>
      <c r="H707" s="2282"/>
      <c r="I707" s="2282"/>
      <c r="J707" s="2283"/>
      <c r="K707" s="2281"/>
      <c r="L707" s="2281"/>
      <c r="M707" s="2281"/>
      <c r="N707" s="2281"/>
      <c r="O707" s="2171"/>
      <c r="P707" s="2171"/>
      <c r="Q707" s="2171"/>
      <c r="R707" s="2171"/>
      <c r="S707" s="2281"/>
      <c r="T707" s="2171"/>
      <c r="U707" s="2171"/>
      <c r="V707" s="2171"/>
      <c r="W707" s="2171"/>
      <c r="X707" s="2171"/>
      <c r="Y707" s="2171"/>
      <c r="Z707" s="2171"/>
      <c r="AA707" s="2171"/>
      <c r="AB707" s="2171"/>
      <c r="AC707" s="2281"/>
      <c r="AD707" s="2171"/>
      <c r="AE707" s="2171"/>
      <c r="AF707" s="2171"/>
      <c r="AG707" s="2171"/>
    </row>
    <row r="708" spans="2:33" x14ac:dyDescent="0.2">
      <c r="B708" s="2280"/>
      <c r="C708" s="2280"/>
      <c r="D708" s="2281"/>
      <c r="E708" s="2171"/>
      <c r="F708" s="2171"/>
      <c r="G708" s="2171"/>
      <c r="H708" s="2282"/>
      <c r="I708" s="2282"/>
      <c r="J708" s="2283"/>
      <c r="K708" s="2281"/>
      <c r="L708" s="2281"/>
      <c r="M708" s="2281"/>
      <c r="N708" s="2281"/>
      <c r="O708" s="2171"/>
      <c r="P708" s="2171"/>
      <c r="Q708" s="2171"/>
      <c r="R708" s="2171"/>
      <c r="S708" s="2281"/>
      <c r="T708" s="2171"/>
      <c r="U708" s="2171"/>
      <c r="V708" s="2171"/>
      <c r="W708" s="2171"/>
      <c r="X708" s="2171"/>
      <c r="Y708" s="2171"/>
      <c r="Z708" s="2171"/>
      <c r="AA708" s="2171"/>
      <c r="AB708" s="2171"/>
      <c r="AC708" s="2281"/>
      <c r="AD708" s="2171"/>
      <c r="AE708" s="2171"/>
      <c r="AF708" s="2171"/>
      <c r="AG708" s="2171"/>
    </row>
    <row r="709" spans="2:33" x14ac:dyDescent="0.2">
      <c r="B709" s="2280"/>
      <c r="C709" s="2280"/>
      <c r="D709" s="2281"/>
      <c r="E709" s="2171"/>
      <c r="F709" s="2171"/>
      <c r="G709" s="2171"/>
      <c r="H709" s="2282"/>
      <c r="I709" s="2282"/>
      <c r="J709" s="2283"/>
      <c r="K709" s="2281"/>
      <c r="L709" s="2281"/>
      <c r="M709" s="2281"/>
      <c r="N709" s="2281"/>
      <c r="O709" s="2171"/>
      <c r="P709" s="2171"/>
      <c r="Q709" s="2171"/>
      <c r="R709" s="2171"/>
      <c r="S709" s="2281"/>
      <c r="T709" s="2171"/>
      <c r="U709" s="2171"/>
      <c r="V709" s="2171"/>
      <c r="W709" s="2171"/>
      <c r="X709" s="2171"/>
      <c r="Y709" s="2171"/>
      <c r="Z709" s="2171"/>
      <c r="AA709" s="2171"/>
      <c r="AB709" s="2171"/>
      <c r="AC709" s="2281"/>
      <c r="AD709" s="2171"/>
      <c r="AE709" s="2171"/>
      <c r="AF709" s="2171"/>
      <c r="AG709" s="2171"/>
    </row>
    <row r="710" spans="2:33" x14ac:dyDescent="0.2">
      <c r="B710" s="2280"/>
      <c r="C710" s="2280"/>
      <c r="D710" s="2281"/>
      <c r="E710" s="2171"/>
      <c r="F710" s="2171"/>
      <c r="G710" s="2171"/>
      <c r="H710" s="2282"/>
      <c r="I710" s="2282"/>
      <c r="J710" s="2283"/>
      <c r="K710" s="2281"/>
      <c r="L710" s="2281"/>
      <c r="M710" s="2281"/>
      <c r="N710" s="2281"/>
      <c r="O710" s="2171"/>
      <c r="P710" s="2171"/>
      <c r="Q710" s="2171"/>
      <c r="R710" s="2171"/>
      <c r="S710" s="2281"/>
      <c r="T710" s="2171"/>
      <c r="U710" s="2171"/>
      <c r="V710" s="2171"/>
      <c r="W710" s="2171"/>
      <c r="X710" s="2171"/>
      <c r="Y710" s="2171"/>
      <c r="Z710" s="2171"/>
      <c r="AA710" s="2171"/>
      <c r="AB710" s="2171"/>
      <c r="AC710" s="2281"/>
      <c r="AD710" s="2171"/>
      <c r="AE710" s="2171"/>
      <c r="AF710" s="2171"/>
      <c r="AG710" s="2171"/>
    </row>
    <row r="711" spans="2:33" x14ac:dyDescent="0.2">
      <c r="B711" s="2280"/>
      <c r="C711" s="2280"/>
      <c r="D711" s="2281"/>
      <c r="E711" s="2171"/>
      <c r="F711" s="2171"/>
      <c r="G711" s="2171"/>
      <c r="H711" s="2282"/>
      <c r="I711" s="2282"/>
      <c r="J711" s="2283"/>
      <c r="K711" s="2281"/>
      <c r="L711" s="2281"/>
      <c r="M711" s="2281"/>
      <c r="N711" s="2281"/>
      <c r="O711" s="2171"/>
      <c r="P711" s="2171"/>
      <c r="Q711" s="2171"/>
      <c r="R711" s="2171"/>
      <c r="S711" s="2281"/>
      <c r="T711" s="2171"/>
      <c r="U711" s="2171"/>
      <c r="V711" s="2171"/>
      <c r="W711" s="2171"/>
      <c r="X711" s="2171"/>
      <c r="Y711" s="2171"/>
      <c r="Z711" s="2171"/>
      <c r="AA711" s="2171"/>
      <c r="AB711" s="2171"/>
      <c r="AC711" s="2281"/>
      <c r="AD711" s="2171"/>
      <c r="AE711" s="2171"/>
      <c r="AF711" s="2171"/>
      <c r="AG711" s="2171"/>
    </row>
    <row r="712" spans="2:33" x14ac:dyDescent="0.2">
      <c r="B712" s="2280"/>
      <c r="C712" s="2280"/>
      <c r="D712" s="2281"/>
      <c r="E712" s="2171"/>
      <c r="F712" s="2171"/>
      <c r="G712" s="2171"/>
      <c r="H712" s="2282"/>
      <c r="I712" s="2282"/>
      <c r="J712" s="2283"/>
      <c r="K712" s="2281"/>
      <c r="L712" s="2281"/>
      <c r="M712" s="2281"/>
      <c r="N712" s="2281"/>
      <c r="O712" s="2171"/>
      <c r="P712" s="2171"/>
      <c r="Q712" s="2171"/>
      <c r="R712" s="2171"/>
      <c r="S712" s="2281"/>
      <c r="T712" s="2171"/>
      <c r="U712" s="2171"/>
      <c r="V712" s="2171"/>
      <c r="W712" s="2171"/>
      <c r="X712" s="2171"/>
      <c r="Y712" s="2171"/>
      <c r="Z712" s="2171"/>
      <c r="AA712" s="2171"/>
      <c r="AB712" s="2171"/>
      <c r="AC712" s="2281"/>
      <c r="AD712" s="2171"/>
      <c r="AE712" s="2171"/>
      <c r="AF712" s="2171"/>
      <c r="AG712" s="2171"/>
    </row>
    <row r="713" spans="2:33" x14ac:dyDescent="0.2">
      <c r="B713" s="2280"/>
      <c r="C713" s="2280"/>
      <c r="D713" s="2281"/>
      <c r="E713" s="2171"/>
      <c r="F713" s="2171"/>
      <c r="G713" s="2171"/>
      <c r="H713" s="2282"/>
      <c r="I713" s="2282"/>
      <c r="J713" s="2283"/>
      <c r="K713" s="2281"/>
      <c r="L713" s="2281"/>
      <c r="M713" s="2281"/>
      <c r="N713" s="2281"/>
      <c r="O713" s="2171"/>
      <c r="P713" s="2171"/>
      <c r="Q713" s="2171"/>
      <c r="R713" s="2171"/>
      <c r="S713" s="2281"/>
      <c r="T713" s="2171"/>
      <c r="U713" s="2171"/>
      <c r="V713" s="2171"/>
      <c r="W713" s="2171"/>
      <c r="X713" s="2171"/>
      <c r="Y713" s="2171"/>
      <c r="Z713" s="2171"/>
      <c r="AA713" s="2171"/>
      <c r="AB713" s="2171"/>
      <c r="AC713" s="2281"/>
      <c r="AD713" s="2171"/>
      <c r="AE713" s="2171"/>
      <c r="AF713" s="2171"/>
      <c r="AG713" s="2171"/>
    </row>
    <row r="714" spans="2:33" x14ac:dyDescent="0.2">
      <c r="B714" s="2280"/>
      <c r="C714" s="2280"/>
      <c r="D714" s="2281"/>
      <c r="E714" s="2171"/>
      <c r="F714" s="2171"/>
      <c r="G714" s="2171"/>
      <c r="H714" s="2282"/>
      <c r="I714" s="2282"/>
      <c r="J714" s="2283"/>
      <c r="K714" s="2281"/>
      <c r="L714" s="2281"/>
      <c r="M714" s="2281"/>
      <c r="N714" s="2281"/>
      <c r="O714" s="2171"/>
      <c r="P714" s="2171"/>
      <c r="Q714" s="2171"/>
      <c r="R714" s="2171"/>
      <c r="S714" s="2281"/>
      <c r="T714" s="2171"/>
      <c r="U714" s="2171"/>
      <c r="V714" s="2171"/>
      <c r="W714" s="2171"/>
      <c r="X714" s="2171"/>
      <c r="Y714" s="2171"/>
      <c r="Z714" s="2171"/>
      <c r="AA714" s="2171"/>
      <c r="AB714" s="2171"/>
      <c r="AC714" s="2281"/>
      <c r="AD714" s="2171"/>
      <c r="AE714" s="2171"/>
      <c r="AF714" s="2171"/>
      <c r="AG714" s="2171"/>
    </row>
    <row r="715" spans="2:33" x14ac:dyDescent="0.2">
      <c r="B715" s="2280"/>
      <c r="C715" s="2280"/>
      <c r="D715" s="2281"/>
      <c r="E715" s="2171"/>
      <c r="F715" s="2171"/>
      <c r="G715" s="2171"/>
      <c r="H715" s="2282"/>
      <c r="I715" s="2282"/>
      <c r="J715" s="2283"/>
      <c r="K715" s="2281"/>
      <c r="L715" s="2281"/>
      <c r="M715" s="2281"/>
      <c r="N715" s="2281"/>
      <c r="O715" s="2171"/>
      <c r="P715" s="2171"/>
      <c r="Q715" s="2171"/>
      <c r="R715" s="2171"/>
      <c r="S715" s="2281"/>
      <c r="T715" s="2171"/>
      <c r="U715" s="2171"/>
      <c r="V715" s="2171"/>
      <c r="W715" s="2171"/>
      <c r="X715" s="2171"/>
      <c r="Y715" s="2171"/>
      <c r="Z715" s="2171"/>
      <c r="AA715" s="2171"/>
      <c r="AB715" s="2171"/>
      <c r="AC715" s="2281"/>
      <c r="AD715" s="2171"/>
      <c r="AE715" s="2171"/>
      <c r="AF715" s="2171"/>
      <c r="AG715" s="2171"/>
    </row>
    <row r="716" spans="2:33" x14ac:dyDescent="0.2">
      <c r="B716" s="2280"/>
      <c r="C716" s="2280"/>
      <c r="D716" s="2281"/>
      <c r="E716" s="2171"/>
      <c r="F716" s="2171"/>
      <c r="G716" s="2171"/>
      <c r="H716" s="2282"/>
      <c r="I716" s="2282"/>
      <c r="J716" s="2283"/>
      <c r="K716" s="2281"/>
      <c r="L716" s="2281"/>
      <c r="M716" s="2281"/>
      <c r="N716" s="2281"/>
      <c r="O716" s="2171"/>
      <c r="P716" s="2171"/>
      <c r="Q716" s="2171"/>
      <c r="R716" s="2171"/>
      <c r="S716" s="2281"/>
      <c r="T716" s="2171"/>
      <c r="U716" s="2171"/>
      <c r="V716" s="2171"/>
      <c r="W716" s="2171"/>
      <c r="X716" s="2171"/>
      <c r="Y716" s="2171"/>
      <c r="Z716" s="2171"/>
      <c r="AA716" s="2171"/>
      <c r="AB716" s="2171"/>
      <c r="AC716" s="2281"/>
      <c r="AD716" s="2171"/>
      <c r="AE716" s="2171"/>
      <c r="AF716" s="2171"/>
      <c r="AG716" s="2171"/>
    </row>
    <row r="717" spans="2:33" x14ac:dyDescent="0.2">
      <c r="B717" s="2280"/>
      <c r="C717" s="2280"/>
      <c r="D717" s="2281"/>
      <c r="E717" s="2171"/>
      <c r="F717" s="2171"/>
      <c r="G717" s="2171"/>
      <c r="H717" s="2282"/>
      <c r="I717" s="2282"/>
      <c r="J717" s="2283"/>
      <c r="K717" s="2281"/>
      <c r="L717" s="2281"/>
      <c r="M717" s="2281"/>
      <c r="N717" s="2281"/>
      <c r="O717" s="2171"/>
      <c r="P717" s="2171"/>
      <c r="Q717" s="2171"/>
      <c r="R717" s="2171"/>
      <c r="S717" s="2281"/>
      <c r="T717" s="2171"/>
      <c r="U717" s="2171"/>
      <c r="V717" s="2171"/>
      <c r="W717" s="2171"/>
      <c r="X717" s="2171"/>
      <c r="Y717" s="2171"/>
      <c r="Z717" s="2171"/>
      <c r="AA717" s="2171"/>
      <c r="AB717" s="2171"/>
      <c r="AC717" s="2281"/>
      <c r="AD717" s="2171"/>
      <c r="AE717" s="2171"/>
      <c r="AF717" s="2171"/>
      <c r="AG717" s="2171"/>
    </row>
    <row r="718" spans="2:33" x14ac:dyDescent="0.2">
      <c r="B718" s="2280"/>
      <c r="C718" s="2280"/>
      <c r="D718" s="2281"/>
      <c r="E718" s="2171"/>
      <c r="F718" s="2171"/>
      <c r="G718" s="2171"/>
      <c r="H718" s="2282"/>
      <c r="I718" s="2282"/>
      <c r="J718" s="2283"/>
      <c r="K718" s="2281"/>
      <c r="L718" s="2281"/>
      <c r="M718" s="2281"/>
      <c r="N718" s="2281"/>
      <c r="O718" s="2171"/>
      <c r="P718" s="2171"/>
      <c r="Q718" s="2171"/>
      <c r="R718" s="2171"/>
      <c r="S718" s="2281"/>
      <c r="T718" s="2171"/>
      <c r="U718" s="2171"/>
      <c r="V718" s="2171"/>
      <c r="W718" s="2171"/>
      <c r="X718" s="2171"/>
      <c r="Y718" s="2171"/>
      <c r="Z718" s="2171"/>
      <c r="AA718" s="2171"/>
      <c r="AB718" s="2171"/>
      <c r="AC718" s="2281"/>
      <c r="AD718" s="2171"/>
      <c r="AE718" s="2171"/>
      <c r="AF718" s="2171"/>
      <c r="AG718" s="2171"/>
    </row>
    <row r="719" spans="2:33" x14ac:dyDescent="0.2">
      <c r="B719" s="2280"/>
      <c r="C719" s="2280"/>
      <c r="D719" s="2281"/>
      <c r="E719" s="2171"/>
      <c r="F719" s="2171"/>
      <c r="G719" s="2171"/>
      <c r="H719" s="2282"/>
      <c r="I719" s="2282"/>
      <c r="J719" s="2283"/>
      <c r="K719" s="2281"/>
      <c r="L719" s="2281"/>
      <c r="M719" s="2281"/>
      <c r="N719" s="2281"/>
      <c r="O719" s="2171"/>
      <c r="P719" s="2171"/>
      <c r="Q719" s="2171"/>
      <c r="R719" s="2171"/>
      <c r="S719" s="2281"/>
      <c r="T719" s="2171"/>
      <c r="U719" s="2171"/>
      <c r="V719" s="2171"/>
      <c r="W719" s="2171"/>
      <c r="X719" s="2171"/>
      <c r="Y719" s="2171"/>
      <c r="Z719" s="2171"/>
      <c r="AA719" s="2171"/>
      <c r="AB719" s="2171"/>
      <c r="AC719" s="2281"/>
      <c r="AD719" s="2171"/>
      <c r="AE719" s="2171"/>
      <c r="AF719" s="2171"/>
      <c r="AG719" s="2171"/>
    </row>
    <row r="720" spans="2:33" x14ac:dyDescent="0.2">
      <c r="B720" s="2280"/>
      <c r="C720" s="2280"/>
      <c r="D720" s="2281"/>
      <c r="E720" s="2171"/>
      <c r="F720" s="2171"/>
      <c r="G720" s="2171"/>
      <c r="H720" s="2282"/>
      <c r="I720" s="2282"/>
      <c r="J720" s="2283"/>
      <c r="K720" s="2281"/>
      <c r="L720" s="2281"/>
      <c r="M720" s="2281"/>
      <c r="N720" s="2281"/>
      <c r="O720" s="2171"/>
      <c r="P720" s="2171"/>
      <c r="Q720" s="2171"/>
      <c r="R720" s="2171"/>
      <c r="S720" s="2281"/>
      <c r="T720" s="2171"/>
      <c r="U720" s="2171"/>
      <c r="V720" s="2171"/>
      <c r="W720" s="2171"/>
      <c r="X720" s="2171"/>
      <c r="Y720" s="2171"/>
      <c r="Z720" s="2171"/>
      <c r="AA720" s="2171"/>
      <c r="AB720" s="2171"/>
      <c r="AC720" s="2281"/>
      <c r="AD720" s="2171"/>
      <c r="AE720" s="2171"/>
      <c r="AF720" s="2171"/>
      <c r="AG720" s="2171"/>
    </row>
    <row r="721" spans="2:33" x14ac:dyDescent="0.2">
      <c r="B721" s="2280"/>
      <c r="C721" s="2280"/>
      <c r="D721" s="2281"/>
      <c r="E721" s="2171"/>
      <c r="F721" s="2171"/>
      <c r="G721" s="2171"/>
      <c r="H721" s="2282"/>
      <c r="I721" s="2282"/>
      <c r="J721" s="2283"/>
      <c r="K721" s="2281"/>
      <c r="L721" s="2281"/>
      <c r="M721" s="2281"/>
      <c r="N721" s="2281"/>
      <c r="O721" s="2171"/>
      <c r="P721" s="2171"/>
      <c r="Q721" s="2171"/>
      <c r="R721" s="2171"/>
      <c r="S721" s="2281"/>
      <c r="T721" s="2171"/>
      <c r="U721" s="2171"/>
      <c r="V721" s="2171"/>
      <c r="W721" s="2171"/>
      <c r="X721" s="2171"/>
      <c r="Y721" s="2171"/>
      <c r="Z721" s="2171"/>
      <c r="AA721" s="2171"/>
      <c r="AB721" s="2171"/>
      <c r="AC721" s="2281"/>
      <c r="AD721" s="2171"/>
      <c r="AE721" s="2171"/>
      <c r="AF721" s="2171"/>
      <c r="AG721" s="2171"/>
    </row>
    <row r="722" spans="2:33" x14ac:dyDescent="0.2">
      <c r="B722" s="2280"/>
      <c r="C722" s="2280"/>
      <c r="D722" s="2281"/>
      <c r="E722" s="2171"/>
      <c r="F722" s="2171"/>
      <c r="G722" s="2171"/>
      <c r="H722" s="2282"/>
      <c r="I722" s="2282"/>
      <c r="J722" s="2283"/>
      <c r="K722" s="2281"/>
      <c r="L722" s="2281"/>
      <c r="M722" s="2281"/>
      <c r="N722" s="2281"/>
      <c r="O722" s="2171"/>
      <c r="P722" s="2171"/>
      <c r="Q722" s="2171"/>
      <c r="R722" s="2171"/>
      <c r="S722" s="2281"/>
      <c r="T722" s="2171"/>
      <c r="U722" s="2171"/>
      <c r="V722" s="2171"/>
      <c r="W722" s="2171"/>
      <c r="X722" s="2171"/>
      <c r="Y722" s="2171"/>
      <c r="Z722" s="2171"/>
      <c r="AA722" s="2171"/>
      <c r="AB722" s="2171"/>
      <c r="AC722" s="2281"/>
      <c r="AD722" s="2171"/>
      <c r="AE722" s="2171"/>
      <c r="AF722" s="2171"/>
      <c r="AG722" s="2171"/>
    </row>
    <row r="723" spans="2:33" x14ac:dyDescent="0.2">
      <c r="B723" s="2280"/>
      <c r="C723" s="2280"/>
      <c r="D723" s="2281"/>
      <c r="E723" s="2171"/>
      <c r="F723" s="2171"/>
      <c r="G723" s="2171"/>
      <c r="H723" s="2282"/>
      <c r="I723" s="2282"/>
      <c r="J723" s="2283"/>
      <c r="K723" s="2281"/>
      <c r="L723" s="2281"/>
      <c r="M723" s="2281"/>
      <c r="N723" s="2281"/>
      <c r="O723" s="2171"/>
      <c r="P723" s="2171"/>
      <c r="Q723" s="2171"/>
      <c r="R723" s="2171"/>
      <c r="S723" s="2281"/>
      <c r="T723" s="2171"/>
      <c r="U723" s="2171"/>
      <c r="V723" s="2171"/>
      <c r="W723" s="2171"/>
      <c r="X723" s="2171"/>
      <c r="Y723" s="2171"/>
      <c r="Z723" s="2171"/>
      <c r="AA723" s="2171"/>
      <c r="AB723" s="2171"/>
      <c r="AC723" s="2281"/>
      <c r="AD723" s="2171"/>
      <c r="AE723" s="2171"/>
      <c r="AF723" s="2171"/>
      <c r="AG723" s="2171"/>
    </row>
    <row r="724" spans="2:33" x14ac:dyDescent="0.2">
      <c r="B724" s="2280"/>
      <c r="C724" s="2280"/>
      <c r="D724" s="2281"/>
      <c r="E724" s="2171"/>
      <c r="F724" s="2171"/>
      <c r="G724" s="2171"/>
      <c r="H724" s="2282"/>
      <c r="I724" s="2282"/>
      <c r="J724" s="2283"/>
      <c r="K724" s="2281"/>
      <c r="L724" s="2281"/>
      <c r="M724" s="2281"/>
      <c r="N724" s="2281"/>
      <c r="O724" s="2171"/>
      <c r="P724" s="2171"/>
      <c r="Q724" s="2171"/>
      <c r="R724" s="2171"/>
      <c r="S724" s="2281"/>
      <c r="T724" s="2171"/>
      <c r="U724" s="2171"/>
      <c r="V724" s="2171"/>
      <c r="W724" s="2171"/>
      <c r="X724" s="2171"/>
      <c r="Y724" s="2171"/>
      <c r="Z724" s="2171"/>
      <c r="AA724" s="2171"/>
      <c r="AB724" s="2171"/>
      <c r="AC724" s="2281"/>
      <c r="AD724" s="2171"/>
      <c r="AE724" s="2171"/>
      <c r="AF724" s="2171"/>
      <c r="AG724" s="2171"/>
    </row>
    <row r="725" spans="2:33" x14ac:dyDescent="0.2">
      <c r="B725" s="2280"/>
      <c r="C725" s="2280"/>
      <c r="D725" s="2281"/>
      <c r="E725" s="2171"/>
      <c r="F725" s="2171"/>
      <c r="G725" s="2171"/>
      <c r="H725" s="2282"/>
      <c r="I725" s="2282"/>
      <c r="J725" s="2283"/>
      <c r="K725" s="2281"/>
      <c r="L725" s="2281"/>
      <c r="M725" s="2281"/>
      <c r="N725" s="2281"/>
      <c r="O725" s="2171"/>
      <c r="P725" s="2171"/>
      <c r="Q725" s="2171"/>
      <c r="R725" s="2171"/>
      <c r="S725" s="2281"/>
      <c r="T725" s="2171"/>
      <c r="U725" s="2171"/>
      <c r="V725" s="2171"/>
      <c r="W725" s="2171"/>
      <c r="X725" s="2171"/>
      <c r="Y725" s="2171"/>
      <c r="Z725" s="2171"/>
      <c r="AA725" s="2171"/>
      <c r="AB725" s="2171"/>
      <c r="AC725" s="2281"/>
      <c r="AD725" s="2171"/>
      <c r="AE725" s="2171"/>
      <c r="AF725" s="2171"/>
      <c r="AG725" s="2171"/>
    </row>
    <row r="726" spans="2:33" x14ac:dyDescent="0.2">
      <c r="B726" s="2280"/>
      <c r="C726" s="2280"/>
      <c r="D726" s="2281"/>
      <c r="E726" s="2171"/>
      <c r="F726" s="2171"/>
      <c r="G726" s="2171"/>
      <c r="H726" s="2282"/>
      <c r="I726" s="2282"/>
      <c r="J726" s="2283"/>
      <c r="K726" s="2281"/>
      <c r="L726" s="2281"/>
      <c r="M726" s="2281"/>
      <c r="N726" s="2281"/>
      <c r="O726" s="2171"/>
      <c r="P726" s="2171"/>
      <c r="Q726" s="2171"/>
      <c r="R726" s="2171"/>
      <c r="S726" s="2281"/>
      <c r="T726" s="2171"/>
      <c r="U726" s="2171"/>
      <c r="V726" s="2171"/>
      <c r="W726" s="2171"/>
      <c r="X726" s="2171"/>
      <c r="Y726" s="2171"/>
      <c r="Z726" s="2171"/>
      <c r="AA726" s="2171"/>
      <c r="AB726" s="2171"/>
      <c r="AC726" s="2281"/>
      <c r="AD726" s="2171"/>
      <c r="AE726" s="2171"/>
      <c r="AF726" s="2171"/>
      <c r="AG726" s="2171"/>
    </row>
    <row r="727" spans="2:33" x14ac:dyDescent="0.2">
      <c r="B727" s="2280"/>
      <c r="C727" s="2280"/>
      <c r="D727" s="2281"/>
      <c r="E727" s="2171"/>
      <c r="F727" s="2171"/>
      <c r="G727" s="2171"/>
      <c r="H727" s="2282"/>
      <c r="I727" s="2282"/>
      <c r="J727" s="2283"/>
      <c r="K727" s="2281"/>
      <c r="L727" s="2281"/>
      <c r="M727" s="2281"/>
      <c r="N727" s="2281"/>
      <c r="O727" s="2171"/>
      <c r="P727" s="2171"/>
      <c r="Q727" s="2171"/>
      <c r="R727" s="2171"/>
      <c r="S727" s="2281"/>
      <c r="T727" s="2171"/>
      <c r="U727" s="2171"/>
      <c r="V727" s="2171"/>
      <c r="W727" s="2171"/>
      <c r="X727" s="2171"/>
      <c r="Y727" s="2171"/>
      <c r="Z727" s="2171"/>
      <c r="AA727" s="2171"/>
      <c r="AB727" s="2171"/>
      <c r="AC727" s="2281"/>
      <c r="AD727" s="2171"/>
      <c r="AE727" s="2171"/>
      <c r="AF727" s="2171"/>
      <c r="AG727" s="2171"/>
    </row>
    <row r="728" spans="2:33" x14ac:dyDescent="0.2">
      <c r="B728" s="2280"/>
      <c r="C728" s="2280"/>
      <c r="D728" s="2281"/>
      <c r="E728" s="2171"/>
      <c r="F728" s="2171"/>
      <c r="G728" s="2171"/>
      <c r="H728" s="2282"/>
      <c r="I728" s="2282"/>
      <c r="J728" s="2283"/>
      <c r="K728" s="2281"/>
      <c r="L728" s="2281"/>
      <c r="M728" s="2281"/>
      <c r="N728" s="2281"/>
      <c r="O728" s="2171"/>
      <c r="P728" s="2171"/>
      <c r="Q728" s="2171"/>
      <c r="R728" s="2171"/>
      <c r="S728" s="2281"/>
      <c r="T728" s="2171"/>
      <c r="U728" s="2171"/>
      <c r="V728" s="2171"/>
      <c r="W728" s="2171"/>
      <c r="X728" s="2171"/>
      <c r="Y728" s="2171"/>
      <c r="Z728" s="2171"/>
      <c r="AA728" s="2171"/>
      <c r="AB728" s="2171"/>
      <c r="AC728" s="2281"/>
      <c r="AD728" s="2171"/>
      <c r="AE728" s="2171"/>
      <c r="AF728" s="2171"/>
      <c r="AG728" s="2171"/>
    </row>
    <row r="729" spans="2:33" x14ac:dyDescent="0.2">
      <c r="B729" s="2280"/>
      <c r="C729" s="2280"/>
      <c r="D729" s="2281"/>
      <c r="E729" s="2171"/>
      <c r="F729" s="2171"/>
      <c r="G729" s="2171"/>
      <c r="H729" s="2282"/>
      <c r="I729" s="2282"/>
      <c r="J729" s="2283"/>
      <c r="K729" s="2281"/>
      <c r="L729" s="2281"/>
      <c r="M729" s="2281"/>
      <c r="N729" s="2281"/>
      <c r="O729" s="2171"/>
      <c r="P729" s="2171"/>
      <c r="Q729" s="2171"/>
      <c r="R729" s="2171"/>
      <c r="S729" s="2281"/>
      <c r="T729" s="2171"/>
      <c r="U729" s="2171"/>
      <c r="V729" s="2171"/>
      <c r="W729" s="2171"/>
      <c r="X729" s="2171"/>
      <c r="Y729" s="2171"/>
      <c r="Z729" s="2171"/>
      <c r="AA729" s="2171"/>
      <c r="AB729" s="2171"/>
      <c r="AC729" s="2281"/>
      <c r="AD729" s="2171"/>
      <c r="AE729" s="2171"/>
      <c r="AF729" s="2171"/>
      <c r="AG729" s="2171"/>
    </row>
    <row r="730" spans="2:33" x14ac:dyDescent="0.2">
      <c r="B730" s="2280"/>
      <c r="C730" s="2280"/>
      <c r="D730" s="2281"/>
      <c r="E730" s="2171"/>
      <c r="F730" s="2171"/>
      <c r="G730" s="2171"/>
      <c r="H730" s="2282"/>
      <c r="I730" s="2282"/>
      <c r="J730" s="2283"/>
      <c r="K730" s="2281"/>
      <c r="L730" s="2281"/>
      <c r="M730" s="2281"/>
      <c r="N730" s="2281"/>
      <c r="O730" s="2171"/>
      <c r="P730" s="2171"/>
      <c r="Q730" s="2171"/>
      <c r="R730" s="2171"/>
      <c r="S730" s="2281"/>
      <c r="T730" s="2171"/>
      <c r="U730" s="2171"/>
      <c r="V730" s="2171"/>
      <c r="W730" s="2171"/>
      <c r="X730" s="2171"/>
      <c r="Y730" s="2171"/>
      <c r="Z730" s="2171"/>
      <c r="AA730" s="2171"/>
      <c r="AB730" s="2171"/>
      <c r="AC730" s="2281"/>
      <c r="AD730" s="2171"/>
      <c r="AE730" s="2171"/>
      <c r="AF730" s="2171"/>
      <c r="AG730" s="2171"/>
    </row>
    <row r="731" spans="2:33" x14ac:dyDescent="0.2">
      <c r="B731" s="2280"/>
      <c r="C731" s="2280"/>
      <c r="D731" s="2281"/>
      <c r="E731" s="2171"/>
      <c r="F731" s="2171"/>
      <c r="G731" s="2171"/>
      <c r="H731" s="2282"/>
      <c r="I731" s="2282"/>
      <c r="J731" s="2283"/>
      <c r="K731" s="2281"/>
      <c r="L731" s="2281"/>
      <c r="M731" s="2281"/>
      <c r="N731" s="2281"/>
      <c r="O731" s="2171"/>
      <c r="P731" s="2171"/>
      <c r="Q731" s="2171"/>
      <c r="R731" s="2171"/>
      <c r="S731" s="2281"/>
      <c r="T731" s="2171"/>
      <c r="U731" s="2171"/>
      <c r="V731" s="2171"/>
      <c r="W731" s="2171"/>
      <c r="X731" s="2171"/>
      <c r="Y731" s="2171"/>
      <c r="Z731" s="2171"/>
      <c r="AA731" s="2171"/>
      <c r="AB731" s="2171"/>
      <c r="AC731" s="2281"/>
      <c r="AD731" s="2171"/>
      <c r="AE731" s="2171"/>
      <c r="AF731" s="2171"/>
      <c r="AG731" s="2171"/>
    </row>
    <row r="732" spans="2:33" x14ac:dyDescent="0.2">
      <c r="B732" s="2280"/>
      <c r="C732" s="2280"/>
      <c r="D732" s="2281"/>
      <c r="E732" s="2171"/>
      <c r="F732" s="2171"/>
      <c r="G732" s="2171"/>
      <c r="H732" s="2282"/>
      <c r="I732" s="2282"/>
      <c r="J732" s="2283"/>
      <c r="K732" s="2281"/>
      <c r="L732" s="2281"/>
      <c r="M732" s="2281"/>
      <c r="N732" s="2281"/>
      <c r="O732" s="2171"/>
      <c r="P732" s="2171"/>
      <c r="Q732" s="2171"/>
      <c r="R732" s="2171"/>
      <c r="S732" s="2281"/>
      <c r="T732" s="2171"/>
      <c r="U732" s="2171"/>
      <c r="V732" s="2171"/>
      <c r="W732" s="2171"/>
      <c r="X732" s="2171"/>
      <c r="Y732" s="2171"/>
      <c r="Z732" s="2171"/>
      <c r="AA732" s="2171"/>
      <c r="AB732" s="2171"/>
      <c r="AC732" s="2281"/>
      <c r="AD732" s="2171"/>
      <c r="AE732" s="2171"/>
      <c r="AF732" s="2171"/>
      <c r="AG732" s="2171"/>
    </row>
    <row r="733" spans="2:33" x14ac:dyDescent="0.2">
      <c r="B733" s="2280"/>
      <c r="C733" s="2280"/>
      <c r="D733" s="2281"/>
      <c r="E733" s="2171"/>
      <c r="F733" s="2171"/>
      <c r="G733" s="2171"/>
      <c r="H733" s="2282"/>
      <c r="I733" s="2282"/>
      <c r="J733" s="2283"/>
      <c r="K733" s="2281"/>
      <c r="L733" s="2281"/>
      <c r="M733" s="2281"/>
      <c r="N733" s="2281"/>
      <c r="O733" s="2171"/>
      <c r="P733" s="2171"/>
      <c r="Q733" s="2171"/>
      <c r="R733" s="2171"/>
      <c r="S733" s="2281"/>
      <c r="T733" s="2171"/>
      <c r="U733" s="2171"/>
      <c r="V733" s="2171"/>
      <c r="W733" s="2171"/>
      <c r="X733" s="2171"/>
      <c r="Y733" s="2171"/>
      <c r="Z733" s="2171"/>
      <c r="AA733" s="2171"/>
      <c r="AB733" s="2171"/>
      <c r="AC733" s="2281"/>
      <c r="AD733" s="2171"/>
      <c r="AE733" s="2171"/>
      <c r="AF733" s="2171"/>
      <c r="AG733" s="2171"/>
    </row>
    <row r="734" spans="2:33" x14ac:dyDescent="0.2">
      <c r="B734" s="2280"/>
      <c r="C734" s="2280"/>
      <c r="D734" s="2281"/>
      <c r="E734" s="2171"/>
      <c r="F734" s="2171"/>
      <c r="G734" s="2171"/>
      <c r="H734" s="2282"/>
      <c r="I734" s="2282"/>
      <c r="J734" s="2283"/>
      <c r="K734" s="2281"/>
      <c r="L734" s="2281"/>
      <c r="M734" s="2281"/>
      <c r="N734" s="2281"/>
      <c r="O734" s="2171"/>
      <c r="P734" s="2171"/>
      <c r="Q734" s="2171"/>
      <c r="R734" s="2171"/>
      <c r="S734" s="2281"/>
      <c r="T734" s="2171"/>
      <c r="U734" s="2171"/>
      <c r="V734" s="2171"/>
      <c r="W734" s="2171"/>
      <c r="X734" s="2171"/>
      <c r="Y734" s="2171"/>
      <c r="Z734" s="2171"/>
      <c r="AA734" s="2171"/>
      <c r="AB734" s="2171"/>
      <c r="AC734" s="2281"/>
      <c r="AD734" s="2171"/>
      <c r="AE734" s="2171"/>
      <c r="AF734" s="2171"/>
      <c r="AG734" s="2171"/>
    </row>
    <row r="735" spans="2:33" x14ac:dyDescent="0.2">
      <c r="B735" s="2280"/>
      <c r="C735" s="2280"/>
      <c r="D735" s="2281"/>
      <c r="E735" s="2171"/>
      <c r="F735" s="2171"/>
      <c r="G735" s="2171"/>
      <c r="H735" s="2282"/>
      <c r="I735" s="2282"/>
      <c r="J735" s="2283"/>
      <c r="K735" s="2281"/>
      <c r="L735" s="2281"/>
      <c r="M735" s="2281"/>
      <c r="N735" s="2281"/>
      <c r="O735" s="2171"/>
      <c r="P735" s="2171"/>
      <c r="Q735" s="2171"/>
      <c r="R735" s="2171"/>
      <c r="S735" s="2281"/>
      <c r="T735" s="2171"/>
      <c r="U735" s="2171"/>
      <c r="V735" s="2171"/>
      <c r="W735" s="2171"/>
      <c r="X735" s="2171"/>
      <c r="Y735" s="2171"/>
      <c r="Z735" s="2171"/>
      <c r="AA735" s="2171"/>
      <c r="AB735" s="2171"/>
      <c r="AC735" s="2281"/>
      <c r="AD735" s="2171"/>
      <c r="AE735" s="2171"/>
      <c r="AF735" s="2171"/>
      <c r="AG735" s="2171"/>
    </row>
    <row r="736" spans="2:33" x14ac:dyDescent="0.2">
      <c r="B736" s="2280"/>
      <c r="C736" s="2280"/>
      <c r="D736" s="2281"/>
      <c r="E736" s="2171"/>
      <c r="F736" s="2171"/>
      <c r="G736" s="2171"/>
      <c r="H736" s="2282"/>
      <c r="I736" s="2282"/>
      <c r="J736" s="2283"/>
      <c r="K736" s="2281"/>
      <c r="L736" s="2281"/>
      <c r="M736" s="2281"/>
      <c r="N736" s="2281"/>
      <c r="O736" s="2171"/>
      <c r="P736" s="2171"/>
      <c r="Q736" s="2171"/>
      <c r="R736" s="2171"/>
      <c r="S736" s="2281"/>
      <c r="T736" s="2171"/>
      <c r="U736" s="2171"/>
      <c r="V736" s="2171"/>
      <c r="W736" s="2171"/>
      <c r="X736" s="2171"/>
      <c r="Y736" s="2171"/>
      <c r="Z736" s="2171"/>
      <c r="AA736" s="2171"/>
      <c r="AB736" s="2171"/>
      <c r="AC736" s="2281"/>
      <c r="AD736" s="2171"/>
      <c r="AE736" s="2171"/>
      <c r="AF736" s="2171"/>
      <c r="AG736" s="2171"/>
    </row>
    <row r="737" spans="2:33" x14ac:dyDescent="0.2">
      <c r="B737" s="2280"/>
      <c r="C737" s="2280"/>
      <c r="D737" s="2281"/>
      <c r="E737" s="2171"/>
      <c r="F737" s="2171"/>
      <c r="G737" s="2171"/>
      <c r="H737" s="2282"/>
      <c r="I737" s="2282"/>
      <c r="J737" s="2283"/>
      <c r="K737" s="2281"/>
      <c r="L737" s="2281"/>
      <c r="M737" s="2281"/>
      <c r="N737" s="2281"/>
      <c r="O737" s="2171"/>
      <c r="P737" s="2171"/>
      <c r="Q737" s="2171"/>
      <c r="R737" s="2171"/>
      <c r="S737" s="2281"/>
      <c r="T737" s="2171"/>
      <c r="U737" s="2171"/>
      <c r="V737" s="2171"/>
      <c r="W737" s="2171"/>
      <c r="X737" s="2171"/>
      <c r="Y737" s="2171"/>
      <c r="Z737" s="2171"/>
      <c r="AA737" s="2171"/>
      <c r="AB737" s="2171"/>
      <c r="AC737" s="2281"/>
      <c r="AD737" s="2171"/>
      <c r="AE737" s="2171"/>
      <c r="AF737" s="2171"/>
      <c r="AG737" s="2171"/>
    </row>
    <row r="738" spans="2:33" x14ac:dyDescent="0.2">
      <c r="B738" s="2280"/>
      <c r="C738" s="2280"/>
      <c r="D738" s="2281"/>
      <c r="E738" s="2171"/>
      <c r="F738" s="2171"/>
      <c r="G738" s="2171"/>
      <c r="H738" s="2282"/>
      <c r="I738" s="2282"/>
      <c r="J738" s="2283"/>
      <c r="K738" s="2281"/>
      <c r="L738" s="2281"/>
      <c r="M738" s="2281"/>
      <c r="N738" s="2281"/>
      <c r="O738" s="2171"/>
      <c r="P738" s="2171"/>
      <c r="Q738" s="2171"/>
      <c r="R738" s="2171"/>
      <c r="S738" s="2281"/>
      <c r="T738" s="2171"/>
      <c r="U738" s="2171"/>
      <c r="V738" s="2171"/>
      <c r="W738" s="2171"/>
      <c r="X738" s="2171"/>
      <c r="Y738" s="2171"/>
      <c r="Z738" s="2171"/>
      <c r="AA738" s="2171"/>
      <c r="AB738" s="2171"/>
      <c r="AC738" s="2281"/>
      <c r="AD738" s="2171"/>
      <c r="AE738" s="2171"/>
      <c r="AF738" s="2171"/>
      <c r="AG738" s="2171"/>
    </row>
    <row r="739" spans="2:33" x14ac:dyDescent="0.2">
      <c r="B739" s="2280"/>
      <c r="C739" s="2280"/>
      <c r="D739" s="2281"/>
      <c r="E739" s="2171"/>
      <c r="F739" s="2171"/>
      <c r="G739" s="2171"/>
      <c r="H739" s="2282"/>
      <c r="I739" s="2282"/>
      <c r="J739" s="2283"/>
      <c r="K739" s="2281"/>
      <c r="L739" s="2281"/>
      <c r="M739" s="2281"/>
      <c r="N739" s="2281"/>
      <c r="O739" s="2171"/>
      <c r="P739" s="2171"/>
      <c r="Q739" s="2171"/>
      <c r="R739" s="2171"/>
      <c r="S739" s="2281"/>
      <c r="T739" s="2171"/>
      <c r="U739" s="2171"/>
      <c r="V739" s="2171"/>
      <c r="W739" s="2171"/>
      <c r="X739" s="2171"/>
      <c r="Y739" s="2171"/>
      <c r="Z739" s="2171"/>
      <c r="AA739" s="2171"/>
      <c r="AB739" s="2171"/>
      <c r="AC739" s="2281"/>
      <c r="AD739" s="2171"/>
      <c r="AE739" s="2171"/>
      <c r="AF739" s="2171"/>
      <c r="AG739" s="2171"/>
    </row>
    <row r="740" spans="2:33" x14ac:dyDescent="0.2">
      <c r="B740" s="2280"/>
      <c r="C740" s="2280"/>
      <c r="D740" s="2281"/>
      <c r="E740" s="2171"/>
      <c r="F740" s="2171"/>
      <c r="G740" s="2171"/>
      <c r="H740" s="2282"/>
      <c r="I740" s="2282"/>
      <c r="J740" s="2283"/>
      <c r="K740" s="2281"/>
      <c r="L740" s="2281"/>
      <c r="M740" s="2281"/>
      <c r="N740" s="2281"/>
      <c r="O740" s="2171"/>
      <c r="P740" s="2171"/>
      <c r="Q740" s="2171"/>
      <c r="R740" s="2171"/>
      <c r="S740" s="2281"/>
      <c r="T740" s="2171"/>
      <c r="U740" s="2171"/>
      <c r="V740" s="2171"/>
      <c r="W740" s="2171"/>
      <c r="X740" s="2171"/>
      <c r="Y740" s="2171"/>
      <c r="Z740" s="2171"/>
      <c r="AA740" s="2171"/>
      <c r="AB740" s="2171"/>
      <c r="AC740" s="2281"/>
      <c r="AD740" s="2171"/>
      <c r="AE740" s="2171"/>
      <c r="AF740" s="2171"/>
      <c r="AG740" s="2171"/>
    </row>
    <row r="741" spans="2:33" x14ac:dyDescent="0.2">
      <c r="B741" s="2280"/>
      <c r="C741" s="2280"/>
      <c r="D741" s="2281"/>
      <c r="E741" s="2171"/>
      <c r="F741" s="2171"/>
      <c r="G741" s="2171"/>
      <c r="H741" s="2282"/>
      <c r="I741" s="2282"/>
      <c r="J741" s="2283"/>
      <c r="K741" s="2281"/>
      <c r="L741" s="2281"/>
      <c r="M741" s="2281"/>
      <c r="N741" s="2281"/>
      <c r="O741" s="2171"/>
      <c r="P741" s="2171"/>
      <c r="Q741" s="2171"/>
      <c r="R741" s="2171"/>
      <c r="S741" s="2281"/>
      <c r="T741" s="2171"/>
      <c r="U741" s="2171"/>
      <c r="V741" s="2171"/>
      <c r="W741" s="2171"/>
      <c r="X741" s="2171"/>
      <c r="Y741" s="2171"/>
      <c r="Z741" s="2171"/>
      <c r="AA741" s="2171"/>
      <c r="AB741" s="2171"/>
      <c r="AC741" s="2281"/>
      <c r="AD741" s="2171"/>
      <c r="AE741" s="2171"/>
      <c r="AF741" s="2171"/>
      <c r="AG741" s="2171"/>
    </row>
    <row r="742" spans="2:33" x14ac:dyDescent="0.2">
      <c r="B742" s="2280"/>
      <c r="C742" s="2280"/>
      <c r="D742" s="2281"/>
      <c r="E742" s="2171"/>
      <c r="F742" s="2171"/>
      <c r="G742" s="2171"/>
      <c r="H742" s="2282"/>
      <c r="I742" s="2282"/>
      <c r="J742" s="2283"/>
      <c r="K742" s="2281"/>
      <c r="L742" s="2281"/>
      <c r="M742" s="2281"/>
      <c r="N742" s="2281"/>
      <c r="O742" s="2171"/>
      <c r="P742" s="2171"/>
      <c r="Q742" s="2171"/>
      <c r="R742" s="2171"/>
      <c r="S742" s="2281"/>
      <c r="T742" s="2171"/>
      <c r="U742" s="2171"/>
      <c r="V742" s="2171"/>
      <c r="W742" s="2171"/>
      <c r="X742" s="2171"/>
      <c r="Y742" s="2171"/>
      <c r="Z742" s="2171"/>
      <c r="AA742" s="2171"/>
      <c r="AB742" s="2171"/>
      <c r="AC742" s="2281"/>
      <c r="AD742" s="2171"/>
      <c r="AE742" s="2171"/>
      <c r="AF742" s="2171"/>
      <c r="AG742" s="2171"/>
    </row>
    <row r="743" spans="2:33" x14ac:dyDescent="0.2">
      <c r="B743" s="2280"/>
      <c r="C743" s="2280"/>
      <c r="D743" s="2281"/>
      <c r="E743" s="2171"/>
      <c r="F743" s="2171"/>
      <c r="G743" s="2171"/>
      <c r="H743" s="2282"/>
      <c r="I743" s="2282"/>
      <c r="J743" s="2283"/>
      <c r="K743" s="2281"/>
      <c r="L743" s="2281"/>
      <c r="M743" s="2281"/>
      <c r="N743" s="2281"/>
      <c r="O743" s="2171"/>
      <c r="P743" s="2171"/>
      <c r="Q743" s="2171"/>
      <c r="R743" s="2171"/>
      <c r="S743" s="2281"/>
      <c r="T743" s="2171"/>
      <c r="U743" s="2171"/>
      <c r="V743" s="2171"/>
      <c r="W743" s="2171"/>
      <c r="X743" s="2171"/>
      <c r="Y743" s="2171"/>
      <c r="Z743" s="2171"/>
      <c r="AA743" s="2171"/>
      <c r="AB743" s="2171"/>
      <c r="AC743" s="2281"/>
      <c r="AD743" s="2171"/>
      <c r="AE743" s="2171"/>
      <c r="AF743" s="2171"/>
      <c r="AG743" s="2171"/>
    </row>
    <row r="744" spans="2:33" x14ac:dyDescent="0.2">
      <c r="B744" s="2280"/>
      <c r="C744" s="2280"/>
      <c r="D744" s="2281"/>
      <c r="E744" s="2171"/>
      <c r="F744" s="2171"/>
      <c r="G744" s="2171"/>
      <c r="H744" s="2282"/>
      <c r="I744" s="2282"/>
      <c r="J744" s="2283"/>
      <c r="K744" s="2281"/>
      <c r="L744" s="2281"/>
      <c r="M744" s="2281"/>
      <c r="N744" s="2281"/>
      <c r="O744" s="2171"/>
      <c r="P744" s="2171"/>
      <c r="Q744" s="2171"/>
      <c r="R744" s="2171"/>
      <c r="S744" s="2281"/>
      <c r="T744" s="2171"/>
      <c r="U744" s="2171"/>
      <c r="V744" s="2171"/>
      <c r="W744" s="2171"/>
      <c r="X744" s="2171"/>
      <c r="Y744" s="2171"/>
      <c r="Z744" s="2171"/>
      <c r="AA744" s="2171"/>
      <c r="AB744" s="2171"/>
      <c r="AC744" s="2281"/>
      <c r="AD744" s="2171"/>
      <c r="AE744" s="2171"/>
      <c r="AF744" s="2171"/>
      <c r="AG744" s="2171"/>
    </row>
    <row r="745" spans="2:33" x14ac:dyDescent="0.2">
      <c r="B745" s="2280"/>
      <c r="C745" s="2280"/>
      <c r="D745" s="2281"/>
      <c r="E745" s="2171"/>
      <c r="F745" s="2171"/>
      <c r="G745" s="2171"/>
      <c r="H745" s="2282"/>
      <c r="I745" s="2282"/>
      <c r="J745" s="2283"/>
      <c r="K745" s="2281"/>
      <c r="L745" s="2281"/>
      <c r="M745" s="2281"/>
      <c r="N745" s="2281"/>
      <c r="O745" s="2171"/>
      <c r="P745" s="2171"/>
      <c r="Q745" s="2171"/>
      <c r="R745" s="2171"/>
      <c r="S745" s="2281"/>
      <c r="T745" s="2171"/>
      <c r="U745" s="2171"/>
      <c r="V745" s="2171"/>
      <c r="W745" s="2171"/>
      <c r="X745" s="2171"/>
      <c r="Y745" s="2171"/>
      <c r="Z745" s="2171"/>
      <c r="AA745" s="2171"/>
      <c r="AB745" s="2171"/>
      <c r="AC745" s="2281"/>
      <c r="AD745" s="2171"/>
      <c r="AE745" s="2171"/>
      <c r="AF745" s="2171"/>
      <c r="AG745" s="2171"/>
    </row>
    <row r="746" spans="2:33" x14ac:dyDescent="0.2">
      <c r="B746" s="2280"/>
      <c r="C746" s="2280"/>
      <c r="D746" s="2281"/>
      <c r="E746" s="2171"/>
      <c r="F746" s="2171"/>
      <c r="G746" s="2171"/>
      <c r="H746" s="2282"/>
      <c r="I746" s="2282"/>
      <c r="J746" s="2283"/>
      <c r="K746" s="2281"/>
      <c r="L746" s="2281"/>
      <c r="M746" s="2281"/>
      <c r="N746" s="2281"/>
      <c r="O746" s="2171"/>
      <c r="P746" s="2171"/>
      <c r="Q746" s="2171"/>
      <c r="R746" s="2171"/>
      <c r="S746" s="2281"/>
      <c r="T746" s="2171"/>
      <c r="U746" s="2171"/>
      <c r="V746" s="2171"/>
      <c r="W746" s="2171"/>
      <c r="X746" s="2171"/>
      <c r="Y746" s="2171"/>
      <c r="Z746" s="2171"/>
      <c r="AA746" s="2171"/>
      <c r="AB746" s="2171"/>
      <c r="AC746" s="2281"/>
      <c r="AD746" s="2171"/>
      <c r="AE746" s="2171"/>
      <c r="AF746" s="2171"/>
      <c r="AG746" s="2171"/>
    </row>
    <row r="747" spans="2:33" x14ac:dyDescent="0.2">
      <c r="B747" s="2280"/>
      <c r="C747" s="2280"/>
      <c r="D747" s="2281"/>
      <c r="E747" s="2171"/>
      <c r="F747" s="2171"/>
      <c r="G747" s="2171"/>
      <c r="H747" s="2282"/>
      <c r="I747" s="2282"/>
      <c r="J747" s="2283"/>
      <c r="K747" s="2281"/>
      <c r="L747" s="2281"/>
      <c r="M747" s="2281"/>
      <c r="N747" s="2281"/>
      <c r="O747" s="2171"/>
      <c r="P747" s="2171"/>
      <c r="Q747" s="2171"/>
      <c r="R747" s="2171"/>
      <c r="S747" s="2281"/>
      <c r="T747" s="2171"/>
      <c r="U747" s="2171"/>
      <c r="V747" s="2171"/>
      <c r="W747" s="2171"/>
      <c r="X747" s="2171"/>
      <c r="Y747" s="2171"/>
      <c r="Z747" s="2171"/>
      <c r="AA747" s="2171"/>
      <c r="AB747" s="2171"/>
      <c r="AC747" s="2281"/>
      <c r="AD747" s="2171"/>
      <c r="AE747" s="2171"/>
      <c r="AF747" s="2171"/>
      <c r="AG747" s="2171"/>
    </row>
    <row r="748" spans="2:33" x14ac:dyDescent="0.2">
      <c r="B748" s="2280"/>
      <c r="C748" s="2280"/>
      <c r="D748" s="2281"/>
      <c r="E748" s="2171"/>
      <c r="F748" s="2171"/>
      <c r="G748" s="2171"/>
      <c r="H748" s="2282"/>
      <c r="I748" s="2282"/>
      <c r="J748" s="2283"/>
      <c r="K748" s="2281"/>
      <c r="L748" s="2281"/>
      <c r="M748" s="2281"/>
      <c r="N748" s="2281"/>
      <c r="O748" s="2171"/>
      <c r="P748" s="2171"/>
      <c r="Q748" s="2171"/>
      <c r="R748" s="2171"/>
      <c r="S748" s="2281"/>
      <c r="T748" s="2171"/>
      <c r="U748" s="2171"/>
      <c r="V748" s="2171"/>
      <c r="W748" s="2171"/>
      <c r="X748" s="2171"/>
      <c r="Y748" s="2171"/>
      <c r="Z748" s="2171"/>
      <c r="AA748" s="2171"/>
      <c r="AB748" s="2171"/>
      <c r="AC748" s="2281"/>
      <c r="AD748" s="2171"/>
      <c r="AE748" s="2171"/>
      <c r="AF748" s="2171"/>
      <c r="AG748" s="2171"/>
    </row>
    <row r="749" spans="2:33" x14ac:dyDescent="0.2">
      <c r="B749" s="2280"/>
      <c r="C749" s="2280"/>
      <c r="D749" s="2281"/>
      <c r="E749" s="2171"/>
      <c r="F749" s="2171"/>
      <c r="G749" s="2171"/>
      <c r="H749" s="2282"/>
      <c r="I749" s="2282"/>
      <c r="J749" s="2283"/>
      <c r="K749" s="2281"/>
      <c r="L749" s="2281"/>
      <c r="M749" s="2281"/>
      <c r="N749" s="2281"/>
      <c r="O749" s="2171"/>
      <c r="P749" s="2171"/>
      <c r="Q749" s="2171"/>
      <c r="R749" s="2171"/>
      <c r="S749" s="2281"/>
      <c r="T749" s="2171"/>
      <c r="U749" s="2171"/>
      <c r="V749" s="2171"/>
      <c r="W749" s="2171"/>
      <c r="X749" s="2171"/>
      <c r="Y749" s="2171"/>
      <c r="Z749" s="2171"/>
      <c r="AA749" s="2171"/>
      <c r="AB749" s="2171"/>
      <c r="AC749" s="2281"/>
      <c r="AD749" s="2171"/>
      <c r="AE749" s="2171"/>
      <c r="AF749" s="2171"/>
      <c r="AG749" s="2171"/>
    </row>
    <row r="750" spans="2:33" x14ac:dyDescent="0.2">
      <c r="B750" s="2280"/>
      <c r="C750" s="2280"/>
      <c r="D750" s="2281"/>
      <c r="E750" s="2171"/>
      <c r="F750" s="2171"/>
      <c r="G750" s="2171"/>
      <c r="H750" s="2282"/>
      <c r="I750" s="2282"/>
      <c r="J750" s="2283"/>
      <c r="K750" s="2281"/>
      <c r="L750" s="2281"/>
      <c r="M750" s="2281"/>
      <c r="N750" s="2281"/>
      <c r="O750" s="2171"/>
      <c r="P750" s="2171"/>
      <c r="Q750" s="2171"/>
      <c r="R750" s="2171"/>
      <c r="S750" s="2281"/>
      <c r="T750" s="2171"/>
      <c r="U750" s="2171"/>
      <c r="V750" s="2171"/>
      <c r="W750" s="2171"/>
      <c r="X750" s="2171"/>
      <c r="Y750" s="2171"/>
      <c r="Z750" s="2171"/>
      <c r="AA750" s="2171"/>
      <c r="AB750" s="2171"/>
      <c r="AC750" s="2281"/>
      <c r="AD750" s="2171"/>
      <c r="AE750" s="2171"/>
      <c r="AF750" s="2171"/>
      <c r="AG750" s="2171"/>
    </row>
    <row r="751" spans="2:33" x14ac:dyDescent="0.2">
      <c r="B751" s="2280"/>
      <c r="C751" s="2280"/>
      <c r="D751" s="2281"/>
      <c r="E751" s="2171"/>
      <c r="F751" s="2171"/>
      <c r="G751" s="2171"/>
      <c r="H751" s="2282"/>
      <c r="I751" s="2282"/>
      <c r="J751" s="2283"/>
      <c r="K751" s="2281"/>
      <c r="L751" s="2281"/>
      <c r="M751" s="2281"/>
      <c r="N751" s="2281"/>
      <c r="O751" s="2171"/>
      <c r="P751" s="2171"/>
      <c r="Q751" s="2171"/>
      <c r="R751" s="2171"/>
      <c r="S751" s="2281"/>
      <c r="T751" s="2171"/>
      <c r="U751" s="2171"/>
      <c r="V751" s="2171"/>
      <c r="W751" s="2171"/>
      <c r="X751" s="2171"/>
      <c r="Y751" s="2171"/>
      <c r="Z751" s="2171"/>
      <c r="AA751" s="2171"/>
      <c r="AB751" s="2171"/>
      <c r="AC751" s="2281"/>
      <c r="AD751" s="2171"/>
      <c r="AE751" s="2171"/>
      <c r="AF751" s="2171"/>
      <c r="AG751" s="2171"/>
    </row>
    <row r="752" spans="2:33" x14ac:dyDescent="0.2">
      <c r="B752" s="2280"/>
      <c r="C752" s="2280"/>
      <c r="D752" s="2281"/>
      <c r="E752" s="2171"/>
      <c r="F752" s="2171"/>
      <c r="G752" s="2171"/>
      <c r="H752" s="2282"/>
      <c r="I752" s="2282"/>
      <c r="J752" s="2283"/>
      <c r="K752" s="2281"/>
      <c r="L752" s="2281"/>
      <c r="M752" s="2281"/>
      <c r="N752" s="2281"/>
      <c r="O752" s="2171"/>
      <c r="P752" s="2171"/>
      <c r="Q752" s="2171"/>
      <c r="R752" s="2171"/>
      <c r="S752" s="2281"/>
      <c r="T752" s="2171"/>
      <c r="U752" s="2171"/>
      <c r="V752" s="2171"/>
      <c r="W752" s="2171"/>
      <c r="X752" s="2171"/>
      <c r="Y752" s="2171"/>
      <c r="Z752" s="2171"/>
      <c r="AA752" s="2171"/>
      <c r="AB752" s="2171"/>
      <c r="AC752" s="2281"/>
      <c r="AD752" s="2171"/>
      <c r="AE752" s="2171"/>
      <c r="AF752" s="2171"/>
      <c r="AG752" s="2171"/>
    </row>
    <row r="753" spans="2:33" x14ac:dyDescent="0.2">
      <c r="B753" s="2280"/>
      <c r="C753" s="2280"/>
      <c r="D753" s="2281"/>
      <c r="E753" s="2171"/>
      <c r="F753" s="2171"/>
      <c r="G753" s="2171"/>
      <c r="H753" s="2282"/>
      <c r="I753" s="2282"/>
      <c r="J753" s="2283"/>
      <c r="K753" s="2281"/>
      <c r="L753" s="2281"/>
      <c r="M753" s="2281"/>
      <c r="N753" s="2281"/>
      <c r="O753" s="2171"/>
      <c r="P753" s="2171"/>
      <c r="Q753" s="2171"/>
      <c r="R753" s="2171"/>
      <c r="S753" s="2281"/>
      <c r="T753" s="2171"/>
      <c r="U753" s="2171"/>
      <c r="V753" s="2171"/>
      <c r="W753" s="2171"/>
      <c r="X753" s="2171"/>
      <c r="Y753" s="2171"/>
      <c r="Z753" s="2171"/>
      <c r="AA753" s="2171"/>
      <c r="AB753" s="2171"/>
      <c r="AC753" s="2281"/>
      <c r="AD753" s="2171"/>
      <c r="AE753" s="2171"/>
      <c r="AF753" s="2171"/>
      <c r="AG753" s="2171"/>
    </row>
    <row r="754" spans="2:33" x14ac:dyDescent="0.2">
      <c r="B754" s="2280"/>
      <c r="C754" s="2280"/>
      <c r="D754" s="2281"/>
      <c r="E754" s="2171"/>
      <c r="F754" s="2171"/>
      <c r="G754" s="2171"/>
      <c r="H754" s="2282"/>
      <c r="I754" s="2282"/>
      <c r="J754" s="2283"/>
      <c r="K754" s="2281"/>
      <c r="L754" s="2281"/>
      <c r="M754" s="2281"/>
      <c r="N754" s="2281"/>
      <c r="O754" s="2171"/>
      <c r="P754" s="2171"/>
      <c r="Q754" s="2171"/>
      <c r="R754" s="2171"/>
      <c r="S754" s="2281"/>
      <c r="T754" s="2171"/>
      <c r="U754" s="2171"/>
      <c r="V754" s="2171"/>
      <c r="W754" s="2171"/>
      <c r="X754" s="2171"/>
      <c r="Y754" s="2171"/>
      <c r="Z754" s="2171"/>
      <c r="AA754" s="2171"/>
      <c r="AB754" s="2171"/>
      <c r="AC754" s="2281"/>
      <c r="AD754" s="2171"/>
      <c r="AE754" s="2171"/>
      <c r="AF754" s="2171"/>
      <c r="AG754" s="2171"/>
    </row>
    <row r="755" spans="2:33" x14ac:dyDescent="0.2">
      <c r="B755" s="2280"/>
      <c r="C755" s="2280"/>
      <c r="D755" s="2281"/>
      <c r="E755" s="2171"/>
      <c r="F755" s="2171"/>
      <c r="G755" s="2171"/>
      <c r="H755" s="2282"/>
      <c r="I755" s="2282"/>
      <c r="J755" s="2283"/>
      <c r="K755" s="2281"/>
      <c r="L755" s="2281"/>
      <c r="M755" s="2281"/>
      <c r="N755" s="2281"/>
      <c r="O755" s="2171"/>
      <c r="P755" s="2171"/>
      <c r="Q755" s="2171"/>
      <c r="R755" s="2171"/>
      <c r="S755" s="2281"/>
      <c r="T755" s="2171"/>
      <c r="U755" s="2171"/>
      <c r="V755" s="2171"/>
      <c r="W755" s="2171"/>
      <c r="X755" s="2171"/>
      <c r="Y755" s="2171"/>
      <c r="Z755" s="2171"/>
      <c r="AA755" s="2171"/>
      <c r="AB755" s="2171"/>
      <c r="AC755" s="2281"/>
      <c r="AD755" s="2171"/>
      <c r="AE755" s="2171"/>
      <c r="AF755" s="2171"/>
      <c r="AG755" s="2171"/>
    </row>
    <row r="756" spans="2:33" x14ac:dyDescent="0.2">
      <c r="B756" s="2280"/>
      <c r="C756" s="2280"/>
      <c r="D756" s="2281"/>
      <c r="E756" s="2171"/>
      <c r="F756" s="2171"/>
      <c r="G756" s="2171"/>
      <c r="H756" s="2282"/>
      <c r="I756" s="2282"/>
      <c r="J756" s="2283"/>
      <c r="K756" s="2281"/>
      <c r="L756" s="2281"/>
      <c r="M756" s="2281"/>
      <c r="N756" s="2281"/>
      <c r="O756" s="2171"/>
      <c r="P756" s="2171"/>
      <c r="Q756" s="2171"/>
      <c r="R756" s="2171"/>
      <c r="S756" s="2281"/>
      <c r="T756" s="2171"/>
      <c r="U756" s="2171"/>
      <c r="V756" s="2171"/>
      <c r="W756" s="2171"/>
      <c r="X756" s="2171"/>
      <c r="Y756" s="2171"/>
      <c r="Z756" s="2171"/>
      <c r="AA756" s="2171"/>
      <c r="AB756" s="2171"/>
      <c r="AC756" s="2281"/>
      <c r="AD756" s="2171"/>
      <c r="AE756" s="2171"/>
      <c r="AF756" s="2171"/>
      <c r="AG756" s="2171"/>
    </row>
    <row r="757" spans="2:33" x14ac:dyDescent="0.2">
      <c r="B757" s="2280"/>
      <c r="C757" s="2280"/>
      <c r="D757" s="2281"/>
      <c r="E757" s="2171"/>
      <c r="F757" s="2171"/>
      <c r="G757" s="2171"/>
      <c r="H757" s="2282"/>
      <c r="I757" s="2282"/>
      <c r="J757" s="2283"/>
      <c r="K757" s="2281"/>
      <c r="L757" s="2281"/>
      <c r="M757" s="2281"/>
      <c r="N757" s="2281"/>
      <c r="O757" s="2171"/>
      <c r="P757" s="2171"/>
      <c r="Q757" s="2171"/>
      <c r="R757" s="2171"/>
      <c r="S757" s="2281"/>
      <c r="T757" s="2171"/>
      <c r="U757" s="2171"/>
      <c r="V757" s="2171"/>
      <c r="W757" s="2171"/>
      <c r="X757" s="2171"/>
      <c r="Y757" s="2171"/>
      <c r="Z757" s="2171"/>
      <c r="AA757" s="2171"/>
      <c r="AB757" s="2171"/>
      <c r="AC757" s="2281"/>
      <c r="AD757" s="2171"/>
      <c r="AE757" s="2171"/>
      <c r="AF757" s="2171"/>
      <c r="AG757" s="2171"/>
    </row>
    <row r="758" spans="2:33" x14ac:dyDescent="0.2">
      <c r="B758" s="2280"/>
      <c r="C758" s="2280"/>
      <c r="D758" s="2281"/>
      <c r="E758" s="2171"/>
      <c r="F758" s="2171"/>
      <c r="G758" s="2171"/>
      <c r="H758" s="2282"/>
      <c r="I758" s="2282"/>
      <c r="J758" s="2283"/>
      <c r="K758" s="2281"/>
      <c r="L758" s="2281"/>
      <c r="M758" s="2281"/>
      <c r="N758" s="2281"/>
      <c r="O758" s="2171"/>
      <c r="P758" s="2171"/>
      <c r="Q758" s="2171"/>
      <c r="R758" s="2171"/>
      <c r="S758" s="2281"/>
      <c r="T758" s="2171"/>
      <c r="U758" s="2171"/>
      <c r="V758" s="2171"/>
      <c r="W758" s="2171"/>
      <c r="X758" s="2171"/>
      <c r="Y758" s="2171"/>
      <c r="Z758" s="2171"/>
      <c r="AA758" s="2171"/>
      <c r="AB758" s="2171"/>
      <c r="AC758" s="2281"/>
      <c r="AD758" s="2171"/>
      <c r="AE758" s="2171"/>
      <c r="AF758" s="2171"/>
      <c r="AG758" s="2171"/>
    </row>
    <row r="759" spans="2:33" x14ac:dyDescent="0.2">
      <c r="B759" s="2280"/>
      <c r="C759" s="2280"/>
      <c r="D759" s="2281"/>
      <c r="E759" s="2171"/>
      <c r="F759" s="2171"/>
      <c r="G759" s="2171"/>
      <c r="H759" s="2282"/>
      <c r="I759" s="2282"/>
      <c r="J759" s="2283"/>
      <c r="K759" s="2281"/>
      <c r="L759" s="2281"/>
      <c r="M759" s="2281"/>
      <c r="N759" s="2281"/>
      <c r="O759" s="2171"/>
      <c r="P759" s="2171"/>
      <c r="Q759" s="2171"/>
      <c r="R759" s="2171"/>
      <c r="S759" s="2281"/>
      <c r="T759" s="2171"/>
      <c r="U759" s="2171"/>
      <c r="V759" s="2171"/>
      <c r="W759" s="2171"/>
      <c r="X759" s="2171"/>
      <c r="Y759" s="2171"/>
      <c r="Z759" s="2171"/>
      <c r="AA759" s="2171"/>
      <c r="AB759" s="2171"/>
      <c r="AC759" s="2281"/>
      <c r="AD759" s="2171"/>
      <c r="AE759" s="2171"/>
      <c r="AF759" s="2171"/>
      <c r="AG759" s="2171"/>
    </row>
    <row r="760" spans="2:33" x14ac:dyDescent="0.2">
      <c r="B760" s="2280"/>
      <c r="C760" s="2280"/>
      <c r="D760" s="2281"/>
      <c r="E760" s="2171"/>
      <c r="F760" s="2171"/>
      <c r="G760" s="2171"/>
      <c r="H760" s="2282"/>
      <c r="I760" s="2282"/>
      <c r="J760" s="2283"/>
      <c r="K760" s="2281"/>
      <c r="L760" s="2281"/>
      <c r="M760" s="2281"/>
      <c r="N760" s="2281"/>
      <c r="O760" s="2171"/>
      <c r="P760" s="2171"/>
      <c r="Q760" s="2171"/>
      <c r="R760" s="2171"/>
      <c r="S760" s="2281"/>
      <c r="T760" s="2171"/>
      <c r="U760" s="2171"/>
      <c r="V760" s="2171"/>
      <c r="W760" s="2171"/>
      <c r="X760" s="2171"/>
      <c r="Y760" s="2171"/>
      <c r="Z760" s="2171"/>
      <c r="AA760" s="2171"/>
      <c r="AB760" s="2171"/>
      <c r="AC760" s="2281"/>
      <c r="AD760" s="2171"/>
      <c r="AE760" s="2171"/>
      <c r="AF760" s="2171"/>
      <c r="AG760" s="2171"/>
    </row>
    <row r="761" spans="2:33" x14ac:dyDescent="0.2">
      <c r="B761" s="2280"/>
      <c r="C761" s="2280"/>
      <c r="D761" s="2281"/>
      <c r="E761" s="2171"/>
      <c r="F761" s="2171"/>
      <c r="G761" s="2171"/>
      <c r="H761" s="2282"/>
      <c r="I761" s="2282"/>
      <c r="J761" s="2283"/>
      <c r="K761" s="2281"/>
      <c r="L761" s="2281"/>
      <c r="M761" s="2281"/>
      <c r="N761" s="2281"/>
      <c r="O761" s="2171"/>
      <c r="P761" s="2171"/>
      <c r="Q761" s="2171"/>
      <c r="R761" s="2171"/>
      <c r="S761" s="2281"/>
      <c r="T761" s="2171"/>
      <c r="U761" s="2171"/>
      <c r="V761" s="2171"/>
      <c r="W761" s="2171"/>
      <c r="X761" s="2171"/>
      <c r="Y761" s="2171"/>
      <c r="Z761" s="2171"/>
      <c r="AA761" s="2171"/>
      <c r="AB761" s="2171"/>
      <c r="AC761" s="2281"/>
      <c r="AD761" s="2171"/>
      <c r="AE761" s="2171"/>
      <c r="AF761" s="2171"/>
      <c r="AG761" s="2171"/>
    </row>
    <row r="762" spans="2:33" x14ac:dyDescent="0.2">
      <c r="B762" s="2280"/>
      <c r="C762" s="2280"/>
      <c r="D762" s="2281"/>
      <c r="E762" s="2171"/>
      <c r="F762" s="2171"/>
      <c r="G762" s="2171"/>
      <c r="H762" s="2282"/>
      <c r="I762" s="2282"/>
      <c r="J762" s="2283"/>
      <c r="K762" s="2281"/>
      <c r="L762" s="2281"/>
      <c r="M762" s="2281"/>
      <c r="N762" s="2281"/>
      <c r="O762" s="2171"/>
      <c r="P762" s="2171"/>
      <c r="Q762" s="2171"/>
      <c r="R762" s="2171"/>
      <c r="S762" s="2281"/>
      <c r="T762" s="2171"/>
      <c r="U762" s="2171"/>
      <c r="V762" s="2171"/>
      <c r="W762" s="2171"/>
      <c r="X762" s="2171"/>
      <c r="Y762" s="2171"/>
      <c r="Z762" s="2171"/>
      <c r="AA762" s="2171"/>
      <c r="AB762" s="2171"/>
      <c r="AC762" s="2281"/>
      <c r="AD762" s="2171"/>
      <c r="AE762" s="2171"/>
      <c r="AF762" s="2171"/>
      <c r="AG762" s="2171"/>
    </row>
    <row r="763" spans="2:33" x14ac:dyDescent="0.2">
      <c r="B763" s="2280"/>
      <c r="C763" s="2280"/>
      <c r="D763" s="2281"/>
      <c r="E763" s="2171"/>
      <c r="F763" s="2171"/>
      <c r="G763" s="2171"/>
      <c r="H763" s="2282"/>
      <c r="I763" s="2282"/>
      <c r="J763" s="2283"/>
      <c r="K763" s="2281"/>
      <c r="L763" s="2281"/>
      <c r="M763" s="2281"/>
      <c r="N763" s="2281"/>
      <c r="O763" s="2171"/>
      <c r="P763" s="2171"/>
      <c r="Q763" s="2171"/>
      <c r="R763" s="2171"/>
      <c r="S763" s="2281"/>
      <c r="T763" s="2171"/>
      <c r="U763" s="2171"/>
      <c r="V763" s="2171"/>
      <c r="W763" s="2171"/>
      <c r="X763" s="2171"/>
      <c r="Y763" s="2171"/>
      <c r="Z763" s="2171"/>
      <c r="AA763" s="2171"/>
      <c r="AB763" s="2171"/>
      <c r="AC763" s="2281"/>
      <c r="AD763" s="2171"/>
      <c r="AE763" s="2171"/>
      <c r="AF763" s="2171"/>
      <c r="AG763" s="2171"/>
    </row>
    <row r="764" spans="2:33" x14ac:dyDescent="0.2">
      <c r="B764" s="2280"/>
      <c r="C764" s="2280"/>
      <c r="D764" s="2281"/>
      <c r="E764" s="2171"/>
      <c r="F764" s="2171"/>
      <c r="G764" s="2171"/>
      <c r="H764" s="2282"/>
      <c r="I764" s="2282"/>
      <c r="J764" s="2283"/>
      <c r="K764" s="2281"/>
      <c r="L764" s="2281"/>
      <c r="M764" s="2281"/>
      <c r="N764" s="2281"/>
      <c r="O764" s="2171"/>
      <c r="P764" s="2171"/>
      <c r="Q764" s="2171"/>
      <c r="R764" s="2171"/>
      <c r="S764" s="2281"/>
      <c r="T764" s="2171"/>
      <c r="U764" s="2171"/>
      <c r="V764" s="2171"/>
      <c r="W764" s="2171"/>
      <c r="X764" s="2171"/>
      <c r="Y764" s="2171"/>
      <c r="Z764" s="2171"/>
      <c r="AA764" s="2171"/>
      <c r="AB764" s="2171"/>
      <c r="AC764" s="2281"/>
      <c r="AD764" s="2171"/>
      <c r="AE764" s="2171"/>
      <c r="AF764" s="2171"/>
      <c r="AG764" s="2171"/>
    </row>
    <row r="765" spans="2:33" x14ac:dyDescent="0.2">
      <c r="B765" s="2280"/>
      <c r="C765" s="2280"/>
      <c r="D765" s="2281"/>
      <c r="E765" s="2171"/>
      <c r="F765" s="2171"/>
      <c r="G765" s="2171"/>
      <c r="H765" s="2282"/>
      <c r="I765" s="2282"/>
      <c r="J765" s="2283"/>
      <c r="K765" s="2281"/>
      <c r="L765" s="2281"/>
      <c r="M765" s="2281"/>
      <c r="N765" s="2281"/>
      <c r="O765" s="2171"/>
      <c r="P765" s="2171"/>
      <c r="Q765" s="2171"/>
      <c r="R765" s="2171"/>
      <c r="S765" s="2281"/>
      <c r="T765" s="2171"/>
      <c r="U765" s="2171"/>
      <c r="V765" s="2171"/>
      <c r="W765" s="2171"/>
      <c r="X765" s="2171"/>
      <c r="Y765" s="2171"/>
      <c r="Z765" s="2171"/>
      <c r="AA765" s="2171"/>
      <c r="AB765" s="2171"/>
      <c r="AC765" s="2281"/>
      <c r="AD765" s="2171"/>
      <c r="AE765" s="2171"/>
      <c r="AF765" s="2171"/>
      <c r="AG765" s="2171"/>
    </row>
    <row r="766" spans="2:33" x14ac:dyDescent="0.2">
      <c r="B766" s="2280"/>
      <c r="C766" s="2280"/>
      <c r="D766" s="2281"/>
      <c r="E766" s="2171"/>
      <c r="F766" s="2171"/>
      <c r="G766" s="2171"/>
      <c r="H766" s="2282"/>
      <c r="I766" s="2282"/>
      <c r="J766" s="2283"/>
      <c r="K766" s="2281"/>
      <c r="L766" s="2281"/>
      <c r="M766" s="2281"/>
      <c r="N766" s="2281"/>
      <c r="O766" s="2171"/>
      <c r="P766" s="2171"/>
      <c r="Q766" s="2171"/>
      <c r="R766" s="2171"/>
      <c r="S766" s="2281"/>
      <c r="T766" s="2171"/>
      <c r="U766" s="2171"/>
      <c r="V766" s="2171"/>
      <c r="W766" s="2171"/>
      <c r="X766" s="2171"/>
      <c r="Y766" s="2171"/>
      <c r="Z766" s="2171"/>
      <c r="AA766" s="2171"/>
      <c r="AB766" s="2171"/>
      <c r="AC766" s="2281"/>
      <c r="AD766" s="2171"/>
      <c r="AE766" s="2171"/>
      <c r="AF766" s="2171"/>
      <c r="AG766" s="2171"/>
    </row>
    <row r="767" spans="2:33" x14ac:dyDescent="0.2">
      <c r="B767" s="2280"/>
      <c r="C767" s="2280"/>
      <c r="D767" s="2281"/>
      <c r="E767" s="2171"/>
      <c r="F767" s="2171"/>
      <c r="G767" s="2171"/>
      <c r="H767" s="2282"/>
      <c r="I767" s="2282"/>
      <c r="J767" s="2283"/>
      <c r="K767" s="2281"/>
      <c r="L767" s="2281"/>
      <c r="M767" s="2281"/>
      <c r="N767" s="2281"/>
      <c r="O767" s="2171"/>
      <c r="P767" s="2171"/>
      <c r="Q767" s="2171"/>
      <c r="R767" s="2171"/>
      <c r="S767" s="2281"/>
      <c r="T767" s="2171"/>
      <c r="U767" s="2171"/>
      <c r="V767" s="2171"/>
      <c r="W767" s="2171"/>
      <c r="X767" s="2171"/>
      <c r="Y767" s="2171"/>
      <c r="Z767" s="2171"/>
      <c r="AA767" s="2171"/>
      <c r="AB767" s="2171"/>
      <c r="AC767" s="2281"/>
      <c r="AD767" s="2171"/>
      <c r="AE767" s="2171"/>
      <c r="AF767" s="2171"/>
      <c r="AG767" s="2171"/>
    </row>
    <row r="768" spans="2:33" x14ac:dyDescent="0.2">
      <c r="B768" s="2280"/>
      <c r="C768" s="2280"/>
      <c r="D768" s="2281"/>
      <c r="E768" s="2171"/>
      <c r="F768" s="2171"/>
      <c r="G768" s="2171"/>
      <c r="H768" s="2282"/>
      <c r="I768" s="2282"/>
      <c r="J768" s="2283"/>
      <c r="K768" s="2281"/>
      <c r="L768" s="2281"/>
      <c r="M768" s="2281"/>
      <c r="N768" s="2281"/>
      <c r="O768" s="2171"/>
      <c r="P768" s="2171"/>
      <c r="Q768" s="2171"/>
      <c r="R768" s="2171"/>
      <c r="S768" s="2281"/>
      <c r="T768" s="2171"/>
      <c r="U768" s="2171"/>
      <c r="V768" s="2171"/>
      <c r="W768" s="2171"/>
      <c r="X768" s="2171"/>
      <c r="Y768" s="2171"/>
      <c r="Z768" s="2171"/>
      <c r="AA768" s="2171"/>
      <c r="AB768" s="2171"/>
      <c r="AC768" s="2281"/>
      <c r="AD768" s="2171"/>
      <c r="AE768" s="2171"/>
      <c r="AF768" s="2171"/>
      <c r="AG768" s="2171"/>
    </row>
    <row r="769" spans="2:33" x14ac:dyDescent="0.2">
      <c r="B769" s="2280"/>
      <c r="C769" s="2280"/>
      <c r="D769" s="2281"/>
      <c r="E769" s="2171"/>
      <c r="F769" s="2171"/>
      <c r="G769" s="2171"/>
      <c r="H769" s="2282"/>
      <c r="I769" s="2282"/>
      <c r="J769" s="2283"/>
      <c r="K769" s="2281"/>
      <c r="L769" s="2281"/>
      <c r="M769" s="2281"/>
      <c r="N769" s="2281"/>
      <c r="O769" s="2171"/>
      <c r="P769" s="2171"/>
      <c r="Q769" s="2171"/>
      <c r="R769" s="2171"/>
      <c r="S769" s="2281"/>
      <c r="T769" s="2171"/>
      <c r="U769" s="2171"/>
      <c r="V769" s="2171"/>
      <c r="W769" s="2171"/>
      <c r="X769" s="2171"/>
      <c r="Y769" s="2171"/>
      <c r="Z769" s="2171"/>
      <c r="AA769" s="2171"/>
      <c r="AB769" s="2171"/>
      <c r="AC769" s="2281"/>
      <c r="AD769" s="2171"/>
      <c r="AE769" s="2171"/>
      <c r="AF769" s="2171"/>
      <c r="AG769" s="2171"/>
    </row>
    <row r="770" spans="2:33" x14ac:dyDescent="0.2">
      <c r="B770" s="2280"/>
      <c r="C770" s="2280"/>
      <c r="D770" s="2281"/>
      <c r="E770" s="2171"/>
      <c r="F770" s="2171"/>
      <c r="G770" s="2171"/>
      <c r="H770" s="2282"/>
      <c r="I770" s="2282"/>
      <c r="J770" s="2283"/>
      <c r="K770" s="2281"/>
      <c r="L770" s="2281"/>
      <c r="M770" s="2281"/>
      <c r="N770" s="2281"/>
      <c r="O770" s="2171"/>
      <c r="P770" s="2171"/>
      <c r="Q770" s="2171"/>
      <c r="R770" s="2171"/>
      <c r="S770" s="2281"/>
      <c r="T770" s="2171"/>
      <c r="U770" s="2171"/>
      <c r="V770" s="2171"/>
      <c r="W770" s="2171"/>
      <c r="X770" s="2171"/>
      <c r="Y770" s="2171"/>
      <c r="Z770" s="2171"/>
      <c r="AA770" s="2171"/>
      <c r="AB770" s="2171"/>
      <c r="AC770" s="2281"/>
      <c r="AD770" s="2171"/>
      <c r="AE770" s="2171"/>
      <c r="AF770" s="2171"/>
      <c r="AG770" s="2171"/>
    </row>
    <row r="771" spans="2:33" x14ac:dyDescent="0.2">
      <c r="B771" s="2280"/>
      <c r="C771" s="2280"/>
      <c r="D771" s="2281"/>
      <c r="E771" s="2171"/>
      <c r="F771" s="2171"/>
      <c r="G771" s="2171"/>
      <c r="H771" s="2282"/>
      <c r="I771" s="2282"/>
      <c r="J771" s="2283"/>
      <c r="K771" s="2281"/>
      <c r="L771" s="2281"/>
      <c r="M771" s="2281"/>
      <c r="N771" s="2281"/>
      <c r="O771" s="2171"/>
      <c r="P771" s="2171"/>
      <c r="Q771" s="2171"/>
      <c r="R771" s="2171"/>
      <c r="S771" s="2281"/>
      <c r="T771" s="2171"/>
      <c r="U771" s="2171"/>
      <c r="V771" s="2171"/>
      <c r="W771" s="2171"/>
      <c r="X771" s="2171"/>
      <c r="Y771" s="2171"/>
      <c r="Z771" s="2171"/>
      <c r="AA771" s="2171"/>
      <c r="AB771" s="2171"/>
      <c r="AC771" s="2281"/>
      <c r="AD771" s="2171"/>
      <c r="AE771" s="2171"/>
      <c r="AF771" s="2171"/>
      <c r="AG771" s="2171"/>
    </row>
    <row r="772" spans="2:33" x14ac:dyDescent="0.2">
      <c r="B772" s="2280"/>
      <c r="C772" s="2280"/>
      <c r="D772" s="2281"/>
      <c r="E772" s="2171"/>
      <c r="F772" s="2171"/>
      <c r="G772" s="2171"/>
      <c r="H772" s="2282"/>
      <c r="I772" s="2282"/>
      <c r="J772" s="2283"/>
      <c r="K772" s="2281"/>
      <c r="L772" s="2281"/>
      <c r="M772" s="2281"/>
      <c r="N772" s="2281"/>
      <c r="O772" s="2171"/>
      <c r="P772" s="2171"/>
      <c r="Q772" s="2171"/>
      <c r="R772" s="2171"/>
      <c r="S772" s="2281"/>
      <c r="T772" s="2171"/>
      <c r="U772" s="2171"/>
      <c r="V772" s="2171"/>
      <c r="W772" s="2171"/>
      <c r="X772" s="2171"/>
      <c r="Y772" s="2171"/>
      <c r="Z772" s="2171"/>
      <c r="AA772" s="2171"/>
      <c r="AB772" s="2171"/>
      <c r="AC772" s="2281"/>
      <c r="AD772" s="2171"/>
      <c r="AE772" s="2171"/>
      <c r="AF772" s="2171"/>
      <c r="AG772" s="2171"/>
    </row>
    <row r="773" spans="2:33" x14ac:dyDescent="0.2">
      <c r="B773" s="2280"/>
      <c r="C773" s="2280"/>
      <c r="D773" s="2281"/>
      <c r="E773" s="2171"/>
      <c r="F773" s="2171"/>
      <c r="G773" s="2171"/>
      <c r="H773" s="2282"/>
      <c r="I773" s="2282"/>
      <c r="J773" s="2283"/>
      <c r="K773" s="2281"/>
      <c r="L773" s="2281"/>
      <c r="M773" s="2281"/>
      <c r="N773" s="2281"/>
      <c r="O773" s="2171"/>
      <c r="P773" s="2171"/>
      <c r="Q773" s="2171"/>
      <c r="R773" s="2171"/>
      <c r="S773" s="2281"/>
      <c r="T773" s="2171"/>
      <c r="U773" s="2171"/>
      <c r="V773" s="2171"/>
      <c r="W773" s="2171"/>
      <c r="X773" s="2171"/>
      <c r="Y773" s="2171"/>
      <c r="Z773" s="2171"/>
      <c r="AA773" s="2171"/>
      <c r="AB773" s="2171"/>
      <c r="AC773" s="2281"/>
      <c r="AD773" s="2171"/>
      <c r="AE773" s="2171"/>
      <c r="AF773" s="2171"/>
      <c r="AG773" s="2171"/>
    </row>
    <row r="774" spans="2:33" x14ac:dyDescent="0.2">
      <c r="B774" s="2280"/>
      <c r="C774" s="2280"/>
      <c r="D774" s="2281"/>
      <c r="E774" s="2171"/>
      <c r="F774" s="2171"/>
      <c r="G774" s="2171"/>
      <c r="H774" s="2282"/>
      <c r="I774" s="2282"/>
      <c r="J774" s="2283"/>
      <c r="K774" s="2281"/>
      <c r="L774" s="2281"/>
      <c r="M774" s="2281"/>
      <c r="N774" s="2281"/>
      <c r="O774" s="2171"/>
      <c r="P774" s="2171"/>
      <c r="Q774" s="2171"/>
      <c r="R774" s="2171"/>
      <c r="S774" s="2281"/>
      <c r="T774" s="2171"/>
      <c r="U774" s="2171"/>
      <c r="V774" s="2171"/>
      <c r="W774" s="2171"/>
      <c r="X774" s="2171"/>
      <c r="Y774" s="2171"/>
      <c r="Z774" s="2171"/>
      <c r="AA774" s="2171"/>
      <c r="AB774" s="2171"/>
      <c r="AC774" s="2281"/>
      <c r="AD774" s="2171"/>
      <c r="AE774" s="2171"/>
      <c r="AF774" s="2171"/>
      <c r="AG774" s="2171"/>
    </row>
    <row r="775" spans="2:33" x14ac:dyDescent="0.2">
      <c r="B775" s="2280"/>
      <c r="C775" s="2280"/>
      <c r="D775" s="2281"/>
      <c r="E775" s="2171"/>
      <c r="F775" s="2171"/>
      <c r="G775" s="2171"/>
      <c r="H775" s="2282"/>
      <c r="I775" s="2282"/>
      <c r="J775" s="2283"/>
      <c r="K775" s="2281"/>
      <c r="L775" s="2281"/>
      <c r="M775" s="2281"/>
      <c r="N775" s="2281"/>
      <c r="O775" s="2171"/>
      <c r="P775" s="2171"/>
      <c r="Q775" s="2171"/>
      <c r="R775" s="2171"/>
      <c r="S775" s="2281"/>
      <c r="T775" s="2171"/>
      <c r="U775" s="2171"/>
      <c r="V775" s="2171"/>
      <c r="W775" s="2171"/>
      <c r="X775" s="2171"/>
      <c r="Y775" s="2171"/>
      <c r="Z775" s="2171"/>
      <c r="AA775" s="2171"/>
      <c r="AB775" s="2171"/>
      <c r="AC775" s="2281"/>
      <c r="AD775" s="2171"/>
      <c r="AE775" s="2171"/>
      <c r="AF775" s="2171"/>
      <c r="AG775" s="2171"/>
    </row>
    <row r="776" spans="2:33" x14ac:dyDescent="0.2">
      <c r="B776" s="2280"/>
      <c r="C776" s="2280"/>
      <c r="D776" s="2281"/>
      <c r="E776" s="2171"/>
      <c r="F776" s="2171"/>
      <c r="G776" s="2171"/>
      <c r="H776" s="2282"/>
      <c r="I776" s="2282"/>
      <c r="J776" s="2283"/>
      <c r="K776" s="2281"/>
      <c r="L776" s="2281"/>
      <c r="M776" s="2281"/>
      <c r="N776" s="2281"/>
      <c r="O776" s="2171"/>
      <c r="P776" s="2171"/>
      <c r="Q776" s="2171"/>
      <c r="R776" s="2171"/>
      <c r="S776" s="2281"/>
      <c r="T776" s="2171"/>
      <c r="U776" s="2171"/>
      <c r="V776" s="2171"/>
      <c r="W776" s="2171"/>
      <c r="X776" s="2171"/>
      <c r="Y776" s="2171"/>
      <c r="Z776" s="2171"/>
      <c r="AA776" s="2171"/>
      <c r="AB776" s="2171"/>
      <c r="AC776" s="2281"/>
      <c r="AD776" s="2171"/>
      <c r="AE776" s="2171"/>
      <c r="AF776" s="2171"/>
      <c r="AG776" s="2171"/>
    </row>
    <row r="777" spans="2:33" x14ac:dyDescent="0.2">
      <c r="B777" s="2280"/>
      <c r="C777" s="2280"/>
      <c r="D777" s="2281"/>
      <c r="E777" s="2171"/>
      <c r="F777" s="2171"/>
      <c r="G777" s="2171"/>
      <c r="H777" s="2282"/>
      <c r="I777" s="2282"/>
      <c r="J777" s="2283"/>
      <c r="K777" s="2281"/>
      <c r="L777" s="2281"/>
      <c r="M777" s="2281"/>
      <c r="N777" s="2281"/>
      <c r="O777" s="2171"/>
      <c r="P777" s="2171"/>
      <c r="Q777" s="2171"/>
      <c r="R777" s="2171"/>
      <c r="S777" s="2281"/>
      <c r="T777" s="2171"/>
      <c r="U777" s="2171"/>
      <c r="V777" s="2171"/>
      <c r="W777" s="2171"/>
      <c r="X777" s="2171"/>
      <c r="Y777" s="2171"/>
      <c r="Z777" s="2171"/>
      <c r="AA777" s="2171"/>
      <c r="AB777" s="2171"/>
      <c r="AC777" s="2281"/>
      <c r="AD777" s="2171"/>
      <c r="AE777" s="2171"/>
      <c r="AF777" s="2171"/>
      <c r="AG777" s="2171"/>
    </row>
    <row r="778" spans="2:33" x14ac:dyDescent="0.2">
      <c r="B778" s="2280"/>
      <c r="C778" s="2280"/>
      <c r="D778" s="2281"/>
      <c r="E778" s="2171"/>
      <c r="F778" s="2171"/>
      <c r="G778" s="2171"/>
      <c r="H778" s="2282"/>
      <c r="I778" s="2282"/>
      <c r="J778" s="2283"/>
      <c r="K778" s="2281"/>
      <c r="L778" s="2281"/>
      <c r="M778" s="2281"/>
      <c r="N778" s="2281"/>
      <c r="O778" s="2171"/>
      <c r="P778" s="2171"/>
      <c r="Q778" s="2171"/>
      <c r="R778" s="2171"/>
      <c r="S778" s="2281"/>
      <c r="T778" s="2171"/>
      <c r="U778" s="2171"/>
      <c r="V778" s="2171"/>
      <c r="W778" s="2171"/>
      <c r="X778" s="2171"/>
      <c r="Y778" s="2171"/>
      <c r="Z778" s="2171"/>
      <c r="AA778" s="2171"/>
      <c r="AB778" s="2171"/>
      <c r="AC778" s="2281"/>
      <c r="AD778" s="2171"/>
      <c r="AE778" s="2171"/>
      <c r="AF778" s="2171"/>
      <c r="AG778" s="2171"/>
    </row>
    <row r="779" spans="2:33" x14ac:dyDescent="0.2">
      <c r="B779" s="2280"/>
      <c r="C779" s="2280"/>
      <c r="D779" s="2281"/>
      <c r="E779" s="2171"/>
      <c r="F779" s="2171"/>
      <c r="G779" s="2171"/>
      <c r="H779" s="2282"/>
      <c r="I779" s="2282"/>
      <c r="J779" s="2283"/>
      <c r="K779" s="2281"/>
      <c r="L779" s="2281"/>
      <c r="M779" s="2281"/>
      <c r="N779" s="2281"/>
      <c r="O779" s="2171"/>
      <c r="P779" s="2171"/>
      <c r="Q779" s="2171"/>
      <c r="R779" s="2171"/>
      <c r="S779" s="2281"/>
      <c r="T779" s="2171"/>
      <c r="U779" s="2171"/>
      <c r="V779" s="2171"/>
      <c r="W779" s="2171"/>
      <c r="X779" s="2171"/>
      <c r="Y779" s="2171"/>
      <c r="Z779" s="2171"/>
      <c r="AA779" s="2171"/>
      <c r="AB779" s="2171"/>
      <c r="AC779" s="2281"/>
      <c r="AD779" s="2171"/>
      <c r="AE779" s="2171"/>
      <c r="AF779" s="2171"/>
      <c r="AG779" s="2171"/>
    </row>
    <row r="780" spans="2:33" x14ac:dyDescent="0.2">
      <c r="B780" s="2280"/>
      <c r="C780" s="2280"/>
      <c r="D780" s="2281"/>
      <c r="E780" s="2171"/>
      <c r="F780" s="2171"/>
      <c r="G780" s="2171"/>
      <c r="H780" s="2282"/>
      <c r="I780" s="2282"/>
      <c r="J780" s="2283"/>
      <c r="K780" s="2281"/>
      <c r="L780" s="2281"/>
      <c r="M780" s="2281"/>
      <c r="N780" s="2281"/>
      <c r="O780" s="2171"/>
      <c r="P780" s="2171"/>
      <c r="Q780" s="2171"/>
      <c r="R780" s="2171"/>
      <c r="S780" s="2281"/>
      <c r="T780" s="2171"/>
      <c r="U780" s="2171"/>
      <c r="V780" s="2171"/>
      <c r="W780" s="2171"/>
      <c r="X780" s="2171"/>
      <c r="Y780" s="2171"/>
      <c r="Z780" s="2171"/>
      <c r="AA780" s="2171"/>
      <c r="AB780" s="2171"/>
      <c r="AC780" s="2281"/>
      <c r="AD780" s="2171"/>
      <c r="AE780" s="2171"/>
      <c r="AF780" s="2171"/>
      <c r="AG780" s="2171"/>
    </row>
    <row r="781" spans="2:33" x14ac:dyDescent="0.2">
      <c r="B781" s="2280"/>
      <c r="C781" s="2280"/>
      <c r="D781" s="2281"/>
      <c r="E781" s="2171"/>
      <c r="F781" s="2171"/>
      <c r="G781" s="2171"/>
      <c r="H781" s="2282"/>
      <c r="I781" s="2282"/>
      <c r="J781" s="2283"/>
      <c r="K781" s="2281"/>
      <c r="L781" s="2281"/>
      <c r="M781" s="2281"/>
      <c r="N781" s="2281"/>
      <c r="O781" s="2171"/>
      <c r="P781" s="2171"/>
      <c r="Q781" s="2171"/>
      <c r="R781" s="2171"/>
      <c r="S781" s="2281"/>
      <c r="T781" s="2171"/>
      <c r="U781" s="2171"/>
      <c r="V781" s="2171"/>
      <c r="W781" s="2171"/>
      <c r="X781" s="2171"/>
      <c r="Y781" s="2171"/>
      <c r="Z781" s="2171"/>
      <c r="AA781" s="2171"/>
      <c r="AB781" s="2171"/>
      <c r="AC781" s="2281"/>
      <c r="AD781" s="2171"/>
      <c r="AE781" s="2171"/>
      <c r="AF781" s="2171"/>
      <c r="AG781" s="2171"/>
    </row>
    <row r="782" spans="2:33" x14ac:dyDescent="0.2">
      <c r="B782" s="2280"/>
      <c r="C782" s="2280"/>
      <c r="D782" s="2281"/>
      <c r="E782" s="2171"/>
      <c r="F782" s="2171"/>
      <c r="G782" s="2171"/>
      <c r="H782" s="2282"/>
      <c r="I782" s="2282"/>
      <c r="J782" s="2283"/>
      <c r="K782" s="2281"/>
      <c r="L782" s="2281"/>
      <c r="M782" s="2281"/>
      <c r="N782" s="2281"/>
      <c r="O782" s="2171"/>
      <c r="P782" s="2171"/>
      <c r="Q782" s="2171"/>
      <c r="R782" s="2171"/>
      <c r="S782" s="2281"/>
      <c r="T782" s="2171"/>
      <c r="U782" s="2171"/>
      <c r="V782" s="2171"/>
      <c r="W782" s="2171"/>
      <c r="X782" s="2171"/>
      <c r="Y782" s="2171"/>
      <c r="Z782" s="2171"/>
      <c r="AA782" s="2171"/>
      <c r="AB782" s="2171"/>
      <c r="AC782" s="2281"/>
      <c r="AD782" s="2171"/>
      <c r="AE782" s="2171"/>
      <c r="AF782" s="2171"/>
      <c r="AG782" s="2171"/>
    </row>
    <row r="783" spans="2:33" x14ac:dyDescent="0.2">
      <c r="B783" s="2280"/>
      <c r="C783" s="2280"/>
      <c r="D783" s="2281"/>
      <c r="E783" s="2171"/>
      <c r="F783" s="2171"/>
      <c r="G783" s="2171"/>
      <c r="H783" s="2282"/>
      <c r="I783" s="2282"/>
      <c r="J783" s="2283"/>
      <c r="K783" s="2281"/>
      <c r="L783" s="2281"/>
      <c r="M783" s="2281"/>
      <c r="N783" s="2281"/>
      <c r="O783" s="2171"/>
      <c r="P783" s="2171"/>
      <c r="Q783" s="2171"/>
      <c r="R783" s="2171"/>
      <c r="S783" s="2281"/>
      <c r="T783" s="2171"/>
      <c r="U783" s="2171"/>
      <c r="V783" s="2171"/>
      <c r="W783" s="2171"/>
      <c r="X783" s="2171"/>
      <c r="Y783" s="2171"/>
      <c r="Z783" s="2171"/>
      <c r="AA783" s="2171"/>
      <c r="AB783" s="2171"/>
      <c r="AC783" s="2281"/>
      <c r="AD783" s="2171"/>
      <c r="AE783" s="2171"/>
      <c r="AF783" s="2171"/>
      <c r="AG783" s="2171"/>
    </row>
    <row r="784" spans="2:33" x14ac:dyDescent="0.2">
      <c r="B784" s="2280"/>
      <c r="C784" s="2280"/>
      <c r="D784" s="2281"/>
      <c r="E784" s="2171"/>
      <c r="F784" s="2171"/>
      <c r="G784" s="2171"/>
      <c r="H784" s="2282"/>
      <c r="I784" s="2282"/>
      <c r="J784" s="2283"/>
      <c r="K784" s="2281"/>
      <c r="L784" s="2281"/>
      <c r="M784" s="2281"/>
      <c r="N784" s="2281"/>
      <c r="O784" s="2171"/>
      <c r="P784" s="2171"/>
      <c r="Q784" s="2171"/>
      <c r="R784" s="2171"/>
      <c r="S784" s="2281"/>
      <c r="T784" s="2171"/>
      <c r="U784" s="2171"/>
      <c r="V784" s="2171"/>
      <c r="W784" s="2171"/>
      <c r="X784" s="2171"/>
      <c r="Y784" s="2171"/>
      <c r="Z784" s="2171"/>
      <c r="AA784" s="2171"/>
      <c r="AB784" s="2171"/>
      <c r="AC784" s="2281"/>
      <c r="AD784" s="2171"/>
      <c r="AE784" s="2171"/>
      <c r="AF784" s="2171"/>
      <c r="AG784" s="2171"/>
    </row>
    <row r="785" spans="2:33" x14ac:dyDescent="0.2">
      <c r="B785" s="2280"/>
      <c r="C785" s="2280"/>
      <c r="D785" s="2281"/>
      <c r="E785" s="2171"/>
      <c r="F785" s="2171"/>
      <c r="G785" s="2171"/>
      <c r="H785" s="2282"/>
      <c r="I785" s="2282"/>
      <c r="J785" s="2283"/>
      <c r="K785" s="2281"/>
      <c r="L785" s="2281"/>
      <c r="M785" s="2281"/>
      <c r="N785" s="2281"/>
      <c r="O785" s="2171"/>
      <c r="P785" s="2171"/>
      <c r="Q785" s="2171"/>
      <c r="R785" s="2171"/>
      <c r="S785" s="2281"/>
      <c r="T785" s="2171"/>
      <c r="U785" s="2171"/>
      <c r="V785" s="2171"/>
      <c r="W785" s="2171"/>
      <c r="X785" s="2171"/>
      <c r="Y785" s="2171"/>
      <c r="Z785" s="2171"/>
      <c r="AA785" s="2171"/>
      <c r="AB785" s="2171"/>
      <c r="AC785" s="2281"/>
      <c r="AD785" s="2171"/>
      <c r="AE785" s="2171"/>
      <c r="AF785" s="2171"/>
      <c r="AG785" s="2171"/>
    </row>
    <row r="786" spans="2:33" x14ac:dyDescent="0.2">
      <c r="B786" s="2280"/>
      <c r="C786" s="2280"/>
      <c r="D786" s="2281"/>
      <c r="E786" s="2171"/>
      <c r="F786" s="2171"/>
      <c r="G786" s="2171"/>
      <c r="H786" s="2282"/>
      <c r="I786" s="2282"/>
      <c r="J786" s="2283"/>
      <c r="K786" s="2281"/>
      <c r="L786" s="2281"/>
      <c r="M786" s="2281"/>
      <c r="N786" s="2281"/>
      <c r="O786" s="2171"/>
      <c r="P786" s="2171"/>
      <c r="Q786" s="2171"/>
      <c r="R786" s="2171"/>
      <c r="S786" s="2281"/>
      <c r="T786" s="2171"/>
      <c r="U786" s="2171"/>
      <c r="V786" s="2171"/>
      <c r="W786" s="2171"/>
      <c r="X786" s="2171"/>
      <c r="Y786" s="2171"/>
      <c r="Z786" s="2171"/>
      <c r="AA786" s="2171"/>
      <c r="AB786" s="2171"/>
      <c r="AC786" s="2281"/>
      <c r="AD786" s="2171"/>
      <c r="AE786" s="2171"/>
      <c r="AF786" s="2171"/>
      <c r="AG786" s="2171"/>
    </row>
    <row r="787" spans="2:33" x14ac:dyDescent="0.2">
      <c r="B787" s="2280"/>
      <c r="C787" s="2280"/>
      <c r="D787" s="2281"/>
      <c r="E787" s="2171"/>
      <c r="F787" s="2171"/>
      <c r="G787" s="2171"/>
      <c r="H787" s="2282"/>
      <c r="I787" s="2282"/>
      <c r="J787" s="2283"/>
      <c r="K787" s="2281"/>
      <c r="L787" s="2281"/>
      <c r="M787" s="2281"/>
      <c r="N787" s="2281"/>
      <c r="O787" s="2171"/>
      <c r="P787" s="2171"/>
      <c r="Q787" s="2171"/>
      <c r="R787" s="2171"/>
      <c r="S787" s="2281"/>
      <c r="T787" s="2171"/>
      <c r="U787" s="2171"/>
      <c r="V787" s="2171"/>
      <c r="W787" s="2171"/>
      <c r="X787" s="2171"/>
      <c r="Y787" s="2171"/>
      <c r="Z787" s="2171"/>
      <c r="AA787" s="2171"/>
      <c r="AB787" s="2171"/>
      <c r="AC787" s="2281"/>
      <c r="AD787" s="2171"/>
      <c r="AE787" s="2171"/>
      <c r="AF787" s="2171"/>
      <c r="AG787" s="2171"/>
    </row>
    <row r="788" spans="2:33" x14ac:dyDescent="0.2">
      <c r="B788" s="2280"/>
      <c r="C788" s="2280"/>
      <c r="D788" s="2281"/>
      <c r="E788" s="2171"/>
      <c r="F788" s="2171"/>
      <c r="G788" s="2171"/>
      <c r="H788" s="2282"/>
      <c r="I788" s="2282"/>
      <c r="J788" s="2283"/>
      <c r="K788" s="2281"/>
      <c r="L788" s="2281"/>
      <c r="M788" s="2281"/>
      <c r="N788" s="2281"/>
      <c r="O788" s="2171"/>
      <c r="P788" s="2171"/>
      <c r="Q788" s="2171"/>
      <c r="R788" s="2171"/>
      <c r="S788" s="2281"/>
      <c r="T788" s="2171"/>
      <c r="U788" s="2171"/>
      <c r="V788" s="2171"/>
      <c r="W788" s="2171"/>
      <c r="X788" s="2171"/>
      <c r="Y788" s="2171"/>
      <c r="Z788" s="2171"/>
      <c r="AA788" s="2171"/>
      <c r="AB788" s="2171"/>
      <c r="AC788" s="2281"/>
      <c r="AD788" s="2171"/>
      <c r="AE788" s="2171"/>
      <c r="AF788" s="2171"/>
      <c r="AG788" s="2171"/>
    </row>
    <row r="789" spans="2:33" x14ac:dyDescent="0.2">
      <c r="B789" s="2280"/>
      <c r="C789" s="2280"/>
      <c r="D789" s="2281"/>
      <c r="E789" s="2171"/>
      <c r="F789" s="2171"/>
      <c r="G789" s="2171"/>
      <c r="H789" s="2282"/>
      <c r="I789" s="2282"/>
      <c r="J789" s="2283"/>
      <c r="K789" s="2281"/>
      <c r="L789" s="2281"/>
      <c r="M789" s="2281"/>
      <c r="N789" s="2281"/>
      <c r="O789" s="2171"/>
      <c r="P789" s="2171"/>
      <c r="Q789" s="2171"/>
      <c r="R789" s="2171"/>
      <c r="S789" s="2281"/>
      <c r="T789" s="2171"/>
      <c r="U789" s="2171"/>
      <c r="V789" s="2171"/>
      <c r="W789" s="2171"/>
      <c r="X789" s="2171"/>
      <c r="Y789" s="2171"/>
      <c r="Z789" s="2171"/>
      <c r="AA789" s="2171"/>
      <c r="AB789" s="2171"/>
      <c r="AC789" s="2281"/>
      <c r="AD789" s="2171"/>
      <c r="AE789" s="2171"/>
      <c r="AF789" s="2171"/>
      <c r="AG789" s="2171"/>
    </row>
    <row r="790" spans="2:33" x14ac:dyDescent="0.2">
      <c r="B790" s="2280"/>
      <c r="C790" s="2280"/>
      <c r="D790" s="2281"/>
      <c r="E790" s="2171"/>
      <c r="F790" s="2171"/>
      <c r="G790" s="2171"/>
      <c r="H790" s="2282"/>
      <c r="I790" s="2282"/>
      <c r="J790" s="2283"/>
      <c r="K790" s="2281"/>
      <c r="L790" s="2281"/>
      <c r="M790" s="2281"/>
      <c r="N790" s="2281"/>
      <c r="O790" s="2171"/>
      <c r="P790" s="2171"/>
      <c r="Q790" s="2171"/>
      <c r="R790" s="2171"/>
      <c r="S790" s="2281"/>
      <c r="T790" s="2171"/>
      <c r="U790" s="2171"/>
      <c r="V790" s="2171"/>
      <c r="W790" s="2171"/>
      <c r="X790" s="2171"/>
      <c r="Y790" s="2171"/>
      <c r="Z790" s="2171"/>
      <c r="AA790" s="2171"/>
      <c r="AB790" s="2171"/>
      <c r="AC790" s="2281"/>
      <c r="AD790" s="2171"/>
      <c r="AE790" s="2171"/>
      <c r="AF790" s="2171"/>
      <c r="AG790" s="2171"/>
    </row>
    <row r="791" spans="2:33" x14ac:dyDescent="0.2">
      <c r="B791" s="2280"/>
      <c r="C791" s="2280"/>
      <c r="D791" s="2281"/>
      <c r="E791" s="2171"/>
      <c r="F791" s="2171"/>
      <c r="G791" s="2171"/>
      <c r="H791" s="2282"/>
      <c r="I791" s="2282"/>
      <c r="J791" s="2283"/>
      <c r="K791" s="2281"/>
      <c r="L791" s="2281"/>
      <c r="M791" s="2281"/>
      <c r="N791" s="2281"/>
      <c r="O791" s="2171"/>
      <c r="P791" s="2171"/>
      <c r="Q791" s="2171"/>
      <c r="R791" s="2171"/>
      <c r="S791" s="2281"/>
      <c r="T791" s="2171"/>
      <c r="U791" s="2171"/>
      <c r="V791" s="2171"/>
      <c r="W791" s="2171"/>
      <c r="X791" s="2171"/>
      <c r="Y791" s="2171"/>
      <c r="Z791" s="2171"/>
      <c r="AA791" s="2171"/>
      <c r="AB791" s="2171"/>
      <c r="AC791" s="2281"/>
      <c r="AD791" s="2171"/>
      <c r="AE791" s="2171"/>
      <c r="AF791" s="2171"/>
      <c r="AG791" s="2171"/>
    </row>
    <row r="792" spans="2:33" x14ac:dyDescent="0.2">
      <c r="B792" s="2280"/>
      <c r="C792" s="2280"/>
      <c r="D792" s="2281"/>
      <c r="E792" s="2171"/>
      <c r="F792" s="2171"/>
      <c r="G792" s="2171"/>
      <c r="H792" s="2282"/>
      <c r="I792" s="2282"/>
      <c r="J792" s="2283"/>
      <c r="K792" s="2281"/>
      <c r="L792" s="2281"/>
      <c r="M792" s="2281"/>
      <c r="N792" s="2281"/>
      <c r="O792" s="2171"/>
      <c r="P792" s="2171"/>
      <c r="Q792" s="2171"/>
      <c r="R792" s="2171"/>
      <c r="S792" s="2281"/>
      <c r="T792" s="2171"/>
      <c r="U792" s="2171"/>
      <c r="V792" s="2171"/>
      <c r="W792" s="2171"/>
      <c r="X792" s="2171"/>
      <c r="Y792" s="2171"/>
      <c r="Z792" s="2171"/>
      <c r="AA792" s="2171"/>
      <c r="AB792" s="2171"/>
      <c r="AC792" s="2281"/>
      <c r="AD792" s="2171"/>
      <c r="AE792" s="2171"/>
      <c r="AF792" s="2171"/>
      <c r="AG792" s="2171"/>
    </row>
    <row r="793" spans="2:33" x14ac:dyDescent="0.2">
      <c r="B793" s="2280"/>
      <c r="C793" s="2280"/>
      <c r="D793" s="2281"/>
      <c r="E793" s="2171"/>
      <c r="F793" s="2171"/>
      <c r="G793" s="2171"/>
      <c r="H793" s="2282"/>
      <c r="I793" s="2282"/>
      <c r="J793" s="2283"/>
      <c r="K793" s="2281"/>
      <c r="L793" s="2281"/>
      <c r="M793" s="2281"/>
      <c r="N793" s="2281"/>
      <c r="O793" s="2171"/>
      <c r="P793" s="2171"/>
      <c r="Q793" s="2171"/>
      <c r="R793" s="2171"/>
      <c r="S793" s="2281"/>
      <c r="T793" s="2171"/>
      <c r="U793" s="2171"/>
      <c r="V793" s="2171"/>
      <c r="W793" s="2171"/>
      <c r="X793" s="2171"/>
      <c r="Y793" s="2171"/>
      <c r="Z793" s="2171"/>
      <c r="AA793" s="2171"/>
      <c r="AB793" s="2171"/>
      <c r="AC793" s="2281"/>
      <c r="AD793" s="2171"/>
      <c r="AE793" s="2171"/>
      <c r="AF793" s="2171"/>
      <c r="AG793" s="2171"/>
    </row>
    <row r="794" spans="2:33" x14ac:dyDescent="0.2">
      <c r="B794" s="2280"/>
      <c r="C794" s="2280"/>
      <c r="D794" s="2281"/>
      <c r="E794" s="2171"/>
      <c r="F794" s="2171"/>
      <c r="G794" s="2171"/>
      <c r="H794" s="2282"/>
      <c r="I794" s="2282"/>
      <c r="J794" s="2283"/>
      <c r="K794" s="2281"/>
      <c r="L794" s="2281"/>
      <c r="M794" s="2281"/>
      <c r="N794" s="2281"/>
      <c r="O794" s="2171"/>
      <c r="P794" s="2171"/>
      <c r="Q794" s="2171"/>
      <c r="R794" s="2171"/>
      <c r="S794" s="2281"/>
      <c r="T794" s="2171"/>
      <c r="U794" s="2171"/>
      <c r="V794" s="2171"/>
      <c r="W794" s="2171"/>
      <c r="X794" s="2171"/>
      <c r="Y794" s="2171"/>
      <c r="Z794" s="2171"/>
      <c r="AA794" s="2171"/>
      <c r="AB794" s="2171"/>
      <c r="AC794" s="2281"/>
      <c r="AD794" s="2171"/>
      <c r="AE794" s="2171"/>
      <c r="AF794" s="2171"/>
      <c r="AG794" s="2171"/>
    </row>
    <row r="795" spans="2:33" x14ac:dyDescent="0.2">
      <c r="B795" s="2280"/>
      <c r="C795" s="2280"/>
      <c r="D795" s="2281"/>
      <c r="E795" s="2171"/>
      <c r="F795" s="2171"/>
      <c r="G795" s="2171"/>
      <c r="H795" s="2282"/>
      <c r="I795" s="2282"/>
      <c r="J795" s="2283"/>
      <c r="K795" s="2281"/>
      <c r="L795" s="2281"/>
      <c r="M795" s="2281"/>
      <c r="N795" s="2281"/>
      <c r="O795" s="2171"/>
      <c r="P795" s="2171"/>
      <c r="Q795" s="2171"/>
      <c r="R795" s="2171"/>
      <c r="S795" s="2281"/>
      <c r="T795" s="2171"/>
      <c r="U795" s="2171"/>
      <c r="V795" s="2171"/>
      <c r="W795" s="2171"/>
      <c r="X795" s="2171"/>
      <c r="Y795" s="2171"/>
      <c r="Z795" s="2171"/>
      <c r="AA795" s="2171"/>
      <c r="AB795" s="2171"/>
      <c r="AC795" s="2281"/>
      <c r="AD795" s="2171"/>
      <c r="AE795" s="2171"/>
      <c r="AF795" s="2171"/>
      <c r="AG795" s="2171"/>
    </row>
    <row r="796" spans="2:33" x14ac:dyDescent="0.2">
      <c r="B796" s="2280"/>
      <c r="C796" s="2280"/>
      <c r="D796" s="2281"/>
      <c r="E796" s="2171"/>
      <c r="F796" s="2171"/>
      <c r="G796" s="2171"/>
      <c r="H796" s="2282"/>
      <c r="I796" s="2282"/>
      <c r="J796" s="2283"/>
      <c r="K796" s="2281"/>
      <c r="L796" s="2281"/>
      <c r="M796" s="2281"/>
      <c r="N796" s="2281"/>
      <c r="O796" s="2171"/>
      <c r="P796" s="2171"/>
      <c r="Q796" s="2171"/>
      <c r="R796" s="2171"/>
      <c r="S796" s="2281"/>
      <c r="T796" s="2171"/>
      <c r="U796" s="2171"/>
      <c r="V796" s="2171"/>
      <c r="W796" s="2171"/>
      <c r="X796" s="2171"/>
      <c r="Y796" s="2171"/>
      <c r="Z796" s="2171"/>
      <c r="AA796" s="2171"/>
      <c r="AB796" s="2171"/>
      <c r="AC796" s="2281"/>
      <c r="AD796" s="2171"/>
      <c r="AE796" s="2171"/>
      <c r="AF796" s="2171"/>
      <c r="AG796" s="2171"/>
    </row>
    <row r="797" spans="2:33" x14ac:dyDescent="0.2">
      <c r="B797" s="2280"/>
      <c r="C797" s="2280"/>
      <c r="D797" s="2281"/>
      <c r="E797" s="2171"/>
      <c r="F797" s="2171"/>
      <c r="G797" s="2171"/>
      <c r="H797" s="2282"/>
      <c r="I797" s="2282"/>
      <c r="J797" s="2283"/>
      <c r="K797" s="2281"/>
      <c r="L797" s="2281"/>
      <c r="M797" s="2281"/>
      <c r="N797" s="2281"/>
      <c r="O797" s="2171"/>
      <c r="P797" s="2171"/>
      <c r="Q797" s="2171"/>
      <c r="R797" s="2171"/>
      <c r="S797" s="2281"/>
      <c r="T797" s="2171"/>
      <c r="U797" s="2171"/>
      <c r="V797" s="2171"/>
      <c r="W797" s="2171"/>
      <c r="X797" s="2171"/>
      <c r="Y797" s="2171"/>
      <c r="Z797" s="2171"/>
      <c r="AA797" s="2171"/>
      <c r="AB797" s="2171"/>
      <c r="AC797" s="2281"/>
      <c r="AD797" s="2171"/>
      <c r="AE797" s="2171"/>
      <c r="AF797" s="2171"/>
      <c r="AG797" s="2171"/>
    </row>
    <row r="798" spans="2:33" x14ac:dyDescent="0.2">
      <c r="B798" s="2280"/>
      <c r="C798" s="2280"/>
      <c r="D798" s="2281"/>
      <c r="E798" s="2171"/>
      <c r="F798" s="2171"/>
      <c r="G798" s="2171"/>
      <c r="H798" s="2282"/>
      <c r="I798" s="2282"/>
      <c r="J798" s="2283"/>
      <c r="K798" s="2281"/>
      <c r="L798" s="2281"/>
      <c r="M798" s="2281"/>
      <c r="N798" s="2281"/>
      <c r="O798" s="2171"/>
      <c r="P798" s="2171"/>
      <c r="Q798" s="2171"/>
      <c r="R798" s="2171"/>
      <c r="S798" s="2281"/>
      <c r="T798" s="2171"/>
      <c r="U798" s="2171"/>
      <c r="V798" s="2171"/>
      <c r="W798" s="2171"/>
      <c r="X798" s="2171"/>
      <c r="Y798" s="2171"/>
      <c r="Z798" s="2171"/>
      <c r="AA798" s="2171"/>
      <c r="AB798" s="2171"/>
      <c r="AC798" s="2281"/>
      <c r="AD798" s="2171"/>
      <c r="AE798" s="2171"/>
      <c r="AF798" s="2171"/>
      <c r="AG798" s="2171"/>
    </row>
    <row r="799" spans="2:33" x14ac:dyDescent="0.2">
      <c r="B799" s="2280"/>
      <c r="C799" s="2280"/>
      <c r="D799" s="2281"/>
      <c r="E799" s="2171"/>
      <c r="F799" s="2171"/>
      <c r="G799" s="2171"/>
      <c r="H799" s="2282"/>
      <c r="I799" s="2282"/>
      <c r="J799" s="2283"/>
      <c r="K799" s="2281"/>
      <c r="L799" s="2281"/>
      <c r="M799" s="2281"/>
      <c r="N799" s="2281"/>
      <c r="O799" s="2171"/>
      <c r="P799" s="2171"/>
      <c r="Q799" s="2171"/>
      <c r="R799" s="2171"/>
      <c r="S799" s="2281"/>
      <c r="T799" s="2171"/>
      <c r="U799" s="2171"/>
      <c r="V799" s="2171"/>
      <c r="W799" s="2171"/>
      <c r="X799" s="2171"/>
      <c r="Y799" s="2171"/>
      <c r="Z799" s="2171"/>
      <c r="AA799" s="2171"/>
      <c r="AB799" s="2171"/>
      <c r="AC799" s="2281"/>
      <c r="AD799" s="2171"/>
      <c r="AE799" s="2171"/>
      <c r="AF799" s="2171"/>
      <c r="AG799" s="2171"/>
    </row>
    <row r="800" spans="2:33" x14ac:dyDescent="0.2">
      <c r="B800" s="2280"/>
      <c r="C800" s="2280"/>
      <c r="D800" s="2281"/>
      <c r="E800" s="2171"/>
      <c r="F800" s="2171"/>
      <c r="G800" s="2171"/>
      <c r="H800" s="2282"/>
      <c r="I800" s="2282"/>
      <c r="J800" s="2283"/>
      <c r="K800" s="2281"/>
      <c r="L800" s="2281"/>
      <c r="M800" s="2281"/>
      <c r="N800" s="2281"/>
      <c r="O800" s="2171"/>
      <c r="P800" s="2171"/>
      <c r="Q800" s="2171"/>
      <c r="R800" s="2171"/>
      <c r="S800" s="2281"/>
      <c r="T800" s="2171"/>
      <c r="U800" s="2171"/>
      <c r="V800" s="2171"/>
      <c r="W800" s="2171"/>
      <c r="X800" s="2171"/>
      <c r="Y800" s="2171"/>
      <c r="Z800" s="2171"/>
      <c r="AA800" s="2171"/>
      <c r="AB800" s="2171"/>
      <c r="AC800" s="2281"/>
      <c r="AD800" s="2171"/>
      <c r="AE800" s="2171"/>
      <c r="AF800" s="2171"/>
      <c r="AG800" s="2171"/>
    </row>
    <row r="801" spans="2:33" x14ac:dyDescent="0.2">
      <c r="B801" s="2280"/>
      <c r="C801" s="2280"/>
      <c r="D801" s="2281"/>
      <c r="E801" s="2171"/>
      <c r="F801" s="2171"/>
      <c r="G801" s="2171"/>
      <c r="H801" s="2282"/>
      <c r="I801" s="2282"/>
      <c r="J801" s="2283"/>
      <c r="K801" s="2281"/>
      <c r="L801" s="2281"/>
      <c r="M801" s="2281"/>
      <c r="N801" s="2281"/>
      <c r="O801" s="2171"/>
      <c r="P801" s="2171"/>
      <c r="Q801" s="2171"/>
      <c r="R801" s="2171"/>
      <c r="S801" s="2281"/>
      <c r="T801" s="2171"/>
      <c r="U801" s="2171"/>
      <c r="V801" s="2171"/>
      <c r="W801" s="2171"/>
      <c r="X801" s="2171"/>
      <c r="Y801" s="2171"/>
      <c r="Z801" s="2171"/>
      <c r="AA801" s="2171"/>
      <c r="AB801" s="2171"/>
      <c r="AC801" s="2281"/>
      <c r="AD801" s="2171"/>
      <c r="AE801" s="2171"/>
      <c r="AF801" s="2171"/>
      <c r="AG801" s="2171"/>
    </row>
    <row r="802" spans="2:33" x14ac:dyDescent="0.2">
      <c r="B802" s="2280"/>
      <c r="C802" s="2280"/>
      <c r="D802" s="2281"/>
      <c r="E802" s="2171"/>
      <c r="F802" s="2171"/>
      <c r="G802" s="2171"/>
      <c r="H802" s="2282"/>
      <c r="I802" s="2282"/>
      <c r="J802" s="2283"/>
      <c r="K802" s="2281"/>
      <c r="L802" s="2281"/>
      <c r="M802" s="2281"/>
      <c r="N802" s="2281"/>
      <c r="O802" s="2171"/>
      <c r="P802" s="2171"/>
      <c r="Q802" s="2171"/>
      <c r="R802" s="2171"/>
      <c r="S802" s="2281"/>
      <c r="T802" s="2171"/>
      <c r="U802" s="2171"/>
      <c r="V802" s="2171"/>
      <c r="W802" s="2171"/>
      <c r="X802" s="2171"/>
      <c r="Y802" s="2171"/>
      <c r="Z802" s="2171"/>
      <c r="AA802" s="2171"/>
      <c r="AB802" s="2171"/>
      <c r="AC802" s="2281"/>
      <c r="AD802" s="2171"/>
      <c r="AE802" s="2171"/>
      <c r="AF802" s="2171"/>
      <c r="AG802" s="2171"/>
    </row>
    <row r="803" spans="2:33" x14ac:dyDescent="0.2">
      <c r="B803" s="2280"/>
      <c r="C803" s="2280"/>
      <c r="D803" s="2281"/>
      <c r="E803" s="2171"/>
      <c r="F803" s="2171"/>
      <c r="G803" s="2171"/>
      <c r="H803" s="2282"/>
      <c r="I803" s="2282"/>
      <c r="J803" s="2283"/>
      <c r="K803" s="2281"/>
      <c r="L803" s="2281"/>
      <c r="M803" s="2281"/>
      <c r="N803" s="2281"/>
      <c r="O803" s="2171"/>
      <c r="P803" s="2171"/>
      <c r="Q803" s="2171"/>
      <c r="R803" s="2171"/>
      <c r="S803" s="2281"/>
      <c r="T803" s="2171"/>
      <c r="U803" s="2171"/>
      <c r="V803" s="2171"/>
      <c r="W803" s="2171"/>
      <c r="X803" s="2171"/>
      <c r="Y803" s="2171"/>
      <c r="Z803" s="2171"/>
      <c r="AA803" s="2171"/>
      <c r="AB803" s="2171"/>
      <c r="AC803" s="2281"/>
      <c r="AD803" s="2171"/>
      <c r="AE803" s="2171"/>
      <c r="AF803" s="2171"/>
      <c r="AG803" s="2171"/>
    </row>
    <row r="804" spans="2:33" x14ac:dyDescent="0.2">
      <c r="B804" s="2280"/>
      <c r="C804" s="2280"/>
      <c r="D804" s="2281"/>
      <c r="E804" s="2171"/>
      <c r="F804" s="2171"/>
      <c r="G804" s="2171"/>
      <c r="H804" s="2282"/>
      <c r="I804" s="2282"/>
      <c r="J804" s="2283"/>
      <c r="K804" s="2281"/>
      <c r="L804" s="2281"/>
      <c r="M804" s="2281"/>
      <c r="N804" s="2281"/>
      <c r="O804" s="2171"/>
      <c r="P804" s="2171"/>
      <c r="Q804" s="2171"/>
      <c r="R804" s="2171"/>
      <c r="S804" s="2281"/>
      <c r="T804" s="2171"/>
      <c r="U804" s="2171"/>
      <c r="V804" s="2171"/>
      <c r="W804" s="2171"/>
      <c r="X804" s="2171"/>
      <c r="Y804" s="2171"/>
      <c r="Z804" s="2171"/>
      <c r="AA804" s="2171"/>
      <c r="AB804" s="2171"/>
      <c r="AC804" s="2281"/>
      <c r="AD804" s="2171"/>
      <c r="AE804" s="2171"/>
      <c r="AF804" s="2171"/>
      <c r="AG804" s="2171"/>
    </row>
    <row r="805" spans="2:33" x14ac:dyDescent="0.2">
      <c r="B805" s="2280"/>
      <c r="C805" s="2280"/>
      <c r="D805" s="2281"/>
      <c r="E805" s="2171"/>
      <c r="F805" s="2171"/>
      <c r="G805" s="2171"/>
      <c r="H805" s="2282"/>
      <c r="I805" s="2282"/>
      <c r="J805" s="2283"/>
      <c r="K805" s="2281"/>
      <c r="L805" s="2281"/>
      <c r="M805" s="2281"/>
      <c r="N805" s="2281"/>
      <c r="O805" s="2171"/>
      <c r="P805" s="2171"/>
      <c r="Q805" s="2171"/>
      <c r="R805" s="2171"/>
      <c r="S805" s="2281"/>
      <c r="T805" s="2171"/>
      <c r="U805" s="2171"/>
      <c r="V805" s="2171"/>
      <c r="W805" s="2171"/>
      <c r="X805" s="2171"/>
      <c r="Y805" s="2171"/>
      <c r="Z805" s="2171"/>
      <c r="AA805" s="2171"/>
      <c r="AB805" s="2171"/>
      <c r="AC805" s="2281"/>
      <c r="AD805" s="2171"/>
      <c r="AE805" s="2171"/>
      <c r="AF805" s="2171"/>
      <c r="AG805" s="2171"/>
    </row>
    <row r="806" spans="2:33" x14ac:dyDescent="0.2">
      <c r="B806" s="2280"/>
      <c r="C806" s="2280"/>
      <c r="D806" s="2281"/>
      <c r="E806" s="2171"/>
      <c r="F806" s="2171"/>
      <c r="G806" s="2171"/>
      <c r="H806" s="2282"/>
      <c r="I806" s="2282"/>
      <c r="J806" s="2283"/>
      <c r="K806" s="2281"/>
      <c r="L806" s="2281"/>
      <c r="M806" s="2281"/>
      <c r="N806" s="2281"/>
      <c r="O806" s="2171"/>
      <c r="P806" s="2171"/>
      <c r="Q806" s="2171"/>
      <c r="R806" s="2171"/>
      <c r="S806" s="2281"/>
      <c r="T806" s="2171"/>
      <c r="U806" s="2171"/>
      <c r="V806" s="2171"/>
      <c r="W806" s="2171"/>
      <c r="X806" s="2171"/>
      <c r="Y806" s="2171"/>
      <c r="Z806" s="2171"/>
      <c r="AA806" s="2171"/>
      <c r="AB806" s="2171"/>
      <c r="AC806" s="2281"/>
      <c r="AD806" s="2171"/>
      <c r="AE806" s="2171"/>
      <c r="AF806" s="2171"/>
      <c r="AG806" s="2171"/>
    </row>
    <row r="807" spans="2:33" x14ac:dyDescent="0.2">
      <c r="B807" s="2280"/>
      <c r="C807" s="2280"/>
      <c r="D807" s="2281"/>
      <c r="E807" s="2171"/>
      <c r="F807" s="2171"/>
      <c r="G807" s="2171"/>
      <c r="H807" s="2282"/>
      <c r="I807" s="2282"/>
      <c r="J807" s="2283"/>
      <c r="K807" s="2281"/>
      <c r="L807" s="2281"/>
      <c r="M807" s="2281"/>
      <c r="N807" s="2281"/>
      <c r="O807" s="2171"/>
      <c r="P807" s="2171"/>
      <c r="Q807" s="2171"/>
      <c r="R807" s="2171"/>
      <c r="S807" s="2281"/>
      <c r="T807" s="2171"/>
      <c r="U807" s="2171"/>
      <c r="V807" s="2171"/>
      <c r="W807" s="2171"/>
      <c r="X807" s="2171"/>
      <c r="Y807" s="2171"/>
      <c r="Z807" s="2171"/>
      <c r="AA807" s="2171"/>
      <c r="AB807" s="2171"/>
      <c r="AC807" s="2281"/>
      <c r="AD807" s="2171"/>
      <c r="AE807" s="2171"/>
      <c r="AF807" s="2171"/>
      <c r="AG807" s="2171"/>
    </row>
    <row r="808" spans="2:33" x14ac:dyDescent="0.2">
      <c r="B808" s="2280"/>
      <c r="C808" s="2280"/>
      <c r="D808" s="2281"/>
      <c r="E808" s="2171"/>
      <c r="F808" s="2171"/>
      <c r="G808" s="2171"/>
      <c r="H808" s="2282"/>
      <c r="I808" s="2282"/>
      <c r="J808" s="2283"/>
      <c r="K808" s="2281"/>
      <c r="L808" s="2281"/>
      <c r="M808" s="2281"/>
      <c r="N808" s="2281"/>
      <c r="O808" s="2171"/>
      <c r="P808" s="2171"/>
      <c r="Q808" s="2171"/>
      <c r="R808" s="2171"/>
      <c r="S808" s="2281"/>
      <c r="T808" s="2171"/>
      <c r="U808" s="2171"/>
      <c r="V808" s="2171"/>
      <c r="W808" s="2171"/>
      <c r="X808" s="2171"/>
      <c r="Y808" s="2171"/>
      <c r="Z808" s="2171"/>
      <c r="AA808" s="2171"/>
      <c r="AB808" s="2171"/>
      <c r="AC808" s="2281"/>
      <c r="AD808" s="2171"/>
      <c r="AE808" s="2171"/>
      <c r="AF808" s="2171"/>
      <c r="AG808" s="2171"/>
    </row>
    <row r="809" spans="2:33" x14ac:dyDescent="0.2">
      <c r="B809" s="2280"/>
      <c r="C809" s="2280"/>
      <c r="D809" s="2281"/>
      <c r="E809" s="2171"/>
      <c r="F809" s="2171"/>
      <c r="G809" s="2171"/>
      <c r="H809" s="2282"/>
      <c r="I809" s="2282"/>
      <c r="J809" s="2283"/>
      <c r="K809" s="2281"/>
      <c r="L809" s="2281"/>
      <c r="M809" s="2281"/>
      <c r="N809" s="2281"/>
      <c r="O809" s="2171"/>
      <c r="P809" s="2171"/>
      <c r="Q809" s="2171"/>
      <c r="R809" s="2171"/>
      <c r="S809" s="2281"/>
      <c r="T809" s="2171"/>
      <c r="U809" s="2171"/>
      <c r="V809" s="2171"/>
      <c r="W809" s="2171"/>
      <c r="X809" s="2171"/>
      <c r="Y809" s="2171"/>
      <c r="Z809" s="2171"/>
      <c r="AA809" s="2171"/>
      <c r="AB809" s="2171"/>
      <c r="AC809" s="2281"/>
      <c r="AD809" s="2171"/>
      <c r="AE809" s="2171"/>
      <c r="AF809" s="2171"/>
      <c r="AG809" s="2171"/>
    </row>
    <row r="810" spans="2:33" x14ac:dyDescent="0.2">
      <c r="B810" s="2280"/>
      <c r="C810" s="2280"/>
      <c r="D810" s="2281"/>
      <c r="E810" s="2171"/>
      <c r="F810" s="2171"/>
      <c r="G810" s="2171"/>
      <c r="H810" s="2282"/>
      <c r="I810" s="2282"/>
      <c r="J810" s="2283"/>
      <c r="K810" s="2281"/>
      <c r="L810" s="2281"/>
      <c r="M810" s="2281"/>
      <c r="N810" s="2281"/>
      <c r="O810" s="2171"/>
      <c r="P810" s="2171"/>
      <c r="Q810" s="2171"/>
      <c r="R810" s="2171"/>
      <c r="S810" s="2281"/>
      <c r="T810" s="2171"/>
      <c r="U810" s="2171"/>
      <c r="V810" s="2171"/>
      <c r="W810" s="2171"/>
      <c r="X810" s="2171"/>
      <c r="Y810" s="2171"/>
      <c r="Z810" s="2171"/>
      <c r="AA810" s="2171"/>
      <c r="AB810" s="2171"/>
      <c r="AC810" s="2281"/>
      <c r="AD810" s="2171"/>
      <c r="AE810" s="2171"/>
      <c r="AF810" s="2171"/>
      <c r="AG810" s="2171"/>
    </row>
    <row r="811" spans="2:33" x14ac:dyDescent="0.2">
      <c r="B811" s="2280"/>
      <c r="C811" s="2280"/>
      <c r="D811" s="2281"/>
      <c r="E811" s="2171"/>
      <c r="F811" s="2171"/>
      <c r="G811" s="2171"/>
      <c r="H811" s="2282"/>
      <c r="I811" s="2282"/>
      <c r="J811" s="2283"/>
      <c r="K811" s="2281"/>
      <c r="L811" s="2281"/>
      <c r="M811" s="2281"/>
      <c r="N811" s="2281"/>
      <c r="O811" s="2171"/>
      <c r="P811" s="2171"/>
      <c r="Q811" s="2171"/>
      <c r="R811" s="2171"/>
      <c r="S811" s="2281"/>
      <c r="T811" s="2171"/>
      <c r="U811" s="2171"/>
      <c r="V811" s="2171"/>
      <c r="W811" s="2171"/>
      <c r="X811" s="2171"/>
      <c r="Y811" s="2171"/>
      <c r="Z811" s="2171"/>
      <c r="AA811" s="2171"/>
      <c r="AB811" s="2171"/>
      <c r="AC811" s="2281"/>
      <c r="AD811" s="2171"/>
      <c r="AE811" s="2171"/>
      <c r="AF811" s="2171"/>
      <c r="AG811" s="2171"/>
    </row>
    <row r="812" spans="2:33" x14ac:dyDescent="0.2">
      <c r="B812" s="2280"/>
      <c r="C812" s="2280"/>
      <c r="D812" s="2281"/>
      <c r="E812" s="2171"/>
      <c r="F812" s="2171"/>
      <c r="G812" s="2171"/>
      <c r="H812" s="2282"/>
      <c r="I812" s="2282"/>
      <c r="J812" s="2283"/>
      <c r="K812" s="2281"/>
      <c r="L812" s="2281"/>
      <c r="M812" s="2281"/>
      <c r="N812" s="2281"/>
      <c r="O812" s="2171"/>
      <c r="P812" s="2171"/>
      <c r="Q812" s="2171"/>
      <c r="R812" s="2171"/>
      <c r="S812" s="2281"/>
      <c r="T812" s="2171"/>
      <c r="U812" s="2171"/>
      <c r="V812" s="2171"/>
      <c r="W812" s="2171"/>
      <c r="X812" s="2171"/>
      <c r="Y812" s="2171"/>
      <c r="Z812" s="2171"/>
      <c r="AA812" s="2171"/>
      <c r="AB812" s="2171"/>
      <c r="AC812" s="2281"/>
      <c r="AD812" s="2171"/>
      <c r="AE812" s="2171"/>
      <c r="AF812" s="2171"/>
      <c r="AG812" s="2171"/>
    </row>
    <row r="813" spans="2:33" x14ac:dyDescent="0.2">
      <c r="B813" s="2280"/>
      <c r="C813" s="2280"/>
      <c r="D813" s="2281"/>
      <c r="E813" s="2171"/>
      <c r="F813" s="2171"/>
      <c r="G813" s="2171"/>
      <c r="H813" s="2282"/>
      <c r="I813" s="2282"/>
      <c r="J813" s="2283"/>
      <c r="K813" s="2281"/>
      <c r="L813" s="2281"/>
      <c r="M813" s="2281"/>
      <c r="N813" s="2281"/>
      <c r="O813" s="2171"/>
      <c r="P813" s="2171"/>
      <c r="Q813" s="2171"/>
      <c r="R813" s="2171"/>
      <c r="S813" s="2281"/>
      <c r="T813" s="2171"/>
      <c r="U813" s="2171"/>
      <c r="V813" s="2171"/>
      <c r="W813" s="2171"/>
      <c r="X813" s="2171"/>
      <c r="Y813" s="2171"/>
      <c r="Z813" s="2171"/>
      <c r="AA813" s="2171"/>
      <c r="AB813" s="2171"/>
      <c r="AC813" s="2281"/>
      <c r="AD813" s="2171"/>
      <c r="AE813" s="2171"/>
      <c r="AF813" s="2171"/>
      <c r="AG813" s="2171"/>
    </row>
    <row r="814" spans="2:33" x14ac:dyDescent="0.2">
      <c r="B814" s="2280"/>
      <c r="C814" s="2280"/>
      <c r="D814" s="2281"/>
      <c r="E814" s="2171"/>
      <c r="F814" s="2171"/>
      <c r="G814" s="2171"/>
      <c r="H814" s="2282"/>
      <c r="I814" s="2282"/>
      <c r="J814" s="2283"/>
      <c r="K814" s="2281"/>
      <c r="L814" s="2281"/>
      <c r="M814" s="2281"/>
      <c r="N814" s="2281"/>
      <c r="O814" s="2171"/>
      <c r="P814" s="2171"/>
      <c r="Q814" s="2171"/>
      <c r="R814" s="2171"/>
      <c r="S814" s="2281"/>
      <c r="T814" s="2171"/>
      <c r="U814" s="2171"/>
      <c r="V814" s="2171"/>
      <c r="W814" s="2171"/>
      <c r="X814" s="2171"/>
      <c r="Y814" s="2171"/>
      <c r="Z814" s="2171"/>
      <c r="AA814" s="2171"/>
      <c r="AB814" s="2171"/>
      <c r="AC814" s="2281"/>
      <c r="AD814" s="2171"/>
      <c r="AE814" s="2171"/>
      <c r="AF814" s="2171"/>
      <c r="AG814" s="2171"/>
    </row>
    <row r="815" spans="2:33" x14ac:dyDescent="0.2">
      <c r="B815" s="2280"/>
      <c r="C815" s="2280"/>
      <c r="D815" s="2281"/>
      <c r="E815" s="2171"/>
      <c r="F815" s="2171"/>
      <c r="G815" s="2171"/>
      <c r="H815" s="2282"/>
      <c r="I815" s="2282"/>
      <c r="J815" s="2283"/>
      <c r="K815" s="2281"/>
      <c r="L815" s="2281"/>
      <c r="M815" s="2281"/>
      <c r="N815" s="2281"/>
      <c r="O815" s="2171"/>
      <c r="P815" s="2171"/>
      <c r="Q815" s="2171"/>
      <c r="R815" s="2171"/>
      <c r="S815" s="2281"/>
      <c r="T815" s="2171"/>
      <c r="U815" s="2171"/>
      <c r="V815" s="2171"/>
      <c r="W815" s="2171"/>
      <c r="X815" s="2171"/>
      <c r="Y815" s="2171"/>
      <c r="Z815" s="2171"/>
      <c r="AA815" s="2171"/>
      <c r="AB815" s="2171"/>
      <c r="AC815" s="2281"/>
      <c r="AD815" s="2171"/>
      <c r="AE815" s="2171"/>
      <c r="AF815" s="2171"/>
      <c r="AG815" s="2171"/>
    </row>
    <row r="816" spans="2:33" x14ac:dyDescent="0.2">
      <c r="B816" s="2280"/>
      <c r="C816" s="2280"/>
      <c r="D816" s="2281"/>
      <c r="E816" s="2171"/>
      <c r="F816" s="2171"/>
      <c r="G816" s="2171"/>
      <c r="H816" s="2282"/>
      <c r="I816" s="2282"/>
      <c r="J816" s="2283"/>
      <c r="K816" s="2281"/>
      <c r="L816" s="2281"/>
      <c r="M816" s="2281"/>
      <c r="N816" s="2281"/>
      <c r="O816" s="2171"/>
      <c r="P816" s="2171"/>
      <c r="Q816" s="2171"/>
      <c r="R816" s="2171"/>
      <c r="S816" s="2281"/>
      <c r="T816" s="2171"/>
      <c r="U816" s="2171"/>
      <c r="V816" s="2171"/>
      <c r="W816" s="2171"/>
      <c r="X816" s="2171"/>
      <c r="Y816" s="2171"/>
      <c r="Z816" s="2171"/>
      <c r="AA816" s="2171"/>
      <c r="AB816" s="2171"/>
      <c r="AC816" s="2281"/>
      <c r="AD816" s="2171"/>
      <c r="AE816" s="2171"/>
      <c r="AF816" s="2171"/>
      <c r="AG816" s="2171"/>
    </row>
    <row r="817" spans="2:33" x14ac:dyDescent="0.2">
      <c r="B817" s="2280"/>
      <c r="C817" s="2280"/>
      <c r="D817" s="2281"/>
      <c r="E817" s="2171"/>
      <c r="F817" s="2171"/>
      <c r="G817" s="2171"/>
      <c r="H817" s="2282"/>
      <c r="I817" s="2282"/>
      <c r="J817" s="2283"/>
      <c r="K817" s="2281"/>
      <c r="L817" s="2281"/>
      <c r="M817" s="2281"/>
      <c r="N817" s="2281"/>
      <c r="O817" s="2171"/>
      <c r="P817" s="2171"/>
      <c r="Q817" s="2171"/>
      <c r="R817" s="2171"/>
      <c r="S817" s="2281"/>
      <c r="T817" s="2171"/>
      <c r="U817" s="2171"/>
      <c r="V817" s="2171"/>
      <c r="W817" s="2171"/>
      <c r="X817" s="2171"/>
      <c r="Y817" s="2171"/>
      <c r="Z817" s="2171"/>
      <c r="AA817" s="2171"/>
      <c r="AB817" s="2171"/>
      <c r="AC817" s="2281"/>
      <c r="AD817" s="2171"/>
      <c r="AE817" s="2171"/>
      <c r="AF817" s="2171"/>
      <c r="AG817" s="2171"/>
    </row>
    <row r="818" spans="2:33" x14ac:dyDescent="0.2">
      <c r="B818" s="2280"/>
      <c r="C818" s="2280"/>
      <c r="D818" s="2281"/>
      <c r="E818" s="2171"/>
      <c r="F818" s="2171"/>
      <c r="G818" s="2171"/>
      <c r="H818" s="2282"/>
      <c r="I818" s="2282"/>
      <c r="J818" s="2283"/>
      <c r="K818" s="2281"/>
      <c r="L818" s="2281"/>
      <c r="M818" s="2281"/>
      <c r="N818" s="2281"/>
      <c r="O818" s="2171"/>
      <c r="P818" s="2171"/>
      <c r="Q818" s="2171"/>
      <c r="R818" s="2171"/>
      <c r="S818" s="2281"/>
      <c r="T818" s="2171"/>
      <c r="U818" s="2171"/>
      <c r="V818" s="2171"/>
      <c r="W818" s="2171"/>
      <c r="X818" s="2171"/>
      <c r="Y818" s="2171"/>
      <c r="Z818" s="2171"/>
      <c r="AA818" s="2171"/>
      <c r="AB818" s="2171"/>
      <c r="AC818" s="2281"/>
      <c r="AD818" s="2171"/>
      <c r="AE818" s="2171"/>
      <c r="AF818" s="2171"/>
      <c r="AG818" s="2171"/>
    </row>
    <row r="819" spans="2:33" x14ac:dyDescent="0.2">
      <c r="B819" s="2280"/>
      <c r="C819" s="2280"/>
      <c r="D819" s="2281"/>
      <c r="E819" s="2171"/>
      <c r="F819" s="2171"/>
      <c r="G819" s="2171"/>
      <c r="H819" s="2282"/>
      <c r="I819" s="2282"/>
      <c r="J819" s="2283"/>
      <c r="K819" s="2281"/>
      <c r="L819" s="2281"/>
      <c r="M819" s="2281"/>
      <c r="N819" s="2281"/>
      <c r="O819" s="2171"/>
      <c r="P819" s="2171"/>
      <c r="Q819" s="2171"/>
      <c r="R819" s="2171"/>
      <c r="S819" s="2281"/>
      <c r="T819" s="2171"/>
      <c r="U819" s="2171"/>
      <c r="V819" s="2171"/>
      <c r="W819" s="2171"/>
      <c r="X819" s="2171"/>
      <c r="Y819" s="2171"/>
      <c r="Z819" s="2171"/>
      <c r="AA819" s="2171"/>
      <c r="AB819" s="2171"/>
      <c r="AC819" s="2281"/>
      <c r="AD819" s="2171"/>
      <c r="AE819" s="2171"/>
      <c r="AF819" s="2171"/>
      <c r="AG819" s="2171"/>
    </row>
    <row r="820" spans="2:33" x14ac:dyDescent="0.2">
      <c r="B820" s="2280"/>
      <c r="C820" s="2280"/>
      <c r="D820" s="2281"/>
      <c r="E820" s="2171"/>
      <c r="F820" s="2171"/>
      <c r="G820" s="2171"/>
      <c r="H820" s="2282"/>
      <c r="I820" s="2282"/>
      <c r="J820" s="2283"/>
      <c r="K820" s="2281"/>
      <c r="L820" s="2281"/>
      <c r="M820" s="2281"/>
      <c r="N820" s="2281"/>
      <c r="O820" s="2171"/>
      <c r="P820" s="2171"/>
      <c r="Q820" s="2171"/>
      <c r="R820" s="2171"/>
      <c r="S820" s="2281"/>
      <c r="T820" s="2171"/>
      <c r="U820" s="2171"/>
      <c r="V820" s="2171"/>
      <c r="W820" s="2171"/>
      <c r="X820" s="2171"/>
      <c r="Y820" s="2171"/>
      <c r="Z820" s="2171"/>
      <c r="AA820" s="2171"/>
      <c r="AB820" s="2171"/>
      <c r="AC820" s="2281"/>
      <c r="AD820" s="2171"/>
      <c r="AE820" s="2171"/>
      <c r="AF820" s="2171"/>
      <c r="AG820" s="2171"/>
    </row>
    <row r="821" spans="2:33" x14ac:dyDescent="0.2">
      <c r="B821" s="2280"/>
      <c r="C821" s="2280"/>
      <c r="D821" s="2281"/>
      <c r="E821" s="2171"/>
      <c r="F821" s="2171"/>
      <c r="G821" s="2171"/>
      <c r="H821" s="2282"/>
      <c r="I821" s="2282"/>
      <c r="J821" s="2283"/>
      <c r="K821" s="2281"/>
      <c r="L821" s="2281"/>
      <c r="M821" s="2281"/>
      <c r="N821" s="2281"/>
      <c r="O821" s="2171"/>
      <c r="P821" s="2171"/>
      <c r="Q821" s="2171"/>
      <c r="R821" s="2171"/>
      <c r="S821" s="2281"/>
      <c r="T821" s="2171"/>
      <c r="U821" s="2171"/>
      <c r="V821" s="2171"/>
      <c r="W821" s="2171"/>
      <c r="X821" s="2171"/>
      <c r="Y821" s="2171"/>
      <c r="Z821" s="2171"/>
      <c r="AA821" s="2171"/>
      <c r="AB821" s="2171"/>
      <c r="AC821" s="2281"/>
      <c r="AD821" s="2171"/>
      <c r="AE821" s="2171"/>
      <c r="AF821" s="2171"/>
      <c r="AG821" s="2171"/>
    </row>
    <row r="822" spans="2:33" x14ac:dyDescent="0.2">
      <c r="B822" s="2280"/>
      <c r="C822" s="2280"/>
      <c r="D822" s="2281"/>
      <c r="E822" s="2171"/>
      <c r="F822" s="2171"/>
      <c r="G822" s="2171"/>
      <c r="H822" s="2282"/>
      <c r="I822" s="2282"/>
      <c r="J822" s="2283"/>
      <c r="K822" s="2281"/>
      <c r="L822" s="2281"/>
      <c r="M822" s="2281"/>
      <c r="N822" s="2281"/>
      <c r="O822" s="2171"/>
      <c r="P822" s="2171"/>
      <c r="Q822" s="2171"/>
      <c r="R822" s="2171"/>
      <c r="S822" s="2281"/>
      <c r="T822" s="2171"/>
      <c r="U822" s="2171"/>
      <c r="V822" s="2171"/>
      <c r="W822" s="2171"/>
      <c r="X822" s="2171"/>
      <c r="Y822" s="2171"/>
      <c r="Z822" s="2171"/>
      <c r="AA822" s="2171"/>
      <c r="AB822" s="2171"/>
      <c r="AC822" s="2281"/>
      <c r="AD822" s="2171"/>
      <c r="AE822" s="2171"/>
      <c r="AF822" s="2171"/>
      <c r="AG822" s="2171"/>
    </row>
    <row r="823" spans="2:33" x14ac:dyDescent="0.2">
      <c r="B823" s="2280"/>
      <c r="C823" s="2280"/>
      <c r="D823" s="2281"/>
      <c r="E823" s="2171"/>
      <c r="F823" s="2171"/>
      <c r="G823" s="2171"/>
      <c r="H823" s="2282"/>
      <c r="I823" s="2282"/>
      <c r="J823" s="2283"/>
      <c r="K823" s="2281"/>
      <c r="L823" s="2281"/>
      <c r="M823" s="2281"/>
      <c r="N823" s="2281"/>
      <c r="O823" s="2171"/>
      <c r="P823" s="2171"/>
      <c r="Q823" s="2171"/>
      <c r="R823" s="2171"/>
      <c r="S823" s="2281"/>
      <c r="T823" s="2171"/>
      <c r="U823" s="2171"/>
      <c r="V823" s="2171"/>
      <c r="W823" s="2171"/>
      <c r="X823" s="2171"/>
      <c r="Y823" s="2171"/>
      <c r="Z823" s="2171"/>
      <c r="AA823" s="2171"/>
      <c r="AB823" s="2171"/>
      <c r="AC823" s="2281"/>
      <c r="AD823" s="2171"/>
      <c r="AE823" s="2171"/>
      <c r="AF823" s="2171"/>
      <c r="AG823" s="2171"/>
    </row>
    <row r="824" spans="2:33" x14ac:dyDescent="0.2">
      <c r="B824" s="2280"/>
      <c r="C824" s="2280"/>
      <c r="D824" s="2281"/>
      <c r="E824" s="2171"/>
      <c r="F824" s="2171"/>
      <c r="G824" s="2171"/>
      <c r="H824" s="2282"/>
      <c r="I824" s="2282"/>
      <c r="J824" s="2283"/>
      <c r="K824" s="2281"/>
      <c r="L824" s="2281"/>
      <c r="M824" s="2281"/>
      <c r="N824" s="2281"/>
      <c r="O824" s="2171"/>
      <c r="P824" s="2171"/>
      <c r="Q824" s="2171"/>
      <c r="R824" s="2171"/>
      <c r="S824" s="2281"/>
      <c r="T824" s="2171"/>
      <c r="U824" s="2171"/>
      <c r="V824" s="2171"/>
      <c r="W824" s="2171"/>
      <c r="X824" s="2171"/>
      <c r="Y824" s="2171"/>
      <c r="Z824" s="2171"/>
      <c r="AA824" s="2171"/>
      <c r="AB824" s="2171"/>
      <c r="AC824" s="2281"/>
      <c r="AD824" s="2171"/>
      <c r="AE824" s="2171"/>
      <c r="AF824" s="2171"/>
      <c r="AG824" s="2171"/>
    </row>
    <row r="825" spans="2:33" x14ac:dyDescent="0.2">
      <c r="B825" s="2280"/>
      <c r="C825" s="2280"/>
      <c r="D825" s="2281"/>
      <c r="E825" s="2171"/>
      <c r="F825" s="2171"/>
      <c r="G825" s="2171"/>
      <c r="H825" s="2282"/>
      <c r="I825" s="2282"/>
      <c r="J825" s="2283"/>
      <c r="K825" s="2281"/>
      <c r="L825" s="2281"/>
      <c r="M825" s="2281"/>
      <c r="N825" s="2281"/>
      <c r="O825" s="2171"/>
      <c r="P825" s="2171"/>
      <c r="Q825" s="2171"/>
      <c r="R825" s="2171"/>
      <c r="S825" s="2281"/>
      <c r="T825" s="2171"/>
      <c r="U825" s="2171"/>
      <c r="V825" s="2171"/>
      <c r="W825" s="2171"/>
      <c r="X825" s="2171"/>
      <c r="Y825" s="2171"/>
      <c r="Z825" s="2171"/>
      <c r="AA825" s="2171"/>
      <c r="AB825" s="2171"/>
      <c r="AC825" s="2281"/>
      <c r="AD825" s="2171"/>
      <c r="AE825" s="2171"/>
      <c r="AF825" s="2171"/>
      <c r="AG825" s="2171"/>
    </row>
    <row r="826" spans="2:33" x14ac:dyDescent="0.2">
      <c r="B826" s="2280"/>
      <c r="C826" s="2280"/>
      <c r="D826" s="2281"/>
      <c r="E826" s="2171"/>
      <c r="F826" s="2171"/>
      <c r="G826" s="2171"/>
      <c r="H826" s="2282"/>
      <c r="I826" s="2282"/>
      <c r="J826" s="2283"/>
      <c r="K826" s="2281"/>
      <c r="L826" s="2281"/>
      <c r="M826" s="2281"/>
      <c r="N826" s="2281"/>
      <c r="O826" s="2171"/>
      <c r="P826" s="2171"/>
      <c r="Q826" s="2171"/>
      <c r="R826" s="2171"/>
      <c r="S826" s="2281"/>
      <c r="T826" s="2171"/>
      <c r="U826" s="2171"/>
      <c r="V826" s="2171"/>
      <c r="W826" s="2171"/>
      <c r="X826" s="2171"/>
      <c r="Y826" s="2171"/>
      <c r="Z826" s="2171"/>
      <c r="AA826" s="2171"/>
      <c r="AB826" s="2171"/>
      <c r="AC826" s="2281"/>
      <c r="AD826" s="2171"/>
      <c r="AE826" s="2171"/>
      <c r="AF826" s="2171"/>
      <c r="AG826" s="2171"/>
    </row>
    <row r="827" spans="2:33" x14ac:dyDescent="0.2">
      <c r="B827" s="2280"/>
      <c r="C827" s="2280"/>
      <c r="D827" s="2281"/>
      <c r="E827" s="2171"/>
      <c r="F827" s="2171"/>
      <c r="G827" s="2171"/>
      <c r="H827" s="2282"/>
      <c r="I827" s="2282"/>
      <c r="J827" s="2283"/>
      <c r="K827" s="2281"/>
      <c r="L827" s="2281"/>
      <c r="M827" s="2281"/>
      <c r="N827" s="2281"/>
      <c r="O827" s="2171"/>
      <c r="P827" s="2171"/>
      <c r="Q827" s="2171"/>
      <c r="R827" s="2171"/>
      <c r="S827" s="2281"/>
      <c r="T827" s="2171"/>
      <c r="U827" s="2171"/>
      <c r="V827" s="2171"/>
      <c r="W827" s="2171"/>
      <c r="X827" s="2171"/>
      <c r="Y827" s="2171"/>
      <c r="Z827" s="2171"/>
      <c r="AA827" s="2171"/>
      <c r="AB827" s="2171"/>
      <c r="AC827" s="2281"/>
      <c r="AD827" s="2171"/>
      <c r="AE827" s="2171"/>
      <c r="AF827" s="2171"/>
      <c r="AG827" s="2171"/>
    </row>
    <row r="828" spans="2:33" x14ac:dyDescent="0.2">
      <c r="B828" s="2280"/>
      <c r="C828" s="2280"/>
      <c r="D828" s="2281"/>
      <c r="E828" s="2171"/>
      <c r="F828" s="2171"/>
      <c r="G828" s="2171"/>
      <c r="H828" s="2282"/>
      <c r="I828" s="2282"/>
      <c r="J828" s="2283"/>
      <c r="K828" s="2281"/>
      <c r="L828" s="2281"/>
      <c r="M828" s="2281"/>
      <c r="N828" s="2281"/>
      <c r="O828" s="2171"/>
      <c r="P828" s="2171"/>
      <c r="Q828" s="2171"/>
      <c r="R828" s="2171"/>
      <c r="S828" s="2281"/>
      <c r="T828" s="2171"/>
      <c r="U828" s="2171"/>
      <c r="V828" s="2171"/>
      <c r="W828" s="2171"/>
      <c r="X828" s="2171"/>
      <c r="Y828" s="2171"/>
      <c r="Z828" s="2171"/>
      <c r="AA828" s="2171"/>
      <c r="AB828" s="2171"/>
      <c r="AC828" s="2281"/>
      <c r="AD828" s="2171"/>
      <c r="AE828" s="2171"/>
      <c r="AF828" s="2171"/>
      <c r="AG828" s="2171"/>
    </row>
    <row r="829" spans="2:33" x14ac:dyDescent="0.2">
      <c r="B829" s="2280"/>
      <c r="C829" s="2280"/>
      <c r="D829" s="2281"/>
      <c r="E829" s="2171"/>
      <c r="F829" s="2171"/>
      <c r="G829" s="2171"/>
      <c r="H829" s="2282"/>
      <c r="I829" s="2282"/>
      <c r="J829" s="2283"/>
      <c r="K829" s="2281"/>
      <c r="L829" s="2281"/>
      <c r="M829" s="2281"/>
      <c r="N829" s="2281"/>
      <c r="O829" s="2171"/>
      <c r="P829" s="2171"/>
      <c r="Q829" s="2171"/>
      <c r="R829" s="2171"/>
      <c r="S829" s="2281"/>
      <c r="T829" s="2171"/>
      <c r="U829" s="2171"/>
      <c r="V829" s="2171"/>
      <c r="W829" s="2171"/>
      <c r="X829" s="2171"/>
      <c r="Y829" s="2171"/>
      <c r="Z829" s="2171"/>
      <c r="AA829" s="2171"/>
      <c r="AB829" s="2171"/>
      <c r="AC829" s="2281"/>
      <c r="AD829" s="2171"/>
      <c r="AE829" s="2171"/>
      <c r="AF829" s="2171"/>
      <c r="AG829" s="2171"/>
    </row>
    <row r="830" spans="2:33" x14ac:dyDescent="0.2">
      <c r="B830" s="2280"/>
      <c r="C830" s="2280"/>
      <c r="D830" s="2281"/>
      <c r="E830" s="2171"/>
      <c r="F830" s="2171"/>
      <c r="G830" s="2171"/>
      <c r="H830" s="2282"/>
      <c r="I830" s="2282"/>
      <c r="J830" s="2283"/>
      <c r="K830" s="2281"/>
      <c r="L830" s="2281"/>
      <c r="M830" s="2281"/>
      <c r="N830" s="2281"/>
      <c r="O830" s="2171"/>
      <c r="P830" s="2171"/>
      <c r="Q830" s="2171"/>
      <c r="R830" s="2171"/>
      <c r="S830" s="2281"/>
      <c r="T830" s="2171"/>
      <c r="U830" s="2171"/>
      <c r="V830" s="2171"/>
      <c r="W830" s="2171"/>
      <c r="X830" s="2171"/>
      <c r="Y830" s="2171"/>
      <c r="Z830" s="2171"/>
      <c r="AA830" s="2171"/>
      <c r="AB830" s="2171"/>
      <c r="AC830" s="2281"/>
      <c r="AD830" s="2171"/>
      <c r="AE830" s="2171"/>
      <c r="AF830" s="2171"/>
      <c r="AG830" s="2171"/>
    </row>
    <row r="831" spans="2:33" x14ac:dyDescent="0.2">
      <c r="B831" s="2280"/>
      <c r="C831" s="2280"/>
      <c r="D831" s="2281"/>
      <c r="E831" s="2171"/>
      <c r="F831" s="2171"/>
      <c r="G831" s="2171"/>
      <c r="H831" s="2282"/>
      <c r="I831" s="2282"/>
      <c r="J831" s="2283"/>
      <c r="K831" s="2281"/>
      <c r="L831" s="2281"/>
      <c r="M831" s="2281"/>
      <c r="N831" s="2281"/>
      <c r="O831" s="2171"/>
      <c r="P831" s="2171"/>
      <c r="Q831" s="2171"/>
      <c r="R831" s="2171"/>
      <c r="S831" s="2281"/>
      <c r="T831" s="2171"/>
      <c r="U831" s="2171"/>
      <c r="V831" s="2171"/>
      <c r="W831" s="2171"/>
      <c r="X831" s="2171"/>
      <c r="Y831" s="2171"/>
      <c r="Z831" s="2171"/>
      <c r="AA831" s="2171"/>
      <c r="AB831" s="2171"/>
      <c r="AC831" s="2281"/>
      <c r="AD831" s="2171"/>
      <c r="AE831" s="2171"/>
      <c r="AF831" s="2171"/>
      <c r="AG831" s="2171"/>
    </row>
    <row r="832" spans="2:33" x14ac:dyDescent="0.2">
      <c r="B832" s="2280"/>
      <c r="C832" s="2280"/>
      <c r="D832" s="2281"/>
      <c r="E832" s="2171"/>
      <c r="F832" s="2171"/>
      <c r="G832" s="2171"/>
      <c r="H832" s="2282"/>
      <c r="I832" s="2282"/>
      <c r="J832" s="2283"/>
      <c r="K832" s="2281"/>
      <c r="L832" s="2281"/>
      <c r="M832" s="2281"/>
      <c r="N832" s="2281"/>
      <c r="O832" s="2171"/>
      <c r="P832" s="2171"/>
      <c r="Q832" s="2171"/>
      <c r="R832" s="2171"/>
      <c r="S832" s="2281"/>
      <c r="T832" s="2171"/>
      <c r="U832" s="2171"/>
      <c r="V832" s="2171"/>
      <c r="W832" s="2171"/>
      <c r="X832" s="2171"/>
      <c r="Y832" s="2171"/>
      <c r="Z832" s="2171"/>
      <c r="AA832" s="2171"/>
      <c r="AB832" s="2171"/>
      <c r="AC832" s="2281"/>
      <c r="AD832" s="2171"/>
      <c r="AE832" s="2171"/>
      <c r="AF832" s="2171"/>
      <c r="AG832" s="2171"/>
    </row>
    <row r="833" spans="2:33" x14ac:dyDescent="0.2">
      <c r="B833" s="2280"/>
      <c r="C833" s="2280"/>
      <c r="D833" s="2281"/>
      <c r="E833" s="2171"/>
      <c r="F833" s="2171"/>
      <c r="G833" s="2171"/>
      <c r="H833" s="2282"/>
      <c r="I833" s="2282"/>
      <c r="J833" s="2283"/>
      <c r="K833" s="2281"/>
      <c r="L833" s="2281"/>
      <c r="M833" s="2281"/>
      <c r="N833" s="2281"/>
      <c r="O833" s="2171"/>
      <c r="P833" s="2171"/>
      <c r="Q833" s="2171"/>
      <c r="R833" s="2171"/>
      <c r="S833" s="2281"/>
      <c r="T833" s="2171"/>
      <c r="U833" s="2171"/>
      <c r="V833" s="2171"/>
      <c r="W833" s="2171"/>
      <c r="X833" s="2171"/>
      <c r="Y833" s="2171"/>
      <c r="Z833" s="2171"/>
      <c r="AA833" s="2171"/>
      <c r="AB833" s="2171"/>
      <c r="AC833" s="2281"/>
      <c r="AD833" s="2171"/>
      <c r="AE833" s="2171"/>
      <c r="AF833" s="2171"/>
      <c r="AG833" s="2171"/>
    </row>
    <row r="834" spans="2:33" x14ac:dyDescent="0.2">
      <c r="B834" s="2280"/>
      <c r="C834" s="2280"/>
      <c r="D834" s="2281"/>
      <c r="E834" s="2171"/>
      <c r="F834" s="2171"/>
      <c r="G834" s="2171"/>
      <c r="H834" s="2282"/>
      <c r="I834" s="2282"/>
      <c r="J834" s="2283"/>
      <c r="K834" s="2281"/>
      <c r="L834" s="2281"/>
      <c r="M834" s="2281"/>
      <c r="N834" s="2281"/>
      <c r="O834" s="2171"/>
      <c r="P834" s="2171"/>
      <c r="Q834" s="2171"/>
      <c r="R834" s="2171"/>
      <c r="S834" s="2281"/>
      <c r="T834" s="2171"/>
      <c r="U834" s="2171"/>
      <c r="V834" s="2171"/>
      <c r="W834" s="2171"/>
      <c r="X834" s="2171"/>
      <c r="Y834" s="2171"/>
      <c r="Z834" s="2171"/>
      <c r="AA834" s="2171"/>
      <c r="AB834" s="2171"/>
      <c r="AC834" s="2281"/>
      <c r="AD834" s="2171"/>
      <c r="AE834" s="2171"/>
      <c r="AF834" s="2171"/>
      <c r="AG834" s="2171"/>
    </row>
    <row r="835" spans="2:33" x14ac:dyDescent="0.2">
      <c r="B835" s="2280"/>
      <c r="C835" s="2280"/>
      <c r="D835" s="2281"/>
      <c r="E835" s="2171"/>
      <c r="F835" s="2171"/>
      <c r="G835" s="2171"/>
      <c r="H835" s="2282"/>
      <c r="I835" s="2282"/>
      <c r="J835" s="2283"/>
      <c r="K835" s="2281"/>
      <c r="L835" s="2281"/>
      <c r="M835" s="2281"/>
      <c r="N835" s="2281"/>
      <c r="O835" s="2171"/>
      <c r="P835" s="2171"/>
      <c r="Q835" s="2171"/>
      <c r="R835" s="2171"/>
      <c r="S835" s="2281"/>
      <c r="T835" s="2171"/>
      <c r="U835" s="2171"/>
      <c r="V835" s="2171"/>
      <c r="W835" s="2171"/>
      <c r="X835" s="2171"/>
      <c r="Y835" s="2171"/>
      <c r="Z835" s="2171"/>
      <c r="AA835" s="2171"/>
      <c r="AB835" s="2171"/>
      <c r="AC835" s="2281"/>
      <c r="AD835" s="2171"/>
      <c r="AE835" s="2171"/>
      <c r="AF835" s="2171"/>
      <c r="AG835" s="2171"/>
    </row>
    <row r="836" spans="2:33" x14ac:dyDescent="0.2">
      <c r="B836" s="2280"/>
      <c r="C836" s="2280"/>
      <c r="D836" s="2281"/>
      <c r="E836" s="2171"/>
      <c r="F836" s="2171"/>
      <c r="G836" s="2171"/>
      <c r="H836" s="2282"/>
      <c r="I836" s="2282"/>
      <c r="J836" s="2283"/>
      <c r="K836" s="2281"/>
      <c r="L836" s="2281"/>
      <c r="M836" s="2281"/>
      <c r="N836" s="2281"/>
      <c r="O836" s="2171"/>
      <c r="P836" s="2171"/>
      <c r="Q836" s="2171"/>
      <c r="R836" s="2171"/>
      <c r="S836" s="2281"/>
      <c r="T836" s="2171"/>
      <c r="U836" s="2171"/>
      <c r="V836" s="2171"/>
      <c r="W836" s="2171"/>
      <c r="X836" s="2171"/>
      <c r="Y836" s="2171"/>
      <c r="Z836" s="2171"/>
      <c r="AA836" s="2171"/>
      <c r="AB836" s="2171"/>
      <c r="AC836" s="2281"/>
      <c r="AD836" s="2171"/>
      <c r="AE836" s="2171"/>
      <c r="AF836" s="2171"/>
      <c r="AG836" s="2171"/>
    </row>
    <row r="837" spans="2:33" x14ac:dyDescent="0.2">
      <c r="B837" s="2280"/>
      <c r="C837" s="2280"/>
      <c r="D837" s="2281"/>
      <c r="E837" s="2171"/>
      <c r="F837" s="2171"/>
      <c r="G837" s="2171"/>
      <c r="H837" s="2282"/>
      <c r="I837" s="2282"/>
      <c r="J837" s="2283"/>
      <c r="K837" s="2281"/>
      <c r="L837" s="2281"/>
      <c r="M837" s="2281"/>
      <c r="N837" s="2281"/>
      <c r="O837" s="2171"/>
      <c r="P837" s="2171"/>
      <c r="Q837" s="2171"/>
      <c r="R837" s="2171"/>
      <c r="S837" s="2281"/>
      <c r="T837" s="2171"/>
      <c r="U837" s="2171"/>
      <c r="V837" s="2171"/>
      <c r="W837" s="2171"/>
      <c r="X837" s="2171"/>
      <c r="Y837" s="2171"/>
      <c r="Z837" s="2171"/>
      <c r="AA837" s="2171"/>
      <c r="AB837" s="2171"/>
      <c r="AC837" s="2281"/>
      <c r="AD837" s="2171"/>
      <c r="AE837" s="2171"/>
      <c r="AF837" s="2171"/>
      <c r="AG837" s="2171"/>
    </row>
    <row r="838" spans="2:33" x14ac:dyDescent="0.2">
      <c r="B838" s="2280"/>
      <c r="C838" s="2280"/>
      <c r="D838" s="2281"/>
      <c r="E838" s="2171"/>
      <c r="F838" s="2171"/>
      <c r="G838" s="2171"/>
      <c r="H838" s="2282"/>
      <c r="I838" s="2282"/>
      <c r="J838" s="2283"/>
      <c r="K838" s="2281"/>
      <c r="L838" s="2281"/>
      <c r="M838" s="2281"/>
      <c r="N838" s="2281"/>
      <c r="O838" s="2171"/>
      <c r="P838" s="2171"/>
      <c r="Q838" s="2171"/>
      <c r="R838" s="2171"/>
      <c r="S838" s="2281"/>
      <c r="T838" s="2171"/>
      <c r="U838" s="2171"/>
      <c r="V838" s="2171"/>
      <c r="W838" s="2171"/>
      <c r="X838" s="2171"/>
      <c r="Y838" s="2171"/>
      <c r="Z838" s="2171"/>
      <c r="AA838" s="2171"/>
      <c r="AB838" s="2171"/>
      <c r="AC838" s="2281"/>
      <c r="AD838" s="2171"/>
      <c r="AE838" s="2171"/>
      <c r="AF838" s="2171"/>
      <c r="AG838" s="2171"/>
    </row>
    <row r="839" spans="2:33" x14ac:dyDescent="0.2">
      <c r="B839" s="2280"/>
      <c r="C839" s="2280"/>
      <c r="D839" s="2281"/>
      <c r="E839" s="2171"/>
      <c r="F839" s="2171"/>
      <c r="G839" s="2171"/>
      <c r="H839" s="2282"/>
      <c r="I839" s="2282"/>
      <c r="J839" s="2283"/>
      <c r="K839" s="2281"/>
      <c r="L839" s="2281"/>
      <c r="M839" s="2281"/>
      <c r="N839" s="2281"/>
      <c r="O839" s="2171"/>
      <c r="P839" s="2171"/>
      <c r="Q839" s="2171"/>
      <c r="R839" s="2171"/>
      <c r="S839" s="2281"/>
      <c r="T839" s="2171"/>
      <c r="U839" s="2171"/>
      <c r="V839" s="2171"/>
      <c r="W839" s="2171"/>
      <c r="X839" s="2171"/>
      <c r="Y839" s="2171"/>
      <c r="Z839" s="2171"/>
      <c r="AA839" s="2171"/>
      <c r="AB839" s="2171"/>
      <c r="AC839" s="2281"/>
      <c r="AD839" s="2171"/>
      <c r="AE839" s="2171"/>
      <c r="AF839" s="2171"/>
      <c r="AG839" s="2171"/>
    </row>
    <row r="840" spans="2:33" x14ac:dyDescent="0.2">
      <c r="B840" s="2280"/>
      <c r="C840" s="2280"/>
      <c r="D840" s="2281"/>
      <c r="E840" s="2171"/>
      <c r="F840" s="2171"/>
      <c r="G840" s="2171"/>
      <c r="H840" s="2282"/>
      <c r="I840" s="2282"/>
      <c r="J840" s="2283"/>
      <c r="K840" s="2281"/>
      <c r="L840" s="2281"/>
      <c r="M840" s="2281"/>
      <c r="N840" s="2281"/>
      <c r="O840" s="2171"/>
      <c r="P840" s="2171"/>
      <c r="Q840" s="2171"/>
      <c r="R840" s="2171"/>
      <c r="S840" s="2281"/>
      <c r="T840" s="2171"/>
      <c r="U840" s="2171"/>
      <c r="V840" s="2171"/>
      <c r="W840" s="2171"/>
      <c r="X840" s="2171"/>
      <c r="Y840" s="2171"/>
      <c r="Z840" s="2171"/>
      <c r="AA840" s="2171"/>
      <c r="AB840" s="2171"/>
      <c r="AC840" s="2281"/>
      <c r="AD840" s="2171"/>
      <c r="AE840" s="2171"/>
      <c r="AF840" s="2171"/>
      <c r="AG840" s="2171"/>
    </row>
    <row r="841" spans="2:33" x14ac:dyDescent="0.2">
      <c r="B841" s="2280"/>
      <c r="C841" s="2280"/>
      <c r="D841" s="2281"/>
      <c r="E841" s="2171"/>
      <c r="F841" s="2171"/>
      <c r="G841" s="2171"/>
      <c r="H841" s="2282"/>
      <c r="I841" s="2282"/>
      <c r="J841" s="2283"/>
      <c r="K841" s="2281"/>
      <c r="L841" s="2281"/>
      <c r="M841" s="2281"/>
      <c r="N841" s="2281"/>
      <c r="O841" s="2171"/>
      <c r="P841" s="2171"/>
      <c r="Q841" s="2171"/>
      <c r="R841" s="2171"/>
      <c r="S841" s="2281"/>
      <c r="T841" s="2171"/>
      <c r="U841" s="2171"/>
      <c r="V841" s="2171"/>
      <c r="W841" s="2171"/>
      <c r="X841" s="2171"/>
      <c r="Y841" s="2171"/>
      <c r="Z841" s="2171"/>
      <c r="AA841" s="2171"/>
      <c r="AB841" s="2171"/>
      <c r="AC841" s="2281"/>
      <c r="AD841" s="2171"/>
      <c r="AE841" s="2171"/>
      <c r="AF841" s="2171"/>
      <c r="AG841" s="2171"/>
    </row>
    <row r="842" spans="2:33" x14ac:dyDescent="0.2">
      <c r="B842" s="2280"/>
      <c r="C842" s="2280"/>
      <c r="D842" s="2281"/>
      <c r="E842" s="2171"/>
      <c r="F842" s="2171"/>
      <c r="G842" s="2171"/>
      <c r="H842" s="2282"/>
      <c r="I842" s="2282"/>
      <c r="J842" s="2283"/>
      <c r="K842" s="2281"/>
      <c r="L842" s="2281"/>
      <c r="M842" s="2281"/>
      <c r="N842" s="2281"/>
      <c r="O842" s="2171"/>
      <c r="P842" s="2171"/>
      <c r="Q842" s="2171"/>
      <c r="R842" s="2171"/>
      <c r="S842" s="2281"/>
      <c r="T842" s="2171"/>
      <c r="U842" s="2171"/>
      <c r="V842" s="2171"/>
      <c r="W842" s="2171"/>
      <c r="X842" s="2171"/>
      <c r="Y842" s="2171"/>
      <c r="Z842" s="2171"/>
      <c r="AA842" s="2171"/>
      <c r="AB842" s="2171"/>
      <c r="AC842" s="2281"/>
      <c r="AD842" s="2171"/>
      <c r="AE842" s="2171"/>
      <c r="AF842" s="2171"/>
      <c r="AG842" s="2171"/>
    </row>
    <row r="843" spans="2:33" x14ac:dyDescent="0.2">
      <c r="B843" s="2280"/>
      <c r="C843" s="2280"/>
      <c r="D843" s="2281"/>
      <c r="E843" s="2171"/>
      <c r="F843" s="2171"/>
      <c r="G843" s="2171"/>
      <c r="H843" s="2282"/>
      <c r="I843" s="2282"/>
      <c r="J843" s="2283"/>
      <c r="K843" s="2281"/>
      <c r="L843" s="2281"/>
      <c r="M843" s="2281"/>
      <c r="N843" s="2281"/>
      <c r="O843" s="2171"/>
      <c r="P843" s="2171"/>
      <c r="Q843" s="2171"/>
      <c r="R843" s="2171"/>
      <c r="S843" s="2281"/>
      <c r="T843" s="2171"/>
      <c r="U843" s="2171"/>
      <c r="V843" s="2171"/>
      <c r="W843" s="2171"/>
      <c r="X843" s="2171"/>
      <c r="Y843" s="2171"/>
      <c r="Z843" s="2171"/>
      <c r="AA843" s="2171"/>
      <c r="AB843" s="2171"/>
      <c r="AC843" s="2281"/>
      <c r="AD843" s="2171"/>
      <c r="AE843" s="2171"/>
      <c r="AF843" s="2171"/>
      <c r="AG843" s="2171"/>
    </row>
    <row r="844" spans="2:33" x14ac:dyDescent="0.2">
      <c r="B844" s="2280"/>
      <c r="C844" s="2280"/>
      <c r="D844" s="2281"/>
      <c r="E844" s="2171"/>
      <c r="F844" s="2171"/>
      <c r="G844" s="2171"/>
      <c r="H844" s="2282"/>
      <c r="I844" s="2282"/>
      <c r="J844" s="2283"/>
      <c r="K844" s="2281"/>
      <c r="L844" s="2281"/>
      <c r="M844" s="2281"/>
      <c r="N844" s="2281"/>
      <c r="O844" s="2171"/>
      <c r="P844" s="2171"/>
      <c r="Q844" s="2171"/>
      <c r="R844" s="2171"/>
      <c r="S844" s="2281"/>
      <c r="T844" s="2171"/>
      <c r="U844" s="2171"/>
      <c r="V844" s="2171"/>
      <c r="W844" s="2171"/>
      <c r="X844" s="2171"/>
      <c r="Y844" s="2171"/>
      <c r="Z844" s="2171"/>
      <c r="AA844" s="2171"/>
      <c r="AB844" s="2171"/>
      <c r="AC844" s="2281"/>
      <c r="AD844" s="2171"/>
      <c r="AE844" s="2171"/>
      <c r="AF844" s="2171"/>
      <c r="AG844" s="2171"/>
    </row>
    <row r="845" spans="2:33" x14ac:dyDescent="0.2">
      <c r="B845" s="2280"/>
      <c r="C845" s="2280"/>
      <c r="D845" s="2281"/>
      <c r="E845" s="2171"/>
      <c r="F845" s="2171"/>
      <c r="G845" s="2171"/>
      <c r="H845" s="2282"/>
      <c r="I845" s="2282"/>
      <c r="J845" s="2283"/>
      <c r="K845" s="2281"/>
      <c r="L845" s="2281"/>
      <c r="M845" s="2281"/>
      <c r="N845" s="2281"/>
      <c r="O845" s="2171"/>
      <c r="P845" s="2171"/>
      <c r="Q845" s="2171"/>
      <c r="R845" s="2171"/>
      <c r="S845" s="2281"/>
      <c r="T845" s="2171"/>
      <c r="U845" s="2171"/>
      <c r="V845" s="2171"/>
      <c r="W845" s="2171"/>
      <c r="X845" s="2171"/>
      <c r="Y845" s="2171"/>
      <c r="Z845" s="2171"/>
      <c r="AA845" s="2171"/>
      <c r="AB845" s="2171"/>
      <c r="AC845" s="2281"/>
      <c r="AD845" s="2171"/>
      <c r="AE845" s="2171"/>
      <c r="AF845" s="2171"/>
      <c r="AG845" s="2171"/>
    </row>
    <row r="846" spans="2:33" x14ac:dyDescent="0.2">
      <c r="B846" s="2280"/>
      <c r="C846" s="2280"/>
      <c r="D846" s="2281"/>
      <c r="E846" s="2171"/>
      <c r="F846" s="2171"/>
      <c r="G846" s="2171"/>
      <c r="H846" s="2282"/>
      <c r="I846" s="2282"/>
      <c r="J846" s="2283"/>
      <c r="K846" s="2281"/>
      <c r="L846" s="2281"/>
      <c r="M846" s="2281"/>
      <c r="N846" s="2281"/>
      <c r="O846" s="2171"/>
      <c r="P846" s="2171"/>
      <c r="Q846" s="2171"/>
      <c r="R846" s="2171"/>
      <c r="S846" s="2281"/>
      <c r="T846" s="2171"/>
      <c r="U846" s="2171"/>
      <c r="V846" s="2171"/>
      <c r="W846" s="2171"/>
      <c r="X846" s="2171"/>
      <c r="Y846" s="2171"/>
      <c r="Z846" s="2171"/>
      <c r="AA846" s="2171"/>
      <c r="AB846" s="2171"/>
      <c r="AC846" s="2281"/>
      <c r="AD846" s="2171"/>
      <c r="AE846" s="2171"/>
      <c r="AF846" s="2171"/>
      <c r="AG846" s="2171"/>
    </row>
    <row r="847" spans="2:33" x14ac:dyDescent="0.2">
      <c r="B847" s="2280"/>
      <c r="C847" s="2280"/>
      <c r="D847" s="2281"/>
      <c r="E847" s="2171"/>
      <c r="F847" s="2171"/>
      <c r="G847" s="2171"/>
      <c r="H847" s="2282"/>
      <c r="I847" s="2282"/>
      <c r="J847" s="2283"/>
      <c r="K847" s="2281"/>
      <c r="L847" s="2281"/>
      <c r="M847" s="2281"/>
      <c r="N847" s="2281"/>
      <c r="O847" s="2171"/>
      <c r="P847" s="2171"/>
      <c r="Q847" s="2171"/>
      <c r="R847" s="2171"/>
      <c r="S847" s="2281"/>
      <c r="T847" s="2171"/>
      <c r="U847" s="2171"/>
      <c r="V847" s="2171"/>
      <c r="W847" s="2171"/>
      <c r="X847" s="2171"/>
      <c r="Y847" s="2171"/>
      <c r="Z847" s="2171"/>
      <c r="AA847" s="2171"/>
      <c r="AB847" s="2171"/>
      <c r="AC847" s="2281"/>
      <c r="AD847" s="2171"/>
      <c r="AE847" s="2171"/>
      <c r="AF847" s="2171"/>
      <c r="AG847" s="2171"/>
    </row>
    <row r="848" spans="2:33" x14ac:dyDescent="0.2">
      <c r="B848" s="2280"/>
      <c r="C848" s="2280"/>
      <c r="D848" s="2281"/>
      <c r="E848" s="2171"/>
      <c r="F848" s="2171"/>
      <c r="G848" s="2171"/>
      <c r="H848" s="2282"/>
      <c r="I848" s="2282"/>
      <c r="J848" s="2283"/>
      <c r="K848" s="2281"/>
      <c r="L848" s="2281"/>
      <c r="M848" s="2281"/>
      <c r="N848" s="2281"/>
      <c r="O848" s="2171"/>
      <c r="P848" s="2171"/>
      <c r="Q848" s="2171"/>
      <c r="R848" s="2171"/>
      <c r="S848" s="2281"/>
      <c r="T848" s="2171"/>
      <c r="U848" s="2171"/>
      <c r="V848" s="2171"/>
      <c r="W848" s="2171"/>
      <c r="X848" s="2171"/>
      <c r="Y848" s="2171"/>
      <c r="Z848" s="2171"/>
      <c r="AA848" s="2171"/>
      <c r="AB848" s="2171"/>
      <c r="AC848" s="2281"/>
      <c r="AD848" s="2171"/>
      <c r="AE848" s="2171"/>
      <c r="AF848" s="2171"/>
      <c r="AG848" s="2171"/>
    </row>
    <row r="849" spans="2:33" x14ac:dyDescent="0.2">
      <c r="B849" s="2280"/>
      <c r="C849" s="2280"/>
      <c r="D849" s="2281"/>
      <c r="E849" s="2171"/>
      <c r="F849" s="2171"/>
      <c r="G849" s="2171"/>
      <c r="H849" s="2282"/>
      <c r="I849" s="2282"/>
      <c r="J849" s="2283"/>
      <c r="K849" s="2281"/>
      <c r="L849" s="2281"/>
      <c r="M849" s="2281"/>
      <c r="N849" s="2281"/>
      <c r="O849" s="2171"/>
      <c r="P849" s="2171"/>
      <c r="Q849" s="2171"/>
      <c r="R849" s="2171"/>
      <c r="S849" s="2281"/>
      <c r="T849" s="2171"/>
      <c r="U849" s="2171"/>
      <c r="V849" s="2171"/>
      <c r="W849" s="2171"/>
      <c r="X849" s="2171"/>
      <c r="Y849" s="2171"/>
      <c r="Z849" s="2171"/>
      <c r="AA849" s="2171"/>
      <c r="AB849" s="2171"/>
      <c r="AC849" s="2281"/>
      <c r="AD849" s="2171"/>
      <c r="AE849" s="2171"/>
      <c r="AF849" s="2171"/>
      <c r="AG849" s="2171"/>
    </row>
    <row r="850" spans="2:33" x14ac:dyDescent="0.2">
      <c r="B850" s="2280"/>
      <c r="C850" s="2280"/>
      <c r="D850" s="2281"/>
      <c r="E850" s="2171"/>
      <c r="F850" s="2171"/>
      <c r="G850" s="2171"/>
      <c r="H850" s="2282"/>
      <c r="I850" s="2282"/>
      <c r="J850" s="2283"/>
      <c r="K850" s="2281"/>
      <c r="L850" s="2281"/>
      <c r="M850" s="2281"/>
      <c r="N850" s="2281"/>
      <c r="O850" s="2171"/>
      <c r="P850" s="2171"/>
      <c r="Q850" s="2171"/>
      <c r="R850" s="2171"/>
      <c r="S850" s="2281"/>
      <c r="T850" s="2171"/>
      <c r="U850" s="2171"/>
      <c r="V850" s="2171"/>
      <c r="W850" s="2171"/>
      <c r="X850" s="2171"/>
      <c r="Y850" s="2171"/>
      <c r="Z850" s="2171"/>
      <c r="AA850" s="2171"/>
      <c r="AB850" s="2171"/>
      <c r="AC850" s="2281"/>
      <c r="AD850" s="2171"/>
      <c r="AE850" s="2171"/>
      <c r="AF850" s="2171"/>
      <c r="AG850" s="2171"/>
    </row>
    <row r="851" spans="2:33" x14ac:dyDescent="0.2">
      <c r="B851" s="2280"/>
      <c r="C851" s="2280"/>
      <c r="D851" s="2281"/>
      <c r="E851" s="2171"/>
      <c r="F851" s="2171"/>
      <c r="G851" s="2171"/>
      <c r="H851" s="2282"/>
      <c r="I851" s="2282"/>
      <c r="J851" s="2283"/>
      <c r="K851" s="2281"/>
      <c r="L851" s="2281"/>
      <c r="M851" s="2281"/>
      <c r="N851" s="2281"/>
      <c r="O851" s="2171"/>
      <c r="P851" s="2171"/>
      <c r="Q851" s="2171"/>
      <c r="R851" s="2171"/>
      <c r="S851" s="2281"/>
      <c r="T851" s="2171"/>
      <c r="U851" s="2171"/>
      <c r="V851" s="2171"/>
      <c r="W851" s="2171"/>
      <c r="X851" s="2171"/>
      <c r="Y851" s="2171"/>
      <c r="Z851" s="2171"/>
      <c r="AA851" s="2171"/>
      <c r="AB851" s="2171"/>
      <c r="AC851" s="2281"/>
      <c r="AD851" s="2171"/>
      <c r="AE851" s="2171"/>
      <c r="AF851" s="2171"/>
      <c r="AG851" s="2171"/>
    </row>
    <row r="852" spans="2:33" x14ac:dyDescent="0.2">
      <c r="B852" s="2280"/>
      <c r="C852" s="2280"/>
      <c r="D852" s="2281"/>
      <c r="E852" s="2171"/>
      <c r="F852" s="2171"/>
      <c r="G852" s="2171"/>
      <c r="H852" s="2282"/>
      <c r="I852" s="2282"/>
      <c r="J852" s="2283"/>
      <c r="K852" s="2281"/>
      <c r="L852" s="2281"/>
      <c r="M852" s="2281"/>
      <c r="N852" s="2281"/>
      <c r="O852" s="2171"/>
      <c r="P852" s="2171"/>
      <c r="Q852" s="2171"/>
      <c r="R852" s="2171"/>
      <c r="S852" s="2281"/>
      <c r="T852" s="2171"/>
      <c r="U852" s="2171"/>
      <c r="V852" s="2171"/>
      <c r="W852" s="2171"/>
      <c r="X852" s="2171"/>
      <c r="Y852" s="2171"/>
      <c r="Z852" s="2171"/>
      <c r="AA852" s="2171"/>
      <c r="AB852" s="2171"/>
      <c r="AC852" s="2281"/>
      <c r="AD852" s="2171"/>
      <c r="AE852" s="2171"/>
      <c r="AF852" s="2171"/>
      <c r="AG852" s="2171"/>
    </row>
    <row r="853" spans="2:33" x14ac:dyDescent="0.2">
      <c r="B853" s="2280"/>
      <c r="C853" s="2280"/>
      <c r="D853" s="2281"/>
      <c r="E853" s="2171"/>
      <c r="F853" s="2171"/>
      <c r="G853" s="2171"/>
      <c r="H853" s="2282"/>
      <c r="I853" s="2282"/>
      <c r="J853" s="2283"/>
      <c r="K853" s="2281"/>
      <c r="L853" s="2281"/>
      <c r="M853" s="2281"/>
      <c r="N853" s="2281"/>
      <c r="O853" s="2171"/>
      <c r="P853" s="2171"/>
      <c r="Q853" s="2171"/>
      <c r="R853" s="2171"/>
      <c r="S853" s="2281"/>
      <c r="T853" s="2171"/>
      <c r="U853" s="2171"/>
      <c r="V853" s="2171"/>
      <c r="W853" s="2171"/>
      <c r="X853" s="2171"/>
      <c r="Y853" s="2171"/>
      <c r="Z853" s="2171"/>
      <c r="AA853" s="2171"/>
      <c r="AB853" s="2171"/>
      <c r="AC853" s="2281"/>
      <c r="AD853" s="2171"/>
      <c r="AE853" s="2171"/>
      <c r="AF853" s="2171"/>
      <c r="AG853" s="2171"/>
    </row>
    <row r="854" spans="2:33" x14ac:dyDescent="0.2">
      <c r="B854" s="2280"/>
      <c r="C854" s="2280"/>
      <c r="D854" s="2281"/>
      <c r="E854" s="2171"/>
      <c r="F854" s="2171"/>
      <c r="G854" s="2171"/>
      <c r="H854" s="2282"/>
      <c r="I854" s="2282"/>
      <c r="J854" s="2283"/>
      <c r="K854" s="2281"/>
      <c r="L854" s="2281"/>
      <c r="M854" s="2281"/>
      <c r="N854" s="2281"/>
      <c r="O854" s="2171"/>
      <c r="P854" s="2171"/>
      <c r="Q854" s="2171"/>
      <c r="R854" s="2171"/>
      <c r="S854" s="2281"/>
      <c r="T854" s="2171"/>
      <c r="U854" s="2171"/>
      <c r="V854" s="2171"/>
      <c r="W854" s="2171"/>
      <c r="X854" s="2171"/>
      <c r="Y854" s="2171"/>
      <c r="Z854" s="2171"/>
      <c r="AA854" s="2171"/>
      <c r="AB854" s="2171"/>
      <c r="AC854" s="2281"/>
      <c r="AD854" s="2171"/>
      <c r="AE854" s="2171"/>
      <c r="AF854" s="2171"/>
      <c r="AG854" s="2171"/>
    </row>
    <row r="855" spans="2:33" x14ac:dyDescent="0.2">
      <c r="B855" s="2280"/>
      <c r="C855" s="2280"/>
      <c r="D855" s="2281"/>
      <c r="E855" s="2171"/>
      <c r="F855" s="2171"/>
      <c r="G855" s="2171"/>
      <c r="H855" s="2282"/>
      <c r="I855" s="2282"/>
      <c r="J855" s="2283"/>
      <c r="K855" s="2281"/>
      <c r="L855" s="2281"/>
      <c r="M855" s="2281"/>
      <c r="N855" s="2281"/>
      <c r="O855" s="2171"/>
      <c r="P855" s="2171"/>
      <c r="Q855" s="2171"/>
      <c r="R855" s="2171"/>
      <c r="S855" s="2281"/>
      <c r="T855" s="2171"/>
      <c r="U855" s="2171"/>
      <c r="V855" s="2171"/>
      <c r="W855" s="2171"/>
      <c r="X855" s="2171"/>
      <c r="Y855" s="2171"/>
      <c r="Z855" s="2171"/>
      <c r="AA855" s="2171"/>
      <c r="AB855" s="2171"/>
      <c r="AC855" s="2281"/>
      <c r="AD855" s="2171"/>
      <c r="AE855" s="2171"/>
      <c r="AF855" s="2171"/>
      <c r="AG855" s="2171"/>
    </row>
    <row r="856" spans="2:33" x14ac:dyDescent="0.2">
      <c r="B856" s="2280"/>
      <c r="C856" s="2280"/>
      <c r="D856" s="2281"/>
      <c r="E856" s="2171"/>
      <c r="F856" s="2171"/>
      <c r="G856" s="2171"/>
      <c r="H856" s="2282"/>
      <c r="I856" s="2282"/>
      <c r="J856" s="2283"/>
      <c r="K856" s="2281"/>
      <c r="L856" s="2281"/>
      <c r="M856" s="2281"/>
      <c r="N856" s="2281"/>
      <c r="O856" s="2171"/>
      <c r="P856" s="2171"/>
      <c r="Q856" s="2171"/>
      <c r="R856" s="2171"/>
      <c r="S856" s="2281"/>
      <c r="T856" s="2171"/>
      <c r="U856" s="2171"/>
      <c r="V856" s="2171"/>
      <c r="W856" s="2171"/>
      <c r="X856" s="2171"/>
      <c r="Y856" s="2171"/>
      <c r="Z856" s="2171"/>
      <c r="AA856" s="2171"/>
      <c r="AB856" s="2171"/>
      <c r="AC856" s="2281"/>
      <c r="AD856" s="2171"/>
      <c r="AE856" s="2171"/>
      <c r="AF856" s="2171"/>
      <c r="AG856" s="2171"/>
    </row>
    <row r="857" spans="2:33" x14ac:dyDescent="0.2">
      <c r="B857" s="2280"/>
      <c r="C857" s="2280"/>
      <c r="D857" s="2281"/>
      <c r="E857" s="2171"/>
      <c r="F857" s="2171"/>
      <c r="G857" s="2171"/>
      <c r="H857" s="2282"/>
      <c r="I857" s="2282"/>
      <c r="J857" s="2283"/>
      <c r="K857" s="2281"/>
      <c r="L857" s="2281"/>
      <c r="M857" s="2281"/>
      <c r="N857" s="2281"/>
      <c r="O857" s="2171"/>
      <c r="P857" s="2171"/>
      <c r="Q857" s="2171"/>
      <c r="R857" s="2171"/>
      <c r="S857" s="2281"/>
      <c r="T857" s="2171"/>
      <c r="U857" s="2171"/>
      <c r="V857" s="2171"/>
      <c r="W857" s="2171"/>
      <c r="X857" s="2171"/>
      <c r="Y857" s="2171"/>
      <c r="Z857" s="2171"/>
      <c r="AA857" s="2171"/>
      <c r="AB857" s="2171"/>
      <c r="AC857" s="2281"/>
      <c r="AD857" s="2171"/>
      <c r="AE857" s="2171"/>
      <c r="AF857" s="2171"/>
      <c r="AG857" s="2171"/>
    </row>
    <row r="858" spans="2:33" x14ac:dyDescent="0.2">
      <c r="B858" s="2280"/>
      <c r="C858" s="2280"/>
      <c r="D858" s="2281"/>
      <c r="E858" s="2171"/>
      <c r="F858" s="2171"/>
      <c r="G858" s="2171"/>
      <c r="H858" s="2282"/>
      <c r="I858" s="2282"/>
      <c r="J858" s="2283"/>
      <c r="K858" s="2281"/>
      <c r="L858" s="2281"/>
      <c r="M858" s="2281"/>
      <c r="N858" s="2281"/>
      <c r="O858" s="2171"/>
      <c r="P858" s="2171"/>
      <c r="Q858" s="2171"/>
      <c r="R858" s="2171"/>
      <c r="S858" s="2281"/>
      <c r="T858" s="2171"/>
      <c r="U858" s="2171"/>
      <c r="V858" s="2171"/>
      <c r="W858" s="2171"/>
      <c r="X858" s="2171"/>
      <c r="Y858" s="2171"/>
      <c r="Z858" s="2171"/>
      <c r="AA858" s="2171"/>
      <c r="AB858" s="2171"/>
      <c r="AC858" s="2281"/>
      <c r="AD858" s="2171"/>
      <c r="AE858" s="2171"/>
      <c r="AF858" s="2171"/>
      <c r="AG858" s="2171"/>
    </row>
    <row r="859" spans="2:33" x14ac:dyDescent="0.2">
      <c r="B859" s="2280"/>
      <c r="C859" s="2280"/>
      <c r="D859" s="2281"/>
      <c r="E859" s="2171"/>
      <c r="F859" s="2171"/>
      <c r="G859" s="2171"/>
      <c r="H859" s="2282"/>
      <c r="I859" s="2282"/>
      <c r="J859" s="2283"/>
      <c r="K859" s="2281"/>
      <c r="L859" s="2281"/>
      <c r="M859" s="2281"/>
      <c r="N859" s="2281"/>
      <c r="O859" s="2171"/>
      <c r="P859" s="2171"/>
      <c r="Q859" s="2171"/>
      <c r="R859" s="2171"/>
      <c r="S859" s="2281"/>
      <c r="T859" s="2171"/>
      <c r="U859" s="2171"/>
      <c r="V859" s="2171"/>
      <c r="W859" s="2171"/>
      <c r="X859" s="2171"/>
      <c r="Y859" s="2171"/>
      <c r="Z859" s="2171"/>
      <c r="AA859" s="2171"/>
      <c r="AB859" s="2171"/>
      <c r="AC859" s="2281"/>
      <c r="AD859" s="2171"/>
      <c r="AE859" s="2171"/>
      <c r="AF859" s="2171"/>
      <c r="AG859" s="2171"/>
    </row>
    <row r="860" spans="2:33" x14ac:dyDescent="0.2">
      <c r="B860" s="2280"/>
      <c r="C860" s="2280"/>
      <c r="D860" s="2281"/>
      <c r="E860" s="2171"/>
      <c r="F860" s="2171"/>
      <c r="G860" s="2171"/>
      <c r="H860" s="2282"/>
      <c r="I860" s="2282"/>
      <c r="J860" s="2283"/>
      <c r="K860" s="2281"/>
      <c r="L860" s="2281"/>
      <c r="M860" s="2281"/>
      <c r="N860" s="2281"/>
      <c r="O860" s="2171"/>
      <c r="P860" s="2171"/>
      <c r="Q860" s="2171"/>
      <c r="R860" s="2171"/>
      <c r="S860" s="2281"/>
      <c r="T860" s="2171"/>
      <c r="U860" s="2171"/>
      <c r="V860" s="2171"/>
      <c r="W860" s="2171"/>
      <c r="X860" s="2171"/>
      <c r="Y860" s="2171"/>
      <c r="Z860" s="2171"/>
      <c r="AA860" s="2171"/>
      <c r="AB860" s="2171"/>
      <c r="AC860" s="2281"/>
      <c r="AD860" s="2171"/>
      <c r="AE860" s="2171"/>
      <c r="AF860" s="2171"/>
      <c r="AG860" s="2171"/>
    </row>
    <row r="861" spans="2:33" x14ac:dyDescent="0.2">
      <c r="B861" s="2280"/>
      <c r="C861" s="2280"/>
      <c r="D861" s="2281"/>
      <c r="E861" s="2171"/>
      <c r="F861" s="2171"/>
      <c r="G861" s="2171"/>
      <c r="H861" s="2282"/>
      <c r="I861" s="2282"/>
      <c r="J861" s="2283"/>
      <c r="K861" s="2281"/>
      <c r="L861" s="2281"/>
      <c r="M861" s="2281"/>
      <c r="N861" s="2281"/>
      <c r="O861" s="2171"/>
      <c r="P861" s="2171"/>
      <c r="Q861" s="2171"/>
      <c r="R861" s="2171"/>
      <c r="S861" s="2281"/>
      <c r="T861" s="2171"/>
      <c r="U861" s="2171"/>
      <c r="V861" s="2171"/>
      <c r="W861" s="2171"/>
      <c r="X861" s="2171"/>
      <c r="Y861" s="2171"/>
      <c r="Z861" s="2171"/>
      <c r="AA861" s="2171"/>
      <c r="AB861" s="2171"/>
      <c r="AC861" s="2281"/>
      <c r="AD861" s="2171"/>
      <c r="AE861" s="2171"/>
      <c r="AF861" s="2171"/>
      <c r="AG861" s="2171"/>
    </row>
    <row r="862" spans="2:33" x14ac:dyDescent="0.2">
      <c r="B862" s="2280"/>
      <c r="C862" s="2280"/>
      <c r="D862" s="2281"/>
      <c r="E862" s="2171"/>
      <c r="F862" s="2171"/>
      <c r="G862" s="2171"/>
      <c r="H862" s="2282"/>
      <c r="I862" s="2282"/>
      <c r="J862" s="2283"/>
      <c r="K862" s="2281"/>
      <c r="L862" s="2281"/>
      <c r="M862" s="2281"/>
      <c r="N862" s="2281"/>
      <c r="O862" s="2171"/>
      <c r="P862" s="2171"/>
      <c r="Q862" s="2171"/>
      <c r="R862" s="2171"/>
      <c r="S862" s="2281"/>
      <c r="T862" s="2171"/>
      <c r="U862" s="2171"/>
      <c r="V862" s="2171"/>
      <c r="W862" s="2171"/>
      <c r="X862" s="2171"/>
      <c r="Y862" s="2171"/>
      <c r="Z862" s="2171"/>
      <c r="AA862" s="2171"/>
      <c r="AB862" s="2171"/>
      <c r="AC862" s="2281"/>
      <c r="AD862" s="2171"/>
      <c r="AE862" s="2171"/>
      <c r="AF862" s="2171"/>
      <c r="AG862" s="2171"/>
    </row>
    <row r="863" spans="2:33" x14ac:dyDescent="0.2">
      <c r="B863" s="2280"/>
      <c r="C863" s="2280"/>
      <c r="D863" s="2281"/>
      <c r="E863" s="2171"/>
      <c r="F863" s="2171"/>
      <c r="G863" s="2171"/>
      <c r="H863" s="2282"/>
      <c r="I863" s="2282"/>
      <c r="J863" s="2283"/>
      <c r="K863" s="2281"/>
      <c r="L863" s="2281"/>
      <c r="M863" s="2281"/>
      <c r="N863" s="2281"/>
      <c r="O863" s="2171"/>
      <c r="P863" s="2171"/>
      <c r="Q863" s="2171"/>
      <c r="R863" s="2171"/>
      <c r="S863" s="2281"/>
      <c r="T863" s="2171"/>
      <c r="U863" s="2171"/>
      <c r="V863" s="2171"/>
      <c r="W863" s="2171"/>
      <c r="X863" s="2171"/>
      <c r="Y863" s="2171"/>
      <c r="Z863" s="2171"/>
      <c r="AA863" s="2171"/>
      <c r="AB863" s="2171"/>
      <c r="AC863" s="2281"/>
      <c r="AD863" s="2171"/>
      <c r="AE863" s="2171"/>
      <c r="AF863" s="2171"/>
      <c r="AG863" s="2171"/>
    </row>
    <row r="864" spans="2:33" x14ac:dyDescent="0.2">
      <c r="B864" s="2280"/>
      <c r="C864" s="2280"/>
      <c r="D864" s="2281"/>
      <c r="E864" s="2171"/>
      <c r="F864" s="2171"/>
      <c r="G864" s="2171"/>
      <c r="H864" s="2282"/>
      <c r="I864" s="2282"/>
      <c r="J864" s="2283"/>
      <c r="K864" s="2281"/>
      <c r="L864" s="2281"/>
      <c r="M864" s="2281"/>
      <c r="N864" s="2281"/>
      <c r="O864" s="2171"/>
      <c r="P864" s="2171"/>
      <c r="Q864" s="2171"/>
      <c r="R864" s="2171"/>
      <c r="S864" s="2281"/>
      <c r="T864" s="2171"/>
      <c r="U864" s="2171"/>
      <c r="V864" s="2171"/>
      <c r="W864" s="2171"/>
      <c r="X864" s="2171"/>
      <c r="Y864" s="2171"/>
      <c r="Z864" s="2171"/>
      <c r="AA864" s="2171"/>
      <c r="AB864" s="2171"/>
      <c r="AC864" s="2281"/>
      <c r="AD864" s="2171"/>
      <c r="AE864" s="2171"/>
      <c r="AF864" s="2171"/>
      <c r="AG864" s="2171"/>
    </row>
    <row r="865" spans="2:33" x14ac:dyDescent="0.2">
      <c r="B865" s="2280"/>
      <c r="C865" s="2280"/>
      <c r="D865" s="2281"/>
      <c r="E865" s="2171"/>
      <c r="F865" s="2171"/>
      <c r="G865" s="2171"/>
      <c r="H865" s="2282"/>
      <c r="I865" s="2282"/>
      <c r="J865" s="2283"/>
      <c r="K865" s="2281"/>
      <c r="L865" s="2281"/>
      <c r="M865" s="2281"/>
      <c r="N865" s="2281"/>
      <c r="O865" s="2171"/>
      <c r="P865" s="2171"/>
      <c r="Q865" s="2171"/>
      <c r="R865" s="2171"/>
      <c r="S865" s="2281"/>
      <c r="T865" s="2171"/>
      <c r="U865" s="2171"/>
      <c r="V865" s="2171"/>
      <c r="W865" s="2171"/>
      <c r="X865" s="2171"/>
      <c r="Y865" s="2171"/>
      <c r="Z865" s="2171"/>
      <c r="AA865" s="2171"/>
      <c r="AB865" s="2171"/>
      <c r="AC865" s="2281"/>
      <c r="AD865" s="2171"/>
      <c r="AE865" s="2171"/>
      <c r="AF865" s="2171"/>
      <c r="AG865" s="2171"/>
    </row>
    <row r="866" spans="2:33" x14ac:dyDescent="0.2">
      <c r="B866" s="2280"/>
      <c r="C866" s="2280"/>
      <c r="D866" s="2281"/>
      <c r="E866" s="2171"/>
      <c r="F866" s="2171"/>
      <c r="G866" s="2171"/>
      <c r="H866" s="2282"/>
      <c r="I866" s="2282"/>
      <c r="J866" s="2283"/>
      <c r="K866" s="2281"/>
      <c r="L866" s="2281"/>
      <c r="M866" s="2281"/>
      <c r="N866" s="2281"/>
      <c r="O866" s="2171"/>
      <c r="P866" s="2171"/>
      <c r="Q866" s="2171"/>
      <c r="R866" s="2171"/>
      <c r="S866" s="2281"/>
      <c r="T866" s="2171"/>
      <c r="U866" s="2171"/>
      <c r="V866" s="2171"/>
      <c r="W866" s="2171"/>
      <c r="X866" s="2171"/>
      <c r="Y866" s="2171"/>
      <c r="Z866" s="2171"/>
      <c r="AA866" s="2171"/>
      <c r="AB866" s="2171"/>
      <c r="AC866" s="2281"/>
      <c r="AD866" s="2171"/>
      <c r="AE866" s="2171"/>
      <c r="AF866" s="2171"/>
      <c r="AG866" s="2171"/>
    </row>
    <row r="867" spans="2:33" x14ac:dyDescent="0.2">
      <c r="B867" s="2280"/>
      <c r="C867" s="2280"/>
      <c r="D867" s="2281"/>
      <c r="E867" s="2171"/>
      <c r="F867" s="2171"/>
      <c r="G867" s="2171"/>
      <c r="H867" s="2282"/>
      <c r="I867" s="2282"/>
      <c r="J867" s="2283"/>
      <c r="K867" s="2281"/>
      <c r="L867" s="2281"/>
      <c r="M867" s="2281"/>
      <c r="N867" s="2281"/>
      <c r="O867" s="2171"/>
      <c r="P867" s="2171"/>
      <c r="Q867" s="2171"/>
      <c r="R867" s="2171"/>
      <c r="S867" s="2281"/>
      <c r="T867" s="2171"/>
      <c r="U867" s="2171"/>
      <c r="V867" s="2171"/>
      <c r="W867" s="2171"/>
      <c r="X867" s="2171"/>
      <c r="Y867" s="2171"/>
      <c r="Z867" s="2171"/>
      <c r="AA867" s="2171"/>
      <c r="AB867" s="2171"/>
      <c r="AC867" s="2281"/>
      <c r="AD867" s="2171"/>
      <c r="AE867" s="2171"/>
      <c r="AF867" s="2171"/>
      <c r="AG867" s="2171"/>
    </row>
    <row r="868" spans="2:33" x14ac:dyDescent="0.2">
      <c r="B868" s="2280"/>
      <c r="C868" s="2280"/>
      <c r="D868" s="2281"/>
      <c r="E868" s="2171"/>
      <c r="F868" s="2171"/>
      <c r="G868" s="2171"/>
      <c r="H868" s="2282"/>
      <c r="I868" s="2282"/>
      <c r="J868" s="2283"/>
      <c r="K868" s="2281"/>
      <c r="L868" s="2281"/>
      <c r="M868" s="2281"/>
      <c r="N868" s="2281"/>
      <c r="O868" s="2171"/>
      <c r="P868" s="2171"/>
      <c r="Q868" s="2171"/>
      <c r="R868" s="2171"/>
      <c r="S868" s="2281"/>
      <c r="T868" s="2171"/>
      <c r="U868" s="2171"/>
      <c r="V868" s="2171"/>
      <c r="W868" s="2171"/>
      <c r="X868" s="2171"/>
      <c r="Y868" s="2171"/>
      <c r="Z868" s="2171"/>
      <c r="AA868" s="2171"/>
      <c r="AB868" s="2171"/>
      <c r="AC868" s="2281"/>
      <c r="AD868" s="2171"/>
      <c r="AE868" s="2171"/>
      <c r="AF868" s="2171"/>
      <c r="AG868" s="2171"/>
    </row>
    <row r="869" spans="2:33" x14ac:dyDescent="0.2">
      <c r="B869" s="2280"/>
      <c r="C869" s="2280"/>
      <c r="D869" s="2281"/>
      <c r="E869" s="2171"/>
      <c r="F869" s="2171"/>
      <c r="G869" s="2171"/>
      <c r="H869" s="2282"/>
      <c r="I869" s="2282"/>
      <c r="J869" s="2283"/>
      <c r="K869" s="2281"/>
      <c r="L869" s="2281"/>
      <c r="M869" s="2281"/>
      <c r="N869" s="2281"/>
      <c r="O869" s="2171"/>
      <c r="P869" s="2171"/>
      <c r="Q869" s="2171"/>
      <c r="R869" s="2171"/>
      <c r="S869" s="2281"/>
      <c r="T869" s="2171"/>
      <c r="U869" s="2171"/>
      <c r="V869" s="2171"/>
      <c r="W869" s="2171"/>
      <c r="X869" s="2171"/>
      <c r="Y869" s="2171"/>
      <c r="Z869" s="2171"/>
      <c r="AA869" s="2171"/>
      <c r="AB869" s="2171"/>
      <c r="AC869" s="2281"/>
      <c r="AD869" s="2171"/>
      <c r="AE869" s="2171"/>
      <c r="AF869" s="2171"/>
      <c r="AG869" s="2171"/>
    </row>
    <row r="870" spans="2:33" x14ac:dyDescent="0.2">
      <c r="B870" s="2280"/>
      <c r="C870" s="2280"/>
      <c r="D870" s="2281"/>
      <c r="E870" s="2171"/>
      <c r="F870" s="2171"/>
      <c r="G870" s="2171"/>
      <c r="H870" s="2282"/>
      <c r="I870" s="2282"/>
      <c r="J870" s="2283"/>
      <c r="K870" s="2281"/>
      <c r="L870" s="2281"/>
      <c r="M870" s="2281"/>
      <c r="N870" s="2281"/>
      <c r="O870" s="2171"/>
      <c r="P870" s="2171"/>
      <c r="Q870" s="2171"/>
      <c r="R870" s="2171"/>
      <c r="S870" s="2281"/>
      <c r="T870" s="2171"/>
      <c r="U870" s="2171"/>
      <c r="V870" s="2171"/>
      <c r="W870" s="2171"/>
      <c r="X870" s="2171"/>
      <c r="Y870" s="2171"/>
      <c r="Z870" s="2171"/>
      <c r="AA870" s="2171"/>
      <c r="AB870" s="2171"/>
      <c r="AC870" s="2281"/>
      <c r="AD870" s="2171"/>
      <c r="AE870" s="2171"/>
      <c r="AF870" s="2171"/>
      <c r="AG870" s="2171"/>
    </row>
    <row r="871" spans="2:33" x14ac:dyDescent="0.2">
      <c r="B871" s="2280"/>
      <c r="C871" s="2280"/>
      <c r="D871" s="2281"/>
      <c r="E871" s="2171"/>
      <c r="F871" s="2171"/>
      <c r="G871" s="2171"/>
      <c r="H871" s="2282"/>
      <c r="I871" s="2282"/>
      <c r="J871" s="2283"/>
      <c r="K871" s="2281"/>
      <c r="L871" s="2281"/>
      <c r="M871" s="2281"/>
      <c r="N871" s="2281"/>
      <c r="O871" s="2171"/>
      <c r="P871" s="2171"/>
      <c r="Q871" s="2171"/>
      <c r="R871" s="2171"/>
      <c r="S871" s="2281"/>
      <c r="T871" s="2171"/>
      <c r="U871" s="2171"/>
      <c r="V871" s="2171"/>
      <c r="W871" s="2171"/>
      <c r="X871" s="2171"/>
      <c r="Y871" s="2171"/>
      <c r="Z871" s="2171"/>
      <c r="AA871" s="2171"/>
      <c r="AB871" s="2171"/>
      <c r="AC871" s="2281"/>
      <c r="AD871" s="2171"/>
      <c r="AE871" s="2171"/>
      <c r="AF871" s="2171"/>
      <c r="AG871" s="2171"/>
    </row>
    <row r="872" spans="2:33" x14ac:dyDescent="0.2">
      <c r="B872" s="2280"/>
      <c r="C872" s="2280"/>
      <c r="D872" s="2281"/>
      <c r="E872" s="2171"/>
      <c r="F872" s="2171"/>
      <c r="G872" s="2171"/>
      <c r="H872" s="2282"/>
      <c r="I872" s="2282"/>
      <c r="J872" s="2283"/>
      <c r="K872" s="2281"/>
      <c r="L872" s="2281"/>
      <c r="M872" s="2281"/>
      <c r="N872" s="2281"/>
      <c r="O872" s="2171"/>
      <c r="P872" s="2171"/>
      <c r="Q872" s="2171"/>
      <c r="R872" s="2171"/>
      <c r="S872" s="2281"/>
      <c r="T872" s="2171"/>
      <c r="U872" s="2171"/>
      <c r="V872" s="2171"/>
      <c r="W872" s="2171"/>
      <c r="X872" s="2171"/>
      <c r="Y872" s="2171"/>
      <c r="Z872" s="2171"/>
      <c r="AA872" s="2171"/>
      <c r="AB872" s="2171"/>
      <c r="AC872" s="2281"/>
      <c r="AD872" s="2171"/>
      <c r="AE872" s="2171"/>
      <c r="AF872" s="2171"/>
      <c r="AG872" s="2171"/>
    </row>
    <row r="873" spans="2:33" x14ac:dyDescent="0.2">
      <c r="B873" s="2280"/>
      <c r="C873" s="2280"/>
      <c r="D873" s="2281"/>
      <c r="E873" s="2171"/>
      <c r="F873" s="2171"/>
      <c r="G873" s="2171"/>
      <c r="H873" s="2282"/>
      <c r="I873" s="2282"/>
      <c r="J873" s="2283"/>
      <c r="K873" s="2281"/>
      <c r="L873" s="2281"/>
      <c r="M873" s="2281"/>
      <c r="N873" s="2281"/>
      <c r="O873" s="2171"/>
      <c r="P873" s="2171"/>
      <c r="Q873" s="2171"/>
      <c r="R873" s="2171"/>
      <c r="S873" s="2281"/>
      <c r="T873" s="2171"/>
      <c r="U873" s="2171"/>
      <c r="V873" s="2171"/>
      <c r="W873" s="2171"/>
      <c r="X873" s="2171"/>
      <c r="Y873" s="2171"/>
      <c r="Z873" s="2171"/>
      <c r="AA873" s="2171"/>
      <c r="AB873" s="2171"/>
      <c r="AC873" s="2281"/>
      <c r="AD873" s="2171"/>
      <c r="AE873" s="2171"/>
      <c r="AF873" s="2171"/>
      <c r="AG873" s="2171"/>
    </row>
    <row r="874" spans="2:33" x14ac:dyDescent="0.2">
      <c r="B874" s="2280"/>
      <c r="C874" s="2280"/>
      <c r="D874" s="2281"/>
      <c r="E874" s="2171"/>
      <c r="F874" s="2171"/>
      <c r="G874" s="2171"/>
      <c r="H874" s="2282"/>
      <c r="I874" s="2282"/>
      <c r="J874" s="2283"/>
      <c r="K874" s="2281"/>
      <c r="L874" s="2281"/>
      <c r="M874" s="2281"/>
      <c r="N874" s="2281"/>
      <c r="O874" s="2171"/>
      <c r="P874" s="2171"/>
      <c r="Q874" s="2171"/>
      <c r="R874" s="2171"/>
      <c r="S874" s="2281"/>
      <c r="T874" s="2171"/>
      <c r="U874" s="2171"/>
      <c r="V874" s="2171"/>
      <c r="W874" s="2171"/>
      <c r="X874" s="2171"/>
      <c r="Y874" s="2171"/>
      <c r="Z874" s="2171"/>
      <c r="AA874" s="2171"/>
      <c r="AB874" s="2171"/>
      <c r="AC874" s="2281"/>
      <c r="AD874" s="2171"/>
      <c r="AE874" s="2171"/>
      <c r="AF874" s="2171"/>
      <c r="AG874" s="2171"/>
    </row>
    <row r="875" spans="2:33" x14ac:dyDescent="0.2">
      <c r="B875" s="2280"/>
      <c r="C875" s="2280"/>
      <c r="D875" s="2281"/>
      <c r="E875" s="2171"/>
      <c r="F875" s="2171"/>
      <c r="G875" s="2171"/>
      <c r="H875" s="2282"/>
      <c r="I875" s="2282"/>
      <c r="J875" s="2283"/>
      <c r="K875" s="2281"/>
      <c r="L875" s="2281"/>
      <c r="M875" s="2281"/>
      <c r="N875" s="2281"/>
      <c r="O875" s="2171"/>
      <c r="P875" s="2171"/>
      <c r="Q875" s="2171"/>
      <c r="R875" s="2171"/>
      <c r="S875" s="2281"/>
      <c r="T875" s="2171"/>
      <c r="U875" s="2171"/>
      <c r="V875" s="2171"/>
      <c r="W875" s="2171"/>
      <c r="X875" s="2171"/>
      <c r="Y875" s="2171"/>
      <c r="Z875" s="2171"/>
      <c r="AA875" s="2171"/>
      <c r="AB875" s="2171"/>
      <c r="AC875" s="2281"/>
      <c r="AD875" s="2171"/>
      <c r="AE875" s="2171"/>
      <c r="AF875" s="2171"/>
      <c r="AG875" s="2171"/>
    </row>
    <row r="876" spans="2:33" x14ac:dyDescent="0.2">
      <c r="B876" s="2280"/>
      <c r="C876" s="2280"/>
      <c r="D876" s="2281"/>
      <c r="E876" s="2171"/>
      <c r="F876" s="2171"/>
      <c r="G876" s="2171"/>
      <c r="H876" s="2282"/>
      <c r="I876" s="2282"/>
      <c r="J876" s="2283"/>
      <c r="K876" s="2281"/>
      <c r="L876" s="2281"/>
      <c r="M876" s="2281"/>
      <c r="N876" s="2281"/>
      <c r="O876" s="2171"/>
      <c r="P876" s="2171"/>
      <c r="Q876" s="2171"/>
      <c r="R876" s="2171"/>
      <c r="S876" s="2281"/>
      <c r="T876" s="2171"/>
      <c r="U876" s="2171"/>
      <c r="V876" s="2171"/>
      <c r="W876" s="2171"/>
      <c r="X876" s="2171"/>
      <c r="Y876" s="2171"/>
      <c r="Z876" s="2171"/>
      <c r="AA876" s="2171"/>
      <c r="AB876" s="2171"/>
      <c r="AC876" s="2281"/>
      <c r="AD876" s="2171"/>
      <c r="AE876" s="2171"/>
      <c r="AF876" s="2171"/>
      <c r="AG876" s="2171"/>
    </row>
    <row r="877" spans="2:33" x14ac:dyDescent="0.2">
      <c r="B877" s="2280"/>
      <c r="C877" s="2280"/>
      <c r="D877" s="2281"/>
      <c r="E877" s="2171"/>
      <c r="F877" s="2171"/>
      <c r="G877" s="2171"/>
      <c r="H877" s="2282"/>
      <c r="I877" s="2282"/>
      <c r="J877" s="2283"/>
      <c r="K877" s="2281"/>
      <c r="L877" s="2281"/>
      <c r="M877" s="2281"/>
      <c r="N877" s="2281"/>
      <c r="O877" s="2171"/>
      <c r="P877" s="2171"/>
      <c r="Q877" s="2171"/>
      <c r="R877" s="2171"/>
      <c r="S877" s="2281"/>
      <c r="T877" s="2171"/>
      <c r="U877" s="2171"/>
      <c r="V877" s="2171"/>
      <c r="W877" s="2171"/>
      <c r="X877" s="2171"/>
      <c r="Y877" s="2171"/>
      <c r="Z877" s="2171"/>
      <c r="AA877" s="2171"/>
      <c r="AB877" s="2171"/>
      <c r="AC877" s="2281"/>
      <c r="AD877" s="2171"/>
      <c r="AE877" s="2171"/>
      <c r="AF877" s="2171"/>
      <c r="AG877" s="2171"/>
    </row>
    <row r="878" spans="2:33" x14ac:dyDescent="0.2">
      <c r="B878" s="2280"/>
      <c r="C878" s="2280"/>
      <c r="D878" s="2281"/>
      <c r="E878" s="2171"/>
      <c r="F878" s="2171"/>
      <c r="G878" s="2171"/>
      <c r="H878" s="2282"/>
      <c r="I878" s="2282"/>
      <c r="J878" s="2283"/>
      <c r="K878" s="2281"/>
      <c r="L878" s="2281"/>
      <c r="M878" s="2281"/>
      <c r="N878" s="2281"/>
      <c r="O878" s="2171"/>
      <c r="P878" s="2171"/>
      <c r="Q878" s="2171"/>
      <c r="R878" s="2171"/>
      <c r="S878" s="2281"/>
      <c r="T878" s="2171"/>
      <c r="U878" s="2171"/>
      <c r="V878" s="2171"/>
      <c r="W878" s="2171"/>
      <c r="X878" s="2171"/>
      <c r="Y878" s="2171"/>
      <c r="Z878" s="2171"/>
      <c r="AA878" s="2171"/>
      <c r="AB878" s="2171"/>
      <c r="AC878" s="2281"/>
      <c r="AD878" s="2171"/>
      <c r="AE878" s="2171"/>
      <c r="AF878" s="2171"/>
      <c r="AG878" s="2171"/>
    </row>
    <row r="879" spans="2:33" x14ac:dyDescent="0.2">
      <c r="B879" s="2280"/>
      <c r="C879" s="2280"/>
      <c r="D879" s="2281"/>
      <c r="E879" s="2171"/>
      <c r="F879" s="2171"/>
      <c r="G879" s="2171"/>
      <c r="H879" s="2282"/>
      <c r="I879" s="2282"/>
      <c r="J879" s="2283"/>
      <c r="K879" s="2281"/>
      <c r="L879" s="2281"/>
      <c r="M879" s="2281"/>
      <c r="N879" s="2281"/>
      <c r="O879" s="2171"/>
      <c r="P879" s="2171"/>
      <c r="Q879" s="2171"/>
      <c r="R879" s="2171"/>
      <c r="S879" s="2281"/>
      <c r="T879" s="2171"/>
      <c r="U879" s="2171"/>
      <c r="V879" s="2171"/>
      <c r="W879" s="2171"/>
      <c r="X879" s="2171"/>
      <c r="Y879" s="2171"/>
      <c r="Z879" s="2171"/>
      <c r="AA879" s="2171"/>
      <c r="AB879" s="2171"/>
      <c r="AC879" s="2281"/>
      <c r="AD879" s="2171"/>
      <c r="AE879" s="2171"/>
      <c r="AF879" s="2171"/>
      <c r="AG879" s="2171"/>
    </row>
    <row r="880" spans="2:33" x14ac:dyDescent="0.2">
      <c r="B880" s="2280"/>
      <c r="C880" s="2280"/>
      <c r="D880" s="2281"/>
      <c r="E880" s="2171"/>
      <c r="F880" s="2171"/>
      <c r="G880" s="2171"/>
      <c r="H880" s="2282"/>
      <c r="I880" s="2282"/>
      <c r="J880" s="2283"/>
      <c r="K880" s="2281"/>
      <c r="L880" s="2281"/>
      <c r="M880" s="2281"/>
      <c r="N880" s="2281"/>
      <c r="O880" s="2171"/>
      <c r="P880" s="2171"/>
      <c r="Q880" s="2171"/>
      <c r="R880" s="2171"/>
      <c r="S880" s="2281"/>
      <c r="T880" s="2171"/>
      <c r="U880" s="2171"/>
      <c r="V880" s="2171"/>
      <c r="W880" s="2171"/>
      <c r="X880" s="2171"/>
      <c r="Y880" s="2171"/>
      <c r="Z880" s="2171"/>
      <c r="AA880" s="2171"/>
      <c r="AB880" s="2171"/>
      <c r="AC880" s="2281"/>
      <c r="AD880" s="2171"/>
      <c r="AE880" s="2171"/>
      <c r="AF880" s="2171"/>
      <c r="AG880" s="2171"/>
    </row>
    <row r="881" spans="2:33" x14ac:dyDescent="0.2">
      <c r="B881" s="2280"/>
      <c r="C881" s="2280"/>
      <c r="D881" s="2281"/>
      <c r="E881" s="2171"/>
      <c r="F881" s="2171"/>
      <c r="G881" s="2171"/>
      <c r="H881" s="2282"/>
      <c r="I881" s="2282"/>
      <c r="J881" s="2283"/>
      <c r="K881" s="2281"/>
      <c r="L881" s="2281"/>
      <c r="M881" s="2281"/>
      <c r="N881" s="2281"/>
      <c r="O881" s="2171"/>
      <c r="P881" s="2171"/>
      <c r="Q881" s="2171"/>
      <c r="R881" s="2171"/>
      <c r="S881" s="2281"/>
      <c r="T881" s="2171"/>
      <c r="U881" s="2171"/>
      <c r="V881" s="2171"/>
      <c r="W881" s="2171"/>
      <c r="X881" s="2171"/>
      <c r="Y881" s="2171"/>
      <c r="Z881" s="2171"/>
      <c r="AA881" s="2171"/>
      <c r="AB881" s="2171"/>
      <c r="AC881" s="2281"/>
      <c r="AD881" s="2171"/>
      <c r="AE881" s="2171"/>
      <c r="AF881" s="2171"/>
      <c r="AG881" s="2171"/>
    </row>
    <row r="882" spans="2:33" x14ac:dyDescent="0.2">
      <c r="B882" s="2280"/>
      <c r="C882" s="2280"/>
      <c r="D882" s="2281"/>
      <c r="E882" s="2171"/>
      <c r="F882" s="2171"/>
      <c r="G882" s="2171"/>
      <c r="H882" s="2282"/>
      <c r="I882" s="2282"/>
      <c r="J882" s="2283"/>
      <c r="K882" s="2281"/>
      <c r="L882" s="2281"/>
      <c r="M882" s="2281"/>
      <c r="N882" s="2281"/>
      <c r="O882" s="2171"/>
      <c r="P882" s="2171"/>
      <c r="Q882" s="2171"/>
      <c r="R882" s="2171"/>
      <c r="S882" s="2281"/>
      <c r="T882" s="2171"/>
      <c r="U882" s="2171"/>
      <c r="V882" s="2171"/>
      <c r="W882" s="2171"/>
      <c r="X882" s="2171"/>
      <c r="Y882" s="2171"/>
      <c r="Z882" s="2171"/>
      <c r="AA882" s="2171"/>
      <c r="AB882" s="2171"/>
      <c r="AC882" s="2281"/>
      <c r="AD882" s="2171"/>
      <c r="AE882" s="2171"/>
      <c r="AF882" s="2171"/>
      <c r="AG882" s="2171"/>
    </row>
    <row r="883" spans="2:33" x14ac:dyDescent="0.2">
      <c r="B883" s="2280"/>
      <c r="C883" s="2280"/>
      <c r="D883" s="2281"/>
      <c r="E883" s="2171"/>
      <c r="F883" s="2171"/>
      <c r="G883" s="2171"/>
      <c r="H883" s="2282"/>
      <c r="I883" s="2282"/>
      <c r="J883" s="2283"/>
      <c r="K883" s="2281"/>
      <c r="L883" s="2281"/>
      <c r="M883" s="2281"/>
      <c r="N883" s="2281"/>
      <c r="O883" s="2171"/>
      <c r="P883" s="2171"/>
      <c r="Q883" s="2171"/>
      <c r="R883" s="2171"/>
      <c r="S883" s="2281"/>
      <c r="T883" s="2171"/>
      <c r="U883" s="2171"/>
      <c r="V883" s="2171"/>
      <c r="W883" s="2171"/>
      <c r="X883" s="2171"/>
      <c r="Y883" s="2171"/>
      <c r="Z883" s="2171"/>
      <c r="AA883" s="2171"/>
      <c r="AB883" s="2171"/>
      <c r="AC883" s="2281"/>
      <c r="AD883" s="2171"/>
      <c r="AE883" s="2171"/>
      <c r="AF883" s="2171"/>
      <c r="AG883" s="2171"/>
    </row>
    <row r="884" spans="2:33" x14ac:dyDescent="0.2">
      <c r="B884" s="2280"/>
      <c r="C884" s="2280"/>
      <c r="D884" s="2281"/>
      <c r="E884" s="2171"/>
      <c r="F884" s="2171"/>
      <c r="G884" s="2171"/>
      <c r="H884" s="2282"/>
      <c r="I884" s="2282"/>
      <c r="J884" s="2283"/>
      <c r="K884" s="2281"/>
      <c r="L884" s="2281"/>
      <c r="M884" s="2281"/>
      <c r="N884" s="2281"/>
      <c r="O884" s="2171"/>
      <c r="P884" s="2171"/>
      <c r="Q884" s="2171"/>
      <c r="R884" s="2171"/>
      <c r="S884" s="2281"/>
      <c r="T884" s="2171"/>
      <c r="U884" s="2171"/>
      <c r="V884" s="2171"/>
      <c r="W884" s="2171"/>
      <c r="X884" s="2171"/>
      <c r="Y884" s="2171"/>
      <c r="Z884" s="2171"/>
      <c r="AA884" s="2171"/>
      <c r="AB884" s="2171"/>
      <c r="AC884" s="2281"/>
      <c r="AD884" s="2171"/>
      <c r="AE884" s="2171"/>
      <c r="AF884" s="2171"/>
      <c r="AG884" s="2171"/>
    </row>
    <row r="885" spans="2:33" x14ac:dyDescent="0.2">
      <c r="B885" s="2280"/>
      <c r="C885" s="2280"/>
      <c r="D885" s="2281"/>
      <c r="E885" s="2171"/>
      <c r="F885" s="2171"/>
      <c r="G885" s="2171"/>
      <c r="H885" s="2282"/>
      <c r="I885" s="2282"/>
      <c r="J885" s="2283"/>
      <c r="K885" s="2281"/>
      <c r="L885" s="2281"/>
      <c r="M885" s="2281"/>
      <c r="N885" s="2281"/>
      <c r="O885" s="2171"/>
      <c r="P885" s="2171"/>
      <c r="Q885" s="2171"/>
      <c r="R885" s="2171"/>
      <c r="S885" s="2281"/>
      <c r="T885" s="2171"/>
      <c r="U885" s="2171"/>
      <c r="V885" s="2171"/>
      <c r="W885" s="2171"/>
      <c r="X885" s="2171"/>
      <c r="Y885" s="2171"/>
      <c r="Z885" s="2171"/>
      <c r="AA885" s="2171"/>
      <c r="AB885" s="2171"/>
      <c r="AC885" s="2281"/>
      <c r="AD885" s="2171"/>
      <c r="AE885" s="2171"/>
      <c r="AF885" s="2171"/>
      <c r="AG885" s="2171"/>
    </row>
    <row r="886" spans="2:33" x14ac:dyDescent="0.2">
      <c r="B886" s="2280"/>
      <c r="C886" s="2280"/>
      <c r="D886" s="2281"/>
      <c r="E886" s="2171"/>
      <c r="F886" s="2171"/>
      <c r="G886" s="2171"/>
      <c r="H886" s="2282"/>
      <c r="I886" s="2282"/>
      <c r="J886" s="2283"/>
      <c r="K886" s="2281"/>
      <c r="L886" s="2281"/>
      <c r="M886" s="2281"/>
      <c r="N886" s="2281"/>
      <c r="O886" s="2171"/>
      <c r="P886" s="2171"/>
      <c r="Q886" s="2171"/>
      <c r="R886" s="2171"/>
      <c r="S886" s="2281"/>
      <c r="T886" s="2171"/>
      <c r="U886" s="2171"/>
      <c r="V886" s="2171"/>
      <c r="W886" s="2171"/>
      <c r="X886" s="2171"/>
      <c r="Y886" s="2171"/>
      <c r="Z886" s="2171"/>
      <c r="AA886" s="2171"/>
      <c r="AB886" s="2171"/>
      <c r="AC886" s="2281"/>
      <c r="AD886" s="2171"/>
      <c r="AE886" s="2171"/>
      <c r="AF886" s="2171"/>
      <c r="AG886" s="2171"/>
    </row>
    <row r="887" spans="2:33" x14ac:dyDescent="0.2">
      <c r="B887" s="2280"/>
      <c r="C887" s="2280"/>
      <c r="D887" s="2281"/>
      <c r="E887" s="2171"/>
      <c r="F887" s="2171"/>
      <c r="G887" s="2171"/>
      <c r="H887" s="2282"/>
      <c r="I887" s="2282"/>
      <c r="J887" s="2283"/>
      <c r="K887" s="2281"/>
      <c r="L887" s="2281"/>
      <c r="M887" s="2281"/>
      <c r="N887" s="2281"/>
      <c r="O887" s="2171"/>
      <c r="P887" s="2171"/>
      <c r="Q887" s="2171"/>
      <c r="R887" s="2171"/>
      <c r="S887" s="2281"/>
      <c r="T887" s="2171"/>
      <c r="U887" s="2171"/>
      <c r="V887" s="2171"/>
      <c r="W887" s="2171"/>
      <c r="X887" s="2171"/>
      <c r="Y887" s="2171"/>
      <c r="Z887" s="2171"/>
      <c r="AA887" s="2171"/>
      <c r="AB887" s="2171"/>
      <c r="AC887" s="2281"/>
      <c r="AD887" s="2171"/>
      <c r="AE887" s="2171"/>
      <c r="AF887" s="2171"/>
      <c r="AG887" s="2171"/>
    </row>
    <row r="888" spans="2:33" x14ac:dyDescent="0.2">
      <c r="B888" s="2280"/>
      <c r="C888" s="2280"/>
      <c r="D888" s="2281"/>
      <c r="E888" s="2171"/>
      <c r="F888" s="2171"/>
      <c r="G888" s="2171"/>
      <c r="H888" s="2282"/>
      <c r="I888" s="2282"/>
      <c r="J888" s="2283"/>
      <c r="K888" s="2281"/>
      <c r="L888" s="2281"/>
      <c r="M888" s="2281"/>
      <c r="N888" s="2281"/>
      <c r="O888" s="2171"/>
      <c r="P888" s="2171"/>
      <c r="Q888" s="2171"/>
      <c r="R888" s="2171"/>
      <c r="S888" s="2281"/>
      <c r="T888" s="2171"/>
      <c r="U888" s="2171"/>
      <c r="V888" s="2171"/>
      <c r="W888" s="2171"/>
      <c r="X888" s="2171"/>
      <c r="Y888" s="2171"/>
      <c r="Z888" s="2171"/>
      <c r="AA888" s="2171"/>
      <c r="AB888" s="2171"/>
      <c r="AC888" s="2281"/>
      <c r="AD888" s="2171"/>
      <c r="AE888" s="2171"/>
      <c r="AF888" s="2171"/>
      <c r="AG888" s="2171"/>
    </row>
    <row r="889" spans="2:33" x14ac:dyDescent="0.2">
      <c r="B889" s="2280"/>
      <c r="C889" s="2280"/>
      <c r="D889" s="2281"/>
      <c r="E889" s="2171"/>
      <c r="F889" s="2171"/>
      <c r="G889" s="2171"/>
      <c r="H889" s="2282"/>
      <c r="I889" s="2282"/>
      <c r="J889" s="2283"/>
      <c r="K889" s="2281"/>
      <c r="L889" s="2281"/>
      <c r="M889" s="2281"/>
      <c r="N889" s="2281"/>
      <c r="O889" s="2171"/>
      <c r="P889" s="2171"/>
      <c r="Q889" s="2171"/>
      <c r="R889" s="2171"/>
      <c r="S889" s="2281"/>
      <c r="T889" s="2171"/>
      <c r="U889" s="2171"/>
      <c r="V889" s="2171"/>
      <c r="W889" s="2171"/>
      <c r="X889" s="2171"/>
      <c r="Y889" s="2171"/>
      <c r="Z889" s="2171"/>
      <c r="AA889" s="2171"/>
      <c r="AB889" s="2171"/>
      <c r="AC889" s="2281"/>
      <c r="AD889" s="2171"/>
      <c r="AE889" s="2171"/>
      <c r="AF889" s="2171"/>
      <c r="AG889" s="2171"/>
    </row>
    <row r="890" spans="2:33" x14ac:dyDescent="0.2">
      <c r="B890" s="2280"/>
      <c r="C890" s="2280"/>
      <c r="D890" s="2281"/>
      <c r="E890" s="2171"/>
      <c r="F890" s="2171"/>
      <c r="G890" s="2171"/>
      <c r="H890" s="2282"/>
      <c r="I890" s="2282"/>
      <c r="J890" s="2283"/>
      <c r="K890" s="2281"/>
      <c r="L890" s="2281"/>
      <c r="M890" s="2281"/>
      <c r="N890" s="2281"/>
      <c r="O890" s="2171"/>
      <c r="P890" s="2171"/>
      <c r="Q890" s="2171"/>
      <c r="R890" s="2171"/>
      <c r="S890" s="2281"/>
      <c r="T890" s="2171"/>
      <c r="U890" s="2171"/>
      <c r="V890" s="2171"/>
      <c r="W890" s="2171"/>
      <c r="X890" s="2171"/>
      <c r="Y890" s="2171"/>
      <c r="Z890" s="2171"/>
      <c r="AA890" s="2171"/>
      <c r="AB890" s="2171"/>
      <c r="AC890" s="2281"/>
      <c r="AD890" s="2171"/>
      <c r="AE890" s="2171"/>
      <c r="AF890" s="2171"/>
      <c r="AG890" s="2171"/>
    </row>
    <row r="891" spans="2:33" x14ac:dyDescent="0.2">
      <c r="B891" s="2280"/>
      <c r="C891" s="2280"/>
      <c r="D891" s="2281"/>
      <c r="E891" s="2171"/>
      <c r="F891" s="2171"/>
      <c r="G891" s="2171"/>
      <c r="H891" s="2282"/>
      <c r="I891" s="2282"/>
      <c r="J891" s="2283"/>
      <c r="K891" s="2281"/>
      <c r="L891" s="2281"/>
      <c r="M891" s="2281"/>
      <c r="N891" s="2281"/>
      <c r="O891" s="2171"/>
      <c r="P891" s="2171"/>
      <c r="Q891" s="2171"/>
      <c r="R891" s="2171"/>
      <c r="S891" s="2281"/>
      <c r="T891" s="2171"/>
      <c r="U891" s="2171"/>
      <c r="V891" s="2171"/>
      <c r="W891" s="2171"/>
      <c r="X891" s="2171"/>
      <c r="Y891" s="2171"/>
      <c r="Z891" s="2171"/>
      <c r="AA891" s="2171"/>
      <c r="AB891" s="2171"/>
      <c r="AC891" s="2281"/>
      <c r="AD891" s="2171"/>
      <c r="AE891" s="2171"/>
      <c r="AF891" s="2171"/>
      <c r="AG891" s="2171"/>
    </row>
    <row r="892" spans="2:33" x14ac:dyDescent="0.2">
      <c r="B892" s="2280"/>
      <c r="C892" s="2280"/>
      <c r="D892" s="2281"/>
      <c r="E892" s="2171"/>
      <c r="F892" s="2171"/>
      <c r="G892" s="2171"/>
      <c r="H892" s="2282"/>
      <c r="I892" s="2282"/>
      <c r="J892" s="2283"/>
      <c r="K892" s="2281"/>
      <c r="L892" s="2281"/>
      <c r="M892" s="2281"/>
      <c r="N892" s="2281"/>
      <c r="O892" s="2171"/>
      <c r="P892" s="2171"/>
      <c r="Q892" s="2171"/>
      <c r="R892" s="2171"/>
      <c r="S892" s="2281"/>
      <c r="T892" s="2171"/>
      <c r="U892" s="2171"/>
      <c r="V892" s="2171"/>
      <c r="W892" s="2171"/>
      <c r="X892" s="2171"/>
      <c r="Y892" s="2171"/>
      <c r="Z892" s="2171"/>
      <c r="AA892" s="2171"/>
      <c r="AB892" s="2171"/>
      <c r="AC892" s="2281"/>
      <c r="AD892" s="2171"/>
      <c r="AE892" s="2171"/>
      <c r="AF892" s="2171"/>
      <c r="AG892" s="2171"/>
    </row>
    <row r="893" spans="2:33" x14ac:dyDescent="0.2">
      <c r="B893" s="2280"/>
      <c r="C893" s="2280"/>
      <c r="D893" s="2281"/>
      <c r="E893" s="2171"/>
      <c r="F893" s="2171"/>
      <c r="G893" s="2171"/>
      <c r="H893" s="2282"/>
      <c r="I893" s="2282"/>
      <c r="J893" s="2283"/>
      <c r="K893" s="2281"/>
      <c r="L893" s="2281"/>
      <c r="M893" s="2281"/>
      <c r="N893" s="2281"/>
      <c r="O893" s="2171"/>
      <c r="P893" s="2171"/>
      <c r="Q893" s="2171"/>
      <c r="R893" s="2171"/>
      <c r="S893" s="2281"/>
      <c r="T893" s="2171"/>
      <c r="U893" s="2171"/>
      <c r="V893" s="2171"/>
      <c r="W893" s="2171"/>
      <c r="X893" s="2171"/>
      <c r="Y893" s="2171"/>
      <c r="Z893" s="2171"/>
      <c r="AA893" s="2171"/>
      <c r="AB893" s="2171"/>
      <c r="AC893" s="2281"/>
      <c r="AD893" s="2171"/>
      <c r="AE893" s="2171"/>
      <c r="AF893" s="2171"/>
      <c r="AG893" s="2171"/>
    </row>
    <row r="894" spans="2:33" x14ac:dyDescent="0.2">
      <c r="B894" s="2280"/>
      <c r="C894" s="2280"/>
      <c r="D894" s="2281"/>
      <c r="E894" s="2171"/>
      <c r="F894" s="2171"/>
      <c r="G894" s="2171"/>
      <c r="H894" s="2282"/>
      <c r="I894" s="2282"/>
      <c r="J894" s="2283"/>
      <c r="K894" s="2281"/>
      <c r="L894" s="2281"/>
      <c r="M894" s="2281"/>
      <c r="N894" s="2281"/>
      <c r="O894" s="2171"/>
      <c r="P894" s="2171"/>
      <c r="Q894" s="2171"/>
      <c r="R894" s="2171"/>
      <c r="S894" s="2281"/>
      <c r="T894" s="2171"/>
      <c r="U894" s="2171"/>
      <c r="V894" s="2171"/>
      <c r="W894" s="2171"/>
      <c r="X894" s="2171"/>
      <c r="Y894" s="2171"/>
      <c r="Z894" s="2171"/>
      <c r="AA894" s="2171"/>
      <c r="AB894" s="2171"/>
      <c r="AC894" s="2281"/>
      <c r="AD894" s="2171"/>
      <c r="AE894" s="2171"/>
      <c r="AF894" s="2171"/>
      <c r="AG894" s="2171"/>
    </row>
    <row r="895" spans="2:33" x14ac:dyDescent="0.2">
      <c r="B895" s="2280"/>
      <c r="C895" s="2280"/>
      <c r="D895" s="2281"/>
      <c r="E895" s="2171"/>
      <c r="F895" s="2171"/>
      <c r="G895" s="2171"/>
      <c r="H895" s="2282"/>
      <c r="I895" s="2282"/>
      <c r="J895" s="2283"/>
      <c r="K895" s="2281"/>
      <c r="L895" s="2281"/>
      <c r="M895" s="2281"/>
      <c r="N895" s="2281"/>
      <c r="O895" s="2171"/>
      <c r="P895" s="2171"/>
      <c r="Q895" s="2171"/>
      <c r="R895" s="2171"/>
      <c r="S895" s="2281"/>
      <c r="T895" s="2171"/>
      <c r="U895" s="2171"/>
      <c r="V895" s="2171"/>
      <c r="W895" s="2171"/>
      <c r="X895" s="2171"/>
      <c r="Y895" s="2171"/>
      <c r="Z895" s="2171"/>
      <c r="AA895" s="2171"/>
      <c r="AB895" s="2171"/>
      <c r="AC895" s="2281"/>
      <c r="AD895" s="2171"/>
      <c r="AE895" s="2171"/>
      <c r="AF895" s="2171"/>
      <c r="AG895" s="2171"/>
    </row>
    <row r="896" spans="2:33" x14ac:dyDescent="0.2">
      <c r="B896" s="2280"/>
      <c r="C896" s="2280"/>
      <c r="D896" s="2281"/>
      <c r="E896" s="2171"/>
      <c r="F896" s="2171"/>
      <c r="G896" s="2171"/>
      <c r="H896" s="2282"/>
      <c r="I896" s="2282"/>
      <c r="J896" s="2283"/>
      <c r="K896" s="2281"/>
      <c r="L896" s="2281"/>
      <c r="M896" s="2281"/>
      <c r="N896" s="2281"/>
      <c r="O896" s="2171"/>
      <c r="P896" s="2171"/>
      <c r="Q896" s="2171"/>
      <c r="R896" s="2171"/>
      <c r="S896" s="2281"/>
      <c r="T896" s="2171"/>
      <c r="U896" s="2171"/>
      <c r="V896" s="2171"/>
      <c r="W896" s="2171"/>
      <c r="X896" s="2171"/>
      <c r="Y896" s="2171"/>
      <c r="Z896" s="2171"/>
      <c r="AA896" s="2171"/>
      <c r="AB896" s="2171"/>
      <c r="AC896" s="2281"/>
      <c r="AD896" s="2171"/>
      <c r="AE896" s="2171"/>
      <c r="AF896" s="2171"/>
      <c r="AG896" s="2171"/>
    </row>
    <row r="897" spans="2:33" x14ac:dyDescent="0.2">
      <c r="B897" s="2280"/>
      <c r="C897" s="2280"/>
      <c r="D897" s="2281"/>
      <c r="E897" s="2171"/>
      <c r="F897" s="2171"/>
      <c r="G897" s="2171"/>
      <c r="H897" s="2282"/>
      <c r="I897" s="2282"/>
      <c r="J897" s="2283"/>
      <c r="K897" s="2281"/>
      <c r="L897" s="2281"/>
      <c r="M897" s="2281"/>
      <c r="N897" s="2281"/>
      <c r="O897" s="2171"/>
      <c r="P897" s="2171"/>
      <c r="Q897" s="2171"/>
      <c r="R897" s="2171"/>
      <c r="S897" s="2281"/>
      <c r="T897" s="2171"/>
      <c r="U897" s="2171"/>
      <c r="V897" s="2171"/>
      <c r="W897" s="2171"/>
      <c r="X897" s="2171"/>
      <c r="Y897" s="2171"/>
      <c r="Z897" s="2171"/>
      <c r="AA897" s="2171"/>
      <c r="AB897" s="2171"/>
      <c r="AC897" s="2281"/>
      <c r="AD897" s="2171"/>
      <c r="AE897" s="2171"/>
      <c r="AF897" s="2171"/>
      <c r="AG897" s="2171"/>
    </row>
    <row r="898" spans="2:33" x14ac:dyDescent="0.2">
      <c r="B898" s="2280"/>
      <c r="C898" s="2280"/>
      <c r="D898" s="2281"/>
      <c r="E898" s="2171"/>
      <c r="F898" s="2171"/>
      <c r="G898" s="2171"/>
      <c r="H898" s="2282"/>
      <c r="I898" s="2282"/>
      <c r="J898" s="2283"/>
      <c r="K898" s="2281"/>
      <c r="L898" s="2281"/>
      <c r="M898" s="2281"/>
      <c r="N898" s="2281"/>
      <c r="O898" s="2171"/>
      <c r="P898" s="2171"/>
      <c r="Q898" s="2171"/>
      <c r="R898" s="2171"/>
      <c r="S898" s="2281"/>
      <c r="T898" s="2171"/>
      <c r="U898" s="2171"/>
      <c r="V898" s="2171"/>
      <c r="W898" s="2171"/>
      <c r="X898" s="2171"/>
      <c r="Y898" s="2171"/>
      <c r="Z898" s="2171"/>
      <c r="AA898" s="2171"/>
      <c r="AB898" s="2171"/>
      <c r="AC898" s="2281"/>
      <c r="AD898" s="2171"/>
      <c r="AE898" s="2171"/>
      <c r="AF898" s="2171"/>
      <c r="AG898" s="2171"/>
    </row>
    <row r="899" spans="2:33" x14ac:dyDescent="0.2">
      <c r="B899" s="2280"/>
      <c r="C899" s="2280"/>
      <c r="D899" s="2281"/>
      <c r="E899" s="2171"/>
      <c r="F899" s="2171"/>
      <c r="G899" s="2171"/>
      <c r="H899" s="2282"/>
      <c r="I899" s="2282"/>
      <c r="J899" s="2283"/>
      <c r="K899" s="2281"/>
      <c r="L899" s="2281"/>
      <c r="M899" s="2281"/>
      <c r="N899" s="2281"/>
      <c r="O899" s="2171"/>
      <c r="P899" s="2171"/>
      <c r="Q899" s="2171"/>
      <c r="R899" s="2171"/>
      <c r="S899" s="2281"/>
      <c r="T899" s="2171"/>
      <c r="U899" s="2171"/>
      <c r="V899" s="2171"/>
      <c r="W899" s="2171"/>
      <c r="X899" s="2171"/>
      <c r="Y899" s="2171"/>
      <c r="Z899" s="2171"/>
      <c r="AA899" s="2171"/>
      <c r="AB899" s="2171"/>
      <c r="AC899" s="2281"/>
      <c r="AD899" s="2171"/>
      <c r="AE899" s="2171"/>
      <c r="AF899" s="2171"/>
      <c r="AG899" s="2171"/>
    </row>
    <row r="900" spans="2:33" x14ac:dyDescent="0.2">
      <c r="B900" s="2280"/>
      <c r="C900" s="2280"/>
      <c r="D900" s="2281"/>
      <c r="E900" s="2171"/>
      <c r="F900" s="2171"/>
      <c r="G900" s="2171"/>
      <c r="H900" s="2282"/>
      <c r="I900" s="2282"/>
      <c r="J900" s="2283"/>
      <c r="K900" s="2281"/>
      <c r="L900" s="2281"/>
      <c r="M900" s="2281"/>
      <c r="N900" s="2281"/>
      <c r="O900" s="2171"/>
      <c r="P900" s="2171"/>
      <c r="Q900" s="2171"/>
      <c r="R900" s="2171"/>
      <c r="S900" s="2281"/>
      <c r="T900" s="2171"/>
      <c r="U900" s="2171"/>
      <c r="V900" s="2171"/>
      <c r="W900" s="2171"/>
      <c r="X900" s="2171"/>
      <c r="Y900" s="2171"/>
      <c r="Z900" s="2171"/>
      <c r="AA900" s="2171"/>
      <c r="AB900" s="2171"/>
      <c r="AC900" s="2281"/>
      <c r="AD900" s="2171"/>
      <c r="AE900" s="2171"/>
      <c r="AF900" s="2171"/>
      <c r="AG900" s="2171"/>
    </row>
    <row r="901" spans="2:33" x14ac:dyDescent="0.2">
      <c r="B901" s="2280"/>
      <c r="C901" s="2280"/>
      <c r="D901" s="2281"/>
      <c r="E901" s="2171"/>
      <c r="F901" s="2171"/>
      <c r="G901" s="2171"/>
      <c r="H901" s="2282"/>
      <c r="I901" s="2282"/>
      <c r="J901" s="2283"/>
      <c r="K901" s="2281"/>
      <c r="L901" s="2281"/>
      <c r="M901" s="2281"/>
      <c r="N901" s="2281"/>
      <c r="O901" s="2171"/>
      <c r="P901" s="2171"/>
      <c r="Q901" s="2171"/>
      <c r="R901" s="2171"/>
      <c r="S901" s="2281"/>
      <c r="T901" s="2171"/>
      <c r="U901" s="2171"/>
      <c r="V901" s="2171"/>
      <c r="W901" s="2171"/>
      <c r="X901" s="2171"/>
      <c r="Y901" s="2171"/>
      <c r="Z901" s="2171"/>
      <c r="AA901" s="2171"/>
      <c r="AB901" s="2171"/>
      <c r="AC901" s="2281"/>
      <c r="AD901" s="2171"/>
      <c r="AE901" s="2171"/>
      <c r="AF901" s="2171"/>
      <c r="AG901" s="2171"/>
    </row>
    <row r="902" spans="2:33" x14ac:dyDescent="0.2">
      <c r="B902" s="2280"/>
      <c r="C902" s="2280"/>
      <c r="D902" s="2281"/>
      <c r="E902" s="2171"/>
      <c r="F902" s="2171"/>
      <c r="G902" s="2171"/>
      <c r="H902" s="2282"/>
      <c r="I902" s="2282"/>
      <c r="J902" s="2283"/>
      <c r="K902" s="2281"/>
      <c r="L902" s="2281"/>
      <c r="M902" s="2281"/>
      <c r="N902" s="2281"/>
      <c r="O902" s="2171"/>
      <c r="P902" s="2171"/>
      <c r="Q902" s="2171"/>
      <c r="R902" s="2171"/>
      <c r="S902" s="2281"/>
      <c r="T902" s="2171"/>
      <c r="U902" s="2171"/>
      <c r="V902" s="2171"/>
      <c r="W902" s="2171"/>
      <c r="X902" s="2171"/>
      <c r="Y902" s="2171"/>
      <c r="Z902" s="2171"/>
      <c r="AA902" s="2171"/>
      <c r="AB902" s="2171"/>
      <c r="AC902" s="2281"/>
      <c r="AD902" s="2171"/>
      <c r="AE902" s="2171"/>
      <c r="AF902" s="2171"/>
      <c r="AG902" s="2171"/>
    </row>
    <row r="903" spans="2:33" x14ac:dyDescent="0.2">
      <c r="B903" s="2280"/>
      <c r="C903" s="2280"/>
      <c r="D903" s="2281"/>
      <c r="E903" s="2171"/>
      <c r="F903" s="2171"/>
      <c r="G903" s="2171"/>
      <c r="H903" s="2282"/>
      <c r="I903" s="2282"/>
      <c r="J903" s="2283"/>
      <c r="K903" s="2281"/>
      <c r="L903" s="2281"/>
      <c r="M903" s="2281"/>
      <c r="N903" s="2281"/>
      <c r="O903" s="2171"/>
      <c r="P903" s="2171"/>
      <c r="Q903" s="2171"/>
      <c r="R903" s="2171"/>
      <c r="S903" s="2281"/>
      <c r="T903" s="2171"/>
      <c r="U903" s="2171"/>
      <c r="V903" s="2171"/>
      <c r="W903" s="2171"/>
      <c r="X903" s="2171"/>
      <c r="Y903" s="2171"/>
      <c r="Z903" s="2171"/>
      <c r="AA903" s="2171"/>
      <c r="AB903" s="2171"/>
      <c r="AC903" s="2281"/>
      <c r="AD903" s="2171"/>
      <c r="AE903" s="2171"/>
      <c r="AF903" s="2171"/>
      <c r="AG903" s="2171"/>
    </row>
    <row r="904" spans="2:33" x14ac:dyDescent="0.2">
      <c r="B904" s="2280"/>
      <c r="C904" s="2280"/>
      <c r="D904" s="2281"/>
      <c r="E904" s="2171"/>
      <c r="F904" s="2171"/>
      <c r="G904" s="2171"/>
      <c r="H904" s="2282"/>
      <c r="I904" s="2282"/>
      <c r="J904" s="2283"/>
      <c r="K904" s="2281"/>
      <c r="L904" s="2281"/>
      <c r="M904" s="2281"/>
      <c r="N904" s="2281"/>
      <c r="O904" s="2171"/>
      <c r="P904" s="2171"/>
      <c r="Q904" s="2171"/>
      <c r="R904" s="2171"/>
      <c r="S904" s="2281"/>
      <c r="T904" s="2171"/>
      <c r="U904" s="2171"/>
      <c r="V904" s="2171"/>
      <c r="W904" s="2171"/>
      <c r="X904" s="2171"/>
      <c r="Y904" s="2171"/>
      <c r="Z904" s="2171"/>
      <c r="AA904" s="2171"/>
      <c r="AB904" s="2171"/>
      <c r="AC904" s="2281"/>
      <c r="AD904" s="2171"/>
      <c r="AE904" s="2171"/>
      <c r="AF904" s="2171"/>
      <c r="AG904" s="2171"/>
    </row>
    <row r="905" spans="2:33" x14ac:dyDescent="0.2">
      <c r="B905" s="2280"/>
      <c r="C905" s="2280"/>
      <c r="D905" s="2281"/>
      <c r="E905" s="2171"/>
      <c r="F905" s="2171"/>
      <c r="G905" s="2171"/>
      <c r="H905" s="2282"/>
      <c r="I905" s="2282"/>
      <c r="J905" s="2283"/>
      <c r="K905" s="2281"/>
      <c r="L905" s="2281"/>
      <c r="M905" s="2281"/>
      <c r="N905" s="2281"/>
      <c r="O905" s="2171"/>
      <c r="P905" s="2171"/>
      <c r="Q905" s="2171"/>
      <c r="R905" s="2171"/>
      <c r="S905" s="2281"/>
      <c r="T905" s="2171"/>
      <c r="U905" s="2171"/>
      <c r="V905" s="2171"/>
      <c r="W905" s="2171"/>
      <c r="X905" s="2171"/>
      <c r="Y905" s="2171"/>
      <c r="Z905" s="2171"/>
      <c r="AA905" s="2171"/>
      <c r="AB905" s="2171"/>
      <c r="AC905" s="2281"/>
      <c r="AD905" s="2171"/>
      <c r="AE905" s="2171"/>
      <c r="AF905" s="2171"/>
      <c r="AG905" s="2171"/>
    </row>
    <row r="906" spans="2:33" x14ac:dyDescent="0.2">
      <c r="B906" s="2280"/>
      <c r="C906" s="2280"/>
      <c r="D906" s="2281"/>
      <c r="E906" s="2171"/>
      <c r="F906" s="2171"/>
      <c r="G906" s="2171"/>
      <c r="H906" s="2282"/>
      <c r="I906" s="2282"/>
      <c r="J906" s="2283"/>
      <c r="K906" s="2281"/>
      <c r="L906" s="2281"/>
      <c r="M906" s="2281"/>
      <c r="N906" s="2281"/>
      <c r="O906" s="2171"/>
      <c r="P906" s="2171"/>
      <c r="Q906" s="2171"/>
      <c r="R906" s="2171"/>
      <c r="S906" s="2281"/>
      <c r="T906" s="2171"/>
      <c r="U906" s="2171"/>
      <c r="V906" s="2171"/>
      <c r="W906" s="2171"/>
      <c r="X906" s="2171"/>
      <c r="Y906" s="2171"/>
      <c r="Z906" s="2171"/>
      <c r="AA906" s="2171"/>
      <c r="AB906" s="2171"/>
      <c r="AC906" s="2281"/>
      <c r="AD906" s="2171"/>
      <c r="AE906" s="2171"/>
      <c r="AF906" s="2171"/>
      <c r="AG906" s="2171"/>
    </row>
    <row r="907" spans="2:33" x14ac:dyDescent="0.2">
      <c r="B907" s="2280"/>
      <c r="C907" s="2280"/>
      <c r="D907" s="2281"/>
      <c r="E907" s="2171"/>
      <c r="F907" s="2171"/>
      <c r="G907" s="2171"/>
      <c r="H907" s="2282"/>
      <c r="I907" s="2282"/>
      <c r="J907" s="2283"/>
      <c r="K907" s="2281"/>
      <c r="L907" s="2281"/>
      <c r="M907" s="2281"/>
      <c r="N907" s="2281"/>
      <c r="O907" s="2171"/>
      <c r="P907" s="2171"/>
      <c r="Q907" s="2171"/>
      <c r="R907" s="2171"/>
      <c r="S907" s="2281"/>
      <c r="T907" s="2171"/>
      <c r="U907" s="2171"/>
      <c r="V907" s="2171"/>
      <c r="W907" s="2171"/>
      <c r="X907" s="2171"/>
      <c r="Y907" s="2171"/>
      <c r="Z907" s="2171"/>
      <c r="AA907" s="2171"/>
      <c r="AB907" s="2171"/>
      <c r="AC907" s="2281"/>
      <c r="AD907" s="2171"/>
      <c r="AE907" s="2171"/>
      <c r="AF907" s="2171"/>
      <c r="AG907" s="2171"/>
    </row>
    <row r="908" spans="2:33" x14ac:dyDescent="0.2">
      <c r="B908" s="2280"/>
      <c r="C908" s="2280"/>
      <c r="D908" s="2281"/>
      <c r="E908" s="2171"/>
      <c r="F908" s="2171"/>
      <c r="G908" s="2171"/>
      <c r="H908" s="2282"/>
      <c r="I908" s="2282"/>
      <c r="J908" s="2283"/>
      <c r="K908" s="2281"/>
      <c r="L908" s="2281"/>
      <c r="M908" s="2281"/>
      <c r="N908" s="2281"/>
      <c r="O908" s="2171"/>
      <c r="P908" s="2171"/>
      <c r="Q908" s="2171"/>
      <c r="R908" s="2171"/>
      <c r="S908" s="2281"/>
      <c r="T908" s="2171"/>
      <c r="U908" s="2171"/>
      <c r="V908" s="2171"/>
      <c r="W908" s="2171"/>
      <c r="X908" s="2171"/>
      <c r="Y908" s="2171"/>
      <c r="Z908" s="2171"/>
      <c r="AA908" s="2171"/>
      <c r="AB908" s="2171"/>
      <c r="AC908" s="2281"/>
      <c r="AD908" s="2171"/>
      <c r="AE908" s="2171"/>
      <c r="AF908" s="2171"/>
      <c r="AG908" s="2171"/>
    </row>
    <row r="909" spans="2:33" x14ac:dyDescent="0.2">
      <c r="B909" s="2280"/>
      <c r="C909" s="2280"/>
      <c r="D909" s="2281"/>
      <c r="E909" s="2171"/>
      <c r="F909" s="2171"/>
      <c r="G909" s="2171"/>
      <c r="H909" s="2282"/>
      <c r="I909" s="2282"/>
      <c r="J909" s="2283"/>
      <c r="K909" s="2281"/>
      <c r="L909" s="2281"/>
      <c r="M909" s="2281"/>
      <c r="N909" s="2281"/>
      <c r="O909" s="2171"/>
      <c r="P909" s="2171"/>
      <c r="Q909" s="2171"/>
      <c r="R909" s="2171"/>
      <c r="S909" s="2281"/>
      <c r="T909" s="2171"/>
      <c r="U909" s="2171"/>
      <c r="V909" s="2171"/>
      <c r="W909" s="2171"/>
      <c r="X909" s="2171"/>
      <c r="Y909" s="2171"/>
      <c r="Z909" s="2171"/>
      <c r="AA909" s="2171"/>
      <c r="AB909" s="2171"/>
      <c r="AC909" s="2281"/>
      <c r="AD909" s="2171"/>
      <c r="AE909" s="2171"/>
      <c r="AF909" s="2171"/>
      <c r="AG909" s="2171"/>
    </row>
    <row r="910" spans="2:33" x14ac:dyDescent="0.2">
      <c r="B910" s="2280"/>
      <c r="C910" s="2280"/>
      <c r="D910" s="2281"/>
      <c r="E910" s="2171"/>
      <c r="F910" s="2171"/>
      <c r="G910" s="2171"/>
      <c r="H910" s="2282"/>
      <c r="I910" s="2282"/>
      <c r="J910" s="2283"/>
      <c r="K910" s="2281"/>
      <c r="L910" s="2281"/>
      <c r="M910" s="2281"/>
      <c r="N910" s="2281"/>
      <c r="O910" s="2171"/>
      <c r="P910" s="2171"/>
      <c r="Q910" s="2171"/>
      <c r="R910" s="2171"/>
      <c r="S910" s="2281"/>
      <c r="T910" s="2171"/>
      <c r="U910" s="2171"/>
      <c r="V910" s="2171"/>
      <c r="W910" s="2171"/>
      <c r="X910" s="2171"/>
      <c r="Y910" s="2171"/>
      <c r="Z910" s="2171"/>
      <c r="AA910" s="2171"/>
      <c r="AB910" s="2171"/>
      <c r="AC910" s="2281"/>
      <c r="AD910" s="2171"/>
      <c r="AE910" s="2171"/>
      <c r="AF910" s="2171"/>
      <c r="AG910" s="2171"/>
    </row>
    <row r="911" spans="2:33" x14ac:dyDescent="0.2">
      <c r="B911" s="2280"/>
      <c r="C911" s="2280"/>
      <c r="D911" s="2281"/>
      <c r="E911" s="2171"/>
      <c r="F911" s="2171"/>
      <c r="G911" s="2171"/>
      <c r="H911" s="2282"/>
      <c r="I911" s="2282"/>
      <c r="J911" s="2283"/>
      <c r="K911" s="2281"/>
      <c r="L911" s="2281"/>
      <c r="M911" s="2281"/>
      <c r="N911" s="2281"/>
      <c r="O911" s="2171"/>
      <c r="P911" s="2171"/>
      <c r="Q911" s="2171"/>
      <c r="R911" s="2171"/>
      <c r="S911" s="2281"/>
      <c r="T911" s="2171"/>
      <c r="U911" s="2171"/>
      <c r="V911" s="2171"/>
      <c r="W911" s="2171"/>
      <c r="X911" s="2171"/>
      <c r="Y911" s="2171"/>
      <c r="Z911" s="2171"/>
      <c r="AA911" s="2171"/>
      <c r="AB911" s="2171"/>
      <c r="AC911" s="2281"/>
      <c r="AD911" s="2171"/>
      <c r="AE911" s="2171"/>
      <c r="AF911" s="2171"/>
      <c r="AG911" s="2171"/>
    </row>
    <row r="912" spans="2:33" x14ac:dyDescent="0.2">
      <c r="B912" s="2280"/>
      <c r="C912" s="2280"/>
      <c r="D912" s="2281"/>
      <c r="E912" s="2171"/>
      <c r="F912" s="2171"/>
      <c r="G912" s="2171"/>
      <c r="H912" s="2282"/>
      <c r="I912" s="2282"/>
      <c r="J912" s="2283"/>
      <c r="K912" s="2281"/>
      <c r="L912" s="2281"/>
      <c r="M912" s="2281"/>
      <c r="N912" s="2281"/>
      <c r="O912" s="2171"/>
      <c r="P912" s="2171"/>
      <c r="Q912" s="2171"/>
      <c r="R912" s="2171"/>
      <c r="S912" s="2281"/>
      <c r="T912" s="2171"/>
      <c r="U912" s="2171"/>
      <c r="V912" s="2171"/>
      <c r="W912" s="2171"/>
      <c r="X912" s="2171"/>
      <c r="Y912" s="2171"/>
      <c r="Z912" s="2171"/>
      <c r="AA912" s="2171"/>
      <c r="AB912" s="2171"/>
      <c r="AC912" s="2281"/>
      <c r="AD912" s="2171"/>
      <c r="AE912" s="2171"/>
      <c r="AF912" s="2171"/>
      <c r="AG912" s="2171"/>
    </row>
    <row r="913" spans="2:33" x14ac:dyDescent="0.2">
      <c r="B913" s="2280"/>
      <c r="C913" s="2280"/>
      <c r="D913" s="2281"/>
      <c r="E913" s="2171"/>
      <c r="F913" s="2171"/>
      <c r="G913" s="2171"/>
      <c r="H913" s="2282"/>
      <c r="I913" s="2282"/>
      <c r="J913" s="2283"/>
      <c r="K913" s="2281"/>
      <c r="L913" s="2281"/>
      <c r="M913" s="2281"/>
      <c r="N913" s="2281"/>
      <c r="O913" s="2171"/>
      <c r="P913" s="2171"/>
      <c r="Q913" s="2171"/>
      <c r="R913" s="2171"/>
      <c r="S913" s="2281"/>
      <c r="T913" s="2171"/>
      <c r="U913" s="2171"/>
      <c r="V913" s="2171"/>
      <c r="W913" s="2171"/>
      <c r="X913" s="2171"/>
      <c r="Y913" s="2171"/>
      <c r="Z913" s="2171"/>
      <c r="AA913" s="2171"/>
      <c r="AB913" s="2171"/>
      <c r="AC913" s="2281"/>
      <c r="AD913" s="2171"/>
      <c r="AE913" s="2171"/>
      <c r="AF913" s="2171"/>
      <c r="AG913" s="2171"/>
    </row>
    <row r="914" spans="2:33" x14ac:dyDescent="0.2">
      <c r="B914" s="2280"/>
      <c r="C914" s="2280"/>
      <c r="D914" s="2281"/>
      <c r="E914" s="2171"/>
      <c r="F914" s="2171"/>
      <c r="G914" s="2171"/>
      <c r="H914" s="2282"/>
      <c r="I914" s="2282"/>
      <c r="J914" s="2283"/>
      <c r="K914" s="2281"/>
      <c r="L914" s="2281"/>
      <c r="M914" s="2281"/>
      <c r="N914" s="2281"/>
      <c r="O914" s="2171"/>
      <c r="P914" s="2171"/>
      <c r="Q914" s="2171"/>
      <c r="R914" s="2171"/>
      <c r="S914" s="2281"/>
      <c r="T914" s="2171"/>
      <c r="U914" s="2171"/>
      <c r="V914" s="2171"/>
      <c r="W914" s="2171"/>
      <c r="X914" s="2171"/>
      <c r="Y914" s="2171"/>
      <c r="Z914" s="2171"/>
      <c r="AA914" s="2171"/>
      <c r="AB914" s="2171"/>
      <c r="AC914" s="2281"/>
      <c r="AD914" s="2171"/>
      <c r="AE914" s="2171"/>
      <c r="AF914" s="2171"/>
      <c r="AG914" s="2171"/>
    </row>
    <row r="915" spans="2:33" x14ac:dyDescent="0.2">
      <c r="B915" s="2280"/>
      <c r="C915" s="2280"/>
      <c r="D915" s="2281"/>
      <c r="E915" s="2171"/>
      <c r="F915" s="2171"/>
      <c r="G915" s="2171"/>
      <c r="H915" s="2282"/>
      <c r="I915" s="2282"/>
      <c r="J915" s="2283"/>
      <c r="K915" s="2281"/>
      <c r="L915" s="2281"/>
      <c r="M915" s="2281"/>
      <c r="N915" s="2281"/>
      <c r="O915" s="2171"/>
      <c r="P915" s="2171"/>
      <c r="Q915" s="2171"/>
      <c r="R915" s="2171"/>
      <c r="S915" s="2281"/>
      <c r="T915" s="2171"/>
      <c r="U915" s="2171"/>
      <c r="V915" s="2171"/>
      <c r="W915" s="2171"/>
      <c r="X915" s="2171"/>
      <c r="Y915" s="2171"/>
      <c r="Z915" s="2171"/>
      <c r="AA915" s="2171"/>
      <c r="AB915" s="2171"/>
      <c r="AC915" s="2281"/>
      <c r="AD915" s="2171"/>
      <c r="AE915" s="2171"/>
      <c r="AF915" s="2171"/>
      <c r="AG915" s="2171"/>
    </row>
    <row r="916" spans="2:33" x14ac:dyDescent="0.2">
      <c r="B916" s="2280"/>
      <c r="C916" s="2280"/>
      <c r="D916" s="2281"/>
      <c r="E916" s="2171"/>
      <c r="F916" s="2171"/>
      <c r="G916" s="2171"/>
      <c r="H916" s="2282"/>
      <c r="I916" s="2282"/>
      <c r="J916" s="2283"/>
      <c r="K916" s="2281"/>
      <c r="L916" s="2281"/>
      <c r="M916" s="2281"/>
      <c r="N916" s="2281"/>
      <c r="O916" s="2171"/>
      <c r="P916" s="2171"/>
      <c r="Q916" s="2171"/>
      <c r="R916" s="2171"/>
      <c r="S916" s="2281"/>
      <c r="T916" s="2171"/>
      <c r="U916" s="2171"/>
      <c r="V916" s="2171"/>
      <c r="W916" s="2171"/>
      <c r="X916" s="2171"/>
      <c r="Y916" s="2171"/>
      <c r="Z916" s="2171"/>
      <c r="AA916" s="2171"/>
      <c r="AB916" s="2171"/>
      <c r="AC916" s="2281"/>
      <c r="AD916" s="2171"/>
      <c r="AE916" s="2171"/>
      <c r="AF916" s="2171"/>
      <c r="AG916" s="2171"/>
    </row>
    <row r="917" spans="2:33" x14ac:dyDescent="0.2">
      <c r="B917" s="2280"/>
      <c r="C917" s="2280"/>
      <c r="D917" s="2281"/>
      <c r="E917" s="2171"/>
      <c r="F917" s="2171"/>
      <c r="G917" s="2171"/>
      <c r="H917" s="2282"/>
      <c r="I917" s="2282"/>
      <c r="J917" s="2283"/>
      <c r="K917" s="2281"/>
      <c r="L917" s="2281"/>
      <c r="M917" s="2281"/>
      <c r="N917" s="2281"/>
      <c r="O917" s="2171"/>
      <c r="P917" s="2171"/>
      <c r="Q917" s="2171"/>
      <c r="R917" s="2171"/>
      <c r="S917" s="2281"/>
      <c r="T917" s="2171"/>
      <c r="U917" s="2171"/>
      <c r="V917" s="2171"/>
      <c r="W917" s="2171"/>
      <c r="X917" s="2171"/>
      <c r="Y917" s="2171"/>
      <c r="Z917" s="2171"/>
      <c r="AA917" s="2171"/>
      <c r="AB917" s="2171"/>
      <c r="AC917" s="2281"/>
      <c r="AD917" s="2171"/>
      <c r="AE917" s="2171"/>
      <c r="AF917" s="2171"/>
      <c r="AG917" s="2171"/>
    </row>
    <row r="918" spans="2:33" x14ac:dyDescent="0.2">
      <c r="B918" s="2280"/>
      <c r="C918" s="2280"/>
      <c r="D918" s="2281"/>
      <c r="E918" s="2171"/>
      <c r="F918" s="2171"/>
      <c r="G918" s="2171"/>
      <c r="H918" s="2282"/>
      <c r="I918" s="2282"/>
      <c r="J918" s="2283"/>
      <c r="K918" s="2281"/>
      <c r="L918" s="2281"/>
      <c r="M918" s="2281"/>
      <c r="N918" s="2281"/>
      <c r="O918" s="2171"/>
      <c r="P918" s="2171"/>
      <c r="Q918" s="2171"/>
      <c r="R918" s="2171"/>
      <c r="S918" s="2281"/>
      <c r="T918" s="2171"/>
      <c r="U918" s="2171"/>
      <c r="V918" s="2171"/>
      <c r="W918" s="2171"/>
      <c r="X918" s="2171"/>
      <c r="Y918" s="2171"/>
      <c r="Z918" s="2171"/>
      <c r="AA918" s="2171"/>
      <c r="AB918" s="2171"/>
      <c r="AC918" s="2281"/>
      <c r="AD918" s="2171"/>
      <c r="AE918" s="2171"/>
      <c r="AF918" s="2171"/>
      <c r="AG918" s="2171"/>
    </row>
    <row r="919" spans="2:33" x14ac:dyDescent="0.2">
      <c r="B919" s="2280"/>
      <c r="C919" s="2280"/>
      <c r="D919" s="2281"/>
      <c r="E919" s="2171"/>
      <c r="F919" s="2171"/>
      <c r="G919" s="2171"/>
      <c r="H919" s="2282"/>
      <c r="I919" s="2282"/>
      <c r="J919" s="2283"/>
      <c r="K919" s="2281"/>
      <c r="L919" s="2281"/>
      <c r="M919" s="2281"/>
      <c r="N919" s="2281"/>
      <c r="O919" s="2171"/>
      <c r="P919" s="2171"/>
      <c r="Q919" s="2171"/>
      <c r="R919" s="2171"/>
      <c r="S919" s="2281"/>
      <c r="T919" s="2171"/>
      <c r="U919" s="2171"/>
      <c r="V919" s="2171"/>
      <c r="W919" s="2171"/>
      <c r="X919" s="2171"/>
      <c r="Y919" s="2171"/>
      <c r="Z919" s="2171"/>
      <c r="AA919" s="2171"/>
      <c r="AB919" s="2171"/>
      <c r="AC919" s="2281"/>
      <c r="AD919" s="2171"/>
      <c r="AE919" s="2171"/>
      <c r="AF919" s="2171"/>
      <c r="AG919" s="2171"/>
    </row>
    <row r="920" spans="2:33" x14ac:dyDescent="0.2">
      <c r="B920" s="2280"/>
      <c r="C920" s="2280"/>
      <c r="D920" s="2281"/>
      <c r="E920" s="2171"/>
      <c r="F920" s="2171"/>
      <c r="G920" s="2171"/>
      <c r="H920" s="2282"/>
      <c r="I920" s="2282"/>
      <c r="J920" s="2283"/>
      <c r="K920" s="2281"/>
      <c r="L920" s="2281"/>
      <c r="M920" s="2281"/>
      <c r="N920" s="2281"/>
      <c r="O920" s="2171"/>
      <c r="P920" s="2171"/>
      <c r="Q920" s="2171"/>
      <c r="R920" s="2171"/>
      <c r="S920" s="2281"/>
      <c r="T920" s="2171"/>
      <c r="U920" s="2171"/>
      <c r="V920" s="2171"/>
      <c r="W920" s="2171"/>
      <c r="X920" s="2171"/>
      <c r="Y920" s="2171"/>
      <c r="Z920" s="2171"/>
      <c r="AA920" s="2171"/>
      <c r="AB920" s="2171"/>
      <c r="AC920" s="2281"/>
      <c r="AD920" s="2171"/>
      <c r="AE920" s="2171"/>
      <c r="AF920" s="2171"/>
      <c r="AG920" s="2171"/>
    </row>
    <row r="921" spans="2:33" x14ac:dyDescent="0.2">
      <c r="B921" s="2280"/>
      <c r="C921" s="2280"/>
      <c r="D921" s="2281"/>
      <c r="E921" s="2171"/>
      <c r="F921" s="2171"/>
      <c r="G921" s="2171"/>
      <c r="H921" s="2282"/>
      <c r="I921" s="2282"/>
      <c r="J921" s="2283"/>
      <c r="K921" s="2281"/>
      <c r="L921" s="2281"/>
      <c r="M921" s="2281"/>
      <c r="N921" s="2281"/>
      <c r="O921" s="2171"/>
      <c r="P921" s="2171"/>
      <c r="Q921" s="2171"/>
      <c r="R921" s="2171"/>
      <c r="S921" s="2281"/>
      <c r="T921" s="2171"/>
      <c r="U921" s="2171"/>
      <c r="V921" s="2171"/>
      <c r="W921" s="2171"/>
      <c r="X921" s="2171"/>
      <c r="Y921" s="2171"/>
      <c r="Z921" s="2171"/>
      <c r="AA921" s="2171"/>
      <c r="AB921" s="2171"/>
      <c r="AC921" s="2281"/>
      <c r="AD921" s="2171"/>
      <c r="AE921" s="2171"/>
      <c r="AF921" s="2171"/>
      <c r="AG921" s="2171"/>
    </row>
    <row r="922" spans="2:33" x14ac:dyDescent="0.2">
      <c r="B922" s="2280"/>
      <c r="C922" s="2280"/>
      <c r="D922" s="2281"/>
      <c r="E922" s="2171"/>
      <c r="F922" s="2171"/>
      <c r="G922" s="2171"/>
      <c r="H922" s="2282"/>
      <c r="I922" s="2282"/>
      <c r="J922" s="2283"/>
      <c r="K922" s="2281"/>
      <c r="L922" s="2281"/>
      <c r="M922" s="2281"/>
      <c r="N922" s="2281"/>
      <c r="O922" s="2171"/>
      <c r="P922" s="2171"/>
      <c r="Q922" s="2171"/>
      <c r="R922" s="2171"/>
      <c r="S922" s="2281"/>
      <c r="T922" s="2171"/>
      <c r="U922" s="2171"/>
      <c r="V922" s="2171"/>
      <c r="W922" s="2171"/>
      <c r="X922" s="2171"/>
      <c r="Y922" s="2171"/>
      <c r="Z922" s="2171"/>
      <c r="AA922" s="2171"/>
      <c r="AB922" s="2171"/>
      <c r="AC922" s="2281"/>
      <c r="AD922" s="2171"/>
      <c r="AE922" s="2171"/>
      <c r="AF922" s="2171"/>
      <c r="AG922" s="2171"/>
    </row>
    <row r="923" spans="2:33" x14ac:dyDescent="0.2">
      <c r="B923" s="2280"/>
      <c r="C923" s="2280"/>
      <c r="D923" s="2281"/>
      <c r="E923" s="2171"/>
      <c r="F923" s="2171"/>
      <c r="G923" s="2171"/>
      <c r="H923" s="2282"/>
      <c r="I923" s="2282"/>
      <c r="J923" s="2283"/>
      <c r="K923" s="2281"/>
      <c r="L923" s="2281"/>
      <c r="M923" s="2281"/>
      <c r="N923" s="2281"/>
      <c r="O923" s="2171"/>
      <c r="P923" s="2171"/>
      <c r="Q923" s="2171"/>
      <c r="R923" s="2171"/>
      <c r="S923" s="2281"/>
      <c r="T923" s="2171"/>
      <c r="U923" s="2171"/>
      <c r="V923" s="2171"/>
      <c r="W923" s="2171"/>
      <c r="X923" s="2171"/>
      <c r="Y923" s="2171"/>
      <c r="Z923" s="2171"/>
      <c r="AA923" s="2171"/>
      <c r="AB923" s="2171"/>
      <c r="AC923" s="2281"/>
      <c r="AD923" s="2171"/>
      <c r="AE923" s="2171"/>
      <c r="AF923" s="2171"/>
      <c r="AG923" s="2171"/>
    </row>
    <row r="924" spans="2:33" x14ac:dyDescent="0.2">
      <c r="B924" s="2280"/>
      <c r="C924" s="2280"/>
      <c r="D924" s="2281"/>
      <c r="E924" s="2171"/>
      <c r="F924" s="2171"/>
      <c r="G924" s="2171"/>
      <c r="H924" s="2282"/>
      <c r="I924" s="2282"/>
      <c r="J924" s="2283"/>
      <c r="K924" s="2281"/>
      <c r="L924" s="2281"/>
      <c r="M924" s="2281"/>
      <c r="N924" s="2281"/>
      <c r="O924" s="2171"/>
      <c r="P924" s="2171"/>
      <c r="Q924" s="2171"/>
      <c r="R924" s="2171"/>
      <c r="S924" s="2281"/>
      <c r="T924" s="2171"/>
      <c r="U924" s="2171"/>
      <c r="V924" s="2171"/>
      <c r="W924" s="2171"/>
      <c r="X924" s="2171"/>
      <c r="Y924" s="2171"/>
      <c r="Z924" s="2171"/>
      <c r="AA924" s="2171"/>
      <c r="AB924" s="2171"/>
      <c r="AC924" s="2281"/>
      <c r="AD924" s="2171"/>
      <c r="AE924" s="2171"/>
      <c r="AF924" s="2171"/>
      <c r="AG924" s="2171"/>
    </row>
    <row r="925" spans="2:33" x14ac:dyDescent="0.2">
      <c r="B925" s="2280"/>
      <c r="C925" s="2280"/>
      <c r="D925" s="2281"/>
      <c r="E925" s="2171"/>
      <c r="F925" s="2171"/>
      <c r="G925" s="2171"/>
      <c r="H925" s="2282"/>
      <c r="I925" s="2282"/>
      <c r="J925" s="2283"/>
      <c r="K925" s="2281"/>
      <c r="L925" s="2281"/>
      <c r="M925" s="2281"/>
      <c r="N925" s="2281"/>
      <c r="O925" s="2171"/>
      <c r="P925" s="2171"/>
      <c r="Q925" s="2171"/>
      <c r="R925" s="2171"/>
      <c r="S925" s="2281"/>
      <c r="T925" s="2171"/>
      <c r="U925" s="2171"/>
      <c r="V925" s="2171"/>
      <c r="W925" s="2171"/>
      <c r="X925" s="2171"/>
      <c r="Y925" s="2171"/>
      <c r="Z925" s="2171"/>
      <c r="AA925" s="2171"/>
      <c r="AB925" s="2171"/>
      <c r="AC925" s="2281"/>
      <c r="AD925" s="2171"/>
      <c r="AE925" s="2171"/>
      <c r="AF925" s="2171"/>
      <c r="AG925" s="2171"/>
    </row>
    <row r="926" spans="2:33" x14ac:dyDescent="0.2">
      <c r="B926" s="2280"/>
      <c r="C926" s="2280"/>
      <c r="D926" s="2281"/>
      <c r="E926" s="2171"/>
      <c r="F926" s="2171"/>
      <c r="G926" s="2171"/>
      <c r="H926" s="2282"/>
      <c r="I926" s="2282"/>
      <c r="J926" s="2283"/>
      <c r="K926" s="2281"/>
      <c r="L926" s="2281"/>
      <c r="M926" s="2281"/>
      <c r="N926" s="2281"/>
      <c r="O926" s="2171"/>
      <c r="P926" s="2171"/>
      <c r="Q926" s="2171"/>
      <c r="R926" s="2171"/>
      <c r="S926" s="2281"/>
      <c r="T926" s="2171"/>
      <c r="U926" s="2171"/>
      <c r="V926" s="2171"/>
      <c r="W926" s="2171"/>
      <c r="X926" s="2171"/>
      <c r="Y926" s="2171"/>
      <c r="Z926" s="2171"/>
      <c r="AA926" s="2171"/>
      <c r="AB926" s="2171"/>
      <c r="AC926" s="2281"/>
      <c r="AD926" s="2171"/>
      <c r="AE926" s="2171"/>
      <c r="AF926" s="2171"/>
      <c r="AG926" s="2171"/>
    </row>
    <row r="927" spans="2:33" x14ac:dyDescent="0.2">
      <c r="B927" s="2280"/>
      <c r="C927" s="2280"/>
      <c r="D927" s="2281"/>
      <c r="E927" s="2171"/>
      <c r="F927" s="2171"/>
      <c r="G927" s="2171"/>
      <c r="H927" s="2282"/>
      <c r="I927" s="2282"/>
      <c r="J927" s="2283"/>
      <c r="K927" s="2281"/>
      <c r="L927" s="2281"/>
      <c r="M927" s="2281"/>
      <c r="N927" s="2281"/>
      <c r="O927" s="2171"/>
      <c r="P927" s="2171"/>
      <c r="Q927" s="2171"/>
      <c r="R927" s="2171"/>
      <c r="S927" s="2281"/>
      <c r="T927" s="2171"/>
      <c r="U927" s="2171"/>
      <c r="V927" s="2171"/>
      <c r="W927" s="2171"/>
      <c r="X927" s="2171"/>
      <c r="Y927" s="2171"/>
      <c r="Z927" s="2171"/>
      <c r="AA927" s="2171"/>
      <c r="AB927" s="2171"/>
      <c r="AC927" s="2281"/>
      <c r="AD927" s="2171"/>
      <c r="AE927" s="2171"/>
      <c r="AF927" s="2171"/>
      <c r="AG927" s="2171"/>
    </row>
    <row r="928" spans="2:33" x14ac:dyDescent="0.2">
      <c r="B928" s="2280"/>
      <c r="C928" s="2280"/>
      <c r="D928" s="2281"/>
      <c r="E928" s="2171"/>
      <c r="F928" s="2171"/>
      <c r="G928" s="2171"/>
      <c r="H928" s="2282"/>
      <c r="I928" s="2282"/>
      <c r="J928" s="2283"/>
      <c r="K928" s="2281"/>
      <c r="L928" s="2281"/>
      <c r="M928" s="2281"/>
      <c r="N928" s="2281"/>
      <c r="O928" s="2171"/>
      <c r="P928" s="2171"/>
      <c r="Q928" s="2171"/>
      <c r="R928" s="2171"/>
      <c r="S928" s="2281"/>
      <c r="T928" s="2171"/>
      <c r="U928" s="2171"/>
      <c r="V928" s="2171"/>
      <c r="W928" s="2171"/>
      <c r="X928" s="2171"/>
      <c r="Y928" s="2171"/>
      <c r="Z928" s="2171"/>
      <c r="AA928" s="2171"/>
      <c r="AB928" s="2171"/>
      <c r="AC928" s="2281"/>
      <c r="AD928" s="2171"/>
      <c r="AE928" s="2171"/>
      <c r="AF928" s="2171"/>
      <c r="AG928" s="2171"/>
    </row>
    <row r="929" spans="2:33" x14ac:dyDescent="0.2">
      <c r="B929" s="2280"/>
      <c r="C929" s="2280"/>
      <c r="D929" s="2281"/>
      <c r="E929" s="2171"/>
      <c r="F929" s="2171"/>
      <c r="G929" s="2171"/>
      <c r="H929" s="2282"/>
      <c r="I929" s="2282"/>
      <c r="J929" s="2283"/>
      <c r="K929" s="2281"/>
      <c r="L929" s="2281"/>
      <c r="M929" s="2281"/>
      <c r="N929" s="2281"/>
      <c r="O929" s="2171"/>
      <c r="P929" s="2171"/>
      <c r="Q929" s="2171"/>
      <c r="R929" s="2171"/>
      <c r="S929" s="2281"/>
      <c r="T929" s="2171"/>
      <c r="U929" s="2171"/>
      <c r="V929" s="2171"/>
      <c r="W929" s="2171"/>
      <c r="X929" s="2171"/>
      <c r="Y929" s="2171"/>
      <c r="Z929" s="2171"/>
      <c r="AA929" s="2171"/>
      <c r="AB929" s="2171"/>
      <c r="AC929" s="2281"/>
      <c r="AD929" s="2171"/>
      <c r="AE929" s="2171"/>
      <c r="AF929" s="2171"/>
      <c r="AG929" s="2171"/>
    </row>
    <row r="930" spans="2:33" x14ac:dyDescent="0.2">
      <c r="B930" s="2280"/>
      <c r="C930" s="2280"/>
      <c r="D930" s="2281"/>
      <c r="E930" s="2171"/>
      <c r="F930" s="2171"/>
      <c r="G930" s="2171"/>
      <c r="H930" s="2282"/>
      <c r="I930" s="2282"/>
      <c r="J930" s="2283"/>
      <c r="K930" s="2281"/>
      <c r="L930" s="2281"/>
      <c r="M930" s="2281"/>
      <c r="N930" s="2281"/>
      <c r="O930" s="2171"/>
      <c r="P930" s="2171"/>
      <c r="Q930" s="2171"/>
      <c r="R930" s="2171"/>
      <c r="S930" s="2281"/>
      <c r="T930" s="2171"/>
      <c r="U930" s="2171"/>
      <c r="V930" s="2171"/>
      <c r="W930" s="2171"/>
      <c r="X930" s="2171"/>
      <c r="Y930" s="2171"/>
      <c r="Z930" s="2171"/>
      <c r="AA930" s="2171"/>
      <c r="AB930" s="2171"/>
      <c r="AC930" s="2281"/>
      <c r="AD930" s="2171"/>
      <c r="AE930" s="2171"/>
      <c r="AF930" s="2171"/>
      <c r="AG930" s="2171"/>
    </row>
    <row r="931" spans="2:33" x14ac:dyDescent="0.2">
      <c r="B931" s="2280"/>
      <c r="C931" s="2280"/>
      <c r="D931" s="2281"/>
      <c r="E931" s="2171"/>
      <c r="F931" s="2171"/>
      <c r="G931" s="2171"/>
      <c r="H931" s="2282"/>
      <c r="I931" s="2282"/>
      <c r="J931" s="2283"/>
      <c r="K931" s="2281"/>
      <c r="L931" s="2281"/>
      <c r="M931" s="2281"/>
      <c r="N931" s="2281"/>
      <c r="O931" s="2171"/>
      <c r="P931" s="2171"/>
      <c r="Q931" s="2171"/>
      <c r="R931" s="2171"/>
      <c r="S931" s="2281"/>
      <c r="T931" s="2171"/>
      <c r="U931" s="2171"/>
      <c r="V931" s="2171"/>
      <c r="W931" s="2171"/>
      <c r="X931" s="2171"/>
      <c r="Y931" s="2171"/>
      <c r="Z931" s="2171"/>
      <c r="AA931" s="2171"/>
      <c r="AB931" s="2171"/>
      <c r="AC931" s="2281"/>
      <c r="AD931" s="2171"/>
      <c r="AE931" s="2171"/>
      <c r="AF931" s="2171"/>
      <c r="AG931" s="2171"/>
    </row>
    <row r="932" spans="2:33" x14ac:dyDescent="0.2">
      <c r="B932" s="2280"/>
      <c r="C932" s="2280"/>
      <c r="D932" s="2281"/>
      <c r="E932" s="2171"/>
      <c r="F932" s="2171"/>
      <c r="G932" s="2171"/>
      <c r="H932" s="2282"/>
      <c r="I932" s="2282"/>
      <c r="J932" s="2283"/>
      <c r="K932" s="2281"/>
      <c r="L932" s="2281"/>
      <c r="M932" s="2281"/>
      <c r="N932" s="2281"/>
      <c r="O932" s="2171"/>
      <c r="P932" s="2171"/>
      <c r="Q932" s="2171"/>
      <c r="R932" s="2171"/>
      <c r="S932" s="2281"/>
      <c r="T932" s="2171"/>
      <c r="U932" s="2171"/>
      <c r="V932" s="2171"/>
      <c r="W932" s="2171"/>
      <c r="X932" s="2171"/>
      <c r="Y932" s="2171"/>
      <c r="Z932" s="2171"/>
      <c r="AA932" s="2171"/>
      <c r="AB932" s="2171"/>
      <c r="AC932" s="2281"/>
      <c r="AD932" s="2171"/>
      <c r="AE932" s="2171"/>
      <c r="AF932" s="2171"/>
      <c r="AG932" s="2171"/>
    </row>
    <row r="933" spans="2:33" x14ac:dyDescent="0.2">
      <c r="B933" s="2280"/>
      <c r="C933" s="2280"/>
      <c r="D933" s="2281"/>
      <c r="E933" s="2171"/>
      <c r="F933" s="2171"/>
      <c r="G933" s="2171"/>
      <c r="H933" s="2282"/>
      <c r="I933" s="2282"/>
      <c r="J933" s="2283"/>
      <c r="K933" s="2281"/>
      <c r="L933" s="2281"/>
      <c r="M933" s="2281"/>
      <c r="N933" s="2281"/>
      <c r="O933" s="2171"/>
      <c r="P933" s="2171"/>
      <c r="Q933" s="2171"/>
      <c r="R933" s="2171"/>
      <c r="S933" s="2281"/>
      <c r="T933" s="2171"/>
      <c r="U933" s="2171"/>
      <c r="V933" s="2171"/>
      <c r="W933" s="2171"/>
      <c r="X933" s="2171"/>
      <c r="Y933" s="2171"/>
      <c r="Z933" s="2171"/>
      <c r="AA933" s="2171"/>
      <c r="AB933" s="2171"/>
      <c r="AC933" s="2281"/>
      <c r="AD933" s="2171"/>
      <c r="AE933" s="2171"/>
      <c r="AF933" s="2171"/>
      <c r="AG933" s="2171"/>
    </row>
    <row r="934" spans="2:33" x14ac:dyDescent="0.2">
      <c r="B934" s="2280"/>
      <c r="C934" s="2280"/>
      <c r="D934" s="2281"/>
      <c r="E934" s="2171"/>
      <c r="F934" s="2171"/>
      <c r="G934" s="2171"/>
      <c r="H934" s="2282"/>
      <c r="I934" s="2282"/>
      <c r="J934" s="2283"/>
      <c r="K934" s="2281"/>
      <c r="L934" s="2281"/>
      <c r="M934" s="2281"/>
      <c r="N934" s="2281"/>
      <c r="O934" s="2171"/>
      <c r="P934" s="2171"/>
      <c r="Q934" s="2171"/>
      <c r="R934" s="2171"/>
      <c r="S934" s="2281"/>
      <c r="T934" s="2171"/>
      <c r="U934" s="2171"/>
      <c r="V934" s="2171"/>
      <c r="W934" s="2171"/>
      <c r="X934" s="2171"/>
      <c r="Y934" s="2171"/>
      <c r="Z934" s="2171"/>
      <c r="AA934" s="2171"/>
      <c r="AB934" s="2171"/>
      <c r="AC934" s="2281"/>
      <c r="AD934" s="2171"/>
      <c r="AE934" s="2171"/>
      <c r="AF934" s="2171"/>
      <c r="AG934" s="2171"/>
    </row>
    <row r="935" spans="2:33" x14ac:dyDescent="0.2">
      <c r="B935" s="2280"/>
      <c r="C935" s="2280"/>
      <c r="D935" s="2281"/>
      <c r="E935" s="2171"/>
      <c r="F935" s="2171"/>
      <c r="G935" s="2171"/>
      <c r="H935" s="2282"/>
      <c r="I935" s="2282"/>
      <c r="J935" s="2283"/>
      <c r="K935" s="2281"/>
      <c r="L935" s="2281"/>
      <c r="M935" s="2281"/>
      <c r="N935" s="2281"/>
      <c r="O935" s="2171"/>
      <c r="P935" s="2171"/>
      <c r="Q935" s="2171"/>
      <c r="R935" s="2171"/>
      <c r="S935" s="2281"/>
      <c r="T935" s="2171"/>
      <c r="U935" s="2171"/>
      <c r="V935" s="2171"/>
      <c r="W935" s="2171"/>
      <c r="X935" s="2171"/>
      <c r="Y935" s="2171"/>
      <c r="Z935" s="2171"/>
      <c r="AA935" s="2171"/>
      <c r="AB935" s="2171"/>
      <c r="AC935" s="2281"/>
      <c r="AD935" s="2171"/>
      <c r="AE935" s="2171"/>
      <c r="AF935" s="2171"/>
      <c r="AG935" s="2171"/>
    </row>
    <row r="936" spans="2:33" x14ac:dyDescent="0.2">
      <c r="B936" s="2280"/>
      <c r="C936" s="2280"/>
      <c r="D936" s="2281"/>
      <c r="E936" s="2171"/>
      <c r="F936" s="2171"/>
      <c r="G936" s="2171"/>
      <c r="H936" s="2282"/>
      <c r="I936" s="2282"/>
      <c r="J936" s="2283"/>
      <c r="K936" s="2281"/>
      <c r="L936" s="2281"/>
      <c r="M936" s="2281"/>
      <c r="N936" s="2281"/>
      <c r="O936" s="2171"/>
      <c r="P936" s="2171"/>
      <c r="Q936" s="2171"/>
      <c r="R936" s="2171"/>
      <c r="S936" s="2281"/>
      <c r="T936" s="2171"/>
      <c r="U936" s="2171"/>
      <c r="V936" s="2171"/>
      <c r="W936" s="2171"/>
      <c r="X936" s="2171"/>
      <c r="Y936" s="2171"/>
      <c r="Z936" s="2171"/>
      <c r="AA936" s="2171"/>
      <c r="AB936" s="2171"/>
      <c r="AC936" s="2281"/>
      <c r="AD936" s="2171"/>
      <c r="AE936" s="2171"/>
      <c r="AF936" s="2171"/>
      <c r="AG936" s="2171"/>
    </row>
    <row r="937" spans="2:33" x14ac:dyDescent="0.2">
      <c r="B937" s="2280"/>
      <c r="C937" s="2280"/>
      <c r="D937" s="2281"/>
      <c r="E937" s="2171"/>
      <c r="F937" s="2171"/>
      <c r="G937" s="2171"/>
      <c r="H937" s="2282"/>
      <c r="I937" s="2282"/>
      <c r="J937" s="2283"/>
      <c r="K937" s="2281"/>
      <c r="L937" s="2281"/>
      <c r="M937" s="2281"/>
      <c r="N937" s="2281"/>
      <c r="O937" s="2171"/>
      <c r="P937" s="2171"/>
      <c r="Q937" s="2171"/>
      <c r="R937" s="2171"/>
      <c r="S937" s="2281"/>
      <c r="T937" s="2171"/>
      <c r="U937" s="2171"/>
      <c r="V937" s="2171"/>
      <c r="W937" s="2171"/>
      <c r="X937" s="2171"/>
      <c r="Y937" s="2171"/>
      <c r="Z937" s="2171"/>
      <c r="AA937" s="2171"/>
      <c r="AB937" s="2171"/>
      <c r="AC937" s="2281"/>
      <c r="AD937" s="2171"/>
      <c r="AE937" s="2171"/>
      <c r="AF937" s="2171"/>
      <c r="AG937" s="2171"/>
    </row>
    <row r="938" spans="2:33" x14ac:dyDescent="0.2">
      <c r="B938" s="2280"/>
      <c r="C938" s="2280"/>
      <c r="D938" s="2281"/>
      <c r="E938" s="2171"/>
      <c r="F938" s="2171"/>
      <c r="G938" s="2171"/>
      <c r="H938" s="2282"/>
      <c r="I938" s="2282"/>
      <c r="J938" s="2283"/>
      <c r="K938" s="2281"/>
      <c r="L938" s="2281"/>
      <c r="M938" s="2281"/>
      <c r="N938" s="2281"/>
      <c r="O938" s="2171"/>
      <c r="P938" s="2171"/>
      <c r="Q938" s="2171"/>
      <c r="R938" s="2171"/>
      <c r="S938" s="2281"/>
      <c r="T938" s="2171"/>
      <c r="U938" s="2171"/>
      <c r="V938" s="2171"/>
      <c r="W938" s="2171"/>
      <c r="X938" s="2171"/>
      <c r="Y938" s="2171"/>
      <c r="Z938" s="2171"/>
      <c r="AA938" s="2171"/>
      <c r="AB938" s="2171"/>
      <c r="AC938" s="2281"/>
      <c r="AD938" s="2171"/>
      <c r="AE938" s="2171"/>
      <c r="AF938" s="2171"/>
      <c r="AG938" s="2171"/>
    </row>
    <row r="939" spans="2:33" x14ac:dyDescent="0.2">
      <c r="B939" s="2280"/>
      <c r="C939" s="2280"/>
      <c r="D939" s="2281"/>
      <c r="E939" s="2171"/>
      <c r="F939" s="2171"/>
      <c r="G939" s="2171"/>
      <c r="H939" s="2282"/>
      <c r="I939" s="2282"/>
      <c r="J939" s="2283"/>
      <c r="K939" s="2281"/>
      <c r="L939" s="2281"/>
      <c r="M939" s="2281"/>
      <c r="N939" s="2281"/>
      <c r="O939" s="2171"/>
      <c r="P939" s="2171"/>
      <c r="Q939" s="2171"/>
      <c r="R939" s="2171"/>
      <c r="S939" s="2281"/>
      <c r="T939" s="2171"/>
      <c r="U939" s="2171"/>
      <c r="V939" s="2171"/>
      <c r="W939" s="2171"/>
      <c r="X939" s="2171"/>
      <c r="Y939" s="2171"/>
      <c r="Z939" s="2171"/>
      <c r="AA939" s="2171"/>
      <c r="AB939" s="2171"/>
      <c r="AC939" s="2281"/>
      <c r="AD939" s="2171"/>
      <c r="AE939" s="2171"/>
      <c r="AF939" s="2171"/>
      <c r="AG939" s="2171"/>
    </row>
    <row r="940" spans="2:33" x14ac:dyDescent="0.2">
      <c r="B940" s="2280"/>
      <c r="C940" s="2280"/>
      <c r="D940" s="2281"/>
      <c r="E940" s="2171"/>
      <c r="F940" s="2171"/>
      <c r="G940" s="2171"/>
      <c r="H940" s="2282"/>
      <c r="I940" s="2282"/>
      <c r="J940" s="2283"/>
      <c r="K940" s="2281"/>
      <c r="L940" s="2281"/>
      <c r="M940" s="2281"/>
      <c r="N940" s="2281"/>
      <c r="O940" s="2171"/>
      <c r="P940" s="2171"/>
      <c r="Q940" s="2171"/>
      <c r="R940" s="2171"/>
      <c r="S940" s="2281"/>
      <c r="T940" s="2171"/>
      <c r="U940" s="2171"/>
      <c r="V940" s="2171"/>
      <c r="W940" s="2171"/>
      <c r="X940" s="2171"/>
      <c r="Y940" s="2171"/>
      <c r="Z940" s="2171"/>
      <c r="AA940" s="2171"/>
      <c r="AB940" s="2171"/>
      <c r="AC940" s="2281"/>
      <c r="AD940" s="2171"/>
      <c r="AE940" s="2171"/>
      <c r="AF940" s="2171"/>
      <c r="AG940" s="2171"/>
    </row>
    <row r="941" spans="2:33" x14ac:dyDescent="0.2">
      <c r="B941" s="2280"/>
      <c r="C941" s="2280"/>
      <c r="D941" s="2281"/>
      <c r="E941" s="2171"/>
      <c r="F941" s="2171"/>
      <c r="G941" s="2171"/>
      <c r="H941" s="2282"/>
      <c r="I941" s="2282"/>
      <c r="J941" s="2283"/>
      <c r="K941" s="2281"/>
      <c r="L941" s="2281"/>
      <c r="M941" s="2281"/>
      <c r="N941" s="2281"/>
      <c r="O941" s="2171"/>
      <c r="P941" s="2171"/>
      <c r="Q941" s="2171"/>
      <c r="R941" s="2171"/>
      <c r="S941" s="2281"/>
      <c r="T941" s="2171"/>
      <c r="U941" s="2171"/>
      <c r="V941" s="2171"/>
      <c r="W941" s="2171"/>
      <c r="X941" s="2171"/>
      <c r="Y941" s="2171"/>
      <c r="Z941" s="2171"/>
      <c r="AA941" s="2171"/>
      <c r="AB941" s="2171"/>
      <c r="AC941" s="2281"/>
      <c r="AD941" s="2171"/>
      <c r="AE941" s="2171"/>
      <c r="AF941" s="2171"/>
      <c r="AG941" s="2171"/>
    </row>
    <row r="942" spans="2:33" x14ac:dyDescent="0.2">
      <c r="B942" s="2280"/>
      <c r="C942" s="2280"/>
      <c r="D942" s="2281"/>
      <c r="E942" s="2171"/>
      <c r="F942" s="2171"/>
      <c r="G942" s="2171"/>
      <c r="H942" s="2282"/>
      <c r="I942" s="2282"/>
      <c r="J942" s="2283"/>
      <c r="K942" s="2281"/>
      <c r="L942" s="2281"/>
      <c r="M942" s="2281"/>
      <c r="N942" s="2281"/>
      <c r="O942" s="2171"/>
      <c r="P942" s="2171"/>
      <c r="Q942" s="2171"/>
      <c r="R942" s="2171"/>
      <c r="S942" s="2281"/>
      <c r="T942" s="2171"/>
      <c r="U942" s="2171"/>
      <c r="V942" s="2171"/>
      <c r="W942" s="2171"/>
      <c r="X942" s="2171"/>
      <c r="Y942" s="2171"/>
      <c r="Z942" s="2171"/>
      <c r="AA942" s="2171"/>
      <c r="AB942" s="2171"/>
      <c r="AC942" s="2281"/>
      <c r="AD942" s="2171"/>
      <c r="AE942" s="2171"/>
      <c r="AF942" s="2171"/>
      <c r="AG942" s="2171"/>
    </row>
    <row r="943" spans="2:33" x14ac:dyDescent="0.2">
      <c r="B943" s="2280"/>
      <c r="C943" s="2280"/>
      <c r="D943" s="2281"/>
      <c r="E943" s="2171"/>
      <c r="F943" s="2171"/>
      <c r="G943" s="2171"/>
      <c r="H943" s="2282"/>
      <c r="I943" s="2282"/>
      <c r="J943" s="2283"/>
      <c r="K943" s="2281"/>
      <c r="L943" s="2281"/>
      <c r="M943" s="2281"/>
      <c r="N943" s="2281"/>
      <c r="O943" s="2171"/>
      <c r="P943" s="2171"/>
      <c r="Q943" s="2171"/>
      <c r="R943" s="2171"/>
      <c r="S943" s="2281"/>
      <c r="T943" s="2171"/>
      <c r="U943" s="2171"/>
      <c r="V943" s="2171"/>
      <c r="W943" s="2171"/>
      <c r="X943" s="2171"/>
      <c r="Y943" s="2171"/>
      <c r="Z943" s="2171"/>
      <c r="AA943" s="2171"/>
      <c r="AB943" s="2171"/>
      <c r="AC943" s="2281"/>
      <c r="AD943" s="2171"/>
      <c r="AE943" s="2171"/>
      <c r="AF943" s="2171"/>
      <c r="AG943" s="2171"/>
    </row>
    <row r="944" spans="2:33" x14ac:dyDescent="0.2">
      <c r="B944" s="2280"/>
      <c r="C944" s="2280"/>
      <c r="D944" s="2281"/>
      <c r="E944" s="2171"/>
      <c r="F944" s="2171"/>
      <c r="G944" s="2171"/>
      <c r="H944" s="2282"/>
      <c r="I944" s="2282"/>
      <c r="J944" s="2283"/>
      <c r="K944" s="2281"/>
      <c r="L944" s="2281"/>
      <c r="M944" s="2281"/>
      <c r="N944" s="2281"/>
      <c r="O944" s="2171"/>
      <c r="P944" s="2171"/>
      <c r="Q944" s="2171"/>
      <c r="R944" s="2171"/>
      <c r="S944" s="2281"/>
      <c r="T944" s="2171"/>
      <c r="U944" s="2171"/>
      <c r="V944" s="2171"/>
      <c r="W944" s="2171"/>
      <c r="X944" s="2171"/>
      <c r="Y944" s="2171"/>
      <c r="Z944" s="2171"/>
      <c r="AA944" s="2171"/>
      <c r="AB944" s="2171"/>
      <c r="AC944" s="2281"/>
      <c r="AD944" s="2171"/>
      <c r="AE944" s="2171"/>
      <c r="AF944" s="2171"/>
      <c r="AG944" s="2171"/>
    </row>
    <row r="945" spans="2:33" x14ac:dyDescent="0.2">
      <c r="B945" s="2280"/>
      <c r="C945" s="2280"/>
      <c r="D945" s="2281"/>
      <c r="E945" s="2171"/>
      <c r="F945" s="2171"/>
      <c r="G945" s="2171"/>
      <c r="H945" s="2282"/>
      <c r="I945" s="2282"/>
      <c r="J945" s="2283"/>
      <c r="K945" s="2281"/>
      <c r="L945" s="2281"/>
      <c r="M945" s="2281"/>
      <c r="N945" s="2281"/>
      <c r="O945" s="2171"/>
      <c r="P945" s="2171"/>
      <c r="Q945" s="2171"/>
      <c r="R945" s="2171"/>
      <c r="S945" s="2281"/>
      <c r="T945" s="2171"/>
      <c r="U945" s="2171"/>
      <c r="V945" s="2171"/>
      <c r="W945" s="2171"/>
      <c r="X945" s="2171"/>
      <c r="Y945" s="2171"/>
      <c r="Z945" s="2171"/>
      <c r="AA945" s="2171"/>
      <c r="AB945" s="2171"/>
      <c r="AC945" s="2281"/>
      <c r="AD945" s="2171"/>
      <c r="AE945" s="2171"/>
      <c r="AF945" s="2171"/>
      <c r="AG945" s="2171"/>
    </row>
    <row r="946" spans="2:33" x14ac:dyDescent="0.2">
      <c r="B946" s="2280"/>
      <c r="C946" s="2280"/>
      <c r="D946" s="2281"/>
      <c r="E946" s="2171"/>
      <c r="F946" s="2171"/>
      <c r="G946" s="2171"/>
      <c r="H946" s="2282"/>
      <c r="I946" s="2282"/>
      <c r="J946" s="2283"/>
      <c r="K946" s="2281"/>
      <c r="L946" s="2281"/>
      <c r="M946" s="2281"/>
      <c r="N946" s="2281"/>
      <c r="O946" s="2171"/>
      <c r="P946" s="2171"/>
      <c r="Q946" s="2171"/>
      <c r="R946" s="2171"/>
      <c r="S946" s="2281"/>
      <c r="T946" s="2171"/>
      <c r="U946" s="2171"/>
      <c r="V946" s="2171"/>
      <c r="W946" s="2171"/>
      <c r="X946" s="2171"/>
      <c r="Y946" s="2171"/>
      <c r="Z946" s="2171"/>
      <c r="AA946" s="2171"/>
      <c r="AB946" s="2171"/>
      <c r="AC946" s="2281"/>
      <c r="AD946" s="2171"/>
      <c r="AE946" s="2171"/>
      <c r="AF946" s="2171"/>
      <c r="AG946" s="2171"/>
    </row>
    <row r="947" spans="2:33" x14ac:dyDescent="0.2">
      <c r="B947" s="2280"/>
      <c r="C947" s="2280"/>
      <c r="D947" s="2281"/>
      <c r="E947" s="2171"/>
      <c r="F947" s="2171"/>
      <c r="G947" s="2171"/>
      <c r="H947" s="2282"/>
      <c r="I947" s="2282"/>
      <c r="J947" s="2283"/>
      <c r="K947" s="2281"/>
      <c r="L947" s="2281"/>
      <c r="M947" s="2281"/>
      <c r="N947" s="2281"/>
      <c r="O947" s="2171"/>
      <c r="P947" s="2171"/>
      <c r="Q947" s="2171"/>
      <c r="R947" s="2171"/>
      <c r="S947" s="2281"/>
      <c r="T947" s="2171"/>
      <c r="U947" s="2171"/>
      <c r="V947" s="2171"/>
      <c r="W947" s="2171"/>
      <c r="X947" s="2171"/>
      <c r="Y947" s="2171"/>
      <c r="Z947" s="2171"/>
      <c r="AA947" s="2171"/>
      <c r="AB947" s="2171"/>
      <c r="AC947" s="2281"/>
      <c r="AD947" s="2171"/>
      <c r="AE947" s="2171"/>
      <c r="AF947" s="2171"/>
      <c r="AG947" s="2171"/>
    </row>
    <row r="948" spans="2:33" x14ac:dyDescent="0.2">
      <c r="B948" s="2280"/>
      <c r="C948" s="2280"/>
      <c r="D948" s="2281"/>
      <c r="E948" s="2171"/>
      <c r="F948" s="2171"/>
      <c r="G948" s="2171"/>
      <c r="H948" s="2282"/>
      <c r="I948" s="2282"/>
      <c r="J948" s="2283"/>
      <c r="K948" s="2281"/>
      <c r="L948" s="2281"/>
      <c r="M948" s="2281"/>
      <c r="N948" s="2281"/>
      <c r="O948" s="2171"/>
      <c r="P948" s="2171"/>
      <c r="Q948" s="2171"/>
      <c r="R948" s="2171"/>
      <c r="S948" s="2281"/>
      <c r="T948" s="2171"/>
      <c r="U948" s="2171"/>
      <c r="V948" s="2171"/>
      <c r="W948" s="2171"/>
      <c r="X948" s="2171"/>
      <c r="Y948" s="2171"/>
      <c r="Z948" s="2171"/>
      <c r="AA948" s="2171"/>
      <c r="AB948" s="2171"/>
      <c r="AC948" s="2281"/>
      <c r="AD948" s="2171"/>
      <c r="AE948" s="2171"/>
      <c r="AF948" s="2171"/>
      <c r="AG948" s="2171"/>
    </row>
    <row r="949" spans="2:33" x14ac:dyDescent="0.2">
      <c r="B949" s="2280"/>
      <c r="C949" s="2280"/>
      <c r="D949" s="2281"/>
      <c r="E949" s="2171"/>
      <c r="F949" s="2171"/>
      <c r="G949" s="2171"/>
      <c r="H949" s="2282"/>
      <c r="I949" s="2282"/>
      <c r="J949" s="2283"/>
      <c r="K949" s="2281"/>
      <c r="L949" s="2281"/>
      <c r="M949" s="2281"/>
      <c r="N949" s="2281"/>
      <c r="O949" s="2171"/>
      <c r="P949" s="2171"/>
      <c r="Q949" s="2171"/>
      <c r="R949" s="2171"/>
      <c r="S949" s="2281"/>
      <c r="T949" s="2171"/>
      <c r="U949" s="2171"/>
      <c r="V949" s="2171"/>
      <c r="W949" s="2171"/>
      <c r="X949" s="2171"/>
      <c r="Y949" s="2171"/>
      <c r="Z949" s="2171"/>
      <c r="AA949" s="2171"/>
      <c r="AB949" s="2171"/>
      <c r="AC949" s="2281"/>
      <c r="AD949" s="2171"/>
      <c r="AE949" s="2171"/>
      <c r="AF949" s="2171"/>
      <c r="AG949" s="2171"/>
    </row>
    <row r="950" spans="2:33" x14ac:dyDescent="0.2">
      <c r="B950" s="2280"/>
      <c r="C950" s="2280"/>
      <c r="D950" s="2281"/>
      <c r="E950" s="2171"/>
      <c r="F950" s="2171"/>
      <c r="G950" s="2171"/>
      <c r="H950" s="2282"/>
      <c r="I950" s="2282"/>
      <c r="J950" s="2283"/>
      <c r="K950" s="2281"/>
      <c r="L950" s="2281"/>
      <c r="M950" s="2281"/>
      <c r="N950" s="2281"/>
      <c r="O950" s="2171"/>
      <c r="P950" s="2171"/>
      <c r="Q950" s="2171"/>
      <c r="R950" s="2171"/>
      <c r="S950" s="2281"/>
      <c r="T950" s="2171"/>
      <c r="U950" s="2171"/>
      <c r="V950" s="2171"/>
      <c r="W950" s="2171"/>
      <c r="X950" s="2171"/>
      <c r="Y950" s="2171"/>
      <c r="Z950" s="2171"/>
      <c r="AA950" s="2171"/>
      <c r="AB950" s="2171"/>
      <c r="AC950" s="2281"/>
      <c r="AD950" s="2171"/>
      <c r="AE950" s="2171"/>
      <c r="AF950" s="2171"/>
      <c r="AG950" s="2171"/>
    </row>
    <row r="951" spans="2:33" x14ac:dyDescent="0.2">
      <c r="B951" s="2280"/>
      <c r="C951" s="2280"/>
      <c r="D951" s="2281"/>
      <c r="E951" s="2171"/>
      <c r="F951" s="2171"/>
      <c r="G951" s="2171"/>
      <c r="H951" s="2282"/>
      <c r="I951" s="2282"/>
      <c r="J951" s="2283"/>
      <c r="K951" s="2281"/>
      <c r="L951" s="2281"/>
      <c r="M951" s="2281"/>
      <c r="N951" s="2281"/>
      <c r="O951" s="2171"/>
      <c r="P951" s="2171"/>
      <c r="Q951" s="2171"/>
      <c r="R951" s="2171"/>
      <c r="S951" s="2281"/>
      <c r="T951" s="2171"/>
      <c r="U951" s="2171"/>
      <c r="V951" s="2171"/>
      <c r="W951" s="2171"/>
      <c r="X951" s="2171"/>
      <c r="Y951" s="2171"/>
      <c r="Z951" s="2171"/>
      <c r="AA951" s="2171"/>
      <c r="AB951" s="2171"/>
      <c r="AC951" s="2281"/>
      <c r="AD951" s="2171"/>
      <c r="AE951" s="2171"/>
      <c r="AF951" s="2171"/>
      <c r="AG951" s="2171"/>
    </row>
    <row r="952" spans="2:33" x14ac:dyDescent="0.2">
      <c r="B952" s="2280"/>
      <c r="C952" s="2280"/>
      <c r="D952" s="2281"/>
      <c r="E952" s="2171"/>
      <c r="F952" s="2171"/>
      <c r="G952" s="2171"/>
      <c r="H952" s="2282"/>
      <c r="I952" s="2282"/>
      <c r="J952" s="2283"/>
      <c r="K952" s="2281"/>
      <c r="L952" s="2281"/>
      <c r="M952" s="2281"/>
      <c r="N952" s="2281"/>
      <c r="O952" s="2171"/>
      <c r="P952" s="2171"/>
      <c r="Q952" s="2171"/>
      <c r="R952" s="2171"/>
      <c r="S952" s="2281"/>
      <c r="T952" s="2171"/>
      <c r="U952" s="2171"/>
      <c r="V952" s="2171"/>
      <c r="W952" s="2171"/>
      <c r="X952" s="2171"/>
      <c r="Y952" s="2171"/>
      <c r="Z952" s="2171"/>
      <c r="AA952" s="2171"/>
      <c r="AB952" s="2171"/>
      <c r="AC952" s="2281"/>
      <c r="AD952" s="2171"/>
      <c r="AE952" s="2171"/>
      <c r="AF952" s="2171"/>
      <c r="AG952" s="2171"/>
    </row>
    <row r="953" spans="2:33" x14ac:dyDescent="0.2">
      <c r="B953" s="2280"/>
      <c r="C953" s="2280"/>
      <c r="D953" s="2281"/>
      <c r="E953" s="2171"/>
      <c r="F953" s="2171"/>
      <c r="G953" s="2171"/>
      <c r="H953" s="2282"/>
      <c r="I953" s="2282"/>
      <c r="J953" s="2283"/>
      <c r="K953" s="2281"/>
      <c r="L953" s="2281"/>
      <c r="M953" s="2281"/>
      <c r="N953" s="2281"/>
      <c r="O953" s="2171"/>
      <c r="P953" s="2171"/>
      <c r="Q953" s="2171"/>
      <c r="R953" s="2171"/>
      <c r="S953" s="2281"/>
      <c r="T953" s="2171"/>
      <c r="U953" s="2171"/>
      <c r="V953" s="2171"/>
      <c r="W953" s="2171"/>
      <c r="X953" s="2171"/>
      <c r="Y953" s="2171"/>
      <c r="Z953" s="2171"/>
      <c r="AA953" s="2171"/>
      <c r="AB953" s="2171"/>
      <c r="AC953" s="2281"/>
      <c r="AD953" s="2171"/>
      <c r="AE953" s="2171"/>
      <c r="AF953" s="2171"/>
      <c r="AG953" s="2171"/>
    </row>
    <row r="954" spans="2:33" x14ac:dyDescent="0.2">
      <c r="B954" s="2280"/>
      <c r="C954" s="2280"/>
      <c r="D954" s="2281"/>
      <c r="E954" s="2171"/>
      <c r="F954" s="2171"/>
      <c r="G954" s="2171"/>
      <c r="H954" s="2282"/>
      <c r="I954" s="2282"/>
      <c r="J954" s="2283"/>
      <c r="K954" s="2281"/>
      <c r="L954" s="2281"/>
      <c r="M954" s="2281"/>
      <c r="N954" s="2281"/>
      <c r="O954" s="2171"/>
      <c r="P954" s="2171"/>
      <c r="Q954" s="2171"/>
      <c r="R954" s="2171"/>
      <c r="S954" s="2281"/>
      <c r="T954" s="2171"/>
      <c r="U954" s="2171"/>
      <c r="V954" s="2171"/>
      <c r="W954" s="2171"/>
      <c r="X954" s="2171"/>
      <c r="Y954" s="2171"/>
      <c r="Z954" s="2171"/>
      <c r="AA954" s="2171"/>
      <c r="AB954" s="2171"/>
      <c r="AC954" s="2281"/>
      <c r="AD954" s="2171"/>
      <c r="AE954" s="2171"/>
      <c r="AF954" s="2171"/>
      <c r="AG954" s="2171"/>
    </row>
    <row r="955" spans="2:33" x14ac:dyDescent="0.2">
      <c r="B955" s="2280"/>
      <c r="C955" s="2280"/>
      <c r="D955" s="2281"/>
      <c r="E955" s="2171"/>
      <c r="F955" s="2171"/>
      <c r="G955" s="2171"/>
      <c r="H955" s="2282"/>
      <c r="I955" s="2282"/>
      <c r="J955" s="2283"/>
      <c r="K955" s="2281"/>
      <c r="L955" s="2281"/>
      <c r="M955" s="2281"/>
      <c r="N955" s="2281"/>
      <c r="O955" s="2171"/>
      <c r="P955" s="2171"/>
      <c r="Q955" s="2171"/>
      <c r="R955" s="2171"/>
      <c r="S955" s="2281"/>
      <c r="T955" s="2171"/>
      <c r="U955" s="2171"/>
      <c r="V955" s="2171"/>
      <c r="W955" s="2171"/>
      <c r="X955" s="2171"/>
      <c r="Y955" s="2171"/>
      <c r="Z955" s="2171"/>
      <c r="AA955" s="2171"/>
      <c r="AB955" s="2171"/>
      <c r="AC955" s="2281"/>
      <c r="AD955" s="2171"/>
      <c r="AE955" s="2171"/>
      <c r="AF955" s="2171"/>
      <c r="AG955" s="2171"/>
    </row>
    <row r="956" spans="2:33" x14ac:dyDescent="0.2">
      <c r="B956" s="2280"/>
      <c r="C956" s="2280"/>
      <c r="D956" s="2281"/>
      <c r="E956" s="2171"/>
      <c r="F956" s="2171"/>
      <c r="G956" s="2171"/>
      <c r="H956" s="2282"/>
      <c r="I956" s="2282"/>
      <c r="J956" s="2283"/>
      <c r="K956" s="2281"/>
      <c r="L956" s="2281"/>
      <c r="M956" s="2281"/>
      <c r="N956" s="2281"/>
      <c r="O956" s="2171"/>
      <c r="P956" s="2171"/>
      <c r="Q956" s="2171"/>
      <c r="R956" s="2171"/>
      <c r="S956" s="2281"/>
      <c r="T956" s="2171"/>
      <c r="U956" s="2171"/>
      <c r="V956" s="2171"/>
      <c r="W956" s="2171"/>
      <c r="X956" s="2171"/>
      <c r="Y956" s="2171"/>
      <c r="Z956" s="2171"/>
      <c r="AA956" s="2171"/>
      <c r="AB956" s="2171"/>
      <c r="AC956" s="2281"/>
      <c r="AD956" s="2171"/>
      <c r="AE956" s="2171"/>
      <c r="AF956" s="2171"/>
      <c r="AG956" s="2171"/>
    </row>
    <row r="957" spans="2:33" x14ac:dyDescent="0.2">
      <c r="B957" s="2280"/>
      <c r="C957" s="2280"/>
      <c r="D957" s="2281"/>
      <c r="E957" s="2171"/>
      <c r="F957" s="2171"/>
      <c r="G957" s="2171"/>
      <c r="H957" s="2282"/>
      <c r="I957" s="2282"/>
      <c r="J957" s="2283"/>
      <c r="K957" s="2281"/>
      <c r="L957" s="2281"/>
      <c r="M957" s="2281"/>
      <c r="N957" s="2281"/>
      <c r="O957" s="2171"/>
      <c r="P957" s="2171"/>
      <c r="Q957" s="2171"/>
      <c r="R957" s="2171"/>
      <c r="S957" s="2281"/>
      <c r="T957" s="2171"/>
      <c r="U957" s="2171"/>
      <c r="V957" s="2171"/>
      <c r="W957" s="2171"/>
      <c r="X957" s="2171"/>
      <c r="Y957" s="2171"/>
      <c r="Z957" s="2171"/>
      <c r="AA957" s="2171"/>
      <c r="AB957" s="2171"/>
      <c r="AC957" s="2281"/>
      <c r="AD957" s="2171"/>
      <c r="AE957" s="2171"/>
      <c r="AF957" s="2171"/>
      <c r="AG957" s="2171"/>
    </row>
    <row r="958" spans="2:33" x14ac:dyDescent="0.2">
      <c r="B958" s="2280"/>
      <c r="C958" s="2280"/>
      <c r="D958" s="2281"/>
      <c r="E958" s="2171"/>
      <c r="F958" s="2171"/>
      <c r="G958" s="2171"/>
      <c r="H958" s="2282"/>
      <c r="I958" s="2282"/>
      <c r="J958" s="2283"/>
      <c r="K958" s="2281"/>
      <c r="L958" s="2281"/>
      <c r="M958" s="2281"/>
      <c r="N958" s="2281"/>
      <c r="O958" s="2171"/>
      <c r="P958" s="2171"/>
      <c r="Q958" s="2171"/>
      <c r="R958" s="2171"/>
      <c r="S958" s="2281"/>
      <c r="T958" s="2171"/>
      <c r="U958" s="2171"/>
      <c r="V958" s="2171"/>
      <c r="W958" s="2171"/>
      <c r="X958" s="2171"/>
      <c r="Y958" s="2171"/>
      <c r="Z958" s="2171"/>
      <c r="AA958" s="2171"/>
      <c r="AB958" s="2171"/>
      <c r="AC958" s="2281"/>
      <c r="AD958" s="2171"/>
      <c r="AE958" s="2171"/>
      <c r="AF958" s="2171"/>
      <c r="AG958" s="2171"/>
    </row>
    <row r="959" spans="2:33" x14ac:dyDescent="0.2">
      <c r="B959" s="2280"/>
      <c r="C959" s="2280"/>
      <c r="D959" s="2281"/>
      <c r="E959" s="2171"/>
      <c r="F959" s="2171"/>
      <c r="G959" s="2171"/>
      <c r="H959" s="2282"/>
      <c r="I959" s="2282"/>
      <c r="J959" s="2283"/>
      <c r="K959" s="2281"/>
      <c r="L959" s="2281"/>
      <c r="M959" s="2281"/>
      <c r="N959" s="2281"/>
      <c r="O959" s="2171"/>
      <c r="P959" s="2171"/>
      <c r="Q959" s="2171"/>
      <c r="R959" s="2171"/>
      <c r="S959" s="2281"/>
      <c r="T959" s="2171"/>
      <c r="U959" s="2171"/>
      <c r="V959" s="2171"/>
      <c r="W959" s="2171"/>
      <c r="X959" s="2171"/>
      <c r="Y959" s="2171"/>
      <c r="Z959" s="2171"/>
      <c r="AA959" s="2171"/>
      <c r="AB959" s="2171"/>
      <c r="AC959" s="2281"/>
      <c r="AD959" s="2171"/>
      <c r="AE959" s="2171"/>
      <c r="AF959" s="2171"/>
      <c r="AG959" s="2171"/>
    </row>
    <row r="960" spans="2:33" x14ac:dyDescent="0.2">
      <c r="B960" s="2280"/>
      <c r="C960" s="2280"/>
      <c r="D960" s="2281"/>
      <c r="E960" s="2171"/>
      <c r="F960" s="2171"/>
      <c r="G960" s="2171"/>
      <c r="H960" s="2282"/>
      <c r="I960" s="2282"/>
      <c r="J960" s="2283"/>
      <c r="K960" s="2281"/>
      <c r="L960" s="2281"/>
      <c r="M960" s="2281"/>
      <c r="N960" s="2281"/>
      <c r="O960" s="2171"/>
      <c r="P960" s="2171"/>
      <c r="Q960" s="2171"/>
      <c r="R960" s="2171"/>
      <c r="S960" s="2281"/>
      <c r="T960" s="2171"/>
      <c r="U960" s="2171"/>
      <c r="V960" s="2171"/>
      <c r="W960" s="2171"/>
      <c r="X960" s="2171"/>
      <c r="Y960" s="2171"/>
      <c r="Z960" s="2171"/>
      <c r="AA960" s="2171"/>
      <c r="AB960" s="2171"/>
      <c r="AC960" s="2281"/>
      <c r="AD960" s="2171"/>
      <c r="AE960" s="2171"/>
      <c r="AF960" s="2171"/>
      <c r="AG960" s="2171"/>
    </row>
    <row r="961" spans="2:33" x14ac:dyDescent="0.2">
      <c r="B961" s="2280"/>
      <c r="C961" s="2280"/>
      <c r="D961" s="2281"/>
      <c r="E961" s="2171"/>
      <c r="F961" s="2171"/>
      <c r="G961" s="2171"/>
      <c r="H961" s="2282"/>
      <c r="I961" s="2282"/>
      <c r="J961" s="2283"/>
      <c r="K961" s="2281"/>
      <c r="L961" s="2281"/>
      <c r="M961" s="2281"/>
      <c r="N961" s="2281"/>
      <c r="O961" s="2171"/>
      <c r="P961" s="2171"/>
      <c r="Q961" s="2171"/>
      <c r="R961" s="2171"/>
      <c r="S961" s="2281"/>
      <c r="T961" s="2171"/>
      <c r="U961" s="2171"/>
      <c r="V961" s="2171"/>
      <c r="W961" s="2171"/>
      <c r="X961" s="2171"/>
      <c r="Y961" s="2171"/>
      <c r="Z961" s="2171"/>
      <c r="AA961" s="2171"/>
      <c r="AB961" s="2171"/>
      <c r="AC961" s="2281"/>
      <c r="AD961" s="2171"/>
      <c r="AE961" s="2171"/>
      <c r="AF961" s="2171"/>
      <c r="AG961" s="2171"/>
    </row>
    <row r="962" spans="2:33" x14ac:dyDescent="0.2">
      <c r="B962" s="2280"/>
      <c r="C962" s="2280"/>
      <c r="D962" s="2281"/>
      <c r="E962" s="2171"/>
      <c r="F962" s="2171"/>
      <c r="G962" s="2171"/>
      <c r="H962" s="2282"/>
      <c r="I962" s="2282"/>
      <c r="J962" s="2283"/>
      <c r="K962" s="2281"/>
      <c r="L962" s="2281"/>
      <c r="M962" s="2281"/>
      <c r="N962" s="2281"/>
      <c r="O962" s="2171"/>
      <c r="P962" s="2171"/>
      <c r="Q962" s="2171"/>
      <c r="R962" s="2171"/>
      <c r="S962" s="2281"/>
      <c r="T962" s="2171"/>
      <c r="U962" s="2171"/>
      <c r="V962" s="2171"/>
      <c r="W962" s="2171"/>
      <c r="X962" s="2171"/>
      <c r="Y962" s="2171"/>
      <c r="Z962" s="2171"/>
      <c r="AA962" s="2171"/>
      <c r="AB962" s="2171"/>
      <c r="AC962" s="2281"/>
      <c r="AD962" s="2171"/>
      <c r="AE962" s="2171"/>
      <c r="AF962" s="2171"/>
      <c r="AG962" s="2171"/>
    </row>
    <row r="963" spans="2:33" x14ac:dyDescent="0.2">
      <c r="B963" s="2280"/>
      <c r="C963" s="2280"/>
      <c r="D963" s="2281"/>
      <c r="E963" s="2171"/>
      <c r="F963" s="2171"/>
      <c r="G963" s="2171"/>
      <c r="H963" s="2282"/>
      <c r="I963" s="2282"/>
      <c r="J963" s="2283"/>
      <c r="K963" s="2281"/>
      <c r="L963" s="2281"/>
      <c r="M963" s="2281"/>
      <c r="N963" s="2281"/>
      <c r="O963" s="2171"/>
      <c r="P963" s="2171"/>
      <c r="Q963" s="2171"/>
      <c r="R963" s="2171"/>
      <c r="S963" s="2281"/>
      <c r="T963" s="2171"/>
      <c r="U963" s="2171"/>
      <c r="V963" s="2171"/>
      <c r="W963" s="2171"/>
      <c r="X963" s="2171"/>
      <c r="Y963" s="2171"/>
      <c r="Z963" s="2171"/>
      <c r="AA963" s="2171"/>
      <c r="AB963" s="2171"/>
      <c r="AC963" s="2281"/>
      <c r="AD963" s="2171"/>
      <c r="AE963" s="2171"/>
      <c r="AF963" s="2171"/>
      <c r="AG963" s="2171"/>
    </row>
    <row r="964" spans="2:33" x14ac:dyDescent="0.2">
      <c r="B964" s="2280"/>
      <c r="C964" s="2280"/>
      <c r="D964" s="2281"/>
      <c r="E964" s="2171"/>
      <c r="F964" s="2171"/>
      <c r="G964" s="2171"/>
      <c r="H964" s="2282"/>
      <c r="I964" s="2282"/>
      <c r="J964" s="2283"/>
      <c r="K964" s="2281"/>
      <c r="L964" s="2281"/>
      <c r="M964" s="2281"/>
      <c r="N964" s="2281"/>
      <c r="O964" s="2171"/>
      <c r="P964" s="2171"/>
      <c r="Q964" s="2171"/>
      <c r="R964" s="2171"/>
      <c r="S964" s="2281"/>
      <c r="T964" s="2171"/>
      <c r="U964" s="2171"/>
      <c r="V964" s="2171"/>
      <c r="W964" s="2171"/>
      <c r="X964" s="2171"/>
      <c r="Y964" s="2171"/>
      <c r="Z964" s="2171"/>
      <c r="AA964" s="2171"/>
      <c r="AB964" s="2171"/>
      <c r="AC964" s="2281"/>
      <c r="AD964" s="2171"/>
      <c r="AE964" s="2171"/>
      <c r="AF964" s="2171"/>
      <c r="AG964" s="2171"/>
    </row>
    <row r="965" spans="2:33" x14ac:dyDescent="0.2">
      <c r="B965" s="2280"/>
      <c r="C965" s="2280"/>
      <c r="D965" s="2281"/>
      <c r="E965" s="2171"/>
      <c r="F965" s="2171"/>
      <c r="G965" s="2171"/>
      <c r="H965" s="2282"/>
      <c r="I965" s="2282"/>
      <c r="J965" s="2283"/>
      <c r="K965" s="2281"/>
      <c r="L965" s="2281"/>
      <c r="M965" s="2281"/>
      <c r="N965" s="2281"/>
      <c r="O965" s="2171"/>
      <c r="P965" s="2171"/>
      <c r="Q965" s="2171"/>
      <c r="R965" s="2171"/>
      <c r="S965" s="2281"/>
      <c r="T965" s="2171"/>
      <c r="U965" s="2171"/>
      <c r="V965" s="2171"/>
      <c r="W965" s="2171"/>
      <c r="X965" s="2171"/>
      <c r="Y965" s="2171"/>
      <c r="Z965" s="2171"/>
      <c r="AA965" s="2171"/>
      <c r="AB965" s="2171"/>
      <c r="AC965" s="2281"/>
      <c r="AD965" s="2171"/>
      <c r="AE965" s="2171"/>
      <c r="AF965" s="2171"/>
      <c r="AG965" s="2171"/>
    </row>
    <row r="966" spans="2:33" x14ac:dyDescent="0.2">
      <c r="B966" s="2280"/>
      <c r="C966" s="2280"/>
      <c r="D966" s="2281"/>
      <c r="E966" s="2171"/>
      <c r="F966" s="2171"/>
      <c r="G966" s="2171"/>
      <c r="H966" s="2282"/>
      <c r="I966" s="2282"/>
      <c r="J966" s="2283"/>
      <c r="K966" s="2281"/>
      <c r="L966" s="2281"/>
      <c r="M966" s="2281"/>
      <c r="N966" s="2281"/>
      <c r="O966" s="2171"/>
      <c r="P966" s="2171"/>
      <c r="Q966" s="2171"/>
      <c r="R966" s="2171"/>
      <c r="S966" s="2281"/>
      <c r="T966" s="2171"/>
      <c r="U966" s="2171"/>
      <c r="V966" s="2171"/>
      <c r="W966" s="2171"/>
      <c r="X966" s="2171"/>
      <c r="Y966" s="2171"/>
      <c r="Z966" s="2171"/>
      <c r="AA966" s="2171"/>
      <c r="AB966" s="2171"/>
      <c r="AC966" s="2281"/>
      <c r="AD966" s="2171"/>
      <c r="AE966" s="2171"/>
      <c r="AF966" s="2171"/>
      <c r="AG966" s="2171"/>
    </row>
    <row r="967" spans="2:33" x14ac:dyDescent="0.2">
      <c r="B967" s="2280"/>
      <c r="C967" s="2280"/>
      <c r="D967" s="2281"/>
      <c r="E967" s="2171"/>
      <c r="F967" s="2171"/>
      <c r="G967" s="2171"/>
      <c r="H967" s="2282"/>
      <c r="I967" s="2282"/>
      <c r="J967" s="2283"/>
      <c r="K967" s="2281"/>
      <c r="L967" s="2281"/>
      <c r="M967" s="2281"/>
      <c r="N967" s="2281"/>
      <c r="O967" s="2171"/>
      <c r="P967" s="2171"/>
      <c r="Q967" s="2171"/>
      <c r="R967" s="2171"/>
      <c r="S967" s="2281"/>
      <c r="T967" s="2171"/>
      <c r="U967" s="2171"/>
      <c r="V967" s="2171"/>
      <c r="W967" s="2171"/>
      <c r="X967" s="2171"/>
      <c r="Y967" s="2171"/>
      <c r="Z967" s="2171"/>
      <c r="AA967" s="2171"/>
      <c r="AB967" s="2171"/>
      <c r="AC967" s="2281"/>
      <c r="AD967" s="2171"/>
      <c r="AE967" s="2171"/>
      <c r="AF967" s="2171"/>
      <c r="AG967" s="2171"/>
    </row>
    <row r="968" spans="2:33" x14ac:dyDescent="0.2">
      <c r="B968" s="2280"/>
      <c r="C968" s="2280"/>
      <c r="D968" s="2281"/>
      <c r="E968" s="2171"/>
      <c r="F968" s="2171"/>
      <c r="G968" s="2171"/>
      <c r="H968" s="2282"/>
      <c r="I968" s="2282"/>
      <c r="J968" s="2283"/>
      <c r="K968" s="2281"/>
      <c r="L968" s="2281"/>
      <c r="M968" s="2281"/>
      <c r="N968" s="2281"/>
      <c r="O968" s="2171"/>
      <c r="P968" s="2171"/>
      <c r="Q968" s="2171"/>
      <c r="R968" s="2171"/>
      <c r="S968" s="2281"/>
      <c r="T968" s="2171"/>
      <c r="U968" s="2171"/>
      <c r="V968" s="2171"/>
      <c r="W968" s="2171"/>
      <c r="X968" s="2171"/>
      <c r="Y968" s="2171"/>
      <c r="Z968" s="2171"/>
      <c r="AA968" s="2171"/>
      <c r="AB968" s="2171"/>
      <c r="AC968" s="2281"/>
      <c r="AD968" s="2171"/>
      <c r="AE968" s="2171"/>
      <c r="AF968" s="2171"/>
      <c r="AG968" s="2171"/>
    </row>
    <row r="969" spans="2:33" x14ac:dyDescent="0.2">
      <c r="B969" s="2280"/>
      <c r="C969" s="2280"/>
      <c r="D969" s="2281"/>
      <c r="E969" s="2171"/>
      <c r="F969" s="2171"/>
      <c r="G969" s="2171"/>
      <c r="H969" s="2282"/>
      <c r="I969" s="2282"/>
      <c r="J969" s="2283"/>
      <c r="K969" s="2281"/>
      <c r="L969" s="2281"/>
      <c r="M969" s="2281"/>
      <c r="N969" s="2281"/>
      <c r="O969" s="2171"/>
      <c r="P969" s="2171"/>
      <c r="Q969" s="2171"/>
      <c r="R969" s="2171"/>
      <c r="S969" s="2281"/>
      <c r="T969" s="2171"/>
      <c r="U969" s="2171"/>
      <c r="V969" s="2171"/>
      <c r="W969" s="2171"/>
      <c r="X969" s="2171"/>
      <c r="Y969" s="2171"/>
      <c r="Z969" s="2171"/>
      <c r="AA969" s="2171"/>
      <c r="AB969" s="2171"/>
      <c r="AC969" s="2281"/>
      <c r="AD969" s="2171"/>
      <c r="AE969" s="2171"/>
      <c r="AF969" s="2171"/>
      <c r="AG969" s="2171"/>
    </row>
    <row r="970" spans="2:33" x14ac:dyDescent="0.2">
      <c r="B970" s="2280"/>
      <c r="C970" s="2280"/>
      <c r="D970" s="2281"/>
      <c r="E970" s="2171"/>
      <c r="F970" s="2171"/>
      <c r="G970" s="2171"/>
      <c r="H970" s="2282"/>
      <c r="I970" s="2282"/>
      <c r="J970" s="2283"/>
      <c r="K970" s="2281"/>
      <c r="L970" s="2281"/>
      <c r="M970" s="2281"/>
      <c r="N970" s="2281"/>
      <c r="O970" s="2171"/>
      <c r="P970" s="2171"/>
      <c r="Q970" s="2171"/>
      <c r="R970" s="2171"/>
      <c r="S970" s="2281"/>
      <c r="T970" s="2171"/>
      <c r="U970" s="2171"/>
      <c r="V970" s="2171"/>
      <c r="W970" s="2171"/>
      <c r="X970" s="2171"/>
      <c r="Y970" s="2171"/>
      <c r="Z970" s="2171"/>
      <c r="AA970" s="2171"/>
      <c r="AB970" s="2171"/>
      <c r="AC970" s="2281"/>
      <c r="AD970" s="2171"/>
      <c r="AE970" s="2171"/>
      <c r="AF970" s="2171"/>
      <c r="AG970" s="2171"/>
    </row>
    <row r="971" spans="2:33" x14ac:dyDescent="0.2">
      <c r="B971" s="2280"/>
      <c r="C971" s="2280"/>
      <c r="D971" s="2281"/>
      <c r="E971" s="2171"/>
      <c r="F971" s="2171"/>
      <c r="G971" s="2171"/>
      <c r="H971" s="2282"/>
      <c r="I971" s="2282"/>
      <c r="J971" s="2283"/>
      <c r="K971" s="2281"/>
      <c r="L971" s="2281"/>
      <c r="M971" s="2281"/>
      <c r="N971" s="2281"/>
      <c r="O971" s="2171"/>
      <c r="P971" s="2171"/>
      <c r="Q971" s="2171"/>
      <c r="R971" s="2171"/>
      <c r="S971" s="2281"/>
      <c r="T971" s="2171"/>
      <c r="U971" s="2171"/>
      <c r="V971" s="2171"/>
      <c r="W971" s="2171"/>
      <c r="X971" s="2171"/>
      <c r="Y971" s="2171"/>
      <c r="Z971" s="2171"/>
      <c r="AA971" s="2171"/>
      <c r="AB971" s="2171"/>
      <c r="AC971" s="2281"/>
      <c r="AD971" s="2171"/>
      <c r="AE971" s="2171"/>
      <c r="AF971" s="2171"/>
      <c r="AG971" s="2171"/>
    </row>
    <row r="972" spans="2:33" x14ac:dyDescent="0.2">
      <c r="B972" s="2280"/>
      <c r="C972" s="2280"/>
      <c r="D972" s="2281"/>
      <c r="E972" s="2171"/>
      <c r="F972" s="2171"/>
      <c r="G972" s="2171"/>
      <c r="H972" s="2282"/>
      <c r="I972" s="2282"/>
      <c r="J972" s="2283"/>
      <c r="K972" s="2281"/>
      <c r="L972" s="2281"/>
      <c r="M972" s="2281"/>
      <c r="N972" s="2281"/>
      <c r="O972" s="2171"/>
      <c r="P972" s="2171"/>
      <c r="Q972" s="2171"/>
      <c r="R972" s="2171"/>
      <c r="S972" s="2281"/>
      <c r="T972" s="2171"/>
      <c r="U972" s="2171"/>
      <c r="V972" s="2171"/>
      <c r="W972" s="2171"/>
      <c r="X972" s="2171"/>
      <c r="Y972" s="2171"/>
      <c r="Z972" s="2171"/>
      <c r="AA972" s="2171"/>
      <c r="AB972" s="2171"/>
      <c r="AC972" s="2281"/>
      <c r="AD972" s="2171"/>
      <c r="AE972" s="2171"/>
      <c r="AF972" s="2171"/>
      <c r="AG972" s="2171"/>
    </row>
    <row r="973" spans="2:33" x14ac:dyDescent="0.2">
      <c r="B973" s="2280"/>
      <c r="C973" s="2280"/>
      <c r="D973" s="2281"/>
      <c r="E973" s="2171"/>
      <c r="F973" s="2171"/>
      <c r="G973" s="2171"/>
      <c r="H973" s="2282"/>
      <c r="I973" s="2282"/>
      <c r="J973" s="2283"/>
      <c r="K973" s="2281"/>
      <c r="L973" s="2281"/>
      <c r="M973" s="2281"/>
      <c r="N973" s="2281"/>
      <c r="O973" s="2171"/>
      <c r="P973" s="2171"/>
      <c r="Q973" s="2171"/>
      <c r="R973" s="2171"/>
      <c r="S973" s="2281"/>
      <c r="T973" s="2171"/>
      <c r="U973" s="2171"/>
      <c r="V973" s="2171"/>
      <c r="W973" s="2171"/>
      <c r="X973" s="2171"/>
      <c r="Y973" s="2171"/>
      <c r="Z973" s="2171"/>
      <c r="AA973" s="2171"/>
      <c r="AB973" s="2171"/>
      <c r="AC973" s="2281"/>
      <c r="AD973" s="2171"/>
      <c r="AE973" s="2171"/>
      <c r="AF973" s="2171"/>
      <c r="AG973" s="2171"/>
    </row>
    <row r="974" spans="2:33" x14ac:dyDescent="0.2">
      <c r="B974" s="2280"/>
      <c r="C974" s="2280"/>
      <c r="D974" s="2281"/>
      <c r="E974" s="2171"/>
      <c r="F974" s="2171"/>
      <c r="G974" s="2171"/>
      <c r="H974" s="2282"/>
      <c r="I974" s="2282"/>
      <c r="J974" s="2283"/>
      <c r="K974" s="2281"/>
      <c r="L974" s="2281"/>
      <c r="M974" s="2281"/>
      <c r="N974" s="2281"/>
      <c r="O974" s="2171"/>
      <c r="P974" s="2171"/>
      <c r="Q974" s="2171"/>
      <c r="R974" s="2171"/>
      <c r="S974" s="2281"/>
      <c r="T974" s="2171"/>
      <c r="U974" s="2171"/>
      <c r="V974" s="2171"/>
      <c r="W974" s="2171"/>
      <c r="X974" s="2171"/>
      <c r="Y974" s="2171"/>
      <c r="Z974" s="2171"/>
      <c r="AA974" s="2171"/>
      <c r="AB974" s="2171"/>
      <c r="AC974" s="2281"/>
      <c r="AD974" s="2171"/>
      <c r="AE974" s="2171"/>
      <c r="AF974" s="2171"/>
      <c r="AG974" s="2171"/>
    </row>
    <row r="975" spans="2:33" x14ac:dyDescent="0.2">
      <c r="B975" s="2280"/>
      <c r="C975" s="2280"/>
      <c r="D975" s="2281"/>
      <c r="E975" s="2171"/>
      <c r="F975" s="2171"/>
      <c r="G975" s="2171"/>
      <c r="H975" s="2282"/>
      <c r="I975" s="2282"/>
      <c r="J975" s="2283"/>
      <c r="K975" s="2281"/>
      <c r="L975" s="2281"/>
      <c r="M975" s="2281"/>
      <c r="N975" s="2281"/>
      <c r="O975" s="2171"/>
      <c r="P975" s="2171"/>
      <c r="Q975" s="2171"/>
      <c r="R975" s="2171"/>
      <c r="S975" s="2281"/>
      <c r="T975" s="2171"/>
      <c r="U975" s="2171"/>
      <c r="V975" s="2171"/>
      <c r="W975" s="2171"/>
      <c r="X975" s="2171"/>
      <c r="Y975" s="2171"/>
      <c r="Z975" s="2171"/>
      <c r="AA975" s="2171"/>
      <c r="AB975" s="2171"/>
      <c r="AC975" s="2281"/>
      <c r="AD975" s="2171"/>
      <c r="AE975" s="2171"/>
      <c r="AF975" s="2171"/>
      <c r="AG975" s="2171"/>
    </row>
    <row r="976" spans="2:33" x14ac:dyDescent="0.2">
      <c r="B976" s="2280"/>
      <c r="C976" s="2280"/>
      <c r="D976" s="2281"/>
      <c r="E976" s="2171"/>
      <c r="F976" s="2171"/>
      <c r="G976" s="2171"/>
      <c r="H976" s="2282"/>
      <c r="I976" s="2282"/>
      <c r="J976" s="2283"/>
      <c r="K976" s="2281"/>
      <c r="L976" s="2281"/>
      <c r="M976" s="2281"/>
      <c r="N976" s="2281"/>
      <c r="O976" s="2171"/>
      <c r="P976" s="2171"/>
      <c r="Q976" s="2171"/>
      <c r="R976" s="2171"/>
      <c r="S976" s="2281"/>
      <c r="T976" s="2171"/>
      <c r="U976" s="2171"/>
      <c r="V976" s="2171"/>
      <c r="W976" s="2171"/>
      <c r="X976" s="2171"/>
      <c r="Y976" s="2171"/>
      <c r="Z976" s="2171"/>
      <c r="AA976" s="2171"/>
      <c r="AB976" s="2171"/>
      <c r="AC976" s="2281"/>
      <c r="AD976" s="2171"/>
      <c r="AE976" s="2171"/>
      <c r="AF976" s="2171"/>
      <c r="AG976" s="2171"/>
    </row>
    <row r="977" spans="2:33" x14ac:dyDescent="0.2">
      <c r="B977" s="2280"/>
      <c r="C977" s="2280"/>
      <c r="D977" s="2281"/>
      <c r="E977" s="2171"/>
      <c r="F977" s="2171"/>
      <c r="G977" s="2171"/>
      <c r="H977" s="2282"/>
      <c r="I977" s="2282"/>
      <c r="J977" s="2283"/>
      <c r="K977" s="2281"/>
      <c r="L977" s="2281"/>
      <c r="M977" s="2281"/>
      <c r="N977" s="2281"/>
      <c r="O977" s="2171"/>
      <c r="P977" s="2171"/>
      <c r="Q977" s="2171"/>
      <c r="R977" s="2171"/>
      <c r="S977" s="2281"/>
      <c r="T977" s="2171"/>
      <c r="U977" s="2171"/>
      <c r="V977" s="2171"/>
      <c r="W977" s="2171"/>
      <c r="X977" s="2171"/>
      <c r="Y977" s="2171"/>
      <c r="Z977" s="2171"/>
      <c r="AA977" s="2171"/>
      <c r="AB977" s="2171"/>
      <c r="AC977" s="2281"/>
      <c r="AD977" s="2171"/>
      <c r="AE977" s="2171"/>
      <c r="AF977" s="2171"/>
      <c r="AG977" s="2171"/>
    </row>
    <row r="978" spans="2:33" x14ac:dyDescent="0.2">
      <c r="B978" s="2280"/>
      <c r="C978" s="2280"/>
      <c r="D978" s="2281"/>
      <c r="E978" s="2171"/>
      <c r="F978" s="2171"/>
      <c r="G978" s="2171"/>
      <c r="H978" s="2282"/>
      <c r="I978" s="2282"/>
      <c r="J978" s="2283"/>
      <c r="K978" s="2281"/>
      <c r="L978" s="2281"/>
      <c r="M978" s="2281"/>
      <c r="N978" s="2281"/>
      <c r="O978" s="2171"/>
      <c r="P978" s="2171"/>
      <c r="Q978" s="2171"/>
      <c r="R978" s="2171"/>
      <c r="S978" s="2281"/>
      <c r="T978" s="2171"/>
      <c r="U978" s="2171"/>
      <c r="V978" s="2171"/>
      <c r="W978" s="2171"/>
      <c r="X978" s="2171"/>
      <c r="Y978" s="2171"/>
      <c r="Z978" s="2171"/>
      <c r="AA978" s="2171"/>
      <c r="AB978" s="2171"/>
      <c r="AC978" s="2281"/>
      <c r="AD978" s="2171"/>
      <c r="AE978" s="2171"/>
      <c r="AF978" s="2171"/>
      <c r="AG978" s="2171"/>
    </row>
    <row r="979" spans="2:33" x14ac:dyDescent="0.2">
      <c r="B979" s="2280"/>
      <c r="C979" s="2280"/>
      <c r="D979" s="2281"/>
      <c r="E979" s="2171"/>
      <c r="F979" s="2171"/>
      <c r="G979" s="2171"/>
      <c r="H979" s="2282"/>
      <c r="I979" s="2282"/>
      <c r="J979" s="2283"/>
      <c r="K979" s="2281"/>
      <c r="L979" s="2281"/>
      <c r="M979" s="2281"/>
      <c r="N979" s="2281"/>
      <c r="O979" s="2171"/>
      <c r="P979" s="2171"/>
      <c r="Q979" s="2171"/>
      <c r="R979" s="2171"/>
      <c r="S979" s="2281"/>
      <c r="T979" s="2171"/>
      <c r="U979" s="2171"/>
      <c r="V979" s="2171"/>
      <c r="W979" s="2171"/>
      <c r="X979" s="2171"/>
      <c r="Y979" s="2171"/>
      <c r="Z979" s="2171"/>
      <c r="AA979" s="2171"/>
      <c r="AB979" s="2171"/>
      <c r="AC979" s="2281"/>
      <c r="AD979" s="2171"/>
      <c r="AE979" s="2171"/>
      <c r="AF979" s="2171"/>
      <c r="AG979" s="2171"/>
    </row>
    <row r="980" spans="2:33" x14ac:dyDescent="0.2">
      <c r="B980" s="2280"/>
      <c r="C980" s="2280"/>
      <c r="D980" s="2281"/>
      <c r="E980" s="2171"/>
      <c r="F980" s="2171"/>
      <c r="G980" s="2171"/>
      <c r="H980" s="2282"/>
      <c r="I980" s="2282"/>
      <c r="J980" s="2283"/>
      <c r="K980" s="2281"/>
      <c r="L980" s="2281"/>
      <c r="M980" s="2281"/>
      <c r="N980" s="2281"/>
      <c r="O980" s="2171"/>
      <c r="P980" s="2171"/>
      <c r="Q980" s="2171"/>
      <c r="R980" s="2171"/>
      <c r="S980" s="2281"/>
      <c r="T980" s="2171"/>
      <c r="U980" s="2171"/>
      <c r="V980" s="2171"/>
      <c r="W980" s="2171"/>
      <c r="X980" s="2171"/>
      <c r="Y980" s="2171"/>
      <c r="Z980" s="2171"/>
      <c r="AA980" s="2171"/>
      <c r="AB980" s="2171"/>
      <c r="AC980" s="2281"/>
      <c r="AD980" s="2171"/>
      <c r="AE980" s="2171"/>
      <c r="AF980" s="2171"/>
      <c r="AG980" s="2171"/>
    </row>
    <row r="981" spans="2:33" x14ac:dyDescent="0.2">
      <c r="B981" s="2280"/>
      <c r="C981" s="2280"/>
      <c r="D981" s="2281"/>
      <c r="E981" s="2171"/>
      <c r="F981" s="2171"/>
      <c r="G981" s="2171"/>
      <c r="H981" s="2282"/>
      <c r="I981" s="2282"/>
      <c r="J981" s="2283"/>
      <c r="K981" s="2281"/>
      <c r="L981" s="2281"/>
      <c r="M981" s="2281"/>
      <c r="N981" s="2281"/>
      <c r="O981" s="2171"/>
      <c r="P981" s="2171"/>
      <c r="Q981" s="2171"/>
      <c r="R981" s="2171"/>
      <c r="S981" s="2281"/>
      <c r="T981" s="2171"/>
      <c r="U981" s="2171"/>
      <c r="V981" s="2171"/>
      <c r="W981" s="2171"/>
      <c r="X981" s="2171"/>
      <c r="Y981" s="2171"/>
      <c r="Z981" s="2171"/>
      <c r="AA981" s="2171"/>
      <c r="AB981" s="2171"/>
      <c r="AC981" s="2281"/>
      <c r="AD981" s="2171"/>
      <c r="AE981" s="2171"/>
      <c r="AF981" s="2171"/>
      <c r="AG981" s="2171"/>
    </row>
    <row r="982" spans="2:33" x14ac:dyDescent="0.2">
      <c r="B982" s="2280"/>
      <c r="C982" s="2280"/>
      <c r="D982" s="2281"/>
      <c r="E982" s="2171"/>
      <c r="F982" s="2171"/>
      <c r="G982" s="2171"/>
      <c r="H982" s="2282"/>
      <c r="I982" s="2282"/>
      <c r="J982" s="2283"/>
      <c r="K982" s="2281"/>
      <c r="L982" s="2281"/>
      <c r="M982" s="2281"/>
      <c r="N982" s="2281"/>
      <c r="O982" s="2171"/>
      <c r="P982" s="2171"/>
      <c r="Q982" s="2171"/>
      <c r="R982" s="2171"/>
      <c r="S982" s="2281"/>
      <c r="T982" s="2171"/>
      <c r="U982" s="2171"/>
      <c r="V982" s="2171"/>
      <c r="W982" s="2171"/>
      <c r="X982" s="2171"/>
      <c r="Y982" s="2171"/>
      <c r="Z982" s="2171"/>
      <c r="AA982" s="2171"/>
      <c r="AB982" s="2171"/>
      <c r="AC982" s="2281"/>
      <c r="AD982" s="2171"/>
      <c r="AE982" s="2171"/>
      <c r="AF982" s="2171"/>
      <c r="AG982" s="2171"/>
    </row>
    <row r="983" spans="2:33" x14ac:dyDescent="0.2">
      <c r="B983" s="2280"/>
      <c r="C983" s="2280"/>
      <c r="D983" s="2281"/>
      <c r="E983" s="2171"/>
      <c r="F983" s="2171"/>
      <c r="G983" s="2171"/>
      <c r="H983" s="2282"/>
      <c r="I983" s="2282"/>
      <c r="J983" s="2283"/>
      <c r="K983" s="2281"/>
      <c r="L983" s="2281"/>
      <c r="M983" s="2281"/>
      <c r="N983" s="2281"/>
      <c r="O983" s="2171"/>
      <c r="P983" s="2171"/>
      <c r="Q983" s="2171"/>
      <c r="R983" s="2171"/>
      <c r="S983" s="2281"/>
      <c r="T983" s="2171"/>
      <c r="U983" s="2171"/>
      <c r="V983" s="2171"/>
      <c r="W983" s="2171"/>
      <c r="X983" s="2171"/>
      <c r="Y983" s="2171"/>
      <c r="Z983" s="2171"/>
      <c r="AA983" s="2171"/>
      <c r="AB983" s="2171"/>
      <c r="AC983" s="2281"/>
      <c r="AD983" s="2171"/>
      <c r="AE983" s="2171"/>
      <c r="AF983" s="2171"/>
      <c r="AG983" s="2171"/>
    </row>
    <row r="984" spans="2:33" x14ac:dyDescent="0.2">
      <c r="B984" s="2280"/>
      <c r="C984" s="2280"/>
      <c r="D984" s="2281"/>
      <c r="E984" s="2171"/>
      <c r="F984" s="2171"/>
      <c r="G984" s="2171"/>
      <c r="H984" s="2282"/>
      <c r="I984" s="2282"/>
      <c r="J984" s="2283"/>
      <c r="K984" s="2281"/>
      <c r="L984" s="2281"/>
      <c r="M984" s="2281"/>
      <c r="N984" s="2281"/>
      <c r="O984" s="2171"/>
      <c r="P984" s="2171"/>
      <c r="Q984" s="2171"/>
      <c r="R984" s="2171"/>
      <c r="S984" s="2281"/>
      <c r="T984" s="2171"/>
      <c r="U984" s="2171"/>
      <c r="V984" s="2171"/>
      <c r="W984" s="2171"/>
      <c r="X984" s="2171"/>
      <c r="Y984" s="2171"/>
      <c r="Z984" s="2171"/>
      <c r="AA984" s="2171"/>
      <c r="AB984" s="2171"/>
      <c r="AC984" s="2281"/>
      <c r="AD984" s="2171"/>
      <c r="AE984" s="2171"/>
      <c r="AF984" s="2171"/>
      <c r="AG984" s="2171"/>
    </row>
    <row r="985" spans="2:33" x14ac:dyDescent="0.2">
      <c r="B985" s="2280"/>
      <c r="C985" s="2280"/>
      <c r="D985" s="2281"/>
      <c r="E985" s="2171"/>
      <c r="F985" s="2171"/>
      <c r="G985" s="2171"/>
      <c r="H985" s="2282"/>
      <c r="I985" s="2282"/>
      <c r="J985" s="2283"/>
      <c r="K985" s="2281"/>
      <c r="L985" s="2281"/>
      <c r="M985" s="2281"/>
      <c r="N985" s="2281"/>
      <c r="O985" s="2171"/>
      <c r="P985" s="2171"/>
      <c r="Q985" s="2171"/>
      <c r="R985" s="2171"/>
      <c r="S985" s="2281"/>
      <c r="T985" s="2171"/>
      <c r="U985" s="2171"/>
      <c r="V985" s="2171"/>
      <c r="W985" s="2171"/>
      <c r="X985" s="2171"/>
      <c r="Y985" s="2171"/>
      <c r="Z985" s="2171"/>
      <c r="AA985" s="2171"/>
      <c r="AB985" s="2171"/>
      <c r="AC985" s="2281"/>
      <c r="AD985" s="2171"/>
      <c r="AE985" s="2171"/>
      <c r="AF985" s="2171"/>
      <c r="AG985" s="2171"/>
    </row>
    <row r="986" spans="2:33" x14ac:dyDescent="0.2">
      <c r="B986" s="2280"/>
      <c r="C986" s="2280"/>
      <c r="D986" s="2281"/>
      <c r="E986" s="2171"/>
      <c r="F986" s="2171"/>
      <c r="G986" s="2171"/>
      <c r="H986" s="2282"/>
      <c r="I986" s="2282"/>
      <c r="J986" s="2283"/>
      <c r="K986" s="2281"/>
      <c r="L986" s="2281"/>
      <c r="M986" s="2281"/>
      <c r="N986" s="2281"/>
      <c r="O986" s="2171"/>
      <c r="P986" s="2171"/>
      <c r="Q986" s="2171"/>
      <c r="R986" s="2171"/>
      <c r="S986" s="2281"/>
      <c r="T986" s="2171"/>
      <c r="U986" s="2171"/>
      <c r="V986" s="2171"/>
      <c r="W986" s="2171"/>
      <c r="X986" s="2171"/>
      <c r="Y986" s="2171"/>
      <c r="Z986" s="2171"/>
      <c r="AA986" s="2171"/>
      <c r="AB986" s="2171"/>
      <c r="AC986" s="2281"/>
      <c r="AD986" s="2171"/>
      <c r="AE986" s="2171"/>
      <c r="AF986" s="2171"/>
      <c r="AG986" s="2171"/>
    </row>
    <row r="987" spans="2:33" x14ac:dyDescent="0.2">
      <c r="B987" s="2280"/>
      <c r="C987" s="2280"/>
      <c r="D987" s="2281"/>
      <c r="E987" s="2171"/>
      <c r="F987" s="2171"/>
      <c r="G987" s="2171"/>
      <c r="H987" s="2282"/>
      <c r="I987" s="2282"/>
      <c r="J987" s="2283"/>
      <c r="K987" s="2281"/>
      <c r="L987" s="2281"/>
      <c r="M987" s="2281"/>
      <c r="N987" s="2281"/>
      <c r="O987" s="2171"/>
      <c r="P987" s="2171"/>
      <c r="Q987" s="2171"/>
      <c r="R987" s="2171"/>
      <c r="S987" s="2281"/>
      <c r="T987" s="2171"/>
      <c r="U987" s="2171"/>
      <c r="V987" s="2171"/>
      <c r="W987" s="2171"/>
      <c r="X987" s="2171"/>
      <c r="Y987" s="2171"/>
      <c r="Z987" s="2171"/>
      <c r="AA987" s="2171"/>
      <c r="AB987" s="2171"/>
      <c r="AC987" s="2281"/>
      <c r="AD987" s="2171"/>
      <c r="AE987" s="2171"/>
      <c r="AF987" s="2171"/>
      <c r="AG987" s="2171"/>
    </row>
    <row r="988" spans="2:33" x14ac:dyDescent="0.2">
      <c r="B988" s="2280"/>
      <c r="C988" s="2280"/>
      <c r="D988" s="2281"/>
      <c r="E988" s="2171"/>
      <c r="F988" s="2171"/>
      <c r="G988" s="2171"/>
      <c r="H988" s="2282"/>
      <c r="I988" s="2282"/>
      <c r="J988" s="2283"/>
      <c r="K988" s="2281"/>
      <c r="L988" s="2281"/>
      <c r="M988" s="2281"/>
      <c r="N988" s="2281"/>
      <c r="O988" s="2171"/>
      <c r="P988" s="2171"/>
      <c r="Q988" s="2171"/>
      <c r="R988" s="2171"/>
      <c r="S988" s="2281"/>
      <c r="T988" s="2171"/>
      <c r="U988" s="2171"/>
      <c r="V988" s="2171"/>
      <c r="W988" s="2171"/>
      <c r="X988" s="2171"/>
      <c r="Y988" s="2171"/>
      <c r="Z988" s="2171"/>
      <c r="AA988" s="2171"/>
      <c r="AB988" s="2171"/>
      <c r="AC988" s="2281"/>
      <c r="AD988" s="2171"/>
      <c r="AE988" s="2171"/>
      <c r="AF988" s="2171"/>
      <c r="AG988" s="2171"/>
    </row>
    <row r="989" spans="2:33" x14ac:dyDescent="0.2">
      <c r="B989" s="2280"/>
      <c r="C989" s="2280"/>
      <c r="D989" s="2281"/>
      <c r="E989" s="2171"/>
      <c r="F989" s="2171"/>
      <c r="G989" s="2171"/>
      <c r="H989" s="2282"/>
      <c r="I989" s="2282"/>
      <c r="J989" s="2283"/>
      <c r="K989" s="2281"/>
      <c r="L989" s="2281"/>
      <c r="M989" s="2281"/>
      <c r="N989" s="2281"/>
      <c r="O989" s="2171"/>
      <c r="P989" s="2171"/>
      <c r="Q989" s="2171"/>
      <c r="R989" s="2171"/>
      <c r="S989" s="2281"/>
      <c r="T989" s="2171"/>
      <c r="U989" s="2171"/>
      <c r="V989" s="2171"/>
      <c r="W989" s="2171"/>
      <c r="X989" s="2171"/>
      <c r="Y989" s="2171"/>
      <c r="Z989" s="2171"/>
      <c r="AA989" s="2171"/>
      <c r="AB989" s="2171"/>
      <c r="AC989" s="2281"/>
      <c r="AD989" s="2171"/>
      <c r="AE989" s="2171"/>
      <c r="AF989" s="2171"/>
      <c r="AG989" s="2171"/>
    </row>
    <row r="990" spans="2:33" x14ac:dyDescent="0.2">
      <c r="B990" s="2280"/>
      <c r="C990" s="2280"/>
      <c r="D990" s="2281"/>
      <c r="E990" s="2171"/>
      <c r="F990" s="2171"/>
      <c r="G990" s="2171"/>
      <c r="H990" s="2282"/>
      <c r="I990" s="2282"/>
      <c r="J990" s="2283"/>
      <c r="K990" s="2281"/>
      <c r="L990" s="2281"/>
      <c r="M990" s="2281"/>
      <c r="N990" s="2281"/>
      <c r="O990" s="2171"/>
      <c r="P990" s="2171"/>
      <c r="Q990" s="2171"/>
      <c r="R990" s="2171"/>
      <c r="S990" s="2281"/>
      <c r="T990" s="2171"/>
      <c r="U990" s="2171"/>
      <c r="V990" s="2171"/>
      <c r="W990" s="2171"/>
      <c r="X990" s="2171"/>
      <c r="Y990" s="2171"/>
      <c r="Z990" s="2171"/>
      <c r="AA990" s="2171"/>
      <c r="AB990" s="2171"/>
      <c r="AC990" s="2281"/>
      <c r="AD990" s="2171"/>
      <c r="AE990" s="2171"/>
      <c r="AF990" s="2171"/>
      <c r="AG990" s="2171"/>
    </row>
    <row r="991" spans="2:33" x14ac:dyDescent="0.2">
      <c r="B991" s="2280"/>
      <c r="C991" s="2280"/>
      <c r="D991" s="2281"/>
      <c r="E991" s="2171"/>
      <c r="F991" s="2171"/>
      <c r="G991" s="2171"/>
      <c r="H991" s="2282"/>
      <c r="I991" s="2282"/>
      <c r="J991" s="2283"/>
      <c r="K991" s="2281"/>
      <c r="L991" s="2281"/>
      <c r="M991" s="2281"/>
      <c r="N991" s="2281"/>
      <c r="O991" s="2171"/>
      <c r="P991" s="2171"/>
      <c r="Q991" s="2171"/>
      <c r="R991" s="2171"/>
      <c r="S991" s="2281"/>
      <c r="T991" s="2171"/>
      <c r="U991" s="2171"/>
      <c r="V991" s="2171"/>
      <c r="W991" s="2171"/>
      <c r="X991" s="2171"/>
      <c r="Y991" s="2171"/>
      <c r="Z991" s="2171"/>
      <c r="AA991" s="2171"/>
      <c r="AB991" s="2171"/>
      <c r="AC991" s="2281"/>
      <c r="AD991" s="2171"/>
      <c r="AE991" s="2171"/>
      <c r="AF991" s="2171"/>
      <c r="AG991" s="2171"/>
    </row>
    <row r="992" spans="2:33" x14ac:dyDescent="0.2">
      <c r="B992" s="2280"/>
      <c r="C992" s="2280"/>
      <c r="D992" s="2281"/>
      <c r="E992" s="2171"/>
      <c r="F992" s="2171"/>
      <c r="G992" s="2171"/>
      <c r="H992" s="2282"/>
      <c r="I992" s="2282"/>
      <c r="J992" s="2283"/>
      <c r="K992" s="2281"/>
      <c r="L992" s="2281"/>
      <c r="M992" s="2281"/>
      <c r="N992" s="2281"/>
      <c r="O992" s="2171"/>
      <c r="P992" s="2171"/>
      <c r="Q992" s="2171"/>
      <c r="R992" s="2171"/>
      <c r="S992" s="2281"/>
      <c r="T992" s="2171"/>
      <c r="U992" s="2171"/>
      <c r="V992" s="2171"/>
      <c r="W992" s="2171"/>
      <c r="X992" s="2171"/>
      <c r="Y992" s="2171"/>
      <c r="Z992" s="2171"/>
      <c r="AA992" s="2171"/>
      <c r="AB992" s="2171"/>
      <c r="AC992" s="2281"/>
      <c r="AD992" s="2171"/>
      <c r="AE992" s="2171"/>
      <c r="AF992" s="2171"/>
      <c r="AG992" s="2171"/>
    </row>
    <row r="993" spans="2:33" x14ac:dyDescent="0.2">
      <c r="B993" s="2280"/>
      <c r="C993" s="2280"/>
      <c r="D993" s="2281"/>
      <c r="E993" s="2171"/>
      <c r="F993" s="2171"/>
      <c r="G993" s="2171"/>
      <c r="H993" s="2282"/>
      <c r="I993" s="2282"/>
      <c r="J993" s="2283"/>
      <c r="K993" s="2281"/>
      <c r="L993" s="2281"/>
      <c r="M993" s="2281"/>
      <c r="N993" s="2281"/>
      <c r="O993" s="2171"/>
      <c r="P993" s="2171"/>
      <c r="Q993" s="2171"/>
      <c r="R993" s="2171"/>
      <c r="S993" s="2281"/>
      <c r="T993" s="2171"/>
      <c r="U993" s="2171"/>
      <c r="V993" s="2171"/>
      <c r="W993" s="2171"/>
      <c r="X993" s="2171"/>
      <c r="Y993" s="2171"/>
      <c r="Z993" s="2171"/>
      <c r="AA993" s="2171"/>
      <c r="AB993" s="2171"/>
      <c r="AC993" s="2281"/>
      <c r="AD993" s="2171"/>
      <c r="AE993" s="2171"/>
      <c r="AF993" s="2171"/>
      <c r="AG993" s="2171"/>
    </row>
    <row r="994" spans="2:33" x14ac:dyDescent="0.2">
      <c r="B994" s="2280"/>
      <c r="C994" s="2280"/>
      <c r="D994" s="2281"/>
      <c r="E994" s="2171"/>
      <c r="F994" s="2171"/>
      <c r="G994" s="2171"/>
      <c r="H994" s="2282"/>
      <c r="I994" s="2282"/>
      <c r="J994" s="2283"/>
      <c r="K994" s="2281"/>
      <c r="L994" s="2281"/>
      <c r="M994" s="2281"/>
      <c r="N994" s="2281"/>
      <c r="O994" s="2171"/>
      <c r="P994" s="2171"/>
      <c r="Q994" s="2171"/>
      <c r="R994" s="2171"/>
      <c r="S994" s="2281"/>
      <c r="T994" s="2171"/>
      <c r="U994" s="2171"/>
      <c r="V994" s="2171"/>
      <c r="W994" s="2171"/>
      <c r="X994" s="2171"/>
      <c r="Y994" s="2171"/>
      <c r="Z994" s="2171"/>
      <c r="AA994" s="2171"/>
      <c r="AB994" s="2171"/>
      <c r="AC994" s="2281"/>
      <c r="AD994" s="2171"/>
      <c r="AE994" s="2171"/>
      <c r="AF994" s="2171"/>
      <c r="AG994" s="2171"/>
    </row>
    <row r="995" spans="2:33" x14ac:dyDescent="0.2">
      <c r="B995" s="2280"/>
      <c r="C995" s="2280"/>
      <c r="D995" s="2281"/>
      <c r="E995" s="2171"/>
      <c r="F995" s="2171"/>
      <c r="G995" s="2171"/>
      <c r="H995" s="2282"/>
      <c r="I995" s="2282"/>
      <c r="J995" s="2283"/>
      <c r="K995" s="2281"/>
      <c r="L995" s="2281"/>
      <c r="M995" s="2281"/>
      <c r="N995" s="2281"/>
      <c r="O995" s="2171"/>
      <c r="P995" s="2171"/>
      <c r="Q995" s="2171"/>
      <c r="R995" s="2171"/>
      <c r="S995" s="2281"/>
      <c r="T995" s="2171"/>
      <c r="U995" s="2171"/>
      <c r="V995" s="2171"/>
      <c r="W995" s="2171"/>
      <c r="X995" s="2171"/>
      <c r="Y995" s="2171"/>
      <c r="Z995" s="2171"/>
      <c r="AA995" s="2171"/>
      <c r="AB995" s="2171"/>
      <c r="AC995" s="2281"/>
      <c r="AD995" s="2171"/>
      <c r="AE995" s="2171"/>
      <c r="AF995" s="2171"/>
      <c r="AG995" s="2171"/>
    </row>
    <row r="996" spans="2:33" x14ac:dyDescent="0.2">
      <c r="B996" s="2280"/>
      <c r="C996" s="2280"/>
      <c r="D996" s="2281"/>
      <c r="E996" s="2171"/>
      <c r="F996" s="2171"/>
      <c r="G996" s="2171"/>
      <c r="H996" s="2282"/>
      <c r="I996" s="2282"/>
      <c r="J996" s="2283"/>
      <c r="K996" s="2281"/>
      <c r="L996" s="2281"/>
      <c r="M996" s="2281"/>
      <c r="N996" s="2281"/>
      <c r="O996" s="2171"/>
      <c r="P996" s="2171"/>
      <c r="Q996" s="2171"/>
      <c r="R996" s="2171"/>
      <c r="S996" s="2281"/>
      <c r="T996" s="2171"/>
      <c r="U996" s="2171"/>
      <c r="V996" s="2171"/>
      <c r="W996" s="2171"/>
      <c r="X996" s="2171"/>
      <c r="Y996" s="2171"/>
      <c r="Z996" s="2171"/>
      <c r="AA996" s="2171"/>
      <c r="AB996" s="2171"/>
      <c r="AC996" s="2281"/>
      <c r="AD996" s="2171"/>
      <c r="AE996" s="2171"/>
      <c r="AF996" s="2171"/>
      <c r="AG996" s="2171"/>
    </row>
    <row r="997" spans="2:33" x14ac:dyDescent="0.2">
      <c r="B997" s="2280"/>
      <c r="C997" s="2280"/>
      <c r="D997" s="2281"/>
      <c r="E997" s="2171"/>
      <c r="F997" s="2171"/>
      <c r="G997" s="2171"/>
      <c r="H997" s="2282"/>
      <c r="I997" s="2282"/>
      <c r="J997" s="2283"/>
      <c r="K997" s="2281"/>
      <c r="L997" s="2281"/>
      <c r="M997" s="2281"/>
      <c r="N997" s="2281"/>
      <c r="O997" s="2171"/>
      <c r="P997" s="2171"/>
      <c r="Q997" s="2171"/>
      <c r="R997" s="2171"/>
      <c r="S997" s="2281"/>
      <c r="T997" s="2171"/>
      <c r="U997" s="2171"/>
      <c r="V997" s="2171"/>
      <c r="W997" s="2171"/>
      <c r="X997" s="2171"/>
      <c r="Y997" s="2171"/>
      <c r="Z997" s="2171"/>
      <c r="AA997" s="2171"/>
      <c r="AB997" s="2171"/>
      <c r="AC997" s="2281"/>
      <c r="AD997" s="2171"/>
      <c r="AE997" s="2171"/>
      <c r="AF997" s="2171"/>
      <c r="AG997" s="2171"/>
    </row>
    <row r="998" spans="2:33" x14ac:dyDescent="0.2">
      <c r="B998" s="2280"/>
      <c r="C998" s="2280"/>
      <c r="D998" s="2281"/>
      <c r="E998" s="2171"/>
      <c r="F998" s="2171"/>
      <c r="G998" s="2171"/>
      <c r="H998" s="2282"/>
      <c r="I998" s="2282"/>
      <c r="J998" s="2283"/>
      <c r="K998" s="2281"/>
      <c r="L998" s="2281"/>
      <c r="M998" s="2281"/>
      <c r="N998" s="2281"/>
      <c r="O998" s="2171"/>
      <c r="P998" s="2171"/>
      <c r="Q998" s="2171"/>
      <c r="R998" s="2171"/>
      <c r="S998" s="2281"/>
      <c r="T998" s="2171"/>
      <c r="U998" s="2171"/>
      <c r="V998" s="2171"/>
      <c r="W998" s="2171"/>
      <c r="X998" s="2171"/>
      <c r="Y998" s="2171"/>
      <c r="Z998" s="2171"/>
      <c r="AA998" s="2171"/>
      <c r="AB998" s="2171"/>
      <c r="AC998" s="2281"/>
      <c r="AD998" s="2171"/>
      <c r="AE998" s="2171"/>
      <c r="AF998" s="2171"/>
      <c r="AG998" s="2171"/>
    </row>
    <row r="999" spans="2:33" x14ac:dyDescent="0.2">
      <c r="B999" s="2280"/>
      <c r="C999" s="2280"/>
      <c r="D999" s="2281"/>
      <c r="E999" s="2171"/>
      <c r="F999" s="2171"/>
      <c r="G999" s="2171"/>
      <c r="H999" s="2282"/>
      <c r="I999" s="2282"/>
      <c r="J999" s="2283"/>
      <c r="K999" s="2281"/>
      <c r="L999" s="2281"/>
      <c r="M999" s="2281"/>
      <c r="N999" s="2281"/>
      <c r="O999" s="2171"/>
      <c r="P999" s="2171"/>
      <c r="Q999" s="2171"/>
      <c r="R999" s="2171"/>
      <c r="S999" s="2281"/>
      <c r="T999" s="2171"/>
      <c r="U999" s="2171"/>
      <c r="V999" s="2171"/>
      <c r="W999" s="2171"/>
      <c r="X999" s="2171"/>
      <c r="Y999" s="2171"/>
      <c r="Z999" s="2171"/>
      <c r="AA999" s="2171"/>
      <c r="AB999" s="2171"/>
      <c r="AC999" s="2281"/>
      <c r="AD999" s="2171"/>
      <c r="AE999" s="2171"/>
      <c r="AF999" s="2171"/>
      <c r="AG999" s="2171"/>
    </row>
    <row r="1000" spans="2:33" x14ac:dyDescent="0.2">
      <c r="B1000" s="2280"/>
      <c r="C1000" s="2280"/>
      <c r="D1000" s="2281"/>
      <c r="E1000" s="2171"/>
      <c r="F1000" s="2171"/>
      <c r="G1000" s="2171"/>
      <c r="H1000" s="2282"/>
      <c r="I1000" s="2282"/>
      <c r="J1000" s="2283"/>
      <c r="K1000" s="2281"/>
      <c r="L1000" s="2281"/>
      <c r="M1000" s="2281"/>
      <c r="N1000" s="2281"/>
      <c r="O1000" s="2171"/>
      <c r="P1000" s="2171"/>
      <c r="Q1000" s="2171"/>
      <c r="R1000" s="2171"/>
      <c r="S1000" s="2281"/>
      <c r="T1000" s="2171"/>
      <c r="U1000" s="2171"/>
      <c r="V1000" s="2171"/>
      <c r="W1000" s="2171"/>
      <c r="X1000" s="2171"/>
      <c r="Y1000" s="2171"/>
      <c r="Z1000" s="2171"/>
      <c r="AA1000" s="2171"/>
      <c r="AB1000" s="2171"/>
      <c r="AC1000" s="2281"/>
      <c r="AD1000" s="2171"/>
      <c r="AE1000" s="2171"/>
      <c r="AF1000" s="2171"/>
      <c r="AG1000" s="2171"/>
    </row>
    <row r="1001" spans="2:33" x14ac:dyDescent="0.2">
      <c r="B1001" s="2280"/>
      <c r="C1001" s="2280"/>
      <c r="D1001" s="2281"/>
      <c r="E1001" s="2171"/>
      <c r="F1001" s="2171"/>
      <c r="G1001" s="2171"/>
      <c r="H1001" s="2282"/>
      <c r="I1001" s="2282"/>
      <c r="J1001" s="2283"/>
      <c r="K1001" s="2281"/>
      <c r="L1001" s="2281"/>
      <c r="M1001" s="2281"/>
      <c r="N1001" s="2281"/>
      <c r="O1001" s="2171"/>
      <c r="P1001" s="2171"/>
      <c r="Q1001" s="2171"/>
      <c r="R1001" s="2171"/>
      <c r="S1001" s="2281"/>
      <c r="T1001" s="2171"/>
      <c r="U1001" s="2171"/>
      <c r="V1001" s="2171"/>
      <c r="W1001" s="2171"/>
      <c r="X1001" s="2171"/>
      <c r="Y1001" s="2171"/>
      <c r="Z1001" s="2171"/>
      <c r="AA1001" s="2171"/>
      <c r="AB1001" s="2171"/>
      <c r="AC1001" s="2281"/>
      <c r="AD1001" s="2171"/>
      <c r="AE1001" s="2171"/>
      <c r="AF1001" s="2171"/>
      <c r="AG1001" s="2171"/>
    </row>
    <row r="1002" spans="2:33" x14ac:dyDescent="0.2">
      <c r="B1002" s="2280"/>
      <c r="C1002" s="2280"/>
      <c r="D1002" s="2281"/>
      <c r="E1002" s="2171"/>
      <c r="F1002" s="2171"/>
      <c r="G1002" s="2171"/>
      <c r="H1002" s="2282"/>
      <c r="I1002" s="2282"/>
      <c r="J1002" s="2283"/>
      <c r="K1002" s="2281"/>
      <c r="L1002" s="2281"/>
      <c r="M1002" s="2281"/>
      <c r="N1002" s="2281"/>
      <c r="O1002" s="2171"/>
      <c r="P1002" s="2171"/>
      <c r="Q1002" s="2171"/>
      <c r="R1002" s="2171"/>
      <c r="S1002" s="2281"/>
      <c r="T1002" s="2171"/>
      <c r="U1002" s="2171"/>
      <c r="V1002" s="2171"/>
      <c r="W1002" s="2171"/>
      <c r="X1002" s="2171"/>
      <c r="Y1002" s="2171"/>
      <c r="Z1002" s="2171"/>
      <c r="AA1002" s="2171"/>
      <c r="AB1002" s="2171"/>
      <c r="AC1002" s="2281"/>
      <c r="AD1002" s="2171"/>
      <c r="AE1002" s="2171"/>
      <c r="AF1002" s="2171"/>
      <c r="AG1002" s="2171"/>
    </row>
    <row r="1003" spans="2:33" x14ac:dyDescent="0.2">
      <c r="B1003" s="2280"/>
      <c r="C1003" s="2280"/>
      <c r="D1003" s="2281"/>
      <c r="E1003" s="2171"/>
      <c r="F1003" s="2171"/>
      <c r="G1003" s="2171"/>
      <c r="H1003" s="2282"/>
      <c r="I1003" s="2282"/>
      <c r="J1003" s="2283"/>
      <c r="K1003" s="2281"/>
      <c r="L1003" s="2281"/>
      <c r="M1003" s="2281"/>
      <c r="N1003" s="2281"/>
      <c r="O1003" s="2171"/>
      <c r="P1003" s="2171"/>
      <c r="Q1003" s="2171"/>
      <c r="R1003" s="2171"/>
      <c r="S1003" s="2281"/>
      <c r="T1003" s="2171"/>
      <c r="U1003" s="2171"/>
      <c r="V1003" s="2171"/>
      <c r="W1003" s="2171"/>
      <c r="X1003" s="2171"/>
      <c r="Y1003" s="2171"/>
      <c r="Z1003" s="2171"/>
      <c r="AA1003" s="2171"/>
      <c r="AB1003" s="2171"/>
      <c r="AC1003" s="2281"/>
      <c r="AD1003" s="2171"/>
      <c r="AE1003" s="2171"/>
      <c r="AF1003" s="2171"/>
      <c r="AG1003" s="2171"/>
    </row>
    <row r="1004" spans="2:33" x14ac:dyDescent="0.2">
      <c r="B1004" s="2280"/>
      <c r="C1004" s="2280"/>
      <c r="D1004" s="2281"/>
      <c r="E1004" s="2171"/>
      <c r="F1004" s="2171"/>
      <c r="G1004" s="2171"/>
      <c r="H1004" s="2282"/>
      <c r="I1004" s="2282"/>
      <c r="J1004" s="2283"/>
      <c r="K1004" s="2281"/>
      <c r="L1004" s="2281"/>
      <c r="M1004" s="2281"/>
      <c r="N1004" s="2281"/>
      <c r="O1004" s="2171"/>
      <c r="P1004" s="2171"/>
      <c r="Q1004" s="2171"/>
      <c r="R1004" s="2171"/>
      <c r="S1004" s="2281"/>
      <c r="T1004" s="2171"/>
      <c r="U1004" s="2171"/>
      <c r="V1004" s="2171"/>
      <c r="W1004" s="2171"/>
      <c r="X1004" s="2171"/>
      <c r="Y1004" s="2171"/>
      <c r="Z1004" s="2171"/>
      <c r="AA1004" s="2171"/>
      <c r="AB1004" s="2171"/>
      <c r="AC1004" s="2281"/>
      <c r="AD1004" s="2171"/>
      <c r="AE1004" s="2171"/>
      <c r="AF1004" s="2171"/>
      <c r="AG1004" s="2171"/>
    </row>
    <row r="1005" spans="2:33" x14ac:dyDescent="0.2">
      <c r="B1005" s="2280"/>
      <c r="C1005" s="2280"/>
      <c r="D1005" s="2281"/>
      <c r="E1005" s="2171"/>
      <c r="F1005" s="2171"/>
      <c r="G1005" s="2171"/>
      <c r="H1005" s="2282"/>
      <c r="I1005" s="2282"/>
      <c r="J1005" s="2283"/>
      <c r="K1005" s="2281"/>
      <c r="L1005" s="2281"/>
      <c r="M1005" s="2281"/>
      <c r="N1005" s="2281"/>
      <c r="O1005" s="2171"/>
      <c r="P1005" s="2171"/>
      <c r="Q1005" s="2171"/>
      <c r="R1005" s="2171"/>
      <c r="S1005" s="2281"/>
      <c r="T1005" s="2171"/>
      <c r="U1005" s="2171"/>
      <c r="V1005" s="2171"/>
      <c r="W1005" s="2171"/>
      <c r="X1005" s="2171"/>
      <c r="Y1005" s="2171"/>
      <c r="Z1005" s="2171"/>
      <c r="AA1005" s="2171"/>
      <c r="AB1005" s="2171"/>
      <c r="AC1005" s="2281"/>
      <c r="AD1005" s="2171"/>
      <c r="AE1005" s="2171"/>
      <c r="AF1005" s="2171"/>
      <c r="AG1005" s="2171"/>
    </row>
    <row r="1006" spans="2:33" x14ac:dyDescent="0.2">
      <c r="B1006" s="2280"/>
      <c r="C1006" s="2280"/>
      <c r="D1006" s="2281"/>
      <c r="E1006" s="2171"/>
      <c r="F1006" s="2171"/>
      <c r="G1006" s="2171"/>
      <c r="H1006" s="2282"/>
      <c r="I1006" s="2282"/>
      <c r="J1006" s="2283"/>
      <c r="K1006" s="2281"/>
      <c r="L1006" s="2281"/>
      <c r="M1006" s="2281"/>
      <c r="N1006" s="2281"/>
      <c r="O1006" s="2171"/>
      <c r="P1006" s="2171"/>
      <c r="Q1006" s="2171"/>
      <c r="R1006" s="2171"/>
      <c r="S1006" s="2281"/>
      <c r="T1006" s="2171"/>
      <c r="U1006" s="2171"/>
      <c r="V1006" s="2171"/>
      <c r="W1006" s="2171"/>
      <c r="X1006" s="2171"/>
      <c r="Y1006" s="2171"/>
      <c r="Z1006" s="2171"/>
      <c r="AA1006" s="2171"/>
      <c r="AB1006" s="2171"/>
      <c r="AC1006" s="2281"/>
      <c r="AD1006" s="2171"/>
      <c r="AE1006" s="2171"/>
      <c r="AF1006" s="2171"/>
      <c r="AG1006" s="2171"/>
    </row>
    <row r="1007" spans="2:33" x14ac:dyDescent="0.2">
      <c r="B1007" s="2280"/>
      <c r="C1007" s="2280"/>
      <c r="D1007" s="2281"/>
      <c r="E1007" s="2171"/>
      <c r="F1007" s="2171"/>
      <c r="G1007" s="2171"/>
      <c r="H1007" s="2282"/>
      <c r="I1007" s="2282"/>
      <c r="J1007" s="2283"/>
      <c r="K1007" s="2281"/>
      <c r="L1007" s="2281"/>
      <c r="M1007" s="2281"/>
      <c r="N1007" s="2281"/>
      <c r="O1007" s="2171"/>
      <c r="P1007" s="2171"/>
      <c r="Q1007" s="2171"/>
      <c r="R1007" s="2171"/>
      <c r="S1007" s="2281"/>
      <c r="T1007" s="2171"/>
      <c r="U1007" s="2171"/>
      <c r="V1007" s="2171"/>
      <c r="W1007" s="2171"/>
      <c r="X1007" s="2171"/>
      <c r="Y1007" s="2171"/>
      <c r="Z1007" s="2171"/>
      <c r="AA1007" s="2171"/>
      <c r="AB1007" s="2171"/>
      <c r="AC1007" s="2281"/>
      <c r="AD1007" s="2171"/>
      <c r="AE1007" s="2171"/>
      <c r="AF1007" s="2171"/>
      <c r="AG1007" s="2171"/>
    </row>
    <row r="1008" spans="2:33" x14ac:dyDescent="0.2">
      <c r="B1008" s="2280"/>
      <c r="C1008" s="2280"/>
      <c r="D1008" s="2281"/>
      <c r="E1008" s="2171"/>
      <c r="F1008" s="2171"/>
      <c r="G1008" s="2171"/>
      <c r="H1008" s="2282"/>
      <c r="I1008" s="2282"/>
      <c r="J1008" s="2283"/>
      <c r="K1008" s="2281"/>
      <c r="L1008" s="2281"/>
      <c r="M1008" s="2281"/>
      <c r="N1008" s="2281"/>
      <c r="O1008" s="2171"/>
      <c r="P1008" s="2171"/>
      <c r="Q1008" s="2171"/>
      <c r="R1008" s="2171"/>
      <c r="S1008" s="2281"/>
      <c r="T1008" s="2171"/>
      <c r="U1008" s="2171"/>
      <c r="V1008" s="2171"/>
      <c r="W1008" s="2171"/>
      <c r="X1008" s="2171"/>
      <c r="Y1008" s="2171"/>
      <c r="Z1008" s="2171"/>
      <c r="AA1008" s="2171"/>
      <c r="AB1008" s="2171"/>
      <c r="AC1008" s="2281"/>
      <c r="AD1008" s="2171"/>
      <c r="AE1008" s="2171"/>
      <c r="AF1008" s="2171"/>
      <c r="AG1008" s="2171"/>
    </row>
    <row r="1009" spans="2:33" x14ac:dyDescent="0.2">
      <c r="B1009" s="2280"/>
      <c r="C1009" s="2280"/>
      <c r="D1009" s="2281"/>
      <c r="E1009" s="2171"/>
      <c r="F1009" s="2171"/>
      <c r="G1009" s="2171"/>
      <c r="H1009" s="2282"/>
      <c r="I1009" s="2282"/>
      <c r="J1009" s="2283"/>
      <c r="K1009" s="2281"/>
      <c r="L1009" s="2281"/>
      <c r="M1009" s="2281"/>
      <c r="N1009" s="2281"/>
      <c r="O1009" s="2171"/>
      <c r="P1009" s="2171"/>
      <c r="Q1009" s="2171"/>
      <c r="R1009" s="2171"/>
      <c r="S1009" s="2281"/>
      <c r="T1009" s="2171"/>
      <c r="U1009" s="2171"/>
      <c r="V1009" s="2171"/>
      <c r="W1009" s="2171"/>
      <c r="X1009" s="2171"/>
      <c r="Y1009" s="2171"/>
      <c r="Z1009" s="2171"/>
      <c r="AA1009" s="2171"/>
      <c r="AB1009" s="2171"/>
      <c r="AC1009" s="2281"/>
      <c r="AD1009" s="2171"/>
      <c r="AE1009" s="2171"/>
      <c r="AF1009" s="2171"/>
      <c r="AG1009" s="2171"/>
    </row>
    <row r="1010" spans="2:33" x14ac:dyDescent="0.2">
      <c r="B1010" s="2280"/>
      <c r="C1010" s="2280"/>
      <c r="D1010" s="2281"/>
      <c r="E1010" s="2171"/>
      <c r="F1010" s="2171"/>
      <c r="G1010" s="2171"/>
      <c r="H1010" s="2282"/>
      <c r="I1010" s="2282"/>
      <c r="J1010" s="2283"/>
      <c r="K1010" s="2281"/>
      <c r="L1010" s="2281"/>
      <c r="M1010" s="2281"/>
      <c r="N1010" s="2281"/>
      <c r="O1010" s="2171"/>
      <c r="P1010" s="2171"/>
      <c r="Q1010" s="2171"/>
      <c r="R1010" s="2171"/>
      <c r="S1010" s="2281"/>
      <c r="T1010" s="2171"/>
      <c r="U1010" s="2171"/>
      <c r="V1010" s="2171"/>
      <c r="W1010" s="2171"/>
      <c r="X1010" s="2171"/>
      <c r="Y1010" s="2171"/>
      <c r="Z1010" s="2171"/>
      <c r="AA1010" s="2171"/>
      <c r="AB1010" s="2171"/>
      <c r="AC1010" s="2281"/>
      <c r="AD1010" s="2171"/>
      <c r="AE1010" s="2171"/>
      <c r="AF1010" s="2171"/>
      <c r="AG1010" s="2171"/>
    </row>
    <row r="1011" spans="2:33" x14ac:dyDescent="0.2">
      <c r="B1011" s="2280"/>
      <c r="C1011" s="2280"/>
      <c r="D1011" s="2281"/>
      <c r="E1011" s="2171"/>
      <c r="F1011" s="2171"/>
      <c r="G1011" s="2171"/>
      <c r="H1011" s="2282"/>
      <c r="I1011" s="2282"/>
      <c r="J1011" s="2283"/>
      <c r="K1011" s="2281"/>
      <c r="L1011" s="2281"/>
      <c r="M1011" s="2281"/>
      <c r="N1011" s="2281"/>
      <c r="O1011" s="2171"/>
      <c r="P1011" s="2171"/>
      <c r="Q1011" s="2171"/>
      <c r="R1011" s="2171"/>
      <c r="S1011" s="2281"/>
      <c r="T1011" s="2171"/>
      <c r="U1011" s="2171"/>
      <c r="V1011" s="2171"/>
      <c r="W1011" s="2171"/>
      <c r="X1011" s="2171"/>
      <c r="Y1011" s="2171"/>
      <c r="Z1011" s="2171"/>
      <c r="AA1011" s="2171"/>
      <c r="AB1011" s="2171"/>
      <c r="AC1011" s="2281"/>
      <c r="AD1011" s="2171"/>
      <c r="AE1011" s="2171"/>
      <c r="AF1011" s="2171"/>
      <c r="AG1011" s="2171"/>
    </row>
    <row r="1012" spans="2:33" x14ac:dyDescent="0.2">
      <c r="B1012" s="2280"/>
      <c r="C1012" s="2280"/>
      <c r="D1012" s="2281"/>
      <c r="E1012" s="2171"/>
      <c r="F1012" s="2171"/>
      <c r="G1012" s="2171"/>
      <c r="H1012" s="2282"/>
      <c r="I1012" s="2282"/>
      <c r="J1012" s="2283"/>
      <c r="K1012" s="2281"/>
      <c r="L1012" s="2281"/>
      <c r="M1012" s="2281"/>
      <c r="N1012" s="2281"/>
      <c r="O1012" s="2171"/>
      <c r="P1012" s="2171"/>
      <c r="Q1012" s="2171"/>
      <c r="R1012" s="2171"/>
      <c r="S1012" s="2281"/>
      <c r="T1012" s="2171"/>
      <c r="U1012" s="2171"/>
      <c r="V1012" s="2171"/>
      <c r="W1012" s="2171"/>
      <c r="X1012" s="2171"/>
      <c r="Y1012" s="2171"/>
      <c r="Z1012" s="2171"/>
      <c r="AA1012" s="2171"/>
      <c r="AB1012" s="2171"/>
      <c r="AC1012" s="2281"/>
      <c r="AD1012" s="2171"/>
      <c r="AE1012" s="2171"/>
      <c r="AF1012" s="2171"/>
      <c r="AG1012" s="2171"/>
    </row>
    <row r="1013" spans="2:33" x14ac:dyDescent="0.2">
      <c r="B1013" s="2280"/>
      <c r="C1013" s="2280"/>
      <c r="D1013" s="2281"/>
      <c r="E1013" s="2171"/>
      <c r="F1013" s="2171"/>
      <c r="G1013" s="2171"/>
      <c r="H1013" s="2282"/>
      <c r="I1013" s="2282"/>
      <c r="J1013" s="2283"/>
      <c r="K1013" s="2281"/>
      <c r="L1013" s="2281"/>
      <c r="M1013" s="2281"/>
      <c r="N1013" s="2281"/>
      <c r="O1013" s="2171"/>
      <c r="P1013" s="2171"/>
      <c r="Q1013" s="2171"/>
      <c r="R1013" s="2171"/>
      <c r="S1013" s="2281"/>
      <c r="T1013" s="2171"/>
      <c r="U1013" s="2171"/>
      <c r="V1013" s="2171"/>
      <c r="W1013" s="2171"/>
      <c r="X1013" s="2171"/>
      <c r="Y1013" s="2171"/>
      <c r="Z1013" s="2171"/>
      <c r="AA1013" s="2171"/>
      <c r="AB1013" s="2171"/>
      <c r="AC1013" s="2281"/>
      <c r="AD1013" s="2171"/>
      <c r="AE1013" s="2171"/>
      <c r="AF1013" s="2171"/>
      <c r="AG1013" s="2171"/>
    </row>
    <row r="1014" spans="2:33" x14ac:dyDescent="0.2">
      <c r="B1014" s="2280"/>
      <c r="C1014" s="2280"/>
      <c r="D1014" s="2281"/>
      <c r="E1014" s="2171"/>
      <c r="F1014" s="2171"/>
      <c r="G1014" s="2171"/>
      <c r="H1014" s="2282"/>
      <c r="I1014" s="2282"/>
      <c r="J1014" s="2283"/>
      <c r="K1014" s="2281"/>
      <c r="L1014" s="2281"/>
      <c r="M1014" s="2281"/>
      <c r="N1014" s="2281"/>
      <c r="O1014" s="2171"/>
      <c r="P1014" s="2171"/>
      <c r="Q1014" s="2171"/>
      <c r="R1014" s="2171"/>
      <c r="S1014" s="2281"/>
      <c r="T1014" s="2171"/>
      <c r="U1014" s="2171"/>
      <c r="V1014" s="2171"/>
      <c r="W1014" s="2171"/>
      <c r="X1014" s="2171"/>
      <c r="Y1014" s="2171"/>
      <c r="Z1014" s="2171"/>
      <c r="AA1014" s="2171"/>
      <c r="AB1014" s="2171"/>
      <c r="AC1014" s="2281"/>
      <c r="AD1014" s="2171"/>
      <c r="AE1014" s="2171"/>
      <c r="AF1014" s="2171"/>
      <c r="AG1014" s="2171"/>
    </row>
    <row r="1015" spans="2:33" x14ac:dyDescent="0.2">
      <c r="B1015" s="2280"/>
      <c r="C1015" s="2280"/>
      <c r="D1015" s="2281"/>
      <c r="E1015" s="2171"/>
      <c r="F1015" s="2171"/>
      <c r="G1015" s="2171"/>
      <c r="H1015" s="2282"/>
      <c r="I1015" s="2282"/>
      <c r="J1015" s="2283"/>
      <c r="K1015" s="2281"/>
      <c r="L1015" s="2281"/>
      <c r="M1015" s="2281"/>
      <c r="N1015" s="2281"/>
      <c r="O1015" s="2171"/>
      <c r="P1015" s="2171"/>
      <c r="Q1015" s="2171"/>
      <c r="R1015" s="2171"/>
      <c r="S1015" s="2281"/>
      <c r="T1015" s="2171"/>
      <c r="U1015" s="2171"/>
      <c r="V1015" s="2171"/>
      <c r="W1015" s="2171"/>
      <c r="X1015" s="2171"/>
      <c r="Y1015" s="2171"/>
      <c r="Z1015" s="2171"/>
      <c r="AA1015" s="2171"/>
      <c r="AB1015" s="2171"/>
      <c r="AC1015" s="2281"/>
      <c r="AD1015" s="2171"/>
      <c r="AE1015" s="2171"/>
      <c r="AF1015" s="2171"/>
      <c r="AG1015" s="2171"/>
    </row>
    <row r="1016" spans="2:33" x14ac:dyDescent="0.2">
      <c r="B1016" s="2280"/>
      <c r="C1016" s="2280"/>
      <c r="D1016" s="2281"/>
      <c r="E1016" s="2171"/>
      <c r="F1016" s="2171"/>
      <c r="G1016" s="2171"/>
      <c r="H1016" s="2282"/>
      <c r="I1016" s="2282"/>
      <c r="J1016" s="2283"/>
      <c r="K1016" s="2281"/>
      <c r="L1016" s="2281"/>
      <c r="M1016" s="2281"/>
      <c r="N1016" s="2281"/>
      <c r="O1016" s="2171"/>
      <c r="P1016" s="2171"/>
      <c r="Q1016" s="2171"/>
      <c r="R1016" s="2171"/>
      <c r="S1016" s="2281"/>
      <c r="T1016" s="2171"/>
      <c r="U1016" s="2171"/>
      <c r="V1016" s="2171"/>
      <c r="W1016" s="2171"/>
      <c r="X1016" s="2171"/>
      <c r="Y1016" s="2171"/>
      <c r="Z1016" s="2171"/>
      <c r="AA1016" s="2171"/>
      <c r="AB1016" s="2171"/>
      <c r="AC1016" s="2281"/>
      <c r="AD1016" s="2171"/>
      <c r="AE1016" s="2171"/>
      <c r="AF1016" s="2171"/>
      <c r="AG1016" s="2171"/>
    </row>
    <row r="1017" spans="2:33" x14ac:dyDescent="0.2">
      <c r="B1017" s="2280"/>
      <c r="C1017" s="2280"/>
      <c r="D1017" s="2281"/>
      <c r="E1017" s="2171"/>
      <c r="F1017" s="2171"/>
      <c r="G1017" s="2171"/>
      <c r="H1017" s="2282"/>
      <c r="I1017" s="2282"/>
      <c r="J1017" s="2283"/>
      <c r="K1017" s="2281"/>
      <c r="L1017" s="2281"/>
      <c r="M1017" s="2281"/>
      <c r="N1017" s="2281"/>
      <c r="O1017" s="2171"/>
      <c r="P1017" s="2171"/>
      <c r="Q1017" s="2171"/>
      <c r="R1017" s="2171"/>
      <c r="S1017" s="2281"/>
      <c r="T1017" s="2171"/>
      <c r="U1017" s="2171"/>
      <c r="V1017" s="2171"/>
      <c r="W1017" s="2171"/>
      <c r="X1017" s="2171"/>
      <c r="Y1017" s="2171"/>
      <c r="Z1017" s="2171"/>
      <c r="AA1017" s="2171"/>
      <c r="AB1017" s="2171"/>
      <c r="AC1017" s="2281"/>
      <c r="AD1017" s="2171"/>
      <c r="AE1017" s="2171"/>
      <c r="AF1017" s="2171"/>
      <c r="AG1017" s="2171"/>
    </row>
    <row r="1018" spans="2:33" x14ac:dyDescent="0.2">
      <c r="B1018" s="2280"/>
      <c r="C1018" s="2280"/>
      <c r="D1018" s="2281"/>
      <c r="E1018" s="2171"/>
      <c r="F1018" s="2171"/>
      <c r="G1018" s="2171"/>
      <c r="H1018" s="2282"/>
      <c r="I1018" s="2282"/>
      <c r="J1018" s="2283"/>
      <c r="K1018" s="2281"/>
      <c r="L1018" s="2281"/>
      <c r="M1018" s="2281"/>
      <c r="N1018" s="2281"/>
      <c r="O1018" s="2171"/>
      <c r="P1018" s="2171"/>
      <c r="Q1018" s="2171"/>
      <c r="R1018" s="2171"/>
      <c r="S1018" s="2281"/>
      <c r="T1018" s="2171"/>
      <c r="U1018" s="2171"/>
      <c r="V1018" s="2171"/>
      <c r="W1018" s="2171"/>
      <c r="X1018" s="2171"/>
      <c r="Y1018" s="2171"/>
      <c r="Z1018" s="2171"/>
      <c r="AA1018" s="2171"/>
      <c r="AB1018" s="2171"/>
      <c r="AC1018" s="2281"/>
      <c r="AD1018" s="2171"/>
      <c r="AE1018" s="2171"/>
      <c r="AF1018" s="2171"/>
      <c r="AG1018" s="2171"/>
    </row>
    <row r="1019" spans="2:33" x14ac:dyDescent="0.2">
      <c r="B1019" s="2280"/>
      <c r="C1019" s="2280"/>
      <c r="D1019" s="2281"/>
      <c r="E1019" s="2171"/>
      <c r="F1019" s="2171"/>
      <c r="G1019" s="2171"/>
      <c r="H1019" s="2282"/>
      <c r="I1019" s="2282"/>
      <c r="J1019" s="2283"/>
      <c r="K1019" s="2281"/>
      <c r="L1019" s="2281"/>
      <c r="M1019" s="2281"/>
      <c r="N1019" s="2281"/>
      <c r="O1019" s="2171"/>
      <c r="P1019" s="2171"/>
      <c r="Q1019" s="2171"/>
      <c r="R1019" s="2171"/>
      <c r="S1019" s="2281"/>
      <c r="T1019" s="2171"/>
      <c r="U1019" s="2171"/>
      <c r="V1019" s="2171"/>
      <c r="W1019" s="2171"/>
      <c r="X1019" s="2171"/>
      <c r="Y1019" s="2171"/>
      <c r="Z1019" s="2171"/>
      <c r="AA1019" s="2171"/>
      <c r="AB1019" s="2171"/>
      <c r="AC1019" s="2281"/>
      <c r="AD1019" s="2171"/>
      <c r="AE1019" s="2171"/>
      <c r="AF1019" s="2171"/>
      <c r="AG1019" s="2171"/>
    </row>
    <row r="1020" spans="2:33" x14ac:dyDescent="0.2">
      <c r="B1020" s="2280"/>
      <c r="C1020" s="2280"/>
      <c r="D1020" s="2281"/>
      <c r="E1020" s="2171"/>
      <c r="F1020" s="2171"/>
      <c r="G1020" s="2171"/>
      <c r="H1020" s="2282"/>
      <c r="I1020" s="2282"/>
      <c r="J1020" s="2283"/>
      <c r="K1020" s="2281"/>
      <c r="L1020" s="2281"/>
      <c r="M1020" s="2281"/>
      <c r="N1020" s="2281"/>
      <c r="O1020" s="2171"/>
      <c r="P1020" s="2171"/>
      <c r="Q1020" s="2171"/>
      <c r="R1020" s="2171"/>
      <c r="S1020" s="2281"/>
      <c r="T1020" s="2171"/>
      <c r="U1020" s="2171"/>
      <c r="V1020" s="2171"/>
      <c r="W1020" s="2171"/>
      <c r="X1020" s="2171"/>
      <c r="Y1020" s="2171"/>
      <c r="Z1020" s="2171"/>
      <c r="AA1020" s="2171"/>
      <c r="AB1020" s="2171"/>
      <c r="AC1020" s="2281"/>
      <c r="AD1020" s="2171"/>
      <c r="AE1020" s="2171"/>
      <c r="AF1020" s="2171"/>
      <c r="AG1020" s="2171"/>
    </row>
    <row r="1021" spans="2:33" x14ac:dyDescent="0.2">
      <c r="B1021" s="2280"/>
      <c r="C1021" s="2280"/>
      <c r="D1021" s="2281"/>
      <c r="E1021" s="2171"/>
      <c r="F1021" s="2171"/>
      <c r="G1021" s="2171"/>
      <c r="H1021" s="2282"/>
      <c r="I1021" s="2282"/>
      <c r="J1021" s="2283"/>
      <c r="K1021" s="2281"/>
      <c r="L1021" s="2281"/>
      <c r="M1021" s="2281"/>
      <c r="N1021" s="2281"/>
      <c r="O1021" s="2171"/>
      <c r="P1021" s="2171"/>
      <c r="Q1021" s="2171"/>
      <c r="R1021" s="2171"/>
      <c r="S1021" s="2281"/>
      <c r="T1021" s="2171"/>
      <c r="U1021" s="2171"/>
      <c r="V1021" s="2171"/>
      <c r="W1021" s="2171"/>
      <c r="X1021" s="2171"/>
      <c r="Y1021" s="2171"/>
      <c r="Z1021" s="2171"/>
      <c r="AA1021" s="2171"/>
      <c r="AB1021" s="2171"/>
      <c r="AC1021" s="2281"/>
      <c r="AD1021" s="2171"/>
      <c r="AE1021" s="2171"/>
      <c r="AF1021" s="2171"/>
      <c r="AG1021" s="2171"/>
    </row>
    <row r="1022" spans="2:33" x14ac:dyDescent="0.2">
      <c r="B1022" s="2280"/>
      <c r="C1022" s="2280"/>
      <c r="D1022" s="2281"/>
      <c r="E1022" s="2171"/>
      <c r="F1022" s="2171"/>
      <c r="G1022" s="2171"/>
      <c r="H1022" s="2282"/>
      <c r="I1022" s="2282"/>
      <c r="J1022" s="2283"/>
      <c r="K1022" s="2281"/>
      <c r="L1022" s="2281"/>
      <c r="M1022" s="2281"/>
      <c r="N1022" s="2281"/>
      <c r="O1022" s="2171"/>
      <c r="P1022" s="2171"/>
      <c r="Q1022" s="2171"/>
      <c r="R1022" s="2171"/>
      <c r="S1022" s="2281"/>
      <c r="T1022" s="2171"/>
      <c r="U1022" s="2171"/>
      <c r="V1022" s="2171"/>
      <c r="W1022" s="2171"/>
      <c r="X1022" s="2171"/>
      <c r="Y1022" s="2171"/>
      <c r="Z1022" s="2171"/>
      <c r="AA1022" s="2171"/>
      <c r="AB1022" s="2171"/>
      <c r="AC1022" s="2281"/>
      <c r="AD1022" s="2171"/>
      <c r="AE1022" s="2171"/>
      <c r="AF1022" s="2171"/>
      <c r="AG1022" s="2171"/>
    </row>
    <row r="1023" spans="2:33" x14ac:dyDescent="0.2">
      <c r="B1023" s="2280"/>
      <c r="C1023" s="2280"/>
      <c r="D1023" s="2281"/>
      <c r="E1023" s="2171"/>
      <c r="F1023" s="2171"/>
      <c r="G1023" s="2171"/>
      <c r="H1023" s="2282"/>
      <c r="I1023" s="2282"/>
      <c r="J1023" s="2283"/>
      <c r="K1023" s="2281"/>
      <c r="L1023" s="2281"/>
      <c r="M1023" s="2281"/>
      <c r="N1023" s="2281"/>
      <c r="O1023" s="2171"/>
      <c r="P1023" s="2171"/>
      <c r="Q1023" s="2171"/>
      <c r="R1023" s="2171"/>
      <c r="S1023" s="2281"/>
      <c r="T1023" s="2171"/>
      <c r="U1023" s="2171"/>
      <c r="V1023" s="2171"/>
      <c r="W1023" s="2171"/>
      <c r="X1023" s="2171"/>
      <c r="Y1023" s="2171"/>
      <c r="Z1023" s="2171"/>
      <c r="AA1023" s="2171"/>
      <c r="AB1023" s="2171"/>
      <c r="AC1023" s="2281"/>
      <c r="AD1023" s="2171"/>
      <c r="AE1023" s="2171"/>
      <c r="AF1023" s="2171"/>
      <c r="AG1023" s="2171"/>
    </row>
    <row r="1024" spans="2:33" x14ac:dyDescent="0.2">
      <c r="B1024" s="2280"/>
      <c r="C1024" s="2280"/>
      <c r="D1024" s="2281"/>
      <c r="E1024" s="2171"/>
      <c r="F1024" s="2171"/>
      <c r="G1024" s="2171"/>
      <c r="H1024" s="2282"/>
      <c r="I1024" s="2282"/>
      <c r="J1024" s="2283"/>
      <c r="K1024" s="2281"/>
      <c r="L1024" s="2281"/>
      <c r="M1024" s="2281"/>
      <c r="N1024" s="2281"/>
      <c r="O1024" s="2171"/>
      <c r="P1024" s="2171"/>
      <c r="Q1024" s="2171"/>
      <c r="R1024" s="2171"/>
      <c r="S1024" s="2281"/>
      <c r="T1024" s="2171"/>
      <c r="U1024" s="2171"/>
      <c r="V1024" s="2171"/>
      <c r="W1024" s="2171"/>
      <c r="X1024" s="2171"/>
      <c r="Y1024" s="2171"/>
      <c r="Z1024" s="2171"/>
      <c r="AA1024" s="2171"/>
      <c r="AB1024" s="2171"/>
      <c r="AC1024" s="2281"/>
      <c r="AD1024" s="2171"/>
      <c r="AE1024" s="2171"/>
      <c r="AF1024" s="2171"/>
      <c r="AG1024" s="2171"/>
    </row>
    <row r="1025" spans="2:33" x14ac:dyDescent="0.2">
      <c r="B1025" s="2280"/>
      <c r="C1025" s="2280"/>
      <c r="D1025" s="2281"/>
      <c r="E1025" s="2171"/>
      <c r="F1025" s="2171"/>
      <c r="G1025" s="2171"/>
      <c r="H1025" s="2282"/>
      <c r="I1025" s="2282"/>
      <c r="J1025" s="2283"/>
      <c r="K1025" s="2281"/>
      <c r="L1025" s="2281"/>
      <c r="M1025" s="2281"/>
      <c r="N1025" s="2281"/>
      <c r="O1025" s="2171"/>
      <c r="P1025" s="2171"/>
      <c r="Q1025" s="2171"/>
      <c r="R1025" s="2171"/>
      <c r="S1025" s="2281"/>
      <c r="T1025" s="2171"/>
      <c r="U1025" s="2171"/>
      <c r="V1025" s="2171"/>
      <c r="W1025" s="2171"/>
      <c r="X1025" s="2171"/>
      <c r="Y1025" s="2171"/>
      <c r="Z1025" s="2171"/>
      <c r="AA1025" s="2171"/>
      <c r="AB1025" s="2171"/>
      <c r="AC1025" s="2281"/>
      <c r="AD1025" s="2171"/>
      <c r="AE1025" s="2171"/>
      <c r="AF1025" s="2171"/>
      <c r="AG1025" s="2171"/>
    </row>
    <row r="1026" spans="2:33" x14ac:dyDescent="0.2">
      <c r="B1026" s="2280"/>
      <c r="C1026" s="2280"/>
      <c r="D1026" s="2281"/>
      <c r="E1026" s="2171"/>
      <c r="F1026" s="2171"/>
      <c r="G1026" s="2171"/>
      <c r="H1026" s="2282"/>
      <c r="I1026" s="2282"/>
      <c r="J1026" s="2283"/>
      <c r="K1026" s="2281"/>
      <c r="L1026" s="2281"/>
      <c r="M1026" s="2281"/>
      <c r="N1026" s="2281"/>
      <c r="O1026" s="2171"/>
      <c r="P1026" s="2171"/>
      <c r="Q1026" s="2171"/>
      <c r="R1026" s="2171"/>
      <c r="S1026" s="2281"/>
      <c r="T1026" s="2171"/>
      <c r="U1026" s="2171"/>
      <c r="V1026" s="2171"/>
      <c r="W1026" s="2171"/>
      <c r="X1026" s="2171"/>
      <c r="Y1026" s="2171"/>
      <c r="Z1026" s="2171"/>
      <c r="AA1026" s="2171"/>
      <c r="AB1026" s="2171"/>
      <c r="AC1026" s="2281"/>
      <c r="AD1026" s="2171"/>
      <c r="AE1026" s="2171"/>
      <c r="AF1026" s="2171"/>
      <c r="AG1026" s="2171"/>
    </row>
    <row r="1027" spans="2:33" x14ac:dyDescent="0.2">
      <c r="B1027" s="2280"/>
      <c r="C1027" s="2280"/>
      <c r="D1027" s="2281"/>
      <c r="E1027" s="2171"/>
      <c r="F1027" s="2171"/>
      <c r="G1027" s="2171"/>
      <c r="H1027" s="2282"/>
      <c r="I1027" s="2282"/>
      <c r="J1027" s="2283"/>
      <c r="K1027" s="2281"/>
      <c r="L1027" s="2281"/>
      <c r="M1027" s="2281"/>
      <c r="N1027" s="2281"/>
      <c r="O1027" s="2171"/>
      <c r="P1027" s="2171"/>
      <c r="Q1027" s="2171"/>
      <c r="R1027" s="2171"/>
      <c r="S1027" s="2281"/>
      <c r="T1027" s="2171"/>
      <c r="U1027" s="2171"/>
      <c r="V1027" s="2171"/>
      <c r="W1027" s="2171"/>
      <c r="X1027" s="2171"/>
      <c r="Y1027" s="2171"/>
      <c r="Z1027" s="2171"/>
      <c r="AA1027" s="2171"/>
      <c r="AB1027" s="2171"/>
      <c r="AC1027" s="2281"/>
      <c r="AD1027" s="2171"/>
      <c r="AE1027" s="2171"/>
      <c r="AF1027" s="2171"/>
      <c r="AG1027" s="2171"/>
    </row>
    <row r="1028" spans="2:33" x14ac:dyDescent="0.2">
      <c r="B1028" s="2280"/>
      <c r="C1028" s="2280"/>
      <c r="D1028" s="2281"/>
      <c r="E1028" s="2171"/>
      <c r="F1028" s="2171"/>
      <c r="G1028" s="2171"/>
      <c r="H1028" s="2282"/>
      <c r="I1028" s="2282"/>
      <c r="J1028" s="2283"/>
      <c r="K1028" s="2281"/>
      <c r="L1028" s="2281"/>
      <c r="M1028" s="2281"/>
      <c r="N1028" s="2281"/>
      <c r="O1028" s="2171"/>
      <c r="P1028" s="2171"/>
      <c r="Q1028" s="2171"/>
      <c r="R1028" s="2171"/>
      <c r="S1028" s="2281"/>
      <c r="T1028" s="2171"/>
      <c r="U1028" s="2171"/>
      <c r="V1028" s="2171"/>
      <c r="W1028" s="2171"/>
      <c r="X1028" s="2171"/>
      <c r="Y1028" s="2171"/>
      <c r="Z1028" s="2171"/>
      <c r="AA1028" s="2171"/>
      <c r="AB1028" s="2171"/>
      <c r="AC1028" s="2281"/>
      <c r="AD1028" s="2171"/>
      <c r="AE1028" s="2171"/>
      <c r="AF1028" s="2171"/>
      <c r="AG1028" s="2171"/>
    </row>
    <row r="1029" spans="2:33" x14ac:dyDescent="0.2">
      <c r="B1029" s="2280"/>
      <c r="C1029" s="2280"/>
      <c r="D1029" s="2281"/>
      <c r="E1029" s="2171"/>
      <c r="F1029" s="2171"/>
      <c r="G1029" s="2171"/>
      <c r="H1029" s="2282"/>
      <c r="I1029" s="2282"/>
      <c r="J1029" s="2283"/>
      <c r="K1029" s="2281"/>
      <c r="L1029" s="2281"/>
      <c r="M1029" s="2281"/>
      <c r="N1029" s="2281"/>
      <c r="O1029" s="2171"/>
      <c r="P1029" s="2171"/>
      <c r="Q1029" s="2171"/>
      <c r="R1029" s="2171"/>
      <c r="S1029" s="2281"/>
      <c r="T1029" s="2171"/>
      <c r="U1029" s="2171"/>
      <c r="V1029" s="2171"/>
      <c r="W1029" s="2171"/>
      <c r="X1029" s="2171"/>
      <c r="Y1029" s="2171"/>
      <c r="Z1029" s="2171"/>
      <c r="AA1029" s="2171"/>
      <c r="AB1029" s="2171"/>
      <c r="AC1029" s="2281"/>
      <c r="AD1029" s="2171"/>
      <c r="AE1029" s="2171"/>
      <c r="AF1029" s="2171"/>
      <c r="AG1029" s="2171"/>
    </row>
    <row r="1030" spans="2:33" x14ac:dyDescent="0.2">
      <c r="B1030" s="2280"/>
      <c r="C1030" s="2280"/>
      <c r="D1030" s="2281"/>
      <c r="E1030" s="2171"/>
      <c r="F1030" s="2171"/>
      <c r="G1030" s="2171"/>
      <c r="H1030" s="2282"/>
      <c r="I1030" s="2282"/>
      <c r="J1030" s="2283"/>
      <c r="K1030" s="2281"/>
      <c r="L1030" s="2281"/>
      <c r="M1030" s="2281"/>
      <c r="N1030" s="2281"/>
      <c r="O1030" s="2171"/>
      <c r="P1030" s="2171"/>
      <c r="Q1030" s="2171"/>
      <c r="R1030" s="2171"/>
      <c r="S1030" s="2281"/>
      <c r="T1030" s="2171"/>
      <c r="U1030" s="2171"/>
      <c r="V1030" s="2171"/>
      <c r="W1030" s="2171"/>
      <c r="X1030" s="2171"/>
      <c r="Y1030" s="2171"/>
      <c r="Z1030" s="2171"/>
      <c r="AA1030" s="2171"/>
      <c r="AB1030" s="2171"/>
      <c r="AC1030" s="2281"/>
      <c r="AD1030" s="2171"/>
      <c r="AE1030" s="2171"/>
      <c r="AF1030" s="2171"/>
      <c r="AG1030" s="2171"/>
    </row>
    <row r="1031" spans="2:33" x14ac:dyDescent="0.2">
      <c r="B1031" s="2280"/>
      <c r="C1031" s="2280"/>
      <c r="D1031" s="2281"/>
      <c r="E1031" s="2171"/>
      <c r="F1031" s="2171"/>
      <c r="G1031" s="2171"/>
      <c r="H1031" s="2282"/>
      <c r="I1031" s="2282"/>
      <c r="J1031" s="2283"/>
      <c r="K1031" s="2281"/>
      <c r="L1031" s="2281"/>
      <c r="M1031" s="2281"/>
      <c r="N1031" s="2281"/>
      <c r="O1031" s="2171"/>
      <c r="P1031" s="2171"/>
      <c r="Q1031" s="2171"/>
      <c r="R1031" s="2171"/>
      <c r="S1031" s="2281"/>
      <c r="T1031" s="2171"/>
      <c r="U1031" s="2171"/>
      <c r="V1031" s="2171"/>
      <c r="W1031" s="2171"/>
      <c r="X1031" s="2171"/>
      <c r="Y1031" s="2171"/>
      <c r="Z1031" s="2171"/>
      <c r="AA1031" s="2171"/>
      <c r="AB1031" s="2171"/>
      <c r="AC1031" s="2281"/>
      <c r="AD1031" s="2171"/>
      <c r="AE1031" s="2171"/>
      <c r="AF1031" s="2171"/>
      <c r="AG1031" s="2171"/>
    </row>
    <row r="1032" spans="2:33" x14ac:dyDescent="0.2">
      <c r="B1032" s="2280"/>
      <c r="C1032" s="2280"/>
      <c r="D1032" s="2281"/>
      <c r="E1032" s="2171"/>
      <c r="F1032" s="2171"/>
      <c r="G1032" s="2171"/>
      <c r="H1032" s="2282"/>
      <c r="I1032" s="2282"/>
      <c r="J1032" s="2283"/>
      <c r="K1032" s="2281"/>
      <c r="L1032" s="2281"/>
      <c r="M1032" s="2281"/>
      <c r="N1032" s="2281"/>
      <c r="O1032" s="2171"/>
      <c r="P1032" s="2171"/>
      <c r="Q1032" s="2171"/>
      <c r="R1032" s="2171"/>
      <c r="S1032" s="2281"/>
      <c r="T1032" s="2171"/>
      <c r="U1032" s="2171"/>
      <c r="V1032" s="2171"/>
      <c r="W1032" s="2171"/>
      <c r="X1032" s="2171"/>
      <c r="Y1032" s="2171"/>
      <c r="Z1032" s="2171"/>
      <c r="AA1032" s="2171"/>
      <c r="AB1032" s="2171"/>
      <c r="AC1032" s="2281"/>
      <c r="AD1032" s="2171"/>
      <c r="AE1032" s="2171"/>
      <c r="AF1032" s="2171"/>
      <c r="AG1032" s="2171"/>
    </row>
    <row r="1033" spans="2:33" x14ac:dyDescent="0.2">
      <c r="B1033" s="2280"/>
      <c r="C1033" s="2280"/>
      <c r="D1033" s="2281"/>
      <c r="E1033" s="2171"/>
      <c r="F1033" s="2171"/>
      <c r="G1033" s="2171"/>
      <c r="H1033" s="2282"/>
      <c r="I1033" s="2282"/>
      <c r="J1033" s="2283"/>
      <c r="K1033" s="2281"/>
      <c r="L1033" s="2281"/>
      <c r="M1033" s="2281"/>
      <c r="N1033" s="2281"/>
      <c r="O1033" s="2171"/>
      <c r="P1033" s="2171"/>
      <c r="Q1033" s="2171"/>
      <c r="R1033" s="2171"/>
      <c r="S1033" s="2281"/>
      <c r="T1033" s="2171"/>
      <c r="U1033" s="2171"/>
      <c r="V1033" s="2171"/>
      <c r="W1033" s="2171"/>
      <c r="X1033" s="2171"/>
      <c r="Y1033" s="2171"/>
      <c r="Z1033" s="2171"/>
      <c r="AA1033" s="2171"/>
      <c r="AB1033" s="2171"/>
      <c r="AC1033" s="2281"/>
      <c r="AD1033" s="2171"/>
      <c r="AE1033" s="2171"/>
      <c r="AF1033" s="2171"/>
      <c r="AG1033" s="2171"/>
    </row>
    <row r="1034" spans="2:33" x14ac:dyDescent="0.2">
      <c r="B1034" s="2280"/>
      <c r="C1034" s="2280"/>
      <c r="D1034" s="2281"/>
      <c r="E1034" s="2171"/>
      <c r="F1034" s="2171"/>
      <c r="G1034" s="2171"/>
      <c r="H1034" s="2282"/>
      <c r="I1034" s="2282"/>
      <c r="J1034" s="2283"/>
      <c r="K1034" s="2281"/>
      <c r="L1034" s="2281"/>
      <c r="M1034" s="2281"/>
      <c r="N1034" s="2281"/>
      <c r="O1034" s="2171"/>
      <c r="P1034" s="2171"/>
      <c r="Q1034" s="2171"/>
      <c r="R1034" s="2171"/>
      <c r="S1034" s="2281"/>
      <c r="T1034" s="2171"/>
      <c r="U1034" s="2171"/>
      <c r="V1034" s="2171"/>
      <c r="W1034" s="2171"/>
      <c r="X1034" s="2171"/>
      <c r="Y1034" s="2171"/>
      <c r="Z1034" s="2171"/>
      <c r="AA1034" s="2171"/>
      <c r="AB1034" s="2171"/>
      <c r="AC1034" s="2281"/>
      <c r="AD1034" s="2171"/>
      <c r="AE1034" s="2171"/>
      <c r="AF1034" s="2171"/>
      <c r="AG1034" s="2171"/>
    </row>
    <row r="1035" spans="2:33" x14ac:dyDescent="0.2">
      <c r="B1035" s="2280"/>
      <c r="C1035" s="2280"/>
      <c r="D1035" s="2281"/>
      <c r="E1035" s="2171"/>
      <c r="F1035" s="2171"/>
      <c r="G1035" s="2171"/>
      <c r="H1035" s="2282"/>
      <c r="I1035" s="2282"/>
      <c r="J1035" s="2283"/>
      <c r="K1035" s="2281"/>
      <c r="L1035" s="2281"/>
      <c r="M1035" s="2281"/>
      <c r="N1035" s="2281"/>
      <c r="O1035" s="2171"/>
      <c r="P1035" s="2171"/>
      <c r="Q1035" s="2171"/>
      <c r="R1035" s="2171"/>
      <c r="S1035" s="2281"/>
      <c r="T1035" s="2171"/>
      <c r="U1035" s="2171"/>
      <c r="V1035" s="2171"/>
      <c r="W1035" s="2171"/>
      <c r="X1035" s="2171"/>
      <c r="Y1035" s="2171"/>
      <c r="Z1035" s="2171"/>
      <c r="AA1035" s="2171"/>
      <c r="AB1035" s="2171"/>
      <c r="AC1035" s="2281"/>
      <c r="AD1035" s="2171"/>
      <c r="AE1035" s="2171"/>
      <c r="AF1035" s="2171"/>
      <c r="AG1035" s="2171"/>
    </row>
    <row r="1036" spans="2:33" x14ac:dyDescent="0.2">
      <c r="B1036" s="2280"/>
      <c r="C1036" s="2280"/>
      <c r="D1036" s="2281"/>
      <c r="E1036" s="2171"/>
      <c r="F1036" s="2171"/>
      <c r="G1036" s="2171"/>
      <c r="H1036" s="2282"/>
      <c r="I1036" s="2282"/>
      <c r="J1036" s="2283"/>
      <c r="K1036" s="2281"/>
      <c r="L1036" s="2281"/>
      <c r="M1036" s="2281"/>
      <c r="N1036" s="2281"/>
      <c r="O1036" s="2171"/>
      <c r="P1036" s="2171"/>
      <c r="Q1036" s="2171"/>
      <c r="R1036" s="2171"/>
      <c r="S1036" s="2281"/>
      <c r="T1036" s="2171"/>
      <c r="U1036" s="2171"/>
      <c r="V1036" s="2171"/>
      <c r="W1036" s="2171"/>
      <c r="X1036" s="2171"/>
      <c r="Y1036" s="2171"/>
      <c r="Z1036" s="2171"/>
      <c r="AA1036" s="2171"/>
      <c r="AB1036" s="2171"/>
      <c r="AC1036" s="2281"/>
      <c r="AD1036" s="2171"/>
      <c r="AE1036" s="2171"/>
      <c r="AF1036" s="2171"/>
      <c r="AG1036" s="2171"/>
    </row>
    <row r="1037" spans="2:33" x14ac:dyDescent="0.2">
      <c r="B1037" s="2280"/>
      <c r="C1037" s="2280"/>
      <c r="D1037" s="2281"/>
      <c r="E1037" s="2171"/>
      <c r="F1037" s="2171"/>
      <c r="G1037" s="2171"/>
      <c r="H1037" s="2282"/>
      <c r="I1037" s="2282"/>
      <c r="J1037" s="2283"/>
      <c r="K1037" s="2281"/>
      <c r="L1037" s="2281"/>
      <c r="M1037" s="2281"/>
      <c r="N1037" s="2281"/>
      <c r="O1037" s="2171"/>
      <c r="P1037" s="2171"/>
      <c r="Q1037" s="2171"/>
      <c r="R1037" s="2171"/>
      <c r="S1037" s="2281"/>
      <c r="T1037" s="2171"/>
      <c r="U1037" s="2171"/>
      <c r="V1037" s="2171"/>
      <c r="W1037" s="2171"/>
      <c r="X1037" s="2171"/>
      <c r="Y1037" s="2171"/>
      <c r="Z1037" s="2171"/>
      <c r="AA1037" s="2171"/>
      <c r="AB1037" s="2171"/>
      <c r="AC1037" s="2281"/>
      <c r="AD1037" s="2171"/>
      <c r="AE1037" s="2171"/>
      <c r="AF1037" s="2171"/>
      <c r="AG1037" s="2171"/>
    </row>
    <row r="1038" spans="2:33" x14ac:dyDescent="0.2">
      <c r="B1038" s="2280"/>
      <c r="C1038" s="2280"/>
      <c r="D1038" s="2281"/>
      <c r="E1038" s="2171"/>
      <c r="F1038" s="2171"/>
      <c r="G1038" s="2171"/>
      <c r="H1038" s="2282"/>
      <c r="I1038" s="2282"/>
      <c r="J1038" s="2283"/>
      <c r="K1038" s="2281"/>
      <c r="L1038" s="2281"/>
      <c r="M1038" s="2281"/>
      <c r="N1038" s="2281"/>
      <c r="O1038" s="2171"/>
      <c r="P1038" s="2171"/>
      <c r="Q1038" s="2171"/>
      <c r="R1038" s="2171"/>
      <c r="S1038" s="2281"/>
      <c r="T1038" s="2171"/>
      <c r="U1038" s="2171"/>
      <c r="V1038" s="2171"/>
      <c r="W1038" s="2171"/>
      <c r="X1038" s="2171"/>
      <c r="Y1038" s="2171"/>
      <c r="Z1038" s="2171"/>
      <c r="AA1038" s="2171"/>
      <c r="AB1038" s="2171"/>
      <c r="AC1038" s="2281"/>
      <c r="AD1038" s="2171"/>
      <c r="AE1038" s="2171"/>
      <c r="AF1038" s="2171"/>
      <c r="AG1038" s="2171"/>
    </row>
    <row r="1039" spans="2:33" x14ac:dyDescent="0.2">
      <c r="B1039" s="2280"/>
      <c r="C1039" s="2280"/>
      <c r="D1039" s="2281"/>
      <c r="E1039" s="2171"/>
      <c r="F1039" s="2171"/>
      <c r="G1039" s="2171"/>
      <c r="H1039" s="2282"/>
      <c r="I1039" s="2282"/>
      <c r="J1039" s="2283"/>
      <c r="K1039" s="2281"/>
      <c r="L1039" s="2281"/>
      <c r="M1039" s="2281"/>
      <c r="N1039" s="2281"/>
      <c r="O1039" s="2171"/>
      <c r="P1039" s="2171"/>
      <c r="Q1039" s="2171"/>
      <c r="R1039" s="2171"/>
      <c r="S1039" s="2281"/>
      <c r="T1039" s="2171"/>
      <c r="U1039" s="2171"/>
      <c r="V1039" s="2171"/>
      <c r="W1039" s="2171"/>
      <c r="X1039" s="2171"/>
      <c r="Y1039" s="2171"/>
      <c r="Z1039" s="2171"/>
      <c r="AA1039" s="2171"/>
      <c r="AB1039" s="2171"/>
      <c r="AC1039" s="2281"/>
      <c r="AD1039" s="2171"/>
      <c r="AE1039" s="2171"/>
      <c r="AF1039" s="2171"/>
      <c r="AG1039" s="2171"/>
    </row>
    <row r="1040" spans="2:33" x14ac:dyDescent="0.2">
      <c r="B1040" s="2280"/>
      <c r="C1040" s="2280"/>
      <c r="D1040" s="2281"/>
      <c r="E1040" s="2171"/>
      <c r="F1040" s="2171"/>
      <c r="G1040" s="2171"/>
      <c r="H1040" s="2282"/>
      <c r="I1040" s="2282"/>
      <c r="J1040" s="2283"/>
      <c r="K1040" s="2281"/>
      <c r="L1040" s="2281"/>
      <c r="M1040" s="2281"/>
      <c r="N1040" s="2281"/>
      <c r="O1040" s="2171"/>
      <c r="P1040" s="2171"/>
      <c r="Q1040" s="2171"/>
      <c r="R1040" s="2171"/>
      <c r="S1040" s="2281"/>
      <c r="T1040" s="2171"/>
      <c r="U1040" s="2171"/>
      <c r="V1040" s="2171"/>
      <c r="W1040" s="2171"/>
      <c r="X1040" s="2171"/>
      <c r="Y1040" s="2171"/>
      <c r="Z1040" s="2171"/>
      <c r="AA1040" s="2171"/>
      <c r="AB1040" s="2171"/>
      <c r="AC1040" s="2281"/>
      <c r="AD1040" s="2171"/>
      <c r="AE1040" s="2171"/>
      <c r="AF1040" s="2171"/>
      <c r="AG1040" s="2171"/>
    </row>
    <row r="1041" spans="2:33" x14ac:dyDescent="0.2">
      <c r="B1041" s="2280"/>
      <c r="C1041" s="2280"/>
      <c r="D1041" s="2281"/>
      <c r="E1041" s="2171"/>
      <c r="F1041" s="2171"/>
      <c r="G1041" s="2171"/>
      <c r="H1041" s="2282"/>
      <c r="I1041" s="2282"/>
      <c r="J1041" s="2283"/>
      <c r="K1041" s="2281"/>
      <c r="L1041" s="2281"/>
      <c r="M1041" s="2281"/>
      <c r="N1041" s="2281"/>
      <c r="O1041" s="2171"/>
      <c r="P1041" s="2171"/>
      <c r="Q1041" s="2171"/>
      <c r="R1041" s="2171"/>
      <c r="S1041" s="2281"/>
      <c r="T1041" s="2171"/>
      <c r="U1041" s="2171"/>
      <c r="V1041" s="2171"/>
      <c r="W1041" s="2171"/>
      <c r="X1041" s="2171"/>
      <c r="Y1041" s="2171"/>
      <c r="Z1041" s="2171"/>
      <c r="AA1041" s="2171"/>
      <c r="AB1041" s="2171"/>
      <c r="AC1041" s="2281"/>
      <c r="AD1041" s="2171"/>
      <c r="AE1041" s="2171"/>
      <c r="AF1041" s="2171"/>
      <c r="AG1041" s="2171"/>
    </row>
    <row r="1042" spans="2:33" x14ac:dyDescent="0.2">
      <c r="B1042" s="2280"/>
      <c r="C1042" s="2280"/>
      <c r="D1042" s="2281"/>
      <c r="E1042" s="2171"/>
      <c r="F1042" s="2171"/>
      <c r="G1042" s="2171"/>
      <c r="H1042" s="2282"/>
      <c r="I1042" s="2282"/>
      <c r="J1042" s="2283"/>
      <c r="K1042" s="2281"/>
      <c r="L1042" s="2281"/>
      <c r="M1042" s="2281"/>
      <c r="N1042" s="2281"/>
      <c r="O1042" s="2171"/>
      <c r="P1042" s="2171"/>
      <c r="Q1042" s="2171"/>
      <c r="R1042" s="2171"/>
      <c r="S1042" s="2281"/>
      <c r="T1042" s="2171"/>
      <c r="U1042" s="2171"/>
      <c r="V1042" s="2171"/>
      <c r="W1042" s="2171"/>
      <c r="X1042" s="2171"/>
      <c r="Y1042" s="2171"/>
      <c r="Z1042" s="2171"/>
      <c r="AA1042" s="2171"/>
      <c r="AB1042" s="2171"/>
      <c r="AC1042" s="2281"/>
      <c r="AD1042" s="2171"/>
      <c r="AE1042" s="2171"/>
      <c r="AF1042" s="2171"/>
      <c r="AG1042" s="2171"/>
    </row>
    <row r="1043" spans="2:33" x14ac:dyDescent="0.2">
      <c r="B1043" s="2280"/>
      <c r="C1043" s="2280"/>
      <c r="D1043" s="2281"/>
      <c r="E1043" s="2171"/>
      <c r="F1043" s="2171"/>
      <c r="G1043" s="2171"/>
      <c r="H1043" s="2282"/>
      <c r="I1043" s="2282"/>
      <c r="J1043" s="2283"/>
      <c r="K1043" s="2281"/>
      <c r="L1043" s="2281"/>
      <c r="M1043" s="2281"/>
      <c r="N1043" s="2281"/>
      <c r="O1043" s="2171"/>
      <c r="P1043" s="2171"/>
      <c r="Q1043" s="2171"/>
      <c r="R1043" s="2171"/>
      <c r="S1043" s="2281"/>
      <c r="T1043" s="2171"/>
      <c r="U1043" s="2171"/>
      <c r="V1043" s="2171"/>
      <c r="W1043" s="2171"/>
      <c r="X1043" s="2171"/>
      <c r="Y1043" s="2171"/>
      <c r="Z1043" s="2171"/>
      <c r="AA1043" s="2171"/>
      <c r="AB1043" s="2171"/>
      <c r="AC1043" s="2281"/>
      <c r="AD1043" s="2171"/>
      <c r="AE1043" s="2171"/>
      <c r="AF1043" s="2171"/>
      <c r="AG1043" s="2171"/>
    </row>
    <row r="1044" spans="2:33" x14ac:dyDescent="0.2">
      <c r="B1044" s="2280"/>
      <c r="C1044" s="2280"/>
      <c r="D1044" s="2281"/>
      <c r="E1044" s="2171"/>
      <c r="F1044" s="2171"/>
      <c r="G1044" s="2171"/>
      <c r="H1044" s="2282"/>
      <c r="I1044" s="2282"/>
      <c r="J1044" s="2283"/>
      <c r="K1044" s="2281"/>
      <c r="L1044" s="2281"/>
      <c r="M1044" s="2281"/>
      <c r="N1044" s="2281"/>
      <c r="O1044" s="2171"/>
      <c r="P1044" s="2171"/>
      <c r="Q1044" s="2171"/>
      <c r="R1044" s="2171"/>
      <c r="S1044" s="2281"/>
      <c r="T1044" s="2171"/>
      <c r="U1044" s="2171"/>
      <c r="V1044" s="2171"/>
      <c r="W1044" s="2171"/>
      <c r="X1044" s="2171"/>
      <c r="Y1044" s="2171"/>
      <c r="Z1044" s="2171"/>
      <c r="AA1044" s="2171"/>
      <c r="AB1044" s="2171"/>
      <c r="AC1044" s="2281"/>
      <c r="AD1044" s="2171"/>
      <c r="AE1044" s="2171"/>
      <c r="AF1044" s="2171"/>
      <c r="AG1044" s="2171"/>
    </row>
    <row r="1045" spans="2:33" x14ac:dyDescent="0.2">
      <c r="B1045" s="2280"/>
      <c r="C1045" s="2280"/>
      <c r="D1045" s="2281"/>
      <c r="E1045" s="2171"/>
      <c r="F1045" s="2171"/>
      <c r="G1045" s="2171"/>
      <c r="H1045" s="2282"/>
      <c r="I1045" s="2282"/>
      <c r="J1045" s="2283"/>
      <c r="K1045" s="2281"/>
      <c r="L1045" s="2281"/>
      <c r="M1045" s="2281"/>
      <c r="N1045" s="2281"/>
      <c r="O1045" s="2171"/>
      <c r="P1045" s="2171"/>
      <c r="Q1045" s="2171"/>
      <c r="R1045" s="2171"/>
      <c r="S1045" s="2281"/>
      <c r="T1045" s="2171"/>
      <c r="U1045" s="2171"/>
      <c r="V1045" s="2171"/>
      <c r="W1045" s="2171"/>
      <c r="X1045" s="2171"/>
      <c r="Y1045" s="2171"/>
      <c r="Z1045" s="2171"/>
      <c r="AA1045" s="2171"/>
      <c r="AB1045" s="2171"/>
      <c r="AC1045" s="2281"/>
      <c r="AD1045" s="2171"/>
      <c r="AE1045" s="2171"/>
      <c r="AF1045" s="2171"/>
      <c r="AG1045" s="2171"/>
    </row>
    <row r="1046" spans="2:33" x14ac:dyDescent="0.2">
      <c r="B1046" s="2280"/>
      <c r="C1046" s="2280"/>
      <c r="D1046" s="2281"/>
      <c r="E1046" s="2171"/>
      <c r="F1046" s="2171"/>
      <c r="G1046" s="2171"/>
      <c r="H1046" s="2282"/>
      <c r="I1046" s="2282"/>
      <c r="J1046" s="2283"/>
      <c r="K1046" s="2281"/>
      <c r="L1046" s="2281"/>
      <c r="M1046" s="2281"/>
      <c r="N1046" s="2281"/>
      <c r="O1046" s="2171"/>
      <c r="P1046" s="2171"/>
      <c r="Q1046" s="2171"/>
      <c r="R1046" s="2171"/>
      <c r="S1046" s="2281"/>
      <c r="T1046" s="2171"/>
      <c r="U1046" s="2171"/>
      <c r="V1046" s="2171"/>
      <c r="W1046" s="2171"/>
      <c r="X1046" s="2171"/>
      <c r="Y1046" s="2171"/>
      <c r="Z1046" s="2171"/>
      <c r="AA1046" s="2171"/>
      <c r="AB1046" s="2171"/>
      <c r="AC1046" s="2281"/>
      <c r="AD1046" s="2171"/>
      <c r="AE1046" s="2171"/>
      <c r="AF1046" s="2171"/>
      <c r="AG1046" s="2171"/>
    </row>
    <row r="1047" spans="2:33" x14ac:dyDescent="0.2">
      <c r="B1047" s="2280"/>
      <c r="C1047" s="2280"/>
      <c r="D1047" s="2281"/>
      <c r="E1047" s="2171"/>
      <c r="F1047" s="2171"/>
      <c r="G1047" s="2171"/>
      <c r="H1047" s="2282"/>
      <c r="I1047" s="2282"/>
      <c r="J1047" s="2283"/>
      <c r="K1047" s="2281"/>
      <c r="L1047" s="2281"/>
      <c r="M1047" s="2281"/>
      <c r="N1047" s="2281"/>
      <c r="O1047" s="2171"/>
      <c r="P1047" s="2171"/>
      <c r="Q1047" s="2171"/>
      <c r="R1047" s="2171"/>
      <c r="S1047" s="2281"/>
      <c r="T1047" s="2171"/>
      <c r="U1047" s="2171"/>
      <c r="V1047" s="2171"/>
      <c r="W1047" s="2171"/>
      <c r="X1047" s="2171"/>
      <c r="Y1047" s="2171"/>
      <c r="Z1047" s="2171"/>
      <c r="AA1047" s="2171"/>
      <c r="AB1047" s="2171"/>
      <c r="AC1047" s="2281"/>
      <c r="AD1047" s="2171"/>
      <c r="AE1047" s="2171"/>
      <c r="AF1047" s="2171"/>
      <c r="AG1047" s="2171"/>
    </row>
    <row r="1048" spans="2:33" x14ac:dyDescent="0.2">
      <c r="B1048" s="2280"/>
      <c r="C1048" s="2280"/>
      <c r="D1048" s="2281"/>
      <c r="E1048" s="2171"/>
      <c r="F1048" s="2171"/>
      <c r="G1048" s="2171"/>
      <c r="H1048" s="2282"/>
      <c r="I1048" s="2282"/>
      <c r="J1048" s="2283"/>
      <c r="K1048" s="2281"/>
      <c r="L1048" s="2281"/>
      <c r="M1048" s="2281"/>
      <c r="N1048" s="2281"/>
      <c r="O1048" s="2171"/>
      <c r="P1048" s="2171"/>
      <c r="Q1048" s="2171"/>
      <c r="R1048" s="2171"/>
      <c r="S1048" s="2281"/>
      <c r="T1048" s="2171"/>
      <c r="U1048" s="2171"/>
      <c r="V1048" s="2171"/>
      <c r="W1048" s="2171"/>
      <c r="X1048" s="2171"/>
      <c r="Y1048" s="2171"/>
      <c r="Z1048" s="2171"/>
      <c r="AA1048" s="2171"/>
      <c r="AB1048" s="2171"/>
      <c r="AC1048" s="2281"/>
      <c r="AD1048" s="2171"/>
      <c r="AE1048" s="2171"/>
      <c r="AF1048" s="2171"/>
      <c r="AG1048" s="2171"/>
    </row>
    <row r="1049" spans="2:33" x14ac:dyDescent="0.2">
      <c r="B1049" s="2280"/>
      <c r="C1049" s="2280"/>
      <c r="D1049" s="2281"/>
      <c r="E1049" s="2171"/>
      <c r="F1049" s="2171"/>
      <c r="G1049" s="2171"/>
      <c r="H1049" s="2282"/>
      <c r="I1049" s="2282"/>
      <c r="J1049" s="2283"/>
      <c r="K1049" s="2281"/>
      <c r="L1049" s="2281"/>
      <c r="M1049" s="2281"/>
      <c r="N1049" s="2281"/>
      <c r="O1049" s="2171"/>
      <c r="P1049" s="2171"/>
      <c r="Q1049" s="2171"/>
      <c r="R1049" s="2171"/>
      <c r="S1049" s="2281"/>
      <c r="T1049" s="2171"/>
      <c r="U1049" s="2171"/>
      <c r="V1049" s="2171"/>
      <c r="W1049" s="2171"/>
      <c r="X1049" s="2171"/>
      <c r="Y1049" s="2171"/>
      <c r="Z1049" s="2171"/>
      <c r="AA1049" s="2171"/>
      <c r="AB1049" s="2171"/>
      <c r="AC1049" s="2281"/>
      <c r="AD1049" s="2171"/>
      <c r="AE1049" s="2171"/>
      <c r="AF1049" s="2171"/>
      <c r="AG1049" s="2171"/>
    </row>
    <row r="1050" spans="2:33" x14ac:dyDescent="0.2">
      <c r="B1050" s="2280"/>
      <c r="C1050" s="2280"/>
      <c r="D1050" s="2281"/>
      <c r="E1050" s="2171"/>
      <c r="F1050" s="2171"/>
      <c r="G1050" s="2171"/>
      <c r="H1050" s="2282"/>
      <c r="I1050" s="2282"/>
      <c r="J1050" s="2283"/>
      <c r="K1050" s="2281"/>
      <c r="L1050" s="2281"/>
      <c r="M1050" s="2281"/>
      <c r="N1050" s="2281"/>
      <c r="O1050" s="2171"/>
      <c r="P1050" s="2171"/>
      <c r="Q1050" s="2171"/>
      <c r="R1050" s="2171"/>
      <c r="S1050" s="2281"/>
      <c r="T1050" s="2171"/>
      <c r="U1050" s="2171"/>
      <c r="V1050" s="2171"/>
      <c r="W1050" s="2171"/>
      <c r="X1050" s="2171"/>
      <c r="Y1050" s="2171"/>
      <c r="Z1050" s="2171"/>
      <c r="AA1050" s="2171"/>
      <c r="AB1050" s="2171"/>
      <c r="AC1050" s="2281"/>
      <c r="AD1050" s="2171"/>
      <c r="AE1050" s="2171"/>
      <c r="AF1050" s="2171"/>
      <c r="AG1050" s="2171"/>
    </row>
    <row r="1051" spans="2:33" x14ac:dyDescent="0.2">
      <c r="B1051" s="2280"/>
      <c r="C1051" s="2280"/>
      <c r="D1051" s="2281"/>
      <c r="E1051" s="2171"/>
      <c r="F1051" s="2171"/>
      <c r="G1051" s="2171"/>
      <c r="H1051" s="2282"/>
      <c r="I1051" s="2282"/>
      <c r="J1051" s="2283"/>
      <c r="K1051" s="2281"/>
      <c r="L1051" s="2281"/>
      <c r="M1051" s="2281"/>
      <c r="N1051" s="2281"/>
      <c r="O1051" s="2171"/>
      <c r="P1051" s="2171"/>
      <c r="Q1051" s="2171"/>
      <c r="R1051" s="2171"/>
      <c r="S1051" s="2281"/>
      <c r="T1051" s="2171"/>
      <c r="U1051" s="2171"/>
      <c r="V1051" s="2171"/>
      <c r="W1051" s="2171"/>
      <c r="X1051" s="2171"/>
      <c r="Y1051" s="2171"/>
      <c r="Z1051" s="2171"/>
      <c r="AA1051" s="2171"/>
      <c r="AB1051" s="2171"/>
      <c r="AC1051" s="2281"/>
      <c r="AD1051" s="2171"/>
      <c r="AE1051" s="2171"/>
      <c r="AF1051" s="2171"/>
      <c r="AG1051" s="2171"/>
    </row>
    <row r="1052" spans="2:33" x14ac:dyDescent="0.2">
      <c r="B1052" s="2280"/>
      <c r="C1052" s="2280"/>
      <c r="D1052" s="2281"/>
      <c r="E1052" s="2171"/>
      <c r="F1052" s="2171"/>
      <c r="G1052" s="2171"/>
      <c r="H1052" s="2282"/>
      <c r="I1052" s="2282"/>
      <c r="J1052" s="2283"/>
      <c r="K1052" s="2281"/>
      <c r="L1052" s="2281"/>
      <c r="M1052" s="2281"/>
      <c r="N1052" s="2281"/>
      <c r="O1052" s="2171"/>
      <c r="P1052" s="2171"/>
      <c r="Q1052" s="2171"/>
      <c r="R1052" s="2171"/>
      <c r="S1052" s="2281"/>
      <c r="T1052" s="2171"/>
      <c r="U1052" s="2171"/>
      <c r="V1052" s="2171"/>
      <c r="W1052" s="2171"/>
      <c r="X1052" s="2171"/>
      <c r="Y1052" s="2171"/>
      <c r="Z1052" s="2171"/>
      <c r="AA1052" s="2171"/>
      <c r="AB1052" s="2171"/>
      <c r="AC1052" s="2281"/>
      <c r="AD1052" s="2171"/>
      <c r="AE1052" s="2171"/>
      <c r="AF1052" s="2171"/>
      <c r="AG1052" s="2171"/>
    </row>
    <row r="1053" spans="2:33" x14ac:dyDescent="0.2">
      <c r="B1053" s="2280"/>
      <c r="C1053" s="2280"/>
      <c r="D1053" s="2281"/>
      <c r="E1053" s="2171"/>
      <c r="F1053" s="2171"/>
      <c r="G1053" s="2171"/>
      <c r="H1053" s="2282"/>
      <c r="I1053" s="2282"/>
      <c r="J1053" s="2283"/>
      <c r="K1053" s="2281"/>
      <c r="L1053" s="2281"/>
      <c r="M1053" s="2281"/>
      <c r="N1053" s="2281"/>
      <c r="O1053" s="2171"/>
      <c r="P1053" s="2171"/>
      <c r="Q1053" s="2171"/>
      <c r="R1053" s="2171"/>
      <c r="S1053" s="2281"/>
      <c r="T1053" s="2171"/>
      <c r="U1053" s="2171"/>
      <c r="V1053" s="2171"/>
      <c r="W1053" s="2171"/>
      <c r="X1053" s="2171"/>
      <c r="Y1053" s="2171"/>
      <c r="Z1053" s="2171"/>
      <c r="AA1053" s="2171"/>
      <c r="AB1053" s="2171"/>
      <c r="AC1053" s="2281"/>
      <c r="AD1053" s="2171"/>
      <c r="AE1053" s="2171"/>
      <c r="AF1053" s="2171"/>
      <c r="AG1053" s="2171"/>
    </row>
    <row r="1054" spans="2:33" x14ac:dyDescent="0.2">
      <c r="B1054" s="2280"/>
      <c r="C1054" s="2280"/>
      <c r="D1054" s="2281"/>
      <c r="E1054" s="2171"/>
      <c r="F1054" s="2171"/>
      <c r="G1054" s="2171"/>
      <c r="H1054" s="2282"/>
      <c r="I1054" s="2282"/>
      <c r="J1054" s="2283"/>
      <c r="K1054" s="2281"/>
      <c r="L1054" s="2281"/>
      <c r="M1054" s="2281"/>
      <c r="N1054" s="2281"/>
      <c r="O1054" s="2171"/>
      <c r="P1054" s="2171"/>
      <c r="Q1054" s="2171"/>
      <c r="R1054" s="2171"/>
      <c r="S1054" s="2281"/>
      <c r="T1054" s="2171"/>
      <c r="U1054" s="2171"/>
      <c r="V1054" s="2171"/>
      <c r="W1054" s="2171"/>
      <c r="X1054" s="2171"/>
      <c r="Y1054" s="2171"/>
      <c r="Z1054" s="2171"/>
      <c r="AA1054" s="2171"/>
      <c r="AB1054" s="2171"/>
      <c r="AC1054" s="2281"/>
      <c r="AD1054" s="2171"/>
      <c r="AE1054" s="2171"/>
      <c r="AF1054" s="2171"/>
      <c r="AG1054" s="2171"/>
    </row>
    <row r="1055" spans="2:33" x14ac:dyDescent="0.2">
      <c r="B1055" s="2280"/>
      <c r="C1055" s="2280"/>
      <c r="D1055" s="2281"/>
      <c r="E1055" s="2171"/>
      <c r="F1055" s="2171"/>
      <c r="G1055" s="2171"/>
      <c r="H1055" s="2282"/>
      <c r="I1055" s="2282"/>
      <c r="J1055" s="2283"/>
      <c r="K1055" s="2281"/>
      <c r="L1055" s="2281"/>
      <c r="M1055" s="2281"/>
      <c r="N1055" s="2281"/>
      <c r="O1055" s="2171"/>
      <c r="P1055" s="2171"/>
      <c r="Q1055" s="2171"/>
      <c r="R1055" s="2171"/>
      <c r="S1055" s="2281"/>
      <c r="T1055" s="2171"/>
      <c r="U1055" s="2171"/>
      <c r="V1055" s="2171"/>
      <c r="W1055" s="2171"/>
      <c r="X1055" s="2171"/>
      <c r="Y1055" s="2171"/>
      <c r="Z1055" s="2171"/>
      <c r="AA1055" s="2171"/>
      <c r="AB1055" s="2171"/>
      <c r="AC1055" s="2281"/>
      <c r="AD1055" s="2171"/>
      <c r="AE1055" s="2171"/>
      <c r="AF1055" s="2171"/>
      <c r="AG1055" s="2171"/>
    </row>
    <row r="1056" spans="2:33" x14ac:dyDescent="0.2">
      <c r="B1056" s="2280"/>
      <c r="C1056" s="2280"/>
      <c r="D1056" s="2281"/>
      <c r="E1056" s="2171"/>
      <c r="F1056" s="2171"/>
      <c r="G1056" s="2171"/>
      <c r="H1056" s="2282"/>
      <c r="I1056" s="2282"/>
      <c r="J1056" s="2283"/>
      <c r="K1056" s="2281"/>
      <c r="L1056" s="2281"/>
      <c r="M1056" s="2281"/>
      <c r="N1056" s="2281"/>
      <c r="O1056" s="2171"/>
      <c r="P1056" s="2171"/>
      <c r="Q1056" s="2171"/>
      <c r="R1056" s="2171"/>
      <c r="S1056" s="2281"/>
      <c r="T1056" s="2171"/>
      <c r="U1056" s="2171"/>
      <c r="V1056" s="2171"/>
      <c r="W1056" s="2171"/>
      <c r="X1056" s="2171"/>
      <c r="Y1056" s="2171"/>
      <c r="Z1056" s="2171"/>
      <c r="AA1056" s="2171"/>
      <c r="AB1056" s="2171"/>
      <c r="AC1056" s="2281"/>
      <c r="AD1056" s="2171"/>
      <c r="AE1056" s="2171"/>
      <c r="AF1056" s="2171"/>
      <c r="AG1056" s="2171"/>
    </row>
    <row r="1057" spans="2:33" x14ac:dyDescent="0.2">
      <c r="B1057" s="2280"/>
      <c r="C1057" s="2280"/>
      <c r="D1057" s="2281"/>
      <c r="E1057" s="2171"/>
      <c r="F1057" s="2171"/>
      <c r="G1057" s="2171"/>
      <c r="H1057" s="2282"/>
      <c r="I1057" s="2282"/>
      <c r="J1057" s="2283"/>
      <c r="K1057" s="2281"/>
      <c r="L1057" s="2281"/>
      <c r="M1057" s="2281"/>
      <c r="N1057" s="2281"/>
      <c r="O1057" s="2171"/>
      <c r="P1057" s="2171"/>
      <c r="Q1057" s="2171"/>
      <c r="R1057" s="2171"/>
      <c r="S1057" s="2281"/>
      <c r="T1057" s="2171"/>
      <c r="U1057" s="2171"/>
      <c r="V1057" s="2171"/>
      <c r="W1057" s="2171"/>
      <c r="X1057" s="2171"/>
      <c r="Y1057" s="2171"/>
      <c r="Z1057" s="2171"/>
      <c r="AA1057" s="2171"/>
      <c r="AB1057" s="2171"/>
      <c r="AC1057" s="2281"/>
      <c r="AD1057" s="2171"/>
      <c r="AE1057" s="2171"/>
      <c r="AF1057" s="2171"/>
      <c r="AG1057" s="2171"/>
    </row>
    <row r="1058" spans="2:33" x14ac:dyDescent="0.2">
      <c r="B1058" s="2280"/>
      <c r="C1058" s="2280"/>
      <c r="D1058" s="2281"/>
      <c r="E1058" s="2171"/>
      <c r="F1058" s="2171"/>
      <c r="G1058" s="2171"/>
      <c r="H1058" s="2282"/>
      <c r="I1058" s="2282"/>
      <c r="J1058" s="2283"/>
      <c r="K1058" s="2281"/>
      <c r="L1058" s="2281"/>
      <c r="M1058" s="2281"/>
      <c r="N1058" s="2281"/>
      <c r="O1058" s="2171"/>
      <c r="P1058" s="2171"/>
      <c r="Q1058" s="2171"/>
      <c r="R1058" s="2171"/>
      <c r="S1058" s="2281"/>
      <c r="T1058" s="2171"/>
      <c r="U1058" s="2171"/>
      <c r="V1058" s="2171"/>
      <c r="W1058" s="2171"/>
      <c r="X1058" s="2171"/>
      <c r="Y1058" s="2171"/>
      <c r="Z1058" s="2171"/>
      <c r="AA1058" s="2171"/>
      <c r="AB1058" s="2171"/>
      <c r="AC1058" s="2281"/>
      <c r="AD1058" s="2171"/>
      <c r="AE1058" s="2171"/>
      <c r="AF1058" s="2171"/>
      <c r="AG1058" s="2171"/>
    </row>
    <row r="1059" spans="2:33" x14ac:dyDescent="0.2">
      <c r="B1059" s="2280"/>
      <c r="C1059" s="2280"/>
      <c r="D1059" s="2281"/>
      <c r="E1059" s="2171"/>
      <c r="F1059" s="2171"/>
      <c r="G1059" s="2171"/>
      <c r="H1059" s="2282"/>
      <c r="I1059" s="2282"/>
      <c r="J1059" s="2283"/>
      <c r="K1059" s="2281"/>
      <c r="L1059" s="2281"/>
      <c r="M1059" s="2281"/>
      <c r="N1059" s="2281"/>
      <c r="O1059" s="2171"/>
      <c r="P1059" s="2171"/>
      <c r="Q1059" s="2171"/>
      <c r="R1059" s="2171"/>
      <c r="S1059" s="2281"/>
      <c r="T1059" s="2171"/>
      <c r="U1059" s="2171"/>
      <c r="V1059" s="2171"/>
      <c r="W1059" s="2171"/>
      <c r="X1059" s="2171"/>
      <c r="Y1059" s="2171"/>
      <c r="Z1059" s="2171"/>
      <c r="AA1059" s="2171"/>
      <c r="AB1059" s="2171"/>
      <c r="AC1059" s="2281"/>
      <c r="AD1059" s="2171"/>
      <c r="AE1059" s="2171"/>
      <c r="AF1059" s="2171"/>
      <c r="AG1059" s="2171"/>
    </row>
    <row r="1060" spans="2:33" x14ac:dyDescent="0.2">
      <c r="B1060" s="2280"/>
      <c r="C1060" s="2280"/>
      <c r="D1060" s="2281"/>
      <c r="E1060" s="2171"/>
      <c r="F1060" s="2171"/>
      <c r="G1060" s="2171"/>
      <c r="H1060" s="2282"/>
      <c r="I1060" s="2282"/>
      <c r="J1060" s="2283"/>
      <c r="K1060" s="2281"/>
      <c r="L1060" s="2281"/>
      <c r="M1060" s="2281"/>
      <c r="N1060" s="2281"/>
      <c r="O1060" s="2171"/>
      <c r="P1060" s="2171"/>
      <c r="Q1060" s="2171"/>
      <c r="R1060" s="2171"/>
      <c r="S1060" s="2281"/>
      <c r="T1060" s="2171"/>
      <c r="U1060" s="2171"/>
      <c r="V1060" s="2171"/>
      <c r="W1060" s="2171"/>
      <c r="X1060" s="2171"/>
      <c r="Y1060" s="2171"/>
      <c r="Z1060" s="2171"/>
      <c r="AA1060" s="2171"/>
      <c r="AB1060" s="2171"/>
      <c r="AC1060" s="2281"/>
      <c r="AD1060" s="2171"/>
      <c r="AE1060" s="2171"/>
      <c r="AF1060" s="2171"/>
      <c r="AG1060" s="2171"/>
    </row>
    <row r="1061" spans="2:33" x14ac:dyDescent="0.2">
      <c r="B1061" s="2280"/>
      <c r="C1061" s="2280"/>
      <c r="D1061" s="2281"/>
      <c r="E1061" s="2171"/>
      <c r="F1061" s="2171"/>
      <c r="G1061" s="2171"/>
      <c r="H1061" s="2282"/>
      <c r="I1061" s="2282"/>
      <c r="J1061" s="2283"/>
      <c r="K1061" s="2281"/>
      <c r="L1061" s="2281"/>
      <c r="M1061" s="2281"/>
      <c r="N1061" s="2281"/>
      <c r="O1061" s="2171"/>
      <c r="P1061" s="2171"/>
      <c r="Q1061" s="2171"/>
      <c r="R1061" s="2171"/>
      <c r="S1061" s="2281"/>
      <c r="T1061" s="2171"/>
      <c r="U1061" s="2171"/>
      <c r="V1061" s="2171"/>
      <c r="W1061" s="2171"/>
      <c r="X1061" s="2171"/>
      <c r="Y1061" s="2171"/>
      <c r="Z1061" s="2171"/>
      <c r="AA1061" s="2171"/>
      <c r="AB1061" s="2171"/>
      <c r="AC1061" s="2281"/>
      <c r="AD1061" s="2171"/>
      <c r="AE1061" s="2171"/>
      <c r="AF1061" s="2171"/>
      <c r="AG1061" s="2171"/>
    </row>
    <row r="1062" spans="2:33" x14ac:dyDescent="0.2">
      <c r="B1062" s="2280"/>
      <c r="C1062" s="2280"/>
      <c r="D1062" s="2281"/>
      <c r="E1062" s="2171"/>
      <c r="F1062" s="2171"/>
      <c r="G1062" s="2171"/>
      <c r="H1062" s="2282"/>
      <c r="I1062" s="2282"/>
      <c r="J1062" s="2283"/>
      <c r="K1062" s="2281"/>
      <c r="L1062" s="2281"/>
      <c r="M1062" s="2281"/>
      <c r="N1062" s="2281"/>
      <c r="O1062" s="2171"/>
      <c r="P1062" s="2171"/>
      <c r="Q1062" s="2171"/>
      <c r="R1062" s="2171"/>
      <c r="S1062" s="2281"/>
      <c r="T1062" s="2171"/>
      <c r="U1062" s="2171"/>
      <c r="V1062" s="2171"/>
      <c r="W1062" s="2171"/>
      <c r="X1062" s="2171"/>
      <c r="Y1062" s="2171"/>
      <c r="Z1062" s="2171"/>
      <c r="AA1062" s="2171"/>
      <c r="AB1062" s="2171"/>
      <c r="AC1062" s="2281"/>
      <c r="AD1062" s="2171"/>
      <c r="AE1062" s="2171"/>
      <c r="AF1062" s="2171"/>
      <c r="AG1062" s="2171"/>
    </row>
    <row r="1063" spans="2:33" x14ac:dyDescent="0.2">
      <c r="B1063" s="2280"/>
      <c r="C1063" s="2280"/>
      <c r="D1063" s="2281"/>
      <c r="E1063" s="2171"/>
      <c r="F1063" s="2171"/>
      <c r="G1063" s="2171"/>
      <c r="H1063" s="2282"/>
      <c r="I1063" s="2282"/>
      <c r="J1063" s="2283"/>
      <c r="K1063" s="2281"/>
      <c r="L1063" s="2281"/>
      <c r="M1063" s="2281"/>
      <c r="N1063" s="2281"/>
      <c r="O1063" s="2171"/>
      <c r="P1063" s="2171"/>
      <c r="Q1063" s="2171"/>
      <c r="R1063" s="2171"/>
      <c r="S1063" s="2281"/>
      <c r="T1063" s="2171"/>
      <c r="U1063" s="2171"/>
      <c r="V1063" s="2171"/>
      <c r="W1063" s="2171"/>
      <c r="X1063" s="2171"/>
      <c r="Y1063" s="2171"/>
      <c r="Z1063" s="2171"/>
      <c r="AA1063" s="2171"/>
      <c r="AB1063" s="2171"/>
      <c r="AC1063" s="2281"/>
      <c r="AD1063" s="2171"/>
      <c r="AE1063" s="2171"/>
      <c r="AF1063" s="2171"/>
      <c r="AG1063" s="2171"/>
    </row>
    <row r="1064" spans="2:33" x14ac:dyDescent="0.2">
      <c r="B1064" s="2280"/>
      <c r="C1064" s="2280"/>
      <c r="D1064" s="2281"/>
      <c r="E1064" s="2171"/>
      <c r="F1064" s="2171"/>
      <c r="G1064" s="2171"/>
      <c r="H1064" s="2282"/>
      <c r="I1064" s="2282"/>
      <c r="J1064" s="2283"/>
      <c r="K1064" s="2281"/>
      <c r="L1064" s="2281"/>
      <c r="M1064" s="2281"/>
      <c r="N1064" s="2281"/>
      <c r="O1064" s="2171"/>
      <c r="P1064" s="2171"/>
      <c r="Q1064" s="2171"/>
      <c r="R1064" s="2171"/>
      <c r="S1064" s="2281"/>
      <c r="T1064" s="2171"/>
      <c r="U1064" s="2171"/>
      <c r="V1064" s="2171"/>
      <c r="W1064" s="2171"/>
      <c r="X1064" s="2171"/>
      <c r="Y1064" s="2171"/>
      <c r="Z1064" s="2171"/>
      <c r="AA1064" s="2171"/>
      <c r="AB1064" s="2171"/>
      <c r="AC1064" s="2281"/>
      <c r="AD1064" s="2171"/>
      <c r="AE1064" s="2171"/>
      <c r="AF1064" s="2171"/>
      <c r="AG1064" s="2171"/>
    </row>
    <row r="1065" spans="2:33" x14ac:dyDescent="0.2">
      <c r="B1065" s="2280"/>
      <c r="C1065" s="2280"/>
      <c r="D1065" s="2281"/>
      <c r="E1065" s="2171"/>
      <c r="F1065" s="2171"/>
      <c r="G1065" s="2171"/>
      <c r="H1065" s="2282"/>
      <c r="I1065" s="2282"/>
      <c r="J1065" s="2283"/>
      <c r="K1065" s="2281"/>
      <c r="L1065" s="2281"/>
      <c r="M1065" s="2281"/>
      <c r="N1065" s="2281"/>
      <c r="O1065" s="2171"/>
      <c r="P1065" s="2171"/>
      <c r="Q1065" s="2171"/>
      <c r="R1065" s="2171"/>
      <c r="S1065" s="2281"/>
      <c r="T1065" s="2171"/>
      <c r="U1065" s="2171"/>
      <c r="V1065" s="2171"/>
      <c r="W1065" s="2171"/>
      <c r="X1065" s="2171"/>
      <c r="Y1065" s="2171"/>
      <c r="Z1065" s="2171"/>
      <c r="AA1065" s="2171"/>
      <c r="AB1065" s="2171"/>
      <c r="AC1065" s="2281"/>
      <c r="AD1065" s="2171"/>
      <c r="AE1065" s="2171"/>
      <c r="AF1065" s="2171"/>
      <c r="AG1065" s="2171"/>
    </row>
    <row r="1066" spans="2:33" x14ac:dyDescent="0.2">
      <c r="B1066" s="2280"/>
      <c r="C1066" s="2280"/>
      <c r="D1066" s="2281"/>
      <c r="E1066" s="2171"/>
      <c r="F1066" s="2171"/>
      <c r="G1066" s="2171"/>
      <c r="H1066" s="2282"/>
      <c r="I1066" s="2282"/>
      <c r="J1066" s="2283"/>
      <c r="K1066" s="2281"/>
      <c r="L1066" s="2281"/>
      <c r="M1066" s="2281"/>
      <c r="N1066" s="2281"/>
      <c r="O1066" s="2171"/>
      <c r="P1066" s="2171"/>
      <c r="Q1066" s="2171"/>
      <c r="R1066" s="2171"/>
      <c r="S1066" s="2281"/>
      <c r="T1066" s="2171"/>
      <c r="U1066" s="2171"/>
      <c r="V1066" s="2171"/>
      <c r="W1066" s="2171"/>
      <c r="X1066" s="2171"/>
      <c r="Y1066" s="2171"/>
      <c r="Z1066" s="2171"/>
      <c r="AA1066" s="2171"/>
      <c r="AB1066" s="2171"/>
      <c r="AC1066" s="2281"/>
      <c r="AD1066" s="2171"/>
      <c r="AE1066" s="2171"/>
      <c r="AF1066" s="2171"/>
      <c r="AG1066" s="2171"/>
    </row>
    <row r="1067" spans="2:33" x14ac:dyDescent="0.2">
      <c r="B1067" s="2280"/>
      <c r="C1067" s="2280"/>
      <c r="D1067" s="2281"/>
      <c r="E1067" s="2171"/>
      <c r="F1067" s="2171"/>
      <c r="G1067" s="2171"/>
      <c r="H1067" s="2282"/>
      <c r="I1067" s="2282"/>
      <c r="J1067" s="2283"/>
      <c r="K1067" s="2281"/>
      <c r="L1067" s="2281"/>
      <c r="M1067" s="2281"/>
      <c r="N1067" s="2281"/>
      <c r="O1067" s="2171"/>
      <c r="P1067" s="2171"/>
      <c r="Q1067" s="2171"/>
      <c r="R1067" s="2171"/>
      <c r="S1067" s="2281"/>
      <c r="T1067" s="2171"/>
      <c r="U1067" s="2171"/>
      <c r="V1067" s="2171"/>
      <c r="W1067" s="2171"/>
      <c r="X1067" s="2171"/>
      <c r="Y1067" s="2171"/>
      <c r="Z1067" s="2171"/>
      <c r="AA1067" s="2171"/>
      <c r="AB1067" s="2171"/>
      <c r="AC1067" s="2281"/>
      <c r="AD1067" s="2171"/>
      <c r="AE1067" s="2171"/>
      <c r="AF1067" s="2171"/>
      <c r="AG1067" s="2171"/>
    </row>
    <row r="1068" spans="2:33" x14ac:dyDescent="0.2">
      <c r="B1068" s="2280"/>
      <c r="C1068" s="2280"/>
      <c r="D1068" s="2281"/>
      <c r="E1068" s="2171"/>
      <c r="F1068" s="2171"/>
      <c r="G1068" s="2171"/>
      <c r="H1068" s="2282"/>
      <c r="I1068" s="2282"/>
      <c r="J1068" s="2283"/>
      <c r="K1068" s="2281"/>
      <c r="L1068" s="2281"/>
      <c r="M1068" s="2281"/>
      <c r="N1068" s="2281"/>
      <c r="O1068" s="2171"/>
      <c r="P1068" s="2171"/>
      <c r="Q1068" s="2171"/>
      <c r="R1068" s="2171"/>
      <c r="S1068" s="2281"/>
      <c r="T1068" s="2171"/>
      <c r="U1068" s="2171"/>
      <c r="V1068" s="2171"/>
      <c r="W1068" s="2171"/>
      <c r="X1068" s="2171"/>
      <c r="Y1068" s="2171"/>
      <c r="Z1068" s="2171"/>
      <c r="AA1068" s="2171"/>
      <c r="AB1068" s="2171"/>
      <c r="AC1068" s="2281"/>
      <c r="AD1068" s="2171"/>
      <c r="AE1068" s="2171"/>
      <c r="AF1068" s="2171"/>
      <c r="AG1068" s="2171"/>
    </row>
    <row r="1069" spans="2:33" x14ac:dyDescent="0.2">
      <c r="B1069" s="2280"/>
      <c r="C1069" s="2280"/>
      <c r="D1069" s="2281"/>
      <c r="E1069" s="2171"/>
      <c r="F1069" s="2171"/>
      <c r="G1069" s="2171"/>
      <c r="H1069" s="2282"/>
      <c r="I1069" s="2282"/>
      <c r="J1069" s="2283"/>
      <c r="K1069" s="2281"/>
      <c r="L1069" s="2281"/>
      <c r="M1069" s="2281"/>
      <c r="N1069" s="2281"/>
      <c r="O1069" s="2171"/>
      <c r="P1069" s="2171"/>
      <c r="Q1069" s="2171"/>
      <c r="R1069" s="2171"/>
      <c r="S1069" s="2281"/>
      <c r="T1069" s="2171"/>
      <c r="U1069" s="2171"/>
      <c r="V1069" s="2171"/>
      <c r="W1069" s="2171"/>
      <c r="X1069" s="2171"/>
      <c r="Y1069" s="2171"/>
      <c r="Z1069" s="2171"/>
      <c r="AA1069" s="2171"/>
      <c r="AB1069" s="2171"/>
      <c r="AC1069" s="2281"/>
      <c r="AD1069" s="2171"/>
      <c r="AE1069" s="2171"/>
      <c r="AF1069" s="2171"/>
      <c r="AG1069" s="2171"/>
    </row>
    <row r="1070" spans="2:33" x14ac:dyDescent="0.2">
      <c r="B1070" s="2280"/>
      <c r="C1070" s="2280"/>
      <c r="D1070" s="2281"/>
      <c r="E1070" s="2171"/>
      <c r="F1070" s="2171"/>
      <c r="G1070" s="2171"/>
      <c r="H1070" s="2282"/>
      <c r="I1070" s="2282"/>
      <c r="J1070" s="2283"/>
      <c r="K1070" s="2281"/>
      <c r="L1070" s="2281"/>
      <c r="M1070" s="2281"/>
      <c r="N1070" s="2281"/>
      <c r="O1070" s="2171"/>
      <c r="P1070" s="2171"/>
      <c r="Q1070" s="2171"/>
      <c r="R1070" s="2171"/>
      <c r="S1070" s="2281"/>
      <c r="T1070" s="2171"/>
      <c r="U1070" s="2171"/>
      <c r="V1070" s="2171"/>
      <c r="W1070" s="2171"/>
      <c r="X1070" s="2171"/>
      <c r="Y1070" s="2171"/>
      <c r="Z1070" s="2171"/>
      <c r="AA1070" s="2171"/>
      <c r="AB1070" s="2171"/>
      <c r="AC1070" s="2281"/>
      <c r="AD1070" s="2171"/>
      <c r="AE1070" s="2171"/>
      <c r="AF1070" s="2171"/>
      <c r="AG1070" s="2171"/>
    </row>
    <row r="1071" spans="2:33" x14ac:dyDescent="0.2">
      <c r="B1071" s="2280"/>
      <c r="C1071" s="2280"/>
      <c r="D1071" s="2281"/>
      <c r="E1071" s="2171"/>
      <c r="F1071" s="2171"/>
      <c r="G1071" s="2171"/>
      <c r="H1071" s="2282"/>
      <c r="I1071" s="2282"/>
      <c r="J1071" s="2283"/>
      <c r="K1071" s="2281"/>
      <c r="L1071" s="2281"/>
      <c r="M1071" s="2281"/>
      <c r="N1071" s="2281"/>
      <c r="O1071" s="2171"/>
      <c r="P1071" s="2171"/>
      <c r="Q1071" s="2171"/>
      <c r="R1071" s="2171"/>
      <c r="S1071" s="2281"/>
      <c r="T1071" s="2171"/>
      <c r="U1071" s="2171"/>
      <c r="V1071" s="2171"/>
      <c r="W1071" s="2171"/>
      <c r="X1071" s="2171"/>
      <c r="Y1071" s="2171"/>
      <c r="Z1071" s="2171"/>
      <c r="AA1071" s="2171"/>
      <c r="AB1071" s="2171"/>
      <c r="AC1071" s="2281"/>
      <c r="AD1071" s="2171"/>
      <c r="AE1071" s="2171"/>
      <c r="AF1071" s="2171"/>
      <c r="AG1071" s="2171"/>
    </row>
    <row r="1072" spans="2:33" x14ac:dyDescent="0.2">
      <c r="B1072" s="2280"/>
      <c r="C1072" s="2280"/>
      <c r="D1072" s="2281"/>
      <c r="E1072" s="2171"/>
      <c r="F1072" s="2171"/>
      <c r="G1072" s="2171"/>
      <c r="H1072" s="2282"/>
      <c r="I1072" s="2282"/>
      <c r="J1072" s="2283"/>
      <c r="K1072" s="2281"/>
      <c r="L1072" s="2281"/>
      <c r="M1072" s="2281"/>
      <c r="N1072" s="2281"/>
      <c r="O1072" s="2171"/>
      <c r="P1072" s="2171"/>
      <c r="Q1072" s="2171"/>
      <c r="R1072" s="2171"/>
      <c r="S1072" s="2281"/>
      <c r="T1072" s="2171"/>
      <c r="U1072" s="2171"/>
      <c r="V1072" s="2171"/>
      <c r="W1072" s="2171"/>
      <c r="X1072" s="2171"/>
      <c r="Y1072" s="2171"/>
      <c r="Z1072" s="2171"/>
      <c r="AA1072" s="2171"/>
      <c r="AB1072" s="2171"/>
      <c r="AC1072" s="2281"/>
      <c r="AD1072" s="2171"/>
      <c r="AE1072" s="2171"/>
      <c r="AF1072" s="2171"/>
      <c r="AG1072" s="2171"/>
    </row>
    <row r="1073" spans="2:33" x14ac:dyDescent="0.2">
      <c r="B1073" s="2280"/>
      <c r="C1073" s="2280"/>
      <c r="D1073" s="2281"/>
      <c r="E1073" s="2171"/>
      <c r="F1073" s="2171"/>
      <c r="G1073" s="2171"/>
      <c r="H1073" s="2282"/>
      <c r="I1073" s="2282"/>
      <c r="J1073" s="2283"/>
      <c r="K1073" s="2281"/>
      <c r="L1073" s="2281"/>
      <c r="M1073" s="2281"/>
      <c r="N1073" s="2281"/>
      <c r="O1073" s="2171"/>
      <c r="P1073" s="2171"/>
      <c r="Q1073" s="2171"/>
      <c r="R1073" s="2171"/>
      <c r="S1073" s="2281"/>
      <c r="T1073" s="2171"/>
      <c r="U1073" s="2171"/>
      <c r="V1073" s="2171"/>
      <c r="W1073" s="2171"/>
      <c r="X1073" s="2171"/>
      <c r="Y1073" s="2171"/>
      <c r="Z1073" s="2171"/>
      <c r="AA1073" s="2171"/>
      <c r="AB1073" s="2171"/>
      <c r="AC1073" s="2281"/>
      <c r="AD1073" s="2171"/>
      <c r="AE1073" s="2171"/>
      <c r="AF1073" s="2171"/>
      <c r="AG1073" s="2171"/>
    </row>
    <row r="1074" spans="2:33" x14ac:dyDescent="0.2">
      <c r="B1074" s="2280"/>
      <c r="C1074" s="2280"/>
      <c r="D1074" s="2281"/>
      <c r="E1074" s="2171"/>
      <c r="F1074" s="2171"/>
      <c r="G1074" s="2171"/>
      <c r="H1074" s="2282"/>
      <c r="I1074" s="2282"/>
      <c r="J1074" s="2283"/>
      <c r="K1074" s="2281"/>
      <c r="L1074" s="2281"/>
      <c r="M1074" s="2281"/>
      <c r="N1074" s="2281"/>
      <c r="O1074" s="2171"/>
      <c r="P1074" s="2171"/>
      <c r="Q1074" s="2171"/>
      <c r="R1074" s="2171"/>
      <c r="S1074" s="2281"/>
      <c r="T1074" s="2171"/>
      <c r="U1074" s="2171"/>
      <c r="V1074" s="2171"/>
      <c r="W1074" s="2171"/>
      <c r="X1074" s="2171"/>
      <c r="Y1074" s="2171"/>
      <c r="Z1074" s="2171"/>
      <c r="AA1074" s="2171"/>
      <c r="AB1074" s="2171"/>
      <c r="AC1074" s="2281"/>
      <c r="AD1074" s="2171"/>
      <c r="AE1074" s="2171"/>
      <c r="AF1074" s="2171"/>
      <c r="AG1074" s="2171"/>
    </row>
    <row r="1075" spans="2:33" x14ac:dyDescent="0.2">
      <c r="B1075" s="2280"/>
      <c r="C1075" s="2280"/>
      <c r="D1075" s="2281"/>
      <c r="E1075" s="2171"/>
      <c r="F1075" s="2171"/>
      <c r="G1075" s="2171"/>
      <c r="H1075" s="2282"/>
      <c r="I1075" s="2282"/>
      <c r="J1075" s="2283"/>
      <c r="K1075" s="2281"/>
      <c r="L1075" s="2281"/>
      <c r="M1075" s="2281"/>
      <c r="N1075" s="2281"/>
      <c r="O1075" s="2171"/>
      <c r="P1075" s="2171"/>
      <c r="Q1075" s="2171"/>
      <c r="R1075" s="2171"/>
      <c r="S1075" s="2281"/>
      <c r="T1075" s="2171"/>
      <c r="U1075" s="2171"/>
      <c r="V1075" s="2171"/>
      <c r="W1075" s="2171"/>
      <c r="X1075" s="2171"/>
      <c r="Y1075" s="2171"/>
      <c r="Z1075" s="2171"/>
      <c r="AA1075" s="2171"/>
      <c r="AB1075" s="2171"/>
      <c r="AC1075" s="2281"/>
      <c r="AD1075" s="2171"/>
      <c r="AE1075" s="2171"/>
      <c r="AF1075" s="2171"/>
      <c r="AG1075" s="2171"/>
    </row>
    <row r="1076" spans="2:33" x14ac:dyDescent="0.2">
      <c r="B1076" s="2280"/>
      <c r="C1076" s="2280"/>
      <c r="D1076" s="2281"/>
      <c r="E1076" s="2171"/>
      <c r="F1076" s="2171"/>
      <c r="G1076" s="2171"/>
      <c r="H1076" s="2282"/>
      <c r="I1076" s="2282"/>
      <c r="J1076" s="2283"/>
      <c r="K1076" s="2281"/>
      <c r="L1076" s="2281"/>
      <c r="M1076" s="2281"/>
      <c r="N1076" s="2281"/>
      <c r="O1076" s="2171"/>
      <c r="P1076" s="2171"/>
      <c r="Q1076" s="2171"/>
      <c r="R1076" s="2171"/>
      <c r="S1076" s="2281"/>
      <c r="T1076" s="2171"/>
      <c r="U1076" s="2171"/>
      <c r="V1076" s="2171"/>
      <c r="W1076" s="2171"/>
      <c r="X1076" s="2171"/>
      <c r="Y1076" s="2171"/>
      <c r="Z1076" s="2171"/>
      <c r="AA1076" s="2171"/>
      <c r="AB1076" s="2171"/>
      <c r="AC1076" s="2281"/>
      <c r="AD1076" s="2171"/>
      <c r="AE1076" s="2171"/>
      <c r="AF1076" s="2171"/>
      <c r="AG1076" s="2171"/>
    </row>
    <row r="1077" spans="2:33" x14ac:dyDescent="0.2">
      <c r="B1077" s="2280"/>
      <c r="C1077" s="2280"/>
      <c r="D1077" s="2281"/>
      <c r="E1077" s="2171"/>
      <c r="F1077" s="2171"/>
      <c r="G1077" s="2171"/>
      <c r="H1077" s="2282"/>
      <c r="I1077" s="2282"/>
      <c r="J1077" s="2283"/>
      <c r="K1077" s="2281"/>
      <c r="L1077" s="2281"/>
      <c r="M1077" s="2281"/>
      <c r="N1077" s="2281"/>
      <c r="O1077" s="2171"/>
      <c r="P1077" s="2171"/>
      <c r="Q1077" s="2171"/>
      <c r="R1077" s="2171"/>
      <c r="S1077" s="2281"/>
      <c r="T1077" s="2171"/>
      <c r="U1077" s="2171"/>
      <c r="V1077" s="2171"/>
      <c r="W1077" s="2171"/>
      <c r="X1077" s="2171"/>
      <c r="Y1077" s="2171"/>
      <c r="Z1077" s="2171"/>
      <c r="AA1077" s="2171"/>
      <c r="AB1077" s="2171"/>
      <c r="AC1077" s="2281"/>
      <c r="AD1077" s="2171"/>
      <c r="AE1077" s="2171"/>
      <c r="AF1077" s="2171"/>
      <c r="AG1077" s="2171"/>
    </row>
    <row r="1078" spans="2:33" x14ac:dyDescent="0.2">
      <c r="B1078" s="2280"/>
      <c r="C1078" s="2280"/>
      <c r="D1078" s="2281"/>
      <c r="E1078" s="2171"/>
      <c r="F1078" s="2171"/>
      <c r="G1078" s="2171"/>
      <c r="H1078" s="2282"/>
      <c r="I1078" s="2282"/>
      <c r="J1078" s="2283"/>
      <c r="K1078" s="2281"/>
      <c r="L1078" s="2281"/>
      <c r="M1078" s="2281"/>
      <c r="N1078" s="2281"/>
      <c r="O1078" s="2171"/>
      <c r="P1078" s="2171"/>
      <c r="Q1078" s="2171"/>
      <c r="R1078" s="2171"/>
      <c r="S1078" s="2281"/>
      <c r="T1078" s="2171"/>
      <c r="U1078" s="2171"/>
      <c r="V1078" s="2171"/>
      <c r="W1078" s="2171"/>
      <c r="X1078" s="2171"/>
      <c r="Y1078" s="2171"/>
      <c r="Z1078" s="2171"/>
      <c r="AA1078" s="2171"/>
      <c r="AB1078" s="2171"/>
      <c r="AC1078" s="2281"/>
      <c r="AD1078" s="2171"/>
      <c r="AE1078" s="2171"/>
      <c r="AF1078" s="2171"/>
      <c r="AG1078" s="2171"/>
    </row>
    <row r="1079" spans="2:33" x14ac:dyDescent="0.2">
      <c r="B1079" s="2280"/>
      <c r="C1079" s="2280"/>
      <c r="D1079" s="2281"/>
      <c r="E1079" s="2171"/>
      <c r="F1079" s="2171"/>
      <c r="G1079" s="2171"/>
      <c r="H1079" s="2282"/>
      <c r="I1079" s="2282"/>
      <c r="J1079" s="2283"/>
      <c r="K1079" s="2281"/>
      <c r="L1079" s="2281"/>
      <c r="M1079" s="2281"/>
      <c r="N1079" s="2281"/>
      <c r="O1079" s="2171"/>
      <c r="P1079" s="2171"/>
      <c r="Q1079" s="2171"/>
      <c r="R1079" s="2171"/>
      <c r="S1079" s="2281"/>
      <c r="T1079" s="2171"/>
      <c r="U1079" s="2171"/>
      <c r="V1079" s="2171"/>
      <c r="W1079" s="2171"/>
      <c r="X1079" s="2171"/>
      <c r="Y1079" s="2171"/>
      <c r="Z1079" s="2171"/>
      <c r="AA1079" s="2171"/>
      <c r="AB1079" s="2171"/>
      <c r="AC1079" s="2281"/>
      <c r="AD1079" s="2171"/>
      <c r="AE1079" s="2171"/>
      <c r="AF1079" s="2171"/>
      <c r="AG1079" s="2171"/>
    </row>
    <row r="1080" spans="2:33" x14ac:dyDescent="0.2">
      <c r="B1080" s="2280"/>
      <c r="C1080" s="2280"/>
      <c r="D1080" s="2281"/>
      <c r="E1080" s="2171"/>
      <c r="F1080" s="2171"/>
      <c r="G1080" s="2171"/>
      <c r="H1080" s="2282"/>
      <c r="I1080" s="2282"/>
      <c r="J1080" s="2283"/>
      <c r="K1080" s="2281"/>
      <c r="L1080" s="2281"/>
      <c r="M1080" s="2281"/>
      <c r="N1080" s="2281"/>
      <c r="O1080" s="2171"/>
      <c r="P1080" s="2171"/>
      <c r="Q1080" s="2171"/>
      <c r="R1080" s="2171"/>
      <c r="S1080" s="2281"/>
      <c r="T1080" s="2171"/>
      <c r="U1080" s="2171"/>
      <c r="V1080" s="2171"/>
      <c r="W1080" s="2171"/>
      <c r="X1080" s="2171"/>
      <c r="Y1080" s="2171"/>
      <c r="Z1080" s="2171"/>
      <c r="AA1080" s="2171"/>
      <c r="AB1080" s="2171"/>
      <c r="AC1080" s="2281"/>
      <c r="AD1080" s="2171"/>
      <c r="AE1080" s="2171"/>
      <c r="AF1080" s="2171"/>
      <c r="AG1080" s="2171"/>
    </row>
    <row r="1081" spans="2:33" x14ac:dyDescent="0.2">
      <c r="B1081" s="2280"/>
      <c r="C1081" s="2280"/>
      <c r="D1081" s="2281"/>
      <c r="E1081" s="2171"/>
      <c r="F1081" s="2171"/>
      <c r="G1081" s="2171"/>
      <c r="H1081" s="2282"/>
      <c r="I1081" s="2282"/>
      <c r="J1081" s="2283"/>
      <c r="K1081" s="2281"/>
      <c r="L1081" s="2281"/>
      <c r="M1081" s="2281"/>
      <c r="N1081" s="2281"/>
      <c r="O1081" s="2171"/>
      <c r="P1081" s="2171"/>
      <c r="Q1081" s="2171"/>
      <c r="R1081" s="2171"/>
      <c r="S1081" s="2281"/>
      <c r="T1081" s="2171"/>
      <c r="U1081" s="2171"/>
      <c r="V1081" s="2171"/>
      <c r="W1081" s="2171"/>
      <c r="X1081" s="2171"/>
      <c r="Y1081" s="2171"/>
      <c r="Z1081" s="2171"/>
      <c r="AA1081" s="2171"/>
      <c r="AB1081" s="2171"/>
      <c r="AC1081" s="2281"/>
      <c r="AD1081" s="2171"/>
      <c r="AE1081" s="2171"/>
      <c r="AF1081" s="2171"/>
      <c r="AG1081" s="2171"/>
    </row>
    <row r="1082" spans="2:33" x14ac:dyDescent="0.2">
      <c r="B1082" s="2280"/>
      <c r="C1082" s="2280"/>
      <c r="D1082" s="2281"/>
      <c r="E1082" s="2171"/>
      <c r="F1082" s="2171"/>
      <c r="G1082" s="2171"/>
      <c r="H1082" s="2282"/>
      <c r="I1082" s="2282"/>
      <c r="J1082" s="2283"/>
      <c r="K1082" s="2281"/>
      <c r="L1082" s="2281"/>
      <c r="M1082" s="2281"/>
      <c r="N1082" s="2281"/>
      <c r="O1082" s="2171"/>
      <c r="P1082" s="2171"/>
      <c r="Q1082" s="2171"/>
      <c r="R1082" s="2171"/>
      <c r="S1082" s="2281"/>
      <c r="T1082" s="2171"/>
      <c r="U1082" s="2171"/>
      <c r="V1082" s="2171"/>
      <c r="W1082" s="2171"/>
      <c r="X1082" s="2171"/>
      <c r="Y1082" s="2171"/>
      <c r="Z1082" s="2171"/>
      <c r="AA1082" s="2171"/>
      <c r="AB1082" s="2171"/>
      <c r="AC1082" s="2281"/>
      <c r="AD1082" s="2171"/>
      <c r="AE1082" s="2171"/>
      <c r="AF1082" s="2171"/>
      <c r="AG1082" s="2171"/>
    </row>
    <row r="1083" spans="2:33" x14ac:dyDescent="0.2">
      <c r="B1083" s="2280"/>
      <c r="C1083" s="2280"/>
      <c r="D1083" s="2281"/>
      <c r="E1083" s="2171"/>
      <c r="F1083" s="2171"/>
      <c r="G1083" s="2171"/>
      <c r="H1083" s="2282"/>
      <c r="I1083" s="2282"/>
      <c r="J1083" s="2283"/>
      <c r="K1083" s="2281"/>
      <c r="L1083" s="2281"/>
      <c r="M1083" s="2281"/>
      <c r="N1083" s="2281"/>
      <c r="O1083" s="2171"/>
      <c r="P1083" s="2171"/>
      <c r="Q1083" s="2171"/>
      <c r="R1083" s="2171"/>
      <c r="S1083" s="2281"/>
      <c r="T1083" s="2171"/>
      <c r="U1083" s="2171"/>
      <c r="V1083" s="2171"/>
      <c r="W1083" s="2171"/>
      <c r="X1083" s="2171"/>
      <c r="Y1083" s="2171"/>
      <c r="Z1083" s="2171"/>
      <c r="AA1083" s="2171"/>
      <c r="AB1083" s="2171"/>
      <c r="AC1083" s="2281"/>
      <c r="AD1083" s="2171"/>
      <c r="AE1083" s="2171"/>
      <c r="AF1083" s="2171"/>
      <c r="AG1083" s="2171"/>
    </row>
    <row r="1084" spans="2:33" x14ac:dyDescent="0.2">
      <c r="B1084" s="2280"/>
      <c r="C1084" s="2280"/>
      <c r="D1084" s="2281"/>
      <c r="E1084" s="2171"/>
      <c r="F1084" s="2171"/>
      <c r="G1084" s="2171"/>
      <c r="H1084" s="2282"/>
      <c r="I1084" s="2282"/>
      <c r="J1084" s="2283"/>
      <c r="K1084" s="2281"/>
      <c r="L1084" s="2281"/>
      <c r="M1084" s="2281"/>
      <c r="N1084" s="2281"/>
      <c r="O1084" s="2171"/>
      <c r="P1084" s="2171"/>
      <c r="Q1084" s="2171"/>
      <c r="R1084" s="2171"/>
      <c r="S1084" s="2281"/>
      <c r="T1084" s="2171"/>
      <c r="U1084" s="2171"/>
      <c r="V1084" s="2171"/>
      <c r="W1084" s="2171"/>
      <c r="X1084" s="2171"/>
      <c r="Y1084" s="2171"/>
      <c r="Z1084" s="2171"/>
      <c r="AA1084" s="2171"/>
      <c r="AB1084" s="2171"/>
      <c r="AC1084" s="2281"/>
      <c r="AD1084" s="2171"/>
      <c r="AE1084" s="2171"/>
      <c r="AF1084" s="2171"/>
      <c r="AG1084" s="2171"/>
    </row>
    <row r="1085" spans="2:33" x14ac:dyDescent="0.2">
      <c r="B1085" s="2280"/>
      <c r="C1085" s="2280"/>
      <c r="D1085" s="2281"/>
      <c r="E1085" s="2171"/>
      <c r="F1085" s="2171"/>
      <c r="G1085" s="2171"/>
      <c r="H1085" s="2282"/>
      <c r="I1085" s="2282"/>
      <c r="J1085" s="2283"/>
      <c r="K1085" s="2281"/>
      <c r="L1085" s="2281"/>
      <c r="M1085" s="2281"/>
      <c r="N1085" s="2281"/>
      <c r="O1085" s="2171"/>
      <c r="P1085" s="2171"/>
      <c r="Q1085" s="2171"/>
      <c r="R1085" s="2171"/>
      <c r="S1085" s="2281"/>
      <c r="T1085" s="2171"/>
      <c r="U1085" s="2171"/>
      <c r="V1085" s="2171"/>
      <c r="W1085" s="2171"/>
      <c r="X1085" s="2171"/>
      <c r="Y1085" s="2171"/>
      <c r="Z1085" s="2171"/>
      <c r="AA1085" s="2171"/>
      <c r="AB1085" s="2171"/>
      <c r="AC1085" s="2281"/>
      <c r="AD1085" s="2171"/>
      <c r="AE1085" s="2171"/>
      <c r="AF1085" s="2171"/>
      <c r="AG1085" s="2171"/>
    </row>
    <row r="1086" spans="2:33" x14ac:dyDescent="0.2">
      <c r="B1086" s="2280"/>
      <c r="C1086" s="2280"/>
      <c r="D1086" s="2281"/>
      <c r="E1086" s="2171"/>
      <c r="F1086" s="2171"/>
      <c r="G1086" s="2171"/>
      <c r="H1086" s="2282"/>
      <c r="I1086" s="2282"/>
      <c r="J1086" s="2283"/>
      <c r="K1086" s="2281"/>
      <c r="L1086" s="2281"/>
      <c r="M1086" s="2281"/>
      <c r="N1086" s="2281"/>
      <c r="O1086" s="2171"/>
      <c r="P1086" s="2171"/>
      <c r="Q1086" s="2171"/>
      <c r="R1086" s="2171"/>
      <c r="S1086" s="2281"/>
      <c r="T1086" s="2171"/>
      <c r="U1086" s="2171"/>
      <c r="V1086" s="2171"/>
      <c r="W1086" s="2171"/>
      <c r="X1086" s="2171"/>
      <c r="Y1086" s="2171"/>
      <c r="Z1086" s="2171"/>
      <c r="AA1086" s="2171"/>
      <c r="AB1086" s="2171"/>
      <c r="AC1086" s="2281"/>
      <c r="AD1086" s="2171"/>
      <c r="AE1086" s="2171"/>
      <c r="AF1086" s="2171"/>
      <c r="AG1086" s="2171"/>
    </row>
    <row r="1087" spans="2:33" x14ac:dyDescent="0.2">
      <c r="B1087" s="2280"/>
      <c r="C1087" s="2280"/>
      <c r="D1087" s="2281"/>
      <c r="E1087" s="2171"/>
      <c r="F1087" s="2171"/>
      <c r="G1087" s="2171"/>
      <c r="H1087" s="2282"/>
      <c r="I1087" s="2282"/>
      <c r="J1087" s="2283"/>
      <c r="K1087" s="2281"/>
      <c r="L1087" s="2281"/>
      <c r="M1087" s="2281"/>
      <c r="N1087" s="2281"/>
      <c r="O1087" s="2171"/>
      <c r="P1087" s="2171"/>
      <c r="Q1087" s="2171"/>
      <c r="R1087" s="2171"/>
      <c r="S1087" s="2281"/>
      <c r="T1087" s="2171"/>
      <c r="U1087" s="2171"/>
      <c r="V1087" s="2171"/>
      <c r="W1087" s="2171"/>
      <c r="X1087" s="2171"/>
      <c r="Y1087" s="2171"/>
      <c r="Z1087" s="2171"/>
      <c r="AA1087" s="2171"/>
      <c r="AB1087" s="2171"/>
      <c r="AC1087" s="2281"/>
      <c r="AD1087" s="2171"/>
      <c r="AE1087" s="2171"/>
      <c r="AF1087" s="2171"/>
      <c r="AG1087" s="2171"/>
    </row>
    <row r="1088" spans="2:33" x14ac:dyDescent="0.2">
      <c r="B1088" s="2280"/>
      <c r="C1088" s="2280"/>
      <c r="D1088" s="2281"/>
      <c r="E1088" s="2171"/>
      <c r="F1088" s="2171"/>
      <c r="G1088" s="2171"/>
      <c r="H1088" s="2282"/>
      <c r="I1088" s="2282"/>
      <c r="J1088" s="2283"/>
      <c r="K1088" s="2281"/>
      <c r="L1088" s="2281"/>
      <c r="M1088" s="2281"/>
      <c r="N1088" s="2281"/>
      <c r="O1088" s="2171"/>
      <c r="P1088" s="2171"/>
      <c r="Q1088" s="2171"/>
      <c r="R1088" s="2171"/>
      <c r="S1088" s="2281"/>
      <c r="T1088" s="2171"/>
      <c r="U1088" s="2171"/>
      <c r="V1088" s="2171"/>
      <c r="W1088" s="2171"/>
      <c r="X1088" s="2171"/>
      <c r="Y1088" s="2171"/>
      <c r="Z1088" s="2171"/>
      <c r="AA1088" s="2171"/>
      <c r="AB1088" s="2171"/>
      <c r="AC1088" s="2281"/>
      <c r="AD1088" s="2171"/>
      <c r="AE1088" s="2171"/>
      <c r="AF1088" s="2171"/>
      <c r="AG1088" s="2171"/>
    </row>
    <row r="1089" spans="2:33" x14ac:dyDescent="0.2">
      <c r="B1089" s="2280"/>
      <c r="C1089" s="2280"/>
      <c r="D1089" s="2281"/>
      <c r="E1089" s="2171"/>
      <c r="F1089" s="2171"/>
      <c r="G1089" s="2171"/>
      <c r="H1089" s="2282"/>
      <c r="I1089" s="2282"/>
      <c r="J1089" s="2283"/>
      <c r="K1089" s="2281"/>
      <c r="L1089" s="2281"/>
      <c r="M1089" s="2281"/>
      <c r="N1089" s="2281"/>
      <c r="O1089" s="2171"/>
      <c r="P1089" s="2171"/>
      <c r="Q1089" s="2171"/>
      <c r="R1089" s="2171"/>
      <c r="S1089" s="2281"/>
      <c r="T1089" s="2171"/>
      <c r="U1089" s="2171"/>
      <c r="V1089" s="2171"/>
      <c r="W1089" s="2171"/>
      <c r="X1089" s="2171"/>
      <c r="Y1089" s="2171"/>
      <c r="Z1089" s="2171"/>
      <c r="AA1089" s="2171"/>
      <c r="AB1089" s="2171"/>
      <c r="AC1089" s="2281"/>
      <c r="AD1089" s="2171"/>
      <c r="AE1089" s="2171"/>
      <c r="AF1089" s="2171"/>
      <c r="AG1089" s="2171"/>
    </row>
    <row r="1090" spans="2:33" x14ac:dyDescent="0.2">
      <c r="B1090" s="2280"/>
      <c r="C1090" s="2280"/>
      <c r="D1090" s="2281"/>
      <c r="E1090" s="2171"/>
      <c r="F1090" s="2171"/>
      <c r="G1090" s="2171"/>
      <c r="H1090" s="2282"/>
      <c r="I1090" s="2282"/>
      <c r="J1090" s="2283"/>
      <c r="K1090" s="2281"/>
      <c r="L1090" s="2281"/>
      <c r="M1090" s="2281"/>
      <c r="N1090" s="2281"/>
      <c r="O1090" s="2171"/>
      <c r="P1090" s="2171"/>
      <c r="Q1090" s="2171"/>
      <c r="R1090" s="2171"/>
      <c r="S1090" s="2281"/>
      <c r="T1090" s="2171"/>
      <c r="U1090" s="2171"/>
      <c r="V1090" s="2171"/>
      <c r="W1090" s="2171"/>
      <c r="X1090" s="2171"/>
      <c r="Y1090" s="2171"/>
      <c r="Z1090" s="2171"/>
      <c r="AA1090" s="2171"/>
      <c r="AB1090" s="2171"/>
      <c r="AC1090" s="2281"/>
      <c r="AD1090" s="2171"/>
      <c r="AE1090" s="2171"/>
      <c r="AF1090" s="2171"/>
      <c r="AG1090" s="2171"/>
    </row>
    <row r="1091" spans="2:33" x14ac:dyDescent="0.2">
      <c r="B1091" s="2280"/>
      <c r="C1091" s="2280"/>
      <c r="D1091" s="2281"/>
      <c r="E1091" s="2171"/>
      <c r="F1091" s="2171"/>
      <c r="G1091" s="2171"/>
      <c r="H1091" s="2282"/>
      <c r="I1091" s="2282"/>
      <c r="J1091" s="2283"/>
      <c r="K1091" s="2281"/>
      <c r="L1091" s="2281"/>
      <c r="M1091" s="2281"/>
      <c r="N1091" s="2281"/>
      <c r="O1091" s="2171"/>
      <c r="P1091" s="2171"/>
      <c r="Q1091" s="2171"/>
      <c r="R1091" s="2171"/>
      <c r="S1091" s="2281"/>
      <c r="T1091" s="2171"/>
      <c r="U1091" s="2171"/>
      <c r="V1091" s="2171"/>
      <c r="W1091" s="2171"/>
      <c r="X1091" s="2171"/>
      <c r="Y1091" s="2171"/>
      <c r="Z1091" s="2171"/>
      <c r="AA1091" s="2171"/>
      <c r="AB1091" s="2171"/>
      <c r="AC1091" s="2281"/>
      <c r="AD1091" s="2171"/>
      <c r="AE1091" s="2171"/>
      <c r="AF1091" s="2171"/>
      <c r="AG1091" s="2171"/>
    </row>
    <row r="1092" spans="2:33" x14ac:dyDescent="0.2">
      <c r="B1092" s="2280"/>
      <c r="C1092" s="2280"/>
      <c r="D1092" s="2281"/>
      <c r="E1092" s="2171"/>
      <c r="F1092" s="2171"/>
      <c r="G1092" s="2171"/>
      <c r="H1092" s="2282"/>
      <c r="I1092" s="2282"/>
      <c r="J1092" s="2283"/>
      <c r="K1092" s="2281"/>
      <c r="L1092" s="2281"/>
      <c r="M1092" s="2281"/>
      <c r="N1092" s="2281"/>
      <c r="O1092" s="2171"/>
      <c r="P1092" s="2171"/>
      <c r="Q1092" s="2171"/>
      <c r="R1092" s="2171"/>
      <c r="S1092" s="2281"/>
      <c r="T1092" s="2171"/>
      <c r="U1092" s="2171"/>
      <c r="V1092" s="2171"/>
      <c r="W1092" s="2171"/>
      <c r="X1092" s="2171"/>
      <c r="Y1092" s="2171"/>
      <c r="Z1092" s="2171"/>
      <c r="AA1092" s="2171"/>
      <c r="AB1092" s="2171"/>
      <c r="AC1092" s="2281"/>
      <c r="AD1092" s="2171"/>
      <c r="AE1092" s="2171"/>
      <c r="AF1092" s="2171"/>
      <c r="AG1092" s="2171"/>
    </row>
    <row r="1093" spans="2:33" x14ac:dyDescent="0.2">
      <c r="B1093" s="2280"/>
      <c r="C1093" s="2280"/>
      <c r="D1093" s="2281"/>
      <c r="E1093" s="2171"/>
      <c r="F1093" s="2171"/>
      <c r="G1093" s="2171"/>
      <c r="H1093" s="2282"/>
      <c r="I1093" s="2282"/>
      <c r="J1093" s="2283"/>
      <c r="K1093" s="2281"/>
      <c r="L1093" s="2281"/>
      <c r="M1093" s="2281"/>
      <c r="N1093" s="2281"/>
      <c r="O1093" s="2171"/>
      <c r="P1093" s="2171"/>
      <c r="Q1093" s="2171"/>
      <c r="R1093" s="2171"/>
      <c r="S1093" s="2281"/>
      <c r="T1093" s="2171"/>
      <c r="U1093" s="2171"/>
      <c r="V1093" s="2171"/>
      <c r="W1093" s="2171"/>
      <c r="X1093" s="2171"/>
      <c r="Y1093" s="2171"/>
      <c r="Z1093" s="2171"/>
      <c r="AA1093" s="2171"/>
      <c r="AB1093" s="2171"/>
      <c r="AC1093" s="2281"/>
      <c r="AD1093" s="2171"/>
      <c r="AE1093" s="2171"/>
      <c r="AF1093" s="2171"/>
      <c r="AG1093" s="2171"/>
    </row>
    <row r="1094" spans="2:33" x14ac:dyDescent="0.2">
      <c r="B1094" s="2280"/>
      <c r="C1094" s="2280"/>
      <c r="D1094" s="2281"/>
      <c r="E1094" s="2171"/>
      <c r="F1094" s="2171"/>
      <c r="G1094" s="2171"/>
      <c r="H1094" s="2282"/>
      <c r="I1094" s="2282"/>
      <c r="J1094" s="2283"/>
      <c r="K1094" s="2281"/>
      <c r="L1094" s="2281"/>
      <c r="M1094" s="2281"/>
      <c r="N1094" s="2281"/>
      <c r="O1094" s="2171"/>
      <c r="P1094" s="2171"/>
      <c r="Q1094" s="2171"/>
      <c r="R1094" s="2171"/>
      <c r="S1094" s="2281"/>
      <c r="T1094" s="2171"/>
      <c r="U1094" s="2171"/>
      <c r="V1094" s="2171"/>
      <c r="W1094" s="2171"/>
      <c r="X1094" s="2171"/>
      <c r="Y1094" s="2171"/>
      <c r="Z1094" s="2171"/>
      <c r="AA1094" s="2171"/>
      <c r="AB1094" s="2171"/>
      <c r="AC1094" s="2281"/>
      <c r="AD1094" s="2171"/>
      <c r="AE1094" s="2171"/>
      <c r="AF1094" s="2171"/>
      <c r="AG1094" s="2171"/>
    </row>
    <row r="1095" spans="2:33" x14ac:dyDescent="0.2">
      <c r="B1095" s="2280"/>
      <c r="C1095" s="2280"/>
      <c r="D1095" s="2281"/>
      <c r="E1095" s="2171"/>
      <c r="F1095" s="2171"/>
      <c r="G1095" s="2171"/>
      <c r="H1095" s="2282"/>
      <c r="I1095" s="2282"/>
      <c r="J1095" s="2283"/>
      <c r="K1095" s="2281"/>
      <c r="L1095" s="2281"/>
      <c r="M1095" s="2281"/>
      <c r="N1095" s="2281"/>
      <c r="O1095" s="2171"/>
      <c r="P1095" s="2171"/>
      <c r="Q1095" s="2171"/>
      <c r="R1095" s="2171"/>
      <c r="S1095" s="2281"/>
      <c r="T1095" s="2171"/>
      <c r="U1095" s="2171"/>
      <c r="V1095" s="2171"/>
      <c r="W1095" s="2171"/>
      <c r="X1095" s="2171"/>
      <c r="Y1095" s="2171"/>
      <c r="Z1095" s="2171"/>
      <c r="AA1095" s="2171"/>
      <c r="AB1095" s="2171"/>
      <c r="AC1095" s="2281"/>
      <c r="AD1095" s="2171"/>
      <c r="AE1095" s="2171"/>
      <c r="AF1095" s="2171"/>
      <c r="AG1095" s="2171"/>
    </row>
    <row r="1096" spans="2:33" x14ac:dyDescent="0.2">
      <c r="B1096" s="2280"/>
      <c r="C1096" s="2280"/>
      <c r="D1096" s="2281"/>
      <c r="E1096" s="2171"/>
      <c r="F1096" s="2171"/>
      <c r="G1096" s="2171"/>
      <c r="H1096" s="2282"/>
      <c r="I1096" s="2282"/>
      <c r="J1096" s="2283"/>
      <c r="K1096" s="2281"/>
      <c r="L1096" s="2281"/>
      <c r="M1096" s="2281"/>
      <c r="N1096" s="2281"/>
      <c r="O1096" s="2171"/>
      <c r="P1096" s="2171"/>
      <c r="Q1096" s="2171"/>
      <c r="R1096" s="2171"/>
      <c r="S1096" s="2281"/>
      <c r="T1096" s="2171"/>
      <c r="U1096" s="2171"/>
      <c r="V1096" s="2171"/>
      <c r="W1096" s="2171"/>
      <c r="X1096" s="2171"/>
      <c r="Y1096" s="2171"/>
      <c r="Z1096" s="2171"/>
      <c r="AA1096" s="2171"/>
      <c r="AB1096" s="2171"/>
      <c r="AC1096" s="2281"/>
      <c r="AD1096" s="2171"/>
      <c r="AE1096" s="2171"/>
      <c r="AF1096" s="2171"/>
      <c r="AG1096" s="2171"/>
    </row>
    <row r="1097" spans="2:33" x14ac:dyDescent="0.2">
      <c r="B1097" s="2280"/>
      <c r="C1097" s="2280"/>
      <c r="D1097" s="2281"/>
      <c r="E1097" s="2171"/>
      <c r="F1097" s="2171"/>
      <c r="G1097" s="2171"/>
      <c r="H1097" s="2282"/>
      <c r="I1097" s="2282"/>
      <c r="J1097" s="2283"/>
      <c r="K1097" s="2281"/>
      <c r="L1097" s="2281"/>
      <c r="M1097" s="2281"/>
      <c r="N1097" s="2281"/>
      <c r="O1097" s="2171"/>
      <c r="P1097" s="2171"/>
      <c r="Q1097" s="2171"/>
      <c r="R1097" s="2171"/>
      <c r="S1097" s="2281"/>
      <c r="T1097" s="2171"/>
      <c r="U1097" s="2171"/>
      <c r="V1097" s="2171"/>
      <c r="W1097" s="2171"/>
      <c r="X1097" s="2171"/>
      <c r="Y1097" s="2171"/>
      <c r="Z1097" s="2171"/>
      <c r="AA1097" s="2171"/>
      <c r="AB1097" s="2171"/>
      <c r="AC1097" s="2281"/>
      <c r="AD1097" s="2171"/>
      <c r="AE1097" s="2171"/>
      <c r="AF1097" s="2171"/>
      <c r="AG1097" s="2171"/>
    </row>
    <row r="1098" spans="2:33" x14ac:dyDescent="0.2">
      <c r="B1098" s="2280"/>
      <c r="C1098" s="2280"/>
      <c r="D1098" s="2281"/>
      <c r="E1098" s="2171"/>
      <c r="F1098" s="2171"/>
      <c r="G1098" s="2171"/>
      <c r="H1098" s="2282"/>
      <c r="I1098" s="2282"/>
      <c r="J1098" s="2283"/>
      <c r="K1098" s="2281"/>
      <c r="L1098" s="2281"/>
      <c r="M1098" s="2281"/>
      <c r="N1098" s="2281"/>
      <c r="O1098" s="2171"/>
      <c r="P1098" s="2171"/>
      <c r="Q1098" s="2171"/>
      <c r="R1098" s="2171"/>
      <c r="S1098" s="2281"/>
      <c r="T1098" s="2171"/>
      <c r="U1098" s="2171"/>
      <c r="V1098" s="2171"/>
      <c r="W1098" s="2171"/>
      <c r="X1098" s="2171"/>
      <c r="Y1098" s="2171"/>
      <c r="Z1098" s="2171"/>
      <c r="AA1098" s="2171"/>
      <c r="AB1098" s="2171"/>
      <c r="AC1098" s="2281"/>
      <c r="AD1098" s="2171"/>
      <c r="AE1098" s="2171"/>
      <c r="AF1098" s="2171"/>
      <c r="AG1098" s="2171"/>
    </row>
    <row r="1099" spans="2:33" x14ac:dyDescent="0.2">
      <c r="B1099" s="2280"/>
      <c r="C1099" s="2280"/>
      <c r="D1099" s="2281"/>
      <c r="E1099" s="2171"/>
      <c r="F1099" s="2171"/>
      <c r="G1099" s="2171"/>
      <c r="H1099" s="2282"/>
      <c r="I1099" s="2282"/>
      <c r="J1099" s="2283"/>
      <c r="K1099" s="2281"/>
      <c r="L1099" s="2281"/>
      <c r="M1099" s="2281"/>
      <c r="N1099" s="2281"/>
      <c r="O1099" s="2171"/>
      <c r="P1099" s="2171"/>
      <c r="Q1099" s="2171"/>
      <c r="R1099" s="2171"/>
      <c r="S1099" s="2281"/>
      <c r="T1099" s="2171"/>
      <c r="U1099" s="2171"/>
      <c r="V1099" s="2171"/>
      <c r="W1099" s="2171"/>
      <c r="X1099" s="2171"/>
      <c r="Y1099" s="2171"/>
      <c r="Z1099" s="2171"/>
      <c r="AA1099" s="2171"/>
      <c r="AB1099" s="2171"/>
      <c r="AC1099" s="2281"/>
      <c r="AD1099" s="2171"/>
      <c r="AE1099" s="2171"/>
      <c r="AF1099" s="2171"/>
      <c r="AG1099" s="2171"/>
    </row>
    <row r="1100" spans="2:33" x14ac:dyDescent="0.2">
      <c r="B1100" s="2280"/>
      <c r="C1100" s="2280"/>
      <c r="D1100" s="2281"/>
      <c r="E1100" s="2171"/>
      <c r="F1100" s="2171"/>
      <c r="G1100" s="2171"/>
      <c r="H1100" s="2282"/>
      <c r="I1100" s="2282"/>
      <c r="J1100" s="2283"/>
      <c r="K1100" s="2281"/>
      <c r="L1100" s="2281"/>
      <c r="M1100" s="2281"/>
      <c r="N1100" s="2281"/>
      <c r="O1100" s="2171"/>
      <c r="P1100" s="2171"/>
      <c r="Q1100" s="2171"/>
      <c r="R1100" s="2171"/>
      <c r="S1100" s="2281"/>
      <c r="T1100" s="2171"/>
      <c r="U1100" s="2171"/>
      <c r="V1100" s="2171"/>
      <c r="W1100" s="2171"/>
      <c r="X1100" s="2171"/>
      <c r="Y1100" s="2171"/>
      <c r="Z1100" s="2171"/>
      <c r="AA1100" s="2171"/>
      <c r="AB1100" s="2171"/>
      <c r="AC1100" s="2281"/>
      <c r="AD1100" s="2171"/>
      <c r="AE1100" s="2171"/>
      <c r="AF1100" s="2171"/>
      <c r="AG1100" s="2171"/>
    </row>
    <row r="1101" spans="2:33" x14ac:dyDescent="0.2">
      <c r="B1101" s="2280"/>
      <c r="C1101" s="2280"/>
      <c r="D1101" s="2281"/>
      <c r="E1101" s="2171"/>
      <c r="F1101" s="2171"/>
      <c r="G1101" s="2171"/>
      <c r="H1101" s="2282"/>
      <c r="I1101" s="2282"/>
      <c r="J1101" s="2283"/>
      <c r="K1101" s="2281"/>
      <c r="L1101" s="2281"/>
      <c r="M1101" s="2281"/>
      <c r="N1101" s="2281"/>
      <c r="O1101" s="2171"/>
      <c r="P1101" s="2171"/>
      <c r="Q1101" s="2171"/>
      <c r="R1101" s="2171"/>
      <c r="S1101" s="2281"/>
      <c r="T1101" s="2171"/>
      <c r="U1101" s="2171"/>
      <c r="V1101" s="2171"/>
      <c r="W1101" s="2171"/>
      <c r="X1101" s="2171"/>
      <c r="Y1101" s="2171"/>
      <c r="Z1101" s="2171"/>
      <c r="AA1101" s="2171"/>
      <c r="AB1101" s="2171"/>
      <c r="AC1101" s="2281"/>
      <c r="AD1101" s="2171"/>
      <c r="AE1101" s="2171"/>
      <c r="AF1101" s="2171"/>
      <c r="AG1101" s="2171"/>
    </row>
    <row r="1102" spans="2:33" x14ac:dyDescent="0.2">
      <c r="B1102" s="2280"/>
      <c r="C1102" s="2280"/>
      <c r="D1102" s="2281"/>
      <c r="E1102" s="2171"/>
      <c r="F1102" s="2171"/>
      <c r="G1102" s="2171"/>
      <c r="H1102" s="2282"/>
      <c r="I1102" s="2282"/>
      <c r="J1102" s="2283"/>
      <c r="K1102" s="2281"/>
      <c r="L1102" s="2281"/>
      <c r="M1102" s="2281"/>
      <c r="N1102" s="2281"/>
      <c r="O1102" s="2171"/>
      <c r="P1102" s="2171"/>
      <c r="Q1102" s="2171"/>
      <c r="R1102" s="2171"/>
      <c r="S1102" s="2281"/>
      <c r="T1102" s="2171"/>
      <c r="U1102" s="2171"/>
      <c r="V1102" s="2171"/>
      <c r="W1102" s="2171"/>
      <c r="X1102" s="2171"/>
      <c r="Y1102" s="2171"/>
      <c r="Z1102" s="2171"/>
      <c r="AA1102" s="2171"/>
      <c r="AB1102" s="2171"/>
      <c r="AC1102" s="2281"/>
      <c r="AD1102" s="2171"/>
      <c r="AE1102" s="2171"/>
      <c r="AF1102" s="2171"/>
      <c r="AG1102" s="2171"/>
    </row>
    <row r="1103" spans="2:33" x14ac:dyDescent="0.2">
      <c r="B1103" s="2280"/>
      <c r="C1103" s="2280"/>
      <c r="D1103" s="2281"/>
      <c r="E1103" s="2171"/>
      <c r="F1103" s="2171"/>
      <c r="G1103" s="2171"/>
      <c r="H1103" s="2282"/>
      <c r="I1103" s="2282"/>
      <c r="J1103" s="2283"/>
      <c r="K1103" s="2281"/>
      <c r="L1103" s="2281"/>
      <c r="M1103" s="2281"/>
      <c r="N1103" s="2281"/>
      <c r="O1103" s="2171"/>
      <c r="P1103" s="2171"/>
      <c r="Q1103" s="2171"/>
      <c r="R1103" s="2171"/>
      <c r="S1103" s="2281"/>
      <c r="T1103" s="2171"/>
      <c r="U1103" s="2171"/>
      <c r="V1103" s="2171"/>
      <c r="W1103" s="2171"/>
      <c r="X1103" s="2171"/>
      <c r="Y1103" s="2171"/>
      <c r="Z1103" s="2171"/>
      <c r="AA1103" s="2171"/>
      <c r="AB1103" s="2171"/>
      <c r="AC1103" s="2281"/>
      <c r="AD1103" s="2171"/>
      <c r="AE1103" s="2171"/>
      <c r="AF1103" s="2171"/>
      <c r="AG1103" s="2171"/>
    </row>
    <row r="1104" spans="2:33" x14ac:dyDescent="0.2">
      <c r="B1104" s="2280"/>
      <c r="C1104" s="2280"/>
      <c r="D1104" s="2281"/>
      <c r="E1104" s="2171"/>
      <c r="F1104" s="2171"/>
      <c r="G1104" s="2171"/>
      <c r="H1104" s="2282"/>
      <c r="I1104" s="2282"/>
      <c r="J1104" s="2283"/>
      <c r="K1104" s="2281"/>
      <c r="L1104" s="2281"/>
      <c r="M1104" s="2281"/>
      <c r="N1104" s="2281"/>
      <c r="O1104" s="2171"/>
      <c r="P1104" s="2171"/>
      <c r="Q1104" s="2171"/>
      <c r="R1104" s="2171"/>
      <c r="S1104" s="2281"/>
      <c r="T1104" s="2171"/>
      <c r="U1104" s="2171"/>
      <c r="V1104" s="2171"/>
      <c r="W1104" s="2171"/>
      <c r="X1104" s="2171"/>
      <c r="Y1104" s="2171"/>
      <c r="Z1104" s="2171"/>
      <c r="AA1104" s="2171"/>
      <c r="AB1104" s="2171"/>
      <c r="AC1104" s="2281"/>
      <c r="AD1104" s="2171"/>
      <c r="AE1104" s="2171"/>
      <c r="AF1104" s="2171"/>
      <c r="AG1104" s="2171"/>
    </row>
    <row r="1105" spans="2:33" x14ac:dyDescent="0.2">
      <c r="B1105" s="2280"/>
      <c r="C1105" s="2280"/>
      <c r="D1105" s="2281"/>
      <c r="E1105" s="2171"/>
      <c r="F1105" s="2171"/>
      <c r="G1105" s="2171"/>
      <c r="H1105" s="2282"/>
      <c r="I1105" s="2282"/>
      <c r="J1105" s="2283"/>
      <c r="K1105" s="2281"/>
      <c r="L1105" s="2281"/>
      <c r="M1105" s="2281"/>
      <c r="N1105" s="2281"/>
      <c r="O1105" s="2171"/>
      <c r="P1105" s="2171"/>
      <c r="Q1105" s="2171"/>
      <c r="R1105" s="2171"/>
      <c r="S1105" s="2281"/>
      <c r="T1105" s="2171"/>
      <c r="U1105" s="2171"/>
      <c r="V1105" s="2171"/>
      <c r="W1105" s="2171"/>
      <c r="X1105" s="2171"/>
      <c r="Y1105" s="2171"/>
      <c r="Z1105" s="2171"/>
      <c r="AA1105" s="2171"/>
      <c r="AB1105" s="2171"/>
      <c r="AC1105" s="2281"/>
      <c r="AD1105" s="2171"/>
      <c r="AE1105" s="2171"/>
      <c r="AF1105" s="2171"/>
      <c r="AG1105" s="2171"/>
    </row>
    <row r="1106" spans="2:33" x14ac:dyDescent="0.2">
      <c r="B1106" s="2280"/>
      <c r="C1106" s="2280"/>
      <c r="D1106" s="2281"/>
      <c r="E1106" s="2171"/>
      <c r="F1106" s="2171"/>
      <c r="G1106" s="2171"/>
      <c r="H1106" s="2282"/>
      <c r="I1106" s="2282"/>
      <c r="J1106" s="2283"/>
      <c r="K1106" s="2281"/>
      <c r="L1106" s="2281"/>
      <c r="M1106" s="2281"/>
      <c r="N1106" s="2281"/>
      <c r="O1106" s="2171"/>
      <c r="P1106" s="2171"/>
      <c r="Q1106" s="2171"/>
      <c r="R1106" s="2171"/>
      <c r="S1106" s="2281"/>
      <c r="T1106" s="2171"/>
      <c r="U1106" s="2171"/>
      <c r="V1106" s="2171"/>
      <c r="W1106" s="2171"/>
      <c r="X1106" s="2171"/>
      <c r="Y1106" s="2171"/>
      <c r="Z1106" s="2171"/>
      <c r="AA1106" s="2171"/>
      <c r="AB1106" s="2171"/>
      <c r="AC1106" s="2281"/>
      <c r="AD1106" s="2171"/>
      <c r="AE1106" s="2171"/>
      <c r="AF1106" s="2171"/>
      <c r="AG1106" s="2171"/>
    </row>
    <row r="1107" spans="2:33" x14ac:dyDescent="0.2">
      <c r="B1107" s="2280"/>
      <c r="C1107" s="2280"/>
      <c r="D1107" s="2281"/>
      <c r="E1107" s="2171"/>
      <c r="F1107" s="2171"/>
      <c r="G1107" s="2171"/>
      <c r="H1107" s="2282"/>
      <c r="I1107" s="2282"/>
      <c r="J1107" s="2283"/>
      <c r="K1107" s="2281"/>
      <c r="L1107" s="2281"/>
      <c r="M1107" s="2281"/>
      <c r="N1107" s="2281"/>
      <c r="O1107" s="2171"/>
      <c r="P1107" s="2171"/>
      <c r="Q1107" s="2171"/>
      <c r="R1107" s="2171"/>
      <c r="S1107" s="2281"/>
      <c r="T1107" s="2171"/>
      <c r="U1107" s="2171"/>
      <c r="V1107" s="2171"/>
      <c r="W1107" s="2171"/>
      <c r="X1107" s="2171"/>
      <c r="Y1107" s="2171"/>
      <c r="Z1107" s="2171"/>
      <c r="AA1107" s="2171"/>
      <c r="AB1107" s="2171"/>
      <c r="AC1107" s="2281"/>
      <c r="AD1107" s="2171"/>
      <c r="AE1107" s="2171"/>
      <c r="AF1107" s="2171"/>
      <c r="AG1107" s="2171"/>
    </row>
    <row r="1108" spans="2:33" x14ac:dyDescent="0.2">
      <c r="B1108" s="2280"/>
      <c r="C1108" s="2280"/>
      <c r="D1108" s="2281"/>
      <c r="E1108" s="2171"/>
      <c r="F1108" s="2171"/>
      <c r="G1108" s="2171"/>
      <c r="H1108" s="2282"/>
      <c r="I1108" s="2282"/>
      <c r="J1108" s="2283"/>
      <c r="K1108" s="2281"/>
      <c r="L1108" s="2281"/>
      <c r="M1108" s="2281"/>
      <c r="N1108" s="2281"/>
      <c r="O1108" s="2171"/>
      <c r="P1108" s="2171"/>
      <c r="Q1108" s="2171"/>
      <c r="R1108" s="2171"/>
      <c r="S1108" s="2281"/>
      <c r="T1108" s="2171"/>
      <c r="U1108" s="2171"/>
      <c r="V1108" s="2171"/>
      <c r="W1108" s="2171"/>
      <c r="X1108" s="2171"/>
      <c r="Y1108" s="2171"/>
      <c r="Z1108" s="2171"/>
      <c r="AA1108" s="2171"/>
      <c r="AB1108" s="2171"/>
      <c r="AC1108" s="2281"/>
      <c r="AD1108" s="2171"/>
      <c r="AE1108" s="2171"/>
      <c r="AF1108" s="2171"/>
      <c r="AG1108" s="2171"/>
    </row>
    <row r="1109" spans="2:33" x14ac:dyDescent="0.2">
      <c r="B1109" s="2280"/>
      <c r="C1109" s="2280"/>
      <c r="D1109" s="2281"/>
      <c r="E1109" s="2171"/>
      <c r="F1109" s="2171"/>
      <c r="G1109" s="2171"/>
      <c r="H1109" s="2282"/>
      <c r="I1109" s="2282"/>
      <c r="J1109" s="2283"/>
      <c r="K1109" s="2281"/>
      <c r="L1109" s="2281"/>
      <c r="M1109" s="2281"/>
      <c r="N1109" s="2281"/>
      <c r="O1109" s="2171"/>
      <c r="P1109" s="2171"/>
      <c r="Q1109" s="2171"/>
      <c r="R1109" s="2171"/>
      <c r="S1109" s="2281"/>
      <c r="T1109" s="2171"/>
      <c r="U1109" s="2171"/>
      <c r="V1109" s="2171"/>
      <c r="W1109" s="2171"/>
      <c r="X1109" s="2171"/>
      <c r="Y1109" s="2171"/>
      <c r="Z1109" s="2171"/>
      <c r="AA1109" s="2171"/>
      <c r="AB1109" s="2171"/>
      <c r="AC1109" s="2281"/>
      <c r="AD1109" s="2171"/>
      <c r="AE1109" s="2171"/>
      <c r="AF1109" s="2171"/>
      <c r="AG1109" s="2171"/>
    </row>
    <row r="1110" spans="2:33" x14ac:dyDescent="0.2">
      <c r="B1110" s="2280"/>
      <c r="C1110" s="2280"/>
      <c r="D1110" s="2281"/>
      <c r="E1110" s="2171"/>
      <c r="F1110" s="2171"/>
      <c r="G1110" s="2171"/>
      <c r="H1110" s="2282"/>
      <c r="I1110" s="2282"/>
      <c r="J1110" s="2283"/>
      <c r="K1110" s="2281"/>
      <c r="L1110" s="2281"/>
      <c r="M1110" s="2281"/>
      <c r="N1110" s="2281"/>
      <c r="O1110" s="2171"/>
      <c r="P1110" s="2171"/>
      <c r="Q1110" s="2171"/>
      <c r="R1110" s="2171"/>
      <c r="S1110" s="2281"/>
      <c r="T1110" s="2171"/>
      <c r="U1110" s="2171"/>
      <c r="V1110" s="2171"/>
      <c r="W1110" s="2171"/>
      <c r="X1110" s="2171"/>
      <c r="Y1110" s="2171"/>
      <c r="Z1110" s="2171"/>
      <c r="AA1110" s="2171"/>
      <c r="AB1110" s="2171"/>
      <c r="AC1110" s="2281"/>
      <c r="AD1110" s="2171"/>
      <c r="AE1110" s="2171"/>
      <c r="AF1110" s="2171"/>
      <c r="AG1110" s="2171"/>
    </row>
    <row r="1111" spans="2:33" x14ac:dyDescent="0.2">
      <c r="B1111" s="2280"/>
      <c r="C1111" s="2280"/>
      <c r="D1111" s="2281"/>
      <c r="E1111" s="2171"/>
      <c r="F1111" s="2171"/>
      <c r="G1111" s="2171"/>
      <c r="H1111" s="2282"/>
      <c r="I1111" s="2282"/>
      <c r="J1111" s="2283"/>
      <c r="K1111" s="2281"/>
      <c r="L1111" s="2281"/>
      <c r="M1111" s="2281"/>
      <c r="N1111" s="2281"/>
      <c r="O1111" s="2171"/>
      <c r="P1111" s="2171"/>
      <c r="Q1111" s="2171"/>
      <c r="R1111" s="2171"/>
      <c r="S1111" s="2281"/>
      <c r="T1111" s="2171"/>
      <c r="U1111" s="2171"/>
      <c r="V1111" s="2171"/>
      <c r="W1111" s="2171"/>
      <c r="X1111" s="2171"/>
      <c r="Y1111" s="2171"/>
      <c r="Z1111" s="2171"/>
      <c r="AA1111" s="2171"/>
      <c r="AB1111" s="2171"/>
      <c r="AC1111" s="2281"/>
      <c r="AD1111" s="2171"/>
      <c r="AE1111" s="2171"/>
      <c r="AF1111" s="2171"/>
      <c r="AG1111" s="2171"/>
    </row>
    <row r="1112" spans="2:33" x14ac:dyDescent="0.2">
      <c r="B1112" s="2280"/>
      <c r="C1112" s="2280"/>
      <c r="D1112" s="2281"/>
      <c r="E1112" s="2171"/>
      <c r="F1112" s="2171"/>
      <c r="G1112" s="2171"/>
      <c r="H1112" s="2282"/>
      <c r="I1112" s="2282"/>
      <c r="J1112" s="2283"/>
      <c r="K1112" s="2281"/>
      <c r="L1112" s="2281"/>
      <c r="M1112" s="2281"/>
      <c r="N1112" s="2281"/>
      <c r="O1112" s="2171"/>
      <c r="P1112" s="2171"/>
      <c r="Q1112" s="2171"/>
      <c r="R1112" s="2171"/>
      <c r="S1112" s="2281"/>
      <c r="T1112" s="2171"/>
      <c r="U1112" s="2171"/>
      <c r="V1112" s="2171"/>
      <c r="W1112" s="2171"/>
      <c r="X1112" s="2171"/>
      <c r="Y1112" s="2171"/>
      <c r="Z1112" s="2171"/>
      <c r="AA1112" s="2171"/>
      <c r="AB1112" s="2171"/>
      <c r="AC1112" s="2281"/>
      <c r="AD1112" s="2171"/>
      <c r="AE1112" s="2171"/>
      <c r="AF1112" s="2171"/>
      <c r="AG1112" s="2171"/>
    </row>
    <row r="1113" spans="2:33" x14ac:dyDescent="0.2">
      <c r="B1113" s="2280"/>
      <c r="C1113" s="2280"/>
      <c r="D1113" s="2281"/>
      <c r="E1113" s="2171"/>
      <c r="F1113" s="2171"/>
      <c r="G1113" s="2171"/>
      <c r="H1113" s="2282"/>
      <c r="I1113" s="2282"/>
      <c r="J1113" s="2283"/>
      <c r="K1113" s="2281"/>
      <c r="L1113" s="2281"/>
      <c r="M1113" s="2281"/>
      <c r="N1113" s="2281"/>
      <c r="O1113" s="2171"/>
      <c r="P1113" s="2171"/>
      <c r="Q1113" s="2171"/>
      <c r="R1113" s="2171"/>
      <c r="S1113" s="2281"/>
      <c r="T1113" s="2171"/>
      <c r="U1113" s="2171"/>
      <c r="V1113" s="2171"/>
      <c r="W1113" s="2171"/>
      <c r="X1113" s="2171"/>
      <c r="Y1113" s="2171"/>
      <c r="Z1113" s="2171"/>
      <c r="AA1113" s="2171"/>
      <c r="AB1113" s="2171"/>
      <c r="AC1113" s="2281"/>
      <c r="AD1113" s="2171"/>
      <c r="AE1113" s="2171"/>
      <c r="AF1113" s="2171"/>
      <c r="AG1113" s="2171"/>
    </row>
    <row r="1114" spans="2:33" x14ac:dyDescent="0.2">
      <c r="B1114" s="2280"/>
      <c r="C1114" s="2280"/>
      <c r="D1114" s="2281"/>
      <c r="E1114" s="2171"/>
      <c r="F1114" s="2171"/>
      <c r="G1114" s="2171"/>
      <c r="H1114" s="2282"/>
      <c r="I1114" s="2282"/>
      <c r="J1114" s="2283"/>
      <c r="K1114" s="2281"/>
      <c r="L1114" s="2281"/>
      <c r="M1114" s="2281"/>
      <c r="N1114" s="2281"/>
      <c r="O1114" s="2171"/>
      <c r="P1114" s="2171"/>
      <c r="Q1114" s="2171"/>
      <c r="R1114" s="2171"/>
      <c r="S1114" s="2281"/>
      <c r="T1114" s="2171"/>
      <c r="U1114" s="2171"/>
      <c r="V1114" s="2171"/>
      <c r="W1114" s="2171"/>
      <c r="X1114" s="2171"/>
      <c r="Y1114" s="2171"/>
      <c r="Z1114" s="2171"/>
      <c r="AA1114" s="2171"/>
      <c r="AB1114" s="2171"/>
      <c r="AC1114" s="2281"/>
      <c r="AD1114" s="2171"/>
      <c r="AE1114" s="2171"/>
      <c r="AF1114" s="2171"/>
      <c r="AG1114" s="2171"/>
    </row>
    <row r="1115" spans="2:33" x14ac:dyDescent="0.2">
      <c r="B1115" s="2280"/>
      <c r="C1115" s="2280"/>
      <c r="D1115" s="2281"/>
      <c r="E1115" s="2171"/>
      <c r="F1115" s="2171"/>
      <c r="G1115" s="2171"/>
      <c r="H1115" s="2282"/>
      <c r="I1115" s="2282"/>
      <c r="J1115" s="2283"/>
      <c r="K1115" s="2281"/>
      <c r="L1115" s="2281"/>
      <c r="M1115" s="2281"/>
      <c r="N1115" s="2281"/>
      <c r="O1115" s="2171"/>
      <c r="P1115" s="2171"/>
      <c r="Q1115" s="2171"/>
      <c r="R1115" s="2171"/>
      <c r="S1115" s="2281"/>
      <c r="T1115" s="2171"/>
      <c r="U1115" s="2171"/>
      <c r="V1115" s="2171"/>
      <c r="W1115" s="2171"/>
      <c r="X1115" s="2171"/>
      <c r="Y1115" s="2171"/>
      <c r="Z1115" s="2171"/>
      <c r="AA1115" s="2171"/>
      <c r="AB1115" s="2171"/>
      <c r="AC1115" s="2281"/>
      <c r="AD1115" s="2171"/>
      <c r="AE1115" s="2171"/>
      <c r="AF1115" s="2171"/>
      <c r="AG1115" s="2171"/>
    </row>
    <row r="1116" spans="2:33" x14ac:dyDescent="0.2">
      <c r="B1116" s="2280"/>
      <c r="C1116" s="2280"/>
      <c r="D1116" s="2281"/>
      <c r="E1116" s="2171"/>
      <c r="F1116" s="2171"/>
      <c r="G1116" s="2171"/>
      <c r="H1116" s="2282"/>
      <c r="I1116" s="2282"/>
      <c r="J1116" s="2283"/>
      <c r="K1116" s="2281"/>
      <c r="L1116" s="2281"/>
      <c r="M1116" s="2281"/>
      <c r="N1116" s="2281"/>
      <c r="O1116" s="2171"/>
      <c r="P1116" s="2171"/>
      <c r="Q1116" s="2171"/>
      <c r="R1116" s="2171"/>
      <c r="S1116" s="2281"/>
      <c r="T1116" s="2171"/>
      <c r="U1116" s="2171"/>
      <c r="V1116" s="2171"/>
      <c r="W1116" s="2171"/>
      <c r="X1116" s="2171"/>
      <c r="Y1116" s="2171"/>
      <c r="Z1116" s="2171"/>
      <c r="AA1116" s="2171"/>
      <c r="AB1116" s="2171"/>
      <c r="AC1116" s="2281"/>
      <c r="AD1116" s="2171"/>
      <c r="AE1116" s="2171"/>
      <c r="AF1116" s="2171"/>
      <c r="AG1116" s="2171"/>
    </row>
    <row r="1117" spans="2:33" x14ac:dyDescent="0.2">
      <c r="B1117" s="2280"/>
      <c r="C1117" s="2280"/>
      <c r="D1117" s="2281"/>
      <c r="E1117" s="2171"/>
      <c r="F1117" s="2171"/>
      <c r="G1117" s="2171"/>
      <c r="H1117" s="2282"/>
      <c r="I1117" s="2282"/>
      <c r="J1117" s="2283"/>
      <c r="K1117" s="2281"/>
      <c r="L1117" s="2281"/>
      <c r="M1117" s="2281"/>
      <c r="N1117" s="2281"/>
      <c r="O1117" s="2171"/>
      <c r="P1117" s="2171"/>
      <c r="Q1117" s="2171"/>
      <c r="R1117" s="2171"/>
      <c r="S1117" s="2281"/>
      <c r="T1117" s="2171"/>
      <c r="U1117" s="2171"/>
      <c r="V1117" s="2171"/>
      <c r="W1117" s="2171"/>
      <c r="X1117" s="2171"/>
      <c r="Y1117" s="2171"/>
      <c r="Z1117" s="2171"/>
      <c r="AA1117" s="2171"/>
      <c r="AB1117" s="2171"/>
      <c r="AC1117" s="2281"/>
      <c r="AD1117" s="2171"/>
      <c r="AE1117" s="2171"/>
      <c r="AF1117" s="2171"/>
      <c r="AG1117" s="2171"/>
    </row>
    <row r="1118" spans="2:33" x14ac:dyDescent="0.2">
      <c r="B1118" s="2280"/>
      <c r="C1118" s="2280"/>
      <c r="D1118" s="2281"/>
      <c r="E1118" s="2171"/>
      <c r="F1118" s="2171"/>
      <c r="G1118" s="2171"/>
      <c r="H1118" s="2282"/>
      <c r="I1118" s="2282"/>
      <c r="J1118" s="2283"/>
      <c r="K1118" s="2281"/>
      <c r="L1118" s="2281"/>
      <c r="M1118" s="2281"/>
      <c r="N1118" s="2281"/>
      <c r="O1118" s="2171"/>
      <c r="P1118" s="2171"/>
      <c r="Q1118" s="2171"/>
      <c r="R1118" s="2171"/>
      <c r="S1118" s="2281"/>
      <c r="T1118" s="2171"/>
      <c r="U1118" s="2171"/>
      <c r="V1118" s="2171"/>
      <c r="W1118" s="2171"/>
      <c r="X1118" s="2171"/>
      <c r="Y1118" s="2171"/>
      <c r="Z1118" s="2171"/>
      <c r="AA1118" s="2171"/>
      <c r="AB1118" s="2171"/>
      <c r="AC1118" s="2281"/>
      <c r="AD1118" s="2171"/>
      <c r="AE1118" s="2171"/>
      <c r="AF1118" s="2171"/>
      <c r="AG1118" s="2171"/>
    </row>
    <row r="1119" spans="2:33" x14ac:dyDescent="0.2">
      <c r="B1119" s="2280"/>
      <c r="C1119" s="2280"/>
      <c r="D1119" s="2281"/>
      <c r="E1119" s="2171"/>
      <c r="F1119" s="2171"/>
      <c r="G1119" s="2171"/>
      <c r="H1119" s="2282"/>
      <c r="I1119" s="2282"/>
      <c r="J1119" s="2283"/>
      <c r="K1119" s="2281"/>
      <c r="L1119" s="2281"/>
      <c r="M1119" s="2281"/>
      <c r="N1119" s="2281"/>
      <c r="O1119" s="2171"/>
      <c r="P1119" s="2171"/>
      <c r="Q1119" s="2171"/>
      <c r="R1119" s="2171"/>
      <c r="S1119" s="2281"/>
      <c r="T1119" s="2171"/>
      <c r="U1119" s="2171"/>
      <c r="V1119" s="2171"/>
      <c r="W1119" s="2171"/>
      <c r="X1119" s="2171"/>
      <c r="Y1119" s="2171"/>
      <c r="Z1119" s="2171"/>
      <c r="AA1119" s="2171"/>
      <c r="AB1119" s="2171"/>
      <c r="AC1119" s="2281"/>
      <c r="AD1119" s="2171"/>
      <c r="AE1119" s="2171"/>
      <c r="AF1119" s="2171"/>
      <c r="AG1119" s="2171"/>
    </row>
    <row r="1120" spans="2:33" x14ac:dyDescent="0.2">
      <c r="B1120" s="2280"/>
      <c r="C1120" s="2280"/>
      <c r="D1120" s="2281"/>
      <c r="E1120" s="2171"/>
      <c r="F1120" s="2171"/>
      <c r="G1120" s="2171"/>
      <c r="H1120" s="2282"/>
      <c r="I1120" s="2282"/>
      <c r="J1120" s="2283"/>
      <c r="K1120" s="2281"/>
      <c r="L1120" s="2281"/>
      <c r="M1120" s="2281"/>
      <c r="N1120" s="2281"/>
      <c r="O1120" s="2171"/>
      <c r="P1120" s="2171"/>
      <c r="Q1120" s="2171"/>
      <c r="R1120" s="2171"/>
      <c r="S1120" s="2281"/>
      <c r="T1120" s="2171"/>
      <c r="U1120" s="2171"/>
      <c r="V1120" s="2171"/>
      <c r="W1120" s="2171"/>
      <c r="X1120" s="2171"/>
      <c r="Y1120" s="2171"/>
      <c r="Z1120" s="2171"/>
      <c r="AA1120" s="2171"/>
      <c r="AB1120" s="2171"/>
      <c r="AC1120" s="2281"/>
      <c r="AD1120" s="2171"/>
      <c r="AE1120" s="2171"/>
      <c r="AF1120" s="2171"/>
      <c r="AG1120" s="2171"/>
    </row>
    <row r="1121" spans="2:33" x14ac:dyDescent="0.2">
      <c r="B1121" s="2280"/>
      <c r="C1121" s="2280"/>
      <c r="D1121" s="2281"/>
      <c r="E1121" s="2171"/>
      <c r="F1121" s="2171"/>
      <c r="G1121" s="2171"/>
      <c r="H1121" s="2282"/>
      <c r="I1121" s="2282"/>
      <c r="J1121" s="2283"/>
      <c r="K1121" s="2281"/>
      <c r="L1121" s="2281"/>
      <c r="M1121" s="2281"/>
      <c r="N1121" s="2281"/>
      <c r="O1121" s="2171"/>
      <c r="P1121" s="2171"/>
      <c r="Q1121" s="2171"/>
      <c r="R1121" s="2171"/>
      <c r="S1121" s="2281"/>
      <c r="T1121" s="2171"/>
      <c r="U1121" s="2171"/>
      <c r="V1121" s="2171"/>
      <c r="W1121" s="2171"/>
      <c r="X1121" s="2171"/>
      <c r="Y1121" s="2171"/>
      <c r="Z1121" s="2171"/>
      <c r="AA1121" s="2171"/>
      <c r="AB1121" s="2171"/>
      <c r="AC1121" s="2281"/>
      <c r="AD1121" s="2171"/>
      <c r="AE1121" s="2171"/>
      <c r="AF1121" s="2171"/>
      <c r="AG1121" s="2171"/>
    </row>
    <row r="1122" spans="2:33" x14ac:dyDescent="0.2">
      <c r="B1122" s="2280"/>
      <c r="C1122" s="2280"/>
      <c r="D1122" s="2281"/>
      <c r="E1122" s="2171"/>
      <c r="F1122" s="2171"/>
      <c r="G1122" s="2171"/>
      <c r="H1122" s="2282"/>
      <c r="I1122" s="2282"/>
      <c r="J1122" s="2283"/>
      <c r="K1122" s="2281"/>
      <c r="L1122" s="2281"/>
      <c r="M1122" s="2281"/>
      <c r="N1122" s="2281"/>
      <c r="O1122" s="2171"/>
      <c r="P1122" s="2171"/>
      <c r="Q1122" s="2171"/>
      <c r="R1122" s="2171"/>
      <c r="S1122" s="2281"/>
      <c r="T1122" s="2171"/>
      <c r="U1122" s="2171"/>
      <c r="V1122" s="2171"/>
      <c r="W1122" s="2171"/>
      <c r="X1122" s="2171"/>
      <c r="Y1122" s="2171"/>
      <c r="Z1122" s="2171"/>
      <c r="AA1122" s="2171"/>
      <c r="AB1122" s="2171"/>
      <c r="AC1122" s="2281"/>
      <c r="AD1122" s="2171"/>
      <c r="AE1122" s="2171"/>
      <c r="AF1122" s="2171"/>
      <c r="AG1122" s="2171"/>
    </row>
    <row r="1123" spans="2:33" x14ac:dyDescent="0.2">
      <c r="B1123" s="2280"/>
      <c r="C1123" s="2280"/>
      <c r="D1123" s="2281"/>
      <c r="E1123" s="2171"/>
      <c r="F1123" s="2171"/>
      <c r="G1123" s="2171"/>
      <c r="H1123" s="2282"/>
      <c r="I1123" s="2282"/>
      <c r="J1123" s="2283"/>
      <c r="K1123" s="2281"/>
      <c r="L1123" s="2281"/>
      <c r="M1123" s="2281"/>
      <c r="N1123" s="2281"/>
      <c r="O1123" s="2171"/>
      <c r="P1123" s="2171"/>
      <c r="Q1123" s="2171"/>
      <c r="R1123" s="2171"/>
      <c r="S1123" s="2281"/>
      <c r="T1123" s="2171"/>
      <c r="U1123" s="2171"/>
      <c r="V1123" s="2171"/>
      <c r="W1123" s="2171"/>
      <c r="X1123" s="2171"/>
      <c r="Y1123" s="2171"/>
      <c r="Z1123" s="2171"/>
      <c r="AA1123" s="2171"/>
      <c r="AB1123" s="2171"/>
      <c r="AC1123" s="2281"/>
      <c r="AD1123" s="2171"/>
      <c r="AE1123" s="2171"/>
      <c r="AF1123" s="2171"/>
      <c r="AG1123" s="2171"/>
    </row>
    <row r="1124" spans="2:33" x14ac:dyDescent="0.2">
      <c r="B1124" s="2280"/>
      <c r="C1124" s="2280"/>
      <c r="D1124" s="2281"/>
      <c r="E1124" s="2171"/>
      <c r="F1124" s="2171"/>
      <c r="G1124" s="2171"/>
      <c r="H1124" s="2282"/>
      <c r="I1124" s="2282"/>
      <c r="J1124" s="2283"/>
      <c r="K1124" s="2281"/>
      <c r="L1124" s="2281"/>
      <c r="M1124" s="2281"/>
      <c r="N1124" s="2281"/>
      <c r="O1124" s="2171"/>
      <c r="P1124" s="2171"/>
      <c r="Q1124" s="2171"/>
      <c r="R1124" s="2171"/>
      <c r="S1124" s="2281"/>
      <c r="T1124" s="2171"/>
      <c r="U1124" s="2171"/>
      <c r="V1124" s="2171"/>
      <c r="W1124" s="2171"/>
      <c r="X1124" s="2171"/>
      <c r="Y1124" s="2171"/>
      <c r="Z1124" s="2171"/>
      <c r="AA1124" s="2171"/>
      <c r="AB1124" s="2171"/>
      <c r="AC1124" s="2281"/>
      <c r="AD1124" s="2171"/>
      <c r="AE1124" s="2171"/>
      <c r="AF1124" s="2171"/>
      <c r="AG1124" s="2171"/>
    </row>
    <row r="1125" spans="2:33" x14ac:dyDescent="0.2">
      <c r="B1125" s="2280"/>
      <c r="C1125" s="2280"/>
      <c r="D1125" s="2281"/>
      <c r="E1125" s="2171"/>
      <c r="F1125" s="2171"/>
      <c r="G1125" s="2171"/>
      <c r="H1125" s="2282"/>
      <c r="I1125" s="2282"/>
      <c r="J1125" s="2283"/>
      <c r="K1125" s="2281"/>
      <c r="L1125" s="2281"/>
      <c r="M1125" s="2281"/>
      <c r="N1125" s="2281"/>
      <c r="O1125" s="2171"/>
      <c r="P1125" s="2171"/>
      <c r="Q1125" s="2171"/>
      <c r="R1125" s="2171"/>
      <c r="S1125" s="2281"/>
      <c r="T1125" s="2171"/>
      <c r="U1125" s="2171"/>
      <c r="V1125" s="2171"/>
      <c r="W1125" s="2171"/>
      <c r="X1125" s="2171"/>
      <c r="Y1125" s="2171"/>
      <c r="Z1125" s="2171"/>
      <c r="AA1125" s="2171"/>
      <c r="AB1125" s="2171"/>
      <c r="AC1125" s="2281"/>
      <c r="AD1125" s="2171"/>
      <c r="AE1125" s="2171"/>
      <c r="AF1125" s="2171"/>
      <c r="AG1125" s="2171"/>
    </row>
  </sheetData>
  <mergeCells count="39">
    <mergeCell ref="E14:E15"/>
    <mergeCell ref="O13:P13"/>
    <mergeCell ref="Q13:R13"/>
    <mergeCell ref="A1:AH1"/>
    <mergeCell ref="A2:A4"/>
    <mergeCell ref="B2:B4"/>
    <mergeCell ref="C2:C4"/>
    <mergeCell ref="D2:D4"/>
    <mergeCell ref="E2:E4"/>
    <mergeCell ref="AG2:AH2"/>
    <mergeCell ref="AM2:AN2"/>
    <mergeCell ref="Y2:Y3"/>
    <mergeCell ref="AB2:AB3"/>
    <mergeCell ref="AC2:AC3"/>
    <mergeCell ref="AI2:AJ2"/>
    <mergeCell ref="Z2:Z3"/>
    <mergeCell ref="AE2:AF2"/>
    <mergeCell ref="AA2:AA3"/>
    <mergeCell ref="AL2:AL3"/>
    <mergeCell ref="Q2:R2"/>
    <mergeCell ref="S2:S4"/>
    <mergeCell ref="T2:T4"/>
    <mergeCell ref="AK2:AK3"/>
    <mergeCell ref="H2:L2"/>
    <mergeCell ref="M2:N3"/>
    <mergeCell ref="O2:P2"/>
    <mergeCell ref="V2:V4"/>
    <mergeCell ref="W2:W3"/>
    <mergeCell ref="X2:X3"/>
    <mergeCell ref="AE13:AF13"/>
    <mergeCell ref="AG13:AH13"/>
    <mergeCell ref="E16:E17"/>
    <mergeCell ref="B14:B15"/>
    <mergeCell ref="U2:U3"/>
    <mergeCell ref="AD2:AD3"/>
    <mergeCell ref="F13:G13"/>
    <mergeCell ref="M13:N13"/>
    <mergeCell ref="F2:G2"/>
    <mergeCell ref="B16:B17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0084-E1BB-40B0-B1E1-DC60AB350E2E}">
  <sheetPr codeName="Лист17"/>
  <dimension ref="A1:AO1142"/>
  <sheetViews>
    <sheetView zoomScale="115" zoomScaleNormal="115" zoomScalePageLayoutView="85" workbookViewId="0">
      <selection activeCell="G12" sqref="G12"/>
    </sheetView>
  </sheetViews>
  <sheetFormatPr defaultRowHeight="12.75" x14ac:dyDescent="0.2"/>
  <cols>
    <col min="1" max="1" width="2.85546875" style="211" customWidth="1"/>
    <col min="2" max="2" width="16.140625" style="213" customWidth="1"/>
    <col min="3" max="3" width="6.42578125" style="213" customWidth="1"/>
    <col min="4" max="4" width="3.140625" style="210" customWidth="1"/>
    <col min="5" max="5" width="15.7109375" style="211" customWidth="1"/>
    <col min="6" max="6" width="4" style="211" customWidth="1"/>
    <col min="7" max="8" width="7" style="211" customWidth="1"/>
    <col min="9" max="10" width="5.5703125" style="214" customWidth="1"/>
    <col min="11" max="12" width="5.5703125" style="215" customWidth="1"/>
    <col min="13" max="14" width="6.7109375" style="210" customWidth="1"/>
    <col min="15" max="16" width="6.7109375" style="113" customWidth="1"/>
    <col min="17" max="18" width="6.7109375" style="205" customWidth="1"/>
    <col min="19" max="16384" width="9.140625" style="113"/>
  </cols>
  <sheetData>
    <row r="1" spans="1:41" ht="36.75" customHeight="1" thickBot="1" x14ac:dyDescent="0.25">
      <c r="A1" s="2669" t="s">
        <v>359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</row>
    <row r="2" spans="1:41" s="114" customFormat="1" ht="69.75" customHeight="1" x14ac:dyDescent="0.2">
      <c r="A2" s="2670" t="s">
        <v>0</v>
      </c>
      <c r="B2" s="2673" t="s">
        <v>394</v>
      </c>
      <c r="C2" s="2673" t="s">
        <v>10</v>
      </c>
      <c r="D2" s="2677" t="s">
        <v>4</v>
      </c>
      <c r="E2" s="2680" t="s">
        <v>395</v>
      </c>
      <c r="F2" s="2680" t="s">
        <v>225</v>
      </c>
      <c r="G2" s="2683" t="s">
        <v>396</v>
      </c>
      <c r="H2" s="2684"/>
      <c r="I2" s="2685" t="s">
        <v>230</v>
      </c>
      <c r="J2" s="2639"/>
      <c r="K2" s="2639"/>
      <c r="L2" s="2686"/>
      <c r="M2" s="2687" t="s">
        <v>360</v>
      </c>
      <c r="N2" s="2688"/>
      <c r="O2" s="2640" t="s">
        <v>232</v>
      </c>
      <c r="P2" s="2641"/>
      <c r="Q2" s="2656" t="s">
        <v>231</v>
      </c>
      <c r="R2" s="3173"/>
    </row>
    <row r="3" spans="1:41" s="114" customFormat="1" ht="36" customHeight="1" x14ac:dyDescent="0.2">
      <c r="A3" s="2671"/>
      <c r="B3" s="2632"/>
      <c r="C3" s="2632"/>
      <c r="D3" s="2678"/>
      <c r="E3" s="2681"/>
      <c r="F3" s="2681"/>
      <c r="G3" s="115" t="s">
        <v>220</v>
      </c>
      <c r="H3" s="116" t="s">
        <v>29</v>
      </c>
      <c r="I3" s="631" t="s">
        <v>226</v>
      </c>
      <c r="J3" s="632" t="s">
        <v>227</v>
      </c>
      <c r="K3" s="422" t="s">
        <v>228</v>
      </c>
      <c r="L3" s="423" t="s">
        <v>229</v>
      </c>
      <c r="M3" s="2689"/>
      <c r="N3" s="2690"/>
      <c r="O3" s="120" t="s">
        <v>216</v>
      </c>
      <c r="P3" s="121" t="s">
        <v>217</v>
      </c>
      <c r="Q3" s="122" t="s">
        <v>218</v>
      </c>
      <c r="R3" s="124" t="s">
        <v>219</v>
      </c>
    </row>
    <row r="4" spans="1:41" s="114" customFormat="1" ht="13.5" thickBot="1" x14ac:dyDescent="0.25">
      <c r="A4" s="2672"/>
      <c r="B4" s="2629"/>
      <c r="C4" s="2629"/>
      <c r="D4" s="2679"/>
      <c r="E4" s="2682"/>
      <c r="F4" s="2682"/>
      <c r="G4" s="125" t="s">
        <v>30</v>
      </c>
      <c r="H4" s="126" t="s">
        <v>30</v>
      </c>
      <c r="I4" s="127" t="s">
        <v>31</v>
      </c>
      <c r="J4" s="128" t="s">
        <v>31</v>
      </c>
      <c r="K4" s="129" t="s">
        <v>31</v>
      </c>
      <c r="L4" s="130" t="s">
        <v>31</v>
      </c>
      <c r="M4" s="131" t="s">
        <v>30</v>
      </c>
      <c r="N4" s="132" t="s">
        <v>30</v>
      </c>
      <c r="O4" s="633" t="s">
        <v>30</v>
      </c>
      <c r="P4" s="634" t="s">
        <v>30</v>
      </c>
      <c r="Q4" s="140" t="s">
        <v>35</v>
      </c>
      <c r="R4" s="141" t="s">
        <v>35</v>
      </c>
    </row>
    <row r="5" spans="1:41" ht="12.75" customHeight="1" x14ac:dyDescent="0.2">
      <c r="A5" s="142">
        <v>1</v>
      </c>
      <c r="B5" s="2673" t="s">
        <v>52</v>
      </c>
      <c r="C5" s="2800" t="s">
        <v>361</v>
      </c>
      <c r="D5" s="143" t="s">
        <v>39</v>
      </c>
      <c r="E5" s="3174" t="s">
        <v>52</v>
      </c>
      <c r="F5" s="675">
        <v>1</v>
      </c>
      <c r="G5" s="635">
        <f>СР1!AH5</f>
        <v>0.90312430089092977</v>
      </c>
      <c r="H5" s="636">
        <f>СР1!AI5</f>
        <v>0.99604324207060935</v>
      </c>
      <c r="I5" s="146">
        <v>0.03</v>
      </c>
      <c r="J5" s="147"/>
      <c r="K5" s="148"/>
      <c r="L5" s="149"/>
      <c r="M5" s="640">
        <f>0.163*I5+0.222*J5+0.077*K5+0.246*L5</f>
        <v>4.8900000000000002E-3</v>
      </c>
      <c r="N5" s="636">
        <f>0.039*I5+0.039*J5+0.071*K5+0.4*L5</f>
        <v>1.17E-3</v>
      </c>
      <c r="O5" s="637">
        <f>SQRT(M5^2+(G5+N5)^2)</f>
        <v>0.904307522209019</v>
      </c>
      <c r="P5" s="155">
        <f>SQRT(M5^2+(H5+N5)^2)</f>
        <v>0.99722523146026332</v>
      </c>
      <c r="Q5" s="376">
        <f>6300/(SQRT(3)*O5)</f>
        <v>4022.2010837746034</v>
      </c>
      <c r="R5" s="638">
        <f>6300/(2*P5)</f>
        <v>3158.7648413060824</v>
      </c>
    </row>
    <row r="6" spans="1:41" ht="12.75" customHeight="1" x14ac:dyDescent="0.2">
      <c r="A6" s="159">
        <v>1</v>
      </c>
      <c r="B6" s="2622"/>
      <c r="C6" s="2624"/>
      <c r="D6" s="160" t="s">
        <v>39</v>
      </c>
      <c r="E6" s="3175"/>
      <c r="F6" s="161">
        <v>2</v>
      </c>
      <c r="G6" s="295">
        <f>СР1!AH6</f>
        <v>0.89618428424429997</v>
      </c>
      <c r="H6" s="298">
        <f>СР1!AI6</f>
        <v>0.98910220186756637</v>
      </c>
      <c r="I6" s="162">
        <v>2.5000000000000001E-2</v>
      </c>
      <c r="J6" s="163"/>
      <c r="K6" s="164"/>
      <c r="L6" s="165"/>
      <c r="M6" s="640">
        <f t="shared" ref="M6:M20" si="0">0.163*I6+0.222*J6+0.077*K6+0.246*L6</f>
        <v>4.0750000000000005E-3</v>
      </c>
      <c r="N6" s="636">
        <f t="shared" ref="N6:N20" si="1">0.039*I6+0.039*J6+0.071*K6+0.4*L6</f>
        <v>9.7500000000000006E-4</v>
      </c>
      <c r="O6" s="172">
        <f t="shared" ref="O6:O20" si="2">SQRT(M6^2+(G6+N6)^2)</f>
        <v>0.89716853875442193</v>
      </c>
      <c r="P6" s="173">
        <f t="shared" ref="P6:P20" si="3">SQRT(M6^2+(H6+N6)^2)</f>
        <v>0.99008558785738809</v>
      </c>
      <c r="Q6" s="562">
        <f t="shared" ref="Q6:Q20" si="4">6300/(SQRT(3)*O6)</f>
        <v>4054.2066944795824</v>
      </c>
      <c r="R6" s="639">
        <f t="shared" ref="R6:R20" si="5">6300/(2*P6)</f>
        <v>3181.5431298387166</v>
      </c>
    </row>
    <row r="7" spans="1:41" ht="12.75" customHeight="1" x14ac:dyDescent="0.2">
      <c r="A7" s="176">
        <v>1</v>
      </c>
      <c r="B7" s="2621" t="s">
        <v>69</v>
      </c>
      <c r="C7" s="2801" t="s">
        <v>361</v>
      </c>
      <c r="D7" s="160" t="s">
        <v>39</v>
      </c>
      <c r="E7" s="3176" t="s">
        <v>69</v>
      </c>
      <c r="F7" s="161">
        <v>1</v>
      </c>
      <c r="G7" s="295">
        <f>СР1!AH7</f>
        <v>0.57982287546439171</v>
      </c>
      <c r="H7" s="298">
        <f>СР1!AI7</f>
        <v>0.6728099252179589</v>
      </c>
      <c r="I7" s="162"/>
      <c r="J7" s="163">
        <v>0.11</v>
      </c>
      <c r="K7" s="164"/>
      <c r="L7" s="165"/>
      <c r="M7" s="640">
        <f t="shared" si="0"/>
        <v>2.4420000000000001E-2</v>
      </c>
      <c r="N7" s="636">
        <f t="shared" si="1"/>
        <v>4.2900000000000004E-3</v>
      </c>
      <c r="O7" s="172">
        <f t="shared" si="2"/>
        <v>0.58462311593305993</v>
      </c>
      <c r="P7" s="173">
        <f t="shared" si="3"/>
        <v>0.67754014281824337</v>
      </c>
      <c r="Q7" s="562">
        <f t="shared" si="4"/>
        <v>6221.6265432636756</v>
      </c>
      <c r="R7" s="639">
        <f t="shared" si="5"/>
        <v>4649.1710246089697</v>
      </c>
    </row>
    <row r="8" spans="1:41" ht="12.75" customHeight="1" x14ac:dyDescent="0.2">
      <c r="A8" s="176">
        <v>1</v>
      </c>
      <c r="B8" s="2622"/>
      <c r="C8" s="2624"/>
      <c r="D8" s="160" t="s">
        <v>39</v>
      </c>
      <c r="E8" s="3175"/>
      <c r="F8" s="161">
        <v>2</v>
      </c>
      <c r="G8" s="295">
        <f>СР1!AH8</f>
        <v>0.58738278697268242</v>
      </c>
      <c r="H8" s="298">
        <f>СР1!AI8</f>
        <v>0.68036985937929051</v>
      </c>
      <c r="I8" s="162"/>
      <c r="J8" s="163">
        <v>0.11</v>
      </c>
      <c r="K8" s="164"/>
      <c r="L8" s="165"/>
      <c r="M8" s="640">
        <f t="shared" si="0"/>
        <v>2.4420000000000001E-2</v>
      </c>
      <c r="N8" s="636">
        <f t="shared" si="1"/>
        <v>4.2900000000000004E-3</v>
      </c>
      <c r="O8" s="172">
        <f t="shared" si="2"/>
        <v>0.59217651358697199</v>
      </c>
      <c r="P8" s="173">
        <f t="shared" si="3"/>
        <v>0.68509521925442596</v>
      </c>
      <c r="Q8" s="562">
        <f t="shared" si="4"/>
        <v>6142.2677401751389</v>
      </c>
      <c r="R8" s="639">
        <f t="shared" si="5"/>
        <v>4597.9010091882928</v>
      </c>
    </row>
    <row r="9" spans="1:41" ht="12.75" customHeight="1" x14ac:dyDescent="0.2">
      <c r="A9" s="176">
        <v>1</v>
      </c>
      <c r="B9" s="2621" t="s">
        <v>75</v>
      </c>
      <c r="C9" s="2801" t="s">
        <v>353</v>
      </c>
      <c r="D9" s="160" t="s">
        <v>39</v>
      </c>
      <c r="E9" s="3176" t="s">
        <v>75</v>
      </c>
      <c r="F9" s="161">
        <v>1</v>
      </c>
      <c r="G9" s="295">
        <f>СР1!AH11</f>
        <v>0.60215533113654329</v>
      </c>
      <c r="H9" s="298">
        <f>СР1!AI11</f>
        <v>0.69502756779868802</v>
      </c>
      <c r="I9" s="162">
        <v>7.0000000000000007E-2</v>
      </c>
      <c r="J9" s="163"/>
      <c r="K9" s="164"/>
      <c r="L9" s="165"/>
      <c r="M9" s="640">
        <f t="shared" si="0"/>
        <v>1.1410000000000002E-2</v>
      </c>
      <c r="N9" s="636">
        <f t="shared" si="1"/>
        <v>2.7300000000000002E-3</v>
      </c>
      <c r="O9" s="172">
        <f t="shared" si="2"/>
        <v>0.60499293543327071</v>
      </c>
      <c r="P9" s="173">
        <f t="shared" si="3"/>
        <v>0.69785085191632512</v>
      </c>
      <c r="Q9" s="562">
        <f t="shared" si="4"/>
        <v>6012.1473869604033</v>
      </c>
      <c r="R9" s="639">
        <f t="shared" si="5"/>
        <v>4513.8585004947399</v>
      </c>
    </row>
    <row r="10" spans="1:41" ht="12.75" customHeight="1" x14ac:dyDescent="0.2">
      <c r="A10" s="176">
        <v>1</v>
      </c>
      <c r="B10" s="2622"/>
      <c r="C10" s="2624"/>
      <c r="D10" s="160" t="s">
        <v>39</v>
      </c>
      <c r="E10" s="3175"/>
      <c r="F10" s="161">
        <v>2</v>
      </c>
      <c r="G10" s="295">
        <f>СР1!AH12</f>
        <v>0.64053341608081626</v>
      </c>
      <c r="H10" s="298">
        <f>СР1!AI12</f>
        <v>0.73341829264080949</v>
      </c>
      <c r="I10" s="162">
        <v>0.06</v>
      </c>
      <c r="J10" s="163"/>
      <c r="K10" s="164"/>
      <c r="L10" s="165"/>
      <c r="M10" s="640">
        <f t="shared" si="0"/>
        <v>9.7800000000000005E-3</v>
      </c>
      <c r="N10" s="636">
        <f t="shared" si="1"/>
        <v>2.3400000000000001E-3</v>
      </c>
      <c r="O10" s="172">
        <f t="shared" si="2"/>
        <v>0.64294780309401345</v>
      </c>
      <c r="P10" s="173">
        <f t="shared" si="3"/>
        <v>0.73582328964889332</v>
      </c>
      <c r="Q10" s="562">
        <f t="shared" si="4"/>
        <v>5657.2348150053267</v>
      </c>
      <c r="R10" s="639">
        <f t="shared" si="5"/>
        <v>4280.9191341348533</v>
      </c>
    </row>
    <row r="11" spans="1:41" ht="12.75" customHeight="1" x14ac:dyDescent="0.2">
      <c r="A11" s="176">
        <v>1</v>
      </c>
      <c r="B11" s="2621" t="s">
        <v>224</v>
      </c>
      <c r="C11" s="2623" t="s">
        <v>352</v>
      </c>
      <c r="D11" s="160" t="s">
        <v>39</v>
      </c>
      <c r="E11" s="3176" t="s">
        <v>86</v>
      </c>
      <c r="F11" s="161">
        <v>1</v>
      </c>
      <c r="G11" s="295">
        <f>СР1!AH19</f>
        <v>0.89602043647637952</v>
      </c>
      <c r="H11" s="298">
        <f>СР1!AI19</f>
        <v>0.9862962391854293</v>
      </c>
      <c r="I11" s="162"/>
      <c r="J11" s="163"/>
      <c r="K11" s="164">
        <v>0.16</v>
      </c>
      <c r="L11" s="165">
        <v>1.32</v>
      </c>
      <c r="M11" s="640">
        <f t="shared" si="0"/>
        <v>0.33704000000000001</v>
      </c>
      <c r="N11" s="636">
        <f t="shared" si="1"/>
        <v>0.53936000000000006</v>
      </c>
      <c r="O11" s="172">
        <f t="shared" si="2"/>
        <v>1.4744195329074836</v>
      </c>
      <c r="P11" s="173">
        <f t="shared" si="3"/>
        <v>1.5624413338635881</v>
      </c>
      <c r="Q11" s="562">
        <f t="shared" si="4"/>
        <v>2466.9414740606771</v>
      </c>
      <c r="R11" s="639">
        <f t="shared" si="5"/>
        <v>2016.0756962379598</v>
      </c>
    </row>
    <row r="12" spans="1:41" ht="12.75" customHeight="1" thickBot="1" x14ac:dyDescent="0.25">
      <c r="A12" s="159">
        <v>1</v>
      </c>
      <c r="B12" s="2629"/>
      <c r="C12" s="2630"/>
      <c r="D12" s="301" t="s">
        <v>39</v>
      </c>
      <c r="E12" s="3177"/>
      <c r="F12" s="674">
        <v>2</v>
      </c>
      <c r="G12" s="641">
        <f>СР1!AH20</f>
        <v>0.89292421642786757</v>
      </c>
      <c r="H12" s="642">
        <f>СР1!AI20</f>
        <v>0.98319054385776183</v>
      </c>
      <c r="I12" s="430"/>
      <c r="J12" s="643"/>
      <c r="K12" s="644">
        <v>0.16</v>
      </c>
      <c r="L12" s="645">
        <v>1.62</v>
      </c>
      <c r="M12" s="646">
        <f t="shared" si="0"/>
        <v>0.41084000000000004</v>
      </c>
      <c r="N12" s="647">
        <f t="shared" si="1"/>
        <v>0.65936000000000017</v>
      </c>
      <c r="O12" s="190">
        <f t="shared" si="2"/>
        <v>1.6057321676329086</v>
      </c>
      <c r="P12" s="191">
        <f t="shared" si="3"/>
        <v>1.6931514388049964</v>
      </c>
      <c r="Q12" s="648">
        <f t="shared" si="4"/>
        <v>2265.2013637221835</v>
      </c>
      <c r="R12" s="649">
        <f t="shared" si="5"/>
        <v>1860.4360648467616</v>
      </c>
    </row>
    <row r="13" spans="1:41" ht="12.75" customHeight="1" x14ac:dyDescent="0.2">
      <c r="A13" s="277">
        <v>1</v>
      </c>
      <c r="B13" s="2702" t="s">
        <v>52</v>
      </c>
      <c r="C13" s="2802" t="s">
        <v>361</v>
      </c>
      <c r="D13" s="663" t="s">
        <v>35</v>
      </c>
      <c r="E13" s="3170" t="s">
        <v>52</v>
      </c>
      <c r="F13" s="251">
        <v>1</v>
      </c>
      <c r="G13" s="650">
        <f>СР1!AH25</f>
        <v>0.97516630745264798</v>
      </c>
      <c r="H13" s="651">
        <f>СР1!AI25</f>
        <v>1.066751509502017</v>
      </c>
      <c r="I13" s="254">
        <v>0.03</v>
      </c>
      <c r="J13" s="255"/>
      <c r="K13" s="256"/>
      <c r="L13" s="271"/>
      <c r="M13" s="652">
        <f t="shared" si="0"/>
        <v>4.8900000000000002E-3</v>
      </c>
      <c r="N13" s="651">
        <f t="shared" si="1"/>
        <v>1.17E-3</v>
      </c>
      <c r="O13" s="154">
        <f t="shared" si="2"/>
        <v>0.97634855320744518</v>
      </c>
      <c r="P13" s="653">
        <f t="shared" si="3"/>
        <v>1.0679327050695031</v>
      </c>
      <c r="Q13" s="376">
        <f t="shared" si="4"/>
        <v>3725.4182268674108</v>
      </c>
      <c r="R13" s="638">
        <f t="shared" si="5"/>
        <v>2949.6240587509601</v>
      </c>
    </row>
    <row r="14" spans="1:41" ht="12.75" customHeight="1" x14ac:dyDescent="0.2">
      <c r="A14" s="276">
        <v>1</v>
      </c>
      <c r="B14" s="2612"/>
      <c r="C14" s="2614"/>
      <c r="D14" s="664" t="s">
        <v>35</v>
      </c>
      <c r="E14" s="3171"/>
      <c r="F14" s="230">
        <v>2</v>
      </c>
      <c r="G14" s="328">
        <f>СР1!AH26</f>
        <v>0.96822947117962155</v>
      </c>
      <c r="H14" s="654">
        <f>СР1!AI26</f>
        <v>1.059813203011158</v>
      </c>
      <c r="I14" s="233">
        <v>2.5000000000000001E-2</v>
      </c>
      <c r="J14" s="234"/>
      <c r="K14" s="235"/>
      <c r="L14" s="236"/>
      <c r="M14" s="655">
        <f t="shared" si="0"/>
        <v>4.0750000000000005E-3</v>
      </c>
      <c r="N14" s="656">
        <f t="shared" si="1"/>
        <v>9.7500000000000006E-4</v>
      </c>
      <c r="O14" s="172">
        <f t="shared" si="2"/>
        <v>0.96921303776804912</v>
      </c>
      <c r="P14" s="657">
        <f t="shared" si="3"/>
        <v>1.0607960300041859</v>
      </c>
      <c r="Q14" s="562">
        <f t="shared" si="4"/>
        <v>3752.8454056610803</v>
      </c>
      <c r="R14" s="639">
        <f t="shared" si="5"/>
        <v>2969.4681266742391</v>
      </c>
    </row>
    <row r="15" spans="1:41" ht="12.75" customHeight="1" x14ac:dyDescent="0.2">
      <c r="A15" s="275">
        <v>1</v>
      </c>
      <c r="B15" s="2611" t="s">
        <v>69</v>
      </c>
      <c r="C15" s="2628" t="s">
        <v>361</v>
      </c>
      <c r="D15" s="664" t="s">
        <v>35</v>
      </c>
      <c r="E15" s="3172" t="s">
        <v>69</v>
      </c>
      <c r="F15" s="230">
        <v>1</v>
      </c>
      <c r="G15" s="328">
        <f>СР1!AH27</f>
        <v>0.76834456269187135</v>
      </c>
      <c r="H15" s="654">
        <f>СР1!AI27</f>
        <v>0.85952938191859563</v>
      </c>
      <c r="I15" s="233"/>
      <c r="J15" s="234">
        <v>0.11</v>
      </c>
      <c r="K15" s="235"/>
      <c r="L15" s="236"/>
      <c r="M15" s="655">
        <f t="shared" si="0"/>
        <v>2.4420000000000001E-2</v>
      </c>
      <c r="N15" s="656">
        <f t="shared" si="1"/>
        <v>4.2900000000000004E-3</v>
      </c>
      <c r="O15" s="172">
        <f t="shared" si="2"/>
        <v>0.77302037739380414</v>
      </c>
      <c r="P15" s="657">
        <f t="shared" si="3"/>
        <v>0.8641644872234826</v>
      </c>
      <c r="Q15" s="562">
        <f t="shared" si="4"/>
        <v>4705.3179997112402</v>
      </c>
      <c r="R15" s="639">
        <f t="shared" si="5"/>
        <v>3645.1393763249785</v>
      </c>
    </row>
    <row r="16" spans="1:41" ht="12.75" customHeight="1" x14ac:dyDescent="0.2">
      <c r="A16" s="275">
        <v>1</v>
      </c>
      <c r="B16" s="2612"/>
      <c r="C16" s="2614"/>
      <c r="D16" s="664" t="s">
        <v>35</v>
      </c>
      <c r="E16" s="3171"/>
      <c r="F16" s="230">
        <v>2</v>
      </c>
      <c r="G16" s="328">
        <f>СР1!AH28</f>
        <v>0.7758582236943572</v>
      </c>
      <c r="H16" s="654">
        <f>СР1!AI28</f>
        <v>0.86705233848791574</v>
      </c>
      <c r="I16" s="233"/>
      <c r="J16" s="234">
        <v>0.11</v>
      </c>
      <c r="K16" s="235"/>
      <c r="L16" s="236"/>
      <c r="M16" s="655">
        <f t="shared" si="0"/>
        <v>2.4420000000000001E-2</v>
      </c>
      <c r="N16" s="656">
        <f t="shared" si="1"/>
        <v>4.2900000000000004E-3</v>
      </c>
      <c r="O16" s="172">
        <f t="shared" si="2"/>
        <v>0.78053032441632964</v>
      </c>
      <c r="P16" s="657">
        <f t="shared" si="3"/>
        <v>0.87168446541256517</v>
      </c>
      <c r="Q16" s="562">
        <f t="shared" si="4"/>
        <v>4660.0453334270815</v>
      </c>
      <c r="R16" s="639">
        <f t="shared" si="5"/>
        <v>3613.6929416415792</v>
      </c>
    </row>
    <row r="17" spans="1:18" ht="12.75" customHeight="1" x14ac:dyDescent="0.2">
      <c r="A17" s="275">
        <v>1</v>
      </c>
      <c r="B17" s="2611" t="s">
        <v>75</v>
      </c>
      <c r="C17" s="2628" t="s">
        <v>353</v>
      </c>
      <c r="D17" s="664" t="s">
        <v>35</v>
      </c>
      <c r="E17" s="3172" t="s">
        <v>75</v>
      </c>
      <c r="F17" s="230">
        <v>1</v>
      </c>
      <c r="G17" s="328">
        <f>СР1!AH31</f>
        <v>0.69135811982065942</v>
      </c>
      <c r="H17" s="654">
        <f>СР1!AI31</f>
        <v>0.78279254600766179</v>
      </c>
      <c r="I17" s="233">
        <v>7.0000000000000007E-2</v>
      </c>
      <c r="J17" s="234"/>
      <c r="K17" s="235"/>
      <c r="L17" s="236"/>
      <c r="M17" s="655">
        <f t="shared" si="0"/>
        <v>1.1410000000000002E-2</v>
      </c>
      <c r="N17" s="656">
        <f t="shared" si="1"/>
        <v>2.7300000000000002E-3</v>
      </c>
      <c r="O17" s="172">
        <f t="shared" si="2"/>
        <v>0.69418189703864941</v>
      </c>
      <c r="P17" s="657">
        <f t="shared" si="3"/>
        <v>0.78560540883216878</v>
      </c>
      <c r="Q17" s="562">
        <f t="shared" si="4"/>
        <v>5239.7026073587331</v>
      </c>
      <c r="R17" s="639">
        <f t="shared" si="5"/>
        <v>4009.6465281248388</v>
      </c>
    </row>
    <row r="18" spans="1:18" ht="12.75" customHeight="1" x14ac:dyDescent="0.2">
      <c r="A18" s="275">
        <v>1</v>
      </c>
      <c r="B18" s="2612"/>
      <c r="C18" s="2614"/>
      <c r="D18" s="664" t="s">
        <v>35</v>
      </c>
      <c r="E18" s="3171"/>
      <c r="F18" s="230">
        <v>2</v>
      </c>
      <c r="G18" s="328">
        <f>СР1!AH32</f>
        <v>0.72967229638376507</v>
      </c>
      <c r="H18" s="654">
        <f>СР1!AI32</f>
        <v>0.82113167486899274</v>
      </c>
      <c r="I18" s="233">
        <v>0.06</v>
      </c>
      <c r="J18" s="234"/>
      <c r="K18" s="235"/>
      <c r="L18" s="236"/>
      <c r="M18" s="655">
        <f t="shared" si="0"/>
        <v>9.7800000000000005E-3</v>
      </c>
      <c r="N18" s="656">
        <f t="shared" si="1"/>
        <v>2.3400000000000001E-3</v>
      </c>
      <c r="O18" s="172">
        <f t="shared" si="2"/>
        <v>0.73207762597762349</v>
      </c>
      <c r="P18" s="657">
        <f t="shared" si="3"/>
        <v>0.8235297491357213</v>
      </c>
      <c r="Q18" s="562">
        <f t="shared" si="4"/>
        <v>4968.4713298502302</v>
      </c>
      <c r="R18" s="639">
        <f t="shared" si="5"/>
        <v>3824.9984330327648</v>
      </c>
    </row>
    <row r="19" spans="1:18" ht="12.75" customHeight="1" x14ac:dyDescent="0.2">
      <c r="A19" s="275">
        <v>1</v>
      </c>
      <c r="B19" s="2611" t="s">
        <v>224</v>
      </c>
      <c r="C19" s="2613" t="s">
        <v>352</v>
      </c>
      <c r="D19" s="664" t="s">
        <v>35</v>
      </c>
      <c r="E19" s="3172" t="s">
        <v>86</v>
      </c>
      <c r="F19" s="230">
        <v>1</v>
      </c>
      <c r="G19" s="328">
        <f>СР1!AH41</f>
        <v>0.8805547946857496</v>
      </c>
      <c r="H19" s="654">
        <f>СР1!AI41</f>
        <v>0.97168057176464262</v>
      </c>
      <c r="I19" s="233"/>
      <c r="J19" s="234"/>
      <c r="K19" s="235">
        <v>0.16</v>
      </c>
      <c r="L19" s="236">
        <v>1.32</v>
      </c>
      <c r="M19" s="655">
        <f t="shared" si="0"/>
        <v>0.33704000000000001</v>
      </c>
      <c r="N19" s="656">
        <f t="shared" si="1"/>
        <v>0.53936000000000006</v>
      </c>
      <c r="O19" s="172">
        <f t="shared" si="2"/>
        <v>1.4593676664115436</v>
      </c>
      <c r="P19" s="657">
        <f t="shared" si="3"/>
        <v>1.5481729784228953</v>
      </c>
      <c r="Q19" s="562">
        <f t="shared" si="4"/>
        <v>2492.3854211724856</v>
      </c>
      <c r="R19" s="639">
        <f t="shared" si="5"/>
        <v>2034.6563619840892</v>
      </c>
    </row>
    <row r="20" spans="1:18" ht="12.75" customHeight="1" thickBot="1" x14ac:dyDescent="0.25">
      <c r="A20" s="278">
        <v>1</v>
      </c>
      <c r="B20" s="2615"/>
      <c r="C20" s="2616"/>
      <c r="D20" s="665" t="s">
        <v>35</v>
      </c>
      <c r="E20" s="3178"/>
      <c r="F20" s="260">
        <v>2</v>
      </c>
      <c r="G20" s="658">
        <f>СР1!AH42</f>
        <v>0.87747472049288278</v>
      </c>
      <c r="H20" s="659">
        <f>СР1!AI42</f>
        <v>0.96858786271812369</v>
      </c>
      <c r="I20" s="262"/>
      <c r="J20" s="263"/>
      <c r="K20" s="264">
        <v>0.16</v>
      </c>
      <c r="L20" s="269">
        <v>1.62</v>
      </c>
      <c r="M20" s="660">
        <f t="shared" si="0"/>
        <v>0.41084000000000004</v>
      </c>
      <c r="N20" s="661">
        <f t="shared" si="1"/>
        <v>0.65936000000000017</v>
      </c>
      <c r="O20" s="190">
        <f t="shared" si="2"/>
        <v>1.5908018304340856</v>
      </c>
      <c r="P20" s="662">
        <f t="shared" si="3"/>
        <v>1.678988906850938</v>
      </c>
      <c r="Q20" s="648">
        <f t="shared" si="4"/>
        <v>2286.4612211956801</v>
      </c>
      <c r="R20" s="649">
        <f t="shared" si="5"/>
        <v>1876.1291317332448</v>
      </c>
    </row>
    <row r="21" spans="1:18" x14ac:dyDescent="0.2">
      <c r="A21" s="113"/>
      <c r="B21" s="200"/>
      <c r="C21" s="200"/>
      <c r="D21" s="201"/>
      <c r="E21" s="202"/>
      <c r="F21" s="202"/>
      <c r="G21" s="113"/>
      <c r="H21" s="113"/>
      <c r="I21" s="203"/>
      <c r="J21" s="203"/>
      <c r="K21" s="204"/>
      <c r="L21" s="204"/>
      <c r="M21" s="203"/>
      <c r="N21" s="201"/>
    </row>
    <row r="22" spans="1:18" ht="15.75" x14ac:dyDescent="0.2">
      <c r="A22" s="113"/>
      <c r="B22" s="207" t="s">
        <v>158</v>
      </c>
      <c r="C22" s="207"/>
      <c r="D22" s="2608">
        <v>42647</v>
      </c>
      <c r="E22" s="2608"/>
      <c r="F22" s="201"/>
      <c r="G22" s="113"/>
      <c r="H22" s="113"/>
      <c r="I22" s="203"/>
      <c r="J22" s="203"/>
      <c r="K22" s="204"/>
      <c r="L22" s="204"/>
    </row>
    <row r="23" spans="1:18" x14ac:dyDescent="0.2">
      <c r="A23" s="113"/>
      <c r="B23" s="200" t="s">
        <v>328</v>
      </c>
      <c r="C23" s="200"/>
      <c r="D23" s="2610" t="s">
        <v>189</v>
      </c>
      <c r="E23" s="2610"/>
      <c r="F23" s="113"/>
      <c r="G23" s="113"/>
      <c r="H23" s="113"/>
      <c r="I23" s="203"/>
      <c r="J23" s="203"/>
      <c r="K23" s="204"/>
      <c r="L23" s="204"/>
      <c r="M23" s="201"/>
      <c r="N23" s="201"/>
    </row>
    <row r="24" spans="1:18" ht="13.5" thickBot="1" x14ac:dyDescent="0.25">
      <c r="A24" s="113"/>
      <c r="B24" s="200"/>
      <c r="C24" s="200"/>
      <c r="D24" s="201"/>
      <c r="E24" s="113"/>
      <c r="F24" s="113"/>
      <c r="G24" s="113"/>
      <c r="H24" s="113"/>
      <c r="I24" s="203"/>
      <c r="J24" s="203"/>
      <c r="K24" s="204"/>
      <c r="L24" s="204"/>
      <c r="M24" s="201"/>
      <c r="N24" s="201"/>
    </row>
    <row r="25" spans="1:18" ht="12.75" customHeight="1" x14ac:dyDescent="0.2">
      <c r="A25" s="277">
        <v>1</v>
      </c>
      <c r="B25" s="2702" t="s">
        <v>582</v>
      </c>
      <c r="C25" s="2802"/>
      <c r="D25" s="663" t="s">
        <v>35</v>
      </c>
      <c r="E25" s="3170" t="s">
        <v>584</v>
      </c>
      <c r="F25" s="251">
        <v>1</v>
      </c>
      <c r="G25" s="650">
        <v>1.1399999999999999</v>
      </c>
      <c r="H25" s="651">
        <v>1.21</v>
      </c>
      <c r="I25" s="254"/>
      <c r="J25" s="255"/>
      <c r="K25" s="256">
        <v>0.22</v>
      </c>
      <c r="L25" s="271">
        <v>0.24</v>
      </c>
      <c r="M25" s="652">
        <f>0.163*I25+0.222*J25+0.077*K25+0.246*L25</f>
        <v>7.5979999999999992E-2</v>
      </c>
      <c r="N25" s="651">
        <f>0.039*I25+0.039*J25+0.071*K25+0.4*L25</f>
        <v>0.11162</v>
      </c>
      <c r="O25" s="1559">
        <f>SQRT(M25^2+(G25+N25)^2)</f>
        <v>1.2539240745754905</v>
      </c>
      <c r="P25" s="653">
        <f>SQRT(M25^2+(H25+N25)^2)</f>
        <v>1.323802245352379</v>
      </c>
      <c r="Q25" s="376">
        <f>6300/(SQRT(3)*O25)</f>
        <v>2900.7391832125354</v>
      </c>
      <c r="R25" s="638">
        <f>6300/(2*P25)</f>
        <v>2379.5094856947539</v>
      </c>
    </row>
    <row r="26" spans="1:18" ht="12.75" customHeight="1" x14ac:dyDescent="0.2">
      <c r="A26" s="276">
        <v>1</v>
      </c>
      <c r="B26" s="2612"/>
      <c r="C26" s="2614"/>
      <c r="D26" s="664" t="s">
        <v>35</v>
      </c>
      <c r="E26" s="3171"/>
      <c r="F26" s="230">
        <v>2</v>
      </c>
      <c r="G26" s="328">
        <v>1.1299999999999999</v>
      </c>
      <c r="H26" s="654">
        <v>1.21</v>
      </c>
      <c r="I26" s="233"/>
      <c r="J26" s="234"/>
      <c r="K26" s="235">
        <v>0.22</v>
      </c>
      <c r="L26" s="236">
        <v>0.22</v>
      </c>
      <c r="M26" s="655">
        <f>0.163*I26+0.222*J26+0.077*K26+0.246*L26</f>
        <v>7.1059999999999998E-2</v>
      </c>
      <c r="N26" s="656">
        <f>0.039*I26+0.039*J26+0.071*K26+0.4*L26</f>
        <v>0.10362</v>
      </c>
      <c r="O26" s="1558">
        <f>SQRT(M26^2+(G26+N26)^2)</f>
        <v>1.2356649335479257</v>
      </c>
      <c r="P26" s="657">
        <f>SQRT(M26^2+(H26+N26)^2)</f>
        <v>1.315540583942586</v>
      </c>
      <c r="Q26" s="562">
        <f>6300/(SQRT(3)*O26)</f>
        <v>2943.6027495341787</v>
      </c>
      <c r="R26" s="639">
        <f>6300/(2*P26)</f>
        <v>2394.4529256251931</v>
      </c>
    </row>
    <row r="27" spans="1:18" ht="12.75" customHeight="1" x14ac:dyDescent="0.2">
      <c r="A27" s="275">
        <v>1</v>
      </c>
      <c r="B27" s="2611" t="s">
        <v>583</v>
      </c>
      <c r="C27" s="2628"/>
      <c r="D27" s="664" t="s">
        <v>35</v>
      </c>
      <c r="E27" s="3172" t="s">
        <v>584</v>
      </c>
      <c r="F27" s="230">
        <v>1</v>
      </c>
      <c r="G27" s="328">
        <v>1.1399999999999999</v>
      </c>
      <c r="H27" s="654">
        <v>1.21</v>
      </c>
      <c r="I27" s="233"/>
      <c r="J27" s="234"/>
      <c r="K27" s="235">
        <v>0.35</v>
      </c>
      <c r="L27" s="236">
        <v>0.31</v>
      </c>
      <c r="M27" s="655">
        <f>0.163*I27+0.222*J27+0.077*K27+0.246*L27</f>
        <v>0.10321</v>
      </c>
      <c r="N27" s="656">
        <f>0.039*I27+0.039*J27+0.071*K27+0.4*L27</f>
        <v>0.14884999999999998</v>
      </c>
      <c r="O27" s="1558">
        <f>SQRT(M27^2+(G27+N27)^2)</f>
        <v>1.2929758801307933</v>
      </c>
      <c r="P27" s="657">
        <f>SQRT(M27^2+(H27+N27)^2)</f>
        <v>1.362763965842948</v>
      </c>
      <c r="Q27" s="562">
        <f>6300/(SQRT(3)*O27)</f>
        <v>2813.1280341646466</v>
      </c>
      <c r="R27" s="639">
        <f>6300/(2*P27)</f>
        <v>2311.4787879290188</v>
      </c>
    </row>
    <row r="28" spans="1:18" ht="12.75" customHeight="1" x14ac:dyDescent="0.2">
      <c r="A28" s="275">
        <v>1</v>
      </c>
      <c r="B28" s="2612"/>
      <c r="C28" s="2614"/>
      <c r="D28" s="664" t="s">
        <v>35</v>
      </c>
      <c r="E28" s="3171"/>
      <c r="F28" s="230">
        <v>2</v>
      </c>
      <c r="G28" s="328">
        <v>1.1299999999999999</v>
      </c>
      <c r="H28" s="654">
        <v>1.21</v>
      </c>
      <c r="I28" s="233"/>
      <c r="J28" s="234"/>
      <c r="K28" s="235">
        <v>0.35</v>
      </c>
      <c r="L28" s="236">
        <v>0.28999999999999998</v>
      </c>
      <c r="M28" s="655">
        <f>0.163*I28+0.222*J28+0.077*K28+0.246*L28</f>
        <v>9.8290000000000002E-2</v>
      </c>
      <c r="N28" s="656">
        <f>0.039*I28+0.039*J28+0.071*K28+0.4*L28</f>
        <v>0.14084999999999998</v>
      </c>
      <c r="O28" s="1558">
        <f>SQRT(M28^2+(G28+N28)^2)</f>
        <v>1.2746453022704001</v>
      </c>
      <c r="P28" s="657">
        <f>SQRT(M28^2+(H28+N28)^2)</f>
        <v>1.3544211481662563</v>
      </c>
      <c r="Q28" s="562">
        <f>6300/(SQRT(3)*O28)</f>
        <v>2853.5834160419895</v>
      </c>
      <c r="R28" s="639">
        <f>6300/(2*P28)</f>
        <v>2325.7167862926303</v>
      </c>
    </row>
    <row r="29" spans="1:18" x14ac:dyDescent="0.2">
      <c r="A29" s="113"/>
      <c r="B29" s="200"/>
      <c r="C29" s="200"/>
      <c r="D29" s="201"/>
      <c r="E29" s="113"/>
      <c r="F29" s="113"/>
      <c r="G29" s="113"/>
      <c r="H29" s="113"/>
      <c r="I29" s="203"/>
      <c r="J29" s="203"/>
      <c r="K29" s="204"/>
      <c r="L29" s="204"/>
      <c r="M29" s="201"/>
      <c r="N29" s="201"/>
    </row>
    <row r="30" spans="1:18" x14ac:dyDescent="0.2">
      <c r="A30" s="113"/>
      <c r="B30" s="200"/>
      <c r="C30" s="200"/>
      <c r="D30" s="201"/>
      <c r="E30" s="113"/>
      <c r="F30" s="113"/>
      <c r="G30" s="113"/>
      <c r="H30" s="113"/>
      <c r="I30" s="203"/>
      <c r="J30" s="203"/>
      <c r="K30" s="204"/>
      <c r="L30" s="204"/>
      <c r="M30" s="201"/>
      <c r="N30" s="201"/>
    </row>
    <row r="31" spans="1:18" x14ac:dyDescent="0.2">
      <c r="A31" s="113"/>
      <c r="B31" s="200"/>
      <c r="C31" s="200"/>
      <c r="D31" s="201"/>
      <c r="E31" s="113"/>
      <c r="F31" s="113"/>
      <c r="G31" s="113"/>
      <c r="H31" s="113"/>
      <c r="I31" s="203"/>
      <c r="J31" s="203"/>
      <c r="K31" s="204"/>
      <c r="L31" s="204"/>
      <c r="M31" s="201"/>
      <c r="N31" s="201"/>
    </row>
    <row r="32" spans="1:18" x14ac:dyDescent="0.2">
      <c r="A32" s="113"/>
      <c r="B32" s="200"/>
      <c r="C32" s="200"/>
      <c r="D32" s="201"/>
      <c r="E32" s="113"/>
      <c r="F32" s="113"/>
      <c r="G32" s="113"/>
      <c r="H32" s="113"/>
      <c r="I32" s="203"/>
      <c r="J32" s="203"/>
      <c r="K32" s="204"/>
      <c r="L32" s="204"/>
      <c r="M32" s="201"/>
      <c r="N32" s="201"/>
    </row>
    <row r="33" spans="1:14" x14ac:dyDescent="0.2">
      <c r="A33" s="113"/>
      <c r="B33" s="200"/>
      <c r="C33" s="200"/>
      <c r="D33" s="201"/>
      <c r="E33" s="113"/>
      <c r="F33" s="113"/>
      <c r="G33" s="113"/>
      <c r="H33" s="113"/>
      <c r="I33" s="203"/>
      <c r="J33" s="203"/>
      <c r="K33" s="204"/>
      <c r="L33" s="204"/>
      <c r="M33" s="201"/>
      <c r="N33" s="201"/>
    </row>
    <row r="34" spans="1:14" x14ac:dyDescent="0.2">
      <c r="A34" s="113"/>
      <c r="B34" s="200"/>
      <c r="C34" s="200"/>
      <c r="D34" s="201"/>
      <c r="E34" s="113"/>
      <c r="F34" s="113"/>
      <c r="G34" s="113"/>
      <c r="H34" s="113"/>
      <c r="I34" s="203"/>
      <c r="J34" s="203"/>
      <c r="K34" s="204"/>
      <c r="L34" s="204"/>
      <c r="M34" s="201"/>
      <c r="N34" s="201"/>
    </row>
    <row r="35" spans="1:14" x14ac:dyDescent="0.2">
      <c r="A35" s="113"/>
      <c r="B35" s="200"/>
      <c r="C35" s="200"/>
      <c r="D35" s="201"/>
      <c r="E35" s="113"/>
      <c r="F35" s="113"/>
      <c r="G35" s="113"/>
      <c r="H35" s="113"/>
      <c r="I35" s="203"/>
      <c r="J35" s="203"/>
      <c r="K35" s="204"/>
      <c r="L35" s="204"/>
      <c r="M35" s="201"/>
      <c r="N35" s="201"/>
    </row>
    <row r="36" spans="1:14" x14ac:dyDescent="0.2">
      <c r="A36" s="113"/>
      <c r="B36" s="200"/>
      <c r="C36" s="200"/>
      <c r="D36" s="201"/>
      <c r="E36" s="113"/>
      <c r="F36" s="113"/>
      <c r="G36" s="113"/>
      <c r="H36" s="113"/>
      <c r="I36" s="203"/>
      <c r="J36" s="203"/>
      <c r="K36" s="204"/>
      <c r="L36" s="204"/>
      <c r="M36" s="201"/>
      <c r="N36" s="201"/>
    </row>
    <row r="37" spans="1:14" x14ac:dyDescent="0.2">
      <c r="A37" s="113"/>
      <c r="B37" s="200"/>
      <c r="C37" s="200"/>
      <c r="D37" s="201"/>
      <c r="E37" s="113"/>
      <c r="F37" s="113"/>
      <c r="G37" s="113"/>
      <c r="H37" s="113"/>
      <c r="I37" s="203"/>
      <c r="J37" s="203"/>
      <c r="K37" s="204"/>
      <c r="L37" s="204"/>
      <c r="M37" s="201"/>
      <c r="N37" s="201"/>
    </row>
    <row r="38" spans="1:14" x14ac:dyDescent="0.2">
      <c r="A38" s="113"/>
      <c r="B38" s="200"/>
      <c r="C38" s="200"/>
      <c r="D38" s="201"/>
      <c r="E38" s="113"/>
      <c r="F38" s="113"/>
      <c r="G38" s="113"/>
      <c r="H38" s="113"/>
      <c r="I38" s="203"/>
      <c r="J38" s="203"/>
      <c r="K38" s="204"/>
      <c r="L38" s="204"/>
      <c r="M38" s="201"/>
      <c r="N38" s="201"/>
    </row>
    <row r="39" spans="1:14" x14ac:dyDescent="0.2">
      <c r="A39" s="113"/>
      <c r="B39" s="200"/>
      <c r="C39" s="200"/>
      <c r="D39" s="201"/>
      <c r="E39" s="113"/>
      <c r="F39" s="113"/>
      <c r="G39" s="113"/>
      <c r="H39" s="113"/>
      <c r="I39" s="203"/>
      <c r="J39" s="203"/>
      <c r="K39" s="204"/>
      <c r="L39" s="204"/>
      <c r="M39" s="201"/>
      <c r="N39" s="201"/>
    </row>
    <row r="40" spans="1:14" x14ac:dyDescent="0.2">
      <c r="A40" s="113"/>
      <c r="B40" s="200"/>
      <c r="C40" s="200"/>
      <c r="D40" s="201"/>
      <c r="E40" s="113"/>
      <c r="F40" s="113"/>
      <c r="G40" s="113"/>
      <c r="H40" s="113"/>
      <c r="I40" s="203"/>
      <c r="J40" s="203"/>
      <c r="K40" s="204"/>
      <c r="L40" s="204"/>
      <c r="M40" s="201"/>
      <c r="N40" s="201"/>
    </row>
    <row r="41" spans="1:14" x14ac:dyDescent="0.2">
      <c r="A41" s="113"/>
      <c r="B41" s="200"/>
      <c r="C41" s="200"/>
      <c r="D41" s="201"/>
      <c r="E41" s="113"/>
      <c r="F41" s="113"/>
      <c r="G41" s="113"/>
      <c r="H41" s="113"/>
      <c r="I41" s="203"/>
      <c r="J41" s="203"/>
      <c r="K41" s="204"/>
      <c r="L41" s="204"/>
      <c r="M41" s="201"/>
      <c r="N41" s="201"/>
    </row>
    <row r="42" spans="1:14" x14ac:dyDescent="0.2">
      <c r="A42" s="113"/>
      <c r="B42" s="200"/>
      <c r="C42" s="200"/>
      <c r="D42" s="201"/>
      <c r="E42" s="113"/>
      <c r="F42" s="113"/>
      <c r="G42" s="113"/>
      <c r="H42" s="113"/>
      <c r="I42" s="203"/>
      <c r="J42" s="203"/>
      <c r="K42" s="204"/>
      <c r="L42" s="204"/>
      <c r="M42" s="201"/>
      <c r="N42" s="201"/>
    </row>
    <row r="43" spans="1:14" x14ac:dyDescent="0.2">
      <c r="A43" s="113"/>
      <c r="B43" s="200"/>
      <c r="C43" s="200"/>
      <c r="D43" s="201"/>
      <c r="E43" s="113"/>
      <c r="F43" s="113"/>
      <c r="G43" s="113"/>
      <c r="H43" s="113"/>
      <c r="I43" s="203"/>
      <c r="J43" s="203"/>
      <c r="K43" s="204"/>
      <c r="L43" s="204"/>
      <c r="M43" s="201"/>
      <c r="N43" s="201"/>
    </row>
    <row r="44" spans="1:14" x14ac:dyDescent="0.2">
      <c r="A44" s="113"/>
      <c r="B44" s="200"/>
      <c r="C44" s="200"/>
      <c r="D44" s="201"/>
      <c r="E44" s="113"/>
      <c r="F44" s="113"/>
      <c r="G44" s="113"/>
      <c r="H44" s="113"/>
      <c r="I44" s="203"/>
      <c r="J44" s="203"/>
      <c r="K44" s="204"/>
      <c r="L44" s="204"/>
      <c r="M44" s="201"/>
      <c r="N44" s="201"/>
    </row>
    <row r="45" spans="1:14" x14ac:dyDescent="0.2">
      <c r="A45" s="113"/>
      <c r="B45" s="200"/>
      <c r="C45" s="200"/>
      <c r="D45" s="201"/>
      <c r="E45" s="113"/>
      <c r="F45" s="113"/>
      <c r="G45" s="113"/>
      <c r="H45" s="113"/>
      <c r="I45" s="203"/>
      <c r="J45" s="203"/>
      <c r="K45" s="204"/>
      <c r="L45" s="204"/>
      <c r="M45" s="201"/>
      <c r="N45" s="201"/>
    </row>
    <row r="46" spans="1:14" x14ac:dyDescent="0.2">
      <c r="A46" s="113"/>
      <c r="B46" s="200"/>
      <c r="C46" s="200"/>
      <c r="D46" s="201"/>
      <c r="E46" s="113"/>
      <c r="F46" s="113"/>
      <c r="G46" s="113"/>
      <c r="H46" s="113"/>
      <c r="I46" s="203"/>
      <c r="J46" s="203"/>
      <c r="K46" s="204"/>
      <c r="L46" s="204"/>
      <c r="M46" s="201"/>
      <c r="N46" s="201"/>
    </row>
    <row r="47" spans="1:14" x14ac:dyDescent="0.2">
      <c r="A47" s="113"/>
      <c r="B47" s="200"/>
      <c r="C47" s="200"/>
      <c r="D47" s="201"/>
      <c r="E47" s="113"/>
      <c r="F47" s="113"/>
      <c r="G47" s="113"/>
      <c r="H47" s="113"/>
      <c r="I47" s="203"/>
      <c r="J47" s="203"/>
      <c r="K47" s="204"/>
      <c r="L47" s="204"/>
      <c r="M47" s="201"/>
      <c r="N47" s="201"/>
    </row>
    <row r="48" spans="1:14" x14ac:dyDescent="0.2">
      <c r="A48" s="113"/>
      <c r="B48" s="200"/>
      <c r="C48" s="200"/>
      <c r="D48" s="201"/>
      <c r="E48" s="113"/>
      <c r="F48" s="113"/>
      <c r="G48" s="113"/>
      <c r="H48" s="113"/>
      <c r="I48" s="203"/>
      <c r="J48" s="203"/>
      <c r="K48" s="204"/>
      <c r="L48" s="204"/>
      <c r="M48" s="201"/>
      <c r="N48" s="201"/>
    </row>
    <row r="49" spans="1:14" x14ac:dyDescent="0.2">
      <c r="A49" s="113"/>
      <c r="B49" s="200"/>
      <c r="C49" s="200"/>
      <c r="D49" s="201"/>
      <c r="E49" s="113"/>
      <c r="F49" s="113"/>
      <c r="G49" s="113"/>
      <c r="H49" s="113"/>
      <c r="I49" s="203"/>
      <c r="J49" s="203"/>
      <c r="K49" s="204"/>
      <c r="L49" s="204"/>
      <c r="M49" s="201"/>
      <c r="N49" s="201"/>
    </row>
    <row r="50" spans="1:14" x14ac:dyDescent="0.2">
      <c r="A50" s="113"/>
      <c r="B50" s="200"/>
      <c r="C50" s="200"/>
      <c r="D50" s="201"/>
      <c r="E50" s="113"/>
      <c r="F50" s="113"/>
      <c r="G50" s="113"/>
      <c r="H50" s="113"/>
      <c r="I50" s="203"/>
      <c r="J50" s="203"/>
      <c r="K50" s="204"/>
      <c r="L50" s="204"/>
      <c r="M50" s="201"/>
      <c r="N50" s="201"/>
    </row>
    <row r="51" spans="1:14" x14ac:dyDescent="0.2">
      <c r="A51" s="113"/>
      <c r="B51" s="200"/>
      <c r="C51" s="200"/>
      <c r="D51" s="201"/>
      <c r="E51" s="113"/>
      <c r="F51" s="113"/>
      <c r="G51" s="113"/>
      <c r="H51" s="113"/>
      <c r="I51" s="203"/>
      <c r="J51" s="203"/>
      <c r="K51" s="204"/>
      <c r="L51" s="204"/>
      <c r="M51" s="201"/>
      <c r="N51" s="201"/>
    </row>
    <row r="52" spans="1:14" x14ac:dyDescent="0.2">
      <c r="A52" s="113"/>
      <c r="B52" s="200"/>
      <c r="C52" s="200"/>
      <c r="D52" s="201"/>
      <c r="E52" s="113"/>
      <c r="F52" s="113"/>
      <c r="G52" s="113"/>
      <c r="H52" s="113"/>
      <c r="I52" s="203"/>
      <c r="J52" s="203"/>
      <c r="K52" s="204"/>
      <c r="L52" s="204"/>
      <c r="M52" s="201"/>
      <c r="N52" s="201"/>
    </row>
    <row r="53" spans="1:14" x14ac:dyDescent="0.2">
      <c r="A53" s="113"/>
      <c r="B53" s="200"/>
      <c r="C53" s="200"/>
      <c r="D53" s="201"/>
      <c r="E53" s="113"/>
      <c r="F53" s="113"/>
      <c r="G53" s="113"/>
      <c r="H53" s="113"/>
      <c r="I53" s="203"/>
      <c r="J53" s="203"/>
      <c r="K53" s="204"/>
      <c r="L53" s="204"/>
      <c r="M53" s="201"/>
      <c r="N53" s="201"/>
    </row>
    <row r="54" spans="1:14" x14ac:dyDescent="0.2">
      <c r="A54" s="113"/>
      <c r="B54" s="200"/>
      <c r="C54" s="200"/>
      <c r="D54" s="201"/>
      <c r="E54" s="113"/>
      <c r="F54" s="113"/>
      <c r="G54" s="113"/>
      <c r="H54" s="113"/>
      <c r="I54" s="203"/>
      <c r="J54" s="203"/>
      <c r="K54" s="204"/>
      <c r="L54" s="204"/>
      <c r="M54" s="201"/>
      <c r="N54" s="201"/>
    </row>
    <row r="55" spans="1:14" x14ac:dyDescent="0.2">
      <c r="A55" s="113"/>
      <c r="B55" s="200"/>
      <c r="C55" s="200"/>
      <c r="D55" s="201"/>
      <c r="E55" s="113"/>
      <c r="F55" s="113"/>
      <c r="G55" s="113"/>
      <c r="H55" s="113"/>
      <c r="I55" s="203"/>
      <c r="J55" s="203"/>
      <c r="K55" s="204"/>
      <c r="L55" s="204"/>
      <c r="M55" s="201"/>
      <c r="N55" s="201"/>
    </row>
    <row r="56" spans="1:14" x14ac:dyDescent="0.2">
      <c r="A56" s="113"/>
      <c r="B56" s="200"/>
      <c r="C56" s="200"/>
      <c r="D56" s="201"/>
      <c r="E56" s="113"/>
      <c r="F56" s="113"/>
      <c r="G56" s="113"/>
      <c r="H56" s="113"/>
      <c r="I56" s="203"/>
      <c r="J56" s="203"/>
      <c r="K56" s="204"/>
      <c r="L56" s="204"/>
      <c r="M56" s="201"/>
      <c r="N56" s="201"/>
    </row>
    <row r="57" spans="1:14" x14ac:dyDescent="0.2">
      <c r="A57" s="113"/>
      <c r="B57" s="200"/>
      <c r="C57" s="200"/>
      <c r="D57" s="201"/>
      <c r="E57" s="113"/>
      <c r="F57" s="113"/>
      <c r="G57" s="113"/>
      <c r="H57" s="113"/>
      <c r="I57" s="203"/>
      <c r="J57" s="203"/>
      <c r="K57" s="204"/>
      <c r="L57" s="204"/>
      <c r="M57" s="201"/>
      <c r="N57" s="201"/>
    </row>
    <row r="58" spans="1:14" x14ac:dyDescent="0.2">
      <c r="A58" s="113"/>
      <c r="B58" s="200"/>
      <c r="C58" s="200"/>
      <c r="D58" s="201"/>
      <c r="E58" s="113"/>
      <c r="F58" s="113"/>
      <c r="G58" s="113"/>
      <c r="H58" s="113"/>
      <c r="I58" s="203"/>
      <c r="J58" s="203"/>
      <c r="K58" s="204"/>
      <c r="L58" s="204"/>
      <c r="M58" s="201"/>
      <c r="N58" s="201"/>
    </row>
    <row r="59" spans="1:14" x14ac:dyDescent="0.2">
      <c r="A59" s="113"/>
      <c r="B59" s="200"/>
      <c r="C59" s="200"/>
      <c r="D59" s="201"/>
      <c r="E59" s="113"/>
      <c r="F59" s="113"/>
      <c r="G59" s="113"/>
      <c r="H59" s="113"/>
      <c r="I59" s="203"/>
      <c r="J59" s="203"/>
      <c r="K59" s="204"/>
      <c r="L59" s="204"/>
      <c r="M59" s="201"/>
      <c r="N59" s="201"/>
    </row>
    <row r="60" spans="1:14" x14ac:dyDescent="0.2">
      <c r="A60" s="113"/>
      <c r="B60" s="200"/>
      <c r="C60" s="200"/>
      <c r="D60" s="201"/>
      <c r="E60" s="113"/>
      <c r="F60" s="113"/>
      <c r="G60" s="113"/>
      <c r="H60" s="113"/>
      <c r="I60" s="203"/>
      <c r="J60" s="203"/>
      <c r="K60" s="204"/>
      <c r="L60" s="204"/>
      <c r="M60" s="201"/>
      <c r="N60" s="201"/>
    </row>
    <row r="61" spans="1:14" x14ac:dyDescent="0.2">
      <c r="A61" s="113"/>
      <c r="B61" s="200"/>
      <c r="C61" s="200"/>
      <c r="D61" s="201"/>
      <c r="E61" s="113"/>
      <c r="F61" s="113"/>
      <c r="G61" s="113"/>
      <c r="H61" s="113"/>
      <c r="I61" s="203"/>
      <c r="J61" s="203"/>
      <c r="K61" s="204"/>
      <c r="L61" s="204"/>
      <c r="M61" s="201"/>
      <c r="N61" s="201"/>
    </row>
    <row r="62" spans="1:14" x14ac:dyDescent="0.2">
      <c r="A62" s="113"/>
      <c r="B62" s="200"/>
      <c r="C62" s="200"/>
      <c r="D62" s="201"/>
      <c r="E62" s="113"/>
      <c r="F62" s="113"/>
      <c r="G62" s="113"/>
      <c r="H62" s="113"/>
      <c r="I62" s="203"/>
      <c r="J62" s="203"/>
      <c r="K62" s="204"/>
      <c r="L62" s="204"/>
      <c r="M62" s="201"/>
      <c r="N62" s="201"/>
    </row>
    <row r="63" spans="1:14" x14ac:dyDescent="0.2">
      <c r="A63" s="113"/>
      <c r="B63" s="200"/>
      <c r="C63" s="200"/>
      <c r="D63" s="201"/>
      <c r="E63" s="113"/>
      <c r="F63" s="113"/>
      <c r="G63" s="113"/>
      <c r="H63" s="113"/>
      <c r="I63" s="203"/>
      <c r="J63" s="203"/>
      <c r="K63" s="204"/>
      <c r="L63" s="204"/>
      <c r="M63" s="201"/>
      <c r="N63" s="201"/>
    </row>
    <row r="64" spans="1:14" x14ac:dyDescent="0.2">
      <c r="A64" s="113"/>
      <c r="B64" s="200"/>
      <c r="C64" s="200"/>
      <c r="D64" s="201"/>
      <c r="E64" s="113"/>
      <c r="F64" s="113"/>
      <c r="G64" s="113"/>
      <c r="H64" s="113"/>
      <c r="I64" s="203"/>
      <c r="J64" s="203"/>
      <c r="K64" s="204"/>
      <c r="L64" s="204"/>
      <c r="M64" s="201"/>
      <c r="N64" s="201"/>
    </row>
    <row r="65" spans="1:14" x14ac:dyDescent="0.2">
      <c r="A65" s="113"/>
      <c r="B65" s="200"/>
      <c r="C65" s="200"/>
      <c r="D65" s="201"/>
      <c r="E65" s="113"/>
      <c r="F65" s="113"/>
      <c r="G65" s="113"/>
      <c r="H65" s="113"/>
      <c r="I65" s="203"/>
      <c r="J65" s="203"/>
      <c r="K65" s="204"/>
      <c r="L65" s="204"/>
      <c r="M65" s="201"/>
      <c r="N65" s="201"/>
    </row>
    <row r="66" spans="1:14" x14ac:dyDescent="0.2">
      <c r="A66" s="113"/>
      <c r="B66" s="200"/>
      <c r="C66" s="200"/>
      <c r="D66" s="201"/>
      <c r="E66" s="113"/>
      <c r="F66" s="113"/>
      <c r="G66" s="113"/>
      <c r="H66" s="113"/>
      <c r="I66" s="203"/>
      <c r="J66" s="203"/>
      <c r="K66" s="204"/>
      <c r="L66" s="204"/>
      <c r="M66" s="201"/>
      <c r="N66" s="201"/>
    </row>
    <row r="67" spans="1:14" x14ac:dyDescent="0.2">
      <c r="A67" s="113"/>
      <c r="B67" s="200"/>
      <c r="C67" s="200"/>
      <c r="D67" s="201"/>
      <c r="E67" s="113"/>
      <c r="F67" s="113"/>
      <c r="G67" s="113"/>
      <c r="H67" s="113"/>
      <c r="I67" s="203"/>
      <c r="J67" s="203"/>
      <c r="K67" s="204"/>
      <c r="L67" s="204"/>
      <c r="M67" s="201"/>
      <c r="N67" s="201"/>
    </row>
    <row r="68" spans="1:14" x14ac:dyDescent="0.2">
      <c r="A68" s="113"/>
      <c r="B68" s="200"/>
      <c r="C68" s="200"/>
      <c r="D68" s="201"/>
      <c r="E68" s="113"/>
      <c r="F68" s="113"/>
      <c r="G68" s="113"/>
      <c r="H68" s="113"/>
      <c r="I68" s="203"/>
      <c r="J68" s="203"/>
      <c r="K68" s="204"/>
      <c r="L68" s="204"/>
      <c r="M68" s="201"/>
      <c r="N68" s="201"/>
    </row>
    <row r="69" spans="1:14" x14ac:dyDescent="0.2">
      <c r="A69" s="113"/>
      <c r="B69" s="200"/>
      <c r="C69" s="200"/>
      <c r="D69" s="201"/>
      <c r="E69" s="113"/>
      <c r="F69" s="113"/>
      <c r="G69" s="113"/>
      <c r="H69" s="113"/>
      <c r="I69" s="203"/>
      <c r="J69" s="203"/>
      <c r="K69" s="204"/>
      <c r="L69" s="204"/>
      <c r="M69" s="201"/>
      <c r="N69" s="201"/>
    </row>
    <row r="70" spans="1:14" x14ac:dyDescent="0.2">
      <c r="A70" s="113"/>
      <c r="B70" s="200"/>
      <c r="C70" s="200"/>
      <c r="D70" s="201"/>
      <c r="E70" s="113"/>
      <c r="F70" s="113"/>
      <c r="G70" s="113"/>
      <c r="H70" s="113"/>
      <c r="I70" s="203"/>
      <c r="J70" s="203"/>
      <c r="K70" s="204"/>
      <c r="L70" s="204"/>
      <c r="M70" s="201"/>
      <c r="N70" s="201"/>
    </row>
    <row r="71" spans="1:14" x14ac:dyDescent="0.2">
      <c r="A71" s="113"/>
      <c r="B71" s="200"/>
      <c r="C71" s="200"/>
      <c r="D71" s="201"/>
      <c r="E71" s="113"/>
      <c r="F71" s="113"/>
      <c r="G71" s="113"/>
      <c r="H71" s="113"/>
      <c r="I71" s="203"/>
      <c r="J71" s="203"/>
      <c r="K71" s="204"/>
      <c r="L71" s="204"/>
      <c r="M71" s="201"/>
      <c r="N71" s="201"/>
    </row>
    <row r="72" spans="1:14" x14ac:dyDescent="0.2">
      <c r="A72" s="113"/>
      <c r="B72" s="200"/>
      <c r="C72" s="200"/>
      <c r="D72" s="201"/>
      <c r="E72" s="113"/>
      <c r="F72" s="113"/>
      <c r="G72" s="113"/>
      <c r="H72" s="113"/>
      <c r="I72" s="203"/>
      <c r="J72" s="203"/>
      <c r="K72" s="204"/>
      <c r="L72" s="204"/>
      <c r="M72" s="201"/>
      <c r="N72" s="201"/>
    </row>
    <row r="73" spans="1:14" x14ac:dyDescent="0.2">
      <c r="A73" s="113"/>
      <c r="B73" s="200"/>
      <c r="C73" s="200"/>
      <c r="D73" s="201"/>
      <c r="E73" s="113"/>
      <c r="F73" s="113"/>
      <c r="G73" s="113"/>
      <c r="H73" s="113"/>
      <c r="I73" s="203"/>
      <c r="J73" s="203"/>
      <c r="K73" s="204"/>
      <c r="L73" s="204"/>
      <c r="M73" s="201"/>
      <c r="N73" s="201"/>
    </row>
    <row r="74" spans="1:14" x14ac:dyDescent="0.2">
      <c r="A74" s="113"/>
      <c r="B74" s="200"/>
      <c r="C74" s="200"/>
      <c r="D74" s="201"/>
      <c r="E74" s="113"/>
      <c r="F74" s="113"/>
      <c r="G74" s="113"/>
      <c r="H74" s="113"/>
      <c r="I74" s="203"/>
      <c r="J74" s="203"/>
      <c r="K74" s="204"/>
      <c r="L74" s="204"/>
      <c r="M74" s="201"/>
      <c r="N74" s="201"/>
    </row>
    <row r="75" spans="1:14" x14ac:dyDescent="0.2">
      <c r="A75" s="113"/>
      <c r="B75" s="200"/>
      <c r="C75" s="200"/>
      <c r="D75" s="201"/>
      <c r="E75" s="113"/>
      <c r="F75" s="113"/>
      <c r="G75" s="113"/>
      <c r="H75" s="113"/>
      <c r="I75" s="203"/>
      <c r="J75" s="203"/>
      <c r="K75" s="204"/>
      <c r="L75" s="204"/>
      <c r="M75" s="201"/>
      <c r="N75" s="201"/>
    </row>
    <row r="76" spans="1:14" x14ac:dyDescent="0.2">
      <c r="A76" s="113"/>
      <c r="B76" s="200"/>
      <c r="C76" s="200"/>
      <c r="D76" s="201"/>
      <c r="E76" s="113"/>
      <c r="F76" s="113"/>
      <c r="G76" s="113"/>
      <c r="H76" s="113"/>
      <c r="I76" s="203"/>
      <c r="J76" s="203"/>
      <c r="K76" s="204"/>
      <c r="L76" s="204"/>
      <c r="M76" s="201"/>
      <c r="N76" s="201"/>
    </row>
    <row r="77" spans="1:14" x14ac:dyDescent="0.2">
      <c r="A77" s="113"/>
      <c r="B77" s="200"/>
      <c r="C77" s="200"/>
      <c r="D77" s="201"/>
      <c r="E77" s="113"/>
      <c r="F77" s="113"/>
      <c r="G77" s="113"/>
      <c r="H77" s="113"/>
      <c r="I77" s="203"/>
      <c r="J77" s="203"/>
      <c r="K77" s="204"/>
      <c r="L77" s="204"/>
      <c r="M77" s="201"/>
      <c r="N77" s="201"/>
    </row>
    <row r="78" spans="1:14" x14ac:dyDescent="0.2">
      <c r="A78" s="113"/>
      <c r="B78" s="200"/>
      <c r="C78" s="200"/>
      <c r="D78" s="201"/>
      <c r="E78" s="113"/>
      <c r="F78" s="113"/>
      <c r="G78" s="113"/>
      <c r="H78" s="113"/>
      <c r="I78" s="203"/>
      <c r="J78" s="203"/>
      <c r="K78" s="204"/>
      <c r="L78" s="204"/>
      <c r="M78" s="201"/>
      <c r="N78" s="201"/>
    </row>
    <row r="79" spans="1:14" x14ac:dyDescent="0.2">
      <c r="A79" s="113"/>
      <c r="B79" s="200"/>
      <c r="C79" s="200"/>
      <c r="D79" s="201"/>
      <c r="E79" s="113"/>
      <c r="F79" s="113"/>
      <c r="G79" s="113"/>
      <c r="H79" s="113"/>
      <c r="I79" s="203"/>
      <c r="J79" s="203"/>
      <c r="K79" s="204"/>
      <c r="L79" s="204"/>
      <c r="M79" s="201"/>
      <c r="N79" s="201"/>
    </row>
    <row r="80" spans="1:14" x14ac:dyDescent="0.2">
      <c r="A80" s="113"/>
      <c r="B80" s="200"/>
      <c r="C80" s="200"/>
      <c r="D80" s="201"/>
      <c r="E80" s="113"/>
      <c r="F80" s="113"/>
      <c r="G80" s="113"/>
      <c r="H80" s="113"/>
      <c r="I80" s="203"/>
      <c r="J80" s="203"/>
      <c r="K80" s="204"/>
      <c r="L80" s="204"/>
      <c r="M80" s="201"/>
      <c r="N80" s="201"/>
    </row>
    <row r="81" spans="1:14" x14ac:dyDescent="0.2">
      <c r="A81" s="113"/>
      <c r="B81" s="200"/>
      <c r="C81" s="200"/>
      <c r="D81" s="201"/>
      <c r="E81" s="113"/>
      <c r="F81" s="113"/>
      <c r="G81" s="113"/>
      <c r="H81" s="113"/>
      <c r="I81" s="203"/>
      <c r="J81" s="203"/>
      <c r="K81" s="204"/>
      <c r="L81" s="204"/>
      <c r="M81" s="201"/>
      <c r="N81" s="201"/>
    </row>
    <row r="82" spans="1:14" x14ac:dyDescent="0.2">
      <c r="A82" s="113"/>
      <c r="B82" s="200"/>
      <c r="C82" s="200"/>
      <c r="D82" s="201"/>
      <c r="E82" s="113"/>
      <c r="F82" s="113"/>
      <c r="G82" s="113"/>
      <c r="H82" s="113"/>
      <c r="I82" s="203"/>
      <c r="J82" s="203"/>
      <c r="K82" s="204"/>
      <c r="L82" s="204"/>
      <c r="M82" s="201"/>
      <c r="N82" s="201"/>
    </row>
    <row r="83" spans="1:14" x14ac:dyDescent="0.2">
      <c r="A83" s="113"/>
      <c r="B83" s="200"/>
      <c r="C83" s="200"/>
      <c r="D83" s="201"/>
      <c r="E83" s="113"/>
      <c r="F83" s="113"/>
      <c r="G83" s="113"/>
      <c r="H83" s="113"/>
      <c r="I83" s="203"/>
      <c r="J83" s="203"/>
      <c r="K83" s="204"/>
      <c r="L83" s="204"/>
      <c r="M83" s="201"/>
      <c r="N83" s="201"/>
    </row>
    <row r="84" spans="1:14" x14ac:dyDescent="0.2">
      <c r="A84" s="113"/>
      <c r="B84" s="200"/>
      <c r="C84" s="200"/>
      <c r="D84" s="201"/>
      <c r="E84" s="113"/>
      <c r="F84" s="113"/>
      <c r="G84" s="113"/>
      <c r="H84" s="113"/>
      <c r="I84" s="203"/>
      <c r="J84" s="203"/>
      <c r="K84" s="204"/>
      <c r="L84" s="204"/>
      <c r="M84" s="201"/>
      <c r="N84" s="201"/>
    </row>
    <row r="85" spans="1:14" x14ac:dyDescent="0.2">
      <c r="A85" s="113"/>
      <c r="B85" s="200"/>
      <c r="C85" s="200"/>
      <c r="D85" s="201"/>
      <c r="E85" s="113"/>
      <c r="F85" s="113"/>
      <c r="G85" s="113"/>
      <c r="H85" s="113"/>
      <c r="I85" s="203"/>
      <c r="J85" s="203"/>
      <c r="K85" s="204"/>
      <c r="L85" s="204"/>
      <c r="M85" s="201"/>
      <c r="N85" s="201"/>
    </row>
    <row r="86" spans="1:14" x14ac:dyDescent="0.2">
      <c r="A86" s="113"/>
      <c r="B86" s="200"/>
      <c r="C86" s="200"/>
      <c r="D86" s="201"/>
      <c r="E86" s="113"/>
      <c r="F86" s="113"/>
      <c r="G86" s="113"/>
      <c r="H86" s="113"/>
      <c r="I86" s="203"/>
      <c r="J86" s="203"/>
      <c r="K86" s="204"/>
      <c r="L86" s="204"/>
      <c r="M86" s="201"/>
      <c r="N86" s="201"/>
    </row>
    <row r="87" spans="1:14" x14ac:dyDescent="0.2">
      <c r="A87" s="113"/>
      <c r="B87" s="200"/>
      <c r="C87" s="200"/>
      <c r="D87" s="201"/>
      <c r="E87" s="113"/>
      <c r="F87" s="113"/>
      <c r="G87" s="113"/>
      <c r="H87" s="113"/>
      <c r="I87" s="203"/>
      <c r="J87" s="203"/>
      <c r="K87" s="204"/>
      <c r="L87" s="204"/>
      <c r="M87" s="201"/>
      <c r="N87" s="201"/>
    </row>
    <row r="88" spans="1:14" x14ac:dyDescent="0.2">
      <c r="A88" s="113"/>
      <c r="B88" s="200"/>
      <c r="C88" s="200"/>
      <c r="D88" s="201"/>
      <c r="E88" s="113"/>
      <c r="F88" s="113"/>
      <c r="G88" s="113"/>
      <c r="H88" s="113"/>
      <c r="I88" s="203"/>
      <c r="J88" s="203"/>
      <c r="K88" s="204"/>
      <c r="L88" s="204"/>
      <c r="M88" s="201"/>
      <c r="N88" s="201"/>
    </row>
    <row r="89" spans="1:14" x14ac:dyDescent="0.2">
      <c r="A89" s="113"/>
      <c r="B89" s="200"/>
      <c r="C89" s="200"/>
      <c r="D89" s="201"/>
      <c r="E89" s="113"/>
      <c r="F89" s="113"/>
      <c r="G89" s="113"/>
      <c r="H89" s="113"/>
      <c r="I89" s="203"/>
      <c r="J89" s="203"/>
      <c r="K89" s="204"/>
      <c r="L89" s="204"/>
      <c r="M89" s="201"/>
      <c r="N89" s="201"/>
    </row>
    <row r="90" spans="1:14" x14ac:dyDescent="0.2">
      <c r="A90" s="113"/>
      <c r="B90" s="200"/>
      <c r="C90" s="200"/>
      <c r="D90" s="201"/>
      <c r="E90" s="113"/>
      <c r="F90" s="113"/>
      <c r="G90" s="113"/>
      <c r="H90" s="113"/>
      <c r="I90" s="203"/>
      <c r="J90" s="203"/>
      <c r="K90" s="204"/>
      <c r="L90" s="204"/>
      <c r="M90" s="201"/>
      <c r="N90" s="201"/>
    </row>
    <row r="91" spans="1:14" x14ac:dyDescent="0.2">
      <c r="A91" s="113"/>
      <c r="B91" s="200"/>
      <c r="C91" s="200"/>
      <c r="D91" s="201"/>
      <c r="E91" s="113"/>
      <c r="F91" s="113"/>
      <c r="G91" s="113"/>
      <c r="H91" s="113"/>
      <c r="I91" s="203"/>
      <c r="J91" s="203"/>
      <c r="K91" s="204"/>
      <c r="L91" s="204"/>
      <c r="M91" s="201"/>
      <c r="N91" s="201"/>
    </row>
    <row r="92" spans="1:14" x14ac:dyDescent="0.2">
      <c r="A92" s="113"/>
      <c r="B92" s="200"/>
      <c r="C92" s="200"/>
      <c r="D92" s="201"/>
      <c r="E92" s="113"/>
      <c r="F92" s="113"/>
      <c r="G92" s="113"/>
      <c r="H92" s="113"/>
      <c r="I92" s="203"/>
      <c r="J92" s="203"/>
      <c r="K92" s="204"/>
      <c r="L92" s="204"/>
      <c r="M92" s="201"/>
      <c r="N92" s="201"/>
    </row>
    <row r="93" spans="1:14" x14ac:dyDescent="0.2">
      <c r="A93" s="113"/>
      <c r="B93" s="200"/>
      <c r="C93" s="200"/>
      <c r="D93" s="201"/>
      <c r="E93" s="113"/>
      <c r="F93" s="113"/>
      <c r="G93" s="113"/>
      <c r="H93" s="113"/>
      <c r="I93" s="203"/>
      <c r="J93" s="203"/>
      <c r="K93" s="204"/>
      <c r="L93" s="204"/>
      <c r="M93" s="201"/>
      <c r="N93" s="201"/>
    </row>
    <row r="94" spans="1:14" x14ac:dyDescent="0.2">
      <c r="A94" s="113"/>
      <c r="B94" s="200"/>
      <c r="C94" s="200"/>
      <c r="D94" s="201"/>
      <c r="E94" s="113"/>
      <c r="F94" s="113"/>
      <c r="G94" s="113"/>
      <c r="H94" s="113"/>
      <c r="I94" s="203"/>
      <c r="J94" s="203"/>
      <c r="K94" s="204"/>
      <c r="L94" s="204"/>
      <c r="M94" s="201"/>
      <c r="N94" s="201"/>
    </row>
    <row r="95" spans="1:14" x14ac:dyDescent="0.2">
      <c r="A95" s="212"/>
      <c r="B95" s="200"/>
      <c r="C95" s="200"/>
      <c r="D95" s="201"/>
      <c r="E95" s="113"/>
      <c r="F95" s="113"/>
      <c r="G95" s="113"/>
      <c r="H95" s="113"/>
      <c r="I95" s="203"/>
      <c r="J95" s="203"/>
      <c r="K95" s="204"/>
      <c r="L95" s="204"/>
      <c r="M95" s="201"/>
      <c r="N95" s="201"/>
    </row>
    <row r="96" spans="1:14" x14ac:dyDescent="0.2">
      <c r="A96" s="212"/>
      <c r="B96" s="200"/>
      <c r="C96" s="200"/>
      <c r="D96" s="201"/>
      <c r="E96" s="113"/>
      <c r="F96" s="113"/>
      <c r="G96" s="113"/>
      <c r="H96" s="113"/>
      <c r="I96" s="203"/>
      <c r="J96" s="203"/>
      <c r="K96" s="204"/>
      <c r="L96" s="204"/>
      <c r="M96" s="201"/>
      <c r="N96" s="201"/>
    </row>
    <row r="97" spans="1:14" x14ac:dyDescent="0.2">
      <c r="A97" s="212"/>
      <c r="B97" s="200"/>
      <c r="C97" s="200"/>
      <c r="D97" s="201"/>
      <c r="E97" s="113"/>
      <c r="F97" s="113"/>
      <c r="G97" s="113"/>
      <c r="H97" s="113"/>
      <c r="I97" s="203"/>
      <c r="J97" s="203"/>
      <c r="K97" s="204"/>
      <c r="L97" s="204"/>
      <c r="M97" s="201"/>
      <c r="N97" s="201"/>
    </row>
    <row r="98" spans="1:14" x14ac:dyDescent="0.2">
      <c r="A98" s="212"/>
      <c r="B98" s="200"/>
      <c r="C98" s="200"/>
      <c r="D98" s="201"/>
      <c r="E98" s="113"/>
      <c r="F98" s="113"/>
      <c r="G98" s="113"/>
      <c r="H98" s="113"/>
      <c r="I98" s="203"/>
      <c r="J98" s="203"/>
      <c r="K98" s="204"/>
      <c r="L98" s="204"/>
      <c r="M98" s="201"/>
      <c r="N98" s="201"/>
    </row>
    <row r="99" spans="1:14" x14ac:dyDescent="0.2">
      <c r="A99" s="113"/>
      <c r="B99" s="200"/>
      <c r="C99" s="200"/>
      <c r="D99" s="201"/>
      <c r="E99" s="113"/>
      <c r="F99" s="113"/>
      <c r="G99" s="113"/>
      <c r="H99" s="113"/>
      <c r="I99" s="203"/>
      <c r="J99" s="203"/>
      <c r="K99" s="204"/>
      <c r="L99" s="204"/>
      <c r="M99" s="201"/>
      <c r="N99" s="201"/>
    </row>
    <row r="100" spans="1:14" x14ac:dyDescent="0.2">
      <c r="A100" s="113"/>
      <c r="B100" s="200"/>
      <c r="C100" s="200"/>
      <c r="D100" s="201"/>
      <c r="E100" s="113"/>
      <c r="F100" s="113"/>
      <c r="G100" s="113"/>
      <c r="H100" s="113"/>
      <c r="I100" s="203"/>
      <c r="J100" s="203"/>
      <c r="K100" s="204"/>
      <c r="L100" s="204"/>
      <c r="M100" s="201"/>
      <c r="N100" s="201"/>
    </row>
    <row r="101" spans="1:14" x14ac:dyDescent="0.2">
      <c r="A101" s="113"/>
      <c r="B101" s="200"/>
      <c r="C101" s="200"/>
      <c r="D101" s="201"/>
      <c r="E101" s="113"/>
      <c r="F101" s="113"/>
      <c r="G101" s="113"/>
      <c r="H101" s="113"/>
      <c r="I101" s="203"/>
      <c r="J101" s="203"/>
      <c r="K101" s="204"/>
      <c r="L101" s="204"/>
      <c r="M101" s="201"/>
      <c r="N101" s="201"/>
    </row>
    <row r="102" spans="1:14" x14ac:dyDescent="0.2">
      <c r="A102" s="113"/>
      <c r="B102" s="200"/>
      <c r="C102" s="200"/>
      <c r="D102" s="201"/>
      <c r="E102" s="113"/>
      <c r="F102" s="113"/>
      <c r="G102" s="113"/>
      <c r="H102" s="113"/>
      <c r="I102" s="203"/>
      <c r="J102" s="203"/>
      <c r="K102" s="204"/>
      <c r="L102" s="204"/>
      <c r="M102" s="201"/>
      <c r="N102" s="201"/>
    </row>
    <row r="103" spans="1:14" x14ac:dyDescent="0.2">
      <c r="A103" s="113"/>
      <c r="B103" s="200"/>
      <c r="C103" s="200"/>
      <c r="D103" s="201"/>
      <c r="E103" s="113"/>
      <c r="F103" s="113"/>
      <c r="G103" s="113"/>
      <c r="H103" s="113"/>
      <c r="I103" s="203"/>
      <c r="J103" s="203"/>
      <c r="K103" s="204"/>
      <c r="L103" s="204"/>
      <c r="M103" s="201"/>
      <c r="N103" s="201"/>
    </row>
    <row r="104" spans="1:14" x14ac:dyDescent="0.2">
      <c r="A104" s="113"/>
      <c r="B104" s="200"/>
      <c r="C104" s="200"/>
      <c r="D104" s="201"/>
      <c r="E104" s="113"/>
      <c r="F104" s="113"/>
      <c r="G104" s="113"/>
      <c r="H104" s="113"/>
      <c r="I104" s="203"/>
      <c r="J104" s="203"/>
      <c r="K104" s="204"/>
      <c r="L104" s="204"/>
      <c r="M104" s="201"/>
      <c r="N104" s="201"/>
    </row>
    <row r="105" spans="1:14" x14ac:dyDescent="0.2">
      <c r="A105" s="113"/>
      <c r="B105" s="200"/>
      <c r="C105" s="200"/>
      <c r="D105" s="201"/>
      <c r="E105" s="113"/>
      <c r="F105" s="113"/>
      <c r="G105" s="113"/>
      <c r="H105" s="113"/>
      <c r="I105" s="203"/>
      <c r="J105" s="203"/>
      <c r="K105" s="204"/>
      <c r="L105" s="204"/>
      <c r="M105" s="201"/>
      <c r="N105" s="201"/>
    </row>
    <row r="106" spans="1:14" x14ac:dyDescent="0.2">
      <c r="A106" s="113"/>
      <c r="B106" s="200"/>
      <c r="C106" s="200"/>
      <c r="D106" s="201"/>
      <c r="E106" s="113"/>
      <c r="F106" s="113"/>
      <c r="G106" s="113"/>
      <c r="H106" s="113"/>
      <c r="I106" s="203"/>
      <c r="J106" s="203"/>
      <c r="K106" s="204"/>
      <c r="L106" s="204"/>
      <c r="M106" s="201"/>
      <c r="N106" s="201"/>
    </row>
    <row r="107" spans="1:14" x14ac:dyDescent="0.2">
      <c r="A107" s="113"/>
      <c r="B107" s="200"/>
      <c r="C107" s="200"/>
      <c r="D107" s="201"/>
      <c r="E107" s="113"/>
      <c r="F107" s="113"/>
      <c r="G107" s="113"/>
      <c r="H107" s="113"/>
      <c r="I107" s="203"/>
      <c r="J107" s="203"/>
      <c r="K107" s="204"/>
      <c r="L107" s="204"/>
      <c r="M107" s="201"/>
      <c r="N107" s="201"/>
    </row>
    <row r="108" spans="1:14" x14ac:dyDescent="0.2">
      <c r="A108" s="113"/>
      <c r="B108" s="200"/>
      <c r="C108" s="200"/>
      <c r="D108" s="201"/>
      <c r="E108" s="113"/>
      <c r="F108" s="113"/>
      <c r="G108" s="113"/>
      <c r="H108" s="113"/>
      <c r="I108" s="203"/>
      <c r="J108" s="203"/>
      <c r="K108" s="204"/>
      <c r="L108" s="204"/>
      <c r="M108" s="201"/>
      <c r="N108" s="201"/>
    </row>
    <row r="109" spans="1:14" x14ac:dyDescent="0.2">
      <c r="A109" s="113"/>
      <c r="B109" s="200"/>
      <c r="C109" s="200"/>
      <c r="D109" s="201"/>
      <c r="E109" s="113"/>
      <c r="F109" s="113"/>
      <c r="G109" s="113"/>
      <c r="H109" s="113"/>
      <c r="I109" s="203"/>
      <c r="J109" s="203"/>
      <c r="K109" s="204"/>
      <c r="L109" s="204"/>
      <c r="M109" s="201"/>
      <c r="N109" s="201"/>
    </row>
    <row r="110" spans="1:14" x14ac:dyDescent="0.2">
      <c r="A110" s="113"/>
      <c r="B110" s="200"/>
      <c r="C110" s="200"/>
      <c r="D110" s="201"/>
      <c r="E110" s="113"/>
      <c r="F110" s="113"/>
      <c r="G110" s="113"/>
      <c r="H110" s="113"/>
      <c r="I110" s="203"/>
      <c r="J110" s="203"/>
      <c r="K110" s="204"/>
      <c r="L110" s="204"/>
      <c r="M110" s="201"/>
      <c r="N110" s="201"/>
    </row>
    <row r="111" spans="1:14" x14ac:dyDescent="0.2">
      <c r="A111" s="113"/>
      <c r="B111" s="200"/>
      <c r="C111" s="200"/>
      <c r="D111" s="201"/>
      <c r="E111" s="113"/>
      <c r="F111" s="113"/>
      <c r="G111" s="113"/>
      <c r="H111" s="113"/>
      <c r="I111" s="203"/>
      <c r="J111" s="203"/>
      <c r="K111" s="204"/>
      <c r="L111" s="204"/>
      <c r="M111" s="201"/>
      <c r="N111" s="201"/>
    </row>
    <row r="112" spans="1:14" x14ac:dyDescent="0.2">
      <c r="A112" s="113"/>
      <c r="B112" s="200"/>
      <c r="C112" s="200"/>
      <c r="D112" s="201"/>
      <c r="E112" s="113"/>
      <c r="F112" s="113"/>
      <c r="G112" s="113"/>
      <c r="H112" s="113"/>
      <c r="I112" s="203"/>
      <c r="J112" s="203"/>
      <c r="K112" s="204"/>
      <c r="L112" s="204"/>
      <c r="M112" s="201"/>
      <c r="N112" s="201"/>
    </row>
    <row r="113" spans="1:14" x14ac:dyDescent="0.2">
      <c r="A113" s="113"/>
      <c r="B113" s="200"/>
      <c r="C113" s="200"/>
      <c r="D113" s="201"/>
      <c r="E113" s="113"/>
      <c r="F113" s="113"/>
      <c r="G113" s="113"/>
      <c r="H113" s="113"/>
      <c r="I113" s="203"/>
      <c r="J113" s="203"/>
      <c r="K113" s="204"/>
      <c r="L113" s="204"/>
      <c r="M113" s="201"/>
      <c r="N113" s="201"/>
    </row>
    <row r="114" spans="1:14" x14ac:dyDescent="0.2">
      <c r="A114" s="113"/>
      <c r="B114" s="200"/>
      <c r="C114" s="200"/>
      <c r="D114" s="201"/>
      <c r="E114" s="113"/>
      <c r="F114" s="113"/>
      <c r="G114" s="113"/>
      <c r="H114" s="113"/>
      <c r="I114" s="203"/>
      <c r="J114" s="203"/>
      <c r="K114" s="204"/>
      <c r="L114" s="204"/>
      <c r="M114" s="201"/>
      <c r="N114" s="201"/>
    </row>
    <row r="115" spans="1:14" x14ac:dyDescent="0.2">
      <c r="A115" s="113"/>
      <c r="B115" s="200"/>
      <c r="C115" s="200"/>
      <c r="D115" s="201"/>
      <c r="E115" s="113"/>
      <c r="F115" s="113"/>
      <c r="G115" s="113"/>
      <c r="H115" s="113"/>
      <c r="I115" s="203"/>
      <c r="J115" s="203"/>
      <c r="K115" s="204"/>
      <c r="L115" s="204"/>
      <c r="M115" s="201"/>
      <c r="N115" s="201"/>
    </row>
    <row r="116" spans="1:14" x14ac:dyDescent="0.2">
      <c r="A116" s="113"/>
      <c r="B116" s="200"/>
      <c r="C116" s="200"/>
      <c r="D116" s="201"/>
      <c r="E116" s="113"/>
      <c r="F116" s="113"/>
      <c r="G116" s="113"/>
      <c r="H116" s="113"/>
      <c r="I116" s="203"/>
      <c r="J116" s="203"/>
      <c r="K116" s="204"/>
      <c r="L116" s="204"/>
      <c r="M116" s="201"/>
      <c r="N116" s="201"/>
    </row>
    <row r="117" spans="1:14" x14ac:dyDescent="0.2">
      <c r="A117" s="113"/>
      <c r="B117" s="200"/>
      <c r="C117" s="200"/>
      <c r="D117" s="201"/>
      <c r="E117" s="113"/>
      <c r="F117" s="113"/>
      <c r="G117" s="113"/>
      <c r="H117" s="113"/>
      <c r="I117" s="203"/>
      <c r="J117" s="203"/>
      <c r="K117" s="204"/>
      <c r="L117" s="204"/>
      <c r="M117" s="201"/>
      <c r="N117" s="201"/>
    </row>
    <row r="118" spans="1:14" x14ac:dyDescent="0.2">
      <c r="A118" s="113"/>
      <c r="B118" s="200"/>
      <c r="C118" s="200"/>
      <c r="D118" s="201"/>
      <c r="E118" s="113"/>
      <c r="F118" s="113"/>
      <c r="G118" s="113"/>
      <c r="H118" s="113"/>
      <c r="I118" s="203"/>
      <c r="J118" s="203"/>
      <c r="K118" s="204"/>
      <c r="L118" s="204"/>
      <c r="M118" s="201"/>
      <c r="N118" s="201"/>
    </row>
    <row r="119" spans="1:14" x14ac:dyDescent="0.2">
      <c r="A119" s="113"/>
      <c r="B119" s="200"/>
      <c r="C119" s="200"/>
      <c r="D119" s="201"/>
      <c r="E119" s="113"/>
      <c r="F119" s="113"/>
      <c r="G119" s="113"/>
      <c r="H119" s="113"/>
      <c r="I119" s="203"/>
      <c r="J119" s="203"/>
      <c r="K119" s="204"/>
      <c r="L119" s="204"/>
      <c r="M119" s="201"/>
      <c r="N119" s="201"/>
    </row>
    <row r="120" spans="1:14" x14ac:dyDescent="0.2">
      <c r="A120" s="113"/>
      <c r="B120" s="200"/>
      <c r="C120" s="200"/>
      <c r="D120" s="201"/>
      <c r="E120" s="113"/>
      <c r="F120" s="113"/>
      <c r="G120" s="113"/>
      <c r="H120" s="113"/>
      <c r="I120" s="203"/>
      <c r="J120" s="203"/>
      <c r="K120" s="204"/>
      <c r="L120" s="204"/>
      <c r="M120" s="201"/>
      <c r="N120" s="201"/>
    </row>
    <row r="121" spans="1:14" x14ac:dyDescent="0.2">
      <c r="A121" s="113"/>
      <c r="B121" s="200"/>
      <c r="C121" s="200"/>
      <c r="D121" s="201"/>
      <c r="E121" s="113"/>
      <c r="F121" s="113"/>
      <c r="G121" s="113"/>
      <c r="H121" s="113"/>
      <c r="I121" s="203"/>
      <c r="J121" s="203"/>
      <c r="K121" s="204"/>
      <c r="L121" s="204"/>
      <c r="M121" s="201"/>
      <c r="N121" s="201"/>
    </row>
    <row r="122" spans="1:14" x14ac:dyDescent="0.2">
      <c r="A122" s="113"/>
      <c r="B122" s="200"/>
      <c r="C122" s="200"/>
      <c r="D122" s="201"/>
      <c r="E122" s="113"/>
      <c r="F122" s="113"/>
      <c r="G122" s="113"/>
      <c r="H122" s="113"/>
      <c r="I122" s="203"/>
      <c r="J122" s="203"/>
      <c r="K122" s="204"/>
      <c r="L122" s="204"/>
      <c r="M122" s="201"/>
      <c r="N122" s="201"/>
    </row>
    <row r="123" spans="1:14" x14ac:dyDescent="0.2">
      <c r="A123" s="113"/>
      <c r="B123" s="200"/>
      <c r="C123" s="200"/>
      <c r="D123" s="201"/>
      <c r="E123" s="113"/>
      <c r="F123" s="113"/>
      <c r="G123" s="113"/>
      <c r="H123" s="113"/>
      <c r="I123" s="203"/>
      <c r="J123" s="203"/>
      <c r="K123" s="204"/>
      <c r="L123" s="204"/>
      <c r="M123" s="201"/>
      <c r="N123" s="201"/>
    </row>
    <row r="124" spans="1:14" x14ac:dyDescent="0.2">
      <c r="A124" s="113"/>
      <c r="B124" s="200"/>
      <c r="C124" s="200"/>
      <c r="D124" s="201"/>
      <c r="E124" s="113"/>
      <c r="F124" s="113"/>
      <c r="G124" s="113"/>
      <c r="H124" s="113"/>
      <c r="I124" s="203"/>
      <c r="J124" s="203"/>
      <c r="K124" s="204"/>
      <c r="L124" s="204"/>
      <c r="M124" s="201"/>
      <c r="N124" s="201"/>
    </row>
    <row r="125" spans="1:14" x14ac:dyDescent="0.2">
      <c r="A125" s="113"/>
      <c r="B125" s="200"/>
      <c r="C125" s="200"/>
      <c r="D125" s="201"/>
      <c r="E125" s="113"/>
      <c r="F125" s="113"/>
      <c r="G125" s="113"/>
      <c r="H125" s="113"/>
      <c r="I125" s="203"/>
      <c r="J125" s="203"/>
      <c r="K125" s="204"/>
      <c r="L125" s="204"/>
      <c r="M125" s="201"/>
      <c r="N125" s="201"/>
    </row>
    <row r="126" spans="1:14" x14ac:dyDescent="0.2">
      <c r="A126" s="113"/>
      <c r="B126" s="200"/>
      <c r="C126" s="200"/>
      <c r="D126" s="201"/>
      <c r="E126" s="113"/>
      <c r="F126" s="113"/>
      <c r="G126" s="113"/>
      <c r="H126" s="113"/>
      <c r="I126" s="203"/>
      <c r="J126" s="203"/>
      <c r="K126" s="204"/>
      <c r="L126" s="204"/>
      <c r="M126" s="201"/>
      <c r="N126" s="201"/>
    </row>
    <row r="127" spans="1:14" x14ac:dyDescent="0.2">
      <c r="A127" s="113"/>
      <c r="B127" s="200"/>
      <c r="C127" s="200"/>
      <c r="D127" s="201"/>
      <c r="E127" s="113"/>
      <c r="F127" s="113"/>
      <c r="G127" s="113"/>
      <c r="H127" s="113"/>
      <c r="I127" s="203"/>
      <c r="J127" s="203"/>
      <c r="K127" s="204"/>
      <c r="L127" s="204"/>
      <c r="M127" s="201"/>
      <c r="N127" s="201"/>
    </row>
    <row r="128" spans="1:14" x14ac:dyDescent="0.2">
      <c r="A128" s="113"/>
      <c r="B128" s="200"/>
      <c r="C128" s="200"/>
      <c r="D128" s="201"/>
      <c r="E128" s="113"/>
      <c r="F128" s="113"/>
      <c r="G128" s="113"/>
      <c r="H128" s="113"/>
      <c r="I128" s="203"/>
      <c r="J128" s="203"/>
      <c r="K128" s="204"/>
      <c r="L128" s="204"/>
      <c r="M128" s="201"/>
      <c r="N128" s="201"/>
    </row>
    <row r="129" spans="1:14" x14ac:dyDescent="0.2">
      <c r="A129" s="113"/>
      <c r="B129" s="200"/>
      <c r="C129" s="200"/>
      <c r="D129" s="201"/>
      <c r="E129" s="113"/>
      <c r="F129" s="113"/>
      <c r="G129" s="113"/>
      <c r="H129" s="113"/>
      <c r="I129" s="203"/>
      <c r="J129" s="203"/>
      <c r="K129" s="204"/>
      <c r="L129" s="204"/>
      <c r="M129" s="201"/>
      <c r="N129" s="201"/>
    </row>
    <row r="130" spans="1:14" x14ac:dyDescent="0.2">
      <c r="A130" s="113"/>
      <c r="B130" s="200"/>
      <c r="C130" s="200"/>
      <c r="D130" s="201"/>
      <c r="E130" s="113"/>
      <c r="F130" s="113"/>
      <c r="G130" s="113"/>
      <c r="H130" s="113"/>
      <c r="I130" s="203"/>
      <c r="J130" s="203"/>
      <c r="K130" s="204"/>
      <c r="L130" s="204"/>
      <c r="M130" s="201"/>
      <c r="N130" s="201"/>
    </row>
    <row r="131" spans="1:14" x14ac:dyDescent="0.2">
      <c r="A131" s="113"/>
      <c r="B131" s="200"/>
      <c r="C131" s="200"/>
      <c r="D131" s="201"/>
      <c r="E131" s="113"/>
      <c r="F131" s="113"/>
      <c r="G131" s="113"/>
      <c r="H131" s="113"/>
      <c r="I131" s="203"/>
      <c r="J131" s="203"/>
      <c r="K131" s="204"/>
      <c r="L131" s="204"/>
      <c r="M131" s="201"/>
      <c r="N131" s="201"/>
    </row>
    <row r="132" spans="1:14" x14ac:dyDescent="0.2">
      <c r="A132" s="113"/>
      <c r="B132" s="200"/>
      <c r="C132" s="200"/>
      <c r="D132" s="201"/>
      <c r="E132" s="113"/>
      <c r="F132" s="113"/>
      <c r="G132" s="113"/>
      <c r="H132" s="113"/>
      <c r="I132" s="203"/>
      <c r="J132" s="203"/>
      <c r="K132" s="204"/>
      <c r="L132" s="204"/>
      <c r="M132" s="201"/>
      <c r="N132" s="201"/>
    </row>
    <row r="133" spans="1:14" x14ac:dyDescent="0.2">
      <c r="A133" s="113"/>
      <c r="B133" s="200"/>
      <c r="C133" s="200"/>
      <c r="D133" s="201"/>
      <c r="E133" s="113"/>
      <c r="F133" s="113"/>
      <c r="G133" s="113"/>
      <c r="H133" s="113"/>
      <c r="I133" s="203"/>
      <c r="J133" s="203"/>
      <c r="K133" s="204"/>
      <c r="L133" s="204"/>
      <c r="M133" s="201"/>
      <c r="N133" s="201"/>
    </row>
    <row r="134" spans="1:14" x14ac:dyDescent="0.2">
      <c r="A134" s="113"/>
      <c r="B134" s="200"/>
      <c r="C134" s="200"/>
      <c r="D134" s="201"/>
      <c r="E134" s="113"/>
      <c r="F134" s="113"/>
      <c r="G134" s="113"/>
      <c r="H134" s="113"/>
      <c r="I134" s="203"/>
      <c r="J134" s="203"/>
      <c r="K134" s="204"/>
      <c r="L134" s="204"/>
      <c r="M134" s="201"/>
      <c r="N134" s="201"/>
    </row>
    <row r="135" spans="1:14" x14ac:dyDescent="0.2">
      <c r="A135" s="113"/>
      <c r="B135" s="200"/>
      <c r="C135" s="200"/>
      <c r="D135" s="201"/>
      <c r="E135" s="113"/>
      <c r="F135" s="113"/>
      <c r="G135" s="113"/>
      <c r="H135" s="113"/>
      <c r="I135" s="203"/>
      <c r="J135" s="203"/>
      <c r="K135" s="204"/>
      <c r="L135" s="204"/>
      <c r="M135" s="201"/>
      <c r="N135" s="201"/>
    </row>
    <row r="136" spans="1:14" x14ac:dyDescent="0.2">
      <c r="A136" s="113"/>
      <c r="B136" s="200"/>
      <c r="C136" s="200"/>
      <c r="D136" s="201"/>
      <c r="E136" s="113"/>
      <c r="F136" s="113"/>
      <c r="G136" s="113"/>
      <c r="H136" s="113"/>
      <c r="I136" s="203"/>
      <c r="J136" s="203"/>
      <c r="K136" s="204"/>
      <c r="L136" s="204"/>
      <c r="M136" s="201"/>
      <c r="N136" s="201"/>
    </row>
    <row r="137" spans="1:14" x14ac:dyDescent="0.2">
      <c r="A137" s="113"/>
      <c r="B137" s="200"/>
      <c r="C137" s="200"/>
      <c r="D137" s="201"/>
      <c r="E137" s="113"/>
      <c r="F137" s="113"/>
      <c r="G137" s="113"/>
      <c r="H137" s="113"/>
      <c r="I137" s="203"/>
      <c r="J137" s="203"/>
      <c r="K137" s="204"/>
      <c r="L137" s="204"/>
      <c r="M137" s="201"/>
      <c r="N137" s="201"/>
    </row>
    <row r="138" spans="1:14" x14ac:dyDescent="0.2">
      <c r="A138" s="113"/>
      <c r="B138" s="200"/>
      <c r="C138" s="200"/>
      <c r="D138" s="201"/>
      <c r="E138" s="113"/>
      <c r="F138" s="113"/>
      <c r="G138" s="113"/>
      <c r="H138" s="113"/>
      <c r="I138" s="203"/>
      <c r="J138" s="203"/>
      <c r="K138" s="204"/>
      <c r="L138" s="204"/>
      <c r="M138" s="201"/>
      <c r="N138" s="201"/>
    </row>
    <row r="139" spans="1:14" x14ac:dyDescent="0.2">
      <c r="A139" s="113"/>
      <c r="B139" s="200"/>
      <c r="C139" s="200"/>
      <c r="D139" s="201"/>
      <c r="E139" s="113"/>
      <c r="F139" s="113"/>
      <c r="G139" s="113"/>
      <c r="H139" s="113"/>
      <c r="I139" s="203"/>
      <c r="J139" s="203"/>
      <c r="K139" s="204"/>
      <c r="L139" s="204"/>
      <c r="M139" s="201"/>
      <c r="N139" s="201"/>
    </row>
    <row r="140" spans="1:14" x14ac:dyDescent="0.2">
      <c r="A140" s="113"/>
      <c r="B140" s="200"/>
      <c r="C140" s="200"/>
      <c r="D140" s="201"/>
      <c r="E140" s="113"/>
      <c r="F140" s="113"/>
      <c r="G140" s="113"/>
      <c r="H140" s="113"/>
      <c r="I140" s="203"/>
      <c r="J140" s="203"/>
      <c r="K140" s="204"/>
      <c r="L140" s="204"/>
      <c r="M140" s="201"/>
      <c r="N140" s="201"/>
    </row>
    <row r="141" spans="1:14" x14ac:dyDescent="0.2">
      <c r="A141" s="113"/>
      <c r="B141" s="200"/>
      <c r="C141" s="200"/>
      <c r="D141" s="201"/>
      <c r="E141" s="113"/>
      <c r="F141" s="113"/>
      <c r="G141" s="113"/>
      <c r="H141" s="113"/>
      <c r="I141" s="203"/>
      <c r="J141" s="203"/>
      <c r="K141" s="204"/>
      <c r="L141" s="204"/>
      <c r="M141" s="201"/>
      <c r="N141" s="201"/>
    </row>
    <row r="142" spans="1:14" x14ac:dyDescent="0.2">
      <c r="A142" s="113"/>
      <c r="B142" s="200"/>
      <c r="C142" s="200"/>
      <c r="D142" s="201"/>
      <c r="E142" s="113"/>
      <c r="F142" s="113"/>
      <c r="G142" s="113"/>
      <c r="H142" s="113"/>
      <c r="I142" s="203"/>
      <c r="J142" s="203"/>
      <c r="K142" s="204"/>
      <c r="L142" s="204"/>
      <c r="M142" s="201"/>
      <c r="N142" s="201"/>
    </row>
    <row r="143" spans="1:14" x14ac:dyDescent="0.2">
      <c r="A143" s="113"/>
      <c r="B143" s="200"/>
      <c r="C143" s="200"/>
      <c r="D143" s="201"/>
      <c r="E143" s="113"/>
      <c r="F143" s="113"/>
      <c r="G143" s="113"/>
      <c r="H143" s="113"/>
      <c r="I143" s="203"/>
      <c r="J143" s="203"/>
      <c r="K143" s="204"/>
      <c r="L143" s="204"/>
      <c r="M143" s="201"/>
      <c r="N143" s="201"/>
    </row>
    <row r="144" spans="1:14" x14ac:dyDescent="0.2">
      <c r="A144" s="113"/>
      <c r="B144" s="200"/>
      <c r="C144" s="200"/>
      <c r="D144" s="201"/>
      <c r="E144" s="113"/>
      <c r="F144" s="113"/>
      <c r="G144" s="113"/>
      <c r="H144" s="113"/>
      <c r="I144" s="203"/>
      <c r="J144" s="203"/>
      <c r="K144" s="204"/>
      <c r="L144" s="204"/>
      <c r="M144" s="201"/>
      <c r="N144" s="201"/>
    </row>
    <row r="145" spans="1:14" x14ac:dyDescent="0.2">
      <c r="A145" s="113"/>
      <c r="B145" s="200"/>
      <c r="C145" s="200"/>
      <c r="D145" s="201"/>
      <c r="E145" s="113"/>
      <c r="F145" s="113"/>
      <c r="G145" s="113"/>
      <c r="H145" s="113"/>
      <c r="I145" s="203"/>
      <c r="J145" s="203"/>
      <c r="K145" s="204"/>
      <c r="L145" s="204"/>
      <c r="M145" s="201"/>
      <c r="N145" s="201"/>
    </row>
    <row r="146" spans="1:14" x14ac:dyDescent="0.2">
      <c r="A146" s="113"/>
      <c r="B146" s="200"/>
      <c r="C146" s="200"/>
      <c r="D146" s="201"/>
      <c r="E146" s="113"/>
      <c r="F146" s="113"/>
      <c r="G146" s="113"/>
      <c r="H146" s="113"/>
      <c r="I146" s="203"/>
      <c r="J146" s="203"/>
      <c r="K146" s="204"/>
      <c r="L146" s="204"/>
      <c r="M146" s="201"/>
      <c r="N146" s="201"/>
    </row>
    <row r="147" spans="1:14" x14ac:dyDescent="0.2">
      <c r="A147" s="113"/>
      <c r="B147" s="200"/>
      <c r="C147" s="200"/>
      <c r="D147" s="201"/>
      <c r="E147" s="113"/>
      <c r="F147" s="113"/>
      <c r="G147" s="113"/>
      <c r="H147" s="113"/>
      <c r="I147" s="203"/>
      <c r="J147" s="203"/>
      <c r="K147" s="204"/>
      <c r="L147" s="204"/>
      <c r="M147" s="201"/>
      <c r="N147" s="201"/>
    </row>
    <row r="148" spans="1:14" x14ac:dyDescent="0.2">
      <c r="A148" s="113"/>
      <c r="B148" s="200"/>
      <c r="C148" s="200"/>
      <c r="D148" s="201"/>
      <c r="E148" s="113"/>
      <c r="F148" s="113"/>
      <c r="G148" s="113"/>
      <c r="H148" s="113"/>
      <c r="I148" s="203"/>
      <c r="J148" s="203"/>
      <c r="K148" s="204"/>
      <c r="L148" s="204"/>
      <c r="M148" s="201"/>
      <c r="N148" s="201"/>
    </row>
    <row r="149" spans="1:14" x14ac:dyDescent="0.2">
      <c r="A149" s="113"/>
      <c r="B149" s="200"/>
      <c r="C149" s="200"/>
      <c r="D149" s="201"/>
      <c r="E149" s="113"/>
      <c r="F149" s="113"/>
      <c r="G149" s="113"/>
      <c r="H149" s="113"/>
      <c r="I149" s="203"/>
      <c r="J149" s="203"/>
      <c r="K149" s="204"/>
      <c r="L149" s="204"/>
      <c r="M149" s="201"/>
      <c r="N149" s="201"/>
    </row>
    <row r="150" spans="1:14" x14ac:dyDescent="0.2">
      <c r="A150" s="113"/>
      <c r="B150" s="200"/>
      <c r="C150" s="200"/>
      <c r="D150" s="201"/>
      <c r="E150" s="113"/>
      <c r="F150" s="113"/>
      <c r="G150" s="113"/>
      <c r="H150" s="113"/>
      <c r="I150" s="203"/>
      <c r="J150" s="203"/>
      <c r="K150" s="204"/>
      <c r="L150" s="204"/>
      <c r="M150" s="201"/>
      <c r="N150" s="201"/>
    </row>
    <row r="151" spans="1:14" x14ac:dyDescent="0.2">
      <c r="A151" s="113"/>
      <c r="B151" s="200"/>
      <c r="C151" s="200"/>
      <c r="D151" s="201"/>
      <c r="E151" s="113"/>
      <c r="F151" s="113"/>
      <c r="G151" s="113"/>
      <c r="H151" s="113"/>
      <c r="I151" s="203"/>
      <c r="J151" s="203"/>
      <c r="K151" s="204"/>
      <c r="L151" s="204"/>
      <c r="M151" s="201"/>
      <c r="N151" s="201"/>
    </row>
    <row r="152" spans="1:14" x14ac:dyDescent="0.2">
      <c r="A152" s="113"/>
      <c r="B152" s="200"/>
      <c r="C152" s="200"/>
      <c r="D152" s="201"/>
      <c r="E152" s="113"/>
      <c r="F152" s="113"/>
      <c r="G152" s="113"/>
      <c r="H152" s="113"/>
      <c r="I152" s="203"/>
      <c r="J152" s="203"/>
      <c r="K152" s="204"/>
      <c r="L152" s="204"/>
      <c r="M152" s="201"/>
      <c r="N152" s="201"/>
    </row>
    <row r="153" spans="1:14" x14ac:dyDescent="0.2">
      <c r="A153" s="113"/>
      <c r="B153" s="200"/>
      <c r="C153" s="200"/>
      <c r="D153" s="201"/>
      <c r="E153" s="113"/>
      <c r="F153" s="113"/>
      <c r="G153" s="113"/>
      <c r="H153" s="113"/>
      <c r="I153" s="203"/>
      <c r="J153" s="203"/>
      <c r="K153" s="204"/>
      <c r="L153" s="204"/>
      <c r="M153" s="201"/>
      <c r="N153" s="201"/>
    </row>
    <row r="154" spans="1:14" x14ac:dyDescent="0.2">
      <c r="A154" s="113"/>
      <c r="B154" s="200"/>
      <c r="C154" s="200"/>
      <c r="D154" s="201"/>
      <c r="E154" s="113"/>
      <c r="F154" s="113"/>
      <c r="G154" s="113"/>
      <c r="H154" s="113"/>
      <c r="I154" s="203"/>
      <c r="J154" s="203"/>
      <c r="K154" s="204"/>
      <c r="L154" s="204"/>
      <c r="M154" s="201"/>
      <c r="N154" s="201"/>
    </row>
    <row r="155" spans="1:14" x14ac:dyDescent="0.2">
      <c r="A155" s="113"/>
      <c r="B155" s="200"/>
      <c r="C155" s="200"/>
      <c r="D155" s="201"/>
      <c r="E155" s="113"/>
      <c r="F155" s="113"/>
      <c r="G155" s="113"/>
      <c r="H155" s="113"/>
      <c r="I155" s="203"/>
      <c r="J155" s="203"/>
      <c r="K155" s="204"/>
      <c r="L155" s="204"/>
      <c r="M155" s="201"/>
      <c r="N155" s="201"/>
    </row>
    <row r="156" spans="1:14" x14ac:dyDescent="0.2">
      <c r="A156" s="113"/>
      <c r="B156" s="200"/>
      <c r="C156" s="200"/>
      <c r="D156" s="201"/>
      <c r="E156" s="113"/>
      <c r="F156" s="113"/>
      <c r="G156" s="113"/>
      <c r="H156" s="113"/>
      <c r="I156" s="203"/>
      <c r="J156" s="203"/>
      <c r="K156" s="204"/>
      <c r="L156" s="204"/>
      <c r="M156" s="201"/>
      <c r="N156" s="201"/>
    </row>
    <row r="157" spans="1:14" x14ac:dyDescent="0.2">
      <c r="A157" s="113"/>
      <c r="B157" s="200"/>
      <c r="C157" s="200"/>
      <c r="D157" s="201"/>
      <c r="E157" s="113"/>
      <c r="F157" s="113"/>
      <c r="G157" s="113"/>
      <c r="H157" s="113"/>
      <c r="I157" s="203"/>
      <c r="J157" s="203"/>
      <c r="K157" s="204"/>
      <c r="L157" s="204"/>
      <c r="M157" s="201"/>
      <c r="N157" s="201"/>
    </row>
    <row r="158" spans="1:14" x14ac:dyDescent="0.2">
      <c r="A158" s="113"/>
      <c r="B158" s="200"/>
      <c r="C158" s="200"/>
      <c r="D158" s="201"/>
      <c r="E158" s="113"/>
      <c r="F158" s="113"/>
      <c r="G158" s="113"/>
      <c r="H158" s="113"/>
      <c r="I158" s="203"/>
      <c r="J158" s="203"/>
      <c r="K158" s="204"/>
      <c r="L158" s="204"/>
      <c r="M158" s="201"/>
      <c r="N158" s="201"/>
    </row>
    <row r="159" spans="1:14" x14ac:dyDescent="0.2">
      <c r="A159" s="113"/>
      <c r="B159" s="200"/>
      <c r="C159" s="200"/>
      <c r="D159" s="201"/>
      <c r="E159" s="113"/>
      <c r="F159" s="113"/>
      <c r="G159" s="113"/>
      <c r="H159" s="113"/>
      <c r="I159" s="203"/>
      <c r="J159" s="203"/>
      <c r="K159" s="204"/>
      <c r="L159" s="204"/>
      <c r="M159" s="201"/>
      <c r="N159" s="201"/>
    </row>
    <row r="160" spans="1:14" x14ac:dyDescent="0.2">
      <c r="A160" s="113"/>
      <c r="B160" s="200"/>
      <c r="C160" s="200"/>
      <c r="D160" s="201"/>
      <c r="E160" s="113"/>
      <c r="F160" s="113"/>
      <c r="G160" s="113"/>
      <c r="H160" s="113"/>
      <c r="I160" s="203"/>
      <c r="J160" s="203"/>
      <c r="K160" s="204"/>
      <c r="L160" s="204"/>
      <c r="M160" s="201"/>
      <c r="N160" s="201"/>
    </row>
    <row r="161" spans="1:14" x14ac:dyDescent="0.2">
      <c r="A161" s="113"/>
      <c r="B161" s="200"/>
      <c r="C161" s="200"/>
      <c r="D161" s="201"/>
      <c r="E161" s="113"/>
      <c r="F161" s="113"/>
      <c r="G161" s="113"/>
      <c r="H161" s="113"/>
      <c r="I161" s="203"/>
      <c r="J161" s="203"/>
      <c r="K161" s="204"/>
      <c r="L161" s="204"/>
      <c r="M161" s="201"/>
      <c r="N161" s="201"/>
    </row>
    <row r="162" spans="1:14" x14ac:dyDescent="0.2">
      <c r="A162" s="113"/>
      <c r="B162" s="200"/>
      <c r="C162" s="200"/>
      <c r="D162" s="201"/>
      <c r="E162" s="113"/>
      <c r="F162" s="113"/>
      <c r="G162" s="113"/>
      <c r="H162" s="113"/>
      <c r="I162" s="203"/>
      <c r="J162" s="203"/>
      <c r="K162" s="204"/>
      <c r="L162" s="204"/>
      <c r="M162" s="201"/>
      <c r="N162" s="201"/>
    </row>
    <row r="163" spans="1:14" x14ac:dyDescent="0.2">
      <c r="A163" s="113"/>
      <c r="B163" s="200"/>
      <c r="C163" s="200"/>
      <c r="D163" s="201"/>
      <c r="E163" s="113"/>
      <c r="F163" s="113"/>
      <c r="G163" s="113"/>
      <c r="H163" s="113"/>
      <c r="I163" s="203"/>
      <c r="J163" s="203"/>
      <c r="K163" s="204"/>
      <c r="L163" s="204"/>
      <c r="M163" s="201"/>
      <c r="N163" s="201"/>
    </row>
    <row r="164" spans="1:14" x14ac:dyDescent="0.2">
      <c r="A164" s="113"/>
      <c r="B164" s="200"/>
      <c r="C164" s="200"/>
      <c r="D164" s="201"/>
      <c r="E164" s="113"/>
      <c r="F164" s="113"/>
      <c r="G164" s="113"/>
      <c r="H164" s="113"/>
      <c r="I164" s="203"/>
      <c r="J164" s="203"/>
      <c r="K164" s="204"/>
      <c r="L164" s="204"/>
      <c r="M164" s="201"/>
      <c r="N164" s="201"/>
    </row>
    <row r="165" spans="1:14" x14ac:dyDescent="0.2">
      <c r="A165" s="113"/>
      <c r="B165" s="200"/>
      <c r="C165" s="200"/>
      <c r="D165" s="201"/>
      <c r="E165" s="113"/>
      <c r="F165" s="113"/>
      <c r="G165" s="113"/>
      <c r="H165" s="113"/>
      <c r="I165" s="203"/>
      <c r="J165" s="203"/>
      <c r="K165" s="204"/>
      <c r="L165" s="204"/>
      <c r="M165" s="201"/>
      <c r="N165" s="201"/>
    </row>
    <row r="166" spans="1:14" x14ac:dyDescent="0.2">
      <c r="A166" s="113"/>
      <c r="B166" s="200"/>
      <c r="C166" s="200"/>
      <c r="D166" s="201"/>
      <c r="E166" s="113"/>
      <c r="F166" s="113"/>
      <c r="G166" s="113"/>
      <c r="H166" s="113"/>
      <c r="I166" s="203"/>
      <c r="J166" s="203"/>
      <c r="K166" s="204"/>
      <c r="L166" s="204"/>
      <c r="M166" s="201"/>
      <c r="N166" s="201"/>
    </row>
    <row r="167" spans="1:14" x14ac:dyDescent="0.2">
      <c r="A167" s="113"/>
      <c r="B167" s="200"/>
      <c r="C167" s="200"/>
      <c r="D167" s="201"/>
      <c r="E167" s="113"/>
      <c r="F167" s="113"/>
      <c r="G167" s="113"/>
      <c r="H167" s="113"/>
      <c r="I167" s="203"/>
      <c r="J167" s="203"/>
      <c r="K167" s="204"/>
      <c r="L167" s="204"/>
      <c r="M167" s="201"/>
      <c r="N167" s="201"/>
    </row>
    <row r="168" spans="1:14" x14ac:dyDescent="0.2">
      <c r="A168" s="113"/>
      <c r="B168" s="200"/>
      <c r="C168" s="200"/>
      <c r="D168" s="201"/>
      <c r="E168" s="113"/>
      <c r="F168" s="113"/>
      <c r="G168" s="113"/>
      <c r="H168" s="113"/>
      <c r="I168" s="203"/>
      <c r="J168" s="203"/>
      <c r="K168" s="204"/>
      <c r="L168" s="204"/>
      <c r="M168" s="201"/>
      <c r="N168" s="201"/>
    </row>
    <row r="169" spans="1:14" x14ac:dyDescent="0.2">
      <c r="A169" s="113"/>
      <c r="B169" s="200"/>
      <c r="C169" s="200"/>
      <c r="D169" s="201"/>
      <c r="E169" s="113"/>
      <c r="F169" s="113"/>
      <c r="G169" s="113"/>
      <c r="H169" s="113"/>
      <c r="I169" s="203"/>
      <c r="J169" s="203"/>
      <c r="K169" s="204"/>
      <c r="L169" s="204"/>
      <c r="M169" s="201"/>
      <c r="N169" s="201"/>
    </row>
    <row r="170" spans="1:14" x14ac:dyDescent="0.2">
      <c r="A170" s="113"/>
      <c r="B170" s="200"/>
      <c r="C170" s="200"/>
      <c r="D170" s="201"/>
      <c r="E170" s="113"/>
      <c r="F170" s="113"/>
      <c r="G170" s="113"/>
      <c r="H170" s="113"/>
      <c r="I170" s="203"/>
      <c r="J170" s="203"/>
      <c r="K170" s="204"/>
      <c r="L170" s="204"/>
      <c r="M170" s="201"/>
      <c r="N170" s="201"/>
    </row>
    <row r="171" spans="1:14" x14ac:dyDescent="0.2">
      <c r="A171" s="113"/>
      <c r="B171" s="200"/>
      <c r="C171" s="200"/>
      <c r="D171" s="201"/>
      <c r="E171" s="113"/>
      <c r="F171" s="113"/>
      <c r="G171" s="113"/>
      <c r="H171" s="113"/>
      <c r="I171" s="203"/>
      <c r="J171" s="203"/>
      <c r="K171" s="204"/>
      <c r="L171" s="204"/>
      <c r="M171" s="201"/>
      <c r="N171" s="201"/>
    </row>
    <row r="172" spans="1:14" x14ac:dyDescent="0.2">
      <c r="A172" s="113"/>
      <c r="B172" s="200"/>
      <c r="C172" s="200"/>
      <c r="D172" s="201"/>
      <c r="E172" s="113"/>
      <c r="F172" s="113"/>
      <c r="G172" s="113"/>
      <c r="H172" s="113"/>
      <c r="I172" s="203"/>
      <c r="J172" s="203"/>
      <c r="K172" s="204"/>
      <c r="L172" s="204"/>
      <c r="M172" s="201"/>
      <c r="N172" s="201"/>
    </row>
    <row r="173" spans="1:14" x14ac:dyDescent="0.2">
      <c r="A173" s="113"/>
      <c r="B173" s="200"/>
      <c r="C173" s="200"/>
      <c r="D173" s="201"/>
      <c r="E173" s="113"/>
      <c r="F173" s="113"/>
      <c r="G173" s="113"/>
      <c r="H173" s="113"/>
      <c r="I173" s="203"/>
      <c r="J173" s="203"/>
      <c r="K173" s="204"/>
      <c r="L173" s="204"/>
      <c r="M173" s="201"/>
      <c r="N173" s="201"/>
    </row>
    <row r="174" spans="1:14" x14ac:dyDescent="0.2">
      <c r="A174" s="113"/>
      <c r="B174" s="200"/>
      <c r="C174" s="200"/>
      <c r="D174" s="201"/>
      <c r="E174" s="113"/>
      <c r="F174" s="113"/>
      <c r="G174" s="113"/>
      <c r="H174" s="113"/>
      <c r="I174" s="203"/>
      <c r="J174" s="203"/>
      <c r="K174" s="204"/>
      <c r="L174" s="204"/>
      <c r="M174" s="201"/>
      <c r="N174" s="201"/>
    </row>
    <row r="175" spans="1:14" x14ac:dyDescent="0.2">
      <c r="A175" s="113"/>
      <c r="B175" s="200"/>
      <c r="C175" s="200"/>
      <c r="D175" s="201"/>
      <c r="E175" s="113"/>
      <c r="F175" s="113"/>
      <c r="G175" s="113"/>
      <c r="H175" s="113"/>
      <c r="I175" s="203"/>
      <c r="J175" s="203"/>
      <c r="K175" s="204"/>
      <c r="L175" s="204"/>
      <c r="M175" s="201"/>
      <c r="N175" s="201"/>
    </row>
    <row r="176" spans="1:14" x14ac:dyDescent="0.2">
      <c r="A176" s="113"/>
      <c r="B176" s="200"/>
      <c r="C176" s="200"/>
      <c r="D176" s="201"/>
      <c r="E176" s="113"/>
      <c r="F176" s="113"/>
      <c r="G176" s="113"/>
      <c r="H176" s="113"/>
      <c r="I176" s="203"/>
      <c r="J176" s="203"/>
      <c r="K176" s="204"/>
      <c r="L176" s="204"/>
      <c r="M176" s="201"/>
      <c r="N176" s="201"/>
    </row>
    <row r="177" spans="1:14" x14ac:dyDescent="0.2">
      <c r="A177" s="113"/>
      <c r="B177" s="200"/>
      <c r="C177" s="200"/>
      <c r="D177" s="201"/>
      <c r="E177" s="113"/>
      <c r="F177" s="113"/>
      <c r="G177" s="113"/>
      <c r="H177" s="113"/>
      <c r="I177" s="203"/>
      <c r="J177" s="203"/>
      <c r="K177" s="204"/>
      <c r="L177" s="204"/>
      <c r="M177" s="201"/>
      <c r="N177" s="201"/>
    </row>
    <row r="178" spans="1:14" x14ac:dyDescent="0.2">
      <c r="A178" s="113"/>
      <c r="B178" s="200"/>
      <c r="C178" s="200"/>
      <c r="D178" s="201"/>
      <c r="E178" s="113"/>
      <c r="F178" s="113"/>
      <c r="G178" s="113"/>
      <c r="H178" s="113"/>
      <c r="I178" s="203"/>
      <c r="J178" s="203"/>
      <c r="K178" s="204"/>
      <c r="L178" s="204"/>
      <c r="M178" s="201"/>
      <c r="N178" s="201"/>
    </row>
    <row r="179" spans="1:14" x14ac:dyDescent="0.2">
      <c r="A179" s="113"/>
      <c r="B179" s="200"/>
      <c r="C179" s="200"/>
      <c r="D179" s="201"/>
      <c r="E179" s="113"/>
      <c r="F179" s="113"/>
      <c r="G179" s="113"/>
      <c r="H179" s="113"/>
      <c r="I179" s="203"/>
      <c r="J179" s="203"/>
      <c r="K179" s="204"/>
      <c r="L179" s="204"/>
      <c r="M179" s="201"/>
      <c r="N179" s="201"/>
    </row>
    <row r="180" spans="1:14" x14ac:dyDescent="0.2">
      <c r="A180" s="113"/>
      <c r="B180" s="200"/>
      <c r="C180" s="200"/>
      <c r="D180" s="201"/>
      <c r="E180" s="113"/>
      <c r="F180" s="113"/>
      <c r="G180" s="113"/>
      <c r="H180" s="113"/>
      <c r="I180" s="203"/>
      <c r="J180" s="203"/>
      <c r="K180" s="204"/>
      <c r="L180" s="204"/>
      <c r="M180" s="201"/>
      <c r="N180" s="201"/>
    </row>
    <row r="181" spans="1:14" x14ac:dyDescent="0.2">
      <c r="A181" s="113"/>
      <c r="B181" s="200"/>
      <c r="C181" s="200"/>
      <c r="D181" s="201"/>
      <c r="E181" s="113"/>
      <c r="F181" s="113"/>
      <c r="G181" s="113"/>
      <c r="H181" s="113"/>
      <c r="I181" s="203"/>
      <c r="J181" s="203"/>
      <c r="K181" s="204"/>
      <c r="L181" s="204"/>
      <c r="M181" s="201"/>
      <c r="N181" s="201"/>
    </row>
    <row r="182" spans="1:14" x14ac:dyDescent="0.2">
      <c r="A182" s="113"/>
      <c r="B182" s="200"/>
      <c r="C182" s="200"/>
      <c r="D182" s="201"/>
      <c r="E182" s="113"/>
      <c r="F182" s="113"/>
      <c r="G182" s="113"/>
      <c r="H182" s="113"/>
      <c r="I182" s="203"/>
      <c r="J182" s="203"/>
      <c r="K182" s="204"/>
      <c r="L182" s="204"/>
      <c r="M182" s="201"/>
      <c r="N182" s="201"/>
    </row>
    <row r="183" spans="1:14" x14ac:dyDescent="0.2">
      <c r="A183" s="113"/>
      <c r="B183" s="200"/>
      <c r="C183" s="200"/>
      <c r="D183" s="201"/>
      <c r="E183" s="113"/>
      <c r="F183" s="113"/>
      <c r="G183" s="113"/>
      <c r="H183" s="113"/>
      <c r="I183" s="203"/>
      <c r="J183" s="203"/>
      <c r="K183" s="204"/>
      <c r="L183" s="204"/>
      <c r="M183" s="201"/>
      <c r="N183" s="201"/>
    </row>
    <row r="184" spans="1:14" x14ac:dyDescent="0.2">
      <c r="A184" s="113"/>
      <c r="B184" s="200"/>
      <c r="C184" s="200"/>
      <c r="D184" s="201"/>
      <c r="E184" s="113"/>
      <c r="F184" s="113"/>
      <c r="G184" s="113"/>
      <c r="H184" s="113"/>
      <c r="I184" s="203"/>
      <c r="J184" s="203"/>
      <c r="K184" s="204"/>
      <c r="L184" s="204"/>
      <c r="M184" s="201"/>
      <c r="N184" s="201"/>
    </row>
    <row r="185" spans="1:14" x14ac:dyDescent="0.2">
      <c r="A185" s="113"/>
      <c r="B185" s="200"/>
      <c r="C185" s="200"/>
      <c r="D185" s="201"/>
      <c r="E185" s="113"/>
      <c r="F185" s="113"/>
      <c r="G185" s="113"/>
      <c r="H185" s="113"/>
      <c r="I185" s="203"/>
      <c r="J185" s="203"/>
      <c r="K185" s="204"/>
      <c r="L185" s="204"/>
      <c r="M185" s="201"/>
      <c r="N185" s="201"/>
    </row>
    <row r="186" spans="1:14" x14ac:dyDescent="0.2">
      <c r="A186" s="113"/>
      <c r="B186" s="200"/>
      <c r="C186" s="200"/>
      <c r="D186" s="201"/>
      <c r="E186" s="113"/>
      <c r="F186" s="113"/>
      <c r="G186" s="113"/>
      <c r="H186" s="113"/>
      <c r="I186" s="203"/>
      <c r="J186" s="203"/>
      <c r="K186" s="204"/>
      <c r="L186" s="204"/>
      <c r="M186" s="201"/>
      <c r="N186" s="201"/>
    </row>
    <row r="187" spans="1:14" x14ac:dyDescent="0.2">
      <c r="A187" s="113"/>
      <c r="B187" s="200"/>
      <c r="C187" s="200"/>
      <c r="D187" s="201"/>
      <c r="E187" s="113"/>
      <c r="F187" s="113"/>
      <c r="G187" s="113"/>
      <c r="H187" s="113"/>
      <c r="I187" s="203"/>
      <c r="J187" s="203"/>
      <c r="K187" s="204"/>
      <c r="L187" s="204"/>
      <c r="M187" s="201"/>
      <c r="N187" s="201"/>
    </row>
    <row r="188" spans="1:14" x14ac:dyDescent="0.2">
      <c r="A188" s="113"/>
      <c r="B188" s="200"/>
      <c r="C188" s="200"/>
      <c r="D188" s="201"/>
      <c r="E188" s="113"/>
      <c r="F188" s="113"/>
      <c r="G188" s="113"/>
      <c r="H188" s="113"/>
      <c r="I188" s="203"/>
      <c r="J188" s="203"/>
      <c r="K188" s="204"/>
      <c r="L188" s="204"/>
      <c r="M188" s="201"/>
      <c r="N188" s="201"/>
    </row>
    <row r="189" spans="1:14" x14ac:dyDescent="0.2">
      <c r="A189" s="113"/>
      <c r="B189" s="200"/>
      <c r="C189" s="200"/>
      <c r="D189" s="201"/>
      <c r="E189" s="113"/>
      <c r="F189" s="113"/>
      <c r="G189" s="113"/>
      <c r="H189" s="113"/>
      <c r="I189" s="203"/>
      <c r="J189" s="203"/>
      <c r="K189" s="204"/>
      <c r="L189" s="204"/>
      <c r="M189" s="201"/>
      <c r="N189" s="201"/>
    </row>
    <row r="190" spans="1:14" x14ac:dyDescent="0.2">
      <c r="A190" s="113"/>
      <c r="B190" s="200"/>
      <c r="C190" s="200"/>
      <c r="D190" s="201"/>
      <c r="E190" s="113"/>
      <c r="F190" s="113"/>
      <c r="G190" s="113"/>
      <c r="H190" s="113"/>
      <c r="I190" s="203"/>
      <c r="J190" s="203"/>
      <c r="K190" s="204"/>
      <c r="L190" s="204"/>
      <c r="M190" s="201"/>
      <c r="N190" s="201"/>
    </row>
    <row r="191" spans="1:14" x14ac:dyDescent="0.2">
      <c r="A191" s="113"/>
      <c r="B191" s="200"/>
      <c r="C191" s="200"/>
      <c r="D191" s="201"/>
      <c r="E191" s="113"/>
      <c r="F191" s="113"/>
      <c r="G191" s="113"/>
      <c r="H191" s="113"/>
      <c r="I191" s="203"/>
      <c r="J191" s="203"/>
      <c r="K191" s="204"/>
      <c r="L191" s="204"/>
      <c r="M191" s="201"/>
      <c r="N191" s="201"/>
    </row>
    <row r="192" spans="1:14" x14ac:dyDescent="0.2">
      <c r="A192" s="113"/>
      <c r="B192" s="200"/>
      <c r="C192" s="200"/>
      <c r="D192" s="201"/>
      <c r="E192" s="113"/>
      <c r="F192" s="113"/>
      <c r="G192" s="113"/>
      <c r="H192" s="113"/>
      <c r="I192" s="203"/>
      <c r="J192" s="203"/>
      <c r="K192" s="204"/>
      <c r="L192" s="204"/>
      <c r="M192" s="201"/>
      <c r="N192" s="201"/>
    </row>
    <row r="193" spans="1:14" x14ac:dyDescent="0.2">
      <c r="A193" s="113"/>
      <c r="B193" s="200"/>
      <c r="C193" s="200"/>
      <c r="D193" s="201"/>
      <c r="E193" s="113"/>
      <c r="F193" s="113"/>
      <c r="G193" s="113"/>
      <c r="H193" s="113"/>
      <c r="I193" s="203"/>
      <c r="J193" s="203"/>
      <c r="K193" s="204"/>
      <c r="L193" s="204"/>
      <c r="M193" s="201"/>
      <c r="N193" s="201"/>
    </row>
    <row r="194" spans="1:14" x14ac:dyDescent="0.2">
      <c r="A194" s="113"/>
      <c r="B194" s="200"/>
      <c r="C194" s="200"/>
      <c r="D194" s="201"/>
      <c r="E194" s="113"/>
      <c r="F194" s="113"/>
      <c r="G194" s="113"/>
      <c r="H194" s="113"/>
      <c r="I194" s="203"/>
      <c r="J194" s="203"/>
      <c r="K194" s="204"/>
      <c r="L194" s="204"/>
      <c r="M194" s="201"/>
      <c r="N194" s="201"/>
    </row>
    <row r="195" spans="1:14" x14ac:dyDescent="0.2">
      <c r="A195" s="113"/>
      <c r="B195" s="200"/>
      <c r="C195" s="200"/>
      <c r="D195" s="201"/>
      <c r="E195" s="113"/>
      <c r="F195" s="113"/>
      <c r="G195" s="113"/>
      <c r="H195" s="113"/>
      <c r="I195" s="203"/>
      <c r="J195" s="203"/>
      <c r="K195" s="204"/>
      <c r="L195" s="204"/>
      <c r="M195" s="201"/>
      <c r="N195" s="201"/>
    </row>
    <row r="196" spans="1:14" x14ac:dyDescent="0.2">
      <c r="A196" s="113"/>
      <c r="B196" s="200"/>
      <c r="C196" s="200"/>
      <c r="D196" s="201"/>
      <c r="E196" s="113"/>
      <c r="F196" s="113"/>
      <c r="G196" s="113"/>
      <c r="H196" s="113"/>
      <c r="I196" s="203"/>
      <c r="J196" s="203"/>
      <c r="K196" s="204"/>
      <c r="L196" s="204"/>
      <c r="M196" s="201"/>
      <c r="N196" s="201"/>
    </row>
    <row r="197" spans="1:14" x14ac:dyDescent="0.2">
      <c r="A197" s="113"/>
      <c r="B197" s="200"/>
      <c r="C197" s="200"/>
      <c r="D197" s="201"/>
      <c r="E197" s="113"/>
      <c r="F197" s="113"/>
      <c r="G197" s="113"/>
      <c r="H197" s="113"/>
      <c r="I197" s="203"/>
      <c r="J197" s="203"/>
      <c r="K197" s="204"/>
      <c r="L197" s="204"/>
      <c r="M197" s="201"/>
      <c r="N197" s="201"/>
    </row>
    <row r="198" spans="1:14" x14ac:dyDescent="0.2">
      <c r="A198" s="113"/>
      <c r="B198" s="200"/>
      <c r="C198" s="200"/>
      <c r="D198" s="201"/>
      <c r="E198" s="113"/>
      <c r="F198" s="113"/>
      <c r="G198" s="113"/>
      <c r="H198" s="113"/>
      <c r="I198" s="203"/>
      <c r="J198" s="203"/>
      <c r="K198" s="204"/>
      <c r="L198" s="204"/>
      <c r="M198" s="201"/>
      <c r="N198" s="201"/>
    </row>
    <row r="199" spans="1:14" x14ac:dyDescent="0.2">
      <c r="A199" s="113"/>
      <c r="B199" s="200"/>
      <c r="C199" s="200"/>
      <c r="D199" s="201"/>
      <c r="E199" s="113"/>
      <c r="F199" s="113"/>
      <c r="G199" s="113"/>
      <c r="H199" s="113"/>
      <c r="I199" s="203"/>
      <c r="J199" s="203"/>
      <c r="K199" s="204"/>
      <c r="L199" s="204"/>
      <c r="M199" s="201"/>
      <c r="N199" s="201"/>
    </row>
    <row r="200" spans="1:14" x14ac:dyDescent="0.2">
      <c r="A200" s="113"/>
      <c r="B200" s="200"/>
      <c r="C200" s="200"/>
      <c r="D200" s="201"/>
      <c r="E200" s="113"/>
      <c r="F200" s="113"/>
      <c r="G200" s="113"/>
      <c r="H200" s="113"/>
      <c r="I200" s="203"/>
      <c r="J200" s="203"/>
      <c r="K200" s="204"/>
      <c r="L200" s="204"/>
      <c r="M200" s="201"/>
      <c r="N200" s="201"/>
    </row>
    <row r="201" spans="1:14" x14ac:dyDescent="0.2">
      <c r="A201" s="113"/>
      <c r="B201" s="200"/>
      <c r="C201" s="200"/>
      <c r="D201" s="201"/>
      <c r="E201" s="113"/>
      <c r="F201" s="113"/>
      <c r="G201" s="113"/>
      <c r="H201" s="113"/>
      <c r="I201" s="203"/>
      <c r="J201" s="203"/>
      <c r="K201" s="204"/>
      <c r="L201" s="204"/>
      <c r="M201" s="201"/>
      <c r="N201" s="201"/>
    </row>
    <row r="202" spans="1:14" x14ac:dyDescent="0.2">
      <c r="A202" s="113"/>
      <c r="B202" s="200"/>
      <c r="C202" s="200"/>
      <c r="D202" s="201"/>
      <c r="E202" s="113"/>
      <c r="F202" s="113"/>
      <c r="G202" s="113"/>
      <c r="H202" s="113"/>
      <c r="I202" s="203"/>
      <c r="J202" s="203"/>
      <c r="K202" s="204"/>
      <c r="L202" s="204"/>
      <c r="M202" s="201"/>
      <c r="N202" s="201"/>
    </row>
    <row r="203" spans="1:14" x14ac:dyDescent="0.2">
      <c r="A203" s="113"/>
      <c r="B203" s="200"/>
      <c r="C203" s="200"/>
      <c r="D203" s="201"/>
      <c r="E203" s="113"/>
      <c r="F203" s="113"/>
      <c r="G203" s="113"/>
      <c r="H203" s="113"/>
      <c r="I203" s="203"/>
      <c r="J203" s="203"/>
      <c r="K203" s="204"/>
      <c r="L203" s="204"/>
      <c r="M203" s="201"/>
      <c r="N203" s="201"/>
    </row>
    <row r="204" spans="1:14" x14ac:dyDescent="0.2">
      <c r="A204" s="113"/>
      <c r="B204" s="200"/>
      <c r="C204" s="200"/>
      <c r="D204" s="201"/>
      <c r="E204" s="113"/>
      <c r="F204" s="113"/>
      <c r="G204" s="113"/>
      <c r="H204" s="113"/>
      <c r="I204" s="203"/>
      <c r="J204" s="203"/>
      <c r="K204" s="204"/>
      <c r="L204" s="204"/>
      <c r="M204" s="201"/>
      <c r="N204" s="201"/>
    </row>
    <row r="205" spans="1:14" x14ac:dyDescent="0.2">
      <c r="A205" s="113"/>
      <c r="B205" s="200"/>
      <c r="C205" s="200"/>
      <c r="D205" s="201"/>
      <c r="E205" s="113"/>
      <c r="F205" s="113"/>
      <c r="G205" s="113"/>
      <c r="H205" s="113"/>
      <c r="I205" s="203"/>
      <c r="J205" s="203"/>
      <c r="K205" s="204"/>
      <c r="L205" s="204"/>
      <c r="M205" s="201"/>
      <c r="N205" s="201"/>
    </row>
    <row r="206" spans="1:14" x14ac:dyDescent="0.2">
      <c r="A206" s="113"/>
      <c r="B206" s="200"/>
      <c r="C206" s="200"/>
      <c r="D206" s="201"/>
      <c r="E206" s="113"/>
      <c r="F206" s="113"/>
      <c r="G206" s="113"/>
      <c r="H206" s="113"/>
      <c r="I206" s="203"/>
      <c r="J206" s="203"/>
      <c r="K206" s="204"/>
      <c r="L206" s="204"/>
      <c r="M206" s="201"/>
      <c r="N206" s="201"/>
    </row>
    <row r="207" spans="1:14" x14ac:dyDescent="0.2">
      <c r="A207" s="113"/>
      <c r="B207" s="200"/>
      <c r="C207" s="200"/>
      <c r="D207" s="201"/>
      <c r="E207" s="113"/>
      <c r="F207" s="113"/>
      <c r="G207" s="113"/>
      <c r="H207" s="113"/>
      <c r="I207" s="203"/>
      <c r="J207" s="203"/>
      <c r="K207" s="204"/>
      <c r="L207" s="204"/>
      <c r="M207" s="201"/>
      <c r="N207" s="201"/>
    </row>
    <row r="208" spans="1:14" x14ac:dyDescent="0.2">
      <c r="A208" s="113"/>
      <c r="B208" s="200"/>
      <c r="C208" s="200"/>
      <c r="D208" s="201"/>
      <c r="E208" s="113"/>
      <c r="F208" s="113"/>
      <c r="G208" s="113"/>
      <c r="H208" s="113"/>
      <c r="I208" s="203"/>
      <c r="J208" s="203"/>
      <c r="K208" s="204"/>
      <c r="L208" s="204"/>
      <c r="M208" s="201"/>
      <c r="N208" s="201"/>
    </row>
    <row r="209" spans="1:14" x14ac:dyDescent="0.2">
      <c r="A209" s="113"/>
      <c r="B209" s="200"/>
      <c r="C209" s="200"/>
      <c r="D209" s="201"/>
      <c r="E209" s="113"/>
      <c r="F209" s="113"/>
      <c r="G209" s="113"/>
      <c r="H209" s="113"/>
      <c r="I209" s="203"/>
      <c r="J209" s="203"/>
      <c r="K209" s="204"/>
      <c r="L209" s="204"/>
      <c r="M209" s="201"/>
      <c r="N209" s="201"/>
    </row>
    <row r="210" spans="1:14" x14ac:dyDescent="0.2">
      <c r="A210" s="113"/>
      <c r="B210" s="200"/>
      <c r="C210" s="200"/>
      <c r="D210" s="201"/>
      <c r="E210" s="113"/>
      <c r="F210" s="113"/>
      <c r="G210" s="113"/>
      <c r="H210" s="113"/>
      <c r="I210" s="203"/>
      <c r="J210" s="203"/>
      <c r="K210" s="204"/>
      <c r="L210" s="204"/>
      <c r="M210" s="201"/>
      <c r="N210" s="201"/>
    </row>
    <row r="211" spans="1:14" x14ac:dyDescent="0.2">
      <c r="A211" s="113"/>
      <c r="B211" s="200"/>
      <c r="C211" s="200"/>
      <c r="D211" s="201"/>
      <c r="E211" s="113"/>
      <c r="F211" s="113"/>
      <c r="G211" s="113"/>
      <c r="H211" s="113"/>
      <c r="I211" s="203"/>
      <c r="J211" s="203"/>
      <c r="K211" s="204"/>
      <c r="L211" s="204"/>
      <c r="M211" s="201"/>
      <c r="N211" s="201"/>
    </row>
    <row r="212" spans="1:14" x14ac:dyDescent="0.2">
      <c r="A212" s="113"/>
      <c r="B212" s="200"/>
      <c r="C212" s="200"/>
      <c r="D212" s="201"/>
      <c r="E212" s="113"/>
      <c r="F212" s="113"/>
      <c r="G212" s="113"/>
      <c r="H212" s="113"/>
      <c r="I212" s="203"/>
      <c r="J212" s="203"/>
      <c r="K212" s="204"/>
      <c r="L212" s="204"/>
      <c r="M212" s="201"/>
      <c r="N212" s="201"/>
    </row>
    <row r="213" spans="1:14" x14ac:dyDescent="0.2">
      <c r="A213" s="113"/>
      <c r="B213" s="200"/>
      <c r="C213" s="200"/>
      <c r="D213" s="201"/>
      <c r="E213" s="113"/>
      <c r="F213" s="113"/>
      <c r="G213" s="113"/>
      <c r="H213" s="113"/>
      <c r="I213" s="203"/>
      <c r="J213" s="203"/>
      <c r="K213" s="204"/>
      <c r="L213" s="204"/>
      <c r="M213" s="201"/>
      <c r="N213" s="201"/>
    </row>
    <row r="214" spans="1:14" x14ac:dyDescent="0.2">
      <c r="A214" s="113"/>
      <c r="B214" s="200"/>
      <c r="C214" s="200"/>
      <c r="D214" s="201"/>
      <c r="E214" s="113"/>
      <c r="F214" s="113"/>
      <c r="G214" s="113"/>
      <c r="H214" s="113"/>
      <c r="I214" s="203"/>
      <c r="J214" s="203"/>
      <c r="K214" s="204"/>
      <c r="L214" s="204"/>
      <c r="M214" s="201"/>
      <c r="N214" s="201"/>
    </row>
    <row r="215" spans="1:14" x14ac:dyDescent="0.2">
      <c r="A215" s="113"/>
      <c r="B215" s="200"/>
      <c r="C215" s="200"/>
      <c r="D215" s="201"/>
      <c r="E215" s="113"/>
      <c r="F215" s="113"/>
      <c r="G215" s="113"/>
      <c r="H215" s="113"/>
      <c r="I215" s="203"/>
      <c r="J215" s="203"/>
      <c r="K215" s="204"/>
      <c r="L215" s="204"/>
      <c r="M215" s="201"/>
      <c r="N215" s="201"/>
    </row>
    <row r="216" spans="1:14" x14ac:dyDescent="0.2">
      <c r="A216" s="113"/>
      <c r="B216" s="200"/>
      <c r="C216" s="200"/>
      <c r="D216" s="201"/>
      <c r="E216" s="113"/>
      <c r="F216" s="113"/>
      <c r="G216" s="113"/>
      <c r="H216" s="113"/>
      <c r="I216" s="203"/>
      <c r="J216" s="203"/>
      <c r="K216" s="204"/>
      <c r="L216" s="204"/>
      <c r="M216" s="201"/>
      <c r="N216" s="201"/>
    </row>
    <row r="217" spans="1:14" x14ac:dyDescent="0.2">
      <c r="A217" s="113"/>
      <c r="B217" s="200"/>
      <c r="C217" s="200"/>
      <c r="D217" s="201"/>
      <c r="E217" s="113"/>
      <c r="F217" s="113"/>
      <c r="G217" s="113"/>
      <c r="H217" s="113"/>
      <c r="I217" s="203"/>
      <c r="J217" s="203"/>
      <c r="K217" s="204"/>
      <c r="L217" s="204"/>
      <c r="M217" s="201"/>
      <c r="N217" s="201"/>
    </row>
    <row r="218" spans="1:14" x14ac:dyDescent="0.2">
      <c r="A218" s="113"/>
      <c r="B218" s="200"/>
      <c r="C218" s="200"/>
      <c r="D218" s="201"/>
      <c r="E218" s="113"/>
      <c r="F218" s="113"/>
      <c r="G218" s="113"/>
      <c r="H218" s="113"/>
      <c r="I218" s="203"/>
      <c r="J218" s="203"/>
      <c r="K218" s="204"/>
      <c r="L218" s="204"/>
      <c r="M218" s="201"/>
      <c r="N218" s="201"/>
    </row>
    <row r="219" spans="1:14" x14ac:dyDescent="0.2">
      <c r="A219" s="113"/>
      <c r="B219" s="200"/>
      <c r="C219" s="200"/>
      <c r="D219" s="201"/>
      <c r="E219" s="113"/>
      <c r="F219" s="113"/>
      <c r="G219" s="113"/>
      <c r="H219" s="113"/>
      <c r="I219" s="203"/>
      <c r="J219" s="203"/>
      <c r="K219" s="204"/>
      <c r="L219" s="204"/>
      <c r="M219" s="201"/>
      <c r="N219" s="201"/>
    </row>
    <row r="220" spans="1:14" x14ac:dyDescent="0.2">
      <c r="A220" s="113"/>
      <c r="B220" s="200"/>
      <c r="C220" s="200"/>
      <c r="D220" s="201"/>
      <c r="E220" s="113"/>
      <c r="F220" s="113"/>
      <c r="G220" s="113"/>
      <c r="H220" s="113"/>
      <c r="I220" s="203"/>
      <c r="J220" s="203"/>
      <c r="K220" s="204"/>
      <c r="L220" s="204"/>
      <c r="M220" s="201"/>
      <c r="N220" s="201"/>
    </row>
    <row r="221" spans="1:14" x14ac:dyDescent="0.2">
      <c r="A221" s="113"/>
      <c r="B221" s="200"/>
      <c r="C221" s="200"/>
      <c r="D221" s="201"/>
      <c r="E221" s="113"/>
      <c r="F221" s="113"/>
      <c r="G221" s="113"/>
      <c r="H221" s="113"/>
      <c r="I221" s="203"/>
      <c r="J221" s="203"/>
      <c r="K221" s="204"/>
      <c r="L221" s="204"/>
      <c r="M221" s="201"/>
      <c r="N221" s="201"/>
    </row>
    <row r="222" spans="1:14" x14ac:dyDescent="0.2">
      <c r="A222" s="113"/>
      <c r="B222" s="200"/>
      <c r="C222" s="200"/>
      <c r="D222" s="201"/>
      <c r="E222" s="113"/>
      <c r="F222" s="113"/>
      <c r="G222" s="113"/>
      <c r="H222" s="113"/>
      <c r="I222" s="203"/>
      <c r="J222" s="203"/>
      <c r="K222" s="204"/>
      <c r="L222" s="204"/>
      <c r="M222" s="201"/>
      <c r="N222" s="201"/>
    </row>
    <row r="223" spans="1:14" x14ac:dyDescent="0.2">
      <c r="A223" s="113"/>
      <c r="B223" s="200"/>
      <c r="C223" s="200"/>
      <c r="D223" s="201"/>
      <c r="E223" s="113"/>
      <c r="F223" s="113"/>
      <c r="G223" s="113"/>
      <c r="H223" s="113"/>
      <c r="I223" s="203"/>
      <c r="J223" s="203"/>
      <c r="K223" s="204"/>
      <c r="L223" s="204"/>
      <c r="M223" s="201"/>
      <c r="N223" s="201"/>
    </row>
    <row r="224" spans="1:14" x14ac:dyDescent="0.2">
      <c r="A224" s="113"/>
      <c r="B224" s="200"/>
      <c r="C224" s="200"/>
      <c r="D224" s="201"/>
      <c r="E224" s="113"/>
      <c r="F224" s="113"/>
      <c r="G224" s="113"/>
      <c r="H224" s="113"/>
      <c r="I224" s="203"/>
      <c r="J224" s="203"/>
      <c r="K224" s="204"/>
      <c r="L224" s="204"/>
      <c r="M224" s="201"/>
      <c r="N224" s="201"/>
    </row>
    <row r="225" spans="1:14" x14ac:dyDescent="0.2">
      <c r="A225" s="113"/>
      <c r="B225" s="200"/>
      <c r="C225" s="200"/>
      <c r="D225" s="201"/>
      <c r="E225" s="113"/>
      <c r="F225" s="113"/>
      <c r="G225" s="113"/>
      <c r="H225" s="113"/>
      <c r="I225" s="203"/>
      <c r="J225" s="203"/>
      <c r="K225" s="204"/>
      <c r="L225" s="204"/>
      <c r="M225" s="201"/>
      <c r="N225" s="201"/>
    </row>
    <row r="226" spans="1:14" x14ac:dyDescent="0.2">
      <c r="A226" s="113"/>
      <c r="B226" s="200"/>
      <c r="C226" s="200"/>
      <c r="D226" s="201"/>
      <c r="E226" s="113"/>
      <c r="F226" s="113"/>
      <c r="G226" s="113"/>
      <c r="H226" s="113"/>
      <c r="I226" s="203"/>
      <c r="J226" s="203"/>
      <c r="K226" s="204"/>
      <c r="L226" s="204"/>
      <c r="M226" s="201"/>
      <c r="N226" s="201"/>
    </row>
    <row r="227" spans="1:14" x14ac:dyDescent="0.2">
      <c r="A227" s="113"/>
      <c r="B227" s="200"/>
      <c r="C227" s="200"/>
      <c r="D227" s="201"/>
      <c r="E227" s="113"/>
      <c r="F227" s="113"/>
      <c r="G227" s="113"/>
      <c r="H227" s="113"/>
      <c r="I227" s="203"/>
      <c r="J227" s="203"/>
      <c r="K227" s="204"/>
      <c r="L227" s="204"/>
      <c r="M227" s="201"/>
      <c r="N227" s="201"/>
    </row>
    <row r="228" spans="1:14" x14ac:dyDescent="0.2">
      <c r="A228" s="113"/>
      <c r="B228" s="200"/>
      <c r="C228" s="200"/>
      <c r="D228" s="201"/>
      <c r="E228" s="113"/>
      <c r="F228" s="113"/>
      <c r="G228" s="113"/>
      <c r="H228" s="113"/>
      <c r="I228" s="203"/>
      <c r="J228" s="203"/>
      <c r="K228" s="204"/>
      <c r="L228" s="204"/>
      <c r="M228" s="201"/>
      <c r="N228" s="201"/>
    </row>
    <row r="229" spans="1:14" x14ac:dyDescent="0.2">
      <c r="A229" s="113"/>
      <c r="B229" s="200"/>
      <c r="C229" s="200"/>
      <c r="D229" s="201"/>
      <c r="E229" s="113"/>
      <c r="F229" s="113"/>
      <c r="G229" s="113"/>
      <c r="H229" s="113"/>
      <c r="I229" s="203"/>
      <c r="J229" s="203"/>
      <c r="K229" s="204"/>
      <c r="L229" s="204"/>
      <c r="M229" s="201"/>
      <c r="N229" s="201"/>
    </row>
    <row r="230" spans="1:14" x14ac:dyDescent="0.2">
      <c r="A230" s="113"/>
      <c r="B230" s="200"/>
      <c r="C230" s="200"/>
      <c r="D230" s="201"/>
      <c r="E230" s="113"/>
      <c r="F230" s="113"/>
      <c r="G230" s="113"/>
      <c r="H230" s="113"/>
      <c r="I230" s="203"/>
      <c r="J230" s="203"/>
      <c r="K230" s="204"/>
      <c r="L230" s="204"/>
      <c r="M230" s="201"/>
      <c r="N230" s="201"/>
    </row>
    <row r="231" spans="1:14" x14ac:dyDescent="0.2">
      <c r="A231" s="113"/>
      <c r="B231" s="200"/>
      <c r="C231" s="200"/>
      <c r="D231" s="201"/>
      <c r="E231" s="113"/>
      <c r="F231" s="113"/>
      <c r="G231" s="113"/>
      <c r="H231" s="113"/>
      <c r="I231" s="203"/>
      <c r="J231" s="203"/>
      <c r="K231" s="204"/>
      <c r="L231" s="204"/>
      <c r="M231" s="201"/>
      <c r="N231" s="201"/>
    </row>
    <row r="232" spans="1:14" x14ac:dyDescent="0.2">
      <c r="A232" s="113"/>
      <c r="B232" s="200"/>
      <c r="C232" s="200"/>
      <c r="D232" s="201"/>
      <c r="E232" s="113"/>
      <c r="F232" s="113"/>
      <c r="G232" s="113"/>
      <c r="H232" s="113"/>
      <c r="I232" s="203"/>
      <c r="J232" s="203"/>
      <c r="K232" s="204"/>
      <c r="L232" s="204"/>
      <c r="M232" s="201"/>
      <c r="N232" s="201"/>
    </row>
    <row r="233" spans="1:14" x14ac:dyDescent="0.2">
      <c r="A233" s="113"/>
      <c r="B233" s="200"/>
      <c r="C233" s="200"/>
      <c r="D233" s="201"/>
      <c r="E233" s="113"/>
      <c r="F233" s="113"/>
      <c r="G233" s="113"/>
      <c r="H233" s="113"/>
      <c r="I233" s="203"/>
      <c r="J233" s="203"/>
      <c r="K233" s="204"/>
      <c r="L233" s="204"/>
      <c r="M233" s="201"/>
      <c r="N233" s="201"/>
    </row>
    <row r="234" spans="1:14" x14ac:dyDescent="0.2">
      <c r="A234" s="113"/>
      <c r="B234" s="200"/>
      <c r="C234" s="200"/>
      <c r="D234" s="201"/>
      <c r="E234" s="113"/>
      <c r="F234" s="113"/>
      <c r="G234" s="113"/>
      <c r="H234" s="113"/>
      <c r="I234" s="203"/>
      <c r="J234" s="203"/>
      <c r="K234" s="204"/>
      <c r="L234" s="204"/>
      <c r="M234" s="201"/>
      <c r="N234" s="201"/>
    </row>
    <row r="235" spans="1:14" x14ac:dyDescent="0.2">
      <c r="A235" s="113"/>
      <c r="B235" s="200"/>
      <c r="C235" s="200"/>
      <c r="D235" s="201"/>
      <c r="E235" s="113"/>
      <c r="F235" s="113"/>
      <c r="G235" s="113"/>
      <c r="H235" s="113"/>
      <c r="I235" s="203"/>
      <c r="J235" s="203"/>
      <c r="K235" s="204"/>
      <c r="L235" s="204"/>
      <c r="M235" s="201"/>
      <c r="N235" s="201"/>
    </row>
    <row r="236" spans="1:14" x14ac:dyDescent="0.2">
      <c r="A236" s="113"/>
      <c r="B236" s="200"/>
      <c r="C236" s="200"/>
      <c r="D236" s="201"/>
      <c r="E236" s="113"/>
      <c r="F236" s="113"/>
      <c r="G236" s="113"/>
      <c r="H236" s="113"/>
      <c r="I236" s="203"/>
      <c r="J236" s="203"/>
      <c r="K236" s="204"/>
      <c r="L236" s="204"/>
      <c r="M236" s="201"/>
      <c r="N236" s="201"/>
    </row>
    <row r="237" spans="1:14" x14ac:dyDescent="0.2">
      <c r="A237" s="113"/>
      <c r="B237" s="200"/>
      <c r="C237" s="200"/>
      <c r="D237" s="201"/>
      <c r="E237" s="113"/>
      <c r="F237" s="113"/>
      <c r="G237" s="113"/>
      <c r="H237" s="113"/>
      <c r="I237" s="203"/>
      <c r="J237" s="203"/>
      <c r="K237" s="204"/>
      <c r="L237" s="204"/>
      <c r="M237" s="201"/>
      <c r="N237" s="201"/>
    </row>
    <row r="238" spans="1:14" x14ac:dyDescent="0.2">
      <c r="A238" s="113"/>
      <c r="B238" s="200"/>
      <c r="C238" s="200"/>
      <c r="D238" s="201"/>
      <c r="E238" s="113"/>
      <c r="F238" s="113"/>
      <c r="G238" s="113"/>
      <c r="H238" s="113"/>
      <c r="I238" s="203"/>
      <c r="J238" s="203"/>
      <c r="K238" s="204"/>
      <c r="L238" s="204"/>
      <c r="M238" s="201"/>
      <c r="N238" s="201"/>
    </row>
    <row r="239" spans="1:14" x14ac:dyDescent="0.2">
      <c r="A239" s="113"/>
      <c r="B239" s="200"/>
      <c r="C239" s="200"/>
      <c r="D239" s="201"/>
      <c r="E239" s="113"/>
      <c r="F239" s="113"/>
      <c r="G239" s="113"/>
      <c r="H239" s="113"/>
      <c r="I239" s="203"/>
      <c r="J239" s="203"/>
      <c r="K239" s="204"/>
      <c r="L239" s="204"/>
      <c r="M239" s="201"/>
      <c r="N239" s="201"/>
    </row>
    <row r="240" spans="1:14" x14ac:dyDescent="0.2">
      <c r="A240" s="113"/>
      <c r="B240" s="200"/>
      <c r="C240" s="200"/>
      <c r="D240" s="201"/>
      <c r="E240" s="113"/>
      <c r="F240" s="113"/>
      <c r="G240" s="113"/>
      <c r="H240" s="113"/>
      <c r="I240" s="203"/>
      <c r="J240" s="203"/>
      <c r="K240" s="204"/>
      <c r="L240" s="204"/>
      <c r="M240" s="201"/>
      <c r="N240" s="201"/>
    </row>
    <row r="241" spans="1:14" x14ac:dyDescent="0.2">
      <c r="A241" s="113"/>
      <c r="B241" s="200"/>
      <c r="C241" s="200"/>
      <c r="D241" s="201"/>
      <c r="E241" s="113"/>
      <c r="F241" s="113"/>
      <c r="G241" s="113"/>
      <c r="H241" s="113"/>
      <c r="I241" s="203"/>
      <c r="J241" s="203"/>
      <c r="K241" s="204"/>
      <c r="L241" s="204"/>
      <c r="M241" s="201"/>
      <c r="N241" s="201"/>
    </row>
    <row r="242" spans="1:14" x14ac:dyDescent="0.2">
      <c r="A242" s="113"/>
      <c r="B242" s="200"/>
      <c r="C242" s="200"/>
      <c r="D242" s="201"/>
      <c r="E242" s="113"/>
      <c r="F242" s="113"/>
      <c r="G242" s="113"/>
      <c r="H242" s="113"/>
      <c r="I242" s="203"/>
      <c r="J242" s="203"/>
      <c r="K242" s="204"/>
      <c r="L242" s="204"/>
      <c r="M242" s="201"/>
      <c r="N242" s="201"/>
    </row>
    <row r="243" spans="1:14" x14ac:dyDescent="0.2">
      <c r="A243" s="113"/>
      <c r="B243" s="200"/>
      <c r="C243" s="200"/>
      <c r="D243" s="201"/>
      <c r="E243" s="113"/>
      <c r="F243" s="113"/>
      <c r="G243" s="113"/>
      <c r="H243" s="113"/>
      <c r="I243" s="203"/>
      <c r="J243" s="203"/>
      <c r="K243" s="204"/>
      <c r="L243" s="204"/>
      <c r="M243" s="201"/>
      <c r="N243" s="201"/>
    </row>
    <row r="244" spans="1:14" x14ac:dyDescent="0.2">
      <c r="A244" s="113"/>
      <c r="B244" s="200"/>
      <c r="C244" s="200"/>
      <c r="D244" s="201"/>
      <c r="E244" s="113"/>
      <c r="F244" s="113"/>
      <c r="G244" s="113"/>
      <c r="H244" s="113"/>
      <c r="I244" s="203"/>
      <c r="J244" s="203"/>
      <c r="K244" s="204"/>
      <c r="L244" s="204"/>
      <c r="M244" s="201"/>
      <c r="N244" s="201"/>
    </row>
    <row r="245" spans="1:14" x14ac:dyDescent="0.2">
      <c r="A245" s="113"/>
      <c r="B245" s="200"/>
      <c r="C245" s="200"/>
      <c r="D245" s="201"/>
      <c r="E245" s="113"/>
      <c r="F245" s="113"/>
      <c r="G245" s="113"/>
      <c r="H245" s="113"/>
      <c r="I245" s="203"/>
      <c r="J245" s="203"/>
      <c r="K245" s="204"/>
      <c r="L245" s="204"/>
      <c r="M245" s="201"/>
      <c r="N245" s="201"/>
    </row>
    <row r="246" spans="1:14" x14ac:dyDescent="0.2">
      <c r="A246" s="113"/>
      <c r="B246" s="200"/>
      <c r="C246" s="200"/>
      <c r="D246" s="201"/>
      <c r="E246" s="113"/>
      <c r="F246" s="113"/>
      <c r="G246" s="113"/>
      <c r="H246" s="113"/>
      <c r="I246" s="203"/>
      <c r="J246" s="203"/>
      <c r="K246" s="204"/>
      <c r="L246" s="204"/>
      <c r="M246" s="201"/>
      <c r="N246" s="201"/>
    </row>
    <row r="247" spans="1:14" x14ac:dyDescent="0.2">
      <c r="A247" s="113"/>
      <c r="B247" s="200"/>
      <c r="C247" s="200"/>
      <c r="D247" s="201"/>
      <c r="E247" s="113"/>
      <c r="F247" s="113"/>
      <c r="G247" s="113"/>
      <c r="H247" s="113"/>
      <c r="I247" s="203"/>
      <c r="J247" s="203"/>
      <c r="K247" s="204"/>
      <c r="L247" s="204"/>
      <c r="M247" s="201"/>
      <c r="N247" s="201"/>
    </row>
    <row r="248" spans="1:14" x14ac:dyDescent="0.2">
      <c r="A248" s="113"/>
      <c r="B248" s="200"/>
      <c r="C248" s="200"/>
      <c r="D248" s="201"/>
      <c r="E248" s="113"/>
      <c r="F248" s="113"/>
      <c r="G248" s="113"/>
      <c r="H248" s="113"/>
      <c r="I248" s="203"/>
      <c r="J248" s="203"/>
      <c r="K248" s="204"/>
      <c r="L248" s="204"/>
      <c r="M248" s="201"/>
      <c r="N248" s="201"/>
    </row>
    <row r="249" spans="1:14" x14ac:dyDescent="0.2">
      <c r="A249" s="113"/>
      <c r="B249" s="200"/>
      <c r="C249" s="200"/>
      <c r="D249" s="201"/>
      <c r="E249" s="113"/>
      <c r="F249" s="113"/>
      <c r="G249" s="113"/>
      <c r="H249" s="113"/>
      <c r="I249" s="203"/>
      <c r="J249" s="203"/>
      <c r="K249" s="204"/>
      <c r="L249" s="204"/>
      <c r="M249" s="201"/>
      <c r="N249" s="201"/>
    </row>
    <row r="250" spans="1:14" x14ac:dyDescent="0.2">
      <c r="A250" s="113"/>
      <c r="B250" s="200"/>
      <c r="C250" s="200"/>
      <c r="D250" s="201"/>
      <c r="E250" s="113"/>
      <c r="F250" s="113"/>
      <c r="G250" s="113"/>
      <c r="H250" s="113"/>
      <c r="I250" s="203"/>
      <c r="J250" s="203"/>
      <c r="K250" s="204"/>
      <c r="L250" s="204"/>
      <c r="M250" s="201"/>
      <c r="N250" s="201"/>
    </row>
    <row r="251" spans="1:14" x14ac:dyDescent="0.2">
      <c r="A251" s="113"/>
      <c r="B251" s="200"/>
      <c r="C251" s="200"/>
      <c r="D251" s="201"/>
      <c r="E251" s="113"/>
      <c r="F251" s="113"/>
      <c r="G251" s="113"/>
      <c r="H251" s="113"/>
      <c r="I251" s="203"/>
      <c r="J251" s="203"/>
      <c r="K251" s="204"/>
      <c r="L251" s="204"/>
      <c r="M251" s="201"/>
      <c r="N251" s="201"/>
    </row>
    <row r="252" spans="1:14" x14ac:dyDescent="0.2">
      <c r="A252" s="113"/>
      <c r="B252" s="200"/>
      <c r="C252" s="200"/>
      <c r="D252" s="201"/>
      <c r="E252" s="113"/>
      <c r="F252" s="113"/>
      <c r="G252" s="113"/>
      <c r="H252" s="113"/>
      <c r="I252" s="203"/>
      <c r="J252" s="203"/>
      <c r="K252" s="204"/>
      <c r="L252" s="204"/>
      <c r="M252" s="201"/>
      <c r="N252" s="201"/>
    </row>
    <row r="253" spans="1:14" x14ac:dyDescent="0.2">
      <c r="A253" s="113"/>
      <c r="B253" s="200"/>
      <c r="C253" s="200"/>
      <c r="D253" s="201"/>
      <c r="E253" s="113"/>
      <c r="F253" s="113"/>
      <c r="G253" s="113"/>
      <c r="H253" s="113"/>
      <c r="I253" s="203"/>
      <c r="J253" s="203"/>
      <c r="K253" s="204"/>
      <c r="L253" s="204"/>
      <c r="M253" s="201"/>
      <c r="N253" s="201"/>
    </row>
    <row r="254" spans="1:14" x14ac:dyDescent="0.2">
      <c r="A254" s="113"/>
      <c r="B254" s="200"/>
      <c r="C254" s="200"/>
      <c r="D254" s="201"/>
      <c r="E254" s="113"/>
      <c r="F254" s="113"/>
      <c r="G254" s="113"/>
      <c r="H254" s="113"/>
      <c r="I254" s="203"/>
      <c r="J254" s="203"/>
      <c r="K254" s="204"/>
      <c r="L254" s="204"/>
      <c r="M254" s="201"/>
      <c r="N254" s="201"/>
    </row>
    <row r="255" spans="1:14" x14ac:dyDescent="0.2">
      <c r="A255" s="113"/>
      <c r="B255" s="200"/>
      <c r="C255" s="200"/>
      <c r="D255" s="201"/>
      <c r="E255" s="113"/>
      <c r="F255" s="113"/>
      <c r="G255" s="113"/>
      <c r="H255" s="113"/>
      <c r="I255" s="203"/>
      <c r="J255" s="203"/>
      <c r="K255" s="204"/>
      <c r="L255" s="204"/>
      <c r="M255" s="201"/>
      <c r="N255" s="201"/>
    </row>
    <row r="256" spans="1:14" x14ac:dyDescent="0.2">
      <c r="A256" s="113"/>
      <c r="B256" s="200"/>
      <c r="C256" s="200"/>
      <c r="D256" s="201"/>
      <c r="E256" s="113"/>
      <c r="F256" s="113"/>
      <c r="G256" s="113"/>
      <c r="H256" s="113"/>
      <c r="I256" s="203"/>
      <c r="J256" s="203"/>
      <c r="K256" s="204"/>
      <c r="L256" s="204"/>
      <c r="M256" s="201"/>
      <c r="N256" s="201"/>
    </row>
    <row r="257" spans="1:14" x14ac:dyDescent="0.2">
      <c r="A257" s="113"/>
      <c r="B257" s="200"/>
      <c r="C257" s="200"/>
      <c r="D257" s="201"/>
      <c r="E257" s="113"/>
      <c r="F257" s="113"/>
      <c r="G257" s="113"/>
      <c r="H257" s="113"/>
      <c r="I257" s="203"/>
      <c r="J257" s="203"/>
      <c r="K257" s="204"/>
      <c r="L257" s="204"/>
      <c r="M257" s="201"/>
      <c r="N257" s="201"/>
    </row>
    <row r="258" spans="1:14" x14ac:dyDescent="0.2">
      <c r="A258" s="113"/>
      <c r="B258" s="200"/>
      <c r="C258" s="200"/>
      <c r="D258" s="201"/>
      <c r="E258" s="113"/>
      <c r="F258" s="113"/>
      <c r="G258" s="113"/>
      <c r="H258" s="113"/>
      <c r="I258" s="203"/>
      <c r="J258" s="203"/>
      <c r="K258" s="204"/>
      <c r="L258" s="204"/>
      <c r="M258" s="201"/>
      <c r="N258" s="201"/>
    </row>
    <row r="259" spans="1:14" x14ac:dyDescent="0.2">
      <c r="A259" s="113"/>
      <c r="B259" s="200"/>
      <c r="C259" s="200"/>
      <c r="D259" s="201"/>
      <c r="E259" s="113"/>
      <c r="F259" s="113"/>
      <c r="G259" s="113"/>
      <c r="H259" s="113"/>
      <c r="I259" s="203"/>
      <c r="J259" s="203"/>
      <c r="K259" s="204"/>
      <c r="L259" s="204"/>
      <c r="M259" s="201"/>
      <c r="N259" s="201"/>
    </row>
    <row r="260" spans="1:14" x14ac:dyDescent="0.2">
      <c r="A260" s="113"/>
      <c r="B260" s="200"/>
      <c r="C260" s="200"/>
      <c r="D260" s="201"/>
      <c r="E260" s="113"/>
      <c r="F260" s="113"/>
      <c r="G260" s="113"/>
      <c r="H260" s="113"/>
      <c r="I260" s="203"/>
      <c r="J260" s="203"/>
      <c r="K260" s="204"/>
      <c r="L260" s="204"/>
      <c r="M260" s="201"/>
      <c r="N260" s="201"/>
    </row>
    <row r="261" spans="1:14" x14ac:dyDescent="0.2">
      <c r="A261" s="113"/>
      <c r="B261" s="200"/>
      <c r="C261" s="200"/>
      <c r="D261" s="201"/>
      <c r="E261" s="113"/>
      <c r="F261" s="113"/>
      <c r="G261" s="113"/>
      <c r="H261" s="113"/>
      <c r="I261" s="203"/>
      <c r="J261" s="203"/>
      <c r="K261" s="204"/>
      <c r="L261" s="204"/>
      <c r="M261" s="201"/>
      <c r="N261" s="201"/>
    </row>
    <row r="262" spans="1:14" x14ac:dyDescent="0.2">
      <c r="A262" s="113"/>
      <c r="B262" s="200"/>
      <c r="C262" s="200"/>
      <c r="D262" s="201"/>
      <c r="E262" s="113"/>
      <c r="F262" s="113"/>
      <c r="G262" s="113"/>
      <c r="H262" s="113"/>
      <c r="I262" s="203"/>
      <c r="J262" s="203"/>
      <c r="K262" s="204"/>
      <c r="L262" s="204"/>
      <c r="M262" s="201"/>
      <c r="N262" s="201"/>
    </row>
    <row r="263" spans="1:14" x14ac:dyDescent="0.2">
      <c r="A263" s="113"/>
      <c r="B263" s="200"/>
      <c r="C263" s="200"/>
      <c r="D263" s="201"/>
      <c r="E263" s="113"/>
      <c r="F263" s="113"/>
      <c r="G263" s="113"/>
      <c r="H263" s="113"/>
      <c r="I263" s="203"/>
      <c r="J263" s="203"/>
      <c r="K263" s="204"/>
      <c r="L263" s="204"/>
      <c r="M263" s="201"/>
      <c r="N263" s="201"/>
    </row>
    <row r="264" spans="1:14" x14ac:dyDescent="0.2">
      <c r="A264" s="113"/>
      <c r="B264" s="200"/>
      <c r="C264" s="200"/>
      <c r="D264" s="201"/>
      <c r="E264" s="113"/>
      <c r="F264" s="113"/>
      <c r="G264" s="113"/>
      <c r="H264" s="113"/>
      <c r="I264" s="203"/>
      <c r="J264" s="203"/>
      <c r="K264" s="204"/>
      <c r="L264" s="204"/>
      <c r="M264" s="201"/>
      <c r="N264" s="201"/>
    </row>
    <row r="265" spans="1:14" x14ac:dyDescent="0.2">
      <c r="A265" s="113"/>
      <c r="B265" s="200"/>
      <c r="C265" s="200"/>
      <c r="D265" s="201"/>
      <c r="E265" s="113"/>
      <c r="F265" s="113"/>
      <c r="G265" s="113"/>
      <c r="H265" s="113"/>
      <c r="I265" s="203"/>
      <c r="J265" s="203"/>
      <c r="K265" s="204"/>
      <c r="L265" s="204"/>
      <c r="M265" s="201"/>
      <c r="N265" s="201"/>
    </row>
    <row r="266" spans="1:14" x14ac:dyDescent="0.2">
      <c r="A266" s="113"/>
      <c r="B266" s="200"/>
      <c r="C266" s="200"/>
      <c r="D266" s="201"/>
      <c r="E266" s="113"/>
      <c r="F266" s="113"/>
      <c r="G266" s="113"/>
      <c r="H266" s="113"/>
      <c r="I266" s="203"/>
      <c r="J266" s="203"/>
      <c r="K266" s="204"/>
      <c r="L266" s="204"/>
      <c r="M266" s="201"/>
      <c r="N266" s="201"/>
    </row>
    <row r="267" spans="1:14" x14ac:dyDescent="0.2">
      <c r="A267" s="113"/>
      <c r="B267" s="200"/>
      <c r="C267" s="200"/>
      <c r="D267" s="201"/>
      <c r="E267" s="113"/>
      <c r="F267" s="113"/>
      <c r="G267" s="113"/>
      <c r="H267" s="113"/>
      <c r="I267" s="203"/>
      <c r="J267" s="203"/>
      <c r="K267" s="204"/>
      <c r="L267" s="204"/>
      <c r="M267" s="201"/>
      <c r="N267" s="201"/>
    </row>
    <row r="268" spans="1:14" x14ac:dyDescent="0.2">
      <c r="A268" s="113"/>
      <c r="B268" s="200"/>
      <c r="C268" s="200"/>
      <c r="D268" s="201"/>
      <c r="E268" s="113"/>
      <c r="F268" s="113"/>
      <c r="G268" s="113"/>
      <c r="H268" s="113"/>
      <c r="I268" s="203"/>
      <c r="J268" s="203"/>
      <c r="K268" s="204"/>
      <c r="L268" s="204"/>
      <c r="M268" s="201"/>
      <c r="N268" s="201"/>
    </row>
    <row r="269" spans="1:14" x14ac:dyDescent="0.2">
      <c r="A269" s="113"/>
      <c r="B269" s="200"/>
      <c r="C269" s="200"/>
      <c r="D269" s="201"/>
      <c r="E269" s="113"/>
      <c r="F269" s="113"/>
      <c r="G269" s="113"/>
      <c r="H269" s="113"/>
      <c r="I269" s="203"/>
      <c r="J269" s="203"/>
      <c r="K269" s="204"/>
      <c r="L269" s="204"/>
      <c r="M269" s="201"/>
      <c r="N269" s="201"/>
    </row>
    <row r="270" spans="1:14" x14ac:dyDescent="0.2">
      <c r="A270" s="113"/>
      <c r="B270" s="200"/>
      <c r="C270" s="200"/>
      <c r="D270" s="201"/>
      <c r="E270" s="113"/>
      <c r="F270" s="113"/>
      <c r="G270" s="113"/>
      <c r="H270" s="113"/>
      <c r="I270" s="203"/>
      <c r="J270" s="203"/>
      <c r="K270" s="204"/>
      <c r="L270" s="204"/>
      <c r="M270" s="201"/>
      <c r="N270" s="201"/>
    </row>
    <row r="271" spans="1:14" x14ac:dyDescent="0.2">
      <c r="A271" s="113"/>
      <c r="B271" s="200"/>
      <c r="C271" s="200"/>
      <c r="D271" s="201"/>
      <c r="E271" s="113"/>
      <c r="F271" s="113"/>
      <c r="G271" s="113"/>
      <c r="H271" s="113"/>
      <c r="I271" s="203"/>
      <c r="J271" s="203"/>
      <c r="K271" s="204"/>
      <c r="L271" s="204"/>
      <c r="M271" s="201"/>
      <c r="N271" s="201"/>
    </row>
    <row r="272" spans="1:14" x14ac:dyDescent="0.2">
      <c r="A272" s="113"/>
      <c r="B272" s="200"/>
      <c r="C272" s="200"/>
      <c r="D272" s="201"/>
      <c r="E272" s="113"/>
      <c r="F272" s="113"/>
      <c r="G272" s="113"/>
      <c r="H272" s="113"/>
      <c r="I272" s="203"/>
      <c r="J272" s="203"/>
      <c r="K272" s="204"/>
      <c r="L272" s="204"/>
      <c r="M272" s="201"/>
      <c r="N272" s="201"/>
    </row>
    <row r="273" spans="1:14" x14ac:dyDescent="0.2">
      <c r="A273" s="113"/>
      <c r="B273" s="200"/>
      <c r="C273" s="200"/>
      <c r="D273" s="201"/>
      <c r="E273" s="113"/>
      <c r="F273" s="113"/>
      <c r="G273" s="113"/>
      <c r="H273" s="113"/>
      <c r="I273" s="203"/>
      <c r="J273" s="203"/>
      <c r="K273" s="204"/>
      <c r="L273" s="204"/>
      <c r="M273" s="201"/>
      <c r="N273" s="201"/>
    </row>
    <row r="274" spans="1:14" x14ac:dyDescent="0.2">
      <c r="A274" s="113"/>
      <c r="B274" s="200"/>
      <c r="C274" s="200"/>
      <c r="D274" s="201"/>
      <c r="E274" s="113"/>
      <c r="F274" s="113"/>
      <c r="G274" s="113"/>
      <c r="H274" s="113"/>
      <c r="I274" s="203"/>
      <c r="J274" s="203"/>
      <c r="K274" s="204"/>
      <c r="L274" s="204"/>
      <c r="M274" s="201"/>
      <c r="N274" s="201"/>
    </row>
    <row r="275" spans="1:14" x14ac:dyDescent="0.2">
      <c r="A275" s="113"/>
      <c r="B275" s="200"/>
      <c r="C275" s="200"/>
      <c r="D275" s="201"/>
      <c r="E275" s="113"/>
      <c r="F275" s="113"/>
      <c r="G275" s="113"/>
      <c r="H275" s="113"/>
      <c r="I275" s="203"/>
      <c r="J275" s="203"/>
      <c r="K275" s="204"/>
      <c r="L275" s="204"/>
      <c r="M275" s="201"/>
      <c r="N275" s="201"/>
    </row>
    <row r="276" spans="1:14" x14ac:dyDescent="0.2">
      <c r="A276" s="113"/>
      <c r="B276" s="200"/>
      <c r="C276" s="200"/>
      <c r="D276" s="201"/>
      <c r="E276" s="113"/>
      <c r="F276" s="113"/>
      <c r="G276" s="113"/>
      <c r="H276" s="113"/>
      <c r="I276" s="203"/>
      <c r="J276" s="203"/>
      <c r="K276" s="204"/>
      <c r="L276" s="204"/>
      <c r="M276" s="201"/>
      <c r="N276" s="201"/>
    </row>
    <row r="277" spans="1:14" x14ac:dyDescent="0.2">
      <c r="A277" s="113"/>
      <c r="B277" s="200"/>
      <c r="C277" s="200"/>
      <c r="D277" s="201"/>
      <c r="E277" s="113"/>
      <c r="F277" s="113"/>
      <c r="G277" s="113"/>
      <c r="H277" s="113"/>
      <c r="I277" s="203"/>
      <c r="J277" s="203"/>
      <c r="K277" s="204"/>
      <c r="L277" s="204"/>
      <c r="M277" s="201"/>
      <c r="N277" s="201"/>
    </row>
    <row r="278" spans="1:14" x14ac:dyDescent="0.2">
      <c r="A278" s="113"/>
      <c r="B278" s="200"/>
      <c r="C278" s="200"/>
      <c r="D278" s="201"/>
      <c r="E278" s="113"/>
      <c r="F278" s="113"/>
      <c r="G278" s="113"/>
      <c r="H278" s="113"/>
      <c r="I278" s="203"/>
      <c r="J278" s="203"/>
      <c r="K278" s="204"/>
      <c r="L278" s="204"/>
      <c r="M278" s="201"/>
      <c r="N278" s="201"/>
    </row>
    <row r="279" spans="1:14" x14ac:dyDescent="0.2">
      <c r="A279" s="113"/>
      <c r="B279" s="200"/>
      <c r="C279" s="200"/>
      <c r="D279" s="201"/>
      <c r="E279" s="113"/>
      <c r="F279" s="113"/>
      <c r="G279" s="113"/>
      <c r="H279" s="113"/>
      <c r="I279" s="203"/>
      <c r="J279" s="203"/>
      <c r="K279" s="204"/>
      <c r="L279" s="204"/>
      <c r="M279" s="201"/>
      <c r="N279" s="201"/>
    </row>
    <row r="280" spans="1:14" x14ac:dyDescent="0.2">
      <c r="A280" s="113"/>
      <c r="B280" s="200"/>
      <c r="C280" s="200"/>
      <c r="D280" s="201"/>
      <c r="E280" s="113"/>
      <c r="F280" s="113"/>
      <c r="G280" s="113"/>
      <c r="H280" s="113"/>
      <c r="I280" s="203"/>
      <c r="J280" s="203"/>
      <c r="K280" s="204"/>
      <c r="L280" s="204"/>
      <c r="M280" s="201"/>
      <c r="N280" s="201"/>
    </row>
    <row r="281" spans="1:14" x14ac:dyDescent="0.2">
      <c r="A281" s="113"/>
      <c r="B281" s="200"/>
      <c r="C281" s="200"/>
      <c r="D281" s="201"/>
      <c r="E281" s="113"/>
      <c r="F281" s="113"/>
      <c r="G281" s="113"/>
      <c r="H281" s="113"/>
      <c r="I281" s="203"/>
      <c r="J281" s="203"/>
      <c r="K281" s="204"/>
      <c r="L281" s="204"/>
      <c r="M281" s="201"/>
      <c r="N281" s="201"/>
    </row>
    <row r="282" spans="1:14" x14ac:dyDescent="0.2">
      <c r="A282" s="113"/>
      <c r="B282" s="200"/>
      <c r="C282" s="200"/>
      <c r="D282" s="201"/>
      <c r="E282" s="113"/>
      <c r="F282" s="113"/>
      <c r="G282" s="113"/>
      <c r="H282" s="113"/>
      <c r="I282" s="203"/>
      <c r="J282" s="203"/>
      <c r="K282" s="204"/>
      <c r="L282" s="204"/>
      <c r="M282" s="201"/>
      <c r="N282" s="201"/>
    </row>
    <row r="283" spans="1:14" x14ac:dyDescent="0.2">
      <c r="A283" s="113"/>
      <c r="B283" s="200"/>
      <c r="C283" s="200"/>
      <c r="D283" s="201"/>
      <c r="E283" s="113"/>
      <c r="F283" s="113"/>
      <c r="G283" s="113"/>
      <c r="H283" s="113"/>
      <c r="I283" s="203"/>
      <c r="J283" s="203"/>
      <c r="K283" s="204"/>
      <c r="L283" s="204"/>
      <c r="M283" s="201"/>
      <c r="N283" s="201"/>
    </row>
    <row r="284" spans="1:14" x14ac:dyDescent="0.2">
      <c r="A284" s="113"/>
      <c r="B284" s="200"/>
      <c r="C284" s="200"/>
      <c r="D284" s="201"/>
      <c r="E284" s="113"/>
      <c r="F284" s="113"/>
      <c r="G284" s="113"/>
      <c r="H284" s="113"/>
      <c r="I284" s="203"/>
      <c r="J284" s="203"/>
      <c r="K284" s="204"/>
      <c r="L284" s="204"/>
      <c r="M284" s="201"/>
      <c r="N284" s="201"/>
    </row>
    <row r="285" spans="1:14" x14ac:dyDescent="0.2">
      <c r="A285" s="113"/>
      <c r="B285" s="200"/>
      <c r="C285" s="200"/>
      <c r="D285" s="201"/>
      <c r="E285" s="113"/>
      <c r="F285" s="113"/>
      <c r="G285" s="113"/>
      <c r="H285" s="113"/>
      <c r="I285" s="203"/>
      <c r="J285" s="203"/>
      <c r="K285" s="204"/>
      <c r="L285" s="204"/>
      <c r="M285" s="201"/>
      <c r="N285" s="201"/>
    </row>
    <row r="286" spans="1:14" x14ac:dyDescent="0.2">
      <c r="A286" s="113"/>
      <c r="B286" s="200"/>
      <c r="C286" s="200"/>
      <c r="D286" s="201"/>
      <c r="E286" s="113"/>
      <c r="F286" s="113"/>
      <c r="G286" s="113"/>
      <c r="H286" s="113"/>
      <c r="I286" s="203"/>
      <c r="J286" s="203"/>
      <c r="K286" s="204"/>
      <c r="L286" s="204"/>
      <c r="M286" s="201"/>
      <c r="N286" s="201"/>
    </row>
    <row r="287" spans="1:14" x14ac:dyDescent="0.2">
      <c r="A287" s="113"/>
      <c r="B287" s="200"/>
      <c r="C287" s="200"/>
      <c r="D287" s="201"/>
      <c r="E287" s="113"/>
      <c r="F287" s="113"/>
      <c r="G287" s="113"/>
      <c r="H287" s="113"/>
      <c r="I287" s="203"/>
      <c r="J287" s="203"/>
      <c r="K287" s="204"/>
      <c r="L287" s="204"/>
      <c r="M287" s="201"/>
      <c r="N287" s="201"/>
    </row>
    <row r="288" spans="1:14" x14ac:dyDescent="0.2">
      <c r="A288" s="113"/>
      <c r="B288" s="200"/>
      <c r="C288" s="200"/>
      <c r="D288" s="201"/>
      <c r="E288" s="113"/>
      <c r="F288" s="113"/>
      <c r="G288" s="113"/>
      <c r="H288" s="113"/>
      <c r="I288" s="203"/>
      <c r="J288" s="203"/>
      <c r="K288" s="204"/>
      <c r="L288" s="204"/>
      <c r="M288" s="201"/>
      <c r="N288" s="201"/>
    </row>
    <row r="289" spans="1:14" x14ac:dyDescent="0.2">
      <c r="A289" s="113"/>
      <c r="B289" s="200"/>
      <c r="C289" s="200"/>
      <c r="D289" s="201"/>
      <c r="E289" s="113"/>
      <c r="F289" s="113"/>
      <c r="G289" s="113"/>
      <c r="H289" s="113"/>
      <c r="I289" s="203"/>
      <c r="J289" s="203"/>
      <c r="K289" s="204"/>
      <c r="L289" s="204"/>
      <c r="M289" s="201"/>
      <c r="N289" s="201"/>
    </row>
    <row r="290" spans="1:14" x14ac:dyDescent="0.2">
      <c r="A290" s="113"/>
      <c r="B290" s="200"/>
      <c r="C290" s="200"/>
      <c r="D290" s="201"/>
      <c r="E290" s="113"/>
      <c r="F290" s="113"/>
      <c r="G290" s="113"/>
      <c r="H290" s="113"/>
      <c r="I290" s="203"/>
      <c r="J290" s="203"/>
      <c r="K290" s="204"/>
      <c r="L290" s="204"/>
      <c r="M290" s="201"/>
      <c r="N290" s="201"/>
    </row>
    <row r="291" spans="1:14" x14ac:dyDescent="0.2">
      <c r="A291" s="113"/>
      <c r="B291" s="200"/>
      <c r="C291" s="200"/>
      <c r="D291" s="201"/>
      <c r="E291" s="113"/>
      <c r="F291" s="113"/>
      <c r="G291" s="113"/>
      <c r="H291" s="113"/>
      <c r="I291" s="203"/>
      <c r="J291" s="203"/>
      <c r="K291" s="204"/>
      <c r="L291" s="204"/>
      <c r="M291" s="201"/>
      <c r="N291" s="201"/>
    </row>
    <row r="292" spans="1:14" x14ac:dyDescent="0.2">
      <c r="A292" s="113"/>
      <c r="B292" s="200"/>
      <c r="C292" s="200"/>
      <c r="D292" s="201"/>
      <c r="E292" s="113"/>
      <c r="F292" s="113"/>
      <c r="G292" s="113"/>
      <c r="H292" s="113"/>
      <c r="I292" s="203"/>
      <c r="J292" s="203"/>
      <c r="K292" s="204"/>
      <c r="L292" s="204"/>
      <c r="M292" s="201"/>
      <c r="N292" s="201"/>
    </row>
    <row r="293" spans="1:14" x14ac:dyDescent="0.2">
      <c r="A293" s="113"/>
      <c r="B293" s="200"/>
      <c r="C293" s="200"/>
      <c r="D293" s="201"/>
      <c r="E293" s="113"/>
      <c r="F293" s="113"/>
      <c r="G293" s="113"/>
      <c r="H293" s="113"/>
      <c r="I293" s="203"/>
      <c r="J293" s="203"/>
      <c r="K293" s="204"/>
      <c r="L293" s="204"/>
      <c r="M293" s="201"/>
      <c r="N293" s="201"/>
    </row>
    <row r="294" spans="1:14" x14ac:dyDescent="0.2">
      <c r="A294" s="113"/>
      <c r="B294" s="200"/>
      <c r="C294" s="200"/>
      <c r="D294" s="201"/>
      <c r="E294" s="113"/>
      <c r="F294" s="113"/>
      <c r="G294" s="113"/>
      <c r="H294" s="113"/>
      <c r="I294" s="203"/>
      <c r="J294" s="203"/>
      <c r="K294" s="204"/>
      <c r="L294" s="204"/>
      <c r="M294" s="201"/>
      <c r="N294" s="201"/>
    </row>
    <row r="295" spans="1:14" x14ac:dyDescent="0.2">
      <c r="A295" s="113"/>
      <c r="B295" s="200"/>
      <c r="C295" s="200"/>
      <c r="D295" s="201"/>
      <c r="E295" s="113"/>
      <c r="F295" s="113"/>
      <c r="G295" s="113"/>
      <c r="H295" s="113"/>
      <c r="I295" s="203"/>
      <c r="J295" s="203"/>
      <c r="K295" s="204"/>
      <c r="L295" s="204"/>
      <c r="M295" s="201"/>
      <c r="N295" s="201"/>
    </row>
    <row r="296" spans="1:14" x14ac:dyDescent="0.2">
      <c r="A296" s="113"/>
      <c r="B296" s="200"/>
      <c r="C296" s="200"/>
      <c r="D296" s="201"/>
      <c r="E296" s="113"/>
      <c r="F296" s="113"/>
      <c r="G296" s="113"/>
      <c r="H296" s="113"/>
      <c r="I296" s="203"/>
      <c r="J296" s="203"/>
      <c r="K296" s="204"/>
      <c r="L296" s="204"/>
      <c r="M296" s="201"/>
      <c r="N296" s="201"/>
    </row>
    <row r="297" spans="1:14" x14ac:dyDescent="0.2">
      <c r="A297" s="113"/>
      <c r="B297" s="200"/>
      <c r="C297" s="200"/>
      <c r="D297" s="201"/>
      <c r="E297" s="113"/>
      <c r="F297" s="113"/>
      <c r="G297" s="113"/>
      <c r="H297" s="113"/>
      <c r="I297" s="203"/>
      <c r="J297" s="203"/>
      <c r="K297" s="204"/>
      <c r="L297" s="204"/>
      <c r="M297" s="201"/>
      <c r="N297" s="201"/>
    </row>
    <row r="298" spans="1:14" x14ac:dyDescent="0.2">
      <c r="A298" s="113"/>
      <c r="B298" s="200"/>
      <c r="C298" s="200"/>
      <c r="D298" s="201"/>
      <c r="E298" s="113"/>
      <c r="F298" s="113"/>
      <c r="G298" s="113"/>
      <c r="H298" s="113"/>
      <c r="I298" s="203"/>
      <c r="J298" s="203"/>
      <c r="K298" s="204"/>
      <c r="L298" s="204"/>
      <c r="M298" s="201"/>
      <c r="N298" s="201"/>
    </row>
    <row r="299" spans="1:14" x14ac:dyDescent="0.2">
      <c r="A299" s="113"/>
      <c r="B299" s="200"/>
      <c r="C299" s="200"/>
      <c r="D299" s="201"/>
      <c r="E299" s="113"/>
      <c r="F299" s="113"/>
      <c r="G299" s="113"/>
      <c r="H299" s="113"/>
      <c r="I299" s="203"/>
      <c r="J299" s="203"/>
      <c r="K299" s="204"/>
      <c r="L299" s="204"/>
      <c r="M299" s="201"/>
      <c r="N299" s="201"/>
    </row>
    <row r="300" spans="1:14" x14ac:dyDescent="0.2">
      <c r="A300" s="113"/>
      <c r="B300" s="200"/>
      <c r="C300" s="200"/>
      <c r="D300" s="201"/>
      <c r="E300" s="113"/>
      <c r="F300" s="113"/>
      <c r="G300" s="113"/>
      <c r="H300" s="113"/>
      <c r="I300" s="203"/>
      <c r="J300" s="203"/>
      <c r="K300" s="204"/>
      <c r="L300" s="204"/>
      <c r="M300" s="201"/>
      <c r="N300" s="201"/>
    </row>
    <row r="301" spans="1:14" x14ac:dyDescent="0.2">
      <c r="A301" s="113"/>
      <c r="B301" s="200"/>
      <c r="C301" s="200"/>
      <c r="D301" s="201"/>
      <c r="E301" s="113"/>
      <c r="F301" s="113"/>
      <c r="G301" s="113"/>
      <c r="H301" s="113"/>
      <c r="I301" s="203"/>
      <c r="J301" s="203"/>
      <c r="K301" s="204"/>
      <c r="L301" s="204"/>
      <c r="M301" s="201"/>
      <c r="N301" s="201"/>
    </row>
    <row r="302" spans="1:14" x14ac:dyDescent="0.2">
      <c r="A302" s="113"/>
      <c r="B302" s="200"/>
      <c r="C302" s="200"/>
      <c r="D302" s="201"/>
      <c r="E302" s="113"/>
      <c r="F302" s="113"/>
      <c r="G302" s="113"/>
      <c r="H302" s="113"/>
      <c r="I302" s="203"/>
      <c r="J302" s="203"/>
      <c r="K302" s="204"/>
      <c r="L302" s="204"/>
      <c r="M302" s="201"/>
      <c r="N302" s="201"/>
    </row>
    <row r="303" spans="1:14" x14ac:dyDescent="0.2">
      <c r="A303" s="113"/>
      <c r="B303" s="200"/>
      <c r="C303" s="200"/>
      <c r="D303" s="201"/>
      <c r="E303" s="113"/>
      <c r="F303" s="113"/>
      <c r="G303" s="113"/>
      <c r="H303" s="113"/>
      <c r="I303" s="203"/>
      <c r="J303" s="203"/>
      <c r="K303" s="204"/>
      <c r="L303" s="204"/>
      <c r="M303" s="201"/>
      <c r="N303" s="201"/>
    </row>
    <row r="304" spans="1:14" x14ac:dyDescent="0.2">
      <c r="A304" s="113"/>
      <c r="B304" s="200"/>
      <c r="C304" s="200"/>
      <c r="D304" s="201"/>
      <c r="E304" s="113"/>
      <c r="F304" s="113"/>
      <c r="G304" s="113"/>
      <c r="H304" s="113"/>
      <c r="I304" s="203"/>
      <c r="J304" s="203"/>
      <c r="K304" s="204"/>
      <c r="L304" s="204"/>
      <c r="M304" s="201"/>
      <c r="N304" s="201"/>
    </row>
    <row r="305" spans="1:14" x14ac:dyDescent="0.2">
      <c r="A305" s="113"/>
      <c r="B305" s="200"/>
      <c r="C305" s="200"/>
      <c r="D305" s="201"/>
      <c r="E305" s="113"/>
      <c r="F305" s="113"/>
      <c r="G305" s="113"/>
      <c r="H305" s="113"/>
      <c r="I305" s="203"/>
      <c r="J305" s="203"/>
      <c r="K305" s="204"/>
      <c r="L305" s="204"/>
      <c r="M305" s="201"/>
      <c r="N305" s="201"/>
    </row>
    <row r="306" spans="1:14" x14ac:dyDescent="0.2">
      <c r="A306" s="113"/>
      <c r="B306" s="200"/>
      <c r="C306" s="200"/>
      <c r="D306" s="201"/>
      <c r="E306" s="113"/>
      <c r="F306" s="113"/>
      <c r="G306" s="113"/>
      <c r="H306" s="113"/>
      <c r="I306" s="203"/>
      <c r="J306" s="203"/>
      <c r="K306" s="204"/>
      <c r="L306" s="204"/>
      <c r="M306" s="201"/>
      <c r="N306" s="201"/>
    </row>
    <row r="307" spans="1:14" x14ac:dyDescent="0.2">
      <c r="A307" s="113"/>
      <c r="B307" s="200"/>
      <c r="C307" s="200"/>
      <c r="D307" s="201"/>
      <c r="E307" s="113"/>
      <c r="F307" s="113"/>
      <c r="G307" s="113"/>
      <c r="H307" s="113"/>
      <c r="I307" s="203"/>
      <c r="J307" s="203"/>
      <c r="K307" s="204"/>
      <c r="L307" s="204"/>
      <c r="M307" s="201"/>
      <c r="N307" s="201"/>
    </row>
    <row r="308" spans="1:14" x14ac:dyDescent="0.2">
      <c r="A308" s="113"/>
      <c r="B308" s="200"/>
      <c r="C308" s="200"/>
      <c r="D308" s="201"/>
      <c r="E308" s="113"/>
      <c r="F308" s="113"/>
      <c r="G308" s="113"/>
      <c r="H308" s="113"/>
      <c r="I308" s="203"/>
      <c r="J308" s="203"/>
      <c r="K308" s="204"/>
      <c r="L308" s="204"/>
      <c r="M308" s="201"/>
      <c r="N308" s="201"/>
    </row>
    <row r="309" spans="1:14" x14ac:dyDescent="0.2">
      <c r="A309" s="113"/>
      <c r="B309" s="200"/>
      <c r="C309" s="200"/>
      <c r="D309" s="201"/>
      <c r="E309" s="113"/>
      <c r="F309" s="113"/>
      <c r="G309" s="113"/>
      <c r="H309" s="113"/>
      <c r="I309" s="203"/>
      <c r="J309" s="203"/>
      <c r="K309" s="204"/>
      <c r="L309" s="204"/>
      <c r="M309" s="201"/>
      <c r="N309" s="201"/>
    </row>
    <row r="310" spans="1:14" x14ac:dyDescent="0.2">
      <c r="A310" s="113"/>
      <c r="B310" s="200"/>
      <c r="C310" s="200"/>
      <c r="D310" s="201"/>
      <c r="E310" s="113"/>
      <c r="F310" s="113"/>
      <c r="G310" s="113"/>
      <c r="H310" s="113"/>
      <c r="I310" s="203"/>
      <c r="J310" s="203"/>
      <c r="K310" s="204"/>
      <c r="L310" s="204"/>
      <c r="M310" s="201"/>
      <c r="N310" s="201"/>
    </row>
    <row r="311" spans="1:14" x14ac:dyDescent="0.2">
      <c r="A311" s="113"/>
      <c r="B311" s="200"/>
      <c r="C311" s="200"/>
      <c r="D311" s="201"/>
      <c r="E311" s="113"/>
      <c r="F311" s="113"/>
      <c r="G311" s="113"/>
      <c r="H311" s="113"/>
      <c r="I311" s="203"/>
      <c r="J311" s="203"/>
      <c r="K311" s="204"/>
      <c r="L311" s="204"/>
      <c r="M311" s="201"/>
      <c r="N311" s="201"/>
    </row>
    <row r="312" spans="1:14" x14ac:dyDescent="0.2">
      <c r="A312" s="113"/>
      <c r="B312" s="200"/>
      <c r="C312" s="200"/>
      <c r="D312" s="201"/>
      <c r="E312" s="113"/>
      <c r="F312" s="113"/>
      <c r="G312" s="113"/>
      <c r="H312" s="113"/>
      <c r="I312" s="203"/>
      <c r="J312" s="203"/>
      <c r="K312" s="204"/>
      <c r="L312" s="204"/>
      <c r="M312" s="201"/>
      <c r="N312" s="201"/>
    </row>
    <row r="313" spans="1:14" x14ac:dyDescent="0.2">
      <c r="A313" s="113"/>
      <c r="B313" s="200"/>
      <c r="C313" s="200"/>
      <c r="D313" s="201"/>
      <c r="E313" s="113"/>
      <c r="F313" s="113"/>
      <c r="G313" s="113"/>
      <c r="H313" s="113"/>
      <c r="I313" s="203"/>
      <c r="J313" s="203"/>
      <c r="K313" s="204"/>
      <c r="L313" s="204"/>
      <c r="M313" s="201"/>
      <c r="N313" s="201"/>
    </row>
    <row r="314" spans="1:14" x14ac:dyDescent="0.2">
      <c r="A314" s="113"/>
      <c r="B314" s="200"/>
      <c r="C314" s="200"/>
      <c r="D314" s="201"/>
      <c r="E314" s="113"/>
      <c r="F314" s="113"/>
      <c r="G314" s="113"/>
      <c r="H314" s="113"/>
      <c r="I314" s="203"/>
      <c r="J314" s="203"/>
      <c r="K314" s="204"/>
      <c r="L314" s="204"/>
      <c r="M314" s="201"/>
      <c r="N314" s="201"/>
    </row>
    <row r="315" spans="1:14" x14ac:dyDescent="0.2">
      <c r="A315" s="113"/>
      <c r="B315" s="200"/>
      <c r="C315" s="200"/>
      <c r="D315" s="201"/>
      <c r="E315" s="113"/>
      <c r="F315" s="113"/>
      <c r="G315" s="113"/>
      <c r="H315" s="113"/>
      <c r="I315" s="203"/>
      <c r="J315" s="203"/>
      <c r="K315" s="204"/>
      <c r="L315" s="204"/>
      <c r="M315" s="201"/>
      <c r="N315" s="201"/>
    </row>
    <row r="316" spans="1:14" x14ac:dyDescent="0.2">
      <c r="A316" s="113"/>
      <c r="B316" s="200"/>
      <c r="C316" s="200"/>
      <c r="D316" s="201"/>
      <c r="E316" s="113"/>
      <c r="F316" s="113"/>
      <c r="G316" s="113"/>
      <c r="H316" s="113"/>
      <c r="I316" s="203"/>
      <c r="J316" s="203"/>
      <c r="K316" s="204"/>
      <c r="L316" s="204"/>
      <c r="M316" s="201"/>
      <c r="N316" s="201"/>
    </row>
    <row r="317" spans="1:14" x14ac:dyDescent="0.2">
      <c r="A317" s="113"/>
      <c r="B317" s="200"/>
      <c r="C317" s="200"/>
      <c r="D317" s="201"/>
      <c r="E317" s="113"/>
      <c r="F317" s="113"/>
      <c r="G317" s="113"/>
      <c r="H317" s="113"/>
      <c r="I317" s="203"/>
      <c r="J317" s="203"/>
      <c r="K317" s="204"/>
      <c r="L317" s="204"/>
      <c r="M317" s="201"/>
      <c r="N317" s="201"/>
    </row>
    <row r="318" spans="1:14" x14ac:dyDescent="0.2">
      <c r="A318" s="113"/>
      <c r="B318" s="200"/>
      <c r="C318" s="200"/>
      <c r="D318" s="201"/>
      <c r="E318" s="113"/>
      <c r="F318" s="113"/>
      <c r="G318" s="113"/>
      <c r="H318" s="113"/>
      <c r="I318" s="203"/>
      <c r="J318" s="203"/>
      <c r="K318" s="204"/>
      <c r="L318" s="204"/>
      <c r="M318" s="201"/>
      <c r="N318" s="201"/>
    </row>
    <row r="319" spans="1:14" x14ac:dyDescent="0.2">
      <c r="A319" s="113"/>
      <c r="B319" s="200"/>
      <c r="C319" s="200"/>
      <c r="D319" s="201"/>
      <c r="E319" s="113"/>
      <c r="F319" s="113"/>
      <c r="G319" s="113"/>
      <c r="H319" s="113"/>
      <c r="I319" s="203"/>
      <c r="J319" s="203"/>
      <c r="K319" s="204"/>
      <c r="L319" s="204"/>
      <c r="M319" s="201"/>
      <c r="N319" s="201"/>
    </row>
    <row r="320" spans="1:14" x14ac:dyDescent="0.2">
      <c r="A320" s="113"/>
      <c r="B320" s="200"/>
      <c r="C320" s="200"/>
      <c r="D320" s="201"/>
      <c r="E320" s="113"/>
      <c r="F320" s="113"/>
      <c r="G320" s="113"/>
      <c r="H320" s="113"/>
      <c r="I320" s="203"/>
      <c r="J320" s="203"/>
      <c r="K320" s="204"/>
      <c r="L320" s="204"/>
      <c r="M320" s="201"/>
      <c r="N320" s="201"/>
    </row>
    <row r="321" spans="1:14" x14ac:dyDescent="0.2">
      <c r="A321" s="113"/>
      <c r="B321" s="200"/>
      <c r="C321" s="200"/>
      <c r="D321" s="201"/>
      <c r="E321" s="113"/>
      <c r="F321" s="113"/>
      <c r="G321" s="113"/>
      <c r="H321" s="113"/>
      <c r="I321" s="203"/>
      <c r="J321" s="203"/>
      <c r="K321" s="204"/>
      <c r="L321" s="204"/>
      <c r="M321" s="201"/>
      <c r="N321" s="201"/>
    </row>
    <row r="322" spans="1:14" x14ac:dyDescent="0.2">
      <c r="A322" s="113"/>
      <c r="B322" s="200"/>
      <c r="C322" s="200"/>
      <c r="D322" s="201"/>
      <c r="E322" s="113"/>
      <c r="F322" s="113"/>
      <c r="G322" s="113"/>
      <c r="H322" s="113"/>
      <c r="I322" s="203"/>
      <c r="J322" s="203"/>
      <c r="K322" s="204"/>
      <c r="L322" s="204"/>
      <c r="M322" s="201"/>
      <c r="N322" s="201"/>
    </row>
    <row r="323" spans="1:14" x14ac:dyDescent="0.2">
      <c r="A323" s="113"/>
      <c r="B323" s="200"/>
      <c r="C323" s="200"/>
      <c r="D323" s="201"/>
      <c r="E323" s="113"/>
      <c r="F323" s="113"/>
      <c r="G323" s="113"/>
      <c r="H323" s="113"/>
      <c r="I323" s="203"/>
      <c r="J323" s="203"/>
      <c r="K323" s="204"/>
      <c r="L323" s="204"/>
      <c r="M323" s="201"/>
      <c r="N323" s="201"/>
    </row>
    <row r="324" spans="1:14" x14ac:dyDescent="0.2">
      <c r="A324" s="113"/>
      <c r="B324" s="200"/>
      <c r="C324" s="200"/>
      <c r="D324" s="201"/>
      <c r="E324" s="113"/>
      <c r="F324" s="113"/>
      <c r="G324" s="113"/>
      <c r="H324" s="113"/>
      <c r="I324" s="203"/>
      <c r="J324" s="203"/>
      <c r="K324" s="204"/>
      <c r="L324" s="204"/>
      <c r="M324" s="201"/>
      <c r="N324" s="201"/>
    </row>
    <row r="325" spans="1:14" x14ac:dyDescent="0.2">
      <c r="A325" s="113"/>
      <c r="B325" s="200"/>
      <c r="C325" s="200"/>
      <c r="D325" s="201"/>
      <c r="E325" s="113"/>
      <c r="F325" s="113"/>
      <c r="G325" s="113"/>
      <c r="H325" s="113"/>
      <c r="I325" s="203"/>
      <c r="J325" s="203"/>
      <c r="K325" s="204"/>
      <c r="L325" s="204"/>
      <c r="M325" s="201"/>
      <c r="N325" s="201"/>
    </row>
    <row r="326" spans="1:14" x14ac:dyDescent="0.2">
      <c r="A326" s="113"/>
      <c r="B326" s="200"/>
      <c r="C326" s="200"/>
      <c r="D326" s="201"/>
      <c r="E326" s="113"/>
      <c r="F326" s="113"/>
      <c r="G326" s="113"/>
      <c r="H326" s="113"/>
      <c r="I326" s="203"/>
      <c r="J326" s="203"/>
      <c r="K326" s="204"/>
      <c r="L326" s="204"/>
      <c r="M326" s="201"/>
      <c r="N326" s="201"/>
    </row>
    <row r="327" spans="1:14" x14ac:dyDescent="0.2">
      <c r="A327" s="113"/>
      <c r="B327" s="200"/>
      <c r="C327" s="200"/>
      <c r="D327" s="201"/>
      <c r="E327" s="113"/>
      <c r="F327" s="113"/>
      <c r="G327" s="113"/>
      <c r="H327" s="113"/>
      <c r="I327" s="203"/>
      <c r="J327" s="203"/>
      <c r="K327" s="204"/>
      <c r="L327" s="204"/>
      <c r="M327" s="201"/>
      <c r="N327" s="201"/>
    </row>
    <row r="328" spans="1:14" x14ac:dyDescent="0.2">
      <c r="A328" s="113"/>
      <c r="B328" s="200"/>
      <c r="C328" s="200"/>
      <c r="D328" s="201"/>
      <c r="E328" s="113"/>
      <c r="F328" s="113"/>
      <c r="G328" s="113"/>
      <c r="H328" s="113"/>
      <c r="I328" s="203"/>
      <c r="J328" s="203"/>
      <c r="K328" s="204"/>
      <c r="L328" s="204"/>
      <c r="M328" s="201"/>
      <c r="N328" s="201"/>
    </row>
    <row r="329" spans="1:14" x14ac:dyDescent="0.2">
      <c r="A329" s="113"/>
      <c r="B329" s="200"/>
      <c r="C329" s="200"/>
      <c r="D329" s="201"/>
      <c r="E329" s="113"/>
      <c r="F329" s="113"/>
      <c r="G329" s="113"/>
      <c r="H329" s="113"/>
      <c r="I329" s="203"/>
      <c r="J329" s="203"/>
      <c r="K329" s="204"/>
      <c r="L329" s="204"/>
      <c r="M329" s="201"/>
      <c r="N329" s="201"/>
    </row>
    <row r="330" spans="1:14" x14ac:dyDescent="0.2">
      <c r="A330" s="113"/>
      <c r="B330" s="200"/>
      <c r="C330" s="200"/>
      <c r="D330" s="201"/>
      <c r="E330" s="113"/>
      <c r="F330" s="113"/>
      <c r="G330" s="113"/>
      <c r="H330" s="113"/>
      <c r="I330" s="203"/>
      <c r="J330" s="203"/>
      <c r="K330" s="204"/>
      <c r="L330" s="204"/>
      <c r="M330" s="201"/>
      <c r="N330" s="201"/>
    </row>
    <row r="331" spans="1:14" x14ac:dyDescent="0.2">
      <c r="A331" s="113"/>
      <c r="B331" s="200"/>
      <c r="C331" s="200"/>
      <c r="D331" s="201"/>
      <c r="E331" s="113"/>
      <c r="F331" s="113"/>
      <c r="G331" s="113"/>
      <c r="H331" s="113"/>
      <c r="I331" s="203"/>
      <c r="J331" s="203"/>
      <c r="K331" s="204"/>
      <c r="L331" s="204"/>
      <c r="M331" s="201"/>
      <c r="N331" s="201"/>
    </row>
    <row r="332" spans="1:14" x14ac:dyDescent="0.2">
      <c r="A332" s="113"/>
      <c r="B332" s="200"/>
      <c r="C332" s="200"/>
      <c r="D332" s="201"/>
      <c r="E332" s="113"/>
      <c r="F332" s="113"/>
      <c r="G332" s="113"/>
      <c r="H332" s="113"/>
      <c r="I332" s="203"/>
      <c r="J332" s="203"/>
      <c r="K332" s="204"/>
      <c r="L332" s="204"/>
      <c r="M332" s="201"/>
      <c r="N332" s="201"/>
    </row>
    <row r="333" spans="1:14" x14ac:dyDescent="0.2">
      <c r="A333" s="113"/>
      <c r="B333" s="200"/>
      <c r="C333" s="200"/>
      <c r="D333" s="201"/>
      <c r="E333" s="113"/>
      <c r="F333" s="113"/>
      <c r="G333" s="113"/>
      <c r="H333" s="113"/>
      <c r="I333" s="203"/>
      <c r="J333" s="203"/>
      <c r="K333" s="204"/>
      <c r="L333" s="204"/>
      <c r="M333" s="201"/>
      <c r="N333" s="201"/>
    </row>
    <row r="334" spans="1:14" x14ac:dyDescent="0.2">
      <c r="A334" s="113"/>
      <c r="B334" s="200"/>
      <c r="C334" s="200"/>
      <c r="D334" s="201"/>
      <c r="E334" s="113"/>
      <c r="F334" s="113"/>
      <c r="G334" s="113"/>
      <c r="H334" s="113"/>
      <c r="I334" s="203"/>
      <c r="J334" s="203"/>
      <c r="K334" s="204"/>
      <c r="L334" s="204"/>
      <c r="M334" s="201"/>
      <c r="N334" s="201"/>
    </row>
    <row r="335" spans="1:14" x14ac:dyDescent="0.2">
      <c r="A335" s="113"/>
      <c r="B335" s="200"/>
      <c r="C335" s="200"/>
      <c r="D335" s="201"/>
      <c r="E335" s="113"/>
      <c r="F335" s="113"/>
      <c r="G335" s="113"/>
      <c r="H335" s="113"/>
      <c r="I335" s="203"/>
      <c r="J335" s="203"/>
      <c r="K335" s="204"/>
      <c r="L335" s="204"/>
      <c r="M335" s="201"/>
      <c r="N335" s="201"/>
    </row>
    <row r="336" spans="1:14" x14ac:dyDescent="0.2">
      <c r="A336" s="113"/>
      <c r="B336" s="200"/>
      <c r="C336" s="200"/>
      <c r="D336" s="201"/>
      <c r="E336" s="113"/>
      <c r="F336" s="113"/>
      <c r="G336" s="113"/>
      <c r="H336" s="113"/>
      <c r="I336" s="203"/>
      <c r="J336" s="203"/>
      <c r="K336" s="204"/>
      <c r="L336" s="204"/>
      <c r="M336" s="201"/>
      <c r="N336" s="201"/>
    </row>
    <row r="337" spans="1:14" x14ac:dyDescent="0.2">
      <c r="A337" s="113"/>
      <c r="B337" s="200"/>
      <c r="C337" s="200"/>
      <c r="D337" s="201"/>
      <c r="E337" s="113"/>
      <c r="F337" s="113"/>
      <c r="G337" s="113"/>
      <c r="H337" s="113"/>
      <c r="I337" s="203"/>
      <c r="J337" s="203"/>
      <c r="K337" s="204"/>
      <c r="L337" s="204"/>
      <c r="M337" s="201"/>
      <c r="N337" s="201"/>
    </row>
    <row r="338" spans="1:14" x14ac:dyDescent="0.2">
      <c r="A338" s="113"/>
      <c r="B338" s="200"/>
      <c r="C338" s="200"/>
      <c r="D338" s="201"/>
      <c r="E338" s="113"/>
      <c r="F338" s="113"/>
      <c r="G338" s="113"/>
      <c r="H338" s="113"/>
      <c r="I338" s="203"/>
      <c r="J338" s="203"/>
      <c r="K338" s="204"/>
      <c r="L338" s="204"/>
      <c r="M338" s="201"/>
      <c r="N338" s="201"/>
    </row>
    <row r="339" spans="1:14" x14ac:dyDescent="0.2">
      <c r="A339" s="113"/>
      <c r="B339" s="200"/>
      <c r="C339" s="200"/>
      <c r="D339" s="201"/>
      <c r="E339" s="113"/>
      <c r="F339" s="113"/>
      <c r="G339" s="113"/>
      <c r="H339" s="113"/>
      <c r="I339" s="203"/>
      <c r="J339" s="203"/>
      <c r="K339" s="204"/>
      <c r="L339" s="204"/>
      <c r="M339" s="201"/>
      <c r="N339" s="201"/>
    </row>
    <row r="340" spans="1:14" x14ac:dyDescent="0.2">
      <c r="A340" s="113"/>
      <c r="B340" s="200"/>
      <c r="C340" s="200"/>
      <c r="D340" s="201"/>
      <c r="E340" s="113"/>
      <c r="F340" s="113"/>
      <c r="G340" s="113"/>
      <c r="H340" s="113"/>
      <c r="I340" s="203"/>
      <c r="J340" s="203"/>
      <c r="K340" s="204"/>
      <c r="L340" s="204"/>
      <c r="M340" s="201"/>
      <c r="N340" s="201"/>
    </row>
    <row r="341" spans="1:14" x14ac:dyDescent="0.2">
      <c r="A341" s="113"/>
      <c r="B341" s="200"/>
      <c r="C341" s="200"/>
      <c r="D341" s="201"/>
      <c r="E341" s="113"/>
      <c r="F341" s="113"/>
      <c r="G341" s="113"/>
      <c r="H341" s="113"/>
      <c r="I341" s="203"/>
      <c r="J341" s="203"/>
      <c r="K341" s="204"/>
      <c r="L341" s="204"/>
      <c r="M341" s="201"/>
      <c r="N341" s="201"/>
    </row>
    <row r="342" spans="1:14" x14ac:dyDescent="0.2">
      <c r="A342" s="113"/>
      <c r="B342" s="200"/>
      <c r="C342" s="200"/>
      <c r="D342" s="201"/>
      <c r="E342" s="113"/>
      <c r="F342" s="113"/>
      <c r="G342" s="113"/>
      <c r="H342" s="113"/>
      <c r="I342" s="203"/>
      <c r="J342" s="203"/>
      <c r="K342" s="204"/>
      <c r="L342" s="204"/>
      <c r="M342" s="201"/>
      <c r="N342" s="201"/>
    </row>
    <row r="343" spans="1:14" x14ac:dyDescent="0.2">
      <c r="A343" s="113"/>
      <c r="B343" s="200"/>
      <c r="C343" s="200"/>
      <c r="D343" s="201"/>
      <c r="E343" s="113"/>
      <c r="F343" s="113"/>
      <c r="G343" s="113"/>
      <c r="H343" s="113"/>
      <c r="I343" s="203"/>
      <c r="J343" s="203"/>
      <c r="K343" s="204"/>
      <c r="L343" s="204"/>
      <c r="M343" s="201"/>
      <c r="N343" s="201"/>
    </row>
    <row r="344" spans="1:14" x14ac:dyDescent="0.2">
      <c r="A344" s="113"/>
      <c r="B344" s="200"/>
      <c r="C344" s="200"/>
      <c r="D344" s="201"/>
      <c r="E344" s="113"/>
      <c r="F344" s="113"/>
      <c r="G344" s="113"/>
      <c r="H344" s="113"/>
      <c r="I344" s="203"/>
      <c r="J344" s="203"/>
      <c r="K344" s="204"/>
      <c r="L344" s="204"/>
      <c r="M344" s="201"/>
      <c r="N344" s="201"/>
    </row>
    <row r="345" spans="1:14" x14ac:dyDescent="0.2">
      <c r="A345" s="113"/>
      <c r="B345" s="200"/>
      <c r="C345" s="200"/>
      <c r="D345" s="201"/>
      <c r="E345" s="113"/>
      <c r="F345" s="113"/>
      <c r="G345" s="113"/>
      <c r="H345" s="113"/>
      <c r="I345" s="203"/>
      <c r="J345" s="203"/>
      <c r="K345" s="204"/>
      <c r="L345" s="204"/>
      <c r="M345" s="201"/>
      <c r="N345" s="201"/>
    </row>
    <row r="346" spans="1:14" x14ac:dyDescent="0.2">
      <c r="A346" s="113"/>
      <c r="B346" s="200"/>
      <c r="C346" s="200"/>
      <c r="D346" s="201"/>
      <c r="E346" s="113"/>
      <c r="F346" s="113"/>
      <c r="G346" s="113"/>
      <c r="H346" s="113"/>
      <c r="I346" s="203"/>
      <c r="J346" s="203"/>
      <c r="K346" s="204"/>
      <c r="L346" s="204"/>
      <c r="M346" s="201"/>
      <c r="N346" s="201"/>
    </row>
    <row r="347" spans="1:14" x14ac:dyDescent="0.2">
      <c r="A347" s="113"/>
      <c r="B347" s="200"/>
      <c r="C347" s="200"/>
      <c r="D347" s="201"/>
      <c r="E347" s="113"/>
      <c r="F347" s="113"/>
      <c r="G347" s="113"/>
      <c r="H347" s="113"/>
      <c r="I347" s="203"/>
      <c r="J347" s="203"/>
      <c r="K347" s="204"/>
      <c r="L347" s="204"/>
      <c r="M347" s="201"/>
      <c r="N347" s="201"/>
    </row>
    <row r="348" spans="1:14" x14ac:dyDescent="0.2">
      <c r="A348" s="113"/>
      <c r="B348" s="200"/>
      <c r="C348" s="200"/>
      <c r="D348" s="201"/>
      <c r="E348" s="113"/>
      <c r="F348" s="113"/>
      <c r="G348" s="113"/>
      <c r="H348" s="113"/>
      <c r="I348" s="203"/>
      <c r="J348" s="203"/>
      <c r="K348" s="204"/>
      <c r="L348" s="204"/>
      <c r="M348" s="201"/>
      <c r="N348" s="201"/>
    </row>
    <row r="349" spans="1:14" x14ac:dyDescent="0.2">
      <c r="A349" s="113"/>
      <c r="B349" s="200"/>
      <c r="C349" s="200"/>
      <c r="D349" s="201"/>
      <c r="E349" s="113"/>
      <c r="F349" s="113"/>
      <c r="G349" s="113"/>
      <c r="H349" s="113"/>
      <c r="I349" s="203"/>
      <c r="J349" s="203"/>
      <c r="K349" s="204"/>
      <c r="L349" s="204"/>
      <c r="M349" s="201"/>
      <c r="N349" s="201"/>
    </row>
    <row r="350" spans="1:14" x14ac:dyDescent="0.2">
      <c r="A350" s="113"/>
      <c r="B350" s="200"/>
      <c r="C350" s="200"/>
      <c r="D350" s="201"/>
      <c r="E350" s="113"/>
      <c r="F350" s="113"/>
      <c r="G350" s="113"/>
      <c r="H350" s="113"/>
      <c r="I350" s="203"/>
      <c r="J350" s="203"/>
      <c r="K350" s="204"/>
      <c r="L350" s="204"/>
      <c r="M350" s="201"/>
      <c r="N350" s="201"/>
    </row>
    <row r="351" spans="1:14" x14ac:dyDescent="0.2">
      <c r="A351" s="113"/>
      <c r="B351" s="200"/>
      <c r="C351" s="200"/>
      <c r="D351" s="201"/>
      <c r="E351" s="113"/>
      <c r="F351" s="113"/>
      <c r="G351" s="113"/>
      <c r="H351" s="113"/>
      <c r="I351" s="203"/>
      <c r="J351" s="203"/>
      <c r="K351" s="204"/>
      <c r="L351" s="204"/>
      <c r="M351" s="201"/>
      <c r="N351" s="201"/>
    </row>
    <row r="352" spans="1:14" x14ac:dyDescent="0.2">
      <c r="A352" s="113"/>
      <c r="B352" s="200"/>
      <c r="C352" s="200"/>
      <c r="D352" s="201"/>
      <c r="E352" s="113"/>
      <c r="F352" s="113"/>
      <c r="G352" s="113"/>
      <c r="H352" s="113"/>
      <c r="I352" s="203"/>
      <c r="J352" s="203"/>
      <c r="K352" s="204"/>
      <c r="L352" s="204"/>
      <c r="M352" s="201"/>
      <c r="N352" s="201"/>
    </row>
    <row r="353" spans="1:14" x14ac:dyDescent="0.2">
      <c r="A353" s="113"/>
      <c r="B353" s="200"/>
      <c r="C353" s="200"/>
      <c r="D353" s="201"/>
      <c r="E353" s="113"/>
      <c r="F353" s="113"/>
      <c r="G353" s="113"/>
      <c r="H353" s="113"/>
      <c r="I353" s="203"/>
      <c r="J353" s="203"/>
      <c r="K353" s="204"/>
      <c r="L353" s="204"/>
      <c r="M353" s="201"/>
      <c r="N353" s="201"/>
    </row>
    <row r="354" spans="1:14" x14ac:dyDescent="0.2">
      <c r="A354" s="113"/>
      <c r="B354" s="200"/>
      <c r="C354" s="200"/>
      <c r="D354" s="201"/>
      <c r="E354" s="113"/>
      <c r="F354" s="113"/>
      <c r="G354" s="113"/>
      <c r="H354" s="113"/>
      <c r="I354" s="203"/>
      <c r="J354" s="203"/>
      <c r="K354" s="204"/>
      <c r="L354" s="204"/>
      <c r="M354" s="201"/>
      <c r="N354" s="201"/>
    </row>
    <row r="355" spans="1:14" x14ac:dyDescent="0.2">
      <c r="A355" s="113"/>
      <c r="B355" s="200"/>
      <c r="C355" s="200"/>
      <c r="D355" s="201"/>
      <c r="E355" s="113"/>
      <c r="F355" s="113"/>
      <c r="G355" s="113"/>
      <c r="H355" s="113"/>
      <c r="I355" s="203"/>
      <c r="J355" s="203"/>
      <c r="K355" s="204"/>
      <c r="L355" s="204"/>
      <c r="M355" s="201"/>
      <c r="N355" s="201"/>
    </row>
    <row r="356" spans="1:14" x14ac:dyDescent="0.2">
      <c r="A356" s="113"/>
      <c r="B356" s="200"/>
      <c r="C356" s="200"/>
      <c r="D356" s="201"/>
      <c r="E356" s="113"/>
      <c r="F356" s="113"/>
      <c r="G356" s="113"/>
      <c r="H356" s="113"/>
      <c r="I356" s="203"/>
      <c r="J356" s="203"/>
      <c r="K356" s="204"/>
      <c r="L356" s="204"/>
      <c r="M356" s="201"/>
      <c r="N356" s="201"/>
    </row>
    <row r="357" spans="1:14" x14ac:dyDescent="0.2">
      <c r="A357" s="113"/>
      <c r="B357" s="200"/>
      <c r="C357" s="200"/>
      <c r="D357" s="201"/>
      <c r="E357" s="113"/>
      <c r="F357" s="113"/>
      <c r="G357" s="113"/>
      <c r="H357" s="113"/>
      <c r="I357" s="203"/>
      <c r="J357" s="203"/>
      <c r="K357" s="204"/>
      <c r="L357" s="204"/>
      <c r="M357" s="201"/>
      <c r="N357" s="201"/>
    </row>
    <row r="358" spans="1:14" x14ac:dyDescent="0.2">
      <c r="A358" s="113"/>
      <c r="B358" s="200"/>
      <c r="C358" s="200"/>
      <c r="D358" s="201"/>
      <c r="E358" s="113"/>
      <c r="F358" s="113"/>
      <c r="G358" s="113"/>
      <c r="H358" s="113"/>
      <c r="I358" s="203"/>
      <c r="J358" s="203"/>
      <c r="K358" s="204"/>
      <c r="L358" s="204"/>
      <c r="M358" s="201"/>
      <c r="N358" s="201"/>
    </row>
    <row r="359" spans="1:14" x14ac:dyDescent="0.2">
      <c r="A359" s="113"/>
      <c r="B359" s="200"/>
      <c r="C359" s="200"/>
      <c r="D359" s="201"/>
      <c r="E359" s="113"/>
      <c r="F359" s="113"/>
      <c r="G359" s="113"/>
      <c r="H359" s="113"/>
      <c r="I359" s="203"/>
      <c r="J359" s="203"/>
      <c r="K359" s="204"/>
      <c r="L359" s="204"/>
      <c r="M359" s="201"/>
      <c r="N359" s="201"/>
    </row>
    <row r="360" spans="1:14" x14ac:dyDescent="0.2">
      <c r="A360" s="113"/>
      <c r="B360" s="200"/>
      <c r="C360" s="200"/>
      <c r="D360" s="201"/>
      <c r="E360" s="113"/>
      <c r="F360" s="113"/>
      <c r="G360" s="113"/>
      <c r="H360" s="113"/>
      <c r="I360" s="203"/>
      <c r="J360" s="203"/>
      <c r="K360" s="204"/>
      <c r="L360" s="204"/>
      <c r="M360" s="201"/>
      <c r="N360" s="201"/>
    </row>
    <row r="361" spans="1:14" x14ac:dyDescent="0.2">
      <c r="A361" s="113"/>
      <c r="B361" s="200"/>
      <c r="C361" s="200"/>
      <c r="D361" s="201"/>
      <c r="E361" s="113"/>
      <c r="F361" s="113"/>
      <c r="G361" s="113"/>
      <c r="H361" s="113"/>
      <c r="I361" s="203"/>
      <c r="J361" s="203"/>
      <c r="K361" s="204"/>
      <c r="L361" s="204"/>
      <c r="M361" s="201"/>
      <c r="N361" s="201"/>
    </row>
    <row r="362" spans="1:14" x14ac:dyDescent="0.2">
      <c r="A362" s="113"/>
      <c r="B362" s="200"/>
      <c r="C362" s="200"/>
      <c r="D362" s="201"/>
      <c r="E362" s="113"/>
      <c r="F362" s="113"/>
      <c r="G362" s="113"/>
      <c r="H362" s="113"/>
      <c r="I362" s="203"/>
      <c r="J362" s="203"/>
      <c r="K362" s="204"/>
      <c r="L362" s="204"/>
      <c r="M362" s="201"/>
      <c r="N362" s="201"/>
    </row>
    <row r="363" spans="1:14" x14ac:dyDescent="0.2">
      <c r="A363" s="113"/>
      <c r="B363" s="200"/>
      <c r="C363" s="200"/>
      <c r="D363" s="201"/>
      <c r="E363" s="113"/>
      <c r="F363" s="113"/>
      <c r="G363" s="113"/>
      <c r="H363" s="113"/>
      <c r="I363" s="203"/>
      <c r="J363" s="203"/>
      <c r="K363" s="204"/>
      <c r="L363" s="204"/>
      <c r="M363" s="201"/>
      <c r="N363" s="201"/>
    </row>
    <row r="364" spans="1:14" x14ac:dyDescent="0.2">
      <c r="A364" s="113"/>
      <c r="B364" s="200"/>
      <c r="C364" s="200"/>
      <c r="D364" s="201"/>
      <c r="E364" s="113"/>
      <c r="F364" s="113"/>
      <c r="G364" s="113"/>
      <c r="H364" s="113"/>
      <c r="I364" s="203"/>
      <c r="J364" s="203"/>
      <c r="K364" s="204"/>
      <c r="L364" s="204"/>
      <c r="M364" s="201"/>
      <c r="N364" s="201"/>
    </row>
    <row r="365" spans="1:14" x14ac:dyDescent="0.2">
      <c r="A365" s="113"/>
      <c r="B365" s="200"/>
      <c r="C365" s="200"/>
      <c r="D365" s="201"/>
      <c r="E365" s="113"/>
      <c r="F365" s="113"/>
      <c r="G365" s="113"/>
      <c r="H365" s="113"/>
      <c r="I365" s="203"/>
      <c r="J365" s="203"/>
      <c r="K365" s="204"/>
      <c r="L365" s="204"/>
      <c r="M365" s="201"/>
      <c r="N365" s="201"/>
    </row>
    <row r="366" spans="1:14" x14ac:dyDescent="0.2">
      <c r="A366" s="113"/>
      <c r="B366" s="200"/>
      <c r="C366" s="200"/>
      <c r="D366" s="201"/>
      <c r="E366" s="113"/>
      <c r="F366" s="113"/>
      <c r="G366" s="113"/>
      <c r="H366" s="113"/>
      <c r="I366" s="203"/>
      <c r="J366" s="203"/>
      <c r="K366" s="204"/>
      <c r="L366" s="204"/>
      <c r="M366" s="201"/>
      <c r="N366" s="201"/>
    </row>
    <row r="367" spans="1:14" x14ac:dyDescent="0.2">
      <c r="A367" s="113"/>
      <c r="B367" s="200"/>
      <c r="C367" s="200"/>
      <c r="D367" s="201"/>
      <c r="E367" s="113"/>
      <c r="F367" s="113"/>
      <c r="G367" s="113"/>
      <c r="H367" s="113"/>
      <c r="I367" s="203"/>
      <c r="J367" s="203"/>
      <c r="K367" s="204"/>
      <c r="L367" s="204"/>
      <c r="M367" s="201"/>
      <c r="N367" s="201"/>
    </row>
    <row r="368" spans="1:14" x14ac:dyDescent="0.2">
      <c r="A368" s="113"/>
      <c r="B368" s="200"/>
      <c r="C368" s="200"/>
      <c r="D368" s="201"/>
      <c r="E368" s="113"/>
      <c r="F368" s="113"/>
      <c r="G368" s="113"/>
      <c r="H368" s="113"/>
      <c r="I368" s="203"/>
      <c r="J368" s="203"/>
      <c r="K368" s="204"/>
      <c r="L368" s="204"/>
      <c r="M368" s="201"/>
      <c r="N368" s="201"/>
    </row>
    <row r="369" spans="1:14" x14ac:dyDescent="0.2">
      <c r="A369" s="113"/>
      <c r="B369" s="200"/>
      <c r="C369" s="200"/>
      <c r="D369" s="201"/>
      <c r="E369" s="113"/>
      <c r="F369" s="113"/>
      <c r="G369" s="113"/>
      <c r="H369" s="113"/>
      <c r="I369" s="203"/>
      <c r="J369" s="203"/>
      <c r="K369" s="204"/>
      <c r="L369" s="204"/>
      <c r="M369" s="201"/>
      <c r="N369" s="201"/>
    </row>
    <row r="370" spans="1:14" x14ac:dyDescent="0.2">
      <c r="A370" s="113"/>
      <c r="B370" s="200"/>
      <c r="C370" s="200"/>
      <c r="D370" s="201"/>
      <c r="E370" s="113"/>
      <c r="F370" s="113"/>
      <c r="G370" s="113"/>
      <c r="H370" s="113"/>
      <c r="I370" s="203"/>
      <c r="J370" s="203"/>
      <c r="K370" s="204"/>
      <c r="L370" s="204"/>
      <c r="M370" s="201"/>
      <c r="N370" s="201"/>
    </row>
    <row r="371" spans="1:14" x14ac:dyDescent="0.2">
      <c r="A371" s="113"/>
      <c r="B371" s="200"/>
      <c r="C371" s="200"/>
      <c r="D371" s="201"/>
      <c r="E371" s="113"/>
      <c r="F371" s="113"/>
      <c r="G371" s="113"/>
      <c r="H371" s="113"/>
      <c r="I371" s="203"/>
      <c r="J371" s="203"/>
      <c r="K371" s="204"/>
      <c r="L371" s="204"/>
      <c r="M371" s="201"/>
      <c r="N371" s="201"/>
    </row>
    <row r="372" spans="1:14" x14ac:dyDescent="0.2">
      <c r="A372" s="113"/>
      <c r="B372" s="200"/>
      <c r="C372" s="200"/>
      <c r="D372" s="201"/>
      <c r="E372" s="113"/>
      <c r="F372" s="113"/>
      <c r="G372" s="113"/>
      <c r="H372" s="113"/>
      <c r="I372" s="203"/>
      <c r="J372" s="203"/>
      <c r="K372" s="204"/>
      <c r="L372" s="204"/>
      <c r="M372" s="201"/>
      <c r="N372" s="201"/>
    </row>
    <row r="373" spans="1:14" x14ac:dyDescent="0.2">
      <c r="A373" s="113"/>
      <c r="B373" s="200"/>
      <c r="C373" s="200"/>
      <c r="D373" s="201"/>
      <c r="E373" s="113"/>
      <c r="F373" s="113"/>
      <c r="G373" s="113"/>
      <c r="H373" s="113"/>
      <c r="I373" s="203"/>
      <c r="J373" s="203"/>
      <c r="K373" s="204"/>
      <c r="L373" s="204"/>
      <c r="M373" s="201"/>
      <c r="N373" s="201"/>
    </row>
    <row r="374" spans="1:14" x14ac:dyDescent="0.2">
      <c r="A374" s="113"/>
      <c r="B374" s="200"/>
      <c r="C374" s="200"/>
      <c r="D374" s="201"/>
      <c r="E374" s="113"/>
      <c r="F374" s="113"/>
      <c r="G374" s="113"/>
      <c r="H374" s="113"/>
      <c r="I374" s="203"/>
      <c r="J374" s="203"/>
      <c r="K374" s="204"/>
      <c r="L374" s="204"/>
      <c r="M374" s="201"/>
      <c r="N374" s="201"/>
    </row>
    <row r="375" spans="1:14" x14ac:dyDescent="0.2">
      <c r="A375" s="113"/>
      <c r="B375" s="200"/>
      <c r="C375" s="200"/>
      <c r="D375" s="201"/>
      <c r="E375" s="113"/>
      <c r="F375" s="113"/>
      <c r="G375" s="113"/>
      <c r="H375" s="113"/>
      <c r="I375" s="203"/>
      <c r="J375" s="203"/>
      <c r="K375" s="204"/>
      <c r="L375" s="204"/>
      <c r="M375" s="201"/>
      <c r="N375" s="201"/>
    </row>
    <row r="376" spans="1:14" x14ac:dyDescent="0.2">
      <c r="A376" s="113"/>
      <c r="B376" s="200"/>
      <c r="C376" s="200"/>
      <c r="D376" s="201"/>
      <c r="E376" s="113"/>
      <c r="F376" s="113"/>
      <c r="G376" s="113"/>
      <c r="H376" s="113"/>
      <c r="I376" s="203"/>
      <c r="J376" s="203"/>
      <c r="K376" s="204"/>
      <c r="L376" s="204"/>
      <c r="M376" s="201"/>
      <c r="N376" s="201"/>
    </row>
    <row r="377" spans="1:14" x14ac:dyDescent="0.2">
      <c r="A377" s="113"/>
      <c r="B377" s="200"/>
      <c r="C377" s="200"/>
      <c r="D377" s="201"/>
      <c r="E377" s="113"/>
      <c r="F377" s="113"/>
      <c r="G377" s="113"/>
      <c r="H377" s="113"/>
      <c r="I377" s="203"/>
      <c r="J377" s="203"/>
      <c r="K377" s="204"/>
      <c r="L377" s="204"/>
      <c r="M377" s="201"/>
      <c r="N377" s="201"/>
    </row>
    <row r="378" spans="1:14" x14ac:dyDescent="0.2">
      <c r="A378" s="113"/>
      <c r="B378" s="200"/>
      <c r="C378" s="200"/>
      <c r="D378" s="201"/>
      <c r="E378" s="113"/>
      <c r="F378" s="113"/>
      <c r="G378" s="113"/>
      <c r="H378" s="113"/>
      <c r="I378" s="203"/>
      <c r="J378" s="203"/>
      <c r="K378" s="204"/>
      <c r="L378" s="204"/>
      <c r="M378" s="201"/>
      <c r="N378" s="201"/>
    </row>
    <row r="379" spans="1:14" x14ac:dyDescent="0.2">
      <c r="A379" s="113"/>
      <c r="B379" s="200"/>
      <c r="C379" s="200"/>
      <c r="D379" s="201"/>
      <c r="E379" s="113"/>
      <c r="F379" s="113"/>
      <c r="G379" s="113"/>
      <c r="H379" s="113"/>
      <c r="I379" s="203"/>
      <c r="J379" s="203"/>
      <c r="K379" s="204"/>
      <c r="L379" s="204"/>
      <c r="M379" s="201"/>
      <c r="N379" s="201"/>
    </row>
    <row r="380" spans="1:14" x14ac:dyDescent="0.2">
      <c r="A380" s="113"/>
      <c r="B380" s="200"/>
      <c r="C380" s="200"/>
      <c r="D380" s="201"/>
      <c r="E380" s="113"/>
      <c r="F380" s="113"/>
      <c r="G380" s="113"/>
      <c r="H380" s="113"/>
      <c r="I380" s="203"/>
      <c r="J380" s="203"/>
      <c r="K380" s="204"/>
      <c r="L380" s="204"/>
      <c r="M380" s="201"/>
      <c r="N380" s="201"/>
    </row>
    <row r="381" spans="1:14" x14ac:dyDescent="0.2">
      <c r="A381" s="113"/>
      <c r="B381" s="200"/>
      <c r="C381" s="200"/>
      <c r="D381" s="201"/>
      <c r="E381" s="113"/>
      <c r="F381" s="113"/>
      <c r="G381" s="113"/>
      <c r="H381" s="113"/>
      <c r="I381" s="203"/>
      <c r="J381" s="203"/>
      <c r="K381" s="204"/>
      <c r="L381" s="204"/>
      <c r="M381" s="201"/>
      <c r="N381" s="201"/>
    </row>
    <row r="382" spans="1:14" x14ac:dyDescent="0.2">
      <c r="A382" s="113"/>
      <c r="B382" s="200"/>
      <c r="C382" s="200"/>
      <c r="D382" s="201"/>
      <c r="E382" s="113"/>
      <c r="F382" s="113"/>
      <c r="G382" s="113"/>
      <c r="H382" s="113"/>
      <c r="I382" s="203"/>
      <c r="J382" s="203"/>
      <c r="K382" s="204"/>
      <c r="L382" s="204"/>
      <c r="M382" s="201"/>
      <c r="N382" s="201"/>
    </row>
    <row r="383" spans="1:14" x14ac:dyDescent="0.2">
      <c r="A383" s="113"/>
      <c r="B383" s="200"/>
      <c r="C383" s="200"/>
      <c r="D383" s="201"/>
      <c r="E383" s="113"/>
      <c r="F383" s="113"/>
      <c r="G383" s="113"/>
      <c r="H383" s="113"/>
      <c r="I383" s="203"/>
      <c r="J383" s="203"/>
      <c r="K383" s="204"/>
      <c r="L383" s="204"/>
      <c r="M383" s="201"/>
      <c r="N383" s="201"/>
    </row>
    <row r="384" spans="1:14" x14ac:dyDescent="0.2">
      <c r="A384" s="113"/>
      <c r="B384" s="200"/>
      <c r="C384" s="200"/>
      <c r="D384" s="201"/>
      <c r="E384" s="113"/>
      <c r="F384" s="113"/>
      <c r="G384" s="113"/>
      <c r="H384" s="113"/>
      <c r="I384" s="203"/>
      <c r="J384" s="203"/>
      <c r="K384" s="204"/>
      <c r="L384" s="204"/>
      <c r="M384" s="201"/>
      <c r="N384" s="201"/>
    </row>
    <row r="385" spans="1:14" x14ac:dyDescent="0.2">
      <c r="A385" s="113"/>
      <c r="B385" s="200"/>
      <c r="C385" s="200"/>
      <c r="D385" s="201"/>
      <c r="E385" s="113"/>
      <c r="F385" s="113"/>
      <c r="G385" s="113"/>
      <c r="H385" s="113"/>
      <c r="I385" s="203"/>
      <c r="J385" s="203"/>
      <c r="K385" s="204"/>
      <c r="L385" s="204"/>
      <c r="M385" s="201"/>
      <c r="N385" s="201"/>
    </row>
    <row r="386" spans="1:14" x14ac:dyDescent="0.2">
      <c r="A386" s="113"/>
      <c r="B386" s="200"/>
      <c r="C386" s="200"/>
      <c r="D386" s="201"/>
      <c r="E386" s="113"/>
      <c r="F386" s="113"/>
      <c r="G386" s="113"/>
      <c r="H386" s="113"/>
      <c r="I386" s="203"/>
      <c r="J386" s="203"/>
      <c r="K386" s="204"/>
      <c r="L386" s="204"/>
      <c r="M386" s="201"/>
      <c r="N386" s="201"/>
    </row>
    <row r="387" spans="1:14" x14ac:dyDescent="0.2">
      <c r="A387" s="113"/>
      <c r="B387" s="200"/>
      <c r="C387" s="200"/>
      <c r="D387" s="201"/>
      <c r="E387" s="113"/>
      <c r="F387" s="113"/>
      <c r="G387" s="113"/>
      <c r="H387" s="113"/>
      <c r="I387" s="203"/>
      <c r="J387" s="203"/>
      <c r="K387" s="204"/>
      <c r="L387" s="204"/>
      <c r="M387" s="201"/>
      <c r="N387" s="201"/>
    </row>
    <row r="388" spans="1:14" x14ac:dyDescent="0.2">
      <c r="A388" s="113"/>
      <c r="B388" s="200"/>
      <c r="C388" s="200"/>
      <c r="D388" s="201"/>
      <c r="E388" s="113"/>
      <c r="F388" s="113"/>
      <c r="G388" s="113"/>
      <c r="H388" s="113"/>
      <c r="I388" s="203"/>
      <c r="J388" s="203"/>
      <c r="K388" s="204"/>
      <c r="L388" s="204"/>
      <c r="M388" s="201"/>
      <c r="N388" s="201"/>
    </row>
    <row r="389" spans="1:14" x14ac:dyDescent="0.2">
      <c r="A389" s="113"/>
      <c r="B389" s="200"/>
      <c r="C389" s="200"/>
      <c r="D389" s="201"/>
      <c r="E389" s="113"/>
      <c r="F389" s="113"/>
      <c r="G389" s="113"/>
      <c r="H389" s="113"/>
      <c r="I389" s="203"/>
      <c r="J389" s="203"/>
      <c r="K389" s="204"/>
      <c r="L389" s="204"/>
      <c r="M389" s="201"/>
      <c r="N389" s="201"/>
    </row>
    <row r="390" spans="1:14" x14ac:dyDescent="0.2">
      <c r="A390" s="113"/>
      <c r="B390" s="200"/>
      <c r="C390" s="200"/>
      <c r="D390" s="201"/>
      <c r="E390" s="113"/>
      <c r="F390" s="113"/>
      <c r="G390" s="113"/>
      <c r="H390" s="113"/>
      <c r="I390" s="203"/>
      <c r="J390" s="203"/>
      <c r="K390" s="204"/>
      <c r="L390" s="204"/>
      <c r="M390" s="201"/>
      <c r="N390" s="201"/>
    </row>
    <row r="391" spans="1:14" x14ac:dyDescent="0.2">
      <c r="A391" s="113"/>
      <c r="B391" s="200"/>
      <c r="C391" s="200"/>
      <c r="D391" s="201"/>
      <c r="E391" s="113"/>
      <c r="F391" s="113"/>
      <c r="G391" s="113"/>
      <c r="H391" s="113"/>
      <c r="I391" s="203"/>
      <c r="J391" s="203"/>
      <c r="K391" s="204"/>
      <c r="L391" s="204"/>
      <c r="M391" s="201"/>
      <c r="N391" s="201"/>
    </row>
    <row r="392" spans="1:14" x14ac:dyDescent="0.2">
      <c r="A392" s="113"/>
      <c r="B392" s="200"/>
      <c r="C392" s="200"/>
      <c r="D392" s="201"/>
      <c r="E392" s="113"/>
      <c r="F392" s="113"/>
      <c r="G392" s="113"/>
      <c r="H392" s="113"/>
      <c r="I392" s="203"/>
      <c r="J392" s="203"/>
      <c r="K392" s="204"/>
      <c r="L392" s="204"/>
      <c r="M392" s="201"/>
      <c r="N392" s="201"/>
    </row>
    <row r="393" spans="1:14" x14ac:dyDescent="0.2">
      <c r="A393" s="113"/>
      <c r="B393" s="200"/>
      <c r="C393" s="200"/>
      <c r="D393" s="201"/>
      <c r="E393" s="113"/>
      <c r="F393" s="113"/>
      <c r="G393" s="113"/>
      <c r="H393" s="113"/>
      <c r="I393" s="203"/>
      <c r="J393" s="203"/>
      <c r="K393" s="204"/>
      <c r="L393" s="204"/>
      <c r="M393" s="201"/>
      <c r="N393" s="201"/>
    </row>
    <row r="394" spans="1:14" x14ac:dyDescent="0.2">
      <c r="A394" s="113"/>
      <c r="B394" s="200"/>
      <c r="C394" s="200"/>
      <c r="D394" s="201"/>
      <c r="E394" s="113"/>
      <c r="F394" s="113"/>
      <c r="G394" s="113"/>
      <c r="H394" s="113"/>
      <c r="I394" s="203"/>
      <c r="J394" s="203"/>
      <c r="K394" s="204"/>
      <c r="L394" s="204"/>
      <c r="M394" s="201"/>
      <c r="N394" s="201"/>
    </row>
    <row r="395" spans="1:14" x14ac:dyDescent="0.2">
      <c r="A395" s="113"/>
      <c r="B395" s="200"/>
      <c r="C395" s="200"/>
      <c r="D395" s="201"/>
      <c r="E395" s="113"/>
      <c r="F395" s="113"/>
      <c r="G395" s="113"/>
      <c r="H395" s="113"/>
      <c r="I395" s="203"/>
      <c r="J395" s="203"/>
      <c r="K395" s="204"/>
      <c r="L395" s="204"/>
      <c r="M395" s="201"/>
      <c r="N395" s="201"/>
    </row>
    <row r="396" spans="1:14" x14ac:dyDescent="0.2">
      <c r="A396" s="113"/>
      <c r="B396" s="200"/>
      <c r="C396" s="200"/>
      <c r="D396" s="201"/>
      <c r="E396" s="113"/>
      <c r="F396" s="113"/>
      <c r="G396" s="113"/>
      <c r="H396" s="113"/>
      <c r="I396" s="203"/>
      <c r="J396" s="203"/>
      <c r="K396" s="204"/>
      <c r="L396" s="204"/>
      <c r="M396" s="201"/>
      <c r="N396" s="201"/>
    </row>
    <row r="397" spans="1:14" x14ac:dyDescent="0.2">
      <c r="A397" s="113"/>
      <c r="B397" s="200"/>
      <c r="C397" s="200"/>
      <c r="D397" s="201"/>
      <c r="E397" s="113"/>
      <c r="F397" s="113"/>
      <c r="G397" s="113"/>
      <c r="H397" s="113"/>
      <c r="I397" s="203"/>
      <c r="J397" s="203"/>
      <c r="K397" s="204"/>
      <c r="L397" s="204"/>
      <c r="M397" s="201"/>
      <c r="N397" s="201"/>
    </row>
    <row r="398" spans="1:14" x14ac:dyDescent="0.2">
      <c r="A398" s="113"/>
      <c r="B398" s="200"/>
      <c r="C398" s="200"/>
      <c r="D398" s="201"/>
      <c r="E398" s="113"/>
      <c r="F398" s="113"/>
      <c r="G398" s="113"/>
      <c r="H398" s="113"/>
      <c r="I398" s="203"/>
      <c r="J398" s="203"/>
      <c r="K398" s="204"/>
      <c r="L398" s="204"/>
      <c r="M398" s="201"/>
      <c r="N398" s="201"/>
    </row>
    <row r="399" spans="1:14" x14ac:dyDescent="0.2">
      <c r="A399" s="113"/>
      <c r="B399" s="200"/>
      <c r="C399" s="200"/>
      <c r="D399" s="201"/>
      <c r="E399" s="113"/>
      <c r="F399" s="113"/>
      <c r="G399" s="113"/>
      <c r="H399" s="113"/>
      <c r="I399" s="203"/>
      <c r="J399" s="203"/>
      <c r="K399" s="204"/>
      <c r="L399" s="204"/>
      <c r="M399" s="201"/>
      <c r="N399" s="201"/>
    </row>
    <row r="400" spans="1:14" x14ac:dyDescent="0.2">
      <c r="A400" s="113"/>
      <c r="B400" s="200"/>
      <c r="C400" s="200"/>
      <c r="D400" s="201"/>
      <c r="E400" s="113"/>
      <c r="F400" s="113"/>
      <c r="G400" s="113"/>
      <c r="H400" s="113"/>
      <c r="I400" s="203"/>
      <c r="J400" s="203"/>
      <c r="K400" s="204"/>
      <c r="L400" s="204"/>
      <c r="M400" s="201"/>
      <c r="N400" s="201"/>
    </row>
    <row r="401" spans="1:14" x14ac:dyDescent="0.2">
      <c r="A401" s="113"/>
      <c r="B401" s="200"/>
      <c r="C401" s="200"/>
      <c r="D401" s="201"/>
      <c r="E401" s="113"/>
      <c r="F401" s="113"/>
      <c r="G401" s="113"/>
      <c r="H401" s="113"/>
      <c r="I401" s="203"/>
      <c r="J401" s="203"/>
      <c r="K401" s="204"/>
      <c r="L401" s="204"/>
      <c r="M401" s="201"/>
      <c r="N401" s="201"/>
    </row>
    <row r="402" spans="1:14" x14ac:dyDescent="0.2">
      <c r="A402" s="113"/>
      <c r="B402" s="200"/>
      <c r="C402" s="200"/>
      <c r="D402" s="201"/>
      <c r="E402" s="113"/>
      <c r="F402" s="113"/>
      <c r="G402" s="113"/>
      <c r="H402" s="113"/>
      <c r="I402" s="203"/>
      <c r="J402" s="203"/>
      <c r="K402" s="204"/>
      <c r="L402" s="204"/>
      <c r="M402" s="201"/>
      <c r="N402" s="201"/>
    </row>
    <row r="403" spans="1:14" x14ac:dyDescent="0.2">
      <c r="A403" s="113"/>
      <c r="B403" s="200"/>
      <c r="C403" s="200"/>
      <c r="D403" s="201"/>
      <c r="E403" s="113"/>
      <c r="F403" s="113"/>
      <c r="G403" s="113"/>
      <c r="H403" s="113"/>
      <c r="I403" s="203"/>
      <c r="J403" s="203"/>
      <c r="K403" s="204"/>
      <c r="L403" s="204"/>
      <c r="M403" s="201"/>
      <c r="N403" s="201"/>
    </row>
    <row r="404" spans="1:14" x14ac:dyDescent="0.2">
      <c r="A404" s="113"/>
      <c r="B404" s="200"/>
      <c r="C404" s="200"/>
      <c r="D404" s="201"/>
      <c r="E404" s="113"/>
      <c r="F404" s="113"/>
      <c r="G404" s="113"/>
      <c r="H404" s="113"/>
      <c r="I404" s="203"/>
      <c r="J404" s="203"/>
      <c r="K404" s="204"/>
      <c r="L404" s="204"/>
      <c r="M404" s="201"/>
      <c r="N404" s="201"/>
    </row>
    <row r="405" spans="1:14" x14ac:dyDescent="0.2">
      <c r="A405" s="113"/>
      <c r="B405" s="200"/>
      <c r="C405" s="200"/>
      <c r="D405" s="201"/>
      <c r="E405" s="113"/>
      <c r="F405" s="113"/>
      <c r="G405" s="113"/>
      <c r="H405" s="113"/>
      <c r="I405" s="203"/>
      <c r="J405" s="203"/>
      <c r="K405" s="204"/>
      <c r="L405" s="204"/>
      <c r="M405" s="201"/>
      <c r="N405" s="201"/>
    </row>
    <row r="406" spans="1:14" x14ac:dyDescent="0.2">
      <c r="A406" s="113"/>
      <c r="B406" s="200"/>
      <c r="C406" s="200"/>
      <c r="D406" s="201"/>
      <c r="E406" s="113"/>
      <c r="F406" s="113"/>
      <c r="G406" s="113"/>
      <c r="H406" s="113"/>
      <c r="I406" s="203"/>
      <c r="J406" s="203"/>
      <c r="K406" s="204"/>
      <c r="L406" s="204"/>
      <c r="M406" s="201"/>
      <c r="N406" s="201"/>
    </row>
    <row r="407" spans="1:14" x14ac:dyDescent="0.2">
      <c r="A407" s="113"/>
      <c r="B407" s="200"/>
      <c r="C407" s="200"/>
      <c r="D407" s="201"/>
      <c r="E407" s="113"/>
      <c r="F407" s="113"/>
      <c r="G407" s="113"/>
      <c r="H407" s="113"/>
      <c r="I407" s="203"/>
      <c r="J407" s="203"/>
      <c r="K407" s="204"/>
      <c r="L407" s="204"/>
      <c r="M407" s="201"/>
      <c r="N407" s="201"/>
    </row>
    <row r="408" spans="1:14" x14ac:dyDescent="0.2">
      <c r="A408" s="113"/>
      <c r="B408" s="200"/>
      <c r="C408" s="200"/>
      <c r="D408" s="201"/>
      <c r="E408" s="113"/>
      <c r="F408" s="113"/>
      <c r="G408" s="113"/>
      <c r="H408" s="113"/>
      <c r="I408" s="203"/>
      <c r="J408" s="203"/>
      <c r="K408" s="204"/>
      <c r="L408" s="204"/>
      <c r="M408" s="201"/>
      <c r="N408" s="201"/>
    </row>
    <row r="409" spans="1:14" x14ac:dyDescent="0.2">
      <c r="A409" s="113"/>
      <c r="B409" s="200"/>
      <c r="C409" s="200"/>
      <c r="D409" s="201"/>
      <c r="E409" s="113"/>
      <c r="F409" s="113"/>
      <c r="G409" s="113"/>
      <c r="H409" s="113"/>
      <c r="I409" s="203"/>
      <c r="J409" s="203"/>
      <c r="K409" s="204"/>
      <c r="L409" s="204"/>
      <c r="M409" s="201"/>
      <c r="N409" s="201"/>
    </row>
    <row r="410" spans="1:14" x14ac:dyDescent="0.2">
      <c r="A410" s="113"/>
      <c r="B410" s="200"/>
      <c r="C410" s="200"/>
      <c r="D410" s="201"/>
      <c r="E410" s="113"/>
      <c r="F410" s="113"/>
      <c r="G410" s="113"/>
      <c r="H410" s="113"/>
      <c r="I410" s="203"/>
      <c r="J410" s="203"/>
      <c r="K410" s="204"/>
      <c r="L410" s="204"/>
      <c r="M410" s="201"/>
      <c r="N410" s="201"/>
    </row>
    <row r="411" spans="1:14" x14ac:dyDescent="0.2">
      <c r="A411" s="113"/>
      <c r="B411" s="200"/>
      <c r="C411" s="200"/>
      <c r="D411" s="201"/>
      <c r="E411" s="113"/>
      <c r="F411" s="113"/>
      <c r="G411" s="113"/>
      <c r="H411" s="113"/>
      <c r="I411" s="203"/>
      <c r="J411" s="203"/>
      <c r="K411" s="204"/>
      <c r="L411" s="204"/>
      <c r="M411" s="201"/>
      <c r="N411" s="201"/>
    </row>
    <row r="412" spans="1:14" x14ac:dyDescent="0.2">
      <c r="A412" s="113"/>
      <c r="B412" s="200"/>
      <c r="C412" s="200"/>
      <c r="D412" s="201"/>
      <c r="E412" s="113"/>
      <c r="F412" s="113"/>
      <c r="G412" s="113"/>
      <c r="H412" s="113"/>
      <c r="I412" s="203"/>
      <c r="J412" s="203"/>
      <c r="K412" s="204"/>
      <c r="L412" s="204"/>
      <c r="M412" s="201"/>
      <c r="N412" s="201"/>
    </row>
    <row r="413" spans="1:14" x14ac:dyDescent="0.2">
      <c r="A413" s="113"/>
      <c r="B413" s="200"/>
      <c r="C413" s="200"/>
      <c r="D413" s="201"/>
      <c r="E413" s="113"/>
      <c r="F413" s="113"/>
      <c r="G413" s="113"/>
      <c r="H413" s="113"/>
      <c r="I413" s="203"/>
      <c r="J413" s="203"/>
      <c r="K413" s="204"/>
      <c r="L413" s="204"/>
      <c r="M413" s="201"/>
      <c r="N413" s="201"/>
    </row>
    <row r="414" spans="1:14" x14ac:dyDescent="0.2">
      <c r="A414" s="113"/>
      <c r="B414" s="200"/>
      <c r="C414" s="200"/>
      <c r="D414" s="201"/>
      <c r="E414" s="113"/>
      <c r="F414" s="113"/>
      <c r="G414" s="113"/>
      <c r="H414" s="113"/>
      <c r="I414" s="203"/>
      <c r="J414" s="203"/>
      <c r="K414" s="204"/>
      <c r="L414" s="204"/>
      <c r="M414" s="201"/>
      <c r="N414" s="201"/>
    </row>
    <row r="415" spans="1:14" x14ac:dyDescent="0.2">
      <c r="A415" s="113"/>
      <c r="B415" s="200"/>
      <c r="C415" s="200"/>
      <c r="D415" s="201"/>
      <c r="E415" s="113"/>
      <c r="F415" s="113"/>
      <c r="G415" s="113"/>
      <c r="H415" s="113"/>
      <c r="I415" s="203"/>
      <c r="J415" s="203"/>
      <c r="K415" s="204"/>
      <c r="L415" s="204"/>
      <c r="M415" s="201"/>
      <c r="N415" s="201"/>
    </row>
    <row r="416" spans="1:14" x14ac:dyDescent="0.2">
      <c r="A416" s="113"/>
      <c r="B416" s="200"/>
      <c r="C416" s="200"/>
      <c r="D416" s="201"/>
      <c r="E416" s="113"/>
      <c r="F416" s="113"/>
      <c r="G416" s="113"/>
      <c r="H416" s="113"/>
      <c r="I416" s="203"/>
      <c r="J416" s="203"/>
      <c r="K416" s="204"/>
      <c r="L416" s="204"/>
      <c r="M416" s="201"/>
      <c r="N416" s="201"/>
    </row>
    <row r="417" spans="1:14" x14ac:dyDescent="0.2">
      <c r="A417" s="113"/>
      <c r="B417" s="200"/>
      <c r="C417" s="200"/>
      <c r="D417" s="201"/>
      <c r="E417" s="113"/>
      <c r="F417" s="113"/>
      <c r="G417" s="113"/>
      <c r="H417" s="113"/>
      <c r="I417" s="203"/>
      <c r="J417" s="203"/>
      <c r="K417" s="204"/>
      <c r="L417" s="204"/>
      <c r="M417" s="201"/>
      <c r="N417" s="201"/>
    </row>
    <row r="418" spans="1:14" x14ac:dyDescent="0.2">
      <c r="A418" s="113"/>
      <c r="B418" s="200"/>
      <c r="C418" s="200"/>
      <c r="D418" s="201"/>
      <c r="E418" s="113"/>
      <c r="F418" s="113"/>
      <c r="G418" s="113"/>
      <c r="H418" s="113"/>
      <c r="I418" s="203"/>
      <c r="J418" s="203"/>
      <c r="K418" s="204"/>
      <c r="L418" s="204"/>
      <c r="M418" s="201"/>
      <c r="N418" s="201"/>
    </row>
    <row r="419" spans="1:14" x14ac:dyDescent="0.2">
      <c r="A419" s="113"/>
      <c r="B419" s="200"/>
      <c r="C419" s="200"/>
      <c r="D419" s="201"/>
      <c r="E419" s="113"/>
      <c r="F419" s="113"/>
      <c r="G419" s="113"/>
      <c r="H419" s="113"/>
      <c r="I419" s="203"/>
      <c r="J419" s="203"/>
      <c r="K419" s="204"/>
      <c r="L419" s="204"/>
      <c r="M419" s="201"/>
      <c r="N419" s="201"/>
    </row>
    <row r="420" spans="1:14" x14ac:dyDescent="0.2">
      <c r="A420" s="113"/>
      <c r="B420" s="200"/>
      <c r="C420" s="200"/>
      <c r="D420" s="201"/>
      <c r="E420" s="113"/>
      <c r="F420" s="113"/>
      <c r="G420" s="113"/>
      <c r="H420" s="113"/>
      <c r="I420" s="203"/>
      <c r="J420" s="203"/>
      <c r="K420" s="204"/>
      <c r="L420" s="204"/>
      <c r="M420" s="201"/>
      <c r="N420" s="201"/>
    </row>
    <row r="421" spans="1:14" x14ac:dyDescent="0.2">
      <c r="A421" s="113"/>
      <c r="B421" s="200"/>
      <c r="C421" s="200"/>
      <c r="D421" s="201"/>
      <c r="E421" s="113"/>
      <c r="F421" s="113"/>
      <c r="G421" s="113"/>
      <c r="H421" s="113"/>
      <c r="I421" s="203"/>
      <c r="J421" s="203"/>
      <c r="K421" s="204"/>
      <c r="L421" s="204"/>
      <c r="M421" s="201"/>
      <c r="N421" s="201"/>
    </row>
    <row r="422" spans="1:14" x14ac:dyDescent="0.2">
      <c r="A422" s="113"/>
      <c r="B422" s="200"/>
      <c r="C422" s="200"/>
      <c r="D422" s="201"/>
      <c r="E422" s="113"/>
      <c r="F422" s="113"/>
      <c r="G422" s="113"/>
      <c r="H422" s="113"/>
      <c r="I422" s="203"/>
      <c r="J422" s="203"/>
      <c r="K422" s="204"/>
      <c r="L422" s="204"/>
      <c r="M422" s="201"/>
      <c r="N422" s="201"/>
    </row>
    <row r="423" spans="1:14" x14ac:dyDescent="0.2">
      <c r="A423" s="113"/>
      <c r="B423" s="200"/>
      <c r="C423" s="200"/>
      <c r="D423" s="201"/>
      <c r="E423" s="113"/>
      <c r="F423" s="113"/>
      <c r="G423" s="113"/>
      <c r="H423" s="113"/>
      <c r="I423" s="203"/>
      <c r="J423" s="203"/>
      <c r="K423" s="204"/>
      <c r="L423" s="204"/>
      <c r="M423" s="201"/>
      <c r="N423" s="201"/>
    </row>
    <row r="424" spans="1:14" x14ac:dyDescent="0.2">
      <c r="A424" s="113"/>
      <c r="B424" s="200"/>
      <c r="C424" s="200"/>
      <c r="D424" s="201"/>
      <c r="E424" s="113"/>
      <c r="F424" s="113"/>
      <c r="G424" s="113"/>
      <c r="H424" s="113"/>
      <c r="I424" s="203"/>
      <c r="J424" s="203"/>
      <c r="K424" s="204"/>
      <c r="L424" s="204"/>
      <c r="M424" s="201"/>
      <c r="N424" s="201"/>
    </row>
    <row r="425" spans="1:14" x14ac:dyDescent="0.2">
      <c r="A425" s="113"/>
      <c r="B425" s="200"/>
      <c r="C425" s="200"/>
      <c r="D425" s="201"/>
      <c r="E425" s="113"/>
      <c r="F425" s="113"/>
      <c r="G425" s="113"/>
      <c r="H425" s="113"/>
      <c r="I425" s="203"/>
      <c r="J425" s="203"/>
      <c r="K425" s="204"/>
      <c r="L425" s="204"/>
      <c r="M425" s="201"/>
      <c r="N425" s="201"/>
    </row>
    <row r="426" spans="1:14" x14ac:dyDescent="0.2">
      <c r="A426" s="113"/>
      <c r="B426" s="200"/>
      <c r="C426" s="200"/>
      <c r="D426" s="201"/>
      <c r="E426" s="113"/>
      <c r="F426" s="113"/>
      <c r="G426" s="113"/>
      <c r="H426" s="113"/>
      <c r="I426" s="203"/>
      <c r="J426" s="203"/>
      <c r="K426" s="204"/>
      <c r="L426" s="204"/>
      <c r="M426" s="201"/>
      <c r="N426" s="201"/>
    </row>
    <row r="427" spans="1:14" x14ac:dyDescent="0.2">
      <c r="A427" s="113"/>
      <c r="B427" s="200"/>
      <c r="C427" s="200"/>
      <c r="D427" s="201"/>
      <c r="E427" s="113"/>
      <c r="F427" s="113"/>
      <c r="G427" s="113"/>
      <c r="H427" s="113"/>
      <c r="I427" s="203"/>
      <c r="J427" s="203"/>
      <c r="K427" s="204"/>
      <c r="L427" s="204"/>
      <c r="M427" s="201"/>
      <c r="N427" s="201"/>
    </row>
    <row r="428" spans="1:14" x14ac:dyDescent="0.2">
      <c r="A428" s="113"/>
      <c r="B428" s="200"/>
      <c r="C428" s="200"/>
      <c r="D428" s="201"/>
      <c r="E428" s="113"/>
      <c r="F428" s="113"/>
      <c r="G428" s="113"/>
      <c r="H428" s="113"/>
      <c r="I428" s="203"/>
      <c r="J428" s="203"/>
      <c r="K428" s="204"/>
      <c r="L428" s="204"/>
      <c r="M428" s="201"/>
      <c r="N428" s="201"/>
    </row>
    <row r="429" spans="1:14" x14ac:dyDescent="0.2">
      <c r="A429" s="113"/>
      <c r="B429" s="200"/>
      <c r="C429" s="200"/>
      <c r="D429" s="201"/>
      <c r="E429" s="113"/>
      <c r="F429" s="113"/>
      <c r="G429" s="113"/>
      <c r="H429" s="113"/>
      <c r="I429" s="203"/>
      <c r="J429" s="203"/>
      <c r="K429" s="204"/>
      <c r="L429" s="204"/>
      <c r="M429" s="201"/>
      <c r="N429" s="201"/>
    </row>
    <row r="430" spans="1:14" x14ac:dyDescent="0.2">
      <c r="A430" s="113"/>
      <c r="B430" s="200"/>
      <c r="C430" s="200"/>
      <c r="D430" s="201"/>
      <c r="E430" s="113"/>
      <c r="F430" s="113"/>
      <c r="G430" s="113"/>
      <c r="H430" s="113"/>
      <c r="I430" s="203"/>
      <c r="J430" s="203"/>
      <c r="K430" s="204"/>
      <c r="L430" s="204"/>
      <c r="M430" s="201"/>
      <c r="N430" s="201"/>
    </row>
    <row r="431" spans="1:14" x14ac:dyDescent="0.2">
      <c r="A431" s="113"/>
      <c r="B431" s="200"/>
      <c r="C431" s="200"/>
      <c r="D431" s="201"/>
      <c r="E431" s="113"/>
      <c r="F431" s="113"/>
      <c r="G431" s="113"/>
      <c r="H431" s="113"/>
      <c r="I431" s="203"/>
      <c r="J431" s="203"/>
      <c r="K431" s="204"/>
      <c r="L431" s="204"/>
      <c r="M431" s="201"/>
      <c r="N431" s="201"/>
    </row>
    <row r="432" spans="1:14" x14ac:dyDescent="0.2">
      <c r="A432" s="113"/>
      <c r="B432" s="200"/>
      <c r="C432" s="200"/>
      <c r="D432" s="201"/>
      <c r="E432" s="113"/>
      <c r="F432" s="113"/>
      <c r="G432" s="113"/>
      <c r="H432" s="113"/>
      <c r="I432" s="203"/>
      <c r="J432" s="203"/>
      <c r="K432" s="204"/>
      <c r="L432" s="204"/>
      <c r="M432" s="201"/>
      <c r="N432" s="201"/>
    </row>
    <row r="433" spans="1:14" x14ac:dyDescent="0.2">
      <c r="A433" s="113"/>
      <c r="B433" s="200"/>
      <c r="C433" s="200"/>
      <c r="D433" s="201"/>
      <c r="E433" s="113"/>
      <c r="F433" s="113"/>
      <c r="G433" s="113"/>
      <c r="H433" s="113"/>
      <c r="I433" s="203"/>
      <c r="J433" s="203"/>
      <c r="K433" s="204"/>
      <c r="L433" s="204"/>
      <c r="M433" s="201"/>
      <c r="N433" s="201"/>
    </row>
    <row r="434" spans="1:14" x14ac:dyDescent="0.2">
      <c r="A434" s="113"/>
      <c r="B434" s="200"/>
      <c r="C434" s="200"/>
      <c r="D434" s="201"/>
      <c r="E434" s="113"/>
      <c r="F434" s="113"/>
      <c r="G434" s="113"/>
      <c r="H434" s="113"/>
      <c r="I434" s="203"/>
      <c r="J434" s="203"/>
      <c r="K434" s="204"/>
      <c r="L434" s="204"/>
      <c r="M434" s="201"/>
      <c r="N434" s="201"/>
    </row>
    <row r="435" spans="1:14" x14ac:dyDescent="0.2">
      <c r="A435" s="113"/>
      <c r="B435" s="200"/>
      <c r="C435" s="200"/>
      <c r="D435" s="201"/>
      <c r="E435" s="113"/>
      <c r="F435" s="113"/>
      <c r="G435" s="113"/>
      <c r="H435" s="113"/>
      <c r="I435" s="203"/>
      <c r="J435" s="203"/>
      <c r="K435" s="204"/>
      <c r="L435" s="204"/>
      <c r="M435" s="201"/>
      <c r="N435" s="201"/>
    </row>
    <row r="436" spans="1:14" x14ac:dyDescent="0.2">
      <c r="A436" s="113"/>
      <c r="B436" s="200"/>
      <c r="C436" s="200"/>
      <c r="D436" s="201"/>
      <c r="E436" s="113"/>
      <c r="F436" s="113"/>
      <c r="G436" s="113"/>
      <c r="H436" s="113"/>
      <c r="I436" s="203"/>
      <c r="J436" s="203"/>
      <c r="K436" s="204"/>
      <c r="L436" s="204"/>
      <c r="M436" s="201"/>
      <c r="N436" s="201"/>
    </row>
    <row r="437" spans="1:14" x14ac:dyDescent="0.2">
      <c r="A437" s="113"/>
      <c r="B437" s="200"/>
      <c r="C437" s="200"/>
      <c r="D437" s="201"/>
      <c r="E437" s="113"/>
      <c r="F437" s="113"/>
      <c r="G437" s="113"/>
      <c r="H437" s="113"/>
      <c r="I437" s="203"/>
      <c r="J437" s="203"/>
      <c r="K437" s="204"/>
      <c r="L437" s="204"/>
      <c r="M437" s="201"/>
      <c r="N437" s="201"/>
    </row>
    <row r="438" spans="1:14" x14ac:dyDescent="0.2">
      <c r="A438" s="113"/>
      <c r="B438" s="200"/>
      <c r="C438" s="200"/>
      <c r="D438" s="201"/>
      <c r="E438" s="113"/>
      <c r="F438" s="113"/>
      <c r="G438" s="113"/>
      <c r="H438" s="113"/>
      <c r="I438" s="203"/>
      <c r="J438" s="203"/>
      <c r="K438" s="204"/>
      <c r="L438" s="204"/>
      <c r="M438" s="201"/>
      <c r="N438" s="201"/>
    </row>
    <row r="439" spans="1:14" x14ac:dyDescent="0.2">
      <c r="A439" s="113"/>
      <c r="B439" s="200"/>
      <c r="C439" s="200"/>
      <c r="D439" s="201"/>
      <c r="E439" s="113"/>
      <c r="F439" s="113"/>
      <c r="G439" s="113"/>
      <c r="H439" s="113"/>
      <c r="I439" s="203"/>
      <c r="J439" s="203"/>
      <c r="K439" s="204"/>
      <c r="L439" s="204"/>
      <c r="M439" s="201"/>
      <c r="N439" s="201"/>
    </row>
    <row r="440" spans="1:14" x14ac:dyDescent="0.2">
      <c r="A440" s="113"/>
      <c r="B440" s="200"/>
      <c r="C440" s="200"/>
      <c r="D440" s="201"/>
      <c r="E440" s="113"/>
      <c r="F440" s="113"/>
      <c r="G440" s="113"/>
      <c r="H440" s="113"/>
      <c r="I440" s="203"/>
      <c r="J440" s="203"/>
      <c r="K440" s="204"/>
      <c r="L440" s="204"/>
      <c r="M440" s="201"/>
      <c r="N440" s="201"/>
    </row>
    <row r="441" spans="1:14" x14ac:dyDescent="0.2">
      <c r="A441" s="113"/>
      <c r="B441" s="200"/>
      <c r="C441" s="200"/>
      <c r="D441" s="201"/>
      <c r="E441" s="113"/>
      <c r="F441" s="113"/>
      <c r="G441" s="113"/>
      <c r="H441" s="113"/>
      <c r="I441" s="203"/>
      <c r="J441" s="203"/>
      <c r="K441" s="204"/>
      <c r="L441" s="204"/>
      <c r="M441" s="201"/>
      <c r="N441" s="201"/>
    </row>
    <row r="442" spans="1:14" x14ac:dyDescent="0.2">
      <c r="A442" s="113"/>
      <c r="B442" s="200"/>
      <c r="C442" s="200"/>
      <c r="D442" s="201"/>
      <c r="E442" s="113"/>
      <c r="F442" s="113"/>
      <c r="G442" s="113"/>
      <c r="H442" s="113"/>
      <c r="I442" s="203"/>
      <c r="J442" s="203"/>
      <c r="K442" s="204"/>
      <c r="L442" s="204"/>
      <c r="M442" s="201"/>
      <c r="N442" s="201"/>
    </row>
    <row r="443" spans="1:14" x14ac:dyDescent="0.2">
      <c r="A443" s="113"/>
      <c r="B443" s="200"/>
      <c r="C443" s="200"/>
      <c r="D443" s="201"/>
      <c r="E443" s="113"/>
      <c r="F443" s="113"/>
      <c r="G443" s="113"/>
      <c r="H443" s="113"/>
      <c r="I443" s="203"/>
      <c r="J443" s="203"/>
      <c r="K443" s="204"/>
      <c r="L443" s="204"/>
      <c r="M443" s="201"/>
      <c r="N443" s="201"/>
    </row>
    <row r="444" spans="1:14" x14ac:dyDescent="0.2">
      <c r="A444" s="113"/>
      <c r="B444" s="200"/>
      <c r="C444" s="200"/>
      <c r="D444" s="201"/>
      <c r="E444" s="113"/>
      <c r="F444" s="113"/>
      <c r="G444" s="113"/>
      <c r="H444" s="113"/>
      <c r="I444" s="203"/>
      <c r="J444" s="203"/>
      <c r="K444" s="204"/>
      <c r="L444" s="204"/>
      <c r="M444" s="201"/>
      <c r="N444" s="201"/>
    </row>
    <row r="445" spans="1:14" x14ac:dyDescent="0.2">
      <c r="A445" s="113"/>
      <c r="B445" s="200"/>
      <c r="C445" s="200"/>
      <c r="D445" s="201"/>
      <c r="E445" s="113"/>
      <c r="F445" s="113"/>
      <c r="G445" s="113"/>
      <c r="H445" s="113"/>
      <c r="I445" s="203"/>
      <c r="J445" s="203"/>
      <c r="K445" s="204"/>
      <c r="L445" s="204"/>
      <c r="M445" s="201"/>
      <c r="N445" s="201"/>
    </row>
    <row r="446" spans="1:14" x14ac:dyDescent="0.2">
      <c r="A446" s="113"/>
      <c r="B446" s="200"/>
      <c r="C446" s="200"/>
      <c r="D446" s="201"/>
      <c r="E446" s="113"/>
      <c r="F446" s="113"/>
      <c r="G446" s="113"/>
      <c r="H446" s="113"/>
      <c r="I446" s="203"/>
      <c r="J446" s="203"/>
      <c r="K446" s="204"/>
      <c r="L446" s="204"/>
      <c r="M446" s="201"/>
      <c r="N446" s="201"/>
    </row>
    <row r="447" spans="1:14" x14ac:dyDescent="0.2">
      <c r="A447" s="113"/>
      <c r="B447" s="200"/>
      <c r="C447" s="200"/>
      <c r="D447" s="201"/>
      <c r="E447" s="113"/>
      <c r="F447" s="113"/>
      <c r="G447" s="113"/>
      <c r="H447" s="113"/>
      <c r="I447" s="203"/>
      <c r="J447" s="203"/>
      <c r="K447" s="204"/>
      <c r="L447" s="204"/>
      <c r="M447" s="201"/>
      <c r="N447" s="201"/>
    </row>
    <row r="448" spans="1:14" x14ac:dyDescent="0.2">
      <c r="A448" s="113"/>
      <c r="B448" s="200"/>
      <c r="C448" s="200"/>
      <c r="D448" s="201"/>
      <c r="E448" s="113"/>
      <c r="F448" s="113"/>
      <c r="G448" s="113"/>
      <c r="H448" s="113"/>
      <c r="I448" s="203"/>
      <c r="J448" s="203"/>
      <c r="K448" s="204"/>
      <c r="L448" s="204"/>
      <c r="M448" s="201"/>
      <c r="N448" s="201"/>
    </row>
    <row r="449" spans="1:14" x14ac:dyDescent="0.2">
      <c r="A449" s="113"/>
      <c r="B449" s="200"/>
      <c r="C449" s="200"/>
      <c r="D449" s="201"/>
      <c r="E449" s="113"/>
      <c r="F449" s="113"/>
      <c r="G449" s="113"/>
      <c r="H449" s="113"/>
      <c r="I449" s="203"/>
      <c r="J449" s="203"/>
      <c r="K449" s="204"/>
      <c r="L449" s="204"/>
      <c r="M449" s="201"/>
      <c r="N449" s="201"/>
    </row>
    <row r="450" spans="1:14" x14ac:dyDescent="0.2">
      <c r="A450" s="113"/>
      <c r="B450" s="200"/>
      <c r="C450" s="200"/>
      <c r="D450" s="201"/>
      <c r="E450" s="113"/>
      <c r="F450" s="113"/>
      <c r="G450" s="113"/>
      <c r="H450" s="113"/>
      <c r="I450" s="203"/>
      <c r="J450" s="203"/>
      <c r="K450" s="204"/>
      <c r="L450" s="204"/>
      <c r="M450" s="201"/>
      <c r="N450" s="201"/>
    </row>
    <row r="451" spans="1:14" x14ac:dyDescent="0.2">
      <c r="A451" s="113"/>
      <c r="B451" s="200"/>
      <c r="C451" s="200"/>
      <c r="D451" s="201"/>
      <c r="E451" s="113"/>
      <c r="F451" s="113"/>
      <c r="G451" s="113"/>
      <c r="H451" s="113"/>
      <c r="I451" s="203"/>
      <c r="J451" s="203"/>
      <c r="K451" s="204"/>
      <c r="L451" s="204"/>
      <c r="M451" s="201"/>
      <c r="N451" s="201"/>
    </row>
    <row r="452" spans="1:14" x14ac:dyDescent="0.2">
      <c r="A452" s="113"/>
      <c r="B452" s="200"/>
      <c r="C452" s="200"/>
      <c r="D452" s="201"/>
      <c r="E452" s="113"/>
      <c r="F452" s="113"/>
      <c r="G452" s="113"/>
      <c r="H452" s="113"/>
      <c r="I452" s="203"/>
      <c r="J452" s="203"/>
      <c r="K452" s="204"/>
      <c r="L452" s="204"/>
      <c r="M452" s="201"/>
      <c r="N452" s="201"/>
    </row>
    <row r="453" spans="1:14" x14ac:dyDescent="0.2">
      <c r="A453" s="113"/>
      <c r="B453" s="200"/>
      <c r="C453" s="200"/>
      <c r="D453" s="201"/>
      <c r="E453" s="113"/>
      <c r="F453" s="113"/>
      <c r="G453" s="113"/>
      <c r="H453" s="113"/>
      <c r="I453" s="203"/>
      <c r="J453" s="203"/>
      <c r="K453" s="204"/>
      <c r="L453" s="204"/>
      <c r="M453" s="201"/>
      <c r="N453" s="201"/>
    </row>
    <row r="454" spans="1:14" x14ac:dyDescent="0.2">
      <c r="A454" s="113"/>
      <c r="B454" s="200"/>
      <c r="C454" s="200"/>
      <c r="D454" s="201"/>
      <c r="E454" s="113"/>
      <c r="F454" s="113"/>
      <c r="G454" s="113"/>
      <c r="H454" s="113"/>
      <c r="I454" s="203"/>
      <c r="J454" s="203"/>
      <c r="K454" s="204"/>
      <c r="L454" s="204"/>
      <c r="M454" s="201"/>
      <c r="N454" s="201"/>
    </row>
    <row r="455" spans="1:14" x14ac:dyDescent="0.2">
      <c r="A455" s="113"/>
      <c r="B455" s="200"/>
      <c r="C455" s="200"/>
      <c r="D455" s="201"/>
      <c r="E455" s="113"/>
      <c r="F455" s="113"/>
      <c r="G455" s="113"/>
      <c r="H455" s="113"/>
      <c r="I455" s="203"/>
      <c r="J455" s="203"/>
      <c r="K455" s="204"/>
      <c r="L455" s="204"/>
      <c r="M455" s="201"/>
      <c r="N455" s="201"/>
    </row>
    <row r="456" spans="1:14" x14ac:dyDescent="0.2">
      <c r="A456" s="113"/>
      <c r="B456" s="200"/>
      <c r="C456" s="200"/>
      <c r="D456" s="201"/>
      <c r="E456" s="113"/>
      <c r="F456" s="113"/>
      <c r="G456" s="113"/>
      <c r="H456" s="113"/>
      <c r="I456" s="203"/>
      <c r="J456" s="203"/>
      <c r="K456" s="204"/>
      <c r="L456" s="204"/>
      <c r="M456" s="201"/>
      <c r="N456" s="201"/>
    </row>
    <row r="457" spans="1:14" x14ac:dyDescent="0.2">
      <c r="A457" s="113"/>
      <c r="B457" s="200"/>
      <c r="C457" s="200"/>
      <c r="D457" s="201"/>
      <c r="E457" s="113"/>
      <c r="F457" s="113"/>
      <c r="G457" s="113"/>
      <c r="H457" s="113"/>
      <c r="I457" s="203"/>
      <c r="J457" s="203"/>
      <c r="K457" s="204"/>
      <c r="L457" s="204"/>
      <c r="M457" s="201"/>
      <c r="N457" s="201"/>
    </row>
    <row r="458" spans="1:14" x14ac:dyDescent="0.2">
      <c r="A458" s="113"/>
      <c r="B458" s="200"/>
      <c r="C458" s="200"/>
      <c r="D458" s="201"/>
      <c r="E458" s="113"/>
      <c r="F458" s="113"/>
      <c r="G458" s="113"/>
      <c r="H458" s="113"/>
      <c r="I458" s="203"/>
      <c r="J458" s="203"/>
      <c r="K458" s="204"/>
      <c r="L458" s="204"/>
      <c r="M458" s="201"/>
      <c r="N458" s="201"/>
    </row>
    <row r="459" spans="1:14" x14ac:dyDescent="0.2">
      <c r="A459" s="113"/>
      <c r="B459" s="200"/>
      <c r="C459" s="200"/>
      <c r="D459" s="201"/>
      <c r="E459" s="113"/>
      <c r="F459" s="113"/>
      <c r="G459" s="113"/>
      <c r="H459" s="113"/>
      <c r="I459" s="203"/>
      <c r="J459" s="203"/>
      <c r="K459" s="204"/>
      <c r="L459" s="204"/>
      <c r="M459" s="201"/>
      <c r="N459" s="201"/>
    </row>
    <row r="460" spans="1:14" x14ac:dyDescent="0.2">
      <c r="A460" s="113"/>
      <c r="B460" s="200"/>
      <c r="C460" s="200"/>
      <c r="D460" s="201"/>
      <c r="E460" s="113"/>
      <c r="F460" s="113"/>
      <c r="G460" s="113"/>
      <c r="H460" s="113"/>
      <c r="I460" s="203"/>
      <c r="J460" s="203"/>
      <c r="K460" s="204"/>
      <c r="L460" s="204"/>
      <c r="M460" s="201"/>
      <c r="N460" s="201"/>
    </row>
    <row r="461" spans="1:14" x14ac:dyDescent="0.2">
      <c r="A461" s="113"/>
      <c r="B461" s="200"/>
      <c r="C461" s="200"/>
      <c r="D461" s="201"/>
      <c r="E461" s="113"/>
      <c r="F461" s="113"/>
      <c r="G461" s="113"/>
      <c r="H461" s="113"/>
      <c r="I461" s="203"/>
      <c r="J461" s="203"/>
      <c r="K461" s="204"/>
      <c r="L461" s="204"/>
      <c r="M461" s="201"/>
      <c r="N461" s="201"/>
    </row>
    <row r="462" spans="1:14" x14ac:dyDescent="0.2">
      <c r="A462" s="113"/>
      <c r="B462" s="200"/>
      <c r="C462" s="200"/>
      <c r="D462" s="201"/>
      <c r="E462" s="113"/>
      <c r="F462" s="113"/>
      <c r="G462" s="113"/>
      <c r="H462" s="113"/>
      <c r="I462" s="203"/>
      <c r="J462" s="203"/>
      <c r="K462" s="204"/>
      <c r="L462" s="204"/>
      <c r="M462" s="201"/>
      <c r="N462" s="201"/>
    </row>
    <row r="463" spans="1:14" x14ac:dyDescent="0.2">
      <c r="A463" s="113"/>
      <c r="B463" s="200"/>
      <c r="C463" s="200"/>
      <c r="D463" s="201"/>
      <c r="E463" s="113"/>
      <c r="F463" s="113"/>
      <c r="G463" s="113"/>
      <c r="H463" s="113"/>
      <c r="I463" s="203"/>
      <c r="J463" s="203"/>
      <c r="K463" s="204"/>
      <c r="L463" s="204"/>
      <c r="M463" s="201"/>
      <c r="N463" s="201"/>
    </row>
    <row r="464" spans="1:14" x14ac:dyDescent="0.2">
      <c r="A464" s="113"/>
      <c r="B464" s="200"/>
      <c r="C464" s="200"/>
      <c r="D464" s="201"/>
      <c r="E464" s="113"/>
      <c r="F464" s="113"/>
      <c r="G464" s="113"/>
      <c r="H464" s="113"/>
      <c r="I464" s="203"/>
      <c r="J464" s="203"/>
      <c r="K464" s="204"/>
      <c r="L464" s="204"/>
      <c r="M464" s="201"/>
      <c r="N464" s="201"/>
    </row>
    <row r="465" spans="1:14" x14ac:dyDescent="0.2">
      <c r="A465" s="113"/>
      <c r="B465" s="200"/>
      <c r="C465" s="200"/>
      <c r="D465" s="201"/>
      <c r="E465" s="113"/>
      <c r="F465" s="113"/>
      <c r="G465" s="113"/>
      <c r="H465" s="113"/>
      <c r="I465" s="203"/>
      <c r="J465" s="203"/>
      <c r="K465" s="204"/>
      <c r="L465" s="204"/>
      <c r="M465" s="201"/>
      <c r="N465" s="201"/>
    </row>
    <row r="466" spans="1:14" x14ac:dyDescent="0.2">
      <c r="A466" s="113"/>
      <c r="B466" s="200"/>
      <c r="C466" s="200"/>
      <c r="D466" s="201"/>
      <c r="E466" s="113"/>
      <c r="F466" s="113"/>
      <c r="G466" s="113"/>
      <c r="H466" s="113"/>
      <c r="I466" s="203"/>
      <c r="J466" s="203"/>
      <c r="K466" s="204"/>
      <c r="L466" s="204"/>
      <c r="M466" s="201"/>
      <c r="N466" s="201"/>
    </row>
    <row r="467" spans="1:14" x14ac:dyDescent="0.2">
      <c r="A467" s="113"/>
      <c r="B467" s="200"/>
      <c r="C467" s="200"/>
      <c r="D467" s="201"/>
      <c r="E467" s="113"/>
      <c r="F467" s="113"/>
      <c r="G467" s="113"/>
      <c r="H467" s="113"/>
      <c r="I467" s="203"/>
      <c r="J467" s="203"/>
      <c r="K467" s="204"/>
      <c r="L467" s="204"/>
      <c r="M467" s="201"/>
      <c r="N467" s="201"/>
    </row>
    <row r="468" spans="1:14" x14ac:dyDescent="0.2">
      <c r="A468" s="113"/>
      <c r="B468" s="200"/>
      <c r="C468" s="200"/>
      <c r="D468" s="201"/>
      <c r="E468" s="113"/>
      <c r="F468" s="113"/>
      <c r="G468" s="113"/>
      <c r="H468" s="113"/>
      <c r="I468" s="203"/>
      <c r="J468" s="203"/>
      <c r="K468" s="204"/>
      <c r="L468" s="204"/>
      <c r="M468" s="201"/>
      <c r="N468" s="201"/>
    </row>
    <row r="469" spans="1:14" x14ac:dyDescent="0.2">
      <c r="A469" s="113"/>
      <c r="B469" s="200"/>
      <c r="C469" s="200"/>
      <c r="D469" s="201"/>
      <c r="E469" s="113"/>
      <c r="F469" s="113"/>
      <c r="G469" s="113"/>
      <c r="H469" s="113"/>
      <c r="I469" s="203"/>
      <c r="J469" s="203"/>
      <c r="K469" s="204"/>
      <c r="L469" s="204"/>
      <c r="M469" s="201"/>
      <c r="N469" s="201"/>
    </row>
    <row r="470" spans="1:14" x14ac:dyDescent="0.2">
      <c r="A470" s="113"/>
      <c r="B470" s="200"/>
      <c r="C470" s="200"/>
      <c r="D470" s="201"/>
      <c r="E470" s="113"/>
      <c r="F470" s="113"/>
      <c r="G470" s="113"/>
      <c r="H470" s="113"/>
      <c r="I470" s="203"/>
      <c r="J470" s="203"/>
      <c r="K470" s="204"/>
      <c r="L470" s="204"/>
      <c r="M470" s="201"/>
      <c r="N470" s="201"/>
    </row>
    <row r="471" spans="1:14" x14ac:dyDescent="0.2">
      <c r="A471" s="113"/>
      <c r="B471" s="200"/>
      <c r="C471" s="200"/>
      <c r="D471" s="201"/>
      <c r="E471" s="113"/>
      <c r="F471" s="113"/>
      <c r="G471" s="113"/>
      <c r="H471" s="113"/>
      <c r="I471" s="203"/>
      <c r="J471" s="203"/>
      <c r="K471" s="204"/>
      <c r="L471" s="204"/>
      <c r="M471" s="201"/>
      <c r="N471" s="201"/>
    </row>
    <row r="472" spans="1:14" x14ac:dyDescent="0.2">
      <c r="A472" s="113"/>
      <c r="B472" s="200"/>
      <c r="C472" s="200"/>
      <c r="D472" s="201"/>
      <c r="E472" s="113"/>
      <c r="F472" s="113"/>
      <c r="G472" s="113"/>
      <c r="H472" s="113"/>
      <c r="I472" s="203"/>
      <c r="J472" s="203"/>
      <c r="K472" s="204"/>
      <c r="L472" s="204"/>
      <c r="M472" s="201"/>
      <c r="N472" s="201"/>
    </row>
    <row r="473" spans="1:14" x14ac:dyDescent="0.2">
      <c r="A473" s="113"/>
      <c r="B473" s="200"/>
      <c r="C473" s="200"/>
      <c r="D473" s="201"/>
      <c r="E473" s="113"/>
      <c r="F473" s="113"/>
      <c r="G473" s="113"/>
      <c r="H473" s="113"/>
      <c r="I473" s="203"/>
      <c r="J473" s="203"/>
      <c r="K473" s="204"/>
      <c r="L473" s="204"/>
      <c r="M473" s="201"/>
      <c r="N473" s="201"/>
    </row>
    <row r="474" spans="1:14" x14ac:dyDescent="0.2">
      <c r="A474" s="113"/>
      <c r="B474" s="200"/>
      <c r="C474" s="200"/>
      <c r="D474" s="201"/>
      <c r="E474" s="113"/>
      <c r="F474" s="113"/>
      <c r="G474" s="113"/>
      <c r="H474" s="113"/>
      <c r="I474" s="203"/>
      <c r="J474" s="203"/>
      <c r="K474" s="204"/>
      <c r="L474" s="204"/>
      <c r="M474" s="201"/>
      <c r="N474" s="201"/>
    </row>
    <row r="475" spans="1:14" x14ac:dyDescent="0.2">
      <c r="A475" s="113"/>
      <c r="B475" s="200"/>
      <c r="C475" s="200"/>
      <c r="D475" s="201"/>
      <c r="E475" s="113"/>
      <c r="F475" s="113"/>
      <c r="G475" s="113"/>
      <c r="H475" s="113"/>
      <c r="I475" s="203"/>
      <c r="J475" s="203"/>
      <c r="K475" s="204"/>
      <c r="L475" s="204"/>
      <c r="M475" s="201"/>
      <c r="N475" s="201"/>
    </row>
    <row r="476" spans="1:14" x14ac:dyDescent="0.2">
      <c r="A476" s="113"/>
      <c r="B476" s="200"/>
      <c r="C476" s="200"/>
      <c r="D476" s="201"/>
      <c r="E476" s="113"/>
      <c r="F476" s="113"/>
      <c r="G476" s="113"/>
      <c r="H476" s="113"/>
      <c r="I476" s="203"/>
      <c r="J476" s="203"/>
      <c r="K476" s="204"/>
      <c r="L476" s="204"/>
      <c r="M476" s="201"/>
      <c r="N476" s="201"/>
    </row>
    <row r="477" spans="1:14" x14ac:dyDescent="0.2">
      <c r="A477" s="113"/>
      <c r="B477" s="200"/>
      <c r="C477" s="200"/>
      <c r="D477" s="201"/>
      <c r="E477" s="113"/>
      <c r="F477" s="113"/>
      <c r="G477" s="113"/>
      <c r="H477" s="113"/>
      <c r="I477" s="203"/>
      <c r="J477" s="203"/>
      <c r="K477" s="204"/>
      <c r="L477" s="204"/>
      <c r="M477" s="201"/>
      <c r="N477" s="201"/>
    </row>
    <row r="478" spans="1:14" x14ac:dyDescent="0.2">
      <c r="A478" s="113"/>
      <c r="B478" s="200"/>
      <c r="C478" s="200"/>
      <c r="D478" s="201"/>
      <c r="E478" s="113"/>
      <c r="F478" s="113"/>
      <c r="G478" s="113"/>
      <c r="H478" s="113"/>
      <c r="I478" s="203"/>
      <c r="J478" s="203"/>
      <c r="K478" s="204"/>
      <c r="L478" s="204"/>
      <c r="M478" s="201"/>
      <c r="N478" s="201"/>
    </row>
    <row r="479" spans="1:14" x14ac:dyDescent="0.2">
      <c r="A479" s="113"/>
      <c r="B479" s="200"/>
      <c r="C479" s="200"/>
      <c r="D479" s="201"/>
      <c r="E479" s="113"/>
      <c r="F479" s="113"/>
      <c r="G479" s="113"/>
      <c r="H479" s="113"/>
      <c r="I479" s="203"/>
      <c r="J479" s="203"/>
      <c r="K479" s="204"/>
      <c r="L479" s="204"/>
      <c r="M479" s="201"/>
      <c r="N479" s="201"/>
    </row>
    <row r="480" spans="1:14" x14ac:dyDescent="0.2">
      <c r="A480" s="113"/>
      <c r="B480" s="200"/>
      <c r="C480" s="200"/>
      <c r="D480" s="201"/>
      <c r="E480" s="113"/>
      <c r="F480" s="113"/>
      <c r="G480" s="113"/>
      <c r="H480" s="113"/>
      <c r="I480" s="203"/>
      <c r="J480" s="203"/>
      <c r="K480" s="204"/>
      <c r="L480" s="204"/>
      <c r="M480" s="201"/>
      <c r="N480" s="201"/>
    </row>
    <row r="481" spans="1:14" x14ac:dyDescent="0.2">
      <c r="A481" s="113"/>
      <c r="B481" s="200"/>
      <c r="C481" s="200"/>
      <c r="D481" s="201"/>
      <c r="E481" s="113"/>
      <c r="F481" s="113"/>
      <c r="G481" s="113"/>
      <c r="H481" s="113"/>
      <c r="I481" s="203"/>
      <c r="J481" s="203"/>
      <c r="K481" s="204"/>
      <c r="L481" s="204"/>
      <c r="M481" s="201"/>
      <c r="N481" s="201"/>
    </row>
    <row r="482" spans="1:14" x14ac:dyDescent="0.2">
      <c r="A482" s="113"/>
      <c r="B482" s="200"/>
      <c r="C482" s="200"/>
      <c r="D482" s="201"/>
      <c r="E482" s="113"/>
      <c r="F482" s="113"/>
      <c r="G482" s="113"/>
      <c r="H482" s="113"/>
      <c r="I482" s="203"/>
      <c r="J482" s="203"/>
      <c r="K482" s="204"/>
      <c r="L482" s="204"/>
      <c r="M482" s="201"/>
      <c r="N482" s="201"/>
    </row>
    <row r="483" spans="1:14" x14ac:dyDescent="0.2">
      <c r="A483" s="113"/>
      <c r="B483" s="200"/>
      <c r="C483" s="200"/>
      <c r="D483" s="201"/>
      <c r="E483" s="113"/>
      <c r="F483" s="113"/>
      <c r="G483" s="113"/>
      <c r="H483" s="113"/>
      <c r="I483" s="203"/>
      <c r="J483" s="203"/>
      <c r="K483" s="204"/>
      <c r="L483" s="204"/>
      <c r="M483" s="201"/>
      <c r="N483" s="201"/>
    </row>
    <row r="484" spans="1:14" x14ac:dyDescent="0.2">
      <c r="A484" s="113"/>
      <c r="B484" s="200"/>
      <c r="C484" s="200"/>
      <c r="D484" s="201"/>
      <c r="E484" s="113"/>
      <c r="F484" s="113"/>
      <c r="G484" s="113"/>
      <c r="H484" s="113"/>
      <c r="I484" s="203"/>
      <c r="J484" s="203"/>
      <c r="K484" s="204"/>
      <c r="L484" s="204"/>
      <c r="M484" s="201"/>
      <c r="N484" s="201"/>
    </row>
    <row r="485" spans="1:14" x14ac:dyDescent="0.2">
      <c r="A485" s="113"/>
      <c r="B485" s="200"/>
      <c r="C485" s="200"/>
      <c r="D485" s="201"/>
      <c r="E485" s="113"/>
      <c r="F485" s="113"/>
      <c r="G485" s="113"/>
      <c r="H485" s="113"/>
      <c r="I485" s="203"/>
      <c r="J485" s="203"/>
      <c r="K485" s="204"/>
      <c r="L485" s="204"/>
      <c r="M485" s="201"/>
      <c r="N485" s="201"/>
    </row>
    <row r="486" spans="1:14" x14ac:dyDescent="0.2">
      <c r="A486" s="113"/>
      <c r="B486" s="200"/>
      <c r="C486" s="200"/>
      <c r="D486" s="201"/>
      <c r="E486" s="113"/>
      <c r="F486" s="113"/>
      <c r="G486" s="113"/>
      <c r="H486" s="113"/>
      <c r="I486" s="203"/>
      <c r="J486" s="203"/>
      <c r="K486" s="204"/>
      <c r="L486" s="204"/>
      <c r="M486" s="201"/>
      <c r="N486" s="201"/>
    </row>
    <row r="487" spans="1:14" x14ac:dyDescent="0.2">
      <c r="A487" s="113"/>
      <c r="B487" s="200"/>
      <c r="C487" s="200"/>
      <c r="D487" s="201"/>
      <c r="E487" s="113"/>
      <c r="F487" s="113"/>
      <c r="G487" s="113"/>
      <c r="H487" s="113"/>
      <c r="I487" s="203"/>
      <c r="J487" s="203"/>
      <c r="K487" s="204"/>
      <c r="L487" s="204"/>
      <c r="M487" s="201"/>
      <c r="N487" s="201"/>
    </row>
    <row r="488" spans="1:14" x14ac:dyDescent="0.2">
      <c r="A488" s="113"/>
      <c r="B488" s="200"/>
      <c r="C488" s="200"/>
      <c r="D488" s="201"/>
      <c r="E488" s="113"/>
      <c r="F488" s="113"/>
      <c r="G488" s="113"/>
      <c r="H488" s="113"/>
      <c r="I488" s="203"/>
      <c r="J488" s="203"/>
      <c r="K488" s="204"/>
      <c r="L488" s="204"/>
      <c r="M488" s="201"/>
      <c r="N488" s="201"/>
    </row>
    <row r="489" spans="1:14" x14ac:dyDescent="0.2">
      <c r="A489" s="113"/>
      <c r="B489" s="200"/>
      <c r="C489" s="200"/>
      <c r="D489" s="201"/>
      <c r="E489" s="113"/>
      <c r="F489" s="113"/>
      <c r="G489" s="113"/>
      <c r="H489" s="113"/>
      <c r="I489" s="203"/>
      <c r="J489" s="203"/>
      <c r="K489" s="204"/>
      <c r="L489" s="204"/>
      <c r="M489" s="201"/>
      <c r="N489" s="201"/>
    </row>
    <row r="490" spans="1:14" x14ac:dyDescent="0.2">
      <c r="A490" s="113"/>
      <c r="B490" s="200"/>
      <c r="C490" s="200"/>
      <c r="D490" s="201"/>
      <c r="E490" s="113"/>
      <c r="F490" s="113"/>
      <c r="G490" s="113"/>
      <c r="H490" s="113"/>
      <c r="I490" s="203"/>
      <c r="J490" s="203"/>
      <c r="K490" s="204"/>
      <c r="L490" s="204"/>
      <c r="M490" s="201"/>
      <c r="N490" s="201"/>
    </row>
    <row r="491" spans="1:14" x14ac:dyDescent="0.2">
      <c r="A491" s="113"/>
      <c r="B491" s="200"/>
      <c r="C491" s="200"/>
      <c r="D491" s="201"/>
      <c r="E491" s="113"/>
      <c r="F491" s="113"/>
      <c r="G491" s="113"/>
      <c r="H491" s="113"/>
      <c r="I491" s="203"/>
      <c r="J491" s="203"/>
      <c r="K491" s="204"/>
      <c r="L491" s="204"/>
      <c r="M491" s="201"/>
      <c r="N491" s="201"/>
    </row>
    <row r="492" spans="1:14" x14ac:dyDescent="0.2">
      <c r="A492" s="113"/>
      <c r="B492" s="200"/>
      <c r="C492" s="200"/>
      <c r="D492" s="201"/>
      <c r="E492" s="113"/>
      <c r="F492" s="113"/>
      <c r="G492" s="113"/>
      <c r="H492" s="113"/>
      <c r="I492" s="203"/>
      <c r="J492" s="203"/>
      <c r="K492" s="204"/>
      <c r="L492" s="204"/>
      <c r="M492" s="201"/>
      <c r="N492" s="201"/>
    </row>
    <row r="493" spans="1:14" x14ac:dyDescent="0.2">
      <c r="A493" s="113"/>
      <c r="B493" s="200"/>
      <c r="C493" s="200"/>
      <c r="D493" s="201"/>
      <c r="E493" s="113"/>
      <c r="F493" s="113"/>
      <c r="G493" s="113"/>
      <c r="H493" s="113"/>
      <c r="I493" s="203"/>
      <c r="J493" s="203"/>
      <c r="K493" s="204"/>
      <c r="L493" s="204"/>
      <c r="M493" s="201"/>
      <c r="N493" s="201"/>
    </row>
    <row r="494" spans="1:14" x14ac:dyDescent="0.2">
      <c r="A494" s="113"/>
      <c r="B494" s="200"/>
      <c r="C494" s="200"/>
      <c r="D494" s="201"/>
      <c r="E494" s="113"/>
      <c r="F494" s="113"/>
      <c r="G494" s="113"/>
      <c r="H494" s="113"/>
      <c r="I494" s="203"/>
      <c r="J494" s="203"/>
      <c r="K494" s="204"/>
      <c r="L494" s="204"/>
      <c r="M494" s="201"/>
      <c r="N494" s="201"/>
    </row>
    <row r="495" spans="1:14" x14ac:dyDescent="0.2">
      <c r="A495" s="113"/>
      <c r="B495" s="200"/>
      <c r="C495" s="200"/>
      <c r="D495" s="201"/>
      <c r="E495" s="113"/>
      <c r="F495" s="113"/>
      <c r="G495" s="113"/>
      <c r="H495" s="113"/>
      <c r="I495" s="203"/>
      <c r="J495" s="203"/>
      <c r="K495" s="204"/>
      <c r="L495" s="204"/>
      <c r="M495" s="201"/>
      <c r="N495" s="201"/>
    </row>
    <row r="496" spans="1:14" x14ac:dyDescent="0.2">
      <c r="A496" s="113"/>
      <c r="B496" s="200"/>
      <c r="C496" s="200"/>
      <c r="D496" s="201"/>
      <c r="E496" s="113"/>
      <c r="F496" s="113"/>
      <c r="G496" s="113"/>
      <c r="H496" s="113"/>
      <c r="I496" s="203"/>
      <c r="J496" s="203"/>
      <c r="K496" s="204"/>
      <c r="L496" s="204"/>
      <c r="M496" s="201"/>
      <c r="N496" s="201"/>
    </row>
    <row r="497" spans="1:14" x14ac:dyDescent="0.2">
      <c r="A497" s="113"/>
      <c r="B497" s="200"/>
      <c r="C497" s="200"/>
      <c r="D497" s="201"/>
      <c r="E497" s="113"/>
      <c r="F497" s="113"/>
      <c r="G497" s="113"/>
      <c r="H497" s="113"/>
      <c r="I497" s="203"/>
      <c r="J497" s="203"/>
      <c r="K497" s="204"/>
      <c r="L497" s="204"/>
      <c r="M497" s="201"/>
      <c r="N497" s="201"/>
    </row>
    <row r="498" spans="1:14" x14ac:dyDescent="0.2">
      <c r="A498" s="113"/>
      <c r="B498" s="200"/>
      <c r="C498" s="200"/>
      <c r="D498" s="201"/>
      <c r="E498" s="113"/>
      <c r="F498" s="113"/>
      <c r="G498" s="113"/>
      <c r="H498" s="113"/>
      <c r="I498" s="203"/>
      <c r="J498" s="203"/>
      <c r="K498" s="204"/>
      <c r="L498" s="204"/>
      <c r="M498" s="201"/>
      <c r="N498" s="201"/>
    </row>
    <row r="499" spans="1:14" x14ac:dyDescent="0.2">
      <c r="A499" s="113"/>
      <c r="B499" s="200"/>
      <c r="C499" s="200"/>
      <c r="D499" s="201"/>
      <c r="E499" s="113"/>
      <c r="F499" s="113"/>
      <c r="G499" s="113"/>
      <c r="H499" s="113"/>
      <c r="I499" s="203"/>
      <c r="J499" s="203"/>
      <c r="K499" s="204"/>
      <c r="L499" s="204"/>
      <c r="M499" s="201"/>
      <c r="N499" s="201"/>
    </row>
    <row r="500" spans="1:14" x14ac:dyDescent="0.2">
      <c r="A500" s="113"/>
      <c r="B500" s="200"/>
      <c r="C500" s="200"/>
      <c r="D500" s="201"/>
      <c r="E500" s="113"/>
      <c r="F500" s="113"/>
      <c r="G500" s="113"/>
      <c r="H500" s="113"/>
      <c r="I500" s="203"/>
      <c r="J500" s="203"/>
      <c r="K500" s="204"/>
      <c r="L500" s="204"/>
      <c r="M500" s="201"/>
      <c r="N500" s="201"/>
    </row>
    <row r="501" spans="1:14" x14ac:dyDescent="0.2">
      <c r="A501" s="113"/>
      <c r="B501" s="200"/>
      <c r="C501" s="200"/>
      <c r="D501" s="201"/>
      <c r="E501" s="113"/>
      <c r="F501" s="113"/>
      <c r="G501" s="113"/>
      <c r="H501" s="113"/>
      <c r="I501" s="203"/>
      <c r="J501" s="203"/>
      <c r="K501" s="204"/>
      <c r="L501" s="204"/>
      <c r="M501" s="201"/>
      <c r="N501" s="201"/>
    </row>
    <row r="502" spans="1:14" x14ac:dyDescent="0.2">
      <c r="A502" s="113"/>
      <c r="B502" s="200"/>
      <c r="C502" s="200"/>
      <c r="D502" s="201"/>
      <c r="E502" s="113"/>
      <c r="F502" s="113"/>
      <c r="G502" s="113"/>
      <c r="H502" s="113"/>
      <c r="I502" s="203"/>
      <c r="J502" s="203"/>
      <c r="K502" s="204"/>
      <c r="L502" s="204"/>
      <c r="M502" s="201"/>
      <c r="N502" s="201"/>
    </row>
    <row r="503" spans="1:14" x14ac:dyDescent="0.2">
      <c r="A503" s="113"/>
      <c r="B503" s="200"/>
      <c r="C503" s="200"/>
      <c r="D503" s="201"/>
      <c r="E503" s="113"/>
      <c r="F503" s="113"/>
      <c r="G503" s="113"/>
      <c r="H503" s="113"/>
      <c r="I503" s="203"/>
      <c r="J503" s="203"/>
      <c r="K503" s="204"/>
      <c r="L503" s="204"/>
      <c r="M503" s="201"/>
      <c r="N503" s="201"/>
    </row>
    <row r="504" spans="1:14" x14ac:dyDescent="0.2">
      <c r="A504" s="113"/>
      <c r="B504" s="200"/>
      <c r="C504" s="200"/>
      <c r="D504" s="201"/>
      <c r="E504" s="113"/>
      <c r="F504" s="113"/>
      <c r="G504" s="113"/>
      <c r="H504" s="113"/>
      <c r="I504" s="203"/>
      <c r="J504" s="203"/>
      <c r="K504" s="204"/>
      <c r="L504" s="204"/>
      <c r="M504" s="201"/>
      <c r="N504" s="201"/>
    </row>
    <row r="505" spans="1:14" x14ac:dyDescent="0.2">
      <c r="A505" s="113"/>
      <c r="B505" s="200"/>
      <c r="C505" s="200"/>
      <c r="D505" s="201"/>
      <c r="E505" s="113"/>
      <c r="F505" s="113"/>
      <c r="G505" s="113"/>
      <c r="H505" s="113"/>
      <c r="I505" s="203"/>
      <c r="J505" s="203"/>
      <c r="K505" s="204"/>
      <c r="L505" s="204"/>
      <c r="M505" s="201"/>
      <c r="N505" s="201"/>
    </row>
    <row r="506" spans="1:14" x14ac:dyDescent="0.2">
      <c r="A506" s="113"/>
      <c r="B506" s="200"/>
      <c r="C506" s="200"/>
      <c r="D506" s="201"/>
      <c r="E506" s="113"/>
      <c r="F506" s="113"/>
      <c r="G506" s="113"/>
      <c r="H506" s="113"/>
      <c r="I506" s="203"/>
      <c r="J506" s="203"/>
      <c r="K506" s="204"/>
      <c r="L506" s="204"/>
      <c r="M506" s="201"/>
      <c r="N506" s="201"/>
    </row>
    <row r="507" spans="1:14" x14ac:dyDescent="0.2">
      <c r="A507" s="113"/>
      <c r="B507" s="200"/>
      <c r="C507" s="200"/>
      <c r="D507" s="201"/>
      <c r="E507" s="113"/>
      <c r="F507" s="113"/>
      <c r="G507" s="113"/>
      <c r="H507" s="113"/>
      <c r="I507" s="203"/>
      <c r="J507" s="203"/>
      <c r="K507" s="204"/>
      <c r="L507" s="204"/>
      <c r="M507" s="201"/>
      <c r="N507" s="201"/>
    </row>
    <row r="508" spans="1:14" x14ac:dyDescent="0.2">
      <c r="A508" s="113"/>
      <c r="B508" s="200"/>
      <c r="C508" s="200"/>
      <c r="D508" s="201"/>
      <c r="E508" s="113"/>
      <c r="F508" s="113"/>
      <c r="G508" s="113"/>
      <c r="H508" s="113"/>
      <c r="I508" s="203"/>
      <c r="J508" s="203"/>
      <c r="K508" s="204"/>
      <c r="L508" s="204"/>
      <c r="M508" s="201"/>
      <c r="N508" s="201"/>
    </row>
    <row r="509" spans="1:14" x14ac:dyDescent="0.2">
      <c r="A509" s="113"/>
      <c r="B509" s="200"/>
      <c r="C509" s="200"/>
      <c r="D509" s="201"/>
      <c r="E509" s="113"/>
      <c r="F509" s="113"/>
      <c r="G509" s="113"/>
      <c r="H509" s="113"/>
      <c r="I509" s="203"/>
      <c r="J509" s="203"/>
      <c r="K509" s="204"/>
      <c r="L509" s="204"/>
      <c r="M509" s="201"/>
      <c r="N509" s="201"/>
    </row>
    <row r="510" spans="1:14" x14ac:dyDescent="0.2">
      <c r="A510" s="113"/>
      <c r="B510" s="200"/>
      <c r="C510" s="200"/>
      <c r="D510" s="201"/>
      <c r="E510" s="113"/>
      <c r="F510" s="113"/>
      <c r="G510" s="113"/>
      <c r="H510" s="113"/>
      <c r="I510" s="203"/>
      <c r="J510" s="203"/>
      <c r="K510" s="204"/>
      <c r="L510" s="204"/>
      <c r="M510" s="201"/>
      <c r="N510" s="201"/>
    </row>
    <row r="511" spans="1:14" x14ac:dyDescent="0.2">
      <c r="A511" s="113"/>
      <c r="B511" s="200"/>
      <c r="C511" s="200"/>
      <c r="D511" s="201"/>
      <c r="E511" s="113"/>
      <c r="F511" s="113"/>
      <c r="G511" s="113"/>
      <c r="H511" s="113"/>
      <c r="I511" s="203"/>
      <c r="J511" s="203"/>
      <c r="K511" s="204"/>
      <c r="L511" s="204"/>
      <c r="M511" s="201"/>
      <c r="N511" s="201"/>
    </row>
    <row r="512" spans="1:14" x14ac:dyDescent="0.2">
      <c r="A512" s="113"/>
      <c r="B512" s="200"/>
      <c r="C512" s="200"/>
      <c r="D512" s="201"/>
      <c r="E512" s="113"/>
      <c r="F512" s="113"/>
      <c r="G512" s="113"/>
      <c r="H512" s="113"/>
      <c r="I512" s="203"/>
      <c r="J512" s="203"/>
      <c r="K512" s="204"/>
      <c r="L512" s="204"/>
      <c r="M512" s="201"/>
      <c r="N512" s="201"/>
    </row>
    <row r="513" spans="1:14" x14ac:dyDescent="0.2">
      <c r="A513" s="113"/>
      <c r="B513" s="200"/>
      <c r="C513" s="200"/>
      <c r="D513" s="201"/>
      <c r="E513" s="113"/>
      <c r="F513" s="113"/>
      <c r="G513" s="113"/>
      <c r="H513" s="113"/>
      <c r="I513" s="203"/>
      <c r="J513" s="203"/>
      <c r="K513" s="204"/>
      <c r="L513" s="204"/>
      <c r="M513" s="201"/>
      <c r="N513" s="201"/>
    </row>
    <row r="514" spans="1:14" x14ac:dyDescent="0.2">
      <c r="A514" s="113"/>
      <c r="B514" s="200"/>
      <c r="C514" s="200"/>
      <c r="D514" s="201"/>
      <c r="E514" s="113"/>
      <c r="F514" s="113"/>
      <c r="G514" s="113"/>
      <c r="H514" s="113"/>
      <c r="I514" s="203"/>
      <c r="J514" s="203"/>
      <c r="K514" s="204"/>
      <c r="L514" s="204"/>
      <c r="M514" s="201"/>
      <c r="N514" s="201"/>
    </row>
    <row r="515" spans="1:14" x14ac:dyDescent="0.2">
      <c r="A515" s="113"/>
      <c r="B515" s="200"/>
      <c r="C515" s="200"/>
      <c r="D515" s="201"/>
      <c r="E515" s="113"/>
      <c r="F515" s="113"/>
      <c r="G515" s="113"/>
      <c r="H515" s="113"/>
      <c r="I515" s="203"/>
      <c r="J515" s="203"/>
      <c r="K515" s="204"/>
      <c r="L515" s="204"/>
      <c r="M515" s="201"/>
      <c r="N515" s="201"/>
    </row>
    <row r="516" spans="1:14" x14ac:dyDescent="0.2">
      <c r="A516" s="113"/>
      <c r="B516" s="200"/>
      <c r="C516" s="200"/>
      <c r="D516" s="201"/>
      <c r="E516" s="113"/>
      <c r="F516" s="113"/>
      <c r="G516" s="113"/>
      <c r="H516" s="113"/>
      <c r="I516" s="203"/>
      <c r="J516" s="203"/>
      <c r="K516" s="204"/>
      <c r="L516" s="204"/>
      <c r="M516" s="201"/>
      <c r="N516" s="201"/>
    </row>
    <row r="517" spans="1:14" x14ac:dyDescent="0.2">
      <c r="A517" s="113"/>
      <c r="B517" s="200"/>
      <c r="C517" s="200"/>
      <c r="D517" s="201"/>
      <c r="E517" s="113"/>
      <c r="F517" s="113"/>
      <c r="G517" s="113"/>
      <c r="H517" s="113"/>
      <c r="I517" s="203"/>
      <c r="J517" s="203"/>
      <c r="K517" s="204"/>
      <c r="L517" s="204"/>
      <c r="M517" s="201"/>
      <c r="N517" s="201"/>
    </row>
    <row r="518" spans="1:14" x14ac:dyDescent="0.2">
      <c r="A518" s="113"/>
      <c r="B518" s="200"/>
      <c r="C518" s="200"/>
      <c r="D518" s="201"/>
      <c r="E518" s="113"/>
      <c r="F518" s="113"/>
      <c r="G518" s="113"/>
      <c r="H518" s="113"/>
      <c r="I518" s="203"/>
      <c r="J518" s="203"/>
      <c r="K518" s="204"/>
      <c r="L518" s="204"/>
      <c r="M518" s="201"/>
      <c r="N518" s="201"/>
    </row>
    <row r="519" spans="1:14" x14ac:dyDescent="0.2">
      <c r="A519" s="113"/>
      <c r="B519" s="200"/>
      <c r="C519" s="200"/>
      <c r="D519" s="201"/>
      <c r="E519" s="113"/>
      <c r="F519" s="113"/>
      <c r="G519" s="113"/>
      <c r="H519" s="113"/>
      <c r="I519" s="203"/>
      <c r="J519" s="203"/>
      <c r="K519" s="204"/>
      <c r="L519" s="204"/>
      <c r="M519" s="201"/>
      <c r="N519" s="201"/>
    </row>
    <row r="520" spans="1:14" x14ac:dyDescent="0.2">
      <c r="A520" s="113"/>
      <c r="B520" s="200"/>
      <c r="C520" s="200"/>
      <c r="D520" s="201"/>
      <c r="E520" s="113"/>
      <c r="F520" s="113"/>
      <c r="G520" s="113"/>
      <c r="H520" s="113"/>
      <c r="I520" s="203"/>
      <c r="J520" s="203"/>
      <c r="K520" s="204"/>
      <c r="L520" s="204"/>
      <c r="M520" s="201"/>
      <c r="N520" s="201"/>
    </row>
    <row r="521" spans="1:14" x14ac:dyDescent="0.2">
      <c r="A521" s="113"/>
      <c r="B521" s="200"/>
      <c r="C521" s="200"/>
      <c r="D521" s="201"/>
      <c r="E521" s="113"/>
      <c r="F521" s="113"/>
      <c r="G521" s="113"/>
      <c r="H521" s="113"/>
      <c r="I521" s="203"/>
      <c r="J521" s="203"/>
      <c r="K521" s="204"/>
      <c r="L521" s="204"/>
      <c r="M521" s="201"/>
      <c r="N521" s="201"/>
    </row>
    <row r="522" spans="1:14" x14ac:dyDescent="0.2">
      <c r="A522" s="113"/>
      <c r="B522" s="200"/>
      <c r="C522" s="200"/>
      <c r="D522" s="201"/>
      <c r="E522" s="113"/>
      <c r="F522" s="113"/>
      <c r="G522" s="113"/>
      <c r="H522" s="113"/>
      <c r="I522" s="203"/>
      <c r="J522" s="203"/>
      <c r="K522" s="204"/>
      <c r="L522" s="204"/>
      <c r="M522" s="201"/>
      <c r="N522" s="201"/>
    </row>
    <row r="523" spans="1:14" x14ac:dyDescent="0.2">
      <c r="A523" s="113"/>
      <c r="B523" s="200"/>
      <c r="C523" s="200"/>
      <c r="D523" s="201"/>
      <c r="E523" s="113"/>
      <c r="F523" s="113"/>
      <c r="G523" s="113"/>
      <c r="H523" s="113"/>
      <c r="I523" s="203"/>
      <c r="J523" s="203"/>
      <c r="K523" s="204"/>
      <c r="L523" s="204"/>
      <c r="M523" s="201"/>
      <c r="N523" s="201"/>
    </row>
    <row r="524" spans="1:14" x14ac:dyDescent="0.2">
      <c r="A524" s="113"/>
      <c r="B524" s="200"/>
      <c r="C524" s="200"/>
      <c r="D524" s="201"/>
      <c r="E524" s="113"/>
      <c r="F524" s="113"/>
      <c r="G524" s="113"/>
      <c r="H524" s="113"/>
      <c r="I524" s="203"/>
      <c r="J524" s="203"/>
      <c r="K524" s="204"/>
      <c r="L524" s="204"/>
      <c r="M524" s="201"/>
      <c r="N524" s="201"/>
    </row>
    <row r="525" spans="1:14" x14ac:dyDescent="0.2">
      <c r="A525" s="113"/>
      <c r="B525" s="200"/>
      <c r="C525" s="200"/>
      <c r="D525" s="201"/>
      <c r="E525" s="113"/>
      <c r="F525" s="113"/>
      <c r="G525" s="113"/>
      <c r="H525" s="113"/>
      <c r="I525" s="203"/>
      <c r="J525" s="203"/>
      <c r="K525" s="204"/>
      <c r="L525" s="204"/>
      <c r="M525" s="201"/>
      <c r="N525" s="201"/>
    </row>
    <row r="526" spans="1:14" x14ac:dyDescent="0.2">
      <c r="A526" s="113"/>
      <c r="B526" s="200"/>
      <c r="C526" s="200"/>
      <c r="D526" s="201"/>
      <c r="E526" s="113"/>
      <c r="F526" s="113"/>
      <c r="G526" s="113"/>
      <c r="H526" s="113"/>
      <c r="I526" s="203"/>
      <c r="J526" s="203"/>
      <c r="K526" s="204"/>
      <c r="L526" s="204"/>
      <c r="M526" s="201"/>
      <c r="N526" s="201"/>
    </row>
    <row r="527" spans="1:14" x14ac:dyDescent="0.2">
      <c r="A527" s="113"/>
      <c r="B527" s="200"/>
      <c r="C527" s="200"/>
      <c r="D527" s="201"/>
      <c r="E527" s="113"/>
      <c r="F527" s="113"/>
      <c r="G527" s="113"/>
      <c r="H527" s="113"/>
      <c r="I527" s="203"/>
      <c r="J527" s="203"/>
      <c r="K527" s="204"/>
      <c r="L527" s="204"/>
      <c r="M527" s="201"/>
      <c r="N527" s="201"/>
    </row>
    <row r="528" spans="1:14" x14ac:dyDescent="0.2">
      <c r="A528" s="113"/>
      <c r="B528" s="200"/>
      <c r="C528" s="200"/>
      <c r="D528" s="201"/>
      <c r="E528" s="113"/>
      <c r="F528" s="113"/>
      <c r="G528" s="113"/>
      <c r="H528" s="113"/>
      <c r="I528" s="203"/>
      <c r="J528" s="203"/>
      <c r="K528" s="204"/>
      <c r="L528" s="204"/>
      <c r="M528" s="201"/>
      <c r="N528" s="201"/>
    </row>
    <row r="529" spans="1:14" x14ac:dyDescent="0.2">
      <c r="A529" s="113"/>
      <c r="B529" s="200"/>
      <c r="C529" s="200"/>
      <c r="D529" s="201"/>
      <c r="E529" s="113"/>
      <c r="F529" s="113"/>
      <c r="G529" s="113"/>
      <c r="H529" s="113"/>
      <c r="I529" s="203"/>
      <c r="J529" s="203"/>
      <c r="K529" s="204"/>
      <c r="L529" s="204"/>
      <c r="M529" s="201"/>
      <c r="N529" s="201"/>
    </row>
    <row r="530" spans="1:14" x14ac:dyDescent="0.2">
      <c r="A530" s="113"/>
      <c r="B530" s="200"/>
      <c r="C530" s="200"/>
      <c r="D530" s="201"/>
      <c r="E530" s="113"/>
      <c r="F530" s="113"/>
      <c r="G530" s="113"/>
      <c r="H530" s="113"/>
      <c r="I530" s="203"/>
      <c r="J530" s="203"/>
      <c r="K530" s="204"/>
      <c r="L530" s="204"/>
      <c r="M530" s="201"/>
      <c r="N530" s="201"/>
    </row>
    <row r="531" spans="1:14" x14ac:dyDescent="0.2">
      <c r="A531" s="113"/>
      <c r="B531" s="200"/>
      <c r="C531" s="200"/>
      <c r="D531" s="201"/>
      <c r="E531" s="113"/>
      <c r="F531" s="113"/>
      <c r="G531" s="113"/>
      <c r="H531" s="113"/>
      <c r="I531" s="203"/>
      <c r="J531" s="203"/>
      <c r="K531" s="204"/>
      <c r="L531" s="204"/>
      <c r="M531" s="201"/>
      <c r="N531" s="201"/>
    </row>
    <row r="532" spans="1:14" x14ac:dyDescent="0.2">
      <c r="A532" s="113"/>
      <c r="B532" s="200"/>
      <c r="C532" s="200"/>
      <c r="D532" s="201"/>
      <c r="E532" s="113"/>
      <c r="F532" s="113"/>
      <c r="G532" s="113"/>
      <c r="H532" s="113"/>
      <c r="I532" s="203"/>
      <c r="J532" s="203"/>
      <c r="K532" s="204"/>
      <c r="L532" s="204"/>
      <c r="M532" s="201"/>
      <c r="N532" s="201"/>
    </row>
    <row r="533" spans="1:14" x14ac:dyDescent="0.2">
      <c r="A533" s="113"/>
      <c r="B533" s="200"/>
      <c r="C533" s="200"/>
      <c r="D533" s="201"/>
      <c r="E533" s="113"/>
      <c r="F533" s="113"/>
      <c r="G533" s="113"/>
      <c r="H533" s="113"/>
      <c r="I533" s="203"/>
      <c r="J533" s="203"/>
      <c r="K533" s="204"/>
      <c r="L533" s="204"/>
      <c r="M533" s="201"/>
      <c r="N533" s="201"/>
    </row>
    <row r="534" spans="1:14" x14ac:dyDescent="0.2">
      <c r="A534" s="113"/>
      <c r="B534" s="200"/>
      <c r="C534" s="200"/>
      <c r="D534" s="201"/>
      <c r="E534" s="113"/>
      <c r="F534" s="113"/>
      <c r="G534" s="113"/>
      <c r="H534" s="113"/>
      <c r="I534" s="203"/>
      <c r="J534" s="203"/>
      <c r="K534" s="204"/>
      <c r="L534" s="204"/>
      <c r="M534" s="201"/>
      <c r="N534" s="201"/>
    </row>
    <row r="535" spans="1:14" x14ac:dyDescent="0.2">
      <c r="A535" s="113"/>
      <c r="B535" s="200"/>
      <c r="C535" s="200"/>
      <c r="D535" s="201"/>
      <c r="E535" s="113"/>
      <c r="F535" s="113"/>
      <c r="G535" s="113"/>
      <c r="H535" s="113"/>
      <c r="I535" s="203"/>
      <c r="J535" s="203"/>
      <c r="K535" s="204"/>
      <c r="L535" s="204"/>
      <c r="M535" s="201"/>
      <c r="N535" s="201"/>
    </row>
    <row r="536" spans="1:14" x14ac:dyDescent="0.2">
      <c r="A536" s="113"/>
      <c r="B536" s="200"/>
      <c r="C536" s="200"/>
      <c r="D536" s="201"/>
      <c r="E536" s="113"/>
      <c r="F536" s="113"/>
      <c r="G536" s="113"/>
      <c r="H536" s="113"/>
      <c r="I536" s="203"/>
      <c r="J536" s="203"/>
      <c r="K536" s="204"/>
      <c r="L536" s="204"/>
      <c r="M536" s="201"/>
      <c r="N536" s="201"/>
    </row>
    <row r="537" spans="1:14" x14ac:dyDescent="0.2">
      <c r="A537" s="113"/>
      <c r="B537" s="200"/>
      <c r="C537" s="200"/>
      <c r="D537" s="201"/>
      <c r="E537" s="113"/>
      <c r="F537" s="113"/>
      <c r="G537" s="113"/>
      <c r="H537" s="113"/>
      <c r="I537" s="203"/>
      <c r="J537" s="203"/>
      <c r="K537" s="204"/>
      <c r="L537" s="204"/>
      <c r="M537" s="201"/>
      <c r="N537" s="201"/>
    </row>
    <row r="538" spans="1:14" x14ac:dyDescent="0.2">
      <c r="A538" s="113"/>
      <c r="B538" s="200"/>
      <c r="C538" s="200"/>
      <c r="D538" s="201"/>
      <c r="E538" s="113"/>
      <c r="F538" s="113"/>
      <c r="G538" s="113"/>
      <c r="H538" s="113"/>
      <c r="I538" s="203"/>
      <c r="J538" s="203"/>
      <c r="K538" s="204"/>
      <c r="L538" s="204"/>
      <c r="M538" s="201"/>
      <c r="N538" s="201"/>
    </row>
    <row r="539" spans="1:14" x14ac:dyDescent="0.2">
      <c r="A539" s="113"/>
      <c r="B539" s="200"/>
      <c r="C539" s="200"/>
      <c r="D539" s="201"/>
      <c r="E539" s="113"/>
      <c r="F539" s="113"/>
      <c r="G539" s="113"/>
      <c r="H539" s="113"/>
      <c r="I539" s="203"/>
      <c r="J539" s="203"/>
      <c r="K539" s="204"/>
      <c r="L539" s="204"/>
      <c r="M539" s="201"/>
      <c r="N539" s="201"/>
    </row>
    <row r="540" spans="1:14" x14ac:dyDescent="0.2">
      <c r="A540" s="113"/>
      <c r="B540" s="200"/>
      <c r="C540" s="200"/>
      <c r="D540" s="201"/>
      <c r="E540" s="113"/>
      <c r="F540" s="113"/>
      <c r="G540" s="113"/>
      <c r="H540" s="113"/>
      <c r="I540" s="203"/>
      <c r="J540" s="203"/>
      <c r="K540" s="204"/>
      <c r="L540" s="204"/>
      <c r="M540" s="201"/>
      <c r="N540" s="201"/>
    </row>
    <row r="541" spans="1:14" x14ac:dyDescent="0.2">
      <c r="A541" s="113"/>
      <c r="B541" s="200"/>
      <c r="C541" s="200"/>
      <c r="D541" s="201"/>
      <c r="E541" s="113"/>
      <c r="F541" s="113"/>
      <c r="G541" s="113"/>
      <c r="H541" s="113"/>
      <c r="I541" s="203"/>
      <c r="J541" s="203"/>
      <c r="K541" s="204"/>
      <c r="L541" s="204"/>
      <c r="M541" s="201"/>
      <c r="N541" s="201"/>
    </row>
    <row r="542" spans="1:14" x14ac:dyDescent="0.2">
      <c r="A542" s="113"/>
      <c r="B542" s="200"/>
      <c r="C542" s="200"/>
      <c r="D542" s="201"/>
      <c r="E542" s="113"/>
      <c r="F542" s="113"/>
      <c r="G542" s="113"/>
      <c r="H542" s="113"/>
      <c r="I542" s="203"/>
      <c r="J542" s="203"/>
      <c r="K542" s="204"/>
      <c r="L542" s="204"/>
      <c r="M542" s="201"/>
      <c r="N542" s="201"/>
    </row>
    <row r="543" spans="1:14" x14ac:dyDescent="0.2">
      <c r="A543" s="113"/>
      <c r="B543" s="200"/>
      <c r="C543" s="200"/>
      <c r="D543" s="201"/>
      <c r="E543" s="113"/>
      <c r="F543" s="113"/>
      <c r="G543" s="113"/>
      <c r="H543" s="113"/>
      <c r="I543" s="203"/>
      <c r="J543" s="203"/>
      <c r="K543" s="204"/>
      <c r="L543" s="204"/>
      <c r="M543" s="201"/>
      <c r="N543" s="201"/>
    </row>
    <row r="544" spans="1:14" x14ac:dyDescent="0.2">
      <c r="A544" s="113"/>
      <c r="B544" s="200"/>
      <c r="C544" s="200"/>
      <c r="D544" s="201"/>
      <c r="E544" s="113"/>
      <c r="F544" s="113"/>
      <c r="G544" s="113"/>
      <c r="H544" s="113"/>
      <c r="I544" s="203"/>
      <c r="J544" s="203"/>
      <c r="K544" s="204"/>
      <c r="L544" s="204"/>
      <c r="M544" s="201"/>
      <c r="N544" s="201"/>
    </row>
    <row r="545" spans="1:14" x14ac:dyDescent="0.2">
      <c r="A545" s="113"/>
      <c r="B545" s="200"/>
      <c r="C545" s="200"/>
      <c r="D545" s="201"/>
      <c r="E545" s="113"/>
      <c r="F545" s="113"/>
      <c r="G545" s="113"/>
      <c r="H545" s="113"/>
      <c r="I545" s="203"/>
      <c r="J545" s="203"/>
      <c r="K545" s="204"/>
      <c r="L545" s="204"/>
      <c r="M545" s="201"/>
      <c r="N545" s="201"/>
    </row>
    <row r="546" spans="1:14" x14ac:dyDescent="0.2">
      <c r="A546" s="113"/>
      <c r="B546" s="200"/>
      <c r="C546" s="200"/>
      <c r="D546" s="201"/>
      <c r="E546" s="113"/>
      <c r="F546" s="113"/>
      <c r="G546" s="113"/>
      <c r="H546" s="113"/>
      <c r="I546" s="203"/>
      <c r="J546" s="203"/>
      <c r="K546" s="204"/>
      <c r="L546" s="204"/>
      <c r="M546" s="201"/>
      <c r="N546" s="201"/>
    </row>
    <row r="547" spans="1:14" x14ac:dyDescent="0.2">
      <c r="A547" s="113"/>
      <c r="B547" s="200"/>
      <c r="C547" s="200"/>
      <c r="D547" s="201"/>
      <c r="E547" s="113"/>
      <c r="F547" s="113"/>
      <c r="G547" s="113"/>
      <c r="H547" s="113"/>
      <c r="I547" s="203"/>
      <c r="J547" s="203"/>
      <c r="K547" s="204"/>
      <c r="L547" s="204"/>
      <c r="M547" s="201"/>
      <c r="N547" s="201"/>
    </row>
    <row r="548" spans="1:14" x14ac:dyDescent="0.2">
      <c r="A548" s="113"/>
      <c r="B548" s="200"/>
      <c r="C548" s="200"/>
      <c r="D548" s="201"/>
      <c r="E548" s="113"/>
      <c r="F548" s="113"/>
      <c r="G548" s="113"/>
      <c r="H548" s="113"/>
      <c r="I548" s="203"/>
      <c r="J548" s="203"/>
      <c r="K548" s="204"/>
      <c r="L548" s="204"/>
      <c r="M548" s="201"/>
      <c r="N548" s="201"/>
    </row>
    <row r="549" spans="1:14" x14ac:dyDescent="0.2">
      <c r="A549" s="113"/>
      <c r="B549" s="200"/>
      <c r="C549" s="200"/>
      <c r="D549" s="201"/>
      <c r="E549" s="113"/>
      <c r="F549" s="113"/>
      <c r="G549" s="113"/>
      <c r="H549" s="113"/>
      <c r="I549" s="203"/>
      <c r="J549" s="203"/>
      <c r="K549" s="204"/>
      <c r="L549" s="204"/>
      <c r="M549" s="201"/>
      <c r="N549" s="201"/>
    </row>
    <row r="550" spans="1:14" x14ac:dyDescent="0.2">
      <c r="A550" s="113"/>
      <c r="B550" s="200"/>
      <c r="C550" s="200"/>
      <c r="D550" s="201"/>
      <c r="E550" s="113"/>
      <c r="F550" s="113"/>
      <c r="G550" s="113"/>
      <c r="H550" s="113"/>
      <c r="I550" s="203"/>
      <c r="J550" s="203"/>
      <c r="K550" s="204"/>
      <c r="L550" s="204"/>
      <c r="M550" s="201"/>
      <c r="N550" s="201"/>
    </row>
    <row r="551" spans="1:14" x14ac:dyDescent="0.2">
      <c r="A551" s="113"/>
      <c r="B551" s="200"/>
      <c r="C551" s="200"/>
      <c r="D551" s="201"/>
      <c r="E551" s="113"/>
      <c r="F551" s="113"/>
      <c r="G551" s="113"/>
      <c r="H551" s="113"/>
      <c r="I551" s="203"/>
      <c r="J551" s="203"/>
      <c r="K551" s="204"/>
      <c r="L551" s="204"/>
      <c r="M551" s="201"/>
      <c r="N551" s="201"/>
    </row>
    <row r="552" spans="1:14" x14ac:dyDescent="0.2">
      <c r="A552" s="113"/>
      <c r="B552" s="200"/>
      <c r="C552" s="200"/>
      <c r="D552" s="201"/>
      <c r="E552" s="113"/>
      <c r="F552" s="113"/>
      <c r="G552" s="113"/>
      <c r="H552" s="113"/>
      <c r="I552" s="203"/>
      <c r="J552" s="203"/>
      <c r="K552" s="204"/>
      <c r="L552" s="204"/>
      <c r="M552" s="201"/>
      <c r="N552" s="201"/>
    </row>
    <row r="553" spans="1:14" x14ac:dyDescent="0.2">
      <c r="A553" s="113"/>
      <c r="B553" s="200"/>
      <c r="C553" s="200"/>
      <c r="D553" s="201"/>
      <c r="E553" s="113"/>
      <c r="F553" s="113"/>
      <c r="G553" s="113"/>
      <c r="H553" s="113"/>
      <c r="I553" s="203"/>
      <c r="J553" s="203"/>
      <c r="K553" s="204"/>
      <c r="L553" s="204"/>
      <c r="M553" s="201"/>
      <c r="N553" s="201"/>
    </row>
    <row r="554" spans="1:14" x14ac:dyDescent="0.2">
      <c r="A554" s="113"/>
      <c r="B554" s="200"/>
      <c r="C554" s="200"/>
      <c r="D554" s="201"/>
      <c r="E554" s="113"/>
      <c r="F554" s="113"/>
      <c r="G554" s="113"/>
      <c r="H554" s="113"/>
      <c r="I554" s="203"/>
      <c r="J554" s="203"/>
      <c r="K554" s="204"/>
      <c r="L554" s="204"/>
      <c r="M554" s="201"/>
      <c r="N554" s="201"/>
    </row>
    <row r="555" spans="1:14" x14ac:dyDescent="0.2">
      <c r="A555" s="113"/>
      <c r="B555" s="200"/>
      <c r="C555" s="200"/>
      <c r="D555" s="201"/>
      <c r="E555" s="113"/>
      <c r="F555" s="113"/>
      <c r="G555" s="113"/>
      <c r="H555" s="113"/>
      <c r="I555" s="203"/>
      <c r="J555" s="203"/>
      <c r="K555" s="204"/>
      <c r="L555" s="204"/>
      <c r="M555" s="201"/>
      <c r="N555" s="201"/>
    </row>
    <row r="556" spans="1:14" x14ac:dyDescent="0.2">
      <c r="A556" s="113"/>
      <c r="B556" s="200"/>
      <c r="C556" s="200"/>
      <c r="D556" s="201"/>
      <c r="E556" s="113"/>
      <c r="F556" s="113"/>
      <c r="G556" s="113"/>
      <c r="H556" s="113"/>
      <c r="I556" s="203"/>
      <c r="J556" s="203"/>
      <c r="K556" s="204"/>
      <c r="L556" s="204"/>
      <c r="M556" s="201"/>
      <c r="N556" s="201"/>
    </row>
    <row r="557" spans="1:14" x14ac:dyDescent="0.2">
      <c r="A557" s="113"/>
      <c r="B557" s="200"/>
      <c r="C557" s="200"/>
      <c r="D557" s="201"/>
      <c r="E557" s="113"/>
      <c r="F557" s="113"/>
      <c r="G557" s="113"/>
      <c r="H557" s="113"/>
      <c r="I557" s="203"/>
      <c r="J557" s="203"/>
      <c r="K557" s="204"/>
      <c r="L557" s="204"/>
      <c r="M557" s="201"/>
      <c r="N557" s="201"/>
    </row>
    <row r="558" spans="1:14" x14ac:dyDescent="0.2">
      <c r="A558" s="113"/>
      <c r="B558" s="200"/>
      <c r="C558" s="200"/>
      <c r="D558" s="201"/>
      <c r="E558" s="113"/>
      <c r="F558" s="113"/>
      <c r="G558" s="113"/>
      <c r="H558" s="113"/>
      <c r="I558" s="203"/>
      <c r="J558" s="203"/>
      <c r="K558" s="204"/>
      <c r="L558" s="204"/>
      <c r="M558" s="201"/>
      <c r="N558" s="201"/>
    </row>
    <row r="559" spans="1:14" x14ac:dyDescent="0.2">
      <c r="A559" s="113"/>
      <c r="B559" s="200"/>
      <c r="C559" s="200"/>
      <c r="D559" s="201"/>
      <c r="E559" s="113"/>
      <c r="F559" s="113"/>
      <c r="G559" s="113"/>
      <c r="H559" s="113"/>
      <c r="I559" s="203"/>
      <c r="J559" s="203"/>
      <c r="K559" s="204"/>
      <c r="L559" s="204"/>
      <c r="M559" s="201"/>
      <c r="N559" s="201"/>
    </row>
    <row r="560" spans="1:14" x14ac:dyDescent="0.2">
      <c r="A560" s="113"/>
      <c r="B560" s="200"/>
      <c r="C560" s="200"/>
      <c r="D560" s="201"/>
      <c r="E560" s="113"/>
      <c r="F560" s="113"/>
      <c r="G560" s="113"/>
      <c r="H560" s="113"/>
      <c r="I560" s="203"/>
      <c r="J560" s="203"/>
      <c r="K560" s="204"/>
      <c r="L560" s="204"/>
      <c r="M560" s="201"/>
      <c r="N560" s="201"/>
    </row>
    <row r="561" spans="1:14" x14ac:dyDescent="0.2">
      <c r="A561" s="113"/>
      <c r="B561" s="200"/>
      <c r="C561" s="200"/>
      <c r="D561" s="201"/>
      <c r="E561" s="113"/>
      <c r="F561" s="113"/>
      <c r="G561" s="113"/>
      <c r="H561" s="113"/>
      <c r="I561" s="203"/>
      <c r="J561" s="203"/>
      <c r="K561" s="204"/>
      <c r="L561" s="204"/>
      <c r="M561" s="201"/>
      <c r="N561" s="201"/>
    </row>
    <row r="562" spans="1:14" x14ac:dyDescent="0.2">
      <c r="A562" s="113"/>
      <c r="B562" s="200"/>
      <c r="C562" s="200"/>
      <c r="D562" s="201"/>
      <c r="E562" s="113"/>
      <c r="F562" s="113"/>
      <c r="G562" s="113"/>
      <c r="H562" s="113"/>
      <c r="I562" s="203"/>
      <c r="J562" s="203"/>
      <c r="K562" s="204"/>
      <c r="L562" s="204"/>
      <c r="M562" s="201"/>
      <c r="N562" s="201"/>
    </row>
    <row r="563" spans="1:14" x14ac:dyDescent="0.2">
      <c r="A563" s="113"/>
      <c r="B563" s="200"/>
      <c r="C563" s="200"/>
      <c r="D563" s="201"/>
      <c r="E563" s="113"/>
      <c r="F563" s="113"/>
      <c r="G563" s="113"/>
      <c r="H563" s="113"/>
      <c r="I563" s="203"/>
      <c r="J563" s="203"/>
      <c r="K563" s="204"/>
      <c r="L563" s="204"/>
      <c r="M563" s="201"/>
      <c r="N563" s="201"/>
    </row>
    <row r="564" spans="1:14" x14ac:dyDescent="0.2">
      <c r="A564" s="113"/>
      <c r="B564" s="200"/>
      <c r="C564" s="200"/>
      <c r="D564" s="201"/>
      <c r="E564" s="113"/>
      <c r="F564" s="113"/>
      <c r="G564" s="113"/>
      <c r="H564" s="113"/>
      <c r="I564" s="203"/>
      <c r="J564" s="203"/>
      <c r="K564" s="204"/>
      <c r="L564" s="204"/>
      <c r="M564" s="201"/>
      <c r="N564" s="201"/>
    </row>
    <row r="565" spans="1:14" x14ac:dyDescent="0.2">
      <c r="A565" s="113"/>
      <c r="B565" s="200"/>
      <c r="C565" s="200"/>
      <c r="D565" s="201"/>
      <c r="E565" s="113"/>
      <c r="F565" s="113"/>
      <c r="G565" s="113"/>
      <c r="H565" s="113"/>
      <c r="I565" s="203"/>
      <c r="J565" s="203"/>
      <c r="K565" s="204"/>
      <c r="L565" s="204"/>
      <c r="M565" s="201"/>
      <c r="N565" s="201"/>
    </row>
    <row r="566" spans="1:14" x14ac:dyDescent="0.2">
      <c r="A566" s="113"/>
      <c r="B566" s="200"/>
      <c r="C566" s="200"/>
      <c r="D566" s="201"/>
      <c r="E566" s="113"/>
      <c r="F566" s="113"/>
      <c r="G566" s="113"/>
      <c r="H566" s="113"/>
      <c r="I566" s="203"/>
      <c r="J566" s="203"/>
      <c r="K566" s="204"/>
      <c r="L566" s="204"/>
      <c r="M566" s="201"/>
      <c r="N566" s="201"/>
    </row>
    <row r="567" spans="1:14" x14ac:dyDescent="0.2">
      <c r="A567" s="113"/>
      <c r="B567" s="200"/>
      <c r="C567" s="200"/>
      <c r="D567" s="201"/>
      <c r="E567" s="113"/>
      <c r="F567" s="113"/>
      <c r="G567" s="113"/>
      <c r="H567" s="113"/>
      <c r="I567" s="203"/>
      <c r="J567" s="203"/>
      <c r="K567" s="204"/>
      <c r="L567" s="204"/>
      <c r="M567" s="201"/>
      <c r="N567" s="201"/>
    </row>
    <row r="568" spans="1:14" x14ac:dyDescent="0.2">
      <c r="A568" s="113"/>
      <c r="B568" s="200"/>
      <c r="C568" s="200"/>
      <c r="D568" s="201"/>
      <c r="E568" s="113"/>
      <c r="F568" s="113"/>
      <c r="G568" s="113"/>
      <c r="H568" s="113"/>
      <c r="I568" s="203"/>
      <c r="J568" s="203"/>
      <c r="K568" s="204"/>
      <c r="L568" s="204"/>
      <c r="M568" s="201"/>
      <c r="N568" s="201"/>
    </row>
    <row r="569" spans="1:14" x14ac:dyDescent="0.2">
      <c r="A569" s="113"/>
      <c r="B569" s="200"/>
      <c r="C569" s="200"/>
      <c r="D569" s="201"/>
      <c r="E569" s="113"/>
      <c r="F569" s="113"/>
      <c r="G569" s="113"/>
      <c r="H569" s="113"/>
      <c r="I569" s="203"/>
      <c r="J569" s="203"/>
      <c r="K569" s="204"/>
      <c r="L569" s="204"/>
      <c r="M569" s="201"/>
      <c r="N569" s="201"/>
    </row>
    <row r="570" spans="1:14" x14ac:dyDescent="0.2">
      <c r="A570" s="113"/>
      <c r="B570" s="200"/>
      <c r="C570" s="200"/>
      <c r="D570" s="201"/>
      <c r="E570" s="113"/>
      <c r="F570" s="113"/>
      <c r="G570" s="113"/>
      <c r="H570" s="113"/>
      <c r="I570" s="203"/>
      <c r="J570" s="203"/>
      <c r="K570" s="204"/>
      <c r="L570" s="204"/>
      <c r="M570" s="201"/>
      <c r="N570" s="201"/>
    </row>
    <row r="571" spans="1:14" x14ac:dyDescent="0.2">
      <c r="A571" s="113"/>
      <c r="B571" s="200"/>
      <c r="C571" s="200"/>
      <c r="D571" s="201"/>
      <c r="E571" s="113"/>
      <c r="F571" s="113"/>
      <c r="G571" s="113"/>
      <c r="H571" s="113"/>
      <c r="I571" s="203"/>
      <c r="J571" s="203"/>
      <c r="K571" s="204"/>
      <c r="L571" s="204"/>
      <c r="M571" s="201"/>
      <c r="N571" s="201"/>
    </row>
    <row r="572" spans="1:14" x14ac:dyDescent="0.2">
      <c r="A572" s="113"/>
      <c r="B572" s="200"/>
      <c r="C572" s="200"/>
      <c r="D572" s="201"/>
      <c r="E572" s="113"/>
      <c r="F572" s="113"/>
      <c r="G572" s="113"/>
      <c r="H572" s="113"/>
      <c r="I572" s="203"/>
      <c r="J572" s="203"/>
      <c r="K572" s="204"/>
      <c r="L572" s="204"/>
      <c r="M572" s="201"/>
      <c r="N572" s="201"/>
    </row>
    <row r="573" spans="1:14" x14ac:dyDescent="0.2">
      <c r="A573" s="113"/>
      <c r="B573" s="200"/>
      <c r="C573" s="200"/>
      <c r="D573" s="201"/>
      <c r="E573" s="113"/>
      <c r="F573" s="113"/>
      <c r="G573" s="113"/>
      <c r="H573" s="113"/>
      <c r="I573" s="203"/>
      <c r="J573" s="203"/>
      <c r="K573" s="204"/>
      <c r="L573" s="204"/>
      <c r="M573" s="201"/>
      <c r="N573" s="201"/>
    </row>
    <row r="574" spans="1:14" x14ac:dyDescent="0.2">
      <c r="A574" s="113"/>
      <c r="B574" s="200"/>
      <c r="C574" s="200"/>
      <c r="D574" s="201"/>
      <c r="E574" s="113"/>
      <c r="F574" s="113"/>
      <c r="G574" s="113"/>
      <c r="H574" s="113"/>
      <c r="I574" s="203"/>
      <c r="J574" s="203"/>
      <c r="K574" s="204"/>
      <c r="L574" s="204"/>
      <c r="M574" s="201"/>
      <c r="N574" s="201"/>
    </row>
    <row r="575" spans="1:14" x14ac:dyDescent="0.2">
      <c r="A575" s="113"/>
      <c r="B575" s="200"/>
      <c r="C575" s="200"/>
      <c r="D575" s="201"/>
      <c r="E575" s="113"/>
      <c r="F575" s="113"/>
      <c r="G575" s="113"/>
      <c r="H575" s="113"/>
      <c r="I575" s="203"/>
      <c r="J575" s="203"/>
      <c r="K575" s="204"/>
      <c r="L575" s="204"/>
      <c r="M575" s="201"/>
      <c r="N575" s="201"/>
    </row>
    <row r="576" spans="1:14" x14ac:dyDescent="0.2">
      <c r="A576" s="113"/>
      <c r="B576" s="200"/>
      <c r="C576" s="200"/>
      <c r="D576" s="201"/>
      <c r="E576" s="113"/>
      <c r="F576" s="113"/>
      <c r="G576" s="113"/>
      <c r="H576" s="113"/>
      <c r="I576" s="203"/>
      <c r="J576" s="203"/>
      <c r="K576" s="204"/>
      <c r="L576" s="204"/>
      <c r="M576" s="201"/>
      <c r="N576" s="201"/>
    </row>
    <row r="577" spans="1:14" x14ac:dyDescent="0.2">
      <c r="A577" s="113"/>
      <c r="B577" s="200"/>
      <c r="C577" s="200"/>
      <c r="D577" s="201"/>
      <c r="E577" s="113"/>
      <c r="F577" s="113"/>
      <c r="G577" s="113"/>
      <c r="H577" s="113"/>
      <c r="I577" s="203"/>
      <c r="J577" s="203"/>
      <c r="K577" s="204"/>
      <c r="L577" s="204"/>
      <c r="M577" s="201"/>
      <c r="N577" s="201"/>
    </row>
    <row r="578" spans="1:14" x14ac:dyDescent="0.2">
      <c r="A578" s="113"/>
      <c r="B578" s="200"/>
      <c r="C578" s="200"/>
      <c r="D578" s="201"/>
      <c r="E578" s="113"/>
      <c r="F578" s="113"/>
      <c r="G578" s="113"/>
      <c r="H578" s="113"/>
      <c r="I578" s="203"/>
      <c r="J578" s="203"/>
      <c r="K578" s="204"/>
      <c r="L578" s="204"/>
      <c r="M578" s="201"/>
      <c r="N578" s="201"/>
    </row>
    <row r="579" spans="1:14" x14ac:dyDescent="0.2">
      <c r="A579" s="113"/>
      <c r="B579" s="200"/>
      <c r="C579" s="200"/>
      <c r="D579" s="201"/>
      <c r="E579" s="113"/>
      <c r="F579" s="113"/>
      <c r="G579" s="113"/>
      <c r="H579" s="113"/>
      <c r="I579" s="203"/>
      <c r="J579" s="203"/>
      <c r="K579" s="204"/>
      <c r="L579" s="204"/>
      <c r="M579" s="201"/>
      <c r="N579" s="201"/>
    </row>
    <row r="580" spans="1:14" x14ac:dyDescent="0.2">
      <c r="A580" s="113"/>
      <c r="B580" s="200"/>
      <c r="C580" s="200"/>
      <c r="D580" s="201"/>
      <c r="E580" s="113"/>
      <c r="F580" s="113"/>
      <c r="G580" s="113"/>
      <c r="H580" s="113"/>
      <c r="I580" s="203"/>
      <c r="J580" s="203"/>
      <c r="K580" s="204"/>
      <c r="L580" s="204"/>
      <c r="M580" s="201"/>
      <c r="N580" s="201"/>
    </row>
    <row r="581" spans="1:14" x14ac:dyDescent="0.2">
      <c r="A581" s="113"/>
      <c r="B581" s="200"/>
      <c r="C581" s="200"/>
      <c r="D581" s="201"/>
      <c r="E581" s="113"/>
      <c r="F581" s="113"/>
      <c r="G581" s="113"/>
      <c r="H581" s="113"/>
      <c r="I581" s="203"/>
      <c r="J581" s="203"/>
      <c r="K581" s="204"/>
      <c r="L581" s="204"/>
      <c r="M581" s="201"/>
      <c r="N581" s="201"/>
    </row>
    <row r="582" spans="1:14" x14ac:dyDescent="0.2">
      <c r="A582" s="113"/>
      <c r="B582" s="200"/>
      <c r="C582" s="200"/>
      <c r="D582" s="201"/>
      <c r="E582" s="113"/>
      <c r="F582" s="113"/>
      <c r="G582" s="113"/>
      <c r="H582" s="113"/>
      <c r="I582" s="203"/>
      <c r="J582" s="203"/>
      <c r="K582" s="204"/>
      <c r="L582" s="204"/>
      <c r="M582" s="201"/>
      <c r="N582" s="201"/>
    </row>
    <row r="583" spans="1:14" x14ac:dyDescent="0.2">
      <c r="A583" s="113"/>
      <c r="B583" s="200"/>
      <c r="C583" s="200"/>
      <c r="D583" s="201"/>
      <c r="E583" s="113"/>
      <c r="F583" s="113"/>
      <c r="G583" s="113"/>
      <c r="H583" s="113"/>
      <c r="I583" s="203"/>
      <c r="J583" s="203"/>
      <c r="K583" s="204"/>
      <c r="L583" s="204"/>
      <c r="M583" s="201"/>
      <c r="N583" s="201"/>
    </row>
    <row r="584" spans="1:14" x14ac:dyDescent="0.2">
      <c r="A584" s="113"/>
      <c r="B584" s="200"/>
      <c r="C584" s="200"/>
      <c r="D584" s="201"/>
      <c r="E584" s="113"/>
      <c r="F584" s="113"/>
      <c r="G584" s="113"/>
      <c r="H584" s="113"/>
      <c r="I584" s="203"/>
      <c r="J584" s="203"/>
      <c r="K584" s="204"/>
      <c r="L584" s="204"/>
      <c r="M584" s="201"/>
      <c r="N584" s="201"/>
    </row>
    <row r="585" spans="1:14" x14ac:dyDescent="0.2">
      <c r="A585" s="113"/>
      <c r="B585" s="200"/>
      <c r="C585" s="200"/>
      <c r="D585" s="201"/>
      <c r="E585" s="113"/>
      <c r="F585" s="113"/>
      <c r="G585" s="113"/>
      <c r="H585" s="113"/>
      <c r="I585" s="203"/>
      <c r="J585" s="203"/>
      <c r="K585" s="204"/>
      <c r="L585" s="204"/>
      <c r="M585" s="201"/>
      <c r="N585" s="201"/>
    </row>
    <row r="586" spans="1:14" x14ac:dyDescent="0.2">
      <c r="A586" s="113"/>
      <c r="B586" s="200"/>
      <c r="C586" s="200"/>
      <c r="D586" s="201"/>
      <c r="E586" s="113"/>
      <c r="F586" s="113"/>
      <c r="G586" s="113"/>
      <c r="H586" s="113"/>
      <c r="I586" s="203"/>
      <c r="J586" s="203"/>
      <c r="K586" s="204"/>
      <c r="L586" s="204"/>
      <c r="M586" s="201"/>
      <c r="N586" s="201"/>
    </row>
    <row r="587" spans="1:14" x14ac:dyDescent="0.2">
      <c r="A587" s="113"/>
      <c r="B587" s="200"/>
      <c r="C587" s="200"/>
      <c r="D587" s="201"/>
      <c r="E587" s="113"/>
      <c r="F587" s="113"/>
      <c r="G587" s="113"/>
      <c r="H587" s="113"/>
      <c r="I587" s="203"/>
      <c r="J587" s="203"/>
      <c r="K587" s="204"/>
      <c r="L587" s="204"/>
      <c r="M587" s="201"/>
      <c r="N587" s="201"/>
    </row>
    <row r="588" spans="1:14" x14ac:dyDescent="0.2">
      <c r="A588" s="113"/>
      <c r="B588" s="200"/>
      <c r="C588" s="200"/>
      <c r="D588" s="201"/>
      <c r="E588" s="113"/>
      <c r="F588" s="113"/>
      <c r="G588" s="113"/>
      <c r="H588" s="113"/>
      <c r="I588" s="203"/>
      <c r="J588" s="203"/>
      <c r="K588" s="204"/>
      <c r="L588" s="204"/>
      <c r="M588" s="201"/>
      <c r="N588" s="201"/>
    </row>
    <row r="589" spans="1:14" x14ac:dyDescent="0.2">
      <c r="A589" s="113"/>
      <c r="B589" s="200"/>
      <c r="C589" s="200"/>
      <c r="D589" s="201"/>
      <c r="E589" s="113"/>
      <c r="F589" s="113"/>
      <c r="G589" s="113"/>
      <c r="H589" s="113"/>
      <c r="I589" s="203"/>
      <c r="J589" s="203"/>
      <c r="K589" s="204"/>
      <c r="L589" s="204"/>
      <c r="M589" s="201"/>
      <c r="N589" s="201"/>
    </row>
    <row r="590" spans="1:14" x14ac:dyDescent="0.2">
      <c r="A590" s="113"/>
      <c r="B590" s="200"/>
      <c r="C590" s="200"/>
      <c r="D590" s="201"/>
      <c r="E590" s="113"/>
      <c r="F590" s="113"/>
      <c r="G590" s="113"/>
      <c r="H590" s="113"/>
      <c r="I590" s="203"/>
      <c r="J590" s="203"/>
      <c r="K590" s="204"/>
      <c r="L590" s="204"/>
      <c r="M590" s="201"/>
      <c r="N590" s="201"/>
    </row>
    <row r="591" spans="1:14" x14ac:dyDescent="0.2">
      <c r="A591" s="113"/>
      <c r="B591" s="200"/>
      <c r="C591" s="200"/>
      <c r="D591" s="201"/>
      <c r="E591" s="113"/>
      <c r="F591" s="113"/>
      <c r="G591" s="113"/>
      <c r="H591" s="113"/>
      <c r="I591" s="203"/>
      <c r="J591" s="203"/>
      <c r="K591" s="204"/>
      <c r="L591" s="204"/>
      <c r="M591" s="201"/>
      <c r="N591" s="201"/>
    </row>
    <row r="592" spans="1:14" x14ac:dyDescent="0.2">
      <c r="A592" s="113"/>
      <c r="B592" s="200"/>
      <c r="C592" s="200"/>
      <c r="D592" s="201"/>
      <c r="E592" s="113"/>
      <c r="F592" s="113"/>
      <c r="G592" s="113"/>
      <c r="H592" s="113"/>
      <c r="I592" s="203"/>
      <c r="J592" s="203"/>
      <c r="K592" s="204"/>
      <c r="L592" s="204"/>
      <c r="M592" s="201"/>
      <c r="N592" s="201"/>
    </row>
    <row r="593" spans="1:14" x14ac:dyDescent="0.2">
      <c r="A593" s="113"/>
      <c r="B593" s="200"/>
      <c r="C593" s="200"/>
      <c r="D593" s="201"/>
      <c r="E593" s="113"/>
      <c r="F593" s="113"/>
      <c r="G593" s="113"/>
      <c r="H593" s="113"/>
      <c r="I593" s="203"/>
      <c r="J593" s="203"/>
      <c r="K593" s="204"/>
      <c r="L593" s="204"/>
      <c r="M593" s="201"/>
      <c r="N593" s="201"/>
    </row>
    <row r="594" spans="1:14" x14ac:dyDescent="0.2">
      <c r="A594" s="113"/>
      <c r="B594" s="200"/>
      <c r="C594" s="200"/>
      <c r="D594" s="201"/>
      <c r="E594" s="113"/>
      <c r="F594" s="113"/>
      <c r="G594" s="113"/>
      <c r="H594" s="113"/>
      <c r="I594" s="203"/>
      <c r="J594" s="203"/>
      <c r="K594" s="204"/>
      <c r="L594" s="204"/>
      <c r="M594" s="201"/>
      <c r="N594" s="201"/>
    </row>
    <row r="595" spans="1:14" x14ac:dyDescent="0.2">
      <c r="A595" s="113"/>
      <c r="B595" s="200"/>
      <c r="C595" s="200"/>
      <c r="D595" s="201"/>
      <c r="E595" s="113"/>
      <c r="F595" s="113"/>
      <c r="G595" s="113"/>
      <c r="H595" s="113"/>
      <c r="I595" s="203"/>
      <c r="J595" s="203"/>
      <c r="K595" s="204"/>
      <c r="L595" s="204"/>
      <c r="M595" s="201"/>
      <c r="N595" s="201"/>
    </row>
    <row r="596" spans="1:14" x14ac:dyDescent="0.2">
      <c r="A596" s="113"/>
      <c r="B596" s="200"/>
      <c r="C596" s="200"/>
      <c r="D596" s="201"/>
      <c r="E596" s="113"/>
      <c r="F596" s="113"/>
      <c r="G596" s="113"/>
      <c r="H596" s="113"/>
      <c r="I596" s="203"/>
      <c r="J596" s="203"/>
      <c r="K596" s="204"/>
      <c r="L596" s="204"/>
      <c r="M596" s="201"/>
      <c r="N596" s="201"/>
    </row>
    <row r="597" spans="1:14" x14ac:dyDescent="0.2">
      <c r="A597" s="113"/>
      <c r="B597" s="200"/>
      <c r="C597" s="200"/>
      <c r="D597" s="201"/>
      <c r="E597" s="113"/>
      <c r="F597" s="113"/>
      <c r="G597" s="113"/>
      <c r="H597" s="113"/>
      <c r="I597" s="203"/>
      <c r="J597" s="203"/>
      <c r="K597" s="204"/>
      <c r="L597" s="204"/>
      <c r="M597" s="201"/>
      <c r="N597" s="201"/>
    </row>
    <row r="598" spans="1:14" x14ac:dyDescent="0.2">
      <c r="A598" s="113"/>
      <c r="B598" s="200"/>
      <c r="C598" s="200"/>
      <c r="D598" s="201"/>
      <c r="E598" s="113"/>
      <c r="F598" s="113"/>
      <c r="G598" s="113"/>
      <c r="H598" s="113"/>
      <c r="I598" s="203"/>
      <c r="J598" s="203"/>
      <c r="K598" s="204"/>
      <c r="L598" s="204"/>
      <c r="M598" s="201"/>
      <c r="N598" s="201"/>
    </row>
    <row r="599" spans="1:14" x14ac:dyDescent="0.2">
      <c r="A599" s="113"/>
      <c r="B599" s="200"/>
      <c r="C599" s="200"/>
      <c r="D599" s="201"/>
      <c r="E599" s="113"/>
      <c r="F599" s="113"/>
      <c r="G599" s="113"/>
      <c r="H599" s="113"/>
      <c r="I599" s="203"/>
      <c r="J599" s="203"/>
      <c r="K599" s="204"/>
      <c r="L599" s="204"/>
      <c r="M599" s="201"/>
      <c r="N599" s="201"/>
    </row>
    <row r="600" spans="1:14" x14ac:dyDescent="0.2">
      <c r="A600" s="113"/>
      <c r="B600" s="200"/>
      <c r="C600" s="200"/>
      <c r="D600" s="201"/>
      <c r="E600" s="113"/>
      <c r="F600" s="113"/>
      <c r="G600" s="113"/>
      <c r="H600" s="113"/>
      <c r="I600" s="203"/>
      <c r="J600" s="203"/>
      <c r="K600" s="204"/>
      <c r="L600" s="204"/>
      <c r="M600" s="201"/>
      <c r="N600" s="201"/>
    </row>
    <row r="601" spans="1:14" x14ac:dyDescent="0.2">
      <c r="A601" s="113"/>
      <c r="B601" s="200"/>
      <c r="C601" s="200"/>
      <c r="D601" s="201"/>
      <c r="E601" s="113"/>
      <c r="F601" s="113"/>
      <c r="G601" s="113"/>
      <c r="H601" s="113"/>
      <c r="I601" s="203"/>
      <c r="J601" s="203"/>
      <c r="K601" s="204"/>
      <c r="L601" s="204"/>
      <c r="M601" s="201"/>
      <c r="N601" s="201"/>
    </row>
    <row r="602" spans="1:14" x14ac:dyDescent="0.2">
      <c r="A602" s="113"/>
      <c r="B602" s="200"/>
      <c r="C602" s="200"/>
      <c r="D602" s="201"/>
      <c r="E602" s="113"/>
      <c r="F602" s="113"/>
      <c r="G602" s="113"/>
      <c r="H602" s="113"/>
      <c r="I602" s="203"/>
      <c r="J602" s="203"/>
      <c r="K602" s="204"/>
      <c r="L602" s="204"/>
      <c r="M602" s="201"/>
      <c r="N602" s="201"/>
    </row>
    <row r="603" spans="1:14" x14ac:dyDescent="0.2">
      <c r="A603" s="113"/>
      <c r="B603" s="200"/>
      <c r="C603" s="200"/>
      <c r="D603" s="201"/>
      <c r="E603" s="113"/>
      <c r="F603" s="113"/>
      <c r="G603" s="113"/>
      <c r="H603" s="113"/>
      <c r="I603" s="203"/>
      <c r="J603" s="203"/>
      <c r="K603" s="204"/>
      <c r="L603" s="204"/>
      <c r="M603" s="201"/>
      <c r="N603" s="201"/>
    </row>
    <row r="604" spans="1:14" x14ac:dyDescent="0.2">
      <c r="A604" s="113"/>
      <c r="B604" s="200"/>
      <c r="C604" s="200"/>
      <c r="D604" s="201"/>
      <c r="E604" s="113"/>
      <c r="F604" s="113"/>
      <c r="G604" s="113"/>
      <c r="H604" s="113"/>
      <c r="I604" s="203"/>
      <c r="J604" s="203"/>
      <c r="K604" s="204"/>
      <c r="L604" s="204"/>
      <c r="M604" s="201"/>
      <c r="N604" s="201"/>
    </row>
    <row r="605" spans="1:14" x14ac:dyDescent="0.2">
      <c r="A605" s="113"/>
      <c r="B605" s="200"/>
      <c r="C605" s="200"/>
      <c r="D605" s="201"/>
      <c r="E605" s="113"/>
      <c r="F605" s="113"/>
      <c r="G605" s="113"/>
      <c r="H605" s="113"/>
      <c r="I605" s="203"/>
      <c r="J605" s="203"/>
      <c r="K605" s="204"/>
      <c r="L605" s="204"/>
      <c r="M605" s="201"/>
      <c r="N605" s="201"/>
    </row>
    <row r="606" spans="1:14" x14ac:dyDescent="0.2">
      <c r="A606" s="113"/>
      <c r="B606" s="200"/>
      <c r="C606" s="200"/>
      <c r="D606" s="201"/>
      <c r="E606" s="113"/>
      <c r="F606" s="113"/>
      <c r="G606" s="113"/>
      <c r="H606" s="113"/>
      <c r="I606" s="203"/>
      <c r="J606" s="203"/>
      <c r="K606" s="204"/>
      <c r="L606" s="204"/>
      <c r="M606" s="201"/>
      <c r="N606" s="201"/>
    </row>
    <row r="607" spans="1:14" x14ac:dyDescent="0.2">
      <c r="A607" s="113"/>
      <c r="B607" s="200"/>
      <c r="C607" s="200"/>
      <c r="D607" s="201"/>
      <c r="E607" s="113"/>
      <c r="F607" s="113"/>
      <c r="G607" s="113"/>
      <c r="H607" s="113"/>
      <c r="I607" s="203"/>
      <c r="J607" s="203"/>
      <c r="K607" s="204"/>
      <c r="L607" s="204"/>
      <c r="M607" s="201"/>
      <c r="N607" s="201"/>
    </row>
    <row r="608" spans="1:14" x14ac:dyDescent="0.2">
      <c r="A608" s="113"/>
      <c r="B608" s="200"/>
      <c r="C608" s="200"/>
      <c r="D608" s="201"/>
      <c r="E608" s="113"/>
      <c r="F608" s="113"/>
      <c r="G608" s="113"/>
      <c r="H608" s="113"/>
      <c r="I608" s="203"/>
      <c r="J608" s="203"/>
      <c r="K608" s="204"/>
      <c r="L608" s="204"/>
      <c r="M608" s="201"/>
      <c r="N608" s="201"/>
    </row>
    <row r="609" spans="1:14" x14ac:dyDescent="0.2">
      <c r="A609" s="113"/>
      <c r="B609" s="200"/>
      <c r="C609" s="200"/>
      <c r="D609" s="201"/>
      <c r="E609" s="113"/>
      <c r="F609" s="113"/>
      <c r="G609" s="113"/>
      <c r="H609" s="113"/>
      <c r="I609" s="203"/>
      <c r="J609" s="203"/>
      <c r="K609" s="204"/>
      <c r="L609" s="204"/>
      <c r="M609" s="201"/>
      <c r="N609" s="201"/>
    </row>
    <row r="610" spans="1:14" x14ac:dyDescent="0.2">
      <c r="A610" s="113"/>
      <c r="B610" s="200"/>
      <c r="C610" s="200"/>
      <c r="D610" s="201"/>
      <c r="E610" s="113"/>
      <c r="F610" s="113"/>
      <c r="G610" s="113"/>
      <c r="H610" s="113"/>
      <c r="I610" s="203"/>
      <c r="J610" s="203"/>
      <c r="K610" s="204"/>
      <c r="L610" s="204"/>
      <c r="M610" s="201"/>
      <c r="N610" s="201"/>
    </row>
    <row r="611" spans="1:14" x14ac:dyDescent="0.2">
      <c r="A611" s="113"/>
      <c r="B611" s="200"/>
      <c r="C611" s="200"/>
      <c r="D611" s="201"/>
      <c r="E611" s="113"/>
      <c r="F611" s="113"/>
      <c r="G611" s="113"/>
      <c r="H611" s="113"/>
      <c r="I611" s="203"/>
      <c r="J611" s="203"/>
      <c r="K611" s="204"/>
      <c r="L611" s="204"/>
      <c r="M611" s="201"/>
      <c r="N611" s="201"/>
    </row>
    <row r="612" spans="1:14" x14ac:dyDescent="0.2">
      <c r="A612" s="113"/>
      <c r="B612" s="200"/>
      <c r="C612" s="200"/>
      <c r="D612" s="201"/>
      <c r="E612" s="113"/>
      <c r="F612" s="113"/>
      <c r="G612" s="113"/>
      <c r="H612" s="113"/>
      <c r="I612" s="203"/>
      <c r="J612" s="203"/>
      <c r="K612" s="204"/>
      <c r="L612" s="204"/>
      <c r="M612" s="201"/>
      <c r="N612" s="201"/>
    </row>
    <row r="613" spans="1:14" x14ac:dyDescent="0.2">
      <c r="A613" s="113"/>
      <c r="B613" s="200"/>
      <c r="C613" s="200"/>
      <c r="D613" s="201"/>
      <c r="E613" s="113"/>
      <c r="F613" s="113"/>
      <c r="G613" s="113"/>
      <c r="H613" s="113"/>
      <c r="I613" s="203"/>
      <c r="J613" s="203"/>
      <c r="K613" s="204"/>
      <c r="L613" s="204"/>
      <c r="M613" s="201"/>
      <c r="N613" s="201"/>
    </row>
    <row r="614" spans="1:14" x14ac:dyDescent="0.2">
      <c r="A614" s="113"/>
      <c r="B614" s="200"/>
      <c r="C614" s="200"/>
      <c r="D614" s="201"/>
      <c r="E614" s="113"/>
      <c r="F614" s="113"/>
      <c r="G614" s="113"/>
      <c r="H614" s="113"/>
      <c r="I614" s="203"/>
      <c r="J614" s="203"/>
      <c r="K614" s="204"/>
      <c r="L614" s="204"/>
      <c r="M614" s="201"/>
      <c r="N614" s="201"/>
    </row>
    <row r="615" spans="1:14" x14ac:dyDescent="0.2">
      <c r="A615" s="113"/>
      <c r="B615" s="200"/>
      <c r="C615" s="200"/>
      <c r="D615" s="201"/>
      <c r="E615" s="113"/>
      <c r="F615" s="113"/>
      <c r="G615" s="113"/>
      <c r="H615" s="113"/>
      <c r="I615" s="203"/>
      <c r="J615" s="203"/>
      <c r="K615" s="204"/>
      <c r="L615" s="204"/>
      <c r="M615" s="201"/>
      <c r="N615" s="201"/>
    </row>
    <row r="616" spans="1:14" x14ac:dyDescent="0.2">
      <c r="A616" s="113"/>
      <c r="B616" s="200"/>
      <c r="C616" s="200"/>
      <c r="D616" s="201"/>
      <c r="E616" s="113"/>
      <c r="F616" s="113"/>
      <c r="G616" s="113"/>
      <c r="H616" s="113"/>
      <c r="I616" s="203"/>
      <c r="J616" s="203"/>
      <c r="K616" s="204"/>
      <c r="L616" s="204"/>
      <c r="M616" s="201"/>
      <c r="N616" s="201"/>
    </row>
    <row r="617" spans="1:14" x14ac:dyDescent="0.2">
      <c r="A617" s="113"/>
      <c r="B617" s="200"/>
      <c r="C617" s="200"/>
      <c r="D617" s="201"/>
      <c r="E617" s="113"/>
      <c r="F617" s="113"/>
      <c r="G617" s="113"/>
      <c r="H617" s="113"/>
      <c r="I617" s="203"/>
      <c r="J617" s="203"/>
      <c r="K617" s="204"/>
      <c r="L617" s="204"/>
      <c r="M617" s="201"/>
      <c r="N617" s="201"/>
    </row>
    <row r="618" spans="1:14" x14ac:dyDescent="0.2">
      <c r="A618" s="113"/>
      <c r="B618" s="200"/>
      <c r="C618" s="200"/>
      <c r="D618" s="201"/>
      <c r="E618" s="113"/>
      <c r="F618" s="113"/>
      <c r="G618" s="113"/>
      <c r="H618" s="113"/>
      <c r="I618" s="203"/>
      <c r="J618" s="203"/>
      <c r="K618" s="204"/>
      <c r="L618" s="204"/>
      <c r="M618" s="201"/>
      <c r="N618" s="201"/>
    </row>
    <row r="619" spans="1:14" x14ac:dyDescent="0.2">
      <c r="A619" s="113"/>
      <c r="B619" s="200"/>
      <c r="C619" s="200"/>
      <c r="D619" s="201"/>
      <c r="E619" s="113"/>
      <c r="F619" s="113"/>
      <c r="G619" s="113"/>
      <c r="H619" s="113"/>
      <c r="I619" s="203"/>
      <c r="J619" s="203"/>
      <c r="K619" s="204"/>
      <c r="L619" s="204"/>
      <c r="M619" s="201"/>
      <c r="N619" s="201"/>
    </row>
    <row r="620" spans="1:14" x14ac:dyDescent="0.2">
      <c r="A620" s="113"/>
      <c r="B620" s="200"/>
      <c r="C620" s="200"/>
      <c r="D620" s="201"/>
      <c r="E620" s="113"/>
      <c r="F620" s="113"/>
      <c r="G620" s="113"/>
      <c r="H620" s="113"/>
      <c r="I620" s="203"/>
      <c r="J620" s="203"/>
      <c r="K620" s="204"/>
      <c r="L620" s="204"/>
      <c r="M620" s="201"/>
      <c r="N620" s="201"/>
    </row>
    <row r="621" spans="1:14" x14ac:dyDescent="0.2">
      <c r="A621" s="113"/>
      <c r="B621" s="200"/>
      <c r="C621" s="200"/>
      <c r="D621" s="201"/>
      <c r="E621" s="113"/>
      <c r="F621" s="113"/>
      <c r="G621" s="113"/>
      <c r="H621" s="113"/>
      <c r="I621" s="203"/>
      <c r="J621" s="203"/>
      <c r="K621" s="204"/>
      <c r="L621" s="204"/>
      <c r="M621" s="201"/>
      <c r="N621" s="201"/>
    </row>
    <row r="622" spans="1:14" x14ac:dyDescent="0.2">
      <c r="A622" s="113"/>
      <c r="B622" s="200"/>
      <c r="C622" s="200"/>
      <c r="D622" s="201"/>
      <c r="E622" s="113"/>
      <c r="F622" s="113"/>
      <c r="G622" s="113"/>
      <c r="H622" s="113"/>
      <c r="I622" s="203"/>
      <c r="J622" s="203"/>
      <c r="K622" s="204"/>
      <c r="L622" s="204"/>
      <c r="M622" s="201"/>
      <c r="N622" s="201"/>
    </row>
    <row r="623" spans="1:14" x14ac:dyDescent="0.2">
      <c r="A623" s="113"/>
      <c r="B623" s="200"/>
      <c r="C623" s="200"/>
      <c r="D623" s="201"/>
      <c r="E623" s="113"/>
      <c r="F623" s="113"/>
      <c r="G623" s="113"/>
      <c r="H623" s="113"/>
      <c r="I623" s="203"/>
      <c r="J623" s="203"/>
      <c r="K623" s="204"/>
      <c r="L623" s="204"/>
      <c r="M623" s="201"/>
      <c r="N623" s="201"/>
    </row>
    <row r="624" spans="1:14" x14ac:dyDescent="0.2">
      <c r="A624" s="113"/>
      <c r="B624" s="200"/>
      <c r="C624" s="200"/>
      <c r="D624" s="201"/>
      <c r="E624" s="113"/>
      <c r="F624" s="113"/>
      <c r="G624" s="113"/>
      <c r="H624" s="113"/>
      <c r="I624" s="203"/>
      <c r="J624" s="203"/>
      <c r="K624" s="204"/>
      <c r="L624" s="204"/>
      <c r="M624" s="201"/>
      <c r="N624" s="201"/>
    </row>
    <row r="625" spans="1:14" x14ac:dyDescent="0.2">
      <c r="A625" s="113"/>
      <c r="B625" s="200"/>
      <c r="C625" s="200"/>
      <c r="D625" s="201"/>
      <c r="E625" s="113"/>
      <c r="F625" s="113"/>
      <c r="G625" s="113"/>
      <c r="H625" s="113"/>
      <c r="I625" s="203"/>
      <c r="J625" s="203"/>
      <c r="K625" s="204"/>
      <c r="L625" s="204"/>
      <c r="M625" s="201"/>
      <c r="N625" s="201"/>
    </row>
    <row r="626" spans="1:14" x14ac:dyDescent="0.2">
      <c r="A626" s="113"/>
      <c r="B626" s="200"/>
      <c r="C626" s="200"/>
      <c r="D626" s="201"/>
      <c r="E626" s="113"/>
      <c r="F626" s="113"/>
      <c r="G626" s="113"/>
      <c r="H626" s="113"/>
      <c r="I626" s="203"/>
      <c r="J626" s="203"/>
      <c r="K626" s="204"/>
      <c r="L626" s="204"/>
      <c r="M626" s="201"/>
      <c r="N626" s="201"/>
    </row>
    <row r="627" spans="1:14" x14ac:dyDescent="0.2">
      <c r="A627" s="113"/>
      <c r="B627" s="200"/>
      <c r="C627" s="200"/>
      <c r="D627" s="201"/>
      <c r="E627" s="113"/>
      <c r="F627" s="113"/>
      <c r="G627" s="113"/>
      <c r="H627" s="113"/>
      <c r="I627" s="203"/>
      <c r="J627" s="203"/>
      <c r="K627" s="204"/>
      <c r="L627" s="204"/>
      <c r="M627" s="201"/>
      <c r="N627" s="201"/>
    </row>
    <row r="628" spans="1:14" x14ac:dyDescent="0.2">
      <c r="A628" s="113"/>
      <c r="B628" s="200"/>
      <c r="C628" s="200"/>
      <c r="D628" s="201"/>
      <c r="E628" s="113"/>
      <c r="F628" s="113"/>
      <c r="G628" s="113"/>
      <c r="H628" s="113"/>
      <c r="I628" s="203"/>
      <c r="J628" s="203"/>
      <c r="K628" s="204"/>
      <c r="L628" s="204"/>
      <c r="M628" s="201"/>
      <c r="N628" s="201"/>
    </row>
    <row r="629" spans="1:14" x14ac:dyDescent="0.2">
      <c r="A629" s="113"/>
      <c r="B629" s="200"/>
      <c r="C629" s="200"/>
      <c r="D629" s="201"/>
      <c r="E629" s="113"/>
      <c r="F629" s="113"/>
      <c r="G629" s="113"/>
      <c r="H629" s="113"/>
      <c r="I629" s="203"/>
      <c r="J629" s="203"/>
      <c r="K629" s="204"/>
      <c r="L629" s="204"/>
      <c r="M629" s="201"/>
      <c r="N629" s="201"/>
    </row>
    <row r="630" spans="1:14" x14ac:dyDescent="0.2">
      <c r="A630" s="113"/>
      <c r="B630" s="200"/>
      <c r="C630" s="200"/>
      <c r="D630" s="201"/>
      <c r="E630" s="113"/>
      <c r="F630" s="113"/>
      <c r="G630" s="113"/>
      <c r="H630" s="113"/>
      <c r="I630" s="203"/>
      <c r="J630" s="203"/>
      <c r="K630" s="204"/>
      <c r="L630" s="204"/>
      <c r="M630" s="201"/>
      <c r="N630" s="201"/>
    </row>
    <row r="631" spans="1:14" x14ac:dyDescent="0.2">
      <c r="A631" s="113"/>
      <c r="B631" s="200"/>
      <c r="C631" s="200"/>
      <c r="D631" s="201"/>
      <c r="E631" s="113"/>
      <c r="F631" s="113"/>
      <c r="G631" s="113"/>
      <c r="H631" s="113"/>
      <c r="I631" s="203"/>
      <c r="J631" s="203"/>
      <c r="K631" s="204"/>
      <c r="L631" s="204"/>
      <c r="M631" s="201"/>
      <c r="N631" s="201"/>
    </row>
    <row r="632" spans="1:14" x14ac:dyDescent="0.2">
      <c r="A632" s="113"/>
      <c r="B632" s="200"/>
      <c r="C632" s="200"/>
      <c r="D632" s="201"/>
      <c r="E632" s="113"/>
      <c r="F632" s="113"/>
      <c r="G632" s="113"/>
      <c r="H632" s="113"/>
      <c r="I632" s="203"/>
      <c r="J632" s="203"/>
      <c r="K632" s="204"/>
      <c r="L632" s="204"/>
      <c r="M632" s="201"/>
      <c r="N632" s="201"/>
    </row>
    <row r="633" spans="1:14" x14ac:dyDescent="0.2">
      <c r="A633" s="113"/>
      <c r="B633" s="200"/>
      <c r="C633" s="200"/>
      <c r="D633" s="201"/>
      <c r="E633" s="113"/>
      <c r="F633" s="113"/>
      <c r="G633" s="113"/>
      <c r="H633" s="113"/>
      <c r="I633" s="203"/>
      <c r="J633" s="203"/>
      <c r="K633" s="204"/>
      <c r="L633" s="204"/>
      <c r="M633" s="201"/>
      <c r="N633" s="201"/>
    </row>
    <row r="634" spans="1:14" x14ac:dyDescent="0.2">
      <c r="A634" s="113"/>
      <c r="B634" s="200"/>
      <c r="C634" s="200"/>
      <c r="D634" s="201"/>
      <c r="E634" s="113"/>
      <c r="F634" s="113"/>
      <c r="G634" s="113"/>
      <c r="H634" s="113"/>
      <c r="I634" s="203"/>
      <c r="J634" s="203"/>
      <c r="K634" s="204"/>
      <c r="L634" s="204"/>
      <c r="M634" s="201"/>
      <c r="N634" s="201"/>
    </row>
    <row r="635" spans="1:14" x14ac:dyDescent="0.2">
      <c r="A635" s="113"/>
      <c r="B635" s="200"/>
      <c r="C635" s="200"/>
      <c r="D635" s="201"/>
      <c r="E635" s="113"/>
      <c r="F635" s="113"/>
      <c r="G635" s="113"/>
      <c r="H635" s="113"/>
      <c r="I635" s="203"/>
      <c r="J635" s="203"/>
      <c r="K635" s="204"/>
      <c r="L635" s="204"/>
      <c r="M635" s="201"/>
      <c r="N635" s="201"/>
    </row>
    <row r="636" spans="1:14" x14ac:dyDescent="0.2">
      <c r="A636" s="113"/>
      <c r="B636" s="200"/>
      <c r="C636" s="200"/>
      <c r="D636" s="201"/>
      <c r="E636" s="113"/>
      <c r="F636" s="113"/>
      <c r="G636" s="113"/>
      <c r="H636" s="113"/>
      <c r="I636" s="203"/>
      <c r="J636" s="203"/>
      <c r="K636" s="204"/>
      <c r="L636" s="204"/>
      <c r="M636" s="201"/>
      <c r="N636" s="201"/>
    </row>
    <row r="637" spans="1:14" x14ac:dyDescent="0.2">
      <c r="A637" s="113"/>
      <c r="B637" s="200"/>
      <c r="C637" s="200"/>
      <c r="D637" s="201"/>
      <c r="E637" s="113"/>
      <c r="F637" s="113"/>
      <c r="G637" s="113"/>
      <c r="H637" s="113"/>
      <c r="I637" s="203"/>
      <c r="J637" s="203"/>
      <c r="K637" s="204"/>
      <c r="L637" s="204"/>
      <c r="M637" s="201"/>
      <c r="N637" s="201"/>
    </row>
    <row r="638" spans="1:14" x14ac:dyDescent="0.2">
      <c r="A638" s="113"/>
      <c r="B638" s="200"/>
      <c r="C638" s="200"/>
      <c r="D638" s="201"/>
      <c r="E638" s="113"/>
      <c r="F638" s="113"/>
      <c r="G638" s="113"/>
      <c r="H638" s="113"/>
      <c r="I638" s="203"/>
      <c r="J638" s="203"/>
      <c r="K638" s="204"/>
      <c r="L638" s="204"/>
      <c r="M638" s="201"/>
      <c r="N638" s="201"/>
    </row>
    <row r="639" spans="1:14" x14ac:dyDescent="0.2">
      <c r="A639" s="113"/>
      <c r="B639" s="200"/>
      <c r="C639" s="200"/>
      <c r="D639" s="201"/>
      <c r="E639" s="113"/>
      <c r="F639" s="113"/>
      <c r="G639" s="113"/>
      <c r="H639" s="113"/>
      <c r="I639" s="203"/>
      <c r="J639" s="203"/>
      <c r="K639" s="204"/>
      <c r="L639" s="204"/>
      <c r="M639" s="201"/>
      <c r="N639" s="201"/>
    </row>
    <row r="640" spans="1:14" x14ac:dyDescent="0.2">
      <c r="A640" s="113"/>
      <c r="B640" s="200"/>
      <c r="C640" s="200"/>
      <c r="D640" s="201"/>
      <c r="E640" s="113"/>
      <c r="F640" s="113"/>
      <c r="G640" s="113"/>
      <c r="H640" s="113"/>
      <c r="I640" s="203"/>
      <c r="J640" s="203"/>
      <c r="K640" s="204"/>
      <c r="L640" s="204"/>
      <c r="M640" s="201"/>
      <c r="N640" s="201"/>
    </row>
    <row r="641" spans="1:14" x14ac:dyDescent="0.2">
      <c r="A641" s="113"/>
      <c r="B641" s="200"/>
      <c r="C641" s="200"/>
      <c r="D641" s="201"/>
      <c r="E641" s="113"/>
      <c r="F641" s="113"/>
      <c r="G641" s="113"/>
      <c r="H641" s="113"/>
      <c r="I641" s="203"/>
      <c r="J641" s="203"/>
      <c r="K641" s="204"/>
      <c r="L641" s="204"/>
      <c r="M641" s="201"/>
      <c r="N641" s="201"/>
    </row>
    <row r="642" spans="1:14" x14ac:dyDescent="0.2">
      <c r="A642" s="113"/>
      <c r="B642" s="200"/>
      <c r="C642" s="200"/>
      <c r="D642" s="201"/>
      <c r="E642" s="113"/>
      <c r="F642" s="113"/>
      <c r="G642" s="113"/>
      <c r="H642" s="113"/>
      <c r="I642" s="203"/>
      <c r="J642" s="203"/>
      <c r="K642" s="204"/>
      <c r="L642" s="204"/>
      <c r="M642" s="201"/>
      <c r="N642" s="201"/>
    </row>
    <row r="643" spans="1:14" x14ac:dyDescent="0.2">
      <c r="A643" s="113"/>
      <c r="B643" s="200"/>
      <c r="C643" s="200"/>
      <c r="D643" s="201"/>
      <c r="E643" s="113"/>
      <c r="F643" s="113"/>
      <c r="G643" s="113"/>
      <c r="H643" s="113"/>
      <c r="I643" s="203"/>
      <c r="J643" s="203"/>
      <c r="K643" s="204"/>
      <c r="L643" s="204"/>
      <c r="M643" s="201"/>
      <c r="N643" s="201"/>
    </row>
    <row r="644" spans="1:14" x14ac:dyDescent="0.2">
      <c r="A644" s="113"/>
      <c r="B644" s="200"/>
      <c r="C644" s="200"/>
      <c r="D644" s="201"/>
      <c r="E644" s="113"/>
      <c r="F644" s="113"/>
      <c r="G644" s="113"/>
      <c r="H644" s="113"/>
      <c r="I644" s="203"/>
      <c r="J644" s="203"/>
      <c r="K644" s="204"/>
      <c r="L644" s="204"/>
      <c r="M644" s="201"/>
      <c r="N644" s="201"/>
    </row>
    <row r="645" spans="1:14" x14ac:dyDescent="0.2">
      <c r="A645" s="113"/>
      <c r="B645" s="200"/>
      <c r="C645" s="200"/>
      <c r="D645" s="201"/>
      <c r="E645" s="113"/>
      <c r="F645" s="113"/>
      <c r="G645" s="113"/>
      <c r="H645" s="113"/>
      <c r="I645" s="203"/>
      <c r="J645" s="203"/>
      <c r="K645" s="204"/>
      <c r="L645" s="204"/>
      <c r="M645" s="201"/>
      <c r="N645" s="201"/>
    </row>
    <row r="646" spans="1:14" x14ac:dyDescent="0.2">
      <c r="A646" s="113"/>
      <c r="B646" s="200"/>
      <c r="C646" s="200"/>
      <c r="D646" s="201"/>
      <c r="E646" s="113"/>
      <c r="F646" s="113"/>
      <c r="G646" s="113"/>
      <c r="H646" s="113"/>
      <c r="I646" s="203"/>
      <c r="J646" s="203"/>
      <c r="K646" s="204"/>
      <c r="L646" s="204"/>
      <c r="M646" s="201"/>
      <c r="N646" s="201"/>
    </row>
    <row r="647" spans="1:14" x14ac:dyDescent="0.2">
      <c r="A647" s="113"/>
      <c r="B647" s="200"/>
      <c r="C647" s="200"/>
      <c r="D647" s="201"/>
      <c r="E647" s="113"/>
      <c r="F647" s="113"/>
      <c r="G647" s="113"/>
      <c r="H647" s="113"/>
      <c r="I647" s="203"/>
      <c r="J647" s="203"/>
      <c r="K647" s="204"/>
      <c r="L647" s="204"/>
      <c r="M647" s="201"/>
      <c r="N647" s="201"/>
    </row>
    <row r="648" spans="1:14" x14ac:dyDescent="0.2">
      <c r="A648" s="113"/>
      <c r="B648" s="200"/>
      <c r="C648" s="200"/>
      <c r="D648" s="201"/>
      <c r="E648" s="113"/>
      <c r="F648" s="113"/>
      <c r="G648" s="113"/>
      <c r="H648" s="113"/>
      <c r="I648" s="203"/>
      <c r="J648" s="203"/>
      <c r="K648" s="204"/>
      <c r="L648" s="204"/>
      <c r="M648" s="201"/>
      <c r="N648" s="201"/>
    </row>
    <row r="649" spans="1:14" x14ac:dyDescent="0.2">
      <c r="A649" s="113"/>
      <c r="B649" s="200"/>
      <c r="C649" s="200"/>
      <c r="D649" s="201"/>
      <c r="E649" s="113"/>
      <c r="F649" s="113"/>
      <c r="G649" s="113"/>
      <c r="H649" s="113"/>
      <c r="I649" s="203"/>
      <c r="J649" s="203"/>
      <c r="K649" s="204"/>
      <c r="L649" s="204"/>
      <c r="M649" s="201"/>
      <c r="N649" s="201"/>
    </row>
    <row r="650" spans="1:14" x14ac:dyDescent="0.2">
      <c r="A650" s="113"/>
      <c r="B650" s="200"/>
      <c r="C650" s="200"/>
      <c r="D650" s="201"/>
      <c r="E650" s="113"/>
      <c r="F650" s="113"/>
      <c r="G650" s="113"/>
      <c r="H650" s="113"/>
      <c r="I650" s="203"/>
      <c r="J650" s="203"/>
      <c r="K650" s="204"/>
      <c r="L650" s="204"/>
      <c r="M650" s="201"/>
      <c r="N650" s="201"/>
    </row>
    <row r="651" spans="1:14" x14ac:dyDescent="0.2">
      <c r="A651" s="113"/>
      <c r="B651" s="200"/>
      <c r="C651" s="200"/>
      <c r="D651" s="201"/>
      <c r="E651" s="113"/>
      <c r="F651" s="113"/>
      <c r="G651" s="113"/>
      <c r="H651" s="113"/>
      <c r="I651" s="203"/>
      <c r="J651" s="203"/>
      <c r="K651" s="204"/>
      <c r="L651" s="204"/>
      <c r="M651" s="201"/>
      <c r="N651" s="201"/>
    </row>
    <row r="652" spans="1:14" x14ac:dyDescent="0.2">
      <c r="A652" s="113"/>
      <c r="B652" s="200"/>
      <c r="C652" s="200"/>
      <c r="D652" s="201"/>
      <c r="E652" s="113"/>
      <c r="F652" s="113"/>
      <c r="G652" s="113"/>
      <c r="H652" s="113"/>
      <c r="I652" s="203"/>
      <c r="J652" s="203"/>
      <c r="K652" s="204"/>
      <c r="L652" s="204"/>
      <c r="M652" s="201"/>
      <c r="N652" s="201"/>
    </row>
    <row r="653" spans="1:14" x14ac:dyDescent="0.2">
      <c r="A653" s="113"/>
      <c r="B653" s="200"/>
      <c r="C653" s="200"/>
      <c r="D653" s="201"/>
      <c r="E653" s="113"/>
      <c r="F653" s="113"/>
      <c r="G653" s="113"/>
      <c r="H653" s="113"/>
      <c r="I653" s="203"/>
      <c r="J653" s="203"/>
      <c r="K653" s="204"/>
      <c r="L653" s="204"/>
      <c r="M653" s="201"/>
      <c r="N653" s="201"/>
    </row>
    <row r="654" spans="1:14" x14ac:dyDescent="0.2">
      <c r="A654" s="113"/>
      <c r="B654" s="200"/>
      <c r="C654" s="200"/>
      <c r="D654" s="201"/>
      <c r="E654" s="113"/>
      <c r="F654" s="113"/>
      <c r="G654" s="113"/>
      <c r="H654" s="113"/>
      <c r="I654" s="203"/>
      <c r="J654" s="203"/>
      <c r="K654" s="204"/>
      <c r="L654" s="204"/>
      <c r="M654" s="201"/>
      <c r="N654" s="201"/>
    </row>
    <row r="655" spans="1:14" x14ac:dyDescent="0.2">
      <c r="A655" s="113"/>
      <c r="B655" s="200"/>
      <c r="C655" s="200"/>
      <c r="D655" s="201"/>
      <c r="E655" s="113"/>
      <c r="F655" s="113"/>
      <c r="G655" s="113"/>
      <c r="H655" s="113"/>
      <c r="I655" s="203"/>
      <c r="J655" s="203"/>
      <c r="K655" s="204"/>
      <c r="L655" s="204"/>
      <c r="M655" s="201"/>
      <c r="N655" s="201"/>
    </row>
    <row r="656" spans="1:14" x14ac:dyDescent="0.2">
      <c r="A656" s="113"/>
      <c r="B656" s="200"/>
      <c r="C656" s="200"/>
      <c r="D656" s="201"/>
      <c r="E656" s="113"/>
      <c r="F656" s="113"/>
      <c r="G656" s="113"/>
      <c r="H656" s="113"/>
      <c r="I656" s="203"/>
      <c r="J656" s="203"/>
      <c r="K656" s="204"/>
      <c r="L656" s="204"/>
      <c r="M656" s="201"/>
      <c r="N656" s="201"/>
    </row>
    <row r="657" spans="1:14" x14ac:dyDescent="0.2">
      <c r="A657" s="113"/>
      <c r="B657" s="200"/>
      <c r="C657" s="200"/>
      <c r="D657" s="201"/>
      <c r="E657" s="113"/>
      <c r="F657" s="113"/>
      <c r="G657" s="113"/>
      <c r="H657" s="113"/>
      <c r="I657" s="203"/>
      <c r="J657" s="203"/>
      <c r="K657" s="204"/>
      <c r="L657" s="204"/>
      <c r="M657" s="201"/>
      <c r="N657" s="201"/>
    </row>
    <row r="658" spans="1:14" x14ac:dyDescent="0.2">
      <c r="A658" s="113"/>
      <c r="B658" s="200"/>
      <c r="C658" s="200"/>
      <c r="D658" s="201"/>
      <c r="E658" s="113"/>
      <c r="F658" s="113"/>
      <c r="G658" s="113"/>
      <c r="H658" s="113"/>
      <c r="I658" s="203"/>
      <c r="J658" s="203"/>
      <c r="K658" s="204"/>
      <c r="L658" s="204"/>
      <c r="M658" s="201"/>
      <c r="N658" s="201"/>
    </row>
    <row r="659" spans="1:14" x14ac:dyDescent="0.2">
      <c r="A659" s="113"/>
      <c r="B659" s="200"/>
      <c r="C659" s="200"/>
      <c r="D659" s="201"/>
      <c r="E659" s="113"/>
      <c r="F659" s="113"/>
      <c r="G659" s="113"/>
      <c r="H659" s="113"/>
      <c r="I659" s="203"/>
      <c r="J659" s="203"/>
      <c r="K659" s="204"/>
      <c r="L659" s="204"/>
      <c r="M659" s="201"/>
      <c r="N659" s="201"/>
    </row>
    <row r="660" spans="1:14" x14ac:dyDescent="0.2">
      <c r="A660" s="113"/>
      <c r="B660" s="200"/>
      <c r="C660" s="200"/>
      <c r="D660" s="201"/>
      <c r="E660" s="113"/>
      <c r="F660" s="113"/>
      <c r="G660" s="113"/>
      <c r="H660" s="113"/>
      <c r="I660" s="203"/>
      <c r="J660" s="203"/>
      <c r="K660" s="204"/>
      <c r="L660" s="204"/>
      <c r="M660" s="201"/>
      <c r="N660" s="201"/>
    </row>
    <row r="661" spans="1:14" x14ac:dyDescent="0.2">
      <c r="A661" s="113"/>
      <c r="B661" s="200"/>
      <c r="C661" s="200"/>
      <c r="D661" s="201"/>
      <c r="E661" s="113"/>
      <c r="F661" s="113"/>
      <c r="G661" s="113"/>
      <c r="H661" s="113"/>
      <c r="I661" s="203"/>
      <c r="J661" s="203"/>
      <c r="K661" s="204"/>
      <c r="L661" s="204"/>
      <c r="M661" s="201"/>
      <c r="N661" s="201"/>
    </row>
    <row r="662" spans="1:14" x14ac:dyDescent="0.2">
      <c r="A662" s="113"/>
      <c r="B662" s="200"/>
      <c r="C662" s="200"/>
      <c r="D662" s="201"/>
      <c r="E662" s="113"/>
      <c r="F662" s="113"/>
      <c r="G662" s="113"/>
      <c r="H662" s="113"/>
      <c r="I662" s="203"/>
      <c r="J662" s="203"/>
      <c r="K662" s="204"/>
      <c r="L662" s="204"/>
      <c r="M662" s="201"/>
      <c r="N662" s="201"/>
    </row>
    <row r="663" spans="1:14" x14ac:dyDescent="0.2">
      <c r="A663" s="113"/>
      <c r="B663" s="200"/>
      <c r="C663" s="200"/>
      <c r="D663" s="201"/>
      <c r="E663" s="113"/>
      <c r="F663" s="113"/>
      <c r="G663" s="113"/>
      <c r="H663" s="113"/>
      <c r="I663" s="203"/>
      <c r="J663" s="203"/>
      <c r="K663" s="204"/>
      <c r="L663" s="204"/>
      <c r="M663" s="201"/>
      <c r="N663" s="201"/>
    </row>
    <row r="664" spans="1:14" x14ac:dyDescent="0.2">
      <c r="A664" s="113"/>
      <c r="B664" s="200"/>
      <c r="C664" s="200"/>
      <c r="D664" s="201"/>
      <c r="E664" s="113"/>
      <c r="F664" s="113"/>
      <c r="G664" s="113"/>
      <c r="H664" s="113"/>
      <c r="I664" s="203"/>
      <c r="J664" s="203"/>
      <c r="K664" s="204"/>
      <c r="L664" s="204"/>
      <c r="M664" s="201"/>
      <c r="N664" s="201"/>
    </row>
    <row r="665" spans="1:14" x14ac:dyDescent="0.2">
      <c r="A665" s="113"/>
      <c r="B665" s="200"/>
      <c r="C665" s="200"/>
      <c r="D665" s="201"/>
      <c r="E665" s="113"/>
      <c r="F665" s="113"/>
      <c r="G665" s="113"/>
      <c r="H665" s="113"/>
      <c r="I665" s="203"/>
      <c r="J665" s="203"/>
      <c r="K665" s="204"/>
      <c r="L665" s="204"/>
      <c r="M665" s="201"/>
      <c r="N665" s="201"/>
    </row>
    <row r="666" spans="1:14" x14ac:dyDescent="0.2">
      <c r="A666" s="113"/>
      <c r="B666" s="200"/>
      <c r="C666" s="200"/>
      <c r="D666" s="201"/>
      <c r="E666" s="113"/>
      <c r="F666" s="113"/>
      <c r="G666" s="113"/>
      <c r="H666" s="113"/>
      <c r="I666" s="203"/>
      <c r="J666" s="203"/>
      <c r="K666" s="204"/>
      <c r="L666" s="204"/>
      <c r="M666" s="201"/>
      <c r="N666" s="201"/>
    </row>
    <row r="667" spans="1:14" x14ac:dyDescent="0.2">
      <c r="A667" s="113"/>
      <c r="B667" s="200"/>
      <c r="C667" s="200"/>
      <c r="D667" s="201"/>
      <c r="E667" s="113"/>
      <c r="F667" s="113"/>
      <c r="G667" s="113"/>
      <c r="H667" s="113"/>
      <c r="I667" s="203"/>
      <c r="J667" s="203"/>
      <c r="K667" s="204"/>
      <c r="L667" s="204"/>
      <c r="M667" s="201"/>
      <c r="N667" s="201"/>
    </row>
    <row r="668" spans="1:14" x14ac:dyDescent="0.2">
      <c r="A668" s="113"/>
      <c r="B668" s="200"/>
      <c r="C668" s="200"/>
      <c r="D668" s="201"/>
      <c r="E668" s="113"/>
      <c r="F668" s="113"/>
      <c r="G668" s="113"/>
      <c r="H668" s="113"/>
      <c r="I668" s="203"/>
      <c r="J668" s="203"/>
      <c r="K668" s="204"/>
      <c r="L668" s="204"/>
      <c r="M668" s="201"/>
      <c r="N668" s="201"/>
    </row>
    <row r="669" spans="1:14" x14ac:dyDescent="0.2">
      <c r="A669" s="113"/>
      <c r="B669" s="200"/>
      <c r="C669" s="200"/>
      <c r="D669" s="201"/>
      <c r="E669" s="113"/>
      <c r="F669" s="113"/>
      <c r="G669" s="113"/>
      <c r="H669" s="113"/>
      <c r="I669" s="203"/>
      <c r="J669" s="203"/>
      <c r="K669" s="204"/>
      <c r="L669" s="204"/>
      <c r="M669" s="201"/>
      <c r="N669" s="201"/>
    </row>
    <row r="670" spans="1:14" x14ac:dyDescent="0.2">
      <c r="A670" s="113"/>
      <c r="B670" s="200"/>
      <c r="C670" s="200"/>
      <c r="D670" s="201"/>
      <c r="E670" s="113"/>
      <c r="F670" s="113"/>
      <c r="G670" s="113"/>
      <c r="H670" s="113"/>
      <c r="I670" s="203"/>
      <c r="J670" s="203"/>
      <c r="K670" s="204"/>
      <c r="L670" s="204"/>
      <c r="M670" s="201"/>
      <c r="N670" s="201"/>
    </row>
    <row r="671" spans="1:14" x14ac:dyDescent="0.2">
      <c r="A671" s="113"/>
      <c r="B671" s="200"/>
      <c r="C671" s="200"/>
      <c r="D671" s="201"/>
      <c r="E671" s="113"/>
      <c r="F671" s="113"/>
      <c r="G671" s="113"/>
      <c r="H671" s="113"/>
      <c r="I671" s="203"/>
      <c r="J671" s="203"/>
      <c r="K671" s="204"/>
      <c r="L671" s="204"/>
      <c r="M671" s="201"/>
      <c r="N671" s="201"/>
    </row>
    <row r="672" spans="1:14" x14ac:dyDescent="0.2">
      <c r="A672" s="113"/>
      <c r="B672" s="200"/>
      <c r="C672" s="200"/>
      <c r="D672" s="201"/>
      <c r="E672" s="113"/>
      <c r="F672" s="113"/>
      <c r="G672" s="113"/>
      <c r="H672" s="113"/>
      <c r="I672" s="203"/>
      <c r="J672" s="203"/>
      <c r="K672" s="204"/>
      <c r="L672" s="204"/>
      <c r="M672" s="201"/>
      <c r="N672" s="201"/>
    </row>
    <row r="673" spans="1:14" x14ac:dyDescent="0.2">
      <c r="A673" s="113"/>
      <c r="B673" s="200"/>
      <c r="C673" s="200"/>
      <c r="D673" s="201"/>
      <c r="E673" s="113"/>
      <c r="F673" s="113"/>
      <c r="G673" s="113"/>
      <c r="H673" s="113"/>
      <c r="I673" s="203"/>
      <c r="J673" s="203"/>
      <c r="K673" s="204"/>
      <c r="L673" s="204"/>
      <c r="M673" s="201"/>
      <c r="N673" s="201"/>
    </row>
    <row r="674" spans="1:14" x14ac:dyDescent="0.2">
      <c r="A674" s="113"/>
      <c r="B674" s="200"/>
      <c r="C674" s="200"/>
      <c r="D674" s="201"/>
      <c r="E674" s="113"/>
      <c r="F674" s="113"/>
      <c r="G674" s="113"/>
      <c r="H674" s="113"/>
      <c r="I674" s="203"/>
      <c r="J674" s="203"/>
      <c r="K674" s="204"/>
      <c r="L674" s="204"/>
      <c r="M674" s="201"/>
      <c r="N674" s="201"/>
    </row>
    <row r="675" spans="1:14" x14ac:dyDescent="0.2">
      <c r="A675" s="113"/>
      <c r="B675" s="200"/>
      <c r="C675" s="200"/>
      <c r="D675" s="201"/>
      <c r="E675" s="113"/>
      <c r="F675" s="113"/>
      <c r="G675" s="113"/>
      <c r="H675" s="113"/>
      <c r="I675" s="203"/>
      <c r="J675" s="203"/>
      <c r="K675" s="204"/>
      <c r="L675" s="204"/>
      <c r="M675" s="201"/>
      <c r="N675" s="201"/>
    </row>
    <row r="676" spans="1:14" x14ac:dyDescent="0.2">
      <c r="A676" s="113"/>
      <c r="B676" s="200"/>
      <c r="C676" s="200"/>
      <c r="D676" s="201"/>
      <c r="E676" s="113"/>
      <c r="F676" s="113"/>
      <c r="G676" s="113"/>
      <c r="H676" s="113"/>
      <c r="I676" s="203"/>
      <c r="J676" s="203"/>
      <c r="K676" s="204"/>
      <c r="L676" s="204"/>
      <c r="M676" s="201"/>
      <c r="N676" s="201"/>
    </row>
    <row r="677" spans="1:14" x14ac:dyDescent="0.2">
      <c r="A677" s="113"/>
      <c r="B677" s="200"/>
      <c r="C677" s="200"/>
      <c r="D677" s="201"/>
      <c r="E677" s="113"/>
      <c r="F677" s="113"/>
      <c r="G677" s="113"/>
      <c r="H677" s="113"/>
      <c r="I677" s="203"/>
      <c r="J677" s="203"/>
      <c r="K677" s="204"/>
      <c r="L677" s="204"/>
      <c r="M677" s="201"/>
      <c r="N677" s="201"/>
    </row>
    <row r="678" spans="1:14" x14ac:dyDescent="0.2">
      <c r="A678" s="113"/>
      <c r="B678" s="200"/>
      <c r="C678" s="200"/>
      <c r="D678" s="201"/>
      <c r="E678" s="113"/>
      <c r="F678" s="113"/>
      <c r="G678" s="113"/>
      <c r="H678" s="113"/>
      <c r="I678" s="203"/>
      <c r="J678" s="203"/>
      <c r="K678" s="204"/>
      <c r="L678" s="204"/>
      <c r="M678" s="201"/>
      <c r="N678" s="201"/>
    </row>
    <row r="679" spans="1:14" x14ac:dyDescent="0.2">
      <c r="A679" s="113"/>
      <c r="B679" s="200"/>
      <c r="C679" s="200"/>
      <c r="D679" s="201"/>
      <c r="E679" s="113"/>
      <c r="F679" s="113"/>
      <c r="G679" s="113"/>
      <c r="H679" s="113"/>
      <c r="I679" s="203"/>
      <c r="J679" s="203"/>
      <c r="K679" s="204"/>
      <c r="L679" s="204"/>
      <c r="M679" s="201"/>
      <c r="N679" s="201"/>
    </row>
    <row r="680" spans="1:14" x14ac:dyDescent="0.2">
      <c r="A680" s="113"/>
      <c r="B680" s="200"/>
      <c r="C680" s="200"/>
      <c r="D680" s="201"/>
      <c r="E680" s="113"/>
      <c r="F680" s="113"/>
      <c r="G680" s="113"/>
      <c r="H680" s="113"/>
      <c r="I680" s="203"/>
      <c r="J680" s="203"/>
      <c r="K680" s="204"/>
      <c r="L680" s="204"/>
      <c r="M680" s="201"/>
      <c r="N680" s="201"/>
    </row>
    <row r="681" spans="1:14" x14ac:dyDescent="0.2">
      <c r="A681" s="113"/>
      <c r="B681" s="200"/>
      <c r="C681" s="200"/>
      <c r="D681" s="201"/>
      <c r="E681" s="113"/>
      <c r="F681" s="113"/>
      <c r="G681" s="113"/>
      <c r="H681" s="113"/>
      <c r="I681" s="203"/>
      <c r="J681" s="203"/>
      <c r="K681" s="204"/>
      <c r="L681" s="204"/>
      <c r="M681" s="201"/>
      <c r="N681" s="201"/>
    </row>
    <row r="682" spans="1:14" x14ac:dyDescent="0.2">
      <c r="A682" s="113"/>
      <c r="B682" s="200"/>
      <c r="C682" s="200"/>
      <c r="D682" s="201"/>
      <c r="E682" s="113"/>
      <c r="F682" s="113"/>
      <c r="G682" s="113"/>
      <c r="H682" s="113"/>
      <c r="I682" s="203"/>
      <c r="J682" s="203"/>
      <c r="K682" s="204"/>
      <c r="L682" s="204"/>
      <c r="M682" s="201"/>
      <c r="N682" s="201"/>
    </row>
    <row r="683" spans="1:14" x14ac:dyDescent="0.2">
      <c r="A683" s="113"/>
      <c r="B683" s="200"/>
      <c r="C683" s="200"/>
      <c r="D683" s="201"/>
      <c r="E683" s="113"/>
      <c r="F683" s="113"/>
      <c r="G683" s="113"/>
      <c r="H683" s="113"/>
      <c r="I683" s="203"/>
      <c r="J683" s="203"/>
      <c r="K683" s="204"/>
      <c r="L683" s="204"/>
      <c r="M683" s="201"/>
      <c r="N683" s="201"/>
    </row>
    <row r="684" spans="1:14" x14ac:dyDescent="0.2">
      <c r="A684" s="113"/>
      <c r="B684" s="200"/>
      <c r="C684" s="200"/>
      <c r="D684" s="201"/>
      <c r="E684" s="113"/>
      <c r="F684" s="113"/>
      <c r="G684" s="113"/>
      <c r="H684" s="113"/>
      <c r="I684" s="203"/>
      <c r="J684" s="203"/>
      <c r="K684" s="204"/>
      <c r="L684" s="204"/>
      <c r="M684" s="201"/>
      <c r="N684" s="201"/>
    </row>
    <row r="685" spans="1:14" x14ac:dyDescent="0.2">
      <c r="A685" s="113"/>
      <c r="B685" s="200"/>
      <c r="C685" s="200"/>
      <c r="D685" s="201"/>
      <c r="E685" s="113"/>
      <c r="F685" s="113"/>
      <c r="G685" s="113"/>
      <c r="H685" s="113"/>
      <c r="I685" s="203"/>
      <c r="J685" s="203"/>
      <c r="K685" s="204"/>
      <c r="L685" s="204"/>
      <c r="M685" s="201"/>
      <c r="N685" s="201"/>
    </row>
    <row r="686" spans="1:14" x14ac:dyDescent="0.2">
      <c r="A686" s="113"/>
      <c r="B686" s="200"/>
      <c r="C686" s="200"/>
      <c r="D686" s="201"/>
      <c r="E686" s="113"/>
      <c r="F686" s="113"/>
      <c r="G686" s="113"/>
      <c r="H686" s="113"/>
      <c r="I686" s="203"/>
      <c r="J686" s="203"/>
      <c r="K686" s="204"/>
      <c r="L686" s="204"/>
      <c r="M686" s="201"/>
      <c r="N686" s="201"/>
    </row>
    <row r="687" spans="1:14" x14ac:dyDescent="0.2">
      <c r="A687" s="113"/>
      <c r="B687" s="200"/>
      <c r="C687" s="200"/>
      <c r="D687" s="201"/>
      <c r="E687" s="113"/>
      <c r="F687" s="113"/>
      <c r="G687" s="113"/>
      <c r="H687" s="113"/>
      <c r="I687" s="203"/>
      <c r="J687" s="203"/>
      <c r="K687" s="204"/>
      <c r="L687" s="204"/>
      <c r="M687" s="201"/>
      <c r="N687" s="201"/>
    </row>
    <row r="688" spans="1:14" x14ac:dyDescent="0.2">
      <c r="A688" s="113"/>
      <c r="B688" s="200"/>
      <c r="C688" s="200"/>
      <c r="D688" s="201"/>
      <c r="E688" s="113"/>
      <c r="F688" s="113"/>
      <c r="G688" s="113"/>
      <c r="H688" s="113"/>
      <c r="I688" s="203"/>
      <c r="J688" s="203"/>
      <c r="K688" s="204"/>
      <c r="L688" s="204"/>
      <c r="M688" s="201"/>
      <c r="N688" s="201"/>
    </row>
    <row r="689" spans="1:14" x14ac:dyDescent="0.2">
      <c r="A689" s="113"/>
      <c r="B689" s="200"/>
      <c r="C689" s="200"/>
      <c r="D689" s="201"/>
      <c r="E689" s="113"/>
      <c r="F689" s="113"/>
      <c r="G689" s="113"/>
      <c r="H689" s="113"/>
      <c r="I689" s="203"/>
      <c r="J689" s="203"/>
      <c r="K689" s="204"/>
      <c r="L689" s="204"/>
      <c r="M689" s="201"/>
      <c r="N689" s="201"/>
    </row>
    <row r="690" spans="1:14" x14ac:dyDescent="0.2">
      <c r="A690" s="113"/>
      <c r="B690" s="200"/>
      <c r="C690" s="200"/>
      <c r="D690" s="201"/>
      <c r="E690" s="113"/>
      <c r="F690" s="113"/>
      <c r="G690" s="113"/>
      <c r="H690" s="113"/>
      <c r="I690" s="203"/>
      <c r="J690" s="203"/>
      <c r="K690" s="204"/>
      <c r="L690" s="204"/>
      <c r="M690" s="201"/>
      <c r="N690" s="201"/>
    </row>
    <row r="691" spans="1:14" x14ac:dyDescent="0.2">
      <c r="A691" s="113"/>
      <c r="B691" s="200"/>
      <c r="C691" s="200"/>
      <c r="D691" s="201"/>
      <c r="E691" s="113"/>
      <c r="F691" s="113"/>
      <c r="G691" s="113"/>
      <c r="H691" s="113"/>
      <c r="I691" s="203"/>
      <c r="J691" s="203"/>
      <c r="K691" s="204"/>
      <c r="L691" s="204"/>
      <c r="M691" s="201"/>
      <c r="N691" s="201"/>
    </row>
    <row r="692" spans="1:14" x14ac:dyDescent="0.2">
      <c r="A692" s="113"/>
      <c r="B692" s="200"/>
      <c r="C692" s="200"/>
      <c r="D692" s="201"/>
      <c r="E692" s="113"/>
      <c r="F692" s="113"/>
      <c r="G692" s="113"/>
      <c r="H692" s="113"/>
      <c r="I692" s="203"/>
      <c r="J692" s="203"/>
      <c r="K692" s="204"/>
      <c r="L692" s="204"/>
      <c r="M692" s="201"/>
      <c r="N692" s="201"/>
    </row>
    <row r="693" spans="1:14" x14ac:dyDescent="0.2">
      <c r="A693" s="113"/>
      <c r="B693" s="200"/>
      <c r="C693" s="200"/>
      <c r="D693" s="201"/>
      <c r="E693" s="113"/>
      <c r="F693" s="113"/>
      <c r="G693" s="113"/>
      <c r="H693" s="113"/>
      <c r="I693" s="203"/>
      <c r="J693" s="203"/>
      <c r="K693" s="204"/>
      <c r="L693" s="204"/>
      <c r="M693" s="201"/>
      <c r="N693" s="201"/>
    </row>
    <row r="694" spans="1:14" x14ac:dyDescent="0.2">
      <c r="A694" s="113"/>
      <c r="B694" s="200"/>
      <c r="C694" s="200"/>
      <c r="D694" s="201"/>
      <c r="E694" s="113"/>
      <c r="F694" s="113"/>
      <c r="G694" s="113"/>
      <c r="H694" s="113"/>
      <c r="I694" s="203"/>
      <c r="J694" s="203"/>
      <c r="K694" s="204"/>
      <c r="L694" s="204"/>
      <c r="M694" s="201"/>
      <c r="N694" s="201"/>
    </row>
    <row r="695" spans="1:14" x14ac:dyDescent="0.2">
      <c r="A695" s="113"/>
      <c r="B695" s="200"/>
      <c r="C695" s="200"/>
      <c r="D695" s="201"/>
      <c r="E695" s="113"/>
      <c r="F695" s="113"/>
      <c r="G695" s="113"/>
      <c r="H695" s="113"/>
      <c r="I695" s="203"/>
      <c r="J695" s="203"/>
      <c r="K695" s="204"/>
      <c r="L695" s="204"/>
      <c r="M695" s="201"/>
      <c r="N695" s="201"/>
    </row>
    <row r="696" spans="1:14" x14ac:dyDescent="0.2">
      <c r="A696" s="113"/>
      <c r="B696" s="200"/>
      <c r="C696" s="200"/>
      <c r="D696" s="201"/>
      <c r="E696" s="113"/>
      <c r="F696" s="113"/>
      <c r="G696" s="113"/>
      <c r="H696" s="113"/>
      <c r="I696" s="203"/>
      <c r="J696" s="203"/>
      <c r="K696" s="204"/>
      <c r="L696" s="204"/>
      <c r="M696" s="201"/>
      <c r="N696" s="201"/>
    </row>
    <row r="697" spans="1:14" x14ac:dyDescent="0.2">
      <c r="A697" s="113"/>
      <c r="B697" s="200"/>
      <c r="C697" s="200"/>
      <c r="D697" s="201"/>
      <c r="E697" s="113"/>
      <c r="F697" s="113"/>
      <c r="G697" s="113"/>
      <c r="H697" s="113"/>
      <c r="I697" s="203"/>
      <c r="J697" s="203"/>
      <c r="K697" s="204"/>
      <c r="L697" s="204"/>
      <c r="M697" s="201"/>
      <c r="N697" s="201"/>
    </row>
    <row r="698" spans="1:14" x14ac:dyDescent="0.2">
      <c r="A698" s="113"/>
      <c r="B698" s="200"/>
      <c r="C698" s="200"/>
      <c r="D698" s="201"/>
      <c r="E698" s="113"/>
      <c r="F698" s="113"/>
      <c r="G698" s="113"/>
      <c r="H698" s="113"/>
      <c r="I698" s="203"/>
      <c r="J698" s="203"/>
      <c r="K698" s="204"/>
      <c r="L698" s="204"/>
      <c r="M698" s="201"/>
      <c r="N698" s="201"/>
    </row>
    <row r="699" spans="1:14" x14ac:dyDescent="0.2">
      <c r="A699" s="113"/>
      <c r="B699" s="200"/>
      <c r="C699" s="200"/>
      <c r="D699" s="201"/>
      <c r="E699" s="113"/>
      <c r="F699" s="113"/>
      <c r="G699" s="113"/>
      <c r="H699" s="113"/>
      <c r="I699" s="203"/>
      <c r="J699" s="203"/>
      <c r="K699" s="204"/>
      <c r="L699" s="204"/>
      <c r="M699" s="201"/>
      <c r="N699" s="201"/>
    </row>
    <row r="700" spans="1:14" x14ac:dyDescent="0.2">
      <c r="A700" s="113"/>
      <c r="B700" s="200"/>
      <c r="C700" s="200"/>
      <c r="D700" s="201"/>
      <c r="E700" s="113"/>
      <c r="F700" s="113"/>
      <c r="G700" s="113"/>
      <c r="H700" s="113"/>
      <c r="I700" s="203"/>
      <c r="J700" s="203"/>
      <c r="K700" s="204"/>
      <c r="L700" s="204"/>
      <c r="M700" s="201"/>
      <c r="N700" s="201"/>
    </row>
    <row r="701" spans="1:14" x14ac:dyDescent="0.2">
      <c r="A701" s="113"/>
      <c r="B701" s="200"/>
      <c r="C701" s="200"/>
      <c r="D701" s="201"/>
      <c r="E701" s="113"/>
      <c r="F701" s="113"/>
      <c r="G701" s="113"/>
      <c r="H701" s="113"/>
      <c r="I701" s="203"/>
      <c r="J701" s="203"/>
      <c r="K701" s="204"/>
      <c r="L701" s="204"/>
      <c r="M701" s="201"/>
      <c r="N701" s="201"/>
    </row>
    <row r="702" spans="1:14" x14ac:dyDescent="0.2">
      <c r="A702" s="113"/>
      <c r="B702" s="200"/>
      <c r="C702" s="200"/>
      <c r="D702" s="201"/>
      <c r="E702" s="113"/>
      <c r="F702" s="113"/>
      <c r="G702" s="113"/>
      <c r="H702" s="113"/>
      <c r="I702" s="203"/>
      <c r="J702" s="203"/>
      <c r="K702" s="204"/>
      <c r="L702" s="204"/>
      <c r="M702" s="201"/>
      <c r="N702" s="201"/>
    </row>
    <row r="703" spans="1:14" x14ac:dyDescent="0.2">
      <c r="A703" s="113"/>
      <c r="B703" s="200"/>
      <c r="C703" s="200"/>
      <c r="D703" s="201"/>
      <c r="E703" s="113"/>
      <c r="F703" s="113"/>
      <c r="G703" s="113"/>
      <c r="H703" s="113"/>
      <c r="I703" s="203"/>
      <c r="J703" s="203"/>
      <c r="K703" s="204"/>
      <c r="L703" s="204"/>
      <c r="M703" s="201"/>
      <c r="N703" s="201"/>
    </row>
    <row r="704" spans="1:14" x14ac:dyDescent="0.2">
      <c r="A704" s="113"/>
      <c r="B704" s="200"/>
      <c r="C704" s="200"/>
      <c r="D704" s="201"/>
      <c r="E704" s="113"/>
      <c r="F704" s="113"/>
      <c r="G704" s="113"/>
      <c r="H704" s="113"/>
      <c r="I704" s="203"/>
      <c r="J704" s="203"/>
      <c r="K704" s="204"/>
      <c r="L704" s="204"/>
      <c r="M704" s="201"/>
      <c r="N704" s="201"/>
    </row>
    <row r="705" spans="1:14" x14ac:dyDescent="0.2">
      <c r="A705" s="113"/>
      <c r="B705" s="200"/>
      <c r="C705" s="200"/>
      <c r="D705" s="201"/>
      <c r="E705" s="113"/>
      <c r="F705" s="113"/>
      <c r="G705" s="113"/>
      <c r="H705" s="113"/>
      <c r="I705" s="203"/>
      <c r="J705" s="203"/>
      <c r="K705" s="204"/>
      <c r="L705" s="204"/>
      <c r="M705" s="201"/>
      <c r="N705" s="201"/>
    </row>
    <row r="706" spans="1:14" x14ac:dyDescent="0.2">
      <c r="A706" s="113"/>
      <c r="B706" s="200"/>
      <c r="C706" s="200"/>
      <c r="D706" s="201"/>
      <c r="E706" s="113"/>
      <c r="F706" s="113"/>
      <c r="G706" s="113"/>
      <c r="H706" s="113"/>
      <c r="I706" s="203"/>
      <c r="J706" s="203"/>
      <c r="K706" s="204"/>
      <c r="L706" s="204"/>
      <c r="M706" s="201"/>
      <c r="N706" s="201"/>
    </row>
    <row r="707" spans="1:14" x14ac:dyDescent="0.2">
      <c r="A707" s="113"/>
      <c r="B707" s="200"/>
      <c r="C707" s="200"/>
      <c r="D707" s="201"/>
      <c r="E707" s="113"/>
      <c r="F707" s="113"/>
      <c r="G707" s="113"/>
      <c r="H707" s="113"/>
      <c r="I707" s="203"/>
      <c r="J707" s="203"/>
      <c r="K707" s="204"/>
      <c r="L707" s="204"/>
      <c r="M707" s="201"/>
      <c r="N707" s="201"/>
    </row>
    <row r="708" spans="1:14" x14ac:dyDescent="0.2">
      <c r="A708" s="113"/>
      <c r="B708" s="200"/>
      <c r="C708" s="200"/>
      <c r="D708" s="201"/>
      <c r="E708" s="113"/>
      <c r="F708" s="113"/>
      <c r="G708" s="113"/>
      <c r="H708" s="113"/>
      <c r="I708" s="203"/>
      <c r="J708" s="203"/>
      <c r="K708" s="204"/>
      <c r="L708" s="204"/>
      <c r="M708" s="201"/>
      <c r="N708" s="201"/>
    </row>
    <row r="709" spans="1:14" x14ac:dyDescent="0.2">
      <c r="A709" s="113"/>
      <c r="B709" s="200"/>
      <c r="C709" s="200"/>
      <c r="D709" s="201"/>
      <c r="E709" s="113"/>
      <c r="F709" s="113"/>
      <c r="G709" s="113"/>
      <c r="H709" s="113"/>
      <c r="I709" s="203"/>
      <c r="J709" s="203"/>
      <c r="K709" s="204"/>
      <c r="L709" s="204"/>
      <c r="M709" s="201"/>
      <c r="N709" s="201"/>
    </row>
    <row r="710" spans="1:14" x14ac:dyDescent="0.2">
      <c r="A710" s="113"/>
      <c r="B710" s="200"/>
      <c r="C710" s="200"/>
      <c r="D710" s="201"/>
      <c r="E710" s="113"/>
      <c r="F710" s="113"/>
      <c r="G710" s="113"/>
      <c r="H710" s="113"/>
      <c r="I710" s="203"/>
      <c r="J710" s="203"/>
      <c r="K710" s="204"/>
      <c r="L710" s="204"/>
      <c r="M710" s="201"/>
      <c r="N710" s="201"/>
    </row>
    <row r="711" spans="1:14" x14ac:dyDescent="0.2">
      <c r="A711" s="113"/>
      <c r="B711" s="200"/>
      <c r="C711" s="200"/>
      <c r="D711" s="201"/>
      <c r="E711" s="113"/>
      <c r="F711" s="113"/>
      <c r="G711" s="113"/>
      <c r="H711" s="113"/>
      <c r="I711" s="203"/>
      <c r="J711" s="203"/>
      <c r="K711" s="204"/>
      <c r="L711" s="204"/>
      <c r="M711" s="201"/>
      <c r="N711" s="201"/>
    </row>
    <row r="712" spans="1:14" x14ac:dyDescent="0.2">
      <c r="A712" s="113"/>
      <c r="B712" s="200"/>
      <c r="C712" s="200"/>
      <c r="D712" s="201"/>
      <c r="E712" s="113"/>
      <c r="F712" s="113"/>
      <c r="G712" s="113"/>
      <c r="H712" s="113"/>
      <c r="I712" s="203"/>
      <c r="J712" s="203"/>
      <c r="K712" s="204"/>
      <c r="L712" s="204"/>
      <c r="M712" s="201"/>
      <c r="N712" s="201"/>
    </row>
    <row r="713" spans="1:14" x14ac:dyDescent="0.2">
      <c r="A713" s="113"/>
      <c r="B713" s="200"/>
      <c r="C713" s="200"/>
      <c r="D713" s="201"/>
      <c r="E713" s="113"/>
      <c r="F713" s="113"/>
      <c r="G713" s="113"/>
      <c r="H713" s="113"/>
      <c r="I713" s="203"/>
      <c r="J713" s="203"/>
      <c r="K713" s="204"/>
      <c r="L713" s="204"/>
      <c r="M713" s="201"/>
      <c r="N713" s="201"/>
    </row>
    <row r="714" spans="1:14" x14ac:dyDescent="0.2">
      <c r="A714" s="113"/>
      <c r="B714" s="200"/>
      <c r="C714" s="200"/>
      <c r="D714" s="201"/>
      <c r="E714" s="113"/>
      <c r="F714" s="113"/>
      <c r="G714" s="113"/>
      <c r="H714" s="113"/>
      <c r="I714" s="203"/>
      <c r="J714" s="203"/>
      <c r="K714" s="204"/>
      <c r="L714" s="204"/>
      <c r="M714" s="201"/>
      <c r="N714" s="201"/>
    </row>
    <row r="715" spans="1:14" x14ac:dyDescent="0.2">
      <c r="A715" s="113"/>
      <c r="B715" s="200"/>
      <c r="C715" s="200"/>
      <c r="D715" s="201"/>
      <c r="E715" s="113"/>
      <c r="F715" s="113"/>
      <c r="G715" s="113"/>
      <c r="H715" s="113"/>
      <c r="I715" s="203"/>
      <c r="J715" s="203"/>
      <c r="K715" s="204"/>
      <c r="L715" s="204"/>
      <c r="M715" s="201"/>
      <c r="N715" s="201"/>
    </row>
    <row r="716" spans="1:14" x14ac:dyDescent="0.2">
      <c r="A716" s="113"/>
      <c r="B716" s="200"/>
      <c r="C716" s="200"/>
      <c r="D716" s="201"/>
      <c r="E716" s="113"/>
      <c r="F716" s="113"/>
      <c r="G716" s="113"/>
      <c r="H716" s="113"/>
      <c r="I716" s="203"/>
      <c r="J716" s="203"/>
      <c r="K716" s="204"/>
      <c r="L716" s="204"/>
      <c r="M716" s="201"/>
      <c r="N716" s="201"/>
    </row>
    <row r="717" spans="1:14" x14ac:dyDescent="0.2">
      <c r="A717" s="113"/>
      <c r="B717" s="200"/>
      <c r="C717" s="200"/>
      <c r="D717" s="201"/>
      <c r="E717" s="113"/>
      <c r="F717" s="113"/>
      <c r="G717" s="113"/>
      <c r="H717" s="113"/>
      <c r="I717" s="203"/>
      <c r="J717" s="203"/>
      <c r="K717" s="204"/>
      <c r="L717" s="204"/>
      <c r="M717" s="201"/>
      <c r="N717" s="201"/>
    </row>
    <row r="718" spans="1:14" x14ac:dyDescent="0.2">
      <c r="A718" s="113"/>
      <c r="B718" s="200"/>
      <c r="C718" s="200"/>
      <c r="D718" s="201"/>
      <c r="E718" s="113"/>
      <c r="F718" s="113"/>
      <c r="G718" s="113"/>
      <c r="H718" s="113"/>
      <c r="I718" s="203"/>
      <c r="J718" s="203"/>
      <c r="K718" s="204"/>
      <c r="L718" s="204"/>
      <c r="M718" s="201"/>
      <c r="N718" s="201"/>
    </row>
    <row r="719" spans="1:14" x14ac:dyDescent="0.2">
      <c r="A719" s="113"/>
      <c r="B719" s="200"/>
      <c r="C719" s="200"/>
      <c r="D719" s="201"/>
      <c r="E719" s="113"/>
      <c r="F719" s="113"/>
      <c r="G719" s="113"/>
      <c r="H719" s="113"/>
      <c r="I719" s="203"/>
      <c r="J719" s="203"/>
      <c r="K719" s="204"/>
      <c r="L719" s="204"/>
      <c r="M719" s="201"/>
      <c r="N719" s="201"/>
    </row>
    <row r="720" spans="1:14" x14ac:dyDescent="0.2">
      <c r="A720" s="113"/>
      <c r="B720" s="200"/>
      <c r="C720" s="200"/>
      <c r="D720" s="201"/>
      <c r="E720" s="113"/>
      <c r="F720" s="113"/>
      <c r="G720" s="113"/>
      <c r="H720" s="113"/>
      <c r="I720" s="203"/>
      <c r="J720" s="203"/>
      <c r="K720" s="204"/>
      <c r="L720" s="204"/>
      <c r="M720" s="201"/>
      <c r="N720" s="201"/>
    </row>
    <row r="721" spans="1:14" x14ac:dyDescent="0.2">
      <c r="A721" s="113"/>
      <c r="B721" s="200"/>
      <c r="C721" s="200"/>
      <c r="D721" s="201"/>
      <c r="E721" s="113"/>
      <c r="F721" s="113"/>
      <c r="G721" s="113"/>
      <c r="H721" s="113"/>
      <c r="I721" s="203"/>
      <c r="J721" s="203"/>
      <c r="K721" s="204"/>
      <c r="L721" s="204"/>
      <c r="M721" s="201"/>
      <c r="N721" s="201"/>
    </row>
    <row r="722" spans="1:14" x14ac:dyDescent="0.2">
      <c r="A722" s="113"/>
      <c r="B722" s="200"/>
      <c r="C722" s="200"/>
      <c r="D722" s="201"/>
      <c r="E722" s="113"/>
      <c r="F722" s="113"/>
      <c r="G722" s="113"/>
      <c r="H722" s="113"/>
      <c r="I722" s="203"/>
      <c r="J722" s="203"/>
      <c r="K722" s="204"/>
      <c r="L722" s="204"/>
      <c r="M722" s="201"/>
      <c r="N722" s="201"/>
    </row>
    <row r="723" spans="1:14" x14ac:dyDescent="0.2">
      <c r="A723" s="113"/>
      <c r="B723" s="200"/>
      <c r="C723" s="200"/>
      <c r="D723" s="201"/>
      <c r="E723" s="113"/>
      <c r="F723" s="113"/>
      <c r="G723" s="113"/>
      <c r="H723" s="113"/>
      <c r="I723" s="203"/>
      <c r="J723" s="203"/>
      <c r="K723" s="204"/>
      <c r="L723" s="204"/>
      <c r="M723" s="201"/>
      <c r="N723" s="201"/>
    </row>
    <row r="724" spans="1:14" x14ac:dyDescent="0.2">
      <c r="A724" s="113"/>
      <c r="B724" s="200"/>
      <c r="C724" s="200"/>
      <c r="D724" s="201"/>
      <c r="E724" s="113"/>
      <c r="F724" s="113"/>
      <c r="G724" s="113"/>
      <c r="H724" s="113"/>
      <c r="I724" s="203"/>
      <c r="J724" s="203"/>
      <c r="K724" s="204"/>
      <c r="L724" s="204"/>
      <c r="M724" s="201"/>
      <c r="N724" s="201"/>
    </row>
    <row r="725" spans="1:14" x14ac:dyDescent="0.2">
      <c r="A725" s="113"/>
      <c r="B725" s="200"/>
      <c r="C725" s="200"/>
      <c r="D725" s="201"/>
      <c r="E725" s="113"/>
      <c r="F725" s="113"/>
      <c r="G725" s="113"/>
      <c r="H725" s="113"/>
      <c r="I725" s="203"/>
      <c r="J725" s="203"/>
      <c r="K725" s="204"/>
      <c r="L725" s="204"/>
      <c r="M725" s="201"/>
      <c r="N725" s="201"/>
    </row>
    <row r="726" spans="1:14" x14ac:dyDescent="0.2">
      <c r="A726" s="113"/>
      <c r="B726" s="200"/>
      <c r="C726" s="200"/>
      <c r="D726" s="201"/>
      <c r="E726" s="113"/>
      <c r="F726" s="113"/>
      <c r="G726" s="113"/>
      <c r="H726" s="113"/>
      <c r="I726" s="203"/>
      <c r="J726" s="203"/>
      <c r="K726" s="204"/>
      <c r="L726" s="204"/>
      <c r="M726" s="201"/>
      <c r="N726" s="201"/>
    </row>
    <row r="727" spans="1:14" x14ac:dyDescent="0.2">
      <c r="A727" s="113"/>
      <c r="B727" s="200"/>
      <c r="C727" s="200"/>
      <c r="D727" s="201"/>
      <c r="E727" s="113"/>
      <c r="F727" s="113"/>
      <c r="G727" s="113"/>
      <c r="H727" s="113"/>
      <c r="I727" s="203"/>
      <c r="J727" s="203"/>
      <c r="K727" s="204"/>
      <c r="L727" s="204"/>
      <c r="M727" s="201"/>
      <c r="N727" s="201"/>
    </row>
    <row r="728" spans="1:14" x14ac:dyDescent="0.2">
      <c r="A728" s="113"/>
      <c r="B728" s="200"/>
      <c r="C728" s="200"/>
      <c r="D728" s="201"/>
      <c r="E728" s="113"/>
      <c r="F728" s="113"/>
      <c r="G728" s="113"/>
      <c r="H728" s="113"/>
      <c r="I728" s="203"/>
      <c r="J728" s="203"/>
      <c r="K728" s="204"/>
      <c r="L728" s="204"/>
      <c r="M728" s="201"/>
      <c r="N728" s="201"/>
    </row>
    <row r="729" spans="1:14" x14ac:dyDescent="0.2">
      <c r="A729" s="113"/>
      <c r="B729" s="200"/>
      <c r="C729" s="200"/>
      <c r="D729" s="201"/>
      <c r="E729" s="113"/>
      <c r="F729" s="113"/>
      <c r="G729" s="113"/>
      <c r="H729" s="113"/>
      <c r="I729" s="203"/>
      <c r="J729" s="203"/>
      <c r="K729" s="204"/>
      <c r="L729" s="204"/>
      <c r="M729" s="201"/>
      <c r="N729" s="201"/>
    </row>
    <row r="730" spans="1:14" x14ac:dyDescent="0.2">
      <c r="A730" s="113"/>
      <c r="B730" s="200"/>
      <c r="C730" s="200"/>
      <c r="D730" s="201"/>
      <c r="E730" s="113"/>
      <c r="F730" s="113"/>
      <c r="G730" s="113"/>
      <c r="H730" s="113"/>
      <c r="I730" s="203"/>
      <c r="J730" s="203"/>
      <c r="K730" s="204"/>
      <c r="L730" s="204"/>
      <c r="M730" s="201"/>
      <c r="N730" s="201"/>
    </row>
    <row r="731" spans="1:14" x14ac:dyDescent="0.2">
      <c r="A731" s="113"/>
      <c r="B731" s="200"/>
      <c r="C731" s="200"/>
      <c r="D731" s="201"/>
      <c r="E731" s="113"/>
      <c r="F731" s="113"/>
      <c r="G731" s="113"/>
      <c r="H731" s="113"/>
      <c r="I731" s="203"/>
      <c r="J731" s="203"/>
      <c r="K731" s="204"/>
      <c r="L731" s="204"/>
      <c r="M731" s="201"/>
      <c r="N731" s="201"/>
    </row>
    <row r="732" spans="1:14" x14ac:dyDescent="0.2">
      <c r="A732" s="113"/>
      <c r="B732" s="200"/>
      <c r="C732" s="200"/>
      <c r="D732" s="201"/>
      <c r="E732" s="113"/>
      <c r="F732" s="113"/>
      <c r="G732" s="113"/>
      <c r="H732" s="113"/>
      <c r="I732" s="203"/>
      <c r="J732" s="203"/>
      <c r="K732" s="204"/>
      <c r="L732" s="204"/>
      <c r="M732" s="201"/>
      <c r="N732" s="201"/>
    </row>
    <row r="733" spans="1:14" x14ac:dyDescent="0.2">
      <c r="A733" s="113"/>
      <c r="B733" s="200"/>
      <c r="C733" s="200"/>
      <c r="D733" s="201"/>
      <c r="E733" s="113"/>
      <c r="F733" s="113"/>
      <c r="G733" s="113"/>
      <c r="H733" s="113"/>
      <c r="I733" s="203"/>
      <c r="J733" s="203"/>
      <c r="K733" s="204"/>
      <c r="L733" s="204"/>
      <c r="M733" s="201"/>
      <c r="N733" s="201"/>
    </row>
    <row r="734" spans="1:14" x14ac:dyDescent="0.2">
      <c r="A734" s="113"/>
      <c r="B734" s="200"/>
      <c r="C734" s="200"/>
      <c r="D734" s="201"/>
      <c r="E734" s="113"/>
      <c r="F734" s="113"/>
      <c r="G734" s="113"/>
      <c r="H734" s="113"/>
      <c r="I734" s="203"/>
      <c r="J734" s="203"/>
      <c r="K734" s="204"/>
      <c r="L734" s="204"/>
      <c r="M734" s="201"/>
      <c r="N734" s="201"/>
    </row>
    <row r="735" spans="1:14" x14ac:dyDescent="0.2">
      <c r="A735" s="113"/>
      <c r="B735" s="200"/>
      <c r="C735" s="200"/>
      <c r="D735" s="201"/>
      <c r="E735" s="113"/>
      <c r="F735" s="113"/>
      <c r="G735" s="113"/>
      <c r="H735" s="113"/>
      <c r="I735" s="203"/>
      <c r="J735" s="203"/>
      <c r="K735" s="204"/>
      <c r="L735" s="204"/>
      <c r="M735" s="201"/>
      <c r="N735" s="201"/>
    </row>
    <row r="736" spans="1:14" x14ac:dyDescent="0.2">
      <c r="A736" s="113"/>
      <c r="B736" s="200"/>
      <c r="C736" s="200"/>
      <c r="D736" s="201"/>
      <c r="E736" s="113"/>
      <c r="F736" s="113"/>
      <c r="G736" s="113"/>
      <c r="H736" s="113"/>
      <c r="I736" s="203"/>
      <c r="J736" s="203"/>
      <c r="K736" s="204"/>
      <c r="L736" s="204"/>
      <c r="M736" s="201"/>
      <c r="N736" s="201"/>
    </row>
    <row r="737" spans="1:14" x14ac:dyDescent="0.2">
      <c r="A737" s="113"/>
      <c r="B737" s="200"/>
      <c r="C737" s="200"/>
      <c r="D737" s="201"/>
      <c r="E737" s="113"/>
      <c r="F737" s="113"/>
      <c r="G737" s="113"/>
      <c r="H737" s="113"/>
      <c r="I737" s="203"/>
      <c r="J737" s="203"/>
      <c r="K737" s="204"/>
      <c r="L737" s="204"/>
      <c r="M737" s="201"/>
      <c r="N737" s="201"/>
    </row>
    <row r="738" spans="1:14" x14ac:dyDescent="0.2">
      <c r="A738" s="113"/>
      <c r="B738" s="200"/>
      <c r="C738" s="200"/>
      <c r="D738" s="201"/>
      <c r="E738" s="113"/>
      <c r="F738" s="113"/>
      <c r="G738" s="113"/>
      <c r="H738" s="113"/>
      <c r="I738" s="203"/>
      <c r="J738" s="203"/>
      <c r="K738" s="204"/>
      <c r="L738" s="204"/>
      <c r="M738" s="201"/>
      <c r="N738" s="201"/>
    </row>
    <row r="739" spans="1:14" x14ac:dyDescent="0.2">
      <c r="A739" s="113"/>
      <c r="B739" s="200"/>
      <c r="C739" s="200"/>
      <c r="D739" s="201"/>
      <c r="E739" s="113"/>
      <c r="F739" s="113"/>
      <c r="G739" s="113"/>
      <c r="H739" s="113"/>
      <c r="I739" s="203"/>
      <c r="J739" s="203"/>
      <c r="K739" s="204"/>
      <c r="L739" s="204"/>
      <c r="M739" s="201"/>
      <c r="N739" s="201"/>
    </row>
    <row r="740" spans="1:14" x14ac:dyDescent="0.2">
      <c r="A740" s="113"/>
      <c r="B740" s="200"/>
      <c r="C740" s="200"/>
      <c r="D740" s="201"/>
      <c r="E740" s="113"/>
      <c r="F740" s="113"/>
      <c r="G740" s="113"/>
      <c r="H740" s="113"/>
      <c r="I740" s="203"/>
      <c r="J740" s="203"/>
      <c r="K740" s="204"/>
      <c r="L740" s="204"/>
      <c r="M740" s="201"/>
      <c r="N740" s="201"/>
    </row>
    <row r="741" spans="1:14" x14ac:dyDescent="0.2">
      <c r="A741" s="113"/>
      <c r="B741" s="200"/>
      <c r="C741" s="200"/>
      <c r="D741" s="201"/>
      <c r="E741" s="113"/>
      <c r="F741" s="113"/>
      <c r="G741" s="113"/>
      <c r="H741" s="113"/>
      <c r="I741" s="203"/>
      <c r="J741" s="203"/>
      <c r="K741" s="204"/>
      <c r="L741" s="204"/>
      <c r="M741" s="201"/>
      <c r="N741" s="201"/>
    </row>
    <row r="742" spans="1:14" x14ac:dyDescent="0.2">
      <c r="A742" s="113"/>
      <c r="B742" s="200"/>
      <c r="C742" s="200"/>
      <c r="D742" s="201"/>
      <c r="E742" s="113"/>
      <c r="F742" s="113"/>
      <c r="G742" s="113"/>
      <c r="H742" s="113"/>
      <c r="I742" s="203"/>
      <c r="J742" s="203"/>
      <c r="K742" s="204"/>
      <c r="L742" s="204"/>
      <c r="M742" s="201"/>
      <c r="N742" s="201"/>
    </row>
    <row r="743" spans="1:14" x14ac:dyDescent="0.2">
      <c r="A743" s="113"/>
      <c r="B743" s="200"/>
      <c r="C743" s="200"/>
      <c r="D743" s="201"/>
      <c r="E743" s="113"/>
      <c r="F743" s="113"/>
      <c r="G743" s="113"/>
      <c r="H743" s="113"/>
      <c r="I743" s="203"/>
      <c r="J743" s="203"/>
      <c r="K743" s="204"/>
      <c r="L743" s="204"/>
      <c r="M743" s="201"/>
      <c r="N743" s="201"/>
    </row>
    <row r="744" spans="1:14" x14ac:dyDescent="0.2">
      <c r="A744" s="113"/>
      <c r="B744" s="200"/>
      <c r="C744" s="200"/>
      <c r="D744" s="201"/>
      <c r="E744" s="113"/>
      <c r="F744" s="113"/>
      <c r="G744" s="113"/>
      <c r="H744" s="113"/>
      <c r="I744" s="203"/>
      <c r="J744" s="203"/>
      <c r="K744" s="204"/>
      <c r="L744" s="204"/>
      <c r="M744" s="201"/>
      <c r="N744" s="201"/>
    </row>
    <row r="745" spans="1:14" x14ac:dyDescent="0.2">
      <c r="A745" s="113"/>
      <c r="B745" s="200"/>
      <c r="C745" s="200"/>
      <c r="D745" s="201"/>
      <c r="E745" s="113"/>
      <c r="F745" s="113"/>
      <c r="G745" s="113"/>
      <c r="H745" s="113"/>
      <c r="I745" s="203"/>
      <c r="J745" s="203"/>
      <c r="K745" s="204"/>
      <c r="L745" s="204"/>
      <c r="M745" s="201"/>
      <c r="N745" s="201"/>
    </row>
    <row r="746" spans="1:14" x14ac:dyDescent="0.2">
      <c r="A746" s="113"/>
      <c r="B746" s="200"/>
      <c r="C746" s="200"/>
      <c r="D746" s="201"/>
      <c r="E746" s="113"/>
      <c r="F746" s="113"/>
      <c r="G746" s="113"/>
      <c r="H746" s="113"/>
      <c r="I746" s="203"/>
      <c r="J746" s="203"/>
      <c r="K746" s="204"/>
      <c r="L746" s="204"/>
      <c r="M746" s="201"/>
      <c r="N746" s="201"/>
    </row>
    <row r="747" spans="1:14" x14ac:dyDescent="0.2">
      <c r="A747" s="113"/>
      <c r="B747" s="200"/>
      <c r="C747" s="200"/>
      <c r="D747" s="201"/>
      <c r="E747" s="113"/>
      <c r="F747" s="113"/>
      <c r="G747" s="113"/>
      <c r="H747" s="113"/>
      <c r="I747" s="203"/>
      <c r="J747" s="203"/>
      <c r="K747" s="204"/>
      <c r="L747" s="204"/>
      <c r="M747" s="201"/>
      <c r="N747" s="201"/>
    </row>
    <row r="748" spans="1:14" x14ac:dyDescent="0.2">
      <c r="A748" s="113"/>
      <c r="B748" s="200"/>
      <c r="C748" s="200"/>
      <c r="D748" s="201"/>
      <c r="E748" s="113"/>
      <c r="F748" s="113"/>
      <c r="G748" s="113"/>
      <c r="H748" s="113"/>
      <c r="I748" s="203"/>
      <c r="J748" s="203"/>
      <c r="K748" s="204"/>
      <c r="L748" s="204"/>
      <c r="M748" s="201"/>
      <c r="N748" s="201"/>
    </row>
    <row r="749" spans="1:14" x14ac:dyDescent="0.2">
      <c r="A749" s="113"/>
      <c r="B749" s="200"/>
      <c r="C749" s="200"/>
      <c r="D749" s="201"/>
      <c r="E749" s="113"/>
      <c r="F749" s="113"/>
      <c r="G749" s="113"/>
      <c r="H749" s="113"/>
      <c r="I749" s="203"/>
      <c r="J749" s="203"/>
      <c r="K749" s="204"/>
      <c r="L749" s="204"/>
      <c r="M749" s="201"/>
      <c r="N749" s="201"/>
    </row>
    <row r="750" spans="1:14" x14ac:dyDescent="0.2">
      <c r="A750" s="113"/>
      <c r="B750" s="200"/>
      <c r="C750" s="200"/>
      <c r="D750" s="201"/>
      <c r="E750" s="113"/>
      <c r="F750" s="113"/>
      <c r="G750" s="113"/>
      <c r="H750" s="113"/>
      <c r="I750" s="203"/>
      <c r="J750" s="203"/>
      <c r="K750" s="204"/>
      <c r="L750" s="204"/>
      <c r="M750" s="201"/>
      <c r="N750" s="201"/>
    </row>
    <row r="751" spans="1:14" x14ac:dyDescent="0.2">
      <c r="A751" s="113"/>
      <c r="B751" s="200"/>
      <c r="C751" s="200"/>
      <c r="D751" s="201"/>
      <c r="E751" s="113"/>
      <c r="F751" s="113"/>
      <c r="G751" s="113"/>
      <c r="H751" s="113"/>
      <c r="I751" s="203"/>
      <c r="J751" s="203"/>
      <c r="K751" s="204"/>
      <c r="L751" s="204"/>
      <c r="M751" s="201"/>
      <c r="N751" s="201"/>
    </row>
    <row r="752" spans="1:14" x14ac:dyDescent="0.2">
      <c r="A752" s="113"/>
      <c r="B752" s="200"/>
      <c r="C752" s="200"/>
      <c r="D752" s="201"/>
      <c r="E752" s="113"/>
      <c r="F752" s="113"/>
      <c r="G752" s="113"/>
      <c r="H752" s="113"/>
      <c r="I752" s="203"/>
      <c r="J752" s="203"/>
      <c r="K752" s="204"/>
      <c r="L752" s="204"/>
      <c r="M752" s="201"/>
      <c r="N752" s="201"/>
    </row>
    <row r="753" spans="1:14" x14ac:dyDescent="0.2">
      <c r="A753" s="113"/>
      <c r="B753" s="200"/>
      <c r="C753" s="200"/>
      <c r="D753" s="201"/>
      <c r="E753" s="113"/>
      <c r="F753" s="113"/>
      <c r="G753" s="113"/>
      <c r="H753" s="113"/>
      <c r="I753" s="203"/>
      <c r="J753" s="203"/>
      <c r="K753" s="204"/>
      <c r="L753" s="204"/>
      <c r="M753" s="201"/>
      <c r="N753" s="201"/>
    </row>
    <row r="754" spans="1:14" x14ac:dyDescent="0.2">
      <c r="A754" s="113"/>
      <c r="B754" s="200"/>
      <c r="C754" s="200"/>
      <c r="D754" s="201"/>
      <c r="E754" s="113"/>
      <c r="F754" s="113"/>
      <c r="G754" s="113"/>
      <c r="H754" s="113"/>
      <c r="I754" s="203"/>
      <c r="J754" s="203"/>
      <c r="K754" s="204"/>
      <c r="L754" s="204"/>
      <c r="M754" s="201"/>
      <c r="N754" s="201"/>
    </row>
    <row r="755" spans="1:14" x14ac:dyDescent="0.2">
      <c r="A755" s="113"/>
      <c r="B755" s="200"/>
      <c r="C755" s="200"/>
      <c r="D755" s="201"/>
      <c r="E755" s="113"/>
      <c r="F755" s="113"/>
      <c r="G755" s="113"/>
      <c r="H755" s="113"/>
      <c r="I755" s="203"/>
      <c r="J755" s="203"/>
      <c r="K755" s="204"/>
      <c r="L755" s="204"/>
      <c r="M755" s="201"/>
      <c r="N755" s="201"/>
    </row>
    <row r="756" spans="1:14" x14ac:dyDescent="0.2">
      <c r="A756" s="113"/>
      <c r="B756" s="200"/>
      <c r="C756" s="200"/>
      <c r="D756" s="201"/>
      <c r="E756" s="113"/>
      <c r="F756" s="113"/>
      <c r="G756" s="113"/>
      <c r="H756" s="113"/>
      <c r="I756" s="203"/>
      <c r="J756" s="203"/>
      <c r="K756" s="204"/>
      <c r="L756" s="204"/>
      <c r="M756" s="201"/>
      <c r="N756" s="201"/>
    </row>
    <row r="757" spans="1:14" x14ac:dyDescent="0.2">
      <c r="A757" s="113"/>
      <c r="B757" s="200"/>
      <c r="C757" s="200"/>
      <c r="D757" s="201"/>
      <c r="E757" s="113"/>
      <c r="F757" s="113"/>
      <c r="G757" s="113"/>
      <c r="H757" s="113"/>
      <c r="I757" s="203"/>
      <c r="J757" s="203"/>
      <c r="K757" s="204"/>
      <c r="L757" s="204"/>
      <c r="M757" s="201"/>
      <c r="N757" s="201"/>
    </row>
    <row r="758" spans="1:14" x14ac:dyDescent="0.2">
      <c r="A758" s="113"/>
      <c r="B758" s="200"/>
      <c r="C758" s="200"/>
      <c r="D758" s="201"/>
      <c r="E758" s="113"/>
      <c r="F758" s="113"/>
      <c r="G758" s="113"/>
      <c r="H758" s="113"/>
      <c r="I758" s="203"/>
      <c r="J758" s="203"/>
      <c r="K758" s="204"/>
      <c r="L758" s="204"/>
      <c r="M758" s="201"/>
      <c r="N758" s="201"/>
    </row>
    <row r="759" spans="1:14" x14ac:dyDescent="0.2">
      <c r="A759" s="113"/>
      <c r="B759" s="200"/>
      <c r="C759" s="200"/>
      <c r="D759" s="201"/>
      <c r="E759" s="113"/>
      <c r="F759" s="113"/>
      <c r="G759" s="113"/>
      <c r="H759" s="113"/>
      <c r="I759" s="203"/>
      <c r="J759" s="203"/>
      <c r="K759" s="204"/>
      <c r="L759" s="204"/>
      <c r="M759" s="201"/>
      <c r="N759" s="201"/>
    </row>
    <row r="760" spans="1:14" x14ac:dyDescent="0.2">
      <c r="A760" s="113"/>
      <c r="B760" s="200"/>
      <c r="C760" s="200"/>
      <c r="D760" s="201"/>
      <c r="E760" s="113"/>
      <c r="F760" s="113"/>
      <c r="G760" s="113"/>
      <c r="H760" s="113"/>
      <c r="I760" s="203"/>
      <c r="J760" s="203"/>
      <c r="K760" s="204"/>
      <c r="L760" s="204"/>
      <c r="M760" s="201"/>
      <c r="N760" s="201"/>
    </row>
    <row r="761" spans="1:14" x14ac:dyDescent="0.2">
      <c r="A761" s="113"/>
      <c r="B761" s="200"/>
      <c r="C761" s="200"/>
      <c r="D761" s="201"/>
      <c r="E761" s="113"/>
      <c r="F761" s="113"/>
      <c r="G761" s="113"/>
      <c r="H761" s="113"/>
      <c r="I761" s="203"/>
      <c r="J761" s="203"/>
      <c r="K761" s="204"/>
      <c r="L761" s="204"/>
      <c r="M761" s="201"/>
      <c r="N761" s="201"/>
    </row>
    <row r="762" spans="1:14" x14ac:dyDescent="0.2">
      <c r="A762" s="113"/>
      <c r="B762" s="200"/>
      <c r="C762" s="200"/>
      <c r="D762" s="201"/>
      <c r="E762" s="113"/>
      <c r="F762" s="113"/>
      <c r="G762" s="113"/>
      <c r="H762" s="113"/>
      <c r="I762" s="203"/>
      <c r="J762" s="203"/>
      <c r="K762" s="204"/>
      <c r="L762" s="204"/>
      <c r="M762" s="201"/>
      <c r="N762" s="201"/>
    </row>
    <row r="763" spans="1:14" x14ac:dyDescent="0.2">
      <c r="A763" s="113"/>
      <c r="B763" s="200"/>
      <c r="C763" s="200"/>
      <c r="D763" s="201"/>
      <c r="E763" s="113"/>
      <c r="F763" s="113"/>
      <c r="G763" s="113"/>
      <c r="H763" s="113"/>
      <c r="I763" s="203"/>
      <c r="J763" s="203"/>
      <c r="K763" s="204"/>
      <c r="L763" s="204"/>
      <c r="M763" s="201"/>
      <c r="N763" s="201"/>
    </row>
    <row r="764" spans="1:14" x14ac:dyDescent="0.2">
      <c r="A764" s="113"/>
      <c r="B764" s="200"/>
      <c r="C764" s="200"/>
      <c r="D764" s="201"/>
      <c r="E764" s="113"/>
      <c r="F764" s="113"/>
      <c r="G764" s="113"/>
      <c r="H764" s="113"/>
      <c r="I764" s="203"/>
      <c r="J764" s="203"/>
      <c r="K764" s="204"/>
      <c r="L764" s="204"/>
      <c r="M764" s="201"/>
      <c r="N764" s="201"/>
    </row>
    <row r="765" spans="1:14" x14ac:dyDescent="0.2">
      <c r="A765" s="113"/>
      <c r="B765" s="200"/>
      <c r="C765" s="200"/>
      <c r="D765" s="201"/>
      <c r="E765" s="113"/>
      <c r="F765" s="113"/>
      <c r="G765" s="113"/>
      <c r="H765" s="113"/>
      <c r="I765" s="203"/>
      <c r="J765" s="203"/>
      <c r="K765" s="204"/>
      <c r="L765" s="204"/>
      <c r="M765" s="201"/>
      <c r="N765" s="201"/>
    </row>
    <row r="766" spans="1:14" x14ac:dyDescent="0.2">
      <c r="A766" s="113"/>
      <c r="B766" s="200"/>
      <c r="C766" s="200"/>
      <c r="D766" s="201"/>
      <c r="E766" s="113"/>
      <c r="F766" s="113"/>
      <c r="G766" s="113"/>
      <c r="H766" s="113"/>
      <c r="I766" s="203"/>
      <c r="J766" s="203"/>
      <c r="K766" s="204"/>
      <c r="L766" s="204"/>
      <c r="M766" s="201"/>
      <c r="N766" s="201"/>
    </row>
    <row r="767" spans="1:14" x14ac:dyDescent="0.2">
      <c r="A767" s="113"/>
      <c r="B767" s="200"/>
      <c r="C767" s="200"/>
      <c r="D767" s="201"/>
      <c r="E767" s="113"/>
      <c r="F767" s="113"/>
      <c r="G767" s="113"/>
      <c r="H767" s="113"/>
      <c r="I767" s="203"/>
      <c r="J767" s="203"/>
      <c r="K767" s="204"/>
      <c r="L767" s="204"/>
      <c r="M767" s="201"/>
      <c r="N767" s="201"/>
    </row>
    <row r="768" spans="1:14" x14ac:dyDescent="0.2">
      <c r="A768" s="113"/>
      <c r="B768" s="200"/>
      <c r="C768" s="200"/>
      <c r="D768" s="201"/>
      <c r="E768" s="113"/>
      <c r="F768" s="113"/>
      <c r="G768" s="113"/>
      <c r="H768" s="113"/>
      <c r="I768" s="203"/>
      <c r="J768" s="203"/>
      <c r="K768" s="204"/>
      <c r="L768" s="204"/>
      <c r="M768" s="201"/>
      <c r="N768" s="201"/>
    </row>
    <row r="769" spans="1:14" x14ac:dyDescent="0.2">
      <c r="A769" s="113"/>
      <c r="B769" s="200"/>
      <c r="C769" s="200"/>
      <c r="D769" s="201"/>
      <c r="E769" s="113"/>
      <c r="F769" s="113"/>
      <c r="G769" s="113"/>
      <c r="H769" s="113"/>
      <c r="I769" s="203"/>
      <c r="J769" s="203"/>
      <c r="K769" s="204"/>
      <c r="L769" s="204"/>
      <c r="M769" s="201"/>
      <c r="N769" s="201"/>
    </row>
    <row r="770" spans="1:14" x14ac:dyDescent="0.2">
      <c r="A770" s="113"/>
      <c r="B770" s="200"/>
      <c r="C770" s="200"/>
      <c r="D770" s="201"/>
      <c r="E770" s="113"/>
      <c r="F770" s="113"/>
      <c r="G770" s="113"/>
      <c r="H770" s="113"/>
      <c r="I770" s="203"/>
      <c r="J770" s="203"/>
      <c r="K770" s="204"/>
      <c r="L770" s="204"/>
      <c r="M770" s="201"/>
      <c r="N770" s="201"/>
    </row>
    <row r="771" spans="1:14" x14ac:dyDescent="0.2">
      <c r="A771" s="113"/>
      <c r="B771" s="200"/>
      <c r="C771" s="200"/>
      <c r="D771" s="201"/>
      <c r="E771" s="113"/>
      <c r="F771" s="113"/>
      <c r="G771" s="113"/>
      <c r="H771" s="113"/>
      <c r="I771" s="203"/>
      <c r="J771" s="203"/>
      <c r="K771" s="204"/>
      <c r="L771" s="204"/>
      <c r="M771" s="201"/>
      <c r="N771" s="201"/>
    </row>
    <row r="772" spans="1:14" x14ac:dyDescent="0.2">
      <c r="A772" s="113"/>
      <c r="B772" s="200"/>
      <c r="C772" s="200"/>
      <c r="D772" s="201"/>
      <c r="E772" s="113"/>
      <c r="F772" s="113"/>
      <c r="G772" s="113"/>
      <c r="H772" s="113"/>
      <c r="I772" s="203"/>
      <c r="J772" s="203"/>
      <c r="K772" s="204"/>
      <c r="L772" s="204"/>
      <c r="M772" s="201"/>
      <c r="N772" s="201"/>
    </row>
    <row r="773" spans="1:14" x14ac:dyDescent="0.2">
      <c r="A773" s="113"/>
      <c r="B773" s="200"/>
      <c r="C773" s="200"/>
      <c r="D773" s="201"/>
      <c r="E773" s="113"/>
      <c r="F773" s="113"/>
      <c r="G773" s="113"/>
      <c r="H773" s="113"/>
      <c r="I773" s="203"/>
      <c r="J773" s="203"/>
      <c r="K773" s="204"/>
      <c r="L773" s="204"/>
      <c r="M773" s="201"/>
      <c r="N773" s="201"/>
    </row>
    <row r="774" spans="1:14" x14ac:dyDescent="0.2">
      <c r="A774" s="113"/>
      <c r="B774" s="200"/>
      <c r="C774" s="200"/>
      <c r="D774" s="201"/>
      <c r="E774" s="113"/>
      <c r="F774" s="113"/>
      <c r="G774" s="113"/>
      <c r="H774" s="113"/>
      <c r="I774" s="203"/>
      <c r="J774" s="203"/>
      <c r="K774" s="204"/>
      <c r="L774" s="204"/>
      <c r="M774" s="201"/>
      <c r="N774" s="201"/>
    </row>
    <row r="775" spans="1:14" x14ac:dyDescent="0.2">
      <c r="A775" s="113"/>
      <c r="B775" s="200"/>
      <c r="C775" s="200"/>
      <c r="D775" s="201"/>
      <c r="E775" s="113"/>
      <c r="F775" s="113"/>
      <c r="G775" s="113"/>
      <c r="H775" s="113"/>
      <c r="I775" s="203"/>
      <c r="J775" s="203"/>
      <c r="K775" s="204"/>
      <c r="L775" s="204"/>
      <c r="M775" s="201"/>
      <c r="N775" s="201"/>
    </row>
    <row r="776" spans="1:14" x14ac:dyDescent="0.2">
      <c r="A776" s="113"/>
      <c r="B776" s="200"/>
      <c r="C776" s="200"/>
      <c r="D776" s="201"/>
      <c r="E776" s="113"/>
      <c r="F776" s="113"/>
      <c r="G776" s="113"/>
      <c r="H776" s="113"/>
      <c r="I776" s="203"/>
      <c r="J776" s="203"/>
      <c r="K776" s="204"/>
      <c r="L776" s="204"/>
      <c r="M776" s="201"/>
      <c r="N776" s="201"/>
    </row>
    <row r="777" spans="1:14" x14ac:dyDescent="0.2">
      <c r="A777" s="113"/>
      <c r="B777" s="200"/>
      <c r="C777" s="200"/>
      <c r="D777" s="201"/>
      <c r="E777" s="113"/>
      <c r="F777" s="113"/>
      <c r="G777" s="113"/>
      <c r="H777" s="113"/>
      <c r="I777" s="203"/>
      <c r="J777" s="203"/>
      <c r="K777" s="204"/>
      <c r="L777" s="204"/>
      <c r="M777" s="201"/>
      <c r="N777" s="201"/>
    </row>
    <row r="778" spans="1:14" x14ac:dyDescent="0.2">
      <c r="A778" s="113"/>
      <c r="B778" s="200"/>
      <c r="C778" s="200"/>
      <c r="D778" s="201"/>
      <c r="E778" s="113"/>
      <c r="F778" s="113"/>
      <c r="G778" s="113"/>
      <c r="H778" s="113"/>
      <c r="I778" s="203"/>
      <c r="J778" s="203"/>
      <c r="K778" s="204"/>
      <c r="L778" s="204"/>
      <c r="M778" s="201"/>
      <c r="N778" s="201"/>
    </row>
    <row r="779" spans="1:14" x14ac:dyDescent="0.2">
      <c r="A779" s="113"/>
      <c r="B779" s="200"/>
      <c r="C779" s="200"/>
      <c r="D779" s="201"/>
      <c r="E779" s="113"/>
      <c r="F779" s="113"/>
      <c r="G779" s="113"/>
      <c r="H779" s="113"/>
      <c r="I779" s="203"/>
      <c r="J779" s="203"/>
      <c r="K779" s="204"/>
      <c r="L779" s="204"/>
      <c r="M779" s="201"/>
      <c r="N779" s="201"/>
    </row>
    <row r="780" spans="1:14" x14ac:dyDescent="0.2">
      <c r="A780" s="113"/>
      <c r="B780" s="200"/>
      <c r="C780" s="200"/>
      <c r="D780" s="201"/>
      <c r="E780" s="113"/>
      <c r="F780" s="113"/>
      <c r="G780" s="113"/>
      <c r="H780" s="113"/>
      <c r="I780" s="203"/>
      <c r="J780" s="203"/>
      <c r="K780" s="204"/>
      <c r="L780" s="204"/>
      <c r="M780" s="201"/>
      <c r="N780" s="201"/>
    </row>
    <row r="781" spans="1:14" x14ac:dyDescent="0.2">
      <c r="A781" s="113"/>
      <c r="B781" s="200"/>
      <c r="C781" s="200"/>
      <c r="D781" s="201"/>
      <c r="E781" s="113"/>
      <c r="F781" s="113"/>
      <c r="G781" s="113"/>
      <c r="H781" s="113"/>
      <c r="I781" s="203"/>
      <c r="J781" s="203"/>
      <c r="K781" s="204"/>
      <c r="L781" s="204"/>
      <c r="M781" s="201"/>
      <c r="N781" s="201"/>
    </row>
    <row r="782" spans="1:14" x14ac:dyDescent="0.2">
      <c r="A782" s="113"/>
      <c r="B782" s="200"/>
      <c r="C782" s="200"/>
      <c r="D782" s="201"/>
      <c r="E782" s="113"/>
      <c r="F782" s="113"/>
      <c r="G782" s="113"/>
      <c r="H782" s="113"/>
      <c r="I782" s="203"/>
      <c r="J782" s="203"/>
      <c r="K782" s="204"/>
      <c r="L782" s="204"/>
      <c r="M782" s="201"/>
      <c r="N782" s="201"/>
    </row>
    <row r="783" spans="1:14" x14ac:dyDescent="0.2">
      <c r="A783" s="113"/>
      <c r="B783" s="200"/>
      <c r="C783" s="200"/>
      <c r="D783" s="201"/>
      <c r="E783" s="113"/>
      <c r="F783" s="113"/>
      <c r="G783" s="113"/>
      <c r="H783" s="113"/>
      <c r="I783" s="203"/>
      <c r="J783" s="203"/>
      <c r="K783" s="204"/>
      <c r="L783" s="204"/>
      <c r="M783" s="201"/>
      <c r="N783" s="201"/>
    </row>
    <row r="784" spans="1:14" x14ac:dyDescent="0.2">
      <c r="A784" s="113"/>
      <c r="B784" s="200"/>
      <c r="C784" s="200"/>
      <c r="D784" s="201"/>
      <c r="E784" s="113"/>
      <c r="F784" s="113"/>
      <c r="G784" s="113"/>
      <c r="H784" s="113"/>
      <c r="I784" s="203"/>
      <c r="J784" s="203"/>
      <c r="K784" s="204"/>
      <c r="L784" s="204"/>
      <c r="M784" s="201"/>
      <c r="N784" s="201"/>
    </row>
    <row r="785" spans="1:14" x14ac:dyDescent="0.2">
      <c r="A785" s="113"/>
      <c r="B785" s="200"/>
      <c r="C785" s="200"/>
      <c r="D785" s="201"/>
      <c r="E785" s="113"/>
      <c r="F785" s="113"/>
      <c r="G785" s="113"/>
      <c r="H785" s="113"/>
      <c r="I785" s="203"/>
      <c r="J785" s="203"/>
      <c r="K785" s="204"/>
      <c r="L785" s="204"/>
      <c r="M785" s="201"/>
      <c r="N785" s="201"/>
    </row>
    <row r="786" spans="1:14" x14ac:dyDescent="0.2">
      <c r="A786" s="113"/>
      <c r="B786" s="200"/>
      <c r="C786" s="200"/>
      <c r="D786" s="201"/>
      <c r="E786" s="113"/>
      <c r="F786" s="113"/>
      <c r="G786" s="113"/>
      <c r="H786" s="113"/>
      <c r="I786" s="203"/>
      <c r="J786" s="203"/>
      <c r="K786" s="204"/>
      <c r="L786" s="204"/>
      <c r="M786" s="201"/>
      <c r="N786" s="201"/>
    </row>
    <row r="787" spans="1:14" x14ac:dyDescent="0.2">
      <c r="A787" s="113"/>
      <c r="B787" s="200"/>
      <c r="C787" s="200"/>
      <c r="D787" s="201"/>
      <c r="E787" s="113"/>
      <c r="F787" s="113"/>
      <c r="G787" s="113"/>
      <c r="H787" s="113"/>
      <c r="I787" s="203"/>
      <c r="J787" s="203"/>
      <c r="K787" s="204"/>
      <c r="L787" s="204"/>
      <c r="M787" s="201"/>
      <c r="N787" s="201"/>
    </row>
    <row r="788" spans="1:14" x14ac:dyDescent="0.2">
      <c r="A788" s="113"/>
      <c r="B788" s="200"/>
      <c r="C788" s="200"/>
      <c r="D788" s="201"/>
      <c r="E788" s="113"/>
      <c r="F788" s="113"/>
      <c r="G788" s="113"/>
      <c r="H788" s="113"/>
      <c r="I788" s="203"/>
      <c r="J788" s="203"/>
      <c r="K788" s="204"/>
      <c r="L788" s="204"/>
      <c r="M788" s="201"/>
      <c r="N788" s="201"/>
    </row>
    <row r="789" spans="1:14" x14ac:dyDescent="0.2">
      <c r="A789" s="113"/>
      <c r="B789" s="200"/>
      <c r="C789" s="200"/>
      <c r="D789" s="201"/>
      <c r="E789" s="113"/>
      <c r="F789" s="113"/>
      <c r="G789" s="113"/>
      <c r="H789" s="113"/>
      <c r="I789" s="203"/>
      <c r="J789" s="203"/>
      <c r="K789" s="204"/>
      <c r="L789" s="204"/>
      <c r="M789" s="201"/>
      <c r="N789" s="201"/>
    </row>
    <row r="790" spans="1:14" x14ac:dyDescent="0.2">
      <c r="A790" s="113"/>
      <c r="B790" s="200"/>
      <c r="C790" s="200"/>
      <c r="D790" s="201"/>
      <c r="E790" s="113"/>
      <c r="F790" s="113"/>
      <c r="G790" s="113"/>
      <c r="H790" s="113"/>
      <c r="I790" s="203"/>
      <c r="J790" s="203"/>
      <c r="K790" s="204"/>
      <c r="L790" s="204"/>
      <c r="M790" s="201"/>
      <c r="N790" s="201"/>
    </row>
    <row r="791" spans="1:14" x14ac:dyDescent="0.2">
      <c r="A791" s="113"/>
      <c r="B791" s="200"/>
      <c r="C791" s="200"/>
      <c r="D791" s="201"/>
      <c r="E791" s="113"/>
      <c r="F791" s="113"/>
      <c r="G791" s="113"/>
      <c r="H791" s="113"/>
      <c r="I791" s="203"/>
      <c r="J791" s="203"/>
      <c r="K791" s="204"/>
      <c r="L791" s="204"/>
      <c r="M791" s="201"/>
      <c r="N791" s="201"/>
    </row>
    <row r="792" spans="1:14" x14ac:dyDescent="0.2">
      <c r="A792" s="113"/>
      <c r="B792" s="200"/>
      <c r="C792" s="200"/>
      <c r="D792" s="201"/>
      <c r="E792" s="113"/>
      <c r="F792" s="113"/>
      <c r="G792" s="113"/>
      <c r="H792" s="113"/>
      <c r="I792" s="203"/>
      <c r="J792" s="203"/>
      <c r="K792" s="204"/>
      <c r="L792" s="204"/>
      <c r="M792" s="201"/>
      <c r="N792" s="201"/>
    </row>
    <row r="793" spans="1:14" x14ac:dyDescent="0.2">
      <c r="A793" s="113"/>
      <c r="B793" s="200"/>
      <c r="C793" s="200"/>
      <c r="D793" s="201"/>
      <c r="E793" s="113"/>
      <c r="F793" s="113"/>
      <c r="G793" s="113"/>
      <c r="H793" s="113"/>
      <c r="I793" s="203"/>
      <c r="J793" s="203"/>
      <c r="K793" s="204"/>
      <c r="L793" s="204"/>
      <c r="M793" s="201"/>
      <c r="N793" s="201"/>
    </row>
    <row r="794" spans="1:14" x14ac:dyDescent="0.2">
      <c r="A794" s="113"/>
      <c r="B794" s="200"/>
      <c r="C794" s="200"/>
      <c r="D794" s="201"/>
      <c r="E794" s="113"/>
      <c r="F794" s="113"/>
      <c r="G794" s="113"/>
      <c r="H794" s="113"/>
      <c r="I794" s="203"/>
      <c r="J794" s="203"/>
      <c r="K794" s="204"/>
      <c r="L794" s="204"/>
      <c r="M794" s="201"/>
      <c r="N794" s="201"/>
    </row>
    <row r="795" spans="1:14" x14ac:dyDescent="0.2">
      <c r="A795" s="113"/>
      <c r="B795" s="200"/>
      <c r="C795" s="200"/>
      <c r="D795" s="201"/>
      <c r="E795" s="113"/>
      <c r="F795" s="113"/>
      <c r="G795" s="113"/>
      <c r="H795" s="113"/>
      <c r="I795" s="203"/>
      <c r="J795" s="203"/>
      <c r="K795" s="204"/>
      <c r="L795" s="204"/>
      <c r="M795" s="201"/>
      <c r="N795" s="201"/>
    </row>
    <row r="796" spans="1:14" x14ac:dyDescent="0.2">
      <c r="A796" s="113"/>
      <c r="B796" s="200"/>
      <c r="C796" s="200"/>
      <c r="D796" s="201"/>
      <c r="E796" s="113"/>
      <c r="F796" s="113"/>
      <c r="G796" s="113"/>
      <c r="H796" s="113"/>
      <c r="I796" s="203"/>
      <c r="J796" s="203"/>
      <c r="K796" s="204"/>
      <c r="L796" s="204"/>
      <c r="M796" s="201"/>
      <c r="N796" s="201"/>
    </row>
    <row r="797" spans="1:14" x14ac:dyDescent="0.2">
      <c r="A797" s="113"/>
      <c r="B797" s="200"/>
      <c r="C797" s="200"/>
      <c r="D797" s="201"/>
      <c r="E797" s="113"/>
      <c r="F797" s="113"/>
      <c r="G797" s="113"/>
      <c r="H797" s="113"/>
      <c r="I797" s="203"/>
      <c r="J797" s="203"/>
      <c r="K797" s="204"/>
      <c r="L797" s="204"/>
      <c r="M797" s="201"/>
      <c r="N797" s="201"/>
    </row>
    <row r="798" spans="1:14" x14ac:dyDescent="0.2">
      <c r="A798" s="113"/>
      <c r="B798" s="200"/>
      <c r="C798" s="200"/>
      <c r="D798" s="201"/>
      <c r="E798" s="113"/>
      <c r="F798" s="113"/>
      <c r="G798" s="113"/>
      <c r="H798" s="113"/>
      <c r="I798" s="203"/>
      <c r="J798" s="203"/>
      <c r="K798" s="204"/>
      <c r="L798" s="204"/>
      <c r="M798" s="201"/>
      <c r="N798" s="201"/>
    </row>
    <row r="799" spans="1:14" x14ac:dyDescent="0.2">
      <c r="A799" s="113"/>
      <c r="B799" s="200"/>
      <c r="C799" s="200"/>
      <c r="D799" s="201"/>
      <c r="E799" s="113"/>
      <c r="F799" s="113"/>
      <c r="G799" s="113"/>
      <c r="H799" s="113"/>
      <c r="I799" s="203"/>
      <c r="J799" s="203"/>
      <c r="K799" s="204"/>
      <c r="L799" s="204"/>
      <c r="M799" s="201"/>
      <c r="N799" s="201"/>
    </row>
    <row r="800" spans="1:14" x14ac:dyDescent="0.2">
      <c r="A800" s="113"/>
      <c r="B800" s="200"/>
      <c r="C800" s="200"/>
      <c r="D800" s="201"/>
      <c r="E800" s="113"/>
      <c r="F800" s="113"/>
      <c r="G800" s="113"/>
      <c r="H800" s="113"/>
      <c r="I800" s="203"/>
      <c r="J800" s="203"/>
      <c r="K800" s="204"/>
      <c r="L800" s="204"/>
      <c r="M800" s="201"/>
      <c r="N800" s="201"/>
    </row>
    <row r="801" spans="1:14" x14ac:dyDescent="0.2">
      <c r="A801" s="113"/>
      <c r="B801" s="200"/>
      <c r="C801" s="200"/>
      <c r="D801" s="201"/>
      <c r="E801" s="113"/>
      <c r="F801" s="113"/>
      <c r="G801" s="113"/>
      <c r="H801" s="113"/>
      <c r="I801" s="203"/>
      <c r="J801" s="203"/>
      <c r="K801" s="204"/>
      <c r="L801" s="204"/>
      <c r="M801" s="201"/>
      <c r="N801" s="201"/>
    </row>
    <row r="802" spans="1:14" x14ac:dyDescent="0.2">
      <c r="A802" s="113"/>
      <c r="B802" s="200"/>
      <c r="C802" s="200"/>
      <c r="D802" s="201"/>
      <c r="E802" s="113"/>
      <c r="F802" s="113"/>
      <c r="G802" s="113"/>
      <c r="H802" s="113"/>
      <c r="I802" s="203"/>
      <c r="J802" s="203"/>
      <c r="K802" s="204"/>
      <c r="L802" s="204"/>
      <c r="M802" s="201"/>
      <c r="N802" s="201"/>
    </row>
    <row r="803" spans="1:14" x14ac:dyDescent="0.2">
      <c r="A803" s="113"/>
      <c r="B803" s="200"/>
      <c r="C803" s="200"/>
      <c r="D803" s="201"/>
      <c r="E803" s="113"/>
      <c r="F803" s="113"/>
      <c r="G803" s="113"/>
      <c r="H803" s="113"/>
      <c r="I803" s="203"/>
      <c r="J803" s="203"/>
      <c r="K803" s="204"/>
      <c r="L803" s="204"/>
      <c r="M803" s="201"/>
      <c r="N803" s="201"/>
    </row>
    <row r="804" spans="1:14" x14ac:dyDescent="0.2">
      <c r="A804" s="113"/>
      <c r="B804" s="200"/>
      <c r="C804" s="200"/>
      <c r="D804" s="201"/>
      <c r="E804" s="113"/>
      <c r="F804" s="113"/>
      <c r="G804" s="113"/>
      <c r="H804" s="113"/>
      <c r="I804" s="203"/>
      <c r="J804" s="203"/>
      <c r="K804" s="204"/>
      <c r="L804" s="204"/>
      <c r="M804" s="201"/>
      <c r="N804" s="201"/>
    </row>
    <row r="805" spans="1:14" x14ac:dyDescent="0.2">
      <c r="A805" s="113"/>
      <c r="B805" s="200"/>
      <c r="C805" s="200"/>
      <c r="D805" s="201"/>
      <c r="E805" s="113"/>
      <c r="F805" s="113"/>
      <c r="G805" s="113"/>
      <c r="H805" s="113"/>
      <c r="I805" s="203"/>
      <c r="J805" s="203"/>
      <c r="K805" s="204"/>
      <c r="L805" s="204"/>
      <c r="M805" s="201"/>
      <c r="N805" s="201"/>
    </row>
    <row r="806" spans="1:14" x14ac:dyDescent="0.2">
      <c r="A806" s="113"/>
      <c r="B806" s="200"/>
      <c r="C806" s="200"/>
      <c r="D806" s="201"/>
      <c r="E806" s="113"/>
      <c r="F806" s="113"/>
      <c r="G806" s="113"/>
      <c r="H806" s="113"/>
      <c r="I806" s="203"/>
      <c r="J806" s="203"/>
      <c r="K806" s="204"/>
      <c r="L806" s="204"/>
      <c r="M806" s="201"/>
      <c r="N806" s="201"/>
    </row>
    <row r="807" spans="1:14" x14ac:dyDescent="0.2">
      <c r="A807" s="113"/>
      <c r="B807" s="200"/>
      <c r="C807" s="200"/>
      <c r="D807" s="201"/>
      <c r="E807" s="113"/>
      <c r="F807" s="113"/>
      <c r="G807" s="113"/>
      <c r="H807" s="113"/>
      <c r="I807" s="203"/>
      <c r="J807" s="203"/>
      <c r="K807" s="204"/>
      <c r="L807" s="204"/>
      <c r="M807" s="201"/>
      <c r="N807" s="201"/>
    </row>
    <row r="808" spans="1:14" x14ac:dyDescent="0.2">
      <c r="A808" s="113"/>
      <c r="B808" s="200"/>
      <c r="C808" s="200"/>
      <c r="D808" s="201"/>
      <c r="E808" s="113"/>
      <c r="F808" s="113"/>
      <c r="G808" s="113"/>
      <c r="H808" s="113"/>
      <c r="I808" s="203"/>
      <c r="J808" s="203"/>
      <c r="K808" s="204"/>
      <c r="L808" s="204"/>
      <c r="M808" s="201"/>
      <c r="N808" s="201"/>
    </row>
    <row r="809" spans="1:14" x14ac:dyDescent="0.2">
      <c r="A809" s="113"/>
      <c r="B809" s="200"/>
      <c r="C809" s="200"/>
      <c r="D809" s="201"/>
      <c r="E809" s="113"/>
      <c r="F809" s="113"/>
      <c r="G809" s="113"/>
      <c r="H809" s="113"/>
      <c r="I809" s="203"/>
      <c r="J809" s="203"/>
      <c r="K809" s="204"/>
      <c r="L809" s="204"/>
      <c r="M809" s="201"/>
      <c r="N809" s="201"/>
    </row>
    <row r="810" spans="1:14" x14ac:dyDescent="0.2">
      <c r="A810" s="113"/>
      <c r="B810" s="200"/>
      <c r="C810" s="200"/>
      <c r="D810" s="201"/>
      <c r="E810" s="113"/>
      <c r="F810" s="113"/>
      <c r="G810" s="113"/>
      <c r="H810" s="113"/>
      <c r="I810" s="203"/>
      <c r="J810" s="203"/>
      <c r="K810" s="204"/>
      <c r="L810" s="204"/>
      <c r="M810" s="201"/>
      <c r="N810" s="201"/>
    </row>
    <row r="811" spans="1:14" x14ac:dyDescent="0.2">
      <c r="A811" s="113"/>
      <c r="B811" s="200"/>
      <c r="C811" s="200"/>
      <c r="D811" s="201"/>
      <c r="E811" s="113"/>
      <c r="F811" s="113"/>
      <c r="G811" s="113"/>
      <c r="H811" s="113"/>
      <c r="I811" s="203"/>
      <c r="J811" s="203"/>
      <c r="K811" s="204"/>
      <c r="L811" s="204"/>
      <c r="M811" s="201"/>
      <c r="N811" s="201"/>
    </row>
    <row r="812" spans="1:14" x14ac:dyDescent="0.2">
      <c r="A812" s="113"/>
      <c r="B812" s="200"/>
      <c r="C812" s="200"/>
      <c r="D812" s="201"/>
      <c r="E812" s="113"/>
      <c r="F812" s="113"/>
      <c r="G812" s="113"/>
      <c r="H812" s="113"/>
      <c r="I812" s="203"/>
      <c r="J812" s="203"/>
      <c r="K812" s="204"/>
      <c r="L812" s="204"/>
      <c r="M812" s="201"/>
      <c r="N812" s="201"/>
    </row>
    <row r="813" spans="1:14" x14ac:dyDescent="0.2">
      <c r="A813" s="113"/>
      <c r="B813" s="200"/>
      <c r="C813" s="200"/>
      <c r="D813" s="201"/>
      <c r="E813" s="113"/>
      <c r="F813" s="113"/>
      <c r="G813" s="113"/>
      <c r="H813" s="113"/>
      <c r="I813" s="203"/>
      <c r="J813" s="203"/>
      <c r="K813" s="204"/>
      <c r="L813" s="204"/>
      <c r="M813" s="201"/>
      <c r="N813" s="201"/>
    </row>
    <row r="814" spans="1:14" x14ac:dyDescent="0.2">
      <c r="A814" s="113"/>
      <c r="B814" s="200"/>
      <c r="C814" s="200"/>
      <c r="D814" s="201"/>
      <c r="E814" s="113"/>
      <c r="F814" s="113"/>
      <c r="G814" s="113"/>
      <c r="H814" s="113"/>
      <c r="I814" s="203"/>
      <c r="J814" s="203"/>
      <c r="K814" s="204"/>
      <c r="L814" s="204"/>
      <c r="M814" s="201"/>
      <c r="N814" s="201"/>
    </row>
    <row r="815" spans="1:14" x14ac:dyDescent="0.2">
      <c r="A815" s="113"/>
      <c r="B815" s="200"/>
      <c r="C815" s="200"/>
      <c r="D815" s="201"/>
      <c r="E815" s="113"/>
      <c r="F815" s="113"/>
      <c r="G815" s="113"/>
      <c r="H815" s="113"/>
      <c r="I815" s="203"/>
      <c r="J815" s="203"/>
      <c r="K815" s="204"/>
      <c r="L815" s="204"/>
      <c r="M815" s="201"/>
      <c r="N815" s="201"/>
    </row>
    <row r="816" spans="1:14" x14ac:dyDescent="0.2">
      <c r="A816" s="113"/>
      <c r="B816" s="200"/>
      <c r="C816" s="200"/>
      <c r="D816" s="201"/>
      <c r="E816" s="113"/>
      <c r="F816" s="113"/>
      <c r="G816" s="113"/>
      <c r="H816" s="113"/>
      <c r="I816" s="203"/>
      <c r="J816" s="203"/>
      <c r="K816" s="204"/>
      <c r="L816" s="204"/>
      <c r="M816" s="201"/>
      <c r="N816" s="201"/>
    </row>
    <row r="817" spans="1:14" x14ac:dyDescent="0.2">
      <c r="A817" s="113"/>
      <c r="B817" s="200"/>
      <c r="C817" s="200"/>
      <c r="D817" s="201"/>
      <c r="E817" s="113"/>
      <c r="F817" s="113"/>
      <c r="G817" s="113"/>
      <c r="H817" s="113"/>
      <c r="I817" s="203"/>
      <c r="J817" s="203"/>
      <c r="K817" s="204"/>
      <c r="L817" s="204"/>
      <c r="M817" s="201"/>
      <c r="N817" s="201"/>
    </row>
    <row r="818" spans="1:14" x14ac:dyDescent="0.2">
      <c r="A818" s="113"/>
      <c r="B818" s="200"/>
      <c r="C818" s="200"/>
      <c r="D818" s="201"/>
      <c r="E818" s="113"/>
      <c r="F818" s="113"/>
      <c r="G818" s="113"/>
      <c r="H818" s="113"/>
      <c r="I818" s="203"/>
      <c r="J818" s="203"/>
      <c r="K818" s="204"/>
      <c r="L818" s="204"/>
      <c r="M818" s="201"/>
      <c r="N818" s="201"/>
    </row>
    <row r="819" spans="1:14" x14ac:dyDescent="0.2">
      <c r="A819" s="113"/>
      <c r="B819" s="200"/>
      <c r="C819" s="200"/>
      <c r="D819" s="201"/>
      <c r="E819" s="113"/>
      <c r="F819" s="113"/>
      <c r="G819" s="113"/>
      <c r="H819" s="113"/>
      <c r="I819" s="203"/>
      <c r="J819" s="203"/>
      <c r="K819" s="204"/>
      <c r="L819" s="204"/>
      <c r="M819" s="201"/>
      <c r="N819" s="201"/>
    </row>
    <row r="820" spans="1:14" x14ac:dyDescent="0.2">
      <c r="A820" s="113"/>
      <c r="B820" s="200"/>
      <c r="C820" s="200"/>
      <c r="D820" s="201"/>
      <c r="E820" s="113"/>
      <c r="F820" s="113"/>
      <c r="G820" s="113"/>
      <c r="H820" s="113"/>
      <c r="I820" s="203"/>
      <c r="J820" s="203"/>
      <c r="K820" s="204"/>
      <c r="L820" s="204"/>
      <c r="M820" s="201"/>
      <c r="N820" s="201"/>
    </row>
    <row r="821" spans="1:14" x14ac:dyDescent="0.2">
      <c r="A821" s="113"/>
      <c r="B821" s="200"/>
      <c r="C821" s="200"/>
      <c r="D821" s="201"/>
      <c r="E821" s="113"/>
      <c r="F821" s="113"/>
      <c r="G821" s="113"/>
      <c r="H821" s="113"/>
      <c r="I821" s="203"/>
      <c r="J821" s="203"/>
      <c r="K821" s="204"/>
      <c r="L821" s="204"/>
      <c r="M821" s="201"/>
      <c r="N821" s="201"/>
    </row>
    <row r="822" spans="1:14" x14ac:dyDescent="0.2">
      <c r="A822" s="113"/>
      <c r="B822" s="200"/>
      <c r="C822" s="200"/>
      <c r="D822" s="201"/>
      <c r="E822" s="113"/>
      <c r="F822" s="113"/>
      <c r="G822" s="113"/>
      <c r="H822" s="113"/>
      <c r="I822" s="203"/>
      <c r="J822" s="203"/>
      <c r="K822" s="204"/>
      <c r="L822" s="204"/>
      <c r="M822" s="201"/>
      <c r="N822" s="201"/>
    </row>
    <row r="823" spans="1:14" x14ac:dyDescent="0.2">
      <c r="A823" s="113"/>
      <c r="B823" s="200"/>
      <c r="C823" s="200"/>
      <c r="D823" s="201"/>
      <c r="E823" s="113"/>
      <c r="F823" s="113"/>
      <c r="G823" s="113"/>
      <c r="H823" s="113"/>
      <c r="I823" s="203"/>
      <c r="J823" s="203"/>
      <c r="K823" s="204"/>
      <c r="L823" s="204"/>
      <c r="M823" s="201"/>
      <c r="N823" s="201"/>
    </row>
    <row r="824" spans="1:14" x14ac:dyDescent="0.2">
      <c r="A824" s="113"/>
      <c r="B824" s="200"/>
      <c r="C824" s="200"/>
      <c r="D824" s="201"/>
      <c r="E824" s="113"/>
      <c r="F824" s="113"/>
      <c r="G824" s="113"/>
      <c r="H824" s="113"/>
      <c r="I824" s="203"/>
      <c r="J824" s="203"/>
      <c r="K824" s="204"/>
      <c r="L824" s="204"/>
      <c r="M824" s="201"/>
      <c r="N824" s="201"/>
    </row>
    <row r="825" spans="1:14" x14ac:dyDescent="0.2">
      <c r="A825" s="113"/>
      <c r="B825" s="200"/>
      <c r="C825" s="200"/>
      <c r="D825" s="201"/>
      <c r="E825" s="113"/>
      <c r="F825" s="113"/>
      <c r="G825" s="113"/>
      <c r="H825" s="113"/>
      <c r="I825" s="203"/>
      <c r="J825" s="203"/>
      <c r="K825" s="204"/>
      <c r="L825" s="204"/>
      <c r="M825" s="201"/>
      <c r="N825" s="201"/>
    </row>
    <row r="826" spans="1:14" x14ac:dyDescent="0.2">
      <c r="A826" s="113"/>
      <c r="B826" s="200"/>
      <c r="C826" s="200"/>
      <c r="D826" s="201"/>
      <c r="E826" s="113"/>
      <c r="F826" s="113"/>
      <c r="G826" s="113"/>
      <c r="H826" s="113"/>
      <c r="I826" s="203"/>
      <c r="J826" s="203"/>
      <c r="K826" s="204"/>
      <c r="L826" s="204"/>
      <c r="M826" s="201"/>
      <c r="N826" s="201"/>
    </row>
    <row r="827" spans="1:14" x14ac:dyDescent="0.2">
      <c r="A827" s="113"/>
      <c r="B827" s="200"/>
      <c r="C827" s="200"/>
      <c r="D827" s="201"/>
      <c r="E827" s="113"/>
      <c r="F827" s="113"/>
      <c r="G827" s="113"/>
      <c r="H827" s="113"/>
      <c r="I827" s="203"/>
      <c r="J827" s="203"/>
      <c r="K827" s="204"/>
      <c r="L827" s="204"/>
      <c r="M827" s="201"/>
      <c r="N827" s="201"/>
    </row>
    <row r="828" spans="1:14" x14ac:dyDescent="0.2">
      <c r="A828" s="113"/>
      <c r="B828" s="200"/>
      <c r="C828" s="200"/>
      <c r="D828" s="201"/>
      <c r="E828" s="113"/>
      <c r="F828" s="113"/>
      <c r="G828" s="113"/>
      <c r="H828" s="113"/>
      <c r="I828" s="203"/>
      <c r="J828" s="203"/>
      <c r="K828" s="204"/>
      <c r="L828" s="204"/>
      <c r="M828" s="201"/>
      <c r="N828" s="201"/>
    </row>
    <row r="829" spans="1:14" x14ac:dyDescent="0.2">
      <c r="A829" s="113"/>
      <c r="B829" s="200"/>
      <c r="C829" s="200"/>
      <c r="D829" s="201"/>
      <c r="E829" s="113"/>
      <c r="F829" s="113"/>
      <c r="G829" s="113"/>
      <c r="H829" s="113"/>
      <c r="I829" s="203"/>
      <c r="J829" s="203"/>
      <c r="K829" s="204"/>
      <c r="L829" s="204"/>
      <c r="M829" s="201"/>
      <c r="N829" s="201"/>
    </row>
    <row r="830" spans="1:14" x14ac:dyDescent="0.2">
      <c r="A830" s="113"/>
      <c r="B830" s="200"/>
      <c r="C830" s="200"/>
      <c r="D830" s="201"/>
      <c r="E830" s="113"/>
      <c r="F830" s="113"/>
      <c r="G830" s="113"/>
      <c r="H830" s="113"/>
      <c r="I830" s="203"/>
      <c r="J830" s="203"/>
      <c r="K830" s="204"/>
      <c r="L830" s="204"/>
      <c r="M830" s="201"/>
      <c r="N830" s="201"/>
    </row>
    <row r="831" spans="1:14" x14ac:dyDescent="0.2">
      <c r="A831" s="113"/>
      <c r="B831" s="200"/>
      <c r="C831" s="200"/>
      <c r="D831" s="201"/>
      <c r="E831" s="113"/>
      <c r="F831" s="113"/>
      <c r="G831" s="113"/>
      <c r="H831" s="113"/>
      <c r="I831" s="203"/>
      <c r="J831" s="203"/>
      <c r="K831" s="204"/>
      <c r="L831" s="204"/>
      <c r="M831" s="201"/>
      <c r="N831" s="201"/>
    </row>
    <row r="832" spans="1:14" x14ac:dyDescent="0.2">
      <c r="A832" s="113"/>
      <c r="B832" s="200"/>
      <c r="C832" s="200"/>
      <c r="D832" s="201"/>
      <c r="E832" s="113"/>
      <c r="F832" s="113"/>
      <c r="G832" s="113"/>
      <c r="H832" s="113"/>
      <c r="I832" s="203"/>
      <c r="J832" s="203"/>
      <c r="K832" s="204"/>
      <c r="L832" s="204"/>
      <c r="M832" s="201"/>
      <c r="N832" s="201"/>
    </row>
    <row r="833" spans="1:14" x14ac:dyDescent="0.2">
      <c r="A833" s="113"/>
      <c r="B833" s="200"/>
      <c r="C833" s="200"/>
      <c r="D833" s="201"/>
      <c r="E833" s="113"/>
      <c r="F833" s="113"/>
      <c r="G833" s="113"/>
      <c r="H833" s="113"/>
      <c r="I833" s="203"/>
      <c r="J833" s="203"/>
      <c r="K833" s="204"/>
      <c r="L833" s="204"/>
      <c r="M833" s="201"/>
      <c r="N833" s="201"/>
    </row>
    <row r="834" spans="1:14" x14ac:dyDescent="0.2">
      <c r="A834" s="113"/>
      <c r="B834" s="200"/>
      <c r="C834" s="200"/>
      <c r="D834" s="201"/>
      <c r="E834" s="113"/>
      <c r="F834" s="113"/>
      <c r="G834" s="113"/>
      <c r="H834" s="113"/>
      <c r="I834" s="203"/>
      <c r="J834" s="203"/>
      <c r="K834" s="204"/>
      <c r="L834" s="204"/>
      <c r="M834" s="201"/>
      <c r="N834" s="201"/>
    </row>
    <row r="835" spans="1:14" x14ac:dyDescent="0.2">
      <c r="A835" s="113"/>
      <c r="B835" s="200"/>
      <c r="C835" s="200"/>
      <c r="D835" s="201"/>
      <c r="E835" s="113"/>
      <c r="F835" s="113"/>
      <c r="G835" s="113"/>
      <c r="H835" s="113"/>
      <c r="I835" s="203"/>
      <c r="J835" s="203"/>
      <c r="K835" s="204"/>
      <c r="L835" s="204"/>
      <c r="M835" s="201"/>
      <c r="N835" s="201"/>
    </row>
    <row r="836" spans="1:14" x14ac:dyDescent="0.2">
      <c r="A836" s="113"/>
      <c r="B836" s="200"/>
      <c r="C836" s="200"/>
      <c r="D836" s="201"/>
      <c r="E836" s="113"/>
      <c r="F836" s="113"/>
      <c r="G836" s="113"/>
      <c r="H836" s="113"/>
      <c r="I836" s="203"/>
      <c r="J836" s="203"/>
      <c r="K836" s="204"/>
      <c r="L836" s="204"/>
      <c r="M836" s="201"/>
      <c r="N836" s="201"/>
    </row>
    <row r="837" spans="1:14" x14ac:dyDescent="0.2">
      <c r="A837" s="113"/>
      <c r="B837" s="200"/>
      <c r="C837" s="200"/>
      <c r="D837" s="201"/>
      <c r="E837" s="113"/>
      <c r="F837" s="113"/>
      <c r="G837" s="113"/>
      <c r="H837" s="113"/>
      <c r="I837" s="203"/>
      <c r="J837" s="203"/>
      <c r="K837" s="204"/>
      <c r="L837" s="204"/>
      <c r="M837" s="201"/>
      <c r="N837" s="201"/>
    </row>
    <row r="838" spans="1:14" x14ac:dyDescent="0.2">
      <c r="A838" s="113"/>
      <c r="B838" s="200"/>
      <c r="C838" s="200"/>
      <c r="D838" s="201"/>
      <c r="E838" s="113"/>
      <c r="F838" s="113"/>
      <c r="G838" s="113"/>
      <c r="H838" s="113"/>
      <c r="I838" s="203"/>
      <c r="J838" s="203"/>
      <c r="K838" s="204"/>
      <c r="L838" s="204"/>
      <c r="M838" s="201"/>
      <c r="N838" s="201"/>
    </row>
    <row r="839" spans="1:14" x14ac:dyDescent="0.2">
      <c r="A839" s="113"/>
      <c r="B839" s="200"/>
      <c r="C839" s="200"/>
      <c r="D839" s="201"/>
      <c r="E839" s="113"/>
      <c r="F839" s="113"/>
      <c r="G839" s="113"/>
      <c r="H839" s="113"/>
      <c r="I839" s="203"/>
      <c r="J839" s="203"/>
      <c r="K839" s="204"/>
      <c r="L839" s="204"/>
      <c r="M839" s="201"/>
      <c r="N839" s="201"/>
    </row>
    <row r="840" spans="1:14" x14ac:dyDescent="0.2">
      <c r="A840" s="113"/>
      <c r="B840" s="200"/>
      <c r="C840" s="200"/>
      <c r="D840" s="201"/>
      <c r="E840" s="113"/>
      <c r="F840" s="113"/>
      <c r="G840" s="113"/>
      <c r="H840" s="113"/>
      <c r="I840" s="203"/>
      <c r="J840" s="203"/>
      <c r="K840" s="204"/>
      <c r="L840" s="204"/>
      <c r="M840" s="201"/>
      <c r="N840" s="201"/>
    </row>
    <row r="841" spans="1:14" x14ac:dyDescent="0.2">
      <c r="A841" s="113"/>
      <c r="B841" s="200"/>
      <c r="C841" s="200"/>
      <c r="D841" s="201"/>
      <c r="E841" s="113"/>
      <c r="F841" s="113"/>
      <c r="G841" s="113"/>
      <c r="H841" s="113"/>
      <c r="I841" s="203"/>
      <c r="J841" s="203"/>
      <c r="K841" s="204"/>
      <c r="L841" s="204"/>
      <c r="M841" s="201"/>
      <c r="N841" s="201"/>
    </row>
    <row r="842" spans="1:14" x14ac:dyDescent="0.2">
      <c r="A842" s="113"/>
      <c r="B842" s="200"/>
      <c r="C842" s="200"/>
      <c r="D842" s="201"/>
      <c r="E842" s="113"/>
      <c r="F842" s="113"/>
      <c r="G842" s="113"/>
      <c r="H842" s="113"/>
      <c r="I842" s="203"/>
      <c r="J842" s="203"/>
      <c r="K842" s="204"/>
      <c r="L842" s="204"/>
      <c r="M842" s="201"/>
      <c r="N842" s="201"/>
    </row>
    <row r="843" spans="1:14" x14ac:dyDescent="0.2">
      <c r="A843" s="113"/>
      <c r="B843" s="200"/>
      <c r="C843" s="200"/>
      <c r="D843" s="201"/>
      <c r="E843" s="113"/>
      <c r="F843" s="113"/>
      <c r="G843" s="113"/>
      <c r="H843" s="113"/>
      <c r="I843" s="203"/>
      <c r="J843" s="203"/>
      <c r="K843" s="204"/>
      <c r="L843" s="204"/>
      <c r="M843" s="201"/>
      <c r="N843" s="201"/>
    </row>
    <row r="844" spans="1:14" x14ac:dyDescent="0.2">
      <c r="A844" s="113"/>
      <c r="B844" s="200"/>
      <c r="C844" s="200"/>
      <c r="D844" s="201"/>
      <c r="E844" s="113"/>
      <c r="F844" s="113"/>
      <c r="G844" s="113"/>
      <c r="H844" s="113"/>
      <c r="I844" s="203"/>
      <c r="J844" s="203"/>
      <c r="K844" s="204"/>
      <c r="L844" s="204"/>
      <c r="M844" s="201"/>
      <c r="N844" s="201"/>
    </row>
    <row r="845" spans="1:14" x14ac:dyDescent="0.2">
      <c r="A845" s="113"/>
      <c r="B845" s="200"/>
      <c r="C845" s="200"/>
      <c r="D845" s="201"/>
      <c r="E845" s="113"/>
      <c r="F845" s="113"/>
      <c r="G845" s="113"/>
      <c r="H845" s="113"/>
      <c r="I845" s="203"/>
      <c r="J845" s="203"/>
      <c r="K845" s="204"/>
      <c r="L845" s="204"/>
      <c r="M845" s="201"/>
      <c r="N845" s="201"/>
    </row>
    <row r="846" spans="1:14" x14ac:dyDescent="0.2">
      <c r="A846" s="113"/>
      <c r="B846" s="200"/>
      <c r="C846" s="200"/>
      <c r="D846" s="201"/>
      <c r="E846" s="113"/>
      <c r="F846" s="113"/>
      <c r="G846" s="113"/>
      <c r="H846" s="113"/>
      <c r="I846" s="203"/>
      <c r="J846" s="203"/>
      <c r="K846" s="204"/>
      <c r="L846" s="204"/>
      <c r="M846" s="201"/>
      <c r="N846" s="201"/>
    </row>
    <row r="847" spans="1:14" x14ac:dyDescent="0.2">
      <c r="A847" s="113"/>
      <c r="B847" s="200"/>
      <c r="C847" s="200"/>
      <c r="D847" s="201"/>
      <c r="E847" s="113"/>
      <c r="F847" s="113"/>
      <c r="G847" s="113"/>
      <c r="H847" s="113"/>
      <c r="I847" s="203"/>
      <c r="J847" s="203"/>
      <c r="K847" s="204"/>
      <c r="L847" s="204"/>
      <c r="M847" s="201"/>
      <c r="N847" s="201"/>
    </row>
    <row r="848" spans="1:14" x14ac:dyDescent="0.2">
      <c r="A848" s="113"/>
      <c r="B848" s="200"/>
      <c r="C848" s="200"/>
      <c r="D848" s="201"/>
      <c r="E848" s="113"/>
      <c r="F848" s="113"/>
      <c r="G848" s="113"/>
      <c r="H848" s="113"/>
      <c r="I848" s="203"/>
      <c r="J848" s="203"/>
      <c r="K848" s="204"/>
      <c r="L848" s="204"/>
      <c r="M848" s="201"/>
      <c r="N848" s="201"/>
    </row>
    <row r="849" spans="1:14" x14ac:dyDescent="0.2">
      <c r="A849" s="113"/>
      <c r="B849" s="200"/>
      <c r="C849" s="200"/>
      <c r="D849" s="201"/>
      <c r="E849" s="113"/>
      <c r="F849" s="113"/>
      <c r="G849" s="113"/>
      <c r="H849" s="113"/>
      <c r="I849" s="203"/>
      <c r="J849" s="203"/>
      <c r="K849" s="204"/>
      <c r="L849" s="204"/>
      <c r="M849" s="201"/>
      <c r="N849" s="201"/>
    </row>
    <row r="850" spans="1:14" x14ac:dyDescent="0.2">
      <c r="A850" s="113"/>
      <c r="B850" s="200"/>
      <c r="C850" s="200"/>
      <c r="D850" s="201"/>
      <c r="E850" s="113"/>
      <c r="F850" s="113"/>
      <c r="G850" s="113"/>
      <c r="H850" s="113"/>
      <c r="I850" s="203"/>
      <c r="J850" s="203"/>
      <c r="K850" s="204"/>
      <c r="L850" s="204"/>
      <c r="M850" s="201"/>
      <c r="N850" s="201"/>
    </row>
    <row r="851" spans="1:14" x14ac:dyDescent="0.2">
      <c r="A851" s="113"/>
      <c r="B851" s="200"/>
      <c r="C851" s="200"/>
      <c r="D851" s="201"/>
      <c r="E851" s="113"/>
      <c r="F851" s="113"/>
      <c r="G851" s="113"/>
      <c r="H851" s="113"/>
      <c r="I851" s="203"/>
      <c r="J851" s="203"/>
      <c r="K851" s="204"/>
      <c r="L851" s="204"/>
      <c r="M851" s="201"/>
      <c r="N851" s="201"/>
    </row>
    <row r="852" spans="1:14" x14ac:dyDescent="0.2">
      <c r="A852" s="113"/>
      <c r="B852" s="200"/>
      <c r="C852" s="200"/>
      <c r="D852" s="201"/>
      <c r="E852" s="113"/>
      <c r="F852" s="113"/>
      <c r="G852" s="113"/>
      <c r="H852" s="113"/>
      <c r="I852" s="203"/>
      <c r="J852" s="203"/>
      <c r="K852" s="204"/>
      <c r="L852" s="204"/>
      <c r="M852" s="201"/>
      <c r="N852" s="201"/>
    </row>
    <row r="853" spans="1:14" x14ac:dyDescent="0.2">
      <c r="A853" s="113"/>
      <c r="B853" s="200"/>
      <c r="C853" s="200"/>
      <c r="D853" s="201"/>
      <c r="E853" s="113"/>
      <c r="F853" s="113"/>
      <c r="G853" s="113"/>
      <c r="H853" s="113"/>
      <c r="I853" s="203"/>
      <c r="J853" s="203"/>
      <c r="K853" s="204"/>
      <c r="L853" s="204"/>
      <c r="M853" s="201"/>
      <c r="N853" s="201"/>
    </row>
    <row r="854" spans="1:14" x14ac:dyDescent="0.2">
      <c r="A854" s="113"/>
      <c r="B854" s="200"/>
      <c r="C854" s="200"/>
      <c r="D854" s="201"/>
      <c r="E854" s="113"/>
      <c r="F854" s="113"/>
      <c r="G854" s="113"/>
      <c r="H854" s="113"/>
      <c r="I854" s="203"/>
      <c r="J854" s="203"/>
      <c r="K854" s="204"/>
      <c r="L854" s="204"/>
      <c r="M854" s="201"/>
      <c r="N854" s="201"/>
    </row>
    <row r="855" spans="1:14" x14ac:dyDescent="0.2">
      <c r="A855" s="113"/>
      <c r="B855" s="200"/>
      <c r="C855" s="200"/>
      <c r="D855" s="201"/>
      <c r="E855" s="113"/>
      <c r="F855" s="113"/>
      <c r="G855" s="113"/>
      <c r="H855" s="113"/>
      <c r="I855" s="203"/>
      <c r="J855" s="203"/>
      <c r="K855" s="204"/>
      <c r="L855" s="204"/>
      <c r="M855" s="201"/>
      <c r="N855" s="201"/>
    </row>
    <row r="856" spans="1:14" x14ac:dyDescent="0.2">
      <c r="A856" s="113"/>
      <c r="B856" s="200"/>
      <c r="C856" s="200"/>
      <c r="D856" s="201"/>
      <c r="E856" s="113"/>
      <c r="F856" s="113"/>
      <c r="G856" s="113"/>
      <c r="H856" s="113"/>
      <c r="I856" s="203"/>
      <c r="J856" s="203"/>
      <c r="K856" s="204"/>
      <c r="L856" s="204"/>
      <c r="M856" s="201"/>
      <c r="N856" s="201"/>
    </row>
    <row r="857" spans="1:14" x14ac:dyDescent="0.2">
      <c r="A857" s="113"/>
      <c r="B857" s="200"/>
      <c r="C857" s="200"/>
      <c r="D857" s="201"/>
      <c r="E857" s="113"/>
      <c r="F857" s="113"/>
      <c r="G857" s="113"/>
      <c r="H857" s="113"/>
      <c r="I857" s="203"/>
      <c r="J857" s="203"/>
      <c r="K857" s="204"/>
      <c r="L857" s="204"/>
      <c r="M857" s="201"/>
      <c r="N857" s="201"/>
    </row>
    <row r="858" spans="1:14" x14ac:dyDescent="0.2">
      <c r="A858" s="113"/>
      <c r="B858" s="200"/>
      <c r="C858" s="200"/>
      <c r="D858" s="201"/>
      <c r="E858" s="113"/>
      <c r="F858" s="113"/>
      <c r="G858" s="113"/>
      <c r="H858" s="113"/>
      <c r="I858" s="203"/>
      <c r="J858" s="203"/>
      <c r="K858" s="204"/>
      <c r="L858" s="204"/>
      <c r="M858" s="201"/>
      <c r="N858" s="201"/>
    </row>
    <row r="859" spans="1:14" x14ac:dyDescent="0.2">
      <c r="A859" s="113"/>
      <c r="B859" s="200"/>
      <c r="C859" s="200"/>
      <c r="D859" s="201"/>
      <c r="E859" s="113"/>
      <c r="F859" s="113"/>
      <c r="G859" s="113"/>
      <c r="H859" s="113"/>
      <c r="I859" s="203"/>
      <c r="J859" s="203"/>
      <c r="K859" s="204"/>
      <c r="L859" s="204"/>
      <c r="M859" s="201"/>
      <c r="N859" s="201"/>
    </row>
    <row r="860" spans="1:14" x14ac:dyDescent="0.2">
      <c r="A860" s="113"/>
      <c r="B860" s="200"/>
      <c r="C860" s="200"/>
      <c r="D860" s="201"/>
      <c r="E860" s="113"/>
      <c r="F860" s="113"/>
      <c r="G860" s="113"/>
      <c r="H860" s="113"/>
      <c r="I860" s="203"/>
      <c r="J860" s="203"/>
      <c r="K860" s="204"/>
      <c r="L860" s="204"/>
      <c r="M860" s="201"/>
      <c r="N860" s="201"/>
    </row>
    <row r="861" spans="1:14" x14ac:dyDescent="0.2">
      <c r="A861" s="113"/>
      <c r="B861" s="200"/>
      <c r="C861" s="200"/>
      <c r="D861" s="201"/>
      <c r="E861" s="113"/>
      <c r="F861" s="113"/>
      <c r="G861" s="113"/>
      <c r="H861" s="113"/>
      <c r="I861" s="203"/>
      <c r="J861" s="203"/>
      <c r="K861" s="204"/>
      <c r="L861" s="204"/>
      <c r="M861" s="201"/>
      <c r="N861" s="201"/>
    </row>
    <row r="862" spans="1:14" x14ac:dyDescent="0.2">
      <c r="A862" s="113"/>
      <c r="B862" s="200"/>
      <c r="C862" s="200"/>
      <c r="D862" s="201"/>
      <c r="E862" s="113"/>
      <c r="F862" s="113"/>
      <c r="G862" s="113"/>
      <c r="H862" s="113"/>
      <c r="I862" s="203"/>
      <c r="J862" s="203"/>
      <c r="K862" s="204"/>
      <c r="L862" s="204"/>
      <c r="M862" s="201"/>
      <c r="N862" s="201"/>
    </row>
    <row r="863" spans="1:14" x14ac:dyDescent="0.2">
      <c r="A863" s="113"/>
      <c r="B863" s="200"/>
      <c r="C863" s="200"/>
      <c r="D863" s="201"/>
      <c r="E863" s="113"/>
      <c r="F863" s="113"/>
      <c r="G863" s="113"/>
      <c r="H863" s="113"/>
      <c r="I863" s="203"/>
      <c r="J863" s="203"/>
      <c r="K863" s="204"/>
      <c r="L863" s="204"/>
      <c r="M863" s="201"/>
      <c r="N863" s="201"/>
    </row>
    <row r="864" spans="1:14" x14ac:dyDescent="0.2">
      <c r="A864" s="113"/>
      <c r="B864" s="200"/>
      <c r="C864" s="200"/>
      <c r="D864" s="201"/>
      <c r="E864" s="113"/>
      <c r="F864" s="113"/>
      <c r="G864" s="113"/>
      <c r="H864" s="113"/>
      <c r="I864" s="203"/>
      <c r="J864" s="203"/>
      <c r="K864" s="204"/>
      <c r="L864" s="204"/>
      <c r="M864" s="201"/>
      <c r="N864" s="201"/>
    </row>
    <row r="865" spans="1:14" x14ac:dyDescent="0.2">
      <c r="A865" s="113"/>
      <c r="B865" s="200"/>
      <c r="C865" s="200"/>
      <c r="D865" s="201"/>
      <c r="E865" s="113"/>
      <c r="F865" s="113"/>
      <c r="G865" s="113"/>
      <c r="H865" s="113"/>
      <c r="I865" s="203"/>
      <c r="J865" s="203"/>
      <c r="K865" s="204"/>
      <c r="L865" s="204"/>
      <c r="M865" s="201"/>
      <c r="N865" s="201"/>
    </row>
    <row r="866" spans="1:14" x14ac:dyDescent="0.2">
      <c r="A866" s="113"/>
      <c r="B866" s="200"/>
      <c r="C866" s="200"/>
      <c r="D866" s="201"/>
      <c r="E866" s="113"/>
      <c r="F866" s="113"/>
      <c r="G866" s="113"/>
      <c r="H866" s="113"/>
      <c r="I866" s="203"/>
      <c r="J866" s="203"/>
      <c r="K866" s="204"/>
      <c r="L866" s="204"/>
      <c r="M866" s="201"/>
      <c r="N866" s="201"/>
    </row>
    <row r="867" spans="1:14" x14ac:dyDescent="0.2">
      <c r="A867" s="113"/>
      <c r="B867" s="200"/>
      <c r="C867" s="200"/>
      <c r="D867" s="201"/>
      <c r="E867" s="113"/>
      <c r="F867" s="113"/>
      <c r="G867" s="113"/>
      <c r="H867" s="113"/>
      <c r="I867" s="203"/>
      <c r="J867" s="203"/>
      <c r="K867" s="204"/>
      <c r="L867" s="204"/>
      <c r="M867" s="201"/>
      <c r="N867" s="201"/>
    </row>
    <row r="868" spans="1:14" x14ac:dyDescent="0.2">
      <c r="A868" s="113"/>
      <c r="B868" s="200"/>
      <c r="C868" s="200"/>
      <c r="D868" s="201"/>
      <c r="E868" s="113"/>
      <c r="F868" s="113"/>
      <c r="G868" s="113"/>
      <c r="H868" s="113"/>
      <c r="I868" s="203"/>
      <c r="J868" s="203"/>
      <c r="K868" s="204"/>
      <c r="L868" s="204"/>
      <c r="M868" s="201"/>
      <c r="N868" s="201"/>
    </row>
    <row r="869" spans="1:14" x14ac:dyDescent="0.2">
      <c r="A869" s="113"/>
      <c r="B869" s="200"/>
      <c r="C869" s="200"/>
      <c r="D869" s="201"/>
      <c r="E869" s="113"/>
      <c r="F869" s="113"/>
      <c r="G869" s="113"/>
      <c r="H869" s="113"/>
      <c r="I869" s="203"/>
      <c r="J869" s="203"/>
      <c r="K869" s="204"/>
      <c r="L869" s="204"/>
      <c r="M869" s="201"/>
      <c r="N869" s="201"/>
    </row>
    <row r="870" spans="1:14" x14ac:dyDescent="0.2">
      <c r="A870" s="113"/>
      <c r="B870" s="200"/>
      <c r="C870" s="200"/>
      <c r="D870" s="201"/>
      <c r="E870" s="113"/>
      <c r="F870" s="113"/>
      <c r="G870" s="113"/>
      <c r="H870" s="113"/>
      <c r="I870" s="203"/>
      <c r="J870" s="203"/>
      <c r="K870" s="204"/>
      <c r="L870" s="204"/>
      <c r="M870" s="201"/>
      <c r="N870" s="201"/>
    </row>
    <row r="871" spans="1:14" x14ac:dyDescent="0.2">
      <c r="A871" s="113"/>
      <c r="B871" s="200"/>
      <c r="C871" s="200"/>
      <c r="D871" s="201"/>
      <c r="E871" s="113"/>
      <c r="F871" s="113"/>
      <c r="G871" s="113"/>
      <c r="H871" s="113"/>
      <c r="I871" s="203"/>
      <c r="J871" s="203"/>
      <c r="K871" s="204"/>
      <c r="L871" s="204"/>
      <c r="M871" s="201"/>
      <c r="N871" s="201"/>
    </row>
    <row r="872" spans="1:14" x14ac:dyDescent="0.2">
      <c r="A872" s="113"/>
      <c r="B872" s="200"/>
      <c r="C872" s="200"/>
      <c r="D872" s="201"/>
      <c r="E872" s="113"/>
      <c r="F872" s="113"/>
      <c r="G872" s="113"/>
      <c r="H872" s="113"/>
      <c r="I872" s="203"/>
      <c r="J872" s="203"/>
      <c r="K872" s="204"/>
      <c r="L872" s="204"/>
      <c r="M872" s="201"/>
      <c r="N872" s="201"/>
    </row>
    <row r="873" spans="1:14" x14ac:dyDescent="0.2">
      <c r="A873" s="113"/>
      <c r="B873" s="200"/>
      <c r="C873" s="200"/>
      <c r="D873" s="201"/>
      <c r="E873" s="113"/>
      <c r="F873" s="113"/>
      <c r="G873" s="113"/>
      <c r="H873" s="113"/>
      <c r="I873" s="203"/>
      <c r="J873" s="203"/>
      <c r="K873" s="204"/>
      <c r="L873" s="204"/>
      <c r="M873" s="201"/>
      <c r="N873" s="201"/>
    </row>
    <row r="874" spans="1:14" x14ac:dyDescent="0.2">
      <c r="A874" s="113"/>
      <c r="B874" s="200"/>
      <c r="C874" s="200"/>
      <c r="D874" s="201"/>
      <c r="E874" s="113"/>
      <c r="F874" s="113"/>
      <c r="G874" s="113"/>
      <c r="H874" s="113"/>
      <c r="I874" s="203"/>
      <c r="J874" s="203"/>
      <c r="K874" s="204"/>
      <c r="L874" s="204"/>
      <c r="M874" s="201"/>
      <c r="N874" s="201"/>
    </row>
    <row r="875" spans="1:14" x14ac:dyDescent="0.2">
      <c r="A875" s="113"/>
      <c r="B875" s="200"/>
      <c r="C875" s="200"/>
      <c r="D875" s="201"/>
      <c r="E875" s="113"/>
      <c r="F875" s="113"/>
      <c r="G875" s="113"/>
      <c r="H875" s="113"/>
      <c r="I875" s="203"/>
      <c r="J875" s="203"/>
      <c r="K875" s="204"/>
      <c r="L875" s="204"/>
      <c r="M875" s="201"/>
      <c r="N875" s="201"/>
    </row>
    <row r="876" spans="1:14" x14ac:dyDescent="0.2">
      <c r="A876" s="113"/>
      <c r="B876" s="200"/>
      <c r="C876" s="200"/>
      <c r="D876" s="201"/>
      <c r="E876" s="113"/>
      <c r="F876" s="113"/>
      <c r="G876" s="113"/>
      <c r="H876" s="113"/>
      <c r="I876" s="203"/>
      <c r="J876" s="203"/>
      <c r="K876" s="204"/>
      <c r="L876" s="204"/>
      <c r="M876" s="201"/>
      <c r="N876" s="201"/>
    </row>
    <row r="877" spans="1:14" x14ac:dyDescent="0.2">
      <c r="A877" s="113"/>
      <c r="B877" s="200"/>
      <c r="C877" s="200"/>
      <c r="D877" s="201"/>
      <c r="E877" s="113"/>
      <c r="F877" s="113"/>
      <c r="G877" s="113"/>
      <c r="H877" s="113"/>
      <c r="I877" s="203"/>
      <c r="J877" s="203"/>
      <c r="K877" s="204"/>
      <c r="L877" s="204"/>
      <c r="M877" s="201"/>
      <c r="N877" s="201"/>
    </row>
    <row r="878" spans="1:14" x14ac:dyDescent="0.2">
      <c r="A878" s="113"/>
      <c r="B878" s="200"/>
      <c r="C878" s="200"/>
      <c r="D878" s="201"/>
      <c r="E878" s="113"/>
      <c r="F878" s="113"/>
      <c r="G878" s="113"/>
      <c r="H878" s="113"/>
      <c r="I878" s="203"/>
      <c r="J878" s="203"/>
      <c r="K878" s="204"/>
      <c r="L878" s="204"/>
      <c r="M878" s="201"/>
      <c r="N878" s="201"/>
    </row>
    <row r="879" spans="1:14" x14ac:dyDescent="0.2">
      <c r="A879" s="113"/>
      <c r="B879" s="200"/>
      <c r="C879" s="200"/>
      <c r="D879" s="201"/>
      <c r="E879" s="113"/>
      <c r="F879" s="113"/>
      <c r="G879" s="113"/>
      <c r="H879" s="113"/>
      <c r="I879" s="203"/>
      <c r="J879" s="203"/>
      <c r="K879" s="204"/>
      <c r="L879" s="204"/>
      <c r="M879" s="201"/>
      <c r="N879" s="201"/>
    </row>
    <row r="880" spans="1:14" x14ac:dyDescent="0.2">
      <c r="A880" s="113"/>
      <c r="B880" s="200"/>
      <c r="C880" s="200"/>
      <c r="D880" s="201"/>
      <c r="E880" s="113"/>
      <c r="F880" s="113"/>
      <c r="G880" s="113"/>
      <c r="H880" s="113"/>
      <c r="I880" s="203"/>
      <c r="J880" s="203"/>
      <c r="K880" s="204"/>
      <c r="L880" s="204"/>
      <c r="M880" s="201"/>
      <c r="N880" s="201"/>
    </row>
    <row r="881" spans="1:14" x14ac:dyDescent="0.2">
      <c r="A881" s="113"/>
      <c r="B881" s="200"/>
      <c r="C881" s="200"/>
      <c r="D881" s="201"/>
      <c r="E881" s="113"/>
      <c r="F881" s="113"/>
      <c r="G881" s="113"/>
      <c r="H881" s="113"/>
      <c r="I881" s="203"/>
      <c r="J881" s="203"/>
      <c r="K881" s="204"/>
      <c r="L881" s="204"/>
      <c r="M881" s="201"/>
      <c r="N881" s="201"/>
    </row>
    <row r="882" spans="1:14" x14ac:dyDescent="0.2">
      <c r="A882" s="113"/>
      <c r="B882" s="200"/>
      <c r="C882" s="200"/>
      <c r="D882" s="201"/>
      <c r="E882" s="113"/>
      <c r="F882" s="113"/>
      <c r="G882" s="113"/>
      <c r="H882" s="113"/>
      <c r="I882" s="203"/>
      <c r="J882" s="203"/>
      <c r="K882" s="204"/>
      <c r="L882" s="204"/>
      <c r="M882" s="201"/>
      <c r="N882" s="201"/>
    </row>
    <row r="883" spans="1:14" x14ac:dyDescent="0.2">
      <c r="A883" s="113"/>
      <c r="B883" s="200"/>
      <c r="C883" s="200"/>
      <c r="D883" s="201"/>
      <c r="E883" s="113"/>
      <c r="F883" s="113"/>
      <c r="G883" s="113"/>
      <c r="H883" s="113"/>
      <c r="I883" s="203"/>
      <c r="J883" s="203"/>
      <c r="K883" s="204"/>
      <c r="L883" s="204"/>
      <c r="M883" s="201"/>
      <c r="N883" s="201"/>
    </row>
    <row r="884" spans="1:14" x14ac:dyDescent="0.2">
      <c r="A884" s="113"/>
      <c r="B884" s="200"/>
      <c r="C884" s="200"/>
      <c r="D884" s="201"/>
      <c r="E884" s="113"/>
      <c r="F884" s="113"/>
      <c r="G884" s="113"/>
      <c r="H884" s="113"/>
      <c r="I884" s="203"/>
      <c r="J884" s="203"/>
      <c r="K884" s="204"/>
      <c r="L884" s="204"/>
      <c r="M884" s="201"/>
      <c r="N884" s="201"/>
    </row>
    <row r="885" spans="1:14" x14ac:dyDescent="0.2">
      <c r="A885" s="113"/>
      <c r="B885" s="200"/>
      <c r="C885" s="200"/>
      <c r="D885" s="201"/>
      <c r="E885" s="113"/>
      <c r="F885" s="113"/>
      <c r="G885" s="113"/>
      <c r="H885" s="113"/>
      <c r="I885" s="203"/>
      <c r="J885" s="203"/>
      <c r="K885" s="204"/>
      <c r="L885" s="204"/>
      <c r="M885" s="201"/>
      <c r="N885" s="201"/>
    </row>
    <row r="886" spans="1:14" x14ac:dyDescent="0.2">
      <c r="A886" s="113"/>
      <c r="B886" s="200"/>
      <c r="C886" s="200"/>
      <c r="D886" s="201"/>
      <c r="E886" s="113"/>
      <c r="F886" s="113"/>
      <c r="G886" s="113"/>
      <c r="H886" s="113"/>
      <c r="I886" s="203"/>
      <c r="J886" s="203"/>
      <c r="K886" s="204"/>
      <c r="L886" s="204"/>
      <c r="M886" s="201"/>
      <c r="N886" s="201"/>
    </row>
    <row r="887" spans="1:14" x14ac:dyDescent="0.2">
      <c r="A887" s="113"/>
      <c r="B887" s="200"/>
      <c r="C887" s="200"/>
      <c r="D887" s="201"/>
      <c r="E887" s="113"/>
      <c r="F887" s="113"/>
      <c r="G887" s="113"/>
      <c r="H887" s="113"/>
      <c r="I887" s="203"/>
      <c r="J887" s="203"/>
      <c r="K887" s="204"/>
      <c r="L887" s="204"/>
      <c r="M887" s="201"/>
      <c r="N887" s="201"/>
    </row>
    <row r="888" spans="1:14" x14ac:dyDescent="0.2">
      <c r="A888" s="113"/>
      <c r="B888" s="200"/>
      <c r="C888" s="200"/>
      <c r="D888" s="201"/>
      <c r="E888" s="113"/>
      <c r="F888" s="113"/>
      <c r="G888" s="113"/>
      <c r="H888" s="113"/>
      <c r="I888" s="203"/>
      <c r="J888" s="203"/>
      <c r="K888" s="204"/>
      <c r="L888" s="204"/>
      <c r="M888" s="201"/>
      <c r="N888" s="201"/>
    </row>
    <row r="889" spans="1:14" x14ac:dyDescent="0.2">
      <c r="A889" s="113"/>
      <c r="B889" s="200"/>
      <c r="C889" s="200"/>
      <c r="D889" s="201"/>
      <c r="E889" s="113"/>
      <c r="F889" s="113"/>
      <c r="G889" s="113"/>
      <c r="H889" s="113"/>
      <c r="I889" s="203"/>
      <c r="J889" s="203"/>
      <c r="K889" s="204"/>
      <c r="L889" s="204"/>
      <c r="M889" s="201"/>
      <c r="N889" s="201"/>
    </row>
    <row r="890" spans="1:14" x14ac:dyDescent="0.2">
      <c r="A890" s="113"/>
      <c r="B890" s="200"/>
      <c r="C890" s="200"/>
      <c r="D890" s="201"/>
      <c r="E890" s="113"/>
      <c r="F890" s="113"/>
      <c r="G890" s="113"/>
      <c r="H890" s="113"/>
      <c r="I890" s="203"/>
      <c r="J890" s="203"/>
      <c r="K890" s="204"/>
      <c r="L890" s="204"/>
      <c r="M890" s="201"/>
      <c r="N890" s="201"/>
    </row>
    <row r="891" spans="1:14" x14ac:dyDescent="0.2">
      <c r="A891" s="113"/>
      <c r="B891" s="200"/>
      <c r="C891" s="200"/>
      <c r="D891" s="201"/>
      <c r="E891" s="113"/>
      <c r="F891" s="113"/>
      <c r="G891" s="113"/>
      <c r="H891" s="113"/>
      <c r="I891" s="203"/>
      <c r="J891" s="203"/>
      <c r="K891" s="204"/>
      <c r="L891" s="204"/>
      <c r="M891" s="201"/>
      <c r="N891" s="201"/>
    </row>
    <row r="892" spans="1:14" x14ac:dyDescent="0.2">
      <c r="A892" s="113"/>
      <c r="B892" s="200"/>
      <c r="C892" s="200"/>
      <c r="D892" s="201"/>
      <c r="E892" s="113"/>
      <c r="F892" s="113"/>
      <c r="G892" s="113"/>
      <c r="H892" s="113"/>
      <c r="I892" s="203"/>
      <c r="J892" s="203"/>
      <c r="K892" s="204"/>
      <c r="L892" s="204"/>
      <c r="M892" s="201"/>
      <c r="N892" s="201"/>
    </row>
    <row r="893" spans="1:14" x14ac:dyDescent="0.2">
      <c r="A893" s="113"/>
      <c r="B893" s="200"/>
      <c r="C893" s="200"/>
      <c r="D893" s="201"/>
      <c r="E893" s="113"/>
      <c r="F893" s="113"/>
      <c r="G893" s="113"/>
      <c r="H893" s="113"/>
      <c r="I893" s="203"/>
      <c r="J893" s="203"/>
      <c r="K893" s="204"/>
      <c r="L893" s="204"/>
      <c r="M893" s="201"/>
      <c r="N893" s="201"/>
    </row>
    <row r="894" spans="1:14" x14ac:dyDescent="0.2">
      <c r="A894" s="113"/>
      <c r="B894" s="200"/>
      <c r="C894" s="200"/>
      <c r="D894" s="201"/>
      <c r="E894" s="113"/>
      <c r="F894" s="113"/>
      <c r="G894" s="113"/>
      <c r="H894" s="113"/>
      <c r="I894" s="203"/>
      <c r="J894" s="203"/>
      <c r="K894" s="204"/>
      <c r="L894" s="204"/>
      <c r="M894" s="201"/>
      <c r="N894" s="201"/>
    </row>
    <row r="895" spans="1:14" x14ac:dyDescent="0.2">
      <c r="A895" s="113"/>
      <c r="B895" s="200"/>
      <c r="C895" s="200"/>
      <c r="D895" s="201"/>
      <c r="E895" s="113"/>
      <c r="F895" s="113"/>
      <c r="G895" s="113"/>
      <c r="H895" s="113"/>
      <c r="I895" s="203"/>
      <c r="J895" s="203"/>
      <c r="K895" s="204"/>
      <c r="L895" s="204"/>
      <c r="M895" s="201"/>
      <c r="N895" s="201"/>
    </row>
    <row r="896" spans="1:14" x14ac:dyDescent="0.2">
      <c r="A896" s="113"/>
      <c r="B896" s="200"/>
      <c r="C896" s="200"/>
      <c r="D896" s="201"/>
      <c r="E896" s="113"/>
      <c r="F896" s="113"/>
      <c r="G896" s="113"/>
      <c r="H896" s="113"/>
      <c r="I896" s="203"/>
      <c r="J896" s="203"/>
      <c r="K896" s="204"/>
      <c r="L896" s="204"/>
      <c r="M896" s="201"/>
      <c r="N896" s="201"/>
    </row>
    <row r="897" spans="1:14" x14ac:dyDescent="0.2">
      <c r="A897" s="113"/>
      <c r="B897" s="200"/>
      <c r="C897" s="200"/>
      <c r="D897" s="201"/>
      <c r="E897" s="113"/>
      <c r="F897" s="113"/>
      <c r="G897" s="113"/>
      <c r="H897" s="113"/>
      <c r="I897" s="203"/>
      <c r="J897" s="203"/>
      <c r="K897" s="204"/>
      <c r="L897" s="204"/>
      <c r="M897" s="201"/>
      <c r="N897" s="201"/>
    </row>
    <row r="898" spans="1:14" x14ac:dyDescent="0.2">
      <c r="A898" s="113"/>
      <c r="B898" s="200"/>
      <c r="C898" s="200"/>
      <c r="D898" s="201"/>
      <c r="E898" s="113"/>
      <c r="F898" s="113"/>
      <c r="G898" s="113"/>
      <c r="H898" s="113"/>
      <c r="I898" s="203"/>
      <c r="J898" s="203"/>
      <c r="K898" s="204"/>
      <c r="L898" s="204"/>
      <c r="M898" s="201"/>
      <c r="N898" s="201"/>
    </row>
    <row r="899" spans="1:14" x14ac:dyDescent="0.2">
      <c r="A899" s="113"/>
      <c r="B899" s="200"/>
      <c r="C899" s="200"/>
      <c r="D899" s="201"/>
      <c r="E899" s="113"/>
      <c r="F899" s="113"/>
      <c r="G899" s="113"/>
      <c r="H899" s="113"/>
      <c r="I899" s="203"/>
      <c r="J899" s="203"/>
      <c r="K899" s="204"/>
      <c r="L899" s="204"/>
      <c r="M899" s="201"/>
      <c r="N899" s="201"/>
    </row>
    <row r="900" spans="1:14" x14ac:dyDescent="0.2">
      <c r="A900" s="113"/>
      <c r="B900" s="200"/>
      <c r="C900" s="200"/>
      <c r="D900" s="201"/>
      <c r="E900" s="113"/>
      <c r="F900" s="113"/>
      <c r="G900" s="113"/>
      <c r="H900" s="113"/>
      <c r="I900" s="203"/>
      <c r="J900" s="203"/>
      <c r="K900" s="204"/>
      <c r="L900" s="204"/>
      <c r="M900" s="201"/>
      <c r="N900" s="201"/>
    </row>
    <row r="901" spans="1:14" x14ac:dyDescent="0.2">
      <c r="A901" s="113"/>
      <c r="B901" s="200"/>
      <c r="C901" s="200"/>
      <c r="D901" s="201"/>
      <c r="E901" s="113"/>
      <c r="F901" s="113"/>
      <c r="G901" s="113"/>
      <c r="H901" s="113"/>
      <c r="I901" s="203"/>
      <c r="J901" s="203"/>
      <c r="K901" s="204"/>
      <c r="L901" s="204"/>
      <c r="M901" s="201"/>
      <c r="N901" s="201"/>
    </row>
    <row r="902" spans="1:14" x14ac:dyDescent="0.2">
      <c r="A902" s="113"/>
      <c r="B902" s="200"/>
      <c r="C902" s="200"/>
      <c r="D902" s="201"/>
      <c r="E902" s="113"/>
      <c r="F902" s="113"/>
      <c r="G902" s="113"/>
      <c r="H902" s="113"/>
      <c r="I902" s="203"/>
      <c r="J902" s="203"/>
      <c r="K902" s="204"/>
      <c r="L902" s="204"/>
      <c r="M902" s="201"/>
      <c r="N902" s="201"/>
    </row>
    <row r="903" spans="1:14" x14ac:dyDescent="0.2">
      <c r="A903" s="113"/>
      <c r="B903" s="200"/>
      <c r="C903" s="200"/>
      <c r="D903" s="201"/>
      <c r="E903" s="113"/>
      <c r="F903" s="113"/>
      <c r="G903" s="113"/>
      <c r="H903" s="113"/>
      <c r="I903" s="203"/>
      <c r="J903" s="203"/>
      <c r="K903" s="204"/>
      <c r="L903" s="204"/>
      <c r="M903" s="201"/>
      <c r="N903" s="201"/>
    </row>
    <row r="904" spans="1:14" x14ac:dyDescent="0.2">
      <c r="A904" s="113"/>
      <c r="B904" s="200"/>
      <c r="C904" s="200"/>
      <c r="D904" s="201"/>
      <c r="E904" s="113"/>
      <c r="F904" s="113"/>
      <c r="G904" s="113"/>
      <c r="H904" s="113"/>
      <c r="I904" s="203"/>
      <c r="J904" s="203"/>
      <c r="K904" s="204"/>
      <c r="L904" s="204"/>
      <c r="M904" s="201"/>
      <c r="N904" s="201"/>
    </row>
    <row r="905" spans="1:14" x14ac:dyDescent="0.2">
      <c r="A905" s="113"/>
      <c r="B905" s="200"/>
      <c r="C905" s="200"/>
      <c r="D905" s="201"/>
      <c r="E905" s="113"/>
      <c r="F905" s="113"/>
      <c r="G905" s="113"/>
      <c r="H905" s="113"/>
      <c r="I905" s="203"/>
      <c r="J905" s="203"/>
      <c r="K905" s="204"/>
      <c r="L905" s="204"/>
      <c r="M905" s="201"/>
      <c r="N905" s="201"/>
    </row>
    <row r="906" spans="1:14" x14ac:dyDescent="0.2">
      <c r="A906" s="113"/>
      <c r="B906" s="200"/>
      <c r="C906" s="200"/>
      <c r="D906" s="201"/>
      <c r="E906" s="113"/>
      <c r="F906" s="113"/>
      <c r="G906" s="113"/>
      <c r="H906" s="113"/>
      <c r="I906" s="203"/>
      <c r="J906" s="203"/>
      <c r="K906" s="204"/>
      <c r="L906" s="204"/>
      <c r="M906" s="201"/>
      <c r="N906" s="201"/>
    </row>
    <row r="907" spans="1:14" x14ac:dyDescent="0.2">
      <c r="A907" s="113"/>
      <c r="B907" s="200"/>
      <c r="C907" s="200"/>
      <c r="D907" s="201"/>
      <c r="E907" s="113"/>
      <c r="F907" s="113"/>
      <c r="G907" s="113"/>
      <c r="H907" s="113"/>
      <c r="I907" s="203"/>
      <c r="J907" s="203"/>
      <c r="K907" s="204"/>
      <c r="L907" s="204"/>
      <c r="M907" s="201"/>
      <c r="N907" s="201"/>
    </row>
    <row r="908" spans="1:14" x14ac:dyDescent="0.2">
      <c r="A908" s="113"/>
      <c r="B908" s="200"/>
      <c r="C908" s="200"/>
      <c r="D908" s="201"/>
      <c r="E908" s="113"/>
      <c r="F908" s="113"/>
      <c r="G908" s="113"/>
      <c r="H908" s="113"/>
      <c r="I908" s="203"/>
      <c r="J908" s="203"/>
      <c r="K908" s="204"/>
      <c r="L908" s="204"/>
      <c r="M908" s="201"/>
      <c r="N908" s="201"/>
    </row>
    <row r="909" spans="1:14" x14ac:dyDescent="0.2">
      <c r="A909" s="113"/>
      <c r="B909" s="200"/>
      <c r="C909" s="200"/>
      <c r="D909" s="201"/>
      <c r="E909" s="113"/>
      <c r="F909" s="113"/>
      <c r="G909" s="113"/>
      <c r="H909" s="113"/>
      <c r="I909" s="203"/>
      <c r="J909" s="203"/>
      <c r="K909" s="204"/>
      <c r="L909" s="204"/>
      <c r="M909" s="201"/>
      <c r="N909" s="201"/>
    </row>
    <row r="910" spans="1:14" x14ac:dyDescent="0.2">
      <c r="A910" s="113"/>
      <c r="B910" s="200"/>
      <c r="C910" s="200"/>
      <c r="D910" s="201"/>
      <c r="E910" s="113"/>
      <c r="F910" s="113"/>
      <c r="G910" s="113"/>
      <c r="H910" s="113"/>
      <c r="I910" s="203"/>
      <c r="J910" s="203"/>
      <c r="K910" s="204"/>
      <c r="L910" s="204"/>
      <c r="M910" s="201"/>
      <c r="N910" s="201"/>
    </row>
    <row r="911" spans="1:14" x14ac:dyDescent="0.2">
      <c r="A911" s="113"/>
      <c r="B911" s="200"/>
      <c r="C911" s="200"/>
      <c r="D911" s="201"/>
      <c r="E911" s="113"/>
      <c r="F911" s="113"/>
      <c r="G911" s="113"/>
      <c r="H911" s="113"/>
      <c r="I911" s="203"/>
      <c r="J911" s="203"/>
      <c r="K911" s="204"/>
      <c r="L911" s="204"/>
      <c r="M911" s="201"/>
      <c r="N911" s="201"/>
    </row>
    <row r="912" spans="1:14" x14ac:dyDescent="0.2">
      <c r="A912" s="113"/>
      <c r="B912" s="200"/>
      <c r="C912" s="200"/>
      <c r="D912" s="201"/>
      <c r="E912" s="113"/>
      <c r="F912" s="113"/>
      <c r="G912" s="113"/>
      <c r="H912" s="113"/>
      <c r="I912" s="203"/>
      <c r="J912" s="203"/>
      <c r="K912" s="204"/>
      <c r="L912" s="204"/>
      <c r="M912" s="201"/>
      <c r="N912" s="201"/>
    </row>
    <row r="913" spans="1:14" x14ac:dyDescent="0.2">
      <c r="A913" s="113"/>
      <c r="B913" s="200"/>
      <c r="C913" s="200"/>
      <c r="D913" s="201"/>
      <c r="E913" s="113"/>
      <c r="F913" s="113"/>
      <c r="G913" s="113"/>
      <c r="H913" s="113"/>
      <c r="I913" s="203"/>
      <c r="J913" s="203"/>
      <c r="K913" s="204"/>
      <c r="L913" s="204"/>
      <c r="M913" s="201"/>
      <c r="N913" s="201"/>
    </row>
    <row r="914" spans="1:14" x14ac:dyDescent="0.2">
      <c r="A914" s="113"/>
      <c r="B914" s="200"/>
      <c r="C914" s="200"/>
      <c r="D914" s="201"/>
      <c r="E914" s="113"/>
      <c r="F914" s="113"/>
      <c r="G914" s="113"/>
      <c r="H914" s="113"/>
      <c r="I914" s="203"/>
      <c r="J914" s="203"/>
      <c r="K914" s="204"/>
      <c r="L914" s="204"/>
      <c r="M914" s="201"/>
      <c r="N914" s="201"/>
    </row>
    <row r="915" spans="1:14" x14ac:dyDescent="0.2">
      <c r="A915" s="113"/>
      <c r="B915" s="200"/>
      <c r="C915" s="200"/>
      <c r="D915" s="201"/>
      <c r="E915" s="113"/>
      <c r="F915" s="113"/>
      <c r="G915" s="113"/>
      <c r="H915" s="113"/>
      <c r="I915" s="203"/>
      <c r="J915" s="203"/>
      <c r="K915" s="204"/>
      <c r="L915" s="204"/>
      <c r="M915" s="201"/>
      <c r="N915" s="201"/>
    </row>
    <row r="916" spans="1:14" x14ac:dyDescent="0.2">
      <c r="A916" s="113"/>
      <c r="B916" s="200"/>
      <c r="C916" s="200"/>
      <c r="D916" s="201"/>
      <c r="E916" s="113"/>
      <c r="F916" s="113"/>
      <c r="G916" s="113"/>
      <c r="H916" s="113"/>
      <c r="I916" s="203"/>
      <c r="J916" s="203"/>
      <c r="K916" s="204"/>
      <c r="L916" s="204"/>
      <c r="M916" s="201"/>
      <c r="N916" s="201"/>
    </row>
    <row r="917" spans="1:14" x14ac:dyDescent="0.2">
      <c r="A917" s="113"/>
      <c r="B917" s="200"/>
      <c r="C917" s="200"/>
      <c r="D917" s="201"/>
      <c r="E917" s="113"/>
      <c r="F917" s="113"/>
      <c r="G917" s="113"/>
      <c r="H917" s="113"/>
      <c r="I917" s="203"/>
      <c r="J917" s="203"/>
      <c r="K917" s="204"/>
      <c r="L917" s="204"/>
      <c r="M917" s="201"/>
      <c r="N917" s="201"/>
    </row>
    <row r="918" spans="1:14" x14ac:dyDescent="0.2">
      <c r="A918" s="113"/>
      <c r="B918" s="200"/>
      <c r="C918" s="200"/>
      <c r="D918" s="201"/>
      <c r="E918" s="113"/>
      <c r="F918" s="113"/>
      <c r="G918" s="113"/>
      <c r="H918" s="113"/>
      <c r="I918" s="203"/>
      <c r="J918" s="203"/>
      <c r="K918" s="204"/>
      <c r="L918" s="204"/>
      <c r="M918" s="201"/>
      <c r="N918" s="201"/>
    </row>
    <row r="919" spans="1:14" x14ac:dyDescent="0.2">
      <c r="A919" s="113"/>
      <c r="B919" s="200"/>
      <c r="C919" s="200"/>
      <c r="D919" s="201"/>
      <c r="E919" s="113"/>
      <c r="F919" s="113"/>
      <c r="G919" s="113"/>
      <c r="H919" s="113"/>
      <c r="I919" s="203"/>
      <c r="J919" s="203"/>
      <c r="K919" s="204"/>
      <c r="L919" s="204"/>
      <c r="M919" s="201"/>
      <c r="N919" s="201"/>
    </row>
    <row r="920" spans="1:14" x14ac:dyDescent="0.2">
      <c r="A920" s="113"/>
      <c r="B920" s="200"/>
      <c r="C920" s="200"/>
      <c r="D920" s="201"/>
      <c r="E920" s="113"/>
      <c r="F920" s="113"/>
      <c r="G920" s="113"/>
      <c r="H920" s="113"/>
      <c r="I920" s="203"/>
      <c r="J920" s="203"/>
      <c r="K920" s="204"/>
      <c r="L920" s="204"/>
      <c r="M920" s="201"/>
      <c r="N920" s="201"/>
    </row>
    <row r="921" spans="1:14" x14ac:dyDescent="0.2">
      <c r="A921" s="113"/>
      <c r="B921" s="200"/>
      <c r="C921" s="200"/>
      <c r="D921" s="201"/>
      <c r="E921" s="113"/>
      <c r="F921" s="113"/>
      <c r="G921" s="113"/>
      <c r="H921" s="113"/>
      <c r="I921" s="203"/>
      <c r="J921" s="203"/>
      <c r="K921" s="204"/>
      <c r="L921" s="204"/>
      <c r="M921" s="201"/>
      <c r="N921" s="201"/>
    </row>
    <row r="922" spans="1:14" x14ac:dyDescent="0.2">
      <c r="A922" s="113"/>
      <c r="B922" s="200"/>
      <c r="C922" s="200"/>
      <c r="D922" s="201"/>
      <c r="E922" s="113"/>
      <c r="F922" s="113"/>
      <c r="G922" s="113"/>
      <c r="H922" s="113"/>
      <c r="I922" s="203"/>
      <c r="J922" s="203"/>
      <c r="K922" s="204"/>
      <c r="L922" s="204"/>
      <c r="M922" s="201"/>
      <c r="N922" s="201"/>
    </row>
    <row r="923" spans="1:14" x14ac:dyDescent="0.2">
      <c r="A923" s="113"/>
      <c r="B923" s="200"/>
      <c r="C923" s="200"/>
      <c r="D923" s="201"/>
      <c r="E923" s="113"/>
      <c r="F923" s="113"/>
      <c r="G923" s="113"/>
      <c r="H923" s="113"/>
      <c r="I923" s="203"/>
      <c r="J923" s="203"/>
      <c r="K923" s="204"/>
      <c r="L923" s="204"/>
      <c r="M923" s="201"/>
      <c r="N923" s="201"/>
    </row>
    <row r="924" spans="1:14" x14ac:dyDescent="0.2">
      <c r="A924" s="113"/>
      <c r="B924" s="200"/>
      <c r="C924" s="200"/>
      <c r="D924" s="201"/>
      <c r="E924" s="113"/>
      <c r="F924" s="113"/>
      <c r="G924" s="113"/>
      <c r="H924" s="113"/>
      <c r="I924" s="203"/>
      <c r="J924" s="203"/>
      <c r="K924" s="204"/>
      <c r="L924" s="204"/>
      <c r="M924" s="201"/>
      <c r="N924" s="201"/>
    </row>
    <row r="925" spans="1:14" x14ac:dyDescent="0.2">
      <c r="A925" s="113"/>
      <c r="B925" s="200"/>
      <c r="C925" s="200"/>
      <c r="D925" s="201"/>
      <c r="E925" s="113"/>
      <c r="F925" s="113"/>
      <c r="G925" s="113"/>
      <c r="H925" s="113"/>
      <c r="I925" s="203"/>
      <c r="J925" s="203"/>
      <c r="K925" s="204"/>
      <c r="L925" s="204"/>
      <c r="M925" s="201"/>
      <c r="N925" s="201"/>
    </row>
    <row r="926" spans="1:14" x14ac:dyDescent="0.2">
      <c r="A926" s="113"/>
      <c r="B926" s="200"/>
      <c r="C926" s="200"/>
      <c r="D926" s="201"/>
      <c r="E926" s="113"/>
      <c r="F926" s="113"/>
      <c r="G926" s="113"/>
      <c r="H926" s="113"/>
      <c r="I926" s="203"/>
      <c r="J926" s="203"/>
      <c r="K926" s="204"/>
      <c r="L926" s="204"/>
      <c r="M926" s="201"/>
      <c r="N926" s="201"/>
    </row>
    <row r="927" spans="1:14" x14ac:dyDescent="0.2">
      <c r="A927" s="113"/>
      <c r="B927" s="200"/>
      <c r="C927" s="200"/>
      <c r="D927" s="201"/>
      <c r="E927" s="113"/>
      <c r="F927" s="113"/>
      <c r="G927" s="113"/>
      <c r="H927" s="113"/>
      <c r="I927" s="203"/>
      <c r="J927" s="203"/>
      <c r="K927" s="204"/>
      <c r="L927" s="204"/>
      <c r="M927" s="201"/>
      <c r="N927" s="201"/>
    </row>
    <row r="928" spans="1:14" x14ac:dyDescent="0.2">
      <c r="A928" s="113"/>
      <c r="B928" s="200"/>
      <c r="C928" s="200"/>
      <c r="D928" s="201"/>
      <c r="E928" s="113"/>
      <c r="F928" s="113"/>
      <c r="G928" s="113"/>
      <c r="H928" s="113"/>
      <c r="I928" s="203"/>
      <c r="J928" s="203"/>
      <c r="K928" s="204"/>
      <c r="L928" s="204"/>
      <c r="M928" s="201"/>
      <c r="N928" s="201"/>
    </row>
    <row r="929" spans="1:14" x14ac:dyDescent="0.2">
      <c r="A929" s="113"/>
      <c r="B929" s="200"/>
      <c r="C929" s="200"/>
      <c r="D929" s="201"/>
      <c r="E929" s="113"/>
      <c r="F929" s="113"/>
      <c r="G929" s="113"/>
      <c r="H929" s="113"/>
      <c r="I929" s="203"/>
      <c r="J929" s="203"/>
      <c r="K929" s="204"/>
      <c r="L929" s="204"/>
      <c r="M929" s="201"/>
      <c r="N929" s="201"/>
    </row>
    <row r="930" spans="1:14" x14ac:dyDescent="0.2">
      <c r="A930" s="113"/>
      <c r="B930" s="200"/>
      <c r="C930" s="200"/>
      <c r="D930" s="201"/>
      <c r="E930" s="113"/>
      <c r="F930" s="113"/>
      <c r="G930" s="113"/>
      <c r="H930" s="113"/>
      <c r="I930" s="203"/>
      <c r="J930" s="203"/>
      <c r="K930" s="204"/>
      <c r="L930" s="204"/>
      <c r="M930" s="201"/>
      <c r="N930" s="201"/>
    </row>
    <row r="931" spans="1:14" x14ac:dyDescent="0.2">
      <c r="A931" s="113"/>
      <c r="B931" s="200"/>
      <c r="C931" s="200"/>
      <c r="D931" s="201"/>
      <c r="E931" s="113"/>
      <c r="F931" s="113"/>
      <c r="G931" s="113"/>
      <c r="H931" s="113"/>
      <c r="I931" s="203"/>
      <c r="J931" s="203"/>
      <c r="K931" s="204"/>
      <c r="L931" s="204"/>
      <c r="M931" s="201"/>
      <c r="N931" s="201"/>
    </row>
    <row r="932" spans="1:14" x14ac:dyDescent="0.2">
      <c r="A932" s="113"/>
      <c r="B932" s="200"/>
      <c r="C932" s="200"/>
      <c r="D932" s="201"/>
      <c r="E932" s="113"/>
      <c r="F932" s="113"/>
      <c r="G932" s="113"/>
      <c r="H932" s="113"/>
      <c r="I932" s="203"/>
      <c r="J932" s="203"/>
      <c r="K932" s="204"/>
      <c r="L932" s="204"/>
      <c r="M932" s="201"/>
      <c r="N932" s="201"/>
    </row>
    <row r="933" spans="1:14" x14ac:dyDescent="0.2">
      <c r="A933" s="113"/>
      <c r="B933" s="200"/>
      <c r="C933" s="200"/>
      <c r="D933" s="201"/>
      <c r="E933" s="113"/>
      <c r="F933" s="113"/>
      <c r="G933" s="113"/>
      <c r="H933" s="113"/>
      <c r="I933" s="203"/>
      <c r="J933" s="203"/>
      <c r="K933" s="204"/>
      <c r="L933" s="204"/>
      <c r="M933" s="201"/>
      <c r="N933" s="201"/>
    </row>
    <row r="934" spans="1:14" x14ac:dyDescent="0.2">
      <c r="A934" s="113"/>
      <c r="B934" s="200"/>
      <c r="C934" s="200"/>
      <c r="D934" s="201"/>
      <c r="E934" s="113"/>
      <c r="F934" s="113"/>
      <c r="G934" s="113"/>
      <c r="H934" s="113"/>
      <c r="I934" s="203"/>
      <c r="J934" s="203"/>
      <c r="K934" s="204"/>
      <c r="L934" s="204"/>
      <c r="M934" s="201"/>
      <c r="N934" s="201"/>
    </row>
    <row r="935" spans="1:14" x14ac:dyDescent="0.2">
      <c r="A935" s="113"/>
      <c r="B935" s="200"/>
      <c r="C935" s="200"/>
      <c r="D935" s="201"/>
      <c r="E935" s="113"/>
      <c r="F935" s="113"/>
      <c r="G935" s="113"/>
      <c r="H935" s="113"/>
      <c r="I935" s="203"/>
      <c r="J935" s="203"/>
      <c r="K935" s="204"/>
      <c r="L935" s="204"/>
      <c r="M935" s="201"/>
      <c r="N935" s="201"/>
    </row>
    <row r="936" spans="1:14" x14ac:dyDescent="0.2">
      <c r="A936" s="113"/>
      <c r="B936" s="200"/>
      <c r="C936" s="200"/>
      <c r="D936" s="201"/>
      <c r="E936" s="113"/>
      <c r="F936" s="113"/>
      <c r="G936" s="113"/>
      <c r="H936" s="113"/>
      <c r="I936" s="203"/>
      <c r="J936" s="203"/>
      <c r="K936" s="204"/>
      <c r="L936" s="204"/>
      <c r="M936" s="201"/>
      <c r="N936" s="201"/>
    </row>
    <row r="937" spans="1:14" x14ac:dyDescent="0.2">
      <c r="A937" s="113"/>
      <c r="B937" s="200"/>
      <c r="C937" s="200"/>
      <c r="D937" s="201"/>
      <c r="E937" s="113"/>
      <c r="F937" s="113"/>
      <c r="G937" s="113"/>
      <c r="H937" s="113"/>
      <c r="I937" s="203"/>
      <c r="J937" s="203"/>
      <c r="K937" s="204"/>
      <c r="L937" s="204"/>
      <c r="M937" s="201"/>
      <c r="N937" s="201"/>
    </row>
    <row r="938" spans="1:14" x14ac:dyDescent="0.2">
      <c r="A938" s="113"/>
      <c r="B938" s="200"/>
      <c r="C938" s="200"/>
      <c r="D938" s="201"/>
      <c r="E938" s="113"/>
      <c r="F938" s="113"/>
      <c r="G938" s="113"/>
      <c r="H938" s="113"/>
      <c r="I938" s="203"/>
      <c r="J938" s="203"/>
      <c r="K938" s="204"/>
      <c r="L938" s="204"/>
      <c r="M938" s="201"/>
      <c r="N938" s="201"/>
    </row>
    <row r="939" spans="1:14" x14ac:dyDescent="0.2">
      <c r="A939" s="113"/>
      <c r="B939" s="200"/>
      <c r="C939" s="200"/>
      <c r="D939" s="201"/>
      <c r="E939" s="113"/>
      <c r="F939" s="113"/>
      <c r="G939" s="113"/>
      <c r="H939" s="113"/>
      <c r="I939" s="203"/>
      <c r="J939" s="203"/>
      <c r="K939" s="204"/>
      <c r="L939" s="204"/>
      <c r="M939" s="201"/>
      <c r="N939" s="201"/>
    </row>
    <row r="940" spans="1:14" x14ac:dyDescent="0.2">
      <c r="A940" s="113"/>
      <c r="B940" s="200"/>
      <c r="C940" s="200"/>
      <c r="D940" s="201"/>
      <c r="E940" s="113"/>
      <c r="F940" s="113"/>
      <c r="G940" s="113"/>
      <c r="H940" s="113"/>
      <c r="I940" s="203"/>
      <c r="J940" s="203"/>
      <c r="K940" s="204"/>
      <c r="L940" s="204"/>
      <c r="M940" s="201"/>
      <c r="N940" s="201"/>
    </row>
    <row r="941" spans="1:14" x14ac:dyDescent="0.2">
      <c r="A941" s="113"/>
      <c r="B941" s="200"/>
      <c r="C941" s="200"/>
      <c r="D941" s="201"/>
      <c r="E941" s="113"/>
      <c r="F941" s="113"/>
      <c r="G941" s="113"/>
      <c r="H941" s="113"/>
      <c r="I941" s="203"/>
      <c r="J941" s="203"/>
      <c r="K941" s="204"/>
      <c r="L941" s="204"/>
      <c r="M941" s="201"/>
      <c r="N941" s="201"/>
    </row>
    <row r="942" spans="1:14" x14ac:dyDescent="0.2">
      <c r="A942" s="113"/>
      <c r="B942" s="200"/>
      <c r="C942" s="200"/>
      <c r="D942" s="201"/>
      <c r="E942" s="113"/>
      <c r="F942" s="113"/>
      <c r="G942" s="113"/>
      <c r="H942" s="113"/>
      <c r="I942" s="203"/>
      <c r="J942" s="203"/>
      <c r="K942" s="204"/>
      <c r="L942" s="204"/>
      <c r="M942" s="201"/>
      <c r="N942" s="201"/>
    </row>
    <row r="943" spans="1:14" x14ac:dyDescent="0.2">
      <c r="A943" s="113"/>
      <c r="B943" s="200"/>
      <c r="C943" s="200"/>
      <c r="D943" s="201"/>
      <c r="E943" s="113"/>
      <c r="F943" s="113"/>
      <c r="G943" s="113"/>
      <c r="H943" s="113"/>
      <c r="I943" s="203"/>
      <c r="J943" s="203"/>
      <c r="K943" s="204"/>
      <c r="L943" s="204"/>
      <c r="M943" s="201"/>
      <c r="N943" s="201"/>
    </row>
    <row r="944" spans="1:14" x14ac:dyDescent="0.2">
      <c r="A944" s="113"/>
      <c r="B944" s="200"/>
      <c r="C944" s="200"/>
      <c r="D944" s="201"/>
      <c r="E944" s="113"/>
      <c r="F944" s="113"/>
      <c r="G944" s="113"/>
      <c r="H944" s="113"/>
      <c r="I944" s="203"/>
      <c r="J944" s="203"/>
      <c r="K944" s="204"/>
      <c r="L944" s="204"/>
      <c r="M944" s="201"/>
      <c r="N944" s="201"/>
    </row>
    <row r="945" spans="1:14" x14ac:dyDescent="0.2">
      <c r="A945" s="113"/>
      <c r="B945" s="200"/>
      <c r="C945" s="200"/>
      <c r="D945" s="201"/>
      <c r="E945" s="113"/>
      <c r="F945" s="113"/>
      <c r="G945" s="113"/>
      <c r="H945" s="113"/>
      <c r="I945" s="203"/>
      <c r="J945" s="203"/>
      <c r="K945" s="204"/>
      <c r="L945" s="204"/>
      <c r="M945" s="201"/>
      <c r="N945" s="201"/>
    </row>
    <row r="946" spans="1:14" x14ac:dyDescent="0.2">
      <c r="A946" s="113"/>
      <c r="B946" s="200"/>
      <c r="C946" s="200"/>
      <c r="D946" s="201"/>
      <c r="E946" s="113"/>
      <c r="F946" s="113"/>
      <c r="G946" s="113"/>
      <c r="H946" s="113"/>
      <c r="I946" s="203"/>
      <c r="J946" s="203"/>
      <c r="K946" s="204"/>
      <c r="L946" s="204"/>
      <c r="M946" s="201"/>
      <c r="N946" s="201"/>
    </row>
    <row r="947" spans="1:14" x14ac:dyDescent="0.2">
      <c r="A947" s="113"/>
      <c r="B947" s="200"/>
      <c r="C947" s="200"/>
      <c r="D947" s="201"/>
      <c r="E947" s="113"/>
      <c r="F947" s="113"/>
      <c r="G947" s="113"/>
      <c r="H947" s="113"/>
      <c r="I947" s="203"/>
      <c r="J947" s="203"/>
      <c r="K947" s="204"/>
      <c r="L947" s="204"/>
      <c r="M947" s="201"/>
      <c r="N947" s="201"/>
    </row>
    <row r="948" spans="1:14" x14ac:dyDescent="0.2">
      <c r="A948" s="113"/>
      <c r="B948" s="200"/>
      <c r="C948" s="200"/>
      <c r="D948" s="201"/>
      <c r="E948" s="113"/>
      <c r="F948" s="113"/>
      <c r="G948" s="113"/>
      <c r="H948" s="113"/>
      <c r="I948" s="203"/>
      <c r="J948" s="203"/>
      <c r="K948" s="204"/>
      <c r="L948" s="204"/>
      <c r="M948" s="201"/>
      <c r="N948" s="201"/>
    </row>
    <row r="949" spans="1:14" x14ac:dyDescent="0.2">
      <c r="A949" s="113"/>
      <c r="B949" s="200"/>
      <c r="C949" s="200"/>
      <c r="D949" s="201"/>
      <c r="E949" s="113"/>
      <c r="F949" s="113"/>
      <c r="G949" s="113"/>
      <c r="H949" s="113"/>
      <c r="I949" s="203"/>
      <c r="J949" s="203"/>
      <c r="K949" s="204"/>
      <c r="L949" s="204"/>
      <c r="M949" s="201"/>
      <c r="N949" s="201"/>
    </row>
    <row r="950" spans="1:14" x14ac:dyDescent="0.2">
      <c r="A950" s="113"/>
      <c r="B950" s="200"/>
      <c r="C950" s="200"/>
      <c r="D950" s="201"/>
      <c r="E950" s="113"/>
      <c r="F950" s="113"/>
      <c r="G950" s="113"/>
      <c r="H950" s="113"/>
      <c r="I950" s="203"/>
      <c r="J950" s="203"/>
      <c r="K950" s="204"/>
      <c r="L950" s="204"/>
      <c r="M950" s="201"/>
      <c r="N950" s="201"/>
    </row>
    <row r="951" spans="1:14" x14ac:dyDescent="0.2">
      <c r="A951" s="113"/>
      <c r="B951" s="200"/>
      <c r="C951" s="200"/>
      <c r="D951" s="201"/>
      <c r="E951" s="113"/>
      <c r="F951" s="113"/>
      <c r="G951" s="113"/>
      <c r="H951" s="113"/>
      <c r="I951" s="203"/>
      <c r="J951" s="203"/>
      <c r="K951" s="204"/>
      <c r="L951" s="204"/>
      <c r="M951" s="201"/>
      <c r="N951" s="201"/>
    </row>
    <row r="952" spans="1:14" x14ac:dyDescent="0.2">
      <c r="A952" s="113"/>
      <c r="B952" s="200"/>
      <c r="C952" s="200"/>
      <c r="D952" s="201"/>
      <c r="E952" s="113"/>
      <c r="F952" s="113"/>
      <c r="G952" s="113"/>
      <c r="H952" s="113"/>
      <c r="I952" s="203"/>
      <c r="J952" s="203"/>
      <c r="K952" s="204"/>
      <c r="L952" s="204"/>
      <c r="M952" s="201"/>
      <c r="N952" s="201"/>
    </row>
    <row r="953" spans="1:14" x14ac:dyDescent="0.2">
      <c r="A953" s="113"/>
      <c r="B953" s="200"/>
      <c r="C953" s="200"/>
      <c r="D953" s="201"/>
      <c r="E953" s="113"/>
      <c r="F953" s="113"/>
      <c r="G953" s="113"/>
      <c r="H953" s="113"/>
      <c r="I953" s="203"/>
      <c r="J953" s="203"/>
      <c r="K953" s="204"/>
      <c r="L953" s="204"/>
      <c r="M953" s="201"/>
      <c r="N953" s="201"/>
    </row>
    <row r="954" spans="1:14" x14ac:dyDescent="0.2">
      <c r="A954" s="113"/>
      <c r="B954" s="200"/>
      <c r="C954" s="200"/>
      <c r="D954" s="201"/>
      <c r="E954" s="113"/>
      <c r="F954" s="113"/>
      <c r="G954" s="113"/>
      <c r="H954" s="113"/>
      <c r="I954" s="203"/>
      <c r="J954" s="203"/>
      <c r="K954" s="204"/>
      <c r="L954" s="204"/>
      <c r="M954" s="201"/>
      <c r="N954" s="201"/>
    </row>
    <row r="955" spans="1:14" x14ac:dyDescent="0.2">
      <c r="A955" s="113"/>
      <c r="B955" s="200"/>
      <c r="C955" s="200"/>
      <c r="D955" s="201"/>
      <c r="E955" s="113"/>
      <c r="F955" s="113"/>
      <c r="G955" s="113"/>
      <c r="H955" s="113"/>
      <c r="I955" s="203"/>
      <c r="J955" s="203"/>
      <c r="K955" s="204"/>
      <c r="L955" s="204"/>
      <c r="M955" s="201"/>
      <c r="N955" s="201"/>
    </row>
    <row r="956" spans="1:14" x14ac:dyDescent="0.2">
      <c r="A956" s="113"/>
      <c r="B956" s="200"/>
      <c r="C956" s="200"/>
      <c r="D956" s="201"/>
      <c r="E956" s="113"/>
      <c r="F956" s="113"/>
      <c r="G956" s="113"/>
      <c r="H956" s="113"/>
      <c r="I956" s="203"/>
      <c r="J956" s="203"/>
      <c r="K956" s="204"/>
      <c r="L956" s="204"/>
      <c r="M956" s="201"/>
      <c r="N956" s="201"/>
    </row>
    <row r="957" spans="1:14" x14ac:dyDescent="0.2">
      <c r="A957" s="113"/>
      <c r="B957" s="200"/>
      <c r="C957" s="200"/>
      <c r="D957" s="201"/>
      <c r="E957" s="113"/>
      <c r="F957" s="113"/>
      <c r="G957" s="113"/>
      <c r="H957" s="113"/>
      <c r="I957" s="203"/>
      <c r="J957" s="203"/>
      <c r="K957" s="204"/>
      <c r="L957" s="204"/>
      <c r="M957" s="201"/>
      <c r="N957" s="201"/>
    </row>
    <row r="958" spans="1:14" x14ac:dyDescent="0.2">
      <c r="A958" s="113"/>
      <c r="B958" s="200"/>
      <c r="C958" s="200"/>
      <c r="D958" s="201"/>
      <c r="E958" s="113"/>
      <c r="F958" s="113"/>
      <c r="G958" s="113"/>
      <c r="H958" s="113"/>
      <c r="I958" s="203"/>
      <c r="J958" s="203"/>
      <c r="K958" s="204"/>
      <c r="L958" s="204"/>
      <c r="M958" s="201"/>
      <c r="N958" s="201"/>
    </row>
    <row r="959" spans="1:14" x14ac:dyDescent="0.2">
      <c r="A959" s="113"/>
      <c r="B959" s="200"/>
      <c r="C959" s="200"/>
      <c r="D959" s="201"/>
      <c r="E959" s="113"/>
      <c r="F959" s="113"/>
      <c r="G959" s="113"/>
      <c r="H959" s="113"/>
      <c r="I959" s="203"/>
      <c r="J959" s="203"/>
      <c r="K959" s="204"/>
      <c r="L959" s="204"/>
      <c r="M959" s="201"/>
      <c r="N959" s="201"/>
    </row>
    <row r="960" spans="1:14" x14ac:dyDescent="0.2">
      <c r="A960" s="113"/>
      <c r="B960" s="200"/>
      <c r="C960" s="200"/>
      <c r="D960" s="201"/>
      <c r="E960" s="113"/>
      <c r="F960" s="113"/>
      <c r="G960" s="113"/>
      <c r="H960" s="113"/>
      <c r="I960" s="203"/>
      <c r="J960" s="203"/>
      <c r="K960" s="204"/>
      <c r="L960" s="204"/>
      <c r="M960" s="201"/>
      <c r="N960" s="201"/>
    </row>
    <row r="961" spans="1:14" x14ac:dyDescent="0.2">
      <c r="A961" s="113"/>
      <c r="B961" s="200"/>
      <c r="C961" s="200"/>
      <c r="D961" s="201"/>
      <c r="E961" s="113"/>
      <c r="F961" s="113"/>
      <c r="G961" s="113"/>
      <c r="H961" s="113"/>
      <c r="I961" s="203"/>
      <c r="J961" s="203"/>
      <c r="K961" s="204"/>
      <c r="L961" s="204"/>
      <c r="M961" s="201"/>
      <c r="N961" s="201"/>
    </row>
    <row r="962" spans="1:14" x14ac:dyDescent="0.2">
      <c r="A962" s="113"/>
      <c r="B962" s="200"/>
      <c r="C962" s="200"/>
      <c r="D962" s="201"/>
      <c r="E962" s="113"/>
      <c r="F962" s="113"/>
      <c r="G962" s="113"/>
      <c r="H962" s="113"/>
      <c r="I962" s="203"/>
      <c r="J962" s="203"/>
      <c r="K962" s="204"/>
      <c r="L962" s="204"/>
      <c r="M962" s="201"/>
      <c r="N962" s="201"/>
    </row>
    <row r="963" spans="1:14" x14ac:dyDescent="0.2">
      <c r="A963" s="113"/>
      <c r="B963" s="200"/>
      <c r="C963" s="200"/>
      <c r="D963" s="201"/>
      <c r="E963" s="113"/>
      <c r="F963" s="113"/>
      <c r="G963" s="113"/>
      <c r="H963" s="113"/>
      <c r="I963" s="203"/>
      <c r="J963" s="203"/>
      <c r="K963" s="204"/>
      <c r="L963" s="204"/>
      <c r="M963" s="201"/>
      <c r="N963" s="201"/>
    </row>
    <row r="964" spans="1:14" x14ac:dyDescent="0.2">
      <c r="A964" s="113"/>
      <c r="B964" s="200"/>
      <c r="C964" s="200"/>
      <c r="D964" s="201"/>
      <c r="E964" s="113"/>
      <c r="F964" s="113"/>
      <c r="G964" s="113"/>
      <c r="H964" s="113"/>
      <c r="I964" s="203"/>
      <c r="J964" s="203"/>
      <c r="K964" s="204"/>
      <c r="L964" s="204"/>
      <c r="M964" s="201"/>
      <c r="N964" s="201"/>
    </row>
    <row r="965" spans="1:14" x14ac:dyDescent="0.2">
      <c r="A965" s="113"/>
      <c r="B965" s="200"/>
      <c r="C965" s="200"/>
      <c r="D965" s="201"/>
      <c r="E965" s="113"/>
      <c r="F965" s="113"/>
      <c r="G965" s="113"/>
      <c r="H965" s="113"/>
      <c r="I965" s="203"/>
      <c r="J965" s="203"/>
      <c r="K965" s="204"/>
      <c r="L965" s="204"/>
      <c r="M965" s="201"/>
      <c r="N965" s="201"/>
    </row>
    <row r="966" spans="1:14" x14ac:dyDescent="0.2">
      <c r="A966" s="113"/>
      <c r="B966" s="200"/>
      <c r="C966" s="200"/>
      <c r="D966" s="201"/>
      <c r="E966" s="113"/>
      <c r="F966" s="113"/>
      <c r="G966" s="113"/>
      <c r="H966" s="113"/>
      <c r="I966" s="203"/>
      <c r="J966" s="203"/>
      <c r="K966" s="204"/>
      <c r="L966" s="204"/>
      <c r="M966" s="201"/>
      <c r="N966" s="201"/>
    </row>
    <row r="967" spans="1:14" x14ac:dyDescent="0.2">
      <c r="A967" s="113"/>
      <c r="B967" s="200"/>
      <c r="C967" s="200"/>
      <c r="D967" s="201"/>
      <c r="E967" s="113"/>
      <c r="F967" s="113"/>
      <c r="G967" s="113"/>
      <c r="H967" s="113"/>
      <c r="I967" s="203"/>
      <c r="J967" s="203"/>
      <c r="K967" s="204"/>
      <c r="L967" s="204"/>
      <c r="M967" s="201"/>
      <c r="N967" s="201"/>
    </row>
    <row r="968" spans="1:14" x14ac:dyDescent="0.2">
      <c r="A968" s="113"/>
      <c r="B968" s="200"/>
      <c r="C968" s="200"/>
      <c r="D968" s="201"/>
      <c r="E968" s="113"/>
      <c r="F968" s="113"/>
      <c r="G968" s="113"/>
      <c r="H968" s="113"/>
      <c r="I968" s="203"/>
      <c r="J968" s="203"/>
      <c r="K968" s="204"/>
      <c r="L968" s="204"/>
      <c r="M968" s="201"/>
      <c r="N968" s="201"/>
    </row>
    <row r="969" spans="1:14" x14ac:dyDescent="0.2">
      <c r="A969" s="113"/>
      <c r="B969" s="200"/>
      <c r="C969" s="200"/>
      <c r="D969" s="201"/>
      <c r="E969" s="113"/>
      <c r="F969" s="113"/>
      <c r="G969" s="113"/>
      <c r="H969" s="113"/>
      <c r="I969" s="203"/>
      <c r="J969" s="203"/>
      <c r="K969" s="204"/>
      <c r="L969" s="204"/>
      <c r="M969" s="201"/>
      <c r="N969" s="201"/>
    </row>
    <row r="970" spans="1:14" x14ac:dyDescent="0.2">
      <c r="A970" s="113"/>
      <c r="B970" s="200"/>
      <c r="C970" s="200"/>
      <c r="D970" s="201"/>
      <c r="E970" s="113"/>
      <c r="F970" s="113"/>
      <c r="G970" s="113"/>
      <c r="H970" s="113"/>
      <c r="I970" s="203"/>
      <c r="J970" s="203"/>
      <c r="K970" s="204"/>
      <c r="L970" s="204"/>
      <c r="M970" s="201"/>
      <c r="N970" s="201"/>
    </row>
    <row r="971" spans="1:14" x14ac:dyDescent="0.2">
      <c r="A971" s="113"/>
      <c r="B971" s="200"/>
      <c r="C971" s="200"/>
      <c r="D971" s="201"/>
      <c r="E971" s="113"/>
      <c r="F971" s="113"/>
      <c r="G971" s="113"/>
      <c r="H971" s="113"/>
      <c r="I971" s="203"/>
      <c r="J971" s="203"/>
      <c r="K971" s="204"/>
      <c r="L971" s="204"/>
      <c r="M971" s="201"/>
      <c r="N971" s="201"/>
    </row>
    <row r="972" spans="1:14" x14ac:dyDescent="0.2">
      <c r="A972" s="113"/>
      <c r="B972" s="200"/>
      <c r="C972" s="200"/>
      <c r="D972" s="201"/>
      <c r="E972" s="113"/>
      <c r="F972" s="113"/>
      <c r="G972" s="113"/>
      <c r="H972" s="113"/>
      <c r="I972" s="203"/>
      <c r="J972" s="203"/>
      <c r="K972" s="204"/>
      <c r="L972" s="204"/>
      <c r="M972" s="201"/>
      <c r="N972" s="201"/>
    </row>
    <row r="973" spans="1:14" x14ac:dyDescent="0.2">
      <c r="A973" s="113"/>
      <c r="B973" s="200"/>
      <c r="C973" s="200"/>
      <c r="D973" s="201"/>
      <c r="E973" s="113"/>
      <c r="F973" s="113"/>
      <c r="G973" s="113"/>
      <c r="H973" s="113"/>
      <c r="I973" s="203"/>
      <c r="J973" s="203"/>
      <c r="K973" s="204"/>
      <c r="L973" s="204"/>
      <c r="M973" s="201"/>
      <c r="N973" s="201"/>
    </row>
    <row r="974" spans="1:14" x14ac:dyDescent="0.2">
      <c r="A974" s="113"/>
      <c r="B974" s="200"/>
      <c r="C974" s="200"/>
      <c r="D974" s="201"/>
      <c r="E974" s="113"/>
      <c r="F974" s="113"/>
      <c r="G974" s="113"/>
      <c r="H974" s="113"/>
      <c r="I974" s="203"/>
      <c r="J974" s="203"/>
      <c r="K974" s="204"/>
      <c r="L974" s="204"/>
      <c r="M974" s="201"/>
      <c r="N974" s="201"/>
    </row>
    <row r="975" spans="1:14" x14ac:dyDescent="0.2">
      <c r="A975" s="113"/>
      <c r="B975" s="200"/>
      <c r="C975" s="200"/>
      <c r="D975" s="201"/>
      <c r="E975" s="113"/>
      <c r="F975" s="113"/>
      <c r="G975" s="113"/>
      <c r="H975" s="113"/>
      <c r="I975" s="203"/>
      <c r="J975" s="203"/>
      <c r="K975" s="204"/>
      <c r="L975" s="204"/>
      <c r="M975" s="201"/>
      <c r="N975" s="201"/>
    </row>
    <row r="976" spans="1:14" x14ac:dyDescent="0.2">
      <c r="A976" s="113"/>
      <c r="B976" s="200"/>
      <c r="C976" s="200"/>
      <c r="D976" s="201"/>
      <c r="E976" s="113"/>
      <c r="F976" s="113"/>
      <c r="G976" s="113"/>
      <c r="H976" s="113"/>
      <c r="I976" s="203"/>
      <c r="J976" s="203"/>
      <c r="K976" s="204"/>
      <c r="L976" s="204"/>
      <c r="M976" s="201"/>
      <c r="N976" s="201"/>
    </row>
    <row r="977" spans="1:14" x14ac:dyDescent="0.2">
      <c r="A977" s="113"/>
      <c r="B977" s="200"/>
      <c r="C977" s="200"/>
      <c r="D977" s="201"/>
      <c r="E977" s="113"/>
      <c r="F977" s="113"/>
      <c r="G977" s="113"/>
      <c r="H977" s="113"/>
      <c r="I977" s="203"/>
      <c r="J977" s="203"/>
      <c r="K977" s="204"/>
      <c r="L977" s="204"/>
      <c r="M977" s="201"/>
      <c r="N977" s="201"/>
    </row>
    <row r="978" spans="1:14" x14ac:dyDescent="0.2">
      <c r="A978" s="113"/>
      <c r="B978" s="200"/>
      <c r="C978" s="200"/>
      <c r="D978" s="201"/>
      <c r="E978" s="113"/>
      <c r="F978" s="113"/>
      <c r="G978" s="113"/>
      <c r="H978" s="113"/>
      <c r="I978" s="203"/>
      <c r="J978" s="203"/>
      <c r="K978" s="204"/>
      <c r="L978" s="204"/>
      <c r="M978" s="201"/>
      <c r="N978" s="201"/>
    </row>
    <row r="979" spans="1:14" x14ac:dyDescent="0.2">
      <c r="A979" s="113"/>
      <c r="B979" s="200"/>
      <c r="C979" s="200"/>
      <c r="D979" s="201"/>
      <c r="E979" s="113"/>
      <c r="F979" s="113"/>
      <c r="G979" s="113"/>
      <c r="H979" s="113"/>
      <c r="I979" s="203"/>
      <c r="J979" s="203"/>
      <c r="K979" s="204"/>
      <c r="L979" s="204"/>
      <c r="M979" s="201"/>
      <c r="N979" s="201"/>
    </row>
    <row r="980" spans="1:14" x14ac:dyDescent="0.2">
      <c r="A980" s="113"/>
      <c r="B980" s="200"/>
      <c r="C980" s="200"/>
      <c r="D980" s="201"/>
      <c r="E980" s="113"/>
      <c r="F980" s="113"/>
      <c r="G980" s="113"/>
      <c r="H980" s="113"/>
      <c r="I980" s="203"/>
      <c r="J980" s="203"/>
      <c r="K980" s="204"/>
      <c r="L980" s="204"/>
      <c r="M980" s="201"/>
      <c r="N980" s="201"/>
    </row>
    <row r="981" spans="1:14" x14ac:dyDescent="0.2">
      <c r="A981" s="113"/>
      <c r="B981" s="200"/>
      <c r="C981" s="200"/>
      <c r="D981" s="201"/>
      <c r="E981" s="113"/>
      <c r="F981" s="113"/>
      <c r="G981" s="113"/>
      <c r="H981" s="113"/>
      <c r="I981" s="203"/>
      <c r="J981" s="203"/>
      <c r="K981" s="204"/>
      <c r="L981" s="204"/>
      <c r="M981" s="201"/>
      <c r="N981" s="201"/>
    </row>
    <row r="982" spans="1:14" x14ac:dyDescent="0.2">
      <c r="A982" s="113"/>
      <c r="B982" s="200"/>
      <c r="C982" s="200"/>
      <c r="D982" s="201"/>
      <c r="E982" s="113"/>
      <c r="F982" s="113"/>
      <c r="G982" s="113"/>
      <c r="H982" s="113"/>
      <c r="I982" s="203"/>
      <c r="J982" s="203"/>
      <c r="K982" s="204"/>
      <c r="L982" s="204"/>
      <c r="M982" s="201"/>
      <c r="N982" s="201"/>
    </row>
    <row r="983" spans="1:14" x14ac:dyDescent="0.2">
      <c r="A983" s="113"/>
      <c r="B983" s="200"/>
      <c r="C983" s="200"/>
      <c r="D983" s="201"/>
      <c r="E983" s="113"/>
      <c r="F983" s="113"/>
      <c r="G983" s="113"/>
      <c r="H983" s="113"/>
      <c r="I983" s="203"/>
      <c r="J983" s="203"/>
      <c r="K983" s="204"/>
      <c r="L983" s="204"/>
      <c r="M983" s="201"/>
      <c r="N983" s="201"/>
    </row>
    <row r="984" spans="1:14" x14ac:dyDescent="0.2">
      <c r="A984" s="113"/>
      <c r="B984" s="200"/>
      <c r="C984" s="200"/>
      <c r="D984" s="201"/>
      <c r="E984" s="113"/>
      <c r="F984" s="113"/>
      <c r="G984" s="113"/>
      <c r="H984" s="113"/>
      <c r="I984" s="203"/>
      <c r="J984" s="203"/>
      <c r="K984" s="204"/>
      <c r="L984" s="204"/>
      <c r="M984" s="201"/>
      <c r="N984" s="201"/>
    </row>
    <row r="985" spans="1:14" x14ac:dyDescent="0.2">
      <c r="A985" s="113"/>
      <c r="B985" s="200"/>
      <c r="C985" s="200"/>
      <c r="D985" s="201"/>
      <c r="E985" s="113"/>
      <c r="F985" s="113"/>
      <c r="G985" s="113"/>
      <c r="H985" s="113"/>
      <c r="I985" s="203"/>
      <c r="J985" s="203"/>
      <c r="K985" s="204"/>
      <c r="L985" s="204"/>
      <c r="M985" s="201"/>
      <c r="N985" s="201"/>
    </row>
    <row r="986" spans="1:14" x14ac:dyDescent="0.2">
      <c r="A986" s="113"/>
      <c r="B986" s="200"/>
      <c r="C986" s="200"/>
      <c r="D986" s="201"/>
      <c r="E986" s="113"/>
      <c r="F986" s="113"/>
      <c r="G986" s="113"/>
      <c r="H986" s="113"/>
      <c r="I986" s="203"/>
      <c r="J986" s="203"/>
      <c r="K986" s="204"/>
      <c r="L986" s="204"/>
      <c r="M986" s="201"/>
      <c r="N986" s="201"/>
    </row>
    <row r="987" spans="1:14" x14ac:dyDescent="0.2">
      <c r="A987" s="113"/>
      <c r="B987" s="200"/>
      <c r="C987" s="200"/>
      <c r="D987" s="201"/>
      <c r="E987" s="113"/>
      <c r="F987" s="113"/>
      <c r="G987" s="113"/>
      <c r="H987" s="113"/>
      <c r="I987" s="203"/>
      <c r="J987" s="203"/>
      <c r="K987" s="204"/>
      <c r="L987" s="204"/>
      <c r="M987" s="201"/>
      <c r="N987" s="201"/>
    </row>
    <row r="988" spans="1:14" x14ac:dyDescent="0.2">
      <c r="A988" s="113"/>
      <c r="B988" s="200"/>
      <c r="C988" s="200"/>
      <c r="D988" s="201"/>
      <c r="E988" s="113"/>
      <c r="F988" s="113"/>
      <c r="G988" s="113"/>
      <c r="H988" s="113"/>
      <c r="I988" s="203"/>
      <c r="J988" s="203"/>
      <c r="K988" s="204"/>
      <c r="L988" s="204"/>
      <c r="M988" s="201"/>
      <c r="N988" s="201"/>
    </row>
    <row r="989" spans="1:14" x14ac:dyDescent="0.2">
      <c r="A989" s="113"/>
      <c r="B989" s="200"/>
      <c r="C989" s="200"/>
      <c r="D989" s="201"/>
      <c r="E989" s="113"/>
      <c r="F989" s="113"/>
      <c r="G989" s="113"/>
      <c r="H989" s="113"/>
      <c r="I989" s="203"/>
      <c r="J989" s="203"/>
      <c r="K989" s="204"/>
      <c r="L989" s="204"/>
      <c r="M989" s="201"/>
      <c r="N989" s="201"/>
    </row>
    <row r="990" spans="1:14" x14ac:dyDescent="0.2">
      <c r="A990" s="113"/>
      <c r="B990" s="200"/>
      <c r="C990" s="200"/>
      <c r="D990" s="201"/>
      <c r="E990" s="113"/>
      <c r="F990" s="113"/>
      <c r="G990" s="113"/>
      <c r="H990" s="113"/>
      <c r="I990" s="203"/>
      <c r="J990" s="203"/>
      <c r="K990" s="204"/>
      <c r="L990" s="204"/>
      <c r="M990" s="201"/>
      <c r="N990" s="201"/>
    </row>
    <row r="991" spans="1:14" x14ac:dyDescent="0.2">
      <c r="A991" s="113"/>
      <c r="B991" s="200"/>
      <c r="C991" s="200"/>
      <c r="D991" s="201"/>
      <c r="E991" s="113"/>
      <c r="F991" s="113"/>
      <c r="G991" s="113"/>
      <c r="H991" s="113"/>
      <c r="I991" s="203"/>
      <c r="J991" s="203"/>
      <c r="K991" s="204"/>
      <c r="L991" s="204"/>
      <c r="M991" s="201"/>
      <c r="N991" s="201"/>
    </row>
    <row r="992" spans="1:14" x14ac:dyDescent="0.2">
      <c r="A992" s="113"/>
      <c r="B992" s="200"/>
      <c r="C992" s="200"/>
      <c r="D992" s="201"/>
      <c r="E992" s="113"/>
      <c r="F992" s="113"/>
      <c r="G992" s="113"/>
      <c r="H992" s="113"/>
      <c r="I992" s="203"/>
      <c r="J992" s="203"/>
      <c r="K992" s="204"/>
      <c r="L992" s="204"/>
      <c r="M992" s="201"/>
      <c r="N992" s="201"/>
    </row>
    <row r="993" spans="1:14" x14ac:dyDescent="0.2">
      <c r="A993" s="113"/>
      <c r="B993" s="200"/>
      <c r="C993" s="200"/>
      <c r="D993" s="201"/>
      <c r="E993" s="113"/>
      <c r="F993" s="113"/>
      <c r="G993" s="113"/>
      <c r="H993" s="113"/>
      <c r="I993" s="203"/>
      <c r="J993" s="203"/>
      <c r="K993" s="204"/>
      <c r="L993" s="204"/>
      <c r="M993" s="201"/>
      <c r="N993" s="201"/>
    </row>
    <row r="994" spans="1:14" x14ac:dyDescent="0.2">
      <c r="A994" s="113"/>
      <c r="B994" s="200"/>
      <c r="C994" s="200"/>
      <c r="D994" s="201"/>
      <c r="E994" s="113"/>
      <c r="F994" s="113"/>
      <c r="G994" s="113"/>
      <c r="H994" s="113"/>
      <c r="I994" s="203"/>
      <c r="J994" s="203"/>
      <c r="K994" s="204"/>
      <c r="L994" s="204"/>
      <c r="M994" s="201"/>
      <c r="N994" s="201"/>
    </row>
    <row r="995" spans="1:14" x14ac:dyDescent="0.2">
      <c r="A995" s="113"/>
      <c r="B995" s="200"/>
      <c r="C995" s="200"/>
      <c r="D995" s="201"/>
      <c r="E995" s="113"/>
      <c r="F995" s="113"/>
      <c r="G995" s="113"/>
      <c r="H995" s="113"/>
      <c r="I995" s="203"/>
      <c r="J995" s="203"/>
      <c r="K995" s="204"/>
      <c r="L995" s="204"/>
      <c r="M995" s="201"/>
      <c r="N995" s="201"/>
    </row>
    <row r="996" spans="1:14" x14ac:dyDescent="0.2">
      <c r="A996" s="113"/>
      <c r="B996" s="200"/>
      <c r="C996" s="200"/>
      <c r="D996" s="201"/>
      <c r="E996" s="113"/>
      <c r="F996" s="113"/>
      <c r="G996" s="113"/>
      <c r="H996" s="113"/>
      <c r="I996" s="203"/>
      <c r="J996" s="203"/>
      <c r="K996" s="204"/>
      <c r="L996" s="204"/>
      <c r="M996" s="201"/>
      <c r="N996" s="201"/>
    </row>
    <row r="997" spans="1:14" x14ac:dyDescent="0.2">
      <c r="A997" s="113"/>
      <c r="B997" s="200"/>
      <c r="C997" s="200"/>
      <c r="D997" s="201"/>
      <c r="E997" s="113"/>
      <c r="F997" s="113"/>
      <c r="G997" s="113"/>
      <c r="H997" s="113"/>
      <c r="I997" s="203"/>
      <c r="J997" s="203"/>
      <c r="K997" s="204"/>
      <c r="L997" s="204"/>
      <c r="M997" s="201"/>
      <c r="N997" s="201"/>
    </row>
    <row r="998" spans="1:14" x14ac:dyDescent="0.2">
      <c r="A998" s="113"/>
      <c r="B998" s="200"/>
      <c r="C998" s="200"/>
      <c r="D998" s="201"/>
      <c r="E998" s="113"/>
      <c r="F998" s="113"/>
      <c r="G998" s="113"/>
      <c r="H998" s="113"/>
      <c r="I998" s="203"/>
      <c r="J998" s="203"/>
      <c r="K998" s="204"/>
      <c r="L998" s="204"/>
      <c r="M998" s="201"/>
      <c r="N998" s="201"/>
    </row>
    <row r="999" spans="1:14" x14ac:dyDescent="0.2">
      <c r="A999" s="113"/>
      <c r="B999" s="200"/>
      <c r="C999" s="200"/>
      <c r="D999" s="201"/>
      <c r="E999" s="113"/>
      <c r="F999" s="113"/>
      <c r="G999" s="113"/>
      <c r="H999" s="113"/>
      <c r="I999" s="203"/>
      <c r="J999" s="203"/>
      <c r="K999" s="204"/>
      <c r="L999" s="204"/>
      <c r="M999" s="201"/>
      <c r="N999" s="201"/>
    </row>
    <row r="1000" spans="1:14" x14ac:dyDescent="0.2">
      <c r="A1000" s="113"/>
      <c r="B1000" s="200"/>
      <c r="C1000" s="200"/>
      <c r="D1000" s="201"/>
      <c r="E1000" s="113"/>
      <c r="F1000" s="113"/>
      <c r="G1000" s="113"/>
      <c r="H1000" s="113"/>
      <c r="I1000" s="203"/>
      <c r="J1000" s="203"/>
      <c r="K1000" s="204"/>
      <c r="L1000" s="204"/>
      <c r="M1000" s="201"/>
      <c r="N1000" s="201"/>
    </row>
    <row r="1001" spans="1:14" x14ac:dyDescent="0.2">
      <c r="A1001" s="113"/>
      <c r="B1001" s="200"/>
      <c r="C1001" s="200"/>
      <c r="D1001" s="201"/>
      <c r="E1001" s="113"/>
      <c r="F1001" s="113"/>
      <c r="G1001" s="113"/>
      <c r="H1001" s="113"/>
      <c r="I1001" s="203"/>
      <c r="J1001" s="203"/>
      <c r="K1001" s="204"/>
      <c r="L1001" s="204"/>
      <c r="M1001" s="201"/>
      <c r="N1001" s="201"/>
    </row>
    <row r="1002" spans="1:14" x14ac:dyDescent="0.2">
      <c r="A1002" s="113"/>
      <c r="B1002" s="200"/>
      <c r="C1002" s="200"/>
      <c r="D1002" s="201"/>
      <c r="E1002" s="113"/>
      <c r="F1002" s="113"/>
      <c r="G1002" s="113"/>
      <c r="H1002" s="113"/>
      <c r="I1002" s="203"/>
      <c r="J1002" s="203"/>
      <c r="K1002" s="204"/>
      <c r="L1002" s="204"/>
      <c r="M1002" s="201"/>
      <c r="N1002" s="201"/>
    </row>
    <row r="1003" spans="1:14" x14ac:dyDescent="0.2">
      <c r="A1003" s="113"/>
      <c r="B1003" s="200"/>
      <c r="C1003" s="200"/>
      <c r="D1003" s="201"/>
      <c r="E1003" s="113"/>
      <c r="F1003" s="113"/>
      <c r="G1003" s="113"/>
      <c r="H1003" s="113"/>
      <c r="I1003" s="203"/>
      <c r="J1003" s="203"/>
      <c r="K1003" s="204"/>
      <c r="L1003" s="204"/>
      <c r="M1003" s="201"/>
      <c r="N1003" s="201"/>
    </row>
    <row r="1004" spans="1:14" x14ac:dyDescent="0.2">
      <c r="A1004" s="113"/>
      <c r="B1004" s="200"/>
      <c r="C1004" s="200"/>
      <c r="D1004" s="201"/>
      <c r="E1004" s="113"/>
      <c r="F1004" s="113"/>
      <c r="G1004" s="113"/>
      <c r="H1004" s="113"/>
      <c r="I1004" s="203"/>
      <c r="J1004" s="203"/>
      <c r="K1004" s="204"/>
      <c r="L1004" s="204"/>
      <c r="M1004" s="201"/>
      <c r="N1004" s="201"/>
    </row>
    <row r="1005" spans="1:14" x14ac:dyDescent="0.2">
      <c r="A1005" s="113"/>
      <c r="B1005" s="200"/>
      <c r="C1005" s="200"/>
      <c r="D1005" s="201"/>
      <c r="E1005" s="113"/>
      <c r="F1005" s="113"/>
      <c r="G1005" s="113"/>
      <c r="H1005" s="113"/>
      <c r="I1005" s="203"/>
      <c r="J1005" s="203"/>
      <c r="K1005" s="204"/>
      <c r="L1005" s="204"/>
      <c r="M1005" s="201"/>
      <c r="N1005" s="201"/>
    </row>
    <row r="1006" spans="1:14" x14ac:dyDescent="0.2">
      <c r="A1006" s="113"/>
      <c r="B1006" s="200"/>
      <c r="C1006" s="200"/>
      <c r="D1006" s="201"/>
      <c r="E1006" s="113"/>
      <c r="F1006" s="113"/>
      <c r="G1006" s="113"/>
      <c r="H1006" s="113"/>
      <c r="I1006" s="203"/>
      <c r="J1006" s="203"/>
      <c r="K1006" s="204"/>
      <c r="L1006" s="204"/>
      <c r="M1006" s="201"/>
      <c r="N1006" s="201"/>
    </row>
    <row r="1007" spans="1:14" x14ac:dyDescent="0.2">
      <c r="A1007" s="113"/>
      <c r="B1007" s="200"/>
      <c r="C1007" s="200"/>
      <c r="D1007" s="201"/>
      <c r="E1007" s="113"/>
      <c r="F1007" s="113"/>
      <c r="G1007" s="113"/>
      <c r="H1007" s="113"/>
      <c r="I1007" s="203"/>
      <c r="J1007" s="203"/>
      <c r="K1007" s="204"/>
      <c r="L1007" s="204"/>
      <c r="M1007" s="201"/>
      <c r="N1007" s="201"/>
    </row>
    <row r="1008" spans="1:14" x14ac:dyDescent="0.2">
      <c r="A1008" s="113"/>
      <c r="B1008" s="200"/>
      <c r="C1008" s="200"/>
      <c r="D1008" s="201"/>
      <c r="E1008" s="113"/>
      <c r="F1008" s="113"/>
      <c r="G1008" s="113"/>
      <c r="H1008" s="113"/>
      <c r="I1008" s="203"/>
      <c r="J1008" s="203"/>
      <c r="K1008" s="204"/>
      <c r="L1008" s="204"/>
      <c r="M1008" s="201"/>
      <c r="N1008" s="201"/>
    </row>
    <row r="1009" spans="1:14" x14ac:dyDescent="0.2">
      <c r="A1009" s="113"/>
      <c r="B1009" s="200"/>
      <c r="C1009" s="200"/>
      <c r="D1009" s="201"/>
      <c r="E1009" s="113"/>
      <c r="F1009" s="113"/>
      <c r="G1009" s="113"/>
      <c r="H1009" s="113"/>
      <c r="I1009" s="203"/>
      <c r="J1009" s="203"/>
      <c r="K1009" s="204"/>
      <c r="L1009" s="204"/>
      <c r="M1009" s="201"/>
      <c r="N1009" s="201"/>
    </row>
    <row r="1010" spans="1:14" x14ac:dyDescent="0.2">
      <c r="A1010" s="113"/>
      <c r="B1010" s="200"/>
      <c r="C1010" s="200"/>
      <c r="D1010" s="201"/>
      <c r="E1010" s="113"/>
      <c r="F1010" s="113"/>
      <c r="G1010" s="113"/>
      <c r="H1010" s="113"/>
      <c r="I1010" s="203"/>
      <c r="J1010" s="203"/>
      <c r="K1010" s="204"/>
      <c r="L1010" s="204"/>
      <c r="M1010" s="201"/>
      <c r="N1010" s="201"/>
    </row>
    <row r="1011" spans="1:14" x14ac:dyDescent="0.2">
      <c r="A1011" s="113"/>
      <c r="B1011" s="200"/>
      <c r="C1011" s="200"/>
      <c r="D1011" s="201"/>
      <c r="E1011" s="113"/>
      <c r="F1011" s="113"/>
      <c r="G1011" s="113"/>
      <c r="H1011" s="113"/>
      <c r="I1011" s="203"/>
      <c r="J1011" s="203"/>
      <c r="K1011" s="204"/>
      <c r="L1011" s="204"/>
      <c r="M1011" s="201"/>
      <c r="N1011" s="201"/>
    </row>
    <row r="1012" spans="1:14" x14ac:dyDescent="0.2">
      <c r="A1012" s="113"/>
      <c r="B1012" s="200"/>
      <c r="C1012" s="200"/>
      <c r="D1012" s="201"/>
      <c r="E1012" s="113"/>
      <c r="F1012" s="113"/>
      <c r="G1012" s="113"/>
      <c r="H1012" s="113"/>
      <c r="I1012" s="203"/>
      <c r="J1012" s="203"/>
      <c r="K1012" s="204"/>
      <c r="L1012" s="204"/>
      <c r="M1012" s="201"/>
      <c r="N1012" s="201"/>
    </row>
    <row r="1013" spans="1:14" x14ac:dyDescent="0.2">
      <c r="A1013" s="113"/>
      <c r="B1013" s="200"/>
      <c r="C1013" s="200"/>
      <c r="D1013" s="201"/>
      <c r="E1013" s="113"/>
      <c r="F1013" s="113"/>
      <c r="G1013" s="113"/>
      <c r="H1013" s="113"/>
      <c r="I1013" s="203"/>
      <c r="J1013" s="203"/>
      <c r="K1013" s="204"/>
      <c r="L1013" s="204"/>
      <c r="M1013" s="201"/>
      <c r="N1013" s="201"/>
    </row>
    <row r="1014" spans="1:14" x14ac:dyDescent="0.2">
      <c r="A1014" s="113"/>
      <c r="B1014" s="200"/>
      <c r="C1014" s="200"/>
      <c r="D1014" s="201"/>
      <c r="E1014" s="113"/>
      <c r="F1014" s="113"/>
      <c r="G1014" s="113"/>
      <c r="H1014" s="113"/>
      <c r="I1014" s="203"/>
      <c r="J1014" s="203"/>
      <c r="K1014" s="204"/>
      <c r="L1014" s="204"/>
      <c r="M1014" s="201"/>
      <c r="N1014" s="201"/>
    </row>
    <row r="1015" spans="1:14" x14ac:dyDescent="0.2">
      <c r="A1015" s="113"/>
      <c r="B1015" s="200"/>
      <c r="C1015" s="200"/>
      <c r="D1015" s="201"/>
      <c r="E1015" s="113"/>
      <c r="F1015" s="113"/>
      <c r="G1015" s="113"/>
      <c r="H1015" s="113"/>
      <c r="I1015" s="203"/>
      <c r="J1015" s="203"/>
      <c r="K1015" s="204"/>
      <c r="L1015" s="204"/>
      <c r="M1015" s="201"/>
      <c r="N1015" s="201"/>
    </row>
    <row r="1016" spans="1:14" x14ac:dyDescent="0.2">
      <c r="A1016" s="113"/>
      <c r="B1016" s="200"/>
      <c r="C1016" s="200"/>
      <c r="D1016" s="201"/>
      <c r="E1016" s="113"/>
      <c r="F1016" s="113"/>
      <c r="G1016" s="113"/>
      <c r="H1016" s="113"/>
      <c r="I1016" s="203"/>
      <c r="J1016" s="203"/>
      <c r="K1016" s="204"/>
      <c r="L1016" s="204"/>
      <c r="M1016" s="201"/>
      <c r="N1016" s="201"/>
    </row>
    <row r="1017" spans="1:14" x14ac:dyDescent="0.2">
      <c r="A1017" s="113"/>
      <c r="B1017" s="200"/>
      <c r="C1017" s="200"/>
      <c r="D1017" s="201"/>
      <c r="E1017" s="113"/>
      <c r="F1017" s="113"/>
      <c r="G1017" s="113"/>
      <c r="H1017" s="113"/>
      <c r="I1017" s="203"/>
      <c r="J1017" s="203"/>
      <c r="K1017" s="204"/>
      <c r="L1017" s="204"/>
      <c r="M1017" s="201"/>
      <c r="N1017" s="201"/>
    </row>
    <row r="1018" spans="1:14" x14ac:dyDescent="0.2">
      <c r="A1018" s="113"/>
      <c r="B1018" s="200"/>
      <c r="C1018" s="200"/>
      <c r="D1018" s="201"/>
      <c r="E1018" s="113"/>
      <c r="F1018" s="113"/>
      <c r="G1018" s="113"/>
      <c r="H1018" s="113"/>
      <c r="I1018" s="203"/>
      <c r="J1018" s="203"/>
      <c r="K1018" s="204"/>
      <c r="L1018" s="204"/>
      <c r="M1018" s="201"/>
      <c r="N1018" s="201"/>
    </row>
    <row r="1019" spans="1:14" x14ac:dyDescent="0.2">
      <c r="A1019" s="113"/>
      <c r="B1019" s="200"/>
      <c r="C1019" s="200"/>
      <c r="D1019" s="201"/>
      <c r="E1019" s="113"/>
      <c r="F1019" s="113"/>
      <c r="G1019" s="113"/>
      <c r="H1019" s="113"/>
      <c r="I1019" s="203"/>
      <c r="J1019" s="203"/>
      <c r="K1019" s="204"/>
      <c r="L1019" s="204"/>
      <c r="M1019" s="201"/>
      <c r="N1019" s="201"/>
    </row>
    <row r="1020" spans="1:14" x14ac:dyDescent="0.2">
      <c r="A1020" s="113"/>
      <c r="B1020" s="200"/>
      <c r="C1020" s="200"/>
      <c r="D1020" s="201"/>
      <c r="E1020" s="113"/>
      <c r="F1020" s="113"/>
      <c r="G1020" s="113"/>
      <c r="H1020" s="113"/>
      <c r="I1020" s="203"/>
      <c r="J1020" s="203"/>
      <c r="K1020" s="204"/>
      <c r="L1020" s="204"/>
      <c r="M1020" s="201"/>
      <c r="N1020" s="201"/>
    </row>
    <row r="1021" spans="1:14" x14ac:dyDescent="0.2">
      <c r="A1021" s="113"/>
      <c r="B1021" s="200"/>
      <c r="C1021" s="200"/>
      <c r="D1021" s="201"/>
      <c r="E1021" s="113"/>
      <c r="F1021" s="113"/>
      <c r="G1021" s="113"/>
      <c r="H1021" s="113"/>
      <c r="I1021" s="203"/>
      <c r="J1021" s="203"/>
      <c r="K1021" s="204"/>
      <c r="L1021" s="204"/>
      <c r="M1021" s="201"/>
      <c r="N1021" s="201"/>
    </row>
    <row r="1022" spans="1:14" x14ac:dyDescent="0.2">
      <c r="A1022" s="113"/>
      <c r="B1022" s="200"/>
      <c r="C1022" s="200"/>
      <c r="D1022" s="201"/>
      <c r="E1022" s="113"/>
      <c r="F1022" s="113"/>
      <c r="G1022" s="113"/>
      <c r="H1022" s="113"/>
      <c r="I1022" s="203"/>
      <c r="J1022" s="203"/>
      <c r="K1022" s="204"/>
      <c r="L1022" s="204"/>
      <c r="M1022" s="201"/>
      <c r="N1022" s="201"/>
    </row>
    <row r="1023" spans="1:14" x14ac:dyDescent="0.2">
      <c r="A1023" s="113"/>
      <c r="B1023" s="200"/>
      <c r="C1023" s="200"/>
      <c r="D1023" s="201"/>
      <c r="E1023" s="113"/>
      <c r="F1023" s="113"/>
      <c r="G1023" s="113"/>
      <c r="H1023" s="113"/>
      <c r="I1023" s="203"/>
      <c r="J1023" s="203"/>
      <c r="K1023" s="204"/>
      <c r="L1023" s="204"/>
      <c r="M1023" s="201"/>
      <c r="N1023" s="201"/>
    </row>
    <row r="1024" spans="1:14" x14ac:dyDescent="0.2">
      <c r="A1024" s="113"/>
      <c r="B1024" s="200"/>
      <c r="C1024" s="200"/>
      <c r="D1024" s="201"/>
      <c r="E1024" s="113"/>
      <c r="F1024" s="113"/>
      <c r="G1024" s="113"/>
      <c r="H1024" s="113"/>
      <c r="I1024" s="203"/>
      <c r="J1024" s="203"/>
      <c r="K1024" s="204"/>
      <c r="L1024" s="204"/>
      <c r="M1024" s="201"/>
      <c r="N1024" s="201"/>
    </row>
    <row r="1025" spans="1:14" x14ac:dyDescent="0.2">
      <c r="A1025" s="113"/>
      <c r="B1025" s="200"/>
      <c r="C1025" s="200"/>
      <c r="D1025" s="201"/>
      <c r="E1025" s="113"/>
      <c r="F1025" s="113"/>
      <c r="G1025" s="113"/>
      <c r="H1025" s="113"/>
      <c r="I1025" s="203"/>
      <c r="J1025" s="203"/>
      <c r="K1025" s="204"/>
      <c r="L1025" s="204"/>
      <c r="M1025" s="201"/>
      <c r="N1025" s="201"/>
    </row>
    <row r="1026" spans="1:14" x14ac:dyDescent="0.2">
      <c r="A1026" s="113"/>
      <c r="B1026" s="200"/>
      <c r="C1026" s="200"/>
      <c r="D1026" s="201"/>
      <c r="E1026" s="113"/>
      <c r="F1026" s="113"/>
      <c r="G1026" s="113"/>
      <c r="H1026" s="113"/>
      <c r="I1026" s="203"/>
      <c r="J1026" s="203"/>
      <c r="K1026" s="204"/>
      <c r="L1026" s="204"/>
      <c r="M1026" s="201"/>
      <c r="N1026" s="201"/>
    </row>
    <row r="1027" spans="1:14" x14ac:dyDescent="0.2">
      <c r="A1027" s="113"/>
      <c r="B1027" s="200"/>
      <c r="C1027" s="200"/>
      <c r="D1027" s="201"/>
      <c r="E1027" s="113"/>
      <c r="F1027" s="113"/>
      <c r="G1027" s="113"/>
      <c r="H1027" s="113"/>
      <c r="I1027" s="203"/>
      <c r="J1027" s="203"/>
      <c r="K1027" s="204"/>
      <c r="L1027" s="204"/>
      <c r="M1027" s="201"/>
      <c r="N1027" s="201"/>
    </row>
    <row r="1028" spans="1:14" x14ac:dyDescent="0.2">
      <c r="A1028" s="113"/>
      <c r="B1028" s="200"/>
      <c r="C1028" s="200"/>
      <c r="D1028" s="201"/>
      <c r="E1028" s="113"/>
      <c r="F1028" s="113"/>
      <c r="G1028" s="113"/>
      <c r="H1028" s="113"/>
      <c r="I1028" s="203"/>
      <c r="J1028" s="203"/>
      <c r="K1028" s="204"/>
      <c r="L1028" s="204"/>
      <c r="M1028" s="201"/>
      <c r="N1028" s="201"/>
    </row>
    <row r="1029" spans="1:14" x14ac:dyDescent="0.2">
      <c r="A1029" s="113"/>
      <c r="B1029" s="200"/>
      <c r="C1029" s="200"/>
      <c r="D1029" s="201"/>
      <c r="E1029" s="113"/>
      <c r="F1029" s="113"/>
      <c r="G1029" s="113"/>
      <c r="H1029" s="113"/>
      <c r="I1029" s="203"/>
      <c r="J1029" s="203"/>
      <c r="K1029" s="204"/>
      <c r="L1029" s="204"/>
      <c r="M1029" s="201"/>
      <c r="N1029" s="201"/>
    </row>
    <row r="1030" spans="1:14" x14ac:dyDescent="0.2">
      <c r="A1030" s="113"/>
      <c r="B1030" s="200"/>
      <c r="C1030" s="200"/>
      <c r="D1030" s="201"/>
      <c r="E1030" s="113"/>
      <c r="F1030" s="113"/>
      <c r="G1030" s="113"/>
      <c r="H1030" s="113"/>
      <c r="I1030" s="203"/>
      <c r="J1030" s="203"/>
      <c r="K1030" s="204"/>
      <c r="L1030" s="204"/>
      <c r="M1030" s="201"/>
      <c r="N1030" s="201"/>
    </row>
    <row r="1031" spans="1:14" x14ac:dyDescent="0.2">
      <c r="A1031" s="113"/>
      <c r="B1031" s="200"/>
      <c r="C1031" s="200"/>
      <c r="D1031" s="201"/>
      <c r="E1031" s="113"/>
      <c r="F1031" s="113"/>
      <c r="G1031" s="113"/>
      <c r="H1031" s="113"/>
      <c r="I1031" s="203"/>
      <c r="J1031" s="203"/>
      <c r="K1031" s="204"/>
      <c r="L1031" s="204"/>
      <c r="M1031" s="201"/>
      <c r="N1031" s="201"/>
    </row>
    <row r="1032" spans="1:14" x14ac:dyDescent="0.2">
      <c r="A1032" s="113"/>
      <c r="B1032" s="200"/>
      <c r="C1032" s="200"/>
      <c r="D1032" s="201"/>
      <c r="E1032" s="113"/>
      <c r="F1032" s="113"/>
      <c r="G1032" s="113"/>
      <c r="H1032" s="113"/>
      <c r="I1032" s="203"/>
      <c r="J1032" s="203"/>
      <c r="K1032" s="204"/>
      <c r="L1032" s="204"/>
      <c r="M1032" s="201"/>
      <c r="N1032" s="201"/>
    </row>
    <row r="1033" spans="1:14" x14ac:dyDescent="0.2">
      <c r="A1033" s="113"/>
      <c r="B1033" s="200"/>
      <c r="C1033" s="200"/>
      <c r="D1033" s="201"/>
      <c r="E1033" s="113"/>
      <c r="F1033" s="113"/>
      <c r="G1033" s="113"/>
      <c r="H1033" s="113"/>
      <c r="I1033" s="203"/>
      <c r="J1033" s="203"/>
      <c r="K1033" s="204"/>
      <c r="L1033" s="204"/>
      <c r="M1033" s="201"/>
      <c r="N1033" s="201"/>
    </row>
    <row r="1034" spans="1:14" x14ac:dyDescent="0.2">
      <c r="A1034" s="113"/>
      <c r="B1034" s="200"/>
      <c r="C1034" s="200"/>
      <c r="D1034" s="201"/>
      <c r="E1034" s="113"/>
      <c r="F1034" s="113"/>
      <c r="G1034" s="113"/>
      <c r="H1034" s="113"/>
      <c r="I1034" s="203"/>
      <c r="J1034" s="203"/>
      <c r="K1034" s="204"/>
      <c r="L1034" s="204"/>
      <c r="M1034" s="201"/>
      <c r="N1034" s="201"/>
    </row>
    <row r="1035" spans="1:14" x14ac:dyDescent="0.2">
      <c r="A1035" s="113"/>
      <c r="B1035" s="200"/>
      <c r="C1035" s="200"/>
      <c r="D1035" s="201"/>
      <c r="E1035" s="113"/>
      <c r="F1035" s="113"/>
      <c r="G1035" s="113"/>
      <c r="H1035" s="113"/>
      <c r="I1035" s="203"/>
      <c r="J1035" s="203"/>
      <c r="K1035" s="204"/>
      <c r="L1035" s="204"/>
      <c r="M1035" s="201"/>
      <c r="N1035" s="201"/>
    </row>
    <row r="1036" spans="1:14" x14ac:dyDescent="0.2">
      <c r="A1036" s="113"/>
      <c r="B1036" s="200"/>
      <c r="C1036" s="200"/>
      <c r="D1036" s="201"/>
      <c r="E1036" s="113"/>
      <c r="F1036" s="113"/>
      <c r="G1036" s="113"/>
      <c r="H1036" s="113"/>
      <c r="I1036" s="203"/>
      <c r="J1036" s="203"/>
      <c r="K1036" s="204"/>
      <c r="L1036" s="204"/>
      <c r="M1036" s="201"/>
      <c r="N1036" s="201"/>
    </row>
    <row r="1037" spans="1:14" x14ac:dyDescent="0.2">
      <c r="A1037" s="113"/>
      <c r="B1037" s="200"/>
      <c r="C1037" s="200"/>
      <c r="D1037" s="201"/>
      <c r="E1037" s="113"/>
      <c r="F1037" s="113"/>
      <c r="G1037" s="113"/>
      <c r="H1037" s="113"/>
      <c r="I1037" s="203"/>
      <c r="J1037" s="203"/>
      <c r="K1037" s="204"/>
      <c r="L1037" s="204"/>
      <c r="M1037" s="201"/>
      <c r="N1037" s="201"/>
    </row>
    <row r="1038" spans="1:14" x14ac:dyDescent="0.2">
      <c r="A1038" s="113"/>
      <c r="B1038" s="200"/>
      <c r="C1038" s="200"/>
      <c r="D1038" s="201"/>
      <c r="E1038" s="113"/>
      <c r="F1038" s="113"/>
      <c r="G1038" s="113"/>
      <c r="H1038" s="113"/>
      <c r="I1038" s="203"/>
      <c r="J1038" s="203"/>
      <c r="K1038" s="204"/>
      <c r="L1038" s="204"/>
      <c r="M1038" s="201"/>
      <c r="N1038" s="201"/>
    </row>
    <row r="1039" spans="1:14" x14ac:dyDescent="0.2">
      <c r="A1039" s="113"/>
      <c r="B1039" s="200"/>
      <c r="C1039" s="200"/>
      <c r="D1039" s="201"/>
      <c r="E1039" s="113"/>
      <c r="F1039" s="113"/>
      <c r="G1039" s="113"/>
      <c r="H1039" s="113"/>
      <c r="I1039" s="203"/>
      <c r="J1039" s="203"/>
      <c r="K1039" s="204"/>
      <c r="L1039" s="204"/>
      <c r="M1039" s="201"/>
      <c r="N1039" s="201"/>
    </row>
    <row r="1040" spans="1:14" x14ac:dyDescent="0.2">
      <c r="A1040" s="113"/>
      <c r="B1040" s="200"/>
      <c r="C1040" s="200"/>
      <c r="D1040" s="201"/>
      <c r="E1040" s="113"/>
      <c r="F1040" s="113"/>
      <c r="G1040" s="113"/>
      <c r="H1040" s="113"/>
      <c r="I1040" s="203"/>
      <c r="J1040" s="203"/>
      <c r="K1040" s="204"/>
      <c r="L1040" s="204"/>
      <c r="M1040" s="201"/>
      <c r="N1040" s="201"/>
    </row>
    <row r="1041" spans="1:14" x14ac:dyDescent="0.2">
      <c r="A1041" s="113"/>
      <c r="B1041" s="200"/>
      <c r="C1041" s="200"/>
      <c r="D1041" s="201"/>
      <c r="E1041" s="113"/>
      <c r="F1041" s="113"/>
      <c r="G1041" s="113"/>
      <c r="H1041" s="113"/>
      <c r="I1041" s="203"/>
      <c r="J1041" s="203"/>
      <c r="K1041" s="204"/>
      <c r="L1041" s="204"/>
      <c r="M1041" s="201"/>
      <c r="N1041" s="201"/>
    </row>
    <row r="1042" spans="1:14" x14ac:dyDescent="0.2">
      <c r="A1042" s="113"/>
      <c r="B1042" s="200"/>
      <c r="C1042" s="200"/>
      <c r="D1042" s="201"/>
      <c r="E1042" s="113"/>
      <c r="F1042" s="113"/>
      <c r="G1042" s="113"/>
      <c r="H1042" s="113"/>
      <c r="I1042" s="203"/>
      <c r="J1042" s="203"/>
      <c r="K1042" s="204"/>
      <c r="L1042" s="204"/>
      <c r="M1042" s="201"/>
      <c r="N1042" s="201"/>
    </row>
    <row r="1043" spans="1:14" x14ac:dyDescent="0.2">
      <c r="A1043" s="113"/>
      <c r="B1043" s="200"/>
      <c r="C1043" s="200"/>
      <c r="D1043" s="201"/>
      <c r="E1043" s="113"/>
      <c r="F1043" s="113"/>
      <c r="G1043" s="113"/>
      <c r="H1043" s="113"/>
      <c r="I1043" s="203"/>
      <c r="J1043" s="203"/>
      <c r="K1043" s="204"/>
      <c r="L1043" s="204"/>
      <c r="M1043" s="201"/>
      <c r="N1043" s="201"/>
    </row>
    <row r="1044" spans="1:14" x14ac:dyDescent="0.2">
      <c r="A1044" s="113"/>
      <c r="B1044" s="200"/>
      <c r="C1044" s="200"/>
      <c r="D1044" s="201"/>
      <c r="E1044" s="113"/>
      <c r="F1044" s="113"/>
      <c r="G1044" s="113"/>
      <c r="H1044" s="113"/>
      <c r="I1044" s="203"/>
      <c r="J1044" s="203"/>
      <c r="K1044" s="204"/>
      <c r="L1044" s="204"/>
      <c r="M1044" s="201"/>
      <c r="N1044" s="201"/>
    </row>
    <row r="1045" spans="1:14" x14ac:dyDescent="0.2">
      <c r="A1045" s="113"/>
      <c r="B1045" s="200"/>
      <c r="C1045" s="200"/>
      <c r="D1045" s="201"/>
      <c r="E1045" s="113"/>
      <c r="F1045" s="113"/>
      <c r="G1045" s="113"/>
      <c r="H1045" s="113"/>
      <c r="I1045" s="203"/>
      <c r="J1045" s="203"/>
      <c r="K1045" s="204"/>
      <c r="L1045" s="204"/>
      <c r="M1045" s="201"/>
      <c r="N1045" s="201"/>
    </row>
    <row r="1046" spans="1:14" x14ac:dyDescent="0.2">
      <c r="A1046" s="113"/>
      <c r="B1046" s="200"/>
      <c r="C1046" s="200"/>
      <c r="D1046" s="201"/>
      <c r="E1046" s="113"/>
      <c r="F1046" s="113"/>
      <c r="G1046" s="113"/>
      <c r="H1046" s="113"/>
      <c r="I1046" s="203"/>
      <c r="J1046" s="203"/>
      <c r="K1046" s="204"/>
      <c r="L1046" s="204"/>
      <c r="M1046" s="201"/>
      <c r="N1046" s="201"/>
    </row>
    <row r="1047" spans="1:14" x14ac:dyDescent="0.2">
      <c r="A1047" s="113"/>
      <c r="B1047" s="200"/>
      <c r="C1047" s="200"/>
      <c r="D1047" s="201"/>
      <c r="E1047" s="113"/>
      <c r="F1047" s="113"/>
      <c r="G1047" s="113"/>
      <c r="H1047" s="113"/>
      <c r="I1047" s="203"/>
      <c r="J1047" s="203"/>
      <c r="K1047" s="204"/>
      <c r="L1047" s="204"/>
      <c r="M1047" s="201"/>
      <c r="N1047" s="201"/>
    </row>
    <row r="1048" spans="1:14" x14ac:dyDescent="0.2">
      <c r="A1048" s="113"/>
      <c r="B1048" s="200"/>
      <c r="C1048" s="200"/>
      <c r="D1048" s="201"/>
      <c r="E1048" s="113"/>
      <c r="F1048" s="113"/>
      <c r="G1048" s="113"/>
      <c r="H1048" s="113"/>
      <c r="I1048" s="203"/>
      <c r="J1048" s="203"/>
      <c r="K1048" s="204"/>
      <c r="L1048" s="204"/>
      <c r="M1048" s="201"/>
      <c r="N1048" s="201"/>
    </row>
    <row r="1049" spans="1:14" x14ac:dyDescent="0.2">
      <c r="A1049" s="113"/>
      <c r="B1049" s="200"/>
      <c r="C1049" s="200"/>
      <c r="D1049" s="201"/>
      <c r="E1049" s="113"/>
      <c r="F1049" s="113"/>
      <c r="G1049" s="113"/>
      <c r="H1049" s="113"/>
      <c r="I1049" s="203"/>
      <c r="J1049" s="203"/>
      <c r="K1049" s="204"/>
      <c r="L1049" s="204"/>
      <c r="M1049" s="201"/>
      <c r="N1049" s="201"/>
    </row>
    <row r="1050" spans="1:14" x14ac:dyDescent="0.2">
      <c r="A1050" s="113"/>
      <c r="B1050" s="200"/>
      <c r="C1050" s="200"/>
      <c r="D1050" s="201"/>
      <c r="E1050" s="113"/>
      <c r="F1050" s="113"/>
      <c r="G1050" s="113"/>
      <c r="H1050" s="113"/>
      <c r="I1050" s="203"/>
      <c r="J1050" s="203"/>
      <c r="K1050" s="204"/>
      <c r="L1050" s="204"/>
      <c r="M1050" s="201"/>
      <c r="N1050" s="201"/>
    </row>
    <row r="1051" spans="1:14" x14ac:dyDescent="0.2">
      <c r="A1051" s="113"/>
      <c r="B1051" s="200"/>
      <c r="C1051" s="200"/>
      <c r="D1051" s="201"/>
      <c r="E1051" s="113"/>
      <c r="F1051" s="113"/>
      <c r="G1051" s="113"/>
      <c r="H1051" s="113"/>
      <c r="I1051" s="203"/>
      <c r="J1051" s="203"/>
      <c r="K1051" s="204"/>
      <c r="L1051" s="204"/>
      <c r="M1051" s="201"/>
      <c r="N1051" s="201"/>
    </row>
    <row r="1052" spans="1:14" x14ac:dyDescent="0.2">
      <c r="A1052" s="113"/>
      <c r="B1052" s="200"/>
      <c r="C1052" s="200"/>
      <c r="D1052" s="201"/>
      <c r="E1052" s="113"/>
      <c r="F1052" s="113"/>
      <c r="G1052" s="113"/>
      <c r="H1052" s="113"/>
      <c r="I1052" s="203"/>
      <c r="J1052" s="203"/>
      <c r="K1052" s="204"/>
      <c r="L1052" s="204"/>
      <c r="M1052" s="201"/>
      <c r="N1052" s="201"/>
    </row>
    <row r="1053" spans="1:14" x14ac:dyDescent="0.2">
      <c r="A1053" s="113"/>
      <c r="B1053" s="200"/>
      <c r="C1053" s="200"/>
      <c r="D1053" s="201"/>
      <c r="E1053" s="113"/>
      <c r="F1053" s="113"/>
      <c r="G1053" s="113"/>
      <c r="H1053" s="113"/>
      <c r="I1053" s="203"/>
      <c r="J1053" s="203"/>
      <c r="K1053" s="204"/>
      <c r="L1053" s="204"/>
      <c r="M1053" s="201"/>
      <c r="N1053" s="201"/>
    </row>
    <row r="1054" spans="1:14" x14ac:dyDescent="0.2">
      <c r="A1054" s="113"/>
      <c r="B1054" s="200"/>
      <c r="C1054" s="200"/>
      <c r="D1054" s="201"/>
      <c r="E1054" s="113"/>
      <c r="F1054" s="113"/>
      <c r="G1054" s="113"/>
      <c r="H1054" s="113"/>
      <c r="I1054" s="203"/>
      <c r="J1054" s="203"/>
      <c r="K1054" s="204"/>
      <c r="L1054" s="204"/>
      <c r="M1054" s="201"/>
      <c r="N1054" s="201"/>
    </row>
    <row r="1055" spans="1:14" x14ac:dyDescent="0.2">
      <c r="A1055" s="113"/>
      <c r="B1055" s="200"/>
      <c r="C1055" s="200"/>
      <c r="D1055" s="201"/>
      <c r="E1055" s="113"/>
      <c r="F1055" s="113"/>
      <c r="G1055" s="113"/>
      <c r="H1055" s="113"/>
      <c r="I1055" s="203"/>
      <c r="J1055" s="203"/>
      <c r="K1055" s="204"/>
      <c r="L1055" s="204"/>
      <c r="M1055" s="201"/>
      <c r="N1055" s="201"/>
    </row>
    <row r="1056" spans="1:14" x14ac:dyDescent="0.2">
      <c r="A1056" s="113"/>
      <c r="B1056" s="200"/>
      <c r="C1056" s="200"/>
      <c r="D1056" s="201"/>
      <c r="E1056" s="113"/>
      <c r="F1056" s="113"/>
      <c r="G1056" s="113"/>
      <c r="H1056" s="113"/>
      <c r="I1056" s="203"/>
      <c r="J1056" s="203"/>
      <c r="K1056" s="204"/>
      <c r="L1056" s="204"/>
      <c r="M1056" s="201"/>
      <c r="N1056" s="201"/>
    </row>
    <row r="1057" spans="1:14" x14ac:dyDescent="0.2">
      <c r="A1057" s="113"/>
      <c r="B1057" s="200"/>
      <c r="C1057" s="200"/>
      <c r="D1057" s="201"/>
      <c r="E1057" s="113"/>
      <c r="F1057" s="113"/>
      <c r="G1057" s="113"/>
      <c r="H1057" s="113"/>
      <c r="I1057" s="203"/>
      <c r="J1057" s="203"/>
      <c r="K1057" s="204"/>
      <c r="L1057" s="204"/>
      <c r="M1057" s="201"/>
      <c r="N1057" s="201"/>
    </row>
    <row r="1058" spans="1:14" x14ac:dyDescent="0.2">
      <c r="A1058" s="113"/>
      <c r="B1058" s="200"/>
      <c r="C1058" s="200"/>
      <c r="D1058" s="201"/>
      <c r="E1058" s="113"/>
      <c r="F1058" s="113"/>
      <c r="G1058" s="113"/>
      <c r="H1058" s="113"/>
      <c r="I1058" s="203"/>
      <c r="J1058" s="203"/>
      <c r="K1058" s="204"/>
      <c r="L1058" s="204"/>
      <c r="M1058" s="201"/>
      <c r="N1058" s="201"/>
    </row>
    <row r="1059" spans="1:14" x14ac:dyDescent="0.2">
      <c r="A1059" s="113"/>
      <c r="B1059" s="200"/>
      <c r="C1059" s="200"/>
      <c r="D1059" s="201"/>
      <c r="E1059" s="113"/>
      <c r="F1059" s="113"/>
      <c r="G1059" s="113"/>
      <c r="H1059" s="113"/>
      <c r="I1059" s="203"/>
      <c r="J1059" s="203"/>
      <c r="K1059" s="204"/>
      <c r="L1059" s="204"/>
      <c r="M1059" s="201"/>
      <c r="N1059" s="201"/>
    </row>
    <row r="1060" spans="1:14" x14ac:dyDescent="0.2">
      <c r="A1060" s="113"/>
      <c r="B1060" s="200"/>
      <c r="C1060" s="200"/>
      <c r="D1060" s="201"/>
      <c r="E1060" s="113"/>
      <c r="F1060" s="113"/>
      <c r="G1060" s="113"/>
      <c r="H1060" s="113"/>
      <c r="I1060" s="203"/>
      <c r="J1060" s="203"/>
      <c r="K1060" s="204"/>
      <c r="L1060" s="204"/>
      <c r="M1060" s="201"/>
      <c r="N1060" s="201"/>
    </row>
    <row r="1061" spans="1:14" x14ac:dyDescent="0.2">
      <c r="A1061" s="113"/>
      <c r="B1061" s="200"/>
      <c r="C1061" s="200"/>
      <c r="D1061" s="201"/>
      <c r="E1061" s="113"/>
      <c r="F1061" s="113"/>
      <c r="G1061" s="113"/>
      <c r="H1061" s="113"/>
      <c r="I1061" s="203"/>
      <c r="J1061" s="203"/>
      <c r="K1061" s="204"/>
      <c r="L1061" s="204"/>
      <c r="M1061" s="201"/>
      <c r="N1061" s="201"/>
    </row>
    <row r="1062" spans="1:14" x14ac:dyDescent="0.2">
      <c r="A1062" s="113"/>
      <c r="B1062" s="200"/>
      <c r="C1062" s="200"/>
      <c r="D1062" s="201"/>
      <c r="E1062" s="113"/>
      <c r="F1062" s="113"/>
      <c r="G1062" s="113"/>
      <c r="H1062" s="113"/>
      <c r="I1062" s="203"/>
      <c r="J1062" s="203"/>
      <c r="K1062" s="204"/>
      <c r="L1062" s="204"/>
      <c r="M1062" s="201"/>
      <c r="N1062" s="201"/>
    </row>
    <row r="1063" spans="1:14" x14ac:dyDescent="0.2">
      <c r="A1063" s="113"/>
      <c r="B1063" s="200"/>
      <c r="C1063" s="200"/>
      <c r="D1063" s="201"/>
      <c r="E1063" s="113"/>
      <c r="F1063" s="113"/>
      <c r="G1063" s="113"/>
      <c r="H1063" s="113"/>
      <c r="I1063" s="203"/>
      <c r="J1063" s="203"/>
      <c r="K1063" s="204"/>
      <c r="L1063" s="204"/>
      <c r="M1063" s="201"/>
      <c r="N1063" s="201"/>
    </row>
    <row r="1064" spans="1:14" x14ac:dyDescent="0.2">
      <c r="A1064" s="113"/>
      <c r="B1064" s="200"/>
      <c r="C1064" s="200"/>
      <c r="D1064" s="201"/>
      <c r="E1064" s="113"/>
      <c r="F1064" s="113"/>
      <c r="G1064" s="113"/>
      <c r="H1064" s="113"/>
      <c r="I1064" s="203"/>
      <c r="J1064" s="203"/>
      <c r="K1064" s="204"/>
      <c r="L1064" s="204"/>
      <c r="M1064" s="201"/>
      <c r="N1064" s="201"/>
    </row>
    <row r="1065" spans="1:14" x14ac:dyDescent="0.2">
      <c r="A1065" s="113"/>
      <c r="B1065" s="200"/>
      <c r="C1065" s="200"/>
      <c r="D1065" s="201"/>
      <c r="E1065" s="113"/>
      <c r="F1065" s="113"/>
      <c r="G1065" s="113"/>
      <c r="H1065" s="113"/>
      <c r="I1065" s="203"/>
      <c r="J1065" s="203"/>
      <c r="K1065" s="204"/>
      <c r="L1065" s="204"/>
      <c r="M1065" s="201"/>
      <c r="N1065" s="201"/>
    </row>
    <row r="1066" spans="1:14" x14ac:dyDescent="0.2">
      <c r="A1066" s="113"/>
      <c r="B1066" s="200"/>
      <c r="C1066" s="200"/>
      <c r="D1066" s="201"/>
      <c r="E1066" s="113"/>
      <c r="F1066" s="113"/>
      <c r="G1066" s="113"/>
      <c r="H1066" s="113"/>
      <c r="I1066" s="203"/>
      <c r="J1066" s="203"/>
      <c r="K1066" s="204"/>
      <c r="L1066" s="204"/>
      <c r="M1066" s="201"/>
      <c r="N1066" s="201"/>
    </row>
    <row r="1067" spans="1:14" x14ac:dyDescent="0.2">
      <c r="A1067" s="113"/>
      <c r="B1067" s="200"/>
      <c r="C1067" s="200"/>
      <c r="D1067" s="201"/>
      <c r="E1067" s="113"/>
      <c r="F1067" s="113"/>
      <c r="G1067" s="113"/>
      <c r="H1067" s="113"/>
      <c r="I1067" s="203"/>
      <c r="J1067" s="203"/>
      <c r="K1067" s="204"/>
      <c r="L1067" s="204"/>
      <c r="M1067" s="201"/>
      <c r="N1067" s="201"/>
    </row>
    <row r="1068" spans="1:14" x14ac:dyDescent="0.2">
      <c r="A1068" s="113"/>
      <c r="B1068" s="200"/>
      <c r="C1068" s="200"/>
      <c r="D1068" s="201"/>
      <c r="E1068" s="113"/>
      <c r="F1068" s="113"/>
      <c r="G1068" s="113"/>
      <c r="H1068" s="113"/>
      <c r="I1068" s="203"/>
      <c r="J1068" s="203"/>
      <c r="K1068" s="204"/>
      <c r="L1068" s="204"/>
      <c r="M1068" s="201"/>
      <c r="N1068" s="201"/>
    </row>
    <row r="1069" spans="1:14" x14ac:dyDescent="0.2">
      <c r="A1069" s="113"/>
      <c r="B1069" s="200"/>
      <c r="C1069" s="200"/>
      <c r="D1069" s="201"/>
      <c r="E1069" s="113"/>
      <c r="F1069" s="113"/>
      <c r="G1069" s="113"/>
      <c r="H1069" s="113"/>
      <c r="I1069" s="203"/>
      <c r="J1069" s="203"/>
      <c r="K1069" s="204"/>
      <c r="L1069" s="204"/>
      <c r="M1069" s="201"/>
      <c r="N1069" s="201"/>
    </row>
    <row r="1070" spans="1:14" x14ac:dyDescent="0.2">
      <c r="A1070" s="113"/>
      <c r="B1070" s="200"/>
      <c r="C1070" s="200"/>
      <c r="D1070" s="201"/>
      <c r="E1070" s="113"/>
      <c r="F1070" s="113"/>
      <c r="G1070" s="113"/>
      <c r="H1070" s="113"/>
      <c r="I1070" s="203"/>
      <c r="J1070" s="203"/>
      <c r="K1070" s="204"/>
      <c r="L1070" s="204"/>
      <c r="M1070" s="201"/>
      <c r="N1070" s="201"/>
    </row>
    <row r="1071" spans="1:14" x14ac:dyDescent="0.2">
      <c r="A1071" s="113"/>
      <c r="B1071" s="200"/>
      <c r="C1071" s="200"/>
      <c r="D1071" s="201"/>
      <c r="E1071" s="113"/>
      <c r="F1071" s="113"/>
      <c r="G1071" s="113"/>
      <c r="H1071" s="113"/>
      <c r="I1071" s="203"/>
      <c r="J1071" s="203"/>
      <c r="K1071" s="204"/>
      <c r="L1071" s="204"/>
      <c r="M1071" s="201"/>
      <c r="N1071" s="201"/>
    </row>
    <row r="1072" spans="1:14" x14ac:dyDescent="0.2">
      <c r="A1072" s="113"/>
      <c r="B1072" s="200"/>
      <c r="C1072" s="200"/>
      <c r="D1072" s="201"/>
      <c r="E1072" s="113"/>
      <c r="F1072" s="113"/>
      <c r="G1072" s="113"/>
      <c r="H1072" s="113"/>
      <c r="I1072" s="203"/>
      <c r="J1072" s="203"/>
      <c r="K1072" s="204"/>
      <c r="L1072" s="204"/>
      <c r="M1072" s="201"/>
      <c r="N1072" s="201"/>
    </row>
    <row r="1073" spans="1:14" x14ac:dyDescent="0.2">
      <c r="A1073" s="113"/>
      <c r="B1073" s="200"/>
      <c r="C1073" s="200"/>
      <c r="D1073" s="201"/>
      <c r="E1073" s="113"/>
      <c r="F1073" s="113"/>
      <c r="G1073" s="113"/>
      <c r="H1073" s="113"/>
      <c r="I1073" s="203"/>
      <c r="J1073" s="203"/>
      <c r="K1073" s="204"/>
      <c r="L1073" s="204"/>
      <c r="M1073" s="201"/>
      <c r="N1073" s="201"/>
    </row>
    <row r="1074" spans="1:14" x14ac:dyDescent="0.2">
      <c r="A1074" s="113"/>
      <c r="B1074" s="200"/>
      <c r="C1074" s="200"/>
      <c r="D1074" s="201"/>
      <c r="E1074" s="113"/>
      <c r="F1074" s="113"/>
      <c r="G1074" s="113"/>
      <c r="H1074" s="113"/>
      <c r="I1074" s="203"/>
      <c r="J1074" s="203"/>
      <c r="K1074" s="204"/>
      <c r="L1074" s="204"/>
      <c r="M1074" s="201"/>
      <c r="N1074" s="201"/>
    </row>
    <row r="1075" spans="1:14" x14ac:dyDescent="0.2">
      <c r="A1075" s="113"/>
      <c r="B1075" s="200"/>
      <c r="C1075" s="200"/>
      <c r="D1075" s="201"/>
      <c r="E1075" s="113"/>
      <c r="F1075" s="113"/>
      <c r="G1075" s="113"/>
      <c r="H1075" s="113"/>
      <c r="I1075" s="203"/>
      <c r="J1075" s="203"/>
      <c r="K1075" s="204"/>
      <c r="L1075" s="204"/>
      <c r="M1075" s="201"/>
      <c r="N1075" s="201"/>
    </row>
    <row r="1076" spans="1:14" x14ac:dyDescent="0.2">
      <c r="A1076" s="113"/>
      <c r="B1076" s="200"/>
      <c r="C1076" s="200"/>
      <c r="D1076" s="201"/>
      <c r="E1076" s="113"/>
      <c r="F1076" s="113"/>
      <c r="G1076" s="113"/>
      <c r="H1076" s="113"/>
      <c r="I1076" s="203"/>
      <c r="J1076" s="203"/>
      <c r="K1076" s="204"/>
      <c r="L1076" s="204"/>
      <c r="M1076" s="201"/>
      <c r="N1076" s="201"/>
    </row>
    <row r="1077" spans="1:14" x14ac:dyDescent="0.2">
      <c r="A1077" s="113"/>
      <c r="B1077" s="200"/>
      <c r="C1077" s="200"/>
      <c r="D1077" s="201"/>
      <c r="E1077" s="113"/>
      <c r="F1077" s="113"/>
      <c r="G1077" s="113"/>
      <c r="H1077" s="113"/>
      <c r="I1077" s="203"/>
      <c r="J1077" s="203"/>
      <c r="K1077" s="204"/>
      <c r="L1077" s="204"/>
      <c r="M1077" s="201"/>
      <c r="N1077" s="201"/>
    </row>
    <row r="1078" spans="1:14" x14ac:dyDescent="0.2">
      <c r="A1078" s="113"/>
      <c r="B1078" s="200"/>
      <c r="C1078" s="200"/>
      <c r="D1078" s="201"/>
      <c r="E1078" s="113"/>
      <c r="F1078" s="113"/>
      <c r="G1078" s="113"/>
      <c r="H1078" s="113"/>
      <c r="I1078" s="203"/>
      <c r="J1078" s="203"/>
      <c r="K1078" s="204"/>
      <c r="L1078" s="204"/>
      <c r="M1078" s="201"/>
      <c r="N1078" s="201"/>
    </row>
    <row r="1079" spans="1:14" x14ac:dyDescent="0.2">
      <c r="A1079" s="113"/>
      <c r="B1079" s="200"/>
      <c r="C1079" s="200"/>
      <c r="D1079" s="201"/>
      <c r="E1079" s="113"/>
      <c r="F1079" s="113"/>
      <c r="G1079" s="113"/>
      <c r="H1079" s="113"/>
      <c r="I1079" s="203"/>
      <c r="J1079" s="203"/>
      <c r="K1079" s="204"/>
      <c r="L1079" s="204"/>
      <c r="M1079" s="201"/>
      <c r="N1079" s="201"/>
    </row>
    <row r="1080" spans="1:14" x14ac:dyDescent="0.2">
      <c r="A1080" s="113"/>
      <c r="B1080" s="200"/>
      <c r="C1080" s="200"/>
      <c r="D1080" s="201"/>
      <c r="E1080" s="113"/>
      <c r="F1080" s="113"/>
      <c r="G1080" s="113"/>
      <c r="H1080" s="113"/>
      <c r="I1080" s="203"/>
      <c r="J1080" s="203"/>
      <c r="K1080" s="204"/>
      <c r="L1080" s="204"/>
      <c r="M1080" s="201"/>
      <c r="N1080" s="201"/>
    </row>
    <row r="1081" spans="1:14" x14ac:dyDescent="0.2">
      <c r="A1081" s="113"/>
      <c r="B1081" s="200"/>
      <c r="C1081" s="200"/>
      <c r="D1081" s="201"/>
      <c r="E1081" s="113"/>
      <c r="F1081" s="113"/>
      <c r="G1081" s="113"/>
      <c r="H1081" s="113"/>
      <c r="I1081" s="203"/>
      <c r="J1081" s="203"/>
      <c r="K1081" s="204"/>
      <c r="L1081" s="204"/>
      <c r="M1081" s="201"/>
      <c r="N1081" s="201"/>
    </row>
    <row r="1082" spans="1:14" x14ac:dyDescent="0.2">
      <c r="A1082" s="113"/>
      <c r="B1082" s="200"/>
      <c r="C1082" s="200"/>
      <c r="D1082" s="201"/>
      <c r="E1082" s="113"/>
      <c r="F1082" s="113"/>
      <c r="G1082" s="113"/>
      <c r="H1082" s="113"/>
      <c r="I1082" s="203"/>
      <c r="J1082" s="203"/>
      <c r="K1082" s="204"/>
      <c r="L1082" s="204"/>
      <c r="M1082" s="201"/>
      <c r="N1082" s="201"/>
    </row>
    <row r="1083" spans="1:14" x14ac:dyDescent="0.2">
      <c r="A1083" s="113"/>
      <c r="B1083" s="200"/>
      <c r="C1083" s="200"/>
      <c r="D1083" s="201"/>
      <c r="E1083" s="113"/>
      <c r="F1083" s="113"/>
      <c r="G1083" s="113"/>
      <c r="H1083" s="113"/>
      <c r="I1083" s="203"/>
      <c r="J1083" s="203"/>
      <c r="K1083" s="204"/>
      <c r="L1083" s="204"/>
      <c r="M1083" s="201"/>
      <c r="N1083" s="201"/>
    </row>
    <row r="1084" spans="1:14" x14ac:dyDescent="0.2">
      <c r="A1084" s="113"/>
      <c r="B1084" s="200"/>
      <c r="C1084" s="200"/>
      <c r="D1084" s="201"/>
      <c r="E1084" s="113"/>
      <c r="F1084" s="113"/>
      <c r="G1084" s="113"/>
      <c r="H1084" s="113"/>
      <c r="I1084" s="203"/>
      <c r="J1084" s="203"/>
      <c r="K1084" s="204"/>
      <c r="L1084" s="204"/>
      <c r="M1084" s="201"/>
      <c r="N1084" s="201"/>
    </row>
    <row r="1085" spans="1:14" x14ac:dyDescent="0.2">
      <c r="A1085" s="113"/>
      <c r="B1085" s="200"/>
      <c r="C1085" s="200"/>
      <c r="D1085" s="201"/>
      <c r="E1085" s="113"/>
      <c r="F1085" s="113"/>
      <c r="G1085" s="113"/>
      <c r="H1085" s="113"/>
      <c r="I1085" s="203"/>
      <c r="J1085" s="203"/>
      <c r="K1085" s="204"/>
      <c r="L1085" s="204"/>
      <c r="M1085" s="201"/>
      <c r="N1085" s="201"/>
    </row>
    <row r="1086" spans="1:14" x14ac:dyDescent="0.2">
      <c r="A1086" s="113"/>
      <c r="B1086" s="200"/>
      <c r="C1086" s="200"/>
      <c r="D1086" s="201"/>
      <c r="E1086" s="113"/>
      <c r="F1086" s="113"/>
      <c r="G1086" s="113"/>
      <c r="H1086" s="113"/>
      <c r="I1086" s="203"/>
      <c r="J1086" s="203"/>
      <c r="K1086" s="204"/>
      <c r="L1086" s="204"/>
      <c r="M1086" s="201"/>
      <c r="N1086" s="201"/>
    </row>
    <row r="1087" spans="1:14" x14ac:dyDescent="0.2">
      <c r="A1087" s="113"/>
      <c r="B1087" s="200"/>
      <c r="C1087" s="200"/>
      <c r="D1087" s="201"/>
      <c r="E1087" s="113"/>
      <c r="F1087" s="113"/>
      <c r="G1087" s="113"/>
      <c r="H1087" s="113"/>
      <c r="I1087" s="203"/>
      <c r="J1087" s="203"/>
      <c r="K1087" s="204"/>
      <c r="L1087" s="204"/>
      <c r="M1087" s="201"/>
      <c r="N1087" s="201"/>
    </row>
    <row r="1088" spans="1:14" x14ac:dyDescent="0.2">
      <c r="A1088" s="113"/>
      <c r="B1088" s="200"/>
      <c r="C1088" s="200"/>
      <c r="D1088" s="201"/>
      <c r="E1088" s="113"/>
      <c r="F1088" s="113"/>
      <c r="G1088" s="113"/>
      <c r="H1088" s="113"/>
      <c r="I1088" s="203"/>
      <c r="J1088" s="203"/>
      <c r="K1088" s="204"/>
      <c r="L1088" s="204"/>
      <c r="M1088" s="201"/>
      <c r="N1088" s="201"/>
    </row>
    <row r="1089" spans="1:14" x14ac:dyDescent="0.2">
      <c r="A1089" s="113"/>
      <c r="B1089" s="200"/>
      <c r="C1089" s="200"/>
      <c r="D1089" s="201"/>
      <c r="E1089" s="113"/>
      <c r="F1089" s="113"/>
      <c r="G1089" s="113"/>
      <c r="H1089" s="113"/>
      <c r="I1089" s="203"/>
      <c r="J1089" s="203"/>
      <c r="K1089" s="204"/>
      <c r="L1089" s="204"/>
      <c r="M1089" s="201"/>
      <c r="N1089" s="201"/>
    </row>
    <row r="1090" spans="1:14" x14ac:dyDescent="0.2">
      <c r="A1090" s="113"/>
      <c r="B1090" s="200"/>
      <c r="C1090" s="200"/>
      <c r="D1090" s="201"/>
      <c r="E1090" s="113"/>
      <c r="F1090" s="113"/>
      <c r="G1090" s="113"/>
      <c r="H1090" s="113"/>
      <c r="I1090" s="203"/>
      <c r="J1090" s="203"/>
      <c r="K1090" s="204"/>
      <c r="L1090" s="204"/>
      <c r="M1090" s="201"/>
      <c r="N1090" s="201"/>
    </row>
    <row r="1091" spans="1:14" x14ac:dyDescent="0.2">
      <c r="A1091" s="113"/>
      <c r="B1091" s="200"/>
      <c r="C1091" s="200"/>
      <c r="D1091" s="201"/>
      <c r="E1091" s="113"/>
      <c r="F1091" s="113"/>
      <c r="G1091" s="113"/>
      <c r="H1091" s="113"/>
      <c r="I1091" s="203"/>
      <c r="J1091" s="203"/>
      <c r="K1091" s="204"/>
      <c r="L1091" s="204"/>
      <c r="M1091" s="201"/>
      <c r="N1091" s="201"/>
    </row>
    <row r="1092" spans="1:14" x14ac:dyDescent="0.2">
      <c r="A1092" s="113"/>
      <c r="B1092" s="200"/>
      <c r="C1092" s="200"/>
      <c r="D1092" s="201"/>
      <c r="E1092" s="113"/>
      <c r="F1092" s="113"/>
      <c r="G1092" s="113"/>
      <c r="H1092" s="113"/>
      <c r="I1092" s="203"/>
      <c r="J1092" s="203"/>
      <c r="K1092" s="204"/>
      <c r="L1092" s="204"/>
      <c r="M1092" s="201"/>
      <c r="N1092" s="201"/>
    </row>
    <row r="1093" spans="1:14" x14ac:dyDescent="0.2">
      <c r="A1093" s="113"/>
      <c r="B1093" s="200"/>
      <c r="C1093" s="200"/>
      <c r="D1093" s="201"/>
      <c r="E1093" s="113"/>
      <c r="F1093" s="113"/>
      <c r="G1093" s="113"/>
      <c r="H1093" s="113"/>
      <c r="I1093" s="203"/>
      <c r="J1093" s="203"/>
      <c r="K1093" s="204"/>
      <c r="L1093" s="204"/>
      <c r="M1093" s="201"/>
      <c r="N1093" s="201"/>
    </row>
    <row r="1094" spans="1:14" x14ac:dyDescent="0.2">
      <c r="A1094" s="113"/>
      <c r="B1094" s="200"/>
      <c r="C1094" s="200"/>
      <c r="D1094" s="201"/>
      <c r="E1094" s="113"/>
      <c r="F1094" s="113"/>
      <c r="G1094" s="113"/>
      <c r="H1094" s="113"/>
      <c r="I1094" s="203"/>
      <c r="J1094" s="203"/>
      <c r="K1094" s="204"/>
      <c r="L1094" s="204"/>
      <c r="M1094" s="201"/>
      <c r="N1094" s="201"/>
    </row>
    <row r="1095" spans="1:14" x14ac:dyDescent="0.2">
      <c r="A1095" s="113"/>
      <c r="B1095" s="200"/>
      <c r="C1095" s="200"/>
      <c r="D1095" s="201"/>
      <c r="E1095" s="113"/>
      <c r="F1095" s="113"/>
      <c r="G1095" s="113"/>
      <c r="H1095" s="113"/>
      <c r="I1095" s="203"/>
      <c r="J1095" s="203"/>
      <c r="K1095" s="204"/>
      <c r="L1095" s="204"/>
      <c r="M1095" s="201"/>
      <c r="N1095" s="201"/>
    </row>
    <row r="1096" spans="1:14" x14ac:dyDescent="0.2">
      <c r="A1096" s="113"/>
      <c r="B1096" s="200"/>
      <c r="C1096" s="200"/>
      <c r="D1096" s="201"/>
      <c r="E1096" s="113"/>
      <c r="F1096" s="113"/>
      <c r="G1096" s="113"/>
      <c r="H1096" s="113"/>
      <c r="I1096" s="203"/>
      <c r="J1096" s="203"/>
      <c r="K1096" s="204"/>
      <c r="L1096" s="204"/>
      <c r="M1096" s="201"/>
      <c r="N1096" s="201"/>
    </row>
    <row r="1097" spans="1:14" x14ac:dyDescent="0.2">
      <c r="A1097" s="113"/>
      <c r="B1097" s="200"/>
      <c r="C1097" s="200"/>
      <c r="D1097" s="201"/>
      <c r="E1097" s="113"/>
      <c r="F1097" s="113"/>
      <c r="G1097" s="113"/>
      <c r="H1097" s="113"/>
      <c r="I1097" s="203"/>
      <c r="J1097" s="203"/>
      <c r="K1097" s="204"/>
      <c r="L1097" s="204"/>
      <c r="M1097" s="201"/>
      <c r="N1097" s="201"/>
    </row>
    <row r="1098" spans="1:14" x14ac:dyDescent="0.2">
      <c r="A1098" s="113"/>
      <c r="B1098" s="200"/>
      <c r="C1098" s="200"/>
      <c r="D1098" s="201"/>
      <c r="E1098" s="113"/>
      <c r="F1098" s="113"/>
      <c r="G1098" s="113"/>
      <c r="H1098" s="113"/>
      <c r="I1098" s="203"/>
      <c r="J1098" s="203"/>
      <c r="K1098" s="204"/>
      <c r="L1098" s="204"/>
      <c r="M1098" s="201"/>
      <c r="N1098" s="201"/>
    </row>
    <row r="1099" spans="1:14" x14ac:dyDescent="0.2">
      <c r="A1099" s="113"/>
      <c r="B1099" s="200"/>
      <c r="C1099" s="200"/>
      <c r="D1099" s="201"/>
      <c r="E1099" s="113"/>
      <c r="F1099" s="113"/>
      <c r="G1099" s="113"/>
      <c r="H1099" s="113"/>
      <c r="I1099" s="203"/>
      <c r="J1099" s="203"/>
      <c r="K1099" s="204"/>
      <c r="L1099" s="204"/>
      <c r="M1099" s="201"/>
      <c r="N1099" s="201"/>
    </row>
    <row r="1100" spans="1:14" x14ac:dyDescent="0.2">
      <c r="A1100" s="113"/>
      <c r="B1100" s="200"/>
      <c r="C1100" s="200"/>
      <c r="D1100" s="201"/>
      <c r="E1100" s="113"/>
      <c r="F1100" s="113"/>
      <c r="G1100" s="113"/>
      <c r="H1100" s="113"/>
      <c r="I1100" s="203"/>
      <c r="J1100" s="203"/>
      <c r="K1100" s="204"/>
      <c r="L1100" s="204"/>
      <c r="M1100" s="201"/>
      <c r="N1100" s="201"/>
    </row>
    <row r="1101" spans="1:14" x14ac:dyDescent="0.2">
      <c r="A1101" s="113"/>
      <c r="B1101" s="200"/>
      <c r="C1101" s="200"/>
      <c r="D1101" s="201"/>
      <c r="E1101" s="113"/>
      <c r="F1101" s="113"/>
      <c r="G1101" s="113"/>
      <c r="H1101" s="113"/>
      <c r="I1101" s="203"/>
      <c r="J1101" s="203"/>
      <c r="K1101" s="204"/>
      <c r="L1101" s="204"/>
      <c r="M1101" s="201"/>
      <c r="N1101" s="201"/>
    </row>
    <row r="1102" spans="1:14" x14ac:dyDescent="0.2">
      <c r="A1102" s="113"/>
      <c r="B1102" s="200"/>
      <c r="C1102" s="200"/>
      <c r="D1102" s="201"/>
      <c r="E1102" s="113"/>
      <c r="F1102" s="113"/>
      <c r="G1102" s="113"/>
      <c r="H1102" s="113"/>
      <c r="I1102" s="203"/>
      <c r="J1102" s="203"/>
      <c r="K1102" s="204"/>
      <c r="L1102" s="204"/>
      <c r="M1102" s="201"/>
      <c r="N1102" s="201"/>
    </row>
    <row r="1103" spans="1:14" x14ac:dyDescent="0.2">
      <c r="A1103" s="113"/>
      <c r="B1103" s="200"/>
      <c r="C1103" s="200"/>
      <c r="D1103" s="201"/>
      <c r="E1103" s="113"/>
      <c r="F1103" s="113"/>
      <c r="G1103" s="113"/>
      <c r="H1103" s="113"/>
      <c r="I1103" s="203"/>
      <c r="J1103" s="203"/>
      <c r="K1103" s="204"/>
      <c r="L1103" s="204"/>
      <c r="M1103" s="201"/>
      <c r="N1103" s="201"/>
    </row>
    <row r="1104" spans="1:14" x14ac:dyDescent="0.2">
      <c r="A1104" s="113"/>
      <c r="B1104" s="200"/>
      <c r="C1104" s="200"/>
      <c r="D1104" s="201"/>
      <c r="E1104" s="113"/>
      <c r="F1104" s="113"/>
      <c r="G1104" s="113"/>
      <c r="H1104" s="113"/>
      <c r="I1104" s="203"/>
      <c r="J1104" s="203"/>
      <c r="K1104" s="204"/>
      <c r="L1104" s="204"/>
      <c r="M1104" s="201"/>
      <c r="N1104" s="201"/>
    </row>
    <row r="1105" spans="1:14" x14ac:dyDescent="0.2">
      <c r="A1105" s="113"/>
      <c r="B1105" s="200"/>
      <c r="C1105" s="200"/>
      <c r="D1105" s="201"/>
      <c r="E1105" s="113"/>
      <c r="F1105" s="113"/>
      <c r="G1105" s="113"/>
      <c r="H1105" s="113"/>
      <c r="I1105" s="203"/>
      <c r="J1105" s="203"/>
      <c r="K1105" s="204"/>
      <c r="L1105" s="204"/>
      <c r="M1105" s="201"/>
      <c r="N1105" s="201"/>
    </row>
    <row r="1106" spans="1:14" x14ac:dyDescent="0.2">
      <c r="A1106" s="113"/>
      <c r="B1106" s="200"/>
      <c r="C1106" s="200"/>
      <c r="D1106" s="201"/>
      <c r="E1106" s="113"/>
      <c r="F1106" s="113"/>
      <c r="G1106" s="113"/>
      <c r="H1106" s="113"/>
      <c r="I1106" s="203"/>
      <c r="J1106" s="203"/>
      <c r="K1106" s="204"/>
      <c r="L1106" s="204"/>
      <c r="M1106" s="201"/>
      <c r="N1106" s="201"/>
    </row>
    <row r="1107" spans="1:14" x14ac:dyDescent="0.2">
      <c r="A1107" s="113"/>
      <c r="B1107" s="200"/>
      <c r="C1107" s="200"/>
      <c r="D1107" s="201"/>
      <c r="E1107" s="113"/>
      <c r="F1107" s="113"/>
      <c r="G1107" s="113"/>
      <c r="H1107" s="113"/>
      <c r="I1107" s="203"/>
      <c r="J1107" s="203"/>
      <c r="K1107" s="204"/>
      <c r="L1107" s="204"/>
      <c r="M1107" s="201"/>
      <c r="N1107" s="201"/>
    </row>
    <row r="1108" spans="1:14" x14ac:dyDescent="0.2">
      <c r="A1108" s="113"/>
      <c r="B1108" s="200"/>
      <c r="C1108" s="200"/>
      <c r="D1108" s="201"/>
      <c r="E1108" s="113"/>
      <c r="F1108" s="113"/>
      <c r="G1108" s="113"/>
      <c r="H1108" s="113"/>
      <c r="I1108" s="203"/>
      <c r="J1108" s="203"/>
      <c r="K1108" s="204"/>
      <c r="L1108" s="204"/>
      <c r="M1108" s="201"/>
      <c r="N1108" s="201"/>
    </row>
    <row r="1109" spans="1:14" x14ac:dyDescent="0.2">
      <c r="A1109" s="113"/>
      <c r="B1109" s="200"/>
      <c r="C1109" s="200"/>
      <c r="D1109" s="201"/>
      <c r="E1109" s="113"/>
      <c r="F1109" s="113"/>
      <c r="G1109" s="113"/>
      <c r="H1109" s="113"/>
      <c r="I1109" s="203"/>
      <c r="J1109" s="203"/>
      <c r="K1109" s="204"/>
      <c r="L1109" s="204"/>
      <c r="M1109" s="201"/>
      <c r="N1109" s="201"/>
    </row>
    <row r="1110" spans="1:14" x14ac:dyDescent="0.2">
      <c r="A1110" s="113"/>
      <c r="B1110" s="200"/>
      <c r="C1110" s="200"/>
      <c r="D1110" s="201"/>
      <c r="E1110" s="113"/>
      <c r="F1110" s="113"/>
      <c r="G1110" s="113"/>
      <c r="H1110" s="113"/>
      <c r="I1110" s="203"/>
      <c r="J1110" s="203"/>
      <c r="K1110" s="204"/>
      <c r="L1110" s="204"/>
      <c r="M1110" s="201"/>
      <c r="N1110" s="201"/>
    </row>
    <row r="1111" spans="1:14" x14ac:dyDescent="0.2">
      <c r="A1111" s="113"/>
      <c r="B1111" s="200"/>
      <c r="C1111" s="200"/>
      <c r="D1111" s="201"/>
      <c r="E1111" s="113"/>
      <c r="F1111" s="113"/>
      <c r="G1111" s="113"/>
      <c r="H1111" s="113"/>
      <c r="I1111" s="203"/>
      <c r="J1111" s="203"/>
      <c r="K1111" s="204"/>
      <c r="L1111" s="204"/>
      <c r="M1111" s="201"/>
      <c r="N1111" s="201"/>
    </row>
    <row r="1112" spans="1:14" x14ac:dyDescent="0.2">
      <c r="A1112" s="113"/>
      <c r="B1112" s="200"/>
      <c r="C1112" s="200"/>
      <c r="D1112" s="201"/>
      <c r="E1112" s="113"/>
      <c r="F1112" s="113"/>
      <c r="G1112" s="113"/>
      <c r="H1112" s="113"/>
      <c r="I1112" s="203"/>
      <c r="J1112" s="203"/>
      <c r="K1112" s="204"/>
      <c r="L1112" s="204"/>
      <c r="M1112" s="201"/>
      <c r="N1112" s="201"/>
    </row>
    <row r="1113" spans="1:14" x14ac:dyDescent="0.2">
      <c r="A1113" s="113"/>
      <c r="B1113" s="200"/>
      <c r="C1113" s="200"/>
      <c r="D1113" s="201"/>
      <c r="E1113" s="113"/>
      <c r="F1113" s="113"/>
      <c r="G1113" s="113"/>
      <c r="H1113" s="113"/>
      <c r="I1113" s="203"/>
      <c r="J1113" s="203"/>
      <c r="K1113" s="204"/>
      <c r="L1113" s="204"/>
      <c r="M1113" s="201"/>
      <c r="N1113" s="201"/>
    </row>
    <row r="1114" spans="1:14" x14ac:dyDescent="0.2">
      <c r="A1114" s="113"/>
      <c r="B1114" s="200"/>
      <c r="C1114" s="200"/>
      <c r="D1114" s="201"/>
      <c r="E1114" s="113"/>
      <c r="F1114" s="113"/>
      <c r="G1114" s="113"/>
      <c r="H1114" s="113"/>
      <c r="I1114" s="203"/>
      <c r="J1114" s="203"/>
      <c r="K1114" s="204"/>
      <c r="L1114" s="204"/>
      <c r="M1114" s="201"/>
      <c r="N1114" s="201"/>
    </row>
    <row r="1115" spans="1:14" x14ac:dyDescent="0.2">
      <c r="A1115" s="113"/>
      <c r="B1115" s="200"/>
      <c r="C1115" s="200"/>
      <c r="D1115" s="201"/>
      <c r="E1115" s="113"/>
      <c r="F1115" s="113"/>
      <c r="G1115" s="113"/>
      <c r="H1115" s="113"/>
      <c r="I1115" s="203"/>
      <c r="J1115" s="203"/>
      <c r="K1115" s="204"/>
      <c r="L1115" s="204"/>
      <c r="M1115" s="201"/>
      <c r="N1115" s="201"/>
    </row>
    <row r="1116" spans="1:14" x14ac:dyDescent="0.2">
      <c r="A1116" s="113"/>
      <c r="B1116" s="200"/>
      <c r="C1116" s="200"/>
      <c r="D1116" s="201"/>
      <c r="E1116" s="113"/>
      <c r="F1116" s="113"/>
      <c r="G1116" s="113"/>
      <c r="H1116" s="113"/>
      <c r="I1116" s="203"/>
      <c r="J1116" s="203"/>
      <c r="K1116" s="204"/>
      <c r="L1116" s="204"/>
      <c r="M1116" s="201"/>
      <c r="N1116" s="201"/>
    </row>
    <row r="1117" spans="1:14" x14ac:dyDescent="0.2">
      <c r="A1117" s="113"/>
      <c r="B1117" s="200"/>
      <c r="C1117" s="200"/>
      <c r="D1117" s="201"/>
      <c r="E1117" s="113"/>
      <c r="F1117" s="113"/>
      <c r="G1117" s="113"/>
      <c r="H1117" s="113"/>
      <c r="I1117" s="203"/>
      <c r="J1117" s="203"/>
      <c r="K1117" s="204"/>
      <c r="L1117" s="204"/>
      <c r="M1117" s="201"/>
      <c r="N1117" s="201"/>
    </row>
    <row r="1118" spans="1:14" x14ac:dyDescent="0.2">
      <c r="A1118" s="113"/>
      <c r="B1118" s="200"/>
      <c r="C1118" s="200"/>
      <c r="D1118" s="201"/>
      <c r="E1118" s="113"/>
      <c r="F1118" s="113"/>
      <c r="G1118" s="113"/>
      <c r="H1118" s="113"/>
      <c r="I1118" s="203"/>
      <c r="J1118" s="203"/>
      <c r="K1118" s="204"/>
      <c r="L1118" s="204"/>
      <c r="M1118" s="201"/>
      <c r="N1118" s="201"/>
    </row>
    <row r="1119" spans="1:14" x14ac:dyDescent="0.2">
      <c r="A1119" s="113"/>
      <c r="B1119" s="200"/>
      <c r="C1119" s="200"/>
      <c r="D1119" s="201"/>
      <c r="E1119" s="113"/>
      <c r="F1119" s="113"/>
      <c r="G1119" s="113"/>
      <c r="H1119" s="113"/>
      <c r="I1119" s="203"/>
      <c r="J1119" s="203"/>
      <c r="K1119" s="204"/>
      <c r="L1119" s="204"/>
      <c r="M1119" s="201"/>
      <c r="N1119" s="201"/>
    </row>
    <row r="1120" spans="1:14" x14ac:dyDescent="0.2">
      <c r="A1120" s="113"/>
      <c r="B1120" s="200"/>
      <c r="C1120" s="200"/>
      <c r="D1120" s="201"/>
      <c r="E1120" s="113"/>
      <c r="F1120" s="113"/>
      <c r="G1120" s="113"/>
      <c r="H1120" s="113"/>
      <c r="I1120" s="203"/>
      <c r="J1120" s="203"/>
      <c r="K1120" s="204"/>
      <c r="L1120" s="204"/>
      <c r="M1120" s="201"/>
      <c r="N1120" s="201"/>
    </row>
    <row r="1121" spans="1:14" x14ac:dyDescent="0.2">
      <c r="A1121" s="113"/>
      <c r="B1121" s="200"/>
      <c r="C1121" s="200"/>
      <c r="D1121" s="201"/>
      <c r="E1121" s="113"/>
      <c r="F1121" s="113"/>
      <c r="G1121" s="113"/>
      <c r="H1121" s="113"/>
      <c r="I1121" s="203"/>
      <c r="J1121" s="203"/>
      <c r="K1121" s="204"/>
      <c r="L1121" s="204"/>
      <c r="M1121" s="201"/>
      <c r="N1121" s="201"/>
    </row>
    <row r="1122" spans="1:14" x14ac:dyDescent="0.2">
      <c r="A1122" s="113"/>
      <c r="B1122" s="200"/>
      <c r="C1122" s="200"/>
      <c r="D1122" s="201"/>
      <c r="E1122" s="113"/>
      <c r="F1122" s="113"/>
      <c r="G1122" s="113"/>
      <c r="H1122" s="113"/>
      <c r="I1122" s="203"/>
      <c r="J1122" s="203"/>
      <c r="K1122" s="204"/>
      <c r="L1122" s="204"/>
      <c r="M1122" s="201"/>
      <c r="N1122" s="201"/>
    </row>
    <row r="1123" spans="1:14" x14ac:dyDescent="0.2">
      <c r="A1123" s="113"/>
      <c r="B1123" s="200"/>
      <c r="C1123" s="200"/>
      <c r="D1123" s="201"/>
      <c r="E1123" s="113"/>
      <c r="F1123" s="113"/>
      <c r="G1123" s="113"/>
      <c r="H1123" s="113"/>
      <c r="I1123" s="203"/>
      <c r="J1123" s="203"/>
      <c r="K1123" s="204"/>
      <c r="L1123" s="204"/>
      <c r="M1123" s="201"/>
      <c r="N1123" s="201"/>
    </row>
    <row r="1124" spans="1:14" x14ac:dyDescent="0.2">
      <c r="A1124" s="113"/>
      <c r="B1124" s="200"/>
      <c r="C1124" s="200"/>
      <c r="D1124" s="201"/>
      <c r="E1124" s="113"/>
      <c r="F1124" s="113"/>
      <c r="G1124" s="113"/>
      <c r="H1124" s="113"/>
      <c r="I1124" s="203"/>
      <c r="J1124" s="203"/>
      <c r="K1124" s="204"/>
      <c r="L1124" s="204"/>
      <c r="M1124" s="201"/>
      <c r="N1124" s="201"/>
    </row>
    <row r="1125" spans="1:14" x14ac:dyDescent="0.2">
      <c r="A1125" s="113"/>
      <c r="B1125" s="200"/>
      <c r="C1125" s="200"/>
      <c r="D1125" s="201"/>
      <c r="E1125" s="113"/>
      <c r="F1125" s="113"/>
      <c r="G1125" s="113"/>
      <c r="H1125" s="113"/>
      <c r="I1125" s="203"/>
      <c r="J1125" s="203"/>
      <c r="K1125" s="204"/>
      <c r="L1125" s="204"/>
      <c r="M1125" s="201"/>
      <c r="N1125" s="201"/>
    </row>
    <row r="1126" spans="1:14" x14ac:dyDescent="0.2">
      <c r="A1126" s="113"/>
      <c r="B1126" s="200"/>
      <c r="C1126" s="200"/>
      <c r="D1126" s="201"/>
      <c r="E1126" s="113"/>
      <c r="F1126" s="113"/>
      <c r="G1126" s="113"/>
      <c r="H1126" s="113"/>
      <c r="I1126" s="203"/>
      <c r="J1126" s="203"/>
      <c r="K1126" s="204"/>
      <c r="L1126" s="204"/>
      <c r="M1126" s="201"/>
      <c r="N1126" s="201"/>
    </row>
    <row r="1127" spans="1:14" x14ac:dyDescent="0.2">
      <c r="A1127" s="113"/>
      <c r="B1127" s="200"/>
      <c r="C1127" s="200"/>
      <c r="D1127" s="201"/>
      <c r="E1127" s="113"/>
      <c r="F1127" s="113"/>
      <c r="G1127" s="113"/>
      <c r="H1127" s="113"/>
      <c r="I1127" s="203"/>
      <c r="J1127" s="203"/>
      <c r="K1127" s="204"/>
      <c r="L1127" s="204"/>
      <c r="M1127" s="201"/>
      <c r="N1127" s="201"/>
    </row>
    <row r="1128" spans="1:14" x14ac:dyDescent="0.2">
      <c r="A1128" s="113"/>
      <c r="B1128" s="200"/>
      <c r="C1128" s="200"/>
      <c r="D1128" s="201"/>
      <c r="E1128" s="113"/>
      <c r="F1128" s="113"/>
      <c r="G1128" s="113"/>
      <c r="H1128" s="113"/>
      <c r="I1128" s="203"/>
      <c r="J1128" s="203"/>
      <c r="K1128" s="204"/>
      <c r="L1128" s="204"/>
      <c r="M1128" s="201"/>
      <c r="N1128" s="201"/>
    </row>
    <row r="1129" spans="1:14" x14ac:dyDescent="0.2">
      <c r="A1129" s="113"/>
      <c r="B1129" s="200"/>
      <c r="C1129" s="200"/>
      <c r="D1129" s="201"/>
      <c r="E1129" s="113"/>
      <c r="F1129" s="113"/>
      <c r="G1129" s="113"/>
      <c r="H1129" s="113"/>
      <c r="I1129" s="203"/>
      <c r="J1129" s="203"/>
      <c r="K1129" s="204"/>
      <c r="L1129" s="204"/>
      <c r="M1129" s="201"/>
      <c r="N1129" s="201"/>
    </row>
    <row r="1130" spans="1:14" x14ac:dyDescent="0.2">
      <c r="A1130" s="113"/>
      <c r="B1130" s="200"/>
      <c r="C1130" s="200"/>
      <c r="D1130" s="201"/>
      <c r="E1130" s="113"/>
      <c r="F1130" s="113"/>
      <c r="G1130" s="113"/>
      <c r="H1130" s="113"/>
      <c r="I1130" s="203"/>
      <c r="J1130" s="203"/>
      <c r="K1130" s="204"/>
      <c r="L1130" s="204"/>
      <c r="M1130" s="201"/>
      <c r="N1130" s="201"/>
    </row>
    <row r="1131" spans="1:14" x14ac:dyDescent="0.2">
      <c r="A1131" s="113"/>
      <c r="B1131" s="200"/>
      <c r="C1131" s="200"/>
      <c r="D1131" s="201"/>
      <c r="E1131" s="113"/>
      <c r="F1131" s="113"/>
      <c r="G1131" s="113"/>
      <c r="H1131" s="113"/>
      <c r="I1131" s="203"/>
      <c r="J1131" s="203"/>
      <c r="K1131" s="204"/>
      <c r="L1131" s="204"/>
      <c r="M1131" s="201"/>
      <c r="N1131" s="201"/>
    </row>
    <row r="1132" spans="1:14" x14ac:dyDescent="0.2">
      <c r="A1132" s="113"/>
      <c r="B1132" s="200"/>
      <c r="C1132" s="200"/>
      <c r="D1132" s="201"/>
      <c r="E1132" s="113"/>
      <c r="F1132" s="113"/>
      <c r="G1132" s="113"/>
      <c r="H1132" s="113"/>
      <c r="I1132" s="203"/>
      <c r="J1132" s="203"/>
      <c r="K1132" s="204"/>
      <c r="L1132" s="204"/>
      <c r="M1132" s="201"/>
      <c r="N1132" s="201"/>
    </row>
    <row r="1133" spans="1:14" x14ac:dyDescent="0.2">
      <c r="A1133" s="113"/>
      <c r="B1133" s="200"/>
      <c r="C1133" s="200"/>
      <c r="D1133" s="201"/>
      <c r="E1133" s="113"/>
      <c r="F1133" s="113"/>
      <c r="G1133" s="113"/>
      <c r="H1133" s="113"/>
      <c r="I1133" s="203"/>
      <c r="J1133" s="203"/>
      <c r="K1133" s="204"/>
      <c r="L1133" s="204"/>
      <c r="M1133" s="201"/>
      <c r="N1133" s="201"/>
    </row>
    <row r="1134" spans="1:14" x14ac:dyDescent="0.2">
      <c r="A1134" s="113"/>
      <c r="B1134" s="200"/>
      <c r="C1134" s="200"/>
      <c r="D1134" s="201"/>
      <c r="E1134" s="113"/>
      <c r="F1134" s="113"/>
      <c r="G1134" s="113"/>
      <c r="H1134" s="113"/>
      <c r="I1134" s="203"/>
      <c r="J1134" s="203"/>
      <c r="K1134" s="204"/>
      <c r="L1134" s="204"/>
      <c r="M1134" s="201"/>
      <c r="N1134" s="201"/>
    </row>
    <row r="1135" spans="1:14" x14ac:dyDescent="0.2">
      <c r="A1135" s="113"/>
      <c r="B1135" s="200"/>
      <c r="C1135" s="200"/>
      <c r="D1135" s="201"/>
      <c r="E1135" s="113"/>
      <c r="F1135" s="113"/>
      <c r="G1135" s="113"/>
      <c r="H1135" s="113"/>
      <c r="I1135" s="203"/>
      <c r="J1135" s="203"/>
      <c r="K1135" s="204"/>
      <c r="L1135" s="204"/>
      <c r="M1135" s="201"/>
      <c r="N1135" s="201"/>
    </row>
    <row r="1136" spans="1:14" x14ac:dyDescent="0.2">
      <c r="A1136" s="113"/>
      <c r="B1136" s="200"/>
      <c r="C1136" s="200"/>
      <c r="D1136" s="201"/>
      <c r="E1136" s="113"/>
      <c r="F1136" s="113"/>
      <c r="G1136" s="113"/>
      <c r="H1136" s="113"/>
      <c r="I1136" s="203"/>
      <c r="J1136" s="203"/>
      <c r="K1136" s="204"/>
      <c r="L1136" s="204"/>
      <c r="M1136" s="201"/>
      <c r="N1136" s="201"/>
    </row>
    <row r="1137" spans="1:14" x14ac:dyDescent="0.2">
      <c r="A1137" s="113"/>
      <c r="B1137" s="200"/>
      <c r="C1137" s="200"/>
      <c r="D1137" s="201"/>
      <c r="E1137" s="113"/>
      <c r="F1137" s="113"/>
      <c r="G1137" s="113"/>
      <c r="H1137" s="113"/>
      <c r="I1137" s="203"/>
      <c r="J1137" s="203"/>
      <c r="K1137" s="204"/>
      <c r="L1137" s="204"/>
      <c r="M1137" s="201"/>
      <c r="N1137" s="201"/>
    </row>
    <row r="1138" spans="1:14" x14ac:dyDescent="0.2">
      <c r="A1138" s="113"/>
      <c r="B1138" s="200"/>
      <c r="C1138" s="200"/>
      <c r="D1138" s="201"/>
      <c r="E1138" s="113"/>
      <c r="F1138" s="113"/>
      <c r="G1138" s="113"/>
      <c r="H1138" s="113"/>
      <c r="I1138" s="203"/>
      <c r="J1138" s="203"/>
      <c r="K1138" s="204"/>
      <c r="L1138" s="204"/>
      <c r="M1138" s="201"/>
      <c r="N1138" s="201"/>
    </row>
    <row r="1139" spans="1:14" x14ac:dyDescent="0.2">
      <c r="A1139" s="113"/>
      <c r="B1139" s="200"/>
      <c r="C1139" s="200"/>
      <c r="D1139" s="201"/>
      <c r="E1139" s="113"/>
      <c r="F1139" s="113"/>
      <c r="G1139" s="113"/>
      <c r="H1139" s="113"/>
      <c r="I1139" s="203"/>
      <c r="J1139" s="203"/>
      <c r="K1139" s="204"/>
      <c r="L1139" s="204"/>
      <c r="M1139" s="201"/>
      <c r="N1139" s="201"/>
    </row>
    <row r="1140" spans="1:14" x14ac:dyDescent="0.2">
      <c r="A1140" s="113"/>
      <c r="B1140" s="200"/>
      <c r="C1140" s="200"/>
      <c r="D1140" s="201"/>
      <c r="E1140" s="113"/>
      <c r="F1140" s="113"/>
      <c r="G1140" s="113"/>
      <c r="H1140" s="113"/>
      <c r="I1140" s="203"/>
      <c r="J1140" s="203"/>
      <c r="K1140" s="204"/>
      <c r="L1140" s="204"/>
      <c r="M1140" s="201"/>
      <c r="N1140" s="201"/>
    </row>
    <row r="1141" spans="1:14" x14ac:dyDescent="0.2">
      <c r="A1141" s="113"/>
      <c r="B1141" s="200"/>
      <c r="C1141" s="200"/>
      <c r="D1141" s="201"/>
      <c r="E1141" s="113"/>
      <c r="F1141" s="113"/>
      <c r="G1141" s="113"/>
      <c r="H1141" s="113"/>
      <c r="I1141" s="203"/>
      <c r="J1141" s="203"/>
      <c r="K1141" s="204"/>
      <c r="L1141" s="204"/>
      <c r="M1141" s="201"/>
      <c r="N1141" s="201"/>
    </row>
    <row r="1142" spans="1:14" x14ac:dyDescent="0.2">
      <c r="A1142" s="113"/>
      <c r="B1142" s="200"/>
      <c r="C1142" s="200"/>
      <c r="D1142" s="201"/>
      <c r="E1142" s="113"/>
      <c r="F1142" s="113"/>
      <c r="G1142" s="113"/>
      <c r="H1142" s="113"/>
      <c r="I1142" s="203"/>
      <c r="J1142" s="203"/>
      <c r="K1142" s="204"/>
      <c r="L1142" s="204"/>
      <c r="M1142" s="201"/>
      <c r="N1142" s="201"/>
    </row>
  </sheetData>
  <mergeCells count="44">
    <mergeCell ref="E19:E20"/>
    <mergeCell ref="C5:C6"/>
    <mergeCell ref="C13:C14"/>
    <mergeCell ref="C7:C8"/>
    <mergeCell ref="C15:C16"/>
    <mergeCell ref="C9:C10"/>
    <mergeCell ref="C17:C18"/>
    <mergeCell ref="C11:C12"/>
    <mergeCell ref="C19:C20"/>
    <mergeCell ref="E7:E8"/>
    <mergeCell ref="E13:E14"/>
    <mergeCell ref="E15:E16"/>
    <mergeCell ref="E17:E18"/>
    <mergeCell ref="B9:B10"/>
    <mergeCell ref="B11:B12"/>
    <mergeCell ref="B13:B14"/>
    <mergeCell ref="B15:B16"/>
    <mergeCell ref="B17:B18"/>
    <mergeCell ref="B19:B20"/>
    <mergeCell ref="A1:R1"/>
    <mergeCell ref="G2:H2"/>
    <mergeCell ref="I2:L2"/>
    <mergeCell ref="M2:N3"/>
    <mergeCell ref="C2:C4"/>
    <mergeCell ref="B5:B6"/>
    <mergeCell ref="E5:E6"/>
    <mergeCell ref="E9:E10"/>
    <mergeCell ref="E11:E12"/>
    <mergeCell ref="D23:E23"/>
    <mergeCell ref="O2:P2"/>
    <mergeCell ref="Q2:R2"/>
    <mergeCell ref="D22:E22"/>
    <mergeCell ref="F2:F4"/>
    <mergeCell ref="A2:A4"/>
    <mergeCell ref="B2:B4"/>
    <mergeCell ref="D2:D4"/>
    <mergeCell ref="E2:E4"/>
    <mergeCell ref="B7:B8"/>
    <mergeCell ref="B25:B26"/>
    <mergeCell ref="C25:C26"/>
    <mergeCell ref="E25:E26"/>
    <mergeCell ref="B27:B28"/>
    <mergeCell ref="C27:C28"/>
    <mergeCell ref="E27:E28"/>
  </mergeCells>
  <pageMargins left="0.39370078740157483" right="0.39370078740157483" top="0.39370078740157483" bottom="0.31496062992125984" header="0.35433070866141736" footer="0.15748031496062992"/>
  <pageSetup paperSize="9" orientation="landscape" r:id="rId1"/>
  <headerFooter>
    <oddFooter xml:space="preserve">&amp;L&amp;8&amp;Z&amp;F
&amp;C
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8B3EA-C48E-455F-B937-4750821D3F42}">
  <sheetPr codeName="Лист18"/>
  <dimension ref="A1:AO1159"/>
  <sheetViews>
    <sheetView showWhiteSpace="0" zoomScaleNormal="100" workbookViewId="0">
      <selection activeCell="G15" sqref="G15"/>
    </sheetView>
  </sheetViews>
  <sheetFormatPr defaultRowHeight="12.75" x14ac:dyDescent="0.2"/>
  <cols>
    <col min="1" max="1" width="2.85546875" style="211" customWidth="1"/>
    <col min="2" max="2" width="16.140625" style="213" customWidth="1"/>
    <col min="3" max="3" width="6.42578125" style="213" customWidth="1"/>
    <col min="4" max="4" width="3.140625" style="210" customWidth="1"/>
    <col min="5" max="5" width="15.7109375" style="211" customWidth="1"/>
    <col min="6" max="6" width="4" style="211" customWidth="1"/>
    <col min="7" max="8" width="7" style="211" customWidth="1"/>
    <col min="9" max="14" width="5.5703125" style="214" customWidth="1"/>
    <col min="15" max="16" width="5.5703125" style="215" customWidth="1"/>
    <col min="17" max="18" width="6.7109375" style="210" customWidth="1"/>
    <col min="19" max="20" width="6.7109375" style="113" customWidth="1"/>
    <col min="21" max="22" width="6.7109375" style="205" customWidth="1"/>
    <col min="23" max="16384" width="9.140625" style="113"/>
  </cols>
  <sheetData>
    <row r="1" spans="1:41" ht="36.75" customHeight="1" thickBot="1" x14ac:dyDescent="0.25">
      <c r="A1" s="2669" t="s">
        <v>362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669"/>
      <c r="V1" s="266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</row>
    <row r="2" spans="1:41" s="114" customFormat="1" ht="69.75" customHeight="1" x14ac:dyDescent="0.2">
      <c r="A2" s="2670" t="s">
        <v>0</v>
      </c>
      <c r="B2" s="2673" t="s">
        <v>394</v>
      </c>
      <c r="C2" s="2673" t="s">
        <v>10</v>
      </c>
      <c r="D2" s="2677" t="s">
        <v>4</v>
      </c>
      <c r="E2" s="2680" t="s">
        <v>397</v>
      </c>
      <c r="F2" s="2680" t="s">
        <v>225</v>
      </c>
      <c r="G2" s="2683" t="s">
        <v>398</v>
      </c>
      <c r="H2" s="2684"/>
      <c r="I2" s="2685" t="s">
        <v>230</v>
      </c>
      <c r="J2" s="2639"/>
      <c r="K2" s="2639"/>
      <c r="L2" s="2639"/>
      <c r="M2" s="2639"/>
      <c r="N2" s="2639"/>
      <c r="O2" s="2639"/>
      <c r="P2" s="2686"/>
      <c r="Q2" s="2687" t="s">
        <v>360</v>
      </c>
      <c r="R2" s="2688"/>
      <c r="S2" s="2640" t="s">
        <v>232</v>
      </c>
      <c r="T2" s="2641"/>
      <c r="U2" s="2656" t="s">
        <v>231</v>
      </c>
      <c r="V2" s="3173"/>
    </row>
    <row r="3" spans="1:41" s="114" customFormat="1" ht="36" customHeight="1" x14ac:dyDescent="0.2">
      <c r="A3" s="2671"/>
      <c r="B3" s="2632"/>
      <c r="C3" s="2632"/>
      <c r="D3" s="2678"/>
      <c r="E3" s="2681"/>
      <c r="F3" s="2681"/>
      <c r="G3" s="115" t="s">
        <v>220</v>
      </c>
      <c r="H3" s="116" t="s">
        <v>29</v>
      </c>
      <c r="I3" s="631" t="s">
        <v>244</v>
      </c>
      <c r="J3" s="632" t="s">
        <v>243</v>
      </c>
      <c r="K3" s="632" t="s">
        <v>245</v>
      </c>
      <c r="L3" s="632" t="s">
        <v>246</v>
      </c>
      <c r="M3" s="632" t="s">
        <v>247</v>
      </c>
      <c r="N3" s="632" t="s">
        <v>248</v>
      </c>
      <c r="O3" s="422" t="s">
        <v>249</v>
      </c>
      <c r="P3" s="423" t="s">
        <v>250</v>
      </c>
      <c r="Q3" s="2689"/>
      <c r="R3" s="2690"/>
      <c r="S3" s="120" t="s">
        <v>216</v>
      </c>
      <c r="T3" s="121" t="s">
        <v>217</v>
      </c>
      <c r="U3" s="122" t="s">
        <v>218</v>
      </c>
      <c r="V3" s="124" t="s">
        <v>219</v>
      </c>
    </row>
    <row r="4" spans="1:41" s="114" customFormat="1" ht="13.5" thickBot="1" x14ac:dyDescent="0.25">
      <c r="A4" s="2672"/>
      <c r="B4" s="2629"/>
      <c r="C4" s="2632"/>
      <c r="D4" s="2679"/>
      <c r="E4" s="2682"/>
      <c r="F4" s="2682"/>
      <c r="G4" s="125" t="s">
        <v>30</v>
      </c>
      <c r="H4" s="126" t="s">
        <v>30</v>
      </c>
      <c r="I4" s="127" t="s">
        <v>31</v>
      </c>
      <c r="J4" s="677" t="s">
        <v>31</v>
      </c>
      <c r="K4" s="677" t="s">
        <v>31</v>
      </c>
      <c r="L4" s="677" t="s">
        <v>31</v>
      </c>
      <c r="M4" s="677" t="s">
        <v>31</v>
      </c>
      <c r="N4" s="128" t="s">
        <v>31</v>
      </c>
      <c r="O4" s="129" t="s">
        <v>31</v>
      </c>
      <c r="P4" s="130" t="s">
        <v>31</v>
      </c>
      <c r="Q4" s="131" t="s">
        <v>30</v>
      </c>
      <c r="R4" s="132" t="s">
        <v>30</v>
      </c>
      <c r="S4" s="633" t="s">
        <v>30</v>
      </c>
      <c r="T4" s="634" t="s">
        <v>30</v>
      </c>
      <c r="U4" s="140" t="s">
        <v>35</v>
      </c>
      <c r="V4" s="141" t="s">
        <v>35</v>
      </c>
    </row>
    <row r="5" spans="1:41" ht="12.75" customHeight="1" x14ac:dyDescent="0.2">
      <c r="A5" s="678">
        <v>2</v>
      </c>
      <c r="B5" s="2674" t="s">
        <v>365</v>
      </c>
      <c r="C5" s="3183" t="s">
        <v>341</v>
      </c>
      <c r="D5" s="143" t="s">
        <v>39</v>
      </c>
      <c r="E5" s="3174" t="s">
        <v>237</v>
      </c>
      <c r="F5" s="675">
        <v>1</v>
      </c>
      <c r="G5" s="635">
        <v>0.29899999999999999</v>
      </c>
      <c r="H5" s="636">
        <v>0.33</v>
      </c>
      <c r="I5" s="146"/>
      <c r="J5" s="679"/>
      <c r="K5" s="679"/>
      <c r="L5" s="679"/>
      <c r="M5" s="679"/>
      <c r="N5" s="147"/>
      <c r="O5" s="148">
        <v>2.5000000000000001E-2</v>
      </c>
      <c r="P5" s="149"/>
      <c r="Q5" s="640">
        <f>0.099*I5+0.077*J5+0.061*K5+0.039*L5+0.129*M5+0.065*N5+0.105*O5+0.0655*P5</f>
        <v>2.6250000000000002E-3</v>
      </c>
      <c r="R5" s="640">
        <f>0.073*I5+0.038*J5+0.037*K5+0.036*L5+0.038*M5+0.036*N5+0.4*O5+0.2*P5</f>
        <v>1.0000000000000002E-2</v>
      </c>
      <c r="S5" s="637">
        <f>SQRT(Q5^2+(G5+R5)^2)</f>
        <v>0.30901114967748333</v>
      </c>
      <c r="T5" s="155">
        <f>SQRT(Q5^2+(H5+R5)^2)</f>
        <v>0.34001013312105866</v>
      </c>
      <c r="U5" s="376">
        <f>6300/(SQRT(3)*S5)</f>
        <v>11770.79435383131</v>
      </c>
      <c r="V5" s="638">
        <f>6300/(2*T5)</f>
        <v>9264.4297717987738</v>
      </c>
    </row>
    <row r="6" spans="1:41" ht="12.75" customHeight="1" x14ac:dyDescent="0.2">
      <c r="A6" s="159">
        <v>2</v>
      </c>
      <c r="B6" s="3191"/>
      <c r="C6" s="3179"/>
      <c r="D6" s="160" t="s">
        <v>39</v>
      </c>
      <c r="E6" s="3175"/>
      <c r="F6" s="161">
        <v>2</v>
      </c>
      <c r="G6" s="295">
        <v>0.29899999999999999</v>
      </c>
      <c r="H6" s="298">
        <v>0.33</v>
      </c>
      <c r="I6" s="162"/>
      <c r="J6" s="680"/>
      <c r="K6" s="680"/>
      <c r="L6" s="680"/>
      <c r="M6" s="680"/>
      <c r="N6" s="163"/>
      <c r="O6" s="164">
        <v>2.5000000000000001E-2</v>
      </c>
      <c r="P6" s="165"/>
      <c r="Q6" s="640">
        <f t="shared" ref="Q6:Q36" si="0">0.099*I6+0.077*J6+0.061*K6+0.039*L6+0.129*M6+0.065*N6+0.105*O6+0.0655*P6</f>
        <v>2.6250000000000002E-3</v>
      </c>
      <c r="R6" s="640">
        <f t="shared" ref="R6:R36" si="1">0.073*I6+0.038*J6+0.037*K6+0.036*L6+0.038*M6+0.036*N6+0.4*O6+0.2*P6</f>
        <v>1.0000000000000002E-2</v>
      </c>
      <c r="S6" s="172">
        <f>SQRT(Q6^2+(G6+R6)^2)</f>
        <v>0.30901114967748333</v>
      </c>
      <c r="T6" s="173">
        <f>SQRT(Q6^2+(H6+R6)^2)</f>
        <v>0.34001013312105866</v>
      </c>
      <c r="U6" s="562">
        <f t="shared" ref="U6:U26" si="2">6300/(SQRT(3)*S6)</f>
        <v>11770.79435383131</v>
      </c>
      <c r="V6" s="639">
        <f t="shared" ref="V6:V26" si="3">6300/(2*T6)</f>
        <v>9264.4297717987738</v>
      </c>
    </row>
    <row r="7" spans="1:41" ht="12.75" customHeight="1" x14ac:dyDescent="0.2">
      <c r="A7" s="159">
        <v>2</v>
      </c>
      <c r="B7" s="3190" t="s">
        <v>233</v>
      </c>
      <c r="C7" s="3184" t="s">
        <v>354</v>
      </c>
      <c r="D7" s="160" t="s">
        <v>39</v>
      </c>
      <c r="E7" s="3176" t="s">
        <v>238</v>
      </c>
      <c r="F7" s="161">
        <v>1</v>
      </c>
      <c r="G7" s="295">
        <f>S5</f>
        <v>0.30901114967748333</v>
      </c>
      <c r="H7" s="298">
        <f>T5</f>
        <v>0.34001013312105866</v>
      </c>
      <c r="I7" s="162"/>
      <c r="J7" s="680"/>
      <c r="K7" s="680"/>
      <c r="L7" s="680"/>
      <c r="M7" s="680"/>
      <c r="N7" s="163">
        <v>0.34</v>
      </c>
      <c r="O7" s="164"/>
      <c r="P7" s="165"/>
      <c r="Q7" s="640">
        <f t="shared" si="0"/>
        <v>2.2100000000000002E-2</v>
      </c>
      <c r="R7" s="640">
        <f t="shared" si="1"/>
        <v>1.2239999999999999E-2</v>
      </c>
      <c r="S7" s="172">
        <f t="shared" ref="S7:S26" si="4">SQRT(Q7^2+(G7+R7)^2)</f>
        <v>0.32201042090141241</v>
      </c>
      <c r="T7" s="173">
        <f t="shared" ref="T7:T26" si="5">SQRT(Q7^2+(H7+R7)^2)</f>
        <v>0.35294272380062391</v>
      </c>
      <c r="U7" s="562">
        <f t="shared" si="2"/>
        <v>11295.617966998187</v>
      </c>
      <c r="V7" s="639">
        <f t="shared" si="3"/>
        <v>8924.9608720632641</v>
      </c>
    </row>
    <row r="8" spans="1:41" ht="12.75" customHeight="1" x14ac:dyDescent="0.2">
      <c r="A8" s="159">
        <v>2</v>
      </c>
      <c r="B8" s="3191"/>
      <c r="C8" s="3185"/>
      <c r="D8" s="160" t="s">
        <v>39</v>
      </c>
      <c r="E8" s="3175"/>
      <c r="F8" s="161">
        <v>2</v>
      </c>
      <c r="G8" s="295">
        <f>S6</f>
        <v>0.30901114967748333</v>
      </c>
      <c r="H8" s="298">
        <f>T6</f>
        <v>0.34001013312105866</v>
      </c>
      <c r="I8" s="162"/>
      <c r="J8" s="680"/>
      <c r="K8" s="680"/>
      <c r="L8" s="680"/>
      <c r="M8" s="680"/>
      <c r="N8" s="163">
        <v>0.34</v>
      </c>
      <c r="O8" s="164"/>
      <c r="P8" s="165"/>
      <c r="Q8" s="640">
        <f t="shared" si="0"/>
        <v>2.2100000000000002E-2</v>
      </c>
      <c r="R8" s="640">
        <f t="shared" si="1"/>
        <v>1.2239999999999999E-2</v>
      </c>
      <c r="S8" s="172">
        <f t="shared" si="4"/>
        <v>0.32201042090141241</v>
      </c>
      <c r="T8" s="173">
        <f t="shared" si="5"/>
        <v>0.35294272380062391</v>
      </c>
      <c r="U8" s="562">
        <f t="shared" si="2"/>
        <v>11295.617966998187</v>
      </c>
      <c r="V8" s="639">
        <f t="shared" si="3"/>
        <v>8924.9608720632641</v>
      </c>
    </row>
    <row r="9" spans="1:41" ht="12.75" customHeight="1" x14ac:dyDescent="0.2">
      <c r="A9" s="159">
        <v>2</v>
      </c>
      <c r="B9" s="3190" t="s">
        <v>48</v>
      </c>
      <c r="C9" s="3184" t="s">
        <v>354</v>
      </c>
      <c r="D9" s="160" t="s">
        <v>39</v>
      </c>
      <c r="E9" s="3176" t="s">
        <v>238</v>
      </c>
      <c r="F9" s="161">
        <v>1</v>
      </c>
      <c r="G9" s="295">
        <f>S5</f>
        <v>0.30901114967748333</v>
      </c>
      <c r="H9" s="298">
        <f>T5</f>
        <v>0.34001013312105866</v>
      </c>
      <c r="I9" s="162"/>
      <c r="J9" s="680"/>
      <c r="K9" s="680"/>
      <c r="L9" s="680"/>
      <c r="M9" s="680"/>
      <c r="N9" s="163">
        <v>0.4</v>
      </c>
      <c r="O9" s="164"/>
      <c r="P9" s="165"/>
      <c r="Q9" s="640">
        <f t="shared" si="0"/>
        <v>2.6000000000000002E-2</v>
      </c>
      <c r="R9" s="640">
        <f t="shared" si="1"/>
        <v>1.44E-2</v>
      </c>
      <c r="S9" s="172">
        <f t="shared" si="4"/>
        <v>0.32445457576633363</v>
      </c>
      <c r="T9" s="173">
        <f t="shared" si="5"/>
        <v>0.35536255072655942</v>
      </c>
      <c r="U9" s="562">
        <f t="shared" si="2"/>
        <v>11210.526734917019</v>
      </c>
      <c r="V9" s="639">
        <f t="shared" si="3"/>
        <v>8864.1867117388756</v>
      </c>
    </row>
    <row r="10" spans="1:41" ht="12.75" customHeight="1" x14ac:dyDescent="0.2">
      <c r="A10" s="159">
        <v>2</v>
      </c>
      <c r="B10" s="3191"/>
      <c r="C10" s="3185"/>
      <c r="D10" s="160" t="s">
        <v>39</v>
      </c>
      <c r="E10" s="3175"/>
      <c r="F10" s="161">
        <v>2</v>
      </c>
      <c r="G10" s="295">
        <f>S6</f>
        <v>0.30901114967748333</v>
      </c>
      <c r="H10" s="298">
        <f>T6</f>
        <v>0.34001013312105866</v>
      </c>
      <c r="I10" s="162"/>
      <c r="J10" s="680"/>
      <c r="K10" s="680"/>
      <c r="L10" s="680"/>
      <c r="M10" s="680"/>
      <c r="N10" s="163">
        <v>0.4</v>
      </c>
      <c r="O10" s="164"/>
      <c r="P10" s="165"/>
      <c r="Q10" s="640">
        <f t="shared" si="0"/>
        <v>2.6000000000000002E-2</v>
      </c>
      <c r="R10" s="640">
        <f t="shared" si="1"/>
        <v>1.44E-2</v>
      </c>
      <c r="S10" s="172">
        <f t="shared" si="4"/>
        <v>0.32445457576633363</v>
      </c>
      <c r="T10" s="173">
        <f t="shared" si="5"/>
        <v>0.35536255072655942</v>
      </c>
      <c r="U10" s="562">
        <f t="shared" si="2"/>
        <v>11210.526734917019</v>
      </c>
      <c r="V10" s="639">
        <f t="shared" si="3"/>
        <v>8864.1867117388756</v>
      </c>
    </row>
    <row r="11" spans="1:41" ht="12.75" customHeight="1" x14ac:dyDescent="0.2">
      <c r="A11" s="159">
        <v>2</v>
      </c>
      <c r="B11" s="3190" t="s">
        <v>364</v>
      </c>
      <c r="C11" s="3179" t="s">
        <v>361</v>
      </c>
      <c r="D11" s="160" t="s">
        <v>39</v>
      </c>
      <c r="E11" s="3176" t="s">
        <v>239</v>
      </c>
      <c r="F11" s="161">
        <v>1</v>
      </c>
      <c r="G11" s="295">
        <v>0.30199999999999999</v>
      </c>
      <c r="H11" s="298">
        <v>0.317</v>
      </c>
      <c r="I11" s="162"/>
      <c r="J11" s="680"/>
      <c r="K11" s="680"/>
      <c r="L11" s="680"/>
      <c r="M11" s="680"/>
      <c r="N11" s="163"/>
      <c r="O11" s="164"/>
      <c r="P11" s="165"/>
      <c r="Q11" s="640">
        <f t="shared" si="0"/>
        <v>0</v>
      </c>
      <c r="R11" s="640">
        <f t="shared" si="1"/>
        <v>0</v>
      </c>
      <c r="S11" s="172">
        <f t="shared" si="4"/>
        <v>0.30199999999999999</v>
      </c>
      <c r="T11" s="173">
        <f t="shared" si="5"/>
        <v>0.317</v>
      </c>
      <c r="U11" s="562">
        <f t="shared" si="2"/>
        <v>12044.061906935902</v>
      </c>
      <c r="V11" s="639">
        <f t="shared" si="3"/>
        <v>9936.9085173501571</v>
      </c>
    </row>
    <row r="12" spans="1:41" ht="12.75" customHeight="1" x14ac:dyDescent="0.2">
      <c r="A12" s="159">
        <v>2</v>
      </c>
      <c r="B12" s="3191"/>
      <c r="C12" s="3179"/>
      <c r="D12" s="160" t="s">
        <v>39</v>
      </c>
      <c r="E12" s="3175"/>
      <c r="F12" s="161">
        <v>2</v>
      </c>
      <c r="G12" s="295">
        <v>0.30199999999999999</v>
      </c>
      <c r="H12" s="298">
        <v>0.317</v>
      </c>
      <c r="I12" s="162"/>
      <c r="J12" s="680"/>
      <c r="K12" s="680"/>
      <c r="L12" s="680"/>
      <c r="M12" s="680"/>
      <c r="N12" s="163"/>
      <c r="O12" s="164"/>
      <c r="P12" s="165"/>
      <c r="Q12" s="640">
        <f t="shared" si="0"/>
        <v>0</v>
      </c>
      <c r="R12" s="640">
        <f t="shared" si="1"/>
        <v>0</v>
      </c>
      <c r="S12" s="172">
        <f t="shared" si="4"/>
        <v>0.30199999999999999</v>
      </c>
      <c r="T12" s="173">
        <f t="shared" si="5"/>
        <v>0.317</v>
      </c>
      <c r="U12" s="562">
        <f t="shared" si="2"/>
        <v>12044.061906935902</v>
      </c>
      <c r="V12" s="639">
        <f t="shared" si="3"/>
        <v>9936.9085173501571</v>
      </c>
    </row>
    <row r="13" spans="1:41" ht="12.75" customHeight="1" x14ac:dyDescent="0.2">
      <c r="A13" s="159">
        <v>2</v>
      </c>
      <c r="B13" s="3190" t="s">
        <v>234</v>
      </c>
      <c r="C13" s="3179" t="s">
        <v>352</v>
      </c>
      <c r="D13" s="160" t="s">
        <v>39</v>
      </c>
      <c r="E13" s="3176" t="s">
        <v>240</v>
      </c>
      <c r="F13" s="161">
        <v>1</v>
      </c>
      <c r="G13" s="295">
        <f>S11</f>
        <v>0.30199999999999999</v>
      </c>
      <c r="H13" s="298">
        <f>T11</f>
        <v>0.317</v>
      </c>
      <c r="I13" s="162"/>
      <c r="J13" s="680"/>
      <c r="K13" s="680"/>
      <c r="L13" s="680"/>
      <c r="M13" s="680">
        <v>0.1</v>
      </c>
      <c r="N13" s="163"/>
      <c r="O13" s="164"/>
      <c r="P13" s="165"/>
      <c r="Q13" s="640">
        <f t="shared" si="0"/>
        <v>1.2900000000000002E-2</v>
      </c>
      <c r="R13" s="640">
        <f t="shared" si="1"/>
        <v>3.8E-3</v>
      </c>
      <c r="S13" s="172">
        <f t="shared" si="4"/>
        <v>0.30607196866096709</v>
      </c>
      <c r="T13" s="173">
        <f t="shared" si="5"/>
        <v>0.32105926244230987</v>
      </c>
      <c r="U13" s="562">
        <f t="shared" si="2"/>
        <v>11883.828211408838</v>
      </c>
      <c r="V13" s="639">
        <f t="shared" si="3"/>
        <v>9811.2727726271823</v>
      </c>
    </row>
    <row r="14" spans="1:41" ht="12.75" customHeight="1" x14ac:dyDescent="0.2">
      <c r="A14" s="159">
        <v>2</v>
      </c>
      <c r="B14" s="3191"/>
      <c r="C14" s="3179"/>
      <c r="D14" s="160" t="s">
        <v>39</v>
      </c>
      <c r="E14" s="3175"/>
      <c r="F14" s="161">
        <v>2</v>
      </c>
      <c r="G14" s="295">
        <f>S12</f>
        <v>0.30199999999999999</v>
      </c>
      <c r="H14" s="298">
        <f>T12</f>
        <v>0.317</v>
      </c>
      <c r="I14" s="162"/>
      <c r="J14" s="680"/>
      <c r="K14" s="680"/>
      <c r="L14" s="680"/>
      <c r="M14" s="680">
        <v>0.08</v>
      </c>
      <c r="N14" s="163"/>
      <c r="O14" s="164"/>
      <c r="P14" s="165"/>
      <c r="Q14" s="640">
        <f t="shared" si="0"/>
        <v>1.0320000000000001E-2</v>
      </c>
      <c r="R14" s="640">
        <f t="shared" si="1"/>
        <v>3.0400000000000002E-3</v>
      </c>
      <c r="S14" s="172">
        <f t="shared" si="4"/>
        <v>0.30521452127970577</v>
      </c>
      <c r="T14" s="173">
        <f t="shared" si="5"/>
        <v>0.32020634597084424</v>
      </c>
      <c r="U14" s="562">
        <f t="shared" si="2"/>
        <v>11917.213770315107</v>
      </c>
      <c r="V14" s="639">
        <f t="shared" si="3"/>
        <v>9837.4065337443899</v>
      </c>
    </row>
    <row r="15" spans="1:41" ht="12.75" customHeight="1" x14ac:dyDescent="0.2">
      <c r="A15" s="159">
        <v>2</v>
      </c>
      <c r="B15" s="3190" t="s">
        <v>363</v>
      </c>
      <c r="C15" s="3179" t="s">
        <v>342</v>
      </c>
      <c r="D15" s="160" t="s">
        <v>39</v>
      </c>
      <c r="E15" s="3176" t="s">
        <v>241</v>
      </c>
      <c r="F15" s="161">
        <v>1</v>
      </c>
      <c r="G15" s="295">
        <v>0.30099999999999999</v>
      </c>
      <c r="H15" s="298">
        <v>0.36599999999999999</v>
      </c>
      <c r="I15" s="162"/>
      <c r="J15" s="680"/>
      <c r="K15" s="680"/>
      <c r="L15" s="680"/>
      <c r="M15" s="680"/>
      <c r="N15" s="163"/>
      <c r="O15" s="164"/>
      <c r="P15" s="165">
        <v>3.5000000000000003E-2</v>
      </c>
      <c r="Q15" s="640">
        <f t="shared" si="0"/>
        <v>2.2925000000000003E-3</v>
      </c>
      <c r="R15" s="640">
        <f t="shared" si="1"/>
        <v>7.000000000000001E-3</v>
      </c>
      <c r="S15" s="172">
        <f t="shared" si="4"/>
        <v>0.30800853162899561</v>
      </c>
      <c r="T15" s="173">
        <f t="shared" si="5"/>
        <v>0.37300704491503911</v>
      </c>
      <c r="U15" s="562">
        <f t="shared" si="2"/>
        <v>11809.110210868686</v>
      </c>
      <c r="V15" s="639">
        <f t="shared" si="3"/>
        <v>8444.8807145652827</v>
      </c>
    </row>
    <row r="16" spans="1:41" ht="12.75" customHeight="1" x14ac:dyDescent="0.2">
      <c r="A16" s="159">
        <v>2</v>
      </c>
      <c r="B16" s="3191"/>
      <c r="C16" s="3179"/>
      <c r="D16" s="160" t="s">
        <v>39</v>
      </c>
      <c r="E16" s="3175"/>
      <c r="F16" s="161">
        <v>2</v>
      </c>
      <c r="G16" s="295">
        <v>0.30099999999999999</v>
      </c>
      <c r="H16" s="298">
        <v>0.36599999999999999</v>
      </c>
      <c r="I16" s="162"/>
      <c r="J16" s="680"/>
      <c r="K16" s="680"/>
      <c r="L16" s="680"/>
      <c r="M16" s="680"/>
      <c r="N16" s="163"/>
      <c r="O16" s="164"/>
      <c r="P16" s="165">
        <v>3.5000000000000003E-2</v>
      </c>
      <c r="Q16" s="640">
        <f t="shared" si="0"/>
        <v>2.2925000000000003E-3</v>
      </c>
      <c r="R16" s="640">
        <f t="shared" si="1"/>
        <v>7.000000000000001E-3</v>
      </c>
      <c r="S16" s="172">
        <f t="shared" si="4"/>
        <v>0.30800853162899561</v>
      </c>
      <c r="T16" s="173">
        <f t="shared" si="5"/>
        <v>0.37300704491503911</v>
      </c>
      <c r="U16" s="562">
        <f t="shared" si="2"/>
        <v>11809.110210868686</v>
      </c>
      <c r="V16" s="639">
        <f t="shared" si="3"/>
        <v>8444.8807145652827</v>
      </c>
    </row>
    <row r="17" spans="1:22" ht="12.75" customHeight="1" x14ac:dyDescent="0.2">
      <c r="A17" s="159">
        <v>2</v>
      </c>
      <c r="B17" s="3190" t="s">
        <v>235</v>
      </c>
      <c r="C17" s="3179" t="s">
        <v>342</v>
      </c>
      <c r="D17" s="160" t="s">
        <v>39</v>
      </c>
      <c r="E17" s="3176" t="s">
        <v>152</v>
      </c>
      <c r="F17" s="161">
        <v>1</v>
      </c>
      <c r="G17" s="295">
        <f>СР2!AF23</f>
        <v>1.1547351131314774</v>
      </c>
      <c r="H17" s="298">
        <f>СР2!AG23</f>
        <v>1.2121529265892017</v>
      </c>
      <c r="I17" s="162">
        <v>0.38</v>
      </c>
      <c r="J17" s="680"/>
      <c r="K17" s="680"/>
      <c r="L17" s="680"/>
      <c r="M17" s="680"/>
      <c r="N17" s="163"/>
      <c r="O17" s="164"/>
      <c r="P17" s="165"/>
      <c r="Q17" s="640">
        <f t="shared" si="0"/>
        <v>3.7620000000000001E-2</v>
      </c>
      <c r="R17" s="640">
        <f t="shared" si="1"/>
        <v>2.7739999999999997E-2</v>
      </c>
      <c r="S17" s="172">
        <f t="shared" si="4"/>
        <v>1.1830733948387566</v>
      </c>
      <c r="T17" s="173">
        <f t="shared" si="5"/>
        <v>1.2404635157093238</v>
      </c>
      <c r="U17" s="562">
        <f t="shared" si="2"/>
        <v>3074.4556607921841</v>
      </c>
      <c r="V17" s="639">
        <f t="shared" si="3"/>
        <v>2539.3733552886979</v>
      </c>
    </row>
    <row r="18" spans="1:22" ht="12.75" customHeight="1" x14ac:dyDescent="0.2">
      <c r="A18" s="159">
        <v>2</v>
      </c>
      <c r="B18" s="3191"/>
      <c r="C18" s="3179"/>
      <c r="D18" s="160" t="s">
        <v>39</v>
      </c>
      <c r="E18" s="3175"/>
      <c r="F18" s="161">
        <v>2</v>
      </c>
      <c r="G18" s="295">
        <f>СР2!AF24</f>
        <v>0.93094132314274602</v>
      </c>
      <c r="H18" s="298">
        <f>СР2!AG24</f>
        <v>0.98831101776453256</v>
      </c>
      <c r="I18" s="162">
        <v>0.38</v>
      </c>
      <c r="J18" s="680"/>
      <c r="K18" s="680"/>
      <c r="L18" s="680"/>
      <c r="M18" s="680"/>
      <c r="N18" s="163"/>
      <c r="O18" s="164"/>
      <c r="P18" s="165"/>
      <c r="Q18" s="640">
        <f t="shared" si="0"/>
        <v>3.7620000000000001E-2</v>
      </c>
      <c r="R18" s="640">
        <f t="shared" si="1"/>
        <v>2.7739999999999997E-2</v>
      </c>
      <c r="S18" s="172">
        <f t="shared" si="4"/>
        <v>0.95941916998917953</v>
      </c>
      <c r="T18" s="173">
        <f t="shared" si="5"/>
        <v>1.0167472326494635</v>
      </c>
      <c r="U18" s="562">
        <f t="shared" si="2"/>
        <v>3791.1549087930616</v>
      </c>
      <c r="V18" s="639">
        <f t="shared" si="3"/>
        <v>3098.1151448936398</v>
      </c>
    </row>
    <row r="19" spans="1:22" ht="12.75" customHeight="1" x14ac:dyDescent="0.2">
      <c r="A19" s="159">
        <v>2</v>
      </c>
      <c r="B19" s="3190" t="s">
        <v>48</v>
      </c>
      <c r="C19" s="3179" t="s">
        <v>342</v>
      </c>
      <c r="D19" s="160" t="s">
        <v>39</v>
      </c>
      <c r="E19" s="3176" t="s">
        <v>152</v>
      </c>
      <c r="F19" s="161">
        <v>1</v>
      </c>
      <c r="G19" s="295">
        <f>СР2!AF23</f>
        <v>1.1547351131314774</v>
      </c>
      <c r="H19" s="298">
        <f>СР2!AG23</f>
        <v>1.2121529265892017</v>
      </c>
      <c r="I19" s="162"/>
      <c r="J19" s="680">
        <v>0.12</v>
      </c>
      <c r="K19" s="680"/>
      <c r="L19" s="680"/>
      <c r="M19" s="680"/>
      <c r="N19" s="163"/>
      <c r="O19" s="164"/>
      <c r="P19" s="165"/>
      <c r="Q19" s="640">
        <f t="shared" si="0"/>
        <v>9.2399999999999999E-3</v>
      </c>
      <c r="R19" s="640">
        <f t="shared" si="1"/>
        <v>4.5599999999999998E-3</v>
      </c>
      <c r="S19" s="172">
        <f t="shared" si="4"/>
        <v>1.1593319356122838</v>
      </c>
      <c r="T19" s="173">
        <f t="shared" si="5"/>
        <v>1.2167480114342739</v>
      </c>
      <c r="U19" s="562">
        <f t="shared" si="2"/>
        <v>3137.4161136807238</v>
      </c>
      <c r="V19" s="639">
        <f t="shared" si="3"/>
        <v>2588.8680075070383</v>
      </c>
    </row>
    <row r="20" spans="1:22" ht="12.75" customHeight="1" x14ac:dyDescent="0.2">
      <c r="A20" s="159">
        <v>2</v>
      </c>
      <c r="B20" s="3191"/>
      <c r="C20" s="3179"/>
      <c r="D20" s="160" t="s">
        <v>39</v>
      </c>
      <c r="E20" s="3175"/>
      <c r="F20" s="161">
        <v>2</v>
      </c>
      <c r="G20" s="295">
        <f>СР2!AF24</f>
        <v>0.93094132314274602</v>
      </c>
      <c r="H20" s="298">
        <f>СР2!AG24</f>
        <v>0.98831101776453256</v>
      </c>
      <c r="I20" s="162"/>
      <c r="J20" s="680">
        <v>0.12</v>
      </c>
      <c r="K20" s="680"/>
      <c r="L20" s="680"/>
      <c r="M20" s="680"/>
      <c r="N20" s="163"/>
      <c r="O20" s="164"/>
      <c r="P20" s="165"/>
      <c r="Q20" s="640">
        <f t="shared" si="0"/>
        <v>9.2399999999999999E-3</v>
      </c>
      <c r="R20" s="640">
        <f t="shared" si="1"/>
        <v>4.5599999999999998E-3</v>
      </c>
      <c r="S20" s="172">
        <f t="shared" si="4"/>
        <v>0.93554695403375054</v>
      </c>
      <c r="T20" s="173">
        <f t="shared" si="5"/>
        <v>0.99291401214645914</v>
      </c>
      <c r="U20" s="562">
        <f t="shared" si="2"/>
        <v>3887.8932588170492</v>
      </c>
      <c r="V20" s="639">
        <f t="shared" si="3"/>
        <v>3172.4801558499521</v>
      </c>
    </row>
    <row r="21" spans="1:22" ht="12.75" customHeight="1" x14ac:dyDescent="0.2">
      <c r="A21" s="159">
        <v>2</v>
      </c>
      <c r="B21" s="3190" t="s">
        <v>236</v>
      </c>
      <c r="C21" s="3179" t="s">
        <v>341</v>
      </c>
      <c r="D21" s="160" t="s">
        <v>39</v>
      </c>
      <c r="E21" s="3176" t="s">
        <v>153</v>
      </c>
      <c r="F21" s="161">
        <v>1</v>
      </c>
      <c r="G21" s="295">
        <f>СР2!AF25</f>
        <v>0.83890387821190548</v>
      </c>
      <c r="H21" s="298">
        <f>СР2!AG25</f>
        <v>0.85127251777542778</v>
      </c>
      <c r="I21" s="162"/>
      <c r="J21" s="680"/>
      <c r="K21" s="680">
        <v>0.2</v>
      </c>
      <c r="L21" s="680"/>
      <c r="M21" s="680"/>
      <c r="N21" s="163"/>
      <c r="O21" s="164"/>
      <c r="P21" s="165"/>
      <c r="Q21" s="640">
        <f t="shared" si="0"/>
        <v>1.2200000000000001E-2</v>
      </c>
      <c r="R21" s="640">
        <f t="shared" si="1"/>
        <v>7.4000000000000003E-3</v>
      </c>
      <c r="S21" s="172">
        <f t="shared" si="4"/>
        <v>0.84639180896114041</v>
      </c>
      <c r="T21" s="173">
        <f t="shared" si="5"/>
        <v>0.85875918206607393</v>
      </c>
      <c r="U21" s="562">
        <f t="shared" si="2"/>
        <v>4297.4266260433988</v>
      </c>
      <c r="V21" s="639">
        <f t="shared" si="3"/>
        <v>3668.0830502696567</v>
      </c>
    </row>
    <row r="22" spans="1:22" ht="12.75" customHeight="1" x14ac:dyDescent="0.2">
      <c r="A22" s="159">
        <v>2</v>
      </c>
      <c r="B22" s="3191"/>
      <c r="C22" s="3179"/>
      <c r="D22" s="160" t="s">
        <v>39</v>
      </c>
      <c r="E22" s="3175"/>
      <c r="F22" s="161">
        <v>2</v>
      </c>
      <c r="G22" s="295">
        <f>СР2!AF26</f>
        <v>0.83940864918327351</v>
      </c>
      <c r="H22" s="298">
        <f>СР2!AG26</f>
        <v>0.85012540622815158</v>
      </c>
      <c r="I22" s="162"/>
      <c r="J22" s="680"/>
      <c r="K22" s="680">
        <v>0.2</v>
      </c>
      <c r="L22" s="680"/>
      <c r="M22" s="680"/>
      <c r="N22" s="163"/>
      <c r="O22" s="164"/>
      <c r="P22" s="165"/>
      <c r="Q22" s="640">
        <f t="shared" si="0"/>
        <v>1.2200000000000001E-2</v>
      </c>
      <c r="R22" s="640">
        <f t="shared" si="1"/>
        <v>7.4000000000000003E-3</v>
      </c>
      <c r="S22" s="172">
        <f t="shared" si="4"/>
        <v>0.84689652752364053</v>
      </c>
      <c r="T22" s="173">
        <f t="shared" si="5"/>
        <v>0.85761218643787729</v>
      </c>
      <c r="U22" s="562">
        <f t="shared" si="2"/>
        <v>4294.8655209748858</v>
      </c>
      <c r="V22" s="639">
        <f t="shared" si="3"/>
        <v>3672.9888518534667</v>
      </c>
    </row>
    <row r="23" spans="1:22" ht="12.75" customHeight="1" x14ac:dyDescent="0.2">
      <c r="A23" s="159">
        <v>2</v>
      </c>
      <c r="B23" s="3190" t="s">
        <v>59</v>
      </c>
      <c r="C23" s="3179" t="s">
        <v>361</v>
      </c>
      <c r="D23" s="160" t="s">
        <v>39</v>
      </c>
      <c r="E23" s="3176" t="s">
        <v>59</v>
      </c>
      <c r="F23" s="161">
        <v>1</v>
      </c>
      <c r="G23" s="295">
        <f>СР2!AF27</f>
        <v>0.68014406500558278</v>
      </c>
      <c r="H23" s="298">
        <f>СР2!AG27</f>
        <v>0.69956394424226465</v>
      </c>
      <c r="I23" s="162"/>
      <c r="J23" s="680"/>
      <c r="K23" s="680"/>
      <c r="L23" s="680">
        <v>0.08</v>
      </c>
      <c r="M23" s="680"/>
      <c r="N23" s="163"/>
      <c r="O23" s="164"/>
      <c r="P23" s="165"/>
      <c r="Q23" s="640">
        <f t="shared" si="0"/>
        <v>3.1199999999999999E-3</v>
      </c>
      <c r="R23" s="640">
        <f t="shared" si="1"/>
        <v>2.8799999999999997E-3</v>
      </c>
      <c r="S23" s="172">
        <f t="shared" si="4"/>
        <v>0.68303119092523923</v>
      </c>
      <c r="T23" s="173">
        <f t="shared" si="5"/>
        <v>0.70245087315956112</v>
      </c>
      <c r="U23" s="562">
        <f t="shared" si="2"/>
        <v>5325.242454839462</v>
      </c>
      <c r="V23" s="639">
        <f t="shared" si="3"/>
        <v>4484.2993586606026</v>
      </c>
    </row>
    <row r="24" spans="1:22" ht="12.75" customHeight="1" x14ac:dyDescent="0.2">
      <c r="A24" s="159">
        <v>2</v>
      </c>
      <c r="B24" s="3191"/>
      <c r="C24" s="3179"/>
      <c r="D24" s="160" t="s">
        <v>39</v>
      </c>
      <c r="E24" s="3175"/>
      <c r="F24" s="161">
        <v>2</v>
      </c>
      <c r="G24" s="295">
        <f>СР2!AF28</f>
        <v>0.68563129473503359</v>
      </c>
      <c r="H24" s="298">
        <f>СР2!AG28</f>
        <v>0.70505498033097713</v>
      </c>
      <c r="I24" s="162"/>
      <c r="J24" s="680"/>
      <c r="K24" s="680"/>
      <c r="L24" s="680">
        <v>0.08</v>
      </c>
      <c r="M24" s="680"/>
      <c r="N24" s="163"/>
      <c r="O24" s="164"/>
      <c r="P24" s="165"/>
      <c r="Q24" s="640">
        <f t="shared" si="0"/>
        <v>3.1199999999999999E-3</v>
      </c>
      <c r="R24" s="640">
        <f t="shared" si="1"/>
        <v>2.8799999999999997E-3</v>
      </c>
      <c r="S24" s="172">
        <f t="shared" si="4"/>
        <v>0.68851836386382048</v>
      </c>
      <c r="T24" s="173">
        <f t="shared" si="5"/>
        <v>0.70794185550525324</v>
      </c>
      <c r="U24" s="562">
        <f t="shared" si="2"/>
        <v>5282.8027352572572</v>
      </c>
      <c r="V24" s="639">
        <f t="shared" si="3"/>
        <v>4449.5179590022499</v>
      </c>
    </row>
    <row r="25" spans="1:22" ht="12.75" customHeight="1" x14ac:dyDescent="0.2">
      <c r="A25" s="159">
        <v>2</v>
      </c>
      <c r="B25" s="3190" t="s">
        <v>114</v>
      </c>
      <c r="C25" s="3179" t="s">
        <v>342</v>
      </c>
      <c r="D25" s="160" t="s">
        <v>39</v>
      </c>
      <c r="E25" s="3176" t="s">
        <v>242</v>
      </c>
      <c r="F25" s="161">
        <v>1</v>
      </c>
      <c r="G25" s="295">
        <f>СР2!AF29</f>
        <v>0.72460823264923946</v>
      </c>
      <c r="H25" s="298">
        <f>СР2!AG29</f>
        <v>0.71786483347477892</v>
      </c>
      <c r="I25" s="162"/>
      <c r="J25" s="680"/>
      <c r="K25" s="680"/>
      <c r="L25" s="680">
        <v>0.35199999999999998</v>
      </c>
      <c r="M25" s="680"/>
      <c r="N25" s="163"/>
      <c r="O25" s="164"/>
      <c r="P25" s="165"/>
      <c r="Q25" s="1034">
        <f t="shared" si="0"/>
        <v>1.3727999999999999E-2</v>
      </c>
      <c r="R25" s="1034">
        <f t="shared" si="1"/>
        <v>1.2671999999999998E-2</v>
      </c>
      <c r="S25" s="172">
        <f t="shared" si="4"/>
        <v>0.73740802778334102</v>
      </c>
      <c r="T25" s="173">
        <f t="shared" si="5"/>
        <v>0.73066580804589243</v>
      </c>
      <c r="U25" s="380">
        <f t="shared" si="2"/>
        <v>4932.5564122598962</v>
      </c>
      <c r="V25" s="1134">
        <f t="shared" si="3"/>
        <v>4311.1364529625716</v>
      </c>
    </row>
    <row r="26" spans="1:22" ht="12.75" customHeight="1" thickBot="1" x14ac:dyDescent="0.25">
      <c r="A26" s="216">
        <v>2</v>
      </c>
      <c r="B26" s="2676"/>
      <c r="C26" s="2623"/>
      <c r="D26" s="301" t="s">
        <v>39</v>
      </c>
      <c r="E26" s="3177"/>
      <c r="F26" s="975">
        <v>2</v>
      </c>
      <c r="G26" s="641">
        <f>СР2!AF30</f>
        <v>0.72267449361664615</v>
      </c>
      <c r="H26" s="642">
        <f>СР2!AG30</f>
        <v>0.71592128588287796</v>
      </c>
      <c r="I26" s="430"/>
      <c r="J26" s="681"/>
      <c r="K26" s="681"/>
      <c r="L26" s="681">
        <v>0.35199999999999998</v>
      </c>
      <c r="M26" s="681"/>
      <c r="N26" s="643"/>
      <c r="O26" s="644"/>
      <c r="P26" s="645"/>
      <c r="Q26" s="646">
        <f t="shared" si="0"/>
        <v>1.3727999999999999E-2</v>
      </c>
      <c r="R26" s="646">
        <f t="shared" si="1"/>
        <v>1.2671999999999998E-2</v>
      </c>
      <c r="S26" s="196">
        <f t="shared" si="4"/>
        <v>0.73547462475485603</v>
      </c>
      <c r="T26" s="197">
        <f t="shared" si="5"/>
        <v>0.72872260443711312</v>
      </c>
      <c r="U26" s="682">
        <f t="shared" si="2"/>
        <v>4945.5230316164989</v>
      </c>
      <c r="V26" s="683">
        <f t="shared" si="3"/>
        <v>4322.6324815780254</v>
      </c>
    </row>
    <row r="27" spans="1:22" ht="12.75" customHeight="1" x14ac:dyDescent="0.2">
      <c r="A27" s="277">
        <v>2</v>
      </c>
      <c r="B27" s="3186" t="s">
        <v>235</v>
      </c>
      <c r="C27" s="3182" t="s">
        <v>342</v>
      </c>
      <c r="D27" s="663" t="s">
        <v>35</v>
      </c>
      <c r="E27" s="3170" t="s">
        <v>152</v>
      </c>
      <c r="F27" s="251">
        <v>1</v>
      </c>
      <c r="G27" s="650">
        <f>СР2!AF49</f>
        <v>1.2503227235671823</v>
      </c>
      <c r="H27" s="651">
        <f>СР2!AG49</f>
        <v>1.2623272380544921</v>
      </c>
      <c r="I27" s="254">
        <v>0.38</v>
      </c>
      <c r="J27" s="684"/>
      <c r="K27" s="684"/>
      <c r="L27" s="684"/>
      <c r="M27" s="684"/>
      <c r="N27" s="255"/>
      <c r="O27" s="256"/>
      <c r="P27" s="271"/>
      <c r="Q27" s="587">
        <f t="shared" si="0"/>
        <v>3.7620000000000001E-2</v>
      </c>
      <c r="R27" s="697">
        <f t="shared" si="1"/>
        <v>2.7739999999999997E-2</v>
      </c>
      <c r="S27" s="154">
        <f t="shared" ref="S27:S36" si="6">SQRT(Q27^2+(G27+R27)^2)</f>
        <v>1.2786162793316704</v>
      </c>
      <c r="T27" s="155">
        <f t="shared" ref="T27:T36" si="7">SQRT(Q27^2+(H27+R27)^2)</f>
        <v>1.2906156449933288</v>
      </c>
      <c r="U27" s="339">
        <f t="shared" ref="U27:U36" si="8">6300/(SQRT(3)*S27)</f>
        <v>2844.7210900488876</v>
      </c>
      <c r="V27" s="685">
        <f t="shared" ref="V27:V36" si="9">6300/(2*T27)</f>
        <v>2440.6956573165376</v>
      </c>
    </row>
    <row r="28" spans="1:22" ht="12.75" customHeight="1" x14ac:dyDescent="0.2">
      <c r="A28" s="276">
        <v>2</v>
      </c>
      <c r="B28" s="3187"/>
      <c r="C28" s="3180"/>
      <c r="D28" s="664" t="s">
        <v>35</v>
      </c>
      <c r="E28" s="3171"/>
      <c r="F28" s="230">
        <v>2</v>
      </c>
      <c r="G28" s="328">
        <f>СР2!AF50</f>
        <v>1.2301795402540745</v>
      </c>
      <c r="H28" s="654">
        <f>СР2!AG50</f>
        <v>1.2405673903501009</v>
      </c>
      <c r="I28" s="233">
        <v>0.38</v>
      </c>
      <c r="J28" s="686"/>
      <c r="K28" s="686"/>
      <c r="L28" s="686"/>
      <c r="M28" s="686"/>
      <c r="N28" s="234"/>
      <c r="O28" s="235"/>
      <c r="P28" s="236"/>
      <c r="Q28" s="698">
        <f t="shared" si="0"/>
        <v>3.7620000000000001E-2</v>
      </c>
      <c r="R28" s="699">
        <f t="shared" si="1"/>
        <v>2.7739999999999997E-2</v>
      </c>
      <c r="S28" s="172">
        <f t="shared" si="6"/>
        <v>1.2584819562286234</v>
      </c>
      <c r="T28" s="173">
        <f t="shared" si="7"/>
        <v>1.2688652019882505</v>
      </c>
      <c r="U28" s="361">
        <f t="shared" si="8"/>
        <v>2890.2334895565782</v>
      </c>
      <c r="V28" s="687">
        <f t="shared" si="9"/>
        <v>2482.5332076757263</v>
      </c>
    </row>
    <row r="29" spans="1:22" ht="12.75" customHeight="1" x14ac:dyDescent="0.2">
      <c r="A29" s="276">
        <v>2</v>
      </c>
      <c r="B29" s="3188" t="s">
        <v>48</v>
      </c>
      <c r="C29" s="3180" t="s">
        <v>342</v>
      </c>
      <c r="D29" s="664" t="s">
        <v>35</v>
      </c>
      <c r="E29" s="3172" t="s">
        <v>152</v>
      </c>
      <c r="F29" s="230">
        <v>1</v>
      </c>
      <c r="G29" s="328">
        <f>СР2!AF49</f>
        <v>1.2503227235671823</v>
      </c>
      <c r="H29" s="654">
        <f>СР2!AG49</f>
        <v>1.2623272380544921</v>
      </c>
      <c r="I29" s="233"/>
      <c r="J29" s="686">
        <v>0.12</v>
      </c>
      <c r="K29" s="686"/>
      <c r="L29" s="686"/>
      <c r="M29" s="686"/>
      <c r="N29" s="234"/>
      <c r="O29" s="235"/>
      <c r="P29" s="236"/>
      <c r="Q29" s="698">
        <f t="shared" si="0"/>
        <v>9.2399999999999999E-3</v>
      </c>
      <c r="R29" s="699">
        <f t="shared" si="1"/>
        <v>4.5599999999999998E-3</v>
      </c>
      <c r="S29" s="172">
        <f t="shared" si="6"/>
        <v>1.2549167412650886</v>
      </c>
      <c r="T29" s="173">
        <f t="shared" si="7"/>
        <v>1.2669209334229738</v>
      </c>
      <c r="U29" s="361">
        <f t="shared" si="8"/>
        <v>2898.4446348431475</v>
      </c>
      <c r="V29" s="687">
        <f t="shared" si="9"/>
        <v>2486.3430044440997</v>
      </c>
    </row>
    <row r="30" spans="1:22" ht="12.75" customHeight="1" x14ac:dyDescent="0.2">
      <c r="A30" s="276">
        <v>2</v>
      </c>
      <c r="B30" s="3187"/>
      <c r="C30" s="3180"/>
      <c r="D30" s="664" t="s">
        <v>35</v>
      </c>
      <c r="E30" s="3171"/>
      <c r="F30" s="230">
        <v>2</v>
      </c>
      <c r="G30" s="328">
        <f>СР2!AF50</f>
        <v>1.2301795402540745</v>
      </c>
      <c r="H30" s="654">
        <f>СР2!AG50</f>
        <v>1.2405673903501009</v>
      </c>
      <c r="I30" s="233"/>
      <c r="J30" s="686">
        <v>0.12</v>
      </c>
      <c r="K30" s="686"/>
      <c r="L30" s="686"/>
      <c r="M30" s="686"/>
      <c r="N30" s="234"/>
      <c r="O30" s="235"/>
      <c r="P30" s="236"/>
      <c r="Q30" s="698">
        <f t="shared" si="0"/>
        <v>9.2399999999999999E-3</v>
      </c>
      <c r="R30" s="699">
        <f t="shared" si="1"/>
        <v>4.5599999999999998E-3</v>
      </c>
      <c r="S30" s="172">
        <f t="shared" si="6"/>
        <v>1.2347741128914402</v>
      </c>
      <c r="T30" s="173">
        <f t="shared" si="7"/>
        <v>1.2451616745628065</v>
      </c>
      <c r="U30" s="361">
        <f t="shared" si="8"/>
        <v>2945.7263947470124</v>
      </c>
      <c r="V30" s="687">
        <f t="shared" si="9"/>
        <v>2529.7919654538105</v>
      </c>
    </row>
    <row r="31" spans="1:22" ht="12.75" customHeight="1" x14ac:dyDescent="0.2">
      <c r="A31" s="276">
        <v>2</v>
      </c>
      <c r="B31" s="3188" t="s">
        <v>236</v>
      </c>
      <c r="C31" s="3180" t="s">
        <v>341</v>
      </c>
      <c r="D31" s="520" t="s">
        <v>35</v>
      </c>
      <c r="E31" s="3172" t="s">
        <v>153</v>
      </c>
      <c r="F31" s="230">
        <v>1</v>
      </c>
      <c r="G31" s="328">
        <f>СР2!AF51</f>
        <v>1.6833099513286862</v>
      </c>
      <c r="H31" s="654">
        <f>СР2!AG51</f>
        <v>1.7394822939708767</v>
      </c>
      <c r="I31" s="233"/>
      <c r="J31" s="686"/>
      <c r="K31" s="686">
        <v>0.2</v>
      </c>
      <c r="L31" s="686"/>
      <c r="M31" s="686"/>
      <c r="N31" s="234"/>
      <c r="O31" s="235"/>
      <c r="P31" s="236"/>
      <c r="Q31" s="655">
        <f>0.099*I31+0.077*J31+0.061*K31+0.039*L31+0.129*M31+0.065*N31+0.105*O31+0.0655*P31</f>
        <v>1.2200000000000001E-2</v>
      </c>
      <c r="R31" s="655">
        <f>0.073*I31+0.038*J31+0.037*K31+0.036*L31+0.038*M31+0.036*N31+0.4*O31+0.2*P31</f>
        <v>7.4000000000000003E-3</v>
      </c>
      <c r="S31" s="172">
        <f t="shared" si="6"/>
        <v>1.69075396776759</v>
      </c>
      <c r="T31" s="173">
        <f t="shared" si="7"/>
        <v>1.7469248950624503</v>
      </c>
      <c r="U31" s="361">
        <f t="shared" si="8"/>
        <v>2151.292716288704</v>
      </c>
      <c r="V31" s="687">
        <f t="shared" si="9"/>
        <v>1803.1685328334574</v>
      </c>
    </row>
    <row r="32" spans="1:22" ht="12.75" customHeight="1" x14ac:dyDescent="0.2">
      <c r="A32" s="276">
        <v>2</v>
      </c>
      <c r="B32" s="3187"/>
      <c r="C32" s="3180"/>
      <c r="D32" s="520" t="s">
        <v>35</v>
      </c>
      <c r="E32" s="3171"/>
      <c r="F32" s="230">
        <v>2</v>
      </c>
      <c r="G32" s="328">
        <f>СР2!AF52</f>
        <v>1.486003188490181</v>
      </c>
      <c r="H32" s="654">
        <f>СР2!AG52</f>
        <v>1.5417979271483615</v>
      </c>
      <c r="I32" s="233"/>
      <c r="J32" s="686"/>
      <c r="K32" s="686">
        <v>0.2</v>
      </c>
      <c r="L32" s="686"/>
      <c r="M32" s="686"/>
      <c r="N32" s="234"/>
      <c r="O32" s="235"/>
      <c r="P32" s="236"/>
      <c r="Q32" s="655">
        <f>0.099*I32+0.077*J32+0.061*K32+0.039*L32+0.129*M32+0.065*N32+0.105*O32+0.0655*P32</f>
        <v>1.2200000000000001E-2</v>
      </c>
      <c r="R32" s="655">
        <f>0.073*I32+0.038*J32+0.037*K32+0.036*L32+0.038*M32+0.036*N32+0.4*O32+0.2*P32</f>
        <v>7.4000000000000003E-3</v>
      </c>
      <c r="S32" s="172">
        <f t="shared" si="6"/>
        <v>1.4934530201491574</v>
      </c>
      <c r="T32" s="173">
        <f t="shared" si="7"/>
        <v>1.5492459641647547</v>
      </c>
      <c r="U32" s="361">
        <f t="shared" si="8"/>
        <v>2435.5012489990272</v>
      </c>
      <c r="V32" s="687">
        <f t="shared" si="9"/>
        <v>2033.2471878977979</v>
      </c>
    </row>
    <row r="33" spans="1:22" ht="12.75" customHeight="1" x14ac:dyDescent="0.2">
      <c r="A33" s="276">
        <v>2</v>
      </c>
      <c r="B33" s="3188" t="s">
        <v>59</v>
      </c>
      <c r="C33" s="3180" t="s">
        <v>361</v>
      </c>
      <c r="D33" s="664" t="s">
        <v>35</v>
      </c>
      <c r="E33" s="3172" t="s">
        <v>59</v>
      </c>
      <c r="F33" s="230">
        <v>1</v>
      </c>
      <c r="G33" s="328">
        <f>СР2!AF53</f>
        <v>0.7191770655628883</v>
      </c>
      <c r="H33" s="654">
        <f>СР2!AG53</f>
        <v>0.71244022340293323</v>
      </c>
      <c r="I33" s="233"/>
      <c r="J33" s="686"/>
      <c r="K33" s="686"/>
      <c r="L33" s="686">
        <v>0.08</v>
      </c>
      <c r="M33" s="686"/>
      <c r="N33" s="234"/>
      <c r="O33" s="235"/>
      <c r="P33" s="236"/>
      <c r="Q33" s="698">
        <f t="shared" si="0"/>
        <v>3.1199999999999999E-3</v>
      </c>
      <c r="R33" s="699">
        <f t="shared" si="1"/>
        <v>2.8799999999999997E-3</v>
      </c>
      <c r="S33" s="172">
        <f t="shared" si="6"/>
        <v>0.72206380627288691</v>
      </c>
      <c r="T33" s="173">
        <f t="shared" si="7"/>
        <v>0.7153270275959257</v>
      </c>
      <c r="U33" s="361">
        <f t="shared" si="8"/>
        <v>5037.3757336896742</v>
      </c>
      <c r="V33" s="687">
        <f t="shared" si="9"/>
        <v>4403.5802905232513</v>
      </c>
    </row>
    <row r="34" spans="1:22" ht="12.75" customHeight="1" x14ac:dyDescent="0.2">
      <c r="A34" s="275">
        <v>2</v>
      </c>
      <c r="B34" s="3187"/>
      <c r="C34" s="3180"/>
      <c r="D34" s="664" t="s">
        <v>35</v>
      </c>
      <c r="E34" s="3171"/>
      <c r="F34" s="230">
        <v>2</v>
      </c>
      <c r="G34" s="328">
        <f>СР2!AF54</f>
        <v>0.72462767929206329</v>
      </c>
      <c r="H34" s="654">
        <f>СР2!AG54</f>
        <v>0.71787803581637877</v>
      </c>
      <c r="I34" s="233"/>
      <c r="J34" s="686"/>
      <c r="K34" s="686"/>
      <c r="L34" s="686">
        <v>0.08</v>
      </c>
      <c r="M34" s="686"/>
      <c r="N34" s="234"/>
      <c r="O34" s="235"/>
      <c r="P34" s="236"/>
      <c r="Q34" s="698">
        <f t="shared" si="0"/>
        <v>3.1199999999999999E-3</v>
      </c>
      <c r="R34" s="699">
        <f t="shared" si="1"/>
        <v>2.8799999999999997E-3</v>
      </c>
      <c r="S34" s="172">
        <f t="shared" si="6"/>
        <v>0.72751436949995951</v>
      </c>
      <c r="T34" s="173">
        <f t="shared" si="7"/>
        <v>0.72076478867511573</v>
      </c>
      <c r="U34" s="361">
        <f t="shared" si="8"/>
        <v>4999.6355376384699</v>
      </c>
      <c r="V34" s="687">
        <f t="shared" si="9"/>
        <v>4370.3577775909644</v>
      </c>
    </row>
    <row r="35" spans="1:22" ht="12.75" customHeight="1" x14ac:dyDescent="0.2">
      <c r="A35" s="276">
        <v>2</v>
      </c>
      <c r="B35" s="3188" t="s">
        <v>114</v>
      </c>
      <c r="C35" s="3180" t="s">
        <v>342</v>
      </c>
      <c r="D35" s="520" t="s">
        <v>35</v>
      </c>
      <c r="E35" s="3172" t="s">
        <v>242</v>
      </c>
      <c r="F35" s="230">
        <v>1</v>
      </c>
      <c r="G35" s="328">
        <f>СР2!AF55</f>
        <v>0.69337912525488943</v>
      </c>
      <c r="H35" s="654">
        <f>СР2!AG55</f>
        <v>0.71279842500610613</v>
      </c>
      <c r="I35" s="233"/>
      <c r="J35" s="686"/>
      <c r="K35" s="686"/>
      <c r="L35" s="686">
        <v>0.35199999999999998</v>
      </c>
      <c r="M35" s="686"/>
      <c r="N35" s="234"/>
      <c r="O35" s="235"/>
      <c r="P35" s="236"/>
      <c r="Q35" s="588">
        <f t="shared" si="0"/>
        <v>1.3727999999999999E-2</v>
      </c>
      <c r="R35" s="1135">
        <f t="shared" si="1"/>
        <v>1.2671999999999998E-2</v>
      </c>
      <c r="S35" s="172">
        <f t="shared" si="6"/>
        <v>0.70618457180661742</v>
      </c>
      <c r="T35" s="173">
        <f t="shared" si="7"/>
        <v>0.72560030012572374</v>
      </c>
      <c r="U35" s="340">
        <f t="shared" si="8"/>
        <v>5150.6459374910946</v>
      </c>
      <c r="V35" s="1136">
        <f t="shared" si="9"/>
        <v>4341.233044493234</v>
      </c>
    </row>
    <row r="36" spans="1:22" ht="12.75" customHeight="1" thickBot="1" x14ac:dyDescent="0.25">
      <c r="A36" s="278">
        <v>2</v>
      </c>
      <c r="B36" s="3189"/>
      <c r="C36" s="3181"/>
      <c r="D36" s="665" t="s">
        <v>35</v>
      </c>
      <c r="E36" s="3178"/>
      <c r="F36" s="260">
        <v>2</v>
      </c>
      <c r="G36" s="658">
        <f>СР2!AF56</f>
        <v>0.69141971967892668</v>
      </c>
      <c r="H36" s="659">
        <f>СР2!AG56</f>
        <v>0.71083766075865418</v>
      </c>
      <c r="I36" s="262"/>
      <c r="J36" s="688"/>
      <c r="K36" s="688"/>
      <c r="L36" s="688">
        <v>0.35199999999999998</v>
      </c>
      <c r="M36" s="688"/>
      <c r="N36" s="263"/>
      <c r="O36" s="264"/>
      <c r="P36" s="269"/>
      <c r="Q36" s="700">
        <f t="shared" si="0"/>
        <v>1.3727999999999999E-2</v>
      </c>
      <c r="R36" s="701">
        <f t="shared" si="1"/>
        <v>1.2671999999999998E-2</v>
      </c>
      <c r="S36" s="190">
        <f t="shared" si="6"/>
        <v>0.70422553752645767</v>
      </c>
      <c r="T36" s="191">
        <f t="shared" si="7"/>
        <v>0.72363988778611621</v>
      </c>
      <c r="U36" s="689">
        <f t="shared" si="8"/>
        <v>5164.9741482969002</v>
      </c>
      <c r="V36" s="690">
        <f t="shared" si="9"/>
        <v>4352.99387605211</v>
      </c>
    </row>
    <row r="37" spans="1:22" ht="9.75" customHeight="1" x14ac:dyDescent="0.2">
      <c r="A37" s="113"/>
      <c r="B37" s="200"/>
      <c r="C37" s="200"/>
      <c r="D37" s="201"/>
      <c r="E37" s="202"/>
      <c r="F37" s="202"/>
      <c r="G37" s="113"/>
      <c r="H37" s="113"/>
      <c r="I37" s="203"/>
      <c r="J37" s="203"/>
      <c r="K37" s="203"/>
      <c r="L37" s="203"/>
      <c r="M37" s="203"/>
      <c r="N37" s="203"/>
      <c r="O37" s="204"/>
      <c r="P37" s="204"/>
      <c r="Q37" s="203"/>
      <c r="R37" s="201"/>
    </row>
    <row r="38" spans="1:22" ht="15.75" x14ac:dyDescent="0.2">
      <c r="A38" s="113"/>
      <c r="B38" s="207" t="s">
        <v>158</v>
      </c>
      <c r="C38" s="207"/>
      <c r="D38" s="2608">
        <v>42647</v>
      </c>
      <c r="E38" s="2609"/>
      <c r="F38" s="202"/>
      <c r="G38" s="113"/>
      <c r="H38" s="113"/>
      <c r="I38" s="203"/>
      <c r="J38" s="203"/>
      <c r="K38" s="203"/>
      <c r="L38" s="203"/>
      <c r="M38" s="203"/>
      <c r="N38" s="203"/>
      <c r="O38" s="204"/>
      <c r="P38" s="204"/>
      <c r="Q38" s="208"/>
      <c r="R38" s="208"/>
    </row>
    <row r="39" spans="1:22" x14ac:dyDescent="0.2">
      <c r="A39" s="113"/>
      <c r="B39" s="200" t="s">
        <v>328</v>
      </c>
      <c r="C39" s="200"/>
      <c r="D39" s="2610" t="s">
        <v>189</v>
      </c>
      <c r="E39" s="2610"/>
      <c r="F39" s="201"/>
      <c r="G39" s="113"/>
      <c r="H39" s="113"/>
      <c r="I39" s="203"/>
      <c r="J39" s="203"/>
      <c r="K39" s="203"/>
      <c r="L39" s="203"/>
      <c r="M39" s="203"/>
      <c r="N39" s="203"/>
      <c r="O39" s="204"/>
      <c r="P39" s="204"/>
    </row>
    <row r="40" spans="1:22" x14ac:dyDescent="0.2">
      <c r="A40" s="113"/>
      <c r="F40" s="113"/>
      <c r="G40" s="113"/>
      <c r="H40" s="113"/>
      <c r="I40" s="203"/>
      <c r="J40" s="203"/>
      <c r="K40" s="203"/>
      <c r="L40" s="203"/>
      <c r="M40" s="203"/>
      <c r="N40" s="203"/>
      <c r="O40" s="204"/>
      <c r="P40" s="204"/>
      <c r="Q40" s="201"/>
      <c r="R40" s="201"/>
    </row>
    <row r="41" spans="1:22" x14ac:dyDescent="0.2">
      <c r="A41" s="113"/>
      <c r="B41" s="691"/>
      <c r="C41" s="691"/>
      <c r="D41" s="201"/>
      <c r="E41" s="113"/>
      <c r="F41" s="113"/>
      <c r="G41" s="113"/>
      <c r="H41" s="113"/>
      <c r="I41" s="203"/>
      <c r="J41" s="203"/>
      <c r="K41" s="203"/>
      <c r="L41" s="203"/>
      <c r="M41" s="203"/>
      <c r="N41" s="203"/>
      <c r="O41" s="204"/>
      <c r="P41" s="204"/>
      <c r="Q41" s="201"/>
      <c r="R41" s="201"/>
    </row>
    <row r="42" spans="1:22" x14ac:dyDescent="0.2">
      <c r="A42" s="113"/>
      <c r="B42" s="200"/>
      <c r="C42" s="200"/>
      <c r="D42" s="201"/>
      <c r="E42" s="113"/>
      <c r="F42" s="113"/>
      <c r="G42" s="113"/>
      <c r="H42" s="113"/>
      <c r="I42" s="203"/>
      <c r="J42" s="203"/>
      <c r="K42" s="203"/>
      <c r="L42" s="203"/>
      <c r="M42" s="203"/>
      <c r="N42" s="203"/>
      <c r="O42" s="204"/>
      <c r="P42" s="204"/>
      <c r="Q42" s="201"/>
      <c r="R42" s="201"/>
    </row>
    <row r="43" spans="1:22" x14ac:dyDescent="0.2">
      <c r="A43" s="113"/>
      <c r="B43" s="200"/>
      <c r="C43" s="200"/>
      <c r="D43" s="201"/>
      <c r="E43" s="113"/>
      <c r="F43" s="113"/>
      <c r="G43" s="113"/>
      <c r="H43" s="113"/>
      <c r="I43" s="203"/>
      <c r="J43" s="203"/>
      <c r="K43" s="203"/>
      <c r="L43" s="203"/>
      <c r="M43" s="203"/>
      <c r="N43" s="203"/>
      <c r="O43" s="204"/>
      <c r="P43" s="204"/>
      <c r="Q43" s="201"/>
      <c r="R43" s="201"/>
    </row>
    <row r="44" spans="1:22" x14ac:dyDescent="0.2">
      <c r="A44" s="113"/>
      <c r="B44" s="200"/>
      <c r="C44" s="200"/>
      <c r="D44" s="201"/>
      <c r="E44" s="113"/>
      <c r="F44" s="113"/>
      <c r="G44" s="113"/>
      <c r="H44" s="113"/>
      <c r="I44" s="203"/>
      <c r="J44" s="203"/>
      <c r="K44" s="203"/>
      <c r="L44" s="203"/>
      <c r="M44" s="203"/>
      <c r="N44" s="203"/>
      <c r="O44" s="204"/>
      <c r="P44" s="113"/>
      <c r="Q44" s="113"/>
      <c r="R44" s="113"/>
    </row>
    <row r="45" spans="1:22" x14ac:dyDescent="0.2">
      <c r="A45" s="113"/>
      <c r="B45" s="200"/>
      <c r="C45" s="200"/>
      <c r="D45" s="201"/>
      <c r="E45" s="113"/>
      <c r="F45" s="113"/>
      <c r="G45" s="113"/>
      <c r="H45" s="113"/>
      <c r="I45" s="203"/>
      <c r="J45" s="203"/>
      <c r="K45" s="203"/>
      <c r="L45" s="203"/>
      <c r="M45" s="203"/>
      <c r="N45" s="203"/>
      <c r="O45" s="204"/>
      <c r="P45" s="204"/>
      <c r="Q45" s="201"/>
      <c r="R45" s="201"/>
    </row>
    <row r="46" spans="1:22" x14ac:dyDescent="0.2">
      <c r="A46" s="113"/>
      <c r="B46" s="200"/>
      <c r="C46" s="200"/>
      <c r="D46" s="201"/>
      <c r="E46" s="113"/>
      <c r="F46" s="113"/>
      <c r="G46" s="113"/>
      <c r="H46" s="113"/>
      <c r="I46" s="203"/>
      <c r="J46" s="203"/>
      <c r="K46" s="203"/>
      <c r="L46" s="203"/>
      <c r="M46" s="203"/>
      <c r="N46" s="203"/>
      <c r="O46" s="204"/>
      <c r="P46" s="204"/>
      <c r="Q46" s="201"/>
      <c r="R46" s="201"/>
    </row>
    <row r="47" spans="1:22" x14ac:dyDescent="0.2">
      <c r="A47" s="113"/>
      <c r="B47" s="200"/>
      <c r="C47" s="200"/>
      <c r="D47" s="201"/>
      <c r="E47" s="113"/>
      <c r="F47" s="113"/>
      <c r="G47" s="113"/>
      <c r="H47" s="113"/>
      <c r="I47" s="203"/>
      <c r="J47" s="203"/>
      <c r="K47" s="203"/>
      <c r="L47" s="203"/>
      <c r="M47" s="203"/>
      <c r="N47" s="203"/>
      <c r="O47" s="204"/>
      <c r="P47" s="204"/>
      <c r="Q47" s="201"/>
      <c r="R47" s="201"/>
    </row>
    <row r="48" spans="1:22" x14ac:dyDescent="0.2">
      <c r="A48" s="113"/>
      <c r="B48" s="200"/>
      <c r="C48" s="200"/>
      <c r="D48" s="201"/>
      <c r="E48" s="113"/>
      <c r="F48" s="113"/>
      <c r="G48" s="113"/>
      <c r="H48" s="113"/>
      <c r="I48" s="203"/>
      <c r="J48" s="203"/>
      <c r="K48" s="203"/>
      <c r="L48" s="203"/>
      <c r="M48" s="203"/>
      <c r="N48" s="203"/>
      <c r="O48" s="204"/>
      <c r="P48" s="204"/>
      <c r="Q48" s="201"/>
      <c r="R48" s="201"/>
    </row>
    <row r="49" spans="1:18" x14ac:dyDescent="0.2">
      <c r="A49" s="113"/>
      <c r="B49" s="200"/>
      <c r="C49" s="200"/>
      <c r="D49" s="201"/>
      <c r="E49" s="113"/>
      <c r="F49" s="113"/>
      <c r="G49" s="113"/>
      <c r="H49" s="113"/>
      <c r="I49" s="203"/>
      <c r="J49" s="203"/>
      <c r="K49" s="203"/>
      <c r="L49" s="203"/>
      <c r="M49" s="203"/>
      <c r="N49" s="203"/>
      <c r="O49" s="204"/>
      <c r="P49" s="204"/>
      <c r="Q49" s="201"/>
      <c r="R49" s="201"/>
    </row>
    <row r="50" spans="1:18" x14ac:dyDescent="0.2">
      <c r="A50" s="113"/>
      <c r="B50" s="200"/>
      <c r="C50" s="200"/>
      <c r="D50" s="201"/>
      <c r="E50" s="113"/>
      <c r="F50" s="113"/>
      <c r="G50" s="113"/>
      <c r="H50" s="113"/>
      <c r="I50" s="203"/>
      <c r="J50" s="203"/>
      <c r="K50" s="203"/>
      <c r="L50" s="203"/>
      <c r="M50" s="203"/>
      <c r="N50" s="203"/>
      <c r="O50" s="204"/>
      <c r="P50" s="204"/>
      <c r="Q50" s="201"/>
      <c r="R50" s="201"/>
    </row>
    <row r="51" spans="1:18" x14ac:dyDescent="0.2">
      <c r="A51" s="113"/>
      <c r="B51" s="200"/>
      <c r="C51" s="200"/>
      <c r="D51" s="201"/>
      <c r="E51" s="113"/>
      <c r="F51" s="113"/>
      <c r="G51" s="113"/>
      <c r="H51" s="113"/>
      <c r="I51" s="203"/>
      <c r="J51" s="203"/>
      <c r="K51" s="203"/>
      <c r="L51" s="203"/>
      <c r="M51" s="203"/>
      <c r="N51" s="203"/>
      <c r="O51" s="204"/>
      <c r="P51" s="204"/>
      <c r="Q51" s="201"/>
      <c r="R51" s="201"/>
    </row>
    <row r="52" spans="1:18" x14ac:dyDescent="0.2">
      <c r="A52" s="113"/>
      <c r="B52" s="200"/>
      <c r="C52" s="200"/>
      <c r="D52" s="201"/>
      <c r="E52" s="113"/>
      <c r="F52" s="113"/>
      <c r="G52" s="113"/>
      <c r="H52" s="113"/>
      <c r="I52" s="203"/>
      <c r="J52" s="203"/>
      <c r="K52" s="203"/>
      <c r="L52" s="203"/>
      <c r="M52" s="203"/>
      <c r="N52" s="203"/>
      <c r="O52" s="204"/>
      <c r="P52" s="204"/>
      <c r="Q52" s="201"/>
      <c r="R52" s="201"/>
    </row>
    <row r="53" spans="1:18" x14ac:dyDescent="0.2">
      <c r="A53" s="113"/>
      <c r="B53" s="200"/>
      <c r="C53" s="200"/>
      <c r="D53" s="201"/>
      <c r="E53" s="113"/>
      <c r="F53" s="113"/>
      <c r="G53" s="113"/>
      <c r="H53" s="113"/>
      <c r="I53" s="203"/>
      <c r="J53" s="203"/>
      <c r="K53" s="203"/>
      <c r="L53" s="203"/>
      <c r="M53" s="203"/>
      <c r="N53" s="203"/>
      <c r="O53" s="204"/>
      <c r="P53" s="204"/>
      <c r="Q53" s="201"/>
      <c r="R53" s="201"/>
    </row>
    <row r="54" spans="1:18" x14ac:dyDescent="0.2">
      <c r="A54" s="113"/>
      <c r="B54" s="200"/>
      <c r="C54" s="200"/>
      <c r="D54" s="201"/>
      <c r="E54" s="113"/>
      <c r="F54" s="113"/>
      <c r="G54" s="113"/>
      <c r="H54" s="113"/>
      <c r="I54" s="203"/>
      <c r="J54" s="203"/>
      <c r="K54" s="203"/>
      <c r="L54" s="203"/>
      <c r="M54" s="203"/>
      <c r="N54" s="203"/>
      <c r="O54" s="204"/>
      <c r="P54" s="204"/>
      <c r="Q54" s="201"/>
      <c r="R54" s="201"/>
    </row>
    <row r="55" spans="1:18" x14ac:dyDescent="0.2">
      <c r="A55" s="113"/>
      <c r="B55" s="200"/>
      <c r="C55" s="200"/>
      <c r="D55" s="201"/>
      <c r="E55" s="113"/>
      <c r="F55" s="113"/>
      <c r="G55" s="113"/>
      <c r="H55" s="113"/>
      <c r="I55" s="203"/>
      <c r="J55" s="203"/>
      <c r="K55" s="203"/>
      <c r="L55" s="203"/>
      <c r="M55" s="203"/>
      <c r="N55" s="203"/>
      <c r="O55" s="204"/>
      <c r="P55" s="204"/>
      <c r="Q55" s="201"/>
      <c r="R55" s="201"/>
    </row>
    <row r="56" spans="1:18" x14ac:dyDescent="0.2">
      <c r="A56" s="113"/>
      <c r="B56" s="200"/>
      <c r="C56" s="200"/>
      <c r="D56" s="201"/>
      <c r="E56" s="113"/>
      <c r="F56" s="113"/>
      <c r="G56" s="113"/>
      <c r="H56" s="113"/>
      <c r="I56" s="203"/>
      <c r="J56" s="203"/>
      <c r="K56" s="203"/>
      <c r="L56" s="203"/>
      <c r="M56" s="203"/>
      <c r="N56" s="203"/>
      <c r="O56" s="204"/>
      <c r="P56" s="204"/>
      <c r="Q56" s="201"/>
      <c r="R56" s="201"/>
    </row>
    <row r="57" spans="1:18" x14ac:dyDescent="0.2">
      <c r="A57" s="113"/>
      <c r="B57" s="200"/>
      <c r="C57" s="200"/>
      <c r="D57" s="201"/>
      <c r="E57" s="113"/>
      <c r="F57" s="113"/>
      <c r="G57" s="113"/>
      <c r="H57" s="113"/>
      <c r="I57" s="203"/>
      <c r="J57" s="203"/>
      <c r="K57" s="203"/>
      <c r="L57" s="203"/>
      <c r="M57" s="203"/>
      <c r="N57" s="203"/>
      <c r="O57" s="204"/>
      <c r="P57" s="204"/>
      <c r="Q57" s="201"/>
      <c r="R57" s="201"/>
    </row>
    <row r="58" spans="1:18" x14ac:dyDescent="0.2">
      <c r="A58" s="113"/>
      <c r="B58" s="200"/>
      <c r="C58" s="200"/>
      <c r="D58" s="201"/>
      <c r="E58" s="113"/>
      <c r="F58" s="113"/>
      <c r="G58" s="113"/>
      <c r="H58" s="113"/>
      <c r="I58" s="203"/>
      <c r="J58" s="203"/>
      <c r="K58" s="203"/>
      <c r="L58" s="203"/>
      <c r="M58" s="203"/>
      <c r="N58" s="203"/>
      <c r="O58" s="204"/>
      <c r="P58" s="204"/>
      <c r="Q58" s="201"/>
      <c r="R58" s="201"/>
    </row>
    <row r="59" spans="1:18" x14ac:dyDescent="0.2">
      <c r="A59" s="113"/>
      <c r="B59" s="200"/>
      <c r="C59" s="200"/>
      <c r="D59" s="201"/>
      <c r="E59" s="113"/>
      <c r="F59" s="113"/>
      <c r="G59" s="113"/>
      <c r="H59" s="113"/>
      <c r="I59" s="203"/>
      <c r="J59" s="203"/>
      <c r="K59" s="203"/>
      <c r="L59" s="203"/>
      <c r="M59" s="203"/>
      <c r="N59" s="203"/>
      <c r="O59" s="204"/>
      <c r="P59" s="204"/>
      <c r="Q59" s="201"/>
      <c r="R59" s="201"/>
    </row>
    <row r="60" spans="1:18" x14ac:dyDescent="0.2">
      <c r="A60" s="113"/>
      <c r="B60" s="200"/>
      <c r="C60" s="200"/>
      <c r="D60" s="201"/>
      <c r="E60" s="113"/>
      <c r="F60" s="113"/>
      <c r="G60" s="113"/>
      <c r="H60" s="113"/>
      <c r="I60" s="203"/>
      <c r="J60" s="203"/>
      <c r="K60" s="203"/>
      <c r="L60" s="203"/>
      <c r="M60" s="203"/>
      <c r="N60" s="203"/>
      <c r="O60" s="204"/>
      <c r="P60" s="204"/>
      <c r="Q60" s="201"/>
      <c r="R60" s="201"/>
    </row>
    <row r="61" spans="1:18" x14ac:dyDescent="0.2">
      <c r="A61" s="113"/>
      <c r="B61" s="200"/>
      <c r="C61" s="200"/>
      <c r="D61" s="201"/>
      <c r="E61" s="113"/>
      <c r="F61" s="113"/>
      <c r="G61" s="113"/>
      <c r="H61" s="113"/>
      <c r="I61" s="203"/>
      <c r="J61" s="203"/>
      <c r="K61" s="203"/>
      <c r="L61" s="203"/>
      <c r="M61" s="203"/>
      <c r="N61" s="203"/>
      <c r="O61" s="204"/>
      <c r="P61" s="204"/>
      <c r="Q61" s="201"/>
      <c r="R61" s="201"/>
    </row>
    <row r="62" spans="1:18" x14ac:dyDescent="0.2">
      <c r="A62" s="113"/>
      <c r="B62" s="200"/>
      <c r="C62" s="200"/>
      <c r="D62" s="201"/>
      <c r="E62" s="113"/>
      <c r="F62" s="113"/>
      <c r="G62" s="113"/>
      <c r="H62" s="113"/>
      <c r="I62" s="203"/>
      <c r="J62" s="203"/>
      <c r="K62" s="203"/>
      <c r="L62" s="203"/>
      <c r="M62" s="203"/>
      <c r="N62" s="203"/>
      <c r="O62" s="204"/>
      <c r="P62" s="204"/>
      <c r="Q62" s="201"/>
      <c r="R62" s="201"/>
    </row>
    <row r="63" spans="1:18" x14ac:dyDescent="0.2">
      <c r="A63" s="113"/>
      <c r="B63" s="200"/>
      <c r="C63" s="200"/>
      <c r="D63" s="201"/>
      <c r="E63" s="113"/>
      <c r="F63" s="113"/>
      <c r="G63" s="113"/>
      <c r="H63" s="113"/>
      <c r="I63" s="203"/>
      <c r="J63" s="203"/>
      <c r="K63" s="203"/>
      <c r="L63" s="203"/>
      <c r="M63" s="203"/>
      <c r="N63" s="203"/>
      <c r="O63" s="204"/>
      <c r="P63" s="204"/>
      <c r="Q63" s="201"/>
      <c r="R63" s="201"/>
    </row>
    <row r="64" spans="1:18" x14ac:dyDescent="0.2">
      <c r="A64" s="113"/>
      <c r="B64" s="200"/>
      <c r="C64" s="200"/>
      <c r="D64" s="201"/>
      <c r="E64" s="113"/>
      <c r="F64" s="113"/>
      <c r="G64" s="113"/>
      <c r="H64" s="113"/>
      <c r="I64" s="203"/>
      <c r="J64" s="203"/>
      <c r="K64" s="203"/>
      <c r="L64" s="203"/>
      <c r="M64" s="203"/>
      <c r="N64" s="203"/>
      <c r="O64" s="204"/>
      <c r="P64" s="204"/>
      <c r="Q64" s="201"/>
      <c r="R64" s="201"/>
    </row>
    <row r="65" spans="1:18" x14ac:dyDescent="0.2">
      <c r="A65" s="113"/>
      <c r="B65" s="200"/>
      <c r="C65" s="200"/>
      <c r="D65" s="201"/>
      <c r="E65" s="113"/>
      <c r="F65" s="113"/>
      <c r="G65" s="113"/>
      <c r="H65" s="113"/>
      <c r="I65" s="203"/>
      <c r="J65" s="203"/>
      <c r="K65" s="203"/>
      <c r="L65" s="203"/>
      <c r="M65" s="203"/>
      <c r="N65" s="203"/>
      <c r="O65" s="204"/>
      <c r="P65" s="204"/>
      <c r="Q65" s="201"/>
      <c r="R65" s="201"/>
    </row>
    <row r="66" spans="1:18" x14ac:dyDescent="0.2">
      <c r="A66" s="113"/>
      <c r="B66" s="200"/>
      <c r="C66" s="200"/>
      <c r="D66" s="201"/>
      <c r="E66" s="113"/>
      <c r="F66" s="113"/>
      <c r="G66" s="113"/>
      <c r="H66" s="113"/>
      <c r="I66" s="203"/>
      <c r="J66" s="203"/>
      <c r="K66" s="203"/>
      <c r="L66" s="203"/>
      <c r="M66" s="203"/>
      <c r="N66" s="203"/>
      <c r="O66" s="204"/>
      <c r="P66" s="204"/>
      <c r="Q66" s="201"/>
      <c r="R66" s="201"/>
    </row>
    <row r="67" spans="1:18" x14ac:dyDescent="0.2">
      <c r="A67" s="113"/>
      <c r="B67" s="200"/>
      <c r="C67" s="200"/>
      <c r="D67" s="201"/>
      <c r="E67" s="113"/>
      <c r="F67" s="113"/>
      <c r="G67" s="113"/>
      <c r="H67" s="113"/>
      <c r="I67" s="203"/>
      <c r="J67" s="203"/>
      <c r="K67" s="203"/>
      <c r="L67" s="203"/>
      <c r="M67" s="203"/>
      <c r="N67" s="203"/>
      <c r="O67" s="204"/>
      <c r="P67" s="204"/>
      <c r="Q67" s="201"/>
      <c r="R67" s="201"/>
    </row>
    <row r="68" spans="1:18" x14ac:dyDescent="0.2">
      <c r="A68" s="113"/>
      <c r="B68" s="200"/>
      <c r="C68" s="200"/>
      <c r="D68" s="201"/>
      <c r="E68" s="113"/>
      <c r="F68" s="113"/>
      <c r="G68" s="113"/>
      <c r="H68" s="113"/>
      <c r="I68" s="203"/>
      <c r="J68" s="203"/>
      <c r="K68" s="203"/>
      <c r="L68" s="203"/>
      <c r="M68" s="203"/>
      <c r="N68" s="203"/>
      <c r="O68" s="204"/>
      <c r="P68" s="204"/>
      <c r="Q68" s="201"/>
      <c r="R68" s="201"/>
    </row>
    <row r="69" spans="1:18" x14ac:dyDescent="0.2">
      <c r="A69" s="113"/>
      <c r="B69" s="200"/>
      <c r="C69" s="200"/>
      <c r="D69" s="201"/>
      <c r="E69" s="113"/>
      <c r="F69" s="113"/>
      <c r="G69" s="113"/>
      <c r="H69" s="113"/>
      <c r="I69" s="203"/>
      <c r="J69" s="203"/>
      <c r="K69" s="203"/>
      <c r="L69" s="203"/>
      <c r="M69" s="203"/>
      <c r="N69" s="203"/>
      <c r="O69" s="204"/>
      <c r="P69" s="204"/>
      <c r="Q69" s="201"/>
      <c r="R69" s="201"/>
    </row>
    <row r="70" spans="1:18" x14ac:dyDescent="0.2">
      <c r="A70" s="113"/>
      <c r="B70" s="200"/>
      <c r="C70" s="200"/>
      <c r="D70" s="201"/>
      <c r="E70" s="113"/>
      <c r="F70" s="113"/>
      <c r="G70" s="113"/>
      <c r="H70" s="113"/>
      <c r="I70" s="203"/>
      <c r="J70" s="203"/>
      <c r="K70" s="203"/>
      <c r="L70" s="203"/>
      <c r="M70" s="203"/>
      <c r="N70" s="203"/>
      <c r="O70" s="204"/>
      <c r="P70" s="204"/>
      <c r="Q70" s="201"/>
      <c r="R70" s="201"/>
    </row>
    <row r="71" spans="1:18" x14ac:dyDescent="0.2">
      <c r="A71" s="113"/>
      <c r="B71" s="200"/>
      <c r="C71" s="200"/>
      <c r="D71" s="201"/>
      <c r="E71" s="113"/>
      <c r="F71" s="113"/>
      <c r="G71" s="113"/>
      <c r="H71" s="113"/>
      <c r="I71" s="203"/>
      <c r="J71" s="203"/>
      <c r="K71" s="203"/>
      <c r="L71" s="203"/>
      <c r="M71" s="203"/>
      <c r="N71" s="203"/>
      <c r="O71" s="204"/>
      <c r="P71" s="204"/>
      <c r="Q71" s="201"/>
      <c r="R71" s="201"/>
    </row>
    <row r="72" spans="1:18" x14ac:dyDescent="0.2">
      <c r="A72" s="113"/>
      <c r="B72" s="200"/>
      <c r="C72" s="200"/>
      <c r="D72" s="201"/>
      <c r="E72" s="113"/>
      <c r="F72" s="113"/>
      <c r="G72" s="113"/>
      <c r="H72" s="113"/>
      <c r="I72" s="203"/>
      <c r="J72" s="203"/>
      <c r="K72" s="203"/>
      <c r="L72" s="203"/>
      <c r="M72" s="203"/>
      <c r="N72" s="203"/>
      <c r="O72" s="204"/>
      <c r="P72" s="204"/>
      <c r="Q72" s="201"/>
      <c r="R72" s="201"/>
    </row>
    <row r="73" spans="1:18" x14ac:dyDescent="0.2">
      <c r="A73" s="113"/>
      <c r="B73" s="200"/>
      <c r="C73" s="200"/>
      <c r="D73" s="201"/>
      <c r="E73" s="113"/>
      <c r="F73" s="113"/>
      <c r="G73" s="113"/>
      <c r="H73" s="113"/>
      <c r="I73" s="203"/>
      <c r="J73" s="203"/>
      <c r="K73" s="203"/>
      <c r="L73" s="203"/>
      <c r="M73" s="203"/>
      <c r="N73" s="203"/>
      <c r="O73" s="204"/>
      <c r="P73" s="204"/>
      <c r="Q73" s="201"/>
      <c r="R73" s="201"/>
    </row>
    <row r="74" spans="1:18" x14ac:dyDescent="0.2">
      <c r="A74" s="113"/>
      <c r="B74" s="200"/>
      <c r="C74" s="200"/>
      <c r="D74" s="201"/>
      <c r="E74" s="113"/>
      <c r="F74" s="113"/>
      <c r="G74" s="113"/>
      <c r="H74" s="113"/>
      <c r="I74" s="203"/>
      <c r="J74" s="203"/>
      <c r="K74" s="203"/>
      <c r="L74" s="203"/>
      <c r="M74" s="203"/>
      <c r="N74" s="203"/>
      <c r="O74" s="204"/>
      <c r="P74" s="204"/>
      <c r="Q74" s="201"/>
      <c r="R74" s="201"/>
    </row>
    <row r="75" spans="1:18" x14ac:dyDescent="0.2">
      <c r="A75" s="113"/>
      <c r="B75" s="200"/>
      <c r="C75" s="200"/>
      <c r="D75" s="201"/>
      <c r="E75" s="113"/>
      <c r="F75" s="113"/>
      <c r="G75" s="113"/>
      <c r="H75" s="113"/>
      <c r="I75" s="203"/>
      <c r="J75" s="203"/>
      <c r="K75" s="203"/>
      <c r="L75" s="203"/>
      <c r="M75" s="203"/>
      <c r="N75" s="203"/>
      <c r="O75" s="204"/>
      <c r="P75" s="204"/>
      <c r="Q75" s="201"/>
      <c r="R75" s="201"/>
    </row>
    <row r="76" spans="1:18" x14ac:dyDescent="0.2">
      <c r="A76" s="113"/>
      <c r="B76" s="200"/>
      <c r="C76" s="200"/>
      <c r="D76" s="201"/>
      <c r="E76" s="113"/>
      <c r="F76" s="113"/>
      <c r="G76" s="113"/>
      <c r="H76" s="113"/>
      <c r="I76" s="203"/>
      <c r="J76" s="203"/>
      <c r="K76" s="203"/>
      <c r="L76" s="203"/>
      <c r="M76" s="203"/>
      <c r="N76" s="203"/>
      <c r="O76" s="204"/>
      <c r="P76" s="204"/>
      <c r="Q76" s="201"/>
      <c r="R76" s="201"/>
    </row>
    <row r="77" spans="1:18" x14ac:dyDescent="0.2">
      <c r="A77" s="113"/>
      <c r="B77" s="200"/>
      <c r="C77" s="200"/>
      <c r="D77" s="201"/>
      <c r="E77" s="113"/>
      <c r="F77" s="113"/>
      <c r="G77" s="113"/>
      <c r="H77" s="113"/>
      <c r="I77" s="203"/>
      <c r="J77" s="203"/>
      <c r="K77" s="203"/>
      <c r="L77" s="203"/>
      <c r="M77" s="203"/>
      <c r="N77" s="203"/>
      <c r="O77" s="204"/>
      <c r="P77" s="204"/>
      <c r="Q77" s="201"/>
      <c r="R77" s="201"/>
    </row>
    <row r="78" spans="1:18" x14ac:dyDescent="0.2">
      <c r="A78" s="113"/>
      <c r="B78" s="200"/>
      <c r="C78" s="200"/>
      <c r="D78" s="201"/>
      <c r="E78" s="113"/>
      <c r="F78" s="113"/>
      <c r="G78" s="113"/>
      <c r="H78" s="113"/>
      <c r="I78" s="203"/>
      <c r="J78" s="203"/>
      <c r="K78" s="203"/>
      <c r="L78" s="203"/>
      <c r="M78" s="203"/>
      <c r="N78" s="203"/>
      <c r="O78" s="204"/>
      <c r="P78" s="204"/>
      <c r="Q78" s="201"/>
      <c r="R78" s="201"/>
    </row>
    <row r="79" spans="1:18" x14ac:dyDescent="0.2">
      <c r="A79" s="113"/>
      <c r="B79" s="200"/>
      <c r="C79" s="200"/>
      <c r="D79" s="201"/>
      <c r="E79" s="113"/>
      <c r="F79" s="113"/>
      <c r="G79" s="113"/>
      <c r="H79" s="113"/>
      <c r="I79" s="203"/>
      <c r="J79" s="203"/>
      <c r="K79" s="203"/>
      <c r="L79" s="203"/>
      <c r="M79" s="203"/>
      <c r="N79" s="203"/>
      <c r="O79" s="204"/>
      <c r="P79" s="204"/>
      <c r="Q79" s="201"/>
      <c r="R79" s="201"/>
    </row>
    <row r="80" spans="1:18" x14ac:dyDescent="0.2">
      <c r="A80" s="113"/>
      <c r="B80" s="200"/>
      <c r="C80" s="200"/>
      <c r="D80" s="201"/>
      <c r="E80" s="113"/>
      <c r="F80" s="113"/>
      <c r="G80" s="113"/>
      <c r="H80" s="113"/>
      <c r="I80" s="203"/>
      <c r="J80" s="203"/>
      <c r="K80" s="203"/>
      <c r="L80" s="203"/>
      <c r="M80" s="203"/>
      <c r="N80" s="203"/>
      <c r="O80" s="204"/>
      <c r="P80" s="204"/>
      <c r="Q80" s="201"/>
      <c r="R80" s="201"/>
    </row>
    <row r="81" spans="1:18" x14ac:dyDescent="0.2">
      <c r="A81" s="113"/>
      <c r="B81" s="200"/>
      <c r="C81" s="200"/>
      <c r="D81" s="201"/>
      <c r="E81" s="113"/>
      <c r="F81" s="113"/>
      <c r="G81" s="113"/>
      <c r="H81" s="113"/>
      <c r="I81" s="203"/>
      <c r="J81" s="203"/>
      <c r="K81" s="203"/>
      <c r="L81" s="203"/>
      <c r="M81" s="203"/>
      <c r="N81" s="203"/>
      <c r="O81" s="204"/>
      <c r="P81" s="204"/>
      <c r="Q81" s="201"/>
      <c r="R81" s="201"/>
    </row>
    <row r="82" spans="1:18" x14ac:dyDescent="0.2">
      <c r="A82" s="113"/>
      <c r="B82" s="200"/>
      <c r="C82" s="200"/>
      <c r="D82" s="201"/>
      <c r="E82" s="113"/>
      <c r="F82" s="113"/>
      <c r="G82" s="113"/>
      <c r="H82" s="113"/>
      <c r="I82" s="203"/>
      <c r="J82" s="203"/>
      <c r="K82" s="203"/>
      <c r="L82" s="203"/>
      <c r="M82" s="203"/>
      <c r="N82" s="203"/>
      <c r="O82" s="204"/>
      <c r="P82" s="204"/>
      <c r="Q82" s="201"/>
      <c r="R82" s="201"/>
    </row>
    <row r="83" spans="1:18" x14ac:dyDescent="0.2">
      <c r="A83" s="113"/>
      <c r="B83" s="200"/>
      <c r="C83" s="200"/>
      <c r="D83" s="201"/>
      <c r="E83" s="113"/>
      <c r="F83" s="113"/>
      <c r="G83" s="113"/>
      <c r="H83" s="113"/>
      <c r="I83" s="203"/>
      <c r="J83" s="203"/>
      <c r="K83" s="203"/>
      <c r="L83" s="203"/>
      <c r="M83" s="203"/>
      <c r="N83" s="203"/>
      <c r="O83" s="204"/>
      <c r="P83" s="204"/>
      <c r="Q83" s="201"/>
      <c r="R83" s="201"/>
    </row>
    <row r="84" spans="1:18" x14ac:dyDescent="0.2">
      <c r="A84" s="113"/>
      <c r="B84" s="200"/>
      <c r="C84" s="200"/>
      <c r="D84" s="201"/>
      <c r="E84" s="113"/>
      <c r="F84" s="113"/>
      <c r="G84" s="113"/>
      <c r="H84" s="113"/>
      <c r="I84" s="203"/>
      <c r="J84" s="203"/>
      <c r="K84" s="203"/>
      <c r="L84" s="203"/>
      <c r="M84" s="203"/>
      <c r="N84" s="203"/>
      <c r="O84" s="204"/>
      <c r="P84" s="204"/>
      <c r="Q84" s="201"/>
      <c r="R84" s="201"/>
    </row>
    <row r="85" spans="1:18" x14ac:dyDescent="0.2">
      <c r="A85" s="113"/>
      <c r="B85" s="200"/>
      <c r="C85" s="200"/>
      <c r="D85" s="201"/>
      <c r="E85" s="113"/>
      <c r="F85" s="113"/>
      <c r="G85" s="113"/>
      <c r="H85" s="113"/>
      <c r="I85" s="203"/>
      <c r="J85" s="203"/>
      <c r="K85" s="203"/>
      <c r="L85" s="203"/>
      <c r="M85" s="203"/>
      <c r="N85" s="203"/>
      <c r="O85" s="204"/>
      <c r="P85" s="204"/>
      <c r="Q85" s="201"/>
      <c r="R85" s="201"/>
    </row>
    <row r="86" spans="1:18" x14ac:dyDescent="0.2">
      <c r="A86" s="113"/>
      <c r="B86" s="200"/>
      <c r="C86" s="200"/>
      <c r="D86" s="201"/>
      <c r="E86" s="113"/>
      <c r="F86" s="113"/>
      <c r="G86" s="113"/>
      <c r="H86" s="113"/>
      <c r="I86" s="203"/>
      <c r="J86" s="203"/>
      <c r="K86" s="203"/>
      <c r="L86" s="203"/>
      <c r="M86" s="203"/>
      <c r="N86" s="203"/>
      <c r="O86" s="204"/>
      <c r="P86" s="204"/>
      <c r="Q86" s="201"/>
      <c r="R86" s="201"/>
    </row>
    <row r="87" spans="1:18" x14ac:dyDescent="0.2">
      <c r="A87" s="113"/>
      <c r="B87" s="200"/>
      <c r="C87" s="200"/>
      <c r="D87" s="201"/>
      <c r="E87" s="113"/>
      <c r="F87" s="113"/>
      <c r="G87" s="113"/>
      <c r="H87" s="113"/>
      <c r="I87" s="203"/>
      <c r="J87" s="203"/>
      <c r="K87" s="203"/>
      <c r="L87" s="203"/>
      <c r="M87" s="203"/>
      <c r="N87" s="203"/>
      <c r="O87" s="204"/>
      <c r="P87" s="204"/>
      <c r="Q87" s="201"/>
      <c r="R87" s="201"/>
    </row>
    <row r="88" spans="1:18" x14ac:dyDescent="0.2">
      <c r="A88" s="113"/>
      <c r="B88" s="200"/>
      <c r="C88" s="200"/>
      <c r="D88" s="201"/>
      <c r="E88" s="113"/>
      <c r="F88" s="113"/>
      <c r="G88" s="113"/>
      <c r="H88" s="113"/>
      <c r="I88" s="203"/>
      <c r="J88" s="203"/>
      <c r="K88" s="203"/>
      <c r="L88" s="203"/>
      <c r="M88" s="203"/>
      <c r="N88" s="203"/>
      <c r="O88" s="204"/>
      <c r="P88" s="204"/>
      <c r="Q88" s="201"/>
      <c r="R88" s="201"/>
    </row>
    <row r="89" spans="1:18" x14ac:dyDescent="0.2">
      <c r="A89" s="113"/>
      <c r="B89" s="200"/>
      <c r="C89" s="200"/>
      <c r="D89" s="201"/>
      <c r="E89" s="113"/>
      <c r="F89" s="113"/>
      <c r="G89" s="113"/>
      <c r="H89" s="113"/>
      <c r="I89" s="203"/>
      <c r="J89" s="203"/>
      <c r="K89" s="203"/>
      <c r="L89" s="203"/>
      <c r="M89" s="203"/>
      <c r="N89" s="203"/>
      <c r="O89" s="204"/>
      <c r="P89" s="204"/>
      <c r="Q89" s="201"/>
      <c r="R89" s="201"/>
    </row>
    <row r="90" spans="1:18" x14ac:dyDescent="0.2">
      <c r="A90" s="113"/>
      <c r="B90" s="200"/>
      <c r="C90" s="200"/>
      <c r="D90" s="201"/>
      <c r="E90" s="113"/>
      <c r="F90" s="113"/>
      <c r="G90" s="113"/>
      <c r="H90" s="113"/>
      <c r="I90" s="203"/>
      <c r="J90" s="203"/>
      <c r="K90" s="203"/>
      <c r="L90" s="203"/>
      <c r="M90" s="203"/>
      <c r="N90" s="203"/>
      <c r="O90" s="204"/>
      <c r="P90" s="204"/>
      <c r="Q90" s="201"/>
      <c r="R90" s="201"/>
    </row>
    <row r="91" spans="1:18" x14ac:dyDescent="0.2">
      <c r="A91" s="113"/>
      <c r="B91" s="200"/>
      <c r="C91" s="200"/>
      <c r="D91" s="201"/>
      <c r="E91" s="113"/>
      <c r="F91" s="113"/>
      <c r="G91" s="113"/>
      <c r="H91" s="113"/>
      <c r="I91" s="203"/>
      <c r="J91" s="203"/>
      <c r="K91" s="203"/>
      <c r="L91" s="203"/>
      <c r="M91" s="203"/>
      <c r="N91" s="203"/>
      <c r="O91" s="204"/>
      <c r="P91" s="204"/>
      <c r="Q91" s="201"/>
      <c r="R91" s="201"/>
    </row>
    <row r="92" spans="1:18" x14ac:dyDescent="0.2">
      <c r="A92" s="113"/>
      <c r="B92" s="200"/>
      <c r="C92" s="200"/>
      <c r="D92" s="201"/>
      <c r="E92" s="113"/>
      <c r="F92" s="113"/>
      <c r="G92" s="113"/>
      <c r="H92" s="113"/>
      <c r="I92" s="203"/>
      <c r="J92" s="203"/>
      <c r="K92" s="203"/>
      <c r="L92" s="203"/>
      <c r="M92" s="203"/>
      <c r="N92" s="203"/>
      <c r="O92" s="204"/>
      <c r="P92" s="204"/>
      <c r="Q92" s="201"/>
      <c r="R92" s="201"/>
    </row>
    <row r="93" spans="1:18" x14ac:dyDescent="0.2">
      <c r="A93" s="113"/>
      <c r="B93" s="200"/>
      <c r="C93" s="200"/>
      <c r="D93" s="201"/>
      <c r="E93" s="113"/>
      <c r="F93" s="113"/>
      <c r="G93" s="113"/>
      <c r="H93" s="113"/>
      <c r="I93" s="203"/>
      <c r="J93" s="203"/>
      <c r="K93" s="203"/>
      <c r="L93" s="203"/>
      <c r="M93" s="203"/>
      <c r="N93" s="203"/>
      <c r="O93" s="204"/>
      <c r="P93" s="204"/>
      <c r="Q93" s="201"/>
      <c r="R93" s="201"/>
    </row>
    <row r="94" spans="1:18" x14ac:dyDescent="0.2">
      <c r="A94" s="113"/>
      <c r="B94" s="200"/>
      <c r="C94" s="200"/>
      <c r="D94" s="201"/>
      <c r="E94" s="113"/>
      <c r="F94" s="113"/>
      <c r="G94" s="113"/>
      <c r="H94" s="113"/>
      <c r="I94" s="203"/>
      <c r="J94" s="203"/>
      <c r="K94" s="203"/>
      <c r="L94" s="203"/>
      <c r="M94" s="203"/>
      <c r="N94" s="203"/>
      <c r="O94" s="204"/>
      <c r="P94" s="204"/>
      <c r="Q94" s="201"/>
      <c r="R94" s="201"/>
    </row>
    <row r="95" spans="1:18" x14ac:dyDescent="0.2">
      <c r="A95" s="113"/>
      <c r="B95" s="200"/>
      <c r="C95" s="200"/>
      <c r="D95" s="201"/>
      <c r="E95" s="113"/>
      <c r="F95" s="113"/>
      <c r="G95" s="113"/>
      <c r="H95" s="113"/>
      <c r="I95" s="203"/>
      <c r="J95" s="203"/>
      <c r="K95" s="203"/>
      <c r="L95" s="203"/>
      <c r="M95" s="203"/>
      <c r="N95" s="203"/>
      <c r="O95" s="204"/>
      <c r="P95" s="204"/>
      <c r="Q95" s="201"/>
      <c r="R95" s="201"/>
    </row>
    <row r="96" spans="1:18" x14ac:dyDescent="0.2">
      <c r="A96" s="113"/>
      <c r="B96" s="200"/>
      <c r="C96" s="200"/>
      <c r="D96" s="201"/>
      <c r="E96" s="113"/>
      <c r="F96" s="113"/>
      <c r="G96" s="113"/>
      <c r="H96" s="113"/>
      <c r="I96" s="203"/>
      <c r="J96" s="203"/>
      <c r="K96" s="203"/>
      <c r="L96" s="203"/>
      <c r="M96" s="203"/>
      <c r="N96" s="203"/>
      <c r="O96" s="204"/>
      <c r="P96" s="204"/>
      <c r="Q96" s="201"/>
      <c r="R96" s="201"/>
    </row>
    <row r="97" spans="1:18" x14ac:dyDescent="0.2">
      <c r="A97" s="113"/>
      <c r="B97" s="200"/>
      <c r="C97" s="200"/>
      <c r="D97" s="201"/>
      <c r="E97" s="113"/>
      <c r="F97" s="113"/>
      <c r="G97" s="113"/>
      <c r="H97" s="113"/>
      <c r="I97" s="203"/>
      <c r="J97" s="203"/>
      <c r="K97" s="203"/>
      <c r="L97" s="203"/>
      <c r="M97" s="203"/>
      <c r="N97" s="203"/>
      <c r="O97" s="204"/>
      <c r="P97" s="204"/>
      <c r="Q97" s="201"/>
      <c r="R97" s="201"/>
    </row>
    <row r="98" spans="1:18" x14ac:dyDescent="0.2">
      <c r="A98" s="113"/>
      <c r="B98" s="200"/>
      <c r="C98" s="200"/>
      <c r="D98" s="201"/>
      <c r="E98" s="113"/>
      <c r="F98" s="113"/>
      <c r="G98" s="113"/>
      <c r="H98" s="113"/>
      <c r="I98" s="203"/>
      <c r="J98" s="203"/>
      <c r="K98" s="203"/>
      <c r="L98" s="203"/>
      <c r="M98" s="203"/>
      <c r="N98" s="203"/>
      <c r="O98" s="204"/>
      <c r="P98" s="204"/>
      <c r="Q98" s="201"/>
      <c r="R98" s="201"/>
    </row>
    <row r="99" spans="1:18" x14ac:dyDescent="0.2">
      <c r="A99" s="113"/>
      <c r="B99" s="200"/>
      <c r="C99" s="200"/>
      <c r="D99" s="201"/>
      <c r="E99" s="113"/>
      <c r="F99" s="113"/>
      <c r="G99" s="113"/>
      <c r="H99" s="113"/>
      <c r="I99" s="203"/>
      <c r="J99" s="203"/>
      <c r="K99" s="203"/>
      <c r="L99" s="203"/>
      <c r="M99" s="203"/>
      <c r="N99" s="203"/>
      <c r="O99" s="204"/>
      <c r="P99" s="204"/>
      <c r="Q99" s="201"/>
      <c r="R99" s="201"/>
    </row>
    <row r="100" spans="1:18" x14ac:dyDescent="0.2">
      <c r="A100" s="113"/>
      <c r="B100" s="200"/>
      <c r="C100" s="200"/>
      <c r="D100" s="201"/>
      <c r="E100" s="113"/>
      <c r="F100" s="113"/>
      <c r="G100" s="113"/>
      <c r="H100" s="113"/>
      <c r="I100" s="203"/>
      <c r="J100" s="203"/>
      <c r="K100" s="203"/>
      <c r="L100" s="203"/>
      <c r="M100" s="203"/>
      <c r="N100" s="203"/>
      <c r="O100" s="204"/>
      <c r="P100" s="204"/>
      <c r="Q100" s="201"/>
      <c r="R100" s="201"/>
    </row>
    <row r="101" spans="1:18" x14ac:dyDescent="0.2">
      <c r="A101" s="113"/>
      <c r="B101" s="200"/>
      <c r="C101" s="200"/>
      <c r="D101" s="201"/>
      <c r="E101" s="113"/>
      <c r="F101" s="113"/>
      <c r="G101" s="113"/>
      <c r="H101" s="113"/>
      <c r="I101" s="203"/>
      <c r="J101" s="203"/>
      <c r="K101" s="203"/>
      <c r="L101" s="203"/>
      <c r="M101" s="203"/>
      <c r="N101" s="203"/>
      <c r="O101" s="204"/>
      <c r="P101" s="204"/>
      <c r="Q101" s="201"/>
      <c r="R101" s="201"/>
    </row>
    <row r="102" spans="1:18" x14ac:dyDescent="0.2">
      <c r="A102" s="113"/>
      <c r="B102" s="200"/>
      <c r="C102" s="200"/>
      <c r="D102" s="201"/>
      <c r="E102" s="113"/>
      <c r="F102" s="113"/>
      <c r="G102" s="113"/>
      <c r="H102" s="113"/>
      <c r="I102" s="203"/>
      <c r="J102" s="203"/>
      <c r="K102" s="203"/>
      <c r="L102" s="203"/>
      <c r="M102" s="203"/>
      <c r="N102" s="203"/>
      <c r="O102" s="204"/>
      <c r="P102" s="204"/>
      <c r="Q102" s="201"/>
      <c r="R102" s="201"/>
    </row>
    <row r="103" spans="1:18" x14ac:dyDescent="0.2">
      <c r="A103" s="113"/>
      <c r="B103" s="200"/>
      <c r="C103" s="200"/>
      <c r="D103" s="201"/>
      <c r="E103" s="113"/>
      <c r="F103" s="113"/>
      <c r="G103" s="113"/>
      <c r="H103" s="113"/>
      <c r="I103" s="203"/>
      <c r="J103" s="203"/>
      <c r="K103" s="203"/>
      <c r="L103" s="203"/>
      <c r="M103" s="203"/>
      <c r="N103" s="203"/>
      <c r="O103" s="204"/>
      <c r="P103" s="204"/>
      <c r="Q103" s="201"/>
      <c r="R103" s="201"/>
    </row>
    <row r="104" spans="1:18" x14ac:dyDescent="0.2">
      <c r="A104" s="113"/>
      <c r="B104" s="200"/>
      <c r="C104" s="200"/>
      <c r="D104" s="201"/>
      <c r="E104" s="113"/>
      <c r="F104" s="113"/>
      <c r="G104" s="113"/>
      <c r="H104" s="113"/>
      <c r="I104" s="203"/>
      <c r="J104" s="203"/>
      <c r="K104" s="203"/>
      <c r="L104" s="203"/>
      <c r="M104" s="203"/>
      <c r="N104" s="203"/>
      <c r="O104" s="204"/>
      <c r="P104" s="204"/>
      <c r="Q104" s="201"/>
      <c r="R104" s="201"/>
    </row>
    <row r="105" spans="1:18" x14ac:dyDescent="0.2">
      <c r="A105" s="113"/>
      <c r="B105" s="200"/>
      <c r="C105" s="200"/>
      <c r="D105" s="201"/>
      <c r="E105" s="113"/>
      <c r="F105" s="113"/>
      <c r="G105" s="113"/>
      <c r="H105" s="113"/>
      <c r="I105" s="203"/>
      <c r="J105" s="203"/>
      <c r="K105" s="203"/>
      <c r="L105" s="203"/>
      <c r="M105" s="203"/>
      <c r="N105" s="203"/>
      <c r="O105" s="204"/>
      <c r="P105" s="204"/>
      <c r="Q105" s="201"/>
      <c r="R105" s="201"/>
    </row>
    <row r="106" spans="1:18" x14ac:dyDescent="0.2">
      <c r="A106" s="113"/>
      <c r="B106" s="200"/>
      <c r="C106" s="200"/>
      <c r="D106" s="201"/>
      <c r="E106" s="113"/>
      <c r="F106" s="113"/>
      <c r="G106" s="113"/>
      <c r="H106" s="113"/>
      <c r="I106" s="203"/>
      <c r="J106" s="203"/>
      <c r="K106" s="203"/>
      <c r="L106" s="203"/>
      <c r="M106" s="203"/>
      <c r="N106" s="203"/>
      <c r="O106" s="204"/>
      <c r="P106" s="204"/>
      <c r="Q106" s="201"/>
      <c r="R106" s="201"/>
    </row>
    <row r="107" spans="1:18" x14ac:dyDescent="0.2">
      <c r="A107" s="113"/>
      <c r="B107" s="200"/>
      <c r="C107" s="200"/>
      <c r="D107" s="201"/>
      <c r="E107" s="113"/>
      <c r="F107" s="113"/>
      <c r="G107" s="113"/>
      <c r="H107" s="113"/>
      <c r="I107" s="203"/>
      <c r="J107" s="203"/>
      <c r="K107" s="203"/>
      <c r="L107" s="203"/>
      <c r="M107" s="203"/>
      <c r="N107" s="203"/>
      <c r="O107" s="204"/>
      <c r="P107" s="204"/>
      <c r="Q107" s="201"/>
      <c r="R107" s="201"/>
    </row>
    <row r="108" spans="1:18" x14ac:dyDescent="0.2">
      <c r="A108" s="113"/>
      <c r="B108" s="200"/>
      <c r="C108" s="200"/>
      <c r="D108" s="201"/>
      <c r="E108" s="113"/>
      <c r="F108" s="113"/>
      <c r="G108" s="113"/>
      <c r="H108" s="113"/>
      <c r="I108" s="203"/>
      <c r="J108" s="203"/>
      <c r="K108" s="203"/>
      <c r="L108" s="203"/>
      <c r="M108" s="203"/>
      <c r="N108" s="203"/>
      <c r="O108" s="204"/>
      <c r="P108" s="204"/>
      <c r="Q108" s="201"/>
      <c r="R108" s="201"/>
    </row>
    <row r="109" spans="1:18" x14ac:dyDescent="0.2">
      <c r="A109" s="113"/>
      <c r="B109" s="200"/>
      <c r="C109" s="200"/>
      <c r="D109" s="201"/>
      <c r="E109" s="113"/>
      <c r="F109" s="113"/>
      <c r="G109" s="113"/>
      <c r="H109" s="113"/>
      <c r="I109" s="203"/>
      <c r="J109" s="203"/>
      <c r="K109" s="203"/>
      <c r="L109" s="203"/>
      <c r="M109" s="203"/>
      <c r="N109" s="203"/>
      <c r="O109" s="204"/>
      <c r="P109" s="204"/>
      <c r="Q109" s="201"/>
      <c r="R109" s="201"/>
    </row>
    <row r="110" spans="1:18" x14ac:dyDescent="0.2">
      <c r="A110" s="113"/>
      <c r="B110" s="200"/>
      <c r="C110" s="200"/>
      <c r="D110" s="201"/>
      <c r="E110" s="113"/>
      <c r="F110" s="113"/>
      <c r="G110" s="113"/>
      <c r="H110" s="113"/>
      <c r="I110" s="203"/>
      <c r="J110" s="203"/>
      <c r="K110" s="203"/>
      <c r="L110" s="203"/>
      <c r="M110" s="203"/>
      <c r="N110" s="203"/>
      <c r="O110" s="204"/>
      <c r="P110" s="204"/>
      <c r="Q110" s="201"/>
      <c r="R110" s="201"/>
    </row>
    <row r="111" spans="1:18" x14ac:dyDescent="0.2">
      <c r="A111" s="113"/>
      <c r="B111" s="200"/>
      <c r="C111" s="200"/>
      <c r="D111" s="201"/>
      <c r="E111" s="113"/>
      <c r="F111" s="113"/>
      <c r="G111" s="113"/>
      <c r="H111" s="113"/>
      <c r="I111" s="203"/>
      <c r="J111" s="203"/>
      <c r="K111" s="203"/>
      <c r="L111" s="203"/>
      <c r="M111" s="203"/>
      <c r="N111" s="203"/>
      <c r="O111" s="204"/>
      <c r="P111" s="204"/>
      <c r="Q111" s="201"/>
      <c r="R111" s="201"/>
    </row>
    <row r="112" spans="1:18" x14ac:dyDescent="0.2">
      <c r="A112" s="212"/>
      <c r="B112" s="200"/>
      <c r="C112" s="200"/>
      <c r="D112" s="201"/>
      <c r="E112" s="113"/>
      <c r="F112" s="113"/>
      <c r="G112" s="113"/>
      <c r="H112" s="113"/>
      <c r="I112" s="203"/>
      <c r="J112" s="203"/>
      <c r="K112" s="203"/>
      <c r="L112" s="203"/>
      <c r="M112" s="203"/>
      <c r="N112" s="203"/>
      <c r="O112" s="204"/>
      <c r="P112" s="204"/>
      <c r="Q112" s="201"/>
      <c r="R112" s="201"/>
    </row>
    <row r="113" spans="1:18" x14ac:dyDescent="0.2">
      <c r="A113" s="212"/>
      <c r="B113" s="200"/>
      <c r="C113" s="200"/>
      <c r="D113" s="201"/>
      <c r="E113" s="113"/>
      <c r="F113" s="113"/>
      <c r="G113" s="113"/>
      <c r="H113" s="113"/>
      <c r="I113" s="203"/>
      <c r="J113" s="203"/>
      <c r="K113" s="203"/>
      <c r="L113" s="203"/>
      <c r="M113" s="203"/>
      <c r="N113" s="203"/>
      <c r="O113" s="204"/>
      <c r="P113" s="204"/>
      <c r="Q113" s="201"/>
      <c r="R113" s="201"/>
    </row>
    <row r="114" spans="1:18" x14ac:dyDescent="0.2">
      <c r="A114" s="212"/>
      <c r="B114" s="200"/>
      <c r="C114" s="200"/>
      <c r="D114" s="201"/>
      <c r="E114" s="113"/>
      <c r="F114" s="113"/>
      <c r="G114" s="113"/>
      <c r="H114" s="113"/>
      <c r="I114" s="203"/>
      <c r="J114" s="203"/>
      <c r="K114" s="203"/>
      <c r="L114" s="203"/>
      <c r="M114" s="203"/>
      <c r="N114" s="203"/>
      <c r="O114" s="204"/>
      <c r="P114" s="204"/>
      <c r="Q114" s="201"/>
      <c r="R114" s="201"/>
    </row>
    <row r="115" spans="1:18" x14ac:dyDescent="0.2">
      <c r="A115" s="212"/>
      <c r="B115" s="200"/>
      <c r="C115" s="200"/>
      <c r="D115" s="201"/>
      <c r="E115" s="113"/>
      <c r="F115" s="113"/>
      <c r="G115" s="113"/>
      <c r="H115" s="113"/>
      <c r="I115" s="203"/>
      <c r="J115" s="203"/>
      <c r="K115" s="203"/>
      <c r="L115" s="203"/>
      <c r="M115" s="203"/>
      <c r="N115" s="203"/>
      <c r="O115" s="204"/>
      <c r="P115" s="204"/>
      <c r="Q115" s="201"/>
      <c r="R115" s="201"/>
    </row>
    <row r="116" spans="1:18" x14ac:dyDescent="0.2">
      <c r="A116" s="113"/>
      <c r="B116" s="200"/>
      <c r="C116" s="200"/>
      <c r="D116" s="201"/>
      <c r="E116" s="113"/>
      <c r="F116" s="113"/>
      <c r="G116" s="113"/>
      <c r="H116" s="113"/>
      <c r="I116" s="203"/>
      <c r="J116" s="203"/>
      <c r="K116" s="203"/>
      <c r="L116" s="203"/>
      <c r="M116" s="203"/>
      <c r="N116" s="203"/>
      <c r="O116" s="204"/>
      <c r="P116" s="204"/>
      <c r="Q116" s="201"/>
      <c r="R116" s="201"/>
    </row>
    <row r="117" spans="1:18" x14ac:dyDescent="0.2">
      <c r="A117" s="113"/>
      <c r="B117" s="200"/>
      <c r="C117" s="200"/>
      <c r="D117" s="201"/>
      <c r="E117" s="113"/>
      <c r="F117" s="113"/>
      <c r="G117" s="113"/>
      <c r="H117" s="113"/>
      <c r="I117" s="203"/>
      <c r="J117" s="203"/>
      <c r="K117" s="203"/>
      <c r="L117" s="203"/>
      <c r="M117" s="203"/>
      <c r="N117" s="203"/>
      <c r="O117" s="204"/>
      <c r="P117" s="204"/>
      <c r="Q117" s="201"/>
      <c r="R117" s="201"/>
    </row>
    <row r="118" spans="1:18" x14ac:dyDescent="0.2">
      <c r="A118" s="113"/>
      <c r="B118" s="200"/>
      <c r="C118" s="200"/>
      <c r="D118" s="201"/>
      <c r="E118" s="113"/>
      <c r="F118" s="113"/>
      <c r="G118" s="113"/>
      <c r="H118" s="113"/>
      <c r="I118" s="203"/>
      <c r="J118" s="203"/>
      <c r="K118" s="203"/>
      <c r="L118" s="203"/>
      <c r="M118" s="203"/>
      <c r="N118" s="203"/>
      <c r="O118" s="204"/>
      <c r="P118" s="204"/>
      <c r="Q118" s="201"/>
      <c r="R118" s="201"/>
    </row>
    <row r="119" spans="1:18" x14ac:dyDescent="0.2">
      <c r="A119" s="113"/>
      <c r="B119" s="200"/>
      <c r="C119" s="200"/>
      <c r="D119" s="201"/>
      <c r="E119" s="113"/>
      <c r="F119" s="113"/>
      <c r="G119" s="113"/>
      <c r="H119" s="113"/>
      <c r="I119" s="203"/>
      <c r="J119" s="203"/>
      <c r="K119" s="203"/>
      <c r="L119" s="203"/>
      <c r="M119" s="203"/>
      <c r="N119" s="203"/>
      <c r="O119" s="204"/>
      <c r="P119" s="204"/>
      <c r="Q119" s="201"/>
      <c r="R119" s="201"/>
    </row>
    <row r="120" spans="1:18" x14ac:dyDescent="0.2">
      <c r="A120" s="113"/>
      <c r="B120" s="200"/>
      <c r="C120" s="200"/>
      <c r="D120" s="201"/>
      <c r="E120" s="113"/>
      <c r="F120" s="113"/>
      <c r="G120" s="113"/>
      <c r="H120" s="113"/>
      <c r="I120" s="203"/>
      <c r="J120" s="203"/>
      <c r="K120" s="203"/>
      <c r="L120" s="203"/>
      <c r="M120" s="203"/>
      <c r="N120" s="203"/>
      <c r="O120" s="204"/>
      <c r="P120" s="204"/>
      <c r="Q120" s="201"/>
      <c r="R120" s="201"/>
    </row>
    <row r="121" spans="1:18" x14ac:dyDescent="0.2">
      <c r="A121" s="113"/>
      <c r="B121" s="200"/>
      <c r="C121" s="200"/>
      <c r="D121" s="201"/>
      <c r="E121" s="113"/>
      <c r="F121" s="113"/>
      <c r="G121" s="113"/>
      <c r="H121" s="113"/>
      <c r="I121" s="203"/>
      <c r="J121" s="203"/>
      <c r="K121" s="203"/>
      <c r="L121" s="203"/>
      <c r="M121" s="203"/>
      <c r="N121" s="203"/>
      <c r="O121" s="204"/>
      <c r="P121" s="204"/>
      <c r="Q121" s="201"/>
      <c r="R121" s="201"/>
    </row>
    <row r="122" spans="1:18" x14ac:dyDescent="0.2">
      <c r="A122" s="113"/>
      <c r="B122" s="200"/>
      <c r="C122" s="200"/>
      <c r="D122" s="201"/>
      <c r="E122" s="113"/>
      <c r="F122" s="113"/>
      <c r="G122" s="113"/>
      <c r="H122" s="113"/>
      <c r="I122" s="203"/>
      <c r="J122" s="203"/>
      <c r="K122" s="203"/>
      <c r="L122" s="203"/>
      <c r="M122" s="203"/>
      <c r="N122" s="203"/>
      <c r="O122" s="204"/>
      <c r="P122" s="204"/>
      <c r="Q122" s="201"/>
      <c r="R122" s="201"/>
    </row>
    <row r="123" spans="1:18" x14ac:dyDescent="0.2">
      <c r="A123" s="113"/>
      <c r="B123" s="200"/>
      <c r="C123" s="200"/>
      <c r="D123" s="201"/>
      <c r="E123" s="113"/>
      <c r="F123" s="113"/>
      <c r="G123" s="113"/>
      <c r="H123" s="113"/>
      <c r="I123" s="203"/>
      <c r="J123" s="203"/>
      <c r="K123" s="203"/>
      <c r="L123" s="203"/>
      <c r="M123" s="203"/>
      <c r="N123" s="203"/>
      <c r="O123" s="204"/>
      <c r="P123" s="204"/>
      <c r="Q123" s="201"/>
      <c r="R123" s="201"/>
    </row>
    <row r="124" spans="1:18" x14ac:dyDescent="0.2">
      <c r="A124" s="113"/>
      <c r="B124" s="200"/>
      <c r="C124" s="200"/>
      <c r="D124" s="201"/>
      <c r="E124" s="113"/>
      <c r="F124" s="113"/>
      <c r="G124" s="113"/>
      <c r="H124" s="113"/>
      <c r="I124" s="203"/>
      <c r="J124" s="203"/>
      <c r="K124" s="203"/>
      <c r="L124" s="203"/>
      <c r="M124" s="203"/>
      <c r="N124" s="203"/>
      <c r="O124" s="204"/>
      <c r="P124" s="204"/>
      <c r="Q124" s="201"/>
      <c r="R124" s="201"/>
    </row>
    <row r="125" spans="1:18" x14ac:dyDescent="0.2">
      <c r="A125" s="113"/>
      <c r="B125" s="200"/>
      <c r="C125" s="200"/>
      <c r="D125" s="201"/>
      <c r="E125" s="113"/>
      <c r="F125" s="113"/>
      <c r="G125" s="113"/>
      <c r="H125" s="113"/>
      <c r="I125" s="203"/>
      <c r="J125" s="203"/>
      <c r="K125" s="203"/>
      <c r="L125" s="203"/>
      <c r="M125" s="203"/>
      <c r="N125" s="203"/>
      <c r="O125" s="204"/>
      <c r="P125" s="204"/>
      <c r="Q125" s="201"/>
      <c r="R125" s="201"/>
    </row>
    <row r="126" spans="1:18" x14ac:dyDescent="0.2">
      <c r="A126" s="113"/>
      <c r="B126" s="200"/>
      <c r="C126" s="200"/>
      <c r="D126" s="201"/>
      <c r="E126" s="113"/>
      <c r="F126" s="113"/>
      <c r="G126" s="113"/>
      <c r="H126" s="113"/>
      <c r="I126" s="203"/>
      <c r="J126" s="203"/>
      <c r="K126" s="203"/>
      <c r="L126" s="203"/>
      <c r="M126" s="203"/>
      <c r="N126" s="203"/>
      <c r="O126" s="204"/>
      <c r="P126" s="204"/>
      <c r="Q126" s="201"/>
      <c r="R126" s="201"/>
    </row>
    <row r="127" spans="1:18" x14ac:dyDescent="0.2">
      <c r="A127" s="113"/>
      <c r="B127" s="200"/>
      <c r="C127" s="200"/>
      <c r="D127" s="201"/>
      <c r="E127" s="113"/>
      <c r="F127" s="113"/>
      <c r="G127" s="113"/>
      <c r="H127" s="113"/>
      <c r="I127" s="203"/>
      <c r="J127" s="203"/>
      <c r="K127" s="203"/>
      <c r="L127" s="203"/>
      <c r="M127" s="203"/>
      <c r="N127" s="203"/>
      <c r="O127" s="204"/>
      <c r="P127" s="204"/>
      <c r="Q127" s="201"/>
      <c r="R127" s="201"/>
    </row>
    <row r="128" spans="1:18" x14ac:dyDescent="0.2">
      <c r="A128" s="113"/>
      <c r="B128" s="200"/>
      <c r="C128" s="200"/>
      <c r="D128" s="201"/>
      <c r="E128" s="113"/>
      <c r="F128" s="113"/>
      <c r="G128" s="113"/>
      <c r="H128" s="113"/>
      <c r="I128" s="203"/>
      <c r="J128" s="203"/>
      <c r="K128" s="203"/>
      <c r="L128" s="203"/>
      <c r="M128" s="203"/>
      <c r="N128" s="203"/>
      <c r="O128" s="204"/>
      <c r="P128" s="204"/>
      <c r="Q128" s="201"/>
      <c r="R128" s="201"/>
    </row>
    <row r="129" spans="1:18" x14ac:dyDescent="0.2">
      <c r="A129" s="113"/>
      <c r="B129" s="200"/>
      <c r="C129" s="200"/>
      <c r="D129" s="201"/>
      <c r="E129" s="113"/>
      <c r="F129" s="113"/>
      <c r="G129" s="113"/>
      <c r="H129" s="113"/>
      <c r="I129" s="203"/>
      <c r="J129" s="203"/>
      <c r="K129" s="203"/>
      <c r="L129" s="203"/>
      <c r="M129" s="203"/>
      <c r="N129" s="203"/>
      <c r="O129" s="204"/>
      <c r="P129" s="204"/>
      <c r="Q129" s="201"/>
      <c r="R129" s="201"/>
    </row>
    <row r="130" spans="1:18" x14ac:dyDescent="0.2">
      <c r="A130" s="113"/>
      <c r="B130" s="200"/>
      <c r="C130" s="200"/>
      <c r="D130" s="201"/>
      <c r="E130" s="113"/>
      <c r="F130" s="113"/>
      <c r="G130" s="113"/>
      <c r="H130" s="113"/>
      <c r="I130" s="203"/>
      <c r="J130" s="203"/>
      <c r="K130" s="203"/>
      <c r="L130" s="203"/>
      <c r="M130" s="203"/>
      <c r="N130" s="203"/>
      <c r="O130" s="204"/>
      <c r="P130" s="204"/>
      <c r="Q130" s="201"/>
      <c r="R130" s="201"/>
    </row>
    <row r="131" spans="1:18" x14ac:dyDescent="0.2">
      <c r="A131" s="113"/>
      <c r="B131" s="200"/>
      <c r="C131" s="200"/>
      <c r="D131" s="201"/>
      <c r="E131" s="113"/>
      <c r="F131" s="113"/>
      <c r="G131" s="113"/>
      <c r="H131" s="113"/>
      <c r="I131" s="203"/>
      <c r="J131" s="203"/>
      <c r="K131" s="203"/>
      <c r="L131" s="203"/>
      <c r="M131" s="203"/>
      <c r="N131" s="203"/>
      <c r="O131" s="204"/>
      <c r="P131" s="204"/>
      <c r="Q131" s="201"/>
      <c r="R131" s="201"/>
    </row>
    <row r="132" spans="1:18" x14ac:dyDescent="0.2">
      <c r="A132" s="113"/>
      <c r="B132" s="200"/>
      <c r="C132" s="200"/>
      <c r="D132" s="201"/>
      <c r="E132" s="113"/>
      <c r="F132" s="113"/>
      <c r="G132" s="113"/>
      <c r="H132" s="113"/>
      <c r="I132" s="203"/>
      <c r="J132" s="203"/>
      <c r="K132" s="203"/>
      <c r="L132" s="203"/>
      <c r="M132" s="203"/>
      <c r="N132" s="203"/>
      <c r="O132" s="204"/>
      <c r="P132" s="204"/>
      <c r="Q132" s="201"/>
      <c r="R132" s="201"/>
    </row>
    <row r="133" spans="1:18" x14ac:dyDescent="0.2">
      <c r="A133" s="113"/>
      <c r="B133" s="200"/>
      <c r="C133" s="200"/>
      <c r="D133" s="201"/>
      <c r="E133" s="113"/>
      <c r="F133" s="113"/>
      <c r="G133" s="113"/>
      <c r="H133" s="113"/>
      <c r="I133" s="203"/>
      <c r="J133" s="203"/>
      <c r="K133" s="203"/>
      <c r="L133" s="203"/>
      <c r="M133" s="203"/>
      <c r="N133" s="203"/>
      <c r="O133" s="204"/>
      <c r="P133" s="204"/>
      <c r="Q133" s="201"/>
      <c r="R133" s="201"/>
    </row>
    <row r="134" spans="1:18" x14ac:dyDescent="0.2">
      <c r="A134" s="113"/>
      <c r="B134" s="200"/>
      <c r="C134" s="200"/>
      <c r="D134" s="201"/>
      <c r="E134" s="113"/>
      <c r="F134" s="113"/>
      <c r="G134" s="113"/>
      <c r="H134" s="113"/>
      <c r="I134" s="203"/>
      <c r="J134" s="203"/>
      <c r="K134" s="203"/>
      <c r="L134" s="203"/>
      <c r="M134" s="203"/>
      <c r="N134" s="203"/>
      <c r="O134" s="204"/>
      <c r="P134" s="204"/>
      <c r="Q134" s="201"/>
      <c r="R134" s="201"/>
    </row>
    <row r="135" spans="1:18" x14ac:dyDescent="0.2">
      <c r="A135" s="113"/>
      <c r="B135" s="200"/>
      <c r="C135" s="200"/>
      <c r="D135" s="201"/>
      <c r="E135" s="113"/>
      <c r="F135" s="113"/>
      <c r="G135" s="113"/>
      <c r="H135" s="113"/>
      <c r="I135" s="203"/>
      <c r="J135" s="203"/>
      <c r="K135" s="203"/>
      <c r="L135" s="203"/>
      <c r="M135" s="203"/>
      <c r="N135" s="203"/>
      <c r="O135" s="204"/>
      <c r="P135" s="204"/>
      <c r="Q135" s="201"/>
      <c r="R135" s="201"/>
    </row>
    <row r="136" spans="1:18" x14ac:dyDescent="0.2">
      <c r="A136" s="113"/>
      <c r="B136" s="200"/>
      <c r="C136" s="200"/>
      <c r="D136" s="201"/>
      <c r="E136" s="113"/>
      <c r="F136" s="113"/>
      <c r="G136" s="113"/>
      <c r="H136" s="113"/>
      <c r="I136" s="203"/>
      <c r="J136" s="203"/>
      <c r="K136" s="203"/>
      <c r="L136" s="203"/>
      <c r="M136" s="203"/>
      <c r="N136" s="203"/>
      <c r="O136" s="204"/>
      <c r="P136" s="204"/>
      <c r="Q136" s="201"/>
      <c r="R136" s="201"/>
    </row>
    <row r="137" spans="1:18" x14ac:dyDescent="0.2">
      <c r="A137" s="113"/>
      <c r="B137" s="200"/>
      <c r="C137" s="200"/>
      <c r="D137" s="201"/>
      <c r="E137" s="113"/>
      <c r="F137" s="113"/>
      <c r="G137" s="113"/>
      <c r="H137" s="113"/>
      <c r="I137" s="203"/>
      <c r="J137" s="203"/>
      <c r="K137" s="203"/>
      <c r="L137" s="203"/>
      <c r="M137" s="203"/>
      <c r="N137" s="203"/>
      <c r="O137" s="204"/>
      <c r="P137" s="204"/>
      <c r="Q137" s="201"/>
      <c r="R137" s="201"/>
    </row>
    <row r="138" spans="1:18" x14ac:dyDescent="0.2">
      <c r="A138" s="113"/>
      <c r="B138" s="200"/>
      <c r="C138" s="200"/>
      <c r="D138" s="201"/>
      <c r="E138" s="113"/>
      <c r="F138" s="113"/>
      <c r="G138" s="113"/>
      <c r="H138" s="113"/>
      <c r="I138" s="203"/>
      <c r="J138" s="203"/>
      <c r="K138" s="203"/>
      <c r="L138" s="203"/>
      <c r="M138" s="203"/>
      <c r="N138" s="203"/>
      <c r="O138" s="204"/>
      <c r="P138" s="204"/>
      <c r="Q138" s="201"/>
      <c r="R138" s="201"/>
    </row>
    <row r="139" spans="1:18" x14ac:dyDescent="0.2">
      <c r="A139" s="113"/>
      <c r="B139" s="200"/>
      <c r="C139" s="200"/>
      <c r="D139" s="201"/>
      <c r="E139" s="113"/>
      <c r="F139" s="113"/>
      <c r="G139" s="113"/>
      <c r="H139" s="113"/>
      <c r="I139" s="203"/>
      <c r="J139" s="203"/>
      <c r="K139" s="203"/>
      <c r="L139" s="203"/>
      <c r="M139" s="203"/>
      <c r="N139" s="203"/>
      <c r="O139" s="204"/>
      <c r="P139" s="204"/>
      <c r="Q139" s="201"/>
      <c r="R139" s="201"/>
    </row>
    <row r="140" spans="1:18" x14ac:dyDescent="0.2">
      <c r="A140" s="113"/>
      <c r="B140" s="200"/>
      <c r="C140" s="200"/>
      <c r="D140" s="201"/>
      <c r="E140" s="113"/>
      <c r="F140" s="113"/>
      <c r="G140" s="113"/>
      <c r="H140" s="113"/>
      <c r="I140" s="203"/>
      <c r="J140" s="203"/>
      <c r="K140" s="203"/>
      <c r="L140" s="203"/>
      <c r="M140" s="203"/>
      <c r="N140" s="203"/>
      <c r="O140" s="204"/>
      <c r="P140" s="204"/>
      <c r="Q140" s="201"/>
      <c r="R140" s="201"/>
    </row>
    <row r="141" spans="1:18" x14ac:dyDescent="0.2">
      <c r="A141" s="113"/>
      <c r="B141" s="200"/>
      <c r="C141" s="200"/>
      <c r="D141" s="201"/>
      <c r="E141" s="113"/>
      <c r="F141" s="113"/>
      <c r="G141" s="113"/>
      <c r="H141" s="113"/>
      <c r="I141" s="203"/>
      <c r="J141" s="203"/>
      <c r="K141" s="203"/>
      <c r="L141" s="203"/>
      <c r="M141" s="203"/>
      <c r="N141" s="203"/>
      <c r="O141" s="204"/>
      <c r="P141" s="204"/>
      <c r="Q141" s="201"/>
      <c r="R141" s="201"/>
    </row>
    <row r="142" spans="1:18" x14ac:dyDescent="0.2">
      <c r="A142" s="113"/>
      <c r="B142" s="200"/>
      <c r="C142" s="200"/>
      <c r="D142" s="201"/>
      <c r="E142" s="113"/>
      <c r="F142" s="113"/>
      <c r="G142" s="113"/>
      <c r="H142" s="113"/>
      <c r="I142" s="203"/>
      <c r="J142" s="203"/>
      <c r="K142" s="203"/>
      <c r="L142" s="203"/>
      <c r="M142" s="203"/>
      <c r="N142" s="203"/>
      <c r="O142" s="204"/>
      <c r="P142" s="204"/>
      <c r="Q142" s="201"/>
      <c r="R142" s="201"/>
    </row>
    <row r="143" spans="1:18" x14ac:dyDescent="0.2">
      <c r="A143" s="113"/>
      <c r="B143" s="200"/>
      <c r="C143" s="200"/>
      <c r="D143" s="201"/>
      <c r="E143" s="113"/>
      <c r="F143" s="113"/>
      <c r="G143" s="113"/>
      <c r="H143" s="113"/>
      <c r="I143" s="203"/>
      <c r="J143" s="203"/>
      <c r="K143" s="203"/>
      <c r="L143" s="203"/>
      <c r="M143" s="203"/>
      <c r="N143" s="203"/>
      <c r="O143" s="204"/>
      <c r="P143" s="204"/>
      <c r="Q143" s="201"/>
      <c r="R143" s="201"/>
    </row>
    <row r="144" spans="1:18" x14ac:dyDescent="0.2">
      <c r="A144" s="113"/>
      <c r="B144" s="200"/>
      <c r="C144" s="200"/>
      <c r="D144" s="201"/>
      <c r="E144" s="113"/>
      <c r="F144" s="113"/>
      <c r="G144" s="113"/>
      <c r="H144" s="113"/>
      <c r="I144" s="203"/>
      <c r="J144" s="203"/>
      <c r="K144" s="203"/>
      <c r="L144" s="203"/>
      <c r="M144" s="203"/>
      <c r="N144" s="203"/>
      <c r="O144" s="204"/>
      <c r="P144" s="204"/>
      <c r="Q144" s="201"/>
      <c r="R144" s="201"/>
    </row>
    <row r="145" spans="1:18" x14ac:dyDescent="0.2">
      <c r="A145" s="113"/>
      <c r="B145" s="200"/>
      <c r="C145" s="200"/>
      <c r="D145" s="201"/>
      <c r="E145" s="113"/>
      <c r="F145" s="113"/>
      <c r="G145" s="113"/>
      <c r="H145" s="113"/>
      <c r="I145" s="203"/>
      <c r="J145" s="203"/>
      <c r="K145" s="203"/>
      <c r="L145" s="203"/>
      <c r="M145" s="203"/>
      <c r="N145" s="203"/>
      <c r="O145" s="204"/>
      <c r="P145" s="204"/>
      <c r="Q145" s="201"/>
      <c r="R145" s="201"/>
    </row>
    <row r="146" spans="1:18" x14ac:dyDescent="0.2">
      <c r="A146" s="113"/>
      <c r="B146" s="200"/>
      <c r="C146" s="200"/>
      <c r="D146" s="201"/>
      <c r="E146" s="113"/>
      <c r="F146" s="113"/>
      <c r="G146" s="113"/>
      <c r="H146" s="113"/>
      <c r="I146" s="203"/>
      <c r="J146" s="203"/>
      <c r="K146" s="203"/>
      <c r="L146" s="203"/>
      <c r="M146" s="203"/>
      <c r="N146" s="203"/>
      <c r="O146" s="204"/>
      <c r="P146" s="204"/>
      <c r="Q146" s="201"/>
      <c r="R146" s="201"/>
    </row>
    <row r="147" spans="1:18" x14ac:dyDescent="0.2">
      <c r="A147" s="113"/>
      <c r="B147" s="200"/>
      <c r="C147" s="200"/>
      <c r="D147" s="201"/>
      <c r="E147" s="113"/>
      <c r="F147" s="113"/>
      <c r="G147" s="113"/>
      <c r="H147" s="113"/>
      <c r="I147" s="203"/>
      <c r="J147" s="203"/>
      <c r="K147" s="203"/>
      <c r="L147" s="203"/>
      <c r="M147" s="203"/>
      <c r="N147" s="203"/>
      <c r="O147" s="204"/>
      <c r="P147" s="204"/>
      <c r="Q147" s="201"/>
      <c r="R147" s="201"/>
    </row>
    <row r="148" spans="1:18" x14ac:dyDescent="0.2">
      <c r="A148" s="113"/>
      <c r="B148" s="200"/>
      <c r="C148" s="200"/>
      <c r="D148" s="201"/>
      <c r="E148" s="113"/>
      <c r="F148" s="113"/>
      <c r="G148" s="113"/>
      <c r="H148" s="113"/>
      <c r="I148" s="203"/>
      <c r="J148" s="203"/>
      <c r="K148" s="203"/>
      <c r="L148" s="203"/>
      <c r="M148" s="203"/>
      <c r="N148" s="203"/>
      <c r="O148" s="204"/>
      <c r="P148" s="204"/>
      <c r="Q148" s="201"/>
      <c r="R148" s="201"/>
    </row>
    <row r="149" spans="1:18" x14ac:dyDescent="0.2">
      <c r="A149" s="113"/>
      <c r="B149" s="200"/>
      <c r="C149" s="200"/>
      <c r="D149" s="201"/>
      <c r="E149" s="113"/>
      <c r="F149" s="113"/>
      <c r="G149" s="113"/>
      <c r="H149" s="113"/>
      <c r="I149" s="203"/>
      <c r="J149" s="203"/>
      <c r="K149" s="203"/>
      <c r="L149" s="203"/>
      <c r="M149" s="203"/>
      <c r="N149" s="203"/>
      <c r="O149" s="204"/>
      <c r="P149" s="204"/>
      <c r="Q149" s="201"/>
      <c r="R149" s="201"/>
    </row>
    <row r="150" spans="1:18" x14ac:dyDescent="0.2">
      <c r="A150" s="113"/>
      <c r="B150" s="200"/>
      <c r="C150" s="200"/>
      <c r="D150" s="201"/>
      <c r="E150" s="113"/>
      <c r="F150" s="113"/>
      <c r="G150" s="113"/>
      <c r="H150" s="113"/>
      <c r="I150" s="203"/>
      <c r="J150" s="203"/>
      <c r="K150" s="203"/>
      <c r="L150" s="203"/>
      <c r="M150" s="203"/>
      <c r="N150" s="203"/>
      <c r="O150" s="204"/>
      <c r="P150" s="204"/>
      <c r="Q150" s="201"/>
      <c r="R150" s="201"/>
    </row>
    <row r="151" spans="1:18" x14ac:dyDescent="0.2">
      <c r="A151" s="113"/>
      <c r="B151" s="200"/>
      <c r="C151" s="200"/>
      <c r="D151" s="201"/>
      <c r="E151" s="113"/>
      <c r="F151" s="113"/>
      <c r="G151" s="113"/>
      <c r="H151" s="113"/>
      <c r="I151" s="203"/>
      <c r="J151" s="203"/>
      <c r="K151" s="203"/>
      <c r="L151" s="203"/>
      <c r="M151" s="203"/>
      <c r="N151" s="203"/>
      <c r="O151" s="204"/>
      <c r="P151" s="204"/>
      <c r="Q151" s="201"/>
      <c r="R151" s="201"/>
    </row>
    <row r="152" spans="1:18" x14ac:dyDescent="0.2">
      <c r="A152" s="113"/>
      <c r="B152" s="200"/>
      <c r="C152" s="200"/>
      <c r="D152" s="201"/>
      <c r="E152" s="113"/>
      <c r="F152" s="113"/>
      <c r="G152" s="113"/>
      <c r="H152" s="113"/>
      <c r="I152" s="203"/>
      <c r="J152" s="203"/>
      <c r="K152" s="203"/>
      <c r="L152" s="203"/>
      <c r="M152" s="203"/>
      <c r="N152" s="203"/>
      <c r="O152" s="204"/>
      <c r="P152" s="204"/>
      <c r="Q152" s="201"/>
      <c r="R152" s="201"/>
    </row>
    <row r="153" spans="1:18" x14ac:dyDescent="0.2">
      <c r="A153" s="113"/>
      <c r="B153" s="200"/>
      <c r="C153" s="200"/>
      <c r="D153" s="201"/>
      <c r="E153" s="113"/>
      <c r="F153" s="113"/>
      <c r="G153" s="113"/>
      <c r="H153" s="113"/>
      <c r="I153" s="203"/>
      <c r="J153" s="203"/>
      <c r="K153" s="203"/>
      <c r="L153" s="203"/>
      <c r="M153" s="203"/>
      <c r="N153" s="203"/>
      <c r="O153" s="204"/>
      <c r="P153" s="204"/>
      <c r="Q153" s="201"/>
      <c r="R153" s="201"/>
    </row>
    <row r="154" spans="1:18" x14ac:dyDescent="0.2">
      <c r="A154" s="113"/>
      <c r="B154" s="200"/>
      <c r="C154" s="200"/>
      <c r="D154" s="201"/>
      <c r="E154" s="113"/>
      <c r="F154" s="113"/>
      <c r="G154" s="113"/>
      <c r="H154" s="113"/>
      <c r="I154" s="203"/>
      <c r="J154" s="203"/>
      <c r="K154" s="203"/>
      <c r="L154" s="203"/>
      <c r="M154" s="203"/>
      <c r="N154" s="203"/>
      <c r="O154" s="204"/>
      <c r="P154" s="204"/>
      <c r="Q154" s="201"/>
      <c r="R154" s="201"/>
    </row>
    <row r="155" spans="1:18" x14ac:dyDescent="0.2">
      <c r="A155" s="113"/>
      <c r="B155" s="200"/>
      <c r="C155" s="200"/>
      <c r="D155" s="201"/>
      <c r="E155" s="113"/>
      <c r="F155" s="113"/>
      <c r="G155" s="113"/>
      <c r="H155" s="113"/>
      <c r="I155" s="203"/>
      <c r="J155" s="203"/>
      <c r="K155" s="203"/>
      <c r="L155" s="203"/>
      <c r="M155" s="203"/>
      <c r="N155" s="203"/>
      <c r="O155" s="204"/>
      <c r="P155" s="204"/>
      <c r="Q155" s="201"/>
      <c r="R155" s="201"/>
    </row>
    <row r="156" spans="1:18" x14ac:dyDescent="0.2">
      <c r="A156" s="113"/>
      <c r="B156" s="200"/>
      <c r="C156" s="200"/>
      <c r="D156" s="201"/>
      <c r="E156" s="113"/>
      <c r="F156" s="113"/>
      <c r="G156" s="113"/>
      <c r="H156" s="113"/>
      <c r="I156" s="203"/>
      <c r="J156" s="203"/>
      <c r="K156" s="203"/>
      <c r="L156" s="203"/>
      <c r="M156" s="203"/>
      <c r="N156" s="203"/>
      <c r="O156" s="204"/>
      <c r="P156" s="204"/>
      <c r="Q156" s="201"/>
      <c r="R156" s="201"/>
    </row>
    <row r="157" spans="1:18" x14ac:dyDescent="0.2">
      <c r="A157" s="113"/>
      <c r="B157" s="200"/>
      <c r="C157" s="200"/>
      <c r="D157" s="201"/>
      <c r="E157" s="113"/>
      <c r="F157" s="113"/>
      <c r="G157" s="113"/>
      <c r="H157" s="113"/>
      <c r="I157" s="203"/>
      <c r="J157" s="203"/>
      <c r="K157" s="203"/>
      <c r="L157" s="203"/>
      <c r="M157" s="203"/>
      <c r="N157" s="203"/>
      <c r="O157" s="204"/>
      <c r="P157" s="204"/>
      <c r="Q157" s="201"/>
      <c r="R157" s="201"/>
    </row>
    <row r="158" spans="1:18" x14ac:dyDescent="0.2">
      <c r="A158" s="113"/>
      <c r="B158" s="200"/>
      <c r="C158" s="200"/>
      <c r="D158" s="201"/>
      <c r="E158" s="113"/>
      <c r="F158" s="113"/>
      <c r="G158" s="113"/>
      <c r="H158" s="113"/>
      <c r="I158" s="203"/>
      <c r="J158" s="203"/>
      <c r="K158" s="203"/>
      <c r="L158" s="203"/>
      <c r="M158" s="203"/>
      <c r="N158" s="203"/>
      <c r="O158" s="204"/>
      <c r="P158" s="204"/>
      <c r="Q158" s="201"/>
      <c r="R158" s="201"/>
    </row>
    <row r="159" spans="1:18" x14ac:dyDescent="0.2">
      <c r="A159" s="113"/>
      <c r="B159" s="200"/>
      <c r="C159" s="200"/>
      <c r="D159" s="201"/>
      <c r="E159" s="113"/>
      <c r="F159" s="113"/>
      <c r="G159" s="113"/>
      <c r="H159" s="113"/>
      <c r="I159" s="203"/>
      <c r="J159" s="203"/>
      <c r="K159" s="203"/>
      <c r="L159" s="203"/>
      <c r="M159" s="203"/>
      <c r="N159" s="203"/>
      <c r="O159" s="204"/>
      <c r="P159" s="204"/>
      <c r="Q159" s="201"/>
      <c r="R159" s="201"/>
    </row>
    <row r="160" spans="1:18" x14ac:dyDescent="0.2">
      <c r="A160" s="113"/>
      <c r="B160" s="200"/>
      <c r="C160" s="200"/>
      <c r="D160" s="201"/>
      <c r="E160" s="113"/>
      <c r="F160" s="113"/>
      <c r="G160" s="113"/>
      <c r="H160" s="113"/>
      <c r="I160" s="203"/>
      <c r="J160" s="203"/>
      <c r="K160" s="203"/>
      <c r="L160" s="203"/>
      <c r="M160" s="203"/>
      <c r="N160" s="203"/>
      <c r="O160" s="204"/>
      <c r="P160" s="204"/>
      <c r="Q160" s="201"/>
      <c r="R160" s="201"/>
    </row>
    <row r="161" spans="1:18" x14ac:dyDescent="0.2">
      <c r="A161" s="113"/>
      <c r="B161" s="200"/>
      <c r="C161" s="200"/>
      <c r="D161" s="201"/>
      <c r="E161" s="113"/>
      <c r="F161" s="113"/>
      <c r="G161" s="113"/>
      <c r="H161" s="113"/>
      <c r="I161" s="203"/>
      <c r="J161" s="203"/>
      <c r="K161" s="203"/>
      <c r="L161" s="203"/>
      <c r="M161" s="203"/>
      <c r="N161" s="203"/>
      <c r="O161" s="204"/>
      <c r="P161" s="204"/>
      <c r="Q161" s="201"/>
      <c r="R161" s="201"/>
    </row>
    <row r="162" spans="1:18" x14ac:dyDescent="0.2">
      <c r="A162" s="113"/>
      <c r="B162" s="200"/>
      <c r="C162" s="200"/>
      <c r="D162" s="201"/>
      <c r="E162" s="113"/>
      <c r="F162" s="113"/>
      <c r="G162" s="113"/>
      <c r="H162" s="113"/>
      <c r="I162" s="203"/>
      <c r="J162" s="203"/>
      <c r="K162" s="203"/>
      <c r="L162" s="203"/>
      <c r="M162" s="203"/>
      <c r="N162" s="203"/>
      <c r="O162" s="204"/>
      <c r="P162" s="204"/>
      <c r="Q162" s="201"/>
      <c r="R162" s="201"/>
    </row>
    <row r="163" spans="1:18" x14ac:dyDescent="0.2">
      <c r="A163" s="113"/>
      <c r="B163" s="200"/>
      <c r="C163" s="200"/>
      <c r="D163" s="201"/>
      <c r="E163" s="113"/>
      <c r="F163" s="113"/>
      <c r="G163" s="113"/>
      <c r="H163" s="113"/>
      <c r="I163" s="203"/>
      <c r="J163" s="203"/>
      <c r="K163" s="203"/>
      <c r="L163" s="203"/>
      <c r="M163" s="203"/>
      <c r="N163" s="203"/>
      <c r="O163" s="204"/>
      <c r="P163" s="204"/>
      <c r="Q163" s="201"/>
      <c r="R163" s="201"/>
    </row>
    <row r="164" spans="1:18" x14ac:dyDescent="0.2">
      <c r="A164" s="113"/>
      <c r="B164" s="200"/>
      <c r="C164" s="200"/>
      <c r="D164" s="201"/>
      <c r="E164" s="113"/>
      <c r="F164" s="113"/>
      <c r="G164" s="113"/>
      <c r="H164" s="113"/>
      <c r="I164" s="203"/>
      <c r="J164" s="203"/>
      <c r="K164" s="203"/>
      <c r="L164" s="203"/>
      <c r="M164" s="203"/>
      <c r="N164" s="203"/>
      <c r="O164" s="204"/>
      <c r="P164" s="204"/>
      <c r="Q164" s="201"/>
      <c r="R164" s="201"/>
    </row>
    <row r="165" spans="1:18" x14ac:dyDescent="0.2">
      <c r="A165" s="113"/>
      <c r="B165" s="200"/>
      <c r="C165" s="200"/>
      <c r="D165" s="201"/>
      <c r="E165" s="113"/>
      <c r="F165" s="113"/>
      <c r="G165" s="113"/>
      <c r="H165" s="113"/>
      <c r="I165" s="203"/>
      <c r="J165" s="203"/>
      <c r="K165" s="203"/>
      <c r="L165" s="203"/>
      <c r="M165" s="203"/>
      <c r="N165" s="203"/>
      <c r="O165" s="204"/>
      <c r="P165" s="204"/>
      <c r="Q165" s="201"/>
      <c r="R165" s="201"/>
    </row>
    <row r="166" spans="1:18" x14ac:dyDescent="0.2">
      <c r="A166" s="113"/>
      <c r="B166" s="200"/>
      <c r="C166" s="200"/>
      <c r="D166" s="201"/>
      <c r="E166" s="113"/>
      <c r="F166" s="113"/>
      <c r="G166" s="113"/>
      <c r="H166" s="113"/>
      <c r="I166" s="203"/>
      <c r="J166" s="203"/>
      <c r="K166" s="203"/>
      <c r="L166" s="203"/>
      <c r="M166" s="203"/>
      <c r="N166" s="203"/>
      <c r="O166" s="204"/>
      <c r="P166" s="204"/>
      <c r="Q166" s="201"/>
      <c r="R166" s="201"/>
    </row>
    <row r="167" spans="1:18" x14ac:dyDescent="0.2">
      <c r="A167" s="113"/>
      <c r="B167" s="200"/>
      <c r="C167" s="200"/>
      <c r="D167" s="201"/>
      <c r="E167" s="113"/>
      <c r="F167" s="113"/>
      <c r="G167" s="113"/>
      <c r="H167" s="113"/>
      <c r="I167" s="203"/>
      <c r="J167" s="203"/>
      <c r="K167" s="203"/>
      <c r="L167" s="203"/>
      <c r="M167" s="203"/>
      <c r="N167" s="203"/>
      <c r="O167" s="204"/>
      <c r="P167" s="204"/>
      <c r="Q167" s="201"/>
      <c r="R167" s="201"/>
    </row>
    <row r="168" spans="1:18" x14ac:dyDescent="0.2">
      <c r="A168" s="113"/>
      <c r="B168" s="200"/>
      <c r="C168" s="200"/>
      <c r="D168" s="201"/>
      <c r="E168" s="113"/>
      <c r="F168" s="113"/>
      <c r="G168" s="113"/>
      <c r="H168" s="113"/>
      <c r="I168" s="203"/>
      <c r="J168" s="203"/>
      <c r="K168" s="203"/>
      <c r="L168" s="203"/>
      <c r="M168" s="203"/>
      <c r="N168" s="203"/>
      <c r="O168" s="204"/>
      <c r="P168" s="204"/>
      <c r="Q168" s="201"/>
      <c r="R168" s="201"/>
    </row>
    <row r="169" spans="1:18" x14ac:dyDescent="0.2">
      <c r="A169" s="113"/>
      <c r="B169" s="200"/>
      <c r="C169" s="200"/>
      <c r="D169" s="201"/>
      <c r="E169" s="113"/>
      <c r="F169" s="113"/>
      <c r="G169" s="113"/>
      <c r="H169" s="113"/>
      <c r="I169" s="203"/>
      <c r="J169" s="203"/>
      <c r="K169" s="203"/>
      <c r="L169" s="203"/>
      <c r="M169" s="203"/>
      <c r="N169" s="203"/>
      <c r="O169" s="204"/>
      <c r="P169" s="204"/>
      <c r="Q169" s="201"/>
      <c r="R169" s="201"/>
    </row>
    <row r="170" spans="1:18" x14ac:dyDescent="0.2">
      <c r="A170" s="113"/>
      <c r="B170" s="200"/>
      <c r="C170" s="200"/>
      <c r="D170" s="201"/>
      <c r="E170" s="113"/>
      <c r="F170" s="113"/>
      <c r="G170" s="113"/>
      <c r="H170" s="113"/>
      <c r="I170" s="203"/>
      <c r="J170" s="203"/>
      <c r="K170" s="203"/>
      <c r="L170" s="203"/>
      <c r="M170" s="203"/>
      <c r="N170" s="203"/>
      <c r="O170" s="204"/>
      <c r="P170" s="204"/>
      <c r="Q170" s="201"/>
      <c r="R170" s="201"/>
    </row>
    <row r="171" spans="1:18" x14ac:dyDescent="0.2">
      <c r="A171" s="113"/>
      <c r="B171" s="200"/>
      <c r="C171" s="200"/>
      <c r="D171" s="201"/>
      <c r="E171" s="113"/>
      <c r="F171" s="113"/>
      <c r="G171" s="113"/>
      <c r="H171" s="113"/>
      <c r="I171" s="203"/>
      <c r="J171" s="203"/>
      <c r="K171" s="203"/>
      <c r="L171" s="203"/>
      <c r="M171" s="203"/>
      <c r="N171" s="203"/>
      <c r="O171" s="204"/>
      <c r="P171" s="204"/>
      <c r="Q171" s="201"/>
      <c r="R171" s="201"/>
    </row>
    <row r="172" spans="1:18" x14ac:dyDescent="0.2">
      <c r="A172" s="113"/>
      <c r="B172" s="200"/>
      <c r="C172" s="200"/>
      <c r="D172" s="201"/>
      <c r="E172" s="113"/>
      <c r="F172" s="113"/>
      <c r="G172" s="113"/>
      <c r="H172" s="113"/>
      <c r="I172" s="203"/>
      <c r="J172" s="203"/>
      <c r="K172" s="203"/>
      <c r="L172" s="203"/>
      <c r="M172" s="203"/>
      <c r="N172" s="203"/>
      <c r="O172" s="204"/>
      <c r="P172" s="204"/>
      <c r="Q172" s="201"/>
      <c r="R172" s="201"/>
    </row>
    <row r="173" spans="1:18" x14ac:dyDescent="0.2">
      <c r="A173" s="113"/>
      <c r="B173" s="200"/>
      <c r="C173" s="200"/>
      <c r="D173" s="201"/>
      <c r="E173" s="113"/>
      <c r="F173" s="113"/>
      <c r="G173" s="113"/>
      <c r="H173" s="113"/>
      <c r="I173" s="203"/>
      <c r="J173" s="203"/>
      <c r="K173" s="203"/>
      <c r="L173" s="203"/>
      <c r="M173" s="203"/>
      <c r="N173" s="203"/>
      <c r="O173" s="204"/>
      <c r="P173" s="204"/>
      <c r="Q173" s="201"/>
      <c r="R173" s="201"/>
    </row>
    <row r="174" spans="1:18" x14ac:dyDescent="0.2">
      <c r="A174" s="113"/>
      <c r="B174" s="200"/>
      <c r="C174" s="200"/>
      <c r="D174" s="201"/>
      <c r="E174" s="113"/>
      <c r="F174" s="113"/>
      <c r="G174" s="113"/>
      <c r="H174" s="113"/>
      <c r="I174" s="203"/>
      <c r="J174" s="203"/>
      <c r="K174" s="203"/>
      <c r="L174" s="203"/>
      <c r="M174" s="203"/>
      <c r="N174" s="203"/>
      <c r="O174" s="204"/>
      <c r="P174" s="204"/>
      <c r="Q174" s="201"/>
      <c r="R174" s="201"/>
    </row>
    <row r="175" spans="1:18" x14ac:dyDescent="0.2">
      <c r="A175" s="113"/>
      <c r="B175" s="200"/>
      <c r="C175" s="200"/>
      <c r="D175" s="201"/>
      <c r="E175" s="113"/>
      <c r="F175" s="113"/>
      <c r="G175" s="113"/>
      <c r="H175" s="113"/>
      <c r="I175" s="203"/>
      <c r="J175" s="203"/>
      <c r="K175" s="203"/>
      <c r="L175" s="203"/>
      <c r="M175" s="203"/>
      <c r="N175" s="203"/>
      <c r="O175" s="204"/>
      <c r="P175" s="204"/>
      <c r="Q175" s="201"/>
      <c r="R175" s="201"/>
    </row>
    <row r="176" spans="1:18" x14ac:dyDescent="0.2">
      <c r="A176" s="113"/>
      <c r="B176" s="200"/>
      <c r="C176" s="200"/>
      <c r="D176" s="201"/>
      <c r="E176" s="113"/>
      <c r="F176" s="113"/>
      <c r="G176" s="113"/>
      <c r="H176" s="113"/>
      <c r="I176" s="203"/>
      <c r="J176" s="203"/>
      <c r="K176" s="203"/>
      <c r="L176" s="203"/>
      <c r="M176" s="203"/>
      <c r="N176" s="203"/>
      <c r="O176" s="204"/>
      <c r="P176" s="204"/>
      <c r="Q176" s="201"/>
      <c r="R176" s="201"/>
    </row>
    <row r="177" spans="1:18" x14ac:dyDescent="0.2">
      <c r="A177" s="113"/>
      <c r="B177" s="200"/>
      <c r="C177" s="200"/>
      <c r="D177" s="201"/>
      <c r="E177" s="113"/>
      <c r="F177" s="113"/>
      <c r="G177" s="113"/>
      <c r="H177" s="113"/>
      <c r="I177" s="203"/>
      <c r="J177" s="203"/>
      <c r="K177" s="203"/>
      <c r="L177" s="203"/>
      <c r="M177" s="203"/>
      <c r="N177" s="203"/>
      <c r="O177" s="204"/>
      <c r="P177" s="204"/>
      <c r="Q177" s="201"/>
      <c r="R177" s="201"/>
    </row>
    <row r="178" spans="1:18" x14ac:dyDescent="0.2">
      <c r="A178" s="113"/>
      <c r="B178" s="200"/>
      <c r="C178" s="200"/>
      <c r="D178" s="201"/>
      <c r="E178" s="113"/>
      <c r="F178" s="113"/>
      <c r="G178" s="113"/>
      <c r="H178" s="113"/>
      <c r="I178" s="203"/>
      <c r="J178" s="203"/>
      <c r="K178" s="203"/>
      <c r="L178" s="203"/>
      <c r="M178" s="203"/>
      <c r="N178" s="203"/>
      <c r="O178" s="204"/>
      <c r="P178" s="204"/>
      <c r="Q178" s="201"/>
      <c r="R178" s="201"/>
    </row>
    <row r="179" spans="1:18" x14ac:dyDescent="0.2">
      <c r="A179" s="113"/>
      <c r="B179" s="200"/>
      <c r="C179" s="200"/>
      <c r="D179" s="201"/>
      <c r="E179" s="113"/>
      <c r="F179" s="113"/>
      <c r="G179" s="113"/>
      <c r="H179" s="113"/>
      <c r="I179" s="203"/>
      <c r="J179" s="203"/>
      <c r="K179" s="203"/>
      <c r="L179" s="203"/>
      <c r="M179" s="203"/>
      <c r="N179" s="203"/>
      <c r="O179" s="204"/>
      <c r="P179" s="204"/>
      <c r="Q179" s="201"/>
      <c r="R179" s="201"/>
    </row>
    <row r="180" spans="1:18" x14ac:dyDescent="0.2">
      <c r="A180" s="113"/>
      <c r="B180" s="200"/>
      <c r="C180" s="200"/>
      <c r="D180" s="201"/>
      <c r="E180" s="113"/>
      <c r="F180" s="113"/>
      <c r="G180" s="113"/>
      <c r="H180" s="113"/>
      <c r="I180" s="203"/>
      <c r="J180" s="203"/>
      <c r="K180" s="203"/>
      <c r="L180" s="203"/>
      <c r="M180" s="203"/>
      <c r="N180" s="203"/>
      <c r="O180" s="204"/>
      <c r="P180" s="204"/>
      <c r="Q180" s="201"/>
      <c r="R180" s="201"/>
    </row>
    <row r="181" spans="1:18" x14ac:dyDescent="0.2">
      <c r="A181" s="113"/>
      <c r="B181" s="200"/>
      <c r="C181" s="200"/>
      <c r="D181" s="201"/>
      <c r="E181" s="113"/>
      <c r="F181" s="113"/>
      <c r="G181" s="113"/>
      <c r="H181" s="113"/>
      <c r="I181" s="203"/>
      <c r="J181" s="203"/>
      <c r="K181" s="203"/>
      <c r="L181" s="203"/>
      <c r="M181" s="203"/>
      <c r="N181" s="203"/>
      <c r="O181" s="204"/>
      <c r="P181" s="204"/>
      <c r="Q181" s="201"/>
      <c r="R181" s="201"/>
    </row>
    <row r="182" spans="1:18" x14ac:dyDescent="0.2">
      <c r="A182" s="113"/>
      <c r="B182" s="200"/>
      <c r="C182" s="200"/>
      <c r="D182" s="201"/>
      <c r="E182" s="113"/>
      <c r="F182" s="113"/>
      <c r="G182" s="113"/>
      <c r="H182" s="113"/>
      <c r="I182" s="203"/>
      <c r="J182" s="203"/>
      <c r="K182" s="203"/>
      <c r="L182" s="203"/>
      <c r="M182" s="203"/>
      <c r="N182" s="203"/>
      <c r="O182" s="204"/>
      <c r="P182" s="204"/>
      <c r="Q182" s="201"/>
      <c r="R182" s="201"/>
    </row>
    <row r="183" spans="1:18" x14ac:dyDescent="0.2">
      <c r="A183" s="113"/>
      <c r="B183" s="200"/>
      <c r="C183" s="200"/>
      <c r="D183" s="201"/>
      <c r="E183" s="113"/>
      <c r="F183" s="113"/>
      <c r="G183" s="113"/>
      <c r="H183" s="113"/>
      <c r="I183" s="203"/>
      <c r="J183" s="203"/>
      <c r="K183" s="203"/>
      <c r="L183" s="203"/>
      <c r="M183" s="203"/>
      <c r="N183" s="203"/>
      <c r="O183" s="204"/>
      <c r="P183" s="204"/>
      <c r="Q183" s="201"/>
      <c r="R183" s="201"/>
    </row>
    <row r="184" spans="1:18" x14ac:dyDescent="0.2">
      <c r="A184" s="113"/>
      <c r="B184" s="200"/>
      <c r="C184" s="200"/>
      <c r="D184" s="201"/>
      <c r="E184" s="113"/>
      <c r="F184" s="113"/>
      <c r="G184" s="113"/>
      <c r="H184" s="113"/>
      <c r="I184" s="203"/>
      <c r="J184" s="203"/>
      <c r="K184" s="203"/>
      <c r="L184" s="203"/>
      <c r="M184" s="203"/>
      <c r="N184" s="203"/>
      <c r="O184" s="204"/>
      <c r="P184" s="204"/>
      <c r="Q184" s="201"/>
      <c r="R184" s="201"/>
    </row>
    <row r="185" spans="1:18" x14ac:dyDescent="0.2">
      <c r="A185" s="113"/>
      <c r="B185" s="200"/>
      <c r="C185" s="200"/>
      <c r="D185" s="201"/>
      <c r="E185" s="113"/>
      <c r="F185" s="113"/>
      <c r="G185" s="113"/>
      <c r="H185" s="113"/>
      <c r="I185" s="203"/>
      <c r="J185" s="203"/>
      <c r="K185" s="203"/>
      <c r="L185" s="203"/>
      <c r="M185" s="203"/>
      <c r="N185" s="203"/>
      <c r="O185" s="204"/>
      <c r="P185" s="204"/>
      <c r="Q185" s="201"/>
      <c r="R185" s="201"/>
    </row>
    <row r="186" spans="1:18" x14ac:dyDescent="0.2">
      <c r="A186" s="113"/>
      <c r="B186" s="200"/>
      <c r="C186" s="200"/>
      <c r="D186" s="201"/>
      <c r="E186" s="113"/>
      <c r="F186" s="113"/>
      <c r="G186" s="113"/>
      <c r="H186" s="113"/>
      <c r="I186" s="203"/>
      <c r="J186" s="203"/>
      <c r="K186" s="203"/>
      <c r="L186" s="203"/>
      <c r="M186" s="203"/>
      <c r="N186" s="203"/>
      <c r="O186" s="204"/>
      <c r="P186" s="204"/>
      <c r="Q186" s="201"/>
      <c r="R186" s="201"/>
    </row>
    <row r="187" spans="1:18" x14ac:dyDescent="0.2">
      <c r="A187" s="113"/>
      <c r="B187" s="200"/>
      <c r="C187" s="200"/>
      <c r="D187" s="201"/>
      <c r="E187" s="113"/>
      <c r="F187" s="113"/>
      <c r="G187" s="113"/>
      <c r="H187" s="113"/>
      <c r="I187" s="203"/>
      <c r="J187" s="203"/>
      <c r="K187" s="203"/>
      <c r="L187" s="203"/>
      <c r="M187" s="203"/>
      <c r="N187" s="203"/>
      <c r="O187" s="204"/>
      <c r="P187" s="204"/>
      <c r="Q187" s="201"/>
      <c r="R187" s="201"/>
    </row>
    <row r="188" spans="1:18" x14ac:dyDescent="0.2">
      <c r="A188" s="113"/>
      <c r="B188" s="200"/>
      <c r="C188" s="200"/>
      <c r="D188" s="201"/>
      <c r="E188" s="113"/>
      <c r="F188" s="113"/>
      <c r="G188" s="113"/>
      <c r="H188" s="113"/>
      <c r="I188" s="203"/>
      <c r="J188" s="203"/>
      <c r="K188" s="203"/>
      <c r="L188" s="203"/>
      <c r="M188" s="203"/>
      <c r="N188" s="203"/>
      <c r="O188" s="204"/>
      <c r="P188" s="204"/>
      <c r="Q188" s="201"/>
      <c r="R188" s="201"/>
    </row>
    <row r="189" spans="1:18" x14ac:dyDescent="0.2">
      <c r="A189" s="113"/>
      <c r="B189" s="200"/>
      <c r="C189" s="200"/>
      <c r="D189" s="201"/>
      <c r="E189" s="113"/>
      <c r="F189" s="113"/>
      <c r="G189" s="113"/>
      <c r="H189" s="113"/>
      <c r="I189" s="203"/>
      <c r="J189" s="203"/>
      <c r="K189" s="203"/>
      <c r="L189" s="203"/>
      <c r="M189" s="203"/>
      <c r="N189" s="203"/>
      <c r="O189" s="204"/>
      <c r="P189" s="204"/>
      <c r="Q189" s="201"/>
      <c r="R189" s="201"/>
    </row>
    <row r="190" spans="1:18" x14ac:dyDescent="0.2">
      <c r="A190" s="113"/>
      <c r="B190" s="200"/>
      <c r="C190" s="200"/>
      <c r="D190" s="201"/>
      <c r="E190" s="113"/>
      <c r="F190" s="113"/>
      <c r="G190" s="113"/>
      <c r="H190" s="113"/>
      <c r="I190" s="203"/>
      <c r="J190" s="203"/>
      <c r="K190" s="203"/>
      <c r="L190" s="203"/>
      <c r="M190" s="203"/>
      <c r="N190" s="203"/>
      <c r="O190" s="204"/>
      <c r="P190" s="204"/>
      <c r="Q190" s="201"/>
      <c r="R190" s="201"/>
    </row>
    <row r="191" spans="1:18" x14ac:dyDescent="0.2">
      <c r="A191" s="113"/>
      <c r="B191" s="200"/>
      <c r="C191" s="200"/>
      <c r="D191" s="201"/>
      <c r="E191" s="113"/>
      <c r="F191" s="113"/>
      <c r="G191" s="113"/>
      <c r="H191" s="113"/>
      <c r="I191" s="203"/>
      <c r="J191" s="203"/>
      <c r="K191" s="203"/>
      <c r="L191" s="203"/>
      <c r="M191" s="203"/>
      <c r="N191" s="203"/>
      <c r="O191" s="204"/>
      <c r="P191" s="204"/>
      <c r="Q191" s="201"/>
      <c r="R191" s="201"/>
    </row>
    <row r="192" spans="1:18" x14ac:dyDescent="0.2">
      <c r="A192" s="113"/>
      <c r="B192" s="200"/>
      <c r="C192" s="200"/>
      <c r="D192" s="201"/>
      <c r="E192" s="113"/>
      <c r="F192" s="113"/>
      <c r="G192" s="113"/>
      <c r="H192" s="113"/>
      <c r="I192" s="203"/>
      <c r="J192" s="203"/>
      <c r="K192" s="203"/>
      <c r="L192" s="203"/>
      <c r="M192" s="203"/>
      <c r="N192" s="203"/>
      <c r="O192" s="204"/>
      <c r="P192" s="204"/>
      <c r="Q192" s="201"/>
      <c r="R192" s="201"/>
    </row>
    <row r="193" spans="1:18" x14ac:dyDescent="0.2">
      <c r="A193" s="113"/>
      <c r="B193" s="200"/>
      <c r="C193" s="200"/>
      <c r="D193" s="201"/>
      <c r="E193" s="113"/>
      <c r="F193" s="113"/>
      <c r="G193" s="113"/>
      <c r="H193" s="113"/>
      <c r="I193" s="203"/>
      <c r="J193" s="203"/>
      <c r="K193" s="203"/>
      <c r="L193" s="203"/>
      <c r="M193" s="203"/>
      <c r="N193" s="203"/>
      <c r="O193" s="204"/>
      <c r="P193" s="204"/>
      <c r="Q193" s="201"/>
      <c r="R193" s="201"/>
    </row>
    <row r="194" spans="1:18" x14ac:dyDescent="0.2">
      <c r="A194" s="113"/>
      <c r="B194" s="200"/>
      <c r="C194" s="200"/>
      <c r="D194" s="201"/>
      <c r="E194" s="113"/>
      <c r="F194" s="113"/>
      <c r="G194" s="113"/>
      <c r="H194" s="113"/>
      <c r="I194" s="203"/>
      <c r="J194" s="203"/>
      <c r="K194" s="203"/>
      <c r="L194" s="203"/>
      <c r="M194" s="203"/>
      <c r="N194" s="203"/>
      <c r="O194" s="204"/>
      <c r="P194" s="204"/>
      <c r="Q194" s="201"/>
      <c r="R194" s="201"/>
    </row>
    <row r="195" spans="1:18" x14ac:dyDescent="0.2">
      <c r="A195" s="113"/>
      <c r="B195" s="200"/>
      <c r="C195" s="200"/>
      <c r="D195" s="201"/>
      <c r="E195" s="113"/>
      <c r="F195" s="113"/>
      <c r="G195" s="113"/>
      <c r="H195" s="113"/>
      <c r="I195" s="203"/>
      <c r="J195" s="203"/>
      <c r="K195" s="203"/>
      <c r="L195" s="203"/>
      <c r="M195" s="203"/>
      <c r="N195" s="203"/>
      <c r="O195" s="204"/>
      <c r="P195" s="204"/>
      <c r="Q195" s="201"/>
      <c r="R195" s="201"/>
    </row>
    <row r="196" spans="1:18" x14ac:dyDescent="0.2">
      <c r="A196" s="113"/>
      <c r="B196" s="200"/>
      <c r="C196" s="200"/>
      <c r="D196" s="201"/>
      <c r="E196" s="113"/>
      <c r="F196" s="113"/>
      <c r="G196" s="113"/>
      <c r="H196" s="113"/>
      <c r="I196" s="203"/>
      <c r="J196" s="203"/>
      <c r="K196" s="203"/>
      <c r="L196" s="203"/>
      <c r="M196" s="203"/>
      <c r="N196" s="203"/>
      <c r="O196" s="204"/>
      <c r="P196" s="204"/>
      <c r="Q196" s="201"/>
      <c r="R196" s="201"/>
    </row>
    <row r="197" spans="1:18" x14ac:dyDescent="0.2">
      <c r="A197" s="113"/>
      <c r="B197" s="200"/>
      <c r="C197" s="200"/>
      <c r="D197" s="201"/>
      <c r="E197" s="113"/>
      <c r="F197" s="113"/>
      <c r="G197" s="113"/>
      <c r="H197" s="113"/>
      <c r="I197" s="203"/>
      <c r="J197" s="203"/>
      <c r="K197" s="203"/>
      <c r="L197" s="203"/>
      <c r="M197" s="203"/>
      <c r="N197" s="203"/>
      <c r="O197" s="204"/>
      <c r="P197" s="204"/>
      <c r="Q197" s="201"/>
      <c r="R197" s="201"/>
    </row>
    <row r="198" spans="1:18" x14ac:dyDescent="0.2">
      <c r="A198" s="113"/>
      <c r="B198" s="200"/>
      <c r="C198" s="200"/>
      <c r="D198" s="201"/>
      <c r="E198" s="113"/>
      <c r="F198" s="113"/>
      <c r="G198" s="113"/>
      <c r="H198" s="113"/>
      <c r="I198" s="203"/>
      <c r="J198" s="203"/>
      <c r="K198" s="203"/>
      <c r="L198" s="203"/>
      <c r="M198" s="203"/>
      <c r="N198" s="203"/>
      <c r="O198" s="204"/>
      <c r="P198" s="204"/>
      <c r="Q198" s="201"/>
      <c r="R198" s="201"/>
    </row>
    <row r="199" spans="1:18" x14ac:dyDescent="0.2">
      <c r="A199" s="113"/>
      <c r="B199" s="200"/>
      <c r="C199" s="200"/>
      <c r="D199" s="201"/>
      <c r="E199" s="113"/>
      <c r="F199" s="113"/>
      <c r="G199" s="113"/>
      <c r="H199" s="113"/>
      <c r="I199" s="203"/>
      <c r="J199" s="203"/>
      <c r="K199" s="203"/>
      <c r="L199" s="203"/>
      <c r="M199" s="203"/>
      <c r="N199" s="203"/>
      <c r="O199" s="204"/>
      <c r="P199" s="204"/>
      <c r="Q199" s="201"/>
      <c r="R199" s="201"/>
    </row>
    <row r="200" spans="1:18" x14ac:dyDescent="0.2">
      <c r="A200" s="113"/>
      <c r="B200" s="200"/>
      <c r="C200" s="200"/>
      <c r="D200" s="201"/>
      <c r="E200" s="113"/>
      <c r="F200" s="113"/>
      <c r="G200" s="113"/>
      <c r="H200" s="113"/>
      <c r="I200" s="203"/>
      <c r="J200" s="203"/>
      <c r="K200" s="203"/>
      <c r="L200" s="203"/>
      <c r="M200" s="203"/>
      <c r="N200" s="203"/>
      <c r="O200" s="204"/>
      <c r="P200" s="204"/>
      <c r="Q200" s="201"/>
      <c r="R200" s="201"/>
    </row>
    <row r="201" spans="1:18" x14ac:dyDescent="0.2">
      <c r="A201" s="113"/>
      <c r="B201" s="200"/>
      <c r="C201" s="200"/>
      <c r="D201" s="201"/>
      <c r="E201" s="113"/>
      <c r="F201" s="113"/>
      <c r="G201" s="113"/>
      <c r="H201" s="113"/>
      <c r="I201" s="203"/>
      <c r="J201" s="203"/>
      <c r="K201" s="203"/>
      <c r="L201" s="203"/>
      <c r="M201" s="203"/>
      <c r="N201" s="203"/>
      <c r="O201" s="204"/>
      <c r="P201" s="204"/>
      <c r="Q201" s="201"/>
      <c r="R201" s="201"/>
    </row>
    <row r="202" spans="1:18" x14ac:dyDescent="0.2">
      <c r="A202" s="113"/>
      <c r="B202" s="200"/>
      <c r="C202" s="200"/>
      <c r="D202" s="201"/>
      <c r="E202" s="113"/>
      <c r="F202" s="113"/>
      <c r="G202" s="113"/>
      <c r="H202" s="113"/>
      <c r="I202" s="203"/>
      <c r="J202" s="203"/>
      <c r="K202" s="203"/>
      <c r="L202" s="203"/>
      <c r="M202" s="203"/>
      <c r="N202" s="203"/>
      <c r="O202" s="204"/>
      <c r="P202" s="204"/>
      <c r="Q202" s="201"/>
      <c r="R202" s="201"/>
    </row>
    <row r="203" spans="1:18" x14ac:dyDescent="0.2">
      <c r="A203" s="113"/>
      <c r="B203" s="200"/>
      <c r="C203" s="200"/>
      <c r="D203" s="201"/>
      <c r="E203" s="113"/>
      <c r="F203" s="113"/>
      <c r="G203" s="113"/>
      <c r="H203" s="113"/>
      <c r="I203" s="203"/>
      <c r="J203" s="203"/>
      <c r="K203" s="203"/>
      <c r="L203" s="203"/>
      <c r="M203" s="203"/>
      <c r="N203" s="203"/>
      <c r="O203" s="204"/>
      <c r="P203" s="204"/>
      <c r="Q203" s="201"/>
      <c r="R203" s="201"/>
    </row>
    <row r="204" spans="1:18" x14ac:dyDescent="0.2">
      <c r="A204" s="113"/>
      <c r="B204" s="200"/>
      <c r="C204" s="200"/>
      <c r="D204" s="201"/>
      <c r="E204" s="113"/>
      <c r="F204" s="113"/>
      <c r="G204" s="113"/>
      <c r="H204" s="113"/>
      <c r="I204" s="203"/>
      <c r="J204" s="203"/>
      <c r="K204" s="203"/>
      <c r="L204" s="203"/>
      <c r="M204" s="203"/>
      <c r="N204" s="203"/>
      <c r="O204" s="204"/>
      <c r="P204" s="204"/>
      <c r="Q204" s="201"/>
      <c r="R204" s="201"/>
    </row>
    <row r="205" spans="1:18" x14ac:dyDescent="0.2">
      <c r="A205" s="113"/>
      <c r="B205" s="200"/>
      <c r="C205" s="200"/>
      <c r="D205" s="201"/>
      <c r="E205" s="113"/>
      <c r="F205" s="113"/>
      <c r="G205" s="113"/>
      <c r="H205" s="113"/>
      <c r="I205" s="203"/>
      <c r="J205" s="203"/>
      <c r="K205" s="203"/>
      <c r="L205" s="203"/>
      <c r="M205" s="203"/>
      <c r="N205" s="203"/>
      <c r="O205" s="204"/>
      <c r="P205" s="204"/>
      <c r="Q205" s="201"/>
      <c r="R205" s="201"/>
    </row>
    <row r="206" spans="1:18" x14ac:dyDescent="0.2">
      <c r="A206" s="113"/>
      <c r="B206" s="200"/>
      <c r="C206" s="200"/>
      <c r="D206" s="201"/>
      <c r="E206" s="113"/>
      <c r="F206" s="113"/>
      <c r="G206" s="113"/>
      <c r="H206" s="113"/>
      <c r="I206" s="203"/>
      <c r="J206" s="203"/>
      <c r="K206" s="203"/>
      <c r="L206" s="203"/>
      <c r="M206" s="203"/>
      <c r="N206" s="203"/>
      <c r="O206" s="204"/>
      <c r="P206" s="204"/>
      <c r="Q206" s="201"/>
      <c r="R206" s="201"/>
    </row>
    <row r="207" spans="1:18" x14ac:dyDescent="0.2">
      <c r="A207" s="113"/>
      <c r="B207" s="200"/>
      <c r="C207" s="200"/>
      <c r="D207" s="201"/>
      <c r="E207" s="113"/>
      <c r="F207" s="113"/>
      <c r="G207" s="113"/>
      <c r="H207" s="113"/>
      <c r="I207" s="203"/>
      <c r="J207" s="203"/>
      <c r="K207" s="203"/>
      <c r="L207" s="203"/>
      <c r="M207" s="203"/>
      <c r="N207" s="203"/>
      <c r="O207" s="204"/>
      <c r="P207" s="204"/>
      <c r="Q207" s="201"/>
      <c r="R207" s="201"/>
    </row>
    <row r="208" spans="1:18" x14ac:dyDescent="0.2">
      <c r="A208" s="113"/>
      <c r="B208" s="200"/>
      <c r="C208" s="200"/>
      <c r="D208" s="201"/>
      <c r="E208" s="113"/>
      <c r="F208" s="113"/>
      <c r="G208" s="113"/>
      <c r="H208" s="113"/>
      <c r="I208" s="203"/>
      <c r="J208" s="203"/>
      <c r="K208" s="203"/>
      <c r="L208" s="203"/>
      <c r="M208" s="203"/>
      <c r="N208" s="203"/>
      <c r="O208" s="204"/>
      <c r="P208" s="204"/>
      <c r="Q208" s="201"/>
      <c r="R208" s="201"/>
    </row>
    <row r="209" spans="1:18" x14ac:dyDescent="0.2">
      <c r="A209" s="113"/>
      <c r="B209" s="200"/>
      <c r="C209" s="200"/>
      <c r="D209" s="201"/>
      <c r="E209" s="113"/>
      <c r="F209" s="113"/>
      <c r="G209" s="113"/>
      <c r="H209" s="113"/>
      <c r="I209" s="203"/>
      <c r="J209" s="203"/>
      <c r="K209" s="203"/>
      <c r="L209" s="203"/>
      <c r="M209" s="203"/>
      <c r="N209" s="203"/>
      <c r="O209" s="204"/>
      <c r="P209" s="204"/>
      <c r="Q209" s="201"/>
      <c r="R209" s="201"/>
    </row>
    <row r="210" spans="1:18" x14ac:dyDescent="0.2">
      <c r="A210" s="113"/>
      <c r="B210" s="200"/>
      <c r="C210" s="200"/>
      <c r="D210" s="201"/>
      <c r="E210" s="113"/>
      <c r="F210" s="113"/>
      <c r="G210" s="113"/>
      <c r="H210" s="113"/>
      <c r="I210" s="203"/>
      <c r="J210" s="203"/>
      <c r="K210" s="203"/>
      <c r="L210" s="203"/>
      <c r="M210" s="203"/>
      <c r="N210" s="203"/>
      <c r="O210" s="204"/>
      <c r="P210" s="204"/>
      <c r="Q210" s="201"/>
      <c r="R210" s="201"/>
    </row>
    <row r="211" spans="1:18" x14ac:dyDescent="0.2">
      <c r="A211" s="113"/>
      <c r="B211" s="200"/>
      <c r="C211" s="200"/>
      <c r="D211" s="201"/>
      <c r="E211" s="113"/>
      <c r="F211" s="113"/>
      <c r="G211" s="113"/>
      <c r="H211" s="113"/>
      <c r="I211" s="203"/>
      <c r="J211" s="203"/>
      <c r="K211" s="203"/>
      <c r="L211" s="203"/>
      <c r="M211" s="203"/>
      <c r="N211" s="203"/>
      <c r="O211" s="204"/>
      <c r="P211" s="204"/>
      <c r="Q211" s="201"/>
      <c r="R211" s="201"/>
    </row>
    <row r="212" spans="1:18" x14ac:dyDescent="0.2">
      <c r="A212" s="113"/>
      <c r="B212" s="200"/>
      <c r="C212" s="200"/>
      <c r="D212" s="201"/>
      <c r="E212" s="113"/>
      <c r="F212" s="113"/>
      <c r="G212" s="113"/>
      <c r="H212" s="113"/>
      <c r="I212" s="203"/>
      <c r="J212" s="203"/>
      <c r="K212" s="203"/>
      <c r="L212" s="203"/>
      <c r="M212" s="203"/>
      <c r="N212" s="203"/>
      <c r="O212" s="204"/>
      <c r="P212" s="204"/>
      <c r="Q212" s="201"/>
      <c r="R212" s="201"/>
    </row>
    <row r="213" spans="1:18" x14ac:dyDescent="0.2">
      <c r="A213" s="113"/>
      <c r="B213" s="200"/>
      <c r="C213" s="200"/>
      <c r="D213" s="201"/>
      <c r="E213" s="113"/>
      <c r="F213" s="113"/>
      <c r="G213" s="113"/>
      <c r="H213" s="113"/>
      <c r="I213" s="203"/>
      <c r="J213" s="203"/>
      <c r="K213" s="203"/>
      <c r="L213" s="203"/>
      <c r="M213" s="203"/>
      <c r="N213" s="203"/>
      <c r="O213" s="204"/>
      <c r="P213" s="204"/>
      <c r="Q213" s="201"/>
      <c r="R213" s="201"/>
    </row>
    <row r="214" spans="1:18" x14ac:dyDescent="0.2">
      <c r="A214" s="113"/>
      <c r="B214" s="200"/>
      <c r="C214" s="200"/>
      <c r="D214" s="201"/>
      <c r="E214" s="113"/>
      <c r="F214" s="113"/>
      <c r="G214" s="113"/>
      <c r="H214" s="113"/>
      <c r="I214" s="203"/>
      <c r="J214" s="203"/>
      <c r="K214" s="203"/>
      <c r="L214" s="203"/>
      <c r="M214" s="203"/>
      <c r="N214" s="203"/>
      <c r="O214" s="204"/>
      <c r="P214" s="204"/>
      <c r="Q214" s="201"/>
      <c r="R214" s="201"/>
    </row>
    <row r="215" spans="1:18" x14ac:dyDescent="0.2">
      <c r="A215" s="113"/>
      <c r="B215" s="200"/>
      <c r="C215" s="200"/>
      <c r="D215" s="201"/>
      <c r="E215" s="113"/>
      <c r="F215" s="113"/>
      <c r="G215" s="113"/>
      <c r="H215" s="113"/>
      <c r="I215" s="203"/>
      <c r="J215" s="203"/>
      <c r="K215" s="203"/>
      <c r="L215" s="203"/>
      <c r="M215" s="203"/>
      <c r="N215" s="203"/>
      <c r="O215" s="204"/>
      <c r="P215" s="204"/>
      <c r="Q215" s="201"/>
      <c r="R215" s="201"/>
    </row>
    <row r="216" spans="1:18" x14ac:dyDescent="0.2">
      <c r="A216" s="113"/>
      <c r="B216" s="200"/>
      <c r="C216" s="200"/>
      <c r="D216" s="201"/>
      <c r="E216" s="113"/>
      <c r="F216" s="113"/>
      <c r="G216" s="113"/>
      <c r="H216" s="113"/>
      <c r="I216" s="203"/>
      <c r="J216" s="203"/>
      <c r="K216" s="203"/>
      <c r="L216" s="203"/>
      <c r="M216" s="203"/>
      <c r="N216" s="203"/>
      <c r="O216" s="204"/>
      <c r="P216" s="204"/>
      <c r="Q216" s="201"/>
      <c r="R216" s="201"/>
    </row>
    <row r="217" spans="1:18" x14ac:dyDescent="0.2">
      <c r="A217" s="113"/>
      <c r="B217" s="200"/>
      <c r="C217" s="200"/>
      <c r="D217" s="201"/>
      <c r="E217" s="113"/>
      <c r="F217" s="113"/>
      <c r="G217" s="113"/>
      <c r="H217" s="113"/>
      <c r="I217" s="203"/>
      <c r="J217" s="203"/>
      <c r="K217" s="203"/>
      <c r="L217" s="203"/>
      <c r="M217" s="203"/>
      <c r="N217" s="203"/>
      <c r="O217" s="204"/>
      <c r="P217" s="204"/>
      <c r="Q217" s="201"/>
      <c r="R217" s="201"/>
    </row>
    <row r="218" spans="1:18" x14ac:dyDescent="0.2">
      <c r="A218" s="113"/>
      <c r="B218" s="200"/>
      <c r="C218" s="200"/>
      <c r="D218" s="201"/>
      <c r="E218" s="113"/>
      <c r="F218" s="113"/>
      <c r="G218" s="113"/>
      <c r="H218" s="113"/>
      <c r="I218" s="203"/>
      <c r="J218" s="203"/>
      <c r="K218" s="203"/>
      <c r="L218" s="203"/>
      <c r="M218" s="203"/>
      <c r="N218" s="203"/>
      <c r="O218" s="204"/>
      <c r="P218" s="204"/>
      <c r="Q218" s="201"/>
      <c r="R218" s="201"/>
    </row>
    <row r="219" spans="1:18" x14ac:dyDescent="0.2">
      <c r="A219" s="113"/>
      <c r="B219" s="200"/>
      <c r="C219" s="200"/>
      <c r="D219" s="201"/>
      <c r="E219" s="113"/>
      <c r="F219" s="113"/>
      <c r="G219" s="113"/>
      <c r="H219" s="113"/>
      <c r="I219" s="203"/>
      <c r="J219" s="203"/>
      <c r="K219" s="203"/>
      <c r="L219" s="203"/>
      <c r="M219" s="203"/>
      <c r="N219" s="203"/>
      <c r="O219" s="204"/>
      <c r="P219" s="204"/>
      <c r="Q219" s="201"/>
      <c r="R219" s="201"/>
    </row>
    <row r="220" spans="1:18" x14ac:dyDescent="0.2">
      <c r="A220" s="113"/>
      <c r="B220" s="200"/>
      <c r="C220" s="200"/>
      <c r="D220" s="201"/>
      <c r="E220" s="113"/>
      <c r="F220" s="113"/>
      <c r="G220" s="113"/>
      <c r="H220" s="113"/>
      <c r="I220" s="203"/>
      <c r="J220" s="203"/>
      <c r="K220" s="203"/>
      <c r="L220" s="203"/>
      <c r="M220" s="203"/>
      <c r="N220" s="203"/>
      <c r="O220" s="204"/>
      <c r="P220" s="204"/>
      <c r="Q220" s="201"/>
      <c r="R220" s="201"/>
    </row>
    <row r="221" spans="1:18" x14ac:dyDescent="0.2">
      <c r="A221" s="113"/>
      <c r="B221" s="200"/>
      <c r="C221" s="200"/>
      <c r="D221" s="201"/>
      <c r="E221" s="113"/>
      <c r="F221" s="113"/>
      <c r="G221" s="113"/>
      <c r="H221" s="113"/>
      <c r="I221" s="203"/>
      <c r="J221" s="203"/>
      <c r="K221" s="203"/>
      <c r="L221" s="203"/>
      <c r="M221" s="203"/>
      <c r="N221" s="203"/>
      <c r="O221" s="204"/>
      <c r="P221" s="204"/>
      <c r="Q221" s="201"/>
      <c r="R221" s="201"/>
    </row>
    <row r="222" spans="1:18" x14ac:dyDescent="0.2">
      <c r="A222" s="113"/>
      <c r="B222" s="200"/>
      <c r="C222" s="200"/>
      <c r="D222" s="201"/>
      <c r="E222" s="113"/>
      <c r="F222" s="113"/>
      <c r="G222" s="113"/>
      <c r="H222" s="113"/>
      <c r="I222" s="203"/>
      <c r="J222" s="203"/>
      <c r="K222" s="203"/>
      <c r="L222" s="203"/>
      <c r="M222" s="203"/>
      <c r="N222" s="203"/>
      <c r="O222" s="204"/>
      <c r="P222" s="204"/>
      <c r="Q222" s="201"/>
      <c r="R222" s="201"/>
    </row>
    <row r="223" spans="1:18" x14ac:dyDescent="0.2">
      <c r="A223" s="113"/>
      <c r="B223" s="200"/>
      <c r="C223" s="200"/>
      <c r="D223" s="201"/>
      <c r="E223" s="113"/>
      <c r="F223" s="113"/>
      <c r="G223" s="113"/>
      <c r="H223" s="113"/>
      <c r="I223" s="203"/>
      <c r="J223" s="203"/>
      <c r="K223" s="203"/>
      <c r="L223" s="203"/>
      <c r="M223" s="203"/>
      <c r="N223" s="203"/>
      <c r="O223" s="204"/>
      <c r="P223" s="204"/>
      <c r="Q223" s="201"/>
      <c r="R223" s="201"/>
    </row>
    <row r="224" spans="1:18" x14ac:dyDescent="0.2">
      <c r="A224" s="113"/>
      <c r="B224" s="200"/>
      <c r="C224" s="200"/>
      <c r="D224" s="201"/>
      <c r="E224" s="113"/>
      <c r="F224" s="113"/>
      <c r="G224" s="113"/>
      <c r="H224" s="113"/>
      <c r="I224" s="203"/>
      <c r="J224" s="203"/>
      <c r="K224" s="203"/>
      <c r="L224" s="203"/>
      <c r="M224" s="203"/>
      <c r="N224" s="203"/>
      <c r="O224" s="204"/>
      <c r="P224" s="204"/>
      <c r="Q224" s="201"/>
      <c r="R224" s="201"/>
    </row>
    <row r="225" spans="1:18" x14ac:dyDescent="0.2">
      <c r="A225" s="113"/>
      <c r="B225" s="200"/>
      <c r="C225" s="200"/>
      <c r="D225" s="201"/>
      <c r="E225" s="113"/>
      <c r="F225" s="113"/>
      <c r="G225" s="113"/>
      <c r="H225" s="113"/>
      <c r="I225" s="203"/>
      <c r="J225" s="203"/>
      <c r="K225" s="203"/>
      <c r="L225" s="203"/>
      <c r="M225" s="203"/>
      <c r="N225" s="203"/>
      <c r="O225" s="204"/>
      <c r="P225" s="204"/>
      <c r="Q225" s="201"/>
      <c r="R225" s="201"/>
    </row>
    <row r="226" spans="1:18" x14ac:dyDescent="0.2">
      <c r="A226" s="113"/>
      <c r="B226" s="200"/>
      <c r="C226" s="200"/>
      <c r="D226" s="201"/>
      <c r="E226" s="113"/>
      <c r="F226" s="113"/>
      <c r="G226" s="113"/>
      <c r="H226" s="113"/>
      <c r="I226" s="203"/>
      <c r="J226" s="203"/>
      <c r="K226" s="203"/>
      <c r="L226" s="203"/>
      <c r="M226" s="203"/>
      <c r="N226" s="203"/>
      <c r="O226" s="204"/>
      <c r="P226" s="204"/>
      <c r="Q226" s="201"/>
      <c r="R226" s="201"/>
    </row>
    <row r="227" spans="1:18" x14ac:dyDescent="0.2">
      <c r="A227" s="113"/>
      <c r="B227" s="200"/>
      <c r="C227" s="200"/>
      <c r="D227" s="201"/>
      <c r="E227" s="113"/>
      <c r="F227" s="113"/>
      <c r="G227" s="113"/>
      <c r="H227" s="113"/>
      <c r="I227" s="203"/>
      <c r="J227" s="203"/>
      <c r="K227" s="203"/>
      <c r="L227" s="203"/>
      <c r="M227" s="203"/>
      <c r="N227" s="203"/>
      <c r="O227" s="204"/>
      <c r="P227" s="204"/>
      <c r="Q227" s="201"/>
      <c r="R227" s="201"/>
    </row>
    <row r="228" spans="1:18" x14ac:dyDescent="0.2">
      <c r="A228" s="113"/>
      <c r="B228" s="200"/>
      <c r="C228" s="200"/>
      <c r="D228" s="201"/>
      <c r="E228" s="113"/>
      <c r="F228" s="113"/>
      <c r="G228" s="113"/>
      <c r="H228" s="113"/>
      <c r="I228" s="203"/>
      <c r="J228" s="203"/>
      <c r="K228" s="203"/>
      <c r="L228" s="203"/>
      <c r="M228" s="203"/>
      <c r="N228" s="203"/>
      <c r="O228" s="204"/>
      <c r="P228" s="204"/>
      <c r="Q228" s="201"/>
      <c r="R228" s="201"/>
    </row>
    <row r="229" spans="1:18" x14ac:dyDescent="0.2">
      <c r="A229" s="113"/>
      <c r="B229" s="200"/>
      <c r="C229" s="200"/>
      <c r="D229" s="201"/>
      <c r="E229" s="113"/>
      <c r="F229" s="113"/>
      <c r="G229" s="113"/>
      <c r="H229" s="113"/>
      <c r="I229" s="203"/>
      <c r="J229" s="203"/>
      <c r="K229" s="203"/>
      <c r="L229" s="203"/>
      <c r="M229" s="203"/>
      <c r="N229" s="203"/>
      <c r="O229" s="204"/>
      <c r="P229" s="204"/>
      <c r="Q229" s="201"/>
      <c r="R229" s="201"/>
    </row>
    <row r="230" spans="1:18" x14ac:dyDescent="0.2">
      <c r="A230" s="113"/>
      <c r="B230" s="200"/>
      <c r="C230" s="200"/>
      <c r="D230" s="201"/>
      <c r="E230" s="113"/>
      <c r="F230" s="113"/>
      <c r="G230" s="113"/>
      <c r="H230" s="113"/>
      <c r="I230" s="203"/>
      <c r="J230" s="203"/>
      <c r="K230" s="203"/>
      <c r="L230" s="203"/>
      <c r="M230" s="203"/>
      <c r="N230" s="203"/>
      <c r="O230" s="204"/>
      <c r="P230" s="204"/>
      <c r="Q230" s="201"/>
      <c r="R230" s="201"/>
    </row>
    <row r="231" spans="1:18" x14ac:dyDescent="0.2">
      <c r="A231" s="113"/>
      <c r="B231" s="200"/>
      <c r="C231" s="200"/>
      <c r="D231" s="201"/>
      <c r="E231" s="113"/>
      <c r="F231" s="113"/>
      <c r="G231" s="113"/>
      <c r="H231" s="113"/>
      <c r="I231" s="203"/>
      <c r="J231" s="203"/>
      <c r="K231" s="203"/>
      <c r="L231" s="203"/>
      <c r="M231" s="203"/>
      <c r="N231" s="203"/>
      <c r="O231" s="204"/>
      <c r="P231" s="204"/>
      <c r="Q231" s="201"/>
      <c r="R231" s="201"/>
    </row>
    <row r="232" spans="1:18" x14ac:dyDescent="0.2">
      <c r="A232" s="113"/>
      <c r="B232" s="200"/>
      <c r="C232" s="200"/>
      <c r="D232" s="201"/>
      <c r="E232" s="113"/>
      <c r="F232" s="113"/>
      <c r="G232" s="113"/>
      <c r="H232" s="113"/>
      <c r="I232" s="203"/>
      <c r="J232" s="203"/>
      <c r="K232" s="203"/>
      <c r="L232" s="203"/>
      <c r="M232" s="203"/>
      <c r="N232" s="203"/>
      <c r="O232" s="204"/>
      <c r="P232" s="204"/>
      <c r="Q232" s="201"/>
      <c r="R232" s="201"/>
    </row>
    <row r="233" spans="1:18" x14ac:dyDescent="0.2">
      <c r="A233" s="113"/>
      <c r="B233" s="200"/>
      <c r="C233" s="200"/>
      <c r="D233" s="201"/>
      <c r="E233" s="113"/>
      <c r="F233" s="113"/>
      <c r="G233" s="113"/>
      <c r="H233" s="113"/>
      <c r="I233" s="203"/>
      <c r="J233" s="203"/>
      <c r="K233" s="203"/>
      <c r="L233" s="203"/>
      <c r="M233" s="203"/>
      <c r="N233" s="203"/>
      <c r="O233" s="204"/>
      <c r="P233" s="204"/>
      <c r="Q233" s="201"/>
      <c r="R233" s="201"/>
    </row>
    <row r="234" spans="1:18" x14ac:dyDescent="0.2">
      <c r="A234" s="113"/>
      <c r="B234" s="200"/>
      <c r="C234" s="200"/>
      <c r="D234" s="201"/>
      <c r="E234" s="113"/>
      <c r="F234" s="113"/>
      <c r="G234" s="113"/>
      <c r="H234" s="113"/>
      <c r="I234" s="203"/>
      <c r="J234" s="203"/>
      <c r="K234" s="203"/>
      <c r="L234" s="203"/>
      <c r="M234" s="203"/>
      <c r="N234" s="203"/>
      <c r="O234" s="204"/>
      <c r="P234" s="204"/>
      <c r="Q234" s="201"/>
      <c r="R234" s="201"/>
    </row>
    <row r="235" spans="1:18" x14ac:dyDescent="0.2">
      <c r="A235" s="113"/>
      <c r="B235" s="200"/>
      <c r="C235" s="200"/>
      <c r="D235" s="201"/>
      <c r="E235" s="113"/>
      <c r="F235" s="113"/>
      <c r="G235" s="113"/>
      <c r="H235" s="113"/>
      <c r="I235" s="203"/>
      <c r="J235" s="203"/>
      <c r="K235" s="203"/>
      <c r="L235" s="203"/>
      <c r="M235" s="203"/>
      <c r="N235" s="203"/>
      <c r="O235" s="204"/>
      <c r="P235" s="204"/>
      <c r="Q235" s="201"/>
      <c r="R235" s="201"/>
    </row>
    <row r="236" spans="1:18" x14ac:dyDescent="0.2">
      <c r="A236" s="113"/>
      <c r="B236" s="200"/>
      <c r="C236" s="200"/>
      <c r="D236" s="201"/>
      <c r="E236" s="113"/>
      <c r="F236" s="113"/>
      <c r="G236" s="113"/>
      <c r="H236" s="113"/>
      <c r="I236" s="203"/>
      <c r="J236" s="203"/>
      <c r="K236" s="203"/>
      <c r="L236" s="203"/>
      <c r="M236" s="203"/>
      <c r="N236" s="203"/>
      <c r="O236" s="204"/>
      <c r="P236" s="204"/>
      <c r="Q236" s="201"/>
      <c r="R236" s="201"/>
    </row>
    <row r="237" spans="1:18" x14ac:dyDescent="0.2">
      <c r="A237" s="113"/>
      <c r="B237" s="200"/>
      <c r="C237" s="200"/>
      <c r="D237" s="201"/>
      <c r="E237" s="113"/>
      <c r="F237" s="113"/>
      <c r="G237" s="113"/>
      <c r="H237" s="113"/>
      <c r="I237" s="203"/>
      <c r="J237" s="203"/>
      <c r="K237" s="203"/>
      <c r="L237" s="203"/>
      <c r="M237" s="203"/>
      <c r="N237" s="203"/>
      <c r="O237" s="204"/>
      <c r="P237" s="204"/>
      <c r="Q237" s="201"/>
      <c r="R237" s="201"/>
    </row>
    <row r="238" spans="1:18" x14ac:dyDescent="0.2">
      <c r="A238" s="113"/>
      <c r="B238" s="200"/>
      <c r="C238" s="200"/>
      <c r="D238" s="201"/>
      <c r="E238" s="113"/>
      <c r="F238" s="113"/>
      <c r="G238" s="113"/>
      <c r="H238" s="113"/>
      <c r="I238" s="203"/>
      <c r="J238" s="203"/>
      <c r="K238" s="203"/>
      <c r="L238" s="203"/>
      <c r="M238" s="203"/>
      <c r="N238" s="203"/>
      <c r="O238" s="204"/>
      <c r="P238" s="204"/>
      <c r="Q238" s="201"/>
      <c r="R238" s="201"/>
    </row>
    <row r="239" spans="1:18" x14ac:dyDescent="0.2">
      <c r="A239" s="113"/>
      <c r="B239" s="200"/>
      <c r="C239" s="200"/>
      <c r="D239" s="201"/>
      <c r="E239" s="113"/>
      <c r="F239" s="113"/>
      <c r="G239" s="113"/>
      <c r="H239" s="113"/>
      <c r="I239" s="203"/>
      <c r="J239" s="203"/>
      <c r="K239" s="203"/>
      <c r="L239" s="203"/>
      <c r="M239" s="203"/>
      <c r="N239" s="203"/>
      <c r="O239" s="204"/>
      <c r="P239" s="204"/>
      <c r="Q239" s="201"/>
      <c r="R239" s="201"/>
    </row>
    <row r="240" spans="1:18" x14ac:dyDescent="0.2">
      <c r="A240" s="113"/>
      <c r="B240" s="200"/>
      <c r="C240" s="200"/>
      <c r="D240" s="201"/>
      <c r="E240" s="113"/>
      <c r="F240" s="113"/>
      <c r="G240" s="113"/>
      <c r="H240" s="113"/>
      <c r="I240" s="203"/>
      <c r="J240" s="203"/>
      <c r="K240" s="203"/>
      <c r="L240" s="203"/>
      <c r="M240" s="203"/>
      <c r="N240" s="203"/>
      <c r="O240" s="204"/>
      <c r="P240" s="204"/>
      <c r="Q240" s="201"/>
      <c r="R240" s="201"/>
    </row>
    <row r="241" spans="1:18" x14ac:dyDescent="0.2">
      <c r="A241" s="113"/>
      <c r="B241" s="200"/>
      <c r="C241" s="200"/>
      <c r="D241" s="201"/>
      <c r="E241" s="113"/>
      <c r="F241" s="113"/>
      <c r="G241" s="113"/>
      <c r="H241" s="113"/>
      <c r="I241" s="203"/>
      <c r="J241" s="203"/>
      <c r="K241" s="203"/>
      <c r="L241" s="203"/>
      <c r="M241" s="203"/>
      <c r="N241" s="203"/>
      <c r="O241" s="204"/>
      <c r="P241" s="204"/>
      <c r="Q241" s="201"/>
      <c r="R241" s="201"/>
    </row>
    <row r="242" spans="1:18" x14ac:dyDescent="0.2">
      <c r="A242" s="113"/>
      <c r="B242" s="200"/>
      <c r="C242" s="200"/>
      <c r="D242" s="201"/>
      <c r="E242" s="113"/>
      <c r="F242" s="113"/>
      <c r="G242" s="113"/>
      <c r="H242" s="113"/>
      <c r="I242" s="203"/>
      <c r="J242" s="203"/>
      <c r="K242" s="203"/>
      <c r="L242" s="203"/>
      <c r="M242" s="203"/>
      <c r="N242" s="203"/>
      <c r="O242" s="204"/>
      <c r="P242" s="204"/>
      <c r="Q242" s="201"/>
      <c r="R242" s="201"/>
    </row>
    <row r="243" spans="1:18" x14ac:dyDescent="0.2">
      <c r="A243" s="113"/>
      <c r="B243" s="200"/>
      <c r="C243" s="200"/>
      <c r="D243" s="201"/>
      <c r="E243" s="113"/>
      <c r="F243" s="113"/>
      <c r="G243" s="113"/>
      <c r="H243" s="113"/>
      <c r="I243" s="203"/>
      <c r="J243" s="203"/>
      <c r="K243" s="203"/>
      <c r="L243" s="203"/>
      <c r="M243" s="203"/>
      <c r="N243" s="203"/>
      <c r="O243" s="204"/>
      <c r="P243" s="204"/>
      <c r="Q243" s="201"/>
      <c r="R243" s="201"/>
    </row>
    <row r="244" spans="1:18" x14ac:dyDescent="0.2">
      <c r="A244" s="113"/>
      <c r="B244" s="200"/>
      <c r="C244" s="200"/>
      <c r="D244" s="201"/>
      <c r="E244" s="113"/>
      <c r="F244" s="113"/>
      <c r="G244" s="113"/>
      <c r="H244" s="113"/>
      <c r="I244" s="203"/>
      <c r="J244" s="203"/>
      <c r="K244" s="203"/>
      <c r="L244" s="203"/>
      <c r="M244" s="203"/>
      <c r="N244" s="203"/>
      <c r="O244" s="204"/>
      <c r="P244" s="204"/>
      <c r="Q244" s="201"/>
      <c r="R244" s="201"/>
    </row>
    <row r="245" spans="1:18" x14ac:dyDescent="0.2">
      <c r="A245" s="113"/>
      <c r="B245" s="200"/>
      <c r="C245" s="200"/>
      <c r="D245" s="201"/>
      <c r="E245" s="113"/>
      <c r="F245" s="113"/>
      <c r="G245" s="113"/>
      <c r="H245" s="113"/>
      <c r="I245" s="203"/>
      <c r="J245" s="203"/>
      <c r="K245" s="203"/>
      <c r="L245" s="203"/>
      <c r="M245" s="203"/>
      <c r="N245" s="203"/>
      <c r="O245" s="204"/>
      <c r="P245" s="204"/>
      <c r="Q245" s="201"/>
      <c r="R245" s="201"/>
    </row>
    <row r="246" spans="1:18" x14ac:dyDescent="0.2">
      <c r="A246" s="113"/>
      <c r="B246" s="200"/>
      <c r="C246" s="200"/>
      <c r="D246" s="201"/>
      <c r="E246" s="113"/>
      <c r="F246" s="113"/>
      <c r="G246" s="113"/>
      <c r="H246" s="113"/>
      <c r="I246" s="203"/>
      <c r="J246" s="203"/>
      <c r="K246" s="203"/>
      <c r="L246" s="203"/>
      <c r="M246" s="203"/>
      <c r="N246" s="203"/>
      <c r="O246" s="204"/>
      <c r="P246" s="204"/>
      <c r="Q246" s="201"/>
      <c r="R246" s="201"/>
    </row>
    <row r="247" spans="1:18" x14ac:dyDescent="0.2">
      <c r="A247" s="113"/>
      <c r="B247" s="200"/>
      <c r="C247" s="200"/>
      <c r="D247" s="201"/>
      <c r="E247" s="113"/>
      <c r="F247" s="113"/>
      <c r="G247" s="113"/>
      <c r="H247" s="113"/>
      <c r="I247" s="203"/>
      <c r="J247" s="203"/>
      <c r="K247" s="203"/>
      <c r="L247" s="203"/>
      <c r="M247" s="203"/>
      <c r="N247" s="203"/>
      <c r="O247" s="204"/>
      <c r="P247" s="204"/>
      <c r="Q247" s="201"/>
      <c r="R247" s="201"/>
    </row>
    <row r="248" spans="1:18" x14ac:dyDescent="0.2">
      <c r="A248" s="113"/>
      <c r="B248" s="200"/>
      <c r="C248" s="200"/>
      <c r="D248" s="201"/>
      <c r="E248" s="113"/>
      <c r="F248" s="113"/>
      <c r="G248" s="113"/>
      <c r="H248" s="113"/>
      <c r="I248" s="203"/>
      <c r="J248" s="203"/>
      <c r="K248" s="203"/>
      <c r="L248" s="203"/>
      <c r="M248" s="203"/>
      <c r="N248" s="203"/>
      <c r="O248" s="204"/>
      <c r="P248" s="204"/>
      <c r="Q248" s="201"/>
      <c r="R248" s="201"/>
    </row>
    <row r="249" spans="1:18" x14ac:dyDescent="0.2">
      <c r="A249" s="113"/>
      <c r="B249" s="200"/>
      <c r="C249" s="200"/>
      <c r="D249" s="201"/>
      <c r="E249" s="113"/>
      <c r="F249" s="113"/>
      <c r="G249" s="113"/>
      <c r="H249" s="113"/>
      <c r="I249" s="203"/>
      <c r="J249" s="203"/>
      <c r="K249" s="203"/>
      <c r="L249" s="203"/>
      <c r="M249" s="203"/>
      <c r="N249" s="203"/>
      <c r="O249" s="204"/>
      <c r="P249" s="204"/>
      <c r="Q249" s="201"/>
      <c r="R249" s="201"/>
    </row>
    <row r="250" spans="1:18" x14ac:dyDescent="0.2">
      <c r="A250" s="113"/>
      <c r="B250" s="200"/>
      <c r="C250" s="200"/>
      <c r="D250" s="201"/>
      <c r="E250" s="113"/>
      <c r="F250" s="113"/>
      <c r="G250" s="113"/>
      <c r="H250" s="113"/>
      <c r="I250" s="203"/>
      <c r="J250" s="203"/>
      <c r="K250" s="203"/>
      <c r="L250" s="203"/>
      <c r="M250" s="203"/>
      <c r="N250" s="203"/>
      <c r="O250" s="204"/>
      <c r="P250" s="204"/>
      <c r="Q250" s="201"/>
      <c r="R250" s="201"/>
    </row>
    <row r="251" spans="1:18" x14ac:dyDescent="0.2">
      <c r="A251" s="113"/>
      <c r="B251" s="200"/>
      <c r="C251" s="200"/>
      <c r="D251" s="201"/>
      <c r="E251" s="113"/>
      <c r="F251" s="113"/>
      <c r="G251" s="113"/>
      <c r="H251" s="113"/>
      <c r="I251" s="203"/>
      <c r="J251" s="203"/>
      <c r="K251" s="203"/>
      <c r="L251" s="203"/>
      <c r="M251" s="203"/>
      <c r="N251" s="203"/>
      <c r="O251" s="204"/>
      <c r="P251" s="204"/>
      <c r="Q251" s="201"/>
      <c r="R251" s="201"/>
    </row>
    <row r="252" spans="1:18" x14ac:dyDescent="0.2">
      <c r="A252" s="113"/>
      <c r="B252" s="200"/>
      <c r="C252" s="200"/>
      <c r="D252" s="201"/>
      <c r="E252" s="113"/>
      <c r="F252" s="113"/>
      <c r="G252" s="113"/>
      <c r="H252" s="113"/>
      <c r="I252" s="203"/>
      <c r="J252" s="203"/>
      <c r="K252" s="203"/>
      <c r="L252" s="203"/>
      <c r="M252" s="203"/>
      <c r="N252" s="203"/>
      <c r="O252" s="204"/>
      <c r="P252" s="204"/>
      <c r="Q252" s="201"/>
      <c r="R252" s="201"/>
    </row>
    <row r="253" spans="1:18" x14ac:dyDescent="0.2">
      <c r="A253" s="113"/>
      <c r="B253" s="200"/>
      <c r="C253" s="200"/>
      <c r="D253" s="201"/>
      <c r="E253" s="113"/>
      <c r="F253" s="113"/>
      <c r="G253" s="113"/>
      <c r="H253" s="113"/>
      <c r="I253" s="203"/>
      <c r="J253" s="203"/>
      <c r="K253" s="203"/>
      <c r="L253" s="203"/>
      <c r="M253" s="203"/>
      <c r="N253" s="203"/>
      <c r="O253" s="204"/>
      <c r="P253" s="204"/>
      <c r="Q253" s="201"/>
      <c r="R253" s="201"/>
    </row>
    <row r="254" spans="1:18" x14ac:dyDescent="0.2">
      <c r="A254" s="113"/>
      <c r="B254" s="200"/>
      <c r="C254" s="200"/>
      <c r="D254" s="201"/>
      <c r="E254" s="113"/>
      <c r="F254" s="113"/>
      <c r="G254" s="113"/>
      <c r="H254" s="113"/>
      <c r="I254" s="203"/>
      <c r="J254" s="203"/>
      <c r="K254" s="203"/>
      <c r="L254" s="203"/>
      <c r="M254" s="203"/>
      <c r="N254" s="203"/>
      <c r="O254" s="204"/>
      <c r="P254" s="204"/>
      <c r="Q254" s="201"/>
      <c r="R254" s="201"/>
    </row>
    <row r="255" spans="1:18" x14ac:dyDescent="0.2">
      <c r="A255" s="113"/>
      <c r="B255" s="200"/>
      <c r="C255" s="200"/>
      <c r="D255" s="201"/>
      <c r="E255" s="113"/>
      <c r="F255" s="113"/>
      <c r="G255" s="113"/>
      <c r="H255" s="113"/>
      <c r="I255" s="203"/>
      <c r="J255" s="203"/>
      <c r="K255" s="203"/>
      <c r="L255" s="203"/>
      <c r="M255" s="203"/>
      <c r="N255" s="203"/>
      <c r="O255" s="204"/>
      <c r="P255" s="204"/>
      <c r="Q255" s="201"/>
      <c r="R255" s="201"/>
    </row>
    <row r="256" spans="1:18" x14ac:dyDescent="0.2">
      <c r="A256" s="113"/>
      <c r="B256" s="200"/>
      <c r="C256" s="200"/>
      <c r="D256" s="201"/>
      <c r="E256" s="113"/>
      <c r="F256" s="113"/>
      <c r="G256" s="113"/>
      <c r="H256" s="113"/>
      <c r="I256" s="203"/>
      <c r="J256" s="203"/>
      <c r="K256" s="203"/>
      <c r="L256" s="203"/>
      <c r="M256" s="203"/>
      <c r="N256" s="203"/>
      <c r="O256" s="204"/>
      <c r="P256" s="204"/>
      <c r="Q256" s="201"/>
      <c r="R256" s="201"/>
    </row>
    <row r="257" spans="1:18" x14ac:dyDescent="0.2">
      <c r="A257" s="113"/>
      <c r="B257" s="200"/>
      <c r="C257" s="200"/>
      <c r="D257" s="201"/>
      <c r="E257" s="113"/>
      <c r="F257" s="113"/>
      <c r="G257" s="113"/>
      <c r="H257" s="113"/>
      <c r="I257" s="203"/>
      <c r="J257" s="203"/>
      <c r="K257" s="203"/>
      <c r="L257" s="203"/>
      <c r="M257" s="203"/>
      <c r="N257" s="203"/>
      <c r="O257" s="204"/>
      <c r="P257" s="204"/>
      <c r="Q257" s="201"/>
      <c r="R257" s="201"/>
    </row>
    <row r="258" spans="1:18" x14ac:dyDescent="0.2">
      <c r="A258" s="113"/>
      <c r="B258" s="200"/>
      <c r="C258" s="200"/>
      <c r="D258" s="201"/>
      <c r="E258" s="113"/>
      <c r="F258" s="113"/>
      <c r="G258" s="113"/>
      <c r="H258" s="113"/>
      <c r="I258" s="203"/>
      <c r="J258" s="203"/>
      <c r="K258" s="203"/>
      <c r="L258" s="203"/>
      <c r="M258" s="203"/>
      <c r="N258" s="203"/>
      <c r="O258" s="204"/>
      <c r="P258" s="204"/>
      <c r="Q258" s="201"/>
      <c r="R258" s="201"/>
    </row>
    <row r="259" spans="1:18" x14ac:dyDescent="0.2">
      <c r="A259" s="113"/>
      <c r="B259" s="200"/>
      <c r="C259" s="200"/>
      <c r="D259" s="201"/>
      <c r="E259" s="113"/>
      <c r="F259" s="113"/>
      <c r="G259" s="113"/>
      <c r="H259" s="113"/>
      <c r="I259" s="203"/>
      <c r="J259" s="203"/>
      <c r="K259" s="203"/>
      <c r="L259" s="203"/>
      <c r="M259" s="203"/>
      <c r="N259" s="203"/>
      <c r="O259" s="204"/>
      <c r="P259" s="204"/>
      <c r="Q259" s="201"/>
      <c r="R259" s="201"/>
    </row>
    <row r="260" spans="1:18" x14ac:dyDescent="0.2">
      <c r="A260" s="113"/>
      <c r="B260" s="200"/>
      <c r="C260" s="200"/>
      <c r="D260" s="201"/>
      <c r="E260" s="113"/>
      <c r="F260" s="113"/>
      <c r="G260" s="113"/>
      <c r="H260" s="113"/>
      <c r="I260" s="203"/>
      <c r="J260" s="203"/>
      <c r="K260" s="203"/>
      <c r="L260" s="203"/>
      <c r="M260" s="203"/>
      <c r="N260" s="203"/>
      <c r="O260" s="204"/>
      <c r="P260" s="204"/>
      <c r="Q260" s="201"/>
      <c r="R260" s="201"/>
    </row>
    <row r="261" spans="1:18" x14ac:dyDescent="0.2">
      <c r="A261" s="113"/>
      <c r="B261" s="200"/>
      <c r="C261" s="200"/>
      <c r="D261" s="201"/>
      <c r="E261" s="113"/>
      <c r="F261" s="113"/>
      <c r="G261" s="113"/>
      <c r="H261" s="113"/>
      <c r="I261" s="203"/>
      <c r="J261" s="203"/>
      <c r="K261" s="203"/>
      <c r="L261" s="203"/>
      <c r="M261" s="203"/>
      <c r="N261" s="203"/>
      <c r="O261" s="204"/>
      <c r="P261" s="204"/>
      <c r="Q261" s="201"/>
      <c r="R261" s="201"/>
    </row>
    <row r="262" spans="1:18" x14ac:dyDescent="0.2">
      <c r="A262" s="113"/>
      <c r="B262" s="200"/>
      <c r="C262" s="200"/>
      <c r="D262" s="201"/>
      <c r="E262" s="113"/>
      <c r="F262" s="113"/>
      <c r="G262" s="113"/>
      <c r="H262" s="113"/>
      <c r="I262" s="203"/>
      <c r="J262" s="203"/>
      <c r="K262" s="203"/>
      <c r="L262" s="203"/>
      <c r="M262" s="203"/>
      <c r="N262" s="203"/>
      <c r="O262" s="204"/>
      <c r="P262" s="204"/>
      <c r="Q262" s="201"/>
      <c r="R262" s="201"/>
    </row>
    <row r="263" spans="1:18" x14ac:dyDescent="0.2">
      <c r="A263" s="113"/>
      <c r="B263" s="200"/>
      <c r="C263" s="200"/>
      <c r="D263" s="201"/>
      <c r="E263" s="113"/>
      <c r="F263" s="113"/>
      <c r="G263" s="113"/>
      <c r="H263" s="113"/>
      <c r="I263" s="203"/>
      <c r="J263" s="203"/>
      <c r="K263" s="203"/>
      <c r="L263" s="203"/>
      <c r="M263" s="203"/>
      <c r="N263" s="203"/>
      <c r="O263" s="204"/>
      <c r="P263" s="204"/>
      <c r="Q263" s="201"/>
      <c r="R263" s="201"/>
    </row>
    <row r="264" spans="1:18" x14ac:dyDescent="0.2">
      <c r="A264" s="113"/>
      <c r="B264" s="200"/>
      <c r="C264" s="200"/>
      <c r="D264" s="201"/>
      <c r="E264" s="113"/>
      <c r="F264" s="113"/>
      <c r="G264" s="113"/>
      <c r="H264" s="113"/>
      <c r="I264" s="203"/>
      <c r="J264" s="203"/>
      <c r="K264" s="203"/>
      <c r="L264" s="203"/>
      <c r="M264" s="203"/>
      <c r="N264" s="203"/>
      <c r="O264" s="204"/>
      <c r="P264" s="204"/>
      <c r="Q264" s="201"/>
      <c r="R264" s="201"/>
    </row>
    <row r="265" spans="1:18" x14ac:dyDescent="0.2">
      <c r="A265" s="113"/>
      <c r="B265" s="200"/>
      <c r="C265" s="200"/>
      <c r="D265" s="201"/>
      <c r="E265" s="113"/>
      <c r="F265" s="113"/>
      <c r="G265" s="113"/>
      <c r="H265" s="113"/>
      <c r="I265" s="203"/>
      <c r="J265" s="203"/>
      <c r="K265" s="203"/>
      <c r="L265" s="203"/>
      <c r="M265" s="203"/>
      <c r="N265" s="203"/>
      <c r="O265" s="204"/>
      <c r="P265" s="204"/>
      <c r="Q265" s="201"/>
      <c r="R265" s="201"/>
    </row>
    <row r="266" spans="1:18" x14ac:dyDescent="0.2">
      <c r="A266" s="113"/>
      <c r="B266" s="200"/>
      <c r="C266" s="200"/>
      <c r="D266" s="201"/>
      <c r="E266" s="113"/>
      <c r="F266" s="113"/>
      <c r="G266" s="113"/>
      <c r="H266" s="113"/>
      <c r="I266" s="203"/>
      <c r="J266" s="203"/>
      <c r="K266" s="203"/>
      <c r="L266" s="203"/>
      <c r="M266" s="203"/>
      <c r="N266" s="203"/>
      <c r="O266" s="204"/>
      <c r="P266" s="204"/>
      <c r="Q266" s="201"/>
      <c r="R266" s="201"/>
    </row>
    <row r="267" spans="1:18" x14ac:dyDescent="0.2">
      <c r="A267" s="113"/>
      <c r="B267" s="200"/>
      <c r="C267" s="200"/>
      <c r="D267" s="201"/>
      <c r="E267" s="113"/>
      <c r="F267" s="113"/>
      <c r="G267" s="113"/>
      <c r="H267" s="113"/>
      <c r="I267" s="203"/>
      <c r="J267" s="203"/>
      <c r="K267" s="203"/>
      <c r="L267" s="203"/>
      <c r="M267" s="203"/>
      <c r="N267" s="203"/>
      <c r="O267" s="204"/>
      <c r="P267" s="204"/>
      <c r="Q267" s="201"/>
      <c r="R267" s="201"/>
    </row>
    <row r="268" spans="1:18" x14ac:dyDescent="0.2">
      <c r="A268" s="113"/>
      <c r="B268" s="200"/>
      <c r="C268" s="200"/>
      <c r="D268" s="201"/>
      <c r="E268" s="113"/>
      <c r="F268" s="113"/>
      <c r="G268" s="113"/>
      <c r="H268" s="113"/>
      <c r="I268" s="203"/>
      <c r="J268" s="203"/>
      <c r="K268" s="203"/>
      <c r="L268" s="203"/>
      <c r="M268" s="203"/>
      <c r="N268" s="203"/>
      <c r="O268" s="204"/>
      <c r="P268" s="204"/>
      <c r="Q268" s="201"/>
      <c r="R268" s="201"/>
    </row>
    <row r="269" spans="1:18" x14ac:dyDescent="0.2">
      <c r="A269" s="113"/>
      <c r="B269" s="200"/>
      <c r="C269" s="200"/>
      <c r="D269" s="201"/>
      <c r="E269" s="113"/>
      <c r="F269" s="113"/>
      <c r="G269" s="113"/>
      <c r="H269" s="113"/>
      <c r="I269" s="203"/>
      <c r="J269" s="203"/>
      <c r="K269" s="203"/>
      <c r="L269" s="203"/>
      <c r="M269" s="203"/>
      <c r="N269" s="203"/>
      <c r="O269" s="204"/>
      <c r="P269" s="204"/>
      <c r="Q269" s="201"/>
      <c r="R269" s="201"/>
    </row>
    <row r="270" spans="1:18" x14ac:dyDescent="0.2">
      <c r="A270" s="113"/>
      <c r="B270" s="200"/>
      <c r="C270" s="200"/>
      <c r="D270" s="201"/>
      <c r="E270" s="113"/>
      <c r="F270" s="113"/>
      <c r="G270" s="113"/>
      <c r="H270" s="113"/>
      <c r="I270" s="203"/>
      <c r="J270" s="203"/>
      <c r="K270" s="203"/>
      <c r="L270" s="203"/>
      <c r="M270" s="203"/>
      <c r="N270" s="203"/>
      <c r="O270" s="204"/>
      <c r="P270" s="204"/>
      <c r="Q270" s="201"/>
      <c r="R270" s="201"/>
    </row>
    <row r="271" spans="1:18" x14ac:dyDescent="0.2">
      <c r="A271" s="113"/>
      <c r="B271" s="200"/>
      <c r="C271" s="200"/>
      <c r="D271" s="201"/>
      <c r="E271" s="113"/>
      <c r="F271" s="113"/>
      <c r="G271" s="113"/>
      <c r="H271" s="113"/>
      <c r="I271" s="203"/>
      <c r="J271" s="203"/>
      <c r="K271" s="203"/>
      <c r="L271" s="203"/>
      <c r="M271" s="203"/>
      <c r="N271" s="203"/>
      <c r="O271" s="204"/>
      <c r="P271" s="204"/>
      <c r="Q271" s="201"/>
      <c r="R271" s="201"/>
    </row>
    <row r="272" spans="1:18" x14ac:dyDescent="0.2">
      <c r="A272" s="113"/>
      <c r="B272" s="200"/>
      <c r="C272" s="200"/>
      <c r="D272" s="201"/>
      <c r="E272" s="113"/>
      <c r="F272" s="113"/>
      <c r="G272" s="113"/>
      <c r="H272" s="113"/>
      <c r="I272" s="203"/>
      <c r="J272" s="203"/>
      <c r="K272" s="203"/>
      <c r="L272" s="203"/>
      <c r="M272" s="203"/>
      <c r="N272" s="203"/>
      <c r="O272" s="204"/>
      <c r="P272" s="204"/>
      <c r="Q272" s="201"/>
      <c r="R272" s="201"/>
    </row>
    <row r="273" spans="1:18" x14ac:dyDescent="0.2">
      <c r="A273" s="113"/>
      <c r="B273" s="200"/>
      <c r="C273" s="200"/>
      <c r="D273" s="201"/>
      <c r="E273" s="113"/>
      <c r="F273" s="113"/>
      <c r="G273" s="113"/>
      <c r="H273" s="113"/>
      <c r="I273" s="203"/>
      <c r="J273" s="203"/>
      <c r="K273" s="203"/>
      <c r="L273" s="203"/>
      <c r="M273" s="203"/>
      <c r="N273" s="203"/>
      <c r="O273" s="204"/>
      <c r="P273" s="204"/>
      <c r="Q273" s="201"/>
      <c r="R273" s="201"/>
    </row>
    <row r="274" spans="1:18" x14ac:dyDescent="0.2">
      <c r="A274" s="113"/>
      <c r="B274" s="200"/>
      <c r="C274" s="200"/>
      <c r="D274" s="201"/>
      <c r="E274" s="113"/>
      <c r="F274" s="113"/>
      <c r="G274" s="113"/>
      <c r="H274" s="113"/>
      <c r="I274" s="203"/>
      <c r="J274" s="203"/>
      <c r="K274" s="203"/>
      <c r="L274" s="203"/>
      <c r="M274" s="203"/>
      <c r="N274" s="203"/>
      <c r="O274" s="204"/>
      <c r="P274" s="204"/>
      <c r="Q274" s="201"/>
      <c r="R274" s="201"/>
    </row>
    <row r="275" spans="1:18" x14ac:dyDescent="0.2">
      <c r="A275" s="113"/>
      <c r="B275" s="200"/>
      <c r="C275" s="200"/>
      <c r="D275" s="201"/>
      <c r="E275" s="113"/>
      <c r="F275" s="113"/>
      <c r="G275" s="113"/>
      <c r="H275" s="113"/>
      <c r="I275" s="203"/>
      <c r="J275" s="203"/>
      <c r="K275" s="203"/>
      <c r="L275" s="203"/>
      <c r="M275" s="203"/>
      <c r="N275" s="203"/>
      <c r="O275" s="204"/>
      <c r="P275" s="204"/>
      <c r="Q275" s="201"/>
      <c r="R275" s="201"/>
    </row>
    <row r="276" spans="1:18" x14ac:dyDescent="0.2">
      <c r="A276" s="113"/>
      <c r="B276" s="200"/>
      <c r="C276" s="200"/>
      <c r="D276" s="201"/>
      <c r="E276" s="113"/>
      <c r="F276" s="113"/>
      <c r="G276" s="113"/>
      <c r="H276" s="113"/>
      <c r="I276" s="203"/>
      <c r="J276" s="203"/>
      <c r="K276" s="203"/>
      <c r="L276" s="203"/>
      <c r="M276" s="203"/>
      <c r="N276" s="203"/>
      <c r="O276" s="204"/>
      <c r="P276" s="204"/>
      <c r="Q276" s="201"/>
      <c r="R276" s="201"/>
    </row>
    <row r="277" spans="1:18" x14ac:dyDescent="0.2">
      <c r="A277" s="113"/>
      <c r="B277" s="200"/>
      <c r="C277" s="200"/>
      <c r="D277" s="201"/>
      <c r="E277" s="113"/>
      <c r="F277" s="113"/>
      <c r="G277" s="113"/>
      <c r="H277" s="113"/>
      <c r="I277" s="203"/>
      <c r="J277" s="203"/>
      <c r="K277" s="203"/>
      <c r="L277" s="203"/>
      <c r="M277" s="203"/>
      <c r="N277" s="203"/>
      <c r="O277" s="204"/>
      <c r="P277" s="204"/>
      <c r="Q277" s="201"/>
      <c r="R277" s="201"/>
    </row>
    <row r="278" spans="1:18" x14ac:dyDescent="0.2">
      <c r="A278" s="113"/>
      <c r="B278" s="200"/>
      <c r="C278" s="200"/>
      <c r="D278" s="201"/>
      <c r="E278" s="113"/>
      <c r="F278" s="113"/>
      <c r="G278" s="113"/>
      <c r="H278" s="113"/>
      <c r="I278" s="203"/>
      <c r="J278" s="203"/>
      <c r="K278" s="203"/>
      <c r="L278" s="203"/>
      <c r="M278" s="203"/>
      <c r="N278" s="203"/>
      <c r="O278" s="204"/>
      <c r="P278" s="204"/>
      <c r="Q278" s="201"/>
      <c r="R278" s="201"/>
    </row>
    <row r="279" spans="1:18" x14ac:dyDescent="0.2">
      <c r="A279" s="113"/>
      <c r="B279" s="200"/>
      <c r="C279" s="200"/>
      <c r="D279" s="201"/>
      <c r="E279" s="113"/>
      <c r="F279" s="113"/>
      <c r="G279" s="113"/>
      <c r="H279" s="113"/>
      <c r="I279" s="203"/>
      <c r="J279" s="203"/>
      <c r="K279" s="203"/>
      <c r="L279" s="203"/>
      <c r="M279" s="203"/>
      <c r="N279" s="203"/>
      <c r="O279" s="204"/>
      <c r="P279" s="204"/>
      <c r="Q279" s="201"/>
      <c r="R279" s="201"/>
    </row>
    <row r="280" spans="1:18" x14ac:dyDescent="0.2">
      <c r="A280" s="113"/>
      <c r="B280" s="200"/>
      <c r="C280" s="200"/>
      <c r="D280" s="201"/>
      <c r="E280" s="113"/>
      <c r="F280" s="113"/>
      <c r="G280" s="113"/>
      <c r="H280" s="113"/>
      <c r="I280" s="203"/>
      <c r="J280" s="203"/>
      <c r="K280" s="203"/>
      <c r="L280" s="203"/>
      <c r="M280" s="203"/>
      <c r="N280" s="203"/>
      <c r="O280" s="204"/>
      <c r="P280" s="204"/>
      <c r="Q280" s="201"/>
      <c r="R280" s="201"/>
    </row>
    <row r="281" spans="1:18" x14ac:dyDescent="0.2">
      <c r="A281" s="113"/>
      <c r="B281" s="200"/>
      <c r="C281" s="200"/>
      <c r="D281" s="201"/>
      <c r="E281" s="113"/>
      <c r="F281" s="113"/>
      <c r="G281" s="113"/>
      <c r="H281" s="113"/>
      <c r="I281" s="203"/>
      <c r="J281" s="203"/>
      <c r="K281" s="203"/>
      <c r="L281" s="203"/>
      <c r="M281" s="203"/>
      <c r="N281" s="203"/>
      <c r="O281" s="204"/>
      <c r="P281" s="204"/>
      <c r="Q281" s="201"/>
      <c r="R281" s="201"/>
    </row>
    <row r="282" spans="1:18" x14ac:dyDescent="0.2">
      <c r="A282" s="113"/>
      <c r="B282" s="200"/>
      <c r="C282" s="200"/>
      <c r="D282" s="201"/>
      <c r="E282" s="113"/>
      <c r="F282" s="113"/>
      <c r="G282" s="113"/>
      <c r="H282" s="113"/>
      <c r="I282" s="203"/>
      <c r="J282" s="203"/>
      <c r="K282" s="203"/>
      <c r="L282" s="203"/>
      <c r="M282" s="203"/>
      <c r="N282" s="203"/>
      <c r="O282" s="204"/>
      <c r="P282" s="204"/>
      <c r="Q282" s="201"/>
      <c r="R282" s="201"/>
    </row>
    <row r="283" spans="1:18" x14ac:dyDescent="0.2">
      <c r="A283" s="113"/>
      <c r="B283" s="200"/>
      <c r="C283" s="200"/>
      <c r="D283" s="201"/>
      <c r="E283" s="113"/>
      <c r="F283" s="113"/>
      <c r="G283" s="113"/>
      <c r="H283" s="113"/>
      <c r="I283" s="203"/>
      <c r="J283" s="203"/>
      <c r="K283" s="203"/>
      <c r="L283" s="203"/>
      <c r="M283" s="203"/>
      <c r="N283" s="203"/>
      <c r="O283" s="204"/>
      <c r="P283" s="204"/>
      <c r="Q283" s="201"/>
      <c r="R283" s="201"/>
    </row>
    <row r="284" spans="1:18" x14ac:dyDescent="0.2">
      <c r="A284" s="113"/>
      <c r="B284" s="200"/>
      <c r="C284" s="200"/>
      <c r="D284" s="201"/>
      <c r="E284" s="113"/>
      <c r="F284" s="113"/>
      <c r="G284" s="113"/>
      <c r="H284" s="113"/>
      <c r="I284" s="203"/>
      <c r="J284" s="203"/>
      <c r="K284" s="203"/>
      <c r="L284" s="203"/>
      <c r="M284" s="203"/>
      <c r="N284" s="203"/>
      <c r="O284" s="204"/>
      <c r="P284" s="204"/>
      <c r="Q284" s="201"/>
      <c r="R284" s="201"/>
    </row>
    <row r="285" spans="1:18" x14ac:dyDescent="0.2">
      <c r="A285" s="113"/>
      <c r="B285" s="200"/>
      <c r="C285" s="200"/>
      <c r="D285" s="201"/>
      <c r="E285" s="113"/>
      <c r="F285" s="113"/>
      <c r="G285" s="113"/>
      <c r="H285" s="113"/>
      <c r="I285" s="203"/>
      <c r="J285" s="203"/>
      <c r="K285" s="203"/>
      <c r="L285" s="203"/>
      <c r="M285" s="203"/>
      <c r="N285" s="203"/>
      <c r="O285" s="204"/>
      <c r="P285" s="204"/>
      <c r="Q285" s="201"/>
      <c r="R285" s="201"/>
    </row>
    <row r="286" spans="1:18" x14ac:dyDescent="0.2">
      <c r="A286" s="113"/>
      <c r="B286" s="200"/>
      <c r="C286" s="200"/>
      <c r="D286" s="201"/>
      <c r="E286" s="113"/>
      <c r="F286" s="113"/>
      <c r="G286" s="113"/>
      <c r="H286" s="113"/>
      <c r="I286" s="203"/>
      <c r="J286" s="203"/>
      <c r="K286" s="203"/>
      <c r="L286" s="203"/>
      <c r="M286" s="203"/>
      <c r="N286" s="203"/>
      <c r="O286" s="204"/>
      <c r="P286" s="204"/>
      <c r="Q286" s="201"/>
      <c r="R286" s="201"/>
    </row>
    <row r="287" spans="1:18" x14ac:dyDescent="0.2">
      <c r="A287" s="113"/>
      <c r="B287" s="200"/>
      <c r="C287" s="200"/>
      <c r="D287" s="201"/>
      <c r="E287" s="113"/>
      <c r="F287" s="113"/>
      <c r="G287" s="113"/>
      <c r="H287" s="113"/>
      <c r="I287" s="203"/>
      <c r="J287" s="203"/>
      <c r="K287" s="203"/>
      <c r="L287" s="203"/>
      <c r="M287" s="203"/>
      <c r="N287" s="203"/>
      <c r="O287" s="204"/>
      <c r="P287" s="204"/>
      <c r="Q287" s="201"/>
      <c r="R287" s="201"/>
    </row>
    <row r="288" spans="1:18" x14ac:dyDescent="0.2">
      <c r="A288" s="113"/>
      <c r="B288" s="200"/>
      <c r="C288" s="200"/>
      <c r="D288" s="201"/>
      <c r="E288" s="113"/>
      <c r="F288" s="113"/>
      <c r="G288" s="113"/>
      <c r="H288" s="113"/>
      <c r="I288" s="203"/>
      <c r="J288" s="203"/>
      <c r="K288" s="203"/>
      <c r="L288" s="203"/>
      <c r="M288" s="203"/>
      <c r="N288" s="203"/>
      <c r="O288" s="204"/>
      <c r="P288" s="204"/>
      <c r="Q288" s="201"/>
      <c r="R288" s="201"/>
    </row>
    <row r="289" spans="1:18" x14ac:dyDescent="0.2">
      <c r="A289" s="113"/>
      <c r="B289" s="200"/>
      <c r="C289" s="200"/>
      <c r="D289" s="201"/>
      <c r="E289" s="113"/>
      <c r="F289" s="113"/>
      <c r="G289" s="113"/>
      <c r="H289" s="113"/>
      <c r="I289" s="203"/>
      <c r="J289" s="203"/>
      <c r="K289" s="203"/>
      <c r="L289" s="203"/>
      <c r="M289" s="203"/>
      <c r="N289" s="203"/>
      <c r="O289" s="204"/>
      <c r="P289" s="204"/>
      <c r="Q289" s="201"/>
      <c r="R289" s="201"/>
    </row>
    <row r="290" spans="1:18" x14ac:dyDescent="0.2">
      <c r="A290" s="113"/>
      <c r="B290" s="200"/>
      <c r="C290" s="200"/>
      <c r="D290" s="201"/>
      <c r="E290" s="113"/>
      <c r="F290" s="113"/>
      <c r="G290" s="113"/>
      <c r="H290" s="113"/>
      <c r="I290" s="203"/>
      <c r="J290" s="203"/>
      <c r="K290" s="203"/>
      <c r="L290" s="203"/>
      <c r="M290" s="203"/>
      <c r="N290" s="203"/>
      <c r="O290" s="204"/>
      <c r="P290" s="204"/>
      <c r="Q290" s="201"/>
      <c r="R290" s="201"/>
    </row>
    <row r="291" spans="1:18" x14ac:dyDescent="0.2">
      <c r="A291" s="113"/>
      <c r="B291" s="200"/>
      <c r="C291" s="200"/>
      <c r="D291" s="201"/>
      <c r="E291" s="113"/>
      <c r="F291" s="113"/>
      <c r="G291" s="113"/>
      <c r="H291" s="113"/>
      <c r="I291" s="203"/>
      <c r="J291" s="203"/>
      <c r="K291" s="203"/>
      <c r="L291" s="203"/>
      <c r="M291" s="203"/>
      <c r="N291" s="203"/>
      <c r="O291" s="204"/>
      <c r="P291" s="204"/>
      <c r="Q291" s="201"/>
      <c r="R291" s="201"/>
    </row>
    <row r="292" spans="1:18" x14ac:dyDescent="0.2">
      <c r="A292" s="113"/>
      <c r="B292" s="200"/>
      <c r="C292" s="200"/>
      <c r="D292" s="201"/>
      <c r="E292" s="113"/>
      <c r="F292" s="113"/>
      <c r="G292" s="113"/>
      <c r="H292" s="113"/>
      <c r="I292" s="203"/>
      <c r="J292" s="203"/>
      <c r="K292" s="203"/>
      <c r="L292" s="203"/>
      <c r="M292" s="203"/>
      <c r="N292" s="203"/>
      <c r="O292" s="204"/>
      <c r="P292" s="204"/>
      <c r="Q292" s="201"/>
      <c r="R292" s="201"/>
    </row>
    <row r="293" spans="1:18" x14ac:dyDescent="0.2">
      <c r="A293" s="113"/>
      <c r="B293" s="200"/>
      <c r="C293" s="200"/>
      <c r="D293" s="201"/>
      <c r="E293" s="113"/>
      <c r="F293" s="113"/>
      <c r="G293" s="113"/>
      <c r="H293" s="113"/>
      <c r="I293" s="203"/>
      <c r="J293" s="203"/>
      <c r="K293" s="203"/>
      <c r="L293" s="203"/>
      <c r="M293" s="203"/>
      <c r="N293" s="203"/>
      <c r="O293" s="204"/>
      <c r="P293" s="204"/>
      <c r="Q293" s="201"/>
      <c r="R293" s="201"/>
    </row>
    <row r="294" spans="1:18" x14ac:dyDescent="0.2">
      <c r="A294" s="113"/>
      <c r="B294" s="200"/>
      <c r="C294" s="200"/>
      <c r="D294" s="201"/>
      <c r="E294" s="113"/>
      <c r="F294" s="113"/>
      <c r="G294" s="113"/>
      <c r="H294" s="113"/>
      <c r="I294" s="203"/>
      <c r="J294" s="203"/>
      <c r="K294" s="203"/>
      <c r="L294" s="203"/>
      <c r="M294" s="203"/>
      <c r="N294" s="203"/>
      <c r="O294" s="204"/>
      <c r="P294" s="204"/>
      <c r="Q294" s="201"/>
      <c r="R294" s="201"/>
    </row>
    <row r="295" spans="1:18" x14ac:dyDescent="0.2">
      <c r="A295" s="113"/>
      <c r="B295" s="200"/>
      <c r="C295" s="200"/>
      <c r="D295" s="201"/>
      <c r="E295" s="113"/>
      <c r="F295" s="113"/>
      <c r="G295" s="113"/>
      <c r="H295" s="113"/>
      <c r="I295" s="203"/>
      <c r="J295" s="203"/>
      <c r="K295" s="203"/>
      <c r="L295" s="203"/>
      <c r="M295" s="203"/>
      <c r="N295" s="203"/>
      <c r="O295" s="204"/>
      <c r="P295" s="204"/>
      <c r="Q295" s="201"/>
      <c r="R295" s="201"/>
    </row>
    <row r="296" spans="1:18" x14ac:dyDescent="0.2">
      <c r="A296" s="113"/>
      <c r="B296" s="200"/>
      <c r="C296" s="200"/>
      <c r="D296" s="201"/>
      <c r="E296" s="113"/>
      <c r="F296" s="113"/>
      <c r="G296" s="113"/>
      <c r="H296" s="113"/>
      <c r="I296" s="203"/>
      <c r="J296" s="203"/>
      <c r="K296" s="203"/>
      <c r="L296" s="203"/>
      <c r="M296" s="203"/>
      <c r="N296" s="203"/>
      <c r="O296" s="204"/>
      <c r="P296" s="204"/>
      <c r="Q296" s="201"/>
      <c r="R296" s="201"/>
    </row>
    <row r="297" spans="1:18" x14ac:dyDescent="0.2">
      <c r="A297" s="113"/>
      <c r="B297" s="200"/>
      <c r="C297" s="200"/>
      <c r="D297" s="201"/>
      <c r="E297" s="113"/>
      <c r="F297" s="113"/>
      <c r="G297" s="113"/>
      <c r="H297" s="113"/>
      <c r="I297" s="203"/>
      <c r="J297" s="203"/>
      <c r="K297" s="203"/>
      <c r="L297" s="203"/>
      <c r="M297" s="203"/>
      <c r="N297" s="203"/>
      <c r="O297" s="204"/>
      <c r="P297" s="204"/>
      <c r="Q297" s="201"/>
      <c r="R297" s="201"/>
    </row>
    <row r="298" spans="1:18" x14ac:dyDescent="0.2">
      <c r="A298" s="113"/>
      <c r="B298" s="200"/>
      <c r="C298" s="200"/>
      <c r="D298" s="201"/>
      <c r="E298" s="113"/>
      <c r="F298" s="113"/>
      <c r="G298" s="113"/>
      <c r="H298" s="113"/>
      <c r="I298" s="203"/>
      <c r="J298" s="203"/>
      <c r="K298" s="203"/>
      <c r="L298" s="203"/>
      <c r="M298" s="203"/>
      <c r="N298" s="203"/>
      <c r="O298" s="204"/>
      <c r="P298" s="204"/>
      <c r="Q298" s="201"/>
      <c r="R298" s="201"/>
    </row>
    <row r="299" spans="1:18" x14ac:dyDescent="0.2">
      <c r="A299" s="113"/>
      <c r="B299" s="200"/>
      <c r="C299" s="200"/>
      <c r="D299" s="201"/>
      <c r="E299" s="113"/>
      <c r="F299" s="113"/>
      <c r="G299" s="113"/>
      <c r="H299" s="113"/>
      <c r="I299" s="203"/>
      <c r="J299" s="203"/>
      <c r="K299" s="203"/>
      <c r="L299" s="203"/>
      <c r="M299" s="203"/>
      <c r="N299" s="203"/>
      <c r="O299" s="204"/>
      <c r="P299" s="204"/>
      <c r="Q299" s="201"/>
      <c r="R299" s="201"/>
    </row>
    <row r="300" spans="1:18" x14ac:dyDescent="0.2">
      <c r="A300" s="113"/>
      <c r="B300" s="200"/>
      <c r="C300" s="200"/>
      <c r="D300" s="201"/>
      <c r="E300" s="113"/>
      <c r="F300" s="113"/>
      <c r="G300" s="113"/>
      <c r="H300" s="113"/>
      <c r="I300" s="203"/>
      <c r="J300" s="203"/>
      <c r="K300" s="203"/>
      <c r="L300" s="203"/>
      <c r="M300" s="203"/>
      <c r="N300" s="203"/>
      <c r="O300" s="204"/>
      <c r="P300" s="204"/>
      <c r="Q300" s="201"/>
      <c r="R300" s="201"/>
    </row>
    <row r="301" spans="1:18" x14ac:dyDescent="0.2">
      <c r="A301" s="113"/>
      <c r="B301" s="200"/>
      <c r="C301" s="200"/>
      <c r="D301" s="201"/>
      <c r="E301" s="113"/>
      <c r="F301" s="113"/>
      <c r="G301" s="113"/>
      <c r="H301" s="113"/>
      <c r="I301" s="203"/>
      <c r="J301" s="203"/>
      <c r="K301" s="203"/>
      <c r="L301" s="203"/>
      <c r="M301" s="203"/>
      <c r="N301" s="203"/>
      <c r="O301" s="204"/>
      <c r="P301" s="204"/>
      <c r="Q301" s="201"/>
      <c r="R301" s="201"/>
    </row>
    <row r="302" spans="1:18" x14ac:dyDescent="0.2">
      <c r="A302" s="113"/>
      <c r="B302" s="200"/>
      <c r="C302" s="200"/>
      <c r="D302" s="201"/>
      <c r="E302" s="113"/>
      <c r="F302" s="113"/>
      <c r="G302" s="113"/>
      <c r="H302" s="113"/>
      <c r="I302" s="203"/>
      <c r="J302" s="203"/>
      <c r="K302" s="203"/>
      <c r="L302" s="203"/>
      <c r="M302" s="203"/>
      <c r="N302" s="203"/>
      <c r="O302" s="204"/>
      <c r="P302" s="204"/>
      <c r="Q302" s="201"/>
      <c r="R302" s="201"/>
    </row>
    <row r="303" spans="1:18" x14ac:dyDescent="0.2">
      <c r="A303" s="113"/>
      <c r="B303" s="200"/>
      <c r="C303" s="200"/>
      <c r="D303" s="201"/>
      <c r="E303" s="113"/>
      <c r="F303" s="113"/>
      <c r="G303" s="113"/>
      <c r="H303" s="113"/>
      <c r="I303" s="203"/>
      <c r="J303" s="203"/>
      <c r="K303" s="203"/>
      <c r="L303" s="203"/>
      <c r="M303" s="203"/>
      <c r="N303" s="203"/>
      <c r="O303" s="204"/>
      <c r="P303" s="204"/>
      <c r="Q303" s="201"/>
      <c r="R303" s="201"/>
    </row>
    <row r="304" spans="1:18" x14ac:dyDescent="0.2">
      <c r="A304" s="113"/>
      <c r="B304" s="200"/>
      <c r="C304" s="200"/>
      <c r="D304" s="201"/>
      <c r="E304" s="113"/>
      <c r="F304" s="113"/>
      <c r="G304" s="113"/>
      <c r="H304" s="113"/>
      <c r="I304" s="203"/>
      <c r="J304" s="203"/>
      <c r="K304" s="203"/>
      <c r="L304" s="203"/>
      <c r="M304" s="203"/>
      <c r="N304" s="203"/>
      <c r="O304" s="204"/>
      <c r="P304" s="204"/>
      <c r="Q304" s="201"/>
      <c r="R304" s="201"/>
    </row>
    <row r="305" spans="1:18" x14ac:dyDescent="0.2">
      <c r="A305" s="113"/>
      <c r="B305" s="200"/>
      <c r="C305" s="200"/>
      <c r="D305" s="201"/>
      <c r="E305" s="113"/>
      <c r="F305" s="113"/>
      <c r="G305" s="113"/>
      <c r="H305" s="113"/>
      <c r="I305" s="203"/>
      <c r="J305" s="203"/>
      <c r="K305" s="203"/>
      <c r="L305" s="203"/>
      <c r="M305" s="203"/>
      <c r="N305" s="203"/>
      <c r="O305" s="204"/>
      <c r="P305" s="204"/>
      <c r="Q305" s="201"/>
      <c r="R305" s="201"/>
    </row>
    <row r="306" spans="1:18" x14ac:dyDescent="0.2">
      <c r="A306" s="113"/>
      <c r="B306" s="200"/>
      <c r="C306" s="200"/>
      <c r="D306" s="201"/>
      <c r="E306" s="113"/>
      <c r="F306" s="113"/>
      <c r="G306" s="113"/>
      <c r="H306" s="113"/>
      <c r="I306" s="203"/>
      <c r="J306" s="203"/>
      <c r="K306" s="203"/>
      <c r="L306" s="203"/>
      <c r="M306" s="203"/>
      <c r="N306" s="203"/>
      <c r="O306" s="204"/>
      <c r="P306" s="204"/>
      <c r="Q306" s="201"/>
      <c r="R306" s="201"/>
    </row>
    <row r="307" spans="1:18" x14ac:dyDescent="0.2">
      <c r="A307" s="113"/>
      <c r="B307" s="200"/>
      <c r="C307" s="200"/>
      <c r="D307" s="201"/>
      <c r="E307" s="113"/>
      <c r="F307" s="113"/>
      <c r="G307" s="113"/>
      <c r="H307" s="113"/>
      <c r="I307" s="203"/>
      <c r="J307" s="203"/>
      <c r="K307" s="203"/>
      <c r="L307" s="203"/>
      <c r="M307" s="203"/>
      <c r="N307" s="203"/>
      <c r="O307" s="204"/>
      <c r="P307" s="204"/>
      <c r="Q307" s="201"/>
      <c r="R307" s="201"/>
    </row>
    <row r="308" spans="1:18" x14ac:dyDescent="0.2">
      <c r="A308" s="113"/>
      <c r="B308" s="200"/>
      <c r="C308" s="200"/>
      <c r="D308" s="201"/>
      <c r="E308" s="113"/>
      <c r="F308" s="113"/>
      <c r="G308" s="113"/>
      <c r="H308" s="113"/>
      <c r="I308" s="203"/>
      <c r="J308" s="203"/>
      <c r="K308" s="203"/>
      <c r="L308" s="203"/>
      <c r="M308" s="203"/>
      <c r="N308" s="203"/>
      <c r="O308" s="204"/>
      <c r="P308" s="204"/>
      <c r="Q308" s="201"/>
      <c r="R308" s="201"/>
    </row>
    <row r="309" spans="1:18" x14ac:dyDescent="0.2">
      <c r="A309" s="113"/>
      <c r="B309" s="200"/>
      <c r="C309" s="200"/>
      <c r="D309" s="201"/>
      <c r="E309" s="113"/>
      <c r="F309" s="113"/>
      <c r="G309" s="113"/>
      <c r="H309" s="113"/>
      <c r="I309" s="203"/>
      <c r="J309" s="203"/>
      <c r="K309" s="203"/>
      <c r="L309" s="203"/>
      <c r="M309" s="203"/>
      <c r="N309" s="203"/>
      <c r="O309" s="204"/>
      <c r="P309" s="204"/>
      <c r="Q309" s="201"/>
      <c r="R309" s="201"/>
    </row>
    <row r="310" spans="1:18" x14ac:dyDescent="0.2">
      <c r="A310" s="113"/>
      <c r="B310" s="200"/>
      <c r="C310" s="200"/>
      <c r="D310" s="201"/>
      <c r="E310" s="113"/>
      <c r="F310" s="113"/>
      <c r="G310" s="113"/>
      <c r="H310" s="113"/>
      <c r="I310" s="203"/>
      <c r="J310" s="203"/>
      <c r="K310" s="203"/>
      <c r="L310" s="203"/>
      <c r="M310" s="203"/>
      <c r="N310" s="203"/>
      <c r="O310" s="204"/>
      <c r="P310" s="204"/>
      <c r="Q310" s="201"/>
      <c r="R310" s="201"/>
    </row>
    <row r="311" spans="1:18" x14ac:dyDescent="0.2">
      <c r="A311" s="113"/>
      <c r="B311" s="200"/>
      <c r="C311" s="200"/>
      <c r="D311" s="201"/>
      <c r="E311" s="113"/>
      <c r="F311" s="113"/>
      <c r="G311" s="113"/>
      <c r="H311" s="113"/>
      <c r="I311" s="203"/>
      <c r="J311" s="203"/>
      <c r="K311" s="203"/>
      <c r="L311" s="203"/>
      <c r="M311" s="203"/>
      <c r="N311" s="203"/>
      <c r="O311" s="204"/>
      <c r="P311" s="204"/>
      <c r="Q311" s="201"/>
      <c r="R311" s="201"/>
    </row>
    <row r="312" spans="1:18" x14ac:dyDescent="0.2">
      <c r="A312" s="113"/>
      <c r="B312" s="200"/>
      <c r="C312" s="200"/>
      <c r="D312" s="201"/>
      <c r="E312" s="113"/>
      <c r="F312" s="113"/>
      <c r="G312" s="113"/>
      <c r="H312" s="113"/>
      <c r="I312" s="203"/>
      <c r="J312" s="203"/>
      <c r="K312" s="203"/>
      <c r="L312" s="203"/>
      <c r="M312" s="203"/>
      <c r="N312" s="203"/>
      <c r="O312" s="204"/>
      <c r="P312" s="204"/>
      <c r="Q312" s="201"/>
      <c r="R312" s="201"/>
    </row>
    <row r="313" spans="1:18" x14ac:dyDescent="0.2">
      <c r="A313" s="113"/>
      <c r="B313" s="200"/>
      <c r="C313" s="200"/>
      <c r="D313" s="201"/>
      <c r="E313" s="113"/>
      <c r="F313" s="113"/>
      <c r="G313" s="113"/>
      <c r="H313" s="113"/>
      <c r="I313" s="203"/>
      <c r="J313" s="203"/>
      <c r="K313" s="203"/>
      <c r="L313" s="203"/>
      <c r="M313" s="203"/>
      <c r="N313" s="203"/>
      <c r="O313" s="204"/>
      <c r="P313" s="204"/>
      <c r="Q313" s="201"/>
      <c r="R313" s="201"/>
    </row>
    <row r="314" spans="1:18" x14ac:dyDescent="0.2">
      <c r="A314" s="113"/>
      <c r="B314" s="200"/>
      <c r="C314" s="200"/>
      <c r="D314" s="201"/>
      <c r="E314" s="113"/>
      <c r="F314" s="113"/>
      <c r="G314" s="113"/>
      <c r="H314" s="113"/>
      <c r="I314" s="203"/>
      <c r="J314" s="203"/>
      <c r="K314" s="203"/>
      <c r="L314" s="203"/>
      <c r="M314" s="203"/>
      <c r="N314" s="203"/>
      <c r="O314" s="204"/>
      <c r="P314" s="204"/>
      <c r="Q314" s="201"/>
      <c r="R314" s="201"/>
    </row>
    <row r="315" spans="1:18" x14ac:dyDescent="0.2">
      <c r="A315" s="113"/>
      <c r="B315" s="200"/>
      <c r="C315" s="200"/>
      <c r="D315" s="201"/>
      <c r="E315" s="113"/>
      <c r="F315" s="113"/>
      <c r="G315" s="113"/>
      <c r="H315" s="113"/>
      <c r="I315" s="203"/>
      <c r="J315" s="203"/>
      <c r="K315" s="203"/>
      <c r="L315" s="203"/>
      <c r="M315" s="203"/>
      <c r="N315" s="203"/>
      <c r="O315" s="204"/>
      <c r="P315" s="204"/>
      <c r="Q315" s="201"/>
      <c r="R315" s="201"/>
    </row>
    <row r="316" spans="1:18" x14ac:dyDescent="0.2">
      <c r="A316" s="113"/>
      <c r="B316" s="200"/>
      <c r="C316" s="200"/>
      <c r="D316" s="201"/>
      <c r="E316" s="113"/>
      <c r="F316" s="113"/>
      <c r="G316" s="113"/>
      <c r="H316" s="113"/>
      <c r="I316" s="203"/>
      <c r="J316" s="203"/>
      <c r="K316" s="203"/>
      <c r="L316" s="203"/>
      <c r="M316" s="203"/>
      <c r="N316" s="203"/>
      <c r="O316" s="204"/>
      <c r="P316" s="204"/>
      <c r="Q316" s="201"/>
      <c r="R316" s="201"/>
    </row>
    <row r="317" spans="1:18" x14ac:dyDescent="0.2">
      <c r="A317" s="113"/>
      <c r="B317" s="200"/>
      <c r="C317" s="200"/>
      <c r="D317" s="201"/>
      <c r="E317" s="113"/>
      <c r="F317" s="113"/>
      <c r="G317" s="113"/>
      <c r="H317" s="113"/>
      <c r="I317" s="203"/>
      <c r="J317" s="203"/>
      <c r="K317" s="203"/>
      <c r="L317" s="203"/>
      <c r="M317" s="203"/>
      <c r="N317" s="203"/>
      <c r="O317" s="204"/>
      <c r="P317" s="204"/>
      <c r="Q317" s="201"/>
      <c r="R317" s="201"/>
    </row>
    <row r="318" spans="1:18" x14ac:dyDescent="0.2">
      <c r="A318" s="113"/>
      <c r="B318" s="200"/>
      <c r="C318" s="200"/>
      <c r="D318" s="201"/>
      <c r="E318" s="113"/>
      <c r="F318" s="113"/>
      <c r="G318" s="113"/>
      <c r="H318" s="113"/>
      <c r="I318" s="203"/>
      <c r="J318" s="203"/>
      <c r="K318" s="203"/>
      <c r="L318" s="203"/>
      <c r="M318" s="203"/>
      <c r="N318" s="203"/>
      <c r="O318" s="204"/>
      <c r="P318" s="204"/>
      <c r="Q318" s="201"/>
      <c r="R318" s="201"/>
    </row>
    <row r="319" spans="1:18" x14ac:dyDescent="0.2">
      <c r="A319" s="113"/>
      <c r="B319" s="200"/>
      <c r="C319" s="200"/>
      <c r="D319" s="201"/>
      <c r="E319" s="113"/>
      <c r="F319" s="113"/>
      <c r="G319" s="113"/>
      <c r="H319" s="113"/>
      <c r="I319" s="203"/>
      <c r="J319" s="203"/>
      <c r="K319" s="203"/>
      <c r="L319" s="203"/>
      <c r="M319" s="203"/>
      <c r="N319" s="203"/>
      <c r="O319" s="204"/>
      <c r="P319" s="204"/>
      <c r="Q319" s="201"/>
      <c r="R319" s="201"/>
    </row>
    <row r="320" spans="1:18" x14ac:dyDescent="0.2">
      <c r="A320" s="113"/>
      <c r="B320" s="200"/>
      <c r="C320" s="200"/>
      <c r="D320" s="201"/>
      <c r="E320" s="113"/>
      <c r="F320" s="113"/>
      <c r="G320" s="113"/>
      <c r="H320" s="113"/>
      <c r="I320" s="203"/>
      <c r="J320" s="203"/>
      <c r="K320" s="203"/>
      <c r="L320" s="203"/>
      <c r="M320" s="203"/>
      <c r="N320" s="203"/>
      <c r="O320" s="204"/>
      <c r="P320" s="204"/>
      <c r="Q320" s="201"/>
      <c r="R320" s="201"/>
    </row>
    <row r="321" spans="1:18" x14ac:dyDescent="0.2">
      <c r="A321" s="113"/>
      <c r="B321" s="200"/>
      <c r="C321" s="200"/>
      <c r="D321" s="201"/>
      <c r="E321" s="113"/>
      <c r="F321" s="113"/>
      <c r="G321" s="113"/>
      <c r="H321" s="113"/>
      <c r="I321" s="203"/>
      <c r="J321" s="203"/>
      <c r="K321" s="203"/>
      <c r="L321" s="203"/>
      <c r="M321" s="203"/>
      <c r="N321" s="203"/>
      <c r="O321" s="204"/>
      <c r="P321" s="204"/>
      <c r="Q321" s="201"/>
      <c r="R321" s="201"/>
    </row>
    <row r="322" spans="1:18" x14ac:dyDescent="0.2">
      <c r="A322" s="113"/>
      <c r="B322" s="200"/>
      <c r="C322" s="200"/>
      <c r="D322" s="201"/>
      <c r="E322" s="113"/>
      <c r="F322" s="113"/>
      <c r="G322" s="113"/>
      <c r="H322" s="113"/>
      <c r="I322" s="203"/>
      <c r="J322" s="203"/>
      <c r="K322" s="203"/>
      <c r="L322" s="203"/>
      <c r="M322" s="203"/>
      <c r="N322" s="203"/>
      <c r="O322" s="204"/>
      <c r="P322" s="204"/>
      <c r="Q322" s="201"/>
      <c r="R322" s="201"/>
    </row>
    <row r="323" spans="1:18" x14ac:dyDescent="0.2">
      <c r="A323" s="113"/>
      <c r="B323" s="200"/>
      <c r="C323" s="200"/>
      <c r="D323" s="201"/>
      <c r="E323" s="113"/>
      <c r="F323" s="113"/>
      <c r="G323" s="113"/>
      <c r="H323" s="113"/>
      <c r="I323" s="203"/>
      <c r="J323" s="203"/>
      <c r="K323" s="203"/>
      <c r="L323" s="203"/>
      <c r="M323" s="203"/>
      <c r="N323" s="203"/>
      <c r="O323" s="204"/>
      <c r="P323" s="204"/>
      <c r="Q323" s="201"/>
      <c r="R323" s="201"/>
    </row>
    <row r="324" spans="1:18" x14ac:dyDescent="0.2">
      <c r="A324" s="113"/>
      <c r="B324" s="200"/>
      <c r="C324" s="200"/>
      <c r="D324" s="201"/>
      <c r="E324" s="113"/>
      <c r="F324" s="113"/>
      <c r="G324" s="113"/>
      <c r="H324" s="113"/>
      <c r="I324" s="203"/>
      <c r="J324" s="203"/>
      <c r="K324" s="203"/>
      <c r="L324" s="203"/>
      <c r="M324" s="203"/>
      <c r="N324" s="203"/>
      <c r="O324" s="204"/>
      <c r="P324" s="204"/>
      <c r="Q324" s="201"/>
      <c r="R324" s="201"/>
    </row>
    <row r="325" spans="1:18" x14ac:dyDescent="0.2">
      <c r="A325" s="113"/>
      <c r="B325" s="200"/>
      <c r="C325" s="200"/>
      <c r="D325" s="201"/>
      <c r="E325" s="113"/>
      <c r="F325" s="113"/>
      <c r="G325" s="113"/>
      <c r="H325" s="113"/>
      <c r="I325" s="203"/>
      <c r="J325" s="203"/>
      <c r="K325" s="203"/>
      <c r="L325" s="203"/>
      <c r="M325" s="203"/>
      <c r="N325" s="203"/>
      <c r="O325" s="204"/>
      <c r="P325" s="204"/>
      <c r="Q325" s="201"/>
      <c r="R325" s="201"/>
    </row>
    <row r="326" spans="1:18" x14ac:dyDescent="0.2">
      <c r="A326" s="113"/>
      <c r="B326" s="200"/>
      <c r="C326" s="200"/>
      <c r="D326" s="201"/>
      <c r="E326" s="113"/>
      <c r="F326" s="113"/>
      <c r="G326" s="113"/>
      <c r="H326" s="113"/>
      <c r="I326" s="203"/>
      <c r="J326" s="203"/>
      <c r="K326" s="203"/>
      <c r="L326" s="203"/>
      <c r="M326" s="203"/>
      <c r="N326" s="203"/>
      <c r="O326" s="204"/>
      <c r="P326" s="204"/>
      <c r="Q326" s="201"/>
      <c r="R326" s="201"/>
    </row>
    <row r="327" spans="1:18" x14ac:dyDescent="0.2">
      <c r="A327" s="113"/>
      <c r="B327" s="200"/>
      <c r="C327" s="200"/>
      <c r="D327" s="201"/>
      <c r="E327" s="113"/>
      <c r="F327" s="113"/>
      <c r="G327" s="113"/>
      <c r="H327" s="113"/>
      <c r="I327" s="203"/>
      <c r="J327" s="203"/>
      <c r="K327" s="203"/>
      <c r="L327" s="203"/>
      <c r="M327" s="203"/>
      <c r="N327" s="203"/>
      <c r="O327" s="204"/>
      <c r="P327" s="204"/>
      <c r="Q327" s="201"/>
      <c r="R327" s="201"/>
    </row>
    <row r="328" spans="1:18" x14ac:dyDescent="0.2">
      <c r="A328" s="113"/>
      <c r="B328" s="200"/>
      <c r="C328" s="200"/>
      <c r="D328" s="201"/>
      <c r="E328" s="113"/>
      <c r="F328" s="113"/>
      <c r="G328" s="113"/>
      <c r="H328" s="113"/>
      <c r="I328" s="203"/>
      <c r="J328" s="203"/>
      <c r="K328" s="203"/>
      <c r="L328" s="203"/>
      <c r="M328" s="203"/>
      <c r="N328" s="203"/>
      <c r="O328" s="204"/>
      <c r="P328" s="204"/>
      <c r="Q328" s="201"/>
      <c r="R328" s="201"/>
    </row>
    <row r="329" spans="1:18" x14ac:dyDescent="0.2">
      <c r="A329" s="113"/>
      <c r="B329" s="200"/>
      <c r="C329" s="200"/>
      <c r="D329" s="201"/>
      <c r="E329" s="113"/>
      <c r="F329" s="113"/>
      <c r="G329" s="113"/>
      <c r="H329" s="113"/>
      <c r="I329" s="203"/>
      <c r="J329" s="203"/>
      <c r="K329" s="203"/>
      <c r="L329" s="203"/>
      <c r="M329" s="203"/>
      <c r="N329" s="203"/>
      <c r="O329" s="204"/>
      <c r="P329" s="204"/>
      <c r="Q329" s="201"/>
      <c r="R329" s="201"/>
    </row>
    <row r="330" spans="1:18" x14ac:dyDescent="0.2">
      <c r="A330" s="113"/>
      <c r="B330" s="200"/>
      <c r="C330" s="200"/>
      <c r="D330" s="201"/>
      <c r="E330" s="113"/>
      <c r="F330" s="113"/>
      <c r="G330" s="113"/>
      <c r="H330" s="113"/>
      <c r="I330" s="203"/>
      <c r="J330" s="203"/>
      <c r="K330" s="203"/>
      <c r="L330" s="203"/>
      <c r="M330" s="203"/>
      <c r="N330" s="203"/>
      <c r="O330" s="204"/>
      <c r="P330" s="204"/>
      <c r="Q330" s="201"/>
      <c r="R330" s="201"/>
    </row>
    <row r="331" spans="1:18" x14ac:dyDescent="0.2">
      <c r="A331" s="113"/>
      <c r="B331" s="200"/>
      <c r="C331" s="200"/>
      <c r="D331" s="201"/>
      <c r="E331" s="113"/>
      <c r="F331" s="113"/>
      <c r="G331" s="113"/>
      <c r="H331" s="113"/>
      <c r="I331" s="203"/>
      <c r="J331" s="203"/>
      <c r="K331" s="203"/>
      <c r="L331" s="203"/>
      <c r="M331" s="203"/>
      <c r="N331" s="203"/>
      <c r="O331" s="204"/>
      <c r="P331" s="204"/>
      <c r="Q331" s="201"/>
      <c r="R331" s="201"/>
    </row>
    <row r="332" spans="1:18" x14ac:dyDescent="0.2">
      <c r="A332" s="113"/>
      <c r="B332" s="200"/>
      <c r="C332" s="200"/>
      <c r="D332" s="201"/>
      <c r="E332" s="113"/>
      <c r="F332" s="113"/>
      <c r="G332" s="113"/>
      <c r="H332" s="113"/>
      <c r="I332" s="203"/>
      <c r="J332" s="203"/>
      <c r="K332" s="203"/>
      <c r="L332" s="203"/>
      <c r="M332" s="203"/>
      <c r="N332" s="203"/>
      <c r="O332" s="204"/>
      <c r="P332" s="204"/>
      <c r="Q332" s="201"/>
      <c r="R332" s="201"/>
    </row>
    <row r="333" spans="1:18" x14ac:dyDescent="0.2">
      <c r="A333" s="113"/>
      <c r="B333" s="200"/>
      <c r="C333" s="200"/>
      <c r="D333" s="201"/>
      <c r="E333" s="113"/>
      <c r="F333" s="113"/>
      <c r="G333" s="113"/>
      <c r="H333" s="113"/>
      <c r="I333" s="203"/>
      <c r="J333" s="203"/>
      <c r="K333" s="203"/>
      <c r="L333" s="203"/>
      <c r="M333" s="203"/>
      <c r="N333" s="203"/>
      <c r="O333" s="204"/>
      <c r="P333" s="204"/>
      <c r="Q333" s="201"/>
      <c r="R333" s="201"/>
    </row>
    <row r="334" spans="1:18" x14ac:dyDescent="0.2">
      <c r="A334" s="113"/>
      <c r="B334" s="200"/>
      <c r="C334" s="200"/>
      <c r="D334" s="201"/>
      <c r="E334" s="113"/>
      <c r="F334" s="113"/>
      <c r="G334" s="113"/>
      <c r="H334" s="113"/>
      <c r="I334" s="203"/>
      <c r="J334" s="203"/>
      <c r="K334" s="203"/>
      <c r="L334" s="203"/>
      <c r="M334" s="203"/>
      <c r="N334" s="203"/>
      <c r="O334" s="204"/>
      <c r="P334" s="204"/>
      <c r="Q334" s="201"/>
      <c r="R334" s="201"/>
    </row>
    <row r="335" spans="1:18" x14ac:dyDescent="0.2">
      <c r="A335" s="113"/>
      <c r="B335" s="200"/>
      <c r="C335" s="200"/>
      <c r="D335" s="201"/>
      <c r="E335" s="113"/>
      <c r="F335" s="113"/>
      <c r="G335" s="113"/>
      <c r="H335" s="113"/>
      <c r="I335" s="203"/>
      <c r="J335" s="203"/>
      <c r="K335" s="203"/>
      <c r="L335" s="203"/>
      <c r="M335" s="203"/>
      <c r="N335" s="203"/>
      <c r="O335" s="204"/>
      <c r="P335" s="204"/>
      <c r="Q335" s="201"/>
      <c r="R335" s="201"/>
    </row>
    <row r="336" spans="1:18" x14ac:dyDescent="0.2">
      <c r="A336" s="113"/>
      <c r="B336" s="200"/>
      <c r="C336" s="200"/>
      <c r="D336" s="201"/>
      <c r="E336" s="113"/>
      <c r="F336" s="113"/>
      <c r="G336" s="113"/>
      <c r="H336" s="113"/>
      <c r="I336" s="203"/>
      <c r="J336" s="203"/>
      <c r="K336" s="203"/>
      <c r="L336" s="203"/>
      <c r="M336" s="203"/>
      <c r="N336" s="203"/>
      <c r="O336" s="204"/>
      <c r="P336" s="204"/>
      <c r="Q336" s="201"/>
      <c r="R336" s="201"/>
    </row>
    <row r="337" spans="1:18" x14ac:dyDescent="0.2">
      <c r="A337" s="113"/>
      <c r="B337" s="200"/>
      <c r="C337" s="200"/>
      <c r="D337" s="201"/>
      <c r="E337" s="113"/>
      <c r="F337" s="113"/>
      <c r="G337" s="113"/>
      <c r="H337" s="113"/>
      <c r="I337" s="203"/>
      <c r="J337" s="203"/>
      <c r="K337" s="203"/>
      <c r="L337" s="203"/>
      <c r="M337" s="203"/>
      <c r="N337" s="203"/>
      <c r="O337" s="204"/>
      <c r="P337" s="204"/>
      <c r="Q337" s="201"/>
      <c r="R337" s="201"/>
    </row>
    <row r="338" spans="1:18" x14ac:dyDescent="0.2">
      <c r="A338" s="113"/>
      <c r="B338" s="200"/>
      <c r="C338" s="200"/>
      <c r="D338" s="201"/>
      <c r="E338" s="113"/>
      <c r="F338" s="113"/>
      <c r="G338" s="113"/>
      <c r="H338" s="113"/>
      <c r="I338" s="203"/>
      <c r="J338" s="203"/>
      <c r="K338" s="203"/>
      <c r="L338" s="203"/>
      <c r="M338" s="203"/>
      <c r="N338" s="203"/>
      <c r="O338" s="204"/>
      <c r="P338" s="204"/>
      <c r="Q338" s="201"/>
      <c r="R338" s="201"/>
    </row>
    <row r="339" spans="1:18" x14ac:dyDescent="0.2">
      <c r="A339" s="113"/>
      <c r="B339" s="200"/>
      <c r="C339" s="200"/>
      <c r="D339" s="201"/>
      <c r="E339" s="113"/>
      <c r="F339" s="113"/>
      <c r="G339" s="113"/>
      <c r="H339" s="113"/>
      <c r="I339" s="203"/>
      <c r="J339" s="203"/>
      <c r="K339" s="203"/>
      <c r="L339" s="203"/>
      <c r="M339" s="203"/>
      <c r="N339" s="203"/>
      <c r="O339" s="204"/>
      <c r="P339" s="204"/>
      <c r="Q339" s="201"/>
      <c r="R339" s="201"/>
    </row>
    <row r="340" spans="1:18" x14ac:dyDescent="0.2">
      <c r="A340" s="113"/>
      <c r="B340" s="200"/>
      <c r="C340" s="200"/>
      <c r="D340" s="201"/>
      <c r="E340" s="113"/>
      <c r="F340" s="113"/>
      <c r="G340" s="113"/>
      <c r="H340" s="113"/>
      <c r="I340" s="203"/>
      <c r="J340" s="203"/>
      <c r="K340" s="203"/>
      <c r="L340" s="203"/>
      <c r="M340" s="203"/>
      <c r="N340" s="203"/>
      <c r="O340" s="204"/>
      <c r="P340" s="204"/>
      <c r="Q340" s="201"/>
      <c r="R340" s="201"/>
    </row>
    <row r="341" spans="1:18" x14ac:dyDescent="0.2">
      <c r="A341" s="113"/>
      <c r="B341" s="200"/>
      <c r="C341" s="200"/>
      <c r="D341" s="201"/>
      <c r="E341" s="113"/>
      <c r="F341" s="113"/>
      <c r="G341" s="113"/>
      <c r="H341" s="113"/>
      <c r="I341" s="203"/>
      <c r="J341" s="203"/>
      <c r="K341" s="203"/>
      <c r="L341" s="203"/>
      <c r="M341" s="203"/>
      <c r="N341" s="203"/>
      <c r="O341" s="204"/>
      <c r="P341" s="204"/>
      <c r="Q341" s="201"/>
      <c r="R341" s="201"/>
    </row>
    <row r="342" spans="1:18" x14ac:dyDescent="0.2">
      <c r="A342" s="113"/>
      <c r="B342" s="200"/>
      <c r="C342" s="200"/>
      <c r="D342" s="201"/>
      <c r="E342" s="113"/>
      <c r="F342" s="113"/>
      <c r="G342" s="113"/>
      <c r="H342" s="113"/>
      <c r="I342" s="203"/>
      <c r="J342" s="203"/>
      <c r="K342" s="203"/>
      <c r="L342" s="203"/>
      <c r="M342" s="203"/>
      <c r="N342" s="203"/>
      <c r="O342" s="204"/>
      <c r="P342" s="204"/>
      <c r="Q342" s="201"/>
      <c r="R342" s="201"/>
    </row>
    <row r="343" spans="1:18" x14ac:dyDescent="0.2">
      <c r="A343" s="113"/>
      <c r="B343" s="200"/>
      <c r="C343" s="200"/>
      <c r="D343" s="201"/>
      <c r="E343" s="113"/>
      <c r="F343" s="113"/>
      <c r="G343" s="113"/>
      <c r="H343" s="113"/>
      <c r="I343" s="203"/>
      <c r="J343" s="203"/>
      <c r="K343" s="203"/>
      <c r="L343" s="203"/>
      <c r="M343" s="203"/>
      <c r="N343" s="203"/>
      <c r="O343" s="204"/>
      <c r="P343" s="204"/>
      <c r="Q343" s="201"/>
      <c r="R343" s="201"/>
    </row>
    <row r="344" spans="1:18" x14ac:dyDescent="0.2">
      <c r="A344" s="113"/>
      <c r="B344" s="200"/>
      <c r="C344" s="200"/>
      <c r="D344" s="201"/>
      <c r="E344" s="113"/>
      <c r="F344" s="113"/>
      <c r="G344" s="113"/>
      <c r="H344" s="113"/>
      <c r="I344" s="203"/>
      <c r="J344" s="203"/>
      <c r="K344" s="203"/>
      <c r="L344" s="203"/>
      <c r="M344" s="203"/>
      <c r="N344" s="203"/>
      <c r="O344" s="204"/>
      <c r="P344" s="204"/>
      <c r="Q344" s="201"/>
      <c r="R344" s="201"/>
    </row>
    <row r="345" spans="1:18" x14ac:dyDescent="0.2">
      <c r="A345" s="113"/>
      <c r="B345" s="200"/>
      <c r="C345" s="200"/>
      <c r="D345" s="201"/>
      <c r="E345" s="113"/>
      <c r="F345" s="113"/>
      <c r="G345" s="113"/>
      <c r="H345" s="113"/>
      <c r="I345" s="203"/>
      <c r="J345" s="203"/>
      <c r="K345" s="203"/>
      <c r="L345" s="203"/>
      <c r="M345" s="203"/>
      <c r="N345" s="203"/>
      <c r="O345" s="204"/>
      <c r="P345" s="204"/>
      <c r="Q345" s="201"/>
      <c r="R345" s="201"/>
    </row>
    <row r="346" spans="1:18" x14ac:dyDescent="0.2">
      <c r="A346" s="113"/>
      <c r="B346" s="200"/>
      <c r="C346" s="200"/>
      <c r="D346" s="201"/>
      <c r="E346" s="113"/>
      <c r="F346" s="113"/>
      <c r="G346" s="113"/>
      <c r="H346" s="113"/>
      <c r="I346" s="203"/>
      <c r="J346" s="203"/>
      <c r="K346" s="203"/>
      <c r="L346" s="203"/>
      <c r="M346" s="203"/>
      <c r="N346" s="203"/>
      <c r="O346" s="204"/>
      <c r="P346" s="204"/>
      <c r="Q346" s="201"/>
      <c r="R346" s="201"/>
    </row>
    <row r="347" spans="1:18" x14ac:dyDescent="0.2">
      <c r="A347" s="113"/>
      <c r="B347" s="200"/>
      <c r="C347" s="200"/>
      <c r="D347" s="201"/>
      <c r="E347" s="113"/>
      <c r="F347" s="113"/>
      <c r="G347" s="113"/>
      <c r="H347" s="113"/>
      <c r="I347" s="203"/>
      <c r="J347" s="203"/>
      <c r="K347" s="203"/>
      <c r="L347" s="203"/>
      <c r="M347" s="203"/>
      <c r="N347" s="203"/>
      <c r="O347" s="204"/>
      <c r="P347" s="204"/>
      <c r="Q347" s="201"/>
      <c r="R347" s="201"/>
    </row>
    <row r="348" spans="1:18" x14ac:dyDescent="0.2">
      <c r="A348" s="113"/>
      <c r="B348" s="200"/>
      <c r="C348" s="200"/>
      <c r="D348" s="201"/>
      <c r="E348" s="113"/>
      <c r="F348" s="113"/>
      <c r="G348" s="113"/>
      <c r="H348" s="113"/>
      <c r="I348" s="203"/>
      <c r="J348" s="203"/>
      <c r="K348" s="203"/>
      <c r="L348" s="203"/>
      <c r="M348" s="203"/>
      <c r="N348" s="203"/>
      <c r="O348" s="204"/>
      <c r="P348" s="204"/>
      <c r="Q348" s="201"/>
      <c r="R348" s="201"/>
    </row>
    <row r="349" spans="1:18" x14ac:dyDescent="0.2">
      <c r="A349" s="113"/>
      <c r="B349" s="200"/>
      <c r="C349" s="200"/>
      <c r="D349" s="201"/>
      <c r="E349" s="113"/>
      <c r="F349" s="113"/>
      <c r="G349" s="113"/>
      <c r="H349" s="113"/>
      <c r="I349" s="203"/>
      <c r="J349" s="203"/>
      <c r="K349" s="203"/>
      <c r="L349" s="203"/>
      <c r="M349" s="203"/>
      <c r="N349" s="203"/>
      <c r="O349" s="204"/>
      <c r="P349" s="204"/>
      <c r="Q349" s="201"/>
      <c r="R349" s="201"/>
    </row>
    <row r="350" spans="1:18" x14ac:dyDescent="0.2">
      <c r="A350" s="113"/>
      <c r="B350" s="200"/>
      <c r="C350" s="200"/>
      <c r="D350" s="201"/>
      <c r="E350" s="113"/>
      <c r="F350" s="113"/>
      <c r="G350" s="113"/>
      <c r="H350" s="113"/>
      <c r="I350" s="203"/>
      <c r="J350" s="203"/>
      <c r="K350" s="203"/>
      <c r="L350" s="203"/>
      <c r="M350" s="203"/>
      <c r="N350" s="203"/>
      <c r="O350" s="204"/>
      <c r="P350" s="204"/>
      <c r="Q350" s="201"/>
      <c r="R350" s="201"/>
    </row>
    <row r="351" spans="1:18" x14ac:dyDescent="0.2">
      <c r="A351" s="113"/>
      <c r="B351" s="200"/>
      <c r="C351" s="200"/>
      <c r="D351" s="201"/>
      <c r="E351" s="113"/>
      <c r="F351" s="113"/>
      <c r="G351" s="113"/>
      <c r="H351" s="113"/>
      <c r="I351" s="203"/>
      <c r="J351" s="203"/>
      <c r="K351" s="203"/>
      <c r="L351" s="203"/>
      <c r="M351" s="203"/>
      <c r="N351" s="203"/>
      <c r="O351" s="204"/>
      <c r="P351" s="204"/>
      <c r="Q351" s="201"/>
      <c r="R351" s="201"/>
    </row>
    <row r="352" spans="1:18" x14ac:dyDescent="0.2">
      <c r="A352" s="113"/>
      <c r="B352" s="200"/>
      <c r="C352" s="200"/>
      <c r="D352" s="201"/>
      <c r="E352" s="113"/>
      <c r="F352" s="113"/>
      <c r="G352" s="113"/>
      <c r="H352" s="113"/>
      <c r="I352" s="203"/>
      <c r="J352" s="203"/>
      <c r="K352" s="203"/>
      <c r="L352" s="203"/>
      <c r="M352" s="203"/>
      <c r="N352" s="203"/>
      <c r="O352" s="204"/>
      <c r="P352" s="204"/>
      <c r="Q352" s="201"/>
      <c r="R352" s="201"/>
    </row>
    <row r="353" spans="1:18" x14ac:dyDescent="0.2">
      <c r="A353" s="113"/>
      <c r="B353" s="200"/>
      <c r="C353" s="200"/>
      <c r="D353" s="201"/>
      <c r="E353" s="113"/>
      <c r="F353" s="113"/>
      <c r="G353" s="113"/>
      <c r="H353" s="113"/>
      <c r="I353" s="203"/>
      <c r="J353" s="203"/>
      <c r="K353" s="203"/>
      <c r="L353" s="203"/>
      <c r="M353" s="203"/>
      <c r="N353" s="203"/>
      <c r="O353" s="204"/>
      <c r="P353" s="204"/>
      <c r="Q353" s="201"/>
      <c r="R353" s="201"/>
    </row>
    <row r="354" spans="1:18" x14ac:dyDescent="0.2">
      <c r="A354" s="113"/>
      <c r="B354" s="200"/>
      <c r="C354" s="200"/>
      <c r="D354" s="201"/>
      <c r="E354" s="113"/>
      <c r="F354" s="113"/>
      <c r="G354" s="113"/>
      <c r="H354" s="113"/>
      <c r="I354" s="203"/>
      <c r="J354" s="203"/>
      <c r="K354" s="203"/>
      <c r="L354" s="203"/>
      <c r="M354" s="203"/>
      <c r="N354" s="203"/>
      <c r="O354" s="204"/>
      <c r="P354" s="204"/>
      <c r="Q354" s="201"/>
      <c r="R354" s="201"/>
    </row>
    <row r="355" spans="1:18" x14ac:dyDescent="0.2">
      <c r="A355" s="113"/>
      <c r="B355" s="200"/>
      <c r="C355" s="200"/>
      <c r="D355" s="201"/>
      <c r="E355" s="113"/>
      <c r="F355" s="113"/>
      <c r="G355" s="113"/>
      <c r="H355" s="113"/>
      <c r="I355" s="203"/>
      <c r="J355" s="203"/>
      <c r="K355" s="203"/>
      <c r="L355" s="203"/>
      <c r="M355" s="203"/>
      <c r="N355" s="203"/>
      <c r="O355" s="204"/>
      <c r="P355" s="204"/>
      <c r="Q355" s="201"/>
      <c r="R355" s="201"/>
    </row>
    <row r="356" spans="1:18" x14ac:dyDescent="0.2">
      <c r="A356" s="113"/>
      <c r="B356" s="200"/>
      <c r="C356" s="200"/>
      <c r="D356" s="201"/>
      <c r="E356" s="113"/>
      <c r="F356" s="113"/>
      <c r="G356" s="113"/>
      <c r="H356" s="113"/>
      <c r="I356" s="203"/>
      <c r="J356" s="203"/>
      <c r="K356" s="203"/>
      <c r="L356" s="203"/>
      <c r="M356" s="203"/>
      <c r="N356" s="203"/>
      <c r="O356" s="204"/>
      <c r="P356" s="204"/>
      <c r="Q356" s="201"/>
      <c r="R356" s="201"/>
    </row>
    <row r="357" spans="1:18" x14ac:dyDescent="0.2">
      <c r="A357" s="113"/>
      <c r="B357" s="200"/>
      <c r="C357" s="200"/>
      <c r="D357" s="201"/>
      <c r="E357" s="113"/>
      <c r="F357" s="113"/>
      <c r="G357" s="113"/>
      <c r="H357" s="113"/>
      <c r="I357" s="203"/>
      <c r="J357" s="203"/>
      <c r="K357" s="203"/>
      <c r="L357" s="203"/>
      <c r="M357" s="203"/>
      <c r="N357" s="203"/>
      <c r="O357" s="204"/>
      <c r="P357" s="204"/>
      <c r="Q357" s="201"/>
      <c r="R357" s="201"/>
    </row>
    <row r="358" spans="1:18" x14ac:dyDescent="0.2">
      <c r="A358" s="113"/>
      <c r="B358" s="200"/>
      <c r="C358" s="200"/>
      <c r="D358" s="201"/>
      <c r="E358" s="113"/>
      <c r="F358" s="113"/>
      <c r="G358" s="113"/>
      <c r="H358" s="113"/>
      <c r="I358" s="203"/>
      <c r="J358" s="203"/>
      <c r="K358" s="203"/>
      <c r="L358" s="203"/>
      <c r="M358" s="203"/>
      <c r="N358" s="203"/>
      <c r="O358" s="204"/>
      <c r="P358" s="204"/>
      <c r="Q358" s="201"/>
      <c r="R358" s="201"/>
    </row>
    <row r="359" spans="1:18" x14ac:dyDescent="0.2">
      <c r="A359" s="113"/>
      <c r="B359" s="200"/>
      <c r="C359" s="200"/>
      <c r="D359" s="201"/>
      <c r="E359" s="113"/>
      <c r="F359" s="113"/>
      <c r="G359" s="113"/>
      <c r="H359" s="113"/>
      <c r="I359" s="203"/>
      <c r="J359" s="203"/>
      <c r="K359" s="203"/>
      <c r="L359" s="203"/>
      <c r="M359" s="203"/>
      <c r="N359" s="203"/>
      <c r="O359" s="204"/>
      <c r="P359" s="204"/>
      <c r="Q359" s="201"/>
      <c r="R359" s="201"/>
    </row>
    <row r="360" spans="1:18" x14ac:dyDescent="0.2">
      <c r="A360" s="113"/>
      <c r="B360" s="200"/>
      <c r="C360" s="200"/>
      <c r="D360" s="201"/>
      <c r="E360" s="113"/>
      <c r="F360" s="113"/>
      <c r="G360" s="113"/>
      <c r="H360" s="113"/>
      <c r="I360" s="203"/>
      <c r="J360" s="203"/>
      <c r="K360" s="203"/>
      <c r="L360" s="203"/>
      <c r="M360" s="203"/>
      <c r="N360" s="203"/>
      <c r="O360" s="204"/>
      <c r="P360" s="204"/>
      <c r="Q360" s="201"/>
      <c r="R360" s="201"/>
    </row>
    <row r="361" spans="1:18" x14ac:dyDescent="0.2">
      <c r="A361" s="113"/>
      <c r="B361" s="200"/>
      <c r="C361" s="200"/>
      <c r="D361" s="201"/>
      <c r="E361" s="113"/>
      <c r="F361" s="113"/>
      <c r="G361" s="113"/>
      <c r="H361" s="113"/>
      <c r="I361" s="203"/>
      <c r="J361" s="203"/>
      <c r="K361" s="203"/>
      <c r="L361" s="203"/>
      <c r="M361" s="203"/>
      <c r="N361" s="203"/>
      <c r="O361" s="204"/>
      <c r="P361" s="204"/>
      <c r="Q361" s="201"/>
      <c r="R361" s="201"/>
    </row>
    <row r="362" spans="1:18" x14ac:dyDescent="0.2">
      <c r="A362" s="113"/>
      <c r="B362" s="200"/>
      <c r="C362" s="200"/>
      <c r="D362" s="201"/>
      <c r="E362" s="113"/>
      <c r="F362" s="113"/>
      <c r="G362" s="113"/>
      <c r="H362" s="113"/>
      <c r="I362" s="203"/>
      <c r="J362" s="203"/>
      <c r="K362" s="203"/>
      <c r="L362" s="203"/>
      <c r="M362" s="203"/>
      <c r="N362" s="203"/>
      <c r="O362" s="204"/>
      <c r="P362" s="204"/>
      <c r="Q362" s="201"/>
      <c r="R362" s="201"/>
    </row>
    <row r="363" spans="1:18" x14ac:dyDescent="0.2">
      <c r="A363" s="113"/>
      <c r="B363" s="200"/>
      <c r="C363" s="200"/>
      <c r="D363" s="201"/>
      <c r="E363" s="113"/>
      <c r="F363" s="113"/>
      <c r="G363" s="113"/>
      <c r="H363" s="113"/>
      <c r="I363" s="203"/>
      <c r="J363" s="203"/>
      <c r="K363" s="203"/>
      <c r="L363" s="203"/>
      <c r="M363" s="203"/>
      <c r="N363" s="203"/>
      <c r="O363" s="204"/>
      <c r="P363" s="204"/>
      <c r="Q363" s="201"/>
      <c r="R363" s="201"/>
    </row>
    <row r="364" spans="1:18" x14ac:dyDescent="0.2">
      <c r="A364" s="113"/>
      <c r="B364" s="200"/>
      <c r="C364" s="200"/>
      <c r="D364" s="201"/>
      <c r="E364" s="113"/>
      <c r="F364" s="113"/>
      <c r="G364" s="113"/>
      <c r="H364" s="113"/>
      <c r="I364" s="203"/>
      <c r="J364" s="203"/>
      <c r="K364" s="203"/>
      <c r="L364" s="203"/>
      <c r="M364" s="203"/>
      <c r="N364" s="203"/>
      <c r="O364" s="204"/>
      <c r="P364" s="204"/>
      <c r="Q364" s="201"/>
      <c r="R364" s="201"/>
    </row>
    <row r="365" spans="1:18" x14ac:dyDescent="0.2">
      <c r="A365" s="113"/>
      <c r="B365" s="200"/>
      <c r="C365" s="200"/>
      <c r="D365" s="201"/>
      <c r="E365" s="113"/>
      <c r="F365" s="113"/>
      <c r="G365" s="113"/>
      <c r="H365" s="113"/>
      <c r="I365" s="203"/>
      <c r="J365" s="203"/>
      <c r="K365" s="203"/>
      <c r="L365" s="203"/>
      <c r="M365" s="203"/>
      <c r="N365" s="203"/>
      <c r="O365" s="204"/>
      <c r="P365" s="204"/>
      <c r="Q365" s="201"/>
      <c r="R365" s="201"/>
    </row>
    <row r="366" spans="1:18" x14ac:dyDescent="0.2">
      <c r="A366" s="113"/>
      <c r="B366" s="200"/>
      <c r="C366" s="200"/>
      <c r="D366" s="201"/>
      <c r="E366" s="113"/>
      <c r="F366" s="113"/>
      <c r="G366" s="113"/>
      <c r="H366" s="113"/>
      <c r="I366" s="203"/>
      <c r="J366" s="203"/>
      <c r="K366" s="203"/>
      <c r="L366" s="203"/>
      <c r="M366" s="203"/>
      <c r="N366" s="203"/>
      <c r="O366" s="204"/>
      <c r="P366" s="204"/>
      <c r="Q366" s="201"/>
      <c r="R366" s="201"/>
    </row>
    <row r="367" spans="1:18" x14ac:dyDescent="0.2">
      <c r="A367" s="113"/>
      <c r="B367" s="200"/>
      <c r="C367" s="200"/>
      <c r="D367" s="201"/>
      <c r="E367" s="113"/>
      <c r="F367" s="113"/>
      <c r="G367" s="113"/>
      <c r="H367" s="113"/>
      <c r="I367" s="203"/>
      <c r="J367" s="203"/>
      <c r="K367" s="203"/>
      <c r="L367" s="203"/>
      <c r="M367" s="203"/>
      <c r="N367" s="203"/>
      <c r="O367" s="204"/>
      <c r="P367" s="204"/>
      <c r="Q367" s="201"/>
      <c r="R367" s="201"/>
    </row>
    <row r="368" spans="1:18" x14ac:dyDescent="0.2">
      <c r="A368" s="113"/>
      <c r="B368" s="200"/>
      <c r="C368" s="200"/>
      <c r="D368" s="201"/>
      <c r="E368" s="113"/>
      <c r="F368" s="113"/>
      <c r="G368" s="113"/>
      <c r="H368" s="113"/>
      <c r="I368" s="203"/>
      <c r="J368" s="203"/>
      <c r="K368" s="203"/>
      <c r="L368" s="203"/>
      <c r="M368" s="203"/>
      <c r="N368" s="203"/>
      <c r="O368" s="204"/>
      <c r="P368" s="204"/>
      <c r="Q368" s="201"/>
      <c r="R368" s="201"/>
    </row>
    <row r="369" spans="1:18" x14ac:dyDescent="0.2">
      <c r="A369" s="113"/>
      <c r="B369" s="200"/>
      <c r="C369" s="200"/>
      <c r="D369" s="201"/>
      <c r="E369" s="113"/>
      <c r="F369" s="113"/>
      <c r="G369" s="113"/>
      <c r="H369" s="113"/>
      <c r="I369" s="203"/>
      <c r="J369" s="203"/>
      <c r="K369" s="203"/>
      <c r="L369" s="203"/>
      <c r="M369" s="203"/>
      <c r="N369" s="203"/>
      <c r="O369" s="204"/>
      <c r="P369" s="204"/>
      <c r="Q369" s="201"/>
      <c r="R369" s="201"/>
    </row>
    <row r="370" spans="1:18" x14ac:dyDescent="0.2">
      <c r="A370" s="113"/>
      <c r="B370" s="200"/>
      <c r="C370" s="200"/>
      <c r="D370" s="201"/>
      <c r="E370" s="113"/>
      <c r="F370" s="113"/>
      <c r="G370" s="113"/>
      <c r="H370" s="113"/>
      <c r="I370" s="203"/>
      <c r="J370" s="203"/>
      <c r="K370" s="203"/>
      <c r="L370" s="203"/>
      <c r="M370" s="203"/>
      <c r="N370" s="203"/>
      <c r="O370" s="204"/>
      <c r="P370" s="204"/>
      <c r="Q370" s="201"/>
      <c r="R370" s="201"/>
    </row>
    <row r="371" spans="1:18" x14ac:dyDescent="0.2">
      <c r="A371" s="113"/>
      <c r="B371" s="200"/>
      <c r="C371" s="200"/>
      <c r="D371" s="201"/>
      <c r="E371" s="113"/>
      <c r="F371" s="113"/>
      <c r="G371" s="113"/>
      <c r="H371" s="113"/>
      <c r="I371" s="203"/>
      <c r="J371" s="203"/>
      <c r="K371" s="203"/>
      <c r="L371" s="203"/>
      <c r="M371" s="203"/>
      <c r="N371" s="203"/>
      <c r="O371" s="204"/>
      <c r="P371" s="204"/>
      <c r="Q371" s="201"/>
      <c r="R371" s="201"/>
    </row>
    <row r="372" spans="1:18" x14ac:dyDescent="0.2">
      <c r="A372" s="113"/>
      <c r="B372" s="200"/>
      <c r="C372" s="200"/>
      <c r="D372" s="201"/>
      <c r="E372" s="113"/>
      <c r="F372" s="113"/>
      <c r="G372" s="113"/>
      <c r="H372" s="113"/>
      <c r="I372" s="203"/>
      <c r="J372" s="203"/>
      <c r="K372" s="203"/>
      <c r="L372" s="203"/>
      <c r="M372" s="203"/>
      <c r="N372" s="203"/>
      <c r="O372" s="204"/>
      <c r="P372" s="204"/>
      <c r="Q372" s="201"/>
      <c r="R372" s="201"/>
    </row>
    <row r="373" spans="1:18" x14ac:dyDescent="0.2">
      <c r="A373" s="113"/>
      <c r="B373" s="200"/>
      <c r="C373" s="200"/>
      <c r="D373" s="201"/>
      <c r="E373" s="113"/>
      <c r="F373" s="113"/>
      <c r="G373" s="113"/>
      <c r="H373" s="113"/>
      <c r="I373" s="203"/>
      <c r="J373" s="203"/>
      <c r="K373" s="203"/>
      <c r="L373" s="203"/>
      <c r="M373" s="203"/>
      <c r="N373" s="203"/>
      <c r="O373" s="204"/>
      <c r="P373" s="204"/>
      <c r="Q373" s="201"/>
      <c r="R373" s="201"/>
    </row>
    <row r="374" spans="1:18" x14ac:dyDescent="0.2">
      <c r="A374" s="113"/>
      <c r="B374" s="200"/>
      <c r="C374" s="200"/>
      <c r="D374" s="201"/>
      <c r="E374" s="113"/>
      <c r="F374" s="113"/>
      <c r="G374" s="113"/>
      <c r="H374" s="113"/>
      <c r="I374" s="203"/>
      <c r="J374" s="203"/>
      <c r="K374" s="203"/>
      <c r="L374" s="203"/>
      <c r="M374" s="203"/>
      <c r="N374" s="203"/>
      <c r="O374" s="204"/>
      <c r="P374" s="204"/>
      <c r="Q374" s="201"/>
      <c r="R374" s="201"/>
    </row>
    <row r="375" spans="1:18" x14ac:dyDescent="0.2">
      <c r="A375" s="113"/>
      <c r="B375" s="200"/>
      <c r="C375" s="200"/>
      <c r="D375" s="201"/>
      <c r="E375" s="113"/>
      <c r="F375" s="113"/>
      <c r="G375" s="113"/>
      <c r="H375" s="113"/>
      <c r="I375" s="203"/>
      <c r="J375" s="203"/>
      <c r="K375" s="203"/>
      <c r="L375" s="203"/>
      <c r="M375" s="203"/>
      <c r="N375" s="203"/>
      <c r="O375" s="204"/>
      <c r="P375" s="204"/>
      <c r="Q375" s="201"/>
      <c r="R375" s="201"/>
    </row>
    <row r="376" spans="1:18" x14ac:dyDescent="0.2">
      <c r="A376" s="113"/>
      <c r="B376" s="200"/>
      <c r="C376" s="200"/>
      <c r="D376" s="201"/>
      <c r="E376" s="113"/>
      <c r="F376" s="113"/>
      <c r="G376" s="113"/>
      <c r="H376" s="113"/>
      <c r="I376" s="203"/>
      <c r="J376" s="203"/>
      <c r="K376" s="203"/>
      <c r="L376" s="203"/>
      <c r="M376" s="203"/>
      <c r="N376" s="203"/>
      <c r="O376" s="204"/>
      <c r="P376" s="204"/>
      <c r="Q376" s="201"/>
      <c r="R376" s="201"/>
    </row>
    <row r="377" spans="1:18" x14ac:dyDescent="0.2">
      <c r="A377" s="113"/>
      <c r="B377" s="200"/>
      <c r="C377" s="200"/>
      <c r="D377" s="201"/>
      <c r="E377" s="113"/>
      <c r="F377" s="113"/>
      <c r="G377" s="113"/>
      <c r="H377" s="113"/>
      <c r="I377" s="203"/>
      <c r="J377" s="203"/>
      <c r="K377" s="203"/>
      <c r="L377" s="203"/>
      <c r="M377" s="203"/>
      <c r="N377" s="203"/>
      <c r="O377" s="204"/>
      <c r="P377" s="204"/>
      <c r="Q377" s="201"/>
      <c r="R377" s="201"/>
    </row>
    <row r="378" spans="1:18" x14ac:dyDescent="0.2">
      <c r="A378" s="113"/>
      <c r="B378" s="200"/>
      <c r="C378" s="200"/>
      <c r="D378" s="201"/>
      <c r="E378" s="113"/>
      <c r="F378" s="113"/>
      <c r="G378" s="113"/>
      <c r="H378" s="113"/>
      <c r="I378" s="203"/>
      <c r="J378" s="203"/>
      <c r="K378" s="203"/>
      <c r="L378" s="203"/>
      <c r="M378" s="203"/>
      <c r="N378" s="203"/>
      <c r="O378" s="204"/>
      <c r="P378" s="204"/>
      <c r="Q378" s="201"/>
      <c r="R378" s="201"/>
    </row>
    <row r="379" spans="1:18" x14ac:dyDescent="0.2">
      <c r="A379" s="113"/>
      <c r="B379" s="200"/>
      <c r="C379" s="200"/>
      <c r="D379" s="201"/>
      <c r="E379" s="113"/>
      <c r="F379" s="113"/>
      <c r="G379" s="113"/>
      <c r="H379" s="113"/>
      <c r="I379" s="203"/>
      <c r="J379" s="203"/>
      <c r="K379" s="203"/>
      <c r="L379" s="203"/>
      <c r="M379" s="203"/>
      <c r="N379" s="203"/>
      <c r="O379" s="204"/>
      <c r="P379" s="204"/>
      <c r="Q379" s="201"/>
      <c r="R379" s="201"/>
    </row>
    <row r="380" spans="1:18" x14ac:dyDescent="0.2">
      <c r="A380" s="113"/>
      <c r="B380" s="200"/>
      <c r="C380" s="200"/>
      <c r="D380" s="201"/>
      <c r="E380" s="113"/>
      <c r="F380" s="113"/>
      <c r="G380" s="113"/>
      <c r="H380" s="113"/>
      <c r="I380" s="203"/>
      <c r="J380" s="203"/>
      <c r="K380" s="203"/>
      <c r="L380" s="203"/>
      <c r="M380" s="203"/>
      <c r="N380" s="203"/>
      <c r="O380" s="204"/>
      <c r="P380" s="204"/>
      <c r="Q380" s="201"/>
      <c r="R380" s="201"/>
    </row>
    <row r="381" spans="1:18" x14ac:dyDescent="0.2">
      <c r="A381" s="113"/>
      <c r="B381" s="200"/>
      <c r="C381" s="200"/>
      <c r="D381" s="201"/>
      <c r="E381" s="113"/>
      <c r="F381" s="113"/>
      <c r="G381" s="113"/>
      <c r="H381" s="113"/>
      <c r="I381" s="203"/>
      <c r="J381" s="203"/>
      <c r="K381" s="203"/>
      <c r="L381" s="203"/>
      <c r="M381" s="203"/>
      <c r="N381" s="203"/>
      <c r="O381" s="204"/>
      <c r="P381" s="204"/>
      <c r="Q381" s="201"/>
      <c r="R381" s="201"/>
    </row>
    <row r="382" spans="1:18" x14ac:dyDescent="0.2">
      <c r="A382" s="113"/>
      <c r="B382" s="200"/>
      <c r="C382" s="200"/>
      <c r="D382" s="201"/>
      <c r="E382" s="113"/>
      <c r="F382" s="113"/>
      <c r="G382" s="113"/>
      <c r="H382" s="113"/>
      <c r="I382" s="203"/>
      <c r="J382" s="203"/>
      <c r="K382" s="203"/>
      <c r="L382" s="203"/>
      <c r="M382" s="203"/>
      <c r="N382" s="203"/>
      <c r="O382" s="204"/>
      <c r="P382" s="204"/>
      <c r="Q382" s="201"/>
      <c r="R382" s="201"/>
    </row>
    <row r="383" spans="1:18" x14ac:dyDescent="0.2">
      <c r="A383" s="113"/>
      <c r="B383" s="200"/>
      <c r="C383" s="200"/>
      <c r="D383" s="201"/>
      <c r="E383" s="113"/>
      <c r="F383" s="113"/>
      <c r="G383" s="113"/>
      <c r="H383" s="113"/>
      <c r="I383" s="203"/>
      <c r="J383" s="203"/>
      <c r="K383" s="203"/>
      <c r="L383" s="203"/>
      <c r="M383" s="203"/>
      <c r="N383" s="203"/>
      <c r="O383" s="204"/>
      <c r="P383" s="204"/>
      <c r="Q383" s="201"/>
      <c r="R383" s="201"/>
    </row>
    <row r="384" spans="1:18" x14ac:dyDescent="0.2">
      <c r="A384" s="113"/>
      <c r="B384" s="200"/>
      <c r="C384" s="200"/>
      <c r="D384" s="201"/>
      <c r="E384" s="113"/>
      <c r="F384" s="113"/>
      <c r="G384" s="113"/>
      <c r="H384" s="113"/>
      <c r="I384" s="203"/>
      <c r="J384" s="203"/>
      <c r="K384" s="203"/>
      <c r="L384" s="203"/>
      <c r="M384" s="203"/>
      <c r="N384" s="203"/>
      <c r="O384" s="204"/>
      <c r="P384" s="204"/>
      <c r="Q384" s="201"/>
      <c r="R384" s="201"/>
    </row>
    <row r="385" spans="1:18" x14ac:dyDescent="0.2">
      <c r="A385" s="113"/>
      <c r="B385" s="200"/>
      <c r="C385" s="200"/>
      <c r="D385" s="201"/>
      <c r="E385" s="113"/>
      <c r="F385" s="113"/>
      <c r="G385" s="113"/>
      <c r="H385" s="113"/>
      <c r="I385" s="203"/>
      <c r="J385" s="203"/>
      <c r="K385" s="203"/>
      <c r="L385" s="203"/>
      <c r="M385" s="203"/>
      <c r="N385" s="203"/>
      <c r="O385" s="204"/>
      <c r="P385" s="204"/>
      <c r="Q385" s="201"/>
      <c r="R385" s="201"/>
    </row>
    <row r="386" spans="1:18" x14ac:dyDescent="0.2">
      <c r="A386" s="113"/>
      <c r="B386" s="200"/>
      <c r="C386" s="200"/>
      <c r="D386" s="201"/>
      <c r="E386" s="113"/>
      <c r="F386" s="113"/>
      <c r="G386" s="113"/>
      <c r="H386" s="113"/>
      <c r="I386" s="203"/>
      <c r="J386" s="203"/>
      <c r="K386" s="203"/>
      <c r="L386" s="203"/>
      <c r="M386" s="203"/>
      <c r="N386" s="203"/>
      <c r="O386" s="204"/>
      <c r="P386" s="204"/>
      <c r="Q386" s="201"/>
      <c r="R386" s="201"/>
    </row>
    <row r="387" spans="1:18" x14ac:dyDescent="0.2">
      <c r="A387" s="113"/>
      <c r="B387" s="200"/>
      <c r="C387" s="200"/>
      <c r="D387" s="201"/>
      <c r="E387" s="113"/>
      <c r="F387" s="113"/>
      <c r="G387" s="113"/>
      <c r="H387" s="113"/>
      <c r="I387" s="203"/>
      <c r="J387" s="203"/>
      <c r="K387" s="203"/>
      <c r="L387" s="203"/>
      <c r="M387" s="203"/>
      <c r="N387" s="203"/>
      <c r="O387" s="204"/>
      <c r="P387" s="204"/>
      <c r="Q387" s="201"/>
      <c r="R387" s="201"/>
    </row>
    <row r="388" spans="1:18" x14ac:dyDescent="0.2">
      <c r="A388" s="113"/>
      <c r="B388" s="200"/>
      <c r="C388" s="200"/>
      <c r="D388" s="201"/>
      <c r="E388" s="113"/>
      <c r="F388" s="113"/>
      <c r="G388" s="113"/>
      <c r="H388" s="113"/>
      <c r="I388" s="203"/>
      <c r="J388" s="203"/>
      <c r="K388" s="203"/>
      <c r="L388" s="203"/>
      <c r="M388" s="203"/>
      <c r="N388" s="203"/>
      <c r="O388" s="204"/>
      <c r="P388" s="204"/>
      <c r="Q388" s="201"/>
      <c r="R388" s="201"/>
    </row>
    <row r="389" spans="1:18" x14ac:dyDescent="0.2">
      <c r="A389" s="113"/>
      <c r="B389" s="200"/>
      <c r="C389" s="200"/>
      <c r="D389" s="201"/>
      <c r="E389" s="113"/>
      <c r="F389" s="113"/>
      <c r="G389" s="113"/>
      <c r="H389" s="113"/>
      <c r="I389" s="203"/>
      <c r="J389" s="203"/>
      <c r="K389" s="203"/>
      <c r="L389" s="203"/>
      <c r="M389" s="203"/>
      <c r="N389" s="203"/>
      <c r="O389" s="204"/>
      <c r="P389" s="204"/>
      <c r="Q389" s="201"/>
      <c r="R389" s="201"/>
    </row>
    <row r="390" spans="1:18" x14ac:dyDescent="0.2">
      <c r="A390" s="113"/>
      <c r="B390" s="200"/>
      <c r="C390" s="200"/>
      <c r="D390" s="201"/>
      <c r="E390" s="113"/>
      <c r="F390" s="113"/>
      <c r="G390" s="113"/>
      <c r="H390" s="113"/>
      <c r="I390" s="203"/>
      <c r="J390" s="203"/>
      <c r="K390" s="203"/>
      <c r="L390" s="203"/>
      <c r="M390" s="203"/>
      <c r="N390" s="203"/>
      <c r="O390" s="204"/>
      <c r="P390" s="204"/>
      <c r="Q390" s="201"/>
      <c r="R390" s="201"/>
    </row>
    <row r="391" spans="1:18" x14ac:dyDescent="0.2">
      <c r="A391" s="113"/>
      <c r="B391" s="200"/>
      <c r="C391" s="200"/>
      <c r="D391" s="201"/>
      <c r="E391" s="113"/>
      <c r="F391" s="113"/>
      <c r="G391" s="113"/>
      <c r="H391" s="113"/>
      <c r="I391" s="203"/>
      <c r="J391" s="203"/>
      <c r="K391" s="203"/>
      <c r="L391" s="203"/>
      <c r="M391" s="203"/>
      <c r="N391" s="203"/>
      <c r="O391" s="204"/>
      <c r="P391" s="204"/>
      <c r="Q391" s="201"/>
      <c r="R391" s="201"/>
    </row>
    <row r="392" spans="1:18" x14ac:dyDescent="0.2">
      <c r="A392" s="113"/>
      <c r="B392" s="200"/>
      <c r="C392" s="200"/>
      <c r="D392" s="201"/>
      <c r="E392" s="113"/>
      <c r="F392" s="113"/>
      <c r="G392" s="113"/>
      <c r="H392" s="113"/>
      <c r="I392" s="203"/>
      <c r="J392" s="203"/>
      <c r="K392" s="203"/>
      <c r="L392" s="203"/>
      <c r="M392" s="203"/>
      <c r="N392" s="203"/>
      <c r="O392" s="204"/>
      <c r="P392" s="204"/>
      <c r="Q392" s="201"/>
      <c r="R392" s="201"/>
    </row>
    <row r="393" spans="1:18" x14ac:dyDescent="0.2">
      <c r="A393" s="113"/>
      <c r="B393" s="200"/>
      <c r="C393" s="200"/>
      <c r="D393" s="201"/>
      <c r="E393" s="113"/>
      <c r="F393" s="113"/>
      <c r="G393" s="113"/>
      <c r="H393" s="113"/>
      <c r="I393" s="203"/>
      <c r="J393" s="203"/>
      <c r="K393" s="203"/>
      <c r="L393" s="203"/>
      <c r="M393" s="203"/>
      <c r="N393" s="203"/>
      <c r="O393" s="204"/>
      <c r="P393" s="204"/>
      <c r="Q393" s="201"/>
      <c r="R393" s="201"/>
    </row>
    <row r="394" spans="1:18" x14ac:dyDescent="0.2">
      <c r="A394" s="113"/>
      <c r="B394" s="200"/>
      <c r="C394" s="200"/>
      <c r="D394" s="201"/>
      <c r="E394" s="113"/>
      <c r="F394" s="113"/>
      <c r="G394" s="113"/>
      <c r="H394" s="113"/>
      <c r="I394" s="203"/>
      <c r="J394" s="203"/>
      <c r="K394" s="203"/>
      <c r="L394" s="203"/>
      <c r="M394" s="203"/>
      <c r="N394" s="203"/>
      <c r="O394" s="204"/>
      <c r="P394" s="204"/>
      <c r="Q394" s="201"/>
      <c r="R394" s="201"/>
    </row>
    <row r="395" spans="1:18" x14ac:dyDescent="0.2">
      <c r="A395" s="113"/>
      <c r="B395" s="200"/>
      <c r="C395" s="200"/>
      <c r="D395" s="201"/>
      <c r="E395" s="113"/>
      <c r="F395" s="113"/>
      <c r="G395" s="113"/>
      <c r="H395" s="113"/>
      <c r="I395" s="203"/>
      <c r="J395" s="203"/>
      <c r="K395" s="203"/>
      <c r="L395" s="203"/>
      <c r="M395" s="203"/>
      <c r="N395" s="203"/>
      <c r="O395" s="204"/>
      <c r="P395" s="204"/>
      <c r="Q395" s="201"/>
      <c r="R395" s="201"/>
    </row>
    <row r="396" spans="1:18" x14ac:dyDescent="0.2">
      <c r="A396" s="113"/>
      <c r="B396" s="200"/>
      <c r="C396" s="200"/>
      <c r="D396" s="201"/>
      <c r="E396" s="113"/>
      <c r="F396" s="113"/>
      <c r="G396" s="113"/>
      <c r="H396" s="113"/>
      <c r="I396" s="203"/>
      <c r="J396" s="203"/>
      <c r="K396" s="203"/>
      <c r="L396" s="203"/>
      <c r="M396" s="203"/>
      <c r="N396" s="203"/>
      <c r="O396" s="204"/>
      <c r="P396" s="204"/>
      <c r="Q396" s="201"/>
      <c r="R396" s="201"/>
    </row>
    <row r="397" spans="1:18" x14ac:dyDescent="0.2">
      <c r="A397" s="113"/>
      <c r="B397" s="200"/>
      <c r="C397" s="200"/>
      <c r="D397" s="201"/>
      <c r="E397" s="113"/>
      <c r="F397" s="113"/>
      <c r="G397" s="113"/>
      <c r="H397" s="113"/>
      <c r="I397" s="203"/>
      <c r="J397" s="203"/>
      <c r="K397" s="203"/>
      <c r="L397" s="203"/>
      <c r="M397" s="203"/>
      <c r="N397" s="203"/>
      <c r="O397" s="204"/>
      <c r="P397" s="204"/>
      <c r="Q397" s="201"/>
      <c r="R397" s="201"/>
    </row>
    <row r="398" spans="1:18" x14ac:dyDescent="0.2">
      <c r="A398" s="113"/>
      <c r="B398" s="200"/>
      <c r="C398" s="200"/>
      <c r="D398" s="201"/>
      <c r="E398" s="113"/>
      <c r="F398" s="113"/>
      <c r="G398" s="113"/>
      <c r="H398" s="113"/>
      <c r="I398" s="203"/>
      <c r="J398" s="203"/>
      <c r="K398" s="203"/>
      <c r="L398" s="203"/>
      <c r="M398" s="203"/>
      <c r="N398" s="203"/>
      <c r="O398" s="204"/>
      <c r="P398" s="204"/>
      <c r="Q398" s="201"/>
      <c r="R398" s="201"/>
    </row>
    <row r="399" spans="1:18" x14ac:dyDescent="0.2">
      <c r="A399" s="113"/>
      <c r="B399" s="200"/>
      <c r="C399" s="200"/>
      <c r="D399" s="201"/>
      <c r="E399" s="113"/>
      <c r="F399" s="113"/>
      <c r="G399" s="113"/>
      <c r="H399" s="113"/>
      <c r="I399" s="203"/>
      <c r="J399" s="203"/>
      <c r="K399" s="203"/>
      <c r="L399" s="203"/>
      <c r="M399" s="203"/>
      <c r="N399" s="203"/>
      <c r="O399" s="204"/>
      <c r="P399" s="204"/>
      <c r="Q399" s="201"/>
      <c r="R399" s="201"/>
    </row>
    <row r="400" spans="1:18" x14ac:dyDescent="0.2">
      <c r="A400" s="113"/>
      <c r="B400" s="200"/>
      <c r="C400" s="200"/>
      <c r="D400" s="201"/>
      <c r="E400" s="113"/>
      <c r="F400" s="113"/>
      <c r="G400" s="113"/>
      <c r="H400" s="113"/>
      <c r="I400" s="203"/>
      <c r="J400" s="203"/>
      <c r="K400" s="203"/>
      <c r="L400" s="203"/>
      <c r="M400" s="203"/>
      <c r="N400" s="203"/>
      <c r="O400" s="204"/>
      <c r="P400" s="204"/>
      <c r="Q400" s="201"/>
      <c r="R400" s="201"/>
    </row>
    <row r="401" spans="1:18" x14ac:dyDescent="0.2">
      <c r="A401" s="113"/>
      <c r="B401" s="200"/>
      <c r="C401" s="200"/>
      <c r="D401" s="201"/>
      <c r="E401" s="113"/>
      <c r="F401" s="113"/>
      <c r="G401" s="113"/>
      <c r="H401" s="113"/>
      <c r="I401" s="203"/>
      <c r="J401" s="203"/>
      <c r="K401" s="203"/>
      <c r="L401" s="203"/>
      <c r="M401" s="203"/>
      <c r="N401" s="203"/>
      <c r="O401" s="204"/>
      <c r="P401" s="204"/>
      <c r="Q401" s="201"/>
      <c r="R401" s="201"/>
    </row>
    <row r="402" spans="1:18" x14ac:dyDescent="0.2">
      <c r="A402" s="113"/>
      <c r="B402" s="200"/>
      <c r="C402" s="200"/>
      <c r="D402" s="201"/>
      <c r="E402" s="113"/>
      <c r="F402" s="113"/>
      <c r="G402" s="113"/>
      <c r="H402" s="113"/>
      <c r="I402" s="203"/>
      <c r="J402" s="203"/>
      <c r="K402" s="203"/>
      <c r="L402" s="203"/>
      <c r="M402" s="203"/>
      <c r="N402" s="203"/>
      <c r="O402" s="204"/>
      <c r="P402" s="204"/>
      <c r="Q402" s="201"/>
      <c r="R402" s="201"/>
    </row>
    <row r="403" spans="1:18" x14ac:dyDescent="0.2">
      <c r="A403" s="113"/>
      <c r="B403" s="200"/>
      <c r="C403" s="200"/>
      <c r="D403" s="201"/>
      <c r="E403" s="113"/>
      <c r="F403" s="113"/>
      <c r="G403" s="113"/>
      <c r="H403" s="113"/>
      <c r="I403" s="203"/>
      <c r="J403" s="203"/>
      <c r="K403" s="203"/>
      <c r="L403" s="203"/>
      <c r="M403" s="203"/>
      <c r="N403" s="203"/>
      <c r="O403" s="204"/>
      <c r="P403" s="204"/>
      <c r="Q403" s="201"/>
      <c r="R403" s="201"/>
    </row>
    <row r="404" spans="1:18" x14ac:dyDescent="0.2">
      <c r="A404" s="113"/>
      <c r="B404" s="200"/>
      <c r="C404" s="200"/>
      <c r="D404" s="201"/>
      <c r="E404" s="113"/>
      <c r="F404" s="113"/>
      <c r="G404" s="113"/>
      <c r="H404" s="113"/>
      <c r="I404" s="203"/>
      <c r="J404" s="203"/>
      <c r="K404" s="203"/>
      <c r="L404" s="203"/>
      <c r="M404" s="203"/>
      <c r="N404" s="203"/>
      <c r="O404" s="204"/>
      <c r="P404" s="204"/>
      <c r="Q404" s="201"/>
      <c r="R404" s="201"/>
    </row>
    <row r="405" spans="1:18" x14ac:dyDescent="0.2">
      <c r="A405" s="113"/>
      <c r="B405" s="200"/>
      <c r="C405" s="200"/>
      <c r="D405" s="201"/>
      <c r="E405" s="113"/>
      <c r="F405" s="113"/>
      <c r="G405" s="113"/>
      <c r="H405" s="113"/>
      <c r="I405" s="203"/>
      <c r="J405" s="203"/>
      <c r="K405" s="203"/>
      <c r="L405" s="203"/>
      <c r="M405" s="203"/>
      <c r="N405" s="203"/>
      <c r="O405" s="204"/>
      <c r="P405" s="204"/>
      <c r="Q405" s="201"/>
      <c r="R405" s="201"/>
    </row>
    <row r="406" spans="1:18" x14ac:dyDescent="0.2">
      <c r="A406" s="113"/>
      <c r="B406" s="200"/>
      <c r="C406" s="200"/>
      <c r="D406" s="201"/>
      <c r="E406" s="113"/>
      <c r="F406" s="113"/>
      <c r="G406" s="113"/>
      <c r="H406" s="113"/>
      <c r="I406" s="203"/>
      <c r="J406" s="203"/>
      <c r="K406" s="203"/>
      <c r="L406" s="203"/>
      <c r="M406" s="203"/>
      <c r="N406" s="203"/>
      <c r="O406" s="204"/>
      <c r="P406" s="204"/>
      <c r="Q406" s="201"/>
      <c r="R406" s="201"/>
    </row>
    <row r="407" spans="1:18" x14ac:dyDescent="0.2">
      <c r="A407" s="113"/>
      <c r="B407" s="200"/>
      <c r="C407" s="200"/>
      <c r="D407" s="201"/>
      <c r="E407" s="113"/>
      <c r="F407" s="113"/>
      <c r="G407" s="113"/>
      <c r="H407" s="113"/>
      <c r="I407" s="203"/>
      <c r="J407" s="203"/>
      <c r="K407" s="203"/>
      <c r="L407" s="203"/>
      <c r="M407" s="203"/>
      <c r="N407" s="203"/>
      <c r="O407" s="204"/>
      <c r="P407" s="204"/>
      <c r="Q407" s="201"/>
      <c r="R407" s="201"/>
    </row>
    <row r="408" spans="1:18" x14ac:dyDescent="0.2">
      <c r="A408" s="113"/>
      <c r="B408" s="200"/>
      <c r="C408" s="200"/>
      <c r="D408" s="201"/>
      <c r="E408" s="113"/>
      <c r="F408" s="113"/>
      <c r="G408" s="113"/>
      <c r="H408" s="113"/>
      <c r="I408" s="203"/>
      <c r="J408" s="203"/>
      <c r="K408" s="203"/>
      <c r="L408" s="203"/>
      <c r="M408" s="203"/>
      <c r="N408" s="203"/>
      <c r="O408" s="204"/>
      <c r="P408" s="204"/>
      <c r="Q408" s="201"/>
      <c r="R408" s="201"/>
    </row>
    <row r="409" spans="1:18" x14ac:dyDescent="0.2">
      <c r="A409" s="113"/>
      <c r="B409" s="200"/>
      <c r="C409" s="200"/>
      <c r="D409" s="201"/>
      <c r="E409" s="113"/>
      <c r="F409" s="113"/>
      <c r="G409" s="113"/>
      <c r="H409" s="113"/>
      <c r="I409" s="203"/>
      <c r="J409" s="203"/>
      <c r="K409" s="203"/>
      <c r="L409" s="203"/>
      <c r="M409" s="203"/>
      <c r="N409" s="203"/>
      <c r="O409" s="204"/>
      <c r="P409" s="204"/>
      <c r="Q409" s="201"/>
      <c r="R409" s="201"/>
    </row>
    <row r="410" spans="1:18" x14ac:dyDescent="0.2">
      <c r="A410" s="113"/>
      <c r="B410" s="200"/>
      <c r="C410" s="200"/>
      <c r="D410" s="201"/>
      <c r="E410" s="113"/>
      <c r="F410" s="113"/>
      <c r="G410" s="113"/>
      <c r="H410" s="113"/>
      <c r="I410" s="203"/>
      <c r="J410" s="203"/>
      <c r="K410" s="203"/>
      <c r="L410" s="203"/>
      <c r="M410" s="203"/>
      <c r="N410" s="203"/>
      <c r="O410" s="204"/>
      <c r="P410" s="204"/>
      <c r="Q410" s="201"/>
      <c r="R410" s="201"/>
    </row>
    <row r="411" spans="1:18" x14ac:dyDescent="0.2">
      <c r="A411" s="113"/>
      <c r="B411" s="200"/>
      <c r="C411" s="200"/>
      <c r="D411" s="201"/>
      <c r="E411" s="113"/>
      <c r="F411" s="113"/>
      <c r="G411" s="113"/>
      <c r="H411" s="113"/>
      <c r="I411" s="203"/>
      <c r="J411" s="203"/>
      <c r="K411" s="203"/>
      <c r="L411" s="203"/>
      <c r="M411" s="203"/>
      <c r="N411" s="203"/>
      <c r="O411" s="204"/>
      <c r="P411" s="204"/>
      <c r="Q411" s="201"/>
      <c r="R411" s="201"/>
    </row>
    <row r="412" spans="1:18" x14ac:dyDescent="0.2">
      <c r="A412" s="113"/>
      <c r="B412" s="200"/>
      <c r="C412" s="200"/>
      <c r="D412" s="201"/>
      <c r="E412" s="113"/>
      <c r="F412" s="113"/>
      <c r="G412" s="113"/>
      <c r="H412" s="113"/>
      <c r="I412" s="203"/>
      <c r="J412" s="203"/>
      <c r="K412" s="203"/>
      <c r="L412" s="203"/>
      <c r="M412" s="203"/>
      <c r="N412" s="203"/>
      <c r="O412" s="204"/>
      <c r="P412" s="204"/>
      <c r="Q412" s="201"/>
      <c r="R412" s="201"/>
    </row>
    <row r="413" spans="1:18" x14ac:dyDescent="0.2">
      <c r="A413" s="113"/>
      <c r="B413" s="200"/>
      <c r="C413" s="200"/>
      <c r="D413" s="201"/>
      <c r="E413" s="113"/>
      <c r="F413" s="113"/>
      <c r="G413" s="113"/>
      <c r="H413" s="113"/>
      <c r="I413" s="203"/>
      <c r="J413" s="203"/>
      <c r="K413" s="203"/>
      <c r="L413" s="203"/>
      <c r="M413" s="203"/>
      <c r="N413" s="203"/>
      <c r="O413" s="204"/>
      <c r="P413" s="204"/>
      <c r="Q413" s="201"/>
      <c r="R413" s="201"/>
    </row>
    <row r="414" spans="1:18" x14ac:dyDescent="0.2">
      <c r="A414" s="113"/>
      <c r="B414" s="200"/>
      <c r="C414" s="200"/>
      <c r="D414" s="201"/>
      <c r="E414" s="113"/>
      <c r="F414" s="113"/>
      <c r="G414" s="113"/>
      <c r="H414" s="113"/>
      <c r="I414" s="203"/>
      <c r="J414" s="203"/>
      <c r="K414" s="203"/>
      <c r="L414" s="203"/>
      <c r="M414" s="203"/>
      <c r="N414" s="203"/>
      <c r="O414" s="204"/>
      <c r="P414" s="204"/>
      <c r="Q414" s="201"/>
      <c r="R414" s="201"/>
    </row>
    <row r="415" spans="1:18" x14ac:dyDescent="0.2">
      <c r="A415" s="113"/>
      <c r="B415" s="200"/>
      <c r="C415" s="200"/>
      <c r="D415" s="201"/>
      <c r="E415" s="113"/>
      <c r="F415" s="113"/>
      <c r="G415" s="113"/>
      <c r="H415" s="113"/>
      <c r="I415" s="203"/>
      <c r="J415" s="203"/>
      <c r="K415" s="203"/>
      <c r="L415" s="203"/>
      <c r="M415" s="203"/>
      <c r="N415" s="203"/>
      <c r="O415" s="204"/>
      <c r="P415" s="204"/>
      <c r="Q415" s="201"/>
      <c r="R415" s="201"/>
    </row>
    <row r="416" spans="1:18" x14ac:dyDescent="0.2">
      <c r="A416" s="113"/>
      <c r="B416" s="200"/>
      <c r="C416" s="200"/>
      <c r="D416" s="201"/>
      <c r="E416" s="113"/>
      <c r="F416" s="113"/>
      <c r="G416" s="113"/>
      <c r="H416" s="113"/>
      <c r="I416" s="203"/>
      <c r="J416" s="203"/>
      <c r="K416" s="203"/>
      <c r="L416" s="203"/>
      <c r="M416" s="203"/>
      <c r="N416" s="203"/>
      <c r="O416" s="204"/>
      <c r="P416" s="204"/>
      <c r="Q416" s="201"/>
      <c r="R416" s="201"/>
    </row>
    <row r="417" spans="1:18" x14ac:dyDescent="0.2">
      <c r="A417" s="113"/>
      <c r="B417" s="200"/>
      <c r="C417" s="200"/>
      <c r="D417" s="201"/>
      <c r="E417" s="113"/>
      <c r="F417" s="113"/>
      <c r="G417" s="113"/>
      <c r="H417" s="113"/>
      <c r="I417" s="203"/>
      <c r="J417" s="203"/>
      <c r="K417" s="203"/>
      <c r="L417" s="203"/>
      <c r="M417" s="203"/>
      <c r="N417" s="203"/>
      <c r="O417" s="204"/>
      <c r="P417" s="204"/>
      <c r="Q417" s="201"/>
      <c r="R417" s="201"/>
    </row>
    <row r="418" spans="1:18" x14ac:dyDescent="0.2">
      <c r="A418" s="113"/>
      <c r="B418" s="200"/>
      <c r="C418" s="200"/>
      <c r="D418" s="201"/>
      <c r="E418" s="113"/>
      <c r="F418" s="113"/>
      <c r="G418" s="113"/>
      <c r="H418" s="113"/>
      <c r="I418" s="203"/>
      <c r="J418" s="203"/>
      <c r="K418" s="203"/>
      <c r="L418" s="203"/>
      <c r="M418" s="203"/>
      <c r="N418" s="203"/>
      <c r="O418" s="204"/>
      <c r="P418" s="204"/>
      <c r="Q418" s="201"/>
      <c r="R418" s="201"/>
    </row>
    <row r="419" spans="1:18" x14ac:dyDescent="0.2">
      <c r="A419" s="113"/>
      <c r="B419" s="200"/>
      <c r="C419" s="200"/>
      <c r="D419" s="201"/>
      <c r="E419" s="113"/>
      <c r="F419" s="113"/>
      <c r="G419" s="113"/>
      <c r="H419" s="113"/>
      <c r="I419" s="203"/>
      <c r="J419" s="203"/>
      <c r="K419" s="203"/>
      <c r="L419" s="203"/>
      <c r="M419" s="203"/>
      <c r="N419" s="203"/>
      <c r="O419" s="204"/>
      <c r="P419" s="204"/>
      <c r="Q419" s="201"/>
      <c r="R419" s="201"/>
    </row>
    <row r="420" spans="1:18" x14ac:dyDescent="0.2">
      <c r="A420" s="113"/>
      <c r="B420" s="200"/>
      <c r="C420" s="200"/>
      <c r="D420" s="201"/>
      <c r="E420" s="113"/>
      <c r="F420" s="113"/>
      <c r="G420" s="113"/>
      <c r="H420" s="113"/>
      <c r="I420" s="203"/>
      <c r="J420" s="203"/>
      <c r="K420" s="203"/>
      <c r="L420" s="203"/>
      <c r="M420" s="203"/>
      <c r="N420" s="203"/>
      <c r="O420" s="204"/>
      <c r="P420" s="204"/>
      <c r="Q420" s="201"/>
      <c r="R420" s="201"/>
    </row>
    <row r="421" spans="1:18" x14ac:dyDescent="0.2">
      <c r="A421" s="113"/>
      <c r="B421" s="200"/>
      <c r="C421" s="200"/>
      <c r="D421" s="201"/>
      <c r="E421" s="113"/>
      <c r="F421" s="113"/>
      <c r="G421" s="113"/>
      <c r="H421" s="113"/>
      <c r="I421" s="203"/>
      <c r="J421" s="203"/>
      <c r="K421" s="203"/>
      <c r="L421" s="203"/>
      <c r="M421" s="203"/>
      <c r="N421" s="203"/>
      <c r="O421" s="204"/>
      <c r="P421" s="204"/>
      <c r="Q421" s="201"/>
      <c r="R421" s="201"/>
    </row>
    <row r="422" spans="1:18" x14ac:dyDescent="0.2">
      <c r="A422" s="113"/>
      <c r="B422" s="200"/>
      <c r="C422" s="200"/>
      <c r="D422" s="201"/>
      <c r="E422" s="113"/>
      <c r="F422" s="113"/>
      <c r="G422" s="113"/>
      <c r="H422" s="113"/>
      <c r="I422" s="203"/>
      <c r="J422" s="203"/>
      <c r="K422" s="203"/>
      <c r="L422" s="203"/>
      <c r="M422" s="203"/>
      <c r="N422" s="203"/>
      <c r="O422" s="204"/>
      <c r="P422" s="204"/>
      <c r="Q422" s="201"/>
      <c r="R422" s="201"/>
    </row>
    <row r="423" spans="1:18" x14ac:dyDescent="0.2">
      <c r="A423" s="113"/>
      <c r="B423" s="200"/>
      <c r="C423" s="200"/>
      <c r="D423" s="201"/>
      <c r="E423" s="113"/>
      <c r="F423" s="113"/>
      <c r="G423" s="113"/>
      <c r="H423" s="113"/>
      <c r="I423" s="203"/>
      <c r="J423" s="203"/>
      <c r="K423" s="203"/>
      <c r="L423" s="203"/>
      <c r="M423" s="203"/>
      <c r="N423" s="203"/>
      <c r="O423" s="204"/>
      <c r="P423" s="204"/>
      <c r="Q423" s="201"/>
      <c r="R423" s="201"/>
    </row>
    <row r="424" spans="1:18" x14ac:dyDescent="0.2">
      <c r="A424" s="113"/>
      <c r="B424" s="200"/>
      <c r="C424" s="200"/>
      <c r="D424" s="201"/>
      <c r="E424" s="113"/>
      <c r="F424" s="113"/>
      <c r="G424" s="113"/>
      <c r="H424" s="113"/>
      <c r="I424" s="203"/>
      <c r="J424" s="203"/>
      <c r="K424" s="203"/>
      <c r="L424" s="203"/>
      <c r="M424" s="203"/>
      <c r="N424" s="203"/>
      <c r="O424" s="204"/>
      <c r="P424" s="204"/>
      <c r="Q424" s="201"/>
      <c r="R424" s="201"/>
    </row>
    <row r="425" spans="1:18" x14ac:dyDescent="0.2">
      <c r="A425" s="113"/>
      <c r="B425" s="200"/>
      <c r="C425" s="200"/>
      <c r="D425" s="201"/>
      <c r="E425" s="113"/>
      <c r="F425" s="113"/>
      <c r="G425" s="113"/>
      <c r="H425" s="113"/>
      <c r="I425" s="203"/>
      <c r="J425" s="203"/>
      <c r="K425" s="203"/>
      <c r="L425" s="203"/>
      <c r="M425" s="203"/>
      <c r="N425" s="203"/>
      <c r="O425" s="204"/>
      <c r="P425" s="204"/>
      <c r="Q425" s="201"/>
      <c r="R425" s="201"/>
    </row>
    <row r="426" spans="1:18" x14ac:dyDescent="0.2">
      <c r="A426" s="113"/>
      <c r="B426" s="200"/>
      <c r="C426" s="200"/>
      <c r="D426" s="201"/>
      <c r="E426" s="113"/>
      <c r="F426" s="113"/>
      <c r="G426" s="113"/>
      <c r="H426" s="113"/>
      <c r="I426" s="203"/>
      <c r="J426" s="203"/>
      <c r="K426" s="203"/>
      <c r="L426" s="203"/>
      <c r="M426" s="203"/>
      <c r="N426" s="203"/>
      <c r="O426" s="204"/>
      <c r="P426" s="204"/>
      <c r="Q426" s="201"/>
      <c r="R426" s="201"/>
    </row>
    <row r="427" spans="1:18" x14ac:dyDescent="0.2">
      <c r="A427" s="113"/>
      <c r="B427" s="200"/>
      <c r="C427" s="200"/>
      <c r="D427" s="201"/>
      <c r="E427" s="113"/>
      <c r="F427" s="113"/>
      <c r="G427" s="113"/>
      <c r="H427" s="113"/>
      <c r="I427" s="203"/>
      <c r="J427" s="203"/>
      <c r="K427" s="203"/>
      <c r="L427" s="203"/>
      <c r="M427" s="203"/>
      <c r="N427" s="203"/>
      <c r="O427" s="204"/>
      <c r="P427" s="204"/>
      <c r="Q427" s="201"/>
      <c r="R427" s="201"/>
    </row>
    <row r="428" spans="1:18" x14ac:dyDescent="0.2">
      <c r="A428" s="113"/>
      <c r="B428" s="200"/>
      <c r="C428" s="200"/>
      <c r="D428" s="201"/>
      <c r="E428" s="113"/>
      <c r="F428" s="113"/>
      <c r="G428" s="113"/>
      <c r="H428" s="113"/>
      <c r="I428" s="203"/>
      <c r="J428" s="203"/>
      <c r="K428" s="203"/>
      <c r="L428" s="203"/>
      <c r="M428" s="203"/>
      <c r="N428" s="203"/>
      <c r="O428" s="204"/>
      <c r="P428" s="204"/>
      <c r="Q428" s="201"/>
      <c r="R428" s="201"/>
    </row>
    <row r="429" spans="1:18" x14ac:dyDescent="0.2">
      <c r="A429" s="113"/>
      <c r="B429" s="200"/>
      <c r="C429" s="200"/>
      <c r="D429" s="201"/>
      <c r="E429" s="113"/>
      <c r="F429" s="113"/>
      <c r="G429" s="113"/>
      <c r="H429" s="113"/>
      <c r="I429" s="203"/>
      <c r="J429" s="203"/>
      <c r="K429" s="203"/>
      <c r="L429" s="203"/>
      <c r="M429" s="203"/>
      <c r="N429" s="203"/>
      <c r="O429" s="204"/>
      <c r="P429" s="204"/>
      <c r="Q429" s="201"/>
      <c r="R429" s="201"/>
    </row>
    <row r="430" spans="1:18" x14ac:dyDescent="0.2">
      <c r="A430" s="113"/>
      <c r="B430" s="200"/>
      <c r="C430" s="200"/>
      <c r="D430" s="201"/>
      <c r="E430" s="113"/>
      <c r="F430" s="113"/>
      <c r="G430" s="113"/>
      <c r="H430" s="113"/>
      <c r="I430" s="203"/>
      <c r="J430" s="203"/>
      <c r="K430" s="203"/>
      <c r="L430" s="203"/>
      <c r="M430" s="203"/>
      <c r="N430" s="203"/>
      <c r="O430" s="204"/>
      <c r="P430" s="204"/>
      <c r="Q430" s="201"/>
      <c r="R430" s="201"/>
    </row>
    <row r="431" spans="1:18" x14ac:dyDescent="0.2">
      <c r="A431" s="113"/>
      <c r="B431" s="200"/>
      <c r="C431" s="200"/>
      <c r="D431" s="201"/>
      <c r="E431" s="113"/>
      <c r="F431" s="113"/>
      <c r="G431" s="113"/>
      <c r="H431" s="113"/>
      <c r="I431" s="203"/>
      <c r="J431" s="203"/>
      <c r="K431" s="203"/>
      <c r="L431" s="203"/>
      <c r="M431" s="203"/>
      <c r="N431" s="203"/>
      <c r="O431" s="204"/>
      <c r="P431" s="204"/>
      <c r="Q431" s="201"/>
      <c r="R431" s="201"/>
    </row>
    <row r="432" spans="1:18" x14ac:dyDescent="0.2">
      <c r="A432" s="113"/>
      <c r="B432" s="200"/>
      <c r="C432" s="200"/>
      <c r="D432" s="201"/>
      <c r="E432" s="113"/>
      <c r="F432" s="113"/>
      <c r="G432" s="113"/>
      <c r="H432" s="113"/>
      <c r="I432" s="203"/>
      <c r="J432" s="203"/>
      <c r="K432" s="203"/>
      <c r="L432" s="203"/>
      <c r="M432" s="203"/>
      <c r="N432" s="203"/>
      <c r="O432" s="204"/>
      <c r="P432" s="204"/>
      <c r="Q432" s="201"/>
      <c r="R432" s="201"/>
    </row>
    <row r="433" spans="1:18" x14ac:dyDescent="0.2">
      <c r="A433" s="113"/>
      <c r="B433" s="200"/>
      <c r="C433" s="200"/>
      <c r="D433" s="201"/>
      <c r="E433" s="113"/>
      <c r="F433" s="113"/>
      <c r="G433" s="113"/>
      <c r="H433" s="113"/>
      <c r="I433" s="203"/>
      <c r="J433" s="203"/>
      <c r="K433" s="203"/>
      <c r="L433" s="203"/>
      <c r="M433" s="203"/>
      <c r="N433" s="203"/>
      <c r="O433" s="204"/>
      <c r="P433" s="204"/>
      <c r="Q433" s="201"/>
      <c r="R433" s="201"/>
    </row>
    <row r="434" spans="1:18" x14ac:dyDescent="0.2">
      <c r="A434" s="113"/>
      <c r="B434" s="200"/>
      <c r="C434" s="200"/>
      <c r="D434" s="201"/>
      <c r="E434" s="113"/>
      <c r="F434" s="113"/>
      <c r="G434" s="113"/>
      <c r="H434" s="113"/>
      <c r="I434" s="203"/>
      <c r="J434" s="203"/>
      <c r="K434" s="203"/>
      <c r="L434" s="203"/>
      <c r="M434" s="203"/>
      <c r="N434" s="203"/>
      <c r="O434" s="204"/>
      <c r="P434" s="204"/>
      <c r="Q434" s="201"/>
      <c r="R434" s="201"/>
    </row>
    <row r="435" spans="1:18" x14ac:dyDescent="0.2">
      <c r="A435" s="113"/>
      <c r="B435" s="200"/>
      <c r="C435" s="200"/>
      <c r="D435" s="201"/>
      <c r="E435" s="113"/>
      <c r="F435" s="113"/>
      <c r="G435" s="113"/>
      <c r="H435" s="113"/>
      <c r="I435" s="203"/>
      <c r="J435" s="203"/>
      <c r="K435" s="203"/>
      <c r="L435" s="203"/>
      <c r="M435" s="203"/>
      <c r="N435" s="203"/>
      <c r="O435" s="204"/>
      <c r="P435" s="204"/>
      <c r="Q435" s="201"/>
      <c r="R435" s="201"/>
    </row>
    <row r="436" spans="1:18" x14ac:dyDescent="0.2">
      <c r="A436" s="113"/>
      <c r="B436" s="200"/>
      <c r="C436" s="200"/>
      <c r="D436" s="201"/>
      <c r="E436" s="113"/>
      <c r="F436" s="113"/>
      <c r="G436" s="113"/>
      <c r="H436" s="113"/>
      <c r="I436" s="203"/>
      <c r="J436" s="203"/>
      <c r="K436" s="203"/>
      <c r="L436" s="203"/>
      <c r="M436" s="203"/>
      <c r="N436" s="203"/>
      <c r="O436" s="204"/>
      <c r="P436" s="204"/>
      <c r="Q436" s="201"/>
      <c r="R436" s="201"/>
    </row>
    <row r="437" spans="1:18" x14ac:dyDescent="0.2">
      <c r="A437" s="113"/>
      <c r="B437" s="200"/>
      <c r="C437" s="200"/>
      <c r="D437" s="201"/>
      <c r="E437" s="113"/>
      <c r="F437" s="113"/>
      <c r="G437" s="113"/>
      <c r="H437" s="113"/>
      <c r="I437" s="203"/>
      <c r="J437" s="203"/>
      <c r="K437" s="203"/>
      <c r="L437" s="203"/>
      <c r="M437" s="203"/>
      <c r="N437" s="203"/>
      <c r="O437" s="204"/>
      <c r="P437" s="204"/>
      <c r="Q437" s="201"/>
      <c r="R437" s="201"/>
    </row>
    <row r="438" spans="1:18" x14ac:dyDescent="0.2">
      <c r="A438" s="113"/>
      <c r="B438" s="200"/>
      <c r="C438" s="200"/>
      <c r="D438" s="201"/>
      <c r="E438" s="113"/>
      <c r="F438" s="113"/>
      <c r="G438" s="113"/>
      <c r="H438" s="113"/>
      <c r="I438" s="203"/>
      <c r="J438" s="203"/>
      <c r="K438" s="203"/>
      <c r="L438" s="203"/>
      <c r="M438" s="203"/>
      <c r="N438" s="203"/>
      <c r="O438" s="204"/>
      <c r="P438" s="204"/>
      <c r="Q438" s="201"/>
      <c r="R438" s="201"/>
    </row>
    <row r="439" spans="1:18" x14ac:dyDescent="0.2">
      <c r="A439" s="113"/>
      <c r="B439" s="200"/>
      <c r="C439" s="200"/>
      <c r="D439" s="201"/>
      <c r="E439" s="113"/>
      <c r="F439" s="113"/>
      <c r="G439" s="113"/>
      <c r="H439" s="113"/>
      <c r="I439" s="203"/>
      <c r="J439" s="203"/>
      <c r="K439" s="203"/>
      <c r="L439" s="203"/>
      <c r="M439" s="203"/>
      <c r="N439" s="203"/>
      <c r="O439" s="204"/>
      <c r="P439" s="204"/>
      <c r="Q439" s="201"/>
      <c r="R439" s="201"/>
    </row>
    <row r="440" spans="1:18" x14ac:dyDescent="0.2">
      <c r="A440" s="113"/>
      <c r="B440" s="200"/>
      <c r="C440" s="200"/>
      <c r="D440" s="201"/>
      <c r="E440" s="113"/>
      <c r="F440" s="113"/>
      <c r="G440" s="113"/>
      <c r="H440" s="113"/>
      <c r="I440" s="203"/>
      <c r="J440" s="203"/>
      <c r="K440" s="203"/>
      <c r="L440" s="203"/>
      <c r="M440" s="203"/>
      <c r="N440" s="203"/>
      <c r="O440" s="204"/>
      <c r="P440" s="204"/>
      <c r="Q440" s="201"/>
      <c r="R440" s="201"/>
    </row>
    <row r="441" spans="1:18" x14ac:dyDescent="0.2">
      <c r="A441" s="113"/>
      <c r="B441" s="200"/>
      <c r="C441" s="200"/>
      <c r="D441" s="201"/>
      <c r="E441" s="113"/>
      <c r="F441" s="113"/>
      <c r="G441" s="113"/>
      <c r="H441" s="113"/>
      <c r="I441" s="203"/>
      <c r="J441" s="203"/>
      <c r="K441" s="203"/>
      <c r="L441" s="203"/>
      <c r="M441" s="203"/>
      <c r="N441" s="203"/>
      <c r="O441" s="204"/>
      <c r="P441" s="204"/>
      <c r="Q441" s="201"/>
      <c r="R441" s="201"/>
    </row>
    <row r="442" spans="1:18" x14ac:dyDescent="0.2">
      <c r="A442" s="113"/>
      <c r="B442" s="200"/>
      <c r="C442" s="200"/>
      <c r="D442" s="201"/>
      <c r="E442" s="113"/>
      <c r="F442" s="113"/>
      <c r="G442" s="113"/>
      <c r="H442" s="113"/>
      <c r="I442" s="203"/>
      <c r="J442" s="203"/>
      <c r="K442" s="203"/>
      <c r="L442" s="203"/>
      <c r="M442" s="203"/>
      <c r="N442" s="203"/>
      <c r="O442" s="204"/>
      <c r="P442" s="204"/>
      <c r="Q442" s="201"/>
      <c r="R442" s="201"/>
    </row>
    <row r="443" spans="1:18" x14ac:dyDescent="0.2">
      <c r="A443" s="113"/>
      <c r="B443" s="200"/>
      <c r="C443" s="200"/>
      <c r="D443" s="201"/>
      <c r="E443" s="113"/>
      <c r="F443" s="113"/>
      <c r="G443" s="113"/>
      <c r="H443" s="113"/>
      <c r="I443" s="203"/>
      <c r="J443" s="203"/>
      <c r="K443" s="203"/>
      <c r="L443" s="203"/>
      <c r="M443" s="203"/>
      <c r="N443" s="203"/>
      <c r="O443" s="204"/>
      <c r="P443" s="204"/>
      <c r="Q443" s="201"/>
      <c r="R443" s="201"/>
    </row>
    <row r="444" spans="1:18" x14ac:dyDescent="0.2">
      <c r="A444" s="113"/>
      <c r="B444" s="200"/>
      <c r="C444" s="200"/>
      <c r="D444" s="201"/>
      <c r="E444" s="113"/>
      <c r="F444" s="113"/>
      <c r="G444" s="113"/>
      <c r="H444" s="113"/>
      <c r="I444" s="203"/>
      <c r="J444" s="203"/>
      <c r="K444" s="203"/>
      <c r="L444" s="203"/>
      <c r="M444" s="203"/>
      <c r="N444" s="203"/>
      <c r="O444" s="204"/>
      <c r="P444" s="204"/>
      <c r="Q444" s="201"/>
      <c r="R444" s="201"/>
    </row>
    <row r="445" spans="1:18" x14ac:dyDescent="0.2">
      <c r="A445" s="113"/>
      <c r="B445" s="200"/>
      <c r="C445" s="200"/>
      <c r="D445" s="201"/>
      <c r="E445" s="113"/>
      <c r="F445" s="113"/>
      <c r="G445" s="113"/>
      <c r="H445" s="113"/>
      <c r="I445" s="203"/>
      <c r="J445" s="203"/>
      <c r="K445" s="203"/>
      <c r="L445" s="203"/>
      <c r="M445" s="203"/>
      <c r="N445" s="203"/>
      <c r="O445" s="204"/>
      <c r="P445" s="204"/>
      <c r="Q445" s="201"/>
      <c r="R445" s="201"/>
    </row>
    <row r="446" spans="1:18" x14ac:dyDescent="0.2">
      <c r="A446" s="113"/>
      <c r="B446" s="200"/>
      <c r="C446" s="200"/>
      <c r="D446" s="201"/>
      <c r="E446" s="113"/>
      <c r="F446" s="113"/>
      <c r="G446" s="113"/>
      <c r="H446" s="113"/>
      <c r="I446" s="203"/>
      <c r="J446" s="203"/>
      <c r="K446" s="203"/>
      <c r="L446" s="203"/>
      <c r="M446" s="203"/>
      <c r="N446" s="203"/>
      <c r="O446" s="204"/>
      <c r="P446" s="204"/>
      <c r="Q446" s="201"/>
      <c r="R446" s="201"/>
    </row>
    <row r="447" spans="1:18" x14ac:dyDescent="0.2">
      <c r="A447" s="113"/>
      <c r="B447" s="200"/>
      <c r="C447" s="200"/>
      <c r="D447" s="201"/>
      <c r="E447" s="113"/>
      <c r="F447" s="113"/>
      <c r="G447" s="113"/>
      <c r="H447" s="113"/>
      <c r="I447" s="203"/>
      <c r="J447" s="203"/>
      <c r="K447" s="203"/>
      <c r="L447" s="203"/>
      <c r="M447" s="203"/>
      <c r="N447" s="203"/>
      <c r="O447" s="204"/>
      <c r="P447" s="204"/>
      <c r="Q447" s="201"/>
      <c r="R447" s="201"/>
    </row>
    <row r="448" spans="1:18" x14ac:dyDescent="0.2">
      <c r="A448" s="113"/>
      <c r="B448" s="200"/>
      <c r="C448" s="200"/>
      <c r="D448" s="201"/>
      <c r="E448" s="113"/>
      <c r="F448" s="113"/>
      <c r="G448" s="113"/>
      <c r="H448" s="113"/>
      <c r="I448" s="203"/>
      <c r="J448" s="203"/>
      <c r="K448" s="203"/>
      <c r="L448" s="203"/>
      <c r="M448" s="203"/>
      <c r="N448" s="203"/>
      <c r="O448" s="204"/>
      <c r="P448" s="204"/>
      <c r="Q448" s="201"/>
      <c r="R448" s="201"/>
    </row>
    <row r="449" spans="1:18" x14ac:dyDescent="0.2">
      <c r="A449" s="113"/>
      <c r="B449" s="200"/>
      <c r="C449" s="200"/>
      <c r="D449" s="201"/>
      <c r="E449" s="113"/>
      <c r="F449" s="113"/>
      <c r="G449" s="113"/>
      <c r="H449" s="113"/>
      <c r="I449" s="203"/>
      <c r="J449" s="203"/>
      <c r="K449" s="203"/>
      <c r="L449" s="203"/>
      <c r="M449" s="203"/>
      <c r="N449" s="203"/>
      <c r="O449" s="204"/>
      <c r="P449" s="204"/>
      <c r="Q449" s="201"/>
      <c r="R449" s="201"/>
    </row>
    <row r="450" spans="1:18" x14ac:dyDescent="0.2">
      <c r="A450" s="113"/>
      <c r="B450" s="200"/>
      <c r="C450" s="200"/>
      <c r="D450" s="201"/>
      <c r="E450" s="113"/>
      <c r="F450" s="113"/>
      <c r="G450" s="113"/>
      <c r="H450" s="113"/>
      <c r="I450" s="203"/>
      <c r="J450" s="203"/>
      <c r="K450" s="203"/>
      <c r="L450" s="203"/>
      <c r="M450" s="203"/>
      <c r="N450" s="203"/>
      <c r="O450" s="204"/>
      <c r="P450" s="204"/>
      <c r="Q450" s="201"/>
      <c r="R450" s="201"/>
    </row>
    <row r="451" spans="1:18" x14ac:dyDescent="0.2">
      <c r="A451" s="113"/>
      <c r="B451" s="200"/>
      <c r="C451" s="200"/>
      <c r="D451" s="201"/>
      <c r="E451" s="113"/>
      <c r="F451" s="113"/>
      <c r="G451" s="113"/>
      <c r="H451" s="113"/>
      <c r="I451" s="203"/>
      <c r="J451" s="203"/>
      <c r="K451" s="203"/>
      <c r="L451" s="203"/>
      <c r="M451" s="203"/>
      <c r="N451" s="203"/>
      <c r="O451" s="204"/>
      <c r="P451" s="204"/>
      <c r="Q451" s="201"/>
      <c r="R451" s="201"/>
    </row>
    <row r="452" spans="1:18" x14ac:dyDescent="0.2">
      <c r="A452" s="113"/>
      <c r="B452" s="200"/>
      <c r="C452" s="200"/>
      <c r="D452" s="201"/>
      <c r="E452" s="113"/>
      <c r="F452" s="113"/>
      <c r="G452" s="113"/>
      <c r="H452" s="113"/>
      <c r="I452" s="203"/>
      <c r="J452" s="203"/>
      <c r="K452" s="203"/>
      <c r="L452" s="203"/>
      <c r="M452" s="203"/>
      <c r="N452" s="203"/>
      <c r="O452" s="204"/>
      <c r="P452" s="204"/>
      <c r="Q452" s="201"/>
      <c r="R452" s="201"/>
    </row>
    <row r="453" spans="1:18" x14ac:dyDescent="0.2">
      <c r="A453" s="113"/>
      <c r="B453" s="200"/>
      <c r="C453" s="200"/>
      <c r="D453" s="201"/>
      <c r="E453" s="113"/>
      <c r="F453" s="113"/>
      <c r="G453" s="113"/>
      <c r="H453" s="113"/>
      <c r="I453" s="203"/>
      <c r="J453" s="203"/>
      <c r="K453" s="203"/>
      <c r="L453" s="203"/>
      <c r="M453" s="203"/>
      <c r="N453" s="203"/>
      <c r="O453" s="204"/>
      <c r="P453" s="204"/>
      <c r="Q453" s="201"/>
      <c r="R453" s="201"/>
    </row>
    <row r="454" spans="1:18" x14ac:dyDescent="0.2">
      <c r="A454" s="113"/>
      <c r="B454" s="200"/>
      <c r="C454" s="200"/>
      <c r="D454" s="201"/>
      <c r="E454" s="113"/>
      <c r="F454" s="113"/>
      <c r="G454" s="113"/>
      <c r="H454" s="113"/>
      <c r="I454" s="203"/>
      <c r="J454" s="203"/>
      <c r="K454" s="203"/>
      <c r="L454" s="203"/>
      <c r="M454" s="203"/>
      <c r="N454" s="203"/>
      <c r="O454" s="204"/>
      <c r="P454" s="204"/>
      <c r="Q454" s="201"/>
      <c r="R454" s="201"/>
    </row>
    <row r="455" spans="1:18" x14ac:dyDescent="0.2">
      <c r="A455" s="113"/>
      <c r="B455" s="200"/>
      <c r="C455" s="200"/>
      <c r="D455" s="201"/>
      <c r="E455" s="113"/>
      <c r="F455" s="113"/>
      <c r="G455" s="113"/>
      <c r="H455" s="113"/>
      <c r="I455" s="203"/>
      <c r="J455" s="203"/>
      <c r="K455" s="203"/>
      <c r="L455" s="203"/>
      <c r="M455" s="203"/>
      <c r="N455" s="203"/>
      <c r="O455" s="204"/>
      <c r="P455" s="204"/>
      <c r="Q455" s="201"/>
      <c r="R455" s="201"/>
    </row>
    <row r="456" spans="1:18" x14ac:dyDescent="0.2">
      <c r="A456" s="113"/>
      <c r="B456" s="200"/>
      <c r="C456" s="200"/>
      <c r="D456" s="201"/>
      <c r="E456" s="113"/>
      <c r="F456" s="113"/>
      <c r="G456" s="113"/>
      <c r="H456" s="113"/>
      <c r="I456" s="203"/>
      <c r="J456" s="203"/>
      <c r="K456" s="203"/>
      <c r="L456" s="203"/>
      <c r="M456" s="203"/>
      <c r="N456" s="203"/>
      <c r="O456" s="204"/>
      <c r="P456" s="204"/>
      <c r="Q456" s="201"/>
      <c r="R456" s="201"/>
    </row>
    <row r="457" spans="1:18" x14ac:dyDescent="0.2">
      <c r="A457" s="113"/>
      <c r="B457" s="200"/>
      <c r="C457" s="200"/>
      <c r="D457" s="201"/>
      <c r="E457" s="113"/>
      <c r="F457" s="113"/>
      <c r="G457" s="113"/>
      <c r="H457" s="113"/>
      <c r="I457" s="203"/>
      <c r="J457" s="203"/>
      <c r="K457" s="203"/>
      <c r="L457" s="203"/>
      <c r="M457" s="203"/>
      <c r="N457" s="203"/>
      <c r="O457" s="204"/>
      <c r="P457" s="204"/>
      <c r="Q457" s="201"/>
      <c r="R457" s="201"/>
    </row>
    <row r="458" spans="1:18" x14ac:dyDescent="0.2">
      <c r="A458" s="113"/>
      <c r="B458" s="200"/>
      <c r="C458" s="200"/>
      <c r="D458" s="201"/>
      <c r="E458" s="113"/>
      <c r="F458" s="113"/>
      <c r="G458" s="113"/>
      <c r="H458" s="113"/>
      <c r="I458" s="203"/>
      <c r="J458" s="203"/>
      <c r="K458" s="203"/>
      <c r="L458" s="203"/>
      <c r="M458" s="203"/>
      <c r="N458" s="203"/>
      <c r="O458" s="204"/>
      <c r="P458" s="204"/>
      <c r="Q458" s="201"/>
      <c r="R458" s="201"/>
    </row>
    <row r="459" spans="1:18" x14ac:dyDescent="0.2">
      <c r="A459" s="113"/>
      <c r="B459" s="200"/>
      <c r="C459" s="200"/>
      <c r="D459" s="201"/>
      <c r="E459" s="113"/>
      <c r="F459" s="113"/>
      <c r="G459" s="113"/>
      <c r="H459" s="113"/>
      <c r="I459" s="203"/>
      <c r="J459" s="203"/>
      <c r="K459" s="203"/>
      <c r="L459" s="203"/>
      <c r="M459" s="203"/>
      <c r="N459" s="203"/>
      <c r="O459" s="204"/>
      <c r="P459" s="204"/>
      <c r="Q459" s="201"/>
      <c r="R459" s="201"/>
    </row>
    <row r="460" spans="1:18" x14ac:dyDescent="0.2">
      <c r="A460" s="113"/>
      <c r="B460" s="200"/>
      <c r="C460" s="200"/>
      <c r="D460" s="201"/>
      <c r="E460" s="113"/>
      <c r="F460" s="113"/>
      <c r="G460" s="113"/>
      <c r="H460" s="113"/>
      <c r="I460" s="203"/>
      <c r="J460" s="203"/>
      <c r="K460" s="203"/>
      <c r="L460" s="203"/>
      <c r="M460" s="203"/>
      <c r="N460" s="203"/>
      <c r="O460" s="204"/>
      <c r="P460" s="204"/>
      <c r="Q460" s="201"/>
      <c r="R460" s="201"/>
    </row>
    <row r="461" spans="1:18" x14ac:dyDescent="0.2">
      <c r="A461" s="113"/>
      <c r="B461" s="200"/>
      <c r="C461" s="200"/>
      <c r="D461" s="201"/>
      <c r="E461" s="113"/>
      <c r="F461" s="113"/>
      <c r="G461" s="113"/>
      <c r="H461" s="113"/>
      <c r="I461" s="203"/>
      <c r="J461" s="203"/>
      <c r="K461" s="203"/>
      <c r="L461" s="203"/>
      <c r="M461" s="203"/>
      <c r="N461" s="203"/>
      <c r="O461" s="204"/>
      <c r="P461" s="204"/>
      <c r="Q461" s="201"/>
      <c r="R461" s="201"/>
    </row>
    <row r="462" spans="1:18" x14ac:dyDescent="0.2">
      <c r="A462" s="113"/>
      <c r="B462" s="200"/>
      <c r="C462" s="200"/>
      <c r="D462" s="201"/>
      <c r="E462" s="113"/>
      <c r="F462" s="113"/>
      <c r="G462" s="113"/>
      <c r="H462" s="113"/>
      <c r="I462" s="203"/>
      <c r="J462" s="203"/>
      <c r="K462" s="203"/>
      <c r="L462" s="203"/>
      <c r="M462" s="203"/>
      <c r="N462" s="203"/>
      <c r="O462" s="204"/>
      <c r="P462" s="204"/>
      <c r="Q462" s="201"/>
      <c r="R462" s="201"/>
    </row>
    <row r="463" spans="1:18" x14ac:dyDescent="0.2">
      <c r="A463" s="113"/>
      <c r="B463" s="200"/>
      <c r="C463" s="200"/>
      <c r="D463" s="201"/>
      <c r="E463" s="113"/>
      <c r="F463" s="113"/>
      <c r="G463" s="113"/>
      <c r="H463" s="113"/>
      <c r="I463" s="203"/>
      <c r="J463" s="203"/>
      <c r="K463" s="203"/>
      <c r="L463" s="203"/>
      <c r="M463" s="203"/>
      <c r="N463" s="203"/>
      <c r="O463" s="204"/>
      <c r="P463" s="204"/>
      <c r="Q463" s="201"/>
      <c r="R463" s="201"/>
    </row>
    <row r="464" spans="1:18" x14ac:dyDescent="0.2">
      <c r="A464" s="113"/>
      <c r="B464" s="200"/>
      <c r="C464" s="200"/>
      <c r="D464" s="201"/>
      <c r="E464" s="113"/>
      <c r="F464" s="113"/>
      <c r="G464" s="113"/>
      <c r="H464" s="113"/>
      <c r="I464" s="203"/>
      <c r="J464" s="203"/>
      <c r="K464" s="203"/>
      <c r="L464" s="203"/>
      <c r="M464" s="203"/>
      <c r="N464" s="203"/>
      <c r="O464" s="204"/>
      <c r="P464" s="204"/>
      <c r="Q464" s="201"/>
      <c r="R464" s="201"/>
    </row>
    <row r="465" spans="1:18" x14ac:dyDescent="0.2">
      <c r="A465" s="113"/>
      <c r="B465" s="200"/>
      <c r="C465" s="200"/>
      <c r="D465" s="201"/>
      <c r="E465" s="113"/>
      <c r="F465" s="113"/>
      <c r="G465" s="113"/>
      <c r="H465" s="113"/>
      <c r="I465" s="203"/>
      <c r="J465" s="203"/>
      <c r="K465" s="203"/>
      <c r="L465" s="203"/>
      <c r="M465" s="203"/>
      <c r="N465" s="203"/>
      <c r="O465" s="204"/>
      <c r="P465" s="204"/>
      <c r="Q465" s="201"/>
      <c r="R465" s="201"/>
    </row>
    <row r="466" spans="1:18" x14ac:dyDescent="0.2">
      <c r="A466" s="113"/>
      <c r="B466" s="200"/>
      <c r="C466" s="200"/>
      <c r="D466" s="201"/>
      <c r="E466" s="113"/>
      <c r="F466" s="113"/>
      <c r="G466" s="113"/>
      <c r="H466" s="113"/>
      <c r="I466" s="203"/>
      <c r="J466" s="203"/>
      <c r="K466" s="203"/>
      <c r="L466" s="203"/>
      <c r="M466" s="203"/>
      <c r="N466" s="203"/>
      <c r="O466" s="204"/>
      <c r="P466" s="204"/>
      <c r="Q466" s="201"/>
      <c r="R466" s="201"/>
    </row>
    <row r="467" spans="1:18" x14ac:dyDescent="0.2">
      <c r="A467" s="113"/>
      <c r="B467" s="200"/>
      <c r="C467" s="200"/>
      <c r="D467" s="201"/>
      <c r="E467" s="113"/>
      <c r="F467" s="113"/>
      <c r="G467" s="113"/>
      <c r="H467" s="113"/>
      <c r="I467" s="203"/>
      <c r="J467" s="203"/>
      <c r="K467" s="203"/>
      <c r="L467" s="203"/>
      <c r="M467" s="203"/>
      <c r="N467" s="203"/>
      <c r="O467" s="204"/>
      <c r="P467" s="204"/>
      <c r="Q467" s="201"/>
      <c r="R467" s="201"/>
    </row>
    <row r="468" spans="1:18" x14ac:dyDescent="0.2">
      <c r="A468" s="113"/>
      <c r="B468" s="200"/>
      <c r="C468" s="200"/>
      <c r="D468" s="201"/>
      <c r="E468" s="113"/>
      <c r="F468" s="113"/>
      <c r="G468" s="113"/>
      <c r="H468" s="113"/>
      <c r="I468" s="203"/>
      <c r="J468" s="203"/>
      <c r="K468" s="203"/>
      <c r="L468" s="203"/>
      <c r="M468" s="203"/>
      <c r="N468" s="203"/>
      <c r="O468" s="204"/>
      <c r="P468" s="204"/>
      <c r="Q468" s="201"/>
      <c r="R468" s="201"/>
    </row>
    <row r="469" spans="1:18" x14ac:dyDescent="0.2">
      <c r="A469" s="113"/>
      <c r="B469" s="200"/>
      <c r="C469" s="200"/>
      <c r="D469" s="201"/>
      <c r="E469" s="113"/>
      <c r="F469" s="113"/>
      <c r="G469" s="113"/>
      <c r="H469" s="113"/>
      <c r="I469" s="203"/>
      <c r="J469" s="203"/>
      <c r="K469" s="203"/>
      <c r="L469" s="203"/>
      <c r="M469" s="203"/>
      <c r="N469" s="203"/>
      <c r="O469" s="204"/>
      <c r="P469" s="204"/>
      <c r="Q469" s="201"/>
      <c r="R469" s="201"/>
    </row>
    <row r="470" spans="1:18" x14ac:dyDescent="0.2">
      <c r="A470" s="113"/>
      <c r="B470" s="200"/>
      <c r="C470" s="200"/>
      <c r="D470" s="201"/>
      <c r="E470" s="113"/>
      <c r="F470" s="113"/>
      <c r="G470" s="113"/>
      <c r="H470" s="113"/>
      <c r="I470" s="203"/>
      <c r="J470" s="203"/>
      <c r="K470" s="203"/>
      <c r="L470" s="203"/>
      <c r="M470" s="203"/>
      <c r="N470" s="203"/>
      <c r="O470" s="204"/>
      <c r="P470" s="204"/>
      <c r="Q470" s="201"/>
      <c r="R470" s="201"/>
    </row>
    <row r="471" spans="1:18" x14ac:dyDescent="0.2">
      <c r="A471" s="113"/>
      <c r="B471" s="200"/>
      <c r="C471" s="200"/>
      <c r="D471" s="201"/>
      <c r="E471" s="113"/>
      <c r="F471" s="113"/>
      <c r="G471" s="113"/>
      <c r="H471" s="113"/>
      <c r="I471" s="203"/>
      <c r="J471" s="203"/>
      <c r="K471" s="203"/>
      <c r="L471" s="203"/>
      <c r="M471" s="203"/>
      <c r="N471" s="203"/>
      <c r="O471" s="204"/>
      <c r="P471" s="204"/>
      <c r="Q471" s="201"/>
      <c r="R471" s="201"/>
    </row>
    <row r="472" spans="1:18" x14ac:dyDescent="0.2">
      <c r="A472" s="113"/>
      <c r="B472" s="200"/>
      <c r="C472" s="200"/>
      <c r="D472" s="201"/>
      <c r="E472" s="113"/>
      <c r="F472" s="113"/>
      <c r="G472" s="113"/>
      <c r="H472" s="113"/>
      <c r="I472" s="203"/>
      <c r="J472" s="203"/>
      <c r="K472" s="203"/>
      <c r="L472" s="203"/>
      <c r="M472" s="203"/>
      <c r="N472" s="203"/>
      <c r="O472" s="204"/>
      <c r="P472" s="204"/>
      <c r="Q472" s="201"/>
      <c r="R472" s="201"/>
    </row>
    <row r="473" spans="1:18" x14ac:dyDescent="0.2">
      <c r="A473" s="113"/>
      <c r="B473" s="200"/>
      <c r="C473" s="200"/>
      <c r="D473" s="201"/>
      <c r="E473" s="113"/>
      <c r="F473" s="113"/>
      <c r="G473" s="113"/>
      <c r="H473" s="113"/>
      <c r="I473" s="203"/>
      <c r="J473" s="203"/>
      <c r="K473" s="203"/>
      <c r="L473" s="203"/>
      <c r="M473" s="203"/>
      <c r="N473" s="203"/>
      <c r="O473" s="204"/>
      <c r="P473" s="204"/>
      <c r="Q473" s="201"/>
      <c r="R473" s="201"/>
    </row>
    <row r="474" spans="1:18" x14ac:dyDescent="0.2">
      <c r="A474" s="113"/>
      <c r="B474" s="200"/>
      <c r="C474" s="200"/>
      <c r="D474" s="201"/>
      <c r="E474" s="113"/>
      <c r="F474" s="113"/>
      <c r="G474" s="113"/>
      <c r="H474" s="113"/>
      <c r="I474" s="203"/>
      <c r="J474" s="203"/>
      <c r="K474" s="203"/>
      <c r="L474" s="203"/>
      <c r="M474" s="203"/>
      <c r="N474" s="203"/>
      <c r="O474" s="204"/>
      <c r="P474" s="204"/>
      <c r="Q474" s="201"/>
      <c r="R474" s="201"/>
    </row>
    <row r="475" spans="1:18" x14ac:dyDescent="0.2">
      <c r="A475" s="113"/>
      <c r="B475" s="200"/>
      <c r="C475" s="200"/>
      <c r="D475" s="201"/>
      <c r="E475" s="113"/>
      <c r="F475" s="113"/>
      <c r="G475" s="113"/>
      <c r="H475" s="113"/>
      <c r="I475" s="203"/>
      <c r="J475" s="203"/>
      <c r="K475" s="203"/>
      <c r="L475" s="203"/>
      <c r="M475" s="203"/>
      <c r="N475" s="203"/>
      <c r="O475" s="204"/>
      <c r="P475" s="204"/>
      <c r="Q475" s="201"/>
      <c r="R475" s="201"/>
    </row>
    <row r="476" spans="1:18" x14ac:dyDescent="0.2">
      <c r="A476" s="113"/>
      <c r="B476" s="200"/>
      <c r="C476" s="200"/>
      <c r="D476" s="201"/>
      <c r="E476" s="113"/>
      <c r="F476" s="113"/>
      <c r="G476" s="113"/>
      <c r="H476" s="113"/>
      <c r="I476" s="203"/>
      <c r="J476" s="203"/>
      <c r="K476" s="203"/>
      <c r="L476" s="203"/>
      <c r="M476" s="203"/>
      <c r="N476" s="203"/>
      <c r="O476" s="204"/>
      <c r="P476" s="204"/>
      <c r="Q476" s="201"/>
      <c r="R476" s="201"/>
    </row>
    <row r="477" spans="1:18" x14ac:dyDescent="0.2">
      <c r="A477" s="113"/>
      <c r="B477" s="200"/>
      <c r="C477" s="200"/>
      <c r="D477" s="201"/>
      <c r="E477" s="113"/>
      <c r="F477" s="113"/>
      <c r="G477" s="113"/>
      <c r="H477" s="113"/>
      <c r="I477" s="203"/>
      <c r="J477" s="203"/>
      <c r="K477" s="203"/>
      <c r="L477" s="203"/>
      <c r="M477" s="203"/>
      <c r="N477" s="203"/>
      <c r="O477" s="204"/>
      <c r="P477" s="204"/>
      <c r="Q477" s="201"/>
      <c r="R477" s="201"/>
    </row>
    <row r="478" spans="1:18" x14ac:dyDescent="0.2">
      <c r="A478" s="113"/>
      <c r="B478" s="200"/>
      <c r="C478" s="200"/>
      <c r="D478" s="201"/>
      <c r="E478" s="113"/>
      <c r="F478" s="113"/>
      <c r="G478" s="113"/>
      <c r="H478" s="113"/>
      <c r="I478" s="203"/>
      <c r="J478" s="203"/>
      <c r="K478" s="203"/>
      <c r="L478" s="203"/>
      <c r="M478" s="203"/>
      <c r="N478" s="203"/>
      <c r="O478" s="204"/>
      <c r="P478" s="204"/>
      <c r="Q478" s="201"/>
      <c r="R478" s="201"/>
    </row>
    <row r="479" spans="1:18" x14ac:dyDescent="0.2">
      <c r="A479" s="113"/>
      <c r="B479" s="200"/>
      <c r="C479" s="200"/>
      <c r="D479" s="201"/>
      <c r="E479" s="113"/>
      <c r="F479" s="113"/>
      <c r="G479" s="113"/>
      <c r="H479" s="113"/>
      <c r="I479" s="203"/>
      <c r="J479" s="203"/>
      <c r="K479" s="203"/>
      <c r="L479" s="203"/>
      <c r="M479" s="203"/>
      <c r="N479" s="203"/>
      <c r="O479" s="204"/>
      <c r="P479" s="204"/>
      <c r="Q479" s="201"/>
      <c r="R479" s="201"/>
    </row>
    <row r="480" spans="1:18" x14ac:dyDescent="0.2">
      <c r="A480" s="113"/>
      <c r="B480" s="200"/>
      <c r="C480" s="200"/>
      <c r="D480" s="201"/>
      <c r="E480" s="113"/>
      <c r="F480" s="113"/>
      <c r="G480" s="113"/>
      <c r="H480" s="113"/>
      <c r="I480" s="203"/>
      <c r="J480" s="203"/>
      <c r="K480" s="203"/>
      <c r="L480" s="203"/>
      <c r="M480" s="203"/>
      <c r="N480" s="203"/>
      <c r="O480" s="204"/>
      <c r="P480" s="204"/>
      <c r="Q480" s="201"/>
      <c r="R480" s="201"/>
    </row>
    <row r="481" spans="1:18" x14ac:dyDescent="0.2">
      <c r="A481" s="113"/>
      <c r="B481" s="200"/>
      <c r="C481" s="200"/>
      <c r="D481" s="201"/>
      <c r="E481" s="113"/>
      <c r="F481" s="113"/>
      <c r="G481" s="113"/>
      <c r="H481" s="113"/>
      <c r="I481" s="203"/>
      <c r="J481" s="203"/>
      <c r="K481" s="203"/>
      <c r="L481" s="203"/>
      <c r="M481" s="203"/>
      <c r="N481" s="203"/>
      <c r="O481" s="204"/>
      <c r="P481" s="204"/>
      <c r="Q481" s="201"/>
      <c r="R481" s="201"/>
    </row>
    <row r="482" spans="1:18" x14ac:dyDescent="0.2">
      <c r="A482" s="113"/>
      <c r="B482" s="200"/>
      <c r="C482" s="200"/>
      <c r="D482" s="201"/>
      <c r="E482" s="113"/>
      <c r="F482" s="113"/>
      <c r="G482" s="113"/>
      <c r="H482" s="113"/>
      <c r="I482" s="203"/>
      <c r="J482" s="203"/>
      <c r="K482" s="203"/>
      <c r="L482" s="203"/>
      <c r="M482" s="203"/>
      <c r="N482" s="203"/>
      <c r="O482" s="204"/>
      <c r="P482" s="204"/>
      <c r="Q482" s="201"/>
      <c r="R482" s="201"/>
    </row>
    <row r="483" spans="1:18" x14ac:dyDescent="0.2">
      <c r="A483" s="113"/>
      <c r="B483" s="200"/>
      <c r="C483" s="200"/>
      <c r="D483" s="201"/>
      <c r="E483" s="113"/>
      <c r="F483" s="113"/>
      <c r="G483" s="113"/>
      <c r="H483" s="113"/>
      <c r="I483" s="203"/>
      <c r="J483" s="203"/>
      <c r="K483" s="203"/>
      <c r="L483" s="203"/>
      <c r="M483" s="203"/>
      <c r="N483" s="203"/>
      <c r="O483" s="204"/>
      <c r="P483" s="204"/>
      <c r="Q483" s="201"/>
      <c r="R483" s="201"/>
    </row>
    <row r="484" spans="1:18" x14ac:dyDescent="0.2">
      <c r="A484" s="113"/>
      <c r="B484" s="200"/>
      <c r="C484" s="200"/>
      <c r="D484" s="201"/>
      <c r="E484" s="113"/>
      <c r="F484" s="113"/>
      <c r="G484" s="113"/>
      <c r="H484" s="113"/>
      <c r="I484" s="203"/>
      <c r="J484" s="203"/>
      <c r="K484" s="203"/>
      <c r="L484" s="203"/>
      <c r="M484" s="203"/>
      <c r="N484" s="203"/>
      <c r="O484" s="204"/>
      <c r="P484" s="204"/>
      <c r="Q484" s="201"/>
      <c r="R484" s="201"/>
    </row>
    <row r="485" spans="1:18" x14ac:dyDescent="0.2">
      <c r="A485" s="113"/>
      <c r="B485" s="200"/>
      <c r="C485" s="200"/>
      <c r="D485" s="201"/>
      <c r="E485" s="113"/>
      <c r="F485" s="113"/>
      <c r="G485" s="113"/>
      <c r="H485" s="113"/>
      <c r="I485" s="203"/>
      <c r="J485" s="203"/>
      <c r="K485" s="203"/>
      <c r="L485" s="203"/>
      <c r="M485" s="203"/>
      <c r="N485" s="203"/>
      <c r="O485" s="204"/>
      <c r="P485" s="204"/>
      <c r="Q485" s="201"/>
      <c r="R485" s="201"/>
    </row>
    <row r="486" spans="1:18" x14ac:dyDescent="0.2">
      <c r="A486" s="113"/>
      <c r="B486" s="200"/>
      <c r="C486" s="200"/>
      <c r="D486" s="201"/>
      <c r="E486" s="113"/>
      <c r="F486" s="113"/>
      <c r="G486" s="113"/>
      <c r="H486" s="113"/>
      <c r="I486" s="203"/>
      <c r="J486" s="203"/>
      <c r="K486" s="203"/>
      <c r="L486" s="203"/>
      <c r="M486" s="203"/>
      <c r="N486" s="203"/>
      <c r="O486" s="204"/>
      <c r="P486" s="204"/>
      <c r="Q486" s="201"/>
      <c r="R486" s="201"/>
    </row>
    <row r="487" spans="1:18" x14ac:dyDescent="0.2">
      <c r="A487" s="113"/>
      <c r="B487" s="200"/>
      <c r="C487" s="200"/>
      <c r="D487" s="201"/>
      <c r="E487" s="113"/>
      <c r="F487" s="113"/>
      <c r="G487" s="113"/>
      <c r="H487" s="113"/>
      <c r="I487" s="203"/>
      <c r="J487" s="203"/>
      <c r="K487" s="203"/>
      <c r="L487" s="203"/>
      <c r="M487" s="203"/>
      <c r="N487" s="203"/>
      <c r="O487" s="204"/>
      <c r="P487" s="204"/>
      <c r="Q487" s="201"/>
      <c r="R487" s="201"/>
    </row>
    <row r="488" spans="1:18" x14ac:dyDescent="0.2">
      <c r="A488" s="113"/>
      <c r="B488" s="200"/>
      <c r="C488" s="200"/>
      <c r="D488" s="201"/>
      <c r="E488" s="113"/>
      <c r="F488" s="113"/>
      <c r="G488" s="113"/>
      <c r="H488" s="113"/>
      <c r="I488" s="203"/>
      <c r="J488" s="203"/>
      <c r="K488" s="203"/>
      <c r="L488" s="203"/>
      <c r="M488" s="203"/>
      <c r="N488" s="203"/>
      <c r="O488" s="204"/>
      <c r="P488" s="204"/>
      <c r="Q488" s="201"/>
      <c r="R488" s="201"/>
    </row>
    <row r="489" spans="1:18" x14ac:dyDescent="0.2">
      <c r="A489" s="113"/>
      <c r="B489" s="200"/>
      <c r="C489" s="200"/>
      <c r="D489" s="201"/>
      <c r="E489" s="113"/>
      <c r="F489" s="113"/>
      <c r="G489" s="113"/>
      <c r="H489" s="113"/>
      <c r="I489" s="203"/>
      <c r="J489" s="203"/>
      <c r="K489" s="203"/>
      <c r="L489" s="203"/>
      <c r="M489" s="203"/>
      <c r="N489" s="203"/>
      <c r="O489" s="204"/>
      <c r="P489" s="204"/>
      <c r="Q489" s="201"/>
      <c r="R489" s="201"/>
    </row>
    <row r="490" spans="1:18" x14ac:dyDescent="0.2">
      <c r="A490" s="113"/>
      <c r="B490" s="200"/>
      <c r="C490" s="200"/>
      <c r="D490" s="201"/>
      <c r="E490" s="113"/>
      <c r="F490" s="113"/>
      <c r="G490" s="113"/>
      <c r="H490" s="113"/>
      <c r="I490" s="203"/>
      <c r="J490" s="203"/>
      <c r="K490" s="203"/>
      <c r="L490" s="203"/>
      <c r="M490" s="203"/>
      <c r="N490" s="203"/>
      <c r="O490" s="204"/>
      <c r="P490" s="204"/>
      <c r="Q490" s="201"/>
      <c r="R490" s="201"/>
    </row>
    <row r="491" spans="1:18" x14ac:dyDescent="0.2">
      <c r="A491" s="113"/>
      <c r="B491" s="200"/>
      <c r="C491" s="200"/>
      <c r="D491" s="201"/>
      <c r="E491" s="113"/>
      <c r="F491" s="113"/>
      <c r="G491" s="113"/>
      <c r="H491" s="113"/>
      <c r="I491" s="203"/>
      <c r="J491" s="203"/>
      <c r="K491" s="203"/>
      <c r="L491" s="203"/>
      <c r="M491" s="203"/>
      <c r="N491" s="203"/>
      <c r="O491" s="204"/>
      <c r="P491" s="204"/>
      <c r="Q491" s="201"/>
      <c r="R491" s="201"/>
    </row>
    <row r="492" spans="1:18" x14ac:dyDescent="0.2">
      <c r="A492" s="113"/>
      <c r="B492" s="200"/>
      <c r="C492" s="200"/>
      <c r="D492" s="201"/>
      <c r="E492" s="113"/>
      <c r="F492" s="113"/>
      <c r="G492" s="113"/>
      <c r="H492" s="113"/>
      <c r="I492" s="203"/>
      <c r="J492" s="203"/>
      <c r="K492" s="203"/>
      <c r="L492" s="203"/>
      <c r="M492" s="203"/>
      <c r="N492" s="203"/>
      <c r="O492" s="204"/>
      <c r="P492" s="204"/>
      <c r="Q492" s="201"/>
      <c r="R492" s="201"/>
    </row>
    <row r="493" spans="1:18" x14ac:dyDescent="0.2">
      <c r="A493" s="113"/>
      <c r="B493" s="200"/>
      <c r="C493" s="200"/>
      <c r="D493" s="201"/>
      <c r="E493" s="113"/>
      <c r="F493" s="113"/>
      <c r="G493" s="113"/>
      <c r="H493" s="113"/>
      <c r="I493" s="203"/>
      <c r="J493" s="203"/>
      <c r="K493" s="203"/>
      <c r="L493" s="203"/>
      <c r="M493" s="203"/>
      <c r="N493" s="203"/>
      <c r="O493" s="204"/>
      <c r="P493" s="204"/>
      <c r="Q493" s="201"/>
      <c r="R493" s="201"/>
    </row>
    <row r="494" spans="1:18" x14ac:dyDescent="0.2">
      <c r="A494" s="113"/>
      <c r="B494" s="200"/>
      <c r="C494" s="200"/>
      <c r="D494" s="201"/>
      <c r="E494" s="113"/>
      <c r="F494" s="113"/>
      <c r="G494" s="113"/>
      <c r="H494" s="113"/>
      <c r="I494" s="203"/>
      <c r="J494" s="203"/>
      <c r="K494" s="203"/>
      <c r="L494" s="203"/>
      <c r="M494" s="203"/>
      <c r="N494" s="203"/>
      <c r="O494" s="204"/>
      <c r="P494" s="204"/>
      <c r="Q494" s="201"/>
      <c r="R494" s="201"/>
    </row>
    <row r="495" spans="1:18" x14ac:dyDescent="0.2">
      <c r="A495" s="113"/>
      <c r="B495" s="200"/>
      <c r="C495" s="200"/>
      <c r="D495" s="201"/>
      <c r="E495" s="113"/>
      <c r="F495" s="113"/>
      <c r="G495" s="113"/>
      <c r="H495" s="113"/>
      <c r="I495" s="203"/>
      <c r="J495" s="203"/>
      <c r="K495" s="203"/>
      <c r="L495" s="203"/>
      <c r="M495" s="203"/>
      <c r="N495" s="203"/>
      <c r="O495" s="204"/>
      <c r="P495" s="204"/>
      <c r="Q495" s="201"/>
      <c r="R495" s="201"/>
    </row>
    <row r="496" spans="1:18" x14ac:dyDescent="0.2">
      <c r="A496" s="113"/>
      <c r="B496" s="200"/>
      <c r="C496" s="200"/>
      <c r="D496" s="201"/>
      <c r="E496" s="113"/>
      <c r="F496" s="113"/>
      <c r="G496" s="113"/>
      <c r="H496" s="113"/>
      <c r="I496" s="203"/>
      <c r="J496" s="203"/>
      <c r="K496" s="203"/>
      <c r="L496" s="203"/>
      <c r="M496" s="203"/>
      <c r="N496" s="203"/>
      <c r="O496" s="204"/>
      <c r="P496" s="204"/>
      <c r="Q496" s="201"/>
      <c r="R496" s="201"/>
    </row>
    <row r="497" spans="1:18" x14ac:dyDescent="0.2">
      <c r="A497" s="113"/>
      <c r="B497" s="200"/>
      <c r="C497" s="200"/>
      <c r="D497" s="201"/>
      <c r="E497" s="113"/>
      <c r="F497" s="113"/>
      <c r="G497" s="113"/>
      <c r="H497" s="113"/>
      <c r="I497" s="203"/>
      <c r="J497" s="203"/>
      <c r="K497" s="203"/>
      <c r="L497" s="203"/>
      <c r="M497" s="203"/>
      <c r="N497" s="203"/>
      <c r="O497" s="204"/>
      <c r="P497" s="204"/>
      <c r="Q497" s="201"/>
      <c r="R497" s="201"/>
    </row>
    <row r="498" spans="1:18" x14ac:dyDescent="0.2">
      <c r="A498" s="113"/>
      <c r="B498" s="200"/>
      <c r="C498" s="200"/>
      <c r="D498" s="201"/>
      <c r="E498" s="113"/>
      <c r="F498" s="113"/>
      <c r="G498" s="113"/>
      <c r="H498" s="113"/>
      <c r="I498" s="203"/>
      <c r="J498" s="203"/>
      <c r="K498" s="203"/>
      <c r="L498" s="203"/>
      <c r="M498" s="203"/>
      <c r="N498" s="203"/>
      <c r="O498" s="204"/>
      <c r="P498" s="204"/>
      <c r="Q498" s="201"/>
      <c r="R498" s="201"/>
    </row>
    <row r="499" spans="1:18" x14ac:dyDescent="0.2">
      <c r="A499" s="113"/>
      <c r="B499" s="200"/>
      <c r="C499" s="200"/>
      <c r="D499" s="201"/>
      <c r="E499" s="113"/>
      <c r="F499" s="113"/>
      <c r="G499" s="113"/>
      <c r="H499" s="113"/>
      <c r="I499" s="203"/>
      <c r="J499" s="203"/>
      <c r="K499" s="203"/>
      <c r="L499" s="203"/>
      <c r="M499" s="203"/>
      <c r="N499" s="203"/>
      <c r="O499" s="204"/>
      <c r="P499" s="204"/>
      <c r="Q499" s="201"/>
      <c r="R499" s="201"/>
    </row>
    <row r="500" spans="1:18" x14ac:dyDescent="0.2">
      <c r="A500" s="113"/>
      <c r="B500" s="200"/>
      <c r="C500" s="200"/>
      <c r="D500" s="201"/>
      <c r="E500" s="113"/>
      <c r="F500" s="113"/>
      <c r="G500" s="113"/>
      <c r="H500" s="113"/>
      <c r="I500" s="203"/>
      <c r="J500" s="203"/>
      <c r="K500" s="203"/>
      <c r="L500" s="203"/>
      <c r="M500" s="203"/>
      <c r="N500" s="203"/>
      <c r="O500" s="204"/>
      <c r="P500" s="204"/>
      <c r="Q500" s="201"/>
      <c r="R500" s="201"/>
    </row>
    <row r="501" spans="1:18" x14ac:dyDescent="0.2">
      <c r="A501" s="113"/>
      <c r="B501" s="200"/>
      <c r="C501" s="200"/>
      <c r="D501" s="201"/>
      <c r="E501" s="113"/>
      <c r="F501" s="113"/>
      <c r="G501" s="113"/>
      <c r="H501" s="113"/>
      <c r="I501" s="203"/>
      <c r="J501" s="203"/>
      <c r="K501" s="203"/>
      <c r="L501" s="203"/>
      <c r="M501" s="203"/>
      <c r="N501" s="203"/>
      <c r="O501" s="204"/>
      <c r="P501" s="204"/>
      <c r="Q501" s="201"/>
      <c r="R501" s="201"/>
    </row>
    <row r="502" spans="1:18" x14ac:dyDescent="0.2">
      <c r="A502" s="113"/>
      <c r="B502" s="200"/>
      <c r="C502" s="200"/>
      <c r="D502" s="201"/>
      <c r="E502" s="113"/>
      <c r="F502" s="113"/>
      <c r="G502" s="113"/>
      <c r="H502" s="113"/>
      <c r="I502" s="203"/>
      <c r="J502" s="203"/>
      <c r="K502" s="203"/>
      <c r="L502" s="203"/>
      <c r="M502" s="203"/>
      <c r="N502" s="203"/>
      <c r="O502" s="204"/>
      <c r="P502" s="204"/>
      <c r="Q502" s="201"/>
      <c r="R502" s="201"/>
    </row>
    <row r="503" spans="1:18" x14ac:dyDescent="0.2">
      <c r="A503" s="113"/>
      <c r="B503" s="200"/>
      <c r="C503" s="200"/>
      <c r="D503" s="201"/>
      <c r="E503" s="113"/>
      <c r="F503" s="113"/>
      <c r="G503" s="113"/>
      <c r="H503" s="113"/>
      <c r="I503" s="203"/>
      <c r="J503" s="203"/>
      <c r="K503" s="203"/>
      <c r="L503" s="203"/>
      <c r="M503" s="203"/>
      <c r="N503" s="203"/>
      <c r="O503" s="204"/>
      <c r="P503" s="204"/>
      <c r="Q503" s="201"/>
      <c r="R503" s="201"/>
    </row>
    <row r="504" spans="1:18" x14ac:dyDescent="0.2">
      <c r="A504" s="113"/>
      <c r="B504" s="200"/>
      <c r="C504" s="200"/>
      <c r="D504" s="201"/>
      <c r="E504" s="113"/>
      <c r="F504" s="113"/>
      <c r="G504" s="113"/>
      <c r="H504" s="113"/>
      <c r="I504" s="203"/>
      <c r="J504" s="203"/>
      <c r="K504" s="203"/>
      <c r="L504" s="203"/>
      <c r="M504" s="203"/>
      <c r="N504" s="203"/>
      <c r="O504" s="204"/>
      <c r="P504" s="204"/>
      <c r="Q504" s="201"/>
      <c r="R504" s="201"/>
    </row>
    <row r="505" spans="1:18" x14ac:dyDescent="0.2">
      <c r="A505" s="113"/>
      <c r="B505" s="200"/>
      <c r="C505" s="200"/>
      <c r="D505" s="201"/>
      <c r="E505" s="113"/>
      <c r="F505" s="113"/>
      <c r="G505" s="113"/>
      <c r="H505" s="113"/>
      <c r="I505" s="203"/>
      <c r="J505" s="203"/>
      <c r="K505" s="203"/>
      <c r="L505" s="203"/>
      <c r="M505" s="203"/>
      <c r="N505" s="203"/>
      <c r="O505" s="204"/>
      <c r="P505" s="204"/>
      <c r="Q505" s="201"/>
      <c r="R505" s="201"/>
    </row>
    <row r="506" spans="1:18" x14ac:dyDescent="0.2">
      <c r="A506" s="113"/>
      <c r="B506" s="200"/>
      <c r="C506" s="200"/>
      <c r="D506" s="201"/>
      <c r="E506" s="113"/>
      <c r="F506" s="113"/>
      <c r="G506" s="113"/>
      <c r="H506" s="113"/>
      <c r="I506" s="203"/>
      <c r="J506" s="203"/>
      <c r="K506" s="203"/>
      <c r="L506" s="203"/>
      <c r="M506" s="203"/>
      <c r="N506" s="203"/>
      <c r="O506" s="204"/>
      <c r="P506" s="204"/>
      <c r="Q506" s="201"/>
      <c r="R506" s="201"/>
    </row>
    <row r="507" spans="1:18" x14ac:dyDescent="0.2">
      <c r="A507" s="113"/>
      <c r="B507" s="200"/>
      <c r="C507" s="200"/>
      <c r="D507" s="201"/>
      <c r="E507" s="113"/>
      <c r="F507" s="113"/>
      <c r="G507" s="113"/>
      <c r="H507" s="113"/>
      <c r="I507" s="203"/>
      <c r="J507" s="203"/>
      <c r="K507" s="203"/>
      <c r="L507" s="203"/>
      <c r="M507" s="203"/>
      <c r="N507" s="203"/>
      <c r="O507" s="204"/>
      <c r="P507" s="204"/>
      <c r="Q507" s="201"/>
      <c r="R507" s="201"/>
    </row>
    <row r="508" spans="1:18" x14ac:dyDescent="0.2">
      <c r="A508" s="113"/>
      <c r="B508" s="200"/>
      <c r="C508" s="200"/>
      <c r="D508" s="201"/>
      <c r="E508" s="113"/>
      <c r="F508" s="113"/>
      <c r="G508" s="113"/>
      <c r="H508" s="113"/>
      <c r="I508" s="203"/>
      <c r="J508" s="203"/>
      <c r="K508" s="203"/>
      <c r="L508" s="203"/>
      <c r="M508" s="203"/>
      <c r="N508" s="203"/>
      <c r="O508" s="204"/>
      <c r="P508" s="204"/>
      <c r="Q508" s="201"/>
      <c r="R508" s="201"/>
    </row>
    <row r="509" spans="1:18" x14ac:dyDescent="0.2">
      <c r="A509" s="113"/>
      <c r="B509" s="200"/>
      <c r="C509" s="200"/>
      <c r="D509" s="201"/>
      <c r="E509" s="113"/>
      <c r="F509" s="113"/>
      <c r="G509" s="113"/>
      <c r="H509" s="113"/>
      <c r="I509" s="203"/>
      <c r="J509" s="203"/>
      <c r="K509" s="203"/>
      <c r="L509" s="203"/>
      <c r="M509" s="203"/>
      <c r="N509" s="203"/>
      <c r="O509" s="204"/>
      <c r="P509" s="204"/>
      <c r="Q509" s="201"/>
      <c r="R509" s="201"/>
    </row>
    <row r="510" spans="1:18" x14ac:dyDescent="0.2">
      <c r="A510" s="113"/>
      <c r="B510" s="200"/>
      <c r="C510" s="200"/>
      <c r="D510" s="201"/>
      <c r="E510" s="113"/>
      <c r="F510" s="113"/>
      <c r="G510" s="113"/>
      <c r="H510" s="113"/>
      <c r="I510" s="203"/>
      <c r="J510" s="203"/>
      <c r="K510" s="203"/>
      <c r="L510" s="203"/>
      <c r="M510" s="203"/>
      <c r="N510" s="203"/>
      <c r="O510" s="204"/>
      <c r="P510" s="204"/>
      <c r="Q510" s="201"/>
      <c r="R510" s="201"/>
    </row>
    <row r="511" spans="1:18" x14ac:dyDescent="0.2">
      <c r="A511" s="113"/>
      <c r="B511" s="200"/>
      <c r="C511" s="200"/>
      <c r="D511" s="201"/>
      <c r="E511" s="113"/>
      <c r="F511" s="113"/>
      <c r="G511" s="113"/>
      <c r="H511" s="113"/>
      <c r="I511" s="203"/>
      <c r="J511" s="203"/>
      <c r="K511" s="203"/>
      <c r="L511" s="203"/>
      <c r="M511" s="203"/>
      <c r="N511" s="203"/>
      <c r="O511" s="204"/>
      <c r="P511" s="204"/>
      <c r="Q511" s="201"/>
      <c r="R511" s="201"/>
    </row>
    <row r="512" spans="1:18" x14ac:dyDescent="0.2">
      <c r="A512" s="113"/>
      <c r="B512" s="200"/>
      <c r="C512" s="200"/>
      <c r="D512" s="201"/>
      <c r="E512" s="113"/>
      <c r="F512" s="113"/>
      <c r="G512" s="113"/>
      <c r="H512" s="113"/>
      <c r="I512" s="203"/>
      <c r="J512" s="203"/>
      <c r="K512" s="203"/>
      <c r="L512" s="203"/>
      <c r="M512" s="203"/>
      <c r="N512" s="203"/>
      <c r="O512" s="204"/>
      <c r="P512" s="204"/>
      <c r="Q512" s="201"/>
      <c r="R512" s="201"/>
    </row>
    <row r="513" spans="1:18" x14ac:dyDescent="0.2">
      <c r="A513" s="113"/>
      <c r="B513" s="200"/>
      <c r="C513" s="200"/>
      <c r="D513" s="201"/>
      <c r="E513" s="113"/>
      <c r="F513" s="113"/>
      <c r="G513" s="113"/>
      <c r="H513" s="113"/>
      <c r="I513" s="203"/>
      <c r="J513" s="203"/>
      <c r="K513" s="203"/>
      <c r="L513" s="203"/>
      <c r="M513" s="203"/>
      <c r="N513" s="203"/>
      <c r="O513" s="204"/>
      <c r="P513" s="204"/>
      <c r="Q513" s="201"/>
      <c r="R513" s="201"/>
    </row>
    <row r="514" spans="1:18" x14ac:dyDescent="0.2">
      <c r="A514" s="113"/>
      <c r="B514" s="200"/>
      <c r="C514" s="200"/>
      <c r="D514" s="201"/>
      <c r="E514" s="113"/>
      <c r="F514" s="113"/>
      <c r="G514" s="113"/>
      <c r="H514" s="113"/>
      <c r="I514" s="203"/>
      <c r="J514" s="203"/>
      <c r="K514" s="203"/>
      <c r="L514" s="203"/>
      <c r="M514" s="203"/>
      <c r="N514" s="203"/>
      <c r="O514" s="204"/>
      <c r="P514" s="204"/>
      <c r="Q514" s="201"/>
      <c r="R514" s="201"/>
    </row>
    <row r="515" spans="1:18" x14ac:dyDescent="0.2">
      <c r="A515" s="113"/>
      <c r="B515" s="200"/>
      <c r="C515" s="200"/>
      <c r="D515" s="201"/>
      <c r="E515" s="113"/>
      <c r="F515" s="113"/>
      <c r="G515" s="113"/>
      <c r="H515" s="113"/>
      <c r="I515" s="203"/>
      <c r="J515" s="203"/>
      <c r="K515" s="203"/>
      <c r="L515" s="203"/>
      <c r="M515" s="203"/>
      <c r="N515" s="203"/>
      <c r="O515" s="204"/>
      <c r="P515" s="204"/>
      <c r="Q515" s="201"/>
      <c r="R515" s="201"/>
    </row>
    <row r="516" spans="1:18" x14ac:dyDescent="0.2">
      <c r="A516" s="113"/>
      <c r="B516" s="200"/>
      <c r="C516" s="200"/>
      <c r="D516" s="201"/>
      <c r="E516" s="113"/>
      <c r="F516" s="113"/>
      <c r="G516" s="113"/>
      <c r="H516" s="113"/>
      <c r="I516" s="203"/>
      <c r="J516" s="203"/>
      <c r="K516" s="203"/>
      <c r="L516" s="203"/>
      <c r="M516" s="203"/>
      <c r="N516" s="203"/>
      <c r="O516" s="204"/>
      <c r="P516" s="204"/>
      <c r="Q516" s="201"/>
      <c r="R516" s="201"/>
    </row>
    <row r="517" spans="1:18" x14ac:dyDescent="0.2">
      <c r="A517" s="113"/>
      <c r="B517" s="200"/>
      <c r="C517" s="200"/>
      <c r="D517" s="201"/>
      <c r="E517" s="113"/>
      <c r="F517" s="113"/>
      <c r="G517" s="113"/>
      <c r="H517" s="113"/>
      <c r="I517" s="203"/>
      <c r="J517" s="203"/>
      <c r="K517" s="203"/>
      <c r="L517" s="203"/>
      <c r="M517" s="203"/>
      <c r="N517" s="203"/>
      <c r="O517" s="204"/>
      <c r="P517" s="204"/>
      <c r="Q517" s="201"/>
      <c r="R517" s="201"/>
    </row>
    <row r="518" spans="1:18" x14ac:dyDescent="0.2">
      <c r="A518" s="113"/>
      <c r="B518" s="200"/>
      <c r="C518" s="200"/>
      <c r="D518" s="201"/>
      <c r="E518" s="113"/>
      <c r="F518" s="113"/>
      <c r="G518" s="113"/>
      <c r="H518" s="113"/>
      <c r="I518" s="203"/>
      <c r="J518" s="203"/>
      <c r="K518" s="203"/>
      <c r="L518" s="203"/>
      <c r="M518" s="203"/>
      <c r="N518" s="203"/>
      <c r="O518" s="204"/>
      <c r="P518" s="204"/>
      <c r="Q518" s="201"/>
      <c r="R518" s="201"/>
    </row>
    <row r="519" spans="1:18" x14ac:dyDescent="0.2">
      <c r="A519" s="113"/>
      <c r="B519" s="200"/>
      <c r="C519" s="200"/>
      <c r="D519" s="201"/>
      <c r="E519" s="113"/>
      <c r="F519" s="113"/>
      <c r="G519" s="113"/>
      <c r="H519" s="113"/>
      <c r="I519" s="203"/>
      <c r="J519" s="203"/>
      <c r="K519" s="203"/>
      <c r="L519" s="203"/>
      <c r="M519" s="203"/>
      <c r="N519" s="203"/>
      <c r="O519" s="204"/>
      <c r="P519" s="204"/>
      <c r="Q519" s="201"/>
      <c r="R519" s="201"/>
    </row>
    <row r="520" spans="1:18" x14ac:dyDescent="0.2">
      <c r="A520" s="113"/>
      <c r="B520" s="200"/>
      <c r="C520" s="200"/>
      <c r="D520" s="201"/>
      <c r="E520" s="113"/>
      <c r="F520" s="113"/>
      <c r="G520" s="113"/>
      <c r="H520" s="113"/>
      <c r="I520" s="203"/>
      <c r="J520" s="203"/>
      <c r="K520" s="203"/>
      <c r="L520" s="203"/>
      <c r="M520" s="203"/>
      <c r="N520" s="203"/>
      <c r="O520" s="204"/>
      <c r="P520" s="204"/>
      <c r="Q520" s="201"/>
      <c r="R520" s="201"/>
    </row>
    <row r="521" spans="1:18" x14ac:dyDescent="0.2">
      <c r="A521" s="113"/>
      <c r="B521" s="200"/>
      <c r="C521" s="200"/>
      <c r="D521" s="201"/>
      <c r="E521" s="113"/>
      <c r="F521" s="113"/>
      <c r="G521" s="113"/>
      <c r="H521" s="113"/>
      <c r="I521" s="203"/>
      <c r="J521" s="203"/>
      <c r="K521" s="203"/>
      <c r="L521" s="203"/>
      <c r="M521" s="203"/>
      <c r="N521" s="203"/>
      <c r="O521" s="204"/>
      <c r="P521" s="204"/>
      <c r="Q521" s="201"/>
      <c r="R521" s="201"/>
    </row>
    <row r="522" spans="1:18" x14ac:dyDescent="0.2">
      <c r="A522" s="113"/>
      <c r="B522" s="200"/>
      <c r="C522" s="200"/>
      <c r="D522" s="201"/>
      <c r="E522" s="113"/>
      <c r="F522" s="113"/>
      <c r="G522" s="113"/>
      <c r="H522" s="113"/>
      <c r="I522" s="203"/>
      <c r="J522" s="203"/>
      <c r="K522" s="203"/>
      <c r="L522" s="203"/>
      <c r="M522" s="203"/>
      <c r="N522" s="203"/>
      <c r="O522" s="204"/>
      <c r="P522" s="204"/>
      <c r="Q522" s="201"/>
      <c r="R522" s="201"/>
    </row>
    <row r="523" spans="1:18" x14ac:dyDescent="0.2">
      <c r="A523" s="113"/>
      <c r="B523" s="200"/>
      <c r="C523" s="200"/>
      <c r="D523" s="201"/>
      <c r="E523" s="113"/>
      <c r="F523" s="113"/>
      <c r="G523" s="113"/>
      <c r="H523" s="113"/>
      <c r="I523" s="203"/>
      <c r="J523" s="203"/>
      <c r="K523" s="203"/>
      <c r="L523" s="203"/>
      <c r="M523" s="203"/>
      <c r="N523" s="203"/>
      <c r="O523" s="204"/>
      <c r="P523" s="204"/>
      <c r="Q523" s="201"/>
      <c r="R523" s="201"/>
    </row>
    <row r="524" spans="1:18" x14ac:dyDescent="0.2">
      <c r="A524" s="113"/>
      <c r="B524" s="200"/>
      <c r="C524" s="200"/>
      <c r="D524" s="201"/>
      <c r="E524" s="113"/>
      <c r="F524" s="113"/>
      <c r="G524" s="113"/>
      <c r="H524" s="113"/>
      <c r="I524" s="203"/>
      <c r="J524" s="203"/>
      <c r="K524" s="203"/>
      <c r="L524" s="203"/>
      <c r="M524" s="203"/>
      <c r="N524" s="203"/>
      <c r="O524" s="204"/>
      <c r="P524" s="204"/>
      <c r="Q524" s="201"/>
      <c r="R524" s="201"/>
    </row>
    <row r="525" spans="1:18" x14ac:dyDescent="0.2">
      <c r="A525" s="113"/>
      <c r="B525" s="200"/>
      <c r="C525" s="200"/>
      <c r="D525" s="201"/>
      <c r="E525" s="113"/>
      <c r="F525" s="113"/>
      <c r="G525" s="113"/>
      <c r="H525" s="113"/>
      <c r="I525" s="203"/>
      <c r="J525" s="203"/>
      <c r="K525" s="203"/>
      <c r="L525" s="203"/>
      <c r="M525" s="203"/>
      <c r="N525" s="203"/>
      <c r="O525" s="204"/>
      <c r="P525" s="204"/>
      <c r="Q525" s="201"/>
      <c r="R525" s="201"/>
    </row>
    <row r="526" spans="1:18" x14ac:dyDescent="0.2">
      <c r="A526" s="113"/>
      <c r="B526" s="200"/>
      <c r="C526" s="200"/>
      <c r="D526" s="201"/>
      <c r="E526" s="113"/>
      <c r="F526" s="113"/>
      <c r="G526" s="113"/>
      <c r="H526" s="113"/>
      <c r="I526" s="203"/>
      <c r="J526" s="203"/>
      <c r="K526" s="203"/>
      <c r="L526" s="203"/>
      <c r="M526" s="203"/>
      <c r="N526" s="203"/>
      <c r="O526" s="204"/>
      <c r="P526" s="204"/>
      <c r="Q526" s="201"/>
      <c r="R526" s="201"/>
    </row>
    <row r="527" spans="1:18" x14ac:dyDescent="0.2">
      <c r="A527" s="113"/>
      <c r="B527" s="200"/>
      <c r="C527" s="200"/>
      <c r="D527" s="201"/>
      <c r="E527" s="113"/>
      <c r="F527" s="113"/>
      <c r="G527" s="113"/>
      <c r="H527" s="113"/>
      <c r="I527" s="203"/>
      <c r="J527" s="203"/>
      <c r="K527" s="203"/>
      <c r="L527" s="203"/>
      <c r="M527" s="203"/>
      <c r="N527" s="203"/>
      <c r="O527" s="204"/>
      <c r="P527" s="204"/>
      <c r="Q527" s="201"/>
      <c r="R527" s="201"/>
    </row>
    <row r="528" spans="1:18" x14ac:dyDescent="0.2">
      <c r="A528" s="113"/>
      <c r="B528" s="200"/>
      <c r="C528" s="200"/>
      <c r="D528" s="201"/>
      <c r="E528" s="113"/>
      <c r="F528" s="113"/>
      <c r="G528" s="113"/>
      <c r="H528" s="113"/>
      <c r="I528" s="203"/>
      <c r="J528" s="203"/>
      <c r="K528" s="203"/>
      <c r="L528" s="203"/>
      <c r="M528" s="203"/>
      <c r="N528" s="203"/>
      <c r="O528" s="204"/>
      <c r="P528" s="204"/>
      <c r="Q528" s="201"/>
      <c r="R528" s="201"/>
    </row>
    <row r="529" spans="1:18" x14ac:dyDescent="0.2">
      <c r="A529" s="113"/>
      <c r="B529" s="200"/>
      <c r="C529" s="200"/>
      <c r="D529" s="201"/>
      <c r="E529" s="113"/>
      <c r="F529" s="113"/>
      <c r="G529" s="113"/>
      <c r="H529" s="113"/>
      <c r="I529" s="203"/>
      <c r="J529" s="203"/>
      <c r="K529" s="203"/>
      <c r="L529" s="203"/>
      <c r="M529" s="203"/>
      <c r="N529" s="203"/>
      <c r="O529" s="204"/>
      <c r="P529" s="204"/>
      <c r="Q529" s="201"/>
      <c r="R529" s="201"/>
    </row>
    <row r="530" spans="1:18" x14ac:dyDescent="0.2">
      <c r="A530" s="113"/>
      <c r="B530" s="200"/>
      <c r="C530" s="200"/>
      <c r="D530" s="201"/>
      <c r="E530" s="113"/>
      <c r="F530" s="113"/>
      <c r="G530" s="113"/>
      <c r="H530" s="113"/>
      <c r="I530" s="203"/>
      <c r="J530" s="203"/>
      <c r="K530" s="203"/>
      <c r="L530" s="203"/>
      <c r="M530" s="203"/>
      <c r="N530" s="203"/>
      <c r="O530" s="204"/>
      <c r="P530" s="204"/>
      <c r="Q530" s="201"/>
      <c r="R530" s="201"/>
    </row>
    <row r="531" spans="1:18" x14ac:dyDescent="0.2">
      <c r="A531" s="113"/>
      <c r="B531" s="200"/>
      <c r="C531" s="200"/>
      <c r="D531" s="201"/>
      <c r="E531" s="113"/>
      <c r="F531" s="113"/>
      <c r="G531" s="113"/>
      <c r="H531" s="113"/>
      <c r="I531" s="203"/>
      <c r="J531" s="203"/>
      <c r="K531" s="203"/>
      <c r="L531" s="203"/>
      <c r="M531" s="203"/>
      <c r="N531" s="203"/>
      <c r="O531" s="204"/>
      <c r="P531" s="204"/>
      <c r="Q531" s="201"/>
      <c r="R531" s="201"/>
    </row>
    <row r="532" spans="1:18" x14ac:dyDescent="0.2">
      <c r="A532" s="113"/>
      <c r="B532" s="200"/>
      <c r="C532" s="200"/>
      <c r="D532" s="201"/>
      <c r="E532" s="113"/>
      <c r="F532" s="113"/>
      <c r="G532" s="113"/>
      <c r="H532" s="113"/>
      <c r="I532" s="203"/>
      <c r="J532" s="203"/>
      <c r="K532" s="203"/>
      <c r="L532" s="203"/>
      <c r="M532" s="203"/>
      <c r="N532" s="203"/>
      <c r="O532" s="204"/>
      <c r="P532" s="204"/>
      <c r="Q532" s="201"/>
      <c r="R532" s="201"/>
    </row>
    <row r="533" spans="1:18" x14ac:dyDescent="0.2">
      <c r="A533" s="113"/>
      <c r="B533" s="200"/>
      <c r="C533" s="200"/>
      <c r="D533" s="201"/>
      <c r="E533" s="113"/>
      <c r="F533" s="113"/>
      <c r="G533" s="113"/>
      <c r="H533" s="113"/>
      <c r="I533" s="203"/>
      <c r="J533" s="203"/>
      <c r="K533" s="203"/>
      <c r="L533" s="203"/>
      <c r="M533" s="203"/>
      <c r="N533" s="203"/>
      <c r="O533" s="204"/>
      <c r="P533" s="204"/>
      <c r="Q533" s="201"/>
      <c r="R533" s="201"/>
    </row>
    <row r="534" spans="1:18" x14ac:dyDescent="0.2">
      <c r="A534" s="113"/>
      <c r="B534" s="200"/>
      <c r="C534" s="200"/>
      <c r="D534" s="201"/>
      <c r="E534" s="113"/>
      <c r="F534" s="113"/>
      <c r="G534" s="113"/>
      <c r="H534" s="113"/>
      <c r="I534" s="203"/>
      <c r="J534" s="203"/>
      <c r="K534" s="203"/>
      <c r="L534" s="203"/>
      <c r="M534" s="203"/>
      <c r="N534" s="203"/>
      <c r="O534" s="204"/>
      <c r="P534" s="204"/>
      <c r="Q534" s="201"/>
      <c r="R534" s="201"/>
    </row>
    <row r="535" spans="1:18" x14ac:dyDescent="0.2">
      <c r="A535" s="113"/>
      <c r="B535" s="200"/>
      <c r="C535" s="200"/>
      <c r="D535" s="201"/>
      <c r="E535" s="113"/>
      <c r="F535" s="113"/>
      <c r="G535" s="113"/>
      <c r="H535" s="113"/>
      <c r="I535" s="203"/>
      <c r="J535" s="203"/>
      <c r="K535" s="203"/>
      <c r="L535" s="203"/>
      <c r="M535" s="203"/>
      <c r="N535" s="203"/>
      <c r="O535" s="204"/>
      <c r="P535" s="204"/>
      <c r="Q535" s="201"/>
      <c r="R535" s="201"/>
    </row>
    <row r="536" spans="1:18" x14ac:dyDescent="0.2">
      <c r="A536" s="113"/>
      <c r="B536" s="200"/>
      <c r="C536" s="200"/>
      <c r="D536" s="201"/>
      <c r="E536" s="113"/>
      <c r="F536" s="113"/>
      <c r="G536" s="113"/>
      <c r="H536" s="113"/>
      <c r="I536" s="203"/>
      <c r="J536" s="203"/>
      <c r="K536" s="203"/>
      <c r="L536" s="203"/>
      <c r="M536" s="203"/>
      <c r="N536" s="203"/>
      <c r="O536" s="204"/>
      <c r="P536" s="204"/>
      <c r="Q536" s="201"/>
      <c r="R536" s="201"/>
    </row>
    <row r="537" spans="1:18" x14ac:dyDescent="0.2">
      <c r="A537" s="113"/>
      <c r="B537" s="200"/>
      <c r="C537" s="200"/>
      <c r="D537" s="201"/>
      <c r="E537" s="113"/>
      <c r="F537" s="113"/>
      <c r="G537" s="113"/>
      <c r="H537" s="113"/>
      <c r="I537" s="203"/>
      <c r="J537" s="203"/>
      <c r="K537" s="203"/>
      <c r="L537" s="203"/>
      <c r="M537" s="203"/>
      <c r="N537" s="203"/>
      <c r="O537" s="204"/>
      <c r="P537" s="204"/>
      <c r="Q537" s="201"/>
      <c r="R537" s="201"/>
    </row>
    <row r="538" spans="1:18" x14ac:dyDescent="0.2">
      <c r="A538" s="113"/>
      <c r="B538" s="200"/>
      <c r="C538" s="200"/>
      <c r="D538" s="201"/>
      <c r="E538" s="113"/>
      <c r="F538" s="113"/>
      <c r="G538" s="113"/>
      <c r="H538" s="113"/>
      <c r="I538" s="203"/>
      <c r="J538" s="203"/>
      <c r="K538" s="203"/>
      <c r="L538" s="203"/>
      <c r="M538" s="203"/>
      <c r="N538" s="203"/>
      <c r="O538" s="204"/>
      <c r="P538" s="204"/>
      <c r="Q538" s="201"/>
      <c r="R538" s="201"/>
    </row>
    <row r="539" spans="1:18" x14ac:dyDescent="0.2">
      <c r="A539" s="113"/>
      <c r="B539" s="200"/>
      <c r="C539" s="200"/>
      <c r="D539" s="201"/>
      <c r="E539" s="113"/>
      <c r="F539" s="113"/>
      <c r="G539" s="113"/>
      <c r="H539" s="113"/>
      <c r="I539" s="203"/>
      <c r="J539" s="203"/>
      <c r="K539" s="203"/>
      <c r="L539" s="203"/>
      <c r="M539" s="203"/>
      <c r="N539" s="203"/>
      <c r="O539" s="204"/>
      <c r="P539" s="204"/>
      <c r="Q539" s="201"/>
      <c r="R539" s="201"/>
    </row>
    <row r="540" spans="1:18" x14ac:dyDescent="0.2">
      <c r="A540" s="113"/>
      <c r="B540" s="200"/>
      <c r="C540" s="200"/>
      <c r="D540" s="201"/>
      <c r="E540" s="113"/>
      <c r="F540" s="113"/>
      <c r="G540" s="113"/>
      <c r="H540" s="113"/>
      <c r="I540" s="203"/>
      <c r="J540" s="203"/>
      <c r="K540" s="203"/>
      <c r="L540" s="203"/>
      <c r="M540" s="203"/>
      <c r="N540" s="203"/>
      <c r="O540" s="204"/>
      <c r="P540" s="204"/>
      <c r="Q540" s="201"/>
      <c r="R540" s="201"/>
    </row>
    <row r="541" spans="1:18" x14ac:dyDescent="0.2">
      <c r="A541" s="113"/>
      <c r="B541" s="200"/>
      <c r="C541" s="200"/>
      <c r="D541" s="201"/>
      <c r="E541" s="113"/>
      <c r="F541" s="113"/>
      <c r="G541" s="113"/>
      <c r="H541" s="113"/>
      <c r="I541" s="203"/>
      <c r="J541" s="203"/>
      <c r="K541" s="203"/>
      <c r="L541" s="203"/>
      <c r="M541" s="203"/>
      <c r="N541" s="203"/>
      <c r="O541" s="204"/>
      <c r="P541" s="204"/>
      <c r="Q541" s="201"/>
      <c r="R541" s="201"/>
    </row>
    <row r="542" spans="1:18" x14ac:dyDescent="0.2">
      <c r="A542" s="113"/>
      <c r="B542" s="200"/>
      <c r="C542" s="200"/>
      <c r="D542" s="201"/>
      <c r="E542" s="113"/>
      <c r="F542" s="113"/>
      <c r="G542" s="113"/>
      <c r="H542" s="113"/>
      <c r="I542" s="203"/>
      <c r="J542" s="203"/>
      <c r="K542" s="203"/>
      <c r="L542" s="203"/>
      <c r="M542" s="203"/>
      <c r="N542" s="203"/>
      <c r="O542" s="204"/>
      <c r="P542" s="204"/>
      <c r="Q542" s="201"/>
      <c r="R542" s="201"/>
    </row>
    <row r="543" spans="1:18" x14ac:dyDescent="0.2">
      <c r="A543" s="113"/>
      <c r="B543" s="200"/>
      <c r="C543" s="200"/>
      <c r="D543" s="201"/>
      <c r="E543" s="113"/>
      <c r="F543" s="113"/>
      <c r="G543" s="113"/>
      <c r="H543" s="113"/>
      <c r="I543" s="203"/>
      <c r="J543" s="203"/>
      <c r="K543" s="203"/>
      <c r="L543" s="203"/>
      <c r="M543" s="203"/>
      <c r="N543" s="203"/>
      <c r="O543" s="204"/>
      <c r="P543" s="204"/>
      <c r="Q543" s="201"/>
      <c r="R543" s="201"/>
    </row>
    <row r="544" spans="1:18" x14ac:dyDescent="0.2">
      <c r="A544" s="113"/>
      <c r="B544" s="200"/>
      <c r="C544" s="200"/>
      <c r="D544" s="201"/>
      <c r="E544" s="113"/>
      <c r="F544" s="113"/>
      <c r="G544" s="113"/>
      <c r="H544" s="113"/>
      <c r="I544" s="203"/>
      <c r="J544" s="203"/>
      <c r="K544" s="203"/>
      <c r="L544" s="203"/>
      <c r="M544" s="203"/>
      <c r="N544" s="203"/>
      <c r="O544" s="204"/>
      <c r="P544" s="204"/>
      <c r="Q544" s="201"/>
      <c r="R544" s="201"/>
    </row>
    <row r="545" spans="1:18" x14ac:dyDescent="0.2">
      <c r="A545" s="113"/>
      <c r="B545" s="200"/>
      <c r="C545" s="200"/>
      <c r="D545" s="201"/>
      <c r="E545" s="113"/>
      <c r="F545" s="113"/>
      <c r="G545" s="113"/>
      <c r="H545" s="113"/>
      <c r="I545" s="203"/>
      <c r="J545" s="203"/>
      <c r="K545" s="203"/>
      <c r="L545" s="203"/>
      <c r="M545" s="203"/>
      <c r="N545" s="203"/>
      <c r="O545" s="204"/>
      <c r="P545" s="204"/>
      <c r="Q545" s="201"/>
      <c r="R545" s="201"/>
    </row>
    <row r="546" spans="1:18" x14ac:dyDescent="0.2">
      <c r="A546" s="113"/>
      <c r="B546" s="200"/>
      <c r="C546" s="200"/>
      <c r="D546" s="201"/>
      <c r="E546" s="113"/>
      <c r="F546" s="113"/>
      <c r="G546" s="113"/>
      <c r="H546" s="113"/>
      <c r="I546" s="203"/>
      <c r="J546" s="203"/>
      <c r="K546" s="203"/>
      <c r="L546" s="203"/>
      <c r="M546" s="203"/>
      <c r="N546" s="203"/>
      <c r="O546" s="204"/>
      <c r="P546" s="204"/>
      <c r="Q546" s="201"/>
      <c r="R546" s="201"/>
    </row>
    <row r="547" spans="1:18" x14ac:dyDescent="0.2">
      <c r="A547" s="113"/>
      <c r="B547" s="200"/>
      <c r="C547" s="200"/>
      <c r="D547" s="201"/>
      <c r="E547" s="113"/>
      <c r="F547" s="113"/>
      <c r="G547" s="113"/>
      <c r="H547" s="113"/>
      <c r="I547" s="203"/>
      <c r="J547" s="203"/>
      <c r="K547" s="203"/>
      <c r="L547" s="203"/>
      <c r="M547" s="203"/>
      <c r="N547" s="203"/>
      <c r="O547" s="204"/>
      <c r="P547" s="204"/>
      <c r="Q547" s="201"/>
      <c r="R547" s="201"/>
    </row>
    <row r="548" spans="1:18" x14ac:dyDescent="0.2">
      <c r="A548" s="113"/>
      <c r="B548" s="200"/>
      <c r="C548" s="200"/>
      <c r="D548" s="201"/>
      <c r="E548" s="113"/>
      <c r="F548" s="113"/>
      <c r="G548" s="113"/>
      <c r="H548" s="113"/>
      <c r="I548" s="203"/>
      <c r="J548" s="203"/>
      <c r="K548" s="203"/>
      <c r="L548" s="203"/>
      <c r="M548" s="203"/>
      <c r="N548" s="203"/>
      <c r="O548" s="204"/>
      <c r="P548" s="204"/>
      <c r="Q548" s="201"/>
      <c r="R548" s="201"/>
    </row>
    <row r="549" spans="1:18" x14ac:dyDescent="0.2">
      <c r="A549" s="113"/>
      <c r="B549" s="200"/>
      <c r="C549" s="200"/>
      <c r="D549" s="201"/>
      <c r="E549" s="113"/>
      <c r="F549" s="113"/>
      <c r="G549" s="113"/>
      <c r="H549" s="113"/>
      <c r="I549" s="203"/>
      <c r="J549" s="203"/>
      <c r="K549" s="203"/>
      <c r="L549" s="203"/>
      <c r="M549" s="203"/>
      <c r="N549" s="203"/>
      <c r="O549" s="204"/>
      <c r="P549" s="204"/>
      <c r="Q549" s="201"/>
      <c r="R549" s="201"/>
    </row>
    <row r="550" spans="1:18" x14ac:dyDescent="0.2">
      <c r="A550" s="113"/>
      <c r="B550" s="200"/>
      <c r="C550" s="200"/>
      <c r="D550" s="201"/>
      <c r="E550" s="113"/>
      <c r="F550" s="113"/>
      <c r="G550" s="113"/>
      <c r="H550" s="113"/>
      <c r="I550" s="203"/>
      <c r="J550" s="203"/>
      <c r="K550" s="203"/>
      <c r="L550" s="203"/>
      <c r="M550" s="203"/>
      <c r="N550" s="203"/>
      <c r="O550" s="204"/>
      <c r="P550" s="204"/>
      <c r="Q550" s="201"/>
      <c r="R550" s="201"/>
    </row>
    <row r="551" spans="1:18" x14ac:dyDescent="0.2">
      <c r="A551" s="113"/>
      <c r="B551" s="200"/>
      <c r="C551" s="200"/>
      <c r="D551" s="201"/>
      <c r="E551" s="113"/>
      <c r="F551" s="113"/>
      <c r="G551" s="113"/>
      <c r="H551" s="113"/>
      <c r="I551" s="203"/>
      <c r="J551" s="203"/>
      <c r="K551" s="203"/>
      <c r="L551" s="203"/>
      <c r="M551" s="203"/>
      <c r="N551" s="203"/>
      <c r="O551" s="204"/>
      <c r="P551" s="204"/>
      <c r="Q551" s="201"/>
      <c r="R551" s="201"/>
    </row>
    <row r="552" spans="1:18" x14ac:dyDescent="0.2">
      <c r="A552" s="113"/>
      <c r="B552" s="200"/>
      <c r="C552" s="200"/>
      <c r="D552" s="201"/>
      <c r="E552" s="113"/>
      <c r="F552" s="113"/>
      <c r="G552" s="113"/>
      <c r="H552" s="113"/>
      <c r="I552" s="203"/>
      <c r="J552" s="203"/>
      <c r="K552" s="203"/>
      <c r="L552" s="203"/>
      <c r="M552" s="203"/>
      <c r="N552" s="203"/>
      <c r="O552" s="204"/>
      <c r="P552" s="204"/>
      <c r="Q552" s="201"/>
      <c r="R552" s="201"/>
    </row>
    <row r="553" spans="1:18" x14ac:dyDescent="0.2">
      <c r="A553" s="113"/>
      <c r="B553" s="200"/>
      <c r="C553" s="200"/>
      <c r="D553" s="201"/>
      <c r="E553" s="113"/>
      <c r="F553" s="113"/>
      <c r="G553" s="113"/>
      <c r="H553" s="113"/>
      <c r="I553" s="203"/>
      <c r="J553" s="203"/>
      <c r="K553" s="203"/>
      <c r="L553" s="203"/>
      <c r="M553" s="203"/>
      <c r="N553" s="203"/>
      <c r="O553" s="204"/>
      <c r="P553" s="204"/>
      <c r="Q553" s="201"/>
      <c r="R553" s="201"/>
    </row>
    <row r="554" spans="1:18" x14ac:dyDescent="0.2">
      <c r="A554" s="113"/>
      <c r="B554" s="200"/>
      <c r="C554" s="200"/>
      <c r="D554" s="201"/>
      <c r="E554" s="113"/>
      <c r="F554" s="113"/>
      <c r="G554" s="113"/>
      <c r="H554" s="113"/>
      <c r="I554" s="203"/>
      <c r="J554" s="203"/>
      <c r="K554" s="203"/>
      <c r="L554" s="203"/>
      <c r="M554" s="203"/>
      <c r="N554" s="203"/>
      <c r="O554" s="204"/>
      <c r="P554" s="204"/>
      <c r="Q554" s="201"/>
      <c r="R554" s="201"/>
    </row>
    <row r="555" spans="1:18" x14ac:dyDescent="0.2">
      <c r="A555" s="113"/>
      <c r="B555" s="200"/>
      <c r="C555" s="200"/>
      <c r="D555" s="201"/>
      <c r="E555" s="113"/>
      <c r="F555" s="113"/>
      <c r="G555" s="113"/>
      <c r="H555" s="113"/>
      <c r="I555" s="203"/>
      <c r="J555" s="203"/>
      <c r="K555" s="203"/>
      <c r="L555" s="203"/>
      <c r="M555" s="203"/>
      <c r="N555" s="203"/>
      <c r="O555" s="204"/>
      <c r="P555" s="204"/>
      <c r="Q555" s="201"/>
      <c r="R555" s="201"/>
    </row>
    <row r="556" spans="1:18" x14ac:dyDescent="0.2">
      <c r="A556" s="113"/>
      <c r="B556" s="200"/>
      <c r="C556" s="200"/>
      <c r="D556" s="201"/>
      <c r="E556" s="113"/>
      <c r="F556" s="113"/>
      <c r="G556" s="113"/>
      <c r="H556" s="113"/>
      <c r="I556" s="203"/>
      <c r="J556" s="203"/>
      <c r="K556" s="203"/>
      <c r="L556" s="203"/>
      <c r="M556" s="203"/>
      <c r="N556" s="203"/>
      <c r="O556" s="204"/>
      <c r="P556" s="204"/>
      <c r="Q556" s="201"/>
      <c r="R556" s="201"/>
    </row>
    <row r="557" spans="1:18" x14ac:dyDescent="0.2">
      <c r="A557" s="113"/>
      <c r="B557" s="200"/>
      <c r="C557" s="200"/>
      <c r="D557" s="201"/>
      <c r="E557" s="113"/>
      <c r="F557" s="113"/>
      <c r="G557" s="113"/>
      <c r="H557" s="113"/>
      <c r="I557" s="203"/>
      <c r="J557" s="203"/>
      <c r="K557" s="203"/>
      <c r="L557" s="203"/>
      <c r="M557" s="203"/>
      <c r="N557" s="203"/>
      <c r="O557" s="204"/>
      <c r="P557" s="204"/>
      <c r="Q557" s="201"/>
      <c r="R557" s="201"/>
    </row>
    <row r="558" spans="1:18" x14ac:dyDescent="0.2">
      <c r="A558" s="113"/>
      <c r="B558" s="200"/>
      <c r="C558" s="200"/>
      <c r="D558" s="201"/>
      <c r="E558" s="113"/>
      <c r="F558" s="113"/>
      <c r="G558" s="113"/>
      <c r="H558" s="113"/>
      <c r="I558" s="203"/>
      <c r="J558" s="203"/>
      <c r="K558" s="203"/>
      <c r="L558" s="203"/>
      <c r="M558" s="203"/>
      <c r="N558" s="203"/>
      <c r="O558" s="204"/>
      <c r="P558" s="204"/>
      <c r="Q558" s="201"/>
      <c r="R558" s="201"/>
    </row>
    <row r="559" spans="1:18" x14ac:dyDescent="0.2">
      <c r="A559" s="113"/>
      <c r="B559" s="200"/>
      <c r="C559" s="200"/>
      <c r="D559" s="201"/>
      <c r="E559" s="113"/>
      <c r="F559" s="113"/>
      <c r="G559" s="113"/>
      <c r="H559" s="113"/>
      <c r="I559" s="203"/>
      <c r="J559" s="203"/>
      <c r="K559" s="203"/>
      <c r="L559" s="203"/>
      <c r="M559" s="203"/>
      <c r="N559" s="203"/>
      <c r="O559" s="204"/>
      <c r="P559" s="204"/>
      <c r="Q559" s="201"/>
      <c r="R559" s="201"/>
    </row>
    <row r="560" spans="1:18" x14ac:dyDescent="0.2">
      <c r="A560" s="113"/>
      <c r="B560" s="200"/>
      <c r="C560" s="200"/>
      <c r="D560" s="201"/>
      <c r="E560" s="113"/>
      <c r="F560" s="113"/>
      <c r="G560" s="113"/>
      <c r="H560" s="113"/>
      <c r="I560" s="203"/>
      <c r="J560" s="203"/>
      <c r="K560" s="203"/>
      <c r="L560" s="203"/>
      <c r="M560" s="203"/>
      <c r="N560" s="203"/>
      <c r="O560" s="204"/>
      <c r="P560" s="204"/>
      <c r="Q560" s="201"/>
      <c r="R560" s="201"/>
    </row>
    <row r="561" spans="1:18" x14ac:dyDescent="0.2">
      <c r="A561" s="113"/>
      <c r="B561" s="200"/>
      <c r="C561" s="200"/>
      <c r="D561" s="201"/>
      <c r="E561" s="113"/>
      <c r="F561" s="113"/>
      <c r="G561" s="113"/>
      <c r="H561" s="113"/>
      <c r="I561" s="203"/>
      <c r="J561" s="203"/>
      <c r="K561" s="203"/>
      <c r="L561" s="203"/>
      <c r="M561" s="203"/>
      <c r="N561" s="203"/>
      <c r="O561" s="204"/>
      <c r="P561" s="204"/>
      <c r="Q561" s="201"/>
      <c r="R561" s="201"/>
    </row>
    <row r="562" spans="1:18" x14ac:dyDescent="0.2">
      <c r="A562" s="113"/>
      <c r="B562" s="200"/>
      <c r="C562" s="200"/>
      <c r="D562" s="201"/>
      <c r="E562" s="113"/>
      <c r="F562" s="113"/>
      <c r="G562" s="113"/>
      <c r="H562" s="113"/>
      <c r="I562" s="203"/>
      <c r="J562" s="203"/>
      <c r="K562" s="203"/>
      <c r="L562" s="203"/>
      <c r="M562" s="203"/>
      <c r="N562" s="203"/>
      <c r="O562" s="204"/>
      <c r="P562" s="204"/>
      <c r="Q562" s="201"/>
      <c r="R562" s="201"/>
    </row>
    <row r="563" spans="1:18" x14ac:dyDescent="0.2">
      <c r="A563" s="113"/>
      <c r="B563" s="200"/>
      <c r="C563" s="200"/>
      <c r="D563" s="201"/>
      <c r="E563" s="113"/>
      <c r="F563" s="113"/>
      <c r="G563" s="113"/>
      <c r="H563" s="113"/>
      <c r="I563" s="203"/>
      <c r="J563" s="203"/>
      <c r="K563" s="203"/>
      <c r="L563" s="203"/>
      <c r="M563" s="203"/>
      <c r="N563" s="203"/>
      <c r="O563" s="204"/>
      <c r="P563" s="204"/>
      <c r="Q563" s="201"/>
      <c r="R563" s="201"/>
    </row>
    <row r="564" spans="1:18" x14ac:dyDescent="0.2">
      <c r="A564" s="113"/>
      <c r="B564" s="200"/>
      <c r="C564" s="200"/>
      <c r="D564" s="201"/>
      <c r="E564" s="113"/>
      <c r="F564" s="113"/>
      <c r="G564" s="113"/>
      <c r="H564" s="113"/>
      <c r="I564" s="203"/>
      <c r="J564" s="203"/>
      <c r="K564" s="203"/>
      <c r="L564" s="203"/>
      <c r="M564" s="203"/>
      <c r="N564" s="203"/>
      <c r="O564" s="204"/>
      <c r="P564" s="204"/>
      <c r="Q564" s="201"/>
      <c r="R564" s="201"/>
    </row>
    <row r="565" spans="1:18" x14ac:dyDescent="0.2">
      <c r="A565" s="113"/>
      <c r="B565" s="200"/>
      <c r="C565" s="200"/>
      <c r="D565" s="201"/>
      <c r="E565" s="113"/>
      <c r="F565" s="113"/>
      <c r="G565" s="113"/>
      <c r="H565" s="113"/>
      <c r="I565" s="203"/>
      <c r="J565" s="203"/>
      <c r="K565" s="203"/>
      <c r="L565" s="203"/>
      <c r="M565" s="203"/>
      <c r="N565" s="203"/>
      <c r="O565" s="204"/>
      <c r="P565" s="204"/>
      <c r="Q565" s="201"/>
      <c r="R565" s="201"/>
    </row>
    <row r="566" spans="1:18" x14ac:dyDescent="0.2">
      <c r="A566" s="113"/>
      <c r="B566" s="200"/>
      <c r="C566" s="200"/>
      <c r="D566" s="201"/>
      <c r="E566" s="113"/>
      <c r="F566" s="113"/>
      <c r="G566" s="113"/>
      <c r="H566" s="113"/>
      <c r="I566" s="203"/>
      <c r="J566" s="203"/>
      <c r="K566" s="203"/>
      <c r="L566" s="203"/>
      <c r="M566" s="203"/>
      <c r="N566" s="203"/>
      <c r="O566" s="204"/>
      <c r="P566" s="204"/>
      <c r="Q566" s="201"/>
      <c r="R566" s="201"/>
    </row>
    <row r="567" spans="1:18" x14ac:dyDescent="0.2">
      <c r="A567" s="113"/>
      <c r="B567" s="200"/>
      <c r="C567" s="200"/>
      <c r="D567" s="201"/>
      <c r="E567" s="113"/>
      <c r="F567" s="113"/>
      <c r="G567" s="113"/>
      <c r="H567" s="113"/>
      <c r="I567" s="203"/>
      <c r="J567" s="203"/>
      <c r="K567" s="203"/>
      <c r="L567" s="203"/>
      <c r="M567" s="203"/>
      <c r="N567" s="203"/>
      <c r="O567" s="204"/>
      <c r="P567" s="204"/>
      <c r="Q567" s="201"/>
      <c r="R567" s="201"/>
    </row>
    <row r="568" spans="1:18" x14ac:dyDescent="0.2">
      <c r="A568" s="113"/>
      <c r="B568" s="200"/>
      <c r="C568" s="200"/>
      <c r="D568" s="201"/>
      <c r="E568" s="113"/>
      <c r="F568" s="113"/>
      <c r="G568" s="113"/>
      <c r="H568" s="113"/>
      <c r="I568" s="203"/>
      <c r="J568" s="203"/>
      <c r="K568" s="203"/>
      <c r="L568" s="203"/>
      <c r="M568" s="203"/>
      <c r="N568" s="203"/>
      <c r="O568" s="204"/>
      <c r="P568" s="204"/>
      <c r="Q568" s="201"/>
      <c r="R568" s="201"/>
    </row>
    <row r="569" spans="1:18" x14ac:dyDescent="0.2">
      <c r="A569" s="113"/>
      <c r="B569" s="200"/>
      <c r="C569" s="200"/>
      <c r="D569" s="201"/>
      <c r="E569" s="113"/>
      <c r="F569" s="113"/>
      <c r="G569" s="113"/>
      <c r="H569" s="113"/>
      <c r="I569" s="203"/>
      <c r="J569" s="203"/>
      <c r="K569" s="203"/>
      <c r="L569" s="203"/>
      <c r="M569" s="203"/>
      <c r="N569" s="203"/>
      <c r="O569" s="204"/>
      <c r="P569" s="204"/>
      <c r="Q569" s="201"/>
      <c r="R569" s="201"/>
    </row>
    <row r="570" spans="1:18" x14ac:dyDescent="0.2">
      <c r="A570" s="113"/>
      <c r="B570" s="200"/>
      <c r="C570" s="200"/>
      <c r="D570" s="201"/>
      <c r="E570" s="113"/>
      <c r="F570" s="113"/>
      <c r="G570" s="113"/>
      <c r="H570" s="113"/>
      <c r="I570" s="203"/>
      <c r="J570" s="203"/>
      <c r="K570" s="203"/>
      <c r="L570" s="203"/>
      <c r="M570" s="203"/>
      <c r="N570" s="203"/>
      <c r="O570" s="204"/>
      <c r="P570" s="204"/>
      <c r="Q570" s="201"/>
      <c r="R570" s="201"/>
    </row>
    <row r="571" spans="1:18" x14ac:dyDescent="0.2">
      <c r="A571" s="113"/>
      <c r="B571" s="200"/>
      <c r="C571" s="200"/>
      <c r="D571" s="201"/>
      <c r="E571" s="113"/>
      <c r="F571" s="113"/>
      <c r="G571" s="113"/>
      <c r="H571" s="113"/>
      <c r="I571" s="203"/>
      <c r="J571" s="203"/>
      <c r="K571" s="203"/>
      <c r="L571" s="203"/>
      <c r="M571" s="203"/>
      <c r="N571" s="203"/>
      <c r="O571" s="204"/>
      <c r="P571" s="204"/>
      <c r="Q571" s="201"/>
      <c r="R571" s="201"/>
    </row>
    <row r="572" spans="1:18" x14ac:dyDescent="0.2">
      <c r="A572" s="113"/>
      <c r="B572" s="200"/>
      <c r="C572" s="200"/>
      <c r="D572" s="201"/>
      <c r="E572" s="113"/>
      <c r="F572" s="113"/>
      <c r="G572" s="113"/>
      <c r="H572" s="113"/>
      <c r="I572" s="203"/>
      <c r="J572" s="203"/>
      <c r="K572" s="203"/>
      <c r="L572" s="203"/>
      <c r="M572" s="203"/>
      <c r="N572" s="203"/>
      <c r="O572" s="204"/>
      <c r="P572" s="204"/>
      <c r="Q572" s="201"/>
      <c r="R572" s="201"/>
    </row>
    <row r="573" spans="1:18" x14ac:dyDescent="0.2">
      <c r="A573" s="113"/>
      <c r="B573" s="200"/>
      <c r="C573" s="200"/>
      <c r="D573" s="201"/>
      <c r="E573" s="113"/>
      <c r="F573" s="113"/>
      <c r="G573" s="113"/>
      <c r="H573" s="113"/>
      <c r="I573" s="203"/>
      <c r="J573" s="203"/>
      <c r="K573" s="203"/>
      <c r="L573" s="203"/>
      <c r="M573" s="203"/>
      <c r="N573" s="203"/>
      <c r="O573" s="204"/>
      <c r="P573" s="204"/>
      <c r="Q573" s="201"/>
      <c r="R573" s="201"/>
    </row>
    <row r="574" spans="1:18" x14ac:dyDescent="0.2">
      <c r="A574" s="113"/>
      <c r="B574" s="200"/>
      <c r="C574" s="200"/>
      <c r="D574" s="201"/>
      <c r="E574" s="113"/>
      <c r="F574" s="113"/>
      <c r="G574" s="113"/>
      <c r="H574" s="113"/>
      <c r="I574" s="203"/>
      <c r="J574" s="203"/>
      <c r="K574" s="203"/>
      <c r="L574" s="203"/>
      <c r="M574" s="203"/>
      <c r="N574" s="203"/>
      <c r="O574" s="204"/>
      <c r="P574" s="204"/>
      <c r="Q574" s="201"/>
      <c r="R574" s="201"/>
    </row>
    <row r="575" spans="1:18" x14ac:dyDescent="0.2">
      <c r="A575" s="113"/>
      <c r="B575" s="200"/>
      <c r="C575" s="200"/>
      <c r="D575" s="201"/>
      <c r="E575" s="113"/>
      <c r="F575" s="113"/>
      <c r="G575" s="113"/>
      <c r="H575" s="113"/>
      <c r="I575" s="203"/>
      <c r="J575" s="203"/>
      <c r="K575" s="203"/>
      <c r="L575" s="203"/>
      <c r="M575" s="203"/>
      <c r="N575" s="203"/>
      <c r="O575" s="204"/>
      <c r="P575" s="204"/>
      <c r="Q575" s="201"/>
      <c r="R575" s="201"/>
    </row>
    <row r="576" spans="1:18" x14ac:dyDescent="0.2">
      <c r="A576" s="113"/>
      <c r="B576" s="200"/>
      <c r="C576" s="200"/>
      <c r="D576" s="201"/>
      <c r="E576" s="113"/>
      <c r="F576" s="113"/>
      <c r="G576" s="113"/>
      <c r="H576" s="113"/>
      <c r="I576" s="203"/>
      <c r="J576" s="203"/>
      <c r="K576" s="203"/>
      <c r="L576" s="203"/>
      <c r="M576" s="203"/>
      <c r="N576" s="203"/>
      <c r="O576" s="204"/>
      <c r="P576" s="204"/>
      <c r="Q576" s="201"/>
      <c r="R576" s="201"/>
    </row>
    <row r="577" spans="1:18" x14ac:dyDescent="0.2">
      <c r="A577" s="113"/>
      <c r="B577" s="200"/>
      <c r="C577" s="200"/>
      <c r="D577" s="201"/>
      <c r="E577" s="113"/>
      <c r="F577" s="113"/>
      <c r="G577" s="113"/>
      <c r="H577" s="113"/>
      <c r="I577" s="203"/>
      <c r="J577" s="203"/>
      <c r="K577" s="203"/>
      <c r="L577" s="203"/>
      <c r="M577" s="203"/>
      <c r="N577" s="203"/>
      <c r="O577" s="204"/>
      <c r="P577" s="204"/>
      <c r="Q577" s="201"/>
      <c r="R577" s="201"/>
    </row>
    <row r="578" spans="1:18" x14ac:dyDescent="0.2">
      <c r="A578" s="113"/>
      <c r="B578" s="200"/>
      <c r="C578" s="200"/>
      <c r="D578" s="201"/>
      <c r="E578" s="113"/>
      <c r="F578" s="113"/>
      <c r="G578" s="113"/>
      <c r="H578" s="113"/>
      <c r="I578" s="203"/>
      <c r="J578" s="203"/>
      <c r="K578" s="203"/>
      <c r="L578" s="203"/>
      <c r="M578" s="203"/>
      <c r="N578" s="203"/>
      <c r="O578" s="204"/>
      <c r="P578" s="204"/>
      <c r="Q578" s="201"/>
      <c r="R578" s="201"/>
    </row>
    <row r="579" spans="1:18" x14ac:dyDescent="0.2">
      <c r="A579" s="113"/>
      <c r="B579" s="200"/>
      <c r="C579" s="200"/>
      <c r="D579" s="201"/>
      <c r="E579" s="113"/>
      <c r="F579" s="113"/>
      <c r="G579" s="113"/>
      <c r="H579" s="113"/>
      <c r="I579" s="203"/>
      <c r="J579" s="203"/>
      <c r="K579" s="203"/>
      <c r="L579" s="203"/>
      <c r="M579" s="203"/>
      <c r="N579" s="203"/>
      <c r="O579" s="204"/>
      <c r="P579" s="204"/>
      <c r="Q579" s="201"/>
      <c r="R579" s="201"/>
    </row>
    <row r="580" spans="1:18" x14ac:dyDescent="0.2">
      <c r="A580" s="113"/>
      <c r="B580" s="200"/>
      <c r="C580" s="200"/>
      <c r="D580" s="201"/>
      <c r="E580" s="113"/>
      <c r="F580" s="113"/>
      <c r="G580" s="113"/>
      <c r="H580" s="113"/>
      <c r="I580" s="203"/>
      <c r="J580" s="203"/>
      <c r="K580" s="203"/>
      <c r="L580" s="203"/>
      <c r="M580" s="203"/>
      <c r="N580" s="203"/>
      <c r="O580" s="204"/>
      <c r="P580" s="204"/>
      <c r="Q580" s="201"/>
      <c r="R580" s="201"/>
    </row>
    <row r="581" spans="1:18" x14ac:dyDescent="0.2">
      <c r="A581" s="113"/>
      <c r="B581" s="200"/>
      <c r="C581" s="200"/>
      <c r="D581" s="201"/>
      <c r="E581" s="113"/>
      <c r="F581" s="113"/>
      <c r="G581" s="113"/>
      <c r="H581" s="113"/>
      <c r="I581" s="203"/>
      <c r="J581" s="203"/>
      <c r="K581" s="203"/>
      <c r="L581" s="203"/>
      <c r="M581" s="203"/>
      <c r="N581" s="203"/>
      <c r="O581" s="204"/>
      <c r="P581" s="204"/>
      <c r="Q581" s="201"/>
      <c r="R581" s="201"/>
    </row>
    <row r="582" spans="1:18" x14ac:dyDescent="0.2">
      <c r="A582" s="113"/>
      <c r="B582" s="200"/>
      <c r="C582" s="200"/>
      <c r="D582" s="201"/>
      <c r="E582" s="113"/>
      <c r="F582" s="113"/>
      <c r="G582" s="113"/>
      <c r="H582" s="113"/>
      <c r="I582" s="203"/>
      <c r="J582" s="203"/>
      <c r="K582" s="203"/>
      <c r="L582" s="203"/>
      <c r="M582" s="203"/>
      <c r="N582" s="203"/>
      <c r="O582" s="204"/>
      <c r="P582" s="204"/>
      <c r="Q582" s="201"/>
      <c r="R582" s="201"/>
    </row>
    <row r="583" spans="1:18" x14ac:dyDescent="0.2">
      <c r="A583" s="113"/>
      <c r="B583" s="200"/>
      <c r="C583" s="200"/>
      <c r="D583" s="201"/>
      <c r="E583" s="113"/>
      <c r="F583" s="113"/>
      <c r="G583" s="113"/>
      <c r="H583" s="113"/>
      <c r="I583" s="203"/>
      <c r="J583" s="203"/>
      <c r="K583" s="203"/>
      <c r="L583" s="203"/>
      <c r="M583" s="203"/>
      <c r="N583" s="203"/>
      <c r="O583" s="204"/>
      <c r="P583" s="204"/>
      <c r="Q583" s="201"/>
      <c r="R583" s="201"/>
    </row>
    <row r="584" spans="1:18" x14ac:dyDescent="0.2">
      <c r="A584" s="113"/>
      <c r="B584" s="200"/>
      <c r="C584" s="200"/>
      <c r="D584" s="201"/>
      <c r="E584" s="113"/>
      <c r="F584" s="113"/>
      <c r="G584" s="113"/>
      <c r="H584" s="113"/>
      <c r="I584" s="203"/>
      <c r="J584" s="203"/>
      <c r="K584" s="203"/>
      <c r="L584" s="203"/>
      <c r="M584" s="203"/>
      <c r="N584" s="203"/>
      <c r="O584" s="204"/>
      <c r="P584" s="204"/>
      <c r="Q584" s="201"/>
      <c r="R584" s="201"/>
    </row>
    <row r="585" spans="1:18" x14ac:dyDescent="0.2">
      <c r="A585" s="113"/>
      <c r="B585" s="200"/>
      <c r="C585" s="200"/>
      <c r="D585" s="201"/>
      <c r="E585" s="113"/>
      <c r="F585" s="113"/>
      <c r="G585" s="113"/>
      <c r="H585" s="113"/>
      <c r="I585" s="203"/>
      <c r="J585" s="203"/>
      <c r="K585" s="203"/>
      <c r="L585" s="203"/>
      <c r="M585" s="203"/>
      <c r="N585" s="203"/>
      <c r="O585" s="204"/>
      <c r="P585" s="204"/>
      <c r="Q585" s="201"/>
      <c r="R585" s="201"/>
    </row>
    <row r="586" spans="1:18" x14ac:dyDescent="0.2">
      <c r="A586" s="113"/>
      <c r="B586" s="200"/>
      <c r="C586" s="200"/>
      <c r="D586" s="201"/>
      <c r="E586" s="113"/>
      <c r="F586" s="113"/>
      <c r="G586" s="113"/>
      <c r="H586" s="113"/>
      <c r="I586" s="203"/>
      <c r="J586" s="203"/>
      <c r="K586" s="203"/>
      <c r="L586" s="203"/>
      <c r="M586" s="203"/>
      <c r="N586" s="203"/>
      <c r="O586" s="204"/>
      <c r="P586" s="204"/>
      <c r="Q586" s="201"/>
      <c r="R586" s="201"/>
    </row>
    <row r="587" spans="1:18" x14ac:dyDescent="0.2">
      <c r="A587" s="113"/>
      <c r="B587" s="200"/>
      <c r="C587" s="200"/>
      <c r="D587" s="201"/>
      <c r="E587" s="113"/>
      <c r="F587" s="113"/>
      <c r="G587" s="113"/>
      <c r="H587" s="113"/>
      <c r="I587" s="203"/>
      <c r="J587" s="203"/>
      <c r="K587" s="203"/>
      <c r="L587" s="203"/>
      <c r="M587" s="203"/>
      <c r="N587" s="203"/>
      <c r="O587" s="204"/>
      <c r="P587" s="204"/>
      <c r="Q587" s="201"/>
      <c r="R587" s="201"/>
    </row>
    <row r="588" spans="1:18" x14ac:dyDescent="0.2">
      <c r="A588" s="113"/>
      <c r="B588" s="200"/>
      <c r="C588" s="200"/>
      <c r="D588" s="201"/>
      <c r="E588" s="113"/>
      <c r="F588" s="113"/>
      <c r="G588" s="113"/>
      <c r="H588" s="113"/>
      <c r="I588" s="203"/>
      <c r="J588" s="203"/>
      <c r="K588" s="203"/>
      <c r="L588" s="203"/>
      <c r="M588" s="203"/>
      <c r="N588" s="203"/>
      <c r="O588" s="204"/>
      <c r="P588" s="204"/>
      <c r="Q588" s="201"/>
      <c r="R588" s="201"/>
    </row>
    <row r="589" spans="1:18" x14ac:dyDescent="0.2">
      <c r="A589" s="113"/>
      <c r="B589" s="200"/>
      <c r="C589" s="200"/>
      <c r="D589" s="201"/>
      <c r="E589" s="113"/>
      <c r="F589" s="113"/>
      <c r="G589" s="113"/>
      <c r="H589" s="113"/>
      <c r="I589" s="203"/>
      <c r="J589" s="203"/>
      <c r="K589" s="203"/>
      <c r="L589" s="203"/>
      <c r="M589" s="203"/>
      <c r="N589" s="203"/>
      <c r="O589" s="204"/>
      <c r="P589" s="204"/>
      <c r="Q589" s="201"/>
      <c r="R589" s="201"/>
    </row>
    <row r="590" spans="1:18" x14ac:dyDescent="0.2">
      <c r="A590" s="113"/>
      <c r="B590" s="200"/>
      <c r="C590" s="200"/>
      <c r="D590" s="201"/>
      <c r="E590" s="113"/>
      <c r="F590" s="113"/>
      <c r="G590" s="113"/>
      <c r="H590" s="113"/>
      <c r="I590" s="203"/>
      <c r="J590" s="203"/>
      <c r="K590" s="203"/>
      <c r="L590" s="203"/>
      <c r="M590" s="203"/>
      <c r="N590" s="203"/>
      <c r="O590" s="204"/>
      <c r="P590" s="204"/>
      <c r="Q590" s="201"/>
      <c r="R590" s="201"/>
    </row>
    <row r="591" spans="1:18" x14ac:dyDescent="0.2">
      <c r="A591" s="113"/>
      <c r="B591" s="200"/>
      <c r="C591" s="200"/>
      <c r="D591" s="201"/>
      <c r="E591" s="113"/>
      <c r="F591" s="113"/>
      <c r="G591" s="113"/>
      <c r="H591" s="113"/>
      <c r="I591" s="203"/>
      <c r="J591" s="203"/>
      <c r="K591" s="203"/>
      <c r="L591" s="203"/>
      <c r="M591" s="203"/>
      <c r="N591" s="203"/>
      <c r="O591" s="204"/>
      <c r="P591" s="204"/>
      <c r="Q591" s="201"/>
      <c r="R591" s="201"/>
    </row>
    <row r="592" spans="1:18" x14ac:dyDescent="0.2">
      <c r="A592" s="113"/>
      <c r="B592" s="200"/>
      <c r="C592" s="200"/>
      <c r="D592" s="201"/>
      <c r="E592" s="113"/>
      <c r="F592" s="113"/>
      <c r="G592" s="113"/>
      <c r="H592" s="113"/>
      <c r="I592" s="203"/>
      <c r="J592" s="203"/>
      <c r="K592" s="203"/>
      <c r="L592" s="203"/>
      <c r="M592" s="203"/>
      <c r="N592" s="203"/>
      <c r="O592" s="204"/>
      <c r="P592" s="204"/>
      <c r="Q592" s="201"/>
      <c r="R592" s="201"/>
    </row>
    <row r="593" spans="1:18" x14ac:dyDescent="0.2">
      <c r="A593" s="113"/>
      <c r="B593" s="200"/>
      <c r="C593" s="200"/>
      <c r="D593" s="201"/>
      <c r="E593" s="113"/>
      <c r="F593" s="113"/>
      <c r="G593" s="113"/>
      <c r="H593" s="113"/>
      <c r="I593" s="203"/>
      <c r="J593" s="203"/>
      <c r="K593" s="203"/>
      <c r="L593" s="203"/>
      <c r="M593" s="203"/>
      <c r="N593" s="203"/>
      <c r="O593" s="204"/>
      <c r="P593" s="204"/>
      <c r="Q593" s="201"/>
      <c r="R593" s="201"/>
    </row>
    <row r="594" spans="1:18" x14ac:dyDescent="0.2">
      <c r="A594" s="113"/>
      <c r="B594" s="200"/>
      <c r="C594" s="200"/>
      <c r="D594" s="201"/>
      <c r="E594" s="113"/>
      <c r="F594" s="113"/>
      <c r="G594" s="113"/>
      <c r="H594" s="113"/>
      <c r="I594" s="203"/>
      <c r="J594" s="203"/>
      <c r="K594" s="203"/>
      <c r="L594" s="203"/>
      <c r="M594" s="203"/>
      <c r="N594" s="203"/>
      <c r="O594" s="204"/>
      <c r="P594" s="204"/>
      <c r="Q594" s="201"/>
      <c r="R594" s="201"/>
    </row>
    <row r="595" spans="1:18" x14ac:dyDescent="0.2">
      <c r="A595" s="113"/>
      <c r="B595" s="200"/>
      <c r="C595" s="200"/>
      <c r="D595" s="201"/>
      <c r="E595" s="113"/>
      <c r="F595" s="113"/>
      <c r="G595" s="113"/>
      <c r="H595" s="113"/>
      <c r="I595" s="203"/>
      <c r="J595" s="203"/>
      <c r="K595" s="203"/>
      <c r="L595" s="203"/>
      <c r="M595" s="203"/>
      <c r="N595" s="203"/>
      <c r="O595" s="204"/>
      <c r="P595" s="204"/>
      <c r="Q595" s="201"/>
      <c r="R595" s="201"/>
    </row>
    <row r="596" spans="1:18" x14ac:dyDescent="0.2">
      <c r="A596" s="113"/>
      <c r="B596" s="200"/>
      <c r="C596" s="200"/>
      <c r="D596" s="201"/>
      <c r="E596" s="113"/>
      <c r="F596" s="113"/>
      <c r="G596" s="113"/>
      <c r="H596" s="113"/>
      <c r="I596" s="203"/>
      <c r="J596" s="203"/>
      <c r="K596" s="203"/>
      <c r="L596" s="203"/>
      <c r="M596" s="203"/>
      <c r="N596" s="203"/>
      <c r="O596" s="204"/>
      <c r="P596" s="204"/>
      <c r="Q596" s="201"/>
      <c r="R596" s="201"/>
    </row>
    <row r="597" spans="1:18" x14ac:dyDescent="0.2">
      <c r="A597" s="113"/>
      <c r="B597" s="200"/>
      <c r="C597" s="200"/>
      <c r="D597" s="201"/>
      <c r="E597" s="113"/>
      <c r="F597" s="113"/>
      <c r="G597" s="113"/>
      <c r="H597" s="113"/>
      <c r="I597" s="203"/>
      <c r="J597" s="203"/>
      <c r="K597" s="203"/>
      <c r="L597" s="203"/>
      <c r="M597" s="203"/>
      <c r="N597" s="203"/>
      <c r="O597" s="204"/>
      <c r="P597" s="204"/>
      <c r="Q597" s="201"/>
      <c r="R597" s="201"/>
    </row>
    <row r="598" spans="1:18" x14ac:dyDescent="0.2">
      <c r="A598" s="113"/>
      <c r="B598" s="200"/>
      <c r="C598" s="200"/>
      <c r="D598" s="201"/>
      <c r="E598" s="113"/>
      <c r="F598" s="113"/>
      <c r="G598" s="113"/>
      <c r="H598" s="113"/>
      <c r="I598" s="203"/>
      <c r="J598" s="203"/>
      <c r="K598" s="203"/>
      <c r="L598" s="203"/>
      <c r="M598" s="203"/>
      <c r="N598" s="203"/>
      <c r="O598" s="204"/>
      <c r="P598" s="204"/>
      <c r="Q598" s="201"/>
      <c r="R598" s="201"/>
    </row>
    <row r="599" spans="1:18" x14ac:dyDescent="0.2">
      <c r="A599" s="113"/>
      <c r="B599" s="200"/>
      <c r="C599" s="200"/>
      <c r="D599" s="201"/>
      <c r="E599" s="113"/>
      <c r="F599" s="113"/>
      <c r="G599" s="113"/>
      <c r="H599" s="113"/>
      <c r="I599" s="203"/>
      <c r="J599" s="203"/>
      <c r="K599" s="203"/>
      <c r="L599" s="203"/>
      <c r="M599" s="203"/>
      <c r="N599" s="203"/>
      <c r="O599" s="204"/>
      <c r="P599" s="204"/>
      <c r="Q599" s="201"/>
      <c r="R599" s="201"/>
    </row>
    <row r="600" spans="1:18" x14ac:dyDescent="0.2">
      <c r="A600" s="113"/>
      <c r="B600" s="200"/>
      <c r="C600" s="200"/>
      <c r="D600" s="201"/>
      <c r="E600" s="113"/>
      <c r="F600" s="113"/>
      <c r="G600" s="113"/>
      <c r="H600" s="113"/>
      <c r="I600" s="203"/>
      <c r="J600" s="203"/>
      <c r="K600" s="203"/>
      <c r="L600" s="203"/>
      <c r="M600" s="203"/>
      <c r="N600" s="203"/>
      <c r="O600" s="204"/>
      <c r="P600" s="204"/>
      <c r="Q600" s="201"/>
      <c r="R600" s="201"/>
    </row>
    <row r="601" spans="1:18" x14ac:dyDescent="0.2">
      <c r="A601" s="113"/>
      <c r="B601" s="200"/>
      <c r="C601" s="200"/>
      <c r="D601" s="201"/>
      <c r="E601" s="113"/>
      <c r="F601" s="113"/>
      <c r="G601" s="113"/>
      <c r="H601" s="113"/>
      <c r="I601" s="203"/>
      <c r="J601" s="203"/>
      <c r="K601" s="203"/>
      <c r="L601" s="203"/>
      <c r="M601" s="203"/>
      <c r="N601" s="203"/>
      <c r="O601" s="204"/>
      <c r="P601" s="204"/>
      <c r="Q601" s="201"/>
      <c r="R601" s="201"/>
    </row>
    <row r="602" spans="1:18" x14ac:dyDescent="0.2">
      <c r="A602" s="113"/>
      <c r="B602" s="200"/>
      <c r="C602" s="200"/>
      <c r="D602" s="201"/>
      <c r="E602" s="113"/>
      <c r="F602" s="113"/>
      <c r="G602" s="113"/>
      <c r="H602" s="113"/>
      <c r="I602" s="203"/>
      <c r="J602" s="203"/>
      <c r="K602" s="203"/>
      <c r="L602" s="203"/>
      <c r="M602" s="203"/>
      <c r="N602" s="203"/>
      <c r="O602" s="204"/>
      <c r="P602" s="204"/>
      <c r="Q602" s="201"/>
      <c r="R602" s="201"/>
    </row>
    <row r="603" spans="1:18" x14ac:dyDescent="0.2">
      <c r="A603" s="113"/>
      <c r="B603" s="200"/>
      <c r="C603" s="200"/>
      <c r="D603" s="201"/>
      <c r="E603" s="113"/>
      <c r="F603" s="113"/>
      <c r="G603" s="113"/>
      <c r="H603" s="113"/>
      <c r="I603" s="203"/>
      <c r="J603" s="203"/>
      <c r="K603" s="203"/>
      <c r="L603" s="203"/>
      <c r="M603" s="203"/>
      <c r="N603" s="203"/>
      <c r="O603" s="204"/>
      <c r="P603" s="204"/>
      <c r="Q603" s="201"/>
      <c r="R603" s="201"/>
    </row>
    <row r="604" spans="1:18" x14ac:dyDescent="0.2">
      <c r="A604" s="113"/>
      <c r="B604" s="200"/>
      <c r="C604" s="200"/>
      <c r="D604" s="201"/>
      <c r="E604" s="113"/>
      <c r="F604" s="113"/>
      <c r="G604" s="113"/>
      <c r="H604" s="113"/>
      <c r="I604" s="203"/>
      <c r="J604" s="203"/>
      <c r="K604" s="203"/>
      <c r="L604" s="203"/>
      <c r="M604" s="203"/>
      <c r="N604" s="203"/>
      <c r="O604" s="204"/>
      <c r="P604" s="204"/>
      <c r="Q604" s="201"/>
      <c r="R604" s="201"/>
    </row>
    <row r="605" spans="1:18" x14ac:dyDescent="0.2">
      <c r="A605" s="113"/>
      <c r="B605" s="200"/>
      <c r="C605" s="200"/>
      <c r="D605" s="201"/>
      <c r="E605" s="113"/>
      <c r="F605" s="113"/>
      <c r="G605" s="113"/>
      <c r="H605" s="113"/>
      <c r="I605" s="203"/>
      <c r="J605" s="203"/>
      <c r="K605" s="203"/>
      <c r="L605" s="203"/>
      <c r="M605" s="203"/>
      <c r="N605" s="203"/>
      <c r="O605" s="204"/>
      <c r="P605" s="204"/>
      <c r="Q605" s="201"/>
      <c r="R605" s="201"/>
    </row>
    <row r="606" spans="1:18" x14ac:dyDescent="0.2">
      <c r="A606" s="113"/>
      <c r="B606" s="200"/>
      <c r="C606" s="200"/>
      <c r="D606" s="201"/>
      <c r="E606" s="113"/>
      <c r="F606" s="113"/>
      <c r="G606" s="113"/>
      <c r="H606" s="113"/>
      <c r="I606" s="203"/>
      <c r="J606" s="203"/>
      <c r="K606" s="203"/>
      <c r="L606" s="203"/>
      <c r="M606" s="203"/>
      <c r="N606" s="203"/>
      <c r="O606" s="204"/>
      <c r="P606" s="204"/>
      <c r="Q606" s="201"/>
      <c r="R606" s="201"/>
    </row>
    <row r="607" spans="1:18" x14ac:dyDescent="0.2">
      <c r="A607" s="113"/>
      <c r="B607" s="200"/>
      <c r="C607" s="200"/>
      <c r="D607" s="201"/>
      <c r="E607" s="113"/>
      <c r="F607" s="113"/>
      <c r="G607" s="113"/>
      <c r="H607" s="113"/>
      <c r="I607" s="203"/>
      <c r="J607" s="203"/>
      <c r="K607" s="203"/>
      <c r="L607" s="203"/>
      <c r="M607" s="203"/>
      <c r="N607" s="203"/>
      <c r="O607" s="204"/>
      <c r="P607" s="204"/>
      <c r="Q607" s="201"/>
      <c r="R607" s="201"/>
    </row>
    <row r="608" spans="1:18" x14ac:dyDescent="0.2">
      <c r="A608" s="113"/>
      <c r="B608" s="200"/>
      <c r="C608" s="200"/>
      <c r="D608" s="201"/>
      <c r="E608" s="113"/>
      <c r="F608" s="113"/>
      <c r="G608" s="113"/>
      <c r="H608" s="113"/>
      <c r="I608" s="203"/>
      <c r="J608" s="203"/>
      <c r="K608" s="203"/>
      <c r="L608" s="203"/>
      <c r="M608" s="203"/>
      <c r="N608" s="203"/>
      <c r="O608" s="204"/>
      <c r="P608" s="204"/>
      <c r="Q608" s="201"/>
      <c r="R608" s="201"/>
    </row>
    <row r="609" spans="1:18" x14ac:dyDescent="0.2">
      <c r="A609" s="113"/>
      <c r="B609" s="200"/>
      <c r="C609" s="200"/>
      <c r="D609" s="201"/>
      <c r="E609" s="113"/>
      <c r="F609" s="113"/>
      <c r="G609" s="113"/>
      <c r="H609" s="113"/>
      <c r="I609" s="203"/>
      <c r="J609" s="203"/>
      <c r="K609" s="203"/>
      <c r="L609" s="203"/>
      <c r="M609" s="203"/>
      <c r="N609" s="203"/>
      <c r="O609" s="204"/>
      <c r="P609" s="204"/>
      <c r="Q609" s="201"/>
      <c r="R609" s="201"/>
    </row>
    <row r="610" spans="1:18" x14ac:dyDescent="0.2">
      <c r="A610" s="113"/>
      <c r="B610" s="200"/>
      <c r="C610" s="200"/>
      <c r="D610" s="201"/>
      <c r="E610" s="113"/>
      <c r="F610" s="113"/>
      <c r="G610" s="113"/>
      <c r="H610" s="113"/>
      <c r="I610" s="203"/>
      <c r="J610" s="203"/>
      <c r="K610" s="203"/>
      <c r="L610" s="203"/>
      <c r="M610" s="203"/>
      <c r="N610" s="203"/>
      <c r="O610" s="204"/>
      <c r="P610" s="204"/>
      <c r="Q610" s="201"/>
      <c r="R610" s="201"/>
    </row>
    <row r="611" spans="1:18" x14ac:dyDescent="0.2">
      <c r="A611" s="113"/>
      <c r="B611" s="200"/>
      <c r="C611" s="200"/>
      <c r="D611" s="201"/>
      <c r="E611" s="113"/>
      <c r="F611" s="113"/>
      <c r="G611" s="113"/>
      <c r="H611" s="113"/>
      <c r="I611" s="203"/>
      <c r="J611" s="203"/>
      <c r="K611" s="203"/>
      <c r="L611" s="203"/>
      <c r="M611" s="203"/>
      <c r="N611" s="203"/>
      <c r="O611" s="204"/>
      <c r="P611" s="204"/>
      <c r="Q611" s="201"/>
      <c r="R611" s="201"/>
    </row>
    <row r="612" spans="1:18" x14ac:dyDescent="0.2">
      <c r="A612" s="113"/>
      <c r="B612" s="200"/>
      <c r="C612" s="200"/>
      <c r="D612" s="201"/>
      <c r="E612" s="113"/>
      <c r="F612" s="113"/>
      <c r="G612" s="113"/>
      <c r="H612" s="113"/>
      <c r="I612" s="203"/>
      <c r="J612" s="203"/>
      <c r="K612" s="203"/>
      <c r="L612" s="203"/>
      <c r="M612" s="203"/>
      <c r="N612" s="203"/>
      <c r="O612" s="204"/>
      <c r="P612" s="204"/>
      <c r="Q612" s="201"/>
      <c r="R612" s="201"/>
    </row>
    <row r="613" spans="1:18" x14ac:dyDescent="0.2">
      <c r="A613" s="113"/>
      <c r="B613" s="200"/>
      <c r="C613" s="200"/>
      <c r="D613" s="201"/>
      <c r="E613" s="113"/>
      <c r="F613" s="113"/>
      <c r="G613" s="113"/>
      <c r="H613" s="113"/>
      <c r="I613" s="203"/>
      <c r="J613" s="203"/>
      <c r="K613" s="203"/>
      <c r="L613" s="203"/>
      <c r="M613" s="203"/>
      <c r="N613" s="203"/>
      <c r="O613" s="204"/>
      <c r="P613" s="204"/>
      <c r="Q613" s="201"/>
      <c r="R613" s="201"/>
    </row>
    <row r="614" spans="1:18" x14ac:dyDescent="0.2">
      <c r="A614" s="113"/>
      <c r="B614" s="200"/>
      <c r="C614" s="200"/>
      <c r="D614" s="201"/>
      <c r="E614" s="113"/>
      <c r="F614" s="113"/>
      <c r="G614" s="113"/>
      <c r="H614" s="113"/>
      <c r="I614" s="203"/>
      <c r="J614" s="203"/>
      <c r="K614" s="203"/>
      <c r="L614" s="203"/>
      <c r="M614" s="203"/>
      <c r="N614" s="203"/>
      <c r="O614" s="204"/>
      <c r="P614" s="204"/>
      <c r="Q614" s="201"/>
      <c r="R614" s="201"/>
    </row>
    <row r="615" spans="1:18" x14ac:dyDescent="0.2">
      <c r="A615" s="113"/>
      <c r="B615" s="200"/>
      <c r="C615" s="200"/>
      <c r="D615" s="201"/>
      <c r="E615" s="113"/>
      <c r="F615" s="113"/>
      <c r="G615" s="113"/>
      <c r="H615" s="113"/>
      <c r="I615" s="203"/>
      <c r="J615" s="203"/>
      <c r="K615" s="203"/>
      <c r="L615" s="203"/>
      <c r="M615" s="203"/>
      <c r="N615" s="203"/>
      <c r="O615" s="204"/>
      <c r="P615" s="204"/>
      <c r="Q615" s="201"/>
      <c r="R615" s="201"/>
    </row>
    <row r="616" spans="1:18" x14ac:dyDescent="0.2">
      <c r="A616" s="113"/>
      <c r="B616" s="200"/>
      <c r="C616" s="200"/>
      <c r="D616" s="201"/>
      <c r="E616" s="113"/>
      <c r="F616" s="113"/>
      <c r="G616" s="113"/>
      <c r="H616" s="113"/>
      <c r="I616" s="203"/>
      <c r="J616" s="203"/>
      <c r="K616" s="203"/>
      <c r="L616" s="203"/>
      <c r="M616" s="203"/>
      <c r="N616" s="203"/>
      <c r="O616" s="204"/>
      <c r="P616" s="204"/>
      <c r="Q616" s="201"/>
      <c r="R616" s="201"/>
    </row>
    <row r="617" spans="1:18" x14ac:dyDescent="0.2">
      <c r="A617" s="113"/>
      <c r="B617" s="200"/>
      <c r="C617" s="200"/>
      <c r="D617" s="201"/>
      <c r="E617" s="113"/>
      <c r="F617" s="113"/>
      <c r="G617" s="113"/>
      <c r="H617" s="113"/>
      <c r="I617" s="203"/>
      <c r="J617" s="203"/>
      <c r="K617" s="203"/>
      <c r="L617" s="203"/>
      <c r="M617" s="203"/>
      <c r="N617" s="203"/>
      <c r="O617" s="204"/>
      <c r="P617" s="204"/>
      <c r="Q617" s="201"/>
      <c r="R617" s="201"/>
    </row>
    <row r="618" spans="1:18" x14ac:dyDescent="0.2">
      <c r="A618" s="113"/>
      <c r="B618" s="200"/>
      <c r="C618" s="200"/>
      <c r="D618" s="201"/>
      <c r="E618" s="113"/>
      <c r="F618" s="113"/>
      <c r="G618" s="113"/>
      <c r="H618" s="113"/>
      <c r="I618" s="203"/>
      <c r="J618" s="203"/>
      <c r="K618" s="203"/>
      <c r="L618" s="203"/>
      <c r="M618" s="203"/>
      <c r="N618" s="203"/>
      <c r="O618" s="204"/>
      <c r="P618" s="204"/>
      <c r="Q618" s="201"/>
      <c r="R618" s="201"/>
    </row>
    <row r="619" spans="1:18" x14ac:dyDescent="0.2">
      <c r="A619" s="113"/>
      <c r="B619" s="200"/>
      <c r="C619" s="200"/>
      <c r="D619" s="201"/>
      <c r="E619" s="113"/>
      <c r="F619" s="113"/>
      <c r="G619" s="113"/>
      <c r="H619" s="113"/>
      <c r="I619" s="203"/>
      <c r="J619" s="203"/>
      <c r="K619" s="203"/>
      <c r="L619" s="203"/>
      <c r="M619" s="203"/>
      <c r="N619" s="203"/>
      <c r="O619" s="204"/>
      <c r="P619" s="204"/>
      <c r="Q619" s="201"/>
      <c r="R619" s="201"/>
    </row>
    <row r="620" spans="1:18" x14ac:dyDescent="0.2">
      <c r="A620" s="113"/>
      <c r="B620" s="200"/>
      <c r="C620" s="200"/>
      <c r="D620" s="201"/>
      <c r="E620" s="113"/>
      <c r="F620" s="113"/>
      <c r="G620" s="113"/>
      <c r="H620" s="113"/>
      <c r="I620" s="203"/>
      <c r="J620" s="203"/>
      <c r="K620" s="203"/>
      <c r="L620" s="203"/>
      <c r="M620" s="203"/>
      <c r="N620" s="203"/>
      <c r="O620" s="204"/>
      <c r="P620" s="204"/>
      <c r="Q620" s="201"/>
      <c r="R620" s="201"/>
    </row>
    <row r="621" spans="1:18" x14ac:dyDescent="0.2">
      <c r="A621" s="113"/>
      <c r="B621" s="200"/>
      <c r="C621" s="200"/>
      <c r="D621" s="201"/>
      <c r="E621" s="113"/>
      <c r="F621" s="113"/>
      <c r="G621" s="113"/>
      <c r="H621" s="113"/>
      <c r="I621" s="203"/>
      <c r="J621" s="203"/>
      <c r="K621" s="203"/>
      <c r="L621" s="203"/>
      <c r="M621" s="203"/>
      <c r="N621" s="203"/>
      <c r="O621" s="204"/>
      <c r="P621" s="204"/>
      <c r="Q621" s="201"/>
      <c r="R621" s="201"/>
    </row>
    <row r="622" spans="1:18" x14ac:dyDescent="0.2">
      <c r="A622" s="113"/>
      <c r="B622" s="200"/>
      <c r="C622" s="200"/>
      <c r="D622" s="201"/>
      <c r="E622" s="113"/>
      <c r="F622" s="113"/>
      <c r="G622" s="113"/>
      <c r="H622" s="113"/>
      <c r="I622" s="203"/>
      <c r="J622" s="203"/>
      <c r="K622" s="203"/>
      <c r="L622" s="203"/>
      <c r="M622" s="203"/>
      <c r="N622" s="203"/>
      <c r="O622" s="204"/>
      <c r="P622" s="204"/>
      <c r="Q622" s="201"/>
      <c r="R622" s="201"/>
    </row>
    <row r="623" spans="1:18" x14ac:dyDescent="0.2">
      <c r="A623" s="113"/>
      <c r="B623" s="200"/>
      <c r="C623" s="200"/>
      <c r="D623" s="201"/>
      <c r="E623" s="113"/>
      <c r="F623" s="113"/>
      <c r="G623" s="113"/>
      <c r="H623" s="113"/>
      <c r="I623" s="203"/>
      <c r="J623" s="203"/>
      <c r="K623" s="203"/>
      <c r="L623" s="203"/>
      <c r="M623" s="203"/>
      <c r="N623" s="203"/>
      <c r="O623" s="204"/>
      <c r="P623" s="204"/>
      <c r="Q623" s="201"/>
      <c r="R623" s="201"/>
    </row>
    <row r="624" spans="1:18" x14ac:dyDescent="0.2">
      <c r="A624" s="113"/>
      <c r="B624" s="200"/>
      <c r="C624" s="200"/>
      <c r="D624" s="201"/>
      <c r="E624" s="113"/>
      <c r="F624" s="113"/>
      <c r="G624" s="113"/>
      <c r="H624" s="113"/>
      <c r="I624" s="203"/>
      <c r="J624" s="203"/>
      <c r="K624" s="203"/>
      <c r="L624" s="203"/>
      <c r="M624" s="203"/>
      <c r="N624" s="203"/>
      <c r="O624" s="204"/>
      <c r="P624" s="204"/>
      <c r="Q624" s="201"/>
      <c r="R624" s="201"/>
    </row>
    <row r="625" spans="1:18" x14ac:dyDescent="0.2">
      <c r="A625" s="113"/>
      <c r="B625" s="200"/>
      <c r="C625" s="200"/>
      <c r="D625" s="201"/>
      <c r="E625" s="113"/>
      <c r="F625" s="113"/>
      <c r="G625" s="113"/>
      <c r="H625" s="113"/>
      <c r="I625" s="203"/>
      <c r="J625" s="203"/>
      <c r="K625" s="203"/>
      <c r="L625" s="203"/>
      <c r="M625" s="203"/>
      <c r="N625" s="203"/>
      <c r="O625" s="204"/>
      <c r="P625" s="204"/>
      <c r="Q625" s="201"/>
      <c r="R625" s="201"/>
    </row>
    <row r="626" spans="1:18" x14ac:dyDescent="0.2">
      <c r="A626" s="113"/>
      <c r="B626" s="200"/>
      <c r="C626" s="200"/>
      <c r="D626" s="201"/>
      <c r="E626" s="113"/>
      <c r="F626" s="113"/>
      <c r="G626" s="113"/>
      <c r="H626" s="113"/>
      <c r="I626" s="203"/>
      <c r="J626" s="203"/>
      <c r="K626" s="203"/>
      <c r="L626" s="203"/>
      <c r="M626" s="203"/>
      <c r="N626" s="203"/>
      <c r="O626" s="204"/>
      <c r="P626" s="204"/>
      <c r="Q626" s="201"/>
      <c r="R626" s="201"/>
    </row>
    <row r="627" spans="1:18" x14ac:dyDescent="0.2">
      <c r="A627" s="113"/>
      <c r="B627" s="200"/>
      <c r="C627" s="200"/>
      <c r="D627" s="201"/>
      <c r="E627" s="113"/>
      <c r="F627" s="113"/>
      <c r="G627" s="113"/>
      <c r="H627" s="113"/>
      <c r="I627" s="203"/>
      <c r="J627" s="203"/>
      <c r="K627" s="203"/>
      <c r="L627" s="203"/>
      <c r="M627" s="203"/>
      <c r="N627" s="203"/>
      <c r="O627" s="204"/>
      <c r="P627" s="204"/>
      <c r="Q627" s="201"/>
      <c r="R627" s="201"/>
    </row>
    <row r="628" spans="1:18" x14ac:dyDescent="0.2">
      <c r="A628" s="113"/>
      <c r="B628" s="200"/>
      <c r="C628" s="200"/>
      <c r="D628" s="201"/>
      <c r="E628" s="113"/>
      <c r="F628" s="113"/>
      <c r="G628" s="113"/>
      <c r="H628" s="113"/>
      <c r="I628" s="203"/>
      <c r="J628" s="203"/>
      <c r="K628" s="203"/>
      <c r="L628" s="203"/>
      <c r="M628" s="203"/>
      <c r="N628" s="203"/>
      <c r="O628" s="204"/>
      <c r="P628" s="204"/>
      <c r="Q628" s="201"/>
      <c r="R628" s="201"/>
    </row>
    <row r="629" spans="1:18" x14ac:dyDescent="0.2">
      <c r="A629" s="113"/>
      <c r="B629" s="200"/>
      <c r="C629" s="200"/>
      <c r="D629" s="201"/>
      <c r="E629" s="113"/>
      <c r="F629" s="113"/>
      <c r="G629" s="113"/>
      <c r="H629" s="113"/>
      <c r="I629" s="203"/>
      <c r="J629" s="203"/>
      <c r="K629" s="203"/>
      <c r="L629" s="203"/>
      <c r="M629" s="203"/>
      <c r="N629" s="203"/>
      <c r="O629" s="204"/>
      <c r="P629" s="204"/>
      <c r="Q629" s="201"/>
      <c r="R629" s="201"/>
    </row>
    <row r="630" spans="1:18" x14ac:dyDescent="0.2">
      <c r="A630" s="113"/>
      <c r="B630" s="200"/>
      <c r="C630" s="200"/>
      <c r="D630" s="201"/>
      <c r="E630" s="113"/>
      <c r="F630" s="113"/>
      <c r="G630" s="113"/>
      <c r="H630" s="113"/>
      <c r="I630" s="203"/>
      <c r="J630" s="203"/>
      <c r="K630" s="203"/>
      <c r="L630" s="203"/>
      <c r="M630" s="203"/>
      <c r="N630" s="203"/>
      <c r="O630" s="204"/>
      <c r="P630" s="204"/>
      <c r="Q630" s="201"/>
      <c r="R630" s="201"/>
    </row>
    <row r="631" spans="1:18" x14ac:dyDescent="0.2">
      <c r="A631" s="113"/>
      <c r="B631" s="200"/>
      <c r="C631" s="200"/>
      <c r="D631" s="201"/>
      <c r="E631" s="113"/>
      <c r="F631" s="113"/>
      <c r="G631" s="113"/>
      <c r="H631" s="113"/>
      <c r="I631" s="203"/>
      <c r="J631" s="203"/>
      <c r="K631" s="203"/>
      <c r="L631" s="203"/>
      <c r="M631" s="203"/>
      <c r="N631" s="203"/>
      <c r="O631" s="204"/>
      <c r="P631" s="204"/>
      <c r="Q631" s="201"/>
      <c r="R631" s="201"/>
    </row>
    <row r="632" spans="1:18" x14ac:dyDescent="0.2">
      <c r="A632" s="113"/>
      <c r="B632" s="200"/>
      <c r="C632" s="200"/>
      <c r="D632" s="201"/>
      <c r="E632" s="113"/>
      <c r="F632" s="113"/>
      <c r="G632" s="113"/>
      <c r="H632" s="113"/>
      <c r="I632" s="203"/>
      <c r="J632" s="203"/>
      <c r="K632" s="203"/>
      <c r="L632" s="203"/>
      <c r="M632" s="203"/>
      <c r="N632" s="203"/>
      <c r="O632" s="204"/>
      <c r="P632" s="204"/>
      <c r="Q632" s="201"/>
      <c r="R632" s="201"/>
    </row>
    <row r="633" spans="1:18" x14ac:dyDescent="0.2">
      <c r="A633" s="113"/>
      <c r="B633" s="200"/>
      <c r="C633" s="200"/>
      <c r="D633" s="201"/>
      <c r="E633" s="113"/>
      <c r="F633" s="113"/>
      <c r="G633" s="113"/>
      <c r="H633" s="113"/>
      <c r="I633" s="203"/>
      <c r="J633" s="203"/>
      <c r="K633" s="203"/>
      <c r="L633" s="203"/>
      <c r="M633" s="203"/>
      <c r="N633" s="203"/>
      <c r="O633" s="204"/>
      <c r="P633" s="204"/>
      <c r="Q633" s="201"/>
      <c r="R633" s="201"/>
    </row>
    <row r="634" spans="1:18" x14ac:dyDescent="0.2">
      <c r="A634" s="113"/>
      <c r="B634" s="200"/>
      <c r="C634" s="200"/>
      <c r="D634" s="201"/>
      <c r="E634" s="113"/>
      <c r="F634" s="113"/>
      <c r="G634" s="113"/>
      <c r="H634" s="113"/>
      <c r="I634" s="203"/>
      <c r="J634" s="203"/>
      <c r="K634" s="203"/>
      <c r="L634" s="203"/>
      <c r="M634" s="203"/>
      <c r="N634" s="203"/>
      <c r="O634" s="204"/>
      <c r="P634" s="204"/>
      <c r="Q634" s="201"/>
      <c r="R634" s="201"/>
    </row>
    <row r="635" spans="1:18" x14ac:dyDescent="0.2">
      <c r="A635" s="113"/>
      <c r="B635" s="200"/>
      <c r="C635" s="200"/>
      <c r="D635" s="201"/>
      <c r="E635" s="113"/>
      <c r="F635" s="113"/>
      <c r="G635" s="113"/>
      <c r="H635" s="113"/>
      <c r="I635" s="203"/>
      <c r="J635" s="203"/>
      <c r="K635" s="203"/>
      <c r="L635" s="203"/>
      <c r="M635" s="203"/>
      <c r="N635" s="203"/>
      <c r="O635" s="204"/>
      <c r="P635" s="204"/>
      <c r="Q635" s="201"/>
      <c r="R635" s="201"/>
    </row>
    <row r="636" spans="1:18" x14ac:dyDescent="0.2">
      <c r="A636" s="113"/>
      <c r="B636" s="200"/>
      <c r="C636" s="200"/>
      <c r="D636" s="201"/>
      <c r="E636" s="113"/>
      <c r="F636" s="113"/>
      <c r="G636" s="113"/>
      <c r="H636" s="113"/>
      <c r="I636" s="203"/>
      <c r="J636" s="203"/>
      <c r="K636" s="203"/>
      <c r="L636" s="203"/>
      <c r="M636" s="203"/>
      <c r="N636" s="203"/>
      <c r="O636" s="204"/>
      <c r="P636" s="204"/>
      <c r="Q636" s="201"/>
      <c r="R636" s="201"/>
    </row>
    <row r="637" spans="1:18" x14ac:dyDescent="0.2">
      <c r="A637" s="113"/>
      <c r="B637" s="200"/>
      <c r="C637" s="200"/>
      <c r="D637" s="201"/>
      <c r="E637" s="113"/>
      <c r="F637" s="113"/>
      <c r="G637" s="113"/>
      <c r="H637" s="113"/>
      <c r="I637" s="203"/>
      <c r="J637" s="203"/>
      <c r="K637" s="203"/>
      <c r="L637" s="203"/>
      <c r="M637" s="203"/>
      <c r="N637" s="203"/>
      <c r="O637" s="204"/>
      <c r="P637" s="204"/>
      <c r="Q637" s="201"/>
      <c r="R637" s="201"/>
    </row>
    <row r="638" spans="1:18" x14ac:dyDescent="0.2">
      <c r="A638" s="113"/>
      <c r="B638" s="200"/>
      <c r="C638" s="200"/>
      <c r="D638" s="201"/>
      <c r="E638" s="113"/>
      <c r="F638" s="113"/>
      <c r="G638" s="113"/>
      <c r="H638" s="113"/>
      <c r="I638" s="203"/>
      <c r="J638" s="203"/>
      <c r="K638" s="203"/>
      <c r="L638" s="203"/>
      <c r="M638" s="203"/>
      <c r="N638" s="203"/>
      <c r="O638" s="204"/>
      <c r="P638" s="204"/>
      <c r="Q638" s="201"/>
      <c r="R638" s="201"/>
    </row>
    <row r="639" spans="1:18" x14ac:dyDescent="0.2">
      <c r="A639" s="113"/>
      <c r="B639" s="200"/>
      <c r="C639" s="200"/>
      <c r="D639" s="201"/>
      <c r="E639" s="113"/>
      <c r="F639" s="113"/>
      <c r="G639" s="113"/>
      <c r="H639" s="113"/>
      <c r="I639" s="203"/>
      <c r="J639" s="203"/>
      <c r="K639" s="203"/>
      <c r="L639" s="203"/>
      <c r="M639" s="203"/>
      <c r="N639" s="203"/>
      <c r="O639" s="204"/>
      <c r="P639" s="204"/>
      <c r="Q639" s="201"/>
      <c r="R639" s="201"/>
    </row>
    <row r="640" spans="1:18" x14ac:dyDescent="0.2">
      <c r="A640" s="113"/>
      <c r="B640" s="200"/>
      <c r="C640" s="200"/>
      <c r="D640" s="201"/>
      <c r="E640" s="113"/>
      <c r="F640" s="113"/>
      <c r="G640" s="113"/>
      <c r="H640" s="113"/>
      <c r="I640" s="203"/>
      <c r="J640" s="203"/>
      <c r="K640" s="203"/>
      <c r="L640" s="203"/>
      <c r="M640" s="203"/>
      <c r="N640" s="203"/>
      <c r="O640" s="204"/>
      <c r="P640" s="204"/>
      <c r="Q640" s="201"/>
      <c r="R640" s="201"/>
    </row>
    <row r="641" spans="1:18" x14ac:dyDescent="0.2">
      <c r="A641" s="113"/>
      <c r="B641" s="200"/>
      <c r="C641" s="200"/>
      <c r="D641" s="201"/>
      <c r="E641" s="113"/>
      <c r="F641" s="113"/>
      <c r="G641" s="113"/>
      <c r="H641" s="113"/>
      <c r="I641" s="203"/>
      <c r="J641" s="203"/>
      <c r="K641" s="203"/>
      <c r="L641" s="203"/>
      <c r="M641" s="203"/>
      <c r="N641" s="203"/>
      <c r="O641" s="204"/>
      <c r="P641" s="204"/>
      <c r="Q641" s="201"/>
      <c r="R641" s="201"/>
    </row>
    <row r="642" spans="1:18" x14ac:dyDescent="0.2">
      <c r="A642" s="113"/>
      <c r="B642" s="200"/>
      <c r="C642" s="200"/>
      <c r="D642" s="201"/>
      <c r="E642" s="113"/>
      <c r="F642" s="113"/>
      <c r="G642" s="113"/>
      <c r="H642" s="113"/>
      <c r="I642" s="203"/>
      <c r="J642" s="203"/>
      <c r="K642" s="203"/>
      <c r="L642" s="203"/>
      <c r="M642" s="203"/>
      <c r="N642" s="203"/>
      <c r="O642" s="204"/>
      <c r="P642" s="204"/>
      <c r="Q642" s="201"/>
      <c r="R642" s="201"/>
    </row>
    <row r="643" spans="1:18" x14ac:dyDescent="0.2">
      <c r="A643" s="113"/>
      <c r="B643" s="200"/>
      <c r="C643" s="200"/>
      <c r="D643" s="201"/>
      <c r="E643" s="113"/>
      <c r="F643" s="113"/>
      <c r="G643" s="113"/>
      <c r="H643" s="113"/>
      <c r="I643" s="203"/>
      <c r="J643" s="203"/>
      <c r="K643" s="203"/>
      <c r="L643" s="203"/>
      <c r="M643" s="203"/>
      <c r="N643" s="203"/>
      <c r="O643" s="204"/>
      <c r="P643" s="204"/>
      <c r="Q643" s="201"/>
      <c r="R643" s="201"/>
    </row>
    <row r="644" spans="1:18" x14ac:dyDescent="0.2">
      <c r="A644" s="113"/>
      <c r="B644" s="200"/>
      <c r="C644" s="200"/>
      <c r="D644" s="201"/>
      <c r="E644" s="113"/>
      <c r="F644" s="113"/>
      <c r="G644" s="113"/>
      <c r="H644" s="113"/>
      <c r="I644" s="203"/>
      <c r="J644" s="203"/>
      <c r="K644" s="203"/>
      <c r="L644" s="203"/>
      <c r="M644" s="203"/>
      <c r="N644" s="203"/>
      <c r="O644" s="204"/>
      <c r="P644" s="204"/>
      <c r="Q644" s="201"/>
      <c r="R644" s="201"/>
    </row>
    <row r="645" spans="1:18" x14ac:dyDescent="0.2">
      <c r="A645" s="113"/>
      <c r="B645" s="200"/>
      <c r="C645" s="200"/>
      <c r="D645" s="201"/>
      <c r="E645" s="113"/>
      <c r="F645" s="113"/>
      <c r="G645" s="113"/>
      <c r="H645" s="113"/>
      <c r="I645" s="203"/>
      <c r="J645" s="203"/>
      <c r="K645" s="203"/>
      <c r="L645" s="203"/>
      <c r="M645" s="203"/>
      <c r="N645" s="203"/>
      <c r="O645" s="204"/>
      <c r="P645" s="204"/>
      <c r="Q645" s="201"/>
      <c r="R645" s="201"/>
    </row>
    <row r="646" spans="1:18" x14ac:dyDescent="0.2">
      <c r="A646" s="113"/>
      <c r="B646" s="200"/>
      <c r="C646" s="200"/>
      <c r="D646" s="201"/>
      <c r="E646" s="113"/>
      <c r="F646" s="113"/>
      <c r="G646" s="113"/>
      <c r="H646" s="113"/>
      <c r="I646" s="203"/>
      <c r="J646" s="203"/>
      <c r="K646" s="203"/>
      <c r="L646" s="203"/>
      <c r="M646" s="203"/>
      <c r="N646" s="203"/>
      <c r="O646" s="204"/>
      <c r="P646" s="204"/>
      <c r="Q646" s="201"/>
      <c r="R646" s="201"/>
    </row>
    <row r="647" spans="1:18" x14ac:dyDescent="0.2">
      <c r="A647" s="113"/>
      <c r="B647" s="200"/>
      <c r="C647" s="200"/>
      <c r="D647" s="201"/>
      <c r="E647" s="113"/>
      <c r="F647" s="113"/>
      <c r="G647" s="113"/>
      <c r="H647" s="113"/>
      <c r="I647" s="203"/>
      <c r="J647" s="203"/>
      <c r="K647" s="203"/>
      <c r="L647" s="203"/>
      <c r="M647" s="203"/>
      <c r="N647" s="203"/>
      <c r="O647" s="204"/>
      <c r="P647" s="204"/>
      <c r="Q647" s="201"/>
      <c r="R647" s="201"/>
    </row>
    <row r="648" spans="1:18" x14ac:dyDescent="0.2">
      <c r="A648" s="113"/>
      <c r="B648" s="200"/>
      <c r="C648" s="200"/>
      <c r="D648" s="201"/>
      <c r="E648" s="113"/>
      <c r="F648" s="113"/>
      <c r="G648" s="113"/>
      <c r="H648" s="113"/>
      <c r="I648" s="203"/>
      <c r="J648" s="203"/>
      <c r="K648" s="203"/>
      <c r="L648" s="203"/>
      <c r="M648" s="203"/>
      <c r="N648" s="203"/>
      <c r="O648" s="204"/>
      <c r="P648" s="204"/>
      <c r="Q648" s="201"/>
      <c r="R648" s="201"/>
    </row>
    <row r="649" spans="1:18" x14ac:dyDescent="0.2">
      <c r="A649" s="113"/>
      <c r="B649" s="200"/>
      <c r="C649" s="200"/>
      <c r="D649" s="201"/>
      <c r="E649" s="113"/>
      <c r="F649" s="113"/>
      <c r="G649" s="113"/>
      <c r="H649" s="113"/>
      <c r="I649" s="203"/>
      <c r="J649" s="203"/>
      <c r="K649" s="203"/>
      <c r="L649" s="203"/>
      <c r="M649" s="203"/>
      <c r="N649" s="203"/>
      <c r="O649" s="204"/>
      <c r="P649" s="204"/>
      <c r="Q649" s="201"/>
      <c r="R649" s="201"/>
    </row>
    <row r="650" spans="1:18" x14ac:dyDescent="0.2">
      <c r="A650" s="113"/>
      <c r="B650" s="200"/>
      <c r="C650" s="200"/>
      <c r="D650" s="201"/>
      <c r="E650" s="113"/>
      <c r="F650" s="113"/>
      <c r="G650" s="113"/>
      <c r="H650" s="113"/>
      <c r="I650" s="203"/>
      <c r="J650" s="203"/>
      <c r="K650" s="203"/>
      <c r="L650" s="203"/>
      <c r="M650" s="203"/>
      <c r="N650" s="203"/>
      <c r="O650" s="204"/>
      <c r="P650" s="204"/>
      <c r="Q650" s="201"/>
      <c r="R650" s="201"/>
    </row>
    <row r="651" spans="1:18" x14ac:dyDescent="0.2">
      <c r="A651" s="113"/>
      <c r="B651" s="200"/>
      <c r="C651" s="200"/>
      <c r="D651" s="201"/>
      <c r="E651" s="113"/>
      <c r="F651" s="113"/>
      <c r="G651" s="113"/>
      <c r="H651" s="113"/>
      <c r="I651" s="203"/>
      <c r="J651" s="203"/>
      <c r="K651" s="203"/>
      <c r="L651" s="203"/>
      <c r="M651" s="203"/>
      <c r="N651" s="203"/>
      <c r="O651" s="204"/>
      <c r="P651" s="204"/>
      <c r="Q651" s="201"/>
      <c r="R651" s="201"/>
    </row>
    <row r="652" spans="1:18" x14ac:dyDescent="0.2">
      <c r="A652" s="113"/>
      <c r="B652" s="200"/>
      <c r="C652" s="200"/>
      <c r="D652" s="201"/>
      <c r="E652" s="113"/>
      <c r="F652" s="113"/>
      <c r="G652" s="113"/>
      <c r="H652" s="113"/>
      <c r="I652" s="203"/>
      <c r="J652" s="203"/>
      <c r="K652" s="203"/>
      <c r="L652" s="203"/>
      <c r="M652" s="203"/>
      <c r="N652" s="203"/>
      <c r="O652" s="204"/>
      <c r="P652" s="204"/>
      <c r="Q652" s="201"/>
      <c r="R652" s="201"/>
    </row>
    <row r="653" spans="1:18" x14ac:dyDescent="0.2">
      <c r="A653" s="113"/>
      <c r="B653" s="200"/>
      <c r="C653" s="200"/>
      <c r="D653" s="201"/>
      <c r="E653" s="113"/>
      <c r="F653" s="113"/>
      <c r="G653" s="113"/>
      <c r="H653" s="113"/>
      <c r="I653" s="203"/>
      <c r="J653" s="203"/>
      <c r="K653" s="203"/>
      <c r="L653" s="203"/>
      <c r="M653" s="203"/>
      <c r="N653" s="203"/>
      <c r="O653" s="204"/>
      <c r="P653" s="204"/>
      <c r="Q653" s="201"/>
      <c r="R653" s="201"/>
    </row>
    <row r="654" spans="1:18" x14ac:dyDescent="0.2">
      <c r="A654" s="113"/>
      <c r="B654" s="200"/>
      <c r="C654" s="200"/>
      <c r="D654" s="201"/>
      <c r="E654" s="113"/>
      <c r="F654" s="113"/>
      <c r="G654" s="113"/>
      <c r="H654" s="113"/>
      <c r="I654" s="203"/>
      <c r="J654" s="203"/>
      <c r="K654" s="203"/>
      <c r="L654" s="203"/>
      <c r="M654" s="203"/>
      <c r="N654" s="203"/>
      <c r="O654" s="204"/>
      <c r="P654" s="204"/>
      <c r="Q654" s="201"/>
      <c r="R654" s="201"/>
    </row>
    <row r="655" spans="1:18" x14ac:dyDescent="0.2">
      <c r="A655" s="113"/>
      <c r="B655" s="200"/>
      <c r="C655" s="200"/>
      <c r="D655" s="201"/>
      <c r="E655" s="113"/>
      <c r="F655" s="113"/>
      <c r="G655" s="113"/>
      <c r="H655" s="113"/>
      <c r="I655" s="203"/>
      <c r="J655" s="203"/>
      <c r="K655" s="203"/>
      <c r="L655" s="203"/>
      <c r="M655" s="203"/>
      <c r="N655" s="203"/>
      <c r="O655" s="204"/>
      <c r="P655" s="204"/>
      <c r="Q655" s="201"/>
      <c r="R655" s="201"/>
    </row>
    <row r="656" spans="1:18" x14ac:dyDescent="0.2">
      <c r="A656" s="113"/>
      <c r="B656" s="200"/>
      <c r="C656" s="200"/>
      <c r="D656" s="201"/>
      <c r="E656" s="113"/>
      <c r="F656" s="113"/>
      <c r="G656" s="113"/>
      <c r="H656" s="113"/>
      <c r="I656" s="203"/>
      <c r="J656" s="203"/>
      <c r="K656" s="203"/>
      <c r="L656" s="203"/>
      <c r="M656" s="203"/>
      <c r="N656" s="203"/>
      <c r="O656" s="204"/>
      <c r="P656" s="204"/>
      <c r="Q656" s="201"/>
      <c r="R656" s="201"/>
    </row>
    <row r="657" spans="1:18" x14ac:dyDescent="0.2">
      <c r="A657" s="113"/>
      <c r="B657" s="200"/>
      <c r="C657" s="200"/>
      <c r="D657" s="201"/>
      <c r="E657" s="113"/>
      <c r="F657" s="113"/>
      <c r="G657" s="113"/>
      <c r="H657" s="113"/>
      <c r="I657" s="203"/>
      <c r="J657" s="203"/>
      <c r="K657" s="203"/>
      <c r="L657" s="203"/>
      <c r="M657" s="203"/>
      <c r="N657" s="203"/>
      <c r="O657" s="204"/>
      <c r="P657" s="204"/>
      <c r="Q657" s="201"/>
      <c r="R657" s="201"/>
    </row>
    <row r="658" spans="1:18" x14ac:dyDescent="0.2">
      <c r="A658" s="113"/>
      <c r="B658" s="200"/>
      <c r="C658" s="200"/>
      <c r="D658" s="201"/>
      <c r="E658" s="113"/>
      <c r="F658" s="113"/>
      <c r="G658" s="113"/>
      <c r="H658" s="113"/>
      <c r="I658" s="203"/>
      <c r="J658" s="203"/>
      <c r="K658" s="203"/>
      <c r="L658" s="203"/>
      <c r="M658" s="203"/>
      <c r="N658" s="203"/>
      <c r="O658" s="204"/>
      <c r="P658" s="204"/>
      <c r="Q658" s="201"/>
      <c r="R658" s="201"/>
    </row>
    <row r="659" spans="1:18" x14ac:dyDescent="0.2">
      <c r="A659" s="113"/>
      <c r="B659" s="200"/>
      <c r="C659" s="200"/>
      <c r="D659" s="201"/>
      <c r="E659" s="113"/>
      <c r="F659" s="113"/>
      <c r="G659" s="113"/>
      <c r="H659" s="113"/>
      <c r="I659" s="203"/>
      <c r="J659" s="203"/>
      <c r="K659" s="203"/>
      <c r="L659" s="203"/>
      <c r="M659" s="203"/>
      <c r="N659" s="203"/>
      <c r="O659" s="204"/>
      <c r="P659" s="204"/>
      <c r="Q659" s="201"/>
      <c r="R659" s="201"/>
    </row>
    <row r="660" spans="1:18" x14ac:dyDescent="0.2">
      <c r="A660" s="113"/>
      <c r="B660" s="200"/>
      <c r="C660" s="200"/>
      <c r="D660" s="201"/>
      <c r="E660" s="113"/>
      <c r="F660" s="113"/>
      <c r="G660" s="113"/>
      <c r="H660" s="113"/>
      <c r="I660" s="203"/>
      <c r="J660" s="203"/>
      <c r="K660" s="203"/>
      <c r="L660" s="203"/>
      <c r="M660" s="203"/>
      <c r="N660" s="203"/>
      <c r="O660" s="204"/>
      <c r="P660" s="204"/>
      <c r="Q660" s="201"/>
      <c r="R660" s="201"/>
    </row>
    <row r="661" spans="1:18" x14ac:dyDescent="0.2">
      <c r="A661" s="113"/>
      <c r="B661" s="200"/>
      <c r="C661" s="200"/>
      <c r="D661" s="201"/>
      <c r="E661" s="113"/>
      <c r="F661" s="113"/>
      <c r="G661" s="113"/>
      <c r="H661" s="113"/>
      <c r="I661" s="203"/>
      <c r="J661" s="203"/>
      <c r="K661" s="203"/>
      <c r="L661" s="203"/>
      <c r="M661" s="203"/>
      <c r="N661" s="203"/>
      <c r="O661" s="204"/>
      <c r="P661" s="204"/>
      <c r="Q661" s="201"/>
      <c r="R661" s="201"/>
    </row>
    <row r="662" spans="1:18" x14ac:dyDescent="0.2">
      <c r="A662" s="113"/>
      <c r="B662" s="200"/>
      <c r="C662" s="200"/>
      <c r="D662" s="201"/>
      <c r="E662" s="113"/>
      <c r="F662" s="113"/>
      <c r="G662" s="113"/>
      <c r="H662" s="113"/>
      <c r="I662" s="203"/>
      <c r="J662" s="203"/>
      <c r="K662" s="203"/>
      <c r="L662" s="203"/>
      <c r="M662" s="203"/>
      <c r="N662" s="203"/>
      <c r="O662" s="204"/>
      <c r="P662" s="204"/>
      <c r="Q662" s="201"/>
      <c r="R662" s="201"/>
    </row>
    <row r="663" spans="1:18" x14ac:dyDescent="0.2">
      <c r="A663" s="113"/>
      <c r="B663" s="200"/>
      <c r="C663" s="200"/>
      <c r="D663" s="201"/>
      <c r="E663" s="113"/>
      <c r="F663" s="113"/>
      <c r="G663" s="113"/>
      <c r="H663" s="113"/>
      <c r="I663" s="203"/>
      <c r="J663" s="203"/>
      <c r="K663" s="203"/>
      <c r="L663" s="203"/>
      <c r="M663" s="203"/>
      <c r="N663" s="203"/>
      <c r="O663" s="204"/>
      <c r="P663" s="204"/>
      <c r="Q663" s="201"/>
      <c r="R663" s="201"/>
    </row>
    <row r="664" spans="1:18" x14ac:dyDescent="0.2">
      <c r="A664" s="113"/>
      <c r="B664" s="200"/>
      <c r="C664" s="200"/>
      <c r="D664" s="201"/>
      <c r="E664" s="113"/>
      <c r="F664" s="113"/>
      <c r="G664" s="113"/>
      <c r="H664" s="113"/>
      <c r="I664" s="203"/>
      <c r="J664" s="203"/>
      <c r="K664" s="203"/>
      <c r="L664" s="203"/>
      <c r="M664" s="203"/>
      <c r="N664" s="203"/>
      <c r="O664" s="204"/>
      <c r="P664" s="204"/>
      <c r="Q664" s="201"/>
      <c r="R664" s="201"/>
    </row>
    <row r="665" spans="1:18" x14ac:dyDescent="0.2">
      <c r="A665" s="113"/>
      <c r="B665" s="200"/>
      <c r="C665" s="200"/>
      <c r="D665" s="201"/>
      <c r="E665" s="113"/>
      <c r="F665" s="113"/>
      <c r="G665" s="113"/>
      <c r="H665" s="113"/>
      <c r="I665" s="203"/>
      <c r="J665" s="203"/>
      <c r="K665" s="203"/>
      <c r="L665" s="203"/>
      <c r="M665" s="203"/>
      <c r="N665" s="203"/>
      <c r="O665" s="204"/>
      <c r="P665" s="204"/>
      <c r="Q665" s="201"/>
      <c r="R665" s="201"/>
    </row>
    <row r="666" spans="1:18" x14ac:dyDescent="0.2">
      <c r="A666" s="113"/>
      <c r="B666" s="200"/>
      <c r="C666" s="200"/>
      <c r="D666" s="201"/>
      <c r="E666" s="113"/>
      <c r="F666" s="113"/>
      <c r="G666" s="113"/>
      <c r="H666" s="113"/>
      <c r="I666" s="203"/>
      <c r="J666" s="203"/>
      <c r="K666" s="203"/>
      <c r="L666" s="203"/>
      <c r="M666" s="203"/>
      <c r="N666" s="203"/>
      <c r="O666" s="204"/>
      <c r="P666" s="204"/>
      <c r="Q666" s="201"/>
      <c r="R666" s="201"/>
    </row>
    <row r="667" spans="1:18" x14ac:dyDescent="0.2">
      <c r="A667" s="113"/>
      <c r="B667" s="200"/>
      <c r="C667" s="200"/>
      <c r="D667" s="201"/>
      <c r="E667" s="113"/>
      <c r="F667" s="113"/>
      <c r="G667" s="113"/>
      <c r="H667" s="113"/>
      <c r="I667" s="203"/>
      <c r="J667" s="203"/>
      <c r="K667" s="203"/>
      <c r="L667" s="203"/>
      <c r="M667" s="203"/>
      <c r="N667" s="203"/>
      <c r="O667" s="204"/>
      <c r="P667" s="204"/>
      <c r="Q667" s="201"/>
      <c r="R667" s="201"/>
    </row>
    <row r="668" spans="1:18" x14ac:dyDescent="0.2">
      <c r="A668" s="113"/>
      <c r="B668" s="200"/>
      <c r="C668" s="200"/>
      <c r="D668" s="201"/>
      <c r="E668" s="113"/>
      <c r="F668" s="113"/>
      <c r="G668" s="113"/>
      <c r="H668" s="113"/>
      <c r="I668" s="203"/>
      <c r="J668" s="203"/>
      <c r="K668" s="203"/>
      <c r="L668" s="203"/>
      <c r="M668" s="203"/>
      <c r="N668" s="203"/>
      <c r="O668" s="204"/>
      <c r="P668" s="204"/>
      <c r="Q668" s="201"/>
      <c r="R668" s="201"/>
    </row>
    <row r="669" spans="1:18" x14ac:dyDescent="0.2">
      <c r="A669" s="113"/>
      <c r="B669" s="200"/>
      <c r="C669" s="200"/>
      <c r="D669" s="201"/>
      <c r="E669" s="113"/>
      <c r="F669" s="113"/>
      <c r="G669" s="113"/>
      <c r="H669" s="113"/>
      <c r="I669" s="203"/>
      <c r="J669" s="203"/>
      <c r="K669" s="203"/>
      <c r="L669" s="203"/>
      <c r="M669" s="203"/>
      <c r="N669" s="203"/>
      <c r="O669" s="204"/>
      <c r="P669" s="204"/>
      <c r="Q669" s="201"/>
      <c r="R669" s="201"/>
    </row>
    <row r="670" spans="1:18" x14ac:dyDescent="0.2">
      <c r="A670" s="113"/>
      <c r="B670" s="200"/>
      <c r="C670" s="200"/>
      <c r="D670" s="201"/>
      <c r="E670" s="113"/>
      <c r="F670" s="113"/>
      <c r="G670" s="113"/>
      <c r="H670" s="113"/>
      <c r="I670" s="203"/>
      <c r="J670" s="203"/>
      <c r="K670" s="203"/>
      <c r="L670" s="203"/>
      <c r="M670" s="203"/>
      <c r="N670" s="203"/>
      <c r="O670" s="204"/>
      <c r="P670" s="204"/>
      <c r="Q670" s="201"/>
      <c r="R670" s="201"/>
    </row>
    <row r="671" spans="1:18" x14ac:dyDescent="0.2">
      <c r="A671" s="113"/>
      <c r="B671" s="200"/>
      <c r="C671" s="200"/>
      <c r="D671" s="201"/>
      <c r="E671" s="113"/>
      <c r="F671" s="113"/>
      <c r="G671" s="113"/>
      <c r="H671" s="113"/>
      <c r="I671" s="203"/>
      <c r="J671" s="203"/>
      <c r="K671" s="203"/>
      <c r="L671" s="203"/>
      <c r="M671" s="203"/>
      <c r="N671" s="203"/>
      <c r="O671" s="204"/>
      <c r="P671" s="204"/>
      <c r="Q671" s="201"/>
      <c r="R671" s="201"/>
    </row>
    <row r="672" spans="1:18" x14ac:dyDescent="0.2">
      <c r="A672" s="113"/>
      <c r="B672" s="200"/>
      <c r="C672" s="200"/>
      <c r="D672" s="201"/>
      <c r="E672" s="113"/>
      <c r="F672" s="113"/>
      <c r="G672" s="113"/>
      <c r="H672" s="113"/>
      <c r="I672" s="203"/>
      <c r="J672" s="203"/>
      <c r="K672" s="203"/>
      <c r="L672" s="203"/>
      <c r="M672" s="203"/>
      <c r="N672" s="203"/>
      <c r="O672" s="204"/>
      <c r="P672" s="204"/>
      <c r="Q672" s="201"/>
      <c r="R672" s="201"/>
    </row>
    <row r="673" spans="1:18" x14ac:dyDescent="0.2">
      <c r="A673" s="113"/>
      <c r="B673" s="200"/>
      <c r="C673" s="200"/>
      <c r="D673" s="201"/>
      <c r="E673" s="113"/>
      <c r="F673" s="113"/>
      <c r="G673" s="113"/>
      <c r="H673" s="113"/>
      <c r="I673" s="203"/>
      <c r="J673" s="203"/>
      <c r="K673" s="203"/>
      <c r="L673" s="203"/>
      <c r="M673" s="203"/>
      <c r="N673" s="203"/>
      <c r="O673" s="204"/>
      <c r="P673" s="204"/>
      <c r="Q673" s="201"/>
      <c r="R673" s="201"/>
    </row>
    <row r="674" spans="1:18" x14ac:dyDescent="0.2">
      <c r="A674" s="113"/>
      <c r="B674" s="200"/>
      <c r="C674" s="200"/>
      <c r="D674" s="201"/>
      <c r="E674" s="113"/>
      <c r="F674" s="113"/>
      <c r="G674" s="113"/>
      <c r="H674" s="113"/>
      <c r="I674" s="203"/>
      <c r="J674" s="203"/>
      <c r="K674" s="203"/>
      <c r="L674" s="203"/>
      <c r="M674" s="203"/>
      <c r="N674" s="203"/>
      <c r="O674" s="204"/>
      <c r="P674" s="204"/>
      <c r="Q674" s="201"/>
      <c r="R674" s="201"/>
    </row>
    <row r="675" spans="1:18" x14ac:dyDescent="0.2">
      <c r="A675" s="113"/>
      <c r="B675" s="200"/>
      <c r="C675" s="200"/>
      <c r="D675" s="201"/>
      <c r="E675" s="113"/>
      <c r="F675" s="113"/>
      <c r="G675" s="113"/>
      <c r="H675" s="113"/>
      <c r="I675" s="203"/>
      <c r="J675" s="203"/>
      <c r="K675" s="203"/>
      <c r="L675" s="203"/>
      <c r="M675" s="203"/>
      <c r="N675" s="203"/>
      <c r="O675" s="204"/>
      <c r="P675" s="204"/>
      <c r="Q675" s="201"/>
      <c r="R675" s="201"/>
    </row>
    <row r="676" spans="1:18" x14ac:dyDescent="0.2">
      <c r="A676" s="113"/>
      <c r="B676" s="200"/>
      <c r="C676" s="200"/>
      <c r="D676" s="201"/>
      <c r="E676" s="113"/>
      <c r="F676" s="113"/>
      <c r="G676" s="113"/>
      <c r="H676" s="113"/>
      <c r="I676" s="203"/>
      <c r="J676" s="203"/>
      <c r="K676" s="203"/>
      <c r="L676" s="203"/>
      <c r="M676" s="203"/>
      <c r="N676" s="203"/>
      <c r="O676" s="204"/>
      <c r="P676" s="204"/>
      <c r="Q676" s="201"/>
      <c r="R676" s="201"/>
    </row>
    <row r="677" spans="1:18" x14ac:dyDescent="0.2">
      <c r="A677" s="113"/>
      <c r="B677" s="200"/>
      <c r="C677" s="200"/>
      <c r="D677" s="201"/>
      <c r="E677" s="113"/>
      <c r="F677" s="113"/>
      <c r="G677" s="113"/>
      <c r="H677" s="113"/>
      <c r="I677" s="203"/>
      <c r="J677" s="203"/>
      <c r="K677" s="203"/>
      <c r="L677" s="203"/>
      <c r="M677" s="203"/>
      <c r="N677" s="203"/>
      <c r="O677" s="204"/>
      <c r="P677" s="204"/>
      <c r="Q677" s="201"/>
      <c r="R677" s="201"/>
    </row>
    <row r="678" spans="1:18" x14ac:dyDescent="0.2">
      <c r="A678" s="113"/>
      <c r="B678" s="200"/>
      <c r="C678" s="200"/>
      <c r="D678" s="201"/>
      <c r="E678" s="113"/>
      <c r="F678" s="113"/>
      <c r="G678" s="113"/>
      <c r="H678" s="113"/>
      <c r="I678" s="203"/>
      <c r="J678" s="203"/>
      <c r="K678" s="203"/>
      <c r="L678" s="203"/>
      <c r="M678" s="203"/>
      <c r="N678" s="203"/>
      <c r="O678" s="204"/>
      <c r="P678" s="204"/>
      <c r="Q678" s="201"/>
      <c r="R678" s="201"/>
    </row>
    <row r="679" spans="1:18" x14ac:dyDescent="0.2">
      <c r="A679" s="113"/>
      <c r="B679" s="200"/>
      <c r="C679" s="200"/>
      <c r="D679" s="201"/>
      <c r="E679" s="113"/>
      <c r="F679" s="113"/>
      <c r="G679" s="113"/>
      <c r="H679" s="113"/>
      <c r="I679" s="203"/>
      <c r="J679" s="203"/>
      <c r="K679" s="203"/>
      <c r="L679" s="203"/>
      <c r="M679" s="203"/>
      <c r="N679" s="203"/>
      <c r="O679" s="204"/>
      <c r="P679" s="204"/>
      <c r="Q679" s="201"/>
      <c r="R679" s="201"/>
    </row>
    <row r="680" spans="1:18" x14ac:dyDescent="0.2">
      <c r="A680" s="113"/>
      <c r="B680" s="200"/>
      <c r="C680" s="200"/>
      <c r="D680" s="201"/>
      <c r="E680" s="113"/>
      <c r="F680" s="113"/>
      <c r="G680" s="113"/>
      <c r="H680" s="113"/>
      <c r="I680" s="203"/>
      <c r="J680" s="203"/>
      <c r="K680" s="203"/>
      <c r="L680" s="203"/>
      <c r="M680" s="203"/>
      <c r="N680" s="203"/>
      <c r="O680" s="204"/>
      <c r="P680" s="204"/>
      <c r="Q680" s="201"/>
      <c r="R680" s="201"/>
    </row>
    <row r="681" spans="1:18" x14ac:dyDescent="0.2">
      <c r="A681" s="113"/>
      <c r="B681" s="200"/>
      <c r="C681" s="200"/>
      <c r="D681" s="201"/>
      <c r="E681" s="113"/>
      <c r="F681" s="113"/>
      <c r="G681" s="113"/>
      <c r="H681" s="113"/>
      <c r="I681" s="203"/>
      <c r="J681" s="203"/>
      <c r="K681" s="203"/>
      <c r="L681" s="203"/>
      <c r="M681" s="203"/>
      <c r="N681" s="203"/>
      <c r="O681" s="204"/>
      <c r="P681" s="204"/>
      <c r="Q681" s="201"/>
      <c r="R681" s="201"/>
    </row>
    <row r="682" spans="1:18" x14ac:dyDescent="0.2">
      <c r="A682" s="113"/>
      <c r="B682" s="200"/>
      <c r="C682" s="200"/>
      <c r="D682" s="201"/>
      <c r="E682" s="113"/>
      <c r="F682" s="113"/>
      <c r="G682" s="113"/>
      <c r="H682" s="113"/>
      <c r="I682" s="203"/>
      <c r="J682" s="203"/>
      <c r="K682" s="203"/>
      <c r="L682" s="203"/>
      <c r="M682" s="203"/>
      <c r="N682" s="203"/>
      <c r="O682" s="204"/>
      <c r="P682" s="204"/>
      <c r="Q682" s="201"/>
      <c r="R682" s="201"/>
    </row>
    <row r="683" spans="1:18" x14ac:dyDescent="0.2">
      <c r="A683" s="113"/>
      <c r="B683" s="200"/>
      <c r="C683" s="200"/>
      <c r="D683" s="201"/>
      <c r="E683" s="113"/>
      <c r="F683" s="113"/>
      <c r="G683" s="113"/>
      <c r="H683" s="113"/>
      <c r="I683" s="203"/>
      <c r="J683" s="203"/>
      <c r="K683" s="203"/>
      <c r="L683" s="203"/>
      <c r="M683" s="203"/>
      <c r="N683" s="203"/>
      <c r="O683" s="204"/>
      <c r="P683" s="204"/>
      <c r="Q683" s="201"/>
      <c r="R683" s="201"/>
    </row>
    <row r="684" spans="1:18" x14ac:dyDescent="0.2">
      <c r="A684" s="113"/>
      <c r="B684" s="200"/>
      <c r="C684" s="200"/>
      <c r="D684" s="201"/>
      <c r="E684" s="113"/>
      <c r="F684" s="113"/>
      <c r="G684" s="113"/>
      <c r="H684" s="113"/>
      <c r="I684" s="203"/>
      <c r="J684" s="203"/>
      <c r="K684" s="203"/>
      <c r="L684" s="203"/>
      <c r="M684" s="203"/>
      <c r="N684" s="203"/>
      <c r="O684" s="204"/>
      <c r="P684" s="204"/>
      <c r="Q684" s="201"/>
      <c r="R684" s="201"/>
    </row>
    <row r="685" spans="1:18" x14ac:dyDescent="0.2">
      <c r="A685" s="113"/>
      <c r="B685" s="200"/>
      <c r="C685" s="200"/>
      <c r="D685" s="201"/>
      <c r="E685" s="113"/>
      <c r="F685" s="113"/>
      <c r="G685" s="113"/>
      <c r="H685" s="113"/>
      <c r="I685" s="203"/>
      <c r="J685" s="203"/>
      <c r="K685" s="203"/>
      <c r="L685" s="203"/>
      <c r="M685" s="203"/>
      <c r="N685" s="203"/>
      <c r="O685" s="204"/>
      <c r="P685" s="204"/>
      <c r="Q685" s="201"/>
      <c r="R685" s="201"/>
    </row>
    <row r="686" spans="1:18" x14ac:dyDescent="0.2">
      <c r="A686" s="113"/>
      <c r="B686" s="200"/>
      <c r="C686" s="200"/>
      <c r="D686" s="201"/>
      <c r="E686" s="113"/>
      <c r="F686" s="113"/>
      <c r="G686" s="113"/>
      <c r="H686" s="113"/>
      <c r="I686" s="203"/>
      <c r="J686" s="203"/>
      <c r="K686" s="203"/>
      <c r="L686" s="203"/>
      <c r="M686" s="203"/>
      <c r="N686" s="203"/>
      <c r="O686" s="204"/>
      <c r="P686" s="204"/>
      <c r="Q686" s="201"/>
      <c r="R686" s="201"/>
    </row>
    <row r="687" spans="1:18" x14ac:dyDescent="0.2">
      <c r="A687" s="113"/>
      <c r="B687" s="200"/>
      <c r="C687" s="200"/>
      <c r="D687" s="201"/>
      <c r="E687" s="113"/>
      <c r="F687" s="113"/>
      <c r="G687" s="113"/>
      <c r="H687" s="113"/>
      <c r="I687" s="203"/>
      <c r="J687" s="203"/>
      <c r="K687" s="203"/>
      <c r="L687" s="203"/>
      <c r="M687" s="203"/>
      <c r="N687" s="203"/>
      <c r="O687" s="204"/>
      <c r="P687" s="204"/>
      <c r="Q687" s="201"/>
      <c r="R687" s="201"/>
    </row>
    <row r="688" spans="1:18" x14ac:dyDescent="0.2">
      <c r="A688" s="113"/>
      <c r="B688" s="200"/>
      <c r="C688" s="200"/>
      <c r="D688" s="201"/>
      <c r="E688" s="113"/>
      <c r="F688" s="113"/>
      <c r="G688" s="113"/>
      <c r="H688" s="113"/>
      <c r="I688" s="203"/>
      <c r="J688" s="203"/>
      <c r="K688" s="203"/>
      <c r="L688" s="203"/>
      <c r="M688" s="203"/>
      <c r="N688" s="203"/>
      <c r="O688" s="204"/>
      <c r="P688" s="204"/>
      <c r="Q688" s="201"/>
      <c r="R688" s="201"/>
    </row>
    <row r="689" spans="1:18" x14ac:dyDescent="0.2">
      <c r="A689" s="113"/>
      <c r="B689" s="200"/>
      <c r="C689" s="200"/>
      <c r="D689" s="201"/>
      <c r="E689" s="113"/>
      <c r="F689" s="113"/>
      <c r="G689" s="113"/>
      <c r="H689" s="113"/>
      <c r="I689" s="203"/>
      <c r="J689" s="203"/>
      <c r="K689" s="203"/>
      <c r="L689" s="203"/>
      <c r="M689" s="203"/>
      <c r="N689" s="203"/>
      <c r="O689" s="204"/>
      <c r="P689" s="204"/>
      <c r="Q689" s="201"/>
      <c r="R689" s="201"/>
    </row>
    <row r="690" spans="1:18" x14ac:dyDescent="0.2">
      <c r="A690" s="113"/>
      <c r="B690" s="200"/>
      <c r="C690" s="200"/>
      <c r="D690" s="201"/>
      <c r="E690" s="113"/>
      <c r="F690" s="113"/>
      <c r="G690" s="113"/>
      <c r="H690" s="113"/>
      <c r="I690" s="203"/>
      <c r="J690" s="203"/>
      <c r="K690" s="203"/>
      <c r="L690" s="203"/>
      <c r="M690" s="203"/>
      <c r="N690" s="203"/>
      <c r="O690" s="204"/>
      <c r="P690" s="204"/>
      <c r="Q690" s="201"/>
      <c r="R690" s="201"/>
    </row>
    <row r="691" spans="1:18" x14ac:dyDescent="0.2">
      <c r="A691" s="113"/>
      <c r="B691" s="200"/>
      <c r="C691" s="200"/>
      <c r="D691" s="201"/>
      <c r="E691" s="113"/>
      <c r="F691" s="113"/>
      <c r="G691" s="113"/>
      <c r="H691" s="113"/>
      <c r="I691" s="203"/>
      <c r="J691" s="203"/>
      <c r="K691" s="203"/>
      <c r="L691" s="203"/>
      <c r="M691" s="203"/>
      <c r="N691" s="203"/>
      <c r="O691" s="204"/>
      <c r="P691" s="204"/>
      <c r="Q691" s="201"/>
      <c r="R691" s="201"/>
    </row>
    <row r="692" spans="1:18" x14ac:dyDescent="0.2">
      <c r="A692" s="113"/>
      <c r="B692" s="200"/>
      <c r="C692" s="200"/>
      <c r="D692" s="201"/>
      <c r="E692" s="113"/>
      <c r="F692" s="113"/>
      <c r="G692" s="113"/>
      <c r="H692" s="113"/>
      <c r="I692" s="203"/>
      <c r="J692" s="203"/>
      <c r="K692" s="203"/>
      <c r="L692" s="203"/>
      <c r="M692" s="203"/>
      <c r="N692" s="203"/>
      <c r="O692" s="204"/>
      <c r="P692" s="204"/>
      <c r="Q692" s="201"/>
      <c r="R692" s="201"/>
    </row>
    <row r="693" spans="1:18" x14ac:dyDescent="0.2">
      <c r="A693" s="113"/>
      <c r="B693" s="200"/>
      <c r="C693" s="200"/>
      <c r="D693" s="201"/>
      <c r="E693" s="113"/>
      <c r="F693" s="113"/>
      <c r="G693" s="113"/>
      <c r="H693" s="113"/>
      <c r="I693" s="203"/>
      <c r="J693" s="203"/>
      <c r="K693" s="203"/>
      <c r="L693" s="203"/>
      <c r="M693" s="203"/>
      <c r="N693" s="203"/>
      <c r="O693" s="204"/>
      <c r="P693" s="204"/>
      <c r="Q693" s="201"/>
      <c r="R693" s="201"/>
    </row>
    <row r="694" spans="1:18" x14ac:dyDescent="0.2">
      <c r="A694" s="113"/>
      <c r="B694" s="200"/>
      <c r="C694" s="200"/>
      <c r="D694" s="201"/>
      <c r="E694" s="113"/>
      <c r="F694" s="113"/>
      <c r="G694" s="113"/>
      <c r="H694" s="113"/>
      <c r="I694" s="203"/>
      <c r="J694" s="203"/>
      <c r="K694" s="203"/>
      <c r="L694" s="203"/>
      <c r="M694" s="203"/>
      <c r="N694" s="203"/>
      <c r="O694" s="204"/>
      <c r="P694" s="204"/>
      <c r="Q694" s="201"/>
      <c r="R694" s="201"/>
    </row>
    <row r="695" spans="1:18" x14ac:dyDescent="0.2">
      <c r="A695" s="113"/>
      <c r="B695" s="200"/>
      <c r="C695" s="200"/>
      <c r="D695" s="201"/>
      <c r="E695" s="113"/>
      <c r="F695" s="113"/>
      <c r="G695" s="113"/>
      <c r="H695" s="113"/>
      <c r="I695" s="203"/>
      <c r="J695" s="203"/>
      <c r="K695" s="203"/>
      <c r="L695" s="203"/>
      <c r="M695" s="203"/>
      <c r="N695" s="203"/>
      <c r="O695" s="204"/>
      <c r="P695" s="204"/>
      <c r="Q695" s="201"/>
      <c r="R695" s="201"/>
    </row>
    <row r="696" spans="1:18" x14ac:dyDescent="0.2">
      <c r="A696" s="113"/>
      <c r="B696" s="200"/>
      <c r="C696" s="200"/>
      <c r="D696" s="201"/>
      <c r="E696" s="113"/>
      <c r="F696" s="113"/>
      <c r="G696" s="113"/>
      <c r="H696" s="113"/>
      <c r="I696" s="203"/>
      <c r="J696" s="203"/>
      <c r="K696" s="203"/>
      <c r="L696" s="203"/>
      <c r="M696" s="203"/>
      <c r="N696" s="203"/>
      <c r="O696" s="204"/>
      <c r="P696" s="204"/>
      <c r="Q696" s="201"/>
      <c r="R696" s="201"/>
    </row>
    <row r="697" spans="1:18" x14ac:dyDescent="0.2">
      <c r="A697" s="113"/>
      <c r="B697" s="200"/>
      <c r="C697" s="200"/>
      <c r="D697" s="201"/>
      <c r="E697" s="113"/>
      <c r="F697" s="113"/>
      <c r="G697" s="113"/>
      <c r="H697" s="113"/>
      <c r="I697" s="203"/>
      <c r="J697" s="203"/>
      <c r="K697" s="203"/>
      <c r="L697" s="203"/>
      <c r="M697" s="203"/>
      <c r="N697" s="203"/>
      <c r="O697" s="204"/>
      <c r="P697" s="204"/>
      <c r="Q697" s="201"/>
      <c r="R697" s="201"/>
    </row>
    <row r="698" spans="1:18" x14ac:dyDescent="0.2">
      <c r="A698" s="113"/>
      <c r="B698" s="200"/>
      <c r="C698" s="200"/>
      <c r="D698" s="201"/>
      <c r="E698" s="113"/>
      <c r="F698" s="113"/>
      <c r="G698" s="113"/>
      <c r="H698" s="113"/>
      <c r="I698" s="203"/>
      <c r="J698" s="203"/>
      <c r="K698" s="203"/>
      <c r="L698" s="203"/>
      <c r="M698" s="203"/>
      <c r="N698" s="203"/>
      <c r="O698" s="204"/>
      <c r="P698" s="204"/>
      <c r="Q698" s="201"/>
      <c r="R698" s="201"/>
    </row>
    <row r="699" spans="1:18" x14ac:dyDescent="0.2">
      <c r="A699" s="113"/>
      <c r="B699" s="200"/>
      <c r="C699" s="200"/>
      <c r="D699" s="201"/>
      <c r="E699" s="113"/>
      <c r="F699" s="113"/>
      <c r="G699" s="113"/>
      <c r="H699" s="113"/>
      <c r="I699" s="203"/>
      <c r="J699" s="203"/>
      <c r="K699" s="203"/>
      <c r="L699" s="203"/>
      <c r="M699" s="203"/>
      <c r="N699" s="203"/>
      <c r="O699" s="204"/>
      <c r="P699" s="204"/>
      <c r="Q699" s="201"/>
      <c r="R699" s="201"/>
    </row>
    <row r="700" spans="1:18" x14ac:dyDescent="0.2">
      <c r="A700" s="113"/>
      <c r="B700" s="200"/>
      <c r="C700" s="200"/>
      <c r="D700" s="201"/>
      <c r="E700" s="113"/>
      <c r="F700" s="113"/>
      <c r="G700" s="113"/>
      <c r="H700" s="113"/>
      <c r="I700" s="203"/>
      <c r="J700" s="203"/>
      <c r="K700" s="203"/>
      <c r="L700" s="203"/>
      <c r="M700" s="203"/>
      <c r="N700" s="203"/>
      <c r="O700" s="204"/>
      <c r="P700" s="204"/>
      <c r="Q700" s="201"/>
      <c r="R700" s="201"/>
    </row>
    <row r="701" spans="1:18" x14ac:dyDescent="0.2">
      <c r="A701" s="113"/>
      <c r="B701" s="200"/>
      <c r="C701" s="200"/>
      <c r="D701" s="201"/>
      <c r="E701" s="113"/>
      <c r="F701" s="113"/>
      <c r="G701" s="113"/>
      <c r="H701" s="113"/>
      <c r="I701" s="203"/>
      <c r="J701" s="203"/>
      <c r="K701" s="203"/>
      <c r="L701" s="203"/>
      <c r="M701" s="203"/>
      <c r="N701" s="203"/>
      <c r="O701" s="204"/>
      <c r="P701" s="204"/>
      <c r="Q701" s="201"/>
      <c r="R701" s="201"/>
    </row>
    <row r="702" spans="1:18" x14ac:dyDescent="0.2">
      <c r="A702" s="113"/>
      <c r="B702" s="200"/>
      <c r="C702" s="200"/>
      <c r="D702" s="201"/>
      <c r="E702" s="113"/>
      <c r="F702" s="113"/>
      <c r="G702" s="113"/>
      <c r="H702" s="113"/>
      <c r="I702" s="203"/>
      <c r="J702" s="203"/>
      <c r="K702" s="203"/>
      <c r="L702" s="203"/>
      <c r="M702" s="203"/>
      <c r="N702" s="203"/>
      <c r="O702" s="204"/>
      <c r="P702" s="204"/>
      <c r="Q702" s="201"/>
      <c r="R702" s="201"/>
    </row>
    <row r="703" spans="1:18" x14ac:dyDescent="0.2">
      <c r="A703" s="113"/>
      <c r="B703" s="200"/>
      <c r="C703" s="200"/>
      <c r="D703" s="201"/>
      <c r="E703" s="113"/>
      <c r="F703" s="113"/>
      <c r="G703" s="113"/>
      <c r="H703" s="113"/>
      <c r="I703" s="203"/>
      <c r="J703" s="203"/>
      <c r="K703" s="203"/>
      <c r="L703" s="203"/>
      <c r="M703" s="203"/>
      <c r="N703" s="203"/>
      <c r="O703" s="204"/>
      <c r="P703" s="204"/>
      <c r="Q703" s="201"/>
      <c r="R703" s="201"/>
    </row>
    <row r="704" spans="1:18" x14ac:dyDescent="0.2">
      <c r="A704" s="113"/>
      <c r="B704" s="200"/>
      <c r="C704" s="200"/>
      <c r="D704" s="201"/>
      <c r="E704" s="113"/>
      <c r="F704" s="113"/>
      <c r="G704" s="113"/>
      <c r="H704" s="113"/>
      <c r="I704" s="203"/>
      <c r="J704" s="203"/>
      <c r="K704" s="203"/>
      <c r="L704" s="203"/>
      <c r="M704" s="203"/>
      <c r="N704" s="203"/>
      <c r="O704" s="204"/>
      <c r="P704" s="204"/>
      <c r="Q704" s="201"/>
      <c r="R704" s="201"/>
    </row>
    <row r="705" spans="1:18" x14ac:dyDescent="0.2">
      <c r="A705" s="113"/>
      <c r="B705" s="200"/>
      <c r="C705" s="200"/>
      <c r="D705" s="201"/>
      <c r="E705" s="113"/>
      <c r="F705" s="113"/>
      <c r="G705" s="113"/>
      <c r="H705" s="113"/>
      <c r="I705" s="203"/>
      <c r="J705" s="203"/>
      <c r="K705" s="203"/>
      <c r="L705" s="203"/>
      <c r="M705" s="203"/>
      <c r="N705" s="203"/>
      <c r="O705" s="204"/>
      <c r="P705" s="204"/>
      <c r="Q705" s="201"/>
      <c r="R705" s="201"/>
    </row>
    <row r="706" spans="1:18" x14ac:dyDescent="0.2">
      <c r="A706" s="113"/>
      <c r="B706" s="200"/>
      <c r="C706" s="200"/>
      <c r="D706" s="201"/>
      <c r="E706" s="113"/>
      <c r="F706" s="113"/>
      <c r="G706" s="113"/>
      <c r="H706" s="113"/>
      <c r="I706" s="203"/>
      <c r="J706" s="203"/>
      <c r="K706" s="203"/>
      <c r="L706" s="203"/>
      <c r="M706" s="203"/>
      <c r="N706" s="203"/>
      <c r="O706" s="204"/>
      <c r="P706" s="204"/>
      <c r="Q706" s="201"/>
      <c r="R706" s="201"/>
    </row>
    <row r="707" spans="1:18" x14ac:dyDescent="0.2">
      <c r="A707" s="113"/>
      <c r="B707" s="200"/>
      <c r="C707" s="200"/>
      <c r="D707" s="201"/>
      <c r="E707" s="113"/>
      <c r="F707" s="113"/>
      <c r="G707" s="113"/>
      <c r="H707" s="113"/>
      <c r="I707" s="203"/>
      <c r="J707" s="203"/>
      <c r="K707" s="203"/>
      <c r="L707" s="203"/>
      <c r="M707" s="203"/>
      <c r="N707" s="203"/>
      <c r="O707" s="204"/>
      <c r="P707" s="204"/>
      <c r="Q707" s="201"/>
      <c r="R707" s="201"/>
    </row>
    <row r="708" spans="1:18" x14ac:dyDescent="0.2">
      <c r="A708" s="113"/>
      <c r="B708" s="200"/>
      <c r="C708" s="200"/>
      <c r="D708" s="201"/>
      <c r="E708" s="113"/>
      <c r="F708" s="113"/>
      <c r="G708" s="113"/>
      <c r="H708" s="113"/>
      <c r="I708" s="203"/>
      <c r="J708" s="203"/>
      <c r="K708" s="203"/>
      <c r="L708" s="203"/>
      <c r="M708" s="203"/>
      <c r="N708" s="203"/>
      <c r="O708" s="204"/>
      <c r="P708" s="204"/>
      <c r="Q708" s="201"/>
      <c r="R708" s="201"/>
    </row>
    <row r="709" spans="1:18" x14ac:dyDescent="0.2">
      <c r="A709" s="113"/>
      <c r="B709" s="200"/>
      <c r="C709" s="200"/>
      <c r="D709" s="201"/>
      <c r="E709" s="113"/>
      <c r="F709" s="113"/>
      <c r="G709" s="113"/>
      <c r="H709" s="113"/>
      <c r="I709" s="203"/>
      <c r="J709" s="203"/>
      <c r="K709" s="203"/>
      <c r="L709" s="203"/>
      <c r="M709" s="203"/>
      <c r="N709" s="203"/>
      <c r="O709" s="204"/>
      <c r="P709" s="204"/>
      <c r="Q709" s="201"/>
      <c r="R709" s="201"/>
    </row>
    <row r="710" spans="1:18" x14ac:dyDescent="0.2">
      <c r="A710" s="113"/>
      <c r="B710" s="200"/>
      <c r="C710" s="200"/>
      <c r="D710" s="201"/>
      <c r="E710" s="113"/>
      <c r="F710" s="113"/>
      <c r="G710" s="113"/>
      <c r="H710" s="113"/>
      <c r="I710" s="203"/>
      <c r="J710" s="203"/>
      <c r="K710" s="203"/>
      <c r="L710" s="203"/>
      <c r="M710" s="203"/>
      <c r="N710" s="203"/>
      <c r="O710" s="204"/>
      <c r="P710" s="204"/>
      <c r="Q710" s="201"/>
      <c r="R710" s="201"/>
    </row>
    <row r="711" spans="1:18" x14ac:dyDescent="0.2">
      <c r="A711" s="113"/>
      <c r="B711" s="200"/>
      <c r="C711" s="200"/>
      <c r="D711" s="201"/>
      <c r="E711" s="113"/>
      <c r="F711" s="113"/>
      <c r="G711" s="113"/>
      <c r="H711" s="113"/>
      <c r="I711" s="203"/>
      <c r="J711" s="203"/>
      <c r="K711" s="203"/>
      <c r="L711" s="203"/>
      <c r="M711" s="203"/>
      <c r="N711" s="203"/>
      <c r="O711" s="204"/>
      <c r="P711" s="204"/>
      <c r="Q711" s="201"/>
      <c r="R711" s="201"/>
    </row>
    <row r="712" spans="1:18" x14ac:dyDescent="0.2">
      <c r="A712" s="113"/>
      <c r="B712" s="200"/>
      <c r="C712" s="200"/>
      <c r="D712" s="201"/>
      <c r="E712" s="113"/>
      <c r="F712" s="113"/>
      <c r="G712" s="113"/>
      <c r="H712" s="113"/>
      <c r="I712" s="203"/>
      <c r="J712" s="203"/>
      <c r="K712" s="203"/>
      <c r="L712" s="203"/>
      <c r="M712" s="203"/>
      <c r="N712" s="203"/>
      <c r="O712" s="204"/>
      <c r="P712" s="204"/>
      <c r="Q712" s="201"/>
      <c r="R712" s="201"/>
    </row>
    <row r="713" spans="1:18" x14ac:dyDescent="0.2">
      <c r="A713" s="113"/>
      <c r="B713" s="200"/>
      <c r="C713" s="200"/>
      <c r="D713" s="201"/>
      <c r="E713" s="113"/>
      <c r="F713" s="113"/>
      <c r="G713" s="113"/>
      <c r="H713" s="113"/>
      <c r="I713" s="203"/>
      <c r="J713" s="203"/>
      <c r="K713" s="203"/>
      <c r="L713" s="203"/>
      <c r="M713" s="203"/>
      <c r="N713" s="203"/>
      <c r="O713" s="204"/>
      <c r="P713" s="204"/>
      <c r="Q713" s="201"/>
      <c r="R713" s="201"/>
    </row>
    <row r="714" spans="1:18" x14ac:dyDescent="0.2">
      <c r="A714" s="113"/>
      <c r="B714" s="200"/>
      <c r="C714" s="200"/>
      <c r="D714" s="201"/>
      <c r="E714" s="113"/>
      <c r="F714" s="113"/>
      <c r="G714" s="113"/>
      <c r="H714" s="113"/>
      <c r="I714" s="203"/>
      <c r="J714" s="203"/>
      <c r="K714" s="203"/>
      <c r="L714" s="203"/>
      <c r="M714" s="203"/>
      <c r="N714" s="203"/>
      <c r="O714" s="204"/>
      <c r="P714" s="204"/>
      <c r="Q714" s="201"/>
      <c r="R714" s="201"/>
    </row>
    <row r="715" spans="1:18" x14ac:dyDescent="0.2">
      <c r="A715" s="113"/>
      <c r="B715" s="200"/>
      <c r="C715" s="200"/>
      <c r="D715" s="201"/>
      <c r="E715" s="113"/>
      <c r="F715" s="113"/>
      <c r="G715" s="113"/>
      <c r="H715" s="113"/>
      <c r="I715" s="203"/>
      <c r="J715" s="203"/>
      <c r="K715" s="203"/>
      <c r="L715" s="203"/>
      <c r="M715" s="203"/>
      <c r="N715" s="203"/>
      <c r="O715" s="204"/>
      <c r="P715" s="204"/>
      <c r="Q715" s="201"/>
      <c r="R715" s="201"/>
    </row>
    <row r="716" spans="1:18" x14ac:dyDescent="0.2">
      <c r="A716" s="113"/>
      <c r="B716" s="200"/>
      <c r="C716" s="200"/>
      <c r="D716" s="201"/>
      <c r="E716" s="113"/>
      <c r="F716" s="113"/>
      <c r="G716" s="113"/>
      <c r="H716" s="113"/>
      <c r="I716" s="203"/>
      <c r="J716" s="203"/>
      <c r="K716" s="203"/>
      <c r="L716" s="203"/>
      <c r="M716" s="203"/>
      <c r="N716" s="203"/>
      <c r="O716" s="204"/>
      <c r="P716" s="204"/>
      <c r="Q716" s="201"/>
      <c r="R716" s="201"/>
    </row>
    <row r="717" spans="1:18" x14ac:dyDescent="0.2">
      <c r="A717" s="113"/>
      <c r="B717" s="200"/>
      <c r="C717" s="200"/>
      <c r="D717" s="201"/>
      <c r="E717" s="113"/>
      <c r="F717" s="113"/>
      <c r="G717" s="113"/>
      <c r="H717" s="113"/>
      <c r="I717" s="203"/>
      <c r="J717" s="203"/>
      <c r="K717" s="203"/>
      <c r="L717" s="203"/>
      <c r="M717" s="203"/>
      <c r="N717" s="203"/>
      <c r="O717" s="204"/>
      <c r="P717" s="204"/>
      <c r="Q717" s="201"/>
      <c r="R717" s="201"/>
    </row>
    <row r="718" spans="1:18" x14ac:dyDescent="0.2">
      <c r="A718" s="113"/>
      <c r="B718" s="200"/>
      <c r="C718" s="200"/>
      <c r="D718" s="201"/>
      <c r="E718" s="113"/>
      <c r="F718" s="113"/>
      <c r="G718" s="113"/>
      <c r="H718" s="113"/>
      <c r="I718" s="203"/>
      <c r="J718" s="203"/>
      <c r="K718" s="203"/>
      <c r="L718" s="203"/>
      <c r="M718" s="203"/>
      <c r="N718" s="203"/>
      <c r="O718" s="204"/>
      <c r="P718" s="204"/>
      <c r="Q718" s="201"/>
      <c r="R718" s="201"/>
    </row>
    <row r="719" spans="1:18" x14ac:dyDescent="0.2">
      <c r="A719" s="113"/>
      <c r="B719" s="200"/>
      <c r="C719" s="200"/>
      <c r="D719" s="201"/>
      <c r="E719" s="113"/>
      <c r="F719" s="113"/>
      <c r="G719" s="113"/>
      <c r="H719" s="113"/>
      <c r="I719" s="203"/>
      <c r="J719" s="203"/>
      <c r="K719" s="203"/>
      <c r="L719" s="203"/>
      <c r="M719" s="203"/>
      <c r="N719" s="203"/>
      <c r="O719" s="204"/>
      <c r="P719" s="204"/>
      <c r="Q719" s="201"/>
      <c r="R719" s="201"/>
    </row>
    <row r="720" spans="1:18" x14ac:dyDescent="0.2">
      <c r="A720" s="113"/>
      <c r="B720" s="200"/>
      <c r="C720" s="200"/>
      <c r="D720" s="201"/>
      <c r="E720" s="113"/>
      <c r="F720" s="113"/>
      <c r="G720" s="113"/>
      <c r="H720" s="113"/>
      <c r="I720" s="203"/>
      <c r="J720" s="203"/>
      <c r="K720" s="203"/>
      <c r="L720" s="203"/>
      <c r="M720" s="203"/>
      <c r="N720" s="203"/>
      <c r="O720" s="204"/>
      <c r="P720" s="204"/>
      <c r="Q720" s="201"/>
      <c r="R720" s="201"/>
    </row>
    <row r="721" spans="1:18" x14ac:dyDescent="0.2">
      <c r="A721" s="113"/>
      <c r="B721" s="200"/>
      <c r="C721" s="200"/>
      <c r="D721" s="201"/>
      <c r="E721" s="113"/>
      <c r="F721" s="113"/>
      <c r="G721" s="113"/>
      <c r="H721" s="113"/>
      <c r="I721" s="203"/>
      <c r="J721" s="203"/>
      <c r="K721" s="203"/>
      <c r="L721" s="203"/>
      <c r="M721" s="203"/>
      <c r="N721" s="203"/>
      <c r="O721" s="204"/>
      <c r="P721" s="204"/>
      <c r="Q721" s="201"/>
      <c r="R721" s="201"/>
    </row>
    <row r="722" spans="1:18" x14ac:dyDescent="0.2">
      <c r="A722" s="113"/>
      <c r="B722" s="200"/>
      <c r="C722" s="200"/>
      <c r="D722" s="201"/>
      <c r="E722" s="113"/>
      <c r="F722" s="113"/>
      <c r="G722" s="113"/>
      <c r="H722" s="113"/>
      <c r="I722" s="203"/>
      <c r="J722" s="203"/>
      <c r="K722" s="203"/>
      <c r="L722" s="203"/>
      <c r="M722" s="203"/>
      <c r="N722" s="203"/>
      <c r="O722" s="204"/>
      <c r="P722" s="204"/>
      <c r="Q722" s="201"/>
      <c r="R722" s="201"/>
    </row>
    <row r="723" spans="1:18" x14ac:dyDescent="0.2">
      <c r="A723" s="113"/>
      <c r="B723" s="200"/>
      <c r="C723" s="200"/>
      <c r="D723" s="201"/>
      <c r="E723" s="113"/>
      <c r="F723" s="113"/>
      <c r="G723" s="113"/>
      <c r="H723" s="113"/>
      <c r="I723" s="203"/>
      <c r="J723" s="203"/>
      <c r="K723" s="203"/>
      <c r="L723" s="203"/>
      <c r="M723" s="203"/>
      <c r="N723" s="203"/>
      <c r="O723" s="204"/>
      <c r="P723" s="204"/>
      <c r="Q723" s="201"/>
      <c r="R723" s="201"/>
    </row>
    <row r="724" spans="1:18" x14ac:dyDescent="0.2">
      <c r="A724" s="113"/>
      <c r="B724" s="200"/>
      <c r="C724" s="200"/>
      <c r="D724" s="201"/>
      <c r="E724" s="113"/>
      <c r="F724" s="113"/>
      <c r="G724" s="113"/>
      <c r="H724" s="113"/>
      <c r="I724" s="203"/>
      <c r="J724" s="203"/>
      <c r="K724" s="203"/>
      <c r="L724" s="203"/>
      <c r="M724" s="203"/>
      <c r="N724" s="203"/>
      <c r="O724" s="204"/>
      <c r="P724" s="204"/>
      <c r="Q724" s="201"/>
      <c r="R724" s="201"/>
    </row>
    <row r="725" spans="1:18" x14ac:dyDescent="0.2">
      <c r="A725" s="113"/>
      <c r="B725" s="200"/>
      <c r="C725" s="200"/>
      <c r="D725" s="201"/>
      <c r="E725" s="113"/>
      <c r="F725" s="113"/>
      <c r="G725" s="113"/>
      <c r="H725" s="113"/>
      <c r="I725" s="203"/>
      <c r="J725" s="203"/>
      <c r="K725" s="203"/>
      <c r="L725" s="203"/>
      <c r="M725" s="203"/>
      <c r="N725" s="203"/>
      <c r="O725" s="204"/>
      <c r="P725" s="204"/>
      <c r="Q725" s="201"/>
      <c r="R725" s="201"/>
    </row>
    <row r="726" spans="1:18" x14ac:dyDescent="0.2">
      <c r="A726" s="113"/>
      <c r="B726" s="200"/>
      <c r="C726" s="200"/>
      <c r="D726" s="201"/>
      <c r="E726" s="113"/>
      <c r="F726" s="113"/>
      <c r="G726" s="113"/>
      <c r="H726" s="113"/>
      <c r="I726" s="203"/>
      <c r="J726" s="203"/>
      <c r="K726" s="203"/>
      <c r="L726" s="203"/>
      <c r="M726" s="203"/>
      <c r="N726" s="203"/>
      <c r="O726" s="204"/>
      <c r="P726" s="204"/>
      <c r="Q726" s="201"/>
      <c r="R726" s="201"/>
    </row>
    <row r="727" spans="1:18" x14ac:dyDescent="0.2">
      <c r="A727" s="113"/>
      <c r="B727" s="200"/>
      <c r="C727" s="200"/>
      <c r="D727" s="201"/>
      <c r="E727" s="113"/>
      <c r="F727" s="113"/>
      <c r="G727" s="113"/>
      <c r="H727" s="113"/>
      <c r="I727" s="203"/>
      <c r="J727" s="203"/>
      <c r="K727" s="203"/>
      <c r="L727" s="203"/>
      <c r="M727" s="203"/>
      <c r="N727" s="203"/>
      <c r="O727" s="204"/>
      <c r="P727" s="204"/>
      <c r="Q727" s="201"/>
      <c r="R727" s="201"/>
    </row>
    <row r="728" spans="1:18" x14ac:dyDescent="0.2">
      <c r="A728" s="113"/>
      <c r="B728" s="200"/>
      <c r="C728" s="200"/>
      <c r="D728" s="201"/>
      <c r="E728" s="113"/>
      <c r="F728" s="113"/>
      <c r="G728" s="113"/>
      <c r="H728" s="113"/>
      <c r="I728" s="203"/>
      <c r="J728" s="203"/>
      <c r="K728" s="203"/>
      <c r="L728" s="203"/>
      <c r="M728" s="203"/>
      <c r="N728" s="203"/>
      <c r="O728" s="204"/>
      <c r="P728" s="204"/>
      <c r="Q728" s="201"/>
      <c r="R728" s="201"/>
    </row>
    <row r="729" spans="1:18" x14ac:dyDescent="0.2">
      <c r="A729" s="113"/>
      <c r="B729" s="200"/>
      <c r="C729" s="200"/>
      <c r="D729" s="201"/>
      <c r="E729" s="113"/>
      <c r="F729" s="113"/>
      <c r="G729" s="113"/>
      <c r="H729" s="113"/>
      <c r="I729" s="203"/>
      <c r="J729" s="203"/>
      <c r="K729" s="203"/>
      <c r="L729" s="203"/>
      <c r="M729" s="203"/>
      <c r="N729" s="203"/>
      <c r="O729" s="204"/>
      <c r="P729" s="204"/>
      <c r="Q729" s="201"/>
      <c r="R729" s="201"/>
    </row>
    <row r="730" spans="1:18" x14ac:dyDescent="0.2">
      <c r="A730" s="113"/>
      <c r="B730" s="200"/>
      <c r="C730" s="200"/>
      <c r="D730" s="201"/>
      <c r="E730" s="113"/>
      <c r="F730" s="113"/>
      <c r="G730" s="113"/>
      <c r="H730" s="113"/>
      <c r="I730" s="203"/>
      <c r="J730" s="203"/>
      <c r="K730" s="203"/>
      <c r="L730" s="203"/>
      <c r="M730" s="203"/>
      <c r="N730" s="203"/>
      <c r="O730" s="204"/>
      <c r="P730" s="204"/>
      <c r="Q730" s="201"/>
      <c r="R730" s="201"/>
    </row>
    <row r="731" spans="1:18" x14ac:dyDescent="0.2">
      <c r="A731" s="113"/>
      <c r="B731" s="200"/>
      <c r="C731" s="200"/>
      <c r="D731" s="201"/>
      <c r="E731" s="113"/>
      <c r="F731" s="113"/>
      <c r="G731" s="113"/>
      <c r="H731" s="113"/>
      <c r="I731" s="203"/>
      <c r="J731" s="203"/>
      <c r="K731" s="203"/>
      <c r="L731" s="203"/>
      <c r="M731" s="203"/>
      <c r="N731" s="203"/>
      <c r="O731" s="204"/>
      <c r="P731" s="204"/>
      <c r="Q731" s="201"/>
      <c r="R731" s="201"/>
    </row>
    <row r="732" spans="1:18" x14ac:dyDescent="0.2">
      <c r="A732" s="113"/>
      <c r="B732" s="200"/>
      <c r="C732" s="200"/>
      <c r="D732" s="201"/>
      <c r="E732" s="113"/>
      <c r="F732" s="113"/>
      <c r="G732" s="113"/>
      <c r="H732" s="113"/>
      <c r="I732" s="203"/>
      <c r="J732" s="203"/>
      <c r="K732" s="203"/>
      <c r="L732" s="203"/>
      <c r="M732" s="203"/>
      <c r="N732" s="203"/>
      <c r="O732" s="204"/>
      <c r="P732" s="204"/>
      <c r="Q732" s="201"/>
      <c r="R732" s="201"/>
    </row>
    <row r="733" spans="1:18" x14ac:dyDescent="0.2">
      <c r="A733" s="113"/>
      <c r="B733" s="200"/>
      <c r="C733" s="200"/>
      <c r="D733" s="201"/>
      <c r="E733" s="113"/>
      <c r="F733" s="113"/>
      <c r="G733" s="113"/>
      <c r="H733" s="113"/>
      <c r="I733" s="203"/>
      <c r="J733" s="203"/>
      <c r="K733" s="203"/>
      <c r="L733" s="203"/>
      <c r="M733" s="203"/>
      <c r="N733" s="203"/>
      <c r="O733" s="204"/>
      <c r="P733" s="204"/>
      <c r="Q733" s="201"/>
      <c r="R733" s="201"/>
    </row>
    <row r="734" spans="1:18" x14ac:dyDescent="0.2">
      <c r="A734" s="113"/>
      <c r="B734" s="200"/>
      <c r="C734" s="200"/>
      <c r="D734" s="201"/>
      <c r="E734" s="113"/>
      <c r="F734" s="113"/>
      <c r="G734" s="113"/>
      <c r="H734" s="113"/>
      <c r="I734" s="203"/>
      <c r="J734" s="203"/>
      <c r="K734" s="203"/>
      <c r="L734" s="203"/>
      <c r="M734" s="203"/>
      <c r="N734" s="203"/>
      <c r="O734" s="204"/>
      <c r="P734" s="204"/>
      <c r="Q734" s="201"/>
      <c r="R734" s="201"/>
    </row>
    <row r="735" spans="1:18" x14ac:dyDescent="0.2">
      <c r="A735" s="113"/>
      <c r="B735" s="200"/>
      <c r="C735" s="200"/>
      <c r="D735" s="201"/>
      <c r="E735" s="113"/>
      <c r="F735" s="113"/>
      <c r="G735" s="113"/>
      <c r="H735" s="113"/>
      <c r="I735" s="203"/>
      <c r="J735" s="203"/>
      <c r="K735" s="203"/>
      <c r="L735" s="203"/>
      <c r="M735" s="203"/>
      <c r="N735" s="203"/>
      <c r="O735" s="204"/>
      <c r="P735" s="204"/>
      <c r="Q735" s="201"/>
      <c r="R735" s="201"/>
    </row>
    <row r="736" spans="1:18" x14ac:dyDescent="0.2">
      <c r="A736" s="113"/>
      <c r="B736" s="200"/>
      <c r="C736" s="200"/>
      <c r="D736" s="201"/>
      <c r="E736" s="113"/>
      <c r="F736" s="113"/>
      <c r="G736" s="113"/>
      <c r="H736" s="113"/>
      <c r="I736" s="203"/>
      <c r="J736" s="203"/>
      <c r="K736" s="203"/>
      <c r="L736" s="203"/>
      <c r="M736" s="203"/>
      <c r="N736" s="203"/>
      <c r="O736" s="204"/>
      <c r="P736" s="204"/>
      <c r="Q736" s="201"/>
      <c r="R736" s="201"/>
    </row>
    <row r="737" spans="1:18" x14ac:dyDescent="0.2">
      <c r="A737" s="113"/>
      <c r="B737" s="200"/>
      <c r="C737" s="200"/>
      <c r="D737" s="201"/>
      <c r="E737" s="113"/>
      <c r="F737" s="113"/>
      <c r="G737" s="113"/>
      <c r="H737" s="113"/>
      <c r="I737" s="203"/>
      <c r="J737" s="203"/>
      <c r="K737" s="203"/>
      <c r="L737" s="203"/>
      <c r="M737" s="203"/>
      <c r="N737" s="203"/>
      <c r="O737" s="204"/>
      <c r="P737" s="204"/>
      <c r="Q737" s="201"/>
      <c r="R737" s="201"/>
    </row>
    <row r="738" spans="1:18" x14ac:dyDescent="0.2">
      <c r="A738" s="113"/>
      <c r="B738" s="200"/>
      <c r="C738" s="200"/>
      <c r="D738" s="201"/>
      <c r="E738" s="113"/>
      <c r="F738" s="113"/>
      <c r="G738" s="113"/>
      <c r="H738" s="113"/>
      <c r="I738" s="203"/>
      <c r="J738" s="203"/>
      <c r="K738" s="203"/>
      <c r="L738" s="203"/>
      <c r="M738" s="203"/>
      <c r="N738" s="203"/>
      <c r="O738" s="204"/>
      <c r="P738" s="204"/>
      <c r="Q738" s="201"/>
      <c r="R738" s="201"/>
    </row>
    <row r="739" spans="1:18" x14ac:dyDescent="0.2">
      <c r="A739" s="113"/>
      <c r="B739" s="200"/>
      <c r="C739" s="200"/>
      <c r="D739" s="201"/>
      <c r="E739" s="113"/>
      <c r="F739" s="113"/>
      <c r="G739" s="113"/>
      <c r="H739" s="113"/>
      <c r="I739" s="203"/>
      <c r="J739" s="203"/>
      <c r="K739" s="203"/>
      <c r="L739" s="203"/>
      <c r="M739" s="203"/>
      <c r="N739" s="203"/>
      <c r="O739" s="204"/>
      <c r="P739" s="204"/>
      <c r="Q739" s="201"/>
      <c r="R739" s="201"/>
    </row>
    <row r="740" spans="1:18" x14ac:dyDescent="0.2">
      <c r="A740" s="113"/>
      <c r="B740" s="200"/>
      <c r="C740" s="200"/>
      <c r="D740" s="201"/>
      <c r="E740" s="113"/>
      <c r="F740" s="113"/>
      <c r="G740" s="113"/>
      <c r="H740" s="113"/>
      <c r="I740" s="203"/>
      <c r="J740" s="203"/>
      <c r="K740" s="203"/>
      <c r="L740" s="203"/>
      <c r="M740" s="203"/>
      <c r="N740" s="203"/>
      <c r="O740" s="204"/>
      <c r="P740" s="204"/>
      <c r="Q740" s="201"/>
      <c r="R740" s="201"/>
    </row>
    <row r="741" spans="1:18" x14ac:dyDescent="0.2">
      <c r="A741" s="113"/>
      <c r="B741" s="200"/>
      <c r="C741" s="200"/>
      <c r="D741" s="201"/>
      <c r="E741" s="113"/>
      <c r="F741" s="113"/>
      <c r="G741" s="113"/>
      <c r="H741" s="113"/>
      <c r="I741" s="203"/>
      <c r="J741" s="203"/>
      <c r="K741" s="203"/>
      <c r="L741" s="203"/>
      <c r="M741" s="203"/>
      <c r="N741" s="203"/>
      <c r="O741" s="204"/>
      <c r="P741" s="204"/>
      <c r="Q741" s="201"/>
      <c r="R741" s="201"/>
    </row>
    <row r="742" spans="1:18" x14ac:dyDescent="0.2">
      <c r="A742" s="113"/>
      <c r="B742" s="200"/>
      <c r="C742" s="200"/>
      <c r="D742" s="201"/>
      <c r="E742" s="113"/>
      <c r="F742" s="113"/>
      <c r="G742" s="113"/>
      <c r="H742" s="113"/>
      <c r="I742" s="203"/>
      <c r="J742" s="203"/>
      <c r="K742" s="203"/>
      <c r="L742" s="203"/>
      <c r="M742" s="203"/>
      <c r="N742" s="203"/>
      <c r="O742" s="204"/>
      <c r="P742" s="204"/>
      <c r="Q742" s="201"/>
      <c r="R742" s="201"/>
    </row>
    <row r="743" spans="1:18" x14ac:dyDescent="0.2">
      <c r="A743" s="113"/>
      <c r="B743" s="200"/>
      <c r="C743" s="200"/>
      <c r="D743" s="201"/>
      <c r="E743" s="113"/>
      <c r="F743" s="113"/>
      <c r="G743" s="113"/>
      <c r="H743" s="113"/>
      <c r="I743" s="203"/>
      <c r="J743" s="203"/>
      <c r="K743" s="203"/>
      <c r="L743" s="203"/>
      <c r="M743" s="203"/>
      <c r="N743" s="203"/>
      <c r="O743" s="204"/>
      <c r="P743" s="204"/>
      <c r="Q743" s="201"/>
      <c r="R743" s="201"/>
    </row>
    <row r="744" spans="1:18" x14ac:dyDescent="0.2">
      <c r="A744" s="113"/>
      <c r="B744" s="200"/>
      <c r="C744" s="200"/>
      <c r="D744" s="201"/>
      <c r="E744" s="113"/>
      <c r="F744" s="113"/>
      <c r="G744" s="113"/>
      <c r="H744" s="113"/>
      <c r="I744" s="203"/>
      <c r="J744" s="203"/>
      <c r="K744" s="203"/>
      <c r="L744" s="203"/>
      <c r="M744" s="203"/>
      <c r="N744" s="203"/>
      <c r="O744" s="204"/>
      <c r="P744" s="204"/>
      <c r="Q744" s="201"/>
      <c r="R744" s="201"/>
    </row>
    <row r="745" spans="1:18" x14ac:dyDescent="0.2">
      <c r="A745" s="113"/>
      <c r="B745" s="200"/>
      <c r="C745" s="200"/>
      <c r="D745" s="201"/>
      <c r="E745" s="113"/>
      <c r="F745" s="113"/>
      <c r="G745" s="113"/>
      <c r="H745" s="113"/>
      <c r="I745" s="203"/>
      <c r="J745" s="203"/>
      <c r="K745" s="203"/>
      <c r="L745" s="203"/>
      <c r="M745" s="203"/>
      <c r="N745" s="203"/>
      <c r="O745" s="204"/>
      <c r="P745" s="204"/>
      <c r="Q745" s="201"/>
      <c r="R745" s="201"/>
    </row>
    <row r="746" spans="1:18" x14ac:dyDescent="0.2">
      <c r="A746" s="113"/>
      <c r="B746" s="200"/>
      <c r="C746" s="200"/>
      <c r="D746" s="201"/>
      <c r="E746" s="113"/>
      <c r="F746" s="113"/>
      <c r="G746" s="113"/>
      <c r="H746" s="113"/>
      <c r="I746" s="203"/>
      <c r="J746" s="203"/>
      <c r="K746" s="203"/>
      <c r="L746" s="203"/>
      <c r="M746" s="203"/>
      <c r="N746" s="203"/>
      <c r="O746" s="204"/>
      <c r="P746" s="204"/>
      <c r="Q746" s="201"/>
      <c r="R746" s="201"/>
    </row>
    <row r="747" spans="1:18" x14ac:dyDescent="0.2">
      <c r="A747" s="113"/>
      <c r="B747" s="200"/>
      <c r="C747" s="200"/>
      <c r="D747" s="201"/>
      <c r="E747" s="113"/>
      <c r="F747" s="113"/>
      <c r="G747" s="113"/>
      <c r="H747" s="113"/>
      <c r="I747" s="203"/>
      <c r="J747" s="203"/>
      <c r="K747" s="203"/>
      <c r="L747" s="203"/>
      <c r="M747" s="203"/>
      <c r="N747" s="203"/>
      <c r="O747" s="204"/>
      <c r="P747" s="204"/>
      <c r="Q747" s="201"/>
      <c r="R747" s="201"/>
    </row>
    <row r="748" spans="1:18" x14ac:dyDescent="0.2">
      <c r="A748" s="113"/>
      <c r="B748" s="200"/>
      <c r="C748" s="200"/>
      <c r="D748" s="201"/>
      <c r="E748" s="113"/>
      <c r="F748" s="113"/>
      <c r="G748" s="113"/>
      <c r="H748" s="113"/>
      <c r="I748" s="203"/>
      <c r="J748" s="203"/>
      <c r="K748" s="203"/>
      <c r="L748" s="203"/>
      <c r="M748" s="203"/>
      <c r="N748" s="203"/>
      <c r="O748" s="204"/>
      <c r="P748" s="204"/>
      <c r="Q748" s="201"/>
      <c r="R748" s="201"/>
    </row>
    <row r="749" spans="1:18" x14ac:dyDescent="0.2">
      <c r="A749" s="113"/>
      <c r="B749" s="200"/>
      <c r="C749" s="200"/>
      <c r="D749" s="201"/>
      <c r="E749" s="113"/>
      <c r="F749" s="113"/>
      <c r="G749" s="113"/>
      <c r="H749" s="113"/>
      <c r="I749" s="203"/>
      <c r="J749" s="203"/>
      <c r="K749" s="203"/>
      <c r="L749" s="203"/>
      <c r="M749" s="203"/>
      <c r="N749" s="203"/>
      <c r="O749" s="204"/>
      <c r="P749" s="204"/>
      <c r="Q749" s="201"/>
      <c r="R749" s="201"/>
    </row>
    <row r="750" spans="1:18" x14ac:dyDescent="0.2">
      <c r="A750" s="113"/>
      <c r="B750" s="200"/>
      <c r="C750" s="200"/>
      <c r="D750" s="201"/>
      <c r="E750" s="113"/>
      <c r="F750" s="113"/>
      <c r="G750" s="113"/>
      <c r="H750" s="113"/>
      <c r="I750" s="203"/>
      <c r="J750" s="203"/>
      <c r="K750" s="203"/>
      <c r="L750" s="203"/>
      <c r="M750" s="203"/>
      <c r="N750" s="203"/>
      <c r="O750" s="204"/>
      <c r="P750" s="204"/>
      <c r="Q750" s="201"/>
      <c r="R750" s="201"/>
    </row>
    <row r="751" spans="1:18" x14ac:dyDescent="0.2">
      <c r="A751" s="113"/>
      <c r="B751" s="200"/>
      <c r="C751" s="200"/>
      <c r="D751" s="201"/>
      <c r="E751" s="113"/>
      <c r="F751" s="113"/>
      <c r="G751" s="113"/>
      <c r="H751" s="113"/>
      <c r="I751" s="203"/>
      <c r="J751" s="203"/>
      <c r="K751" s="203"/>
      <c r="L751" s="203"/>
      <c r="M751" s="203"/>
      <c r="N751" s="203"/>
      <c r="O751" s="204"/>
      <c r="P751" s="204"/>
      <c r="Q751" s="201"/>
      <c r="R751" s="201"/>
    </row>
    <row r="752" spans="1:18" x14ac:dyDescent="0.2">
      <c r="A752" s="113"/>
      <c r="B752" s="200"/>
      <c r="C752" s="200"/>
      <c r="D752" s="201"/>
      <c r="E752" s="113"/>
      <c r="F752" s="113"/>
      <c r="G752" s="113"/>
      <c r="H752" s="113"/>
      <c r="I752" s="203"/>
      <c r="J752" s="203"/>
      <c r="K752" s="203"/>
      <c r="L752" s="203"/>
      <c r="M752" s="203"/>
      <c r="N752" s="203"/>
      <c r="O752" s="204"/>
      <c r="P752" s="204"/>
      <c r="Q752" s="201"/>
      <c r="R752" s="201"/>
    </row>
    <row r="753" spans="1:18" x14ac:dyDescent="0.2">
      <c r="A753" s="113"/>
      <c r="B753" s="200"/>
      <c r="C753" s="200"/>
      <c r="D753" s="201"/>
      <c r="E753" s="113"/>
      <c r="F753" s="113"/>
      <c r="G753" s="113"/>
      <c r="H753" s="113"/>
      <c r="I753" s="203"/>
      <c r="J753" s="203"/>
      <c r="K753" s="203"/>
      <c r="L753" s="203"/>
      <c r="M753" s="203"/>
      <c r="N753" s="203"/>
      <c r="O753" s="204"/>
      <c r="P753" s="204"/>
      <c r="Q753" s="201"/>
      <c r="R753" s="201"/>
    </row>
    <row r="754" spans="1:18" x14ac:dyDescent="0.2">
      <c r="A754" s="113"/>
      <c r="B754" s="200"/>
      <c r="C754" s="200"/>
      <c r="D754" s="201"/>
      <c r="E754" s="113"/>
      <c r="F754" s="113"/>
      <c r="G754" s="113"/>
      <c r="H754" s="113"/>
      <c r="I754" s="203"/>
      <c r="J754" s="203"/>
      <c r="K754" s="203"/>
      <c r="L754" s="203"/>
      <c r="M754" s="203"/>
      <c r="N754" s="203"/>
      <c r="O754" s="204"/>
      <c r="P754" s="204"/>
      <c r="Q754" s="201"/>
      <c r="R754" s="201"/>
    </row>
    <row r="755" spans="1:18" x14ac:dyDescent="0.2">
      <c r="A755" s="113"/>
      <c r="B755" s="200"/>
      <c r="C755" s="200"/>
      <c r="D755" s="201"/>
      <c r="E755" s="113"/>
      <c r="F755" s="113"/>
      <c r="G755" s="113"/>
      <c r="H755" s="113"/>
      <c r="I755" s="203"/>
      <c r="J755" s="203"/>
      <c r="K755" s="203"/>
      <c r="L755" s="203"/>
      <c r="M755" s="203"/>
      <c r="N755" s="203"/>
      <c r="O755" s="204"/>
      <c r="P755" s="204"/>
      <c r="Q755" s="201"/>
      <c r="R755" s="201"/>
    </row>
    <row r="756" spans="1:18" x14ac:dyDescent="0.2">
      <c r="A756" s="113"/>
      <c r="B756" s="200"/>
      <c r="C756" s="200"/>
      <c r="D756" s="201"/>
      <c r="E756" s="113"/>
      <c r="F756" s="113"/>
      <c r="G756" s="113"/>
      <c r="H756" s="113"/>
      <c r="I756" s="203"/>
      <c r="J756" s="203"/>
      <c r="K756" s="203"/>
      <c r="L756" s="203"/>
      <c r="M756" s="203"/>
      <c r="N756" s="203"/>
      <c r="O756" s="204"/>
      <c r="P756" s="204"/>
      <c r="Q756" s="201"/>
      <c r="R756" s="201"/>
    </row>
    <row r="757" spans="1:18" x14ac:dyDescent="0.2">
      <c r="A757" s="113"/>
      <c r="B757" s="200"/>
      <c r="C757" s="200"/>
      <c r="D757" s="201"/>
      <c r="E757" s="113"/>
      <c r="F757" s="113"/>
      <c r="G757" s="113"/>
      <c r="H757" s="113"/>
      <c r="I757" s="203"/>
      <c r="J757" s="203"/>
      <c r="K757" s="203"/>
      <c r="L757" s="203"/>
      <c r="M757" s="203"/>
      <c r="N757" s="203"/>
      <c r="O757" s="204"/>
      <c r="P757" s="204"/>
      <c r="Q757" s="201"/>
      <c r="R757" s="201"/>
    </row>
    <row r="758" spans="1:18" x14ac:dyDescent="0.2">
      <c r="A758" s="113"/>
      <c r="B758" s="200"/>
      <c r="C758" s="200"/>
      <c r="D758" s="201"/>
      <c r="E758" s="113"/>
      <c r="F758" s="113"/>
      <c r="G758" s="113"/>
      <c r="H758" s="113"/>
      <c r="I758" s="203"/>
      <c r="J758" s="203"/>
      <c r="K758" s="203"/>
      <c r="L758" s="203"/>
      <c r="M758" s="203"/>
      <c r="N758" s="203"/>
      <c r="O758" s="204"/>
      <c r="P758" s="204"/>
      <c r="Q758" s="201"/>
      <c r="R758" s="201"/>
    </row>
    <row r="759" spans="1:18" x14ac:dyDescent="0.2">
      <c r="A759" s="113"/>
      <c r="B759" s="200"/>
      <c r="C759" s="200"/>
      <c r="D759" s="201"/>
      <c r="E759" s="113"/>
      <c r="F759" s="113"/>
      <c r="G759" s="113"/>
      <c r="H759" s="113"/>
      <c r="I759" s="203"/>
      <c r="J759" s="203"/>
      <c r="K759" s="203"/>
      <c r="L759" s="203"/>
      <c r="M759" s="203"/>
      <c r="N759" s="203"/>
      <c r="O759" s="204"/>
      <c r="P759" s="204"/>
      <c r="Q759" s="201"/>
      <c r="R759" s="201"/>
    </row>
    <row r="760" spans="1:18" x14ac:dyDescent="0.2">
      <c r="A760" s="113"/>
      <c r="B760" s="200"/>
      <c r="C760" s="200"/>
      <c r="D760" s="201"/>
      <c r="E760" s="113"/>
      <c r="F760" s="113"/>
      <c r="G760" s="113"/>
      <c r="H760" s="113"/>
      <c r="I760" s="203"/>
      <c r="J760" s="203"/>
      <c r="K760" s="203"/>
      <c r="L760" s="203"/>
      <c r="M760" s="203"/>
      <c r="N760" s="203"/>
      <c r="O760" s="204"/>
      <c r="P760" s="204"/>
      <c r="Q760" s="201"/>
      <c r="R760" s="201"/>
    </row>
    <row r="761" spans="1:18" x14ac:dyDescent="0.2">
      <c r="A761" s="113"/>
      <c r="B761" s="200"/>
      <c r="C761" s="200"/>
      <c r="D761" s="201"/>
      <c r="E761" s="113"/>
      <c r="F761" s="113"/>
      <c r="G761" s="113"/>
      <c r="H761" s="113"/>
      <c r="I761" s="203"/>
      <c r="J761" s="203"/>
      <c r="K761" s="203"/>
      <c r="L761" s="203"/>
      <c r="M761" s="203"/>
      <c r="N761" s="203"/>
      <c r="O761" s="204"/>
      <c r="P761" s="204"/>
      <c r="Q761" s="201"/>
      <c r="R761" s="201"/>
    </row>
    <row r="762" spans="1:18" x14ac:dyDescent="0.2">
      <c r="A762" s="113"/>
      <c r="B762" s="200"/>
      <c r="C762" s="200"/>
      <c r="D762" s="201"/>
      <c r="E762" s="113"/>
      <c r="F762" s="113"/>
      <c r="G762" s="113"/>
      <c r="H762" s="113"/>
      <c r="I762" s="203"/>
      <c r="J762" s="203"/>
      <c r="K762" s="203"/>
      <c r="L762" s="203"/>
      <c r="M762" s="203"/>
      <c r="N762" s="203"/>
      <c r="O762" s="204"/>
      <c r="P762" s="204"/>
      <c r="Q762" s="201"/>
      <c r="R762" s="201"/>
    </row>
    <row r="763" spans="1:18" x14ac:dyDescent="0.2">
      <c r="A763" s="113"/>
      <c r="B763" s="200"/>
      <c r="C763" s="200"/>
      <c r="D763" s="201"/>
      <c r="E763" s="113"/>
      <c r="F763" s="113"/>
      <c r="G763" s="113"/>
      <c r="H763" s="113"/>
      <c r="I763" s="203"/>
      <c r="J763" s="203"/>
      <c r="K763" s="203"/>
      <c r="L763" s="203"/>
      <c r="M763" s="203"/>
      <c r="N763" s="203"/>
      <c r="O763" s="204"/>
      <c r="P763" s="204"/>
      <c r="Q763" s="201"/>
      <c r="R763" s="201"/>
    </row>
    <row r="764" spans="1:18" x14ac:dyDescent="0.2">
      <c r="A764" s="113"/>
      <c r="B764" s="200"/>
      <c r="C764" s="200"/>
      <c r="D764" s="201"/>
      <c r="E764" s="113"/>
      <c r="F764" s="113"/>
      <c r="G764" s="113"/>
      <c r="H764" s="113"/>
      <c r="I764" s="203"/>
      <c r="J764" s="203"/>
      <c r="K764" s="203"/>
      <c r="L764" s="203"/>
      <c r="M764" s="203"/>
      <c r="N764" s="203"/>
      <c r="O764" s="204"/>
      <c r="P764" s="204"/>
      <c r="Q764" s="201"/>
      <c r="R764" s="201"/>
    </row>
    <row r="765" spans="1:18" x14ac:dyDescent="0.2">
      <c r="A765" s="113"/>
      <c r="B765" s="200"/>
      <c r="C765" s="200"/>
      <c r="D765" s="201"/>
      <c r="E765" s="113"/>
      <c r="F765" s="113"/>
      <c r="G765" s="113"/>
      <c r="H765" s="113"/>
      <c r="I765" s="203"/>
      <c r="J765" s="203"/>
      <c r="K765" s="203"/>
      <c r="L765" s="203"/>
      <c r="M765" s="203"/>
      <c r="N765" s="203"/>
      <c r="O765" s="204"/>
      <c r="P765" s="204"/>
      <c r="Q765" s="201"/>
      <c r="R765" s="201"/>
    </row>
    <row r="766" spans="1:18" x14ac:dyDescent="0.2">
      <c r="A766" s="113"/>
      <c r="B766" s="200"/>
      <c r="C766" s="200"/>
      <c r="D766" s="201"/>
      <c r="E766" s="113"/>
      <c r="F766" s="113"/>
      <c r="G766" s="113"/>
      <c r="H766" s="113"/>
      <c r="I766" s="203"/>
      <c r="J766" s="203"/>
      <c r="K766" s="203"/>
      <c r="L766" s="203"/>
      <c r="M766" s="203"/>
      <c r="N766" s="203"/>
      <c r="O766" s="204"/>
      <c r="P766" s="204"/>
      <c r="Q766" s="201"/>
      <c r="R766" s="201"/>
    </row>
    <row r="767" spans="1:18" x14ac:dyDescent="0.2">
      <c r="A767" s="113"/>
      <c r="B767" s="200"/>
      <c r="C767" s="200"/>
      <c r="D767" s="201"/>
      <c r="E767" s="113"/>
      <c r="F767" s="113"/>
      <c r="G767" s="113"/>
      <c r="H767" s="113"/>
      <c r="I767" s="203"/>
      <c r="J767" s="203"/>
      <c r="K767" s="203"/>
      <c r="L767" s="203"/>
      <c r="M767" s="203"/>
      <c r="N767" s="203"/>
      <c r="O767" s="204"/>
      <c r="P767" s="204"/>
      <c r="Q767" s="201"/>
      <c r="R767" s="201"/>
    </row>
    <row r="768" spans="1:18" x14ac:dyDescent="0.2">
      <c r="A768" s="113"/>
      <c r="B768" s="200"/>
      <c r="C768" s="200"/>
      <c r="D768" s="201"/>
      <c r="E768" s="113"/>
      <c r="F768" s="113"/>
      <c r="G768" s="113"/>
      <c r="H768" s="113"/>
      <c r="I768" s="203"/>
      <c r="J768" s="203"/>
      <c r="K768" s="203"/>
      <c r="L768" s="203"/>
      <c r="M768" s="203"/>
      <c r="N768" s="203"/>
      <c r="O768" s="204"/>
      <c r="P768" s="204"/>
      <c r="Q768" s="201"/>
      <c r="R768" s="201"/>
    </row>
    <row r="769" spans="1:18" x14ac:dyDescent="0.2">
      <c r="A769" s="113"/>
      <c r="B769" s="200"/>
      <c r="C769" s="200"/>
      <c r="D769" s="201"/>
      <c r="E769" s="113"/>
      <c r="F769" s="113"/>
      <c r="G769" s="113"/>
      <c r="H769" s="113"/>
      <c r="I769" s="203"/>
      <c r="J769" s="203"/>
      <c r="K769" s="203"/>
      <c r="L769" s="203"/>
      <c r="M769" s="203"/>
      <c r="N769" s="203"/>
      <c r="O769" s="204"/>
      <c r="P769" s="204"/>
      <c r="Q769" s="201"/>
      <c r="R769" s="201"/>
    </row>
    <row r="770" spans="1:18" x14ac:dyDescent="0.2">
      <c r="A770" s="113"/>
      <c r="B770" s="200"/>
      <c r="C770" s="200"/>
      <c r="D770" s="201"/>
      <c r="E770" s="113"/>
      <c r="F770" s="113"/>
      <c r="G770" s="113"/>
      <c r="H770" s="113"/>
      <c r="I770" s="203"/>
      <c r="J770" s="203"/>
      <c r="K770" s="203"/>
      <c r="L770" s="203"/>
      <c r="M770" s="203"/>
      <c r="N770" s="203"/>
      <c r="O770" s="204"/>
      <c r="P770" s="204"/>
      <c r="Q770" s="201"/>
      <c r="R770" s="201"/>
    </row>
    <row r="771" spans="1:18" x14ac:dyDescent="0.2">
      <c r="A771" s="113"/>
      <c r="B771" s="200"/>
      <c r="C771" s="200"/>
      <c r="D771" s="201"/>
      <c r="E771" s="113"/>
      <c r="F771" s="113"/>
      <c r="G771" s="113"/>
      <c r="H771" s="113"/>
      <c r="I771" s="203"/>
      <c r="J771" s="203"/>
      <c r="K771" s="203"/>
      <c r="L771" s="203"/>
      <c r="M771" s="203"/>
      <c r="N771" s="203"/>
      <c r="O771" s="204"/>
      <c r="P771" s="204"/>
      <c r="Q771" s="201"/>
      <c r="R771" s="201"/>
    </row>
    <row r="772" spans="1:18" x14ac:dyDescent="0.2">
      <c r="A772" s="113"/>
      <c r="B772" s="200"/>
      <c r="C772" s="200"/>
      <c r="D772" s="201"/>
      <c r="E772" s="113"/>
      <c r="F772" s="113"/>
      <c r="G772" s="113"/>
      <c r="H772" s="113"/>
      <c r="I772" s="203"/>
      <c r="J772" s="203"/>
      <c r="K772" s="203"/>
      <c r="L772" s="203"/>
      <c r="M772" s="203"/>
      <c r="N772" s="203"/>
      <c r="O772" s="204"/>
      <c r="P772" s="204"/>
      <c r="Q772" s="201"/>
      <c r="R772" s="201"/>
    </row>
    <row r="773" spans="1:18" x14ac:dyDescent="0.2">
      <c r="A773" s="113"/>
      <c r="B773" s="200"/>
      <c r="C773" s="200"/>
      <c r="D773" s="201"/>
      <c r="E773" s="113"/>
      <c r="F773" s="113"/>
      <c r="G773" s="113"/>
      <c r="H773" s="113"/>
      <c r="I773" s="203"/>
      <c r="J773" s="203"/>
      <c r="K773" s="203"/>
      <c r="L773" s="203"/>
      <c r="M773" s="203"/>
      <c r="N773" s="203"/>
      <c r="O773" s="204"/>
      <c r="P773" s="204"/>
      <c r="Q773" s="201"/>
      <c r="R773" s="201"/>
    </row>
    <row r="774" spans="1:18" x14ac:dyDescent="0.2">
      <c r="A774" s="113"/>
      <c r="B774" s="200"/>
      <c r="C774" s="200"/>
      <c r="D774" s="201"/>
      <c r="E774" s="113"/>
      <c r="F774" s="113"/>
      <c r="G774" s="113"/>
      <c r="H774" s="113"/>
      <c r="I774" s="203"/>
      <c r="J774" s="203"/>
      <c r="K774" s="203"/>
      <c r="L774" s="203"/>
      <c r="M774" s="203"/>
      <c r="N774" s="203"/>
      <c r="O774" s="204"/>
      <c r="P774" s="204"/>
      <c r="Q774" s="201"/>
      <c r="R774" s="201"/>
    </row>
    <row r="775" spans="1:18" x14ac:dyDescent="0.2">
      <c r="A775" s="113"/>
      <c r="B775" s="200"/>
      <c r="C775" s="200"/>
      <c r="D775" s="201"/>
      <c r="E775" s="113"/>
      <c r="F775" s="113"/>
      <c r="G775" s="113"/>
      <c r="H775" s="113"/>
      <c r="I775" s="203"/>
      <c r="J775" s="203"/>
      <c r="K775" s="203"/>
      <c r="L775" s="203"/>
      <c r="M775" s="203"/>
      <c r="N775" s="203"/>
      <c r="O775" s="204"/>
      <c r="P775" s="204"/>
      <c r="Q775" s="201"/>
      <c r="R775" s="201"/>
    </row>
    <row r="776" spans="1:18" x14ac:dyDescent="0.2">
      <c r="A776" s="113"/>
      <c r="B776" s="200"/>
      <c r="C776" s="200"/>
      <c r="D776" s="201"/>
      <c r="E776" s="113"/>
      <c r="F776" s="113"/>
      <c r="G776" s="113"/>
      <c r="H776" s="113"/>
      <c r="I776" s="203"/>
      <c r="J776" s="203"/>
      <c r="K776" s="203"/>
      <c r="L776" s="203"/>
      <c r="M776" s="203"/>
      <c r="N776" s="203"/>
      <c r="O776" s="204"/>
      <c r="P776" s="204"/>
      <c r="Q776" s="201"/>
      <c r="R776" s="201"/>
    </row>
    <row r="777" spans="1:18" x14ac:dyDescent="0.2">
      <c r="A777" s="113"/>
      <c r="B777" s="200"/>
      <c r="C777" s="200"/>
      <c r="D777" s="201"/>
      <c r="E777" s="113"/>
      <c r="F777" s="113"/>
      <c r="G777" s="113"/>
      <c r="H777" s="113"/>
      <c r="I777" s="203"/>
      <c r="J777" s="203"/>
      <c r="K777" s="203"/>
      <c r="L777" s="203"/>
      <c r="M777" s="203"/>
      <c r="N777" s="203"/>
      <c r="O777" s="204"/>
      <c r="P777" s="204"/>
      <c r="Q777" s="201"/>
      <c r="R777" s="201"/>
    </row>
    <row r="778" spans="1:18" x14ac:dyDescent="0.2">
      <c r="A778" s="113"/>
      <c r="B778" s="200"/>
      <c r="C778" s="200"/>
      <c r="D778" s="201"/>
      <c r="E778" s="113"/>
      <c r="F778" s="113"/>
      <c r="G778" s="113"/>
      <c r="H778" s="113"/>
      <c r="I778" s="203"/>
      <c r="J778" s="203"/>
      <c r="K778" s="203"/>
      <c r="L778" s="203"/>
      <c r="M778" s="203"/>
      <c r="N778" s="203"/>
      <c r="O778" s="204"/>
      <c r="P778" s="204"/>
      <c r="Q778" s="201"/>
      <c r="R778" s="201"/>
    </row>
    <row r="779" spans="1:18" x14ac:dyDescent="0.2">
      <c r="A779" s="113"/>
      <c r="B779" s="200"/>
      <c r="C779" s="200"/>
      <c r="D779" s="201"/>
      <c r="E779" s="113"/>
      <c r="F779" s="113"/>
      <c r="G779" s="113"/>
      <c r="H779" s="113"/>
      <c r="I779" s="203"/>
      <c r="J779" s="203"/>
      <c r="K779" s="203"/>
      <c r="L779" s="203"/>
      <c r="M779" s="203"/>
      <c r="N779" s="203"/>
      <c r="O779" s="204"/>
      <c r="P779" s="204"/>
      <c r="Q779" s="201"/>
      <c r="R779" s="201"/>
    </row>
    <row r="780" spans="1:18" x14ac:dyDescent="0.2">
      <c r="A780" s="113"/>
      <c r="B780" s="200"/>
      <c r="C780" s="200"/>
      <c r="D780" s="201"/>
      <c r="E780" s="113"/>
      <c r="F780" s="113"/>
      <c r="G780" s="113"/>
      <c r="H780" s="113"/>
      <c r="I780" s="203"/>
      <c r="J780" s="203"/>
      <c r="K780" s="203"/>
      <c r="L780" s="203"/>
      <c r="M780" s="203"/>
      <c r="N780" s="203"/>
      <c r="O780" s="204"/>
      <c r="P780" s="204"/>
      <c r="Q780" s="201"/>
      <c r="R780" s="201"/>
    </row>
    <row r="781" spans="1:18" x14ac:dyDescent="0.2">
      <c r="A781" s="113"/>
      <c r="B781" s="200"/>
      <c r="C781" s="200"/>
      <c r="D781" s="201"/>
      <c r="E781" s="113"/>
      <c r="F781" s="113"/>
      <c r="G781" s="113"/>
      <c r="H781" s="113"/>
      <c r="I781" s="203"/>
      <c r="J781" s="203"/>
      <c r="K781" s="203"/>
      <c r="L781" s="203"/>
      <c r="M781" s="203"/>
      <c r="N781" s="203"/>
      <c r="O781" s="204"/>
      <c r="P781" s="204"/>
      <c r="Q781" s="201"/>
      <c r="R781" s="201"/>
    </row>
    <row r="782" spans="1:18" x14ac:dyDescent="0.2">
      <c r="A782" s="113"/>
      <c r="B782" s="200"/>
      <c r="C782" s="200"/>
      <c r="D782" s="201"/>
      <c r="E782" s="113"/>
      <c r="F782" s="113"/>
      <c r="G782" s="113"/>
      <c r="H782" s="113"/>
      <c r="I782" s="203"/>
      <c r="J782" s="203"/>
      <c r="K782" s="203"/>
      <c r="L782" s="203"/>
      <c r="M782" s="203"/>
      <c r="N782" s="203"/>
      <c r="O782" s="204"/>
      <c r="P782" s="204"/>
      <c r="Q782" s="201"/>
      <c r="R782" s="201"/>
    </row>
    <row r="783" spans="1:18" x14ac:dyDescent="0.2">
      <c r="A783" s="113"/>
      <c r="B783" s="200"/>
      <c r="C783" s="200"/>
      <c r="D783" s="201"/>
      <c r="E783" s="113"/>
      <c r="F783" s="113"/>
      <c r="G783" s="113"/>
      <c r="H783" s="113"/>
      <c r="I783" s="203"/>
      <c r="J783" s="203"/>
      <c r="K783" s="203"/>
      <c r="L783" s="203"/>
      <c r="M783" s="203"/>
      <c r="N783" s="203"/>
      <c r="O783" s="204"/>
      <c r="P783" s="204"/>
      <c r="Q783" s="201"/>
      <c r="R783" s="201"/>
    </row>
    <row r="784" spans="1:18" x14ac:dyDescent="0.2">
      <c r="A784" s="113"/>
      <c r="B784" s="200"/>
      <c r="C784" s="200"/>
      <c r="D784" s="201"/>
      <c r="E784" s="113"/>
      <c r="F784" s="113"/>
      <c r="G784" s="113"/>
      <c r="H784" s="113"/>
      <c r="I784" s="203"/>
      <c r="J784" s="203"/>
      <c r="K784" s="203"/>
      <c r="L784" s="203"/>
      <c r="M784" s="203"/>
      <c r="N784" s="203"/>
      <c r="O784" s="204"/>
      <c r="P784" s="204"/>
      <c r="Q784" s="201"/>
      <c r="R784" s="201"/>
    </row>
    <row r="785" spans="1:18" x14ac:dyDescent="0.2">
      <c r="A785" s="113"/>
      <c r="B785" s="200"/>
      <c r="C785" s="200"/>
      <c r="D785" s="201"/>
      <c r="E785" s="113"/>
      <c r="F785" s="113"/>
      <c r="G785" s="113"/>
      <c r="H785" s="113"/>
      <c r="I785" s="203"/>
      <c r="J785" s="203"/>
      <c r="K785" s="203"/>
      <c r="L785" s="203"/>
      <c r="M785" s="203"/>
      <c r="N785" s="203"/>
      <c r="O785" s="204"/>
      <c r="P785" s="204"/>
      <c r="Q785" s="201"/>
      <c r="R785" s="201"/>
    </row>
    <row r="786" spans="1:18" x14ac:dyDescent="0.2">
      <c r="A786" s="113"/>
      <c r="B786" s="200"/>
      <c r="C786" s="200"/>
      <c r="D786" s="201"/>
      <c r="E786" s="113"/>
      <c r="F786" s="113"/>
      <c r="G786" s="113"/>
      <c r="H786" s="113"/>
      <c r="I786" s="203"/>
      <c r="J786" s="203"/>
      <c r="K786" s="203"/>
      <c r="L786" s="203"/>
      <c r="M786" s="203"/>
      <c r="N786" s="203"/>
      <c r="O786" s="204"/>
      <c r="P786" s="204"/>
      <c r="Q786" s="201"/>
      <c r="R786" s="201"/>
    </row>
    <row r="787" spans="1:18" x14ac:dyDescent="0.2">
      <c r="A787" s="113"/>
      <c r="B787" s="200"/>
      <c r="C787" s="200"/>
      <c r="D787" s="201"/>
      <c r="E787" s="113"/>
      <c r="F787" s="113"/>
      <c r="G787" s="113"/>
      <c r="H787" s="113"/>
      <c r="I787" s="203"/>
      <c r="J787" s="203"/>
      <c r="K787" s="203"/>
      <c r="L787" s="203"/>
      <c r="M787" s="203"/>
      <c r="N787" s="203"/>
      <c r="O787" s="204"/>
      <c r="P787" s="204"/>
      <c r="Q787" s="201"/>
      <c r="R787" s="201"/>
    </row>
    <row r="788" spans="1:18" x14ac:dyDescent="0.2">
      <c r="A788" s="113"/>
      <c r="B788" s="200"/>
      <c r="C788" s="200"/>
      <c r="D788" s="201"/>
      <c r="E788" s="113"/>
      <c r="F788" s="113"/>
      <c r="G788" s="113"/>
      <c r="H788" s="113"/>
      <c r="I788" s="203"/>
      <c r="J788" s="203"/>
      <c r="K788" s="203"/>
      <c r="L788" s="203"/>
      <c r="M788" s="203"/>
      <c r="N788" s="203"/>
      <c r="O788" s="204"/>
      <c r="P788" s="204"/>
      <c r="Q788" s="201"/>
      <c r="R788" s="201"/>
    </row>
    <row r="789" spans="1:18" x14ac:dyDescent="0.2">
      <c r="A789" s="113"/>
      <c r="B789" s="200"/>
      <c r="C789" s="200"/>
      <c r="D789" s="201"/>
      <c r="E789" s="113"/>
      <c r="F789" s="113"/>
      <c r="G789" s="113"/>
      <c r="H789" s="113"/>
      <c r="I789" s="203"/>
      <c r="J789" s="203"/>
      <c r="K789" s="203"/>
      <c r="L789" s="203"/>
      <c r="M789" s="203"/>
      <c r="N789" s="203"/>
      <c r="O789" s="204"/>
      <c r="P789" s="204"/>
      <c r="Q789" s="201"/>
      <c r="R789" s="201"/>
    </row>
    <row r="790" spans="1:18" x14ac:dyDescent="0.2">
      <c r="A790" s="113"/>
      <c r="B790" s="200"/>
      <c r="C790" s="200"/>
      <c r="D790" s="201"/>
      <c r="E790" s="113"/>
      <c r="F790" s="113"/>
      <c r="G790" s="113"/>
      <c r="H790" s="113"/>
      <c r="I790" s="203"/>
      <c r="J790" s="203"/>
      <c r="K790" s="203"/>
      <c r="L790" s="203"/>
      <c r="M790" s="203"/>
      <c r="N790" s="203"/>
      <c r="O790" s="204"/>
      <c r="P790" s="204"/>
      <c r="Q790" s="201"/>
      <c r="R790" s="201"/>
    </row>
    <row r="791" spans="1:18" x14ac:dyDescent="0.2">
      <c r="A791" s="113"/>
      <c r="B791" s="200"/>
      <c r="C791" s="200"/>
      <c r="D791" s="201"/>
      <c r="E791" s="113"/>
      <c r="F791" s="113"/>
      <c r="G791" s="113"/>
      <c r="H791" s="113"/>
      <c r="I791" s="203"/>
      <c r="J791" s="203"/>
      <c r="K791" s="203"/>
      <c r="L791" s="203"/>
      <c r="M791" s="203"/>
      <c r="N791" s="203"/>
      <c r="O791" s="204"/>
      <c r="P791" s="204"/>
      <c r="Q791" s="201"/>
      <c r="R791" s="201"/>
    </row>
    <row r="792" spans="1:18" x14ac:dyDescent="0.2">
      <c r="A792" s="113"/>
      <c r="B792" s="200"/>
      <c r="C792" s="200"/>
      <c r="D792" s="201"/>
      <c r="E792" s="113"/>
      <c r="F792" s="113"/>
      <c r="G792" s="113"/>
      <c r="H792" s="113"/>
      <c r="I792" s="203"/>
      <c r="J792" s="203"/>
      <c r="K792" s="203"/>
      <c r="L792" s="203"/>
      <c r="M792" s="203"/>
      <c r="N792" s="203"/>
      <c r="O792" s="204"/>
      <c r="P792" s="204"/>
      <c r="Q792" s="201"/>
      <c r="R792" s="201"/>
    </row>
    <row r="793" spans="1:18" x14ac:dyDescent="0.2">
      <c r="A793" s="113"/>
      <c r="B793" s="200"/>
      <c r="C793" s="200"/>
      <c r="D793" s="201"/>
      <c r="E793" s="113"/>
      <c r="F793" s="113"/>
      <c r="G793" s="113"/>
      <c r="H793" s="113"/>
      <c r="I793" s="203"/>
      <c r="J793" s="203"/>
      <c r="K793" s="203"/>
      <c r="L793" s="203"/>
      <c r="M793" s="203"/>
      <c r="N793" s="203"/>
      <c r="O793" s="204"/>
      <c r="P793" s="204"/>
      <c r="Q793" s="201"/>
      <c r="R793" s="201"/>
    </row>
    <row r="794" spans="1:18" x14ac:dyDescent="0.2">
      <c r="A794" s="113"/>
      <c r="B794" s="200"/>
      <c r="C794" s="200"/>
      <c r="D794" s="201"/>
      <c r="E794" s="113"/>
      <c r="F794" s="113"/>
      <c r="G794" s="113"/>
      <c r="H794" s="113"/>
      <c r="I794" s="203"/>
      <c r="J794" s="203"/>
      <c r="K794" s="203"/>
      <c r="L794" s="203"/>
      <c r="M794" s="203"/>
      <c r="N794" s="203"/>
      <c r="O794" s="204"/>
      <c r="P794" s="204"/>
      <c r="Q794" s="201"/>
      <c r="R794" s="201"/>
    </row>
    <row r="795" spans="1:18" x14ac:dyDescent="0.2">
      <c r="A795" s="113"/>
      <c r="B795" s="200"/>
      <c r="C795" s="200"/>
      <c r="D795" s="201"/>
      <c r="E795" s="113"/>
      <c r="F795" s="113"/>
      <c r="G795" s="113"/>
      <c r="H795" s="113"/>
      <c r="I795" s="203"/>
      <c r="J795" s="203"/>
      <c r="K795" s="203"/>
      <c r="L795" s="203"/>
      <c r="M795" s="203"/>
      <c r="N795" s="203"/>
      <c r="O795" s="204"/>
      <c r="P795" s="204"/>
      <c r="Q795" s="201"/>
      <c r="R795" s="201"/>
    </row>
    <row r="796" spans="1:18" x14ac:dyDescent="0.2">
      <c r="A796" s="113"/>
      <c r="B796" s="200"/>
      <c r="C796" s="200"/>
      <c r="D796" s="201"/>
      <c r="E796" s="113"/>
      <c r="F796" s="113"/>
      <c r="G796" s="113"/>
      <c r="H796" s="113"/>
      <c r="I796" s="203"/>
      <c r="J796" s="203"/>
      <c r="K796" s="203"/>
      <c r="L796" s="203"/>
      <c r="M796" s="203"/>
      <c r="N796" s="203"/>
      <c r="O796" s="204"/>
      <c r="P796" s="204"/>
      <c r="Q796" s="201"/>
      <c r="R796" s="201"/>
    </row>
    <row r="797" spans="1:18" x14ac:dyDescent="0.2">
      <c r="A797" s="113"/>
      <c r="B797" s="200"/>
      <c r="C797" s="200"/>
      <c r="D797" s="201"/>
      <c r="E797" s="113"/>
      <c r="F797" s="113"/>
      <c r="G797" s="113"/>
      <c r="H797" s="113"/>
      <c r="I797" s="203"/>
      <c r="J797" s="203"/>
      <c r="K797" s="203"/>
      <c r="L797" s="203"/>
      <c r="M797" s="203"/>
      <c r="N797" s="203"/>
      <c r="O797" s="204"/>
      <c r="P797" s="204"/>
      <c r="Q797" s="201"/>
      <c r="R797" s="201"/>
    </row>
    <row r="798" spans="1:18" x14ac:dyDescent="0.2">
      <c r="A798" s="113"/>
      <c r="B798" s="200"/>
      <c r="C798" s="200"/>
      <c r="D798" s="201"/>
      <c r="E798" s="113"/>
      <c r="F798" s="113"/>
      <c r="G798" s="113"/>
      <c r="H798" s="113"/>
      <c r="I798" s="203"/>
      <c r="J798" s="203"/>
      <c r="K798" s="203"/>
      <c r="L798" s="203"/>
      <c r="M798" s="203"/>
      <c r="N798" s="203"/>
      <c r="O798" s="204"/>
      <c r="P798" s="204"/>
      <c r="Q798" s="201"/>
      <c r="R798" s="201"/>
    </row>
    <row r="799" spans="1:18" x14ac:dyDescent="0.2">
      <c r="A799" s="113"/>
      <c r="B799" s="200"/>
      <c r="C799" s="200"/>
      <c r="D799" s="201"/>
      <c r="E799" s="113"/>
      <c r="F799" s="113"/>
      <c r="G799" s="113"/>
      <c r="H799" s="113"/>
      <c r="I799" s="203"/>
      <c r="J799" s="203"/>
      <c r="K799" s="203"/>
      <c r="L799" s="203"/>
      <c r="M799" s="203"/>
      <c r="N799" s="203"/>
      <c r="O799" s="204"/>
      <c r="P799" s="204"/>
      <c r="Q799" s="201"/>
      <c r="R799" s="201"/>
    </row>
    <row r="800" spans="1:18" x14ac:dyDescent="0.2">
      <c r="A800" s="113"/>
      <c r="B800" s="200"/>
      <c r="C800" s="200"/>
      <c r="D800" s="201"/>
      <c r="E800" s="113"/>
      <c r="F800" s="113"/>
      <c r="G800" s="113"/>
      <c r="H800" s="113"/>
      <c r="I800" s="203"/>
      <c r="J800" s="203"/>
      <c r="K800" s="203"/>
      <c r="L800" s="203"/>
      <c r="M800" s="203"/>
      <c r="N800" s="203"/>
      <c r="O800" s="204"/>
      <c r="P800" s="204"/>
      <c r="Q800" s="201"/>
      <c r="R800" s="201"/>
    </row>
    <row r="801" spans="1:18" x14ac:dyDescent="0.2">
      <c r="A801" s="113"/>
      <c r="B801" s="200"/>
      <c r="C801" s="200"/>
      <c r="D801" s="201"/>
      <c r="E801" s="113"/>
      <c r="F801" s="113"/>
      <c r="G801" s="113"/>
      <c r="H801" s="113"/>
      <c r="I801" s="203"/>
      <c r="J801" s="203"/>
      <c r="K801" s="203"/>
      <c r="L801" s="203"/>
      <c r="M801" s="203"/>
      <c r="N801" s="203"/>
      <c r="O801" s="204"/>
      <c r="P801" s="204"/>
      <c r="Q801" s="201"/>
      <c r="R801" s="201"/>
    </row>
    <row r="802" spans="1:18" x14ac:dyDescent="0.2">
      <c r="A802" s="113"/>
      <c r="B802" s="200"/>
      <c r="C802" s="200"/>
      <c r="D802" s="201"/>
      <c r="E802" s="113"/>
      <c r="F802" s="113"/>
      <c r="G802" s="113"/>
      <c r="H802" s="113"/>
      <c r="I802" s="203"/>
      <c r="J802" s="203"/>
      <c r="K802" s="203"/>
      <c r="L802" s="203"/>
      <c r="M802" s="203"/>
      <c r="N802" s="203"/>
      <c r="O802" s="204"/>
      <c r="P802" s="204"/>
      <c r="Q802" s="201"/>
      <c r="R802" s="201"/>
    </row>
    <row r="803" spans="1:18" x14ac:dyDescent="0.2">
      <c r="A803" s="113"/>
      <c r="B803" s="200"/>
      <c r="C803" s="200"/>
      <c r="D803" s="201"/>
      <c r="E803" s="113"/>
      <c r="F803" s="113"/>
      <c r="G803" s="113"/>
      <c r="H803" s="113"/>
      <c r="I803" s="203"/>
      <c r="J803" s="203"/>
      <c r="K803" s="203"/>
      <c r="L803" s="203"/>
      <c r="M803" s="203"/>
      <c r="N803" s="203"/>
      <c r="O803" s="204"/>
      <c r="P803" s="204"/>
      <c r="Q803" s="201"/>
      <c r="R803" s="201"/>
    </row>
    <row r="804" spans="1:18" x14ac:dyDescent="0.2">
      <c r="A804" s="113"/>
      <c r="B804" s="200"/>
      <c r="C804" s="200"/>
      <c r="D804" s="201"/>
      <c r="E804" s="113"/>
      <c r="F804" s="113"/>
      <c r="G804" s="113"/>
      <c r="H804" s="113"/>
      <c r="I804" s="203"/>
      <c r="J804" s="203"/>
      <c r="K804" s="203"/>
      <c r="L804" s="203"/>
      <c r="M804" s="203"/>
      <c r="N804" s="203"/>
      <c r="O804" s="204"/>
      <c r="P804" s="204"/>
      <c r="Q804" s="201"/>
      <c r="R804" s="201"/>
    </row>
    <row r="805" spans="1:18" x14ac:dyDescent="0.2">
      <c r="A805" s="113"/>
      <c r="B805" s="200"/>
      <c r="C805" s="200"/>
      <c r="D805" s="201"/>
      <c r="E805" s="113"/>
      <c r="F805" s="113"/>
      <c r="G805" s="113"/>
      <c r="H805" s="113"/>
      <c r="I805" s="203"/>
      <c r="J805" s="203"/>
      <c r="K805" s="203"/>
      <c r="L805" s="203"/>
      <c r="M805" s="203"/>
      <c r="N805" s="203"/>
      <c r="O805" s="204"/>
      <c r="P805" s="204"/>
      <c r="Q805" s="201"/>
      <c r="R805" s="201"/>
    </row>
    <row r="806" spans="1:18" x14ac:dyDescent="0.2">
      <c r="A806" s="113"/>
      <c r="B806" s="200"/>
      <c r="C806" s="200"/>
      <c r="D806" s="201"/>
      <c r="E806" s="113"/>
      <c r="F806" s="113"/>
      <c r="G806" s="113"/>
      <c r="H806" s="113"/>
      <c r="I806" s="203"/>
      <c r="J806" s="203"/>
      <c r="K806" s="203"/>
      <c r="L806" s="203"/>
      <c r="M806" s="203"/>
      <c r="N806" s="203"/>
      <c r="O806" s="204"/>
      <c r="P806" s="204"/>
      <c r="Q806" s="201"/>
      <c r="R806" s="201"/>
    </row>
    <row r="807" spans="1:18" x14ac:dyDescent="0.2">
      <c r="A807" s="113"/>
      <c r="B807" s="200"/>
      <c r="C807" s="200"/>
      <c r="D807" s="201"/>
      <c r="E807" s="113"/>
      <c r="F807" s="113"/>
      <c r="G807" s="113"/>
      <c r="H807" s="113"/>
      <c r="I807" s="203"/>
      <c r="J807" s="203"/>
      <c r="K807" s="203"/>
      <c r="L807" s="203"/>
      <c r="M807" s="203"/>
      <c r="N807" s="203"/>
      <c r="O807" s="204"/>
      <c r="P807" s="204"/>
      <c r="Q807" s="201"/>
      <c r="R807" s="201"/>
    </row>
    <row r="808" spans="1:18" x14ac:dyDescent="0.2">
      <c r="A808" s="113"/>
      <c r="B808" s="200"/>
      <c r="C808" s="200"/>
      <c r="D808" s="201"/>
      <c r="E808" s="113"/>
      <c r="F808" s="113"/>
      <c r="G808" s="113"/>
      <c r="H808" s="113"/>
      <c r="I808" s="203"/>
      <c r="J808" s="203"/>
      <c r="K808" s="203"/>
      <c r="L808" s="203"/>
      <c r="M808" s="203"/>
      <c r="N808" s="203"/>
      <c r="O808" s="204"/>
      <c r="P808" s="204"/>
      <c r="Q808" s="201"/>
      <c r="R808" s="201"/>
    </row>
    <row r="809" spans="1:18" x14ac:dyDescent="0.2">
      <c r="A809" s="113"/>
      <c r="B809" s="200"/>
      <c r="C809" s="200"/>
      <c r="D809" s="201"/>
      <c r="E809" s="113"/>
      <c r="F809" s="113"/>
      <c r="G809" s="113"/>
      <c r="H809" s="113"/>
      <c r="I809" s="203"/>
      <c r="J809" s="203"/>
      <c r="K809" s="203"/>
      <c r="L809" s="203"/>
      <c r="M809" s="203"/>
      <c r="N809" s="203"/>
      <c r="O809" s="204"/>
      <c r="P809" s="204"/>
      <c r="Q809" s="201"/>
      <c r="R809" s="201"/>
    </row>
    <row r="810" spans="1:18" x14ac:dyDescent="0.2">
      <c r="A810" s="113"/>
      <c r="B810" s="200"/>
      <c r="C810" s="200"/>
      <c r="D810" s="201"/>
      <c r="E810" s="113"/>
      <c r="F810" s="113"/>
      <c r="G810" s="113"/>
      <c r="H810" s="113"/>
      <c r="I810" s="203"/>
      <c r="J810" s="203"/>
      <c r="K810" s="203"/>
      <c r="L810" s="203"/>
      <c r="M810" s="203"/>
      <c r="N810" s="203"/>
      <c r="O810" s="204"/>
      <c r="P810" s="204"/>
      <c r="Q810" s="201"/>
      <c r="R810" s="201"/>
    </row>
    <row r="811" spans="1:18" x14ac:dyDescent="0.2">
      <c r="A811" s="113"/>
      <c r="B811" s="200"/>
      <c r="C811" s="200"/>
      <c r="D811" s="201"/>
      <c r="E811" s="113"/>
      <c r="F811" s="113"/>
      <c r="G811" s="113"/>
      <c r="H811" s="113"/>
      <c r="I811" s="203"/>
      <c r="J811" s="203"/>
      <c r="K811" s="203"/>
      <c r="L811" s="203"/>
      <c r="M811" s="203"/>
      <c r="N811" s="203"/>
      <c r="O811" s="204"/>
      <c r="P811" s="204"/>
      <c r="Q811" s="201"/>
      <c r="R811" s="201"/>
    </row>
    <row r="812" spans="1:18" x14ac:dyDescent="0.2">
      <c r="A812" s="113"/>
      <c r="B812" s="200"/>
      <c r="C812" s="200"/>
      <c r="D812" s="201"/>
      <c r="E812" s="113"/>
      <c r="F812" s="113"/>
      <c r="G812" s="113"/>
      <c r="H812" s="113"/>
      <c r="I812" s="203"/>
      <c r="J812" s="203"/>
      <c r="K812" s="203"/>
      <c r="L812" s="203"/>
      <c r="M812" s="203"/>
      <c r="N812" s="203"/>
      <c r="O812" s="204"/>
      <c r="P812" s="204"/>
      <c r="Q812" s="201"/>
      <c r="R812" s="201"/>
    </row>
    <row r="813" spans="1:18" x14ac:dyDescent="0.2">
      <c r="A813" s="113"/>
      <c r="B813" s="200"/>
      <c r="C813" s="200"/>
      <c r="D813" s="201"/>
      <c r="E813" s="113"/>
      <c r="F813" s="113"/>
      <c r="G813" s="113"/>
      <c r="H813" s="113"/>
      <c r="I813" s="203"/>
      <c r="J813" s="203"/>
      <c r="K813" s="203"/>
      <c r="L813" s="203"/>
      <c r="M813" s="203"/>
      <c r="N813" s="203"/>
      <c r="O813" s="204"/>
      <c r="P813" s="204"/>
      <c r="Q813" s="201"/>
      <c r="R813" s="201"/>
    </row>
    <row r="814" spans="1:18" x14ac:dyDescent="0.2">
      <c r="A814" s="113"/>
      <c r="B814" s="200"/>
      <c r="C814" s="200"/>
      <c r="D814" s="201"/>
      <c r="E814" s="113"/>
      <c r="F814" s="113"/>
      <c r="G814" s="113"/>
      <c r="H814" s="113"/>
      <c r="I814" s="203"/>
      <c r="J814" s="203"/>
      <c r="K814" s="203"/>
      <c r="L814" s="203"/>
      <c r="M814" s="203"/>
      <c r="N814" s="203"/>
      <c r="O814" s="204"/>
      <c r="P814" s="204"/>
      <c r="Q814" s="201"/>
      <c r="R814" s="201"/>
    </row>
    <row r="815" spans="1:18" x14ac:dyDescent="0.2">
      <c r="A815" s="113"/>
      <c r="B815" s="200"/>
      <c r="C815" s="200"/>
      <c r="D815" s="201"/>
      <c r="E815" s="113"/>
      <c r="F815" s="113"/>
      <c r="G815" s="113"/>
      <c r="H815" s="113"/>
      <c r="I815" s="203"/>
      <c r="J815" s="203"/>
      <c r="K815" s="203"/>
      <c r="L815" s="203"/>
      <c r="M815" s="203"/>
      <c r="N815" s="203"/>
      <c r="O815" s="204"/>
      <c r="P815" s="204"/>
      <c r="Q815" s="201"/>
      <c r="R815" s="201"/>
    </row>
    <row r="816" spans="1:18" x14ac:dyDescent="0.2">
      <c r="A816" s="113"/>
      <c r="B816" s="200"/>
      <c r="C816" s="200"/>
      <c r="D816" s="201"/>
      <c r="E816" s="113"/>
      <c r="F816" s="113"/>
      <c r="G816" s="113"/>
      <c r="H816" s="113"/>
      <c r="I816" s="203"/>
      <c r="J816" s="203"/>
      <c r="K816" s="203"/>
      <c r="L816" s="203"/>
      <c r="M816" s="203"/>
      <c r="N816" s="203"/>
      <c r="O816" s="204"/>
      <c r="P816" s="204"/>
      <c r="Q816" s="201"/>
      <c r="R816" s="201"/>
    </row>
    <row r="817" spans="1:18" x14ac:dyDescent="0.2">
      <c r="A817" s="113"/>
      <c r="B817" s="200"/>
      <c r="C817" s="200"/>
      <c r="D817" s="201"/>
      <c r="E817" s="113"/>
      <c r="F817" s="113"/>
      <c r="G817" s="113"/>
      <c r="H817" s="113"/>
      <c r="I817" s="203"/>
      <c r="J817" s="203"/>
      <c r="K817" s="203"/>
      <c r="L817" s="203"/>
      <c r="M817" s="203"/>
      <c r="N817" s="203"/>
      <c r="O817" s="204"/>
      <c r="P817" s="204"/>
      <c r="Q817" s="201"/>
      <c r="R817" s="201"/>
    </row>
    <row r="818" spans="1:18" x14ac:dyDescent="0.2">
      <c r="A818" s="113"/>
      <c r="B818" s="200"/>
      <c r="C818" s="200"/>
      <c r="D818" s="201"/>
      <c r="E818" s="113"/>
      <c r="F818" s="113"/>
      <c r="G818" s="113"/>
      <c r="H818" s="113"/>
      <c r="I818" s="203"/>
      <c r="J818" s="203"/>
      <c r="K818" s="203"/>
      <c r="L818" s="203"/>
      <c r="M818" s="203"/>
      <c r="N818" s="203"/>
      <c r="O818" s="204"/>
      <c r="P818" s="204"/>
      <c r="Q818" s="201"/>
      <c r="R818" s="201"/>
    </row>
    <row r="819" spans="1:18" x14ac:dyDescent="0.2">
      <c r="A819" s="113"/>
      <c r="B819" s="200"/>
      <c r="C819" s="200"/>
      <c r="D819" s="201"/>
      <c r="E819" s="113"/>
      <c r="F819" s="113"/>
      <c r="G819" s="113"/>
      <c r="H819" s="113"/>
      <c r="I819" s="203"/>
      <c r="J819" s="203"/>
      <c r="K819" s="203"/>
      <c r="L819" s="203"/>
      <c r="M819" s="203"/>
      <c r="N819" s="203"/>
      <c r="O819" s="204"/>
      <c r="P819" s="204"/>
      <c r="Q819" s="201"/>
      <c r="R819" s="201"/>
    </row>
    <row r="820" spans="1:18" x14ac:dyDescent="0.2">
      <c r="A820" s="113"/>
      <c r="B820" s="200"/>
      <c r="C820" s="200"/>
      <c r="D820" s="201"/>
      <c r="E820" s="113"/>
      <c r="F820" s="113"/>
      <c r="G820" s="113"/>
      <c r="H820" s="113"/>
      <c r="I820" s="203"/>
      <c r="J820" s="203"/>
      <c r="K820" s="203"/>
      <c r="L820" s="203"/>
      <c r="M820" s="203"/>
      <c r="N820" s="203"/>
      <c r="O820" s="204"/>
      <c r="P820" s="204"/>
      <c r="Q820" s="201"/>
      <c r="R820" s="201"/>
    </row>
    <row r="821" spans="1:18" x14ac:dyDescent="0.2">
      <c r="A821" s="113"/>
      <c r="B821" s="200"/>
      <c r="C821" s="200"/>
      <c r="D821" s="201"/>
      <c r="E821" s="113"/>
      <c r="F821" s="113"/>
      <c r="G821" s="113"/>
      <c r="H821" s="113"/>
      <c r="I821" s="203"/>
      <c r="J821" s="203"/>
      <c r="K821" s="203"/>
      <c r="L821" s="203"/>
      <c r="M821" s="203"/>
      <c r="N821" s="203"/>
      <c r="O821" s="204"/>
      <c r="P821" s="204"/>
      <c r="Q821" s="201"/>
      <c r="R821" s="201"/>
    </row>
    <row r="822" spans="1:18" x14ac:dyDescent="0.2">
      <c r="A822" s="113"/>
      <c r="B822" s="200"/>
      <c r="C822" s="200"/>
      <c r="D822" s="201"/>
      <c r="E822" s="113"/>
      <c r="F822" s="113"/>
      <c r="G822" s="113"/>
      <c r="H822" s="113"/>
      <c r="I822" s="203"/>
      <c r="J822" s="203"/>
      <c r="K822" s="203"/>
      <c r="L822" s="203"/>
      <c r="M822" s="203"/>
      <c r="N822" s="203"/>
      <c r="O822" s="204"/>
      <c r="P822" s="204"/>
      <c r="Q822" s="201"/>
      <c r="R822" s="201"/>
    </row>
    <row r="823" spans="1:18" x14ac:dyDescent="0.2">
      <c r="A823" s="113"/>
      <c r="B823" s="200"/>
      <c r="C823" s="200"/>
      <c r="D823" s="201"/>
      <c r="E823" s="113"/>
      <c r="F823" s="113"/>
      <c r="G823" s="113"/>
      <c r="H823" s="113"/>
      <c r="I823" s="203"/>
      <c r="J823" s="203"/>
      <c r="K823" s="203"/>
      <c r="L823" s="203"/>
      <c r="M823" s="203"/>
      <c r="N823" s="203"/>
      <c r="O823" s="204"/>
      <c r="P823" s="204"/>
      <c r="Q823" s="201"/>
      <c r="R823" s="201"/>
    </row>
    <row r="824" spans="1:18" x14ac:dyDescent="0.2">
      <c r="A824" s="113"/>
      <c r="B824" s="200"/>
      <c r="C824" s="200"/>
      <c r="D824" s="201"/>
      <c r="E824" s="113"/>
      <c r="F824" s="113"/>
      <c r="G824" s="113"/>
      <c r="H824" s="113"/>
      <c r="I824" s="203"/>
      <c r="J824" s="203"/>
      <c r="K824" s="203"/>
      <c r="L824" s="203"/>
      <c r="M824" s="203"/>
      <c r="N824" s="203"/>
      <c r="O824" s="204"/>
      <c r="P824" s="204"/>
      <c r="Q824" s="201"/>
      <c r="R824" s="201"/>
    </row>
    <row r="825" spans="1:18" x14ac:dyDescent="0.2">
      <c r="A825" s="113"/>
      <c r="B825" s="200"/>
      <c r="C825" s="200"/>
      <c r="D825" s="201"/>
      <c r="E825" s="113"/>
      <c r="F825" s="113"/>
      <c r="G825" s="113"/>
      <c r="H825" s="113"/>
      <c r="I825" s="203"/>
      <c r="J825" s="203"/>
      <c r="K825" s="203"/>
      <c r="L825" s="203"/>
      <c r="M825" s="203"/>
      <c r="N825" s="203"/>
      <c r="O825" s="204"/>
      <c r="P825" s="204"/>
      <c r="Q825" s="201"/>
      <c r="R825" s="201"/>
    </row>
    <row r="826" spans="1:18" x14ac:dyDescent="0.2">
      <c r="A826" s="113"/>
      <c r="B826" s="200"/>
      <c r="C826" s="200"/>
      <c r="D826" s="201"/>
      <c r="E826" s="113"/>
      <c r="F826" s="113"/>
      <c r="G826" s="113"/>
      <c r="H826" s="113"/>
      <c r="I826" s="203"/>
      <c r="J826" s="203"/>
      <c r="K826" s="203"/>
      <c r="L826" s="203"/>
      <c r="M826" s="203"/>
      <c r="N826" s="203"/>
      <c r="O826" s="204"/>
      <c r="P826" s="204"/>
      <c r="Q826" s="201"/>
      <c r="R826" s="201"/>
    </row>
    <row r="827" spans="1:18" x14ac:dyDescent="0.2">
      <c r="A827" s="113"/>
      <c r="B827" s="200"/>
      <c r="C827" s="200"/>
      <c r="D827" s="201"/>
      <c r="E827" s="113"/>
      <c r="F827" s="113"/>
      <c r="G827" s="113"/>
      <c r="H827" s="113"/>
      <c r="I827" s="203"/>
      <c r="J827" s="203"/>
      <c r="K827" s="203"/>
      <c r="L827" s="203"/>
      <c r="M827" s="203"/>
      <c r="N827" s="203"/>
      <c r="O827" s="204"/>
      <c r="P827" s="204"/>
      <c r="Q827" s="201"/>
      <c r="R827" s="201"/>
    </row>
    <row r="828" spans="1:18" x14ac:dyDescent="0.2">
      <c r="A828" s="113"/>
      <c r="B828" s="200"/>
      <c r="C828" s="200"/>
      <c r="D828" s="201"/>
      <c r="E828" s="113"/>
      <c r="F828" s="113"/>
      <c r="G828" s="113"/>
      <c r="H828" s="113"/>
      <c r="I828" s="203"/>
      <c r="J828" s="203"/>
      <c r="K828" s="203"/>
      <c r="L828" s="203"/>
      <c r="M828" s="203"/>
      <c r="N828" s="203"/>
      <c r="O828" s="204"/>
      <c r="P828" s="204"/>
      <c r="Q828" s="201"/>
      <c r="R828" s="201"/>
    </row>
    <row r="829" spans="1:18" x14ac:dyDescent="0.2">
      <c r="A829" s="113"/>
      <c r="B829" s="200"/>
      <c r="C829" s="200"/>
      <c r="D829" s="201"/>
      <c r="E829" s="113"/>
      <c r="F829" s="113"/>
      <c r="G829" s="113"/>
      <c r="H829" s="113"/>
      <c r="I829" s="203"/>
      <c r="J829" s="203"/>
      <c r="K829" s="203"/>
      <c r="L829" s="203"/>
      <c r="M829" s="203"/>
      <c r="N829" s="203"/>
      <c r="O829" s="204"/>
      <c r="P829" s="204"/>
      <c r="Q829" s="201"/>
      <c r="R829" s="201"/>
    </row>
    <row r="830" spans="1:18" x14ac:dyDescent="0.2">
      <c r="A830" s="113"/>
      <c r="B830" s="200"/>
      <c r="C830" s="200"/>
      <c r="D830" s="201"/>
      <c r="E830" s="113"/>
      <c r="F830" s="113"/>
      <c r="G830" s="113"/>
      <c r="H830" s="113"/>
      <c r="I830" s="203"/>
      <c r="J830" s="203"/>
      <c r="K830" s="203"/>
      <c r="L830" s="203"/>
      <c r="M830" s="203"/>
      <c r="N830" s="203"/>
      <c r="O830" s="204"/>
      <c r="P830" s="204"/>
      <c r="Q830" s="201"/>
      <c r="R830" s="201"/>
    </row>
    <row r="831" spans="1:18" x14ac:dyDescent="0.2">
      <c r="A831" s="113"/>
      <c r="B831" s="200"/>
      <c r="C831" s="200"/>
      <c r="D831" s="201"/>
      <c r="E831" s="113"/>
      <c r="F831" s="113"/>
      <c r="G831" s="113"/>
      <c r="H831" s="113"/>
      <c r="I831" s="203"/>
      <c r="J831" s="203"/>
      <c r="K831" s="203"/>
      <c r="L831" s="203"/>
      <c r="M831" s="203"/>
      <c r="N831" s="203"/>
      <c r="O831" s="204"/>
      <c r="P831" s="204"/>
      <c r="Q831" s="201"/>
      <c r="R831" s="201"/>
    </row>
    <row r="832" spans="1:18" x14ac:dyDescent="0.2">
      <c r="A832" s="113"/>
      <c r="B832" s="200"/>
      <c r="C832" s="200"/>
      <c r="D832" s="201"/>
      <c r="E832" s="113"/>
      <c r="F832" s="113"/>
      <c r="G832" s="113"/>
      <c r="H832" s="113"/>
      <c r="I832" s="203"/>
      <c r="J832" s="203"/>
      <c r="K832" s="203"/>
      <c r="L832" s="203"/>
      <c r="M832" s="203"/>
      <c r="N832" s="203"/>
      <c r="O832" s="204"/>
      <c r="P832" s="204"/>
      <c r="Q832" s="201"/>
      <c r="R832" s="201"/>
    </row>
    <row r="833" spans="1:18" x14ac:dyDescent="0.2">
      <c r="A833" s="113"/>
      <c r="B833" s="200"/>
      <c r="C833" s="200"/>
      <c r="D833" s="201"/>
      <c r="E833" s="113"/>
      <c r="F833" s="113"/>
      <c r="G833" s="113"/>
      <c r="H833" s="113"/>
      <c r="I833" s="203"/>
      <c r="J833" s="203"/>
      <c r="K833" s="203"/>
      <c r="L833" s="203"/>
      <c r="M833" s="203"/>
      <c r="N833" s="203"/>
      <c r="O833" s="204"/>
      <c r="P833" s="204"/>
      <c r="Q833" s="201"/>
      <c r="R833" s="201"/>
    </row>
    <row r="834" spans="1:18" x14ac:dyDescent="0.2">
      <c r="A834" s="113"/>
      <c r="B834" s="200"/>
      <c r="C834" s="200"/>
      <c r="D834" s="201"/>
      <c r="E834" s="113"/>
      <c r="F834" s="113"/>
      <c r="G834" s="113"/>
      <c r="H834" s="113"/>
      <c r="I834" s="203"/>
      <c r="J834" s="203"/>
      <c r="K834" s="203"/>
      <c r="L834" s="203"/>
      <c r="M834" s="203"/>
      <c r="N834" s="203"/>
      <c r="O834" s="204"/>
      <c r="P834" s="204"/>
      <c r="Q834" s="201"/>
      <c r="R834" s="201"/>
    </row>
    <row r="835" spans="1:18" x14ac:dyDescent="0.2">
      <c r="A835" s="113"/>
      <c r="B835" s="200"/>
      <c r="C835" s="200"/>
      <c r="D835" s="201"/>
      <c r="E835" s="113"/>
      <c r="F835" s="113"/>
      <c r="G835" s="113"/>
      <c r="H835" s="113"/>
      <c r="I835" s="203"/>
      <c r="J835" s="203"/>
      <c r="K835" s="203"/>
      <c r="L835" s="203"/>
      <c r="M835" s="203"/>
      <c r="N835" s="203"/>
      <c r="O835" s="204"/>
      <c r="P835" s="204"/>
      <c r="Q835" s="201"/>
      <c r="R835" s="201"/>
    </row>
    <row r="836" spans="1:18" x14ac:dyDescent="0.2">
      <c r="A836" s="113"/>
      <c r="B836" s="200"/>
      <c r="C836" s="200"/>
      <c r="D836" s="201"/>
      <c r="E836" s="113"/>
      <c r="F836" s="113"/>
      <c r="G836" s="113"/>
      <c r="H836" s="113"/>
      <c r="I836" s="203"/>
      <c r="J836" s="203"/>
      <c r="K836" s="203"/>
      <c r="L836" s="203"/>
      <c r="M836" s="203"/>
      <c r="N836" s="203"/>
      <c r="O836" s="204"/>
      <c r="P836" s="204"/>
      <c r="Q836" s="201"/>
      <c r="R836" s="201"/>
    </row>
    <row r="837" spans="1:18" x14ac:dyDescent="0.2">
      <c r="A837" s="113"/>
      <c r="B837" s="200"/>
      <c r="C837" s="200"/>
      <c r="D837" s="201"/>
      <c r="E837" s="113"/>
      <c r="F837" s="113"/>
      <c r="G837" s="113"/>
      <c r="H837" s="113"/>
      <c r="I837" s="203"/>
      <c r="J837" s="203"/>
      <c r="K837" s="203"/>
      <c r="L837" s="203"/>
      <c r="M837" s="203"/>
      <c r="N837" s="203"/>
      <c r="O837" s="204"/>
      <c r="P837" s="204"/>
      <c r="Q837" s="201"/>
      <c r="R837" s="201"/>
    </row>
    <row r="838" spans="1:18" x14ac:dyDescent="0.2">
      <c r="A838" s="113"/>
      <c r="B838" s="200"/>
      <c r="C838" s="200"/>
      <c r="D838" s="201"/>
      <c r="E838" s="113"/>
      <c r="F838" s="113"/>
      <c r="G838" s="113"/>
      <c r="H838" s="113"/>
      <c r="I838" s="203"/>
      <c r="J838" s="203"/>
      <c r="K838" s="203"/>
      <c r="L838" s="203"/>
      <c r="M838" s="203"/>
      <c r="N838" s="203"/>
      <c r="O838" s="204"/>
      <c r="P838" s="204"/>
      <c r="Q838" s="201"/>
      <c r="R838" s="201"/>
    </row>
    <row r="839" spans="1:18" x14ac:dyDescent="0.2">
      <c r="A839" s="113"/>
      <c r="B839" s="200"/>
      <c r="C839" s="200"/>
      <c r="D839" s="201"/>
      <c r="E839" s="113"/>
      <c r="F839" s="113"/>
      <c r="G839" s="113"/>
      <c r="H839" s="113"/>
      <c r="I839" s="203"/>
      <c r="J839" s="203"/>
      <c r="K839" s="203"/>
      <c r="L839" s="203"/>
      <c r="M839" s="203"/>
      <c r="N839" s="203"/>
      <c r="O839" s="204"/>
      <c r="P839" s="204"/>
      <c r="Q839" s="201"/>
      <c r="R839" s="201"/>
    </row>
    <row r="840" spans="1:18" x14ac:dyDescent="0.2">
      <c r="A840" s="113"/>
      <c r="B840" s="200"/>
      <c r="C840" s="200"/>
      <c r="D840" s="201"/>
      <c r="E840" s="113"/>
      <c r="F840" s="113"/>
      <c r="G840" s="113"/>
      <c r="H840" s="113"/>
      <c r="I840" s="203"/>
      <c r="J840" s="203"/>
      <c r="K840" s="203"/>
      <c r="L840" s="203"/>
      <c r="M840" s="203"/>
      <c r="N840" s="203"/>
      <c r="O840" s="204"/>
      <c r="P840" s="204"/>
      <c r="Q840" s="201"/>
      <c r="R840" s="201"/>
    </row>
    <row r="841" spans="1:18" x14ac:dyDescent="0.2">
      <c r="A841" s="113"/>
      <c r="B841" s="200"/>
      <c r="C841" s="200"/>
      <c r="D841" s="201"/>
      <c r="E841" s="113"/>
      <c r="F841" s="113"/>
      <c r="G841" s="113"/>
      <c r="H841" s="113"/>
      <c r="I841" s="203"/>
      <c r="J841" s="203"/>
      <c r="K841" s="203"/>
      <c r="L841" s="203"/>
      <c r="M841" s="203"/>
      <c r="N841" s="203"/>
      <c r="O841" s="204"/>
      <c r="P841" s="204"/>
      <c r="Q841" s="201"/>
      <c r="R841" s="201"/>
    </row>
    <row r="842" spans="1:18" x14ac:dyDescent="0.2">
      <c r="A842" s="113"/>
      <c r="B842" s="200"/>
      <c r="C842" s="200"/>
      <c r="D842" s="201"/>
      <c r="E842" s="113"/>
      <c r="F842" s="113"/>
      <c r="G842" s="113"/>
      <c r="H842" s="113"/>
      <c r="I842" s="203"/>
      <c r="J842" s="203"/>
      <c r="K842" s="203"/>
      <c r="L842" s="203"/>
      <c r="M842" s="203"/>
      <c r="N842" s="203"/>
      <c r="O842" s="204"/>
      <c r="P842" s="204"/>
      <c r="Q842" s="201"/>
      <c r="R842" s="201"/>
    </row>
    <row r="843" spans="1:18" x14ac:dyDescent="0.2">
      <c r="A843" s="113"/>
      <c r="B843" s="200"/>
      <c r="C843" s="200"/>
      <c r="D843" s="201"/>
      <c r="E843" s="113"/>
      <c r="F843" s="113"/>
      <c r="G843" s="113"/>
      <c r="H843" s="113"/>
      <c r="I843" s="203"/>
      <c r="J843" s="203"/>
      <c r="K843" s="203"/>
      <c r="L843" s="203"/>
      <c r="M843" s="203"/>
      <c r="N843" s="203"/>
      <c r="O843" s="204"/>
      <c r="P843" s="204"/>
      <c r="Q843" s="201"/>
      <c r="R843" s="201"/>
    </row>
    <row r="844" spans="1:18" x14ac:dyDescent="0.2">
      <c r="A844" s="113"/>
      <c r="B844" s="200"/>
      <c r="C844" s="200"/>
      <c r="D844" s="201"/>
      <c r="E844" s="113"/>
      <c r="F844" s="113"/>
      <c r="G844" s="113"/>
      <c r="H844" s="113"/>
      <c r="I844" s="203"/>
      <c r="J844" s="203"/>
      <c r="K844" s="203"/>
      <c r="L844" s="203"/>
      <c r="M844" s="203"/>
      <c r="N844" s="203"/>
      <c r="O844" s="204"/>
      <c r="P844" s="204"/>
      <c r="Q844" s="201"/>
      <c r="R844" s="201"/>
    </row>
    <row r="845" spans="1:18" x14ac:dyDescent="0.2">
      <c r="A845" s="113"/>
      <c r="B845" s="200"/>
      <c r="C845" s="200"/>
      <c r="D845" s="201"/>
      <c r="E845" s="113"/>
      <c r="F845" s="113"/>
      <c r="G845" s="113"/>
      <c r="H845" s="113"/>
      <c r="I845" s="203"/>
      <c r="J845" s="203"/>
      <c r="K845" s="203"/>
      <c r="L845" s="203"/>
      <c r="M845" s="203"/>
      <c r="N845" s="203"/>
      <c r="O845" s="204"/>
      <c r="P845" s="204"/>
      <c r="Q845" s="201"/>
      <c r="R845" s="201"/>
    </row>
    <row r="846" spans="1:18" x14ac:dyDescent="0.2">
      <c r="A846" s="113"/>
      <c r="B846" s="200"/>
      <c r="C846" s="200"/>
      <c r="D846" s="201"/>
      <c r="E846" s="113"/>
      <c r="F846" s="113"/>
      <c r="G846" s="113"/>
      <c r="H846" s="113"/>
      <c r="I846" s="203"/>
      <c r="J846" s="203"/>
      <c r="K846" s="203"/>
      <c r="L846" s="203"/>
      <c r="M846" s="203"/>
      <c r="N846" s="203"/>
      <c r="O846" s="204"/>
      <c r="P846" s="204"/>
      <c r="Q846" s="201"/>
      <c r="R846" s="201"/>
    </row>
    <row r="847" spans="1:18" x14ac:dyDescent="0.2">
      <c r="A847" s="113"/>
      <c r="B847" s="200"/>
      <c r="C847" s="200"/>
      <c r="D847" s="201"/>
      <c r="E847" s="113"/>
      <c r="F847" s="113"/>
      <c r="G847" s="113"/>
      <c r="H847" s="113"/>
      <c r="I847" s="203"/>
      <c r="J847" s="203"/>
      <c r="K847" s="203"/>
      <c r="L847" s="203"/>
      <c r="M847" s="203"/>
      <c r="N847" s="203"/>
      <c r="O847" s="204"/>
      <c r="P847" s="204"/>
      <c r="Q847" s="201"/>
      <c r="R847" s="201"/>
    </row>
    <row r="848" spans="1:18" x14ac:dyDescent="0.2">
      <c r="A848" s="113"/>
      <c r="B848" s="200"/>
      <c r="C848" s="200"/>
      <c r="D848" s="201"/>
      <c r="E848" s="113"/>
      <c r="F848" s="113"/>
      <c r="G848" s="113"/>
      <c r="H848" s="113"/>
      <c r="I848" s="203"/>
      <c r="J848" s="203"/>
      <c r="K848" s="203"/>
      <c r="L848" s="203"/>
      <c r="M848" s="203"/>
      <c r="N848" s="203"/>
      <c r="O848" s="204"/>
      <c r="P848" s="204"/>
      <c r="Q848" s="201"/>
      <c r="R848" s="201"/>
    </row>
    <row r="849" spans="1:18" x14ac:dyDescent="0.2">
      <c r="A849" s="113"/>
      <c r="B849" s="200"/>
      <c r="C849" s="200"/>
      <c r="D849" s="201"/>
      <c r="E849" s="113"/>
      <c r="F849" s="113"/>
      <c r="G849" s="113"/>
      <c r="H849" s="113"/>
      <c r="I849" s="203"/>
      <c r="J849" s="203"/>
      <c r="K849" s="203"/>
      <c r="L849" s="203"/>
      <c r="M849" s="203"/>
      <c r="N849" s="203"/>
      <c r="O849" s="204"/>
      <c r="P849" s="204"/>
      <c r="Q849" s="201"/>
      <c r="R849" s="201"/>
    </row>
    <row r="850" spans="1:18" x14ac:dyDescent="0.2">
      <c r="A850" s="113"/>
      <c r="B850" s="200"/>
      <c r="C850" s="200"/>
      <c r="D850" s="201"/>
      <c r="E850" s="113"/>
      <c r="F850" s="113"/>
      <c r="G850" s="113"/>
      <c r="H850" s="113"/>
      <c r="I850" s="203"/>
      <c r="J850" s="203"/>
      <c r="K850" s="203"/>
      <c r="L850" s="203"/>
      <c r="M850" s="203"/>
      <c r="N850" s="203"/>
      <c r="O850" s="204"/>
      <c r="P850" s="204"/>
      <c r="Q850" s="201"/>
      <c r="R850" s="201"/>
    </row>
    <row r="851" spans="1:18" x14ac:dyDescent="0.2">
      <c r="A851" s="113"/>
      <c r="B851" s="200"/>
      <c r="C851" s="200"/>
      <c r="D851" s="201"/>
      <c r="E851" s="113"/>
      <c r="F851" s="113"/>
      <c r="G851" s="113"/>
      <c r="H851" s="113"/>
      <c r="I851" s="203"/>
      <c r="J851" s="203"/>
      <c r="K851" s="203"/>
      <c r="L851" s="203"/>
      <c r="M851" s="203"/>
      <c r="N851" s="203"/>
      <c r="O851" s="204"/>
      <c r="P851" s="204"/>
      <c r="Q851" s="201"/>
      <c r="R851" s="201"/>
    </row>
    <row r="852" spans="1:18" x14ac:dyDescent="0.2">
      <c r="A852" s="113"/>
      <c r="B852" s="200"/>
      <c r="C852" s="200"/>
      <c r="D852" s="201"/>
      <c r="E852" s="113"/>
      <c r="F852" s="113"/>
      <c r="G852" s="113"/>
      <c r="H852" s="113"/>
      <c r="I852" s="203"/>
      <c r="J852" s="203"/>
      <c r="K852" s="203"/>
      <c r="L852" s="203"/>
      <c r="M852" s="203"/>
      <c r="N852" s="203"/>
      <c r="O852" s="204"/>
      <c r="P852" s="204"/>
      <c r="Q852" s="201"/>
      <c r="R852" s="201"/>
    </row>
    <row r="853" spans="1:18" x14ac:dyDescent="0.2">
      <c r="A853" s="113"/>
      <c r="B853" s="200"/>
      <c r="C853" s="200"/>
      <c r="D853" s="201"/>
      <c r="E853" s="113"/>
      <c r="F853" s="113"/>
      <c r="G853" s="113"/>
      <c r="H853" s="113"/>
      <c r="I853" s="203"/>
      <c r="J853" s="203"/>
      <c r="K853" s="203"/>
      <c r="L853" s="203"/>
      <c r="M853" s="203"/>
      <c r="N853" s="203"/>
      <c r="O853" s="204"/>
      <c r="P853" s="204"/>
      <c r="Q853" s="201"/>
      <c r="R853" s="201"/>
    </row>
    <row r="854" spans="1:18" x14ac:dyDescent="0.2">
      <c r="A854" s="113"/>
      <c r="B854" s="200"/>
      <c r="C854" s="200"/>
      <c r="D854" s="201"/>
      <c r="E854" s="113"/>
      <c r="F854" s="113"/>
      <c r="G854" s="113"/>
      <c r="H854" s="113"/>
      <c r="I854" s="203"/>
      <c r="J854" s="203"/>
      <c r="K854" s="203"/>
      <c r="L854" s="203"/>
      <c r="M854" s="203"/>
      <c r="N854" s="203"/>
      <c r="O854" s="204"/>
      <c r="P854" s="204"/>
      <c r="Q854" s="201"/>
      <c r="R854" s="201"/>
    </row>
    <row r="855" spans="1:18" x14ac:dyDescent="0.2">
      <c r="A855" s="113"/>
      <c r="B855" s="200"/>
      <c r="C855" s="200"/>
      <c r="D855" s="201"/>
      <c r="E855" s="113"/>
      <c r="F855" s="113"/>
      <c r="G855" s="113"/>
      <c r="H855" s="113"/>
      <c r="I855" s="203"/>
      <c r="J855" s="203"/>
      <c r="K855" s="203"/>
      <c r="L855" s="203"/>
      <c r="M855" s="203"/>
      <c r="N855" s="203"/>
      <c r="O855" s="204"/>
      <c r="P855" s="204"/>
      <c r="Q855" s="201"/>
      <c r="R855" s="201"/>
    </row>
    <row r="856" spans="1:18" x14ac:dyDescent="0.2">
      <c r="A856" s="113"/>
      <c r="B856" s="200"/>
      <c r="C856" s="200"/>
      <c r="D856" s="201"/>
      <c r="E856" s="113"/>
      <c r="F856" s="113"/>
      <c r="G856" s="113"/>
      <c r="H856" s="113"/>
      <c r="I856" s="203"/>
      <c r="J856" s="203"/>
      <c r="K856" s="203"/>
      <c r="L856" s="203"/>
      <c r="M856" s="203"/>
      <c r="N856" s="203"/>
      <c r="O856" s="204"/>
      <c r="P856" s="204"/>
      <c r="Q856" s="201"/>
      <c r="R856" s="201"/>
    </row>
    <row r="857" spans="1:18" x14ac:dyDescent="0.2">
      <c r="A857" s="113"/>
      <c r="B857" s="200"/>
      <c r="C857" s="200"/>
      <c r="D857" s="201"/>
      <c r="E857" s="113"/>
      <c r="F857" s="113"/>
      <c r="G857" s="113"/>
      <c r="H857" s="113"/>
      <c r="I857" s="203"/>
      <c r="J857" s="203"/>
      <c r="K857" s="203"/>
      <c r="L857" s="203"/>
      <c r="M857" s="203"/>
      <c r="N857" s="203"/>
      <c r="O857" s="204"/>
      <c r="P857" s="204"/>
      <c r="Q857" s="201"/>
      <c r="R857" s="201"/>
    </row>
    <row r="858" spans="1:18" x14ac:dyDescent="0.2">
      <c r="A858" s="113"/>
      <c r="B858" s="200"/>
      <c r="C858" s="200"/>
      <c r="D858" s="201"/>
      <c r="E858" s="113"/>
      <c r="F858" s="113"/>
      <c r="G858" s="113"/>
      <c r="H858" s="113"/>
      <c r="I858" s="203"/>
      <c r="J858" s="203"/>
      <c r="K858" s="203"/>
      <c r="L858" s="203"/>
      <c r="M858" s="203"/>
      <c r="N858" s="203"/>
      <c r="O858" s="204"/>
      <c r="P858" s="204"/>
      <c r="Q858" s="201"/>
      <c r="R858" s="201"/>
    </row>
    <row r="859" spans="1:18" x14ac:dyDescent="0.2">
      <c r="A859" s="113"/>
      <c r="B859" s="200"/>
      <c r="C859" s="200"/>
      <c r="D859" s="201"/>
      <c r="E859" s="113"/>
      <c r="F859" s="113"/>
      <c r="G859" s="113"/>
      <c r="H859" s="113"/>
      <c r="I859" s="203"/>
      <c r="J859" s="203"/>
      <c r="K859" s="203"/>
      <c r="L859" s="203"/>
      <c r="M859" s="203"/>
      <c r="N859" s="203"/>
      <c r="O859" s="204"/>
      <c r="P859" s="204"/>
      <c r="Q859" s="201"/>
      <c r="R859" s="201"/>
    </row>
    <row r="860" spans="1:18" x14ac:dyDescent="0.2">
      <c r="A860" s="113"/>
      <c r="B860" s="200"/>
      <c r="C860" s="200"/>
      <c r="D860" s="201"/>
      <c r="E860" s="113"/>
      <c r="F860" s="113"/>
      <c r="G860" s="113"/>
      <c r="H860" s="113"/>
      <c r="I860" s="203"/>
      <c r="J860" s="203"/>
      <c r="K860" s="203"/>
      <c r="L860" s="203"/>
      <c r="M860" s="203"/>
      <c r="N860" s="203"/>
      <c r="O860" s="204"/>
      <c r="P860" s="204"/>
      <c r="Q860" s="201"/>
      <c r="R860" s="201"/>
    </row>
    <row r="861" spans="1:18" x14ac:dyDescent="0.2">
      <c r="A861" s="113"/>
      <c r="B861" s="200"/>
      <c r="C861" s="200"/>
      <c r="D861" s="201"/>
      <c r="E861" s="113"/>
      <c r="F861" s="113"/>
      <c r="G861" s="113"/>
      <c r="H861" s="113"/>
      <c r="I861" s="203"/>
      <c r="J861" s="203"/>
      <c r="K861" s="203"/>
      <c r="L861" s="203"/>
      <c r="M861" s="203"/>
      <c r="N861" s="203"/>
      <c r="O861" s="204"/>
      <c r="P861" s="204"/>
      <c r="Q861" s="201"/>
      <c r="R861" s="201"/>
    </row>
    <row r="862" spans="1:18" x14ac:dyDescent="0.2">
      <c r="A862" s="113"/>
      <c r="B862" s="200"/>
      <c r="C862" s="200"/>
      <c r="D862" s="201"/>
      <c r="E862" s="113"/>
      <c r="F862" s="113"/>
      <c r="G862" s="113"/>
      <c r="H862" s="113"/>
      <c r="I862" s="203"/>
      <c r="J862" s="203"/>
      <c r="K862" s="203"/>
      <c r="L862" s="203"/>
      <c r="M862" s="203"/>
      <c r="N862" s="203"/>
      <c r="O862" s="204"/>
      <c r="P862" s="204"/>
      <c r="Q862" s="201"/>
      <c r="R862" s="201"/>
    </row>
    <row r="863" spans="1:18" x14ac:dyDescent="0.2">
      <c r="A863" s="113"/>
      <c r="B863" s="200"/>
      <c r="C863" s="200"/>
      <c r="D863" s="201"/>
      <c r="E863" s="113"/>
      <c r="F863" s="113"/>
      <c r="G863" s="113"/>
      <c r="H863" s="113"/>
      <c r="I863" s="203"/>
      <c r="J863" s="203"/>
      <c r="K863" s="203"/>
      <c r="L863" s="203"/>
      <c r="M863" s="203"/>
      <c r="N863" s="203"/>
      <c r="O863" s="204"/>
      <c r="P863" s="204"/>
      <c r="Q863" s="201"/>
      <c r="R863" s="201"/>
    </row>
    <row r="864" spans="1:18" x14ac:dyDescent="0.2">
      <c r="A864" s="113"/>
      <c r="B864" s="200"/>
      <c r="C864" s="200"/>
      <c r="D864" s="201"/>
      <c r="E864" s="113"/>
      <c r="F864" s="113"/>
      <c r="G864" s="113"/>
      <c r="H864" s="113"/>
      <c r="I864" s="203"/>
      <c r="J864" s="203"/>
      <c r="K864" s="203"/>
      <c r="L864" s="203"/>
      <c r="M864" s="203"/>
      <c r="N864" s="203"/>
      <c r="O864" s="204"/>
      <c r="P864" s="204"/>
      <c r="Q864" s="201"/>
      <c r="R864" s="201"/>
    </row>
    <row r="865" spans="1:18" x14ac:dyDescent="0.2">
      <c r="A865" s="113"/>
      <c r="B865" s="200"/>
      <c r="C865" s="200"/>
      <c r="D865" s="201"/>
      <c r="E865" s="113"/>
      <c r="F865" s="113"/>
      <c r="G865" s="113"/>
      <c r="H865" s="113"/>
      <c r="I865" s="203"/>
      <c r="J865" s="203"/>
      <c r="K865" s="203"/>
      <c r="L865" s="203"/>
      <c r="M865" s="203"/>
      <c r="N865" s="203"/>
      <c r="O865" s="204"/>
      <c r="P865" s="204"/>
      <c r="Q865" s="201"/>
      <c r="R865" s="201"/>
    </row>
    <row r="866" spans="1:18" x14ac:dyDescent="0.2">
      <c r="A866" s="113"/>
      <c r="B866" s="200"/>
      <c r="C866" s="200"/>
      <c r="D866" s="201"/>
      <c r="E866" s="113"/>
      <c r="F866" s="113"/>
      <c r="G866" s="113"/>
      <c r="H866" s="113"/>
      <c r="I866" s="203"/>
      <c r="J866" s="203"/>
      <c r="K866" s="203"/>
      <c r="L866" s="203"/>
      <c r="M866" s="203"/>
      <c r="N866" s="203"/>
      <c r="O866" s="204"/>
      <c r="P866" s="204"/>
      <c r="Q866" s="201"/>
      <c r="R866" s="201"/>
    </row>
    <row r="867" spans="1:18" x14ac:dyDescent="0.2">
      <c r="A867" s="113"/>
      <c r="B867" s="200"/>
      <c r="C867" s="200"/>
      <c r="D867" s="201"/>
      <c r="E867" s="113"/>
      <c r="F867" s="113"/>
      <c r="G867" s="113"/>
      <c r="H867" s="113"/>
      <c r="I867" s="203"/>
      <c r="J867" s="203"/>
      <c r="K867" s="203"/>
      <c r="L867" s="203"/>
      <c r="M867" s="203"/>
      <c r="N867" s="203"/>
      <c r="O867" s="204"/>
      <c r="P867" s="204"/>
      <c r="Q867" s="201"/>
      <c r="R867" s="201"/>
    </row>
    <row r="868" spans="1:18" x14ac:dyDescent="0.2">
      <c r="A868" s="113"/>
      <c r="B868" s="200"/>
      <c r="C868" s="200"/>
      <c r="D868" s="201"/>
      <c r="E868" s="113"/>
      <c r="F868" s="113"/>
      <c r="G868" s="113"/>
      <c r="H868" s="113"/>
      <c r="I868" s="203"/>
      <c r="J868" s="203"/>
      <c r="K868" s="203"/>
      <c r="L868" s="203"/>
      <c r="M868" s="203"/>
      <c r="N868" s="203"/>
      <c r="O868" s="204"/>
      <c r="P868" s="204"/>
      <c r="Q868" s="201"/>
      <c r="R868" s="201"/>
    </row>
    <row r="869" spans="1:18" x14ac:dyDescent="0.2">
      <c r="A869" s="113"/>
      <c r="B869" s="200"/>
      <c r="C869" s="200"/>
      <c r="D869" s="201"/>
      <c r="E869" s="113"/>
      <c r="F869" s="113"/>
      <c r="G869" s="113"/>
      <c r="H869" s="113"/>
      <c r="I869" s="203"/>
      <c r="J869" s="203"/>
      <c r="K869" s="203"/>
      <c r="L869" s="203"/>
      <c r="M869" s="203"/>
      <c r="N869" s="203"/>
      <c r="O869" s="204"/>
      <c r="P869" s="204"/>
      <c r="Q869" s="201"/>
      <c r="R869" s="201"/>
    </row>
    <row r="870" spans="1:18" x14ac:dyDescent="0.2">
      <c r="A870" s="113"/>
      <c r="B870" s="200"/>
      <c r="C870" s="200"/>
      <c r="D870" s="201"/>
      <c r="E870" s="113"/>
      <c r="F870" s="113"/>
      <c r="G870" s="113"/>
      <c r="H870" s="113"/>
      <c r="I870" s="203"/>
      <c r="J870" s="203"/>
      <c r="K870" s="203"/>
      <c r="L870" s="203"/>
      <c r="M870" s="203"/>
      <c r="N870" s="203"/>
      <c r="O870" s="204"/>
      <c r="P870" s="204"/>
      <c r="Q870" s="201"/>
      <c r="R870" s="201"/>
    </row>
    <row r="871" spans="1:18" x14ac:dyDescent="0.2">
      <c r="A871" s="113"/>
      <c r="B871" s="200"/>
      <c r="C871" s="200"/>
      <c r="D871" s="201"/>
      <c r="E871" s="113"/>
      <c r="F871" s="113"/>
      <c r="G871" s="113"/>
      <c r="H871" s="113"/>
      <c r="I871" s="203"/>
      <c r="J871" s="203"/>
      <c r="K871" s="203"/>
      <c r="L871" s="203"/>
      <c r="M871" s="203"/>
      <c r="N871" s="203"/>
      <c r="O871" s="204"/>
      <c r="P871" s="204"/>
      <c r="Q871" s="201"/>
      <c r="R871" s="201"/>
    </row>
    <row r="872" spans="1:18" x14ac:dyDescent="0.2">
      <c r="A872" s="113"/>
      <c r="B872" s="200"/>
      <c r="C872" s="200"/>
      <c r="D872" s="201"/>
      <c r="E872" s="113"/>
      <c r="F872" s="113"/>
      <c r="G872" s="113"/>
      <c r="H872" s="113"/>
      <c r="I872" s="203"/>
      <c r="J872" s="203"/>
      <c r="K872" s="203"/>
      <c r="L872" s="203"/>
      <c r="M872" s="203"/>
      <c r="N872" s="203"/>
      <c r="O872" s="204"/>
      <c r="P872" s="204"/>
      <c r="Q872" s="201"/>
      <c r="R872" s="201"/>
    </row>
    <row r="873" spans="1:18" x14ac:dyDescent="0.2">
      <c r="A873" s="113"/>
      <c r="B873" s="200"/>
      <c r="C873" s="200"/>
      <c r="D873" s="201"/>
      <c r="E873" s="113"/>
      <c r="F873" s="113"/>
      <c r="G873" s="113"/>
      <c r="H873" s="113"/>
      <c r="I873" s="203"/>
      <c r="J873" s="203"/>
      <c r="K873" s="203"/>
      <c r="L873" s="203"/>
      <c r="M873" s="203"/>
      <c r="N873" s="203"/>
      <c r="O873" s="204"/>
      <c r="P873" s="204"/>
      <c r="Q873" s="201"/>
      <c r="R873" s="201"/>
    </row>
    <row r="874" spans="1:18" x14ac:dyDescent="0.2">
      <c r="A874" s="113"/>
      <c r="B874" s="200"/>
      <c r="C874" s="200"/>
      <c r="D874" s="201"/>
      <c r="E874" s="113"/>
      <c r="F874" s="113"/>
      <c r="G874" s="113"/>
      <c r="H874" s="113"/>
      <c r="I874" s="203"/>
      <c r="J874" s="203"/>
      <c r="K874" s="203"/>
      <c r="L874" s="203"/>
      <c r="M874" s="203"/>
      <c r="N874" s="203"/>
      <c r="O874" s="204"/>
      <c r="P874" s="204"/>
      <c r="Q874" s="201"/>
      <c r="R874" s="201"/>
    </row>
    <row r="875" spans="1:18" x14ac:dyDescent="0.2">
      <c r="A875" s="113"/>
      <c r="B875" s="200"/>
      <c r="C875" s="200"/>
      <c r="D875" s="201"/>
      <c r="E875" s="113"/>
      <c r="F875" s="113"/>
      <c r="G875" s="113"/>
      <c r="H875" s="113"/>
      <c r="I875" s="203"/>
      <c r="J875" s="203"/>
      <c r="K875" s="203"/>
      <c r="L875" s="203"/>
      <c r="M875" s="203"/>
      <c r="N875" s="203"/>
      <c r="O875" s="204"/>
      <c r="P875" s="204"/>
      <c r="Q875" s="201"/>
      <c r="R875" s="201"/>
    </row>
    <row r="876" spans="1:18" x14ac:dyDescent="0.2">
      <c r="A876" s="113"/>
      <c r="B876" s="200"/>
      <c r="C876" s="200"/>
      <c r="D876" s="201"/>
      <c r="E876" s="113"/>
      <c r="F876" s="113"/>
      <c r="G876" s="113"/>
      <c r="H876" s="113"/>
      <c r="I876" s="203"/>
      <c r="J876" s="203"/>
      <c r="K876" s="203"/>
      <c r="L876" s="203"/>
      <c r="M876" s="203"/>
      <c r="N876" s="203"/>
      <c r="O876" s="204"/>
      <c r="P876" s="204"/>
      <c r="Q876" s="201"/>
      <c r="R876" s="201"/>
    </row>
    <row r="877" spans="1:18" x14ac:dyDescent="0.2">
      <c r="A877" s="113"/>
      <c r="B877" s="200"/>
      <c r="C877" s="200"/>
      <c r="D877" s="201"/>
      <c r="E877" s="113"/>
      <c r="F877" s="113"/>
      <c r="G877" s="113"/>
      <c r="H877" s="113"/>
      <c r="I877" s="203"/>
      <c r="J877" s="203"/>
      <c r="K877" s="203"/>
      <c r="L877" s="203"/>
      <c r="M877" s="203"/>
      <c r="N877" s="203"/>
      <c r="O877" s="204"/>
      <c r="P877" s="204"/>
      <c r="Q877" s="201"/>
      <c r="R877" s="201"/>
    </row>
    <row r="878" spans="1:18" x14ac:dyDescent="0.2">
      <c r="A878" s="113"/>
      <c r="B878" s="200"/>
      <c r="C878" s="200"/>
      <c r="D878" s="201"/>
      <c r="E878" s="113"/>
      <c r="F878" s="113"/>
      <c r="G878" s="113"/>
      <c r="H878" s="113"/>
      <c r="I878" s="203"/>
      <c r="J878" s="203"/>
      <c r="K878" s="203"/>
      <c r="L878" s="203"/>
      <c r="M878" s="203"/>
      <c r="N878" s="203"/>
      <c r="O878" s="204"/>
      <c r="P878" s="204"/>
      <c r="Q878" s="201"/>
      <c r="R878" s="201"/>
    </row>
    <row r="879" spans="1:18" x14ac:dyDescent="0.2">
      <c r="A879" s="113"/>
      <c r="B879" s="200"/>
      <c r="C879" s="200"/>
      <c r="D879" s="201"/>
      <c r="E879" s="113"/>
      <c r="F879" s="113"/>
      <c r="G879" s="113"/>
      <c r="H879" s="113"/>
      <c r="I879" s="203"/>
      <c r="J879" s="203"/>
      <c r="K879" s="203"/>
      <c r="L879" s="203"/>
      <c r="M879" s="203"/>
      <c r="N879" s="203"/>
      <c r="O879" s="204"/>
      <c r="P879" s="204"/>
      <c r="Q879" s="201"/>
      <c r="R879" s="201"/>
    </row>
    <row r="880" spans="1:18" x14ac:dyDescent="0.2">
      <c r="A880" s="113"/>
      <c r="B880" s="200"/>
      <c r="C880" s="200"/>
      <c r="D880" s="201"/>
      <c r="E880" s="113"/>
      <c r="F880" s="113"/>
      <c r="G880" s="113"/>
      <c r="H880" s="113"/>
      <c r="I880" s="203"/>
      <c r="J880" s="203"/>
      <c r="K880" s="203"/>
      <c r="L880" s="203"/>
      <c r="M880" s="203"/>
      <c r="N880" s="203"/>
      <c r="O880" s="204"/>
      <c r="P880" s="204"/>
      <c r="Q880" s="201"/>
      <c r="R880" s="201"/>
    </row>
    <row r="881" spans="1:18" x14ac:dyDescent="0.2">
      <c r="A881" s="113"/>
      <c r="B881" s="200"/>
      <c r="C881" s="200"/>
      <c r="D881" s="201"/>
      <c r="E881" s="113"/>
      <c r="F881" s="113"/>
      <c r="G881" s="113"/>
      <c r="H881" s="113"/>
      <c r="I881" s="203"/>
      <c r="J881" s="203"/>
      <c r="K881" s="203"/>
      <c r="L881" s="203"/>
      <c r="M881" s="203"/>
      <c r="N881" s="203"/>
      <c r="O881" s="204"/>
      <c r="P881" s="204"/>
      <c r="Q881" s="201"/>
      <c r="R881" s="201"/>
    </row>
    <row r="882" spans="1:18" x14ac:dyDescent="0.2">
      <c r="A882" s="113"/>
      <c r="B882" s="200"/>
      <c r="C882" s="200"/>
      <c r="D882" s="201"/>
      <c r="E882" s="113"/>
      <c r="F882" s="113"/>
      <c r="G882" s="113"/>
      <c r="H882" s="113"/>
      <c r="I882" s="203"/>
      <c r="J882" s="203"/>
      <c r="K882" s="203"/>
      <c r="L882" s="203"/>
      <c r="M882" s="203"/>
      <c r="N882" s="203"/>
      <c r="O882" s="204"/>
      <c r="P882" s="204"/>
      <c r="Q882" s="201"/>
      <c r="R882" s="201"/>
    </row>
    <row r="883" spans="1:18" x14ac:dyDescent="0.2">
      <c r="A883" s="113"/>
      <c r="B883" s="200"/>
      <c r="C883" s="200"/>
      <c r="D883" s="201"/>
      <c r="E883" s="113"/>
      <c r="F883" s="113"/>
      <c r="G883" s="113"/>
      <c r="H883" s="113"/>
      <c r="I883" s="203"/>
      <c r="J883" s="203"/>
      <c r="K883" s="203"/>
      <c r="L883" s="203"/>
      <c r="M883" s="203"/>
      <c r="N883" s="203"/>
      <c r="O883" s="204"/>
      <c r="P883" s="204"/>
      <c r="Q883" s="201"/>
      <c r="R883" s="201"/>
    </row>
    <row r="884" spans="1:18" x14ac:dyDescent="0.2">
      <c r="A884" s="113"/>
      <c r="B884" s="200"/>
      <c r="C884" s="200"/>
      <c r="D884" s="201"/>
      <c r="E884" s="113"/>
      <c r="F884" s="113"/>
      <c r="G884" s="113"/>
      <c r="H884" s="113"/>
      <c r="I884" s="203"/>
      <c r="J884" s="203"/>
      <c r="K884" s="203"/>
      <c r="L884" s="203"/>
      <c r="M884" s="203"/>
      <c r="N884" s="203"/>
      <c r="O884" s="204"/>
      <c r="P884" s="204"/>
      <c r="Q884" s="201"/>
      <c r="R884" s="201"/>
    </row>
    <row r="885" spans="1:18" x14ac:dyDescent="0.2">
      <c r="A885" s="113"/>
      <c r="B885" s="200"/>
      <c r="C885" s="200"/>
      <c r="D885" s="201"/>
      <c r="E885" s="113"/>
      <c r="F885" s="113"/>
      <c r="G885" s="113"/>
      <c r="H885" s="113"/>
      <c r="I885" s="203"/>
      <c r="J885" s="203"/>
      <c r="K885" s="203"/>
      <c r="L885" s="203"/>
      <c r="M885" s="203"/>
      <c r="N885" s="203"/>
      <c r="O885" s="204"/>
      <c r="P885" s="204"/>
      <c r="Q885" s="201"/>
      <c r="R885" s="201"/>
    </row>
    <row r="886" spans="1:18" x14ac:dyDescent="0.2">
      <c r="A886" s="113"/>
      <c r="B886" s="200"/>
      <c r="C886" s="200"/>
      <c r="D886" s="201"/>
      <c r="E886" s="113"/>
      <c r="F886" s="113"/>
      <c r="G886" s="113"/>
      <c r="H886" s="113"/>
      <c r="I886" s="203"/>
      <c r="J886" s="203"/>
      <c r="K886" s="203"/>
      <c r="L886" s="203"/>
      <c r="M886" s="203"/>
      <c r="N886" s="203"/>
      <c r="O886" s="204"/>
      <c r="P886" s="204"/>
      <c r="Q886" s="201"/>
      <c r="R886" s="201"/>
    </row>
    <row r="887" spans="1:18" x14ac:dyDescent="0.2">
      <c r="A887" s="113"/>
      <c r="B887" s="200"/>
      <c r="C887" s="200"/>
      <c r="D887" s="201"/>
      <c r="E887" s="113"/>
      <c r="F887" s="113"/>
      <c r="G887" s="113"/>
      <c r="H887" s="113"/>
      <c r="I887" s="203"/>
      <c r="J887" s="203"/>
      <c r="K887" s="203"/>
      <c r="L887" s="203"/>
      <c r="M887" s="203"/>
      <c r="N887" s="203"/>
      <c r="O887" s="204"/>
      <c r="P887" s="204"/>
      <c r="Q887" s="201"/>
      <c r="R887" s="201"/>
    </row>
    <row r="888" spans="1:18" x14ac:dyDescent="0.2">
      <c r="A888" s="113"/>
      <c r="B888" s="200"/>
      <c r="C888" s="200"/>
      <c r="D888" s="201"/>
      <c r="E888" s="113"/>
      <c r="F888" s="113"/>
      <c r="G888" s="113"/>
      <c r="H888" s="113"/>
      <c r="I888" s="203"/>
      <c r="J888" s="203"/>
      <c r="K888" s="203"/>
      <c r="L888" s="203"/>
      <c r="M888" s="203"/>
      <c r="N888" s="203"/>
      <c r="O888" s="204"/>
      <c r="P888" s="204"/>
      <c r="Q888" s="201"/>
      <c r="R888" s="201"/>
    </row>
    <row r="889" spans="1:18" x14ac:dyDescent="0.2">
      <c r="A889" s="113"/>
      <c r="B889" s="200"/>
      <c r="C889" s="200"/>
      <c r="D889" s="201"/>
      <c r="E889" s="113"/>
      <c r="F889" s="113"/>
      <c r="G889" s="113"/>
      <c r="H889" s="113"/>
      <c r="I889" s="203"/>
      <c r="J889" s="203"/>
      <c r="K889" s="203"/>
      <c r="L889" s="203"/>
      <c r="M889" s="203"/>
      <c r="N889" s="203"/>
      <c r="O889" s="204"/>
      <c r="P889" s="204"/>
      <c r="Q889" s="201"/>
      <c r="R889" s="201"/>
    </row>
    <row r="890" spans="1:18" x14ac:dyDescent="0.2">
      <c r="A890" s="113"/>
      <c r="B890" s="200"/>
      <c r="C890" s="200"/>
      <c r="D890" s="201"/>
      <c r="E890" s="113"/>
      <c r="F890" s="113"/>
      <c r="G890" s="113"/>
      <c r="H890" s="113"/>
      <c r="I890" s="203"/>
      <c r="J890" s="203"/>
      <c r="K890" s="203"/>
      <c r="L890" s="203"/>
      <c r="M890" s="203"/>
      <c r="N890" s="203"/>
      <c r="O890" s="204"/>
      <c r="P890" s="204"/>
      <c r="Q890" s="201"/>
      <c r="R890" s="201"/>
    </row>
    <row r="891" spans="1:18" x14ac:dyDescent="0.2">
      <c r="A891" s="113"/>
      <c r="B891" s="200"/>
      <c r="C891" s="200"/>
      <c r="D891" s="201"/>
      <c r="E891" s="113"/>
      <c r="F891" s="113"/>
      <c r="G891" s="113"/>
      <c r="H891" s="113"/>
      <c r="I891" s="203"/>
      <c r="J891" s="203"/>
      <c r="K891" s="203"/>
      <c r="L891" s="203"/>
      <c r="M891" s="203"/>
      <c r="N891" s="203"/>
      <c r="O891" s="204"/>
      <c r="P891" s="204"/>
      <c r="Q891" s="201"/>
      <c r="R891" s="201"/>
    </row>
    <row r="892" spans="1:18" x14ac:dyDescent="0.2">
      <c r="A892" s="113"/>
      <c r="B892" s="200"/>
      <c r="C892" s="200"/>
      <c r="D892" s="201"/>
      <c r="E892" s="113"/>
      <c r="F892" s="113"/>
      <c r="G892" s="113"/>
      <c r="H892" s="113"/>
      <c r="I892" s="203"/>
      <c r="J892" s="203"/>
      <c r="K892" s="203"/>
      <c r="L892" s="203"/>
      <c r="M892" s="203"/>
      <c r="N892" s="203"/>
      <c r="O892" s="204"/>
      <c r="P892" s="204"/>
      <c r="Q892" s="201"/>
      <c r="R892" s="201"/>
    </row>
    <row r="893" spans="1:18" x14ac:dyDescent="0.2">
      <c r="A893" s="113"/>
      <c r="B893" s="200"/>
      <c r="C893" s="200"/>
      <c r="D893" s="201"/>
      <c r="E893" s="113"/>
      <c r="F893" s="113"/>
      <c r="G893" s="113"/>
      <c r="H893" s="113"/>
      <c r="I893" s="203"/>
      <c r="J893" s="203"/>
      <c r="K893" s="203"/>
      <c r="L893" s="203"/>
      <c r="M893" s="203"/>
      <c r="N893" s="203"/>
      <c r="O893" s="204"/>
      <c r="P893" s="204"/>
      <c r="Q893" s="201"/>
      <c r="R893" s="201"/>
    </row>
    <row r="894" spans="1:18" x14ac:dyDescent="0.2">
      <c r="A894" s="113"/>
      <c r="B894" s="200"/>
      <c r="C894" s="200"/>
      <c r="D894" s="201"/>
      <c r="E894" s="113"/>
      <c r="F894" s="113"/>
      <c r="G894" s="113"/>
      <c r="H894" s="113"/>
      <c r="I894" s="203"/>
      <c r="J894" s="203"/>
      <c r="K894" s="203"/>
      <c r="L894" s="203"/>
      <c r="M894" s="203"/>
      <c r="N894" s="203"/>
      <c r="O894" s="204"/>
      <c r="P894" s="204"/>
      <c r="Q894" s="201"/>
      <c r="R894" s="201"/>
    </row>
    <row r="895" spans="1:18" x14ac:dyDescent="0.2">
      <c r="A895" s="113"/>
      <c r="B895" s="200"/>
      <c r="C895" s="200"/>
      <c r="D895" s="201"/>
      <c r="E895" s="113"/>
      <c r="F895" s="113"/>
      <c r="G895" s="113"/>
      <c r="H895" s="113"/>
      <c r="I895" s="203"/>
      <c r="J895" s="203"/>
      <c r="K895" s="203"/>
      <c r="L895" s="203"/>
      <c r="M895" s="203"/>
      <c r="N895" s="203"/>
      <c r="O895" s="204"/>
      <c r="P895" s="204"/>
      <c r="Q895" s="201"/>
      <c r="R895" s="201"/>
    </row>
    <row r="896" spans="1:18" x14ac:dyDescent="0.2">
      <c r="A896" s="113"/>
      <c r="B896" s="200"/>
      <c r="C896" s="200"/>
      <c r="D896" s="201"/>
      <c r="E896" s="113"/>
      <c r="F896" s="113"/>
      <c r="G896" s="113"/>
      <c r="H896" s="113"/>
      <c r="I896" s="203"/>
      <c r="J896" s="203"/>
      <c r="K896" s="203"/>
      <c r="L896" s="203"/>
      <c r="M896" s="203"/>
      <c r="N896" s="203"/>
      <c r="O896" s="204"/>
      <c r="P896" s="204"/>
      <c r="Q896" s="201"/>
      <c r="R896" s="201"/>
    </row>
    <row r="897" spans="1:18" x14ac:dyDescent="0.2">
      <c r="A897" s="113"/>
      <c r="B897" s="200"/>
      <c r="C897" s="200"/>
      <c r="D897" s="201"/>
      <c r="E897" s="113"/>
      <c r="F897" s="113"/>
      <c r="G897" s="113"/>
      <c r="H897" s="113"/>
      <c r="I897" s="203"/>
      <c r="J897" s="203"/>
      <c r="K897" s="203"/>
      <c r="L897" s="203"/>
      <c r="M897" s="203"/>
      <c r="N897" s="203"/>
      <c r="O897" s="204"/>
      <c r="P897" s="204"/>
      <c r="Q897" s="201"/>
      <c r="R897" s="201"/>
    </row>
    <row r="898" spans="1:18" x14ac:dyDescent="0.2">
      <c r="A898" s="113"/>
      <c r="B898" s="200"/>
      <c r="C898" s="200"/>
      <c r="D898" s="201"/>
      <c r="E898" s="113"/>
      <c r="F898" s="113"/>
      <c r="G898" s="113"/>
      <c r="H898" s="113"/>
      <c r="I898" s="203"/>
      <c r="J898" s="203"/>
      <c r="K898" s="203"/>
      <c r="L898" s="203"/>
      <c r="M898" s="203"/>
      <c r="N898" s="203"/>
      <c r="O898" s="204"/>
      <c r="P898" s="204"/>
      <c r="Q898" s="201"/>
      <c r="R898" s="201"/>
    </row>
    <row r="899" spans="1:18" x14ac:dyDescent="0.2">
      <c r="A899" s="113"/>
      <c r="B899" s="200"/>
      <c r="C899" s="200"/>
      <c r="D899" s="201"/>
      <c r="E899" s="113"/>
      <c r="F899" s="113"/>
      <c r="G899" s="113"/>
      <c r="H899" s="113"/>
      <c r="I899" s="203"/>
      <c r="J899" s="203"/>
      <c r="K899" s="203"/>
      <c r="L899" s="203"/>
      <c r="M899" s="203"/>
      <c r="N899" s="203"/>
      <c r="O899" s="204"/>
      <c r="P899" s="204"/>
      <c r="Q899" s="201"/>
      <c r="R899" s="201"/>
    </row>
    <row r="900" spans="1:18" x14ac:dyDescent="0.2">
      <c r="A900" s="113"/>
      <c r="B900" s="200"/>
      <c r="C900" s="200"/>
      <c r="D900" s="201"/>
      <c r="E900" s="113"/>
      <c r="F900" s="113"/>
      <c r="G900" s="113"/>
      <c r="H900" s="113"/>
      <c r="I900" s="203"/>
      <c r="J900" s="203"/>
      <c r="K900" s="203"/>
      <c r="L900" s="203"/>
      <c r="M900" s="203"/>
      <c r="N900" s="203"/>
      <c r="O900" s="204"/>
      <c r="P900" s="204"/>
      <c r="Q900" s="201"/>
      <c r="R900" s="201"/>
    </row>
    <row r="901" spans="1:18" x14ac:dyDescent="0.2">
      <c r="A901" s="113"/>
      <c r="B901" s="200"/>
      <c r="C901" s="200"/>
      <c r="D901" s="201"/>
      <c r="E901" s="113"/>
      <c r="F901" s="113"/>
      <c r="G901" s="113"/>
      <c r="H901" s="113"/>
      <c r="I901" s="203"/>
      <c r="J901" s="203"/>
      <c r="K901" s="203"/>
      <c r="L901" s="203"/>
      <c r="M901" s="203"/>
      <c r="N901" s="203"/>
      <c r="O901" s="204"/>
      <c r="P901" s="204"/>
      <c r="Q901" s="201"/>
      <c r="R901" s="201"/>
    </row>
    <row r="902" spans="1:18" x14ac:dyDescent="0.2">
      <c r="A902" s="113"/>
      <c r="B902" s="200"/>
      <c r="C902" s="200"/>
      <c r="D902" s="201"/>
      <c r="E902" s="113"/>
      <c r="F902" s="113"/>
      <c r="G902" s="113"/>
      <c r="H902" s="113"/>
      <c r="I902" s="203"/>
      <c r="J902" s="203"/>
      <c r="K902" s="203"/>
      <c r="L902" s="203"/>
      <c r="M902" s="203"/>
      <c r="N902" s="203"/>
      <c r="O902" s="204"/>
      <c r="P902" s="204"/>
      <c r="Q902" s="201"/>
      <c r="R902" s="201"/>
    </row>
    <row r="903" spans="1:18" x14ac:dyDescent="0.2">
      <c r="A903" s="113"/>
      <c r="B903" s="200"/>
      <c r="C903" s="200"/>
      <c r="D903" s="201"/>
      <c r="E903" s="113"/>
      <c r="F903" s="113"/>
      <c r="G903" s="113"/>
      <c r="H903" s="113"/>
      <c r="I903" s="203"/>
      <c r="J903" s="203"/>
      <c r="K903" s="203"/>
      <c r="L903" s="203"/>
      <c r="M903" s="203"/>
      <c r="N903" s="203"/>
      <c r="O903" s="204"/>
      <c r="P903" s="204"/>
      <c r="Q903" s="201"/>
      <c r="R903" s="201"/>
    </row>
    <row r="904" spans="1:18" x14ac:dyDescent="0.2">
      <c r="A904" s="113"/>
      <c r="B904" s="200"/>
      <c r="C904" s="200"/>
      <c r="D904" s="201"/>
      <c r="E904" s="113"/>
      <c r="F904" s="113"/>
      <c r="G904" s="113"/>
      <c r="H904" s="113"/>
      <c r="I904" s="203"/>
      <c r="J904" s="203"/>
      <c r="K904" s="203"/>
      <c r="L904" s="203"/>
      <c r="M904" s="203"/>
      <c r="N904" s="203"/>
      <c r="O904" s="204"/>
      <c r="P904" s="204"/>
      <c r="Q904" s="201"/>
      <c r="R904" s="201"/>
    </row>
    <row r="905" spans="1:18" x14ac:dyDescent="0.2">
      <c r="A905" s="113"/>
      <c r="B905" s="200"/>
      <c r="C905" s="200"/>
      <c r="D905" s="201"/>
      <c r="E905" s="113"/>
      <c r="F905" s="113"/>
      <c r="G905" s="113"/>
      <c r="H905" s="113"/>
      <c r="I905" s="203"/>
      <c r="J905" s="203"/>
      <c r="K905" s="203"/>
      <c r="L905" s="203"/>
      <c r="M905" s="203"/>
      <c r="N905" s="203"/>
      <c r="O905" s="204"/>
      <c r="P905" s="204"/>
      <c r="Q905" s="201"/>
      <c r="R905" s="201"/>
    </row>
    <row r="906" spans="1:18" x14ac:dyDescent="0.2">
      <c r="A906" s="113"/>
      <c r="B906" s="200"/>
      <c r="C906" s="200"/>
      <c r="D906" s="201"/>
      <c r="E906" s="113"/>
      <c r="F906" s="113"/>
      <c r="G906" s="113"/>
      <c r="H906" s="113"/>
      <c r="I906" s="203"/>
      <c r="J906" s="203"/>
      <c r="K906" s="203"/>
      <c r="L906" s="203"/>
      <c r="M906" s="203"/>
      <c r="N906" s="203"/>
      <c r="O906" s="204"/>
      <c r="P906" s="204"/>
      <c r="Q906" s="201"/>
      <c r="R906" s="201"/>
    </row>
    <row r="907" spans="1:18" x14ac:dyDescent="0.2">
      <c r="A907" s="113"/>
      <c r="B907" s="200"/>
      <c r="C907" s="200"/>
      <c r="D907" s="201"/>
      <c r="E907" s="113"/>
      <c r="F907" s="113"/>
      <c r="G907" s="113"/>
      <c r="H907" s="113"/>
      <c r="I907" s="203"/>
      <c r="J907" s="203"/>
      <c r="K907" s="203"/>
      <c r="L907" s="203"/>
      <c r="M907" s="203"/>
      <c r="N907" s="203"/>
      <c r="O907" s="204"/>
      <c r="P907" s="204"/>
      <c r="Q907" s="201"/>
      <c r="R907" s="201"/>
    </row>
    <row r="908" spans="1:18" x14ac:dyDescent="0.2">
      <c r="A908" s="113"/>
      <c r="B908" s="200"/>
      <c r="C908" s="200"/>
      <c r="D908" s="201"/>
      <c r="E908" s="113"/>
      <c r="F908" s="113"/>
      <c r="G908" s="113"/>
      <c r="H908" s="113"/>
      <c r="I908" s="203"/>
      <c r="J908" s="203"/>
      <c r="K908" s="203"/>
      <c r="L908" s="203"/>
      <c r="M908" s="203"/>
      <c r="N908" s="203"/>
      <c r="O908" s="204"/>
      <c r="P908" s="204"/>
      <c r="Q908" s="201"/>
      <c r="R908" s="201"/>
    </row>
    <row r="909" spans="1:18" x14ac:dyDescent="0.2">
      <c r="A909" s="113"/>
      <c r="B909" s="200"/>
      <c r="C909" s="200"/>
      <c r="D909" s="201"/>
      <c r="E909" s="113"/>
      <c r="F909" s="113"/>
      <c r="G909" s="113"/>
      <c r="H909" s="113"/>
      <c r="I909" s="203"/>
      <c r="J909" s="203"/>
      <c r="K909" s="203"/>
      <c r="L909" s="203"/>
      <c r="M909" s="203"/>
      <c r="N909" s="203"/>
      <c r="O909" s="204"/>
      <c r="P909" s="204"/>
      <c r="Q909" s="201"/>
      <c r="R909" s="201"/>
    </row>
    <row r="910" spans="1:18" x14ac:dyDescent="0.2">
      <c r="A910" s="113"/>
      <c r="B910" s="200"/>
      <c r="C910" s="200"/>
      <c r="D910" s="201"/>
      <c r="E910" s="113"/>
      <c r="F910" s="113"/>
      <c r="G910" s="113"/>
      <c r="H910" s="113"/>
      <c r="I910" s="203"/>
      <c r="J910" s="203"/>
      <c r="K910" s="203"/>
      <c r="L910" s="203"/>
      <c r="M910" s="203"/>
      <c r="N910" s="203"/>
      <c r="O910" s="204"/>
      <c r="P910" s="204"/>
      <c r="Q910" s="201"/>
      <c r="R910" s="201"/>
    </row>
    <row r="911" spans="1:18" x14ac:dyDescent="0.2">
      <c r="A911" s="113"/>
      <c r="B911" s="200"/>
      <c r="C911" s="200"/>
      <c r="D911" s="201"/>
      <c r="E911" s="113"/>
      <c r="F911" s="113"/>
      <c r="G911" s="113"/>
      <c r="H911" s="113"/>
      <c r="I911" s="203"/>
      <c r="J911" s="203"/>
      <c r="K911" s="203"/>
      <c r="L911" s="203"/>
      <c r="M911" s="203"/>
      <c r="N911" s="203"/>
      <c r="O911" s="204"/>
      <c r="P911" s="204"/>
      <c r="Q911" s="201"/>
      <c r="R911" s="201"/>
    </row>
    <row r="912" spans="1:18" x14ac:dyDescent="0.2">
      <c r="A912" s="113"/>
      <c r="B912" s="200"/>
      <c r="C912" s="200"/>
      <c r="D912" s="201"/>
      <c r="E912" s="113"/>
      <c r="F912" s="113"/>
      <c r="G912" s="113"/>
      <c r="H912" s="113"/>
      <c r="I912" s="203"/>
      <c r="J912" s="203"/>
      <c r="K912" s="203"/>
      <c r="L912" s="203"/>
      <c r="M912" s="203"/>
      <c r="N912" s="203"/>
      <c r="O912" s="204"/>
      <c r="P912" s="204"/>
      <c r="Q912" s="201"/>
      <c r="R912" s="201"/>
    </row>
    <row r="913" spans="1:18" x14ac:dyDescent="0.2">
      <c r="A913" s="113"/>
      <c r="B913" s="200"/>
      <c r="C913" s="200"/>
      <c r="D913" s="201"/>
      <c r="E913" s="113"/>
      <c r="F913" s="113"/>
      <c r="G913" s="113"/>
      <c r="H913" s="113"/>
      <c r="I913" s="203"/>
      <c r="J913" s="203"/>
      <c r="K913" s="203"/>
      <c r="L913" s="203"/>
      <c r="M913" s="203"/>
      <c r="N913" s="203"/>
      <c r="O913" s="204"/>
      <c r="P913" s="204"/>
      <c r="Q913" s="201"/>
      <c r="R913" s="201"/>
    </row>
    <row r="914" spans="1:18" x14ac:dyDescent="0.2">
      <c r="A914" s="113"/>
      <c r="B914" s="200"/>
      <c r="C914" s="200"/>
      <c r="D914" s="201"/>
      <c r="E914" s="113"/>
      <c r="F914" s="113"/>
      <c r="G914" s="113"/>
      <c r="H914" s="113"/>
      <c r="I914" s="203"/>
      <c r="J914" s="203"/>
      <c r="K914" s="203"/>
      <c r="L914" s="203"/>
      <c r="M914" s="203"/>
      <c r="N914" s="203"/>
      <c r="O914" s="204"/>
      <c r="P914" s="204"/>
      <c r="Q914" s="201"/>
      <c r="R914" s="201"/>
    </row>
    <row r="915" spans="1:18" x14ac:dyDescent="0.2">
      <c r="A915" s="113"/>
      <c r="B915" s="200"/>
      <c r="C915" s="200"/>
      <c r="D915" s="201"/>
      <c r="E915" s="113"/>
      <c r="F915" s="113"/>
      <c r="G915" s="113"/>
      <c r="H915" s="113"/>
      <c r="I915" s="203"/>
      <c r="J915" s="203"/>
      <c r="K915" s="203"/>
      <c r="L915" s="203"/>
      <c r="M915" s="203"/>
      <c r="N915" s="203"/>
      <c r="O915" s="204"/>
      <c r="P915" s="204"/>
      <c r="Q915" s="201"/>
      <c r="R915" s="201"/>
    </row>
    <row r="916" spans="1:18" x14ac:dyDescent="0.2">
      <c r="A916" s="113"/>
      <c r="B916" s="200"/>
      <c r="C916" s="200"/>
      <c r="D916" s="201"/>
      <c r="E916" s="113"/>
      <c r="F916" s="113"/>
      <c r="G916" s="113"/>
      <c r="H916" s="113"/>
      <c r="I916" s="203"/>
      <c r="J916" s="203"/>
      <c r="K916" s="203"/>
      <c r="L916" s="203"/>
      <c r="M916" s="203"/>
      <c r="N916" s="203"/>
      <c r="O916" s="204"/>
      <c r="P916" s="204"/>
      <c r="Q916" s="201"/>
      <c r="R916" s="201"/>
    </row>
    <row r="917" spans="1:18" x14ac:dyDescent="0.2">
      <c r="A917" s="113"/>
      <c r="B917" s="200"/>
      <c r="C917" s="200"/>
      <c r="D917" s="201"/>
      <c r="E917" s="113"/>
      <c r="F917" s="113"/>
      <c r="G917" s="113"/>
      <c r="H917" s="113"/>
      <c r="I917" s="203"/>
      <c r="J917" s="203"/>
      <c r="K917" s="203"/>
      <c r="L917" s="203"/>
      <c r="M917" s="203"/>
      <c r="N917" s="203"/>
      <c r="O917" s="204"/>
      <c r="P917" s="204"/>
      <c r="Q917" s="201"/>
      <c r="R917" s="201"/>
    </row>
    <row r="918" spans="1:18" x14ac:dyDescent="0.2">
      <c r="A918" s="113"/>
      <c r="B918" s="200"/>
      <c r="C918" s="200"/>
      <c r="D918" s="201"/>
      <c r="E918" s="113"/>
      <c r="F918" s="113"/>
      <c r="G918" s="113"/>
      <c r="H918" s="113"/>
      <c r="I918" s="203"/>
      <c r="J918" s="203"/>
      <c r="K918" s="203"/>
      <c r="L918" s="203"/>
      <c r="M918" s="203"/>
      <c r="N918" s="203"/>
      <c r="O918" s="204"/>
      <c r="P918" s="204"/>
      <c r="Q918" s="201"/>
      <c r="R918" s="201"/>
    </row>
    <row r="919" spans="1:18" x14ac:dyDescent="0.2">
      <c r="A919" s="113"/>
      <c r="B919" s="200"/>
      <c r="C919" s="200"/>
      <c r="D919" s="201"/>
      <c r="E919" s="113"/>
      <c r="F919" s="113"/>
      <c r="G919" s="113"/>
      <c r="H919" s="113"/>
      <c r="I919" s="203"/>
      <c r="J919" s="203"/>
      <c r="K919" s="203"/>
      <c r="L919" s="203"/>
      <c r="M919" s="203"/>
      <c r="N919" s="203"/>
      <c r="O919" s="204"/>
      <c r="P919" s="204"/>
      <c r="Q919" s="201"/>
      <c r="R919" s="201"/>
    </row>
    <row r="920" spans="1:18" x14ac:dyDescent="0.2">
      <c r="A920" s="113"/>
      <c r="B920" s="200"/>
      <c r="C920" s="200"/>
      <c r="D920" s="201"/>
      <c r="E920" s="113"/>
      <c r="F920" s="113"/>
      <c r="G920" s="113"/>
      <c r="H920" s="113"/>
      <c r="I920" s="203"/>
      <c r="J920" s="203"/>
      <c r="K920" s="203"/>
      <c r="L920" s="203"/>
      <c r="M920" s="203"/>
      <c r="N920" s="203"/>
      <c r="O920" s="204"/>
      <c r="P920" s="204"/>
      <c r="Q920" s="201"/>
      <c r="R920" s="201"/>
    </row>
    <row r="921" spans="1:18" x14ac:dyDescent="0.2">
      <c r="A921" s="113"/>
      <c r="B921" s="200"/>
      <c r="C921" s="200"/>
      <c r="D921" s="201"/>
      <c r="E921" s="113"/>
      <c r="F921" s="113"/>
      <c r="G921" s="113"/>
      <c r="H921" s="113"/>
      <c r="I921" s="203"/>
      <c r="J921" s="203"/>
      <c r="K921" s="203"/>
      <c r="L921" s="203"/>
      <c r="M921" s="203"/>
      <c r="N921" s="203"/>
      <c r="O921" s="204"/>
      <c r="P921" s="204"/>
      <c r="Q921" s="201"/>
      <c r="R921" s="201"/>
    </row>
    <row r="922" spans="1:18" x14ac:dyDescent="0.2">
      <c r="A922" s="113"/>
      <c r="B922" s="200"/>
      <c r="C922" s="200"/>
      <c r="D922" s="201"/>
      <c r="E922" s="113"/>
      <c r="F922" s="113"/>
      <c r="G922" s="113"/>
      <c r="H922" s="113"/>
      <c r="I922" s="203"/>
      <c r="J922" s="203"/>
      <c r="K922" s="203"/>
      <c r="L922" s="203"/>
      <c r="M922" s="203"/>
      <c r="N922" s="203"/>
      <c r="O922" s="204"/>
      <c r="P922" s="204"/>
      <c r="Q922" s="201"/>
      <c r="R922" s="201"/>
    </row>
    <row r="923" spans="1:18" x14ac:dyDescent="0.2">
      <c r="A923" s="113"/>
      <c r="B923" s="200"/>
      <c r="C923" s="200"/>
      <c r="D923" s="201"/>
      <c r="E923" s="113"/>
      <c r="F923" s="113"/>
      <c r="G923" s="113"/>
      <c r="H923" s="113"/>
      <c r="I923" s="203"/>
      <c r="J923" s="203"/>
      <c r="K923" s="203"/>
      <c r="L923" s="203"/>
      <c r="M923" s="203"/>
      <c r="N923" s="203"/>
      <c r="O923" s="204"/>
      <c r="P923" s="204"/>
      <c r="Q923" s="201"/>
      <c r="R923" s="201"/>
    </row>
    <row r="924" spans="1:18" x14ac:dyDescent="0.2">
      <c r="A924" s="113"/>
      <c r="B924" s="200"/>
      <c r="C924" s="200"/>
      <c r="D924" s="201"/>
      <c r="E924" s="113"/>
      <c r="F924" s="113"/>
      <c r="G924" s="113"/>
      <c r="H924" s="113"/>
      <c r="I924" s="203"/>
      <c r="J924" s="203"/>
      <c r="K924" s="203"/>
      <c r="L924" s="203"/>
      <c r="M924" s="203"/>
      <c r="N924" s="203"/>
      <c r="O924" s="204"/>
      <c r="P924" s="204"/>
      <c r="Q924" s="201"/>
      <c r="R924" s="201"/>
    </row>
    <row r="925" spans="1:18" x14ac:dyDescent="0.2">
      <c r="A925" s="113"/>
      <c r="B925" s="200"/>
      <c r="C925" s="200"/>
      <c r="D925" s="201"/>
      <c r="E925" s="113"/>
      <c r="F925" s="113"/>
      <c r="G925" s="113"/>
      <c r="H925" s="113"/>
      <c r="I925" s="203"/>
      <c r="J925" s="203"/>
      <c r="K925" s="203"/>
      <c r="L925" s="203"/>
      <c r="M925" s="203"/>
      <c r="N925" s="203"/>
      <c r="O925" s="204"/>
      <c r="P925" s="204"/>
      <c r="Q925" s="201"/>
      <c r="R925" s="201"/>
    </row>
    <row r="926" spans="1:18" x14ac:dyDescent="0.2">
      <c r="A926" s="113"/>
      <c r="B926" s="200"/>
      <c r="C926" s="200"/>
      <c r="D926" s="201"/>
      <c r="E926" s="113"/>
      <c r="F926" s="113"/>
      <c r="G926" s="113"/>
      <c r="H926" s="113"/>
      <c r="I926" s="203"/>
      <c r="J926" s="203"/>
      <c r="K926" s="203"/>
      <c r="L926" s="203"/>
      <c r="M926" s="203"/>
      <c r="N926" s="203"/>
      <c r="O926" s="204"/>
      <c r="P926" s="204"/>
      <c r="Q926" s="201"/>
      <c r="R926" s="201"/>
    </row>
    <row r="927" spans="1:18" x14ac:dyDescent="0.2">
      <c r="A927" s="113"/>
      <c r="B927" s="200"/>
      <c r="C927" s="200"/>
      <c r="D927" s="201"/>
      <c r="E927" s="113"/>
      <c r="F927" s="113"/>
      <c r="G927" s="113"/>
      <c r="H927" s="113"/>
      <c r="I927" s="203"/>
      <c r="J927" s="203"/>
      <c r="K927" s="203"/>
      <c r="L927" s="203"/>
      <c r="M927" s="203"/>
      <c r="N927" s="203"/>
      <c r="O927" s="204"/>
      <c r="P927" s="204"/>
      <c r="Q927" s="201"/>
      <c r="R927" s="201"/>
    </row>
    <row r="928" spans="1:18" x14ac:dyDescent="0.2">
      <c r="A928" s="113"/>
      <c r="B928" s="200"/>
      <c r="C928" s="200"/>
      <c r="D928" s="201"/>
      <c r="E928" s="113"/>
      <c r="F928" s="113"/>
      <c r="G928" s="113"/>
      <c r="H928" s="113"/>
      <c r="I928" s="203"/>
      <c r="J928" s="203"/>
      <c r="K928" s="203"/>
      <c r="L928" s="203"/>
      <c r="M928" s="203"/>
      <c r="N928" s="203"/>
      <c r="O928" s="204"/>
      <c r="P928" s="204"/>
      <c r="Q928" s="201"/>
      <c r="R928" s="201"/>
    </row>
    <row r="929" spans="1:18" x14ac:dyDescent="0.2">
      <c r="A929" s="113"/>
      <c r="B929" s="200"/>
      <c r="C929" s="200"/>
      <c r="D929" s="201"/>
      <c r="E929" s="113"/>
      <c r="F929" s="113"/>
      <c r="G929" s="113"/>
      <c r="H929" s="113"/>
      <c r="I929" s="203"/>
      <c r="J929" s="203"/>
      <c r="K929" s="203"/>
      <c r="L929" s="203"/>
      <c r="M929" s="203"/>
      <c r="N929" s="203"/>
      <c r="O929" s="204"/>
      <c r="P929" s="204"/>
      <c r="Q929" s="201"/>
      <c r="R929" s="201"/>
    </row>
    <row r="930" spans="1:18" x14ac:dyDescent="0.2">
      <c r="A930" s="113"/>
      <c r="B930" s="200"/>
      <c r="C930" s="200"/>
      <c r="D930" s="201"/>
      <c r="E930" s="113"/>
      <c r="F930" s="113"/>
      <c r="G930" s="113"/>
      <c r="H930" s="113"/>
      <c r="I930" s="203"/>
      <c r="J930" s="203"/>
      <c r="K930" s="203"/>
      <c r="L930" s="203"/>
      <c r="M930" s="203"/>
      <c r="N930" s="203"/>
      <c r="O930" s="204"/>
      <c r="P930" s="204"/>
      <c r="Q930" s="201"/>
      <c r="R930" s="201"/>
    </row>
    <row r="931" spans="1:18" x14ac:dyDescent="0.2">
      <c r="A931" s="113"/>
      <c r="B931" s="200"/>
      <c r="C931" s="200"/>
      <c r="D931" s="201"/>
      <c r="E931" s="113"/>
      <c r="F931" s="113"/>
      <c r="G931" s="113"/>
      <c r="H931" s="113"/>
      <c r="I931" s="203"/>
      <c r="J931" s="203"/>
      <c r="K931" s="203"/>
      <c r="L931" s="203"/>
      <c r="M931" s="203"/>
      <c r="N931" s="203"/>
      <c r="O931" s="204"/>
      <c r="P931" s="204"/>
      <c r="Q931" s="201"/>
      <c r="R931" s="201"/>
    </row>
    <row r="932" spans="1:18" x14ac:dyDescent="0.2">
      <c r="A932" s="113"/>
      <c r="B932" s="200"/>
      <c r="C932" s="200"/>
      <c r="D932" s="201"/>
      <c r="E932" s="113"/>
      <c r="F932" s="113"/>
      <c r="G932" s="113"/>
      <c r="H932" s="113"/>
      <c r="I932" s="203"/>
      <c r="J932" s="203"/>
      <c r="K932" s="203"/>
      <c r="L932" s="203"/>
      <c r="M932" s="203"/>
      <c r="N932" s="203"/>
      <c r="O932" s="204"/>
      <c r="P932" s="204"/>
      <c r="Q932" s="201"/>
      <c r="R932" s="201"/>
    </row>
    <row r="933" spans="1:18" x14ac:dyDescent="0.2">
      <c r="A933" s="113"/>
      <c r="B933" s="200"/>
      <c r="C933" s="200"/>
      <c r="D933" s="201"/>
      <c r="E933" s="113"/>
      <c r="F933" s="113"/>
      <c r="G933" s="113"/>
      <c r="H933" s="113"/>
      <c r="I933" s="203"/>
      <c r="J933" s="203"/>
      <c r="K933" s="203"/>
      <c r="L933" s="203"/>
      <c r="M933" s="203"/>
      <c r="N933" s="203"/>
      <c r="O933" s="204"/>
      <c r="P933" s="204"/>
      <c r="Q933" s="201"/>
      <c r="R933" s="201"/>
    </row>
    <row r="934" spans="1:18" x14ac:dyDescent="0.2">
      <c r="A934" s="113"/>
      <c r="B934" s="200"/>
      <c r="C934" s="200"/>
      <c r="D934" s="201"/>
      <c r="E934" s="113"/>
      <c r="F934" s="113"/>
      <c r="G934" s="113"/>
      <c r="H934" s="113"/>
      <c r="I934" s="203"/>
      <c r="J934" s="203"/>
      <c r="K934" s="203"/>
      <c r="L934" s="203"/>
      <c r="M934" s="203"/>
      <c r="N934" s="203"/>
      <c r="O934" s="204"/>
      <c r="P934" s="204"/>
      <c r="Q934" s="201"/>
      <c r="R934" s="201"/>
    </row>
    <row r="935" spans="1:18" x14ac:dyDescent="0.2">
      <c r="A935" s="113"/>
      <c r="B935" s="200"/>
      <c r="C935" s="200"/>
      <c r="D935" s="201"/>
      <c r="E935" s="113"/>
      <c r="F935" s="113"/>
      <c r="G935" s="113"/>
      <c r="H935" s="113"/>
      <c r="I935" s="203"/>
      <c r="J935" s="203"/>
      <c r="K935" s="203"/>
      <c r="L935" s="203"/>
      <c r="M935" s="203"/>
      <c r="N935" s="203"/>
      <c r="O935" s="204"/>
      <c r="P935" s="204"/>
      <c r="Q935" s="201"/>
      <c r="R935" s="201"/>
    </row>
    <row r="936" spans="1:18" x14ac:dyDescent="0.2">
      <c r="A936" s="113"/>
      <c r="B936" s="200"/>
      <c r="C936" s="200"/>
      <c r="D936" s="201"/>
      <c r="E936" s="113"/>
      <c r="F936" s="113"/>
      <c r="G936" s="113"/>
      <c r="H936" s="113"/>
      <c r="I936" s="203"/>
      <c r="J936" s="203"/>
      <c r="K936" s="203"/>
      <c r="L936" s="203"/>
      <c r="M936" s="203"/>
      <c r="N936" s="203"/>
      <c r="O936" s="204"/>
      <c r="P936" s="204"/>
      <c r="Q936" s="201"/>
      <c r="R936" s="201"/>
    </row>
    <row r="937" spans="1:18" x14ac:dyDescent="0.2">
      <c r="A937" s="113"/>
      <c r="B937" s="200"/>
      <c r="C937" s="200"/>
      <c r="D937" s="201"/>
      <c r="E937" s="113"/>
      <c r="F937" s="113"/>
      <c r="G937" s="113"/>
      <c r="H937" s="113"/>
      <c r="I937" s="203"/>
      <c r="J937" s="203"/>
      <c r="K937" s="203"/>
      <c r="L937" s="203"/>
      <c r="M937" s="203"/>
      <c r="N937" s="203"/>
      <c r="O937" s="204"/>
      <c r="P937" s="204"/>
      <c r="Q937" s="201"/>
      <c r="R937" s="201"/>
    </row>
    <row r="938" spans="1:18" x14ac:dyDescent="0.2">
      <c r="A938" s="113"/>
      <c r="B938" s="200"/>
      <c r="C938" s="200"/>
      <c r="D938" s="201"/>
      <c r="E938" s="113"/>
      <c r="F938" s="113"/>
      <c r="G938" s="113"/>
      <c r="H938" s="113"/>
      <c r="I938" s="203"/>
      <c r="J938" s="203"/>
      <c r="K938" s="203"/>
      <c r="L938" s="203"/>
      <c r="M938" s="203"/>
      <c r="N938" s="203"/>
      <c r="O938" s="204"/>
      <c r="P938" s="204"/>
      <c r="Q938" s="201"/>
      <c r="R938" s="201"/>
    </row>
    <row r="939" spans="1:18" x14ac:dyDescent="0.2">
      <c r="A939" s="113"/>
      <c r="B939" s="200"/>
      <c r="C939" s="200"/>
      <c r="D939" s="201"/>
      <c r="E939" s="113"/>
      <c r="F939" s="113"/>
      <c r="G939" s="113"/>
      <c r="H939" s="113"/>
      <c r="I939" s="203"/>
      <c r="J939" s="203"/>
      <c r="K939" s="203"/>
      <c r="L939" s="203"/>
      <c r="M939" s="203"/>
      <c r="N939" s="203"/>
      <c r="O939" s="204"/>
      <c r="P939" s="204"/>
      <c r="Q939" s="201"/>
      <c r="R939" s="201"/>
    </row>
    <row r="940" spans="1:18" x14ac:dyDescent="0.2">
      <c r="A940" s="113"/>
      <c r="B940" s="200"/>
      <c r="C940" s="200"/>
      <c r="D940" s="201"/>
      <c r="E940" s="113"/>
      <c r="F940" s="113"/>
      <c r="G940" s="113"/>
      <c r="H940" s="113"/>
      <c r="I940" s="203"/>
      <c r="J940" s="203"/>
      <c r="K940" s="203"/>
      <c r="L940" s="203"/>
      <c r="M940" s="203"/>
      <c r="N940" s="203"/>
      <c r="O940" s="204"/>
      <c r="P940" s="204"/>
      <c r="Q940" s="201"/>
      <c r="R940" s="201"/>
    </row>
    <row r="941" spans="1:18" x14ac:dyDescent="0.2">
      <c r="A941" s="113"/>
      <c r="B941" s="200"/>
      <c r="C941" s="200"/>
      <c r="D941" s="201"/>
      <c r="E941" s="113"/>
      <c r="F941" s="113"/>
      <c r="G941" s="113"/>
      <c r="H941" s="113"/>
      <c r="I941" s="203"/>
      <c r="J941" s="203"/>
      <c r="K941" s="203"/>
      <c r="L941" s="203"/>
      <c r="M941" s="203"/>
      <c r="N941" s="203"/>
      <c r="O941" s="204"/>
      <c r="P941" s="204"/>
      <c r="Q941" s="201"/>
      <c r="R941" s="201"/>
    </row>
    <row r="942" spans="1:18" x14ac:dyDescent="0.2">
      <c r="A942" s="113"/>
      <c r="B942" s="200"/>
      <c r="C942" s="200"/>
      <c r="D942" s="201"/>
      <c r="E942" s="113"/>
      <c r="F942" s="113"/>
      <c r="G942" s="113"/>
      <c r="H942" s="113"/>
      <c r="I942" s="203"/>
      <c r="J942" s="203"/>
      <c r="K942" s="203"/>
      <c r="L942" s="203"/>
      <c r="M942" s="203"/>
      <c r="N942" s="203"/>
      <c r="O942" s="204"/>
      <c r="P942" s="204"/>
      <c r="Q942" s="201"/>
      <c r="R942" s="201"/>
    </row>
    <row r="943" spans="1:18" x14ac:dyDescent="0.2">
      <c r="A943" s="113"/>
      <c r="B943" s="200"/>
      <c r="C943" s="200"/>
      <c r="D943" s="201"/>
      <c r="E943" s="113"/>
      <c r="F943" s="113"/>
      <c r="G943" s="113"/>
      <c r="H943" s="113"/>
      <c r="I943" s="203"/>
      <c r="J943" s="203"/>
      <c r="K943" s="203"/>
      <c r="L943" s="203"/>
      <c r="M943" s="203"/>
      <c r="N943" s="203"/>
      <c r="O943" s="204"/>
      <c r="P943" s="204"/>
      <c r="Q943" s="201"/>
      <c r="R943" s="201"/>
    </row>
    <row r="944" spans="1:18" x14ac:dyDescent="0.2">
      <c r="A944" s="113"/>
      <c r="B944" s="200"/>
      <c r="C944" s="200"/>
      <c r="D944" s="201"/>
      <c r="E944" s="113"/>
      <c r="F944" s="113"/>
      <c r="G944" s="113"/>
      <c r="H944" s="113"/>
      <c r="I944" s="203"/>
      <c r="J944" s="203"/>
      <c r="K944" s="203"/>
      <c r="L944" s="203"/>
      <c r="M944" s="203"/>
      <c r="N944" s="203"/>
      <c r="O944" s="204"/>
      <c r="P944" s="204"/>
      <c r="Q944" s="201"/>
      <c r="R944" s="201"/>
    </row>
    <row r="945" spans="1:18" x14ac:dyDescent="0.2">
      <c r="A945" s="113"/>
      <c r="B945" s="200"/>
      <c r="C945" s="200"/>
      <c r="D945" s="201"/>
      <c r="E945" s="113"/>
      <c r="F945" s="113"/>
      <c r="G945" s="113"/>
      <c r="H945" s="113"/>
      <c r="I945" s="203"/>
      <c r="J945" s="203"/>
      <c r="K945" s="203"/>
      <c r="L945" s="203"/>
      <c r="M945" s="203"/>
      <c r="N945" s="203"/>
      <c r="O945" s="204"/>
      <c r="P945" s="204"/>
      <c r="Q945" s="201"/>
      <c r="R945" s="201"/>
    </row>
    <row r="946" spans="1:18" x14ac:dyDescent="0.2">
      <c r="A946" s="113"/>
      <c r="B946" s="200"/>
      <c r="C946" s="200"/>
      <c r="D946" s="201"/>
      <c r="E946" s="113"/>
      <c r="F946" s="113"/>
      <c r="G946" s="113"/>
      <c r="H946" s="113"/>
      <c r="I946" s="203"/>
      <c r="J946" s="203"/>
      <c r="K946" s="203"/>
      <c r="L946" s="203"/>
      <c r="M946" s="203"/>
      <c r="N946" s="203"/>
      <c r="O946" s="204"/>
      <c r="P946" s="204"/>
      <c r="Q946" s="201"/>
      <c r="R946" s="201"/>
    </row>
    <row r="947" spans="1:18" x14ac:dyDescent="0.2">
      <c r="A947" s="113"/>
      <c r="B947" s="200"/>
      <c r="C947" s="200"/>
      <c r="D947" s="201"/>
      <c r="E947" s="113"/>
      <c r="F947" s="113"/>
      <c r="G947" s="113"/>
      <c r="H947" s="113"/>
      <c r="I947" s="203"/>
      <c r="J947" s="203"/>
      <c r="K947" s="203"/>
      <c r="L947" s="203"/>
      <c r="M947" s="203"/>
      <c r="N947" s="203"/>
      <c r="O947" s="204"/>
      <c r="P947" s="204"/>
      <c r="Q947" s="201"/>
      <c r="R947" s="201"/>
    </row>
    <row r="948" spans="1:18" x14ac:dyDescent="0.2">
      <c r="A948" s="113"/>
      <c r="B948" s="200"/>
      <c r="C948" s="200"/>
      <c r="D948" s="201"/>
      <c r="E948" s="113"/>
      <c r="F948" s="113"/>
      <c r="G948" s="113"/>
      <c r="H948" s="113"/>
      <c r="I948" s="203"/>
      <c r="J948" s="203"/>
      <c r="K948" s="203"/>
      <c r="L948" s="203"/>
      <c r="M948" s="203"/>
      <c r="N948" s="203"/>
      <c r="O948" s="204"/>
      <c r="P948" s="204"/>
      <c r="Q948" s="201"/>
      <c r="R948" s="201"/>
    </row>
    <row r="949" spans="1:18" x14ac:dyDescent="0.2">
      <c r="A949" s="113"/>
      <c r="B949" s="200"/>
      <c r="C949" s="200"/>
      <c r="D949" s="201"/>
      <c r="E949" s="113"/>
      <c r="F949" s="113"/>
      <c r="G949" s="113"/>
      <c r="H949" s="113"/>
      <c r="I949" s="203"/>
      <c r="J949" s="203"/>
      <c r="K949" s="203"/>
      <c r="L949" s="203"/>
      <c r="M949" s="203"/>
      <c r="N949" s="203"/>
      <c r="O949" s="204"/>
      <c r="P949" s="204"/>
      <c r="Q949" s="201"/>
      <c r="R949" s="201"/>
    </row>
    <row r="950" spans="1:18" x14ac:dyDescent="0.2">
      <c r="A950" s="113"/>
      <c r="B950" s="200"/>
      <c r="C950" s="200"/>
      <c r="D950" s="201"/>
      <c r="E950" s="113"/>
      <c r="F950" s="113"/>
      <c r="G950" s="113"/>
      <c r="H950" s="113"/>
      <c r="I950" s="203"/>
      <c r="J950" s="203"/>
      <c r="K950" s="203"/>
      <c r="L950" s="203"/>
      <c r="M950" s="203"/>
      <c r="N950" s="203"/>
      <c r="O950" s="204"/>
      <c r="P950" s="204"/>
      <c r="Q950" s="201"/>
      <c r="R950" s="201"/>
    </row>
    <row r="951" spans="1:18" x14ac:dyDescent="0.2">
      <c r="A951" s="113"/>
      <c r="B951" s="200"/>
      <c r="C951" s="200"/>
      <c r="D951" s="201"/>
      <c r="E951" s="113"/>
      <c r="F951" s="113"/>
      <c r="G951" s="113"/>
      <c r="H951" s="113"/>
      <c r="I951" s="203"/>
      <c r="J951" s="203"/>
      <c r="K951" s="203"/>
      <c r="L951" s="203"/>
      <c r="M951" s="203"/>
      <c r="N951" s="203"/>
      <c r="O951" s="204"/>
      <c r="P951" s="204"/>
      <c r="Q951" s="201"/>
      <c r="R951" s="201"/>
    </row>
    <row r="952" spans="1:18" x14ac:dyDescent="0.2">
      <c r="A952" s="113"/>
      <c r="B952" s="200"/>
      <c r="C952" s="200"/>
      <c r="D952" s="201"/>
      <c r="E952" s="113"/>
      <c r="F952" s="113"/>
      <c r="G952" s="113"/>
      <c r="H952" s="113"/>
      <c r="I952" s="203"/>
      <c r="J952" s="203"/>
      <c r="K952" s="203"/>
      <c r="L952" s="203"/>
      <c r="M952" s="203"/>
      <c r="N952" s="203"/>
      <c r="O952" s="204"/>
      <c r="P952" s="204"/>
      <c r="Q952" s="201"/>
      <c r="R952" s="201"/>
    </row>
    <row r="953" spans="1:18" x14ac:dyDescent="0.2">
      <c r="A953" s="113"/>
      <c r="B953" s="200"/>
      <c r="C953" s="200"/>
      <c r="D953" s="201"/>
      <c r="E953" s="113"/>
      <c r="F953" s="113"/>
      <c r="G953" s="113"/>
      <c r="H953" s="113"/>
      <c r="I953" s="203"/>
      <c r="J953" s="203"/>
      <c r="K953" s="203"/>
      <c r="L953" s="203"/>
      <c r="M953" s="203"/>
      <c r="N953" s="203"/>
      <c r="O953" s="204"/>
      <c r="P953" s="204"/>
      <c r="Q953" s="201"/>
      <c r="R953" s="201"/>
    </row>
    <row r="954" spans="1:18" x14ac:dyDescent="0.2">
      <c r="A954" s="113"/>
      <c r="B954" s="200"/>
      <c r="C954" s="200"/>
      <c r="D954" s="201"/>
      <c r="E954" s="113"/>
      <c r="F954" s="113"/>
      <c r="G954" s="113"/>
      <c r="H954" s="113"/>
      <c r="I954" s="203"/>
      <c r="J954" s="203"/>
      <c r="K954" s="203"/>
      <c r="L954" s="203"/>
      <c r="M954" s="203"/>
      <c r="N954" s="203"/>
      <c r="O954" s="204"/>
      <c r="P954" s="204"/>
      <c r="Q954" s="201"/>
      <c r="R954" s="201"/>
    </row>
    <row r="955" spans="1:18" x14ac:dyDescent="0.2">
      <c r="A955" s="113"/>
      <c r="B955" s="200"/>
      <c r="C955" s="200"/>
      <c r="D955" s="201"/>
      <c r="E955" s="113"/>
      <c r="F955" s="113"/>
      <c r="G955" s="113"/>
      <c r="H955" s="113"/>
      <c r="I955" s="203"/>
      <c r="J955" s="203"/>
      <c r="K955" s="203"/>
      <c r="L955" s="203"/>
      <c r="M955" s="203"/>
      <c r="N955" s="203"/>
      <c r="O955" s="204"/>
      <c r="P955" s="204"/>
      <c r="Q955" s="201"/>
      <c r="R955" s="201"/>
    </row>
    <row r="956" spans="1:18" x14ac:dyDescent="0.2">
      <c r="A956" s="113"/>
      <c r="B956" s="200"/>
      <c r="C956" s="200"/>
      <c r="D956" s="201"/>
      <c r="E956" s="113"/>
      <c r="F956" s="113"/>
      <c r="G956" s="113"/>
      <c r="H956" s="113"/>
      <c r="I956" s="203"/>
      <c r="J956" s="203"/>
      <c r="K956" s="203"/>
      <c r="L956" s="203"/>
      <c r="M956" s="203"/>
      <c r="N956" s="203"/>
      <c r="O956" s="204"/>
      <c r="P956" s="204"/>
      <c r="Q956" s="201"/>
      <c r="R956" s="201"/>
    </row>
    <row r="957" spans="1:18" x14ac:dyDescent="0.2">
      <c r="A957" s="113"/>
      <c r="B957" s="200"/>
      <c r="C957" s="200"/>
      <c r="D957" s="201"/>
      <c r="E957" s="113"/>
      <c r="F957" s="113"/>
      <c r="G957" s="113"/>
      <c r="H957" s="113"/>
      <c r="I957" s="203"/>
      <c r="J957" s="203"/>
      <c r="K957" s="203"/>
      <c r="L957" s="203"/>
      <c r="M957" s="203"/>
      <c r="N957" s="203"/>
      <c r="O957" s="204"/>
      <c r="P957" s="204"/>
      <c r="Q957" s="201"/>
      <c r="R957" s="201"/>
    </row>
    <row r="958" spans="1:18" x14ac:dyDescent="0.2">
      <c r="A958" s="113"/>
      <c r="B958" s="200"/>
      <c r="C958" s="200"/>
      <c r="D958" s="201"/>
      <c r="E958" s="113"/>
      <c r="F958" s="113"/>
      <c r="G958" s="113"/>
      <c r="H958" s="113"/>
      <c r="I958" s="203"/>
      <c r="J958" s="203"/>
      <c r="K958" s="203"/>
      <c r="L958" s="203"/>
      <c r="M958" s="203"/>
      <c r="N958" s="203"/>
      <c r="O958" s="204"/>
      <c r="P958" s="204"/>
      <c r="Q958" s="201"/>
      <c r="R958" s="201"/>
    </row>
    <row r="959" spans="1:18" x14ac:dyDescent="0.2">
      <c r="A959" s="113"/>
      <c r="B959" s="200"/>
      <c r="C959" s="200"/>
      <c r="D959" s="201"/>
      <c r="E959" s="113"/>
      <c r="F959" s="113"/>
      <c r="G959" s="113"/>
      <c r="H959" s="113"/>
      <c r="I959" s="203"/>
      <c r="J959" s="203"/>
      <c r="K959" s="203"/>
      <c r="L959" s="203"/>
      <c r="M959" s="203"/>
      <c r="N959" s="203"/>
      <c r="O959" s="204"/>
      <c r="P959" s="204"/>
      <c r="Q959" s="201"/>
      <c r="R959" s="201"/>
    </row>
    <row r="960" spans="1:18" x14ac:dyDescent="0.2">
      <c r="A960" s="113"/>
      <c r="B960" s="200"/>
      <c r="C960" s="200"/>
      <c r="D960" s="201"/>
      <c r="E960" s="113"/>
      <c r="F960" s="113"/>
      <c r="G960" s="113"/>
      <c r="H960" s="113"/>
      <c r="I960" s="203"/>
      <c r="J960" s="203"/>
      <c r="K960" s="203"/>
      <c r="L960" s="203"/>
      <c r="M960" s="203"/>
      <c r="N960" s="203"/>
      <c r="O960" s="204"/>
      <c r="P960" s="204"/>
      <c r="Q960" s="201"/>
      <c r="R960" s="201"/>
    </row>
    <row r="961" spans="1:18" x14ac:dyDescent="0.2">
      <c r="A961" s="113"/>
      <c r="B961" s="200"/>
      <c r="C961" s="200"/>
      <c r="D961" s="201"/>
      <c r="E961" s="113"/>
      <c r="F961" s="113"/>
      <c r="G961" s="113"/>
      <c r="H961" s="113"/>
      <c r="I961" s="203"/>
      <c r="J961" s="203"/>
      <c r="K961" s="203"/>
      <c r="L961" s="203"/>
      <c r="M961" s="203"/>
      <c r="N961" s="203"/>
      <c r="O961" s="204"/>
      <c r="P961" s="204"/>
      <c r="Q961" s="201"/>
      <c r="R961" s="201"/>
    </row>
    <row r="962" spans="1:18" x14ac:dyDescent="0.2">
      <c r="A962" s="113"/>
      <c r="B962" s="200"/>
      <c r="C962" s="200"/>
      <c r="D962" s="201"/>
      <c r="E962" s="113"/>
      <c r="F962" s="113"/>
      <c r="G962" s="113"/>
      <c r="H962" s="113"/>
      <c r="I962" s="203"/>
      <c r="J962" s="203"/>
      <c r="K962" s="203"/>
      <c r="L962" s="203"/>
      <c r="M962" s="203"/>
      <c r="N962" s="203"/>
      <c r="O962" s="204"/>
      <c r="P962" s="204"/>
      <c r="Q962" s="201"/>
      <c r="R962" s="201"/>
    </row>
    <row r="963" spans="1:18" x14ac:dyDescent="0.2">
      <c r="A963" s="113"/>
      <c r="B963" s="200"/>
      <c r="C963" s="200"/>
      <c r="D963" s="201"/>
      <c r="E963" s="113"/>
      <c r="F963" s="113"/>
      <c r="G963" s="113"/>
      <c r="H963" s="113"/>
      <c r="I963" s="203"/>
      <c r="J963" s="203"/>
      <c r="K963" s="203"/>
      <c r="L963" s="203"/>
      <c r="M963" s="203"/>
      <c r="N963" s="203"/>
      <c r="O963" s="204"/>
      <c r="P963" s="204"/>
      <c r="Q963" s="201"/>
      <c r="R963" s="201"/>
    </row>
    <row r="964" spans="1:18" x14ac:dyDescent="0.2">
      <c r="A964" s="113"/>
      <c r="B964" s="200"/>
      <c r="C964" s="200"/>
      <c r="D964" s="201"/>
      <c r="E964" s="113"/>
      <c r="F964" s="113"/>
      <c r="G964" s="113"/>
      <c r="H964" s="113"/>
      <c r="I964" s="203"/>
      <c r="J964" s="203"/>
      <c r="K964" s="203"/>
      <c r="L964" s="203"/>
      <c r="M964" s="203"/>
      <c r="N964" s="203"/>
      <c r="O964" s="204"/>
      <c r="P964" s="204"/>
      <c r="Q964" s="201"/>
      <c r="R964" s="201"/>
    </row>
    <row r="965" spans="1:18" x14ac:dyDescent="0.2">
      <c r="A965" s="113"/>
      <c r="B965" s="200"/>
      <c r="C965" s="200"/>
      <c r="D965" s="201"/>
      <c r="E965" s="113"/>
      <c r="F965" s="113"/>
      <c r="G965" s="113"/>
      <c r="H965" s="113"/>
      <c r="I965" s="203"/>
      <c r="J965" s="203"/>
      <c r="K965" s="203"/>
      <c r="L965" s="203"/>
      <c r="M965" s="203"/>
      <c r="N965" s="203"/>
      <c r="O965" s="204"/>
      <c r="P965" s="204"/>
      <c r="Q965" s="201"/>
      <c r="R965" s="201"/>
    </row>
    <row r="966" spans="1:18" x14ac:dyDescent="0.2">
      <c r="A966" s="113"/>
      <c r="B966" s="200"/>
      <c r="C966" s="200"/>
      <c r="D966" s="201"/>
      <c r="E966" s="113"/>
      <c r="F966" s="113"/>
      <c r="G966" s="113"/>
      <c r="H966" s="113"/>
      <c r="I966" s="203"/>
      <c r="J966" s="203"/>
      <c r="K966" s="203"/>
      <c r="L966" s="203"/>
      <c r="M966" s="203"/>
      <c r="N966" s="203"/>
      <c r="O966" s="204"/>
      <c r="P966" s="204"/>
      <c r="Q966" s="201"/>
      <c r="R966" s="201"/>
    </row>
    <row r="967" spans="1:18" x14ac:dyDescent="0.2">
      <c r="A967" s="113"/>
      <c r="B967" s="200"/>
      <c r="C967" s="200"/>
      <c r="D967" s="201"/>
      <c r="E967" s="113"/>
      <c r="F967" s="113"/>
      <c r="G967" s="113"/>
      <c r="H967" s="113"/>
      <c r="I967" s="203"/>
      <c r="J967" s="203"/>
      <c r="K967" s="203"/>
      <c r="L967" s="203"/>
      <c r="M967" s="203"/>
      <c r="N967" s="203"/>
      <c r="O967" s="204"/>
      <c r="P967" s="204"/>
      <c r="Q967" s="201"/>
      <c r="R967" s="201"/>
    </row>
    <row r="968" spans="1:18" x14ac:dyDescent="0.2">
      <c r="A968" s="113"/>
      <c r="B968" s="200"/>
      <c r="C968" s="200"/>
      <c r="D968" s="201"/>
      <c r="E968" s="113"/>
      <c r="F968" s="113"/>
      <c r="G968" s="113"/>
      <c r="H968" s="113"/>
      <c r="I968" s="203"/>
      <c r="J968" s="203"/>
      <c r="K968" s="203"/>
      <c r="L968" s="203"/>
      <c r="M968" s="203"/>
      <c r="N968" s="203"/>
      <c r="O968" s="204"/>
      <c r="P968" s="204"/>
      <c r="Q968" s="201"/>
      <c r="R968" s="201"/>
    </row>
    <row r="969" spans="1:18" x14ac:dyDescent="0.2">
      <c r="A969" s="113"/>
      <c r="B969" s="200"/>
      <c r="C969" s="200"/>
      <c r="D969" s="201"/>
      <c r="E969" s="113"/>
      <c r="F969" s="113"/>
      <c r="G969" s="113"/>
      <c r="H969" s="113"/>
      <c r="I969" s="203"/>
      <c r="J969" s="203"/>
      <c r="K969" s="203"/>
      <c r="L969" s="203"/>
      <c r="M969" s="203"/>
      <c r="N969" s="203"/>
      <c r="O969" s="204"/>
      <c r="P969" s="204"/>
      <c r="Q969" s="201"/>
      <c r="R969" s="201"/>
    </row>
    <row r="970" spans="1:18" x14ac:dyDescent="0.2">
      <c r="A970" s="113"/>
      <c r="B970" s="200"/>
      <c r="C970" s="200"/>
      <c r="D970" s="201"/>
      <c r="E970" s="113"/>
      <c r="F970" s="113"/>
      <c r="G970" s="113"/>
      <c r="H970" s="113"/>
      <c r="I970" s="203"/>
      <c r="J970" s="203"/>
      <c r="K970" s="203"/>
      <c r="L970" s="203"/>
      <c r="M970" s="203"/>
      <c r="N970" s="203"/>
      <c r="O970" s="204"/>
      <c r="P970" s="204"/>
      <c r="Q970" s="201"/>
      <c r="R970" s="201"/>
    </row>
    <row r="971" spans="1:18" x14ac:dyDescent="0.2">
      <c r="A971" s="113"/>
      <c r="B971" s="200"/>
      <c r="C971" s="200"/>
      <c r="D971" s="201"/>
      <c r="E971" s="113"/>
      <c r="F971" s="113"/>
      <c r="G971" s="113"/>
      <c r="H971" s="113"/>
      <c r="I971" s="203"/>
      <c r="J971" s="203"/>
      <c r="K971" s="203"/>
      <c r="L971" s="203"/>
      <c r="M971" s="203"/>
      <c r="N971" s="203"/>
      <c r="O971" s="204"/>
      <c r="P971" s="204"/>
      <c r="Q971" s="201"/>
      <c r="R971" s="201"/>
    </row>
    <row r="972" spans="1:18" x14ac:dyDescent="0.2">
      <c r="A972" s="113"/>
      <c r="B972" s="200"/>
      <c r="C972" s="200"/>
      <c r="D972" s="201"/>
      <c r="E972" s="113"/>
      <c r="F972" s="113"/>
      <c r="G972" s="113"/>
      <c r="H972" s="113"/>
      <c r="I972" s="203"/>
      <c r="J972" s="203"/>
      <c r="K972" s="203"/>
      <c r="L972" s="203"/>
      <c r="M972" s="203"/>
      <c r="N972" s="203"/>
      <c r="O972" s="204"/>
      <c r="P972" s="204"/>
      <c r="Q972" s="201"/>
      <c r="R972" s="201"/>
    </row>
    <row r="973" spans="1:18" x14ac:dyDescent="0.2">
      <c r="A973" s="113"/>
      <c r="B973" s="200"/>
      <c r="C973" s="200"/>
      <c r="D973" s="201"/>
      <c r="E973" s="113"/>
      <c r="F973" s="113"/>
      <c r="G973" s="113"/>
      <c r="H973" s="113"/>
      <c r="I973" s="203"/>
      <c r="J973" s="203"/>
      <c r="K973" s="203"/>
      <c r="L973" s="203"/>
      <c r="M973" s="203"/>
      <c r="N973" s="203"/>
      <c r="O973" s="204"/>
      <c r="P973" s="204"/>
      <c r="Q973" s="201"/>
      <c r="R973" s="201"/>
    </row>
    <row r="974" spans="1:18" x14ac:dyDescent="0.2">
      <c r="A974" s="113"/>
      <c r="B974" s="200"/>
      <c r="C974" s="200"/>
      <c r="D974" s="201"/>
      <c r="E974" s="113"/>
      <c r="F974" s="113"/>
      <c r="G974" s="113"/>
      <c r="H974" s="113"/>
      <c r="I974" s="203"/>
      <c r="J974" s="203"/>
      <c r="K974" s="203"/>
      <c r="L974" s="203"/>
      <c r="M974" s="203"/>
      <c r="N974" s="203"/>
      <c r="O974" s="204"/>
      <c r="P974" s="204"/>
      <c r="Q974" s="201"/>
      <c r="R974" s="201"/>
    </row>
    <row r="975" spans="1:18" x14ac:dyDescent="0.2">
      <c r="A975" s="113"/>
      <c r="B975" s="200"/>
      <c r="C975" s="200"/>
      <c r="D975" s="201"/>
      <c r="E975" s="113"/>
      <c r="F975" s="113"/>
      <c r="G975" s="113"/>
      <c r="H975" s="113"/>
      <c r="I975" s="203"/>
      <c r="J975" s="203"/>
      <c r="K975" s="203"/>
      <c r="L975" s="203"/>
      <c r="M975" s="203"/>
      <c r="N975" s="203"/>
      <c r="O975" s="204"/>
      <c r="P975" s="204"/>
      <c r="Q975" s="201"/>
      <c r="R975" s="201"/>
    </row>
    <row r="976" spans="1:18" x14ac:dyDescent="0.2">
      <c r="A976" s="113"/>
      <c r="B976" s="200"/>
      <c r="C976" s="200"/>
      <c r="D976" s="201"/>
      <c r="E976" s="113"/>
      <c r="F976" s="113"/>
      <c r="G976" s="113"/>
      <c r="H976" s="113"/>
      <c r="I976" s="203"/>
      <c r="J976" s="203"/>
      <c r="K976" s="203"/>
      <c r="L976" s="203"/>
      <c r="M976" s="203"/>
      <c r="N976" s="203"/>
      <c r="O976" s="204"/>
      <c r="P976" s="204"/>
      <c r="Q976" s="201"/>
      <c r="R976" s="201"/>
    </row>
    <row r="977" spans="1:18" x14ac:dyDescent="0.2">
      <c r="A977" s="113"/>
      <c r="B977" s="200"/>
      <c r="C977" s="200"/>
      <c r="D977" s="201"/>
      <c r="E977" s="113"/>
      <c r="F977" s="113"/>
      <c r="G977" s="113"/>
      <c r="H977" s="113"/>
      <c r="I977" s="203"/>
      <c r="J977" s="203"/>
      <c r="K977" s="203"/>
      <c r="L977" s="203"/>
      <c r="M977" s="203"/>
      <c r="N977" s="203"/>
      <c r="O977" s="204"/>
      <c r="P977" s="204"/>
      <c r="Q977" s="201"/>
      <c r="R977" s="201"/>
    </row>
    <row r="978" spans="1:18" x14ac:dyDescent="0.2">
      <c r="A978" s="113"/>
      <c r="B978" s="200"/>
      <c r="C978" s="200"/>
      <c r="D978" s="201"/>
      <c r="E978" s="113"/>
      <c r="F978" s="113"/>
      <c r="G978" s="113"/>
      <c r="H978" s="113"/>
      <c r="I978" s="203"/>
      <c r="J978" s="203"/>
      <c r="K978" s="203"/>
      <c r="L978" s="203"/>
      <c r="M978" s="203"/>
      <c r="N978" s="203"/>
      <c r="O978" s="204"/>
      <c r="P978" s="204"/>
      <c r="Q978" s="201"/>
      <c r="R978" s="201"/>
    </row>
    <row r="979" spans="1:18" x14ac:dyDescent="0.2">
      <c r="A979" s="113"/>
      <c r="B979" s="200"/>
      <c r="C979" s="200"/>
      <c r="D979" s="201"/>
      <c r="E979" s="113"/>
      <c r="F979" s="113"/>
      <c r="G979" s="113"/>
      <c r="H979" s="113"/>
      <c r="I979" s="203"/>
      <c r="J979" s="203"/>
      <c r="K979" s="203"/>
      <c r="L979" s="203"/>
      <c r="M979" s="203"/>
      <c r="N979" s="203"/>
      <c r="O979" s="204"/>
      <c r="P979" s="204"/>
      <c r="Q979" s="201"/>
      <c r="R979" s="201"/>
    </row>
    <row r="980" spans="1:18" x14ac:dyDescent="0.2">
      <c r="A980" s="113"/>
      <c r="B980" s="200"/>
      <c r="C980" s="200"/>
      <c r="D980" s="201"/>
      <c r="E980" s="113"/>
      <c r="F980" s="113"/>
      <c r="G980" s="113"/>
      <c r="H980" s="113"/>
      <c r="I980" s="203"/>
      <c r="J980" s="203"/>
      <c r="K980" s="203"/>
      <c r="L980" s="203"/>
      <c r="M980" s="203"/>
      <c r="N980" s="203"/>
      <c r="O980" s="204"/>
      <c r="P980" s="204"/>
      <c r="Q980" s="201"/>
      <c r="R980" s="201"/>
    </row>
    <row r="981" spans="1:18" x14ac:dyDescent="0.2">
      <c r="A981" s="113"/>
      <c r="B981" s="200"/>
      <c r="C981" s="200"/>
      <c r="D981" s="201"/>
      <c r="E981" s="113"/>
      <c r="F981" s="113"/>
      <c r="G981" s="113"/>
      <c r="H981" s="113"/>
      <c r="I981" s="203"/>
      <c r="J981" s="203"/>
      <c r="K981" s="203"/>
      <c r="L981" s="203"/>
      <c r="M981" s="203"/>
      <c r="N981" s="203"/>
      <c r="O981" s="204"/>
      <c r="P981" s="204"/>
      <c r="Q981" s="201"/>
      <c r="R981" s="201"/>
    </row>
    <row r="982" spans="1:18" x14ac:dyDescent="0.2">
      <c r="A982" s="113"/>
      <c r="B982" s="200"/>
      <c r="C982" s="200"/>
      <c r="D982" s="201"/>
      <c r="E982" s="113"/>
      <c r="F982" s="113"/>
      <c r="G982" s="113"/>
      <c r="H982" s="113"/>
      <c r="I982" s="203"/>
      <c r="J982" s="203"/>
      <c r="K982" s="203"/>
      <c r="L982" s="203"/>
      <c r="M982" s="203"/>
      <c r="N982" s="203"/>
      <c r="O982" s="204"/>
      <c r="P982" s="204"/>
      <c r="Q982" s="201"/>
      <c r="R982" s="201"/>
    </row>
    <row r="983" spans="1:18" x14ac:dyDescent="0.2">
      <c r="A983" s="113"/>
      <c r="B983" s="200"/>
      <c r="C983" s="200"/>
      <c r="D983" s="201"/>
      <c r="E983" s="113"/>
      <c r="F983" s="113"/>
      <c r="G983" s="113"/>
      <c r="H983" s="113"/>
      <c r="I983" s="203"/>
      <c r="J983" s="203"/>
      <c r="K983" s="203"/>
      <c r="L983" s="203"/>
      <c r="M983" s="203"/>
      <c r="N983" s="203"/>
      <c r="O983" s="204"/>
      <c r="P983" s="204"/>
      <c r="Q983" s="201"/>
      <c r="R983" s="201"/>
    </row>
    <row r="984" spans="1:18" x14ac:dyDescent="0.2">
      <c r="A984" s="113"/>
      <c r="B984" s="200"/>
      <c r="C984" s="200"/>
      <c r="D984" s="201"/>
      <c r="E984" s="113"/>
      <c r="F984" s="113"/>
      <c r="G984" s="113"/>
      <c r="H984" s="113"/>
      <c r="I984" s="203"/>
      <c r="J984" s="203"/>
      <c r="K984" s="203"/>
      <c r="L984" s="203"/>
      <c r="M984" s="203"/>
      <c r="N984" s="203"/>
      <c r="O984" s="204"/>
      <c r="P984" s="204"/>
      <c r="Q984" s="201"/>
      <c r="R984" s="201"/>
    </row>
    <row r="985" spans="1:18" x14ac:dyDescent="0.2">
      <c r="A985" s="113"/>
      <c r="B985" s="200"/>
      <c r="C985" s="200"/>
      <c r="D985" s="201"/>
      <c r="E985" s="113"/>
      <c r="F985" s="113"/>
      <c r="G985" s="113"/>
      <c r="H985" s="113"/>
      <c r="I985" s="203"/>
      <c r="J985" s="203"/>
      <c r="K985" s="203"/>
      <c r="L985" s="203"/>
      <c r="M985" s="203"/>
      <c r="N985" s="203"/>
      <c r="O985" s="204"/>
      <c r="P985" s="204"/>
      <c r="Q985" s="201"/>
      <c r="R985" s="201"/>
    </row>
    <row r="986" spans="1:18" x14ac:dyDescent="0.2">
      <c r="A986" s="113"/>
      <c r="B986" s="200"/>
      <c r="C986" s="200"/>
      <c r="D986" s="201"/>
      <c r="E986" s="113"/>
      <c r="F986" s="113"/>
      <c r="G986" s="113"/>
      <c r="H986" s="113"/>
      <c r="I986" s="203"/>
      <c r="J986" s="203"/>
      <c r="K986" s="203"/>
      <c r="L986" s="203"/>
      <c r="M986" s="203"/>
      <c r="N986" s="203"/>
      <c r="O986" s="204"/>
      <c r="P986" s="204"/>
      <c r="Q986" s="201"/>
      <c r="R986" s="201"/>
    </row>
    <row r="987" spans="1:18" x14ac:dyDescent="0.2">
      <c r="A987" s="113"/>
      <c r="B987" s="200"/>
      <c r="C987" s="200"/>
      <c r="D987" s="201"/>
      <c r="E987" s="113"/>
      <c r="F987" s="113"/>
      <c r="G987" s="113"/>
      <c r="H987" s="113"/>
      <c r="I987" s="203"/>
      <c r="J987" s="203"/>
      <c r="K987" s="203"/>
      <c r="L987" s="203"/>
      <c r="M987" s="203"/>
      <c r="N987" s="203"/>
      <c r="O987" s="204"/>
      <c r="P987" s="204"/>
      <c r="Q987" s="201"/>
      <c r="R987" s="201"/>
    </row>
    <row r="988" spans="1:18" x14ac:dyDescent="0.2">
      <c r="A988" s="113"/>
      <c r="B988" s="200"/>
      <c r="C988" s="200"/>
      <c r="D988" s="201"/>
      <c r="E988" s="113"/>
      <c r="F988" s="113"/>
      <c r="G988" s="113"/>
      <c r="H988" s="113"/>
      <c r="I988" s="203"/>
      <c r="J988" s="203"/>
      <c r="K988" s="203"/>
      <c r="L988" s="203"/>
      <c r="M988" s="203"/>
      <c r="N988" s="203"/>
      <c r="O988" s="204"/>
      <c r="P988" s="204"/>
      <c r="Q988" s="201"/>
      <c r="R988" s="201"/>
    </row>
    <row r="989" spans="1:18" x14ac:dyDescent="0.2">
      <c r="A989" s="113"/>
      <c r="B989" s="200"/>
      <c r="C989" s="200"/>
      <c r="D989" s="201"/>
      <c r="E989" s="113"/>
      <c r="F989" s="113"/>
      <c r="G989" s="113"/>
      <c r="H989" s="113"/>
      <c r="I989" s="203"/>
      <c r="J989" s="203"/>
      <c r="K989" s="203"/>
      <c r="L989" s="203"/>
      <c r="M989" s="203"/>
      <c r="N989" s="203"/>
      <c r="O989" s="204"/>
      <c r="P989" s="204"/>
      <c r="Q989" s="201"/>
      <c r="R989" s="201"/>
    </row>
    <row r="990" spans="1:18" x14ac:dyDescent="0.2">
      <c r="A990" s="113"/>
      <c r="B990" s="200"/>
      <c r="C990" s="200"/>
      <c r="D990" s="201"/>
      <c r="E990" s="113"/>
      <c r="F990" s="113"/>
      <c r="G990" s="113"/>
      <c r="H990" s="113"/>
      <c r="I990" s="203"/>
      <c r="J990" s="203"/>
      <c r="K990" s="203"/>
      <c r="L990" s="203"/>
      <c r="M990" s="203"/>
      <c r="N990" s="203"/>
      <c r="O990" s="204"/>
      <c r="P990" s="204"/>
      <c r="Q990" s="201"/>
      <c r="R990" s="201"/>
    </row>
    <row r="991" spans="1:18" x14ac:dyDescent="0.2">
      <c r="A991" s="113"/>
      <c r="B991" s="200"/>
      <c r="C991" s="200"/>
      <c r="D991" s="201"/>
      <c r="E991" s="113"/>
      <c r="F991" s="113"/>
      <c r="G991" s="113"/>
      <c r="H991" s="113"/>
      <c r="I991" s="203"/>
      <c r="J991" s="203"/>
      <c r="K991" s="203"/>
      <c r="L991" s="203"/>
      <c r="M991" s="203"/>
      <c r="N991" s="203"/>
      <c r="O991" s="204"/>
      <c r="P991" s="204"/>
      <c r="Q991" s="201"/>
      <c r="R991" s="201"/>
    </row>
    <row r="992" spans="1:18" x14ac:dyDescent="0.2">
      <c r="A992" s="113"/>
      <c r="B992" s="200"/>
      <c r="C992" s="200"/>
      <c r="D992" s="201"/>
      <c r="E992" s="113"/>
      <c r="F992" s="113"/>
      <c r="G992" s="113"/>
      <c r="H992" s="113"/>
      <c r="I992" s="203"/>
      <c r="J992" s="203"/>
      <c r="K992" s="203"/>
      <c r="L992" s="203"/>
      <c r="M992" s="203"/>
      <c r="N992" s="203"/>
      <c r="O992" s="204"/>
      <c r="P992" s="204"/>
      <c r="Q992" s="201"/>
      <c r="R992" s="201"/>
    </row>
    <row r="993" spans="1:18" x14ac:dyDescent="0.2">
      <c r="A993" s="113"/>
      <c r="B993" s="200"/>
      <c r="C993" s="200"/>
      <c r="D993" s="201"/>
      <c r="E993" s="113"/>
      <c r="F993" s="113"/>
      <c r="G993" s="113"/>
      <c r="H993" s="113"/>
      <c r="I993" s="203"/>
      <c r="J993" s="203"/>
      <c r="K993" s="203"/>
      <c r="L993" s="203"/>
      <c r="M993" s="203"/>
      <c r="N993" s="203"/>
      <c r="O993" s="204"/>
      <c r="P993" s="204"/>
      <c r="Q993" s="201"/>
      <c r="R993" s="201"/>
    </row>
    <row r="994" spans="1:18" x14ac:dyDescent="0.2">
      <c r="A994" s="113"/>
      <c r="B994" s="200"/>
      <c r="C994" s="200"/>
      <c r="D994" s="201"/>
      <c r="E994" s="113"/>
      <c r="F994" s="113"/>
      <c r="G994" s="113"/>
      <c r="H994" s="113"/>
      <c r="I994" s="203"/>
      <c r="J994" s="203"/>
      <c r="K994" s="203"/>
      <c r="L994" s="203"/>
      <c r="M994" s="203"/>
      <c r="N994" s="203"/>
      <c r="O994" s="204"/>
      <c r="P994" s="204"/>
      <c r="Q994" s="201"/>
      <c r="R994" s="201"/>
    </row>
    <row r="995" spans="1:18" x14ac:dyDescent="0.2">
      <c r="A995" s="113"/>
      <c r="B995" s="200"/>
      <c r="C995" s="200"/>
      <c r="D995" s="201"/>
      <c r="E995" s="113"/>
      <c r="F995" s="113"/>
      <c r="G995" s="113"/>
      <c r="H995" s="113"/>
      <c r="I995" s="203"/>
      <c r="J995" s="203"/>
      <c r="K995" s="203"/>
      <c r="L995" s="203"/>
      <c r="M995" s="203"/>
      <c r="N995" s="203"/>
      <c r="O995" s="204"/>
      <c r="P995" s="204"/>
      <c r="Q995" s="201"/>
      <c r="R995" s="201"/>
    </row>
    <row r="996" spans="1:18" x14ac:dyDescent="0.2">
      <c r="A996" s="113"/>
      <c r="B996" s="200"/>
      <c r="C996" s="200"/>
      <c r="D996" s="201"/>
      <c r="E996" s="113"/>
      <c r="F996" s="113"/>
      <c r="G996" s="113"/>
      <c r="H996" s="113"/>
      <c r="I996" s="203"/>
      <c r="J996" s="203"/>
      <c r="K996" s="203"/>
      <c r="L996" s="203"/>
      <c r="M996" s="203"/>
      <c r="N996" s="203"/>
      <c r="O996" s="204"/>
      <c r="P996" s="204"/>
      <c r="Q996" s="201"/>
      <c r="R996" s="201"/>
    </row>
    <row r="997" spans="1:18" x14ac:dyDescent="0.2">
      <c r="A997" s="113"/>
      <c r="B997" s="200"/>
      <c r="C997" s="200"/>
      <c r="D997" s="201"/>
      <c r="E997" s="113"/>
      <c r="F997" s="113"/>
      <c r="G997" s="113"/>
      <c r="H997" s="113"/>
      <c r="I997" s="203"/>
      <c r="J997" s="203"/>
      <c r="K997" s="203"/>
      <c r="L997" s="203"/>
      <c r="M997" s="203"/>
      <c r="N997" s="203"/>
      <c r="O997" s="204"/>
      <c r="P997" s="204"/>
      <c r="Q997" s="201"/>
      <c r="R997" s="201"/>
    </row>
    <row r="998" spans="1:18" x14ac:dyDescent="0.2">
      <c r="A998" s="113"/>
      <c r="B998" s="200"/>
      <c r="C998" s="200"/>
      <c r="D998" s="201"/>
      <c r="E998" s="113"/>
      <c r="F998" s="113"/>
      <c r="G998" s="113"/>
      <c r="H998" s="113"/>
      <c r="I998" s="203"/>
      <c r="J998" s="203"/>
      <c r="K998" s="203"/>
      <c r="L998" s="203"/>
      <c r="M998" s="203"/>
      <c r="N998" s="203"/>
      <c r="O998" s="204"/>
      <c r="P998" s="204"/>
      <c r="Q998" s="201"/>
      <c r="R998" s="201"/>
    </row>
    <row r="999" spans="1:18" x14ac:dyDescent="0.2">
      <c r="A999" s="113"/>
      <c r="B999" s="200"/>
      <c r="C999" s="200"/>
      <c r="D999" s="201"/>
      <c r="E999" s="113"/>
      <c r="F999" s="113"/>
      <c r="G999" s="113"/>
      <c r="H999" s="113"/>
      <c r="I999" s="203"/>
      <c r="J999" s="203"/>
      <c r="K999" s="203"/>
      <c r="L999" s="203"/>
      <c r="M999" s="203"/>
      <c r="N999" s="203"/>
      <c r="O999" s="204"/>
      <c r="P999" s="204"/>
      <c r="Q999" s="201"/>
      <c r="R999" s="201"/>
    </row>
    <row r="1000" spans="1:18" x14ac:dyDescent="0.2">
      <c r="A1000" s="113"/>
      <c r="B1000" s="200"/>
      <c r="C1000" s="200"/>
      <c r="D1000" s="201"/>
      <c r="E1000" s="113"/>
      <c r="F1000" s="113"/>
      <c r="G1000" s="113"/>
      <c r="H1000" s="113"/>
      <c r="I1000" s="203"/>
      <c r="J1000" s="203"/>
      <c r="K1000" s="203"/>
      <c r="L1000" s="203"/>
      <c r="M1000" s="203"/>
      <c r="N1000" s="203"/>
      <c r="O1000" s="204"/>
      <c r="P1000" s="204"/>
      <c r="Q1000" s="201"/>
      <c r="R1000" s="201"/>
    </row>
    <row r="1001" spans="1:18" x14ac:dyDescent="0.2">
      <c r="A1001" s="113"/>
      <c r="B1001" s="200"/>
      <c r="C1001" s="200"/>
      <c r="D1001" s="201"/>
      <c r="E1001" s="113"/>
      <c r="F1001" s="113"/>
      <c r="G1001" s="113"/>
      <c r="H1001" s="113"/>
      <c r="I1001" s="203"/>
      <c r="J1001" s="203"/>
      <c r="K1001" s="203"/>
      <c r="L1001" s="203"/>
      <c r="M1001" s="203"/>
      <c r="N1001" s="203"/>
      <c r="O1001" s="204"/>
      <c r="P1001" s="204"/>
      <c r="Q1001" s="201"/>
      <c r="R1001" s="201"/>
    </row>
    <row r="1002" spans="1:18" x14ac:dyDescent="0.2">
      <c r="A1002" s="113"/>
      <c r="B1002" s="200"/>
      <c r="C1002" s="200"/>
      <c r="D1002" s="201"/>
      <c r="E1002" s="113"/>
      <c r="F1002" s="113"/>
      <c r="G1002" s="113"/>
      <c r="H1002" s="113"/>
      <c r="I1002" s="203"/>
      <c r="J1002" s="203"/>
      <c r="K1002" s="203"/>
      <c r="L1002" s="203"/>
      <c r="M1002" s="203"/>
      <c r="N1002" s="203"/>
      <c r="O1002" s="204"/>
      <c r="P1002" s="204"/>
      <c r="Q1002" s="201"/>
      <c r="R1002" s="201"/>
    </row>
    <row r="1003" spans="1:18" x14ac:dyDescent="0.2">
      <c r="A1003" s="113"/>
      <c r="B1003" s="200"/>
      <c r="C1003" s="200"/>
      <c r="D1003" s="201"/>
      <c r="E1003" s="113"/>
      <c r="F1003" s="113"/>
      <c r="G1003" s="113"/>
      <c r="H1003" s="113"/>
      <c r="I1003" s="203"/>
      <c r="J1003" s="203"/>
      <c r="K1003" s="203"/>
      <c r="L1003" s="203"/>
      <c r="M1003" s="203"/>
      <c r="N1003" s="203"/>
      <c r="O1003" s="204"/>
      <c r="P1003" s="204"/>
      <c r="Q1003" s="201"/>
      <c r="R1003" s="201"/>
    </row>
    <row r="1004" spans="1:18" x14ac:dyDescent="0.2">
      <c r="A1004" s="113"/>
      <c r="B1004" s="200"/>
      <c r="C1004" s="200"/>
      <c r="D1004" s="201"/>
      <c r="E1004" s="113"/>
      <c r="F1004" s="113"/>
      <c r="G1004" s="113"/>
      <c r="H1004" s="113"/>
      <c r="I1004" s="203"/>
      <c r="J1004" s="203"/>
      <c r="K1004" s="203"/>
      <c r="L1004" s="203"/>
      <c r="M1004" s="203"/>
      <c r="N1004" s="203"/>
      <c r="O1004" s="204"/>
      <c r="P1004" s="204"/>
      <c r="Q1004" s="201"/>
      <c r="R1004" s="201"/>
    </row>
    <row r="1005" spans="1:18" x14ac:dyDescent="0.2">
      <c r="A1005" s="113"/>
      <c r="B1005" s="200"/>
      <c r="C1005" s="200"/>
      <c r="D1005" s="201"/>
      <c r="E1005" s="113"/>
      <c r="F1005" s="113"/>
      <c r="G1005" s="113"/>
      <c r="H1005" s="113"/>
      <c r="I1005" s="203"/>
      <c r="J1005" s="203"/>
      <c r="K1005" s="203"/>
      <c r="L1005" s="203"/>
      <c r="M1005" s="203"/>
      <c r="N1005" s="203"/>
      <c r="O1005" s="204"/>
      <c r="P1005" s="204"/>
      <c r="Q1005" s="201"/>
      <c r="R1005" s="201"/>
    </row>
    <row r="1006" spans="1:18" x14ac:dyDescent="0.2">
      <c r="A1006" s="113"/>
      <c r="B1006" s="200"/>
      <c r="C1006" s="200"/>
      <c r="D1006" s="201"/>
      <c r="E1006" s="113"/>
      <c r="F1006" s="113"/>
      <c r="G1006" s="113"/>
      <c r="H1006" s="113"/>
      <c r="I1006" s="203"/>
      <c r="J1006" s="203"/>
      <c r="K1006" s="203"/>
      <c r="L1006" s="203"/>
      <c r="M1006" s="203"/>
      <c r="N1006" s="203"/>
      <c r="O1006" s="204"/>
      <c r="P1006" s="204"/>
      <c r="Q1006" s="201"/>
      <c r="R1006" s="201"/>
    </row>
    <row r="1007" spans="1:18" x14ac:dyDescent="0.2">
      <c r="A1007" s="113"/>
      <c r="B1007" s="200"/>
      <c r="C1007" s="200"/>
      <c r="D1007" s="201"/>
      <c r="E1007" s="113"/>
      <c r="F1007" s="113"/>
      <c r="G1007" s="113"/>
      <c r="H1007" s="113"/>
      <c r="I1007" s="203"/>
      <c r="J1007" s="203"/>
      <c r="K1007" s="203"/>
      <c r="L1007" s="203"/>
      <c r="M1007" s="203"/>
      <c r="N1007" s="203"/>
      <c r="O1007" s="204"/>
      <c r="P1007" s="204"/>
      <c r="Q1007" s="201"/>
      <c r="R1007" s="201"/>
    </row>
    <row r="1008" spans="1:18" x14ac:dyDescent="0.2">
      <c r="A1008" s="113"/>
      <c r="B1008" s="200"/>
      <c r="C1008" s="200"/>
      <c r="D1008" s="201"/>
      <c r="E1008" s="113"/>
      <c r="F1008" s="113"/>
      <c r="G1008" s="113"/>
      <c r="H1008" s="113"/>
      <c r="I1008" s="203"/>
      <c r="J1008" s="203"/>
      <c r="K1008" s="203"/>
      <c r="L1008" s="203"/>
      <c r="M1008" s="203"/>
      <c r="N1008" s="203"/>
      <c r="O1008" s="204"/>
      <c r="P1008" s="204"/>
      <c r="Q1008" s="201"/>
      <c r="R1008" s="201"/>
    </row>
    <row r="1009" spans="1:18" x14ac:dyDescent="0.2">
      <c r="A1009" s="113"/>
      <c r="B1009" s="200"/>
      <c r="C1009" s="200"/>
      <c r="D1009" s="201"/>
      <c r="E1009" s="113"/>
      <c r="F1009" s="113"/>
      <c r="G1009" s="113"/>
      <c r="H1009" s="113"/>
      <c r="I1009" s="203"/>
      <c r="J1009" s="203"/>
      <c r="K1009" s="203"/>
      <c r="L1009" s="203"/>
      <c r="M1009" s="203"/>
      <c r="N1009" s="203"/>
      <c r="O1009" s="204"/>
      <c r="P1009" s="204"/>
      <c r="Q1009" s="201"/>
      <c r="R1009" s="201"/>
    </row>
    <row r="1010" spans="1:18" x14ac:dyDescent="0.2">
      <c r="A1010" s="113"/>
      <c r="B1010" s="200"/>
      <c r="C1010" s="200"/>
      <c r="D1010" s="201"/>
      <c r="E1010" s="113"/>
      <c r="F1010" s="113"/>
      <c r="G1010" s="113"/>
      <c r="H1010" s="113"/>
      <c r="I1010" s="203"/>
      <c r="J1010" s="203"/>
      <c r="K1010" s="203"/>
      <c r="L1010" s="203"/>
      <c r="M1010" s="203"/>
      <c r="N1010" s="203"/>
      <c r="O1010" s="204"/>
      <c r="P1010" s="204"/>
      <c r="Q1010" s="201"/>
      <c r="R1010" s="201"/>
    </row>
    <row r="1011" spans="1:18" x14ac:dyDescent="0.2">
      <c r="A1011" s="113"/>
      <c r="B1011" s="200"/>
      <c r="C1011" s="200"/>
      <c r="D1011" s="201"/>
      <c r="E1011" s="113"/>
      <c r="F1011" s="113"/>
      <c r="G1011" s="113"/>
      <c r="H1011" s="113"/>
      <c r="I1011" s="203"/>
      <c r="J1011" s="203"/>
      <c r="K1011" s="203"/>
      <c r="L1011" s="203"/>
      <c r="M1011" s="203"/>
      <c r="N1011" s="203"/>
      <c r="O1011" s="204"/>
      <c r="P1011" s="204"/>
      <c r="Q1011" s="201"/>
      <c r="R1011" s="201"/>
    </row>
    <row r="1012" spans="1:18" x14ac:dyDescent="0.2">
      <c r="A1012" s="113"/>
      <c r="B1012" s="200"/>
      <c r="C1012" s="200"/>
      <c r="D1012" s="201"/>
      <c r="E1012" s="113"/>
      <c r="F1012" s="113"/>
      <c r="G1012" s="113"/>
      <c r="H1012" s="113"/>
      <c r="I1012" s="203"/>
      <c r="J1012" s="203"/>
      <c r="K1012" s="203"/>
      <c r="L1012" s="203"/>
      <c r="M1012" s="203"/>
      <c r="N1012" s="203"/>
      <c r="O1012" s="204"/>
      <c r="P1012" s="204"/>
      <c r="Q1012" s="201"/>
      <c r="R1012" s="201"/>
    </row>
    <row r="1013" spans="1:18" x14ac:dyDescent="0.2">
      <c r="A1013" s="113"/>
      <c r="B1013" s="200"/>
      <c r="C1013" s="200"/>
      <c r="D1013" s="201"/>
      <c r="E1013" s="113"/>
      <c r="F1013" s="113"/>
      <c r="G1013" s="113"/>
      <c r="H1013" s="113"/>
      <c r="I1013" s="203"/>
      <c r="J1013" s="203"/>
      <c r="K1013" s="203"/>
      <c r="L1013" s="203"/>
      <c r="M1013" s="203"/>
      <c r="N1013" s="203"/>
      <c r="O1013" s="204"/>
      <c r="P1013" s="204"/>
      <c r="Q1013" s="201"/>
      <c r="R1013" s="201"/>
    </row>
    <row r="1014" spans="1:18" x14ac:dyDescent="0.2">
      <c r="A1014" s="113"/>
      <c r="B1014" s="200"/>
      <c r="C1014" s="200"/>
      <c r="D1014" s="201"/>
      <c r="E1014" s="113"/>
      <c r="F1014" s="113"/>
      <c r="G1014" s="113"/>
      <c r="H1014" s="113"/>
      <c r="I1014" s="203"/>
      <c r="J1014" s="203"/>
      <c r="K1014" s="203"/>
      <c r="L1014" s="203"/>
      <c r="M1014" s="203"/>
      <c r="N1014" s="203"/>
      <c r="O1014" s="204"/>
      <c r="P1014" s="204"/>
      <c r="Q1014" s="201"/>
      <c r="R1014" s="201"/>
    </row>
    <row r="1015" spans="1:18" x14ac:dyDescent="0.2">
      <c r="A1015" s="113"/>
      <c r="B1015" s="200"/>
      <c r="C1015" s="200"/>
      <c r="D1015" s="201"/>
      <c r="E1015" s="113"/>
      <c r="F1015" s="113"/>
      <c r="G1015" s="113"/>
      <c r="H1015" s="113"/>
      <c r="I1015" s="203"/>
      <c r="J1015" s="203"/>
      <c r="K1015" s="203"/>
      <c r="L1015" s="203"/>
      <c r="M1015" s="203"/>
      <c r="N1015" s="203"/>
      <c r="O1015" s="204"/>
      <c r="P1015" s="204"/>
      <c r="Q1015" s="201"/>
      <c r="R1015" s="201"/>
    </row>
    <row r="1016" spans="1:18" x14ac:dyDescent="0.2">
      <c r="A1016" s="113"/>
      <c r="B1016" s="200"/>
      <c r="C1016" s="200"/>
      <c r="D1016" s="201"/>
      <c r="E1016" s="113"/>
      <c r="F1016" s="113"/>
      <c r="G1016" s="113"/>
      <c r="H1016" s="113"/>
      <c r="I1016" s="203"/>
      <c r="J1016" s="203"/>
      <c r="K1016" s="203"/>
      <c r="L1016" s="203"/>
      <c r="M1016" s="203"/>
      <c r="N1016" s="203"/>
      <c r="O1016" s="204"/>
      <c r="P1016" s="204"/>
      <c r="Q1016" s="201"/>
      <c r="R1016" s="201"/>
    </row>
    <row r="1017" spans="1:18" x14ac:dyDescent="0.2">
      <c r="A1017" s="113"/>
      <c r="B1017" s="200"/>
      <c r="C1017" s="200"/>
      <c r="D1017" s="201"/>
      <c r="E1017" s="113"/>
      <c r="F1017" s="113"/>
      <c r="G1017" s="113"/>
      <c r="H1017" s="113"/>
      <c r="I1017" s="203"/>
      <c r="J1017" s="203"/>
      <c r="K1017" s="203"/>
      <c r="L1017" s="203"/>
      <c r="M1017" s="203"/>
      <c r="N1017" s="203"/>
      <c r="O1017" s="204"/>
      <c r="P1017" s="204"/>
      <c r="Q1017" s="201"/>
      <c r="R1017" s="201"/>
    </row>
    <row r="1018" spans="1:18" x14ac:dyDescent="0.2">
      <c r="A1018" s="113"/>
      <c r="B1018" s="200"/>
      <c r="C1018" s="200"/>
      <c r="D1018" s="201"/>
      <c r="E1018" s="113"/>
      <c r="F1018" s="113"/>
      <c r="G1018" s="113"/>
      <c r="H1018" s="113"/>
      <c r="I1018" s="203"/>
      <c r="J1018" s="203"/>
      <c r="K1018" s="203"/>
      <c r="L1018" s="203"/>
      <c r="M1018" s="203"/>
      <c r="N1018" s="203"/>
      <c r="O1018" s="204"/>
      <c r="P1018" s="204"/>
      <c r="Q1018" s="201"/>
      <c r="R1018" s="201"/>
    </row>
    <row r="1019" spans="1:18" x14ac:dyDescent="0.2">
      <c r="A1019" s="113"/>
      <c r="B1019" s="200"/>
      <c r="C1019" s="200"/>
      <c r="D1019" s="201"/>
      <c r="E1019" s="113"/>
      <c r="F1019" s="113"/>
      <c r="G1019" s="113"/>
      <c r="H1019" s="113"/>
      <c r="I1019" s="203"/>
      <c r="J1019" s="203"/>
      <c r="K1019" s="203"/>
      <c r="L1019" s="203"/>
      <c r="M1019" s="203"/>
      <c r="N1019" s="203"/>
      <c r="O1019" s="204"/>
      <c r="P1019" s="204"/>
      <c r="Q1019" s="201"/>
      <c r="R1019" s="201"/>
    </row>
    <row r="1020" spans="1:18" x14ac:dyDescent="0.2">
      <c r="A1020" s="113"/>
      <c r="B1020" s="200"/>
      <c r="C1020" s="200"/>
      <c r="D1020" s="201"/>
      <c r="E1020" s="113"/>
      <c r="F1020" s="113"/>
      <c r="G1020" s="113"/>
      <c r="H1020" s="113"/>
      <c r="I1020" s="203"/>
      <c r="J1020" s="203"/>
      <c r="K1020" s="203"/>
      <c r="L1020" s="203"/>
      <c r="M1020" s="203"/>
      <c r="N1020" s="203"/>
      <c r="O1020" s="204"/>
      <c r="P1020" s="204"/>
      <c r="Q1020" s="201"/>
      <c r="R1020" s="201"/>
    </row>
    <row r="1021" spans="1:18" x14ac:dyDescent="0.2">
      <c r="A1021" s="113"/>
      <c r="B1021" s="200"/>
      <c r="C1021" s="200"/>
      <c r="D1021" s="201"/>
      <c r="E1021" s="113"/>
      <c r="F1021" s="113"/>
      <c r="G1021" s="113"/>
      <c r="H1021" s="113"/>
      <c r="I1021" s="203"/>
      <c r="J1021" s="203"/>
      <c r="K1021" s="203"/>
      <c r="L1021" s="203"/>
      <c r="M1021" s="203"/>
      <c r="N1021" s="203"/>
      <c r="O1021" s="204"/>
      <c r="P1021" s="204"/>
      <c r="Q1021" s="201"/>
      <c r="R1021" s="201"/>
    </row>
    <row r="1022" spans="1:18" x14ac:dyDescent="0.2">
      <c r="A1022" s="113"/>
      <c r="B1022" s="200"/>
      <c r="C1022" s="200"/>
      <c r="D1022" s="201"/>
      <c r="E1022" s="113"/>
      <c r="F1022" s="113"/>
      <c r="G1022" s="113"/>
      <c r="H1022" s="113"/>
      <c r="I1022" s="203"/>
      <c r="J1022" s="203"/>
      <c r="K1022" s="203"/>
      <c r="L1022" s="203"/>
      <c r="M1022" s="203"/>
      <c r="N1022" s="203"/>
      <c r="O1022" s="204"/>
      <c r="P1022" s="204"/>
      <c r="Q1022" s="201"/>
      <c r="R1022" s="201"/>
    </row>
    <row r="1023" spans="1:18" x14ac:dyDescent="0.2">
      <c r="A1023" s="113"/>
      <c r="B1023" s="200"/>
      <c r="C1023" s="200"/>
      <c r="D1023" s="201"/>
      <c r="E1023" s="113"/>
      <c r="F1023" s="113"/>
      <c r="G1023" s="113"/>
      <c r="H1023" s="113"/>
      <c r="I1023" s="203"/>
      <c r="J1023" s="203"/>
      <c r="K1023" s="203"/>
      <c r="L1023" s="203"/>
      <c r="M1023" s="203"/>
      <c r="N1023" s="203"/>
      <c r="O1023" s="204"/>
      <c r="P1023" s="204"/>
      <c r="Q1023" s="201"/>
      <c r="R1023" s="201"/>
    </row>
    <row r="1024" spans="1:18" x14ac:dyDescent="0.2">
      <c r="A1024" s="113"/>
      <c r="B1024" s="200"/>
      <c r="C1024" s="200"/>
      <c r="D1024" s="201"/>
      <c r="E1024" s="113"/>
      <c r="F1024" s="113"/>
      <c r="G1024" s="113"/>
      <c r="H1024" s="113"/>
      <c r="I1024" s="203"/>
      <c r="J1024" s="203"/>
      <c r="K1024" s="203"/>
      <c r="L1024" s="203"/>
      <c r="M1024" s="203"/>
      <c r="N1024" s="203"/>
      <c r="O1024" s="204"/>
      <c r="P1024" s="204"/>
      <c r="Q1024" s="201"/>
      <c r="R1024" s="201"/>
    </row>
    <row r="1025" spans="1:18" x14ac:dyDescent="0.2">
      <c r="A1025" s="113"/>
      <c r="B1025" s="200"/>
      <c r="C1025" s="200"/>
      <c r="D1025" s="201"/>
      <c r="E1025" s="113"/>
      <c r="F1025" s="113"/>
      <c r="G1025" s="113"/>
      <c r="H1025" s="113"/>
      <c r="I1025" s="203"/>
      <c r="J1025" s="203"/>
      <c r="K1025" s="203"/>
      <c r="L1025" s="203"/>
      <c r="M1025" s="203"/>
      <c r="N1025" s="203"/>
      <c r="O1025" s="204"/>
      <c r="P1025" s="204"/>
      <c r="Q1025" s="201"/>
      <c r="R1025" s="201"/>
    </row>
    <row r="1026" spans="1:18" x14ac:dyDescent="0.2">
      <c r="A1026" s="113"/>
      <c r="B1026" s="200"/>
      <c r="C1026" s="200"/>
      <c r="D1026" s="201"/>
      <c r="E1026" s="113"/>
      <c r="F1026" s="113"/>
      <c r="G1026" s="113"/>
      <c r="H1026" s="113"/>
      <c r="I1026" s="203"/>
      <c r="J1026" s="203"/>
      <c r="K1026" s="203"/>
      <c r="L1026" s="203"/>
      <c r="M1026" s="203"/>
      <c r="N1026" s="203"/>
      <c r="O1026" s="204"/>
      <c r="P1026" s="204"/>
      <c r="Q1026" s="201"/>
      <c r="R1026" s="201"/>
    </row>
    <row r="1027" spans="1:18" x14ac:dyDescent="0.2">
      <c r="A1027" s="113"/>
      <c r="B1027" s="200"/>
      <c r="C1027" s="200"/>
      <c r="D1027" s="201"/>
      <c r="E1027" s="113"/>
      <c r="F1027" s="113"/>
      <c r="G1027" s="113"/>
      <c r="H1027" s="113"/>
      <c r="I1027" s="203"/>
      <c r="J1027" s="203"/>
      <c r="K1027" s="203"/>
      <c r="L1027" s="203"/>
      <c r="M1027" s="203"/>
      <c r="N1027" s="203"/>
      <c r="O1027" s="204"/>
      <c r="P1027" s="204"/>
      <c r="Q1027" s="201"/>
      <c r="R1027" s="201"/>
    </row>
    <row r="1028" spans="1:18" x14ac:dyDescent="0.2">
      <c r="A1028" s="113"/>
      <c r="B1028" s="200"/>
      <c r="C1028" s="200"/>
      <c r="D1028" s="201"/>
      <c r="E1028" s="113"/>
      <c r="F1028" s="113"/>
      <c r="G1028" s="113"/>
      <c r="H1028" s="113"/>
      <c r="I1028" s="203"/>
      <c r="J1028" s="203"/>
      <c r="K1028" s="203"/>
      <c r="L1028" s="203"/>
      <c r="M1028" s="203"/>
      <c r="N1028" s="203"/>
      <c r="O1028" s="204"/>
      <c r="P1028" s="204"/>
      <c r="Q1028" s="201"/>
      <c r="R1028" s="201"/>
    </row>
    <row r="1029" spans="1:18" x14ac:dyDescent="0.2">
      <c r="A1029" s="113"/>
      <c r="B1029" s="200"/>
      <c r="C1029" s="200"/>
      <c r="D1029" s="201"/>
      <c r="E1029" s="113"/>
      <c r="F1029" s="113"/>
      <c r="G1029" s="113"/>
      <c r="H1029" s="113"/>
      <c r="I1029" s="203"/>
      <c r="J1029" s="203"/>
      <c r="K1029" s="203"/>
      <c r="L1029" s="203"/>
      <c r="M1029" s="203"/>
      <c r="N1029" s="203"/>
      <c r="O1029" s="204"/>
      <c r="P1029" s="204"/>
      <c r="Q1029" s="201"/>
      <c r="R1029" s="201"/>
    </row>
    <row r="1030" spans="1:18" x14ac:dyDescent="0.2">
      <c r="A1030" s="113"/>
      <c r="B1030" s="200"/>
      <c r="C1030" s="200"/>
      <c r="D1030" s="201"/>
      <c r="E1030" s="113"/>
      <c r="F1030" s="113"/>
      <c r="G1030" s="113"/>
      <c r="H1030" s="113"/>
      <c r="I1030" s="203"/>
      <c r="J1030" s="203"/>
      <c r="K1030" s="203"/>
      <c r="L1030" s="203"/>
      <c r="M1030" s="203"/>
      <c r="N1030" s="203"/>
      <c r="O1030" s="204"/>
      <c r="P1030" s="204"/>
      <c r="Q1030" s="201"/>
      <c r="R1030" s="201"/>
    </row>
    <row r="1031" spans="1:18" x14ac:dyDescent="0.2">
      <c r="A1031" s="113"/>
      <c r="B1031" s="200"/>
      <c r="C1031" s="200"/>
      <c r="D1031" s="201"/>
      <c r="E1031" s="113"/>
      <c r="F1031" s="113"/>
      <c r="G1031" s="113"/>
      <c r="H1031" s="113"/>
      <c r="I1031" s="203"/>
      <c r="J1031" s="203"/>
      <c r="K1031" s="203"/>
      <c r="L1031" s="203"/>
      <c r="M1031" s="203"/>
      <c r="N1031" s="203"/>
      <c r="O1031" s="204"/>
      <c r="P1031" s="204"/>
      <c r="Q1031" s="201"/>
      <c r="R1031" s="201"/>
    </row>
    <row r="1032" spans="1:18" x14ac:dyDescent="0.2">
      <c r="A1032" s="113"/>
      <c r="B1032" s="200"/>
      <c r="C1032" s="200"/>
      <c r="D1032" s="201"/>
      <c r="E1032" s="113"/>
      <c r="F1032" s="113"/>
      <c r="G1032" s="113"/>
      <c r="H1032" s="113"/>
      <c r="I1032" s="203"/>
      <c r="J1032" s="203"/>
      <c r="K1032" s="203"/>
      <c r="L1032" s="203"/>
      <c r="M1032" s="203"/>
      <c r="N1032" s="203"/>
      <c r="O1032" s="204"/>
      <c r="P1032" s="204"/>
      <c r="Q1032" s="201"/>
      <c r="R1032" s="201"/>
    </row>
    <row r="1033" spans="1:18" x14ac:dyDescent="0.2">
      <c r="A1033" s="113"/>
      <c r="B1033" s="200"/>
      <c r="C1033" s="200"/>
      <c r="D1033" s="201"/>
      <c r="E1033" s="113"/>
      <c r="F1033" s="113"/>
      <c r="G1033" s="113"/>
      <c r="H1033" s="113"/>
      <c r="I1033" s="203"/>
      <c r="J1033" s="203"/>
      <c r="K1033" s="203"/>
      <c r="L1033" s="203"/>
      <c r="M1033" s="203"/>
      <c r="N1033" s="203"/>
      <c r="O1033" s="204"/>
      <c r="P1033" s="204"/>
      <c r="Q1033" s="201"/>
      <c r="R1033" s="201"/>
    </row>
    <row r="1034" spans="1:18" x14ac:dyDescent="0.2">
      <c r="A1034" s="113"/>
      <c r="B1034" s="200"/>
      <c r="C1034" s="200"/>
      <c r="D1034" s="201"/>
      <c r="E1034" s="113"/>
      <c r="F1034" s="113"/>
      <c r="G1034" s="113"/>
      <c r="H1034" s="113"/>
      <c r="I1034" s="203"/>
      <c r="J1034" s="203"/>
      <c r="K1034" s="203"/>
      <c r="L1034" s="203"/>
      <c r="M1034" s="203"/>
      <c r="N1034" s="203"/>
      <c r="O1034" s="204"/>
      <c r="P1034" s="204"/>
      <c r="Q1034" s="201"/>
      <c r="R1034" s="201"/>
    </row>
    <row r="1035" spans="1:18" x14ac:dyDescent="0.2">
      <c r="A1035" s="113"/>
      <c r="B1035" s="200"/>
      <c r="C1035" s="200"/>
      <c r="D1035" s="201"/>
      <c r="E1035" s="113"/>
      <c r="F1035" s="113"/>
      <c r="G1035" s="113"/>
      <c r="H1035" s="113"/>
      <c r="I1035" s="203"/>
      <c r="J1035" s="203"/>
      <c r="K1035" s="203"/>
      <c r="L1035" s="203"/>
      <c r="M1035" s="203"/>
      <c r="N1035" s="203"/>
      <c r="O1035" s="204"/>
      <c r="P1035" s="204"/>
      <c r="Q1035" s="201"/>
      <c r="R1035" s="201"/>
    </row>
    <row r="1036" spans="1:18" x14ac:dyDescent="0.2">
      <c r="A1036" s="113"/>
      <c r="B1036" s="200"/>
      <c r="C1036" s="200"/>
      <c r="D1036" s="201"/>
      <c r="E1036" s="113"/>
      <c r="F1036" s="113"/>
      <c r="G1036" s="113"/>
      <c r="H1036" s="113"/>
      <c r="I1036" s="203"/>
      <c r="J1036" s="203"/>
      <c r="K1036" s="203"/>
      <c r="L1036" s="203"/>
      <c r="M1036" s="203"/>
      <c r="N1036" s="203"/>
      <c r="O1036" s="204"/>
      <c r="P1036" s="204"/>
      <c r="Q1036" s="201"/>
      <c r="R1036" s="201"/>
    </row>
    <row r="1037" spans="1:18" x14ac:dyDescent="0.2">
      <c r="A1037" s="113"/>
      <c r="B1037" s="200"/>
      <c r="C1037" s="200"/>
      <c r="D1037" s="201"/>
      <c r="E1037" s="113"/>
      <c r="F1037" s="113"/>
      <c r="G1037" s="113"/>
      <c r="H1037" s="113"/>
      <c r="I1037" s="203"/>
      <c r="J1037" s="203"/>
      <c r="K1037" s="203"/>
      <c r="L1037" s="203"/>
      <c r="M1037" s="203"/>
      <c r="N1037" s="203"/>
      <c r="O1037" s="204"/>
      <c r="P1037" s="204"/>
      <c r="Q1037" s="201"/>
      <c r="R1037" s="201"/>
    </row>
    <row r="1038" spans="1:18" x14ac:dyDescent="0.2">
      <c r="A1038" s="113"/>
      <c r="B1038" s="200"/>
      <c r="C1038" s="200"/>
      <c r="D1038" s="201"/>
      <c r="E1038" s="113"/>
      <c r="F1038" s="113"/>
      <c r="G1038" s="113"/>
      <c r="H1038" s="113"/>
      <c r="I1038" s="203"/>
      <c r="J1038" s="203"/>
      <c r="K1038" s="203"/>
      <c r="L1038" s="203"/>
      <c r="M1038" s="203"/>
      <c r="N1038" s="203"/>
      <c r="O1038" s="204"/>
      <c r="P1038" s="204"/>
      <c r="Q1038" s="201"/>
      <c r="R1038" s="201"/>
    </row>
    <row r="1039" spans="1:18" x14ac:dyDescent="0.2">
      <c r="A1039" s="113"/>
      <c r="B1039" s="200"/>
      <c r="C1039" s="200"/>
      <c r="D1039" s="201"/>
      <c r="E1039" s="113"/>
      <c r="F1039" s="113"/>
      <c r="G1039" s="113"/>
      <c r="H1039" s="113"/>
      <c r="I1039" s="203"/>
      <c r="J1039" s="203"/>
      <c r="K1039" s="203"/>
      <c r="L1039" s="203"/>
      <c r="M1039" s="203"/>
      <c r="N1039" s="203"/>
      <c r="O1039" s="204"/>
      <c r="P1039" s="204"/>
      <c r="Q1039" s="201"/>
      <c r="R1039" s="201"/>
    </row>
    <row r="1040" spans="1:18" x14ac:dyDescent="0.2">
      <c r="A1040" s="113"/>
      <c r="B1040" s="200"/>
      <c r="C1040" s="200"/>
      <c r="D1040" s="201"/>
      <c r="E1040" s="113"/>
      <c r="F1040" s="113"/>
      <c r="G1040" s="113"/>
      <c r="H1040" s="113"/>
      <c r="I1040" s="203"/>
      <c r="J1040" s="203"/>
      <c r="K1040" s="203"/>
      <c r="L1040" s="203"/>
      <c r="M1040" s="203"/>
      <c r="N1040" s="203"/>
      <c r="O1040" s="204"/>
      <c r="P1040" s="204"/>
      <c r="Q1040" s="201"/>
      <c r="R1040" s="201"/>
    </row>
    <row r="1041" spans="1:18" x14ac:dyDescent="0.2">
      <c r="A1041" s="113"/>
      <c r="B1041" s="200"/>
      <c r="C1041" s="200"/>
      <c r="D1041" s="201"/>
      <c r="E1041" s="113"/>
      <c r="F1041" s="113"/>
      <c r="G1041" s="113"/>
      <c r="H1041" s="113"/>
      <c r="I1041" s="203"/>
      <c r="J1041" s="203"/>
      <c r="K1041" s="203"/>
      <c r="L1041" s="203"/>
      <c r="M1041" s="203"/>
      <c r="N1041" s="203"/>
      <c r="O1041" s="204"/>
      <c r="P1041" s="204"/>
      <c r="Q1041" s="201"/>
      <c r="R1041" s="201"/>
    </row>
    <row r="1042" spans="1:18" x14ac:dyDescent="0.2">
      <c r="A1042" s="113"/>
      <c r="B1042" s="200"/>
      <c r="C1042" s="200"/>
      <c r="D1042" s="201"/>
      <c r="E1042" s="113"/>
      <c r="F1042" s="113"/>
      <c r="G1042" s="113"/>
      <c r="H1042" s="113"/>
      <c r="I1042" s="203"/>
      <c r="J1042" s="203"/>
      <c r="K1042" s="203"/>
      <c r="L1042" s="203"/>
      <c r="M1042" s="203"/>
      <c r="N1042" s="203"/>
      <c r="O1042" s="204"/>
      <c r="P1042" s="204"/>
      <c r="Q1042" s="201"/>
      <c r="R1042" s="201"/>
    </row>
    <row r="1043" spans="1:18" x14ac:dyDescent="0.2">
      <c r="A1043" s="113"/>
      <c r="B1043" s="200"/>
      <c r="C1043" s="200"/>
      <c r="D1043" s="201"/>
      <c r="E1043" s="113"/>
      <c r="F1043" s="113"/>
      <c r="G1043" s="113"/>
      <c r="H1043" s="113"/>
      <c r="I1043" s="203"/>
      <c r="J1043" s="203"/>
      <c r="K1043" s="203"/>
      <c r="L1043" s="203"/>
      <c r="M1043" s="203"/>
      <c r="N1043" s="203"/>
      <c r="O1043" s="204"/>
      <c r="P1043" s="204"/>
      <c r="Q1043" s="201"/>
      <c r="R1043" s="201"/>
    </row>
    <row r="1044" spans="1:18" x14ac:dyDescent="0.2">
      <c r="A1044" s="113"/>
      <c r="B1044" s="200"/>
      <c r="C1044" s="200"/>
      <c r="D1044" s="201"/>
      <c r="E1044" s="113"/>
      <c r="F1044" s="113"/>
      <c r="G1044" s="113"/>
      <c r="H1044" s="113"/>
      <c r="I1044" s="203"/>
      <c r="J1044" s="203"/>
      <c r="K1044" s="203"/>
      <c r="L1044" s="203"/>
      <c r="M1044" s="203"/>
      <c r="N1044" s="203"/>
      <c r="O1044" s="204"/>
      <c r="P1044" s="204"/>
      <c r="Q1044" s="201"/>
      <c r="R1044" s="201"/>
    </row>
    <row r="1045" spans="1:18" x14ac:dyDescent="0.2">
      <c r="A1045" s="113"/>
      <c r="B1045" s="200"/>
      <c r="C1045" s="200"/>
      <c r="D1045" s="201"/>
      <c r="E1045" s="113"/>
      <c r="F1045" s="113"/>
      <c r="G1045" s="113"/>
      <c r="H1045" s="113"/>
      <c r="I1045" s="203"/>
      <c r="J1045" s="203"/>
      <c r="K1045" s="203"/>
      <c r="L1045" s="203"/>
      <c r="M1045" s="203"/>
      <c r="N1045" s="203"/>
      <c r="O1045" s="204"/>
      <c r="P1045" s="204"/>
      <c r="Q1045" s="201"/>
      <c r="R1045" s="201"/>
    </row>
    <row r="1046" spans="1:18" x14ac:dyDescent="0.2">
      <c r="A1046" s="113"/>
      <c r="B1046" s="200"/>
      <c r="C1046" s="200"/>
      <c r="D1046" s="201"/>
      <c r="E1046" s="113"/>
      <c r="F1046" s="113"/>
      <c r="G1046" s="113"/>
      <c r="H1046" s="113"/>
      <c r="I1046" s="203"/>
      <c r="J1046" s="203"/>
      <c r="K1046" s="203"/>
      <c r="L1046" s="203"/>
      <c r="M1046" s="203"/>
      <c r="N1046" s="203"/>
      <c r="O1046" s="204"/>
      <c r="P1046" s="204"/>
      <c r="Q1046" s="201"/>
      <c r="R1046" s="201"/>
    </row>
    <row r="1047" spans="1:18" x14ac:dyDescent="0.2">
      <c r="A1047" s="113"/>
      <c r="B1047" s="200"/>
      <c r="C1047" s="200"/>
      <c r="D1047" s="201"/>
      <c r="E1047" s="113"/>
      <c r="F1047" s="113"/>
      <c r="G1047" s="113"/>
      <c r="H1047" s="113"/>
      <c r="I1047" s="203"/>
      <c r="J1047" s="203"/>
      <c r="K1047" s="203"/>
      <c r="L1047" s="203"/>
      <c r="M1047" s="203"/>
      <c r="N1047" s="203"/>
      <c r="O1047" s="204"/>
      <c r="P1047" s="204"/>
      <c r="Q1047" s="201"/>
      <c r="R1047" s="201"/>
    </row>
    <row r="1048" spans="1:18" x14ac:dyDescent="0.2">
      <c r="A1048" s="113"/>
      <c r="B1048" s="200"/>
      <c r="C1048" s="200"/>
      <c r="D1048" s="201"/>
      <c r="E1048" s="113"/>
      <c r="F1048" s="113"/>
      <c r="G1048" s="113"/>
      <c r="H1048" s="113"/>
      <c r="I1048" s="203"/>
      <c r="J1048" s="203"/>
      <c r="K1048" s="203"/>
      <c r="L1048" s="203"/>
      <c r="M1048" s="203"/>
      <c r="N1048" s="203"/>
      <c r="O1048" s="204"/>
      <c r="P1048" s="204"/>
      <c r="Q1048" s="201"/>
      <c r="R1048" s="201"/>
    </row>
    <row r="1049" spans="1:18" x14ac:dyDescent="0.2">
      <c r="A1049" s="113"/>
      <c r="B1049" s="200"/>
      <c r="C1049" s="200"/>
      <c r="D1049" s="201"/>
      <c r="E1049" s="113"/>
      <c r="F1049" s="113"/>
      <c r="G1049" s="113"/>
      <c r="H1049" s="113"/>
      <c r="I1049" s="203"/>
      <c r="J1049" s="203"/>
      <c r="K1049" s="203"/>
      <c r="L1049" s="203"/>
      <c r="M1049" s="203"/>
      <c r="N1049" s="203"/>
      <c r="O1049" s="204"/>
      <c r="P1049" s="204"/>
      <c r="Q1049" s="201"/>
      <c r="R1049" s="201"/>
    </row>
    <row r="1050" spans="1:18" x14ac:dyDescent="0.2">
      <c r="A1050" s="113"/>
      <c r="B1050" s="200"/>
      <c r="C1050" s="200"/>
      <c r="D1050" s="201"/>
      <c r="E1050" s="113"/>
      <c r="F1050" s="113"/>
      <c r="G1050" s="113"/>
      <c r="H1050" s="113"/>
      <c r="I1050" s="203"/>
      <c r="J1050" s="203"/>
      <c r="K1050" s="203"/>
      <c r="L1050" s="203"/>
      <c r="M1050" s="203"/>
      <c r="N1050" s="203"/>
      <c r="O1050" s="204"/>
      <c r="P1050" s="204"/>
      <c r="Q1050" s="201"/>
      <c r="R1050" s="201"/>
    </row>
    <row r="1051" spans="1:18" x14ac:dyDescent="0.2">
      <c r="A1051" s="113"/>
      <c r="B1051" s="200"/>
      <c r="C1051" s="200"/>
      <c r="D1051" s="201"/>
      <c r="E1051" s="113"/>
      <c r="F1051" s="113"/>
      <c r="G1051" s="113"/>
      <c r="H1051" s="113"/>
      <c r="I1051" s="203"/>
      <c r="J1051" s="203"/>
      <c r="K1051" s="203"/>
      <c r="L1051" s="203"/>
      <c r="M1051" s="203"/>
      <c r="N1051" s="203"/>
      <c r="O1051" s="204"/>
      <c r="P1051" s="204"/>
      <c r="Q1051" s="201"/>
      <c r="R1051" s="201"/>
    </row>
    <row r="1052" spans="1:18" x14ac:dyDescent="0.2">
      <c r="A1052" s="113"/>
      <c r="B1052" s="200"/>
      <c r="C1052" s="200"/>
      <c r="D1052" s="201"/>
      <c r="E1052" s="113"/>
      <c r="F1052" s="113"/>
      <c r="G1052" s="113"/>
      <c r="H1052" s="113"/>
      <c r="I1052" s="203"/>
      <c r="J1052" s="203"/>
      <c r="K1052" s="203"/>
      <c r="L1052" s="203"/>
      <c r="M1052" s="203"/>
      <c r="N1052" s="203"/>
      <c r="O1052" s="204"/>
      <c r="P1052" s="204"/>
      <c r="Q1052" s="201"/>
      <c r="R1052" s="201"/>
    </row>
    <row r="1053" spans="1:18" x14ac:dyDescent="0.2">
      <c r="A1053" s="113"/>
      <c r="B1053" s="200"/>
      <c r="C1053" s="200"/>
      <c r="D1053" s="201"/>
      <c r="E1053" s="113"/>
      <c r="F1053" s="113"/>
      <c r="G1053" s="113"/>
      <c r="H1053" s="113"/>
      <c r="I1053" s="203"/>
      <c r="J1053" s="203"/>
      <c r="K1053" s="203"/>
      <c r="L1053" s="203"/>
      <c r="M1053" s="203"/>
      <c r="N1053" s="203"/>
      <c r="O1053" s="204"/>
      <c r="P1053" s="204"/>
      <c r="Q1053" s="201"/>
      <c r="R1053" s="201"/>
    </row>
    <row r="1054" spans="1:18" x14ac:dyDescent="0.2">
      <c r="A1054" s="113"/>
      <c r="B1054" s="200"/>
      <c r="C1054" s="200"/>
      <c r="D1054" s="201"/>
      <c r="E1054" s="113"/>
      <c r="F1054" s="113"/>
      <c r="G1054" s="113"/>
      <c r="H1054" s="113"/>
      <c r="I1054" s="203"/>
      <c r="J1054" s="203"/>
      <c r="K1054" s="203"/>
      <c r="L1054" s="203"/>
      <c r="M1054" s="203"/>
      <c r="N1054" s="203"/>
      <c r="O1054" s="204"/>
      <c r="P1054" s="204"/>
      <c r="Q1054" s="201"/>
      <c r="R1054" s="201"/>
    </row>
    <row r="1055" spans="1:18" x14ac:dyDescent="0.2">
      <c r="A1055" s="113"/>
      <c r="B1055" s="200"/>
      <c r="C1055" s="200"/>
      <c r="D1055" s="201"/>
      <c r="E1055" s="113"/>
      <c r="F1055" s="113"/>
      <c r="G1055" s="113"/>
      <c r="H1055" s="113"/>
      <c r="I1055" s="203"/>
      <c r="J1055" s="203"/>
      <c r="K1055" s="203"/>
      <c r="L1055" s="203"/>
      <c r="M1055" s="203"/>
      <c r="N1055" s="203"/>
      <c r="O1055" s="204"/>
      <c r="P1055" s="204"/>
      <c r="Q1055" s="201"/>
      <c r="R1055" s="201"/>
    </row>
    <row r="1056" spans="1:18" x14ac:dyDescent="0.2">
      <c r="A1056" s="113"/>
      <c r="B1056" s="200"/>
      <c r="C1056" s="200"/>
      <c r="D1056" s="201"/>
      <c r="E1056" s="113"/>
      <c r="F1056" s="113"/>
      <c r="G1056" s="113"/>
      <c r="H1056" s="113"/>
      <c r="I1056" s="203"/>
      <c r="J1056" s="203"/>
      <c r="K1056" s="203"/>
      <c r="L1056" s="203"/>
      <c r="M1056" s="203"/>
      <c r="N1056" s="203"/>
      <c r="O1056" s="204"/>
      <c r="P1056" s="204"/>
      <c r="Q1056" s="201"/>
      <c r="R1056" s="201"/>
    </row>
    <row r="1057" spans="1:18" x14ac:dyDescent="0.2">
      <c r="A1057" s="113"/>
      <c r="B1057" s="200"/>
      <c r="C1057" s="200"/>
      <c r="D1057" s="201"/>
      <c r="E1057" s="113"/>
      <c r="F1057" s="113"/>
      <c r="G1057" s="113"/>
      <c r="H1057" s="113"/>
      <c r="I1057" s="203"/>
      <c r="J1057" s="203"/>
      <c r="K1057" s="203"/>
      <c r="L1057" s="203"/>
      <c r="M1057" s="203"/>
      <c r="N1057" s="203"/>
      <c r="O1057" s="204"/>
      <c r="P1057" s="204"/>
      <c r="Q1057" s="201"/>
      <c r="R1057" s="201"/>
    </row>
    <row r="1058" spans="1:18" x14ac:dyDescent="0.2">
      <c r="A1058" s="113"/>
      <c r="B1058" s="200"/>
      <c r="C1058" s="200"/>
      <c r="D1058" s="201"/>
      <c r="E1058" s="113"/>
      <c r="F1058" s="113"/>
      <c r="G1058" s="113"/>
      <c r="H1058" s="113"/>
      <c r="I1058" s="203"/>
      <c r="J1058" s="203"/>
      <c r="K1058" s="203"/>
      <c r="L1058" s="203"/>
      <c r="M1058" s="203"/>
      <c r="N1058" s="203"/>
      <c r="O1058" s="204"/>
      <c r="P1058" s="204"/>
      <c r="Q1058" s="201"/>
      <c r="R1058" s="201"/>
    </row>
    <row r="1059" spans="1:18" x14ac:dyDescent="0.2">
      <c r="A1059" s="113"/>
      <c r="B1059" s="200"/>
      <c r="C1059" s="200"/>
      <c r="D1059" s="201"/>
      <c r="E1059" s="113"/>
      <c r="F1059" s="113"/>
      <c r="G1059" s="113"/>
      <c r="H1059" s="113"/>
      <c r="I1059" s="203"/>
      <c r="J1059" s="203"/>
      <c r="K1059" s="203"/>
      <c r="L1059" s="203"/>
      <c r="M1059" s="203"/>
      <c r="N1059" s="203"/>
      <c r="O1059" s="204"/>
      <c r="P1059" s="204"/>
      <c r="Q1059" s="201"/>
      <c r="R1059" s="201"/>
    </row>
    <row r="1060" spans="1:18" x14ac:dyDescent="0.2">
      <c r="A1060" s="113"/>
      <c r="B1060" s="200"/>
      <c r="C1060" s="200"/>
      <c r="D1060" s="201"/>
      <c r="E1060" s="113"/>
      <c r="F1060" s="113"/>
      <c r="G1060" s="113"/>
      <c r="H1060" s="113"/>
      <c r="I1060" s="203"/>
      <c r="J1060" s="203"/>
      <c r="K1060" s="203"/>
      <c r="L1060" s="203"/>
      <c r="M1060" s="203"/>
      <c r="N1060" s="203"/>
      <c r="O1060" s="204"/>
      <c r="P1060" s="204"/>
      <c r="Q1060" s="201"/>
      <c r="R1060" s="201"/>
    </row>
    <row r="1061" spans="1:18" x14ac:dyDescent="0.2">
      <c r="A1061" s="113"/>
      <c r="B1061" s="200"/>
      <c r="C1061" s="200"/>
      <c r="D1061" s="201"/>
      <c r="E1061" s="113"/>
      <c r="F1061" s="113"/>
      <c r="G1061" s="113"/>
      <c r="H1061" s="113"/>
      <c r="I1061" s="203"/>
      <c r="J1061" s="203"/>
      <c r="K1061" s="203"/>
      <c r="L1061" s="203"/>
      <c r="M1061" s="203"/>
      <c r="N1061" s="203"/>
      <c r="O1061" s="204"/>
      <c r="P1061" s="204"/>
      <c r="Q1061" s="201"/>
      <c r="R1061" s="201"/>
    </row>
    <row r="1062" spans="1:18" x14ac:dyDescent="0.2">
      <c r="A1062" s="113"/>
      <c r="B1062" s="200"/>
      <c r="C1062" s="200"/>
      <c r="D1062" s="201"/>
      <c r="E1062" s="113"/>
      <c r="F1062" s="113"/>
      <c r="G1062" s="113"/>
      <c r="H1062" s="113"/>
      <c r="I1062" s="203"/>
      <c r="J1062" s="203"/>
      <c r="K1062" s="203"/>
      <c r="L1062" s="203"/>
      <c r="M1062" s="203"/>
      <c r="N1062" s="203"/>
      <c r="O1062" s="204"/>
      <c r="P1062" s="204"/>
      <c r="Q1062" s="201"/>
      <c r="R1062" s="201"/>
    </row>
    <row r="1063" spans="1:18" x14ac:dyDescent="0.2">
      <c r="A1063" s="113"/>
      <c r="B1063" s="200"/>
      <c r="C1063" s="200"/>
      <c r="D1063" s="201"/>
      <c r="E1063" s="113"/>
      <c r="F1063" s="113"/>
      <c r="G1063" s="113"/>
      <c r="H1063" s="113"/>
      <c r="I1063" s="203"/>
      <c r="J1063" s="203"/>
      <c r="K1063" s="203"/>
      <c r="L1063" s="203"/>
      <c r="M1063" s="203"/>
      <c r="N1063" s="203"/>
      <c r="O1063" s="204"/>
      <c r="P1063" s="204"/>
      <c r="Q1063" s="201"/>
      <c r="R1063" s="201"/>
    </row>
    <row r="1064" spans="1:18" x14ac:dyDescent="0.2">
      <c r="A1064" s="113"/>
      <c r="B1064" s="200"/>
      <c r="C1064" s="200"/>
      <c r="D1064" s="201"/>
      <c r="E1064" s="113"/>
      <c r="F1064" s="113"/>
      <c r="G1064" s="113"/>
      <c r="H1064" s="113"/>
      <c r="I1064" s="203"/>
      <c r="J1064" s="203"/>
      <c r="K1064" s="203"/>
      <c r="L1064" s="203"/>
      <c r="M1064" s="203"/>
      <c r="N1064" s="203"/>
      <c r="O1064" s="204"/>
      <c r="P1064" s="204"/>
      <c r="Q1064" s="201"/>
      <c r="R1064" s="201"/>
    </row>
    <row r="1065" spans="1:18" x14ac:dyDescent="0.2">
      <c r="A1065" s="113"/>
      <c r="B1065" s="200"/>
      <c r="C1065" s="200"/>
      <c r="D1065" s="201"/>
      <c r="E1065" s="113"/>
      <c r="F1065" s="113"/>
      <c r="G1065" s="113"/>
      <c r="H1065" s="113"/>
      <c r="I1065" s="203"/>
      <c r="J1065" s="203"/>
      <c r="K1065" s="203"/>
      <c r="L1065" s="203"/>
      <c r="M1065" s="203"/>
      <c r="N1065" s="203"/>
      <c r="O1065" s="204"/>
      <c r="P1065" s="204"/>
      <c r="Q1065" s="201"/>
      <c r="R1065" s="201"/>
    </row>
    <row r="1066" spans="1:18" x14ac:dyDescent="0.2">
      <c r="A1066" s="113"/>
      <c r="B1066" s="200"/>
      <c r="C1066" s="200"/>
      <c r="D1066" s="201"/>
      <c r="E1066" s="113"/>
      <c r="F1066" s="113"/>
      <c r="G1066" s="113"/>
      <c r="H1066" s="113"/>
      <c r="I1066" s="203"/>
      <c r="J1066" s="203"/>
      <c r="K1066" s="203"/>
      <c r="L1066" s="203"/>
      <c r="M1066" s="203"/>
      <c r="N1066" s="203"/>
      <c r="O1066" s="204"/>
      <c r="P1066" s="204"/>
      <c r="Q1066" s="201"/>
      <c r="R1066" s="201"/>
    </row>
    <row r="1067" spans="1:18" x14ac:dyDescent="0.2">
      <c r="A1067" s="113"/>
      <c r="B1067" s="200"/>
      <c r="C1067" s="200"/>
      <c r="D1067" s="201"/>
      <c r="E1067" s="113"/>
      <c r="F1067" s="113"/>
      <c r="G1067" s="113"/>
      <c r="H1067" s="113"/>
      <c r="I1067" s="203"/>
      <c r="J1067" s="203"/>
      <c r="K1067" s="203"/>
      <c r="L1067" s="203"/>
      <c r="M1067" s="203"/>
      <c r="N1067" s="203"/>
      <c r="O1067" s="204"/>
      <c r="P1067" s="204"/>
      <c r="Q1067" s="201"/>
      <c r="R1067" s="201"/>
    </row>
    <row r="1068" spans="1:18" x14ac:dyDescent="0.2">
      <c r="A1068" s="113"/>
      <c r="B1068" s="200"/>
      <c r="C1068" s="200"/>
      <c r="D1068" s="201"/>
      <c r="E1068" s="113"/>
      <c r="F1068" s="113"/>
      <c r="G1068" s="113"/>
      <c r="H1068" s="113"/>
      <c r="I1068" s="203"/>
      <c r="J1068" s="203"/>
      <c r="K1068" s="203"/>
      <c r="L1068" s="203"/>
      <c r="M1068" s="203"/>
      <c r="N1068" s="203"/>
      <c r="O1068" s="204"/>
      <c r="P1068" s="204"/>
      <c r="Q1068" s="201"/>
      <c r="R1068" s="201"/>
    </row>
    <row r="1069" spans="1:18" x14ac:dyDescent="0.2">
      <c r="A1069" s="113"/>
      <c r="B1069" s="200"/>
      <c r="C1069" s="200"/>
      <c r="D1069" s="201"/>
      <c r="E1069" s="113"/>
      <c r="F1069" s="113"/>
      <c r="G1069" s="113"/>
      <c r="H1069" s="113"/>
      <c r="I1069" s="203"/>
      <c r="J1069" s="203"/>
      <c r="K1069" s="203"/>
      <c r="L1069" s="203"/>
      <c r="M1069" s="203"/>
      <c r="N1069" s="203"/>
      <c r="O1069" s="204"/>
      <c r="P1069" s="204"/>
      <c r="Q1069" s="201"/>
      <c r="R1069" s="201"/>
    </row>
    <row r="1070" spans="1:18" x14ac:dyDescent="0.2">
      <c r="A1070" s="113"/>
      <c r="B1070" s="200"/>
      <c r="C1070" s="200"/>
      <c r="D1070" s="201"/>
      <c r="E1070" s="113"/>
      <c r="F1070" s="113"/>
      <c r="G1070" s="113"/>
      <c r="H1070" s="113"/>
      <c r="I1070" s="203"/>
      <c r="J1070" s="203"/>
      <c r="K1070" s="203"/>
      <c r="L1070" s="203"/>
      <c r="M1070" s="203"/>
      <c r="N1070" s="203"/>
      <c r="O1070" s="204"/>
      <c r="P1070" s="204"/>
      <c r="Q1070" s="201"/>
      <c r="R1070" s="201"/>
    </row>
    <row r="1071" spans="1:18" x14ac:dyDescent="0.2">
      <c r="A1071" s="113"/>
      <c r="B1071" s="200"/>
      <c r="C1071" s="200"/>
      <c r="D1071" s="201"/>
      <c r="E1071" s="113"/>
      <c r="F1071" s="113"/>
      <c r="G1071" s="113"/>
      <c r="H1071" s="113"/>
      <c r="I1071" s="203"/>
      <c r="J1071" s="203"/>
      <c r="K1071" s="203"/>
      <c r="L1071" s="203"/>
      <c r="M1071" s="203"/>
      <c r="N1071" s="203"/>
      <c r="O1071" s="204"/>
      <c r="P1071" s="204"/>
      <c r="Q1071" s="201"/>
      <c r="R1071" s="201"/>
    </row>
    <row r="1072" spans="1:18" x14ac:dyDescent="0.2">
      <c r="A1072" s="113"/>
      <c r="B1072" s="200"/>
      <c r="C1072" s="200"/>
      <c r="D1072" s="201"/>
      <c r="E1072" s="113"/>
      <c r="F1072" s="113"/>
      <c r="G1072" s="113"/>
      <c r="H1072" s="113"/>
      <c r="I1072" s="203"/>
      <c r="J1072" s="203"/>
      <c r="K1072" s="203"/>
      <c r="L1072" s="203"/>
      <c r="M1072" s="203"/>
      <c r="N1072" s="203"/>
      <c r="O1072" s="204"/>
      <c r="P1072" s="204"/>
      <c r="Q1072" s="201"/>
      <c r="R1072" s="201"/>
    </row>
    <row r="1073" spans="1:18" x14ac:dyDescent="0.2">
      <c r="A1073" s="113"/>
      <c r="B1073" s="200"/>
      <c r="C1073" s="200"/>
      <c r="D1073" s="201"/>
      <c r="E1073" s="113"/>
      <c r="F1073" s="113"/>
      <c r="G1073" s="113"/>
      <c r="H1073" s="113"/>
      <c r="I1073" s="203"/>
      <c r="J1073" s="203"/>
      <c r="K1073" s="203"/>
      <c r="L1073" s="203"/>
      <c r="M1073" s="203"/>
      <c r="N1073" s="203"/>
      <c r="O1073" s="204"/>
      <c r="P1073" s="204"/>
      <c r="Q1073" s="201"/>
      <c r="R1073" s="201"/>
    </row>
    <row r="1074" spans="1:18" x14ac:dyDescent="0.2">
      <c r="A1074" s="113"/>
      <c r="B1074" s="200"/>
      <c r="C1074" s="200"/>
      <c r="D1074" s="201"/>
      <c r="E1074" s="113"/>
      <c r="F1074" s="113"/>
      <c r="G1074" s="113"/>
      <c r="H1074" s="113"/>
      <c r="I1074" s="203"/>
      <c r="J1074" s="203"/>
      <c r="K1074" s="203"/>
      <c r="L1074" s="203"/>
      <c r="M1074" s="203"/>
      <c r="N1074" s="203"/>
      <c r="O1074" s="204"/>
      <c r="P1074" s="204"/>
      <c r="Q1074" s="201"/>
      <c r="R1074" s="201"/>
    </row>
    <row r="1075" spans="1:18" x14ac:dyDescent="0.2">
      <c r="A1075" s="113"/>
      <c r="B1075" s="200"/>
      <c r="C1075" s="200"/>
      <c r="D1075" s="201"/>
      <c r="E1075" s="113"/>
      <c r="F1075" s="113"/>
      <c r="G1075" s="113"/>
      <c r="H1075" s="113"/>
      <c r="I1075" s="203"/>
      <c r="J1075" s="203"/>
      <c r="K1075" s="203"/>
      <c r="L1075" s="203"/>
      <c r="M1075" s="203"/>
      <c r="N1075" s="203"/>
      <c r="O1075" s="204"/>
      <c r="P1075" s="204"/>
      <c r="Q1075" s="201"/>
      <c r="R1075" s="201"/>
    </row>
    <row r="1076" spans="1:18" x14ac:dyDescent="0.2">
      <c r="A1076" s="113"/>
      <c r="B1076" s="200"/>
      <c r="C1076" s="200"/>
      <c r="D1076" s="201"/>
      <c r="E1076" s="113"/>
      <c r="F1076" s="113"/>
      <c r="G1076" s="113"/>
      <c r="H1076" s="113"/>
      <c r="I1076" s="203"/>
      <c r="J1076" s="203"/>
      <c r="K1076" s="203"/>
      <c r="L1076" s="203"/>
      <c r="M1076" s="203"/>
      <c r="N1076" s="203"/>
      <c r="O1076" s="204"/>
      <c r="P1076" s="204"/>
      <c r="Q1076" s="201"/>
      <c r="R1076" s="201"/>
    </row>
    <row r="1077" spans="1:18" x14ac:dyDescent="0.2">
      <c r="A1077" s="113"/>
      <c r="B1077" s="200"/>
      <c r="C1077" s="200"/>
      <c r="D1077" s="201"/>
      <c r="E1077" s="113"/>
      <c r="F1077" s="113"/>
      <c r="G1077" s="113"/>
      <c r="H1077" s="113"/>
      <c r="I1077" s="203"/>
      <c r="J1077" s="203"/>
      <c r="K1077" s="203"/>
      <c r="L1077" s="203"/>
      <c r="M1077" s="203"/>
      <c r="N1077" s="203"/>
      <c r="O1077" s="204"/>
      <c r="P1077" s="204"/>
      <c r="Q1077" s="201"/>
      <c r="R1077" s="201"/>
    </row>
    <row r="1078" spans="1:18" x14ac:dyDescent="0.2">
      <c r="A1078" s="113"/>
      <c r="B1078" s="200"/>
      <c r="C1078" s="200"/>
      <c r="D1078" s="201"/>
      <c r="E1078" s="113"/>
      <c r="F1078" s="113"/>
      <c r="G1078" s="113"/>
      <c r="H1078" s="113"/>
      <c r="I1078" s="203"/>
      <c r="J1078" s="203"/>
      <c r="K1078" s="203"/>
      <c r="L1078" s="203"/>
      <c r="M1078" s="203"/>
      <c r="N1078" s="203"/>
      <c r="O1078" s="204"/>
      <c r="P1078" s="204"/>
      <c r="Q1078" s="201"/>
      <c r="R1078" s="201"/>
    </row>
    <row r="1079" spans="1:18" x14ac:dyDescent="0.2">
      <c r="A1079" s="113"/>
      <c r="B1079" s="200"/>
      <c r="C1079" s="200"/>
      <c r="D1079" s="201"/>
      <c r="E1079" s="113"/>
      <c r="F1079" s="113"/>
      <c r="G1079" s="113"/>
      <c r="H1079" s="113"/>
      <c r="I1079" s="203"/>
      <c r="J1079" s="203"/>
      <c r="K1079" s="203"/>
      <c r="L1079" s="203"/>
      <c r="M1079" s="203"/>
      <c r="N1079" s="203"/>
      <c r="O1079" s="204"/>
      <c r="P1079" s="204"/>
      <c r="Q1079" s="201"/>
      <c r="R1079" s="201"/>
    </row>
    <row r="1080" spans="1:18" x14ac:dyDescent="0.2">
      <c r="A1080" s="113"/>
      <c r="B1080" s="200"/>
      <c r="C1080" s="200"/>
      <c r="D1080" s="201"/>
      <c r="E1080" s="113"/>
      <c r="F1080" s="113"/>
      <c r="G1080" s="113"/>
      <c r="H1080" s="113"/>
      <c r="I1080" s="203"/>
      <c r="J1080" s="203"/>
      <c r="K1080" s="203"/>
      <c r="L1080" s="203"/>
      <c r="M1080" s="203"/>
      <c r="N1080" s="203"/>
      <c r="O1080" s="204"/>
      <c r="P1080" s="204"/>
      <c r="Q1080" s="201"/>
      <c r="R1080" s="201"/>
    </row>
    <row r="1081" spans="1:18" x14ac:dyDescent="0.2">
      <c r="A1081" s="113"/>
      <c r="B1081" s="200"/>
      <c r="C1081" s="200"/>
      <c r="D1081" s="201"/>
      <c r="E1081" s="113"/>
      <c r="F1081" s="113"/>
      <c r="G1081" s="113"/>
      <c r="H1081" s="113"/>
      <c r="I1081" s="203"/>
      <c r="J1081" s="203"/>
      <c r="K1081" s="203"/>
      <c r="L1081" s="203"/>
      <c r="M1081" s="203"/>
      <c r="N1081" s="203"/>
      <c r="O1081" s="204"/>
      <c r="P1081" s="204"/>
      <c r="Q1081" s="201"/>
      <c r="R1081" s="201"/>
    </row>
    <row r="1082" spans="1:18" x14ac:dyDescent="0.2">
      <c r="A1082" s="113"/>
      <c r="B1082" s="200"/>
      <c r="C1082" s="200"/>
      <c r="D1082" s="201"/>
      <c r="E1082" s="113"/>
      <c r="F1082" s="113"/>
      <c r="G1082" s="113"/>
      <c r="H1082" s="113"/>
      <c r="I1082" s="203"/>
      <c r="J1082" s="203"/>
      <c r="K1082" s="203"/>
      <c r="L1082" s="203"/>
      <c r="M1082" s="203"/>
      <c r="N1082" s="203"/>
      <c r="O1082" s="204"/>
      <c r="P1082" s="204"/>
      <c r="Q1082" s="201"/>
      <c r="R1082" s="201"/>
    </row>
    <row r="1083" spans="1:18" x14ac:dyDescent="0.2">
      <c r="A1083" s="113"/>
      <c r="B1083" s="200"/>
      <c r="C1083" s="200"/>
      <c r="D1083" s="201"/>
      <c r="E1083" s="113"/>
      <c r="F1083" s="113"/>
      <c r="G1083" s="113"/>
      <c r="H1083" s="113"/>
      <c r="I1083" s="203"/>
      <c r="J1083" s="203"/>
      <c r="K1083" s="203"/>
      <c r="L1083" s="203"/>
      <c r="M1083" s="203"/>
      <c r="N1083" s="203"/>
      <c r="O1083" s="204"/>
      <c r="P1083" s="204"/>
      <c r="Q1083" s="201"/>
      <c r="R1083" s="201"/>
    </row>
    <row r="1084" spans="1:18" x14ac:dyDescent="0.2">
      <c r="A1084" s="113"/>
      <c r="B1084" s="200"/>
      <c r="C1084" s="200"/>
      <c r="D1084" s="201"/>
      <c r="E1084" s="113"/>
      <c r="F1084" s="113"/>
      <c r="G1084" s="113"/>
      <c r="H1084" s="113"/>
      <c r="I1084" s="203"/>
      <c r="J1084" s="203"/>
      <c r="K1084" s="203"/>
      <c r="L1084" s="203"/>
      <c r="M1084" s="203"/>
      <c r="N1084" s="203"/>
      <c r="O1084" s="204"/>
      <c r="P1084" s="204"/>
      <c r="Q1084" s="201"/>
      <c r="R1084" s="201"/>
    </row>
    <row r="1085" spans="1:18" x14ac:dyDescent="0.2">
      <c r="A1085" s="113"/>
      <c r="B1085" s="200"/>
      <c r="C1085" s="200"/>
      <c r="D1085" s="201"/>
      <c r="E1085" s="113"/>
      <c r="F1085" s="113"/>
      <c r="G1085" s="113"/>
      <c r="H1085" s="113"/>
      <c r="I1085" s="203"/>
      <c r="J1085" s="203"/>
      <c r="K1085" s="203"/>
      <c r="L1085" s="203"/>
      <c r="M1085" s="203"/>
      <c r="N1085" s="203"/>
      <c r="O1085" s="204"/>
      <c r="P1085" s="204"/>
      <c r="Q1085" s="201"/>
      <c r="R1085" s="201"/>
    </row>
    <row r="1086" spans="1:18" x14ac:dyDescent="0.2">
      <c r="A1086" s="113"/>
      <c r="B1086" s="200"/>
      <c r="C1086" s="200"/>
      <c r="D1086" s="201"/>
      <c r="E1086" s="113"/>
      <c r="F1086" s="113"/>
      <c r="G1086" s="113"/>
      <c r="H1086" s="113"/>
      <c r="I1086" s="203"/>
      <c r="J1086" s="203"/>
      <c r="K1086" s="203"/>
      <c r="L1086" s="203"/>
      <c r="M1086" s="203"/>
      <c r="N1086" s="203"/>
      <c r="O1086" s="204"/>
      <c r="P1086" s="204"/>
      <c r="Q1086" s="201"/>
      <c r="R1086" s="201"/>
    </row>
    <row r="1087" spans="1:18" x14ac:dyDescent="0.2">
      <c r="A1087" s="113"/>
      <c r="B1087" s="200"/>
      <c r="C1087" s="200"/>
      <c r="D1087" s="201"/>
      <c r="E1087" s="113"/>
      <c r="F1087" s="113"/>
      <c r="G1087" s="113"/>
      <c r="H1087" s="113"/>
      <c r="I1087" s="203"/>
      <c r="J1087" s="203"/>
      <c r="K1087" s="203"/>
      <c r="L1087" s="203"/>
      <c r="M1087" s="203"/>
      <c r="N1087" s="203"/>
      <c r="O1087" s="204"/>
      <c r="P1087" s="204"/>
      <c r="Q1087" s="201"/>
      <c r="R1087" s="201"/>
    </row>
    <row r="1088" spans="1:18" x14ac:dyDescent="0.2">
      <c r="A1088" s="113"/>
      <c r="B1088" s="200"/>
      <c r="C1088" s="200"/>
      <c r="D1088" s="201"/>
      <c r="E1088" s="113"/>
      <c r="F1088" s="113"/>
      <c r="G1088" s="113"/>
      <c r="H1088" s="113"/>
      <c r="I1088" s="203"/>
      <c r="J1088" s="203"/>
      <c r="K1088" s="203"/>
      <c r="L1088" s="203"/>
      <c r="M1088" s="203"/>
      <c r="N1088" s="203"/>
      <c r="O1088" s="204"/>
      <c r="P1088" s="204"/>
      <c r="Q1088" s="201"/>
      <c r="R1088" s="201"/>
    </row>
    <row r="1089" spans="1:18" x14ac:dyDescent="0.2">
      <c r="A1089" s="113"/>
      <c r="B1089" s="200"/>
      <c r="C1089" s="200"/>
      <c r="D1089" s="201"/>
      <c r="E1089" s="113"/>
      <c r="F1089" s="113"/>
      <c r="G1089" s="113"/>
      <c r="H1089" s="113"/>
      <c r="I1089" s="203"/>
      <c r="J1089" s="203"/>
      <c r="K1089" s="203"/>
      <c r="L1089" s="203"/>
      <c r="M1089" s="203"/>
      <c r="N1089" s="203"/>
      <c r="O1089" s="204"/>
      <c r="P1089" s="204"/>
      <c r="Q1089" s="201"/>
      <c r="R1089" s="201"/>
    </row>
    <row r="1090" spans="1:18" x14ac:dyDescent="0.2">
      <c r="A1090" s="113"/>
      <c r="B1090" s="200"/>
      <c r="C1090" s="200"/>
      <c r="D1090" s="201"/>
      <c r="E1090" s="113"/>
      <c r="F1090" s="113"/>
      <c r="G1090" s="113"/>
      <c r="H1090" s="113"/>
      <c r="I1090" s="203"/>
      <c r="J1090" s="203"/>
      <c r="K1090" s="203"/>
      <c r="L1090" s="203"/>
      <c r="M1090" s="203"/>
      <c r="N1090" s="203"/>
      <c r="O1090" s="204"/>
      <c r="P1090" s="204"/>
      <c r="Q1090" s="201"/>
      <c r="R1090" s="201"/>
    </row>
    <row r="1091" spans="1:18" x14ac:dyDescent="0.2">
      <c r="A1091" s="113"/>
      <c r="B1091" s="200"/>
      <c r="C1091" s="200"/>
      <c r="D1091" s="201"/>
      <c r="E1091" s="113"/>
      <c r="F1091" s="113"/>
      <c r="G1091" s="113"/>
      <c r="H1091" s="113"/>
      <c r="I1091" s="203"/>
      <c r="J1091" s="203"/>
      <c r="K1091" s="203"/>
      <c r="L1091" s="203"/>
      <c r="M1091" s="203"/>
      <c r="N1091" s="203"/>
      <c r="O1091" s="204"/>
      <c r="P1091" s="204"/>
      <c r="Q1091" s="201"/>
      <c r="R1091" s="201"/>
    </row>
    <row r="1092" spans="1:18" x14ac:dyDescent="0.2">
      <c r="A1092" s="113"/>
      <c r="B1092" s="200"/>
      <c r="C1092" s="200"/>
      <c r="D1092" s="201"/>
      <c r="E1092" s="113"/>
      <c r="F1092" s="113"/>
      <c r="G1092" s="113"/>
      <c r="H1092" s="113"/>
      <c r="I1092" s="203"/>
      <c r="J1092" s="203"/>
      <c r="K1092" s="203"/>
      <c r="L1092" s="203"/>
      <c r="M1092" s="203"/>
      <c r="N1092" s="203"/>
      <c r="O1092" s="204"/>
      <c r="P1092" s="204"/>
      <c r="Q1092" s="201"/>
      <c r="R1092" s="201"/>
    </row>
    <row r="1093" spans="1:18" x14ac:dyDescent="0.2">
      <c r="A1093" s="113"/>
      <c r="B1093" s="200"/>
      <c r="C1093" s="200"/>
      <c r="D1093" s="201"/>
      <c r="E1093" s="113"/>
      <c r="F1093" s="113"/>
      <c r="G1093" s="113"/>
      <c r="H1093" s="113"/>
      <c r="I1093" s="203"/>
      <c r="J1093" s="203"/>
      <c r="K1093" s="203"/>
      <c r="L1093" s="203"/>
      <c r="M1093" s="203"/>
      <c r="N1093" s="203"/>
      <c r="O1093" s="204"/>
      <c r="P1093" s="204"/>
      <c r="Q1093" s="201"/>
      <c r="R1093" s="201"/>
    </row>
    <row r="1094" spans="1:18" x14ac:dyDescent="0.2">
      <c r="A1094" s="113"/>
      <c r="B1094" s="200"/>
      <c r="C1094" s="200"/>
      <c r="D1094" s="201"/>
      <c r="E1094" s="113"/>
      <c r="F1094" s="113"/>
      <c r="G1094" s="113"/>
      <c r="H1094" s="113"/>
      <c r="I1094" s="203"/>
      <c r="J1094" s="203"/>
      <c r="K1094" s="203"/>
      <c r="L1094" s="203"/>
      <c r="M1094" s="203"/>
      <c r="N1094" s="203"/>
      <c r="O1094" s="204"/>
      <c r="P1094" s="204"/>
      <c r="Q1094" s="201"/>
      <c r="R1094" s="201"/>
    </row>
    <row r="1095" spans="1:18" x14ac:dyDescent="0.2">
      <c r="A1095" s="113"/>
      <c r="B1095" s="200"/>
      <c r="C1095" s="200"/>
      <c r="D1095" s="201"/>
      <c r="E1095" s="113"/>
      <c r="F1095" s="113"/>
      <c r="G1095" s="113"/>
      <c r="H1095" s="113"/>
      <c r="I1095" s="203"/>
      <c r="J1095" s="203"/>
      <c r="K1095" s="203"/>
      <c r="L1095" s="203"/>
      <c r="M1095" s="203"/>
      <c r="N1095" s="203"/>
      <c r="O1095" s="204"/>
      <c r="P1095" s="204"/>
      <c r="Q1095" s="201"/>
      <c r="R1095" s="201"/>
    </row>
    <row r="1096" spans="1:18" x14ac:dyDescent="0.2">
      <c r="A1096" s="113"/>
      <c r="B1096" s="200"/>
      <c r="C1096" s="200"/>
      <c r="D1096" s="201"/>
      <c r="E1096" s="113"/>
      <c r="F1096" s="113"/>
      <c r="G1096" s="113"/>
      <c r="H1096" s="113"/>
      <c r="I1096" s="203"/>
      <c r="J1096" s="203"/>
      <c r="K1096" s="203"/>
      <c r="L1096" s="203"/>
      <c r="M1096" s="203"/>
      <c r="N1096" s="203"/>
      <c r="O1096" s="204"/>
      <c r="P1096" s="204"/>
      <c r="Q1096" s="201"/>
      <c r="R1096" s="201"/>
    </row>
    <row r="1097" spans="1:18" x14ac:dyDescent="0.2">
      <c r="A1097" s="113"/>
      <c r="B1097" s="200"/>
      <c r="C1097" s="200"/>
      <c r="D1097" s="201"/>
      <c r="E1097" s="113"/>
      <c r="F1097" s="113"/>
      <c r="G1097" s="113"/>
      <c r="H1097" s="113"/>
      <c r="I1097" s="203"/>
      <c r="J1097" s="203"/>
      <c r="K1097" s="203"/>
      <c r="L1097" s="203"/>
      <c r="M1097" s="203"/>
      <c r="N1097" s="203"/>
      <c r="O1097" s="204"/>
      <c r="P1097" s="204"/>
      <c r="Q1097" s="201"/>
      <c r="R1097" s="201"/>
    </row>
    <row r="1098" spans="1:18" x14ac:dyDescent="0.2">
      <c r="A1098" s="113"/>
      <c r="B1098" s="200"/>
      <c r="C1098" s="200"/>
      <c r="D1098" s="201"/>
      <c r="E1098" s="113"/>
      <c r="F1098" s="113"/>
      <c r="G1098" s="113"/>
      <c r="H1098" s="113"/>
      <c r="I1098" s="203"/>
      <c r="J1098" s="203"/>
      <c r="K1098" s="203"/>
      <c r="L1098" s="203"/>
      <c r="M1098" s="203"/>
      <c r="N1098" s="203"/>
      <c r="O1098" s="204"/>
      <c r="P1098" s="204"/>
      <c r="Q1098" s="201"/>
      <c r="R1098" s="201"/>
    </row>
    <row r="1099" spans="1:18" x14ac:dyDescent="0.2">
      <c r="A1099" s="113"/>
      <c r="B1099" s="200"/>
      <c r="C1099" s="200"/>
      <c r="D1099" s="201"/>
      <c r="E1099" s="113"/>
      <c r="F1099" s="113"/>
      <c r="G1099" s="113"/>
      <c r="H1099" s="113"/>
      <c r="I1099" s="203"/>
      <c r="J1099" s="203"/>
      <c r="K1099" s="203"/>
      <c r="L1099" s="203"/>
      <c r="M1099" s="203"/>
      <c r="N1099" s="203"/>
      <c r="O1099" s="204"/>
      <c r="P1099" s="204"/>
      <c r="Q1099" s="201"/>
      <c r="R1099" s="201"/>
    </row>
    <row r="1100" spans="1:18" x14ac:dyDescent="0.2">
      <c r="A1100" s="113"/>
      <c r="B1100" s="200"/>
      <c r="C1100" s="200"/>
      <c r="D1100" s="201"/>
      <c r="E1100" s="113"/>
      <c r="F1100" s="113"/>
      <c r="G1100" s="113"/>
      <c r="H1100" s="113"/>
      <c r="I1100" s="203"/>
      <c r="J1100" s="203"/>
      <c r="K1100" s="203"/>
      <c r="L1100" s="203"/>
      <c r="M1100" s="203"/>
      <c r="N1100" s="203"/>
      <c r="O1100" s="204"/>
      <c r="P1100" s="204"/>
      <c r="Q1100" s="201"/>
      <c r="R1100" s="201"/>
    </row>
    <row r="1101" spans="1:18" x14ac:dyDescent="0.2">
      <c r="A1101" s="113"/>
      <c r="B1101" s="200"/>
      <c r="C1101" s="200"/>
      <c r="D1101" s="201"/>
      <c r="E1101" s="113"/>
      <c r="F1101" s="113"/>
      <c r="G1101" s="113"/>
      <c r="H1101" s="113"/>
      <c r="I1101" s="203"/>
      <c r="J1101" s="203"/>
      <c r="K1101" s="203"/>
      <c r="L1101" s="203"/>
      <c r="M1101" s="203"/>
      <c r="N1101" s="203"/>
      <c r="O1101" s="204"/>
      <c r="P1101" s="204"/>
      <c r="Q1101" s="201"/>
      <c r="R1101" s="201"/>
    </row>
    <row r="1102" spans="1:18" x14ac:dyDescent="0.2">
      <c r="A1102" s="113"/>
      <c r="B1102" s="200"/>
      <c r="C1102" s="200"/>
      <c r="D1102" s="201"/>
      <c r="E1102" s="113"/>
      <c r="F1102" s="113"/>
      <c r="G1102" s="113"/>
      <c r="H1102" s="113"/>
      <c r="I1102" s="203"/>
      <c r="J1102" s="203"/>
      <c r="K1102" s="203"/>
      <c r="L1102" s="203"/>
      <c r="M1102" s="203"/>
      <c r="N1102" s="203"/>
      <c r="O1102" s="204"/>
      <c r="P1102" s="204"/>
      <c r="Q1102" s="201"/>
      <c r="R1102" s="201"/>
    </row>
    <row r="1103" spans="1:18" x14ac:dyDescent="0.2">
      <c r="A1103" s="113"/>
      <c r="B1103" s="200"/>
      <c r="C1103" s="200"/>
      <c r="D1103" s="201"/>
      <c r="E1103" s="113"/>
      <c r="F1103" s="113"/>
      <c r="G1103" s="113"/>
      <c r="H1103" s="113"/>
      <c r="I1103" s="203"/>
      <c r="J1103" s="203"/>
      <c r="K1103" s="203"/>
      <c r="L1103" s="203"/>
      <c r="M1103" s="203"/>
      <c r="N1103" s="203"/>
      <c r="O1103" s="204"/>
      <c r="P1103" s="204"/>
      <c r="Q1103" s="201"/>
      <c r="R1103" s="201"/>
    </row>
    <row r="1104" spans="1:18" x14ac:dyDescent="0.2">
      <c r="A1104" s="113"/>
      <c r="B1104" s="200"/>
      <c r="C1104" s="200"/>
      <c r="D1104" s="201"/>
      <c r="E1104" s="113"/>
      <c r="F1104" s="113"/>
      <c r="G1104" s="113"/>
      <c r="H1104" s="113"/>
      <c r="I1104" s="203"/>
      <c r="J1104" s="203"/>
      <c r="K1104" s="203"/>
      <c r="L1104" s="203"/>
      <c r="M1104" s="203"/>
      <c r="N1104" s="203"/>
      <c r="O1104" s="204"/>
      <c r="P1104" s="204"/>
      <c r="Q1104" s="201"/>
      <c r="R1104" s="201"/>
    </row>
    <row r="1105" spans="1:18" x14ac:dyDescent="0.2">
      <c r="A1105" s="113"/>
      <c r="B1105" s="200"/>
      <c r="C1105" s="200"/>
      <c r="D1105" s="201"/>
      <c r="E1105" s="113"/>
      <c r="F1105" s="113"/>
      <c r="G1105" s="113"/>
      <c r="H1105" s="113"/>
      <c r="I1105" s="203"/>
      <c r="J1105" s="203"/>
      <c r="K1105" s="203"/>
      <c r="L1105" s="203"/>
      <c r="M1105" s="203"/>
      <c r="N1105" s="203"/>
      <c r="O1105" s="204"/>
      <c r="P1105" s="204"/>
      <c r="Q1105" s="201"/>
      <c r="R1105" s="201"/>
    </row>
    <row r="1106" spans="1:18" x14ac:dyDescent="0.2">
      <c r="A1106" s="113"/>
      <c r="B1106" s="200"/>
      <c r="C1106" s="200"/>
      <c r="D1106" s="201"/>
      <c r="E1106" s="113"/>
      <c r="F1106" s="113"/>
      <c r="G1106" s="113"/>
      <c r="H1106" s="113"/>
      <c r="I1106" s="203"/>
      <c r="J1106" s="203"/>
      <c r="K1106" s="203"/>
      <c r="L1106" s="203"/>
      <c r="M1106" s="203"/>
      <c r="N1106" s="203"/>
      <c r="O1106" s="204"/>
      <c r="P1106" s="204"/>
      <c r="Q1106" s="201"/>
      <c r="R1106" s="201"/>
    </row>
    <row r="1107" spans="1:18" x14ac:dyDescent="0.2">
      <c r="A1107" s="113"/>
      <c r="B1107" s="200"/>
      <c r="C1107" s="200"/>
      <c r="D1107" s="201"/>
      <c r="E1107" s="113"/>
      <c r="F1107" s="113"/>
      <c r="G1107" s="113"/>
      <c r="H1107" s="113"/>
      <c r="I1107" s="203"/>
      <c r="J1107" s="203"/>
      <c r="K1107" s="203"/>
      <c r="L1107" s="203"/>
      <c r="M1107" s="203"/>
      <c r="N1107" s="203"/>
      <c r="O1107" s="204"/>
      <c r="P1107" s="204"/>
      <c r="Q1107" s="201"/>
      <c r="R1107" s="201"/>
    </row>
    <row r="1108" spans="1:18" x14ac:dyDescent="0.2">
      <c r="A1108" s="113"/>
      <c r="B1108" s="200"/>
      <c r="C1108" s="200"/>
      <c r="D1108" s="201"/>
      <c r="E1108" s="113"/>
      <c r="F1108" s="113"/>
      <c r="G1108" s="113"/>
      <c r="H1108" s="113"/>
      <c r="I1108" s="203"/>
      <c r="J1108" s="203"/>
      <c r="K1108" s="203"/>
      <c r="L1108" s="203"/>
      <c r="M1108" s="203"/>
      <c r="N1108" s="203"/>
      <c r="O1108" s="204"/>
      <c r="P1108" s="204"/>
      <c r="Q1108" s="201"/>
      <c r="R1108" s="201"/>
    </row>
    <row r="1109" spans="1:18" x14ac:dyDescent="0.2">
      <c r="A1109" s="113"/>
      <c r="B1109" s="200"/>
      <c r="C1109" s="200"/>
      <c r="D1109" s="201"/>
      <c r="E1109" s="113"/>
      <c r="F1109" s="113"/>
      <c r="G1109" s="113"/>
      <c r="H1109" s="113"/>
      <c r="I1109" s="203"/>
      <c r="J1109" s="203"/>
      <c r="K1109" s="203"/>
      <c r="L1109" s="203"/>
      <c r="M1109" s="203"/>
      <c r="N1109" s="203"/>
      <c r="O1109" s="204"/>
      <c r="P1109" s="204"/>
      <c r="Q1109" s="201"/>
      <c r="R1109" s="201"/>
    </row>
    <row r="1110" spans="1:18" x14ac:dyDescent="0.2">
      <c r="A1110" s="113"/>
      <c r="B1110" s="200"/>
      <c r="C1110" s="200"/>
      <c r="D1110" s="201"/>
      <c r="E1110" s="113"/>
      <c r="F1110" s="113"/>
      <c r="G1110" s="113"/>
      <c r="H1110" s="113"/>
      <c r="I1110" s="203"/>
      <c r="J1110" s="203"/>
      <c r="K1110" s="203"/>
      <c r="L1110" s="203"/>
      <c r="M1110" s="203"/>
      <c r="N1110" s="203"/>
      <c r="O1110" s="204"/>
      <c r="P1110" s="204"/>
      <c r="Q1110" s="201"/>
      <c r="R1110" s="201"/>
    </row>
    <row r="1111" spans="1:18" x14ac:dyDescent="0.2">
      <c r="A1111" s="113"/>
      <c r="B1111" s="200"/>
      <c r="C1111" s="200"/>
      <c r="D1111" s="201"/>
      <c r="E1111" s="113"/>
      <c r="F1111" s="113"/>
      <c r="G1111" s="113"/>
      <c r="H1111" s="113"/>
      <c r="I1111" s="203"/>
      <c r="J1111" s="203"/>
      <c r="K1111" s="203"/>
      <c r="L1111" s="203"/>
      <c r="M1111" s="203"/>
      <c r="N1111" s="203"/>
      <c r="O1111" s="204"/>
      <c r="P1111" s="204"/>
      <c r="Q1111" s="201"/>
      <c r="R1111" s="201"/>
    </row>
    <row r="1112" spans="1:18" x14ac:dyDescent="0.2">
      <c r="A1112" s="113"/>
      <c r="B1112" s="200"/>
      <c r="C1112" s="200"/>
      <c r="D1112" s="201"/>
      <c r="E1112" s="113"/>
      <c r="F1112" s="113"/>
      <c r="G1112" s="113"/>
      <c r="H1112" s="113"/>
      <c r="I1112" s="203"/>
      <c r="J1112" s="203"/>
      <c r="K1112" s="203"/>
      <c r="L1112" s="203"/>
      <c r="M1112" s="203"/>
      <c r="N1112" s="203"/>
      <c r="O1112" s="204"/>
      <c r="P1112" s="204"/>
      <c r="Q1112" s="201"/>
      <c r="R1112" s="201"/>
    </row>
    <row r="1113" spans="1:18" x14ac:dyDescent="0.2">
      <c r="A1113" s="113"/>
      <c r="B1113" s="200"/>
      <c r="C1113" s="200"/>
      <c r="D1113" s="201"/>
      <c r="E1113" s="113"/>
      <c r="F1113" s="113"/>
      <c r="G1113" s="113"/>
      <c r="H1113" s="113"/>
      <c r="I1113" s="203"/>
      <c r="J1113" s="203"/>
      <c r="K1113" s="203"/>
      <c r="L1113" s="203"/>
      <c r="M1113" s="203"/>
      <c r="N1113" s="203"/>
      <c r="O1113" s="204"/>
      <c r="P1113" s="204"/>
      <c r="Q1113" s="201"/>
      <c r="R1113" s="201"/>
    </row>
    <row r="1114" spans="1:18" x14ac:dyDescent="0.2">
      <c r="A1114" s="113"/>
      <c r="B1114" s="200"/>
      <c r="C1114" s="200"/>
      <c r="D1114" s="201"/>
      <c r="E1114" s="113"/>
      <c r="F1114" s="113"/>
      <c r="G1114" s="113"/>
      <c r="H1114" s="113"/>
      <c r="I1114" s="203"/>
      <c r="J1114" s="203"/>
      <c r="K1114" s="203"/>
      <c r="L1114" s="203"/>
      <c r="M1114" s="203"/>
      <c r="N1114" s="203"/>
      <c r="O1114" s="204"/>
      <c r="P1114" s="204"/>
      <c r="Q1114" s="201"/>
      <c r="R1114" s="201"/>
    </row>
    <row r="1115" spans="1:18" x14ac:dyDescent="0.2">
      <c r="A1115" s="113"/>
      <c r="B1115" s="200"/>
      <c r="C1115" s="200"/>
      <c r="D1115" s="201"/>
      <c r="E1115" s="113"/>
      <c r="F1115" s="113"/>
      <c r="G1115" s="113"/>
      <c r="H1115" s="113"/>
      <c r="I1115" s="203"/>
      <c r="J1115" s="203"/>
      <c r="K1115" s="203"/>
      <c r="L1115" s="203"/>
      <c r="M1115" s="203"/>
      <c r="N1115" s="203"/>
      <c r="O1115" s="204"/>
      <c r="P1115" s="204"/>
      <c r="Q1115" s="201"/>
      <c r="R1115" s="201"/>
    </row>
    <row r="1116" spans="1:18" x14ac:dyDescent="0.2">
      <c r="A1116" s="113"/>
      <c r="B1116" s="200"/>
      <c r="C1116" s="200"/>
      <c r="D1116" s="201"/>
      <c r="E1116" s="113"/>
      <c r="F1116" s="113"/>
      <c r="G1116" s="113"/>
      <c r="H1116" s="113"/>
      <c r="I1116" s="203"/>
      <c r="J1116" s="203"/>
      <c r="K1116" s="203"/>
      <c r="L1116" s="203"/>
      <c r="M1116" s="203"/>
      <c r="N1116" s="203"/>
      <c r="O1116" s="204"/>
      <c r="P1116" s="204"/>
      <c r="Q1116" s="201"/>
      <c r="R1116" s="201"/>
    </row>
    <row r="1117" spans="1:18" x14ac:dyDescent="0.2">
      <c r="A1117" s="113"/>
      <c r="B1117" s="200"/>
      <c r="C1117" s="200"/>
      <c r="D1117" s="201"/>
      <c r="E1117" s="113"/>
      <c r="F1117" s="113"/>
      <c r="G1117" s="113"/>
      <c r="H1117" s="113"/>
      <c r="I1117" s="203"/>
      <c r="J1117" s="203"/>
      <c r="K1117" s="203"/>
      <c r="L1117" s="203"/>
      <c r="M1117" s="203"/>
      <c r="N1117" s="203"/>
      <c r="O1117" s="204"/>
      <c r="P1117" s="204"/>
      <c r="Q1117" s="201"/>
      <c r="R1117" s="201"/>
    </row>
    <row r="1118" spans="1:18" x14ac:dyDescent="0.2">
      <c r="A1118" s="113"/>
      <c r="B1118" s="200"/>
      <c r="C1118" s="200"/>
      <c r="D1118" s="201"/>
      <c r="E1118" s="113"/>
      <c r="F1118" s="113"/>
      <c r="G1118" s="113"/>
      <c r="H1118" s="113"/>
      <c r="I1118" s="203"/>
      <c r="J1118" s="203"/>
      <c r="K1118" s="203"/>
      <c r="L1118" s="203"/>
      <c r="M1118" s="203"/>
      <c r="N1118" s="203"/>
      <c r="O1118" s="204"/>
      <c r="P1118" s="204"/>
      <c r="Q1118" s="201"/>
      <c r="R1118" s="201"/>
    </row>
    <row r="1119" spans="1:18" x14ac:dyDescent="0.2">
      <c r="A1119" s="113"/>
      <c r="B1119" s="200"/>
      <c r="C1119" s="200"/>
      <c r="D1119" s="201"/>
      <c r="E1119" s="113"/>
      <c r="F1119" s="113"/>
      <c r="G1119" s="113"/>
      <c r="H1119" s="113"/>
      <c r="I1119" s="203"/>
      <c r="J1119" s="203"/>
      <c r="K1119" s="203"/>
      <c r="L1119" s="203"/>
      <c r="M1119" s="203"/>
      <c r="N1119" s="203"/>
      <c r="O1119" s="204"/>
      <c r="P1119" s="204"/>
      <c r="Q1119" s="201"/>
      <c r="R1119" s="201"/>
    </row>
    <row r="1120" spans="1:18" x14ac:dyDescent="0.2">
      <c r="A1120" s="113"/>
      <c r="B1120" s="200"/>
      <c r="C1120" s="200"/>
      <c r="D1120" s="201"/>
      <c r="E1120" s="113"/>
      <c r="F1120" s="113"/>
      <c r="G1120" s="113"/>
      <c r="H1120" s="113"/>
      <c r="I1120" s="203"/>
      <c r="J1120" s="203"/>
      <c r="K1120" s="203"/>
      <c r="L1120" s="203"/>
      <c r="M1120" s="203"/>
      <c r="N1120" s="203"/>
      <c r="O1120" s="204"/>
      <c r="P1120" s="204"/>
      <c r="Q1120" s="201"/>
      <c r="R1120" s="201"/>
    </row>
    <row r="1121" spans="1:18" x14ac:dyDescent="0.2">
      <c r="A1121" s="113"/>
      <c r="B1121" s="200"/>
      <c r="C1121" s="200"/>
      <c r="D1121" s="201"/>
      <c r="E1121" s="113"/>
      <c r="F1121" s="113"/>
      <c r="G1121" s="113"/>
      <c r="H1121" s="113"/>
      <c r="I1121" s="203"/>
      <c r="J1121" s="203"/>
      <c r="K1121" s="203"/>
      <c r="L1121" s="203"/>
      <c r="M1121" s="203"/>
      <c r="N1121" s="203"/>
      <c r="O1121" s="204"/>
      <c r="P1121" s="204"/>
      <c r="Q1121" s="201"/>
      <c r="R1121" s="201"/>
    </row>
    <row r="1122" spans="1:18" x14ac:dyDescent="0.2">
      <c r="A1122" s="113"/>
      <c r="B1122" s="200"/>
      <c r="C1122" s="200"/>
      <c r="D1122" s="201"/>
      <c r="E1122" s="113"/>
      <c r="F1122" s="113"/>
      <c r="G1122" s="113"/>
      <c r="H1122" s="113"/>
      <c r="I1122" s="203"/>
      <c r="J1122" s="203"/>
      <c r="K1122" s="203"/>
      <c r="L1122" s="203"/>
      <c r="M1122" s="203"/>
      <c r="N1122" s="203"/>
      <c r="O1122" s="204"/>
      <c r="P1122" s="204"/>
      <c r="Q1122" s="201"/>
      <c r="R1122" s="201"/>
    </row>
    <row r="1123" spans="1:18" x14ac:dyDescent="0.2">
      <c r="A1123" s="113"/>
      <c r="B1123" s="200"/>
      <c r="C1123" s="200"/>
      <c r="D1123" s="201"/>
      <c r="E1123" s="113"/>
      <c r="F1123" s="113"/>
      <c r="G1123" s="113"/>
      <c r="H1123" s="113"/>
      <c r="I1123" s="203"/>
      <c r="J1123" s="203"/>
      <c r="K1123" s="203"/>
      <c r="L1123" s="203"/>
      <c r="M1123" s="203"/>
      <c r="N1123" s="203"/>
      <c r="O1123" s="204"/>
      <c r="P1123" s="204"/>
      <c r="Q1123" s="201"/>
      <c r="R1123" s="201"/>
    </row>
    <row r="1124" spans="1:18" x14ac:dyDescent="0.2">
      <c r="A1124" s="113"/>
      <c r="B1124" s="200"/>
      <c r="C1124" s="200"/>
      <c r="D1124" s="201"/>
      <c r="E1124" s="113"/>
      <c r="F1124" s="113"/>
      <c r="G1124" s="113"/>
      <c r="H1124" s="113"/>
      <c r="I1124" s="203"/>
      <c r="J1124" s="203"/>
      <c r="K1124" s="203"/>
      <c r="L1124" s="203"/>
      <c r="M1124" s="203"/>
      <c r="N1124" s="203"/>
      <c r="O1124" s="204"/>
      <c r="P1124" s="204"/>
      <c r="Q1124" s="201"/>
      <c r="R1124" s="201"/>
    </row>
    <row r="1125" spans="1:18" x14ac:dyDescent="0.2">
      <c r="A1125" s="113"/>
      <c r="B1125" s="200"/>
      <c r="C1125" s="200"/>
      <c r="D1125" s="201"/>
      <c r="E1125" s="113"/>
      <c r="F1125" s="113"/>
      <c r="G1125" s="113"/>
      <c r="H1125" s="113"/>
      <c r="I1125" s="203"/>
      <c r="J1125" s="203"/>
      <c r="K1125" s="203"/>
      <c r="L1125" s="203"/>
      <c r="M1125" s="203"/>
      <c r="N1125" s="203"/>
      <c r="O1125" s="204"/>
      <c r="P1125" s="204"/>
      <c r="Q1125" s="201"/>
      <c r="R1125" s="201"/>
    </row>
    <row r="1126" spans="1:18" x14ac:dyDescent="0.2">
      <c r="A1126" s="113"/>
      <c r="B1126" s="200"/>
      <c r="C1126" s="200"/>
      <c r="D1126" s="201"/>
      <c r="E1126" s="113"/>
      <c r="F1126" s="113"/>
      <c r="G1126" s="113"/>
      <c r="H1126" s="113"/>
      <c r="I1126" s="203"/>
      <c r="J1126" s="203"/>
      <c r="K1126" s="203"/>
      <c r="L1126" s="203"/>
      <c r="M1126" s="203"/>
      <c r="N1126" s="203"/>
      <c r="O1126" s="204"/>
      <c r="P1126" s="204"/>
      <c r="Q1126" s="201"/>
      <c r="R1126" s="201"/>
    </row>
    <row r="1127" spans="1:18" x14ac:dyDescent="0.2">
      <c r="A1127" s="113"/>
      <c r="B1127" s="200"/>
      <c r="C1127" s="200"/>
      <c r="D1127" s="201"/>
      <c r="E1127" s="113"/>
      <c r="F1127" s="113"/>
      <c r="G1127" s="113"/>
      <c r="H1127" s="113"/>
      <c r="I1127" s="203"/>
      <c r="J1127" s="203"/>
      <c r="K1127" s="203"/>
      <c r="L1127" s="203"/>
      <c r="M1127" s="203"/>
      <c r="N1127" s="203"/>
      <c r="O1127" s="204"/>
      <c r="P1127" s="204"/>
      <c r="Q1127" s="201"/>
      <c r="R1127" s="201"/>
    </row>
    <row r="1128" spans="1:18" x14ac:dyDescent="0.2">
      <c r="A1128" s="113"/>
      <c r="B1128" s="200"/>
      <c r="C1128" s="200"/>
      <c r="D1128" s="201"/>
      <c r="E1128" s="113"/>
      <c r="F1128" s="113"/>
      <c r="G1128" s="113"/>
      <c r="H1128" s="113"/>
      <c r="I1128" s="203"/>
      <c r="J1128" s="203"/>
      <c r="K1128" s="203"/>
      <c r="L1128" s="203"/>
      <c r="M1128" s="203"/>
      <c r="N1128" s="203"/>
      <c r="O1128" s="204"/>
      <c r="P1128" s="204"/>
      <c r="Q1128" s="201"/>
      <c r="R1128" s="201"/>
    </row>
    <row r="1129" spans="1:18" x14ac:dyDescent="0.2">
      <c r="A1129" s="113"/>
      <c r="B1129" s="200"/>
      <c r="C1129" s="200"/>
      <c r="D1129" s="201"/>
      <c r="E1129" s="113"/>
      <c r="F1129" s="113"/>
      <c r="G1129" s="113"/>
      <c r="H1129" s="113"/>
      <c r="I1129" s="203"/>
      <c r="J1129" s="203"/>
      <c r="K1129" s="203"/>
      <c r="L1129" s="203"/>
      <c r="M1129" s="203"/>
      <c r="N1129" s="203"/>
      <c r="O1129" s="204"/>
      <c r="P1129" s="204"/>
      <c r="Q1129" s="201"/>
      <c r="R1129" s="201"/>
    </row>
    <row r="1130" spans="1:18" x14ac:dyDescent="0.2">
      <c r="A1130" s="113"/>
      <c r="B1130" s="200"/>
      <c r="C1130" s="200"/>
      <c r="D1130" s="201"/>
      <c r="E1130" s="113"/>
      <c r="F1130" s="113"/>
      <c r="G1130" s="113"/>
      <c r="H1130" s="113"/>
      <c r="I1130" s="203"/>
      <c r="J1130" s="203"/>
      <c r="K1130" s="203"/>
      <c r="L1130" s="203"/>
      <c r="M1130" s="203"/>
      <c r="N1130" s="203"/>
      <c r="O1130" s="204"/>
      <c r="P1130" s="204"/>
      <c r="Q1130" s="201"/>
      <c r="R1130" s="201"/>
    </row>
    <row r="1131" spans="1:18" x14ac:dyDescent="0.2">
      <c r="A1131" s="113"/>
      <c r="B1131" s="200"/>
      <c r="C1131" s="200"/>
      <c r="D1131" s="201"/>
      <c r="E1131" s="113"/>
      <c r="F1131" s="113"/>
      <c r="G1131" s="113"/>
      <c r="H1131" s="113"/>
      <c r="I1131" s="203"/>
      <c r="J1131" s="203"/>
      <c r="K1131" s="203"/>
      <c r="L1131" s="203"/>
      <c r="M1131" s="203"/>
      <c r="N1131" s="203"/>
      <c r="O1131" s="204"/>
      <c r="P1131" s="204"/>
      <c r="Q1131" s="201"/>
      <c r="R1131" s="201"/>
    </row>
    <row r="1132" spans="1:18" x14ac:dyDescent="0.2">
      <c r="A1132" s="113"/>
      <c r="B1132" s="200"/>
      <c r="C1132" s="200"/>
      <c r="D1132" s="201"/>
      <c r="E1132" s="113"/>
      <c r="F1132" s="113"/>
      <c r="G1132" s="113"/>
      <c r="H1132" s="113"/>
      <c r="I1132" s="203"/>
      <c r="J1132" s="203"/>
      <c r="K1132" s="203"/>
      <c r="L1132" s="203"/>
      <c r="M1132" s="203"/>
      <c r="N1132" s="203"/>
      <c r="O1132" s="204"/>
      <c r="P1132" s="204"/>
      <c r="Q1132" s="201"/>
      <c r="R1132" s="201"/>
    </row>
    <row r="1133" spans="1:18" x14ac:dyDescent="0.2">
      <c r="A1133" s="113"/>
      <c r="B1133" s="200"/>
      <c r="C1133" s="200"/>
      <c r="D1133" s="201"/>
      <c r="E1133" s="113"/>
      <c r="F1133" s="113"/>
      <c r="G1133" s="113"/>
      <c r="H1133" s="113"/>
      <c r="I1133" s="203"/>
      <c r="J1133" s="203"/>
      <c r="K1133" s="203"/>
      <c r="L1133" s="203"/>
      <c r="M1133" s="203"/>
      <c r="N1133" s="203"/>
      <c r="O1133" s="204"/>
      <c r="P1133" s="204"/>
      <c r="Q1133" s="201"/>
      <c r="R1133" s="201"/>
    </row>
    <row r="1134" spans="1:18" x14ac:dyDescent="0.2">
      <c r="A1134" s="113"/>
      <c r="B1134" s="200"/>
      <c r="C1134" s="200"/>
      <c r="D1134" s="201"/>
      <c r="E1134" s="113"/>
      <c r="F1134" s="113"/>
      <c r="G1134" s="113"/>
      <c r="H1134" s="113"/>
      <c r="I1134" s="203"/>
      <c r="J1134" s="203"/>
      <c r="K1134" s="203"/>
      <c r="L1134" s="203"/>
      <c r="M1134" s="203"/>
      <c r="N1134" s="203"/>
      <c r="O1134" s="204"/>
      <c r="P1134" s="204"/>
      <c r="Q1134" s="201"/>
      <c r="R1134" s="201"/>
    </row>
    <row r="1135" spans="1:18" x14ac:dyDescent="0.2">
      <c r="A1135" s="113"/>
      <c r="B1135" s="200"/>
      <c r="C1135" s="200"/>
      <c r="D1135" s="201"/>
      <c r="E1135" s="113"/>
      <c r="F1135" s="113"/>
      <c r="G1135" s="113"/>
      <c r="H1135" s="113"/>
      <c r="I1135" s="203"/>
      <c r="J1135" s="203"/>
      <c r="K1135" s="203"/>
      <c r="L1135" s="203"/>
      <c r="M1135" s="203"/>
      <c r="N1135" s="203"/>
      <c r="O1135" s="204"/>
      <c r="P1135" s="204"/>
      <c r="Q1135" s="201"/>
      <c r="R1135" s="201"/>
    </row>
    <row r="1136" spans="1:18" x14ac:dyDescent="0.2">
      <c r="A1136" s="113"/>
      <c r="B1136" s="200"/>
      <c r="C1136" s="200"/>
      <c r="D1136" s="201"/>
      <c r="E1136" s="113"/>
      <c r="F1136" s="113"/>
      <c r="G1136" s="113"/>
      <c r="H1136" s="113"/>
      <c r="I1136" s="203"/>
      <c r="J1136" s="203"/>
      <c r="K1136" s="203"/>
      <c r="L1136" s="203"/>
      <c r="M1136" s="203"/>
      <c r="N1136" s="203"/>
      <c r="O1136" s="204"/>
      <c r="P1136" s="204"/>
      <c r="Q1136" s="201"/>
      <c r="R1136" s="201"/>
    </row>
    <row r="1137" spans="1:18" x14ac:dyDescent="0.2">
      <c r="A1137" s="113"/>
      <c r="B1137" s="200"/>
      <c r="C1137" s="200"/>
      <c r="D1137" s="201"/>
      <c r="E1137" s="113"/>
      <c r="F1137" s="113"/>
      <c r="G1137" s="113"/>
      <c r="H1137" s="113"/>
      <c r="I1137" s="203"/>
      <c r="J1137" s="203"/>
      <c r="K1137" s="203"/>
      <c r="L1137" s="203"/>
      <c r="M1137" s="203"/>
      <c r="N1137" s="203"/>
      <c r="O1137" s="204"/>
      <c r="P1137" s="204"/>
      <c r="Q1137" s="201"/>
      <c r="R1137" s="201"/>
    </row>
    <row r="1138" spans="1:18" x14ac:dyDescent="0.2">
      <c r="A1138" s="113"/>
      <c r="B1138" s="200"/>
      <c r="C1138" s="200"/>
      <c r="D1138" s="201"/>
      <c r="E1138" s="113"/>
      <c r="F1138" s="113"/>
      <c r="G1138" s="113"/>
      <c r="H1138" s="113"/>
      <c r="I1138" s="203"/>
      <c r="J1138" s="203"/>
      <c r="K1138" s="203"/>
      <c r="L1138" s="203"/>
      <c r="M1138" s="203"/>
      <c r="N1138" s="203"/>
      <c r="O1138" s="204"/>
      <c r="P1138" s="204"/>
      <c r="Q1138" s="201"/>
      <c r="R1138" s="201"/>
    </row>
    <row r="1139" spans="1:18" x14ac:dyDescent="0.2">
      <c r="A1139" s="113"/>
      <c r="B1139" s="200"/>
      <c r="C1139" s="200"/>
      <c r="D1139" s="201"/>
      <c r="E1139" s="113"/>
      <c r="F1139" s="113"/>
      <c r="G1139" s="113"/>
      <c r="H1139" s="113"/>
      <c r="I1139" s="203"/>
      <c r="J1139" s="203"/>
      <c r="K1139" s="203"/>
      <c r="L1139" s="203"/>
      <c r="M1139" s="203"/>
      <c r="N1139" s="203"/>
      <c r="O1139" s="204"/>
      <c r="P1139" s="204"/>
      <c r="Q1139" s="201"/>
      <c r="R1139" s="201"/>
    </row>
    <row r="1140" spans="1:18" x14ac:dyDescent="0.2">
      <c r="A1140" s="113"/>
      <c r="B1140" s="200"/>
      <c r="C1140" s="200"/>
      <c r="D1140" s="201"/>
      <c r="E1140" s="113"/>
      <c r="F1140" s="113"/>
      <c r="G1140" s="113"/>
      <c r="H1140" s="113"/>
      <c r="I1140" s="203"/>
      <c r="J1140" s="203"/>
      <c r="K1140" s="203"/>
      <c r="L1140" s="203"/>
      <c r="M1140" s="203"/>
      <c r="N1140" s="203"/>
      <c r="O1140" s="204"/>
      <c r="P1140" s="204"/>
      <c r="Q1140" s="201"/>
      <c r="R1140" s="201"/>
    </row>
    <row r="1141" spans="1:18" x14ac:dyDescent="0.2">
      <c r="A1141" s="113"/>
      <c r="B1141" s="200"/>
      <c r="C1141" s="200"/>
      <c r="D1141" s="201"/>
      <c r="E1141" s="113"/>
      <c r="F1141" s="113"/>
      <c r="G1141" s="113"/>
      <c r="H1141" s="113"/>
      <c r="I1141" s="203"/>
      <c r="J1141" s="203"/>
      <c r="K1141" s="203"/>
      <c r="L1141" s="203"/>
      <c r="M1141" s="203"/>
      <c r="N1141" s="203"/>
      <c r="O1141" s="204"/>
      <c r="P1141" s="204"/>
      <c r="Q1141" s="201"/>
      <c r="R1141" s="201"/>
    </row>
    <row r="1142" spans="1:18" x14ac:dyDescent="0.2">
      <c r="A1142" s="113"/>
      <c r="B1142" s="200"/>
      <c r="C1142" s="200"/>
      <c r="D1142" s="201"/>
      <c r="E1142" s="113"/>
      <c r="F1142" s="113"/>
      <c r="G1142" s="113"/>
      <c r="H1142" s="113"/>
      <c r="I1142" s="203"/>
      <c r="J1142" s="203"/>
      <c r="K1142" s="203"/>
      <c r="L1142" s="203"/>
      <c r="M1142" s="203"/>
      <c r="N1142" s="203"/>
      <c r="O1142" s="204"/>
      <c r="P1142" s="204"/>
      <c r="Q1142" s="201"/>
      <c r="R1142" s="201"/>
    </row>
    <row r="1143" spans="1:18" x14ac:dyDescent="0.2">
      <c r="A1143" s="113"/>
      <c r="B1143" s="200"/>
      <c r="C1143" s="200"/>
      <c r="D1143" s="201"/>
      <c r="E1143" s="113"/>
      <c r="F1143" s="113"/>
      <c r="G1143" s="113"/>
      <c r="H1143" s="113"/>
      <c r="I1143" s="203"/>
      <c r="J1143" s="203"/>
      <c r="K1143" s="203"/>
      <c r="L1143" s="203"/>
      <c r="M1143" s="203"/>
      <c r="N1143" s="203"/>
      <c r="O1143" s="204"/>
      <c r="P1143" s="204"/>
      <c r="Q1143" s="201"/>
      <c r="R1143" s="201"/>
    </row>
    <row r="1144" spans="1:18" x14ac:dyDescent="0.2">
      <c r="A1144" s="113"/>
      <c r="B1144" s="200"/>
      <c r="C1144" s="200"/>
      <c r="D1144" s="201"/>
      <c r="E1144" s="113"/>
      <c r="F1144" s="113"/>
      <c r="G1144" s="113"/>
      <c r="H1144" s="113"/>
      <c r="I1144" s="203"/>
      <c r="J1144" s="203"/>
      <c r="K1144" s="203"/>
      <c r="L1144" s="203"/>
      <c r="M1144" s="203"/>
      <c r="N1144" s="203"/>
      <c r="O1144" s="204"/>
      <c r="P1144" s="204"/>
      <c r="Q1144" s="201"/>
      <c r="R1144" s="201"/>
    </row>
    <row r="1145" spans="1:18" x14ac:dyDescent="0.2">
      <c r="A1145" s="113"/>
      <c r="B1145" s="200"/>
      <c r="C1145" s="200"/>
      <c r="D1145" s="201"/>
      <c r="E1145" s="113"/>
      <c r="F1145" s="113"/>
      <c r="G1145" s="113"/>
      <c r="H1145" s="113"/>
      <c r="I1145" s="203"/>
      <c r="J1145" s="203"/>
      <c r="K1145" s="203"/>
      <c r="L1145" s="203"/>
      <c r="M1145" s="203"/>
      <c r="N1145" s="203"/>
      <c r="O1145" s="204"/>
      <c r="P1145" s="204"/>
      <c r="Q1145" s="201"/>
      <c r="R1145" s="201"/>
    </row>
    <row r="1146" spans="1:18" x14ac:dyDescent="0.2">
      <c r="A1146" s="113"/>
      <c r="B1146" s="200"/>
      <c r="C1146" s="200"/>
      <c r="D1146" s="201"/>
      <c r="E1146" s="113"/>
      <c r="F1146" s="113"/>
      <c r="G1146" s="113"/>
      <c r="H1146" s="113"/>
      <c r="I1146" s="203"/>
      <c r="J1146" s="203"/>
      <c r="K1146" s="203"/>
      <c r="L1146" s="203"/>
      <c r="M1146" s="203"/>
      <c r="N1146" s="203"/>
      <c r="O1146" s="204"/>
      <c r="P1146" s="204"/>
      <c r="Q1146" s="201"/>
      <c r="R1146" s="201"/>
    </row>
    <row r="1147" spans="1:18" x14ac:dyDescent="0.2">
      <c r="A1147" s="113"/>
      <c r="B1147" s="200"/>
      <c r="C1147" s="200"/>
      <c r="D1147" s="201"/>
      <c r="E1147" s="113"/>
      <c r="F1147" s="113"/>
      <c r="G1147" s="113"/>
      <c r="H1147" s="113"/>
      <c r="I1147" s="203"/>
      <c r="J1147" s="203"/>
      <c r="K1147" s="203"/>
      <c r="L1147" s="203"/>
      <c r="M1147" s="203"/>
      <c r="N1147" s="203"/>
      <c r="O1147" s="204"/>
      <c r="P1147" s="204"/>
      <c r="Q1147" s="201"/>
      <c r="R1147" s="201"/>
    </row>
    <row r="1148" spans="1:18" x14ac:dyDescent="0.2">
      <c r="A1148" s="113"/>
      <c r="B1148" s="200"/>
      <c r="C1148" s="200"/>
      <c r="D1148" s="201"/>
      <c r="E1148" s="113"/>
      <c r="F1148" s="113"/>
      <c r="G1148" s="113"/>
      <c r="H1148" s="113"/>
      <c r="I1148" s="203"/>
      <c r="J1148" s="203"/>
      <c r="K1148" s="203"/>
      <c r="L1148" s="203"/>
      <c r="M1148" s="203"/>
      <c r="N1148" s="203"/>
      <c r="O1148" s="204"/>
      <c r="P1148" s="204"/>
      <c r="Q1148" s="201"/>
      <c r="R1148" s="201"/>
    </row>
    <row r="1149" spans="1:18" x14ac:dyDescent="0.2">
      <c r="A1149" s="113"/>
      <c r="B1149" s="200"/>
      <c r="C1149" s="200"/>
      <c r="D1149" s="201"/>
      <c r="E1149" s="113"/>
      <c r="F1149" s="113"/>
      <c r="G1149" s="113"/>
      <c r="H1149" s="113"/>
      <c r="I1149" s="203"/>
      <c r="J1149" s="203"/>
      <c r="K1149" s="203"/>
      <c r="L1149" s="203"/>
      <c r="M1149" s="203"/>
      <c r="N1149" s="203"/>
      <c r="O1149" s="204"/>
      <c r="P1149" s="204"/>
      <c r="Q1149" s="201"/>
      <c r="R1149" s="201"/>
    </row>
    <row r="1150" spans="1:18" x14ac:dyDescent="0.2">
      <c r="A1150" s="113"/>
      <c r="B1150" s="200"/>
      <c r="C1150" s="200"/>
      <c r="D1150" s="201"/>
      <c r="E1150" s="113"/>
      <c r="F1150" s="113"/>
      <c r="G1150" s="113"/>
      <c r="H1150" s="113"/>
      <c r="I1150" s="203"/>
      <c r="J1150" s="203"/>
      <c r="K1150" s="203"/>
      <c r="L1150" s="203"/>
      <c r="M1150" s="203"/>
      <c r="N1150" s="203"/>
      <c r="O1150" s="204"/>
      <c r="P1150" s="204"/>
      <c r="Q1150" s="201"/>
      <c r="R1150" s="201"/>
    </row>
    <row r="1151" spans="1:18" x14ac:dyDescent="0.2">
      <c r="A1151" s="113"/>
      <c r="B1151" s="200"/>
      <c r="C1151" s="200"/>
      <c r="D1151" s="201"/>
      <c r="E1151" s="113"/>
      <c r="F1151" s="113"/>
      <c r="G1151" s="113"/>
      <c r="H1151" s="113"/>
      <c r="I1151" s="203"/>
      <c r="J1151" s="203"/>
      <c r="K1151" s="203"/>
      <c r="L1151" s="203"/>
      <c r="M1151" s="203"/>
      <c r="N1151" s="203"/>
      <c r="O1151" s="204"/>
      <c r="P1151" s="204"/>
      <c r="Q1151" s="201"/>
      <c r="R1151" s="201"/>
    </row>
    <row r="1152" spans="1:18" x14ac:dyDescent="0.2">
      <c r="A1152" s="113"/>
      <c r="B1152" s="200"/>
      <c r="C1152" s="200"/>
      <c r="D1152" s="201"/>
      <c r="E1152" s="113"/>
      <c r="F1152" s="113"/>
      <c r="G1152" s="113"/>
      <c r="H1152" s="113"/>
      <c r="I1152" s="203"/>
      <c r="J1152" s="203"/>
      <c r="K1152" s="203"/>
      <c r="L1152" s="203"/>
      <c r="M1152" s="203"/>
      <c r="N1152" s="203"/>
      <c r="O1152" s="204"/>
      <c r="P1152" s="204"/>
      <c r="Q1152" s="201"/>
      <c r="R1152" s="201"/>
    </row>
    <row r="1153" spans="1:18" x14ac:dyDescent="0.2">
      <c r="A1153" s="113"/>
      <c r="B1153" s="200"/>
      <c r="C1153" s="200"/>
      <c r="D1153" s="201"/>
      <c r="E1153" s="113"/>
      <c r="F1153" s="113"/>
      <c r="G1153" s="113"/>
      <c r="H1153" s="113"/>
      <c r="I1153" s="203"/>
      <c r="J1153" s="203"/>
      <c r="K1153" s="203"/>
      <c r="L1153" s="203"/>
      <c r="M1153" s="203"/>
      <c r="N1153" s="203"/>
      <c r="O1153" s="204"/>
      <c r="P1153" s="204"/>
      <c r="Q1153" s="201"/>
      <c r="R1153" s="201"/>
    </row>
    <row r="1154" spans="1:18" x14ac:dyDescent="0.2">
      <c r="A1154" s="113"/>
      <c r="B1154" s="200"/>
      <c r="C1154" s="200"/>
      <c r="D1154" s="201"/>
      <c r="E1154" s="113"/>
      <c r="F1154" s="113"/>
      <c r="G1154" s="113"/>
      <c r="H1154" s="113"/>
      <c r="I1154" s="203"/>
      <c r="J1154" s="203"/>
      <c r="K1154" s="203"/>
      <c r="L1154" s="203"/>
      <c r="M1154" s="203"/>
      <c r="N1154" s="203"/>
      <c r="O1154" s="204"/>
      <c r="P1154" s="204"/>
      <c r="Q1154" s="201"/>
      <c r="R1154" s="201"/>
    </row>
    <row r="1155" spans="1:18" x14ac:dyDescent="0.2">
      <c r="A1155" s="113"/>
      <c r="B1155" s="200"/>
      <c r="C1155" s="200"/>
      <c r="D1155" s="201"/>
      <c r="E1155" s="113"/>
      <c r="F1155" s="113"/>
      <c r="G1155" s="113"/>
      <c r="H1155" s="113"/>
      <c r="I1155" s="203"/>
      <c r="J1155" s="203"/>
      <c r="K1155" s="203"/>
      <c r="L1155" s="203"/>
      <c r="M1155" s="203"/>
      <c r="N1155" s="203"/>
      <c r="O1155" s="204"/>
      <c r="P1155" s="204"/>
      <c r="Q1155" s="201"/>
      <c r="R1155" s="201"/>
    </row>
    <row r="1156" spans="1:18" x14ac:dyDescent="0.2">
      <c r="A1156" s="113"/>
      <c r="B1156" s="200"/>
      <c r="C1156" s="200"/>
      <c r="D1156" s="201"/>
      <c r="E1156" s="113"/>
      <c r="F1156" s="113"/>
      <c r="G1156" s="113"/>
      <c r="H1156" s="113"/>
      <c r="I1156" s="203"/>
      <c r="J1156" s="203"/>
      <c r="K1156" s="203"/>
      <c r="L1156" s="203"/>
      <c r="M1156" s="203"/>
      <c r="N1156" s="203"/>
      <c r="O1156" s="204"/>
      <c r="P1156" s="204"/>
      <c r="Q1156" s="201"/>
      <c r="R1156" s="201"/>
    </row>
    <row r="1157" spans="1:18" x14ac:dyDescent="0.2">
      <c r="A1157" s="113"/>
      <c r="B1157" s="200"/>
      <c r="C1157" s="200"/>
      <c r="D1157" s="201"/>
      <c r="E1157" s="113"/>
      <c r="F1157" s="113"/>
      <c r="G1157" s="113"/>
      <c r="H1157" s="113"/>
      <c r="I1157" s="203"/>
      <c r="J1157" s="203"/>
      <c r="K1157" s="203"/>
      <c r="L1157" s="203"/>
      <c r="M1157" s="203"/>
      <c r="N1157" s="203"/>
      <c r="O1157" s="204"/>
      <c r="P1157" s="204"/>
      <c r="Q1157" s="201"/>
      <c r="R1157" s="201"/>
    </row>
    <row r="1158" spans="1:18" x14ac:dyDescent="0.2">
      <c r="A1158" s="113"/>
      <c r="B1158" s="200"/>
      <c r="C1158" s="200"/>
      <c r="D1158" s="201"/>
      <c r="E1158" s="113"/>
      <c r="F1158" s="113"/>
      <c r="G1158" s="113"/>
      <c r="H1158" s="113"/>
      <c r="I1158" s="203"/>
      <c r="J1158" s="203"/>
      <c r="K1158" s="203"/>
      <c r="L1158" s="203"/>
      <c r="M1158" s="203"/>
      <c r="N1158" s="203"/>
      <c r="O1158" s="204"/>
      <c r="P1158" s="204"/>
      <c r="Q1158" s="201"/>
      <c r="R1158" s="201"/>
    </row>
    <row r="1159" spans="1:18" x14ac:dyDescent="0.2">
      <c r="A1159" s="113"/>
      <c r="B1159" s="200"/>
      <c r="C1159" s="200"/>
      <c r="D1159" s="201"/>
      <c r="E1159" s="113"/>
      <c r="F1159" s="113"/>
      <c r="G1159" s="113"/>
      <c r="H1159" s="113"/>
      <c r="I1159" s="203"/>
      <c r="J1159" s="203"/>
      <c r="K1159" s="203"/>
      <c r="L1159" s="203"/>
      <c r="M1159" s="203"/>
      <c r="N1159" s="203"/>
      <c r="O1159" s="204"/>
      <c r="P1159" s="204"/>
      <c r="Q1159" s="201"/>
      <c r="R1159" s="201"/>
    </row>
  </sheetData>
  <mergeCells count="62">
    <mergeCell ref="E31:E32"/>
    <mergeCell ref="A1:V1"/>
    <mergeCell ref="I2:P2"/>
    <mergeCell ref="Q2:R3"/>
    <mergeCell ref="S2:T2"/>
    <mergeCell ref="U2:V2"/>
    <mergeCell ref="A2:A4"/>
    <mergeCell ref="C2:C4"/>
    <mergeCell ref="B5:B6"/>
    <mergeCell ref="B7:B8"/>
    <mergeCell ref="D38:E38"/>
    <mergeCell ref="G2:H2"/>
    <mergeCell ref="B11:B12"/>
    <mergeCell ref="B13:B14"/>
    <mergeCell ref="B15:B16"/>
    <mergeCell ref="D39:E39"/>
    <mergeCell ref="B2:B4"/>
    <mergeCell ref="D2:D4"/>
    <mergeCell ref="E2:E4"/>
    <mergeCell ref="F2:F4"/>
    <mergeCell ref="B9:B10"/>
    <mergeCell ref="B17:B18"/>
    <mergeCell ref="B19:B20"/>
    <mergeCell ref="B21:B22"/>
    <mergeCell ref="B23:B24"/>
    <mergeCell ref="B25:B26"/>
    <mergeCell ref="B27:B28"/>
    <mergeCell ref="B29:B30"/>
    <mergeCell ref="B33:B34"/>
    <mergeCell ref="B35:B36"/>
    <mergeCell ref="B31:B32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3:E34"/>
    <mergeCell ref="E35:E36"/>
    <mergeCell ref="C5:C6"/>
    <mergeCell ref="C7:C8"/>
    <mergeCell ref="C9:C10"/>
    <mergeCell ref="C11:C12"/>
    <mergeCell ref="C13:C14"/>
    <mergeCell ref="C15:C16"/>
    <mergeCell ref="C17:C18"/>
    <mergeCell ref="C19:C20"/>
    <mergeCell ref="C35:C36"/>
    <mergeCell ref="C21:C22"/>
    <mergeCell ref="C23:C24"/>
    <mergeCell ref="C25:C26"/>
    <mergeCell ref="C27:C28"/>
    <mergeCell ref="C29:C30"/>
    <mergeCell ref="C33:C34"/>
    <mergeCell ref="C31:C32"/>
  </mergeCells>
  <pageMargins left="0.19685039370078741" right="0.19685039370078741" top="0.39370078740157483" bottom="0.5" header="0.35433070866141736" footer="0.15748031496062992"/>
  <pageSetup paperSize="9" orientation="landscape" r:id="rId1"/>
  <headerFooter>
    <oddFooter>&amp;L&amp;8&amp;Z&amp;F</oddFooter>
  </headerFooter>
  <ignoredErrors>
    <ignoredError sqref="G28:H28 G18:H18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4BD29-F06F-455D-8D38-5C22BDE34BBE}">
  <sheetPr codeName="Лист19"/>
  <dimension ref="A1:AM1170"/>
  <sheetViews>
    <sheetView zoomScale="145" zoomScaleNormal="145" workbookViewId="0">
      <selection activeCell="Q55" sqref="Q55"/>
    </sheetView>
  </sheetViews>
  <sheetFormatPr defaultRowHeight="12.75" x14ac:dyDescent="0.2"/>
  <cols>
    <col min="1" max="1" width="2.85546875" style="211" customWidth="1"/>
    <col min="2" max="2" width="16.140625" style="213" customWidth="1"/>
    <col min="3" max="3" width="6.42578125" style="213" customWidth="1"/>
    <col min="4" max="4" width="3.140625" style="210" customWidth="1"/>
    <col min="5" max="5" width="17.42578125" style="211" customWidth="1"/>
    <col min="6" max="6" width="4" style="211" customWidth="1"/>
    <col min="7" max="8" width="7" style="211" customWidth="1"/>
    <col min="9" max="11" width="5.5703125" style="214" customWidth="1"/>
    <col min="12" max="14" width="5.5703125" style="215" customWidth="1"/>
    <col min="15" max="16" width="6.7109375" style="210" customWidth="1"/>
    <col min="17" max="18" width="6.7109375" style="113" customWidth="1"/>
    <col min="19" max="20" width="6.7109375" style="205" customWidth="1"/>
    <col min="21" max="16384" width="9.140625" style="113"/>
  </cols>
  <sheetData>
    <row r="1" spans="1:39" ht="36.75" customHeight="1" thickBot="1" x14ac:dyDescent="0.25">
      <c r="A1" s="2669" t="s">
        <v>366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</row>
    <row r="2" spans="1:39" s="114" customFormat="1" ht="69.75" customHeight="1" x14ac:dyDescent="0.2">
      <c r="A2" s="2670" t="s">
        <v>0</v>
      </c>
      <c r="B2" s="2673" t="s">
        <v>399</v>
      </c>
      <c r="C2" s="2673" t="s">
        <v>10</v>
      </c>
      <c r="D2" s="2677" t="s">
        <v>4</v>
      </c>
      <c r="E2" s="2680" t="s">
        <v>400</v>
      </c>
      <c r="F2" s="2680" t="s">
        <v>225</v>
      </c>
      <c r="G2" s="2683" t="s">
        <v>412</v>
      </c>
      <c r="H2" s="2684"/>
      <c r="I2" s="2824" t="s">
        <v>230</v>
      </c>
      <c r="J2" s="2687"/>
      <c r="K2" s="2687"/>
      <c r="L2" s="2687"/>
      <c r="M2" s="2687"/>
      <c r="N2" s="2825"/>
      <c r="O2" s="2687" t="s">
        <v>360</v>
      </c>
      <c r="P2" s="2688"/>
      <c r="Q2" s="2640" t="s">
        <v>232</v>
      </c>
      <c r="R2" s="2641"/>
      <c r="S2" s="2656" t="s">
        <v>231</v>
      </c>
      <c r="T2" s="3173"/>
    </row>
    <row r="3" spans="1:39" s="114" customFormat="1" ht="36" customHeight="1" x14ac:dyDescent="0.2">
      <c r="A3" s="2671"/>
      <c r="B3" s="2632"/>
      <c r="C3" s="2632"/>
      <c r="D3" s="2678"/>
      <c r="E3" s="2681"/>
      <c r="F3" s="2681"/>
      <c r="G3" s="115" t="s">
        <v>220</v>
      </c>
      <c r="H3" s="116" t="s">
        <v>29</v>
      </c>
      <c r="I3" s="631" t="s">
        <v>258</v>
      </c>
      <c r="J3" s="632" t="s">
        <v>259</v>
      </c>
      <c r="K3" s="632" t="s">
        <v>260</v>
      </c>
      <c r="L3" s="422" t="s">
        <v>261</v>
      </c>
      <c r="M3" s="705" t="s">
        <v>262</v>
      </c>
      <c r="N3" s="423" t="s">
        <v>367</v>
      </c>
      <c r="O3" s="2689"/>
      <c r="P3" s="2690"/>
      <c r="Q3" s="120" t="s">
        <v>216</v>
      </c>
      <c r="R3" s="121" t="s">
        <v>217</v>
      </c>
      <c r="S3" s="122" t="s">
        <v>218</v>
      </c>
      <c r="T3" s="124" t="s">
        <v>219</v>
      </c>
    </row>
    <row r="4" spans="1:39" s="114" customFormat="1" ht="13.5" thickBot="1" x14ac:dyDescent="0.25">
      <c r="A4" s="2672"/>
      <c r="B4" s="2629"/>
      <c r="C4" s="2629"/>
      <c r="D4" s="2679"/>
      <c r="E4" s="2682"/>
      <c r="F4" s="2682"/>
      <c r="G4" s="125" t="s">
        <v>30</v>
      </c>
      <c r="H4" s="126" t="s">
        <v>30</v>
      </c>
      <c r="I4" s="127" t="s">
        <v>31</v>
      </c>
      <c r="J4" s="677" t="s">
        <v>31</v>
      </c>
      <c r="K4" s="677" t="s">
        <v>31</v>
      </c>
      <c r="L4" s="129" t="s">
        <v>31</v>
      </c>
      <c r="M4" s="137" t="s">
        <v>31</v>
      </c>
      <c r="N4" s="130" t="s">
        <v>31</v>
      </c>
      <c r="O4" s="131" t="s">
        <v>30</v>
      </c>
      <c r="P4" s="132" t="s">
        <v>30</v>
      </c>
      <c r="Q4" s="138" t="s">
        <v>30</v>
      </c>
      <c r="R4" s="139" t="s">
        <v>30</v>
      </c>
      <c r="S4" s="140" t="s">
        <v>35</v>
      </c>
      <c r="T4" s="141" t="s">
        <v>35</v>
      </c>
    </row>
    <row r="5" spans="1:39" ht="12.75" customHeight="1" x14ac:dyDescent="0.2">
      <c r="A5" s="678">
        <v>3</v>
      </c>
      <c r="B5" s="2673" t="s">
        <v>253</v>
      </c>
      <c r="C5" s="2800" t="s">
        <v>361</v>
      </c>
      <c r="D5" s="143" t="s">
        <v>39</v>
      </c>
      <c r="E5" s="3174" t="s">
        <v>102</v>
      </c>
      <c r="F5" s="675">
        <v>1</v>
      </c>
      <c r="G5" s="635">
        <f>'СР1(1)'!AG5</f>
        <v>0.72247236889234412</v>
      </c>
      <c r="H5" s="636">
        <f>'СР1(1)'!AH5</f>
        <v>0.73376465925292444</v>
      </c>
      <c r="I5" s="146"/>
      <c r="J5" s="679">
        <v>0.71</v>
      </c>
      <c r="K5" s="679"/>
      <c r="L5" s="148"/>
      <c r="M5" s="706"/>
      <c r="N5" s="149"/>
      <c r="O5" s="640">
        <f>0.129*I5+0.129*J5+0.163*K5+0.084*L5+0.0215*M5+0.039*N5</f>
        <v>9.1590000000000005E-2</v>
      </c>
      <c r="P5" s="640">
        <f>0.071*I5+0.071*J5+0.039*K5+0.037*L5+0.0118*M5+0.036*N5</f>
        <v>5.040999999999999E-2</v>
      </c>
      <c r="Q5" s="637">
        <f t="shared" ref="Q5:Q37" si="0">SQRT(O5^2+(G5+P5)^2)</f>
        <v>0.77829035985590966</v>
      </c>
      <c r="R5" s="155">
        <f t="shared" ref="R5:R37" si="1">SQRT(O5^2+(H5+P5)^2)</f>
        <v>0.78950530353788007</v>
      </c>
      <c r="S5" s="376">
        <f>6300/(SQRT(3)*Q5)</f>
        <v>4673.4572127657384</v>
      </c>
      <c r="T5" s="638">
        <f>6300/(2*R5)</f>
        <v>3989.8402023196345</v>
      </c>
    </row>
    <row r="6" spans="1:39" ht="12.75" customHeight="1" x14ac:dyDescent="0.2">
      <c r="A6" s="159">
        <v>3</v>
      </c>
      <c r="B6" s="2632"/>
      <c r="C6" s="2801"/>
      <c r="D6" s="160" t="s">
        <v>39</v>
      </c>
      <c r="E6" s="3175"/>
      <c r="F6" s="161">
        <v>2</v>
      </c>
      <c r="G6" s="295">
        <f>'СР1(1)'!AG6</f>
        <v>0.47749064195612462</v>
      </c>
      <c r="H6" s="298">
        <f>'СР1(1)'!AH6</f>
        <v>0.48727431429213924</v>
      </c>
      <c r="I6" s="162"/>
      <c r="J6" s="680">
        <v>0.71</v>
      </c>
      <c r="K6" s="680"/>
      <c r="L6" s="164"/>
      <c r="M6" s="707"/>
      <c r="N6" s="149"/>
      <c r="O6" s="640">
        <f t="shared" ref="O6:O37" si="2">0.129*I6+0.129*J6+0.163*K6+0.084*L6+0.0215*M6+0.039*N6</f>
        <v>9.1590000000000005E-2</v>
      </c>
      <c r="P6" s="640">
        <f t="shared" ref="P6:P37" si="3">0.071*I6+0.071*J6+0.039*K6+0.037*L6+0.0118*M6+0.036*N6</f>
        <v>5.040999999999999E-2</v>
      </c>
      <c r="Q6" s="172">
        <f t="shared" si="0"/>
        <v>0.53578709939460889</v>
      </c>
      <c r="R6" s="173">
        <f t="shared" si="1"/>
        <v>0.54542932625208929</v>
      </c>
      <c r="S6" s="562">
        <f t="shared" ref="S6:S37" si="4">6300/(SQRT(3)*Q6)</f>
        <v>6788.7164510016592</v>
      </c>
      <c r="T6" s="639">
        <f t="shared" ref="T6:T37" si="5">6300/(2*R6)</f>
        <v>5775.2670206517587</v>
      </c>
    </row>
    <row r="7" spans="1:39" ht="12.75" customHeight="1" x14ac:dyDescent="0.2">
      <c r="A7" s="159">
        <v>3</v>
      </c>
      <c r="B7" s="2622"/>
      <c r="C7" s="2624"/>
      <c r="D7" s="160" t="s">
        <v>39</v>
      </c>
      <c r="E7" s="161" t="s">
        <v>155</v>
      </c>
      <c r="F7" s="161">
        <v>2</v>
      </c>
      <c r="G7" s="295">
        <f>'СР1(1)'!AG8</f>
        <v>0.49571860244643445</v>
      </c>
      <c r="H7" s="298">
        <f>'СР1(1)'!AH8</f>
        <v>0.50650363353690098</v>
      </c>
      <c r="I7" s="162"/>
      <c r="J7" s="680"/>
      <c r="K7" s="680">
        <v>0.55000000000000004</v>
      </c>
      <c r="L7" s="164"/>
      <c r="M7" s="707"/>
      <c r="N7" s="149"/>
      <c r="O7" s="640">
        <f t="shared" si="2"/>
        <v>8.9650000000000007E-2</v>
      </c>
      <c r="P7" s="640">
        <f t="shared" si="3"/>
        <v>2.145E-2</v>
      </c>
      <c r="Q7" s="172">
        <f t="shared" si="0"/>
        <v>0.52488140170556452</v>
      </c>
      <c r="R7" s="173">
        <f t="shared" si="1"/>
        <v>0.53551112188713346</v>
      </c>
      <c r="S7" s="562">
        <f t="shared" si="4"/>
        <v>6929.7686755055047</v>
      </c>
      <c r="T7" s="639">
        <f t="shared" si="5"/>
        <v>5882.2307721629486</v>
      </c>
    </row>
    <row r="8" spans="1:39" ht="12.75" customHeight="1" x14ac:dyDescent="0.2">
      <c r="A8" s="159">
        <v>3</v>
      </c>
      <c r="B8" s="2621" t="s">
        <v>254</v>
      </c>
      <c r="C8" s="2623" t="s">
        <v>361</v>
      </c>
      <c r="D8" s="160" t="s">
        <v>39</v>
      </c>
      <c r="E8" s="3176" t="s">
        <v>102</v>
      </c>
      <c r="F8" s="161">
        <v>1</v>
      </c>
      <c r="G8" s="295">
        <f>'СР1(1)'!AG5</f>
        <v>0.72247236889234412</v>
      </c>
      <c r="H8" s="298">
        <f>'СР1(1)'!AH5</f>
        <v>0.73376465925292444</v>
      </c>
      <c r="I8" s="162"/>
      <c r="J8" s="680"/>
      <c r="K8" s="680"/>
      <c r="L8" s="164">
        <v>0.36</v>
      </c>
      <c r="M8" s="707"/>
      <c r="N8" s="149"/>
      <c r="O8" s="640">
        <f t="shared" si="2"/>
        <v>3.024E-2</v>
      </c>
      <c r="P8" s="640">
        <f t="shared" si="3"/>
        <v>1.3319999999999999E-2</v>
      </c>
      <c r="Q8" s="172">
        <f t="shared" si="0"/>
        <v>0.7364135167962409</v>
      </c>
      <c r="R8" s="173">
        <f t="shared" si="1"/>
        <v>0.74769642615907839</v>
      </c>
      <c r="S8" s="562">
        <f t="shared" si="4"/>
        <v>4939.217726093224</v>
      </c>
      <c r="T8" s="639">
        <f t="shared" si="5"/>
        <v>4212.9397570904166</v>
      </c>
    </row>
    <row r="9" spans="1:39" ht="12.75" customHeight="1" x14ac:dyDescent="0.2">
      <c r="A9" s="159">
        <v>3</v>
      </c>
      <c r="B9" s="2632"/>
      <c r="C9" s="2801"/>
      <c r="D9" s="160" t="s">
        <v>39</v>
      </c>
      <c r="E9" s="3175"/>
      <c r="F9" s="161">
        <v>2</v>
      </c>
      <c r="G9" s="295">
        <f>'СР1(1)'!AG6</f>
        <v>0.47749064195612462</v>
      </c>
      <c r="H9" s="298">
        <f>'СР1(1)'!AH6</f>
        <v>0.48727431429213924</v>
      </c>
      <c r="I9" s="162"/>
      <c r="J9" s="680"/>
      <c r="K9" s="680"/>
      <c r="L9" s="164">
        <v>0.36</v>
      </c>
      <c r="M9" s="707"/>
      <c r="N9" s="149"/>
      <c r="O9" s="640">
        <f t="shared" si="2"/>
        <v>3.024E-2</v>
      </c>
      <c r="P9" s="640">
        <f t="shared" si="3"/>
        <v>1.3319999999999999E-2</v>
      </c>
      <c r="Q9" s="172">
        <f t="shared" si="0"/>
        <v>0.49174133836538814</v>
      </c>
      <c r="R9" s="173">
        <f t="shared" si="1"/>
        <v>0.5015068544911595</v>
      </c>
      <c r="S9" s="562">
        <f t="shared" si="4"/>
        <v>7396.7885392461021</v>
      </c>
      <c r="T9" s="639">
        <f t="shared" si="5"/>
        <v>6281.0706808704799</v>
      </c>
    </row>
    <row r="10" spans="1:39" ht="12.75" customHeight="1" x14ac:dyDescent="0.2">
      <c r="A10" s="159">
        <v>3</v>
      </c>
      <c r="B10" s="2622"/>
      <c r="C10" s="2624"/>
      <c r="D10" s="160" t="s">
        <v>39</v>
      </c>
      <c r="E10" s="161" t="s">
        <v>256</v>
      </c>
      <c r="F10" s="161">
        <v>2</v>
      </c>
      <c r="G10" s="295">
        <f>Q14</f>
        <v>0.49761849282184428</v>
      </c>
      <c r="H10" s="298">
        <f>R14</f>
        <v>0.50840327167546695</v>
      </c>
      <c r="I10" s="162">
        <v>0.18</v>
      </c>
      <c r="J10" s="680"/>
      <c r="K10" s="680"/>
      <c r="L10" s="164"/>
      <c r="M10" s="707"/>
      <c r="N10" s="149"/>
      <c r="O10" s="640">
        <f>0.129*I10+0.129*J10+0.163*K10+0.084*L10+0.0215*M10+0.039*N10</f>
        <v>2.3220000000000001E-2</v>
      </c>
      <c r="P10" s="640">
        <f t="shared" si="3"/>
        <v>1.2779999999999998E-2</v>
      </c>
      <c r="Q10" s="172">
        <f t="shared" si="0"/>
        <v>0.51092640357962538</v>
      </c>
      <c r="R10" s="173">
        <f t="shared" si="1"/>
        <v>0.52170026938304681</v>
      </c>
      <c r="S10" s="562">
        <f t="shared" si="4"/>
        <v>7119.0423325377933</v>
      </c>
      <c r="T10" s="639">
        <f t="shared" si="5"/>
        <v>6037.9497287305076</v>
      </c>
    </row>
    <row r="11" spans="1:39" ht="12.75" customHeight="1" x14ac:dyDescent="0.2">
      <c r="A11" s="159">
        <v>3</v>
      </c>
      <c r="B11" s="2621" t="s">
        <v>368</v>
      </c>
      <c r="C11" s="2623" t="s">
        <v>361</v>
      </c>
      <c r="D11" s="160" t="s">
        <v>39</v>
      </c>
      <c r="E11" s="3176" t="s">
        <v>102</v>
      </c>
      <c r="F11" s="161">
        <v>1</v>
      </c>
      <c r="G11" s="295">
        <f>'СР1(1)'!AG5</f>
        <v>0.72247236889234412</v>
      </c>
      <c r="H11" s="298">
        <f>'СР1(1)'!AH5</f>
        <v>0.73376465925292444</v>
      </c>
      <c r="I11" s="162"/>
      <c r="J11" s="680"/>
      <c r="K11" s="680"/>
      <c r="L11" s="164"/>
      <c r="M11" s="707"/>
      <c r="N11" s="149">
        <v>0.36</v>
      </c>
      <c r="O11" s="640">
        <f t="shared" si="2"/>
        <v>1.4039999999999999E-2</v>
      </c>
      <c r="P11" s="640">
        <f t="shared" si="3"/>
        <v>1.2959999999999999E-2</v>
      </c>
      <c r="Q11" s="172">
        <f>SQRT(O11^2+(G11+P11)^2)</f>
        <v>0.73556637417340176</v>
      </c>
      <c r="R11" s="173">
        <f>SQRT(O11^2+(H11+P11)^2)</f>
        <v>0.74685663840953842</v>
      </c>
      <c r="S11" s="562">
        <f>6300/(SQRT(3)*Q11)</f>
        <v>4944.9061615712017</v>
      </c>
      <c r="T11" s="639">
        <f>6300/(2*R11)</f>
        <v>4217.6769114726667</v>
      </c>
    </row>
    <row r="12" spans="1:39" ht="12.75" customHeight="1" x14ac:dyDescent="0.2">
      <c r="A12" s="159">
        <v>3</v>
      </c>
      <c r="B12" s="2622"/>
      <c r="C12" s="2624"/>
      <c r="D12" s="160" t="s">
        <v>39</v>
      </c>
      <c r="E12" s="3175"/>
      <c r="F12" s="161">
        <v>2</v>
      </c>
      <c r="G12" s="295">
        <f>'СР1(1)'!AG6</f>
        <v>0.47749064195612462</v>
      </c>
      <c r="H12" s="298">
        <f>'СР1(1)'!AH6</f>
        <v>0.48727431429213924</v>
      </c>
      <c r="I12" s="162"/>
      <c r="J12" s="680"/>
      <c r="K12" s="680"/>
      <c r="L12" s="164"/>
      <c r="M12" s="707"/>
      <c r="N12" s="149">
        <v>0.36</v>
      </c>
      <c r="O12" s="640">
        <f t="shared" si="2"/>
        <v>1.4039999999999999E-2</v>
      </c>
      <c r="P12" s="640">
        <f t="shared" si="3"/>
        <v>1.2959999999999999E-2</v>
      </c>
      <c r="Q12" s="172">
        <f>SQRT(O12^2+(G12+P12)^2)</f>
        <v>0.49065156047359593</v>
      </c>
      <c r="R12" s="173">
        <f>SQRT(O12^2+(H12+P12)^2)</f>
        <v>0.50043130477152087</v>
      </c>
      <c r="S12" s="562">
        <f>6300/(SQRT(3)*Q12)</f>
        <v>7413.2174213076441</v>
      </c>
      <c r="T12" s="639">
        <f>6300/(2*R12)</f>
        <v>6294.5702436384909</v>
      </c>
    </row>
    <row r="13" spans="1:39" ht="12.75" customHeight="1" x14ac:dyDescent="0.2">
      <c r="A13" s="159">
        <v>3</v>
      </c>
      <c r="B13" s="2621" t="s">
        <v>255</v>
      </c>
      <c r="C13" s="2623" t="s">
        <v>361</v>
      </c>
      <c r="D13" s="160" t="s">
        <v>39</v>
      </c>
      <c r="E13" s="3176" t="s">
        <v>155</v>
      </c>
      <c r="F13" s="161">
        <v>1</v>
      </c>
      <c r="G13" s="295">
        <f>'СР1(1)'!AG7</f>
        <v>0.4986180642726098</v>
      </c>
      <c r="H13" s="298">
        <f>'СР1(1)'!AH7</f>
        <v>0.51106548277326647</v>
      </c>
      <c r="I13" s="162"/>
      <c r="J13" s="680"/>
      <c r="K13" s="680"/>
      <c r="L13" s="164"/>
      <c r="M13" s="707">
        <v>0.16</v>
      </c>
      <c r="N13" s="149"/>
      <c r="O13" s="640">
        <f t="shared" si="2"/>
        <v>3.4399999999999999E-3</v>
      </c>
      <c r="P13" s="640">
        <f t="shared" si="3"/>
        <v>1.8879999999999999E-3</v>
      </c>
      <c r="Q13" s="172">
        <f>SQRT(O13^2+(G13+P13)^2)</f>
        <v>0.50051788576798917</v>
      </c>
      <c r="R13" s="173">
        <f>SQRT(O13^2+(H13+P13)^2)</f>
        <v>0.51296501741271183</v>
      </c>
      <c r="S13" s="562">
        <f t="shared" si="4"/>
        <v>7267.0863505978396</v>
      </c>
      <c r="T13" s="639">
        <f t="shared" si="5"/>
        <v>6140.7696296483155</v>
      </c>
    </row>
    <row r="14" spans="1:39" ht="12.75" customHeight="1" x14ac:dyDescent="0.2">
      <c r="A14" s="159">
        <v>3</v>
      </c>
      <c r="B14" s="2632"/>
      <c r="C14" s="2801"/>
      <c r="D14" s="160" t="s">
        <v>39</v>
      </c>
      <c r="E14" s="3175"/>
      <c r="F14" s="161">
        <v>2</v>
      </c>
      <c r="G14" s="295">
        <f>'СР1(1)'!AG8</f>
        <v>0.49571860244643445</v>
      </c>
      <c r="H14" s="298">
        <f>'СР1(1)'!AH8</f>
        <v>0.50650363353690098</v>
      </c>
      <c r="I14" s="162"/>
      <c r="J14" s="680"/>
      <c r="K14" s="680"/>
      <c r="L14" s="164"/>
      <c r="M14" s="707">
        <v>0.16</v>
      </c>
      <c r="N14" s="149"/>
      <c r="O14" s="640">
        <f t="shared" si="2"/>
        <v>3.4399999999999999E-3</v>
      </c>
      <c r="P14" s="640">
        <f t="shared" si="3"/>
        <v>1.8879999999999999E-3</v>
      </c>
      <c r="Q14" s="172">
        <f t="shared" si="0"/>
        <v>0.49761849282184428</v>
      </c>
      <c r="R14" s="173">
        <f t="shared" si="1"/>
        <v>0.50840327167546695</v>
      </c>
      <c r="S14" s="562">
        <f t="shared" si="4"/>
        <v>7309.4283037364103</v>
      </c>
      <c r="T14" s="639">
        <f t="shared" si="5"/>
        <v>6195.8688613844406</v>
      </c>
    </row>
    <row r="15" spans="1:39" ht="12.75" customHeight="1" thickBot="1" x14ac:dyDescent="0.25">
      <c r="A15" s="159">
        <v>3</v>
      </c>
      <c r="B15" s="2629"/>
      <c r="C15" s="2630"/>
      <c r="D15" s="160" t="s">
        <v>39</v>
      </c>
      <c r="E15" s="161" t="s">
        <v>257</v>
      </c>
      <c r="F15" s="161">
        <v>2</v>
      </c>
      <c r="G15" s="295">
        <f>Q9</f>
        <v>0.49174133836538814</v>
      </c>
      <c r="H15" s="298">
        <f>R9</f>
        <v>0.5015068544911595</v>
      </c>
      <c r="I15" s="162">
        <v>0.18</v>
      </c>
      <c r="J15" s="680"/>
      <c r="K15" s="680"/>
      <c r="L15" s="164"/>
      <c r="M15" s="707"/>
      <c r="N15" s="712"/>
      <c r="O15" s="646">
        <f t="shared" si="2"/>
        <v>2.3220000000000001E-2</v>
      </c>
      <c r="P15" s="646">
        <f t="shared" si="3"/>
        <v>1.2779999999999998E-2</v>
      </c>
      <c r="Q15" s="172">
        <f t="shared" si="0"/>
        <v>0.50505539227494889</v>
      </c>
      <c r="R15" s="173">
        <f t="shared" si="1"/>
        <v>0.51481077795867003</v>
      </c>
      <c r="S15" s="562">
        <f t="shared" si="4"/>
        <v>7201.7975682051847</v>
      </c>
      <c r="T15" s="639">
        <f t="shared" si="5"/>
        <v>6118.7530154096503</v>
      </c>
    </row>
    <row r="16" spans="1:39" ht="12.75" customHeight="1" x14ac:dyDescent="0.2">
      <c r="A16" s="277">
        <v>3</v>
      </c>
      <c r="B16" s="2702" t="s">
        <v>253</v>
      </c>
      <c r="C16" s="2802" t="s">
        <v>361</v>
      </c>
      <c r="D16" s="663" t="s">
        <v>35</v>
      </c>
      <c r="E16" s="3170" t="s">
        <v>102</v>
      </c>
      <c r="F16" s="251">
        <v>1</v>
      </c>
      <c r="G16" s="650">
        <f>'СР1(1)'!AG11</f>
        <v>0.861679227899942</v>
      </c>
      <c r="H16" s="702">
        <f>'СР1(1)'!AH11</f>
        <v>0.87291042525987972</v>
      </c>
      <c r="I16" s="254"/>
      <c r="J16" s="684">
        <v>0.71</v>
      </c>
      <c r="K16" s="684"/>
      <c r="L16" s="256"/>
      <c r="M16" s="708"/>
      <c r="N16" s="271"/>
      <c r="O16" s="587">
        <f t="shared" si="2"/>
        <v>9.1590000000000005E-2</v>
      </c>
      <c r="P16" s="697">
        <f t="shared" si="3"/>
        <v>5.040999999999999E-2</v>
      </c>
      <c r="Q16" s="154">
        <f t="shared" ref="Q16:Q26" si="6">SQRT(O16^2+(G16+P16)^2)</f>
        <v>0.91667632660122311</v>
      </c>
      <c r="R16" s="155">
        <f t="shared" ref="R16:R26" si="7">SQRT(O16^2+(H16+P16)^2)</f>
        <v>0.92785200102283827</v>
      </c>
      <c r="S16" s="339">
        <f t="shared" ref="S16:S26" si="8">6300/(SQRT(3)*Q16)</f>
        <v>3967.9291265006791</v>
      </c>
      <c r="T16" s="685">
        <f t="shared" ref="T16:T26" si="9">6300/(2*R16)</f>
        <v>3394.9379820569739</v>
      </c>
    </row>
    <row r="17" spans="1:20" ht="12.75" customHeight="1" x14ac:dyDescent="0.2">
      <c r="A17" s="276">
        <v>3</v>
      </c>
      <c r="B17" s="2627"/>
      <c r="C17" s="2628"/>
      <c r="D17" s="664" t="s">
        <v>35</v>
      </c>
      <c r="E17" s="3171"/>
      <c r="F17" s="230">
        <v>2</v>
      </c>
      <c r="G17" s="328">
        <f>'СР1(1)'!AG12</f>
        <v>0.61856953299580542</v>
      </c>
      <c r="H17" s="329">
        <f>'СР1(1)'!AH12</f>
        <v>0.62825062853217339</v>
      </c>
      <c r="I17" s="233"/>
      <c r="J17" s="686">
        <v>0.71</v>
      </c>
      <c r="K17" s="686"/>
      <c r="L17" s="235"/>
      <c r="M17" s="709"/>
      <c r="N17" s="223"/>
      <c r="O17" s="698">
        <f t="shared" si="2"/>
        <v>9.1590000000000005E-2</v>
      </c>
      <c r="P17" s="699">
        <f t="shared" si="3"/>
        <v>5.040999999999999E-2</v>
      </c>
      <c r="Q17" s="172">
        <f t="shared" si="6"/>
        <v>0.67522021864521053</v>
      </c>
      <c r="R17" s="173">
        <f t="shared" si="7"/>
        <v>0.68481309626764919</v>
      </c>
      <c r="S17" s="361">
        <f t="shared" si="8"/>
        <v>5386.8450550735633</v>
      </c>
      <c r="T17" s="687">
        <f t="shared" si="9"/>
        <v>4599.7952100624962</v>
      </c>
    </row>
    <row r="18" spans="1:20" ht="12.75" customHeight="1" x14ac:dyDescent="0.2">
      <c r="A18" s="276">
        <v>3</v>
      </c>
      <c r="B18" s="2612"/>
      <c r="C18" s="2614"/>
      <c r="D18" s="664" t="s">
        <v>35</v>
      </c>
      <c r="E18" s="230" t="s">
        <v>155</v>
      </c>
      <c r="F18" s="230">
        <v>2</v>
      </c>
      <c r="G18" s="328">
        <f>'СР1(1)'!AG14</f>
        <v>0.64138871997142011</v>
      </c>
      <c r="H18" s="329">
        <f>'СР1(1)'!AH14</f>
        <v>0.65205425996082489</v>
      </c>
      <c r="I18" s="233"/>
      <c r="J18" s="686"/>
      <c r="K18" s="686">
        <v>0.55000000000000004</v>
      </c>
      <c r="L18" s="235"/>
      <c r="M18" s="709"/>
      <c r="N18" s="223"/>
      <c r="O18" s="698">
        <f t="shared" si="2"/>
        <v>8.9650000000000007E-2</v>
      </c>
      <c r="P18" s="699">
        <f t="shared" si="3"/>
        <v>2.145E-2</v>
      </c>
      <c r="Q18" s="172">
        <f t="shared" si="6"/>
        <v>0.66887389782630224</v>
      </c>
      <c r="R18" s="173">
        <f t="shared" si="7"/>
        <v>0.67944470759980047</v>
      </c>
      <c r="S18" s="361">
        <f t="shared" si="8"/>
        <v>5437.9558055937223</v>
      </c>
      <c r="T18" s="687">
        <f t="shared" si="9"/>
        <v>4636.13884215488</v>
      </c>
    </row>
    <row r="19" spans="1:20" ht="12.75" customHeight="1" x14ac:dyDescent="0.2">
      <c r="A19" s="276">
        <v>3</v>
      </c>
      <c r="B19" s="2611" t="s">
        <v>254</v>
      </c>
      <c r="C19" s="2613" t="s">
        <v>361</v>
      </c>
      <c r="D19" s="664" t="s">
        <v>35</v>
      </c>
      <c r="E19" s="3172" t="s">
        <v>102</v>
      </c>
      <c r="F19" s="230">
        <v>1</v>
      </c>
      <c r="G19" s="328">
        <f>'СР1(1)'!AG11</f>
        <v>0.861679227899942</v>
      </c>
      <c r="H19" s="329">
        <f>'СР1(1)'!AH11</f>
        <v>0.87291042525987972</v>
      </c>
      <c r="I19" s="233"/>
      <c r="J19" s="686"/>
      <c r="K19" s="686"/>
      <c r="L19" s="235">
        <v>0.36</v>
      </c>
      <c r="M19" s="709"/>
      <c r="N19" s="223"/>
      <c r="O19" s="698">
        <f t="shared" si="2"/>
        <v>3.024E-2</v>
      </c>
      <c r="P19" s="699">
        <f t="shared" si="3"/>
        <v>1.3319999999999999E-2</v>
      </c>
      <c r="Q19" s="172">
        <f t="shared" si="6"/>
        <v>0.87552161962197972</v>
      </c>
      <c r="R19" s="173">
        <f t="shared" si="7"/>
        <v>0.88674620058746634</v>
      </c>
      <c r="S19" s="361">
        <f t="shared" si="8"/>
        <v>4154.445320796427</v>
      </c>
      <c r="T19" s="687">
        <f t="shared" si="9"/>
        <v>3552.3129367942438</v>
      </c>
    </row>
    <row r="20" spans="1:20" ht="12.75" customHeight="1" x14ac:dyDescent="0.2">
      <c r="A20" s="276">
        <v>3</v>
      </c>
      <c r="B20" s="2627"/>
      <c r="C20" s="2628"/>
      <c r="D20" s="664" t="s">
        <v>35</v>
      </c>
      <c r="E20" s="3171"/>
      <c r="F20" s="230">
        <v>2</v>
      </c>
      <c r="G20" s="328">
        <f>'СР1(1)'!AG12</f>
        <v>0.61856953299580542</v>
      </c>
      <c r="H20" s="329">
        <f>'СР1(1)'!AH12</f>
        <v>0.62825062853217339</v>
      </c>
      <c r="I20" s="233"/>
      <c r="J20" s="686"/>
      <c r="K20" s="686"/>
      <c r="L20" s="235">
        <v>0.36</v>
      </c>
      <c r="M20" s="709"/>
      <c r="N20" s="223"/>
      <c r="O20" s="698">
        <f t="shared" si="2"/>
        <v>3.024E-2</v>
      </c>
      <c r="P20" s="699">
        <f t="shared" si="3"/>
        <v>1.3319999999999999E-2</v>
      </c>
      <c r="Q20" s="172">
        <f t="shared" si="6"/>
        <v>0.63261270893782795</v>
      </c>
      <c r="R20" s="173">
        <f t="shared" si="7"/>
        <v>0.64228290417476319</v>
      </c>
      <c r="S20" s="361">
        <f t="shared" si="8"/>
        <v>5749.6579573966637</v>
      </c>
      <c r="T20" s="687">
        <f t="shared" si="9"/>
        <v>4904.3808881185705</v>
      </c>
    </row>
    <row r="21" spans="1:20" ht="12.75" customHeight="1" x14ac:dyDescent="0.2">
      <c r="A21" s="276">
        <v>3</v>
      </c>
      <c r="B21" s="2612"/>
      <c r="C21" s="2614"/>
      <c r="D21" s="664" t="s">
        <v>35</v>
      </c>
      <c r="E21" s="230" t="s">
        <v>256</v>
      </c>
      <c r="F21" s="230">
        <v>2</v>
      </c>
      <c r="G21" s="328">
        <f>Q25</f>
        <v>0.64328591781352473</v>
      </c>
      <c r="H21" s="329">
        <f>R25</f>
        <v>0.65395130779185007</v>
      </c>
      <c r="I21" s="233">
        <v>0.18</v>
      </c>
      <c r="J21" s="686"/>
      <c r="K21" s="686"/>
      <c r="L21" s="235"/>
      <c r="M21" s="709"/>
      <c r="N21" s="223"/>
      <c r="O21" s="698">
        <f t="shared" si="2"/>
        <v>2.3220000000000001E-2</v>
      </c>
      <c r="P21" s="699">
        <f t="shared" si="3"/>
        <v>1.2779999999999998E-2</v>
      </c>
      <c r="Q21" s="172">
        <f t="shared" si="6"/>
        <v>0.65647669944675313</v>
      </c>
      <c r="R21" s="173">
        <f t="shared" si="7"/>
        <v>0.66713552235646301</v>
      </c>
      <c r="S21" s="361">
        <f t="shared" si="8"/>
        <v>5540.648585029734</v>
      </c>
      <c r="T21" s="687">
        <f t="shared" si="9"/>
        <v>4721.6793206776601</v>
      </c>
    </row>
    <row r="22" spans="1:20" ht="12.75" customHeight="1" x14ac:dyDescent="0.2">
      <c r="A22" s="276">
        <v>3</v>
      </c>
      <c r="B22" s="2611" t="s">
        <v>368</v>
      </c>
      <c r="C22" s="2613" t="s">
        <v>361</v>
      </c>
      <c r="D22" s="664" t="s">
        <v>35</v>
      </c>
      <c r="E22" s="3172" t="s">
        <v>102</v>
      </c>
      <c r="F22" s="230">
        <v>1</v>
      </c>
      <c r="G22" s="328">
        <f>'СР1(1)'!AG11</f>
        <v>0.861679227899942</v>
      </c>
      <c r="H22" s="329">
        <f>'СР1(1)'!AH11</f>
        <v>0.87291042525987972</v>
      </c>
      <c r="I22" s="233"/>
      <c r="J22" s="686"/>
      <c r="K22" s="686"/>
      <c r="L22" s="235"/>
      <c r="M22" s="709"/>
      <c r="N22" s="223">
        <v>0.36</v>
      </c>
      <c r="O22" s="698">
        <f>0.129*I22+0.129*J22+0.163*K22+0.084*L22+0.0215*M22+0.039*N22</f>
        <v>1.4039999999999999E-2</v>
      </c>
      <c r="P22" s="699">
        <f>0.071*I22+0.071*J22+0.039*K22+0.037*L22+0.0118*M22+0.036*N22</f>
        <v>1.2959999999999999E-2</v>
      </c>
      <c r="Q22" s="172">
        <f>SQRT(O22^2+(G22+P22)^2)</f>
        <v>0.87475190801815728</v>
      </c>
      <c r="R22" s="173">
        <f>SQRT(O22^2+(H22+P22)^2)</f>
        <v>0.88598167698328845</v>
      </c>
      <c r="S22" s="361">
        <f>6300/(SQRT(3)*Q22)</f>
        <v>4158.1008998715361</v>
      </c>
      <c r="T22" s="687">
        <f>6300/(2*R22)</f>
        <v>3555.3782677826371</v>
      </c>
    </row>
    <row r="23" spans="1:20" ht="12.75" customHeight="1" x14ac:dyDescent="0.2">
      <c r="A23" s="276">
        <v>3</v>
      </c>
      <c r="B23" s="2612"/>
      <c r="C23" s="2614"/>
      <c r="D23" s="664" t="s">
        <v>35</v>
      </c>
      <c r="E23" s="3171"/>
      <c r="F23" s="230">
        <v>2</v>
      </c>
      <c r="G23" s="328">
        <f>'СР1(1)'!AG12</f>
        <v>0.61856953299580542</v>
      </c>
      <c r="H23" s="329">
        <f>'СР1(1)'!AH12</f>
        <v>0.62825062853217339</v>
      </c>
      <c r="I23" s="233"/>
      <c r="J23" s="686"/>
      <c r="K23" s="686"/>
      <c r="L23" s="235"/>
      <c r="M23" s="709"/>
      <c r="N23" s="223">
        <v>0.36</v>
      </c>
      <c r="O23" s="698">
        <f>0.129*I23+0.129*J23+0.163*K23+0.084*L23+0.0215*M23+0.039*N23</f>
        <v>1.4039999999999999E-2</v>
      </c>
      <c r="P23" s="699">
        <f>0.071*I23+0.071*J23+0.039*K23+0.037*L23+0.0118*M23+0.036*N23</f>
        <v>1.2959999999999999E-2</v>
      </c>
      <c r="Q23" s="172">
        <f>SQRT(O23^2+(G23+P23)^2)</f>
        <v>0.6316855805271322</v>
      </c>
      <c r="R23" s="173">
        <f>SQRT(O23^2+(H23+P23)^2)</f>
        <v>0.64136432060306003</v>
      </c>
      <c r="S23" s="361">
        <f>6300/(SQRT(3)*Q23)</f>
        <v>5758.0967620938327</v>
      </c>
      <c r="T23" s="687">
        <f>6300/(2*R23)</f>
        <v>4911.4051075340894</v>
      </c>
    </row>
    <row r="24" spans="1:20" ht="12.75" customHeight="1" x14ac:dyDescent="0.2">
      <c r="A24" s="276">
        <v>3</v>
      </c>
      <c r="B24" s="2611" t="s">
        <v>255</v>
      </c>
      <c r="C24" s="2613" t="s">
        <v>361</v>
      </c>
      <c r="D24" s="664" t="s">
        <v>35</v>
      </c>
      <c r="E24" s="3172" t="s">
        <v>155</v>
      </c>
      <c r="F24" s="230">
        <v>1</v>
      </c>
      <c r="G24" s="328">
        <f>'СР1(1)'!AG13</f>
        <v>0.64425566894006392</v>
      </c>
      <c r="H24" s="329">
        <f>'СР1(1)'!AH13</f>
        <v>0.65656673499588114</v>
      </c>
      <c r="I24" s="233"/>
      <c r="J24" s="686"/>
      <c r="K24" s="686"/>
      <c r="L24" s="235"/>
      <c r="M24" s="709">
        <v>0.16</v>
      </c>
      <c r="N24" s="223"/>
      <c r="O24" s="698">
        <f t="shared" si="2"/>
        <v>3.4399999999999999E-3</v>
      </c>
      <c r="P24" s="699">
        <f t="shared" si="3"/>
        <v>1.8879999999999999E-3</v>
      </c>
      <c r="Q24" s="172">
        <f t="shared" si="6"/>
        <v>0.64615282597178736</v>
      </c>
      <c r="R24" s="173">
        <f t="shared" si="7"/>
        <v>0.65846372082180504</v>
      </c>
      <c r="S24" s="361">
        <f t="shared" si="8"/>
        <v>5629.1740122381761</v>
      </c>
      <c r="T24" s="687">
        <f t="shared" si="9"/>
        <v>4783.8626493629708</v>
      </c>
    </row>
    <row r="25" spans="1:20" ht="12.75" customHeight="1" x14ac:dyDescent="0.2">
      <c r="A25" s="276">
        <v>3</v>
      </c>
      <c r="B25" s="2627"/>
      <c r="C25" s="2628"/>
      <c r="D25" s="664" t="s">
        <v>35</v>
      </c>
      <c r="E25" s="3171"/>
      <c r="F25" s="230">
        <v>2</v>
      </c>
      <c r="G25" s="328">
        <f>'СР1(1)'!AG14</f>
        <v>0.64138871997142011</v>
      </c>
      <c r="H25" s="329">
        <f>'СР1(1)'!AH14</f>
        <v>0.65205425996082489</v>
      </c>
      <c r="I25" s="233"/>
      <c r="J25" s="686"/>
      <c r="K25" s="686"/>
      <c r="L25" s="235"/>
      <c r="M25" s="709">
        <v>0.16</v>
      </c>
      <c r="N25" s="223"/>
      <c r="O25" s="698">
        <f t="shared" si="2"/>
        <v>3.4399999999999999E-3</v>
      </c>
      <c r="P25" s="699">
        <f t="shared" si="3"/>
        <v>1.8879999999999999E-3</v>
      </c>
      <c r="Q25" s="172">
        <f t="shared" si="6"/>
        <v>0.64328591781352473</v>
      </c>
      <c r="R25" s="173">
        <f t="shared" si="7"/>
        <v>0.65395130779185007</v>
      </c>
      <c r="S25" s="361">
        <f t="shared" si="8"/>
        <v>5654.2613403656424</v>
      </c>
      <c r="T25" s="687">
        <f t="shared" si="9"/>
        <v>4816.872391671448</v>
      </c>
    </row>
    <row r="26" spans="1:20" ht="12.75" customHeight="1" thickBot="1" x14ac:dyDescent="0.25">
      <c r="A26" s="278">
        <v>3</v>
      </c>
      <c r="B26" s="2615"/>
      <c r="C26" s="2616"/>
      <c r="D26" s="665" t="s">
        <v>35</v>
      </c>
      <c r="E26" s="260" t="s">
        <v>257</v>
      </c>
      <c r="F26" s="260">
        <v>2</v>
      </c>
      <c r="G26" s="658">
        <f>Q20</f>
        <v>0.63261270893782795</v>
      </c>
      <c r="H26" s="703">
        <f>R20</f>
        <v>0.64228290417476319</v>
      </c>
      <c r="I26" s="262">
        <v>0.18</v>
      </c>
      <c r="J26" s="688"/>
      <c r="K26" s="688"/>
      <c r="L26" s="264"/>
      <c r="M26" s="710"/>
      <c r="N26" s="713"/>
      <c r="O26" s="700">
        <f t="shared" si="2"/>
        <v>2.3220000000000001E-2</v>
      </c>
      <c r="P26" s="701">
        <f t="shared" si="3"/>
        <v>1.2779999999999998E-2</v>
      </c>
      <c r="Q26" s="190">
        <f t="shared" si="6"/>
        <v>0.64581027953270298</v>
      </c>
      <c r="R26" s="191">
        <f t="shared" si="7"/>
        <v>0.65547431439063653</v>
      </c>
      <c r="S26" s="689">
        <f t="shared" si="8"/>
        <v>5632.1598016781863</v>
      </c>
      <c r="T26" s="690">
        <f t="shared" si="9"/>
        <v>4805.6803002698989</v>
      </c>
    </row>
    <row r="27" spans="1:20" ht="12.75" customHeight="1" x14ac:dyDescent="0.2">
      <c r="A27" s="438">
        <v>3</v>
      </c>
      <c r="B27" s="2617" t="s">
        <v>253</v>
      </c>
      <c r="C27" s="2793" t="s">
        <v>361</v>
      </c>
      <c r="D27" s="793" t="s">
        <v>35</v>
      </c>
      <c r="E27" s="3195" t="s">
        <v>102</v>
      </c>
      <c r="F27" s="440">
        <v>1</v>
      </c>
      <c r="G27" s="794">
        <f>'СР1(1)'!AG17</f>
        <v>0.87018455095180403</v>
      </c>
      <c r="H27" s="795">
        <f>'СР1(1)'!AH17</f>
        <v>0.88313198917470115</v>
      </c>
      <c r="I27" s="443"/>
      <c r="J27" s="796">
        <v>0.71</v>
      </c>
      <c r="K27" s="796"/>
      <c r="L27" s="445"/>
      <c r="M27" s="446"/>
      <c r="N27" s="797"/>
      <c r="O27" s="798">
        <f t="shared" si="2"/>
        <v>9.1590000000000005E-2</v>
      </c>
      <c r="P27" s="799">
        <f t="shared" si="3"/>
        <v>5.040999999999999E-2</v>
      </c>
      <c r="Q27" s="154">
        <f t="shared" si="0"/>
        <v>0.92513947885827119</v>
      </c>
      <c r="R27" s="155">
        <f t="shared" si="1"/>
        <v>0.93802418606998494</v>
      </c>
      <c r="S27" s="534">
        <f t="shared" si="4"/>
        <v>3931.6306124818052</v>
      </c>
      <c r="T27" s="817">
        <f t="shared" si="5"/>
        <v>3358.122366969525</v>
      </c>
    </row>
    <row r="28" spans="1:20" ht="12.75" customHeight="1" x14ac:dyDescent="0.2">
      <c r="A28" s="432">
        <v>3</v>
      </c>
      <c r="B28" s="2843"/>
      <c r="C28" s="2794"/>
      <c r="D28" s="800" t="s">
        <v>35</v>
      </c>
      <c r="E28" s="3196"/>
      <c r="F28" s="433">
        <v>2</v>
      </c>
      <c r="G28" s="801">
        <f>'СР1(1)'!AG18</f>
        <v>0.62641325747200061</v>
      </c>
      <c r="H28" s="802">
        <f>'СР1(1)'!AH18</f>
        <v>0.63932202725477427</v>
      </c>
      <c r="I28" s="505"/>
      <c r="J28" s="803">
        <v>0.71</v>
      </c>
      <c r="K28" s="803"/>
      <c r="L28" s="804"/>
      <c r="M28" s="805"/>
      <c r="N28" s="806"/>
      <c r="O28" s="807">
        <f t="shared" si="2"/>
        <v>9.1590000000000005E-2</v>
      </c>
      <c r="P28" s="808">
        <f t="shared" si="3"/>
        <v>5.040999999999999E-2</v>
      </c>
      <c r="Q28" s="172">
        <f t="shared" si="0"/>
        <v>0.68299227664374795</v>
      </c>
      <c r="R28" s="173">
        <f t="shared" si="1"/>
        <v>0.69578660343598209</v>
      </c>
      <c r="S28" s="818">
        <f t="shared" si="4"/>
        <v>5325.5458667388111</v>
      </c>
      <c r="T28" s="819">
        <f t="shared" si="5"/>
        <v>4527.2501431393612</v>
      </c>
    </row>
    <row r="29" spans="1:20" ht="12.75" customHeight="1" x14ac:dyDescent="0.2">
      <c r="A29" s="432">
        <v>3</v>
      </c>
      <c r="B29" s="2798"/>
      <c r="C29" s="2796"/>
      <c r="D29" s="800" t="s">
        <v>35</v>
      </c>
      <c r="E29" s="433" t="s">
        <v>155</v>
      </c>
      <c r="F29" s="433">
        <v>2</v>
      </c>
      <c r="G29" s="801">
        <f>'СР1(1)'!AG20</f>
        <v>0.64994385702108104</v>
      </c>
      <c r="H29" s="802">
        <f>'СР1(1)'!AH20</f>
        <v>0.66417133293078479</v>
      </c>
      <c r="I29" s="505"/>
      <c r="J29" s="803"/>
      <c r="K29" s="803">
        <v>0.55000000000000004</v>
      </c>
      <c r="L29" s="804"/>
      <c r="M29" s="805"/>
      <c r="N29" s="806"/>
      <c r="O29" s="807">
        <f t="shared" si="2"/>
        <v>8.9650000000000007E-2</v>
      </c>
      <c r="P29" s="808">
        <f t="shared" si="3"/>
        <v>2.145E-2</v>
      </c>
      <c r="Q29" s="172">
        <f t="shared" si="0"/>
        <v>0.67735281334445174</v>
      </c>
      <c r="R29" s="173">
        <f t="shared" si="1"/>
        <v>0.69145768827151377</v>
      </c>
      <c r="S29" s="818">
        <f t="shared" si="4"/>
        <v>5369.884976095871</v>
      </c>
      <c r="T29" s="819">
        <f t="shared" si="5"/>
        <v>4555.5932827564329</v>
      </c>
    </row>
    <row r="30" spans="1:20" ht="12.75" customHeight="1" x14ac:dyDescent="0.2">
      <c r="A30" s="432">
        <v>3</v>
      </c>
      <c r="B30" s="2799" t="s">
        <v>254</v>
      </c>
      <c r="C30" s="2795" t="s">
        <v>361</v>
      </c>
      <c r="D30" s="1070" t="s">
        <v>35</v>
      </c>
      <c r="E30" s="3197" t="s">
        <v>102</v>
      </c>
      <c r="F30" s="433">
        <v>1</v>
      </c>
      <c r="G30" s="801">
        <f>'СР1(1)'!AG17</f>
        <v>0.87018455095180403</v>
      </c>
      <c r="H30" s="802">
        <f>'СР1(1)'!AH17</f>
        <v>0.88313198917470115</v>
      </c>
      <c r="I30" s="505"/>
      <c r="J30" s="803"/>
      <c r="K30" s="803"/>
      <c r="L30" s="804">
        <v>0.36</v>
      </c>
      <c r="M30" s="805"/>
      <c r="N30" s="985"/>
      <c r="O30" s="1143">
        <f t="shared" si="2"/>
        <v>3.024E-2</v>
      </c>
      <c r="P30" s="1144">
        <f t="shared" si="3"/>
        <v>1.3319999999999999E-2</v>
      </c>
      <c r="Q30" s="172">
        <f t="shared" si="0"/>
        <v>0.88402191666980112</v>
      </c>
      <c r="R30" s="173">
        <f t="shared" si="1"/>
        <v>0.89696188686882261</v>
      </c>
      <c r="S30" s="535">
        <f t="shared" si="4"/>
        <v>4114.4983255581947</v>
      </c>
      <c r="T30" s="1145">
        <f t="shared" si="5"/>
        <v>3511.8549027721128</v>
      </c>
    </row>
    <row r="31" spans="1:20" ht="12.75" customHeight="1" x14ac:dyDescent="0.2">
      <c r="A31" s="432">
        <v>3</v>
      </c>
      <c r="B31" s="2843"/>
      <c r="C31" s="2794"/>
      <c r="D31" s="800" t="s">
        <v>35</v>
      </c>
      <c r="E31" s="3196"/>
      <c r="F31" s="433">
        <v>2</v>
      </c>
      <c r="G31" s="801">
        <f>'СР1(1)'!AG18</f>
        <v>0.62641325747200061</v>
      </c>
      <c r="H31" s="802">
        <f>'СР1(1)'!AH18</f>
        <v>0.63932202725477427</v>
      </c>
      <c r="I31" s="505"/>
      <c r="J31" s="803"/>
      <c r="K31" s="803"/>
      <c r="L31" s="804">
        <v>0.36</v>
      </c>
      <c r="M31" s="805"/>
      <c r="N31" s="806"/>
      <c r="O31" s="807">
        <f t="shared" si="2"/>
        <v>3.024E-2</v>
      </c>
      <c r="P31" s="808">
        <f t="shared" si="3"/>
        <v>1.3319999999999999E-2</v>
      </c>
      <c r="Q31" s="172">
        <f t="shared" si="0"/>
        <v>0.6404475765554406</v>
      </c>
      <c r="R31" s="173">
        <f t="shared" si="1"/>
        <v>0.65334223293708904</v>
      </c>
      <c r="S31" s="818">
        <f t="shared" si="4"/>
        <v>5679.3199459937032</v>
      </c>
      <c r="T31" s="819">
        <f t="shared" si="5"/>
        <v>4821.3628955826534</v>
      </c>
    </row>
    <row r="32" spans="1:20" ht="12.75" customHeight="1" x14ac:dyDescent="0.2">
      <c r="A32" s="432">
        <v>3</v>
      </c>
      <c r="B32" s="2798"/>
      <c r="C32" s="2796"/>
      <c r="D32" s="800" t="s">
        <v>35</v>
      </c>
      <c r="E32" s="433" t="s">
        <v>256</v>
      </c>
      <c r="F32" s="433">
        <v>2</v>
      </c>
      <c r="G32" s="801">
        <f>Q36</f>
        <v>0.65184093414540256</v>
      </c>
      <c r="H32" s="802">
        <f>R36</f>
        <v>0.66606821616423195</v>
      </c>
      <c r="I32" s="505">
        <v>0.18</v>
      </c>
      <c r="J32" s="803"/>
      <c r="K32" s="803"/>
      <c r="L32" s="804"/>
      <c r="M32" s="805"/>
      <c r="N32" s="806"/>
      <c r="O32" s="807">
        <f t="shared" si="2"/>
        <v>2.3220000000000001E-2</v>
      </c>
      <c r="P32" s="808">
        <f t="shared" si="3"/>
        <v>1.2779999999999998E-2</v>
      </c>
      <c r="Q32" s="172">
        <f t="shared" si="0"/>
        <v>0.66502643143284734</v>
      </c>
      <c r="R32" s="173">
        <f t="shared" si="1"/>
        <v>0.67924522007104315</v>
      </c>
      <c r="S32" s="818">
        <f t="shared" si="4"/>
        <v>5469.4167389073591</v>
      </c>
      <c r="T32" s="819">
        <f t="shared" si="5"/>
        <v>4637.5004297719424</v>
      </c>
    </row>
    <row r="33" spans="1:20" ht="12.75" customHeight="1" x14ac:dyDescent="0.2">
      <c r="A33" s="432">
        <v>3</v>
      </c>
      <c r="B33" s="2799" t="s">
        <v>368</v>
      </c>
      <c r="C33" s="2795" t="s">
        <v>361</v>
      </c>
      <c r="D33" s="800" t="s">
        <v>35</v>
      </c>
      <c r="E33" s="3197" t="s">
        <v>102</v>
      </c>
      <c r="F33" s="433">
        <v>1</v>
      </c>
      <c r="G33" s="801">
        <f>'СР1(1)'!AG17</f>
        <v>0.87018455095180403</v>
      </c>
      <c r="H33" s="802">
        <f>'СР1(1)'!AH17</f>
        <v>0.88313198917470115</v>
      </c>
      <c r="I33" s="505"/>
      <c r="J33" s="803"/>
      <c r="K33" s="803"/>
      <c r="L33" s="804"/>
      <c r="M33" s="805"/>
      <c r="N33" s="806">
        <v>0.36</v>
      </c>
      <c r="O33" s="807">
        <f>0.129*I33+0.129*J33+0.163*K33+0.084*L33+0.0215*M33+0.039*N33</f>
        <v>1.4039999999999999E-2</v>
      </c>
      <c r="P33" s="808">
        <f>0.071*I33+0.071*J33+0.039*K33+0.037*L33+0.0118*M33+0.036*N33</f>
        <v>1.2959999999999999E-2</v>
      </c>
      <c r="Q33" s="172">
        <f>SQRT(O33^2+(G33+P33)^2)</f>
        <v>0.88325614601646751</v>
      </c>
      <c r="R33" s="173">
        <f>SQRT(O33^2+(H33+P33)^2)</f>
        <v>0.89620197202587804</v>
      </c>
      <c r="S33" s="818">
        <f>6300/(SQRT(3)*Q33)</f>
        <v>4118.0655377254834</v>
      </c>
      <c r="T33" s="819">
        <f>6300/(2*R33)</f>
        <v>3514.8327032570323</v>
      </c>
    </row>
    <row r="34" spans="1:20" ht="12.75" customHeight="1" x14ac:dyDescent="0.2">
      <c r="A34" s="997">
        <v>3</v>
      </c>
      <c r="B34" s="2798"/>
      <c r="C34" s="2796"/>
      <c r="D34" s="800" t="s">
        <v>35</v>
      </c>
      <c r="E34" s="3196"/>
      <c r="F34" s="433">
        <v>2</v>
      </c>
      <c r="G34" s="801">
        <f>'СР1(1)'!AG18</f>
        <v>0.62641325747200061</v>
      </c>
      <c r="H34" s="802">
        <f>'СР1(1)'!AH18</f>
        <v>0.63932202725477427</v>
      </c>
      <c r="I34" s="505"/>
      <c r="J34" s="803"/>
      <c r="K34" s="803"/>
      <c r="L34" s="804"/>
      <c r="M34" s="805"/>
      <c r="N34" s="806">
        <v>0.36</v>
      </c>
      <c r="O34" s="807">
        <f>0.129*I34+0.129*J34+0.163*K34+0.084*L34+0.0215*M34+0.039*N34</f>
        <v>1.4039999999999999E-2</v>
      </c>
      <c r="P34" s="808">
        <f>0.071*I34+0.071*J34+0.039*K34+0.037*L34+0.0118*M34+0.036*N34</f>
        <v>1.2959999999999999E-2</v>
      </c>
      <c r="Q34" s="172">
        <f>SQRT(O34^2+(G34+P34)^2)</f>
        <v>0.63952739110249002</v>
      </c>
      <c r="R34" s="173">
        <f>SQRT(O34^2+(H34+P34)^2)</f>
        <v>0.65243311126857906</v>
      </c>
      <c r="S34" s="818">
        <f>6300/(SQRT(3)*Q34)</f>
        <v>5687.4916485191343</v>
      </c>
      <c r="T34" s="819">
        <f>6300/(2*R34)</f>
        <v>4828.0811405711729</v>
      </c>
    </row>
    <row r="35" spans="1:20" ht="12.75" customHeight="1" x14ac:dyDescent="0.2">
      <c r="A35" s="432">
        <v>3</v>
      </c>
      <c r="B35" s="2799" t="s">
        <v>255</v>
      </c>
      <c r="C35" s="2795" t="s">
        <v>361</v>
      </c>
      <c r="D35" s="800" t="s">
        <v>35</v>
      </c>
      <c r="E35" s="3197" t="s">
        <v>155</v>
      </c>
      <c r="F35" s="433">
        <v>1</v>
      </c>
      <c r="G35" s="801">
        <f>'СР1(1)'!AG19</f>
        <v>0.65270373259213488</v>
      </c>
      <c r="H35" s="802">
        <f>'СР1(1)'!AH19</f>
        <v>0.66693199031430572</v>
      </c>
      <c r="I35" s="505"/>
      <c r="J35" s="803"/>
      <c r="K35" s="803"/>
      <c r="L35" s="804"/>
      <c r="M35" s="805">
        <v>0.16</v>
      </c>
      <c r="N35" s="806"/>
      <c r="O35" s="807">
        <f t="shared" si="2"/>
        <v>3.4399999999999999E-3</v>
      </c>
      <c r="P35" s="808">
        <f t="shared" si="3"/>
        <v>1.8879999999999999E-3</v>
      </c>
      <c r="Q35" s="172">
        <f>SQRT(O35^2+(G35+P35)^2)</f>
        <v>0.65460077144620987</v>
      </c>
      <c r="R35" s="173">
        <f>SQRT(O35^2+(H35+P35)^2)</f>
        <v>0.66882883688132644</v>
      </c>
      <c r="S35" s="818">
        <f>6300/(SQRT(3)*Q35)</f>
        <v>5556.5267481410674</v>
      </c>
      <c r="T35" s="819">
        <f>6300/(2*R35)</f>
        <v>4709.7251588135696</v>
      </c>
    </row>
    <row r="36" spans="1:20" ht="12.75" customHeight="1" x14ac:dyDescent="0.2">
      <c r="A36" s="432">
        <v>3</v>
      </c>
      <c r="B36" s="2843"/>
      <c r="C36" s="2794"/>
      <c r="D36" s="800" t="s">
        <v>35</v>
      </c>
      <c r="E36" s="3196"/>
      <c r="F36" s="433">
        <v>2</v>
      </c>
      <c r="G36" s="801">
        <f>'СР1(1)'!AG20</f>
        <v>0.64994385702108104</v>
      </c>
      <c r="H36" s="802">
        <f>'СР1(1)'!AH20</f>
        <v>0.66417133293078479</v>
      </c>
      <c r="I36" s="505"/>
      <c r="J36" s="803"/>
      <c r="K36" s="803"/>
      <c r="L36" s="804"/>
      <c r="M36" s="805">
        <v>0.16</v>
      </c>
      <c r="N36" s="806"/>
      <c r="O36" s="807">
        <f t="shared" si="2"/>
        <v>3.4399999999999999E-3</v>
      </c>
      <c r="P36" s="808">
        <f t="shared" si="3"/>
        <v>1.8879999999999999E-3</v>
      </c>
      <c r="Q36" s="172">
        <f t="shared" si="0"/>
        <v>0.65184093414540256</v>
      </c>
      <c r="R36" s="173">
        <f t="shared" si="1"/>
        <v>0.66606821616423195</v>
      </c>
      <c r="S36" s="818">
        <f t="shared" si="4"/>
        <v>5580.0525946768612</v>
      </c>
      <c r="T36" s="819">
        <f t="shared" si="5"/>
        <v>4729.2453288647939</v>
      </c>
    </row>
    <row r="37" spans="1:20" ht="12.75" customHeight="1" thickBot="1" x14ac:dyDescent="0.25">
      <c r="A37" s="452">
        <v>3</v>
      </c>
      <c r="B37" s="2618"/>
      <c r="C37" s="2797"/>
      <c r="D37" s="810" t="s">
        <v>35</v>
      </c>
      <c r="E37" s="455" t="s">
        <v>257</v>
      </c>
      <c r="F37" s="455">
        <v>2</v>
      </c>
      <c r="G37" s="811">
        <f>Q31</f>
        <v>0.6404475765554406</v>
      </c>
      <c r="H37" s="812">
        <f>R31</f>
        <v>0.65334223293708904</v>
      </c>
      <c r="I37" s="458">
        <v>0.18</v>
      </c>
      <c r="J37" s="813"/>
      <c r="K37" s="813"/>
      <c r="L37" s="460"/>
      <c r="M37" s="461"/>
      <c r="N37" s="814"/>
      <c r="O37" s="815">
        <f t="shared" si="2"/>
        <v>2.3220000000000001E-2</v>
      </c>
      <c r="P37" s="816">
        <f t="shared" si="3"/>
        <v>1.2779999999999998E-2</v>
      </c>
      <c r="Q37" s="190">
        <f t="shared" si="0"/>
        <v>0.65364014195311937</v>
      </c>
      <c r="R37" s="191">
        <f t="shared" si="1"/>
        <v>0.66652681687468029</v>
      </c>
      <c r="S37" s="820">
        <f t="shared" si="4"/>
        <v>5564.6929593799623</v>
      </c>
      <c r="T37" s="821">
        <f t="shared" si="5"/>
        <v>4725.9913933699381</v>
      </c>
    </row>
    <row r="38" spans="1:20" ht="12.75" customHeight="1" x14ac:dyDescent="0.2">
      <c r="A38" s="759">
        <v>3</v>
      </c>
      <c r="B38" s="2604" t="s">
        <v>253</v>
      </c>
      <c r="C38" s="2787" t="s">
        <v>361</v>
      </c>
      <c r="D38" s="760" t="s">
        <v>35</v>
      </c>
      <c r="E38" s="3194" t="s">
        <v>102</v>
      </c>
      <c r="F38" s="761">
        <v>1</v>
      </c>
      <c r="G38" s="762">
        <f>'СР1(1)'!AG23</f>
        <v>1.0427401105790297</v>
      </c>
      <c r="H38" s="763">
        <f>'СР1(1)'!AH23</f>
        <v>1.0661226137893558</v>
      </c>
      <c r="I38" s="764"/>
      <c r="J38" s="765">
        <v>0.71</v>
      </c>
      <c r="K38" s="765"/>
      <c r="L38" s="766"/>
      <c r="M38" s="767"/>
      <c r="N38" s="768"/>
      <c r="O38" s="769">
        <f t="shared" ref="O38:O48" si="10">0.129*I38+0.129*J38+0.163*K38+0.084*L38+0.0215*M38+0.039*N38</f>
        <v>9.1590000000000005E-2</v>
      </c>
      <c r="P38" s="770">
        <f t="shared" ref="P38:P48" si="11">0.071*I38+0.071*J38+0.039*K38+0.037*L38+0.0118*M38+0.036*N38</f>
        <v>5.040999999999999E-2</v>
      </c>
      <c r="Q38" s="154">
        <f t="shared" ref="Q38:Q48" si="12">SQRT(O38^2+(G38+P38)^2)</f>
        <v>1.096980351856379</v>
      </c>
      <c r="R38" s="155">
        <f t="shared" ref="R38:R48" si="13">SQRT(O38^2+(H38+P38)^2)</f>
        <v>1.1202829132657923</v>
      </c>
      <c r="S38" s="831">
        <f t="shared" ref="S38:S48" si="14">6300/(SQRT(3)*Q38)</f>
        <v>3315.7446163364402</v>
      </c>
      <c r="T38" s="832">
        <f t="shared" ref="T38:T48" si="15">6300/(2*R38)</f>
        <v>2811.7897387341905</v>
      </c>
    </row>
    <row r="39" spans="1:20" ht="12.75" customHeight="1" x14ac:dyDescent="0.2">
      <c r="A39" s="771">
        <v>3</v>
      </c>
      <c r="B39" s="2842"/>
      <c r="C39" s="2788"/>
      <c r="D39" s="772" t="s">
        <v>35</v>
      </c>
      <c r="E39" s="3193"/>
      <c r="F39" s="774">
        <v>2</v>
      </c>
      <c r="G39" s="775">
        <f>'СР1(1)'!AG24</f>
        <v>0.8009654616152162</v>
      </c>
      <c r="H39" s="776">
        <f>'СР1(1)'!AH24</f>
        <v>0.82431849491414777</v>
      </c>
      <c r="I39" s="777"/>
      <c r="J39" s="778">
        <v>0.71</v>
      </c>
      <c r="K39" s="778"/>
      <c r="L39" s="779"/>
      <c r="M39" s="780"/>
      <c r="N39" s="597"/>
      <c r="O39" s="781">
        <f t="shared" si="10"/>
        <v>9.1590000000000005E-2</v>
      </c>
      <c r="P39" s="782">
        <f t="shared" si="11"/>
        <v>5.040999999999999E-2</v>
      </c>
      <c r="Q39" s="172">
        <f t="shared" si="12"/>
        <v>0.85628786324490336</v>
      </c>
      <c r="R39" s="173">
        <f t="shared" si="13"/>
        <v>0.87951047061122034</v>
      </c>
      <c r="S39" s="833">
        <f t="shared" si="14"/>
        <v>4247.7615904902195</v>
      </c>
      <c r="T39" s="834">
        <f t="shared" si="15"/>
        <v>3581.5378045594971</v>
      </c>
    </row>
    <row r="40" spans="1:20" ht="12.75" customHeight="1" x14ac:dyDescent="0.2">
      <c r="A40" s="771">
        <v>3</v>
      </c>
      <c r="B40" s="2786"/>
      <c r="C40" s="2791"/>
      <c r="D40" s="772" t="s">
        <v>35</v>
      </c>
      <c r="E40" s="774" t="s">
        <v>155</v>
      </c>
      <c r="F40" s="774">
        <v>2</v>
      </c>
      <c r="G40" s="775">
        <f>'СР1(1)'!AG26</f>
        <v>0.84258546738777507</v>
      </c>
      <c r="H40" s="776">
        <f>'СР1(1)'!AH26</f>
        <v>0.86830981975611443</v>
      </c>
      <c r="I40" s="777"/>
      <c r="J40" s="778"/>
      <c r="K40" s="778">
        <v>0.55000000000000004</v>
      </c>
      <c r="L40" s="779"/>
      <c r="M40" s="780"/>
      <c r="N40" s="597"/>
      <c r="O40" s="781">
        <f t="shared" si="10"/>
        <v>8.9650000000000007E-2</v>
      </c>
      <c r="P40" s="782">
        <f t="shared" si="11"/>
        <v>2.145E-2</v>
      </c>
      <c r="Q40" s="172">
        <f t="shared" si="12"/>
        <v>0.86867393848555796</v>
      </c>
      <c r="R40" s="173">
        <f t="shared" si="13"/>
        <v>0.89426487091489471</v>
      </c>
      <c r="S40" s="833">
        <f t="shared" si="14"/>
        <v>4187.1944520816478</v>
      </c>
      <c r="T40" s="834">
        <f t="shared" si="15"/>
        <v>3522.4463159078723</v>
      </c>
    </row>
    <row r="41" spans="1:20" ht="12.75" customHeight="1" x14ac:dyDescent="0.2">
      <c r="A41" s="771">
        <v>3</v>
      </c>
      <c r="B41" s="2789" t="s">
        <v>254</v>
      </c>
      <c r="C41" s="2790" t="s">
        <v>361</v>
      </c>
      <c r="D41" s="772" t="s">
        <v>35</v>
      </c>
      <c r="E41" s="3192" t="s">
        <v>102</v>
      </c>
      <c r="F41" s="774">
        <v>1</v>
      </c>
      <c r="G41" s="775">
        <f>'СР1(1)'!AG23</f>
        <v>1.0427401105790297</v>
      </c>
      <c r="H41" s="776">
        <f>'СР1(1)'!AH23</f>
        <v>1.0661226137893558</v>
      </c>
      <c r="I41" s="777"/>
      <c r="J41" s="778"/>
      <c r="K41" s="778"/>
      <c r="L41" s="779">
        <v>0.36</v>
      </c>
      <c r="M41" s="780"/>
      <c r="N41" s="597"/>
      <c r="O41" s="781">
        <f t="shared" si="10"/>
        <v>3.024E-2</v>
      </c>
      <c r="P41" s="782">
        <f t="shared" si="11"/>
        <v>1.3319999999999999E-2</v>
      </c>
      <c r="Q41" s="172">
        <f t="shared" si="12"/>
        <v>1.0564929790378128</v>
      </c>
      <c r="R41" s="173">
        <f t="shared" si="13"/>
        <v>1.0798661093230013</v>
      </c>
      <c r="S41" s="833">
        <f t="shared" si="14"/>
        <v>3442.8119902957346</v>
      </c>
      <c r="T41" s="834">
        <f t="shared" si="15"/>
        <v>2917.028298975717</v>
      </c>
    </row>
    <row r="42" spans="1:20" ht="12.75" customHeight="1" x14ac:dyDescent="0.2">
      <c r="A42" s="771">
        <v>3</v>
      </c>
      <c r="B42" s="2842"/>
      <c r="C42" s="2788"/>
      <c r="D42" s="772" t="s">
        <v>35</v>
      </c>
      <c r="E42" s="3193"/>
      <c r="F42" s="774">
        <v>2</v>
      </c>
      <c r="G42" s="775">
        <f>'СР1(1)'!AG24</f>
        <v>0.8009654616152162</v>
      </c>
      <c r="H42" s="776">
        <f>'СР1(1)'!AH24</f>
        <v>0.82431849491414777</v>
      </c>
      <c r="I42" s="777"/>
      <c r="J42" s="778"/>
      <c r="K42" s="778"/>
      <c r="L42" s="779">
        <v>0.36</v>
      </c>
      <c r="M42" s="780"/>
      <c r="N42" s="597"/>
      <c r="O42" s="781">
        <f t="shared" si="10"/>
        <v>3.024E-2</v>
      </c>
      <c r="P42" s="782">
        <f t="shared" si="11"/>
        <v>1.3319999999999999E-2</v>
      </c>
      <c r="Q42" s="172">
        <f t="shared" si="12"/>
        <v>0.8148467773746827</v>
      </c>
      <c r="R42" s="173">
        <f t="shared" si="13"/>
        <v>0.83818417174391857</v>
      </c>
      <c r="S42" s="833">
        <f t="shared" si="14"/>
        <v>4463.7922084118854</v>
      </c>
      <c r="T42" s="834">
        <f t="shared" si="15"/>
        <v>3758.1239376617409</v>
      </c>
    </row>
    <row r="43" spans="1:20" ht="12.75" customHeight="1" x14ac:dyDescent="0.2">
      <c r="A43" s="771">
        <v>3</v>
      </c>
      <c r="B43" s="2786"/>
      <c r="C43" s="2791"/>
      <c r="D43" s="772" t="s">
        <v>35</v>
      </c>
      <c r="E43" s="774" t="s">
        <v>256</v>
      </c>
      <c r="F43" s="774">
        <v>2</v>
      </c>
      <c r="G43" s="775">
        <f>Q47</f>
        <v>0.84448047385474323</v>
      </c>
      <c r="H43" s="776">
        <f>R47</f>
        <v>0.87020461910305613</v>
      </c>
      <c r="I43" s="777">
        <v>0.18</v>
      </c>
      <c r="J43" s="778"/>
      <c r="K43" s="778"/>
      <c r="L43" s="779"/>
      <c r="M43" s="780"/>
      <c r="N43" s="597"/>
      <c r="O43" s="781">
        <f t="shared" si="10"/>
        <v>2.3220000000000001E-2</v>
      </c>
      <c r="P43" s="782">
        <f t="shared" si="11"/>
        <v>1.2779999999999998E-2</v>
      </c>
      <c r="Q43" s="172">
        <f t="shared" si="12"/>
        <v>0.85757488794487147</v>
      </c>
      <c r="R43" s="173">
        <f t="shared" si="13"/>
        <v>0.883289876525577</v>
      </c>
      <c r="S43" s="833">
        <f t="shared" si="14"/>
        <v>4241.3866672463291</v>
      </c>
      <c r="T43" s="834">
        <f t="shared" si="15"/>
        <v>3566.2131806497468</v>
      </c>
    </row>
    <row r="44" spans="1:20" ht="12.75" customHeight="1" x14ac:dyDescent="0.2">
      <c r="A44" s="771">
        <v>3</v>
      </c>
      <c r="B44" s="2789" t="s">
        <v>368</v>
      </c>
      <c r="C44" s="2790" t="s">
        <v>361</v>
      </c>
      <c r="D44" s="772" t="s">
        <v>35</v>
      </c>
      <c r="E44" s="3192" t="s">
        <v>102</v>
      </c>
      <c r="F44" s="774">
        <v>1</v>
      </c>
      <c r="G44" s="775">
        <f>'СР1(1)'!AG23</f>
        <v>1.0427401105790297</v>
      </c>
      <c r="H44" s="776">
        <f>'СР1(1)'!AH23</f>
        <v>1.0661226137893558</v>
      </c>
      <c r="I44" s="777"/>
      <c r="J44" s="778"/>
      <c r="K44" s="778"/>
      <c r="L44" s="779"/>
      <c r="M44" s="780"/>
      <c r="N44" s="597">
        <v>0.36</v>
      </c>
      <c r="O44" s="781">
        <f t="shared" si="10"/>
        <v>1.4039999999999999E-2</v>
      </c>
      <c r="P44" s="782">
        <f t="shared" si="11"/>
        <v>1.2959999999999999E-2</v>
      </c>
      <c r="Q44" s="172">
        <f t="shared" si="12"/>
        <v>1.0557934670552644</v>
      </c>
      <c r="R44" s="173">
        <f t="shared" si="13"/>
        <v>1.0791739475091437</v>
      </c>
      <c r="S44" s="833">
        <f t="shared" si="14"/>
        <v>3445.0930124047181</v>
      </c>
      <c r="T44" s="834">
        <f t="shared" si="15"/>
        <v>2918.8992259038114</v>
      </c>
    </row>
    <row r="45" spans="1:20" ht="12.75" customHeight="1" x14ac:dyDescent="0.2">
      <c r="A45" s="771">
        <v>3</v>
      </c>
      <c r="B45" s="2786"/>
      <c r="C45" s="2791"/>
      <c r="D45" s="772" t="s">
        <v>35</v>
      </c>
      <c r="E45" s="3193"/>
      <c r="F45" s="774">
        <v>2</v>
      </c>
      <c r="G45" s="775">
        <f>'СР1(1)'!AG24</f>
        <v>0.8009654616152162</v>
      </c>
      <c r="H45" s="776">
        <f>'СР1(1)'!AH24</f>
        <v>0.82431849491414777</v>
      </c>
      <c r="I45" s="777"/>
      <c r="J45" s="778"/>
      <c r="K45" s="778"/>
      <c r="L45" s="779"/>
      <c r="M45" s="780"/>
      <c r="N45" s="597">
        <v>0.36</v>
      </c>
      <c r="O45" s="781">
        <f t="shared" si="10"/>
        <v>1.4039999999999999E-2</v>
      </c>
      <c r="P45" s="782">
        <f t="shared" si="11"/>
        <v>1.2959999999999999E-2</v>
      </c>
      <c r="Q45" s="172">
        <f t="shared" si="12"/>
        <v>0.81404654576107793</v>
      </c>
      <c r="R45" s="173">
        <f t="shared" si="13"/>
        <v>0.83739620231148681</v>
      </c>
      <c r="S45" s="833">
        <f t="shared" si="14"/>
        <v>4468.1802469833083</v>
      </c>
      <c r="T45" s="834">
        <f t="shared" si="15"/>
        <v>3761.660240761747</v>
      </c>
    </row>
    <row r="46" spans="1:20" ht="12.75" customHeight="1" x14ac:dyDescent="0.2">
      <c r="A46" s="771">
        <v>3</v>
      </c>
      <c r="B46" s="2789" t="s">
        <v>255</v>
      </c>
      <c r="C46" s="2790" t="s">
        <v>361</v>
      </c>
      <c r="D46" s="772" t="s">
        <v>35</v>
      </c>
      <c r="E46" s="3192" t="s">
        <v>155</v>
      </c>
      <c r="F46" s="774">
        <v>1</v>
      </c>
      <c r="G46" s="775">
        <f>'СР1(1)'!AG25</f>
        <v>0.84500665290448862</v>
      </c>
      <c r="H46" s="776">
        <f>'СР1(1)'!AH25</f>
        <v>0.87061074275456174</v>
      </c>
      <c r="I46" s="777"/>
      <c r="J46" s="778"/>
      <c r="K46" s="778"/>
      <c r="L46" s="779"/>
      <c r="M46" s="780">
        <v>0.16</v>
      </c>
      <c r="N46" s="597"/>
      <c r="O46" s="781">
        <f t="shared" si="10"/>
        <v>3.4399999999999999E-3</v>
      </c>
      <c r="P46" s="782">
        <f t="shared" si="11"/>
        <v>1.8879999999999999E-3</v>
      </c>
      <c r="Q46" s="172">
        <f t="shared" si="12"/>
        <v>0.84690163934084706</v>
      </c>
      <c r="R46" s="173">
        <f t="shared" si="13"/>
        <v>0.87250552417064442</v>
      </c>
      <c r="S46" s="833">
        <f t="shared" si="14"/>
        <v>4294.839597577824</v>
      </c>
      <c r="T46" s="834">
        <f t="shared" si="15"/>
        <v>3610.2923279416668</v>
      </c>
    </row>
    <row r="47" spans="1:20" ht="12.75" customHeight="1" x14ac:dyDescent="0.2">
      <c r="A47" s="771">
        <v>3</v>
      </c>
      <c r="B47" s="2842"/>
      <c r="C47" s="2788"/>
      <c r="D47" s="772" t="s">
        <v>35</v>
      </c>
      <c r="E47" s="3193"/>
      <c r="F47" s="774">
        <v>2</v>
      </c>
      <c r="G47" s="775">
        <f>'СР1(1)'!AG26</f>
        <v>0.84258546738777507</v>
      </c>
      <c r="H47" s="776">
        <f>'СР1(1)'!AH26</f>
        <v>0.86830981975611443</v>
      </c>
      <c r="I47" s="777"/>
      <c r="J47" s="778"/>
      <c r="K47" s="778"/>
      <c r="L47" s="779"/>
      <c r="M47" s="780">
        <v>0.16</v>
      </c>
      <c r="N47" s="597"/>
      <c r="O47" s="781">
        <f t="shared" si="10"/>
        <v>3.4399999999999999E-3</v>
      </c>
      <c r="P47" s="782">
        <f t="shared" si="11"/>
        <v>1.8879999999999999E-3</v>
      </c>
      <c r="Q47" s="172">
        <f t="shared" si="12"/>
        <v>0.84448047385474323</v>
      </c>
      <c r="R47" s="173">
        <f t="shared" si="13"/>
        <v>0.87020461910305613</v>
      </c>
      <c r="S47" s="833">
        <f t="shared" si="14"/>
        <v>4307.1531059701983</v>
      </c>
      <c r="T47" s="834">
        <f t="shared" si="15"/>
        <v>3619.8382895815835</v>
      </c>
    </row>
    <row r="48" spans="1:20" ht="12.75" customHeight="1" thickBot="1" x14ac:dyDescent="0.25">
      <c r="A48" s="604">
        <v>3</v>
      </c>
      <c r="B48" s="2605"/>
      <c r="C48" s="2792"/>
      <c r="D48" s="783" t="s">
        <v>35</v>
      </c>
      <c r="E48" s="607" t="s">
        <v>257</v>
      </c>
      <c r="F48" s="607">
        <v>2</v>
      </c>
      <c r="G48" s="784">
        <f>Q42</f>
        <v>0.8148467773746827</v>
      </c>
      <c r="H48" s="785">
        <f>R42</f>
        <v>0.83818417174391857</v>
      </c>
      <c r="I48" s="786">
        <v>0.18</v>
      </c>
      <c r="J48" s="787"/>
      <c r="K48" s="787"/>
      <c r="L48" s="788"/>
      <c r="M48" s="789"/>
      <c r="N48" s="790"/>
      <c r="O48" s="791">
        <f t="shared" si="10"/>
        <v>2.3220000000000001E-2</v>
      </c>
      <c r="P48" s="792">
        <f t="shared" si="11"/>
        <v>1.2779999999999998E-2</v>
      </c>
      <c r="Q48" s="190">
        <f t="shared" si="12"/>
        <v>0.82795244490707476</v>
      </c>
      <c r="R48" s="191">
        <f t="shared" si="13"/>
        <v>0.85128091132822503</v>
      </c>
      <c r="S48" s="835">
        <f t="shared" si="14"/>
        <v>4393.1347968938917</v>
      </c>
      <c r="T48" s="836">
        <f t="shared" si="15"/>
        <v>3700.3061599080856</v>
      </c>
    </row>
    <row r="49" spans="1:20" ht="12.75" customHeight="1" x14ac:dyDescent="0.2">
      <c r="A49" s="113"/>
      <c r="B49" s="200"/>
      <c r="C49" s="200"/>
      <c r="D49" s="201"/>
      <c r="E49" s="202"/>
      <c r="F49" s="202"/>
      <c r="G49" s="113"/>
      <c r="H49" s="113"/>
      <c r="I49" s="203"/>
      <c r="J49" s="203"/>
      <c r="K49" s="203"/>
      <c r="L49" s="204"/>
      <c r="M49" s="204"/>
      <c r="N49" s="204"/>
      <c r="O49" s="203"/>
      <c r="P49" s="201"/>
    </row>
    <row r="50" spans="1:20" ht="15.75" x14ac:dyDescent="0.2">
      <c r="A50" s="113"/>
      <c r="B50" s="207" t="s">
        <v>158</v>
      </c>
      <c r="C50" s="207"/>
      <c r="D50" s="2608">
        <v>42647</v>
      </c>
      <c r="E50" s="2609"/>
      <c r="F50" s="202"/>
      <c r="G50" s="113"/>
      <c r="H50" s="113"/>
      <c r="I50" s="203"/>
      <c r="J50" s="203"/>
      <c r="K50" s="203"/>
      <c r="L50" s="204"/>
      <c r="M50" s="204"/>
      <c r="N50" s="204"/>
      <c r="O50" s="208"/>
      <c r="P50" s="208"/>
    </row>
    <row r="51" spans="1:20" x14ac:dyDescent="0.2">
      <c r="A51" s="113"/>
      <c r="B51" s="200" t="s">
        <v>328</v>
      </c>
      <c r="C51" s="200"/>
      <c r="D51" s="2610" t="s">
        <v>189</v>
      </c>
      <c r="E51" s="2610"/>
      <c r="F51" s="201"/>
      <c r="G51" s="113"/>
      <c r="H51" s="113"/>
      <c r="I51" s="203"/>
      <c r="J51" s="203"/>
      <c r="K51" s="203"/>
      <c r="L51" s="204"/>
      <c r="M51" s="204"/>
      <c r="N51" s="204"/>
      <c r="Q51" s="120" t="s">
        <v>216</v>
      </c>
      <c r="R51" s="121" t="s">
        <v>217</v>
      </c>
    </row>
    <row r="52" spans="1:20" ht="21.75" customHeight="1" thickBot="1" x14ac:dyDescent="0.25">
      <c r="A52" s="113"/>
      <c r="F52" s="113"/>
      <c r="G52" s="113"/>
      <c r="H52" s="113"/>
      <c r="I52" s="203"/>
      <c r="J52" s="203"/>
      <c r="K52" s="203"/>
      <c r="L52" s="204" t="s">
        <v>599</v>
      </c>
      <c r="M52" s="204"/>
      <c r="N52" s="204"/>
      <c r="O52" s="201"/>
      <c r="P52" s="201"/>
      <c r="Q52" s="138" t="s">
        <v>30</v>
      </c>
      <c r="R52" s="139" t="s">
        <v>30</v>
      </c>
    </row>
    <row r="53" spans="1:20" ht="12.75" customHeight="1" x14ac:dyDescent="0.2">
      <c r="A53" s="678">
        <v>3</v>
      </c>
      <c r="B53" s="2673" t="s">
        <v>598</v>
      </c>
      <c r="C53" s="2800"/>
      <c r="D53" s="510" t="s">
        <v>39</v>
      </c>
      <c r="E53" s="3174" t="s">
        <v>600</v>
      </c>
      <c r="F53" s="511">
        <v>1</v>
      </c>
      <c r="G53" s="822">
        <v>0.375</v>
      </c>
      <c r="H53" s="846">
        <v>0.40899999999999997</v>
      </c>
      <c r="I53" s="512"/>
      <c r="J53" s="1873"/>
      <c r="K53" s="1873"/>
      <c r="L53" s="988">
        <v>0.17</v>
      </c>
      <c r="M53" s="824"/>
      <c r="N53" s="1004"/>
      <c r="O53" s="1874">
        <f>0.061*L53</f>
        <v>1.0370000000000001E-2</v>
      </c>
      <c r="P53" s="1874">
        <f>0.037*L53</f>
        <v>6.2900000000000005E-3</v>
      </c>
      <c r="Q53" s="1664">
        <f>SQRT(O53^2+(G53+P53)^2)</f>
        <v>0.38143099113732226</v>
      </c>
      <c r="R53" s="1665">
        <f>SQRT(O53^2+(H53+P53)^2)</f>
        <v>0.41541945187966345</v>
      </c>
      <c r="S53" s="376">
        <f>6300/(SQRT(3)*Q53)</f>
        <v>9535.9495699318904</v>
      </c>
      <c r="T53" s="638">
        <f>6300/(2*R53)</f>
        <v>7582.6974055910978</v>
      </c>
    </row>
    <row r="54" spans="1:20" ht="12.75" customHeight="1" thickBot="1" x14ac:dyDescent="0.25">
      <c r="A54" s="1661">
        <v>3</v>
      </c>
      <c r="B54" s="2629"/>
      <c r="C54" s="2630"/>
      <c r="D54" s="179" t="s">
        <v>39</v>
      </c>
      <c r="E54" s="3177"/>
      <c r="F54" s="180">
        <v>2</v>
      </c>
      <c r="G54" s="828">
        <v>0.23699999999999999</v>
      </c>
      <c r="H54" s="850">
        <v>0.25800000000000001</v>
      </c>
      <c r="I54" s="182"/>
      <c r="J54" s="1875"/>
      <c r="K54" s="1875"/>
      <c r="L54" s="184">
        <v>0.17</v>
      </c>
      <c r="M54" s="830"/>
      <c r="N54" s="1876"/>
      <c r="O54" s="1877">
        <f>0.061*L54</f>
        <v>1.0370000000000001E-2</v>
      </c>
      <c r="P54" s="1877">
        <f>0.037*L54</f>
        <v>6.2900000000000005E-3</v>
      </c>
      <c r="Q54" s="1662">
        <f>SQRT(O54^2+(G54+P54)^2)</f>
        <v>0.24351090529994748</v>
      </c>
      <c r="R54" s="1663">
        <f>SQRT(O54^2+(H54+P54)^2)</f>
        <v>0.26449336664650025</v>
      </c>
      <c r="S54" s="648">
        <f>6300/(SQRT(3)*Q54)</f>
        <v>14936.935540584296</v>
      </c>
      <c r="T54" s="649">
        <f>6300/(2*R54)</f>
        <v>11909.561437924554</v>
      </c>
    </row>
    <row r="55" spans="1:20" ht="12.75" customHeight="1" x14ac:dyDescent="0.2">
      <c r="A55" s="678">
        <v>3</v>
      </c>
      <c r="B55" s="2673" t="s">
        <v>636</v>
      </c>
      <c r="C55" s="2800"/>
      <c r="D55" s="510" t="s">
        <v>39</v>
      </c>
      <c r="E55" s="2673" t="s">
        <v>598</v>
      </c>
      <c r="F55" s="511">
        <v>1</v>
      </c>
      <c r="G55" s="822">
        <f>Q53</f>
        <v>0.38143099113732226</v>
      </c>
      <c r="H55" s="846">
        <f>R53</f>
        <v>0.41541945187966345</v>
      </c>
      <c r="I55" s="512"/>
      <c r="J55" s="1873"/>
      <c r="K55" s="1873"/>
      <c r="L55" s="988">
        <v>0.17</v>
      </c>
      <c r="M55" s="824"/>
      <c r="N55" s="1004"/>
      <c r="O55" s="1874">
        <f>0.061*L55</f>
        <v>1.0370000000000001E-2</v>
      </c>
      <c r="P55" s="1874">
        <f>0.037*L55</f>
        <v>6.2900000000000005E-3</v>
      </c>
      <c r="Q55" s="2488">
        <f>SQRT(O55^2+(G55+P55)^2)</f>
        <v>0.38785964454749294</v>
      </c>
      <c r="R55" s="2489">
        <f>SQRT(O55^2+(H55+P55)^2)</f>
        <v>0.42183693378442599</v>
      </c>
      <c r="S55" s="376">
        <f>6300/(SQRT(3)*Q55)</f>
        <v>9377.894161013337</v>
      </c>
      <c r="T55" s="638">
        <f>6300/(2*R55)</f>
        <v>7467.3404524833868</v>
      </c>
    </row>
    <row r="56" spans="1:20" ht="13.5" thickBot="1" x14ac:dyDescent="0.25">
      <c r="A56" s="2484">
        <v>3</v>
      </c>
      <c r="B56" s="2629"/>
      <c r="C56" s="2630"/>
      <c r="D56" s="179" t="s">
        <v>39</v>
      </c>
      <c r="E56" s="2629"/>
      <c r="F56" s="180">
        <v>2</v>
      </c>
      <c r="G56" s="828">
        <f>Q54</f>
        <v>0.24351090529994748</v>
      </c>
      <c r="H56" s="850">
        <f>R54</f>
        <v>0.26449336664650025</v>
      </c>
      <c r="I56" s="182"/>
      <c r="J56" s="1875"/>
      <c r="K56" s="1875"/>
      <c r="L56" s="184">
        <v>0.17</v>
      </c>
      <c r="M56" s="830"/>
      <c r="N56" s="1876"/>
      <c r="O56" s="1877">
        <f>0.061*L56</f>
        <v>1.0370000000000001E-2</v>
      </c>
      <c r="P56" s="1877">
        <f>0.037*L56</f>
        <v>6.2900000000000005E-3</v>
      </c>
      <c r="Q56" s="2490">
        <f>SQRT(O56^2+(G56+P56)^2)</f>
        <v>0.25001605786163678</v>
      </c>
      <c r="R56" s="2491">
        <f>SQRT(O56^2+(H56+P56)^2)</f>
        <v>0.2709818601907017</v>
      </c>
      <c r="S56" s="648">
        <f>6300/(SQRT(3)*Q56)</f>
        <v>14548.292325717699</v>
      </c>
      <c r="T56" s="649">
        <f>6300/(2*R56)</f>
        <v>11624.394333197093</v>
      </c>
    </row>
    <row r="57" spans="1:20" x14ac:dyDescent="0.2">
      <c r="A57" s="113"/>
      <c r="B57" s="200"/>
      <c r="C57" s="200"/>
      <c r="D57" s="201"/>
      <c r="E57" s="113"/>
      <c r="F57" s="113"/>
      <c r="G57" s="113"/>
      <c r="H57" s="113"/>
      <c r="I57" s="203"/>
      <c r="J57" s="203"/>
      <c r="K57" s="203"/>
      <c r="L57" s="204"/>
      <c r="M57" s="204"/>
      <c r="N57" s="204"/>
      <c r="O57" s="201"/>
      <c r="P57" s="201"/>
    </row>
    <row r="58" spans="1:20" x14ac:dyDescent="0.2">
      <c r="A58" s="113"/>
      <c r="B58" s="200"/>
      <c r="C58" s="200"/>
      <c r="D58" s="201"/>
      <c r="E58" s="113"/>
      <c r="F58" s="113"/>
      <c r="G58" s="113"/>
      <c r="H58" s="113"/>
      <c r="I58" s="203"/>
      <c r="J58" s="203"/>
      <c r="K58" s="203"/>
      <c r="L58" s="204"/>
      <c r="M58" s="204"/>
      <c r="N58" s="204"/>
      <c r="O58" s="201"/>
      <c r="P58" s="201"/>
    </row>
    <row r="59" spans="1:20" x14ac:dyDescent="0.2">
      <c r="A59" s="113"/>
      <c r="B59" s="200"/>
      <c r="C59" s="200"/>
      <c r="D59" s="201"/>
      <c r="E59" s="113"/>
      <c r="F59" s="113"/>
      <c r="G59" s="113"/>
      <c r="H59" s="113"/>
      <c r="I59" s="203"/>
      <c r="J59" s="203"/>
      <c r="K59" s="203"/>
      <c r="L59" s="204"/>
      <c r="M59" s="204"/>
      <c r="N59" s="204"/>
      <c r="O59" s="201"/>
      <c r="P59" s="201"/>
    </row>
    <row r="60" spans="1:20" x14ac:dyDescent="0.2">
      <c r="A60" s="113"/>
      <c r="B60" s="200"/>
      <c r="C60" s="200"/>
      <c r="D60" s="201"/>
      <c r="E60" s="113"/>
      <c r="F60" s="113"/>
      <c r="G60" s="113"/>
      <c r="H60" s="113"/>
      <c r="I60" s="203"/>
      <c r="J60" s="203"/>
      <c r="K60" s="203"/>
      <c r="L60" s="204"/>
      <c r="M60" s="204"/>
      <c r="N60" s="204"/>
      <c r="O60" s="201"/>
      <c r="P60" s="201"/>
    </row>
    <row r="61" spans="1:20" x14ac:dyDescent="0.2">
      <c r="A61" s="113"/>
      <c r="B61" s="200"/>
      <c r="C61" s="200"/>
      <c r="D61" s="201"/>
      <c r="E61" s="113"/>
      <c r="F61" s="113"/>
      <c r="G61" s="113"/>
      <c r="H61" s="113"/>
      <c r="I61" s="203"/>
      <c r="J61" s="203"/>
      <c r="K61" s="203"/>
      <c r="L61" s="204"/>
      <c r="M61" s="204"/>
      <c r="N61" s="204"/>
      <c r="O61" s="201"/>
      <c r="P61" s="201"/>
    </row>
    <row r="62" spans="1:20" x14ac:dyDescent="0.2">
      <c r="A62" s="113"/>
      <c r="B62" s="200"/>
      <c r="C62" s="200"/>
      <c r="D62" s="201"/>
      <c r="E62" s="113"/>
      <c r="F62" s="113"/>
      <c r="G62" s="113"/>
      <c r="H62" s="113"/>
      <c r="I62" s="203"/>
      <c r="J62" s="203"/>
      <c r="K62" s="203"/>
      <c r="L62" s="204"/>
      <c r="M62" s="204"/>
      <c r="N62" s="204"/>
      <c r="O62" s="201"/>
      <c r="P62" s="201"/>
    </row>
    <row r="63" spans="1:20" x14ac:dyDescent="0.2">
      <c r="A63" s="113"/>
      <c r="B63" s="200"/>
      <c r="C63" s="200"/>
      <c r="D63" s="201"/>
      <c r="E63" s="113"/>
      <c r="F63" s="113"/>
      <c r="G63" s="113"/>
      <c r="H63" s="113"/>
      <c r="I63" s="203"/>
      <c r="J63" s="203"/>
      <c r="K63" s="203"/>
      <c r="L63" s="204"/>
      <c r="M63" s="204"/>
      <c r="N63" s="204"/>
      <c r="O63" s="201"/>
      <c r="P63" s="201"/>
    </row>
    <row r="64" spans="1:20" x14ac:dyDescent="0.2">
      <c r="A64" s="113"/>
      <c r="B64" s="200"/>
      <c r="C64" s="200"/>
      <c r="D64" s="201"/>
      <c r="E64" s="113"/>
      <c r="F64" s="113"/>
      <c r="G64" s="113"/>
      <c r="H64" s="113"/>
      <c r="I64" s="203"/>
      <c r="J64" s="203"/>
      <c r="K64" s="203"/>
      <c r="L64" s="204"/>
      <c r="M64" s="204"/>
      <c r="N64" s="204"/>
      <c r="O64" s="201"/>
      <c r="P64" s="201"/>
    </row>
    <row r="65" spans="1:16" x14ac:dyDescent="0.2">
      <c r="A65" s="113"/>
      <c r="B65" s="200"/>
      <c r="C65" s="200"/>
      <c r="D65" s="201"/>
      <c r="E65" s="113"/>
      <c r="F65" s="113"/>
      <c r="G65" s="113"/>
      <c r="H65" s="113"/>
      <c r="I65" s="203"/>
      <c r="J65" s="203"/>
      <c r="K65" s="203"/>
      <c r="L65" s="204"/>
      <c r="M65" s="204"/>
      <c r="N65" s="204"/>
      <c r="O65" s="201"/>
      <c r="P65" s="201"/>
    </row>
    <row r="66" spans="1:16" x14ac:dyDescent="0.2">
      <c r="A66" s="113"/>
      <c r="B66" s="200"/>
      <c r="C66" s="200"/>
      <c r="D66" s="201"/>
      <c r="E66" s="113"/>
      <c r="F66" s="113"/>
      <c r="G66" s="113"/>
      <c r="H66" s="113"/>
      <c r="I66" s="203"/>
      <c r="J66" s="203"/>
      <c r="K66" s="203"/>
      <c r="L66" s="204"/>
      <c r="M66" s="204"/>
      <c r="N66" s="204"/>
      <c r="O66" s="201"/>
      <c r="P66" s="201"/>
    </row>
    <row r="67" spans="1:16" x14ac:dyDescent="0.2">
      <c r="A67" s="113"/>
      <c r="B67" s="200"/>
      <c r="C67" s="200"/>
      <c r="D67" s="201"/>
      <c r="E67" s="113"/>
      <c r="F67" s="113"/>
      <c r="G67" s="113"/>
      <c r="H67" s="113"/>
      <c r="I67" s="203"/>
      <c r="J67" s="203"/>
      <c r="K67" s="203"/>
      <c r="L67" s="204"/>
      <c r="M67" s="204"/>
      <c r="N67" s="204"/>
      <c r="O67" s="201"/>
      <c r="P67" s="201"/>
    </row>
    <row r="68" spans="1:16" x14ac:dyDescent="0.2">
      <c r="A68" s="113"/>
      <c r="B68" s="200"/>
      <c r="C68" s="200"/>
      <c r="D68" s="201"/>
      <c r="E68" s="113"/>
      <c r="F68" s="113"/>
      <c r="G68" s="113"/>
      <c r="H68" s="113"/>
      <c r="I68" s="203"/>
      <c r="J68" s="203"/>
      <c r="K68" s="203"/>
      <c r="L68" s="204"/>
      <c r="M68" s="204"/>
      <c r="N68" s="204"/>
      <c r="O68" s="201"/>
      <c r="P68" s="201"/>
    </row>
    <row r="69" spans="1:16" x14ac:dyDescent="0.2">
      <c r="A69" s="113"/>
      <c r="B69" s="200"/>
      <c r="C69" s="200"/>
      <c r="D69" s="201"/>
      <c r="E69" s="113"/>
      <c r="F69" s="113"/>
      <c r="G69" s="113"/>
      <c r="H69" s="113"/>
      <c r="I69" s="203"/>
      <c r="J69" s="203"/>
      <c r="K69" s="203"/>
      <c r="L69" s="204"/>
      <c r="M69" s="204"/>
      <c r="N69" s="204"/>
      <c r="O69" s="201"/>
      <c r="P69" s="201"/>
    </row>
    <row r="70" spans="1:16" x14ac:dyDescent="0.2">
      <c r="A70" s="113"/>
      <c r="B70" s="200"/>
      <c r="C70" s="200"/>
      <c r="D70" s="201"/>
      <c r="E70" s="113"/>
      <c r="F70" s="113"/>
      <c r="G70" s="113"/>
      <c r="H70" s="113"/>
      <c r="I70" s="203"/>
      <c r="J70" s="203"/>
      <c r="K70" s="203"/>
      <c r="L70" s="204"/>
      <c r="M70" s="204"/>
      <c r="N70" s="204"/>
      <c r="O70" s="201"/>
      <c r="P70" s="201"/>
    </row>
    <row r="71" spans="1:16" x14ac:dyDescent="0.2">
      <c r="A71" s="113"/>
      <c r="B71" s="200"/>
      <c r="C71" s="200"/>
      <c r="D71" s="201"/>
      <c r="E71" s="113"/>
      <c r="F71" s="113"/>
      <c r="G71" s="113"/>
      <c r="H71" s="113"/>
      <c r="I71" s="203"/>
      <c r="J71" s="203"/>
      <c r="K71" s="203"/>
      <c r="L71" s="204"/>
      <c r="M71" s="204"/>
      <c r="N71" s="204"/>
      <c r="O71" s="201"/>
      <c r="P71" s="201"/>
    </row>
    <row r="72" spans="1:16" x14ac:dyDescent="0.2">
      <c r="A72" s="113"/>
      <c r="B72" s="200"/>
      <c r="C72" s="200"/>
      <c r="D72" s="201"/>
      <c r="E72" s="113"/>
      <c r="F72" s="113"/>
      <c r="G72" s="113"/>
      <c r="H72" s="113"/>
      <c r="I72" s="203"/>
      <c r="J72" s="203"/>
      <c r="K72" s="203"/>
      <c r="L72" s="204"/>
      <c r="M72" s="204"/>
      <c r="N72" s="204"/>
      <c r="O72" s="201"/>
      <c r="P72" s="201"/>
    </row>
    <row r="73" spans="1:16" x14ac:dyDescent="0.2">
      <c r="A73" s="113"/>
      <c r="B73" s="200"/>
      <c r="C73" s="200"/>
      <c r="D73" s="201"/>
      <c r="E73" s="113"/>
      <c r="F73" s="113"/>
      <c r="G73" s="113"/>
      <c r="H73" s="113"/>
      <c r="I73" s="203"/>
      <c r="J73" s="203"/>
      <c r="K73" s="203"/>
      <c r="L73" s="204"/>
      <c r="M73" s="204"/>
      <c r="N73" s="204"/>
      <c r="O73" s="201"/>
      <c r="P73" s="201"/>
    </row>
    <row r="74" spans="1:16" x14ac:dyDescent="0.2">
      <c r="A74" s="113"/>
      <c r="B74" s="200"/>
      <c r="C74" s="200"/>
      <c r="D74" s="201"/>
      <c r="E74" s="113"/>
      <c r="F74" s="113"/>
      <c r="G74" s="113"/>
      <c r="H74" s="113"/>
      <c r="I74" s="203"/>
      <c r="J74" s="203"/>
      <c r="K74" s="203"/>
      <c r="L74" s="204"/>
      <c r="M74" s="204"/>
      <c r="N74" s="204"/>
      <c r="O74" s="201"/>
      <c r="P74" s="201"/>
    </row>
    <row r="75" spans="1:16" x14ac:dyDescent="0.2">
      <c r="A75" s="113"/>
      <c r="B75" s="200"/>
      <c r="C75" s="200"/>
      <c r="D75" s="201"/>
      <c r="E75" s="113"/>
      <c r="F75" s="113"/>
      <c r="G75" s="113"/>
      <c r="H75" s="113"/>
      <c r="I75" s="203"/>
      <c r="J75" s="203"/>
      <c r="K75" s="203"/>
      <c r="L75" s="204"/>
      <c r="M75" s="204"/>
      <c r="N75" s="204"/>
      <c r="O75" s="201"/>
      <c r="P75" s="201"/>
    </row>
    <row r="76" spans="1:16" x14ac:dyDescent="0.2">
      <c r="A76" s="113"/>
      <c r="B76" s="200"/>
      <c r="C76" s="200"/>
      <c r="D76" s="201"/>
      <c r="E76" s="113"/>
      <c r="F76" s="113"/>
      <c r="G76" s="113"/>
      <c r="H76" s="113"/>
      <c r="I76" s="203"/>
      <c r="J76" s="203"/>
      <c r="K76" s="203"/>
      <c r="L76" s="204"/>
      <c r="M76" s="204"/>
      <c r="N76" s="204"/>
      <c r="O76" s="201"/>
      <c r="P76" s="201"/>
    </row>
    <row r="77" spans="1:16" x14ac:dyDescent="0.2">
      <c r="A77" s="113"/>
      <c r="B77" s="200"/>
      <c r="C77" s="200"/>
      <c r="D77" s="201"/>
      <c r="E77" s="113"/>
      <c r="F77" s="113"/>
      <c r="G77" s="113"/>
      <c r="H77" s="113"/>
      <c r="I77" s="203"/>
      <c r="J77" s="203"/>
      <c r="K77" s="203"/>
      <c r="L77" s="204"/>
      <c r="M77" s="204"/>
      <c r="N77" s="204"/>
      <c r="O77" s="201"/>
      <c r="P77" s="201"/>
    </row>
    <row r="78" spans="1:16" x14ac:dyDescent="0.2">
      <c r="A78" s="113"/>
      <c r="B78" s="200"/>
      <c r="C78" s="200"/>
      <c r="D78" s="201"/>
      <c r="E78" s="113"/>
      <c r="F78" s="113"/>
      <c r="G78" s="113"/>
      <c r="H78" s="113"/>
      <c r="I78" s="203"/>
      <c r="J78" s="203"/>
      <c r="K78" s="203"/>
      <c r="L78" s="204"/>
      <c r="M78" s="204"/>
      <c r="N78" s="204"/>
      <c r="O78" s="201"/>
      <c r="P78" s="201"/>
    </row>
    <row r="79" spans="1:16" x14ac:dyDescent="0.2">
      <c r="A79" s="113"/>
      <c r="B79" s="200"/>
      <c r="C79" s="200"/>
      <c r="D79" s="201"/>
      <c r="E79" s="113"/>
      <c r="F79" s="113"/>
      <c r="G79" s="113"/>
      <c r="H79" s="113"/>
      <c r="I79" s="203"/>
      <c r="J79" s="203"/>
      <c r="K79" s="203"/>
      <c r="L79" s="204"/>
      <c r="M79" s="204"/>
      <c r="N79" s="204"/>
      <c r="O79" s="201"/>
      <c r="P79" s="201"/>
    </row>
    <row r="80" spans="1:16" x14ac:dyDescent="0.2">
      <c r="A80" s="113"/>
      <c r="B80" s="200"/>
      <c r="C80" s="200"/>
      <c r="D80" s="201"/>
      <c r="E80" s="113"/>
      <c r="F80" s="113"/>
      <c r="G80" s="113"/>
      <c r="H80" s="113"/>
      <c r="I80" s="203"/>
      <c r="J80" s="203"/>
      <c r="K80" s="203"/>
      <c r="L80" s="204"/>
      <c r="M80" s="204"/>
      <c r="N80" s="204"/>
      <c r="O80" s="201"/>
      <c r="P80" s="201"/>
    </row>
    <row r="81" spans="1:16" x14ac:dyDescent="0.2">
      <c r="A81" s="113"/>
      <c r="B81" s="200"/>
      <c r="C81" s="200"/>
      <c r="D81" s="201"/>
      <c r="E81" s="113"/>
      <c r="F81" s="113"/>
      <c r="G81" s="113"/>
      <c r="H81" s="113"/>
      <c r="I81" s="203"/>
      <c r="J81" s="203"/>
      <c r="K81" s="203"/>
      <c r="L81" s="204"/>
      <c r="M81" s="204"/>
      <c r="N81" s="204"/>
      <c r="O81" s="201"/>
      <c r="P81" s="201"/>
    </row>
    <row r="82" spans="1:16" x14ac:dyDescent="0.2">
      <c r="A82" s="113"/>
      <c r="B82" s="200"/>
      <c r="C82" s="200"/>
      <c r="D82" s="201"/>
      <c r="E82" s="113"/>
      <c r="F82" s="113"/>
      <c r="G82" s="113"/>
      <c r="H82" s="113"/>
      <c r="I82" s="203"/>
      <c r="J82" s="203"/>
      <c r="K82" s="203"/>
      <c r="L82" s="204"/>
      <c r="M82" s="204"/>
      <c r="N82" s="204"/>
      <c r="O82" s="201"/>
      <c r="P82" s="201"/>
    </row>
    <row r="83" spans="1:16" x14ac:dyDescent="0.2">
      <c r="A83" s="113"/>
      <c r="B83" s="200"/>
      <c r="C83" s="200"/>
      <c r="D83" s="201"/>
      <c r="E83" s="113"/>
      <c r="F83" s="113"/>
      <c r="G83" s="113"/>
      <c r="H83" s="113"/>
      <c r="I83" s="203"/>
      <c r="J83" s="203"/>
      <c r="K83" s="203"/>
      <c r="L83" s="204"/>
      <c r="M83" s="204"/>
      <c r="N83" s="204"/>
      <c r="O83" s="201"/>
      <c r="P83" s="201"/>
    </row>
    <row r="84" spans="1:16" x14ac:dyDescent="0.2">
      <c r="A84" s="113"/>
      <c r="B84" s="200"/>
      <c r="C84" s="200"/>
      <c r="D84" s="201"/>
      <c r="E84" s="113"/>
      <c r="F84" s="113"/>
      <c r="G84" s="113"/>
      <c r="H84" s="113"/>
      <c r="I84" s="203"/>
      <c r="J84" s="203"/>
      <c r="K84" s="203"/>
      <c r="L84" s="204"/>
      <c r="M84" s="204"/>
      <c r="N84" s="204"/>
      <c r="O84" s="201"/>
      <c r="P84" s="201"/>
    </row>
    <row r="85" spans="1:16" x14ac:dyDescent="0.2">
      <c r="A85" s="113"/>
      <c r="B85" s="200"/>
      <c r="C85" s="200"/>
      <c r="D85" s="201"/>
      <c r="E85" s="113"/>
      <c r="F85" s="113"/>
      <c r="G85" s="113"/>
      <c r="H85" s="113"/>
      <c r="I85" s="203"/>
      <c r="J85" s="203"/>
      <c r="K85" s="203"/>
      <c r="L85" s="204"/>
      <c r="M85" s="204"/>
      <c r="N85" s="204"/>
      <c r="O85" s="201"/>
      <c r="P85" s="201"/>
    </row>
    <row r="86" spans="1:16" x14ac:dyDescent="0.2">
      <c r="A86" s="113"/>
      <c r="B86" s="200"/>
      <c r="C86" s="200"/>
      <c r="D86" s="201"/>
      <c r="E86" s="113"/>
      <c r="F86" s="113"/>
      <c r="G86" s="113"/>
      <c r="H86" s="113"/>
      <c r="I86" s="203"/>
      <c r="J86" s="203"/>
      <c r="K86" s="203"/>
      <c r="L86" s="204"/>
      <c r="M86" s="204"/>
      <c r="N86" s="204"/>
      <c r="O86" s="201"/>
      <c r="P86" s="201"/>
    </row>
    <row r="87" spans="1:16" x14ac:dyDescent="0.2">
      <c r="A87" s="113"/>
      <c r="B87" s="200"/>
      <c r="C87" s="200"/>
      <c r="D87" s="201"/>
      <c r="E87" s="113"/>
      <c r="F87" s="113"/>
      <c r="G87" s="113"/>
      <c r="H87" s="113"/>
      <c r="I87" s="203"/>
      <c r="J87" s="203"/>
      <c r="K87" s="203"/>
      <c r="L87" s="204"/>
      <c r="M87" s="204"/>
      <c r="N87" s="204"/>
      <c r="O87" s="201"/>
      <c r="P87" s="201"/>
    </row>
    <row r="88" spans="1:16" x14ac:dyDescent="0.2">
      <c r="A88" s="113"/>
      <c r="B88" s="200"/>
      <c r="C88" s="200"/>
      <c r="D88" s="201"/>
      <c r="E88" s="113"/>
      <c r="F88" s="113"/>
      <c r="G88" s="113"/>
      <c r="H88" s="113"/>
      <c r="I88" s="203"/>
      <c r="J88" s="203"/>
      <c r="K88" s="203"/>
      <c r="L88" s="204"/>
      <c r="M88" s="204"/>
      <c r="N88" s="204"/>
      <c r="O88" s="201"/>
      <c r="P88" s="201"/>
    </row>
    <row r="89" spans="1:16" x14ac:dyDescent="0.2">
      <c r="A89" s="113"/>
      <c r="B89" s="200"/>
      <c r="C89" s="200"/>
      <c r="D89" s="201"/>
      <c r="E89" s="113"/>
      <c r="F89" s="113"/>
      <c r="G89" s="113"/>
      <c r="H89" s="113"/>
      <c r="I89" s="203"/>
      <c r="J89" s="203"/>
      <c r="K89" s="203"/>
      <c r="L89" s="204"/>
      <c r="M89" s="204"/>
      <c r="N89" s="204"/>
      <c r="O89" s="201"/>
      <c r="P89" s="201"/>
    </row>
    <row r="90" spans="1:16" x14ac:dyDescent="0.2">
      <c r="A90" s="113"/>
      <c r="B90" s="200"/>
      <c r="C90" s="200"/>
      <c r="D90" s="201"/>
      <c r="E90" s="113"/>
      <c r="F90" s="113"/>
      <c r="G90" s="113"/>
      <c r="H90" s="113"/>
      <c r="I90" s="203"/>
      <c r="J90" s="203"/>
      <c r="K90" s="203"/>
      <c r="L90" s="204"/>
      <c r="M90" s="204"/>
      <c r="N90" s="204"/>
      <c r="O90" s="201"/>
      <c r="P90" s="201"/>
    </row>
    <row r="91" spans="1:16" x14ac:dyDescent="0.2">
      <c r="A91" s="113"/>
      <c r="B91" s="200"/>
      <c r="C91" s="200"/>
      <c r="D91" s="201"/>
      <c r="E91" s="113"/>
      <c r="F91" s="113"/>
      <c r="G91" s="113"/>
      <c r="H91" s="113"/>
      <c r="I91" s="203"/>
      <c r="J91" s="203"/>
      <c r="K91" s="203"/>
      <c r="L91" s="204"/>
      <c r="M91" s="204"/>
      <c r="N91" s="204"/>
      <c r="O91" s="201"/>
      <c r="P91" s="201"/>
    </row>
    <row r="92" spans="1:16" x14ac:dyDescent="0.2">
      <c r="A92" s="113"/>
      <c r="B92" s="200"/>
      <c r="C92" s="200"/>
      <c r="D92" s="201"/>
      <c r="E92" s="113"/>
      <c r="F92" s="113"/>
      <c r="G92" s="113"/>
      <c r="H92" s="113"/>
      <c r="I92" s="203"/>
      <c r="J92" s="203"/>
      <c r="K92" s="203"/>
      <c r="L92" s="204"/>
      <c r="M92" s="204"/>
      <c r="N92" s="204"/>
      <c r="O92" s="201"/>
      <c r="P92" s="201"/>
    </row>
    <row r="93" spans="1:16" x14ac:dyDescent="0.2">
      <c r="A93" s="113"/>
      <c r="B93" s="200"/>
      <c r="C93" s="200"/>
      <c r="D93" s="201"/>
      <c r="E93" s="113"/>
      <c r="F93" s="113"/>
      <c r="G93" s="113"/>
      <c r="H93" s="113"/>
      <c r="I93" s="203"/>
      <c r="J93" s="203"/>
      <c r="K93" s="203"/>
      <c r="L93" s="204"/>
      <c r="M93" s="204"/>
      <c r="N93" s="204"/>
      <c r="O93" s="201"/>
      <c r="P93" s="201"/>
    </row>
    <row r="94" spans="1:16" x14ac:dyDescent="0.2">
      <c r="A94" s="113"/>
      <c r="B94" s="200"/>
      <c r="C94" s="200"/>
      <c r="D94" s="201"/>
      <c r="E94" s="113"/>
      <c r="F94" s="113"/>
      <c r="G94" s="113"/>
      <c r="H94" s="113"/>
      <c r="I94" s="203"/>
      <c r="J94" s="203"/>
      <c r="K94" s="203"/>
      <c r="L94" s="204"/>
      <c r="M94" s="204"/>
      <c r="N94" s="204"/>
      <c r="O94" s="201"/>
      <c r="P94" s="201"/>
    </row>
    <row r="95" spans="1:16" x14ac:dyDescent="0.2">
      <c r="A95" s="113"/>
      <c r="B95" s="200"/>
      <c r="C95" s="200"/>
      <c r="D95" s="201"/>
      <c r="E95" s="113"/>
      <c r="F95" s="113"/>
      <c r="G95" s="113"/>
      <c r="H95" s="113"/>
      <c r="I95" s="203"/>
      <c r="J95" s="203"/>
      <c r="K95" s="203"/>
      <c r="L95" s="204"/>
      <c r="M95" s="204"/>
      <c r="N95" s="204"/>
      <c r="O95" s="201"/>
      <c r="P95" s="201"/>
    </row>
    <row r="96" spans="1:16" x14ac:dyDescent="0.2">
      <c r="A96" s="113"/>
      <c r="B96" s="200"/>
      <c r="C96" s="200"/>
      <c r="D96" s="201"/>
      <c r="E96" s="113"/>
      <c r="F96" s="113"/>
      <c r="G96" s="113"/>
      <c r="H96" s="113"/>
      <c r="I96" s="203"/>
      <c r="J96" s="203"/>
      <c r="K96" s="203"/>
      <c r="L96" s="204"/>
      <c r="M96" s="204"/>
      <c r="N96" s="204"/>
      <c r="O96" s="201"/>
      <c r="P96" s="201"/>
    </row>
    <row r="97" spans="1:16" x14ac:dyDescent="0.2">
      <c r="A97" s="113"/>
      <c r="B97" s="200"/>
      <c r="C97" s="200"/>
      <c r="D97" s="201"/>
      <c r="E97" s="113"/>
      <c r="F97" s="113"/>
      <c r="G97" s="113"/>
      <c r="H97" s="113"/>
      <c r="I97" s="203"/>
      <c r="J97" s="203"/>
      <c r="K97" s="203"/>
      <c r="L97" s="204"/>
      <c r="M97" s="204"/>
      <c r="N97" s="204"/>
      <c r="O97" s="201"/>
      <c r="P97" s="201"/>
    </row>
    <row r="98" spans="1:16" x14ac:dyDescent="0.2">
      <c r="A98" s="113"/>
      <c r="B98" s="200"/>
      <c r="C98" s="200"/>
      <c r="D98" s="201"/>
      <c r="E98" s="113"/>
      <c r="F98" s="113"/>
      <c r="G98" s="113"/>
      <c r="H98" s="113"/>
      <c r="I98" s="203"/>
      <c r="J98" s="203"/>
      <c r="K98" s="203"/>
      <c r="L98" s="204"/>
      <c r="M98" s="204"/>
      <c r="N98" s="204"/>
      <c r="O98" s="201"/>
      <c r="P98" s="201"/>
    </row>
    <row r="99" spans="1:16" x14ac:dyDescent="0.2">
      <c r="A99" s="113"/>
      <c r="B99" s="200"/>
      <c r="C99" s="200"/>
      <c r="D99" s="201"/>
      <c r="E99" s="113"/>
      <c r="F99" s="113"/>
      <c r="G99" s="113"/>
      <c r="H99" s="113"/>
      <c r="I99" s="203"/>
      <c r="J99" s="203"/>
      <c r="K99" s="203"/>
      <c r="L99" s="204"/>
      <c r="M99" s="204"/>
      <c r="N99" s="204"/>
      <c r="O99" s="201"/>
      <c r="P99" s="201"/>
    </row>
    <row r="100" spans="1:16" x14ac:dyDescent="0.2">
      <c r="A100" s="113"/>
      <c r="B100" s="200"/>
      <c r="C100" s="200"/>
      <c r="D100" s="201"/>
      <c r="E100" s="113"/>
      <c r="F100" s="113"/>
      <c r="G100" s="113"/>
      <c r="H100" s="113"/>
      <c r="I100" s="203"/>
      <c r="J100" s="203"/>
      <c r="K100" s="203"/>
      <c r="L100" s="204"/>
      <c r="M100" s="204"/>
      <c r="N100" s="204"/>
      <c r="O100" s="201"/>
      <c r="P100" s="201"/>
    </row>
    <row r="101" spans="1:16" x14ac:dyDescent="0.2">
      <c r="A101" s="113"/>
      <c r="B101" s="200"/>
      <c r="C101" s="200"/>
      <c r="D101" s="201"/>
      <c r="E101" s="113"/>
      <c r="F101" s="113"/>
      <c r="G101" s="113"/>
      <c r="H101" s="113"/>
      <c r="I101" s="203"/>
      <c r="J101" s="203"/>
      <c r="K101" s="203"/>
      <c r="L101" s="204"/>
      <c r="M101" s="204"/>
      <c r="N101" s="204"/>
      <c r="O101" s="201"/>
      <c r="P101" s="201"/>
    </row>
    <row r="102" spans="1:16" x14ac:dyDescent="0.2">
      <c r="A102" s="113"/>
      <c r="B102" s="200"/>
      <c r="C102" s="200"/>
      <c r="D102" s="201"/>
      <c r="E102" s="113"/>
      <c r="F102" s="113"/>
      <c r="G102" s="113"/>
      <c r="H102" s="113"/>
      <c r="I102" s="203"/>
      <c r="J102" s="203"/>
      <c r="K102" s="203"/>
      <c r="L102" s="204"/>
      <c r="M102" s="204"/>
      <c r="N102" s="204"/>
      <c r="O102" s="201"/>
      <c r="P102" s="201"/>
    </row>
    <row r="103" spans="1:16" x14ac:dyDescent="0.2">
      <c r="A103" s="113"/>
      <c r="B103" s="200"/>
      <c r="C103" s="200"/>
      <c r="D103" s="201"/>
      <c r="E103" s="113"/>
      <c r="F103" s="113"/>
      <c r="G103" s="113"/>
      <c r="H103" s="113"/>
      <c r="I103" s="203"/>
      <c r="J103" s="203"/>
      <c r="K103" s="203"/>
      <c r="L103" s="204"/>
      <c r="M103" s="204"/>
      <c r="N103" s="204"/>
      <c r="O103" s="201"/>
      <c r="P103" s="201"/>
    </row>
    <row r="104" spans="1:16" x14ac:dyDescent="0.2">
      <c r="A104" s="113"/>
      <c r="B104" s="200"/>
      <c r="C104" s="200"/>
      <c r="D104" s="201"/>
      <c r="E104" s="113"/>
      <c r="F104" s="113"/>
      <c r="G104" s="113"/>
      <c r="H104" s="113"/>
      <c r="I104" s="203"/>
      <c r="J104" s="203"/>
      <c r="K104" s="203"/>
      <c r="L104" s="204"/>
      <c r="M104" s="204"/>
      <c r="N104" s="204"/>
      <c r="O104" s="201"/>
      <c r="P104" s="201"/>
    </row>
    <row r="105" spans="1:16" x14ac:dyDescent="0.2">
      <c r="A105" s="113"/>
      <c r="B105" s="200"/>
      <c r="C105" s="200"/>
      <c r="D105" s="201"/>
      <c r="E105" s="113"/>
      <c r="F105" s="113"/>
      <c r="G105" s="113"/>
      <c r="H105" s="113"/>
      <c r="I105" s="203"/>
      <c r="J105" s="203"/>
      <c r="K105" s="203"/>
      <c r="L105" s="204"/>
      <c r="M105" s="204"/>
      <c r="N105" s="204"/>
      <c r="O105" s="201"/>
      <c r="P105" s="201"/>
    </row>
    <row r="106" spans="1:16" x14ac:dyDescent="0.2">
      <c r="A106" s="113"/>
      <c r="B106" s="200"/>
      <c r="C106" s="200"/>
      <c r="D106" s="201"/>
      <c r="E106" s="113"/>
      <c r="F106" s="113"/>
      <c r="G106" s="113"/>
      <c r="H106" s="113"/>
      <c r="I106" s="203"/>
      <c r="J106" s="203"/>
      <c r="K106" s="203"/>
      <c r="L106" s="204"/>
      <c r="M106" s="204"/>
      <c r="N106" s="204"/>
      <c r="O106" s="201"/>
      <c r="P106" s="201"/>
    </row>
    <row r="107" spans="1:16" x14ac:dyDescent="0.2">
      <c r="A107" s="113"/>
      <c r="B107" s="200"/>
      <c r="C107" s="200"/>
      <c r="D107" s="201"/>
      <c r="E107" s="113"/>
      <c r="F107" s="113"/>
      <c r="G107" s="113"/>
      <c r="H107" s="113"/>
      <c r="I107" s="203"/>
      <c r="J107" s="203"/>
      <c r="K107" s="203"/>
      <c r="L107" s="204"/>
      <c r="M107" s="204"/>
      <c r="N107" s="204"/>
      <c r="O107" s="201"/>
      <c r="P107" s="201"/>
    </row>
    <row r="108" spans="1:16" x14ac:dyDescent="0.2">
      <c r="A108" s="113"/>
      <c r="B108" s="200"/>
      <c r="C108" s="200"/>
      <c r="D108" s="201"/>
      <c r="E108" s="113"/>
      <c r="F108" s="113"/>
      <c r="G108" s="113"/>
      <c r="H108" s="113"/>
      <c r="I108" s="203"/>
      <c r="J108" s="203"/>
      <c r="K108" s="203"/>
      <c r="L108" s="204"/>
      <c r="M108" s="204"/>
      <c r="N108" s="204"/>
      <c r="O108" s="201"/>
      <c r="P108" s="201"/>
    </row>
    <row r="109" spans="1:16" x14ac:dyDescent="0.2">
      <c r="A109" s="113"/>
      <c r="B109" s="200"/>
      <c r="C109" s="200"/>
      <c r="D109" s="201"/>
      <c r="E109" s="113"/>
      <c r="F109" s="113"/>
      <c r="G109" s="113"/>
      <c r="H109" s="113"/>
      <c r="I109" s="203"/>
      <c r="J109" s="203"/>
      <c r="K109" s="203"/>
      <c r="L109" s="204"/>
      <c r="M109" s="204"/>
      <c r="N109" s="204"/>
      <c r="O109" s="201"/>
      <c r="P109" s="201"/>
    </row>
    <row r="110" spans="1:16" x14ac:dyDescent="0.2">
      <c r="A110" s="113"/>
      <c r="B110" s="200"/>
      <c r="C110" s="200"/>
      <c r="D110" s="201"/>
      <c r="E110" s="113"/>
      <c r="F110" s="113"/>
      <c r="G110" s="113"/>
      <c r="H110" s="113"/>
      <c r="I110" s="203"/>
      <c r="J110" s="203"/>
      <c r="K110" s="203"/>
      <c r="L110" s="204"/>
      <c r="M110" s="204"/>
      <c r="N110" s="204"/>
      <c r="O110" s="201"/>
      <c r="P110" s="201"/>
    </row>
    <row r="111" spans="1:16" x14ac:dyDescent="0.2">
      <c r="A111" s="113"/>
      <c r="B111" s="200"/>
      <c r="C111" s="200"/>
      <c r="D111" s="201"/>
      <c r="E111" s="113"/>
      <c r="F111" s="113"/>
      <c r="G111" s="113"/>
      <c r="H111" s="113"/>
      <c r="I111" s="203"/>
      <c r="J111" s="203"/>
      <c r="K111" s="203"/>
      <c r="L111" s="204"/>
      <c r="M111" s="204"/>
      <c r="N111" s="204"/>
      <c r="O111" s="201"/>
      <c r="P111" s="201"/>
    </row>
    <row r="112" spans="1:16" x14ac:dyDescent="0.2">
      <c r="A112" s="113"/>
      <c r="B112" s="200"/>
      <c r="C112" s="200"/>
      <c r="D112" s="201"/>
      <c r="E112" s="113"/>
      <c r="F112" s="113"/>
      <c r="G112" s="113"/>
      <c r="H112" s="113"/>
      <c r="I112" s="203"/>
      <c r="J112" s="203"/>
      <c r="K112" s="203"/>
      <c r="L112" s="204"/>
      <c r="M112" s="204"/>
      <c r="N112" s="204"/>
      <c r="O112" s="201"/>
      <c r="P112" s="201"/>
    </row>
    <row r="113" spans="1:16" x14ac:dyDescent="0.2">
      <c r="A113" s="113"/>
      <c r="B113" s="200"/>
      <c r="C113" s="200"/>
      <c r="D113" s="201"/>
      <c r="E113" s="113"/>
      <c r="F113" s="113"/>
      <c r="G113" s="113"/>
      <c r="H113" s="113"/>
      <c r="I113" s="203"/>
      <c r="J113" s="203"/>
      <c r="K113" s="203"/>
      <c r="L113" s="204"/>
      <c r="M113" s="204"/>
      <c r="N113" s="204"/>
      <c r="O113" s="201"/>
      <c r="P113" s="201"/>
    </row>
    <row r="114" spans="1:16" x14ac:dyDescent="0.2">
      <c r="A114" s="113"/>
      <c r="B114" s="200"/>
      <c r="C114" s="200"/>
      <c r="D114" s="201"/>
      <c r="E114" s="113"/>
      <c r="F114" s="113"/>
      <c r="G114" s="113"/>
      <c r="H114" s="113"/>
      <c r="I114" s="203"/>
      <c r="J114" s="203"/>
      <c r="K114" s="203"/>
      <c r="L114" s="204"/>
      <c r="M114" s="204"/>
      <c r="N114" s="204"/>
      <c r="O114" s="201"/>
      <c r="P114" s="201"/>
    </row>
    <row r="115" spans="1:16" x14ac:dyDescent="0.2">
      <c r="A115" s="113"/>
      <c r="B115" s="200"/>
      <c r="C115" s="200"/>
      <c r="D115" s="201"/>
      <c r="E115" s="113"/>
      <c r="F115" s="113"/>
      <c r="G115" s="113"/>
      <c r="H115" s="113"/>
      <c r="I115" s="203"/>
      <c r="J115" s="203"/>
      <c r="K115" s="203"/>
      <c r="L115" s="204"/>
      <c r="M115" s="204"/>
      <c r="N115" s="204"/>
      <c r="O115" s="201"/>
      <c r="P115" s="201"/>
    </row>
    <row r="116" spans="1:16" x14ac:dyDescent="0.2">
      <c r="A116" s="113"/>
      <c r="B116" s="200"/>
      <c r="C116" s="200"/>
      <c r="D116" s="201"/>
      <c r="E116" s="113"/>
      <c r="F116" s="113"/>
      <c r="G116" s="113"/>
      <c r="H116" s="113"/>
      <c r="I116" s="203"/>
      <c r="J116" s="203"/>
      <c r="K116" s="203"/>
      <c r="L116" s="204"/>
      <c r="M116" s="204"/>
      <c r="N116" s="204"/>
      <c r="O116" s="201"/>
      <c r="P116" s="201"/>
    </row>
    <row r="117" spans="1:16" x14ac:dyDescent="0.2">
      <c r="A117" s="113"/>
      <c r="B117" s="200"/>
      <c r="C117" s="200"/>
      <c r="D117" s="201"/>
      <c r="E117" s="113"/>
      <c r="F117" s="113"/>
      <c r="G117" s="113"/>
      <c r="H117" s="113"/>
      <c r="I117" s="203"/>
      <c r="J117" s="203"/>
      <c r="K117" s="203"/>
      <c r="L117" s="204"/>
      <c r="M117" s="204"/>
      <c r="N117" s="204"/>
      <c r="O117" s="201"/>
      <c r="P117" s="201"/>
    </row>
    <row r="118" spans="1:16" x14ac:dyDescent="0.2">
      <c r="A118" s="113"/>
      <c r="B118" s="200"/>
      <c r="C118" s="200"/>
      <c r="D118" s="201"/>
      <c r="E118" s="113"/>
      <c r="F118" s="113"/>
      <c r="G118" s="113"/>
      <c r="H118" s="113"/>
      <c r="I118" s="203"/>
      <c r="J118" s="203"/>
      <c r="K118" s="203"/>
      <c r="L118" s="204"/>
      <c r="M118" s="204"/>
      <c r="N118" s="204"/>
      <c r="O118" s="201"/>
      <c r="P118" s="201"/>
    </row>
    <row r="119" spans="1:16" x14ac:dyDescent="0.2">
      <c r="A119" s="113"/>
      <c r="B119" s="200"/>
      <c r="C119" s="200"/>
      <c r="D119" s="201"/>
      <c r="E119" s="113"/>
      <c r="F119" s="113"/>
      <c r="G119" s="113"/>
      <c r="H119" s="113"/>
      <c r="I119" s="203"/>
      <c r="J119" s="203"/>
      <c r="K119" s="203"/>
      <c r="L119" s="204"/>
      <c r="M119" s="204"/>
      <c r="N119" s="204"/>
      <c r="O119" s="201"/>
      <c r="P119" s="201"/>
    </row>
    <row r="120" spans="1:16" x14ac:dyDescent="0.2">
      <c r="A120" s="113"/>
      <c r="B120" s="200"/>
      <c r="C120" s="200"/>
      <c r="D120" s="201"/>
      <c r="E120" s="113"/>
      <c r="F120" s="113"/>
      <c r="G120" s="113"/>
      <c r="H120" s="113"/>
      <c r="I120" s="203"/>
      <c r="J120" s="203"/>
      <c r="K120" s="203"/>
      <c r="L120" s="204"/>
      <c r="M120" s="204"/>
      <c r="N120" s="204"/>
      <c r="O120" s="201"/>
      <c r="P120" s="201"/>
    </row>
    <row r="121" spans="1:16" x14ac:dyDescent="0.2">
      <c r="A121" s="113"/>
      <c r="B121" s="200"/>
      <c r="C121" s="200"/>
      <c r="D121" s="201"/>
      <c r="E121" s="113"/>
      <c r="F121" s="113"/>
      <c r="G121" s="113"/>
      <c r="H121" s="113"/>
      <c r="I121" s="203"/>
      <c r="J121" s="203"/>
      <c r="K121" s="203"/>
      <c r="L121" s="204"/>
      <c r="M121" s="204"/>
      <c r="N121" s="204"/>
      <c r="O121" s="201"/>
      <c r="P121" s="201"/>
    </row>
    <row r="122" spans="1:16" x14ac:dyDescent="0.2">
      <c r="A122" s="113"/>
      <c r="B122" s="200"/>
      <c r="C122" s="200"/>
      <c r="D122" s="201"/>
      <c r="E122" s="113"/>
      <c r="F122" s="113"/>
      <c r="G122" s="113"/>
      <c r="H122" s="113"/>
      <c r="I122" s="203"/>
      <c r="J122" s="203"/>
      <c r="K122" s="203"/>
      <c r="L122" s="204"/>
      <c r="M122" s="204"/>
      <c r="N122" s="204"/>
      <c r="O122" s="201"/>
      <c r="P122" s="201"/>
    </row>
    <row r="123" spans="1:16" x14ac:dyDescent="0.2">
      <c r="A123" s="212"/>
      <c r="B123" s="200"/>
      <c r="C123" s="200"/>
      <c r="D123" s="201"/>
      <c r="E123" s="113"/>
      <c r="F123" s="113"/>
      <c r="G123" s="113"/>
      <c r="H123" s="113"/>
      <c r="I123" s="203"/>
      <c r="J123" s="203"/>
      <c r="K123" s="203"/>
      <c r="L123" s="204"/>
      <c r="M123" s="204"/>
      <c r="N123" s="204"/>
      <c r="O123" s="201"/>
      <c r="P123" s="201"/>
    </row>
    <row r="124" spans="1:16" x14ac:dyDescent="0.2">
      <c r="A124" s="212"/>
      <c r="B124" s="200"/>
      <c r="C124" s="200"/>
      <c r="D124" s="201"/>
      <c r="E124" s="113"/>
      <c r="F124" s="113"/>
      <c r="G124" s="113"/>
      <c r="H124" s="113"/>
      <c r="I124" s="203"/>
      <c r="J124" s="203"/>
      <c r="K124" s="203"/>
      <c r="L124" s="204"/>
      <c r="M124" s="204"/>
      <c r="N124" s="204"/>
      <c r="O124" s="201"/>
      <c r="P124" s="201"/>
    </row>
    <row r="125" spans="1:16" x14ac:dyDescent="0.2">
      <c r="A125" s="212"/>
      <c r="B125" s="200"/>
      <c r="C125" s="200"/>
      <c r="D125" s="201"/>
      <c r="E125" s="113"/>
      <c r="F125" s="113"/>
      <c r="G125" s="113"/>
      <c r="H125" s="113"/>
      <c r="I125" s="203"/>
      <c r="J125" s="203"/>
      <c r="K125" s="203"/>
      <c r="L125" s="204"/>
      <c r="M125" s="204"/>
      <c r="N125" s="204"/>
      <c r="O125" s="201"/>
      <c r="P125" s="201"/>
    </row>
    <row r="126" spans="1:16" x14ac:dyDescent="0.2">
      <c r="A126" s="212"/>
      <c r="B126" s="200"/>
      <c r="C126" s="200"/>
      <c r="D126" s="201"/>
      <c r="E126" s="113"/>
      <c r="F126" s="113"/>
      <c r="G126" s="113"/>
      <c r="H126" s="113"/>
      <c r="I126" s="203"/>
      <c r="J126" s="203"/>
      <c r="K126" s="203"/>
      <c r="L126" s="204"/>
      <c r="M126" s="204"/>
      <c r="N126" s="204"/>
      <c r="O126" s="201"/>
      <c r="P126" s="201"/>
    </row>
    <row r="127" spans="1:16" x14ac:dyDescent="0.2">
      <c r="A127" s="113"/>
      <c r="B127" s="200"/>
      <c r="C127" s="200"/>
      <c r="D127" s="201"/>
      <c r="E127" s="113"/>
      <c r="F127" s="113"/>
      <c r="G127" s="113"/>
      <c r="H127" s="113"/>
      <c r="I127" s="203"/>
      <c r="J127" s="203"/>
      <c r="K127" s="203"/>
      <c r="L127" s="204"/>
      <c r="M127" s="204"/>
      <c r="N127" s="204"/>
      <c r="O127" s="201"/>
      <c r="P127" s="201"/>
    </row>
    <row r="128" spans="1:16" x14ac:dyDescent="0.2">
      <c r="A128" s="113"/>
      <c r="B128" s="200"/>
      <c r="C128" s="200"/>
      <c r="D128" s="201"/>
      <c r="E128" s="113"/>
      <c r="F128" s="113"/>
      <c r="G128" s="113"/>
      <c r="H128" s="113"/>
      <c r="I128" s="203"/>
      <c r="J128" s="203"/>
      <c r="K128" s="203"/>
      <c r="L128" s="204"/>
      <c r="M128" s="204"/>
      <c r="N128" s="204"/>
      <c r="O128" s="201"/>
      <c r="P128" s="201"/>
    </row>
    <row r="129" spans="1:16" x14ac:dyDescent="0.2">
      <c r="A129" s="113"/>
      <c r="B129" s="200"/>
      <c r="C129" s="200"/>
      <c r="D129" s="201"/>
      <c r="E129" s="113"/>
      <c r="F129" s="113"/>
      <c r="G129" s="113"/>
      <c r="H129" s="113"/>
      <c r="I129" s="203"/>
      <c r="J129" s="203"/>
      <c r="K129" s="203"/>
      <c r="L129" s="204"/>
      <c r="M129" s="204"/>
      <c r="N129" s="204"/>
      <c r="O129" s="201"/>
      <c r="P129" s="201"/>
    </row>
    <row r="130" spans="1:16" x14ac:dyDescent="0.2">
      <c r="A130" s="113"/>
      <c r="B130" s="200"/>
      <c r="C130" s="200"/>
      <c r="D130" s="201"/>
      <c r="E130" s="113"/>
      <c r="F130" s="113"/>
      <c r="G130" s="113"/>
      <c r="H130" s="113"/>
      <c r="I130" s="203"/>
      <c r="J130" s="203"/>
      <c r="K130" s="203"/>
      <c r="L130" s="204"/>
      <c r="M130" s="204"/>
      <c r="N130" s="204"/>
      <c r="O130" s="201"/>
      <c r="P130" s="201"/>
    </row>
    <row r="131" spans="1:16" x14ac:dyDescent="0.2">
      <c r="A131" s="113"/>
      <c r="B131" s="200"/>
      <c r="C131" s="200"/>
      <c r="D131" s="201"/>
      <c r="E131" s="113"/>
      <c r="F131" s="113"/>
      <c r="G131" s="113"/>
      <c r="H131" s="113"/>
      <c r="I131" s="203"/>
      <c r="J131" s="203"/>
      <c r="K131" s="203"/>
      <c r="L131" s="204"/>
      <c r="M131" s="204"/>
      <c r="N131" s="204"/>
      <c r="O131" s="201"/>
      <c r="P131" s="201"/>
    </row>
    <row r="132" spans="1:16" x14ac:dyDescent="0.2">
      <c r="A132" s="113"/>
      <c r="B132" s="200"/>
      <c r="C132" s="200"/>
      <c r="D132" s="201"/>
      <c r="E132" s="113"/>
      <c r="F132" s="113"/>
      <c r="G132" s="113"/>
      <c r="H132" s="113"/>
      <c r="I132" s="203"/>
      <c r="J132" s="203"/>
      <c r="K132" s="203"/>
      <c r="L132" s="204"/>
      <c r="M132" s="204"/>
      <c r="N132" s="204"/>
      <c r="O132" s="201"/>
      <c r="P132" s="201"/>
    </row>
    <row r="133" spans="1:16" x14ac:dyDescent="0.2">
      <c r="A133" s="113"/>
      <c r="B133" s="200"/>
      <c r="C133" s="200"/>
      <c r="D133" s="201"/>
      <c r="E133" s="113"/>
      <c r="F133" s="113"/>
      <c r="G133" s="113"/>
      <c r="H133" s="113"/>
      <c r="I133" s="203"/>
      <c r="J133" s="203"/>
      <c r="K133" s="203"/>
      <c r="L133" s="204"/>
      <c r="M133" s="204"/>
      <c r="N133" s="204"/>
      <c r="O133" s="201"/>
      <c r="P133" s="201"/>
    </row>
    <row r="134" spans="1:16" x14ac:dyDescent="0.2">
      <c r="A134" s="113"/>
      <c r="B134" s="200"/>
      <c r="C134" s="200"/>
      <c r="D134" s="201"/>
      <c r="E134" s="113"/>
      <c r="F134" s="113"/>
      <c r="G134" s="113"/>
      <c r="H134" s="113"/>
      <c r="I134" s="203"/>
      <c r="J134" s="203"/>
      <c r="K134" s="203"/>
      <c r="L134" s="204"/>
      <c r="M134" s="204"/>
      <c r="N134" s="204"/>
      <c r="O134" s="201"/>
      <c r="P134" s="201"/>
    </row>
    <row r="135" spans="1:16" x14ac:dyDescent="0.2">
      <c r="A135" s="113"/>
      <c r="B135" s="200"/>
      <c r="C135" s="200"/>
      <c r="D135" s="201"/>
      <c r="E135" s="113"/>
      <c r="F135" s="113"/>
      <c r="G135" s="113"/>
      <c r="H135" s="113"/>
      <c r="I135" s="203"/>
      <c r="J135" s="203"/>
      <c r="K135" s="203"/>
      <c r="L135" s="204"/>
      <c r="M135" s="204"/>
      <c r="N135" s="204"/>
      <c r="O135" s="201"/>
      <c r="P135" s="201"/>
    </row>
    <row r="136" spans="1:16" x14ac:dyDescent="0.2">
      <c r="A136" s="113"/>
      <c r="B136" s="200"/>
      <c r="C136" s="200"/>
      <c r="D136" s="201"/>
      <c r="E136" s="113"/>
      <c r="F136" s="113"/>
      <c r="G136" s="113"/>
      <c r="H136" s="113"/>
      <c r="I136" s="203"/>
      <c r="J136" s="203"/>
      <c r="K136" s="203"/>
      <c r="L136" s="204"/>
      <c r="M136" s="204"/>
      <c r="N136" s="204"/>
      <c r="O136" s="201"/>
      <c r="P136" s="201"/>
    </row>
    <row r="137" spans="1:16" x14ac:dyDescent="0.2">
      <c r="A137" s="113"/>
      <c r="B137" s="200"/>
      <c r="C137" s="200"/>
      <c r="D137" s="201"/>
      <c r="E137" s="113"/>
      <c r="F137" s="113"/>
      <c r="G137" s="113"/>
      <c r="H137" s="113"/>
      <c r="I137" s="203"/>
      <c r="J137" s="203"/>
      <c r="K137" s="203"/>
      <c r="L137" s="204"/>
      <c r="M137" s="204"/>
      <c r="N137" s="204"/>
      <c r="O137" s="201"/>
      <c r="P137" s="201"/>
    </row>
    <row r="138" spans="1:16" x14ac:dyDescent="0.2">
      <c r="A138" s="113"/>
      <c r="B138" s="200"/>
      <c r="C138" s="200"/>
      <c r="D138" s="201"/>
      <c r="E138" s="113"/>
      <c r="F138" s="113"/>
      <c r="G138" s="113"/>
      <c r="H138" s="113"/>
      <c r="I138" s="203"/>
      <c r="J138" s="203"/>
      <c r="K138" s="203"/>
      <c r="L138" s="204"/>
      <c r="M138" s="204"/>
      <c r="N138" s="204"/>
      <c r="O138" s="201"/>
      <c r="P138" s="201"/>
    </row>
    <row r="139" spans="1:16" x14ac:dyDescent="0.2">
      <c r="A139" s="113"/>
      <c r="B139" s="200"/>
      <c r="C139" s="200"/>
      <c r="D139" s="201"/>
      <c r="E139" s="113"/>
      <c r="F139" s="113"/>
      <c r="G139" s="113"/>
      <c r="H139" s="113"/>
      <c r="I139" s="203"/>
      <c r="J139" s="203"/>
      <c r="K139" s="203"/>
      <c r="L139" s="204"/>
      <c r="M139" s="204"/>
      <c r="N139" s="204"/>
      <c r="O139" s="201"/>
      <c r="P139" s="201"/>
    </row>
    <row r="140" spans="1:16" x14ac:dyDescent="0.2">
      <c r="A140" s="113"/>
      <c r="B140" s="200"/>
      <c r="C140" s="200"/>
      <c r="D140" s="201"/>
      <c r="E140" s="113"/>
      <c r="F140" s="113"/>
      <c r="G140" s="113"/>
      <c r="H140" s="113"/>
      <c r="I140" s="203"/>
      <c r="J140" s="203"/>
      <c r="K140" s="203"/>
      <c r="L140" s="204"/>
      <c r="M140" s="204"/>
      <c r="N140" s="204"/>
      <c r="O140" s="201"/>
      <c r="P140" s="201"/>
    </row>
    <row r="141" spans="1:16" x14ac:dyDescent="0.2">
      <c r="A141" s="113"/>
      <c r="B141" s="200"/>
      <c r="C141" s="200"/>
      <c r="D141" s="201"/>
      <c r="E141" s="113"/>
      <c r="F141" s="113"/>
      <c r="G141" s="113"/>
      <c r="H141" s="113"/>
      <c r="I141" s="203"/>
      <c r="J141" s="203"/>
      <c r="K141" s="203"/>
      <c r="L141" s="204"/>
      <c r="M141" s="204"/>
      <c r="N141" s="204"/>
      <c r="O141" s="201"/>
      <c r="P141" s="201"/>
    </row>
    <row r="142" spans="1:16" x14ac:dyDescent="0.2">
      <c r="A142" s="113"/>
      <c r="B142" s="200"/>
      <c r="C142" s="200"/>
      <c r="D142" s="201"/>
      <c r="E142" s="113"/>
      <c r="F142" s="113"/>
      <c r="G142" s="113"/>
      <c r="H142" s="113"/>
      <c r="I142" s="203"/>
      <c r="J142" s="203"/>
      <c r="K142" s="203"/>
      <c r="L142" s="204"/>
      <c r="M142" s="204"/>
      <c r="N142" s="204"/>
      <c r="O142" s="201"/>
      <c r="P142" s="201"/>
    </row>
    <row r="143" spans="1:16" x14ac:dyDescent="0.2">
      <c r="A143" s="113"/>
      <c r="B143" s="200"/>
      <c r="C143" s="200"/>
      <c r="D143" s="201"/>
      <c r="E143" s="113"/>
      <c r="F143" s="113"/>
      <c r="G143" s="113"/>
      <c r="H143" s="113"/>
      <c r="I143" s="203"/>
      <c r="J143" s="203"/>
      <c r="K143" s="203"/>
      <c r="L143" s="204"/>
      <c r="M143" s="204"/>
      <c r="N143" s="204"/>
      <c r="O143" s="201"/>
      <c r="P143" s="201"/>
    </row>
    <row r="144" spans="1:16" x14ac:dyDescent="0.2">
      <c r="A144" s="113"/>
      <c r="B144" s="200"/>
      <c r="C144" s="200"/>
      <c r="D144" s="201"/>
      <c r="E144" s="113"/>
      <c r="F144" s="113"/>
      <c r="G144" s="113"/>
      <c r="H144" s="113"/>
      <c r="I144" s="203"/>
      <c r="J144" s="203"/>
      <c r="K144" s="203"/>
      <c r="L144" s="204"/>
      <c r="M144" s="204"/>
      <c r="N144" s="204"/>
      <c r="O144" s="201"/>
      <c r="P144" s="201"/>
    </row>
    <row r="145" spans="1:16" x14ac:dyDescent="0.2">
      <c r="A145" s="113"/>
      <c r="B145" s="200"/>
      <c r="C145" s="200"/>
      <c r="D145" s="201"/>
      <c r="E145" s="113"/>
      <c r="F145" s="113"/>
      <c r="G145" s="113"/>
      <c r="H145" s="113"/>
      <c r="I145" s="203"/>
      <c r="J145" s="203"/>
      <c r="K145" s="203"/>
      <c r="L145" s="204"/>
      <c r="M145" s="204"/>
      <c r="N145" s="204"/>
      <c r="O145" s="201"/>
      <c r="P145" s="201"/>
    </row>
    <row r="146" spans="1:16" x14ac:dyDescent="0.2">
      <c r="A146" s="113"/>
      <c r="B146" s="200"/>
      <c r="C146" s="200"/>
      <c r="D146" s="201"/>
      <c r="E146" s="113"/>
      <c r="F146" s="113"/>
      <c r="G146" s="113"/>
      <c r="H146" s="113"/>
      <c r="I146" s="203"/>
      <c r="J146" s="203"/>
      <c r="K146" s="203"/>
      <c r="L146" s="204"/>
      <c r="M146" s="204"/>
      <c r="N146" s="204"/>
      <c r="O146" s="201"/>
      <c r="P146" s="201"/>
    </row>
    <row r="147" spans="1:16" x14ac:dyDescent="0.2">
      <c r="A147" s="113"/>
      <c r="B147" s="200"/>
      <c r="C147" s="200"/>
      <c r="D147" s="201"/>
      <c r="E147" s="113"/>
      <c r="F147" s="113"/>
      <c r="G147" s="113"/>
      <c r="H147" s="113"/>
      <c r="I147" s="203"/>
      <c r="J147" s="203"/>
      <c r="K147" s="203"/>
      <c r="L147" s="204"/>
      <c r="M147" s="204"/>
      <c r="N147" s="204"/>
      <c r="O147" s="201"/>
      <c r="P147" s="201"/>
    </row>
    <row r="148" spans="1:16" x14ac:dyDescent="0.2">
      <c r="A148" s="113"/>
      <c r="B148" s="200"/>
      <c r="C148" s="200"/>
      <c r="D148" s="201"/>
      <c r="E148" s="113"/>
      <c r="F148" s="113"/>
      <c r="G148" s="113"/>
      <c r="H148" s="113"/>
      <c r="I148" s="203"/>
      <c r="J148" s="203"/>
      <c r="K148" s="203"/>
      <c r="L148" s="204"/>
      <c r="M148" s="204"/>
      <c r="N148" s="204"/>
      <c r="O148" s="201"/>
      <c r="P148" s="201"/>
    </row>
    <row r="149" spans="1:16" x14ac:dyDescent="0.2">
      <c r="A149" s="113"/>
      <c r="B149" s="200"/>
      <c r="C149" s="200"/>
      <c r="D149" s="201"/>
      <c r="E149" s="113"/>
      <c r="F149" s="113"/>
      <c r="G149" s="113"/>
      <c r="H149" s="113"/>
      <c r="I149" s="203"/>
      <c r="J149" s="203"/>
      <c r="K149" s="203"/>
      <c r="L149" s="204"/>
      <c r="M149" s="204"/>
      <c r="N149" s="204"/>
      <c r="O149" s="201"/>
      <c r="P149" s="201"/>
    </row>
    <row r="150" spans="1:16" x14ac:dyDescent="0.2">
      <c r="A150" s="113"/>
      <c r="B150" s="200"/>
      <c r="C150" s="200"/>
      <c r="D150" s="201"/>
      <c r="E150" s="113"/>
      <c r="F150" s="113"/>
      <c r="G150" s="113"/>
      <c r="H150" s="113"/>
      <c r="I150" s="203"/>
      <c r="J150" s="203"/>
      <c r="K150" s="203"/>
      <c r="L150" s="204"/>
      <c r="M150" s="204"/>
      <c r="N150" s="204"/>
      <c r="O150" s="201"/>
      <c r="P150" s="201"/>
    </row>
    <row r="151" spans="1:16" x14ac:dyDescent="0.2">
      <c r="A151" s="113"/>
      <c r="B151" s="200"/>
      <c r="C151" s="200"/>
      <c r="D151" s="201"/>
      <c r="E151" s="113"/>
      <c r="F151" s="113"/>
      <c r="G151" s="113"/>
      <c r="H151" s="113"/>
      <c r="I151" s="203"/>
      <c r="J151" s="203"/>
      <c r="K151" s="203"/>
      <c r="L151" s="204"/>
      <c r="M151" s="204"/>
      <c r="N151" s="204"/>
      <c r="O151" s="201"/>
      <c r="P151" s="201"/>
    </row>
    <row r="152" spans="1:16" x14ac:dyDescent="0.2">
      <c r="A152" s="113"/>
      <c r="B152" s="200"/>
      <c r="C152" s="200"/>
      <c r="D152" s="201"/>
      <c r="E152" s="113"/>
      <c r="F152" s="113"/>
      <c r="G152" s="113"/>
      <c r="H152" s="113"/>
      <c r="I152" s="203"/>
      <c r="J152" s="203"/>
      <c r="K152" s="203"/>
      <c r="L152" s="204"/>
      <c r="M152" s="204"/>
      <c r="N152" s="204"/>
      <c r="O152" s="201"/>
      <c r="P152" s="201"/>
    </row>
    <row r="153" spans="1:16" x14ac:dyDescent="0.2">
      <c r="A153" s="113"/>
      <c r="B153" s="200"/>
      <c r="C153" s="200"/>
      <c r="D153" s="201"/>
      <c r="E153" s="113"/>
      <c r="F153" s="113"/>
      <c r="G153" s="113"/>
      <c r="H153" s="113"/>
      <c r="I153" s="203"/>
      <c r="J153" s="203"/>
      <c r="K153" s="203"/>
      <c r="L153" s="204"/>
      <c r="M153" s="204"/>
      <c r="N153" s="204"/>
      <c r="O153" s="201"/>
      <c r="P153" s="201"/>
    </row>
    <row r="154" spans="1:16" x14ac:dyDescent="0.2">
      <c r="A154" s="113"/>
      <c r="B154" s="200"/>
      <c r="C154" s="200"/>
      <c r="D154" s="201"/>
      <c r="E154" s="113"/>
      <c r="F154" s="113"/>
      <c r="G154" s="113"/>
      <c r="H154" s="113"/>
      <c r="I154" s="203"/>
      <c r="J154" s="203"/>
      <c r="K154" s="203"/>
      <c r="L154" s="204"/>
      <c r="M154" s="204"/>
      <c r="N154" s="204"/>
      <c r="O154" s="201"/>
      <c r="P154" s="201"/>
    </row>
    <row r="155" spans="1:16" x14ac:dyDescent="0.2">
      <c r="A155" s="113"/>
      <c r="B155" s="200"/>
      <c r="C155" s="200"/>
      <c r="D155" s="201"/>
      <c r="E155" s="113"/>
      <c r="F155" s="113"/>
      <c r="G155" s="113"/>
      <c r="H155" s="113"/>
      <c r="I155" s="203"/>
      <c r="J155" s="203"/>
      <c r="K155" s="203"/>
      <c r="L155" s="204"/>
      <c r="M155" s="204"/>
      <c r="N155" s="204"/>
      <c r="O155" s="201"/>
      <c r="P155" s="201"/>
    </row>
    <row r="156" spans="1:16" x14ac:dyDescent="0.2">
      <c r="A156" s="113"/>
      <c r="B156" s="200"/>
      <c r="C156" s="200"/>
      <c r="D156" s="201"/>
      <c r="E156" s="113"/>
      <c r="F156" s="113"/>
      <c r="G156" s="113"/>
      <c r="H156" s="113"/>
      <c r="I156" s="203"/>
      <c r="J156" s="203"/>
      <c r="K156" s="203"/>
      <c r="L156" s="204"/>
      <c r="M156" s="204"/>
      <c r="N156" s="204"/>
      <c r="O156" s="201"/>
      <c r="P156" s="201"/>
    </row>
    <row r="157" spans="1:16" x14ac:dyDescent="0.2">
      <c r="A157" s="113"/>
      <c r="B157" s="200"/>
      <c r="C157" s="200"/>
      <c r="D157" s="201"/>
      <c r="E157" s="113"/>
      <c r="F157" s="113"/>
      <c r="G157" s="113"/>
      <c r="H157" s="113"/>
      <c r="I157" s="203"/>
      <c r="J157" s="203"/>
      <c r="K157" s="203"/>
      <c r="L157" s="204"/>
      <c r="M157" s="204"/>
      <c r="N157" s="204"/>
      <c r="O157" s="201"/>
      <c r="P157" s="201"/>
    </row>
    <row r="158" spans="1:16" x14ac:dyDescent="0.2">
      <c r="A158" s="113"/>
      <c r="B158" s="200"/>
      <c r="C158" s="200"/>
      <c r="D158" s="201"/>
      <c r="E158" s="113"/>
      <c r="F158" s="113"/>
      <c r="G158" s="113"/>
      <c r="H158" s="113"/>
      <c r="I158" s="203"/>
      <c r="J158" s="203"/>
      <c r="K158" s="203"/>
      <c r="L158" s="204"/>
      <c r="M158" s="204"/>
      <c r="N158" s="204"/>
      <c r="O158" s="201"/>
      <c r="P158" s="201"/>
    </row>
    <row r="159" spans="1:16" x14ac:dyDescent="0.2">
      <c r="A159" s="113"/>
      <c r="B159" s="200"/>
      <c r="C159" s="200"/>
      <c r="D159" s="201"/>
      <c r="E159" s="113"/>
      <c r="F159" s="113"/>
      <c r="G159" s="113"/>
      <c r="H159" s="113"/>
      <c r="I159" s="203"/>
      <c r="J159" s="203"/>
      <c r="K159" s="203"/>
      <c r="L159" s="204"/>
      <c r="M159" s="204"/>
      <c r="N159" s="204"/>
      <c r="O159" s="201"/>
      <c r="P159" s="201"/>
    </row>
    <row r="160" spans="1:16" x14ac:dyDescent="0.2">
      <c r="A160" s="113"/>
      <c r="B160" s="200"/>
      <c r="C160" s="200"/>
      <c r="D160" s="201"/>
      <c r="E160" s="113"/>
      <c r="F160" s="113"/>
      <c r="G160" s="113"/>
      <c r="H160" s="113"/>
      <c r="I160" s="203"/>
      <c r="J160" s="203"/>
      <c r="K160" s="203"/>
      <c r="L160" s="204"/>
      <c r="M160" s="204"/>
      <c r="N160" s="204"/>
      <c r="O160" s="201"/>
      <c r="P160" s="201"/>
    </row>
    <row r="161" spans="1:16" x14ac:dyDescent="0.2">
      <c r="A161" s="113"/>
      <c r="B161" s="200"/>
      <c r="C161" s="200"/>
      <c r="D161" s="201"/>
      <c r="E161" s="113"/>
      <c r="F161" s="113"/>
      <c r="G161" s="113"/>
      <c r="H161" s="113"/>
      <c r="I161" s="203"/>
      <c r="J161" s="203"/>
      <c r="K161" s="203"/>
      <c r="L161" s="204"/>
      <c r="M161" s="204"/>
      <c r="N161" s="204"/>
      <c r="O161" s="201"/>
      <c r="P161" s="201"/>
    </row>
    <row r="162" spans="1:16" x14ac:dyDescent="0.2">
      <c r="A162" s="113"/>
      <c r="B162" s="200"/>
      <c r="C162" s="200"/>
      <c r="D162" s="201"/>
      <c r="E162" s="113"/>
      <c r="F162" s="113"/>
      <c r="G162" s="113"/>
      <c r="H162" s="113"/>
      <c r="I162" s="203"/>
      <c r="J162" s="203"/>
      <c r="K162" s="203"/>
      <c r="L162" s="204"/>
      <c r="M162" s="204"/>
      <c r="N162" s="204"/>
      <c r="O162" s="201"/>
      <c r="P162" s="201"/>
    </row>
    <row r="163" spans="1:16" x14ac:dyDescent="0.2">
      <c r="A163" s="113"/>
      <c r="B163" s="200"/>
      <c r="C163" s="200"/>
      <c r="D163" s="201"/>
      <c r="E163" s="113"/>
      <c r="F163" s="113"/>
      <c r="G163" s="113"/>
      <c r="H163" s="113"/>
      <c r="I163" s="203"/>
      <c r="J163" s="203"/>
      <c r="K163" s="203"/>
      <c r="L163" s="204"/>
      <c r="M163" s="204"/>
      <c r="N163" s="204"/>
      <c r="O163" s="201"/>
      <c r="P163" s="201"/>
    </row>
    <row r="164" spans="1:16" x14ac:dyDescent="0.2">
      <c r="A164" s="113"/>
      <c r="B164" s="200"/>
      <c r="C164" s="200"/>
      <c r="D164" s="201"/>
      <c r="E164" s="113"/>
      <c r="F164" s="113"/>
      <c r="G164" s="113"/>
      <c r="H164" s="113"/>
      <c r="I164" s="203"/>
      <c r="J164" s="203"/>
      <c r="K164" s="203"/>
      <c r="L164" s="204"/>
      <c r="M164" s="204"/>
      <c r="N164" s="204"/>
      <c r="O164" s="201"/>
      <c r="P164" s="201"/>
    </row>
    <row r="165" spans="1:16" x14ac:dyDescent="0.2">
      <c r="A165" s="113"/>
      <c r="B165" s="200"/>
      <c r="C165" s="200"/>
      <c r="D165" s="201"/>
      <c r="E165" s="113"/>
      <c r="F165" s="113"/>
      <c r="G165" s="113"/>
      <c r="H165" s="113"/>
      <c r="I165" s="203"/>
      <c r="J165" s="203"/>
      <c r="K165" s="203"/>
      <c r="L165" s="204"/>
      <c r="M165" s="204"/>
      <c r="N165" s="204"/>
      <c r="O165" s="201"/>
      <c r="P165" s="201"/>
    </row>
    <row r="166" spans="1:16" x14ac:dyDescent="0.2">
      <c r="A166" s="113"/>
      <c r="B166" s="200"/>
      <c r="C166" s="200"/>
      <c r="D166" s="201"/>
      <c r="E166" s="113"/>
      <c r="F166" s="113"/>
      <c r="G166" s="113"/>
      <c r="H166" s="113"/>
      <c r="I166" s="203"/>
      <c r="J166" s="203"/>
      <c r="K166" s="203"/>
      <c r="L166" s="204"/>
      <c r="M166" s="204"/>
      <c r="N166" s="204"/>
      <c r="O166" s="201"/>
      <c r="P166" s="201"/>
    </row>
    <row r="167" spans="1:16" x14ac:dyDescent="0.2">
      <c r="A167" s="113"/>
      <c r="B167" s="200"/>
      <c r="C167" s="200"/>
      <c r="D167" s="201"/>
      <c r="E167" s="113"/>
      <c r="F167" s="113"/>
      <c r="G167" s="113"/>
      <c r="H167" s="113"/>
      <c r="I167" s="203"/>
      <c r="J167" s="203"/>
      <c r="K167" s="203"/>
      <c r="L167" s="204"/>
      <c r="M167" s="204"/>
      <c r="N167" s="204"/>
      <c r="O167" s="201"/>
      <c r="P167" s="201"/>
    </row>
    <row r="168" spans="1:16" x14ac:dyDescent="0.2">
      <c r="A168" s="113"/>
      <c r="B168" s="200"/>
      <c r="C168" s="200"/>
      <c r="D168" s="201"/>
      <c r="E168" s="113"/>
      <c r="F168" s="113"/>
      <c r="G168" s="113"/>
      <c r="H168" s="113"/>
      <c r="I168" s="203"/>
      <c r="J168" s="203"/>
      <c r="K168" s="203"/>
      <c r="L168" s="204"/>
      <c r="M168" s="204"/>
      <c r="N168" s="204"/>
      <c r="O168" s="201"/>
      <c r="P168" s="201"/>
    </row>
    <row r="169" spans="1:16" x14ac:dyDescent="0.2">
      <c r="A169" s="113"/>
      <c r="B169" s="200"/>
      <c r="C169" s="200"/>
      <c r="D169" s="201"/>
      <c r="E169" s="113"/>
      <c r="F169" s="113"/>
      <c r="G169" s="113"/>
      <c r="H169" s="113"/>
      <c r="I169" s="203"/>
      <c r="J169" s="203"/>
      <c r="K169" s="203"/>
      <c r="L169" s="204"/>
      <c r="M169" s="204"/>
      <c r="N169" s="204"/>
      <c r="O169" s="201"/>
      <c r="P169" s="201"/>
    </row>
    <row r="170" spans="1:16" x14ac:dyDescent="0.2">
      <c r="A170" s="113"/>
      <c r="B170" s="200"/>
      <c r="C170" s="200"/>
      <c r="D170" s="201"/>
      <c r="E170" s="113"/>
      <c r="F170" s="113"/>
      <c r="G170" s="113"/>
      <c r="H170" s="113"/>
      <c r="I170" s="203"/>
      <c r="J170" s="203"/>
      <c r="K170" s="203"/>
      <c r="L170" s="204"/>
      <c r="M170" s="204"/>
      <c r="N170" s="204"/>
      <c r="O170" s="201"/>
      <c r="P170" s="201"/>
    </row>
    <row r="171" spans="1:16" x14ac:dyDescent="0.2">
      <c r="A171" s="113"/>
      <c r="B171" s="200"/>
      <c r="C171" s="200"/>
      <c r="D171" s="201"/>
      <c r="E171" s="113"/>
      <c r="F171" s="113"/>
      <c r="G171" s="113"/>
      <c r="H171" s="113"/>
      <c r="I171" s="203"/>
      <c r="J171" s="203"/>
      <c r="K171" s="203"/>
      <c r="L171" s="204"/>
      <c r="M171" s="204"/>
      <c r="N171" s="204"/>
      <c r="O171" s="201"/>
      <c r="P171" s="201"/>
    </row>
    <row r="172" spans="1:16" x14ac:dyDescent="0.2">
      <c r="A172" s="113"/>
      <c r="B172" s="200"/>
      <c r="C172" s="200"/>
      <c r="D172" s="201"/>
      <c r="E172" s="113"/>
      <c r="F172" s="113"/>
      <c r="G172" s="113"/>
      <c r="H172" s="113"/>
      <c r="I172" s="203"/>
      <c r="J172" s="203"/>
      <c r="K172" s="203"/>
      <c r="L172" s="204"/>
      <c r="M172" s="204"/>
      <c r="N172" s="204"/>
      <c r="O172" s="201"/>
      <c r="P172" s="201"/>
    </row>
    <row r="173" spans="1:16" x14ac:dyDescent="0.2">
      <c r="A173" s="113"/>
      <c r="B173" s="200"/>
      <c r="C173" s="200"/>
      <c r="D173" s="201"/>
      <c r="E173" s="113"/>
      <c r="F173" s="113"/>
      <c r="G173" s="113"/>
      <c r="H173" s="113"/>
      <c r="I173" s="203"/>
      <c r="J173" s="203"/>
      <c r="K173" s="203"/>
      <c r="L173" s="204"/>
      <c r="M173" s="204"/>
      <c r="N173" s="204"/>
      <c r="O173" s="201"/>
      <c r="P173" s="201"/>
    </row>
    <row r="174" spans="1:16" x14ac:dyDescent="0.2">
      <c r="A174" s="113"/>
      <c r="B174" s="200"/>
      <c r="C174" s="200"/>
      <c r="D174" s="201"/>
      <c r="E174" s="113"/>
      <c r="F174" s="113"/>
      <c r="G174" s="113"/>
      <c r="H174" s="113"/>
      <c r="I174" s="203"/>
      <c r="J174" s="203"/>
      <c r="K174" s="203"/>
      <c r="L174" s="204"/>
      <c r="M174" s="204"/>
      <c r="N174" s="204"/>
      <c r="O174" s="201"/>
      <c r="P174" s="201"/>
    </row>
    <row r="175" spans="1:16" x14ac:dyDescent="0.2">
      <c r="A175" s="113"/>
      <c r="B175" s="200"/>
      <c r="C175" s="200"/>
      <c r="D175" s="201"/>
      <c r="E175" s="113"/>
      <c r="F175" s="113"/>
      <c r="G175" s="113"/>
      <c r="H175" s="113"/>
      <c r="I175" s="203"/>
      <c r="J175" s="203"/>
      <c r="K175" s="203"/>
      <c r="L175" s="204"/>
      <c r="M175" s="204"/>
      <c r="N175" s="204"/>
      <c r="O175" s="201"/>
      <c r="P175" s="201"/>
    </row>
    <row r="176" spans="1:16" x14ac:dyDescent="0.2">
      <c r="A176" s="113"/>
      <c r="B176" s="200"/>
      <c r="C176" s="200"/>
      <c r="D176" s="201"/>
      <c r="E176" s="113"/>
      <c r="F176" s="113"/>
      <c r="G176" s="113"/>
      <c r="H176" s="113"/>
      <c r="I176" s="203"/>
      <c r="J176" s="203"/>
      <c r="K176" s="203"/>
      <c r="L176" s="204"/>
      <c r="M176" s="204"/>
      <c r="N176" s="204"/>
      <c r="O176" s="201"/>
      <c r="P176" s="201"/>
    </row>
    <row r="177" spans="1:16" x14ac:dyDescent="0.2">
      <c r="A177" s="113"/>
      <c r="B177" s="200"/>
      <c r="C177" s="200"/>
      <c r="D177" s="201"/>
      <c r="E177" s="113"/>
      <c r="F177" s="113"/>
      <c r="G177" s="113"/>
      <c r="H177" s="113"/>
      <c r="I177" s="203"/>
      <c r="J177" s="203"/>
      <c r="K177" s="203"/>
      <c r="L177" s="204"/>
      <c r="M177" s="204"/>
      <c r="N177" s="204"/>
      <c r="O177" s="201"/>
      <c r="P177" s="201"/>
    </row>
    <row r="178" spans="1:16" x14ac:dyDescent="0.2">
      <c r="A178" s="113"/>
      <c r="B178" s="200"/>
      <c r="C178" s="200"/>
      <c r="D178" s="201"/>
      <c r="E178" s="113"/>
      <c r="F178" s="113"/>
      <c r="G178" s="113"/>
      <c r="H178" s="113"/>
      <c r="I178" s="203"/>
      <c r="J178" s="203"/>
      <c r="K178" s="203"/>
      <c r="L178" s="204"/>
      <c r="M178" s="204"/>
      <c r="N178" s="204"/>
      <c r="O178" s="201"/>
      <c r="P178" s="201"/>
    </row>
    <row r="179" spans="1:16" x14ac:dyDescent="0.2">
      <c r="A179" s="113"/>
      <c r="B179" s="200"/>
      <c r="C179" s="200"/>
      <c r="D179" s="201"/>
      <c r="E179" s="113"/>
      <c r="F179" s="113"/>
      <c r="G179" s="113"/>
      <c r="H179" s="113"/>
      <c r="I179" s="203"/>
      <c r="J179" s="203"/>
      <c r="K179" s="203"/>
      <c r="L179" s="204"/>
      <c r="M179" s="204"/>
      <c r="N179" s="204"/>
      <c r="O179" s="201"/>
      <c r="P179" s="201"/>
    </row>
    <row r="180" spans="1:16" x14ac:dyDescent="0.2">
      <c r="A180" s="113"/>
      <c r="B180" s="200"/>
      <c r="C180" s="200"/>
      <c r="D180" s="201"/>
      <c r="E180" s="113"/>
      <c r="F180" s="113"/>
      <c r="G180" s="113"/>
      <c r="H180" s="113"/>
      <c r="I180" s="203"/>
      <c r="J180" s="203"/>
      <c r="K180" s="203"/>
      <c r="L180" s="204"/>
      <c r="M180" s="204"/>
      <c r="N180" s="204"/>
      <c r="O180" s="201"/>
      <c r="P180" s="201"/>
    </row>
    <row r="181" spans="1:16" x14ac:dyDescent="0.2">
      <c r="A181" s="113"/>
      <c r="B181" s="200"/>
      <c r="C181" s="200"/>
      <c r="D181" s="201"/>
      <c r="E181" s="113"/>
      <c r="F181" s="113"/>
      <c r="G181" s="113"/>
      <c r="H181" s="113"/>
      <c r="I181" s="203"/>
      <c r="J181" s="203"/>
      <c r="K181" s="203"/>
      <c r="L181" s="204"/>
      <c r="M181" s="204"/>
      <c r="N181" s="204"/>
      <c r="O181" s="201"/>
      <c r="P181" s="201"/>
    </row>
    <row r="182" spans="1:16" x14ac:dyDescent="0.2">
      <c r="A182" s="113"/>
      <c r="B182" s="200"/>
      <c r="C182" s="200"/>
      <c r="D182" s="201"/>
      <c r="E182" s="113"/>
      <c r="F182" s="113"/>
      <c r="G182" s="113"/>
      <c r="H182" s="113"/>
      <c r="I182" s="203"/>
      <c r="J182" s="203"/>
      <c r="K182" s="203"/>
      <c r="L182" s="204"/>
      <c r="M182" s="204"/>
      <c r="N182" s="204"/>
      <c r="O182" s="201"/>
      <c r="P182" s="201"/>
    </row>
    <row r="183" spans="1:16" x14ac:dyDescent="0.2">
      <c r="A183" s="113"/>
      <c r="B183" s="200"/>
      <c r="C183" s="200"/>
      <c r="D183" s="201"/>
      <c r="E183" s="113"/>
      <c r="F183" s="113"/>
      <c r="G183" s="113"/>
      <c r="H183" s="113"/>
      <c r="I183" s="203"/>
      <c r="J183" s="203"/>
      <c r="K183" s="203"/>
      <c r="L183" s="204"/>
      <c r="M183" s="204"/>
      <c r="N183" s="204"/>
      <c r="O183" s="201"/>
      <c r="P183" s="201"/>
    </row>
    <row r="184" spans="1:16" x14ac:dyDescent="0.2">
      <c r="A184" s="113"/>
      <c r="B184" s="200"/>
      <c r="C184" s="200"/>
      <c r="D184" s="201"/>
      <c r="E184" s="113"/>
      <c r="F184" s="113"/>
      <c r="G184" s="113"/>
      <c r="H184" s="113"/>
      <c r="I184" s="203"/>
      <c r="J184" s="203"/>
      <c r="K184" s="203"/>
      <c r="L184" s="204"/>
      <c r="M184" s="204"/>
      <c r="N184" s="204"/>
      <c r="O184" s="201"/>
      <c r="P184" s="201"/>
    </row>
    <row r="185" spans="1:16" x14ac:dyDescent="0.2">
      <c r="A185" s="113"/>
      <c r="B185" s="200"/>
      <c r="C185" s="200"/>
      <c r="D185" s="201"/>
      <c r="E185" s="113"/>
      <c r="F185" s="113"/>
      <c r="G185" s="113"/>
      <c r="H185" s="113"/>
      <c r="I185" s="203"/>
      <c r="J185" s="203"/>
      <c r="K185" s="203"/>
      <c r="L185" s="204"/>
      <c r="M185" s="204"/>
      <c r="N185" s="204"/>
      <c r="O185" s="201"/>
      <c r="P185" s="201"/>
    </row>
    <row r="186" spans="1:16" x14ac:dyDescent="0.2">
      <c r="A186" s="113"/>
      <c r="B186" s="200"/>
      <c r="C186" s="200"/>
      <c r="D186" s="201"/>
      <c r="E186" s="113"/>
      <c r="F186" s="113"/>
      <c r="G186" s="113"/>
      <c r="H186" s="113"/>
      <c r="I186" s="203"/>
      <c r="J186" s="203"/>
      <c r="K186" s="203"/>
      <c r="L186" s="204"/>
      <c r="M186" s="204"/>
      <c r="N186" s="204"/>
      <c r="O186" s="201"/>
      <c r="P186" s="201"/>
    </row>
    <row r="187" spans="1:16" x14ac:dyDescent="0.2">
      <c r="A187" s="113"/>
      <c r="B187" s="200"/>
      <c r="C187" s="200"/>
      <c r="D187" s="201"/>
      <c r="E187" s="113"/>
      <c r="F187" s="113"/>
      <c r="G187" s="113"/>
      <c r="H187" s="113"/>
      <c r="I187" s="203"/>
      <c r="J187" s="203"/>
      <c r="K187" s="203"/>
      <c r="L187" s="204"/>
      <c r="M187" s="204"/>
      <c r="N187" s="204"/>
      <c r="O187" s="201"/>
      <c r="P187" s="201"/>
    </row>
    <row r="188" spans="1:16" x14ac:dyDescent="0.2">
      <c r="A188" s="113"/>
      <c r="B188" s="200"/>
      <c r="C188" s="200"/>
      <c r="D188" s="201"/>
      <c r="E188" s="113"/>
      <c r="F188" s="113"/>
      <c r="G188" s="113"/>
      <c r="H188" s="113"/>
      <c r="I188" s="203"/>
      <c r="J188" s="203"/>
      <c r="K188" s="203"/>
      <c r="L188" s="204"/>
      <c r="M188" s="204"/>
      <c r="N188" s="204"/>
      <c r="O188" s="201"/>
      <c r="P188" s="201"/>
    </row>
    <row r="189" spans="1:16" x14ac:dyDescent="0.2">
      <c r="A189" s="113"/>
      <c r="B189" s="200"/>
      <c r="C189" s="200"/>
      <c r="D189" s="201"/>
      <c r="E189" s="113"/>
      <c r="F189" s="113"/>
      <c r="G189" s="113"/>
      <c r="H189" s="113"/>
      <c r="I189" s="203"/>
      <c r="J189" s="203"/>
      <c r="K189" s="203"/>
      <c r="L189" s="204"/>
      <c r="M189" s="204"/>
      <c r="N189" s="204"/>
      <c r="O189" s="201"/>
      <c r="P189" s="201"/>
    </row>
    <row r="190" spans="1:16" x14ac:dyDescent="0.2">
      <c r="A190" s="113"/>
      <c r="B190" s="200"/>
      <c r="C190" s="200"/>
      <c r="D190" s="201"/>
      <c r="E190" s="113"/>
      <c r="F190" s="113"/>
      <c r="G190" s="113"/>
      <c r="H190" s="113"/>
      <c r="I190" s="203"/>
      <c r="J190" s="203"/>
      <c r="K190" s="203"/>
      <c r="L190" s="204"/>
      <c r="M190" s="204"/>
      <c r="N190" s="204"/>
      <c r="O190" s="201"/>
      <c r="P190" s="201"/>
    </row>
    <row r="191" spans="1:16" x14ac:dyDescent="0.2">
      <c r="A191" s="113"/>
      <c r="B191" s="200"/>
      <c r="C191" s="200"/>
      <c r="D191" s="201"/>
      <c r="E191" s="113"/>
      <c r="F191" s="113"/>
      <c r="G191" s="113"/>
      <c r="H191" s="113"/>
      <c r="I191" s="203"/>
      <c r="J191" s="203"/>
      <c r="K191" s="203"/>
      <c r="L191" s="204"/>
      <c r="M191" s="204"/>
      <c r="N191" s="204"/>
      <c r="O191" s="201"/>
      <c r="P191" s="201"/>
    </row>
    <row r="192" spans="1:16" x14ac:dyDescent="0.2">
      <c r="A192" s="113"/>
      <c r="B192" s="200"/>
      <c r="C192" s="200"/>
      <c r="D192" s="201"/>
      <c r="E192" s="113"/>
      <c r="F192" s="113"/>
      <c r="G192" s="113"/>
      <c r="H192" s="113"/>
      <c r="I192" s="203"/>
      <c r="J192" s="203"/>
      <c r="K192" s="203"/>
      <c r="L192" s="204"/>
      <c r="M192" s="204"/>
      <c r="N192" s="204"/>
      <c r="O192" s="201"/>
      <c r="P192" s="201"/>
    </row>
    <row r="193" spans="1:16" x14ac:dyDescent="0.2">
      <c r="A193" s="113"/>
      <c r="B193" s="200"/>
      <c r="C193" s="200"/>
      <c r="D193" s="201"/>
      <c r="E193" s="113"/>
      <c r="F193" s="113"/>
      <c r="G193" s="113"/>
      <c r="H193" s="113"/>
      <c r="I193" s="203"/>
      <c r="J193" s="203"/>
      <c r="K193" s="203"/>
      <c r="L193" s="204"/>
      <c r="M193" s="204"/>
      <c r="N193" s="204"/>
      <c r="O193" s="201"/>
      <c r="P193" s="201"/>
    </row>
    <row r="194" spans="1:16" x14ac:dyDescent="0.2">
      <c r="A194" s="113"/>
      <c r="B194" s="200"/>
      <c r="C194" s="200"/>
      <c r="D194" s="201"/>
      <c r="E194" s="113"/>
      <c r="F194" s="113"/>
      <c r="G194" s="113"/>
      <c r="H194" s="113"/>
      <c r="I194" s="203"/>
      <c r="J194" s="203"/>
      <c r="K194" s="203"/>
      <c r="L194" s="204"/>
      <c r="M194" s="204"/>
      <c r="N194" s="204"/>
      <c r="O194" s="201"/>
      <c r="P194" s="201"/>
    </row>
    <row r="195" spans="1:16" x14ac:dyDescent="0.2">
      <c r="A195" s="113"/>
      <c r="B195" s="200"/>
      <c r="C195" s="200"/>
      <c r="D195" s="201"/>
      <c r="E195" s="113"/>
      <c r="F195" s="113"/>
      <c r="G195" s="113"/>
      <c r="H195" s="113"/>
      <c r="I195" s="203"/>
      <c r="J195" s="203"/>
      <c r="K195" s="203"/>
      <c r="L195" s="204"/>
      <c r="M195" s="204"/>
      <c r="N195" s="204"/>
      <c r="O195" s="201"/>
      <c r="P195" s="201"/>
    </row>
    <row r="196" spans="1:16" x14ac:dyDescent="0.2">
      <c r="A196" s="113"/>
      <c r="B196" s="200"/>
      <c r="C196" s="200"/>
      <c r="D196" s="201"/>
      <c r="E196" s="113"/>
      <c r="F196" s="113"/>
      <c r="G196" s="113"/>
      <c r="H196" s="113"/>
      <c r="I196" s="203"/>
      <c r="J196" s="203"/>
      <c r="K196" s="203"/>
      <c r="L196" s="204"/>
      <c r="M196" s="204"/>
      <c r="N196" s="204"/>
      <c r="O196" s="201"/>
      <c r="P196" s="201"/>
    </row>
    <row r="197" spans="1:16" x14ac:dyDescent="0.2">
      <c r="A197" s="113"/>
      <c r="B197" s="200"/>
      <c r="C197" s="200"/>
      <c r="D197" s="201"/>
      <c r="E197" s="113"/>
      <c r="F197" s="113"/>
      <c r="G197" s="113"/>
      <c r="H197" s="113"/>
      <c r="I197" s="203"/>
      <c r="J197" s="203"/>
      <c r="K197" s="203"/>
      <c r="L197" s="204"/>
      <c r="M197" s="204"/>
      <c r="N197" s="204"/>
      <c r="O197" s="201"/>
      <c r="P197" s="201"/>
    </row>
    <row r="198" spans="1:16" x14ac:dyDescent="0.2">
      <c r="A198" s="113"/>
      <c r="B198" s="200"/>
      <c r="C198" s="200"/>
      <c r="D198" s="201"/>
      <c r="E198" s="113"/>
      <c r="F198" s="113"/>
      <c r="G198" s="113"/>
      <c r="H198" s="113"/>
      <c r="I198" s="203"/>
      <c r="J198" s="203"/>
      <c r="K198" s="203"/>
      <c r="L198" s="204"/>
      <c r="M198" s="204"/>
      <c r="N198" s="204"/>
      <c r="O198" s="201"/>
      <c r="P198" s="201"/>
    </row>
    <row r="199" spans="1:16" x14ac:dyDescent="0.2">
      <c r="A199" s="113"/>
      <c r="B199" s="200"/>
      <c r="C199" s="200"/>
      <c r="D199" s="201"/>
      <c r="E199" s="113"/>
      <c r="F199" s="113"/>
      <c r="G199" s="113"/>
      <c r="H199" s="113"/>
      <c r="I199" s="203"/>
      <c r="J199" s="203"/>
      <c r="K199" s="203"/>
      <c r="L199" s="204"/>
      <c r="M199" s="204"/>
      <c r="N199" s="204"/>
      <c r="O199" s="201"/>
      <c r="P199" s="201"/>
    </row>
    <row r="200" spans="1:16" x14ac:dyDescent="0.2">
      <c r="A200" s="113"/>
      <c r="B200" s="200"/>
      <c r="C200" s="200"/>
      <c r="D200" s="201"/>
      <c r="E200" s="113"/>
      <c r="F200" s="113"/>
      <c r="G200" s="113"/>
      <c r="H200" s="113"/>
      <c r="I200" s="203"/>
      <c r="J200" s="203"/>
      <c r="K200" s="203"/>
      <c r="L200" s="204"/>
      <c r="M200" s="204"/>
      <c r="N200" s="204"/>
      <c r="O200" s="201"/>
      <c r="P200" s="201"/>
    </row>
    <row r="201" spans="1:16" x14ac:dyDescent="0.2">
      <c r="A201" s="113"/>
      <c r="B201" s="200"/>
      <c r="C201" s="200"/>
      <c r="D201" s="201"/>
      <c r="E201" s="113"/>
      <c r="F201" s="113"/>
      <c r="G201" s="113"/>
      <c r="H201" s="113"/>
      <c r="I201" s="203"/>
      <c r="J201" s="203"/>
      <c r="K201" s="203"/>
      <c r="L201" s="204"/>
      <c r="M201" s="204"/>
      <c r="N201" s="204"/>
      <c r="O201" s="201"/>
      <c r="P201" s="201"/>
    </row>
    <row r="202" spans="1:16" x14ac:dyDescent="0.2">
      <c r="A202" s="113"/>
      <c r="B202" s="200"/>
      <c r="C202" s="200"/>
      <c r="D202" s="201"/>
      <c r="E202" s="113"/>
      <c r="F202" s="113"/>
      <c r="G202" s="113"/>
      <c r="H202" s="113"/>
      <c r="I202" s="203"/>
      <c r="J202" s="203"/>
      <c r="K202" s="203"/>
      <c r="L202" s="204"/>
      <c r="M202" s="204"/>
      <c r="N202" s="204"/>
      <c r="O202" s="201"/>
      <c r="P202" s="201"/>
    </row>
    <row r="203" spans="1:16" x14ac:dyDescent="0.2">
      <c r="A203" s="113"/>
      <c r="B203" s="200"/>
      <c r="C203" s="200"/>
      <c r="D203" s="201"/>
      <c r="E203" s="113"/>
      <c r="F203" s="113"/>
      <c r="G203" s="113"/>
      <c r="H203" s="113"/>
      <c r="I203" s="203"/>
      <c r="J203" s="203"/>
      <c r="K203" s="203"/>
      <c r="L203" s="204"/>
      <c r="M203" s="204"/>
      <c r="N203" s="204"/>
      <c r="O203" s="201"/>
      <c r="P203" s="201"/>
    </row>
    <row r="204" spans="1:16" x14ac:dyDescent="0.2">
      <c r="A204" s="113"/>
      <c r="B204" s="200"/>
      <c r="C204" s="200"/>
      <c r="D204" s="201"/>
      <c r="E204" s="113"/>
      <c r="F204" s="113"/>
      <c r="G204" s="113"/>
      <c r="H204" s="113"/>
      <c r="I204" s="203"/>
      <c r="J204" s="203"/>
      <c r="K204" s="203"/>
      <c r="L204" s="204"/>
      <c r="M204" s="204"/>
      <c r="N204" s="204"/>
      <c r="O204" s="201"/>
      <c r="P204" s="201"/>
    </row>
    <row r="205" spans="1:16" x14ac:dyDescent="0.2">
      <c r="A205" s="113"/>
      <c r="B205" s="200"/>
      <c r="C205" s="200"/>
      <c r="D205" s="201"/>
      <c r="E205" s="113"/>
      <c r="F205" s="113"/>
      <c r="G205" s="113"/>
      <c r="H205" s="113"/>
      <c r="I205" s="203"/>
      <c r="J205" s="203"/>
      <c r="K205" s="203"/>
      <c r="L205" s="204"/>
      <c r="M205" s="204"/>
      <c r="N205" s="204"/>
      <c r="O205" s="201"/>
      <c r="P205" s="201"/>
    </row>
    <row r="206" spans="1:16" x14ac:dyDescent="0.2">
      <c r="A206" s="113"/>
      <c r="B206" s="200"/>
      <c r="C206" s="200"/>
      <c r="D206" s="201"/>
      <c r="E206" s="113"/>
      <c r="F206" s="113"/>
      <c r="G206" s="113"/>
      <c r="H206" s="113"/>
      <c r="I206" s="203"/>
      <c r="J206" s="203"/>
      <c r="K206" s="203"/>
      <c r="L206" s="204"/>
      <c r="M206" s="204"/>
      <c r="N206" s="204"/>
      <c r="O206" s="201"/>
      <c r="P206" s="201"/>
    </row>
    <row r="207" spans="1:16" x14ac:dyDescent="0.2">
      <c r="A207" s="113"/>
      <c r="B207" s="200"/>
      <c r="C207" s="200"/>
      <c r="D207" s="201"/>
      <c r="E207" s="113"/>
      <c r="F207" s="113"/>
      <c r="G207" s="113"/>
      <c r="H207" s="113"/>
      <c r="I207" s="203"/>
      <c r="J207" s="203"/>
      <c r="K207" s="203"/>
      <c r="L207" s="204"/>
      <c r="M207" s="204"/>
      <c r="N207" s="204"/>
      <c r="O207" s="201"/>
      <c r="P207" s="201"/>
    </row>
    <row r="208" spans="1:16" x14ac:dyDescent="0.2">
      <c r="A208" s="113"/>
      <c r="B208" s="200"/>
      <c r="C208" s="200"/>
      <c r="D208" s="201"/>
      <c r="E208" s="113"/>
      <c r="F208" s="113"/>
      <c r="G208" s="113"/>
      <c r="H208" s="113"/>
      <c r="I208" s="203"/>
      <c r="J208" s="203"/>
      <c r="K208" s="203"/>
      <c r="L208" s="204"/>
      <c r="M208" s="204"/>
      <c r="N208" s="204"/>
      <c r="O208" s="201"/>
      <c r="P208" s="201"/>
    </row>
    <row r="209" spans="1:16" x14ac:dyDescent="0.2">
      <c r="A209" s="113"/>
      <c r="B209" s="200"/>
      <c r="C209" s="200"/>
      <c r="D209" s="201"/>
      <c r="E209" s="113"/>
      <c r="F209" s="113"/>
      <c r="G209" s="113"/>
      <c r="H209" s="113"/>
      <c r="I209" s="203"/>
      <c r="J209" s="203"/>
      <c r="K209" s="203"/>
      <c r="L209" s="204"/>
      <c r="M209" s="204"/>
      <c r="N209" s="204"/>
      <c r="O209" s="201"/>
      <c r="P209" s="201"/>
    </row>
    <row r="210" spans="1:16" x14ac:dyDescent="0.2">
      <c r="A210" s="113"/>
      <c r="B210" s="200"/>
      <c r="C210" s="200"/>
      <c r="D210" s="201"/>
      <c r="E210" s="113"/>
      <c r="F210" s="113"/>
      <c r="G210" s="113"/>
      <c r="H210" s="113"/>
      <c r="I210" s="203"/>
      <c r="J210" s="203"/>
      <c r="K210" s="203"/>
      <c r="L210" s="204"/>
      <c r="M210" s="204"/>
      <c r="N210" s="204"/>
      <c r="O210" s="201"/>
      <c r="P210" s="201"/>
    </row>
    <row r="211" spans="1:16" x14ac:dyDescent="0.2">
      <c r="A211" s="113"/>
      <c r="B211" s="200"/>
      <c r="C211" s="200"/>
      <c r="D211" s="201"/>
      <c r="E211" s="113"/>
      <c r="F211" s="113"/>
      <c r="G211" s="113"/>
      <c r="H211" s="113"/>
      <c r="I211" s="203"/>
      <c r="J211" s="203"/>
      <c r="K211" s="203"/>
      <c r="L211" s="204"/>
      <c r="M211" s="204"/>
      <c r="N211" s="204"/>
      <c r="O211" s="201"/>
      <c r="P211" s="201"/>
    </row>
    <row r="212" spans="1:16" x14ac:dyDescent="0.2">
      <c r="A212" s="113"/>
      <c r="B212" s="200"/>
      <c r="C212" s="200"/>
      <c r="D212" s="201"/>
      <c r="E212" s="113"/>
      <c r="F212" s="113"/>
      <c r="G212" s="113"/>
      <c r="H212" s="113"/>
      <c r="I212" s="203"/>
      <c r="J212" s="203"/>
      <c r="K212" s="203"/>
      <c r="L212" s="204"/>
      <c r="M212" s="204"/>
      <c r="N212" s="204"/>
      <c r="O212" s="201"/>
      <c r="P212" s="201"/>
    </row>
    <row r="213" spans="1:16" x14ac:dyDescent="0.2">
      <c r="A213" s="113"/>
      <c r="B213" s="200"/>
      <c r="C213" s="200"/>
      <c r="D213" s="201"/>
      <c r="E213" s="113"/>
      <c r="F213" s="113"/>
      <c r="G213" s="113"/>
      <c r="H213" s="113"/>
      <c r="I213" s="203"/>
      <c r="J213" s="203"/>
      <c r="K213" s="203"/>
      <c r="L213" s="204"/>
      <c r="M213" s="204"/>
      <c r="N213" s="204"/>
      <c r="O213" s="201"/>
      <c r="P213" s="201"/>
    </row>
    <row r="214" spans="1:16" x14ac:dyDescent="0.2">
      <c r="A214" s="113"/>
      <c r="B214" s="200"/>
      <c r="C214" s="200"/>
      <c r="D214" s="201"/>
      <c r="E214" s="113"/>
      <c r="F214" s="113"/>
      <c r="G214" s="113"/>
      <c r="H214" s="113"/>
      <c r="I214" s="203"/>
      <c r="J214" s="203"/>
      <c r="K214" s="203"/>
      <c r="L214" s="204"/>
      <c r="M214" s="204"/>
      <c r="N214" s="204"/>
      <c r="O214" s="201"/>
      <c r="P214" s="201"/>
    </row>
    <row r="215" spans="1:16" x14ac:dyDescent="0.2">
      <c r="A215" s="113"/>
      <c r="B215" s="200"/>
      <c r="C215" s="200"/>
      <c r="D215" s="201"/>
      <c r="E215" s="113"/>
      <c r="F215" s="113"/>
      <c r="G215" s="113"/>
      <c r="H215" s="113"/>
      <c r="I215" s="203"/>
      <c r="J215" s="203"/>
      <c r="K215" s="203"/>
      <c r="L215" s="204"/>
      <c r="M215" s="204"/>
      <c r="N215" s="204"/>
      <c r="O215" s="201"/>
      <c r="P215" s="201"/>
    </row>
    <row r="216" spans="1:16" x14ac:dyDescent="0.2">
      <c r="A216" s="113"/>
      <c r="B216" s="200"/>
      <c r="C216" s="200"/>
      <c r="D216" s="201"/>
      <c r="E216" s="113"/>
      <c r="F216" s="113"/>
      <c r="G216" s="113"/>
      <c r="H216" s="113"/>
      <c r="I216" s="203"/>
      <c r="J216" s="203"/>
      <c r="K216" s="203"/>
      <c r="L216" s="204"/>
      <c r="M216" s="204"/>
      <c r="N216" s="204"/>
      <c r="O216" s="201"/>
      <c r="P216" s="201"/>
    </row>
    <row r="217" spans="1:16" x14ac:dyDescent="0.2">
      <c r="A217" s="113"/>
      <c r="B217" s="200"/>
      <c r="C217" s="200"/>
      <c r="D217" s="201"/>
      <c r="E217" s="113"/>
      <c r="F217" s="113"/>
      <c r="G217" s="113"/>
      <c r="H217" s="113"/>
      <c r="I217" s="203"/>
      <c r="J217" s="203"/>
      <c r="K217" s="203"/>
      <c r="L217" s="204"/>
      <c r="M217" s="204"/>
      <c r="N217" s="204"/>
      <c r="O217" s="201"/>
      <c r="P217" s="201"/>
    </row>
    <row r="218" spans="1:16" x14ac:dyDescent="0.2">
      <c r="A218" s="113"/>
      <c r="B218" s="200"/>
      <c r="C218" s="200"/>
      <c r="D218" s="201"/>
      <c r="E218" s="113"/>
      <c r="F218" s="113"/>
      <c r="G218" s="113"/>
      <c r="H218" s="113"/>
      <c r="I218" s="203"/>
      <c r="J218" s="203"/>
      <c r="K218" s="203"/>
      <c r="L218" s="204"/>
      <c r="M218" s="204"/>
      <c r="N218" s="204"/>
      <c r="O218" s="201"/>
      <c r="P218" s="201"/>
    </row>
    <row r="219" spans="1:16" x14ac:dyDescent="0.2">
      <c r="A219" s="113"/>
      <c r="B219" s="200"/>
      <c r="C219" s="200"/>
      <c r="D219" s="201"/>
      <c r="E219" s="113"/>
      <c r="F219" s="113"/>
      <c r="G219" s="113"/>
      <c r="H219" s="113"/>
      <c r="I219" s="203"/>
      <c r="J219" s="203"/>
      <c r="K219" s="203"/>
      <c r="L219" s="204"/>
      <c r="M219" s="204"/>
      <c r="N219" s="204"/>
      <c r="O219" s="201"/>
      <c r="P219" s="201"/>
    </row>
    <row r="220" spans="1:16" x14ac:dyDescent="0.2">
      <c r="A220" s="113"/>
      <c r="B220" s="200"/>
      <c r="C220" s="200"/>
      <c r="D220" s="201"/>
      <c r="E220" s="113"/>
      <c r="F220" s="113"/>
      <c r="G220" s="113"/>
      <c r="H220" s="113"/>
      <c r="I220" s="203"/>
      <c r="J220" s="203"/>
      <c r="K220" s="203"/>
      <c r="L220" s="204"/>
      <c r="M220" s="204"/>
      <c r="N220" s="204"/>
      <c r="O220" s="201"/>
      <c r="P220" s="201"/>
    </row>
    <row r="221" spans="1:16" x14ac:dyDescent="0.2">
      <c r="A221" s="113"/>
      <c r="B221" s="200"/>
      <c r="C221" s="200"/>
      <c r="D221" s="201"/>
      <c r="E221" s="113"/>
      <c r="F221" s="113"/>
      <c r="G221" s="113"/>
      <c r="H221" s="113"/>
      <c r="I221" s="203"/>
      <c r="J221" s="203"/>
      <c r="K221" s="203"/>
      <c r="L221" s="204"/>
      <c r="M221" s="204"/>
      <c r="N221" s="204"/>
      <c r="O221" s="201"/>
      <c r="P221" s="201"/>
    </row>
    <row r="222" spans="1:16" x14ac:dyDescent="0.2">
      <c r="A222" s="113"/>
      <c r="B222" s="200"/>
      <c r="C222" s="200"/>
      <c r="D222" s="201"/>
      <c r="E222" s="113"/>
      <c r="F222" s="113"/>
      <c r="G222" s="113"/>
      <c r="H222" s="113"/>
      <c r="I222" s="203"/>
      <c r="J222" s="203"/>
      <c r="K222" s="203"/>
      <c r="L222" s="204"/>
      <c r="M222" s="204"/>
      <c r="N222" s="204"/>
      <c r="O222" s="201"/>
      <c r="P222" s="201"/>
    </row>
    <row r="223" spans="1:16" x14ac:dyDescent="0.2">
      <c r="A223" s="113"/>
      <c r="B223" s="200"/>
      <c r="C223" s="200"/>
      <c r="D223" s="201"/>
      <c r="E223" s="113"/>
      <c r="F223" s="113"/>
      <c r="G223" s="113"/>
      <c r="H223" s="113"/>
      <c r="I223" s="203"/>
      <c r="J223" s="203"/>
      <c r="K223" s="203"/>
      <c r="L223" s="204"/>
      <c r="M223" s="204"/>
      <c r="N223" s="204"/>
      <c r="O223" s="201"/>
      <c r="P223" s="201"/>
    </row>
    <row r="224" spans="1:16" x14ac:dyDescent="0.2">
      <c r="A224" s="113"/>
      <c r="B224" s="200"/>
      <c r="C224" s="200"/>
      <c r="D224" s="201"/>
      <c r="E224" s="113"/>
      <c r="F224" s="113"/>
      <c r="G224" s="113"/>
      <c r="H224" s="113"/>
      <c r="I224" s="203"/>
      <c r="J224" s="203"/>
      <c r="K224" s="203"/>
      <c r="L224" s="204"/>
      <c r="M224" s="204"/>
      <c r="N224" s="204"/>
      <c r="O224" s="201"/>
      <c r="P224" s="201"/>
    </row>
    <row r="225" spans="1:16" x14ac:dyDescent="0.2">
      <c r="A225" s="113"/>
      <c r="B225" s="200"/>
      <c r="C225" s="200"/>
      <c r="D225" s="201"/>
      <c r="E225" s="113"/>
      <c r="F225" s="113"/>
      <c r="G225" s="113"/>
      <c r="H225" s="113"/>
      <c r="I225" s="203"/>
      <c r="J225" s="203"/>
      <c r="K225" s="203"/>
      <c r="L225" s="204"/>
      <c r="M225" s="204"/>
      <c r="N225" s="204"/>
      <c r="O225" s="201"/>
      <c r="P225" s="201"/>
    </row>
    <row r="226" spans="1:16" x14ac:dyDescent="0.2">
      <c r="A226" s="113"/>
      <c r="B226" s="200"/>
      <c r="C226" s="200"/>
      <c r="D226" s="201"/>
      <c r="E226" s="113"/>
      <c r="F226" s="113"/>
      <c r="G226" s="113"/>
      <c r="H226" s="113"/>
      <c r="I226" s="203"/>
      <c r="J226" s="203"/>
      <c r="K226" s="203"/>
      <c r="L226" s="204"/>
      <c r="M226" s="204"/>
      <c r="N226" s="204"/>
      <c r="O226" s="201"/>
      <c r="P226" s="201"/>
    </row>
    <row r="227" spans="1:16" x14ac:dyDescent="0.2">
      <c r="A227" s="113"/>
      <c r="B227" s="200"/>
      <c r="C227" s="200"/>
      <c r="D227" s="201"/>
      <c r="E227" s="113"/>
      <c r="F227" s="113"/>
      <c r="G227" s="113"/>
      <c r="H227" s="113"/>
      <c r="I227" s="203"/>
      <c r="J227" s="203"/>
      <c r="K227" s="203"/>
      <c r="L227" s="204"/>
      <c r="M227" s="204"/>
      <c r="N227" s="204"/>
      <c r="O227" s="201"/>
      <c r="P227" s="201"/>
    </row>
    <row r="228" spans="1:16" x14ac:dyDescent="0.2">
      <c r="A228" s="113"/>
      <c r="B228" s="200"/>
      <c r="C228" s="200"/>
      <c r="D228" s="201"/>
      <c r="E228" s="113"/>
      <c r="F228" s="113"/>
      <c r="G228" s="113"/>
      <c r="H228" s="113"/>
      <c r="I228" s="203"/>
      <c r="J228" s="203"/>
      <c r="K228" s="203"/>
      <c r="L228" s="204"/>
      <c r="M228" s="204"/>
      <c r="N228" s="204"/>
      <c r="O228" s="201"/>
      <c r="P228" s="201"/>
    </row>
    <row r="229" spans="1:16" x14ac:dyDescent="0.2">
      <c r="A229" s="113"/>
      <c r="B229" s="200"/>
      <c r="C229" s="200"/>
      <c r="D229" s="201"/>
      <c r="E229" s="113"/>
      <c r="F229" s="113"/>
      <c r="G229" s="113"/>
      <c r="H229" s="113"/>
      <c r="I229" s="203"/>
      <c r="J229" s="203"/>
      <c r="K229" s="203"/>
      <c r="L229" s="204"/>
      <c r="M229" s="204"/>
      <c r="N229" s="204"/>
      <c r="O229" s="201"/>
      <c r="P229" s="201"/>
    </row>
    <row r="230" spans="1:16" x14ac:dyDescent="0.2">
      <c r="A230" s="113"/>
      <c r="B230" s="200"/>
      <c r="C230" s="200"/>
      <c r="D230" s="201"/>
      <c r="E230" s="113"/>
      <c r="F230" s="113"/>
      <c r="G230" s="113"/>
      <c r="H230" s="113"/>
      <c r="I230" s="203"/>
      <c r="J230" s="203"/>
      <c r="K230" s="203"/>
      <c r="L230" s="204"/>
      <c r="M230" s="204"/>
      <c r="N230" s="204"/>
      <c r="O230" s="201"/>
      <c r="P230" s="201"/>
    </row>
    <row r="231" spans="1:16" x14ac:dyDescent="0.2">
      <c r="A231" s="113"/>
      <c r="B231" s="200"/>
      <c r="C231" s="200"/>
      <c r="D231" s="201"/>
      <c r="E231" s="113"/>
      <c r="F231" s="113"/>
      <c r="G231" s="113"/>
      <c r="H231" s="113"/>
      <c r="I231" s="203"/>
      <c r="J231" s="203"/>
      <c r="K231" s="203"/>
      <c r="L231" s="204"/>
      <c r="M231" s="204"/>
      <c r="N231" s="204"/>
      <c r="O231" s="201"/>
      <c r="P231" s="201"/>
    </row>
    <row r="232" spans="1:16" x14ac:dyDescent="0.2">
      <c r="A232" s="113"/>
      <c r="B232" s="200"/>
      <c r="C232" s="200"/>
      <c r="D232" s="201"/>
      <c r="E232" s="113"/>
      <c r="F232" s="113"/>
      <c r="G232" s="113"/>
      <c r="H232" s="113"/>
      <c r="I232" s="203"/>
      <c r="J232" s="203"/>
      <c r="K232" s="203"/>
      <c r="L232" s="204"/>
      <c r="M232" s="204"/>
      <c r="N232" s="204"/>
      <c r="O232" s="201"/>
      <c r="P232" s="201"/>
    </row>
    <row r="233" spans="1:16" x14ac:dyDescent="0.2">
      <c r="A233" s="113"/>
      <c r="B233" s="200"/>
      <c r="C233" s="200"/>
      <c r="D233" s="201"/>
      <c r="E233" s="113"/>
      <c r="F233" s="113"/>
      <c r="G233" s="113"/>
      <c r="H233" s="113"/>
      <c r="I233" s="203"/>
      <c r="J233" s="203"/>
      <c r="K233" s="203"/>
      <c r="L233" s="204"/>
      <c r="M233" s="204"/>
      <c r="N233" s="204"/>
      <c r="O233" s="201"/>
      <c r="P233" s="201"/>
    </row>
    <row r="234" spans="1:16" x14ac:dyDescent="0.2">
      <c r="A234" s="113"/>
      <c r="B234" s="200"/>
      <c r="C234" s="200"/>
      <c r="D234" s="201"/>
      <c r="E234" s="113"/>
      <c r="F234" s="113"/>
      <c r="G234" s="113"/>
      <c r="H234" s="113"/>
      <c r="I234" s="203"/>
      <c r="J234" s="203"/>
      <c r="K234" s="203"/>
      <c r="L234" s="204"/>
      <c r="M234" s="204"/>
      <c r="N234" s="204"/>
      <c r="O234" s="201"/>
      <c r="P234" s="201"/>
    </row>
    <row r="235" spans="1:16" x14ac:dyDescent="0.2">
      <c r="A235" s="113"/>
      <c r="B235" s="200"/>
      <c r="C235" s="200"/>
      <c r="D235" s="201"/>
      <c r="E235" s="113"/>
      <c r="F235" s="113"/>
      <c r="G235" s="113"/>
      <c r="H235" s="113"/>
      <c r="I235" s="203"/>
      <c r="J235" s="203"/>
      <c r="K235" s="203"/>
      <c r="L235" s="204"/>
      <c r="M235" s="204"/>
      <c r="N235" s="204"/>
      <c r="O235" s="201"/>
      <c r="P235" s="201"/>
    </row>
    <row r="236" spans="1:16" x14ac:dyDescent="0.2">
      <c r="A236" s="113"/>
      <c r="B236" s="200"/>
      <c r="C236" s="200"/>
      <c r="D236" s="201"/>
      <c r="E236" s="113"/>
      <c r="F236" s="113"/>
      <c r="G236" s="113"/>
      <c r="H236" s="113"/>
      <c r="I236" s="203"/>
      <c r="J236" s="203"/>
      <c r="K236" s="203"/>
      <c r="L236" s="204"/>
      <c r="M236" s="204"/>
      <c r="N236" s="204"/>
      <c r="O236" s="201"/>
      <c r="P236" s="201"/>
    </row>
    <row r="237" spans="1:16" x14ac:dyDescent="0.2">
      <c r="A237" s="113"/>
      <c r="B237" s="200"/>
      <c r="C237" s="200"/>
      <c r="D237" s="201"/>
      <c r="E237" s="113"/>
      <c r="F237" s="113"/>
      <c r="G237" s="113"/>
      <c r="H237" s="113"/>
      <c r="I237" s="203"/>
      <c r="J237" s="203"/>
      <c r="K237" s="203"/>
      <c r="L237" s="204"/>
      <c r="M237" s="204"/>
      <c r="N237" s="204"/>
      <c r="O237" s="201"/>
      <c r="P237" s="201"/>
    </row>
    <row r="238" spans="1:16" x14ac:dyDescent="0.2">
      <c r="A238" s="113"/>
      <c r="B238" s="200"/>
      <c r="C238" s="200"/>
      <c r="D238" s="201"/>
      <c r="E238" s="113"/>
      <c r="F238" s="113"/>
      <c r="G238" s="113"/>
      <c r="H238" s="113"/>
      <c r="I238" s="203"/>
      <c r="J238" s="203"/>
      <c r="K238" s="203"/>
      <c r="L238" s="204"/>
      <c r="M238" s="204"/>
      <c r="N238" s="204"/>
      <c r="O238" s="201"/>
      <c r="P238" s="201"/>
    </row>
    <row r="239" spans="1:16" x14ac:dyDescent="0.2">
      <c r="A239" s="113"/>
      <c r="B239" s="200"/>
      <c r="C239" s="200"/>
      <c r="D239" s="201"/>
      <c r="E239" s="113"/>
      <c r="F239" s="113"/>
      <c r="G239" s="113"/>
      <c r="H239" s="113"/>
      <c r="I239" s="203"/>
      <c r="J239" s="203"/>
      <c r="K239" s="203"/>
      <c r="L239" s="204"/>
      <c r="M239" s="204"/>
      <c r="N239" s="204"/>
      <c r="O239" s="201"/>
      <c r="P239" s="201"/>
    </row>
    <row r="240" spans="1:16" x14ac:dyDescent="0.2">
      <c r="A240" s="113"/>
      <c r="B240" s="200"/>
      <c r="C240" s="200"/>
      <c r="D240" s="201"/>
      <c r="E240" s="113"/>
      <c r="F240" s="113"/>
      <c r="G240" s="113"/>
      <c r="H240" s="113"/>
      <c r="I240" s="203"/>
      <c r="J240" s="203"/>
      <c r="K240" s="203"/>
      <c r="L240" s="204"/>
      <c r="M240" s="204"/>
      <c r="N240" s="204"/>
      <c r="O240" s="201"/>
      <c r="P240" s="201"/>
    </row>
    <row r="241" spans="1:16" x14ac:dyDescent="0.2">
      <c r="A241" s="113"/>
      <c r="B241" s="200"/>
      <c r="C241" s="200"/>
      <c r="D241" s="201"/>
      <c r="E241" s="113"/>
      <c r="F241" s="113"/>
      <c r="G241" s="113"/>
      <c r="H241" s="113"/>
      <c r="I241" s="203"/>
      <c r="J241" s="203"/>
      <c r="K241" s="203"/>
      <c r="L241" s="204"/>
      <c r="M241" s="204"/>
      <c r="N241" s="204"/>
      <c r="O241" s="201"/>
      <c r="P241" s="201"/>
    </row>
    <row r="242" spans="1:16" x14ac:dyDescent="0.2">
      <c r="A242" s="113"/>
      <c r="B242" s="200"/>
      <c r="C242" s="200"/>
      <c r="D242" s="201"/>
      <c r="E242" s="113"/>
      <c r="F242" s="113"/>
      <c r="G242" s="113"/>
      <c r="H242" s="113"/>
      <c r="I242" s="203"/>
      <c r="J242" s="203"/>
      <c r="K242" s="203"/>
      <c r="L242" s="204"/>
      <c r="M242" s="204"/>
      <c r="N242" s="204"/>
      <c r="O242" s="201"/>
      <c r="P242" s="201"/>
    </row>
    <row r="243" spans="1:16" x14ac:dyDescent="0.2">
      <c r="A243" s="113"/>
      <c r="B243" s="200"/>
      <c r="C243" s="200"/>
      <c r="D243" s="201"/>
      <c r="E243" s="113"/>
      <c r="F243" s="113"/>
      <c r="G243" s="113"/>
      <c r="H243" s="113"/>
      <c r="I243" s="203"/>
      <c r="J243" s="203"/>
      <c r="K243" s="203"/>
      <c r="L243" s="204"/>
      <c r="M243" s="204"/>
      <c r="N243" s="204"/>
      <c r="O243" s="201"/>
      <c r="P243" s="201"/>
    </row>
    <row r="244" spans="1:16" x14ac:dyDescent="0.2">
      <c r="A244" s="113"/>
      <c r="B244" s="200"/>
      <c r="C244" s="200"/>
      <c r="D244" s="201"/>
      <c r="E244" s="113"/>
      <c r="F244" s="113"/>
      <c r="G244" s="113"/>
      <c r="H244" s="113"/>
      <c r="I244" s="203"/>
      <c r="J244" s="203"/>
      <c r="K244" s="203"/>
      <c r="L244" s="204"/>
      <c r="M244" s="204"/>
      <c r="N244" s="204"/>
      <c r="O244" s="201"/>
      <c r="P244" s="201"/>
    </row>
    <row r="245" spans="1:16" x14ac:dyDescent="0.2">
      <c r="A245" s="113"/>
      <c r="B245" s="200"/>
      <c r="C245" s="200"/>
      <c r="D245" s="201"/>
      <c r="E245" s="113"/>
      <c r="F245" s="113"/>
      <c r="G245" s="113"/>
      <c r="H245" s="113"/>
      <c r="I245" s="203"/>
      <c r="J245" s="203"/>
      <c r="K245" s="203"/>
      <c r="L245" s="204"/>
      <c r="M245" s="204"/>
      <c r="N245" s="204"/>
      <c r="O245" s="201"/>
      <c r="P245" s="201"/>
    </row>
    <row r="246" spans="1:16" x14ac:dyDescent="0.2">
      <c r="A246" s="113"/>
      <c r="B246" s="200"/>
      <c r="C246" s="200"/>
      <c r="D246" s="201"/>
      <c r="E246" s="113"/>
      <c r="F246" s="113"/>
      <c r="G246" s="113"/>
      <c r="H246" s="113"/>
      <c r="I246" s="203"/>
      <c r="J246" s="203"/>
      <c r="K246" s="203"/>
      <c r="L246" s="204"/>
      <c r="M246" s="204"/>
      <c r="N246" s="204"/>
      <c r="O246" s="201"/>
      <c r="P246" s="201"/>
    </row>
    <row r="247" spans="1:16" x14ac:dyDescent="0.2">
      <c r="A247" s="113"/>
      <c r="B247" s="200"/>
      <c r="C247" s="200"/>
      <c r="D247" s="201"/>
      <c r="E247" s="113"/>
      <c r="F247" s="113"/>
      <c r="G247" s="113"/>
      <c r="H247" s="113"/>
      <c r="I247" s="203"/>
      <c r="J247" s="203"/>
      <c r="K247" s="203"/>
      <c r="L247" s="204"/>
      <c r="M247" s="204"/>
      <c r="N247" s="204"/>
      <c r="O247" s="201"/>
      <c r="P247" s="201"/>
    </row>
    <row r="248" spans="1:16" x14ac:dyDescent="0.2">
      <c r="A248" s="113"/>
      <c r="B248" s="200"/>
      <c r="C248" s="200"/>
      <c r="D248" s="201"/>
      <c r="E248" s="113"/>
      <c r="F248" s="113"/>
      <c r="G248" s="113"/>
      <c r="H248" s="113"/>
      <c r="I248" s="203"/>
      <c r="J248" s="203"/>
      <c r="K248" s="203"/>
      <c r="L248" s="204"/>
      <c r="M248" s="204"/>
      <c r="N248" s="204"/>
      <c r="O248" s="201"/>
      <c r="P248" s="201"/>
    </row>
    <row r="249" spans="1:16" x14ac:dyDescent="0.2">
      <c r="A249" s="113"/>
      <c r="B249" s="200"/>
      <c r="C249" s="200"/>
      <c r="D249" s="201"/>
      <c r="E249" s="113"/>
      <c r="F249" s="113"/>
      <c r="G249" s="113"/>
      <c r="H249" s="113"/>
      <c r="I249" s="203"/>
      <c r="J249" s="203"/>
      <c r="K249" s="203"/>
      <c r="L249" s="204"/>
      <c r="M249" s="204"/>
      <c r="N249" s="204"/>
      <c r="O249" s="201"/>
      <c r="P249" s="201"/>
    </row>
    <row r="250" spans="1:16" x14ac:dyDescent="0.2">
      <c r="A250" s="113"/>
      <c r="B250" s="200"/>
      <c r="C250" s="200"/>
      <c r="D250" s="201"/>
      <c r="E250" s="113"/>
      <c r="F250" s="113"/>
      <c r="G250" s="113"/>
      <c r="H250" s="113"/>
      <c r="I250" s="203"/>
      <c r="J250" s="203"/>
      <c r="K250" s="203"/>
      <c r="L250" s="204"/>
      <c r="M250" s="204"/>
      <c r="N250" s="204"/>
      <c r="O250" s="201"/>
      <c r="P250" s="201"/>
    </row>
    <row r="251" spans="1:16" x14ac:dyDescent="0.2">
      <c r="A251" s="113"/>
      <c r="B251" s="200"/>
      <c r="C251" s="200"/>
      <c r="D251" s="201"/>
      <c r="E251" s="113"/>
      <c r="F251" s="113"/>
      <c r="G251" s="113"/>
      <c r="H251" s="113"/>
      <c r="I251" s="203"/>
      <c r="J251" s="203"/>
      <c r="K251" s="203"/>
      <c r="L251" s="204"/>
      <c r="M251" s="204"/>
      <c r="N251" s="204"/>
      <c r="O251" s="201"/>
      <c r="P251" s="201"/>
    </row>
    <row r="252" spans="1:16" x14ac:dyDescent="0.2">
      <c r="A252" s="113"/>
      <c r="B252" s="200"/>
      <c r="C252" s="200"/>
      <c r="D252" s="201"/>
      <c r="E252" s="113"/>
      <c r="F252" s="113"/>
      <c r="G252" s="113"/>
      <c r="H252" s="113"/>
      <c r="I252" s="203"/>
      <c r="J252" s="203"/>
      <c r="K252" s="203"/>
      <c r="L252" s="204"/>
      <c r="M252" s="204"/>
      <c r="N252" s="204"/>
      <c r="O252" s="201"/>
      <c r="P252" s="201"/>
    </row>
    <row r="253" spans="1:16" x14ac:dyDescent="0.2">
      <c r="A253" s="113"/>
      <c r="B253" s="200"/>
      <c r="C253" s="200"/>
      <c r="D253" s="201"/>
      <c r="E253" s="113"/>
      <c r="F253" s="113"/>
      <c r="G253" s="113"/>
      <c r="H253" s="113"/>
      <c r="I253" s="203"/>
      <c r="J253" s="203"/>
      <c r="K253" s="203"/>
      <c r="L253" s="204"/>
      <c r="M253" s="204"/>
      <c r="N253" s="204"/>
      <c r="O253" s="201"/>
      <c r="P253" s="201"/>
    </row>
    <row r="254" spans="1:16" x14ac:dyDescent="0.2">
      <c r="A254" s="113"/>
      <c r="B254" s="200"/>
      <c r="C254" s="200"/>
      <c r="D254" s="201"/>
      <c r="E254" s="113"/>
      <c r="F254" s="113"/>
      <c r="G254" s="113"/>
      <c r="H254" s="113"/>
      <c r="I254" s="203"/>
      <c r="J254" s="203"/>
      <c r="K254" s="203"/>
      <c r="L254" s="204"/>
      <c r="M254" s="204"/>
      <c r="N254" s="204"/>
      <c r="O254" s="201"/>
      <c r="P254" s="201"/>
    </row>
    <row r="255" spans="1:16" x14ac:dyDescent="0.2">
      <c r="A255" s="113"/>
      <c r="B255" s="200"/>
      <c r="C255" s="200"/>
      <c r="D255" s="201"/>
      <c r="E255" s="113"/>
      <c r="F255" s="113"/>
      <c r="G255" s="113"/>
      <c r="H255" s="113"/>
      <c r="I255" s="203"/>
      <c r="J255" s="203"/>
      <c r="K255" s="203"/>
      <c r="L255" s="204"/>
      <c r="M255" s="204"/>
      <c r="N255" s="204"/>
      <c r="O255" s="201"/>
      <c r="P255" s="201"/>
    </row>
    <row r="256" spans="1:16" x14ac:dyDescent="0.2">
      <c r="A256" s="113"/>
      <c r="B256" s="200"/>
      <c r="C256" s="200"/>
      <c r="D256" s="201"/>
      <c r="E256" s="113"/>
      <c r="F256" s="113"/>
      <c r="G256" s="113"/>
      <c r="H256" s="113"/>
      <c r="I256" s="203"/>
      <c r="J256" s="203"/>
      <c r="K256" s="203"/>
      <c r="L256" s="204"/>
      <c r="M256" s="204"/>
      <c r="N256" s="204"/>
      <c r="O256" s="201"/>
      <c r="P256" s="201"/>
    </row>
    <row r="257" spans="1:16" x14ac:dyDescent="0.2">
      <c r="A257" s="113"/>
      <c r="B257" s="200"/>
      <c r="C257" s="200"/>
      <c r="D257" s="201"/>
      <c r="E257" s="113"/>
      <c r="F257" s="113"/>
      <c r="G257" s="113"/>
      <c r="H257" s="113"/>
      <c r="I257" s="203"/>
      <c r="J257" s="203"/>
      <c r="K257" s="203"/>
      <c r="L257" s="204"/>
      <c r="M257" s="204"/>
      <c r="N257" s="204"/>
      <c r="O257" s="201"/>
      <c r="P257" s="201"/>
    </row>
    <row r="258" spans="1:16" x14ac:dyDescent="0.2">
      <c r="A258" s="113"/>
      <c r="B258" s="200"/>
      <c r="C258" s="200"/>
      <c r="D258" s="201"/>
      <c r="E258" s="113"/>
      <c r="F258" s="113"/>
      <c r="G258" s="113"/>
      <c r="H258" s="113"/>
      <c r="I258" s="203"/>
      <c r="J258" s="203"/>
      <c r="K258" s="203"/>
      <c r="L258" s="204"/>
      <c r="M258" s="204"/>
      <c r="N258" s="204"/>
      <c r="O258" s="201"/>
      <c r="P258" s="201"/>
    </row>
    <row r="259" spans="1:16" x14ac:dyDescent="0.2">
      <c r="A259" s="113"/>
      <c r="B259" s="200"/>
      <c r="C259" s="200"/>
      <c r="D259" s="201"/>
      <c r="E259" s="113"/>
      <c r="F259" s="113"/>
      <c r="G259" s="113"/>
      <c r="H259" s="113"/>
      <c r="I259" s="203"/>
      <c r="J259" s="203"/>
      <c r="K259" s="203"/>
      <c r="L259" s="204"/>
      <c r="M259" s="204"/>
      <c r="N259" s="204"/>
      <c r="O259" s="201"/>
      <c r="P259" s="201"/>
    </row>
    <row r="260" spans="1:16" x14ac:dyDescent="0.2">
      <c r="A260" s="113"/>
      <c r="B260" s="200"/>
      <c r="C260" s="200"/>
      <c r="D260" s="201"/>
      <c r="E260" s="113"/>
      <c r="F260" s="113"/>
      <c r="G260" s="113"/>
      <c r="H260" s="113"/>
      <c r="I260" s="203"/>
      <c r="J260" s="203"/>
      <c r="K260" s="203"/>
      <c r="L260" s="204"/>
      <c r="M260" s="204"/>
      <c r="N260" s="204"/>
      <c r="O260" s="201"/>
      <c r="P260" s="201"/>
    </row>
    <row r="261" spans="1:16" x14ac:dyDescent="0.2">
      <c r="A261" s="113"/>
      <c r="B261" s="200"/>
      <c r="C261" s="200"/>
      <c r="D261" s="201"/>
      <c r="E261" s="113"/>
      <c r="F261" s="113"/>
      <c r="G261" s="113"/>
      <c r="H261" s="113"/>
      <c r="I261" s="203"/>
      <c r="J261" s="203"/>
      <c r="K261" s="203"/>
      <c r="L261" s="204"/>
      <c r="M261" s="204"/>
      <c r="N261" s="204"/>
      <c r="O261" s="201"/>
      <c r="P261" s="201"/>
    </row>
    <row r="262" spans="1:16" x14ac:dyDescent="0.2">
      <c r="A262" s="113"/>
      <c r="B262" s="200"/>
      <c r="C262" s="200"/>
      <c r="D262" s="201"/>
      <c r="E262" s="113"/>
      <c r="F262" s="113"/>
      <c r="G262" s="113"/>
      <c r="H262" s="113"/>
      <c r="I262" s="203"/>
      <c r="J262" s="203"/>
      <c r="K262" s="203"/>
      <c r="L262" s="204"/>
      <c r="M262" s="204"/>
      <c r="N262" s="204"/>
      <c r="O262" s="201"/>
      <c r="P262" s="201"/>
    </row>
    <row r="263" spans="1:16" x14ac:dyDescent="0.2">
      <c r="A263" s="113"/>
      <c r="B263" s="200"/>
      <c r="C263" s="200"/>
      <c r="D263" s="201"/>
      <c r="E263" s="113"/>
      <c r="F263" s="113"/>
      <c r="G263" s="113"/>
      <c r="H263" s="113"/>
      <c r="I263" s="203"/>
      <c r="J263" s="203"/>
      <c r="K263" s="203"/>
      <c r="L263" s="204"/>
      <c r="M263" s="204"/>
      <c r="N263" s="204"/>
      <c r="O263" s="201"/>
      <c r="P263" s="201"/>
    </row>
    <row r="264" spans="1:16" x14ac:dyDescent="0.2">
      <c r="A264" s="113"/>
      <c r="B264" s="200"/>
      <c r="C264" s="200"/>
      <c r="D264" s="201"/>
      <c r="E264" s="113"/>
      <c r="F264" s="113"/>
      <c r="G264" s="113"/>
      <c r="H264" s="113"/>
      <c r="I264" s="203"/>
      <c r="J264" s="203"/>
      <c r="K264" s="203"/>
      <c r="L264" s="204"/>
      <c r="M264" s="204"/>
      <c r="N264" s="204"/>
      <c r="O264" s="201"/>
      <c r="P264" s="201"/>
    </row>
    <row r="265" spans="1:16" x14ac:dyDescent="0.2">
      <c r="A265" s="113"/>
      <c r="B265" s="200"/>
      <c r="C265" s="200"/>
      <c r="D265" s="201"/>
      <c r="E265" s="113"/>
      <c r="F265" s="113"/>
      <c r="G265" s="113"/>
      <c r="H265" s="113"/>
      <c r="I265" s="203"/>
      <c r="J265" s="203"/>
      <c r="K265" s="203"/>
      <c r="L265" s="204"/>
      <c r="M265" s="204"/>
      <c r="N265" s="204"/>
      <c r="O265" s="201"/>
      <c r="P265" s="201"/>
    </row>
    <row r="266" spans="1:16" x14ac:dyDescent="0.2">
      <c r="A266" s="113"/>
      <c r="B266" s="200"/>
      <c r="C266" s="200"/>
      <c r="D266" s="201"/>
      <c r="E266" s="113"/>
      <c r="F266" s="113"/>
      <c r="G266" s="113"/>
      <c r="H266" s="113"/>
      <c r="I266" s="203"/>
      <c r="J266" s="203"/>
      <c r="K266" s="203"/>
      <c r="L266" s="204"/>
      <c r="M266" s="204"/>
      <c r="N266" s="204"/>
      <c r="O266" s="201"/>
      <c r="P266" s="201"/>
    </row>
    <row r="267" spans="1:16" x14ac:dyDescent="0.2">
      <c r="A267" s="113"/>
      <c r="B267" s="200"/>
      <c r="C267" s="200"/>
      <c r="D267" s="201"/>
      <c r="E267" s="113"/>
      <c r="F267" s="113"/>
      <c r="G267" s="113"/>
      <c r="H267" s="113"/>
      <c r="I267" s="203"/>
      <c r="J267" s="203"/>
      <c r="K267" s="203"/>
      <c r="L267" s="204"/>
      <c r="M267" s="204"/>
      <c r="N267" s="204"/>
      <c r="O267" s="201"/>
      <c r="P267" s="201"/>
    </row>
    <row r="268" spans="1:16" x14ac:dyDescent="0.2">
      <c r="A268" s="113"/>
      <c r="B268" s="200"/>
      <c r="C268" s="200"/>
      <c r="D268" s="201"/>
      <c r="E268" s="113"/>
      <c r="F268" s="113"/>
      <c r="G268" s="113"/>
      <c r="H268" s="113"/>
      <c r="I268" s="203"/>
      <c r="J268" s="203"/>
      <c r="K268" s="203"/>
      <c r="L268" s="204"/>
      <c r="M268" s="204"/>
      <c r="N268" s="204"/>
      <c r="O268" s="201"/>
      <c r="P268" s="201"/>
    </row>
    <row r="269" spans="1:16" x14ac:dyDescent="0.2">
      <c r="A269" s="113"/>
      <c r="B269" s="200"/>
      <c r="C269" s="200"/>
      <c r="D269" s="201"/>
      <c r="E269" s="113"/>
      <c r="F269" s="113"/>
      <c r="G269" s="113"/>
      <c r="H269" s="113"/>
      <c r="I269" s="203"/>
      <c r="J269" s="203"/>
      <c r="K269" s="203"/>
      <c r="L269" s="204"/>
      <c r="M269" s="204"/>
      <c r="N269" s="204"/>
      <c r="O269" s="201"/>
      <c r="P269" s="201"/>
    </row>
    <row r="270" spans="1:16" x14ac:dyDescent="0.2">
      <c r="A270" s="113"/>
      <c r="B270" s="200"/>
      <c r="C270" s="200"/>
      <c r="D270" s="201"/>
      <c r="E270" s="113"/>
      <c r="F270" s="113"/>
      <c r="G270" s="113"/>
      <c r="H270" s="113"/>
      <c r="I270" s="203"/>
      <c r="J270" s="203"/>
      <c r="K270" s="203"/>
      <c r="L270" s="204"/>
      <c r="M270" s="204"/>
      <c r="N270" s="204"/>
      <c r="O270" s="201"/>
      <c r="P270" s="201"/>
    </row>
    <row r="271" spans="1:16" x14ac:dyDescent="0.2">
      <c r="A271" s="113"/>
      <c r="B271" s="200"/>
      <c r="C271" s="200"/>
      <c r="D271" s="201"/>
      <c r="E271" s="113"/>
      <c r="F271" s="113"/>
      <c r="G271" s="113"/>
      <c r="H271" s="113"/>
      <c r="I271" s="203"/>
      <c r="J271" s="203"/>
      <c r="K271" s="203"/>
      <c r="L271" s="204"/>
      <c r="M271" s="204"/>
      <c r="N271" s="204"/>
      <c r="O271" s="201"/>
      <c r="P271" s="201"/>
    </row>
    <row r="272" spans="1:16" x14ac:dyDescent="0.2">
      <c r="A272" s="113"/>
      <c r="B272" s="200"/>
      <c r="C272" s="200"/>
      <c r="D272" s="201"/>
      <c r="E272" s="113"/>
      <c r="F272" s="113"/>
      <c r="G272" s="113"/>
      <c r="H272" s="113"/>
      <c r="I272" s="203"/>
      <c r="J272" s="203"/>
      <c r="K272" s="203"/>
      <c r="L272" s="204"/>
      <c r="M272" s="204"/>
      <c r="N272" s="204"/>
      <c r="O272" s="201"/>
      <c r="P272" s="201"/>
    </row>
    <row r="273" spans="1:16" x14ac:dyDescent="0.2">
      <c r="A273" s="113"/>
      <c r="B273" s="200"/>
      <c r="C273" s="200"/>
      <c r="D273" s="201"/>
      <c r="E273" s="113"/>
      <c r="F273" s="113"/>
      <c r="G273" s="113"/>
      <c r="H273" s="113"/>
      <c r="I273" s="203"/>
      <c r="J273" s="203"/>
      <c r="K273" s="203"/>
      <c r="L273" s="204"/>
      <c r="M273" s="204"/>
      <c r="N273" s="204"/>
      <c r="O273" s="201"/>
      <c r="P273" s="201"/>
    </row>
    <row r="274" spans="1:16" x14ac:dyDescent="0.2">
      <c r="A274" s="113"/>
      <c r="B274" s="200"/>
      <c r="C274" s="200"/>
      <c r="D274" s="201"/>
      <c r="E274" s="113"/>
      <c r="F274" s="113"/>
      <c r="G274" s="113"/>
      <c r="H274" s="113"/>
      <c r="I274" s="203"/>
      <c r="J274" s="203"/>
      <c r="K274" s="203"/>
      <c r="L274" s="204"/>
      <c r="M274" s="204"/>
      <c r="N274" s="204"/>
      <c r="O274" s="201"/>
      <c r="P274" s="201"/>
    </row>
    <row r="275" spans="1:16" x14ac:dyDescent="0.2">
      <c r="A275" s="113"/>
      <c r="B275" s="200"/>
      <c r="C275" s="200"/>
      <c r="D275" s="201"/>
      <c r="E275" s="113"/>
      <c r="F275" s="113"/>
      <c r="G275" s="113"/>
      <c r="H275" s="113"/>
      <c r="I275" s="203"/>
      <c r="J275" s="203"/>
      <c r="K275" s="203"/>
      <c r="L275" s="204"/>
      <c r="M275" s="204"/>
      <c r="N275" s="204"/>
      <c r="O275" s="201"/>
      <c r="P275" s="201"/>
    </row>
    <row r="276" spans="1:16" x14ac:dyDescent="0.2">
      <c r="A276" s="113"/>
      <c r="B276" s="200"/>
      <c r="C276" s="200"/>
      <c r="D276" s="201"/>
      <c r="E276" s="113"/>
      <c r="F276" s="113"/>
      <c r="G276" s="113"/>
      <c r="H276" s="113"/>
      <c r="I276" s="203"/>
      <c r="J276" s="203"/>
      <c r="K276" s="203"/>
      <c r="L276" s="204"/>
      <c r="M276" s="204"/>
      <c r="N276" s="204"/>
      <c r="O276" s="201"/>
      <c r="P276" s="201"/>
    </row>
    <row r="277" spans="1:16" x14ac:dyDescent="0.2">
      <c r="A277" s="113"/>
      <c r="B277" s="200"/>
      <c r="C277" s="200"/>
      <c r="D277" s="201"/>
      <c r="E277" s="113"/>
      <c r="F277" s="113"/>
      <c r="G277" s="113"/>
      <c r="H277" s="113"/>
      <c r="I277" s="203"/>
      <c r="J277" s="203"/>
      <c r="K277" s="203"/>
      <c r="L277" s="204"/>
      <c r="M277" s="204"/>
      <c r="N277" s="204"/>
      <c r="O277" s="201"/>
      <c r="P277" s="201"/>
    </row>
    <row r="278" spans="1:16" x14ac:dyDescent="0.2">
      <c r="A278" s="113"/>
      <c r="B278" s="200"/>
      <c r="C278" s="200"/>
      <c r="D278" s="201"/>
      <c r="E278" s="113"/>
      <c r="F278" s="113"/>
      <c r="G278" s="113"/>
      <c r="H278" s="113"/>
      <c r="I278" s="203"/>
      <c r="J278" s="203"/>
      <c r="K278" s="203"/>
      <c r="L278" s="204"/>
      <c r="M278" s="204"/>
      <c r="N278" s="204"/>
      <c r="O278" s="201"/>
      <c r="P278" s="201"/>
    </row>
    <row r="279" spans="1:16" x14ac:dyDescent="0.2">
      <c r="A279" s="113"/>
      <c r="B279" s="200"/>
      <c r="C279" s="200"/>
      <c r="D279" s="201"/>
      <c r="E279" s="113"/>
      <c r="F279" s="113"/>
      <c r="G279" s="113"/>
      <c r="H279" s="113"/>
      <c r="I279" s="203"/>
      <c r="J279" s="203"/>
      <c r="K279" s="203"/>
      <c r="L279" s="204"/>
      <c r="M279" s="204"/>
      <c r="N279" s="204"/>
      <c r="O279" s="201"/>
      <c r="P279" s="201"/>
    </row>
    <row r="280" spans="1:16" x14ac:dyDescent="0.2">
      <c r="A280" s="113"/>
      <c r="B280" s="200"/>
      <c r="C280" s="200"/>
      <c r="D280" s="201"/>
      <c r="E280" s="113"/>
      <c r="F280" s="113"/>
      <c r="G280" s="113"/>
      <c r="H280" s="113"/>
      <c r="I280" s="203"/>
      <c r="J280" s="203"/>
      <c r="K280" s="203"/>
      <c r="L280" s="204"/>
      <c r="M280" s="204"/>
      <c r="N280" s="204"/>
      <c r="O280" s="201"/>
      <c r="P280" s="201"/>
    </row>
    <row r="281" spans="1:16" x14ac:dyDescent="0.2">
      <c r="A281" s="113"/>
      <c r="B281" s="200"/>
      <c r="C281" s="200"/>
      <c r="D281" s="201"/>
      <c r="E281" s="113"/>
      <c r="F281" s="113"/>
      <c r="G281" s="113"/>
      <c r="H281" s="113"/>
      <c r="I281" s="203"/>
      <c r="J281" s="203"/>
      <c r="K281" s="203"/>
      <c r="L281" s="204"/>
      <c r="M281" s="204"/>
      <c r="N281" s="204"/>
      <c r="O281" s="201"/>
      <c r="P281" s="201"/>
    </row>
    <row r="282" spans="1:16" x14ac:dyDescent="0.2">
      <c r="A282" s="113"/>
      <c r="B282" s="200"/>
      <c r="C282" s="200"/>
      <c r="D282" s="201"/>
      <c r="E282" s="113"/>
      <c r="F282" s="113"/>
      <c r="G282" s="113"/>
      <c r="H282" s="113"/>
      <c r="I282" s="203"/>
      <c r="J282" s="203"/>
      <c r="K282" s="203"/>
      <c r="L282" s="204"/>
      <c r="M282" s="204"/>
      <c r="N282" s="204"/>
      <c r="O282" s="201"/>
      <c r="P282" s="201"/>
    </row>
    <row r="283" spans="1:16" x14ac:dyDescent="0.2">
      <c r="A283" s="113"/>
      <c r="B283" s="200"/>
      <c r="C283" s="200"/>
      <c r="D283" s="201"/>
      <c r="E283" s="113"/>
      <c r="F283" s="113"/>
      <c r="G283" s="113"/>
      <c r="H283" s="113"/>
      <c r="I283" s="203"/>
      <c r="J283" s="203"/>
      <c r="K283" s="203"/>
      <c r="L283" s="204"/>
      <c r="M283" s="204"/>
      <c r="N283" s="204"/>
      <c r="O283" s="201"/>
      <c r="P283" s="201"/>
    </row>
    <row r="284" spans="1:16" x14ac:dyDescent="0.2">
      <c r="A284" s="113"/>
      <c r="B284" s="200"/>
      <c r="C284" s="200"/>
      <c r="D284" s="201"/>
      <c r="E284" s="113"/>
      <c r="F284" s="113"/>
      <c r="G284" s="113"/>
      <c r="H284" s="113"/>
      <c r="I284" s="203"/>
      <c r="J284" s="203"/>
      <c r="K284" s="203"/>
      <c r="L284" s="204"/>
      <c r="M284" s="204"/>
      <c r="N284" s="204"/>
      <c r="O284" s="201"/>
      <c r="P284" s="201"/>
    </row>
    <row r="285" spans="1:16" x14ac:dyDescent="0.2">
      <c r="A285" s="113"/>
      <c r="B285" s="200"/>
      <c r="C285" s="200"/>
      <c r="D285" s="201"/>
      <c r="E285" s="113"/>
      <c r="F285" s="113"/>
      <c r="G285" s="113"/>
      <c r="H285" s="113"/>
      <c r="I285" s="203"/>
      <c r="J285" s="203"/>
      <c r="K285" s="203"/>
      <c r="L285" s="204"/>
      <c r="M285" s="204"/>
      <c r="N285" s="204"/>
      <c r="O285" s="201"/>
      <c r="P285" s="201"/>
    </row>
    <row r="286" spans="1:16" x14ac:dyDescent="0.2">
      <c r="A286" s="113"/>
      <c r="B286" s="200"/>
      <c r="C286" s="200"/>
      <c r="D286" s="201"/>
      <c r="E286" s="113"/>
      <c r="F286" s="113"/>
      <c r="G286" s="113"/>
      <c r="H286" s="113"/>
      <c r="I286" s="203"/>
      <c r="J286" s="203"/>
      <c r="K286" s="203"/>
      <c r="L286" s="204"/>
      <c r="M286" s="204"/>
      <c r="N286" s="204"/>
      <c r="O286" s="201"/>
      <c r="P286" s="201"/>
    </row>
    <row r="287" spans="1:16" x14ac:dyDescent="0.2">
      <c r="A287" s="113"/>
      <c r="B287" s="200"/>
      <c r="C287" s="200"/>
      <c r="D287" s="201"/>
      <c r="E287" s="113"/>
      <c r="F287" s="113"/>
      <c r="G287" s="113"/>
      <c r="H287" s="113"/>
      <c r="I287" s="203"/>
      <c r="J287" s="203"/>
      <c r="K287" s="203"/>
      <c r="L287" s="204"/>
      <c r="M287" s="204"/>
      <c r="N287" s="204"/>
      <c r="O287" s="201"/>
      <c r="P287" s="201"/>
    </row>
    <row r="288" spans="1:16" x14ac:dyDescent="0.2">
      <c r="A288" s="113"/>
      <c r="B288" s="200"/>
      <c r="C288" s="200"/>
      <c r="D288" s="201"/>
      <c r="E288" s="113"/>
      <c r="F288" s="113"/>
      <c r="G288" s="113"/>
      <c r="H288" s="113"/>
      <c r="I288" s="203"/>
      <c r="J288" s="203"/>
      <c r="K288" s="203"/>
      <c r="L288" s="204"/>
      <c r="M288" s="204"/>
      <c r="N288" s="204"/>
      <c r="O288" s="201"/>
      <c r="P288" s="201"/>
    </row>
    <row r="289" spans="1:16" x14ac:dyDescent="0.2">
      <c r="A289" s="113"/>
      <c r="B289" s="200"/>
      <c r="C289" s="200"/>
      <c r="D289" s="201"/>
      <c r="E289" s="113"/>
      <c r="F289" s="113"/>
      <c r="G289" s="113"/>
      <c r="H289" s="113"/>
      <c r="I289" s="203"/>
      <c r="J289" s="203"/>
      <c r="K289" s="203"/>
      <c r="L289" s="204"/>
      <c r="M289" s="204"/>
      <c r="N289" s="204"/>
      <c r="O289" s="201"/>
      <c r="P289" s="201"/>
    </row>
    <row r="290" spans="1:16" x14ac:dyDescent="0.2">
      <c r="A290" s="113"/>
      <c r="B290" s="200"/>
      <c r="C290" s="200"/>
      <c r="D290" s="201"/>
      <c r="E290" s="113"/>
      <c r="F290" s="113"/>
      <c r="G290" s="113"/>
      <c r="H290" s="113"/>
      <c r="I290" s="203"/>
      <c r="J290" s="203"/>
      <c r="K290" s="203"/>
      <c r="L290" s="204"/>
      <c r="M290" s="204"/>
      <c r="N290" s="204"/>
      <c r="O290" s="201"/>
      <c r="P290" s="201"/>
    </row>
    <row r="291" spans="1:16" x14ac:dyDescent="0.2">
      <c r="A291" s="113"/>
      <c r="B291" s="200"/>
      <c r="C291" s="200"/>
      <c r="D291" s="201"/>
      <c r="E291" s="113"/>
      <c r="F291" s="113"/>
      <c r="G291" s="113"/>
      <c r="H291" s="113"/>
      <c r="I291" s="203"/>
      <c r="J291" s="203"/>
      <c r="K291" s="203"/>
      <c r="L291" s="204"/>
      <c r="M291" s="204"/>
      <c r="N291" s="204"/>
      <c r="O291" s="201"/>
      <c r="P291" s="201"/>
    </row>
    <row r="292" spans="1:16" x14ac:dyDescent="0.2">
      <c r="A292" s="113"/>
      <c r="B292" s="200"/>
      <c r="C292" s="200"/>
      <c r="D292" s="201"/>
      <c r="E292" s="113"/>
      <c r="F292" s="113"/>
      <c r="G292" s="113"/>
      <c r="H292" s="113"/>
      <c r="I292" s="203"/>
      <c r="J292" s="203"/>
      <c r="K292" s="203"/>
      <c r="L292" s="204"/>
      <c r="M292" s="204"/>
      <c r="N292" s="204"/>
      <c r="O292" s="201"/>
      <c r="P292" s="201"/>
    </row>
    <row r="293" spans="1:16" x14ac:dyDescent="0.2">
      <c r="A293" s="113"/>
      <c r="B293" s="200"/>
      <c r="C293" s="200"/>
      <c r="D293" s="201"/>
      <c r="E293" s="113"/>
      <c r="F293" s="113"/>
      <c r="G293" s="113"/>
      <c r="H293" s="113"/>
      <c r="I293" s="203"/>
      <c r="J293" s="203"/>
      <c r="K293" s="203"/>
      <c r="L293" s="204"/>
      <c r="M293" s="204"/>
      <c r="N293" s="204"/>
      <c r="O293" s="201"/>
      <c r="P293" s="201"/>
    </row>
    <row r="294" spans="1:16" x14ac:dyDescent="0.2">
      <c r="A294" s="113"/>
      <c r="B294" s="200"/>
      <c r="C294" s="200"/>
      <c r="D294" s="201"/>
      <c r="E294" s="113"/>
      <c r="F294" s="113"/>
      <c r="G294" s="113"/>
      <c r="H294" s="113"/>
      <c r="I294" s="203"/>
      <c r="J294" s="203"/>
      <c r="K294" s="203"/>
      <c r="L294" s="204"/>
      <c r="M294" s="204"/>
      <c r="N294" s="204"/>
      <c r="O294" s="201"/>
      <c r="P294" s="201"/>
    </row>
    <row r="295" spans="1:16" x14ac:dyDescent="0.2">
      <c r="A295" s="113"/>
      <c r="B295" s="200"/>
      <c r="C295" s="200"/>
      <c r="D295" s="201"/>
      <c r="E295" s="113"/>
      <c r="F295" s="113"/>
      <c r="G295" s="113"/>
      <c r="H295" s="113"/>
      <c r="I295" s="203"/>
      <c r="J295" s="203"/>
      <c r="K295" s="203"/>
      <c r="L295" s="204"/>
      <c r="M295" s="204"/>
      <c r="N295" s="204"/>
      <c r="O295" s="201"/>
      <c r="P295" s="201"/>
    </row>
    <row r="296" spans="1:16" x14ac:dyDescent="0.2">
      <c r="A296" s="113"/>
      <c r="B296" s="200"/>
      <c r="C296" s="200"/>
      <c r="D296" s="201"/>
      <c r="E296" s="113"/>
      <c r="F296" s="113"/>
      <c r="G296" s="113"/>
      <c r="H296" s="113"/>
      <c r="I296" s="203"/>
      <c r="J296" s="203"/>
      <c r="K296" s="203"/>
      <c r="L296" s="204"/>
      <c r="M296" s="204"/>
      <c r="N296" s="204"/>
      <c r="O296" s="201"/>
      <c r="P296" s="201"/>
    </row>
    <row r="297" spans="1:16" x14ac:dyDescent="0.2">
      <c r="A297" s="113"/>
      <c r="B297" s="200"/>
      <c r="C297" s="200"/>
      <c r="D297" s="201"/>
      <c r="E297" s="113"/>
      <c r="F297" s="113"/>
      <c r="G297" s="113"/>
      <c r="H297" s="113"/>
      <c r="I297" s="203"/>
      <c r="J297" s="203"/>
      <c r="K297" s="203"/>
      <c r="L297" s="204"/>
      <c r="M297" s="204"/>
      <c r="N297" s="204"/>
      <c r="O297" s="201"/>
      <c r="P297" s="201"/>
    </row>
    <row r="298" spans="1:16" x14ac:dyDescent="0.2">
      <c r="A298" s="113"/>
      <c r="B298" s="200"/>
      <c r="C298" s="200"/>
      <c r="D298" s="201"/>
      <c r="E298" s="113"/>
      <c r="F298" s="113"/>
      <c r="G298" s="113"/>
      <c r="H298" s="113"/>
      <c r="I298" s="203"/>
      <c r="J298" s="203"/>
      <c r="K298" s="203"/>
      <c r="L298" s="204"/>
      <c r="M298" s="204"/>
      <c r="N298" s="204"/>
      <c r="O298" s="201"/>
      <c r="P298" s="201"/>
    </row>
    <row r="299" spans="1:16" x14ac:dyDescent="0.2">
      <c r="A299" s="113"/>
      <c r="B299" s="200"/>
      <c r="C299" s="200"/>
      <c r="D299" s="201"/>
      <c r="E299" s="113"/>
      <c r="F299" s="113"/>
      <c r="G299" s="113"/>
      <c r="H299" s="113"/>
      <c r="I299" s="203"/>
      <c r="J299" s="203"/>
      <c r="K299" s="203"/>
      <c r="L299" s="204"/>
      <c r="M299" s="204"/>
      <c r="N299" s="204"/>
      <c r="O299" s="201"/>
      <c r="P299" s="201"/>
    </row>
    <row r="300" spans="1:16" x14ac:dyDescent="0.2">
      <c r="A300" s="113"/>
      <c r="B300" s="200"/>
      <c r="C300" s="200"/>
      <c r="D300" s="201"/>
      <c r="E300" s="113"/>
      <c r="F300" s="113"/>
      <c r="G300" s="113"/>
      <c r="H300" s="113"/>
      <c r="I300" s="203"/>
      <c r="J300" s="203"/>
      <c r="K300" s="203"/>
      <c r="L300" s="204"/>
      <c r="M300" s="204"/>
      <c r="N300" s="204"/>
      <c r="O300" s="201"/>
      <c r="P300" s="201"/>
    </row>
    <row r="301" spans="1:16" x14ac:dyDescent="0.2">
      <c r="A301" s="113"/>
      <c r="B301" s="200"/>
      <c r="C301" s="200"/>
      <c r="D301" s="201"/>
      <c r="E301" s="113"/>
      <c r="F301" s="113"/>
      <c r="G301" s="113"/>
      <c r="H301" s="113"/>
      <c r="I301" s="203"/>
      <c r="J301" s="203"/>
      <c r="K301" s="203"/>
      <c r="L301" s="204"/>
      <c r="M301" s="204"/>
      <c r="N301" s="204"/>
      <c r="O301" s="201"/>
      <c r="P301" s="201"/>
    </row>
    <row r="302" spans="1:16" x14ac:dyDescent="0.2">
      <c r="A302" s="113"/>
      <c r="B302" s="200"/>
      <c r="C302" s="200"/>
      <c r="D302" s="201"/>
      <c r="E302" s="113"/>
      <c r="F302" s="113"/>
      <c r="G302" s="113"/>
      <c r="H302" s="113"/>
      <c r="I302" s="203"/>
      <c r="J302" s="203"/>
      <c r="K302" s="203"/>
      <c r="L302" s="204"/>
      <c r="M302" s="204"/>
      <c r="N302" s="204"/>
      <c r="O302" s="201"/>
      <c r="P302" s="201"/>
    </row>
    <row r="303" spans="1:16" x14ac:dyDescent="0.2">
      <c r="A303" s="113"/>
      <c r="B303" s="200"/>
      <c r="C303" s="200"/>
      <c r="D303" s="201"/>
      <c r="E303" s="113"/>
      <c r="F303" s="113"/>
      <c r="G303" s="113"/>
      <c r="H303" s="113"/>
      <c r="I303" s="203"/>
      <c r="J303" s="203"/>
      <c r="K303" s="203"/>
      <c r="L303" s="204"/>
      <c r="M303" s="204"/>
      <c r="N303" s="204"/>
      <c r="O303" s="201"/>
      <c r="P303" s="201"/>
    </row>
    <row r="304" spans="1:16" x14ac:dyDescent="0.2">
      <c r="A304" s="113"/>
      <c r="B304" s="200"/>
      <c r="C304" s="200"/>
      <c r="D304" s="201"/>
      <c r="E304" s="113"/>
      <c r="F304" s="113"/>
      <c r="G304" s="113"/>
      <c r="H304" s="113"/>
      <c r="I304" s="203"/>
      <c r="J304" s="203"/>
      <c r="K304" s="203"/>
      <c r="L304" s="204"/>
      <c r="M304" s="204"/>
      <c r="N304" s="204"/>
      <c r="O304" s="201"/>
      <c r="P304" s="201"/>
    </row>
    <row r="305" spans="1:16" x14ac:dyDescent="0.2">
      <c r="A305" s="113"/>
      <c r="B305" s="200"/>
      <c r="C305" s="200"/>
      <c r="D305" s="201"/>
      <c r="E305" s="113"/>
      <c r="F305" s="113"/>
      <c r="G305" s="113"/>
      <c r="H305" s="113"/>
      <c r="I305" s="203"/>
      <c r="J305" s="203"/>
      <c r="K305" s="203"/>
      <c r="L305" s="204"/>
      <c r="M305" s="204"/>
      <c r="N305" s="204"/>
      <c r="O305" s="201"/>
      <c r="P305" s="201"/>
    </row>
    <row r="306" spans="1:16" x14ac:dyDescent="0.2">
      <c r="A306" s="113"/>
      <c r="B306" s="200"/>
      <c r="C306" s="200"/>
      <c r="D306" s="201"/>
      <c r="E306" s="113"/>
      <c r="F306" s="113"/>
      <c r="G306" s="113"/>
      <c r="H306" s="113"/>
      <c r="I306" s="203"/>
      <c r="J306" s="203"/>
      <c r="K306" s="203"/>
      <c r="L306" s="204"/>
      <c r="M306" s="204"/>
      <c r="N306" s="204"/>
      <c r="O306" s="201"/>
      <c r="P306" s="201"/>
    </row>
    <row r="307" spans="1:16" x14ac:dyDescent="0.2">
      <c r="A307" s="113"/>
      <c r="B307" s="200"/>
      <c r="C307" s="200"/>
      <c r="D307" s="201"/>
      <c r="E307" s="113"/>
      <c r="F307" s="113"/>
      <c r="G307" s="113"/>
      <c r="H307" s="113"/>
      <c r="I307" s="203"/>
      <c r="J307" s="203"/>
      <c r="K307" s="203"/>
      <c r="L307" s="204"/>
      <c r="M307" s="204"/>
      <c r="N307" s="204"/>
      <c r="O307" s="201"/>
      <c r="P307" s="201"/>
    </row>
    <row r="308" spans="1:16" x14ac:dyDescent="0.2">
      <c r="A308" s="113"/>
      <c r="B308" s="200"/>
      <c r="C308" s="200"/>
      <c r="D308" s="201"/>
      <c r="E308" s="113"/>
      <c r="F308" s="113"/>
      <c r="G308" s="113"/>
      <c r="H308" s="113"/>
      <c r="I308" s="203"/>
      <c r="J308" s="203"/>
      <c r="K308" s="203"/>
      <c r="L308" s="204"/>
      <c r="M308" s="204"/>
      <c r="N308" s="204"/>
      <c r="O308" s="201"/>
      <c r="P308" s="201"/>
    </row>
    <row r="309" spans="1:16" x14ac:dyDescent="0.2">
      <c r="A309" s="113"/>
      <c r="B309" s="200"/>
      <c r="C309" s="200"/>
      <c r="D309" s="201"/>
      <c r="E309" s="113"/>
      <c r="F309" s="113"/>
      <c r="G309" s="113"/>
      <c r="H309" s="113"/>
      <c r="I309" s="203"/>
      <c r="J309" s="203"/>
      <c r="K309" s="203"/>
      <c r="L309" s="204"/>
      <c r="M309" s="204"/>
      <c r="N309" s="204"/>
      <c r="O309" s="201"/>
      <c r="P309" s="201"/>
    </row>
    <row r="310" spans="1:16" x14ac:dyDescent="0.2">
      <c r="A310" s="113"/>
      <c r="B310" s="200"/>
      <c r="C310" s="200"/>
      <c r="D310" s="201"/>
      <c r="E310" s="113"/>
      <c r="F310" s="113"/>
      <c r="G310" s="113"/>
      <c r="H310" s="113"/>
      <c r="I310" s="203"/>
      <c r="J310" s="203"/>
      <c r="K310" s="203"/>
      <c r="L310" s="204"/>
      <c r="M310" s="204"/>
      <c r="N310" s="204"/>
      <c r="O310" s="201"/>
      <c r="P310" s="201"/>
    </row>
    <row r="311" spans="1:16" x14ac:dyDescent="0.2">
      <c r="A311" s="113"/>
      <c r="B311" s="200"/>
      <c r="C311" s="200"/>
      <c r="D311" s="201"/>
      <c r="E311" s="113"/>
      <c r="F311" s="113"/>
      <c r="G311" s="113"/>
      <c r="H311" s="113"/>
      <c r="I311" s="203"/>
      <c r="J311" s="203"/>
      <c r="K311" s="203"/>
      <c r="L311" s="204"/>
      <c r="M311" s="204"/>
      <c r="N311" s="204"/>
      <c r="O311" s="201"/>
      <c r="P311" s="201"/>
    </row>
    <row r="312" spans="1:16" x14ac:dyDescent="0.2">
      <c r="A312" s="113"/>
      <c r="B312" s="200"/>
      <c r="C312" s="200"/>
      <c r="D312" s="201"/>
      <c r="E312" s="113"/>
      <c r="F312" s="113"/>
      <c r="G312" s="113"/>
      <c r="H312" s="113"/>
      <c r="I312" s="203"/>
      <c r="J312" s="203"/>
      <c r="K312" s="203"/>
      <c r="L312" s="204"/>
      <c r="M312" s="204"/>
      <c r="N312" s="204"/>
      <c r="O312" s="201"/>
      <c r="P312" s="201"/>
    </row>
    <row r="313" spans="1:16" x14ac:dyDescent="0.2">
      <c r="A313" s="113"/>
      <c r="B313" s="200"/>
      <c r="C313" s="200"/>
      <c r="D313" s="201"/>
      <c r="E313" s="113"/>
      <c r="F313" s="113"/>
      <c r="G313" s="113"/>
      <c r="H313" s="113"/>
      <c r="I313" s="203"/>
      <c r="J313" s="203"/>
      <c r="K313" s="203"/>
      <c r="L313" s="204"/>
      <c r="M313" s="204"/>
      <c r="N313" s="204"/>
      <c r="O313" s="201"/>
      <c r="P313" s="201"/>
    </row>
    <row r="314" spans="1:16" x14ac:dyDescent="0.2">
      <c r="A314" s="113"/>
      <c r="B314" s="200"/>
      <c r="C314" s="200"/>
      <c r="D314" s="201"/>
      <c r="E314" s="113"/>
      <c r="F314" s="113"/>
      <c r="G314" s="113"/>
      <c r="H314" s="113"/>
      <c r="I314" s="203"/>
      <c r="J314" s="203"/>
      <c r="K314" s="203"/>
      <c r="L314" s="204"/>
      <c r="M314" s="204"/>
      <c r="N314" s="204"/>
      <c r="O314" s="201"/>
      <c r="P314" s="201"/>
    </row>
    <row r="315" spans="1:16" x14ac:dyDescent="0.2">
      <c r="A315" s="113"/>
      <c r="B315" s="200"/>
      <c r="C315" s="200"/>
      <c r="D315" s="201"/>
      <c r="E315" s="113"/>
      <c r="F315" s="113"/>
      <c r="G315" s="113"/>
      <c r="H315" s="113"/>
      <c r="I315" s="203"/>
      <c r="J315" s="203"/>
      <c r="K315" s="203"/>
      <c r="L315" s="204"/>
      <c r="M315" s="204"/>
      <c r="N315" s="204"/>
      <c r="O315" s="201"/>
      <c r="P315" s="201"/>
    </row>
    <row r="316" spans="1:16" x14ac:dyDescent="0.2">
      <c r="A316" s="113"/>
      <c r="B316" s="200"/>
      <c r="C316" s="200"/>
      <c r="D316" s="201"/>
      <c r="E316" s="113"/>
      <c r="F316" s="113"/>
      <c r="G316" s="113"/>
      <c r="H316" s="113"/>
      <c r="I316" s="203"/>
      <c r="J316" s="203"/>
      <c r="K316" s="203"/>
      <c r="L316" s="204"/>
      <c r="M316" s="204"/>
      <c r="N316" s="204"/>
      <c r="O316" s="201"/>
      <c r="P316" s="201"/>
    </row>
    <row r="317" spans="1:16" x14ac:dyDescent="0.2">
      <c r="A317" s="113"/>
      <c r="B317" s="200"/>
      <c r="C317" s="200"/>
      <c r="D317" s="201"/>
      <c r="E317" s="113"/>
      <c r="F317" s="113"/>
      <c r="G317" s="113"/>
      <c r="H317" s="113"/>
      <c r="I317" s="203"/>
      <c r="J317" s="203"/>
      <c r="K317" s="203"/>
      <c r="L317" s="204"/>
      <c r="M317" s="204"/>
      <c r="N317" s="204"/>
      <c r="O317" s="201"/>
      <c r="P317" s="201"/>
    </row>
    <row r="318" spans="1:16" x14ac:dyDescent="0.2">
      <c r="A318" s="113"/>
      <c r="B318" s="200"/>
      <c r="C318" s="200"/>
      <c r="D318" s="201"/>
      <c r="E318" s="113"/>
      <c r="F318" s="113"/>
      <c r="G318" s="113"/>
      <c r="H318" s="113"/>
      <c r="I318" s="203"/>
      <c r="J318" s="203"/>
      <c r="K318" s="203"/>
      <c r="L318" s="204"/>
      <c r="M318" s="204"/>
      <c r="N318" s="204"/>
      <c r="O318" s="201"/>
      <c r="P318" s="201"/>
    </row>
    <row r="319" spans="1:16" x14ac:dyDescent="0.2">
      <c r="A319" s="113"/>
      <c r="B319" s="200"/>
      <c r="C319" s="200"/>
      <c r="D319" s="201"/>
      <c r="E319" s="113"/>
      <c r="F319" s="113"/>
      <c r="G319" s="113"/>
      <c r="H319" s="113"/>
      <c r="I319" s="203"/>
      <c r="J319" s="203"/>
      <c r="K319" s="203"/>
      <c r="L319" s="204"/>
      <c r="M319" s="204"/>
      <c r="N319" s="204"/>
      <c r="O319" s="201"/>
      <c r="P319" s="201"/>
    </row>
    <row r="320" spans="1:16" x14ac:dyDescent="0.2">
      <c r="A320" s="113"/>
      <c r="B320" s="200"/>
      <c r="C320" s="200"/>
      <c r="D320" s="201"/>
      <c r="E320" s="113"/>
      <c r="F320" s="113"/>
      <c r="G320" s="113"/>
      <c r="H320" s="113"/>
      <c r="I320" s="203"/>
      <c r="J320" s="203"/>
      <c r="K320" s="203"/>
      <c r="L320" s="204"/>
      <c r="M320" s="204"/>
      <c r="N320" s="204"/>
      <c r="O320" s="201"/>
      <c r="P320" s="201"/>
    </row>
    <row r="321" spans="1:16" x14ac:dyDescent="0.2">
      <c r="A321" s="113"/>
      <c r="B321" s="200"/>
      <c r="C321" s="200"/>
      <c r="D321" s="201"/>
      <c r="E321" s="113"/>
      <c r="F321" s="113"/>
      <c r="G321" s="113"/>
      <c r="H321" s="113"/>
      <c r="I321" s="203"/>
      <c r="J321" s="203"/>
      <c r="K321" s="203"/>
      <c r="L321" s="204"/>
      <c r="M321" s="204"/>
      <c r="N321" s="204"/>
      <c r="O321" s="201"/>
      <c r="P321" s="201"/>
    </row>
    <row r="322" spans="1:16" x14ac:dyDescent="0.2">
      <c r="A322" s="113"/>
      <c r="B322" s="200"/>
      <c r="C322" s="200"/>
      <c r="D322" s="201"/>
      <c r="E322" s="113"/>
      <c r="F322" s="113"/>
      <c r="G322" s="113"/>
      <c r="H322" s="113"/>
      <c r="I322" s="203"/>
      <c r="J322" s="203"/>
      <c r="K322" s="203"/>
      <c r="L322" s="204"/>
      <c r="M322" s="204"/>
      <c r="N322" s="204"/>
      <c r="O322" s="201"/>
      <c r="P322" s="201"/>
    </row>
    <row r="323" spans="1:16" x14ac:dyDescent="0.2">
      <c r="A323" s="113"/>
      <c r="B323" s="200"/>
      <c r="C323" s="200"/>
      <c r="D323" s="201"/>
      <c r="E323" s="113"/>
      <c r="F323" s="113"/>
      <c r="G323" s="113"/>
      <c r="H323" s="113"/>
      <c r="I323" s="203"/>
      <c r="J323" s="203"/>
      <c r="K323" s="203"/>
      <c r="L323" s="204"/>
      <c r="M323" s="204"/>
      <c r="N323" s="204"/>
      <c r="O323" s="201"/>
      <c r="P323" s="201"/>
    </row>
    <row r="324" spans="1:16" x14ac:dyDescent="0.2">
      <c r="A324" s="113"/>
      <c r="B324" s="200"/>
      <c r="C324" s="200"/>
      <c r="D324" s="201"/>
      <c r="E324" s="113"/>
      <c r="F324" s="113"/>
      <c r="G324" s="113"/>
      <c r="H324" s="113"/>
      <c r="I324" s="203"/>
      <c r="J324" s="203"/>
      <c r="K324" s="203"/>
      <c r="L324" s="204"/>
      <c r="M324" s="204"/>
      <c r="N324" s="204"/>
      <c r="O324" s="201"/>
      <c r="P324" s="201"/>
    </row>
    <row r="325" spans="1:16" x14ac:dyDescent="0.2">
      <c r="A325" s="113"/>
      <c r="B325" s="200"/>
      <c r="C325" s="200"/>
      <c r="D325" s="201"/>
      <c r="E325" s="113"/>
      <c r="F325" s="113"/>
      <c r="G325" s="113"/>
      <c r="H325" s="113"/>
      <c r="I325" s="203"/>
      <c r="J325" s="203"/>
      <c r="K325" s="203"/>
      <c r="L325" s="204"/>
      <c r="M325" s="204"/>
      <c r="N325" s="204"/>
      <c r="O325" s="201"/>
      <c r="P325" s="201"/>
    </row>
    <row r="326" spans="1:16" x14ac:dyDescent="0.2">
      <c r="A326" s="113"/>
      <c r="B326" s="200"/>
      <c r="C326" s="200"/>
      <c r="D326" s="201"/>
      <c r="E326" s="113"/>
      <c r="F326" s="113"/>
      <c r="G326" s="113"/>
      <c r="H326" s="113"/>
      <c r="I326" s="203"/>
      <c r="J326" s="203"/>
      <c r="K326" s="203"/>
      <c r="L326" s="204"/>
      <c r="M326" s="204"/>
      <c r="N326" s="204"/>
      <c r="O326" s="201"/>
      <c r="P326" s="201"/>
    </row>
    <row r="327" spans="1:16" x14ac:dyDescent="0.2">
      <c r="A327" s="113"/>
      <c r="B327" s="200"/>
      <c r="C327" s="200"/>
      <c r="D327" s="201"/>
      <c r="E327" s="113"/>
      <c r="F327" s="113"/>
      <c r="G327" s="113"/>
      <c r="H327" s="113"/>
      <c r="I327" s="203"/>
      <c r="J327" s="203"/>
      <c r="K327" s="203"/>
      <c r="L327" s="204"/>
      <c r="M327" s="204"/>
      <c r="N327" s="204"/>
      <c r="O327" s="201"/>
      <c r="P327" s="201"/>
    </row>
    <row r="328" spans="1:16" x14ac:dyDescent="0.2">
      <c r="A328" s="113"/>
      <c r="B328" s="200"/>
      <c r="C328" s="200"/>
      <c r="D328" s="201"/>
      <c r="E328" s="113"/>
      <c r="F328" s="113"/>
      <c r="G328" s="113"/>
      <c r="H328" s="113"/>
      <c r="I328" s="203"/>
      <c r="J328" s="203"/>
      <c r="K328" s="203"/>
      <c r="L328" s="204"/>
      <c r="M328" s="204"/>
      <c r="N328" s="204"/>
      <c r="O328" s="201"/>
      <c r="P328" s="201"/>
    </row>
    <row r="329" spans="1:16" x14ac:dyDescent="0.2">
      <c r="A329" s="113"/>
      <c r="B329" s="200"/>
      <c r="C329" s="200"/>
      <c r="D329" s="201"/>
      <c r="E329" s="113"/>
      <c r="F329" s="113"/>
      <c r="G329" s="113"/>
      <c r="H329" s="113"/>
      <c r="I329" s="203"/>
      <c r="J329" s="203"/>
      <c r="K329" s="203"/>
      <c r="L329" s="204"/>
      <c r="M329" s="204"/>
      <c r="N329" s="204"/>
      <c r="O329" s="201"/>
      <c r="P329" s="201"/>
    </row>
    <row r="330" spans="1:16" x14ac:dyDescent="0.2">
      <c r="A330" s="113"/>
      <c r="B330" s="200"/>
      <c r="C330" s="200"/>
      <c r="D330" s="201"/>
      <c r="E330" s="113"/>
      <c r="F330" s="113"/>
      <c r="G330" s="113"/>
      <c r="H330" s="113"/>
      <c r="I330" s="203"/>
      <c r="J330" s="203"/>
      <c r="K330" s="203"/>
      <c r="L330" s="204"/>
      <c r="M330" s="204"/>
      <c r="N330" s="204"/>
      <c r="O330" s="201"/>
      <c r="P330" s="201"/>
    </row>
    <row r="331" spans="1:16" x14ac:dyDescent="0.2">
      <c r="A331" s="113"/>
      <c r="B331" s="200"/>
      <c r="C331" s="200"/>
      <c r="D331" s="201"/>
      <c r="E331" s="113"/>
      <c r="F331" s="113"/>
      <c r="G331" s="113"/>
      <c r="H331" s="113"/>
      <c r="I331" s="203"/>
      <c r="J331" s="203"/>
      <c r="K331" s="203"/>
      <c r="L331" s="204"/>
      <c r="M331" s="204"/>
      <c r="N331" s="204"/>
      <c r="O331" s="201"/>
      <c r="P331" s="201"/>
    </row>
    <row r="332" spans="1:16" x14ac:dyDescent="0.2">
      <c r="A332" s="113"/>
      <c r="B332" s="200"/>
      <c r="C332" s="200"/>
      <c r="D332" s="201"/>
      <c r="E332" s="113"/>
      <c r="F332" s="113"/>
      <c r="G332" s="113"/>
      <c r="H332" s="113"/>
      <c r="I332" s="203"/>
      <c r="J332" s="203"/>
      <c r="K332" s="203"/>
      <c r="L332" s="204"/>
      <c r="M332" s="204"/>
      <c r="N332" s="204"/>
      <c r="O332" s="201"/>
      <c r="P332" s="201"/>
    </row>
    <row r="333" spans="1:16" x14ac:dyDescent="0.2">
      <c r="A333" s="113"/>
      <c r="B333" s="200"/>
      <c r="C333" s="200"/>
      <c r="D333" s="201"/>
      <c r="E333" s="113"/>
      <c r="F333" s="113"/>
      <c r="G333" s="113"/>
      <c r="H333" s="113"/>
      <c r="I333" s="203"/>
      <c r="J333" s="203"/>
      <c r="K333" s="203"/>
      <c r="L333" s="204"/>
      <c r="M333" s="204"/>
      <c r="N333" s="204"/>
      <c r="O333" s="201"/>
      <c r="P333" s="201"/>
    </row>
    <row r="334" spans="1:16" x14ac:dyDescent="0.2">
      <c r="A334" s="113"/>
      <c r="B334" s="200"/>
      <c r="C334" s="200"/>
      <c r="D334" s="201"/>
      <c r="E334" s="113"/>
      <c r="F334" s="113"/>
      <c r="G334" s="113"/>
      <c r="H334" s="113"/>
      <c r="I334" s="203"/>
      <c r="J334" s="203"/>
      <c r="K334" s="203"/>
      <c r="L334" s="204"/>
      <c r="M334" s="204"/>
      <c r="N334" s="204"/>
      <c r="O334" s="201"/>
      <c r="P334" s="201"/>
    </row>
    <row r="335" spans="1:16" x14ac:dyDescent="0.2">
      <c r="A335" s="113"/>
      <c r="B335" s="200"/>
      <c r="C335" s="200"/>
      <c r="D335" s="201"/>
      <c r="E335" s="113"/>
      <c r="F335" s="113"/>
      <c r="G335" s="113"/>
      <c r="H335" s="113"/>
      <c r="I335" s="203"/>
      <c r="J335" s="203"/>
      <c r="K335" s="203"/>
      <c r="L335" s="204"/>
      <c r="M335" s="204"/>
      <c r="N335" s="204"/>
      <c r="O335" s="201"/>
      <c r="P335" s="201"/>
    </row>
    <row r="336" spans="1:16" x14ac:dyDescent="0.2">
      <c r="A336" s="113"/>
      <c r="B336" s="200"/>
      <c r="C336" s="200"/>
      <c r="D336" s="201"/>
      <c r="E336" s="113"/>
      <c r="F336" s="113"/>
      <c r="G336" s="113"/>
      <c r="H336" s="113"/>
      <c r="I336" s="203"/>
      <c r="J336" s="203"/>
      <c r="K336" s="203"/>
      <c r="L336" s="204"/>
      <c r="M336" s="204"/>
      <c r="N336" s="204"/>
      <c r="O336" s="201"/>
      <c r="P336" s="201"/>
    </row>
    <row r="337" spans="1:16" x14ac:dyDescent="0.2">
      <c r="A337" s="113"/>
      <c r="B337" s="200"/>
      <c r="C337" s="200"/>
      <c r="D337" s="201"/>
      <c r="E337" s="113"/>
      <c r="F337" s="113"/>
      <c r="G337" s="113"/>
      <c r="H337" s="113"/>
      <c r="I337" s="203"/>
      <c r="J337" s="203"/>
      <c r="K337" s="203"/>
      <c r="L337" s="204"/>
      <c r="M337" s="204"/>
      <c r="N337" s="204"/>
      <c r="O337" s="201"/>
      <c r="P337" s="201"/>
    </row>
    <row r="338" spans="1:16" x14ac:dyDescent="0.2">
      <c r="A338" s="113"/>
      <c r="B338" s="200"/>
      <c r="C338" s="200"/>
      <c r="D338" s="201"/>
      <c r="E338" s="113"/>
      <c r="F338" s="113"/>
      <c r="G338" s="113"/>
      <c r="H338" s="113"/>
      <c r="I338" s="203"/>
      <c r="J338" s="203"/>
      <c r="K338" s="203"/>
      <c r="L338" s="204"/>
      <c r="M338" s="204"/>
      <c r="N338" s="204"/>
      <c r="O338" s="201"/>
      <c r="P338" s="201"/>
    </row>
    <row r="339" spans="1:16" x14ac:dyDescent="0.2">
      <c r="A339" s="113"/>
      <c r="B339" s="200"/>
      <c r="C339" s="200"/>
      <c r="D339" s="201"/>
      <c r="E339" s="113"/>
      <c r="F339" s="113"/>
      <c r="G339" s="113"/>
      <c r="H339" s="113"/>
      <c r="I339" s="203"/>
      <c r="J339" s="203"/>
      <c r="K339" s="203"/>
      <c r="L339" s="204"/>
      <c r="M339" s="204"/>
      <c r="N339" s="204"/>
      <c r="O339" s="201"/>
      <c r="P339" s="201"/>
    </row>
    <row r="340" spans="1:16" x14ac:dyDescent="0.2">
      <c r="A340" s="113"/>
      <c r="B340" s="200"/>
      <c r="C340" s="200"/>
      <c r="D340" s="201"/>
      <c r="E340" s="113"/>
      <c r="F340" s="113"/>
      <c r="G340" s="113"/>
      <c r="H340" s="113"/>
      <c r="I340" s="203"/>
      <c r="J340" s="203"/>
      <c r="K340" s="203"/>
      <c r="L340" s="204"/>
      <c r="M340" s="204"/>
      <c r="N340" s="204"/>
      <c r="O340" s="201"/>
      <c r="P340" s="201"/>
    </row>
    <row r="341" spans="1:16" x14ac:dyDescent="0.2">
      <c r="A341" s="113"/>
      <c r="B341" s="200"/>
      <c r="C341" s="200"/>
      <c r="D341" s="201"/>
      <c r="E341" s="113"/>
      <c r="F341" s="113"/>
      <c r="G341" s="113"/>
      <c r="H341" s="113"/>
      <c r="I341" s="203"/>
      <c r="J341" s="203"/>
      <c r="K341" s="203"/>
      <c r="L341" s="204"/>
      <c r="M341" s="204"/>
      <c r="N341" s="204"/>
      <c r="O341" s="201"/>
      <c r="P341" s="201"/>
    </row>
    <row r="342" spans="1:16" x14ac:dyDescent="0.2">
      <c r="A342" s="113"/>
      <c r="B342" s="200"/>
      <c r="C342" s="200"/>
      <c r="D342" s="201"/>
      <c r="E342" s="113"/>
      <c r="F342" s="113"/>
      <c r="G342" s="113"/>
      <c r="H342" s="113"/>
      <c r="I342" s="203"/>
      <c r="J342" s="203"/>
      <c r="K342" s="203"/>
      <c r="L342" s="204"/>
      <c r="M342" s="204"/>
      <c r="N342" s="204"/>
      <c r="O342" s="201"/>
      <c r="P342" s="201"/>
    </row>
    <row r="343" spans="1:16" x14ac:dyDescent="0.2">
      <c r="A343" s="113"/>
      <c r="B343" s="200"/>
      <c r="C343" s="200"/>
      <c r="D343" s="201"/>
      <c r="E343" s="113"/>
      <c r="F343" s="113"/>
      <c r="G343" s="113"/>
      <c r="H343" s="113"/>
      <c r="I343" s="203"/>
      <c r="J343" s="203"/>
      <c r="K343" s="203"/>
      <c r="L343" s="204"/>
      <c r="M343" s="204"/>
      <c r="N343" s="204"/>
      <c r="O343" s="201"/>
      <c r="P343" s="201"/>
    </row>
    <row r="344" spans="1:16" x14ac:dyDescent="0.2">
      <c r="A344" s="113"/>
      <c r="B344" s="200"/>
      <c r="C344" s="200"/>
      <c r="D344" s="201"/>
      <c r="E344" s="113"/>
      <c r="F344" s="113"/>
      <c r="G344" s="113"/>
      <c r="H344" s="113"/>
      <c r="I344" s="203"/>
      <c r="J344" s="203"/>
      <c r="K344" s="203"/>
      <c r="L344" s="204"/>
      <c r="M344" s="204"/>
      <c r="N344" s="204"/>
      <c r="O344" s="201"/>
      <c r="P344" s="201"/>
    </row>
    <row r="345" spans="1:16" x14ac:dyDescent="0.2">
      <c r="A345" s="113"/>
      <c r="B345" s="200"/>
      <c r="C345" s="200"/>
      <c r="D345" s="201"/>
      <c r="E345" s="113"/>
      <c r="F345" s="113"/>
      <c r="G345" s="113"/>
      <c r="H345" s="113"/>
      <c r="I345" s="203"/>
      <c r="J345" s="203"/>
      <c r="K345" s="203"/>
      <c r="L345" s="204"/>
      <c r="M345" s="204"/>
      <c r="N345" s="204"/>
      <c r="O345" s="201"/>
      <c r="P345" s="201"/>
    </row>
    <row r="346" spans="1:16" x14ac:dyDescent="0.2">
      <c r="A346" s="113"/>
      <c r="B346" s="200"/>
      <c r="C346" s="200"/>
      <c r="D346" s="201"/>
      <c r="E346" s="113"/>
      <c r="F346" s="113"/>
      <c r="G346" s="113"/>
      <c r="H346" s="113"/>
      <c r="I346" s="203"/>
      <c r="J346" s="203"/>
      <c r="K346" s="203"/>
      <c r="L346" s="204"/>
      <c r="M346" s="204"/>
      <c r="N346" s="204"/>
      <c r="O346" s="201"/>
      <c r="P346" s="201"/>
    </row>
    <row r="347" spans="1:16" x14ac:dyDescent="0.2">
      <c r="A347" s="113"/>
      <c r="B347" s="200"/>
      <c r="C347" s="200"/>
      <c r="D347" s="201"/>
      <c r="E347" s="113"/>
      <c r="F347" s="113"/>
      <c r="G347" s="113"/>
      <c r="H347" s="113"/>
      <c r="I347" s="203"/>
      <c r="J347" s="203"/>
      <c r="K347" s="203"/>
      <c r="L347" s="204"/>
      <c r="M347" s="204"/>
      <c r="N347" s="204"/>
      <c r="O347" s="201"/>
      <c r="P347" s="201"/>
    </row>
    <row r="348" spans="1:16" x14ac:dyDescent="0.2">
      <c r="A348" s="113"/>
      <c r="B348" s="200"/>
      <c r="C348" s="200"/>
      <c r="D348" s="201"/>
      <c r="E348" s="113"/>
      <c r="F348" s="113"/>
      <c r="G348" s="113"/>
      <c r="H348" s="113"/>
      <c r="I348" s="203"/>
      <c r="J348" s="203"/>
      <c r="K348" s="203"/>
      <c r="L348" s="204"/>
      <c r="M348" s="204"/>
      <c r="N348" s="204"/>
      <c r="O348" s="201"/>
      <c r="P348" s="201"/>
    </row>
    <row r="349" spans="1:16" x14ac:dyDescent="0.2">
      <c r="A349" s="113"/>
      <c r="B349" s="200"/>
      <c r="C349" s="200"/>
      <c r="D349" s="201"/>
      <c r="E349" s="113"/>
      <c r="F349" s="113"/>
      <c r="G349" s="113"/>
      <c r="H349" s="113"/>
      <c r="I349" s="203"/>
      <c r="J349" s="203"/>
      <c r="K349" s="203"/>
      <c r="L349" s="204"/>
      <c r="M349" s="204"/>
      <c r="N349" s="204"/>
      <c r="O349" s="201"/>
      <c r="P349" s="201"/>
    </row>
    <row r="350" spans="1:16" x14ac:dyDescent="0.2">
      <c r="A350" s="113"/>
      <c r="B350" s="200"/>
      <c r="C350" s="200"/>
      <c r="D350" s="201"/>
      <c r="E350" s="113"/>
      <c r="F350" s="113"/>
      <c r="G350" s="113"/>
      <c r="H350" s="113"/>
      <c r="I350" s="203"/>
      <c r="J350" s="203"/>
      <c r="K350" s="203"/>
      <c r="L350" s="204"/>
      <c r="M350" s="204"/>
      <c r="N350" s="204"/>
      <c r="O350" s="201"/>
      <c r="P350" s="201"/>
    </row>
    <row r="351" spans="1:16" x14ac:dyDescent="0.2">
      <c r="A351" s="113"/>
      <c r="B351" s="200"/>
      <c r="C351" s="200"/>
      <c r="D351" s="201"/>
      <c r="E351" s="113"/>
      <c r="F351" s="113"/>
      <c r="G351" s="113"/>
      <c r="H351" s="113"/>
      <c r="I351" s="203"/>
      <c r="J351" s="203"/>
      <c r="K351" s="203"/>
      <c r="L351" s="204"/>
      <c r="M351" s="204"/>
      <c r="N351" s="204"/>
      <c r="O351" s="201"/>
      <c r="P351" s="201"/>
    </row>
    <row r="352" spans="1:16" x14ac:dyDescent="0.2">
      <c r="A352" s="113"/>
      <c r="B352" s="200"/>
      <c r="C352" s="200"/>
      <c r="D352" s="201"/>
      <c r="E352" s="113"/>
      <c r="F352" s="113"/>
      <c r="G352" s="113"/>
      <c r="H352" s="113"/>
      <c r="I352" s="203"/>
      <c r="J352" s="203"/>
      <c r="K352" s="203"/>
      <c r="L352" s="204"/>
      <c r="M352" s="204"/>
      <c r="N352" s="204"/>
      <c r="O352" s="201"/>
      <c r="P352" s="201"/>
    </row>
    <row r="353" spans="1:16" x14ac:dyDescent="0.2">
      <c r="A353" s="113"/>
      <c r="B353" s="200"/>
      <c r="C353" s="200"/>
      <c r="D353" s="201"/>
      <c r="E353" s="113"/>
      <c r="F353" s="113"/>
      <c r="G353" s="113"/>
      <c r="H353" s="113"/>
      <c r="I353" s="203"/>
      <c r="J353" s="203"/>
      <c r="K353" s="203"/>
      <c r="L353" s="204"/>
      <c r="M353" s="204"/>
      <c r="N353" s="204"/>
      <c r="O353" s="201"/>
      <c r="P353" s="201"/>
    </row>
    <row r="354" spans="1:16" x14ac:dyDescent="0.2">
      <c r="A354" s="113"/>
      <c r="B354" s="200"/>
      <c r="C354" s="200"/>
      <c r="D354" s="201"/>
      <c r="E354" s="113"/>
      <c r="F354" s="113"/>
      <c r="G354" s="113"/>
      <c r="H354" s="113"/>
      <c r="I354" s="203"/>
      <c r="J354" s="203"/>
      <c r="K354" s="203"/>
      <c r="L354" s="204"/>
      <c r="M354" s="204"/>
      <c r="N354" s="204"/>
      <c r="O354" s="201"/>
      <c r="P354" s="201"/>
    </row>
    <row r="355" spans="1:16" x14ac:dyDescent="0.2">
      <c r="A355" s="113"/>
      <c r="B355" s="200"/>
      <c r="C355" s="200"/>
      <c r="D355" s="201"/>
      <c r="E355" s="113"/>
      <c r="F355" s="113"/>
      <c r="G355" s="113"/>
      <c r="H355" s="113"/>
      <c r="I355" s="203"/>
      <c r="J355" s="203"/>
      <c r="K355" s="203"/>
      <c r="L355" s="204"/>
      <c r="M355" s="204"/>
      <c r="N355" s="204"/>
      <c r="O355" s="201"/>
      <c r="P355" s="201"/>
    </row>
    <row r="356" spans="1:16" x14ac:dyDescent="0.2">
      <c r="A356" s="113"/>
      <c r="B356" s="200"/>
      <c r="C356" s="200"/>
      <c r="D356" s="201"/>
      <c r="E356" s="113"/>
      <c r="F356" s="113"/>
      <c r="G356" s="113"/>
      <c r="H356" s="113"/>
      <c r="I356" s="203"/>
      <c r="J356" s="203"/>
      <c r="K356" s="203"/>
      <c r="L356" s="204"/>
      <c r="M356" s="204"/>
      <c r="N356" s="204"/>
      <c r="O356" s="201"/>
      <c r="P356" s="201"/>
    </row>
    <row r="357" spans="1:16" x14ac:dyDescent="0.2">
      <c r="A357" s="113"/>
      <c r="B357" s="200"/>
      <c r="C357" s="200"/>
      <c r="D357" s="201"/>
      <c r="E357" s="113"/>
      <c r="F357" s="113"/>
      <c r="G357" s="113"/>
      <c r="H357" s="113"/>
      <c r="I357" s="203"/>
      <c r="J357" s="203"/>
      <c r="K357" s="203"/>
      <c r="L357" s="204"/>
      <c r="M357" s="204"/>
      <c r="N357" s="204"/>
      <c r="O357" s="201"/>
      <c r="P357" s="201"/>
    </row>
    <row r="358" spans="1:16" x14ac:dyDescent="0.2">
      <c r="A358" s="113"/>
      <c r="B358" s="200"/>
      <c r="C358" s="200"/>
      <c r="D358" s="201"/>
      <c r="E358" s="113"/>
      <c r="F358" s="113"/>
      <c r="G358" s="113"/>
      <c r="H358" s="113"/>
      <c r="I358" s="203"/>
      <c r="J358" s="203"/>
      <c r="K358" s="203"/>
      <c r="L358" s="204"/>
      <c r="M358" s="204"/>
      <c r="N358" s="204"/>
      <c r="O358" s="201"/>
      <c r="P358" s="201"/>
    </row>
    <row r="359" spans="1:16" x14ac:dyDescent="0.2">
      <c r="A359" s="113"/>
      <c r="B359" s="200"/>
      <c r="C359" s="200"/>
      <c r="D359" s="201"/>
      <c r="E359" s="113"/>
      <c r="F359" s="113"/>
      <c r="G359" s="113"/>
      <c r="H359" s="113"/>
      <c r="I359" s="203"/>
      <c r="J359" s="203"/>
      <c r="K359" s="203"/>
      <c r="L359" s="204"/>
      <c r="M359" s="204"/>
      <c r="N359" s="204"/>
      <c r="O359" s="201"/>
      <c r="P359" s="201"/>
    </row>
    <row r="360" spans="1:16" x14ac:dyDescent="0.2">
      <c r="A360" s="113"/>
      <c r="B360" s="200"/>
      <c r="C360" s="200"/>
      <c r="D360" s="201"/>
      <c r="E360" s="113"/>
      <c r="F360" s="113"/>
      <c r="G360" s="113"/>
      <c r="H360" s="113"/>
      <c r="I360" s="203"/>
      <c r="J360" s="203"/>
      <c r="K360" s="203"/>
      <c r="L360" s="204"/>
      <c r="M360" s="204"/>
      <c r="N360" s="204"/>
      <c r="O360" s="201"/>
      <c r="P360" s="201"/>
    </row>
    <row r="361" spans="1:16" x14ac:dyDescent="0.2">
      <c r="A361" s="113"/>
      <c r="B361" s="200"/>
      <c r="C361" s="200"/>
      <c r="D361" s="201"/>
      <c r="E361" s="113"/>
      <c r="F361" s="113"/>
      <c r="G361" s="113"/>
      <c r="H361" s="113"/>
      <c r="I361" s="203"/>
      <c r="J361" s="203"/>
      <c r="K361" s="203"/>
      <c r="L361" s="204"/>
      <c r="M361" s="204"/>
      <c r="N361" s="204"/>
      <c r="O361" s="201"/>
      <c r="P361" s="201"/>
    </row>
    <row r="362" spans="1:16" x14ac:dyDescent="0.2">
      <c r="A362" s="113"/>
      <c r="B362" s="200"/>
      <c r="C362" s="200"/>
      <c r="D362" s="201"/>
      <c r="E362" s="113"/>
      <c r="F362" s="113"/>
      <c r="G362" s="113"/>
      <c r="H362" s="113"/>
      <c r="I362" s="203"/>
      <c r="J362" s="203"/>
      <c r="K362" s="203"/>
      <c r="L362" s="204"/>
      <c r="M362" s="204"/>
      <c r="N362" s="204"/>
      <c r="O362" s="201"/>
      <c r="P362" s="201"/>
    </row>
    <row r="363" spans="1:16" x14ac:dyDescent="0.2">
      <c r="A363" s="113"/>
      <c r="B363" s="200"/>
      <c r="C363" s="200"/>
      <c r="D363" s="201"/>
      <c r="E363" s="113"/>
      <c r="F363" s="113"/>
      <c r="G363" s="113"/>
      <c r="H363" s="113"/>
      <c r="I363" s="203"/>
      <c r="J363" s="203"/>
      <c r="K363" s="203"/>
      <c r="L363" s="204"/>
      <c r="M363" s="204"/>
      <c r="N363" s="204"/>
      <c r="O363" s="201"/>
      <c r="P363" s="201"/>
    </row>
    <row r="364" spans="1:16" x14ac:dyDescent="0.2">
      <c r="A364" s="113"/>
      <c r="B364" s="200"/>
      <c r="C364" s="200"/>
      <c r="D364" s="201"/>
      <c r="E364" s="113"/>
      <c r="F364" s="113"/>
      <c r="G364" s="113"/>
      <c r="H364" s="113"/>
      <c r="I364" s="203"/>
      <c r="J364" s="203"/>
      <c r="K364" s="203"/>
      <c r="L364" s="204"/>
      <c r="M364" s="204"/>
      <c r="N364" s="204"/>
      <c r="O364" s="201"/>
      <c r="P364" s="201"/>
    </row>
    <row r="365" spans="1:16" x14ac:dyDescent="0.2">
      <c r="A365" s="113"/>
      <c r="B365" s="200"/>
      <c r="C365" s="200"/>
      <c r="D365" s="201"/>
      <c r="E365" s="113"/>
      <c r="F365" s="113"/>
      <c r="G365" s="113"/>
      <c r="H365" s="113"/>
      <c r="I365" s="203"/>
      <c r="J365" s="203"/>
      <c r="K365" s="203"/>
      <c r="L365" s="204"/>
      <c r="M365" s="204"/>
      <c r="N365" s="204"/>
      <c r="O365" s="201"/>
      <c r="P365" s="201"/>
    </row>
    <row r="366" spans="1:16" x14ac:dyDescent="0.2">
      <c r="A366" s="113"/>
      <c r="B366" s="200"/>
      <c r="C366" s="200"/>
      <c r="D366" s="201"/>
      <c r="E366" s="113"/>
      <c r="F366" s="113"/>
      <c r="G366" s="113"/>
      <c r="H366" s="113"/>
      <c r="I366" s="203"/>
      <c r="J366" s="203"/>
      <c r="K366" s="203"/>
      <c r="L366" s="204"/>
      <c r="M366" s="204"/>
      <c r="N366" s="204"/>
      <c r="O366" s="201"/>
      <c r="P366" s="201"/>
    </row>
    <row r="367" spans="1:16" x14ac:dyDescent="0.2">
      <c r="A367" s="113"/>
      <c r="B367" s="200"/>
      <c r="C367" s="200"/>
      <c r="D367" s="201"/>
      <c r="E367" s="113"/>
      <c r="F367" s="113"/>
      <c r="G367" s="113"/>
      <c r="H367" s="113"/>
      <c r="I367" s="203"/>
      <c r="J367" s="203"/>
      <c r="K367" s="203"/>
      <c r="L367" s="204"/>
      <c r="M367" s="204"/>
      <c r="N367" s="204"/>
      <c r="O367" s="201"/>
      <c r="P367" s="201"/>
    </row>
    <row r="368" spans="1:16" x14ac:dyDescent="0.2">
      <c r="A368" s="113"/>
      <c r="B368" s="200"/>
      <c r="C368" s="200"/>
      <c r="D368" s="201"/>
      <c r="E368" s="113"/>
      <c r="F368" s="113"/>
      <c r="G368" s="113"/>
      <c r="H368" s="113"/>
      <c r="I368" s="203"/>
      <c r="J368" s="203"/>
      <c r="K368" s="203"/>
      <c r="L368" s="204"/>
      <c r="M368" s="204"/>
      <c r="N368" s="204"/>
      <c r="O368" s="201"/>
      <c r="P368" s="201"/>
    </row>
    <row r="369" spans="1:16" x14ac:dyDescent="0.2">
      <c r="A369" s="113"/>
      <c r="B369" s="200"/>
      <c r="C369" s="200"/>
      <c r="D369" s="201"/>
      <c r="E369" s="113"/>
      <c r="F369" s="113"/>
      <c r="G369" s="113"/>
      <c r="H369" s="113"/>
      <c r="I369" s="203"/>
      <c r="J369" s="203"/>
      <c r="K369" s="203"/>
      <c r="L369" s="204"/>
      <c r="M369" s="204"/>
      <c r="N369" s="204"/>
      <c r="O369" s="201"/>
      <c r="P369" s="201"/>
    </row>
    <row r="370" spans="1:16" x14ac:dyDescent="0.2">
      <c r="A370" s="113"/>
      <c r="B370" s="200"/>
      <c r="C370" s="200"/>
      <c r="D370" s="201"/>
      <c r="E370" s="113"/>
      <c r="F370" s="113"/>
      <c r="G370" s="113"/>
      <c r="H370" s="113"/>
      <c r="I370" s="203"/>
      <c r="J370" s="203"/>
      <c r="K370" s="203"/>
      <c r="L370" s="204"/>
      <c r="M370" s="204"/>
      <c r="N370" s="204"/>
      <c r="O370" s="201"/>
      <c r="P370" s="201"/>
    </row>
    <row r="371" spans="1:16" x14ac:dyDescent="0.2">
      <c r="A371" s="113"/>
      <c r="B371" s="200"/>
      <c r="C371" s="200"/>
      <c r="D371" s="201"/>
      <c r="E371" s="113"/>
      <c r="F371" s="113"/>
      <c r="G371" s="113"/>
      <c r="H371" s="113"/>
      <c r="I371" s="203"/>
      <c r="J371" s="203"/>
      <c r="K371" s="203"/>
      <c r="L371" s="204"/>
      <c r="M371" s="204"/>
      <c r="N371" s="204"/>
      <c r="O371" s="201"/>
      <c r="P371" s="201"/>
    </row>
    <row r="372" spans="1:16" x14ac:dyDescent="0.2">
      <c r="A372" s="113"/>
      <c r="B372" s="200"/>
      <c r="C372" s="200"/>
      <c r="D372" s="201"/>
      <c r="E372" s="113"/>
      <c r="F372" s="113"/>
      <c r="G372" s="113"/>
      <c r="H372" s="113"/>
      <c r="I372" s="203"/>
      <c r="J372" s="203"/>
      <c r="K372" s="203"/>
      <c r="L372" s="204"/>
      <c r="M372" s="204"/>
      <c r="N372" s="204"/>
      <c r="O372" s="201"/>
      <c r="P372" s="201"/>
    </row>
    <row r="373" spans="1:16" x14ac:dyDescent="0.2">
      <c r="A373" s="113"/>
      <c r="B373" s="200"/>
      <c r="C373" s="200"/>
      <c r="D373" s="201"/>
      <c r="E373" s="113"/>
      <c r="F373" s="113"/>
      <c r="G373" s="113"/>
      <c r="H373" s="113"/>
      <c r="I373" s="203"/>
      <c r="J373" s="203"/>
      <c r="K373" s="203"/>
      <c r="L373" s="204"/>
      <c r="M373" s="204"/>
      <c r="N373" s="204"/>
      <c r="O373" s="201"/>
      <c r="P373" s="201"/>
    </row>
    <row r="374" spans="1:16" x14ac:dyDescent="0.2">
      <c r="A374" s="113"/>
      <c r="B374" s="200"/>
      <c r="C374" s="200"/>
      <c r="D374" s="201"/>
      <c r="E374" s="113"/>
      <c r="F374" s="113"/>
      <c r="G374" s="113"/>
      <c r="H374" s="113"/>
      <c r="I374" s="203"/>
      <c r="J374" s="203"/>
      <c r="K374" s="203"/>
      <c r="L374" s="204"/>
      <c r="M374" s="204"/>
      <c r="N374" s="204"/>
      <c r="O374" s="201"/>
      <c r="P374" s="201"/>
    </row>
    <row r="375" spans="1:16" x14ac:dyDescent="0.2">
      <c r="A375" s="113"/>
      <c r="B375" s="200"/>
      <c r="C375" s="200"/>
      <c r="D375" s="201"/>
      <c r="E375" s="113"/>
      <c r="F375" s="113"/>
      <c r="G375" s="113"/>
      <c r="H375" s="113"/>
      <c r="I375" s="203"/>
      <c r="J375" s="203"/>
      <c r="K375" s="203"/>
      <c r="L375" s="204"/>
      <c r="M375" s="204"/>
      <c r="N375" s="204"/>
      <c r="O375" s="201"/>
      <c r="P375" s="201"/>
    </row>
    <row r="376" spans="1:16" x14ac:dyDescent="0.2">
      <c r="A376" s="113"/>
      <c r="B376" s="200"/>
      <c r="C376" s="200"/>
      <c r="D376" s="201"/>
      <c r="E376" s="113"/>
      <c r="F376" s="113"/>
      <c r="G376" s="113"/>
      <c r="H376" s="113"/>
      <c r="I376" s="203"/>
      <c r="J376" s="203"/>
      <c r="K376" s="203"/>
      <c r="L376" s="204"/>
      <c r="M376" s="204"/>
      <c r="N376" s="204"/>
      <c r="O376" s="201"/>
      <c r="P376" s="201"/>
    </row>
    <row r="377" spans="1:16" x14ac:dyDescent="0.2">
      <c r="A377" s="113"/>
      <c r="B377" s="200"/>
      <c r="C377" s="200"/>
      <c r="D377" s="201"/>
      <c r="E377" s="113"/>
      <c r="F377" s="113"/>
      <c r="G377" s="113"/>
      <c r="H377" s="113"/>
      <c r="I377" s="203"/>
      <c r="J377" s="203"/>
      <c r="K377" s="203"/>
      <c r="L377" s="204"/>
      <c r="M377" s="204"/>
      <c r="N377" s="204"/>
      <c r="O377" s="201"/>
      <c r="P377" s="201"/>
    </row>
    <row r="378" spans="1:16" x14ac:dyDescent="0.2">
      <c r="A378" s="113"/>
      <c r="B378" s="200"/>
      <c r="C378" s="200"/>
      <c r="D378" s="201"/>
      <c r="E378" s="113"/>
      <c r="F378" s="113"/>
      <c r="G378" s="113"/>
      <c r="H378" s="113"/>
      <c r="I378" s="203"/>
      <c r="J378" s="203"/>
      <c r="K378" s="203"/>
      <c r="L378" s="204"/>
      <c r="M378" s="204"/>
      <c r="N378" s="204"/>
      <c r="O378" s="201"/>
      <c r="P378" s="201"/>
    </row>
    <row r="379" spans="1:16" x14ac:dyDescent="0.2">
      <c r="A379" s="113"/>
      <c r="B379" s="200"/>
      <c r="C379" s="200"/>
      <c r="D379" s="201"/>
      <c r="E379" s="113"/>
      <c r="F379" s="113"/>
      <c r="G379" s="113"/>
      <c r="H379" s="113"/>
      <c r="I379" s="203"/>
      <c r="J379" s="203"/>
      <c r="K379" s="203"/>
      <c r="L379" s="204"/>
      <c r="M379" s="204"/>
      <c r="N379" s="204"/>
      <c r="O379" s="201"/>
      <c r="P379" s="201"/>
    </row>
    <row r="380" spans="1:16" x14ac:dyDescent="0.2">
      <c r="A380" s="113"/>
      <c r="B380" s="200"/>
      <c r="C380" s="200"/>
      <c r="D380" s="201"/>
      <c r="E380" s="113"/>
      <c r="F380" s="113"/>
      <c r="G380" s="113"/>
      <c r="H380" s="113"/>
      <c r="I380" s="203"/>
      <c r="J380" s="203"/>
      <c r="K380" s="203"/>
      <c r="L380" s="204"/>
      <c r="M380" s="204"/>
      <c r="N380" s="204"/>
      <c r="O380" s="201"/>
      <c r="P380" s="201"/>
    </row>
    <row r="381" spans="1:16" x14ac:dyDescent="0.2">
      <c r="A381" s="113"/>
      <c r="B381" s="200"/>
      <c r="C381" s="200"/>
      <c r="D381" s="201"/>
      <c r="E381" s="113"/>
      <c r="F381" s="113"/>
      <c r="G381" s="113"/>
      <c r="H381" s="113"/>
      <c r="I381" s="203"/>
      <c r="J381" s="203"/>
      <c r="K381" s="203"/>
      <c r="L381" s="204"/>
      <c r="M381" s="204"/>
      <c r="N381" s="204"/>
      <c r="O381" s="201"/>
      <c r="P381" s="201"/>
    </row>
    <row r="382" spans="1:16" x14ac:dyDescent="0.2">
      <c r="A382" s="113"/>
      <c r="B382" s="200"/>
      <c r="C382" s="200"/>
      <c r="D382" s="201"/>
      <c r="E382" s="113"/>
      <c r="F382" s="113"/>
      <c r="G382" s="113"/>
      <c r="H382" s="113"/>
      <c r="I382" s="203"/>
      <c r="J382" s="203"/>
      <c r="K382" s="203"/>
      <c r="L382" s="204"/>
      <c r="M382" s="204"/>
      <c r="N382" s="204"/>
      <c r="O382" s="201"/>
      <c r="P382" s="201"/>
    </row>
    <row r="383" spans="1:16" x14ac:dyDescent="0.2">
      <c r="A383" s="113"/>
      <c r="B383" s="200"/>
      <c r="C383" s="200"/>
      <c r="D383" s="201"/>
      <c r="E383" s="113"/>
      <c r="F383" s="113"/>
      <c r="G383" s="113"/>
      <c r="H383" s="113"/>
      <c r="I383" s="203"/>
      <c r="J383" s="203"/>
      <c r="K383" s="203"/>
      <c r="L383" s="204"/>
      <c r="M383" s="204"/>
      <c r="N383" s="204"/>
      <c r="O383" s="201"/>
      <c r="P383" s="201"/>
    </row>
    <row r="384" spans="1:16" x14ac:dyDescent="0.2">
      <c r="A384" s="113"/>
      <c r="B384" s="200"/>
      <c r="C384" s="200"/>
      <c r="D384" s="201"/>
      <c r="E384" s="113"/>
      <c r="F384" s="113"/>
      <c r="G384" s="113"/>
      <c r="H384" s="113"/>
      <c r="I384" s="203"/>
      <c r="J384" s="203"/>
      <c r="K384" s="203"/>
      <c r="L384" s="204"/>
      <c r="M384" s="204"/>
      <c r="N384" s="204"/>
      <c r="O384" s="201"/>
      <c r="P384" s="201"/>
    </row>
    <row r="385" spans="1:16" x14ac:dyDescent="0.2">
      <c r="A385" s="113"/>
      <c r="B385" s="200"/>
      <c r="C385" s="200"/>
      <c r="D385" s="201"/>
      <c r="E385" s="113"/>
      <c r="F385" s="113"/>
      <c r="G385" s="113"/>
      <c r="H385" s="113"/>
      <c r="I385" s="203"/>
      <c r="J385" s="203"/>
      <c r="K385" s="203"/>
      <c r="L385" s="204"/>
      <c r="M385" s="204"/>
      <c r="N385" s="204"/>
      <c r="O385" s="201"/>
      <c r="P385" s="201"/>
    </row>
    <row r="386" spans="1:16" x14ac:dyDescent="0.2">
      <c r="A386" s="113"/>
      <c r="B386" s="200"/>
      <c r="C386" s="200"/>
      <c r="D386" s="201"/>
      <c r="E386" s="113"/>
      <c r="F386" s="113"/>
      <c r="G386" s="113"/>
      <c r="H386" s="113"/>
      <c r="I386" s="203"/>
      <c r="J386" s="203"/>
      <c r="K386" s="203"/>
      <c r="L386" s="204"/>
      <c r="M386" s="204"/>
      <c r="N386" s="204"/>
      <c r="O386" s="201"/>
      <c r="P386" s="201"/>
    </row>
    <row r="387" spans="1:16" x14ac:dyDescent="0.2">
      <c r="A387" s="113"/>
      <c r="B387" s="200"/>
      <c r="C387" s="200"/>
      <c r="D387" s="201"/>
      <c r="E387" s="113"/>
      <c r="F387" s="113"/>
      <c r="G387" s="113"/>
      <c r="H387" s="113"/>
      <c r="I387" s="203"/>
      <c r="J387" s="203"/>
      <c r="K387" s="203"/>
      <c r="L387" s="204"/>
      <c r="M387" s="204"/>
      <c r="N387" s="204"/>
      <c r="O387" s="201"/>
      <c r="P387" s="201"/>
    </row>
    <row r="388" spans="1:16" x14ac:dyDescent="0.2">
      <c r="A388" s="113"/>
      <c r="B388" s="200"/>
      <c r="C388" s="200"/>
      <c r="D388" s="201"/>
      <c r="E388" s="113"/>
      <c r="F388" s="113"/>
      <c r="G388" s="113"/>
      <c r="H388" s="113"/>
      <c r="I388" s="203"/>
      <c r="J388" s="203"/>
      <c r="K388" s="203"/>
      <c r="L388" s="204"/>
      <c r="M388" s="204"/>
      <c r="N388" s="204"/>
      <c r="O388" s="201"/>
      <c r="P388" s="201"/>
    </row>
    <row r="389" spans="1:16" x14ac:dyDescent="0.2">
      <c r="A389" s="113"/>
      <c r="B389" s="200"/>
      <c r="C389" s="200"/>
      <c r="D389" s="201"/>
      <c r="E389" s="113"/>
      <c r="F389" s="113"/>
      <c r="G389" s="113"/>
      <c r="H389" s="113"/>
      <c r="I389" s="203"/>
      <c r="J389" s="203"/>
      <c r="K389" s="203"/>
      <c r="L389" s="204"/>
      <c r="M389" s="204"/>
      <c r="N389" s="204"/>
      <c r="O389" s="201"/>
      <c r="P389" s="201"/>
    </row>
    <row r="390" spans="1:16" x14ac:dyDescent="0.2">
      <c r="A390" s="113"/>
      <c r="B390" s="200"/>
      <c r="C390" s="200"/>
      <c r="D390" s="201"/>
      <c r="E390" s="113"/>
      <c r="F390" s="113"/>
      <c r="G390" s="113"/>
      <c r="H390" s="113"/>
      <c r="I390" s="203"/>
      <c r="J390" s="203"/>
      <c r="K390" s="203"/>
      <c r="L390" s="204"/>
      <c r="M390" s="204"/>
      <c r="N390" s="204"/>
      <c r="O390" s="201"/>
      <c r="P390" s="201"/>
    </row>
    <row r="391" spans="1:16" x14ac:dyDescent="0.2">
      <c r="A391" s="113"/>
      <c r="B391" s="200"/>
      <c r="C391" s="200"/>
      <c r="D391" s="201"/>
      <c r="E391" s="113"/>
      <c r="F391" s="113"/>
      <c r="G391" s="113"/>
      <c r="H391" s="113"/>
      <c r="I391" s="203"/>
      <c r="J391" s="203"/>
      <c r="K391" s="203"/>
      <c r="L391" s="204"/>
      <c r="M391" s="204"/>
      <c r="N391" s="204"/>
      <c r="O391" s="201"/>
      <c r="P391" s="201"/>
    </row>
    <row r="392" spans="1:16" x14ac:dyDescent="0.2">
      <c r="A392" s="113"/>
      <c r="B392" s="200"/>
      <c r="C392" s="200"/>
      <c r="D392" s="201"/>
      <c r="E392" s="113"/>
      <c r="F392" s="113"/>
      <c r="G392" s="113"/>
      <c r="H392" s="113"/>
      <c r="I392" s="203"/>
      <c r="J392" s="203"/>
      <c r="K392" s="203"/>
      <c r="L392" s="204"/>
      <c r="M392" s="204"/>
      <c r="N392" s="204"/>
      <c r="O392" s="201"/>
      <c r="P392" s="201"/>
    </row>
    <row r="393" spans="1:16" x14ac:dyDescent="0.2">
      <c r="A393" s="113"/>
      <c r="B393" s="200"/>
      <c r="C393" s="200"/>
      <c r="D393" s="201"/>
      <c r="E393" s="113"/>
      <c r="F393" s="113"/>
      <c r="G393" s="113"/>
      <c r="H393" s="113"/>
      <c r="I393" s="203"/>
      <c r="J393" s="203"/>
      <c r="K393" s="203"/>
      <c r="L393" s="204"/>
      <c r="M393" s="204"/>
      <c r="N393" s="204"/>
      <c r="O393" s="201"/>
      <c r="P393" s="201"/>
    </row>
    <row r="394" spans="1:16" x14ac:dyDescent="0.2">
      <c r="A394" s="113"/>
      <c r="B394" s="200"/>
      <c r="C394" s="200"/>
      <c r="D394" s="201"/>
      <c r="E394" s="113"/>
      <c r="F394" s="113"/>
      <c r="G394" s="113"/>
      <c r="H394" s="113"/>
      <c r="I394" s="203"/>
      <c r="J394" s="203"/>
      <c r="K394" s="203"/>
      <c r="L394" s="204"/>
      <c r="M394" s="204"/>
      <c r="N394" s="204"/>
      <c r="O394" s="201"/>
      <c r="P394" s="201"/>
    </row>
    <row r="395" spans="1:16" x14ac:dyDescent="0.2">
      <c r="A395" s="113"/>
      <c r="B395" s="200"/>
      <c r="C395" s="200"/>
      <c r="D395" s="201"/>
      <c r="E395" s="113"/>
      <c r="F395" s="113"/>
      <c r="G395" s="113"/>
      <c r="H395" s="113"/>
      <c r="I395" s="203"/>
      <c r="J395" s="203"/>
      <c r="K395" s="203"/>
      <c r="L395" s="204"/>
      <c r="M395" s="204"/>
      <c r="N395" s="204"/>
      <c r="O395" s="201"/>
      <c r="P395" s="201"/>
    </row>
    <row r="396" spans="1:16" x14ac:dyDescent="0.2">
      <c r="A396" s="113"/>
      <c r="B396" s="200"/>
      <c r="C396" s="200"/>
      <c r="D396" s="201"/>
      <c r="E396" s="113"/>
      <c r="F396" s="113"/>
      <c r="G396" s="113"/>
      <c r="H396" s="113"/>
      <c r="I396" s="203"/>
      <c r="J396" s="203"/>
      <c r="K396" s="203"/>
      <c r="L396" s="204"/>
      <c r="M396" s="204"/>
      <c r="N396" s="204"/>
      <c r="O396" s="201"/>
      <c r="P396" s="201"/>
    </row>
    <row r="397" spans="1:16" x14ac:dyDescent="0.2">
      <c r="A397" s="113"/>
      <c r="B397" s="200"/>
      <c r="C397" s="200"/>
      <c r="D397" s="201"/>
      <c r="E397" s="113"/>
      <c r="F397" s="113"/>
      <c r="G397" s="113"/>
      <c r="H397" s="113"/>
      <c r="I397" s="203"/>
      <c r="J397" s="203"/>
      <c r="K397" s="203"/>
      <c r="L397" s="204"/>
      <c r="M397" s="204"/>
      <c r="N397" s="204"/>
      <c r="O397" s="201"/>
      <c r="P397" s="201"/>
    </row>
    <row r="398" spans="1:16" x14ac:dyDescent="0.2">
      <c r="A398" s="113"/>
      <c r="B398" s="200"/>
      <c r="C398" s="200"/>
      <c r="D398" s="201"/>
      <c r="E398" s="113"/>
      <c r="F398" s="113"/>
      <c r="G398" s="113"/>
      <c r="H398" s="113"/>
      <c r="I398" s="203"/>
      <c r="J398" s="203"/>
      <c r="K398" s="203"/>
      <c r="L398" s="204"/>
      <c r="M398" s="204"/>
      <c r="N398" s="204"/>
      <c r="O398" s="201"/>
      <c r="P398" s="201"/>
    </row>
    <row r="399" spans="1:16" x14ac:dyDescent="0.2">
      <c r="A399" s="113"/>
      <c r="B399" s="200"/>
      <c r="C399" s="200"/>
      <c r="D399" s="201"/>
      <c r="E399" s="113"/>
      <c r="F399" s="113"/>
      <c r="G399" s="113"/>
      <c r="H399" s="113"/>
      <c r="I399" s="203"/>
      <c r="J399" s="203"/>
      <c r="K399" s="203"/>
      <c r="L399" s="204"/>
      <c r="M399" s="204"/>
      <c r="N399" s="204"/>
      <c r="O399" s="201"/>
      <c r="P399" s="201"/>
    </row>
    <row r="400" spans="1:16" x14ac:dyDescent="0.2">
      <c r="A400" s="113"/>
      <c r="B400" s="200"/>
      <c r="C400" s="200"/>
      <c r="D400" s="201"/>
      <c r="E400" s="113"/>
      <c r="F400" s="113"/>
      <c r="G400" s="113"/>
      <c r="H400" s="113"/>
      <c r="I400" s="203"/>
      <c r="J400" s="203"/>
      <c r="K400" s="203"/>
      <c r="L400" s="204"/>
      <c r="M400" s="204"/>
      <c r="N400" s="204"/>
      <c r="O400" s="201"/>
      <c r="P400" s="201"/>
    </row>
    <row r="401" spans="1:16" x14ac:dyDescent="0.2">
      <c r="A401" s="113"/>
      <c r="B401" s="200"/>
      <c r="C401" s="200"/>
      <c r="D401" s="201"/>
      <c r="E401" s="113"/>
      <c r="F401" s="113"/>
      <c r="G401" s="113"/>
      <c r="H401" s="113"/>
      <c r="I401" s="203"/>
      <c r="J401" s="203"/>
      <c r="K401" s="203"/>
      <c r="L401" s="204"/>
      <c r="M401" s="204"/>
      <c r="N401" s="204"/>
      <c r="O401" s="201"/>
      <c r="P401" s="201"/>
    </row>
    <row r="402" spans="1:16" x14ac:dyDescent="0.2">
      <c r="A402" s="113"/>
      <c r="B402" s="200"/>
      <c r="C402" s="200"/>
      <c r="D402" s="201"/>
      <c r="E402" s="113"/>
      <c r="F402" s="113"/>
      <c r="G402" s="113"/>
      <c r="H402" s="113"/>
      <c r="I402" s="203"/>
      <c r="J402" s="203"/>
      <c r="K402" s="203"/>
      <c r="L402" s="204"/>
      <c r="M402" s="204"/>
      <c r="N402" s="204"/>
      <c r="O402" s="201"/>
      <c r="P402" s="201"/>
    </row>
    <row r="403" spans="1:16" x14ac:dyDescent="0.2">
      <c r="A403" s="113"/>
      <c r="B403" s="200"/>
      <c r="C403" s="200"/>
      <c r="D403" s="201"/>
      <c r="E403" s="113"/>
      <c r="F403" s="113"/>
      <c r="G403" s="113"/>
      <c r="H403" s="113"/>
      <c r="I403" s="203"/>
      <c r="J403" s="203"/>
      <c r="K403" s="203"/>
      <c r="L403" s="204"/>
      <c r="M403" s="204"/>
      <c r="N403" s="204"/>
      <c r="O403" s="201"/>
      <c r="P403" s="201"/>
    </row>
    <row r="404" spans="1:16" x14ac:dyDescent="0.2">
      <c r="A404" s="113"/>
      <c r="B404" s="200"/>
      <c r="C404" s="200"/>
      <c r="D404" s="201"/>
      <c r="E404" s="113"/>
      <c r="F404" s="113"/>
      <c r="G404" s="113"/>
      <c r="H404" s="113"/>
      <c r="I404" s="203"/>
      <c r="J404" s="203"/>
      <c r="K404" s="203"/>
      <c r="L404" s="204"/>
      <c r="M404" s="204"/>
      <c r="N404" s="204"/>
      <c r="O404" s="201"/>
      <c r="P404" s="201"/>
    </row>
    <row r="405" spans="1:16" x14ac:dyDescent="0.2">
      <c r="A405" s="113"/>
      <c r="B405" s="200"/>
      <c r="C405" s="200"/>
      <c r="D405" s="201"/>
      <c r="E405" s="113"/>
      <c r="F405" s="113"/>
      <c r="G405" s="113"/>
      <c r="H405" s="113"/>
      <c r="I405" s="203"/>
      <c r="J405" s="203"/>
      <c r="K405" s="203"/>
      <c r="L405" s="204"/>
      <c r="M405" s="204"/>
      <c r="N405" s="204"/>
      <c r="O405" s="201"/>
      <c r="P405" s="201"/>
    </row>
    <row r="406" spans="1:16" x14ac:dyDescent="0.2">
      <c r="A406" s="113"/>
      <c r="B406" s="200"/>
      <c r="C406" s="200"/>
      <c r="D406" s="201"/>
      <c r="E406" s="113"/>
      <c r="F406" s="113"/>
      <c r="G406" s="113"/>
      <c r="H406" s="113"/>
      <c r="I406" s="203"/>
      <c r="J406" s="203"/>
      <c r="K406" s="203"/>
      <c r="L406" s="204"/>
      <c r="M406" s="204"/>
      <c r="N406" s="204"/>
      <c r="O406" s="201"/>
      <c r="P406" s="201"/>
    </row>
    <row r="407" spans="1:16" x14ac:dyDescent="0.2">
      <c r="A407" s="113"/>
      <c r="B407" s="200"/>
      <c r="C407" s="200"/>
      <c r="D407" s="201"/>
      <c r="E407" s="113"/>
      <c r="F407" s="113"/>
      <c r="G407" s="113"/>
      <c r="H407" s="113"/>
      <c r="I407" s="203"/>
      <c r="J407" s="203"/>
      <c r="K407" s="203"/>
      <c r="L407" s="204"/>
      <c r="M407" s="204"/>
      <c r="N407" s="204"/>
      <c r="O407" s="201"/>
      <c r="P407" s="201"/>
    </row>
    <row r="408" spans="1:16" x14ac:dyDescent="0.2">
      <c r="A408" s="113"/>
      <c r="B408" s="200"/>
      <c r="C408" s="200"/>
      <c r="D408" s="201"/>
      <c r="E408" s="113"/>
      <c r="F408" s="113"/>
      <c r="G408" s="113"/>
      <c r="H408" s="113"/>
      <c r="I408" s="203"/>
      <c r="J408" s="203"/>
      <c r="K408" s="203"/>
      <c r="L408" s="204"/>
      <c r="M408" s="204"/>
      <c r="N408" s="204"/>
      <c r="O408" s="201"/>
      <c r="P408" s="201"/>
    </row>
    <row r="409" spans="1:16" x14ac:dyDescent="0.2">
      <c r="A409" s="113"/>
      <c r="B409" s="200"/>
      <c r="C409" s="200"/>
      <c r="D409" s="201"/>
      <c r="E409" s="113"/>
      <c r="F409" s="113"/>
      <c r="G409" s="113"/>
      <c r="H409" s="113"/>
      <c r="I409" s="203"/>
      <c r="J409" s="203"/>
      <c r="K409" s="203"/>
      <c r="L409" s="204"/>
      <c r="M409" s="204"/>
      <c r="N409" s="204"/>
      <c r="O409" s="201"/>
      <c r="P409" s="201"/>
    </row>
    <row r="410" spans="1:16" x14ac:dyDescent="0.2">
      <c r="A410" s="113"/>
      <c r="B410" s="200"/>
      <c r="C410" s="200"/>
      <c r="D410" s="201"/>
      <c r="E410" s="113"/>
      <c r="F410" s="113"/>
      <c r="G410" s="113"/>
      <c r="H410" s="113"/>
      <c r="I410" s="203"/>
      <c r="J410" s="203"/>
      <c r="K410" s="203"/>
      <c r="L410" s="204"/>
      <c r="M410" s="204"/>
      <c r="N410" s="204"/>
      <c r="O410" s="201"/>
      <c r="P410" s="201"/>
    </row>
    <row r="411" spans="1:16" x14ac:dyDescent="0.2">
      <c r="A411" s="113"/>
      <c r="B411" s="200"/>
      <c r="C411" s="200"/>
      <c r="D411" s="201"/>
      <c r="E411" s="113"/>
      <c r="F411" s="113"/>
      <c r="G411" s="113"/>
      <c r="H411" s="113"/>
      <c r="I411" s="203"/>
      <c r="J411" s="203"/>
      <c r="K411" s="203"/>
      <c r="L411" s="204"/>
      <c r="M411" s="204"/>
      <c r="N411" s="204"/>
      <c r="O411" s="201"/>
      <c r="P411" s="201"/>
    </row>
    <row r="412" spans="1:16" x14ac:dyDescent="0.2">
      <c r="A412" s="113"/>
      <c r="B412" s="200"/>
      <c r="C412" s="200"/>
      <c r="D412" s="201"/>
      <c r="E412" s="113"/>
      <c r="F412" s="113"/>
      <c r="G412" s="113"/>
      <c r="H412" s="113"/>
      <c r="I412" s="203"/>
      <c r="J412" s="203"/>
      <c r="K412" s="203"/>
      <c r="L412" s="204"/>
      <c r="M412" s="204"/>
      <c r="N412" s="204"/>
      <c r="O412" s="201"/>
      <c r="P412" s="201"/>
    </row>
    <row r="413" spans="1:16" x14ac:dyDescent="0.2">
      <c r="A413" s="113"/>
      <c r="B413" s="200"/>
      <c r="C413" s="200"/>
      <c r="D413" s="201"/>
      <c r="E413" s="113"/>
      <c r="F413" s="113"/>
      <c r="G413" s="113"/>
      <c r="H413" s="113"/>
      <c r="I413" s="203"/>
      <c r="J413" s="203"/>
      <c r="K413" s="203"/>
      <c r="L413" s="204"/>
      <c r="M413" s="204"/>
      <c r="N413" s="204"/>
      <c r="O413" s="201"/>
      <c r="P413" s="201"/>
    </row>
    <row r="414" spans="1:16" x14ac:dyDescent="0.2">
      <c r="A414" s="113"/>
      <c r="B414" s="200"/>
      <c r="C414" s="200"/>
      <c r="D414" s="201"/>
      <c r="E414" s="113"/>
      <c r="F414" s="113"/>
      <c r="G414" s="113"/>
      <c r="H414" s="113"/>
      <c r="I414" s="203"/>
      <c r="J414" s="203"/>
      <c r="K414" s="203"/>
      <c r="L414" s="204"/>
      <c r="M414" s="204"/>
      <c r="N414" s="204"/>
      <c r="O414" s="201"/>
      <c r="P414" s="201"/>
    </row>
    <row r="415" spans="1:16" x14ac:dyDescent="0.2">
      <c r="A415" s="113"/>
      <c r="B415" s="200"/>
      <c r="C415" s="200"/>
      <c r="D415" s="201"/>
      <c r="E415" s="113"/>
      <c r="F415" s="113"/>
      <c r="G415" s="113"/>
      <c r="H415" s="113"/>
      <c r="I415" s="203"/>
      <c r="J415" s="203"/>
      <c r="K415" s="203"/>
      <c r="L415" s="204"/>
      <c r="M415" s="204"/>
      <c r="N415" s="204"/>
      <c r="O415" s="201"/>
      <c r="P415" s="201"/>
    </row>
    <row r="416" spans="1:16" x14ac:dyDescent="0.2">
      <c r="A416" s="113"/>
      <c r="B416" s="200"/>
      <c r="C416" s="200"/>
      <c r="D416" s="201"/>
      <c r="E416" s="113"/>
      <c r="F416" s="113"/>
      <c r="G416" s="113"/>
      <c r="H416" s="113"/>
      <c r="I416" s="203"/>
      <c r="J416" s="203"/>
      <c r="K416" s="203"/>
      <c r="L416" s="204"/>
      <c r="M416" s="204"/>
      <c r="N416" s="204"/>
      <c r="O416" s="201"/>
      <c r="P416" s="201"/>
    </row>
    <row r="417" spans="1:16" x14ac:dyDescent="0.2">
      <c r="A417" s="113"/>
      <c r="B417" s="200"/>
      <c r="C417" s="200"/>
      <c r="D417" s="201"/>
      <c r="E417" s="113"/>
      <c r="F417" s="113"/>
      <c r="G417" s="113"/>
      <c r="H417" s="113"/>
      <c r="I417" s="203"/>
      <c r="J417" s="203"/>
      <c r="K417" s="203"/>
      <c r="L417" s="204"/>
      <c r="M417" s="204"/>
      <c r="N417" s="204"/>
      <c r="O417" s="201"/>
      <c r="P417" s="201"/>
    </row>
    <row r="418" spans="1:16" x14ac:dyDescent="0.2">
      <c r="A418" s="113"/>
      <c r="B418" s="200"/>
      <c r="C418" s="200"/>
      <c r="D418" s="201"/>
      <c r="E418" s="113"/>
      <c r="F418" s="113"/>
      <c r="G418" s="113"/>
      <c r="H418" s="113"/>
      <c r="I418" s="203"/>
      <c r="J418" s="203"/>
      <c r="K418" s="203"/>
      <c r="L418" s="204"/>
      <c r="M418" s="204"/>
      <c r="N418" s="204"/>
      <c r="O418" s="201"/>
      <c r="P418" s="201"/>
    </row>
    <row r="419" spans="1:16" x14ac:dyDescent="0.2">
      <c r="A419" s="113"/>
      <c r="B419" s="200"/>
      <c r="C419" s="200"/>
      <c r="D419" s="201"/>
      <c r="E419" s="113"/>
      <c r="F419" s="113"/>
      <c r="G419" s="113"/>
      <c r="H419" s="113"/>
      <c r="I419" s="203"/>
      <c r="J419" s="203"/>
      <c r="K419" s="203"/>
      <c r="L419" s="204"/>
      <c r="M419" s="204"/>
      <c r="N419" s="204"/>
      <c r="O419" s="201"/>
      <c r="P419" s="201"/>
    </row>
    <row r="420" spans="1:16" x14ac:dyDescent="0.2">
      <c r="A420" s="113"/>
      <c r="B420" s="200"/>
      <c r="C420" s="200"/>
      <c r="D420" s="201"/>
      <c r="E420" s="113"/>
      <c r="F420" s="113"/>
      <c r="G420" s="113"/>
      <c r="H420" s="113"/>
      <c r="I420" s="203"/>
      <c r="J420" s="203"/>
      <c r="K420" s="203"/>
      <c r="L420" s="204"/>
      <c r="M420" s="204"/>
      <c r="N420" s="204"/>
      <c r="O420" s="201"/>
      <c r="P420" s="201"/>
    </row>
    <row r="421" spans="1:16" x14ac:dyDescent="0.2">
      <c r="A421" s="113"/>
      <c r="B421" s="200"/>
      <c r="C421" s="200"/>
      <c r="D421" s="201"/>
      <c r="E421" s="113"/>
      <c r="F421" s="113"/>
      <c r="G421" s="113"/>
      <c r="H421" s="113"/>
      <c r="I421" s="203"/>
      <c r="J421" s="203"/>
      <c r="K421" s="203"/>
      <c r="L421" s="204"/>
      <c r="M421" s="204"/>
      <c r="N421" s="204"/>
      <c r="O421" s="201"/>
      <c r="P421" s="201"/>
    </row>
    <row r="422" spans="1:16" x14ac:dyDescent="0.2">
      <c r="A422" s="113"/>
      <c r="B422" s="200"/>
      <c r="C422" s="200"/>
      <c r="D422" s="201"/>
      <c r="E422" s="113"/>
      <c r="F422" s="113"/>
      <c r="G422" s="113"/>
      <c r="H422" s="113"/>
      <c r="I422" s="203"/>
      <c r="J422" s="203"/>
      <c r="K422" s="203"/>
      <c r="L422" s="204"/>
      <c r="M422" s="204"/>
      <c r="N422" s="204"/>
      <c r="O422" s="201"/>
      <c r="P422" s="201"/>
    </row>
    <row r="423" spans="1:16" x14ac:dyDescent="0.2">
      <c r="A423" s="113"/>
      <c r="B423" s="200"/>
      <c r="C423" s="200"/>
      <c r="D423" s="201"/>
      <c r="E423" s="113"/>
      <c r="F423" s="113"/>
      <c r="G423" s="113"/>
      <c r="H423" s="113"/>
      <c r="I423" s="203"/>
      <c r="J423" s="203"/>
      <c r="K423" s="203"/>
      <c r="L423" s="204"/>
      <c r="M423" s="204"/>
      <c r="N423" s="204"/>
      <c r="O423" s="201"/>
      <c r="P423" s="201"/>
    </row>
    <row r="424" spans="1:16" x14ac:dyDescent="0.2">
      <c r="A424" s="113"/>
      <c r="B424" s="200"/>
      <c r="C424" s="200"/>
      <c r="D424" s="201"/>
      <c r="E424" s="113"/>
      <c r="F424" s="113"/>
      <c r="G424" s="113"/>
      <c r="H424" s="113"/>
      <c r="I424" s="203"/>
      <c r="J424" s="203"/>
      <c r="K424" s="203"/>
      <c r="L424" s="204"/>
      <c r="M424" s="204"/>
      <c r="N424" s="204"/>
      <c r="O424" s="201"/>
      <c r="P424" s="201"/>
    </row>
    <row r="425" spans="1:16" x14ac:dyDescent="0.2">
      <c r="A425" s="113"/>
      <c r="B425" s="200"/>
      <c r="C425" s="200"/>
      <c r="D425" s="201"/>
      <c r="E425" s="113"/>
      <c r="F425" s="113"/>
      <c r="G425" s="113"/>
      <c r="H425" s="113"/>
      <c r="I425" s="203"/>
      <c r="J425" s="203"/>
      <c r="K425" s="203"/>
      <c r="L425" s="204"/>
      <c r="M425" s="204"/>
      <c r="N425" s="204"/>
      <c r="O425" s="201"/>
      <c r="P425" s="201"/>
    </row>
    <row r="426" spans="1:16" x14ac:dyDescent="0.2">
      <c r="A426" s="113"/>
      <c r="B426" s="200"/>
      <c r="C426" s="200"/>
      <c r="D426" s="201"/>
      <c r="E426" s="113"/>
      <c r="F426" s="113"/>
      <c r="G426" s="113"/>
      <c r="H426" s="113"/>
      <c r="I426" s="203"/>
      <c r="J426" s="203"/>
      <c r="K426" s="203"/>
      <c r="L426" s="204"/>
      <c r="M426" s="204"/>
      <c r="N426" s="204"/>
      <c r="O426" s="201"/>
      <c r="P426" s="201"/>
    </row>
    <row r="427" spans="1:16" x14ac:dyDescent="0.2">
      <c r="A427" s="113"/>
      <c r="B427" s="200"/>
      <c r="C427" s="200"/>
      <c r="D427" s="201"/>
      <c r="E427" s="113"/>
      <c r="F427" s="113"/>
      <c r="G427" s="113"/>
      <c r="H427" s="113"/>
      <c r="I427" s="203"/>
      <c r="J427" s="203"/>
      <c r="K427" s="203"/>
      <c r="L427" s="204"/>
      <c r="M427" s="204"/>
      <c r="N427" s="204"/>
      <c r="O427" s="201"/>
      <c r="P427" s="201"/>
    </row>
    <row r="428" spans="1:16" x14ac:dyDescent="0.2">
      <c r="A428" s="113"/>
      <c r="B428" s="200"/>
      <c r="C428" s="200"/>
      <c r="D428" s="201"/>
      <c r="E428" s="113"/>
      <c r="F428" s="113"/>
      <c r="G428" s="113"/>
      <c r="H428" s="113"/>
      <c r="I428" s="203"/>
      <c r="J428" s="203"/>
      <c r="K428" s="203"/>
      <c r="L428" s="204"/>
      <c r="M428" s="204"/>
      <c r="N428" s="204"/>
      <c r="O428" s="201"/>
      <c r="P428" s="201"/>
    </row>
    <row r="429" spans="1:16" x14ac:dyDescent="0.2">
      <c r="A429" s="113"/>
      <c r="B429" s="200"/>
      <c r="C429" s="200"/>
      <c r="D429" s="201"/>
      <c r="E429" s="113"/>
      <c r="F429" s="113"/>
      <c r="G429" s="113"/>
      <c r="H429" s="113"/>
      <c r="I429" s="203"/>
      <c r="J429" s="203"/>
      <c r="K429" s="203"/>
      <c r="L429" s="204"/>
      <c r="M429" s="204"/>
      <c r="N429" s="204"/>
      <c r="O429" s="201"/>
      <c r="P429" s="201"/>
    </row>
    <row r="430" spans="1:16" x14ac:dyDescent="0.2">
      <c r="A430" s="113"/>
      <c r="B430" s="200"/>
      <c r="C430" s="200"/>
      <c r="D430" s="201"/>
      <c r="E430" s="113"/>
      <c r="F430" s="113"/>
      <c r="G430" s="113"/>
      <c r="H430" s="113"/>
      <c r="I430" s="203"/>
      <c r="J430" s="203"/>
      <c r="K430" s="203"/>
      <c r="L430" s="204"/>
      <c r="M430" s="204"/>
      <c r="N430" s="204"/>
      <c r="O430" s="201"/>
      <c r="P430" s="201"/>
    </row>
    <row r="431" spans="1:16" x14ac:dyDescent="0.2">
      <c r="A431" s="113"/>
      <c r="B431" s="200"/>
      <c r="C431" s="200"/>
      <c r="D431" s="201"/>
      <c r="E431" s="113"/>
      <c r="F431" s="113"/>
      <c r="G431" s="113"/>
      <c r="H431" s="113"/>
      <c r="I431" s="203"/>
      <c r="J431" s="203"/>
      <c r="K431" s="203"/>
      <c r="L431" s="204"/>
      <c r="M431" s="204"/>
      <c r="N431" s="204"/>
      <c r="O431" s="201"/>
      <c r="P431" s="201"/>
    </row>
    <row r="432" spans="1:16" x14ac:dyDescent="0.2">
      <c r="A432" s="113"/>
      <c r="B432" s="200"/>
      <c r="C432" s="200"/>
      <c r="D432" s="201"/>
      <c r="E432" s="113"/>
      <c r="F432" s="113"/>
      <c r="G432" s="113"/>
      <c r="H432" s="113"/>
      <c r="I432" s="203"/>
      <c r="J432" s="203"/>
      <c r="K432" s="203"/>
      <c r="L432" s="204"/>
      <c r="M432" s="204"/>
      <c r="N432" s="204"/>
      <c r="O432" s="201"/>
      <c r="P432" s="201"/>
    </row>
    <row r="433" spans="1:16" x14ac:dyDescent="0.2">
      <c r="A433" s="113"/>
      <c r="B433" s="200"/>
      <c r="C433" s="200"/>
      <c r="D433" s="201"/>
      <c r="E433" s="113"/>
      <c r="F433" s="113"/>
      <c r="G433" s="113"/>
      <c r="H433" s="113"/>
      <c r="I433" s="203"/>
      <c r="J433" s="203"/>
      <c r="K433" s="203"/>
      <c r="L433" s="204"/>
      <c r="M433" s="204"/>
      <c r="N433" s="204"/>
      <c r="O433" s="201"/>
      <c r="P433" s="201"/>
    </row>
    <row r="434" spans="1:16" x14ac:dyDescent="0.2">
      <c r="A434" s="113"/>
      <c r="B434" s="200"/>
      <c r="C434" s="200"/>
      <c r="D434" s="201"/>
      <c r="E434" s="113"/>
      <c r="F434" s="113"/>
      <c r="G434" s="113"/>
      <c r="H434" s="113"/>
      <c r="I434" s="203"/>
      <c r="J434" s="203"/>
      <c r="K434" s="203"/>
      <c r="L434" s="204"/>
      <c r="M434" s="204"/>
      <c r="N434" s="204"/>
      <c r="O434" s="201"/>
      <c r="P434" s="201"/>
    </row>
    <row r="435" spans="1:16" x14ac:dyDescent="0.2">
      <c r="A435" s="113"/>
      <c r="B435" s="200"/>
      <c r="C435" s="200"/>
      <c r="D435" s="201"/>
      <c r="E435" s="113"/>
      <c r="F435" s="113"/>
      <c r="G435" s="113"/>
      <c r="H435" s="113"/>
      <c r="I435" s="203"/>
      <c r="J435" s="203"/>
      <c r="K435" s="203"/>
      <c r="L435" s="204"/>
      <c r="M435" s="204"/>
      <c r="N435" s="204"/>
      <c r="O435" s="201"/>
      <c r="P435" s="201"/>
    </row>
    <row r="436" spans="1:16" x14ac:dyDescent="0.2">
      <c r="A436" s="113"/>
      <c r="B436" s="200"/>
      <c r="C436" s="200"/>
      <c r="D436" s="201"/>
      <c r="E436" s="113"/>
      <c r="F436" s="113"/>
      <c r="G436" s="113"/>
      <c r="H436" s="113"/>
      <c r="I436" s="203"/>
      <c r="J436" s="203"/>
      <c r="K436" s="203"/>
      <c r="L436" s="204"/>
      <c r="M436" s="204"/>
      <c r="N436" s="204"/>
      <c r="O436" s="201"/>
      <c r="P436" s="201"/>
    </row>
    <row r="437" spans="1:16" x14ac:dyDescent="0.2">
      <c r="A437" s="113"/>
      <c r="B437" s="200"/>
      <c r="C437" s="200"/>
      <c r="D437" s="201"/>
      <c r="E437" s="113"/>
      <c r="F437" s="113"/>
      <c r="G437" s="113"/>
      <c r="H437" s="113"/>
      <c r="I437" s="203"/>
      <c r="J437" s="203"/>
      <c r="K437" s="203"/>
      <c r="L437" s="204"/>
      <c r="M437" s="204"/>
      <c r="N437" s="204"/>
      <c r="O437" s="201"/>
      <c r="P437" s="201"/>
    </row>
    <row r="438" spans="1:16" x14ac:dyDescent="0.2">
      <c r="A438" s="113"/>
      <c r="B438" s="200"/>
      <c r="C438" s="200"/>
      <c r="D438" s="201"/>
      <c r="E438" s="113"/>
      <c r="F438" s="113"/>
      <c r="G438" s="113"/>
      <c r="H438" s="113"/>
      <c r="I438" s="203"/>
      <c r="J438" s="203"/>
      <c r="K438" s="203"/>
      <c r="L438" s="204"/>
      <c r="M438" s="204"/>
      <c r="N438" s="204"/>
      <c r="O438" s="201"/>
      <c r="P438" s="201"/>
    </row>
    <row r="439" spans="1:16" x14ac:dyDescent="0.2">
      <c r="A439" s="113"/>
      <c r="B439" s="200"/>
      <c r="C439" s="200"/>
      <c r="D439" s="201"/>
      <c r="E439" s="113"/>
      <c r="F439" s="113"/>
      <c r="G439" s="113"/>
      <c r="H439" s="113"/>
      <c r="I439" s="203"/>
      <c r="J439" s="203"/>
      <c r="K439" s="203"/>
      <c r="L439" s="204"/>
      <c r="M439" s="204"/>
      <c r="N439" s="204"/>
      <c r="O439" s="201"/>
      <c r="P439" s="201"/>
    </row>
    <row r="440" spans="1:16" x14ac:dyDescent="0.2">
      <c r="A440" s="113"/>
      <c r="B440" s="200"/>
      <c r="C440" s="200"/>
      <c r="D440" s="201"/>
      <c r="E440" s="113"/>
      <c r="F440" s="113"/>
      <c r="G440" s="113"/>
      <c r="H440" s="113"/>
      <c r="I440" s="203"/>
      <c r="J440" s="203"/>
      <c r="K440" s="203"/>
      <c r="L440" s="204"/>
      <c r="M440" s="204"/>
      <c r="N440" s="204"/>
      <c r="O440" s="201"/>
      <c r="P440" s="201"/>
    </row>
    <row r="441" spans="1:16" x14ac:dyDescent="0.2">
      <c r="A441" s="113"/>
      <c r="B441" s="200"/>
      <c r="C441" s="200"/>
      <c r="D441" s="201"/>
      <c r="E441" s="113"/>
      <c r="F441" s="113"/>
      <c r="G441" s="113"/>
      <c r="H441" s="113"/>
      <c r="I441" s="203"/>
      <c r="J441" s="203"/>
      <c r="K441" s="203"/>
      <c r="L441" s="204"/>
      <c r="M441" s="204"/>
      <c r="N441" s="204"/>
      <c r="O441" s="201"/>
      <c r="P441" s="201"/>
    </row>
    <row r="442" spans="1:16" x14ac:dyDescent="0.2">
      <c r="A442" s="113"/>
      <c r="B442" s="200"/>
      <c r="C442" s="200"/>
      <c r="D442" s="201"/>
      <c r="E442" s="113"/>
      <c r="F442" s="113"/>
      <c r="G442" s="113"/>
      <c r="H442" s="113"/>
      <c r="I442" s="203"/>
      <c r="J442" s="203"/>
      <c r="K442" s="203"/>
      <c r="L442" s="204"/>
      <c r="M442" s="204"/>
      <c r="N442" s="204"/>
      <c r="O442" s="201"/>
      <c r="P442" s="201"/>
    </row>
    <row r="443" spans="1:16" x14ac:dyDescent="0.2">
      <c r="A443" s="113"/>
      <c r="B443" s="200"/>
      <c r="C443" s="200"/>
      <c r="D443" s="201"/>
      <c r="E443" s="113"/>
      <c r="F443" s="113"/>
      <c r="G443" s="113"/>
      <c r="H443" s="113"/>
      <c r="I443" s="203"/>
      <c r="J443" s="203"/>
      <c r="K443" s="203"/>
      <c r="L443" s="204"/>
      <c r="M443" s="204"/>
      <c r="N443" s="204"/>
      <c r="O443" s="201"/>
      <c r="P443" s="201"/>
    </row>
    <row r="444" spans="1:16" x14ac:dyDescent="0.2">
      <c r="A444" s="113"/>
      <c r="B444" s="200"/>
      <c r="C444" s="200"/>
      <c r="D444" s="201"/>
      <c r="E444" s="113"/>
      <c r="F444" s="113"/>
      <c r="G444" s="113"/>
      <c r="H444" s="113"/>
      <c r="I444" s="203"/>
      <c r="J444" s="203"/>
      <c r="K444" s="203"/>
      <c r="L444" s="204"/>
      <c r="M444" s="204"/>
      <c r="N444" s="204"/>
      <c r="O444" s="201"/>
      <c r="P444" s="201"/>
    </row>
    <row r="445" spans="1:16" x14ac:dyDescent="0.2">
      <c r="A445" s="113"/>
      <c r="B445" s="200"/>
      <c r="C445" s="200"/>
      <c r="D445" s="201"/>
      <c r="E445" s="113"/>
      <c r="F445" s="113"/>
      <c r="G445" s="113"/>
      <c r="H445" s="113"/>
      <c r="I445" s="203"/>
      <c r="J445" s="203"/>
      <c r="K445" s="203"/>
      <c r="L445" s="204"/>
      <c r="M445" s="204"/>
      <c r="N445" s="204"/>
      <c r="O445" s="201"/>
      <c r="P445" s="201"/>
    </row>
    <row r="446" spans="1:16" x14ac:dyDescent="0.2">
      <c r="A446" s="113"/>
      <c r="B446" s="200"/>
      <c r="C446" s="200"/>
      <c r="D446" s="201"/>
      <c r="E446" s="113"/>
      <c r="F446" s="113"/>
      <c r="G446" s="113"/>
      <c r="H446" s="113"/>
      <c r="I446" s="203"/>
      <c r="J446" s="203"/>
      <c r="K446" s="203"/>
      <c r="L446" s="204"/>
      <c r="M446" s="204"/>
      <c r="N446" s="204"/>
      <c r="O446" s="201"/>
      <c r="P446" s="201"/>
    </row>
    <row r="447" spans="1:16" x14ac:dyDescent="0.2">
      <c r="A447" s="113"/>
      <c r="B447" s="200"/>
      <c r="C447" s="200"/>
      <c r="D447" s="201"/>
      <c r="E447" s="113"/>
      <c r="F447" s="113"/>
      <c r="G447" s="113"/>
      <c r="H447" s="113"/>
      <c r="I447" s="203"/>
      <c r="J447" s="203"/>
      <c r="K447" s="203"/>
      <c r="L447" s="204"/>
      <c r="M447" s="204"/>
      <c r="N447" s="204"/>
      <c r="O447" s="201"/>
      <c r="P447" s="201"/>
    </row>
    <row r="448" spans="1:16" x14ac:dyDescent="0.2">
      <c r="A448" s="113"/>
      <c r="B448" s="200"/>
      <c r="C448" s="200"/>
      <c r="D448" s="201"/>
      <c r="E448" s="113"/>
      <c r="F448" s="113"/>
      <c r="G448" s="113"/>
      <c r="H448" s="113"/>
      <c r="I448" s="203"/>
      <c r="J448" s="203"/>
      <c r="K448" s="203"/>
      <c r="L448" s="204"/>
      <c r="M448" s="204"/>
      <c r="N448" s="204"/>
      <c r="O448" s="201"/>
      <c r="P448" s="201"/>
    </row>
    <row r="449" spans="1:16" x14ac:dyDescent="0.2">
      <c r="A449" s="113"/>
      <c r="B449" s="200"/>
      <c r="C449" s="200"/>
      <c r="D449" s="201"/>
      <c r="E449" s="113"/>
      <c r="F449" s="113"/>
      <c r="G449" s="113"/>
      <c r="H449" s="113"/>
      <c r="I449" s="203"/>
      <c r="J449" s="203"/>
      <c r="K449" s="203"/>
      <c r="L449" s="204"/>
      <c r="M449" s="204"/>
      <c r="N449" s="204"/>
      <c r="O449" s="201"/>
      <c r="P449" s="201"/>
    </row>
    <row r="450" spans="1:16" x14ac:dyDescent="0.2">
      <c r="A450" s="113"/>
      <c r="B450" s="200"/>
      <c r="C450" s="200"/>
      <c r="D450" s="201"/>
      <c r="E450" s="113"/>
      <c r="F450" s="113"/>
      <c r="G450" s="113"/>
      <c r="H450" s="113"/>
      <c r="I450" s="203"/>
      <c r="J450" s="203"/>
      <c r="K450" s="203"/>
      <c r="L450" s="204"/>
      <c r="M450" s="204"/>
      <c r="N450" s="204"/>
      <c r="O450" s="201"/>
      <c r="P450" s="201"/>
    </row>
    <row r="451" spans="1:16" x14ac:dyDescent="0.2">
      <c r="A451" s="113"/>
      <c r="B451" s="200"/>
      <c r="C451" s="200"/>
      <c r="D451" s="201"/>
      <c r="E451" s="113"/>
      <c r="F451" s="113"/>
      <c r="G451" s="113"/>
      <c r="H451" s="113"/>
      <c r="I451" s="203"/>
      <c r="J451" s="203"/>
      <c r="K451" s="203"/>
      <c r="L451" s="204"/>
      <c r="M451" s="204"/>
      <c r="N451" s="204"/>
      <c r="O451" s="201"/>
      <c r="P451" s="201"/>
    </row>
    <row r="452" spans="1:16" x14ac:dyDescent="0.2">
      <c r="A452" s="113"/>
      <c r="B452" s="200"/>
      <c r="C452" s="200"/>
      <c r="D452" s="201"/>
      <c r="E452" s="113"/>
      <c r="F452" s="113"/>
      <c r="G452" s="113"/>
      <c r="H452" s="113"/>
      <c r="I452" s="203"/>
      <c r="J452" s="203"/>
      <c r="K452" s="203"/>
      <c r="L452" s="204"/>
      <c r="M452" s="204"/>
      <c r="N452" s="204"/>
      <c r="O452" s="201"/>
      <c r="P452" s="201"/>
    </row>
    <row r="453" spans="1:16" x14ac:dyDescent="0.2">
      <c r="A453" s="113"/>
      <c r="B453" s="200"/>
      <c r="C453" s="200"/>
      <c r="D453" s="201"/>
      <c r="E453" s="113"/>
      <c r="F453" s="113"/>
      <c r="G453" s="113"/>
      <c r="H453" s="113"/>
      <c r="I453" s="203"/>
      <c r="J453" s="203"/>
      <c r="K453" s="203"/>
      <c r="L453" s="204"/>
      <c r="M453" s="204"/>
      <c r="N453" s="204"/>
      <c r="O453" s="201"/>
      <c r="P453" s="201"/>
    </row>
    <row r="454" spans="1:16" x14ac:dyDescent="0.2">
      <c r="A454" s="113"/>
      <c r="B454" s="200"/>
      <c r="C454" s="200"/>
      <c r="D454" s="201"/>
      <c r="E454" s="113"/>
      <c r="F454" s="113"/>
      <c r="G454" s="113"/>
      <c r="H454" s="113"/>
      <c r="I454" s="203"/>
      <c r="J454" s="203"/>
      <c r="K454" s="203"/>
      <c r="L454" s="204"/>
      <c r="M454" s="204"/>
      <c r="N454" s="204"/>
      <c r="O454" s="201"/>
      <c r="P454" s="201"/>
    </row>
    <row r="455" spans="1:16" x14ac:dyDescent="0.2">
      <c r="A455" s="113"/>
      <c r="B455" s="200"/>
      <c r="C455" s="200"/>
      <c r="D455" s="201"/>
      <c r="E455" s="113"/>
      <c r="F455" s="113"/>
      <c r="G455" s="113"/>
      <c r="H455" s="113"/>
      <c r="I455" s="203"/>
      <c r="J455" s="203"/>
      <c r="K455" s="203"/>
      <c r="L455" s="204"/>
      <c r="M455" s="204"/>
      <c r="N455" s="204"/>
      <c r="O455" s="201"/>
      <c r="P455" s="201"/>
    </row>
    <row r="456" spans="1:16" x14ac:dyDescent="0.2">
      <c r="A456" s="113"/>
      <c r="B456" s="200"/>
      <c r="C456" s="200"/>
      <c r="D456" s="201"/>
      <c r="E456" s="113"/>
      <c r="F456" s="113"/>
      <c r="G456" s="113"/>
      <c r="H456" s="113"/>
      <c r="I456" s="203"/>
      <c r="J456" s="203"/>
      <c r="K456" s="203"/>
      <c r="L456" s="204"/>
      <c r="M456" s="204"/>
      <c r="N456" s="204"/>
      <c r="O456" s="201"/>
      <c r="P456" s="201"/>
    </row>
    <row r="457" spans="1:16" x14ac:dyDescent="0.2">
      <c r="A457" s="113"/>
      <c r="B457" s="200"/>
      <c r="C457" s="200"/>
      <c r="D457" s="201"/>
      <c r="E457" s="113"/>
      <c r="F457" s="113"/>
      <c r="G457" s="113"/>
      <c r="H457" s="113"/>
      <c r="I457" s="203"/>
      <c r="J457" s="203"/>
      <c r="K457" s="203"/>
      <c r="L457" s="204"/>
      <c r="M457" s="204"/>
      <c r="N457" s="204"/>
      <c r="O457" s="201"/>
      <c r="P457" s="201"/>
    </row>
    <row r="458" spans="1:16" x14ac:dyDescent="0.2">
      <c r="A458" s="113"/>
      <c r="B458" s="200"/>
      <c r="C458" s="200"/>
      <c r="D458" s="201"/>
      <c r="E458" s="113"/>
      <c r="F458" s="113"/>
      <c r="G458" s="113"/>
      <c r="H458" s="113"/>
      <c r="I458" s="203"/>
      <c r="J458" s="203"/>
      <c r="K458" s="203"/>
      <c r="L458" s="204"/>
      <c r="M458" s="204"/>
      <c r="N458" s="204"/>
      <c r="O458" s="201"/>
      <c r="P458" s="201"/>
    </row>
    <row r="459" spans="1:16" x14ac:dyDescent="0.2">
      <c r="A459" s="113"/>
      <c r="B459" s="200"/>
      <c r="C459" s="200"/>
      <c r="D459" s="201"/>
      <c r="E459" s="113"/>
      <c r="F459" s="113"/>
      <c r="G459" s="113"/>
      <c r="H459" s="113"/>
      <c r="I459" s="203"/>
      <c r="J459" s="203"/>
      <c r="K459" s="203"/>
      <c r="L459" s="204"/>
      <c r="M459" s="204"/>
      <c r="N459" s="204"/>
      <c r="O459" s="201"/>
      <c r="P459" s="201"/>
    </row>
    <row r="460" spans="1:16" x14ac:dyDescent="0.2">
      <c r="A460" s="113"/>
      <c r="B460" s="200"/>
      <c r="C460" s="200"/>
      <c r="D460" s="201"/>
      <c r="E460" s="113"/>
      <c r="F460" s="113"/>
      <c r="G460" s="113"/>
      <c r="H460" s="113"/>
      <c r="I460" s="203"/>
      <c r="J460" s="203"/>
      <c r="K460" s="203"/>
      <c r="L460" s="204"/>
      <c r="M460" s="204"/>
      <c r="N460" s="204"/>
      <c r="O460" s="201"/>
      <c r="P460" s="201"/>
    </row>
    <row r="461" spans="1:16" x14ac:dyDescent="0.2">
      <c r="A461" s="113"/>
      <c r="B461" s="200"/>
      <c r="C461" s="200"/>
      <c r="D461" s="201"/>
      <c r="E461" s="113"/>
      <c r="F461" s="113"/>
      <c r="G461" s="113"/>
      <c r="H461" s="113"/>
      <c r="I461" s="203"/>
      <c r="J461" s="203"/>
      <c r="K461" s="203"/>
      <c r="L461" s="204"/>
      <c r="M461" s="204"/>
      <c r="N461" s="204"/>
      <c r="O461" s="201"/>
      <c r="P461" s="201"/>
    </row>
    <row r="462" spans="1:16" x14ac:dyDescent="0.2">
      <c r="A462" s="113"/>
      <c r="B462" s="200"/>
      <c r="C462" s="200"/>
      <c r="D462" s="201"/>
      <c r="E462" s="113"/>
      <c r="F462" s="113"/>
      <c r="G462" s="113"/>
      <c r="H462" s="113"/>
      <c r="I462" s="203"/>
      <c r="J462" s="203"/>
      <c r="K462" s="203"/>
      <c r="L462" s="204"/>
      <c r="M462" s="204"/>
      <c r="N462" s="204"/>
      <c r="O462" s="201"/>
      <c r="P462" s="201"/>
    </row>
    <row r="463" spans="1:16" x14ac:dyDescent="0.2">
      <c r="A463" s="113"/>
      <c r="B463" s="200"/>
      <c r="C463" s="200"/>
      <c r="D463" s="201"/>
      <c r="E463" s="113"/>
      <c r="F463" s="113"/>
      <c r="G463" s="113"/>
      <c r="H463" s="113"/>
      <c r="I463" s="203"/>
      <c r="J463" s="203"/>
      <c r="K463" s="203"/>
      <c r="L463" s="204"/>
      <c r="M463" s="204"/>
      <c r="N463" s="204"/>
      <c r="O463" s="201"/>
      <c r="P463" s="201"/>
    </row>
    <row r="464" spans="1:16" x14ac:dyDescent="0.2">
      <c r="A464" s="113"/>
      <c r="B464" s="200"/>
      <c r="C464" s="200"/>
      <c r="D464" s="201"/>
      <c r="E464" s="113"/>
      <c r="F464" s="113"/>
      <c r="G464" s="113"/>
      <c r="H464" s="113"/>
      <c r="I464" s="203"/>
      <c r="J464" s="203"/>
      <c r="K464" s="203"/>
      <c r="L464" s="204"/>
      <c r="M464" s="204"/>
      <c r="N464" s="204"/>
      <c r="O464" s="201"/>
      <c r="P464" s="201"/>
    </row>
    <row r="465" spans="1:16" x14ac:dyDescent="0.2">
      <c r="A465" s="113"/>
      <c r="B465" s="200"/>
      <c r="C465" s="200"/>
      <c r="D465" s="201"/>
      <c r="E465" s="113"/>
      <c r="F465" s="113"/>
      <c r="G465" s="113"/>
      <c r="H465" s="113"/>
      <c r="I465" s="203"/>
      <c r="J465" s="203"/>
      <c r="K465" s="203"/>
      <c r="L465" s="204"/>
      <c r="M465" s="204"/>
      <c r="N465" s="204"/>
      <c r="O465" s="201"/>
      <c r="P465" s="201"/>
    </row>
    <row r="466" spans="1:16" x14ac:dyDescent="0.2">
      <c r="A466" s="113"/>
      <c r="B466" s="200"/>
      <c r="C466" s="200"/>
      <c r="D466" s="201"/>
      <c r="E466" s="113"/>
      <c r="F466" s="113"/>
      <c r="G466" s="113"/>
      <c r="H466" s="113"/>
      <c r="I466" s="203"/>
      <c r="J466" s="203"/>
      <c r="K466" s="203"/>
      <c r="L466" s="204"/>
      <c r="M466" s="204"/>
      <c r="N466" s="204"/>
      <c r="O466" s="201"/>
      <c r="P466" s="201"/>
    </row>
    <row r="467" spans="1:16" x14ac:dyDescent="0.2">
      <c r="A467" s="113"/>
      <c r="B467" s="200"/>
      <c r="C467" s="200"/>
      <c r="D467" s="201"/>
      <c r="E467" s="113"/>
      <c r="F467" s="113"/>
      <c r="G467" s="113"/>
      <c r="H467" s="113"/>
      <c r="I467" s="203"/>
      <c r="J467" s="203"/>
      <c r="K467" s="203"/>
      <c r="L467" s="204"/>
      <c r="M467" s="204"/>
      <c r="N467" s="204"/>
      <c r="O467" s="201"/>
      <c r="P467" s="201"/>
    </row>
    <row r="468" spans="1:16" x14ac:dyDescent="0.2">
      <c r="A468" s="113"/>
      <c r="B468" s="200"/>
      <c r="C468" s="200"/>
      <c r="D468" s="201"/>
      <c r="E468" s="113"/>
      <c r="F468" s="113"/>
      <c r="G468" s="113"/>
      <c r="H468" s="113"/>
      <c r="I468" s="203"/>
      <c r="J468" s="203"/>
      <c r="K468" s="203"/>
      <c r="L468" s="204"/>
      <c r="M468" s="204"/>
      <c r="N468" s="204"/>
      <c r="O468" s="201"/>
      <c r="P468" s="201"/>
    </row>
    <row r="469" spans="1:16" x14ac:dyDescent="0.2">
      <c r="A469" s="113"/>
      <c r="B469" s="200"/>
      <c r="C469" s="200"/>
      <c r="D469" s="201"/>
      <c r="E469" s="113"/>
      <c r="F469" s="113"/>
      <c r="G469" s="113"/>
      <c r="H469" s="113"/>
      <c r="I469" s="203"/>
      <c r="J469" s="203"/>
      <c r="K469" s="203"/>
      <c r="L469" s="204"/>
      <c r="M469" s="204"/>
      <c r="N469" s="204"/>
      <c r="O469" s="201"/>
      <c r="P469" s="201"/>
    </row>
    <row r="470" spans="1:16" x14ac:dyDescent="0.2">
      <c r="A470" s="113"/>
      <c r="B470" s="200"/>
      <c r="C470" s="200"/>
      <c r="D470" s="201"/>
      <c r="E470" s="113"/>
      <c r="F470" s="113"/>
      <c r="G470" s="113"/>
      <c r="H470" s="113"/>
      <c r="I470" s="203"/>
      <c r="J470" s="203"/>
      <c r="K470" s="203"/>
      <c r="L470" s="204"/>
      <c r="M470" s="204"/>
      <c r="N470" s="204"/>
      <c r="O470" s="201"/>
      <c r="P470" s="201"/>
    </row>
    <row r="471" spans="1:16" x14ac:dyDescent="0.2">
      <c r="A471" s="113"/>
      <c r="B471" s="200"/>
      <c r="C471" s="200"/>
      <c r="D471" s="201"/>
      <c r="E471" s="113"/>
      <c r="F471" s="113"/>
      <c r="G471" s="113"/>
      <c r="H471" s="113"/>
      <c r="I471" s="203"/>
      <c r="J471" s="203"/>
      <c r="K471" s="203"/>
      <c r="L471" s="204"/>
      <c r="M471" s="204"/>
      <c r="N471" s="204"/>
      <c r="O471" s="201"/>
      <c r="P471" s="201"/>
    </row>
    <row r="472" spans="1:16" x14ac:dyDescent="0.2">
      <c r="A472" s="113"/>
      <c r="B472" s="200"/>
      <c r="C472" s="200"/>
      <c r="D472" s="201"/>
      <c r="E472" s="113"/>
      <c r="F472" s="113"/>
      <c r="G472" s="113"/>
      <c r="H472" s="113"/>
      <c r="I472" s="203"/>
      <c r="J472" s="203"/>
      <c r="K472" s="203"/>
      <c r="L472" s="204"/>
      <c r="M472" s="204"/>
      <c r="N472" s="204"/>
      <c r="O472" s="201"/>
      <c r="P472" s="201"/>
    </row>
    <row r="473" spans="1:16" x14ac:dyDescent="0.2">
      <c r="A473" s="113"/>
      <c r="B473" s="200"/>
      <c r="C473" s="200"/>
      <c r="D473" s="201"/>
      <c r="E473" s="113"/>
      <c r="F473" s="113"/>
      <c r="G473" s="113"/>
      <c r="H473" s="113"/>
      <c r="I473" s="203"/>
      <c r="J473" s="203"/>
      <c r="K473" s="203"/>
      <c r="L473" s="204"/>
      <c r="M473" s="204"/>
      <c r="N473" s="204"/>
      <c r="O473" s="201"/>
      <c r="P473" s="201"/>
    </row>
    <row r="474" spans="1:16" x14ac:dyDescent="0.2">
      <c r="A474" s="113"/>
      <c r="B474" s="200"/>
      <c r="C474" s="200"/>
      <c r="D474" s="201"/>
      <c r="E474" s="113"/>
      <c r="F474" s="113"/>
      <c r="G474" s="113"/>
      <c r="H474" s="113"/>
      <c r="I474" s="203"/>
      <c r="J474" s="203"/>
      <c r="K474" s="203"/>
      <c r="L474" s="204"/>
      <c r="M474" s="204"/>
      <c r="N474" s="204"/>
      <c r="O474" s="201"/>
      <c r="P474" s="201"/>
    </row>
    <row r="475" spans="1:16" x14ac:dyDescent="0.2">
      <c r="A475" s="113"/>
      <c r="B475" s="200"/>
      <c r="C475" s="200"/>
      <c r="D475" s="201"/>
      <c r="E475" s="113"/>
      <c r="F475" s="113"/>
      <c r="G475" s="113"/>
      <c r="H475" s="113"/>
      <c r="I475" s="203"/>
      <c r="J475" s="203"/>
      <c r="K475" s="203"/>
      <c r="L475" s="204"/>
      <c r="M475" s="204"/>
      <c r="N475" s="204"/>
      <c r="O475" s="201"/>
      <c r="P475" s="201"/>
    </row>
    <row r="476" spans="1:16" x14ac:dyDescent="0.2">
      <c r="A476" s="113"/>
      <c r="B476" s="200"/>
      <c r="C476" s="200"/>
      <c r="D476" s="201"/>
      <c r="E476" s="113"/>
      <c r="F476" s="113"/>
      <c r="G476" s="113"/>
      <c r="H476" s="113"/>
      <c r="I476" s="203"/>
      <c r="J476" s="203"/>
      <c r="K476" s="203"/>
      <c r="L476" s="204"/>
      <c r="M476" s="204"/>
      <c r="N476" s="204"/>
      <c r="O476" s="201"/>
      <c r="P476" s="201"/>
    </row>
    <row r="477" spans="1:16" x14ac:dyDescent="0.2">
      <c r="A477" s="113"/>
      <c r="B477" s="200"/>
      <c r="C477" s="200"/>
      <c r="D477" s="201"/>
      <c r="E477" s="113"/>
      <c r="F477" s="113"/>
      <c r="G477" s="113"/>
      <c r="H477" s="113"/>
      <c r="I477" s="203"/>
      <c r="J477" s="203"/>
      <c r="K477" s="203"/>
      <c r="L477" s="204"/>
      <c r="M477" s="204"/>
      <c r="N477" s="204"/>
      <c r="O477" s="201"/>
      <c r="P477" s="201"/>
    </row>
    <row r="478" spans="1:16" x14ac:dyDescent="0.2">
      <c r="A478" s="113"/>
      <c r="B478" s="200"/>
      <c r="C478" s="200"/>
      <c r="D478" s="201"/>
      <c r="E478" s="113"/>
      <c r="F478" s="113"/>
      <c r="G478" s="113"/>
      <c r="H478" s="113"/>
      <c r="I478" s="203"/>
      <c r="J478" s="203"/>
      <c r="K478" s="203"/>
      <c r="L478" s="204"/>
      <c r="M478" s="204"/>
      <c r="N478" s="204"/>
      <c r="O478" s="201"/>
      <c r="P478" s="201"/>
    </row>
    <row r="479" spans="1:16" x14ac:dyDescent="0.2">
      <c r="A479" s="113"/>
      <c r="B479" s="200"/>
      <c r="C479" s="200"/>
      <c r="D479" s="201"/>
      <c r="E479" s="113"/>
      <c r="F479" s="113"/>
      <c r="G479" s="113"/>
      <c r="H479" s="113"/>
      <c r="I479" s="203"/>
      <c r="J479" s="203"/>
      <c r="K479" s="203"/>
      <c r="L479" s="204"/>
      <c r="M479" s="204"/>
      <c r="N479" s="204"/>
      <c r="O479" s="201"/>
      <c r="P479" s="201"/>
    </row>
    <row r="480" spans="1:16" x14ac:dyDescent="0.2">
      <c r="A480" s="113"/>
      <c r="B480" s="200"/>
      <c r="C480" s="200"/>
      <c r="D480" s="201"/>
      <c r="E480" s="113"/>
      <c r="F480" s="113"/>
      <c r="G480" s="113"/>
      <c r="H480" s="113"/>
      <c r="I480" s="203"/>
      <c r="J480" s="203"/>
      <c r="K480" s="203"/>
      <c r="L480" s="204"/>
      <c r="M480" s="204"/>
      <c r="N480" s="204"/>
      <c r="O480" s="201"/>
      <c r="P480" s="201"/>
    </row>
    <row r="481" spans="1:16" x14ac:dyDescent="0.2">
      <c r="A481" s="113"/>
      <c r="B481" s="200"/>
      <c r="C481" s="200"/>
      <c r="D481" s="201"/>
      <c r="E481" s="113"/>
      <c r="F481" s="113"/>
      <c r="G481" s="113"/>
      <c r="H481" s="113"/>
      <c r="I481" s="203"/>
      <c r="J481" s="203"/>
      <c r="K481" s="203"/>
      <c r="L481" s="204"/>
      <c r="M481" s="204"/>
      <c r="N481" s="204"/>
      <c r="O481" s="201"/>
      <c r="P481" s="201"/>
    </row>
    <row r="482" spans="1:16" x14ac:dyDescent="0.2">
      <c r="A482" s="113"/>
      <c r="B482" s="200"/>
      <c r="C482" s="200"/>
      <c r="D482" s="201"/>
      <c r="E482" s="113"/>
      <c r="F482" s="113"/>
      <c r="G482" s="113"/>
      <c r="H482" s="113"/>
      <c r="I482" s="203"/>
      <c r="J482" s="203"/>
      <c r="K482" s="203"/>
      <c r="L482" s="204"/>
      <c r="M482" s="204"/>
      <c r="N482" s="204"/>
      <c r="O482" s="201"/>
      <c r="P482" s="201"/>
    </row>
    <row r="483" spans="1:16" x14ac:dyDescent="0.2">
      <c r="A483" s="113"/>
      <c r="B483" s="200"/>
      <c r="C483" s="200"/>
      <c r="D483" s="201"/>
      <c r="E483" s="113"/>
      <c r="F483" s="113"/>
      <c r="G483" s="113"/>
      <c r="H483" s="113"/>
      <c r="I483" s="203"/>
      <c r="J483" s="203"/>
      <c r="K483" s="203"/>
      <c r="L483" s="204"/>
      <c r="M483" s="204"/>
      <c r="N483" s="204"/>
      <c r="O483" s="201"/>
      <c r="P483" s="201"/>
    </row>
    <row r="484" spans="1:16" x14ac:dyDescent="0.2">
      <c r="A484" s="113"/>
      <c r="B484" s="200"/>
      <c r="C484" s="200"/>
      <c r="D484" s="201"/>
      <c r="E484" s="113"/>
      <c r="F484" s="113"/>
      <c r="G484" s="113"/>
      <c r="H484" s="113"/>
      <c r="I484" s="203"/>
      <c r="J484" s="203"/>
      <c r="K484" s="203"/>
      <c r="L484" s="204"/>
      <c r="M484" s="204"/>
      <c r="N484" s="204"/>
      <c r="O484" s="201"/>
      <c r="P484" s="201"/>
    </row>
    <row r="485" spans="1:16" x14ac:dyDescent="0.2">
      <c r="A485" s="113"/>
      <c r="B485" s="200"/>
      <c r="C485" s="200"/>
      <c r="D485" s="201"/>
      <c r="E485" s="113"/>
      <c r="F485" s="113"/>
      <c r="G485" s="113"/>
      <c r="H485" s="113"/>
      <c r="I485" s="203"/>
      <c r="J485" s="203"/>
      <c r="K485" s="203"/>
      <c r="L485" s="204"/>
      <c r="M485" s="204"/>
      <c r="N485" s="204"/>
      <c r="O485" s="201"/>
      <c r="P485" s="201"/>
    </row>
    <row r="486" spans="1:16" x14ac:dyDescent="0.2">
      <c r="A486" s="113"/>
      <c r="B486" s="200"/>
      <c r="C486" s="200"/>
      <c r="D486" s="201"/>
      <c r="E486" s="113"/>
      <c r="F486" s="113"/>
      <c r="G486" s="113"/>
      <c r="H486" s="113"/>
      <c r="I486" s="203"/>
      <c r="J486" s="203"/>
      <c r="K486" s="203"/>
      <c r="L486" s="204"/>
      <c r="M486" s="204"/>
      <c r="N486" s="204"/>
      <c r="O486" s="201"/>
      <c r="P486" s="201"/>
    </row>
    <row r="487" spans="1:16" x14ac:dyDescent="0.2">
      <c r="A487" s="113"/>
      <c r="B487" s="200"/>
      <c r="C487" s="200"/>
      <c r="D487" s="201"/>
      <c r="E487" s="113"/>
      <c r="F487" s="113"/>
      <c r="G487" s="113"/>
      <c r="H487" s="113"/>
      <c r="I487" s="203"/>
      <c r="J487" s="203"/>
      <c r="K487" s="203"/>
      <c r="L487" s="204"/>
      <c r="M487" s="204"/>
      <c r="N487" s="204"/>
      <c r="O487" s="201"/>
      <c r="P487" s="201"/>
    </row>
    <row r="488" spans="1:16" x14ac:dyDescent="0.2">
      <c r="A488" s="113"/>
      <c r="B488" s="200"/>
      <c r="C488" s="200"/>
      <c r="D488" s="201"/>
      <c r="E488" s="113"/>
      <c r="F488" s="113"/>
      <c r="G488" s="113"/>
      <c r="H488" s="113"/>
      <c r="I488" s="203"/>
      <c r="J488" s="203"/>
      <c r="K488" s="203"/>
      <c r="L488" s="204"/>
      <c r="M488" s="204"/>
      <c r="N488" s="204"/>
      <c r="O488" s="201"/>
      <c r="P488" s="201"/>
    </row>
    <row r="489" spans="1:16" x14ac:dyDescent="0.2">
      <c r="A489" s="113"/>
      <c r="B489" s="200"/>
      <c r="C489" s="200"/>
      <c r="D489" s="201"/>
      <c r="E489" s="113"/>
      <c r="F489" s="113"/>
      <c r="G489" s="113"/>
      <c r="H489" s="113"/>
      <c r="I489" s="203"/>
      <c r="J489" s="203"/>
      <c r="K489" s="203"/>
      <c r="L489" s="204"/>
      <c r="M489" s="204"/>
      <c r="N489" s="204"/>
      <c r="O489" s="201"/>
      <c r="P489" s="201"/>
    </row>
    <row r="490" spans="1:16" x14ac:dyDescent="0.2">
      <c r="A490" s="113"/>
      <c r="B490" s="200"/>
      <c r="C490" s="200"/>
      <c r="D490" s="201"/>
      <c r="E490" s="113"/>
      <c r="F490" s="113"/>
      <c r="G490" s="113"/>
      <c r="H490" s="113"/>
      <c r="I490" s="203"/>
      <c r="J490" s="203"/>
      <c r="K490" s="203"/>
      <c r="L490" s="204"/>
      <c r="M490" s="204"/>
      <c r="N490" s="204"/>
      <c r="O490" s="201"/>
      <c r="P490" s="201"/>
    </row>
    <row r="491" spans="1:16" x14ac:dyDescent="0.2">
      <c r="A491" s="113"/>
      <c r="B491" s="200"/>
      <c r="C491" s="200"/>
      <c r="D491" s="201"/>
      <c r="E491" s="113"/>
      <c r="F491" s="113"/>
      <c r="G491" s="113"/>
      <c r="H491" s="113"/>
      <c r="I491" s="203"/>
      <c r="J491" s="203"/>
      <c r="K491" s="203"/>
      <c r="L491" s="204"/>
      <c r="M491" s="204"/>
      <c r="N491" s="204"/>
      <c r="O491" s="201"/>
      <c r="P491" s="201"/>
    </row>
    <row r="492" spans="1:16" x14ac:dyDescent="0.2">
      <c r="A492" s="113"/>
      <c r="B492" s="200"/>
      <c r="C492" s="200"/>
      <c r="D492" s="201"/>
      <c r="E492" s="113"/>
      <c r="F492" s="113"/>
      <c r="G492" s="113"/>
      <c r="H492" s="113"/>
      <c r="I492" s="203"/>
      <c r="J492" s="203"/>
      <c r="K492" s="203"/>
      <c r="L492" s="204"/>
      <c r="M492" s="204"/>
      <c r="N492" s="204"/>
      <c r="O492" s="201"/>
      <c r="P492" s="201"/>
    </row>
    <row r="493" spans="1:16" x14ac:dyDescent="0.2">
      <c r="A493" s="113"/>
      <c r="B493" s="200"/>
      <c r="C493" s="200"/>
      <c r="D493" s="201"/>
      <c r="E493" s="113"/>
      <c r="F493" s="113"/>
      <c r="G493" s="113"/>
      <c r="H493" s="113"/>
      <c r="I493" s="203"/>
      <c r="J493" s="203"/>
      <c r="K493" s="203"/>
      <c r="L493" s="204"/>
      <c r="M493" s="204"/>
      <c r="N493" s="204"/>
      <c r="O493" s="201"/>
      <c r="P493" s="201"/>
    </row>
    <row r="494" spans="1:16" x14ac:dyDescent="0.2">
      <c r="A494" s="113"/>
      <c r="B494" s="200"/>
      <c r="C494" s="200"/>
      <c r="D494" s="201"/>
      <c r="E494" s="113"/>
      <c r="F494" s="113"/>
      <c r="G494" s="113"/>
      <c r="H494" s="113"/>
      <c r="I494" s="203"/>
      <c r="J494" s="203"/>
      <c r="K494" s="203"/>
      <c r="L494" s="204"/>
      <c r="M494" s="204"/>
      <c r="N494" s="204"/>
      <c r="O494" s="201"/>
      <c r="P494" s="201"/>
    </row>
    <row r="495" spans="1:16" x14ac:dyDescent="0.2">
      <c r="A495" s="113"/>
      <c r="B495" s="200"/>
      <c r="C495" s="200"/>
      <c r="D495" s="201"/>
      <c r="E495" s="113"/>
      <c r="F495" s="113"/>
      <c r="G495" s="113"/>
      <c r="H495" s="113"/>
      <c r="I495" s="203"/>
      <c r="J495" s="203"/>
      <c r="K495" s="203"/>
      <c r="L495" s="204"/>
      <c r="M495" s="204"/>
      <c r="N495" s="204"/>
      <c r="O495" s="201"/>
      <c r="P495" s="201"/>
    </row>
    <row r="496" spans="1:16" x14ac:dyDescent="0.2">
      <c r="A496" s="113"/>
      <c r="B496" s="200"/>
      <c r="C496" s="200"/>
      <c r="D496" s="201"/>
      <c r="E496" s="113"/>
      <c r="F496" s="113"/>
      <c r="G496" s="113"/>
      <c r="H496" s="113"/>
      <c r="I496" s="203"/>
      <c r="J496" s="203"/>
      <c r="K496" s="203"/>
      <c r="L496" s="204"/>
      <c r="M496" s="204"/>
      <c r="N496" s="204"/>
      <c r="O496" s="201"/>
      <c r="P496" s="201"/>
    </row>
    <row r="497" spans="1:16" x14ac:dyDescent="0.2">
      <c r="A497" s="113"/>
      <c r="B497" s="200"/>
      <c r="C497" s="200"/>
      <c r="D497" s="201"/>
      <c r="E497" s="113"/>
      <c r="F497" s="113"/>
      <c r="G497" s="113"/>
      <c r="H497" s="113"/>
      <c r="I497" s="203"/>
      <c r="J497" s="203"/>
      <c r="K497" s="203"/>
      <c r="L497" s="204"/>
      <c r="M497" s="204"/>
      <c r="N497" s="204"/>
      <c r="O497" s="201"/>
      <c r="P497" s="201"/>
    </row>
    <row r="498" spans="1:16" x14ac:dyDescent="0.2">
      <c r="A498" s="113"/>
      <c r="B498" s="200"/>
      <c r="C498" s="200"/>
      <c r="D498" s="201"/>
      <c r="E498" s="113"/>
      <c r="F498" s="113"/>
      <c r="G498" s="113"/>
      <c r="H498" s="113"/>
      <c r="I498" s="203"/>
      <c r="J498" s="203"/>
      <c r="K498" s="203"/>
      <c r="L498" s="204"/>
      <c r="M498" s="204"/>
      <c r="N498" s="204"/>
      <c r="O498" s="201"/>
      <c r="P498" s="201"/>
    </row>
    <row r="499" spans="1:16" x14ac:dyDescent="0.2">
      <c r="A499" s="113"/>
      <c r="B499" s="200"/>
      <c r="C499" s="200"/>
      <c r="D499" s="201"/>
      <c r="E499" s="113"/>
      <c r="F499" s="113"/>
      <c r="G499" s="113"/>
      <c r="H499" s="113"/>
      <c r="I499" s="203"/>
      <c r="J499" s="203"/>
      <c r="K499" s="203"/>
      <c r="L499" s="204"/>
      <c r="M499" s="204"/>
      <c r="N499" s="204"/>
      <c r="O499" s="201"/>
      <c r="P499" s="201"/>
    </row>
    <row r="500" spans="1:16" x14ac:dyDescent="0.2">
      <c r="A500" s="113"/>
      <c r="B500" s="200"/>
      <c r="C500" s="200"/>
      <c r="D500" s="201"/>
      <c r="E500" s="113"/>
      <c r="F500" s="113"/>
      <c r="G500" s="113"/>
      <c r="H500" s="113"/>
      <c r="I500" s="203"/>
      <c r="J500" s="203"/>
      <c r="K500" s="203"/>
      <c r="L500" s="204"/>
      <c r="M500" s="204"/>
      <c r="N500" s="204"/>
      <c r="O500" s="201"/>
      <c r="P500" s="201"/>
    </row>
    <row r="501" spans="1:16" x14ac:dyDescent="0.2">
      <c r="A501" s="113"/>
      <c r="B501" s="200"/>
      <c r="C501" s="200"/>
      <c r="D501" s="201"/>
      <c r="E501" s="113"/>
      <c r="F501" s="113"/>
      <c r="G501" s="113"/>
      <c r="H501" s="113"/>
      <c r="I501" s="203"/>
      <c r="J501" s="203"/>
      <c r="K501" s="203"/>
      <c r="L501" s="204"/>
      <c r="M501" s="204"/>
      <c r="N501" s="204"/>
      <c r="O501" s="201"/>
      <c r="P501" s="201"/>
    </row>
    <row r="502" spans="1:16" x14ac:dyDescent="0.2">
      <c r="A502" s="113"/>
      <c r="B502" s="200"/>
      <c r="C502" s="200"/>
      <c r="D502" s="201"/>
      <c r="E502" s="113"/>
      <c r="F502" s="113"/>
      <c r="G502" s="113"/>
      <c r="H502" s="113"/>
      <c r="I502" s="203"/>
      <c r="J502" s="203"/>
      <c r="K502" s="203"/>
      <c r="L502" s="204"/>
      <c r="M502" s="204"/>
      <c r="N502" s="204"/>
      <c r="O502" s="201"/>
      <c r="P502" s="201"/>
    </row>
    <row r="503" spans="1:16" x14ac:dyDescent="0.2">
      <c r="A503" s="113"/>
      <c r="B503" s="200"/>
      <c r="C503" s="200"/>
      <c r="D503" s="201"/>
      <c r="E503" s="113"/>
      <c r="F503" s="113"/>
      <c r="G503" s="113"/>
      <c r="H503" s="113"/>
      <c r="I503" s="203"/>
      <c r="J503" s="203"/>
      <c r="K503" s="203"/>
      <c r="L503" s="204"/>
      <c r="M503" s="204"/>
      <c r="N503" s="204"/>
      <c r="O503" s="201"/>
      <c r="P503" s="201"/>
    </row>
    <row r="504" spans="1:16" x14ac:dyDescent="0.2">
      <c r="A504" s="113"/>
      <c r="B504" s="200"/>
      <c r="C504" s="200"/>
      <c r="D504" s="201"/>
      <c r="E504" s="113"/>
      <c r="F504" s="113"/>
      <c r="G504" s="113"/>
      <c r="H504" s="113"/>
      <c r="I504" s="203"/>
      <c r="J504" s="203"/>
      <c r="K504" s="203"/>
      <c r="L504" s="204"/>
      <c r="M504" s="204"/>
      <c r="N504" s="204"/>
      <c r="O504" s="201"/>
      <c r="P504" s="201"/>
    </row>
    <row r="505" spans="1:16" x14ac:dyDescent="0.2">
      <c r="A505" s="113"/>
      <c r="B505" s="200"/>
      <c r="C505" s="200"/>
      <c r="D505" s="201"/>
      <c r="E505" s="113"/>
      <c r="F505" s="113"/>
      <c r="G505" s="113"/>
      <c r="H505" s="113"/>
      <c r="I505" s="203"/>
      <c r="J505" s="203"/>
      <c r="K505" s="203"/>
      <c r="L505" s="204"/>
      <c r="M505" s="204"/>
      <c r="N505" s="204"/>
      <c r="O505" s="201"/>
      <c r="P505" s="201"/>
    </row>
    <row r="506" spans="1:16" x14ac:dyDescent="0.2">
      <c r="A506" s="113"/>
      <c r="B506" s="200"/>
      <c r="C506" s="200"/>
      <c r="D506" s="201"/>
      <c r="E506" s="113"/>
      <c r="F506" s="113"/>
      <c r="G506" s="113"/>
      <c r="H506" s="113"/>
      <c r="I506" s="203"/>
      <c r="J506" s="203"/>
      <c r="K506" s="203"/>
      <c r="L506" s="204"/>
      <c r="M506" s="204"/>
      <c r="N506" s="204"/>
      <c r="O506" s="201"/>
      <c r="P506" s="201"/>
    </row>
    <row r="507" spans="1:16" x14ac:dyDescent="0.2">
      <c r="A507" s="113"/>
      <c r="B507" s="200"/>
      <c r="C507" s="200"/>
      <c r="D507" s="201"/>
      <c r="E507" s="113"/>
      <c r="F507" s="113"/>
      <c r="G507" s="113"/>
      <c r="H507" s="113"/>
      <c r="I507" s="203"/>
      <c r="J507" s="203"/>
      <c r="K507" s="203"/>
      <c r="L507" s="204"/>
      <c r="M507" s="204"/>
      <c r="N507" s="204"/>
      <c r="O507" s="201"/>
      <c r="P507" s="201"/>
    </row>
    <row r="508" spans="1:16" x14ac:dyDescent="0.2">
      <c r="A508" s="113"/>
      <c r="B508" s="200"/>
      <c r="C508" s="200"/>
      <c r="D508" s="201"/>
      <c r="E508" s="113"/>
      <c r="F508" s="113"/>
      <c r="G508" s="113"/>
      <c r="H508" s="113"/>
      <c r="I508" s="203"/>
      <c r="J508" s="203"/>
      <c r="K508" s="203"/>
      <c r="L508" s="204"/>
      <c r="M508" s="204"/>
      <c r="N508" s="204"/>
      <c r="O508" s="201"/>
      <c r="P508" s="201"/>
    </row>
    <row r="509" spans="1:16" x14ac:dyDescent="0.2">
      <c r="A509" s="113"/>
      <c r="B509" s="200"/>
      <c r="C509" s="200"/>
      <c r="D509" s="201"/>
      <c r="E509" s="113"/>
      <c r="F509" s="113"/>
      <c r="G509" s="113"/>
      <c r="H509" s="113"/>
      <c r="I509" s="203"/>
      <c r="J509" s="203"/>
      <c r="K509" s="203"/>
      <c r="L509" s="204"/>
      <c r="M509" s="204"/>
      <c r="N509" s="204"/>
      <c r="O509" s="201"/>
      <c r="P509" s="201"/>
    </row>
    <row r="510" spans="1:16" x14ac:dyDescent="0.2">
      <c r="A510" s="113"/>
      <c r="B510" s="200"/>
      <c r="C510" s="200"/>
      <c r="D510" s="201"/>
      <c r="E510" s="113"/>
      <c r="F510" s="113"/>
      <c r="G510" s="113"/>
      <c r="H510" s="113"/>
      <c r="I510" s="203"/>
      <c r="J510" s="203"/>
      <c r="K510" s="203"/>
      <c r="L510" s="204"/>
      <c r="M510" s="204"/>
      <c r="N510" s="204"/>
      <c r="O510" s="201"/>
      <c r="P510" s="201"/>
    </row>
    <row r="511" spans="1:16" x14ac:dyDescent="0.2">
      <c r="A511" s="113"/>
      <c r="B511" s="200"/>
      <c r="C511" s="200"/>
      <c r="D511" s="201"/>
      <c r="E511" s="113"/>
      <c r="F511" s="113"/>
      <c r="G511" s="113"/>
      <c r="H511" s="113"/>
      <c r="I511" s="203"/>
      <c r="J511" s="203"/>
      <c r="K511" s="203"/>
      <c r="L511" s="204"/>
      <c r="M511" s="204"/>
      <c r="N511" s="204"/>
      <c r="O511" s="201"/>
      <c r="P511" s="201"/>
    </row>
    <row r="512" spans="1:16" x14ac:dyDescent="0.2">
      <c r="A512" s="113"/>
      <c r="B512" s="200"/>
      <c r="C512" s="200"/>
      <c r="D512" s="201"/>
      <c r="E512" s="113"/>
      <c r="F512" s="113"/>
      <c r="G512" s="113"/>
      <c r="H512" s="113"/>
      <c r="I512" s="203"/>
      <c r="J512" s="203"/>
      <c r="K512" s="203"/>
      <c r="L512" s="204"/>
      <c r="M512" s="204"/>
      <c r="N512" s="204"/>
      <c r="O512" s="201"/>
      <c r="P512" s="201"/>
    </row>
    <row r="513" spans="1:16" x14ac:dyDescent="0.2">
      <c r="A513" s="113"/>
      <c r="B513" s="200"/>
      <c r="C513" s="200"/>
      <c r="D513" s="201"/>
      <c r="E513" s="113"/>
      <c r="F513" s="113"/>
      <c r="G513" s="113"/>
      <c r="H513" s="113"/>
      <c r="I513" s="203"/>
      <c r="J513" s="203"/>
      <c r="K513" s="203"/>
      <c r="L513" s="204"/>
      <c r="M513" s="204"/>
      <c r="N513" s="204"/>
      <c r="O513" s="201"/>
      <c r="P513" s="201"/>
    </row>
    <row r="514" spans="1:16" x14ac:dyDescent="0.2">
      <c r="A514" s="113"/>
      <c r="B514" s="200"/>
      <c r="C514" s="200"/>
      <c r="D514" s="201"/>
      <c r="E514" s="113"/>
      <c r="F514" s="113"/>
      <c r="G514" s="113"/>
      <c r="H514" s="113"/>
      <c r="I514" s="203"/>
      <c r="J514" s="203"/>
      <c r="K514" s="203"/>
      <c r="L514" s="204"/>
      <c r="M514" s="204"/>
      <c r="N514" s="204"/>
      <c r="O514" s="201"/>
      <c r="P514" s="201"/>
    </row>
    <row r="515" spans="1:16" x14ac:dyDescent="0.2">
      <c r="A515" s="113"/>
      <c r="B515" s="200"/>
      <c r="C515" s="200"/>
      <c r="D515" s="201"/>
      <c r="E515" s="113"/>
      <c r="F515" s="113"/>
      <c r="G515" s="113"/>
      <c r="H515" s="113"/>
      <c r="I515" s="203"/>
      <c r="J515" s="203"/>
      <c r="K515" s="203"/>
      <c r="L515" s="204"/>
      <c r="M515" s="204"/>
      <c r="N515" s="204"/>
      <c r="O515" s="201"/>
      <c r="P515" s="201"/>
    </row>
    <row r="516" spans="1:16" x14ac:dyDescent="0.2">
      <c r="A516" s="113"/>
      <c r="B516" s="200"/>
      <c r="C516" s="200"/>
      <c r="D516" s="201"/>
      <c r="E516" s="113"/>
      <c r="F516" s="113"/>
      <c r="G516" s="113"/>
      <c r="H516" s="113"/>
      <c r="I516" s="203"/>
      <c r="J516" s="203"/>
      <c r="K516" s="203"/>
      <c r="L516" s="204"/>
      <c r="M516" s="204"/>
      <c r="N516" s="204"/>
      <c r="O516" s="201"/>
      <c r="P516" s="201"/>
    </row>
    <row r="517" spans="1:16" x14ac:dyDescent="0.2">
      <c r="A517" s="113"/>
      <c r="B517" s="200"/>
      <c r="C517" s="200"/>
      <c r="D517" s="201"/>
      <c r="E517" s="113"/>
      <c r="F517" s="113"/>
      <c r="G517" s="113"/>
      <c r="H517" s="113"/>
      <c r="I517" s="203"/>
      <c r="J517" s="203"/>
      <c r="K517" s="203"/>
      <c r="L517" s="204"/>
      <c r="M517" s="204"/>
      <c r="N517" s="204"/>
      <c r="O517" s="201"/>
      <c r="P517" s="201"/>
    </row>
    <row r="518" spans="1:16" x14ac:dyDescent="0.2">
      <c r="A518" s="113"/>
      <c r="B518" s="200"/>
      <c r="C518" s="200"/>
      <c r="D518" s="201"/>
      <c r="E518" s="113"/>
      <c r="F518" s="113"/>
      <c r="G518" s="113"/>
      <c r="H518" s="113"/>
      <c r="I518" s="203"/>
      <c r="J518" s="203"/>
      <c r="K518" s="203"/>
      <c r="L518" s="204"/>
      <c r="M518" s="204"/>
      <c r="N518" s="204"/>
      <c r="O518" s="201"/>
      <c r="P518" s="201"/>
    </row>
    <row r="519" spans="1:16" x14ac:dyDescent="0.2">
      <c r="A519" s="113"/>
      <c r="B519" s="200"/>
      <c r="C519" s="200"/>
      <c r="D519" s="201"/>
      <c r="E519" s="113"/>
      <c r="F519" s="113"/>
      <c r="G519" s="113"/>
      <c r="H519" s="113"/>
      <c r="I519" s="203"/>
      <c r="J519" s="203"/>
      <c r="K519" s="203"/>
      <c r="L519" s="204"/>
      <c r="M519" s="204"/>
      <c r="N519" s="204"/>
      <c r="O519" s="201"/>
      <c r="P519" s="201"/>
    </row>
    <row r="520" spans="1:16" x14ac:dyDescent="0.2">
      <c r="A520" s="113"/>
      <c r="B520" s="200"/>
      <c r="C520" s="200"/>
      <c r="D520" s="201"/>
      <c r="E520" s="113"/>
      <c r="F520" s="113"/>
      <c r="G520" s="113"/>
      <c r="H520" s="113"/>
      <c r="I520" s="203"/>
      <c r="J520" s="203"/>
      <c r="K520" s="203"/>
      <c r="L520" s="204"/>
      <c r="M520" s="204"/>
      <c r="N520" s="204"/>
      <c r="O520" s="201"/>
      <c r="P520" s="201"/>
    </row>
    <row r="521" spans="1:16" x14ac:dyDescent="0.2">
      <c r="A521" s="113"/>
      <c r="B521" s="200"/>
      <c r="C521" s="200"/>
      <c r="D521" s="201"/>
      <c r="E521" s="113"/>
      <c r="F521" s="113"/>
      <c r="G521" s="113"/>
      <c r="H521" s="113"/>
      <c r="I521" s="203"/>
      <c r="J521" s="203"/>
      <c r="K521" s="203"/>
      <c r="L521" s="204"/>
      <c r="M521" s="204"/>
      <c r="N521" s="204"/>
      <c r="O521" s="201"/>
      <c r="P521" s="201"/>
    </row>
    <row r="522" spans="1:16" x14ac:dyDescent="0.2">
      <c r="A522" s="113"/>
      <c r="B522" s="200"/>
      <c r="C522" s="200"/>
      <c r="D522" s="201"/>
      <c r="E522" s="113"/>
      <c r="F522" s="113"/>
      <c r="G522" s="113"/>
      <c r="H522" s="113"/>
      <c r="I522" s="203"/>
      <c r="J522" s="203"/>
      <c r="K522" s="203"/>
      <c r="L522" s="204"/>
      <c r="M522" s="204"/>
      <c r="N522" s="204"/>
      <c r="O522" s="201"/>
      <c r="P522" s="201"/>
    </row>
    <row r="523" spans="1:16" x14ac:dyDescent="0.2">
      <c r="A523" s="113"/>
      <c r="B523" s="200"/>
      <c r="C523" s="200"/>
      <c r="D523" s="201"/>
      <c r="E523" s="113"/>
      <c r="F523" s="113"/>
      <c r="G523" s="113"/>
      <c r="H523" s="113"/>
      <c r="I523" s="203"/>
      <c r="J523" s="203"/>
      <c r="K523" s="203"/>
      <c r="L523" s="204"/>
      <c r="M523" s="204"/>
      <c r="N523" s="204"/>
      <c r="O523" s="201"/>
      <c r="P523" s="201"/>
    </row>
    <row r="524" spans="1:16" x14ac:dyDescent="0.2">
      <c r="A524" s="113"/>
      <c r="B524" s="200"/>
      <c r="C524" s="200"/>
      <c r="D524" s="201"/>
      <c r="E524" s="113"/>
      <c r="F524" s="113"/>
      <c r="G524" s="113"/>
      <c r="H524" s="113"/>
      <c r="I524" s="203"/>
      <c r="J524" s="203"/>
      <c r="K524" s="203"/>
      <c r="L524" s="204"/>
      <c r="M524" s="204"/>
      <c r="N524" s="204"/>
      <c r="O524" s="201"/>
      <c r="P524" s="201"/>
    </row>
    <row r="525" spans="1:16" x14ac:dyDescent="0.2">
      <c r="A525" s="113"/>
      <c r="B525" s="200"/>
      <c r="C525" s="200"/>
      <c r="D525" s="201"/>
      <c r="E525" s="113"/>
      <c r="F525" s="113"/>
      <c r="G525" s="113"/>
      <c r="H525" s="113"/>
      <c r="I525" s="203"/>
      <c r="J525" s="203"/>
      <c r="K525" s="203"/>
      <c r="L525" s="204"/>
      <c r="M525" s="204"/>
      <c r="N525" s="204"/>
      <c r="O525" s="201"/>
      <c r="P525" s="201"/>
    </row>
    <row r="526" spans="1:16" x14ac:dyDescent="0.2">
      <c r="A526" s="113"/>
      <c r="B526" s="200"/>
      <c r="C526" s="200"/>
      <c r="D526" s="201"/>
      <c r="E526" s="113"/>
      <c r="F526" s="113"/>
      <c r="G526" s="113"/>
      <c r="H526" s="113"/>
      <c r="I526" s="203"/>
      <c r="J526" s="203"/>
      <c r="K526" s="203"/>
      <c r="L526" s="204"/>
      <c r="M526" s="204"/>
      <c r="N526" s="204"/>
      <c r="O526" s="201"/>
      <c r="P526" s="201"/>
    </row>
    <row r="527" spans="1:16" x14ac:dyDescent="0.2">
      <c r="A527" s="113"/>
      <c r="B527" s="200"/>
      <c r="C527" s="200"/>
      <c r="D527" s="201"/>
      <c r="E527" s="113"/>
      <c r="F527" s="113"/>
      <c r="G527" s="113"/>
      <c r="H527" s="113"/>
      <c r="I527" s="203"/>
      <c r="J527" s="203"/>
      <c r="K527" s="203"/>
      <c r="L527" s="204"/>
      <c r="M527" s="204"/>
      <c r="N527" s="204"/>
      <c r="O527" s="201"/>
      <c r="P527" s="201"/>
    </row>
    <row r="528" spans="1:16" x14ac:dyDescent="0.2">
      <c r="A528" s="113"/>
      <c r="B528" s="200"/>
      <c r="C528" s="200"/>
      <c r="D528" s="201"/>
      <c r="E528" s="113"/>
      <c r="F528" s="113"/>
      <c r="G528" s="113"/>
      <c r="H528" s="113"/>
      <c r="I528" s="203"/>
      <c r="J528" s="203"/>
      <c r="K528" s="203"/>
      <c r="L528" s="204"/>
      <c r="M528" s="204"/>
      <c r="N528" s="204"/>
      <c r="O528" s="201"/>
      <c r="P528" s="201"/>
    </row>
    <row r="529" spans="1:16" x14ac:dyDescent="0.2">
      <c r="A529" s="113"/>
      <c r="B529" s="200"/>
      <c r="C529" s="200"/>
      <c r="D529" s="201"/>
      <c r="E529" s="113"/>
      <c r="F529" s="113"/>
      <c r="G529" s="113"/>
      <c r="H529" s="113"/>
      <c r="I529" s="203"/>
      <c r="J529" s="203"/>
      <c r="K529" s="203"/>
      <c r="L529" s="204"/>
      <c r="M529" s="204"/>
      <c r="N529" s="204"/>
      <c r="O529" s="201"/>
      <c r="P529" s="201"/>
    </row>
    <row r="530" spans="1:16" x14ac:dyDescent="0.2">
      <c r="A530" s="113"/>
      <c r="B530" s="200"/>
      <c r="C530" s="200"/>
      <c r="D530" s="201"/>
      <c r="E530" s="113"/>
      <c r="F530" s="113"/>
      <c r="G530" s="113"/>
      <c r="H530" s="113"/>
      <c r="I530" s="203"/>
      <c r="J530" s="203"/>
      <c r="K530" s="203"/>
      <c r="L530" s="204"/>
      <c r="M530" s="204"/>
      <c r="N530" s="204"/>
      <c r="O530" s="201"/>
      <c r="P530" s="201"/>
    </row>
    <row r="531" spans="1:16" x14ac:dyDescent="0.2">
      <c r="A531" s="113"/>
      <c r="B531" s="200"/>
      <c r="C531" s="200"/>
      <c r="D531" s="201"/>
      <c r="E531" s="113"/>
      <c r="F531" s="113"/>
      <c r="G531" s="113"/>
      <c r="H531" s="113"/>
      <c r="I531" s="203"/>
      <c r="J531" s="203"/>
      <c r="K531" s="203"/>
      <c r="L531" s="204"/>
      <c r="M531" s="204"/>
      <c r="N531" s="204"/>
      <c r="O531" s="201"/>
      <c r="P531" s="201"/>
    </row>
    <row r="532" spans="1:16" x14ac:dyDescent="0.2">
      <c r="A532" s="113"/>
      <c r="B532" s="200"/>
      <c r="C532" s="200"/>
      <c r="D532" s="201"/>
      <c r="E532" s="113"/>
      <c r="F532" s="113"/>
      <c r="G532" s="113"/>
      <c r="H532" s="113"/>
      <c r="I532" s="203"/>
      <c r="J532" s="203"/>
      <c r="K532" s="203"/>
      <c r="L532" s="204"/>
      <c r="M532" s="204"/>
      <c r="N532" s="204"/>
      <c r="O532" s="201"/>
      <c r="P532" s="201"/>
    </row>
    <row r="533" spans="1:16" x14ac:dyDescent="0.2">
      <c r="A533" s="113"/>
      <c r="B533" s="200"/>
      <c r="C533" s="200"/>
      <c r="D533" s="201"/>
      <c r="E533" s="113"/>
      <c r="F533" s="113"/>
      <c r="G533" s="113"/>
      <c r="H533" s="113"/>
      <c r="I533" s="203"/>
      <c r="J533" s="203"/>
      <c r="K533" s="203"/>
      <c r="L533" s="204"/>
      <c r="M533" s="204"/>
      <c r="N533" s="204"/>
      <c r="O533" s="201"/>
      <c r="P533" s="201"/>
    </row>
    <row r="534" spans="1:16" x14ac:dyDescent="0.2">
      <c r="A534" s="113"/>
      <c r="B534" s="200"/>
      <c r="C534" s="200"/>
      <c r="D534" s="201"/>
      <c r="E534" s="113"/>
      <c r="F534" s="113"/>
      <c r="G534" s="113"/>
      <c r="H534" s="113"/>
      <c r="I534" s="203"/>
      <c r="J534" s="203"/>
      <c r="K534" s="203"/>
      <c r="L534" s="204"/>
      <c r="M534" s="204"/>
      <c r="N534" s="204"/>
      <c r="O534" s="201"/>
      <c r="P534" s="201"/>
    </row>
    <row r="535" spans="1:16" x14ac:dyDescent="0.2">
      <c r="A535" s="113"/>
      <c r="B535" s="200"/>
      <c r="C535" s="200"/>
      <c r="D535" s="201"/>
      <c r="E535" s="113"/>
      <c r="F535" s="113"/>
      <c r="G535" s="113"/>
      <c r="H535" s="113"/>
      <c r="I535" s="203"/>
      <c r="J535" s="203"/>
      <c r="K535" s="203"/>
      <c r="L535" s="204"/>
      <c r="M535" s="204"/>
      <c r="N535" s="204"/>
      <c r="O535" s="201"/>
      <c r="P535" s="201"/>
    </row>
    <row r="536" spans="1:16" x14ac:dyDescent="0.2">
      <c r="A536" s="113"/>
      <c r="B536" s="200"/>
      <c r="C536" s="200"/>
      <c r="D536" s="201"/>
      <c r="E536" s="113"/>
      <c r="F536" s="113"/>
      <c r="G536" s="113"/>
      <c r="H536" s="113"/>
      <c r="I536" s="203"/>
      <c r="J536" s="203"/>
      <c r="K536" s="203"/>
      <c r="L536" s="204"/>
      <c r="M536" s="204"/>
      <c r="N536" s="204"/>
      <c r="O536" s="201"/>
      <c r="P536" s="201"/>
    </row>
    <row r="537" spans="1:16" x14ac:dyDescent="0.2">
      <c r="A537" s="113"/>
      <c r="B537" s="200"/>
      <c r="C537" s="200"/>
      <c r="D537" s="201"/>
      <c r="E537" s="113"/>
      <c r="F537" s="113"/>
      <c r="G537" s="113"/>
      <c r="H537" s="113"/>
      <c r="I537" s="203"/>
      <c r="J537" s="203"/>
      <c r="K537" s="203"/>
      <c r="L537" s="204"/>
      <c r="M537" s="204"/>
      <c r="N537" s="204"/>
      <c r="O537" s="201"/>
      <c r="P537" s="201"/>
    </row>
    <row r="538" spans="1:16" x14ac:dyDescent="0.2">
      <c r="A538" s="113"/>
      <c r="B538" s="200"/>
      <c r="C538" s="200"/>
      <c r="D538" s="201"/>
      <c r="E538" s="113"/>
      <c r="F538" s="113"/>
      <c r="G538" s="113"/>
      <c r="H538" s="113"/>
      <c r="I538" s="203"/>
      <c r="J538" s="203"/>
      <c r="K538" s="203"/>
      <c r="L538" s="204"/>
      <c r="M538" s="204"/>
      <c r="N538" s="204"/>
      <c r="O538" s="201"/>
      <c r="P538" s="201"/>
    </row>
    <row r="539" spans="1:16" x14ac:dyDescent="0.2">
      <c r="A539" s="113"/>
      <c r="B539" s="200"/>
      <c r="C539" s="200"/>
      <c r="D539" s="201"/>
      <c r="E539" s="113"/>
      <c r="F539" s="113"/>
      <c r="G539" s="113"/>
      <c r="H539" s="113"/>
      <c r="I539" s="203"/>
      <c r="J539" s="203"/>
      <c r="K539" s="203"/>
      <c r="L539" s="204"/>
      <c r="M539" s="204"/>
      <c r="N539" s="204"/>
      <c r="O539" s="201"/>
      <c r="P539" s="201"/>
    </row>
    <row r="540" spans="1:16" x14ac:dyDescent="0.2">
      <c r="A540" s="113"/>
      <c r="B540" s="200"/>
      <c r="C540" s="200"/>
      <c r="D540" s="201"/>
      <c r="E540" s="113"/>
      <c r="F540" s="113"/>
      <c r="G540" s="113"/>
      <c r="H540" s="113"/>
      <c r="I540" s="203"/>
      <c r="J540" s="203"/>
      <c r="K540" s="203"/>
      <c r="L540" s="204"/>
      <c r="M540" s="204"/>
      <c r="N540" s="204"/>
      <c r="O540" s="201"/>
      <c r="P540" s="201"/>
    </row>
    <row r="541" spans="1:16" x14ac:dyDescent="0.2">
      <c r="A541" s="113"/>
      <c r="B541" s="200"/>
      <c r="C541" s="200"/>
      <c r="D541" s="201"/>
      <c r="E541" s="113"/>
      <c r="F541" s="113"/>
      <c r="G541" s="113"/>
      <c r="H541" s="113"/>
      <c r="I541" s="203"/>
      <c r="J541" s="203"/>
      <c r="K541" s="203"/>
      <c r="L541" s="204"/>
      <c r="M541" s="204"/>
      <c r="N541" s="204"/>
      <c r="O541" s="201"/>
      <c r="P541" s="201"/>
    </row>
    <row r="542" spans="1:16" x14ac:dyDescent="0.2">
      <c r="A542" s="113"/>
      <c r="B542" s="200"/>
      <c r="C542" s="200"/>
      <c r="D542" s="201"/>
      <c r="E542" s="113"/>
      <c r="F542" s="113"/>
      <c r="G542" s="113"/>
      <c r="H542" s="113"/>
      <c r="I542" s="203"/>
      <c r="J542" s="203"/>
      <c r="K542" s="203"/>
      <c r="L542" s="204"/>
      <c r="M542" s="204"/>
      <c r="N542" s="204"/>
      <c r="O542" s="201"/>
      <c r="P542" s="201"/>
    </row>
    <row r="543" spans="1:16" x14ac:dyDescent="0.2">
      <c r="A543" s="113"/>
      <c r="B543" s="200"/>
      <c r="C543" s="200"/>
      <c r="D543" s="201"/>
      <c r="E543" s="113"/>
      <c r="F543" s="113"/>
      <c r="G543" s="113"/>
      <c r="H543" s="113"/>
      <c r="I543" s="203"/>
      <c r="J543" s="203"/>
      <c r="K543" s="203"/>
      <c r="L543" s="204"/>
      <c r="M543" s="204"/>
      <c r="N543" s="204"/>
      <c r="O543" s="201"/>
      <c r="P543" s="201"/>
    </row>
    <row r="544" spans="1:16" x14ac:dyDescent="0.2">
      <c r="A544" s="113"/>
      <c r="B544" s="200"/>
      <c r="C544" s="200"/>
      <c r="D544" s="201"/>
      <c r="E544" s="113"/>
      <c r="F544" s="113"/>
      <c r="G544" s="113"/>
      <c r="H544" s="113"/>
      <c r="I544" s="203"/>
      <c r="J544" s="203"/>
      <c r="K544" s="203"/>
      <c r="L544" s="204"/>
      <c r="M544" s="204"/>
      <c r="N544" s="204"/>
      <c r="O544" s="201"/>
      <c r="P544" s="201"/>
    </row>
    <row r="545" spans="1:16" x14ac:dyDescent="0.2">
      <c r="A545" s="113"/>
      <c r="B545" s="200"/>
      <c r="C545" s="200"/>
      <c r="D545" s="201"/>
      <c r="E545" s="113"/>
      <c r="F545" s="113"/>
      <c r="G545" s="113"/>
      <c r="H545" s="113"/>
      <c r="I545" s="203"/>
      <c r="J545" s="203"/>
      <c r="K545" s="203"/>
      <c r="L545" s="204"/>
      <c r="M545" s="204"/>
      <c r="N545" s="204"/>
      <c r="O545" s="201"/>
      <c r="P545" s="201"/>
    </row>
    <row r="546" spans="1:16" x14ac:dyDescent="0.2">
      <c r="A546" s="113"/>
      <c r="B546" s="200"/>
      <c r="C546" s="200"/>
      <c r="D546" s="201"/>
      <c r="E546" s="113"/>
      <c r="F546" s="113"/>
      <c r="G546" s="113"/>
      <c r="H546" s="113"/>
      <c r="I546" s="203"/>
      <c r="J546" s="203"/>
      <c r="K546" s="203"/>
      <c r="L546" s="204"/>
      <c r="M546" s="204"/>
      <c r="N546" s="204"/>
      <c r="O546" s="201"/>
      <c r="P546" s="201"/>
    </row>
    <row r="547" spans="1:16" x14ac:dyDescent="0.2">
      <c r="A547" s="113"/>
      <c r="B547" s="200"/>
      <c r="C547" s="200"/>
      <c r="D547" s="201"/>
      <c r="E547" s="113"/>
      <c r="F547" s="113"/>
      <c r="G547" s="113"/>
      <c r="H547" s="113"/>
      <c r="I547" s="203"/>
      <c r="J547" s="203"/>
      <c r="K547" s="203"/>
      <c r="L547" s="204"/>
      <c r="M547" s="204"/>
      <c r="N547" s="204"/>
      <c r="O547" s="201"/>
      <c r="P547" s="201"/>
    </row>
    <row r="548" spans="1:16" x14ac:dyDescent="0.2">
      <c r="A548" s="113"/>
      <c r="B548" s="200"/>
      <c r="C548" s="200"/>
      <c r="D548" s="201"/>
      <c r="E548" s="113"/>
      <c r="F548" s="113"/>
      <c r="G548" s="113"/>
      <c r="H548" s="113"/>
      <c r="I548" s="203"/>
      <c r="J548" s="203"/>
      <c r="K548" s="203"/>
      <c r="L548" s="204"/>
      <c r="M548" s="204"/>
      <c r="N548" s="204"/>
      <c r="O548" s="201"/>
      <c r="P548" s="201"/>
    </row>
    <row r="549" spans="1:16" x14ac:dyDescent="0.2">
      <c r="A549" s="113"/>
      <c r="B549" s="200"/>
      <c r="C549" s="200"/>
      <c r="D549" s="201"/>
      <c r="E549" s="113"/>
      <c r="F549" s="113"/>
      <c r="G549" s="113"/>
      <c r="H549" s="113"/>
      <c r="I549" s="203"/>
      <c r="J549" s="203"/>
      <c r="K549" s="203"/>
      <c r="L549" s="204"/>
      <c r="M549" s="204"/>
      <c r="N549" s="204"/>
      <c r="O549" s="201"/>
      <c r="P549" s="201"/>
    </row>
    <row r="550" spans="1:16" x14ac:dyDescent="0.2">
      <c r="A550" s="113"/>
      <c r="B550" s="200"/>
      <c r="C550" s="200"/>
      <c r="D550" s="201"/>
      <c r="E550" s="113"/>
      <c r="F550" s="113"/>
      <c r="G550" s="113"/>
      <c r="H550" s="113"/>
      <c r="I550" s="203"/>
      <c r="J550" s="203"/>
      <c r="K550" s="203"/>
      <c r="L550" s="204"/>
      <c r="M550" s="204"/>
      <c r="N550" s="204"/>
      <c r="O550" s="201"/>
      <c r="P550" s="201"/>
    </row>
    <row r="551" spans="1:16" x14ac:dyDescent="0.2">
      <c r="A551" s="113"/>
      <c r="B551" s="200"/>
      <c r="C551" s="200"/>
      <c r="D551" s="201"/>
      <c r="E551" s="113"/>
      <c r="F551" s="113"/>
      <c r="G551" s="113"/>
      <c r="H551" s="113"/>
      <c r="I551" s="203"/>
      <c r="J551" s="203"/>
      <c r="K551" s="203"/>
      <c r="L551" s="204"/>
      <c r="M551" s="204"/>
      <c r="N551" s="204"/>
      <c r="O551" s="201"/>
      <c r="P551" s="201"/>
    </row>
    <row r="552" spans="1:16" x14ac:dyDescent="0.2">
      <c r="A552" s="113"/>
      <c r="B552" s="200"/>
      <c r="C552" s="200"/>
      <c r="D552" s="201"/>
      <c r="E552" s="113"/>
      <c r="F552" s="113"/>
      <c r="G552" s="113"/>
      <c r="H552" s="113"/>
      <c r="I552" s="203"/>
      <c r="J552" s="203"/>
      <c r="K552" s="203"/>
      <c r="L552" s="204"/>
      <c r="M552" s="204"/>
      <c r="N552" s="204"/>
      <c r="O552" s="201"/>
      <c r="P552" s="201"/>
    </row>
    <row r="553" spans="1:16" x14ac:dyDescent="0.2">
      <c r="A553" s="113"/>
      <c r="B553" s="200"/>
      <c r="C553" s="200"/>
      <c r="D553" s="201"/>
      <c r="E553" s="113"/>
      <c r="F553" s="113"/>
      <c r="G553" s="113"/>
      <c r="H553" s="113"/>
      <c r="I553" s="203"/>
      <c r="J553" s="203"/>
      <c r="K553" s="203"/>
      <c r="L553" s="204"/>
      <c r="M553" s="204"/>
      <c r="N553" s="204"/>
      <c r="O553" s="201"/>
      <c r="P553" s="201"/>
    </row>
    <row r="554" spans="1:16" x14ac:dyDescent="0.2">
      <c r="A554" s="113"/>
      <c r="B554" s="200"/>
      <c r="C554" s="200"/>
      <c r="D554" s="201"/>
      <c r="E554" s="113"/>
      <c r="F554" s="113"/>
      <c r="G554" s="113"/>
      <c r="H554" s="113"/>
      <c r="I554" s="203"/>
      <c r="J554" s="203"/>
      <c r="K554" s="203"/>
      <c r="L554" s="204"/>
      <c r="M554" s="204"/>
      <c r="N554" s="204"/>
      <c r="O554" s="201"/>
      <c r="P554" s="201"/>
    </row>
    <row r="555" spans="1:16" x14ac:dyDescent="0.2">
      <c r="A555" s="113"/>
      <c r="B555" s="200"/>
      <c r="C555" s="200"/>
      <c r="D555" s="201"/>
      <c r="E555" s="113"/>
      <c r="F555" s="113"/>
      <c r="G555" s="113"/>
      <c r="H555" s="113"/>
      <c r="I555" s="203"/>
      <c r="J555" s="203"/>
      <c r="K555" s="203"/>
      <c r="L555" s="204"/>
      <c r="M555" s="204"/>
      <c r="N555" s="204"/>
      <c r="O555" s="201"/>
      <c r="P555" s="201"/>
    </row>
    <row r="556" spans="1:16" x14ac:dyDescent="0.2">
      <c r="A556" s="113"/>
      <c r="B556" s="200"/>
      <c r="C556" s="200"/>
      <c r="D556" s="201"/>
      <c r="E556" s="113"/>
      <c r="F556" s="113"/>
      <c r="G556" s="113"/>
      <c r="H556" s="113"/>
      <c r="I556" s="203"/>
      <c r="J556" s="203"/>
      <c r="K556" s="203"/>
      <c r="L556" s="204"/>
      <c r="M556" s="204"/>
      <c r="N556" s="204"/>
      <c r="O556" s="201"/>
      <c r="P556" s="201"/>
    </row>
    <row r="557" spans="1:16" x14ac:dyDescent="0.2">
      <c r="A557" s="113"/>
      <c r="B557" s="200"/>
      <c r="C557" s="200"/>
      <c r="D557" s="201"/>
      <c r="E557" s="113"/>
      <c r="F557" s="113"/>
      <c r="G557" s="113"/>
      <c r="H557" s="113"/>
      <c r="I557" s="203"/>
      <c r="J557" s="203"/>
      <c r="K557" s="203"/>
      <c r="L557" s="204"/>
      <c r="M557" s="204"/>
      <c r="N557" s="204"/>
      <c r="O557" s="201"/>
      <c r="P557" s="201"/>
    </row>
    <row r="558" spans="1:16" x14ac:dyDescent="0.2">
      <c r="A558" s="113"/>
      <c r="B558" s="200"/>
      <c r="C558" s="200"/>
      <c r="D558" s="201"/>
      <c r="E558" s="113"/>
      <c r="F558" s="113"/>
      <c r="G558" s="113"/>
      <c r="H558" s="113"/>
      <c r="I558" s="203"/>
      <c r="J558" s="203"/>
      <c r="K558" s="203"/>
      <c r="L558" s="204"/>
      <c r="M558" s="204"/>
      <c r="N558" s="204"/>
      <c r="O558" s="201"/>
      <c r="P558" s="201"/>
    </row>
    <row r="559" spans="1:16" x14ac:dyDescent="0.2">
      <c r="A559" s="113"/>
      <c r="B559" s="200"/>
      <c r="C559" s="200"/>
      <c r="D559" s="201"/>
      <c r="E559" s="113"/>
      <c r="F559" s="113"/>
      <c r="G559" s="113"/>
      <c r="H559" s="113"/>
      <c r="I559" s="203"/>
      <c r="J559" s="203"/>
      <c r="K559" s="203"/>
      <c r="L559" s="204"/>
      <c r="M559" s="204"/>
      <c r="N559" s="204"/>
      <c r="O559" s="201"/>
      <c r="P559" s="201"/>
    </row>
    <row r="560" spans="1:16" x14ac:dyDescent="0.2">
      <c r="A560" s="113"/>
      <c r="B560" s="200"/>
      <c r="C560" s="200"/>
      <c r="D560" s="201"/>
      <c r="E560" s="113"/>
      <c r="F560" s="113"/>
      <c r="G560" s="113"/>
      <c r="H560" s="113"/>
      <c r="I560" s="203"/>
      <c r="J560" s="203"/>
      <c r="K560" s="203"/>
      <c r="L560" s="204"/>
      <c r="M560" s="204"/>
      <c r="N560" s="204"/>
      <c r="O560" s="201"/>
      <c r="P560" s="201"/>
    </row>
    <row r="561" spans="1:16" x14ac:dyDescent="0.2">
      <c r="A561" s="113"/>
      <c r="B561" s="200"/>
      <c r="C561" s="200"/>
      <c r="D561" s="201"/>
      <c r="E561" s="113"/>
      <c r="F561" s="113"/>
      <c r="G561" s="113"/>
      <c r="H561" s="113"/>
      <c r="I561" s="203"/>
      <c r="J561" s="203"/>
      <c r="K561" s="203"/>
      <c r="L561" s="204"/>
      <c r="M561" s="204"/>
      <c r="N561" s="204"/>
      <c r="O561" s="201"/>
      <c r="P561" s="201"/>
    </row>
    <row r="562" spans="1:16" x14ac:dyDescent="0.2">
      <c r="A562" s="113"/>
      <c r="B562" s="200"/>
      <c r="C562" s="200"/>
      <c r="D562" s="201"/>
      <c r="E562" s="113"/>
      <c r="F562" s="113"/>
      <c r="G562" s="113"/>
      <c r="H562" s="113"/>
      <c r="I562" s="203"/>
      <c r="J562" s="203"/>
      <c r="K562" s="203"/>
      <c r="L562" s="204"/>
      <c r="M562" s="204"/>
      <c r="N562" s="204"/>
      <c r="O562" s="201"/>
      <c r="P562" s="201"/>
    </row>
    <row r="563" spans="1:16" x14ac:dyDescent="0.2">
      <c r="A563" s="113"/>
      <c r="B563" s="200"/>
      <c r="C563" s="200"/>
      <c r="D563" s="201"/>
      <c r="E563" s="113"/>
      <c r="F563" s="113"/>
      <c r="G563" s="113"/>
      <c r="H563" s="113"/>
      <c r="I563" s="203"/>
      <c r="J563" s="203"/>
      <c r="K563" s="203"/>
      <c r="L563" s="204"/>
      <c r="M563" s="204"/>
      <c r="N563" s="204"/>
      <c r="O563" s="201"/>
      <c r="P563" s="201"/>
    </row>
    <row r="564" spans="1:16" x14ac:dyDescent="0.2">
      <c r="A564" s="113"/>
      <c r="B564" s="200"/>
      <c r="C564" s="200"/>
      <c r="D564" s="201"/>
      <c r="E564" s="113"/>
      <c r="F564" s="113"/>
      <c r="G564" s="113"/>
      <c r="H564" s="113"/>
      <c r="I564" s="203"/>
      <c r="J564" s="203"/>
      <c r="K564" s="203"/>
      <c r="L564" s="204"/>
      <c r="M564" s="204"/>
      <c r="N564" s="204"/>
      <c r="O564" s="201"/>
      <c r="P564" s="201"/>
    </row>
    <row r="565" spans="1:16" x14ac:dyDescent="0.2">
      <c r="A565" s="113"/>
      <c r="B565" s="200"/>
      <c r="C565" s="200"/>
      <c r="D565" s="201"/>
      <c r="E565" s="113"/>
      <c r="F565" s="113"/>
      <c r="G565" s="113"/>
      <c r="H565" s="113"/>
      <c r="I565" s="203"/>
      <c r="J565" s="203"/>
      <c r="K565" s="203"/>
      <c r="L565" s="204"/>
      <c r="M565" s="204"/>
      <c r="N565" s="204"/>
      <c r="O565" s="201"/>
      <c r="P565" s="201"/>
    </row>
    <row r="566" spans="1:16" x14ac:dyDescent="0.2">
      <c r="A566" s="113"/>
      <c r="B566" s="200"/>
      <c r="C566" s="200"/>
      <c r="D566" s="201"/>
      <c r="E566" s="113"/>
      <c r="F566" s="113"/>
      <c r="G566" s="113"/>
      <c r="H566" s="113"/>
      <c r="I566" s="203"/>
      <c r="J566" s="203"/>
      <c r="K566" s="203"/>
      <c r="L566" s="204"/>
      <c r="M566" s="204"/>
      <c r="N566" s="204"/>
      <c r="O566" s="201"/>
      <c r="P566" s="201"/>
    </row>
    <row r="567" spans="1:16" x14ac:dyDescent="0.2">
      <c r="A567" s="113"/>
      <c r="B567" s="200"/>
      <c r="C567" s="200"/>
      <c r="D567" s="201"/>
      <c r="E567" s="113"/>
      <c r="F567" s="113"/>
      <c r="G567" s="113"/>
      <c r="H567" s="113"/>
      <c r="I567" s="203"/>
      <c r="J567" s="203"/>
      <c r="K567" s="203"/>
      <c r="L567" s="204"/>
      <c r="M567" s="204"/>
      <c r="N567" s="204"/>
      <c r="O567" s="201"/>
      <c r="P567" s="201"/>
    </row>
    <row r="568" spans="1:16" x14ac:dyDescent="0.2">
      <c r="A568" s="113"/>
      <c r="B568" s="200"/>
      <c r="C568" s="200"/>
      <c r="D568" s="201"/>
      <c r="E568" s="113"/>
      <c r="F568" s="113"/>
      <c r="G568" s="113"/>
      <c r="H568" s="113"/>
      <c r="I568" s="203"/>
      <c r="J568" s="203"/>
      <c r="K568" s="203"/>
      <c r="L568" s="204"/>
      <c r="M568" s="204"/>
      <c r="N568" s="204"/>
      <c r="O568" s="201"/>
      <c r="P568" s="201"/>
    </row>
    <row r="569" spans="1:16" x14ac:dyDescent="0.2">
      <c r="A569" s="113"/>
      <c r="B569" s="200"/>
      <c r="C569" s="200"/>
      <c r="D569" s="201"/>
      <c r="E569" s="113"/>
      <c r="F569" s="113"/>
      <c r="G569" s="113"/>
      <c r="H569" s="113"/>
      <c r="I569" s="203"/>
      <c r="J569" s="203"/>
      <c r="K569" s="203"/>
      <c r="L569" s="204"/>
      <c r="M569" s="204"/>
      <c r="N569" s="204"/>
      <c r="O569" s="201"/>
      <c r="P569" s="201"/>
    </row>
    <row r="570" spans="1:16" x14ac:dyDescent="0.2">
      <c r="A570" s="113"/>
      <c r="B570" s="200"/>
      <c r="C570" s="200"/>
      <c r="D570" s="201"/>
      <c r="E570" s="113"/>
      <c r="F570" s="113"/>
      <c r="G570" s="113"/>
      <c r="H570" s="113"/>
      <c r="I570" s="203"/>
      <c r="J570" s="203"/>
      <c r="K570" s="203"/>
      <c r="L570" s="204"/>
      <c r="M570" s="204"/>
      <c r="N570" s="204"/>
      <c r="O570" s="201"/>
      <c r="P570" s="201"/>
    </row>
    <row r="571" spans="1:16" x14ac:dyDescent="0.2">
      <c r="A571" s="113"/>
      <c r="B571" s="200"/>
      <c r="C571" s="200"/>
      <c r="D571" s="201"/>
      <c r="E571" s="113"/>
      <c r="F571" s="113"/>
      <c r="G571" s="113"/>
      <c r="H571" s="113"/>
      <c r="I571" s="203"/>
      <c r="J571" s="203"/>
      <c r="K571" s="203"/>
      <c r="L571" s="204"/>
      <c r="M571" s="204"/>
      <c r="N571" s="204"/>
      <c r="O571" s="201"/>
      <c r="P571" s="201"/>
    </row>
    <row r="572" spans="1:16" x14ac:dyDescent="0.2">
      <c r="A572" s="113"/>
      <c r="B572" s="200"/>
      <c r="C572" s="200"/>
      <c r="D572" s="201"/>
      <c r="E572" s="113"/>
      <c r="F572" s="113"/>
      <c r="G572" s="113"/>
      <c r="H572" s="113"/>
      <c r="I572" s="203"/>
      <c r="J572" s="203"/>
      <c r="K572" s="203"/>
      <c r="L572" s="204"/>
      <c r="M572" s="204"/>
      <c r="N572" s="204"/>
      <c r="O572" s="201"/>
      <c r="P572" s="201"/>
    </row>
    <row r="573" spans="1:16" x14ac:dyDescent="0.2">
      <c r="A573" s="113"/>
      <c r="B573" s="200"/>
      <c r="C573" s="200"/>
      <c r="D573" s="201"/>
      <c r="E573" s="113"/>
      <c r="F573" s="113"/>
      <c r="G573" s="113"/>
      <c r="H573" s="113"/>
      <c r="I573" s="203"/>
      <c r="J573" s="203"/>
      <c r="K573" s="203"/>
      <c r="L573" s="204"/>
      <c r="M573" s="204"/>
      <c r="N573" s="204"/>
      <c r="O573" s="201"/>
      <c r="P573" s="201"/>
    </row>
    <row r="574" spans="1:16" x14ac:dyDescent="0.2">
      <c r="A574" s="113"/>
      <c r="B574" s="200"/>
      <c r="C574" s="200"/>
      <c r="D574" s="201"/>
      <c r="E574" s="113"/>
      <c r="F574" s="113"/>
      <c r="G574" s="113"/>
      <c r="H574" s="113"/>
      <c r="I574" s="203"/>
      <c r="J574" s="203"/>
      <c r="K574" s="203"/>
      <c r="L574" s="204"/>
      <c r="M574" s="204"/>
      <c r="N574" s="204"/>
      <c r="O574" s="201"/>
      <c r="P574" s="201"/>
    </row>
    <row r="575" spans="1:16" x14ac:dyDescent="0.2">
      <c r="A575" s="113"/>
      <c r="B575" s="200"/>
      <c r="C575" s="200"/>
      <c r="D575" s="201"/>
      <c r="E575" s="113"/>
      <c r="F575" s="113"/>
      <c r="G575" s="113"/>
      <c r="H575" s="113"/>
      <c r="I575" s="203"/>
      <c r="J575" s="203"/>
      <c r="K575" s="203"/>
      <c r="L575" s="204"/>
      <c r="M575" s="204"/>
      <c r="N575" s="204"/>
      <c r="O575" s="201"/>
      <c r="P575" s="201"/>
    </row>
    <row r="576" spans="1:16" x14ac:dyDescent="0.2">
      <c r="A576" s="113"/>
      <c r="B576" s="200"/>
      <c r="C576" s="200"/>
      <c r="D576" s="201"/>
      <c r="E576" s="113"/>
      <c r="F576" s="113"/>
      <c r="G576" s="113"/>
      <c r="H576" s="113"/>
      <c r="I576" s="203"/>
      <c r="J576" s="203"/>
      <c r="K576" s="203"/>
      <c r="L576" s="204"/>
      <c r="M576" s="204"/>
      <c r="N576" s="204"/>
      <c r="O576" s="201"/>
      <c r="P576" s="201"/>
    </row>
    <row r="577" spans="1:16" x14ac:dyDescent="0.2">
      <c r="A577" s="113"/>
      <c r="B577" s="200"/>
      <c r="C577" s="200"/>
      <c r="D577" s="201"/>
      <c r="E577" s="113"/>
      <c r="F577" s="113"/>
      <c r="G577" s="113"/>
      <c r="H577" s="113"/>
      <c r="I577" s="203"/>
      <c r="J577" s="203"/>
      <c r="K577" s="203"/>
      <c r="L577" s="204"/>
      <c r="M577" s="204"/>
      <c r="N577" s="204"/>
      <c r="O577" s="201"/>
      <c r="P577" s="201"/>
    </row>
    <row r="578" spans="1:16" x14ac:dyDescent="0.2">
      <c r="A578" s="113"/>
      <c r="B578" s="200"/>
      <c r="C578" s="200"/>
      <c r="D578" s="201"/>
      <c r="E578" s="113"/>
      <c r="F578" s="113"/>
      <c r="G578" s="113"/>
      <c r="H578" s="113"/>
      <c r="I578" s="203"/>
      <c r="J578" s="203"/>
      <c r="K578" s="203"/>
      <c r="L578" s="204"/>
      <c r="M578" s="204"/>
      <c r="N578" s="204"/>
      <c r="O578" s="201"/>
      <c r="P578" s="201"/>
    </row>
    <row r="579" spans="1:16" x14ac:dyDescent="0.2">
      <c r="A579" s="113"/>
      <c r="B579" s="200"/>
      <c r="C579" s="200"/>
      <c r="D579" s="201"/>
      <c r="E579" s="113"/>
      <c r="F579" s="113"/>
      <c r="G579" s="113"/>
      <c r="H579" s="113"/>
      <c r="I579" s="203"/>
      <c r="J579" s="203"/>
      <c r="K579" s="203"/>
      <c r="L579" s="204"/>
      <c r="M579" s="204"/>
      <c r="N579" s="204"/>
      <c r="O579" s="201"/>
      <c r="P579" s="201"/>
    </row>
    <row r="580" spans="1:16" x14ac:dyDescent="0.2">
      <c r="A580" s="113"/>
      <c r="B580" s="200"/>
      <c r="C580" s="200"/>
      <c r="D580" s="201"/>
      <c r="E580" s="113"/>
      <c r="F580" s="113"/>
      <c r="G580" s="113"/>
      <c r="H580" s="113"/>
      <c r="I580" s="203"/>
      <c r="J580" s="203"/>
      <c r="K580" s="203"/>
      <c r="L580" s="204"/>
      <c r="M580" s="204"/>
      <c r="N580" s="204"/>
      <c r="O580" s="201"/>
      <c r="P580" s="201"/>
    </row>
    <row r="581" spans="1:16" x14ac:dyDescent="0.2">
      <c r="A581" s="113"/>
      <c r="B581" s="200"/>
      <c r="C581" s="200"/>
      <c r="D581" s="201"/>
      <c r="E581" s="113"/>
      <c r="F581" s="113"/>
      <c r="G581" s="113"/>
      <c r="H581" s="113"/>
      <c r="I581" s="203"/>
      <c r="J581" s="203"/>
      <c r="K581" s="203"/>
      <c r="L581" s="204"/>
      <c r="M581" s="204"/>
      <c r="N581" s="204"/>
      <c r="O581" s="201"/>
      <c r="P581" s="201"/>
    </row>
    <row r="582" spans="1:16" x14ac:dyDescent="0.2">
      <c r="A582" s="113"/>
      <c r="B582" s="200"/>
      <c r="C582" s="200"/>
      <c r="D582" s="201"/>
      <c r="E582" s="113"/>
      <c r="F582" s="113"/>
      <c r="G582" s="113"/>
      <c r="H582" s="113"/>
      <c r="I582" s="203"/>
      <c r="J582" s="203"/>
      <c r="K582" s="203"/>
      <c r="L582" s="204"/>
      <c r="M582" s="204"/>
      <c r="N582" s="204"/>
      <c r="O582" s="201"/>
      <c r="P582" s="201"/>
    </row>
    <row r="583" spans="1:16" x14ac:dyDescent="0.2">
      <c r="A583" s="113"/>
      <c r="B583" s="200"/>
      <c r="C583" s="200"/>
      <c r="D583" s="201"/>
      <c r="E583" s="113"/>
      <c r="F583" s="113"/>
      <c r="G583" s="113"/>
      <c r="H583" s="113"/>
      <c r="I583" s="203"/>
      <c r="J583" s="203"/>
      <c r="K583" s="203"/>
      <c r="L583" s="204"/>
      <c r="M583" s="204"/>
      <c r="N583" s="204"/>
      <c r="O583" s="201"/>
      <c r="P583" s="201"/>
    </row>
    <row r="584" spans="1:16" x14ac:dyDescent="0.2">
      <c r="A584" s="113"/>
      <c r="B584" s="200"/>
      <c r="C584" s="200"/>
      <c r="D584" s="201"/>
      <c r="E584" s="113"/>
      <c r="F584" s="113"/>
      <c r="G584" s="113"/>
      <c r="H584" s="113"/>
      <c r="I584" s="203"/>
      <c r="J584" s="203"/>
      <c r="K584" s="203"/>
      <c r="L584" s="204"/>
      <c r="M584" s="204"/>
      <c r="N584" s="204"/>
      <c r="O584" s="201"/>
      <c r="P584" s="201"/>
    </row>
    <row r="585" spans="1:16" x14ac:dyDescent="0.2">
      <c r="A585" s="113"/>
      <c r="B585" s="200"/>
      <c r="C585" s="200"/>
      <c r="D585" s="201"/>
      <c r="E585" s="113"/>
      <c r="F585" s="113"/>
      <c r="G585" s="113"/>
      <c r="H585" s="113"/>
      <c r="I585" s="203"/>
      <c r="J585" s="203"/>
      <c r="K585" s="203"/>
      <c r="L585" s="204"/>
      <c r="M585" s="204"/>
      <c r="N585" s="204"/>
      <c r="O585" s="201"/>
      <c r="P585" s="201"/>
    </row>
    <row r="586" spans="1:16" x14ac:dyDescent="0.2">
      <c r="A586" s="113"/>
      <c r="B586" s="200"/>
      <c r="C586" s="200"/>
      <c r="D586" s="201"/>
      <c r="E586" s="113"/>
      <c r="F586" s="113"/>
      <c r="G586" s="113"/>
      <c r="H586" s="113"/>
      <c r="I586" s="203"/>
      <c r="J586" s="203"/>
      <c r="K586" s="203"/>
      <c r="L586" s="204"/>
      <c r="M586" s="204"/>
      <c r="N586" s="204"/>
      <c r="O586" s="201"/>
      <c r="P586" s="201"/>
    </row>
    <row r="587" spans="1:16" x14ac:dyDescent="0.2">
      <c r="A587" s="113"/>
      <c r="B587" s="200"/>
      <c r="C587" s="200"/>
      <c r="D587" s="201"/>
      <c r="E587" s="113"/>
      <c r="F587" s="113"/>
      <c r="G587" s="113"/>
      <c r="H587" s="113"/>
      <c r="I587" s="203"/>
      <c r="J587" s="203"/>
      <c r="K587" s="203"/>
      <c r="L587" s="204"/>
      <c r="M587" s="204"/>
      <c r="N587" s="204"/>
      <c r="O587" s="201"/>
      <c r="P587" s="201"/>
    </row>
    <row r="588" spans="1:16" x14ac:dyDescent="0.2">
      <c r="A588" s="113"/>
      <c r="B588" s="200"/>
      <c r="C588" s="200"/>
      <c r="D588" s="201"/>
      <c r="E588" s="113"/>
      <c r="F588" s="113"/>
      <c r="G588" s="113"/>
      <c r="H588" s="113"/>
      <c r="I588" s="203"/>
      <c r="J588" s="203"/>
      <c r="K588" s="203"/>
      <c r="L588" s="204"/>
      <c r="M588" s="204"/>
      <c r="N588" s="204"/>
      <c r="O588" s="201"/>
      <c r="P588" s="201"/>
    </row>
    <row r="589" spans="1:16" x14ac:dyDescent="0.2">
      <c r="A589" s="113"/>
      <c r="B589" s="200"/>
      <c r="C589" s="200"/>
      <c r="D589" s="201"/>
      <c r="E589" s="113"/>
      <c r="F589" s="113"/>
      <c r="G589" s="113"/>
      <c r="H589" s="113"/>
      <c r="I589" s="203"/>
      <c r="J589" s="203"/>
      <c r="K589" s="203"/>
      <c r="L589" s="204"/>
      <c r="M589" s="204"/>
      <c r="N589" s="204"/>
      <c r="O589" s="201"/>
      <c r="P589" s="201"/>
    </row>
    <row r="590" spans="1:16" x14ac:dyDescent="0.2">
      <c r="A590" s="113"/>
      <c r="B590" s="200"/>
      <c r="C590" s="200"/>
      <c r="D590" s="201"/>
      <c r="E590" s="113"/>
      <c r="F590" s="113"/>
      <c r="G590" s="113"/>
      <c r="H590" s="113"/>
      <c r="I590" s="203"/>
      <c r="J590" s="203"/>
      <c r="K590" s="203"/>
      <c r="L590" s="204"/>
      <c r="M590" s="204"/>
      <c r="N590" s="204"/>
      <c r="O590" s="201"/>
      <c r="P590" s="201"/>
    </row>
    <row r="591" spans="1:16" x14ac:dyDescent="0.2">
      <c r="A591" s="113"/>
      <c r="B591" s="200"/>
      <c r="C591" s="200"/>
      <c r="D591" s="201"/>
      <c r="E591" s="113"/>
      <c r="F591" s="113"/>
      <c r="G591" s="113"/>
      <c r="H591" s="113"/>
      <c r="I591" s="203"/>
      <c r="J591" s="203"/>
      <c r="K591" s="203"/>
      <c r="L591" s="204"/>
      <c r="M591" s="204"/>
      <c r="N591" s="204"/>
      <c r="O591" s="201"/>
      <c r="P591" s="201"/>
    </row>
    <row r="592" spans="1:16" x14ac:dyDescent="0.2">
      <c r="A592" s="113"/>
      <c r="B592" s="200"/>
      <c r="C592" s="200"/>
      <c r="D592" s="201"/>
      <c r="E592" s="113"/>
      <c r="F592" s="113"/>
      <c r="G592" s="113"/>
      <c r="H592" s="113"/>
      <c r="I592" s="203"/>
      <c r="J592" s="203"/>
      <c r="K592" s="203"/>
      <c r="L592" s="204"/>
      <c r="M592" s="204"/>
      <c r="N592" s="204"/>
      <c r="O592" s="201"/>
      <c r="P592" s="201"/>
    </row>
    <row r="593" spans="1:16" x14ac:dyDescent="0.2">
      <c r="A593" s="113"/>
      <c r="B593" s="200"/>
      <c r="C593" s="200"/>
      <c r="D593" s="201"/>
      <c r="E593" s="113"/>
      <c r="F593" s="113"/>
      <c r="G593" s="113"/>
      <c r="H593" s="113"/>
      <c r="I593" s="203"/>
      <c r="J593" s="203"/>
      <c r="K593" s="203"/>
      <c r="L593" s="204"/>
      <c r="M593" s="204"/>
      <c r="N593" s="204"/>
      <c r="O593" s="201"/>
      <c r="P593" s="201"/>
    </row>
    <row r="594" spans="1:16" x14ac:dyDescent="0.2">
      <c r="A594" s="113"/>
      <c r="B594" s="200"/>
      <c r="C594" s="200"/>
      <c r="D594" s="201"/>
      <c r="E594" s="113"/>
      <c r="F594" s="113"/>
      <c r="G594" s="113"/>
      <c r="H594" s="113"/>
      <c r="I594" s="203"/>
      <c r="J594" s="203"/>
      <c r="K594" s="203"/>
      <c r="L594" s="204"/>
      <c r="M594" s="204"/>
      <c r="N594" s="204"/>
      <c r="O594" s="201"/>
      <c r="P594" s="201"/>
    </row>
    <row r="595" spans="1:16" x14ac:dyDescent="0.2">
      <c r="A595" s="113"/>
      <c r="B595" s="200"/>
      <c r="C595" s="200"/>
      <c r="D595" s="201"/>
      <c r="E595" s="113"/>
      <c r="F595" s="113"/>
      <c r="G595" s="113"/>
      <c r="H595" s="113"/>
      <c r="I595" s="203"/>
      <c r="J595" s="203"/>
      <c r="K595" s="203"/>
      <c r="L595" s="204"/>
      <c r="M595" s="204"/>
      <c r="N595" s="204"/>
      <c r="O595" s="201"/>
      <c r="P595" s="201"/>
    </row>
    <row r="596" spans="1:16" x14ac:dyDescent="0.2">
      <c r="A596" s="113"/>
      <c r="B596" s="200"/>
      <c r="C596" s="200"/>
      <c r="D596" s="201"/>
      <c r="E596" s="113"/>
      <c r="F596" s="113"/>
      <c r="G596" s="113"/>
      <c r="H596" s="113"/>
      <c r="I596" s="203"/>
      <c r="J596" s="203"/>
      <c r="K596" s="203"/>
      <c r="L596" s="204"/>
      <c r="M596" s="204"/>
      <c r="N596" s="204"/>
      <c r="O596" s="201"/>
      <c r="P596" s="201"/>
    </row>
    <row r="597" spans="1:16" x14ac:dyDescent="0.2">
      <c r="A597" s="113"/>
      <c r="B597" s="200"/>
      <c r="C597" s="200"/>
      <c r="D597" s="201"/>
      <c r="E597" s="113"/>
      <c r="F597" s="113"/>
      <c r="G597" s="113"/>
      <c r="H597" s="113"/>
      <c r="I597" s="203"/>
      <c r="J597" s="203"/>
      <c r="K597" s="203"/>
      <c r="L597" s="204"/>
      <c r="M597" s="204"/>
      <c r="N597" s="204"/>
      <c r="O597" s="201"/>
      <c r="P597" s="201"/>
    </row>
    <row r="598" spans="1:16" x14ac:dyDescent="0.2">
      <c r="A598" s="113"/>
      <c r="B598" s="200"/>
      <c r="C598" s="200"/>
      <c r="D598" s="201"/>
      <c r="E598" s="113"/>
      <c r="F598" s="113"/>
      <c r="G598" s="113"/>
      <c r="H598" s="113"/>
      <c r="I598" s="203"/>
      <c r="J598" s="203"/>
      <c r="K598" s="203"/>
      <c r="L598" s="204"/>
      <c r="M598" s="204"/>
      <c r="N598" s="204"/>
      <c r="O598" s="201"/>
      <c r="P598" s="201"/>
    </row>
    <row r="599" spans="1:16" x14ac:dyDescent="0.2">
      <c r="A599" s="113"/>
      <c r="B599" s="200"/>
      <c r="C599" s="200"/>
      <c r="D599" s="201"/>
      <c r="E599" s="113"/>
      <c r="F599" s="113"/>
      <c r="G599" s="113"/>
      <c r="H599" s="113"/>
      <c r="I599" s="203"/>
      <c r="J599" s="203"/>
      <c r="K599" s="203"/>
      <c r="L599" s="204"/>
      <c r="M599" s="204"/>
      <c r="N599" s="204"/>
      <c r="O599" s="201"/>
      <c r="P599" s="201"/>
    </row>
    <row r="600" spans="1:16" x14ac:dyDescent="0.2">
      <c r="A600" s="113"/>
      <c r="B600" s="200"/>
      <c r="C600" s="200"/>
      <c r="D600" s="201"/>
      <c r="E600" s="113"/>
      <c r="F600" s="113"/>
      <c r="G600" s="113"/>
      <c r="H600" s="113"/>
      <c r="I600" s="203"/>
      <c r="J600" s="203"/>
      <c r="K600" s="203"/>
      <c r="L600" s="204"/>
      <c r="M600" s="204"/>
      <c r="N600" s="204"/>
      <c r="O600" s="201"/>
      <c r="P600" s="201"/>
    </row>
    <row r="601" spans="1:16" x14ac:dyDescent="0.2">
      <c r="A601" s="113"/>
      <c r="B601" s="200"/>
      <c r="C601" s="200"/>
      <c r="D601" s="201"/>
      <c r="E601" s="113"/>
      <c r="F601" s="113"/>
      <c r="G601" s="113"/>
      <c r="H601" s="113"/>
      <c r="I601" s="203"/>
      <c r="J601" s="203"/>
      <c r="K601" s="203"/>
      <c r="L601" s="204"/>
      <c r="M601" s="204"/>
      <c r="N601" s="204"/>
      <c r="O601" s="201"/>
      <c r="P601" s="201"/>
    </row>
    <row r="602" spans="1:16" x14ac:dyDescent="0.2">
      <c r="A602" s="113"/>
      <c r="B602" s="200"/>
      <c r="C602" s="200"/>
      <c r="D602" s="201"/>
      <c r="E602" s="113"/>
      <c r="F602" s="113"/>
      <c r="G602" s="113"/>
      <c r="H602" s="113"/>
      <c r="I602" s="203"/>
      <c r="J602" s="203"/>
      <c r="K602" s="203"/>
      <c r="L602" s="204"/>
      <c r="M602" s="204"/>
      <c r="N602" s="204"/>
      <c r="O602" s="201"/>
      <c r="P602" s="201"/>
    </row>
    <row r="603" spans="1:16" x14ac:dyDescent="0.2">
      <c r="A603" s="113"/>
      <c r="B603" s="200"/>
      <c r="C603" s="200"/>
      <c r="D603" s="201"/>
      <c r="E603" s="113"/>
      <c r="F603" s="113"/>
      <c r="G603" s="113"/>
      <c r="H603" s="113"/>
      <c r="I603" s="203"/>
      <c r="J603" s="203"/>
      <c r="K603" s="203"/>
      <c r="L603" s="204"/>
      <c r="M603" s="204"/>
      <c r="N603" s="204"/>
      <c r="O603" s="201"/>
      <c r="P603" s="201"/>
    </row>
    <row r="604" spans="1:16" x14ac:dyDescent="0.2">
      <c r="A604" s="113"/>
      <c r="B604" s="200"/>
      <c r="C604" s="200"/>
      <c r="D604" s="201"/>
      <c r="E604" s="113"/>
      <c r="F604" s="113"/>
      <c r="G604" s="113"/>
      <c r="H604" s="113"/>
      <c r="I604" s="203"/>
      <c r="J604" s="203"/>
      <c r="K604" s="203"/>
      <c r="L604" s="204"/>
      <c r="M604" s="204"/>
      <c r="N604" s="204"/>
      <c r="O604" s="201"/>
      <c r="P604" s="201"/>
    </row>
    <row r="605" spans="1:16" x14ac:dyDescent="0.2">
      <c r="A605" s="113"/>
      <c r="B605" s="200"/>
      <c r="C605" s="200"/>
      <c r="D605" s="201"/>
      <c r="E605" s="113"/>
      <c r="F605" s="113"/>
      <c r="G605" s="113"/>
      <c r="H605" s="113"/>
      <c r="I605" s="203"/>
      <c r="J605" s="203"/>
      <c r="K605" s="203"/>
      <c r="L605" s="204"/>
      <c r="M605" s="204"/>
      <c r="N605" s="204"/>
      <c r="O605" s="201"/>
      <c r="P605" s="201"/>
    </row>
    <row r="606" spans="1:16" x14ac:dyDescent="0.2">
      <c r="A606" s="113"/>
      <c r="B606" s="200"/>
      <c r="C606" s="200"/>
      <c r="D606" s="201"/>
      <c r="E606" s="113"/>
      <c r="F606" s="113"/>
      <c r="G606" s="113"/>
      <c r="H606" s="113"/>
      <c r="I606" s="203"/>
      <c r="J606" s="203"/>
      <c r="K606" s="203"/>
      <c r="L606" s="204"/>
      <c r="M606" s="204"/>
      <c r="N606" s="204"/>
      <c r="O606" s="201"/>
      <c r="P606" s="201"/>
    </row>
    <row r="607" spans="1:16" x14ac:dyDescent="0.2">
      <c r="A607" s="113"/>
      <c r="B607" s="200"/>
      <c r="C607" s="200"/>
      <c r="D607" s="201"/>
      <c r="E607" s="113"/>
      <c r="F607" s="113"/>
      <c r="G607" s="113"/>
      <c r="H607" s="113"/>
      <c r="I607" s="203"/>
      <c r="J607" s="203"/>
      <c r="K607" s="203"/>
      <c r="L607" s="204"/>
      <c r="M607" s="204"/>
      <c r="N607" s="204"/>
      <c r="O607" s="201"/>
      <c r="P607" s="201"/>
    </row>
    <row r="608" spans="1:16" x14ac:dyDescent="0.2">
      <c r="A608" s="113"/>
      <c r="B608" s="200"/>
      <c r="C608" s="200"/>
      <c r="D608" s="201"/>
      <c r="E608" s="113"/>
      <c r="F608" s="113"/>
      <c r="G608" s="113"/>
      <c r="H608" s="113"/>
      <c r="I608" s="203"/>
      <c r="J608" s="203"/>
      <c r="K608" s="203"/>
      <c r="L608" s="204"/>
      <c r="M608" s="204"/>
      <c r="N608" s="204"/>
      <c r="O608" s="201"/>
      <c r="P608" s="201"/>
    </row>
    <row r="609" spans="1:16" x14ac:dyDescent="0.2">
      <c r="A609" s="113"/>
      <c r="B609" s="200"/>
      <c r="C609" s="200"/>
      <c r="D609" s="201"/>
      <c r="E609" s="113"/>
      <c r="F609" s="113"/>
      <c r="G609" s="113"/>
      <c r="H609" s="113"/>
      <c r="I609" s="203"/>
      <c r="J609" s="203"/>
      <c r="K609" s="203"/>
      <c r="L609" s="204"/>
      <c r="M609" s="204"/>
      <c r="N609" s="204"/>
      <c r="O609" s="201"/>
      <c r="P609" s="201"/>
    </row>
    <row r="610" spans="1:16" x14ac:dyDescent="0.2">
      <c r="A610" s="113"/>
      <c r="B610" s="200"/>
      <c r="C610" s="200"/>
      <c r="D610" s="201"/>
      <c r="E610" s="113"/>
      <c r="F610" s="113"/>
      <c r="G610" s="113"/>
      <c r="H610" s="113"/>
      <c r="I610" s="203"/>
      <c r="J610" s="203"/>
      <c r="K610" s="203"/>
      <c r="L610" s="204"/>
      <c r="M610" s="204"/>
      <c r="N610" s="204"/>
      <c r="O610" s="201"/>
      <c r="P610" s="201"/>
    </row>
    <row r="611" spans="1:16" x14ac:dyDescent="0.2">
      <c r="A611" s="113"/>
      <c r="B611" s="200"/>
      <c r="C611" s="200"/>
      <c r="D611" s="201"/>
      <c r="E611" s="113"/>
      <c r="F611" s="113"/>
      <c r="G611" s="113"/>
      <c r="H611" s="113"/>
      <c r="I611" s="203"/>
      <c r="J611" s="203"/>
      <c r="K611" s="203"/>
      <c r="L611" s="204"/>
      <c r="M611" s="204"/>
      <c r="N611" s="204"/>
      <c r="O611" s="201"/>
      <c r="P611" s="201"/>
    </row>
    <row r="612" spans="1:16" x14ac:dyDescent="0.2">
      <c r="A612" s="113"/>
      <c r="B612" s="200"/>
      <c r="C612" s="200"/>
      <c r="D612" s="201"/>
      <c r="E612" s="113"/>
      <c r="F612" s="113"/>
      <c r="G612" s="113"/>
      <c r="H612" s="113"/>
      <c r="I612" s="203"/>
      <c r="J612" s="203"/>
      <c r="K612" s="203"/>
      <c r="L612" s="204"/>
      <c r="M612" s="204"/>
      <c r="N612" s="204"/>
      <c r="O612" s="201"/>
      <c r="P612" s="201"/>
    </row>
    <row r="613" spans="1:16" x14ac:dyDescent="0.2">
      <c r="A613" s="113"/>
      <c r="B613" s="200"/>
      <c r="C613" s="200"/>
      <c r="D613" s="201"/>
      <c r="E613" s="113"/>
      <c r="F613" s="113"/>
      <c r="G613" s="113"/>
      <c r="H613" s="113"/>
      <c r="I613" s="203"/>
      <c r="J613" s="203"/>
      <c r="K613" s="203"/>
      <c r="L613" s="204"/>
      <c r="M613" s="204"/>
      <c r="N613" s="204"/>
      <c r="O613" s="201"/>
      <c r="P613" s="201"/>
    </row>
    <row r="614" spans="1:16" x14ac:dyDescent="0.2">
      <c r="A614" s="113"/>
      <c r="B614" s="200"/>
      <c r="C614" s="200"/>
      <c r="D614" s="201"/>
      <c r="E614" s="113"/>
      <c r="F614" s="113"/>
      <c r="G614" s="113"/>
      <c r="H614" s="113"/>
      <c r="I614" s="203"/>
      <c r="J614" s="203"/>
      <c r="K614" s="203"/>
      <c r="L614" s="204"/>
      <c r="M614" s="204"/>
      <c r="N614" s="204"/>
      <c r="O614" s="201"/>
      <c r="P614" s="201"/>
    </row>
    <row r="615" spans="1:16" x14ac:dyDescent="0.2">
      <c r="A615" s="113"/>
      <c r="B615" s="200"/>
      <c r="C615" s="200"/>
      <c r="D615" s="201"/>
      <c r="E615" s="113"/>
      <c r="F615" s="113"/>
      <c r="G615" s="113"/>
      <c r="H615" s="113"/>
      <c r="I615" s="203"/>
      <c r="J615" s="203"/>
      <c r="K615" s="203"/>
      <c r="L615" s="204"/>
      <c r="M615" s="204"/>
      <c r="N615" s="204"/>
      <c r="O615" s="201"/>
      <c r="P615" s="201"/>
    </row>
    <row r="616" spans="1:16" x14ac:dyDescent="0.2">
      <c r="A616" s="113"/>
      <c r="B616" s="200"/>
      <c r="C616" s="200"/>
      <c r="D616" s="201"/>
      <c r="E616" s="113"/>
      <c r="F616" s="113"/>
      <c r="G616" s="113"/>
      <c r="H616" s="113"/>
      <c r="I616" s="203"/>
      <c r="J616" s="203"/>
      <c r="K616" s="203"/>
      <c r="L616" s="204"/>
      <c r="M616" s="204"/>
      <c r="N616" s="204"/>
      <c r="O616" s="201"/>
      <c r="P616" s="201"/>
    </row>
    <row r="617" spans="1:16" x14ac:dyDescent="0.2">
      <c r="A617" s="113"/>
      <c r="B617" s="200"/>
      <c r="C617" s="200"/>
      <c r="D617" s="201"/>
      <c r="E617" s="113"/>
      <c r="F617" s="113"/>
      <c r="G617" s="113"/>
      <c r="H617" s="113"/>
      <c r="I617" s="203"/>
      <c r="J617" s="203"/>
      <c r="K617" s="203"/>
      <c r="L617" s="204"/>
      <c r="M617" s="204"/>
      <c r="N617" s="204"/>
      <c r="O617" s="201"/>
      <c r="P617" s="201"/>
    </row>
    <row r="618" spans="1:16" x14ac:dyDescent="0.2">
      <c r="A618" s="113"/>
      <c r="B618" s="200"/>
      <c r="C618" s="200"/>
      <c r="D618" s="201"/>
      <c r="E618" s="113"/>
      <c r="F618" s="113"/>
      <c r="G618" s="113"/>
      <c r="H618" s="113"/>
      <c r="I618" s="203"/>
      <c r="J618" s="203"/>
      <c r="K618" s="203"/>
      <c r="L618" s="204"/>
      <c r="M618" s="204"/>
      <c r="N618" s="204"/>
      <c r="O618" s="201"/>
      <c r="P618" s="201"/>
    </row>
    <row r="619" spans="1:16" x14ac:dyDescent="0.2">
      <c r="A619" s="113"/>
      <c r="B619" s="200"/>
      <c r="C619" s="200"/>
      <c r="D619" s="201"/>
      <c r="E619" s="113"/>
      <c r="F619" s="113"/>
      <c r="G619" s="113"/>
      <c r="H619" s="113"/>
      <c r="I619" s="203"/>
      <c r="J619" s="203"/>
      <c r="K619" s="203"/>
      <c r="L619" s="204"/>
      <c r="M619" s="204"/>
      <c r="N619" s="204"/>
      <c r="O619" s="201"/>
      <c r="P619" s="201"/>
    </row>
    <row r="620" spans="1:16" x14ac:dyDescent="0.2">
      <c r="A620" s="113"/>
      <c r="B620" s="200"/>
      <c r="C620" s="200"/>
      <c r="D620" s="201"/>
      <c r="E620" s="113"/>
      <c r="F620" s="113"/>
      <c r="G620" s="113"/>
      <c r="H620" s="113"/>
      <c r="I620" s="203"/>
      <c r="J620" s="203"/>
      <c r="K620" s="203"/>
      <c r="L620" s="204"/>
      <c r="M620" s="204"/>
      <c r="N620" s="204"/>
      <c r="O620" s="201"/>
      <c r="P620" s="201"/>
    </row>
    <row r="621" spans="1:16" x14ac:dyDescent="0.2">
      <c r="A621" s="113"/>
      <c r="B621" s="200"/>
      <c r="C621" s="200"/>
      <c r="D621" s="201"/>
      <c r="E621" s="113"/>
      <c r="F621" s="113"/>
      <c r="G621" s="113"/>
      <c r="H621" s="113"/>
      <c r="I621" s="203"/>
      <c r="J621" s="203"/>
      <c r="K621" s="203"/>
      <c r="L621" s="204"/>
      <c r="M621" s="204"/>
      <c r="N621" s="204"/>
      <c r="O621" s="201"/>
      <c r="P621" s="201"/>
    </row>
    <row r="622" spans="1:16" x14ac:dyDescent="0.2">
      <c r="A622" s="113"/>
      <c r="B622" s="200"/>
      <c r="C622" s="200"/>
      <c r="D622" s="201"/>
      <c r="E622" s="113"/>
      <c r="F622" s="113"/>
      <c r="G622" s="113"/>
      <c r="H622" s="113"/>
      <c r="I622" s="203"/>
      <c r="J622" s="203"/>
      <c r="K622" s="203"/>
      <c r="L622" s="204"/>
      <c r="M622" s="204"/>
      <c r="N622" s="204"/>
      <c r="O622" s="201"/>
      <c r="P622" s="201"/>
    </row>
    <row r="623" spans="1:16" x14ac:dyDescent="0.2">
      <c r="A623" s="113"/>
      <c r="B623" s="200"/>
      <c r="C623" s="200"/>
      <c r="D623" s="201"/>
      <c r="E623" s="113"/>
      <c r="F623" s="113"/>
      <c r="G623" s="113"/>
      <c r="H623" s="113"/>
      <c r="I623" s="203"/>
      <c r="J623" s="203"/>
      <c r="K623" s="203"/>
      <c r="L623" s="204"/>
      <c r="M623" s="204"/>
      <c r="N623" s="204"/>
      <c r="O623" s="201"/>
      <c r="P623" s="201"/>
    </row>
    <row r="624" spans="1:16" x14ac:dyDescent="0.2">
      <c r="A624" s="113"/>
      <c r="B624" s="200"/>
      <c r="C624" s="200"/>
      <c r="D624" s="201"/>
      <c r="E624" s="113"/>
      <c r="F624" s="113"/>
      <c r="G624" s="113"/>
      <c r="H624" s="113"/>
      <c r="I624" s="203"/>
      <c r="J624" s="203"/>
      <c r="K624" s="203"/>
      <c r="L624" s="204"/>
      <c r="M624" s="204"/>
      <c r="N624" s="204"/>
      <c r="O624" s="201"/>
      <c r="P624" s="201"/>
    </row>
    <row r="625" spans="1:16" x14ac:dyDescent="0.2">
      <c r="A625" s="113"/>
      <c r="B625" s="200"/>
      <c r="C625" s="200"/>
      <c r="D625" s="201"/>
      <c r="E625" s="113"/>
      <c r="F625" s="113"/>
      <c r="G625" s="113"/>
      <c r="H625" s="113"/>
      <c r="I625" s="203"/>
      <c r="J625" s="203"/>
      <c r="K625" s="203"/>
      <c r="L625" s="204"/>
      <c r="M625" s="204"/>
      <c r="N625" s="204"/>
      <c r="O625" s="201"/>
      <c r="P625" s="201"/>
    </row>
    <row r="626" spans="1:16" x14ac:dyDescent="0.2">
      <c r="A626" s="113"/>
      <c r="B626" s="200"/>
      <c r="C626" s="200"/>
      <c r="D626" s="201"/>
      <c r="E626" s="113"/>
      <c r="F626" s="113"/>
      <c r="G626" s="113"/>
      <c r="H626" s="113"/>
      <c r="I626" s="203"/>
      <c r="J626" s="203"/>
      <c r="K626" s="203"/>
      <c r="L626" s="204"/>
      <c r="M626" s="204"/>
      <c r="N626" s="204"/>
      <c r="O626" s="201"/>
      <c r="P626" s="201"/>
    </row>
    <row r="627" spans="1:16" x14ac:dyDescent="0.2">
      <c r="A627" s="113"/>
      <c r="B627" s="200"/>
      <c r="C627" s="200"/>
      <c r="D627" s="201"/>
      <c r="E627" s="113"/>
      <c r="F627" s="113"/>
      <c r="G627" s="113"/>
      <c r="H627" s="113"/>
      <c r="I627" s="203"/>
      <c r="J627" s="203"/>
      <c r="K627" s="203"/>
      <c r="L627" s="204"/>
      <c r="M627" s="204"/>
      <c r="N627" s="204"/>
      <c r="O627" s="201"/>
      <c r="P627" s="201"/>
    </row>
    <row r="628" spans="1:16" x14ac:dyDescent="0.2">
      <c r="A628" s="113"/>
      <c r="B628" s="200"/>
      <c r="C628" s="200"/>
      <c r="D628" s="201"/>
      <c r="E628" s="113"/>
      <c r="F628" s="113"/>
      <c r="G628" s="113"/>
      <c r="H628" s="113"/>
      <c r="I628" s="203"/>
      <c r="J628" s="203"/>
      <c r="K628" s="203"/>
      <c r="L628" s="204"/>
      <c r="M628" s="204"/>
      <c r="N628" s="204"/>
      <c r="O628" s="201"/>
      <c r="P628" s="201"/>
    </row>
    <row r="629" spans="1:16" x14ac:dyDescent="0.2">
      <c r="A629" s="113"/>
      <c r="B629" s="200"/>
      <c r="C629" s="200"/>
      <c r="D629" s="201"/>
      <c r="E629" s="113"/>
      <c r="F629" s="113"/>
      <c r="G629" s="113"/>
      <c r="H629" s="113"/>
      <c r="I629" s="203"/>
      <c r="J629" s="203"/>
      <c r="K629" s="203"/>
      <c r="L629" s="204"/>
      <c r="M629" s="204"/>
      <c r="N629" s="204"/>
      <c r="O629" s="201"/>
      <c r="P629" s="201"/>
    </row>
    <row r="630" spans="1:16" x14ac:dyDescent="0.2">
      <c r="A630" s="113"/>
      <c r="B630" s="200"/>
      <c r="C630" s="200"/>
      <c r="D630" s="201"/>
      <c r="E630" s="113"/>
      <c r="F630" s="113"/>
      <c r="G630" s="113"/>
      <c r="H630" s="113"/>
      <c r="I630" s="203"/>
      <c r="J630" s="203"/>
      <c r="K630" s="203"/>
      <c r="L630" s="204"/>
      <c r="M630" s="204"/>
      <c r="N630" s="204"/>
      <c r="O630" s="201"/>
      <c r="P630" s="201"/>
    </row>
    <row r="631" spans="1:16" x14ac:dyDescent="0.2">
      <c r="A631" s="113"/>
      <c r="B631" s="200"/>
      <c r="C631" s="200"/>
      <c r="D631" s="201"/>
      <c r="E631" s="113"/>
      <c r="F631" s="113"/>
      <c r="G631" s="113"/>
      <c r="H631" s="113"/>
      <c r="I631" s="203"/>
      <c r="J631" s="203"/>
      <c r="K631" s="203"/>
      <c r="L631" s="204"/>
      <c r="M631" s="204"/>
      <c r="N631" s="204"/>
      <c r="O631" s="201"/>
      <c r="P631" s="201"/>
    </row>
    <row r="632" spans="1:16" x14ac:dyDescent="0.2">
      <c r="A632" s="113"/>
      <c r="B632" s="200"/>
      <c r="C632" s="200"/>
      <c r="D632" s="201"/>
      <c r="E632" s="113"/>
      <c r="F632" s="113"/>
      <c r="G632" s="113"/>
      <c r="H632" s="113"/>
      <c r="I632" s="203"/>
      <c r="J632" s="203"/>
      <c r="K632" s="203"/>
      <c r="L632" s="204"/>
      <c r="M632" s="204"/>
      <c r="N632" s="204"/>
      <c r="O632" s="201"/>
      <c r="P632" s="201"/>
    </row>
    <row r="633" spans="1:16" x14ac:dyDescent="0.2">
      <c r="A633" s="113"/>
      <c r="B633" s="200"/>
      <c r="C633" s="200"/>
      <c r="D633" s="201"/>
      <c r="E633" s="113"/>
      <c r="F633" s="113"/>
      <c r="G633" s="113"/>
      <c r="H633" s="113"/>
      <c r="I633" s="203"/>
      <c r="J633" s="203"/>
      <c r="K633" s="203"/>
      <c r="L633" s="204"/>
      <c r="M633" s="204"/>
      <c r="N633" s="204"/>
      <c r="O633" s="201"/>
      <c r="P633" s="201"/>
    </row>
    <row r="634" spans="1:16" x14ac:dyDescent="0.2">
      <c r="A634" s="113"/>
      <c r="B634" s="200"/>
      <c r="C634" s="200"/>
      <c r="D634" s="201"/>
      <c r="E634" s="113"/>
      <c r="F634" s="113"/>
      <c r="G634" s="113"/>
      <c r="H634" s="113"/>
      <c r="I634" s="203"/>
      <c r="J634" s="203"/>
      <c r="K634" s="203"/>
      <c r="L634" s="204"/>
      <c r="M634" s="204"/>
      <c r="N634" s="204"/>
      <c r="O634" s="201"/>
      <c r="P634" s="201"/>
    </row>
    <row r="635" spans="1:16" x14ac:dyDescent="0.2">
      <c r="A635" s="113"/>
      <c r="B635" s="200"/>
      <c r="C635" s="200"/>
      <c r="D635" s="201"/>
      <c r="E635" s="113"/>
      <c r="F635" s="113"/>
      <c r="G635" s="113"/>
      <c r="H635" s="113"/>
      <c r="I635" s="203"/>
      <c r="J635" s="203"/>
      <c r="K635" s="203"/>
      <c r="L635" s="204"/>
      <c r="M635" s="204"/>
      <c r="N635" s="204"/>
      <c r="O635" s="201"/>
      <c r="P635" s="201"/>
    </row>
    <row r="636" spans="1:16" x14ac:dyDescent="0.2">
      <c r="A636" s="113"/>
      <c r="B636" s="200"/>
      <c r="C636" s="200"/>
      <c r="D636" s="201"/>
      <c r="E636" s="113"/>
      <c r="F636" s="113"/>
      <c r="G636" s="113"/>
      <c r="H636" s="113"/>
      <c r="I636" s="203"/>
      <c r="J636" s="203"/>
      <c r="K636" s="203"/>
      <c r="L636" s="204"/>
      <c r="M636" s="204"/>
      <c r="N636" s="204"/>
      <c r="O636" s="201"/>
      <c r="P636" s="201"/>
    </row>
    <row r="637" spans="1:16" x14ac:dyDescent="0.2">
      <c r="A637" s="113"/>
      <c r="B637" s="200"/>
      <c r="C637" s="200"/>
      <c r="D637" s="201"/>
      <c r="E637" s="113"/>
      <c r="F637" s="113"/>
      <c r="G637" s="113"/>
      <c r="H637" s="113"/>
      <c r="I637" s="203"/>
      <c r="J637" s="203"/>
      <c r="K637" s="203"/>
      <c r="L637" s="204"/>
      <c r="M637" s="204"/>
      <c r="N637" s="204"/>
      <c r="O637" s="201"/>
      <c r="P637" s="201"/>
    </row>
    <row r="638" spans="1:16" x14ac:dyDescent="0.2">
      <c r="A638" s="113"/>
      <c r="B638" s="200"/>
      <c r="C638" s="200"/>
      <c r="D638" s="201"/>
      <c r="E638" s="113"/>
      <c r="F638" s="113"/>
      <c r="G638" s="113"/>
      <c r="H638" s="113"/>
      <c r="I638" s="203"/>
      <c r="J638" s="203"/>
      <c r="K638" s="203"/>
      <c r="L638" s="204"/>
      <c r="M638" s="204"/>
      <c r="N638" s="204"/>
      <c r="O638" s="201"/>
      <c r="P638" s="201"/>
    </row>
    <row r="639" spans="1:16" x14ac:dyDescent="0.2">
      <c r="A639" s="113"/>
      <c r="B639" s="200"/>
      <c r="C639" s="200"/>
      <c r="D639" s="201"/>
      <c r="E639" s="113"/>
      <c r="F639" s="113"/>
      <c r="G639" s="113"/>
      <c r="H639" s="113"/>
      <c r="I639" s="203"/>
      <c r="J639" s="203"/>
      <c r="K639" s="203"/>
      <c r="L639" s="204"/>
      <c r="M639" s="204"/>
      <c r="N639" s="204"/>
      <c r="O639" s="201"/>
      <c r="P639" s="201"/>
    </row>
    <row r="640" spans="1:16" x14ac:dyDescent="0.2">
      <c r="A640" s="113"/>
      <c r="B640" s="200"/>
      <c r="C640" s="200"/>
      <c r="D640" s="201"/>
      <c r="E640" s="113"/>
      <c r="F640" s="113"/>
      <c r="G640" s="113"/>
      <c r="H640" s="113"/>
      <c r="I640" s="203"/>
      <c r="J640" s="203"/>
      <c r="K640" s="203"/>
      <c r="L640" s="204"/>
      <c r="M640" s="204"/>
      <c r="N640" s="204"/>
      <c r="O640" s="201"/>
      <c r="P640" s="201"/>
    </row>
    <row r="641" spans="1:16" x14ac:dyDescent="0.2">
      <c r="A641" s="113"/>
      <c r="B641" s="200"/>
      <c r="C641" s="200"/>
      <c r="D641" s="201"/>
      <c r="E641" s="113"/>
      <c r="F641" s="113"/>
      <c r="G641" s="113"/>
      <c r="H641" s="113"/>
      <c r="I641" s="203"/>
      <c r="J641" s="203"/>
      <c r="K641" s="203"/>
      <c r="L641" s="204"/>
      <c r="M641" s="204"/>
      <c r="N641" s="204"/>
      <c r="O641" s="201"/>
      <c r="P641" s="201"/>
    </row>
    <row r="642" spans="1:16" x14ac:dyDescent="0.2">
      <c r="A642" s="113"/>
      <c r="B642" s="200"/>
      <c r="C642" s="200"/>
      <c r="D642" s="201"/>
      <c r="E642" s="113"/>
      <c r="F642" s="113"/>
      <c r="G642" s="113"/>
      <c r="H642" s="113"/>
      <c r="I642" s="203"/>
      <c r="J642" s="203"/>
      <c r="K642" s="203"/>
      <c r="L642" s="204"/>
      <c r="M642" s="204"/>
      <c r="N642" s="204"/>
      <c r="O642" s="201"/>
      <c r="P642" s="201"/>
    </row>
    <row r="643" spans="1:16" x14ac:dyDescent="0.2">
      <c r="A643" s="113"/>
      <c r="B643" s="200"/>
      <c r="C643" s="200"/>
      <c r="D643" s="201"/>
      <c r="E643" s="113"/>
      <c r="F643" s="113"/>
      <c r="G643" s="113"/>
      <c r="H643" s="113"/>
      <c r="I643" s="203"/>
      <c r="J643" s="203"/>
      <c r="K643" s="203"/>
      <c r="L643" s="204"/>
      <c r="M643" s="204"/>
      <c r="N643" s="204"/>
      <c r="O643" s="201"/>
      <c r="P643" s="201"/>
    </row>
    <row r="644" spans="1:16" x14ac:dyDescent="0.2">
      <c r="A644" s="113"/>
      <c r="B644" s="200"/>
      <c r="C644" s="200"/>
      <c r="D644" s="201"/>
      <c r="E644" s="113"/>
      <c r="F644" s="113"/>
      <c r="G644" s="113"/>
      <c r="H644" s="113"/>
      <c r="I644" s="203"/>
      <c r="J644" s="203"/>
      <c r="K644" s="203"/>
      <c r="L644" s="204"/>
      <c r="M644" s="204"/>
      <c r="N644" s="204"/>
      <c r="O644" s="201"/>
      <c r="P644" s="201"/>
    </row>
    <row r="645" spans="1:16" x14ac:dyDescent="0.2">
      <c r="A645" s="113"/>
      <c r="B645" s="200"/>
      <c r="C645" s="200"/>
      <c r="D645" s="201"/>
      <c r="E645" s="113"/>
      <c r="F645" s="113"/>
      <c r="G645" s="113"/>
      <c r="H645" s="113"/>
      <c r="I645" s="203"/>
      <c r="J645" s="203"/>
      <c r="K645" s="203"/>
      <c r="L645" s="204"/>
      <c r="M645" s="204"/>
      <c r="N645" s="204"/>
      <c r="O645" s="201"/>
      <c r="P645" s="201"/>
    </row>
    <row r="646" spans="1:16" x14ac:dyDescent="0.2">
      <c r="A646" s="113"/>
      <c r="B646" s="200"/>
      <c r="C646" s="200"/>
      <c r="D646" s="201"/>
      <c r="E646" s="113"/>
      <c r="F646" s="113"/>
      <c r="G646" s="113"/>
      <c r="H646" s="113"/>
      <c r="I646" s="203"/>
      <c r="J646" s="203"/>
      <c r="K646" s="203"/>
      <c r="L646" s="204"/>
      <c r="M646" s="204"/>
      <c r="N646" s="204"/>
      <c r="O646" s="201"/>
      <c r="P646" s="201"/>
    </row>
    <row r="647" spans="1:16" x14ac:dyDescent="0.2">
      <c r="A647" s="113"/>
      <c r="B647" s="200"/>
      <c r="C647" s="200"/>
      <c r="D647" s="201"/>
      <c r="E647" s="113"/>
      <c r="F647" s="113"/>
      <c r="G647" s="113"/>
      <c r="H647" s="113"/>
      <c r="I647" s="203"/>
      <c r="J647" s="203"/>
      <c r="K647" s="203"/>
      <c r="L647" s="204"/>
      <c r="M647" s="204"/>
      <c r="N647" s="204"/>
      <c r="O647" s="201"/>
      <c r="P647" s="201"/>
    </row>
    <row r="648" spans="1:16" x14ac:dyDescent="0.2">
      <c r="A648" s="113"/>
      <c r="B648" s="200"/>
      <c r="C648" s="200"/>
      <c r="D648" s="201"/>
      <c r="E648" s="113"/>
      <c r="F648" s="113"/>
      <c r="G648" s="113"/>
      <c r="H648" s="113"/>
      <c r="I648" s="203"/>
      <c r="J648" s="203"/>
      <c r="K648" s="203"/>
      <c r="L648" s="204"/>
      <c r="M648" s="204"/>
      <c r="N648" s="204"/>
      <c r="O648" s="201"/>
      <c r="P648" s="201"/>
    </row>
    <row r="649" spans="1:16" x14ac:dyDescent="0.2">
      <c r="A649" s="113"/>
      <c r="B649" s="200"/>
      <c r="C649" s="200"/>
      <c r="D649" s="201"/>
      <c r="E649" s="113"/>
      <c r="F649" s="113"/>
      <c r="G649" s="113"/>
      <c r="H649" s="113"/>
      <c r="I649" s="203"/>
      <c r="J649" s="203"/>
      <c r="K649" s="203"/>
      <c r="L649" s="204"/>
      <c r="M649" s="204"/>
      <c r="N649" s="204"/>
      <c r="O649" s="201"/>
      <c r="P649" s="201"/>
    </row>
    <row r="650" spans="1:16" x14ac:dyDescent="0.2">
      <c r="A650" s="113"/>
      <c r="B650" s="200"/>
      <c r="C650" s="200"/>
      <c r="D650" s="201"/>
      <c r="E650" s="113"/>
      <c r="F650" s="113"/>
      <c r="G650" s="113"/>
      <c r="H650" s="113"/>
      <c r="I650" s="203"/>
      <c r="J650" s="203"/>
      <c r="K650" s="203"/>
      <c r="L650" s="204"/>
      <c r="M650" s="204"/>
      <c r="N650" s="204"/>
      <c r="O650" s="201"/>
      <c r="P650" s="201"/>
    </row>
    <row r="651" spans="1:16" x14ac:dyDescent="0.2">
      <c r="A651" s="113"/>
      <c r="B651" s="200"/>
      <c r="C651" s="200"/>
      <c r="D651" s="201"/>
      <c r="E651" s="113"/>
      <c r="F651" s="113"/>
      <c r="G651" s="113"/>
      <c r="H651" s="113"/>
      <c r="I651" s="203"/>
      <c r="J651" s="203"/>
      <c r="K651" s="203"/>
      <c r="L651" s="204"/>
      <c r="M651" s="204"/>
      <c r="N651" s="204"/>
      <c r="O651" s="201"/>
      <c r="P651" s="201"/>
    </row>
    <row r="652" spans="1:16" x14ac:dyDescent="0.2">
      <c r="A652" s="113"/>
      <c r="B652" s="200"/>
      <c r="C652" s="200"/>
      <c r="D652" s="201"/>
      <c r="E652" s="113"/>
      <c r="F652" s="113"/>
      <c r="G652" s="113"/>
      <c r="H652" s="113"/>
      <c r="I652" s="203"/>
      <c r="J652" s="203"/>
      <c r="K652" s="203"/>
      <c r="L652" s="204"/>
      <c r="M652" s="204"/>
      <c r="N652" s="204"/>
      <c r="O652" s="201"/>
      <c r="P652" s="201"/>
    </row>
    <row r="653" spans="1:16" x14ac:dyDescent="0.2">
      <c r="A653" s="113"/>
      <c r="B653" s="200"/>
      <c r="C653" s="200"/>
      <c r="D653" s="201"/>
      <c r="E653" s="113"/>
      <c r="F653" s="113"/>
      <c r="G653" s="113"/>
      <c r="H653" s="113"/>
      <c r="I653" s="203"/>
      <c r="J653" s="203"/>
      <c r="K653" s="203"/>
      <c r="L653" s="204"/>
      <c r="M653" s="204"/>
      <c r="N653" s="204"/>
      <c r="O653" s="201"/>
      <c r="P653" s="201"/>
    </row>
    <row r="654" spans="1:16" x14ac:dyDescent="0.2">
      <c r="A654" s="113"/>
      <c r="B654" s="200"/>
      <c r="C654" s="200"/>
      <c r="D654" s="201"/>
      <c r="E654" s="113"/>
      <c r="F654" s="113"/>
      <c r="G654" s="113"/>
      <c r="H654" s="113"/>
      <c r="I654" s="203"/>
      <c r="J654" s="203"/>
      <c r="K654" s="203"/>
      <c r="L654" s="204"/>
      <c r="M654" s="204"/>
      <c r="N654" s="204"/>
      <c r="O654" s="201"/>
      <c r="P654" s="201"/>
    </row>
    <row r="655" spans="1:16" x14ac:dyDescent="0.2">
      <c r="A655" s="113"/>
      <c r="B655" s="200"/>
      <c r="C655" s="200"/>
      <c r="D655" s="201"/>
      <c r="E655" s="113"/>
      <c r="F655" s="113"/>
      <c r="G655" s="113"/>
      <c r="H655" s="113"/>
      <c r="I655" s="203"/>
      <c r="J655" s="203"/>
      <c r="K655" s="203"/>
      <c r="L655" s="204"/>
      <c r="M655" s="204"/>
      <c r="N655" s="204"/>
      <c r="O655" s="201"/>
      <c r="P655" s="201"/>
    </row>
    <row r="656" spans="1:16" x14ac:dyDescent="0.2">
      <c r="A656" s="113"/>
      <c r="B656" s="200"/>
      <c r="C656" s="200"/>
      <c r="D656" s="201"/>
      <c r="E656" s="113"/>
      <c r="F656" s="113"/>
      <c r="G656" s="113"/>
      <c r="H656" s="113"/>
      <c r="I656" s="203"/>
      <c r="J656" s="203"/>
      <c r="K656" s="203"/>
      <c r="L656" s="204"/>
      <c r="M656" s="204"/>
      <c r="N656" s="204"/>
      <c r="O656" s="201"/>
      <c r="P656" s="201"/>
    </row>
    <row r="657" spans="1:16" x14ac:dyDescent="0.2">
      <c r="A657" s="113"/>
      <c r="B657" s="200"/>
      <c r="C657" s="200"/>
      <c r="D657" s="201"/>
      <c r="E657" s="113"/>
      <c r="F657" s="113"/>
      <c r="G657" s="113"/>
      <c r="H657" s="113"/>
      <c r="I657" s="203"/>
      <c r="J657" s="203"/>
      <c r="K657" s="203"/>
      <c r="L657" s="204"/>
      <c r="M657" s="204"/>
      <c r="N657" s="204"/>
      <c r="O657" s="201"/>
      <c r="P657" s="201"/>
    </row>
    <row r="658" spans="1:16" x14ac:dyDescent="0.2">
      <c r="A658" s="113"/>
      <c r="B658" s="200"/>
      <c r="C658" s="200"/>
      <c r="D658" s="201"/>
      <c r="E658" s="113"/>
      <c r="F658" s="113"/>
      <c r="G658" s="113"/>
      <c r="H658" s="113"/>
      <c r="I658" s="203"/>
      <c r="J658" s="203"/>
      <c r="K658" s="203"/>
      <c r="L658" s="204"/>
      <c r="M658" s="204"/>
      <c r="N658" s="204"/>
      <c r="O658" s="201"/>
      <c r="P658" s="201"/>
    </row>
    <row r="659" spans="1:16" x14ac:dyDescent="0.2">
      <c r="A659" s="113"/>
      <c r="B659" s="200"/>
      <c r="C659" s="200"/>
      <c r="D659" s="201"/>
      <c r="E659" s="113"/>
      <c r="F659" s="113"/>
      <c r="G659" s="113"/>
      <c r="H659" s="113"/>
      <c r="I659" s="203"/>
      <c r="J659" s="203"/>
      <c r="K659" s="203"/>
      <c r="L659" s="204"/>
      <c r="M659" s="204"/>
      <c r="N659" s="204"/>
      <c r="O659" s="201"/>
      <c r="P659" s="201"/>
    </row>
    <row r="660" spans="1:16" x14ac:dyDescent="0.2">
      <c r="A660" s="113"/>
      <c r="B660" s="200"/>
      <c r="C660" s="200"/>
      <c r="D660" s="201"/>
      <c r="E660" s="113"/>
      <c r="F660" s="113"/>
      <c r="G660" s="113"/>
      <c r="H660" s="113"/>
      <c r="I660" s="203"/>
      <c r="J660" s="203"/>
      <c r="K660" s="203"/>
      <c r="L660" s="204"/>
      <c r="M660" s="204"/>
      <c r="N660" s="204"/>
      <c r="O660" s="201"/>
      <c r="P660" s="201"/>
    </row>
    <row r="661" spans="1:16" x14ac:dyDescent="0.2">
      <c r="A661" s="113"/>
      <c r="B661" s="200"/>
      <c r="C661" s="200"/>
      <c r="D661" s="201"/>
      <c r="E661" s="113"/>
      <c r="F661" s="113"/>
      <c r="G661" s="113"/>
      <c r="H661" s="113"/>
      <c r="I661" s="203"/>
      <c r="J661" s="203"/>
      <c r="K661" s="203"/>
      <c r="L661" s="204"/>
      <c r="M661" s="204"/>
      <c r="N661" s="204"/>
      <c r="O661" s="201"/>
      <c r="P661" s="201"/>
    </row>
    <row r="662" spans="1:16" x14ac:dyDescent="0.2">
      <c r="A662" s="113"/>
      <c r="B662" s="200"/>
      <c r="C662" s="200"/>
      <c r="D662" s="201"/>
      <c r="E662" s="113"/>
      <c r="F662" s="113"/>
      <c r="G662" s="113"/>
      <c r="H662" s="113"/>
      <c r="I662" s="203"/>
      <c r="J662" s="203"/>
      <c r="K662" s="203"/>
      <c r="L662" s="204"/>
      <c r="M662" s="204"/>
      <c r="N662" s="204"/>
      <c r="O662" s="201"/>
      <c r="P662" s="201"/>
    </row>
    <row r="663" spans="1:16" x14ac:dyDescent="0.2">
      <c r="A663" s="113"/>
      <c r="B663" s="200"/>
      <c r="C663" s="200"/>
      <c r="D663" s="201"/>
      <c r="E663" s="113"/>
      <c r="F663" s="113"/>
      <c r="G663" s="113"/>
      <c r="H663" s="113"/>
      <c r="I663" s="203"/>
      <c r="J663" s="203"/>
      <c r="K663" s="203"/>
      <c r="L663" s="204"/>
      <c r="M663" s="204"/>
      <c r="N663" s="204"/>
      <c r="O663" s="201"/>
      <c r="P663" s="201"/>
    </row>
    <row r="664" spans="1:16" x14ac:dyDescent="0.2">
      <c r="A664" s="113"/>
      <c r="B664" s="200"/>
      <c r="C664" s="200"/>
      <c r="D664" s="201"/>
      <c r="E664" s="113"/>
      <c r="F664" s="113"/>
      <c r="G664" s="113"/>
      <c r="H664" s="113"/>
      <c r="I664" s="203"/>
      <c r="J664" s="203"/>
      <c r="K664" s="203"/>
      <c r="L664" s="204"/>
      <c r="M664" s="204"/>
      <c r="N664" s="204"/>
      <c r="O664" s="201"/>
      <c r="P664" s="201"/>
    </row>
    <row r="665" spans="1:16" x14ac:dyDescent="0.2">
      <c r="A665" s="113"/>
      <c r="B665" s="200"/>
      <c r="C665" s="200"/>
      <c r="D665" s="201"/>
      <c r="E665" s="113"/>
      <c r="F665" s="113"/>
      <c r="G665" s="113"/>
      <c r="H665" s="113"/>
      <c r="I665" s="203"/>
      <c r="J665" s="203"/>
      <c r="K665" s="203"/>
      <c r="L665" s="204"/>
      <c r="M665" s="204"/>
      <c r="N665" s="204"/>
      <c r="O665" s="201"/>
      <c r="P665" s="201"/>
    </row>
    <row r="666" spans="1:16" x14ac:dyDescent="0.2">
      <c r="A666" s="113"/>
      <c r="B666" s="200"/>
      <c r="C666" s="200"/>
      <c r="D666" s="201"/>
      <c r="E666" s="113"/>
      <c r="F666" s="113"/>
      <c r="G666" s="113"/>
      <c r="H666" s="113"/>
      <c r="I666" s="203"/>
      <c r="J666" s="203"/>
      <c r="K666" s="203"/>
      <c r="L666" s="204"/>
      <c r="M666" s="204"/>
      <c r="N666" s="204"/>
      <c r="O666" s="201"/>
      <c r="P666" s="201"/>
    </row>
    <row r="667" spans="1:16" x14ac:dyDescent="0.2">
      <c r="A667" s="113"/>
      <c r="B667" s="200"/>
      <c r="C667" s="200"/>
      <c r="D667" s="201"/>
      <c r="E667" s="113"/>
      <c r="F667" s="113"/>
      <c r="G667" s="113"/>
      <c r="H667" s="113"/>
      <c r="I667" s="203"/>
      <c r="J667" s="203"/>
      <c r="K667" s="203"/>
      <c r="L667" s="204"/>
      <c r="M667" s="204"/>
      <c r="N667" s="204"/>
      <c r="O667" s="201"/>
      <c r="P667" s="201"/>
    </row>
    <row r="668" spans="1:16" x14ac:dyDescent="0.2">
      <c r="A668" s="113"/>
      <c r="B668" s="200"/>
      <c r="C668" s="200"/>
      <c r="D668" s="201"/>
      <c r="E668" s="113"/>
      <c r="F668" s="113"/>
      <c r="G668" s="113"/>
      <c r="H668" s="113"/>
      <c r="I668" s="203"/>
      <c r="J668" s="203"/>
      <c r="K668" s="203"/>
      <c r="L668" s="204"/>
      <c r="M668" s="204"/>
      <c r="N668" s="204"/>
      <c r="O668" s="201"/>
      <c r="P668" s="201"/>
    </row>
    <row r="669" spans="1:16" x14ac:dyDescent="0.2">
      <c r="A669" s="113"/>
      <c r="B669" s="200"/>
      <c r="C669" s="200"/>
      <c r="D669" s="201"/>
      <c r="E669" s="113"/>
      <c r="F669" s="113"/>
      <c r="G669" s="113"/>
      <c r="H669" s="113"/>
      <c r="I669" s="203"/>
      <c r="J669" s="203"/>
      <c r="K669" s="203"/>
      <c r="L669" s="204"/>
      <c r="M669" s="204"/>
      <c r="N669" s="204"/>
      <c r="O669" s="201"/>
      <c r="P669" s="201"/>
    </row>
    <row r="670" spans="1:16" x14ac:dyDescent="0.2">
      <c r="A670" s="113"/>
      <c r="B670" s="200"/>
      <c r="C670" s="200"/>
      <c r="D670" s="201"/>
      <c r="E670" s="113"/>
      <c r="F670" s="113"/>
      <c r="G670" s="113"/>
      <c r="H670" s="113"/>
      <c r="I670" s="203"/>
      <c r="J670" s="203"/>
      <c r="K670" s="203"/>
      <c r="L670" s="204"/>
      <c r="M670" s="204"/>
      <c r="N670" s="204"/>
      <c r="O670" s="201"/>
      <c r="P670" s="201"/>
    </row>
    <row r="671" spans="1:16" x14ac:dyDescent="0.2">
      <c r="A671" s="113"/>
      <c r="B671" s="200"/>
      <c r="C671" s="200"/>
      <c r="D671" s="201"/>
      <c r="E671" s="113"/>
      <c r="F671" s="113"/>
      <c r="G671" s="113"/>
      <c r="H671" s="113"/>
      <c r="I671" s="203"/>
      <c r="J671" s="203"/>
      <c r="K671" s="203"/>
      <c r="L671" s="204"/>
      <c r="M671" s="204"/>
      <c r="N671" s="204"/>
      <c r="O671" s="201"/>
      <c r="P671" s="201"/>
    </row>
    <row r="672" spans="1:16" x14ac:dyDescent="0.2">
      <c r="A672" s="113"/>
      <c r="B672" s="200"/>
      <c r="C672" s="200"/>
      <c r="D672" s="201"/>
      <c r="E672" s="113"/>
      <c r="F672" s="113"/>
      <c r="G672" s="113"/>
      <c r="H672" s="113"/>
      <c r="I672" s="203"/>
      <c r="J672" s="203"/>
      <c r="K672" s="203"/>
      <c r="L672" s="204"/>
      <c r="M672" s="204"/>
      <c r="N672" s="204"/>
      <c r="O672" s="201"/>
      <c r="P672" s="201"/>
    </row>
    <row r="673" spans="1:16" x14ac:dyDescent="0.2">
      <c r="A673" s="113"/>
      <c r="B673" s="200"/>
      <c r="C673" s="200"/>
      <c r="D673" s="201"/>
      <c r="E673" s="113"/>
      <c r="F673" s="113"/>
      <c r="G673" s="113"/>
      <c r="H673" s="113"/>
      <c r="I673" s="203"/>
      <c r="J673" s="203"/>
      <c r="K673" s="203"/>
      <c r="L673" s="204"/>
      <c r="M673" s="204"/>
      <c r="N673" s="204"/>
      <c r="O673" s="201"/>
      <c r="P673" s="201"/>
    </row>
    <row r="674" spans="1:16" x14ac:dyDescent="0.2">
      <c r="A674" s="113"/>
      <c r="B674" s="200"/>
      <c r="C674" s="200"/>
      <c r="D674" s="201"/>
      <c r="E674" s="113"/>
      <c r="F674" s="113"/>
      <c r="G674" s="113"/>
      <c r="H674" s="113"/>
      <c r="I674" s="203"/>
      <c r="J674" s="203"/>
      <c r="K674" s="203"/>
      <c r="L674" s="204"/>
      <c r="M674" s="204"/>
      <c r="N674" s="204"/>
      <c r="O674" s="201"/>
      <c r="P674" s="201"/>
    </row>
    <row r="675" spans="1:16" x14ac:dyDescent="0.2">
      <c r="A675" s="113"/>
      <c r="B675" s="200"/>
      <c r="C675" s="200"/>
      <c r="D675" s="201"/>
      <c r="E675" s="113"/>
      <c r="F675" s="113"/>
      <c r="G675" s="113"/>
      <c r="H675" s="113"/>
      <c r="I675" s="203"/>
      <c r="J675" s="203"/>
      <c r="K675" s="203"/>
      <c r="L675" s="204"/>
      <c r="M675" s="204"/>
      <c r="N675" s="204"/>
      <c r="O675" s="201"/>
      <c r="P675" s="201"/>
    </row>
    <row r="676" spans="1:16" x14ac:dyDescent="0.2">
      <c r="A676" s="113"/>
      <c r="B676" s="200"/>
      <c r="C676" s="200"/>
      <c r="D676" s="201"/>
      <c r="E676" s="113"/>
      <c r="F676" s="113"/>
      <c r="G676" s="113"/>
      <c r="H676" s="113"/>
      <c r="I676" s="203"/>
      <c r="J676" s="203"/>
      <c r="K676" s="203"/>
      <c r="L676" s="204"/>
      <c r="M676" s="204"/>
      <c r="N676" s="204"/>
      <c r="O676" s="201"/>
      <c r="P676" s="201"/>
    </row>
    <row r="677" spans="1:16" x14ac:dyDescent="0.2">
      <c r="A677" s="113"/>
      <c r="B677" s="200"/>
      <c r="C677" s="200"/>
      <c r="D677" s="201"/>
      <c r="E677" s="113"/>
      <c r="F677" s="113"/>
      <c r="G677" s="113"/>
      <c r="H677" s="113"/>
      <c r="I677" s="203"/>
      <c r="J677" s="203"/>
      <c r="K677" s="203"/>
      <c r="L677" s="204"/>
      <c r="M677" s="204"/>
      <c r="N677" s="204"/>
      <c r="O677" s="201"/>
      <c r="P677" s="201"/>
    </row>
    <row r="678" spans="1:16" x14ac:dyDescent="0.2">
      <c r="A678" s="113"/>
      <c r="B678" s="200"/>
      <c r="C678" s="200"/>
      <c r="D678" s="201"/>
      <c r="E678" s="113"/>
      <c r="F678" s="113"/>
      <c r="G678" s="113"/>
      <c r="H678" s="113"/>
      <c r="I678" s="203"/>
      <c r="J678" s="203"/>
      <c r="K678" s="203"/>
      <c r="L678" s="204"/>
      <c r="M678" s="204"/>
      <c r="N678" s="204"/>
      <c r="O678" s="201"/>
      <c r="P678" s="201"/>
    </row>
    <row r="679" spans="1:16" x14ac:dyDescent="0.2">
      <c r="A679" s="113"/>
      <c r="B679" s="200"/>
      <c r="C679" s="200"/>
      <c r="D679" s="201"/>
      <c r="E679" s="113"/>
      <c r="F679" s="113"/>
      <c r="G679" s="113"/>
      <c r="H679" s="113"/>
      <c r="I679" s="203"/>
      <c r="J679" s="203"/>
      <c r="K679" s="203"/>
      <c r="L679" s="204"/>
      <c r="M679" s="204"/>
      <c r="N679" s="204"/>
      <c r="O679" s="201"/>
      <c r="P679" s="201"/>
    </row>
    <row r="680" spans="1:16" x14ac:dyDescent="0.2">
      <c r="A680" s="113"/>
      <c r="B680" s="200"/>
      <c r="C680" s="200"/>
      <c r="D680" s="201"/>
      <c r="E680" s="113"/>
      <c r="F680" s="113"/>
      <c r="G680" s="113"/>
      <c r="H680" s="113"/>
      <c r="I680" s="203"/>
      <c r="J680" s="203"/>
      <c r="K680" s="203"/>
      <c r="L680" s="204"/>
      <c r="M680" s="204"/>
      <c r="N680" s="204"/>
      <c r="O680" s="201"/>
      <c r="P680" s="201"/>
    </row>
    <row r="681" spans="1:16" x14ac:dyDescent="0.2">
      <c r="A681" s="113"/>
      <c r="B681" s="200"/>
      <c r="C681" s="200"/>
      <c r="D681" s="201"/>
      <c r="E681" s="113"/>
      <c r="F681" s="113"/>
      <c r="G681" s="113"/>
      <c r="H681" s="113"/>
      <c r="I681" s="203"/>
      <c r="J681" s="203"/>
      <c r="K681" s="203"/>
      <c r="L681" s="204"/>
      <c r="M681" s="204"/>
      <c r="N681" s="204"/>
      <c r="O681" s="201"/>
      <c r="P681" s="201"/>
    </row>
    <row r="682" spans="1:16" x14ac:dyDescent="0.2">
      <c r="A682" s="113"/>
      <c r="B682" s="200"/>
      <c r="C682" s="200"/>
      <c r="D682" s="201"/>
      <c r="E682" s="113"/>
      <c r="F682" s="113"/>
      <c r="G682" s="113"/>
      <c r="H682" s="113"/>
      <c r="I682" s="203"/>
      <c r="J682" s="203"/>
      <c r="K682" s="203"/>
      <c r="L682" s="204"/>
      <c r="M682" s="204"/>
      <c r="N682" s="204"/>
      <c r="O682" s="201"/>
      <c r="P682" s="201"/>
    </row>
    <row r="683" spans="1:16" x14ac:dyDescent="0.2">
      <c r="A683" s="113"/>
      <c r="B683" s="200"/>
      <c r="C683" s="200"/>
      <c r="D683" s="201"/>
      <c r="E683" s="113"/>
      <c r="F683" s="113"/>
      <c r="G683" s="113"/>
      <c r="H683" s="113"/>
      <c r="I683" s="203"/>
      <c r="J683" s="203"/>
      <c r="K683" s="203"/>
      <c r="L683" s="204"/>
      <c r="M683" s="204"/>
      <c r="N683" s="204"/>
      <c r="O683" s="201"/>
      <c r="P683" s="201"/>
    </row>
    <row r="684" spans="1:16" x14ac:dyDescent="0.2">
      <c r="A684" s="113"/>
      <c r="B684" s="200"/>
      <c r="C684" s="200"/>
      <c r="D684" s="201"/>
      <c r="E684" s="113"/>
      <c r="F684" s="113"/>
      <c r="G684" s="113"/>
      <c r="H684" s="113"/>
      <c r="I684" s="203"/>
      <c r="J684" s="203"/>
      <c r="K684" s="203"/>
      <c r="L684" s="204"/>
      <c r="M684" s="204"/>
      <c r="N684" s="204"/>
      <c r="O684" s="201"/>
      <c r="P684" s="201"/>
    </row>
    <row r="685" spans="1:16" x14ac:dyDescent="0.2">
      <c r="A685" s="113"/>
      <c r="B685" s="200"/>
      <c r="C685" s="200"/>
      <c r="D685" s="201"/>
      <c r="E685" s="113"/>
      <c r="F685" s="113"/>
      <c r="G685" s="113"/>
      <c r="H685" s="113"/>
      <c r="I685" s="203"/>
      <c r="J685" s="203"/>
      <c r="K685" s="203"/>
      <c r="L685" s="204"/>
      <c r="M685" s="204"/>
      <c r="N685" s="204"/>
      <c r="O685" s="201"/>
      <c r="P685" s="201"/>
    </row>
    <row r="686" spans="1:16" x14ac:dyDescent="0.2">
      <c r="A686" s="113"/>
      <c r="B686" s="200"/>
      <c r="C686" s="200"/>
      <c r="D686" s="201"/>
      <c r="E686" s="113"/>
      <c r="F686" s="113"/>
      <c r="G686" s="113"/>
      <c r="H686" s="113"/>
      <c r="I686" s="203"/>
      <c r="J686" s="203"/>
      <c r="K686" s="203"/>
      <c r="L686" s="204"/>
      <c r="M686" s="204"/>
      <c r="N686" s="204"/>
      <c r="O686" s="201"/>
      <c r="P686" s="201"/>
    </row>
    <row r="687" spans="1:16" x14ac:dyDescent="0.2">
      <c r="A687" s="113"/>
      <c r="B687" s="200"/>
      <c r="C687" s="200"/>
      <c r="D687" s="201"/>
      <c r="E687" s="113"/>
      <c r="F687" s="113"/>
      <c r="G687" s="113"/>
      <c r="H687" s="113"/>
      <c r="I687" s="203"/>
      <c r="J687" s="203"/>
      <c r="K687" s="203"/>
      <c r="L687" s="204"/>
      <c r="M687" s="204"/>
      <c r="N687" s="204"/>
      <c r="O687" s="201"/>
      <c r="P687" s="201"/>
    </row>
    <row r="688" spans="1:16" x14ac:dyDescent="0.2">
      <c r="A688" s="113"/>
      <c r="B688" s="200"/>
      <c r="C688" s="200"/>
      <c r="D688" s="201"/>
      <c r="E688" s="113"/>
      <c r="F688" s="113"/>
      <c r="G688" s="113"/>
      <c r="H688" s="113"/>
      <c r="I688" s="203"/>
      <c r="J688" s="203"/>
      <c r="K688" s="203"/>
      <c r="L688" s="204"/>
      <c r="M688" s="204"/>
      <c r="N688" s="204"/>
      <c r="O688" s="201"/>
      <c r="P688" s="201"/>
    </row>
    <row r="689" spans="1:16" x14ac:dyDescent="0.2">
      <c r="A689" s="113"/>
      <c r="B689" s="200"/>
      <c r="C689" s="200"/>
      <c r="D689" s="201"/>
      <c r="E689" s="113"/>
      <c r="F689" s="113"/>
      <c r="G689" s="113"/>
      <c r="H689" s="113"/>
      <c r="I689" s="203"/>
      <c r="J689" s="203"/>
      <c r="K689" s="203"/>
      <c r="L689" s="204"/>
      <c r="M689" s="204"/>
      <c r="N689" s="204"/>
      <c r="O689" s="201"/>
      <c r="P689" s="201"/>
    </row>
    <row r="690" spans="1:16" x14ac:dyDescent="0.2">
      <c r="A690" s="113"/>
      <c r="B690" s="200"/>
      <c r="C690" s="200"/>
      <c r="D690" s="201"/>
      <c r="E690" s="113"/>
      <c r="F690" s="113"/>
      <c r="G690" s="113"/>
      <c r="H690" s="113"/>
      <c r="I690" s="203"/>
      <c r="J690" s="203"/>
      <c r="K690" s="203"/>
      <c r="L690" s="204"/>
      <c r="M690" s="204"/>
      <c r="N690" s="204"/>
      <c r="O690" s="201"/>
      <c r="P690" s="201"/>
    </row>
    <row r="691" spans="1:16" x14ac:dyDescent="0.2">
      <c r="A691" s="113"/>
      <c r="B691" s="200"/>
      <c r="C691" s="200"/>
      <c r="D691" s="201"/>
      <c r="E691" s="113"/>
      <c r="F691" s="113"/>
      <c r="G691" s="113"/>
      <c r="H691" s="113"/>
      <c r="I691" s="203"/>
      <c r="J691" s="203"/>
      <c r="K691" s="203"/>
      <c r="L691" s="204"/>
      <c r="M691" s="204"/>
      <c r="N691" s="204"/>
      <c r="O691" s="201"/>
      <c r="P691" s="201"/>
    </row>
    <row r="692" spans="1:16" x14ac:dyDescent="0.2">
      <c r="A692" s="113"/>
      <c r="B692" s="200"/>
      <c r="C692" s="200"/>
      <c r="D692" s="201"/>
      <c r="E692" s="113"/>
      <c r="F692" s="113"/>
      <c r="G692" s="113"/>
      <c r="H692" s="113"/>
      <c r="I692" s="203"/>
      <c r="J692" s="203"/>
      <c r="K692" s="203"/>
      <c r="L692" s="204"/>
      <c r="M692" s="204"/>
      <c r="N692" s="204"/>
      <c r="O692" s="201"/>
      <c r="P692" s="201"/>
    </row>
    <row r="693" spans="1:16" x14ac:dyDescent="0.2">
      <c r="A693" s="113"/>
      <c r="B693" s="200"/>
      <c r="C693" s="200"/>
      <c r="D693" s="201"/>
      <c r="E693" s="113"/>
      <c r="F693" s="113"/>
      <c r="G693" s="113"/>
      <c r="H693" s="113"/>
      <c r="I693" s="203"/>
      <c r="J693" s="203"/>
      <c r="K693" s="203"/>
      <c r="L693" s="204"/>
      <c r="M693" s="204"/>
      <c r="N693" s="204"/>
      <c r="O693" s="201"/>
      <c r="P693" s="201"/>
    </row>
    <row r="694" spans="1:16" x14ac:dyDescent="0.2">
      <c r="A694" s="113"/>
      <c r="B694" s="200"/>
      <c r="C694" s="200"/>
      <c r="D694" s="201"/>
      <c r="E694" s="113"/>
      <c r="F694" s="113"/>
      <c r="G694" s="113"/>
      <c r="H694" s="113"/>
      <c r="I694" s="203"/>
      <c r="J694" s="203"/>
      <c r="K694" s="203"/>
      <c r="L694" s="204"/>
      <c r="M694" s="204"/>
      <c r="N694" s="204"/>
      <c r="O694" s="201"/>
      <c r="P694" s="201"/>
    </row>
    <row r="695" spans="1:16" x14ac:dyDescent="0.2">
      <c r="A695" s="113"/>
      <c r="B695" s="200"/>
      <c r="C695" s="200"/>
      <c r="D695" s="201"/>
      <c r="E695" s="113"/>
      <c r="F695" s="113"/>
      <c r="G695" s="113"/>
      <c r="H695" s="113"/>
      <c r="I695" s="203"/>
      <c r="J695" s="203"/>
      <c r="K695" s="203"/>
      <c r="L695" s="204"/>
      <c r="M695" s="204"/>
      <c r="N695" s="204"/>
      <c r="O695" s="201"/>
      <c r="P695" s="201"/>
    </row>
    <row r="696" spans="1:16" x14ac:dyDescent="0.2">
      <c r="A696" s="113"/>
      <c r="B696" s="200"/>
      <c r="C696" s="200"/>
      <c r="D696" s="201"/>
      <c r="E696" s="113"/>
      <c r="F696" s="113"/>
      <c r="G696" s="113"/>
      <c r="H696" s="113"/>
      <c r="I696" s="203"/>
      <c r="J696" s="203"/>
      <c r="K696" s="203"/>
      <c r="L696" s="204"/>
      <c r="M696" s="204"/>
      <c r="N696" s="204"/>
      <c r="O696" s="201"/>
      <c r="P696" s="201"/>
    </row>
    <row r="697" spans="1:16" x14ac:dyDescent="0.2">
      <c r="A697" s="113"/>
      <c r="B697" s="200"/>
      <c r="C697" s="200"/>
      <c r="D697" s="201"/>
      <c r="E697" s="113"/>
      <c r="F697" s="113"/>
      <c r="G697" s="113"/>
      <c r="H697" s="113"/>
      <c r="I697" s="203"/>
      <c r="J697" s="203"/>
      <c r="K697" s="203"/>
      <c r="L697" s="204"/>
      <c r="M697" s="204"/>
      <c r="N697" s="204"/>
      <c r="O697" s="201"/>
      <c r="P697" s="201"/>
    </row>
    <row r="698" spans="1:16" x14ac:dyDescent="0.2">
      <c r="A698" s="113"/>
      <c r="B698" s="200"/>
      <c r="C698" s="200"/>
      <c r="D698" s="201"/>
      <c r="E698" s="113"/>
      <c r="F698" s="113"/>
      <c r="G698" s="113"/>
      <c r="H698" s="113"/>
      <c r="I698" s="203"/>
      <c r="J698" s="203"/>
      <c r="K698" s="203"/>
      <c r="L698" s="204"/>
      <c r="M698" s="204"/>
      <c r="N698" s="204"/>
      <c r="O698" s="201"/>
      <c r="P698" s="201"/>
    </row>
    <row r="699" spans="1:16" x14ac:dyDescent="0.2">
      <c r="A699" s="113"/>
      <c r="B699" s="200"/>
      <c r="C699" s="200"/>
      <c r="D699" s="201"/>
      <c r="E699" s="113"/>
      <c r="F699" s="113"/>
      <c r="G699" s="113"/>
      <c r="H699" s="113"/>
      <c r="I699" s="203"/>
      <c r="J699" s="203"/>
      <c r="K699" s="203"/>
      <c r="L699" s="204"/>
      <c r="M699" s="204"/>
      <c r="N699" s="204"/>
      <c r="O699" s="201"/>
      <c r="P699" s="201"/>
    </row>
    <row r="700" spans="1:16" x14ac:dyDescent="0.2">
      <c r="A700" s="113"/>
      <c r="B700" s="200"/>
      <c r="C700" s="200"/>
      <c r="D700" s="201"/>
      <c r="E700" s="113"/>
      <c r="F700" s="113"/>
      <c r="G700" s="113"/>
      <c r="H700" s="113"/>
      <c r="I700" s="203"/>
      <c r="J700" s="203"/>
      <c r="K700" s="203"/>
      <c r="L700" s="204"/>
      <c r="M700" s="204"/>
      <c r="N700" s="204"/>
      <c r="O700" s="201"/>
      <c r="P700" s="201"/>
    </row>
    <row r="701" spans="1:16" x14ac:dyDescent="0.2">
      <c r="A701" s="113"/>
      <c r="B701" s="200"/>
      <c r="C701" s="200"/>
      <c r="D701" s="201"/>
      <c r="E701" s="113"/>
      <c r="F701" s="113"/>
      <c r="G701" s="113"/>
      <c r="H701" s="113"/>
      <c r="I701" s="203"/>
      <c r="J701" s="203"/>
      <c r="K701" s="203"/>
      <c r="L701" s="204"/>
      <c r="M701" s="204"/>
      <c r="N701" s="204"/>
      <c r="O701" s="201"/>
      <c r="P701" s="201"/>
    </row>
    <row r="702" spans="1:16" x14ac:dyDescent="0.2">
      <c r="A702" s="113"/>
      <c r="B702" s="200"/>
      <c r="C702" s="200"/>
      <c r="D702" s="201"/>
      <c r="E702" s="113"/>
      <c r="F702" s="113"/>
      <c r="G702" s="113"/>
      <c r="H702" s="113"/>
      <c r="I702" s="203"/>
      <c r="J702" s="203"/>
      <c r="K702" s="203"/>
      <c r="L702" s="204"/>
      <c r="M702" s="204"/>
      <c r="N702" s="204"/>
      <c r="O702" s="201"/>
      <c r="P702" s="201"/>
    </row>
    <row r="703" spans="1:16" x14ac:dyDescent="0.2">
      <c r="A703" s="113"/>
      <c r="B703" s="200"/>
      <c r="C703" s="200"/>
      <c r="D703" s="201"/>
      <c r="E703" s="113"/>
      <c r="F703" s="113"/>
      <c r="G703" s="113"/>
      <c r="H703" s="113"/>
      <c r="I703" s="203"/>
      <c r="J703" s="203"/>
      <c r="K703" s="203"/>
      <c r="L703" s="204"/>
      <c r="M703" s="204"/>
      <c r="N703" s="204"/>
      <c r="O703" s="201"/>
      <c r="P703" s="201"/>
    </row>
    <row r="704" spans="1:16" x14ac:dyDescent="0.2">
      <c r="A704" s="113"/>
      <c r="B704" s="200"/>
      <c r="C704" s="200"/>
      <c r="D704" s="201"/>
      <c r="E704" s="113"/>
      <c r="F704" s="113"/>
      <c r="G704" s="113"/>
      <c r="H704" s="113"/>
      <c r="I704" s="203"/>
      <c r="J704" s="203"/>
      <c r="K704" s="203"/>
      <c r="L704" s="204"/>
      <c r="M704" s="204"/>
      <c r="N704" s="204"/>
      <c r="O704" s="201"/>
      <c r="P704" s="201"/>
    </row>
    <row r="705" spans="1:16" x14ac:dyDescent="0.2">
      <c r="A705" s="113"/>
      <c r="B705" s="200"/>
      <c r="C705" s="200"/>
      <c r="D705" s="201"/>
      <c r="E705" s="113"/>
      <c r="F705" s="113"/>
      <c r="G705" s="113"/>
      <c r="H705" s="113"/>
      <c r="I705" s="203"/>
      <c r="J705" s="203"/>
      <c r="K705" s="203"/>
      <c r="L705" s="204"/>
      <c r="M705" s="204"/>
      <c r="N705" s="204"/>
      <c r="O705" s="201"/>
      <c r="P705" s="201"/>
    </row>
    <row r="706" spans="1:16" x14ac:dyDescent="0.2">
      <c r="A706" s="113"/>
      <c r="B706" s="200"/>
      <c r="C706" s="200"/>
      <c r="D706" s="201"/>
      <c r="E706" s="113"/>
      <c r="F706" s="113"/>
      <c r="G706" s="113"/>
      <c r="H706" s="113"/>
      <c r="I706" s="203"/>
      <c r="J706" s="203"/>
      <c r="K706" s="203"/>
      <c r="L706" s="204"/>
      <c r="M706" s="204"/>
      <c r="N706" s="204"/>
      <c r="O706" s="201"/>
      <c r="P706" s="201"/>
    </row>
    <row r="707" spans="1:16" x14ac:dyDescent="0.2">
      <c r="A707" s="113"/>
      <c r="B707" s="200"/>
      <c r="C707" s="200"/>
      <c r="D707" s="201"/>
      <c r="E707" s="113"/>
      <c r="F707" s="113"/>
      <c r="G707" s="113"/>
      <c r="H707" s="113"/>
      <c r="I707" s="203"/>
      <c r="J707" s="203"/>
      <c r="K707" s="203"/>
      <c r="L707" s="204"/>
      <c r="M707" s="204"/>
      <c r="N707" s="204"/>
      <c r="O707" s="201"/>
      <c r="P707" s="201"/>
    </row>
    <row r="708" spans="1:16" x14ac:dyDescent="0.2">
      <c r="A708" s="113"/>
      <c r="B708" s="200"/>
      <c r="C708" s="200"/>
      <c r="D708" s="201"/>
      <c r="E708" s="113"/>
      <c r="F708" s="113"/>
      <c r="G708" s="113"/>
      <c r="H708" s="113"/>
      <c r="I708" s="203"/>
      <c r="J708" s="203"/>
      <c r="K708" s="203"/>
      <c r="L708" s="204"/>
      <c r="M708" s="204"/>
      <c r="N708" s="204"/>
      <c r="O708" s="201"/>
      <c r="P708" s="201"/>
    </row>
    <row r="709" spans="1:16" x14ac:dyDescent="0.2">
      <c r="A709" s="113"/>
      <c r="B709" s="200"/>
      <c r="C709" s="200"/>
      <c r="D709" s="201"/>
      <c r="E709" s="113"/>
      <c r="F709" s="113"/>
      <c r="G709" s="113"/>
      <c r="H709" s="113"/>
      <c r="I709" s="203"/>
      <c r="J709" s="203"/>
      <c r="K709" s="203"/>
      <c r="L709" s="204"/>
      <c r="M709" s="204"/>
      <c r="N709" s="204"/>
      <c r="O709" s="201"/>
      <c r="P709" s="201"/>
    </row>
    <row r="710" spans="1:16" x14ac:dyDescent="0.2">
      <c r="A710" s="113"/>
      <c r="B710" s="200"/>
      <c r="C710" s="200"/>
      <c r="D710" s="201"/>
      <c r="E710" s="113"/>
      <c r="F710" s="113"/>
      <c r="G710" s="113"/>
      <c r="H710" s="113"/>
      <c r="I710" s="203"/>
      <c r="J710" s="203"/>
      <c r="K710" s="203"/>
      <c r="L710" s="204"/>
      <c r="M710" s="204"/>
      <c r="N710" s="204"/>
      <c r="O710" s="201"/>
      <c r="P710" s="201"/>
    </row>
    <row r="711" spans="1:16" x14ac:dyDescent="0.2">
      <c r="A711" s="113"/>
      <c r="B711" s="200"/>
      <c r="C711" s="200"/>
      <c r="D711" s="201"/>
      <c r="E711" s="113"/>
      <c r="F711" s="113"/>
      <c r="G711" s="113"/>
      <c r="H711" s="113"/>
      <c r="I711" s="203"/>
      <c r="J711" s="203"/>
      <c r="K711" s="203"/>
      <c r="L711" s="204"/>
      <c r="M711" s="204"/>
      <c r="N711" s="204"/>
      <c r="O711" s="201"/>
      <c r="P711" s="201"/>
    </row>
    <row r="712" spans="1:16" x14ac:dyDescent="0.2">
      <c r="A712" s="113"/>
      <c r="B712" s="200"/>
      <c r="C712" s="200"/>
      <c r="D712" s="201"/>
      <c r="E712" s="113"/>
      <c r="F712" s="113"/>
      <c r="G712" s="113"/>
      <c r="H712" s="113"/>
      <c r="I712" s="203"/>
      <c r="J712" s="203"/>
      <c r="K712" s="203"/>
      <c r="L712" s="204"/>
      <c r="M712" s="204"/>
      <c r="N712" s="204"/>
      <c r="O712" s="201"/>
      <c r="P712" s="201"/>
    </row>
    <row r="713" spans="1:16" x14ac:dyDescent="0.2">
      <c r="A713" s="113"/>
      <c r="B713" s="200"/>
      <c r="C713" s="200"/>
      <c r="D713" s="201"/>
      <c r="E713" s="113"/>
      <c r="F713" s="113"/>
      <c r="G713" s="113"/>
      <c r="H713" s="113"/>
      <c r="I713" s="203"/>
      <c r="J713" s="203"/>
      <c r="K713" s="203"/>
      <c r="L713" s="204"/>
      <c r="M713" s="204"/>
      <c r="N713" s="204"/>
      <c r="O713" s="201"/>
      <c r="P713" s="201"/>
    </row>
    <row r="714" spans="1:16" x14ac:dyDescent="0.2">
      <c r="A714" s="113"/>
      <c r="B714" s="200"/>
      <c r="C714" s="200"/>
      <c r="D714" s="201"/>
      <c r="E714" s="113"/>
      <c r="F714" s="113"/>
      <c r="G714" s="113"/>
      <c r="H714" s="113"/>
      <c r="I714" s="203"/>
      <c r="J714" s="203"/>
      <c r="K714" s="203"/>
      <c r="L714" s="204"/>
      <c r="M714" s="204"/>
      <c r="N714" s="204"/>
      <c r="O714" s="201"/>
      <c r="P714" s="201"/>
    </row>
    <row r="715" spans="1:16" x14ac:dyDescent="0.2">
      <c r="A715" s="113"/>
      <c r="B715" s="200"/>
      <c r="C715" s="200"/>
      <c r="D715" s="201"/>
      <c r="E715" s="113"/>
      <c r="F715" s="113"/>
      <c r="G715" s="113"/>
      <c r="H715" s="113"/>
      <c r="I715" s="203"/>
      <c r="J715" s="203"/>
      <c r="K715" s="203"/>
      <c r="L715" s="204"/>
      <c r="M715" s="204"/>
      <c r="N715" s="204"/>
      <c r="O715" s="201"/>
      <c r="P715" s="201"/>
    </row>
    <row r="716" spans="1:16" x14ac:dyDescent="0.2">
      <c r="A716" s="113"/>
      <c r="B716" s="200"/>
      <c r="C716" s="200"/>
      <c r="D716" s="201"/>
      <c r="E716" s="113"/>
      <c r="F716" s="113"/>
      <c r="G716" s="113"/>
      <c r="H716" s="113"/>
      <c r="I716" s="203"/>
      <c r="J716" s="203"/>
      <c r="K716" s="203"/>
      <c r="L716" s="204"/>
      <c r="M716" s="204"/>
      <c r="N716" s="204"/>
      <c r="O716" s="201"/>
      <c r="P716" s="201"/>
    </row>
    <row r="717" spans="1:16" x14ac:dyDescent="0.2">
      <c r="A717" s="113"/>
      <c r="B717" s="200"/>
      <c r="C717" s="200"/>
      <c r="D717" s="201"/>
      <c r="E717" s="113"/>
      <c r="F717" s="113"/>
      <c r="G717" s="113"/>
      <c r="H717" s="113"/>
      <c r="I717" s="203"/>
      <c r="J717" s="203"/>
      <c r="K717" s="203"/>
      <c r="L717" s="204"/>
      <c r="M717" s="204"/>
      <c r="N717" s="204"/>
      <c r="O717" s="201"/>
      <c r="P717" s="201"/>
    </row>
    <row r="718" spans="1:16" x14ac:dyDescent="0.2">
      <c r="A718" s="113"/>
      <c r="B718" s="200"/>
      <c r="C718" s="200"/>
      <c r="D718" s="201"/>
      <c r="E718" s="113"/>
      <c r="F718" s="113"/>
      <c r="G718" s="113"/>
      <c r="H718" s="113"/>
      <c r="I718" s="203"/>
      <c r="J718" s="203"/>
      <c r="K718" s="203"/>
      <c r="L718" s="204"/>
      <c r="M718" s="204"/>
      <c r="N718" s="204"/>
      <c r="O718" s="201"/>
      <c r="P718" s="201"/>
    </row>
    <row r="719" spans="1:16" x14ac:dyDescent="0.2">
      <c r="A719" s="113"/>
      <c r="B719" s="200"/>
      <c r="C719" s="200"/>
      <c r="D719" s="201"/>
      <c r="E719" s="113"/>
      <c r="F719" s="113"/>
      <c r="G719" s="113"/>
      <c r="H719" s="113"/>
      <c r="I719" s="203"/>
      <c r="J719" s="203"/>
      <c r="K719" s="203"/>
      <c r="L719" s="204"/>
      <c r="M719" s="204"/>
      <c r="N719" s="204"/>
      <c r="O719" s="201"/>
      <c r="P719" s="201"/>
    </row>
    <row r="720" spans="1:16" x14ac:dyDescent="0.2">
      <c r="A720" s="113"/>
      <c r="B720" s="200"/>
      <c r="C720" s="200"/>
      <c r="D720" s="201"/>
      <c r="E720" s="113"/>
      <c r="F720" s="113"/>
      <c r="G720" s="113"/>
      <c r="H720" s="113"/>
      <c r="I720" s="203"/>
      <c r="J720" s="203"/>
      <c r="K720" s="203"/>
      <c r="L720" s="204"/>
      <c r="M720" s="204"/>
      <c r="N720" s="204"/>
      <c r="O720" s="201"/>
      <c r="P720" s="201"/>
    </row>
    <row r="721" spans="1:16" x14ac:dyDescent="0.2">
      <c r="A721" s="113"/>
      <c r="B721" s="200"/>
      <c r="C721" s="200"/>
      <c r="D721" s="201"/>
      <c r="E721" s="113"/>
      <c r="F721" s="113"/>
      <c r="G721" s="113"/>
      <c r="H721" s="113"/>
      <c r="I721" s="203"/>
      <c r="J721" s="203"/>
      <c r="K721" s="203"/>
      <c r="L721" s="204"/>
      <c r="M721" s="204"/>
      <c r="N721" s="204"/>
      <c r="O721" s="201"/>
      <c r="P721" s="201"/>
    </row>
    <row r="722" spans="1:16" x14ac:dyDescent="0.2">
      <c r="A722" s="113"/>
      <c r="B722" s="200"/>
      <c r="C722" s="200"/>
      <c r="D722" s="201"/>
      <c r="E722" s="113"/>
      <c r="F722" s="113"/>
      <c r="G722" s="113"/>
      <c r="H722" s="113"/>
      <c r="I722" s="203"/>
      <c r="J722" s="203"/>
      <c r="K722" s="203"/>
      <c r="L722" s="204"/>
      <c r="M722" s="204"/>
      <c r="N722" s="204"/>
      <c r="O722" s="201"/>
      <c r="P722" s="201"/>
    </row>
    <row r="723" spans="1:16" x14ac:dyDescent="0.2">
      <c r="A723" s="113"/>
      <c r="B723" s="200"/>
      <c r="C723" s="200"/>
      <c r="D723" s="201"/>
      <c r="E723" s="113"/>
      <c r="F723" s="113"/>
      <c r="G723" s="113"/>
      <c r="H723" s="113"/>
      <c r="I723" s="203"/>
      <c r="J723" s="203"/>
      <c r="K723" s="203"/>
      <c r="L723" s="204"/>
      <c r="M723" s="204"/>
      <c r="N723" s="204"/>
      <c r="O723" s="201"/>
      <c r="P723" s="201"/>
    </row>
    <row r="724" spans="1:16" x14ac:dyDescent="0.2">
      <c r="A724" s="113"/>
      <c r="B724" s="200"/>
      <c r="C724" s="200"/>
      <c r="D724" s="201"/>
      <c r="E724" s="113"/>
      <c r="F724" s="113"/>
      <c r="G724" s="113"/>
      <c r="H724" s="113"/>
      <c r="I724" s="203"/>
      <c r="J724" s="203"/>
      <c r="K724" s="203"/>
      <c r="L724" s="204"/>
      <c r="M724" s="204"/>
      <c r="N724" s="204"/>
      <c r="O724" s="201"/>
      <c r="P724" s="201"/>
    </row>
    <row r="725" spans="1:16" x14ac:dyDescent="0.2">
      <c r="A725" s="113"/>
      <c r="B725" s="200"/>
      <c r="C725" s="200"/>
      <c r="D725" s="201"/>
      <c r="E725" s="113"/>
      <c r="F725" s="113"/>
      <c r="G725" s="113"/>
      <c r="H725" s="113"/>
      <c r="I725" s="203"/>
      <c r="J725" s="203"/>
      <c r="K725" s="203"/>
      <c r="L725" s="204"/>
      <c r="M725" s="204"/>
      <c r="N725" s="204"/>
      <c r="O725" s="201"/>
      <c r="P725" s="201"/>
    </row>
    <row r="726" spans="1:16" x14ac:dyDescent="0.2">
      <c r="A726" s="113"/>
      <c r="B726" s="200"/>
      <c r="C726" s="200"/>
      <c r="D726" s="201"/>
      <c r="E726" s="113"/>
      <c r="F726" s="113"/>
      <c r="G726" s="113"/>
      <c r="H726" s="113"/>
      <c r="I726" s="203"/>
      <c r="J726" s="203"/>
      <c r="K726" s="203"/>
      <c r="L726" s="204"/>
      <c r="M726" s="204"/>
      <c r="N726" s="204"/>
      <c r="O726" s="201"/>
      <c r="P726" s="201"/>
    </row>
    <row r="727" spans="1:16" x14ac:dyDescent="0.2">
      <c r="A727" s="113"/>
      <c r="B727" s="200"/>
      <c r="C727" s="200"/>
      <c r="D727" s="201"/>
      <c r="E727" s="113"/>
      <c r="F727" s="113"/>
      <c r="G727" s="113"/>
      <c r="H727" s="113"/>
      <c r="I727" s="203"/>
      <c r="J727" s="203"/>
      <c r="K727" s="203"/>
      <c r="L727" s="204"/>
      <c r="M727" s="204"/>
      <c r="N727" s="204"/>
      <c r="O727" s="201"/>
      <c r="P727" s="201"/>
    </row>
    <row r="728" spans="1:16" x14ac:dyDescent="0.2">
      <c r="A728" s="113"/>
      <c r="B728" s="200"/>
      <c r="C728" s="200"/>
      <c r="D728" s="201"/>
      <c r="E728" s="113"/>
      <c r="F728" s="113"/>
      <c r="G728" s="113"/>
      <c r="H728" s="113"/>
      <c r="I728" s="203"/>
      <c r="J728" s="203"/>
      <c r="K728" s="203"/>
      <c r="L728" s="204"/>
      <c r="M728" s="204"/>
      <c r="N728" s="204"/>
      <c r="O728" s="201"/>
      <c r="P728" s="201"/>
    </row>
    <row r="729" spans="1:16" x14ac:dyDescent="0.2">
      <c r="A729" s="113"/>
      <c r="B729" s="200"/>
      <c r="C729" s="200"/>
      <c r="D729" s="201"/>
      <c r="E729" s="113"/>
      <c r="F729" s="113"/>
      <c r="G729" s="113"/>
      <c r="H729" s="113"/>
      <c r="I729" s="203"/>
      <c r="J729" s="203"/>
      <c r="K729" s="203"/>
      <c r="L729" s="204"/>
      <c r="M729" s="204"/>
      <c r="N729" s="204"/>
      <c r="O729" s="201"/>
      <c r="P729" s="201"/>
    </row>
    <row r="730" spans="1:16" x14ac:dyDescent="0.2">
      <c r="A730" s="113"/>
      <c r="B730" s="200"/>
      <c r="C730" s="200"/>
      <c r="D730" s="201"/>
      <c r="E730" s="113"/>
      <c r="F730" s="113"/>
      <c r="G730" s="113"/>
      <c r="H730" s="113"/>
      <c r="I730" s="203"/>
      <c r="J730" s="203"/>
      <c r="K730" s="203"/>
      <c r="L730" s="204"/>
      <c r="M730" s="204"/>
      <c r="N730" s="204"/>
      <c r="O730" s="201"/>
      <c r="P730" s="201"/>
    </row>
    <row r="731" spans="1:16" x14ac:dyDescent="0.2">
      <c r="A731" s="113"/>
      <c r="B731" s="200"/>
      <c r="C731" s="200"/>
      <c r="D731" s="201"/>
      <c r="E731" s="113"/>
      <c r="F731" s="113"/>
      <c r="G731" s="113"/>
      <c r="H731" s="113"/>
      <c r="I731" s="203"/>
      <c r="J731" s="203"/>
      <c r="K731" s="203"/>
      <c r="L731" s="204"/>
      <c r="M731" s="204"/>
      <c r="N731" s="204"/>
      <c r="O731" s="201"/>
      <c r="P731" s="201"/>
    </row>
    <row r="732" spans="1:16" x14ac:dyDescent="0.2">
      <c r="A732" s="113"/>
      <c r="B732" s="200"/>
      <c r="C732" s="200"/>
      <c r="D732" s="201"/>
      <c r="E732" s="113"/>
      <c r="F732" s="113"/>
      <c r="G732" s="113"/>
      <c r="H732" s="113"/>
      <c r="I732" s="203"/>
      <c r="J732" s="203"/>
      <c r="K732" s="203"/>
      <c r="L732" s="204"/>
      <c r="M732" s="204"/>
      <c r="N732" s="204"/>
      <c r="O732" s="201"/>
      <c r="P732" s="201"/>
    </row>
    <row r="733" spans="1:16" x14ac:dyDescent="0.2">
      <c r="A733" s="113"/>
      <c r="B733" s="200"/>
      <c r="C733" s="200"/>
      <c r="D733" s="201"/>
      <c r="E733" s="113"/>
      <c r="F733" s="113"/>
      <c r="G733" s="113"/>
      <c r="H733" s="113"/>
      <c r="I733" s="203"/>
      <c r="J733" s="203"/>
      <c r="K733" s="203"/>
      <c r="L733" s="204"/>
      <c r="M733" s="204"/>
      <c r="N733" s="204"/>
      <c r="O733" s="201"/>
      <c r="P733" s="201"/>
    </row>
    <row r="734" spans="1:16" x14ac:dyDescent="0.2">
      <c r="A734" s="113"/>
      <c r="B734" s="200"/>
      <c r="C734" s="200"/>
      <c r="D734" s="201"/>
      <c r="E734" s="113"/>
      <c r="F734" s="113"/>
      <c r="G734" s="113"/>
      <c r="H734" s="113"/>
      <c r="I734" s="203"/>
      <c r="J734" s="203"/>
      <c r="K734" s="203"/>
      <c r="L734" s="204"/>
      <c r="M734" s="204"/>
      <c r="N734" s="204"/>
      <c r="O734" s="201"/>
      <c r="P734" s="201"/>
    </row>
    <row r="735" spans="1:16" x14ac:dyDescent="0.2">
      <c r="A735" s="113"/>
      <c r="B735" s="200"/>
      <c r="C735" s="200"/>
      <c r="D735" s="201"/>
      <c r="E735" s="113"/>
      <c r="F735" s="113"/>
      <c r="G735" s="113"/>
      <c r="H735" s="113"/>
      <c r="I735" s="203"/>
      <c r="J735" s="203"/>
      <c r="K735" s="203"/>
      <c r="L735" s="204"/>
      <c r="M735" s="204"/>
      <c r="N735" s="204"/>
      <c r="O735" s="201"/>
      <c r="P735" s="201"/>
    </row>
    <row r="736" spans="1:16" x14ac:dyDescent="0.2">
      <c r="A736" s="113"/>
      <c r="B736" s="200"/>
      <c r="C736" s="200"/>
      <c r="D736" s="201"/>
      <c r="E736" s="113"/>
      <c r="F736" s="113"/>
      <c r="G736" s="113"/>
      <c r="H736" s="113"/>
      <c r="I736" s="203"/>
      <c r="J736" s="203"/>
      <c r="K736" s="203"/>
      <c r="L736" s="204"/>
      <c r="M736" s="204"/>
      <c r="N736" s="204"/>
      <c r="O736" s="201"/>
      <c r="P736" s="201"/>
    </row>
    <row r="737" spans="1:16" x14ac:dyDescent="0.2">
      <c r="A737" s="113"/>
      <c r="B737" s="200"/>
      <c r="C737" s="200"/>
      <c r="D737" s="201"/>
      <c r="E737" s="113"/>
      <c r="F737" s="113"/>
      <c r="G737" s="113"/>
      <c r="H737" s="113"/>
      <c r="I737" s="203"/>
      <c r="J737" s="203"/>
      <c r="K737" s="203"/>
      <c r="L737" s="204"/>
      <c r="M737" s="204"/>
      <c r="N737" s="204"/>
      <c r="O737" s="201"/>
      <c r="P737" s="201"/>
    </row>
    <row r="738" spans="1:16" x14ac:dyDescent="0.2">
      <c r="A738" s="113"/>
      <c r="B738" s="200"/>
      <c r="C738" s="200"/>
      <c r="D738" s="201"/>
      <c r="E738" s="113"/>
      <c r="F738" s="113"/>
      <c r="G738" s="113"/>
      <c r="H738" s="113"/>
      <c r="I738" s="203"/>
      <c r="J738" s="203"/>
      <c r="K738" s="203"/>
      <c r="L738" s="204"/>
      <c r="M738" s="204"/>
      <c r="N738" s="204"/>
      <c r="O738" s="201"/>
      <c r="P738" s="201"/>
    </row>
    <row r="739" spans="1:16" x14ac:dyDescent="0.2">
      <c r="A739" s="113"/>
      <c r="B739" s="200"/>
      <c r="C739" s="200"/>
      <c r="D739" s="201"/>
      <c r="E739" s="113"/>
      <c r="F739" s="113"/>
      <c r="G739" s="113"/>
      <c r="H739" s="113"/>
      <c r="I739" s="203"/>
      <c r="J739" s="203"/>
      <c r="K739" s="203"/>
      <c r="L739" s="204"/>
      <c r="M739" s="204"/>
      <c r="N739" s="204"/>
      <c r="O739" s="201"/>
      <c r="P739" s="201"/>
    </row>
    <row r="740" spans="1:16" x14ac:dyDescent="0.2">
      <c r="A740" s="113"/>
      <c r="B740" s="200"/>
      <c r="C740" s="200"/>
      <c r="D740" s="201"/>
      <c r="E740" s="113"/>
      <c r="F740" s="113"/>
      <c r="G740" s="113"/>
      <c r="H740" s="113"/>
      <c r="I740" s="203"/>
      <c r="J740" s="203"/>
      <c r="K740" s="203"/>
      <c r="L740" s="204"/>
      <c r="M740" s="204"/>
      <c r="N740" s="204"/>
      <c r="O740" s="201"/>
      <c r="P740" s="201"/>
    </row>
    <row r="741" spans="1:16" x14ac:dyDescent="0.2">
      <c r="A741" s="113"/>
      <c r="B741" s="200"/>
      <c r="C741" s="200"/>
      <c r="D741" s="201"/>
      <c r="E741" s="113"/>
      <c r="F741" s="113"/>
      <c r="G741" s="113"/>
      <c r="H741" s="113"/>
      <c r="I741" s="203"/>
      <c r="J741" s="203"/>
      <c r="K741" s="203"/>
      <c r="L741" s="204"/>
      <c r="M741" s="204"/>
      <c r="N741" s="204"/>
      <c r="O741" s="201"/>
      <c r="P741" s="201"/>
    </row>
    <row r="742" spans="1:16" x14ac:dyDescent="0.2">
      <c r="A742" s="113"/>
      <c r="B742" s="200"/>
      <c r="C742" s="200"/>
      <c r="D742" s="201"/>
      <c r="E742" s="113"/>
      <c r="F742" s="113"/>
      <c r="G742" s="113"/>
      <c r="H742" s="113"/>
      <c r="I742" s="203"/>
      <c r="J742" s="203"/>
      <c r="K742" s="203"/>
      <c r="L742" s="204"/>
      <c r="M742" s="204"/>
      <c r="N742" s="204"/>
      <c r="O742" s="201"/>
      <c r="P742" s="201"/>
    </row>
    <row r="743" spans="1:16" x14ac:dyDescent="0.2">
      <c r="A743" s="113"/>
      <c r="B743" s="200"/>
      <c r="C743" s="200"/>
      <c r="D743" s="201"/>
      <c r="E743" s="113"/>
      <c r="F743" s="113"/>
      <c r="G743" s="113"/>
      <c r="H743" s="113"/>
      <c r="I743" s="203"/>
      <c r="J743" s="203"/>
      <c r="K743" s="203"/>
      <c r="L743" s="204"/>
      <c r="M743" s="204"/>
      <c r="N743" s="204"/>
      <c r="O743" s="201"/>
      <c r="P743" s="201"/>
    </row>
    <row r="744" spans="1:16" x14ac:dyDescent="0.2">
      <c r="A744" s="113"/>
      <c r="B744" s="200"/>
      <c r="C744" s="200"/>
      <c r="D744" s="201"/>
      <c r="E744" s="113"/>
      <c r="F744" s="113"/>
      <c r="G744" s="113"/>
      <c r="H744" s="113"/>
      <c r="I744" s="203"/>
      <c r="J744" s="203"/>
      <c r="K744" s="203"/>
      <c r="L744" s="204"/>
      <c r="M744" s="204"/>
      <c r="N744" s="204"/>
      <c r="O744" s="201"/>
      <c r="P744" s="201"/>
    </row>
    <row r="745" spans="1:16" x14ac:dyDescent="0.2">
      <c r="A745" s="113"/>
      <c r="B745" s="200"/>
      <c r="C745" s="200"/>
      <c r="D745" s="201"/>
      <c r="E745" s="113"/>
      <c r="F745" s="113"/>
      <c r="G745" s="113"/>
      <c r="H745" s="113"/>
      <c r="I745" s="203"/>
      <c r="J745" s="203"/>
      <c r="K745" s="203"/>
      <c r="L745" s="204"/>
      <c r="M745" s="204"/>
      <c r="N745" s="204"/>
      <c r="O745" s="201"/>
      <c r="P745" s="201"/>
    </row>
    <row r="746" spans="1:16" x14ac:dyDescent="0.2">
      <c r="A746" s="113"/>
      <c r="B746" s="200"/>
      <c r="C746" s="200"/>
      <c r="D746" s="201"/>
      <c r="E746" s="113"/>
      <c r="F746" s="113"/>
      <c r="G746" s="113"/>
      <c r="H746" s="113"/>
      <c r="I746" s="203"/>
      <c r="J746" s="203"/>
      <c r="K746" s="203"/>
      <c r="L746" s="204"/>
      <c r="M746" s="204"/>
      <c r="N746" s="204"/>
      <c r="O746" s="201"/>
      <c r="P746" s="201"/>
    </row>
    <row r="747" spans="1:16" x14ac:dyDescent="0.2">
      <c r="A747" s="113"/>
      <c r="B747" s="200"/>
      <c r="C747" s="200"/>
      <c r="D747" s="201"/>
      <c r="E747" s="113"/>
      <c r="F747" s="113"/>
      <c r="G747" s="113"/>
      <c r="H747" s="113"/>
      <c r="I747" s="203"/>
      <c r="J747" s="203"/>
      <c r="K747" s="203"/>
      <c r="L747" s="204"/>
      <c r="M747" s="204"/>
      <c r="N747" s="204"/>
      <c r="O747" s="201"/>
      <c r="P747" s="201"/>
    </row>
    <row r="748" spans="1:16" x14ac:dyDescent="0.2">
      <c r="A748" s="113"/>
      <c r="B748" s="200"/>
      <c r="C748" s="200"/>
      <c r="D748" s="201"/>
      <c r="E748" s="113"/>
      <c r="F748" s="113"/>
      <c r="G748" s="113"/>
      <c r="H748" s="113"/>
      <c r="I748" s="203"/>
      <c r="J748" s="203"/>
      <c r="K748" s="203"/>
      <c r="L748" s="204"/>
      <c r="M748" s="204"/>
      <c r="N748" s="204"/>
      <c r="O748" s="201"/>
      <c r="P748" s="201"/>
    </row>
    <row r="749" spans="1:16" x14ac:dyDescent="0.2">
      <c r="A749" s="113"/>
      <c r="B749" s="200"/>
      <c r="C749" s="200"/>
      <c r="D749" s="201"/>
      <c r="E749" s="113"/>
      <c r="F749" s="113"/>
      <c r="G749" s="113"/>
      <c r="H749" s="113"/>
      <c r="I749" s="203"/>
      <c r="J749" s="203"/>
      <c r="K749" s="203"/>
      <c r="L749" s="204"/>
      <c r="M749" s="204"/>
      <c r="N749" s="204"/>
      <c r="O749" s="201"/>
      <c r="P749" s="201"/>
    </row>
    <row r="750" spans="1:16" x14ac:dyDescent="0.2">
      <c r="A750" s="113"/>
      <c r="B750" s="200"/>
      <c r="C750" s="200"/>
      <c r="D750" s="201"/>
      <c r="E750" s="113"/>
      <c r="F750" s="113"/>
      <c r="G750" s="113"/>
      <c r="H750" s="113"/>
      <c r="I750" s="203"/>
      <c r="J750" s="203"/>
      <c r="K750" s="203"/>
      <c r="L750" s="204"/>
      <c r="M750" s="204"/>
      <c r="N750" s="204"/>
      <c r="O750" s="201"/>
      <c r="P750" s="201"/>
    </row>
    <row r="751" spans="1:16" x14ac:dyDescent="0.2">
      <c r="A751" s="113"/>
      <c r="B751" s="200"/>
      <c r="C751" s="200"/>
      <c r="D751" s="201"/>
      <c r="E751" s="113"/>
      <c r="F751" s="113"/>
      <c r="G751" s="113"/>
      <c r="H751" s="113"/>
      <c r="I751" s="203"/>
      <c r="J751" s="203"/>
      <c r="K751" s="203"/>
      <c r="L751" s="204"/>
      <c r="M751" s="204"/>
      <c r="N751" s="204"/>
      <c r="O751" s="201"/>
      <c r="P751" s="201"/>
    </row>
    <row r="752" spans="1:16" x14ac:dyDescent="0.2">
      <c r="A752" s="113"/>
      <c r="B752" s="200"/>
      <c r="C752" s="200"/>
      <c r="D752" s="201"/>
      <c r="E752" s="113"/>
      <c r="F752" s="113"/>
      <c r="G752" s="113"/>
      <c r="H752" s="113"/>
      <c r="I752" s="203"/>
      <c r="J752" s="203"/>
      <c r="K752" s="203"/>
      <c r="L752" s="204"/>
      <c r="M752" s="204"/>
      <c r="N752" s="204"/>
      <c r="O752" s="201"/>
      <c r="P752" s="201"/>
    </row>
    <row r="753" spans="1:16" x14ac:dyDescent="0.2">
      <c r="A753" s="113"/>
      <c r="B753" s="200"/>
      <c r="C753" s="200"/>
      <c r="D753" s="201"/>
      <c r="E753" s="113"/>
      <c r="F753" s="113"/>
      <c r="G753" s="113"/>
      <c r="H753" s="113"/>
      <c r="I753" s="203"/>
      <c r="J753" s="203"/>
      <c r="K753" s="203"/>
      <c r="L753" s="204"/>
      <c r="M753" s="204"/>
      <c r="N753" s="204"/>
      <c r="O753" s="201"/>
      <c r="P753" s="201"/>
    </row>
    <row r="754" spans="1:16" x14ac:dyDescent="0.2">
      <c r="A754" s="113"/>
      <c r="B754" s="200"/>
      <c r="C754" s="200"/>
      <c r="D754" s="201"/>
      <c r="E754" s="113"/>
      <c r="F754" s="113"/>
      <c r="G754" s="113"/>
      <c r="H754" s="113"/>
      <c r="I754" s="203"/>
      <c r="J754" s="203"/>
      <c r="K754" s="203"/>
      <c r="L754" s="204"/>
      <c r="M754" s="204"/>
      <c r="N754" s="204"/>
      <c r="O754" s="201"/>
      <c r="P754" s="201"/>
    </row>
    <row r="755" spans="1:16" x14ac:dyDescent="0.2">
      <c r="A755" s="113"/>
      <c r="B755" s="200"/>
      <c r="C755" s="200"/>
      <c r="D755" s="201"/>
      <c r="E755" s="113"/>
      <c r="F755" s="113"/>
      <c r="G755" s="113"/>
      <c r="H755" s="113"/>
      <c r="I755" s="203"/>
      <c r="J755" s="203"/>
      <c r="K755" s="203"/>
      <c r="L755" s="204"/>
      <c r="M755" s="204"/>
      <c r="N755" s="204"/>
      <c r="O755" s="201"/>
      <c r="P755" s="201"/>
    </row>
    <row r="756" spans="1:16" x14ac:dyDescent="0.2">
      <c r="A756" s="113"/>
      <c r="B756" s="200"/>
      <c r="C756" s="200"/>
      <c r="D756" s="201"/>
      <c r="E756" s="113"/>
      <c r="F756" s="113"/>
      <c r="G756" s="113"/>
      <c r="H756" s="113"/>
      <c r="I756" s="203"/>
      <c r="J756" s="203"/>
      <c r="K756" s="203"/>
      <c r="L756" s="204"/>
      <c r="M756" s="204"/>
      <c r="N756" s="204"/>
      <c r="O756" s="201"/>
      <c r="P756" s="201"/>
    </row>
    <row r="757" spans="1:16" x14ac:dyDescent="0.2">
      <c r="A757" s="113"/>
      <c r="B757" s="200"/>
      <c r="C757" s="200"/>
      <c r="D757" s="201"/>
      <c r="E757" s="113"/>
      <c r="F757" s="113"/>
      <c r="G757" s="113"/>
      <c r="H757" s="113"/>
      <c r="I757" s="203"/>
      <c r="J757" s="203"/>
      <c r="K757" s="203"/>
      <c r="L757" s="204"/>
      <c r="M757" s="204"/>
      <c r="N757" s="204"/>
      <c r="O757" s="201"/>
      <c r="P757" s="201"/>
    </row>
    <row r="758" spans="1:16" x14ac:dyDescent="0.2">
      <c r="A758" s="113"/>
      <c r="B758" s="200"/>
      <c r="C758" s="200"/>
      <c r="D758" s="201"/>
      <c r="E758" s="113"/>
      <c r="F758" s="113"/>
      <c r="G758" s="113"/>
      <c r="H758" s="113"/>
      <c r="I758" s="203"/>
      <c r="J758" s="203"/>
      <c r="K758" s="203"/>
      <c r="L758" s="204"/>
      <c r="M758" s="204"/>
      <c r="N758" s="204"/>
      <c r="O758" s="201"/>
      <c r="P758" s="201"/>
    </row>
    <row r="759" spans="1:16" x14ac:dyDescent="0.2">
      <c r="A759" s="113"/>
      <c r="B759" s="200"/>
      <c r="C759" s="200"/>
      <c r="D759" s="201"/>
      <c r="E759" s="113"/>
      <c r="F759" s="113"/>
      <c r="G759" s="113"/>
      <c r="H759" s="113"/>
      <c r="I759" s="203"/>
      <c r="J759" s="203"/>
      <c r="K759" s="203"/>
      <c r="L759" s="204"/>
      <c r="M759" s="204"/>
      <c r="N759" s="204"/>
      <c r="O759" s="201"/>
      <c r="P759" s="201"/>
    </row>
    <row r="760" spans="1:16" x14ac:dyDescent="0.2">
      <c r="A760" s="113"/>
      <c r="B760" s="200"/>
      <c r="C760" s="200"/>
      <c r="D760" s="201"/>
      <c r="E760" s="113"/>
      <c r="F760" s="113"/>
      <c r="G760" s="113"/>
      <c r="H760" s="113"/>
      <c r="I760" s="203"/>
      <c r="J760" s="203"/>
      <c r="K760" s="203"/>
      <c r="L760" s="204"/>
      <c r="M760" s="204"/>
      <c r="N760" s="204"/>
      <c r="O760" s="201"/>
      <c r="P760" s="201"/>
    </row>
    <row r="761" spans="1:16" x14ac:dyDescent="0.2">
      <c r="A761" s="113"/>
      <c r="B761" s="200"/>
      <c r="C761" s="200"/>
      <c r="D761" s="201"/>
      <c r="E761" s="113"/>
      <c r="F761" s="113"/>
      <c r="G761" s="113"/>
      <c r="H761" s="113"/>
      <c r="I761" s="203"/>
      <c r="J761" s="203"/>
      <c r="K761" s="203"/>
      <c r="L761" s="204"/>
      <c r="M761" s="204"/>
      <c r="N761" s="204"/>
      <c r="O761" s="201"/>
      <c r="P761" s="201"/>
    </row>
    <row r="762" spans="1:16" x14ac:dyDescent="0.2">
      <c r="A762" s="113"/>
      <c r="B762" s="200"/>
      <c r="C762" s="200"/>
      <c r="D762" s="201"/>
      <c r="E762" s="113"/>
      <c r="F762" s="113"/>
      <c r="G762" s="113"/>
      <c r="H762" s="113"/>
      <c r="I762" s="203"/>
      <c r="J762" s="203"/>
      <c r="K762" s="203"/>
      <c r="L762" s="204"/>
      <c r="M762" s="204"/>
      <c r="N762" s="204"/>
      <c r="O762" s="201"/>
      <c r="P762" s="201"/>
    </row>
    <row r="763" spans="1:16" x14ac:dyDescent="0.2">
      <c r="A763" s="113"/>
      <c r="B763" s="200"/>
      <c r="C763" s="200"/>
      <c r="D763" s="201"/>
      <c r="E763" s="113"/>
      <c r="F763" s="113"/>
      <c r="G763" s="113"/>
      <c r="H763" s="113"/>
      <c r="I763" s="203"/>
      <c r="J763" s="203"/>
      <c r="K763" s="203"/>
      <c r="L763" s="204"/>
      <c r="M763" s="204"/>
      <c r="N763" s="204"/>
      <c r="O763" s="201"/>
      <c r="P763" s="201"/>
    </row>
    <row r="764" spans="1:16" x14ac:dyDescent="0.2">
      <c r="A764" s="113"/>
      <c r="B764" s="200"/>
      <c r="C764" s="200"/>
      <c r="D764" s="201"/>
      <c r="E764" s="113"/>
      <c r="F764" s="113"/>
      <c r="G764" s="113"/>
      <c r="H764" s="113"/>
      <c r="I764" s="203"/>
      <c r="J764" s="203"/>
      <c r="K764" s="203"/>
      <c r="L764" s="204"/>
      <c r="M764" s="204"/>
      <c r="N764" s="204"/>
      <c r="O764" s="201"/>
      <c r="P764" s="201"/>
    </row>
    <row r="765" spans="1:16" x14ac:dyDescent="0.2">
      <c r="A765" s="113"/>
      <c r="B765" s="200"/>
      <c r="C765" s="200"/>
      <c r="D765" s="201"/>
      <c r="E765" s="113"/>
      <c r="F765" s="113"/>
      <c r="G765" s="113"/>
      <c r="H765" s="113"/>
      <c r="I765" s="203"/>
      <c r="J765" s="203"/>
      <c r="K765" s="203"/>
      <c r="L765" s="204"/>
      <c r="M765" s="204"/>
      <c r="N765" s="204"/>
      <c r="O765" s="201"/>
      <c r="P765" s="201"/>
    </row>
    <row r="766" spans="1:16" x14ac:dyDescent="0.2">
      <c r="A766" s="113"/>
      <c r="B766" s="200"/>
      <c r="C766" s="200"/>
      <c r="D766" s="201"/>
      <c r="E766" s="113"/>
      <c r="F766" s="113"/>
      <c r="G766" s="113"/>
      <c r="H766" s="113"/>
      <c r="I766" s="203"/>
      <c r="J766" s="203"/>
      <c r="K766" s="203"/>
      <c r="L766" s="204"/>
      <c r="M766" s="204"/>
      <c r="N766" s="204"/>
      <c r="O766" s="201"/>
      <c r="P766" s="201"/>
    </row>
    <row r="767" spans="1:16" x14ac:dyDescent="0.2">
      <c r="A767" s="113"/>
      <c r="B767" s="200"/>
      <c r="C767" s="200"/>
      <c r="D767" s="201"/>
      <c r="E767" s="113"/>
      <c r="F767" s="113"/>
      <c r="G767" s="113"/>
      <c r="H767" s="113"/>
      <c r="I767" s="203"/>
      <c r="J767" s="203"/>
      <c r="K767" s="203"/>
      <c r="L767" s="204"/>
      <c r="M767" s="204"/>
      <c r="N767" s="204"/>
      <c r="O767" s="201"/>
      <c r="P767" s="201"/>
    </row>
    <row r="768" spans="1:16" x14ac:dyDescent="0.2">
      <c r="A768" s="113"/>
      <c r="B768" s="200"/>
      <c r="C768" s="200"/>
      <c r="D768" s="201"/>
      <c r="E768" s="113"/>
      <c r="F768" s="113"/>
      <c r="G768" s="113"/>
      <c r="H768" s="113"/>
      <c r="I768" s="203"/>
      <c r="J768" s="203"/>
      <c r="K768" s="203"/>
      <c r="L768" s="204"/>
      <c r="M768" s="204"/>
      <c r="N768" s="204"/>
      <c r="O768" s="201"/>
      <c r="P768" s="201"/>
    </row>
    <row r="769" spans="1:16" x14ac:dyDescent="0.2">
      <c r="A769" s="113"/>
      <c r="B769" s="200"/>
      <c r="C769" s="200"/>
      <c r="D769" s="201"/>
      <c r="E769" s="113"/>
      <c r="F769" s="113"/>
      <c r="G769" s="113"/>
      <c r="H769" s="113"/>
      <c r="I769" s="203"/>
      <c r="J769" s="203"/>
      <c r="K769" s="203"/>
      <c r="L769" s="204"/>
      <c r="M769" s="204"/>
      <c r="N769" s="204"/>
      <c r="O769" s="201"/>
      <c r="P769" s="201"/>
    </row>
    <row r="770" spans="1:16" x14ac:dyDescent="0.2">
      <c r="A770" s="113"/>
      <c r="B770" s="200"/>
      <c r="C770" s="200"/>
      <c r="D770" s="201"/>
      <c r="E770" s="113"/>
      <c r="F770" s="113"/>
      <c r="G770" s="113"/>
      <c r="H770" s="113"/>
      <c r="I770" s="203"/>
      <c r="J770" s="203"/>
      <c r="K770" s="203"/>
      <c r="L770" s="204"/>
      <c r="M770" s="204"/>
      <c r="N770" s="204"/>
      <c r="O770" s="201"/>
      <c r="P770" s="201"/>
    </row>
    <row r="771" spans="1:16" x14ac:dyDescent="0.2">
      <c r="A771" s="113"/>
      <c r="B771" s="200"/>
      <c r="C771" s="200"/>
      <c r="D771" s="201"/>
      <c r="E771" s="113"/>
      <c r="F771" s="113"/>
      <c r="G771" s="113"/>
      <c r="H771" s="113"/>
      <c r="I771" s="203"/>
      <c r="J771" s="203"/>
      <c r="K771" s="203"/>
      <c r="L771" s="204"/>
      <c r="M771" s="204"/>
      <c r="N771" s="204"/>
      <c r="O771" s="201"/>
      <c r="P771" s="201"/>
    </row>
    <row r="772" spans="1:16" x14ac:dyDescent="0.2">
      <c r="A772" s="113"/>
      <c r="B772" s="200"/>
      <c r="C772" s="200"/>
      <c r="D772" s="201"/>
      <c r="E772" s="113"/>
      <c r="F772" s="113"/>
      <c r="G772" s="113"/>
      <c r="H772" s="113"/>
      <c r="I772" s="203"/>
      <c r="J772" s="203"/>
      <c r="K772" s="203"/>
      <c r="L772" s="204"/>
      <c r="M772" s="204"/>
      <c r="N772" s="204"/>
      <c r="O772" s="201"/>
      <c r="P772" s="201"/>
    </row>
    <row r="773" spans="1:16" x14ac:dyDescent="0.2">
      <c r="A773" s="113"/>
      <c r="B773" s="200"/>
      <c r="C773" s="200"/>
      <c r="D773" s="201"/>
      <c r="E773" s="113"/>
      <c r="F773" s="113"/>
      <c r="G773" s="113"/>
      <c r="H773" s="113"/>
      <c r="I773" s="203"/>
      <c r="J773" s="203"/>
      <c r="K773" s="203"/>
      <c r="L773" s="204"/>
      <c r="M773" s="204"/>
      <c r="N773" s="204"/>
      <c r="O773" s="201"/>
      <c r="P773" s="201"/>
    </row>
    <row r="774" spans="1:16" x14ac:dyDescent="0.2">
      <c r="A774" s="113"/>
      <c r="B774" s="200"/>
      <c r="C774" s="200"/>
      <c r="D774" s="201"/>
      <c r="E774" s="113"/>
      <c r="F774" s="113"/>
      <c r="G774" s="113"/>
      <c r="H774" s="113"/>
      <c r="I774" s="203"/>
      <c r="J774" s="203"/>
      <c r="K774" s="203"/>
      <c r="L774" s="204"/>
      <c r="M774" s="204"/>
      <c r="N774" s="204"/>
      <c r="O774" s="201"/>
      <c r="P774" s="201"/>
    </row>
    <row r="775" spans="1:16" x14ac:dyDescent="0.2">
      <c r="A775" s="113"/>
      <c r="B775" s="200"/>
      <c r="C775" s="200"/>
      <c r="D775" s="201"/>
      <c r="E775" s="113"/>
      <c r="F775" s="113"/>
      <c r="G775" s="113"/>
      <c r="H775" s="113"/>
      <c r="I775" s="203"/>
      <c r="J775" s="203"/>
      <c r="K775" s="203"/>
      <c r="L775" s="204"/>
      <c r="M775" s="204"/>
      <c r="N775" s="204"/>
      <c r="O775" s="201"/>
      <c r="P775" s="201"/>
    </row>
    <row r="776" spans="1:16" x14ac:dyDescent="0.2">
      <c r="A776" s="113"/>
      <c r="B776" s="200"/>
      <c r="C776" s="200"/>
      <c r="D776" s="201"/>
      <c r="E776" s="113"/>
      <c r="F776" s="113"/>
      <c r="G776" s="113"/>
      <c r="H776" s="113"/>
      <c r="I776" s="203"/>
      <c r="J776" s="203"/>
      <c r="K776" s="203"/>
      <c r="L776" s="204"/>
      <c r="M776" s="204"/>
      <c r="N776" s="204"/>
      <c r="O776" s="201"/>
      <c r="P776" s="201"/>
    </row>
    <row r="777" spans="1:16" x14ac:dyDescent="0.2">
      <c r="A777" s="113"/>
      <c r="B777" s="200"/>
      <c r="C777" s="200"/>
      <c r="D777" s="201"/>
      <c r="E777" s="113"/>
      <c r="F777" s="113"/>
      <c r="G777" s="113"/>
      <c r="H777" s="113"/>
      <c r="I777" s="203"/>
      <c r="J777" s="203"/>
      <c r="K777" s="203"/>
      <c r="L777" s="204"/>
      <c r="M777" s="204"/>
      <c r="N777" s="204"/>
      <c r="O777" s="201"/>
      <c r="P777" s="201"/>
    </row>
    <row r="778" spans="1:16" x14ac:dyDescent="0.2">
      <c r="A778" s="113"/>
      <c r="B778" s="200"/>
      <c r="C778" s="200"/>
      <c r="D778" s="201"/>
      <c r="E778" s="113"/>
      <c r="F778" s="113"/>
      <c r="G778" s="113"/>
      <c r="H778" s="113"/>
      <c r="I778" s="203"/>
      <c r="J778" s="203"/>
      <c r="K778" s="203"/>
      <c r="L778" s="204"/>
      <c r="M778" s="204"/>
      <c r="N778" s="204"/>
      <c r="O778" s="201"/>
      <c r="P778" s="201"/>
    </row>
    <row r="779" spans="1:16" x14ac:dyDescent="0.2">
      <c r="A779" s="113"/>
      <c r="B779" s="200"/>
      <c r="C779" s="200"/>
      <c r="D779" s="201"/>
      <c r="E779" s="113"/>
      <c r="F779" s="113"/>
      <c r="G779" s="113"/>
      <c r="H779" s="113"/>
      <c r="I779" s="203"/>
      <c r="J779" s="203"/>
      <c r="K779" s="203"/>
      <c r="L779" s="204"/>
      <c r="M779" s="204"/>
      <c r="N779" s="204"/>
      <c r="O779" s="201"/>
      <c r="P779" s="201"/>
    </row>
    <row r="780" spans="1:16" x14ac:dyDescent="0.2">
      <c r="A780" s="113"/>
      <c r="B780" s="200"/>
      <c r="C780" s="200"/>
      <c r="D780" s="201"/>
      <c r="E780" s="113"/>
      <c r="F780" s="113"/>
      <c r="G780" s="113"/>
      <c r="H780" s="113"/>
      <c r="I780" s="203"/>
      <c r="J780" s="203"/>
      <c r="K780" s="203"/>
      <c r="L780" s="204"/>
      <c r="M780" s="204"/>
      <c r="N780" s="204"/>
      <c r="O780" s="201"/>
      <c r="P780" s="201"/>
    </row>
    <row r="781" spans="1:16" x14ac:dyDescent="0.2">
      <c r="A781" s="113"/>
      <c r="B781" s="200"/>
      <c r="C781" s="200"/>
      <c r="D781" s="201"/>
      <c r="E781" s="113"/>
      <c r="F781" s="113"/>
      <c r="G781" s="113"/>
      <c r="H781" s="113"/>
      <c r="I781" s="203"/>
      <c r="J781" s="203"/>
      <c r="K781" s="203"/>
      <c r="L781" s="204"/>
      <c r="M781" s="204"/>
      <c r="N781" s="204"/>
      <c r="O781" s="201"/>
      <c r="P781" s="201"/>
    </row>
    <row r="782" spans="1:16" x14ac:dyDescent="0.2">
      <c r="A782" s="113"/>
      <c r="B782" s="200"/>
      <c r="C782" s="200"/>
      <c r="D782" s="201"/>
      <c r="E782" s="113"/>
      <c r="F782" s="113"/>
      <c r="G782" s="113"/>
      <c r="H782" s="113"/>
      <c r="I782" s="203"/>
      <c r="J782" s="203"/>
      <c r="K782" s="203"/>
      <c r="L782" s="204"/>
      <c r="M782" s="204"/>
      <c r="N782" s="204"/>
      <c r="O782" s="201"/>
      <c r="P782" s="201"/>
    </row>
    <row r="783" spans="1:16" x14ac:dyDescent="0.2">
      <c r="A783" s="113"/>
      <c r="B783" s="200"/>
      <c r="C783" s="200"/>
      <c r="D783" s="201"/>
      <c r="E783" s="113"/>
      <c r="F783" s="113"/>
      <c r="G783" s="113"/>
      <c r="H783" s="113"/>
      <c r="I783" s="203"/>
      <c r="J783" s="203"/>
      <c r="K783" s="203"/>
      <c r="L783" s="204"/>
      <c r="M783" s="204"/>
      <c r="N783" s="204"/>
      <c r="O783" s="201"/>
      <c r="P783" s="201"/>
    </row>
    <row r="784" spans="1:16" x14ac:dyDescent="0.2">
      <c r="A784" s="113"/>
      <c r="B784" s="200"/>
      <c r="C784" s="200"/>
      <c r="D784" s="201"/>
      <c r="E784" s="113"/>
      <c r="F784" s="113"/>
      <c r="G784" s="113"/>
      <c r="H784" s="113"/>
      <c r="I784" s="203"/>
      <c r="J784" s="203"/>
      <c r="K784" s="203"/>
      <c r="L784" s="204"/>
      <c r="M784" s="204"/>
      <c r="N784" s="204"/>
      <c r="O784" s="201"/>
      <c r="P784" s="201"/>
    </row>
    <row r="785" spans="1:16" x14ac:dyDescent="0.2">
      <c r="A785" s="113"/>
      <c r="B785" s="200"/>
      <c r="C785" s="200"/>
      <c r="D785" s="201"/>
      <c r="E785" s="113"/>
      <c r="F785" s="113"/>
      <c r="G785" s="113"/>
      <c r="H785" s="113"/>
      <c r="I785" s="203"/>
      <c r="J785" s="203"/>
      <c r="K785" s="203"/>
      <c r="L785" s="204"/>
      <c r="M785" s="204"/>
      <c r="N785" s="204"/>
      <c r="O785" s="201"/>
      <c r="P785" s="201"/>
    </row>
    <row r="786" spans="1:16" x14ac:dyDescent="0.2">
      <c r="A786" s="113"/>
      <c r="B786" s="200"/>
      <c r="C786" s="200"/>
      <c r="D786" s="201"/>
      <c r="E786" s="113"/>
      <c r="F786" s="113"/>
      <c r="G786" s="113"/>
      <c r="H786" s="113"/>
      <c r="I786" s="203"/>
      <c r="J786" s="203"/>
      <c r="K786" s="203"/>
      <c r="L786" s="204"/>
      <c r="M786" s="204"/>
      <c r="N786" s="204"/>
      <c r="O786" s="201"/>
      <c r="P786" s="201"/>
    </row>
    <row r="787" spans="1:16" x14ac:dyDescent="0.2">
      <c r="A787" s="113"/>
      <c r="B787" s="200"/>
      <c r="C787" s="200"/>
      <c r="D787" s="201"/>
      <c r="E787" s="113"/>
      <c r="F787" s="113"/>
      <c r="G787" s="113"/>
      <c r="H787" s="113"/>
      <c r="I787" s="203"/>
      <c r="J787" s="203"/>
      <c r="K787" s="203"/>
      <c r="L787" s="204"/>
      <c r="M787" s="204"/>
      <c r="N787" s="204"/>
      <c r="O787" s="201"/>
      <c r="P787" s="201"/>
    </row>
    <row r="788" spans="1:16" x14ac:dyDescent="0.2">
      <c r="A788" s="113"/>
      <c r="B788" s="200"/>
      <c r="C788" s="200"/>
      <c r="D788" s="201"/>
      <c r="E788" s="113"/>
      <c r="F788" s="113"/>
      <c r="G788" s="113"/>
      <c r="H788" s="113"/>
      <c r="I788" s="203"/>
      <c r="J788" s="203"/>
      <c r="K788" s="203"/>
      <c r="L788" s="204"/>
      <c r="M788" s="204"/>
      <c r="N788" s="204"/>
      <c r="O788" s="201"/>
      <c r="P788" s="201"/>
    </row>
    <row r="789" spans="1:16" x14ac:dyDescent="0.2">
      <c r="A789" s="113"/>
      <c r="B789" s="200"/>
      <c r="C789" s="200"/>
      <c r="D789" s="201"/>
      <c r="E789" s="113"/>
      <c r="F789" s="113"/>
      <c r="G789" s="113"/>
      <c r="H789" s="113"/>
      <c r="I789" s="203"/>
      <c r="J789" s="203"/>
      <c r="K789" s="203"/>
      <c r="L789" s="204"/>
      <c r="M789" s="204"/>
      <c r="N789" s="204"/>
      <c r="O789" s="201"/>
      <c r="P789" s="201"/>
    </row>
    <row r="790" spans="1:16" x14ac:dyDescent="0.2">
      <c r="A790" s="113"/>
      <c r="B790" s="200"/>
      <c r="C790" s="200"/>
      <c r="D790" s="201"/>
      <c r="E790" s="113"/>
      <c r="F790" s="113"/>
      <c r="G790" s="113"/>
      <c r="H790" s="113"/>
      <c r="I790" s="203"/>
      <c r="J790" s="203"/>
      <c r="K790" s="203"/>
      <c r="L790" s="204"/>
      <c r="M790" s="204"/>
      <c r="N790" s="204"/>
      <c r="O790" s="201"/>
      <c r="P790" s="201"/>
    </row>
    <row r="791" spans="1:16" x14ac:dyDescent="0.2">
      <c r="A791" s="113"/>
      <c r="B791" s="200"/>
      <c r="C791" s="200"/>
      <c r="D791" s="201"/>
      <c r="E791" s="113"/>
      <c r="F791" s="113"/>
      <c r="G791" s="113"/>
      <c r="H791" s="113"/>
      <c r="I791" s="203"/>
      <c r="J791" s="203"/>
      <c r="K791" s="203"/>
      <c r="L791" s="204"/>
      <c r="M791" s="204"/>
      <c r="N791" s="204"/>
      <c r="O791" s="201"/>
      <c r="P791" s="201"/>
    </row>
    <row r="792" spans="1:16" x14ac:dyDescent="0.2">
      <c r="A792" s="113"/>
      <c r="B792" s="200"/>
      <c r="C792" s="200"/>
      <c r="D792" s="201"/>
      <c r="E792" s="113"/>
      <c r="F792" s="113"/>
      <c r="G792" s="113"/>
      <c r="H792" s="113"/>
      <c r="I792" s="203"/>
      <c r="J792" s="203"/>
      <c r="K792" s="203"/>
      <c r="L792" s="204"/>
      <c r="M792" s="204"/>
      <c r="N792" s="204"/>
      <c r="O792" s="201"/>
      <c r="P792" s="201"/>
    </row>
    <row r="793" spans="1:16" x14ac:dyDescent="0.2">
      <c r="A793" s="113"/>
      <c r="B793" s="200"/>
      <c r="C793" s="200"/>
      <c r="D793" s="201"/>
      <c r="E793" s="113"/>
      <c r="F793" s="113"/>
      <c r="G793" s="113"/>
      <c r="H793" s="113"/>
      <c r="I793" s="203"/>
      <c r="J793" s="203"/>
      <c r="K793" s="203"/>
      <c r="L793" s="204"/>
      <c r="M793" s="204"/>
      <c r="N793" s="204"/>
      <c r="O793" s="201"/>
      <c r="P793" s="201"/>
    </row>
    <row r="794" spans="1:16" x14ac:dyDescent="0.2">
      <c r="A794" s="113"/>
      <c r="B794" s="200"/>
      <c r="C794" s="200"/>
      <c r="D794" s="201"/>
      <c r="E794" s="113"/>
      <c r="F794" s="113"/>
      <c r="G794" s="113"/>
      <c r="H794" s="113"/>
      <c r="I794" s="203"/>
      <c r="J794" s="203"/>
      <c r="K794" s="203"/>
      <c r="L794" s="204"/>
      <c r="M794" s="204"/>
      <c r="N794" s="204"/>
      <c r="O794" s="201"/>
      <c r="P794" s="201"/>
    </row>
    <row r="795" spans="1:16" x14ac:dyDescent="0.2">
      <c r="A795" s="113"/>
      <c r="B795" s="200"/>
      <c r="C795" s="200"/>
      <c r="D795" s="201"/>
      <c r="E795" s="113"/>
      <c r="F795" s="113"/>
      <c r="G795" s="113"/>
      <c r="H795" s="113"/>
      <c r="I795" s="203"/>
      <c r="J795" s="203"/>
      <c r="K795" s="203"/>
      <c r="L795" s="204"/>
      <c r="M795" s="204"/>
      <c r="N795" s="204"/>
      <c r="O795" s="201"/>
      <c r="P795" s="201"/>
    </row>
    <row r="796" spans="1:16" x14ac:dyDescent="0.2">
      <c r="A796" s="113"/>
      <c r="B796" s="200"/>
      <c r="C796" s="200"/>
      <c r="D796" s="201"/>
      <c r="E796" s="113"/>
      <c r="F796" s="113"/>
      <c r="G796" s="113"/>
      <c r="H796" s="113"/>
      <c r="I796" s="203"/>
      <c r="J796" s="203"/>
      <c r="K796" s="203"/>
      <c r="L796" s="204"/>
      <c r="M796" s="204"/>
      <c r="N796" s="204"/>
      <c r="O796" s="201"/>
      <c r="P796" s="201"/>
    </row>
    <row r="797" spans="1:16" x14ac:dyDescent="0.2">
      <c r="A797" s="113"/>
      <c r="B797" s="200"/>
      <c r="C797" s="200"/>
      <c r="D797" s="201"/>
      <c r="E797" s="113"/>
      <c r="F797" s="113"/>
      <c r="G797" s="113"/>
      <c r="H797" s="113"/>
      <c r="I797" s="203"/>
      <c r="J797" s="203"/>
      <c r="K797" s="203"/>
      <c r="L797" s="204"/>
      <c r="M797" s="204"/>
      <c r="N797" s="204"/>
      <c r="O797" s="201"/>
      <c r="P797" s="201"/>
    </row>
    <row r="798" spans="1:16" x14ac:dyDescent="0.2">
      <c r="A798" s="113"/>
      <c r="B798" s="200"/>
      <c r="C798" s="200"/>
      <c r="D798" s="201"/>
      <c r="E798" s="113"/>
      <c r="F798" s="113"/>
      <c r="G798" s="113"/>
      <c r="H798" s="113"/>
      <c r="I798" s="203"/>
      <c r="J798" s="203"/>
      <c r="K798" s="203"/>
      <c r="L798" s="204"/>
      <c r="M798" s="204"/>
      <c r="N798" s="204"/>
      <c r="O798" s="201"/>
      <c r="P798" s="201"/>
    </row>
    <row r="799" spans="1:16" x14ac:dyDescent="0.2">
      <c r="A799" s="113"/>
      <c r="B799" s="200"/>
      <c r="C799" s="200"/>
      <c r="D799" s="201"/>
      <c r="E799" s="113"/>
      <c r="F799" s="113"/>
      <c r="G799" s="113"/>
      <c r="H799" s="113"/>
      <c r="I799" s="203"/>
      <c r="J799" s="203"/>
      <c r="K799" s="203"/>
      <c r="L799" s="204"/>
      <c r="M799" s="204"/>
      <c r="N799" s="204"/>
      <c r="O799" s="201"/>
      <c r="P799" s="201"/>
    </row>
    <row r="800" spans="1:16" x14ac:dyDescent="0.2">
      <c r="A800" s="113"/>
      <c r="B800" s="200"/>
      <c r="C800" s="200"/>
      <c r="D800" s="201"/>
      <c r="E800" s="113"/>
      <c r="F800" s="113"/>
      <c r="G800" s="113"/>
      <c r="H800" s="113"/>
      <c r="I800" s="203"/>
      <c r="J800" s="203"/>
      <c r="K800" s="203"/>
      <c r="L800" s="204"/>
      <c r="M800" s="204"/>
      <c r="N800" s="204"/>
      <c r="O800" s="201"/>
      <c r="P800" s="201"/>
    </row>
    <row r="801" spans="1:16" x14ac:dyDescent="0.2">
      <c r="A801" s="113"/>
      <c r="B801" s="200"/>
      <c r="C801" s="200"/>
      <c r="D801" s="201"/>
      <c r="E801" s="113"/>
      <c r="F801" s="113"/>
      <c r="G801" s="113"/>
      <c r="H801" s="113"/>
      <c r="I801" s="203"/>
      <c r="J801" s="203"/>
      <c r="K801" s="203"/>
      <c r="L801" s="204"/>
      <c r="M801" s="204"/>
      <c r="N801" s="204"/>
      <c r="O801" s="201"/>
      <c r="P801" s="201"/>
    </row>
    <row r="802" spans="1:16" x14ac:dyDescent="0.2">
      <c r="A802" s="113"/>
      <c r="B802" s="200"/>
      <c r="C802" s="200"/>
      <c r="D802" s="201"/>
      <c r="E802" s="113"/>
      <c r="F802" s="113"/>
      <c r="G802" s="113"/>
      <c r="H802" s="113"/>
      <c r="I802" s="203"/>
      <c r="J802" s="203"/>
      <c r="K802" s="203"/>
      <c r="L802" s="204"/>
      <c r="M802" s="204"/>
      <c r="N802" s="204"/>
      <c r="O802" s="201"/>
      <c r="P802" s="201"/>
    </row>
    <row r="803" spans="1:16" x14ac:dyDescent="0.2">
      <c r="A803" s="113"/>
      <c r="B803" s="200"/>
      <c r="C803" s="200"/>
      <c r="D803" s="201"/>
      <c r="E803" s="113"/>
      <c r="F803" s="113"/>
      <c r="G803" s="113"/>
      <c r="H803" s="113"/>
      <c r="I803" s="203"/>
      <c r="J803" s="203"/>
      <c r="K803" s="203"/>
      <c r="L803" s="204"/>
      <c r="M803" s="204"/>
      <c r="N803" s="204"/>
      <c r="O803" s="201"/>
      <c r="P803" s="201"/>
    </row>
    <row r="804" spans="1:16" x14ac:dyDescent="0.2">
      <c r="A804" s="113"/>
      <c r="B804" s="200"/>
      <c r="C804" s="200"/>
      <c r="D804" s="201"/>
      <c r="E804" s="113"/>
      <c r="F804" s="113"/>
      <c r="G804" s="113"/>
      <c r="H804" s="113"/>
      <c r="I804" s="203"/>
      <c r="J804" s="203"/>
      <c r="K804" s="203"/>
      <c r="L804" s="204"/>
      <c r="M804" s="204"/>
      <c r="N804" s="204"/>
      <c r="O804" s="201"/>
      <c r="P804" s="201"/>
    </row>
    <row r="805" spans="1:16" x14ac:dyDescent="0.2">
      <c r="A805" s="113"/>
      <c r="B805" s="200"/>
      <c r="C805" s="200"/>
      <c r="D805" s="201"/>
      <c r="E805" s="113"/>
      <c r="F805" s="113"/>
      <c r="G805" s="113"/>
      <c r="H805" s="113"/>
      <c r="I805" s="203"/>
      <c r="J805" s="203"/>
      <c r="K805" s="203"/>
      <c r="L805" s="204"/>
      <c r="M805" s="204"/>
      <c r="N805" s="204"/>
      <c r="O805" s="201"/>
      <c r="P805" s="201"/>
    </row>
    <row r="806" spans="1:16" x14ac:dyDescent="0.2">
      <c r="A806" s="113"/>
      <c r="B806" s="200"/>
      <c r="C806" s="200"/>
      <c r="D806" s="201"/>
      <c r="E806" s="113"/>
      <c r="F806" s="113"/>
      <c r="G806" s="113"/>
      <c r="H806" s="113"/>
      <c r="I806" s="203"/>
      <c r="J806" s="203"/>
      <c r="K806" s="203"/>
      <c r="L806" s="204"/>
      <c r="M806" s="204"/>
      <c r="N806" s="204"/>
      <c r="O806" s="201"/>
      <c r="P806" s="201"/>
    </row>
    <row r="807" spans="1:16" x14ac:dyDescent="0.2">
      <c r="A807" s="113"/>
      <c r="B807" s="200"/>
      <c r="C807" s="200"/>
      <c r="D807" s="201"/>
      <c r="E807" s="113"/>
      <c r="F807" s="113"/>
      <c r="G807" s="113"/>
      <c r="H807" s="113"/>
      <c r="I807" s="203"/>
      <c r="J807" s="203"/>
      <c r="K807" s="203"/>
      <c r="L807" s="204"/>
      <c r="M807" s="204"/>
      <c r="N807" s="204"/>
      <c r="O807" s="201"/>
      <c r="P807" s="201"/>
    </row>
    <row r="808" spans="1:16" x14ac:dyDescent="0.2">
      <c r="A808" s="113"/>
      <c r="B808" s="200"/>
      <c r="C808" s="200"/>
      <c r="D808" s="201"/>
      <c r="E808" s="113"/>
      <c r="F808" s="113"/>
      <c r="G808" s="113"/>
      <c r="H808" s="113"/>
      <c r="I808" s="203"/>
      <c r="J808" s="203"/>
      <c r="K808" s="203"/>
      <c r="L808" s="204"/>
      <c r="M808" s="204"/>
      <c r="N808" s="204"/>
      <c r="O808" s="201"/>
      <c r="P808" s="201"/>
    </row>
    <row r="809" spans="1:16" x14ac:dyDescent="0.2">
      <c r="A809" s="113"/>
      <c r="B809" s="200"/>
      <c r="C809" s="200"/>
      <c r="D809" s="201"/>
      <c r="E809" s="113"/>
      <c r="F809" s="113"/>
      <c r="G809" s="113"/>
      <c r="H809" s="113"/>
      <c r="I809" s="203"/>
      <c r="J809" s="203"/>
      <c r="K809" s="203"/>
      <c r="L809" s="204"/>
      <c r="M809" s="204"/>
      <c r="N809" s="204"/>
      <c r="O809" s="201"/>
      <c r="P809" s="201"/>
    </row>
    <row r="810" spans="1:16" x14ac:dyDescent="0.2">
      <c r="A810" s="113"/>
      <c r="B810" s="200"/>
      <c r="C810" s="200"/>
      <c r="D810" s="201"/>
      <c r="E810" s="113"/>
      <c r="F810" s="113"/>
      <c r="G810" s="113"/>
      <c r="H810" s="113"/>
      <c r="I810" s="203"/>
      <c r="J810" s="203"/>
      <c r="K810" s="203"/>
      <c r="L810" s="204"/>
      <c r="M810" s="204"/>
      <c r="N810" s="204"/>
      <c r="O810" s="201"/>
      <c r="P810" s="201"/>
    </row>
    <row r="811" spans="1:16" x14ac:dyDescent="0.2">
      <c r="A811" s="113"/>
      <c r="B811" s="200"/>
      <c r="C811" s="200"/>
      <c r="D811" s="201"/>
      <c r="E811" s="113"/>
      <c r="F811" s="113"/>
      <c r="G811" s="113"/>
      <c r="H811" s="113"/>
      <c r="I811" s="203"/>
      <c r="J811" s="203"/>
      <c r="K811" s="203"/>
      <c r="L811" s="204"/>
      <c r="M811" s="204"/>
      <c r="N811" s="204"/>
      <c r="O811" s="201"/>
      <c r="P811" s="201"/>
    </row>
    <row r="812" spans="1:16" x14ac:dyDescent="0.2">
      <c r="A812" s="113"/>
      <c r="B812" s="200"/>
      <c r="C812" s="200"/>
      <c r="D812" s="201"/>
      <c r="E812" s="113"/>
      <c r="F812" s="113"/>
      <c r="G812" s="113"/>
      <c r="H812" s="113"/>
      <c r="I812" s="203"/>
      <c r="J812" s="203"/>
      <c r="K812" s="203"/>
      <c r="L812" s="204"/>
      <c r="M812" s="204"/>
      <c r="N812" s="204"/>
      <c r="O812" s="201"/>
      <c r="P812" s="201"/>
    </row>
    <row r="813" spans="1:16" x14ac:dyDescent="0.2">
      <c r="A813" s="113"/>
      <c r="B813" s="200"/>
      <c r="C813" s="200"/>
      <c r="D813" s="201"/>
      <c r="E813" s="113"/>
      <c r="F813" s="113"/>
      <c r="G813" s="113"/>
      <c r="H813" s="113"/>
      <c r="I813" s="203"/>
      <c r="J813" s="203"/>
      <c r="K813" s="203"/>
      <c r="L813" s="204"/>
      <c r="M813" s="204"/>
      <c r="N813" s="204"/>
      <c r="O813" s="201"/>
      <c r="P813" s="201"/>
    </row>
    <row r="814" spans="1:16" x14ac:dyDescent="0.2">
      <c r="A814" s="113"/>
      <c r="B814" s="200"/>
      <c r="C814" s="200"/>
      <c r="D814" s="201"/>
      <c r="E814" s="113"/>
      <c r="F814" s="113"/>
      <c r="G814" s="113"/>
      <c r="H814" s="113"/>
      <c r="I814" s="203"/>
      <c r="J814" s="203"/>
      <c r="K814" s="203"/>
      <c r="L814" s="204"/>
      <c r="M814" s="204"/>
      <c r="N814" s="204"/>
      <c r="O814" s="201"/>
      <c r="P814" s="201"/>
    </row>
    <row r="815" spans="1:16" x14ac:dyDescent="0.2">
      <c r="A815" s="113"/>
      <c r="B815" s="200"/>
      <c r="C815" s="200"/>
      <c r="D815" s="201"/>
      <c r="E815" s="113"/>
      <c r="F815" s="113"/>
      <c r="G815" s="113"/>
      <c r="H815" s="113"/>
      <c r="I815" s="203"/>
      <c r="J815" s="203"/>
      <c r="K815" s="203"/>
      <c r="L815" s="204"/>
      <c r="M815" s="204"/>
      <c r="N815" s="204"/>
      <c r="O815" s="201"/>
      <c r="P815" s="201"/>
    </row>
    <row r="816" spans="1:16" x14ac:dyDescent="0.2">
      <c r="A816" s="113"/>
      <c r="B816" s="200"/>
      <c r="C816" s="200"/>
      <c r="D816" s="201"/>
      <c r="E816" s="113"/>
      <c r="F816" s="113"/>
      <c r="G816" s="113"/>
      <c r="H816" s="113"/>
      <c r="I816" s="203"/>
      <c r="J816" s="203"/>
      <c r="K816" s="203"/>
      <c r="L816" s="204"/>
      <c r="M816" s="204"/>
      <c r="N816" s="204"/>
      <c r="O816" s="201"/>
      <c r="P816" s="201"/>
    </row>
    <row r="817" spans="1:16" x14ac:dyDescent="0.2">
      <c r="A817" s="113"/>
      <c r="B817" s="200"/>
      <c r="C817" s="200"/>
      <c r="D817" s="201"/>
      <c r="E817" s="113"/>
      <c r="F817" s="113"/>
      <c r="G817" s="113"/>
      <c r="H817" s="113"/>
      <c r="I817" s="203"/>
      <c r="J817" s="203"/>
      <c r="K817" s="203"/>
      <c r="L817" s="204"/>
      <c r="M817" s="204"/>
      <c r="N817" s="204"/>
      <c r="O817" s="201"/>
      <c r="P817" s="201"/>
    </row>
    <row r="818" spans="1:16" x14ac:dyDescent="0.2">
      <c r="A818" s="113"/>
      <c r="B818" s="200"/>
      <c r="C818" s="200"/>
      <c r="D818" s="201"/>
      <c r="E818" s="113"/>
      <c r="F818" s="113"/>
      <c r="G818" s="113"/>
      <c r="H818" s="113"/>
      <c r="I818" s="203"/>
      <c r="J818" s="203"/>
      <c r="K818" s="203"/>
      <c r="L818" s="204"/>
      <c r="M818" s="204"/>
      <c r="N818" s="204"/>
      <c r="O818" s="201"/>
      <c r="P818" s="201"/>
    </row>
    <row r="819" spans="1:16" x14ac:dyDescent="0.2">
      <c r="A819" s="113"/>
      <c r="B819" s="200"/>
      <c r="C819" s="200"/>
      <c r="D819" s="201"/>
      <c r="E819" s="113"/>
      <c r="F819" s="113"/>
      <c r="G819" s="113"/>
      <c r="H819" s="113"/>
      <c r="I819" s="203"/>
      <c r="J819" s="203"/>
      <c r="K819" s="203"/>
      <c r="L819" s="204"/>
      <c r="M819" s="204"/>
      <c r="N819" s="204"/>
      <c r="O819" s="201"/>
      <c r="P819" s="201"/>
    </row>
    <row r="820" spans="1:16" x14ac:dyDescent="0.2">
      <c r="A820" s="113"/>
      <c r="B820" s="200"/>
      <c r="C820" s="200"/>
      <c r="D820" s="201"/>
      <c r="E820" s="113"/>
      <c r="F820" s="113"/>
      <c r="G820" s="113"/>
      <c r="H820" s="113"/>
      <c r="I820" s="203"/>
      <c r="J820" s="203"/>
      <c r="K820" s="203"/>
      <c r="L820" s="204"/>
      <c r="M820" s="204"/>
      <c r="N820" s="204"/>
      <c r="O820" s="201"/>
      <c r="P820" s="201"/>
    </row>
    <row r="821" spans="1:16" x14ac:dyDescent="0.2">
      <c r="A821" s="113"/>
      <c r="B821" s="200"/>
      <c r="C821" s="200"/>
      <c r="D821" s="201"/>
      <c r="E821" s="113"/>
      <c r="F821" s="113"/>
      <c r="G821" s="113"/>
      <c r="H821" s="113"/>
      <c r="I821" s="203"/>
      <c r="J821" s="203"/>
      <c r="K821" s="203"/>
      <c r="L821" s="204"/>
      <c r="M821" s="204"/>
      <c r="N821" s="204"/>
      <c r="O821" s="201"/>
      <c r="P821" s="201"/>
    </row>
    <row r="822" spans="1:16" x14ac:dyDescent="0.2">
      <c r="A822" s="113"/>
      <c r="B822" s="200"/>
      <c r="C822" s="200"/>
      <c r="D822" s="201"/>
      <c r="E822" s="113"/>
      <c r="F822" s="113"/>
      <c r="G822" s="113"/>
      <c r="H822" s="113"/>
      <c r="I822" s="203"/>
      <c r="J822" s="203"/>
      <c r="K822" s="203"/>
      <c r="L822" s="204"/>
      <c r="M822" s="204"/>
      <c r="N822" s="204"/>
      <c r="O822" s="201"/>
      <c r="P822" s="201"/>
    </row>
    <row r="823" spans="1:16" x14ac:dyDescent="0.2">
      <c r="A823" s="113"/>
      <c r="B823" s="200"/>
      <c r="C823" s="200"/>
      <c r="D823" s="201"/>
      <c r="E823" s="113"/>
      <c r="F823" s="113"/>
      <c r="G823" s="113"/>
      <c r="H823" s="113"/>
      <c r="I823" s="203"/>
      <c r="J823" s="203"/>
      <c r="K823" s="203"/>
      <c r="L823" s="204"/>
      <c r="M823" s="204"/>
      <c r="N823" s="204"/>
      <c r="O823" s="201"/>
      <c r="P823" s="201"/>
    </row>
    <row r="824" spans="1:16" x14ac:dyDescent="0.2">
      <c r="A824" s="113"/>
      <c r="B824" s="200"/>
      <c r="C824" s="200"/>
      <c r="D824" s="201"/>
      <c r="E824" s="113"/>
      <c r="F824" s="113"/>
      <c r="G824" s="113"/>
      <c r="H824" s="113"/>
      <c r="I824" s="203"/>
      <c r="J824" s="203"/>
      <c r="K824" s="203"/>
      <c r="L824" s="204"/>
      <c r="M824" s="204"/>
      <c r="N824" s="204"/>
      <c r="O824" s="201"/>
      <c r="P824" s="201"/>
    </row>
    <row r="825" spans="1:16" x14ac:dyDescent="0.2">
      <c r="A825" s="113"/>
      <c r="B825" s="200"/>
      <c r="C825" s="200"/>
      <c r="D825" s="201"/>
      <c r="E825" s="113"/>
      <c r="F825" s="113"/>
      <c r="G825" s="113"/>
      <c r="H825" s="113"/>
      <c r="I825" s="203"/>
      <c r="J825" s="203"/>
      <c r="K825" s="203"/>
      <c r="L825" s="204"/>
      <c r="M825" s="204"/>
      <c r="N825" s="204"/>
      <c r="O825" s="201"/>
      <c r="P825" s="201"/>
    </row>
    <row r="826" spans="1:16" x14ac:dyDescent="0.2">
      <c r="A826" s="113"/>
      <c r="B826" s="200"/>
      <c r="C826" s="200"/>
      <c r="D826" s="201"/>
      <c r="E826" s="113"/>
      <c r="F826" s="113"/>
      <c r="G826" s="113"/>
      <c r="H826" s="113"/>
      <c r="I826" s="203"/>
      <c r="J826" s="203"/>
      <c r="K826" s="203"/>
      <c r="L826" s="204"/>
      <c r="M826" s="204"/>
      <c r="N826" s="204"/>
      <c r="O826" s="201"/>
      <c r="P826" s="201"/>
    </row>
    <row r="827" spans="1:16" x14ac:dyDescent="0.2">
      <c r="A827" s="113"/>
      <c r="B827" s="200"/>
      <c r="C827" s="200"/>
      <c r="D827" s="201"/>
      <c r="E827" s="113"/>
      <c r="F827" s="113"/>
      <c r="G827" s="113"/>
      <c r="H827" s="113"/>
      <c r="I827" s="203"/>
      <c r="J827" s="203"/>
      <c r="K827" s="203"/>
      <c r="L827" s="204"/>
      <c r="M827" s="204"/>
      <c r="N827" s="204"/>
      <c r="O827" s="201"/>
      <c r="P827" s="201"/>
    </row>
    <row r="828" spans="1:16" x14ac:dyDescent="0.2">
      <c r="A828" s="113"/>
      <c r="B828" s="200"/>
      <c r="C828" s="200"/>
      <c r="D828" s="201"/>
      <c r="E828" s="113"/>
      <c r="F828" s="113"/>
      <c r="G828" s="113"/>
      <c r="H828" s="113"/>
      <c r="I828" s="203"/>
      <c r="J828" s="203"/>
      <c r="K828" s="203"/>
      <c r="L828" s="204"/>
      <c r="M828" s="204"/>
      <c r="N828" s="204"/>
      <c r="O828" s="201"/>
      <c r="P828" s="201"/>
    </row>
    <row r="829" spans="1:16" x14ac:dyDescent="0.2">
      <c r="A829" s="113"/>
      <c r="B829" s="200"/>
      <c r="C829" s="200"/>
      <c r="D829" s="201"/>
      <c r="E829" s="113"/>
      <c r="F829" s="113"/>
      <c r="G829" s="113"/>
      <c r="H829" s="113"/>
      <c r="I829" s="203"/>
      <c r="J829" s="203"/>
      <c r="K829" s="203"/>
      <c r="L829" s="204"/>
      <c r="M829" s="204"/>
      <c r="N829" s="204"/>
      <c r="O829" s="201"/>
      <c r="P829" s="201"/>
    </row>
    <row r="830" spans="1:16" x14ac:dyDescent="0.2">
      <c r="A830" s="113"/>
      <c r="B830" s="200"/>
      <c r="C830" s="200"/>
      <c r="D830" s="201"/>
      <c r="E830" s="113"/>
      <c r="F830" s="113"/>
      <c r="G830" s="113"/>
      <c r="H830" s="113"/>
      <c r="I830" s="203"/>
      <c r="J830" s="203"/>
      <c r="K830" s="203"/>
      <c r="L830" s="204"/>
      <c r="M830" s="204"/>
      <c r="N830" s="204"/>
      <c r="O830" s="201"/>
      <c r="P830" s="201"/>
    </row>
    <row r="831" spans="1:16" x14ac:dyDescent="0.2">
      <c r="A831" s="113"/>
      <c r="B831" s="200"/>
      <c r="C831" s="200"/>
      <c r="D831" s="201"/>
      <c r="E831" s="113"/>
      <c r="F831" s="113"/>
      <c r="G831" s="113"/>
      <c r="H831" s="113"/>
      <c r="I831" s="203"/>
      <c r="J831" s="203"/>
      <c r="K831" s="203"/>
      <c r="L831" s="204"/>
      <c r="M831" s="204"/>
      <c r="N831" s="204"/>
      <c r="O831" s="201"/>
      <c r="P831" s="201"/>
    </row>
    <row r="832" spans="1:16" x14ac:dyDescent="0.2">
      <c r="A832" s="113"/>
      <c r="B832" s="200"/>
      <c r="C832" s="200"/>
      <c r="D832" s="201"/>
      <c r="E832" s="113"/>
      <c r="F832" s="113"/>
      <c r="G832" s="113"/>
      <c r="H832" s="113"/>
      <c r="I832" s="203"/>
      <c r="J832" s="203"/>
      <c r="K832" s="203"/>
      <c r="L832" s="204"/>
      <c r="M832" s="204"/>
      <c r="N832" s="204"/>
      <c r="O832" s="201"/>
      <c r="P832" s="201"/>
    </row>
    <row r="833" spans="1:16" x14ac:dyDescent="0.2">
      <c r="A833" s="113"/>
      <c r="B833" s="200"/>
      <c r="C833" s="200"/>
      <c r="D833" s="201"/>
      <c r="E833" s="113"/>
      <c r="F833" s="113"/>
      <c r="G833" s="113"/>
      <c r="H833" s="113"/>
      <c r="I833" s="203"/>
      <c r="J833" s="203"/>
      <c r="K833" s="203"/>
      <c r="L833" s="204"/>
      <c r="M833" s="204"/>
      <c r="N833" s="204"/>
      <c r="O833" s="201"/>
      <c r="P833" s="201"/>
    </row>
    <row r="834" spans="1:16" x14ac:dyDescent="0.2">
      <c r="A834" s="113"/>
      <c r="B834" s="200"/>
      <c r="C834" s="200"/>
      <c r="D834" s="201"/>
      <c r="E834" s="113"/>
      <c r="F834" s="113"/>
      <c r="G834" s="113"/>
      <c r="H834" s="113"/>
      <c r="I834" s="203"/>
      <c r="J834" s="203"/>
      <c r="K834" s="203"/>
      <c r="L834" s="204"/>
      <c r="M834" s="204"/>
      <c r="N834" s="204"/>
      <c r="O834" s="201"/>
      <c r="P834" s="201"/>
    </row>
    <row r="835" spans="1:16" x14ac:dyDescent="0.2">
      <c r="A835" s="113"/>
      <c r="B835" s="200"/>
      <c r="C835" s="200"/>
      <c r="D835" s="201"/>
      <c r="E835" s="113"/>
      <c r="F835" s="113"/>
      <c r="G835" s="113"/>
      <c r="H835" s="113"/>
      <c r="I835" s="203"/>
      <c r="J835" s="203"/>
      <c r="K835" s="203"/>
      <c r="L835" s="204"/>
      <c r="M835" s="204"/>
      <c r="N835" s="204"/>
      <c r="O835" s="201"/>
      <c r="P835" s="201"/>
    </row>
    <row r="836" spans="1:16" x14ac:dyDescent="0.2">
      <c r="A836" s="113"/>
      <c r="B836" s="200"/>
      <c r="C836" s="200"/>
      <c r="D836" s="201"/>
      <c r="E836" s="113"/>
      <c r="F836" s="113"/>
      <c r="G836" s="113"/>
      <c r="H836" s="113"/>
      <c r="I836" s="203"/>
      <c r="J836" s="203"/>
      <c r="K836" s="203"/>
      <c r="L836" s="204"/>
      <c r="M836" s="204"/>
      <c r="N836" s="204"/>
      <c r="O836" s="201"/>
      <c r="P836" s="201"/>
    </row>
    <row r="837" spans="1:16" x14ac:dyDescent="0.2">
      <c r="A837" s="113"/>
      <c r="B837" s="200"/>
      <c r="C837" s="200"/>
      <c r="D837" s="201"/>
      <c r="E837" s="113"/>
      <c r="F837" s="113"/>
      <c r="G837" s="113"/>
      <c r="H837" s="113"/>
      <c r="I837" s="203"/>
      <c r="J837" s="203"/>
      <c r="K837" s="203"/>
      <c r="L837" s="204"/>
      <c r="M837" s="204"/>
      <c r="N837" s="204"/>
      <c r="O837" s="201"/>
      <c r="P837" s="201"/>
    </row>
    <row r="838" spans="1:16" x14ac:dyDescent="0.2">
      <c r="A838" s="113"/>
      <c r="B838" s="200"/>
      <c r="C838" s="200"/>
      <c r="D838" s="201"/>
      <c r="E838" s="113"/>
      <c r="F838" s="113"/>
      <c r="G838" s="113"/>
      <c r="H838" s="113"/>
      <c r="I838" s="203"/>
      <c r="J838" s="203"/>
      <c r="K838" s="203"/>
      <c r="L838" s="204"/>
      <c r="M838" s="204"/>
      <c r="N838" s="204"/>
      <c r="O838" s="201"/>
      <c r="P838" s="201"/>
    </row>
    <row r="839" spans="1:16" x14ac:dyDescent="0.2">
      <c r="A839" s="113"/>
      <c r="B839" s="200"/>
      <c r="C839" s="200"/>
      <c r="D839" s="201"/>
      <c r="E839" s="113"/>
      <c r="F839" s="113"/>
      <c r="G839" s="113"/>
      <c r="H839" s="113"/>
      <c r="I839" s="203"/>
      <c r="J839" s="203"/>
      <c r="K839" s="203"/>
      <c r="L839" s="204"/>
      <c r="M839" s="204"/>
      <c r="N839" s="204"/>
      <c r="O839" s="201"/>
      <c r="P839" s="201"/>
    </row>
    <row r="840" spans="1:16" x14ac:dyDescent="0.2">
      <c r="A840" s="113"/>
      <c r="B840" s="200"/>
      <c r="C840" s="200"/>
      <c r="D840" s="201"/>
      <c r="E840" s="113"/>
      <c r="F840" s="113"/>
      <c r="G840" s="113"/>
      <c r="H840" s="113"/>
      <c r="I840" s="203"/>
      <c r="J840" s="203"/>
      <c r="K840" s="203"/>
      <c r="L840" s="204"/>
      <c r="M840" s="204"/>
      <c r="N840" s="204"/>
      <c r="O840" s="201"/>
      <c r="P840" s="201"/>
    </row>
    <row r="841" spans="1:16" x14ac:dyDescent="0.2">
      <c r="A841" s="113"/>
      <c r="B841" s="200"/>
      <c r="C841" s="200"/>
      <c r="D841" s="201"/>
      <c r="E841" s="113"/>
      <c r="F841" s="113"/>
      <c r="G841" s="113"/>
      <c r="H841" s="113"/>
      <c r="I841" s="203"/>
      <c r="J841" s="203"/>
      <c r="K841" s="203"/>
      <c r="L841" s="204"/>
      <c r="M841" s="204"/>
      <c r="N841" s="204"/>
      <c r="O841" s="201"/>
      <c r="P841" s="201"/>
    </row>
    <row r="842" spans="1:16" x14ac:dyDescent="0.2">
      <c r="A842" s="113"/>
      <c r="B842" s="200"/>
      <c r="C842" s="200"/>
      <c r="D842" s="201"/>
      <c r="E842" s="113"/>
      <c r="F842" s="113"/>
      <c r="G842" s="113"/>
      <c r="H842" s="113"/>
      <c r="I842" s="203"/>
      <c r="J842" s="203"/>
      <c r="K842" s="203"/>
      <c r="L842" s="204"/>
      <c r="M842" s="204"/>
      <c r="N842" s="204"/>
      <c r="O842" s="201"/>
      <c r="P842" s="201"/>
    </row>
    <row r="843" spans="1:16" x14ac:dyDescent="0.2">
      <c r="A843" s="113"/>
      <c r="B843" s="200"/>
      <c r="C843" s="200"/>
      <c r="D843" s="201"/>
      <c r="E843" s="113"/>
      <c r="F843" s="113"/>
      <c r="G843" s="113"/>
      <c r="H843" s="113"/>
      <c r="I843" s="203"/>
      <c r="J843" s="203"/>
      <c r="K843" s="203"/>
      <c r="L843" s="204"/>
      <c r="M843" s="204"/>
      <c r="N843" s="204"/>
      <c r="O843" s="201"/>
      <c r="P843" s="201"/>
    </row>
    <row r="844" spans="1:16" x14ac:dyDescent="0.2">
      <c r="A844" s="113"/>
      <c r="B844" s="200"/>
      <c r="C844" s="200"/>
      <c r="D844" s="201"/>
      <c r="E844" s="113"/>
      <c r="F844" s="113"/>
      <c r="G844" s="113"/>
      <c r="H844" s="113"/>
      <c r="I844" s="203"/>
      <c r="J844" s="203"/>
      <c r="K844" s="203"/>
      <c r="L844" s="204"/>
      <c r="M844" s="204"/>
      <c r="N844" s="204"/>
      <c r="O844" s="201"/>
      <c r="P844" s="201"/>
    </row>
    <row r="845" spans="1:16" x14ac:dyDescent="0.2">
      <c r="A845" s="113"/>
      <c r="B845" s="200"/>
      <c r="C845" s="200"/>
      <c r="D845" s="201"/>
      <c r="E845" s="113"/>
      <c r="F845" s="113"/>
      <c r="G845" s="113"/>
      <c r="H845" s="113"/>
      <c r="I845" s="203"/>
      <c r="J845" s="203"/>
      <c r="K845" s="203"/>
      <c r="L845" s="204"/>
      <c r="M845" s="204"/>
      <c r="N845" s="204"/>
      <c r="O845" s="201"/>
      <c r="P845" s="201"/>
    </row>
    <row r="846" spans="1:16" x14ac:dyDescent="0.2">
      <c r="A846" s="113"/>
      <c r="B846" s="200"/>
      <c r="C846" s="200"/>
      <c r="D846" s="201"/>
      <c r="E846" s="113"/>
      <c r="F846" s="113"/>
      <c r="G846" s="113"/>
      <c r="H846" s="113"/>
      <c r="I846" s="203"/>
      <c r="J846" s="203"/>
      <c r="K846" s="203"/>
      <c r="L846" s="204"/>
      <c r="M846" s="204"/>
      <c r="N846" s="204"/>
      <c r="O846" s="201"/>
      <c r="P846" s="201"/>
    </row>
    <row r="847" spans="1:16" x14ac:dyDescent="0.2">
      <c r="A847" s="113"/>
      <c r="B847" s="200"/>
      <c r="C847" s="200"/>
      <c r="D847" s="201"/>
      <c r="E847" s="113"/>
      <c r="F847" s="113"/>
      <c r="G847" s="113"/>
      <c r="H847" s="113"/>
      <c r="I847" s="203"/>
      <c r="J847" s="203"/>
      <c r="K847" s="203"/>
      <c r="L847" s="204"/>
      <c r="M847" s="204"/>
      <c r="N847" s="204"/>
      <c r="O847" s="201"/>
      <c r="P847" s="201"/>
    </row>
    <row r="848" spans="1:16" x14ac:dyDescent="0.2">
      <c r="A848" s="113"/>
      <c r="B848" s="200"/>
      <c r="C848" s="200"/>
      <c r="D848" s="201"/>
      <c r="E848" s="113"/>
      <c r="F848" s="113"/>
      <c r="G848" s="113"/>
      <c r="H848" s="113"/>
      <c r="I848" s="203"/>
      <c r="J848" s="203"/>
      <c r="K848" s="203"/>
      <c r="L848" s="204"/>
      <c r="M848" s="204"/>
      <c r="N848" s="204"/>
      <c r="O848" s="201"/>
      <c r="P848" s="201"/>
    </row>
    <row r="849" spans="1:16" x14ac:dyDescent="0.2">
      <c r="A849" s="113"/>
      <c r="B849" s="200"/>
      <c r="C849" s="200"/>
      <c r="D849" s="201"/>
      <c r="E849" s="113"/>
      <c r="F849" s="113"/>
      <c r="G849" s="113"/>
      <c r="H849" s="113"/>
      <c r="I849" s="203"/>
      <c r="J849" s="203"/>
      <c r="K849" s="203"/>
      <c r="L849" s="204"/>
      <c r="M849" s="204"/>
      <c r="N849" s="204"/>
      <c r="O849" s="201"/>
      <c r="P849" s="201"/>
    </row>
    <row r="850" spans="1:16" x14ac:dyDescent="0.2">
      <c r="A850" s="113"/>
      <c r="B850" s="200"/>
      <c r="C850" s="200"/>
      <c r="D850" s="201"/>
      <c r="E850" s="113"/>
      <c r="F850" s="113"/>
      <c r="G850" s="113"/>
      <c r="H850" s="113"/>
      <c r="I850" s="203"/>
      <c r="J850" s="203"/>
      <c r="K850" s="203"/>
      <c r="L850" s="204"/>
      <c r="M850" s="204"/>
      <c r="N850" s="204"/>
      <c r="O850" s="201"/>
      <c r="P850" s="201"/>
    </row>
    <row r="851" spans="1:16" x14ac:dyDescent="0.2">
      <c r="A851" s="113"/>
      <c r="B851" s="200"/>
      <c r="C851" s="200"/>
      <c r="D851" s="201"/>
      <c r="E851" s="113"/>
      <c r="F851" s="113"/>
      <c r="G851" s="113"/>
      <c r="H851" s="113"/>
      <c r="I851" s="203"/>
      <c r="J851" s="203"/>
      <c r="K851" s="203"/>
      <c r="L851" s="204"/>
      <c r="M851" s="204"/>
      <c r="N851" s="204"/>
      <c r="O851" s="201"/>
      <c r="P851" s="201"/>
    </row>
    <row r="852" spans="1:16" x14ac:dyDescent="0.2">
      <c r="A852" s="113"/>
      <c r="B852" s="200"/>
      <c r="C852" s="200"/>
      <c r="D852" s="201"/>
      <c r="E852" s="113"/>
      <c r="F852" s="113"/>
      <c r="G852" s="113"/>
      <c r="H852" s="113"/>
      <c r="I852" s="203"/>
      <c r="J852" s="203"/>
      <c r="K852" s="203"/>
      <c r="L852" s="204"/>
      <c r="M852" s="204"/>
      <c r="N852" s="204"/>
      <c r="O852" s="201"/>
      <c r="P852" s="201"/>
    </row>
    <row r="853" spans="1:16" x14ac:dyDescent="0.2">
      <c r="A853" s="113"/>
      <c r="B853" s="200"/>
      <c r="C853" s="200"/>
      <c r="D853" s="201"/>
      <c r="E853" s="113"/>
      <c r="F853" s="113"/>
      <c r="G853" s="113"/>
      <c r="H853" s="113"/>
      <c r="I853" s="203"/>
      <c r="J853" s="203"/>
      <c r="K853" s="203"/>
      <c r="L853" s="204"/>
      <c r="M853" s="204"/>
      <c r="N853" s="204"/>
      <c r="O853" s="201"/>
      <c r="P853" s="201"/>
    </row>
    <row r="854" spans="1:16" x14ac:dyDescent="0.2">
      <c r="A854" s="113"/>
      <c r="B854" s="200"/>
      <c r="C854" s="200"/>
      <c r="D854" s="201"/>
      <c r="E854" s="113"/>
      <c r="F854" s="113"/>
      <c r="G854" s="113"/>
      <c r="H854" s="113"/>
      <c r="I854" s="203"/>
      <c r="J854" s="203"/>
      <c r="K854" s="203"/>
      <c r="L854" s="204"/>
      <c r="M854" s="204"/>
      <c r="N854" s="204"/>
      <c r="O854" s="201"/>
      <c r="P854" s="201"/>
    </row>
    <row r="855" spans="1:16" x14ac:dyDescent="0.2">
      <c r="A855" s="113"/>
      <c r="B855" s="200"/>
      <c r="C855" s="200"/>
      <c r="D855" s="201"/>
      <c r="E855" s="113"/>
      <c r="F855" s="113"/>
      <c r="G855" s="113"/>
      <c r="H855" s="113"/>
      <c r="I855" s="203"/>
      <c r="J855" s="203"/>
      <c r="K855" s="203"/>
      <c r="L855" s="204"/>
      <c r="M855" s="204"/>
      <c r="N855" s="204"/>
      <c r="O855" s="201"/>
      <c r="P855" s="201"/>
    </row>
    <row r="856" spans="1:16" x14ac:dyDescent="0.2">
      <c r="A856" s="113"/>
      <c r="B856" s="200"/>
      <c r="C856" s="200"/>
      <c r="D856" s="201"/>
      <c r="E856" s="113"/>
      <c r="F856" s="113"/>
      <c r="G856" s="113"/>
      <c r="H856" s="113"/>
      <c r="I856" s="203"/>
      <c r="J856" s="203"/>
      <c r="K856" s="203"/>
      <c r="L856" s="204"/>
      <c r="M856" s="204"/>
      <c r="N856" s="204"/>
      <c r="O856" s="201"/>
      <c r="P856" s="201"/>
    </row>
    <row r="857" spans="1:16" x14ac:dyDescent="0.2">
      <c r="A857" s="113"/>
      <c r="B857" s="200"/>
      <c r="C857" s="200"/>
      <c r="D857" s="201"/>
      <c r="E857" s="113"/>
      <c r="F857" s="113"/>
      <c r="G857" s="113"/>
      <c r="H857" s="113"/>
      <c r="I857" s="203"/>
      <c r="J857" s="203"/>
      <c r="K857" s="203"/>
      <c r="L857" s="204"/>
      <c r="M857" s="204"/>
      <c r="N857" s="204"/>
      <c r="O857" s="201"/>
      <c r="P857" s="201"/>
    </row>
    <row r="858" spans="1:16" x14ac:dyDescent="0.2">
      <c r="A858" s="113"/>
      <c r="B858" s="200"/>
      <c r="C858" s="200"/>
      <c r="D858" s="201"/>
      <c r="E858" s="113"/>
      <c r="F858" s="113"/>
      <c r="G858" s="113"/>
      <c r="H858" s="113"/>
      <c r="I858" s="203"/>
      <c r="J858" s="203"/>
      <c r="K858" s="203"/>
      <c r="L858" s="204"/>
      <c r="M858" s="204"/>
      <c r="N858" s="204"/>
      <c r="O858" s="201"/>
      <c r="P858" s="201"/>
    </row>
    <row r="859" spans="1:16" x14ac:dyDescent="0.2">
      <c r="A859" s="113"/>
      <c r="B859" s="200"/>
      <c r="C859" s="200"/>
      <c r="D859" s="201"/>
      <c r="E859" s="113"/>
      <c r="F859" s="113"/>
      <c r="G859" s="113"/>
      <c r="H859" s="113"/>
      <c r="I859" s="203"/>
      <c r="J859" s="203"/>
      <c r="K859" s="203"/>
      <c r="L859" s="204"/>
      <c r="M859" s="204"/>
      <c r="N859" s="204"/>
      <c r="O859" s="201"/>
      <c r="P859" s="201"/>
    </row>
    <row r="860" spans="1:16" x14ac:dyDescent="0.2">
      <c r="A860" s="113"/>
      <c r="B860" s="200"/>
      <c r="C860" s="200"/>
      <c r="D860" s="201"/>
      <c r="E860" s="113"/>
      <c r="F860" s="113"/>
      <c r="G860" s="113"/>
      <c r="H860" s="113"/>
      <c r="I860" s="203"/>
      <c r="J860" s="203"/>
      <c r="K860" s="203"/>
      <c r="L860" s="204"/>
      <c r="M860" s="204"/>
      <c r="N860" s="204"/>
      <c r="O860" s="201"/>
      <c r="P860" s="201"/>
    </row>
    <row r="861" spans="1:16" x14ac:dyDescent="0.2">
      <c r="A861" s="113"/>
      <c r="B861" s="200"/>
      <c r="C861" s="200"/>
      <c r="D861" s="201"/>
      <c r="E861" s="113"/>
      <c r="F861" s="113"/>
      <c r="G861" s="113"/>
      <c r="H861" s="113"/>
      <c r="I861" s="203"/>
      <c r="J861" s="203"/>
      <c r="K861" s="203"/>
      <c r="L861" s="204"/>
      <c r="M861" s="204"/>
      <c r="N861" s="204"/>
      <c r="O861" s="201"/>
      <c r="P861" s="201"/>
    </row>
    <row r="862" spans="1:16" x14ac:dyDescent="0.2">
      <c r="A862" s="113"/>
      <c r="B862" s="200"/>
      <c r="C862" s="200"/>
      <c r="D862" s="201"/>
      <c r="E862" s="113"/>
      <c r="F862" s="113"/>
      <c r="G862" s="113"/>
      <c r="H862" s="113"/>
      <c r="I862" s="203"/>
      <c r="J862" s="203"/>
      <c r="K862" s="203"/>
      <c r="L862" s="204"/>
      <c r="M862" s="204"/>
      <c r="N862" s="204"/>
      <c r="O862" s="201"/>
      <c r="P862" s="201"/>
    </row>
    <row r="863" spans="1:16" x14ac:dyDescent="0.2">
      <c r="A863" s="113"/>
      <c r="B863" s="200"/>
      <c r="C863" s="200"/>
      <c r="D863" s="201"/>
      <c r="E863" s="113"/>
      <c r="F863" s="113"/>
      <c r="G863" s="113"/>
      <c r="H863" s="113"/>
      <c r="I863" s="203"/>
      <c r="J863" s="203"/>
      <c r="K863" s="203"/>
      <c r="L863" s="204"/>
      <c r="M863" s="204"/>
      <c r="N863" s="204"/>
      <c r="O863" s="201"/>
      <c r="P863" s="201"/>
    </row>
    <row r="864" spans="1:16" x14ac:dyDescent="0.2">
      <c r="A864" s="113"/>
      <c r="B864" s="200"/>
      <c r="C864" s="200"/>
      <c r="D864" s="201"/>
      <c r="E864" s="113"/>
      <c r="F864" s="113"/>
      <c r="G864" s="113"/>
      <c r="H864" s="113"/>
      <c r="I864" s="203"/>
      <c r="J864" s="203"/>
      <c r="K864" s="203"/>
      <c r="L864" s="204"/>
      <c r="M864" s="204"/>
      <c r="N864" s="204"/>
      <c r="O864" s="201"/>
      <c r="P864" s="201"/>
    </row>
    <row r="865" spans="1:16" x14ac:dyDescent="0.2">
      <c r="A865" s="113"/>
      <c r="B865" s="200"/>
      <c r="C865" s="200"/>
      <c r="D865" s="201"/>
      <c r="E865" s="113"/>
      <c r="F865" s="113"/>
      <c r="G865" s="113"/>
      <c r="H865" s="113"/>
      <c r="I865" s="203"/>
      <c r="J865" s="203"/>
      <c r="K865" s="203"/>
      <c r="L865" s="204"/>
      <c r="M865" s="204"/>
      <c r="N865" s="204"/>
      <c r="O865" s="201"/>
      <c r="P865" s="201"/>
    </row>
    <row r="866" spans="1:16" x14ac:dyDescent="0.2">
      <c r="A866" s="113"/>
      <c r="B866" s="200"/>
      <c r="C866" s="200"/>
      <c r="D866" s="201"/>
      <c r="E866" s="113"/>
      <c r="F866" s="113"/>
      <c r="G866" s="113"/>
      <c r="H866" s="113"/>
      <c r="I866" s="203"/>
      <c r="J866" s="203"/>
      <c r="K866" s="203"/>
      <c r="L866" s="204"/>
      <c r="M866" s="204"/>
      <c r="N866" s="204"/>
      <c r="O866" s="201"/>
      <c r="P866" s="201"/>
    </row>
    <row r="867" spans="1:16" x14ac:dyDescent="0.2">
      <c r="A867" s="113"/>
      <c r="B867" s="200"/>
      <c r="C867" s="200"/>
      <c r="D867" s="201"/>
      <c r="E867" s="113"/>
      <c r="F867" s="113"/>
      <c r="G867" s="113"/>
      <c r="H867" s="113"/>
      <c r="I867" s="203"/>
      <c r="J867" s="203"/>
      <c r="K867" s="203"/>
      <c r="L867" s="204"/>
      <c r="M867" s="204"/>
      <c r="N867" s="204"/>
      <c r="O867" s="201"/>
      <c r="P867" s="201"/>
    </row>
    <row r="868" spans="1:16" x14ac:dyDescent="0.2">
      <c r="A868" s="113"/>
      <c r="B868" s="200"/>
      <c r="C868" s="200"/>
      <c r="D868" s="201"/>
      <c r="E868" s="113"/>
      <c r="F868" s="113"/>
      <c r="G868" s="113"/>
      <c r="H868" s="113"/>
      <c r="I868" s="203"/>
      <c r="J868" s="203"/>
      <c r="K868" s="203"/>
      <c r="L868" s="204"/>
      <c r="M868" s="204"/>
      <c r="N868" s="204"/>
      <c r="O868" s="201"/>
      <c r="P868" s="201"/>
    </row>
    <row r="869" spans="1:16" x14ac:dyDescent="0.2">
      <c r="A869" s="113"/>
      <c r="B869" s="200"/>
      <c r="C869" s="200"/>
      <c r="D869" s="201"/>
      <c r="E869" s="113"/>
      <c r="F869" s="113"/>
      <c r="G869" s="113"/>
      <c r="H869" s="113"/>
      <c r="I869" s="203"/>
      <c r="J869" s="203"/>
      <c r="K869" s="203"/>
      <c r="L869" s="204"/>
      <c r="M869" s="204"/>
      <c r="N869" s="204"/>
      <c r="O869" s="201"/>
      <c r="P869" s="201"/>
    </row>
    <row r="870" spans="1:16" x14ac:dyDescent="0.2">
      <c r="A870" s="113"/>
      <c r="B870" s="200"/>
      <c r="C870" s="200"/>
      <c r="D870" s="201"/>
      <c r="E870" s="113"/>
      <c r="F870" s="113"/>
      <c r="G870" s="113"/>
      <c r="H870" s="113"/>
      <c r="I870" s="203"/>
      <c r="J870" s="203"/>
      <c r="K870" s="203"/>
      <c r="L870" s="204"/>
      <c r="M870" s="204"/>
      <c r="N870" s="204"/>
      <c r="O870" s="201"/>
      <c r="P870" s="201"/>
    </row>
    <row r="871" spans="1:16" x14ac:dyDescent="0.2">
      <c r="A871" s="113"/>
      <c r="B871" s="200"/>
      <c r="C871" s="200"/>
      <c r="D871" s="201"/>
      <c r="E871" s="113"/>
      <c r="F871" s="113"/>
      <c r="G871" s="113"/>
      <c r="H871" s="113"/>
      <c r="I871" s="203"/>
      <c r="J871" s="203"/>
      <c r="K871" s="203"/>
      <c r="L871" s="204"/>
      <c r="M871" s="204"/>
      <c r="N871" s="204"/>
      <c r="O871" s="201"/>
      <c r="P871" s="201"/>
    </row>
    <row r="872" spans="1:16" x14ac:dyDescent="0.2">
      <c r="A872" s="113"/>
      <c r="B872" s="200"/>
      <c r="C872" s="200"/>
      <c r="D872" s="201"/>
      <c r="E872" s="113"/>
      <c r="F872" s="113"/>
      <c r="G872" s="113"/>
      <c r="H872" s="113"/>
      <c r="I872" s="203"/>
      <c r="J872" s="203"/>
      <c r="K872" s="203"/>
      <c r="L872" s="204"/>
      <c r="M872" s="204"/>
      <c r="N872" s="204"/>
      <c r="O872" s="201"/>
      <c r="P872" s="201"/>
    </row>
    <row r="873" spans="1:16" x14ac:dyDescent="0.2">
      <c r="A873" s="113"/>
      <c r="B873" s="200"/>
      <c r="C873" s="200"/>
      <c r="D873" s="201"/>
      <c r="E873" s="113"/>
      <c r="F873" s="113"/>
      <c r="G873" s="113"/>
      <c r="H873" s="113"/>
      <c r="I873" s="203"/>
      <c r="J873" s="203"/>
      <c r="K873" s="203"/>
      <c r="L873" s="204"/>
      <c r="M873" s="204"/>
      <c r="N873" s="204"/>
      <c r="O873" s="201"/>
      <c r="P873" s="201"/>
    </row>
    <row r="874" spans="1:16" x14ac:dyDescent="0.2">
      <c r="A874" s="113"/>
      <c r="B874" s="200"/>
      <c r="C874" s="200"/>
      <c r="D874" s="201"/>
      <c r="E874" s="113"/>
      <c r="F874" s="113"/>
      <c r="G874" s="113"/>
      <c r="H874" s="113"/>
      <c r="I874" s="203"/>
      <c r="J874" s="203"/>
      <c r="K874" s="203"/>
      <c r="L874" s="204"/>
      <c r="M874" s="204"/>
      <c r="N874" s="204"/>
      <c r="O874" s="201"/>
      <c r="P874" s="201"/>
    </row>
    <row r="875" spans="1:16" x14ac:dyDescent="0.2">
      <c r="A875" s="113"/>
      <c r="B875" s="200"/>
      <c r="C875" s="200"/>
      <c r="D875" s="201"/>
      <c r="E875" s="113"/>
      <c r="F875" s="113"/>
      <c r="G875" s="113"/>
      <c r="H875" s="113"/>
      <c r="I875" s="203"/>
      <c r="J875" s="203"/>
      <c r="K875" s="203"/>
      <c r="L875" s="204"/>
      <c r="M875" s="204"/>
      <c r="N875" s="204"/>
      <c r="O875" s="201"/>
      <c r="P875" s="201"/>
    </row>
    <row r="876" spans="1:16" x14ac:dyDescent="0.2">
      <c r="A876" s="113"/>
      <c r="B876" s="200"/>
      <c r="C876" s="200"/>
      <c r="D876" s="201"/>
      <c r="E876" s="113"/>
      <c r="F876" s="113"/>
      <c r="G876" s="113"/>
      <c r="H876" s="113"/>
      <c r="I876" s="203"/>
      <c r="J876" s="203"/>
      <c r="K876" s="203"/>
      <c r="L876" s="204"/>
      <c r="M876" s="204"/>
      <c r="N876" s="204"/>
      <c r="O876" s="201"/>
      <c r="P876" s="201"/>
    </row>
    <row r="877" spans="1:16" x14ac:dyDescent="0.2">
      <c r="A877" s="113"/>
      <c r="B877" s="200"/>
      <c r="C877" s="200"/>
      <c r="D877" s="201"/>
      <c r="E877" s="113"/>
      <c r="F877" s="113"/>
      <c r="G877" s="113"/>
      <c r="H877" s="113"/>
      <c r="I877" s="203"/>
      <c r="J877" s="203"/>
      <c r="K877" s="203"/>
      <c r="L877" s="204"/>
      <c r="M877" s="204"/>
      <c r="N877" s="204"/>
      <c r="O877" s="201"/>
      <c r="P877" s="201"/>
    </row>
    <row r="878" spans="1:16" x14ac:dyDescent="0.2">
      <c r="A878" s="113"/>
      <c r="B878" s="200"/>
      <c r="C878" s="200"/>
      <c r="D878" s="201"/>
      <c r="E878" s="113"/>
      <c r="F878" s="113"/>
      <c r="G878" s="113"/>
      <c r="H878" s="113"/>
      <c r="I878" s="203"/>
      <c r="J878" s="203"/>
      <c r="K878" s="203"/>
      <c r="L878" s="204"/>
      <c r="M878" s="204"/>
      <c r="N878" s="204"/>
      <c r="O878" s="201"/>
      <c r="P878" s="201"/>
    </row>
    <row r="879" spans="1:16" x14ac:dyDescent="0.2">
      <c r="A879" s="113"/>
      <c r="B879" s="200"/>
      <c r="C879" s="200"/>
      <c r="D879" s="201"/>
      <c r="E879" s="113"/>
      <c r="F879" s="113"/>
      <c r="G879" s="113"/>
      <c r="H879" s="113"/>
      <c r="I879" s="203"/>
      <c r="J879" s="203"/>
      <c r="K879" s="203"/>
      <c r="L879" s="204"/>
      <c r="M879" s="204"/>
      <c r="N879" s="204"/>
      <c r="O879" s="201"/>
      <c r="P879" s="201"/>
    </row>
    <row r="880" spans="1:16" x14ac:dyDescent="0.2">
      <c r="A880" s="113"/>
      <c r="B880" s="200"/>
      <c r="C880" s="200"/>
      <c r="D880" s="201"/>
      <c r="E880" s="113"/>
      <c r="F880" s="113"/>
      <c r="G880" s="113"/>
      <c r="H880" s="113"/>
      <c r="I880" s="203"/>
      <c r="J880" s="203"/>
      <c r="K880" s="203"/>
      <c r="L880" s="204"/>
      <c r="M880" s="204"/>
      <c r="N880" s="204"/>
      <c r="O880" s="201"/>
      <c r="P880" s="201"/>
    </row>
    <row r="881" spans="1:16" x14ac:dyDescent="0.2">
      <c r="A881" s="113"/>
      <c r="B881" s="200"/>
      <c r="C881" s="200"/>
      <c r="D881" s="201"/>
      <c r="E881" s="113"/>
      <c r="F881" s="113"/>
      <c r="G881" s="113"/>
      <c r="H881" s="113"/>
      <c r="I881" s="203"/>
      <c r="J881" s="203"/>
      <c r="K881" s="203"/>
      <c r="L881" s="204"/>
      <c r="M881" s="204"/>
      <c r="N881" s="204"/>
      <c r="O881" s="201"/>
      <c r="P881" s="201"/>
    </row>
    <row r="882" spans="1:16" x14ac:dyDescent="0.2">
      <c r="A882" s="113"/>
      <c r="B882" s="200"/>
      <c r="C882" s="200"/>
      <c r="D882" s="201"/>
      <c r="E882" s="113"/>
      <c r="F882" s="113"/>
      <c r="G882" s="113"/>
      <c r="H882" s="113"/>
      <c r="I882" s="203"/>
      <c r="J882" s="203"/>
      <c r="K882" s="203"/>
      <c r="L882" s="204"/>
      <c r="M882" s="204"/>
      <c r="N882" s="204"/>
      <c r="O882" s="201"/>
      <c r="P882" s="201"/>
    </row>
    <row r="883" spans="1:16" x14ac:dyDescent="0.2">
      <c r="A883" s="113"/>
      <c r="B883" s="200"/>
      <c r="C883" s="200"/>
      <c r="D883" s="201"/>
      <c r="E883" s="113"/>
      <c r="F883" s="113"/>
      <c r="G883" s="113"/>
      <c r="H883" s="113"/>
      <c r="I883" s="203"/>
      <c r="J883" s="203"/>
      <c r="K883" s="203"/>
      <c r="L883" s="204"/>
      <c r="M883" s="204"/>
      <c r="N883" s="204"/>
      <c r="O883" s="201"/>
      <c r="P883" s="201"/>
    </row>
    <row r="884" spans="1:16" x14ac:dyDescent="0.2">
      <c r="A884" s="113"/>
      <c r="B884" s="200"/>
      <c r="C884" s="200"/>
      <c r="D884" s="201"/>
      <c r="E884" s="113"/>
      <c r="F884" s="113"/>
      <c r="G884" s="113"/>
      <c r="H884" s="113"/>
      <c r="I884" s="203"/>
      <c r="J884" s="203"/>
      <c r="K884" s="203"/>
      <c r="L884" s="204"/>
      <c r="M884" s="204"/>
      <c r="N884" s="204"/>
      <c r="O884" s="201"/>
      <c r="P884" s="201"/>
    </row>
    <row r="885" spans="1:16" x14ac:dyDescent="0.2">
      <c r="A885" s="113"/>
      <c r="B885" s="200"/>
      <c r="C885" s="200"/>
      <c r="D885" s="201"/>
      <c r="E885" s="113"/>
      <c r="F885" s="113"/>
      <c r="G885" s="113"/>
      <c r="H885" s="113"/>
      <c r="I885" s="203"/>
      <c r="J885" s="203"/>
      <c r="K885" s="203"/>
      <c r="L885" s="204"/>
      <c r="M885" s="204"/>
      <c r="N885" s="204"/>
      <c r="O885" s="201"/>
      <c r="P885" s="201"/>
    </row>
    <row r="886" spans="1:16" x14ac:dyDescent="0.2">
      <c r="A886" s="113"/>
      <c r="B886" s="200"/>
      <c r="C886" s="200"/>
      <c r="D886" s="201"/>
      <c r="E886" s="113"/>
      <c r="F886" s="113"/>
      <c r="G886" s="113"/>
      <c r="H886" s="113"/>
      <c r="I886" s="203"/>
      <c r="J886" s="203"/>
      <c r="K886" s="203"/>
      <c r="L886" s="204"/>
      <c r="M886" s="204"/>
      <c r="N886" s="204"/>
      <c r="O886" s="201"/>
      <c r="P886" s="201"/>
    </row>
    <row r="887" spans="1:16" x14ac:dyDescent="0.2">
      <c r="A887" s="113"/>
      <c r="B887" s="200"/>
      <c r="C887" s="200"/>
      <c r="D887" s="201"/>
      <c r="E887" s="113"/>
      <c r="F887" s="113"/>
      <c r="G887" s="113"/>
      <c r="H887" s="113"/>
      <c r="I887" s="203"/>
      <c r="J887" s="203"/>
      <c r="K887" s="203"/>
      <c r="L887" s="204"/>
      <c r="M887" s="204"/>
      <c r="N887" s="204"/>
      <c r="O887" s="201"/>
      <c r="P887" s="201"/>
    </row>
    <row r="888" spans="1:16" x14ac:dyDescent="0.2">
      <c r="A888" s="113"/>
      <c r="B888" s="200"/>
      <c r="C888" s="200"/>
      <c r="D888" s="201"/>
      <c r="E888" s="113"/>
      <c r="F888" s="113"/>
      <c r="G888" s="113"/>
      <c r="H888" s="113"/>
      <c r="I888" s="203"/>
      <c r="J888" s="203"/>
      <c r="K888" s="203"/>
      <c r="L888" s="204"/>
      <c r="M888" s="204"/>
      <c r="N888" s="204"/>
      <c r="O888" s="201"/>
      <c r="P888" s="201"/>
    </row>
    <row r="889" spans="1:16" x14ac:dyDescent="0.2">
      <c r="A889" s="113"/>
      <c r="B889" s="200"/>
      <c r="C889" s="200"/>
      <c r="D889" s="201"/>
      <c r="E889" s="113"/>
      <c r="F889" s="113"/>
      <c r="G889" s="113"/>
      <c r="H889" s="113"/>
      <c r="I889" s="203"/>
      <c r="J889" s="203"/>
      <c r="K889" s="203"/>
      <c r="L889" s="204"/>
      <c r="M889" s="204"/>
      <c r="N889" s="204"/>
      <c r="O889" s="201"/>
      <c r="P889" s="201"/>
    </row>
    <row r="890" spans="1:16" x14ac:dyDescent="0.2">
      <c r="A890" s="113"/>
      <c r="B890" s="200"/>
      <c r="C890" s="200"/>
      <c r="D890" s="201"/>
      <c r="E890" s="113"/>
      <c r="F890" s="113"/>
      <c r="G890" s="113"/>
      <c r="H890" s="113"/>
      <c r="I890" s="203"/>
      <c r="J890" s="203"/>
      <c r="K890" s="203"/>
      <c r="L890" s="204"/>
      <c r="M890" s="204"/>
      <c r="N890" s="204"/>
      <c r="O890" s="201"/>
      <c r="P890" s="201"/>
    </row>
    <row r="891" spans="1:16" x14ac:dyDescent="0.2">
      <c r="A891" s="113"/>
      <c r="B891" s="200"/>
      <c r="C891" s="200"/>
      <c r="D891" s="201"/>
      <c r="E891" s="113"/>
      <c r="F891" s="113"/>
      <c r="G891" s="113"/>
      <c r="H891" s="113"/>
      <c r="I891" s="203"/>
      <c r="J891" s="203"/>
      <c r="K891" s="203"/>
      <c r="L891" s="204"/>
      <c r="M891" s="204"/>
      <c r="N891" s="204"/>
      <c r="O891" s="201"/>
      <c r="P891" s="201"/>
    </row>
    <row r="892" spans="1:16" x14ac:dyDescent="0.2">
      <c r="A892" s="113"/>
      <c r="B892" s="200"/>
      <c r="C892" s="200"/>
      <c r="D892" s="201"/>
      <c r="E892" s="113"/>
      <c r="F892" s="113"/>
      <c r="G892" s="113"/>
      <c r="H892" s="113"/>
      <c r="I892" s="203"/>
      <c r="J892" s="203"/>
      <c r="K892" s="203"/>
      <c r="L892" s="204"/>
      <c r="M892" s="204"/>
      <c r="N892" s="204"/>
      <c r="O892" s="201"/>
      <c r="P892" s="201"/>
    </row>
    <row r="893" spans="1:16" x14ac:dyDescent="0.2">
      <c r="A893" s="113"/>
      <c r="B893" s="200"/>
      <c r="C893" s="200"/>
      <c r="D893" s="201"/>
      <c r="E893" s="113"/>
      <c r="F893" s="113"/>
      <c r="G893" s="113"/>
      <c r="H893" s="113"/>
      <c r="I893" s="203"/>
      <c r="J893" s="203"/>
      <c r="K893" s="203"/>
      <c r="L893" s="204"/>
      <c r="M893" s="204"/>
      <c r="N893" s="204"/>
      <c r="O893" s="201"/>
      <c r="P893" s="201"/>
    </row>
    <row r="894" spans="1:16" x14ac:dyDescent="0.2">
      <c r="A894" s="113"/>
      <c r="B894" s="200"/>
      <c r="C894" s="200"/>
      <c r="D894" s="201"/>
      <c r="E894" s="113"/>
      <c r="F894" s="113"/>
      <c r="G894" s="113"/>
      <c r="H894" s="113"/>
      <c r="I894" s="203"/>
      <c r="J894" s="203"/>
      <c r="K894" s="203"/>
      <c r="L894" s="204"/>
      <c r="M894" s="204"/>
      <c r="N894" s="204"/>
      <c r="O894" s="201"/>
      <c r="P894" s="201"/>
    </row>
    <row r="895" spans="1:16" x14ac:dyDescent="0.2">
      <c r="A895" s="113"/>
      <c r="B895" s="200"/>
      <c r="C895" s="200"/>
      <c r="D895" s="201"/>
      <c r="E895" s="113"/>
      <c r="F895" s="113"/>
      <c r="G895" s="113"/>
      <c r="H895" s="113"/>
      <c r="I895" s="203"/>
      <c r="J895" s="203"/>
      <c r="K895" s="203"/>
      <c r="L895" s="204"/>
      <c r="M895" s="204"/>
      <c r="N895" s="204"/>
      <c r="O895" s="201"/>
      <c r="P895" s="201"/>
    </row>
    <row r="896" spans="1:16" x14ac:dyDescent="0.2">
      <c r="A896" s="113"/>
      <c r="B896" s="200"/>
      <c r="C896" s="200"/>
      <c r="D896" s="201"/>
      <c r="E896" s="113"/>
      <c r="F896" s="113"/>
      <c r="G896" s="113"/>
      <c r="H896" s="113"/>
      <c r="I896" s="203"/>
      <c r="J896" s="203"/>
      <c r="K896" s="203"/>
      <c r="L896" s="204"/>
      <c r="M896" s="204"/>
      <c r="N896" s="204"/>
      <c r="O896" s="201"/>
      <c r="P896" s="201"/>
    </row>
    <row r="897" spans="1:16" x14ac:dyDescent="0.2">
      <c r="A897" s="113"/>
      <c r="B897" s="200"/>
      <c r="C897" s="200"/>
      <c r="D897" s="201"/>
      <c r="E897" s="113"/>
      <c r="F897" s="113"/>
      <c r="G897" s="113"/>
      <c r="H897" s="113"/>
      <c r="I897" s="203"/>
      <c r="J897" s="203"/>
      <c r="K897" s="203"/>
      <c r="L897" s="204"/>
      <c r="M897" s="204"/>
      <c r="N897" s="204"/>
      <c r="O897" s="201"/>
      <c r="P897" s="201"/>
    </row>
    <row r="898" spans="1:16" x14ac:dyDescent="0.2">
      <c r="A898" s="113"/>
      <c r="B898" s="200"/>
      <c r="C898" s="200"/>
      <c r="D898" s="201"/>
      <c r="E898" s="113"/>
      <c r="F898" s="113"/>
      <c r="G898" s="113"/>
      <c r="H898" s="113"/>
      <c r="I898" s="203"/>
      <c r="J898" s="203"/>
      <c r="K898" s="203"/>
      <c r="L898" s="204"/>
      <c r="M898" s="204"/>
      <c r="N898" s="204"/>
      <c r="O898" s="201"/>
      <c r="P898" s="201"/>
    </row>
    <row r="899" spans="1:16" x14ac:dyDescent="0.2">
      <c r="A899" s="113"/>
      <c r="B899" s="200"/>
      <c r="C899" s="200"/>
      <c r="D899" s="201"/>
      <c r="E899" s="113"/>
      <c r="F899" s="113"/>
      <c r="G899" s="113"/>
      <c r="H899" s="113"/>
      <c r="I899" s="203"/>
      <c r="J899" s="203"/>
      <c r="K899" s="203"/>
      <c r="L899" s="204"/>
      <c r="M899" s="204"/>
      <c r="N899" s="204"/>
      <c r="O899" s="201"/>
      <c r="P899" s="201"/>
    </row>
    <row r="900" spans="1:16" x14ac:dyDescent="0.2">
      <c r="A900" s="113"/>
      <c r="B900" s="200"/>
      <c r="C900" s="200"/>
      <c r="D900" s="201"/>
      <c r="E900" s="113"/>
      <c r="F900" s="113"/>
      <c r="G900" s="113"/>
      <c r="H900" s="113"/>
      <c r="I900" s="203"/>
      <c r="J900" s="203"/>
      <c r="K900" s="203"/>
      <c r="L900" s="204"/>
      <c r="M900" s="204"/>
      <c r="N900" s="204"/>
      <c r="O900" s="201"/>
      <c r="P900" s="201"/>
    </row>
    <row r="901" spans="1:16" x14ac:dyDescent="0.2">
      <c r="A901" s="113"/>
      <c r="B901" s="200"/>
      <c r="C901" s="200"/>
      <c r="D901" s="201"/>
      <c r="E901" s="113"/>
      <c r="F901" s="113"/>
      <c r="G901" s="113"/>
      <c r="H901" s="113"/>
      <c r="I901" s="203"/>
      <c r="J901" s="203"/>
      <c r="K901" s="203"/>
      <c r="L901" s="204"/>
      <c r="M901" s="204"/>
      <c r="N901" s="204"/>
      <c r="O901" s="201"/>
      <c r="P901" s="201"/>
    </row>
    <row r="902" spans="1:16" x14ac:dyDescent="0.2">
      <c r="A902" s="113"/>
      <c r="B902" s="200"/>
      <c r="C902" s="200"/>
      <c r="D902" s="201"/>
      <c r="E902" s="113"/>
      <c r="F902" s="113"/>
      <c r="G902" s="113"/>
      <c r="H902" s="113"/>
      <c r="I902" s="203"/>
      <c r="J902" s="203"/>
      <c r="K902" s="203"/>
      <c r="L902" s="204"/>
      <c r="M902" s="204"/>
      <c r="N902" s="204"/>
      <c r="O902" s="201"/>
      <c r="P902" s="201"/>
    </row>
    <row r="903" spans="1:16" x14ac:dyDescent="0.2">
      <c r="A903" s="113"/>
      <c r="B903" s="200"/>
      <c r="C903" s="200"/>
      <c r="D903" s="201"/>
      <c r="E903" s="113"/>
      <c r="F903" s="113"/>
      <c r="G903" s="113"/>
      <c r="H903" s="113"/>
      <c r="I903" s="203"/>
      <c r="J903" s="203"/>
      <c r="K903" s="203"/>
      <c r="L903" s="204"/>
      <c r="M903" s="204"/>
      <c r="N903" s="204"/>
      <c r="O903" s="201"/>
      <c r="P903" s="201"/>
    </row>
    <row r="904" spans="1:16" x14ac:dyDescent="0.2">
      <c r="A904" s="113"/>
      <c r="B904" s="200"/>
      <c r="C904" s="200"/>
      <c r="D904" s="201"/>
      <c r="E904" s="113"/>
      <c r="F904" s="113"/>
      <c r="G904" s="113"/>
      <c r="H904" s="113"/>
      <c r="I904" s="203"/>
      <c r="J904" s="203"/>
      <c r="K904" s="203"/>
      <c r="L904" s="204"/>
      <c r="M904" s="204"/>
      <c r="N904" s="204"/>
      <c r="O904" s="201"/>
      <c r="P904" s="201"/>
    </row>
    <row r="905" spans="1:16" x14ac:dyDescent="0.2">
      <c r="A905" s="113"/>
      <c r="B905" s="200"/>
      <c r="C905" s="200"/>
      <c r="D905" s="201"/>
      <c r="E905" s="113"/>
      <c r="F905" s="113"/>
      <c r="G905" s="113"/>
      <c r="H905" s="113"/>
      <c r="I905" s="203"/>
      <c r="J905" s="203"/>
      <c r="K905" s="203"/>
      <c r="L905" s="204"/>
      <c r="M905" s="204"/>
      <c r="N905" s="204"/>
      <c r="O905" s="201"/>
      <c r="P905" s="201"/>
    </row>
    <row r="906" spans="1:16" x14ac:dyDescent="0.2">
      <c r="A906" s="113"/>
      <c r="B906" s="200"/>
      <c r="C906" s="200"/>
      <c r="D906" s="201"/>
      <c r="E906" s="113"/>
      <c r="F906" s="113"/>
      <c r="G906" s="113"/>
      <c r="H906" s="113"/>
      <c r="I906" s="203"/>
      <c r="J906" s="203"/>
      <c r="K906" s="203"/>
      <c r="L906" s="204"/>
      <c r="M906" s="204"/>
      <c r="N906" s="204"/>
      <c r="O906" s="201"/>
      <c r="P906" s="201"/>
    </row>
    <row r="907" spans="1:16" x14ac:dyDescent="0.2">
      <c r="A907" s="113"/>
      <c r="B907" s="200"/>
      <c r="C907" s="200"/>
      <c r="D907" s="201"/>
      <c r="E907" s="113"/>
      <c r="F907" s="113"/>
      <c r="G907" s="113"/>
      <c r="H907" s="113"/>
      <c r="I907" s="203"/>
      <c r="J907" s="203"/>
      <c r="K907" s="203"/>
      <c r="L907" s="204"/>
      <c r="M907" s="204"/>
      <c r="N907" s="204"/>
      <c r="O907" s="201"/>
      <c r="P907" s="201"/>
    </row>
    <row r="908" spans="1:16" x14ac:dyDescent="0.2">
      <c r="A908" s="113"/>
      <c r="B908" s="200"/>
      <c r="C908" s="200"/>
      <c r="D908" s="201"/>
      <c r="E908" s="113"/>
      <c r="F908" s="113"/>
      <c r="G908" s="113"/>
      <c r="H908" s="113"/>
      <c r="I908" s="203"/>
      <c r="J908" s="203"/>
      <c r="K908" s="203"/>
      <c r="L908" s="204"/>
      <c r="M908" s="204"/>
      <c r="N908" s="204"/>
      <c r="O908" s="201"/>
      <c r="P908" s="201"/>
    </row>
    <row r="909" spans="1:16" x14ac:dyDescent="0.2">
      <c r="A909" s="113"/>
      <c r="B909" s="200"/>
      <c r="C909" s="200"/>
      <c r="D909" s="201"/>
      <c r="E909" s="113"/>
      <c r="F909" s="113"/>
      <c r="G909" s="113"/>
      <c r="H909" s="113"/>
      <c r="I909" s="203"/>
      <c r="J909" s="203"/>
      <c r="K909" s="203"/>
      <c r="L909" s="204"/>
      <c r="M909" s="204"/>
      <c r="N909" s="204"/>
      <c r="O909" s="201"/>
      <c r="P909" s="201"/>
    </row>
    <row r="910" spans="1:16" x14ac:dyDescent="0.2">
      <c r="A910" s="113"/>
      <c r="B910" s="200"/>
      <c r="C910" s="200"/>
      <c r="D910" s="201"/>
      <c r="E910" s="113"/>
      <c r="F910" s="113"/>
      <c r="G910" s="113"/>
      <c r="H910" s="113"/>
      <c r="I910" s="203"/>
      <c r="J910" s="203"/>
      <c r="K910" s="203"/>
      <c r="L910" s="204"/>
      <c r="M910" s="204"/>
      <c r="N910" s="204"/>
      <c r="O910" s="201"/>
      <c r="P910" s="201"/>
    </row>
    <row r="911" spans="1:16" x14ac:dyDescent="0.2">
      <c r="A911" s="113"/>
      <c r="B911" s="200"/>
      <c r="C911" s="200"/>
      <c r="D911" s="201"/>
      <c r="E911" s="113"/>
      <c r="F911" s="113"/>
      <c r="G911" s="113"/>
      <c r="H911" s="113"/>
      <c r="I911" s="203"/>
      <c r="J911" s="203"/>
      <c r="K911" s="203"/>
      <c r="L911" s="204"/>
      <c r="M911" s="204"/>
      <c r="N911" s="204"/>
      <c r="O911" s="201"/>
      <c r="P911" s="201"/>
    </row>
    <row r="912" spans="1:16" x14ac:dyDescent="0.2">
      <c r="A912" s="113"/>
      <c r="B912" s="200"/>
      <c r="C912" s="200"/>
      <c r="D912" s="201"/>
      <c r="E912" s="113"/>
      <c r="F912" s="113"/>
      <c r="G912" s="113"/>
      <c r="H912" s="113"/>
      <c r="I912" s="203"/>
      <c r="J912" s="203"/>
      <c r="K912" s="203"/>
      <c r="L912" s="204"/>
      <c r="M912" s="204"/>
      <c r="N912" s="204"/>
      <c r="O912" s="201"/>
      <c r="P912" s="201"/>
    </row>
    <row r="913" spans="1:16" x14ac:dyDescent="0.2">
      <c r="A913" s="113"/>
      <c r="B913" s="200"/>
      <c r="C913" s="200"/>
      <c r="D913" s="201"/>
      <c r="E913" s="113"/>
      <c r="F913" s="113"/>
      <c r="G913" s="113"/>
      <c r="H913" s="113"/>
      <c r="I913" s="203"/>
      <c r="J913" s="203"/>
      <c r="K913" s="203"/>
      <c r="L913" s="204"/>
      <c r="M913" s="204"/>
      <c r="N913" s="204"/>
      <c r="O913" s="201"/>
      <c r="P913" s="201"/>
    </row>
    <row r="914" spans="1:16" x14ac:dyDescent="0.2">
      <c r="A914" s="113"/>
      <c r="B914" s="200"/>
      <c r="C914" s="200"/>
      <c r="D914" s="201"/>
      <c r="E914" s="113"/>
      <c r="F914" s="113"/>
      <c r="G914" s="113"/>
      <c r="H914" s="113"/>
      <c r="I914" s="203"/>
      <c r="J914" s="203"/>
      <c r="K914" s="203"/>
      <c r="L914" s="204"/>
      <c r="M914" s="204"/>
      <c r="N914" s="204"/>
      <c r="O914" s="201"/>
      <c r="P914" s="201"/>
    </row>
    <row r="915" spans="1:16" x14ac:dyDescent="0.2">
      <c r="A915" s="113"/>
      <c r="B915" s="200"/>
      <c r="C915" s="200"/>
      <c r="D915" s="201"/>
      <c r="E915" s="113"/>
      <c r="F915" s="113"/>
      <c r="G915" s="113"/>
      <c r="H915" s="113"/>
      <c r="I915" s="203"/>
      <c r="J915" s="203"/>
      <c r="K915" s="203"/>
      <c r="L915" s="204"/>
      <c r="M915" s="204"/>
      <c r="N915" s="204"/>
      <c r="O915" s="201"/>
      <c r="P915" s="201"/>
    </row>
    <row r="916" spans="1:16" x14ac:dyDescent="0.2">
      <c r="A916" s="113"/>
      <c r="B916" s="200"/>
      <c r="C916" s="200"/>
      <c r="D916" s="201"/>
      <c r="E916" s="113"/>
      <c r="F916" s="113"/>
      <c r="G916" s="113"/>
      <c r="H916" s="113"/>
      <c r="I916" s="203"/>
      <c r="J916" s="203"/>
      <c r="K916" s="203"/>
      <c r="L916" s="204"/>
      <c r="M916" s="204"/>
      <c r="N916" s="204"/>
      <c r="O916" s="201"/>
      <c r="P916" s="201"/>
    </row>
    <row r="917" spans="1:16" x14ac:dyDescent="0.2">
      <c r="A917" s="113"/>
      <c r="B917" s="200"/>
      <c r="C917" s="200"/>
      <c r="D917" s="201"/>
      <c r="E917" s="113"/>
      <c r="F917" s="113"/>
      <c r="G917" s="113"/>
      <c r="H917" s="113"/>
      <c r="I917" s="203"/>
      <c r="J917" s="203"/>
      <c r="K917" s="203"/>
      <c r="L917" s="204"/>
      <c r="M917" s="204"/>
      <c r="N917" s="204"/>
      <c r="O917" s="201"/>
      <c r="P917" s="201"/>
    </row>
    <row r="918" spans="1:16" x14ac:dyDescent="0.2">
      <c r="A918" s="113"/>
      <c r="B918" s="200"/>
      <c r="C918" s="200"/>
      <c r="D918" s="201"/>
      <c r="E918" s="113"/>
      <c r="F918" s="113"/>
      <c r="G918" s="113"/>
      <c r="H918" s="113"/>
      <c r="I918" s="203"/>
      <c r="J918" s="203"/>
      <c r="K918" s="203"/>
      <c r="L918" s="204"/>
      <c r="M918" s="204"/>
      <c r="N918" s="204"/>
      <c r="O918" s="201"/>
      <c r="P918" s="201"/>
    </row>
    <row r="919" spans="1:16" x14ac:dyDescent="0.2">
      <c r="A919" s="113"/>
      <c r="B919" s="200"/>
      <c r="C919" s="200"/>
      <c r="D919" s="201"/>
      <c r="E919" s="113"/>
      <c r="F919" s="113"/>
      <c r="G919" s="113"/>
      <c r="H919" s="113"/>
      <c r="I919" s="203"/>
      <c r="J919" s="203"/>
      <c r="K919" s="203"/>
      <c r="L919" s="204"/>
      <c r="M919" s="204"/>
      <c r="N919" s="204"/>
      <c r="O919" s="201"/>
      <c r="P919" s="201"/>
    </row>
    <row r="920" spans="1:16" x14ac:dyDescent="0.2">
      <c r="A920" s="113"/>
      <c r="B920" s="200"/>
      <c r="C920" s="200"/>
      <c r="D920" s="201"/>
      <c r="E920" s="113"/>
      <c r="F920" s="113"/>
      <c r="G920" s="113"/>
      <c r="H920" s="113"/>
      <c r="I920" s="203"/>
      <c r="J920" s="203"/>
      <c r="K920" s="203"/>
      <c r="L920" s="204"/>
      <c r="M920" s="204"/>
      <c r="N920" s="204"/>
      <c r="O920" s="201"/>
      <c r="P920" s="201"/>
    </row>
    <row r="921" spans="1:16" x14ac:dyDescent="0.2">
      <c r="A921" s="113"/>
      <c r="B921" s="200"/>
      <c r="C921" s="200"/>
      <c r="D921" s="201"/>
      <c r="E921" s="113"/>
      <c r="F921" s="113"/>
      <c r="G921" s="113"/>
      <c r="H921" s="113"/>
      <c r="I921" s="203"/>
      <c r="J921" s="203"/>
      <c r="K921" s="203"/>
      <c r="L921" s="204"/>
      <c r="M921" s="204"/>
      <c r="N921" s="204"/>
      <c r="O921" s="201"/>
      <c r="P921" s="201"/>
    </row>
    <row r="922" spans="1:16" x14ac:dyDescent="0.2">
      <c r="A922" s="113"/>
      <c r="B922" s="200"/>
      <c r="C922" s="200"/>
      <c r="D922" s="201"/>
      <c r="E922" s="113"/>
      <c r="F922" s="113"/>
      <c r="G922" s="113"/>
      <c r="H922" s="113"/>
      <c r="I922" s="203"/>
      <c r="J922" s="203"/>
      <c r="K922" s="203"/>
      <c r="L922" s="204"/>
      <c r="M922" s="204"/>
      <c r="N922" s="204"/>
      <c r="O922" s="201"/>
      <c r="P922" s="201"/>
    </row>
    <row r="923" spans="1:16" x14ac:dyDescent="0.2">
      <c r="A923" s="113"/>
      <c r="B923" s="200"/>
      <c r="C923" s="200"/>
      <c r="D923" s="201"/>
      <c r="E923" s="113"/>
      <c r="F923" s="113"/>
      <c r="G923" s="113"/>
      <c r="H923" s="113"/>
      <c r="I923" s="203"/>
      <c r="J923" s="203"/>
      <c r="K923" s="203"/>
      <c r="L923" s="204"/>
      <c r="M923" s="204"/>
      <c r="N923" s="204"/>
      <c r="O923" s="201"/>
      <c r="P923" s="201"/>
    </row>
    <row r="924" spans="1:16" x14ac:dyDescent="0.2">
      <c r="A924" s="113"/>
      <c r="B924" s="200"/>
      <c r="C924" s="200"/>
      <c r="D924" s="201"/>
      <c r="E924" s="113"/>
      <c r="F924" s="113"/>
      <c r="G924" s="113"/>
      <c r="H924" s="113"/>
      <c r="I924" s="203"/>
      <c r="J924" s="203"/>
      <c r="K924" s="203"/>
      <c r="L924" s="204"/>
      <c r="M924" s="204"/>
      <c r="N924" s="204"/>
      <c r="O924" s="201"/>
      <c r="P924" s="201"/>
    </row>
    <row r="925" spans="1:16" x14ac:dyDescent="0.2">
      <c r="A925" s="113"/>
      <c r="B925" s="200"/>
      <c r="C925" s="200"/>
      <c r="D925" s="201"/>
      <c r="E925" s="113"/>
      <c r="F925" s="113"/>
      <c r="G925" s="113"/>
      <c r="H925" s="113"/>
      <c r="I925" s="203"/>
      <c r="J925" s="203"/>
      <c r="K925" s="203"/>
      <c r="L925" s="204"/>
      <c r="M925" s="204"/>
      <c r="N925" s="204"/>
      <c r="O925" s="201"/>
      <c r="P925" s="201"/>
    </row>
    <row r="926" spans="1:16" x14ac:dyDescent="0.2">
      <c r="A926" s="113"/>
      <c r="B926" s="200"/>
      <c r="C926" s="200"/>
      <c r="D926" s="201"/>
      <c r="E926" s="113"/>
      <c r="F926" s="113"/>
      <c r="G926" s="113"/>
      <c r="H926" s="113"/>
      <c r="I926" s="203"/>
      <c r="J926" s="203"/>
      <c r="K926" s="203"/>
      <c r="L926" s="204"/>
      <c r="M926" s="204"/>
      <c r="N926" s="204"/>
      <c r="O926" s="201"/>
      <c r="P926" s="201"/>
    </row>
    <row r="927" spans="1:16" x14ac:dyDescent="0.2">
      <c r="A927" s="113"/>
      <c r="B927" s="200"/>
      <c r="C927" s="200"/>
      <c r="D927" s="201"/>
      <c r="E927" s="113"/>
      <c r="F927" s="113"/>
      <c r="G927" s="113"/>
      <c r="H927" s="113"/>
      <c r="I927" s="203"/>
      <c r="J927" s="203"/>
      <c r="K927" s="203"/>
      <c r="L927" s="204"/>
      <c r="M927" s="204"/>
      <c r="N927" s="204"/>
      <c r="O927" s="201"/>
      <c r="P927" s="201"/>
    </row>
    <row r="928" spans="1:16" x14ac:dyDescent="0.2">
      <c r="A928" s="113"/>
      <c r="B928" s="200"/>
      <c r="C928" s="200"/>
      <c r="D928" s="201"/>
      <c r="E928" s="113"/>
      <c r="F928" s="113"/>
      <c r="G928" s="113"/>
      <c r="H928" s="113"/>
      <c r="I928" s="203"/>
      <c r="J928" s="203"/>
      <c r="K928" s="203"/>
      <c r="L928" s="204"/>
      <c r="M928" s="204"/>
      <c r="N928" s="204"/>
      <c r="O928" s="201"/>
      <c r="P928" s="201"/>
    </row>
    <row r="929" spans="1:16" x14ac:dyDescent="0.2">
      <c r="A929" s="113"/>
      <c r="B929" s="200"/>
      <c r="C929" s="200"/>
      <c r="D929" s="201"/>
      <c r="E929" s="113"/>
      <c r="F929" s="113"/>
      <c r="G929" s="113"/>
      <c r="H929" s="113"/>
      <c r="I929" s="203"/>
      <c r="J929" s="203"/>
      <c r="K929" s="203"/>
      <c r="L929" s="204"/>
      <c r="M929" s="204"/>
      <c r="N929" s="204"/>
      <c r="O929" s="201"/>
      <c r="P929" s="201"/>
    </row>
    <row r="930" spans="1:16" x14ac:dyDescent="0.2">
      <c r="A930" s="113"/>
      <c r="B930" s="200"/>
      <c r="C930" s="200"/>
      <c r="D930" s="201"/>
      <c r="E930" s="113"/>
      <c r="F930" s="113"/>
      <c r="G930" s="113"/>
      <c r="H930" s="113"/>
      <c r="I930" s="203"/>
      <c r="J930" s="203"/>
      <c r="K930" s="203"/>
      <c r="L930" s="204"/>
      <c r="M930" s="204"/>
      <c r="N930" s="204"/>
      <c r="O930" s="201"/>
      <c r="P930" s="201"/>
    </row>
    <row r="931" spans="1:16" x14ac:dyDescent="0.2">
      <c r="A931" s="113"/>
      <c r="B931" s="200"/>
      <c r="C931" s="200"/>
      <c r="D931" s="201"/>
      <c r="E931" s="113"/>
      <c r="F931" s="113"/>
      <c r="G931" s="113"/>
      <c r="H931" s="113"/>
      <c r="I931" s="203"/>
      <c r="J931" s="203"/>
      <c r="K931" s="203"/>
      <c r="L931" s="204"/>
      <c r="M931" s="204"/>
      <c r="N931" s="204"/>
      <c r="O931" s="201"/>
      <c r="P931" s="201"/>
    </row>
    <row r="932" spans="1:16" x14ac:dyDescent="0.2">
      <c r="A932" s="113"/>
      <c r="B932" s="200"/>
      <c r="C932" s="200"/>
      <c r="D932" s="201"/>
      <c r="E932" s="113"/>
      <c r="F932" s="113"/>
      <c r="G932" s="113"/>
      <c r="H932" s="113"/>
      <c r="I932" s="203"/>
      <c r="J932" s="203"/>
      <c r="K932" s="203"/>
      <c r="L932" s="204"/>
      <c r="M932" s="204"/>
      <c r="N932" s="204"/>
      <c r="O932" s="201"/>
      <c r="P932" s="201"/>
    </row>
    <row r="933" spans="1:16" x14ac:dyDescent="0.2">
      <c r="A933" s="113"/>
      <c r="B933" s="200"/>
      <c r="C933" s="200"/>
      <c r="D933" s="201"/>
      <c r="E933" s="113"/>
      <c r="F933" s="113"/>
      <c r="G933" s="113"/>
      <c r="H933" s="113"/>
      <c r="I933" s="203"/>
      <c r="J933" s="203"/>
      <c r="K933" s="203"/>
      <c r="L933" s="204"/>
      <c r="M933" s="204"/>
      <c r="N933" s="204"/>
      <c r="O933" s="201"/>
      <c r="P933" s="201"/>
    </row>
    <row r="934" spans="1:16" x14ac:dyDescent="0.2">
      <c r="A934" s="113"/>
      <c r="B934" s="200"/>
      <c r="C934" s="200"/>
      <c r="D934" s="201"/>
      <c r="E934" s="113"/>
      <c r="F934" s="113"/>
      <c r="G934" s="113"/>
      <c r="H934" s="113"/>
      <c r="I934" s="203"/>
      <c r="J934" s="203"/>
      <c r="K934" s="203"/>
      <c r="L934" s="204"/>
      <c r="M934" s="204"/>
      <c r="N934" s="204"/>
      <c r="O934" s="201"/>
      <c r="P934" s="201"/>
    </row>
    <row r="935" spans="1:16" x14ac:dyDescent="0.2">
      <c r="A935" s="113"/>
      <c r="B935" s="200"/>
      <c r="C935" s="200"/>
      <c r="D935" s="201"/>
      <c r="E935" s="113"/>
      <c r="F935" s="113"/>
      <c r="G935" s="113"/>
      <c r="H935" s="113"/>
      <c r="I935" s="203"/>
      <c r="J935" s="203"/>
      <c r="K935" s="203"/>
      <c r="L935" s="204"/>
      <c r="M935" s="204"/>
      <c r="N935" s="204"/>
      <c r="O935" s="201"/>
      <c r="P935" s="201"/>
    </row>
    <row r="936" spans="1:16" x14ac:dyDescent="0.2">
      <c r="A936" s="113"/>
      <c r="B936" s="200"/>
      <c r="C936" s="200"/>
      <c r="D936" s="201"/>
      <c r="E936" s="113"/>
      <c r="F936" s="113"/>
      <c r="G936" s="113"/>
      <c r="H936" s="113"/>
      <c r="I936" s="203"/>
      <c r="J936" s="203"/>
      <c r="K936" s="203"/>
      <c r="L936" s="204"/>
      <c r="M936" s="204"/>
      <c r="N936" s="204"/>
      <c r="O936" s="201"/>
      <c r="P936" s="201"/>
    </row>
    <row r="937" spans="1:16" x14ac:dyDescent="0.2">
      <c r="A937" s="113"/>
      <c r="B937" s="200"/>
      <c r="C937" s="200"/>
      <c r="D937" s="201"/>
      <c r="E937" s="113"/>
      <c r="F937" s="113"/>
      <c r="G937" s="113"/>
      <c r="H937" s="113"/>
      <c r="I937" s="203"/>
      <c r="J937" s="203"/>
      <c r="K937" s="203"/>
      <c r="L937" s="204"/>
      <c r="M937" s="204"/>
      <c r="N937" s="204"/>
      <c r="O937" s="201"/>
      <c r="P937" s="201"/>
    </row>
    <row r="938" spans="1:16" x14ac:dyDescent="0.2">
      <c r="A938" s="113"/>
      <c r="B938" s="200"/>
      <c r="C938" s="200"/>
      <c r="D938" s="201"/>
      <c r="E938" s="113"/>
      <c r="F938" s="113"/>
      <c r="G938" s="113"/>
      <c r="H938" s="113"/>
      <c r="I938" s="203"/>
      <c r="J938" s="203"/>
      <c r="K938" s="203"/>
      <c r="L938" s="204"/>
      <c r="M938" s="204"/>
      <c r="N938" s="204"/>
      <c r="O938" s="201"/>
      <c r="P938" s="201"/>
    </row>
    <row r="939" spans="1:16" x14ac:dyDescent="0.2">
      <c r="A939" s="113"/>
      <c r="B939" s="200"/>
      <c r="C939" s="200"/>
      <c r="D939" s="201"/>
      <c r="E939" s="113"/>
      <c r="F939" s="113"/>
      <c r="G939" s="113"/>
      <c r="H939" s="113"/>
      <c r="I939" s="203"/>
      <c r="J939" s="203"/>
      <c r="K939" s="203"/>
      <c r="L939" s="204"/>
      <c r="M939" s="204"/>
      <c r="N939" s="204"/>
      <c r="O939" s="201"/>
      <c r="P939" s="201"/>
    </row>
    <row r="940" spans="1:16" x14ac:dyDescent="0.2">
      <c r="A940" s="113"/>
      <c r="B940" s="200"/>
      <c r="C940" s="200"/>
      <c r="D940" s="201"/>
      <c r="E940" s="113"/>
      <c r="F940" s="113"/>
      <c r="G940" s="113"/>
      <c r="H940" s="113"/>
      <c r="I940" s="203"/>
      <c r="J940" s="203"/>
      <c r="K940" s="203"/>
      <c r="L940" s="204"/>
      <c r="M940" s="204"/>
      <c r="N940" s="204"/>
      <c r="O940" s="201"/>
      <c r="P940" s="201"/>
    </row>
    <row r="941" spans="1:16" x14ac:dyDescent="0.2">
      <c r="A941" s="113"/>
      <c r="B941" s="200"/>
      <c r="C941" s="200"/>
      <c r="D941" s="201"/>
      <c r="E941" s="113"/>
      <c r="F941" s="113"/>
      <c r="G941" s="113"/>
      <c r="H941" s="113"/>
      <c r="I941" s="203"/>
      <c r="J941" s="203"/>
      <c r="K941" s="203"/>
      <c r="L941" s="204"/>
      <c r="M941" s="204"/>
      <c r="N941" s="204"/>
      <c r="O941" s="201"/>
      <c r="P941" s="201"/>
    </row>
    <row r="942" spans="1:16" x14ac:dyDescent="0.2">
      <c r="A942" s="113"/>
      <c r="B942" s="200"/>
      <c r="C942" s="200"/>
      <c r="D942" s="201"/>
      <c r="E942" s="113"/>
      <c r="F942" s="113"/>
      <c r="G942" s="113"/>
      <c r="H942" s="113"/>
      <c r="I942" s="203"/>
      <c r="J942" s="203"/>
      <c r="K942" s="203"/>
      <c r="L942" s="204"/>
      <c r="M942" s="204"/>
      <c r="N942" s="204"/>
      <c r="O942" s="201"/>
      <c r="P942" s="201"/>
    </row>
    <row r="943" spans="1:16" x14ac:dyDescent="0.2">
      <c r="A943" s="113"/>
      <c r="B943" s="200"/>
      <c r="C943" s="200"/>
      <c r="D943" s="201"/>
      <c r="E943" s="113"/>
      <c r="F943" s="113"/>
      <c r="G943" s="113"/>
      <c r="H943" s="113"/>
      <c r="I943" s="203"/>
      <c r="J943" s="203"/>
      <c r="K943" s="203"/>
      <c r="L943" s="204"/>
      <c r="M943" s="204"/>
      <c r="N943" s="204"/>
      <c r="O943" s="201"/>
      <c r="P943" s="201"/>
    </row>
    <row r="944" spans="1:16" x14ac:dyDescent="0.2">
      <c r="A944" s="113"/>
      <c r="B944" s="200"/>
      <c r="C944" s="200"/>
      <c r="D944" s="201"/>
      <c r="E944" s="113"/>
      <c r="F944" s="113"/>
      <c r="G944" s="113"/>
      <c r="H944" s="113"/>
      <c r="I944" s="203"/>
      <c r="J944" s="203"/>
      <c r="K944" s="203"/>
      <c r="L944" s="204"/>
      <c r="M944" s="204"/>
      <c r="N944" s="204"/>
      <c r="O944" s="201"/>
      <c r="P944" s="201"/>
    </row>
    <row r="945" spans="1:16" x14ac:dyDescent="0.2">
      <c r="A945" s="113"/>
      <c r="B945" s="200"/>
      <c r="C945" s="200"/>
      <c r="D945" s="201"/>
      <c r="E945" s="113"/>
      <c r="F945" s="113"/>
      <c r="G945" s="113"/>
      <c r="H945" s="113"/>
      <c r="I945" s="203"/>
      <c r="J945" s="203"/>
      <c r="K945" s="203"/>
      <c r="L945" s="204"/>
      <c r="M945" s="204"/>
      <c r="N945" s="204"/>
      <c r="O945" s="201"/>
      <c r="P945" s="201"/>
    </row>
    <row r="946" spans="1:16" x14ac:dyDescent="0.2">
      <c r="A946" s="113"/>
      <c r="B946" s="200"/>
      <c r="C946" s="200"/>
      <c r="D946" s="201"/>
      <c r="E946" s="113"/>
      <c r="F946" s="113"/>
      <c r="G946" s="113"/>
      <c r="H946" s="113"/>
      <c r="I946" s="203"/>
      <c r="J946" s="203"/>
      <c r="K946" s="203"/>
      <c r="L946" s="204"/>
      <c r="M946" s="204"/>
      <c r="N946" s="204"/>
      <c r="O946" s="201"/>
      <c r="P946" s="201"/>
    </row>
    <row r="947" spans="1:16" x14ac:dyDescent="0.2">
      <c r="A947" s="113"/>
      <c r="B947" s="200"/>
      <c r="C947" s="200"/>
      <c r="D947" s="201"/>
      <c r="E947" s="113"/>
      <c r="F947" s="113"/>
      <c r="G947" s="113"/>
      <c r="H947" s="113"/>
      <c r="I947" s="203"/>
      <c r="J947" s="203"/>
      <c r="K947" s="203"/>
      <c r="L947" s="204"/>
      <c r="M947" s="204"/>
      <c r="N947" s="204"/>
      <c r="O947" s="201"/>
      <c r="P947" s="201"/>
    </row>
    <row r="948" spans="1:16" x14ac:dyDescent="0.2">
      <c r="A948" s="113"/>
      <c r="B948" s="200"/>
      <c r="C948" s="200"/>
      <c r="D948" s="201"/>
      <c r="E948" s="113"/>
      <c r="F948" s="113"/>
      <c r="G948" s="113"/>
      <c r="H948" s="113"/>
      <c r="I948" s="203"/>
      <c r="J948" s="203"/>
      <c r="K948" s="203"/>
      <c r="L948" s="204"/>
      <c r="M948" s="204"/>
      <c r="N948" s="204"/>
      <c r="O948" s="201"/>
      <c r="P948" s="201"/>
    </row>
    <row r="949" spans="1:16" x14ac:dyDescent="0.2">
      <c r="A949" s="113"/>
      <c r="B949" s="200"/>
      <c r="C949" s="200"/>
      <c r="D949" s="201"/>
      <c r="E949" s="113"/>
      <c r="F949" s="113"/>
      <c r="G949" s="113"/>
      <c r="H949" s="113"/>
      <c r="I949" s="203"/>
      <c r="J949" s="203"/>
      <c r="K949" s="203"/>
      <c r="L949" s="204"/>
      <c r="M949" s="204"/>
      <c r="N949" s="204"/>
      <c r="O949" s="201"/>
      <c r="P949" s="201"/>
    </row>
    <row r="950" spans="1:16" x14ac:dyDescent="0.2">
      <c r="A950" s="113"/>
      <c r="B950" s="200"/>
      <c r="C950" s="200"/>
      <c r="D950" s="201"/>
      <c r="E950" s="113"/>
      <c r="F950" s="113"/>
      <c r="G950" s="113"/>
      <c r="H950" s="113"/>
      <c r="I950" s="203"/>
      <c r="J950" s="203"/>
      <c r="K950" s="203"/>
      <c r="L950" s="204"/>
      <c r="M950" s="204"/>
      <c r="N950" s="204"/>
      <c r="O950" s="201"/>
      <c r="P950" s="201"/>
    </row>
    <row r="951" spans="1:16" x14ac:dyDescent="0.2">
      <c r="A951" s="113"/>
      <c r="B951" s="200"/>
      <c r="C951" s="200"/>
      <c r="D951" s="201"/>
      <c r="E951" s="113"/>
      <c r="F951" s="113"/>
      <c r="G951" s="113"/>
      <c r="H951" s="113"/>
      <c r="I951" s="203"/>
      <c r="J951" s="203"/>
      <c r="K951" s="203"/>
      <c r="L951" s="204"/>
      <c r="M951" s="204"/>
      <c r="N951" s="204"/>
      <c r="O951" s="201"/>
      <c r="P951" s="201"/>
    </row>
    <row r="952" spans="1:16" x14ac:dyDescent="0.2">
      <c r="A952" s="113"/>
      <c r="B952" s="200"/>
      <c r="C952" s="200"/>
      <c r="D952" s="201"/>
      <c r="E952" s="113"/>
      <c r="F952" s="113"/>
      <c r="G952" s="113"/>
      <c r="H952" s="113"/>
      <c r="I952" s="203"/>
      <c r="J952" s="203"/>
      <c r="K952" s="203"/>
      <c r="L952" s="204"/>
      <c r="M952" s="204"/>
      <c r="N952" s="204"/>
      <c r="O952" s="201"/>
      <c r="P952" s="201"/>
    </row>
    <row r="953" spans="1:16" x14ac:dyDescent="0.2">
      <c r="A953" s="113"/>
      <c r="B953" s="200"/>
      <c r="C953" s="200"/>
      <c r="D953" s="201"/>
      <c r="E953" s="113"/>
      <c r="F953" s="113"/>
      <c r="G953" s="113"/>
      <c r="H953" s="113"/>
      <c r="I953" s="203"/>
      <c r="J953" s="203"/>
      <c r="K953" s="203"/>
      <c r="L953" s="204"/>
      <c r="M953" s="204"/>
      <c r="N953" s="204"/>
      <c r="O953" s="201"/>
      <c r="P953" s="201"/>
    </row>
    <row r="954" spans="1:16" x14ac:dyDescent="0.2">
      <c r="A954" s="113"/>
      <c r="B954" s="200"/>
      <c r="C954" s="200"/>
      <c r="D954" s="201"/>
      <c r="E954" s="113"/>
      <c r="F954" s="113"/>
      <c r="G954" s="113"/>
      <c r="H954" s="113"/>
      <c r="I954" s="203"/>
      <c r="J954" s="203"/>
      <c r="K954" s="203"/>
      <c r="L954" s="204"/>
      <c r="M954" s="204"/>
      <c r="N954" s="204"/>
      <c r="O954" s="201"/>
      <c r="P954" s="201"/>
    </row>
    <row r="955" spans="1:16" x14ac:dyDescent="0.2">
      <c r="A955" s="113"/>
      <c r="B955" s="200"/>
      <c r="C955" s="200"/>
      <c r="D955" s="201"/>
      <c r="E955" s="113"/>
      <c r="F955" s="113"/>
      <c r="G955" s="113"/>
      <c r="H955" s="113"/>
      <c r="I955" s="203"/>
      <c r="J955" s="203"/>
      <c r="K955" s="203"/>
      <c r="L955" s="204"/>
      <c r="M955" s="204"/>
      <c r="N955" s="204"/>
      <c r="O955" s="201"/>
      <c r="P955" s="201"/>
    </row>
    <row r="956" spans="1:16" x14ac:dyDescent="0.2">
      <c r="A956" s="113"/>
      <c r="B956" s="200"/>
      <c r="C956" s="200"/>
      <c r="D956" s="201"/>
      <c r="E956" s="113"/>
      <c r="F956" s="113"/>
      <c r="G956" s="113"/>
      <c r="H956" s="113"/>
      <c r="I956" s="203"/>
      <c r="J956" s="203"/>
      <c r="K956" s="203"/>
      <c r="L956" s="204"/>
      <c r="M956" s="204"/>
      <c r="N956" s="204"/>
      <c r="O956" s="201"/>
      <c r="P956" s="201"/>
    </row>
    <row r="957" spans="1:16" x14ac:dyDescent="0.2">
      <c r="A957" s="113"/>
      <c r="B957" s="200"/>
      <c r="C957" s="200"/>
      <c r="D957" s="201"/>
      <c r="E957" s="113"/>
      <c r="F957" s="113"/>
      <c r="G957" s="113"/>
      <c r="H957" s="113"/>
      <c r="I957" s="203"/>
      <c r="J957" s="203"/>
      <c r="K957" s="203"/>
      <c r="L957" s="204"/>
      <c r="M957" s="204"/>
      <c r="N957" s="204"/>
      <c r="O957" s="201"/>
      <c r="P957" s="201"/>
    </row>
    <row r="958" spans="1:16" x14ac:dyDescent="0.2">
      <c r="A958" s="113"/>
      <c r="B958" s="200"/>
      <c r="C958" s="200"/>
      <c r="D958" s="201"/>
      <c r="E958" s="113"/>
      <c r="F958" s="113"/>
      <c r="G958" s="113"/>
      <c r="H958" s="113"/>
      <c r="I958" s="203"/>
      <c r="J958" s="203"/>
      <c r="K958" s="203"/>
      <c r="L958" s="204"/>
      <c r="M958" s="204"/>
      <c r="N958" s="204"/>
      <c r="O958" s="201"/>
      <c r="P958" s="201"/>
    </row>
    <row r="959" spans="1:16" x14ac:dyDescent="0.2">
      <c r="A959" s="113"/>
      <c r="B959" s="200"/>
      <c r="C959" s="200"/>
      <c r="D959" s="201"/>
      <c r="E959" s="113"/>
      <c r="F959" s="113"/>
      <c r="G959" s="113"/>
      <c r="H959" s="113"/>
      <c r="I959" s="203"/>
      <c r="J959" s="203"/>
      <c r="K959" s="203"/>
      <c r="L959" s="204"/>
      <c r="M959" s="204"/>
      <c r="N959" s="204"/>
      <c r="O959" s="201"/>
      <c r="P959" s="201"/>
    </row>
    <row r="960" spans="1:16" x14ac:dyDescent="0.2">
      <c r="A960" s="113"/>
      <c r="B960" s="200"/>
      <c r="C960" s="200"/>
      <c r="D960" s="201"/>
      <c r="E960" s="113"/>
      <c r="F960" s="113"/>
      <c r="G960" s="113"/>
      <c r="H960" s="113"/>
      <c r="I960" s="203"/>
      <c r="J960" s="203"/>
      <c r="K960" s="203"/>
      <c r="L960" s="204"/>
      <c r="M960" s="204"/>
      <c r="N960" s="204"/>
      <c r="O960" s="201"/>
      <c r="P960" s="201"/>
    </row>
    <row r="961" spans="1:16" x14ac:dyDescent="0.2">
      <c r="A961" s="113"/>
      <c r="B961" s="200"/>
      <c r="C961" s="200"/>
      <c r="D961" s="201"/>
      <c r="E961" s="113"/>
      <c r="F961" s="113"/>
      <c r="G961" s="113"/>
      <c r="H961" s="113"/>
      <c r="I961" s="203"/>
      <c r="J961" s="203"/>
      <c r="K961" s="203"/>
      <c r="L961" s="204"/>
      <c r="M961" s="204"/>
      <c r="N961" s="204"/>
      <c r="O961" s="201"/>
      <c r="P961" s="201"/>
    </row>
    <row r="962" spans="1:16" x14ac:dyDescent="0.2">
      <c r="A962" s="113"/>
      <c r="B962" s="200"/>
      <c r="C962" s="200"/>
      <c r="D962" s="201"/>
      <c r="E962" s="113"/>
      <c r="F962" s="113"/>
      <c r="G962" s="113"/>
      <c r="H962" s="113"/>
      <c r="I962" s="203"/>
      <c r="J962" s="203"/>
      <c r="K962" s="203"/>
      <c r="L962" s="204"/>
      <c r="M962" s="204"/>
      <c r="N962" s="204"/>
      <c r="O962" s="201"/>
      <c r="P962" s="201"/>
    </row>
    <row r="963" spans="1:16" x14ac:dyDescent="0.2">
      <c r="A963" s="113"/>
      <c r="B963" s="200"/>
      <c r="C963" s="200"/>
      <c r="D963" s="201"/>
      <c r="E963" s="113"/>
      <c r="F963" s="113"/>
      <c r="G963" s="113"/>
      <c r="H963" s="113"/>
      <c r="I963" s="203"/>
      <c r="J963" s="203"/>
      <c r="K963" s="203"/>
      <c r="L963" s="204"/>
      <c r="M963" s="204"/>
      <c r="N963" s="204"/>
      <c r="O963" s="201"/>
      <c r="P963" s="201"/>
    </row>
    <row r="964" spans="1:16" x14ac:dyDescent="0.2">
      <c r="A964" s="113"/>
      <c r="B964" s="200"/>
      <c r="C964" s="200"/>
      <c r="D964" s="201"/>
      <c r="E964" s="113"/>
      <c r="F964" s="113"/>
      <c r="G964" s="113"/>
      <c r="H964" s="113"/>
      <c r="I964" s="203"/>
      <c r="J964" s="203"/>
      <c r="K964" s="203"/>
      <c r="L964" s="204"/>
      <c r="M964" s="204"/>
      <c r="N964" s="204"/>
      <c r="O964" s="201"/>
      <c r="P964" s="201"/>
    </row>
    <row r="965" spans="1:16" x14ac:dyDescent="0.2">
      <c r="A965" s="113"/>
      <c r="B965" s="200"/>
      <c r="C965" s="200"/>
      <c r="D965" s="201"/>
      <c r="E965" s="113"/>
      <c r="F965" s="113"/>
      <c r="G965" s="113"/>
      <c r="H965" s="113"/>
      <c r="I965" s="203"/>
      <c r="J965" s="203"/>
      <c r="K965" s="203"/>
      <c r="L965" s="204"/>
      <c r="M965" s="204"/>
      <c r="N965" s="204"/>
      <c r="O965" s="201"/>
      <c r="P965" s="201"/>
    </row>
    <row r="966" spans="1:16" x14ac:dyDescent="0.2">
      <c r="A966" s="113"/>
      <c r="B966" s="200"/>
      <c r="C966" s="200"/>
      <c r="D966" s="201"/>
      <c r="E966" s="113"/>
      <c r="F966" s="113"/>
      <c r="G966" s="113"/>
      <c r="H966" s="113"/>
      <c r="I966" s="203"/>
      <c r="J966" s="203"/>
      <c r="K966" s="203"/>
      <c r="L966" s="204"/>
      <c r="M966" s="204"/>
      <c r="N966" s="204"/>
      <c r="O966" s="201"/>
      <c r="P966" s="201"/>
    </row>
    <row r="967" spans="1:16" x14ac:dyDescent="0.2">
      <c r="A967" s="113"/>
      <c r="B967" s="200"/>
      <c r="C967" s="200"/>
      <c r="D967" s="201"/>
      <c r="E967" s="113"/>
      <c r="F967" s="113"/>
      <c r="G967" s="113"/>
      <c r="H967" s="113"/>
      <c r="I967" s="203"/>
      <c r="J967" s="203"/>
      <c r="K967" s="203"/>
      <c r="L967" s="204"/>
      <c r="M967" s="204"/>
      <c r="N967" s="204"/>
      <c r="O967" s="201"/>
      <c r="P967" s="201"/>
    </row>
    <row r="968" spans="1:16" x14ac:dyDescent="0.2">
      <c r="A968" s="113"/>
      <c r="B968" s="200"/>
      <c r="C968" s="200"/>
      <c r="D968" s="201"/>
      <c r="E968" s="113"/>
      <c r="F968" s="113"/>
      <c r="G968" s="113"/>
      <c r="H968" s="113"/>
      <c r="I968" s="203"/>
      <c r="J968" s="203"/>
      <c r="K968" s="203"/>
      <c r="L968" s="204"/>
      <c r="M968" s="204"/>
      <c r="N968" s="204"/>
      <c r="O968" s="201"/>
      <c r="P968" s="201"/>
    </row>
    <row r="969" spans="1:16" x14ac:dyDescent="0.2">
      <c r="A969" s="113"/>
      <c r="B969" s="200"/>
      <c r="C969" s="200"/>
      <c r="D969" s="201"/>
      <c r="E969" s="113"/>
      <c r="F969" s="113"/>
      <c r="G969" s="113"/>
      <c r="H969" s="113"/>
      <c r="I969" s="203"/>
      <c r="J969" s="203"/>
      <c r="K969" s="203"/>
      <c r="L969" s="204"/>
      <c r="M969" s="204"/>
      <c r="N969" s="204"/>
      <c r="O969" s="201"/>
      <c r="P969" s="201"/>
    </row>
    <row r="970" spans="1:16" x14ac:dyDescent="0.2">
      <c r="A970" s="113"/>
      <c r="B970" s="200"/>
      <c r="C970" s="200"/>
      <c r="D970" s="201"/>
      <c r="E970" s="113"/>
      <c r="F970" s="113"/>
      <c r="G970" s="113"/>
      <c r="H970" s="113"/>
      <c r="I970" s="203"/>
      <c r="J970" s="203"/>
      <c r="K970" s="203"/>
      <c r="L970" s="204"/>
      <c r="M970" s="204"/>
      <c r="N970" s="204"/>
      <c r="O970" s="201"/>
      <c r="P970" s="201"/>
    </row>
    <row r="971" spans="1:16" x14ac:dyDescent="0.2">
      <c r="A971" s="113"/>
      <c r="B971" s="200"/>
      <c r="C971" s="200"/>
      <c r="D971" s="201"/>
      <c r="E971" s="113"/>
      <c r="F971" s="113"/>
      <c r="G971" s="113"/>
      <c r="H971" s="113"/>
      <c r="I971" s="203"/>
      <c r="J971" s="203"/>
      <c r="K971" s="203"/>
      <c r="L971" s="204"/>
      <c r="M971" s="204"/>
      <c r="N971" s="204"/>
      <c r="O971" s="201"/>
      <c r="P971" s="201"/>
    </row>
    <row r="972" spans="1:16" x14ac:dyDescent="0.2">
      <c r="A972" s="113"/>
      <c r="B972" s="200"/>
      <c r="C972" s="200"/>
      <c r="D972" s="201"/>
      <c r="E972" s="113"/>
      <c r="F972" s="113"/>
      <c r="G972" s="113"/>
      <c r="H972" s="113"/>
      <c r="I972" s="203"/>
      <c r="J972" s="203"/>
      <c r="K972" s="203"/>
      <c r="L972" s="204"/>
      <c r="M972" s="204"/>
      <c r="N972" s="204"/>
      <c r="O972" s="201"/>
      <c r="P972" s="201"/>
    </row>
    <row r="973" spans="1:16" x14ac:dyDescent="0.2">
      <c r="A973" s="113"/>
      <c r="B973" s="200"/>
      <c r="C973" s="200"/>
      <c r="D973" s="201"/>
      <c r="E973" s="113"/>
      <c r="F973" s="113"/>
      <c r="G973" s="113"/>
      <c r="H973" s="113"/>
      <c r="I973" s="203"/>
      <c r="J973" s="203"/>
      <c r="K973" s="203"/>
      <c r="L973" s="204"/>
      <c r="M973" s="204"/>
      <c r="N973" s="204"/>
      <c r="O973" s="201"/>
      <c r="P973" s="201"/>
    </row>
    <row r="974" spans="1:16" x14ac:dyDescent="0.2">
      <c r="A974" s="113"/>
      <c r="B974" s="200"/>
      <c r="C974" s="200"/>
      <c r="D974" s="201"/>
      <c r="E974" s="113"/>
      <c r="F974" s="113"/>
      <c r="G974" s="113"/>
      <c r="H974" s="113"/>
      <c r="I974" s="203"/>
      <c r="J974" s="203"/>
      <c r="K974" s="203"/>
      <c r="L974" s="204"/>
      <c r="M974" s="204"/>
      <c r="N974" s="204"/>
      <c r="O974" s="201"/>
      <c r="P974" s="201"/>
    </row>
    <row r="975" spans="1:16" x14ac:dyDescent="0.2">
      <c r="A975" s="113"/>
      <c r="B975" s="200"/>
      <c r="C975" s="200"/>
      <c r="D975" s="201"/>
      <c r="E975" s="113"/>
      <c r="F975" s="113"/>
      <c r="G975" s="113"/>
      <c r="H975" s="113"/>
      <c r="I975" s="203"/>
      <c r="J975" s="203"/>
      <c r="K975" s="203"/>
      <c r="L975" s="204"/>
      <c r="M975" s="204"/>
      <c r="N975" s="204"/>
      <c r="O975" s="201"/>
      <c r="P975" s="201"/>
    </row>
    <row r="976" spans="1:16" x14ac:dyDescent="0.2">
      <c r="A976" s="113"/>
      <c r="B976" s="200"/>
      <c r="C976" s="200"/>
      <c r="D976" s="201"/>
      <c r="E976" s="113"/>
      <c r="F976" s="113"/>
      <c r="G976" s="113"/>
      <c r="H976" s="113"/>
      <c r="I976" s="203"/>
      <c r="J976" s="203"/>
      <c r="K976" s="203"/>
      <c r="L976" s="204"/>
      <c r="M976" s="204"/>
      <c r="N976" s="204"/>
      <c r="O976" s="201"/>
      <c r="P976" s="201"/>
    </row>
    <row r="977" spans="1:16" x14ac:dyDescent="0.2">
      <c r="A977" s="113"/>
      <c r="B977" s="200"/>
      <c r="C977" s="200"/>
      <c r="D977" s="201"/>
      <c r="E977" s="113"/>
      <c r="F977" s="113"/>
      <c r="G977" s="113"/>
      <c r="H977" s="113"/>
      <c r="I977" s="203"/>
      <c r="J977" s="203"/>
      <c r="K977" s="203"/>
      <c r="L977" s="204"/>
      <c r="M977" s="204"/>
      <c r="N977" s="204"/>
      <c r="O977" s="201"/>
      <c r="P977" s="201"/>
    </row>
    <row r="978" spans="1:16" x14ac:dyDescent="0.2">
      <c r="A978" s="113"/>
      <c r="B978" s="200"/>
      <c r="C978" s="200"/>
      <c r="D978" s="201"/>
      <c r="E978" s="113"/>
      <c r="F978" s="113"/>
      <c r="G978" s="113"/>
      <c r="H978" s="113"/>
      <c r="I978" s="203"/>
      <c r="J978" s="203"/>
      <c r="K978" s="203"/>
      <c r="L978" s="204"/>
      <c r="M978" s="204"/>
      <c r="N978" s="204"/>
      <c r="O978" s="201"/>
      <c r="P978" s="201"/>
    </row>
    <row r="979" spans="1:16" x14ac:dyDescent="0.2">
      <c r="A979" s="113"/>
      <c r="B979" s="200"/>
      <c r="C979" s="200"/>
      <c r="D979" s="201"/>
      <c r="E979" s="113"/>
      <c r="F979" s="113"/>
      <c r="G979" s="113"/>
      <c r="H979" s="113"/>
      <c r="I979" s="203"/>
      <c r="J979" s="203"/>
      <c r="K979" s="203"/>
      <c r="L979" s="204"/>
      <c r="M979" s="204"/>
      <c r="N979" s="204"/>
      <c r="O979" s="201"/>
      <c r="P979" s="201"/>
    </row>
    <row r="980" spans="1:16" x14ac:dyDescent="0.2">
      <c r="A980" s="113"/>
      <c r="B980" s="200"/>
      <c r="C980" s="200"/>
      <c r="D980" s="201"/>
      <c r="E980" s="113"/>
      <c r="F980" s="113"/>
      <c r="G980" s="113"/>
      <c r="H980" s="113"/>
      <c r="I980" s="203"/>
      <c r="J980" s="203"/>
      <c r="K980" s="203"/>
      <c r="L980" s="204"/>
      <c r="M980" s="204"/>
      <c r="N980" s="204"/>
      <c r="O980" s="201"/>
      <c r="P980" s="201"/>
    </row>
    <row r="981" spans="1:16" x14ac:dyDescent="0.2">
      <c r="A981" s="113"/>
      <c r="B981" s="200"/>
      <c r="C981" s="200"/>
      <c r="D981" s="201"/>
      <c r="E981" s="113"/>
      <c r="F981" s="113"/>
      <c r="G981" s="113"/>
      <c r="H981" s="113"/>
      <c r="I981" s="203"/>
      <c r="J981" s="203"/>
      <c r="K981" s="203"/>
      <c r="L981" s="204"/>
      <c r="M981" s="204"/>
      <c r="N981" s="204"/>
      <c r="O981" s="201"/>
      <c r="P981" s="201"/>
    </row>
    <row r="982" spans="1:16" x14ac:dyDescent="0.2">
      <c r="A982" s="113"/>
      <c r="B982" s="200"/>
      <c r="C982" s="200"/>
      <c r="D982" s="201"/>
      <c r="E982" s="113"/>
      <c r="F982" s="113"/>
      <c r="G982" s="113"/>
      <c r="H982" s="113"/>
      <c r="I982" s="203"/>
      <c r="J982" s="203"/>
      <c r="K982" s="203"/>
      <c r="L982" s="204"/>
      <c r="M982" s="204"/>
      <c r="N982" s="204"/>
      <c r="O982" s="201"/>
      <c r="P982" s="201"/>
    </row>
    <row r="983" spans="1:16" x14ac:dyDescent="0.2">
      <c r="A983" s="113"/>
      <c r="B983" s="200"/>
      <c r="C983" s="200"/>
      <c r="D983" s="201"/>
      <c r="E983" s="113"/>
      <c r="F983" s="113"/>
      <c r="G983" s="113"/>
      <c r="H983" s="113"/>
      <c r="I983" s="203"/>
      <c r="J983" s="203"/>
      <c r="K983" s="203"/>
      <c r="L983" s="204"/>
      <c r="M983" s="204"/>
      <c r="N983" s="204"/>
      <c r="O983" s="201"/>
      <c r="P983" s="201"/>
    </row>
    <row r="984" spans="1:16" x14ac:dyDescent="0.2">
      <c r="A984" s="113"/>
      <c r="B984" s="200"/>
      <c r="C984" s="200"/>
      <c r="D984" s="201"/>
      <c r="E984" s="113"/>
      <c r="F984" s="113"/>
      <c r="G984" s="113"/>
      <c r="H984" s="113"/>
      <c r="I984" s="203"/>
      <c r="J984" s="203"/>
      <c r="K984" s="203"/>
      <c r="L984" s="204"/>
      <c r="M984" s="204"/>
      <c r="N984" s="204"/>
      <c r="O984" s="201"/>
      <c r="P984" s="201"/>
    </row>
    <row r="985" spans="1:16" x14ac:dyDescent="0.2">
      <c r="A985" s="113"/>
      <c r="B985" s="200"/>
      <c r="C985" s="200"/>
      <c r="D985" s="201"/>
      <c r="E985" s="113"/>
      <c r="F985" s="113"/>
      <c r="G985" s="113"/>
      <c r="H985" s="113"/>
      <c r="I985" s="203"/>
      <c r="J985" s="203"/>
      <c r="K985" s="203"/>
      <c r="L985" s="204"/>
      <c r="M985" s="204"/>
      <c r="N985" s="204"/>
      <c r="O985" s="201"/>
      <c r="P985" s="201"/>
    </row>
    <row r="986" spans="1:16" x14ac:dyDescent="0.2">
      <c r="A986" s="113"/>
      <c r="B986" s="200"/>
      <c r="C986" s="200"/>
      <c r="D986" s="201"/>
      <c r="E986" s="113"/>
      <c r="F986" s="113"/>
      <c r="G986" s="113"/>
      <c r="H986" s="113"/>
      <c r="I986" s="203"/>
      <c r="J986" s="203"/>
      <c r="K986" s="203"/>
      <c r="L986" s="204"/>
      <c r="M986" s="204"/>
      <c r="N986" s="204"/>
      <c r="O986" s="201"/>
      <c r="P986" s="201"/>
    </row>
    <row r="987" spans="1:16" x14ac:dyDescent="0.2">
      <c r="A987" s="113"/>
      <c r="B987" s="200"/>
      <c r="C987" s="200"/>
      <c r="D987" s="201"/>
      <c r="E987" s="113"/>
      <c r="F987" s="113"/>
      <c r="G987" s="113"/>
      <c r="H987" s="113"/>
      <c r="I987" s="203"/>
      <c r="J987" s="203"/>
      <c r="K987" s="203"/>
      <c r="L987" s="204"/>
      <c r="M987" s="204"/>
      <c r="N987" s="204"/>
      <c r="O987" s="201"/>
      <c r="P987" s="201"/>
    </row>
    <row r="988" spans="1:16" x14ac:dyDescent="0.2">
      <c r="A988" s="113"/>
      <c r="B988" s="200"/>
      <c r="C988" s="200"/>
      <c r="D988" s="201"/>
      <c r="E988" s="113"/>
      <c r="F988" s="113"/>
      <c r="G988" s="113"/>
      <c r="H988" s="113"/>
      <c r="I988" s="203"/>
      <c r="J988" s="203"/>
      <c r="K988" s="203"/>
      <c r="L988" s="204"/>
      <c r="M988" s="204"/>
      <c r="N988" s="204"/>
      <c r="O988" s="201"/>
      <c r="P988" s="201"/>
    </row>
    <row r="989" spans="1:16" x14ac:dyDescent="0.2">
      <c r="A989" s="113"/>
      <c r="B989" s="200"/>
      <c r="C989" s="200"/>
      <c r="D989" s="201"/>
      <c r="E989" s="113"/>
      <c r="F989" s="113"/>
      <c r="G989" s="113"/>
      <c r="H989" s="113"/>
      <c r="I989" s="203"/>
      <c r="J989" s="203"/>
      <c r="K989" s="203"/>
      <c r="L989" s="204"/>
      <c r="M989" s="204"/>
      <c r="N989" s="204"/>
      <c r="O989" s="201"/>
      <c r="P989" s="201"/>
    </row>
    <row r="990" spans="1:16" x14ac:dyDescent="0.2">
      <c r="A990" s="113"/>
      <c r="B990" s="200"/>
      <c r="C990" s="200"/>
      <c r="D990" s="201"/>
      <c r="E990" s="113"/>
      <c r="F990" s="113"/>
      <c r="G990" s="113"/>
      <c r="H990" s="113"/>
      <c r="I990" s="203"/>
      <c r="J990" s="203"/>
      <c r="K990" s="203"/>
      <c r="L990" s="204"/>
      <c r="M990" s="204"/>
      <c r="N990" s="204"/>
      <c r="O990" s="201"/>
      <c r="P990" s="201"/>
    </row>
    <row r="991" spans="1:16" x14ac:dyDescent="0.2">
      <c r="A991" s="113"/>
      <c r="B991" s="200"/>
      <c r="C991" s="200"/>
      <c r="D991" s="201"/>
      <c r="E991" s="113"/>
      <c r="F991" s="113"/>
      <c r="G991" s="113"/>
      <c r="H991" s="113"/>
      <c r="I991" s="203"/>
      <c r="J991" s="203"/>
      <c r="K991" s="203"/>
      <c r="L991" s="204"/>
      <c r="M991" s="204"/>
      <c r="N991" s="204"/>
      <c r="O991" s="201"/>
      <c r="P991" s="201"/>
    </row>
    <row r="992" spans="1:16" x14ac:dyDescent="0.2">
      <c r="A992" s="113"/>
      <c r="B992" s="200"/>
      <c r="C992" s="200"/>
      <c r="D992" s="201"/>
      <c r="E992" s="113"/>
      <c r="F992" s="113"/>
      <c r="G992" s="113"/>
      <c r="H992" s="113"/>
      <c r="I992" s="203"/>
      <c r="J992" s="203"/>
      <c r="K992" s="203"/>
      <c r="L992" s="204"/>
      <c r="M992" s="204"/>
      <c r="N992" s="204"/>
      <c r="O992" s="201"/>
      <c r="P992" s="201"/>
    </row>
    <row r="993" spans="1:16" x14ac:dyDescent="0.2">
      <c r="A993" s="113"/>
      <c r="B993" s="200"/>
      <c r="C993" s="200"/>
      <c r="D993" s="201"/>
      <c r="E993" s="113"/>
      <c r="F993" s="113"/>
      <c r="G993" s="113"/>
      <c r="H993" s="113"/>
      <c r="I993" s="203"/>
      <c r="J993" s="203"/>
      <c r="K993" s="203"/>
      <c r="L993" s="204"/>
      <c r="M993" s="204"/>
      <c r="N993" s="204"/>
      <c r="O993" s="201"/>
      <c r="P993" s="201"/>
    </row>
    <row r="994" spans="1:16" x14ac:dyDescent="0.2">
      <c r="A994" s="113"/>
      <c r="B994" s="200"/>
      <c r="C994" s="200"/>
      <c r="D994" s="201"/>
      <c r="E994" s="113"/>
      <c r="F994" s="113"/>
      <c r="G994" s="113"/>
      <c r="H994" s="113"/>
      <c r="I994" s="203"/>
      <c r="J994" s="203"/>
      <c r="K994" s="203"/>
      <c r="L994" s="204"/>
      <c r="M994" s="204"/>
      <c r="N994" s="204"/>
      <c r="O994" s="201"/>
      <c r="P994" s="201"/>
    </row>
    <row r="995" spans="1:16" x14ac:dyDescent="0.2">
      <c r="A995" s="113"/>
      <c r="B995" s="200"/>
      <c r="C995" s="200"/>
      <c r="D995" s="201"/>
      <c r="E995" s="113"/>
      <c r="F995" s="113"/>
      <c r="G995" s="113"/>
      <c r="H995" s="113"/>
      <c r="I995" s="203"/>
      <c r="J995" s="203"/>
      <c r="K995" s="203"/>
      <c r="L995" s="204"/>
      <c r="M995" s="204"/>
      <c r="N995" s="204"/>
      <c r="O995" s="201"/>
      <c r="P995" s="201"/>
    </row>
    <row r="996" spans="1:16" x14ac:dyDescent="0.2">
      <c r="A996" s="113"/>
      <c r="B996" s="200"/>
      <c r="C996" s="200"/>
      <c r="D996" s="201"/>
      <c r="E996" s="113"/>
      <c r="F996" s="113"/>
      <c r="G996" s="113"/>
      <c r="H996" s="113"/>
      <c r="I996" s="203"/>
      <c r="J996" s="203"/>
      <c r="K996" s="203"/>
      <c r="L996" s="204"/>
      <c r="M996" s="204"/>
      <c r="N996" s="204"/>
      <c r="O996" s="201"/>
      <c r="P996" s="201"/>
    </row>
    <row r="997" spans="1:16" x14ac:dyDescent="0.2">
      <c r="A997" s="113"/>
      <c r="B997" s="200"/>
      <c r="C997" s="200"/>
      <c r="D997" s="201"/>
      <c r="E997" s="113"/>
      <c r="F997" s="113"/>
      <c r="G997" s="113"/>
      <c r="H997" s="113"/>
      <c r="I997" s="203"/>
      <c r="J997" s="203"/>
      <c r="K997" s="203"/>
      <c r="L997" s="204"/>
      <c r="M997" s="204"/>
      <c r="N997" s="204"/>
      <c r="O997" s="201"/>
      <c r="P997" s="201"/>
    </row>
    <row r="998" spans="1:16" x14ac:dyDescent="0.2">
      <c r="A998" s="113"/>
      <c r="B998" s="200"/>
      <c r="C998" s="200"/>
      <c r="D998" s="201"/>
      <c r="E998" s="113"/>
      <c r="F998" s="113"/>
      <c r="G998" s="113"/>
      <c r="H998" s="113"/>
      <c r="I998" s="203"/>
      <c r="J998" s="203"/>
      <c r="K998" s="203"/>
      <c r="L998" s="204"/>
      <c r="M998" s="204"/>
      <c r="N998" s="204"/>
      <c r="O998" s="201"/>
      <c r="P998" s="201"/>
    </row>
    <row r="999" spans="1:16" x14ac:dyDescent="0.2">
      <c r="A999" s="113"/>
      <c r="B999" s="200"/>
      <c r="C999" s="200"/>
      <c r="D999" s="201"/>
      <c r="E999" s="113"/>
      <c r="F999" s="113"/>
      <c r="G999" s="113"/>
      <c r="H999" s="113"/>
      <c r="I999" s="203"/>
      <c r="J999" s="203"/>
      <c r="K999" s="203"/>
      <c r="L999" s="204"/>
      <c r="M999" s="204"/>
      <c r="N999" s="204"/>
      <c r="O999" s="201"/>
      <c r="P999" s="201"/>
    </row>
    <row r="1000" spans="1:16" x14ac:dyDescent="0.2">
      <c r="A1000" s="113"/>
      <c r="B1000" s="200"/>
      <c r="C1000" s="200"/>
      <c r="D1000" s="201"/>
      <c r="E1000" s="113"/>
      <c r="F1000" s="113"/>
      <c r="G1000" s="113"/>
      <c r="H1000" s="113"/>
      <c r="I1000" s="203"/>
      <c r="J1000" s="203"/>
      <c r="K1000" s="203"/>
      <c r="L1000" s="204"/>
      <c r="M1000" s="204"/>
      <c r="N1000" s="204"/>
      <c r="O1000" s="201"/>
      <c r="P1000" s="201"/>
    </row>
    <row r="1001" spans="1:16" x14ac:dyDescent="0.2">
      <c r="A1001" s="113"/>
      <c r="B1001" s="200"/>
      <c r="C1001" s="200"/>
      <c r="D1001" s="201"/>
      <c r="E1001" s="113"/>
      <c r="F1001" s="113"/>
      <c r="G1001" s="113"/>
      <c r="H1001" s="113"/>
      <c r="I1001" s="203"/>
      <c r="J1001" s="203"/>
      <c r="K1001" s="203"/>
      <c r="L1001" s="204"/>
      <c r="M1001" s="204"/>
      <c r="N1001" s="204"/>
      <c r="O1001" s="201"/>
      <c r="P1001" s="201"/>
    </row>
    <row r="1002" spans="1:16" x14ac:dyDescent="0.2">
      <c r="A1002" s="113"/>
      <c r="B1002" s="200"/>
      <c r="C1002" s="200"/>
      <c r="D1002" s="201"/>
      <c r="E1002" s="113"/>
      <c r="F1002" s="113"/>
      <c r="G1002" s="113"/>
      <c r="H1002" s="113"/>
      <c r="I1002" s="203"/>
      <c r="J1002" s="203"/>
      <c r="K1002" s="203"/>
      <c r="L1002" s="204"/>
      <c r="M1002" s="204"/>
      <c r="N1002" s="204"/>
      <c r="O1002" s="201"/>
      <c r="P1002" s="201"/>
    </row>
    <row r="1003" spans="1:16" x14ac:dyDescent="0.2">
      <c r="A1003" s="113"/>
      <c r="B1003" s="200"/>
      <c r="C1003" s="200"/>
      <c r="D1003" s="201"/>
      <c r="E1003" s="113"/>
      <c r="F1003" s="113"/>
      <c r="G1003" s="113"/>
      <c r="H1003" s="113"/>
      <c r="I1003" s="203"/>
      <c r="J1003" s="203"/>
      <c r="K1003" s="203"/>
      <c r="L1003" s="204"/>
      <c r="M1003" s="204"/>
      <c r="N1003" s="204"/>
      <c r="O1003" s="201"/>
      <c r="P1003" s="201"/>
    </row>
    <row r="1004" spans="1:16" x14ac:dyDescent="0.2">
      <c r="A1004" s="113"/>
      <c r="B1004" s="200"/>
      <c r="C1004" s="200"/>
      <c r="D1004" s="201"/>
      <c r="E1004" s="113"/>
      <c r="F1004" s="113"/>
      <c r="G1004" s="113"/>
      <c r="H1004" s="113"/>
      <c r="I1004" s="203"/>
      <c r="J1004" s="203"/>
      <c r="K1004" s="203"/>
      <c r="L1004" s="204"/>
      <c r="M1004" s="204"/>
      <c r="N1004" s="204"/>
      <c r="O1004" s="201"/>
      <c r="P1004" s="201"/>
    </row>
    <row r="1005" spans="1:16" x14ac:dyDescent="0.2">
      <c r="A1005" s="113"/>
      <c r="B1005" s="200"/>
      <c r="C1005" s="200"/>
      <c r="D1005" s="201"/>
      <c r="E1005" s="113"/>
      <c r="F1005" s="113"/>
      <c r="G1005" s="113"/>
      <c r="H1005" s="113"/>
      <c r="I1005" s="203"/>
      <c r="J1005" s="203"/>
      <c r="K1005" s="203"/>
      <c r="L1005" s="204"/>
      <c r="M1005" s="204"/>
      <c r="N1005" s="204"/>
      <c r="O1005" s="201"/>
      <c r="P1005" s="201"/>
    </row>
    <row r="1006" spans="1:16" x14ac:dyDescent="0.2">
      <c r="A1006" s="113"/>
      <c r="B1006" s="200"/>
      <c r="C1006" s="200"/>
      <c r="D1006" s="201"/>
      <c r="E1006" s="113"/>
      <c r="F1006" s="113"/>
      <c r="G1006" s="113"/>
      <c r="H1006" s="113"/>
      <c r="I1006" s="203"/>
      <c r="J1006" s="203"/>
      <c r="K1006" s="203"/>
      <c r="L1006" s="204"/>
      <c r="M1006" s="204"/>
      <c r="N1006" s="204"/>
      <c r="O1006" s="201"/>
      <c r="P1006" s="201"/>
    </row>
    <row r="1007" spans="1:16" x14ac:dyDescent="0.2">
      <c r="A1007" s="113"/>
      <c r="B1007" s="200"/>
      <c r="C1007" s="200"/>
      <c r="D1007" s="201"/>
      <c r="E1007" s="113"/>
      <c r="F1007" s="113"/>
      <c r="G1007" s="113"/>
      <c r="H1007" s="113"/>
      <c r="I1007" s="203"/>
      <c r="J1007" s="203"/>
      <c r="K1007" s="203"/>
      <c r="L1007" s="204"/>
      <c r="M1007" s="204"/>
      <c r="N1007" s="204"/>
      <c r="O1007" s="201"/>
      <c r="P1007" s="201"/>
    </row>
    <row r="1008" spans="1:16" x14ac:dyDescent="0.2">
      <c r="A1008" s="113"/>
      <c r="B1008" s="200"/>
      <c r="C1008" s="200"/>
      <c r="D1008" s="201"/>
      <c r="E1008" s="113"/>
      <c r="F1008" s="113"/>
      <c r="G1008" s="113"/>
      <c r="H1008" s="113"/>
      <c r="I1008" s="203"/>
      <c r="J1008" s="203"/>
      <c r="K1008" s="203"/>
      <c r="L1008" s="204"/>
      <c r="M1008" s="204"/>
      <c r="N1008" s="204"/>
      <c r="O1008" s="201"/>
      <c r="P1008" s="201"/>
    </row>
    <row r="1009" spans="1:16" x14ac:dyDescent="0.2">
      <c r="A1009" s="113"/>
      <c r="B1009" s="200"/>
      <c r="C1009" s="200"/>
      <c r="D1009" s="201"/>
      <c r="E1009" s="113"/>
      <c r="F1009" s="113"/>
      <c r="G1009" s="113"/>
      <c r="H1009" s="113"/>
      <c r="I1009" s="203"/>
      <c r="J1009" s="203"/>
      <c r="K1009" s="203"/>
      <c r="L1009" s="204"/>
      <c r="M1009" s="204"/>
      <c r="N1009" s="204"/>
      <c r="O1009" s="201"/>
      <c r="P1009" s="201"/>
    </row>
    <row r="1010" spans="1:16" x14ac:dyDescent="0.2">
      <c r="A1010" s="113"/>
      <c r="B1010" s="200"/>
      <c r="C1010" s="200"/>
      <c r="D1010" s="201"/>
      <c r="E1010" s="113"/>
      <c r="F1010" s="113"/>
      <c r="G1010" s="113"/>
      <c r="H1010" s="113"/>
      <c r="I1010" s="203"/>
      <c r="J1010" s="203"/>
      <c r="K1010" s="203"/>
      <c r="L1010" s="204"/>
      <c r="M1010" s="204"/>
      <c r="N1010" s="204"/>
      <c r="O1010" s="201"/>
      <c r="P1010" s="201"/>
    </row>
    <row r="1011" spans="1:16" x14ac:dyDescent="0.2">
      <c r="A1011" s="113"/>
      <c r="B1011" s="200"/>
      <c r="C1011" s="200"/>
      <c r="D1011" s="201"/>
      <c r="E1011" s="113"/>
      <c r="F1011" s="113"/>
      <c r="G1011" s="113"/>
      <c r="H1011" s="113"/>
      <c r="I1011" s="203"/>
      <c r="J1011" s="203"/>
      <c r="K1011" s="203"/>
      <c r="L1011" s="204"/>
      <c r="M1011" s="204"/>
      <c r="N1011" s="204"/>
      <c r="O1011" s="201"/>
      <c r="P1011" s="201"/>
    </row>
    <row r="1012" spans="1:16" x14ac:dyDescent="0.2">
      <c r="A1012" s="113"/>
      <c r="B1012" s="200"/>
      <c r="C1012" s="200"/>
      <c r="D1012" s="201"/>
      <c r="E1012" s="113"/>
      <c r="F1012" s="113"/>
      <c r="G1012" s="113"/>
      <c r="H1012" s="113"/>
      <c r="I1012" s="203"/>
      <c r="J1012" s="203"/>
      <c r="K1012" s="203"/>
      <c r="L1012" s="204"/>
      <c r="M1012" s="204"/>
      <c r="N1012" s="204"/>
      <c r="O1012" s="201"/>
      <c r="P1012" s="201"/>
    </row>
    <row r="1013" spans="1:16" x14ac:dyDescent="0.2">
      <c r="A1013" s="113"/>
      <c r="B1013" s="200"/>
      <c r="C1013" s="200"/>
      <c r="D1013" s="201"/>
      <c r="E1013" s="113"/>
      <c r="F1013" s="113"/>
      <c r="G1013" s="113"/>
      <c r="H1013" s="113"/>
      <c r="I1013" s="203"/>
      <c r="J1013" s="203"/>
      <c r="K1013" s="203"/>
      <c r="L1013" s="204"/>
      <c r="M1013" s="204"/>
      <c r="N1013" s="204"/>
      <c r="O1013" s="201"/>
      <c r="P1013" s="201"/>
    </row>
    <row r="1014" spans="1:16" x14ac:dyDescent="0.2">
      <c r="A1014" s="113"/>
      <c r="B1014" s="200"/>
      <c r="C1014" s="200"/>
      <c r="D1014" s="201"/>
      <c r="E1014" s="113"/>
      <c r="F1014" s="113"/>
      <c r="G1014" s="113"/>
      <c r="H1014" s="113"/>
      <c r="I1014" s="203"/>
      <c r="J1014" s="203"/>
      <c r="K1014" s="203"/>
      <c r="L1014" s="204"/>
      <c r="M1014" s="204"/>
      <c r="N1014" s="204"/>
      <c r="O1014" s="201"/>
      <c r="P1014" s="201"/>
    </row>
    <row r="1015" spans="1:16" x14ac:dyDescent="0.2">
      <c r="A1015" s="113"/>
      <c r="B1015" s="200"/>
      <c r="C1015" s="200"/>
      <c r="D1015" s="201"/>
      <c r="E1015" s="113"/>
      <c r="F1015" s="113"/>
      <c r="G1015" s="113"/>
      <c r="H1015" s="113"/>
      <c r="I1015" s="203"/>
      <c r="J1015" s="203"/>
      <c r="K1015" s="203"/>
      <c r="L1015" s="204"/>
      <c r="M1015" s="204"/>
      <c r="N1015" s="204"/>
      <c r="O1015" s="201"/>
      <c r="P1015" s="201"/>
    </row>
    <row r="1016" spans="1:16" x14ac:dyDescent="0.2">
      <c r="A1016" s="113"/>
      <c r="B1016" s="200"/>
      <c r="C1016" s="200"/>
      <c r="D1016" s="201"/>
      <c r="E1016" s="113"/>
      <c r="F1016" s="113"/>
      <c r="G1016" s="113"/>
      <c r="H1016" s="113"/>
      <c r="I1016" s="203"/>
      <c r="J1016" s="203"/>
      <c r="K1016" s="203"/>
      <c r="L1016" s="204"/>
      <c r="M1016" s="204"/>
      <c r="N1016" s="204"/>
      <c r="O1016" s="201"/>
      <c r="P1016" s="201"/>
    </row>
    <row r="1017" spans="1:16" x14ac:dyDescent="0.2">
      <c r="A1017" s="113"/>
      <c r="B1017" s="200"/>
      <c r="C1017" s="200"/>
      <c r="D1017" s="201"/>
      <c r="E1017" s="113"/>
      <c r="F1017" s="113"/>
      <c r="G1017" s="113"/>
      <c r="H1017" s="113"/>
      <c r="I1017" s="203"/>
      <c r="J1017" s="203"/>
      <c r="K1017" s="203"/>
      <c r="L1017" s="204"/>
      <c r="M1017" s="204"/>
      <c r="N1017" s="204"/>
      <c r="O1017" s="201"/>
      <c r="P1017" s="201"/>
    </row>
    <row r="1018" spans="1:16" x14ac:dyDescent="0.2">
      <c r="A1018" s="113"/>
      <c r="B1018" s="200"/>
      <c r="C1018" s="200"/>
      <c r="D1018" s="201"/>
      <c r="E1018" s="113"/>
      <c r="F1018" s="113"/>
      <c r="G1018" s="113"/>
      <c r="H1018" s="113"/>
      <c r="I1018" s="203"/>
      <c r="J1018" s="203"/>
      <c r="K1018" s="203"/>
      <c r="L1018" s="204"/>
      <c r="M1018" s="204"/>
      <c r="N1018" s="204"/>
      <c r="O1018" s="201"/>
      <c r="P1018" s="201"/>
    </row>
    <row r="1019" spans="1:16" x14ac:dyDescent="0.2">
      <c r="A1019" s="113"/>
      <c r="B1019" s="200"/>
      <c r="C1019" s="200"/>
      <c r="D1019" s="201"/>
      <c r="E1019" s="113"/>
      <c r="F1019" s="113"/>
      <c r="G1019" s="113"/>
      <c r="H1019" s="113"/>
      <c r="I1019" s="203"/>
      <c r="J1019" s="203"/>
      <c r="K1019" s="203"/>
      <c r="L1019" s="204"/>
      <c r="M1019" s="204"/>
      <c r="N1019" s="204"/>
      <c r="O1019" s="201"/>
      <c r="P1019" s="201"/>
    </row>
    <row r="1020" spans="1:16" x14ac:dyDescent="0.2">
      <c r="A1020" s="113"/>
      <c r="B1020" s="200"/>
      <c r="C1020" s="200"/>
      <c r="D1020" s="201"/>
      <c r="E1020" s="113"/>
      <c r="F1020" s="113"/>
      <c r="G1020" s="113"/>
      <c r="H1020" s="113"/>
      <c r="I1020" s="203"/>
      <c r="J1020" s="203"/>
      <c r="K1020" s="203"/>
      <c r="L1020" s="204"/>
      <c r="M1020" s="204"/>
      <c r="N1020" s="204"/>
      <c r="O1020" s="201"/>
      <c r="P1020" s="201"/>
    </row>
    <row r="1021" spans="1:16" x14ac:dyDescent="0.2">
      <c r="A1021" s="113"/>
      <c r="B1021" s="200"/>
      <c r="C1021" s="200"/>
      <c r="D1021" s="201"/>
      <c r="E1021" s="113"/>
      <c r="F1021" s="113"/>
      <c r="G1021" s="113"/>
      <c r="H1021" s="113"/>
      <c r="I1021" s="203"/>
      <c r="J1021" s="203"/>
      <c r="K1021" s="203"/>
      <c r="L1021" s="204"/>
      <c r="M1021" s="204"/>
      <c r="N1021" s="204"/>
      <c r="O1021" s="201"/>
      <c r="P1021" s="201"/>
    </row>
    <row r="1022" spans="1:16" x14ac:dyDescent="0.2">
      <c r="A1022" s="113"/>
      <c r="B1022" s="200"/>
      <c r="C1022" s="200"/>
      <c r="D1022" s="201"/>
      <c r="E1022" s="113"/>
      <c r="F1022" s="113"/>
      <c r="G1022" s="113"/>
      <c r="H1022" s="113"/>
      <c r="I1022" s="203"/>
      <c r="J1022" s="203"/>
      <c r="K1022" s="203"/>
      <c r="L1022" s="204"/>
      <c r="M1022" s="204"/>
      <c r="N1022" s="204"/>
      <c r="O1022" s="201"/>
      <c r="P1022" s="201"/>
    </row>
    <row r="1023" spans="1:16" x14ac:dyDescent="0.2">
      <c r="A1023" s="113"/>
      <c r="B1023" s="200"/>
      <c r="C1023" s="200"/>
      <c r="D1023" s="201"/>
      <c r="E1023" s="113"/>
      <c r="F1023" s="113"/>
      <c r="G1023" s="113"/>
      <c r="H1023" s="113"/>
      <c r="I1023" s="203"/>
      <c r="J1023" s="203"/>
      <c r="K1023" s="203"/>
      <c r="L1023" s="204"/>
      <c r="M1023" s="204"/>
      <c r="N1023" s="204"/>
      <c r="O1023" s="201"/>
      <c r="P1023" s="201"/>
    </row>
    <row r="1024" spans="1:16" x14ac:dyDescent="0.2">
      <c r="A1024" s="113"/>
      <c r="B1024" s="200"/>
      <c r="C1024" s="200"/>
      <c r="D1024" s="201"/>
      <c r="E1024" s="113"/>
      <c r="F1024" s="113"/>
      <c r="G1024" s="113"/>
      <c r="H1024" s="113"/>
      <c r="I1024" s="203"/>
      <c r="J1024" s="203"/>
      <c r="K1024" s="203"/>
      <c r="L1024" s="204"/>
      <c r="M1024" s="204"/>
      <c r="N1024" s="204"/>
      <c r="O1024" s="201"/>
      <c r="P1024" s="201"/>
    </row>
    <row r="1025" spans="1:16" x14ac:dyDescent="0.2">
      <c r="A1025" s="113"/>
      <c r="B1025" s="200"/>
      <c r="C1025" s="200"/>
      <c r="D1025" s="201"/>
      <c r="E1025" s="113"/>
      <c r="F1025" s="113"/>
      <c r="G1025" s="113"/>
      <c r="H1025" s="113"/>
      <c r="I1025" s="203"/>
      <c r="J1025" s="203"/>
      <c r="K1025" s="203"/>
      <c r="L1025" s="204"/>
      <c r="M1025" s="204"/>
      <c r="N1025" s="204"/>
      <c r="O1025" s="201"/>
      <c r="P1025" s="201"/>
    </row>
    <row r="1026" spans="1:16" x14ac:dyDescent="0.2">
      <c r="A1026" s="113"/>
      <c r="B1026" s="200"/>
      <c r="C1026" s="200"/>
      <c r="D1026" s="201"/>
      <c r="E1026" s="113"/>
      <c r="F1026" s="113"/>
      <c r="G1026" s="113"/>
      <c r="H1026" s="113"/>
      <c r="I1026" s="203"/>
      <c r="J1026" s="203"/>
      <c r="K1026" s="203"/>
      <c r="L1026" s="204"/>
      <c r="M1026" s="204"/>
      <c r="N1026" s="204"/>
      <c r="O1026" s="201"/>
      <c r="P1026" s="201"/>
    </row>
    <row r="1027" spans="1:16" x14ac:dyDescent="0.2">
      <c r="A1027" s="113"/>
      <c r="B1027" s="200"/>
      <c r="C1027" s="200"/>
      <c r="D1027" s="201"/>
      <c r="E1027" s="113"/>
      <c r="F1027" s="113"/>
      <c r="G1027" s="113"/>
      <c r="H1027" s="113"/>
      <c r="I1027" s="203"/>
      <c r="J1027" s="203"/>
      <c r="K1027" s="203"/>
      <c r="L1027" s="204"/>
      <c r="M1027" s="204"/>
      <c r="N1027" s="204"/>
      <c r="O1027" s="201"/>
      <c r="P1027" s="201"/>
    </row>
    <row r="1028" spans="1:16" x14ac:dyDescent="0.2">
      <c r="A1028" s="113"/>
      <c r="B1028" s="200"/>
      <c r="C1028" s="200"/>
      <c r="D1028" s="201"/>
      <c r="E1028" s="113"/>
      <c r="F1028" s="113"/>
      <c r="G1028" s="113"/>
      <c r="H1028" s="113"/>
      <c r="I1028" s="203"/>
      <c r="J1028" s="203"/>
      <c r="K1028" s="203"/>
      <c r="L1028" s="204"/>
      <c r="M1028" s="204"/>
      <c r="N1028" s="204"/>
      <c r="O1028" s="201"/>
      <c r="P1028" s="201"/>
    </row>
    <row r="1029" spans="1:16" x14ac:dyDescent="0.2">
      <c r="A1029" s="113"/>
      <c r="B1029" s="200"/>
      <c r="C1029" s="200"/>
      <c r="D1029" s="201"/>
      <c r="E1029" s="113"/>
      <c r="F1029" s="113"/>
      <c r="G1029" s="113"/>
      <c r="H1029" s="113"/>
      <c r="I1029" s="203"/>
      <c r="J1029" s="203"/>
      <c r="K1029" s="203"/>
      <c r="L1029" s="204"/>
      <c r="M1029" s="204"/>
      <c r="N1029" s="204"/>
      <c r="O1029" s="201"/>
      <c r="P1029" s="201"/>
    </row>
    <row r="1030" spans="1:16" x14ac:dyDescent="0.2">
      <c r="A1030" s="113"/>
      <c r="B1030" s="200"/>
      <c r="C1030" s="200"/>
      <c r="D1030" s="201"/>
      <c r="E1030" s="113"/>
      <c r="F1030" s="113"/>
      <c r="G1030" s="113"/>
      <c r="H1030" s="113"/>
      <c r="I1030" s="203"/>
      <c r="J1030" s="203"/>
      <c r="K1030" s="203"/>
      <c r="L1030" s="204"/>
      <c r="M1030" s="204"/>
      <c r="N1030" s="204"/>
      <c r="O1030" s="201"/>
      <c r="P1030" s="201"/>
    </row>
    <row r="1031" spans="1:16" x14ac:dyDescent="0.2">
      <c r="A1031" s="113"/>
      <c r="B1031" s="200"/>
      <c r="C1031" s="200"/>
      <c r="D1031" s="201"/>
      <c r="E1031" s="113"/>
      <c r="F1031" s="113"/>
      <c r="G1031" s="113"/>
      <c r="H1031" s="113"/>
      <c r="I1031" s="203"/>
      <c r="J1031" s="203"/>
      <c r="K1031" s="203"/>
      <c r="L1031" s="204"/>
      <c r="M1031" s="204"/>
      <c r="N1031" s="204"/>
      <c r="O1031" s="201"/>
      <c r="P1031" s="201"/>
    </row>
    <row r="1032" spans="1:16" x14ac:dyDescent="0.2">
      <c r="A1032" s="113"/>
      <c r="B1032" s="200"/>
      <c r="C1032" s="200"/>
      <c r="D1032" s="201"/>
      <c r="E1032" s="113"/>
      <c r="F1032" s="113"/>
      <c r="G1032" s="113"/>
      <c r="H1032" s="113"/>
      <c r="I1032" s="203"/>
      <c r="J1032" s="203"/>
      <c r="K1032" s="203"/>
      <c r="L1032" s="204"/>
      <c r="M1032" s="204"/>
      <c r="N1032" s="204"/>
      <c r="O1032" s="201"/>
      <c r="P1032" s="201"/>
    </row>
    <row r="1033" spans="1:16" x14ac:dyDescent="0.2">
      <c r="A1033" s="113"/>
      <c r="B1033" s="200"/>
      <c r="C1033" s="200"/>
      <c r="D1033" s="201"/>
      <c r="E1033" s="113"/>
      <c r="F1033" s="113"/>
      <c r="G1033" s="113"/>
      <c r="H1033" s="113"/>
      <c r="I1033" s="203"/>
      <c r="J1033" s="203"/>
      <c r="K1033" s="203"/>
      <c r="L1033" s="204"/>
      <c r="M1033" s="204"/>
      <c r="N1033" s="204"/>
      <c r="O1033" s="201"/>
      <c r="P1033" s="201"/>
    </row>
    <row r="1034" spans="1:16" x14ac:dyDescent="0.2">
      <c r="A1034" s="113"/>
      <c r="B1034" s="200"/>
      <c r="C1034" s="200"/>
      <c r="D1034" s="201"/>
      <c r="E1034" s="113"/>
      <c r="F1034" s="113"/>
      <c r="G1034" s="113"/>
      <c r="H1034" s="113"/>
      <c r="I1034" s="203"/>
      <c r="J1034" s="203"/>
      <c r="K1034" s="203"/>
      <c r="L1034" s="204"/>
      <c r="M1034" s="204"/>
      <c r="N1034" s="204"/>
      <c r="O1034" s="201"/>
      <c r="P1034" s="201"/>
    </row>
    <row r="1035" spans="1:16" x14ac:dyDescent="0.2">
      <c r="A1035" s="113"/>
      <c r="B1035" s="200"/>
      <c r="C1035" s="200"/>
      <c r="D1035" s="201"/>
      <c r="E1035" s="113"/>
      <c r="F1035" s="113"/>
      <c r="G1035" s="113"/>
      <c r="H1035" s="113"/>
      <c r="I1035" s="203"/>
      <c r="J1035" s="203"/>
      <c r="K1035" s="203"/>
      <c r="L1035" s="204"/>
      <c r="M1035" s="204"/>
      <c r="N1035" s="204"/>
      <c r="O1035" s="201"/>
      <c r="P1035" s="201"/>
    </row>
    <row r="1036" spans="1:16" x14ac:dyDescent="0.2">
      <c r="A1036" s="113"/>
      <c r="B1036" s="200"/>
      <c r="C1036" s="200"/>
      <c r="D1036" s="201"/>
      <c r="E1036" s="113"/>
      <c r="F1036" s="113"/>
      <c r="G1036" s="113"/>
      <c r="H1036" s="113"/>
      <c r="I1036" s="203"/>
      <c r="J1036" s="203"/>
      <c r="K1036" s="203"/>
      <c r="L1036" s="204"/>
      <c r="M1036" s="204"/>
      <c r="N1036" s="204"/>
      <c r="O1036" s="201"/>
      <c r="P1036" s="201"/>
    </row>
    <row r="1037" spans="1:16" x14ac:dyDescent="0.2">
      <c r="A1037" s="113"/>
      <c r="B1037" s="200"/>
      <c r="C1037" s="200"/>
      <c r="D1037" s="201"/>
      <c r="E1037" s="113"/>
      <c r="F1037" s="113"/>
      <c r="G1037" s="113"/>
      <c r="H1037" s="113"/>
      <c r="I1037" s="203"/>
      <c r="J1037" s="203"/>
      <c r="K1037" s="203"/>
      <c r="L1037" s="204"/>
      <c r="M1037" s="204"/>
      <c r="N1037" s="204"/>
      <c r="O1037" s="201"/>
      <c r="P1037" s="201"/>
    </row>
    <row r="1038" spans="1:16" x14ac:dyDescent="0.2">
      <c r="A1038" s="113"/>
      <c r="B1038" s="200"/>
      <c r="C1038" s="200"/>
      <c r="D1038" s="201"/>
      <c r="E1038" s="113"/>
      <c r="F1038" s="113"/>
      <c r="G1038" s="113"/>
      <c r="H1038" s="113"/>
      <c r="I1038" s="203"/>
      <c r="J1038" s="203"/>
      <c r="K1038" s="203"/>
      <c r="L1038" s="204"/>
      <c r="M1038" s="204"/>
      <c r="N1038" s="204"/>
      <c r="O1038" s="201"/>
      <c r="P1038" s="201"/>
    </row>
    <row r="1039" spans="1:16" x14ac:dyDescent="0.2">
      <c r="A1039" s="113"/>
      <c r="B1039" s="200"/>
      <c r="C1039" s="200"/>
      <c r="D1039" s="201"/>
      <c r="E1039" s="113"/>
      <c r="F1039" s="113"/>
      <c r="G1039" s="113"/>
      <c r="H1039" s="113"/>
      <c r="I1039" s="203"/>
      <c r="J1039" s="203"/>
      <c r="K1039" s="203"/>
      <c r="L1039" s="204"/>
      <c r="M1039" s="204"/>
      <c r="N1039" s="204"/>
      <c r="O1039" s="201"/>
      <c r="P1039" s="201"/>
    </row>
    <row r="1040" spans="1:16" x14ac:dyDescent="0.2">
      <c r="A1040" s="113"/>
      <c r="B1040" s="200"/>
      <c r="C1040" s="200"/>
      <c r="D1040" s="201"/>
      <c r="E1040" s="113"/>
      <c r="F1040" s="113"/>
      <c r="G1040" s="113"/>
      <c r="H1040" s="113"/>
      <c r="I1040" s="203"/>
      <c r="J1040" s="203"/>
      <c r="K1040" s="203"/>
      <c r="L1040" s="204"/>
      <c r="M1040" s="204"/>
      <c r="N1040" s="204"/>
      <c r="O1040" s="201"/>
      <c r="P1040" s="201"/>
    </row>
    <row r="1041" spans="1:16" x14ac:dyDescent="0.2">
      <c r="A1041" s="113"/>
      <c r="B1041" s="200"/>
      <c r="C1041" s="200"/>
      <c r="D1041" s="201"/>
      <c r="E1041" s="113"/>
      <c r="F1041" s="113"/>
      <c r="G1041" s="113"/>
      <c r="H1041" s="113"/>
      <c r="I1041" s="203"/>
      <c r="J1041" s="203"/>
      <c r="K1041" s="203"/>
      <c r="L1041" s="204"/>
      <c r="M1041" s="204"/>
      <c r="N1041" s="204"/>
      <c r="O1041" s="201"/>
      <c r="P1041" s="201"/>
    </row>
    <row r="1042" spans="1:16" x14ac:dyDescent="0.2">
      <c r="A1042" s="113"/>
      <c r="B1042" s="200"/>
      <c r="C1042" s="200"/>
      <c r="D1042" s="201"/>
      <c r="E1042" s="113"/>
      <c r="F1042" s="113"/>
      <c r="G1042" s="113"/>
      <c r="H1042" s="113"/>
      <c r="I1042" s="203"/>
      <c r="J1042" s="203"/>
      <c r="K1042" s="203"/>
      <c r="L1042" s="204"/>
      <c r="M1042" s="204"/>
      <c r="N1042" s="204"/>
      <c r="O1042" s="201"/>
      <c r="P1042" s="201"/>
    </row>
    <row r="1043" spans="1:16" x14ac:dyDescent="0.2">
      <c r="A1043" s="113"/>
      <c r="B1043" s="200"/>
      <c r="C1043" s="200"/>
      <c r="D1043" s="201"/>
      <c r="E1043" s="113"/>
      <c r="F1043" s="113"/>
      <c r="G1043" s="113"/>
      <c r="H1043" s="113"/>
      <c r="I1043" s="203"/>
      <c r="J1043" s="203"/>
      <c r="K1043" s="203"/>
      <c r="L1043" s="204"/>
      <c r="M1043" s="204"/>
      <c r="N1043" s="204"/>
      <c r="O1043" s="201"/>
      <c r="P1043" s="201"/>
    </row>
    <row r="1044" spans="1:16" x14ac:dyDescent="0.2">
      <c r="A1044" s="113"/>
      <c r="B1044" s="200"/>
      <c r="C1044" s="200"/>
      <c r="D1044" s="201"/>
      <c r="E1044" s="113"/>
      <c r="F1044" s="113"/>
      <c r="G1044" s="113"/>
      <c r="H1044" s="113"/>
      <c r="I1044" s="203"/>
      <c r="J1044" s="203"/>
      <c r="K1044" s="203"/>
      <c r="L1044" s="204"/>
      <c r="M1044" s="204"/>
      <c r="N1044" s="204"/>
      <c r="O1044" s="201"/>
      <c r="P1044" s="201"/>
    </row>
    <row r="1045" spans="1:16" x14ac:dyDescent="0.2">
      <c r="A1045" s="113"/>
      <c r="B1045" s="200"/>
      <c r="C1045" s="200"/>
      <c r="D1045" s="201"/>
      <c r="E1045" s="113"/>
      <c r="F1045" s="113"/>
      <c r="G1045" s="113"/>
      <c r="H1045" s="113"/>
      <c r="I1045" s="203"/>
      <c r="J1045" s="203"/>
      <c r="K1045" s="203"/>
      <c r="L1045" s="204"/>
      <c r="M1045" s="204"/>
      <c r="N1045" s="204"/>
      <c r="O1045" s="201"/>
      <c r="P1045" s="201"/>
    </row>
    <row r="1046" spans="1:16" x14ac:dyDescent="0.2">
      <c r="A1046" s="113"/>
      <c r="B1046" s="200"/>
      <c r="C1046" s="200"/>
      <c r="D1046" s="201"/>
      <c r="E1046" s="113"/>
      <c r="F1046" s="113"/>
      <c r="G1046" s="113"/>
      <c r="H1046" s="113"/>
      <c r="I1046" s="203"/>
      <c r="J1046" s="203"/>
      <c r="K1046" s="203"/>
      <c r="L1046" s="204"/>
      <c r="M1046" s="204"/>
      <c r="N1046" s="204"/>
      <c r="O1046" s="201"/>
      <c r="P1046" s="201"/>
    </row>
    <row r="1047" spans="1:16" x14ac:dyDescent="0.2">
      <c r="A1047" s="113"/>
      <c r="B1047" s="200"/>
      <c r="C1047" s="200"/>
      <c r="D1047" s="201"/>
      <c r="E1047" s="113"/>
      <c r="F1047" s="113"/>
      <c r="G1047" s="113"/>
      <c r="H1047" s="113"/>
      <c r="I1047" s="203"/>
      <c r="J1047" s="203"/>
      <c r="K1047" s="203"/>
      <c r="L1047" s="204"/>
      <c r="M1047" s="204"/>
      <c r="N1047" s="204"/>
      <c r="O1047" s="201"/>
      <c r="P1047" s="201"/>
    </row>
    <row r="1048" spans="1:16" x14ac:dyDescent="0.2">
      <c r="A1048" s="113"/>
      <c r="B1048" s="200"/>
      <c r="C1048" s="200"/>
      <c r="D1048" s="201"/>
      <c r="E1048" s="113"/>
      <c r="F1048" s="113"/>
      <c r="G1048" s="113"/>
      <c r="H1048" s="113"/>
      <c r="I1048" s="203"/>
      <c r="J1048" s="203"/>
      <c r="K1048" s="203"/>
      <c r="L1048" s="204"/>
      <c r="M1048" s="204"/>
      <c r="N1048" s="204"/>
      <c r="O1048" s="201"/>
      <c r="P1048" s="201"/>
    </row>
    <row r="1049" spans="1:16" x14ac:dyDescent="0.2">
      <c r="A1049" s="113"/>
      <c r="B1049" s="200"/>
      <c r="C1049" s="200"/>
      <c r="D1049" s="201"/>
      <c r="E1049" s="113"/>
      <c r="F1049" s="113"/>
      <c r="G1049" s="113"/>
      <c r="H1049" s="113"/>
      <c r="I1049" s="203"/>
      <c r="J1049" s="203"/>
      <c r="K1049" s="203"/>
      <c r="L1049" s="204"/>
      <c r="M1049" s="204"/>
      <c r="N1049" s="204"/>
      <c r="O1049" s="201"/>
      <c r="P1049" s="201"/>
    </row>
    <row r="1050" spans="1:16" x14ac:dyDescent="0.2">
      <c r="A1050" s="113"/>
      <c r="B1050" s="200"/>
      <c r="C1050" s="200"/>
      <c r="D1050" s="201"/>
      <c r="E1050" s="113"/>
      <c r="F1050" s="113"/>
      <c r="G1050" s="113"/>
      <c r="H1050" s="113"/>
      <c r="I1050" s="203"/>
      <c r="J1050" s="203"/>
      <c r="K1050" s="203"/>
      <c r="L1050" s="204"/>
      <c r="M1050" s="204"/>
      <c r="N1050" s="204"/>
      <c r="O1050" s="201"/>
      <c r="P1050" s="201"/>
    </row>
    <row r="1051" spans="1:16" x14ac:dyDescent="0.2">
      <c r="A1051" s="113"/>
      <c r="B1051" s="200"/>
      <c r="C1051" s="200"/>
      <c r="D1051" s="201"/>
      <c r="E1051" s="113"/>
      <c r="F1051" s="113"/>
      <c r="G1051" s="113"/>
      <c r="H1051" s="113"/>
      <c r="I1051" s="203"/>
      <c r="J1051" s="203"/>
      <c r="K1051" s="203"/>
      <c r="L1051" s="204"/>
      <c r="M1051" s="204"/>
      <c r="N1051" s="204"/>
      <c r="O1051" s="201"/>
      <c r="P1051" s="201"/>
    </row>
    <row r="1052" spans="1:16" x14ac:dyDescent="0.2">
      <c r="A1052" s="113"/>
      <c r="B1052" s="200"/>
      <c r="C1052" s="200"/>
      <c r="D1052" s="201"/>
      <c r="E1052" s="113"/>
      <c r="F1052" s="113"/>
      <c r="G1052" s="113"/>
      <c r="H1052" s="113"/>
      <c r="I1052" s="203"/>
      <c r="J1052" s="203"/>
      <c r="K1052" s="203"/>
      <c r="L1052" s="204"/>
      <c r="M1052" s="204"/>
      <c r="N1052" s="204"/>
      <c r="O1052" s="201"/>
      <c r="P1052" s="201"/>
    </row>
    <row r="1053" spans="1:16" x14ac:dyDescent="0.2">
      <c r="A1053" s="113"/>
      <c r="B1053" s="200"/>
      <c r="C1053" s="200"/>
      <c r="D1053" s="201"/>
      <c r="E1053" s="113"/>
      <c r="F1053" s="113"/>
      <c r="G1053" s="113"/>
      <c r="H1053" s="113"/>
      <c r="I1053" s="203"/>
      <c r="J1053" s="203"/>
      <c r="K1053" s="203"/>
      <c r="L1053" s="204"/>
      <c r="M1053" s="204"/>
      <c r="N1053" s="204"/>
      <c r="O1053" s="201"/>
      <c r="P1053" s="201"/>
    </row>
    <row r="1054" spans="1:16" x14ac:dyDescent="0.2">
      <c r="A1054" s="113"/>
      <c r="B1054" s="200"/>
      <c r="C1054" s="200"/>
      <c r="D1054" s="201"/>
      <c r="E1054" s="113"/>
      <c r="F1054" s="113"/>
      <c r="G1054" s="113"/>
      <c r="H1054" s="113"/>
      <c r="I1054" s="203"/>
      <c r="J1054" s="203"/>
      <c r="K1054" s="203"/>
      <c r="L1054" s="204"/>
      <c r="M1054" s="204"/>
      <c r="N1054" s="204"/>
      <c r="O1054" s="201"/>
      <c r="P1054" s="201"/>
    </row>
    <row r="1055" spans="1:16" x14ac:dyDescent="0.2">
      <c r="A1055" s="113"/>
      <c r="B1055" s="200"/>
      <c r="C1055" s="200"/>
      <c r="D1055" s="201"/>
      <c r="E1055" s="113"/>
      <c r="F1055" s="113"/>
      <c r="G1055" s="113"/>
      <c r="H1055" s="113"/>
      <c r="I1055" s="203"/>
      <c r="J1055" s="203"/>
      <c r="K1055" s="203"/>
      <c r="L1055" s="204"/>
      <c r="M1055" s="204"/>
      <c r="N1055" s="204"/>
      <c r="O1055" s="201"/>
      <c r="P1055" s="201"/>
    </row>
    <row r="1056" spans="1:16" x14ac:dyDescent="0.2">
      <c r="A1056" s="113"/>
      <c r="B1056" s="200"/>
      <c r="C1056" s="200"/>
      <c r="D1056" s="201"/>
      <c r="E1056" s="113"/>
      <c r="F1056" s="113"/>
      <c r="G1056" s="113"/>
      <c r="H1056" s="113"/>
      <c r="I1056" s="203"/>
      <c r="J1056" s="203"/>
      <c r="K1056" s="203"/>
      <c r="L1056" s="204"/>
      <c r="M1056" s="204"/>
      <c r="N1056" s="204"/>
      <c r="O1056" s="201"/>
      <c r="P1056" s="201"/>
    </row>
    <row r="1057" spans="1:16" x14ac:dyDescent="0.2">
      <c r="A1057" s="113"/>
      <c r="B1057" s="200"/>
      <c r="C1057" s="200"/>
      <c r="D1057" s="201"/>
      <c r="E1057" s="113"/>
      <c r="F1057" s="113"/>
      <c r="G1057" s="113"/>
      <c r="H1057" s="113"/>
      <c r="I1057" s="203"/>
      <c r="J1057" s="203"/>
      <c r="K1057" s="203"/>
      <c r="L1057" s="204"/>
      <c r="M1057" s="204"/>
      <c r="N1057" s="204"/>
      <c r="O1057" s="201"/>
      <c r="P1057" s="201"/>
    </row>
    <row r="1058" spans="1:16" x14ac:dyDescent="0.2">
      <c r="A1058" s="113"/>
      <c r="B1058" s="200"/>
      <c r="C1058" s="200"/>
      <c r="D1058" s="201"/>
      <c r="E1058" s="113"/>
      <c r="F1058" s="113"/>
      <c r="G1058" s="113"/>
      <c r="H1058" s="113"/>
      <c r="I1058" s="203"/>
      <c r="J1058" s="203"/>
      <c r="K1058" s="203"/>
      <c r="L1058" s="204"/>
      <c r="M1058" s="204"/>
      <c r="N1058" s="204"/>
      <c r="O1058" s="201"/>
      <c r="P1058" s="201"/>
    </row>
    <row r="1059" spans="1:16" x14ac:dyDescent="0.2">
      <c r="A1059" s="113"/>
      <c r="B1059" s="200"/>
      <c r="C1059" s="200"/>
      <c r="D1059" s="201"/>
      <c r="E1059" s="113"/>
      <c r="F1059" s="113"/>
      <c r="G1059" s="113"/>
      <c r="H1059" s="113"/>
      <c r="I1059" s="203"/>
      <c r="J1059" s="203"/>
      <c r="K1059" s="203"/>
      <c r="L1059" s="204"/>
      <c r="M1059" s="204"/>
      <c r="N1059" s="204"/>
      <c r="O1059" s="201"/>
      <c r="P1059" s="201"/>
    </row>
    <row r="1060" spans="1:16" x14ac:dyDescent="0.2">
      <c r="A1060" s="113"/>
      <c r="B1060" s="200"/>
      <c r="C1060" s="200"/>
      <c r="D1060" s="201"/>
      <c r="E1060" s="113"/>
      <c r="F1060" s="113"/>
      <c r="G1060" s="113"/>
      <c r="H1060" s="113"/>
      <c r="I1060" s="203"/>
      <c r="J1060" s="203"/>
      <c r="K1060" s="203"/>
      <c r="L1060" s="204"/>
      <c r="M1060" s="204"/>
      <c r="N1060" s="204"/>
      <c r="O1060" s="201"/>
      <c r="P1060" s="201"/>
    </row>
    <row r="1061" spans="1:16" x14ac:dyDescent="0.2">
      <c r="A1061" s="113"/>
      <c r="B1061" s="200"/>
      <c r="C1061" s="200"/>
      <c r="D1061" s="201"/>
      <c r="E1061" s="113"/>
      <c r="F1061" s="113"/>
      <c r="G1061" s="113"/>
      <c r="H1061" s="113"/>
      <c r="I1061" s="203"/>
      <c r="J1061" s="203"/>
      <c r="K1061" s="203"/>
      <c r="L1061" s="204"/>
      <c r="M1061" s="204"/>
      <c r="N1061" s="204"/>
      <c r="O1061" s="201"/>
      <c r="P1061" s="201"/>
    </row>
    <row r="1062" spans="1:16" x14ac:dyDescent="0.2">
      <c r="A1062" s="113"/>
      <c r="B1062" s="200"/>
      <c r="C1062" s="200"/>
      <c r="D1062" s="201"/>
      <c r="E1062" s="113"/>
      <c r="F1062" s="113"/>
      <c r="G1062" s="113"/>
      <c r="H1062" s="113"/>
      <c r="I1062" s="203"/>
      <c r="J1062" s="203"/>
      <c r="K1062" s="203"/>
      <c r="L1062" s="204"/>
      <c r="M1062" s="204"/>
      <c r="N1062" s="204"/>
      <c r="O1062" s="201"/>
      <c r="P1062" s="201"/>
    </row>
    <row r="1063" spans="1:16" x14ac:dyDescent="0.2">
      <c r="A1063" s="113"/>
      <c r="B1063" s="200"/>
      <c r="C1063" s="200"/>
      <c r="D1063" s="201"/>
      <c r="E1063" s="113"/>
      <c r="F1063" s="113"/>
      <c r="G1063" s="113"/>
      <c r="H1063" s="113"/>
      <c r="I1063" s="203"/>
      <c r="J1063" s="203"/>
      <c r="K1063" s="203"/>
      <c r="L1063" s="204"/>
      <c r="M1063" s="204"/>
      <c r="N1063" s="204"/>
      <c r="O1063" s="201"/>
      <c r="P1063" s="201"/>
    </row>
    <row r="1064" spans="1:16" x14ac:dyDescent="0.2">
      <c r="A1064" s="113"/>
      <c r="B1064" s="200"/>
      <c r="C1064" s="200"/>
      <c r="D1064" s="201"/>
      <c r="E1064" s="113"/>
      <c r="F1064" s="113"/>
      <c r="G1064" s="113"/>
      <c r="H1064" s="113"/>
      <c r="I1064" s="203"/>
      <c r="J1064" s="203"/>
      <c r="K1064" s="203"/>
      <c r="L1064" s="204"/>
      <c r="M1064" s="204"/>
      <c r="N1064" s="204"/>
      <c r="O1064" s="201"/>
      <c r="P1064" s="201"/>
    </row>
    <row r="1065" spans="1:16" x14ac:dyDescent="0.2">
      <c r="A1065" s="113"/>
      <c r="B1065" s="200"/>
      <c r="C1065" s="200"/>
      <c r="D1065" s="201"/>
      <c r="E1065" s="113"/>
      <c r="F1065" s="113"/>
      <c r="G1065" s="113"/>
      <c r="H1065" s="113"/>
      <c r="I1065" s="203"/>
      <c r="J1065" s="203"/>
      <c r="K1065" s="203"/>
      <c r="L1065" s="204"/>
      <c r="M1065" s="204"/>
      <c r="N1065" s="204"/>
      <c r="O1065" s="201"/>
      <c r="P1065" s="201"/>
    </row>
    <row r="1066" spans="1:16" x14ac:dyDescent="0.2">
      <c r="A1066" s="113"/>
      <c r="B1066" s="200"/>
      <c r="C1066" s="200"/>
      <c r="D1066" s="201"/>
      <c r="E1066" s="113"/>
      <c r="F1066" s="113"/>
      <c r="G1066" s="113"/>
      <c r="H1066" s="113"/>
      <c r="I1066" s="203"/>
      <c r="J1066" s="203"/>
      <c r="K1066" s="203"/>
      <c r="L1066" s="204"/>
      <c r="M1066" s="204"/>
      <c r="N1066" s="204"/>
      <c r="O1066" s="201"/>
      <c r="P1066" s="201"/>
    </row>
    <row r="1067" spans="1:16" x14ac:dyDescent="0.2">
      <c r="A1067" s="113"/>
      <c r="B1067" s="200"/>
      <c r="C1067" s="200"/>
      <c r="D1067" s="201"/>
      <c r="E1067" s="113"/>
      <c r="F1067" s="113"/>
      <c r="G1067" s="113"/>
      <c r="H1067" s="113"/>
      <c r="I1067" s="203"/>
      <c r="J1067" s="203"/>
      <c r="K1067" s="203"/>
      <c r="L1067" s="204"/>
      <c r="M1067" s="204"/>
      <c r="N1067" s="204"/>
      <c r="O1067" s="201"/>
      <c r="P1067" s="201"/>
    </row>
    <row r="1068" spans="1:16" x14ac:dyDescent="0.2">
      <c r="A1068" s="113"/>
      <c r="B1068" s="200"/>
      <c r="C1068" s="200"/>
      <c r="D1068" s="201"/>
      <c r="E1068" s="113"/>
      <c r="F1068" s="113"/>
      <c r="G1068" s="113"/>
      <c r="H1068" s="113"/>
      <c r="I1068" s="203"/>
      <c r="J1068" s="203"/>
      <c r="K1068" s="203"/>
      <c r="L1068" s="204"/>
      <c r="M1068" s="204"/>
      <c r="N1068" s="204"/>
      <c r="O1068" s="201"/>
      <c r="P1068" s="201"/>
    </row>
    <row r="1069" spans="1:16" x14ac:dyDescent="0.2">
      <c r="A1069" s="113"/>
      <c r="B1069" s="200"/>
      <c r="C1069" s="200"/>
      <c r="D1069" s="201"/>
      <c r="E1069" s="113"/>
      <c r="F1069" s="113"/>
      <c r="G1069" s="113"/>
      <c r="H1069" s="113"/>
      <c r="I1069" s="203"/>
      <c r="J1069" s="203"/>
      <c r="K1069" s="203"/>
      <c r="L1069" s="204"/>
      <c r="M1069" s="204"/>
      <c r="N1069" s="204"/>
      <c r="O1069" s="201"/>
      <c r="P1069" s="201"/>
    </row>
    <row r="1070" spans="1:16" x14ac:dyDescent="0.2">
      <c r="A1070" s="113"/>
      <c r="B1070" s="200"/>
      <c r="C1070" s="200"/>
      <c r="D1070" s="201"/>
      <c r="E1070" s="113"/>
      <c r="F1070" s="113"/>
      <c r="G1070" s="113"/>
      <c r="H1070" s="113"/>
      <c r="I1070" s="203"/>
      <c r="J1070" s="203"/>
      <c r="K1070" s="203"/>
      <c r="L1070" s="204"/>
      <c r="M1070" s="204"/>
      <c r="N1070" s="204"/>
      <c r="O1070" s="201"/>
      <c r="P1070" s="201"/>
    </row>
    <row r="1071" spans="1:16" x14ac:dyDescent="0.2">
      <c r="A1071" s="113"/>
      <c r="B1071" s="200"/>
      <c r="C1071" s="200"/>
      <c r="D1071" s="201"/>
      <c r="E1071" s="113"/>
      <c r="F1071" s="113"/>
      <c r="G1071" s="113"/>
      <c r="H1071" s="113"/>
      <c r="I1071" s="203"/>
      <c r="J1071" s="203"/>
      <c r="K1071" s="203"/>
      <c r="L1071" s="204"/>
      <c r="M1071" s="204"/>
      <c r="N1071" s="204"/>
      <c r="O1071" s="201"/>
      <c r="P1071" s="201"/>
    </row>
    <row r="1072" spans="1:16" x14ac:dyDescent="0.2">
      <c r="A1072" s="113"/>
      <c r="B1072" s="200"/>
      <c r="C1072" s="200"/>
      <c r="D1072" s="201"/>
      <c r="E1072" s="113"/>
      <c r="F1072" s="113"/>
      <c r="G1072" s="113"/>
      <c r="H1072" s="113"/>
      <c r="I1072" s="203"/>
      <c r="J1072" s="203"/>
      <c r="K1072" s="203"/>
      <c r="L1072" s="204"/>
      <c r="M1072" s="204"/>
      <c r="N1072" s="204"/>
      <c r="O1072" s="201"/>
      <c r="P1072" s="201"/>
    </row>
    <row r="1073" spans="1:16" x14ac:dyDescent="0.2">
      <c r="A1073" s="113"/>
      <c r="B1073" s="200"/>
      <c r="C1073" s="200"/>
      <c r="D1073" s="201"/>
      <c r="E1073" s="113"/>
      <c r="F1073" s="113"/>
      <c r="G1073" s="113"/>
      <c r="H1073" s="113"/>
      <c r="I1073" s="203"/>
      <c r="J1073" s="203"/>
      <c r="K1073" s="203"/>
      <c r="L1073" s="204"/>
      <c r="M1073" s="204"/>
      <c r="N1073" s="204"/>
      <c r="O1073" s="201"/>
      <c r="P1073" s="201"/>
    </row>
    <row r="1074" spans="1:16" x14ac:dyDescent="0.2">
      <c r="A1074" s="113"/>
      <c r="B1074" s="200"/>
      <c r="C1074" s="200"/>
      <c r="D1074" s="201"/>
      <c r="E1074" s="113"/>
      <c r="F1074" s="113"/>
      <c r="G1074" s="113"/>
      <c r="H1074" s="113"/>
      <c r="I1074" s="203"/>
      <c r="J1074" s="203"/>
      <c r="K1074" s="203"/>
      <c r="L1074" s="204"/>
      <c r="M1074" s="204"/>
      <c r="N1074" s="204"/>
      <c r="O1074" s="201"/>
      <c r="P1074" s="201"/>
    </row>
    <row r="1075" spans="1:16" x14ac:dyDescent="0.2">
      <c r="A1075" s="113"/>
      <c r="B1075" s="200"/>
      <c r="C1075" s="200"/>
      <c r="D1075" s="201"/>
      <c r="E1075" s="113"/>
      <c r="F1075" s="113"/>
      <c r="G1075" s="113"/>
      <c r="H1075" s="113"/>
      <c r="I1075" s="203"/>
      <c r="J1075" s="203"/>
      <c r="K1075" s="203"/>
      <c r="L1075" s="204"/>
      <c r="M1075" s="204"/>
      <c r="N1075" s="204"/>
      <c r="O1075" s="201"/>
      <c r="P1075" s="201"/>
    </row>
    <row r="1076" spans="1:16" x14ac:dyDescent="0.2">
      <c r="A1076" s="113"/>
      <c r="B1076" s="200"/>
      <c r="C1076" s="200"/>
      <c r="D1076" s="201"/>
      <c r="E1076" s="113"/>
      <c r="F1076" s="113"/>
      <c r="G1076" s="113"/>
      <c r="H1076" s="113"/>
      <c r="I1076" s="203"/>
      <c r="J1076" s="203"/>
      <c r="K1076" s="203"/>
      <c r="L1076" s="204"/>
      <c r="M1076" s="204"/>
      <c r="N1076" s="204"/>
      <c r="O1076" s="201"/>
      <c r="P1076" s="201"/>
    </row>
    <row r="1077" spans="1:16" x14ac:dyDescent="0.2">
      <c r="A1077" s="113"/>
      <c r="B1077" s="200"/>
      <c r="C1077" s="200"/>
      <c r="D1077" s="201"/>
      <c r="E1077" s="113"/>
      <c r="F1077" s="113"/>
      <c r="G1077" s="113"/>
      <c r="H1077" s="113"/>
      <c r="I1077" s="203"/>
      <c r="J1077" s="203"/>
      <c r="K1077" s="203"/>
      <c r="L1077" s="204"/>
      <c r="M1077" s="204"/>
      <c r="N1077" s="204"/>
      <c r="O1077" s="201"/>
      <c r="P1077" s="201"/>
    </row>
    <row r="1078" spans="1:16" x14ac:dyDescent="0.2">
      <c r="A1078" s="113"/>
      <c r="B1078" s="200"/>
      <c r="C1078" s="200"/>
      <c r="D1078" s="201"/>
      <c r="E1078" s="113"/>
      <c r="F1078" s="113"/>
      <c r="G1078" s="113"/>
      <c r="H1078" s="113"/>
      <c r="I1078" s="203"/>
      <c r="J1078" s="203"/>
      <c r="K1078" s="203"/>
      <c r="L1078" s="204"/>
      <c r="M1078" s="204"/>
      <c r="N1078" s="204"/>
      <c r="O1078" s="201"/>
      <c r="P1078" s="201"/>
    </row>
    <row r="1079" spans="1:16" x14ac:dyDescent="0.2">
      <c r="A1079" s="113"/>
      <c r="B1079" s="200"/>
      <c r="C1079" s="200"/>
      <c r="D1079" s="201"/>
      <c r="E1079" s="113"/>
      <c r="F1079" s="113"/>
      <c r="G1079" s="113"/>
      <c r="H1079" s="113"/>
      <c r="I1079" s="203"/>
      <c r="J1079" s="203"/>
      <c r="K1079" s="203"/>
      <c r="L1079" s="204"/>
      <c r="M1079" s="204"/>
      <c r="N1079" s="204"/>
      <c r="O1079" s="201"/>
      <c r="P1079" s="201"/>
    </row>
    <row r="1080" spans="1:16" x14ac:dyDescent="0.2">
      <c r="A1080" s="113"/>
      <c r="B1080" s="200"/>
      <c r="C1080" s="200"/>
      <c r="D1080" s="201"/>
      <c r="E1080" s="113"/>
      <c r="F1080" s="113"/>
      <c r="G1080" s="113"/>
      <c r="H1080" s="113"/>
      <c r="I1080" s="203"/>
      <c r="J1080" s="203"/>
      <c r="K1080" s="203"/>
      <c r="L1080" s="204"/>
      <c r="M1080" s="204"/>
      <c r="N1080" s="204"/>
      <c r="O1080" s="201"/>
      <c r="P1080" s="201"/>
    </row>
    <row r="1081" spans="1:16" x14ac:dyDescent="0.2">
      <c r="A1081" s="113"/>
      <c r="B1081" s="200"/>
      <c r="C1081" s="200"/>
      <c r="D1081" s="201"/>
      <c r="E1081" s="113"/>
      <c r="F1081" s="113"/>
      <c r="G1081" s="113"/>
      <c r="H1081" s="113"/>
      <c r="I1081" s="203"/>
      <c r="J1081" s="203"/>
      <c r="K1081" s="203"/>
      <c r="L1081" s="204"/>
      <c r="M1081" s="204"/>
      <c r="N1081" s="204"/>
      <c r="O1081" s="201"/>
      <c r="P1081" s="201"/>
    </row>
    <row r="1082" spans="1:16" x14ac:dyDescent="0.2">
      <c r="A1082" s="113"/>
      <c r="B1082" s="200"/>
      <c r="C1082" s="200"/>
      <c r="D1082" s="201"/>
      <c r="E1082" s="113"/>
      <c r="F1082" s="113"/>
      <c r="G1082" s="113"/>
      <c r="H1082" s="113"/>
      <c r="I1082" s="203"/>
      <c r="J1082" s="203"/>
      <c r="K1082" s="203"/>
      <c r="L1082" s="204"/>
      <c r="M1082" s="204"/>
      <c r="N1082" s="204"/>
      <c r="O1082" s="201"/>
      <c r="P1082" s="201"/>
    </row>
    <row r="1083" spans="1:16" x14ac:dyDescent="0.2">
      <c r="A1083" s="113"/>
      <c r="B1083" s="200"/>
      <c r="C1083" s="200"/>
      <c r="D1083" s="201"/>
      <c r="E1083" s="113"/>
      <c r="F1083" s="113"/>
      <c r="G1083" s="113"/>
      <c r="H1083" s="113"/>
      <c r="I1083" s="203"/>
      <c r="J1083" s="203"/>
      <c r="K1083" s="203"/>
      <c r="L1083" s="204"/>
      <c r="M1083" s="204"/>
      <c r="N1083" s="204"/>
      <c r="O1083" s="201"/>
      <c r="P1083" s="201"/>
    </row>
    <row r="1084" spans="1:16" x14ac:dyDescent="0.2">
      <c r="A1084" s="113"/>
      <c r="B1084" s="200"/>
      <c r="C1084" s="200"/>
      <c r="D1084" s="201"/>
      <c r="E1084" s="113"/>
      <c r="F1084" s="113"/>
      <c r="G1084" s="113"/>
      <c r="H1084" s="113"/>
      <c r="I1084" s="203"/>
      <c r="J1084" s="203"/>
      <c r="K1084" s="203"/>
      <c r="L1084" s="204"/>
      <c r="M1084" s="204"/>
      <c r="N1084" s="204"/>
      <c r="O1084" s="201"/>
      <c r="P1084" s="201"/>
    </row>
    <row r="1085" spans="1:16" x14ac:dyDescent="0.2">
      <c r="A1085" s="113"/>
      <c r="B1085" s="200"/>
      <c r="C1085" s="200"/>
      <c r="D1085" s="201"/>
      <c r="E1085" s="113"/>
      <c r="F1085" s="113"/>
      <c r="G1085" s="113"/>
      <c r="H1085" s="113"/>
      <c r="I1085" s="203"/>
      <c r="J1085" s="203"/>
      <c r="K1085" s="203"/>
      <c r="L1085" s="204"/>
      <c r="M1085" s="204"/>
      <c r="N1085" s="204"/>
      <c r="O1085" s="201"/>
      <c r="P1085" s="201"/>
    </row>
    <row r="1086" spans="1:16" x14ac:dyDescent="0.2">
      <c r="A1086" s="113"/>
      <c r="B1086" s="200"/>
      <c r="C1086" s="200"/>
      <c r="D1086" s="201"/>
      <c r="E1086" s="113"/>
      <c r="F1086" s="113"/>
      <c r="G1086" s="113"/>
      <c r="H1086" s="113"/>
      <c r="I1086" s="203"/>
      <c r="J1086" s="203"/>
      <c r="K1086" s="203"/>
      <c r="L1086" s="204"/>
      <c r="M1086" s="204"/>
      <c r="N1086" s="204"/>
      <c r="O1086" s="201"/>
      <c r="P1086" s="201"/>
    </row>
    <row r="1087" spans="1:16" x14ac:dyDescent="0.2">
      <c r="A1087" s="113"/>
      <c r="B1087" s="200"/>
      <c r="C1087" s="200"/>
      <c r="D1087" s="201"/>
      <c r="E1087" s="113"/>
      <c r="F1087" s="113"/>
      <c r="G1087" s="113"/>
      <c r="H1087" s="113"/>
      <c r="I1087" s="203"/>
      <c r="J1087" s="203"/>
      <c r="K1087" s="203"/>
      <c r="L1087" s="204"/>
      <c r="M1087" s="204"/>
      <c r="N1087" s="204"/>
      <c r="O1087" s="201"/>
      <c r="P1087" s="201"/>
    </row>
    <row r="1088" spans="1:16" x14ac:dyDescent="0.2">
      <c r="A1088" s="113"/>
      <c r="B1088" s="200"/>
      <c r="C1088" s="200"/>
      <c r="D1088" s="201"/>
      <c r="E1088" s="113"/>
      <c r="F1088" s="113"/>
      <c r="G1088" s="113"/>
      <c r="H1088" s="113"/>
      <c r="I1088" s="203"/>
      <c r="J1088" s="203"/>
      <c r="K1088" s="203"/>
      <c r="L1088" s="204"/>
      <c r="M1088" s="204"/>
      <c r="N1088" s="204"/>
      <c r="O1088" s="201"/>
      <c r="P1088" s="201"/>
    </row>
    <row r="1089" spans="1:16" x14ac:dyDescent="0.2">
      <c r="A1089" s="113"/>
      <c r="B1089" s="200"/>
      <c r="C1089" s="200"/>
      <c r="D1089" s="201"/>
      <c r="E1089" s="113"/>
      <c r="F1089" s="113"/>
      <c r="G1089" s="113"/>
      <c r="H1089" s="113"/>
      <c r="I1089" s="203"/>
      <c r="J1089" s="203"/>
      <c r="K1089" s="203"/>
      <c r="L1089" s="204"/>
      <c r="M1089" s="204"/>
      <c r="N1089" s="204"/>
      <c r="O1089" s="201"/>
      <c r="P1089" s="201"/>
    </row>
    <row r="1090" spans="1:16" x14ac:dyDescent="0.2">
      <c r="A1090" s="113"/>
      <c r="B1090" s="200"/>
      <c r="C1090" s="200"/>
      <c r="D1090" s="201"/>
      <c r="E1090" s="113"/>
      <c r="F1090" s="113"/>
      <c r="G1090" s="113"/>
      <c r="H1090" s="113"/>
      <c r="I1090" s="203"/>
      <c r="J1090" s="203"/>
      <c r="K1090" s="203"/>
      <c r="L1090" s="204"/>
      <c r="M1090" s="204"/>
      <c r="N1090" s="204"/>
      <c r="O1090" s="201"/>
      <c r="P1090" s="201"/>
    </row>
    <row r="1091" spans="1:16" x14ac:dyDescent="0.2">
      <c r="A1091" s="113"/>
      <c r="B1091" s="200"/>
      <c r="C1091" s="200"/>
      <c r="D1091" s="201"/>
      <c r="E1091" s="113"/>
      <c r="F1091" s="113"/>
      <c r="G1091" s="113"/>
      <c r="H1091" s="113"/>
      <c r="I1091" s="203"/>
      <c r="J1091" s="203"/>
      <c r="K1091" s="203"/>
      <c r="L1091" s="204"/>
      <c r="M1091" s="204"/>
      <c r="N1091" s="204"/>
      <c r="O1091" s="201"/>
      <c r="P1091" s="201"/>
    </row>
    <row r="1092" spans="1:16" x14ac:dyDescent="0.2">
      <c r="A1092" s="113"/>
      <c r="B1092" s="200"/>
      <c r="C1092" s="200"/>
      <c r="D1092" s="201"/>
      <c r="E1092" s="113"/>
      <c r="F1092" s="113"/>
      <c r="G1092" s="113"/>
      <c r="H1092" s="113"/>
      <c r="I1092" s="203"/>
      <c r="J1092" s="203"/>
      <c r="K1092" s="203"/>
      <c r="L1092" s="204"/>
      <c r="M1092" s="204"/>
      <c r="N1092" s="204"/>
      <c r="O1092" s="201"/>
      <c r="P1092" s="201"/>
    </row>
    <row r="1093" spans="1:16" x14ac:dyDescent="0.2">
      <c r="A1093" s="113"/>
      <c r="B1093" s="200"/>
      <c r="C1093" s="200"/>
      <c r="D1093" s="201"/>
      <c r="E1093" s="113"/>
      <c r="F1093" s="113"/>
      <c r="G1093" s="113"/>
      <c r="H1093" s="113"/>
      <c r="I1093" s="203"/>
      <c r="J1093" s="203"/>
      <c r="K1093" s="203"/>
      <c r="L1093" s="204"/>
      <c r="M1093" s="204"/>
      <c r="N1093" s="204"/>
      <c r="O1093" s="201"/>
      <c r="P1093" s="201"/>
    </row>
    <row r="1094" spans="1:16" x14ac:dyDescent="0.2">
      <c r="A1094" s="113"/>
      <c r="B1094" s="200"/>
      <c r="C1094" s="200"/>
      <c r="D1094" s="201"/>
      <c r="E1094" s="113"/>
      <c r="F1094" s="113"/>
      <c r="G1094" s="113"/>
      <c r="H1094" s="113"/>
      <c r="I1094" s="203"/>
      <c r="J1094" s="203"/>
      <c r="K1094" s="203"/>
      <c r="L1094" s="204"/>
      <c r="M1094" s="204"/>
      <c r="N1094" s="204"/>
      <c r="O1094" s="201"/>
      <c r="P1094" s="201"/>
    </row>
    <row r="1095" spans="1:16" x14ac:dyDescent="0.2">
      <c r="A1095" s="113"/>
      <c r="B1095" s="200"/>
      <c r="C1095" s="200"/>
      <c r="D1095" s="201"/>
      <c r="E1095" s="113"/>
      <c r="F1095" s="113"/>
      <c r="G1095" s="113"/>
      <c r="H1095" s="113"/>
      <c r="I1095" s="203"/>
      <c r="J1095" s="203"/>
      <c r="K1095" s="203"/>
      <c r="L1095" s="204"/>
      <c r="M1095" s="204"/>
      <c r="N1095" s="204"/>
      <c r="O1095" s="201"/>
      <c r="P1095" s="201"/>
    </row>
    <row r="1096" spans="1:16" x14ac:dyDescent="0.2">
      <c r="A1096" s="113"/>
      <c r="B1096" s="200"/>
      <c r="C1096" s="200"/>
      <c r="D1096" s="201"/>
      <c r="E1096" s="113"/>
      <c r="F1096" s="113"/>
      <c r="G1096" s="113"/>
      <c r="H1096" s="113"/>
      <c r="I1096" s="203"/>
      <c r="J1096" s="203"/>
      <c r="K1096" s="203"/>
      <c r="L1096" s="204"/>
      <c r="M1096" s="204"/>
      <c r="N1096" s="204"/>
      <c r="O1096" s="201"/>
      <c r="P1096" s="201"/>
    </row>
    <row r="1097" spans="1:16" x14ac:dyDescent="0.2">
      <c r="A1097" s="113"/>
      <c r="B1097" s="200"/>
      <c r="C1097" s="200"/>
      <c r="D1097" s="201"/>
      <c r="E1097" s="113"/>
      <c r="F1097" s="113"/>
      <c r="G1097" s="113"/>
      <c r="H1097" s="113"/>
      <c r="I1097" s="203"/>
      <c r="J1097" s="203"/>
      <c r="K1097" s="203"/>
      <c r="L1097" s="204"/>
      <c r="M1097" s="204"/>
      <c r="N1097" s="204"/>
      <c r="O1097" s="201"/>
      <c r="P1097" s="201"/>
    </row>
    <row r="1098" spans="1:16" x14ac:dyDescent="0.2">
      <c r="A1098" s="113"/>
      <c r="B1098" s="200"/>
      <c r="C1098" s="200"/>
      <c r="D1098" s="201"/>
      <c r="E1098" s="113"/>
      <c r="F1098" s="113"/>
      <c r="G1098" s="113"/>
      <c r="H1098" s="113"/>
      <c r="I1098" s="203"/>
      <c r="J1098" s="203"/>
      <c r="K1098" s="203"/>
      <c r="L1098" s="204"/>
      <c r="M1098" s="204"/>
      <c r="N1098" s="204"/>
      <c r="O1098" s="201"/>
      <c r="P1098" s="201"/>
    </row>
    <row r="1099" spans="1:16" x14ac:dyDescent="0.2">
      <c r="A1099" s="113"/>
      <c r="B1099" s="200"/>
      <c r="C1099" s="200"/>
      <c r="D1099" s="201"/>
      <c r="E1099" s="113"/>
      <c r="F1099" s="113"/>
      <c r="G1099" s="113"/>
      <c r="H1099" s="113"/>
      <c r="I1099" s="203"/>
      <c r="J1099" s="203"/>
      <c r="K1099" s="203"/>
      <c r="L1099" s="204"/>
      <c r="M1099" s="204"/>
      <c r="N1099" s="204"/>
      <c r="O1099" s="201"/>
      <c r="P1099" s="201"/>
    </row>
    <row r="1100" spans="1:16" x14ac:dyDescent="0.2">
      <c r="A1100" s="113"/>
      <c r="B1100" s="200"/>
      <c r="C1100" s="200"/>
      <c r="D1100" s="201"/>
      <c r="E1100" s="113"/>
      <c r="F1100" s="113"/>
      <c r="G1100" s="113"/>
      <c r="H1100" s="113"/>
      <c r="I1100" s="203"/>
      <c r="J1100" s="203"/>
      <c r="K1100" s="203"/>
      <c r="L1100" s="204"/>
      <c r="M1100" s="204"/>
      <c r="N1100" s="204"/>
      <c r="O1100" s="201"/>
      <c r="P1100" s="201"/>
    </row>
    <row r="1101" spans="1:16" x14ac:dyDescent="0.2">
      <c r="A1101" s="113"/>
      <c r="B1101" s="200"/>
      <c r="C1101" s="200"/>
      <c r="D1101" s="201"/>
      <c r="E1101" s="113"/>
      <c r="F1101" s="113"/>
      <c r="G1101" s="113"/>
      <c r="H1101" s="113"/>
      <c r="I1101" s="203"/>
      <c r="J1101" s="203"/>
      <c r="K1101" s="203"/>
      <c r="L1101" s="204"/>
      <c r="M1101" s="204"/>
      <c r="N1101" s="204"/>
      <c r="O1101" s="201"/>
      <c r="P1101" s="201"/>
    </row>
    <row r="1102" spans="1:16" x14ac:dyDescent="0.2">
      <c r="A1102" s="113"/>
      <c r="B1102" s="200"/>
      <c r="C1102" s="200"/>
      <c r="D1102" s="201"/>
      <c r="E1102" s="113"/>
      <c r="F1102" s="113"/>
      <c r="G1102" s="113"/>
      <c r="H1102" s="113"/>
      <c r="I1102" s="203"/>
      <c r="J1102" s="203"/>
      <c r="K1102" s="203"/>
      <c r="L1102" s="204"/>
      <c r="M1102" s="204"/>
      <c r="N1102" s="204"/>
      <c r="O1102" s="201"/>
      <c r="P1102" s="201"/>
    </row>
    <row r="1103" spans="1:16" x14ac:dyDescent="0.2">
      <c r="A1103" s="113"/>
      <c r="B1103" s="200"/>
      <c r="C1103" s="200"/>
      <c r="D1103" s="201"/>
      <c r="E1103" s="113"/>
      <c r="F1103" s="113"/>
      <c r="G1103" s="113"/>
      <c r="H1103" s="113"/>
      <c r="I1103" s="203"/>
      <c r="J1103" s="203"/>
      <c r="K1103" s="203"/>
      <c r="L1103" s="204"/>
      <c r="M1103" s="204"/>
      <c r="N1103" s="204"/>
      <c r="O1103" s="201"/>
      <c r="P1103" s="201"/>
    </row>
    <row r="1104" spans="1:16" x14ac:dyDescent="0.2">
      <c r="A1104" s="113"/>
      <c r="B1104" s="200"/>
      <c r="C1104" s="200"/>
      <c r="D1104" s="201"/>
      <c r="E1104" s="113"/>
      <c r="F1104" s="113"/>
      <c r="G1104" s="113"/>
      <c r="H1104" s="113"/>
      <c r="I1104" s="203"/>
      <c r="J1104" s="203"/>
      <c r="K1104" s="203"/>
      <c r="L1104" s="204"/>
      <c r="M1104" s="204"/>
      <c r="N1104" s="204"/>
      <c r="O1104" s="201"/>
      <c r="P1104" s="201"/>
    </row>
    <row r="1105" spans="1:16" x14ac:dyDescent="0.2">
      <c r="A1105" s="113"/>
      <c r="B1105" s="200"/>
      <c r="C1105" s="200"/>
      <c r="D1105" s="201"/>
      <c r="E1105" s="113"/>
      <c r="F1105" s="113"/>
      <c r="G1105" s="113"/>
      <c r="H1105" s="113"/>
      <c r="I1105" s="203"/>
      <c r="J1105" s="203"/>
      <c r="K1105" s="203"/>
      <c r="L1105" s="204"/>
      <c r="M1105" s="204"/>
      <c r="N1105" s="204"/>
      <c r="O1105" s="201"/>
      <c r="P1105" s="201"/>
    </row>
    <row r="1106" spans="1:16" x14ac:dyDescent="0.2">
      <c r="A1106" s="113"/>
      <c r="B1106" s="200"/>
      <c r="C1106" s="200"/>
      <c r="D1106" s="201"/>
      <c r="E1106" s="113"/>
      <c r="F1106" s="113"/>
      <c r="G1106" s="113"/>
      <c r="H1106" s="113"/>
      <c r="I1106" s="203"/>
      <c r="J1106" s="203"/>
      <c r="K1106" s="203"/>
      <c r="L1106" s="204"/>
      <c r="M1106" s="204"/>
      <c r="N1106" s="204"/>
      <c r="O1106" s="201"/>
      <c r="P1106" s="201"/>
    </row>
    <row r="1107" spans="1:16" x14ac:dyDescent="0.2">
      <c r="A1107" s="113"/>
      <c r="B1107" s="200"/>
      <c r="C1107" s="200"/>
      <c r="D1107" s="201"/>
      <c r="E1107" s="113"/>
      <c r="F1107" s="113"/>
      <c r="G1107" s="113"/>
      <c r="H1107" s="113"/>
      <c r="I1107" s="203"/>
      <c r="J1107" s="203"/>
      <c r="K1107" s="203"/>
      <c r="L1107" s="204"/>
      <c r="M1107" s="204"/>
      <c r="N1107" s="204"/>
      <c r="O1107" s="201"/>
      <c r="P1107" s="201"/>
    </row>
    <row r="1108" spans="1:16" x14ac:dyDescent="0.2">
      <c r="A1108" s="113"/>
      <c r="B1108" s="200"/>
      <c r="C1108" s="200"/>
      <c r="D1108" s="201"/>
      <c r="E1108" s="113"/>
      <c r="F1108" s="113"/>
      <c r="G1108" s="113"/>
      <c r="H1108" s="113"/>
      <c r="I1108" s="203"/>
      <c r="J1108" s="203"/>
      <c r="K1108" s="203"/>
      <c r="L1108" s="204"/>
      <c r="M1108" s="204"/>
      <c r="N1108" s="204"/>
      <c r="O1108" s="201"/>
      <c r="P1108" s="201"/>
    </row>
    <row r="1109" spans="1:16" x14ac:dyDescent="0.2">
      <c r="A1109" s="113"/>
      <c r="B1109" s="200"/>
      <c r="C1109" s="200"/>
      <c r="D1109" s="201"/>
      <c r="E1109" s="113"/>
      <c r="F1109" s="113"/>
      <c r="G1109" s="113"/>
      <c r="H1109" s="113"/>
      <c r="I1109" s="203"/>
      <c r="J1109" s="203"/>
      <c r="K1109" s="203"/>
      <c r="L1109" s="204"/>
      <c r="M1109" s="204"/>
      <c r="N1109" s="204"/>
      <c r="O1109" s="201"/>
      <c r="P1109" s="201"/>
    </row>
    <row r="1110" spans="1:16" x14ac:dyDescent="0.2">
      <c r="A1110" s="113"/>
      <c r="B1110" s="200"/>
      <c r="C1110" s="200"/>
      <c r="D1110" s="201"/>
      <c r="E1110" s="113"/>
      <c r="F1110" s="113"/>
      <c r="G1110" s="113"/>
      <c r="H1110" s="113"/>
      <c r="I1110" s="203"/>
      <c r="J1110" s="203"/>
      <c r="K1110" s="203"/>
      <c r="L1110" s="204"/>
      <c r="M1110" s="204"/>
      <c r="N1110" s="204"/>
      <c r="O1110" s="201"/>
      <c r="P1110" s="201"/>
    </row>
    <row r="1111" spans="1:16" x14ac:dyDescent="0.2">
      <c r="A1111" s="113"/>
      <c r="B1111" s="200"/>
      <c r="C1111" s="200"/>
      <c r="D1111" s="201"/>
      <c r="E1111" s="113"/>
      <c r="F1111" s="113"/>
      <c r="G1111" s="113"/>
      <c r="H1111" s="113"/>
      <c r="I1111" s="203"/>
      <c r="J1111" s="203"/>
      <c r="K1111" s="203"/>
      <c r="L1111" s="204"/>
      <c r="M1111" s="204"/>
      <c r="N1111" s="204"/>
      <c r="O1111" s="201"/>
      <c r="P1111" s="201"/>
    </row>
    <row r="1112" spans="1:16" x14ac:dyDescent="0.2">
      <c r="A1112" s="113"/>
      <c r="B1112" s="200"/>
      <c r="C1112" s="200"/>
      <c r="D1112" s="201"/>
      <c r="E1112" s="113"/>
      <c r="F1112" s="113"/>
      <c r="G1112" s="113"/>
      <c r="H1112" s="113"/>
      <c r="I1112" s="203"/>
      <c r="J1112" s="203"/>
      <c r="K1112" s="203"/>
      <c r="L1112" s="204"/>
      <c r="M1112" s="204"/>
      <c r="N1112" s="204"/>
      <c r="O1112" s="201"/>
      <c r="P1112" s="201"/>
    </row>
    <row r="1113" spans="1:16" x14ac:dyDescent="0.2">
      <c r="A1113" s="113"/>
      <c r="B1113" s="200"/>
      <c r="C1113" s="200"/>
      <c r="D1113" s="201"/>
      <c r="E1113" s="113"/>
      <c r="F1113" s="113"/>
      <c r="G1113" s="113"/>
      <c r="H1113" s="113"/>
      <c r="I1113" s="203"/>
      <c r="J1113" s="203"/>
      <c r="K1113" s="203"/>
      <c r="L1113" s="204"/>
      <c r="M1113" s="204"/>
      <c r="N1113" s="204"/>
      <c r="O1113" s="201"/>
      <c r="P1113" s="201"/>
    </row>
    <row r="1114" spans="1:16" x14ac:dyDescent="0.2">
      <c r="A1114" s="113"/>
      <c r="B1114" s="200"/>
      <c r="C1114" s="200"/>
      <c r="D1114" s="201"/>
      <c r="E1114" s="113"/>
      <c r="F1114" s="113"/>
      <c r="G1114" s="113"/>
      <c r="H1114" s="113"/>
      <c r="I1114" s="203"/>
      <c r="J1114" s="203"/>
      <c r="K1114" s="203"/>
      <c r="L1114" s="204"/>
      <c r="M1114" s="204"/>
      <c r="N1114" s="204"/>
      <c r="O1114" s="201"/>
      <c r="P1114" s="201"/>
    </row>
    <row r="1115" spans="1:16" x14ac:dyDescent="0.2">
      <c r="A1115" s="113"/>
      <c r="B1115" s="200"/>
      <c r="C1115" s="200"/>
      <c r="D1115" s="201"/>
      <c r="E1115" s="113"/>
      <c r="F1115" s="113"/>
      <c r="G1115" s="113"/>
      <c r="H1115" s="113"/>
      <c r="I1115" s="203"/>
      <c r="J1115" s="203"/>
      <c r="K1115" s="203"/>
      <c r="L1115" s="204"/>
      <c r="M1115" s="204"/>
      <c r="N1115" s="204"/>
      <c r="O1115" s="201"/>
      <c r="P1115" s="201"/>
    </row>
    <row r="1116" spans="1:16" x14ac:dyDescent="0.2">
      <c r="A1116" s="113"/>
      <c r="B1116" s="200"/>
      <c r="C1116" s="200"/>
      <c r="D1116" s="201"/>
      <c r="E1116" s="113"/>
      <c r="F1116" s="113"/>
      <c r="G1116" s="113"/>
      <c r="H1116" s="113"/>
      <c r="I1116" s="203"/>
      <c r="J1116" s="203"/>
      <c r="K1116" s="203"/>
      <c r="L1116" s="204"/>
      <c r="M1116" s="204"/>
      <c r="N1116" s="204"/>
      <c r="O1116" s="201"/>
      <c r="P1116" s="201"/>
    </row>
    <row r="1117" spans="1:16" x14ac:dyDescent="0.2">
      <c r="A1117" s="113"/>
      <c r="B1117" s="200"/>
      <c r="C1117" s="200"/>
      <c r="D1117" s="201"/>
      <c r="E1117" s="113"/>
      <c r="F1117" s="113"/>
      <c r="G1117" s="113"/>
      <c r="H1117" s="113"/>
      <c r="I1117" s="203"/>
      <c r="J1117" s="203"/>
      <c r="K1117" s="203"/>
      <c r="L1117" s="204"/>
      <c r="M1117" s="204"/>
      <c r="N1117" s="204"/>
      <c r="O1117" s="201"/>
      <c r="P1117" s="201"/>
    </row>
    <row r="1118" spans="1:16" x14ac:dyDescent="0.2">
      <c r="A1118" s="113"/>
      <c r="B1118" s="200"/>
      <c r="C1118" s="200"/>
      <c r="D1118" s="201"/>
      <c r="E1118" s="113"/>
      <c r="F1118" s="113"/>
      <c r="G1118" s="113"/>
      <c r="H1118" s="113"/>
      <c r="I1118" s="203"/>
      <c r="J1118" s="203"/>
      <c r="K1118" s="203"/>
      <c r="L1118" s="204"/>
      <c r="M1118" s="204"/>
      <c r="N1118" s="204"/>
      <c r="O1118" s="201"/>
      <c r="P1118" s="201"/>
    </row>
    <row r="1119" spans="1:16" x14ac:dyDescent="0.2">
      <c r="A1119" s="113"/>
      <c r="B1119" s="200"/>
      <c r="C1119" s="200"/>
      <c r="D1119" s="201"/>
      <c r="E1119" s="113"/>
      <c r="F1119" s="113"/>
      <c r="G1119" s="113"/>
      <c r="H1119" s="113"/>
      <c r="I1119" s="203"/>
      <c r="J1119" s="203"/>
      <c r="K1119" s="203"/>
      <c r="L1119" s="204"/>
      <c r="M1119" s="204"/>
      <c r="N1119" s="204"/>
      <c r="O1119" s="201"/>
      <c r="P1119" s="201"/>
    </row>
    <row r="1120" spans="1:16" x14ac:dyDescent="0.2">
      <c r="A1120" s="113"/>
      <c r="B1120" s="200"/>
      <c r="C1120" s="200"/>
      <c r="D1120" s="201"/>
      <c r="E1120" s="113"/>
      <c r="F1120" s="113"/>
      <c r="G1120" s="113"/>
      <c r="H1120" s="113"/>
      <c r="I1120" s="203"/>
      <c r="J1120" s="203"/>
      <c r="K1120" s="203"/>
      <c r="L1120" s="204"/>
      <c r="M1120" s="204"/>
      <c r="N1120" s="204"/>
      <c r="O1120" s="201"/>
      <c r="P1120" s="201"/>
    </row>
    <row r="1121" spans="1:16" x14ac:dyDescent="0.2">
      <c r="A1121" s="113"/>
      <c r="B1121" s="200"/>
      <c r="C1121" s="200"/>
      <c r="D1121" s="201"/>
      <c r="E1121" s="113"/>
      <c r="F1121" s="113"/>
      <c r="G1121" s="113"/>
      <c r="H1121" s="113"/>
      <c r="I1121" s="203"/>
      <c r="J1121" s="203"/>
      <c r="K1121" s="203"/>
      <c r="L1121" s="204"/>
      <c r="M1121" s="204"/>
      <c r="N1121" s="204"/>
      <c r="O1121" s="201"/>
      <c r="P1121" s="201"/>
    </row>
    <row r="1122" spans="1:16" x14ac:dyDescent="0.2">
      <c r="A1122" s="113"/>
      <c r="B1122" s="200"/>
      <c r="C1122" s="200"/>
      <c r="D1122" s="201"/>
      <c r="E1122" s="113"/>
      <c r="F1122" s="113"/>
      <c r="G1122" s="113"/>
      <c r="H1122" s="113"/>
      <c r="I1122" s="203"/>
      <c r="J1122" s="203"/>
      <c r="K1122" s="203"/>
      <c r="L1122" s="204"/>
      <c r="M1122" s="204"/>
      <c r="N1122" s="204"/>
      <c r="O1122" s="201"/>
      <c r="P1122" s="201"/>
    </row>
    <row r="1123" spans="1:16" x14ac:dyDescent="0.2">
      <c r="A1123" s="113"/>
      <c r="B1123" s="200"/>
      <c r="C1123" s="200"/>
      <c r="D1123" s="201"/>
      <c r="E1123" s="113"/>
      <c r="F1123" s="113"/>
      <c r="G1123" s="113"/>
      <c r="H1123" s="113"/>
      <c r="I1123" s="203"/>
      <c r="J1123" s="203"/>
      <c r="K1123" s="203"/>
      <c r="L1123" s="204"/>
      <c r="M1123" s="204"/>
      <c r="N1123" s="204"/>
      <c r="O1123" s="201"/>
      <c r="P1123" s="201"/>
    </row>
    <row r="1124" spans="1:16" x14ac:dyDescent="0.2">
      <c r="A1124" s="113"/>
      <c r="B1124" s="200"/>
      <c r="C1124" s="200"/>
      <c r="D1124" s="201"/>
      <c r="E1124" s="113"/>
      <c r="F1124" s="113"/>
      <c r="G1124" s="113"/>
      <c r="H1124" s="113"/>
      <c r="I1124" s="203"/>
      <c r="J1124" s="203"/>
      <c r="K1124" s="203"/>
      <c r="L1124" s="204"/>
      <c r="M1124" s="204"/>
      <c r="N1124" s="204"/>
      <c r="O1124" s="201"/>
      <c r="P1124" s="201"/>
    </row>
    <row r="1125" spans="1:16" x14ac:dyDescent="0.2">
      <c r="A1125" s="113"/>
      <c r="B1125" s="200"/>
      <c r="C1125" s="200"/>
      <c r="D1125" s="201"/>
      <c r="E1125" s="113"/>
      <c r="F1125" s="113"/>
      <c r="G1125" s="113"/>
      <c r="H1125" s="113"/>
      <c r="I1125" s="203"/>
      <c r="J1125" s="203"/>
      <c r="K1125" s="203"/>
      <c r="L1125" s="204"/>
      <c r="M1125" s="204"/>
      <c r="N1125" s="204"/>
      <c r="O1125" s="201"/>
      <c r="P1125" s="201"/>
    </row>
    <row r="1126" spans="1:16" x14ac:dyDescent="0.2">
      <c r="A1126" s="113"/>
      <c r="B1126" s="200"/>
      <c r="C1126" s="200"/>
      <c r="D1126" s="201"/>
      <c r="E1126" s="113"/>
      <c r="F1126" s="113"/>
      <c r="G1126" s="113"/>
      <c r="H1126" s="113"/>
      <c r="I1126" s="203"/>
      <c r="J1126" s="203"/>
      <c r="K1126" s="203"/>
      <c r="L1126" s="204"/>
      <c r="M1126" s="204"/>
      <c r="N1126" s="204"/>
      <c r="O1126" s="201"/>
      <c r="P1126" s="201"/>
    </row>
    <row r="1127" spans="1:16" x14ac:dyDescent="0.2">
      <c r="A1127" s="113"/>
      <c r="B1127" s="200"/>
      <c r="C1127" s="200"/>
      <c r="D1127" s="201"/>
      <c r="E1127" s="113"/>
      <c r="F1127" s="113"/>
      <c r="G1127" s="113"/>
      <c r="H1127" s="113"/>
      <c r="I1127" s="203"/>
      <c r="J1127" s="203"/>
      <c r="K1127" s="203"/>
      <c r="L1127" s="204"/>
      <c r="M1127" s="204"/>
      <c r="N1127" s="204"/>
      <c r="O1127" s="201"/>
      <c r="P1127" s="201"/>
    </row>
    <row r="1128" spans="1:16" x14ac:dyDescent="0.2">
      <c r="A1128" s="113"/>
      <c r="B1128" s="200"/>
      <c r="C1128" s="200"/>
      <c r="D1128" s="201"/>
      <c r="E1128" s="113"/>
      <c r="F1128" s="113"/>
      <c r="G1128" s="113"/>
      <c r="H1128" s="113"/>
      <c r="I1128" s="203"/>
      <c r="J1128" s="203"/>
      <c r="K1128" s="203"/>
      <c r="L1128" s="204"/>
      <c r="M1128" s="204"/>
      <c r="N1128" s="204"/>
      <c r="O1128" s="201"/>
      <c r="P1128" s="201"/>
    </row>
    <row r="1129" spans="1:16" x14ac:dyDescent="0.2">
      <c r="A1129" s="113"/>
      <c r="B1129" s="200"/>
      <c r="C1129" s="200"/>
      <c r="D1129" s="201"/>
      <c r="E1129" s="113"/>
      <c r="F1129" s="113"/>
      <c r="G1129" s="113"/>
      <c r="H1129" s="113"/>
      <c r="I1129" s="203"/>
      <c r="J1129" s="203"/>
      <c r="K1129" s="203"/>
      <c r="L1129" s="204"/>
      <c r="M1129" s="204"/>
      <c r="N1129" s="204"/>
      <c r="O1129" s="201"/>
      <c r="P1129" s="201"/>
    </row>
    <row r="1130" spans="1:16" x14ac:dyDescent="0.2">
      <c r="A1130" s="113"/>
      <c r="B1130" s="200"/>
      <c r="C1130" s="200"/>
      <c r="D1130" s="201"/>
      <c r="E1130" s="113"/>
      <c r="F1130" s="113"/>
      <c r="G1130" s="113"/>
      <c r="H1130" s="113"/>
      <c r="I1130" s="203"/>
      <c r="J1130" s="203"/>
      <c r="K1130" s="203"/>
      <c r="L1130" s="204"/>
      <c r="M1130" s="204"/>
      <c r="N1130" s="204"/>
      <c r="O1130" s="201"/>
      <c r="P1130" s="201"/>
    </row>
    <row r="1131" spans="1:16" x14ac:dyDescent="0.2">
      <c r="A1131" s="113"/>
      <c r="B1131" s="200"/>
      <c r="C1131" s="200"/>
      <c r="D1131" s="201"/>
      <c r="E1131" s="113"/>
      <c r="F1131" s="113"/>
      <c r="G1131" s="113"/>
      <c r="H1131" s="113"/>
      <c r="I1131" s="203"/>
      <c r="J1131" s="203"/>
      <c r="K1131" s="203"/>
      <c r="L1131" s="204"/>
      <c r="M1131" s="204"/>
      <c r="N1131" s="204"/>
      <c r="O1131" s="201"/>
      <c r="P1131" s="201"/>
    </row>
    <row r="1132" spans="1:16" x14ac:dyDescent="0.2">
      <c r="A1132" s="113"/>
      <c r="B1132" s="200"/>
      <c r="C1132" s="200"/>
      <c r="D1132" s="201"/>
      <c r="E1132" s="113"/>
      <c r="F1132" s="113"/>
      <c r="G1132" s="113"/>
      <c r="H1132" s="113"/>
      <c r="I1132" s="203"/>
      <c r="J1132" s="203"/>
      <c r="K1132" s="203"/>
      <c r="L1132" s="204"/>
      <c r="M1132" s="204"/>
      <c r="N1132" s="204"/>
      <c r="O1132" s="201"/>
      <c r="P1132" s="201"/>
    </row>
    <row r="1133" spans="1:16" x14ac:dyDescent="0.2">
      <c r="A1133" s="113"/>
      <c r="B1133" s="200"/>
      <c r="C1133" s="200"/>
      <c r="D1133" s="201"/>
      <c r="E1133" s="113"/>
      <c r="F1133" s="113"/>
      <c r="G1133" s="113"/>
      <c r="H1133" s="113"/>
      <c r="I1133" s="203"/>
      <c r="J1133" s="203"/>
      <c r="K1133" s="203"/>
      <c r="L1133" s="204"/>
      <c r="M1133" s="204"/>
      <c r="N1133" s="204"/>
      <c r="O1133" s="201"/>
      <c r="P1133" s="201"/>
    </row>
    <row r="1134" spans="1:16" x14ac:dyDescent="0.2">
      <c r="A1134" s="113"/>
      <c r="B1134" s="200"/>
      <c r="C1134" s="200"/>
      <c r="D1134" s="201"/>
      <c r="E1134" s="113"/>
      <c r="F1134" s="113"/>
      <c r="G1134" s="113"/>
      <c r="H1134" s="113"/>
      <c r="I1134" s="203"/>
      <c r="J1134" s="203"/>
      <c r="K1134" s="203"/>
      <c r="L1134" s="204"/>
      <c r="M1134" s="204"/>
      <c r="N1134" s="204"/>
      <c r="O1134" s="201"/>
      <c r="P1134" s="201"/>
    </row>
    <row r="1135" spans="1:16" x14ac:dyDescent="0.2">
      <c r="A1135" s="113"/>
      <c r="B1135" s="200"/>
      <c r="C1135" s="200"/>
      <c r="D1135" s="201"/>
      <c r="E1135" s="113"/>
      <c r="F1135" s="113"/>
      <c r="G1135" s="113"/>
      <c r="H1135" s="113"/>
      <c r="I1135" s="203"/>
      <c r="J1135" s="203"/>
      <c r="K1135" s="203"/>
      <c r="L1135" s="204"/>
      <c r="M1135" s="204"/>
      <c r="N1135" s="204"/>
      <c r="O1135" s="201"/>
      <c r="P1135" s="201"/>
    </row>
    <row r="1136" spans="1:16" x14ac:dyDescent="0.2">
      <c r="A1136" s="113"/>
      <c r="B1136" s="200"/>
      <c r="C1136" s="200"/>
      <c r="D1136" s="201"/>
      <c r="E1136" s="113"/>
      <c r="F1136" s="113"/>
      <c r="G1136" s="113"/>
      <c r="H1136" s="113"/>
      <c r="I1136" s="203"/>
      <c r="J1136" s="203"/>
      <c r="K1136" s="203"/>
      <c r="L1136" s="204"/>
      <c r="M1136" s="204"/>
      <c r="N1136" s="204"/>
      <c r="O1136" s="201"/>
      <c r="P1136" s="201"/>
    </row>
    <row r="1137" spans="1:16" x14ac:dyDescent="0.2">
      <c r="A1137" s="113"/>
      <c r="B1137" s="200"/>
      <c r="C1137" s="200"/>
      <c r="D1137" s="201"/>
      <c r="E1137" s="113"/>
      <c r="F1137" s="113"/>
      <c r="G1137" s="113"/>
      <c r="H1137" s="113"/>
      <c r="I1137" s="203"/>
      <c r="J1137" s="203"/>
      <c r="K1137" s="203"/>
      <c r="L1137" s="204"/>
      <c r="M1137" s="204"/>
      <c r="N1137" s="204"/>
      <c r="O1137" s="201"/>
      <c r="P1137" s="201"/>
    </row>
    <row r="1138" spans="1:16" x14ac:dyDescent="0.2">
      <c r="A1138" s="113"/>
      <c r="B1138" s="200"/>
      <c r="C1138" s="200"/>
      <c r="D1138" s="201"/>
      <c r="E1138" s="113"/>
      <c r="F1138" s="113"/>
      <c r="G1138" s="113"/>
      <c r="H1138" s="113"/>
      <c r="I1138" s="203"/>
      <c r="J1138" s="203"/>
      <c r="K1138" s="203"/>
      <c r="L1138" s="204"/>
      <c r="M1138" s="204"/>
      <c r="N1138" s="204"/>
      <c r="O1138" s="201"/>
      <c r="P1138" s="201"/>
    </row>
    <row r="1139" spans="1:16" x14ac:dyDescent="0.2">
      <c r="A1139" s="113"/>
      <c r="B1139" s="200"/>
      <c r="C1139" s="200"/>
      <c r="D1139" s="201"/>
      <c r="E1139" s="113"/>
      <c r="F1139" s="113"/>
      <c r="G1139" s="113"/>
      <c r="H1139" s="113"/>
      <c r="I1139" s="203"/>
      <c r="J1139" s="203"/>
      <c r="K1139" s="203"/>
      <c r="L1139" s="204"/>
      <c r="M1139" s="204"/>
      <c r="N1139" s="204"/>
      <c r="O1139" s="201"/>
      <c r="P1139" s="201"/>
    </row>
    <row r="1140" spans="1:16" x14ac:dyDescent="0.2">
      <c r="A1140" s="113"/>
      <c r="B1140" s="200"/>
      <c r="C1140" s="200"/>
      <c r="D1140" s="201"/>
      <c r="E1140" s="113"/>
      <c r="F1140" s="113"/>
      <c r="G1140" s="113"/>
      <c r="H1140" s="113"/>
      <c r="I1140" s="203"/>
      <c r="J1140" s="203"/>
      <c r="K1140" s="203"/>
      <c r="L1140" s="204"/>
      <c r="M1140" s="204"/>
      <c r="N1140" s="204"/>
      <c r="O1140" s="201"/>
      <c r="P1140" s="201"/>
    </row>
    <row r="1141" spans="1:16" x14ac:dyDescent="0.2">
      <c r="A1141" s="113"/>
      <c r="B1141" s="200"/>
      <c r="C1141" s="200"/>
      <c r="D1141" s="201"/>
      <c r="E1141" s="113"/>
      <c r="F1141" s="113"/>
      <c r="G1141" s="113"/>
      <c r="H1141" s="113"/>
      <c r="I1141" s="203"/>
      <c r="J1141" s="203"/>
      <c r="K1141" s="203"/>
      <c r="L1141" s="204"/>
      <c r="M1141" s="204"/>
      <c r="N1141" s="204"/>
      <c r="O1141" s="201"/>
      <c r="P1141" s="201"/>
    </row>
    <row r="1142" spans="1:16" x14ac:dyDescent="0.2">
      <c r="A1142" s="113"/>
      <c r="B1142" s="200"/>
      <c r="C1142" s="200"/>
      <c r="D1142" s="201"/>
      <c r="E1142" s="113"/>
      <c r="F1142" s="113"/>
      <c r="G1142" s="113"/>
      <c r="H1142" s="113"/>
      <c r="I1142" s="203"/>
      <c r="J1142" s="203"/>
      <c r="K1142" s="203"/>
      <c r="L1142" s="204"/>
      <c r="M1142" s="204"/>
      <c r="N1142" s="204"/>
      <c r="O1142" s="201"/>
      <c r="P1142" s="201"/>
    </row>
    <row r="1143" spans="1:16" x14ac:dyDescent="0.2">
      <c r="A1143" s="113"/>
      <c r="B1143" s="200"/>
      <c r="C1143" s="200"/>
      <c r="D1143" s="201"/>
      <c r="E1143" s="113"/>
      <c r="F1143" s="113"/>
      <c r="G1143" s="113"/>
      <c r="H1143" s="113"/>
      <c r="I1143" s="203"/>
      <c r="J1143" s="203"/>
      <c r="K1143" s="203"/>
      <c r="L1143" s="204"/>
      <c r="M1143" s="204"/>
      <c r="N1143" s="204"/>
      <c r="O1143" s="201"/>
      <c r="P1143" s="201"/>
    </row>
    <row r="1144" spans="1:16" x14ac:dyDescent="0.2">
      <c r="A1144" s="113"/>
      <c r="B1144" s="200"/>
      <c r="C1144" s="200"/>
      <c r="D1144" s="201"/>
      <c r="E1144" s="113"/>
      <c r="F1144" s="113"/>
      <c r="G1144" s="113"/>
      <c r="H1144" s="113"/>
      <c r="I1144" s="203"/>
      <c r="J1144" s="203"/>
      <c r="K1144" s="203"/>
      <c r="L1144" s="204"/>
      <c r="M1144" s="204"/>
      <c r="N1144" s="204"/>
      <c r="O1144" s="201"/>
      <c r="P1144" s="201"/>
    </row>
    <row r="1145" spans="1:16" x14ac:dyDescent="0.2">
      <c r="A1145" s="113"/>
      <c r="B1145" s="200"/>
      <c r="C1145" s="200"/>
      <c r="D1145" s="201"/>
      <c r="E1145" s="113"/>
      <c r="F1145" s="113"/>
      <c r="G1145" s="113"/>
      <c r="H1145" s="113"/>
      <c r="I1145" s="203"/>
      <c r="J1145" s="203"/>
      <c r="K1145" s="203"/>
      <c r="L1145" s="204"/>
      <c r="M1145" s="204"/>
      <c r="N1145" s="204"/>
      <c r="O1145" s="201"/>
      <c r="P1145" s="201"/>
    </row>
    <row r="1146" spans="1:16" x14ac:dyDescent="0.2">
      <c r="A1146" s="113"/>
      <c r="B1146" s="200"/>
      <c r="C1146" s="200"/>
      <c r="D1146" s="201"/>
      <c r="E1146" s="113"/>
      <c r="F1146" s="113"/>
      <c r="G1146" s="113"/>
      <c r="H1146" s="113"/>
      <c r="I1146" s="203"/>
      <c r="J1146" s="203"/>
      <c r="K1146" s="203"/>
      <c r="L1146" s="204"/>
      <c r="M1146" s="204"/>
      <c r="N1146" s="204"/>
      <c r="O1146" s="201"/>
      <c r="P1146" s="201"/>
    </row>
    <row r="1147" spans="1:16" x14ac:dyDescent="0.2">
      <c r="A1147" s="113"/>
      <c r="B1147" s="200"/>
      <c r="C1147" s="200"/>
      <c r="D1147" s="201"/>
      <c r="E1147" s="113"/>
      <c r="F1147" s="113"/>
      <c r="G1147" s="113"/>
      <c r="H1147" s="113"/>
      <c r="I1147" s="203"/>
      <c r="J1147" s="203"/>
      <c r="K1147" s="203"/>
      <c r="L1147" s="204"/>
      <c r="M1147" s="204"/>
      <c r="N1147" s="204"/>
      <c r="O1147" s="201"/>
      <c r="P1147" s="201"/>
    </row>
    <row r="1148" spans="1:16" x14ac:dyDescent="0.2">
      <c r="A1148" s="113"/>
      <c r="B1148" s="200"/>
      <c r="C1148" s="200"/>
      <c r="D1148" s="201"/>
      <c r="E1148" s="113"/>
      <c r="F1148" s="113"/>
      <c r="G1148" s="113"/>
      <c r="H1148" s="113"/>
      <c r="I1148" s="203"/>
      <c r="J1148" s="203"/>
      <c r="K1148" s="203"/>
      <c r="L1148" s="204"/>
      <c r="M1148" s="204"/>
      <c r="N1148" s="204"/>
      <c r="O1148" s="201"/>
      <c r="P1148" s="201"/>
    </row>
    <row r="1149" spans="1:16" x14ac:dyDescent="0.2">
      <c r="A1149" s="113"/>
      <c r="B1149" s="200"/>
      <c r="C1149" s="200"/>
      <c r="D1149" s="201"/>
      <c r="E1149" s="113"/>
      <c r="F1149" s="113"/>
      <c r="G1149" s="113"/>
      <c r="H1149" s="113"/>
      <c r="I1149" s="203"/>
      <c r="J1149" s="203"/>
      <c r="K1149" s="203"/>
      <c r="L1149" s="204"/>
      <c r="M1149" s="204"/>
      <c r="N1149" s="204"/>
      <c r="O1149" s="201"/>
      <c r="P1149" s="201"/>
    </row>
    <row r="1150" spans="1:16" x14ac:dyDescent="0.2">
      <c r="A1150" s="113"/>
      <c r="B1150" s="200"/>
      <c r="C1150" s="200"/>
      <c r="D1150" s="201"/>
      <c r="E1150" s="113"/>
      <c r="F1150" s="113"/>
      <c r="G1150" s="113"/>
      <c r="H1150" s="113"/>
      <c r="I1150" s="203"/>
      <c r="J1150" s="203"/>
      <c r="K1150" s="203"/>
      <c r="L1150" s="204"/>
      <c r="M1150" s="204"/>
      <c r="N1150" s="204"/>
      <c r="O1150" s="201"/>
      <c r="P1150" s="201"/>
    </row>
    <row r="1151" spans="1:16" x14ac:dyDescent="0.2">
      <c r="A1151" s="113"/>
      <c r="B1151" s="200"/>
      <c r="C1151" s="200"/>
      <c r="D1151" s="201"/>
      <c r="E1151" s="113"/>
      <c r="F1151" s="113"/>
      <c r="G1151" s="113"/>
      <c r="H1151" s="113"/>
      <c r="I1151" s="203"/>
      <c r="J1151" s="203"/>
      <c r="K1151" s="203"/>
      <c r="L1151" s="204"/>
      <c r="M1151" s="204"/>
      <c r="N1151" s="204"/>
      <c r="O1151" s="201"/>
      <c r="P1151" s="201"/>
    </row>
    <row r="1152" spans="1:16" x14ac:dyDescent="0.2">
      <c r="A1152" s="113"/>
      <c r="B1152" s="200"/>
      <c r="C1152" s="200"/>
      <c r="D1152" s="201"/>
      <c r="E1152" s="113"/>
      <c r="F1152" s="113"/>
      <c r="G1152" s="113"/>
      <c r="H1152" s="113"/>
      <c r="I1152" s="203"/>
      <c r="J1152" s="203"/>
      <c r="K1152" s="203"/>
      <c r="L1152" s="204"/>
      <c r="M1152" s="204"/>
      <c r="N1152" s="204"/>
      <c r="O1152" s="201"/>
      <c r="P1152" s="201"/>
    </row>
    <row r="1153" spans="1:16" x14ac:dyDescent="0.2">
      <c r="A1153" s="113"/>
      <c r="B1153" s="200"/>
      <c r="C1153" s="200"/>
      <c r="D1153" s="201"/>
      <c r="E1153" s="113"/>
      <c r="F1153" s="113"/>
      <c r="G1153" s="113"/>
      <c r="H1153" s="113"/>
      <c r="I1153" s="203"/>
      <c r="J1153" s="203"/>
      <c r="K1153" s="203"/>
      <c r="L1153" s="204"/>
      <c r="M1153" s="204"/>
      <c r="N1153" s="204"/>
      <c r="O1153" s="201"/>
      <c r="P1153" s="201"/>
    </row>
    <row r="1154" spans="1:16" x14ac:dyDescent="0.2">
      <c r="A1154" s="113"/>
      <c r="B1154" s="200"/>
      <c r="C1154" s="200"/>
      <c r="D1154" s="201"/>
      <c r="E1154" s="113"/>
      <c r="F1154" s="113"/>
      <c r="G1154" s="113"/>
      <c r="H1154" s="113"/>
      <c r="I1154" s="203"/>
      <c r="J1154" s="203"/>
      <c r="K1154" s="203"/>
      <c r="L1154" s="204"/>
      <c r="M1154" s="204"/>
      <c r="N1154" s="204"/>
      <c r="O1154" s="201"/>
      <c r="P1154" s="201"/>
    </row>
    <row r="1155" spans="1:16" x14ac:dyDescent="0.2">
      <c r="A1155" s="113"/>
      <c r="B1155" s="200"/>
      <c r="C1155" s="200"/>
      <c r="D1155" s="201"/>
      <c r="E1155" s="113"/>
      <c r="F1155" s="113"/>
      <c r="G1155" s="113"/>
      <c r="H1155" s="113"/>
      <c r="I1155" s="203"/>
      <c r="J1155" s="203"/>
      <c r="K1155" s="203"/>
      <c r="L1155" s="204"/>
      <c r="M1155" s="204"/>
      <c r="N1155" s="204"/>
      <c r="O1155" s="201"/>
      <c r="P1155" s="201"/>
    </row>
    <row r="1156" spans="1:16" x14ac:dyDescent="0.2">
      <c r="A1156" s="113"/>
      <c r="B1156" s="200"/>
      <c r="C1156" s="200"/>
      <c r="D1156" s="201"/>
      <c r="E1156" s="113"/>
      <c r="F1156" s="113"/>
      <c r="G1156" s="113"/>
      <c r="H1156" s="113"/>
      <c r="I1156" s="203"/>
      <c r="J1156" s="203"/>
      <c r="K1156" s="203"/>
      <c r="L1156" s="204"/>
      <c r="M1156" s="204"/>
      <c r="N1156" s="204"/>
      <c r="O1156" s="201"/>
      <c r="P1156" s="201"/>
    </row>
    <row r="1157" spans="1:16" x14ac:dyDescent="0.2">
      <c r="A1157" s="113"/>
      <c r="B1157" s="200"/>
      <c r="C1157" s="200"/>
      <c r="D1157" s="201"/>
      <c r="E1157" s="113"/>
      <c r="F1157" s="113"/>
      <c r="G1157" s="113"/>
      <c r="H1157" s="113"/>
      <c r="I1157" s="203"/>
      <c r="J1157" s="203"/>
      <c r="K1157" s="203"/>
      <c r="L1157" s="204"/>
      <c r="M1157" s="204"/>
      <c r="N1157" s="204"/>
      <c r="O1157" s="201"/>
      <c r="P1157" s="201"/>
    </row>
    <row r="1158" spans="1:16" x14ac:dyDescent="0.2">
      <c r="A1158" s="113"/>
      <c r="B1158" s="200"/>
      <c r="C1158" s="200"/>
      <c r="D1158" s="201"/>
      <c r="E1158" s="113"/>
      <c r="F1158" s="113"/>
      <c r="G1158" s="113"/>
      <c r="H1158" s="113"/>
      <c r="I1158" s="203"/>
      <c r="J1158" s="203"/>
      <c r="K1158" s="203"/>
      <c r="L1158" s="204"/>
      <c r="M1158" s="204"/>
      <c r="N1158" s="204"/>
      <c r="O1158" s="201"/>
      <c r="P1158" s="201"/>
    </row>
    <row r="1159" spans="1:16" x14ac:dyDescent="0.2">
      <c r="A1159" s="113"/>
      <c r="B1159" s="200"/>
      <c r="C1159" s="200"/>
      <c r="D1159" s="201"/>
      <c r="E1159" s="113"/>
      <c r="F1159" s="113"/>
      <c r="G1159" s="113"/>
      <c r="H1159" s="113"/>
      <c r="I1159" s="203"/>
      <c r="J1159" s="203"/>
      <c r="K1159" s="203"/>
      <c r="L1159" s="204"/>
      <c r="M1159" s="204"/>
      <c r="N1159" s="204"/>
      <c r="O1159" s="201"/>
      <c r="P1159" s="201"/>
    </row>
    <row r="1160" spans="1:16" x14ac:dyDescent="0.2">
      <c r="A1160" s="113"/>
      <c r="B1160" s="200"/>
      <c r="C1160" s="200"/>
      <c r="D1160" s="201"/>
      <c r="E1160" s="113"/>
      <c r="F1160" s="113"/>
      <c r="G1160" s="113"/>
      <c r="H1160" s="113"/>
      <c r="I1160" s="203"/>
      <c r="J1160" s="203"/>
      <c r="K1160" s="203"/>
      <c r="L1160" s="204"/>
      <c r="M1160" s="204"/>
      <c r="N1160" s="204"/>
      <c r="O1160" s="201"/>
      <c r="P1160" s="201"/>
    </row>
    <row r="1161" spans="1:16" x14ac:dyDescent="0.2">
      <c r="A1161" s="113"/>
      <c r="B1161" s="200"/>
      <c r="C1161" s="200"/>
      <c r="D1161" s="201"/>
      <c r="E1161" s="113"/>
      <c r="F1161" s="113"/>
      <c r="G1161" s="113"/>
      <c r="H1161" s="113"/>
      <c r="I1161" s="203"/>
      <c r="J1161" s="203"/>
      <c r="K1161" s="203"/>
      <c r="L1161" s="204"/>
      <c r="M1161" s="204"/>
      <c r="N1161" s="204"/>
      <c r="O1161" s="201"/>
      <c r="P1161" s="201"/>
    </row>
    <row r="1162" spans="1:16" x14ac:dyDescent="0.2">
      <c r="A1162" s="113"/>
      <c r="B1162" s="200"/>
      <c r="C1162" s="200"/>
      <c r="D1162" s="201"/>
      <c r="E1162" s="113"/>
      <c r="F1162" s="113"/>
      <c r="G1162" s="113"/>
      <c r="H1162" s="113"/>
      <c r="I1162" s="203"/>
      <c r="J1162" s="203"/>
      <c r="K1162" s="203"/>
      <c r="L1162" s="204"/>
      <c r="M1162" s="204"/>
      <c r="N1162" s="204"/>
      <c r="O1162" s="201"/>
      <c r="P1162" s="201"/>
    </row>
    <row r="1163" spans="1:16" x14ac:dyDescent="0.2">
      <c r="A1163" s="113"/>
      <c r="B1163" s="200"/>
      <c r="C1163" s="200"/>
      <c r="D1163" s="201"/>
      <c r="E1163" s="113"/>
      <c r="F1163" s="113"/>
      <c r="G1163" s="113"/>
      <c r="H1163" s="113"/>
      <c r="I1163" s="203"/>
      <c r="J1163" s="203"/>
      <c r="K1163" s="203"/>
      <c r="L1163" s="204"/>
      <c r="M1163" s="204"/>
      <c r="N1163" s="204"/>
      <c r="O1163" s="201"/>
      <c r="P1163" s="201"/>
    </row>
    <row r="1164" spans="1:16" x14ac:dyDescent="0.2">
      <c r="A1164" s="113"/>
      <c r="B1164" s="200"/>
      <c r="C1164" s="200"/>
      <c r="D1164" s="201"/>
      <c r="E1164" s="113"/>
      <c r="F1164" s="113"/>
      <c r="G1164" s="113"/>
      <c r="H1164" s="113"/>
      <c r="I1164" s="203"/>
      <c r="J1164" s="203"/>
      <c r="K1164" s="203"/>
      <c r="L1164" s="204"/>
      <c r="M1164" s="204"/>
      <c r="N1164" s="204"/>
      <c r="O1164" s="201"/>
      <c r="P1164" s="201"/>
    </row>
    <row r="1165" spans="1:16" x14ac:dyDescent="0.2">
      <c r="A1165" s="113"/>
      <c r="B1165" s="200"/>
      <c r="C1165" s="200"/>
      <c r="D1165" s="201"/>
      <c r="E1165" s="113"/>
      <c r="F1165" s="113"/>
      <c r="G1165" s="113"/>
      <c r="H1165" s="113"/>
      <c r="I1165" s="203"/>
      <c r="J1165" s="203"/>
      <c r="K1165" s="203"/>
      <c r="L1165" s="204"/>
      <c r="M1165" s="204"/>
      <c r="N1165" s="204"/>
      <c r="O1165" s="201"/>
      <c r="P1165" s="201"/>
    </row>
    <row r="1166" spans="1:16" x14ac:dyDescent="0.2">
      <c r="A1166" s="113"/>
      <c r="B1166" s="200"/>
      <c r="C1166" s="200"/>
      <c r="D1166" s="201"/>
      <c r="E1166" s="113"/>
      <c r="F1166" s="113"/>
      <c r="G1166" s="113"/>
      <c r="H1166" s="113"/>
      <c r="I1166" s="203"/>
      <c r="J1166" s="203"/>
      <c r="K1166" s="203"/>
      <c r="L1166" s="204"/>
      <c r="M1166" s="204"/>
      <c r="N1166" s="204"/>
      <c r="O1166" s="201"/>
      <c r="P1166" s="201"/>
    </row>
    <row r="1167" spans="1:16" x14ac:dyDescent="0.2">
      <c r="A1167" s="113"/>
      <c r="B1167" s="200"/>
      <c r="C1167" s="200"/>
      <c r="D1167" s="201"/>
      <c r="E1167" s="113"/>
      <c r="F1167" s="113"/>
      <c r="G1167" s="113"/>
      <c r="H1167" s="113"/>
      <c r="I1167" s="203"/>
      <c r="J1167" s="203"/>
      <c r="K1167" s="203"/>
      <c r="L1167" s="204"/>
      <c r="M1167" s="204"/>
      <c r="N1167" s="204"/>
      <c r="O1167" s="201"/>
      <c r="P1167" s="201"/>
    </row>
    <row r="1168" spans="1:16" x14ac:dyDescent="0.2">
      <c r="A1168" s="113"/>
      <c r="B1168" s="200"/>
      <c r="C1168" s="200"/>
      <c r="D1168" s="201"/>
      <c r="E1168" s="113"/>
      <c r="F1168" s="113"/>
      <c r="G1168" s="113"/>
      <c r="H1168" s="113"/>
      <c r="I1168" s="203"/>
      <c r="J1168" s="203"/>
      <c r="K1168" s="203"/>
      <c r="L1168" s="204"/>
      <c r="M1168" s="204"/>
      <c r="N1168" s="204"/>
      <c r="O1168" s="201"/>
      <c r="P1168" s="201"/>
    </row>
    <row r="1169" spans="1:16" x14ac:dyDescent="0.2">
      <c r="A1169" s="113"/>
      <c r="B1169" s="200"/>
      <c r="C1169" s="200"/>
      <c r="D1169" s="201"/>
      <c r="E1169" s="113"/>
      <c r="F1169" s="113"/>
      <c r="G1169" s="113"/>
      <c r="H1169" s="113"/>
      <c r="I1169" s="203"/>
      <c r="J1169" s="203"/>
      <c r="K1169" s="203"/>
      <c r="L1169" s="204"/>
      <c r="M1169" s="204"/>
      <c r="N1169" s="204"/>
      <c r="O1169" s="201"/>
      <c r="P1169" s="201"/>
    </row>
    <row r="1170" spans="1:16" x14ac:dyDescent="0.2">
      <c r="A1170" s="113"/>
      <c r="B1170" s="200"/>
      <c r="C1170" s="200"/>
      <c r="D1170" s="201"/>
      <c r="E1170" s="113"/>
      <c r="F1170" s="113"/>
      <c r="G1170" s="113"/>
      <c r="H1170" s="113"/>
      <c r="I1170" s="203"/>
      <c r="J1170" s="203"/>
      <c r="K1170" s="203"/>
      <c r="L1170" s="204"/>
      <c r="M1170" s="204"/>
      <c r="N1170" s="204"/>
      <c r="O1170" s="201"/>
      <c r="P1170" s="201"/>
    </row>
  </sheetData>
  <mergeCells count="68">
    <mergeCell ref="S2:T2"/>
    <mergeCell ref="D50:E50"/>
    <mergeCell ref="D51:E51"/>
    <mergeCell ref="C33:C34"/>
    <mergeCell ref="E33:E34"/>
    <mergeCell ref="A1:T1"/>
    <mergeCell ref="A2:A4"/>
    <mergeCell ref="B2:B4"/>
    <mergeCell ref="D2:D4"/>
    <mergeCell ref="E2:E4"/>
    <mergeCell ref="F2:F4"/>
    <mergeCell ref="G2:H2"/>
    <mergeCell ref="C2:C4"/>
    <mergeCell ref="O2:P3"/>
    <mergeCell ref="Q2:R2"/>
    <mergeCell ref="B13:B15"/>
    <mergeCell ref="E5:E6"/>
    <mergeCell ref="E8:E9"/>
    <mergeCell ref="E13:E14"/>
    <mergeCell ref="C5:C7"/>
    <mergeCell ref="C8:C10"/>
    <mergeCell ref="C13:C15"/>
    <mergeCell ref="B11:B12"/>
    <mergeCell ref="B24:B26"/>
    <mergeCell ref="E16:E17"/>
    <mergeCell ref="E19:E20"/>
    <mergeCell ref="E24:E25"/>
    <mergeCell ref="C16:C18"/>
    <mergeCell ref="C19:C21"/>
    <mergeCell ref="C24:C26"/>
    <mergeCell ref="B27:B29"/>
    <mergeCell ref="B30:B32"/>
    <mergeCell ref="B35:B37"/>
    <mergeCell ref="E27:E28"/>
    <mergeCell ref="E30:E31"/>
    <mergeCell ref="E35:E36"/>
    <mergeCell ref="C27:C29"/>
    <mergeCell ref="C30:C32"/>
    <mergeCell ref="C35:C37"/>
    <mergeCell ref="B33:B34"/>
    <mergeCell ref="C11:C12"/>
    <mergeCell ref="E11:E12"/>
    <mergeCell ref="I2:N2"/>
    <mergeCell ref="B22:B23"/>
    <mergeCell ref="C22:C23"/>
    <mergeCell ref="E22:E23"/>
    <mergeCell ref="B16:B18"/>
    <mergeCell ref="B19:B21"/>
    <mergeCell ref="B5:B7"/>
    <mergeCell ref="B8:B10"/>
    <mergeCell ref="B38:B40"/>
    <mergeCell ref="C38:C40"/>
    <mergeCell ref="E38:E39"/>
    <mergeCell ref="B41:B43"/>
    <mergeCell ref="C41:C43"/>
    <mergeCell ref="E41:E42"/>
    <mergeCell ref="B44:B45"/>
    <mergeCell ref="C44:C45"/>
    <mergeCell ref="E44:E45"/>
    <mergeCell ref="B46:B48"/>
    <mergeCell ref="C46:C48"/>
    <mergeCell ref="E46:E47"/>
    <mergeCell ref="B55:B56"/>
    <mergeCell ref="C55:C56"/>
    <mergeCell ref="E55:E56"/>
    <mergeCell ref="E53:E54"/>
    <mergeCell ref="B53:B54"/>
    <mergeCell ref="C53:C54"/>
  </mergeCells>
  <pageMargins left="0.39370078740157483" right="0.51181102362204722" top="0.39370078740157483" bottom="0.47" header="0.35433070866141736" footer="0.15748031496062992"/>
  <pageSetup paperSize="9" orientation="landscape" r:id="rId1"/>
  <headerFooter>
    <oddFooter>&amp;L&amp;8&amp;Z&amp;F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CA8C-AEF4-4061-9ABA-44121842655D}">
  <sheetPr codeName="Лист20"/>
  <dimension ref="A1:AR115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25" sqref="A25:IV25"/>
    </sheetView>
  </sheetViews>
  <sheetFormatPr defaultRowHeight="12.75" x14ac:dyDescent="0.2"/>
  <cols>
    <col min="1" max="1" width="2.85546875" style="211" customWidth="1"/>
    <col min="2" max="2" width="16.140625" style="213" customWidth="1"/>
    <col min="3" max="3" width="6.42578125" style="213" customWidth="1"/>
    <col min="4" max="4" width="3.140625" style="210" customWidth="1"/>
    <col min="5" max="5" width="15.7109375" style="211" customWidth="1"/>
    <col min="6" max="6" width="4" style="211" customWidth="1"/>
    <col min="7" max="8" width="7" style="211" customWidth="1"/>
    <col min="9" max="13" width="5.5703125" style="214" customWidth="1"/>
    <col min="14" max="15" width="5.5703125" style="215" customWidth="1"/>
    <col min="16" max="17" width="6.7109375" style="210" customWidth="1"/>
    <col min="18" max="19" width="6.7109375" style="113" customWidth="1"/>
    <col min="20" max="21" width="6.7109375" style="205" customWidth="1"/>
    <col min="22" max="16384" width="9.140625" style="113"/>
  </cols>
  <sheetData>
    <row r="1" spans="1:44" ht="36.75" customHeight="1" thickBot="1" x14ac:dyDescent="0.25">
      <c r="A1" s="2669" t="s">
        <v>371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66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  <c r="AP1" s="289"/>
      <c r="AQ1" s="289"/>
      <c r="AR1" s="289"/>
    </row>
    <row r="2" spans="1:44" s="114" customFormat="1" ht="69.75" customHeight="1" x14ac:dyDescent="0.2">
      <c r="A2" s="2670" t="s">
        <v>0</v>
      </c>
      <c r="B2" s="2673" t="s">
        <v>394</v>
      </c>
      <c r="C2" s="2673" t="s">
        <v>10</v>
      </c>
      <c r="D2" s="2677" t="s">
        <v>4</v>
      </c>
      <c r="E2" s="2680" t="s">
        <v>401</v>
      </c>
      <c r="F2" s="2680" t="s">
        <v>225</v>
      </c>
      <c r="G2" s="2683" t="s">
        <v>402</v>
      </c>
      <c r="H2" s="2684"/>
      <c r="I2" s="2685" t="s">
        <v>230</v>
      </c>
      <c r="J2" s="2639"/>
      <c r="K2" s="2639"/>
      <c r="L2" s="2639"/>
      <c r="M2" s="2639"/>
      <c r="N2" s="2639"/>
      <c r="O2" s="2686"/>
      <c r="P2" s="2687" t="s">
        <v>360</v>
      </c>
      <c r="Q2" s="2688"/>
      <c r="R2" s="2640" t="s">
        <v>232</v>
      </c>
      <c r="S2" s="2641"/>
      <c r="T2" s="2656" t="s">
        <v>231</v>
      </c>
      <c r="U2" s="3173"/>
    </row>
    <row r="3" spans="1:44" s="114" customFormat="1" ht="36" customHeight="1" x14ac:dyDescent="0.2">
      <c r="A3" s="2671"/>
      <c r="B3" s="2632"/>
      <c r="C3" s="2632"/>
      <c r="D3" s="2678"/>
      <c r="E3" s="2681"/>
      <c r="F3" s="2681"/>
      <c r="G3" s="115" t="s">
        <v>220</v>
      </c>
      <c r="H3" s="116" t="s">
        <v>29</v>
      </c>
      <c r="I3" s="631" t="s">
        <v>266</v>
      </c>
      <c r="J3" s="632" t="s">
        <v>267</v>
      </c>
      <c r="K3" s="632" t="s">
        <v>268</v>
      </c>
      <c r="L3" s="632" t="s">
        <v>269</v>
      </c>
      <c r="M3" s="632" t="s">
        <v>270</v>
      </c>
      <c r="N3" s="422" t="s">
        <v>271</v>
      </c>
      <c r="O3" s="423" t="s">
        <v>272</v>
      </c>
      <c r="P3" s="2689"/>
      <c r="Q3" s="2690"/>
      <c r="R3" s="120" t="s">
        <v>216</v>
      </c>
      <c r="S3" s="121" t="s">
        <v>217</v>
      </c>
      <c r="T3" s="122" t="s">
        <v>218</v>
      </c>
      <c r="U3" s="124" t="s">
        <v>219</v>
      </c>
    </row>
    <row r="4" spans="1:44" s="114" customFormat="1" ht="13.5" thickBot="1" x14ac:dyDescent="0.25">
      <c r="A4" s="2672"/>
      <c r="B4" s="2629"/>
      <c r="C4" s="2629"/>
      <c r="D4" s="2679"/>
      <c r="E4" s="2682"/>
      <c r="F4" s="2682"/>
      <c r="G4" s="125" t="s">
        <v>30</v>
      </c>
      <c r="H4" s="126" t="s">
        <v>30</v>
      </c>
      <c r="I4" s="127" t="s">
        <v>31</v>
      </c>
      <c r="J4" s="128" t="s">
        <v>31</v>
      </c>
      <c r="K4" s="128" t="s">
        <v>31</v>
      </c>
      <c r="L4" s="128" t="s">
        <v>31</v>
      </c>
      <c r="M4" s="128" t="s">
        <v>31</v>
      </c>
      <c r="N4" s="129" t="s">
        <v>31</v>
      </c>
      <c r="O4" s="130" t="s">
        <v>31</v>
      </c>
      <c r="P4" s="131" t="s">
        <v>30</v>
      </c>
      <c r="Q4" s="132" t="s">
        <v>30</v>
      </c>
      <c r="R4" s="633" t="s">
        <v>30</v>
      </c>
      <c r="S4" s="634" t="s">
        <v>30</v>
      </c>
      <c r="T4" s="140" t="s">
        <v>35</v>
      </c>
      <c r="U4" s="141" t="s">
        <v>35</v>
      </c>
    </row>
    <row r="5" spans="1:44" ht="12.75" customHeight="1" x14ac:dyDescent="0.2">
      <c r="A5" s="142">
        <v>4</v>
      </c>
      <c r="B5" s="2673" t="s">
        <v>263</v>
      </c>
      <c r="C5" s="2800" t="s">
        <v>342</v>
      </c>
      <c r="D5" s="143" t="s">
        <v>39</v>
      </c>
      <c r="E5" s="3174" t="s">
        <v>98</v>
      </c>
      <c r="F5" s="675">
        <v>1</v>
      </c>
      <c r="G5" s="635">
        <f>СР4!AF13</f>
        <v>0.70250335569535882</v>
      </c>
      <c r="H5" s="636">
        <f>СР4!AG13</f>
        <v>0.79366740484616094</v>
      </c>
      <c r="I5" s="146">
        <v>0.35</v>
      </c>
      <c r="J5" s="679"/>
      <c r="K5" s="679"/>
      <c r="L5" s="679"/>
      <c r="M5" s="679"/>
      <c r="N5" s="148"/>
      <c r="O5" s="149"/>
      <c r="P5" s="640">
        <f>0.122*I5+0.061*J5+0.05*K5+0.222*L5+0.163*M5+0.065*N5+0.065*O5</f>
        <v>4.2699999999999995E-2</v>
      </c>
      <c r="Q5" s="636">
        <f>0.074*I5+0.037*J5+0.037*K5+0.039*L5+0.039*M5+0.036*N5+0.036*O5</f>
        <v>2.5899999999999996E-2</v>
      </c>
      <c r="R5" s="637">
        <f t="shared" ref="R5:R30" si="0">SQRT(P5^2+(G5+Q5)^2)</f>
        <v>0.72965384847080705</v>
      </c>
      <c r="S5" s="155">
        <f t="shared" ref="S5:S30" si="1">SQRT(P5^2+(H5+Q5)^2)</f>
        <v>0.82067900002758154</v>
      </c>
      <c r="T5" s="376">
        <f>6300/(SQRT(3)*R5)</f>
        <v>4984.9756888388001</v>
      </c>
      <c r="U5" s="638">
        <f>6300/(2*S5)</f>
        <v>3838.2851271863105</v>
      </c>
    </row>
    <row r="6" spans="1:44" ht="12.75" customHeight="1" x14ac:dyDescent="0.2">
      <c r="A6" s="159">
        <v>4</v>
      </c>
      <c r="B6" s="2622"/>
      <c r="C6" s="2624"/>
      <c r="D6" s="160" t="s">
        <v>39</v>
      </c>
      <c r="E6" s="3175"/>
      <c r="F6" s="161">
        <v>2</v>
      </c>
      <c r="G6" s="295">
        <f>СР4!AF14</f>
        <v>0.70250335569535882</v>
      </c>
      <c r="H6" s="298">
        <f>СР4!AG14</f>
        <v>0.79366740484616094</v>
      </c>
      <c r="I6" s="162">
        <v>0.35</v>
      </c>
      <c r="J6" s="680"/>
      <c r="K6" s="680"/>
      <c r="L6" s="680"/>
      <c r="M6" s="680"/>
      <c r="N6" s="164"/>
      <c r="O6" s="165"/>
      <c r="P6" s="640">
        <f t="shared" ref="P6:P30" si="2">0.122*I6+0.061*J6+0.05*K6+0.222*L6+0.163*M6+0.065*N6+0.065*O6</f>
        <v>4.2699999999999995E-2</v>
      </c>
      <c r="Q6" s="636">
        <f t="shared" ref="Q6:Q30" si="3">0.074*I6+0.037*J6+0.037*K6+0.039*L6+0.039*M6+0.036*N6+0.036*O6</f>
        <v>2.5899999999999996E-2</v>
      </c>
      <c r="R6" s="172">
        <f t="shared" si="0"/>
        <v>0.72965384847080705</v>
      </c>
      <c r="S6" s="173">
        <f t="shared" si="1"/>
        <v>0.82067900002758154</v>
      </c>
      <c r="T6" s="562">
        <f t="shared" ref="T6:T30" si="4">6300/(SQRT(3)*R6)</f>
        <v>4984.9756888388001</v>
      </c>
      <c r="U6" s="639">
        <f t="shared" ref="U6:U30" si="5">6300/(2*S6)</f>
        <v>3838.2851271863105</v>
      </c>
    </row>
    <row r="7" spans="1:44" ht="12.75" customHeight="1" x14ac:dyDescent="0.2">
      <c r="A7" s="159">
        <v>4</v>
      </c>
      <c r="B7" s="2621" t="s">
        <v>48</v>
      </c>
      <c r="C7" s="2623" t="s">
        <v>353</v>
      </c>
      <c r="D7" s="160" t="s">
        <v>39</v>
      </c>
      <c r="E7" s="3176" t="s">
        <v>48</v>
      </c>
      <c r="F7" s="161">
        <v>1</v>
      </c>
      <c r="G7" s="295">
        <f>СР4!AF19</f>
        <v>0.66261332251082428</v>
      </c>
      <c r="H7" s="298">
        <f>СР4!AG19</f>
        <v>0.75428376719695722</v>
      </c>
      <c r="I7" s="162"/>
      <c r="J7" s="680">
        <v>0.3</v>
      </c>
      <c r="K7" s="680"/>
      <c r="L7" s="680"/>
      <c r="M7" s="680"/>
      <c r="N7" s="164"/>
      <c r="O7" s="165"/>
      <c r="P7" s="640">
        <f t="shared" si="2"/>
        <v>1.83E-2</v>
      </c>
      <c r="Q7" s="636">
        <f t="shared" si="3"/>
        <v>1.1099999999999999E-2</v>
      </c>
      <c r="R7" s="172">
        <f t="shared" si="0"/>
        <v>0.67396181711471892</v>
      </c>
      <c r="S7" s="173">
        <f t="shared" si="1"/>
        <v>0.7656025085438305</v>
      </c>
      <c r="T7" s="562">
        <f t="shared" si="4"/>
        <v>5396.9032125087224</v>
      </c>
      <c r="U7" s="639">
        <f t="shared" si="5"/>
        <v>4114.4065815448712</v>
      </c>
    </row>
    <row r="8" spans="1:44" ht="12.75" customHeight="1" x14ac:dyDescent="0.2">
      <c r="A8" s="159">
        <v>4</v>
      </c>
      <c r="B8" s="2632"/>
      <c r="C8" s="2801"/>
      <c r="D8" s="160" t="s">
        <v>39</v>
      </c>
      <c r="E8" s="3175"/>
      <c r="F8" s="161">
        <v>2</v>
      </c>
      <c r="G8" s="295">
        <f>СР4!AF20</f>
        <v>0.66261332251082428</v>
      </c>
      <c r="H8" s="298">
        <f>СР4!AG20</f>
        <v>0.75428376719695722</v>
      </c>
      <c r="I8" s="162"/>
      <c r="J8" s="680">
        <v>0.3</v>
      </c>
      <c r="K8" s="680"/>
      <c r="L8" s="680"/>
      <c r="M8" s="680"/>
      <c r="N8" s="164"/>
      <c r="O8" s="165"/>
      <c r="P8" s="640">
        <f t="shared" si="2"/>
        <v>1.83E-2</v>
      </c>
      <c r="Q8" s="636">
        <f t="shared" si="3"/>
        <v>1.1099999999999999E-2</v>
      </c>
      <c r="R8" s="172">
        <f t="shared" si="0"/>
        <v>0.67396181711471892</v>
      </c>
      <c r="S8" s="173">
        <f t="shared" si="1"/>
        <v>0.7656025085438305</v>
      </c>
      <c r="T8" s="562">
        <f t="shared" si="4"/>
        <v>5396.9032125087224</v>
      </c>
      <c r="U8" s="639">
        <f t="shared" si="5"/>
        <v>4114.4065815448712</v>
      </c>
    </row>
    <row r="9" spans="1:44" ht="12.75" customHeight="1" x14ac:dyDescent="0.2">
      <c r="A9" s="159">
        <v>4</v>
      </c>
      <c r="B9" s="2622"/>
      <c r="C9" s="2624"/>
      <c r="D9" s="160" t="s">
        <v>39</v>
      </c>
      <c r="E9" s="161" t="s">
        <v>97</v>
      </c>
      <c r="F9" s="161">
        <v>1</v>
      </c>
      <c r="G9" s="295">
        <f>СР4!AF9</f>
        <v>0.84953672641117328</v>
      </c>
      <c r="H9" s="298">
        <f>СР4!AG9</f>
        <v>0.94100888080368972</v>
      </c>
      <c r="I9" s="162"/>
      <c r="J9" s="680"/>
      <c r="K9" s="680"/>
      <c r="L9" s="680"/>
      <c r="M9" s="680">
        <v>0.04</v>
      </c>
      <c r="N9" s="164"/>
      <c r="O9" s="165"/>
      <c r="P9" s="640">
        <f t="shared" si="2"/>
        <v>6.5200000000000006E-3</v>
      </c>
      <c r="Q9" s="636">
        <f t="shared" si="3"/>
        <v>1.56E-3</v>
      </c>
      <c r="R9" s="172">
        <f t="shared" si="0"/>
        <v>0.85112169993944797</v>
      </c>
      <c r="S9" s="173">
        <f t="shared" si="1"/>
        <v>0.94259143082224139</v>
      </c>
      <c r="T9" s="562">
        <f t="shared" si="4"/>
        <v>4273.5447776192459</v>
      </c>
      <c r="U9" s="639">
        <f t="shared" si="5"/>
        <v>3341.8508772694781</v>
      </c>
    </row>
    <row r="10" spans="1:44" ht="12.75" customHeight="1" x14ac:dyDescent="0.2">
      <c r="A10" s="159">
        <v>4</v>
      </c>
      <c r="B10" s="2621" t="s">
        <v>235</v>
      </c>
      <c r="C10" s="2623" t="s">
        <v>342</v>
      </c>
      <c r="D10" s="160" t="s">
        <v>39</v>
      </c>
      <c r="E10" s="3176" t="s">
        <v>48</v>
      </c>
      <c r="F10" s="161">
        <v>1</v>
      </c>
      <c r="G10" s="295">
        <f>СР4!AF19</f>
        <v>0.66261332251082428</v>
      </c>
      <c r="H10" s="298">
        <f>СР4!AG19</f>
        <v>0.75428376719695722</v>
      </c>
      <c r="I10" s="162"/>
      <c r="J10" s="680"/>
      <c r="K10" s="680">
        <v>0.55000000000000004</v>
      </c>
      <c r="L10" s="680"/>
      <c r="M10" s="680"/>
      <c r="N10" s="164"/>
      <c r="O10" s="165"/>
      <c r="P10" s="640">
        <f t="shared" si="2"/>
        <v>2.7500000000000004E-2</v>
      </c>
      <c r="Q10" s="636">
        <f t="shared" si="3"/>
        <v>2.035E-2</v>
      </c>
      <c r="R10" s="172">
        <f t="shared" si="0"/>
        <v>0.68351675172962967</v>
      </c>
      <c r="S10" s="173">
        <f t="shared" si="1"/>
        <v>0.7751217473931109</v>
      </c>
      <c r="T10" s="562">
        <f t="shared" si="4"/>
        <v>5321.4594765826714</v>
      </c>
      <c r="U10" s="639">
        <f t="shared" si="5"/>
        <v>4063.8777206214099</v>
      </c>
    </row>
    <row r="11" spans="1:44" ht="12.75" customHeight="1" x14ac:dyDescent="0.2">
      <c r="A11" s="159">
        <v>4</v>
      </c>
      <c r="B11" s="2622"/>
      <c r="C11" s="2624"/>
      <c r="D11" s="160" t="s">
        <v>39</v>
      </c>
      <c r="E11" s="3175"/>
      <c r="F11" s="161">
        <v>2</v>
      </c>
      <c r="G11" s="295">
        <f>СР4!AF20</f>
        <v>0.66261332251082428</v>
      </c>
      <c r="H11" s="298">
        <f>СР4!AG20</f>
        <v>0.75428376719695722</v>
      </c>
      <c r="I11" s="162"/>
      <c r="J11" s="680"/>
      <c r="K11" s="680">
        <v>0.55000000000000004</v>
      </c>
      <c r="L11" s="680"/>
      <c r="M11" s="680"/>
      <c r="N11" s="164"/>
      <c r="O11" s="165"/>
      <c r="P11" s="640">
        <f t="shared" si="2"/>
        <v>2.7500000000000004E-2</v>
      </c>
      <c r="Q11" s="636">
        <f t="shared" si="3"/>
        <v>2.035E-2</v>
      </c>
      <c r="R11" s="172">
        <f t="shared" si="0"/>
        <v>0.68351675172962967</v>
      </c>
      <c r="S11" s="173">
        <f t="shared" si="1"/>
        <v>0.7751217473931109</v>
      </c>
      <c r="T11" s="562">
        <f t="shared" si="4"/>
        <v>5321.4594765826714</v>
      </c>
      <c r="U11" s="639">
        <f t="shared" si="5"/>
        <v>4063.8777206214099</v>
      </c>
    </row>
    <row r="12" spans="1:44" ht="12.75" customHeight="1" x14ac:dyDescent="0.2">
      <c r="A12" s="176">
        <v>4</v>
      </c>
      <c r="B12" s="2621" t="s">
        <v>264</v>
      </c>
      <c r="C12" s="2623" t="s">
        <v>361</v>
      </c>
      <c r="D12" s="160" t="s">
        <v>39</v>
      </c>
      <c r="E12" s="3176" t="s">
        <v>64</v>
      </c>
      <c r="F12" s="161">
        <v>1</v>
      </c>
      <c r="G12" s="295">
        <f>СР4!AF21</f>
        <v>0.73251156601878298</v>
      </c>
      <c r="H12" s="298">
        <f>СР4!AG21</f>
        <v>0.74663156062160263</v>
      </c>
      <c r="I12" s="162"/>
      <c r="J12" s="680"/>
      <c r="K12" s="680"/>
      <c r="L12" s="680">
        <v>0.05</v>
      </c>
      <c r="M12" s="680"/>
      <c r="N12" s="164"/>
      <c r="O12" s="165"/>
      <c r="P12" s="640">
        <f t="shared" si="2"/>
        <v>1.11E-2</v>
      </c>
      <c r="Q12" s="636">
        <f t="shared" si="3"/>
        <v>1.9500000000000001E-3</v>
      </c>
      <c r="R12" s="172">
        <f t="shared" si="0"/>
        <v>0.73454543900208313</v>
      </c>
      <c r="S12" s="173">
        <f t="shared" si="1"/>
        <v>0.7486638517403349</v>
      </c>
      <c r="T12" s="562">
        <f t="shared" si="4"/>
        <v>4951.7790224606197</v>
      </c>
      <c r="U12" s="639">
        <f t="shared" si="5"/>
        <v>4207.4957842261892</v>
      </c>
    </row>
    <row r="13" spans="1:44" ht="12.75" customHeight="1" x14ac:dyDescent="0.2">
      <c r="A13" s="176">
        <v>4</v>
      </c>
      <c r="B13" s="2622"/>
      <c r="C13" s="2624"/>
      <c r="D13" s="160" t="s">
        <v>39</v>
      </c>
      <c r="E13" s="3175"/>
      <c r="F13" s="161">
        <v>2</v>
      </c>
      <c r="G13" s="295">
        <f>СР4!AF22</f>
        <v>0.73251156601878298</v>
      </c>
      <c r="H13" s="298">
        <f>СР4!AG22</f>
        <v>0.74663156062160263</v>
      </c>
      <c r="I13" s="162"/>
      <c r="J13" s="680"/>
      <c r="K13" s="680"/>
      <c r="L13" s="680">
        <v>0.05</v>
      </c>
      <c r="M13" s="680"/>
      <c r="N13" s="164"/>
      <c r="O13" s="165"/>
      <c r="P13" s="640">
        <f t="shared" si="2"/>
        <v>1.11E-2</v>
      </c>
      <c r="Q13" s="636">
        <f t="shared" si="3"/>
        <v>1.9500000000000001E-3</v>
      </c>
      <c r="R13" s="172">
        <f t="shared" si="0"/>
        <v>0.73454543900208313</v>
      </c>
      <c r="S13" s="173">
        <f t="shared" si="1"/>
        <v>0.7486638517403349</v>
      </c>
      <c r="T13" s="562">
        <f t="shared" si="4"/>
        <v>4951.7790224606197</v>
      </c>
      <c r="U13" s="639">
        <f t="shared" si="5"/>
        <v>4207.4957842261892</v>
      </c>
    </row>
    <row r="14" spans="1:44" ht="12.75" customHeight="1" x14ac:dyDescent="0.2">
      <c r="A14" s="176">
        <v>4</v>
      </c>
      <c r="B14" s="2621" t="s">
        <v>265</v>
      </c>
      <c r="C14" s="2623" t="s">
        <v>361</v>
      </c>
      <c r="D14" s="160" t="s">
        <v>39</v>
      </c>
      <c r="E14" s="3176" t="s">
        <v>71</v>
      </c>
      <c r="F14" s="161">
        <v>1</v>
      </c>
      <c r="G14" s="295">
        <f>СР4!AF23</f>
        <v>0.64537600967427633</v>
      </c>
      <c r="H14" s="298">
        <f>СР4!AG23</f>
        <v>0.65953410532045387</v>
      </c>
      <c r="I14" s="162"/>
      <c r="J14" s="680"/>
      <c r="K14" s="680"/>
      <c r="L14" s="680"/>
      <c r="M14" s="680"/>
      <c r="N14" s="164"/>
      <c r="O14" s="165">
        <v>7.0000000000000007E-2</v>
      </c>
      <c r="P14" s="640">
        <f t="shared" si="2"/>
        <v>4.5500000000000002E-3</v>
      </c>
      <c r="Q14" s="636">
        <f t="shared" si="3"/>
        <v>2.5200000000000001E-3</v>
      </c>
      <c r="R14" s="172">
        <f t="shared" si="0"/>
        <v>0.64791198619245338</v>
      </c>
      <c r="S14" s="173">
        <f t="shared" si="1"/>
        <v>0.6620697401872907</v>
      </c>
      <c r="T14" s="562">
        <f t="shared" si="4"/>
        <v>5613.8901168811381</v>
      </c>
      <c r="U14" s="639">
        <f t="shared" si="5"/>
        <v>4757.8069330111766</v>
      </c>
    </row>
    <row r="15" spans="1:44" ht="12.75" customHeight="1" x14ac:dyDescent="0.2">
      <c r="A15" s="176">
        <v>4</v>
      </c>
      <c r="B15" s="2622"/>
      <c r="C15" s="2624"/>
      <c r="D15" s="160" t="s">
        <v>39</v>
      </c>
      <c r="E15" s="3175"/>
      <c r="F15" s="161">
        <v>2</v>
      </c>
      <c r="G15" s="295">
        <f>СР4!AF24</f>
        <v>0.64915581862530625</v>
      </c>
      <c r="H15" s="298">
        <f>СР4!AG24</f>
        <v>0.66331392236319853</v>
      </c>
      <c r="I15" s="162"/>
      <c r="J15" s="680"/>
      <c r="K15" s="680"/>
      <c r="L15" s="680"/>
      <c r="M15" s="680"/>
      <c r="N15" s="164"/>
      <c r="O15" s="165">
        <v>0.08</v>
      </c>
      <c r="P15" s="640">
        <f t="shared" si="2"/>
        <v>5.2000000000000006E-3</v>
      </c>
      <c r="Q15" s="636">
        <f t="shared" si="3"/>
        <v>2.8799999999999997E-3</v>
      </c>
      <c r="R15" s="172">
        <f t="shared" si="0"/>
        <v>0.65205655335283097</v>
      </c>
      <c r="S15" s="173">
        <f t="shared" si="1"/>
        <v>0.66621421644517864</v>
      </c>
      <c r="T15" s="562">
        <f t="shared" si="4"/>
        <v>5578.2074073051726</v>
      </c>
      <c r="U15" s="639">
        <f t="shared" si="5"/>
        <v>4728.2089187588008</v>
      </c>
    </row>
    <row r="16" spans="1:44" ht="12.75" customHeight="1" x14ac:dyDescent="0.2">
      <c r="A16" s="176">
        <v>4</v>
      </c>
      <c r="B16" s="2621" t="s">
        <v>166</v>
      </c>
      <c r="C16" s="2623" t="s">
        <v>353</v>
      </c>
      <c r="D16" s="160" t="s">
        <v>39</v>
      </c>
      <c r="E16" s="3176" t="s">
        <v>166</v>
      </c>
      <c r="F16" s="161">
        <v>1</v>
      </c>
      <c r="G16" s="295">
        <f>СР4!AF25</f>
        <v>0.51064743574119231</v>
      </c>
      <c r="H16" s="298">
        <f>СР4!AG25</f>
        <v>0.59360029627677557</v>
      </c>
      <c r="I16" s="162"/>
      <c r="J16" s="680"/>
      <c r="K16" s="680"/>
      <c r="L16" s="680"/>
      <c r="M16" s="680"/>
      <c r="N16" s="164">
        <v>0.11</v>
      </c>
      <c r="O16" s="165"/>
      <c r="P16" s="640">
        <f t="shared" si="2"/>
        <v>7.1500000000000001E-3</v>
      </c>
      <c r="Q16" s="636">
        <f t="shared" si="3"/>
        <v>3.96E-3</v>
      </c>
      <c r="R16" s="172">
        <f t="shared" si="0"/>
        <v>0.51465710470188331</v>
      </c>
      <c r="S16" s="173">
        <f t="shared" si="1"/>
        <v>0.59760307076385388</v>
      </c>
      <c r="T16" s="562">
        <f t="shared" si="4"/>
        <v>7067.4370618114044</v>
      </c>
      <c r="U16" s="639">
        <f t="shared" si="5"/>
        <v>5271.0572520547503</v>
      </c>
    </row>
    <row r="17" spans="1:21" ht="12.75" customHeight="1" thickBot="1" x14ac:dyDescent="0.25">
      <c r="A17" s="159">
        <v>4</v>
      </c>
      <c r="B17" s="2629"/>
      <c r="C17" s="2801"/>
      <c r="D17" s="301" t="s">
        <v>39</v>
      </c>
      <c r="E17" s="3177"/>
      <c r="F17" s="674">
        <v>2</v>
      </c>
      <c r="G17" s="641">
        <f>СР4!AF26</f>
        <v>0.50510767999928019</v>
      </c>
      <c r="H17" s="642">
        <f>СР4!AG26</f>
        <v>0.58805613774968435</v>
      </c>
      <c r="I17" s="430"/>
      <c r="J17" s="681"/>
      <c r="K17" s="681"/>
      <c r="L17" s="681"/>
      <c r="M17" s="681"/>
      <c r="N17" s="644">
        <v>0.11</v>
      </c>
      <c r="O17" s="645"/>
      <c r="P17" s="646">
        <f t="shared" si="2"/>
        <v>7.1500000000000001E-3</v>
      </c>
      <c r="Q17" s="647">
        <f t="shared" si="3"/>
        <v>3.96E-3</v>
      </c>
      <c r="R17" s="190">
        <f t="shared" si="0"/>
        <v>0.50911788941251068</v>
      </c>
      <c r="S17" s="191">
        <f t="shared" si="1"/>
        <v>0.59205931278551238</v>
      </c>
      <c r="T17" s="648">
        <f t="shared" si="4"/>
        <v>7144.3309526833964</v>
      </c>
      <c r="U17" s="649">
        <f t="shared" si="5"/>
        <v>5320.4128910326972</v>
      </c>
    </row>
    <row r="18" spans="1:21" ht="12.75" customHeight="1" x14ac:dyDescent="0.2">
      <c r="A18" s="277">
        <v>4</v>
      </c>
      <c r="B18" s="2702" t="s">
        <v>263</v>
      </c>
      <c r="C18" s="2802" t="s">
        <v>342</v>
      </c>
      <c r="D18" s="663" t="s">
        <v>35</v>
      </c>
      <c r="E18" s="3170" t="s">
        <v>98</v>
      </c>
      <c r="F18" s="251">
        <v>1</v>
      </c>
      <c r="G18" s="650">
        <f>СР4!AF39</f>
        <v>0.8051263522201243</v>
      </c>
      <c r="H18" s="651">
        <f>СР4!AG39</f>
        <v>0.81911409281652792</v>
      </c>
      <c r="I18" s="254">
        <v>0.35</v>
      </c>
      <c r="J18" s="684"/>
      <c r="K18" s="684"/>
      <c r="L18" s="684"/>
      <c r="M18" s="684"/>
      <c r="N18" s="256"/>
      <c r="O18" s="271"/>
      <c r="P18" s="587">
        <f t="shared" si="2"/>
        <v>4.2699999999999995E-2</v>
      </c>
      <c r="Q18" s="702">
        <f t="shared" si="3"/>
        <v>2.5899999999999996E-2</v>
      </c>
      <c r="R18" s="154">
        <f t="shared" si="0"/>
        <v>0.83212264005030301</v>
      </c>
      <c r="S18" s="653">
        <f t="shared" si="1"/>
        <v>0.84609225682459699</v>
      </c>
      <c r="T18" s="339">
        <f t="shared" si="4"/>
        <v>4371.1185356941642</v>
      </c>
      <c r="U18" s="685">
        <f t="shared" si="5"/>
        <v>3722.9982600502926</v>
      </c>
    </row>
    <row r="19" spans="1:21" ht="12.75" customHeight="1" x14ac:dyDescent="0.2">
      <c r="A19" s="276">
        <v>4</v>
      </c>
      <c r="B19" s="2612"/>
      <c r="C19" s="2614"/>
      <c r="D19" s="664" t="s">
        <v>35</v>
      </c>
      <c r="E19" s="3171"/>
      <c r="F19" s="230">
        <v>2</v>
      </c>
      <c r="G19" s="328">
        <f>СР4!AF40</f>
        <v>0.8051263522201243</v>
      </c>
      <c r="H19" s="654">
        <f>СР4!AG40</f>
        <v>0.81911409281652792</v>
      </c>
      <c r="I19" s="233">
        <v>0.35</v>
      </c>
      <c r="J19" s="686"/>
      <c r="K19" s="686"/>
      <c r="L19" s="686"/>
      <c r="M19" s="686"/>
      <c r="N19" s="235"/>
      <c r="O19" s="236"/>
      <c r="P19" s="698">
        <f t="shared" si="2"/>
        <v>4.2699999999999995E-2</v>
      </c>
      <c r="Q19" s="837">
        <f t="shared" si="3"/>
        <v>2.5899999999999996E-2</v>
      </c>
      <c r="R19" s="172">
        <f t="shared" si="0"/>
        <v>0.83212264005030301</v>
      </c>
      <c r="S19" s="657">
        <f t="shared" si="1"/>
        <v>0.84609225682459699</v>
      </c>
      <c r="T19" s="361">
        <f t="shared" si="4"/>
        <v>4371.1185356941642</v>
      </c>
      <c r="U19" s="687">
        <f t="shared" si="5"/>
        <v>3722.9982600502926</v>
      </c>
    </row>
    <row r="20" spans="1:21" ht="12.75" customHeight="1" x14ac:dyDescent="0.2">
      <c r="A20" s="276">
        <v>4</v>
      </c>
      <c r="B20" s="2611" t="s">
        <v>48</v>
      </c>
      <c r="C20" s="2613" t="s">
        <v>353</v>
      </c>
      <c r="D20" s="664" t="s">
        <v>35</v>
      </c>
      <c r="E20" s="3172" t="s">
        <v>48</v>
      </c>
      <c r="F20" s="230">
        <v>1</v>
      </c>
      <c r="G20" s="328">
        <f>СР4!AF45</f>
        <v>0.80591334478704979</v>
      </c>
      <c r="H20" s="654">
        <f>СР4!AG45</f>
        <v>0.81999085317752785</v>
      </c>
      <c r="I20" s="233"/>
      <c r="J20" s="686">
        <v>0.3</v>
      </c>
      <c r="K20" s="686"/>
      <c r="L20" s="686"/>
      <c r="M20" s="686"/>
      <c r="N20" s="235"/>
      <c r="O20" s="236"/>
      <c r="P20" s="698">
        <f t="shared" si="2"/>
        <v>1.83E-2</v>
      </c>
      <c r="Q20" s="837">
        <f t="shared" si="3"/>
        <v>1.1099999999999999E-2</v>
      </c>
      <c r="R20" s="172">
        <f t="shared" si="0"/>
        <v>0.81721826678074361</v>
      </c>
      <c r="S20" s="657">
        <f t="shared" si="1"/>
        <v>0.83129230492971073</v>
      </c>
      <c r="T20" s="361">
        <f t="shared" si="4"/>
        <v>4450.8387094956088</v>
      </c>
      <c r="U20" s="687">
        <f t="shared" si="5"/>
        <v>3789.280835778151</v>
      </c>
    </row>
    <row r="21" spans="1:21" ht="12.75" customHeight="1" x14ac:dyDescent="0.2">
      <c r="A21" s="276">
        <v>4</v>
      </c>
      <c r="B21" s="2627"/>
      <c r="C21" s="2628"/>
      <c r="D21" s="664" t="s">
        <v>35</v>
      </c>
      <c r="E21" s="3171"/>
      <c r="F21" s="230">
        <v>2</v>
      </c>
      <c r="G21" s="328">
        <f>СР4!AF46</f>
        <v>0.80591334478704979</v>
      </c>
      <c r="H21" s="654">
        <f>СР4!AG46</f>
        <v>0.81999085317752785</v>
      </c>
      <c r="I21" s="233"/>
      <c r="J21" s="686">
        <v>0.3</v>
      </c>
      <c r="K21" s="686"/>
      <c r="L21" s="686"/>
      <c r="M21" s="686"/>
      <c r="N21" s="235"/>
      <c r="O21" s="236"/>
      <c r="P21" s="698">
        <f t="shared" si="2"/>
        <v>1.83E-2</v>
      </c>
      <c r="Q21" s="837">
        <f t="shared" si="3"/>
        <v>1.1099999999999999E-2</v>
      </c>
      <c r="R21" s="172">
        <f t="shared" si="0"/>
        <v>0.81721826678074361</v>
      </c>
      <c r="S21" s="657">
        <f t="shared" si="1"/>
        <v>0.83129230492971073</v>
      </c>
      <c r="T21" s="361">
        <f t="shared" si="4"/>
        <v>4450.8387094956088</v>
      </c>
      <c r="U21" s="687">
        <f t="shared" si="5"/>
        <v>3789.280835778151</v>
      </c>
    </row>
    <row r="22" spans="1:21" ht="12.75" customHeight="1" x14ac:dyDescent="0.2">
      <c r="A22" s="276">
        <v>4</v>
      </c>
      <c r="B22" s="2612"/>
      <c r="C22" s="2614"/>
      <c r="D22" s="664" t="s">
        <v>35</v>
      </c>
      <c r="E22" s="230" t="s">
        <v>97</v>
      </c>
      <c r="F22" s="230">
        <v>1</v>
      </c>
      <c r="G22" s="328">
        <f>СР4!AF35</f>
        <v>0.9506996732726366</v>
      </c>
      <c r="H22" s="654">
        <f>СР4!AG35</f>
        <v>0.96476862862359802</v>
      </c>
      <c r="I22" s="233"/>
      <c r="J22" s="686"/>
      <c r="K22" s="686"/>
      <c r="L22" s="686"/>
      <c r="M22" s="686">
        <v>0.04</v>
      </c>
      <c r="N22" s="235"/>
      <c r="O22" s="236"/>
      <c r="P22" s="698">
        <f t="shared" si="2"/>
        <v>6.5200000000000006E-3</v>
      </c>
      <c r="Q22" s="837">
        <f t="shared" si="3"/>
        <v>1.56E-3</v>
      </c>
      <c r="R22" s="172">
        <f t="shared" si="0"/>
        <v>0.95228199381344425</v>
      </c>
      <c r="S22" s="657">
        <f t="shared" si="1"/>
        <v>0.96635062420301854</v>
      </c>
      <c r="T22" s="361">
        <f t="shared" si="4"/>
        <v>3819.5689087104643</v>
      </c>
      <c r="U22" s="687">
        <f t="shared" si="5"/>
        <v>3259.6864130945323</v>
      </c>
    </row>
    <row r="23" spans="1:21" ht="12.75" customHeight="1" x14ac:dyDescent="0.2">
      <c r="A23" s="276">
        <v>4</v>
      </c>
      <c r="B23" s="2611" t="s">
        <v>235</v>
      </c>
      <c r="C23" s="2613" t="s">
        <v>342</v>
      </c>
      <c r="D23" s="664" t="s">
        <v>35</v>
      </c>
      <c r="E23" s="3172" t="s">
        <v>48</v>
      </c>
      <c r="F23" s="230">
        <v>1</v>
      </c>
      <c r="G23" s="328">
        <f>СР4!AF45</f>
        <v>0.80591334478704979</v>
      </c>
      <c r="H23" s="654">
        <f>СР4!AG45</f>
        <v>0.81999085317752785</v>
      </c>
      <c r="I23" s="233"/>
      <c r="J23" s="686"/>
      <c r="K23" s="686">
        <v>0.55000000000000004</v>
      </c>
      <c r="L23" s="686"/>
      <c r="M23" s="686"/>
      <c r="N23" s="235"/>
      <c r="O23" s="236"/>
      <c r="P23" s="698">
        <f t="shared" si="2"/>
        <v>2.7500000000000004E-2</v>
      </c>
      <c r="Q23" s="837">
        <f t="shared" si="3"/>
        <v>2.035E-2</v>
      </c>
      <c r="R23" s="172">
        <f t="shared" si="0"/>
        <v>0.82672085067372236</v>
      </c>
      <c r="S23" s="657">
        <f t="shared" si="1"/>
        <v>0.84079069899656678</v>
      </c>
      <c r="T23" s="361">
        <f t="shared" si="4"/>
        <v>4399.6793995584849</v>
      </c>
      <c r="U23" s="687">
        <f t="shared" si="5"/>
        <v>3746.4734133706947</v>
      </c>
    </row>
    <row r="24" spans="1:21" ht="12.75" customHeight="1" x14ac:dyDescent="0.2">
      <c r="A24" s="276">
        <v>4</v>
      </c>
      <c r="B24" s="2612"/>
      <c r="C24" s="2614"/>
      <c r="D24" s="664" t="s">
        <v>35</v>
      </c>
      <c r="E24" s="3171"/>
      <c r="F24" s="230">
        <v>2</v>
      </c>
      <c r="G24" s="328">
        <f>СР4!AF46</f>
        <v>0.80591334478704979</v>
      </c>
      <c r="H24" s="654">
        <f>СР4!AG46</f>
        <v>0.81999085317752785</v>
      </c>
      <c r="I24" s="233"/>
      <c r="J24" s="686"/>
      <c r="K24" s="686">
        <v>0.55000000000000004</v>
      </c>
      <c r="L24" s="686"/>
      <c r="M24" s="686"/>
      <c r="N24" s="235"/>
      <c r="O24" s="236"/>
      <c r="P24" s="698">
        <f t="shared" si="2"/>
        <v>2.7500000000000004E-2</v>
      </c>
      <c r="Q24" s="837">
        <f t="shared" si="3"/>
        <v>2.035E-2</v>
      </c>
      <c r="R24" s="172">
        <f t="shared" si="0"/>
        <v>0.82672085067372236</v>
      </c>
      <c r="S24" s="657">
        <f t="shared" si="1"/>
        <v>0.84079069899656678</v>
      </c>
      <c r="T24" s="361">
        <f t="shared" si="4"/>
        <v>4399.6793995584849</v>
      </c>
      <c r="U24" s="687">
        <f t="shared" si="5"/>
        <v>3746.4734133706947</v>
      </c>
    </row>
    <row r="25" spans="1:21" ht="12.75" customHeight="1" x14ac:dyDescent="0.2">
      <c r="A25" s="276">
        <v>4</v>
      </c>
      <c r="B25" s="2611" t="s">
        <v>264</v>
      </c>
      <c r="C25" s="2613" t="s">
        <v>361</v>
      </c>
      <c r="D25" s="664" t="s">
        <v>35</v>
      </c>
      <c r="E25" s="3172" t="s">
        <v>64</v>
      </c>
      <c r="F25" s="230">
        <v>1</v>
      </c>
      <c r="G25" s="328">
        <f>СР4!AF59</f>
        <v>0.67286151087550361</v>
      </c>
      <c r="H25" s="654">
        <f>СР4!AG59</f>
        <v>0.76445594125081251</v>
      </c>
      <c r="I25" s="233"/>
      <c r="J25" s="686"/>
      <c r="K25" s="686"/>
      <c r="L25" s="686">
        <v>0.05</v>
      </c>
      <c r="M25" s="686"/>
      <c r="N25" s="235"/>
      <c r="O25" s="236"/>
      <c r="P25" s="698">
        <f t="shared" si="2"/>
        <v>1.11E-2</v>
      </c>
      <c r="Q25" s="837">
        <f t="shared" si="3"/>
        <v>1.9500000000000001E-3</v>
      </c>
      <c r="R25" s="172">
        <f t="shared" si="0"/>
        <v>0.67490279686046639</v>
      </c>
      <c r="S25" s="657">
        <f t="shared" si="1"/>
        <v>0.76648631871974326</v>
      </c>
      <c r="T25" s="361">
        <f t="shared" si="4"/>
        <v>5389.3786080229302</v>
      </c>
      <c r="U25" s="687">
        <f t="shared" si="5"/>
        <v>4109.6623945766223</v>
      </c>
    </row>
    <row r="26" spans="1:21" ht="12.75" customHeight="1" x14ac:dyDescent="0.2">
      <c r="A26" s="275">
        <v>4</v>
      </c>
      <c r="B26" s="2612"/>
      <c r="C26" s="2614"/>
      <c r="D26" s="664" t="s">
        <v>35</v>
      </c>
      <c r="E26" s="3171"/>
      <c r="F26" s="230">
        <v>2</v>
      </c>
      <c r="G26" s="328">
        <f>СР4!AF60</f>
        <v>0.67286151087550361</v>
      </c>
      <c r="H26" s="654">
        <f>СР4!AG60</f>
        <v>0.76445594125081251</v>
      </c>
      <c r="I26" s="233"/>
      <c r="J26" s="686"/>
      <c r="K26" s="686"/>
      <c r="L26" s="686">
        <v>0.05</v>
      </c>
      <c r="M26" s="686"/>
      <c r="N26" s="235"/>
      <c r="O26" s="236"/>
      <c r="P26" s="698">
        <f t="shared" si="2"/>
        <v>1.11E-2</v>
      </c>
      <c r="Q26" s="837">
        <f t="shared" si="3"/>
        <v>1.9500000000000001E-3</v>
      </c>
      <c r="R26" s="172">
        <f t="shared" si="0"/>
        <v>0.67490279686046639</v>
      </c>
      <c r="S26" s="657">
        <f t="shared" si="1"/>
        <v>0.76648631871974326</v>
      </c>
      <c r="T26" s="361">
        <f t="shared" si="4"/>
        <v>5389.3786080229302</v>
      </c>
      <c r="U26" s="687">
        <f t="shared" si="5"/>
        <v>4109.6623945766223</v>
      </c>
    </row>
    <row r="27" spans="1:21" ht="12.75" customHeight="1" x14ac:dyDescent="0.2">
      <c r="A27" s="275">
        <v>4</v>
      </c>
      <c r="B27" s="2611" t="s">
        <v>265</v>
      </c>
      <c r="C27" s="2613" t="s">
        <v>361</v>
      </c>
      <c r="D27" s="664" t="s">
        <v>35</v>
      </c>
      <c r="E27" s="3172" t="s">
        <v>71</v>
      </c>
      <c r="F27" s="230">
        <v>1</v>
      </c>
      <c r="G27" s="328">
        <f>СР4!AF61</f>
        <v>0.7894627030492799</v>
      </c>
      <c r="H27" s="654">
        <f>СР4!AG61</f>
        <v>0.88064501004313622</v>
      </c>
      <c r="I27" s="233"/>
      <c r="J27" s="686"/>
      <c r="K27" s="686"/>
      <c r="L27" s="686"/>
      <c r="M27" s="686"/>
      <c r="N27" s="235"/>
      <c r="O27" s="236">
        <v>7.0000000000000007E-2</v>
      </c>
      <c r="P27" s="698">
        <f t="shared" si="2"/>
        <v>4.5500000000000002E-3</v>
      </c>
      <c r="Q27" s="837">
        <f t="shared" si="3"/>
        <v>2.5200000000000001E-3</v>
      </c>
      <c r="R27" s="172">
        <f t="shared" si="0"/>
        <v>0.79199577298697987</v>
      </c>
      <c r="S27" s="657">
        <f t="shared" si="1"/>
        <v>0.88317673059501112</v>
      </c>
      <c r="T27" s="361">
        <f t="shared" si="4"/>
        <v>4592.5834707130925</v>
      </c>
      <c r="U27" s="687">
        <f t="shared" si="5"/>
        <v>3566.6700569406894</v>
      </c>
    </row>
    <row r="28" spans="1:21" ht="12.75" customHeight="1" x14ac:dyDescent="0.2">
      <c r="A28" s="275">
        <v>4</v>
      </c>
      <c r="B28" s="2612"/>
      <c r="C28" s="2614"/>
      <c r="D28" s="664" t="s">
        <v>35</v>
      </c>
      <c r="E28" s="3171"/>
      <c r="F28" s="230">
        <v>2</v>
      </c>
      <c r="G28" s="328">
        <f>СР4!AF62</f>
        <v>0.79321936869057563</v>
      </c>
      <c r="H28" s="654">
        <f>СР4!AG62</f>
        <v>0.88440625992463173</v>
      </c>
      <c r="I28" s="233"/>
      <c r="J28" s="686"/>
      <c r="K28" s="686"/>
      <c r="L28" s="686"/>
      <c r="M28" s="686"/>
      <c r="N28" s="235"/>
      <c r="O28" s="236">
        <v>0.08</v>
      </c>
      <c r="P28" s="698">
        <f t="shared" si="2"/>
        <v>5.2000000000000006E-3</v>
      </c>
      <c r="Q28" s="837">
        <f t="shared" si="3"/>
        <v>2.8799999999999997E-3</v>
      </c>
      <c r="R28" s="172">
        <f t="shared" si="0"/>
        <v>0.79611635131401048</v>
      </c>
      <c r="S28" s="657">
        <f t="shared" si="1"/>
        <v>0.88730149726631313</v>
      </c>
      <c r="T28" s="361">
        <f t="shared" si="4"/>
        <v>4568.8129503824084</v>
      </c>
      <c r="U28" s="687">
        <f t="shared" si="5"/>
        <v>3550.0898056690244</v>
      </c>
    </row>
    <row r="29" spans="1:21" ht="12.75" customHeight="1" x14ac:dyDescent="0.2">
      <c r="A29" s="275">
        <v>4</v>
      </c>
      <c r="B29" s="2611" t="s">
        <v>166</v>
      </c>
      <c r="C29" s="2613" t="s">
        <v>353</v>
      </c>
      <c r="D29" s="664" t="s">
        <v>35</v>
      </c>
      <c r="E29" s="3172" t="s">
        <v>166</v>
      </c>
      <c r="F29" s="230">
        <v>1</v>
      </c>
      <c r="G29" s="328">
        <f>СР4!AF63</f>
        <v>0.60284693099671016</v>
      </c>
      <c r="H29" s="654">
        <f>СР4!AG63</f>
        <v>0.61557508017806462</v>
      </c>
      <c r="I29" s="233"/>
      <c r="J29" s="686"/>
      <c r="K29" s="686"/>
      <c r="L29" s="686"/>
      <c r="M29" s="686"/>
      <c r="N29" s="235">
        <v>0.11</v>
      </c>
      <c r="O29" s="236"/>
      <c r="P29" s="698">
        <f t="shared" si="2"/>
        <v>7.1500000000000001E-3</v>
      </c>
      <c r="Q29" s="837">
        <f t="shared" si="3"/>
        <v>3.96E-3</v>
      </c>
      <c r="R29" s="172">
        <f t="shared" si="0"/>
        <v>0.60684905372394393</v>
      </c>
      <c r="S29" s="657">
        <f t="shared" si="1"/>
        <v>0.61957633756563113</v>
      </c>
      <c r="T29" s="361">
        <f t="shared" si="4"/>
        <v>5993.7585361206739</v>
      </c>
      <c r="U29" s="687">
        <f t="shared" si="5"/>
        <v>5084.1192747557498</v>
      </c>
    </row>
    <row r="30" spans="1:21" ht="12.75" customHeight="1" thickBot="1" x14ac:dyDescent="0.25">
      <c r="A30" s="278">
        <v>4</v>
      </c>
      <c r="B30" s="2615"/>
      <c r="C30" s="2616"/>
      <c r="D30" s="665" t="s">
        <v>35</v>
      </c>
      <c r="E30" s="3178"/>
      <c r="F30" s="260">
        <v>2</v>
      </c>
      <c r="G30" s="658">
        <f>СР4!AF64</f>
        <v>0.59734130210571579</v>
      </c>
      <c r="H30" s="659">
        <f>СР4!AG64</f>
        <v>0.61006734679167229</v>
      </c>
      <c r="I30" s="262"/>
      <c r="J30" s="688"/>
      <c r="K30" s="688"/>
      <c r="L30" s="688"/>
      <c r="M30" s="688"/>
      <c r="N30" s="264">
        <v>0.11</v>
      </c>
      <c r="O30" s="269"/>
      <c r="P30" s="700">
        <f t="shared" si="2"/>
        <v>7.1500000000000001E-3</v>
      </c>
      <c r="Q30" s="838">
        <f t="shared" si="3"/>
        <v>3.96E-3</v>
      </c>
      <c r="R30" s="190">
        <f t="shared" si="0"/>
        <v>0.60134381048949803</v>
      </c>
      <c r="S30" s="662">
        <f t="shared" si="1"/>
        <v>0.61406897422685391</v>
      </c>
      <c r="T30" s="689">
        <f t="shared" si="4"/>
        <v>6048.6308039553105</v>
      </c>
      <c r="U30" s="690">
        <f t="shared" si="5"/>
        <v>5129.716908375025</v>
      </c>
    </row>
    <row r="31" spans="1:21" ht="12.75" customHeight="1" x14ac:dyDescent="0.2">
      <c r="A31" s="839">
        <v>4</v>
      </c>
      <c r="B31" s="2617" t="s">
        <v>265</v>
      </c>
      <c r="C31" s="2793" t="s">
        <v>361</v>
      </c>
      <c r="D31" s="793" t="s">
        <v>35</v>
      </c>
      <c r="E31" s="3195" t="s">
        <v>71</v>
      </c>
      <c r="F31" s="440">
        <v>1</v>
      </c>
      <c r="G31" s="794">
        <f>СР4!AF73</f>
        <v>0.97970022915718979</v>
      </c>
      <c r="H31" s="840">
        <f>СР4!AG73</f>
        <v>1.007484633961516</v>
      </c>
      <c r="I31" s="443"/>
      <c r="J31" s="796"/>
      <c r="K31" s="796"/>
      <c r="L31" s="796"/>
      <c r="M31" s="796"/>
      <c r="N31" s="445"/>
      <c r="O31" s="797">
        <v>7.0000000000000007E-2</v>
      </c>
      <c r="P31" s="798">
        <f>0.122*I31+0.061*J31+0.05*K31+0.222*L31+0.163*M31+0.065*N31+0.065*O31</f>
        <v>4.5500000000000002E-3</v>
      </c>
      <c r="Q31" s="795">
        <f>0.074*I31+0.037*J31+0.037*K31+0.039*L31+0.039*M31+0.036*N31+0.036*O31</f>
        <v>2.5200000000000001E-3</v>
      </c>
      <c r="R31" s="154">
        <f>SQRT(P31^2+(G31+Q31)^2)</f>
        <v>0.9822307677249793</v>
      </c>
      <c r="S31" s="653">
        <f>SQRT(P31^2+(H31+Q31)^2)</f>
        <v>1.0100148826248732</v>
      </c>
      <c r="T31" s="534">
        <f>6300/(SQRT(3)*R31)</f>
        <v>3703.1080835711246</v>
      </c>
      <c r="U31" s="817">
        <f>6300/(2*S31)</f>
        <v>3118.7659253234319</v>
      </c>
    </row>
    <row r="32" spans="1:21" ht="12.75" customHeight="1" thickBot="1" x14ac:dyDescent="0.25">
      <c r="A32" s="452">
        <v>4</v>
      </c>
      <c r="B32" s="2618"/>
      <c r="C32" s="2797"/>
      <c r="D32" s="810" t="s">
        <v>35</v>
      </c>
      <c r="E32" s="3198"/>
      <c r="F32" s="455">
        <v>2</v>
      </c>
      <c r="G32" s="811">
        <f>СР4!AF74</f>
        <v>0.98343357176916113</v>
      </c>
      <c r="H32" s="841">
        <f>СР4!AG74</f>
        <v>1.0112205249759174</v>
      </c>
      <c r="I32" s="458"/>
      <c r="J32" s="813"/>
      <c r="K32" s="813"/>
      <c r="L32" s="813"/>
      <c r="M32" s="813"/>
      <c r="N32" s="460"/>
      <c r="O32" s="842">
        <v>0.08</v>
      </c>
      <c r="P32" s="815">
        <f>0.122*I32+0.061*J32+0.05*K32+0.222*L32+0.163*M32+0.065*N32+0.065*O32</f>
        <v>5.2000000000000006E-3</v>
      </c>
      <c r="Q32" s="843">
        <f>0.074*I32+0.037*J32+0.037*K32+0.039*L32+0.039*M32+0.036*N32+0.036*O32</f>
        <v>2.8799999999999997E-3</v>
      </c>
      <c r="R32" s="190">
        <f>SQRT(P32^2+(G32+Q32)^2)</f>
        <v>0.98632727928210528</v>
      </c>
      <c r="S32" s="662">
        <f>SQRT(P32^2+(H32+Q32)^2)</f>
        <v>1.01411385689992</v>
      </c>
      <c r="T32" s="820">
        <f>6300/(SQRT(3)*R32)</f>
        <v>3687.7279705191195</v>
      </c>
      <c r="U32" s="821">
        <f>6300/(2*S32)</f>
        <v>3106.1601008286634</v>
      </c>
    </row>
    <row r="33" spans="1:17" x14ac:dyDescent="0.2">
      <c r="A33" s="113"/>
      <c r="B33" s="200"/>
      <c r="C33" s="200"/>
      <c r="D33" s="201"/>
      <c r="E33" s="202"/>
      <c r="F33" s="202"/>
      <c r="G33" s="113"/>
      <c r="H33" s="113"/>
      <c r="I33" s="203"/>
      <c r="J33" s="203"/>
      <c r="K33" s="203"/>
      <c r="L33" s="203"/>
      <c r="M33" s="203"/>
      <c r="N33" s="204"/>
      <c r="O33" s="204"/>
      <c r="P33" s="208"/>
      <c r="Q33" s="208"/>
    </row>
    <row r="34" spans="1:17" ht="15.75" x14ac:dyDescent="0.2">
      <c r="A34" s="113"/>
      <c r="B34" s="207" t="s">
        <v>158</v>
      </c>
      <c r="C34" s="207"/>
      <c r="D34" s="2608">
        <v>42647</v>
      </c>
      <c r="E34" s="2608"/>
      <c r="F34" s="201"/>
      <c r="G34" s="113"/>
      <c r="H34" s="113"/>
      <c r="I34" s="203"/>
      <c r="J34" s="203"/>
      <c r="K34" s="203"/>
      <c r="L34" s="203"/>
      <c r="M34" s="203"/>
      <c r="N34" s="204"/>
      <c r="O34" s="204"/>
    </row>
    <row r="35" spans="1:17" x14ac:dyDescent="0.2">
      <c r="A35" s="113"/>
      <c r="B35" s="200" t="s">
        <v>328</v>
      </c>
      <c r="C35" s="200"/>
      <c r="D35" s="2610" t="s">
        <v>189</v>
      </c>
      <c r="E35" s="2610"/>
      <c r="F35" s="113"/>
      <c r="G35" s="113"/>
      <c r="H35" s="113"/>
      <c r="I35" s="203"/>
      <c r="J35" s="203"/>
      <c r="K35" s="203"/>
      <c r="L35" s="203"/>
      <c r="M35" s="203"/>
      <c r="N35" s="204"/>
      <c r="O35" s="204"/>
      <c r="P35" s="201"/>
      <c r="Q35" s="201"/>
    </row>
    <row r="36" spans="1:17" x14ac:dyDescent="0.2">
      <c r="A36" s="113"/>
      <c r="B36" s="200"/>
      <c r="C36" s="200"/>
      <c r="D36" s="201"/>
      <c r="E36" s="113"/>
      <c r="F36" s="113"/>
      <c r="G36" s="113"/>
      <c r="H36" s="113"/>
      <c r="I36" s="203"/>
      <c r="J36" s="203"/>
      <c r="K36" s="203"/>
      <c r="L36" s="203"/>
      <c r="M36" s="203"/>
      <c r="N36" s="204"/>
      <c r="O36" s="204"/>
      <c r="P36" s="201"/>
      <c r="Q36" s="201"/>
    </row>
    <row r="37" spans="1:17" x14ac:dyDescent="0.2">
      <c r="A37" s="113"/>
      <c r="B37" s="200"/>
      <c r="C37" s="200"/>
      <c r="D37" s="201"/>
      <c r="E37" s="113"/>
      <c r="F37" s="113"/>
      <c r="G37" s="113"/>
      <c r="H37" s="113"/>
      <c r="I37" s="203"/>
      <c r="J37" s="203"/>
      <c r="K37" s="203"/>
      <c r="L37" s="203"/>
      <c r="M37" s="203"/>
      <c r="N37" s="204"/>
      <c r="O37" s="204"/>
      <c r="P37" s="201"/>
      <c r="Q37" s="201"/>
    </row>
    <row r="38" spans="1:17" x14ac:dyDescent="0.2">
      <c r="A38" s="113"/>
      <c r="B38" s="200"/>
      <c r="C38" s="200"/>
      <c r="D38" s="201"/>
      <c r="E38" s="113"/>
      <c r="F38" s="113"/>
      <c r="G38" s="113"/>
      <c r="H38" s="113"/>
      <c r="I38" s="203"/>
      <c r="J38" s="203"/>
      <c r="K38" s="203"/>
      <c r="L38" s="203"/>
      <c r="M38" s="203"/>
      <c r="N38" s="204"/>
      <c r="O38" s="204"/>
      <c r="P38" s="201"/>
      <c r="Q38" s="201"/>
    </row>
    <row r="39" spans="1:17" x14ac:dyDescent="0.2">
      <c r="A39" s="113"/>
      <c r="B39" s="200"/>
      <c r="C39" s="200"/>
      <c r="D39" s="201"/>
      <c r="E39" s="113"/>
      <c r="F39" s="113"/>
      <c r="G39" s="113"/>
      <c r="H39" s="113"/>
      <c r="I39" s="203"/>
      <c r="J39" s="203"/>
      <c r="K39" s="203"/>
      <c r="L39" s="203"/>
      <c r="M39" s="203"/>
      <c r="N39" s="204"/>
      <c r="O39" s="113"/>
      <c r="P39" s="113"/>
      <c r="Q39" s="113"/>
    </row>
    <row r="40" spans="1:17" x14ac:dyDescent="0.2">
      <c r="A40" s="113"/>
      <c r="B40" s="200"/>
      <c r="C40" s="200"/>
      <c r="D40" s="201"/>
      <c r="E40" s="113"/>
      <c r="F40" s="113"/>
      <c r="G40" s="113"/>
      <c r="H40" s="113"/>
      <c r="I40" s="203"/>
      <c r="J40" s="203"/>
      <c r="K40" s="203"/>
      <c r="L40" s="203"/>
      <c r="M40" s="203"/>
      <c r="N40" s="204"/>
      <c r="O40" s="204"/>
      <c r="P40" s="201"/>
      <c r="Q40" s="201"/>
    </row>
    <row r="41" spans="1:17" x14ac:dyDescent="0.2">
      <c r="A41" s="113"/>
      <c r="B41" s="200"/>
      <c r="C41" s="200"/>
      <c r="D41" s="201"/>
      <c r="E41" s="113"/>
      <c r="F41" s="113"/>
      <c r="G41" s="113"/>
      <c r="H41" s="113"/>
      <c r="I41" s="203"/>
      <c r="J41" s="203"/>
      <c r="K41" s="203"/>
      <c r="L41" s="203"/>
      <c r="M41" s="203"/>
      <c r="N41" s="204"/>
      <c r="O41" s="204"/>
      <c r="P41" s="201"/>
      <c r="Q41" s="201"/>
    </row>
    <row r="42" spans="1:17" x14ac:dyDescent="0.2">
      <c r="A42" s="113"/>
      <c r="B42" s="200"/>
      <c r="C42" s="200"/>
      <c r="D42" s="201"/>
      <c r="E42" s="113"/>
      <c r="F42" s="113"/>
      <c r="G42" s="113"/>
      <c r="H42" s="113"/>
      <c r="I42" s="203"/>
      <c r="J42" s="203"/>
      <c r="K42" s="203"/>
      <c r="L42" s="203"/>
      <c r="M42" s="203"/>
      <c r="N42" s="204"/>
      <c r="O42" s="204"/>
      <c r="P42" s="201"/>
      <c r="Q42" s="201"/>
    </row>
    <row r="43" spans="1:17" x14ac:dyDescent="0.2">
      <c r="A43" s="113"/>
      <c r="B43" s="200"/>
      <c r="C43" s="200"/>
      <c r="D43" s="201"/>
      <c r="E43" s="113"/>
      <c r="F43" s="113"/>
      <c r="G43" s="113"/>
      <c r="H43" s="113"/>
      <c r="I43" s="203"/>
      <c r="J43" s="203"/>
      <c r="K43" s="203"/>
      <c r="L43" s="203"/>
      <c r="M43" s="203"/>
      <c r="N43" s="204"/>
      <c r="O43" s="204"/>
      <c r="P43" s="201"/>
      <c r="Q43" s="201"/>
    </row>
    <row r="44" spans="1:17" x14ac:dyDescent="0.2">
      <c r="A44" s="113"/>
      <c r="B44" s="200"/>
      <c r="C44" s="200"/>
      <c r="D44" s="201"/>
      <c r="E44" s="113"/>
      <c r="F44" s="113"/>
      <c r="G44" s="113"/>
      <c r="H44" s="113"/>
      <c r="I44" s="203"/>
      <c r="J44" s="203"/>
      <c r="K44" s="203"/>
      <c r="L44" s="203"/>
      <c r="M44" s="203"/>
      <c r="N44" s="204"/>
      <c r="O44" s="204"/>
      <c r="P44" s="201"/>
      <c r="Q44" s="201"/>
    </row>
    <row r="45" spans="1:17" x14ac:dyDescent="0.2">
      <c r="A45" s="113"/>
      <c r="B45" s="200"/>
      <c r="C45" s="200"/>
      <c r="D45" s="201"/>
      <c r="E45" s="113"/>
      <c r="F45" s="113"/>
      <c r="G45" s="113"/>
      <c r="H45" s="113"/>
      <c r="I45" s="203"/>
      <c r="J45" s="203"/>
      <c r="K45" s="203"/>
      <c r="L45" s="203"/>
      <c r="M45" s="203"/>
      <c r="N45" s="204"/>
      <c r="O45" s="204"/>
      <c r="P45" s="201"/>
      <c r="Q45" s="201"/>
    </row>
    <row r="46" spans="1:17" x14ac:dyDescent="0.2">
      <c r="A46" s="113"/>
      <c r="B46" s="200"/>
      <c r="C46" s="200"/>
      <c r="D46" s="201"/>
      <c r="E46" s="113"/>
      <c r="F46" s="113"/>
      <c r="G46" s="113"/>
      <c r="H46" s="113"/>
      <c r="I46" s="203"/>
      <c r="J46" s="203"/>
      <c r="K46" s="203"/>
      <c r="L46" s="203"/>
      <c r="M46" s="203"/>
      <c r="N46" s="204"/>
      <c r="O46" s="204"/>
      <c r="P46" s="201"/>
      <c r="Q46" s="201"/>
    </row>
    <row r="47" spans="1:17" x14ac:dyDescent="0.2">
      <c r="A47" s="113"/>
      <c r="B47" s="200"/>
      <c r="C47" s="200"/>
      <c r="D47" s="201"/>
      <c r="E47" s="113"/>
      <c r="F47" s="113"/>
      <c r="G47" s="113"/>
      <c r="H47" s="113"/>
      <c r="I47" s="203"/>
      <c r="J47" s="203"/>
      <c r="K47" s="203"/>
      <c r="L47" s="203"/>
      <c r="M47" s="203"/>
      <c r="N47" s="204"/>
      <c r="O47" s="204"/>
      <c r="P47" s="201"/>
      <c r="Q47" s="201"/>
    </row>
    <row r="48" spans="1:17" x14ac:dyDescent="0.2">
      <c r="A48" s="113"/>
      <c r="B48" s="200"/>
      <c r="C48" s="200"/>
      <c r="D48" s="201"/>
      <c r="E48" s="113"/>
      <c r="F48" s="113"/>
      <c r="G48" s="113"/>
      <c r="H48" s="113"/>
      <c r="I48" s="203"/>
      <c r="J48" s="203"/>
      <c r="K48" s="203"/>
      <c r="L48" s="203"/>
      <c r="M48" s="203"/>
      <c r="N48" s="204"/>
      <c r="O48" s="204"/>
      <c r="P48" s="201"/>
      <c r="Q48" s="201"/>
    </row>
    <row r="49" spans="1:17" x14ac:dyDescent="0.2">
      <c r="A49" s="113"/>
      <c r="B49" s="200"/>
      <c r="C49" s="200"/>
      <c r="D49" s="201"/>
      <c r="E49" s="113"/>
      <c r="F49" s="113"/>
      <c r="G49" s="113"/>
      <c r="H49" s="113"/>
      <c r="I49" s="203"/>
      <c r="J49" s="203"/>
      <c r="K49" s="203"/>
      <c r="L49" s="203"/>
      <c r="M49" s="203"/>
      <c r="N49" s="204"/>
      <c r="O49" s="204"/>
      <c r="P49" s="201"/>
      <c r="Q49" s="201"/>
    </row>
    <row r="50" spans="1:17" x14ac:dyDescent="0.2">
      <c r="A50" s="113"/>
      <c r="B50" s="200"/>
      <c r="C50" s="200"/>
      <c r="D50" s="201"/>
      <c r="E50" s="113"/>
      <c r="F50" s="113"/>
      <c r="G50" s="113"/>
      <c r="H50" s="113"/>
      <c r="I50" s="203"/>
      <c r="J50" s="203"/>
      <c r="K50" s="203"/>
      <c r="L50" s="203"/>
      <c r="M50" s="203"/>
      <c r="N50" s="204"/>
      <c r="O50" s="204"/>
      <c r="P50" s="201"/>
      <c r="Q50" s="201"/>
    </row>
    <row r="51" spans="1:17" x14ac:dyDescent="0.2">
      <c r="A51" s="113"/>
      <c r="B51" s="200"/>
      <c r="C51" s="200"/>
      <c r="D51" s="201"/>
      <c r="E51" s="113"/>
      <c r="F51" s="113"/>
      <c r="G51" s="113"/>
      <c r="H51" s="113"/>
      <c r="I51" s="203"/>
      <c r="J51" s="203"/>
      <c r="K51" s="203"/>
      <c r="L51" s="203"/>
      <c r="M51" s="203"/>
      <c r="N51" s="204"/>
      <c r="O51" s="204"/>
      <c r="P51" s="201"/>
      <c r="Q51" s="201"/>
    </row>
    <row r="52" spans="1:17" x14ac:dyDescent="0.2">
      <c r="A52" s="113"/>
      <c r="B52" s="200"/>
      <c r="C52" s="200"/>
      <c r="D52" s="201"/>
      <c r="E52" s="113"/>
      <c r="F52" s="113"/>
      <c r="G52" s="113"/>
      <c r="H52" s="113"/>
      <c r="I52" s="203"/>
      <c r="J52" s="203"/>
      <c r="K52" s="203"/>
      <c r="L52" s="203"/>
      <c r="M52" s="203"/>
      <c r="N52" s="204"/>
      <c r="O52" s="204"/>
      <c r="P52" s="201"/>
      <c r="Q52" s="201"/>
    </row>
    <row r="53" spans="1:17" x14ac:dyDescent="0.2">
      <c r="A53" s="113"/>
      <c r="B53" s="200"/>
      <c r="C53" s="200"/>
      <c r="D53" s="201"/>
      <c r="E53" s="113"/>
      <c r="F53" s="113"/>
      <c r="G53" s="113"/>
      <c r="H53" s="113"/>
      <c r="I53" s="203"/>
      <c r="J53" s="203"/>
      <c r="K53" s="203"/>
      <c r="L53" s="203"/>
      <c r="M53" s="203"/>
      <c r="N53" s="204"/>
      <c r="O53" s="204"/>
      <c r="P53" s="201"/>
      <c r="Q53" s="201"/>
    </row>
    <row r="54" spans="1:17" x14ac:dyDescent="0.2">
      <c r="A54" s="113"/>
      <c r="B54" s="200"/>
      <c r="C54" s="200"/>
      <c r="D54" s="201"/>
      <c r="E54" s="113"/>
      <c r="F54" s="113"/>
      <c r="G54" s="113"/>
      <c r="H54" s="113"/>
      <c r="I54" s="203"/>
      <c r="J54" s="203"/>
      <c r="K54" s="203"/>
      <c r="L54" s="203"/>
      <c r="M54" s="203"/>
      <c r="N54" s="204"/>
      <c r="O54" s="204"/>
      <c r="P54" s="201"/>
      <c r="Q54" s="201"/>
    </row>
    <row r="55" spans="1:17" x14ac:dyDescent="0.2">
      <c r="A55" s="113"/>
      <c r="B55" s="200"/>
      <c r="C55" s="200"/>
      <c r="D55" s="201"/>
      <c r="E55" s="113"/>
      <c r="F55" s="113"/>
      <c r="G55" s="113"/>
      <c r="H55" s="113"/>
      <c r="I55" s="203"/>
      <c r="J55" s="203"/>
      <c r="K55" s="203"/>
      <c r="L55" s="203"/>
      <c r="M55" s="203"/>
      <c r="N55" s="204"/>
      <c r="O55" s="204"/>
      <c r="P55" s="201"/>
      <c r="Q55" s="201"/>
    </row>
    <row r="56" spans="1:17" x14ac:dyDescent="0.2">
      <c r="A56" s="113"/>
      <c r="B56" s="200"/>
      <c r="C56" s="200"/>
      <c r="D56" s="201"/>
      <c r="E56" s="113"/>
      <c r="F56" s="113"/>
      <c r="G56" s="113"/>
      <c r="H56" s="113"/>
      <c r="I56" s="203"/>
      <c r="J56" s="203"/>
      <c r="K56" s="203"/>
      <c r="L56" s="203"/>
      <c r="M56" s="203"/>
      <c r="N56" s="204"/>
      <c r="O56" s="204"/>
      <c r="P56" s="201"/>
      <c r="Q56" s="201"/>
    </row>
    <row r="57" spans="1:17" x14ac:dyDescent="0.2">
      <c r="A57" s="113"/>
      <c r="B57" s="200"/>
      <c r="C57" s="200"/>
      <c r="D57" s="201"/>
      <c r="E57" s="113"/>
      <c r="F57" s="113"/>
      <c r="G57" s="113"/>
      <c r="H57" s="113"/>
      <c r="I57" s="203"/>
      <c r="J57" s="203"/>
      <c r="K57" s="203"/>
      <c r="L57" s="203"/>
      <c r="M57" s="203"/>
      <c r="N57" s="204"/>
      <c r="O57" s="204"/>
      <c r="P57" s="201"/>
      <c r="Q57" s="201"/>
    </row>
    <row r="58" spans="1:17" x14ac:dyDescent="0.2">
      <c r="A58" s="113"/>
      <c r="B58" s="200"/>
      <c r="C58" s="200"/>
      <c r="D58" s="201"/>
      <c r="E58" s="113"/>
      <c r="F58" s="113"/>
      <c r="G58" s="113"/>
      <c r="H58" s="113"/>
      <c r="I58" s="203"/>
      <c r="J58" s="203"/>
      <c r="K58" s="203"/>
      <c r="L58" s="203"/>
      <c r="M58" s="203"/>
      <c r="N58" s="204"/>
      <c r="O58" s="204"/>
      <c r="P58" s="201"/>
      <c r="Q58" s="201"/>
    </row>
    <row r="59" spans="1:17" x14ac:dyDescent="0.2">
      <c r="A59" s="113"/>
      <c r="B59" s="200"/>
      <c r="C59" s="200"/>
      <c r="D59" s="201"/>
      <c r="E59" s="113"/>
      <c r="F59" s="113"/>
      <c r="G59" s="113"/>
      <c r="H59" s="113"/>
      <c r="I59" s="203"/>
      <c r="J59" s="203"/>
      <c r="K59" s="203"/>
      <c r="L59" s="203"/>
      <c r="M59" s="203"/>
      <c r="N59" s="204"/>
      <c r="O59" s="204"/>
      <c r="P59" s="201"/>
      <c r="Q59" s="201"/>
    </row>
    <row r="60" spans="1:17" x14ac:dyDescent="0.2">
      <c r="A60" s="113"/>
      <c r="B60" s="200"/>
      <c r="C60" s="200"/>
      <c r="D60" s="201"/>
      <c r="E60" s="113"/>
      <c r="F60" s="113"/>
      <c r="G60" s="113"/>
      <c r="H60" s="113"/>
      <c r="I60" s="203"/>
      <c r="J60" s="203"/>
      <c r="K60" s="203"/>
      <c r="L60" s="203"/>
      <c r="M60" s="203"/>
      <c r="N60" s="204"/>
      <c r="O60" s="204"/>
      <c r="P60" s="201"/>
      <c r="Q60" s="201"/>
    </row>
    <row r="61" spans="1:17" x14ac:dyDescent="0.2">
      <c r="A61" s="113"/>
      <c r="B61" s="200"/>
      <c r="C61" s="200"/>
      <c r="D61" s="201"/>
      <c r="E61" s="113"/>
      <c r="F61" s="113"/>
      <c r="G61" s="113"/>
      <c r="H61" s="113"/>
      <c r="I61" s="203"/>
      <c r="J61" s="203"/>
      <c r="K61" s="203"/>
      <c r="L61" s="203"/>
      <c r="M61" s="203"/>
      <c r="N61" s="204"/>
      <c r="O61" s="204"/>
      <c r="P61" s="201"/>
      <c r="Q61" s="201"/>
    </row>
    <row r="62" spans="1:17" x14ac:dyDescent="0.2">
      <c r="A62" s="113"/>
      <c r="B62" s="200"/>
      <c r="C62" s="200"/>
      <c r="D62" s="201"/>
      <c r="E62" s="113"/>
      <c r="F62" s="113"/>
      <c r="G62" s="113"/>
      <c r="H62" s="113"/>
      <c r="I62" s="203"/>
      <c r="J62" s="203"/>
      <c r="K62" s="203"/>
      <c r="L62" s="203"/>
      <c r="M62" s="203"/>
      <c r="N62" s="204"/>
      <c r="O62" s="204"/>
      <c r="P62" s="201"/>
      <c r="Q62" s="201"/>
    </row>
    <row r="63" spans="1:17" x14ac:dyDescent="0.2">
      <c r="A63" s="113"/>
      <c r="B63" s="200"/>
      <c r="C63" s="200"/>
      <c r="D63" s="201"/>
      <c r="E63" s="113"/>
      <c r="F63" s="113"/>
      <c r="G63" s="113"/>
      <c r="H63" s="113"/>
      <c r="I63" s="203"/>
      <c r="J63" s="203"/>
      <c r="K63" s="203"/>
      <c r="L63" s="203"/>
      <c r="M63" s="203"/>
      <c r="N63" s="204"/>
      <c r="O63" s="204"/>
      <c r="P63" s="201"/>
      <c r="Q63" s="201"/>
    </row>
    <row r="64" spans="1:17" x14ac:dyDescent="0.2">
      <c r="A64" s="113"/>
      <c r="B64" s="200"/>
      <c r="C64" s="200"/>
      <c r="D64" s="201"/>
      <c r="E64" s="113"/>
      <c r="F64" s="113"/>
      <c r="G64" s="113"/>
      <c r="H64" s="113"/>
      <c r="I64" s="203"/>
      <c r="J64" s="203"/>
      <c r="K64" s="203"/>
      <c r="L64" s="203"/>
      <c r="M64" s="203"/>
      <c r="N64" s="204"/>
      <c r="O64" s="204"/>
      <c r="P64" s="201"/>
      <c r="Q64" s="201"/>
    </row>
    <row r="65" spans="1:17" x14ac:dyDescent="0.2">
      <c r="A65" s="113"/>
      <c r="B65" s="200"/>
      <c r="C65" s="200"/>
      <c r="D65" s="201"/>
      <c r="E65" s="113"/>
      <c r="F65" s="113"/>
      <c r="G65" s="113"/>
      <c r="H65" s="113"/>
      <c r="I65" s="203"/>
      <c r="J65" s="203"/>
      <c r="K65" s="203"/>
      <c r="L65" s="203"/>
      <c r="M65" s="203"/>
      <c r="N65" s="204"/>
      <c r="O65" s="204"/>
      <c r="P65" s="201"/>
      <c r="Q65" s="201"/>
    </row>
    <row r="66" spans="1:17" x14ac:dyDescent="0.2">
      <c r="A66" s="113"/>
      <c r="B66" s="200"/>
      <c r="C66" s="200"/>
      <c r="D66" s="201"/>
      <c r="E66" s="113"/>
      <c r="F66" s="113"/>
      <c r="G66" s="113"/>
      <c r="H66" s="113"/>
      <c r="I66" s="203"/>
      <c r="J66" s="203"/>
      <c r="K66" s="203"/>
      <c r="L66" s="203"/>
      <c r="M66" s="203"/>
      <c r="N66" s="204"/>
      <c r="O66" s="204"/>
      <c r="P66" s="201"/>
      <c r="Q66" s="201"/>
    </row>
    <row r="67" spans="1:17" x14ac:dyDescent="0.2">
      <c r="A67" s="113"/>
      <c r="B67" s="200"/>
      <c r="C67" s="200"/>
      <c r="D67" s="201"/>
      <c r="E67" s="113"/>
      <c r="F67" s="113"/>
      <c r="G67" s="113"/>
      <c r="H67" s="113"/>
      <c r="I67" s="203"/>
      <c r="J67" s="203"/>
      <c r="K67" s="203"/>
      <c r="L67" s="203"/>
      <c r="M67" s="203"/>
      <c r="N67" s="204"/>
      <c r="O67" s="204"/>
      <c r="P67" s="201"/>
      <c r="Q67" s="201"/>
    </row>
    <row r="68" spans="1:17" x14ac:dyDescent="0.2">
      <c r="A68" s="113"/>
      <c r="B68" s="200"/>
      <c r="C68" s="200"/>
      <c r="D68" s="201"/>
      <c r="E68" s="113"/>
      <c r="F68" s="113"/>
      <c r="G68" s="113"/>
      <c r="H68" s="113"/>
      <c r="I68" s="203"/>
      <c r="J68" s="203"/>
      <c r="K68" s="203"/>
      <c r="L68" s="203"/>
      <c r="M68" s="203"/>
      <c r="N68" s="204"/>
      <c r="O68" s="204"/>
      <c r="P68" s="201"/>
      <c r="Q68" s="201"/>
    </row>
    <row r="69" spans="1:17" x14ac:dyDescent="0.2">
      <c r="A69" s="113"/>
      <c r="B69" s="200"/>
      <c r="C69" s="200"/>
      <c r="D69" s="201"/>
      <c r="E69" s="113"/>
      <c r="F69" s="113"/>
      <c r="G69" s="113"/>
      <c r="H69" s="113"/>
      <c r="I69" s="203"/>
      <c r="J69" s="203"/>
      <c r="K69" s="203"/>
      <c r="L69" s="203"/>
      <c r="M69" s="203"/>
      <c r="N69" s="204"/>
      <c r="O69" s="204"/>
      <c r="P69" s="201"/>
      <c r="Q69" s="201"/>
    </row>
    <row r="70" spans="1:17" x14ac:dyDescent="0.2">
      <c r="A70" s="113"/>
      <c r="B70" s="200"/>
      <c r="C70" s="200"/>
      <c r="D70" s="201"/>
      <c r="E70" s="113"/>
      <c r="F70" s="113"/>
      <c r="G70" s="113"/>
      <c r="H70" s="113"/>
      <c r="I70" s="203"/>
      <c r="J70" s="203"/>
      <c r="K70" s="203"/>
      <c r="L70" s="203"/>
      <c r="M70" s="203"/>
      <c r="N70" s="204"/>
      <c r="O70" s="204"/>
      <c r="P70" s="201"/>
      <c r="Q70" s="201"/>
    </row>
    <row r="71" spans="1:17" x14ac:dyDescent="0.2">
      <c r="A71" s="113"/>
      <c r="B71" s="200"/>
      <c r="C71" s="200"/>
      <c r="D71" s="201"/>
      <c r="E71" s="113"/>
      <c r="F71" s="113"/>
      <c r="G71" s="113"/>
      <c r="H71" s="113"/>
      <c r="I71" s="203"/>
      <c r="J71" s="203"/>
      <c r="K71" s="203"/>
      <c r="L71" s="203"/>
      <c r="M71" s="203"/>
      <c r="N71" s="204"/>
      <c r="O71" s="204"/>
      <c r="P71" s="201"/>
      <c r="Q71" s="201"/>
    </row>
    <row r="72" spans="1:17" x14ac:dyDescent="0.2">
      <c r="A72" s="113"/>
      <c r="B72" s="200"/>
      <c r="C72" s="200"/>
      <c r="D72" s="201"/>
      <c r="E72" s="113"/>
      <c r="F72" s="113"/>
      <c r="G72" s="113"/>
      <c r="H72" s="113"/>
      <c r="I72" s="203"/>
      <c r="J72" s="203"/>
      <c r="K72" s="203"/>
      <c r="L72" s="203"/>
      <c r="M72" s="203"/>
      <c r="N72" s="204"/>
      <c r="O72" s="204"/>
      <c r="P72" s="201"/>
      <c r="Q72" s="201"/>
    </row>
    <row r="73" spans="1:17" x14ac:dyDescent="0.2">
      <c r="A73" s="113"/>
      <c r="B73" s="200"/>
      <c r="C73" s="200"/>
      <c r="D73" s="201"/>
      <c r="E73" s="113"/>
      <c r="F73" s="113"/>
      <c r="G73" s="113"/>
      <c r="H73" s="113"/>
      <c r="I73" s="203"/>
      <c r="J73" s="203"/>
      <c r="K73" s="203"/>
      <c r="L73" s="203"/>
      <c r="M73" s="203"/>
      <c r="N73" s="204"/>
      <c r="O73" s="204"/>
      <c r="P73" s="201"/>
      <c r="Q73" s="201"/>
    </row>
    <row r="74" spans="1:17" x14ac:dyDescent="0.2">
      <c r="A74" s="113"/>
      <c r="B74" s="200"/>
      <c r="C74" s="200"/>
      <c r="D74" s="201"/>
      <c r="E74" s="113"/>
      <c r="F74" s="113"/>
      <c r="G74" s="113"/>
      <c r="H74" s="113"/>
      <c r="I74" s="203"/>
      <c r="J74" s="203"/>
      <c r="K74" s="203"/>
      <c r="L74" s="203"/>
      <c r="M74" s="203"/>
      <c r="N74" s="204"/>
      <c r="O74" s="204"/>
      <c r="P74" s="201"/>
      <c r="Q74" s="201"/>
    </row>
    <row r="75" spans="1:17" x14ac:dyDescent="0.2">
      <c r="A75" s="113"/>
      <c r="B75" s="200"/>
      <c r="C75" s="200"/>
      <c r="D75" s="201"/>
      <c r="E75" s="113"/>
      <c r="F75" s="113"/>
      <c r="G75" s="113"/>
      <c r="H75" s="113"/>
      <c r="I75" s="203"/>
      <c r="J75" s="203"/>
      <c r="K75" s="203"/>
      <c r="L75" s="203"/>
      <c r="M75" s="203"/>
      <c r="N75" s="204"/>
      <c r="O75" s="204"/>
      <c r="P75" s="201"/>
      <c r="Q75" s="201"/>
    </row>
    <row r="76" spans="1:17" x14ac:dyDescent="0.2">
      <c r="A76" s="113"/>
      <c r="B76" s="200"/>
      <c r="C76" s="200"/>
      <c r="D76" s="201"/>
      <c r="E76" s="113"/>
      <c r="F76" s="113"/>
      <c r="G76" s="113"/>
      <c r="H76" s="113"/>
      <c r="I76" s="203"/>
      <c r="J76" s="203"/>
      <c r="K76" s="203"/>
      <c r="L76" s="203"/>
      <c r="M76" s="203"/>
      <c r="N76" s="204"/>
      <c r="O76" s="204"/>
      <c r="P76" s="201"/>
      <c r="Q76" s="201"/>
    </row>
    <row r="77" spans="1:17" x14ac:dyDescent="0.2">
      <c r="A77" s="113"/>
      <c r="B77" s="200"/>
      <c r="C77" s="200"/>
      <c r="D77" s="201"/>
      <c r="E77" s="113"/>
      <c r="F77" s="113"/>
      <c r="G77" s="113"/>
      <c r="H77" s="113"/>
      <c r="I77" s="203"/>
      <c r="J77" s="203"/>
      <c r="K77" s="203"/>
      <c r="L77" s="203"/>
      <c r="M77" s="203"/>
      <c r="N77" s="204"/>
      <c r="O77" s="204"/>
      <c r="P77" s="201"/>
      <c r="Q77" s="201"/>
    </row>
    <row r="78" spans="1:17" x14ac:dyDescent="0.2">
      <c r="A78" s="113"/>
      <c r="B78" s="200"/>
      <c r="C78" s="200"/>
      <c r="D78" s="201"/>
      <c r="E78" s="113"/>
      <c r="F78" s="113"/>
      <c r="G78" s="113"/>
      <c r="H78" s="113"/>
      <c r="I78" s="203"/>
      <c r="J78" s="203"/>
      <c r="K78" s="203"/>
      <c r="L78" s="203"/>
      <c r="M78" s="203"/>
      <c r="N78" s="204"/>
      <c r="O78" s="204"/>
      <c r="P78" s="201"/>
      <c r="Q78" s="201"/>
    </row>
    <row r="79" spans="1:17" x14ac:dyDescent="0.2">
      <c r="A79" s="113"/>
      <c r="B79" s="200"/>
      <c r="C79" s="200"/>
      <c r="D79" s="201"/>
      <c r="E79" s="113"/>
      <c r="F79" s="113"/>
      <c r="G79" s="113"/>
      <c r="H79" s="113"/>
      <c r="I79" s="203"/>
      <c r="J79" s="203"/>
      <c r="K79" s="203"/>
      <c r="L79" s="203"/>
      <c r="M79" s="203"/>
      <c r="N79" s="204"/>
      <c r="O79" s="204"/>
      <c r="P79" s="201"/>
      <c r="Q79" s="201"/>
    </row>
    <row r="80" spans="1:17" x14ac:dyDescent="0.2">
      <c r="A80" s="113"/>
      <c r="B80" s="200"/>
      <c r="C80" s="200"/>
      <c r="D80" s="201"/>
      <c r="E80" s="113"/>
      <c r="F80" s="113"/>
      <c r="G80" s="113"/>
      <c r="H80" s="113"/>
      <c r="I80" s="203"/>
      <c r="J80" s="203"/>
      <c r="K80" s="203"/>
      <c r="L80" s="203"/>
      <c r="M80" s="203"/>
      <c r="N80" s="204"/>
      <c r="O80" s="204"/>
      <c r="P80" s="201"/>
      <c r="Q80" s="201"/>
    </row>
    <row r="81" spans="1:17" x14ac:dyDescent="0.2">
      <c r="A81" s="113"/>
      <c r="B81" s="200"/>
      <c r="C81" s="200"/>
      <c r="D81" s="201"/>
      <c r="E81" s="113"/>
      <c r="F81" s="113"/>
      <c r="G81" s="113"/>
      <c r="H81" s="113"/>
      <c r="I81" s="203"/>
      <c r="J81" s="203"/>
      <c r="K81" s="203"/>
      <c r="L81" s="203"/>
      <c r="M81" s="203"/>
      <c r="N81" s="204"/>
      <c r="O81" s="204"/>
      <c r="P81" s="201"/>
      <c r="Q81" s="201"/>
    </row>
    <row r="82" spans="1:17" x14ac:dyDescent="0.2">
      <c r="A82" s="113"/>
      <c r="B82" s="200"/>
      <c r="C82" s="200"/>
      <c r="D82" s="201"/>
      <c r="E82" s="113"/>
      <c r="F82" s="113"/>
      <c r="G82" s="113"/>
      <c r="H82" s="113"/>
      <c r="I82" s="203"/>
      <c r="J82" s="203"/>
      <c r="K82" s="203"/>
      <c r="L82" s="203"/>
      <c r="M82" s="203"/>
      <c r="N82" s="204"/>
      <c r="O82" s="204"/>
      <c r="P82" s="201"/>
      <c r="Q82" s="201"/>
    </row>
    <row r="83" spans="1:17" x14ac:dyDescent="0.2">
      <c r="A83" s="113"/>
      <c r="B83" s="200"/>
      <c r="C83" s="200"/>
      <c r="D83" s="201"/>
      <c r="E83" s="113"/>
      <c r="F83" s="113"/>
      <c r="G83" s="113"/>
      <c r="H83" s="113"/>
      <c r="I83" s="203"/>
      <c r="J83" s="203"/>
      <c r="K83" s="203"/>
      <c r="L83" s="203"/>
      <c r="M83" s="203"/>
      <c r="N83" s="204"/>
      <c r="O83" s="204"/>
      <c r="P83" s="201"/>
      <c r="Q83" s="201"/>
    </row>
    <row r="84" spans="1:17" x14ac:dyDescent="0.2">
      <c r="A84" s="113"/>
      <c r="B84" s="200"/>
      <c r="C84" s="200"/>
      <c r="D84" s="201"/>
      <c r="E84" s="113"/>
      <c r="F84" s="113"/>
      <c r="G84" s="113"/>
      <c r="H84" s="113"/>
      <c r="I84" s="203"/>
      <c r="J84" s="203"/>
      <c r="K84" s="203"/>
      <c r="L84" s="203"/>
      <c r="M84" s="203"/>
      <c r="N84" s="204"/>
      <c r="O84" s="204"/>
      <c r="P84" s="201"/>
      <c r="Q84" s="201"/>
    </row>
    <row r="85" spans="1:17" x14ac:dyDescent="0.2">
      <c r="A85" s="113"/>
      <c r="B85" s="200"/>
      <c r="C85" s="200"/>
      <c r="D85" s="201"/>
      <c r="E85" s="113"/>
      <c r="F85" s="113"/>
      <c r="G85" s="113"/>
      <c r="H85" s="113"/>
      <c r="I85" s="203"/>
      <c r="J85" s="203"/>
      <c r="K85" s="203"/>
      <c r="L85" s="203"/>
      <c r="M85" s="203"/>
      <c r="N85" s="204"/>
      <c r="O85" s="204"/>
      <c r="P85" s="201"/>
      <c r="Q85" s="201"/>
    </row>
    <row r="86" spans="1:17" x14ac:dyDescent="0.2">
      <c r="A86" s="113"/>
      <c r="B86" s="200"/>
      <c r="C86" s="200"/>
      <c r="D86" s="201"/>
      <c r="E86" s="113"/>
      <c r="F86" s="113"/>
      <c r="G86" s="113"/>
      <c r="H86" s="113"/>
      <c r="I86" s="203"/>
      <c r="J86" s="203"/>
      <c r="K86" s="203"/>
      <c r="L86" s="203"/>
      <c r="M86" s="203"/>
      <c r="N86" s="204"/>
      <c r="O86" s="204"/>
      <c r="P86" s="201"/>
      <c r="Q86" s="201"/>
    </row>
    <row r="87" spans="1:17" x14ac:dyDescent="0.2">
      <c r="A87" s="113"/>
      <c r="B87" s="200"/>
      <c r="C87" s="200"/>
      <c r="D87" s="201"/>
      <c r="E87" s="113"/>
      <c r="F87" s="113"/>
      <c r="G87" s="113"/>
      <c r="H87" s="113"/>
      <c r="I87" s="203"/>
      <c r="J87" s="203"/>
      <c r="K87" s="203"/>
      <c r="L87" s="203"/>
      <c r="M87" s="203"/>
      <c r="N87" s="204"/>
      <c r="O87" s="204"/>
      <c r="P87" s="201"/>
      <c r="Q87" s="201"/>
    </row>
    <row r="88" spans="1:17" x14ac:dyDescent="0.2">
      <c r="A88" s="113"/>
      <c r="B88" s="200"/>
      <c r="C88" s="200"/>
      <c r="D88" s="201"/>
      <c r="E88" s="113"/>
      <c r="F88" s="113"/>
      <c r="G88" s="113"/>
      <c r="H88" s="113"/>
      <c r="I88" s="203"/>
      <c r="J88" s="203"/>
      <c r="K88" s="203"/>
      <c r="L88" s="203"/>
      <c r="M88" s="203"/>
      <c r="N88" s="204"/>
      <c r="O88" s="204"/>
      <c r="P88" s="201"/>
      <c r="Q88" s="201"/>
    </row>
    <row r="89" spans="1:17" x14ac:dyDescent="0.2">
      <c r="A89" s="113"/>
      <c r="B89" s="200"/>
      <c r="C89" s="200"/>
      <c r="D89" s="201"/>
      <c r="E89" s="113"/>
      <c r="F89" s="113"/>
      <c r="G89" s="113"/>
      <c r="H89" s="113"/>
      <c r="I89" s="203"/>
      <c r="J89" s="203"/>
      <c r="K89" s="203"/>
      <c r="L89" s="203"/>
      <c r="M89" s="203"/>
      <c r="N89" s="204"/>
      <c r="O89" s="204"/>
      <c r="P89" s="201"/>
      <c r="Q89" s="201"/>
    </row>
    <row r="90" spans="1:17" x14ac:dyDescent="0.2">
      <c r="A90" s="113"/>
      <c r="B90" s="200"/>
      <c r="C90" s="200"/>
      <c r="D90" s="201"/>
      <c r="E90" s="113"/>
      <c r="F90" s="113"/>
      <c r="G90" s="113"/>
      <c r="H90" s="113"/>
      <c r="I90" s="203"/>
      <c r="J90" s="203"/>
      <c r="K90" s="203"/>
      <c r="L90" s="203"/>
      <c r="M90" s="203"/>
      <c r="N90" s="204"/>
      <c r="O90" s="204"/>
      <c r="P90" s="201"/>
      <c r="Q90" s="201"/>
    </row>
    <row r="91" spans="1:17" x14ac:dyDescent="0.2">
      <c r="A91" s="113"/>
      <c r="B91" s="200"/>
      <c r="C91" s="200"/>
      <c r="D91" s="201"/>
      <c r="E91" s="113"/>
      <c r="F91" s="113"/>
      <c r="G91" s="113"/>
      <c r="H91" s="113"/>
      <c r="I91" s="203"/>
      <c r="J91" s="203"/>
      <c r="K91" s="203"/>
      <c r="L91" s="203"/>
      <c r="M91" s="203"/>
      <c r="N91" s="204"/>
      <c r="O91" s="204"/>
      <c r="P91" s="201"/>
      <c r="Q91" s="201"/>
    </row>
    <row r="92" spans="1:17" x14ac:dyDescent="0.2">
      <c r="A92" s="113"/>
      <c r="B92" s="200"/>
      <c r="C92" s="200"/>
      <c r="D92" s="201"/>
      <c r="E92" s="113"/>
      <c r="F92" s="113"/>
      <c r="G92" s="113"/>
      <c r="H92" s="113"/>
      <c r="I92" s="203"/>
      <c r="J92" s="203"/>
      <c r="K92" s="203"/>
      <c r="L92" s="203"/>
      <c r="M92" s="203"/>
      <c r="N92" s="204"/>
      <c r="O92" s="204"/>
      <c r="P92" s="201"/>
      <c r="Q92" s="201"/>
    </row>
    <row r="93" spans="1:17" x14ac:dyDescent="0.2">
      <c r="A93" s="113"/>
      <c r="B93" s="200"/>
      <c r="C93" s="200"/>
      <c r="D93" s="201"/>
      <c r="E93" s="113"/>
      <c r="F93" s="113"/>
      <c r="G93" s="113"/>
      <c r="H93" s="113"/>
      <c r="I93" s="203"/>
      <c r="J93" s="203"/>
      <c r="K93" s="203"/>
      <c r="L93" s="203"/>
      <c r="M93" s="203"/>
      <c r="N93" s="204"/>
      <c r="O93" s="204"/>
      <c r="P93" s="201"/>
      <c r="Q93" s="201"/>
    </row>
    <row r="94" spans="1:17" x14ac:dyDescent="0.2">
      <c r="A94" s="113"/>
      <c r="B94" s="200"/>
      <c r="C94" s="200"/>
      <c r="D94" s="201"/>
      <c r="E94" s="113"/>
      <c r="F94" s="113"/>
      <c r="G94" s="113"/>
      <c r="H94" s="113"/>
      <c r="I94" s="203"/>
      <c r="J94" s="203"/>
      <c r="K94" s="203"/>
      <c r="L94" s="203"/>
      <c r="M94" s="203"/>
      <c r="N94" s="204"/>
      <c r="O94" s="204"/>
      <c r="P94" s="201"/>
      <c r="Q94" s="201"/>
    </row>
    <row r="95" spans="1:17" x14ac:dyDescent="0.2">
      <c r="A95" s="113"/>
      <c r="B95" s="200"/>
      <c r="C95" s="200"/>
      <c r="D95" s="201"/>
      <c r="E95" s="113"/>
      <c r="F95" s="113"/>
      <c r="G95" s="113"/>
      <c r="H95" s="113"/>
      <c r="I95" s="203"/>
      <c r="J95" s="203"/>
      <c r="K95" s="203"/>
      <c r="L95" s="203"/>
      <c r="M95" s="203"/>
      <c r="N95" s="204"/>
      <c r="O95" s="204"/>
      <c r="P95" s="201"/>
      <c r="Q95" s="201"/>
    </row>
    <row r="96" spans="1:17" x14ac:dyDescent="0.2">
      <c r="A96" s="113"/>
      <c r="B96" s="200"/>
      <c r="C96" s="200"/>
      <c r="D96" s="201"/>
      <c r="E96" s="113"/>
      <c r="F96" s="113"/>
      <c r="G96" s="113"/>
      <c r="H96" s="113"/>
      <c r="I96" s="203"/>
      <c r="J96" s="203"/>
      <c r="K96" s="203"/>
      <c r="L96" s="203"/>
      <c r="M96" s="203"/>
      <c r="N96" s="204"/>
      <c r="O96" s="204"/>
      <c r="P96" s="201"/>
      <c r="Q96" s="201"/>
    </row>
    <row r="97" spans="1:17" x14ac:dyDescent="0.2">
      <c r="A97" s="113"/>
      <c r="B97" s="200"/>
      <c r="C97" s="200"/>
      <c r="D97" s="201"/>
      <c r="E97" s="113"/>
      <c r="F97" s="113"/>
      <c r="G97" s="113"/>
      <c r="H97" s="113"/>
      <c r="I97" s="203"/>
      <c r="J97" s="203"/>
      <c r="K97" s="203"/>
      <c r="L97" s="203"/>
      <c r="M97" s="203"/>
      <c r="N97" s="204"/>
      <c r="O97" s="204"/>
      <c r="P97" s="201"/>
      <c r="Q97" s="201"/>
    </row>
    <row r="98" spans="1:17" x14ac:dyDescent="0.2">
      <c r="A98" s="113"/>
      <c r="B98" s="200"/>
      <c r="C98" s="200"/>
      <c r="D98" s="201"/>
      <c r="E98" s="113"/>
      <c r="F98" s="113"/>
      <c r="G98" s="113"/>
      <c r="H98" s="113"/>
      <c r="I98" s="203"/>
      <c r="J98" s="203"/>
      <c r="K98" s="203"/>
      <c r="L98" s="203"/>
      <c r="M98" s="203"/>
      <c r="N98" s="204"/>
      <c r="O98" s="204"/>
      <c r="P98" s="201"/>
      <c r="Q98" s="201"/>
    </row>
    <row r="99" spans="1:17" x14ac:dyDescent="0.2">
      <c r="A99" s="113"/>
      <c r="B99" s="200"/>
      <c r="C99" s="200"/>
      <c r="D99" s="201"/>
      <c r="E99" s="113"/>
      <c r="F99" s="113"/>
      <c r="G99" s="113"/>
      <c r="H99" s="113"/>
      <c r="I99" s="203"/>
      <c r="J99" s="203"/>
      <c r="K99" s="203"/>
      <c r="L99" s="203"/>
      <c r="M99" s="203"/>
      <c r="N99" s="204"/>
      <c r="O99" s="204"/>
      <c r="P99" s="201"/>
      <c r="Q99" s="201"/>
    </row>
    <row r="100" spans="1:17" x14ac:dyDescent="0.2">
      <c r="A100" s="113"/>
      <c r="B100" s="200"/>
      <c r="C100" s="200"/>
      <c r="D100" s="201"/>
      <c r="E100" s="113"/>
      <c r="F100" s="113"/>
      <c r="G100" s="113"/>
      <c r="H100" s="113"/>
      <c r="I100" s="203"/>
      <c r="J100" s="203"/>
      <c r="K100" s="203"/>
      <c r="L100" s="203"/>
      <c r="M100" s="203"/>
      <c r="N100" s="204"/>
      <c r="O100" s="204"/>
      <c r="P100" s="201"/>
      <c r="Q100" s="201"/>
    </row>
    <row r="101" spans="1:17" x14ac:dyDescent="0.2">
      <c r="A101" s="113"/>
      <c r="B101" s="200"/>
      <c r="C101" s="200"/>
      <c r="D101" s="201"/>
      <c r="E101" s="113"/>
      <c r="F101" s="113"/>
      <c r="G101" s="113"/>
      <c r="H101" s="113"/>
      <c r="I101" s="203"/>
      <c r="J101" s="203"/>
      <c r="K101" s="203"/>
      <c r="L101" s="203"/>
      <c r="M101" s="203"/>
      <c r="N101" s="204"/>
      <c r="O101" s="204"/>
      <c r="P101" s="201"/>
      <c r="Q101" s="201"/>
    </row>
    <row r="102" spans="1:17" x14ac:dyDescent="0.2">
      <c r="A102" s="113"/>
      <c r="B102" s="200"/>
      <c r="C102" s="200"/>
      <c r="D102" s="201"/>
      <c r="E102" s="113"/>
      <c r="F102" s="113"/>
      <c r="G102" s="113"/>
      <c r="H102" s="113"/>
      <c r="I102" s="203"/>
      <c r="J102" s="203"/>
      <c r="K102" s="203"/>
      <c r="L102" s="203"/>
      <c r="M102" s="203"/>
      <c r="N102" s="204"/>
      <c r="O102" s="204"/>
      <c r="P102" s="201"/>
      <c r="Q102" s="201"/>
    </row>
    <row r="103" spans="1:17" x14ac:dyDescent="0.2">
      <c r="A103" s="113"/>
      <c r="B103" s="200"/>
      <c r="C103" s="200"/>
      <c r="D103" s="201"/>
      <c r="E103" s="113"/>
      <c r="F103" s="113"/>
      <c r="G103" s="113"/>
      <c r="H103" s="113"/>
      <c r="I103" s="203"/>
      <c r="J103" s="203"/>
      <c r="K103" s="203"/>
      <c r="L103" s="203"/>
      <c r="M103" s="203"/>
      <c r="N103" s="204"/>
      <c r="O103" s="204"/>
      <c r="P103" s="201"/>
      <c r="Q103" s="201"/>
    </row>
    <row r="104" spans="1:17" x14ac:dyDescent="0.2">
      <c r="A104" s="113"/>
      <c r="B104" s="200"/>
      <c r="C104" s="200"/>
      <c r="D104" s="201"/>
      <c r="E104" s="113"/>
      <c r="F104" s="113"/>
      <c r="G104" s="113"/>
      <c r="H104" s="113"/>
      <c r="I104" s="203"/>
      <c r="J104" s="203"/>
      <c r="K104" s="203"/>
      <c r="L104" s="203"/>
      <c r="M104" s="203"/>
      <c r="N104" s="204"/>
      <c r="O104" s="204"/>
      <c r="P104" s="201"/>
      <c r="Q104" s="201"/>
    </row>
    <row r="105" spans="1:17" x14ac:dyDescent="0.2">
      <c r="A105" s="113"/>
      <c r="B105" s="200"/>
      <c r="C105" s="200"/>
      <c r="D105" s="201"/>
      <c r="E105" s="113"/>
      <c r="F105" s="113"/>
      <c r="G105" s="113"/>
      <c r="H105" s="113"/>
      <c r="I105" s="203"/>
      <c r="J105" s="203"/>
      <c r="K105" s="203"/>
      <c r="L105" s="203"/>
      <c r="M105" s="203"/>
      <c r="N105" s="204"/>
      <c r="O105" s="204"/>
      <c r="P105" s="201"/>
      <c r="Q105" s="201"/>
    </row>
    <row r="106" spans="1:17" x14ac:dyDescent="0.2">
      <c r="A106" s="113"/>
      <c r="B106" s="200"/>
      <c r="C106" s="200"/>
      <c r="D106" s="201"/>
      <c r="E106" s="113"/>
      <c r="F106" s="113"/>
      <c r="G106" s="113"/>
      <c r="H106" s="113"/>
      <c r="I106" s="203"/>
      <c r="J106" s="203"/>
      <c r="K106" s="203"/>
      <c r="L106" s="203"/>
      <c r="M106" s="203"/>
      <c r="N106" s="204"/>
      <c r="O106" s="204"/>
      <c r="P106" s="201"/>
      <c r="Q106" s="201"/>
    </row>
    <row r="107" spans="1:17" x14ac:dyDescent="0.2">
      <c r="A107" s="212"/>
      <c r="B107" s="200"/>
      <c r="C107" s="200"/>
      <c r="D107" s="201"/>
      <c r="E107" s="113"/>
      <c r="F107" s="113"/>
      <c r="G107" s="113"/>
      <c r="H107" s="113"/>
      <c r="I107" s="203"/>
      <c r="J107" s="203"/>
      <c r="K107" s="203"/>
      <c r="L107" s="203"/>
      <c r="M107" s="203"/>
      <c r="N107" s="204"/>
      <c r="O107" s="204"/>
      <c r="P107" s="201"/>
      <c r="Q107" s="201"/>
    </row>
    <row r="108" spans="1:17" x14ac:dyDescent="0.2">
      <c r="A108" s="212"/>
      <c r="B108" s="200"/>
      <c r="C108" s="200"/>
      <c r="D108" s="201"/>
      <c r="E108" s="113"/>
      <c r="F108" s="113"/>
      <c r="G108" s="113"/>
      <c r="H108" s="113"/>
      <c r="I108" s="203"/>
      <c r="J108" s="203"/>
      <c r="K108" s="203"/>
      <c r="L108" s="203"/>
      <c r="M108" s="203"/>
      <c r="N108" s="204"/>
      <c r="O108" s="204"/>
      <c r="P108" s="201"/>
      <c r="Q108" s="201"/>
    </row>
    <row r="109" spans="1:17" x14ac:dyDescent="0.2">
      <c r="A109" s="212"/>
      <c r="B109" s="200"/>
      <c r="C109" s="200"/>
      <c r="D109" s="201"/>
      <c r="E109" s="113"/>
      <c r="F109" s="113"/>
      <c r="G109" s="113"/>
      <c r="H109" s="113"/>
      <c r="I109" s="203"/>
      <c r="J109" s="203"/>
      <c r="K109" s="203"/>
      <c r="L109" s="203"/>
      <c r="M109" s="203"/>
      <c r="N109" s="204"/>
      <c r="O109" s="204"/>
      <c r="P109" s="201"/>
      <c r="Q109" s="201"/>
    </row>
    <row r="110" spans="1:17" x14ac:dyDescent="0.2">
      <c r="A110" s="212"/>
      <c r="B110" s="200"/>
      <c r="C110" s="200"/>
      <c r="D110" s="201"/>
      <c r="E110" s="113"/>
      <c r="F110" s="113"/>
      <c r="G110" s="113"/>
      <c r="H110" s="113"/>
      <c r="I110" s="203"/>
      <c r="J110" s="203"/>
      <c r="K110" s="203"/>
      <c r="L110" s="203"/>
      <c r="M110" s="203"/>
      <c r="N110" s="204"/>
      <c r="O110" s="204"/>
      <c r="P110" s="201"/>
      <c r="Q110" s="201"/>
    </row>
    <row r="111" spans="1:17" x14ac:dyDescent="0.2">
      <c r="A111" s="113"/>
      <c r="B111" s="200"/>
      <c r="C111" s="200"/>
      <c r="D111" s="201"/>
      <c r="E111" s="113"/>
      <c r="F111" s="113"/>
      <c r="G111" s="113"/>
      <c r="H111" s="113"/>
      <c r="I111" s="203"/>
      <c r="J111" s="203"/>
      <c r="K111" s="203"/>
      <c r="L111" s="203"/>
      <c r="M111" s="203"/>
      <c r="N111" s="204"/>
      <c r="O111" s="204"/>
      <c r="P111" s="201"/>
      <c r="Q111" s="201"/>
    </row>
    <row r="112" spans="1:17" x14ac:dyDescent="0.2">
      <c r="A112" s="113"/>
      <c r="B112" s="200"/>
      <c r="C112" s="200"/>
      <c r="D112" s="201"/>
      <c r="E112" s="113"/>
      <c r="F112" s="113"/>
      <c r="G112" s="113"/>
      <c r="H112" s="113"/>
      <c r="I112" s="203"/>
      <c r="J112" s="203"/>
      <c r="K112" s="203"/>
      <c r="L112" s="203"/>
      <c r="M112" s="203"/>
      <c r="N112" s="204"/>
      <c r="O112" s="204"/>
      <c r="P112" s="201"/>
      <c r="Q112" s="201"/>
    </row>
    <row r="113" spans="1:17" x14ac:dyDescent="0.2">
      <c r="A113" s="113"/>
      <c r="B113" s="200"/>
      <c r="C113" s="200"/>
      <c r="D113" s="201"/>
      <c r="E113" s="113"/>
      <c r="F113" s="113"/>
      <c r="G113" s="113"/>
      <c r="H113" s="113"/>
      <c r="I113" s="203"/>
      <c r="J113" s="203"/>
      <c r="K113" s="203"/>
      <c r="L113" s="203"/>
      <c r="M113" s="203"/>
      <c r="N113" s="204"/>
      <c r="O113" s="204"/>
      <c r="P113" s="201"/>
      <c r="Q113" s="201"/>
    </row>
    <row r="114" spans="1:17" x14ac:dyDescent="0.2">
      <c r="A114" s="113"/>
      <c r="B114" s="200"/>
      <c r="C114" s="200"/>
      <c r="D114" s="201"/>
      <c r="E114" s="113"/>
      <c r="F114" s="113"/>
      <c r="G114" s="113"/>
      <c r="H114" s="113"/>
      <c r="I114" s="203"/>
      <c r="J114" s="203"/>
      <c r="K114" s="203"/>
      <c r="L114" s="203"/>
      <c r="M114" s="203"/>
      <c r="N114" s="204"/>
      <c r="O114" s="204"/>
      <c r="P114" s="201"/>
      <c r="Q114" s="201"/>
    </row>
    <row r="115" spans="1:17" x14ac:dyDescent="0.2">
      <c r="A115" s="113"/>
      <c r="B115" s="200"/>
      <c r="C115" s="200"/>
      <c r="D115" s="201"/>
      <c r="E115" s="113"/>
      <c r="F115" s="113"/>
      <c r="G115" s="113"/>
      <c r="H115" s="113"/>
      <c r="I115" s="203"/>
      <c r="J115" s="203"/>
      <c r="K115" s="203"/>
      <c r="L115" s="203"/>
      <c r="M115" s="203"/>
      <c r="N115" s="204"/>
      <c r="O115" s="204"/>
      <c r="P115" s="201"/>
      <c r="Q115" s="201"/>
    </row>
    <row r="116" spans="1:17" x14ac:dyDescent="0.2">
      <c r="A116" s="113"/>
      <c r="B116" s="200"/>
      <c r="C116" s="200"/>
      <c r="D116" s="201"/>
      <c r="E116" s="113"/>
      <c r="F116" s="113"/>
      <c r="G116" s="113"/>
      <c r="H116" s="113"/>
      <c r="I116" s="203"/>
      <c r="J116" s="203"/>
      <c r="K116" s="203"/>
      <c r="L116" s="203"/>
      <c r="M116" s="203"/>
      <c r="N116" s="204"/>
      <c r="O116" s="204"/>
      <c r="P116" s="201"/>
      <c r="Q116" s="201"/>
    </row>
    <row r="117" spans="1:17" x14ac:dyDescent="0.2">
      <c r="A117" s="113"/>
      <c r="B117" s="200"/>
      <c r="C117" s="200"/>
      <c r="D117" s="201"/>
      <c r="E117" s="113"/>
      <c r="F117" s="113"/>
      <c r="G117" s="113"/>
      <c r="H117" s="113"/>
      <c r="I117" s="203"/>
      <c r="J117" s="203"/>
      <c r="K117" s="203"/>
      <c r="L117" s="203"/>
      <c r="M117" s="203"/>
      <c r="N117" s="204"/>
      <c r="O117" s="204"/>
      <c r="P117" s="201"/>
      <c r="Q117" s="201"/>
    </row>
    <row r="118" spans="1:17" x14ac:dyDescent="0.2">
      <c r="A118" s="113"/>
      <c r="B118" s="200"/>
      <c r="C118" s="200"/>
      <c r="D118" s="201"/>
      <c r="E118" s="113"/>
      <c r="F118" s="113"/>
      <c r="G118" s="113"/>
      <c r="H118" s="113"/>
      <c r="I118" s="203"/>
      <c r="J118" s="203"/>
      <c r="K118" s="203"/>
      <c r="L118" s="203"/>
      <c r="M118" s="203"/>
      <c r="N118" s="204"/>
      <c r="O118" s="204"/>
      <c r="P118" s="201"/>
      <c r="Q118" s="201"/>
    </row>
    <row r="119" spans="1:17" x14ac:dyDescent="0.2">
      <c r="A119" s="113"/>
      <c r="B119" s="200"/>
      <c r="C119" s="200"/>
      <c r="D119" s="201"/>
      <c r="E119" s="113"/>
      <c r="F119" s="113"/>
      <c r="G119" s="113"/>
      <c r="H119" s="113"/>
      <c r="I119" s="203"/>
      <c r="J119" s="203"/>
      <c r="K119" s="203"/>
      <c r="L119" s="203"/>
      <c r="M119" s="203"/>
      <c r="N119" s="204"/>
      <c r="O119" s="204"/>
      <c r="P119" s="201"/>
      <c r="Q119" s="201"/>
    </row>
    <row r="120" spans="1:17" x14ac:dyDescent="0.2">
      <c r="A120" s="113"/>
      <c r="B120" s="200"/>
      <c r="C120" s="200"/>
      <c r="D120" s="201"/>
      <c r="E120" s="113"/>
      <c r="F120" s="113"/>
      <c r="G120" s="113"/>
      <c r="H120" s="113"/>
      <c r="I120" s="203"/>
      <c r="J120" s="203"/>
      <c r="K120" s="203"/>
      <c r="L120" s="203"/>
      <c r="M120" s="203"/>
      <c r="N120" s="204"/>
      <c r="O120" s="204"/>
      <c r="P120" s="201"/>
      <c r="Q120" s="201"/>
    </row>
    <row r="121" spans="1:17" x14ac:dyDescent="0.2">
      <c r="A121" s="113"/>
      <c r="B121" s="200"/>
      <c r="C121" s="200"/>
      <c r="D121" s="201"/>
      <c r="E121" s="113"/>
      <c r="F121" s="113"/>
      <c r="G121" s="113"/>
      <c r="H121" s="113"/>
      <c r="I121" s="203"/>
      <c r="J121" s="203"/>
      <c r="K121" s="203"/>
      <c r="L121" s="203"/>
      <c r="M121" s="203"/>
      <c r="N121" s="204"/>
      <c r="O121" s="204"/>
      <c r="P121" s="201"/>
      <c r="Q121" s="201"/>
    </row>
    <row r="122" spans="1:17" x14ac:dyDescent="0.2">
      <c r="A122" s="113"/>
      <c r="B122" s="200"/>
      <c r="C122" s="200"/>
      <c r="D122" s="201"/>
      <c r="E122" s="113"/>
      <c r="F122" s="113"/>
      <c r="G122" s="113"/>
      <c r="H122" s="113"/>
      <c r="I122" s="203"/>
      <c r="J122" s="203"/>
      <c r="K122" s="203"/>
      <c r="L122" s="203"/>
      <c r="M122" s="203"/>
      <c r="N122" s="204"/>
      <c r="O122" s="204"/>
      <c r="P122" s="201"/>
      <c r="Q122" s="201"/>
    </row>
    <row r="123" spans="1:17" x14ac:dyDescent="0.2">
      <c r="A123" s="113"/>
      <c r="B123" s="200"/>
      <c r="C123" s="200"/>
      <c r="D123" s="201"/>
      <c r="E123" s="113"/>
      <c r="F123" s="113"/>
      <c r="G123" s="113"/>
      <c r="H123" s="113"/>
      <c r="I123" s="203"/>
      <c r="J123" s="203"/>
      <c r="K123" s="203"/>
      <c r="L123" s="203"/>
      <c r="M123" s="203"/>
      <c r="N123" s="204"/>
      <c r="O123" s="204"/>
      <c r="P123" s="201"/>
      <c r="Q123" s="201"/>
    </row>
    <row r="124" spans="1:17" x14ac:dyDescent="0.2">
      <c r="A124" s="113"/>
      <c r="B124" s="200"/>
      <c r="C124" s="200"/>
      <c r="D124" s="201"/>
      <c r="E124" s="113"/>
      <c r="F124" s="113"/>
      <c r="G124" s="113"/>
      <c r="H124" s="113"/>
      <c r="I124" s="203"/>
      <c r="J124" s="203"/>
      <c r="K124" s="203"/>
      <c r="L124" s="203"/>
      <c r="M124" s="203"/>
      <c r="N124" s="204"/>
      <c r="O124" s="204"/>
      <c r="P124" s="201"/>
      <c r="Q124" s="201"/>
    </row>
    <row r="125" spans="1:17" x14ac:dyDescent="0.2">
      <c r="A125" s="113"/>
      <c r="B125" s="200"/>
      <c r="C125" s="200"/>
      <c r="D125" s="201"/>
      <c r="E125" s="113"/>
      <c r="F125" s="113"/>
      <c r="G125" s="113"/>
      <c r="H125" s="113"/>
      <c r="I125" s="203"/>
      <c r="J125" s="203"/>
      <c r="K125" s="203"/>
      <c r="L125" s="203"/>
      <c r="M125" s="203"/>
      <c r="N125" s="204"/>
      <c r="O125" s="204"/>
      <c r="P125" s="201"/>
      <c r="Q125" s="201"/>
    </row>
    <row r="126" spans="1:17" x14ac:dyDescent="0.2">
      <c r="A126" s="113"/>
      <c r="B126" s="200"/>
      <c r="C126" s="200"/>
      <c r="D126" s="201"/>
      <c r="E126" s="113"/>
      <c r="F126" s="113"/>
      <c r="G126" s="113"/>
      <c r="H126" s="113"/>
      <c r="I126" s="203"/>
      <c r="J126" s="203"/>
      <c r="K126" s="203"/>
      <c r="L126" s="203"/>
      <c r="M126" s="203"/>
      <c r="N126" s="204"/>
      <c r="O126" s="204"/>
      <c r="P126" s="201"/>
      <c r="Q126" s="201"/>
    </row>
    <row r="127" spans="1:17" x14ac:dyDescent="0.2">
      <c r="A127" s="113"/>
      <c r="B127" s="200"/>
      <c r="C127" s="200"/>
      <c r="D127" s="201"/>
      <c r="E127" s="113"/>
      <c r="F127" s="113"/>
      <c r="G127" s="113"/>
      <c r="H127" s="113"/>
      <c r="I127" s="203"/>
      <c r="J127" s="203"/>
      <c r="K127" s="203"/>
      <c r="L127" s="203"/>
      <c r="M127" s="203"/>
      <c r="N127" s="204"/>
      <c r="O127" s="204"/>
      <c r="P127" s="201"/>
      <c r="Q127" s="201"/>
    </row>
    <row r="128" spans="1:17" x14ac:dyDescent="0.2">
      <c r="A128" s="113"/>
      <c r="B128" s="200"/>
      <c r="C128" s="200"/>
      <c r="D128" s="201"/>
      <c r="E128" s="113"/>
      <c r="F128" s="113"/>
      <c r="G128" s="113"/>
      <c r="H128" s="113"/>
      <c r="I128" s="203"/>
      <c r="J128" s="203"/>
      <c r="K128" s="203"/>
      <c r="L128" s="203"/>
      <c r="M128" s="203"/>
      <c r="N128" s="204"/>
      <c r="O128" s="204"/>
      <c r="P128" s="201"/>
      <c r="Q128" s="201"/>
    </row>
    <row r="129" spans="1:17" x14ac:dyDescent="0.2">
      <c r="A129" s="113"/>
      <c r="B129" s="200"/>
      <c r="C129" s="200"/>
      <c r="D129" s="201"/>
      <c r="E129" s="113"/>
      <c r="F129" s="113"/>
      <c r="G129" s="113"/>
      <c r="H129" s="113"/>
      <c r="I129" s="203"/>
      <c r="J129" s="203"/>
      <c r="K129" s="203"/>
      <c r="L129" s="203"/>
      <c r="M129" s="203"/>
      <c r="N129" s="204"/>
      <c r="O129" s="204"/>
      <c r="P129" s="201"/>
      <c r="Q129" s="201"/>
    </row>
    <row r="130" spans="1:17" x14ac:dyDescent="0.2">
      <c r="A130" s="113"/>
      <c r="B130" s="200"/>
      <c r="C130" s="200"/>
      <c r="D130" s="201"/>
      <c r="E130" s="113"/>
      <c r="F130" s="113"/>
      <c r="G130" s="113"/>
      <c r="H130" s="113"/>
      <c r="I130" s="203"/>
      <c r="J130" s="203"/>
      <c r="K130" s="203"/>
      <c r="L130" s="203"/>
      <c r="M130" s="203"/>
      <c r="N130" s="204"/>
      <c r="O130" s="204"/>
      <c r="P130" s="201"/>
      <c r="Q130" s="201"/>
    </row>
    <row r="131" spans="1:17" x14ac:dyDescent="0.2">
      <c r="A131" s="113"/>
      <c r="B131" s="200"/>
      <c r="C131" s="200"/>
      <c r="D131" s="201"/>
      <c r="E131" s="113"/>
      <c r="F131" s="113"/>
      <c r="G131" s="113"/>
      <c r="H131" s="113"/>
      <c r="I131" s="203"/>
      <c r="J131" s="203"/>
      <c r="K131" s="203"/>
      <c r="L131" s="203"/>
      <c r="M131" s="203"/>
      <c r="N131" s="204"/>
      <c r="O131" s="204"/>
      <c r="P131" s="201"/>
      <c r="Q131" s="201"/>
    </row>
    <row r="132" spans="1:17" x14ac:dyDescent="0.2">
      <c r="A132" s="113"/>
      <c r="B132" s="200"/>
      <c r="C132" s="200"/>
      <c r="D132" s="201"/>
      <c r="E132" s="113"/>
      <c r="F132" s="113"/>
      <c r="G132" s="113"/>
      <c r="H132" s="113"/>
      <c r="I132" s="203"/>
      <c r="J132" s="203"/>
      <c r="K132" s="203"/>
      <c r="L132" s="203"/>
      <c r="M132" s="203"/>
      <c r="N132" s="204"/>
      <c r="O132" s="204"/>
      <c r="P132" s="201"/>
      <c r="Q132" s="201"/>
    </row>
    <row r="133" spans="1:17" x14ac:dyDescent="0.2">
      <c r="A133" s="113"/>
      <c r="B133" s="200"/>
      <c r="C133" s="200"/>
      <c r="D133" s="201"/>
      <c r="E133" s="113"/>
      <c r="F133" s="113"/>
      <c r="G133" s="113"/>
      <c r="H133" s="113"/>
      <c r="I133" s="203"/>
      <c r="J133" s="203"/>
      <c r="K133" s="203"/>
      <c r="L133" s="203"/>
      <c r="M133" s="203"/>
      <c r="N133" s="204"/>
      <c r="O133" s="204"/>
      <c r="P133" s="201"/>
      <c r="Q133" s="201"/>
    </row>
    <row r="134" spans="1:17" x14ac:dyDescent="0.2">
      <c r="A134" s="113"/>
      <c r="B134" s="200"/>
      <c r="C134" s="200"/>
      <c r="D134" s="201"/>
      <c r="E134" s="113"/>
      <c r="F134" s="113"/>
      <c r="G134" s="113"/>
      <c r="H134" s="113"/>
      <c r="I134" s="203"/>
      <c r="J134" s="203"/>
      <c r="K134" s="203"/>
      <c r="L134" s="203"/>
      <c r="M134" s="203"/>
      <c r="N134" s="204"/>
      <c r="O134" s="204"/>
      <c r="P134" s="201"/>
      <c r="Q134" s="201"/>
    </row>
    <row r="135" spans="1:17" x14ac:dyDescent="0.2">
      <c r="A135" s="113"/>
      <c r="B135" s="200"/>
      <c r="C135" s="200"/>
      <c r="D135" s="201"/>
      <c r="E135" s="113"/>
      <c r="F135" s="113"/>
      <c r="G135" s="113"/>
      <c r="H135" s="113"/>
      <c r="I135" s="203"/>
      <c r="J135" s="203"/>
      <c r="K135" s="203"/>
      <c r="L135" s="203"/>
      <c r="M135" s="203"/>
      <c r="N135" s="204"/>
      <c r="O135" s="204"/>
      <c r="P135" s="201"/>
      <c r="Q135" s="201"/>
    </row>
    <row r="136" spans="1:17" x14ac:dyDescent="0.2">
      <c r="A136" s="113"/>
      <c r="B136" s="200"/>
      <c r="C136" s="200"/>
      <c r="D136" s="201"/>
      <c r="E136" s="113"/>
      <c r="F136" s="113"/>
      <c r="G136" s="113"/>
      <c r="H136" s="113"/>
      <c r="I136" s="203"/>
      <c r="J136" s="203"/>
      <c r="K136" s="203"/>
      <c r="L136" s="203"/>
      <c r="M136" s="203"/>
      <c r="N136" s="204"/>
      <c r="O136" s="204"/>
      <c r="P136" s="201"/>
      <c r="Q136" s="201"/>
    </row>
    <row r="137" spans="1:17" x14ac:dyDescent="0.2">
      <c r="A137" s="113"/>
      <c r="B137" s="200"/>
      <c r="C137" s="200"/>
      <c r="D137" s="201"/>
      <c r="E137" s="113"/>
      <c r="F137" s="113"/>
      <c r="G137" s="113"/>
      <c r="H137" s="113"/>
      <c r="I137" s="203"/>
      <c r="J137" s="203"/>
      <c r="K137" s="203"/>
      <c r="L137" s="203"/>
      <c r="M137" s="203"/>
      <c r="N137" s="204"/>
      <c r="O137" s="204"/>
      <c r="P137" s="201"/>
      <c r="Q137" s="201"/>
    </row>
    <row r="138" spans="1:17" x14ac:dyDescent="0.2">
      <c r="A138" s="113"/>
      <c r="B138" s="200"/>
      <c r="C138" s="200"/>
      <c r="D138" s="201"/>
      <c r="E138" s="113"/>
      <c r="F138" s="113"/>
      <c r="G138" s="113"/>
      <c r="H138" s="113"/>
      <c r="I138" s="203"/>
      <c r="J138" s="203"/>
      <c r="K138" s="203"/>
      <c r="L138" s="203"/>
      <c r="M138" s="203"/>
      <c r="N138" s="204"/>
      <c r="O138" s="204"/>
      <c r="P138" s="201"/>
      <c r="Q138" s="201"/>
    </row>
    <row r="139" spans="1:17" x14ac:dyDescent="0.2">
      <c r="A139" s="113"/>
      <c r="B139" s="200"/>
      <c r="C139" s="200"/>
      <c r="D139" s="201"/>
      <c r="E139" s="113"/>
      <c r="F139" s="113"/>
      <c r="G139" s="113"/>
      <c r="H139" s="113"/>
      <c r="I139" s="203"/>
      <c r="J139" s="203"/>
      <c r="K139" s="203"/>
      <c r="L139" s="203"/>
      <c r="M139" s="203"/>
      <c r="N139" s="204"/>
      <c r="O139" s="204"/>
      <c r="P139" s="201"/>
      <c r="Q139" s="201"/>
    </row>
    <row r="140" spans="1:17" x14ac:dyDescent="0.2">
      <c r="A140" s="113"/>
      <c r="B140" s="200"/>
      <c r="C140" s="200"/>
      <c r="D140" s="201"/>
      <c r="E140" s="113"/>
      <c r="F140" s="113"/>
      <c r="G140" s="113"/>
      <c r="H140" s="113"/>
      <c r="I140" s="203"/>
      <c r="J140" s="203"/>
      <c r="K140" s="203"/>
      <c r="L140" s="203"/>
      <c r="M140" s="203"/>
      <c r="N140" s="204"/>
      <c r="O140" s="204"/>
      <c r="P140" s="201"/>
      <c r="Q140" s="201"/>
    </row>
    <row r="141" spans="1:17" x14ac:dyDescent="0.2">
      <c r="A141" s="113"/>
      <c r="B141" s="200"/>
      <c r="C141" s="200"/>
      <c r="D141" s="201"/>
      <c r="E141" s="113"/>
      <c r="F141" s="113"/>
      <c r="G141" s="113"/>
      <c r="H141" s="113"/>
      <c r="I141" s="203"/>
      <c r="J141" s="203"/>
      <c r="K141" s="203"/>
      <c r="L141" s="203"/>
      <c r="M141" s="203"/>
      <c r="N141" s="204"/>
      <c r="O141" s="204"/>
      <c r="P141" s="201"/>
      <c r="Q141" s="201"/>
    </row>
    <row r="142" spans="1:17" x14ac:dyDescent="0.2">
      <c r="A142" s="113"/>
      <c r="B142" s="200"/>
      <c r="C142" s="200"/>
      <c r="D142" s="201"/>
      <c r="E142" s="113"/>
      <c r="F142" s="113"/>
      <c r="G142" s="113"/>
      <c r="H142" s="113"/>
      <c r="I142" s="203"/>
      <c r="J142" s="203"/>
      <c r="K142" s="203"/>
      <c r="L142" s="203"/>
      <c r="M142" s="203"/>
      <c r="N142" s="204"/>
      <c r="O142" s="204"/>
      <c r="P142" s="201"/>
      <c r="Q142" s="201"/>
    </row>
    <row r="143" spans="1:17" x14ac:dyDescent="0.2">
      <c r="A143" s="113"/>
      <c r="B143" s="200"/>
      <c r="C143" s="200"/>
      <c r="D143" s="201"/>
      <c r="E143" s="113"/>
      <c r="F143" s="113"/>
      <c r="G143" s="113"/>
      <c r="H143" s="113"/>
      <c r="I143" s="203"/>
      <c r="J143" s="203"/>
      <c r="K143" s="203"/>
      <c r="L143" s="203"/>
      <c r="M143" s="203"/>
      <c r="N143" s="204"/>
      <c r="O143" s="204"/>
      <c r="P143" s="201"/>
      <c r="Q143" s="201"/>
    </row>
    <row r="144" spans="1:17" x14ac:dyDescent="0.2">
      <c r="A144" s="113"/>
      <c r="B144" s="200"/>
      <c r="C144" s="200"/>
      <c r="D144" s="201"/>
      <c r="E144" s="113"/>
      <c r="F144" s="113"/>
      <c r="G144" s="113"/>
      <c r="H144" s="113"/>
      <c r="I144" s="203"/>
      <c r="J144" s="203"/>
      <c r="K144" s="203"/>
      <c r="L144" s="203"/>
      <c r="M144" s="203"/>
      <c r="N144" s="204"/>
      <c r="O144" s="204"/>
      <c r="P144" s="201"/>
      <c r="Q144" s="201"/>
    </row>
    <row r="145" spans="1:17" x14ac:dyDescent="0.2">
      <c r="A145" s="113"/>
      <c r="B145" s="200"/>
      <c r="C145" s="200"/>
      <c r="D145" s="201"/>
      <c r="E145" s="113"/>
      <c r="F145" s="113"/>
      <c r="G145" s="113"/>
      <c r="H145" s="113"/>
      <c r="I145" s="203"/>
      <c r="J145" s="203"/>
      <c r="K145" s="203"/>
      <c r="L145" s="203"/>
      <c r="M145" s="203"/>
      <c r="N145" s="204"/>
      <c r="O145" s="204"/>
      <c r="P145" s="201"/>
      <c r="Q145" s="201"/>
    </row>
    <row r="146" spans="1:17" x14ac:dyDescent="0.2">
      <c r="A146" s="113"/>
      <c r="B146" s="200"/>
      <c r="C146" s="200"/>
      <c r="D146" s="201"/>
      <c r="E146" s="113"/>
      <c r="F146" s="113"/>
      <c r="G146" s="113"/>
      <c r="H146" s="113"/>
      <c r="I146" s="203"/>
      <c r="J146" s="203"/>
      <c r="K146" s="203"/>
      <c r="L146" s="203"/>
      <c r="M146" s="203"/>
      <c r="N146" s="204"/>
      <c r="O146" s="204"/>
      <c r="P146" s="201"/>
      <c r="Q146" s="201"/>
    </row>
    <row r="147" spans="1:17" x14ac:dyDescent="0.2">
      <c r="A147" s="113"/>
      <c r="B147" s="200"/>
      <c r="C147" s="200"/>
      <c r="D147" s="201"/>
      <c r="E147" s="113"/>
      <c r="F147" s="113"/>
      <c r="G147" s="113"/>
      <c r="H147" s="113"/>
      <c r="I147" s="203"/>
      <c r="J147" s="203"/>
      <c r="K147" s="203"/>
      <c r="L147" s="203"/>
      <c r="M147" s="203"/>
      <c r="N147" s="204"/>
      <c r="O147" s="204"/>
      <c r="P147" s="201"/>
      <c r="Q147" s="201"/>
    </row>
    <row r="148" spans="1:17" x14ac:dyDescent="0.2">
      <c r="A148" s="113"/>
      <c r="B148" s="200"/>
      <c r="C148" s="200"/>
      <c r="D148" s="201"/>
      <c r="E148" s="113"/>
      <c r="F148" s="113"/>
      <c r="G148" s="113"/>
      <c r="H148" s="113"/>
      <c r="I148" s="203"/>
      <c r="J148" s="203"/>
      <c r="K148" s="203"/>
      <c r="L148" s="203"/>
      <c r="M148" s="203"/>
      <c r="N148" s="204"/>
      <c r="O148" s="204"/>
      <c r="P148" s="201"/>
      <c r="Q148" s="201"/>
    </row>
    <row r="149" spans="1:17" x14ac:dyDescent="0.2">
      <c r="A149" s="113"/>
      <c r="B149" s="200"/>
      <c r="C149" s="200"/>
      <c r="D149" s="201"/>
      <c r="E149" s="113"/>
      <c r="F149" s="113"/>
      <c r="G149" s="113"/>
      <c r="H149" s="113"/>
      <c r="I149" s="203"/>
      <c r="J149" s="203"/>
      <c r="K149" s="203"/>
      <c r="L149" s="203"/>
      <c r="M149" s="203"/>
      <c r="N149" s="204"/>
      <c r="O149" s="204"/>
      <c r="P149" s="201"/>
      <c r="Q149" s="201"/>
    </row>
    <row r="150" spans="1:17" x14ac:dyDescent="0.2">
      <c r="A150" s="113"/>
      <c r="B150" s="200"/>
      <c r="C150" s="200"/>
      <c r="D150" s="201"/>
      <c r="E150" s="113"/>
      <c r="F150" s="113"/>
      <c r="G150" s="113"/>
      <c r="H150" s="113"/>
      <c r="I150" s="203"/>
      <c r="J150" s="203"/>
      <c r="K150" s="203"/>
      <c r="L150" s="203"/>
      <c r="M150" s="203"/>
      <c r="N150" s="204"/>
      <c r="O150" s="204"/>
      <c r="P150" s="201"/>
      <c r="Q150" s="201"/>
    </row>
    <row r="151" spans="1:17" x14ac:dyDescent="0.2">
      <c r="A151" s="113"/>
      <c r="B151" s="200"/>
      <c r="C151" s="200"/>
      <c r="D151" s="201"/>
      <c r="E151" s="113"/>
      <c r="F151" s="113"/>
      <c r="G151" s="113"/>
      <c r="H151" s="113"/>
      <c r="I151" s="203"/>
      <c r="J151" s="203"/>
      <c r="K151" s="203"/>
      <c r="L151" s="203"/>
      <c r="M151" s="203"/>
      <c r="N151" s="204"/>
      <c r="O151" s="204"/>
      <c r="P151" s="201"/>
      <c r="Q151" s="201"/>
    </row>
    <row r="152" spans="1:17" x14ac:dyDescent="0.2">
      <c r="A152" s="113"/>
      <c r="B152" s="200"/>
      <c r="C152" s="200"/>
      <c r="D152" s="201"/>
      <c r="E152" s="113"/>
      <c r="F152" s="113"/>
      <c r="G152" s="113"/>
      <c r="H152" s="113"/>
      <c r="I152" s="203"/>
      <c r="J152" s="203"/>
      <c r="K152" s="203"/>
      <c r="L152" s="203"/>
      <c r="M152" s="203"/>
      <c r="N152" s="204"/>
      <c r="O152" s="204"/>
      <c r="P152" s="201"/>
      <c r="Q152" s="201"/>
    </row>
    <row r="153" spans="1:17" x14ac:dyDescent="0.2">
      <c r="A153" s="113"/>
      <c r="B153" s="200"/>
      <c r="C153" s="200"/>
      <c r="D153" s="201"/>
      <c r="E153" s="113"/>
      <c r="F153" s="113"/>
      <c r="G153" s="113"/>
      <c r="H153" s="113"/>
      <c r="I153" s="203"/>
      <c r="J153" s="203"/>
      <c r="K153" s="203"/>
      <c r="L153" s="203"/>
      <c r="M153" s="203"/>
      <c r="N153" s="204"/>
      <c r="O153" s="204"/>
      <c r="P153" s="201"/>
      <c r="Q153" s="201"/>
    </row>
    <row r="154" spans="1:17" x14ac:dyDescent="0.2">
      <c r="A154" s="113"/>
      <c r="B154" s="200"/>
      <c r="C154" s="200"/>
      <c r="D154" s="201"/>
      <c r="E154" s="113"/>
      <c r="F154" s="113"/>
      <c r="G154" s="113"/>
      <c r="H154" s="113"/>
      <c r="I154" s="203"/>
      <c r="J154" s="203"/>
      <c r="K154" s="203"/>
      <c r="L154" s="203"/>
      <c r="M154" s="203"/>
      <c r="N154" s="204"/>
      <c r="O154" s="204"/>
      <c r="P154" s="201"/>
      <c r="Q154" s="201"/>
    </row>
    <row r="155" spans="1:17" x14ac:dyDescent="0.2">
      <c r="A155" s="113"/>
      <c r="B155" s="200"/>
      <c r="C155" s="200"/>
      <c r="D155" s="201"/>
      <c r="E155" s="113"/>
      <c r="F155" s="113"/>
      <c r="G155" s="113"/>
      <c r="H155" s="113"/>
      <c r="I155" s="203"/>
      <c r="J155" s="203"/>
      <c r="K155" s="203"/>
      <c r="L155" s="203"/>
      <c r="M155" s="203"/>
      <c r="N155" s="204"/>
      <c r="O155" s="204"/>
      <c r="P155" s="201"/>
      <c r="Q155" s="201"/>
    </row>
    <row r="156" spans="1:17" x14ac:dyDescent="0.2">
      <c r="A156" s="113"/>
      <c r="B156" s="200"/>
      <c r="C156" s="200"/>
      <c r="D156" s="201"/>
      <c r="E156" s="113"/>
      <c r="F156" s="113"/>
      <c r="G156" s="113"/>
      <c r="H156" s="113"/>
      <c r="I156" s="203"/>
      <c r="J156" s="203"/>
      <c r="K156" s="203"/>
      <c r="L156" s="203"/>
      <c r="M156" s="203"/>
      <c r="N156" s="204"/>
      <c r="O156" s="204"/>
      <c r="P156" s="201"/>
      <c r="Q156" s="201"/>
    </row>
    <row r="157" spans="1:17" x14ac:dyDescent="0.2">
      <c r="A157" s="113"/>
      <c r="B157" s="200"/>
      <c r="C157" s="200"/>
      <c r="D157" s="201"/>
      <c r="E157" s="113"/>
      <c r="F157" s="113"/>
      <c r="G157" s="113"/>
      <c r="H157" s="113"/>
      <c r="I157" s="203"/>
      <c r="J157" s="203"/>
      <c r="K157" s="203"/>
      <c r="L157" s="203"/>
      <c r="M157" s="203"/>
      <c r="N157" s="204"/>
      <c r="O157" s="204"/>
      <c r="P157" s="201"/>
      <c r="Q157" s="201"/>
    </row>
    <row r="158" spans="1:17" x14ac:dyDescent="0.2">
      <c r="A158" s="113"/>
      <c r="B158" s="200"/>
      <c r="C158" s="200"/>
      <c r="D158" s="201"/>
      <c r="E158" s="113"/>
      <c r="F158" s="113"/>
      <c r="G158" s="113"/>
      <c r="H158" s="113"/>
      <c r="I158" s="203"/>
      <c r="J158" s="203"/>
      <c r="K158" s="203"/>
      <c r="L158" s="203"/>
      <c r="M158" s="203"/>
      <c r="N158" s="204"/>
      <c r="O158" s="204"/>
      <c r="P158" s="201"/>
      <c r="Q158" s="201"/>
    </row>
    <row r="159" spans="1:17" x14ac:dyDescent="0.2">
      <c r="A159" s="113"/>
      <c r="B159" s="200"/>
      <c r="C159" s="200"/>
      <c r="D159" s="201"/>
      <c r="E159" s="113"/>
      <c r="F159" s="113"/>
      <c r="G159" s="113"/>
      <c r="H159" s="113"/>
      <c r="I159" s="203"/>
      <c r="J159" s="203"/>
      <c r="K159" s="203"/>
      <c r="L159" s="203"/>
      <c r="M159" s="203"/>
      <c r="N159" s="204"/>
      <c r="O159" s="204"/>
      <c r="P159" s="201"/>
      <c r="Q159" s="201"/>
    </row>
    <row r="160" spans="1:17" x14ac:dyDescent="0.2">
      <c r="A160" s="113"/>
      <c r="B160" s="200"/>
      <c r="C160" s="200"/>
      <c r="D160" s="201"/>
      <c r="E160" s="113"/>
      <c r="F160" s="113"/>
      <c r="G160" s="113"/>
      <c r="H160" s="113"/>
      <c r="I160" s="203"/>
      <c r="J160" s="203"/>
      <c r="K160" s="203"/>
      <c r="L160" s="203"/>
      <c r="M160" s="203"/>
      <c r="N160" s="204"/>
      <c r="O160" s="204"/>
      <c r="P160" s="201"/>
      <c r="Q160" s="201"/>
    </row>
    <row r="161" spans="1:17" x14ac:dyDescent="0.2">
      <c r="A161" s="113"/>
      <c r="B161" s="200"/>
      <c r="C161" s="200"/>
      <c r="D161" s="201"/>
      <c r="E161" s="113"/>
      <c r="F161" s="113"/>
      <c r="G161" s="113"/>
      <c r="H161" s="113"/>
      <c r="I161" s="203"/>
      <c r="J161" s="203"/>
      <c r="K161" s="203"/>
      <c r="L161" s="203"/>
      <c r="M161" s="203"/>
      <c r="N161" s="204"/>
      <c r="O161" s="204"/>
      <c r="P161" s="201"/>
      <c r="Q161" s="201"/>
    </row>
    <row r="162" spans="1:17" x14ac:dyDescent="0.2">
      <c r="A162" s="113"/>
      <c r="B162" s="200"/>
      <c r="C162" s="200"/>
      <c r="D162" s="201"/>
      <c r="E162" s="113"/>
      <c r="F162" s="113"/>
      <c r="G162" s="113"/>
      <c r="H162" s="113"/>
      <c r="I162" s="203"/>
      <c r="J162" s="203"/>
      <c r="K162" s="203"/>
      <c r="L162" s="203"/>
      <c r="M162" s="203"/>
      <c r="N162" s="204"/>
      <c r="O162" s="204"/>
      <c r="P162" s="201"/>
      <c r="Q162" s="201"/>
    </row>
    <row r="163" spans="1:17" x14ac:dyDescent="0.2">
      <c r="A163" s="113"/>
      <c r="B163" s="200"/>
      <c r="C163" s="200"/>
      <c r="D163" s="201"/>
      <c r="E163" s="113"/>
      <c r="F163" s="113"/>
      <c r="G163" s="113"/>
      <c r="H163" s="113"/>
      <c r="I163" s="203"/>
      <c r="J163" s="203"/>
      <c r="K163" s="203"/>
      <c r="L163" s="203"/>
      <c r="M163" s="203"/>
      <c r="N163" s="204"/>
      <c r="O163" s="204"/>
      <c r="P163" s="201"/>
      <c r="Q163" s="201"/>
    </row>
    <row r="164" spans="1:17" x14ac:dyDescent="0.2">
      <c r="A164" s="113"/>
      <c r="B164" s="200"/>
      <c r="C164" s="200"/>
      <c r="D164" s="201"/>
      <c r="E164" s="113"/>
      <c r="F164" s="113"/>
      <c r="G164" s="113"/>
      <c r="H164" s="113"/>
      <c r="I164" s="203"/>
      <c r="J164" s="203"/>
      <c r="K164" s="203"/>
      <c r="L164" s="203"/>
      <c r="M164" s="203"/>
      <c r="N164" s="204"/>
      <c r="O164" s="204"/>
      <c r="P164" s="201"/>
      <c r="Q164" s="201"/>
    </row>
    <row r="165" spans="1:17" x14ac:dyDescent="0.2">
      <c r="A165" s="113"/>
      <c r="B165" s="200"/>
      <c r="C165" s="200"/>
      <c r="D165" s="201"/>
      <c r="E165" s="113"/>
      <c r="F165" s="113"/>
      <c r="G165" s="113"/>
      <c r="H165" s="113"/>
      <c r="I165" s="203"/>
      <c r="J165" s="203"/>
      <c r="K165" s="203"/>
      <c r="L165" s="203"/>
      <c r="M165" s="203"/>
      <c r="N165" s="204"/>
      <c r="O165" s="204"/>
      <c r="P165" s="201"/>
      <c r="Q165" s="201"/>
    </row>
    <row r="166" spans="1:17" x14ac:dyDescent="0.2">
      <c r="A166" s="113"/>
      <c r="B166" s="200"/>
      <c r="C166" s="200"/>
      <c r="D166" s="201"/>
      <c r="E166" s="113"/>
      <c r="F166" s="113"/>
      <c r="G166" s="113"/>
      <c r="H166" s="113"/>
      <c r="I166" s="203"/>
      <c r="J166" s="203"/>
      <c r="K166" s="203"/>
      <c r="L166" s="203"/>
      <c r="M166" s="203"/>
      <c r="N166" s="204"/>
      <c r="O166" s="204"/>
      <c r="P166" s="201"/>
      <c r="Q166" s="201"/>
    </row>
    <row r="167" spans="1:17" x14ac:dyDescent="0.2">
      <c r="A167" s="113"/>
      <c r="B167" s="200"/>
      <c r="C167" s="200"/>
      <c r="D167" s="201"/>
      <c r="E167" s="113"/>
      <c r="F167" s="113"/>
      <c r="G167" s="113"/>
      <c r="H167" s="113"/>
      <c r="I167" s="203"/>
      <c r="J167" s="203"/>
      <c r="K167" s="203"/>
      <c r="L167" s="203"/>
      <c r="M167" s="203"/>
      <c r="N167" s="204"/>
      <c r="O167" s="204"/>
      <c r="P167" s="201"/>
      <c r="Q167" s="201"/>
    </row>
    <row r="168" spans="1:17" x14ac:dyDescent="0.2">
      <c r="A168" s="113"/>
      <c r="B168" s="200"/>
      <c r="C168" s="200"/>
      <c r="D168" s="201"/>
      <c r="E168" s="113"/>
      <c r="F168" s="113"/>
      <c r="G168" s="113"/>
      <c r="H168" s="113"/>
      <c r="I168" s="203"/>
      <c r="J168" s="203"/>
      <c r="K168" s="203"/>
      <c r="L168" s="203"/>
      <c r="M168" s="203"/>
      <c r="N168" s="204"/>
      <c r="O168" s="204"/>
      <c r="P168" s="201"/>
      <c r="Q168" s="201"/>
    </row>
    <row r="169" spans="1:17" x14ac:dyDescent="0.2">
      <c r="A169" s="113"/>
      <c r="B169" s="200"/>
      <c r="C169" s="200"/>
      <c r="D169" s="201"/>
      <c r="E169" s="113"/>
      <c r="F169" s="113"/>
      <c r="G169" s="113"/>
      <c r="H169" s="113"/>
      <c r="I169" s="203"/>
      <c r="J169" s="203"/>
      <c r="K169" s="203"/>
      <c r="L169" s="203"/>
      <c r="M169" s="203"/>
      <c r="N169" s="204"/>
      <c r="O169" s="204"/>
      <c r="P169" s="201"/>
      <c r="Q169" s="201"/>
    </row>
    <row r="170" spans="1:17" x14ac:dyDescent="0.2">
      <c r="A170" s="113"/>
      <c r="B170" s="200"/>
      <c r="C170" s="200"/>
      <c r="D170" s="201"/>
      <c r="E170" s="113"/>
      <c r="F170" s="113"/>
      <c r="G170" s="113"/>
      <c r="H170" s="113"/>
      <c r="I170" s="203"/>
      <c r="J170" s="203"/>
      <c r="K170" s="203"/>
      <c r="L170" s="203"/>
      <c r="M170" s="203"/>
      <c r="N170" s="204"/>
      <c r="O170" s="204"/>
      <c r="P170" s="201"/>
      <c r="Q170" s="201"/>
    </row>
    <row r="171" spans="1:17" x14ac:dyDescent="0.2">
      <c r="A171" s="113"/>
      <c r="B171" s="200"/>
      <c r="C171" s="200"/>
      <c r="D171" s="201"/>
      <c r="E171" s="113"/>
      <c r="F171" s="113"/>
      <c r="G171" s="113"/>
      <c r="H171" s="113"/>
      <c r="I171" s="203"/>
      <c r="J171" s="203"/>
      <c r="K171" s="203"/>
      <c r="L171" s="203"/>
      <c r="M171" s="203"/>
      <c r="N171" s="204"/>
      <c r="O171" s="204"/>
      <c r="P171" s="201"/>
      <c r="Q171" s="201"/>
    </row>
    <row r="172" spans="1:17" x14ac:dyDescent="0.2">
      <c r="A172" s="113"/>
      <c r="B172" s="200"/>
      <c r="C172" s="200"/>
      <c r="D172" s="201"/>
      <c r="E172" s="113"/>
      <c r="F172" s="113"/>
      <c r="G172" s="113"/>
      <c r="H172" s="113"/>
      <c r="I172" s="203"/>
      <c r="J172" s="203"/>
      <c r="K172" s="203"/>
      <c r="L172" s="203"/>
      <c r="M172" s="203"/>
      <c r="N172" s="204"/>
      <c r="O172" s="204"/>
      <c r="P172" s="201"/>
      <c r="Q172" s="201"/>
    </row>
    <row r="173" spans="1:17" x14ac:dyDescent="0.2">
      <c r="A173" s="113"/>
      <c r="B173" s="200"/>
      <c r="C173" s="200"/>
      <c r="D173" s="201"/>
      <c r="E173" s="113"/>
      <c r="F173" s="113"/>
      <c r="G173" s="113"/>
      <c r="H173" s="113"/>
      <c r="I173" s="203"/>
      <c r="J173" s="203"/>
      <c r="K173" s="203"/>
      <c r="L173" s="203"/>
      <c r="M173" s="203"/>
      <c r="N173" s="204"/>
      <c r="O173" s="204"/>
      <c r="P173" s="201"/>
      <c r="Q173" s="201"/>
    </row>
    <row r="174" spans="1:17" x14ac:dyDescent="0.2">
      <c r="A174" s="113"/>
      <c r="B174" s="200"/>
      <c r="C174" s="200"/>
      <c r="D174" s="201"/>
      <c r="E174" s="113"/>
      <c r="F174" s="113"/>
      <c r="G174" s="113"/>
      <c r="H174" s="113"/>
      <c r="I174" s="203"/>
      <c r="J174" s="203"/>
      <c r="K174" s="203"/>
      <c r="L174" s="203"/>
      <c r="M174" s="203"/>
      <c r="N174" s="204"/>
      <c r="O174" s="204"/>
      <c r="P174" s="201"/>
      <c r="Q174" s="201"/>
    </row>
    <row r="175" spans="1:17" x14ac:dyDescent="0.2">
      <c r="A175" s="113"/>
      <c r="B175" s="200"/>
      <c r="C175" s="200"/>
      <c r="D175" s="201"/>
      <c r="E175" s="113"/>
      <c r="F175" s="113"/>
      <c r="G175" s="113"/>
      <c r="H175" s="113"/>
      <c r="I175" s="203"/>
      <c r="J175" s="203"/>
      <c r="K175" s="203"/>
      <c r="L175" s="203"/>
      <c r="M175" s="203"/>
      <c r="N175" s="204"/>
      <c r="O175" s="204"/>
      <c r="P175" s="201"/>
      <c r="Q175" s="201"/>
    </row>
    <row r="176" spans="1:17" x14ac:dyDescent="0.2">
      <c r="A176" s="113"/>
      <c r="B176" s="200"/>
      <c r="C176" s="200"/>
      <c r="D176" s="201"/>
      <c r="E176" s="113"/>
      <c r="F176" s="113"/>
      <c r="G176" s="113"/>
      <c r="H176" s="113"/>
      <c r="I176" s="203"/>
      <c r="J176" s="203"/>
      <c r="K176" s="203"/>
      <c r="L176" s="203"/>
      <c r="M176" s="203"/>
      <c r="N176" s="204"/>
      <c r="O176" s="204"/>
      <c r="P176" s="201"/>
      <c r="Q176" s="201"/>
    </row>
    <row r="177" spans="1:17" x14ac:dyDescent="0.2">
      <c r="A177" s="113"/>
      <c r="B177" s="200"/>
      <c r="C177" s="200"/>
      <c r="D177" s="201"/>
      <c r="E177" s="113"/>
      <c r="F177" s="113"/>
      <c r="G177" s="113"/>
      <c r="H177" s="113"/>
      <c r="I177" s="203"/>
      <c r="J177" s="203"/>
      <c r="K177" s="203"/>
      <c r="L177" s="203"/>
      <c r="M177" s="203"/>
      <c r="N177" s="204"/>
      <c r="O177" s="204"/>
      <c r="P177" s="201"/>
      <c r="Q177" s="201"/>
    </row>
    <row r="178" spans="1:17" x14ac:dyDescent="0.2">
      <c r="A178" s="113"/>
      <c r="B178" s="200"/>
      <c r="C178" s="200"/>
      <c r="D178" s="201"/>
      <c r="E178" s="113"/>
      <c r="F178" s="113"/>
      <c r="G178" s="113"/>
      <c r="H178" s="113"/>
      <c r="I178" s="203"/>
      <c r="J178" s="203"/>
      <c r="K178" s="203"/>
      <c r="L178" s="203"/>
      <c r="M178" s="203"/>
      <c r="N178" s="204"/>
      <c r="O178" s="204"/>
      <c r="P178" s="201"/>
      <c r="Q178" s="201"/>
    </row>
    <row r="179" spans="1:17" x14ac:dyDescent="0.2">
      <c r="A179" s="113"/>
      <c r="B179" s="200"/>
      <c r="C179" s="200"/>
      <c r="D179" s="201"/>
      <c r="E179" s="113"/>
      <c r="F179" s="113"/>
      <c r="G179" s="113"/>
      <c r="H179" s="113"/>
      <c r="I179" s="203"/>
      <c r="J179" s="203"/>
      <c r="K179" s="203"/>
      <c r="L179" s="203"/>
      <c r="M179" s="203"/>
      <c r="N179" s="204"/>
      <c r="O179" s="204"/>
      <c r="P179" s="201"/>
      <c r="Q179" s="201"/>
    </row>
    <row r="180" spans="1:17" x14ac:dyDescent="0.2">
      <c r="A180" s="113"/>
      <c r="B180" s="200"/>
      <c r="C180" s="200"/>
      <c r="D180" s="201"/>
      <c r="E180" s="113"/>
      <c r="F180" s="113"/>
      <c r="G180" s="113"/>
      <c r="H180" s="113"/>
      <c r="I180" s="203"/>
      <c r="J180" s="203"/>
      <c r="K180" s="203"/>
      <c r="L180" s="203"/>
      <c r="M180" s="203"/>
      <c r="N180" s="204"/>
      <c r="O180" s="204"/>
      <c r="P180" s="201"/>
      <c r="Q180" s="201"/>
    </row>
    <row r="181" spans="1:17" x14ac:dyDescent="0.2">
      <c r="A181" s="113"/>
      <c r="B181" s="200"/>
      <c r="C181" s="200"/>
      <c r="D181" s="201"/>
      <c r="E181" s="113"/>
      <c r="F181" s="113"/>
      <c r="G181" s="113"/>
      <c r="H181" s="113"/>
      <c r="I181" s="203"/>
      <c r="J181" s="203"/>
      <c r="K181" s="203"/>
      <c r="L181" s="203"/>
      <c r="M181" s="203"/>
      <c r="N181" s="204"/>
      <c r="O181" s="204"/>
      <c r="P181" s="201"/>
      <c r="Q181" s="201"/>
    </row>
    <row r="182" spans="1:17" x14ac:dyDescent="0.2">
      <c r="A182" s="113"/>
      <c r="B182" s="200"/>
      <c r="C182" s="200"/>
      <c r="D182" s="201"/>
      <c r="E182" s="113"/>
      <c r="F182" s="113"/>
      <c r="G182" s="113"/>
      <c r="H182" s="113"/>
      <c r="I182" s="203"/>
      <c r="J182" s="203"/>
      <c r="K182" s="203"/>
      <c r="L182" s="203"/>
      <c r="M182" s="203"/>
      <c r="N182" s="204"/>
      <c r="O182" s="204"/>
      <c r="P182" s="201"/>
      <c r="Q182" s="201"/>
    </row>
    <row r="183" spans="1:17" x14ac:dyDescent="0.2">
      <c r="A183" s="113"/>
      <c r="B183" s="200"/>
      <c r="C183" s="200"/>
      <c r="D183" s="201"/>
      <c r="E183" s="113"/>
      <c r="F183" s="113"/>
      <c r="G183" s="113"/>
      <c r="H183" s="113"/>
      <c r="I183" s="203"/>
      <c r="J183" s="203"/>
      <c r="K183" s="203"/>
      <c r="L183" s="203"/>
      <c r="M183" s="203"/>
      <c r="N183" s="204"/>
      <c r="O183" s="204"/>
      <c r="P183" s="201"/>
      <c r="Q183" s="201"/>
    </row>
    <row r="184" spans="1:17" x14ac:dyDescent="0.2">
      <c r="A184" s="113"/>
      <c r="B184" s="200"/>
      <c r="C184" s="200"/>
      <c r="D184" s="201"/>
      <c r="E184" s="113"/>
      <c r="F184" s="113"/>
      <c r="G184" s="113"/>
      <c r="H184" s="113"/>
      <c r="I184" s="203"/>
      <c r="J184" s="203"/>
      <c r="K184" s="203"/>
      <c r="L184" s="203"/>
      <c r="M184" s="203"/>
      <c r="N184" s="204"/>
      <c r="O184" s="204"/>
      <c r="P184" s="201"/>
      <c r="Q184" s="201"/>
    </row>
    <row r="185" spans="1:17" x14ac:dyDescent="0.2">
      <c r="A185" s="113"/>
      <c r="B185" s="200"/>
      <c r="C185" s="200"/>
      <c r="D185" s="201"/>
      <c r="E185" s="113"/>
      <c r="F185" s="113"/>
      <c r="G185" s="113"/>
      <c r="H185" s="113"/>
      <c r="I185" s="203"/>
      <c r="J185" s="203"/>
      <c r="K185" s="203"/>
      <c r="L185" s="203"/>
      <c r="M185" s="203"/>
      <c r="N185" s="204"/>
      <c r="O185" s="204"/>
      <c r="P185" s="201"/>
      <c r="Q185" s="201"/>
    </row>
    <row r="186" spans="1:17" x14ac:dyDescent="0.2">
      <c r="A186" s="113"/>
      <c r="B186" s="200"/>
      <c r="C186" s="200"/>
      <c r="D186" s="201"/>
      <c r="E186" s="113"/>
      <c r="F186" s="113"/>
      <c r="G186" s="113"/>
      <c r="H186" s="113"/>
      <c r="I186" s="203"/>
      <c r="J186" s="203"/>
      <c r="K186" s="203"/>
      <c r="L186" s="203"/>
      <c r="M186" s="203"/>
      <c r="N186" s="204"/>
      <c r="O186" s="204"/>
      <c r="P186" s="201"/>
      <c r="Q186" s="201"/>
    </row>
    <row r="187" spans="1:17" x14ac:dyDescent="0.2">
      <c r="A187" s="113"/>
      <c r="B187" s="200"/>
      <c r="C187" s="200"/>
      <c r="D187" s="201"/>
      <c r="E187" s="113"/>
      <c r="F187" s="113"/>
      <c r="G187" s="113"/>
      <c r="H187" s="113"/>
      <c r="I187" s="203"/>
      <c r="J187" s="203"/>
      <c r="K187" s="203"/>
      <c r="L187" s="203"/>
      <c r="M187" s="203"/>
      <c r="N187" s="204"/>
      <c r="O187" s="204"/>
      <c r="P187" s="201"/>
      <c r="Q187" s="201"/>
    </row>
    <row r="188" spans="1:17" x14ac:dyDescent="0.2">
      <c r="A188" s="113"/>
      <c r="B188" s="200"/>
      <c r="C188" s="200"/>
      <c r="D188" s="201"/>
      <c r="E188" s="113"/>
      <c r="F188" s="113"/>
      <c r="G188" s="113"/>
      <c r="H188" s="113"/>
      <c r="I188" s="203"/>
      <c r="J188" s="203"/>
      <c r="K188" s="203"/>
      <c r="L188" s="203"/>
      <c r="M188" s="203"/>
      <c r="N188" s="204"/>
      <c r="O188" s="204"/>
      <c r="P188" s="201"/>
      <c r="Q188" s="201"/>
    </row>
    <row r="189" spans="1:17" x14ac:dyDescent="0.2">
      <c r="A189" s="113"/>
      <c r="B189" s="200"/>
      <c r="C189" s="200"/>
      <c r="D189" s="201"/>
      <c r="E189" s="113"/>
      <c r="F189" s="113"/>
      <c r="G189" s="113"/>
      <c r="H189" s="113"/>
      <c r="I189" s="203"/>
      <c r="J189" s="203"/>
      <c r="K189" s="203"/>
      <c r="L189" s="203"/>
      <c r="M189" s="203"/>
      <c r="N189" s="204"/>
      <c r="O189" s="204"/>
      <c r="P189" s="201"/>
      <c r="Q189" s="201"/>
    </row>
    <row r="190" spans="1:17" x14ac:dyDescent="0.2">
      <c r="A190" s="113"/>
      <c r="B190" s="200"/>
      <c r="C190" s="200"/>
      <c r="D190" s="201"/>
      <c r="E190" s="113"/>
      <c r="F190" s="113"/>
      <c r="G190" s="113"/>
      <c r="H190" s="113"/>
      <c r="I190" s="203"/>
      <c r="J190" s="203"/>
      <c r="K190" s="203"/>
      <c r="L190" s="203"/>
      <c r="M190" s="203"/>
      <c r="N190" s="204"/>
      <c r="O190" s="204"/>
      <c r="P190" s="201"/>
      <c r="Q190" s="201"/>
    </row>
    <row r="191" spans="1:17" x14ac:dyDescent="0.2">
      <c r="A191" s="113"/>
      <c r="B191" s="200"/>
      <c r="C191" s="200"/>
      <c r="D191" s="201"/>
      <c r="E191" s="113"/>
      <c r="F191" s="113"/>
      <c r="G191" s="113"/>
      <c r="H191" s="113"/>
      <c r="I191" s="203"/>
      <c r="J191" s="203"/>
      <c r="K191" s="203"/>
      <c r="L191" s="203"/>
      <c r="M191" s="203"/>
      <c r="N191" s="204"/>
      <c r="O191" s="204"/>
      <c r="P191" s="201"/>
      <c r="Q191" s="201"/>
    </row>
    <row r="192" spans="1:17" x14ac:dyDescent="0.2">
      <c r="A192" s="113"/>
      <c r="B192" s="200"/>
      <c r="C192" s="200"/>
      <c r="D192" s="201"/>
      <c r="E192" s="113"/>
      <c r="F192" s="113"/>
      <c r="G192" s="113"/>
      <c r="H192" s="113"/>
      <c r="I192" s="203"/>
      <c r="J192" s="203"/>
      <c r="K192" s="203"/>
      <c r="L192" s="203"/>
      <c r="M192" s="203"/>
      <c r="N192" s="204"/>
      <c r="O192" s="204"/>
      <c r="P192" s="201"/>
      <c r="Q192" s="201"/>
    </row>
    <row r="193" spans="1:17" x14ac:dyDescent="0.2">
      <c r="A193" s="113"/>
      <c r="B193" s="200"/>
      <c r="C193" s="200"/>
      <c r="D193" s="201"/>
      <c r="E193" s="113"/>
      <c r="F193" s="113"/>
      <c r="G193" s="113"/>
      <c r="H193" s="113"/>
      <c r="I193" s="203"/>
      <c r="J193" s="203"/>
      <c r="K193" s="203"/>
      <c r="L193" s="203"/>
      <c r="M193" s="203"/>
      <c r="N193" s="204"/>
      <c r="O193" s="204"/>
      <c r="P193" s="201"/>
      <c r="Q193" s="201"/>
    </row>
    <row r="194" spans="1:17" x14ac:dyDescent="0.2">
      <c r="A194" s="113"/>
      <c r="B194" s="200"/>
      <c r="C194" s="200"/>
      <c r="D194" s="201"/>
      <c r="E194" s="113"/>
      <c r="F194" s="113"/>
      <c r="G194" s="113"/>
      <c r="H194" s="113"/>
      <c r="I194" s="203"/>
      <c r="J194" s="203"/>
      <c r="K194" s="203"/>
      <c r="L194" s="203"/>
      <c r="M194" s="203"/>
      <c r="N194" s="204"/>
      <c r="O194" s="204"/>
      <c r="P194" s="201"/>
      <c r="Q194" s="201"/>
    </row>
    <row r="195" spans="1:17" x14ac:dyDescent="0.2">
      <c r="A195" s="113"/>
      <c r="B195" s="200"/>
      <c r="C195" s="200"/>
      <c r="D195" s="201"/>
      <c r="E195" s="113"/>
      <c r="F195" s="113"/>
      <c r="G195" s="113"/>
      <c r="H195" s="113"/>
      <c r="I195" s="203"/>
      <c r="J195" s="203"/>
      <c r="K195" s="203"/>
      <c r="L195" s="203"/>
      <c r="M195" s="203"/>
      <c r="N195" s="204"/>
      <c r="O195" s="204"/>
      <c r="P195" s="201"/>
      <c r="Q195" s="201"/>
    </row>
    <row r="196" spans="1:17" x14ac:dyDescent="0.2">
      <c r="A196" s="113"/>
      <c r="B196" s="200"/>
      <c r="C196" s="200"/>
      <c r="D196" s="201"/>
      <c r="E196" s="113"/>
      <c r="F196" s="113"/>
      <c r="G196" s="113"/>
      <c r="H196" s="113"/>
      <c r="I196" s="203"/>
      <c r="J196" s="203"/>
      <c r="K196" s="203"/>
      <c r="L196" s="203"/>
      <c r="M196" s="203"/>
      <c r="N196" s="204"/>
      <c r="O196" s="204"/>
      <c r="P196" s="201"/>
      <c r="Q196" s="201"/>
    </row>
    <row r="197" spans="1:17" x14ac:dyDescent="0.2">
      <c r="A197" s="113"/>
      <c r="B197" s="200"/>
      <c r="C197" s="200"/>
      <c r="D197" s="201"/>
      <c r="E197" s="113"/>
      <c r="F197" s="113"/>
      <c r="G197" s="113"/>
      <c r="H197" s="113"/>
      <c r="I197" s="203"/>
      <c r="J197" s="203"/>
      <c r="K197" s="203"/>
      <c r="L197" s="203"/>
      <c r="M197" s="203"/>
      <c r="N197" s="204"/>
      <c r="O197" s="204"/>
      <c r="P197" s="201"/>
      <c r="Q197" s="201"/>
    </row>
    <row r="198" spans="1:17" x14ac:dyDescent="0.2">
      <c r="A198" s="113"/>
      <c r="B198" s="200"/>
      <c r="C198" s="200"/>
      <c r="D198" s="201"/>
      <c r="E198" s="113"/>
      <c r="F198" s="113"/>
      <c r="G198" s="113"/>
      <c r="H198" s="113"/>
      <c r="I198" s="203"/>
      <c r="J198" s="203"/>
      <c r="K198" s="203"/>
      <c r="L198" s="203"/>
      <c r="M198" s="203"/>
      <c r="N198" s="204"/>
      <c r="O198" s="204"/>
      <c r="P198" s="201"/>
      <c r="Q198" s="201"/>
    </row>
    <row r="199" spans="1:17" x14ac:dyDescent="0.2">
      <c r="A199" s="113"/>
      <c r="B199" s="200"/>
      <c r="C199" s="200"/>
      <c r="D199" s="201"/>
      <c r="E199" s="113"/>
      <c r="F199" s="113"/>
      <c r="G199" s="113"/>
      <c r="H199" s="113"/>
      <c r="I199" s="203"/>
      <c r="J199" s="203"/>
      <c r="K199" s="203"/>
      <c r="L199" s="203"/>
      <c r="M199" s="203"/>
      <c r="N199" s="204"/>
      <c r="O199" s="204"/>
      <c r="P199" s="201"/>
      <c r="Q199" s="201"/>
    </row>
    <row r="200" spans="1:17" x14ac:dyDescent="0.2">
      <c r="A200" s="113"/>
      <c r="B200" s="200"/>
      <c r="C200" s="200"/>
      <c r="D200" s="201"/>
      <c r="E200" s="113"/>
      <c r="F200" s="113"/>
      <c r="G200" s="113"/>
      <c r="H200" s="113"/>
      <c r="I200" s="203"/>
      <c r="J200" s="203"/>
      <c r="K200" s="203"/>
      <c r="L200" s="203"/>
      <c r="M200" s="203"/>
      <c r="N200" s="204"/>
      <c r="O200" s="204"/>
      <c r="P200" s="201"/>
      <c r="Q200" s="201"/>
    </row>
    <row r="201" spans="1:17" x14ac:dyDescent="0.2">
      <c r="A201" s="113"/>
      <c r="B201" s="200"/>
      <c r="C201" s="200"/>
      <c r="D201" s="201"/>
      <c r="E201" s="113"/>
      <c r="F201" s="113"/>
      <c r="G201" s="113"/>
      <c r="H201" s="113"/>
      <c r="I201" s="203"/>
      <c r="J201" s="203"/>
      <c r="K201" s="203"/>
      <c r="L201" s="203"/>
      <c r="M201" s="203"/>
      <c r="N201" s="204"/>
      <c r="O201" s="204"/>
      <c r="P201" s="201"/>
      <c r="Q201" s="201"/>
    </row>
    <row r="202" spans="1:17" x14ac:dyDescent="0.2">
      <c r="A202" s="113"/>
      <c r="B202" s="200"/>
      <c r="C202" s="200"/>
      <c r="D202" s="201"/>
      <c r="E202" s="113"/>
      <c r="F202" s="113"/>
      <c r="G202" s="113"/>
      <c r="H202" s="113"/>
      <c r="I202" s="203"/>
      <c r="J202" s="203"/>
      <c r="K202" s="203"/>
      <c r="L202" s="203"/>
      <c r="M202" s="203"/>
      <c r="N202" s="204"/>
      <c r="O202" s="204"/>
      <c r="P202" s="201"/>
      <c r="Q202" s="201"/>
    </row>
    <row r="203" spans="1:17" x14ac:dyDescent="0.2">
      <c r="A203" s="113"/>
      <c r="B203" s="200"/>
      <c r="C203" s="200"/>
      <c r="D203" s="201"/>
      <c r="E203" s="113"/>
      <c r="F203" s="113"/>
      <c r="G203" s="113"/>
      <c r="H203" s="113"/>
      <c r="I203" s="203"/>
      <c r="J203" s="203"/>
      <c r="K203" s="203"/>
      <c r="L203" s="203"/>
      <c r="M203" s="203"/>
      <c r="N203" s="204"/>
      <c r="O203" s="204"/>
      <c r="P203" s="201"/>
      <c r="Q203" s="201"/>
    </row>
    <row r="204" spans="1:17" x14ac:dyDescent="0.2">
      <c r="A204" s="113"/>
      <c r="B204" s="200"/>
      <c r="C204" s="200"/>
      <c r="D204" s="201"/>
      <c r="E204" s="113"/>
      <c r="F204" s="113"/>
      <c r="G204" s="113"/>
      <c r="H204" s="113"/>
      <c r="I204" s="203"/>
      <c r="J204" s="203"/>
      <c r="K204" s="203"/>
      <c r="L204" s="203"/>
      <c r="M204" s="203"/>
      <c r="N204" s="204"/>
      <c r="O204" s="204"/>
      <c r="P204" s="201"/>
      <c r="Q204" s="201"/>
    </row>
    <row r="205" spans="1:17" x14ac:dyDescent="0.2">
      <c r="A205" s="113"/>
      <c r="B205" s="200"/>
      <c r="C205" s="200"/>
      <c r="D205" s="201"/>
      <c r="E205" s="113"/>
      <c r="F205" s="113"/>
      <c r="G205" s="113"/>
      <c r="H205" s="113"/>
      <c r="I205" s="203"/>
      <c r="J205" s="203"/>
      <c r="K205" s="203"/>
      <c r="L205" s="203"/>
      <c r="M205" s="203"/>
      <c r="N205" s="204"/>
      <c r="O205" s="204"/>
      <c r="P205" s="201"/>
      <c r="Q205" s="201"/>
    </row>
    <row r="206" spans="1:17" x14ac:dyDescent="0.2">
      <c r="A206" s="113"/>
      <c r="B206" s="200"/>
      <c r="C206" s="200"/>
      <c r="D206" s="201"/>
      <c r="E206" s="113"/>
      <c r="F206" s="113"/>
      <c r="G206" s="113"/>
      <c r="H206" s="113"/>
      <c r="I206" s="203"/>
      <c r="J206" s="203"/>
      <c r="K206" s="203"/>
      <c r="L206" s="203"/>
      <c r="M206" s="203"/>
      <c r="N206" s="204"/>
      <c r="O206" s="204"/>
      <c r="P206" s="201"/>
      <c r="Q206" s="201"/>
    </row>
    <row r="207" spans="1:17" x14ac:dyDescent="0.2">
      <c r="A207" s="113"/>
      <c r="B207" s="200"/>
      <c r="C207" s="200"/>
      <c r="D207" s="201"/>
      <c r="E207" s="113"/>
      <c r="F207" s="113"/>
      <c r="G207" s="113"/>
      <c r="H207" s="113"/>
      <c r="I207" s="203"/>
      <c r="J207" s="203"/>
      <c r="K207" s="203"/>
      <c r="L207" s="203"/>
      <c r="M207" s="203"/>
      <c r="N207" s="204"/>
      <c r="O207" s="204"/>
      <c r="P207" s="201"/>
      <c r="Q207" s="201"/>
    </row>
    <row r="208" spans="1:17" x14ac:dyDescent="0.2">
      <c r="A208" s="113"/>
      <c r="B208" s="200"/>
      <c r="C208" s="200"/>
      <c r="D208" s="201"/>
      <c r="E208" s="113"/>
      <c r="F208" s="113"/>
      <c r="G208" s="113"/>
      <c r="H208" s="113"/>
      <c r="I208" s="203"/>
      <c r="J208" s="203"/>
      <c r="K208" s="203"/>
      <c r="L208" s="203"/>
      <c r="M208" s="203"/>
      <c r="N208" s="204"/>
      <c r="O208" s="204"/>
      <c r="P208" s="201"/>
      <c r="Q208" s="201"/>
    </row>
    <row r="209" spans="1:17" x14ac:dyDescent="0.2">
      <c r="A209" s="113"/>
      <c r="B209" s="200"/>
      <c r="C209" s="200"/>
      <c r="D209" s="201"/>
      <c r="E209" s="113"/>
      <c r="F209" s="113"/>
      <c r="G209" s="113"/>
      <c r="H209" s="113"/>
      <c r="I209" s="203"/>
      <c r="J209" s="203"/>
      <c r="K209" s="203"/>
      <c r="L209" s="203"/>
      <c r="M209" s="203"/>
      <c r="N209" s="204"/>
      <c r="O209" s="204"/>
      <c r="P209" s="201"/>
      <c r="Q209" s="201"/>
    </row>
    <row r="210" spans="1:17" x14ac:dyDescent="0.2">
      <c r="A210" s="113"/>
      <c r="B210" s="200"/>
      <c r="C210" s="200"/>
      <c r="D210" s="201"/>
      <c r="E210" s="113"/>
      <c r="F210" s="113"/>
      <c r="G210" s="113"/>
      <c r="H210" s="113"/>
      <c r="I210" s="203"/>
      <c r="J210" s="203"/>
      <c r="K210" s="203"/>
      <c r="L210" s="203"/>
      <c r="M210" s="203"/>
      <c r="N210" s="204"/>
      <c r="O210" s="204"/>
      <c r="P210" s="201"/>
      <c r="Q210" s="201"/>
    </row>
    <row r="211" spans="1:17" x14ac:dyDescent="0.2">
      <c r="A211" s="113"/>
      <c r="B211" s="200"/>
      <c r="C211" s="200"/>
      <c r="D211" s="201"/>
      <c r="E211" s="113"/>
      <c r="F211" s="113"/>
      <c r="G211" s="113"/>
      <c r="H211" s="113"/>
      <c r="I211" s="203"/>
      <c r="J211" s="203"/>
      <c r="K211" s="203"/>
      <c r="L211" s="203"/>
      <c r="M211" s="203"/>
      <c r="N211" s="204"/>
      <c r="O211" s="204"/>
      <c r="P211" s="201"/>
      <c r="Q211" s="201"/>
    </row>
    <row r="212" spans="1:17" x14ac:dyDescent="0.2">
      <c r="A212" s="113"/>
      <c r="B212" s="200"/>
      <c r="C212" s="200"/>
      <c r="D212" s="201"/>
      <c r="E212" s="113"/>
      <c r="F212" s="113"/>
      <c r="G212" s="113"/>
      <c r="H212" s="113"/>
      <c r="I212" s="203"/>
      <c r="J212" s="203"/>
      <c r="K212" s="203"/>
      <c r="L212" s="203"/>
      <c r="M212" s="203"/>
      <c r="N212" s="204"/>
      <c r="O212" s="204"/>
      <c r="P212" s="201"/>
      <c r="Q212" s="201"/>
    </row>
    <row r="213" spans="1:17" x14ac:dyDescent="0.2">
      <c r="A213" s="113"/>
      <c r="B213" s="200"/>
      <c r="C213" s="200"/>
      <c r="D213" s="201"/>
      <c r="E213" s="113"/>
      <c r="F213" s="113"/>
      <c r="G213" s="113"/>
      <c r="H213" s="113"/>
      <c r="I213" s="203"/>
      <c r="J213" s="203"/>
      <c r="K213" s="203"/>
      <c r="L213" s="203"/>
      <c r="M213" s="203"/>
      <c r="N213" s="204"/>
      <c r="O213" s="204"/>
      <c r="P213" s="201"/>
      <c r="Q213" s="201"/>
    </row>
    <row r="214" spans="1:17" x14ac:dyDescent="0.2">
      <c r="A214" s="113"/>
      <c r="B214" s="200"/>
      <c r="C214" s="200"/>
      <c r="D214" s="201"/>
      <c r="E214" s="113"/>
      <c r="F214" s="113"/>
      <c r="G214" s="113"/>
      <c r="H214" s="113"/>
      <c r="I214" s="203"/>
      <c r="J214" s="203"/>
      <c r="K214" s="203"/>
      <c r="L214" s="203"/>
      <c r="M214" s="203"/>
      <c r="N214" s="204"/>
      <c r="O214" s="204"/>
      <c r="P214" s="201"/>
      <c r="Q214" s="201"/>
    </row>
    <row r="215" spans="1:17" x14ac:dyDescent="0.2">
      <c r="A215" s="113"/>
      <c r="B215" s="200"/>
      <c r="C215" s="200"/>
      <c r="D215" s="201"/>
      <c r="E215" s="113"/>
      <c r="F215" s="113"/>
      <c r="G215" s="113"/>
      <c r="H215" s="113"/>
      <c r="I215" s="203"/>
      <c r="J215" s="203"/>
      <c r="K215" s="203"/>
      <c r="L215" s="203"/>
      <c r="M215" s="203"/>
      <c r="N215" s="204"/>
      <c r="O215" s="204"/>
      <c r="P215" s="201"/>
      <c r="Q215" s="201"/>
    </row>
    <row r="216" spans="1:17" x14ac:dyDescent="0.2">
      <c r="A216" s="113"/>
      <c r="B216" s="200"/>
      <c r="C216" s="200"/>
      <c r="D216" s="201"/>
      <c r="E216" s="113"/>
      <c r="F216" s="113"/>
      <c r="G216" s="113"/>
      <c r="H216" s="113"/>
      <c r="I216" s="203"/>
      <c r="J216" s="203"/>
      <c r="K216" s="203"/>
      <c r="L216" s="203"/>
      <c r="M216" s="203"/>
      <c r="N216" s="204"/>
      <c r="O216" s="204"/>
      <c r="P216" s="201"/>
      <c r="Q216" s="201"/>
    </row>
    <row r="217" spans="1:17" x14ac:dyDescent="0.2">
      <c r="A217" s="113"/>
      <c r="B217" s="200"/>
      <c r="C217" s="200"/>
      <c r="D217" s="201"/>
      <c r="E217" s="113"/>
      <c r="F217" s="113"/>
      <c r="G217" s="113"/>
      <c r="H217" s="113"/>
      <c r="I217" s="203"/>
      <c r="J217" s="203"/>
      <c r="K217" s="203"/>
      <c r="L217" s="203"/>
      <c r="M217" s="203"/>
      <c r="N217" s="204"/>
      <c r="O217" s="204"/>
      <c r="P217" s="201"/>
      <c r="Q217" s="201"/>
    </row>
    <row r="218" spans="1:17" x14ac:dyDescent="0.2">
      <c r="A218" s="113"/>
      <c r="B218" s="200"/>
      <c r="C218" s="200"/>
      <c r="D218" s="201"/>
      <c r="E218" s="113"/>
      <c r="F218" s="113"/>
      <c r="G218" s="113"/>
      <c r="H218" s="113"/>
      <c r="I218" s="203"/>
      <c r="J218" s="203"/>
      <c r="K218" s="203"/>
      <c r="L218" s="203"/>
      <c r="M218" s="203"/>
      <c r="N218" s="204"/>
      <c r="O218" s="204"/>
      <c r="P218" s="201"/>
      <c r="Q218" s="201"/>
    </row>
    <row r="219" spans="1:17" x14ac:dyDescent="0.2">
      <c r="A219" s="113"/>
      <c r="B219" s="200"/>
      <c r="C219" s="200"/>
      <c r="D219" s="201"/>
      <c r="E219" s="113"/>
      <c r="F219" s="113"/>
      <c r="G219" s="113"/>
      <c r="H219" s="113"/>
      <c r="I219" s="203"/>
      <c r="J219" s="203"/>
      <c r="K219" s="203"/>
      <c r="L219" s="203"/>
      <c r="M219" s="203"/>
      <c r="N219" s="204"/>
      <c r="O219" s="204"/>
      <c r="P219" s="201"/>
      <c r="Q219" s="201"/>
    </row>
    <row r="220" spans="1:17" x14ac:dyDescent="0.2">
      <c r="A220" s="113"/>
      <c r="B220" s="200"/>
      <c r="C220" s="200"/>
      <c r="D220" s="201"/>
      <c r="E220" s="113"/>
      <c r="F220" s="113"/>
      <c r="G220" s="113"/>
      <c r="H220" s="113"/>
      <c r="I220" s="203"/>
      <c r="J220" s="203"/>
      <c r="K220" s="203"/>
      <c r="L220" s="203"/>
      <c r="M220" s="203"/>
      <c r="N220" s="204"/>
      <c r="O220" s="204"/>
      <c r="P220" s="201"/>
      <c r="Q220" s="201"/>
    </row>
    <row r="221" spans="1:17" x14ac:dyDescent="0.2">
      <c r="A221" s="113"/>
      <c r="B221" s="200"/>
      <c r="C221" s="200"/>
      <c r="D221" s="201"/>
      <c r="E221" s="113"/>
      <c r="F221" s="113"/>
      <c r="G221" s="113"/>
      <c r="H221" s="113"/>
      <c r="I221" s="203"/>
      <c r="J221" s="203"/>
      <c r="K221" s="203"/>
      <c r="L221" s="203"/>
      <c r="M221" s="203"/>
      <c r="N221" s="204"/>
      <c r="O221" s="204"/>
      <c r="P221" s="201"/>
      <c r="Q221" s="201"/>
    </row>
    <row r="222" spans="1:17" x14ac:dyDescent="0.2">
      <c r="A222" s="113"/>
      <c r="B222" s="200"/>
      <c r="C222" s="200"/>
      <c r="D222" s="201"/>
      <c r="E222" s="113"/>
      <c r="F222" s="113"/>
      <c r="G222" s="113"/>
      <c r="H222" s="113"/>
      <c r="I222" s="203"/>
      <c r="J222" s="203"/>
      <c r="K222" s="203"/>
      <c r="L222" s="203"/>
      <c r="M222" s="203"/>
      <c r="N222" s="204"/>
      <c r="O222" s="204"/>
      <c r="P222" s="201"/>
      <c r="Q222" s="201"/>
    </row>
    <row r="223" spans="1:17" x14ac:dyDescent="0.2">
      <c r="A223" s="113"/>
      <c r="B223" s="200"/>
      <c r="C223" s="200"/>
      <c r="D223" s="201"/>
      <c r="E223" s="113"/>
      <c r="F223" s="113"/>
      <c r="G223" s="113"/>
      <c r="H223" s="113"/>
      <c r="I223" s="203"/>
      <c r="J223" s="203"/>
      <c r="K223" s="203"/>
      <c r="L223" s="203"/>
      <c r="M223" s="203"/>
      <c r="N223" s="204"/>
      <c r="O223" s="204"/>
      <c r="P223" s="201"/>
      <c r="Q223" s="201"/>
    </row>
    <row r="224" spans="1:17" x14ac:dyDescent="0.2">
      <c r="A224" s="113"/>
      <c r="B224" s="200"/>
      <c r="C224" s="200"/>
      <c r="D224" s="201"/>
      <c r="E224" s="113"/>
      <c r="F224" s="113"/>
      <c r="G224" s="113"/>
      <c r="H224" s="113"/>
      <c r="I224" s="203"/>
      <c r="J224" s="203"/>
      <c r="K224" s="203"/>
      <c r="L224" s="203"/>
      <c r="M224" s="203"/>
      <c r="N224" s="204"/>
      <c r="O224" s="204"/>
      <c r="P224" s="201"/>
      <c r="Q224" s="201"/>
    </row>
    <row r="225" spans="1:17" x14ac:dyDescent="0.2">
      <c r="A225" s="113"/>
      <c r="B225" s="200"/>
      <c r="C225" s="200"/>
      <c r="D225" s="201"/>
      <c r="E225" s="113"/>
      <c r="F225" s="113"/>
      <c r="G225" s="113"/>
      <c r="H225" s="113"/>
      <c r="I225" s="203"/>
      <c r="J225" s="203"/>
      <c r="K225" s="203"/>
      <c r="L225" s="203"/>
      <c r="M225" s="203"/>
      <c r="N225" s="204"/>
      <c r="O225" s="204"/>
      <c r="P225" s="201"/>
      <c r="Q225" s="201"/>
    </row>
    <row r="226" spans="1:17" x14ac:dyDescent="0.2">
      <c r="A226" s="113"/>
      <c r="B226" s="200"/>
      <c r="C226" s="200"/>
      <c r="D226" s="201"/>
      <c r="E226" s="113"/>
      <c r="F226" s="113"/>
      <c r="G226" s="113"/>
      <c r="H226" s="113"/>
      <c r="I226" s="203"/>
      <c r="J226" s="203"/>
      <c r="K226" s="203"/>
      <c r="L226" s="203"/>
      <c r="M226" s="203"/>
      <c r="N226" s="204"/>
      <c r="O226" s="204"/>
      <c r="P226" s="201"/>
      <c r="Q226" s="201"/>
    </row>
    <row r="227" spans="1:17" x14ac:dyDescent="0.2">
      <c r="A227" s="113"/>
      <c r="B227" s="200"/>
      <c r="C227" s="200"/>
      <c r="D227" s="201"/>
      <c r="E227" s="113"/>
      <c r="F227" s="113"/>
      <c r="G227" s="113"/>
      <c r="H227" s="113"/>
      <c r="I227" s="203"/>
      <c r="J227" s="203"/>
      <c r="K227" s="203"/>
      <c r="L227" s="203"/>
      <c r="M227" s="203"/>
      <c r="N227" s="204"/>
      <c r="O227" s="204"/>
      <c r="P227" s="201"/>
      <c r="Q227" s="201"/>
    </row>
    <row r="228" spans="1:17" x14ac:dyDescent="0.2">
      <c r="A228" s="113"/>
      <c r="B228" s="200"/>
      <c r="C228" s="200"/>
      <c r="D228" s="201"/>
      <c r="E228" s="113"/>
      <c r="F228" s="113"/>
      <c r="G228" s="113"/>
      <c r="H228" s="113"/>
      <c r="I228" s="203"/>
      <c r="J228" s="203"/>
      <c r="K228" s="203"/>
      <c r="L228" s="203"/>
      <c r="M228" s="203"/>
      <c r="N228" s="204"/>
      <c r="O228" s="204"/>
      <c r="P228" s="201"/>
      <c r="Q228" s="201"/>
    </row>
    <row r="229" spans="1:17" x14ac:dyDescent="0.2">
      <c r="A229" s="113"/>
      <c r="B229" s="200"/>
      <c r="C229" s="200"/>
      <c r="D229" s="201"/>
      <c r="E229" s="113"/>
      <c r="F229" s="113"/>
      <c r="G229" s="113"/>
      <c r="H229" s="113"/>
      <c r="I229" s="203"/>
      <c r="J229" s="203"/>
      <c r="K229" s="203"/>
      <c r="L229" s="203"/>
      <c r="M229" s="203"/>
      <c r="N229" s="204"/>
      <c r="O229" s="204"/>
      <c r="P229" s="201"/>
      <c r="Q229" s="201"/>
    </row>
    <row r="230" spans="1:17" x14ac:dyDescent="0.2">
      <c r="A230" s="113"/>
      <c r="B230" s="200"/>
      <c r="C230" s="200"/>
      <c r="D230" s="201"/>
      <c r="E230" s="113"/>
      <c r="F230" s="113"/>
      <c r="G230" s="113"/>
      <c r="H230" s="113"/>
      <c r="I230" s="203"/>
      <c r="J230" s="203"/>
      <c r="K230" s="203"/>
      <c r="L230" s="203"/>
      <c r="M230" s="203"/>
      <c r="N230" s="204"/>
      <c r="O230" s="204"/>
      <c r="P230" s="201"/>
      <c r="Q230" s="201"/>
    </row>
    <row r="231" spans="1:17" x14ac:dyDescent="0.2">
      <c r="A231" s="113"/>
      <c r="B231" s="200"/>
      <c r="C231" s="200"/>
      <c r="D231" s="201"/>
      <c r="E231" s="113"/>
      <c r="F231" s="113"/>
      <c r="G231" s="113"/>
      <c r="H231" s="113"/>
      <c r="I231" s="203"/>
      <c r="J231" s="203"/>
      <c r="K231" s="203"/>
      <c r="L231" s="203"/>
      <c r="M231" s="203"/>
      <c r="N231" s="204"/>
      <c r="O231" s="204"/>
      <c r="P231" s="201"/>
      <c r="Q231" s="201"/>
    </row>
    <row r="232" spans="1:17" x14ac:dyDescent="0.2">
      <c r="A232" s="113"/>
      <c r="B232" s="200"/>
      <c r="C232" s="200"/>
      <c r="D232" s="201"/>
      <c r="E232" s="113"/>
      <c r="F232" s="113"/>
      <c r="G232" s="113"/>
      <c r="H232" s="113"/>
      <c r="I232" s="203"/>
      <c r="J232" s="203"/>
      <c r="K232" s="203"/>
      <c r="L232" s="203"/>
      <c r="M232" s="203"/>
      <c r="N232" s="204"/>
      <c r="O232" s="204"/>
      <c r="P232" s="201"/>
      <c r="Q232" s="201"/>
    </row>
    <row r="233" spans="1:17" x14ac:dyDescent="0.2">
      <c r="A233" s="113"/>
      <c r="B233" s="200"/>
      <c r="C233" s="200"/>
      <c r="D233" s="201"/>
      <c r="E233" s="113"/>
      <c r="F233" s="113"/>
      <c r="G233" s="113"/>
      <c r="H233" s="113"/>
      <c r="I233" s="203"/>
      <c r="J233" s="203"/>
      <c r="K233" s="203"/>
      <c r="L233" s="203"/>
      <c r="M233" s="203"/>
      <c r="N233" s="204"/>
      <c r="O233" s="204"/>
      <c r="P233" s="201"/>
      <c r="Q233" s="201"/>
    </row>
    <row r="234" spans="1:17" x14ac:dyDescent="0.2">
      <c r="A234" s="113"/>
      <c r="B234" s="200"/>
      <c r="C234" s="200"/>
      <c r="D234" s="201"/>
      <c r="E234" s="113"/>
      <c r="F234" s="113"/>
      <c r="G234" s="113"/>
      <c r="H234" s="113"/>
      <c r="I234" s="203"/>
      <c r="J234" s="203"/>
      <c r="K234" s="203"/>
      <c r="L234" s="203"/>
      <c r="M234" s="203"/>
      <c r="N234" s="204"/>
      <c r="O234" s="204"/>
      <c r="P234" s="201"/>
      <c r="Q234" s="201"/>
    </row>
    <row r="235" spans="1:17" x14ac:dyDescent="0.2">
      <c r="A235" s="113"/>
      <c r="B235" s="200"/>
      <c r="C235" s="200"/>
      <c r="D235" s="201"/>
      <c r="E235" s="113"/>
      <c r="F235" s="113"/>
      <c r="G235" s="113"/>
      <c r="H235" s="113"/>
      <c r="I235" s="203"/>
      <c r="J235" s="203"/>
      <c r="K235" s="203"/>
      <c r="L235" s="203"/>
      <c r="M235" s="203"/>
      <c r="N235" s="204"/>
      <c r="O235" s="204"/>
      <c r="P235" s="201"/>
      <c r="Q235" s="201"/>
    </row>
    <row r="236" spans="1:17" x14ac:dyDescent="0.2">
      <c r="A236" s="113"/>
      <c r="B236" s="200"/>
      <c r="C236" s="200"/>
      <c r="D236" s="201"/>
      <c r="E236" s="113"/>
      <c r="F236" s="113"/>
      <c r="G236" s="113"/>
      <c r="H236" s="113"/>
      <c r="I236" s="203"/>
      <c r="J236" s="203"/>
      <c r="K236" s="203"/>
      <c r="L236" s="203"/>
      <c r="M236" s="203"/>
      <c r="N236" s="204"/>
      <c r="O236" s="204"/>
      <c r="P236" s="201"/>
      <c r="Q236" s="201"/>
    </row>
    <row r="237" spans="1:17" x14ac:dyDescent="0.2">
      <c r="A237" s="113"/>
      <c r="B237" s="200"/>
      <c r="C237" s="200"/>
      <c r="D237" s="201"/>
      <c r="E237" s="113"/>
      <c r="F237" s="113"/>
      <c r="G237" s="113"/>
      <c r="H237" s="113"/>
      <c r="I237" s="203"/>
      <c r="J237" s="203"/>
      <c r="K237" s="203"/>
      <c r="L237" s="203"/>
      <c r="M237" s="203"/>
      <c r="N237" s="204"/>
      <c r="O237" s="204"/>
      <c r="P237" s="201"/>
      <c r="Q237" s="201"/>
    </row>
    <row r="238" spans="1:17" x14ac:dyDescent="0.2">
      <c r="A238" s="113"/>
      <c r="B238" s="200"/>
      <c r="C238" s="200"/>
      <c r="D238" s="201"/>
      <c r="E238" s="113"/>
      <c r="F238" s="113"/>
      <c r="G238" s="113"/>
      <c r="H238" s="113"/>
      <c r="I238" s="203"/>
      <c r="J238" s="203"/>
      <c r="K238" s="203"/>
      <c r="L238" s="203"/>
      <c r="M238" s="203"/>
      <c r="N238" s="204"/>
      <c r="O238" s="204"/>
      <c r="P238" s="201"/>
      <c r="Q238" s="201"/>
    </row>
    <row r="239" spans="1:17" x14ac:dyDescent="0.2">
      <c r="A239" s="113"/>
      <c r="B239" s="200"/>
      <c r="C239" s="200"/>
      <c r="D239" s="201"/>
      <c r="E239" s="113"/>
      <c r="F239" s="113"/>
      <c r="G239" s="113"/>
      <c r="H239" s="113"/>
      <c r="I239" s="203"/>
      <c r="J239" s="203"/>
      <c r="K239" s="203"/>
      <c r="L239" s="203"/>
      <c r="M239" s="203"/>
      <c r="N239" s="204"/>
      <c r="O239" s="204"/>
      <c r="P239" s="201"/>
      <c r="Q239" s="201"/>
    </row>
    <row r="240" spans="1:17" x14ac:dyDescent="0.2">
      <c r="A240" s="113"/>
      <c r="B240" s="200"/>
      <c r="C240" s="200"/>
      <c r="D240" s="201"/>
      <c r="E240" s="113"/>
      <c r="F240" s="113"/>
      <c r="G240" s="113"/>
      <c r="H240" s="113"/>
      <c r="I240" s="203"/>
      <c r="J240" s="203"/>
      <c r="K240" s="203"/>
      <c r="L240" s="203"/>
      <c r="M240" s="203"/>
      <c r="N240" s="204"/>
      <c r="O240" s="204"/>
      <c r="P240" s="201"/>
      <c r="Q240" s="201"/>
    </row>
    <row r="241" spans="1:17" x14ac:dyDescent="0.2">
      <c r="A241" s="113"/>
      <c r="B241" s="200"/>
      <c r="C241" s="200"/>
      <c r="D241" s="201"/>
      <c r="E241" s="113"/>
      <c r="F241" s="113"/>
      <c r="G241" s="113"/>
      <c r="H241" s="113"/>
      <c r="I241" s="203"/>
      <c r="J241" s="203"/>
      <c r="K241" s="203"/>
      <c r="L241" s="203"/>
      <c r="M241" s="203"/>
      <c r="N241" s="204"/>
      <c r="O241" s="204"/>
      <c r="P241" s="201"/>
      <c r="Q241" s="201"/>
    </row>
    <row r="242" spans="1:17" x14ac:dyDescent="0.2">
      <c r="A242" s="113"/>
      <c r="B242" s="200"/>
      <c r="C242" s="200"/>
      <c r="D242" s="201"/>
      <c r="E242" s="113"/>
      <c r="F242" s="113"/>
      <c r="G242" s="113"/>
      <c r="H242" s="113"/>
      <c r="I242" s="203"/>
      <c r="J242" s="203"/>
      <c r="K242" s="203"/>
      <c r="L242" s="203"/>
      <c r="M242" s="203"/>
      <c r="N242" s="204"/>
      <c r="O242" s="204"/>
      <c r="P242" s="201"/>
      <c r="Q242" s="201"/>
    </row>
    <row r="243" spans="1:17" x14ac:dyDescent="0.2">
      <c r="A243" s="113"/>
      <c r="B243" s="200"/>
      <c r="C243" s="200"/>
      <c r="D243" s="201"/>
      <c r="E243" s="113"/>
      <c r="F243" s="113"/>
      <c r="G243" s="113"/>
      <c r="H243" s="113"/>
      <c r="I243" s="203"/>
      <c r="J243" s="203"/>
      <c r="K243" s="203"/>
      <c r="L243" s="203"/>
      <c r="M243" s="203"/>
      <c r="N243" s="204"/>
      <c r="O243" s="204"/>
      <c r="P243" s="201"/>
      <c r="Q243" s="201"/>
    </row>
    <row r="244" spans="1:17" x14ac:dyDescent="0.2">
      <c r="A244" s="113"/>
      <c r="B244" s="200"/>
      <c r="C244" s="200"/>
      <c r="D244" s="201"/>
      <c r="E244" s="113"/>
      <c r="F244" s="113"/>
      <c r="G244" s="113"/>
      <c r="H244" s="113"/>
      <c r="I244" s="203"/>
      <c r="J244" s="203"/>
      <c r="K244" s="203"/>
      <c r="L244" s="203"/>
      <c r="M244" s="203"/>
      <c r="N244" s="204"/>
      <c r="O244" s="204"/>
      <c r="P244" s="201"/>
      <c r="Q244" s="201"/>
    </row>
    <row r="245" spans="1:17" x14ac:dyDescent="0.2">
      <c r="A245" s="113"/>
      <c r="B245" s="200"/>
      <c r="C245" s="200"/>
      <c r="D245" s="201"/>
      <c r="E245" s="113"/>
      <c r="F245" s="113"/>
      <c r="G245" s="113"/>
      <c r="H245" s="113"/>
      <c r="I245" s="203"/>
      <c r="J245" s="203"/>
      <c r="K245" s="203"/>
      <c r="L245" s="203"/>
      <c r="M245" s="203"/>
      <c r="N245" s="204"/>
      <c r="O245" s="204"/>
      <c r="P245" s="201"/>
      <c r="Q245" s="201"/>
    </row>
    <row r="246" spans="1:17" x14ac:dyDescent="0.2">
      <c r="A246" s="113"/>
      <c r="B246" s="200"/>
      <c r="C246" s="200"/>
      <c r="D246" s="201"/>
      <c r="E246" s="113"/>
      <c r="F246" s="113"/>
      <c r="G246" s="113"/>
      <c r="H246" s="113"/>
      <c r="I246" s="203"/>
      <c r="J246" s="203"/>
      <c r="K246" s="203"/>
      <c r="L246" s="203"/>
      <c r="M246" s="203"/>
      <c r="N246" s="204"/>
      <c r="O246" s="204"/>
      <c r="P246" s="201"/>
      <c r="Q246" s="201"/>
    </row>
    <row r="247" spans="1:17" x14ac:dyDescent="0.2">
      <c r="A247" s="113"/>
      <c r="B247" s="200"/>
      <c r="C247" s="200"/>
      <c r="D247" s="201"/>
      <c r="E247" s="113"/>
      <c r="F247" s="113"/>
      <c r="G247" s="113"/>
      <c r="H247" s="113"/>
      <c r="I247" s="203"/>
      <c r="J247" s="203"/>
      <c r="K247" s="203"/>
      <c r="L247" s="203"/>
      <c r="M247" s="203"/>
      <c r="N247" s="204"/>
      <c r="O247" s="204"/>
      <c r="P247" s="201"/>
      <c r="Q247" s="201"/>
    </row>
    <row r="248" spans="1:17" x14ac:dyDescent="0.2">
      <c r="A248" s="113"/>
      <c r="B248" s="200"/>
      <c r="C248" s="200"/>
      <c r="D248" s="201"/>
      <c r="E248" s="113"/>
      <c r="F248" s="113"/>
      <c r="G248" s="113"/>
      <c r="H248" s="113"/>
      <c r="I248" s="203"/>
      <c r="J248" s="203"/>
      <c r="K248" s="203"/>
      <c r="L248" s="203"/>
      <c r="M248" s="203"/>
      <c r="N248" s="204"/>
      <c r="O248" s="204"/>
      <c r="P248" s="201"/>
      <c r="Q248" s="201"/>
    </row>
    <row r="249" spans="1:17" x14ac:dyDescent="0.2">
      <c r="A249" s="113"/>
      <c r="B249" s="200"/>
      <c r="C249" s="200"/>
      <c r="D249" s="201"/>
      <c r="E249" s="113"/>
      <c r="F249" s="113"/>
      <c r="G249" s="113"/>
      <c r="H249" s="113"/>
      <c r="I249" s="203"/>
      <c r="J249" s="203"/>
      <c r="K249" s="203"/>
      <c r="L249" s="203"/>
      <c r="M249" s="203"/>
      <c r="N249" s="204"/>
      <c r="O249" s="204"/>
      <c r="P249" s="201"/>
      <c r="Q249" s="201"/>
    </row>
    <row r="250" spans="1:17" x14ac:dyDescent="0.2">
      <c r="A250" s="113"/>
      <c r="B250" s="200"/>
      <c r="C250" s="200"/>
      <c r="D250" s="201"/>
      <c r="E250" s="113"/>
      <c r="F250" s="113"/>
      <c r="G250" s="113"/>
      <c r="H250" s="113"/>
      <c r="I250" s="203"/>
      <c r="J250" s="203"/>
      <c r="K250" s="203"/>
      <c r="L250" s="203"/>
      <c r="M250" s="203"/>
      <c r="N250" s="204"/>
      <c r="O250" s="204"/>
      <c r="P250" s="201"/>
      <c r="Q250" s="201"/>
    </row>
    <row r="251" spans="1:17" x14ac:dyDescent="0.2">
      <c r="A251" s="113"/>
      <c r="B251" s="200"/>
      <c r="C251" s="200"/>
      <c r="D251" s="201"/>
      <c r="E251" s="113"/>
      <c r="F251" s="113"/>
      <c r="G251" s="113"/>
      <c r="H251" s="113"/>
      <c r="I251" s="203"/>
      <c r="J251" s="203"/>
      <c r="K251" s="203"/>
      <c r="L251" s="203"/>
      <c r="M251" s="203"/>
      <c r="N251" s="204"/>
      <c r="O251" s="204"/>
      <c r="P251" s="201"/>
      <c r="Q251" s="201"/>
    </row>
    <row r="252" spans="1:17" x14ac:dyDescent="0.2">
      <c r="A252" s="113"/>
      <c r="B252" s="200"/>
      <c r="C252" s="200"/>
      <c r="D252" s="201"/>
      <c r="E252" s="113"/>
      <c r="F252" s="113"/>
      <c r="G252" s="113"/>
      <c r="H252" s="113"/>
      <c r="I252" s="203"/>
      <c r="J252" s="203"/>
      <c r="K252" s="203"/>
      <c r="L252" s="203"/>
      <c r="M252" s="203"/>
      <c r="N252" s="204"/>
      <c r="O252" s="204"/>
      <c r="P252" s="201"/>
      <c r="Q252" s="201"/>
    </row>
    <row r="253" spans="1:17" x14ac:dyDescent="0.2">
      <c r="A253" s="113"/>
      <c r="B253" s="200"/>
      <c r="C253" s="200"/>
      <c r="D253" s="201"/>
      <c r="E253" s="113"/>
      <c r="F253" s="113"/>
      <c r="G253" s="113"/>
      <c r="H253" s="113"/>
      <c r="I253" s="203"/>
      <c r="J253" s="203"/>
      <c r="K253" s="203"/>
      <c r="L253" s="203"/>
      <c r="M253" s="203"/>
      <c r="N253" s="204"/>
      <c r="O253" s="204"/>
      <c r="P253" s="201"/>
      <c r="Q253" s="201"/>
    </row>
    <row r="254" spans="1:17" x14ac:dyDescent="0.2">
      <c r="A254" s="113"/>
      <c r="B254" s="200"/>
      <c r="C254" s="200"/>
      <c r="D254" s="201"/>
      <c r="E254" s="113"/>
      <c r="F254" s="113"/>
      <c r="G254" s="113"/>
      <c r="H254" s="113"/>
      <c r="I254" s="203"/>
      <c r="J254" s="203"/>
      <c r="K254" s="203"/>
      <c r="L254" s="203"/>
      <c r="M254" s="203"/>
      <c r="N254" s="204"/>
      <c r="O254" s="204"/>
      <c r="P254" s="201"/>
      <c r="Q254" s="201"/>
    </row>
    <row r="255" spans="1:17" x14ac:dyDescent="0.2">
      <c r="A255" s="113"/>
      <c r="B255" s="200"/>
      <c r="C255" s="200"/>
      <c r="D255" s="201"/>
      <c r="E255" s="113"/>
      <c r="F255" s="113"/>
      <c r="G255" s="113"/>
      <c r="H255" s="113"/>
      <c r="I255" s="203"/>
      <c r="J255" s="203"/>
      <c r="K255" s="203"/>
      <c r="L255" s="203"/>
      <c r="M255" s="203"/>
      <c r="N255" s="204"/>
      <c r="O255" s="204"/>
      <c r="P255" s="201"/>
      <c r="Q255" s="201"/>
    </row>
    <row r="256" spans="1:17" x14ac:dyDescent="0.2">
      <c r="A256" s="113"/>
      <c r="B256" s="200"/>
      <c r="C256" s="200"/>
      <c r="D256" s="201"/>
      <c r="E256" s="113"/>
      <c r="F256" s="113"/>
      <c r="G256" s="113"/>
      <c r="H256" s="113"/>
      <c r="I256" s="203"/>
      <c r="J256" s="203"/>
      <c r="K256" s="203"/>
      <c r="L256" s="203"/>
      <c r="M256" s="203"/>
      <c r="N256" s="204"/>
      <c r="O256" s="204"/>
      <c r="P256" s="201"/>
      <c r="Q256" s="201"/>
    </row>
    <row r="257" spans="1:17" x14ac:dyDescent="0.2">
      <c r="A257" s="113"/>
      <c r="B257" s="200"/>
      <c r="C257" s="200"/>
      <c r="D257" s="201"/>
      <c r="E257" s="113"/>
      <c r="F257" s="113"/>
      <c r="G257" s="113"/>
      <c r="H257" s="113"/>
      <c r="I257" s="203"/>
      <c r="J257" s="203"/>
      <c r="K257" s="203"/>
      <c r="L257" s="203"/>
      <c r="M257" s="203"/>
      <c r="N257" s="204"/>
      <c r="O257" s="204"/>
      <c r="P257" s="201"/>
      <c r="Q257" s="201"/>
    </row>
    <row r="258" spans="1:17" x14ac:dyDescent="0.2">
      <c r="A258" s="113"/>
      <c r="B258" s="200"/>
      <c r="C258" s="200"/>
      <c r="D258" s="201"/>
      <c r="E258" s="113"/>
      <c r="F258" s="113"/>
      <c r="G258" s="113"/>
      <c r="H258" s="113"/>
      <c r="I258" s="203"/>
      <c r="J258" s="203"/>
      <c r="K258" s="203"/>
      <c r="L258" s="203"/>
      <c r="M258" s="203"/>
      <c r="N258" s="204"/>
      <c r="O258" s="204"/>
      <c r="P258" s="201"/>
      <c r="Q258" s="201"/>
    </row>
    <row r="259" spans="1:17" x14ac:dyDescent="0.2">
      <c r="A259" s="113"/>
      <c r="B259" s="200"/>
      <c r="C259" s="200"/>
      <c r="D259" s="201"/>
      <c r="E259" s="113"/>
      <c r="F259" s="113"/>
      <c r="G259" s="113"/>
      <c r="H259" s="113"/>
      <c r="I259" s="203"/>
      <c r="J259" s="203"/>
      <c r="K259" s="203"/>
      <c r="L259" s="203"/>
      <c r="M259" s="203"/>
      <c r="N259" s="204"/>
      <c r="O259" s="204"/>
      <c r="P259" s="201"/>
      <c r="Q259" s="201"/>
    </row>
    <row r="260" spans="1:17" x14ac:dyDescent="0.2">
      <c r="A260" s="113"/>
      <c r="B260" s="200"/>
      <c r="C260" s="200"/>
      <c r="D260" s="201"/>
      <c r="E260" s="113"/>
      <c r="F260" s="113"/>
      <c r="G260" s="113"/>
      <c r="H260" s="113"/>
      <c r="I260" s="203"/>
      <c r="J260" s="203"/>
      <c r="K260" s="203"/>
      <c r="L260" s="203"/>
      <c r="M260" s="203"/>
      <c r="N260" s="204"/>
      <c r="O260" s="204"/>
      <c r="P260" s="201"/>
      <c r="Q260" s="201"/>
    </row>
    <row r="261" spans="1:17" x14ac:dyDescent="0.2">
      <c r="A261" s="113"/>
      <c r="B261" s="200"/>
      <c r="C261" s="200"/>
      <c r="D261" s="201"/>
      <c r="E261" s="113"/>
      <c r="F261" s="113"/>
      <c r="G261" s="113"/>
      <c r="H261" s="113"/>
      <c r="I261" s="203"/>
      <c r="J261" s="203"/>
      <c r="K261" s="203"/>
      <c r="L261" s="203"/>
      <c r="M261" s="203"/>
      <c r="N261" s="204"/>
      <c r="O261" s="204"/>
      <c r="P261" s="201"/>
      <c r="Q261" s="201"/>
    </row>
    <row r="262" spans="1:17" x14ac:dyDescent="0.2">
      <c r="A262" s="113"/>
      <c r="B262" s="200"/>
      <c r="C262" s="200"/>
      <c r="D262" s="201"/>
      <c r="E262" s="113"/>
      <c r="F262" s="113"/>
      <c r="G262" s="113"/>
      <c r="H262" s="113"/>
      <c r="I262" s="203"/>
      <c r="J262" s="203"/>
      <c r="K262" s="203"/>
      <c r="L262" s="203"/>
      <c r="M262" s="203"/>
      <c r="N262" s="204"/>
      <c r="O262" s="204"/>
      <c r="P262" s="201"/>
      <c r="Q262" s="201"/>
    </row>
    <row r="263" spans="1:17" x14ac:dyDescent="0.2">
      <c r="A263" s="113"/>
      <c r="B263" s="200"/>
      <c r="C263" s="200"/>
      <c r="D263" s="201"/>
      <c r="E263" s="113"/>
      <c r="F263" s="113"/>
      <c r="G263" s="113"/>
      <c r="H263" s="113"/>
      <c r="I263" s="203"/>
      <c r="J263" s="203"/>
      <c r="K263" s="203"/>
      <c r="L263" s="203"/>
      <c r="M263" s="203"/>
      <c r="N263" s="204"/>
      <c r="O263" s="204"/>
      <c r="P263" s="201"/>
      <c r="Q263" s="201"/>
    </row>
    <row r="264" spans="1:17" x14ac:dyDescent="0.2">
      <c r="A264" s="113"/>
      <c r="B264" s="200"/>
      <c r="C264" s="200"/>
      <c r="D264" s="201"/>
      <c r="E264" s="113"/>
      <c r="F264" s="113"/>
      <c r="G264" s="113"/>
      <c r="H264" s="113"/>
      <c r="I264" s="203"/>
      <c r="J264" s="203"/>
      <c r="K264" s="203"/>
      <c r="L264" s="203"/>
      <c r="M264" s="203"/>
      <c r="N264" s="204"/>
      <c r="O264" s="204"/>
      <c r="P264" s="201"/>
      <c r="Q264" s="201"/>
    </row>
    <row r="265" spans="1:17" x14ac:dyDescent="0.2">
      <c r="A265" s="113"/>
      <c r="B265" s="200"/>
      <c r="C265" s="200"/>
      <c r="D265" s="201"/>
      <c r="E265" s="113"/>
      <c r="F265" s="113"/>
      <c r="G265" s="113"/>
      <c r="H265" s="113"/>
      <c r="I265" s="203"/>
      <c r="J265" s="203"/>
      <c r="K265" s="203"/>
      <c r="L265" s="203"/>
      <c r="M265" s="203"/>
      <c r="N265" s="204"/>
      <c r="O265" s="204"/>
      <c r="P265" s="201"/>
      <c r="Q265" s="201"/>
    </row>
    <row r="266" spans="1:17" x14ac:dyDescent="0.2">
      <c r="A266" s="113"/>
      <c r="B266" s="200"/>
      <c r="C266" s="200"/>
      <c r="D266" s="201"/>
      <c r="E266" s="113"/>
      <c r="F266" s="113"/>
      <c r="G266" s="113"/>
      <c r="H266" s="113"/>
      <c r="I266" s="203"/>
      <c r="J266" s="203"/>
      <c r="K266" s="203"/>
      <c r="L266" s="203"/>
      <c r="M266" s="203"/>
      <c r="N266" s="204"/>
      <c r="O266" s="204"/>
      <c r="P266" s="201"/>
      <c r="Q266" s="201"/>
    </row>
    <row r="267" spans="1:17" x14ac:dyDescent="0.2">
      <c r="A267" s="113"/>
      <c r="B267" s="200"/>
      <c r="C267" s="200"/>
      <c r="D267" s="201"/>
      <c r="E267" s="113"/>
      <c r="F267" s="113"/>
      <c r="G267" s="113"/>
      <c r="H267" s="113"/>
      <c r="I267" s="203"/>
      <c r="J267" s="203"/>
      <c r="K267" s="203"/>
      <c r="L267" s="203"/>
      <c r="M267" s="203"/>
      <c r="N267" s="204"/>
      <c r="O267" s="204"/>
      <c r="P267" s="201"/>
      <c r="Q267" s="201"/>
    </row>
    <row r="268" spans="1:17" x14ac:dyDescent="0.2">
      <c r="A268" s="113"/>
      <c r="B268" s="200"/>
      <c r="C268" s="200"/>
      <c r="D268" s="201"/>
      <c r="E268" s="113"/>
      <c r="F268" s="113"/>
      <c r="G268" s="113"/>
      <c r="H268" s="113"/>
      <c r="I268" s="203"/>
      <c r="J268" s="203"/>
      <c r="K268" s="203"/>
      <c r="L268" s="203"/>
      <c r="M268" s="203"/>
      <c r="N268" s="204"/>
      <c r="O268" s="204"/>
      <c r="P268" s="201"/>
      <c r="Q268" s="201"/>
    </row>
    <row r="269" spans="1:17" x14ac:dyDescent="0.2">
      <c r="A269" s="113"/>
      <c r="B269" s="200"/>
      <c r="C269" s="200"/>
      <c r="D269" s="201"/>
      <c r="E269" s="113"/>
      <c r="F269" s="113"/>
      <c r="G269" s="113"/>
      <c r="H269" s="113"/>
      <c r="I269" s="203"/>
      <c r="J269" s="203"/>
      <c r="K269" s="203"/>
      <c r="L269" s="203"/>
      <c r="M269" s="203"/>
      <c r="N269" s="204"/>
      <c r="O269" s="204"/>
      <c r="P269" s="201"/>
      <c r="Q269" s="201"/>
    </row>
    <row r="270" spans="1:17" x14ac:dyDescent="0.2">
      <c r="A270" s="113"/>
      <c r="B270" s="200"/>
      <c r="C270" s="200"/>
      <c r="D270" s="201"/>
      <c r="E270" s="113"/>
      <c r="F270" s="113"/>
      <c r="G270" s="113"/>
      <c r="H270" s="113"/>
      <c r="I270" s="203"/>
      <c r="J270" s="203"/>
      <c r="K270" s="203"/>
      <c r="L270" s="203"/>
      <c r="M270" s="203"/>
      <c r="N270" s="204"/>
      <c r="O270" s="204"/>
      <c r="P270" s="201"/>
      <c r="Q270" s="201"/>
    </row>
    <row r="271" spans="1:17" x14ac:dyDescent="0.2">
      <c r="A271" s="113"/>
      <c r="B271" s="200"/>
      <c r="C271" s="200"/>
      <c r="D271" s="201"/>
      <c r="E271" s="113"/>
      <c r="F271" s="113"/>
      <c r="G271" s="113"/>
      <c r="H271" s="113"/>
      <c r="I271" s="203"/>
      <c r="J271" s="203"/>
      <c r="K271" s="203"/>
      <c r="L271" s="203"/>
      <c r="M271" s="203"/>
      <c r="N271" s="204"/>
      <c r="O271" s="204"/>
      <c r="P271" s="201"/>
      <c r="Q271" s="201"/>
    </row>
    <row r="272" spans="1:17" x14ac:dyDescent="0.2">
      <c r="A272" s="113"/>
      <c r="B272" s="200"/>
      <c r="C272" s="200"/>
      <c r="D272" s="201"/>
      <c r="E272" s="113"/>
      <c r="F272" s="113"/>
      <c r="G272" s="113"/>
      <c r="H272" s="113"/>
      <c r="I272" s="203"/>
      <c r="J272" s="203"/>
      <c r="K272" s="203"/>
      <c r="L272" s="203"/>
      <c r="M272" s="203"/>
      <c r="N272" s="204"/>
      <c r="O272" s="204"/>
      <c r="P272" s="201"/>
      <c r="Q272" s="201"/>
    </row>
    <row r="273" spans="1:17" x14ac:dyDescent="0.2">
      <c r="A273" s="113"/>
      <c r="B273" s="200"/>
      <c r="C273" s="200"/>
      <c r="D273" s="201"/>
      <c r="E273" s="113"/>
      <c r="F273" s="113"/>
      <c r="G273" s="113"/>
      <c r="H273" s="113"/>
      <c r="I273" s="203"/>
      <c r="J273" s="203"/>
      <c r="K273" s="203"/>
      <c r="L273" s="203"/>
      <c r="M273" s="203"/>
      <c r="N273" s="204"/>
      <c r="O273" s="204"/>
      <c r="P273" s="201"/>
      <c r="Q273" s="201"/>
    </row>
    <row r="274" spans="1:17" x14ac:dyDescent="0.2">
      <c r="A274" s="113"/>
      <c r="B274" s="200"/>
      <c r="C274" s="200"/>
      <c r="D274" s="201"/>
      <c r="E274" s="113"/>
      <c r="F274" s="113"/>
      <c r="G274" s="113"/>
      <c r="H274" s="113"/>
      <c r="I274" s="203"/>
      <c r="J274" s="203"/>
      <c r="K274" s="203"/>
      <c r="L274" s="203"/>
      <c r="M274" s="203"/>
      <c r="N274" s="204"/>
      <c r="O274" s="204"/>
      <c r="P274" s="201"/>
      <c r="Q274" s="201"/>
    </row>
    <row r="275" spans="1:17" x14ac:dyDescent="0.2">
      <c r="A275" s="113"/>
      <c r="B275" s="200"/>
      <c r="C275" s="200"/>
      <c r="D275" s="201"/>
      <c r="E275" s="113"/>
      <c r="F275" s="113"/>
      <c r="G275" s="113"/>
      <c r="H275" s="113"/>
      <c r="I275" s="203"/>
      <c r="J275" s="203"/>
      <c r="K275" s="203"/>
      <c r="L275" s="203"/>
      <c r="M275" s="203"/>
      <c r="N275" s="204"/>
      <c r="O275" s="204"/>
      <c r="P275" s="201"/>
      <c r="Q275" s="201"/>
    </row>
    <row r="276" spans="1:17" x14ac:dyDescent="0.2">
      <c r="A276" s="113"/>
      <c r="B276" s="200"/>
      <c r="C276" s="200"/>
      <c r="D276" s="201"/>
      <c r="E276" s="113"/>
      <c r="F276" s="113"/>
      <c r="G276" s="113"/>
      <c r="H276" s="113"/>
      <c r="I276" s="203"/>
      <c r="J276" s="203"/>
      <c r="K276" s="203"/>
      <c r="L276" s="203"/>
      <c r="M276" s="203"/>
      <c r="N276" s="204"/>
      <c r="O276" s="204"/>
      <c r="P276" s="201"/>
      <c r="Q276" s="201"/>
    </row>
    <row r="277" spans="1:17" x14ac:dyDescent="0.2">
      <c r="A277" s="113"/>
      <c r="B277" s="200"/>
      <c r="C277" s="200"/>
      <c r="D277" s="201"/>
      <c r="E277" s="113"/>
      <c r="F277" s="113"/>
      <c r="G277" s="113"/>
      <c r="H277" s="113"/>
      <c r="I277" s="203"/>
      <c r="J277" s="203"/>
      <c r="K277" s="203"/>
      <c r="L277" s="203"/>
      <c r="M277" s="203"/>
      <c r="N277" s="204"/>
      <c r="O277" s="204"/>
      <c r="P277" s="201"/>
      <c r="Q277" s="201"/>
    </row>
    <row r="278" spans="1:17" x14ac:dyDescent="0.2">
      <c r="A278" s="113"/>
      <c r="B278" s="200"/>
      <c r="C278" s="200"/>
      <c r="D278" s="201"/>
      <c r="E278" s="113"/>
      <c r="F278" s="113"/>
      <c r="G278" s="113"/>
      <c r="H278" s="113"/>
      <c r="I278" s="203"/>
      <c r="J278" s="203"/>
      <c r="K278" s="203"/>
      <c r="L278" s="203"/>
      <c r="M278" s="203"/>
      <c r="N278" s="204"/>
      <c r="O278" s="204"/>
      <c r="P278" s="201"/>
      <c r="Q278" s="201"/>
    </row>
    <row r="279" spans="1:17" x14ac:dyDescent="0.2">
      <c r="A279" s="113"/>
      <c r="B279" s="200"/>
      <c r="C279" s="200"/>
      <c r="D279" s="201"/>
      <c r="E279" s="113"/>
      <c r="F279" s="113"/>
      <c r="G279" s="113"/>
      <c r="H279" s="113"/>
      <c r="I279" s="203"/>
      <c r="J279" s="203"/>
      <c r="K279" s="203"/>
      <c r="L279" s="203"/>
      <c r="M279" s="203"/>
      <c r="N279" s="204"/>
      <c r="O279" s="204"/>
      <c r="P279" s="201"/>
      <c r="Q279" s="201"/>
    </row>
    <row r="280" spans="1:17" x14ac:dyDescent="0.2">
      <c r="A280" s="113"/>
      <c r="B280" s="200"/>
      <c r="C280" s="200"/>
      <c r="D280" s="201"/>
      <c r="E280" s="113"/>
      <c r="F280" s="113"/>
      <c r="G280" s="113"/>
      <c r="H280" s="113"/>
      <c r="I280" s="203"/>
      <c r="J280" s="203"/>
      <c r="K280" s="203"/>
      <c r="L280" s="203"/>
      <c r="M280" s="203"/>
      <c r="N280" s="204"/>
      <c r="O280" s="204"/>
      <c r="P280" s="201"/>
      <c r="Q280" s="201"/>
    </row>
    <row r="281" spans="1:17" x14ac:dyDescent="0.2">
      <c r="A281" s="113"/>
      <c r="B281" s="200"/>
      <c r="C281" s="200"/>
      <c r="D281" s="201"/>
      <c r="E281" s="113"/>
      <c r="F281" s="113"/>
      <c r="G281" s="113"/>
      <c r="H281" s="113"/>
      <c r="I281" s="203"/>
      <c r="J281" s="203"/>
      <c r="K281" s="203"/>
      <c r="L281" s="203"/>
      <c r="M281" s="203"/>
      <c r="N281" s="204"/>
      <c r="O281" s="204"/>
      <c r="P281" s="201"/>
      <c r="Q281" s="201"/>
    </row>
    <row r="282" spans="1:17" x14ac:dyDescent="0.2">
      <c r="A282" s="113"/>
      <c r="B282" s="200"/>
      <c r="C282" s="200"/>
      <c r="D282" s="201"/>
      <c r="E282" s="113"/>
      <c r="F282" s="113"/>
      <c r="G282" s="113"/>
      <c r="H282" s="113"/>
      <c r="I282" s="203"/>
      <c r="J282" s="203"/>
      <c r="K282" s="203"/>
      <c r="L282" s="203"/>
      <c r="M282" s="203"/>
      <c r="N282" s="204"/>
      <c r="O282" s="204"/>
      <c r="P282" s="201"/>
      <c r="Q282" s="201"/>
    </row>
    <row r="283" spans="1:17" x14ac:dyDescent="0.2">
      <c r="A283" s="113"/>
      <c r="B283" s="200"/>
      <c r="C283" s="200"/>
      <c r="D283" s="201"/>
      <c r="E283" s="113"/>
      <c r="F283" s="113"/>
      <c r="G283" s="113"/>
      <c r="H283" s="113"/>
      <c r="I283" s="203"/>
      <c r="J283" s="203"/>
      <c r="K283" s="203"/>
      <c r="L283" s="203"/>
      <c r="M283" s="203"/>
      <c r="N283" s="204"/>
      <c r="O283" s="204"/>
      <c r="P283" s="201"/>
      <c r="Q283" s="201"/>
    </row>
    <row r="284" spans="1:17" x14ac:dyDescent="0.2">
      <c r="A284" s="113"/>
      <c r="B284" s="200"/>
      <c r="C284" s="200"/>
      <c r="D284" s="201"/>
      <c r="E284" s="113"/>
      <c r="F284" s="113"/>
      <c r="G284" s="113"/>
      <c r="H284" s="113"/>
      <c r="I284" s="203"/>
      <c r="J284" s="203"/>
      <c r="K284" s="203"/>
      <c r="L284" s="203"/>
      <c r="M284" s="203"/>
      <c r="N284" s="204"/>
      <c r="O284" s="204"/>
      <c r="P284" s="201"/>
      <c r="Q284" s="201"/>
    </row>
    <row r="285" spans="1:17" x14ac:dyDescent="0.2">
      <c r="A285" s="113"/>
      <c r="B285" s="200"/>
      <c r="C285" s="200"/>
      <c r="D285" s="201"/>
      <c r="E285" s="113"/>
      <c r="F285" s="113"/>
      <c r="G285" s="113"/>
      <c r="H285" s="113"/>
      <c r="I285" s="203"/>
      <c r="J285" s="203"/>
      <c r="K285" s="203"/>
      <c r="L285" s="203"/>
      <c r="M285" s="203"/>
      <c r="N285" s="204"/>
      <c r="O285" s="204"/>
      <c r="P285" s="201"/>
      <c r="Q285" s="201"/>
    </row>
    <row r="286" spans="1:17" x14ac:dyDescent="0.2">
      <c r="A286" s="113"/>
      <c r="B286" s="200"/>
      <c r="C286" s="200"/>
      <c r="D286" s="201"/>
      <c r="E286" s="113"/>
      <c r="F286" s="113"/>
      <c r="G286" s="113"/>
      <c r="H286" s="113"/>
      <c r="I286" s="203"/>
      <c r="J286" s="203"/>
      <c r="K286" s="203"/>
      <c r="L286" s="203"/>
      <c r="M286" s="203"/>
      <c r="N286" s="204"/>
      <c r="O286" s="204"/>
      <c r="P286" s="201"/>
      <c r="Q286" s="201"/>
    </row>
    <row r="287" spans="1:17" x14ac:dyDescent="0.2">
      <c r="A287" s="113"/>
      <c r="B287" s="200"/>
      <c r="C287" s="200"/>
      <c r="D287" s="201"/>
      <c r="E287" s="113"/>
      <c r="F287" s="113"/>
      <c r="G287" s="113"/>
      <c r="H287" s="113"/>
      <c r="I287" s="203"/>
      <c r="J287" s="203"/>
      <c r="K287" s="203"/>
      <c r="L287" s="203"/>
      <c r="M287" s="203"/>
      <c r="N287" s="204"/>
      <c r="O287" s="204"/>
      <c r="P287" s="201"/>
      <c r="Q287" s="201"/>
    </row>
    <row r="288" spans="1:17" x14ac:dyDescent="0.2">
      <c r="A288" s="113"/>
      <c r="B288" s="200"/>
      <c r="C288" s="200"/>
      <c r="D288" s="201"/>
      <c r="E288" s="113"/>
      <c r="F288" s="113"/>
      <c r="G288" s="113"/>
      <c r="H288" s="113"/>
      <c r="I288" s="203"/>
      <c r="J288" s="203"/>
      <c r="K288" s="203"/>
      <c r="L288" s="203"/>
      <c r="M288" s="203"/>
      <c r="N288" s="204"/>
      <c r="O288" s="204"/>
      <c r="P288" s="201"/>
      <c r="Q288" s="201"/>
    </row>
    <row r="289" spans="1:17" x14ac:dyDescent="0.2">
      <c r="A289" s="113"/>
      <c r="B289" s="200"/>
      <c r="C289" s="200"/>
      <c r="D289" s="201"/>
      <c r="E289" s="113"/>
      <c r="F289" s="113"/>
      <c r="G289" s="113"/>
      <c r="H289" s="113"/>
      <c r="I289" s="203"/>
      <c r="J289" s="203"/>
      <c r="K289" s="203"/>
      <c r="L289" s="203"/>
      <c r="M289" s="203"/>
      <c r="N289" s="204"/>
      <c r="O289" s="204"/>
      <c r="P289" s="201"/>
      <c r="Q289" s="201"/>
    </row>
    <row r="290" spans="1:17" x14ac:dyDescent="0.2">
      <c r="A290" s="113"/>
      <c r="B290" s="200"/>
      <c r="C290" s="200"/>
      <c r="D290" s="201"/>
      <c r="E290" s="113"/>
      <c r="F290" s="113"/>
      <c r="G290" s="113"/>
      <c r="H290" s="113"/>
      <c r="I290" s="203"/>
      <c r="J290" s="203"/>
      <c r="K290" s="203"/>
      <c r="L290" s="203"/>
      <c r="M290" s="203"/>
      <c r="N290" s="204"/>
      <c r="O290" s="204"/>
      <c r="P290" s="201"/>
      <c r="Q290" s="201"/>
    </row>
    <row r="291" spans="1:17" x14ac:dyDescent="0.2">
      <c r="A291" s="113"/>
      <c r="B291" s="200"/>
      <c r="C291" s="200"/>
      <c r="D291" s="201"/>
      <c r="E291" s="113"/>
      <c r="F291" s="113"/>
      <c r="G291" s="113"/>
      <c r="H291" s="113"/>
      <c r="I291" s="203"/>
      <c r="J291" s="203"/>
      <c r="K291" s="203"/>
      <c r="L291" s="203"/>
      <c r="M291" s="203"/>
      <c r="N291" s="204"/>
      <c r="O291" s="204"/>
      <c r="P291" s="201"/>
      <c r="Q291" s="201"/>
    </row>
    <row r="292" spans="1:17" x14ac:dyDescent="0.2">
      <c r="A292" s="113"/>
      <c r="B292" s="200"/>
      <c r="C292" s="200"/>
      <c r="D292" s="201"/>
      <c r="E292" s="113"/>
      <c r="F292" s="113"/>
      <c r="G292" s="113"/>
      <c r="H292" s="113"/>
      <c r="I292" s="203"/>
      <c r="J292" s="203"/>
      <c r="K292" s="203"/>
      <c r="L292" s="203"/>
      <c r="M292" s="203"/>
      <c r="N292" s="204"/>
      <c r="O292" s="204"/>
      <c r="P292" s="201"/>
      <c r="Q292" s="201"/>
    </row>
    <row r="293" spans="1:17" x14ac:dyDescent="0.2">
      <c r="A293" s="113"/>
      <c r="B293" s="200"/>
      <c r="C293" s="200"/>
      <c r="D293" s="201"/>
      <c r="E293" s="113"/>
      <c r="F293" s="113"/>
      <c r="G293" s="113"/>
      <c r="H293" s="113"/>
      <c r="I293" s="203"/>
      <c r="J293" s="203"/>
      <c r="K293" s="203"/>
      <c r="L293" s="203"/>
      <c r="M293" s="203"/>
      <c r="N293" s="204"/>
      <c r="O293" s="204"/>
      <c r="P293" s="201"/>
      <c r="Q293" s="201"/>
    </row>
    <row r="294" spans="1:17" x14ac:dyDescent="0.2">
      <c r="A294" s="113"/>
      <c r="B294" s="200"/>
      <c r="C294" s="200"/>
      <c r="D294" s="201"/>
      <c r="E294" s="113"/>
      <c r="F294" s="113"/>
      <c r="G294" s="113"/>
      <c r="H294" s="113"/>
      <c r="I294" s="203"/>
      <c r="J294" s="203"/>
      <c r="K294" s="203"/>
      <c r="L294" s="203"/>
      <c r="M294" s="203"/>
      <c r="N294" s="204"/>
      <c r="O294" s="204"/>
      <c r="P294" s="201"/>
      <c r="Q294" s="201"/>
    </row>
    <row r="295" spans="1:17" x14ac:dyDescent="0.2">
      <c r="A295" s="113"/>
      <c r="B295" s="200"/>
      <c r="C295" s="200"/>
      <c r="D295" s="201"/>
      <c r="E295" s="113"/>
      <c r="F295" s="113"/>
      <c r="G295" s="113"/>
      <c r="H295" s="113"/>
      <c r="I295" s="203"/>
      <c r="J295" s="203"/>
      <c r="K295" s="203"/>
      <c r="L295" s="203"/>
      <c r="M295" s="203"/>
      <c r="N295" s="204"/>
      <c r="O295" s="204"/>
      <c r="P295" s="201"/>
      <c r="Q295" s="201"/>
    </row>
    <row r="296" spans="1:17" x14ac:dyDescent="0.2">
      <c r="A296" s="113"/>
      <c r="B296" s="200"/>
      <c r="C296" s="200"/>
      <c r="D296" s="201"/>
      <c r="E296" s="113"/>
      <c r="F296" s="113"/>
      <c r="G296" s="113"/>
      <c r="H296" s="113"/>
      <c r="I296" s="203"/>
      <c r="J296" s="203"/>
      <c r="K296" s="203"/>
      <c r="L296" s="203"/>
      <c r="M296" s="203"/>
      <c r="N296" s="204"/>
      <c r="O296" s="204"/>
      <c r="P296" s="201"/>
      <c r="Q296" s="201"/>
    </row>
    <row r="297" spans="1:17" x14ac:dyDescent="0.2">
      <c r="A297" s="113"/>
      <c r="B297" s="200"/>
      <c r="C297" s="200"/>
      <c r="D297" s="201"/>
      <c r="E297" s="113"/>
      <c r="F297" s="113"/>
      <c r="G297" s="113"/>
      <c r="H297" s="113"/>
      <c r="I297" s="203"/>
      <c r="J297" s="203"/>
      <c r="K297" s="203"/>
      <c r="L297" s="203"/>
      <c r="M297" s="203"/>
      <c r="N297" s="204"/>
      <c r="O297" s="204"/>
      <c r="P297" s="201"/>
      <c r="Q297" s="201"/>
    </row>
    <row r="298" spans="1:17" x14ac:dyDescent="0.2">
      <c r="A298" s="113"/>
      <c r="B298" s="200"/>
      <c r="C298" s="200"/>
      <c r="D298" s="201"/>
      <c r="E298" s="113"/>
      <c r="F298" s="113"/>
      <c r="G298" s="113"/>
      <c r="H298" s="113"/>
      <c r="I298" s="203"/>
      <c r="J298" s="203"/>
      <c r="K298" s="203"/>
      <c r="L298" s="203"/>
      <c r="M298" s="203"/>
      <c r="N298" s="204"/>
      <c r="O298" s="204"/>
      <c r="P298" s="201"/>
      <c r="Q298" s="201"/>
    </row>
    <row r="299" spans="1:17" x14ac:dyDescent="0.2">
      <c r="A299" s="113"/>
      <c r="B299" s="200"/>
      <c r="C299" s="200"/>
      <c r="D299" s="201"/>
      <c r="E299" s="113"/>
      <c r="F299" s="113"/>
      <c r="G299" s="113"/>
      <c r="H299" s="113"/>
      <c r="I299" s="203"/>
      <c r="J299" s="203"/>
      <c r="K299" s="203"/>
      <c r="L299" s="203"/>
      <c r="M299" s="203"/>
      <c r="N299" s="204"/>
      <c r="O299" s="204"/>
      <c r="P299" s="201"/>
      <c r="Q299" s="201"/>
    </row>
    <row r="300" spans="1:17" x14ac:dyDescent="0.2">
      <c r="A300" s="113"/>
      <c r="B300" s="200"/>
      <c r="C300" s="200"/>
      <c r="D300" s="201"/>
      <c r="E300" s="113"/>
      <c r="F300" s="113"/>
      <c r="G300" s="113"/>
      <c r="H300" s="113"/>
      <c r="I300" s="203"/>
      <c r="J300" s="203"/>
      <c r="K300" s="203"/>
      <c r="L300" s="203"/>
      <c r="M300" s="203"/>
      <c r="N300" s="204"/>
      <c r="O300" s="204"/>
      <c r="P300" s="201"/>
      <c r="Q300" s="201"/>
    </row>
    <row r="301" spans="1:17" x14ac:dyDescent="0.2">
      <c r="A301" s="113"/>
      <c r="B301" s="200"/>
      <c r="C301" s="200"/>
      <c r="D301" s="201"/>
      <c r="E301" s="113"/>
      <c r="F301" s="113"/>
      <c r="G301" s="113"/>
      <c r="H301" s="113"/>
      <c r="I301" s="203"/>
      <c r="J301" s="203"/>
      <c r="K301" s="203"/>
      <c r="L301" s="203"/>
      <c r="M301" s="203"/>
      <c r="N301" s="204"/>
      <c r="O301" s="204"/>
      <c r="P301" s="201"/>
      <c r="Q301" s="201"/>
    </row>
    <row r="302" spans="1:17" x14ac:dyDescent="0.2">
      <c r="A302" s="113"/>
      <c r="B302" s="200"/>
      <c r="C302" s="200"/>
      <c r="D302" s="201"/>
      <c r="E302" s="113"/>
      <c r="F302" s="113"/>
      <c r="G302" s="113"/>
      <c r="H302" s="113"/>
      <c r="I302" s="203"/>
      <c r="J302" s="203"/>
      <c r="K302" s="203"/>
      <c r="L302" s="203"/>
      <c r="M302" s="203"/>
      <c r="N302" s="204"/>
      <c r="O302" s="204"/>
      <c r="P302" s="201"/>
      <c r="Q302" s="201"/>
    </row>
    <row r="303" spans="1:17" x14ac:dyDescent="0.2">
      <c r="A303" s="113"/>
      <c r="B303" s="200"/>
      <c r="C303" s="200"/>
      <c r="D303" s="201"/>
      <c r="E303" s="113"/>
      <c r="F303" s="113"/>
      <c r="G303" s="113"/>
      <c r="H303" s="113"/>
      <c r="I303" s="203"/>
      <c r="J303" s="203"/>
      <c r="K303" s="203"/>
      <c r="L303" s="203"/>
      <c r="M303" s="203"/>
      <c r="N303" s="204"/>
      <c r="O303" s="204"/>
      <c r="P303" s="201"/>
      <c r="Q303" s="201"/>
    </row>
    <row r="304" spans="1:17" x14ac:dyDescent="0.2">
      <c r="A304" s="113"/>
      <c r="B304" s="200"/>
      <c r="C304" s="200"/>
      <c r="D304" s="201"/>
      <c r="E304" s="113"/>
      <c r="F304" s="113"/>
      <c r="G304" s="113"/>
      <c r="H304" s="113"/>
      <c r="I304" s="203"/>
      <c r="J304" s="203"/>
      <c r="K304" s="203"/>
      <c r="L304" s="203"/>
      <c r="M304" s="203"/>
      <c r="N304" s="204"/>
      <c r="O304" s="204"/>
      <c r="P304" s="201"/>
      <c r="Q304" s="201"/>
    </row>
    <row r="305" spans="1:17" x14ac:dyDescent="0.2">
      <c r="A305" s="113"/>
      <c r="B305" s="200"/>
      <c r="C305" s="200"/>
      <c r="D305" s="201"/>
      <c r="E305" s="113"/>
      <c r="F305" s="113"/>
      <c r="G305" s="113"/>
      <c r="H305" s="113"/>
      <c r="I305" s="203"/>
      <c r="J305" s="203"/>
      <c r="K305" s="203"/>
      <c r="L305" s="203"/>
      <c r="M305" s="203"/>
      <c r="N305" s="204"/>
      <c r="O305" s="204"/>
      <c r="P305" s="201"/>
      <c r="Q305" s="201"/>
    </row>
    <row r="306" spans="1:17" x14ac:dyDescent="0.2">
      <c r="A306" s="113"/>
      <c r="B306" s="200"/>
      <c r="C306" s="200"/>
      <c r="D306" s="201"/>
      <c r="E306" s="113"/>
      <c r="F306" s="113"/>
      <c r="G306" s="113"/>
      <c r="H306" s="113"/>
      <c r="I306" s="203"/>
      <c r="J306" s="203"/>
      <c r="K306" s="203"/>
      <c r="L306" s="203"/>
      <c r="M306" s="203"/>
      <c r="N306" s="204"/>
      <c r="O306" s="204"/>
      <c r="P306" s="201"/>
      <c r="Q306" s="201"/>
    </row>
    <row r="307" spans="1:17" x14ac:dyDescent="0.2">
      <c r="A307" s="113"/>
      <c r="B307" s="200"/>
      <c r="C307" s="200"/>
      <c r="D307" s="201"/>
      <c r="E307" s="113"/>
      <c r="F307" s="113"/>
      <c r="G307" s="113"/>
      <c r="H307" s="113"/>
      <c r="I307" s="203"/>
      <c r="J307" s="203"/>
      <c r="K307" s="203"/>
      <c r="L307" s="203"/>
      <c r="M307" s="203"/>
      <c r="N307" s="204"/>
      <c r="O307" s="204"/>
      <c r="P307" s="201"/>
      <c r="Q307" s="201"/>
    </row>
    <row r="308" spans="1:17" x14ac:dyDescent="0.2">
      <c r="A308" s="113"/>
      <c r="B308" s="200"/>
      <c r="C308" s="200"/>
      <c r="D308" s="201"/>
      <c r="E308" s="113"/>
      <c r="F308" s="113"/>
      <c r="G308" s="113"/>
      <c r="H308" s="113"/>
      <c r="I308" s="203"/>
      <c r="J308" s="203"/>
      <c r="K308" s="203"/>
      <c r="L308" s="203"/>
      <c r="M308" s="203"/>
      <c r="N308" s="204"/>
      <c r="O308" s="204"/>
      <c r="P308" s="201"/>
      <c r="Q308" s="201"/>
    </row>
    <row r="309" spans="1:17" x14ac:dyDescent="0.2">
      <c r="A309" s="113"/>
      <c r="B309" s="200"/>
      <c r="C309" s="200"/>
      <c r="D309" s="201"/>
      <c r="E309" s="113"/>
      <c r="F309" s="113"/>
      <c r="G309" s="113"/>
      <c r="H309" s="113"/>
      <c r="I309" s="203"/>
      <c r="J309" s="203"/>
      <c r="K309" s="203"/>
      <c r="L309" s="203"/>
      <c r="M309" s="203"/>
      <c r="N309" s="204"/>
      <c r="O309" s="204"/>
      <c r="P309" s="201"/>
      <c r="Q309" s="201"/>
    </row>
    <row r="310" spans="1:17" x14ac:dyDescent="0.2">
      <c r="A310" s="113"/>
      <c r="B310" s="200"/>
      <c r="C310" s="200"/>
      <c r="D310" s="201"/>
      <c r="E310" s="113"/>
      <c r="F310" s="113"/>
      <c r="G310" s="113"/>
      <c r="H310" s="113"/>
      <c r="I310" s="203"/>
      <c r="J310" s="203"/>
      <c r="K310" s="203"/>
      <c r="L310" s="203"/>
      <c r="M310" s="203"/>
      <c r="N310" s="204"/>
      <c r="O310" s="204"/>
      <c r="P310" s="201"/>
      <c r="Q310" s="201"/>
    </row>
    <row r="311" spans="1:17" x14ac:dyDescent="0.2">
      <c r="A311" s="113"/>
      <c r="B311" s="200"/>
      <c r="C311" s="200"/>
      <c r="D311" s="201"/>
      <c r="E311" s="113"/>
      <c r="F311" s="113"/>
      <c r="G311" s="113"/>
      <c r="H311" s="113"/>
      <c r="I311" s="203"/>
      <c r="J311" s="203"/>
      <c r="K311" s="203"/>
      <c r="L311" s="203"/>
      <c r="M311" s="203"/>
      <c r="N311" s="204"/>
      <c r="O311" s="204"/>
      <c r="P311" s="201"/>
      <c r="Q311" s="201"/>
    </row>
    <row r="312" spans="1:17" x14ac:dyDescent="0.2">
      <c r="A312" s="113"/>
      <c r="B312" s="200"/>
      <c r="C312" s="200"/>
      <c r="D312" s="201"/>
      <c r="E312" s="113"/>
      <c r="F312" s="113"/>
      <c r="G312" s="113"/>
      <c r="H312" s="113"/>
      <c r="I312" s="203"/>
      <c r="J312" s="203"/>
      <c r="K312" s="203"/>
      <c r="L312" s="203"/>
      <c r="M312" s="203"/>
      <c r="N312" s="204"/>
      <c r="O312" s="204"/>
      <c r="P312" s="201"/>
      <c r="Q312" s="201"/>
    </row>
    <row r="313" spans="1:17" x14ac:dyDescent="0.2">
      <c r="A313" s="113"/>
      <c r="B313" s="200"/>
      <c r="C313" s="200"/>
      <c r="D313" s="201"/>
      <c r="E313" s="113"/>
      <c r="F313" s="113"/>
      <c r="G313" s="113"/>
      <c r="H313" s="113"/>
      <c r="I313" s="203"/>
      <c r="J313" s="203"/>
      <c r="K313" s="203"/>
      <c r="L313" s="203"/>
      <c r="M313" s="203"/>
      <c r="N313" s="204"/>
      <c r="O313" s="204"/>
      <c r="P313" s="201"/>
      <c r="Q313" s="201"/>
    </row>
    <row r="314" spans="1:17" x14ac:dyDescent="0.2">
      <c r="A314" s="113"/>
      <c r="B314" s="200"/>
      <c r="C314" s="200"/>
      <c r="D314" s="201"/>
      <c r="E314" s="113"/>
      <c r="F314" s="113"/>
      <c r="G314" s="113"/>
      <c r="H314" s="113"/>
      <c r="I314" s="203"/>
      <c r="J314" s="203"/>
      <c r="K314" s="203"/>
      <c r="L314" s="203"/>
      <c r="M314" s="203"/>
      <c r="N314" s="204"/>
      <c r="O314" s="204"/>
      <c r="P314" s="201"/>
      <c r="Q314" s="201"/>
    </row>
    <row r="315" spans="1:17" x14ac:dyDescent="0.2">
      <c r="A315" s="113"/>
      <c r="B315" s="200"/>
      <c r="C315" s="200"/>
      <c r="D315" s="201"/>
      <c r="E315" s="113"/>
      <c r="F315" s="113"/>
      <c r="G315" s="113"/>
      <c r="H315" s="113"/>
      <c r="I315" s="203"/>
      <c r="J315" s="203"/>
      <c r="K315" s="203"/>
      <c r="L315" s="203"/>
      <c r="M315" s="203"/>
      <c r="N315" s="204"/>
      <c r="O315" s="204"/>
      <c r="P315" s="201"/>
      <c r="Q315" s="201"/>
    </row>
    <row r="316" spans="1:17" x14ac:dyDescent="0.2">
      <c r="A316" s="113"/>
      <c r="B316" s="200"/>
      <c r="C316" s="200"/>
      <c r="D316" s="201"/>
      <c r="E316" s="113"/>
      <c r="F316" s="113"/>
      <c r="G316" s="113"/>
      <c r="H316" s="113"/>
      <c r="I316" s="203"/>
      <c r="J316" s="203"/>
      <c r="K316" s="203"/>
      <c r="L316" s="203"/>
      <c r="M316" s="203"/>
      <c r="N316" s="204"/>
      <c r="O316" s="204"/>
      <c r="P316" s="201"/>
      <c r="Q316" s="201"/>
    </row>
    <row r="317" spans="1:17" x14ac:dyDescent="0.2">
      <c r="A317" s="113"/>
      <c r="B317" s="200"/>
      <c r="C317" s="200"/>
      <c r="D317" s="201"/>
      <c r="E317" s="113"/>
      <c r="F317" s="113"/>
      <c r="G317" s="113"/>
      <c r="H317" s="113"/>
      <c r="I317" s="203"/>
      <c r="J317" s="203"/>
      <c r="K317" s="203"/>
      <c r="L317" s="203"/>
      <c r="M317" s="203"/>
      <c r="N317" s="204"/>
      <c r="O317" s="204"/>
      <c r="P317" s="201"/>
      <c r="Q317" s="201"/>
    </row>
    <row r="318" spans="1:17" x14ac:dyDescent="0.2">
      <c r="A318" s="113"/>
      <c r="B318" s="200"/>
      <c r="C318" s="200"/>
      <c r="D318" s="201"/>
      <c r="E318" s="113"/>
      <c r="F318" s="113"/>
      <c r="G318" s="113"/>
      <c r="H318" s="113"/>
      <c r="I318" s="203"/>
      <c r="J318" s="203"/>
      <c r="K318" s="203"/>
      <c r="L318" s="203"/>
      <c r="M318" s="203"/>
      <c r="N318" s="204"/>
      <c r="O318" s="204"/>
      <c r="P318" s="201"/>
      <c r="Q318" s="201"/>
    </row>
    <row r="319" spans="1:17" x14ac:dyDescent="0.2">
      <c r="A319" s="113"/>
      <c r="B319" s="200"/>
      <c r="C319" s="200"/>
      <c r="D319" s="201"/>
      <c r="E319" s="113"/>
      <c r="F319" s="113"/>
      <c r="G319" s="113"/>
      <c r="H319" s="113"/>
      <c r="I319" s="203"/>
      <c r="J319" s="203"/>
      <c r="K319" s="203"/>
      <c r="L319" s="203"/>
      <c r="M319" s="203"/>
      <c r="N319" s="204"/>
      <c r="O319" s="204"/>
      <c r="P319" s="201"/>
      <c r="Q319" s="201"/>
    </row>
    <row r="320" spans="1:17" x14ac:dyDescent="0.2">
      <c r="A320" s="113"/>
      <c r="B320" s="200"/>
      <c r="C320" s="200"/>
      <c r="D320" s="201"/>
      <c r="E320" s="113"/>
      <c r="F320" s="113"/>
      <c r="G320" s="113"/>
      <c r="H320" s="113"/>
      <c r="I320" s="203"/>
      <c r="J320" s="203"/>
      <c r="K320" s="203"/>
      <c r="L320" s="203"/>
      <c r="M320" s="203"/>
      <c r="N320" s="204"/>
      <c r="O320" s="204"/>
      <c r="P320" s="201"/>
      <c r="Q320" s="201"/>
    </row>
    <row r="321" spans="1:17" x14ac:dyDescent="0.2">
      <c r="A321" s="113"/>
      <c r="B321" s="200"/>
      <c r="C321" s="200"/>
      <c r="D321" s="201"/>
      <c r="E321" s="113"/>
      <c r="F321" s="113"/>
      <c r="G321" s="113"/>
      <c r="H321" s="113"/>
      <c r="I321" s="203"/>
      <c r="J321" s="203"/>
      <c r="K321" s="203"/>
      <c r="L321" s="203"/>
      <c r="M321" s="203"/>
      <c r="N321" s="204"/>
      <c r="O321" s="204"/>
      <c r="P321" s="201"/>
      <c r="Q321" s="201"/>
    </row>
    <row r="322" spans="1:17" x14ac:dyDescent="0.2">
      <c r="A322" s="113"/>
      <c r="B322" s="200"/>
      <c r="C322" s="200"/>
      <c r="D322" s="201"/>
      <c r="E322" s="113"/>
      <c r="F322" s="113"/>
      <c r="G322" s="113"/>
      <c r="H322" s="113"/>
      <c r="I322" s="203"/>
      <c r="J322" s="203"/>
      <c r="K322" s="203"/>
      <c r="L322" s="203"/>
      <c r="M322" s="203"/>
      <c r="N322" s="204"/>
      <c r="O322" s="204"/>
      <c r="P322" s="201"/>
      <c r="Q322" s="201"/>
    </row>
    <row r="323" spans="1:17" x14ac:dyDescent="0.2">
      <c r="A323" s="113"/>
      <c r="B323" s="200"/>
      <c r="C323" s="200"/>
      <c r="D323" s="201"/>
      <c r="E323" s="113"/>
      <c r="F323" s="113"/>
      <c r="G323" s="113"/>
      <c r="H323" s="113"/>
      <c r="I323" s="203"/>
      <c r="J323" s="203"/>
      <c r="K323" s="203"/>
      <c r="L323" s="203"/>
      <c r="M323" s="203"/>
      <c r="N323" s="204"/>
      <c r="O323" s="204"/>
      <c r="P323" s="201"/>
      <c r="Q323" s="201"/>
    </row>
    <row r="324" spans="1:17" x14ac:dyDescent="0.2">
      <c r="A324" s="113"/>
      <c r="B324" s="200"/>
      <c r="C324" s="200"/>
      <c r="D324" s="201"/>
      <c r="E324" s="113"/>
      <c r="F324" s="113"/>
      <c r="G324" s="113"/>
      <c r="H324" s="113"/>
      <c r="I324" s="203"/>
      <c r="J324" s="203"/>
      <c r="K324" s="203"/>
      <c r="L324" s="203"/>
      <c r="M324" s="203"/>
      <c r="N324" s="204"/>
      <c r="O324" s="204"/>
      <c r="P324" s="201"/>
      <c r="Q324" s="201"/>
    </row>
    <row r="325" spans="1:17" x14ac:dyDescent="0.2">
      <c r="A325" s="113"/>
      <c r="B325" s="200"/>
      <c r="C325" s="200"/>
      <c r="D325" s="201"/>
      <c r="E325" s="113"/>
      <c r="F325" s="113"/>
      <c r="G325" s="113"/>
      <c r="H325" s="113"/>
      <c r="I325" s="203"/>
      <c r="J325" s="203"/>
      <c r="K325" s="203"/>
      <c r="L325" s="203"/>
      <c r="M325" s="203"/>
      <c r="N325" s="204"/>
      <c r="O325" s="204"/>
      <c r="P325" s="201"/>
      <c r="Q325" s="201"/>
    </row>
    <row r="326" spans="1:17" x14ac:dyDescent="0.2">
      <c r="A326" s="113"/>
      <c r="B326" s="200"/>
      <c r="C326" s="200"/>
      <c r="D326" s="201"/>
      <c r="E326" s="113"/>
      <c r="F326" s="113"/>
      <c r="G326" s="113"/>
      <c r="H326" s="113"/>
      <c r="I326" s="203"/>
      <c r="J326" s="203"/>
      <c r="K326" s="203"/>
      <c r="L326" s="203"/>
      <c r="M326" s="203"/>
      <c r="N326" s="204"/>
      <c r="O326" s="204"/>
      <c r="P326" s="201"/>
      <c r="Q326" s="201"/>
    </row>
    <row r="327" spans="1:17" x14ac:dyDescent="0.2">
      <c r="A327" s="113"/>
      <c r="B327" s="200"/>
      <c r="C327" s="200"/>
      <c r="D327" s="201"/>
      <c r="E327" s="113"/>
      <c r="F327" s="113"/>
      <c r="G327" s="113"/>
      <c r="H327" s="113"/>
      <c r="I327" s="203"/>
      <c r="J327" s="203"/>
      <c r="K327" s="203"/>
      <c r="L327" s="203"/>
      <c r="M327" s="203"/>
      <c r="N327" s="204"/>
      <c r="O327" s="204"/>
      <c r="P327" s="201"/>
      <c r="Q327" s="201"/>
    </row>
    <row r="328" spans="1:17" x14ac:dyDescent="0.2">
      <c r="A328" s="113"/>
      <c r="B328" s="200"/>
      <c r="C328" s="200"/>
      <c r="D328" s="201"/>
      <c r="E328" s="113"/>
      <c r="F328" s="113"/>
      <c r="G328" s="113"/>
      <c r="H328" s="113"/>
      <c r="I328" s="203"/>
      <c r="J328" s="203"/>
      <c r="K328" s="203"/>
      <c r="L328" s="203"/>
      <c r="M328" s="203"/>
      <c r="N328" s="204"/>
      <c r="O328" s="204"/>
      <c r="P328" s="201"/>
      <c r="Q328" s="201"/>
    </row>
    <row r="329" spans="1:17" x14ac:dyDescent="0.2">
      <c r="A329" s="113"/>
      <c r="B329" s="200"/>
      <c r="C329" s="200"/>
      <c r="D329" s="201"/>
      <c r="E329" s="113"/>
      <c r="F329" s="113"/>
      <c r="G329" s="113"/>
      <c r="H329" s="113"/>
      <c r="I329" s="203"/>
      <c r="J329" s="203"/>
      <c r="K329" s="203"/>
      <c r="L329" s="203"/>
      <c r="M329" s="203"/>
      <c r="N329" s="204"/>
      <c r="O329" s="204"/>
      <c r="P329" s="201"/>
      <c r="Q329" s="201"/>
    </row>
    <row r="330" spans="1:17" x14ac:dyDescent="0.2">
      <c r="A330" s="113"/>
      <c r="B330" s="200"/>
      <c r="C330" s="200"/>
      <c r="D330" s="201"/>
      <c r="E330" s="113"/>
      <c r="F330" s="113"/>
      <c r="G330" s="113"/>
      <c r="H330" s="113"/>
      <c r="I330" s="203"/>
      <c r="J330" s="203"/>
      <c r="K330" s="203"/>
      <c r="L330" s="203"/>
      <c r="M330" s="203"/>
      <c r="N330" s="204"/>
      <c r="O330" s="204"/>
      <c r="P330" s="201"/>
      <c r="Q330" s="201"/>
    </row>
    <row r="331" spans="1:17" x14ac:dyDescent="0.2">
      <c r="A331" s="113"/>
      <c r="B331" s="200"/>
      <c r="C331" s="200"/>
      <c r="D331" s="201"/>
      <c r="E331" s="113"/>
      <c r="F331" s="113"/>
      <c r="G331" s="113"/>
      <c r="H331" s="113"/>
      <c r="I331" s="203"/>
      <c r="J331" s="203"/>
      <c r="K331" s="203"/>
      <c r="L331" s="203"/>
      <c r="M331" s="203"/>
      <c r="N331" s="204"/>
      <c r="O331" s="204"/>
      <c r="P331" s="201"/>
      <c r="Q331" s="201"/>
    </row>
    <row r="332" spans="1:17" x14ac:dyDescent="0.2">
      <c r="A332" s="113"/>
      <c r="B332" s="200"/>
      <c r="C332" s="200"/>
      <c r="D332" s="201"/>
      <c r="E332" s="113"/>
      <c r="F332" s="113"/>
      <c r="G332" s="113"/>
      <c r="H332" s="113"/>
      <c r="I332" s="203"/>
      <c r="J332" s="203"/>
      <c r="K332" s="203"/>
      <c r="L332" s="203"/>
      <c r="M332" s="203"/>
      <c r="N332" s="204"/>
      <c r="O332" s="204"/>
      <c r="P332" s="201"/>
      <c r="Q332" s="201"/>
    </row>
    <row r="333" spans="1:17" x14ac:dyDescent="0.2">
      <c r="A333" s="113"/>
      <c r="B333" s="200"/>
      <c r="C333" s="200"/>
      <c r="D333" s="201"/>
      <c r="E333" s="113"/>
      <c r="F333" s="113"/>
      <c r="G333" s="113"/>
      <c r="H333" s="113"/>
      <c r="I333" s="203"/>
      <c r="J333" s="203"/>
      <c r="K333" s="203"/>
      <c r="L333" s="203"/>
      <c r="M333" s="203"/>
      <c r="N333" s="204"/>
      <c r="O333" s="204"/>
      <c r="P333" s="201"/>
      <c r="Q333" s="201"/>
    </row>
    <row r="334" spans="1:17" x14ac:dyDescent="0.2">
      <c r="A334" s="113"/>
      <c r="B334" s="200"/>
      <c r="C334" s="200"/>
      <c r="D334" s="201"/>
      <c r="E334" s="113"/>
      <c r="F334" s="113"/>
      <c r="G334" s="113"/>
      <c r="H334" s="113"/>
      <c r="I334" s="203"/>
      <c r="J334" s="203"/>
      <c r="K334" s="203"/>
      <c r="L334" s="203"/>
      <c r="M334" s="203"/>
      <c r="N334" s="204"/>
      <c r="O334" s="204"/>
      <c r="P334" s="201"/>
      <c r="Q334" s="201"/>
    </row>
    <row r="335" spans="1:17" x14ac:dyDescent="0.2">
      <c r="A335" s="113"/>
      <c r="B335" s="200"/>
      <c r="C335" s="200"/>
      <c r="D335" s="201"/>
      <c r="E335" s="113"/>
      <c r="F335" s="113"/>
      <c r="G335" s="113"/>
      <c r="H335" s="113"/>
      <c r="I335" s="203"/>
      <c r="J335" s="203"/>
      <c r="K335" s="203"/>
      <c r="L335" s="203"/>
      <c r="M335" s="203"/>
      <c r="N335" s="204"/>
      <c r="O335" s="204"/>
      <c r="P335" s="201"/>
      <c r="Q335" s="201"/>
    </row>
    <row r="336" spans="1:17" x14ac:dyDescent="0.2">
      <c r="A336" s="113"/>
      <c r="B336" s="200"/>
      <c r="C336" s="200"/>
      <c r="D336" s="201"/>
      <c r="E336" s="113"/>
      <c r="F336" s="113"/>
      <c r="G336" s="113"/>
      <c r="H336" s="113"/>
      <c r="I336" s="203"/>
      <c r="J336" s="203"/>
      <c r="K336" s="203"/>
      <c r="L336" s="203"/>
      <c r="M336" s="203"/>
      <c r="N336" s="204"/>
      <c r="O336" s="204"/>
      <c r="P336" s="201"/>
      <c r="Q336" s="201"/>
    </row>
    <row r="337" spans="1:17" x14ac:dyDescent="0.2">
      <c r="A337" s="113"/>
      <c r="B337" s="200"/>
      <c r="C337" s="200"/>
      <c r="D337" s="201"/>
      <c r="E337" s="113"/>
      <c r="F337" s="113"/>
      <c r="G337" s="113"/>
      <c r="H337" s="113"/>
      <c r="I337" s="203"/>
      <c r="J337" s="203"/>
      <c r="K337" s="203"/>
      <c r="L337" s="203"/>
      <c r="M337" s="203"/>
      <c r="N337" s="204"/>
      <c r="O337" s="204"/>
      <c r="P337" s="201"/>
      <c r="Q337" s="201"/>
    </row>
    <row r="338" spans="1:17" x14ac:dyDescent="0.2">
      <c r="A338" s="113"/>
      <c r="B338" s="200"/>
      <c r="C338" s="200"/>
      <c r="D338" s="201"/>
      <c r="E338" s="113"/>
      <c r="F338" s="113"/>
      <c r="G338" s="113"/>
      <c r="H338" s="113"/>
      <c r="I338" s="203"/>
      <c r="J338" s="203"/>
      <c r="K338" s="203"/>
      <c r="L338" s="203"/>
      <c r="M338" s="203"/>
      <c r="N338" s="204"/>
      <c r="O338" s="204"/>
      <c r="P338" s="201"/>
      <c r="Q338" s="201"/>
    </row>
    <row r="339" spans="1:17" x14ac:dyDescent="0.2">
      <c r="A339" s="113"/>
      <c r="B339" s="200"/>
      <c r="C339" s="200"/>
      <c r="D339" s="201"/>
      <c r="E339" s="113"/>
      <c r="F339" s="113"/>
      <c r="G339" s="113"/>
      <c r="H339" s="113"/>
      <c r="I339" s="203"/>
      <c r="J339" s="203"/>
      <c r="K339" s="203"/>
      <c r="L339" s="203"/>
      <c r="M339" s="203"/>
      <c r="N339" s="204"/>
      <c r="O339" s="204"/>
      <c r="P339" s="201"/>
      <c r="Q339" s="201"/>
    </row>
    <row r="340" spans="1:17" x14ac:dyDescent="0.2">
      <c r="A340" s="113"/>
      <c r="B340" s="200"/>
      <c r="C340" s="200"/>
      <c r="D340" s="201"/>
      <c r="E340" s="113"/>
      <c r="F340" s="113"/>
      <c r="G340" s="113"/>
      <c r="H340" s="113"/>
      <c r="I340" s="203"/>
      <c r="J340" s="203"/>
      <c r="K340" s="203"/>
      <c r="L340" s="203"/>
      <c r="M340" s="203"/>
      <c r="N340" s="204"/>
      <c r="O340" s="204"/>
      <c r="P340" s="201"/>
      <c r="Q340" s="201"/>
    </row>
    <row r="341" spans="1:17" x14ac:dyDescent="0.2">
      <c r="A341" s="113"/>
      <c r="B341" s="200"/>
      <c r="C341" s="200"/>
      <c r="D341" s="201"/>
      <c r="E341" s="113"/>
      <c r="F341" s="113"/>
      <c r="G341" s="113"/>
      <c r="H341" s="113"/>
      <c r="I341" s="203"/>
      <c r="J341" s="203"/>
      <c r="K341" s="203"/>
      <c r="L341" s="203"/>
      <c r="M341" s="203"/>
      <c r="N341" s="204"/>
      <c r="O341" s="204"/>
      <c r="P341" s="201"/>
      <c r="Q341" s="201"/>
    </row>
    <row r="342" spans="1:17" x14ac:dyDescent="0.2">
      <c r="A342" s="113"/>
      <c r="B342" s="200"/>
      <c r="C342" s="200"/>
      <c r="D342" s="201"/>
      <c r="E342" s="113"/>
      <c r="F342" s="113"/>
      <c r="G342" s="113"/>
      <c r="H342" s="113"/>
      <c r="I342" s="203"/>
      <c r="J342" s="203"/>
      <c r="K342" s="203"/>
      <c r="L342" s="203"/>
      <c r="M342" s="203"/>
      <c r="N342" s="204"/>
      <c r="O342" s="204"/>
      <c r="P342" s="201"/>
      <c r="Q342" s="201"/>
    </row>
    <row r="343" spans="1:17" x14ac:dyDescent="0.2">
      <c r="A343" s="113"/>
      <c r="B343" s="200"/>
      <c r="C343" s="200"/>
      <c r="D343" s="201"/>
      <c r="E343" s="113"/>
      <c r="F343" s="113"/>
      <c r="G343" s="113"/>
      <c r="H343" s="113"/>
      <c r="I343" s="203"/>
      <c r="J343" s="203"/>
      <c r="K343" s="203"/>
      <c r="L343" s="203"/>
      <c r="M343" s="203"/>
      <c r="N343" s="204"/>
      <c r="O343" s="204"/>
      <c r="P343" s="201"/>
      <c r="Q343" s="201"/>
    </row>
    <row r="344" spans="1:17" x14ac:dyDescent="0.2">
      <c r="A344" s="113"/>
      <c r="B344" s="200"/>
      <c r="C344" s="200"/>
      <c r="D344" s="201"/>
      <c r="E344" s="113"/>
      <c r="F344" s="113"/>
      <c r="G344" s="113"/>
      <c r="H344" s="113"/>
      <c r="I344" s="203"/>
      <c r="J344" s="203"/>
      <c r="K344" s="203"/>
      <c r="L344" s="203"/>
      <c r="M344" s="203"/>
      <c r="N344" s="204"/>
      <c r="O344" s="204"/>
      <c r="P344" s="201"/>
      <c r="Q344" s="201"/>
    </row>
    <row r="345" spans="1:17" x14ac:dyDescent="0.2">
      <c r="A345" s="113"/>
      <c r="B345" s="200"/>
      <c r="C345" s="200"/>
      <c r="D345" s="201"/>
      <c r="E345" s="113"/>
      <c r="F345" s="113"/>
      <c r="G345" s="113"/>
      <c r="H345" s="113"/>
      <c r="I345" s="203"/>
      <c r="J345" s="203"/>
      <c r="K345" s="203"/>
      <c r="L345" s="203"/>
      <c r="M345" s="203"/>
      <c r="N345" s="204"/>
      <c r="O345" s="204"/>
      <c r="P345" s="201"/>
      <c r="Q345" s="201"/>
    </row>
    <row r="346" spans="1:17" x14ac:dyDescent="0.2">
      <c r="A346" s="113"/>
      <c r="B346" s="200"/>
      <c r="C346" s="200"/>
      <c r="D346" s="201"/>
      <c r="E346" s="113"/>
      <c r="F346" s="113"/>
      <c r="G346" s="113"/>
      <c r="H346" s="113"/>
      <c r="I346" s="203"/>
      <c r="J346" s="203"/>
      <c r="K346" s="203"/>
      <c r="L346" s="203"/>
      <c r="M346" s="203"/>
      <c r="N346" s="204"/>
      <c r="O346" s="204"/>
      <c r="P346" s="201"/>
      <c r="Q346" s="201"/>
    </row>
    <row r="347" spans="1:17" x14ac:dyDescent="0.2">
      <c r="A347" s="113"/>
      <c r="B347" s="200"/>
      <c r="C347" s="200"/>
      <c r="D347" s="201"/>
      <c r="E347" s="113"/>
      <c r="F347" s="113"/>
      <c r="G347" s="113"/>
      <c r="H347" s="113"/>
      <c r="I347" s="203"/>
      <c r="J347" s="203"/>
      <c r="K347" s="203"/>
      <c r="L347" s="203"/>
      <c r="M347" s="203"/>
      <c r="N347" s="204"/>
      <c r="O347" s="204"/>
      <c r="P347" s="201"/>
      <c r="Q347" s="201"/>
    </row>
    <row r="348" spans="1:17" x14ac:dyDescent="0.2">
      <c r="A348" s="113"/>
      <c r="B348" s="200"/>
      <c r="C348" s="200"/>
      <c r="D348" s="201"/>
      <c r="E348" s="113"/>
      <c r="F348" s="113"/>
      <c r="G348" s="113"/>
      <c r="H348" s="113"/>
      <c r="I348" s="203"/>
      <c r="J348" s="203"/>
      <c r="K348" s="203"/>
      <c r="L348" s="203"/>
      <c r="M348" s="203"/>
      <c r="N348" s="204"/>
      <c r="O348" s="204"/>
      <c r="P348" s="201"/>
      <c r="Q348" s="201"/>
    </row>
    <row r="349" spans="1:17" x14ac:dyDescent="0.2">
      <c r="A349" s="113"/>
      <c r="B349" s="200"/>
      <c r="C349" s="200"/>
      <c r="D349" s="201"/>
      <c r="E349" s="113"/>
      <c r="F349" s="113"/>
      <c r="G349" s="113"/>
      <c r="H349" s="113"/>
      <c r="I349" s="203"/>
      <c r="J349" s="203"/>
      <c r="K349" s="203"/>
      <c r="L349" s="203"/>
      <c r="M349" s="203"/>
      <c r="N349" s="204"/>
      <c r="O349" s="204"/>
      <c r="P349" s="201"/>
      <c r="Q349" s="201"/>
    </row>
    <row r="350" spans="1:17" x14ac:dyDescent="0.2">
      <c r="A350" s="113"/>
      <c r="B350" s="200"/>
      <c r="C350" s="200"/>
      <c r="D350" s="201"/>
      <c r="E350" s="113"/>
      <c r="F350" s="113"/>
      <c r="G350" s="113"/>
      <c r="H350" s="113"/>
      <c r="I350" s="203"/>
      <c r="J350" s="203"/>
      <c r="K350" s="203"/>
      <c r="L350" s="203"/>
      <c r="M350" s="203"/>
      <c r="N350" s="204"/>
      <c r="O350" s="204"/>
      <c r="P350" s="201"/>
      <c r="Q350" s="201"/>
    </row>
    <row r="351" spans="1:17" x14ac:dyDescent="0.2">
      <c r="A351" s="113"/>
      <c r="B351" s="200"/>
      <c r="C351" s="200"/>
      <c r="D351" s="201"/>
      <c r="E351" s="113"/>
      <c r="F351" s="113"/>
      <c r="G351" s="113"/>
      <c r="H351" s="113"/>
      <c r="I351" s="203"/>
      <c r="J351" s="203"/>
      <c r="K351" s="203"/>
      <c r="L351" s="203"/>
      <c r="M351" s="203"/>
      <c r="N351" s="204"/>
      <c r="O351" s="204"/>
      <c r="P351" s="201"/>
      <c r="Q351" s="201"/>
    </row>
    <row r="352" spans="1:17" x14ac:dyDescent="0.2">
      <c r="A352" s="113"/>
      <c r="B352" s="200"/>
      <c r="C352" s="200"/>
      <c r="D352" s="201"/>
      <c r="E352" s="113"/>
      <c r="F352" s="113"/>
      <c r="G352" s="113"/>
      <c r="H352" s="113"/>
      <c r="I352" s="203"/>
      <c r="J352" s="203"/>
      <c r="K352" s="203"/>
      <c r="L352" s="203"/>
      <c r="M352" s="203"/>
      <c r="N352" s="204"/>
      <c r="O352" s="204"/>
      <c r="P352" s="201"/>
      <c r="Q352" s="201"/>
    </row>
    <row r="353" spans="1:17" x14ac:dyDescent="0.2">
      <c r="A353" s="113"/>
      <c r="B353" s="200"/>
      <c r="C353" s="200"/>
      <c r="D353" s="201"/>
      <c r="E353" s="113"/>
      <c r="F353" s="113"/>
      <c r="G353" s="113"/>
      <c r="H353" s="113"/>
      <c r="I353" s="203"/>
      <c r="J353" s="203"/>
      <c r="K353" s="203"/>
      <c r="L353" s="203"/>
      <c r="M353" s="203"/>
      <c r="N353" s="204"/>
      <c r="O353" s="204"/>
      <c r="P353" s="201"/>
      <c r="Q353" s="201"/>
    </row>
    <row r="354" spans="1:17" x14ac:dyDescent="0.2">
      <c r="A354" s="113"/>
      <c r="B354" s="200"/>
      <c r="C354" s="200"/>
      <c r="D354" s="201"/>
      <c r="E354" s="113"/>
      <c r="F354" s="113"/>
      <c r="G354" s="113"/>
      <c r="H354" s="113"/>
      <c r="I354" s="203"/>
      <c r="J354" s="203"/>
      <c r="K354" s="203"/>
      <c r="L354" s="203"/>
      <c r="M354" s="203"/>
      <c r="N354" s="204"/>
      <c r="O354" s="204"/>
      <c r="P354" s="201"/>
      <c r="Q354" s="201"/>
    </row>
    <row r="355" spans="1:17" x14ac:dyDescent="0.2">
      <c r="A355" s="113"/>
      <c r="B355" s="200"/>
      <c r="C355" s="200"/>
      <c r="D355" s="201"/>
      <c r="E355" s="113"/>
      <c r="F355" s="113"/>
      <c r="G355" s="113"/>
      <c r="H355" s="113"/>
      <c r="I355" s="203"/>
      <c r="J355" s="203"/>
      <c r="K355" s="203"/>
      <c r="L355" s="203"/>
      <c r="M355" s="203"/>
      <c r="N355" s="204"/>
      <c r="O355" s="204"/>
      <c r="P355" s="201"/>
      <c r="Q355" s="201"/>
    </row>
    <row r="356" spans="1:17" x14ac:dyDescent="0.2">
      <c r="A356" s="113"/>
      <c r="B356" s="200"/>
      <c r="C356" s="200"/>
      <c r="D356" s="201"/>
      <c r="E356" s="113"/>
      <c r="F356" s="113"/>
      <c r="G356" s="113"/>
      <c r="H356" s="113"/>
      <c r="I356" s="203"/>
      <c r="J356" s="203"/>
      <c r="K356" s="203"/>
      <c r="L356" s="203"/>
      <c r="M356" s="203"/>
      <c r="N356" s="204"/>
      <c r="O356" s="204"/>
      <c r="P356" s="201"/>
      <c r="Q356" s="201"/>
    </row>
    <row r="357" spans="1:17" x14ac:dyDescent="0.2">
      <c r="A357" s="113"/>
      <c r="B357" s="200"/>
      <c r="C357" s="200"/>
      <c r="D357" s="201"/>
      <c r="E357" s="113"/>
      <c r="F357" s="113"/>
      <c r="G357" s="113"/>
      <c r="H357" s="113"/>
      <c r="I357" s="203"/>
      <c r="J357" s="203"/>
      <c r="K357" s="203"/>
      <c r="L357" s="203"/>
      <c r="M357" s="203"/>
      <c r="N357" s="204"/>
      <c r="O357" s="204"/>
      <c r="P357" s="201"/>
      <c r="Q357" s="201"/>
    </row>
    <row r="358" spans="1:17" x14ac:dyDescent="0.2">
      <c r="A358" s="113"/>
      <c r="B358" s="200"/>
      <c r="C358" s="200"/>
      <c r="D358" s="201"/>
      <c r="E358" s="113"/>
      <c r="F358" s="113"/>
      <c r="G358" s="113"/>
      <c r="H358" s="113"/>
      <c r="I358" s="203"/>
      <c r="J358" s="203"/>
      <c r="K358" s="203"/>
      <c r="L358" s="203"/>
      <c r="M358" s="203"/>
      <c r="N358" s="204"/>
      <c r="O358" s="204"/>
      <c r="P358" s="201"/>
      <c r="Q358" s="201"/>
    </row>
    <row r="359" spans="1:17" x14ac:dyDescent="0.2">
      <c r="A359" s="113"/>
      <c r="B359" s="200"/>
      <c r="C359" s="200"/>
      <c r="D359" s="201"/>
      <c r="E359" s="113"/>
      <c r="F359" s="113"/>
      <c r="G359" s="113"/>
      <c r="H359" s="113"/>
      <c r="I359" s="203"/>
      <c r="J359" s="203"/>
      <c r="K359" s="203"/>
      <c r="L359" s="203"/>
      <c r="M359" s="203"/>
      <c r="N359" s="204"/>
      <c r="O359" s="204"/>
      <c r="P359" s="201"/>
      <c r="Q359" s="201"/>
    </row>
    <row r="360" spans="1:17" x14ac:dyDescent="0.2">
      <c r="A360" s="113"/>
      <c r="B360" s="200"/>
      <c r="C360" s="200"/>
      <c r="D360" s="201"/>
      <c r="E360" s="113"/>
      <c r="F360" s="113"/>
      <c r="G360" s="113"/>
      <c r="H360" s="113"/>
      <c r="I360" s="203"/>
      <c r="J360" s="203"/>
      <c r="K360" s="203"/>
      <c r="L360" s="203"/>
      <c r="M360" s="203"/>
      <c r="N360" s="204"/>
      <c r="O360" s="204"/>
      <c r="P360" s="201"/>
      <c r="Q360" s="201"/>
    </row>
    <row r="361" spans="1:17" x14ac:dyDescent="0.2">
      <c r="A361" s="113"/>
      <c r="B361" s="200"/>
      <c r="C361" s="200"/>
      <c r="D361" s="201"/>
      <c r="E361" s="113"/>
      <c r="F361" s="113"/>
      <c r="G361" s="113"/>
      <c r="H361" s="113"/>
      <c r="I361" s="203"/>
      <c r="J361" s="203"/>
      <c r="K361" s="203"/>
      <c r="L361" s="203"/>
      <c r="M361" s="203"/>
      <c r="N361" s="204"/>
      <c r="O361" s="204"/>
      <c r="P361" s="201"/>
      <c r="Q361" s="201"/>
    </row>
    <row r="362" spans="1:17" x14ac:dyDescent="0.2">
      <c r="A362" s="113"/>
      <c r="B362" s="200"/>
      <c r="C362" s="200"/>
      <c r="D362" s="201"/>
      <c r="E362" s="113"/>
      <c r="F362" s="113"/>
      <c r="G362" s="113"/>
      <c r="H362" s="113"/>
      <c r="I362" s="203"/>
      <c r="J362" s="203"/>
      <c r="K362" s="203"/>
      <c r="L362" s="203"/>
      <c r="M362" s="203"/>
      <c r="N362" s="204"/>
      <c r="O362" s="204"/>
      <c r="P362" s="201"/>
      <c r="Q362" s="201"/>
    </row>
    <row r="363" spans="1:17" x14ac:dyDescent="0.2">
      <c r="A363" s="113"/>
      <c r="B363" s="200"/>
      <c r="C363" s="200"/>
      <c r="D363" s="201"/>
      <c r="E363" s="113"/>
      <c r="F363" s="113"/>
      <c r="G363" s="113"/>
      <c r="H363" s="113"/>
      <c r="I363" s="203"/>
      <c r="J363" s="203"/>
      <c r="K363" s="203"/>
      <c r="L363" s="203"/>
      <c r="M363" s="203"/>
      <c r="N363" s="204"/>
      <c r="O363" s="204"/>
      <c r="P363" s="201"/>
      <c r="Q363" s="201"/>
    </row>
    <row r="364" spans="1:17" x14ac:dyDescent="0.2">
      <c r="A364" s="113"/>
      <c r="B364" s="200"/>
      <c r="C364" s="200"/>
      <c r="D364" s="201"/>
      <c r="E364" s="113"/>
      <c r="F364" s="113"/>
      <c r="G364" s="113"/>
      <c r="H364" s="113"/>
      <c r="I364" s="203"/>
      <c r="J364" s="203"/>
      <c r="K364" s="203"/>
      <c r="L364" s="203"/>
      <c r="M364" s="203"/>
      <c r="N364" s="204"/>
      <c r="O364" s="204"/>
      <c r="P364" s="201"/>
      <c r="Q364" s="201"/>
    </row>
    <row r="365" spans="1:17" x14ac:dyDescent="0.2">
      <c r="A365" s="113"/>
      <c r="B365" s="200"/>
      <c r="C365" s="200"/>
      <c r="D365" s="201"/>
      <c r="E365" s="113"/>
      <c r="F365" s="113"/>
      <c r="G365" s="113"/>
      <c r="H365" s="113"/>
      <c r="I365" s="203"/>
      <c r="J365" s="203"/>
      <c r="K365" s="203"/>
      <c r="L365" s="203"/>
      <c r="M365" s="203"/>
      <c r="N365" s="204"/>
      <c r="O365" s="204"/>
      <c r="P365" s="201"/>
      <c r="Q365" s="201"/>
    </row>
    <row r="366" spans="1:17" x14ac:dyDescent="0.2">
      <c r="A366" s="113"/>
      <c r="B366" s="200"/>
      <c r="C366" s="200"/>
      <c r="D366" s="201"/>
      <c r="E366" s="113"/>
      <c r="F366" s="113"/>
      <c r="G366" s="113"/>
      <c r="H366" s="113"/>
      <c r="I366" s="203"/>
      <c r="J366" s="203"/>
      <c r="K366" s="203"/>
      <c r="L366" s="203"/>
      <c r="M366" s="203"/>
      <c r="N366" s="204"/>
      <c r="O366" s="204"/>
      <c r="P366" s="201"/>
      <c r="Q366" s="201"/>
    </row>
    <row r="367" spans="1:17" x14ac:dyDescent="0.2">
      <c r="A367" s="113"/>
      <c r="B367" s="200"/>
      <c r="C367" s="200"/>
      <c r="D367" s="201"/>
      <c r="E367" s="113"/>
      <c r="F367" s="113"/>
      <c r="G367" s="113"/>
      <c r="H367" s="113"/>
      <c r="I367" s="203"/>
      <c r="J367" s="203"/>
      <c r="K367" s="203"/>
      <c r="L367" s="203"/>
      <c r="M367" s="203"/>
      <c r="N367" s="204"/>
      <c r="O367" s="204"/>
      <c r="P367" s="201"/>
      <c r="Q367" s="201"/>
    </row>
    <row r="368" spans="1:17" x14ac:dyDescent="0.2">
      <c r="A368" s="113"/>
      <c r="B368" s="200"/>
      <c r="C368" s="200"/>
      <c r="D368" s="201"/>
      <c r="E368" s="113"/>
      <c r="F368" s="113"/>
      <c r="G368" s="113"/>
      <c r="H368" s="113"/>
      <c r="I368" s="203"/>
      <c r="J368" s="203"/>
      <c r="K368" s="203"/>
      <c r="L368" s="203"/>
      <c r="M368" s="203"/>
      <c r="N368" s="204"/>
      <c r="O368" s="204"/>
      <c r="P368" s="201"/>
      <c r="Q368" s="201"/>
    </row>
    <row r="369" spans="1:17" x14ac:dyDescent="0.2">
      <c r="A369" s="113"/>
      <c r="B369" s="200"/>
      <c r="C369" s="200"/>
      <c r="D369" s="201"/>
      <c r="E369" s="113"/>
      <c r="F369" s="113"/>
      <c r="G369" s="113"/>
      <c r="H369" s="113"/>
      <c r="I369" s="203"/>
      <c r="J369" s="203"/>
      <c r="K369" s="203"/>
      <c r="L369" s="203"/>
      <c r="M369" s="203"/>
      <c r="N369" s="204"/>
      <c r="O369" s="204"/>
      <c r="P369" s="201"/>
      <c r="Q369" s="201"/>
    </row>
    <row r="370" spans="1:17" x14ac:dyDescent="0.2">
      <c r="A370" s="113"/>
      <c r="B370" s="200"/>
      <c r="C370" s="200"/>
      <c r="D370" s="201"/>
      <c r="E370" s="113"/>
      <c r="F370" s="113"/>
      <c r="G370" s="113"/>
      <c r="H370" s="113"/>
      <c r="I370" s="203"/>
      <c r="J370" s="203"/>
      <c r="K370" s="203"/>
      <c r="L370" s="203"/>
      <c r="M370" s="203"/>
      <c r="N370" s="204"/>
      <c r="O370" s="204"/>
      <c r="P370" s="201"/>
      <c r="Q370" s="201"/>
    </row>
    <row r="371" spans="1:17" x14ac:dyDescent="0.2">
      <c r="A371" s="113"/>
      <c r="B371" s="200"/>
      <c r="C371" s="200"/>
      <c r="D371" s="201"/>
      <c r="E371" s="113"/>
      <c r="F371" s="113"/>
      <c r="G371" s="113"/>
      <c r="H371" s="113"/>
      <c r="I371" s="203"/>
      <c r="J371" s="203"/>
      <c r="K371" s="203"/>
      <c r="L371" s="203"/>
      <c r="M371" s="203"/>
      <c r="N371" s="204"/>
      <c r="O371" s="204"/>
      <c r="P371" s="201"/>
      <c r="Q371" s="201"/>
    </row>
    <row r="372" spans="1:17" x14ac:dyDescent="0.2">
      <c r="A372" s="113"/>
      <c r="B372" s="200"/>
      <c r="C372" s="200"/>
      <c r="D372" s="201"/>
      <c r="E372" s="113"/>
      <c r="F372" s="113"/>
      <c r="G372" s="113"/>
      <c r="H372" s="113"/>
      <c r="I372" s="203"/>
      <c r="J372" s="203"/>
      <c r="K372" s="203"/>
      <c r="L372" s="203"/>
      <c r="M372" s="203"/>
      <c r="N372" s="204"/>
      <c r="O372" s="204"/>
      <c r="P372" s="201"/>
      <c r="Q372" s="201"/>
    </row>
    <row r="373" spans="1:17" x14ac:dyDescent="0.2">
      <c r="A373" s="113"/>
      <c r="B373" s="200"/>
      <c r="C373" s="200"/>
      <c r="D373" s="201"/>
      <c r="E373" s="113"/>
      <c r="F373" s="113"/>
      <c r="G373" s="113"/>
      <c r="H373" s="113"/>
      <c r="I373" s="203"/>
      <c r="J373" s="203"/>
      <c r="K373" s="203"/>
      <c r="L373" s="203"/>
      <c r="M373" s="203"/>
      <c r="N373" s="204"/>
      <c r="O373" s="204"/>
      <c r="P373" s="201"/>
      <c r="Q373" s="201"/>
    </row>
    <row r="374" spans="1:17" x14ac:dyDescent="0.2">
      <c r="A374" s="113"/>
      <c r="B374" s="200"/>
      <c r="C374" s="200"/>
      <c r="D374" s="201"/>
      <c r="E374" s="113"/>
      <c r="F374" s="113"/>
      <c r="G374" s="113"/>
      <c r="H374" s="113"/>
      <c r="I374" s="203"/>
      <c r="J374" s="203"/>
      <c r="K374" s="203"/>
      <c r="L374" s="203"/>
      <c r="M374" s="203"/>
      <c r="N374" s="204"/>
      <c r="O374" s="204"/>
      <c r="P374" s="201"/>
      <c r="Q374" s="201"/>
    </row>
    <row r="375" spans="1:17" x14ac:dyDescent="0.2">
      <c r="A375" s="113"/>
      <c r="B375" s="200"/>
      <c r="C375" s="200"/>
      <c r="D375" s="201"/>
      <c r="E375" s="113"/>
      <c r="F375" s="113"/>
      <c r="G375" s="113"/>
      <c r="H375" s="113"/>
      <c r="I375" s="203"/>
      <c r="J375" s="203"/>
      <c r="K375" s="203"/>
      <c r="L375" s="203"/>
      <c r="M375" s="203"/>
      <c r="N375" s="204"/>
      <c r="O375" s="204"/>
      <c r="P375" s="201"/>
      <c r="Q375" s="201"/>
    </row>
    <row r="376" spans="1:17" x14ac:dyDescent="0.2">
      <c r="A376" s="113"/>
      <c r="B376" s="200"/>
      <c r="C376" s="200"/>
      <c r="D376" s="201"/>
      <c r="E376" s="113"/>
      <c r="F376" s="113"/>
      <c r="G376" s="113"/>
      <c r="H376" s="113"/>
      <c r="I376" s="203"/>
      <c r="J376" s="203"/>
      <c r="K376" s="203"/>
      <c r="L376" s="203"/>
      <c r="M376" s="203"/>
      <c r="N376" s="204"/>
      <c r="O376" s="204"/>
      <c r="P376" s="201"/>
      <c r="Q376" s="201"/>
    </row>
    <row r="377" spans="1:17" x14ac:dyDescent="0.2">
      <c r="A377" s="113"/>
      <c r="B377" s="200"/>
      <c r="C377" s="200"/>
      <c r="D377" s="201"/>
      <c r="E377" s="113"/>
      <c r="F377" s="113"/>
      <c r="G377" s="113"/>
      <c r="H377" s="113"/>
      <c r="I377" s="203"/>
      <c r="J377" s="203"/>
      <c r="K377" s="203"/>
      <c r="L377" s="203"/>
      <c r="M377" s="203"/>
      <c r="N377" s="204"/>
      <c r="O377" s="204"/>
      <c r="P377" s="201"/>
      <c r="Q377" s="201"/>
    </row>
    <row r="378" spans="1:17" x14ac:dyDescent="0.2">
      <c r="A378" s="113"/>
      <c r="B378" s="200"/>
      <c r="C378" s="200"/>
      <c r="D378" s="201"/>
      <c r="E378" s="113"/>
      <c r="F378" s="113"/>
      <c r="G378" s="113"/>
      <c r="H378" s="113"/>
      <c r="I378" s="203"/>
      <c r="J378" s="203"/>
      <c r="K378" s="203"/>
      <c r="L378" s="203"/>
      <c r="M378" s="203"/>
      <c r="N378" s="204"/>
      <c r="O378" s="204"/>
      <c r="P378" s="201"/>
      <c r="Q378" s="201"/>
    </row>
    <row r="379" spans="1:17" x14ac:dyDescent="0.2">
      <c r="A379" s="113"/>
      <c r="B379" s="200"/>
      <c r="C379" s="200"/>
      <c r="D379" s="201"/>
      <c r="E379" s="113"/>
      <c r="F379" s="113"/>
      <c r="G379" s="113"/>
      <c r="H379" s="113"/>
      <c r="I379" s="203"/>
      <c r="J379" s="203"/>
      <c r="K379" s="203"/>
      <c r="L379" s="203"/>
      <c r="M379" s="203"/>
      <c r="N379" s="204"/>
      <c r="O379" s="204"/>
      <c r="P379" s="201"/>
      <c r="Q379" s="201"/>
    </row>
    <row r="380" spans="1:17" x14ac:dyDescent="0.2">
      <c r="A380" s="113"/>
      <c r="B380" s="200"/>
      <c r="C380" s="200"/>
      <c r="D380" s="201"/>
      <c r="E380" s="113"/>
      <c r="F380" s="113"/>
      <c r="G380" s="113"/>
      <c r="H380" s="113"/>
      <c r="I380" s="203"/>
      <c r="J380" s="203"/>
      <c r="K380" s="203"/>
      <c r="L380" s="203"/>
      <c r="M380" s="203"/>
      <c r="N380" s="204"/>
      <c r="O380" s="204"/>
      <c r="P380" s="201"/>
      <c r="Q380" s="201"/>
    </row>
    <row r="381" spans="1:17" x14ac:dyDescent="0.2">
      <c r="A381" s="113"/>
      <c r="B381" s="200"/>
      <c r="C381" s="200"/>
      <c r="D381" s="201"/>
      <c r="E381" s="113"/>
      <c r="F381" s="113"/>
      <c r="G381" s="113"/>
      <c r="H381" s="113"/>
      <c r="I381" s="203"/>
      <c r="J381" s="203"/>
      <c r="K381" s="203"/>
      <c r="L381" s="203"/>
      <c r="M381" s="203"/>
      <c r="N381" s="204"/>
      <c r="O381" s="204"/>
      <c r="P381" s="201"/>
      <c r="Q381" s="201"/>
    </row>
    <row r="382" spans="1:17" x14ac:dyDescent="0.2">
      <c r="A382" s="113"/>
      <c r="B382" s="200"/>
      <c r="C382" s="200"/>
      <c r="D382" s="201"/>
      <c r="E382" s="113"/>
      <c r="F382" s="113"/>
      <c r="G382" s="113"/>
      <c r="H382" s="113"/>
      <c r="I382" s="203"/>
      <c r="J382" s="203"/>
      <c r="K382" s="203"/>
      <c r="L382" s="203"/>
      <c r="M382" s="203"/>
      <c r="N382" s="204"/>
      <c r="O382" s="204"/>
      <c r="P382" s="201"/>
      <c r="Q382" s="201"/>
    </row>
    <row r="383" spans="1:17" x14ac:dyDescent="0.2">
      <c r="A383" s="113"/>
      <c r="B383" s="200"/>
      <c r="C383" s="200"/>
      <c r="D383" s="201"/>
      <c r="E383" s="113"/>
      <c r="F383" s="113"/>
      <c r="G383" s="113"/>
      <c r="H383" s="113"/>
      <c r="I383" s="203"/>
      <c r="J383" s="203"/>
      <c r="K383" s="203"/>
      <c r="L383" s="203"/>
      <c r="M383" s="203"/>
      <c r="N383" s="204"/>
      <c r="O383" s="204"/>
      <c r="P383" s="201"/>
      <c r="Q383" s="201"/>
    </row>
    <row r="384" spans="1:17" x14ac:dyDescent="0.2">
      <c r="A384" s="113"/>
      <c r="B384" s="200"/>
      <c r="C384" s="200"/>
      <c r="D384" s="201"/>
      <c r="E384" s="113"/>
      <c r="F384" s="113"/>
      <c r="G384" s="113"/>
      <c r="H384" s="113"/>
      <c r="I384" s="203"/>
      <c r="J384" s="203"/>
      <c r="K384" s="203"/>
      <c r="L384" s="203"/>
      <c r="M384" s="203"/>
      <c r="N384" s="204"/>
      <c r="O384" s="204"/>
      <c r="P384" s="201"/>
      <c r="Q384" s="201"/>
    </row>
    <row r="385" spans="1:17" x14ac:dyDescent="0.2">
      <c r="A385" s="113"/>
      <c r="B385" s="200"/>
      <c r="C385" s="200"/>
      <c r="D385" s="201"/>
      <c r="E385" s="113"/>
      <c r="F385" s="113"/>
      <c r="G385" s="113"/>
      <c r="H385" s="113"/>
      <c r="I385" s="203"/>
      <c r="J385" s="203"/>
      <c r="K385" s="203"/>
      <c r="L385" s="203"/>
      <c r="M385" s="203"/>
      <c r="N385" s="204"/>
      <c r="O385" s="204"/>
      <c r="P385" s="201"/>
      <c r="Q385" s="201"/>
    </row>
    <row r="386" spans="1:17" x14ac:dyDescent="0.2">
      <c r="A386" s="113"/>
      <c r="B386" s="200"/>
      <c r="C386" s="200"/>
      <c r="D386" s="201"/>
      <c r="E386" s="113"/>
      <c r="F386" s="113"/>
      <c r="G386" s="113"/>
      <c r="H386" s="113"/>
      <c r="I386" s="203"/>
      <c r="J386" s="203"/>
      <c r="K386" s="203"/>
      <c r="L386" s="203"/>
      <c r="M386" s="203"/>
      <c r="N386" s="204"/>
      <c r="O386" s="204"/>
      <c r="P386" s="201"/>
      <c r="Q386" s="201"/>
    </row>
    <row r="387" spans="1:17" x14ac:dyDescent="0.2">
      <c r="A387" s="113"/>
      <c r="B387" s="200"/>
      <c r="C387" s="200"/>
      <c r="D387" s="201"/>
      <c r="E387" s="113"/>
      <c r="F387" s="113"/>
      <c r="G387" s="113"/>
      <c r="H387" s="113"/>
      <c r="I387" s="203"/>
      <c r="J387" s="203"/>
      <c r="K387" s="203"/>
      <c r="L387" s="203"/>
      <c r="M387" s="203"/>
      <c r="N387" s="204"/>
      <c r="O387" s="204"/>
      <c r="P387" s="201"/>
      <c r="Q387" s="201"/>
    </row>
    <row r="388" spans="1:17" x14ac:dyDescent="0.2">
      <c r="A388" s="113"/>
      <c r="B388" s="200"/>
      <c r="C388" s="200"/>
      <c r="D388" s="201"/>
      <c r="E388" s="113"/>
      <c r="F388" s="113"/>
      <c r="G388" s="113"/>
      <c r="H388" s="113"/>
      <c r="I388" s="203"/>
      <c r="J388" s="203"/>
      <c r="K388" s="203"/>
      <c r="L388" s="203"/>
      <c r="M388" s="203"/>
      <c r="N388" s="204"/>
      <c r="O388" s="204"/>
      <c r="P388" s="201"/>
      <c r="Q388" s="201"/>
    </row>
    <row r="389" spans="1:17" x14ac:dyDescent="0.2">
      <c r="A389" s="113"/>
      <c r="B389" s="200"/>
      <c r="C389" s="200"/>
      <c r="D389" s="201"/>
      <c r="E389" s="113"/>
      <c r="F389" s="113"/>
      <c r="G389" s="113"/>
      <c r="H389" s="113"/>
      <c r="I389" s="203"/>
      <c r="J389" s="203"/>
      <c r="K389" s="203"/>
      <c r="L389" s="203"/>
      <c r="M389" s="203"/>
      <c r="N389" s="204"/>
      <c r="O389" s="204"/>
      <c r="P389" s="201"/>
      <c r="Q389" s="201"/>
    </row>
    <row r="390" spans="1:17" x14ac:dyDescent="0.2">
      <c r="A390" s="113"/>
      <c r="B390" s="200"/>
      <c r="C390" s="200"/>
      <c r="D390" s="201"/>
      <c r="E390" s="113"/>
      <c r="F390" s="113"/>
      <c r="G390" s="113"/>
      <c r="H390" s="113"/>
      <c r="I390" s="203"/>
      <c r="J390" s="203"/>
      <c r="K390" s="203"/>
      <c r="L390" s="203"/>
      <c r="M390" s="203"/>
      <c r="N390" s="204"/>
      <c r="O390" s="204"/>
      <c r="P390" s="201"/>
      <c r="Q390" s="201"/>
    </row>
    <row r="391" spans="1:17" x14ac:dyDescent="0.2">
      <c r="A391" s="113"/>
      <c r="B391" s="200"/>
      <c r="C391" s="200"/>
      <c r="D391" s="201"/>
      <c r="E391" s="113"/>
      <c r="F391" s="113"/>
      <c r="G391" s="113"/>
      <c r="H391" s="113"/>
      <c r="I391" s="203"/>
      <c r="J391" s="203"/>
      <c r="K391" s="203"/>
      <c r="L391" s="203"/>
      <c r="M391" s="203"/>
      <c r="N391" s="204"/>
      <c r="O391" s="204"/>
      <c r="P391" s="201"/>
      <c r="Q391" s="201"/>
    </row>
    <row r="392" spans="1:17" x14ac:dyDescent="0.2">
      <c r="A392" s="113"/>
      <c r="B392" s="200"/>
      <c r="C392" s="200"/>
      <c r="D392" s="201"/>
      <c r="E392" s="113"/>
      <c r="F392" s="113"/>
      <c r="G392" s="113"/>
      <c r="H392" s="113"/>
      <c r="I392" s="203"/>
      <c r="J392" s="203"/>
      <c r="K392" s="203"/>
      <c r="L392" s="203"/>
      <c r="M392" s="203"/>
      <c r="N392" s="204"/>
      <c r="O392" s="204"/>
      <c r="P392" s="201"/>
      <c r="Q392" s="201"/>
    </row>
    <row r="393" spans="1:17" x14ac:dyDescent="0.2">
      <c r="A393" s="113"/>
      <c r="B393" s="200"/>
      <c r="C393" s="200"/>
      <c r="D393" s="201"/>
      <c r="E393" s="113"/>
      <c r="F393" s="113"/>
      <c r="G393" s="113"/>
      <c r="H393" s="113"/>
      <c r="I393" s="203"/>
      <c r="J393" s="203"/>
      <c r="K393" s="203"/>
      <c r="L393" s="203"/>
      <c r="M393" s="203"/>
      <c r="N393" s="204"/>
      <c r="O393" s="204"/>
      <c r="P393" s="201"/>
      <c r="Q393" s="201"/>
    </row>
    <row r="394" spans="1:17" x14ac:dyDescent="0.2">
      <c r="A394" s="113"/>
      <c r="B394" s="200"/>
      <c r="C394" s="200"/>
      <c r="D394" s="201"/>
      <c r="E394" s="113"/>
      <c r="F394" s="113"/>
      <c r="G394" s="113"/>
      <c r="H394" s="113"/>
      <c r="I394" s="203"/>
      <c r="J394" s="203"/>
      <c r="K394" s="203"/>
      <c r="L394" s="203"/>
      <c r="M394" s="203"/>
      <c r="N394" s="204"/>
      <c r="O394" s="204"/>
      <c r="P394" s="201"/>
      <c r="Q394" s="201"/>
    </row>
    <row r="395" spans="1:17" x14ac:dyDescent="0.2">
      <c r="A395" s="113"/>
      <c r="B395" s="200"/>
      <c r="C395" s="200"/>
      <c r="D395" s="201"/>
      <c r="E395" s="113"/>
      <c r="F395" s="113"/>
      <c r="G395" s="113"/>
      <c r="H395" s="113"/>
      <c r="I395" s="203"/>
      <c r="J395" s="203"/>
      <c r="K395" s="203"/>
      <c r="L395" s="203"/>
      <c r="M395" s="203"/>
      <c r="N395" s="204"/>
      <c r="O395" s="204"/>
      <c r="P395" s="201"/>
      <c r="Q395" s="201"/>
    </row>
    <row r="396" spans="1:17" x14ac:dyDescent="0.2">
      <c r="A396" s="113"/>
      <c r="B396" s="200"/>
      <c r="C396" s="200"/>
      <c r="D396" s="201"/>
      <c r="E396" s="113"/>
      <c r="F396" s="113"/>
      <c r="G396" s="113"/>
      <c r="H396" s="113"/>
      <c r="I396" s="203"/>
      <c r="J396" s="203"/>
      <c r="K396" s="203"/>
      <c r="L396" s="203"/>
      <c r="M396" s="203"/>
      <c r="N396" s="204"/>
      <c r="O396" s="204"/>
      <c r="P396" s="201"/>
      <c r="Q396" s="201"/>
    </row>
    <row r="397" spans="1:17" x14ac:dyDescent="0.2">
      <c r="A397" s="113"/>
      <c r="B397" s="200"/>
      <c r="C397" s="200"/>
      <c r="D397" s="201"/>
      <c r="E397" s="113"/>
      <c r="F397" s="113"/>
      <c r="G397" s="113"/>
      <c r="H397" s="113"/>
      <c r="I397" s="203"/>
      <c r="J397" s="203"/>
      <c r="K397" s="203"/>
      <c r="L397" s="203"/>
      <c r="M397" s="203"/>
      <c r="N397" s="204"/>
      <c r="O397" s="204"/>
      <c r="P397" s="201"/>
      <c r="Q397" s="201"/>
    </row>
    <row r="398" spans="1:17" x14ac:dyDescent="0.2">
      <c r="A398" s="113"/>
      <c r="B398" s="200"/>
      <c r="C398" s="200"/>
      <c r="D398" s="201"/>
      <c r="E398" s="113"/>
      <c r="F398" s="113"/>
      <c r="G398" s="113"/>
      <c r="H398" s="113"/>
      <c r="I398" s="203"/>
      <c r="J398" s="203"/>
      <c r="K398" s="203"/>
      <c r="L398" s="203"/>
      <c r="M398" s="203"/>
      <c r="N398" s="204"/>
      <c r="O398" s="204"/>
      <c r="P398" s="201"/>
      <c r="Q398" s="201"/>
    </row>
    <row r="399" spans="1:17" x14ac:dyDescent="0.2">
      <c r="A399" s="113"/>
      <c r="B399" s="200"/>
      <c r="C399" s="200"/>
      <c r="D399" s="201"/>
      <c r="E399" s="113"/>
      <c r="F399" s="113"/>
      <c r="G399" s="113"/>
      <c r="H399" s="113"/>
      <c r="I399" s="203"/>
      <c r="J399" s="203"/>
      <c r="K399" s="203"/>
      <c r="L399" s="203"/>
      <c r="M399" s="203"/>
      <c r="N399" s="204"/>
      <c r="O399" s="204"/>
      <c r="P399" s="201"/>
      <c r="Q399" s="201"/>
    </row>
    <row r="400" spans="1:17" x14ac:dyDescent="0.2">
      <c r="A400" s="113"/>
      <c r="B400" s="200"/>
      <c r="C400" s="200"/>
      <c r="D400" s="201"/>
      <c r="E400" s="113"/>
      <c r="F400" s="113"/>
      <c r="G400" s="113"/>
      <c r="H400" s="113"/>
      <c r="I400" s="203"/>
      <c r="J400" s="203"/>
      <c r="K400" s="203"/>
      <c r="L400" s="203"/>
      <c r="M400" s="203"/>
      <c r="N400" s="204"/>
      <c r="O400" s="204"/>
      <c r="P400" s="201"/>
      <c r="Q400" s="201"/>
    </row>
    <row r="401" spans="1:17" x14ac:dyDescent="0.2">
      <c r="A401" s="113"/>
      <c r="B401" s="200"/>
      <c r="C401" s="200"/>
      <c r="D401" s="201"/>
      <c r="E401" s="113"/>
      <c r="F401" s="113"/>
      <c r="G401" s="113"/>
      <c r="H401" s="113"/>
      <c r="I401" s="203"/>
      <c r="J401" s="203"/>
      <c r="K401" s="203"/>
      <c r="L401" s="203"/>
      <c r="M401" s="203"/>
      <c r="N401" s="204"/>
      <c r="O401" s="204"/>
      <c r="P401" s="201"/>
      <c r="Q401" s="201"/>
    </row>
    <row r="402" spans="1:17" x14ac:dyDescent="0.2">
      <c r="A402" s="113"/>
      <c r="B402" s="200"/>
      <c r="C402" s="200"/>
      <c r="D402" s="201"/>
      <c r="E402" s="113"/>
      <c r="F402" s="113"/>
      <c r="G402" s="113"/>
      <c r="H402" s="113"/>
      <c r="I402" s="203"/>
      <c r="J402" s="203"/>
      <c r="K402" s="203"/>
      <c r="L402" s="203"/>
      <c r="M402" s="203"/>
      <c r="N402" s="204"/>
      <c r="O402" s="204"/>
      <c r="P402" s="201"/>
      <c r="Q402" s="201"/>
    </row>
    <row r="403" spans="1:17" x14ac:dyDescent="0.2">
      <c r="A403" s="113"/>
      <c r="B403" s="200"/>
      <c r="C403" s="200"/>
      <c r="D403" s="201"/>
      <c r="E403" s="113"/>
      <c r="F403" s="113"/>
      <c r="G403" s="113"/>
      <c r="H403" s="113"/>
      <c r="I403" s="203"/>
      <c r="J403" s="203"/>
      <c r="K403" s="203"/>
      <c r="L403" s="203"/>
      <c r="M403" s="203"/>
      <c r="N403" s="204"/>
      <c r="O403" s="204"/>
      <c r="P403" s="201"/>
      <c r="Q403" s="201"/>
    </row>
    <row r="404" spans="1:17" x14ac:dyDescent="0.2">
      <c r="A404" s="113"/>
      <c r="B404" s="200"/>
      <c r="C404" s="200"/>
      <c r="D404" s="201"/>
      <c r="E404" s="113"/>
      <c r="F404" s="113"/>
      <c r="G404" s="113"/>
      <c r="H404" s="113"/>
      <c r="I404" s="203"/>
      <c r="J404" s="203"/>
      <c r="K404" s="203"/>
      <c r="L404" s="203"/>
      <c r="M404" s="203"/>
      <c r="N404" s="204"/>
      <c r="O404" s="204"/>
      <c r="P404" s="201"/>
      <c r="Q404" s="201"/>
    </row>
    <row r="405" spans="1:17" x14ac:dyDescent="0.2">
      <c r="A405" s="113"/>
      <c r="B405" s="200"/>
      <c r="C405" s="200"/>
      <c r="D405" s="201"/>
      <c r="E405" s="113"/>
      <c r="F405" s="113"/>
      <c r="G405" s="113"/>
      <c r="H405" s="113"/>
      <c r="I405" s="203"/>
      <c r="J405" s="203"/>
      <c r="K405" s="203"/>
      <c r="L405" s="203"/>
      <c r="M405" s="203"/>
      <c r="N405" s="204"/>
      <c r="O405" s="204"/>
      <c r="P405" s="201"/>
      <c r="Q405" s="201"/>
    </row>
    <row r="406" spans="1:17" x14ac:dyDescent="0.2">
      <c r="A406" s="113"/>
      <c r="B406" s="200"/>
      <c r="C406" s="200"/>
      <c r="D406" s="201"/>
      <c r="E406" s="113"/>
      <c r="F406" s="113"/>
      <c r="G406" s="113"/>
      <c r="H406" s="113"/>
      <c r="I406" s="203"/>
      <c r="J406" s="203"/>
      <c r="K406" s="203"/>
      <c r="L406" s="203"/>
      <c r="M406" s="203"/>
      <c r="N406" s="204"/>
      <c r="O406" s="204"/>
      <c r="P406" s="201"/>
      <c r="Q406" s="201"/>
    </row>
    <row r="407" spans="1:17" x14ac:dyDescent="0.2">
      <c r="A407" s="113"/>
      <c r="B407" s="200"/>
      <c r="C407" s="200"/>
      <c r="D407" s="201"/>
      <c r="E407" s="113"/>
      <c r="F407" s="113"/>
      <c r="G407" s="113"/>
      <c r="H407" s="113"/>
      <c r="I407" s="203"/>
      <c r="J407" s="203"/>
      <c r="K407" s="203"/>
      <c r="L407" s="203"/>
      <c r="M407" s="203"/>
      <c r="N407" s="204"/>
      <c r="O407" s="204"/>
      <c r="P407" s="201"/>
      <c r="Q407" s="201"/>
    </row>
    <row r="408" spans="1:17" x14ac:dyDescent="0.2">
      <c r="A408" s="113"/>
      <c r="B408" s="200"/>
      <c r="C408" s="200"/>
      <c r="D408" s="201"/>
      <c r="E408" s="113"/>
      <c r="F408" s="113"/>
      <c r="G408" s="113"/>
      <c r="H408" s="113"/>
      <c r="I408" s="203"/>
      <c r="J408" s="203"/>
      <c r="K408" s="203"/>
      <c r="L408" s="203"/>
      <c r="M408" s="203"/>
      <c r="N408" s="204"/>
      <c r="O408" s="204"/>
      <c r="P408" s="201"/>
      <c r="Q408" s="201"/>
    </row>
    <row r="409" spans="1:17" x14ac:dyDescent="0.2">
      <c r="A409" s="113"/>
      <c r="B409" s="200"/>
      <c r="C409" s="200"/>
      <c r="D409" s="201"/>
      <c r="E409" s="113"/>
      <c r="F409" s="113"/>
      <c r="G409" s="113"/>
      <c r="H409" s="113"/>
      <c r="I409" s="203"/>
      <c r="J409" s="203"/>
      <c r="K409" s="203"/>
      <c r="L409" s="203"/>
      <c r="M409" s="203"/>
      <c r="N409" s="204"/>
      <c r="O409" s="204"/>
      <c r="P409" s="201"/>
      <c r="Q409" s="201"/>
    </row>
    <row r="410" spans="1:17" x14ac:dyDescent="0.2">
      <c r="A410" s="113"/>
      <c r="B410" s="200"/>
      <c r="C410" s="200"/>
      <c r="D410" s="201"/>
      <c r="E410" s="113"/>
      <c r="F410" s="113"/>
      <c r="G410" s="113"/>
      <c r="H410" s="113"/>
      <c r="I410" s="203"/>
      <c r="J410" s="203"/>
      <c r="K410" s="203"/>
      <c r="L410" s="203"/>
      <c r="M410" s="203"/>
      <c r="N410" s="204"/>
      <c r="O410" s="204"/>
      <c r="P410" s="201"/>
      <c r="Q410" s="201"/>
    </row>
    <row r="411" spans="1:17" x14ac:dyDescent="0.2">
      <c r="A411" s="113"/>
      <c r="B411" s="200"/>
      <c r="C411" s="200"/>
      <c r="D411" s="201"/>
      <c r="E411" s="113"/>
      <c r="F411" s="113"/>
      <c r="G411" s="113"/>
      <c r="H411" s="113"/>
      <c r="I411" s="203"/>
      <c r="J411" s="203"/>
      <c r="K411" s="203"/>
      <c r="L411" s="203"/>
      <c r="M411" s="203"/>
      <c r="N411" s="204"/>
      <c r="O411" s="204"/>
      <c r="P411" s="201"/>
      <c r="Q411" s="201"/>
    </row>
    <row r="412" spans="1:17" x14ac:dyDescent="0.2">
      <c r="A412" s="113"/>
      <c r="B412" s="200"/>
      <c r="C412" s="200"/>
      <c r="D412" s="201"/>
      <c r="E412" s="113"/>
      <c r="F412" s="113"/>
      <c r="G412" s="113"/>
      <c r="H412" s="113"/>
      <c r="I412" s="203"/>
      <c r="J412" s="203"/>
      <c r="K412" s="203"/>
      <c r="L412" s="203"/>
      <c r="M412" s="203"/>
      <c r="N412" s="204"/>
      <c r="O412" s="204"/>
      <c r="P412" s="201"/>
      <c r="Q412" s="201"/>
    </row>
    <row r="413" spans="1:17" x14ac:dyDescent="0.2">
      <c r="A413" s="113"/>
      <c r="B413" s="200"/>
      <c r="C413" s="200"/>
      <c r="D413" s="201"/>
      <c r="E413" s="113"/>
      <c r="F413" s="113"/>
      <c r="G413" s="113"/>
      <c r="H413" s="113"/>
      <c r="I413" s="203"/>
      <c r="J413" s="203"/>
      <c r="K413" s="203"/>
      <c r="L413" s="203"/>
      <c r="M413" s="203"/>
      <c r="N413" s="204"/>
      <c r="O413" s="204"/>
      <c r="P413" s="201"/>
      <c r="Q413" s="201"/>
    </row>
    <row r="414" spans="1:17" x14ac:dyDescent="0.2">
      <c r="A414" s="113"/>
      <c r="B414" s="200"/>
      <c r="C414" s="200"/>
      <c r="D414" s="201"/>
      <c r="E414" s="113"/>
      <c r="F414" s="113"/>
      <c r="G414" s="113"/>
      <c r="H414" s="113"/>
      <c r="I414" s="203"/>
      <c r="J414" s="203"/>
      <c r="K414" s="203"/>
      <c r="L414" s="203"/>
      <c r="M414" s="203"/>
      <c r="N414" s="204"/>
      <c r="O414" s="204"/>
      <c r="P414" s="201"/>
      <c r="Q414" s="201"/>
    </row>
    <row r="415" spans="1:17" x14ac:dyDescent="0.2">
      <c r="A415" s="113"/>
      <c r="B415" s="200"/>
      <c r="C415" s="200"/>
      <c r="D415" s="201"/>
      <c r="E415" s="113"/>
      <c r="F415" s="113"/>
      <c r="G415" s="113"/>
      <c r="H415" s="113"/>
      <c r="I415" s="203"/>
      <c r="J415" s="203"/>
      <c r="K415" s="203"/>
      <c r="L415" s="203"/>
      <c r="M415" s="203"/>
      <c r="N415" s="204"/>
      <c r="O415" s="204"/>
      <c r="P415" s="201"/>
      <c r="Q415" s="201"/>
    </row>
    <row r="416" spans="1:17" x14ac:dyDescent="0.2">
      <c r="A416" s="113"/>
      <c r="B416" s="200"/>
      <c r="C416" s="200"/>
      <c r="D416" s="201"/>
      <c r="E416" s="113"/>
      <c r="F416" s="113"/>
      <c r="G416" s="113"/>
      <c r="H416" s="113"/>
      <c r="I416" s="203"/>
      <c r="J416" s="203"/>
      <c r="K416" s="203"/>
      <c r="L416" s="203"/>
      <c r="M416" s="203"/>
      <c r="N416" s="204"/>
      <c r="O416" s="204"/>
      <c r="P416" s="201"/>
      <c r="Q416" s="201"/>
    </row>
    <row r="417" spans="1:17" x14ac:dyDescent="0.2">
      <c r="A417" s="113"/>
      <c r="B417" s="200"/>
      <c r="C417" s="200"/>
      <c r="D417" s="201"/>
      <c r="E417" s="113"/>
      <c r="F417" s="113"/>
      <c r="G417" s="113"/>
      <c r="H417" s="113"/>
      <c r="I417" s="203"/>
      <c r="J417" s="203"/>
      <c r="K417" s="203"/>
      <c r="L417" s="203"/>
      <c r="M417" s="203"/>
      <c r="N417" s="204"/>
      <c r="O417" s="204"/>
      <c r="P417" s="201"/>
      <c r="Q417" s="201"/>
    </row>
    <row r="418" spans="1:17" x14ac:dyDescent="0.2">
      <c r="A418" s="113"/>
      <c r="B418" s="200"/>
      <c r="C418" s="200"/>
      <c r="D418" s="201"/>
      <c r="E418" s="113"/>
      <c r="F418" s="113"/>
      <c r="G418" s="113"/>
      <c r="H418" s="113"/>
      <c r="I418" s="203"/>
      <c r="J418" s="203"/>
      <c r="K418" s="203"/>
      <c r="L418" s="203"/>
      <c r="M418" s="203"/>
      <c r="N418" s="204"/>
      <c r="O418" s="204"/>
      <c r="P418" s="201"/>
      <c r="Q418" s="201"/>
    </row>
    <row r="419" spans="1:17" x14ac:dyDescent="0.2">
      <c r="A419" s="113"/>
      <c r="B419" s="200"/>
      <c r="C419" s="200"/>
      <c r="D419" s="201"/>
      <c r="E419" s="113"/>
      <c r="F419" s="113"/>
      <c r="G419" s="113"/>
      <c r="H419" s="113"/>
      <c r="I419" s="203"/>
      <c r="J419" s="203"/>
      <c r="K419" s="203"/>
      <c r="L419" s="203"/>
      <c r="M419" s="203"/>
      <c r="N419" s="204"/>
      <c r="O419" s="204"/>
      <c r="P419" s="201"/>
      <c r="Q419" s="201"/>
    </row>
    <row r="420" spans="1:17" x14ac:dyDescent="0.2">
      <c r="A420" s="113"/>
      <c r="B420" s="200"/>
      <c r="C420" s="200"/>
      <c r="D420" s="201"/>
      <c r="E420" s="113"/>
      <c r="F420" s="113"/>
      <c r="G420" s="113"/>
      <c r="H420" s="113"/>
      <c r="I420" s="203"/>
      <c r="J420" s="203"/>
      <c r="K420" s="203"/>
      <c r="L420" s="203"/>
      <c r="M420" s="203"/>
      <c r="N420" s="204"/>
      <c r="O420" s="204"/>
      <c r="P420" s="201"/>
      <c r="Q420" s="201"/>
    </row>
    <row r="421" spans="1:17" x14ac:dyDescent="0.2">
      <c r="A421" s="113"/>
      <c r="B421" s="200"/>
      <c r="C421" s="200"/>
      <c r="D421" s="201"/>
      <c r="E421" s="113"/>
      <c r="F421" s="113"/>
      <c r="G421" s="113"/>
      <c r="H421" s="113"/>
      <c r="I421" s="203"/>
      <c r="J421" s="203"/>
      <c r="K421" s="203"/>
      <c r="L421" s="203"/>
      <c r="M421" s="203"/>
      <c r="N421" s="204"/>
      <c r="O421" s="204"/>
      <c r="P421" s="201"/>
      <c r="Q421" s="201"/>
    </row>
    <row r="422" spans="1:17" x14ac:dyDescent="0.2">
      <c r="A422" s="113"/>
      <c r="B422" s="200"/>
      <c r="C422" s="200"/>
      <c r="D422" s="201"/>
      <c r="E422" s="113"/>
      <c r="F422" s="113"/>
      <c r="G422" s="113"/>
      <c r="H422" s="113"/>
      <c r="I422" s="203"/>
      <c r="J422" s="203"/>
      <c r="K422" s="203"/>
      <c r="L422" s="203"/>
      <c r="M422" s="203"/>
      <c r="N422" s="204"/>
      <c r="O422" s="204"/>
      <c r="P422" s="201"/>
      <c r="Q422" s="201"/>
    </row>
    <row r="423" spans="1:17" x14ac:dyDescent="0.2">
      <c r="A423" s="113"/>
      <c r="B423" s="200"/>
      <c r="C423" s="200"/>
      <c r="D423" s="201"/>
      <c r="E423" s="113"/>
      <c r="F423" s="113"/>
      <c r="G423" s="113"/>
      <c r="H423" s="113"/>
      <c r="I423" s="203"/>
      <c r="J423" s="203"/>
      <c r="K423" s="203"/>
      <c r="L423" s="203"/>
      <c r="M423" s="203"/>
      <c r="N423" s="204"/>
      <c r="O423" s="204"/>
      <c r="P423" s="201"/>
      <c r="Q423" s="201"/>
    </row>
    <row r="424" spans="1:17" x14ac:dyDescent="0.2">
      <c r="A424" s="113"/>
      <c r="B424" s="200"/>
      <c r="C424" s="200"/>
      <c r="D424" s="201"/>
      <c r="E424" s="113"/>
      <c r="F424" s="113"/>
      <c r="G424" s="113"/>
      <c r="H424" s="113"/>
      <c r="I424" s="203"/>
      <c r="J424" s="203"/>
      <c r="K424" s="203"/>
      <c r="L424" s="203"/>
      <c r="M424" s="203"/>
      <c r="N424" s="204"/>
      <c r="O424" s="204"/>
      <c r="P424" s="201"/>
      <c r="Q424" s="201"/>
    </row>
    <row r="425" spans="1:17" x14ac:dyDescent="0.2">
      <c r="A425" s="113"/>
      <c r="B425" s="200"/>
      <c r="C425" s="200"/>
      <c r="D425" s="201"/>
      <c r="E425" s="113"/>
      <c r="F425" s="113"/>
      <c r="G425" s="113"/>
      <c r="H425" s="113"/>
      <c r="I425" s="203"/>
      <c r="J425" s="203"/>
      <c r="K425" s="203"/>
      <c r="L425" s="203"/>
      <c r="M425" s="203"/>
      <c r="N425" s="204"/>
      <c r="O425" s="204"/>
      <c r="P425" s="201"/>
      <c r="Q425" s="201"/>
    </row>
    <row r="426" spans="1:17" x14ac:dyDescent="0.2">
      <c r="A426" s="113"/>
      <c r="B426" s="200"/>
      <c r="C426" s="200"/>
      <c r="D426" s="201"/>
      <c r="E426" s="113"/>
      <c r="F426" s="113"/>
      <c r="G426" s="113"/>
      <c r="H426" s="113"/>
      <c r="I426" s="203"/>
      <c r="J426" s="203"/>
      <c r="K426" s="203"/>
      <c r="L426" s="203"/>
      <c r="M426" s="203"/>
      <c r="N426" s="204"/>
      <c r="O426" s="204"/>
      <c r="P426" s="201"/>
      <c r="Q426" s="201"/>
    </row>
    <row r="427" spans="1:17" x14ac:dyDescent="0.2">
      <c r="A427" s="113"/>
      <c r="B427" s="200"/>
      <c r="C427" s="200"/>
      <c r="D427" s="201"/>
      <c r="E427" s="113"/>
      <c r="F427" s="113"/>
      <c r="G427" s="113"/>
      <c r="H427" s="113"/>
      <c r="I427" s="203"/>
      <c r="J427" s="203"/>
      <c r="K427" s="203"/>
      <c r="L427" s="203"/>
      <c r="M427" s="203"/>
      <c r="N427" s="204"/>
      <c r="O427" s="204"/>
      <c r="P427" s="201"/>
      <c r="Q427" s="201"/>
    </row>
    <row r="428" spans="1:17" x14ac:dyDescent="0.2">
      <c r="A428" s="113"/>
      <c r="B428" s="200"/>
      <c r="C428" s="200"/>
      <c r="D428" s="201"/>
      <c r="E428" s="113"/>
      <c r="F428" s="113"/>
      <c r="G428" s="113"/>
      <c r="H428" s="113"/>
      <c r="I428" s="203"/>
      <c r="J428" s="203"/>
      <c r="K428" s="203"/>
      <c r="L428" s="203"/>
      <c r="M428" s="203"/>
      <c r="N428" s="204"/>
      <c r="O428" s="204"/>
      <c r="P428" s="201"/>
      <c r="Q428" s="201"/>
    </row>
    <row r="429" spans="1:17" x14ac:dyDescent="0.2">
      <c r="A429" s="113"/>
      <c r="B429" s="200"/>
      <c r="C429" s="200"/>
      <c r="D429" s="201"/>
      <c r="E429" s="113"/>
      <c r="F429" s="113"/>
      <c r="G429" s="113"/>
      <c r="H429" s="113"/>
      <c r="I429" s="203"/>
      <c r="J429" s="203"/>
      <c r="K429" s="203"/>
      <c r="L429" s="203"/>
      <c r="M429" s="203"/>
      <c r="N429" s="204"/>
      <c r="O429" s="204"/>
      <c r="P429" s="201"/>
      <c r="Q429" s="201"/>
    </row>
    <row r="430" spans="1:17" x14ac:dyDescent="0.2">
      <c r="A430" s="113"/>
      <c r="B430" s="200"/>
      <c r="C430" s="200"/>
      <c r="D430" s="201"/>
      <c r="E430" s="113"/>
      <c r="F430" s="113"/>
      <c r="G430" s="113"/>
      <c r="H430" s="113"/>
      <c r="I430" s="203"/>
      <c r="J430" s="203"/>
      <c r="K430" s="203"/>
      <c r="L430" s="203"/>
      <c r="M430" s="203"/>
      <c r="N430" s="204"/>
      <c r="O430" s="204"/>
      <c r="P430" s="201"/>
      <c r="Q430" s="201"/>
    </row>
    <row r="431" spans="1:17" x14ac:dyDescent="0.2">
      <c r="A431" s="113"/>
      <c r="B431" s="200"/>
      <c r="C431" s="200"/>
      <c r="D431" s="201"/>
      <c r="E431" s="113"/>
      <c r="F431" s="113"/>
      <c r="G431" s="113"/>
      <c r="H431" s="113"/>
      <c r="I431" s="203"/>
      <c r="J431" s="203"/>
      <c r="K431" s="203"/>
      <c r="L431" s="203"/>
      <c r="M431" s="203"/>
      <c r="N431" s="204"/>
      <c r="O431" s="204"/>
      <c r="P431" s="201"/>
      <c r="Q431" s="201"/>
    </row>
    <row r="432" spans="1:17" x14ac:dyDescent="0.2">
      <c r="A432" s="113"/>
      <c r="B432" s="200"/>
      <c r="C432" s="200"/>
      <c r="D432" s="201"/>
      <c r="E432" s="113"/>
      <c r="F432" s="113"/>
      <c r="G432" s="113"/>
      <c r="H432" s="113"/>
      <c r="I432" s="203"/>
      <c r="J432" s="203"/>
      <c r="K432" s="203"/>
      <c r="L432" s="203"/>
      <c r="M432" s="203"/>
      <c r="N432" s="204"/>
      <c r="O432" s="204"/>
      <c r="P432" s="201"/>
      <c r="Q432" s="201"/>
    </row>
    <row r="433" spans="1:17" x14ac:dyDescent="0.2">
      <c r="A433" s="113"/>
      <c r="B433" s="200"/>
      <c r="C433" s="200"/>
      <c r="D433" s="201"/>
      <c r="E433" s="113"/>
      <c r="F433" s="113"/>
      <c r="G433" s="113"/>
      <c r="H433" s="113"/>
      <c r="I433" s="203"/>
      <c r="J433" s="203"/>
      <c r="K433" s="203"/>
      <c r="L433" s="203"/>
      <c r="M433" s="203"/>
      <c r="N433" s="204"/>
      <c r="O433" s="204"/>
      <c r="P433" s="201"/>
      <c r="Q433" s="201"/>
    </row>
    <row r="434" spans="1:17" x14ac:dyDescent="0.2">
      <c r="A434" s="113"/>
      <c r="B434" s="200"/>
      <c r="C434" s="200"/>
      <c r="D434" s="201"/>
      <c r="E434" s="113"/>
      <c r="F434" s="113"/>
      <c r="G434" s="113"/>
      <c r="H434" s="113"/>
      <c r="I434" s="203"/>
      <c r="J434" s="203"/>
      <c r="K434" s="203"/>
      <c r="L434" s="203"/>
      <c r="M434" s="203"/>
      <c r="N434" s="204"/>
      <c r="O434" s="204"/>
      <c r="P434" s="201"/>
      <c r="Q434" s="201"/>
    </row>
    <row r="435" spans="1:17" x14ac:dyDescent="0.2">
      <c r="A435" s="113"/>
      <c r="B435" s="200"/>
      <c r="C435" s="200"/>
      <c r="D435" s="201"/>
      <c r="E435" s="113"/>
      <c r="F435" s="113"/>
      <c r="G435" s="113"/>
      <c r="H435" s="113"/>
      <c r="I435" s="203"/>
      <c r="J435" s="203"/>
      <c r="K435" s="203"/>
      <c r="L435" s="203"/>
      <c r="M435" s="203"/>
      <c r="N435" s="204"/>
      <c r="O435" s="204"/>
      <c r="P435" s="201"/>
      <c r="Q435" s="201"/>
    </row>
    <row r="436" spans="1:17" x14ac:dyDescent="0.2">
      <c r="A436" s="113"/>
      <c r="B436" s="200"/>
      <c r="C436" s="200"/>
      <c r="D436" s="201"/>
      <c r="E436" s="113"/>
      <c r="F436" s="113"/>
      <c r="G436" s="113"/>
      <c r="H436" s="113"/>
      <c r="I436" s="203"/>
      <c r="J436" s="203"/>
      <c r="K436" s="203"/>
      <c r="L436" s="203"/>
      <c r="M436" s="203"/>
      <c r="N436" s="204"/>
      <c r="O436" s="204"/>
      <c r="P436" s="201"/>
      <c r="Q436" s="201"/>
    </row>
    <row r="437" spans="1:17" x14ac:dyDescent="0.2">
      <c r="A437" s="113"/>
      <c r="B437" s="200"/>
      <c r="C437" s="200"/>
      <c r="D437" s="201"/>
      <c r="E437" s="113"/>
      <c r="F437" s="113"/>
      <c r="G437" s="113"/>
      <c r="H437" s="113"/>
      <c r="I437" s="203"/>
      <c r="J437" s="203"/>
      <c r="K437" s="203"/>
      <c r="L437" s="203"/>
      <c r="M437" s="203"/>
      <c r="N437" s="204"/>
      <c r="O437" s="204"/>
      <c r="P437" s="201"/>
      <c r="Q437" s="201"/>
    </row>
    <row r="438" spans="1:17" x14ac:dyDescent="0.2">
      <c r="A438" s="113"/>
      <c r="B438" s="200"/>
      <c r="C438" s="200"/>
      <c r="D438" s="201"/>
      <c r="E438" s="113"/>
      <c r="F438" s="113"/>
      <c r="G438" s="113"/>
      <c r="H438" s="113"/>
      <c r="I438" s="203"/>
      <c r="J438" s="203"/>
      <c r="K438" s="203"/>
      <c r="L438" s="203"/>
      <c r="M438" s="203"/>
      <c r="N438" s="204"/>
      <c r="O438" s="204"/>
      <c r="P438" s="201"/>
      <c r="Q438" s="201"/>
    </row>
    <row r="439" spans="1:17" x14ac:dyDescent="0.2">
      <c r="A439" s="113"/>
      <c r="B439" s="200"/>
      <c r="C439" s="200"/>
      <c r="D439" s="201"/>
      <c r="E439" s="113"/>
      <c r="F439" s="113"/>
      <c r="G439" s="113"/>
      <c r="H439" s="113"/>
      <c r="I439" s="203"/>
      <c r="J439" s="203"/>
      <c r="K439" s="203"/>
      <c r="L439" s="203"/>
      <c r="M439" s="203"/>
      <c r="N439" s="204"/>
      <c r="O439" s="204"/>
      <c r="P439" s="201"/>
      <c r="Q439" s="201"/>
    </row>
    <row r="440" spans="1:17" x14ac:dyDescent="0.2">
      <c r="A440" s="113"/>
      <c r="B440" s="200"/>
      <c r="C440" s="200"/>
      <c r="D440" s="201"/>
      <c r="E440" s="113"/>
      <c r="F440" s="113"/>
      <c r="G440" s="113"/>
      <c r="H440" s="113"/>
      <c r="I440" s="203"/>
      <c r="J440" s="203"/>
      <c r="K440" s="203"/>
      <c r="L440" s="203"/>
      <c r="M440" s="203"/>
      <c r="N440" s="204"/>
      <c r="O440" s="204"/>
      <c r="P440" s="201"/>
      <c r="Q440" s="201"/>
    </row>
    <row r="441" spans="1:17" x14ac:dyDescent="0.2">
      <c r="A441" s="113"/>
      <c r="B441" s="200"/>
      <c r="C441" s="200"/>
      <c r="D441" s="201"/>
      <c r="E441" s="113"/>
      <c r="F441" s="113"/>
      <c r="G441" s="113"/>
      <c r="H441" s="113"/>
      <c r="I441" s="203"/>
      <c r="J441" s="203"/>
      <c r="K441" s="203"/>
      <c r="L441" s="203"/>
      <c r="M441" s="203"/>
      <c r="N441" s="204"/>
      <c r="O441" s="204"/>
      <c r="P441" s="201"/>
      <c r="Q441" s="201"/>
    </row>
    <row r="442" spans="1:17" x14ac:dyDescent="0.2">
      <c r="A442" s="113"/>
      <c r="B442" s="200"/>
      <c r="C442" s="200"/>
      <c r="D442" s="201"/>
      <c r="E442" s="113"/>
      <c r="F442" s="113"/>
      <c r="G442" s="113"/>
      <c r="H442" s="113"/>
      <c r="I442" s="203"/>
      <c r="J442" s="203"/>
      <c r="K442" s="203"/>
      <c r="L442" s="203"/>
      <c r="M442" s="203"/>
      <c r="N442" s="204"/>
      <c r="O442" s="204"/>
      <c r="P442" s="201"/>
      <c r="Q442" s="201"/>
    </row>
    <row r="443" spans="1:17" x14ac:dyDescent="0.2">
      <c r="A443" s="113"/>
      <c r="B443" s="200"/>
      <c r="C443" s="200"/>
      <c r="D443" s="201"/>
      <c r="E443" s="113"/>
      <c r="F443" s="113"/>
      <c r="G443" s="113"/>
      <c r="H443" s="113"/>
      <c r="I443" s="203"/>
      <c r="J443" s="203"/>
      <c r="K443" s="203"/>
      <c r="L443" s="203"/>
      <c r="M443" s="203"/>
      <c r="N443" s="204"/>
      <c r="O443" s="204"/>
      <c r="P443" s="201"/>
      <c r="Q443" s="201"/>
    </row>
    <row r="444" spans="1:17" x14ac:dyDescent="0.2">
      <c r="A444" s="113"/>
      <c r="B444" s="200"/>
      <c r="C444" s="200"/>
      <c r="D444" s="201"/>
      <c r="E444" s="113"/>
      <c r="F444" s="113"/>
      <c r="G444" s="113"/>
      <c r="H444" s="113"/>
      <c r="I444" s="203"/>
      <c r="J444" s="203"/>
      <c r="K444" s="203"/>
      <c r="L444" s="203"/>
      <c r="M444" s="203"/>
      <c r="N444" s="204"/>
      <c r="O444" s="204"/>
      <c r="P444" s="201"/>
      <c r="Q444" s="201"/>
    </row>
    <row r="445" spans="1:17" x14ac:dyDescent="0.2">
      <c r="A445" s="113"/>
      <c r="B445" s="200"/>
      <c r="C445" s="200"/>
      <c r="D445" s="201"/>
      <c r="E445" s="113"/>
      <c r="F445" s="113"/>
      <c r="G445" s="113"/>
      <c r="H445" s="113"/>
      <c r="I445" s="203"/>
      <c r="J445" s="203"/>
      <c r="K445" s="203"/>
      <c r="L445" s="203"/>
      <c r="M445" s="203"/>
      <c r="N445" s="204"/>
      <c r="O445" s="204"/>
      <c r="P445" s="201"/>
      <c r="Q445" s="201"/>
    </row>
    <row r="446" spans="1:17" x14ac:dyDescent="0.2">
      <c r="A446" s="113"/>
      <c r="B446" s="200"/>
      <c r="C446" s="200"/>
      <c r="D446" s="201"/>
      <c r="E446" s="113"/>
      <c r="F446" s="113"/>
      <c r="G446" s="113"/>
      <c r="H446" s="113"/>
      <c r="I446" s="203"/>
      <c r="J446" s="203"/>
      <c r="K446" s="203"/>
      <c r="L446" s="203"/>
      <c r="M446" s="203"/>
      <c r="N446" s="204"/>
      <c r="O446" s="204"/>
      <c r="P446" s="201"/>
      <c r="Q446" s="201"/>
    </row>
    <row r="447" spans="1:17" x14ac:dyDescent="0.2">
      <c r="A447" s="113"/>
      <c r="B447" s="200"/>
      <c r="C447" s="200"/>
      <c r="D447" s="201"/>
      <c r="E447" s="113"/>
      <c r="F447" s="113"/>
      <c r="G447" s="113"/>
      <c r="H447" s="113"/>
      <c r="I447" s="203"/>
      <c r="J447" s="203"/>
      <c r="K447" s="203"/>
      <c r="L447" s="203"/>
      <c r="M447" s="203"/>
      <c r="N447" s="204"/>
      <c r="O447" s="204"/>
      <c r="P447" s="201"/>
      <c r="Q447" s="201"/>
    </row>
    <row r="448" spans="1:17" x14ac:dyDescent="0.2">
      <c r="A448" s="113"/>
      <c r="B448" s="200"/>
      <c r="C448" s="200"/>
      <c r="D448" s="201"/>
      <c r="E448" s="113"/>
      <c r="F448" s="113"/>
      <c r="G448" s="113"/>
      <c r="H448" s="113"/>
      <c r="I448" s="203"/>
      <c r="J448" s="203"/>
      <c r="K448" s="203"/>
      <c r="L448" s="203"/>
      <c r="M448" s="203"/>
      <c r="N448" s="204"/>
      <c r="O448" s="204"/>
      <c r="P448" s="201"/>
      <c r="Q448" s="201"/>
    </row>
    <row r="449" spans="1:17" x14ac:dyDescent="0.2">
      <c r="A449" s="113"/>
      <c r="B449" s="200"/>
      <c r="C449" s="200"/>
      <c r="D449" s="201"/>
      <c r="E449" s="113"/>
      <c r="F449" s="113"/>
      <c r="G449" s="113"/>
      <c r="H449" s="113"/>
      <c r="I449" s="203"/>
      <c r="J449" s="203"/>
      <c r="K449" s="203"/>
      <c r="L449" s="203"/>
      <c r="M449" s="203"/>
      <c r="N449" s="204"/>
      <c r="O449" s="204"/>
      <c r="P449" s="201"/>
      <c r="Q449" s="201"/>
    </row>
    <row r="450" spans="1:17" x14ac:dyDescent="0.2">
      <c r="A450" s="113"/>
      <c r="B450" s="200"/>
      <c r="C450" s="200"/>
      <c r="D450" s="201"/>
      <c r="E450" s="113"/>
      <c r="F450" s="113"/>
      <c r="G450" s="113"/>
      <c r="H450" s="113"/>
      <c r="I450" s="203"/>
      <c r="J450" s="203"/>
      <c r="K450" s="203"/>
      <c r="L450" s="203"/>
      <c r="M450" s="203"/>
      <c r="N450" s="204"/>
      <c r="O450" s="204"/>
      <c r="P450" s="201"/>
      <c r="Q450" s="201"/>
    </row>
    <row r="451" spans="1:17" x14ac:dyDescent="0.2">
      <c r="A451" s="113"/>
      <c r="B451" s="200"/>
      <c r="C451" s="200"/>
      <c r="D451" s="201"/>
      <c r="E451" s="113"/>
      <c r="F451" s="113"/>
      <c r="G451" s="113"/>
      <c r="H451" s="113"/>
      <c r="I451" s="203"/>
      <c r="J451" s="203"/>
      <c r="K451" s="203"/>
      <c r="L451" s="203"/>
      <c r="M451" s="203"/>
      <c r="N451" s="204"/>
      <c r="O451" s="204"/>
      <c r="P451" s="201"/>
      <c r="Q451" s="201"/>
    </row>
    <row r="452" spans="1:17" x14ac:dyDescent="0.2">
      <c r="A452" s="113"/>
      <c r="B452" s="200"/>
      <c r="C452" s="200"/>
      <c r="D452" s="201"/>
      <c r="E452" s="113"/>
      <c r="F452" s="113"/>
      <c r="G452" s="113"/>
      <c r="H452" s="113"/>
      <c r="I452" s="203"/>
      <c r="J452" s="203"/>
      <c r="K452" s="203"/>
      <c r="L452" s="203"/>
      <c r="M452" s="203"/>
      <c r="N452" s="204"/>
      <c r="O452" s="204"/>
      <c r="P452" s="201"/>
      <c r="Q452" s="201"/>
    </row>
    <row r="453" spans="1:17" x14ac:dyDescent="0.2">
      <c r="A453" s="113"/>
      <c r="B453" s="200"/>
      <c r="C453" s="200"/>
      <c r="D453" s="201"/>
      <c r="E453" s="113"/>
      <c r="F453" s="113"/>
      <c r="G453" s="113"/>
      <c r="H453" s="113"/>
      <c r="I453" s="203"/>
      <c r="J453" s="203"/>
      <c r="K453" s="203"/>
      <c r="L453" s="203"/>
      <c r="M453" s="203"/>
      <c r="N453" s="204"/>
      <c r="O453" s="204"/>
      <c r="P453" s="201"/>
      <c r="Q453" s="201"/>
    </row>
    <row r="454" spans="1:17" x14ac:dyDescent="0.2">
      <c r="A454" s="113"/>
      <c r="B454" s="200"/>
      <c r="C454" s="200"/>
      <c r="D454" s="201"/>
      <c r="E454" s="113"/>
      <c r="F454" s="113"/>
      <c r="G454" s="113"/>
      <c r="H454" s="113"/>
      <c r="I454" s="203"/>
      <c r="J454" s="203"/>
      <c r="K454" s="203"/>
      <c r="L454" s="203"/>
      <c r="M454" s="203"/>
      <c r="N454" s="204"/>
      <c r="O454" s="204"/>
      <c r="P454" s="201"/>
      <c r="Q454" s="201"/>
    </row>
    <row r="455" spans="1:17" x14ac:dyDescent="0.2">
      <c r="A455" s="113"/>
      <c r="B455" s="200"/>
      <c r="C455" s="200"/>
      <c r="D455" s="201"/>
      <c r="E455" s="113"/>
      <c r="F455" s="113"/>
      <c r="G455" s="113"/>
      <c r="H455" s="113"/>
      <c r="I455" s="203"/>
      <c r="J455" s="203"/>
      <c r="K455" s="203"/>
      <c r="L455" s="203"/>
      <c r="M455" s="203"/>
      <c r="N455" s="204"/>
      <c r="O455" s="204"/>
      <c r="P455" s="201"/>
      <c r="Q455" s="201"/>
    </row>
    <row r="456" spans="1:17" x14ac:dyDescent="0.2">
      <c r="A456" s="113"/>
      <c r="B456" s="200"/>
      <c r="C456" s="200"/>
      <c r="D456" s="201"/>
      <c r="E456" s="113"/>
      <c r="F456" s="113"/>
      <c r="G456" s="113"/>
      <c r="H456" s="113"/>
      <c r="I456" s="203"/>
      <c r="J456" s="203"/>
      <c r="K456" s="203"/>
      <c r="L456" s="203"/>
      <c r="M456" s="203"/>
      <c r="N456" s="204"/>
      <c r="O456" s="204"/>
      <c r="P456" s="201"/>
      <c r="Q456" s="201"/>
    </row>
    <row r="457" spans="1:17" x14ac:dyDescent="0.2">
      <c r="A457" s="113"/>
      <c r="B457" s="200"/>
      <c r="C457" s="200"/>
      <c r="D457" s="201"/>
      <c r="E457" s="113"/>
      <c r="F457" s="113"/>
      <c r="G457" s="113"/>
      <c r="H457" s="113"/>
      <c r="I457" s="203"/>
      <c r="J457" s="203"/>
      <c r="K457" s="203"/>
      <c r="L457" s="203"/>
      <c r="M457" s="203"/>
      <c r="N457" s="204"/>
      <c r="O457" s="204"/>
      <c r="P457" s="201"/>
      <c r="Q457" s="201"/>
    </row>
    <row r="458" spans="1:17" x14ac:dyDescent="0.2">
      <c r="A458" s="113"/>
      <c r="B458" s="200"/>
      <c r="C458" s="200"/>
      <c r="D458" s="201"/>
      <c r="E458" s="113"/>
      <c r="F458" s="113"/>
      <c r="G458" s="113"/>
      <c r="H458" s="113"/>
      <c r="I458" s="203"/>
      <c r="J458" s="203"/>
      <c r="K458" s="203"/>
      <c r="L458" s="203"/>
      <c r="M458" s="203"/>
      <c r="N458" s="204"/>
      <c r="O458" s="204"/>
      <c r="P458" s="201"/>
      <c r="Q458" s="201"/>
    </row>
    <row r="459" spans="1:17" x14ac:dyDescent="0.2">
      <c r="A459" s="113"/>
      <c r="B459" s="200"/>
      <c r="C459" s="200"/>
      <c r="D459" s="201"/>
      <c r="E459" s="113"/>
      <c r="F459" s="113"/>
      <c r="G459" s="113"/>
      <c r="H459" s="113"/>
      <c r="I459" s="203"/>
      <c r="J459" s="203"/>
      <c r="K459" s="203"/>
      <c r="L459" s="203"/>
      <c r="M459" s="203"/>
      <c r="N459" s="204"/>
      <c r="O459" s="204"/>
      <c r="P459" s="201"/>
      <c r="Q459" s="201"/>
    </row>
    <row r="460" spans="1:17" x14ac:dyDescent="0.2">
      <c r="A460" s="113"/>
      <c r="B460" s="200"/>
      <c r="C460" s="200"/>
      <c r="D460" s="201"/>
      <c r="E460" s="113"/>
      <c r="F460" s="113"/>
      <c r="G460" s="113"/>
      <c r="H460" s="113"/>
      <c r="I460" s="203"/>
      <c r="J460" s="203"/>
      <c r="K460" s="203"/>
      <c r="L460" s="203"/>
      <c r="M460" s="203"/>
      <c r="N460" s="204"/>
      <c r="O460" s="204"/>
      <c r="P460" s="201"/>
      <c r="Q460" s="201"/>
    </row>
    <row r="461" spans="1:17" x14ac:dyDescent="0.2">
      <c r="A461" s="113"/>
      <c r="B461" s="200"/>
      <c r="C461" s="200"/>
      <c r="D461" s="201"/>
      <c r="E461" s="113"/>
      <c r="F461" s="113"/>
      <c r="G461" s="113"/>
      <c r="H461" s="113"/>
      <c r="I461" s="203"/>
      <c r="J461" s="203"/>
      <c r="K461" s="203"/>
      <c r="L461" s="203"/>
      <c r="M461" s="203"/>
      <c r="N461" s="204"/>
      <c r="O461" s="204"/>
      <c r="P461" s="201"/>
      <c r="Q461" s="201"/>
    </row>
    <row r="462" spans="1:17" x14ac:dyDescent="0.2">
      <c r="A462" s="113"/>
      <c r="B462" s="200"/>
      <c r="C462" s="200"/>
      <c r="D462" s="201"/>
      <c r="E462" s="113"/>
      <c r="F462" s="113"/>
      <c r="G462" s="113"/>
      <c r="H462" s="113"/>
      <c r="I462" s="203"/>
      <c r="J462" s="203"/>
      <c r="K462" s="203"/>
      <c r="L462" s="203"/>
      <c r="M462" s="203"/>
      <c r="N462" s="204"/>
      <c r="O462" s="204"/>
      <c r="P462" s="201"/>
      <c r="Q462" s="201"/>
    </row>
    <row r="463" spans="1:17" x14ac:dyDescent="0.2">
      <c r="A463" s="113"/>
      <c r="B463" s="200"/>
      <c r="C463" s="200"/>
      <c r="D463" s="201"/>
      <c r="E463" s="113"/>
      <c r="F463" s="113"/>
      <c r="G463" s="113"/>
      <c r="H463" s="113"/>
      <c r="I463" s="203"/>
      <c r="J463" s="203"/>
      <c r="K463" s="203"/>
      <c r="L463" s="203"/>
      <c r="M463" s="203"/>
      <c r="N463" s="204"/>
      <c r="O463" s="204"/>
      <c r="P463" s="201"/>
      <c r="Q463" s="201"/>
    </row>
    <row r="464" spans="1:17" x14ac:dyDescent="0.2">
      <c r="A464" s="113"/>
      <c r="B464" s="200"/>
      <c r="C464" s="200"/>
      <c r="D464" s="201"/>
      <c r="E464" s="113"/>
      <c r="F464" s="113"/>
      <c r="G464" s="113"/>
      <c r="H464" s="113"/>
      <c r="I464" s="203"/>
      <c r="J464" s="203"/>
      <c r="K464" s="203"/>
      <c r="L464" s="203"/>
      <c r="M464" s="203"/>
      <c r="N464" s="204"/>
      <c r="O464" s="204"/>
      <c r="P464" s="201"/>
      <c r="Q464" s="201"/>
    </row>
    <row r="465" spans="1:17" x14ac:dyDescent="0.2">
      <c r="A465" s="113"/>
      <c r="B465" s="200"/>
      <c r="C465" s="200"/>
      <c r="D465" s="201"/>
      <c r="E465" s="113"/>
      <c r="F465" s="113"/>
      <c r="G465" s="113"/>
      <c r="H465" s="113"/>
      <c r="I465" s="203"/>
      <c r="J465" s="203"/>
      <c r="K465" s="203"/>
      <c r="L465" s="203"/>
      <c r="M465" s="203"/>
      <c r="N465" s="204"/>
      <c r="O465" s="204"/>
      <c r="P465" s="201"/>
      <c r="Q465" s="201"/>
    </row>
    <row r="466" spans="1:17" x14ac:dyDescent="0.2">
      <c r="A466" s="113"/>
      <c r="B466" s="200"/>
      <c r="C466" s="200"/>
      <c r="D466" s="201"/>
      <c r="E466" s="113"/>
      <c r="F466" s="113"/>
      <c r="G466" s="113"/>
      <c r="H466" s="113"/>
      <c r="I466" s="203"/>
      <c r="J466" s="203"/>
      <c r="K466" s="203"/>
      <c r="L466" s="203"/>
      <c r="M466" s="203"/>
      <c r="N466" s="204"/>
      <c r="O466" s="204"/>
      <c r="P466" s="201"/>
      <c r="Q466" s="201"/>
    </row>
    <row r="467" spans="1:17" x14ac:dyDescent="0.2">
      <c r="A467" s="113"/>
      <c r="B467" s="200"/>
      <c r="C467" s="200"/>
      <c r="D467" s="201"/>
      <c r="E467" s="113"/>
      <c r="F467" s="113"/>
      <c r="G467" s="113"/>
      <c r="H467" s="113"/>
      <c r="I467" s="203"/>
      <c r="J467" s="203"/>
      <c r="K467" s="203"/>
      <c r="L467" s="203"/>
      <c r="M467" s="203"/>
      <c r="N467" s="204"/>
      <c r="O467" s="204"/>
      <c r="P467" s="201"/>
      <c r="Q467" s="201"/>
    </row>
    <row r="468" spans="1:17" x14ac:dyDescent="0.2">
      <c r="A468" s="113"/>
      <c r="B468" s="200"/>
      <c r="C468" s="200"/>
      <c r="D468" s="201"/>
      <c r="E468" s="113"/>
      <c r="F468" s="113"/>
      <c r="G468" s="113"/>
      <c r="H468" s="113"/>
      <c r="I468" s="203"/>
      <c r="J468" s="203"/>
      <c r="K468" s="203"/>
      <c r="L468" s="203"/>
      <c r="M468" s="203"/>
      <c r="N468" s="204"/>
      <c r="O468" s="204"/>
      <c r="P468" s="201"/>
      <c r="Q468" s="201"/>
    </row>
    <row r="469" spans="1:17" x14ac:dyDescent="0.2">
      <c r="A469" s="113"/>
      <c r="B469" s="200"/>
      <c r="C469" s="200"/>
      <c r="D469" s="201"/>
      <c r="E469" s="113"/>
      <c r="F469" s="113"/>
      <c r="G469" s="113"/>
      <c r="H469" s="113"/>
      <c r="I469" s="203"/>
      <c r="J469" s="203"/>
      <c r="K469" s="203"/>
      <c r="L469" s="203"/>
      <c r="M469" s="203"/>
      <c r="N469" s="204"/>
      <c r="O469" s="204"/>
      <c r="P469" s="201"/>
      <c r="Q469" s="201"/>
    </row>
    <row r="470" spans="1:17" x14ac:dyDescent="0.2">
      <c r="A470" s="113"/>
      <c r="B470" s="200"/>
      <c r="C470" s="200"/>
      <c r="D470" s="201"/>
      <c r="E470" s="113"/>
      <c r="F470" s="113"/>
      <c r="G470" s="113"/>
      <c r="H470" s="113"/>
      <c r="I470" s="203"/>
      <c r="J470" s="203"/>
      <c r="K470" s="203"/>
      <c r="L470" s="203"/>
      <c r="M470" s="203"/>
      <c r="N470" s="204"/>
      <c r="O470" s="204"/>
      <c r="P470" s="201"/>
      <c r="Q470" s="201"/>
    </row>
    <row r="471" spans="1:17" x14ac:dyDescent="0.2">
      <c r="A471" s="113"/>
      <c r="B471" s="200"/>
      <c r="C471" s="200"/>
      <c r="D471" s="201"/>
      <c r="E471" s="113"/>
      <c r="F471" s="113"/>
      <c r="G471" s="113"/>
      <c r="H471" s="113"/>
      <c r="I471" s="203"/>
      <c r="J471" s="203"/>
      <c r="K471" s="203"/>
      <c r="L471" s="203"/>
      <c r="M471" s="203"/>
      <c r="N471" s="204"/>
      <c r="O471" s="204"/>
      <c r="P471" s="201"/>
      <c r="Q471" s="201"/>
    </row>
    <row r="472" spans="1:17" x14ac:dyDescent="0.2">
      <c r="A472" s="113"/>
      <c r="B472" s="200"/>
      <c r="C472" s="200"/>
      <c r="D472" s="201"/>
      <c r="E472" s="113"/>
      <c r="F472" s="113"/>
      <c r="G472" s="113"/>
      <c r="H472" s="113"/>
      <c r="I472" s="203"/>
      <c r="J472" s="203"/>
      <c r="K472" s="203"/>
      <c r="L472" s="203"/>
      <c r="M472" s="203"/>
      <c r="N472" s="204"/>
      <c r="O472" s="204"/>
      <c r="P472" s="201"/>
      <c r="Q472" s="201"/>
    </row>
    <row r="473" spans="1:17" x14ac:dyDescent="0.2">
      <c r="A473" s="113"/>
      <c r="B473" s="200"/>
      <c r="C473" s="200"/>
      <c r="D473" s="201"/>
      <c r="E473" s="113"/>
      <c r="F473" s="113"/>
      <c r="G473" s="113"/>
      <c r="H473" s="113"/>
      <c r="I473" s="203"/>
      <c r="J473" s="203"/>
      <c r="K473" s="203"/>
      <c r="L473" s="203"/>
      <c r="M473" s="203"/>
      <c r="N473" s="204"/>
      <c r="O473" s="204"/>
      <c r="P473" s="201"/>
      <c r="Q473" s="201"/>
    </row>
    <row r="474" spans="1:17" x14ac:dyDescent="0.2">
      <c r="A474" s="113"/>
      <c r="B474" s="200"/>
      <c r="C474" s="200"/>
      <c r="D474" s="201"/>
      <c r="E474" s="113"/>
      <c r="F474" s="113"/>
      <c r="G474" s="113"/>
      <c r="H474" s="113"/>
      <c r="I474" s="203"/>
      <c r="J474" s="203"/>
      <c r="K474" s="203"/>
      <c r="L474" s="203"/>
      <c r="M474" s="203"/>
      <c r="N474" s="204"/>
      <c r="O474" s="204"/>
      <c r="P474" s="201"/>
      <c r="Q474" s="201"/>
    </row>
    <row r="475" spans="1:17" x14ac:dyDescent="0.2">
      <c r="A475" s="113"/>
      <c r="B475" s="200"/>
      <c r="C475" s="200"/>
      <c r="D475" s="201"/>
      <c r="E475" s="113"/>
      <c r="F475" s="113"/>
      <c r="G475" s="113"/>
      <c r="H475" s="113"/>
      <c r="I475" s="203"/>
      <c r="J475" s="203"/>
      <c r="K475" s="203"/>
      <c r="L475" s="203"/>
      <c r="M475" s="203"/>
      <c r="N475" s="204"/>
      <c r="O475" s="204"/>
      <c r="P475" s="201"/>
      <c r="Q475" s="201"/>
    </row>
    <row r="476" spans="1:17" x14ac:dyDescent="0.2">
      <c r="A476" s="113"/>
      <c r="B476" s="200"/>
      <c r="C476" s="200"/>
      <c r="D476" s="201"/>
      <c r="E476" s="113"/>
      <c r="F476" s="113"/>
      <c r="G476" s="113"/>
      <c r="H476" s="113"/>
      <c r="I476" s="203"/>
      <c r="J476" s="203"/>
      <c r="K476" s="203"/>
      <c r="L476" s="203"/>
      <c r="M476" s="203"/>
      <c r="N476" s="204"/>
      <c r="O476" s="204"/>
      <c r="P476" s="201"/>
      <c r="Q476" s="201"/>
    </row>
    <row r="477" spans="1:17" x14ac:dyDescent="0.2">
      <c r="A477" s="113"/>
      <c r="B477" s="200"/>
      <c r="C477" s="200"/>
      <c r="D477" s="201"/>
      <c r="E477" s="113"/>
      <c r="F477" s="113"/>
      <c r="G477" s="113"/>
      <c r="H477" s="113"/>
      <c r="I477" s="203"/>
      <c r="J477" s="203"/>
      <c r="K477" s="203"/>
      <c r="L477" s="203"/>
      <c r="M477" s="203"/>
      <c r="N477" s="204"/>
      <c r="O477" s="204"/>
      <c r="P477" s="201"/>
      <c r="Q477" s="201"/>
    </row>
    <row r="478" spans="1:17" x14ac:dyDescent="0.2">
      <c r="A478" s="113"/>
      <c r="B478" s="200"/>
      <c r="C478" s="200"/>
      <c r="D478" s="201"/>
      <c r="E478" s="113"/>
      <c r="F478" s="113"/>
      <c r="G478" s="113"/>
      <c r="H478" s="113"/>
      <c r="I478" s="203"/>
      <c r="J478" s="203"/>
      <c r="K478" s="203"/>
      <c r="L478" s="203"/>
      <c r="M478" s="203"/>
      <c r="N478" s="204"/>
      <c r="O478" s="204"/>
      <c r="P478" s="201"/>
      <c r="Q478" s="201"/>
    </row>
    <row r="479" spans="1:17" x14ac:dyDescent="0.2">
      <c r="A479" s="113"/>
      <c r="B479" s="200"/>
      <c r="C479" s="200"/>
      <c r="D479" s="201"/>
      <c r="E479" s="113"/>
      <c r="F479" s="113"/>
      <c r="G479" s="113"/>
      <c r="H479" s="113"/>
      <c r="I479" s="203"/>
      <c r="J479" s="203"/>
      <c r="K479" s="203"/>
      <c r="L479" s="203"/>
      <c r="M479" s="203"/>
      <c r="N479" s="204"/>
      <c r="O479" s="204"/>
      <c r="P479" s="201"/>
      <c r="Q479" s="201"/>
    </row>
    <row r="480" spans="1:17" x14ac:dyDescent="0.2">
      <c r="A480" s="113"/>
      <c r="B480" s="200"/>
      <c r="C480" s="200"/>
      <c r="D480" s="201"/>
      <c r="E480" s="113"/>
      <c r="F480" s="113"/>
      <c r="G480" s="113"/>
      <c r="H480" s="113"/>
      <c r="I480" s="203"/>
      <c r="J480" s="203"/>
      <c r="K480" s="203"/>
      <c r="L480" s="203"/>
      <c r="M480" s="203"/>
      <c r="N480" s="204"/>
      <c r="O480" s="204"/>
      <c r="P480" s="201"/>
      <c r="Q480" s="201"/>
    </row>
    <row r="481" spans="1:17" x14ac:dyDescent="0.2">
      <c r="A481" s="113"/>
      <c r="B481" s="200"/>
      <c r="C481" s="200"/>
      <c r="D481" s="201"/>
      <c r="E481" s="113"/>
      <c r="F481" s="113"/>
      <c r="G481" s="113"/>
      <c r="H481" s="113"/>
      <c r="I481" s="203"/>
      <c r="J481" s="203"/>
      <c r="K481" s="203"/>
      <c r="L481" s="203"/>
      <c r="M481" s="203"/>
      <c r="N481" s="204"/>
      <c r="O481" s="204"/>
      <c r="P481" s="201"/>
      <c r="Q481" s="201"/>
    </row>
    <row r="482" spans="1:17" x14ac:dyDescent="0.2">
      <c r="A482" s="113"/>
      <c r="B482" s="200"/>
      <c r="C482" s="200"/>
      <c r="D482" s="201"/>
      <c r="E482" s="113"/>
      <c r="F482" s="113"/>
      <c r="G482" s="113"/>
      <c r="H482" s="113"/>
      <c r="I482" s="203"/>
      <c r="J482" s="203"/>
      <c r="K482" s="203"/>
      <c r="L482" s="203"/>
      <c r="M482" s="203"/>
      <c r="N482" s="204"/>
      <c r="O482" s="204"/>
      <c r="P482" s="201"/>
      <c r="Q482" s="201"/>
    </row>
    <row r="483" spans="1:17" x14ac:dyDescent="0.2">
      <c r="A483" s="113"/>
      <c r="B483" s="200"/>
      <c r="C483" s="200"/>
      <c r="D483" s="201"/>
      <c r="E483" s="113"/>
      <c r="F483" s="113"/>
      <c r="G483" s="113"/>
      <c r="H483" s="113"/>
      <c r="I483" s="203"/>
      <c r="J483" s="203"/>
      <c r="K483" s="203"/>
      <c r="L483" s="203"/>
      <c r="M483" s="203"/>
      <c r="N483" s="204"/>
      <c r="O483" s="204"/>
      <c r="P483" s="201"/>
      <c r="Q483" s="201"/>
    </row>
    <row r="484" spans="1:17" x14ac:dyDescent="0.2">
      <c r="A484" s="113"/>
      <c r="B484" s="200"/>
      <c r="C484" s="200"/>
      <c r="D484" s="201"/>
      <c r="E484" s="113"/>
      <c r="F484" s="113"/>
      <c r="G484" s="113"/>
      <c r="H484" s="113"/>
      <c r="I484" s="203"/>
      <c r="J484" s="203"/>
      <c r="K484" s="203"/>
      <c r="L484" s="203"/>
      <c r="M484" s="203"/>
      <c r="N484" s="204"/>
      <c r="O484" s="204"/>
      <c r="P484" s="201"/>
      <c r="Q484" s="201"/>
    </row>
    <row r="485" spans="1:17" x14ac:dyDescent="0.2">
      <c r="A485" s="113"/>
      <c r="B485" s="200"/>
      <c r="C485" s="200"/>
      <c r="D485" s="201"/>
      <c r="E485" s="113"/>
      <c r="F485" s="113"/>
      <c r="G485" s="113"/>
      <c r="H485" s="113"/>
      <c r="I485" s="203"/>
      <c r="J485" s="203"/>
      <c r="K485" s="203"/>
      <c r="L485" s="203"/>
      <c r="M485" s="203"/>
      <c r="N485" s="204"/>
      <c r="O485" s="204"/>
      <c r="P485" s="201"/>
      <c r="Q485" s="201"/>
    </row>
    <row r="486" spans="1:17" x14ac:dyDescent="0.2">
      <c r="A486" s="113"/>
      <c r="B486" s="200"/>
      <c r="C486" s="200"/>
      <c r="D486" s="201"/>
      <c r="E486" s="113"/>
      <c r="F486" s="113"/>
      <c r="G486" s="113"/>
      <c r="H486" s="113"/>
      <c r="I486" s="203"/>
      <c r="J486" s="203"/>
      <c r="K486" s="203"/>
      <c r="L486" s="203"/>
      <c r="M486" s="203"/>
      <c r="N486" s="204"/>
      <c r="O486" s="204"/>
      <c r="P486" s="201"/>
      <c r="Q486" s="201"/>
    </row>
    <row r="487" spans="1:17" x14ac:dyDescent="0.2">
      <c r="A487" s="113"/>
      <c r="B487" s="200"/>
      <c r="C487" s="200"/>
      <c r="D487" s="201"/>
      <c r="E487" s="113"/>
      <c r="F487" s="113"/>
      <c r="G487" s="113"/>
      <c r="H487" s="113"/>
      <c r="I487" s="203"/>
      <c r="J487" s="203"/>
      <c r="K487" s="203"/>
      <c r="L487" s="203"/>
      <c r="M487" s="203"/>
      <c r="N487" s="204"/>
      <c r="O487" s="204"/>
      <c r="P487" s="201"/>
      <c r="Q487" s="201"/>
    </row>
    <row r="488" spans="1:17" x14ac:dyDescent="0.2">
      <c r="A488" s="113"/>
      <c r="B488" s="200"/>
      <c r="C488" s="200"/>
      <c r="D488" s="201"/>
      <c r="E488" s="113"/>
      <c r="F488" s="113"/>
      <c r="G488" s="113"/>
      <c r="H488" s="113"/>
      <c r="I488" s="203"/>
      <c r="J488" s="203"/>
      <c r="K488" s="203"/>
      <c r="L488" s="203"/>
      <c r="M488" s="203"/>
      <c r="N488" s="204"/>
      <c r="O488" s="204"/>
      <c r="P488" s="201"/>
      <c r="Q488" s="201"/>
    </row>
    <row r="489" spans="1:17" x14ac:dyDescent="0.2">
      <c r="A489" s="113"/>
      <c r="B489" s="200"/>
      <c r="C489" s="200"/>
      <c r="D489" s="201"/>
      <c r="E489" s="113"/>
      <c r="F489" s="113"/>
      <c r="G489" s="113"/>
      <c r="H489" s="113"/>
      <c r="I489" s="203"/>
      <c r="J489" s="203"/>
      <c r="K489" s="203"/>
      <c r="L489" s="203"/>
      <c r="M489" s="203"/>
      <c r="N489" s="204"/>
      <c r="O489" s="204"/>
      <c r="P489" s="201"/>
      <c r="Q489" s="201"/>
    </row>
    <row r="490" spans="1:17" x14ac:dyDescent="0.2">
      <c r="A490" s="113"/>
      <c r="B490" s="200"/>
      <c r="C490" s="200"/>
      <c r="D490" s="201"/>
      <c r="E490" s="113"/>
      <c r="F490" s="113"/>
      <c r="G490" s="113"/>
      <c r="H490" s="113"/>
      <c r="I490" s="203"/>
      <c r="J490" s="203"/>
      <c r="K490" s="203"/>
      <c r="L490" s="203"/>
      <c r="M490" s="203"/>
      <c r="N490" s="204"/>
      <c r="O490" s="204"/>
      <c r="P490" s="201"/>
      <c r="Q490" s="201"/>
    </row>
    <row r="491" spans="1:17" x14ac:dyDescent="0.2">
      <c r="A491" s="113"/>
      <c r="B491" s="200"/>
      <c r="C491" s="200"/>
      <c r="D491" s="201"/>
      <c r="E491" s="113"/>
      <c r="F491" s="113"/>
      <c r="G491" s="113"/>
      <c r="H491" s="113"/>
      <c r="I491" s="203"/>
      <c r="J491" s="203"/>
      <c r="K491" s="203"/>
      <c r="L491" s="203"/>
      <c r="M491" s="203"/>
      <c r="N491" s="204"/>
      <c r="O491" s="204"/>
      <c r="P491" s="201"/>
      <c r="Q491" s="201"/>
    </row>
    <row r="492" spans="1:17" x14ac:dyDescent="0.2">
      <c r="A492" s="113"/>
      <c r="B492" s="200"/>
      <c r="C492" s="200"/>
      <c r="D492" s="201"/>
      <c r="E492" s="113"/>
      <c r="F492" s="113"/>
      <c r="G492" s="113"/>
      <c r="H492" s="113"/>
      <c r="I492" s="203"/>
      <c r="J492" s="203"/>
      <c r="K492" s="203"/>
      <c r="L492" s="203"/>
      <c r="M492" s="203"/>
      <c r="N492" s="204"/>
      <c r="O492" s="204"/>
      <c r="P492" s="201"/>
      <c r="Q492" s="201"/>
    </row>
    <row r="493" spans="1:17" x14ac:dyDescent="0.2">
      <c r="A493" s="113"/>
      <c r="B493" s="200"/>
      <c r="C493" s="200"/>
      <c r="D493" s="201"/>
      <c r="E493" s="113"/>
      <c r="F493" s="113"/>
      <c r="G493" s="113"/>
      <c r="H493" s="113"/>
      <c r="I493" s="203"/>
      <c r="J493" s="203"/>
      <c r="K493" s="203"/>
      <c r="L493" s="203"/>
      <c r="M493" s="203"/>
      <c r="N493" s="204"/>
      <c r="O493" s="204"/>
      <c r="P493" s="201"/>
      <c r="Q493" s="201"/>
    </row>
    <row r="494" spans="1:17" x14ac:dyDescent="0.2">
      <c r="A494" s="113"/>
      <c r="B494" s="200"/>
      <c r="C494" s="200"/>
      <c r="D494" s="201"/>
      <c r="E494" s="113"/>
      <c r="F494" s="113"/>
      <c r="G494" s="113"/>
      <c r="H494" s="113"/>
      <c r="I494" s="203"/>
      <c r="J494" s="203"/>
      <c r="K494" s="203"/>
      <c r="L494" s="203"/>
      <c r="M494" s="203"/>
      <c r="N494" s="204"/>
      <c r="O494" s="204"/>
      <c r="P494" s="201"/>
      <c r="Q494" s="201"/>
    </row>
    <row r="495" spans="1:17" x14ac:dyDescent="0.2">
      <c r="A495" s="113"/>
      <c r="B495" s="200"/>
      <c r="C495" s="200"/>
      <c r="D495" s="201"/>
      <c r="E495" s="113"/>
      <c r="F495" s="113"/>
      <c r="G495" s="113"/>
      <c r="H495" s="113"/>
      <c r="I495" s="203"/>
      <c r="J495" s="203"/>
      <c r="K495" s="203"/>
      <c r="L495" s="203"/>
      <c r="M495" s="203"/>
      <c r="N495" s="204"/>
      <c r="O495" s="204"/>
      <c r="P495" s="201"/>
      <c r="Q495" s="201"/>
    </row>
    <row r="496" spans="1:17" x14ac:dyDescent="0.2">
      <c r="A496" s="113"/>
      <c r="B496" s="200"/>
      <c r="C496" s="200"/>
      <c r="D496" s="201"/>
      <c r="E496" s="113"/>
      <c r="F496" s="113"/>
      <c r="G496" s="113"/>
      <c r="H496" s="113"/>
      <c r="I496" s="203"/>
      <c r="J496" s="203"/>
      <c r="K496" s="203"/>
      <c r="L496" s="203"/>
      <c r="M496" s="203"/>
      <c r="N496" s="204"/>
      <c r="O496" s="204"/>
      <c r="P496" s="201"/>
      <c r="Q496" s="201"/>
    </row>
    <row r="497" spans="1:17" x14ac:dyDescent="0.2">
      <c r="A497" s="113"/>
      <c r="B497" s="200"/>
      <c r="C497" s="200"/>
      <c r="D497" s="201"/>
      <c r="E497" s="113"/>
      <c r="F497" s="113"/>
      <c r="G497" s="113"/>
      <c r="H497" s="113"/>
      <c r="I497" s="203"/>
      <c r="J497" s="203"/>
      <c r="K497" s="203"/>
      <c r="L497" s="203"/>
      <c r="M497" s="203"/>
      <c r="N497" s="204"/>
      <c r="O497" s="204"/>
      <c r="P497" s="201"/>
      <c r="Q497" s="201"/>
    </row>
    <row r="498" spans="1:17" x14ac:dyDescent="0.2">
      <c r="A498" s="113"/>
      <c r="B498" s="200"/>
      <c r="C498" s="200"/>
      <c r="D498" s="201"/>
      <c r="E498" s="113"/>
      <c r="F498" s="113"/>
      <c r="G498" s="113"/>
      <c r="H498" s="113"/>
      <c r="I498" s="203"/>
      <c r="J498" s="203"/>
      <c r="K498" s="203"/>
      <c r="L498" s="203"/>
      <c r="M498" s="203"/>
      <c r="N498" s="204"/>
      <c r="O498" s="204"/>
      <c r="P498" s="201"/>
      <c r="Q498" s="201"/>
    </row>
    <row r="499" spans="1:17" x14ac:dyDescent="0.2">
      <c r="A499" s="113"/>
      <c r="B499" s="200"/>
      <c r="C499" s="200"/>
      <c r="D499" s="201"/>
      <c r="E499" s="113"/>
      <c r="F499" s="113"/>
      <c r="G499" s="113"/>
      <c r="H499" s="113"/>
      <c r="I499" s="203"/>
      <c r="J499" s="203"/>
      <c r="K499" s="203"/>
      <c r="L499" s="203"/>
      <c r="M499" s="203"/>
      <c r="N499" s="204"/>
      <c r="O499" s="204"/>
      <c r="P499" s="201"/>
      <c r="Q499" s="201"/>
    </row>
    <row r="500" spans="1:17" x14ac:dyDescent="0.2">
      <c r="A500" s="113"/>
      <c r="B500" s="200"/>
      <c r="C500" s="200"/>
      <c r="D500" s="201"/>
      <c r="E500" s="113"/>
      <c r="F500" s="113"/>
      <c r="G500" s="113"/>
      <c r="H500" s="113"/>
      <c r="I500" s="203"/>
      <c r="J500" s="203"/>
      <c r="K500" s="203"/>
      <c r="L500" s="203"/>
      <c r="M500" s="203"/>
      <c r="N500" s="204"/>
      <c r="O500" s="204"/>
      <c r="P500" s="201"/>
      <c r="Q500" s="201"/>
    </row>
    <row r="501" spans="1:17" x14ac:dyDescent="0.2">
      <c r="A501" s="113"/>
      <c r="B501" s="200"/>
      <c r="C501" s="200"/>
      <c r="D501" s="201"/>
      <c r="E501" s="113"/>
      <c r="F501" s="113"/>
      <c r="G501" s="113"/>
      <c r="H501" s="113"/>
      <c r="I501" s="203"/>
      <c r="J501" s="203"/>
      <c r="K501" s="203"/>
      <c r="L501" s="203"/>
      <c r="M501" s="203"/>
      <c r="N501" s="204"/>
      <c r="O501" s="204"/>
      <c r="P501" s="201"/>
      <c r="Q501" s="201"/>
    </row>
    <row r="502" spans="1:17" x14ac:dyDescent="0.2">
      <c r="A502" s="113"/>
      <c r="B502" s="200"/>
      <c r="C502" s="200"/>
      <c r="D502" s="201"/>
      <c r="E502" s="113"/>
      <c r="F502" s="113"/>
      <c r="G502" s="113"/>
      <c r="H502" s="113"/>
      <c r="I502" s="203"/>
      <c r="J502" s="203"/>
      <c r="K502" s="203"/>
      <c r="L502" s="203"/>
      <c r="M502" s="203"/>
      <c r="N502" s="204"/>
      <c r="O502" s="204"/>
      <c r="P502" s="201"/>
      <c r="Q502" s="201"/>
    </row>
    <row r="503" spans="1:17" x14ac:dyDescent="0.2">
      <c r="A503" s="113"/>
      <c r="B503" s="200"/>
      <c r="C503" s="200"/>
      <c r="D503" s="201"/>
      <c r="E503" s="113"/>
      <c r="F503" s="113"/>
      <c r="G503" s="113"/>
      <c r="H503" s="113"/>
      <c r="I503" s="203"/>
      <c r="J503" s="203"/>
      <c r="K503" s="203"/>
      <c r="L503" s="203"/>
      <c r="M503" s="203"/>
      <c r="N503" s="204"/>
      <c r="O503" s="204"/>
      <c r="P503" s="201"/>
      <c r="Q503" s="201"/>
    </row>
    <row r="504" spans="1:17" x14ac:dyDescent="0.2">
      <c r="A504" s="113"/>
      <c r="B504" s="200"/>
      <c r="C504" s="200"/>
      <c r="D504" s="201"/>
      <c r="E504" s="113"/>
      <c r="F504" s="113"/>
      <c r="G504" s="113"/>
      <c r="H504" s="113"/>
      <c r="I504" s="203"/>
      <c r="J504" s="203"/>
      <c r="K504" s="203"/>
      <c r="L504" s="203"/>
      <c r="M504" s="203"/>
      <c r="N504" s="204"/>
      <c r="O504" s="204"/>
      <c r="P504" s="201"/>
      <c r="Q504" s="201"/>
    </row>
    <row r="505" spans="1:17" x14ac:dyDescent="0.2">
      <c r="A505" s="113"/>
      <c r="B505" s="200"/>
      <c r="C505" s="200"/>
      <c r="D505" s="201"/>
      <c r="E505" s="113"/>
      <c r="F505" s="113"/>
      <c r="G505" s="113"/>
      <c r="H505" s="113"/>
      <c r="I505" s="203"/>
      <c r="J505" s="203"/>
      <c r="K505" s="203"/>
      <c r="L505" s="203"/>
      <c r="M505" s="203"/>
      <c r="N505" s="204"/>
      <c r="O505" s="204"/>
      <c r="P505" s="201"/>
      <c r="Q505" s="201"/>
    </row>
    <row r="506" spans="1:17" x14ac:dyDescent="0.2">
      <c r="A506" s="113"/>
      <c r="B506" s="200"/>
      <c r="C506" s="200"/>
      <c r="D506" s="201"/>
      <c r="E506" s="113"/>
      <c r="F506" s="113"/>
      <c r="G506" s="113"/>
      <c r="H506" s="113"/>
      <c r="I506" s="203"/>
      <c r="J506" s="203"/>
      <c r="K506" s="203"/>
      <c r="L506" s="203"/>
      <c r="M506" s="203"/>
      <c r="N506" s="204"/>
      <c r="O506" s="204"/>
      <c r="P506" s="201"/>
      <c r="Q506" s="201"/>
    </row>
    <row r="507" spans="1:17" x14ac:dyDescent="0.2">
      <c r="A507" s="113"/>
      <c r="B507" s="200"/>
      <c r="C507" s="200"/>
      <c r="D507" s="201"/>
      <c r="E507" s="113"/>
      <c r="F507" s="113"/>
      <c r="G507" s="113"/>
      <c r="H507" s="113"/>
      <c r="I507" s="203"/>
      <c r="J507" s="203"/>
      <c r="K507" s="203"/>
      <c r="L507" s="203"/>
      <c r="M507" s="203"/>
      <c r="N507" s="204"/>
      <c r="O507" s="204"/>
      <c r="P507" s="201"/>
      <c r="Q507" s="201"/>
    </row>
    <row r="508" spans="1:17" x14ac:dyDescent="0.2">
      <c r="A508" s="113"/>
      <c r="B508" s="200"/>
      <c r="C508" s="200"/>
      <c r="D508" s="201"/>
      <c r="E508" s="113"/>
      <c r="F508" s="113"/>
      <c r="G508" s="113"/>
      <c r="H508" s="113"/>
      <c r="I508" s="203"/>
      <c r="J508" s="203"/>
      <c r="K508" s="203"/>
      <c r="L508" s="203"/>
      <c r="M508" s="203"/>
      <c r="N508" s="204"/>
      <c r="O508" s="204"/>
      <c r="P508" s="201"/>
      <c r="Q508" s="201"/>
    </row>
    <row r="509" spans="1:17" x14ac:dyDescent="0.2">
      <c r="A509" s="113"/>
      <c r="B509" s="200"/>
      <c r="C509" s="200"/>
      <c r="D509" s="201"/>
      <c r="E509" s="113"/>
      <c r="F509" s="113"/>
      <c r="G509" s="113"/>
      <c r="H509" s="113"/>
      <c r="I509" s="203"/>
      <c r="J509" s="203"/>
      <c r="K509" s="203"/>
      <c r="L509" s="203"/>
      <c r="M509" s="203"/>
      <c r="N509" s="204"/>
      <c r="O509" s="204"/>
      <c r="P509" s="201"/>
      <c r="Q509" s="201"/>
    </row>
    <row r="510" spans="1:17" x14ac:dyDescent="0.2">
      <c r="A510" s="113"/>
      <c r="B510" s="200"/>
      <c r="C510" s="200"/>
      <c r="D510" s="201"/>
      <c r="E510" s="113"/>
      <c r="F510" s="113"/>
      <c r="G510" s="113"/>
      <c r="H510" s="113"/>
      <c r="I510" s="203"/>
      <c r="J510" s="203"/>
      <c r="K510" s="203"/>
      <c r="L510" s="203"/>
      <c r="M510" s="203"/>
      <c r="N510" s="204"/>
      <c r="O510" s="204"/>
      <c r="P510" s="201"/>
      <c r="Q510" s="201"/>
    </row>
    <row r="511" spans="1:17" x14ac:dyDescent="0.2">
      <c r="A511" s="113"/>
      <c r="B511" s="200"/>
      <c r="C511" s="200"/>
      <c r="D511" s="201"/>
      <c r="E511" s="113"/>
      <c r="F511" s="113"/>
      <c r="G511" s="113"/>
      <c r="H511" s="113"/>
      <c r="I511" s="203"/>
      <c r="J511" s="203"/>
      <c r="K511" s="203"/>
      <c r="L511" s="203"/>
      <c r="M511" s="203"/>
      <c r="N511" s="204"/>
      <c r="O511" s="204"/>
      <c r="P511" s="201"/>
      <c r="Q511" s="201"/>
    </row>
    <row r="512" spans="1:17" x14ac:dyDescent="0.2">
      <c r="A512" s="113"/>
      <c r="B512" s="200"/>
      <c r="C512" s="200"/>
      <c r="D512" s="201"/>
      <c r="E512" s="113"/>
      <c r="F512" s="113"/>
      <c r="G512" s="113"/>
      <c r="H512" s="113"/>
      <c r="I512" s="203"/>
      <c r="J512" s="203"/>
      <c r="K512" s="203"/>
      <c r="L512" s="203"/>
      <c r="M512" s="203"/>
      <c r="N512" s="204"/>
      <c r="O512" s="204"/>
      <c r="P512" s="201"/>
      <c r="Q512" s="201"/>
    </row>
    <row r="513" spans="1:17" x14ac:dyDescent="0.2">
      <c r="A513" s="113"/>
      <c r="B513" s="200"/>
      <c r="C513" s="200"/>
      <c r="D513" s="201"/>
      <c r="E513" s="113"/>
      <c r="F513" s="113"/>
      <c r="G513" s="113"/>
      <c r="H513" s="113"/>
      <c r="I513" s="203"/>
      <c r="J513" s="203"/>
      <c r="K513" s="203"/>
      <c r="L513" s="203"/>
      <c r="M513" s="203"/>
      <c r="N513" s="204"/>
      <c r="O513" s="204"/>
      <c r="P513" s="201"/>
      <c r="Q513" s="201"/>
    </row>
    <row r="514" spans="1:17" x14ac:dyDescent="0.2">
      <c r="A514" s="113"/>
      <c r="B514" s="200"/>
      <c r="C514" s="200"/>
      <c r="D514" s="201"/>
      <c r="E514" s="113"/>
      <c r="F514" s="113"/>
      <c r="G514" s="113"/>
      <c r="H514" s="113"/>
      <c r="I514" s="203"/>
      <c r="J514" s="203"/>
      <c r="K514" s="203"/>
      <c r="L514" s="203"/>
      <c r="M514" s="203"/>
      <c r="N514" s="204"/>
      <c r="O514" s="204"/>
      <c r="P514" s="201"/>
      <c r="Q514" s="201"/>
    </row>
    <row r="515" spans="1:17" x14ac:dyDescent="0.2">
      <c r="A515" s="113"/>
      <c r="B515" s="200"/>
      <c r="C515" s="200"/>
      <c r="D515" s="201"/>
      <c r="E515" s="113"/>
      <c r="F515" s="113"/>
      <c r="G515" s="113"/>
      <c r="H515" s="113"/>
      <c r="I515" s="203"/>
      <c r="J515" s="203"/>
      <c r="K515" s="203"/>
      <c r="L515" s="203"/>
      <c r="M515" s="203"/>
      <c r="N515" s="204"/>
      <c r="O515" s="204"/>
      <c r="P515" s="201"/>
      <c r="Q515" s="201"/>
    </row>
    <row r="516" spans="1:17" x14ac:dyDescent="0.2">
      <c r="A516" s="113"/>
      <c r="B516" s="200"/>
      <c r="C516" s="200"/>
      <c r="D516" s="201"/>
      <c r="E516" s="113"/>
      <c r="F516" s="113"/>
      <c r="G516" s="113"/>
      <c r="H516" s="113"/>
      <c r="I516" s="203"/>
      <c r="J516" s="203"/>
      <c r="K516" s="203"/>
      <c r="L516" s="203"/>
      <c r="M516" s="203"/>
      <c r="N516" s="204"/>
      <c r="O516" s="204"/>
      <c r="P516" s="201"/>
      <c r="Q516" s="201"/>
    </row>
    <row r="517" spans="1:17" x14ac:dyDescent="0.2">
      <c r="A517" s="113"/>
      <c r="B517" s="200"/>
      <c r="C517" s="200"/>
      <c r="D517" s="201"/>
      <c r="E517" s="113"/>
      <c r="F517" s="113"/>
      <c r="G517" s="113"/>
      <c r="H517" s="113"/>
      <c r="I517" s="203"/>
      <c r="J517" s="203"/>
      <c r="K517" s="203"/>
      <c r="L517" s="203"/>
      <c r="M517" s="203"/>
      <c r="N517" s="204"/>
      <c r="O517" s="204"/>
      <c r="P517" s="201"/>
      <c r="Q517" s="201"/>
    </row>
    <row r="518" spans="1:17" x14ac:dyDescent="0.2">
      <c r="A518" s="113"/>
      <c r="B518" s="200"/>
      <c r="C518" s="200"/>
      <c r="D518" s="201"/>
      <c r="E518" s="113"/>
      <c r="F518" s="113"/>
      <c r="G518" s="113"/>
      <c r="H518" s="113"/>
      <c r="I518" s="203"/>
      <c r="J518" s="203"/>
      <c r="K518" s="203"/>
      <c r="L518" s="203"/>
      <c r="M518" s="203"/>
      <c r="N518" s="204"/>
      <c r="O518" s="204"/>
      <c r="P518" s="201"/>
      <c r="Q518" s="201"/>
    </row>
    <row r="519" spans="1:17" x14ac:dyDescent="0.2">
      <c r="A519" s="113"/>
      <c r="B519" s="200"/>
      <c r="C519" s="200"/>
      <c r="D519" s="201"/>
      <c r="E519" s="113"/>
      <c r="F519" s="113"/>
      <c r="G519" s="113"/>
      <c r="H519" s="113"/>
      <c r="I519" s="203"/>
      <c r="J519" s="203"/>
      <c r="K519" s="203"/>
      <c r="L519" s="203"/>
      <c r="M519" s="203"/>
      <c r="N519" s="204"/>
      <c r="O519" s="204"/>
      <c r="P519" s="201"/>
      <c r="Q519" s="201"/>
    </row>
    <row r="520" spans="1:17" x14ac:dyDescent="0.2">
      <c r="A520" s="113"/>
      <c r="B520" s="200"/>
      <c r="C520" s="200"/>
      <c r="D520" s="201"/>
      <c r="E520" s="113"/>
      <c r="F520" s="113"/>
      <c r="G520" s="113"/>
      <c r="H520" s="113"/>
      <c r="I520" s="203"/>
      <c r="J520" s="203"/>
      <c r="K520" s="203"/>
      <c r="L520" s="203"/>
      <c r="M520" s="203"/>
      <c r="N520" s="204"/>
      <c r="O520" s="204"/>
      <c r="P520" s="201"/>
      <c r="Q520" s="201"/>
    </row>
    <row r="521" spans="1:17" x14ac:dyDescent="0.2">
      <c r="A521" s="113"/>
      <c r="B521" s="200"/>
      <c r="C521" s="200"/>
      <c r="D521" s="201"/>
      <c r="E521" s="113"/>
      <c r="F521" s="113"/>
      <c r="G521" s="113"/>
      <c r="H521" s="113"/>
      <c r="I521" s="203"/>
      <c r="J521" s="203"/>
      <c r="K521" s="203"/>
      <c r="L521" s="203"/>
      <c r="M521" s="203"/>
      <c r="N521" s="204"/>
      <c r="O521" s="204"/>
      <c r="P521" s="201"/>
      <c r="Q521" s="201"/>
    </row>
    <row r="522" spans="1:17" x14ac:dyDescent="0.2">
      <c r="A522" s="113"/>
      <c r="B522" s="200"/>
      <c r="C522" s="200"/>
      <c r="D522" s="201"/>
      <c r="E522" s="113"/>
      <c r="F522" s="113"/>
      <c r="G522" s="113"/>
      <c r="H522" s="113"/>
      <c r="I522" s="203"/>
      <c r="J522" s="203"/>
      <c r="K522" s="203"/>
      <c r="L522" s="203"/>
      <c r="M522" s="203"/>
      <c r="N522" s="204"/>
      <c r="O522" s="204"/>
      <c r="P522" s="201"/>
      <c r="Q522" s="201"/>
    </row>
    <row r="523" spans="1:17" x14ac:dyDescent="0.2">
      <c r="A523" s="113"/>
      <c r="B523" s="200"/>
      <c r="C523" s="200"/>
      <c r="D523" s="201"/>
      <c r="E523" s="113"/>
      <c r="F523" s="113"/>
      <c r="G523" s="113"/>
      <c r="H523" s="113"/>
      <c r="I523" s="203"/>
      <c r="J523" s="203"/>
      <c r="K523" s="203"/>
      <c r="L523" s="203"/>
      <c r="M523" s="203"/>
      <c r="N523" s="204"/>
      <c r="O523" s="204"/>
      <c r="P523" s="201"/>
      <c r="Q523" s="201"/>
    </row>
    <row r="524" spans="1:17" x14ac:dyDescent="0.2">
      <c r="A524" s="113"/>
      <c r="B524" s="200"/>
      <c r="C524" s="200"/>
      <c r="D524" s="201"/>
      <c r="E524" s="113"/>
      <c r="F524" s="113"/>
      <c r="G524" s="113"/>
      <c r="H524" s="113"/>
      <c r="I524" s="203"/>
      <c r="J524" s="203"/>
      <c r="K524" s="203"/>
      <c r="L524" s="203"/>
      <c r="M524" s="203"/>
      <c r="N524" s="204"/>
      <c r="O524" s="204"/>
      <c r="P524" s="201"/>
      <c r="Q524" s="201"/>
    </row>
    <row r="525" spans="1:17" x14ac:dyDescent="0.2">
      <c r="A525" s="113"/>
      <c r="B525" s="200"/>
      <c r="C525" s="200"/>
      <c r="D525" s="201"/>
      <c r="E525" s="113"/>
      <c r="F525" s="113"/>
      <c r="G525" s="113"/>
      <c r="H525" s="113"/>
      <c r="I525" s="203"/>
      <c r="J525" s="203"/>
      <c r="K525" s="203"/>
      <c r="L525" s="203"/>
      <c r="M525" s="203"/>
      <c r="N525" s="204"/>
      <c r="O525" s="204"/>
      <c r="P525" s="201"/>
      <c r="Q525" s="201"/>
    </row>
    <row r="526" spans="1:17" x14ac:dyDescent="0.2">
      <c r="A526" s="113"/>
      <c r="B526" s="200"/>
      <c r="C526" s="200"/>
      <c r="D526" s="201"/>
      <c r="E526" s="113"/>
      <c r="F526" s="113"/>
      <c r="G526" s="113"/>
      <c r="H526" s="113"/>
      <c r="I526" s="203"/>
      <c r="J526" s="203"/>
      <c r="K526" s="203"/>
      <c r="L526" s="203"/>
      <c r="M526" s="203"/>
      <c r="N526" s="204"/>
      <c r="O526" s="204"/>
      <c r="P526" s="201"/>
      <c r="Q526" s="201"/>
    </row>
    <row r="527" spans="1:17" x14ac:dyDescent="0.2">
      <c r="A527" s="113"/>
      <c r="B527" s="200"/>
      <c r="C527" s="200"/>
      <c r="D527" s="201"/>
      <c r="E527" s="113"/>
      <c r="F527" s="113"/>
      <c r="G527" s="113"/>
      <c r="H527" s="113"/>
      <c r="I527" s="203"/>
      <c r="J527" s="203"/>
      <c r="K527" s="203"/>
      <c r="L527" s="203"/>
      <c r="M527" s="203"/>
      <c r="N527" s="204"/>
      <c r="O527" s="204"/>
      <c r="P527" s="201"/>
      <c r="Q527" s="201"/>
    </row>
    <row r="528" spans="1:17" x14ac:dyDescent="0.2">
      <c r="A528" s="113"/>
      <c r="B528" s="200"/>
      <c r="C528" s="200"/>
      <c r="D528" s="201"/>
      <c r="E528" s="113"/>
      <c r="F528" s="113"/>
      <c r="G528" s="113"/>
      <c r="H528" s="113"/>
      <c r="I528" s="203"/>
      <c r="J528" s="203"/>
      <c r="K528" s="203"/>
      <c r="L528" s="203"/>
      <c r="M528" s="203"/>
      <c r="N528" s="204"/>
      <c r="O528" s="204"/>
      <c r="P528" s="201"/>
      <c r="Q528" s="201"/>
    </row>
    <row r="529" spans="1:17" x14ac:dyDescent="0.2">
      <c r="A529" s="113"/>
      <c r="B529" s="200"/>
      <c r="C529" s="200"/>
      <c r="D529" s="201"/>
      <c r="E529" s="113"/>
      <c r="F529" s="113"/>
      <c r="G529" s="113"/>
      <c r="H529" s="113"/>
      <c r="I529" s="203"/>
      <c r="J529" s="203"/>
      <c r="K529" s="203"/>
      <c r="L529" s="203"/>
      <c r="M529" s="203"/>
      <c r="N529" s="204"/>
      <c r="O529" s="204"/>
      <c r="P529" s="201"/>
      <c r="Q529" s="201"/>
    </row>
    <row r="530" spans="1:17" x14ac:dyDescent="0.2">
      <c r="A530" s="113"/>
      <c r="B530" s="200"/>
      <c r="C530" s="200"/>
      <c r="D530" s="201"/>
      <c r="E530" s="113"/>
      <c r="F530" s="113"/>
      <c r="G530" s="113"/>
      <c r="H530" s="113"/>
      <c r="I530" s="203"/>
      <c r="J530" s="203"/>
      <c r="K530" s="203"/>
      <c r="L530" s="203"/>
      <c r="M530" s="203"/>
      <c r="N530" s="204"/>
      <c r="O530" s="204"/>
      <c r="P530" s="201"/>
      <c r="Q530" s="201"/>
    </row>
    <row r="531" spans="1:17" x14ac:dyDescent="0.2">
      <c r="A531" s="113"/>
      <c r="B531" s="200"/>
      <c r="C531" s="200"/>
      <c r="D531" s="201"/>
      <c r="E531" s="113"/>
      <c r="F531" s="113"/>
      <c r="G531" s="113"/>
      <c r="H531" s="113"/>
      <c r="I531" s="203"/>
      <c r="J531" s="203"/>
      <c r="K531" s="203"/>
      <c r="L531" s="203"/>
      <c r="M531" s="203"/>
      <c r="N531" s="204"/>
      <c r="O531" s="204"/>
      <c r="P531" s="201"/>
      <c r="Q531" s="201"/>
    </row>
    <row r="532" spans="1:17" x14ac:dyDescent="0.2">
      <c r="A532" s="113"/>
      <c r="B532" s="200"/>
      <c r="C532" s="200"/>
      <c r="D532" s="201"/>
      <c r="E532" s="113"/>
      <c r="F532" s="113"/>
      <c r="G532" s="113"/>
      <c r="H532" s="113"/>
      <c r="I532" s="203"/>
      <c r="J532" s="203"/>
      <c r="K532" s="203"/>
      <c r="L532" s="203"/>
      <c r="M532" s="203"/>
      <c r="N532" s="204"/>
      <c r="O532" s="204"/>
      <c r="P532" s="201"/>
      <c r="Q532" s="201"/>
    </row>
    <row r="533" spans="1:17" x14ac:dyDescent="0.2">
      <c r="A533" s="113"/>
      <c r="B533" s="200"/>
      <c r="C533" s="200"/>
      <c r="D533" s="201"/>
      <c r="E533" s="113"/>
      <c r="F533" s="113"/>
      <c r="G533" s="113"/>
      <c r="H533" s="113"/>
      <c r="I533" s="203"/>
      <c r="J533" s="203"/>
      <c r="K533" s="203"/>
      <c r="L533" s="203"/>
      <c r="M533" s="203"/>
      <c r="N533" s="204"/>
      <c r="O533" s="204"/>
      <c r="P533" s="201"/>
      <c r="Q533" s="201"/>
    </row>
    <row r="534" spans="1:17" x14ac:dyDescent="0.2">
      <c r="A534" s="113"/>
      <c r="B534" s="200"/>
      <c r="C534" s="200"/>
      <c r="D534" s="201"/>
      <c r="E534" s="113"/>
      <c r="F534" s="113"/>
      <c r="G534" s="113"/>
      <c r="H534" s="113"/>
      <c r="I534" s="203"/>
      <c r="J534" s="203"/>
      <c r="K534" s="203"/>
      <c r="L534" s="203"/>
      <c r="M534" s="203"/>
      <c r="N534" s="204"/>
      <c r="O534" s="204"/>
      <c r="P534" s="201"/>
      <c r="Q534" s="201"/>
    </row>
    <row r="535" spans="1:17" x14ac:dyDescent="0.2">
      <c r="A535" s="113"/>
      <c r="B535" s="200"/>
      <c r="C535" s="200"/>
      <c r="D535" s="201"/>
      <c r="E535" s="113"/>
      <c r="F535" s="113"/>
      <c r="G535" s="113"/>
      <c r="H535" s="113"/>
      <c r="I535" s="203"/>
      <c r="J535" s="203"/>
      <c r="K535" s="203"/>
      <c r="L535" s="203"/>
      <c r="M535" s="203"/>
      <c r="N535" s="204"/>
      <c r="O535" s="204"/>
      <c r="P535" s="201"/>
      <c r="Q535" s="201"/>
    </row>
    <row r="536" spans="1:17" x14ac:dyDescent="0.2">
      <c r="A536" s="113"/>
      <c r="B536" s="200"/>
      <c r="C536" s="200"/>
      <c r="D536" s="201"/>
      <c r="E536" s="113"/>
      <c r="F536" s="113"/>
      <c r="G536" s="113"/>
      <c r="H536" s="113"/>
      <c r="I536" s="203"/>
      <c r="J536" s="203"/>
      <c r="K536" s="203"/>
      <c r="L536" s="203"/>
      <c r="M536" s="203"/>
      <c r="N536" s="204"/>
      <c r="O536" s="204"/>
      <c r="P536" s="201"/>
      <c r="Q536" s="201"/>
    </row>
    <row r="537" spans="1:17" x14ac:dyDescent="0.2">
      <c r="A537" s="113"/>
      <c r="B537" s="200"/>
      <c r="C537" s="200"/>
      <c r="D537" s="201"/>
      <c r="E537" s="113"/>
      <c r="F537" s="113"/>
      <c r="G537" s="113"/>
      <c r="H537" s="113"/>
      <c r="I537" s="203"/>
      <c r="J537" s="203"/>
      <c r="K537" s="203"/>
      <c r="L537" s="203"/>
      <c r="M537" s="203"/>
      <c r="N537" s="204"/>
      <c r="O537" s="204"/>
      <c r="P537" s="201"/>
      <c r="Q537" s="201"/>
    </row>
    <row r="538" spans="1:17" x14ac:dyDescent="0.2">
      <c r="A538" s="113"/>
      <c r="B538" s="200"/>
      <c r="C538" s="200"/>
      <c r="D538" s="201"/>
      <c r="E538" s="113"/>
      <c r="F538" s="113"/>
      <c r="G538" s="113"/>
      <c r="H538" s="113"/>
      <c r="I538" s="203"/>
      <c r="J538" s="203"/>
      <c r="K538" s="203"/>
      <c r="L538" s="203"/>
      <c r="M538" s="203"/>
      <c r="N538" s="204"/>
      <c r="O538" s="204"/>
      <c r="P538" s="201"/>
      <c r="Q538" s="201"/>
    </row>
    <row r="539" spans="1:17" x14ac:dyDescent="0.2">
      <c r="A539" s="113"/>
      <c r="B539" s="200"/>
      <c r="C539" s="200"/>
      <c r="D539" s="201"/>
      <c r="E539" s="113"/>
      <c r="F539" s="113"/>
      <c r="G539" s="113"/>
      <c r="H539" s="113"/>
      <c r="I539" s="203"/>
      <c r="J539" s="203"/>
      <c r="K539" s="203"/>
      <c r="L539" s="203"/>
      <c r="M539" s="203"/>
      <c r="N539" s="204"/>
      <c r="O539" s="204"/>
      <c r="P539" s="201"/>
      <c r="Q539" s="201"/>
    </row>
    <row r="540" spans="1:17" x14ac:dyDescent="0.2">
      <c r="A540" s="113"/>
      <c r="B540" s="200"/>
      <c r="C540" s="200"/>
      <c r="D540" s="201"/>
      <c r="E540" s="113"/>
      <c r="F540" s="113"/>
      <c r="G540" s="113"/>
      <c r="H540" s="113"/>
      <c r="I540" s="203"/>
      <c r="J540" s="203"/>
      <c r="K540" s="203"/>
      <c r="L540" s="203"/>
      <c r="M540" s="203"/>
      <c r="N540" s="204"/>
      <c r="O540" s="204"/>
      <c r="P540" s="201"/>
      <c r="Q540" s="201"/>
    </row>
    <row r="541" spans="1:17" x14ac:dyDescent="0.2">
      <c r="A541" s="113"/>
      <c r="B541" s="200"/>
      <c r="C541" s="200"/>
      <c r="D541" s="201"/>
      <c r="E541" s="113"/>
      <c r="F541" s="113"/>
      <c r="G541" s="113"/>
      <c r="H541" s="113"/>
      <c r="I541" s="203"/>
      <c r="J541" s="203"/>
      <c r="K541" s="203"/>
      <c r="L541" s="203"/>
      <c r="M541" s="203"/>
      <c r="N541" s="204"/>
      <c r="O541" s="204"/>
      <c r="P541" s="201"/>
      <c r="Q541" s="201"/>
    </row>
    <row r="542" spans="1:17" x14ac:dyDescent="0.2">
      <c r="A542" s="113"/>
      <c r="B542" s="200"/>
      <c r="C542" s="200"/>
      <c r="D542" s="201"/>
      <c r="E542" s="113"/>
      <c r="F542" s="113"/>
      <c r="G542" s="113"/>
      <c r="H542" s="113"/>
      <c r="I542" s="203"/>
      <c r="J542" s="203"/>
      <c r="K542" s="203"/>
      <c r="L542" s="203"/>
      <c r="M542" s="203"/>
      <c r="N542" s="204"/>
      <c r="O542" s="204"/>
      <c r="P542" s="201"/>
      <c r="Q542" s="201"/>
    </row>
    <row r="543" spans="1:17" x14ac:dyDescent="0.2">
      <c r="A543" s="113"/>
      <c r="B543" s="200"/>
      <c r="C543" s="200"/>
      <c r="D543" s="201"/>
      <c r="E543" s="113"/>
      <c r="F543" s="113"/>
      <c r="G543" s="113"/>
      <c r="H543" s="113"/>
      <c r="I543" s="203"/>
      <c r="J543" s="203"/>
      <c r="K543" s="203"/>
      <c r="L543" s="203"/>
      <c r="M543" s="203"/>
      <c r="N543" s="204"/>
      <c r="O543" s="204"/>
      <c r="P543" s="201"/>
      <c r="Q543" s="201"/>
    </row>
    <row r="544" spans="1:17" x14ac:dyDescent="0.2">
      <c r="A544" s="113"/>
      <c r="B544" s="200"/>
      <c r="C544" s="200"/>
      <c r="D544" s="201"/>
      <c r="E544" s="113"/>
      <c r="F544" s="113"/>
      <c r="G544" s="113"/>
      <c r="H544" s="113"/>
      <c r="I544" s="203"/>
      <c r="J544" s="203"/>
      <c r="K544" s="203"/>
      <c r="L544" s="203"/>
      <c r="M544" s="203"/>
      <c r="N544" s="204"/>
      <c r="O544" s="204"/>
      <c r="P544" s="201"/>
      <c r="Q544" s="201"/>
    </row>
    <row r="545" spans="1:17" x14ac:dyDescent="0.2">
      <c r="A545" s="113"/>
      <c r="B545" s="200"/>
      <c r="C545" s="200"/>
      <c r="D545" s="201"/>
      <c r="E545" s="113"/>
      <c r="F545" s="113"/>
      <c r="G545" s="113"/>
      <c r="H545" s="113"/>
      <c r="I545" s="203"/>
      <c r="J545" s="203"/>
      <c r="K545" s="203"/>
      <c r="L545" s="203"/>
      <c r="M545" s="203"/>
      <c r="N545" s="204"/>
      <c r="O545" s="204"/>
      <c r="P545" s="201"/>
      <c r="Q545" s="201"/>
    </row>
    <row r="546" spans="1:17" x14ac:dyDescent="0.2">
      <c r="A546" s="113"/>
      <c r="B546" s="200"/>
      <c r="C546" s="200"/>
      <c r="D546" s="201"/>
      <c r="E546" s="113"/>
      <c r="F546" s="113"/>
      <c r="G546" s="113"/>
      <c r="H546" s="113"/>
      <c r="I546" s="203"/>
      <c r="J546" s="203"/>
      <c r="K546" s="203"/>
      <c r="L546" s="203"/>
      <c r="M546" s="203"/>
      <c r="N546" s="204"/>
      <c r="O546" s="204"/>
      <c r="P546" s="201"/>
      <c r="Q546" s="201"/>
    </row>
    <row r="547" spans="1:17" x14ac:dyDescent="0.2">
      <c r="A547" s="113"/>
      <c r="B547" s="200"/>
      <c r="C547" s="200"/>
      <c r="D547" s="201"/>
      <c r="E547" s="113"/>
      <c r="F547" s="113"/>
      <c r="G547" s="113"/>
      <c r="H547" s="113"/>
      <c r="I547" s="203"/>
      <c r="J547" s="203"/>
      <c r="K547" s="203"/>
      <c r="L547" s="203"/>
      <c r="M547" s="203"/>
      <c r="N547" s="204"/>
      <c r="O547" s="204"/>
      <c r="P547" s="201"/>
      <c r="Q547" s="201"/>
    </row>
    <row r="548" spans="1:17" x14ac:dyDescent="0.2">
      <c r="A548" s="113"/>
      <c r="B548" s="200"/>
      <c r="C548" s="200"/>
      <c r="D548" s="201"/>
      <c r="E548" s="113"/>
      <c r="F548" s="113"/>
      <c r="G548" s="113"/>
      <c r="H548" s="113"/>
      <c r="I548" s="203"/>
      <c r="J548" s="203"/>
      <c r="K548" s="203"/>
      <c r="L548" s="203"/>
      <c r="M548" s="203"/>
      <c r="N548" s="204"/>
      <c r="O548" s="204"/>
      <c r="P548" s="201"/>
      <c r="Q548" s="201"/>
    </row>
    <row r="549" spans="1:17" x14ac:dyDescent="0.2">
      <c r="A549" s="113"/>
      <c r="B549" s="200"/>
      <c r="C549" s="200"/>
      <c r="D549" s="201"/>
      <c r="E549" s="113"/>
      <c r="F549" s="113"/>
      <c r="G549" s="113"/>
      <c r="H549" s="113"/>
      <c r="I549" s="203"/>
      <c r="J549" s="203"/>
      <c r="K549" s="203"/>
      <c r="L549" s="203"/>
      <c r="M549" s="203"/>
      <c r="N549" s="204"/>
      <c r="O549" s="204"/>
      <c r="P549" s="201"/>
      <c r="Q549" s="201"/>
    </row>
    <row r="550" spans="1:17" x14ac:dyDescent="0.2">
      <c r="A550" s="113"/>
      <c r="B550" s="200"/>
      <c r="C550" s="200"/>
      <c r="D550" s="201"/>
      <c r="E550" s="113"/>
      <c r="F550" s="113"/>
      <c r="G550" s="113"/>
      <c r="H550" s="113"/>
      <c r="I550" s="203"/>
      <c r="J550" s="203"/>
      <c r="K550" s="203"/>
      <c r="L550" s="203"/>
      <c r="M550" s="203"/>
      <c r="N550" s="204"/>
      <c r="O550" s="204"/>
      <c r="P550" s="201"/>
      <c r="Q550" s="201"/>
    </row>
    <row r="551" spans="1:17" x14ac:dyDescent="0.2">
      <c r="A551" s="113"/>
      <c r="B551" s="200"/>
      <c r="C551" s="200"/>
      <c r="D551" s="201"/>
      <c r="E551" s="113"/>
      <c r="F551" s="113"/>
      <c r="G551" s="113"/>
      <c r="H551" s="113"/>
      <c r="I551" s="203"/>
      <c r="J551" s="203"/>
      <c r="K551" s="203"/>
      <c r="L551" s="203"/>
      <c r="M551" s="203"/>
      <c r="N551" s="204"/>
      <c r="O551" s="204"/>
      <c r="P551" s="201"/>
      <c r="Q551" s="201"/>
    </row>
    <row r="552" spans="1:17" x14ac:dyDescent="0.2">
      <c r="A552" s="113"/>
      <c r="B552" s="200"/>
      <c r="C552" s="200"/>
      <c r="D552" s="201"/>
      <c r="E552" s="113"/>
      <c r="F552" s="113"/>
      <c r="G552" s="113"/>
      <c r="H552" s="113"/>
      <c r="I552" s="203"/>
      <c r="J552" s="203"/>
      <c r="K552" s="203"/>
      <c r="L552" s="203"/>
      <c r="M552" s="203"/>
      <c r="N552" s="204"/>
      <c r="O552" s="204"/>
      <c r="P552" s="201"/>
      <c r="Q552" s="201"/>
    </row>
    <row r="553" spans="1:17" x14ac:dyDescent="0.2">
      <c r="A553" s="113"/>
      <c r="B553" s="200"/>
      <c r="C553" s="200"/>
      <c r="D553" s="201"/>
      <c r="E553" s="113"/>
      <c r="F553" s="113"/>
      <c r="G553" s="113"/>
      <c r="H553" s="113"/>
      <c r="I553" s="203"/>
      <c r="J553" s="203"/>
      <c r="K553" s="203"/>
      <c r="L553" s="203"/>
      <c r="M553" s="203"/>
      <c r="N553" s="204"/>
      <c r="O553" s="204"/>
      <c r="P553" s="201"/>
      <c r="Q553" s="201"/>
    </row>
    <row r="554" spans="1:17" x14ac:dyDescent="0.2">
      <c r="A554" s="113"/>
      <c r="B554" s="200"/>
      <c r="C554" s="200"/>
      <c r="D554" s="201"/>
      <c r="E554" s="113"/>
      <c r="F554" s="113"/>
      <c r="G554" s="113"/>
      <c r="H554" s="113"/>
      <c r="I554" s="203"/>
      <c r="J554" s="203"/>
      <c r="K554" s="203"/>
      <c r="L554" s="203"/>
      <c r="M554" s="203"/>
      <c r="N554" s="204"/>
      <c r="O554" s="204"/>
      <c r="P554" s="201"/>
      <c r="Q554" s="201"/>
    </row>
    <row r="555" spans="1:17" x14ac:dyDescent="0.2">
      <c r="A555" s="113"/>
      <c r="B555" s="200"/>
      <c r="C555" s="200"/>
      <c r="D555" s="201"/>
      <c r="E555" s="113"/>
      <c r="F555" s="113"/>
      <c r="G555" s="113"/>
      <c r="H555" s="113"/>
      <c r="I555" s="203"/>
      <c r="J555" s="203"/>
      <c r="K555" s="203"/>
      <c r="L555" s="203"/>
      <c r="M555" s="203"/>
      <c r="N555" s="204"/>
      <c r="O555" s="204"/>
      <c r="P555" s="201"/>
      <c r="Q555" s="201"/>
    </row>
    <row r="556" spans="1:17" x14ac:dyDescent="0.2">
      <c r="A556" s="113"/>
      <c r="B556" s="200"/>
      <c r="C556" s="200"/>
      <c r="D556" s="201"/>
      <c r="E556" s="113"/>
      <c r="F556" s="113"/>
      <c r="G556" s="113"/>
      <c r="H556" s="113"/>
      <c r="I556" s="203"/>
      <c r="J556" s="203"/>
      <c r="K556" s="203"/>
      <c r="L556" s="203"/>
      <c r="M556" s="203"/>
      <c r="N556" s="204"/>
      <c r="O556" s="204"/>
      <c r="P556" s="201"/>
      <c r="Q556" s="201"/>
    </row>
    <row r="557" spans="1:17" x14ac:dyDescent="0.2">
      <c r="A557" s="113"/>
      <c r="B557" s="200"/>
      <c r="C557" s="200"/>
      <c r="D557" s="201"/>
      <c r="E557" s="113"/>
      <c r="F557" s="113"/>
      <c r="G557" s="113"/>
      <c r="H557" s="113"/>
      <c r="I557" s="203"/>
      <c r="J557" s="203"/>
      <c r="K557" s="203"/>
      <c r="L557" s="203"/>
      <c r="M557" s="203"/>
      <c r="N557" s="204"/>
      <c r="O557" s="204"/>
      <c r="P557" s="201"/>
      <c r="Q557" s="201"/>
    </row>
    <row r="558" spans="1:17" x14ac:dyDescent="0.2">
      <c r="A558" s="113"/>
      <c r="B558" s="200"/>
      <c r="C558" s="200"/>
      <c r="D558" s="201"/>
      <c r="E558" s="113"/>
      <c r="F558" s="113"/>
      <c r="G558" s="113"/>
      <c r="H558" s="113"/>
      <c r="I558" s="203"/>
      <c r="J558" s="203"/>
      <c r="K558" s="203"/>
      <c r="L558" s="203"/>
      <c r="M558" s="203"/>
      <c r="N558" s="204"/>
      <c r="O558" s="204"/>
      <c r="P558" s="201"/>
      <c r="Q558" s="201"/>
    </row>
    <row r="559" spans="1:17" x14ac:dyDescent="0.2">
      <c r="A559" s="113"/>
      <c r="B559" s="200"/>
      <c r="C559" s="200"/>
      <c r="D559" s="201"/>
      <c r="E559" s="113"/>
      <c r="F559" s="113"/>
      <c r="G559" s="113"/>
      <c r="H559" s="113"/>
      <c r="I559" s="203"/>
      <c r="J559" s="203"/>
      <c r="K559" s="203"/>
      <c r="L559" s="203"/>
      <c r="M559" s="203"/>
      <c r="N559" s="204"/>
      <c r="O559" s="204"/>
      <c r="P559" s="201"/>
      <c r="Q559" s="201"/>
    </row>
    <row r="560" spans="1:17" x14ac:dyDescent="0.2">
      <c r="A560" s="113"/>
      <c r="B560" s="200"/>
      <c r="C560" s="200"/>
      <c r="D560" s="201"/>
      <c r="E560" s="113"/>
      <c r="F560" s="113"/>
      <c r="G560" s="113"/>
      <c r="H560" s="113"/>
      <c r="I560" s="203"/>
      <c r="J560" s="203"/>
      <c r="K560" s="203"/>
      <c r="L560" s="203"/>
      <c r="M560" s="203"/>
      <c r="N560" s="204"/>
      <c r="O560" s="204"/>
      <c r="P560" s="201"/>
      <c r="Q560" s="201"/>
    </row>
    <row r="561" spans="1:17" x14ac:dyDescent="0.2">
      <c r="A561" s="113"/>
      <c r="B561" s="200"/>
      <c r="C561" s="200"/>
      <c r="D561" s="201"/>
      <c r="E561" s="113"/>
      <c r="F561" s="113"/>
      <c r="G561" s="113"/>
      <c r="H561" s="113"/>
      <c r="I561" s="203"/>
      <c r="J561" s="203"/>
      <c r="K561" s="203"/>
      <c r="L561" s="203"/>
      <c r="M561" s="203"/>
      <c r="N561" s="204"/>
      <c r="O561" s="204"/>
      <c r="P561" s="201"/>
      <c r="Q561" s="201"/>
    </row>
    <row r="562" spans="1:17" x14ac:dyDescent="0.2">
      <c r="A562" s="113"/>
      <c r="B562" s="200"/>
      <c r="C562" s="200"/>
      <c r="D562" s="201"/>
      <c r="E562" s="113"/>
      <c r="F562" s="113"/>
      <c r="G562" s="113"/>
      <c r="H562" s="113"/>
      <c r="I562" s="203"/>
      <c r="J562" s="203"/>
      <c r="K562" s="203"/>
      <c r="L562" s="203"/>
      <c r="M562" s="203"/>
      <c r="N562" s="204"/>
      <c r="O562" s="204"/>
      <c r="P562" s="201"/>
      <c r="Q562" s="201"/>
    </row>
    <row r="563" spans="1:17" x14ac:dyDescent="0.2">
      <c r="A563" s="113"/>
      <c r="B563" s="200"/>
      <c r="C563" s="200"/>
      <c r="D563" s="201"/>
      <c r="E563" s="113"/>
      <c r="F563" s="113"/>
      <c r="G563" s="113"/>
      <c r="H563" s="113"/>
      <c r="I563" s="203"/>
      <c r="J563" s="203"/>
      <c r="K563" s="203"/>
      <c r="L563" s="203"/>
      <c r="M563" s="203"/>
      <c r="N563" s="204"/>
      <c r="O563" s="204"/>
      <c r="P563" s="201"/>
      <c r="Q563" s="201"/>
    </row>
    <row r="564" spans="1:17" x14ac:dyDescent="0.2">
      <c r="A564" s="113"/>
      <c r="B564" s="200"/>
      <c r="C564" s="200"/>
      <c r="D564" s="201"/>
      <c r="E564" s="113"/>
      <c r="F564" s="113"/>
      <c r="G564" s="113"/>
      <c r="H564" s="113"/>
      <c r="I564" s="203"/>
      <c r="J564" s="203"/>
      <c r="K564" s="203"/>
      <c r="L564" s="203"/>
      <c r="M564" s="203"/>
      <c r="N564" s="204"/>
      <c r="O564" s="204"/>
      <c r="P564" s="201"/>
      <c r="Q564" s="201"/>
    </row>
    <row r="565" spans="1:17" x14ac:dyDescent="0.2">
      <c r="A565" s="113"/>
      <c r="B565" s="200"/>
      <c r="C565" s="200"/>
      <c r="D565" s="201"/>
      <c r="E565" s="113"/>
      <c r="F565" s="113"/>
      <c r="G565" s="113"/>
      <c r="H565" s="113"/>
      <c r="I565" s="203"/>
      <c r="J565" s="203"/>
      <c r="K565" s="203"/>
      <c r="L565" s="203"/>
      <c r="M565" s="203"/>
      <c r="N565" s="204"/>
      <c r="O565" s="204"/>
      <c r="P565" s="201"/>
      <c r="Q565" s="201"/>
    </row>
    <row r="566" spans="1:17" x14ac:dyDescent="0.2">
      <c r="A566" s="113"/>
      <c r="B566" s="200"/>
      <c r="C566" s="200"/>
      <c r="D566" s="201"/>
      <c r="E566" s="113"/>
      <c r="F566" s="113"/>
      <c r="G566" s="113"/>
      <c r="H566" s="113"/>
      <c r="I566" s="203"/>
      <c r="J566" s="203"/>
      <c r="K566" s="203"/>
      <c r="L566" s="203"/>
      <c r="M566" s="203"/>
      <c r="N566" s="204"/>
      <c r="O566" s="204"/>
      <c r="P566" s="201"/>
      <c r="Q566" s="201"/>
    </row>
    <row r="567" spans="1:17" x14ac:dyDescent="0.2">
      <c r="A567" s="113"/>
      <c r="B567" s="200"/>
      <c r="C567" s="200"/>
      <c r="D567" s="201"/>
      <c r="E567" s="113"/>
      <c r="F567" s="113"/>
      <c r="G567" s="113"/>
      <c r="H567" s="113"/>
      <c r="I567" s="203"/>
      <c r="J567" s="203"/>
      <c r="K567" s="203"/>
      <c r="L567" s="203"/>
      <c r="M567" s="203"/>
      <c r="N567" s="204"/>
      <c r="O567" s="204"/>
      <c r="P567" s="201"/>
      <c r="Q567" s="201"/>
    </row>
    <row r="568" spans="1:17" x14ac:dyDescent="0.2">
      <c r="A568" s="113"/>
      <c r="B568" s="200"/>
      <c r="C568" s="200"/>
      <c r="D568" s="201"/>
      <c r="E568" s="113"/>
      <c r="F568" s="113"/>
      <c r="G568" s="113"/>
      <c r="H568" s="113"/>
      <c r="I568" s="203"/>
      <c r="J568" s="203"/>
      <c r="K568" s="203"/>
      <c r="L568" s="203"/>
      <c r="M568" s="203"/>
      <c r="N568" s="204"/>
      <c r="O568" s="204"/>
      <c r="P568" s="201"/>
      <c r="Q568" s="201"/>
    </row>
    <row r="569" spans="1:17" x14ac:dyDescent="0.2">
      <c r="A569" s="113"/>
      <c r="B569" s="200"/>
      <c r="C569" s="200"/>
      <c r="D569" s="201"/>
      <c r="E569" s="113"/>
      <c r="F569" s="113"/>
      <c r="G569" s="113"/>
      <c r="H569" s="113"/>
      <c r="I569" s="203"/>
      <c r="J569" s="203"/>
      <c r="K569" s="203"/>
      <c r="L569" s="203"/>
      <c r="M569" s="203"/>
      <c r="N569" s="204"/>
      <c r="O569" s="204"/>
      <c r="P569" s="201"/>
      <c r="Q569" s="201"/>
    </row>
    <row r="570" spans="1:17" x14ac:dyDescent="0.2">
      <c r="A570" s="113"/>
      <c r="B570" s="200"/>
      <c r="C570" s="200"/>
      <c r="D570" s="201"/>
      <c r="E570" s="113"/>
      <c r="F570" s="113"/>
      <c r="G570" s="113"/>
      <c r="H570" s="113"/>
      <c r="I570" s="203"/>
      <c r="J570" s="203"/>
      <c r="K570" s="203"/>
      <c r="L570" s="203"/>
      <c r="M570" s="203"/>
      <c r="N570" s="204"/>
      <c r="O570" s="204"/>
      <c r="P570" s="201"/>
      <c r="Q570" s="201"/>
    </row>
    <row r="571" spans="1:17" x14ac:dyDescent="0.2">
      <c r="A571" s="113"/>
      <c r="B571" s="200"/>
      <c r="C571" s="200"/>
      <c r="D571" s="201"/>
      <c r="E571" s="113"/>
      <c r="F571" s="113"/>
      <c r="G571" s="113"/>
      <c r="H571" s="113"/>
      <c r="I571" s="203"/>
      <c r="J571" s="203"/>
      <c r="K571" s="203"/>
      <c r="L571" s="203"/>
      <c r="M571" s="203"/>
      <c r="N571" s="204"/>
      <c r="O571" s="204"/>
      <c r="P571" s="201"/>
      <c r="Q571" s="201"/>
    </row>
    <row r="572" spans="1:17" x14ac:dyDescent="0.2">
      <c r="A572" s="113"/>
      <c r="B572" s="200"/>
      <c r="C572" s="200"/>
      <c r="D572" s="201"/>
      <c r="E572" s="113"/>
      <c r="F572" s="113"/>
      <c r="G572" s="113"/>
      <c r="H572" s="113"/>
      <c r="I572" s="203"/>
      <c r="J572" s="203"/>
      <c r="K572" s="203"/>
      <c r="L572" s="203"/>
      <c r="M572" s="203"/>
      <c r="N572" s="204"/>
      <c r="O572" s="204"/>
      <c r="P572" s="201"/>
      <c r="Q572" s="201"/>
    </row>
    <row r="573" spans="1:17" x14ac:dyDescent="0.2">
      <c r="A573" s="113"/>
      <c r="B573" s="200"/>
      <c r="C573" s="200"/>
      <c r="D573" s="201"/>
      <c r="E573" s="113"/>
      <c r="F573" s="113"/>
      <c r="G573" s="113"/>
      <c r="H573" s="113"/>
      <c r="I573" s="203"/>
      <c r="J573" s="203"/>
      <c r="K573" s="203"/>
      <c r="L573" s="203"/>
      <c r="M573" s="203"/>
      <c r="N573" s="204"/>
      <c r="O573" s="204"/>
      <c r="P573" s="201"/>
      <c r="Q573" s="201"/>
    </row>
    <row r="574" spans="1:17" x14ac:dyDescent="0.2">
      <c r="A574" s="113"/>
      <c r="B574" s="200"/>
      <c r="C574" s="200"/>
      <c r="D574" s="201"/>
      <c r="E574" s="113"/>
      <c r="F574" s="113"/>
      <c r="G574" s="113"/>
      <c r="H574" s="113"/>
      <c r="I574" s="203"/>
      <c r="J574" s="203"/>
      <c r="K574" s="203"/>
      <c r="L574" s="203"/>
      <c r="M574" s="203"/>
      <c r="N574" s="204"/>
      <c r="O574" s="204"/>
      <c r="P574" s="201"/>
      <c r="Q574" s="201"/>
    </row>
    <row r="575" spans="1:17" x14ac:dyDescent="0.2">
      <c r="A575" s="113"/>
      <c r="B575" s="200"/>
      <c r="C575" s="200"/>
      <c r="D575" s="201"/>
      <c r="E575" s="113"/>
      <c r="F575" s="113"/>
      <c r="G575" s="113"/>
      <c r="H575" s="113"/>
      <c r="I575" s="203"/>
      <c r="J575" s="203"/>
      <c r="K575" s="203"/>
      <c r="L575" s="203"/>
      <c r="M575" s="203"/>
      <c r="N575" s="204"/>
      <c r="O575" s="204"/>
      <c r="P575" s="201"/>
      <c r="Q575" s="201"/>
    </row>
    <row r="576" spans="1:17" x14ac:dyDescent="0.2">
      <c r="A576" s="113"/>
      <c r="B576" s="200"/>
      <c r="C576" s="200"/>
      <c r="D576" s="201"/>
      <c r="E576" s="113"/>
      <c r="F576" s="113"/>
      <c r="G576" s="113"/>
      <c r="H576" s="113"/>
      <c r="I576" s="203"/>
      <c r="J576" s="203"/>
      <c r="K576" s="203"/>
      <c r="L576" s="203"/>
      <c r="M576" s="203"/>
      <c r="N576" s="204"/>
      <c r="O576" s="204"/>
      <c r="P576" s="201"/>
      <c r="Q576" s="201"/>
    </row>
    <row r="577" spans="1:17" x14ac:dyDescent="0.2">
      <c r="A577" s="113"/>
      <c r="B577" s="200"/>
      <c r="C577" s="200"/>
      <c r="D577" s="201"/>
      <c r="E577" s="113"/>
      <c r="F577" s="113"/>
      <c r="G577" s="113"/>
      <c r="H577" s="113"/>
      <c r="I577" s="203"/>
      <c r="J577" s="203"/>
      <c r="K577" s="203"/>
      <c r="L577" s="203"/>
      <c r="M577" s="203"/>
      <c r="N577" s="204"/>
      <c r="O577" s="204"/>
      <c r="P577" s="201"/>
      <c r="Q577" s="201"/>
    </row>
    <row r="578" spans="1:17" x14ac:dyDescent="0.2">
      <c r="A578" s="113"/>
      <c r="B578" s="200"/>
      <c r="C578" s="200"/>
      <c r="D578" s="201"/>
      <c r="E578" s="113"/>
      <c r="F578" s="113"/>
      <c r="G578" s="113"/>
      <c r="H578" s="113"/>
      <c r="I578" s="203"/>
      <c r="J578" s="203"/>
      <c r="K578" s="203"/>
      <c r="L578" s="203"/>
      <c r="M578" s="203"/>
      <c r="N578" s="204"/>
      <c r="O578" s="204"/>
      <c r="P578" s="201"/>
      <c r="Q578" s="201"/>
    </row>
    <row r="579" spans="1:17" x14ac:dyDescent="0.2">
      <c r="A579" s="113"/>
      <c r="B579" s="200"/>
      <c r="C579" s="200"/>
      <c r="D579" s="201"/>
      <c r="E579" s="113"/>
      <c r="F579" s="113"/>
      <c r="G579" s="113"/>
      <c r="H579" s="113"/>
      <c r="I579" s="203"/>
      <c r="J579" s="203"/>
      <c r="K579" s="203"/>
      <c r="L579" s="203"/>
      <c r="M579" s="203"/>
      <c r="N579" s="204"/>
      <c r="O579" s="204"/>
      <c r="P579" s="201"/>
      <c r="Q579" s="201"/>
    </row>
    <row r="580" spans="1:17" x14ac:dyDescent="0.2">
      <c r="A580" s="113"/>
      <c r="B580" s="200"/>
      <c r="C580" s="200"/>
      <c r="D580" s="201"/>
      <c r="E580" s="113"/>
      <c r="F580" s="113"/>
      <c r="G580" s="113"/>
      <c r="H580" s="113"/>
      <c r="I580" s="203"/>
      <c r="J580" s="203"/>
      <c r="K580" s="203"/>
      <c r="L580" s="203"/>
      <c r="M580" s="203"/>
      <c r="N580" s="204"/>
      <c r="O580" s="204"/>
      <c r="P580" s="201"/>
      <c r="Q580" s="201"/>
    </row>
    <row r="581" spans="1:17" x14ac:dyDescent="0.2">
      <c r="A581" s="113"/>
      <c r="B581" s="200"/>
      <c r="C581" s="200"/>
      <c r="D581" s="201"/>
      <c r="E581" s="113"/>
      <c r="F581" s="113"/>
      <c r="G581" s="113"/>
      <c r="H581" s="113"/>
      <c r="I581" s="203"/>
      <c r="J581" s="203"/>
      <c r="K581" s="203"/>
      <c r="L581" s="203"/>
      <c r="M581" s="203"/>
      <c r="N581" s="204"/>
      <c r="O581" s="204"/>
      <c r="P581" s="201"/>
      <c r="Q581" s="201"/>
    </row>
    <row r="582" spans="1:17" x14ac:dyDescent="0.2">
      <c r="A582" s="113"/>
      <c r="B582" s="200"/>
      <c r="C582" s="200"/>
      <c r="D582" s="201"/>
      <c r="E582" s="113"/>
      <c r="F582" s="113"/>
      <c r="G582" s="113"/>
      <c r="H582" s="113"/>
      <c r="I582" s="203"/>
      <c r="J582" s="203"/>
      <c r="K582" s="203"/>
      <c r="L582" s="203"/>
      <c r="M582" s="203"/>
      <c r="N582" s="204"/>
      <c r="O582" s="204"/>
      <c r="P582" s="201"/>
      <c r="Q582" s="201"/>
    </row>
    <row r="583" spans="1:17" x14ac:dyDescent="0.2">
      <c r="A583" s="113"/>
      <c r="B583" s="200"/>
      <c r="C583" s="200"/>
      <c r="D583" s="201"/>
      <c r="E583" s="113"/>
      <c r="F583" s="113"/>
      <c r="G583" s="113"/>
      <c r="H583" s="113"/>
      <c r="I583" s="203"/>
      <c r="J583" s="203"/>
      <c r="K583" s="203"/>
      <c r="L583" s="203"/>
      <c r="M583" s="203"/>
      <c r="N583" s="204"/>
      <c r="O583" s="204"/>
      <c r="P583" s="201"/>
      <c r="Q583" s="201"/>
    </row>
    <row r="584" spans="1:17" x14ac:dyDescent="0.2">
      <c r="A584" s="113"/>
      <c r="B584" s="200"/>
      <c r="C584" s="200"/>
      <c r="D584" s="201"/>
      <c r="E584" s="113"/>
      <c r="F584" s="113"/>
      <c r="G584" s="113"/>
      <c r="H584" s="113"/>
      <c r="I584" s="203"/>
      <c r="J584" s="203"/>
      <c r="K584" s="203"/>
      <c r="L584" s="203"/>
      <c r="M584" s="203"/>
      <c r="N584" s="204"/>
      <c r="O584" s="204"/>
      <c r="P584" s="201"/>
      <c r="Q584" s="201"/>
    </row>
    <row r="585" spans="1:17" x14ac:dyDescent="0.2">
      <c r="A585" s="113"/>
      <c r="B585" s="200"/>
      <c r="C585" s="200"/>
      <c r="D585" s="201"/>
      <c r="E585" s="113"/>
      <c r="F585" s="113"/>
      <c r="G585" s="113"/>
      <c r="H585" s="113"/>
      <c r="I585" s="203"/>
      <c r="J585" s="203"/>
      <c r="K585" s="203"/>
      <c r="L585" s="203"/>
      <c r="M585" s="203"/>
      <c r="N585" s="204"/>
      <c r="O585" s="204"/>
      <c r="P585" s="201"/>
      <c r="Q585" s="201"/>
    </row>
    <row r="586" spans="1:17" x14ac:dyDescent="0.2">
      <c r="A586" s="113"/>
      <c r="B586" s="200"/>
      <c r="C586" s="200"/>
      <c r="D586" s="201"/>
      <c r="E586" s="113"/>
      <c r="F586" s="113"/>
      <c r="G586" s="113"/>
      <c r="H586" s="113"/>
      <c r="I586" s="203"/>
      <c r="J586" s="203"/>
      <c r="K586" s="203"/>
      <c r="L586" s="203"/>
      <c r="M586" s="203"/>
      <c r="N586" s="204"/>
      <c r="O586" s="204"/>
      <c r="P586" s="201"/>
      <c r="Q586" s="201"/>
    </row>
    <row r="587" spans="1:17" x14ac:dyDescent="0.2">
      <c r="A587" s="113"/>
      <c r="B587" s="200"/>
      <c r="C587" s="200"/>
      <c r="D587" s="201"/>
      <c r="E587" s="113"/>
      <c r="F587" s="113"/>
      <c r="G587" s="113"/>
      <c r="H587" s="113"/>
      <c r="I587" s="203"/>
      <c r="J587" s="203"/>
      <c r="K587" s="203"/>
      <c r="L587" s="203"/>
      <c r="M587" s="203"/>
      <c r="N587" s="204"/>
      <c r="O587" s="204"/>
      <c r="P587" s="201"/>
      <c r="Q587" s="201"/>
    </row>
    <row r="588" spans="1:17" x14ac:dyDescent="0.2">
      <c r="A588" s="113"/>
      <c r="B588" s="200"/>
      <c r="C588" s="200"/>
      <c r="D588" s="201"/>
      <c r="E588" s="113"/>
      <c r="F588" s="113"/>
      <c r="G588" s="113"/>
      <c r="H588" s="113"/>
      <c r="I588" s="203"/>
      <c r="J588" s="203"/>
      <c r="K588" s="203"/>
      <c r="L588" s="203"/>
      <c r="M588" s="203"/>
      <c r="N588" s="204"/>
      <c r="O588" s="204"/>
      <c r="P588" s="201"/>
      <c r="Q588" s="201"/>
    </row>
    <row r="589" spans="1:17" x14ac:dyDescent="0.2">
      <c r="A589" s="113"/>
      <c r="B589" s="200"/>
      <c r="C589" s="200"/>
      <c r="D589" s="201"/>
      <c r="E589" s="113"/>
      <c r="F589" s="113"/>
      <c r="G589" s="113"/>
      <c r="H589" s="113"/>
      <c r="I589" s="203"/>
      <c r="J589" s="203"/>
      <c r="K589" s="203"/>
      <c r="L589" s="203"/>
      <c r="M589" s="203"/>
      <c r="N589" s="204"/>
      <c r="O589" s="204"/>
      <c r="P589" s="201"/>
      <c r="Q589" s="201"/>
    </row>
    <row r="590" spans="1:17" x14ac:dyDescent="0.2">
      <c r="A590" s="113"/>
      <c r="B590" s="200"/>
      <c r="C590" s="200"/>
      <c r="D590" s="201"/>
      <c r="E590" s="113"/>
      <c r="F590" s="113"/>
      <c r="G590" s="113"/>
      <c r="H590" s="113"/>
      <c r="I590" s="203"/>
      <c r="J590" s="203"/>
      <c r="K590" s="203"/>
      <c r="L590" s="203"/>
      <c r="M590" s="203"/>
      <c r="N590" s="204"/>
      <c r="O590" s="204"/>
      <c r="P590" s="201"/>
      <c r="Q590" s="201"/>
    </row>
    <row r="591" spans="1:17" x14ac:dyDescent="0.2">
      <c r="A591" s="113"/>
      <c r="B591" s="200"/>
      <c r="C591" s="200"/>
      <c r="D591" s="201"/>
      <c r="E591" s="113"/>
      <c r="F591" s="113"/>
      <c r="G591" s="113"/>
      <c r="H591" s="113"/>
      <c r="I591" s="203"/>
      <c r="J591" s="203"/>
      <c r="K591" s="203"/>
      <c r="L591" s="203"/>
      <c r="M591" s="203"/>
      <c r="N591" s="204"/>
      <c r="O591" s="204"/>
      <c r="P591" s="201"/>
      <c r="Q591" s="201"/>
    </row>
    <row r="592" spans="1:17" x14ac:dyDescent="0.2">
      <c r="A592" s="113"/>
      <c r="B592" s="200"/>
      <c r="C592" s="200"/>
      <c r="D592" s="201"/>
      <c r="E592" s="113"/>
      <c r="F592" s="113"/>
      <c r="G592" s="113"/>
      <c r="H592" s="113"/>
      <c r="I592" s="203"/>
      <c r="J592" s="203"/>
      <c r="K592" s="203"/>
      <c r="L592" s="203"/>
      <c r="M592" s="203"/>
      <c r="N592" s="204"/>
      <c r="O592" s="204"/>
      <c r="P592" s="201"/>
      <c r="Q592" s="201"/>
    </row>
    <row r="593" spans="1:17" x14ac:dyDescent="0.2">
      <c r="A593" s="113"/>
      <c r="B593" s="200"/>
      <c r="C593" s="200"/>
      <c r="D593" s="201"/>
      <c r="E593" s="113"/>
      <c r="F593" s="113"/>
      <c r="G593" s="113"/>
      <c r="H593" s="113"/>
      <c r="I593" s="203"/>
      <c r="J593" s="203"/>
      <c r="K593" s="203"/>
      <c r="L593" s="203"/>
      <c r="M593" s="203"/>
      <c r="N593" s="204"/>
      <c r="O593" s="204"/>
      <c r="P593" s="201"/>
      <c r="Q593" s="201"/>
    </row>
    <row r="594" spans="1:17" x14ac:dyDescent="0.2">
      <c r="A594" s="113"/>
      <c r="B594" s="200"/>
      <c r="C594" s="200"/>
      <c r="D594" s="201"/>
      <c r="E594" s="113"/>
      <c r="F594" s="113"/>
      <c r="G594" s="113"/>
      <c r="H594" s="113"/>
      <c r="I594" s="203"/>
      <c r="J594" s="203"/>
      <c r="K594" s="203"/>
      <c r="L594" s="203"/>
      <c r="M594" s="203"/>
      <c r="N594" s="204"/>
      <c r="O594" s="204"/>
      <c r="P594" s="201"/>
      <c r="Q594" s="201"/>
    </row>
    <row r="595" spans="1:17" x14ac:dyDescent="0.2">
      <c r="A595" s="113"/>
      <c r="B595" s="200"/>
      <c r="C595" s="200"/>
      <c r="D595" s="201"/>
      <c r="E595" s="113"/>
      <c r="F595" s="113"/>
      <c r="G595" s="113"/>
      <c r="H595" s="113"/>
      <c r="I595" s="203"/>
      <c r="J595" s="203"/>
      <c r="K595" s="203"/>
      <c r="L595" s="203"/>
      <c r="M595" s="203"/>
      <c r="N595" s="204"/>
      <c r="O595" s="204"/>
      <c r="P595" s="201"/>
      <c r="Q595" s="201"/>
    </row>
    <row r="596" spans="1:17" x14ac:dyDescent="0.2">
      <c r="A596" s="113"/>
      <c r="B596" s="200"/>
      <c r="C596" s="200"/>
      <c r="D596" s="201"/>
      <c r="E596" s="113"/>
      <c r="F596" s="113"/>
      <c r="G596" s="113"/>
      <c r="H596" s="113"/>
      <c r="I596" s="203"/>
      <c r="J596" s="203"/>
      <c r="K596" s="203"/>
      <c r="L596" s="203"/>
      <c r="M596" s="203"/>
      <c r="N596" s="204"/>
      <c r="O596" s="204"/>
      <c r="P596" s="201"/>
      <c r="Q596" s="201"/>
    </row>
    <row r="597" spans="1:17" x14ac:dyDescent="0.2">
      <c r="A597" s="113"/>
      <c r="B597" s="200"/>
      <c r="C597" s="200"/>
      <c r="D597" s="201"/>
      <c r="E597" s="113"/>
      <c r="F597" s="113"/>
      <c r="G597" s="113"/>
      <c r="H597" s="113"/>
      <c r="I597" s="203"/>
      <c r="J597" s="203"/>
      <c r="K597" s="203"/>
      <c r="L597" s="203"/>
      <c r="M597" s="203"/>
      <c r="N597" s="204"/>
      <c r="O597" s="204"/>
      <c r="P597" s="201"/>
      <c r="Q597" s="201"/>
    </row>
    <row r="598" spans="1:17" x14ac:dyDescent="0.2">
      <c r="A598" s="113"/>
      <c r="B598" s="200"/>
      <c r="C598" s="200"/>
      <c r="D598" s="201"/>
      <c r="E598" s="113"/>
      <c r="F598" s="113"/>
      <c r="G598" s="113"/>
      <c r="H598" s="113"/>
      <c r="I598" s="203"/>
      <c r="J598" s="203"/>
      <c r="K598" s="203"/>
      <c r="L598" s="203"/>
      <c r="M598" s="203"/>
      <c r="N598" s="204"/>
      <c r="O598" s="204"/>
      <c r="P598" s="201"/>
      <c r="Q598" s="201"/>
    </row>
    <row r="599" spans="1:17" x14ac:dyDescent="0.2">
      <c r="A599" s="113"/>
      <c r="B599" s="200"/>
      <c r="C599" s="200"/>
      <c r="D599" s="201"/>
      <c r="E599" s="113"/>
      <c r="F599" s="113"/>
      <c r="G599" s="113"/>
      <c r="H599" s="113"/>
      <c r="I599" s="203"/>
      <c r="J599" s="203"/>
      <c r="K599" s="203"/>
      <c r="L599" s="203"/>
      <c r="M599" s="203"/>
      <c r="N599" s="204"/>
      <c r="O599" s="204"/>
      <c r="P599" s="201"/>
      <c r="Q599" s="201"/>
    </row>
    <row r="600" spans="1:17" x14ac:dyDescent="0.2">
      <c r="A600" s="113"/>
      <c r="B600" s="200"/>
      <c r="C600" s="200"/>
      <c r="D600" s="201"/>
      <c r="E600" s="113"/>
      <c r="F600" s="113"/>
      <c r="G600" s="113"/>
      <c r="H600" s="113"/>
      <c r="I600" s="203"/>
      <c r="J600" s="203"/>
      <c r="K600" s="203"/>
      <c r="L600" s="203"/>
      <c r="M600" s="203"/>
      <c r="N600" s="204"/>
      <c r="O600" s="204"/>
      <c r="P600" s="201"/>
      <c r="Q600" s="201"/>
    </row>
    <row r="601" spans="1:17" x14ac:dyDescent="0.2">
      <c r="A601" s="113"/>
      <c r="B601" s="200"/>
      <c r="C601" s="200"/>
      <c r="D601" s="201"/>
      <c r="E601" s="113"/>
      <c r="F601" s="113"/>
      <c r="G601" s="113"/>
      <c r="H601" s="113"/>
      <c r="I601" s="203"/>
      <c r="J601" s="203"/>
      <c r="K601" s="203"/>
      <c r="L601" s="203"/>
      <c r="M601" s="203"/>
      <c r="N601" s="204"/>
      <c r="O601" s="204"/>
      <c r="P601" s="201"/>
      <c r="Q601" s="201"/>
    </row>
    <row r="602" spans="1:17" x14ac:dyDescent="0.2">
      <c r="A602" s="113"/>
      <c r="B602" s="200"/>
      <c r="C602" s="200"/>
      <c r="D602" s="201"/>
      <c r="E602" s="113"/>
      <c r="F602" s="113"/>
      <c r="G602" s="113"/>
      <c r="H602" s="113"/>
      <c r="I602" s="203"/>
      <c r="J602" s="203"/>
      <c r="K602" s="203"/>
      <c r="L602" s="203"/>
      <c r="M602" s="203"/>
      <c r="N602" s="204"/>
      <c r="O602" s="204"/>
      <c r="P602" s="201"/>
      <c r="Q602" s="201"/>
    </row>
    <row r="603" spans="1:17" x14ac:dyDescent="0.2">
      <c r="A603" s="113"/>
      <c r="B603" s="200"/>
      <c r="C603" s="200"/>
      <c r="D603" s="201"/>
      <c r="E603" s="113"/>
      <c r="F603" s="113"/>
      <c r="G603" s="113"/>
      <c r="H603" s="113"/>
      <c r="I603" s="203"/>
      <c r="J603" s="203"/>
      <c r="K603" s="203"/>
      <c r="L603" s="203"/>
      <c r="M603" s="203"/>
      <c r="N603" s="204"/>
      <c r="O603" s="204"/>
      <c r="P603" s="201"/>
      <c r="Q603" s="201"/>
    </row>
    <row r="604" spans="1:17" x14ac:dyDescent="0.2">
      <c r="A604" s="113"/>
      <c r="B604" s="200"/>
      <c r="C604" s="200"/>
      <c r="D604" s="201"/>
      <c r="E604" s="113"/>
      <c r="F604" s="113"/>
      <c r="G604" s="113"/>
      <c r="H604" s="113"/>
      <c r="I604" s="203"/>
      <c r="J604" s="203"/>
      <c r="K604" s="203"/>
      <c r="L604" s="203"/>
      <c r="M604" s="203"/>
      <c r="N604" s="204"/>
      <c r="O604" s="204"/>
      <c r="P604" s="201"/>
      <c r="Q604" s="201"/>
    </row>
    <row r="605" spans="1:17" x14ac:dyDescent="0.2">
      <c r="A605" s="113"/>
      <c r="B605" s="200"/>
      <c r="C605" s="200"/>
      <c r="D605" s="201"/>
      <c r="E605" s="113"/>
      <c r="F605" s="113"/>
      <c r="G605" s="113"/>
      <c r="H605" s="113"/>
      <c r="I605" s="203"/>
      <c r="J605" s="203"/>
      <c r="K605" s="203"/>
      <c r="L605" s="203"/>
      <c r="M605" s="203"/>
      <c r="N605" s="204"/>
      <c r="O605" s="204"/>
      <c r="P605" s="201"/>
      <c r="Q605" s="201"/>
    </row>
    <row r="606" spans="1:17" x14ac:dyDescent="0.2">
      <c r="A606" s="113"/>
      <c r="B606" s="200"/>
      <c r="C606" s="200"/>
      <c r="D606" s="201"/>
      <c r="E606" s="113"/>
      <c r="F606" s="113"/>
      <c r="G606" s="113"/>
      <c r="H606" s="113"/>
      <c r="I606" s="203"/>
      <c r="J606" s="203"/>
      <c r="K606" s="203"/>
      <c r="L606" s="203"/>
      <c r="M606" s="203"/>
      <c r="N606" s="204"/>
      <c r="O606" s="204"/>
      <c r="P606" s="201"/>
      <c r="Q606" s="201"/>
    </row>
    <row r="607" spans="1:17" x14ac:dyDescent="0.2">
      <c r="A607" s="113"/>
      <c r="B607" s="200"/>
      <c r="C607" s="200"/>
      <c r="D607" s="201"/>
      <c r="E607" s="113"/>
      <c r="F607" s="113"/>
      <c r="G607" s="113"/>
      <c r="H607" s="113"/>
      <c r="I607" s="203"/>
      <c r="J607" s="203"/>
      <c r="K607" s="203"/>
      <c r="L607" s="203"/>
      <c r="M607" s="203"/>
      <c r="N607" s="204"/>
      <c r="O607" s="204"/>
      <c r="P607" s="201"/>
      <c r="Q607" s="201"/>
    </row>
    <row r="608" spans="1:17" x14ac:dyDescent="0.2">
      <c r="A608" s="113"/>
      <c r="B608" s="200"/>
      <c r="C608" s="200"/>
      <c r="D608" s="201"/>
      <c r="E608" s="113"/>
      <c r="F608" s="113"/>
      <c r="G608" s="113"/>
      <c r="H608" s="113"/>
      <c r="I608" s="203"/>
      <c r="J608" s="203"/>
      <c r="K608" s="203"/>
      <c r="L608" s="203"/>
      <c r="M608" s="203"/>
      <c r="N608" s="204"/>
      <c r="O608" s="204"/>
      <c r="P608" s="201"/>
      <c r="Q608" s="201"/>
    </row>
    <row r="609" spans="1:17" x14ac:dyDescent="0.2">
      <c r="A609" s="113"/>
      <c r="B609" s="200"/>
      <c r="C609" s="200"/>
      <c r="D609" s="201"/>
      <c r="E609" s="113"/>
      <c r="F609" s="113"/>
      <c r="G609" s="113"/>
      <c r="H609" s="113"/>
      <c r="I609" s="203"/>
      <c r="J609" s="203"/>
      <c r="K609" s="203"/>
      <c r="L609" s="203"/>
      <c r="M609" s="203"/>
      <c r="N609" s="204"/>
      <c r="O609" s="204"/>
      <c r="P609" s="201"/>
      <c r="Q609" s="201"/>
    </row>
    <row r="610" spans="1:17" x14ac:dyDescent="0.2">
      <c r="A610" s="113"/>
      <c r="B610" s="200"/>
      <c r="C610" s="200"/>
      <c r="D610" s="201"/>
      <c r="E610" s="113"/>
      <c r="F610" s="113"/>
      <c r="G610" s="113"/>
      <c r="H610" s="113"/>
      <c r="I610" s="203"/>
      <c r="J610" s="203"/>
      <c r="K610" s="203"/>
      <c r="L610" s="203"/>
      <c r="M610" s="203"/>
      <c r="N610" s="204"/>
      <c r="O610" s="204"/>
      <c r="P610" s="201"/>
      <c r="Q610" s="201"/>
    </row>
    <row r="611" spans="1:17" x14ac:dyDescent="0.2">
      <c r="A611" s="113"/>
      <c r="B611" s="200"/>
      <c r="C611" s="200"/>
      <c r="D611" s="201"/>
      <c r="E611" s="113"/>
      <c r="F611" s="113"/>
      <c r="G611" s="113"/>
      <c r="H611" s="113"/>
      <c r="I611" s="203"/>
      <c r="J611" s="203"/>
      <c r="K611" s="203"/>
      <c r="L611" s="203"/>
      <c r="M611" s="203"/>
      <c r="N611" s="204"/>
      <c r="O611" s="204"/>
      <c r="P611" s="201"/>
      <c r="Q611" s="201"/>
    </row>
    <row r="612" spans="1:17" x14ac:dyDescent="0.2">
      <c r="A612" s="113"/>
      <c r="B612" s="200"/>
      <c r="C612" s="200"/>
      <c r="D612" s="201"/>
      <c r="E612" s="113"/>
      <c r="F612" s="113"/>
      <c r="G612" s="113"/>
      <c r="H612" s="113"/>
      <c r="I612" s="203"/>
      <c r="J612" s="203"/>
      <c r="K612" s="203"/>
      <c r="L612" s="203"/>
      <c r="M612" s="203"/>
      <c r="N612" s="204"/>
      <c r="O612" s="204"/>
      <c r="P612" s="201"/>
      <c r="Q612" s="201"/>
    </row>
    <row r="613" spans="1:17" x14ac:dyDescent="0.2">
      <c r="A613" s="113"/>
      <c r="B613" s="200"/>
      <c r="C613" s="200"/>
      <c r="D613" s="201"/>
      <c r="E613" s="113"/>
      <c r="F613" s="113"/>
      <c r="G613" s="113"/>
      <c r="H613" s="113"/>
      <c r="I613" s="203"/>
      <c r="J613" s="203"/>
      <c r="K613" s="203"/>
      <c r="L613" s="203"/>
      <c r="M613" s="203"/>
      <c r="N613" s="204"/>
      <c r="O613" s="204"/>
      <c r="P613" s="201"/>
      <c r="Q613" s="201"/>
    </row>
    <row r="614" spans="1:17" x14ac:dyDescent="0.2">
      <c r="A614" s="113"/>
      <c r="B614" s="200"/>
      <c r="C614" s="200"/>
      <c r="D614" s="201"/>
      <c r="E614" s="113"/>
      <c r="F614" s="113"/>
      <c r="G614" s="113"/>
      <c r="H614" s="113"/>
      <c r="I614" s="203"/>
      <c r="J614" s="203"/>
      <c r="K614" s="203"/>
      <c r="L614" s="203"/>
      <c r="M614" s="203"/>
      <c r="N614" s="204"/>
      <c r="O614" s="204"/>
      <c r="P614" s="201"/>
      <c r="Q614" s="201"/>
    </row>
    <row r="615" spans="1:17" x14ac:dyDescent="0.2">
      <c r="A615" s="113"/>
      <c r="B615" s="200"/>
      <c r="C615" s="200"/>
      <c r="D615" s="201"/>
      <c r="E615" s="113"/>
      <c r="F615" s="113"/>
      <c r="G615" s="113"/>
      <c r="H615" s="113"/>
      <c r="I615" s="203"/>
      <c r="J615" s="203"/>
      <c r="K615" s="203"/>
      <c r="L615" s="203"/>
      <c r="M615" s="203"/>
      <c r="N615" s="204"/>
      <c r="O615" s="204"/>
      <c r="P615" s="201"/>
      <c r="Q615" s="201"/>
    </row>
    <row r="616" spans="1:17" x14ac:dyDescent="0.2">
      <c r="A616" s="113"/>
      <c r="B616" s="200"/>
      <c r="C616" s="200"/>
      <c r="D616" s="201"/>
      <c r="E616" s="113"/>
      <c r="F616" s="113"/>
      <c r="G616" s="113"/>
      <c r="H616" s="113"/>
      <c r="I616" s="203"/>
      <c r="J616" s="203"/>
      <c r="K616" s="203"/>
      <c r="L616" s="203"/>
      <c r="M616" s="203"/>
      <c r="N616" s="204"/>
      <c r="O616" s="204"/>
      <c r="P616" s="201"/>
      <c r="Q616" s="201"/>
    </row>
    <row r="617" spans="1:17" x14ac:dyDescent="0.2">
      <c r="A617" s="113"/>
      <c r="B617" s="200"/>
      <c r="C617" s="200"/>
      <c r="D617" s="201"/>
      <c r="E617" s="113"/>
      <c r="F617" s="113"/>
      <c r="G617" s="113"/>
      <c r="H617" s="113"/>
      <c r="I617" s="203"/>
      <c r="J617" s="203"/>
      <c r="K617" s="203"/>
      <c r="L617" s="203"/>
      <c r="M617" s="203"/>
      <c r="N617" s="204"/>
      <c r="O617" s="204"/>
      <c r="P617" s="201"/>
      <c r="Q617" s="201"/>
    </row>
    <row r="618" spans="1:17" x14ac:dyDescent="0.2">
      <c r="A618" s="113"/>
      <c r="B618" s="200"/>
      <c r="C618" s="200"/>
      <c r="D618" s="201"/>
      <c r="E618" s="113"/>
      <c r="F618" s="113"/>
      <c r="G618" s="113"/>
      <c r="H618" s="113"/>
      <c r="I618" s="203"/>
      <c r="J618" s="203"/>
      <c r="K618" s="203"/>
      <c r="L618" s="203"/>
      <c r="M618" s="203"/>
      <c r="N618" s="204"/>
      <c r="O618" s="204"/>
      <c r="P618" s="201"/>
      <c r="Q618" s="201"/>
    </row>
    <row r="619" spans="1:17" x14ac:dyDescent="0.2">
      <c r="A619" s="113"/>
      <c r="B619" s="200"/>
      <c r="C619" s="200"/>
      <c r="D619" s="201"/>
      <c r="E619" s="113"/>
      <c r="F619" s="113"/>
      <c r="G619" s="113"/>
      <c r="H619" s="113"/>
      <c r="I619" s="203"/>
      <c r="J619" s="203"/>
      <c r="K619" s="203"/>
      <c r="L619" s="203"/>
      <c r="M619" s="203"/>
      <c r="N619" s="204"/>
      <c r="O619" s="204"/>
      <c r="P619" s="201"/>
      <c r="Q619" s="201"/>
    </row>
    <row r="620" spans="1:17" x14ac:dyDescent="0.2">
      <c r="A620" s="113"/>
      <c r="B620" s="200"/>
      <c r="C620" s="200"/>
      <c r="D620" s="201"/>
      <c r="E620" s="113"/>
      <c r="F620" s="113"/>
      <c r="G620" s="113"/>
      <c r="H620" s="113"/>
      <c r="I620" s="203"/>
      <c r="J620" s="203"/>
      <c r="K620" s="203"/>
      <c r="L620" s="203"/>
      <c r="M620" s="203"/>
      <c r="N620" s="204"/>
      <c r="O620" s="204"/>
      <c r="P620" s="201"/>
      <c r="Q620" s="201"/>
    </row>
    <row r="621" spans="1:17" x14ac:dyDescent="0.2">
      <c r="A621" s="113"/>
      <c r="B621" s="200"/>
      <c r="C621" s="200"/>
      <c r="D621" s="201"/>
      <c r="E621" s="113"/>
      <c r="F621" s="113"/>
      <c r="G621" s="113"/>
      <c r="H621" s="113"/>
      <c r="I621" s="203"/>
      <c r="J621" s="203"/>
      <c r="K621" s="203"/>
      <c r="L621" s="203"/>
      <c r="M621" s="203"/>
      <c r="N621" s="204"/>
      <c r="O621" s="204"/>
      <c r="P621" s="201"/>
      <c r="Q621" s="201"/>
    </row>
    <row r="622" spans="1:17" x14ac:dyDescent="0.2">
      <c r="A622" s="113"/>
      <c r="B622" s="200"/>
      <c r="C622" s="200"/>
      <c r="D622" s="201"/>
      <c r="E622" s="113"/>
      <c r="F622" s="113"/>
      <c r="G622" s="113"/>
      <c r="H622" s="113"/>
      <c r="I622" s="203"/>
      <c r="J622" s="203"/>
      <c r="K622" s="203"/>
      <c r="L622" s="203"/>
      <c r="M622" s="203"/>
      <c r="N622" s="204"/>
      <c r="O622" s="204"/>
      <c r="P622" s="201"/>
      <c r="Q622" s="201"/>
    </row>
    <row r="623" spans="1:17" x14ac:dyDescent="0.2">
      <c r="A623" s="113"/>
      <c r="B623" s="200"/>
      <c r="C623" s="200"/>
      <c r="D623" s="201"/>
      <c r="E623" s="113"/>
      <c r="F623" s="113"/>
      <c r="G623" s="113"/>
      <c r="H623" s="113"/>
      <c r="I623" s="203"/>
      <c r="J623" s="203"/>
      <c r="K623" s="203"/>
      <c r="L623" s="203"/>
      <c r="M623" s="203"/>
      <c r="N623" s="204"/>
      <c r="O623" s="204"/>
      <c r="P623" s="201"/>
      <c r="Q623" s="201"/>
    </row>
    <row r="624" spans="1:17" x14ac:dyDescent="0.2">
      <c r="A624" s="113"/>
      <c r="B624" s="200"/>
      <c r="C624" s="200"/>
      <c r="D624" s="201"/>
      <c r="E624" s="113"/>
      <c r="F624" s="113"/>
      <c r="G624" s="113"/>
      <c r="H624" s="113"/>
      <c r="I624" s="203"/>
      <c r="J624" s="203"/>
      <c r="K624" s="203"/>
      <c r="L624" s="203"/>
      <c r="M624" s="203"/>
      <c r="N624" s="204"/>
      <c r="O624" s="204"/>
      <c r="P624" s="201"/>
      <c r="Q624" s="201"/>
    </row>
    <row r="625" spans="1:17" x14ac:dyDescent="0.2">
      <c r="A625" s="113"/>
      <c r="B625" s="200"/>
      <c r="C625" s="200"/>
      <c r="D625" s="201"/>
      <c r="E625" s="113"/>
      <c r="F625" s="113"/>
      <c r="G625" s="113"/>
      <c r="H625" s="113"/>
      <c r="I625" s="203"/>
      <c r="J625" s="203"/>
      <c r="K625" s="203"/>
      <c r="L625" s="203"/>
      <c r="M625" s="203"/>
      <c r="N625" s="204"/>
      <c r="O625" s="204"/>
      <c r="P625" s="201"/>
      <c r="Q625" s="201"/>
    </row>
    <row r="626" spans="1:17" x14ac:dyDescent="0.2">
      <c r="A626" s="113"/>
      <c r="B626" s="200"/>
      <c r="C626" s="200"/>
      <c r="D626" s="201"/>
      <c r="E626" s="113"/>
      <c r="F626" s="113"/>
      <c r="G626" s="113"/>
      <c r="H626" s="113"/>
      <c r="I626" s="203"/>
      <c r="J626" s="203"/>
      <c r="K626" s="203"/>
      <c r="L626" s="203"/>
      <c r="M626" s="203"/>
      <c r="N626" s="204"/>
      <c r="O626" s="204"/>
      <c r="P626" s="201"/>
      <c r="Q626" s="201"/>
    </row>
    <row r="627" spans="1:17" x14ac:dyDescent="0.2">
      <c r="A627" s="113"/>
      <c r="B627" s="200"/>
      <c r="C627" s="200"/>
      <c r="D627" s="201"/>
      <c r="E627" s="113"/>
      <c r="F627" s="113"/>
      <c r="G627" s="113"/>
      <c r="H627" s="113"/>
      <c r="I627" s="203"/>
      <c r="J627" s="203"/>
      <c r="K627" s="203"/>
      <c r="L627" s="203"/>
      <c r="M627" s="203"/>
      <c r="N627" s="204"/>
      <c r="O627" s="204"/>
      <c r="P627" s="201"/>
      <c r="Q627" s="201"/>
    </row>
    <row r="628" spans="1:17" x14ac:dyDescent="0.2">
      <c r="A628" s="113"/>
      <c r="B628" s="200"/>
      <c r="C628" s="200"/>
      <c r="D628" s="201"/>
      <c r="E628" s="113"/>
      <c r="F628" s="113"/>
      <c r="G628" s="113"/>
      <c r="H628" s="113"/>
      <c r="I628" s="203"/>
      <c r="J628" s="203"/>
      <c r="K628" s="203"/>
      <c r="L628" s="203"/>
      <c r="M628" s="203"/>
      <c r="N628" s="204"/>
      <c r="O628" s="204"/>
      <c r="P628" s="201"/>
      <c r="Q628" s="201"/>
    </row>
    <row r="629" spans="1:17" x14ac:dyDescent="0.2">
      <c r="A629" s="113"/>
      <c r="B629" s="200"/>
      <c r="C629" s="200"/>
      <c r="D629" s="201"/>
      <c r="E629" s="113"/>
      <c r="F629" s="113"/>
      <c r="G629" s="113"/>
      <c r="H629" s="113"/>
      <c r="I629" s="203"/>
      <c r="J629" s="203"/>
      <c r="K629" s="203"/>
      <c r="L629" s="203"/>
      <c r="M629" s="203"/>
      <c r="N629" s="204"/>
      <c r="O629" s="204"/>
      <c r="P629" s="201"/>
      <c r="Q629" s="201"/>
    </row>
    <row r="630" spans="1:17" x14ac:dyDescent="0.2">
      <c r="A630" s="113"/>
      <c r="B630" s="200"/>
      <c r="C630" s="200"/>
      <c r="D630" s="201"/>
      <c r="E630" s="113"/>
      <c r="F630" s="113"/>
      <c r="G630" s="113"/>
      <c r="H630" s="113"/>
      <c r="I630" s="203"/>
      <c r="J630" s="203"/>
      <c r="K630" s="203"/>
      <c r="L630" s="203"/>
      <c r="M630" s="203"/>
      <c r="N630" s="204"/>
      <c r="O630" s="204"/>
      <c r="P630" s="201"/>
      <c r="Q630" s="201"/>
    </row>
    <row r="631" spans="1:17" x14ac:dyDescent="0.2">
      <c r="A631" s="113"/>
      <c r="B631" s="200"/>
      <c r="C631" s="200"/>
      <c r="D631" s="201"/>
      <c r="E631" s="113"/>
      <c r="F631" s="113"/>
      <c r="G631" s="113"/>
      <c r="H631" s="113"/>
      <c r="I631" s="203"/>
      <c r="J631" s="203"/>
      <c r="K631" s="203"/>
      <c r="L631" s="203"/>
      <c r="M631" s="203"/>
      <c r="N631" s="204"/>
      <c r="O631" s="204"/>
      <c r="P631" s="201"/>
      <c r="Q631" s="201"/>
    </row>
    <row r="632" spans="1:17" x14ac:dyDescent="0.2">
      <c r="A632" s="113"/>
      <c r="B632" s="200"/>
      <c r="C632" s="200"/>
      <c r="D632" s="201"/>
      <c r="E632" s="113"/>
      <c r="F632" s="113"/>
      <c r="G632" s="113"/>
      <c r="H632" s="113"/>
      <c r="I632" s="203"/>
      <c r="J632" s="203"/>
      <c r="K632" s="203"/>
      <c r="L632" s="203"/>
      <c r="M632" s="203"/>
      <c r="N632" s="204"/>
      <c r="O632" s="204"/>
      <c r="P632" s="201"/>
      <c r="Q632" s="201"/>
    </row>
    <row r="633" spans="1:17" x14ac:dyDescent="0.2">
      <c r="A633" s="113"/>
      <c r="B633" s="200"/>
      <c r="C633" s="200"/>
      <c r="D633" s="201"/>
      <c r="E633" s="113"/>
      <c r="F633" s="113"/>
      <c r="G633" s="113"/>
      <c r="H633" s="113"/>
      <c r="I633" s="203"/>
      <c r="J633" s="203"/>
      <c r="K633" s="203"/>
      <c r="L633" s="203"/>
      <c r="M633" s="203"/>
      <c r="N633" s="204"/>
      <c r="O633" s="204"/>
      <c r="P633" s="201"/>
      <c r="Q633" s="201"/>
    </row>
    <row r="634" spans="1:17" x14ac:dyDescent="0.2">
      <c r="A634" s="113"/>
      <c r="B634" s="200"/>
      <c r="C634" s="200"/>
      <c r="D634" s="201"/>
      <c r="E634" s="113"/>
      <c r="F634" s="113"/>
      <c r="G634" s="113"/>
      <c r="H634" s="113"/>
      <c r="I634" s="203"/>
      <c r="J634" s="203"/>
      <c r="K634" s="203"/>
      <c r="L634" s="203"/>
      <c r="M634" s="203"/>
      <c r="N634" s="204"/>
      <c r="O634" s="204"/>
      <c r="P634" s="201"/>
      <c r="Q634" s="201"/>
    </row>
    <row r="635" spans="1:17" x14ac:dyDescent="0.2">
      <c r="A635" s="113"/>
      <c r="B635" s="200"/>
      <c r="C635" s="200"/>
      <c r="D635" s="201"/>
      <c r="E635" s="113"/>
      <c r="F635" s="113"/>
      <c r="G635" s="113"/>
      <c r="H635" s="113"/>
      <c r="I635" s="203"/>
      <c r="J635" s="203"/>
      <c r="K635" s="203"/>
      <c r="L635" s="203"/>
      <c r="M635" s="203"/>
      <c r="N635" s="204"/>
      <c r="O635" s="204"/>
      <c r="P635" s="201"/>
      <c r="Q635" s="201"/>
    </row>
    <row r="636" spans="1:17" x14ac:dyDescent="0.2">
      <c r="A636" s="113"/>
      <c r="B636" s="200"/>
      <c r="C636" s="200"/>
      <c r="D636" s="201"/>
      <c r="E636" s="113"/>
      <c r="F636" s="113"/>
      <c r="G636" s="113"/>
      <c r="H636" s="113"/>
      <c r="I636" s="203"/>
      <c r="J636" s="203"/>
      <c r="K636" s="203"/>
      <c r="L636" s="203"/>
      <c r="M636" s="203"/>
      <c r="N636" s="204"/>
      <c r="O636" s="204"/>
      <c r="P636" s="201"/>
      <c r="Q636" s="201"/>
    </row>
    <row r="637" spans="1:17" x14ac:dyDescent="0.2">
      <c r="A637" s="113"/>
      <c r="B637" s="200"/>
      <c r="C637" s="200"/>
      <c r="D637" s="201"/>
      <c r="E637" s="113"/>
      <c r="F637" s="113"/>
      <c r="G637" s="113"/>
      <c r="H637" s="113"/>
      <c r="I637" s="203"/>
      <c r="J637" s="203"/>
      <c r="K637" s="203"/>
      <c r="L637" s="203"/>
      <c r="M637" s="203"/>
      <c r="N637" s="204"/>
      <c r="O637" s="204"/>
      <c r="P637" s="201"/>
      <c r="Q637" s="201"/>
    </row>
    <row r="638" spans="1:17" x14ac:dyDescent="0.2">
      <c r="A638" s="113"/>
      <c r="B638" s="200"/>
      <c r="C638" s="200"/>
      <c r="D638" s="201"/>
      <c r="E638" s="113"/>
      <c r="F638" s="113"/>
      <c r="G638" s="113"/>
      <c r="H638" s="113"/>
      <c r="I638" s="203"/>
      <c r="J638" s="203"/>
      <c r="K638" s="203"/>
      <c r="L638" s="203"/>
      <c r="M638" s="203"/>
      <c r="N638" s="204"/>
      <c r="O638" s="204"/>
      <c r="P638" s="201"/>
      <c r="Q638" s="201"/>
    </row>
    <row r="639" spans="1:17" x14ac:dyDescent="0.2">
      <c r="A639" s="113"/>
      <c r="B639" s="200"/>
      <c r="C639" s="200"/>
      <c r="D639" s="201"/>
      <c r="E639" s="113"/>
      <c r="F639" s="113"/>
      <c r="G639" s="113"/>
      <c r="H639" s="113"/>
      <c r="I639" s="203"/>
      <c r="J639" s="203"/>
      <c r="K639" s="203"/>
      <c r="L639" s="203"/>
      <c r="M639" s="203"/>
      <c r="N639" s="204"/>
      <c r="O639" s="204"/>
      <c r="P639" s="201"/>
      <c r="Q639" s="201"/>
    </row>
    <row r="640" spans="1:17" x14ac:dyDescent="0.2">
      <c r="A640" s="113"/>
      <c r="B640" s="200"/>
      <c r="C640" s="200"/>
      <c r="D640" s="201"/>
      <c r="E640" s="113"/>
      <c r="F640" s="113"/>
      <c r="G640" s="113"/>
      <c r="H640" s="113"/>
      <c r="I640" s="203"/>
      <c r="J640" s="203"/>
      <c r="K640" s="203"/>
      <c r="L640" s="203"/>
      <c r="M640" s="203"/>
      <c r="N640" s="204"/>
      <c r="O640" s="204"/>
      <c r="P640" s="201"/>
      <c r="Q640" s="201"/>
    </row>
    <row r="641" spans="1:17" x14ac:dyDescent="0.2">
      <c r="A641" s="113"/>
      <c r="B641" s="200"/>
      <c r="C641" s="200"/>
      <c r="D641" s="201"/>
      <c r="E641" s="113"/>
      <c r="F641" s="113"/>
      <c r="G641" s="113"/>
      <c r="H641" s="113"/>
      <c r="I641" s="203"/>
      <c r="J641" s="203"/>
      <c r="K641" s="203"/>
      <c r="L641" s="203"/>
      <c r="M641" s="203"/>
      <c r="N641" s="204"/>
      <c r="O641" s="204"/>
      <c r="P641" s="201"/>
      <c r="Q641" s="201"/>
    </row>
    <row r="642" spans="1:17" x14ac:dyDescent="0.2">
      <c r="A642" s="113"/>
      <c r="B642" s="200"/>
      <c r="C642" s="200"/>
      <c r="D642" s="201"/>
      <c r="E642" s="113"/>
      <c r="F642" s="113"/>
      <c r="G642" s="113"/>
      <c r="H642" s="113"/>
      <c r="I642" s="203"/>
      <c r="J642" s="203"/>
      <c r="K642" s="203"/>
      <c r="L642" s="203"/>
      <c r="M642" s="203"/>
      <c r="N642" s="204"/>
      <c r="O642" s="204"/>
      <c r="P642" s="201"/>
      <c r="Q642" s="201"/>
    </row>
    <row r="643" spans="1:17" x14ac:dyDescent="0.2">
      <c r="A643" s="113"/>
      <c r="B643" s="200"/>
      <c r="C643" s="200"/>
      <c r="D643" s="201"/>
      <c r="E643" s="113"/>
      <c r="F643" s="113"/>
      <c r="G643" s="113"/>
      <c r="H643" s="113"/>
      <c r="I643" s="203"/>
      <c r="J643" s="203"/>
      <c r="K643" s="203"/>
      <c r="L643" s="203"/>
      <c r="M643" s="203"/>
      <c r="N643" s="204"/>
      <c r="O643" s="204"/>
      <c r="P643" s="201"/>
      <c r="Q643" s="201"/>
    </row>
    <row r="644" spans="1:17" x14ac:dyDescent="0.2">
      <c r="A644" s="113"/>
      <c r="B644" s="200"/>
      <c r="C644" s="200"/>
      <c r="D644" s="201"/>
      <c r="E644" s="113"/>
      <c r="F644" s="113"/>
      <c r="G644" s="113"/>
      <c r="H644" s="113"/>
      <c r="I644" s="203"/>
      <c r="J644" s="203"/>
      <c r="K644" s="203"/>
      <c r="L644" s="203"/>
      <c r="M644" s="203"/>
      <c r="N644" s="204"/>
      <c r="O644" s="204"/>
      <c r="P644" s="201"/>
      <c r="Q644" s="201"/>
    </row>
    <row r="645" spans="1:17" x14ac:dyDescent="0.2">
      <c r="A645" s="113"/>
      <c r="B645" s="200"/>
      <c r="C645" s="200"/>
      <c r="D645" s="201"/>
      <c r="E645" s="113"/>
      <c r="F645" s="113"/>
      <c r="G645" s="113"/>
      <c r="H645" s="113"/>
      <c r="I645" s="203"/>
      <c r="J645" s="203"/>
      <c r="K645" s="203"/>
      <c r="L645" s="203"/>
      <c r="M645" s="203"/>
      <c r="N645" s="204"/>
      <c r="O645" s="204"/>
      <c r="P645" s="201"/>
      <c r="Q645" s="201"/>
    </row>
    <row r="646" spans="1:17" x14ac:dyDescent="0.2">
      <c r="A646" s="113"/>
      <c r="B646" s="200"/>
      <c r="C646" s="200"/>
      <c r="D646" s="201"/>
      <c r="E646" s="113"/>
      <c r="F646" s="113"/>
      <c r="G646" s="113"/>
      <c r="H646" s="113"/>
      <c r="I646" s="203"/>
      <c r="J646" s="203"/>
      <c r="K646" s="203"/>
      <c r="L646" s="203"/>
      <c r="M646" s="203"/>
      <c r="N646" s="204"/>
      <c r="O646" s="204"/>
      <c r="P646" s="201"/>
      <c r="Q646" s="201"/>
    </row>
    <row r="647" spans="1:17" x14ac:dyDescent="0.2">
      <c r="A647" s="113"/>
      <c r="B647" s="200"/>
      <c r="C647" s="200"/>
      <c r="D647" s="201"/>
      <c r="E647" s="113"/>
      <c r="F647" s="113"/>
      <c r="G647" s="113"/>
      <c r="H647" s="113"/>
      <c r="I647" s="203"/>
      <c r="J647" s="203"/>
      <c r="K647" s="203"/>
      <c r="L647" s="203"/>
      <c r="M647" s="203"/>
      <c r="N647" s="204"/>
      <c r="O647" s="204"/>
      <c r="P647" s="201"/>
      <c r="Q647" s="201"/>
    </row>
    <row r="648" spans="1:17" x14ac:dyDescent="0.2">
      <c r="A648" s="113"/>
      <c r="B648" s="200"/>
      <c r="C648" s="200"/>
      <c r="D648" s="201"/>
      <c r="E648" s="113"/>
      <c r="F648" s="113"/>
      <c r="G648" s="113"/>
      <c r="H648" s="113"/>
      <c r="I648" s="203"/>
      <c r="J648" s="203"/>
      <c r="K648" s="203"/>
      <c r="L648" s="203"/>
      <c r="M648" s="203"/>
      <c r="N648" s="204"/>
      <c r="O648" s="204"/>
      <c r="P648" s="201"/>
      <c r="Q648" s="201"/>
    </row>
    <row r="649" spans="1:17" x14ac:dyDescent="0.2">
      <c r="A649" s="113"/>
      <c r="B649" s="200"/>
      <c r="C649" s="200"/>
      <c r="D649" s="201"/>
      <c r="E649" s="113"/>
      <c r="F649" s="113"/>
      <c r="G649" s="113"/>
      <c r="H649" s="113"/>
      <c r="I649" s="203"/>
      <c r="J649" s="203"/>
      <c r="K649" s="203"/>
      <c r="L649" s="203"/>
      <c r="M649" s="203"/>
      <c r="N649" s="204"/>
      <c r="O649" s="204"/>
      <c r="P649" s="201"/>
      <c r="Q649" s="201"/>
    </row>
    <row r="650" spans="1:17" x14ac:dyDescent="0.2">
      <c r="A650" s="113"/>
      <c r="B650" s="200"/>
      <c r="C650" s="200"/>
      <c r="D650" s="201"/>
      <c r="E650" s="113"/>
      <c r="F650" s="113"/>
      <c r="G650" s="113"/>
      <c r="H650" s="113"/>
      <c r="I650" s="203"/>
      <c r="J650" s="203"/>
      <c r="K650" s="203"/>
      <c r="L650" s="203"/>
      <c r="M650" s="203"/>
      <c r="N650" s="204"/>
      <c r="O650" s="204"/>
      <c r="P650" s="201"/>
      <c r="Q650" s="201"/>
    </row>
    <row r="651" spans="1:17" x14ac:dyDescent="0.2">
      <c r="A651" s="113"/>
      <c r="B651" s="200"/>
      <c r="C651" s="200"/>
      <c r="D651" s="201"/>
      <c r="E651" s="113"/>
      <c r="F651" s="113"/>
      <c r="G651" s="113"/>
      <c r="H651" s="113"/>
      <c r="I651" s="203"/>
      <c r="J651" s="203"/>
      <c r="K651" s="203"/>
      <c r="L651" s="203"/>
      <c r="M651" s="203"/>
      <c r="N651" s="204"/>
      <c r="O651" s="204"/>
      <c r="P651" s="201"/>
      <c r="Q651" s="201"/>
    </row>
    <row r="652" spans="1:17" x14ac:dyDescent="0.2">
      <c r="A652" s="113"/>
      <c r="B652" s="200"/>
      <c r="C652" s="200"/>
      <c r="D652" s="201"/>
      <c r="E652" s="113"/>
      <c r="F652" s="113"/>
      <c r="G652" s="113"/>
      <c r="H652" s="113"/>
      <c r="I652" s="203"/>
      <c r="J652" s="203"/>
      <c r="K652" s="203"/>
      <c r="L652" s="203"/>
      <c r="M652" s="203"/>
      <c r="N652" s="204"/>
      <c r="O652" s="204"/>
      <c r="P652" s="201"/>
      <c r="Q652" s="201"/>
    </row>
    <row r="653" spans="1:17" x14ac:dyDescent="0.2">
      <c r="A653" s="113"/>
      <c r="B653" s="200"/>
      <c r="C653" s="200"/>
      <c r="D653" s="201"/>
      <c r="E653" s="113"/>
      <c r="F653" s="113"/>
      <c r="G653" s="113"/>
      <c r="H653" s="113"/>
      <c r="I653" s="203"/>
      <c r="J653" s="203"/>
      <c r="K653" s="203"/>
      <c r="L653" s="203"/>
      <c r="M653" s="203"/>
      <c r="N653" s="204"/>
      <c r="O653" s="204"/>
      <c r="P653" s="201"/>
      <c r="Q653" s="201"/>
    </row>
    <row r="654" spans="1:17" x14ac:dyDescent="0.2">
      <c r="A654" s="113"/>
      <c r="B654" s="200"/>
      <c r="C654" s="200"/>
      <c r="D654" s="201"/>
      <c r="E654" s="113"/>
      <c r="F654" s="113"/>
      <c r="G654" s="113"/>
      <c r="H654" s="113"/>
      <c r="I654" s="203"/>
      <c r="J654" s="203"/>
      <c r="K654" s="203"/>
      <c r="L654" s="203"/>
      <c r="M654" s="203"/>
      <c r="N654" s="204"/>
      <c r="O654" s="204"/>
      <c r="P654" s="201"/>
      <c r="Q654" s="201"/>
    </row>
    <row r="655" spans="1:17" x14ac:dyDescent="0.2">
      <c r="A655" s="113"/>
      <c r="B655" s="200"/>
      <c r="C655" s="200"/>
      <c r="D655" s="201"/>
      <c r="E655" s="113"/>
      <c r="F655" s="113"/>
      <c r="G655" s="113"/>
      <c r="H655" s="113"/>
      <c r="I655" s="203"/>
      <c r="J655" s="203"/>
      <c r="K655" s="203"/>
      <c r="L655" s="203"/>
      <c r="M655" s="203"/>
      <c r="N655" s="204"/>
      <c r="O655" s="204"/>
      <c r="P655" s="201"/>
      <c r="Q655" s="201"/>
    </row>
    <row r="656" spans="1:17" x14ac:dyDescent="0.2">
      <c r="A656" s="113"/>
      <c r="B656" s="200"/>
      <c r="C656" s="200"/>
      <c r="D656" s="201"/>
      <c r="E656" s="113"/>
      <c r="F656" s="113"/>
      <c r="G656" s="113"/>
      <c r="H656" s="113"/>
      <c r="I656" s="203"/>
      <c r="J656" s="203"/>
      <c r="K656" s="203"/>
      <c r="L656" s="203"/>
      <c r="M656" s="203"/>
      <c r="N656" s="204"/>
      <c r="O656" s="204"/>
      <c r="P656" s="201"/>
      <c r="Q656" s="201"/>
    </row>
    <row r="657" spans="1:17" x14ac:dyDescent="0.2">
      <c r="A657" s="113"/>
      <c r="B657" s="200"/>
      <c r="C657" s="200"/>
      <c r="D657" s="201"/>
      <c r="E657" s="113"/>
      <c r="F657" s="113"/>
      <c r="G657" s="113"/>
      <c r="H657" s="113"/>
      <c r="I657" s="203"/>
      <c r="J657" s="203"/>
      <c r="K657" s="203"/>
      <c r="L657" s="203"/>
      <c r="M657" s="203"/>
      <c r="N657" s="204"/>
      <c r="O657" s="204"/>
      <c r="P657" s="201"/>
      <c r="Q657" s="201"/>
    </row>
    <row r="658" spans="1:17" x14ac:dyDescent="0.2">
      <c r="A658" s="113"/>
      <c r="B658" s="200"/>
      <c r="C658" s="200"/>
      <c r="D658" s="201"/>
      <c r="E658" s="113"/>
      <c r="F658" s="113"/>
      <c r="G658" s="113"/>
      <c r="H658" s="113"/>
      <c r="I658" s="203"/>
      <c r="J658" s="203"/>
      <c r="K658" s="203"/>
      <c r="L658" s="203"/>
      <c r="M658" s="203"/>
      <c r="N658" s="204"/>
      <c r="O658" s="204"/>
      <c r="P658" s="201"/>
      <c r="Q658" s="201"/>
    </row>
    <row r="659" spans="1:17" x14ac:dyDescent="0.2">
      <c r="A659" s="113"/>
      <c r="B659" s="200"/>
      <c r="C659" s="200"/>
      <c r="D659" s="201"/>
      <c r="E659" s="113"/>
      <c r="F659" s="113"/>
      <c r="G659" s="113"/>
      <c r="H659" s="113"/>
      <c r="I659" s="203"/>
      <c r="J659" s="203"/>
      <c r="K659" s="203"/>
      <c r="L659" s="203"/>
      <c r="M659" s="203"/>
      <c r="N659" s="204"/>
      <c r="O659" s="204"/>
      <c r="P659" s="201"/>
      <c r="Q659" s="201"/>
    </row>
    <row r="660" spans="1:17" x14ac:dyDescent="0.2">
      <c r="A660" s="113"/>
      <c r="B660" s="200"/>
      <c r="C660" s="200"/>
      <c r="D660" s="201"/>
      <c r="E660" s="113"/>
      <c r="F660" s="113"/>
      <c r="G660" s="113"/>
      <c r="H660" s="113"/>
      <c r="I660" s="203"/>
      <c r="J660" s="203"/>
      <c r="K660" s="203"/>
      <c r="L660" s="203"/>
      <c r="M660" s="203"/>
      <c r="N660" s="204"/>
      <c r="O660" s="204"/>
      <c r="P660" s="201"/>
      <c r="Q660" s="201"/>
    </row>
    <row r="661" spans="1:17" x14ac:dyDescent="0.2">
      <c r="A661" s="113"/>
      <c r="B661" s="200"/>
      <c r="C661" s="200"/>
      <c r="D661" s="201"/>
      <c r="E661" s="113"/>
      <c r="F661" s="113"/>
      <c r="G661" s="113"/>
      <c r="H661" s="113"/>
      <c r="I661" s="203"/>
      <c r="J661" s="203"/>
      <c r="K661" s="203"/>
      <c r="L661" s="203"/>
      <c r="M661" s="203"/>
      <c r="N661" s="204"/>
      <c r="O661" s="204"/>
      <c r="P661" s="201"/>
      <c r="Q661" s="201"/>
    </row>
    <row r="662" spans="1:17" x14ac:dyDescent="0.2">
      <c r="A662" s="113"/>
      <c r="B662" s="200"/>
      <c r="C662" s="200"/>
      <c r="D662" s="201"/>
      <c r="E662" s="113"/>
      <c r="F662" s="113"/>
      <c r="G662" s="113"/>
      <c r="H662" s="113"/>
      <c r="I662" s="203"/>
      <c r="J662" s="203"/>
      <c r="K662" s="203"/>
      <c r="L662" s="203"/>
      <c r="M662" s="203"/>
      <c r="N662" s="204"/>
      <c r="O662" s="204"/>
      <c r="P662" s="201"/>
      <c r="Q662" s="201"/>
    </row>
    <row r="663" spans="1:17" x14ac:dyDescent="0.2">
      <c r="A663" s="113"/>
      <c r="B663" s="200"/>
      <c r="C663" s="200"/>
      <c r="D663" s="201"/>
      <c r="E663" s="113"/>
      <c r="F663" s="113"/>
      <c r="G663" s="113"/>
      <c r="H663" s="113"/>
      <c r="I663" s="203"/>
      <c r="J663" s="203"/>
      <c r="K663" s="203"/>
      <c r="L663" s="203"/>
      <c r="M663" s="203"/>
      <c r="N663" s="204"/>
      <c r="O663" s="204"/>
      <c r="P663" s="201"/>
      <c r="Q663" s="201"/>
    </row>
    <row r="664" spans="1:17" x14ac:dyDescent="0.2">
      <c r="A664" s="113"/>
      <c r="B664" s="200"/>
      <c r="C664" s="200"/>
      <c r="D664" s="201"/>
      <c r="E664" s="113"/>
      <c r="F664" s="113"/>
      <c r="G664" s="113"/>
      <c r="H664" s="113"/>
      <c r="I664" s="203"/>
      <c r="J664" s="203"/>
      <c r="K664" s="203"/>
      <c r="L664" s="203"/>
      <c r="M664" s="203"/>
      <c r="N664" s="204"/>
      <c r="O664" s="204"/>
      <c r="P664" s="201"/>
      <c r="Q664" s="201"/>
    </row>
    <row r="665" spans="1:17" x14ac:dyDescent="0.2">
      <c r="A665" s="113"/>
      <c r="B665" s="200"/>
      <c r="C665" s="200"/>
      <c r="D665" s="201"/>
      <c r="E665" s="113"/>
      <c r="F665" s="113"/>
      <c r="G665" s="113"/>
      <c r="H665" s="113"/>
      <c r="I665" s="203"/>
      <c r="J665" s="203"/>
      <c r="K665" s="203"/>
      <c r="L665" s="203"/>
      <c r="M665" s="203"/>
      <c r="N665" s="204"/>
      <c r="O665" s="204"/>
      <c r="P665" s="201"/>
      <c r="Q665" s="201"/>
    </row>
    <row r="666" spans="1:17" x14ac:dyDescent="0.2">
      <c r="A666" s="113"/>
      <c r="B666" s="200"/>
      <c r="C666" s="200"/>
      <c r="D666" s="201"/>
      <c r="E666" s="113"/>
      <c r="F666" s="113"/>
      <c r="G666" s="113"/>
      <c r="H666" s="113"/>
      <c r="I666" s="203"/>
      <c r="J666" s="203"/>
      <c r="K666" s="203"/>
      <c r="L666" s="203"/>
      <c r="M666" s="203"/>
      <c r="N666" s="204"/>
      <c r="O666" s="204"/>
      <c r="P666" s="201"/>
      <c r="Q666" s="201"/>
    </row>
    <row r="667" spans="1:17" x14ac:dyDescent="0.2">
      <c r="A667" s="113"/>
      <c r="B667" s="200"/>
      <c r="C667" s="200"/>
      <c r="D667" s="201"/>
      <c r="E667" s="113"/>
      <c r="F667" s="113"/>
      <c r="G667" s="113"/>
      <c r="H667" s="113"/>
      <c r="I667" s="203"/>
      <c r="J667" s="203"/>
      <c r="K667" s="203"/>
      <c r="L667" s="203"/>
      <c r="M667" s="203"/>
      <c r="N667" s="204"/>
      <c r="O667" s="204"/>
      <c r="P667" s="201"/>
      <c r="Q667" s="201"/>
    </row>
    <row r="668" spans="1:17" x14ac:dyDescent="0.2">
      <c r="A668" s="113"/>
      <c r="B668" s="200"/>
      <c r="C668" s="200"/>
      <c r="D668" s="201"/>
      <c r="E668" s="113"/>
      <c r="F668" s="113"/>
      <c r="G668" s="113"/>
      <c r="H668" s="113"/>
      <c r="I668" s="203"/>
      <c r="J668" s="203"/>
      <c r="K668" s="203"/>
      <c r="L668" s="203"/>
      <c r="M668" s="203"/>
      <c r="N668" s="204"/>
      <c r="O668" s="204"/>
      <c r="P668" s="201"/>
      <c r="Q668" s="201"/>
    </row>
    <row r="669" spans="1:17" x14ac:dyDescent="0.2">
      <c r="A669" s="113"/>
      <c r="B669" s="200"/>
      <c r="C669" s="200"/>
      <c r="D669" s="201"/>
      <c r="E669" s="113"/>
      <c r="F669" s="113"/>
      <c r="G669" s="113"/>
      <c r="H669" s="113"/>
      <c r="I669" s="203"/>
      <c r="J669" s="203"/>
      <c r="K669" s="203"/>
      <c r="L669" s="203"/>
      <c r="M669" s="203"/>
      <c r="N669" s="204"/>
      <c r="O669" s="204"/>
      <c r="P669" s="201"/>
      <c r="Q669" s="201"/>
    </row>
    <row r="670" spans="1:17" x14ac:dyDescent="0.2">
      <c r="A670" s="113"/>
      <c r="B670" s="200"/>
      <c r="C670" s="200"/>
      <c r="D670" s="201"/>
      <c r="E670" s="113"/>
      <c r="F670" s="113"/>
      <c r="G670" s="113"/>
      <c r="H670" s="113"/>
      <c r="I670" s="203"/>
      <c r="J670" s="203"/>
      <c r="K670" s="203"/>
      <c r="L670" s="203"/>
      <c r="M670" s="203"/>
      <c r="N670" s="204"/>
      <c r="O670" s="204"/>
      <c r="P670" s="201"/>
      <c r="Q670" s="201"/>
    </row>
    <row r="671" spans="1:17" x14ac:dyDescent="0.2">
      <c r="A671" s="113"/>
      <c r="B671" s="200"/>
      <c r="C671" s="200"/>
      <c r="D671" s="201"/>
      <c r="E671" s="113"/>
      <c r="F671" s="113"/>
      <c r="G671" s="113"/>
      <c r="H671" s="113"/>
      <c r="I671" s="203"/>
      <c r="J671" s="203"/>
      <c r="K671" s="203"/>
      <c r="L671" s="203"/>
      <c r="M671" s="203"/>
      <c r="N671" s="204"/>
      <c r="O671" s="204"/>
      <c r="P671" s="201"/>
      <c r="Q671" s="201"/>
    </row>
    <row r="672" spans="1:17" x14ac:dyDescent="0.2">
      <c r="A672" s="113"/>
      <c r="B672" s="200"/>
      <c r="C672" s="200"/>
      <c r="D672" s="201"/>
      <c r="E672" s="113"/>
      <c r="F672" s="113"/>
      <c r="G672" s="113"/>
      <c r="H672" s="113"/>
      <c r="I672" s="203"/>
      <c r="J672" s="203"/>
      <c r="K672" s="203"/>
      <c r="L672" s="203"/>
      <c r="M672" s="203"/>
      <c r="N672" s="204"/>
      <c r="O672" s="204"/>
      <c r="P672" s="201"/>
      <c r="Q672" s="201"/>
    </row>
    <row r="673" spans="1:17" x14ac:dyDescent="0.2">
      <c r="A673" s="113"/>
      <c r="B673" s="200"/>
      <c r="C673" s="200"/>
      <c r="D673" s="201"/>
      <c r="E673" s="113"/>
      <c r="F673" s="113"/>
      <c r="G673" s="113"/>
      <c r="H673" s="113"/>
      <c r="I673" s="203"/>
      <c r="J673" s="203"/>
      <c r="K673" s="203"/>
      <c r="L673" s="203"/>
      <c r="M673" s="203"/>
      <c r="N673" s="204"/>
      <c r="O673" s="204"/>
      <c r="P673" s="201"/>
      <c r="Q673" s="201"/>
    </row>
    <row r="674" spans="1:17" x14ac:dyDescent="0.2">
      <c r="A674" s="113"/>
      <c r="B674" s="200"/>
      <c r="C674" s="200"/>
      <c r="D674" s="201"/>
      <c r="E674" s="113"/>
      <c r="F674" s="113"/>
      <c r="G674" s="113"/>
      <c r="H674" s="113"/>
      <c r="I674" s="203"/>
      <c r="J674" s="203"/>
      <c r="K674" s="203"/>
      <c r="L674" s="203"/>
      <c r="M674" s="203"/>
      <c r="N674" s="204"/>
      <c r="O674" s="204"/>
      <c r="P674" s="201"/>
      <c r="Q674" s="201"/>
    </row>
    <row r="675" spans="1:17" x14ac:dyDescent="0.2">
      <c r="A675" s="113"/>
      <c r="B675" s="200"/>
      <c r="C675" s="200"/>
      <c r="D675" s="201"/>
      <c r="E675" s="113"/>
      <c r="F675" s="113"/>
      <c r="G675" s="113"/>
      <c r="H675" s="113"/>
      <c r="I675" s="203"/>
      <c r="J675" s="203"/>
      <c r="K675" s="203"/>
      <c r="L675" s="203"/>
      <c r="M675" s="203"/>
      <c r="N675" s="204"/>
      <c r="O675" s="204"/>
      <c r="P675" s="201"/>
      <c r="Q675" s="201"/>
    </row>
    <row r="676" spans="1:17" x14ac:dyDescent="0.2">
      <c r="A676" s="113"/>
      <c r="B676" s="200"/>
      <c r="C676" s="200"/>
      <c r="D676" s="201"/>
      <c r="E676" s="113"/>
      <c r="F676" s="113"/>
      <c r="G676" s="113"/>
      <c r="H676" s="113"/>
      <c r="I676" s="203"/>
      <c r="J676" s="203"/>
      <c r="K676" s="203"/>
      <c r="L676" s="203"/>
      <c r="M676" s="203"/>
      <c r="N676" s="204"/>
      <c r="O676" s="204"/>
      <c r="P676" s="201"/>
      <c r="Q676" s="201"/>
    </row>
    <row r="677" spans="1:17" x14ac:dyDescent="0.2">
      <c r="A677" s="113"/>
      <c r="B677" s="200"/>
      <c r="C677" s="200"/>
      <c r="D677" s="201"/>
      <c r="E677" s="113"/>
      <c r="F677" s="113"/>
      <c r="G677" s="113"/>
      <c r="H677" s="113"/>
      <c r="I677" s="203"/>
      <c r="J677" s="203"/>
      <c r="K677" s="203"/>
      <c r="L677" s="203"/>
      <c r="M677" s="203"/>
      <c r="N677" s="204"/>
      <c r="O677" s="204"/>
      <c r="P677" s="201"/>
      <c r="Q677" s="201"/>
    </row>
    <row r="678" spans="1:17" x14ac:dyDescent="0.2">
      <c r="A678" s="113"/>
      <c r="B678" s="200"/>
      <c r="C678" s="200"/>
      <c r="D678" s="201"/>
      <c r="E678" s="113"/>
      <c r="F678" s="113"/>
      <c r="G678" s="113"/>
      <c r="H678" s="113"/>
      <c r="I678" s="203"/>
      <c r="J678" s="203"/>
      <c r="K678" s="203"/>
      <c r="L678" s="203"/>
      <c r="M678" s="203"/>
      <c r="N678" s="204"/>
      <c r="O678" s="204"/>
      <c r="P678" s="201"/>
      <c r="Q678" s="201"/>
    </row>
    <row r="679" spans="1:17" x14ac:dyDescent="0.2">
      <c r="A679" s="113"/>
      <c r="B679" s="200"/>
      <c r="C679" s="200"/>
      <c r="D679" s="201"/>
      <c r="E679" s="113"/>
      <c r="F679" s="113"/>
      <c r="G679" s="113"/>
      <c r="H679" s="113"/>
      <c r="I679" s="203"/>
      <c r="J679" s="203"/>
      <c r="K679" s="203"/>
      <c r="L679" s="203"/>
      <c r="M679" s="203"/>
      <c r="N679" s="204"/>
      <c r="O679" s="204"/>
      <c r="P679" s="201"/>
      <c r="Q679" s="201"/>
    </row>
    <row r="680" spans="1:17" x14ac:dyDescent="0.2">
      <c r="A680" s="113"/>
      <c r="B680" s="200"/>
      <c r="C680" s="200"/>
      <c r="D680" s="201"/>
      <c r="E680" s="113"/>
      <c r="F680" s="113"/>
      <c r="G680" s="113"/>
      <c r="H680" s="113"/>
      <c r="I680" s="203"/>
      <c r="J680" s="203"/>
      <c r="K680" s="203"/>
      <c r="L680" s="203"/>
      <c r="M680" s="203"/>
      <c r="N680" s="204"/>
      <c r="O680" s="204"/>
      <c r="P680" s="201"/>
      <c r="Q680" s="201"/>
    </row>
    <row r="681" spans="1:17" x14ac:dyDescent="0.2">
      <c r="A681" s="113"/>
      <c r="B681" s="200"/>
      <c r="C681" s="200"/>
      <c r="D681" s="201"/>
      <c r="E681" s="113"/>
      <c r="F681" s="113"/>
      <c r="G681" s="113"/>
      <c r="H681" s="113"/>
      <c r="I681" s="203"/>
      <c r="J681" s="203"/>
      <c r="K681" s="203"/>
      <c r="L681" s="203"/>
      <c r="M681" s="203"/>
      <c r="N681" s="204"/>
      <c r="O681" s="204"/>
      <c r="P681" s="201"/>
      <c r="Q681" s="201"/>
    </row>
    <row r="682" spans="1:17" x14ac:dyDescent="0.2">
      <c r="A682" s="113"/>
      <c r="B682" s="200"/>
      <c r="C682" s="200"/>
      <c r="D682" s="201"/>
      <c r="E682" s="113"/>
      <c r="F682" s="113"/>
      <c r="G682" s="113"/>
      <c r="H682" s="113"/>
      <c r="I682" s="203"/>
      <c r="J682" s="203"/>
      <c r="K682" s="203"/>
      <c r="L682" s="203"/>
      <c r="M682" s="203"/>
      <c r="N682" s="204"/>
      <c r="O682" s="204"/>
      <c r="P682" s="201"/>
      <c r="Q682" s="201"/>
    </row>
    <row r="683" spans="1:17" x14ac:dyDescent="0.2">
      <c r="A683" s="113"/>
      <c r="B683" s="200"/>
      <c r="C683" s="200"/>
      <c r="D683" s="201"/>
      <c r="E683" s="113"/>
      <c r="F683" s="113"/>
      <c r="G683" s="113"/>
      <c r="H683" s="113"/>
      <c r="I683" s="203"/>
      <c r="J683" s="203"/>
      <c r="K683" s="203"/>
      <c r="L683" s="203"/>
      <c r="M683" s="203"/>
      <c r="N683" s="204"/>
      <c r="O683" s="204"/>
      <c r="P683" s="201"/>
      <c r="Q683" s="201"/>
    </row>
    <row r="684" spans="1:17" x14ac:dyDescent="0.2">
      <c r="A684" s="113"/>
      <c r="B684" s="200"/>
      <c r="C684" s="200"/>
      <c r="D684" s="201"/>
      <c r="E684" s="113"/>
      <c r="F684" s="113"/>
      <c r="G684" s="113"/>
      <c r="H684" s="113"/>
      <c r="I684" s="203"/>
      <c r="J684" s="203"/>
      <c r="K684" s="203"/>
      <c r="L684" s="203"/>
      <c r="M684" s="203"/>
      <c r="N684" s="204"/>
      <c r="O684" s="204"/>
      <c r="P684" s="201"/>
      <c r="Q684" s="201"/>
    </row>
    <row r="685" spans="1:17" x14ac:dyDescent="0.2">
      <c r="A685" s="113"/>
      <c r="B685" s="200"/>
      <c r="C685" s="200"/>
      <c r="D685" s="201"/>
      <c r="E685" s="113"/>
      <c r="F685" s="113"/>
      <c r="G685" s="113"/>
      <c r="H685" s="113"/>
      <c r="I685" s="203"/>
      <c r="J685" s="203"/>
      <c r="K685" s="203"/>
      <c r="L685" s="203"/>
      <c r="M685" s="203"/>
      <c r="N685" s="204"/>
      <c r="O685" s="204"/>
      <c r="P685" s="201"/>
      <c r="Q685" s="201"/>
    </row>
    <row r="686" spans="1:17" x14ac:dyDescent="0.2">
      <c r="A686" s="113"/>
      <c r="B686" s="200"/>
      <c r="C686" s="200"/>
      <c r="D686" s="201"/>
      <c r="E686" s="113"/>
      <c r="F686" s="113"/>
      <c r="G686" s="113"/>
      <c r="H686" s="113"/>
      <c r="I686" s="203"/>
      <c r="J686" s="203"/>
      <c r="K686" s="203"/>
      <c r="L686" s="203"/>
      <c r="M686" s="203"/>
      <c r="N686" s="204"/>
      <c r="O686" s="204"/>
      <c r="P686" s="201"/>
      <c r="Q686" s="201"/>
    </row>
    <row r="687" spans="1:17" x14ac:dyDescent="0.2">
      <c r="A687" s="113"/>
      <c r="B687" s="200"/>
      <c r="C687" s="200"/>
      <c r="D687" s="201"/>
      <c r="E687" s="113"/>
      <c r="F687" s="113"/>
      <c r="G687" s="113"/>
      <c r="H687" s="113"/>
      <c r="I687" s="203"/>
      <c r="J687" s="203"/>
      <c r="K687" s="203"/>
      <c r="L687" s="203"/>
      <c r="M687" s="203"/>
      <c r="N687" s="204"/>
      <c r="O687" s="204"/>
      <c r="P687" s="201"/>
      <c r="Q687" s="201"/>
    </row>
    <row r="688" spans="1:17" x14ac:dyDescent="0.2">
      <c r="A688" s="113"/>
      <c r="B688" s="200"/>
      <c r="C688" s="200"/>
      <c r="D688" s="201"/>
      <c r="E688" s="113"/>
      <c r="F688" s="113"/>
      <c r="G688" s="113"/>
      <c r="H688" s="113"/>
      <c r="I688" s="203"/>
      <c r="J688" s="203"/>
      <c r="K688" s="203"/>
      <c r="L688" s="203"/>
      <c r="M688" s="203"/>
      <c r="N688" s="204"/>
      <c r="O688" s="204"/>
      <c r="P688" s="201"/>
      <c r="Q688" s="201"/>
    </row>
    <row r="689" spans="1:17" x14ac:dyDescent="0.2">
      <c r="A689" s="113"/>
      <c r="B689" s="200"/>
      <c r="C689" s="200"/>
      <c r="D689" s="201"/>
      <c r="E689" s="113"/>
      <c r="F689" s="113"/>
      <c r="G689" s="113"/>
      <c r="H689" s="113"/>
      <c r="I689" s="203"/>
      <c r="J689" s="203"/>
      <c r="K689" s="203"/>
      <c r="L689" s="203"/>
      <c r="M689" s="203"/>
      <c r="N689" s="204"/>
      <c r="O689" s="204"/>
      <c r="P689" s="201"/>
      <c r="Q689" s="201"/>
    </row>
    <row r="690" spans="1:17" x14ac:dyDescent="0.2">
      <c r="A690" s="113"/>
      <c r="B690" s="200"/>
      <c r="C690" s="200"/>
      <c r="D690" s="201"/>
      <c r="E690" s="113"/>
      <c r="F690" s="113"/>
      <c r="G690" s="113"/>
      <c r="H690" s="113"/>
      <c r="I690" s="203"/>
      <c r="J690" s="203"/>
      <c r="K690" s="203"/>
      <c r="L690" s="203"/>
      <c r="M690" s="203"/>
      <c r="N690" s="204"/>
      <c r="O690" s="204"/>
      <c r="P690" s="201"/>
      <c r="Q690" s="201"/>
    </row>
    <row r="691" spans="1:17" x14ac:dyDescent="0.2">
      <c r="A691" s="113"/>
      <c r="B691" s="200"/>
      <c r="C691" s="200"/>
      <c r="D691" s="201"/>
      <c r="E691" s="113"/>
      <c r="F691" s="113"/>
      <c r="G691" s="113"/>
      <c r="H691" s="113"/>
      <c r="I691" s="203"/>
      <c r="J691" s="203"/>
      <c r="K691" s="203"/>
      <c r="L691" s="203"/>
      <c r="M691" s="203"/>
      <c r="N691" s="204"/>
      <c r="O691" s="204"/>
      <c r="P691" s="201"/>
      <c r="Q691" s="201"/>
    </row>
    <row r="692" spans="1:17" x14ac:dyDescent="0.2">
      <c r="A692" s="113"/>
      <c r="B692" s="200"/>
      <c r="C692" s="200"/>
      <c r="D692" s="201"/>
      <c r="E692" s="113"/>
      <c r="F692" s="113"/>
      <c r="G692" s="113"/>
      <c r="H692" s="113"/>
      <c r="I692" s="203"/>
      <c r="J692" s="203"/>
      <c r="K692" s="203"/>
      <c r="L692" s="203"/>
      <c r="M692" s="203"/>
      <c r="N692" s="204"/>
      <c r="O692" s="204"/>
      <c r="P692" s="201"/>
      <c r="Q692" s="201"/>
    </row>
    <row r="693" spans="1:17" x14ac:dyDescent="0.2">
      <c r="A693" s="113"/>
      <c r="B693" s="200"/>
      <c r="C693" s="200"/>
      <c r="D693" s="201"/>
      <c r="E693" s="113"/>
      <c r="F693" s="113"/>
      <c r="G693" s="113"/>
      <c r="H693" s="113"/>
      <c r="I693" s="203"/>
      <c r="J693" s="203"/>
      <c r="K693" s="203"/>
      <c r="L693" s="203"/>
      <c r="M693" s="203"/>
      <c r="N693" s="204"/>
      <c r="O693" s="204"/>
      <c r="P693" s="201"/>
      <c r="Q693" s="201"/>
    </row>
    <row r="694" spans="1:17" x14ac:dyDescent="0.2">
      <c r="A694" s="113"/>
      <c r="B694" s="200"/>
      <c r="C694" s="200"/>
      <c r="D694" s="201"/>
      <c r="E694" s="113"/>
      <c r="F694" s="113"/>
      <c r="G694" s="113"/>
      <c r="H694" s="113"/>
      <c r="I694" s="203"/>
      <c r="J694" s="203"/>
      <c r="K694" s="203"/>
      <c r="L694" s="203"/>
      <c r="M694" s="203"/>
      <c r="N694" s="204"/>
      <c r="O694" s="204"/>
      <c r="P694" s="201"/>
      <c r="Q694" s="201"/>
    </row>
    <row r="695" spans="1:17" x14ac:dyDescent="0.2">
      <c r="A695" s="113"/>
      <c r="B695" s="200"/>
      <c r="C695" s="200"/>
      <c r="D695" s="201"/>
      <c r="E695" s="113"/>
      <c r="F695" s="113"/>
      <c r="G695" s="113"/>
      <c r="H695" s="113"/>
      <c r="I695" s="203"/>
      <c r="J695" s="203"/>
      <c r="K695" s="203"/>
      <c r="L695" s="203"/>
      <c r="M695" s="203"/>
      <c r="N695" s="204"/>
      <c r="O695" s="204"/>
      <c r="P695" s="201"/>
      <c r="Q695" s="201"/>
    </row>
    <row r="696" spans="1:17" x14ac:dyDescent="0.2">
      <c r="A696" s="113"/>
      <c r="B696" s="200"/>
      <c r="C696" s="200"/>
      <c r="D696" s="201"/>
      <c r="E696" s="113"/>
      <c r="F696" s="113"/>
      <c r="G696" s="113"/>
      <c r="H696" s="113"/>
      <c r="I696" s="203"/>
      <c r="J696" s="203"/>
      <c r="K696" s="203"/>
      <c r="L696" s="203"/>
      <c r="M696" s="203"/>
      <c r="N696" s="204"/>
      <c r="O696" s="204"/>
      <c r="P696" s="201"/>
      <c r="Q696" s="201"/>
    </row>
    <row r="697" spans="1:17" x14ac:dyDescent="0.2">
      <c r="A697" s="113"/>
      <c r="B697" s="200"/>
      <c r="C697" s="200"/>
      <c r="D697" s="201"/>
      <c r="E697" s="113"/>
      <c r="F697" s="113"/>
      <c r="G697" s="113"/>
      <c r="H697" s="113"/>
      <c r="I697" s="203"/>
      <c r="J697" s="203"/>
      <c r="K697" s="203"/>
      <c r="L697" s="203"/>
      <c r="M697" s="203"/>
      <c r="N697" s="204"/>
      <c r="O697" s="204"/>
      <c r="P697" s="201"/>
      <c r="Q697" s="201"/>
    </row>
    <row r="698" spans="1:17" x14ac:dyDescent="0.2">
      <c r="A698" s="113"/>
      <c r="B698" s="200"/>
      <c r="C698" s="200"/>
      <c r="D698" s="201"/>
      <c r="E698" s="113"/>
      <c r="F698" s="113"/>
      <c r="G698" s="113"/>
      <c r="H698" s="113"/>
      <c r="I698" s="203"/>
      <c r="J698" s="203"/>
      <c r="K698" s="203"/>
      <c r="L698" s="203"/>
      <c r="M698" s="203"/>
      <c r="N698" s="204"/>
      <c r="O698" s="204"/>
      <c r="P698" s="201"/>
      <c r="Q698" s="201"/>
    </row>
    <row r="699" spans="1:17" x14ac:dyDescent="0.2">
      <c r="A699" s="113"/>
      <c r="B699" s="200"/>
      <c r="C699" s="200"/>
      <c r="D699" s="201"/>
      <c r="E699" s="113"/>
      <c r="F699" s="113"/>
      <c r="G699" s="113"/>
      <c r="H699" s="113"/>
      <c r="I699" s="203"/>
      <c r="J699" s="203"/>
      <c r="K699" s="203"/>
      <c r="L699" s="203"/>
      <c r="M699" s="203"/>
      <c r="N699" s="204"/>
      <c r="O699" s="204"/>
      <c r="P699" s="201"/>
      <c r="Q699" s="201"/>
    </row>
    <row r="700" spans="1:17" x14ac:dyDescent="0.2">
      <c r="A700" s="113"/>
      <c r="B700" s="200"/>
      <c r="C700" s="200"/>
      <c r="D700" s="201"/>
      <c r="E700" s="113"/>
      <c r="F700" s="113"/>
      <c r="G700" s="113"/>
      <c r="H700" s="113"/>
      <c r="I700" s="203"/>
      <c r="J700" s="203"/>
      <c r="K700" s="203"/>
      <c r="L700" s="203"/>
      <c r="M700" s="203"/>
      <c r="N700" s="204"/>
      <c r="O700" s="204"/>
      <c r="P700" s="201"/>
      <c r="Q700" s="201"/>
    </row>
    <row r="701" spans="1:17" x14ac:dyDescent="0.2">
      <c r="A701" s="113"/>
      <c r="B701" s="200"/>
      <c r="C701" s="200"/>
      <c r="D701" s="201"/>
      <c r="E701" s="113"/>
      <c r="F701" s="113"/>
      <c r="G701" s="113"/>
      <c r="H701" s="113"/>
      <c r="I701" s="203"/>
      <c r="J701" s="203"/>
      <c r="K701" s="203"/>
      <c r="L701" s="203"/>
      <c r="M701" s="203"/>
      <c r="N701" s="204"/>
      <c r="O701" s="204"/>
      <c r="P701" s="201"/>
      <c r="Q701" s="201"/>
    </row>
    <row r="702" spans="1:17" x14ac:dyDescent="0.2">
      <c r="A702" s="113"/>
      <c r="B702" s="200"/>
      <c r="C702" s="200"/>
      <c r="D702" s="201"/>
      <c r="E702" s="113"/>
      <c r="F702" s="113"/>
      <c r="G702" s="113"/>
      <c r="H702" s="113"/>
      <c r="I702" s="203"/>
      <c r="J702" s="203"/>
      <c r="K702" s="203"/>
      <c r="L702" s="203"/>
      <c r="M702" s="203"/>
      <c r="N702" s="204"/>
      <c r="O702" s="204"/>
      <c r="P702" s="201"/>
      <c r="Q702" s="201"/>
    </row>
    <row r="703" spans="1:17" x14ac:dyDescent="0.2">
      <c r="A703" s="113"/>
      <c r="B703" s="200"/>
      <c r="C703" s="200"/>
      <c r="D703" s="201"/>
      <c r="E703" s="113"/>
      <c r="F703" s="113"/>
      <c r="G703" s="113"/>
      <c r="H703" s="113"/>
      <c r="I703" s="203"/>
      <c r="J703" s="203"/>
      <c r="K703" s="203"/>
      <c r="L703" s="203"/>
      <c r="M703" s="203"/>
      <c r="N703" s="204"/>
      <c r="O703" s="204"/>
      <c r="P703" s="201"/>
      <c r="Q703" s="201"/>
    </row>
    <row r="704" spans="1:17" x14ac:dyDescent="0.2">
      <c r="A704" s="113"/>
      <c r="B704" s="200"/>
      <c r="C704" s="200"/>
      <c r="D704" s="201"/>
      <c r="E704" s="113"/>
      <c r="F704" s="113"/>
      <c r="G704" s="113"/>
      <c r="H704" s="113"/>
      <c r="I704" s="203"/>
      <c r="J704" s="203"/>
      <c r="K704" s="203"/>
      <c r="L704" s="203"/>
      <c r="M704" s="203"/>
      <c r="N704" s="204"/>
      <c r="O704" s="204"/>
      <c r="P704" s="201"/>
      <c r="Q704" s="201"/>
    </row>
    <row r="705" spans="1:17" x14ac:dyDescent="0.2">
      <c r="A705" s="113"/>
      <c r="B705" s="200"/>
      <c r="C705" s="200"/>
      <c r="D705" s="201"/>
      <c r="E705" s="113"/>
      <c r="F705" s="113"/>
      <c r="G705" s="113"/>
      <c r="H705" s="113"/>
      <c r="I705" s="203"/>
      <c r="J705" s="203"/>
      <c r="K705" s="203"/>
      <c r="L705" s="203"/>
      <c r="M705" s="203"/>
      <c r="N705" s="204"/>
      <c r="O705" s="204"/>
      <c r="P705" s="201"/>
      <c r="Q705" s="201"/>
    </row>
    <row r="706" spans="1:17" x14ac:dyDescent="0.2">
      <c r="A706" s="113"/>
      <c r="B706" s="200"/>
      <c r="C706" s="200"/>
      <c r="D706" s="201"/>
      <c r="E706" s="113"/>
      <c r="F706" s="113"/>
      <c r="G706" s="113"/>
      <c r="H706" s="113"/>
      <c r="I706" s="203"/>
      <c r="J706" s="203"/>
      <c r="K706" s="203"/>
      <c r="L706" s="203"/>
      <c r="M706" s="203"/>
      <c r="N706" s="204"/>
      <c r="O706" s="204"/>
      <c r="P706" s="201"/>
      <c r="Q706" s="201"/>
    </row>
    <row r="707" spans="1:17" x14ac:dyDescent="0.2">
      <c r="A707" s="113"/>
      <c r="B707" s="200"/>
      <c r="C707" s="200"/>
      <c r="D707" s="201"/>
      <c r="E707" s="113"/>
      <c r="F707" s="113"/>
      <c r="G707" s="113"/>
      <c r="H707" s="113"/>
      <c r="I707" s="203"/>
      <c r="J707" s="203"/>
      <c r="K707" s="203"/>
      <c r="L707" s="203"/>
      <c r="M707" s="203"/>
      <c r="N707" s="204"/>
      <c r="O707" s="204"/>
      <c r="P707" s="201"/>
      <c r="Q707" s="201"/>
    </row>
    <row r="708" spans="1:17" x14ac:dyDescent="0.2">
      <c r="A708" s="113"/>
      <c r="B708" s="200"/>
      <c r="C708" s="200"/>
      <c r="D708" s="201"/>
      <c r="E708" s="113"/>
      <c r="F708" s="113"/>
      <c r="G708" s="113"/>
      <c r="H708" s="113"/>
      <c r="I708" s="203"/>
      <c r="J708" s="203"/>
      <c r="K708" s="203"/>
      <c r="L708" s="203"/>
      <c r="M708" s="203"/>
      <c r="N708" s="204"/>
      <c r="O708" s="204"/>
      <c r="P708" s="201"/>
      <c r="Q708" s="201"/>
    </row>
    <row r="709" spans="1:17" x14ac:dyDescent="0.2">
      <c r="A709" s="113"/>
      <c r="B709" s="200"/>
      <c r="C709" s="200"/>
      <c r="D709" s="201"/>
      <c r="E709" s="113"/>
      <c r="F709" s="113"/>
      <c r="G709" s="113"/>
      <c r="H709" s="113"/>
      <c r="I709" s="203"/>
      <c r="J709" s="203"/>
      <c r="K709" s="203"/>
      <c r="L709" s="203"/>
      <c r="M709" s="203"/>
      <c r="N709" s="204"/>
      <c r="O709" s="204"/>
      <c r="P709" s="201"/>
      <c r="Q709" s="201"/>
    </row>
    <row r="710" spans="1:17" x14ac:dyDescent="0.2">
      <c r="A710" s="113"/>
      <c r="B710" s="200"/>
      <c r="C710" s="200"/>
      <c r="D710" s="201"/>
      <c r="E710" s="113"/>
      <c r="F710" s="113"/>
      <c r="G710" s="113"/>
      <c r="H710" s="113"/>
      <c r="I710" s="203"/>
      <c r="J710" s="203"/>
      <c r="K710" s="203"/>
      <c r="L710" s="203"/>
      <c r="M710" s="203"/>
      <c r="N710" s="204"/>
      <c r="O710" s="204"/>
      <c r="P710" s="201"/>
      <c r="Q710" s="201"/>
    </row>
    <row r="711" spans="1:17" x14ac:dyDescent="0.2">
      <c r="A711" s="113"/>
      <c r="B711" s="200"/>
      <c r="C711" s="200"/>
      <c r="D711" s="201"/>
      <c r="E711" s="113"/>
      <c r="F711" s="113"/>
      <c r="G711" s="113"/>
      <c r="H711" s="113"/>
      <c r="I711" s="203"/>
      <c r="J711" s="203"/>
      <c r="K711" s="203"/>
      <c r="L711" s="203"/>
      <c r="M711" s="203"/>
      <c r="N711" s="204"/>
      <c r="O711" s="204"/>
      <c r="P711" s="201"/>
      <c r="Q711" s="201"/>
    </row>
    <row r="712" spans="1:17" x14ac:dyDescent="0.2">
      <c r="A712" s="113"/>
      <c r="B712" s="200"/>
      <c r="C712" s="200"/>
      <c r="D712" s="201"/>
      <c r="E712" s="113"/>
      <c r="F712" s="113"/>
      <c r="G712" s="113"/>
      <c r="H712" s="113"/>
      <c r="I712" s="203"/>
      <c r="J712" s="203"/>
      <c r="K712" s="203"/>
      <c r="L712" s="203"/>
      <c r="M712" s="203"/>
      <c r="N712" s="204"/>
      <c r="O712" s="204"/>
      <c r="P712" s="201"/>
      <c r="Q712" s="201"/>
    </row>
    <row r="713" spans="1:17" x14ac:dyDescent="0.2">
      <c r="A713" s="113"/>
      <c r="B713" s="200"/>
      <c r="C713" s="200"/>
      <c r="D713" s="201"/>
      <c r="E713" s="113"/>
      <c r="F713" s="113"/>
      <c r="G713" s="113"/>
      <c r="H713" s="113"/>
      <c r="I713" s="203"/>
      <c r="J713" s="203"/>
      <c r="K713" s="203"/>
      <c r="L713" s="203"/>
      <c r="M713" s="203"/>
      <c r="N713" s="204"/>
      <c r="O713" s="204"/>
      <c r="P713" s="201"/>
      <c r="Q713" s="201"/>
    </row>
    <row r="714" spans="1:17" x14ac:dyDescent="0.2">
      <c r="A714" s="113"/>
      <c r="B714" s="200"/>
      <c r="C714" s="200"/>
      <c r="D714" s="201"/>
      <c r="E714" s="113"/>
      <c r="F714" s="113"/>
      <c r="G714" s="113"/>
      <c r="H714" s="113"/>
      <c r="I714" s="203"/>
      <c r="J714" s="203"/>
      <c r="K714" s="203"/>
      <c r="L714" s="203"/>
      <c r="M714" s="203"/>
      <c r="N714" s="204"/>
      <c r="O714" s="204"/>
      <c r="P714" s="201"/>
      <c r="Q714" s="201"/>
    </row>
    <row r="715" spans="1:17" x14ac:dyDescent="0.2">
      <c r="A715" s="113"/>
      <c r="B715" s="200"/>
      <c r="C715" s="200"/>
      <c r="D715" s="201"/>
      <c r="E715" s="113"/>
      <c r="F715" s="113"/>
      <c r="G715" s="113"/>
      <c r="H715" s="113"/>
      <c r="I715" s="203"/>
      <c r="J715" s="203"/>
      <c r="K715" s="203"/>
      <c r="L715" s="203"/>
      <c r="M715" s="203"/>
      <c r="N715" s="204"/>
      <c r="O715" s="204"/>
      <c r="P715" s="201"/>
      <c r="Q715" s="201"/>
    </row>
    <row r="716" spans="1:17" x14ac:dyDescent="0.2">
      <c r="A716" s="113"/>
      <c r="B716" s="200"/>
      <c r="C716" s="200"/>
      <c r="D716" s="201"/>
      <c r="E716" s="113"/>
      <c r="F716" s="113"/>
      <c r="G716" s="113"/>
      <c r="H716" s="113"/>
      <c r="I716" s="203"/>
      <c r="J716" s="203"/>
      <c r="K716" s="203"/>
      <c r="L716" s="203"/>
      <c r="M716" s="203"/>
      <c r="N716" s="204"/>
      <c r="O716" s="204"/>
      <c r="P716" s="201"/>
      <c r="Q716" s="201"/>
    </row>
    <row r="717" spans="1:17" x14ac:dyDescent="0.2">
      <c r="A717" s="113"/>
      <c r="B717" s="200"/>
      <c r="C717" s="200"/>
      <c r="D717" s="201"/>
      <c r="E717" s="113"/>
      <c r="F717" s="113"/>
      <c r="G717" s="113"/>
      <c r="H717" s="113"/>
      <c r="I717" s="203"/>
      <c r="J717" s="203"/>
      <c r="K717" s="203"/>
      <c r="L717" s="203"/>
      <c r="M717" s="203"/>
      <c r="N717" s="204"/>
      <c r="O717" s="204"/>
      <c r="P717" s="201"/>
      <c r="Q717" s="201"/>
    </row>
    <row r="718" spans="1:17" x14ac:dyDescent="0.2">
      <c r="A718" s="113"/>
      <c r="B718" s="200"/>
      <c r="C718" s="200"/>
      <c r="D718" s="201"/>
      <c r="E718" s="113"/>
      <c r="F718" s="113"/>
      <c r="G718" s="113"/>
      <c r="H718" s="113"/>
      <c r="I718" s="203"/>
      <c r="J718" s="203"/>
      <c r="K718" s="203"/>
      <c r="L718" s="203"/>
      <c r="M718" s="203"/>
      <c r="N718" s="204"/>
      <c r="O718" s="204"/>
      <c r="P718" s="201"/>
      <c r="Q718" s="201"/>
    </row>
    <row r="719" spans="1:17" x14ac:dyDescent="0.2">
      <c r="A719" s="113"/>
      <c r="B719" s="200"/>
      <c r="C719" s="200"/>
      <c r="D719" s="201"/>
      <c r="E719" s="113"/>
      <c r="F719" s="113"/>
      <c r="G719" s="113"/>
      <c r="H719" s="113"/>
      <c r="I719" s="203"/>
      <c r="J719" s="203"/>
      <c r="K719" s="203"/>
      <c r="L719" s="203"/>
      <c r="M719" s="203"/>
      <c r="N719" s="204"/>
      <c r="O719" s="204"/>
      <c r="P719" s="201"/>
      <c r="Q719" s="201"/>
    </row>
    <row r="720" spans="1:17" x14ac:dyDescent="0.2">
      <c r="A720" s="113"/>
      <c r="B720" s="200"/>
      <c r="C720" s="200"/>
      <c r="D720" s="201"/>
      <c r="E720" s="113"/>
      <c r="F720" s="113"/>
      <c r="G720" s="113"/>
      <c r="H720" s="113"/>
      <c r="I720" s="203"/>
      <c r="J720" s="203"/>
      <c r="K720" s="203"/>
      <c r="L720" s="203"/>
      <c r="M720" s="203"/>
      <c r="N720" s="204"/>
      <c r="O720" s="204"/>
      <c r="P720" s="201"/>
      <c r="Q720" s="201"/>
    </row>
    <row r="721" spans="1:17" x14ac:dyDescent="0.2">
      <c r="A721" s="113"/>
      <c r="B721" s="200"/>
      <c r="C721" s="200"/>
      <c r="D721" s="201"/>
      <c r="E721" s="113"/>
      <c r="F721" s="113"/>
      <c r="G721" s="113"/>
      <c r="H721" s="113"/>
      <c r="I721" s="203"/>
      <c r="J721" s="203"/>
      <c r="K721" s="203"/>
      <c r="L721" s="203"/>
      <c r="M721" s="203"/>
      <c r="N721" s="204"/>
      <c r="O721" s="204"/>
      <c r="P721" s="201"/>
      <c r="Q721" s="201"/>
    </row>
    <row r="722" spans="1:17" x14ac:dyDescent="0.2">
      <c r="A722" s="113"/>
      <c r="B722" s="200"/>
      <c r="C722" s="200"/>
      <c r="D722" s="201"/>
      <c r="E722" s="113"/>
      <c r="F722" s="113"/>
      <c r="G722" s="113"/>
      <c r="H722" s="113"/>
      <c r="I722" s="203"/>
      <c r="J722" s="203"/>
      <c r="K722" s="203"/>
      <c r="L722" s="203"/>
      <c r="M722" s="203"/>
      <c r="N722" s="204"/>
      <c r="O722" s="204"/>
      <c r="P722" s="201"/>
      <c r="Q722" s="201"/>
    </row>
    <row r="723" spans="1:17" x14ac:dyDescent="0.2">
      <c r="A723" s="113"/>
      <c r="B723" s="200"/>
      <c r="C723" s="200"/>
      <c r="D723" s="201"/>
      <c r="E723" s="113"/>
      <c r="F723" s="113"/>
      <c r="G723" s="113"/>
      <c r="H723" s="113"/>
      <c r="I723" s="203"/>
      <c r="J723" s="203"/>
      <c r="K723" s="203"/>
      <c r="L723" s="203"/>
      <c r="M723" s="203"/>
      <c r="N723" s="204"/>
      <c r="O723" s="204"/>
      <c r="P723" s="201"/>
      <c r="Q723" s="201"/>
    </row>
    <row r="724" spans="1:17" x14ac:dyDescent="0.2">
      <c r="A724" s="113"/>
      <c r="B724" s="200"/>
      <c r="C724" s="200"/>
      <c r="D724" s="201"/>
      <c r="E724" s="113"/>
      <c r="F724" s="113"/>
      <c r="G724" s="113"/>
      <c r="H724" s="113"/>
      <c r="I724" s="203"/>
      <c r="J724" s="203"/>
      <c r="K724" s="203"/>
      <c r="L724" s="203"/>
      <c r="M724" s="203"/>
      <c r="N724" s="204"/>
      <c r="O724" s="204"/>
      <c r="P724" s="201"/>
      <c r="Q724" s="201"/>
    </row>
    <row r="725" spans="1:17" x14ac:dyDescent="0.2">
      <c r="A725" s="113"/>
      <c r="B725" s="200"/>
      <c r="C725" s="200"/>
      <c r="D725" s="201"/>
      <c r="E725" s="113"/>
      <c r="F725" s="113"/>
      <c r="G725" s="113"/>
      <c r="H725" s="113"/>
      <c r="I725" s="203"/>
      <c r="J725" s="203"/>
      <c r="K725" s="203"/>
      <c r="L725" s="203"/>
      <c r="M725" s="203"/>
      <c r="N725" s="204"/>
      <c r="O725" s="204"/>
      <c r="P725" s="201"/>
      <c r="Q725" s="201"/>
    </row>
    <row r="726" spans="1:17" x14ac:dyDescent="0.2">
      <c r="A726" s="113"/>
      <c r="B726" s="200"/>
      <c r="C726" s="200"/>
      <c r="D726" s="201"/>
      <c r="E726" s="113"/>
      <c r="F726" s="113"/>
      <c r="G726" s="113"/>
      <c r="H726" s="113"/>
      <c r="I726" s="203"/>
      <c r="J726" s="203"/>
      <c r="K726" s="203"/>
      <c r="L726" s="203"/>
      <c r="M726" s="203"/>
      <c r="N726" s="204"/>
      <c r="O726" s="204"/>
      <c r="P726" s="201"/>
      <c r="Q726" s="201"/>
    </row>
    <row r="727" spans="1:17" x14ac:dyDescent="0.2">
      <c r="A727" s="113"/>
      <c r="B727" s="200"/>
      <c r="C727" s="200"/>
      <c r="D727" s="201"/>
      <c r="E727" s="113"/>
      <c r="F727" s="113"/>
      <c r="G727" s="113"/>
      <c r="H727" s="113"/>
      <c r="I727" s="203"/>
      <c r="J727" s="203"/>
      <c r="K727" s="203"/>
      <c r="L727" s="203"/>
      <c r="M727" s="203"/>
      <c r="N727" s="204"/>
      <c r="O727" s="204"/>
      <c r="P727" s="201"/>
      <c r="Q727" s="201"/>
    </row>
    <row r="728" spans="1:17" x14ac:dyDescent="0.2">
      <c r="A728" s="113"/>
      <c r="B728" s="200"/>
      <c r="C728" s="200"/>
      <c r="D728" s="201"/>
      <c r="E728" s="113"/>
      <c r="F728" s="113"/>
      <c r="G728" s="113"/>
      <c r="H728" s="113"/>
      <c r="I728" s="203"/>
      <c r="J728" s="203"/>
      <c r="K728" s="203"/>
      <c r="L728" s="203"/>
      <c r="M728" s="203"/>
      <c r="N728" s="204"/>
      <c r="O728" s="204"/>
      <c r="P728" s="201"/>
      <c r="Q728" s="201"/>
    </row>
    <row r="729" spans="1:17" x14ac:dyDescent="0.2">
      <c r="A729" s="113"/>
      <c r="B729" s="200"/>
      <c r="C729" s="200"/>
      <c r="D729" s="201"/>
      <c r="E729" s="113"/>
      <c r="F729" s="113"/>
      <c r="G729" s="113"/>
      <c r="H729" s="113"/>
      <c r="I729" s="203"/>
      <c r="J729" s="203"/>
      <c r="K729" s="203"/>
      <c r="L729" s="203"/>
      <c r="M729" s="203"/>
      <c r="N729" s="204"/>
      <c r="O729" s="204"/>
      <c r="P729" s="201"/>
      <c r="Q729" s="201"/>
    </row>
    <row r="730" spans="1:17" x14ac:dyDescent="0.2">
      <c r="A730" s="113"/>
      <c r="B730" s="200"/>
      <c r="C730" s="200"/>
      <c r="D730" s="201"/>
      <c r="E730" s="113"/>
      <c r="F730" s="113"/>
      <c r="G730" s="113"/>
      <c r="H730" s="113"/>
      <c r="I730" s="203"/>
      <c r="J730" s="203"/>
      <c r="K730" s="203"/>
      <c r="L730" s="203"/>
      <c r="M730" s="203"/>
      <c r="N730" s="204"/>
      <c r="O730" s="204"/>
      <c r="P730" s="201"/>
      <c r="Q730" s="201"/>
    </row>
    <row r="731" spans="1:17" x14ac:dyDescent="0.2">
      <c r="A731" s="113"/>
      <c r="B731" s="200"/>
      <c r="C731" s="200"/>
      <c r="D731" s="201"/>
      <c r="E731" s="113"/>
      <c r="F731" s="113"/>
      <c r="G731" s="113"/>
      <c r="H731" s="113"/>
      <c r="I731" s="203"/>
      <c r="J731" s="203"/>
      <c r="K731" s="203"/>
      <c r="L731" s="203"/>
      <c r="M731" s="203"/>
      <c r="N731" s="204"/>
      <c r="O731" s="204"/>
      <c r="P731" s="201"/>
      <c r="Q731" s="201"/>
    </row>
    <row r="732" spans="1:17" x14ac:dyDescent="0.2">
      <c r="A732" s="113"/>
      <c r="B732" s="200"/>
      <c r="C732" s="200"/>
      <c r="D732" s="201"/>
      <c r="E732" s="113"/>
      <c r="F732" s="113"/>
      <c r="G732" s="113"/>
      <c r="H732" s="113"/>
      <c r="I732" s="203"/>
      <c r="J732" s="203"/>
      <c r="K732" s="203"/>
      <c r="L732" s="203"/>
      <c r="M732" s="203"/>
      <c r="N732" s="204"/>
      <c r="O732" s="204"/>
      <c r="P732" s="201"/>
      <c r="Q732" s="201"/>
    </row>
    <row r="733" spans="1:17" x14ac:dyDescent="0.2">
      <c r="A733" s="113"/>
      <c r="B733" s="200"/>
      <c r="C733" s="200"/>
      <c r="D733" s="201"/>
      <c r="E733" s="113"/>
      <c r="F733" s="113"/>
      <c r="G733" s="113"/>
      <c r="H733" s="113"/>
      <c r="I733" s="203"/>
      <c r="J733" s="203"/>
      <c r="K733" s="203"/>
      <c r="L733" s="203"/>
      <c r="M733" s="203"/>
      <c r="N733" s="204"/>
      <c r="O733" s="204"/>
      <c r="P733" s="201"/>
      <c r="Q733" s="201"/>
    </row>
    <row r="734" spans="1:17" x14ac:dyDescent="0.2">
      <c r="A734" s="113"/>
      <c r="B734" s="200"/>
      <c r="C734" s="200"/>
      <c r="D734" s="201"/>
      <c r="E734" s="113"/>
      <c r="F734" s="113"/>
      <c r="G734" s="113"/>
      <c r="H734" s="113"/>
      <c r="I734" s="203"/>
      <c r="J734" s="203"/>
      <c r="K734" s="203"/>
      <c r="L734" s="203"/>
      <c r="M734" s="203"/>
      <c r="N734" s="204"/>
      <c r="O734" s="204"/>
      <c r="P734" s="201"/>
      <c r="Q734" s="201"/>
    </row>
    <row r="735" spans="1:17" x14ac:dyDescent="0.2">
      <c r="A735" s="113"/>
      <c r="B735" s="200"/>
      <c r="C735" s="200"/>
      <c r="D735" s="201"/>
      <c r="E735" s="113"/>
      <c r="F735" s="113"/>
      <c r="G735" s="113"/>
      <c r="H735" s="113"/>
      <c r="I735" s="203"/>
      <c r="J735" s="203"/>
      <c r="K735" s="203"/>
      <c r="L735" s="203"/>
      <c r="M735" s="203"/>
      <c r="N735" s="204"/>
      <c r="O735" s="204"/>
      <c r="P735" s="201"/>
      <c r="Q735" s="201"/>
    </row>
    <row r="736" spans="1:17" x14ac:dyDescent="0.2">
      <c r="A736" s="113"/>
      <c r="B736" s="200"/>
      <c r="C736" s="200"/>
      <c r="D736" s="201"/>
      <c r="E736" s="113"/>
      <c r="F736" s="113"/>
      <c r="G736" s="113"/>
      <c r="H736" s="113"/>
      <c r="I736" s="203"/>
      <c r="J736" s="203"/>
      <c r="K736" s="203"/>
      <c r="L736" s="203"/>
      <c r="M736" s="203"/>
      <c r="N736" s="204"/>
      <c r="O736" s="204"/>
      <c r="P736" s="201"/>
      <c r="Q736" s="201"/>
    </row>
    <row r="737" spans="1:17" x14ac:dyDescent="0.2">
      <c r="A737" s="113"/>
      <c r="B737" s="200"/>
      <c r="C737" s="200"/>
      <c r="D737" s="201"/>
      <c r="E737" s="113"/>
      <c r="F737" s="113"/>
      <c r="G737" s="113"/>
      <c r="H737" s="113"/>
      <c r="I737" s="203"/>
      <c r="J737" s="203"/>
      <c r="K737" s="203"/>
      <c r="L737" s="203"/>
      <c r="M737" s="203"/>
      <c r="N737" s="204"/>
      <c r="O737" s="204"/>
      <c r="P737" s="201"/>
      <c r="Q737" s="201"/>
    </row>
    <row r="738" spans="1:17" x14ac:dyDescent="0.2">
      <c r="A738" s="113"/>
      <c r="B738" s="200"/>
      <c r="C738" s="200"/>
      <c r="D738" s="201"/>
      <c r="E738" s="113"/>
      <c r="F738" s="113"/>
      <c r="G738" s="113"/>
      <c r="H738" s="113"/>
      <c r="I738" s="203"/>
      <c r="J738" s="203"/>
      <c r="K738" s="203"/>
      <c r="L738" s="203"/>
      <c r="M738" s="203"/>
      <c r="N738" s="204"/>
      <c r="O738" s="204"/>
      <c r="P738" s="201"/>
      <c r="Q738" s="201"/>
    </row>
    <row r="739" spans="1:17" x14ac:dyDescent="0.2">
      <c r="A739" s="113"/>
      <c r="B739" s="200"/>
      <c r="C739" s="200"/>
      <c r="D739" s="201"/>
      <c r="E739" s="113"/>
      <c r="F739" s="113"/>
      <c r="G739" s="113"/>
      <c r="H739" s="113"/>
      <c r="I739" s="203"/>
      <c r="J739" s="203"/>
      <c r="K739" s="203"/>
      <c r="L739" s="203"/>
      <c r="M739" s="203"/>
      <c r="N739" s="204"/>
      <c r="O739" s="204"/>
      <c r="P739" s="201"/>
      <c r="Q739" s="201"/>
    </row>
    <row r="740" spans="1:17" x14ac:dyDescent="0.2">
      <c r="A740" s="113"/>
      <c r="B740" s="200"/>
      <c r="C740" s="200"/>
      <c r="D740" s="201"/>
      <c r="E740" s="113"/>
      <c r="F740" s="113"/>
      <c r="G740" s="113"/>
      <c r="H740" s="113"/>
      <c r="I740" s="203"/>
      <c r="J740" s="203"/>
      <c r="K740" s="203"/>
      <c r="L740" s="203"/>
      <c r="M740" s="203"/>
      <c r="N740" s="204"/>
      <c r="O740" s="204"/>
      <c r="P740" s="201"/>
      <c r="Q740" s="201"/>
    </row>
    <row r="741" spans="1:17" x14ac:dyDescent="0.2">
      <c r="A741" s="113"/>
      <c r="B741" s="200"/>
      <c r="C741" s="200"/>
      <c r="D741" s="201"/>
      <c r="E741" s="113"/>
      <c r="F741" s="113"/>
      <c r="G741" s="113"/>
      <c r="H741" s="113"/>
      <c r="I741" s="203"/>
      <c r="J741" s="203"/>
      <c r="K741" s="203"/>
      <c r="L741" s="203"/>
      <c r="M741" s="203"/>
      <c r="N741" s="204"/>
      <c r="O741" s="204"/>
      <c r="P741" s="201"/>
      <c r="Q741" s="201"/>
    </row>
    <row r="742" spans="1:17" x14ac:dyDescent="0.2">
      <c r="A742" s="113"/>
      <c r="B742" s="200"/>
      <c r="C742" s="200"/>
      <c r="D742" s="201"/>
      <c r="E742" s="113"/>
      <c r="F742" s="113"/>
      <c r="G742" s="113"/>
      <c r="H742" s="113"/>
      <c r="I742" s="203"/>
      <c r="J742" s="203"/>
      <c r="K742" s="203"/>
      <c r="L742" s="203"/>
      <c r="M742" s="203"/>
      <c r="N742" s="204"/>
      <c r="O742" s="204"/>
      <c r="P742" s="201"/>
      <c r="Q742" s="201"/>
    </row>
    <row r="743" spans="1:17" x14ac:dyDescent="0.2">
      <c r="A743" s="113"/>
      <c r="B743" s="200"/>
      <c r="C743" s="200"/>
      <c r="D743" s="201"/>
      <c r="E743" s="113"/>
      <c r="F743" s="113"/>
      <c r="G743" s="113"/>
      <c r="H743" s="113"/>
      <c r="I743" s="203"/>
      <c r="J743" s="203"/>
      <c r="K743" s="203"/>
      <c r="L743" s="203"/>
      <c r="M743" s="203"/>
      <c r="N743" s="204"/>
      <c r="O743" s="204"/>
      <c r="P743" s="201"/>
      <c r="Q743" s="201"/>
    </row>
    <row r="744" spans="1:17" x14ac:dyDescent="0.2">
      <c r="A744" s="113"/>
      <c r="B744" s="200"/>
      <c r="C744" s="200"/>
      <c r="D744" s="201"/>
      <c r="E744" s="113"/>
      <c r="F744" s="113"/>
      <c r="G744" s="113"/>
      <c r="H744" s="113"/>
      <c r="I744" s="203"/>
      <c r="J744" s="203"/>
      <c r="K744" s="203"/>
      <c r="L744" s="203"/>
      <c r="M744" s="203"/>
      <c r="N744" s="204"/>
      <c r="O744" s="204"/>
      <c r="P744" s="201"/>
      <c r="Q744" s="201"/>
    </row>
    <row r="745" spans="1:17" x14ac:dyDescent="0.2">
      <c r="A745" s="113"/>
      <c r="B745" s="200"/>
      <c r="C745" s="200"/>
      <c r="D745" s="201"/>
      <c r="E745" s="113"/>
      <c r="F745" s="113"/>
      <c r="G745" s="113"/>
      <c r="H745" s="113"/>
      <c r="I745" s="203"/>
      <c r="J745" s="203"/>
      <c r="K745" s="203"/>
      <c r="L745" s="203"/>
      <c r="M745" s="203"/>
      <c r="N745" s="204"/>
      <c r="O745" s="204"/>
      <c r="P745" s="201"/>
      <c r="Q745" s="201"/>
    </row>
    <row r="746" spans="1:17" x14ac:dyDescent="0.2">
      <c r="A746" s="113"/>
      <c r="B746" s="200"/>
      <c r="C746" s="200"/>
      <c r="D746" s="201"/>
      <c r="E746" s="113"/>
      <c r="F746" s="113"/>
      <c r="G746" s="113"/>
      <c r="H746" s="113"/>
      <c r="I746" s="203"/>
      <c r="J746" s="203"/>
      <c r="K746" s="203"/>
      <c r="L746" s="203"/>
      <c r="M746" s="203"/>
      <c r="N746" s="204"/>
      <c r="O746" s="204"/>
      <c r="P746" s="201"/>
      <c r="Q746" s="201"/>
    </row>
    <row r="747" spans="1:17" x14ac:dyDescent="0.2">
      <c r="A747" s="113"/>
      <c r="B747" s="200"/>
      <c r="C747" s="200"/>
      <c r="D747" s="201"/>
      <c r="E747" s="113"/>
      <c r="F747" s="113"/>
      <c r="G747" s="113"/>
      <c r="H747" s="113"/>
      <c r="I747" s="203"/>
      <c r="J747" s="203"/>
      <c r="K747" s="203"/>
      <c r="L747" s="203"/>
      <c r="M747" s="203"/>
      <c r="N747" s="204"/>
      <c r="O747" s="204"/>
      <c r="P747" s="201"/>
      <c r="Q747" s="201"/>
    </row>
    <row r="748" spans="1:17" x14ac:dyDescent="0.2">
      <c r="A748" s="113"/>
      <c r="B748" s="200"/>
      <c r="C748" s="200"/>
      <c r="D748" s="201"/>
      <c r="E748" s="113"/>
      <c r="F748" s="113"/>
      <c r="G748" s="113"/>
      <c r="H748" s="113"/>
      <c r="I748" s="203"/>
      <c r="J748" s="203"/>
      <c r="K748" s="203"/>
      <c r="L748" s="203"/>
      <c r="M748" s="203"/>
      <c r="N748" s="204"/>
      <c r="O748" s="204"/>
      <c r="P748" s="201"/>
      <c r="Q748" s="201"/>
    </row>
    <row r="749" spans="1:17" x14ac:dyDescent="0.2">
      <c r="A749" s="113"/>
      <c r="B749" s="200"/>
      <c r="C749" s="200"/>
      <c r="D749" s="201"/>
      <c r="E749" s="113"/>
      <c r="F749" s="113"/>
      <c r="G749" s="113"/>
      <c r="H749" s="113"/>
      <c r="I749" s="203"/>
      <c r="J749" s="203"/>
      <c r="K749" s="203"/>
      <c r="L749" s="203"/>
      <c r="M749" s="203"/>
      <c r="N749" s="204"/>
      <c r="O749" s="204"/>
      <c r="P749" s="201"/>
      <c r="Q749" s="201"/>
    </row>
    <row r="750" spans="1:17" x14ac:dyDescent="0.2">
      <c r="A750" s="113"/>
      <c r="B750" s="200"/>
      <c r="C750" s="200"/>
      <c r="D750" s="201"/>
      <c r="E750" s="113"/>
      <c r="F750" s="113"/>
      <c r="G750" s="113"/>
      <c r="H750" s="113"/>
      <c r="I750" s="203"/>
      <c r="J750" s="203"/>
      <c r="K750" s="203"/>
      <c r="L750" s="203"/>
      <c r="M750" s="203"/>
      <c r="N750" s="204"/>
      <c r="O750" s="204"/>
      <c r="P750" s="201"/>
      <c r="Q750" s="201"/>
    </row>
    <row r="751" spans="1:17" x14ac:dyDescent="0.2">
      <c r="A751" s="113"/>
      <c r="B751" s="200"/>
      <c r="C751" s="200"/>
      <c r="D751" s="201"/>
      <c r="E751" s="113"/>
      <c r="F751" s="113"/>
      <c r="G751" s="113"/>
      <c r="H751" s="113"/>
      <c r="I751" s="203"/>
      <c r="J751" s="203"/>
      <c r="K751" s="203"/>
      <c r="L751" s="203"/>
      <c r="M751" s="203"/>
      <c r="N751" s="204"/>
      <c r="O751" s="204"/>
      <c r="P751" s="201"/>
      <c r="Q751" s="201"/>
    </row>
    <row r="752" spans="1:17" x14ac:dyDescent="0.2">
      <c r="A752" s="113"/>
      <c r="B752" s="200"/>
      <c r="C752" s="200"/>
      <c r="D752" s="201"/>
      <c r="E752" s="113"/>
      <c r="F752" s="113"/>
      <c r="G752" s="113"/>
      <c r="H752" s="113"/>
      <c r="I752" s="203"/>
      <c r="J752" s="203"/>
      <c r="K752" s="203"/>
      <c r="L752" s="203"/>
      <c r="M752" s="203"/>
      <c r="N752" s="204"/>
      <c r="O752" s="204"/>
      <c r="P752" s="201"/>
      <c r="Q752" s="201"/>
    </row>
    <row r="753" spans="1:17" x14ac:dyDescent="0.2">
      <c r="A753" s="113"/>
      <c r="B753" s="200"/>
      <c r="C753" s="200"/>
      <c r="D753" s="201"/>
      <c r="E753" s="113"/>
      <c r="F753" s="113"/>
      <c r="G753" s="113"/>
      <c r="H753" s="113"/>
      <c r="I753" s="203"/>
      <c r="J753" s="203"/>
      <c r="K753" s="203"/>
      <c r="L753" s="203"/>
      <c r="M753" s="203"/>
      <c r="N753" s="204"/>
      <c r="O753" s="204"/>
      <c r="P753" s="201"/>
      <c r="Q753" s="201"/>
    </row>
    <row r="754" spans="1:17" x14ac:dyDescent="0.2">
      <c r="A754" s="113"/>
      <c r="B754" s="200"/>
      <c r="C754" s="200"/>
      <c r="D754" s="201"/>
      <c r="E754" s="113"/>
      <c r="F754" s="113"/>
      <c r="G754" s="113"/>
      <c r="H754" s="113"/>
      <c r="I754" s="203"/>
      <c r="J754" s="203"/>
      <c r="K754" s="203"/>
      <c r="L754" s="203"/>
      <c r="M754" s="203"/>
      <c r="N754" s="204"/>
      <c r="O754" s="204"/>
      <c r="P754" s="201"/>
      <c r="Q754" s="201"/>
    </row>
    <row r="755" spans="1:17" x14ac:dyDescent="0.2">
      <c r="A755" s="113"/>
      <c r="B755" s="200"/>
      <c r="C755" s="200"/>
      <c r="D755" s="201"/>
      <c r="E755" s="113"/>
      <c r="F755" s="113"/>
      <c r="G755" s="113"/>
      <c r="H755" s="113"/>
      <c r="I755" s="203"/>
      <c r="J755" s="203"/>
      <c r="K755" s="203"/>
      <c r="L755" s="203"/>
      <c r="M755" s="203"/>
      <c r="N755" s="204"/>
      <c r="O755" s="204"/>
      <c r="P755" s="201"/>
      <c r="Q755" s="201"/>
    </row>
    <row r="756" spans="1:17" x14ac:dyDescent="0.2">
      <c r="A756" s="113"/>
      <c r="B756" s="200"/>
      <c r="C756" s="200"/>
      <c r="D756" s="201"/>
      <c r="E756" s="113"/>
      <c r="F756" s="113"/>
      <c r="G756" s="113"/>
      <c r="H756" s="113"/>
      <c r="I756" s="203"/>
      <c r="J756" s="203"/>
      <c r="K756" s="203"/>
      <c r="L756" s="203"/>
      <c r="M756" s="203"/>
      <c r="N756" s="204"/>
      <c r="O756" s="204"/>
      <c r="P756" s="201"/>
      <c r="Q756" s="201"/>
    </row>
    <row r="757" spans="1:17" x14ac:dyDescent="0.2">
      <c r="A757" s="113"/>
      <c r="B757" s="200"/>
      <c r="C757" s="200"/>
      <c r="D757" s="201"/>
      <c r="E757" s="113"/>
      <c r="F757" s="113"/>
      <c r="G757" s="113"/>
      <c r="H757" s="113"/>
      <c r="I757" s="203"/>
      <c r="J757" s="203"/>
      <c r="K757" s="203"/>
      <c r="L757" s="203"/>
      <c r="M757" s="203"/>
      <c r="N757" s="204"/>
      <c r="O757" s="204"/>
      <c r="P757" s="201"/>
      <c r="Q757" s="201"/>
    </row>
    <row r="758" spans="1:17" x14ac:dyDescent="0.2">
      <c r="A758" s="113"/>
      <c r="B758" s="200"/>
      <c r="C758" s="200"/>
      <c r="D758" s="201"/>
      <c r="E758" s="113"/>
      <c r="F758" s="113"/>
      <c r="G758" s="113"/>
      <c r="H758" s="113"/>
      <c r="I758" s="203"/>
      <c r="J758" s="203"/>
      <c r="K758" s="203"/>
      <c r="L758" s="203"/>
      <c r="M758" s="203"/>
      <c r="N758" s="204"/>
      <c r="O758" s="204"/>
      <c r="P758" s="201"/>
      <c r="Q758" s="201"/>
    </row>
    <row r="759" spans="1:17" x14ac:dyDescent="0.2">
      <c r="A759" s="113"/>
      <c r="B759" s="200"/>
      <c r="C759" s="200"/>
      <c r="D759" s="201"/>
      <c r="E759" s="113"/>
      <c r="F759" s="113"/>
      <c r="G759" s="113"/>
      <c r="H759" s="113"/>
      <c r="I759" s="203"/>
      <c r="J759" s="203"/>
      <c r="K759" s="203"/>
      <c r="L759" s="203"/>
      <c r="M759" s="203"/>
      <c r="N759" s="204"/>
      <c r="O759" s="204"/>
      <c r="P759" s="201"/>
      <c r="Q759" s="201"/>
    </row>
    <row r="760" spans="1:17" x14ac:dyDescent="0.2">
      <c r="A760" s="113"/>
      <c r="B760" s="200"/>
      <c r="C760" s="200"/>
      <c r="D760" s="201"/>
      <c r="E760" s="113"/>
      <c r="F760" s="113"/>
      <c r="G760" s="113"/>
      <c r="H760" s="113"/>
      <c r="I760" s="203"/>
      <c r="J760" s="203"/>
      <c r="K760" s="203"/>
      <c r="L760" s="203"/>
      <c r="M760" s="203"/>
      <c r="N760" s="204"/>
      <c r="O760" s="204"/>
      <c r="P760" s="201"/>
      <c r="Q760" s="201"/>
    </row>
    <row r="761" spans="1:17" x14ac:dyDescent="0.2">
      <c r="A761" s="113"/>
      <c r="B761" s="200"/>
      <c r="C761" s="200"/>
      <c r="D761" s="201"/>
      <c r="E761" s="113"/>
      <c r="F761" s="113"/>
      <c r="G761" s="113"/>
      <c r="H761" s="113"/>
      <c r="I761" s="203"/>
      <c r="J761" s="203"/>
      <c r="K761" s="203"/>
      <c r="L761" s="203"/>
      <c r="M761" s="203"/>
      <c r="N761" s="204"/>
      <c r="O761" s="204"/>
      <c r="P761" s="201"/>
      <c r="Q761" s="201"/>
    </row>
    <row r="762" spans="1:17" x14ac:dyDescent="0.2">
      <c r="A762" s="113"/>
      <c r="B762" s="200"/>
      <c r="C762" s="200"/>
      <c r="D762" s="201"/>
      <c r="E762" s="113"/>
      <c r="F762" s="113"/>
      <c r="G762" s="113"/>
      <c r="H762" s="113"/>
      <c r="I762" s="203"/>
      <c r="J762" s="203"/>
      <c r="K762" s="203"/>
      <c r="L762" s="203"/>
      <c r="M762" s="203"/>
      <c r="N762" s="204"/>
      <c r="O762" s="204"/>
      <c r="P762" s="201"/>
      <c r="Q762" s="201"/>
    </row>
    <row r="763" spans="1:17" x14ac:dyDescent="0.2">
      <c r="A763" s="113"/>
      <c r="B763" s="200"/>
      <c r="C763" s="200"/>
      <c r="D763" s="201"/>
      <c r="E763" s="113"/>
      <c r="F763" s="113"/>
      <c r="G763" s="113"/>
      <c r="H763" s="113"/>
      <c r="I763" s="203"/>
      <c r="J763" s="203"/>
      <c r="K763" s="203"/>
      <c r="L763" s="203"/>
      <c r="M763" s="203"/>
      <c r="N763" s="204"/>
      <c r="O763" s="204"/>
      <c r="P763" s="201"/>
      <c r="Q763" s="201"/>
    </row>
    <row r="764" spans="1:17" x14ac:dyDescent="0.2">
      <c r="A764" s="113"/>
      <c r="B764" s="200"/>
      <c r="C764" s="200"/>
      <c r="D764" s="201"/>
      <c r="E764" s="113"/>
      <c r="F764" s="113"/>
      <c r="G764" s="113"/>
      <c r="H764" s="113"/>
      <c r="I764" s="203"/>
      <c r="J764" s="203"/>
      <c r="K764" s="203"/>
      <c r="L764" s="203"/>
      <c r="M764" s="203"/>
      <c r="N764" s="204"/>
      <c r="O764" s="204"/>
      <c r="P764" s="201"/>
      <c r="Q764" s="201"/>
    </row>
    <row r="765" spans="1:17" x14ac:dyDescent="0.2">
      <c r="A765" s="113"/>
      <c r="B765" s="200"/>
      <c r="C765" s="200"/>
      <c r="D765" s="201"/>
      <c r="E765" s="113"/>
      <c r="F765" s="113"/>
      <c r="G765" s="113"/>
      <c r="H765" s="113"/>
      <c r="I765" s="203"/>
      <c r="J765" s="203"/>
      <c r="K765" s="203"/>
      <c r="L765" s="203"/>
      <c r="M765" s="203"/>
      <c r="N765" s="204"/>
      <c r="O765" s="204"/>
      <c r="P765" s="201"/>
      <c r="Q765" s="201"/>
    </row>
    <row r="766" spans="1:17" x14ac:dyDescent="0.2">
      <c r="A766" s="113"/>
      <c r="B766" s="200"/>
      <c r="C766" s="200"/>
      <c r="D766" s="201"/>
      <c r="E766" s="113"/>
      <c r="F766" s="113"/>
      <c r="G766" s="113"/>
      <c r="H766" s="113"/>
      <c r="I766" s="203"/>
      <c r="J766" s="203"/>
      <c r="K766" s="203"/>
      <c r="L766" s="203"/>
      <c r="M766" s="203"/>
      <c r="N766" s="204"/>
      <c r="O766" s="204"/>
      <c r="P766" s="201"/>
      <c r="Q766" s="201"/>
    </row>
    <row r="767" spans="1:17" x14ac:dyDescent="0.2">
      <c r="A767" s="113"/>
      <c r="B767" s="200"/>
      <c r="C767" s="200"/>
      <c r="D767" s="201"/>
      <c r="E767" s="113"/>
      <c r="F767" s="113"/>
      <c r="G767" s="113"/>
      <c r="H767" s="113"/>
      <c r="I767" s="203"/>
      <c r="J767" s="203"/>
      <c r="K767" s="203"/>
      <c r="L767" s="203"/>
      <c r="M767" s="203"/>
      <c r="N767" s="204"/>
      <c r="O767" s="204"/>
      <c r="P767" s="201"/>
      <c r="Q767" s="201"/>
    </row>
    <row r="768" spans="1:17" x14ac:dyDescent="0.2">
      <c r="A768" s="113"/>
      <c r="B768" s="200"/>
      <c r="C768" s="200"/>
      <c r="D768" s="201"/>
      <c r="E768" s="113"/>
      <c r="F768" s="113"/>
      <c r="G768" s="113"/>
      <c r="H768" s="113"/>
      <c r="I768" s="203"/>
      <c r="J768" s="203"/>
      <c r="K768" s="203"/>
      <c r="L768" s="203"/>
      <c r="M768" s="203"/>
      <c r="N768" s="204"/>
      <c r="O768" s="204"/>
      <c r="P768" s="201"/>
      <c r="Q768" s="201"/>
    </row>
    <row r="769" spans="1:17" x14ac:dyDescent="0.2">
      <c r="A769" s="113"/>
      <c r="B769" s="200"/>
      <c r="C769" s="200"/>
      <c r="D769" s="201"/>
      <c r="E769" s="113"/>
      <c r="F769" s="113"/>
      <c r="G769" s="113"/>
      <c r="H769" s="113"/>
      <c r="I769" s="203"/>
      <c r="J769" s="203"/>
      <c r="K769" s="203"/>
      <c r="L769" s="203"/>
      <c r="M769" s="203"/>
      <c r="N769" s="204"/>
      <c r="O769" s="204"/>
      <c r="P769" s="201"/>
      <c r="Q769" s="201"/>
    </row>
    <row r="770" spans="1:17" x14ac:dyDescent="0.2">
      <c r="A770" s="113"/>
      <c r="B770" s="200"/>
      <c r="C770" s="200"/>
      <c r="D770" s="201"/>
      <c r="E770" s="113"/>
      <c r="F770" s="113"/>
      <c r="G770" s="113"/>
      <c r="H770" s="113"/>
      <c r="I770" s="203"/>
      <c r="J770" s="203"/>
      <c r="K770" s="203"/>
      <c r="L770" s="203"/>
      <c r="M770" s="203"/>
      <c r="N770" s="204"/>
      <c r="O770" s="204"/>
      <c r="P770" s="201"/>
      <c r="Q770" s="201"/>
    </row>
    <row r="771" spans="1:17" x14ac:dyDescent="0.2">
      <c r="A771" s="113"/>
      <c r="B771" s="200"/>
      <c r="C771" s="200"/>
      <c r="D771" s="201"/>
      <c r="E771" s="113"/>
      <c r="F771" s="113"/>
      <c r="G771" s="113"/>
      <c r="H771" s="113"/>
      <c r="I771" s="203"/>
      <c r="J771" s="203"/>
      <c r="K771" s="203"/>
      <c r="L771" s="203"/>
      <c r="M771" s="203"/>
      <c r="N771" s="204"/>
      <c r="O771" s="204"/>
      <c r="P771" s="201"/>
      <c r="Q771" s="201"/>
    </row>
    <row r="772" spans="1:17" x14ac:dyDescent="0.2">
      <c r="A772" s="113"/>
      <c r="B772" s="200"/>
      <c r="C772" s="200"/>
      <c r="D772" s="201"/>
      <c r="E772" s="113"/>
      <c r="F772" s="113"/>
      <c r="G772" s="113"/>
      <c r="H772" s="113"/>
      <c r="I772" s="203"/>
      <c r="J772" s="203"/>
      <c r="K772" s="203"/>
      <c r="L772" s="203"/>
      <c r="M772" s="203"/>
      <c r="N772" s="204"/>
      <c r="O772" s="204"/>
      <c r="P772" s="201"/>
      <c r="Q772" s="201"/>
    </row>
    <row r="773" spans="1:17" x14ac:dyDescent="0.2">
      <c r="A773" s="113"/>
      <c r="B773" s="200"/>
      <c r="C773" s="200"/>
      <c r="D773" s="201"/>
      <c r="E773" s="113"/>
      <c r="F773" s="113"/>
      <c r="G773" s="113"/>
      <c r="H773" s="113"/>
      <c r="I773" s="203"/>
      <c r="J773" s="203"/>
      <c r="K773" s="203"/>
      <c r="L773" s="203"/>
      <c r="M773" s="203"/>
      <c r="N773" s="204"/>
      <c r="O773" s="204"/>
      <c r="P773" s="201"/>
      <c r="Q773" s="201"/>
    </row>
    <row r="774" spans="1:17" x14ac:dyDescent="0.2">
      <c r="A774" s="113"/>
      <c r="B774" s="200"/>
      <c r="C774" s="200"/>
      <c r="D774" s="201"/>
      <c r="E774" s="113"/>
      <c r="F774" s="113"/>
      <c r="G774" s="113"/>
      <c r="H774" s="113"/>
      <c r="I774" s="203"/>
      <c r="J774" s="203"/>
      <c r="K774" s="203"/>
      <c r="L774" s="203"/>
      <c r="M774" s="203"/>
      <c r="N774" s="204"/>
      <c r="O774" s="204"/>
      <c r="P774" s="201"/>
      <c r="Q774" s="201"/>
    </row>
    <row r="775" spans="1:17" x14ac:dyDescent="0.2">
      <c r="A775" s="113"/>
      <c r="B775" s="200"/>
      <c r="C775" s="200"/>
      <c r="D775" s="201"/>
      <c r="E775" s="113"/>
      <c r="F775" s="113"/>
      <c r="G775" s="113"/>
      <c r="H775" s="113"/>
      <c r="I775" s="203"/>
      <c r="J775" s="203"/>
      <c r="K775" s="203"/>
      <c r="L775" s="203"/>
      <c r="M775" s="203"/>
      <c r="N775" s="204"/>
      <c r="O775" s="204"/>
      <c r="P775" s="201"/>
      <c r="Q775" s="201"/>
    </row>
    <row r="776" spans="1:17" x14ac:dyDescent="0.2">
      <c r="A776" s="113"/>
      <c r="B776" s="200"/>
      <c r="C776" s="200"/>
      <c r="D776" s="201"/>
      <c r="E776" s="113"/>
      <c r="F776" s="113"/>
      <c r="G776" s="113"/>
      <c r="H776" s="113"/>
      <c r="I776" s="203"/>
      <c r="J776" s="203"/>
      <c r="K776" s="203"/>
      <c r="L776" s="203"/>
      <c r="M776" s="203"/>
      <c r="N776" s="204"/>
      <c r="O776" s="204"/>
      <c r="P776" s="201"/>
      <c r="Q776" s="201"/>
    </row>
    <row r="777" spans="1:17" x14ac:dyDescent="0.2">
      <c r="A777" s="113"/>
      <c r="B777" s="200"/>
      <c r="C777" s="200"/>
      <c r="D777" s="201"/>
      <c r="E777" s="113"/>
      <c r="F777" s="113"/>
      <c r="G777" s="113"/>
      <c r="H777" s="113"/>
      <c r="I777" s="203"/>
      <c r="J777" s="203"/>
      <c r="K777" s="203"/>
      <c r="L777" s="203"/>
      <c r="M777" s="203"/>
      <c r="N777" s="204"/>
      <c r="O777" s="204"/>
      <c r="P777" s="201"/>
      <c r="Q777" s="201"/>
    </row>
    <row r="778" spans="1:17" x14ac:dyDescent="0.2">
      <c r="A778" s="113"/>
      <c r="B778" s="200"/>
      <c r="C778" s="200"/>
      <c r="D778" s="201"/>
      <c r="E778" s="113"/>
      <c r="F778" s="113"/>
      <c r="G778" s="113"/>
      <c r="H778" s="113"/>
      <c r="I778" s="203"/>
      <c r="J778" s="203"/>
      <c r="K778" s="203"/>
      <c r="L778" s="203"/>
      <c r="M778" s="203"/>
      <c r="N778" s="204"/>
      <c r="O778" s="204"/>
      <c r="P778" s="201"/>
      <c r="Q778" s="201"/>
    </row>
    <row r="779" spans="1:17" x14ac:dyDescent="0.2">
      <c r="A779" s="113"/>
      <c r="B779" s="200"/>
      <c r="C779" s="200"/>
      <c r="D779" s="201"/>
      <c r="E779" s="113"/>
      <c r="F779" s="113"/>
      <c r="G779" s="113"/>
      <c r="H779" s="113"/>
      <c r="I779" s="203"/>
      <c r="J779" s="203"/>
      <c r="K779" s="203"/>
      <c r="L779" s="203"/>
      <c r="M779" s="203"/>
      <c r="N779" s="204"/>
      <c r="O779" s="204"/>
      <c r="P779" s="201"/>
      <c r="Q779" s="201"/>
    </row>
    <row r="780" spans="1:17" x14ac:dyDescent="0.2">
      <c r="A780" s="113"/>
      <c r="B780" s="200"/>
      <c r="C780" s="200"/>
      <c r="D780" s="201"/>
      <c r="E780" s="113"/>
      <c r="F780" s="113"/>
      <c r="G780" s="113"/>
      <c r="H780" s="113"/>
      <c r="I780" s="203"/>
      <c r="J780" s="203"/>
      <c r="K780" s="203"/>
      <c r="L780" s="203"/>
      <c r="M780" s="203"/>
      <c r="N780" s="204"/>
      <c r="O780" s="204"/>
      <c r="P780" s="201"/>
      <c r="Q780" s="201"/>
    </row>
    <row r="781" spans="1:17" x14ac:dyDescent="0.2">
      <c r="A781" s="113"/>
      <c r="B781" s="200"/>
      <c r="C781" s="200"/>
      <c r="D781" s="201"/>
      <c r="E781" s="113"/>
      <c r="F781" s="113"/>
      <c r="G781" s="113"/>
      <c r="H781" s="113"/>
      <c r="I781" s="203"/>
      <c r="J781" s="203"/>
      <c r="K781" s="203"/>
      <c r="L781" s="203"/>
      <c r="M781" s="203"/>
      <c r="N781" s="204"/>
      <c r="O781" s="204"/>
      <c r="P781" s="201"/>
      <c r="Q781" s="201"/>
    </row>
    <row r="782" spans="1:17" x14ac:dyDescent="0.2">
      <c r="A782" s="113"/>
      <c r="B782" s="200"/>
      <c r="C782" s="200"/>
      <c r="D782" s="201"/>
      <c r="E782" s="113"/>
      <c r="F782" s="113"/>
      <c r="G782" s="113"/>
      <c r="H782" s="113"/>
      <c r="I782" s="203"/>
      <c r="J782" s="203"/>
      <c r="K782" s="203"/>
      <c r="L782" s="203"/>
      <c r="M782" s="203"/>
      <c r="N782" s="204"/>
      <c r="O782" s="204"/>
      <c r="P782" s="201"/>
      <c r="Q782" s="201"/>
    </row>
    <row r="783" spans="1:17" x14ac:dyDescent="0.2">
      <c r="A783" s="113"/>
      <c r="B783" s="200"/>
      <c r="C783" s="200"/>
      <c r="D783" s="201"/>
      <c r="E783" s="113"/>
      <c r="F783" s="113"/>
      <c r="G783" s="113"/>
      <c r="H783" s="113"/>
      <c r="I783" s="203"/>
      <c r="J783" s="203"/>
      <c r="K783" s="203"/>
      <c r="L783" s="203"/>
      <c r="M783" s="203"/>
      <c r="N783" s="204"/>
      <c r="O783" s="204"/>
      <c r="P783" s="201"/>
      <c r="Q783" s="201"/>
    </row>
    <row r="784" spans="1:17" x14ac:dyDescent="0.2">
      <c r="A784" s="113"/>
      <c r="B784" s="200"/>
      <c r="C784" s="200"/>
      <c r="D784" s="201"/>
      <c r="E784" s="113"/>
      <c r="F784" s="113"/>
      <c r="G784" s="113"/>
      <c r="H784" s="113"/>
      <c r="I784" s="203"/>
      <c r="J784" s="203"/>
      <c r="K784" s="203"/>
      <c r="L784" s="203"/>
      <c r="M784" s="203"/>
      <c r="N784" s="204"/>
      <c r="O784" s="204"/>
      <c r="P784" s="201"/>
      <c r="Q784" s="201"/>
    </row>
    <row r="785" spans="1:17" x14ac:dyDescent="0.2">
      <c r="A785" s="113"/>
      <c r="B785" s="200"/>
      <c r="C785" s="200"/>
      <c r="D785" s="201"/>
      <c r="E785" s="113"/>
      <c r="F785" s="113"/>
      <c r="G785" s="113"/>
      <c r="H785" s="113"/>
      <c r="I785" s="203"/>
      <c r="J785" s="203"/>
      <c r="K785" s="203"/>
      <c r="L785" s="203"/>
      <c r="M785" s="203"/>
      <c r="N785" s="204"/>
      <c r="O785" s="204"/>
      <c r="P785" s="201"/>
      <c r="Q785" s="201"/>
    </row>
    <row r="786" spans="1:17" x14ac:dyDescent="0.2">
      <c r="A786" s="113"/>
      <c r="B786" s="200"/>
      <c r="C786" s="200"/>
      <c r="D786" s="201"/>
      <c r="E786" s="113"/>
      <c r="F786" s="113"/>
      <c r="G786" s="113"/>
      <c r="H786" s="113"/>
      <c r="I786" s="203"/>
      <c r="J786" s="203"/>
      <c r="K786" s="203"/>
      <c r="L786" s="203"/>
      <c r="M786" s="203"/>
      <c r="N786" s="204"/>
      <c r="O786" s="204"/>
      <c r="P786" s="201"/>
      <c r="Q786" s="201"/>
    </row>
    <row r="787" spans="1:17" x14ac:dyDescent="0.2">
      <c r="A787" s="113"/>
      <c r="B787" s="200"/>
      <c r="C787" s="200"/>
      <c r="D787" s="201"/>
      <c r="E787" s="113"/>
      <c r="F787" s="113"/>
      <c r="G787" s="113"/>
      <c r="H787" s="113"/>
      <c r="I787" s="203"/>
      <c r="J787" s="203"/>
      <c r="K787" s="203"/>
      <c r="L787" s="203"/>
      <c r="M787" s="203"/>
      <c r="N787" s="204"/>
      <c r="O787" s="204"/>
      <c r="P787" s="201"/>
      <c r="Q787" s="201"/>
    </row>
    <row r="788" spans="1:17" x14ac:dyDescent="0.2">
      <c r="A788" s="113"/>
      <c r="B788" s="200"/>
      <c r="C788" s="200"/>
      <c r="D788" s="201"/>
      <c r="E788" s="113"/>
      <c r="F788" s="113"/>
      <c r="G788" s="113"/>
      <c r="H788" s="113"/>
      <c r="I788" s="203"/>
      <c r="J788" s="203"/>
      <c r="K788" s="203"/>
      <c r="L788" s="203"/>
      <c r="M788" s="203"/>
      <c r="N788" s="204"/>
      <c r="O788" s="204"/>
      <c r="P788" s="201"/>
      <c r="Q788" s="201"/>
    </row>
    <row r="789" spans="1:17" x14ac:dyDescent="0.2">
      <c r="A789" s="113"/>
      <c r="B789" s="200"/>
      <c r="C789" s="200"/>
      <c r="D789" s="201"/>
      <c r="E789" s="113"/>
      <c r="F789" s="113"/>
      <c r="G789" s="113"/>
      <c r="H789" s="113"/>
      <c r="I789" s="203"/>
      <c r="J789" s="203"/>
      <c r="K789" s="203"/>
      <c r="L789" s="203"/>
      <c r="M789" s="203"/>
      <c r="N789" s="204"/>
      <c r="O789" s="204"/>
      <c r="P789" s="201"/>
      <c r="Q789" s="201"/>
    </row>
    <row r="790" spans="1:17" x14ac:dyDescent="0.2">
      <c r="A790" s="113"/>
      <c r="B790" s="200"/>
      <c r="C790" s="200"/>
      <c r="D790" s="201"/>
      <c r="E790" s="113"/>
      <c r="F790" s="113"/>
      <c r="G790" s="113"/>
      <c r="H790" s="113"/>
      <c r="I790" s="203"/>
      <c r="J790" s="203"/>
      <c r="K790" s="203"/>
      <c r="L790" s="203"/>
      <c r="M790" s="203"/>
      <c r="N790" s="204"/>
      <c r="O790" s="204"/>
      <c r="P790" s="201"/>
      <c r="Q790" s="201"/>
    </row>
    <row r="791" spans="1:17" x14ac:dyDescent="0.2">
      <c r="A791" s="113"/>
      <c r="B791" s="200"/>
      <c r="C791" s="200"/>
      <c r="D791" s="201"/>
      <c r="E791" s="113"/>
      <c r="F791" s="113"/>
      <c r="G791" s="113"/>
      <c r="H791" s="113"/>
      <c r="I791" s="203"/>
      <c r="J791" s="203"/>
      <c r="K791" s="203"/>
      <c r="L791" s="203"/>
      <c r="M791" s="203"/>
      <c r="N791" s="204"/>
      <c r="O791" s="204"/>
      <c r="P791" s="201"/>
      <c r="Q791" s="201"/>
    </row>
    <row r="792" spans="1:17" x14ac:dyDescent="0.2">
      <c r="A792" s="113"/>
      <c r="B792" s="200"/>
      <c r="C792" s="200"/>
      <c r="D792" s="201"/>
      <c r="E792" s="113"/>
      <c r="F792" s="113"/>
      <c r="G792" s="113"/>
      <c r="H792" s="113"/>
      <c r="I792" s="203"/>
      <c r="J792" s="203"/>
      <c r="K792" s="203"/>
      <c r="L792" s="203"/>
      <c r="M792" s="203"/>
      <c r="N792" s="204"/>
      <c r="O792" s="204"/>
      <c r="P792" s="201"/>
      <c r="Q792" s="201"/>
    </row>
    <row r="793" spans="1:17" x14ac:dyDescent="0.2">
      <c r="A793" s="113"/>
      <c r="B793" s="200"/>
      <c r="C793" s="200"/>
      <c r="D793" s="201"/>
      <c r="E793" s="113"/>
      <c r="F793" s="113"/>
      <c r="G793" s="113"/>
      <c r="H793" s="113"/>
      <c r="I793" s="203"/>
      <c r="J793" s="203"/>
      <c r="K793" s="203"/>
      <c r="L793" s="203"/>
      <c r="M793" s="203"/>
      <c r="N793" s="204"/>
      <c r="O793" s="204"/>
      <c r="P793" s="201"/>
      <c r="Q793" s="201"/>
    </row>
    <row r="794" spans="1:17" x14ac:dyDescent="0.2">
      <c r="A794" s="113"/>
      <c r="B794" s="200"/>
      <c r="C794" s="200"/>
      <c r="D794" s="201"/>
      <c r="E794" s="113"/>
      <c r="F794" s="113"/>
      <c r="G794" s="113"/>
      <c r="H794" s="113"/>
      <c r="I794" s="203"/>
      <c r="J794" s="203"/>
      <c r="K794" s="203"/>
      <c r="L794" s="203"/>
      <c r="M794" s="203"/>
      <c r="N794" s="204"/>
      <c r="O794" s="204"/>
      <c r="P794" s="201"/>
      <c r="Q794" s="201"/>
    </row>
    <row r="795" spans="1:17" x14ac:dyDescent="0.2">
      <c r="A795" s="113"/>
      <c r="B795" s="200"/>
      <c r="C795" s="200"/>
      <c r="D795" s="201"/>
      <c r="E795" s="113"/>
      <c r="F795" s="113"/>
      <c r="G795" s="113"/>
      <c r="H795" s="113"/>
      <c r="I795" s="203"/>
      <c r="J795" s="203"/>
      <c r="K795" s="203"/>
      <c r="L795" s="203"/>
      <c r="M795" s="203"/>
      <c r="N795" s="204"/>
      <c r="O795" s="204"/>
      <c r="P795" s="201"/>
      <c r="Q795" s="201"/>
    </row>
    <row r="796" spans="1:17" x14ac:dyDescent="0.2">
      <c r="A796" s="113"/>
      <c r="B796" s="200"/>
      <c r="C796" s="200"/>
      <c r="D796" s="201"/>
      <c r="E796" s="113"/>
      <c r="F796" s="113"/>
      <c r="G796" s="113"/>
      <c r="H796" s="113"/>
      <c r="I796" s="203"/>
      <c r="J796" s="203"/>
      <c r="K796" s="203"/>
      <c r="L796" s="203"/>
      <c r="M796" s="203"/>
      <c r="N796" s="204"/>
      <c r="O796" s="204"/>
      <c r="P796" s="201"/>
      <c r="Q796" s="201"/>
    </row>
    <row r="797" spans="1:17" x14ac:dyDescent="0.2">
      <c r="A797" s="113"/>
      <c r="B797" s="200"/>
      <c r="C797" s="200"/>
      <c r="D797" s="201"/>
      <c r="E797" s="113"/>
      <c r="F797" s="113"/>
      <c r="G797" s="113"/>
      <c r="H797" s="113"/>
      <c r="I797" s="203"/>
      <c r="J797" s="203"/>
      <c r="K797" s="203"/>
      <c r="L797" s="203"/>
      <c r="M797" s="203"/>
      <c r="N797" s="204"/>
      <c r="O797" s="204"/>
      <c r="P797" s="201"/>
      <c r="Q797" s="201"/>
    </row>
    <row r="798" spans="1:17" x14ac:dyDescent="0.2">
      <c r="A798" s="113"/>
      <c r="B798" s="200"/>
      <c r="C798" s="200"/>
      <c r="D798" s="201"/>
      <c r="E798" s="113"/>
      <c r="F798" s="113"/>
      <c r="G798" s="113"/>
      <c r="H798" s="113"/>
      <c r="I798" s="203"/>
      <c r="J798" s="203"/>
      <c r="K798" s="203"/>
      <c r="L798" s="203"/>
      <c r="M798" s="203"/>
      <c r="N798" s="204"/>
      <c r="O798" s="204"/>
      <c r="P798" s="201"/>
      <c r="Q798" s="201"/>
    </row>
    <row r="799" spans="1:17" x14ac:dyDescent="0.2">
      <c r="A799" s="113"/>
      <c r="B799" s="200"/>
      <c r="C799" s="200"/>
      <c r="D799" s="201"/>
      <c r="E799" s="113"/>
      <c r="F799" s="113"/>
      <c r="G799" s="113"/>
      <c r="H799" s="113"/>
      <c r="I799" s="203"/>
      <c r="J799" s="203"/>
      <c r="K799" s="203"/>
      <c r="L799" s="203"/>
      <c r="M799" s="203"/>
      <c r="N799" s="204"/>
      <c r="O799" s="204"/>
      <c r="P799" s="201"/>
      <c r="Q799" s="201"/>
    </row>
    <row r="800" spans="1:17" x14ac:dyDescent="0.2">
      <c r="A800" s="113"/>
      <c r="B800" s="200"/>
      <c r="C800" s="200"/>
      <c r="D800" s="201"/>
      <c r="E800" s="113"/>
      <c r="F800" s="113"/>
      <c r="G800" s="113"/>
      <c r="H800" s="113"/>
      <c r="I800" s="203"/>
      <c r="J800" s="203"/>
      <c r="K800" s="203"/>
      <c r="L800" s="203"/>
      <c r="M800" s="203"/>
      <c r="N800" s="204"/>
      <c r="O800" s="204"/>
      <c r="P800" s="201"/>
      <c r="Q800" s="201"/>
    </row>
    <row r="801" spans="1:17" x14ac:dyDescent="0.2">
      <c r="A801" s="113"/>
      <c r="B801" s="200"/>
      <c r="C801" s="200"/>
      <c r="D801" s="201"/>
      <c r="E801" s="113"/>
      <c r="F801" s="113"/>
      <c r="G801" s="113"/>
      <c r="H801" s="113"/>
      <c r="I801" s="203"/>
      <c r="J801" s="203"/>
      <c r="K801" s="203"/>
      <c r="L801" s="203"/>
      <c r="M801" s="203"/>
      <c r="N801" s="204"/>
      <c r="O801" s="204"/>
      <c r="P801" s="201"/>
      <c r="Q801" s="201"/>
    </row>
    <row r="802" spans="1:17" x14ac:dyDescent="0.2">
      <c r="A802" s="113"/>
      <c r="B802" s="200"/>
      <c r="C802" s="200"/>
      <c r="D802" s="201"/>
      <c r="E802" s="113"/>
      <c r="F802" s="113"/>
      <c r="G802" s="113"/>
      <c r="H802" s="113"/>
      <c r="I802" s="203"/>
      <c r="J802" s="203"/>
      <c r="K802" s="203"/>
      <c r="L802" s="203"/>
      <c r="M802" s="203"/>
      <c r="N802" s="204"/>
      <c r="O802" s="204"/>
      <c r="P802" s="201"/>
      <c r="Q802" s="201"/>
    </row>
    <row r="803" spans="1:17" x14ac:dyDescent="0.2">
      <c r="A803" s="113"/>
      <c r="B803" s="200"/>
      <c r="C803" s="200"/>
      <c r="D803" s="201"/>
      <c r="E803" s="113"/>
      <c r="F803" s="113"/>
      <c r="G803" s="113"/>
      <c r="H803" s="113"/>
      <c r="I803" s="203"/>
      <c r="J803" s="203"/>
      <c r="K803" s="203"/>
      <c r="L803" s="203"/>
      <c r="M803" s="203"/>
      <c r="N803" s="204"/>
      <c r="O803" s="204"/>
      <c r="P803" s="201"/>
      <c r="Q803" s="201"/>
    </row>
    <row r="804" spans="1:17" x14ac:dyDescent="0.2">
      <c r="A804" s="113"/>
      <c r="B804" s="200"/>
      <c r="C804" s="200"/>
      <c r="D804" s="201"/>
      <c r="E804" s="113"/>
      <c r="F804" s="113"/>
      <c r="G804" s="113"/>
      <c r="H804" s="113"/>
      <c r="I804" s="203"/>
      <c r="J804" s="203"/>
      <c r="K804" s="203"/>
      <c r="L804" s="203"/>
      <c r="M804" s="203"/>
      <c r="N804" s="204"/>
      <c r="O804" s="204"/>
      <c r="P804" s="201"/>
      <c r="Q804" s="201"/>
    </row>
    <row r="805" spans="1:17" x14ac:dyDescent="0.2">
      <c r="A805" s="113"/>
      <c r="B805" s="200"/>
      <c r="C805" s="200"/>
      <c r="D805" s="201"/>
      <c r="E805" s="113"/>
      <c r="F805" s="113"/>
      <c r="G805" s="113"/>
      <c r="H805" s="113"/>
      <c r="I805" s="203"/>
      <c r="J805" s="203"/>
      <c r="K805" s="203"/>
      <c r="L805" s="203"/>
      <c r="M805" s="203"/>
      <c r="N805" s="204"/>
      <c r="O805" s="204"/>
      <c r="P805" s="201"/>
      <c r="Q805" s="201"/>
    </row>
    <row r="806" spans="1:17" x14ac:dyDescent="0.2">
      <c r="A806" s="113"/>
      <c r="B806" s="200"/>
      <c r="C806" s="200"/>
      <c r="D806" s="201"/>
      <c r="E806" s="113"/>
      <c r="F806" s="113"/>
      <c r="G806" s="113"/>
      <c r="H806" s="113"/>
      <c r="I806" s="203"/>
      <c r="J806" s="203"/>
      <c r="K806" s="203"/>
      <c r="L806" s="203"/>
      <c r="M806" s="203"/>
      <c r="N806" s="204"/>
      <c r="O806" s="204"/>
      <c r="P806" s="201"/>
      <c r="Q806" s="201"/>
    </row>
    <row r="807" spans="1:17" x14ac:dyDescent="0.2">
      <c r="A807" s="113"/>
      <c r="B807" s="200"/>
      <c r="C807" s="200"/>
      <c r="D807" s="201"/>
      <c r="E807" s="113"/>
      <c r="F807" s="113"/>
      <c r="G807" s="113"/>
      <c r="H807" s="113"/>
      <c r="I807" s="203"/>
      <c r="J807" s="203"/>
      <c r="K807" s="203"/>
      <c r="L807" s="203"/>
      <c r="M807" s="203"/>
      <c r="N807" s="204"/>
      <c r="O807" s="204"/>
      <c r="P807" s="201"/>
      <c r="Q807" s="201"/>
    </row>
    <row r="808" spans="1:17" x14ac:dyDescent="0.2">
      <c r="A808" s="113"/>
      <c r="B808" s="200"/>
      <c r="C808" s="200"/>
      <c r="D808" s="201"/>
      <c r="E808" s="113"/>
      <c r="F808" s="113"/>
      <c r="G808" s="113"/>
      <c r="H808" s="113"/>
      <c r="I808" s="203"/>
      <c r="J808" s="203"/>
      <c r="K808" s="203"/>
      <c r="L808" s="203"/>
      <c r="M808" s="203"/>
      <c r="N808" s="204"/>
      <c r="O808" s="204"/>
      <c r="P808" s="201"/>
      <c r="Q808" s="201"/>
    </row>
    <row r="809" spans="1:17" x14ac:dyDescent="0.2">
      <c r="A809" s="113"/>
      <c r="B809" s="200"/>
      <c r="C809" s="200"/>
      <c r="D809" s="201"/>
      <c r="E809" s="113"/>
      <c r="F809" s="113"/>
      <c r="G809" s="113"/>
      <c r="H809" s="113"/>
      <c r="I809" s="203"/>
      <c r="J809" s="203"/>
      <c r="K809" s="203"/>
      <c r="L809" s="203"/>
      <c r="M809" s="203"/>
      <c r="N809" s="204"/>
      <c r="O809" s="204"/>
      <c r="P809" s="201"/>
      <c r="Q809" s="201"/>
    </row>
    <row r="810" spans="1:17" x14ac:dyDescent="0.2">
      <c r="A810" s="113"/>
      <c r="B810" s="200"/>
      <c r="C810" s="200"/>
      <c r="D810" s="201"/>
      <c r="E810" s="113"/>
      <c r="F810" s="113"/>
      <c r="G810" s="113"/>
      <c r="H810" s="113"/>
      <c r="I810" s="203"/>
      <c r="J810" s="203"/>
      <c r="K810" s="203"/>
      <c r="L810" s="203"/>
      <c r="M810" s="203"/>
      <c r="N810" s="204"/>
      <c r="O810" s="204"/>
      <c r="P810" s="201"/>
      <c r="Q810" s="201"/>
    </row>
    <row r="811" spans="1:17" x14ac:dyDescent="0.2">
      <c r="A811" s="113"/>
      <c r="B811" s="200"/>
      <c r="C811" s="200"/>
      <c r="D811" s="201"/>
      <c r="E811" s="113"/>
      <c r="F811" s="113"/>
      <c r="G811" s="113"/>
      <c r="H811" s="113"/>
      <c r="I811" s="203"/>
      <c r="J811" s="203"/>
      <c r="K811" s="203"/>
      <c r="L811" s="203"/>
      <c r="M811" s="203"/>
      <c r="N811" s="204"/>
      <c r="O811" s="204"/>
      <c r="P811" s="201"/>
      <c r="Q811" s="201"/>
    </row>
    <row r="812" spans="1:17" x14ac:dyDescent="0.2">
      <c r="A812" s="113"/>
      <c r="B812" s="200"/>
      <c r="C812" s="200"/>
      <c r="D812" s="201"/>
      <c r="E812" s="113"/>
      <c r="F812" s="113"/>
      <c r="G812" s="113"/>
      <c r="H812" s="113"/>
      <c r="I812" s="203"/>
      <c r="J812" s="203"/>
      <c r="K812" s="203"/>
      <c r="L812" s="203"/>
      <c r="M812" s="203"/>
      <c r="N812" s="204"/>
      <c r="O812" s="204"/>
      <c r="P812" s="201"/>
      <c r="Q812" s="201"/>
    </row>
    <row r="813" spans="1:17" x14ac:dyDescent="0.2">
      <c r="A813" s="113"/>
      <c r="B813" s="200"/>
      <c r="C813" s="200"/>
      <c r="D813" s="201"/>
      <c r="E813" s="113"/>
      <c r="F813" s="113"/>
      <c r="G813" s="113"/>
      <c r="H813" s="113"/>
      <c r="I813" s="203"/>
      <c r="J813" s="203"/>
      <c r="K813" s="203"/>
      <c r="L813" s="203"/>
      <c r="M813" s="203"/>
      <c r="N813" s="204"/>
      <c r="O813" s="204"/>
      <c r="P813" s="201"/>
      <c r="Q813" s="201"/>
    </row>
    <row r="814" spans="1:17" x14ac:dyDescent="0.2">
      <c r="A814" s="113"/>
      <c r="B814" s="200"/>
      <c r="C814" s="200"/>
      <c r="D814" s="201"/>
      <c r="E814" s="113"/>
      <c r="F814" s="113"/>
      <c r="G814" s="113"/>
      <c r="H814" s="113"/>
      <c r="I814" s="203"/>
      <c r="J814" s="203"/>
      <c r="K814" s="203"/>
      <c r="L814" s="203"/>
      <c r="M814" s="203"/>
      <c r="N814" s="204"/>
      <c r="O814" s="204"/>
      <c r="P814" s="201"/>
      <c r="Q814" s="201"/>
    </row>
    <row r="815" spans="1:17" x14ac:dyDescent="0.2">
      <c r="A815" s="113"/>
      <c r="B815" s="200"/>
      <c r="C815" s="200"/>
      <c r="D815" s="201"/>
      <c r="E815" s="113"/>
      <c r="F815" s="113"/>
      <c r="G815" s="113"/>
      <c r="H815" s="113"/>
      <c r="I815" s="203"/>
      <c r="J815" s="203"/>
      <c r="K815" s="203"/>
      <c r="L815" s="203"/>
      <c r="M815" s="203"/>
      <c r="N815" s="204"/>
      <c r="O815" s="204"/>
      <c r="P815" s="201"/>
      <c r="Q815" s="201"/>
    </row>
    <row r="816" spans="1:17" x14ac:dyDescent="0.2">
      <c r="A816" s="113"/>
      <c r="B816" s="200"/>
      <c r="C816" s="200"/>
      <c r="D816" s="201"/>
      <c r="E816" s="113"/>
      <c r="F816" s="113"/>
      <c r="G816" s="113"/>
      <c r="H816" s="113"/>
      <c r="I816" s="203"/>
      <c r="J816" s="203"/>
      <c r="K816" s="203"/>
      <c r="L816" s="203"/>
      <c r="M816" s="203"/>
      <c r="N816" s="204"/>
      <c r="O816" s="204"/>
      <c r="P816" s="201"/>
      <c r="Q816" s="201"/>
    </row>
    <row r="817" spans="1:17" x14ac:dyDescent="0.2">
      <c r="A817" s="113"/>
      <c r="B817" s="200"/>
      <c r="C817" s="200"/>
      <c r="D817" s="201"/>
      <c r="E817" s="113"/>
      <c r="F817" s="113"/>
      <c r="G817" s="113"/>
      <c r="H817" s="113"/>
      <c r="I817" s="203"/>
      <c r="J817" s="203"/>
      <c r="K817" s="203"/>
      <c r="L817" s="203"/>
      <c r="M817" s="203"/>
      <c r="N817" s="204"/>
      <c r="O817" s="204"/>
      <c r="P817" s="201"/>
      <c r="Q817" s="201"/>
    </row>
    <row r="818" spans="1:17" x14ac:dyDescent="0.2">
      <c r="A818" s="113"/>
      <c r="B818" s="200"/>
      <c r="C818" s="200"/>
      <c r="D818" s="201"/>
      <c r="E818" s="113"/>
      <c r="F818" s="113"/>
      <c r="G818" s="113"/>
      <c r="H818" s="113"/>
      <c r="I818" s="203"/>
      <c r="J818" s="203"/>
      <c r="K818" s="203"/>
      <c r="L818" s="203"/>
      <c r="M818" s="203"/>
      <c r="N818" s="204"/>
      <c r="O818" s="204"/>
      <c r="P818" s="201"/>
      <c r="Q818" s="201"/>
    </row>
    <row r="819" spans="1:17" x14ac:dyDescent="0.2">
      <c r="A819" s="113"/>
      <c r="B819" s="200"/>
      <c r="C819" s="200"/>
      <c r="D819" s="201"/>
      <c r="E819" s="113"/>
      <c r="F819" s="113"/>
      <c r="G819" s="113"/>
      <c r="H819" s="113"/>
      <c r="I819" s="203"/>
      <c r="J819" s="203"/>
      <c r="K819" s="203"/>
      <c r="L819" s="203"/>
      <c r="M819" s="203"/>
      <c r="N819" s="204"/>
      <c r="O819" s="204"/>
      <c r="P819" s="201"/>
      <c r="Q819" s="201"/>
    </row>
    <row r="820" spans="1:17" x14ac:dyDescent="0.2">
      <c r="A820" s="113"/>
      <c r="B820" s="200"/>
      <c r="C820" s="200"/>
      <c r="D820" s="201"/>
      <c r="E820" s="113"/>
      <c r="F820" s="113"/>
      <c r="G820" s="113"/>
      <c r="H820" s="113"/>
      <c r="I820" s="203"/>
      <c r="J820" s="203"/>
      <c r="K820" s="203"/>
      <c r="L820" s="203"/>
      <c r="M820" s="203"/>
      <c r="N820" s="204"/>
      <c r="O820" s="204"/>
      <c r="P820" s="201"/>
      <c r="Q820" s="201"/>
    </row>
    <row r="821" spans="1:17" x14ac:dyDescent="0.2">
      <c r="A821" s="113"/>
      <c r="B821" s="200"/>
      <c r="C821" s="200"/>
      <c r="D821" s="201"/>
      <c r="E821" s="113"/>
      <c r="F821" s="113"/>
      <c r="G821" s="113"/>
      <c r="H821" s="113"/>
      <c r="I821" s="203"/>
      <c r="J821" s="203"/>
      <c r="K821" s="203"/>
      <c r="L821" s="203"/>
      <c r="M821" s="203"/>
      <c r="N821" s="204"/>
      <c r="O821" s="204"/>
      <c r="P821" s="201"/>
      <c r="Q821" s="201"/>
    </row>
    <row r="822" spans="1:17" x14ac:dyDescent="0.2">
      <c r="A822" s="113"/>
      <c r="B822" s="200"/>
      <c r="C822" s="200"/>
      <c r="D822" s="201"/>
      <c r="E822" s="113"/>
      <c r="F822" s="113"/>
      <c r="G822" s="113"/>
      <c r="H822" s="113"/>
      <c r="I822" s="203"/>
      <c r="J822" s="203"/>
      <c r="K822" s="203"/>
      <c r="L822" s="203"/>
      <c r="M822" s="203"/>
      <c r="N822" s="204"/>
      <c r="O822" s="204"/>
      <c r="P822" s="201"/>
      <c r="Q822" s="201"/>
    </row>
    <row r="823" spans="1:17" x14ac:dyDescent="0.2">
      <c r="A823" s="113"/>
      <c r="B823" s="200"/>
      <c r="C823" s="200"/>
      <c r="D823" s="201"/>
      <c r="E823" s="113"/>
      <c r="F823" s="113"/>
      <c r="G823" s="113"/>
      <c r="H823" s="113"/>
      <c r="I823" s="203"/>
      <c r="J823" s="203"/>
      <c r="K823" s="203"/>
      <c r="L823" s="203"/>
      <c r="M823" s="203"/>
      <c r="N823" s="204"/>
      <c r="O823" s="204"/>
      <c r="P823" s="201"/>
      <c r="Q823" s="201"/>
    </row>
    <row r="824" spans="1:17" x14ac:dyDescent="0.2">
      <c r="A824" s="113"/>
      <c r="B824" s="200"/>
      <c r="C824" s="200"/>
      <c r="D824" s="201"/>
      <c r="E824" s="113"/>
      <c r="F824" s="113"/>
      <c r="G824" s="113"/>
      <c r="H824" s="113"/>
      <c r="I824" s="203"/>
      <c r="J824" s="203"/>
      <c r="K824" s="203"/>
      <c r="L824" s="203"/>
      <c r="M824" s="203"/>
      <c r="N824" s="204"/>
      <c r="O824" s="204"/>
      <c r="P824" s="201"/>
      <c r="Q824" s="201"/>
    </row>
    <row r="825" spans="1:17" x14ac:dyDescent="0.2">
      <c r="A825" s="113"/>
      <c r="B825" s="200"/>
      <c r="C825" s="200"/>
      <c r="D825" s="201"/>
      <c r="E825" s="113"/>
      <c r="F825" s="113"/>
      <c r="G825" s="113"/>
      <c r="H825" s="113"/>
      <c r="I825" s="203"/>
      <c r="J825" s="203"/>
      <c r="K825" s="203"/>
      <c r="L825" s="203"/>
      <c r="M825" s="203"/>
      <c r="N825" s="204"/>
      <c r="O825" s="204"/>
      <c r="P825" s="201"/>
      <c r="Q825" s="201"/>
    </row>
    <row r="826" spans="1:17" x14ac:dyDescent="0.2">
      <c r="A826" s="113"/>
      <c r="B826" s="200"/>
      <c r="C826" s="200"/>
      <c r="D826" s="201"/>
      <c r="E826" s="113"/>
      <c r="F826" s="113"/>
      <c r="G826" s="113"/>
      <c r="H826" s="113"/>
      <c r="I826" s="203"/>
      <c r="J826" s="203"/>
      <c r="K826" s="203"/>
      <c r="L826" s="203"/>
      <c r="M826" s="203"/>
      <c r="N826" s="204"/>
      <c r="O826" s="204"/>
      <c r="P826" s="201"/>
      <c r="Q826" s="201"/>
    </row>
    <row r="827" spans="1:17" x14ac:dyDescent="0.2">
      <c r="A827" s="113"/>
      <c r="B827" s="200"/>
      <c r="C827" s="200"/>
      <c r="D827" s="201"/>
      <c r="E827" s="113"/>
      <c r="F827" s="113"/>
      <c r="G827" s="113"/>
      <c r="H827" s="113"/>
      <c r="I827" s="203"/>
      <c r="J827" s="203"/>
      <c r="K827" s="203"/>
      <c r="L827" s="203"/>
      <c r="M827" s="203"/>
      <c r="N827" s="204"/>
      <c r="O827" s="204"/>
      <c r="P827" s="201"/>
      <c r="Q827" s="201"/>
    </row>
    <row r="828" spans="1:17" x14ac:dyDescent="0.2">
      <c r="A828" s="113"/>
      <c r="B828" s="200"/>
      <c r="C828" s="200"/>
      <c r="D828" s="201"/>
      <c r="E828" s="113"/>
      <c r="F828" s="113"/>
      <c r="G828" s="113"/>
      <c r="H828" s="113"/>
      <c r="I828" s="203"/>
      <c r="J828" s="203"/>
      <c r="K828" s="203"/>
      <c r="L828" s="203"/>
      <c r="M828" s="203"/>
      <c r="N828" s="204"/>
      <c r="O828" s="204"/>
      <c r="P828" s="201"/>
      <c r="Q828" s="201"/>
    </row>
    <row r="829" spans="1:17" x14ac:dyDescent="0.2">
      <c r="A829" s="113"/>
      <c r="B829" s="200"/>
      <c r="C829" s="200"/>
      <c r="D829" s="201"/>
      <c r="E829" s="113"/>
      <c r="F829" s="113"/>
      <c r="G829" s="113"/>
      <c r="H829" s="113"/>
      <c r="I829" s="203"/>
      <c r="J829" s="203"/>
      <c r="K829" s="203"/>
      <c r="L829" s="203"/>
      <c r="M829" s="203"/>
      <c r="N829" s="204"/>
      <c r="O829" s="204"/>
      <c r="P829" s="201"/>
      <c r="Q829" s="201"/>
    </row>
    <row r="830" spans="1:17" x14ac:dyDescent="0.2">
      <c r="A830" s="113"/>
      <c r="B830" s="200"/>
      <c r="C830" s="200"/>
      <c r="D830" s="201"/>
      <c r="E830" s="113"/>
      <c r="F830" s="113"/>
      <c r="G830" s="113"/>
      <c r="H830" s="113"/>
      <c r="I830" s="203"/>
      <c r="J830" s="203"/>
      <c r="K830" s="203"/>
      <c r="L830" s="203"/>
      <c r="M830" s="203"/>
      <c r="N830" s="204"/>
      <c r="O830" s="204"/>
      <c r="P830" s="201"/>
      <c r="Q830" s="201"/>
    </row>
    <row r="831" spans="1:17" x14ac:dyDescent="0.2">
      <c r="A831" s="113"/>
      <c r="B831" s="200"/>
      <c r="C831" s="200"/>
      <c r="D831" s="201"/>
      <c r="E831" s="113"/>
      <c r="F831" s="113"/>
      <c r="G831" s="113"/>
      <c r="H831" s="113"/>
      <c r="I831" s="203"/>
      <c r="J831" s="203"/>
      <c r="K831" s="203"/>
      <c r="L831" s="203"/>
      <c r="M831" s="203"/>
      <c r="N831" s="204"/>
      <c r="O831" s="204"/>
      <c r="P831" s="201"/>
      <c r="Q831" s="201"/>
    </row>
    <row r="832" spans="1:17" x14ac:dyDescent="0.2">
      <c r="A832" s="113"/>
      <c r="B832" s="200"/>
      <c r="C832" s="200"/>
      <c r="D832" s="201"/>
      <c r="E832" s="113"/>
      <c r="F832" s="113"/>
      <c r="G832" s="113"/>
      <c r="H832" s="113"/>
      <c r="I832" s="203"/>
      <c r="J832" s="203"/>
      <c r="K832" s="203"/>
      <c r="L832" s="203"/>
      <c r="M832" s="203"/>
      <c r="N832" s="204"/>
      <c r="O832" s="204"/>
      <c r="P832" s="201"/>
      <c r="Q832" s="201"/>
    </row>
    <row r="833" spans="1:17" x14ac:dyDescent="0.2">
      <c r="A833" s="113"/>
      <c r="B833" s="200"/>
      <c r="C833" s="200"/>
      <c r="D833" s="201"/>
      <c r="E833" s="113"/>
      <c r="F833" s="113"/>
      <c r="G833" s="113"/>
      <c r="H833" s="113"/>
      <c r="I833" s="203"/>
      <c r="J833" s="203"/>
      <c r="K833" s="203"/>
      <c r="L833" s="203"/>
      <c r="M833" s="203"/>
      <c r="N833" s="204"/>
      <c r="O833" s="204"/>
      <c r="P833" s="201"/>
      <c r="Q833" s="201"/>
    </row>
    <row r="834" spans="1:17" x14ac:dyDescent="0.2">
      <c r="A834" s="113"/>
      <c r="B834" s="200"/>
      <c r="C834" s="200"/>
      <c r="D834" s="201"/>
      <c r="E834" s="113"/>
      <c r="F834" s="113"/>
      <c r="G834" s="113"/>
      <c r="H834" s="113"/>
      <c r="I834" s="203"/>
      <c r="J834" s="203"/>
      <c r="K834" s="203"/>
      <c r="L834" s="203"/>
      <c r="M834" s="203"/>
      <c r="N834" s="204"/>
      <c r="O834" s="204"/>
      <c r="P834" s="201"/>
      <c r="Q834" s="201"/>
    </row>
    <row r="835" spans="1:17" x14ac:dyDescent="0.2">
      <c r="A835" s="113"/>
      <c r="B835" s="200"/>
      <c r="C835" s="200"/>
      <c r="D835" s="201"/>
      <c r="E835" s="113"/>
      <c r="F835" s="113"/>
      <c r="G835" s="113"/>
      <c r="H835" s="113"/>
      <c r="I835" s="203"/>
      <c r="J835" s="203"/>
      <c r="K835" s="203"/>
      <c r="L835" s="203"/>
      <c r="M835" s="203"/>
      <c r="N835" s="204"/>
      <c r="O835" s="204"/>
      <c r="P835" s="201"/>
      <c r="Q835" s="201"/>
    </row>
    <row r="836" spans="1:17" x14ac:dyDescent="0.2">
      <c r="A836" s="113"/>
      <c r="B836" s="200"/>
      <c r="C836" s="200"/>
      <c r="D836" s="201"/>
      <c r="E836" s="113"/>
      <c r="F836" s="113"/>
      <c r="G836" s="113"/>
      <c r="H836" s="113"/>
      <c r="I836" s="203"/>
      <c r="J836" s="203"/>
      <c r="K836" s="203"/>
      <c r="L836" s="203"/>
      <c r="M836" s="203"/>
      <c r="N836" s="204"/>
      <c r="O836" s="204"/>
      <c r="P836" s="201"/>
      <c r="Q836" s="201"/>
    </row>
    <row r="837" spans="1:17" x14ac:dyDescent="0.2">
      <c r="A837" s="113"/>
      <c r="B837" s="200"/>
      <c r="C837" s="200"/>
      <c r="D837" s="201"/>
      <c r="E837" s="113"/>
      <c r="F837" s="113"/>
      <c r="G837" s="113"/>
      <c r="H837" s="113"/>
      <c r="I837" s="203"/>
      <c r="J837" s="203"/>
      <c r="K837" s="203"/>
      <c r="L837" s="203"/>
      <c r="M837" s="203"/>
      <c r="N837" s="204"/>
      <c r="O837" s="204"/>
      <c r="P837" s="201"/>
      <c r="Q837" s="201"/>
    </row>
    <row r="838" spans="1:17" x14ac:dyDescent="0.2">
      <c r="A838" s="113"/>
      <c r="B838" s="200"/>
      <c r="C838" s="200"/>
      <c r="D838" s="201"/>
      <c r="E838" s="113"/>
      <c r="F838" s="113"/>
      <c r="G838" s="113"/>
      <c r="H838" s="113"/>
      <c r="I838" s="203"/>
      <c r="J838" s="203"/>
      <c r="K838" s="203"/>
      <c r="L838" s="203"/>
      <c r="M838" s="203"/>
      <c r="N838" s="204"/>
      <c r="O838" s="204"/>
      <c r="P838" s="201"/>
      <c r="Q838" s="201"/>
    </row>
    <row r="839" spans="1:17" x14ac:dyDescent="0.2">
      <c r="A839" s="113"/>
      <c r="B839" s="200"/>
      <c r="C839" s="200"/>
      <c r="D839" s="201"/>
      <c r="E839" s="113"/>
      <c r="F839" s="113"/>
      <c r="G839" s="113"/>
      <c r="H839" s="113"/>
      <c r="I839" s="203"/>
      <c r="J839" s="203"/>
      <c r="K839" s="203"/>
      <c r="L839" s="203"/>
      <c r="M839" s="203"/>
      <c r="N839" s="204"/>
      <c r="O839" s="204"/>
      <c r="P839" s="201"/>
      <c r="Q839" s="201"/>
    </row>
    <row r="840" spans="1:17" x14ac:dyDescent="0.2">
      <c r="A840" s="113"/>
      <c r="B840" s="200"/>
      <c r="C840" s="200"/>
      <c r="D840" s="201"/>
      <c r="E840" s="113"/>
      <c r="F840" s="113"/>
      <c r="G840" s="113"/>
      <c r="H840" s="113"/>
      <c r="I840" s="203"/>
      <c r="J840" s="203"/>
      <c r="K840" s="203"/>
      <c r="L840" s="203"/>
      <c r="M840" s="203"/>
      <c r="N840" s="204"/>
      <c r="O840" s="204"/>
      <c r="P840" s="201"/>
      <c r="Q840" s="201"/>
    </row>
    <row r="841" spans="1:17" x14ac:dyDescent="0.2">
      <c r="A841" s="113"/>
      <c r="B841" s="200"/>
      <c r="C841" s="200"/>
      <c r="D841" s="201"/>
      <c r="E841" s="113"/>
      <c r="F841" s="113"/>
      <c r="G841" s="113"/>
      <c r="H841" s="113"/>
      <c r="I841" s="203"/>
      <c r="J841" s="203"/>
      <c r="K841" s="203"/>
      <c r="L841" s="203"/>
      <c r="M841" s="203"/>
      <c r="N841" s="204"/>
      <c r="O841" s="204"/>
      <c r="P841" s="201"/>
      <c r="Q841" s="201"/>
    </row>
    <row r="842" spans="1:17" x14ac:dyDescent="0.2">
      <c r="A842" s="113"/>
      <c r="B842" s="200"/>
      <c r="C842" s="200"/>
      <c r="D842" s="201"/>
      <c r="E842" s="113"/>
      <c r="F842" s="113"/>
      <c r="G842" s="113"/>
      <c r="H842" s="113"/>
      <c r="I842" s="203"/>
      <c r="J842" s="203"/>
      <c r="K842" s="203"/>
      <c r="L842" s="203"/>
      <c r="M842" s="203"/>
      <c r="N842" s="204"/>
      <c r="O842" s="204"/>
      <c r="P842" s="201"/>
      <c r="Q842" s="201"/>
    </row>
    <row r="843" spans="1:17" x14ac:dyDescent="0.2">
      <c r="A843" s="113"/>
      <c r="B843" s="200"/>
      <c r="C843" s="200"/>
      <c r="D843" s="201"/>
      <c r="E843" s="113"/>
      <c r="F843" s="113"/>
      <c r="G843" s="113"/>
      <c r="H843" s="113"/>
      <c r="I843" s="203"/>
      <c r="J843" s="203"/>
      <c r="K843" s="203"/>
      <c r="L843" s="203"/>
      <c r="M843" s="203"/>
      <c r="N843" s="204"/>
      <c r="O843" s="204"/>
      <c r="P843" s="201"/>
      <c r="Q843" s="201"/>
    </row>
    <row r="844" spans="1:17" x14ac:dyDescent="0.2">
      <c r="A844" s="113"/>
      <c r="B844" s="200"/>
      <c r="C844" s="200"/>
      <c r="D844" s="201"/>
      <c r="E844" s="113"/>
      <c r="F844" s="113"/>
      <c r="G844" s="113"/>
      <c r="H844" s="113"/>
      <c r="I844" s="203"/>
      <c r="J844" s="203"/>
      <c r="K844" s="203"/>
      <c r="L844" s="203"/>
      <c r="M844" s="203"/>
      <c r="N844" s="204"/>
      <c r="O844" s="204"/>
      <c r="P844" s="201"/>
      <c r="Q844" s="201"/>
    </row>
    <row r="845" spans="1:17" x14ac:dyDescent="0.2">
      <c r="A845" s="113"/>
      <c r="B845" s="200"/>
      <c r="C845" s="200"/>
      <c r="D845" s="201"/>
      <c r="E845" s="113"/>
      <c r="F845" s="113"/>
      <c r="G845" s="113"/>
      <c r="H845" s="113"/>
      <c r="I845" s="203"/>
      <c r="J845" s="203"/>
      <c r="K845" s="203"/>
      <c r="L845" s="203"/>
      <c r="M845" s="203"/>
      <c r="N845" s="204"/>
      <c r="O845" s="204"/>
      <c r="P845" s="201"/>
      <c r="Q845" s="201"/>
    </row>
    <row r="846" spans="1:17" x14ac:dyDescent="0.2">
      <c r="A846" s="113"/>
      <c r="B846" s="200"/>
      <c r="C846" s="200"/>
      <c r="D846" s="201"/>
      <c r="E846" s="113"/>
      <c r="F846" s="113"/>
      <c r="G846" s="113"/>
      <c r="H846" s="113"/>
      <c r="I846" s="203"/>
      <c r="J846" s="203"/>
      <c r="K846" s="203"/>
      <c r="L846" s="203"/>
      <c r="M846" s="203"/>
      <c r="N846" s="204"/>
      <c r="O846" s="204"/>
      <c r="P846" s="201"/>
      <c r="Q846" s="201"/>
    </row>
    <row r="847" spans="1:17" x14ac:dyDescent="0.2">
      <c r="A847" s="113"/>
      <c r="B847" s="200"/>
      <c r="C847" s="200"/>
      <c r="D847" s="201"/>
      <c r="E847" s="113"/>
      <c r="F847" s="113"/>
      <c r="G847" s="113"/>
      <c r="H847" s="113"/>
      <c r="I847" s="203"/>
      <c r="J847" s="203"/>
      <c r="K847" s="203"/>
      <c r="L847" s="203"/>
      <c r="M847" s="203"/>
      <c r="N847" s="204"/>
      <c r="O847" s="204"/>
      <c r="P847" s="201"/>
      <c r="Q847" s="201"/>
    </row>
    <row r="848" spans="1:17" x14ac:dyDescent="0.2">
      <c r="A848" s="113"/>
      <c r="B848" s="200"/>
      <c r="C848" s="200"/>
      <c r="D848" s="201"/>
      <c r="E848" s="113"/>
      <c r="F848" s="113"/>
      <c r="G848" s="113"/>
      <c r="H848" s="113"/>
      <c r="I848" s="203"/>
      <c r="J848" s="203"/>
      <c r="K848" s="203"/>
      <c r="L848" s="203"/>
      <c r="M848" s="203"/>
      <c r="N848" s="204"/>
      <c r="O848" s="204"/>
      <c r="P848" s="201"/>
      <c r="Q848" s="201"/>
    </row>
    <row r="849" spans="1:17" x14ac:dyDescent="0.2">
      <c r="A849" s="113"/>
      <c r="B849" s="200"/>
      <c r="C849" s="200"/>
      <c r="D849" s="201"/>
      <c r="E849" s="113"/>
      <c r="F849" s="113"/>
      <c r="G849" s="113"/>
      <c r="H849" s="113"/>
      <c r="I849" s="203"/>
      <c r="J849" s="203"/>
      <c r="K849" s="203"/>
      <c r="L849" s="203"/>
      <c r="M849" s="203"/>
      <c r="N849" s="204"/>
      <c r="O849" s="204"/>
      <c r="P849" s="201"/>
      <c r="Q849" s="201"/>
    </row>
    <row r="850" spans="1:17" x14ac:dyDescent="0.2">
      <c r="A850" s="113"/>
      <c r="B850" s="200"/>
      <c r="C850" s="200"/>
      <c r="D850" s="201"/>
      <c r="E850" s="113"/>
      <c r="F850" s="113"/>
      <c r="G850" s="113"/>
      <c r="H850" s="113"/>
      <c r="I850" s="203"/>
      <c r="J850" s="203"/>
      <c r="K850" s="203"/>
      <c r="L850" s="203"/>
      <c r="M850" s="203"/>
      <c r="N850" s="204"/>
      <c r="O850" s="204"/>
      <c r="P850" s="201"/>
      <c r="Q850" s="201"/>
    </row>
    <row r="851" spans="1:17" x14ac:dyDescent="0.2">
      <c r="A851" s="113"/>
      <c r="B851" s="200"/>
      <c r="C851" s="200"/>
      <c r="D851" s="201"/>
      <c r="E851" s="113"/>
      <c r="F851" s="113"/>
      <c r="G851" s="113"/>
      <c r="H851" s="113"/>
      <c r="I851" s="203"/>
      <c r="J851" s="203"/>
      <c r="K851" s="203"/>
      <c r="L851" s="203"/>
      <c r="M851" s="203"/>
      <c r="N851" s="204"/>
      <c r="O851" s="204"/>
      <c r="P851" s="201"/>
      <c r="Q851" s="201"/>
    </row>
    <row r="852" spans="1:17" x14ac:dyDescent="0.2">
      <c r="A852" s="113"/>
      <c r="B852" s="200"/>
      <c r="C852" s="200"/>
      <c r="D852" s="201"/>
      <c r="E852" s="113"/>
      <c r="F852" s="113"/>
      <c r="G852" s="113"/>
      <c r="H852" s="113"/>
      <c r="I852" s="203"/>
      <c r="J852" s="203"/>
      <c r="K852" s="203"/>
      <c r="L852" s="203"/>
      <c r="M852" s="203"/>
      <c r="N852" s="204"/>
      <c r="O852" s="204"/>
      <c r="P852" s="201"/>
      <c r="Q852" s="201"/>
    </row>
    <row r="853" spans="1:17" x14ac:dyDescent="0.2">
      <c r="A853" s="113"/>
      <c r="B853" s="200"/>
      <c r="C853" s="200"/>
      <c r="D853" s="201"/>
      <c r="E853" s="113"/>
      <c r="F853" s="113"/>
      <c r="G853" s="113"/>
      <c r="H853" s="113"/>
      <c r="I853" s="203"/>
      <c r="J853" s="203"/>
      <c r="K853" s="203"/>
      <c r="L853" s="203"/>
      <c r="M853" s="203"/>
      <c r="N853" s="204"/>
      <c r="O853" s="204"/>
      <c r="P853" s="201"/>
      <c r="Q853" s="201"/>
    </row>
    <row r="854" spans="1:17" x14ac:dyDescent="0.2">
      <c r="A854" s="113"/>
      <c r="B854" s="200"/>
      <c r="C854" s="200"/>
      <c r="D854" s="201"/>
      <c r="E854" s="113"/>
      <c r="F854" s="113"/>
      <c r="G854" s="113"/>
      <c r="H854" s="113"/>
      <c r="I854" s="203"/>
      <c r="J854" s="203"/>
      <c r="K854" s="203"/>
      <c r="L854" s="203"/>
      <c r="M854" s="203"/>
      <c r="N854" s="204"/>
      <c r="O854" s="204"/>
      <c r="P854" s="201"/>
      <c r="Q854" s="201"/>
    </row>
    <row r="855" spans="1:17" x14ac:dyDescent="0.2">
      <c r="A855" s="113"/>
      <c r="B855" s="200"/>
      <c r="C855" s="200"/>
      <c r="D855" s="201"/>
      <c r="E855" s="113"/>
      <c r="F855" s="113"/>
      <c r="G855" s="113"/>
      <c r="H855" s="113"/>
      <c r="I855" s="203"/>
      <c r="J855" s="203"/>
      <c r="K855" s="203"/>
      <c r="L855" s="203"/>
      <c r="M855" s="203"/>
      <c r="N855" s="204"/>
      <c r="O855" s="204"/>
      <c r="P855" s="201"/>
      <c r="Q855" s="201"/>
    </row>
    <row r="856" spans="1:17" x14ac:dyDescent="0.2">
      <c r="A856" s="113"/>
      <c r="B856" s="200"/>
      <c r="C856" s="200"/>
      <c r="D856" s="201"/>
      <c r="E856" s="113"/>
      <c r="F856" s="113"/>
      <c r="G856" s="113"/>
      <c r="H856" s="113"/>
      <c r="I856" s="203"/>
      <c r="J856" s="203"/>
      <c r="K856" s="203"/>
      <c r="L856" s="203"/>
      <c r="M856" s="203"/>
      <c r="N856" s="204"/>
      <c r="O856" s="204"/>
      <c r="P856" s="201"/>
      <c r="Q856" s="201"/>
    </row>
    <row r="857" spans="1:17" x14ac:dyDescent="0.2">
      <c r="A857" s="113"/>
      <c r="B857" s="200"/>
      <c r="C857" s="200"/>
      <c r="D857" s="201"/>
      <c r="E857" s="113"/>
      <c r="F857" s="113"/>
      <c r="G857" s="113"/>
      <c r="H857" s="113"/>
      <c r="I857" s="203"/>
      <c r="J857" s="203"/>
      <c r="K857" s="203"/>
      <c r="L857" s="203"/>
      <c r="M857" s="203"/>
      <c r="N857" s="204"/>
      <c r="O857" s="204"/>
      <c r="P857" s="201"/>
      <c r="Q857" s="201"/>
    </row>
    <row r="858" spans="1:17" x14ac:dyDescent="0.2">
      <c r="A858" s="113"/>
      <c r="B858" s="200"/>
      <c r="C858" s="200"/>
      <c r="D858" s="201"/>
      <c r="E858" s="113"/>
      <c r="F858" s="113"/>
      <c r="G858" s="113"/>
      <c r="H858" s="113"/>
      <c r="I858" s="203"/>
      <c r="J858" s="203"/>
      <c r="K858" s="203"/>
      <c r="L858" s="203"/>
      <c r="M858" s="203"/>
      <c r="N858" s="204"/>
      <c r="O858" s="204"/>
      <c r="P858" s="201"/>
      <c r="Q858" s="201"/>
    </row>
    <row r="859" spans="1:17" x14ac:dyDescent="0.2">
      <c r="A859" s="113"/>
      <c r="B859" s="200"/>
      <c r="C859" s="200"/>
      <c r="D859" s="201"/>
      <c r="E859" s="113"/>
      <c r="F859" s="113"/>
      <c r="G859" s="113"/>
      <c r="H859" s="113"/>
      <c r="I859" s="203"/>
      <c r="J859" s="203"/>
      <c r="K859" s="203"/>
      <c r="L859" s="203"/>
      <c r="M859" s="203"/>
      <c r="N859" s="204"/>
      <c r="O859" s="204"/>
      <c r="P859" s="201"/>
      <c r="Q859" s="201"/>
    </row>
    <row r="860" spans="1:17" x14ac:dyDescent="0.2">
      <c r="A860" s="113"/>
      <c r="B860" s="200"/>
      <c r="C860" s="200"/>
      <c r="D860" s="201"/>
      <c r="E860" s="113"/>
      <c r="F860" s="113"/>
      <c r="G860" s="113"/>
      <c r="H860" s="113"/>
      <c r="I860" s="203"/>
      <c r="J860" s="203"/>
      <c r="K860" s="203"/>
      <c r="L860" s="203"/>
      <c r="M860" s="203"/>
      <c r="N860" s="204"/>
      <c r="O860" s="204"/>
      <c r="P860" s="201"/>
      <c r="Q860" s="201"/>
    </row>
    <row r="861" spans="1:17" x14ac:dyDescent="0.2">
      <c r="A861" s="113"/>
      <c r="B861" s="200"/>
      <c r="C861" s="200"/>
      <c r="D861" s="201"/>
      <c r="E861" s="113"/>
      <c r="F861" s="113"/>
      <c r="G861" s="113"/>
      <c r="H861" s="113"/>
      <c r="I861" s="203"/>
      <c r="J861" s="203"/>
      <c r="K861" s="203"/>
      <c r="L861" s="203"/>
      <c r="M861" s="203"/>
      <c r="N861" s="204"/>
      <c r="O861" s="204"/>
      <c r="P861" s="201"/>
      <c r="Q861" s="201"/>
    </row>
    <row r="862" spans="1:17" x14ac:dyDescent="0.2">
      <c r="A862" s="113"/>
      <c r="B862" s="200"/>
      <c r="C862" s="200"/>
      <c r="D862" s="201"/>
      <c r="E862" s="113"/>
      <c r="F862" s="113"/>
      <c r="G862" s="113"/>
      <c r="H862" s="113"/>
      <c r="I862" s="203"/>
      <c r="J862" s="203"/>
      <c r="K862" s="203"/>
      <c r="L862" s="203"/>
      <c r="M862" s="203"/>
      <c r="N862" s="204"/>
      <c r="O862" s="204"/>
      <c r="P862" s="201"/>
      <c r="Q862" s="201"/>
    </row>
    <row r="863" spans="1:17" x14ac:dyDescent="0.2">
      <c r="A863" s="113"/>
      <c r="B863" s="200"/>
      <c r="C863" s="200"/>
      <c r="D863" s="201"/>
      <c r="E863" s="113"/>
      <c r="F863" s="113"/>
      <c r="G863" s="113"/>
      <c r="H863" s="113"/>
      <c r="I863" s="203"/>
      <c r="J863" s="203"/>
      <c r="K863" s="203"/>
      <c r="L863" s="203"/>
      <c r="M863" s="203"/>
      <c r="N863" s="204"/>
      <c r="O863" s="204"/>
      <c r="P863" s="201"/>
      <c r="Q863" s="201"/>
    </row>
    <row r="864" spans="1:17" x14ac:dyDescent="0.2">
      <c r="A864" s="113"/>
      <c r="B864" s="200"/>
      <c r="C864" s="200"/>
      <c r="D864" s="201"/>
      <c r="E864" s="113"/>
      <c r="F864" s="113"/>
      <c r="G864" s="113"/>
      <c r="H864" s="113"/>
      <c r="I864" s="203"/>
      <c r="J864" s="203"/>
      <c r="K864" s="203"/>
      <c r="L864" s="203"/>
      <c r="M864" s="203"/>
      <c r="N864" s="204"/>
      <c r="O864" s="204"/>
      <c r="P864" s="201"/>
      <c r="Q864" s="201"/>
    </row>
    <row r="865" spans="1:17" x14ac:dyDescent="0.2">
      <c r="A865" s="113"/>
      <c r="B865" s="200"/>
      <c r="C865" s="200"/>
      <c r="D865" s="201"/>
      <c r="E865" s="113"/>
      <c r="F865" s="113"/>
      <c r="G865" s="113"/>
      <c r="H865" s="113"/>
      <c r="I865" s="203"/>
      <c r="J865" s="203"/>
      <c r="K865" s="203"/>
      <c r="L865" s="203"/>
      <c r="M865" s="203"/>
      <c r="N865" s="204"/>
      <c r="O865" s="204"/>
      <c r="P865" s="201"/>
      <c r="Q865" s="201"/>
    </row>
    <row r="866" spans="1:17" x14ac:dyDescent="0.2">
      <c r="A866" s="113"/>
      <c r="B866" s="200"/>
      <c r="C866" s="200"/>
      <c r="D866" s="201"/>
      <c r="E866" s="113"/>
      <c r="F866" s="113"/>
      <c r="G866" s="113"/>
      <c r="H866" s="113"/>
      <c r="I866" s="203"/>
      <c r="J866" s="203"/>
      <c r="K866" s="203"/>
      <c r="L866" s="203"/>
      <c r="M866" s="203"/>
      <c r="N866" s="204"/>
      <c r="O866" s="204"/>
      <c r="P866" s="201"/>
      <c r="Q866" s="201"/>
    </row>
    <row r="867" spans="1:17" x14ac:dyDescent="0.2">
      <c r="A867" s="113"/>
      <c r="B867" s="200"/>
      <c r="C867" s="200"/>
      <c r="D867" s="201"/>
      <c r="E867" s="113"/>
      <c r="F867" s="113"/>
      <c r="G867" s="113"/>
      <c r="H867" s="113"/>
      <c r="I867" s="203"/>
      <c r="J867" s="203"/>
      <c r="K867" s="203"/>
      <c r="L867" s="203"/>
      <c r="M867" s="203"/>
      <c r="N867" s="204"/>
      <c r="O867" s="204"/>
      <c r="P867" s="201"/>
      <c r="Q867" s="201"/>
    </row>
    <row r="868" spans="1:17" x14ac:dyDescent="0.2">
      <c r="A868" s="113"/>
      <c r="B868" s="200"/>
      <c r="C868" s="200"/>
      <c r="D868" s="201"/>
      <c r="E868" s="113"/>
      <c r="F868" s="113"/>
      <c r="G868" s="113"/>
      <c r="H868" s="113"/>
      <c r="I868" s="203"/>
      <c r="J868" s="203"/>
      <c r="K868" s="203"/>
      <c r="L868" s="203"/>
      <c r="M868" s="203"/>
      <c r="N868" s="204"/>
      <c r="O868" s="204"/>
      <c r="P868" s="201"/>
      <c r="Q868" s="201"/>
    </row>
    <row r="869" spans="1:17" x14ac:dyDescent="0.2">
      <c r="A869" s="113"/>
      <c r="B869" s="200"/>
      <c r="C869" s="200"/>
      <c r="D869" s="201"/>
      <c r="E869" s="113"/>
      <c r="F869" s="113"/>
      <c r="G869" s="113"/>
      <c r="H869" s="113"/>
      <c r="I869" s="203"/>
      <c r="J869" s="203"/>
      <c r="K869" s="203"/>
      <c r="L869" s="203"/>
      <c r="M869" s="203"/>
      <c r="N869" s="204"/>
      <c r="O869" s="204"/>
      <c r="P869" s="201"/>
      <c r="Q869" s="201"/>
    </row>
    <row r="870" spans="1:17" x14ac:dyDescent="0.2">
      <c r="A870" s="113"/>
      <c r="B870" s="200"/>
      <c r="C870" s="200"/>
      <c r="D870" s="201"/>
      <c r="E870" s="113"/>
      <c r="F870" s="113"/>
      <c r="G870" s="113"/>
      <c r="H870" s="113"/>
      <c r="I870" s="203"/>
      <c r="J870" s="203"/>
      <c r="K870" s="203"/>
      <c r="L870" s="203"/>
      <c r="M870" s="203"/>
      <c r="N870" s="204"/>
      <c r="O870" s="204"/>
      <c r="P870" s="201"/>
      <c r="Q870" s="201"/>
    </row>
    <row r="871" spans="1:17" x14ac:dyDescent="0.2">
      <c r="A871" s="113"/>
      <c r="B871" s="200"/>
      <c r="C871" s="200"/>
      <c r="D871" s="201"/>
      <c r="E871" s="113"/>
      <c r="F871" s="113"/>
      <c r="G871" s="113"/>
      <c r="H871" s="113"/>
      <c r="I871" s="203"/>
      <c r="J871" s="203"/>
      <c r="K871" s="203"/>
      <c r="L871" s="203"/>
      <c r="M871" s="203"/>
      <c r="N871" s="204"/>
      <c r="O871" s="204"/>
      <c r="P871" s="201"/>
      <c r="Q871" s="201"/>
    </row>
    <row r="872" spans="1:17" x14ac:dyDescent="0.2">
      <c r="A872" s="113"/>
      <c r="B872" s="200"/>
      <c r="C872" s="200"/>
      <c r="D872" s="201"/>
      <c r="E872" s="113"/>
      <c r="F872" s="113"/>
      <c r="G872" s="113"/>
      <c r="H872" s="113"/>
      <c r="I872" s="203"/>
      <c r="J872" s="203"/>
      <c r="K872" s="203"/>
      <c r="L872" s="203"/>
      <c r="M872" s="203"/>
      <c r="N872" s="204"/>
      <c r="O872" s="204"/>
      <c r="P872" s="201"/>
      <c r="Q872" s="201"/>
    </row>
    <row r="873" spans="1:17" x14ac:dyDescent="0.2">
      <c r="A873" s="113"/>
      <c r="B873" s="200"/>
      <c r="C873" s="200"/>
      <c r="D873" s="201"/>
      <c r="E873" s="113"/>
      <c r="F873" s="113"/>
      <c r="G873" s="113"/>
      <c r="H873" s="113"/>
      <c r="I873" s="203"/>
      <c r="J873" s="203"/>
      <c r="K873" s="203"/>
      <c r="L873" s="203"/>
      <c r="M873" s="203"/>
      <c r="N873" s="204"/>
      <c r="O873" s="204"/>
      <c r="P873" s="201"/>
      <c r="Q873" s="201"/>
    </row>
    <row r="874" spans="1:17" x14ac:dyDescent="0.2">
      <c r="A874" s="113"/>
      <c r="B874" s="200"/>
      <c r="C874" s="200"/>
      <c r="D874" s="201"/>
      <c r="E874" s="113"/>
      <c r="F874" s="113"/>
      <c r="G874" s="113"/>
      <c r="H874" s="113"/>
      <c r="I874" s="203"/>
      <c r="J874" s="203"/>
      <c r="K874" s="203"/>
      <c r="L874" s="203"/>
      <c r="M874" s="203"/>
      <c r="N874" s="204"/>
      <c r="O874" s="204"/>
      <c r="P874" s="201"/>
      <c r="Q874" s="201"/>
    </row>
    <row r="875" spans="1:17" x14ac:dyDescent="0.2">
      <c r="A875" s="113"/>
      <c r="B875" s="200"/>
      <c r="C875" s="200"/>
      <c r="D875" s="201"/>
      <c r="E875" s="113"/>
      <c r="F875" s="113"/>
      <c r="G875" s="113"/>
      <c r="H875" s="113"/>
      <c r="I875" s="203"/>
      <c r="J875" s="203"/>
      <c r="K875" s="203"/>
      <c r="L875" s="203"/>
      <c r="M875" s="203"/>
      <c r="N875" s="204"/>
      <c r="O875" s="204"/>
      <c r="P875" s="201"/>
      <c r="Q875" s="201"/>
    </row>
    <row r="876" spans="1:17" x14ac:dyDescent="0.2">
      <c r="A876" s="113"/>
      <c r="B876" s="200"/>
      <c r="C876" s="200"/>
      <c r="D876" s="201"/>
      <c r="E876" s="113"/>
      <c r="F876" s="113"/>
      <c r="G876" s="113"/>
      <c r="H876" s="113"/>
      <c r="I876" s="203"/>
      <c r="J876" s="203"/>
      <c r="K876" s="203"/>
      <c r="L876" s="203"/>
      <c r="M876" s="203"/>
      <c r="N876" s="204"/>
      <c r="O876" s="204"/>
      <c r="P876" s="201"/>
      <c r="Q876" s="201"/>
    </row>
    <row r="877" spans="1:17" x14ac:dyDescent="0.2">
      <c r="A877" s="113"/>
      <c r="B877" s="200"/>
      <c r="C877" s="200"/>
      <c r="D877" s="201"/>
      <c r="E877" s="113"/>
      <c r="F877" s="113"/>
      <c r="G877" s="113"/>
      <c r="H877" s="113"/>
      <c r="I877" s="203"/>
      <c r="J877" s="203"/>
      <c r="K877" s="203"/>
      <c r="L877" s="203"/>
      <c r="M877" s="203"/>
      <c r="N877" s="204"/>
      <c r="O877" s="204"/>
      <c r="P877" s="201"/>
      <c r="Q877" s="201"/>
    </row>
    <row r="878" spans="1:17" x14ac:dyDescent="0.2">
      <c r="A878" s="113"/>
      <c r="B878" s="200"/>
      <c r="C878" s="200"/>
      <c r="D878" s="201"/>
      <c r="E878" s="113"/>
      <c r="F878" s="113"/>
      <c r="G878" s="113"/>
      <c r="H878" s="113"/>
      <c r="I878" s="203"/>
      <c r="J878" s="203"/>
      <c r="K878" s="203"/>
      <c r="L878" s="203"/>
      <c r="M878" s="203"/>
      <c r="N878" s="204"/>
      <c r="O878" s="204"/>
      <c r="P878" s="201"/>
      <c r="Q878" s="201"/>
    </row>
    <row r="879" spans="1:17" x14ac:dyDescent="0.2">
      <c r="A879" s="113"/>
      <c r="B879" s="200"/>
      <c r="C879" s="200"/>
      <c r="D879" s="201"/>
      <c r="E879" s="113"/>
      <c r="F879" s="113"/>
      <c r="G879" s="113"/>
      <c r="H879" s="113"/>
      <c r="I879" s="203"/>
      <c r="J879" s="203"/>
      <c r="K879" s="203"/>
      <c r="L879" s="203"/>
      <c r="M879" s="203"/>
      <c r="N879" s="204"/>
      <c r="O879" s="204"/>
      <c r="P879" s="201"/>
      <c r="Q879" s="201"/>
    </row>
    <row r="880" spans="1:17" x14ac:dyDescent="0.2">
      <c r="A880" s="113"/>
      <c r="B880" s="200"/>
      <c r="C880" s="200"/>
      <c r="D880" s="201"/>
      <c r="E880" s="113"/>
      <c r="F880" s="113"/>
      <c r="G880" s="113"/>
      <c r="H880" s="113"/>
      <c r="I880" s="203"/>
      <c r="J880" s="203"/>
      <c r="K880" s="203"/>
      <c r="L880" s="203"/>
      <c r="M880" s="203"/>
      <c r="N880" s="204"/>
      <c r="O880" s="204"/>
      <c r="P880" s="201"/>
      <c r="Q880" s="201"/>
    </row>
    <row r="881" spans="1:17" x14ac:dyDescent="0.2">
      <c r="A881" s="113"/>
      <c r="B881" s="200"/>
      <c r="C881" s="200"/>
      <c r="D881" s="201"/>
      <c r="E881" s="113"/>
      <c r="F881" s="113"/>
      <c r="G881" s="113"/>
      <c r="H881" s="113"/>
      <c r="I881" s="203"/>
      <c r="J881" s="203"/>
      <c r="K881" s="203"/>
      <c r="L881" s="203"/>
      <c r="M881" s="203"/>
      <c r="N881" s="204"/>
      <c r="O881" s="204"/>
      <c r="P881" s="201"/>
      <c r="Q881" s="201"/>
    </row>
    <row r="882" spans="1:17" x14ac:dyDescent="0.2">
      <c r="A882" s="113"/>
      <c r="B882" s="200"/>
      <c r="C882" s="200"/>
      <c r="D882" s="201"/>
      <c r="E882" s="113"/>
      <c r="F882" s="113"/>
      <c r="G882" s="113"/>
      <c r="H882" s="113"/>
      <c r="I882" s="203"/>
      <c r="J882" s="203"/>
      <c r="K882" s="203"/>
      <c r="L882" s="203"/>
      <c r="M882" s="203"/>
      <c r="N882" s="204"/>
      <c r="O882" s="204"/>
      <c r="P882" s="201"/>
      <c r="Q882" s="201"/>
    </row>
    <row r="883" spans="1:17" x14ac:dyDescent="0.2">
      <c r="A883" s="113"/>
      <c r="B883" s="200"/>
      <c r="C883" s="200"/>
      <c r="D883" s="201"/>
      <c r="E883" s="113"/>
      <c r="F883" s="113"/>
      <c r="G883" s="113"/>
      <c r="H883" s="113"/>
      <c r="I883" s="203"/>
      <c r="J883" s="203"/>
      <c r="K883" s="203"/>
      <c r="L883" s="203"/>
      <c r="M883" s="203"/>
      <c r="N883" s="204"/>
      <c r="O883" s="204"/>
      <c r="P883" s="201"/>
      <c r="Q883" s="201"/>
    </row>
    <row r="884" spans="1:17" x14ac:dyDescent="0.2">
      <c r="A884" s="113"/>
      <c r="B884" s="200"/>
      <c r="C884" s="200"/>
      <c r="D884" s="201"/>
      <c r="E884" s="113"/>
      <c r="F884" s="113"/>
      <c r="G884" s="113"/>
      <c r="H884" s="113"/>
      <c r="I884" s="203"/>
      <c r="J884" s="203"/>
      <c r="K884" s="203"/>
      <c r="L884" s="203"/>
      <c r="M884" s="203"/>
      <c r="N884" s="204"/>
      <c r="O884" s="204"/>
      <c r="P884" s="201"/>
      <c r="Q884" s="201"/>
    </row>
    <row r="885" spans="1:17" x14ac:dyDescent="0.2">
      <c r="A885" s="113"/>
      <c r="B885" s="200"/>
      <c r="C885" s="200"/>
      <c r="D885" s="201"/>
      <c r="E885" s="113"/>
      <c r="F885" s="113"/>
      <c r="G885" s="113"/>
      <c r="H885" s="113"/>
      <c r="I885" s="203"/>
      <c r="J885" s="203"/>
      <c r="K885" s="203"/>
      <c r="L885" s="203"/>
      <c r="M885" s="203"/>
      <c r="N885" s="204"/>
      <c r="O885" s="204"/>
      <c r="P885" s="201"/>
      <c r="Q885" s="201"/>
    </row>
    <row r="886" spans="1:17" x14ac:dyDescent="0.2">
      <c r="A886" s="113"/>
      <c r="B886" s="200"/>
      <c r="C886" s="200"/>
      <c r="D886" s="201"/>
      <c r="E886" s="113"/>
      <c r="F886" s="113"/>
      <c r="G886" s="113"/>
      <c r="H886" s="113"/>
      <c r="I886" s="203"/>
      <c r="J886" s="203"/>
      <c r="K886" s="203"/>
      <c r="L886" s="203"/>
      <c r="M886" s="203"/>
      <c r="N886" s="204"/>
      <c r="O886" s="204"/>
      <c r="P886" s="201"/>
      <c r="Q886" s="201"/>
    </row>
    <row r="887" spans="1:17" x14ac:dyDescent="0.2">
      <c r="A887" s="113"/>
      <c r="B887" s="200"/>
      <c r="C887" s="200"/>
      <c r="D887" s="201"/>
      <c r="E887" s="113"/>
      <c r="F887" s="113"/>
      <c r="G887" s="113"/>
      <c r="H887" s="113"/>
      <c r="I887" s="203"/>
      <c r="J887" s="203"/>
      <c r="K887" s="203"/>
      <c r="L887" s="203"/>
      <c r="M887" s="203"/>
      <c r="N887" s="204"/>
      <c r="O887" s="204"/>
      <c r="P887" s="201"/>
      <c r="Q887" s="201"/>
    </row>
    <row r="888" spans="1:17" x14ac:dyDescent="0.2">
      <c r="A888" s="113"/>
      <c r="B888" s="200"/>
      <c r="C888" s="200"/>
      <c r="D888" s="201"/>
      <c r="E888" s="113"/>
      <c r="F888" s="113"/>
      <c r="G888" s="113"/>
      <c r="H888" s="113"/>
      <c r="I888" s="203"/>
      <c r="J888" s="203"/>
      <c r="K888" s="203"/>
      <c r="L888" s="203"/>
      <c r="M888" s="203"/>
      <c r="N888" s="204"/>
      <c r="O888" s="204"/>
      <c r="P888" s="201"/>
      <c r="Q888" s="201"/>
    </row>
    <row r="889" spans="1:17" x14ac:dyDescent="0.2">
      <c r="A889" s="113"/>
      <c r="B889" s="200"/>
      <c r="C889" s="200"/>
      <c r="D889" s="201"/>
      <c r="E889" s="113"/>
      <c r="F889" s="113"/>
      <c r="G889" s="113"/>
      <c r="H889" s="113"/>
      <c r="I889" s="203"/>
      <c r="J889" s="203"/>
      <c r="K889" s="203"/>
      <c r="L889" s="203"/>
      <c r="M889" s="203"/>
      <c r="N889" s="204"/>
      <c r="O889" s="204"/>
      <c r="P889" s="201"/>
      <c r="Q889" s="201"/>
    </row>
    <row r="890" spans="1:17" x14ac:dyDescent="0.2">
      <c r="A890" s="113"/>
      <c r="B890" s="200"/>
      <c r="C890" s="200"/>
      <c r="D890" s="201"/>
      <c r="E890" s="113"/>
      <c r="F890" s="113"/>
      <c r="G890" s="113"/>
      <c r="H890" s="113"/>
      <c r="I890" s="203"/>
      <c r="J890" s="203"/>
      <c r="K890" s="203"/>
      <c r="L890" s="203"/>
      <c r="M890" s="203"/>
      <c r="N890" s="204"/>
      <c r="O890" s="204"/>
      <c r="P890" s="201"/>
      <c r="Q890" s="201"/>
    </row>
    <row r="891" spans="1:17" x14ac:dyDescent="0.2">
      <c r="A891" s="113"/>
      <c r="B891" s="200"/>
      <c r="C891" s="200"/>
      <c r="D891" s="201"/>
      <c r="E891" s="113"/>
      <c r="F891" s="113"/>
      <c r="G891" s="113"/>
      <c r="H891" s="113"/>
      <c r="I891" s="203"/>
      <c r="J891" s="203"/>
      <c r="K891" s="203"/>
      <c r="L891" s="203"/>
      <c r="M891" s="203"/>
      <c r="N891" s="204"/>
      <c r="O891" s="204"/>
      <c r="P891" s="201"/>
      <c r="Q891" s="201"/>
    </row>
    <row r="892" spans="1:17" x14ac:dyDescent="0.2">
      <c r="A892" s="113"/>
      <c r="B892" s="200"/>
      <c r="C892" s="200"/>
      <c r="D892" s="201"/>
      <c r="E892" s="113"/>
      <c r="F892" s="113"/>
      <c r="G892" s="113"/>
      <c r="H892" s="113"/>
      <c r="I892" s="203"/>
      <c r="J892" s="203"/>
      <c r="K892" s="203"/>
      <c r="L892" s="203"/>
      <c r="M892" s="203"/>
      <c r="N892" s="204"/>
      <c r="O892" s="204"/>
      <c r="P892" s="201"/>
      <c r="Q892" s="201"/>
    </row>
    <row r="893" spans="1:17" x14ac:dyDescent="0.2">
      <c r="A893" s="113"/>
      <c r="B893" s="200"/>
      <c r="C893" s="200"/>
      <c r="D893" s="201"/>
      <c r="E893" s="113"/>
      <c r="F893" s="113"/>
      <c r="G893" s="113"/>
      <c r="H893" s="113"/>
      <c r="I893" s="203"/>
      <c r="J893" s="203"/>
      <c r="K893" s="203"/>
      <c r="L893" s="203"/>
      <c r="M893" s="203"/>
      <c r="N893" s="204"/>
      <c r="O893" s="204"/>
      <c r="P893" s="201"/>
      <c r="Q893" s="201"/>
    </row>
    <row r="894" spans="1:17" x14ac:dyDescent="0.2">
      <c r="A894" s="113"/>
      <c r="B894" s="200"/>
      <c r="C894" s="200"/>
      <c r="D894" s="201"/>
      <c r="E894" s="113"/>
      <c r="F894" s="113"/>
      <c r="G894" s="113"/>
      <c r="H894" s="113"/>
      <c r="I894" s="203"/>
      <c r="J894" s="203"/>
      <c r="K894" s="203"/>
      <c r="L894" s="203"/>
      <c r="M894" s="203"/>
      <c r="N894" s="204"/>
      <c r="O894" s="204"/>
      <c r="P894" s="201"/>
      <c r="Q894" s="201"/>
    </row>
    <row r="895" spans="1:17" x14ac:dyDescent="0.2">
      <c r="A895" s="113"/>
      <c r="B895" s="200"/>
      <c r="C895" s="200"/>
      <c r="D895" s="201"/>
      <c r="E895" s="113"/>
      <c r="F895" s="113"/>
      <c r="G895" s="113"/>
      <c r="H895" s="113"/>
      <c r="I895" s="203"/>
      <c r="J895" s="203"/>
      <c r="K895" s="203"/>
      <c r="L895" s="203"/>
      <c r="M895" s="203"/>
      <c r="N895" s="204"/>
      <c r="O895" s="204"/>
      <c r="P895" s="201"/>
      <c r="Q895" s="201"/>
    </row>
    <row r="896" spans="1:17" x14ac:dyDescent="0.2">
      <c r="A896" s="113"/>
      <c r="B896" s="200"/>
      <c r="C896" s="200"/>
      <c r="D896" s="201"/>
      <c r="E896" s="113"/>
      <c r="F896" s="113"/>
      <c r="G896" s="113"/>
      <c r="H896" s="113"/>
      <c r="I896" s="203"/>
      <c r="J896" s="203"/>
      <c r="K896" s="203"/>
      <c r="L896" s="203"/>
      <c r="M896" s="203"/>
      <c r="N896" s="204"/>
      <c r="O896" s="204"/>
      <c r="P896" s="201"/>
      <c r="Q896" s="201"/>
    </row>
    <row r="897" spans="1:17" x14ac:dyDescent="0.2">
      <c r="A897" s="113"/>
      <c r="B897" s="200"/>
      <c r="C897" s="200"/>
      <c r="D897" s="201"/>
      <c r="E897" s="113"/>
      <c r="F897" s="113"/>
      <c r="G897" s="113"/>
      <c r="H897" s="113"/>
      <c r="I897" s="203"/>
      <c r="J897" s="203"/>
      <c r="K897" s="203"/>
      <c r="L897" s="203"/>
      <c r="M897" s="203"/>
      <c r="N897" s="204"/>
      <c r="O897" s="204"/>
      <c r="P897" s="201"/>
      <c r="Q897" s="201"/>
    </row>
    <row r="898" spans="1:17" x14ac:dyDescent="0.2">
      <c r="A898" s="113"/>
      <c r="B898" s="200"/>
      <c r="C898" s="200"/>
      <c r="D898" s="201"/>
      <c r="E898" s="113"/>
      <c r="F898" s="113"/>
      <c r="G898" s="113"/>
      <c r="H898" s="113"/>
      <c r="I898" s="203"/>
      <c r="J898" s="203"/>
      <c r="K898" s="203"/>
      <c r="L898" s="203"/>
      <c r="M898" s="203"/>
      <c r="N898" s="204"/>
      <c r="O898" s="204"/>
      <c r="P898" s="201"/>
      <c r="Q898" s="201"/>
    </row>
    <row r="899" spans="1:17" x14ac:dyDescent="0.2">
      <c r="A899" s="113"/>
      <c r="B899" s="200"/>
      <c r="C899" s="200"/>
      <c r="D899" s="201"/>
      <c r="E899" s="113"/>
      <c r="F899" s="113"/>
      <c r="G899" s="113"/>
      <c r="H899" s="113"/>
      <c r="I899" s="203"/>
      <c r="J899" s="203"/>
      <c r="K899" s="203"/>
      <c r="L899" s="203"/>
      <c r="M899" s="203"/>
      <c r="N899" s="204"/>
      <c r="O899" s="204"/>
      <c r="P899" s="201"/>
      <c r="Q899" s="201"/>
    </row>
    <row r="900" spans="1:17" x14ac:dyDescent="0.2">
      <c r="A900" s="113"/>
      <c r="B900" s="200"/>
      <c r="C900" s="200"/>
      <c r="D900" s="201"/>
      <c r="E900" s="113"/>
      <c r="F900" s="113"/>
      <c r="G900" s="113"/>
      <c r="H900" s="113"/>
      <c r="I900" s="203"/>
      <c r="J900" s="203"/>
      <c r="K900" s="203"/>
      <c r="L900" s="203"/>
      <c r="M900" s="203"/>
      <c r="N900" s="204"/>
      <c r="O900" s="204"/>
      <c r="P900" s="201"/>
      <c r="Q900" s="201"/>
    </row>
    <row r="901" spans="1:17" x14ac:dyDescent="0.2">
      <c r="A901" s="113"/>
      <c r="B901" s="200"/>
      <c r="C901" s="200"/>
      <c r="D901" s="201"/>
      <c r="E901" s="113"/>
      <c r="F901" s="113"/>
      <c r="G901" s="113"/>
      <c r="H901" s="113"/>
      <c r="I901" s="203"/>
      <c r="J901" s="203"/>
      <c r="K901" s="203"/>
      <c r="L901" s="203"/>
      <c r="M901" s="203"/>
      <c r="N901" s="204"/>
      <c r="O901" s="204"/>
      <c r="P901" s="201"/>
      <c r="Q901" s="201"/>
    </row>
    <row r="902" spans="1:17" x14ac:dyDescent="0.2">
      <c r="A902" s="113"/>
      <c r="B902" s="200"/>
      <c r="C902" s="200"/>
      <c r="D902" s="201"/>
      <c r="E902" s="113"/>
      <c r="F902" s="113"/>
      <c r="G902" s="113"/>
      <c r="H902" s="113"/>
      <c r="I902" s="203"/>
      <c r="J902" s="203"/>
      <c r="K902" s="203"/>
      <c r="L902" s="203"/>
      <c r="M902" s="203"/>
      <c r="N902" s="204"/>
      <c r="O902" s="204"/>
      <c r="P902" s="201"/>
      <c r="Q902" s="201"/>
    </row>
    <row r="903" spans="1:17" x14ac:dyDescent="0.2">
      <c r="A903" s="113"/>
      <c r="B903" s="200"/>
      <c r="C903" s="200"/>
      <c r="D903" s="201"/>
      <c r="E903" s="113"/>
      <c r="F903" s="113"/>
      <c r="G903" s="113"/>
      <c r="H903" s="113"/>
      <c r="I903" s="203"/>
      <c r="J903" s="203"/>
      <c r="K903" s="203"/>
      <c r="L903" s="203"/>
      <c r="M903" s="203"/>
      <c r="N903" s="204"/>
      <c r="O903" s="204"/>
      <c r="P903" s="201"/>
      <c r="Q903" s="201"/>
    </row>
    <row r="904" spans="1:17" x14ac:dyDescent="0.2">
      <c r="A904" s="113"/>
      <c r="B904" s="200"/>
      <c r="C904" s="200"/>
      <c r="D904" s="201"/>
      <c r="E904" s="113"/>
      <c r="F904" s="113"/>
      <c r="G904" s="113"/>
      <c r="H904" s="113"/>
      <c r="I904" s="203"/>
      <c r="J904" s="203"/>
      <c r="K904" s="203"/>
      <c r="L904" s="203"/>
      <c r="M904" s="203"/>
      <c r="N904" s="204"/>
      <c r="O904" s="204"/>
      <c r="P904" s="201"/>
      <c r="Q904" s="201"/>
    </row>
    <row r="905" spans="1:17" x14ac:dyDescent="0.2">
      <c r="A905" s="113"/>
      <c r="B905" s="200"/>
      <c r="C905" s="200"/>
      <c r="D905" s="201"/>
      <c r="E905" s="113"/>
      <c r="F905" s="113"/>
      <c r="G905" s="113"/>
      <c r="H905" s="113"/>
      <c r="I905" s="203"/>
      <c r="J905" s="203"/>
      <c r="K905" s="203"/>
      <c r="L905" s="203"/>
      <c r="M905" s="203"/>
      <c r="N905" s="204"/>
      <c r="O905" s="204"/>
      <c r="P905" s="201"/>
      <c r="Q905" s="201"/>
    </row>
    <row r="906" spans="1:17" x14ac:dyDescent="0.2">
      <c r="A906" s="113"/>
      <c r="B906" s="200"/>
      <c r="C906" s="200"/>
      <c r="D906" s="201"/>
      <c r="E906" s="113"/>
      <c r="F906" s="113"/>
      <c r="G906" s="113"/>
      <c r="H906" s="113"/>
      <c r="I906" s="203"/>
      <c r="J906" s="203"/>
      <c r="K906" s="203"/>
      <c r="L906" s="203"/>
      <c r="M906" s="203"/>
      <c r="N906" s="204"/>
      <c r="O906" s="204"/>
      <c r="P906" s="201"/>
      <c r="Q906" s="201"/>
    </row>
    <row r="907" spans="1:17" x14ac:dyDescent="0.2">
      <c r="A907" s="113"/>
      <c r="B907" s="200"/>
      <c r="C907" s="200"/>
      <c r="D907" s="201"/>
      <c r="E907" s="113"/>
      <c r="F907" s="113"/>
      <c r="G907" s="113"/>
      <c r="H907" s="113"/>
      <c r="I907" s="203"/>
      <c r="J907" s="203"/>
      <c r="K907" s="203"/>
      <c r="L907" s="203"/>
      <c r="M907" s="203"/>
      <c r="N907" s="204"/>
      <c r="O907" s="204"/>
      <c r="P907" s="201"/>
      <c r="Q907" s="201"/>
    </row>
    <row r="908" spans="1:17" x14ac:dyDescent="0.2">
      <c r="A908" s="113"/>
      <c r="B908" s="200"/>
      <c r="C908" s="200"/>
      <c r="D908" s="201"/>
      <c r="E908" s="113"/>
      <c r="F908" s="113"/>
      <c r="G908" s="113"/>
      <c r="H908" s="113"/>
      <c r="I908" s="203"/>
      <c r="J908" s="203"/>
      <c r="K908" s="203"/>
      <c r="L908" s="203"/>
      <c r="M908" s="203"/>
      <c r="N908" s="204"/>
      <c r="O908" s="204"/>
      <c r="P908" s="201"/>
      <c r="Q908" s="201"/>
    </row>
    <row r="909" spans="1:17" x14ac:dyDescent="0.2">
      <c r="A909" s="113"/>
      <c r="B909" s="200"/>
      <c r="C909" s="200"/>
      <c r="D909" s="201"/>
      <c r="E909" s="113"/>
      <c r="F909" s="113"/>
      <c r="G909" s="113"/>
      <c r="H909" s="113"/>
      <c r="I909" s="203"/>
      <c r="J909" s="203"/>
      <c r="K909" s="203"/>
      <c r="L909" s="203"/>
      <c r="M909" s="203"/>
      <c r="N909" s="204"/>
      <c r="O909" s="204"/>
      <c r="P909" s="201"/>
      <c r="Q909" s="201"/>
    </row>
    <row r="910" spans="1:17" x14ac:dyDescent="0.2">
      <c r="A910" s="113"/>
      <c r="B910" s="200"/>
      <c r="C910" s="200"/>
      <c r="D910" s="201"/>
      <c r="E910" s="113"/>
      <c r="F910" s="113"/>
      <c r="G910" s="113"/>
      <c r="H910" s="113"/>
      <c r="I910" s="203"/>
      <c r="J910" s="203"/>
      <c r="K910" s="203"/>
      <c r="L910" s="203"/>
      <c r="M910" s="203"/>
      <c r="N910" s="204"/>
      <c r="O910" s="204"/>
      <c r="P910" s="201"/>
      <c r="Q910" s="201"/>
    </row>
    <row r="911" spans="1:17" x14ac:dyDescent="0.2">
      <c r="A911" s="113"/>
      <c r="B911" s="200"/>
      <c r="C911" s="200"/>
      <c r="D911" s="201"/>
      <c r="E911" s="113"/>
      <c r="F911" s="113"/>
      <c r="G911" s="113"/>
      <c r="H911" s="113"/>
      <c r="I911" s="203"/>
      <c r="J911" s="203"/>
      <c r="K911" s="203"/>
      <c r="L911" s="203"/>
      <c r="M911" s="203"/>
      <c r="N911" s="204"/>
      <c r="O911" s="204"/>
      <c r="P911" s="201"/>
      <c r="Q911" s="201"/>
    </row>
    <row r="912" spans="1:17" x14ac:dyDescent="0.2">
      <c r="A912" s="113"/>
      <c r="B912" s="200"/>
      <c r="C912" s="200"/>
      <c r="D912" s="201"/>
      <c r="E912" s="113"/>
      <c r="F912" s="113"/>
      <c r="G912" s="113"/>
      <c r="H912" s="113"/>
      <c r="I912" s="203"/>
      <c r="J912" s="203"/>
      <c r="K912" s="203"/>
      <c r="L912" s="203"/>
      <c r="M912" s="203"/>
      <c r="N912" s="204"/>
      <c r="O912" s="204"/>
      <c r="P912" s="201"/>
      <c r="Q912" s="201"/>
    </row>
    <row r="913" spans="1:17" x14ac:dyDescent="0.2">
      <c r="A913" s="113"/>
      <c r="B913" s="200"/>
      <c r="C913" s="200"/>
      <c r="D913" s="201"/>
      <c r="E913" s="113"/>
      <c r="F913" s="113"/>
      <c r="G913" s="113"/>
      <c r="H913" s="113"/>
      <c r="I913" s="203"/>
      <c r="J913" s="203"/>
      <c r="K913" s="203"/>
      <c r="L913" s="203"/>
      <c r="M913" s="203"/>
      <c r="N913" s="204"/>
      <c r="O913" s="204"/>
      <c r="P913" s="201"/>
      <c r="Q913" s="201"/>
    </row>
    <row r="914" spans="1:17" x14ac:dyDescent="0.2">
      <c r="A914" s="113"/>
      <c r="B914" s="200"/>
      <c r="C914" s="200"/>
      <c r="D914" s="201"/>
      <c r="E914" s="113"/>
      <c r="F914" s="113"/>
      <c r="G914" s="113"/>
      <c r="H914" s="113"/>
      <c r="I914" s="203"/>
      <c r="J914" s="203"/>
      <c r="K914" s="203"/>
      <c r="L914" s="203"/>
      <c r="M914" s="203"/>
      <c r="N914" s="204"/>
      <c r="O914" s="204"/>
      <c r="P914" s="201"/>
      <c r="Q914" s="201"/>
    </row>
    <row r="915" spans="1:17" x14ac:dyDescent="0.2">
      <c r="A915" s="113"/>
      <c r="B915" s="200"/>
      <c r="C915" s="200"/>
      <c r="D915" s="201"/>
      <c r="E915" s="113"/>
      <c r="F915" s="113"/>
      <c r="G915" s="113"/>
      <c r="H915" s="113"/>
      <c r="I915" s="203"/>
      <c r="J915" s="203"/>
      <c r="K915" s="203"/>
      <c r="L915" s="203"/>
      <c r="M915" s="203"/>
      <c r="N915" s="204"/>
      <c r="O915" s="204"/>
      <c r="P915" s="201"/>
      <c r="Q915" s="201"/>
    </row>
    <row r="916" spans="1:17" x14ac:dyDescent="0.2">
      <c r="A916" s="113"/>
      <c r="B916" s="200"/>
      <c r="C916" s="200"/>
      <c r="D916" s="201"/>
      <c r="E916" s="113"/>
      <c r="F916" s="113"/>
      <c r="G916" s="113"/>
      <c r="H916" s="113"/>
      <c r="I916" s="203"/>
      <c r="J916" s="203"/>
      <c r="K916" s="203"/>
      <c r="L916" s="203"/>
      <c r="M916" s="203"/>
      <c r="N916" s="204"/>
      <c r="O916" s="204"/>
      <c r="P916" s="201"/>
      <c r="Q916" s="201"/>
    </row>
    <row r="917" spans="1:17" x14ac:dyDescent="0.2">
      <c r="A917" s="113"/>
      <c r="B917" s="200"/>
      <c r="C917" s="200"/>
      <c r="D917" s="201"/>
      <c r="E917" s="113"/>
      <c r="F917" s="113"/>
      <c r="G917" s="113"/>
      <c r="H917" s="113"/>
      <c r="I917" s="203"/>
      <c r="J917" s="203"/>
      <c r="K917" s="203"/>
      <c r="L917" s="203"/>
      <c r="M917" s="203"/>
      <c r="N917" s="204"/>
      <c r="O917" s="204"/>
      <c r="P917" s="201"/>
      <c r="Q917" s="201"/>
    </row>
    <row r="918" spans="1:17" x14ac:dyDescent="0.2">
      <c r="A918" s="113"/>
      <c r="B918" s="200"/>
      <c r="C918" s="200"/>
      <c r="D918" s="201"/>
      <c r="E918" s="113"/>
      <c r="F918" s="113"/>
      <c r="G918" s="113"/>
      <c r="H918" s="113"/>
      <c r="I918" s="203"/>
      <c r="J918" s="203"/>
      <c r="K918" s="203"/>
      <c r="L918" s="203"/>
      <c r="M918" s="203"/>
      <c r="N918" s="204"/>
      <c r="O918" s="204"/>
      <c r="P918" s="201"/>
      <c r="Q918" s="201"/>
    </row>
    <row r="919" spans="1:17" x14ac:dyDescent="0.2">
      <c r="A919" s="113"/>
      <c r="B919" s="200"/>
      <c r="C919" s="200"/>
      <c r="D919" s="201"/>
      <c r="E919" s="113"/>
      <c r="F919" s="113"/>
      <c r="G919" s="113"/>
      <c r="H919" s="113"/>
      <c r="I919" s="203"/>
      <c r="J919" s="203"/>
      <c r="K919" s="203"/>
      <c r="L919" s="203"/>
      <c r="M919" s="203"/>
      <c r="N919" s="204"/>
      <c r="O919" s="204"/>
      <c r="P919" s="201"/>
      <c r="Q919" s="201"/>
    </row>
    <row r="920" spans="1:17" x14ac:dyDescent="0.2">
      <c r="A920" s="113"/>
      <c r="B920" s="200"/>
      <c r="C920" s="200"/>
      <c r="D920" s="201"/>
      <c r="E920" s="113"/>
      <c r="F920" s="113"/>
      <c r="G920" s="113"/>
      <c r="H920" s="113"/>
      <c r="I920" s="203"/>
      <c r="J920" s="203"/>
      <c r="K920" s="203"/>
      <c r="L920" s="203"/>
      <c r="M920" s="203"/>
      <c r="N920" s="204"/>
      <c r="O920" s="204"/>
      <c r="P920" s="201"/>
      <c r="Q920" s="201"/>
    </row>
    <row r="921" spans="1:17" x14ac:dyDescent="0.2">
      <c r="A921" s="113"/>
      <c r="B921" s="200"/>
      <c r="C921" s="200"/>
      <c r="D921" s="201"/>
      <c r="E921" s="113"/>
      <c r="F921" s="113"/>
      <c r="G921" s="113"/>
      <c r="H921" s="113"/>
      <c r="I921" s="203"/>
      <c r="J921" s="203"/>
      <c r="K921" s="203"/>
      <c r="L921" s="203"/>
      <c r="M921" s="203"/>
      <c r="N921" s="204"/>
      <c r="O921" s="204"/>
      <c r="P921" s="201"/>
      <c r="Q921" s="201"/>
    </row>
    <row r="922" spans="1:17" x14ac:dyDescent="0.2">
      <c r="A922" s="113"/>
      <c r="B922" s="200"/>
      <c r="C922" s="200"/>
      <c r="D922" s="201"/>
      <c r="E922" s="113"/>
      <c r="F922" s="113"/>
      <c r="G922" s="113"/>
      <c r="H922" s="113"/>
      <c r="I922" s="203"/>
      <c r="J922" s="203"/>
      <c r="K922" s="203"/>
      <c r="L922" s="203"/>
      <c r="M922" s="203"/>
      <c r="N922" s="204"/>
      <c r="O922" s="204"/>
      <c r="P922" s="201"/>
      <c r="Q922" s="201"/>
    </row>
    <row r="923" spans="1:17" x14ac:dyDescent="0.2">
      <c r="A923" s="113"/>
      <c r="B923" s="200"/>
      <c r="C923" s="200"/>
      <c r="D923" s="201"/>
      <c r="E923" s="113"/>
      <c r="F923" s="113"/>
      <c r="G923" s="113"/>
      <c r="H923" s="113"/>
      <c r="I923" s="203"/>
      <c r="J923" s="203"/>
      <c r="K923" s="203"/>
      <c r="L923" s="203"/>
      <c r="M923" s="203"/>
      <c r="N923" s="204"/>
      <c r="O923" s="204"/>
      <c r="P923" s="201"/>
      <c r="Q923" s="201"/>
    </row>
    <row r="924" spans="1:17" x14ac:dyDescent="0.2">
      <c r="A924" s="113"/>
      <c r="B924" s="200"/>
      <c r="C924" s="200"/>
      <c r="D924" s="201"/>
      <c r="E924" s="113"/>
      <c r="F924" s="113"/>
      <c r="G924" s="113"/>
      <c r="H924" s="113"/>
      <c r="I924" s="203"/>
      <c r="J924" s="203"/>
      <c r="K924" s="203"/>
      <c r="L924" s="203"/>
      <c r="M924" s="203"/>
      <c r="N924" s="204"/>
      <c r="O924" s="204"/>
      <c r="P924" s="201"/>
      <c r="Q924" s="201"/>
    </row>
    <row r="925" spans="1:17" x14ac:dyDescent="0.2">
      <c r="A925" s="113"/>
      <c r="B925" s="200"/>
      <c r="C925" s="200"/>
      <c r="D925" s="201"/>
      <c r="E925" s="113"/>
      <c r="F925" s="113"/>
      <c r="G925" s="113"/>
      <c r="H925" s="113"/>
      <c r="I925" s="203"/>
      <c r="J925" s="203"/>
      <c r="K925" s="203"/>
      <c r="L925" s="203"/>
      <c r="M925" s="203"/>
      <c r="N925" s="204"/>
      <c r="O925" s="204"/>
      <c r="P925" s="201"/>
      <c r="Q925" s="201"/>
    </row>
    <row r="926" spans="1:17" x14ac:dyDescent="0.2">
      <c r="A926" s="113"/>
      <c r="B926" s="200"/>
      <c r="C926" s="200"/>
      <c r="D926" s="201"/>
      <c r="E926" s="113"/>
      <c r="F926" s="113"/>
      <c r="G926" s="113"/>
      <c r="H926" s="113"/>
      <c r="I926" s="203"/>
      <c r="J926" s="203"/>
      <c r="K926" s="203"/>
      <c r="L926" s="203"/>
      <c r="M926" s="203"/>
      <c r="N926" s="204"/>
      <c r="O926" s="204"/>
      <c r="P926" s="201"/>
      <c r="Q926" s="201"/>
    </row>
    <row r="927" spans="1:17" x14ac:dyDescent="0.2">
      <c r="A927" s="113"/>
      <c r="B927" s="200"/>
      <c r="C927" s="200"/>
      <c r="D927" s="201"/>
      <c r="E927" s="113"/>
      <c r="F927" s="113"/>
      <c r="G927" s="113"/>
      <c r="H927" s="113"/>
      <c r="I927" s="203"/>
      <c r="J927" s="203"/>
      <c r="K927" s="203"/>
      <c r="L927" s="203"/>
      <c r="M927" s="203"/>
      <c r="N927" s="204"/>
      <c r="O927" s="204"/>
      <c r="P927" s="201"/>
      <c r="Q927" s="201"/>
    </row>
    <row r="928" spans="1:17" x14ac:dyDescent="0.2">
      <c r="A928" s="113"/>
      <c r="B928" s="200"/>
      <c r="C928" s="200"/>
      <c r="D928" s="201"/>
      <c r="E928" s="113"/>
      <c r="F928" s="113"/>
      <c r="G928" s="113"/>
      <c r="H928" s="113"/>
      <c r="I928" s="203"/>
      <c r="J928" s="203"/>
      <c r="K928" s="203"/>
      <c r="L928" s="203"/>
      <c r="M928" s="203"/>
      <c r="N928" s="204"/>
      <c r="O928" s="204"/>
      <c r="P928" s="201"/>
      <c r="Q928" s="201"/>
    </row>
    <row r="929" spans="1:17" x14ac:dyDescent="0.2">
      <c r="A929" s="113"/>
      <c r="B929" s="200"/>
      <c r="C929" s="200"/>
      <c r="D929" s="201"/>
      <c r="E929" s="113"/>
      <c r="F929" s="113"/>
      <c r="G929" s="113"/>
      <c r="H929" s="113"/>
      <c r="I929" s="203"/>
      <c r="J929" s="203"/>
      <c r="K929" s="203"/>
      <c r="L929" s="203"/>
      <c r="M929" s="203"/>
      <c r="N929" s="204"/>
      <c r="O929" s="204"/>
      <c r="P929" s="201"/>
      <c r="Q929" s="201"/>
    </row>
    <row r="930" spans="1:17" x14ac:dyDescent="0.2">
      <c r="A930" s="113"/>
      <c r="B930" s="200"/>
      <c r="C930" s="200"/>
      <c r="D930" s="201"/>
      <c r="E930" s="113"/>
      <c r="F930" s="113"/>
      <c r="G930" s="113"/>
      <c r="H930" s="113"/>
      <c r="I930" s="203"/>
      <c r="J930" s="203"/>
      <c r="K930" s="203"/>
      <c r="L930" s="203"/>
      <c r="M930" s="203"/>
      <c r="N930" s="204"/>
      <c r="O930" s="204"/>
      <c r="P930" s="201"/>
      <c r="Q930" s="201"/>
    </row>
    <row r="931" spans="1:17" x14ac:dyDescent="0.2">
      <c r="A931" s="113"/>
      <c r="B931" s="200"/>
      <c r="C931" s="200"/>
      <c r="D931" s="201"/>
      <c r="E931" s="113"/>
      <c r="F931" s="113"/>
      <c r="G931" s="113"/>
      <c r="H931" s="113"/>
      <c r="I931" s="203"/>
      <c r="J931" s="203"/>
      <c r="K931" s="203"/>
      <c r="L931" s="203"/>
      <c r="M931" s="203"/>
      <c r="N931" s="204"/>
      <c r="O931" s="204"/>
      <c r="P931" s="201"/>
      <c r="Q931" s="201"/>
    </row>
    <row r="932" spans="1:17" x14ac:dyDescent="0.2">
      <c r="A932" s="113"/>
      <c r="B932" s="200"/>
      <c r="C932" s="200"/>
      <c r="D932" s="201"/>
      <c r="E932" s="113"/>
      <c r="F932" s="113"/>
      <c r="G932" s="113"/>
      <c r="H932" s="113"/>
      <c r="I932" s="203"/>
      <c r="J932" s="203"/>
      <c r="K932" s="203"/>
      <c r="L932" s="203"/>
      <c r="M932" s="203"/>
      <c r="N932" s="204"/>
      <c r="O932" s="204"/>
      <c r="P932" s="201"/>
      <c r="Q932" s="201"/>
    </row>
    <row r="933" spans="1:17" x14ac:dyDescent="0.2">
      <c r="A933" s="113"/>
      <c r="B933" s="200"/>
      <c r="C933" s="200"/>
      <c r="D933" s="201"/>
      <c r="E933" s="113"/>
      <c r="F933" s="113"/>
      <c r="G933" s="113"/>
      <c r="H933" s="113"/>
      <c r="I933" s="203"/>
      <c r="J933" s="203"/>
      <c r="K933" s="203"/>
      <c r="L933" s="203"/>
      <c r="M933" s="203"/>
      <c r="N933" s="204"/>
      <c r="O933" s="204"/>
      <c r="P933" s="201"/>
      <c r="Q933" s="201"/>
    </row>
    <row r="934" spans="1:17" x14ac:dyDescent="0.2">
      <c r="A934" s="113"/>
      <c r="B934" s="200"/>
      <c r="C934" s="200"/>
      <c r="D934" s="201"/>
      <c r="E934" s="113"/>
      <c r="F934" s="113"/>
      <c r="G934" s="113"/>
      <c r="H934" s="113"/>
      <c r="I934" s="203"/>
      <c r="J934" s="203"/>
      <c r="K934" s="203"/>
      <c r="L934" s="203"/>
      <c r="M934" s="203"/>
      <c r="N934" s="204"/>
      <c r="O934" s="204"/>
      <c r="P934" s="201"/>
      <c r="Q934" s="201"/>
    </row>
    <row r="935" spans="1:17" x14ac:dyDescent="0.2">
      <c r="A935" s="113"/>
      <c r="B935" s="200"/>
      <c r="C935" s="200"/>
      <c r="D935" s="201"/>
      <c r="E935" s="113"/>
      <c r="F935" s="113"/>
      <c r="G935" s="113"/>
      <c r="H935" s="113"/>
      <c r="I935" s="203"/>
      <c r="J935" s="203"/>
      <c r="K935" s="203"/>
      <c r="L935" s="203"/>
      <c r="M935" s="203"/>
      <c r="N935" s="204"/>
      <c r="O935" s="204"/>
      <c r="P935" s="201"/>
      <c r="Q935" s="201"/>
    </row>
    <row r="936" spans="1:17" x14ac:dyDescent="0.2">
      <c r="A936" s="113"/>
      <c r="B936" s="200"/>
      <c r="C936" s="200"/>
      <c r="D936" s="201"/>
      <c r="E936" s="113"/>
      <c r="F936" s="113"/>
      <c r="G936" s="113"/>
      <c r="H936" s="113"/>
      <c r="I936" s="203"/>
      <c r="J936" s="203"/>
      <c r="K936" s="203"/>
      <c r="L936" s="203"/>
      <c r="M936" s="203"/>
      <c r="N936" s="204"/>
      <c r="O936" s="204"/>
      <c r="P936" s="201"/>
      <c r="Q936" s="201"/>
    </row>
    <row r="937" spans="1:17" x14ac:dyDescent="0.2">
      <c r="A937" s="113"/>
      <c r="B937" s="200"/>
      <c r="C937" s="200"/>
      <c r="D937" s="201"/>
      <c r="E937" s="113"/>
      <c r="F937" s="113"/>
      <c r="G937" s="113"/>
      <c r="H937" s="113"/>
      <c r="I937" s="203"/>
      <c r="J937" s="203"/>
      <c r="K937" s="203"/>
      <c r="L937" s="203"/>
      <c r="M937" s="203"/>
      <c r="N937" s="204"/>
      <c r="O937" s="204"/>
      <c r="P937" s="201"/>
      <c r="Q937" s="201"/>
    </row>
    <row r="938" spans="1:17" x14ac:dyDescent="0.2">
      <c r="A938" s="113"/>
      <c r="B938" s="200"/>
      <c r="C938" s="200"/>
      <c r="D938" s="201"/>
      <c r="E938" s="113"/>
      <c r="F938" s="113"/>
      <c r="G938" s="113"/>
      <c r="H938" s="113"/>
      <c r="I938" s="203"/>
      <c r="J938" s="203"/>
      <c r="K938" s="203"/>
      <c r="L938" s="203"/>
      <c r="M938" s="203"/>
      <c r="N938" s="204"/>
      <c r="O938" s="204"/>
      <c r="P938" s="201"/>
      <c r="Q938" s="201"/>
    </row>
    <row r="939" spans="1:17" x14ac:dyDescent="0.2">
      <c r="A939" s="113"/>
      <c r="B939" s="200"/>
      <c r="C939" s="200"/>
      <c r="D939" s="201"/>
      <c r="E939" s="113"/>
      <c r="F939" s="113"/>
      <c r="G939" s="113"/>
      <c r="H939" s="113"/>
      <c r="I939" s="203"/>
      <c r="J939" s="203"/>
      <c r="K939" s="203"/>
      <c r="L939" s="203"/>
      <c r="M939" s="203"/>
      <c r="N939" s="204"/>
      <c r="O939" s="204"/>
      <c r="P939" s="201"/>
      <c r="Q939" s="201"/>
    </row>
    <row r="940" spans="1:17" x14ac:dyDescent="0.2">
      <c r="A940" s="113"/>
      <c r="B940" s="200"/>
      <c r="C940" s="200"/>
      <c r="D940" s="201"/>
      <c r="E940" s="113"/>
      <c r="F940" s="113"/>
      <c r="G940" s="113"/>
      <c r="H940" s="113"/>
      <c r="I940" s="203"/>
      <c r="J940" s="203"/>
      <c r="K940" s="203"/>
      <c r="L940" s="203"/>
      <c r="M940" s="203"/>
      <c r="N940" s="204"/>
      <c r="O940" s="204"/>
      <c r="P940" s="201"/>
      <c r="Q940" s="201"/>
    </row>
    <row r="941" spans="1:17" x14ac:dyDescent="0.2">
      <c r="A941" s="113"/>
      <c r="B941" s="200"/>
      <c r="C941" s="200"/>
      <c r="D941" s="201"/>
      <c r="E941" s="113"/>
      <c r="F941" s="113"/>
      <c r="G941" s="113"/>
      <c r="H941" s="113"/>
      <c r="I941" s="203"/>
      <c r="J941" s="203"/>
      <c r="K941" s="203"/>
      <c r="L941" s="203"/>
      <c r="M941" s="203"/>
      <c r="N941" s="204"/>
      <c r="O941" s="204"/>
      <c r="P941" s="201"/>
      <c r="Q941" s="201"/>
    </row>
    <row r="942" spans="1:17" x14ac:dyDescent="0.2">
      <c r="A942" s="113"/>
      <c r="B942" s="200"/>
      <c r="C942" s="200"/>
      <c r="D942" s="201"/>
      <c r="E942" s="113"/>
      <c r="F942" s="113"/>
      <c r="G942" s="113"/>
      <c r="H942" s="113"/>
      <c r="I942" s="203"/>
      <c r="J942" s="203"/>
      <c r="K942" s="203"/>
      <c r="L942" s="203"/>
      <c r="M942" s="203"/>
      <c r="N942" s="204"/>
      <c r="O942" s="204"/>
      <c r="P942" s="201"/>
      <c r="Q942" s="201"/>
    </row>
    <row r="943" spans="1:17" x14ac:dyDescent="0.2">
      <c r="A943" s="113"/>
      <c r="B943" s="200"/>
      <c r="C943" s="200"/>
      <c r="D943" s="201"/>
      <c r="E943" s="113"/>
      <c r="F943" s="113"/>
      <c r="G943" s="113"/>
      <c r="H943" s="113"/>
      <c r="I943" s="203"/>
      <c r="J943" s="203"/>
      <c r="K943" s="203"/>
      <c r="L943" s="203"/>
      <c r="M943" s="203"/>
      <c r="N943" s="204"/>
      <c r="O943" s="204"/>
      <c r="P943" s="201"/>
      <c r="Q943" s="201"/>
    </row>
    <row r="944" spans="1:17" x14ac:dyDescent="0.2">
      <c r="A944" s="113"/>
      <c r="B944" s="200"/>
      <c r="C944" s="200"/>
      <c r="D944" s="201"/>
      <c r="E944" s="113"/>
      <c r="F944" s="113"/>
      <c r="G944" s="113"/>
      <c r="H944" s="113"/>
      <c r="I944" s="203"/>
      <c r="J944" s="203"/>
      <c r="K944" s="203"/>
      <c r="L944" s="203"/>
      <c r="M944" s="203"/>
      <c r="N944" s="204"/>
      <c r="O944" s="204"/>
      <c r="P944" s="201"/>
      <c r="Q944" s="201"/>
    </row>
    <row r="945" spans="1:17" x14ac:dyDescent="0.2">
      <c r="A945" s="113"/>
      <c r="B945" s="200"/>
      <c r="C945" s="200"/>
      <c r="D945" s="201"/>
      <c r="E945" s="113"/>
      <c r="F945" s="113"/>
      <c r="G945" s="113"/>
      <c r="H945" s="113"/>
      <c r="I945" s="203"/>
      <c r="J945" s="203"/>
      <c r="K945" s="203"/>
      <c r="L945" s="203"/>
      <c r="M945" s="203"/>
      <c r="N945" s="204"/>
      <c r="O945" s="204"/>
      <c r="P945" s="201"/>
      <c r="Q945" s="201"/>
    </row>
    <row r="946" spans="1:17" x14ac:dyDescent="0.2">
      <c r="A946" s="113"/>
      <c r="B946" s="200"/>
      <c r="C946" s="200"/>
      <c r="D946" s="201"/>
      <c r="E946" s="113"/>
      <c r="F946" s="113"/>
      <c r="G946" s="113"/>
      <c r="H946" s="113"/>
      <c r="I946" s="203"/>
      <c r="J946" s="203"/>
      <c r="K946" s="203"/>
      <c r="L946" s="203"/>
      <c r="M946" s="203"/>
      <c r="N946" s="204"/>
      <c r="O946" s="204"/>
      <c r="P946" s="201"/>
      <c r="Q946" s="201"/>
    </row>
    <row r="947" spans="1:17" x14ac:dyDescent="0.2">
      <c r="A947" s="113"/>
      <c r="B947" s="200"/>
      <c r="C947" s="200"/>
      <c r="D947" s="201"/>
      <c r="E947" s="113"/>
      <c r="F947" s="113"/>
      <c r="G947" s="113"/>
      <c r="H947" s="113"/>
      <c r="I947" s="203"/>
      <c r="J947" s="203"/>
      <c r="K947" s="203"/>
      <c r="L947" s="203"/>
      <c r="M947" s="203"/>
      <c r="N947" s="204"/>
      <c r="O947" s="204"/>
      <c r="P947" s="201"/>
      <c r="Q947" s="201"/>
    </row>
    <row r="948" spans="1:17" x14ac:dyDescent="0.2">
      <c r="A948" s="113"/>
      <c r="B948" s="200"/>
      <c r="C948" s="200"/>
      <c r="D948" s="201"/>
      <c r="E948" s="113"/>
      <c r="F948" s="113"/>
      <c r="G948" s="113"/>
      <c r="H948" s="113"/>
      <c r="I948" s="203"/>
      <c r="J948" s="203"/>
      <c r="K948" s="203"/>
      <c r="L948" s="203"/>
      <c r="M948" s="203"/>
      <c r="N948" s="204"/>
      <c r="O948" s="204"/>
      <c r="P948" s="201"/>
      <c r="Q948" s="201"/>
    </row>
    <row r="949" spans="1:17" x14ac:dyDescent="0.2">
      <c r="A949" s="113"/>
      <c r="B949" s="200"/>
      <c r="C949" s="200"/>
      <c r="D949" s="201"/>
      <c r="E949" s="113"/>
      <c r="F949" s="113"/>
      <c r="G949" s="113"/>
      <c r="H949" s="113"/>
      <c r="I949" s="203"/>
      <c r="J949" s="203"/>
      <c r="K949" s="203"/>
      <c r="L949" s="203"/>
      <c r="M949" s="203"/>
      <c r="N949" s="204"/>
      <c r="O949" s="204"/>
      <c r="P949" s="201"/>
      <c r="Q949" s="201"/>
    </row>
    <row r="950" spans="1:17" x14ac:dyDescent="0.2">
      <c r="A950" s="113"/>
      <c r="B950" s="200"/>
      <c r="C950" s="200"/>
      <c r="D950" s="201"/>
      <c r="E950" s="113"/>
      <c r="F950" s="113"/>
      <c r="G950" s="113"/>
      <c r="H950" s="113"/>
      <c r="I950" s="203"/>
      <c r="J950" s="203"/>
      <c r="K950" s="203"/>
      <c r="L950" s="203"/>
      <c r="M950" s="203"/>
      <c r="N950" s="204"/>
      <c r="O950" s="204"/>
      <c r="P950" s="201"/>
      <c r="Q950" s="201"/>
    </row>
    <row r="951" spans="1:17" x14ac:dyDescent="0.2">
      <c r="A951" s="113"/>
      <c r="B951" s="200"/>
      <c r="C951" s="200"/>
      <c r="D951" s="201"/>
      <c r="E951" s="113"/>
      <c r="F951" s="113"/>
      <c r="G951" s="113"/>
      <c r="H951" s="113"/>
      <c r="I951" s="203"/>
      <c r="J951" s="203"/>
      <c r="K951" s="203"/>
      <c r="L951" s="203"/>
      <c r="M951" s="203"/>
      <c r="N951" s="204"/>
      <c r="O951" s="204"/>
      <c r="P951" s="201"/>
      <c r="Q951" s="201"/>
    </row>
    <row r="952" spans="1:17" x14ac:dyDescent="0.2">
      <c r="A952" s="113"/>
      <c r="B952" s="200"/>
      <c r="C952" s="200"/>
      <c r="D952" s="201"/>
      <c r="E952" s="113"/>
      <c r="F952" s="113"/>
      <c r="G952" s="113"/>
      <c r="H952" s="113"/>
      <c r="I952" s="203"/>
      <c r="J952" s="203"/>
      <c r="K952" s="203"/>
      <c r="L952" s="203"/>
      <c r="M952" s="203"/>
      <c r="N952" s="204"/>
      <c r="O952" s="204"/>
      <c r="P952" s="201"/>
      <c r="Q952" s="201"/>
    </row>
    <row r="953" spans="1:17" x14ac:dyDescent="0.2">
      <c r="A953" s="113"/>
      <c r="B953" s="200"/>
      <c r="C953" s="200"/>
      <c r="D953" s="201"/>
      <c r="E953" s="113"/>
      <c r="F953" s="113"/>
      <c r="G953" s="113"/>
      <c r="H953" s="113"/>
      <c r="I953" s="203"/>
      <c r="J953" s="203"/>
      <c r="K953" s="203"/>
      <c r="L953" s="203"/>
      <c r="M953" s="203"/>
      <c r="N953" s="204"/>
      <c r="O953" s="204"/>
      <c r="P953" s="201"/>
      <c r="Q953" s="201"/>
    </row>
    <row r="954" spans="1:17" x14ac:dyDescent="0.2">
      <c r="A954" s="113"/>
      <c r="B954" s="200"/>
      <c r="C954" s="200"/>
      <c r="D954" s="201"/>
      <c r="E954" s="113"/>
      <c r="F954" s="113"/>
      <c r="G954" s="113"/>
      <c r="H954" s="113"/>
      <c r="I954" s="203"/>
      <c r="J954" s="203"/>
      <c r="K954" s="203"/>
      <c r="L954" s="203"/>
      <c r="M954" s="203"/>
      <c r="N954" s="204"/>
      <c r="O954" s="204"/>
      <c r="P954" s="201"/>
      <c r="Q954" s="201"/>
    </row>
    <row r="955" spans="1:17" x14ac:dyDescent="0.2">
      <c r="A955" s="113"/>
      <c r="B955" s="200"/>
      <c r="C955" s="200"/>
      <c r="D955" s="201"/>
      <c r="E955" s="113"/>
      <c r="F955" s="113"/>
      <c r="G955" s="113"/>
      <c r="H955" s="113"/>
      <c r="I955" s="203"/>
      <c r="J955" s="203"/>
      <c r="K955" s="203"/>
      <c r="L955" s="203"/>
      <c r="M955" s="203"/>
      <c r="N955" s="204"/>
      <c r="O955" s="204"/>
      <c r="P955" s="201"/>
      <c r="Q955" s="201"/>
    </row>
    <row r="956" spans="1:17" x14ac:dyDescent="0.2">
      <c r="A956" s="113"/>
      <c r="B956" s="200"/>
      <c r="C956" s="200"/>
      <c r="D956" s="201"/>
      <c r="E956" s="113"/>
      <c r="F956" s="113"/>
      <c r="G956" s="113"/>
      <c r="H956" s="113"/>
      <c r="I956" s="203"/>
      <c r="J956" s="203"/>
      <c r="K956" s="203"/>
      <c r="L956" s="203"/>
      <c r="M956" s="203"/>
      <c r="N956" s="204"/>
      <c r="O956" s="204"/>
      <c r="P956" s="201"/>
      <c r="Q956" s="201"/>
    </row>
    <row r="957" spans="1:17" x14ac:dyDescent="0.2">
      <c r="A957" s="113"/>
      <c r="B957" s="200"/>
      <c r="C957" s="200"/>
      <c r="D957" s="201"/>
      <c r="E957" s="113"/>
      <c r="F957" s="113"/>
      <c r="G957" s="113"/>
      <c r="H957" s="113"/>
      <c r="I957" s="203"/>
      <c r="J957" s="203"/>
      <c r="K957" s="203"/>
      <c r="L957" s="203"/>
      <c r="M957" s="203"/>
      <c r="N957" s="204"/>
      <c r="O957" s="204"/>
      <c r="P957" s="201"/>
      <c r="Q957" s="201"/>
    </row>
    <row r="958" spans="1:17" x14ac:dyDescent="0.2">
      <c r="A958" s="113"/>
      <c r="B958" s="200"/>
      <c r="C958" s="200"/>
      <c r="D958" s="201"/>
      <c r="E958" s="113"/>
      <c r="F958" s="113"/>
      <c r="G958" s="113"/>
      <c r="H958" s="113"/>
      <c r="I958" s="203"/>
      <c r="J958" s="203"/>
      <c r="K958" s="203"/>
      <c r="L958" s="203"/>
      <c r="M958" s="203"/>
      <c r="N958" s="204"/>
      <c r="O958" s="204"/>
      <c r="P958" s="201"/>
      <c r="Q958" s="201"/>
    </row>
    <row r="959" spans="1:17" x14ac:dyDescent="0.2">
      <c r="A959" s="113"/>
      <c r="B959" s="200"/>
      <c r="C959" s="200"/>
      <c r="D959" s="201"/>
      <c r="E959" s="113"/>
      <c r="F959" s="113"/>
      <c r="G959" s="113"/>
      <c r="H959" s="113"/>
      <c r="I959" s="203"/>
      <c r="J959" s="203"/>
      <c r="K959" s="203"/>
      <c r="L959" s="203"/>
      <c r="M959" s="203"/>
      <c r="N959" s="204"/>
      <c r="O959" s="204"/>
      <c r="P959" s="201"/>
      <c r="Q959" s="201"/>
    </row>
    <row r="960" spans="1:17" x14ac:dyDescent="0.2">
      <c r="A960" s="113"/>
      <c r="B960" s="200"/>
      <c r="C960" s="200"/>
      <c r="D960" s="201"/>
      <c r="E960" s="113"/>
      <c r="F960" s="113"/>
      <c r="G960" s="113"/>
      <c r="H960" s="113"/>
      <c r="I960" s="203"/>
      <c r="J960" s="203"/>
      <c r="K960" s="203"/>
      <c r="L960" s="203"/>
      <c r="M960" s="203"/>
      <c r="N960" s="204"/>
      <c r="O960" s="204"/>
      <c r="P960" s="201"/>
      <c r="Q960" s="201"/>
    </row>
    <row r="961" spans="1:17" x14ac:dyDescent="0.2">
      <c r="A961" s="113"/>
      <c r="B961" s="200"/>
      <c r="C961" s="200"/>
      <c r="D961" s="201"/>
      <c r="E961" s="113"/>
      <c r="F961" s="113"/>
      <c r="G961" s="113"/>
      <c r="H961" s="113"/>
      <c r="I961" s="203"/>
      <c r="J961" s="203"/>
      <c r="K961" s="203"/>
      <c r="L961" s="203"/>
      <c r="M961" s="203"/>
      <c r="N961" s="204"/>
      <c r="O961" s="204"/>
      <c r="P961" s="201"/>
      <c r="Q961" s="201"/>
    </row>
    <row r="962" spans="1:17" x14ac:dyDescent="0.2">
      <c r="A962" s="113"/>
      <c r="B962" s="200"/>
      <c r="C962" s="200"/>
      <c r="D962" s="201"/>
      <c r="E962" s="113"/>
      <c r="F962" s="113"/>
      <c r="G962" s="113"/>
      <c r="H962" s="113"/>
      <c r="I962" s="203"/>
      <c r="J962" s="203"/>
      <c r="K962" s="203"/>
      <c r="L962" s="203"/>
      <c r="M962" s="203"/>
      <c r="N962" s="204"/>
      <c r="O962" s="204"/>
      <c r="P962" s="201"/>
      <c r="Q962" s="201"/>
    </row>
    <row r="963" spans="1:17" x14ac:dyDescent="0.2">
      <c r="A963" s="113"/>
      <c r="B963" s="200"/>
      <c r="C963" s="200"/>
      <c r="D963" s="201"/>
      <c r="E963" s="113"/>
      <c r="F963" s="113"/>
      <c r="G963" s="113"/>
      <c r="H963" s="113"/>
      <c r="I963" s="203"/>
      <c r="J963" s="203"/>
      <c r="K963" s="203"/>
      <c r="L963" s="203"/>
      <c r="M963" s="203"/>
      <c r="N963" s="204"/>
      <c r="O963" s="204"/>
      <c r="P963" s="201"/>
      <c r="Q963" s="201"/>
    </row>
    <row r="964" spans="1:17" x14ac:dyDescent="0.2">
      <c r="A964" s="113"/>
      <c r="B964" s="200"/>
      <c r="C964" s="200"/>
      <c r="D964" s="201"/>
      <c r="E964" s="113"/>
      <c r="F964" s="113"/>
      <c r="G964" s="113"/>
      <c r="H964" s="113"/>
      <c r="I964" s="203"/>
      <c r="J964" s="203"/>
      <c r="K964" s="203"/>
      <c r="L964" s="203"/>
      <c r="M964" s="203"/>
      <c r="N964" s="204"/>
      <c r="O964" s="204"/>
      <c r="P964" s="201"/>
      <c r="Q964" s="201"/>
    </row>
    <row r="965" spans="1:17" x14ac:dyDescent="0.2">
      <c r="A965" s="113"/>
      <c r="B965" s="200"/>
      <c r="C965" s="200"/>
      <c r="D965" s="201"/>
      <c r="E965" s="113"/>
      <c r="F965" s="113"/>
      <c r="G965" s="113"/>
      <c r="H965" s="113"/>
      <c r="I965" s="203"/>
      <c r="J965" s="203"/>
      <c r="K965" s="203"/>
      <c r="L965" s="203"/>
      <c r="M965" s="203"/>
      <c r="N965" s="204"/>
      <c r="O965" s="204"/>
      <c r="P965" s="201"/>
      <c r="Q965" s="201"/>
    </row>
    <row r="966" spans="1:17" x14ac:dyDescent="0.2">
      <c r="A966" s="113"/>
      <c r="B966" s="200"/>
      <c r="C966" s="200"/>
      <c r="D966" s="201"/>
      <c r="E966" s="113"/>
      <c r="F966" s="113"/>
      <c r="G966" s="113"/>
      <c r="H966" s="113"/>
      <c r="I966" s="203"/>
      <c r="J966" s="203"/>
      <c r="K966" s="203"/>
      <c r="L966" s="203"/>
      <c r="M966" s="203"/>
      <c r="N966" s="204"/>
      <c r="O966" s="204"/>
      <c r="P966" s="201"/>
      <c r="Q966" s="201"/>
    </row>
    <row r="967" spans="1:17" x14ac:dyDescent="0.2">
      <c r="A967" s="113"/>
      <c r="B967" s="200"/>
      <c r="C967" s="200"/>
      <c r="D967" s="201"/>
      <c r="E967" s="113"/>
      <c r="F967" s="113"/>
      <c r="G967" s="113"/>
      <c r="H967" s="113"/>
      <c r="I967" s="203"/>
      <c r="J967" s="203"/>
      <c r="K967" s="203"/>
      <c r="L967" s="203"/>
      <c r="M967" s="203"/>
      <c r="N967" s="204"/>
      <c r="O967" s="204"/>
      <c r="P967" s="201"/>
      <c r="Q967" s="201"/>
    </row>
    <row r="968" spans="1:17" x14ac:dyDescent="0.2">
      <c r="A968" s="113"/>
      <c r="B968" s="200"/>
      <c r="C968" s="200"/>
      <c r="D968" s="201"/>
      <c r="E968" s="113"/>
      <c r="F968" s="113"/>
      <c r="G968" s="113"/>
      <c r="H968" s="113"/>
      <c r="I968" s="203"/>
      <c r="J968" s="203"/>
      <c r="K968" s="203"/>
      <c r="L968" s="203"/>
      <c r="M968" s="203"/>
      <c r="N968" s="204"/>
      <c r="O968" s="204"/>
      <c r="P968" s="201"/>
      <c r="Q968" s="201"/>
    </row>
    <row r="969" spans="1:17" x14ac:dyDescent="0.2">
      <c r="A969" s="113"/>
      <c r="B969" s="200"/>
      <c r="C969" s="200"/>
      <c r="D969" s="201"/>
      <c r="E969" s="113"/>
      <c r="F969" s="113"/>
      <c r="G969" s="113"/>
      <c r="H969" s="113"/>
      <c r="I969" s="203"/>
      <c r="J969" s="203"/>
      <c r="K969" s="203"/>
      <c r="L969" s="203"/>
      <c r="M969" s="203"/>
      <c r="N969" s="204"/>
      <c r="O969" s="204"/>
      <c r="P969" s="201"/>
      <c r="Q969" s="201"/>
    </row>
    <row r="970" spans="1:17" x14ac:dyDescent="0.2">
      <c r="A970" s="113"/>
      <c r="B970" s="200"/>
      <c r="C970" s="200"/>
      <c r="D970" s="201"/>
      <c r="E970" s="113"/>
      <c r="F970" s="113"/>
      <c r="G970" s="113"/>
      <c r="H970" s="113"/>
      <c r="I970" s="203"/>
      <c r="J970" s="203"/>
      <c r="K970" s="203"/>
      <c r="L970" s="203"/>
      <c r="M970" s="203"/>
      <c r="N970" s="204"/>
      <c r="O970" s="204"/>
      <c r="P970" s="201"/>
      <c r="Q970" s="201"/>
    </row>
    <row r="971" spans="1:17" x14ac:dyDescent="0.2">
      <c r="A971" s="113"/>
      <c r="B971" s="200"/>
      <c r="C971" s="200"/>
      <c r="D971" s="201"/>
      <c r="E971" s="113"/>
      <c r="F971" s="113"/>
      <c r="G971" s="113"/>
      <c r="H971" s="113"/>
      <c r="I971" s="203"/>
      <c r="J971" s="203"/>
      <c r="K971" s="203"/>
      <c r="L971" s="203"/>
      <c r="M971" s="203"/>
      <c r="N971" s="204"/>
      <c r="O971" s="204"/>
      <c r="P971" s="201"/>
      <c r="Q971" s="201"/>
    </row>
    <row r="972" spans="1:17" x14ac:dyDescent="0.2">
      <c r="A972" s="113"/>
      <c r="B972" s="200"/>
      <c r="C972" s="200"/>
      <c r="D972" s="201"/>
      <c r="E972" s="113"/>
      <c r="F972" s="113"/>
      <c r="G972" s="113"/>
      <c r="H972" s="113"/>
      <c r="I972" s="203"/>
      <c r="J972" s="203"/>
      <c r="K972" s="203"/>
      <c r="L972" s="203"/>
      <c r="M972" s="203"/>
      <c r="N972" s="204"/>
      <c r="O972" s="204"/>
      <c r="P972" s="201"/>
      <c r="Q972" s="201"/>
    </row>
    <row r="973" spans="1:17" x14ac:dyDescent="0.2">
      <c r="A973" s="113"/>
      <c r="B973" s="200"/>
      <c r="C973" s="200"/>
      <c r="D973" s="201"/>
      <c r="E973" s="113"/>
      <c r="F973" s="113"/>
      <c r="G973" s="113"/>
      <c r="H973" s="113"/>
      <c r="I973" s="203"/>
      <c r="J973" s="203"/>
      <c r="K973" s="203"/>
      <c r="L973" s="203"/>
      <c r="M973" s="203"/>
      <c r="N973" s="204"/>
      <c r="O973" s="204"/>
      <c r="P973" s="201"/>
      <c r="Q973" s="201"/>
    </row>
    <row r="974" spans="1:17" x14ac:dyDescent="0.2">
      <c r="A974" s="113"/>
      <c r="B974" s="200"/>
      <c r="C974" s="200"/>
      <c r="D974" s="201"/>
      <c r="E974" s="113"/>
      <c r="F974" s="113"/>
      <c r="G974" s="113"/>
      <c r="H974" s="113"/>
      <c r="I974" s="203"/>
      <c r="J974" s="203"/>
      <c r="K974" s="203"/>
      <c r="L974" s="203"/>
      <c r="M974" s="203"/>
      <c r="N974" s="204"/>
      <c r="O974" s="204"/>
      <c r="P974" s="201"/>
      <c r="Q974" s="201"/>
    </row>
    <row r="975" spans="1:17" x14ac:dyDescent="0.2">
      <c r="A975" s="113"/>
      <c r="B975" s="200"/>
      <c r="C975" s="200"/>
      <c r="D975" s="201"/>
      <c r="E975" s="113"/>
      <c r="F975" s="113"/>
      <c r="G975" s="113"/>
      <c r="H975" s="113"/>
      <c r="I975" s="203"/>
      <c r="J975" s="203"/>
      <c r="K975" s="203"/>
      <c r="L975" s="203"/>
      <c r="M975" s="203"/>
      <c r="N975" s="204"/>
      <c r="O975" s="204"/>
      <c r="P975" s="201"/>
      <c r="Q975" s="201"/>
    </row>
    <row r="976" spans="1:17" x14ac:dyDescent="0.2">
      <c r="A976" s="113"/>
      <c r="B976" s="200"/>
      <c r="C976" s="200"/>
      <c r="D976" s="201"/>
      <c r="E976" s="113"/>
      <c r="F976" s="113"/>
      <c r="G976" s="113"/>
      <c r="H976" s="113"/>
      <c r="I976" s="203"/>
      <c r="J976" s="203"/>
      <c r="K976" s="203"/>
      <c r="L976" s="203"/>
      <c r="M976" s="203"/>
      <c r="N976" s="204"/>
      <c r="O976" s="204"/>
      <c r="P976" s="201"/>
      <c r="Q976" s="201"/>
    </row>
    <row r="977" spans="1:17" x14ac:dyDescent="0.2">
      <c r="A977" s="113"/>
      <c r="B977" s="200"/>
      <c r="C977" s="200"/>
      <c r="D977" s="201"/>
      <c r="E977" s="113"/>
      <c r="F977" s="113"/>
      <c r="G977" s="113"/>
      <c r="H977" s="113"/>
      <c r="I977" s="203"/>
      <c r="J977" s="203"/>
      <c r="K977" s="203"/>
      <c r="L977" s="203"/>
      <c r="M977" s="203"/>
      <c r="N977" s="204"/>
      <c r="O977" s="204"/>
      <c r="P977" s="201"/>
      <c r="Q977" s="201"/>
    </row>
    <row r="978" spans="1:17" x14ac:dyDescent="0.2">
      <c r="A978" s="113"/>
      <c r="B978" s="200"/>
      <c r="C978" s="200"/>
      <c r="D978" s="201"/>
      <c r="E978" s="113"/>
      <c r="F978" s="113"/>
      <c r="G978" s="113"/>
      <c r="H978" s="113"/>
      <c r="I978" s="203"/>
      <c r="J978" s="203"/>
      <c r="K978" s="203"/>
      <c r="L978" s="203"/>
      <c r="M978" s="203"/>
      <c r="N978" s="204"/>
      <c r="O978" s="204"/>
      <c r="P978" s="201"/>
      <c r="Q978" s="201"/>
    </row>
    <row r="979" spans="1:17" x14ac:dyDescent="0.2">
      <c r="A979" s="113"/>
      <c r="B979" s="200"/>
      <c r="C979" s="200"/>
      <c r="D979" s="201"/>
      <c r="E979" s="113"/>
      <c r="F979" s="113"/>
      <c r="G979" s="113"/>
      <c r="H979" s="113"/>
      <c r="I979" s="203"/>
      <c r="J979" s="203"/>
      <c r="K979" s="203"/>
      <c r="L979" s="203"/>
      <c r="M979" s="203"/>
      <c r="N979" s="204"/>
      <c r="O979" s="204"/>
      <c r="P979" s="201"/>
      <c r="Q979" s="201"/>
    </row>
    <row r="980" spans="1:17" x14ac:dyDescent="0.2">
      <c r="A980" s="113"/>
      <c r="B980" s="200"/>
      <c r="C980" s="200"/>
      <c r="D980" s="201"/>
      <c r="E980" s="113"/>
      <c r="F980" s="113"/>
      <c r="G980" s="113"/>
      <c r="H980" s="113"/>
      <c r="I980" s="203"/>
      <c r="J980" s="203"/>
      <c r="K980" s="203"/>
      <c r="L980" s="203"/>
      <c r="M980" s="203"/>
      <c r="N980" s="204"/>
      <c r="O980" s="204"/>
      <c r="P980" s="201"/>
      <c r="Q980" s="201"/>
    </row>
    <row r="981" spans="1:17" x14ac:dyDescent="0.2">
      <c r="A981" s="113"/>
      <c r="B981" s="200"/>
      <c r="C981" s="200"/>
      <c r="D981" s="201"/>
      <c r="E981" s="113"/>
      <c r="F981" s="113"/>
      <c r="G981" s="113"/>
      <c r="H981" s="113"/>
      <c r="I981" s="203"/>
      <c r="J981" s="203"/>
      <c r="K981" s="203"/>
      <c r="L981" s="203"/>
      <c r="M981" s="203"/>
      <c r="N981" s="204"/>
      <c r="O981" s="204"/>
      <c r="P981" s="201"/>
      <c r="Q981" s="201"/>
    </row>
    <row r="982" spans="1:17" x14ac:dyDescent="0.2">
      <c r="A982" s="113"/>
      <c r="B982" s="200"/>
      <c r="C982" s="200"/>
      <c r="D982" s="201"/>
      <c r="E982" s="113"/>
      <c r="F982" s="113"/>
      <c r="G982" s="113"/>
      <c r="H982" s="113"/>
      <c r="I982" s="203"/>
      <c r="J982" s="203"/>
      <c r="K982" s="203"/>
      <c r="L982" s="203"/>
      <c r="M982" s="203"/>
      <c r="N982" s="204"/>
      <c r="O982" s="204"/>
      <c r="P982" s="201"/>
      <c r="Q982" s="201"/>
    </row>
    <row r="983" spans="1:17" x14ac:dyDescent="0.2">
      <c r="A983" s="113"/>
      <c r="B983" s="200"/>
      <c r="C983" s="200"/>
      <c r="D983" s="201"/>
      <c r="E983" s="113"/>
      <c r="F983" s="113"/>
      <c r="G983" s="113"/>
      <c r="H983" s="113"/>
      <c r="I983" s="203"/>
      <c r="J983" s="203"/>
      <c r="K983" s="203"/>
      <c r="L983" s="203"/>
      <c r="M983" s="203"/>
      <c r="N983" s="204"/>
      <c r="O983" s="204"/>
      <c r="P983" s="201"/>
      <c r="Q983" s="201"/>
    </row>
    <row r="984" spans="1:17" x14ac:dyDescent="0.2">
      <c r="A984" s="113"/>
      <c r="B984" s="200"/>
      <c r="C984" s="200"/>
      <c r="D984" s="201"/>
      <c r="E984" s="113"/>
      <c r="F984" s="113"/>
      <c r="G984" s="113"/>
      <c r="H984" s="113"/>
      <c r="I984" s="203"/>
      <c r="J984" s="203"/>
      <c r="K984" s="203"/>
      <c r="L984" s="203"/>
      <c r="M984" s="203"/>
      <c r="N984" s="204"/>
      <c r="O984" s="204"/>
      <c r="P984" s="201"/>
      <c r="Q984" s="201"/>
    </row>
    <row r="985" spans="1:17" x14ac:dyDescent="0.2">
      <c r="A985" s="113"/>
      <c r="B985" s="200"/>
      <c r="C985" s="200"/>
      <c r="D985" s="201"/>
      <c r="E985" s="113"/>
      <c r="F985" s="113"/>
      <c r="G985" s="113"/>
      <c r="H985" s="113"/>
      <c r="I985" s="203"/>
      <c r="J985" s="203"/>
      <c r="K985" s="203"/>
      <c r="L985" s="203"/>
      <c r="M985" s="203"/>
      <c r="N985" s="204"/>
      <c r="O985" s="204"/>
      <c r="P985" s="201"/>
      <c r="Q985" s="201"/>
    </row>
    <row r="986" spans="1:17" x14ac:dyDescent="0.2">
      <c r="A986" s="113"/>
      <c r="B986" s="200"/>
      <c r="C986" s="200"/>
      <c r="D986" s="201"/>
      <c r="E986" s="113"/>
      <c r="F986" s="113"/>
      <c r="G986" s="113"/>
      <c r="H986" s="113"/>
      <c r="I986" s="203"/>
      <c r="J986" s="203"/>
      <c r="K986" s="203"/>
      <c r="L986" s="203"/>
      <c r="M986" s="203"/>
      <c r="N986" s="204"/>
      <c r="O986" s="204"/>
      <c r="P986" s="201"/>
      <c r="Q986" s="201"/>
    </row>
    <row r="987" spans="1:17" x14ac:dyDescent="0.2">
      <c r="A987" s="113"/>
      <c r="B987" s="200"/>
      <c r="C987" s="200"/>
      <c r="D987" s="201"/>
      <c r="E987" s="113"/>
      <c r="F987" s="113"/>
      <c r="G987" s="113"/>
      <c r="H987" s="113"/>
      <c r="I987" s="203"/>
      <c r="J987" s="203"/>
      <c r="K987" s="203"/>
      <c r="L987" s="203"/>
      <c r="M987" s="203"/>
      <c r="N987" s="204"/>
      <c r="O987" s="204"/>
      <c r="P987" s="201"/>
      <c r="Q987" s="201"/>
    </row>
    <row r="988" spans="1:17" x14ac:dyDescent="0.2">
      <c r="A988" s="113"/>
      <c r="B988" s="200"/>
      <c r="C988" s="200"/>
      <c r="D988" s="201"/>
      <c r="E988" s="113"/>
      <c r="F988" s="113"/>
      <c r="G988" s="113"/>
      <c r="H988" s="113"/>
      <c r="I988" s="203"/>
      <c r="J988" s="203"/>
      <c r="K988" s="203"/>
      <c r="L988" s="203"/>
      <c r="M988" s="203"/>
      <c r="N988" s="204"/>
      <c r="O988" s="204"/>
      <c r="P988" s="201"/>
      <c r="Q988" s="201"/>
    </row>
    <row r="989" spans="1:17" x14ac:dyDescent="0.2">
      <c r="A989" s="113"/>
      <c r="B989" s="200"/>
      <c r="C989" s="200"/>
      <c r="D989" s="201"/>
      <c r="E989" s="113"/>
      <c r="F989" s="113"/>
      <c r="G989" s="113"/>
      <c r="H989" s="113"/>
      <c r="I989" s="203"/>
      <c r="J989" s="203"/>
      <c r="K989" s="203"/>
      <c r="L989" s="203"/>
      <c r="M989" s="203"/>
      <c r="N989" s="204"/>
      <c r="O989" s="204"/>
      <c r="P989" s="201"/>
      <c r="Q989" s="201"/>
    </row>
    <row r="990" spans="1:17" x14ac:dyDescent="0.2">
      <c r="A990" s="113"/>
      <c r="B990" s="200"/>
      <c r="C990" s="200"/>
      <c r="D990" s="201"/>
      <c r="E990" s="113"/>
      <c r="F990" s="113"/>
      <c r="G990" s="113"/>
      <c r="H990" s="113"/>
      <c r="I990" s="203"/>
      <c r="J990" s="203"/>
      <c r="K990" s="203"/>
      <c r="L990" s="203"/>
      <c r="M990" s="203"/>
      <c r="N990" s="204"/>
      <c r="O990" s="204"/>
      <c r="P990" s="201"/>
      <c r="Q990" s="201"/>
    </row>
    <row r="991" spans="1:17" x14ac:dyDescent="0.2">
      <c r="A991" s="113"/>
      <c r="B991" s="200"/>
      <c r="C991" s="200"/>
      <c r="D991" s="201"/>
      <c r="E991" s="113"/>
      <c r="F991" s="113"/>
      <c r="G991" s="113"/>
      <c r="H991" s="113"/>
      <c r="I991" s="203"/>
      <c r="J991" s="203"/>
      <c r="K991" s="203"/>
      <c r="L991" s="203"/>
      <c r="M991" s="203"/>
      <c r="N991" s="204"/>
      <c r="O991" s="204"/>
      <c r="P991" s="201"/>
      <c r="Q991" s="201"/>
    </row>
    <row r="992" spans="1:17" x14ac:dyDescent="0.2">
      <c r="A992" s="113"/>
      <c r="B992" s="200"/>
      <c r="C992" s="200"/>
      <c r="D992" s="201"/>
      <c r="E992" s="113"/>
      <c r="F992" s="113"/>
      <c r="G992" s="113"/>
      <c r="H992" s="113"/>
      <c r="I992" s="203"/>
      <c r="J992" s="203"/>
      <c r="K992" s="203"/>
      <c r="L992" s="203"/>
      <c r="M992" s="203"/>
      <c r="N992" s="204"/>
      <c r="O992" s="204"/>
      <c r="P992" s="201"/>
      <c r="Q992" s="201"/>
    </row>
    <row r="993" spans="1:17" x14ac:dyDescent="0.2">
      <c r="A993" s="113"/>
      <c r="B993" s="200"/>
      <c r="C993" s="200"/>
      <c r="D993" s="201"/>
      <c r="E993" s="113"/>
      <c r="F993" s="113"/>
      <c r="G993" s="113"/>
      <c r="H993" s="113"/>
      <c r="I993" s="203"/>
      <c r="J993" s="203"/>
      <c r="K993" s="203"/>
      <c r="L993" s="203"/>
      <c r="M993" s="203"/>
      <c r="N993" s="204"/>
      <c r="O993" s="204"/>
      <c r="P993" s="201"/>
      <c r="Q993" s="201"/>
    </row>
    <row r="994" spans="1:17" x14ac:dyDescent="0.2">
      <c r="A994" s="113"/>
      <c r="B994" s="200"/>
      <c r="C994" s="200"/>
      <c r="D994" s="201"/>
      <c r="E994" s="113"/>
      <c r="F994" s="113"/>
      <c r="G994" s="113"/>
      <c r="H994" s="113"/>
      <c r="I994" s="203"/>
      <c r="J994" s="203"/>
      <c r="K994" s="203"/>
      <c r="L994" s="203"/>
      <c r="M994" s="203"/>
      <c r="N994" s="204"/>
      <c r="O994" s="204"/>
      <c r="P994" s="201"/>
      <c r="Q994" s="201"/>
    </row>
    <row r="995" spans="1:17" x14ac:dyDescent="0.2">
      <c r="A995" s="113"/>
      <c r="B995" s="200"/>
      <c r="C995" s="200"/>
      <c r="D995" s="201"/>
      <c r="E995" s="113"/>
      <c r="F995" s="113"/>
      <c r="G995" s="113"/>
      <c r="H995" s="113"/>
      <c r="I995" s="203"/>
      <c r="J995" s="203"/>
      <c r="K995" s="203"/>
      <c r="L995" s="203"/>
      <c r="M995" s="203"/>
      <c r="N995" s="204"/>
      <c r="O995" s="204"/>
      <c r="P995" s="201"/>
      <c r="Q995" s="201"/>
    </row>
    <row r="996" spans="1:17" x14ac:dyDescent="0.2">
      <c r="A996" s="113"/>
      <c r="B996" s="200"/>
      <c r="C996" s="200"/>
      <c r="D996" s="201"/>
      <c r="E996" s="113"/>
      <c r="F996" s="113"/>
      <c r="G996" s="113"/>
      <c r="H996" s="113"/>
      <c r="I996" s="203"/>
      <c r="J996" s="203"/>
      <c r="K996" s="203"/>
      <c r="L996" s="203"/>
      <c r="M996" s="203"/>
      <c r="N996" s="204"/>
      <c r="O996" s="204"/>
      <c r="P996" s="201"/>
      <c r="Q996" s="201"/>
    </row>
    <row r="997" spans="1:17" x14ac:dyDescent="0.2">
      <c r="A997" s="113"/>
      <c r="B997" s="200"/>
      <c r="C997" s="200"/>
      <c r="D997" s="201"/>
      <c r="E997" s="113"/>
      <c r="F997" s="113"/>
      <c r="G997" s="113"/>
      <c r="H997" s="113"/>
      <c r="I997" s="203"/>
      <c r="J997" s="203"/>
      <c r="K997" s="203"/>
      <c r="L997" s="203"/>
      <c r="M997" s="203"/>
      <c r="N997" s="204"/>
      <c r="O997" s="204"/>
      <c r="P997" s="201"/>
      <c r="Q997" s="201"/>
    </row>
    <row r="998" spans="1:17" x14ac:dyDescent="0.2">
      <c r="A998" s="113"/>
      <c r="B998" s="200"/>
      <c r="C998" s="200"/>
      <c r="D998" s="201"/>
      <c r="E998" s="113"/>
      <c r="F998" s="113"/>
      <c r="G998" s="113"/>
      <c r="H998" s="113"/>
      <c r="I998" s="203"/>
      <c r="J998" s="203"/>
      <c r="K998" s="203"/>
      <c r="L998" s="203"/>
      <c r="M998" s="203"/>
      <c r="N998" s="204"/>
      <c r="O998" s="204"/>
      <c r="P998" s="201"/>
      <c r="Q998" s="201"/>
    </row>
    <row r="999" spans="1:17" x14ac:dyDescent="0.2">
      <c r="A999" s="113"/>
      <c r="B999" s="200"/>
      <c r="C999" s="200"/>
      <c r="D999" s="201"/>
      <c r="E999" s="113"/>
      <c r="F999" s="113"/>
      <c r="G999" s="113"/>
      <c r="H999" s="113"/>
      <c r="I999" s="203"/>
      <c r="J999" s="203"/>
      <c r="K999" s="203"/>
      <c r="L999" s="203"/>
      <c r="M999" s="203"/>
      <c r="N999" s="204"/>
      <c r="O999" s="204"/>
      <c r="P999" s="201"/>
      <c r="Q999" s="201"/>
    </row>
    <row r="1000" spans="1:17" x14ac:dyDescent="0.2">
      <c r="A1000" s="113"/>
      <c r="B1000" s="200"/>
      <c r="C1000" s="200"/>
      <c r="D1000" s="201"/>
      <c r="E1000" s="113"/>
      <c r="F1000" s="113"/>
      <c r="G1000" s="113"/>
      <c r="H1000" s="113"/>
      <c r="I1000" s="203"/>
      <c r="J1000" s="203"/>
      <c r="K1000" s="203"/>
      <c r="L1000" s="203"/>
      <c r="M1000" s="203"/>
      <c r="N1000" s="204"/>
      <c r="O1000" s="204"/>
      <c r="P1000" s="201"/>
      <c r="Q1000" s="201"/>
    </row>
    <row r="1001" spans="1:17" x14ac:dyDescent="0.2">
      <c r="A1001" s="113"/>
      <c r="B1001" s="200"/>
      <c r="C1001" s="200"/>
      <c r="D1001" s="201"/>
      <c r="E1001" s="113"/>
      <c r="F1001" s="113"/>
      <c r="G1001" s="113"/>
      <c r="H1001" s="113"/>
      <c r="I1001" s="203"/>
      <c r="J1001" s="203"/>
      <c r="K1001" s="203"/>
      <c r="L1001" s="203"/>
      <c r="M1001" s="203"/>
      <c r="N1001" s="204"/>
      <c r="O1001" s="204"/>
      <c r="P1001" s="201"/>
      <c r="Q1001" s="201"/>
    </row>
    <row r="1002" spans="1:17" x14ac:dyDescent="0.2">
      <c r="A1002" s="113"/>
      <c r="B1002" s="200"/>
      <c r="C1002" s="200"/>
      <c r="D1002" s="201"/>
      <c r="E1002" s="113"/>
      <c r="F1002" s="113"/>
      <c r="G1002" s="113"/>
      <c r="H1002" s="113"/>
      <c r="I1002" s="203"/>
      <c r="J1002" s="203"/>
      <c r="K1002" s="203"/>
      <c r="L1002" s="203"/>
      <c r="M1002" s="203"/>
      <c r="N1002" s="204"/>
      <c r="O1002" s="204"/>
      <c r="P1002" s="201"/>
      <c r="Q1002" s="201"/>
    </row>
    <row r="1003" spans="1:17" x14ac:dyDescent="0.2">
      <c r="A1003" s="113"/>
      <c r="B1003" s="200"/>
      <c r="C1003" s="200"/>
      <c r="D1003" s="201"/>
      <c r="E1003" s="113"/>
      <c r="F1003" s="113"/>
      <c r="G1003" s="113"/>
      <c r="H1003" s="113"/>
      <c r="I1003" s="203"/>
      <c r="J1003" s="203"/>
      <c r="K1003" s="203"/>
      <c r="L1003" s="203"/>
      <c r="M1003" s="203"/>
      <c r="N1003" s="204"/>
      <c r="O1003" s="204"/>
      <c r="P1003" s="201"/>
      <c r="Q1003" s="201"/>
    </row>
    <row r="1004" spans="1:17" x14ac:dyDescent="0.2">
      <c r="A1004" s="113"/>
      <c r="B1004" s="200"/>
      <c r="C1004" s="200"/>
      <c r="D1004" s="201"/>
      <c r="E1004" s="113"/>
      <c r="F1004" s="113"/>
      <c r="G1004" s="113"/>
      <c r="H1004" s="113"/>
      <c r="I1004" s="203"/>
      <c r="J1004" s="203"/>
      <c r="K1004" s="203"/>
      <c r="L1004" s="203"/>
      <c r="M1004" s="203"/>
      <c r="N1004" s="204"/>
      <c r="O1004" s="204"/>
      <c r="P1004" s="201"/>
      <c r="Q1004" s="201"/>
    </row>
    <row r="1005" spans="1:17" x14ac:dyDescent="0.2">
      <c r="A1005" s="113"/>
      <c r="B1005" s="200"/>
      <c r="C1005" s="200"/>
      <c r="D1005" s="201"/>
      <c r="E1005" s="113"/>
      <c r="F1005" s="113"/>
      <c r="G1005" s="113"/>
      <c r="H1005" s="113"/>
      <c r="I1005" s="203"/>
      <c r="J1005" s="203"/>
      <c r="K1005" s="203"/>
      <c r="L1005" s="203"/>
      <c r="M1005" s="203"/>
      <c r="N1005" s="204"/>
      <c r="O1005" s="204"/>
      <c r="P1005" s="201"/>
      <c r="Q1005" s="201"/>
    </row>
    <row r="1006" spans="1:17" x14ac:dyDescent="0.2">
      <c r="A1006" s="113"/>
      <c r="B1006" s="200"/>
      <c r="C1006" s="200"/>
      <c r="D1006" s="201"/>
      <c r="E1006" s="113"/>
      <c r="F1006" s="113"/>
      <c r="G1006" s="113"/>
      <c r="H1006" s="113"/>
      <c r="I1006" s="203"/>
      <c r="J1006" s="203"/>
      <c r="K1006" s="203"/>
      <c r="L1006" s="203"/>
      <c r="M1006" s="203"/>
      <c r="N1006" s="204"/>
      <c r="O1006" s="204"/>
      <c r="P1006" s="201"/>
      <c r="Q1006" s="201"/>
    </row>
    <row r="1007" spans="1:17" x14ac:dyDescent="0.2">
      <c r="A1007" s="113"/>
      <c r="B1007" s="200"/>
      <c r="C1007" s="200"/>
      <c r="D1007" s="201"/>
      <c r="E1007" s="113"/>
      <c r="F1007" s="113"/>
      <c r="G1007" s="113"/>
      <c r="H1007" s="113"/>
      <c r="I1007" s="203"/>
      <c r="J1007" s="203"/>
      <c r="K1007" s="203"/>
      <c r="L1007" s="203"/>
      <c r="M1007" s="203"/>
      <c r="N1007" s="204"/>
      <c r="O1007" s="204"/>
      <c r="P1007" s="201"/>
      <c r="Q1007" s="201"/>
    </row>
    <row r="1008" spans="1:17" x14ac:dyDescent="0.2">
      <c r="A1008" s="113"/>
      <c r="B1008" s="200"/>
      <c r="C1008" s="200"/>
      <c r="D1008" s="201"/>
      <c r="E1008" s="113"/>
      <c r="F1008" s="113"/>
      <c r="G1008" s="113"/>
      <c r="H1008" s="113"/>
      <c r="I1008" s="203"/>
      <c r="J1008" s="203"/>
      <c r="K1008" s="203"/>
      <c r="L1008" s="203"/>
      <c r="M1008" s="203"/>
      <c r="N1008" s="204"/>
      <c r="O1008" s="204"/>
      <c r="P1008" s="201"/>
      <c r="Q1008" s="201"/>
    </row>
    <row r="1009" spans="1:17" x14ac:dyDescent="0.2">
      <c r="A1009" s="113"/>
      <c r="B1009" s="200"/>
      <c r="C1009" s="200"/>
      <c r="D1009" s="201"/>
      <c r="E1009" s="113"/>
      <c r="F1009" s="113"/>
      <c r="G1009" s="113"/>
      <c r="H1009" s="113"/>
      <c r="I1009" s="203"/>
      <c r="J1009" s="203"/>
      <c r="K1009" s="203"/>
      <c r="L1009" s="203"/>
      <c r="M1009" s="203"/>
      <c r="N1009" s="204"/>
      <c r="O1009" s="204"/>
      <c r="P1009" s="201"/>
      <c r="Q1009" s="201"/>
    </row>
    <row r="1010" spans="1:17" x14ac:dyDescent="0.2">
      <c r="A1010" s="113"/>
      <c r="B1010" s="200"/>
      <c r="C1010" s="200"/>
      <c r="D1010" s="201"/>
      <c r="E1010" s="113"/>
      <c r="F1010" s="113"/>
      <c r="G1010" s="113"/>
      <c r="H1010" s="113"/>
      <c r="I1010" s="203"/>
      <c r="J1010" s="203"/>
      <c r="K1010" s="203"/>
      <c r="L1010" s="203"/>
      <c r="M1010" s="203"/>
      <c r="N1010" s="204"/>
      <c r="O1010" s="204"/>
      <c r="P1010" s="201"/>
      <c r="Q1010" s="201"/>
    </row>
    <row r="1011" spans="1:17" x14ac:dyDescent="0.2">
      <c r="A1011" s="113"/>
      <c r="B1011" s="200"/>
      <c r="C1011" s="200"/>
      <c r="D1011" s="201"/>
      <c r="E1011" s="113"/>
      <c r="F1011" s="113"/>
      <c r="G1011" s="113"/>
      <c r="H1011" s="113"/>
      <c r="I1011" s="203"/>
      <c r="J1011" s="203"/>
      <c r="K1011" s="203"/>
      <c r="L1011" s="203"/>
      <c r="M1011" s="203"/>
      <c r="N1011" s="204"/>
      <c r="O1011" s="204"/>
      <c r="P1011" s="201"/>
      <c r="Q1011" s="201"/>
    </row>
    <row r="1012" spans="1:17" x14ac:dyDescent="0.2">
      <c r="A1012" s="113"/>
      <c r="B1012" s="200"/>
      <c r="C1012" s="200"/>
      <c r="D1012" s="201"/>
      <c r="E1012" s="113"/>
      <c r="F1012" s="113"/>
      <c r="G1012" s="113"/>
      <c r="H1012" s="113"/>
      <c r="I1012" s="203"/>
      <c r="J1012" s="203"/>
      <c r="K1012" s="203"/>
      <c r="L1012" s="203"/>
      <c r="M1012" s="203"/>
      <c r="N1012" s="204"/>
      <c r="O1012" s="204"/>
      <c r="P1012" s="201"/>
      <c r="Q1012" s="201"/>
    </row>
    <row r="1013" spans="1:17" x14ac:dyDescent="0.2">
      <c r="A1013" s="113"/>
      <c r="B1013" s="200"/>
      <c r="C1013" s="200"/>
      <c r="D1013" s="201"/>
      <c r="E1013" s="113"/>
      <c r="F1013" s="113"/>
      <c r="G1013" s="113"/>
      <c r="H1013" s="113"/>
      <c r="I1013" s="203"/>
      <c r="J1013" s="203"/>
      <c r="K1013" s="203"/>
      <c r="L1013" s="203"/>
      <c r="M1013" s="203"/>
      <c r="N1013" s="204"/>
      <c r="O1013" s="204"/>
      <c r="P1013" s="201"/>
      <c r="Q1013" s="201"/>
    </row>
    <row r="1014" spans="1:17" x14ac:dyDescent="0.2">
      <c r="A1014" s="113"/>
      <c r="B1014" s="200"/>
      <c r="C1014" s="200"/>
      <c r="D1014" s="201"/>
      <c r="E1014" s="113"/>
      <c r="F1014" s="113"/>
      <c r="G1014" s="113"/>
      <c r="H1014" s="113"/>
      <c r="I1014" s="203"/>
      <c r="J1014" s="203"/>
      <c r="K1014" s="203"/>
      <c r="L1014" s="203"/>
      <c r="M1014" s="203"/>
      <c r="N1014" s="204"/>
      <c r="O1014" s="204"/>
      <c r="P1014" s="201"/>
      <c r="Q1014" s="201"/>
    </row>
    <row r="1015" spans="1:17" x14ac:dyDescent="0.2">
      <c r="A1015" s="113"/>
      <c r="B1015" s="200"/>
      <c r="C1015" s="200"/>
      <c r="D1015" s="201"/>
      <c r="E1015" s="113"/>
      <c r="F1015" s="113"/>
      <c r="G1015" s="113"/>
      <c r="H1015" s="113"/>
      <c r="I1015" s="203"/>
      <c r="J1015" s="203"/>
      <c r="K1015" s="203"/>
      <c r="L1015" s="203"/>
      <c r="M1015" s="203"/>
      <c r="N1015" s="204"/>
      <c r="O1015" s="204"/>
      <c r="P1015" s="201"/>
      <c r="Q1015" s="201"/>
    </row>
    <row r="1016" spans="1:17" x14ac:dyDescent="0.2">
      <c r="A1016" s="113"/>
      <c r="B1016" s="200"/>
      <c r="C1016" s="200"/>
      <c r="D1016" s="201"/>
      <c r="E1016" s="113"/>
      <c r="F1016" s="113"/>
      <c r="G1016" s="113"/>
      <c r="H1016" s="113"/>
      <c r="I1016" s="203"/>
      <c r="J1016" s="203"/>
      <c r="K1016" s="203"/>
      <c r="L1016" s="203"/>
      <c r="M1016" s="203"/>
      <c r="N1016" s="204"/>
      <c r="O1016" s="204"/>
      <c r="P1016" s="201"/>
      <c r="Q1016" s="201"/>
    </row>
    <row r="1017" spans="1:17" x14ac:dyDescent="0.2">
      <c r="A1017" s="113"/>
      <c r="B1017" s="200"/>
      <c r="C1017" s="200"/>
      <c r="D1017" s="201"/>
      <c r="E1017" s="113"/>
      <c r="F1017" s="113"/>
      <c r="G1017" s="113"/>
      <c r="H1017" s="113"/>
      <c r="I1017" s="203"/>
      <c r="J1017" s="203"/>
      <c r="K1017" s="203"/>
      <c r="L1017" s="203"/>
      <c r="M1017" s="203"/>
      <c r="N1017" s="204"/>
      <c r="O1017" s="204"/>
      <c r="P1017" s="201"/>
      <c r="Q1017" s="201"/>
    </row>
    <row r="1018" spans="1:17" x14ac:dyDescent="0.2">
      <c r="A1018" s="113"/>
      <c r="B1018" s="200"/>
      <c r="C1018" s="200"/>
      <c r="D1018" s="201"/>
      <c r="E1018" s="113"/>
      <c r="F1018" s="113"/>
      <c r="G1018" s="113"/>
      <c r="H1018" s="113"/>
      <c r="I1018" s="203"/>
      <c r="J1018" s="203"/>
      <c r="K1018" s="203"/>
      <c r="L1018" s="203"/>
      <c r="M1018" s="203"/>
      <c r="N1018" s="204"/>
      <c r="O1018" s="204"/>
      <c r="P1018" s="201"/>
      <c r="Q1018" s="201"/>
    </row>
    <row r="1019" spans="1:17" x14ac:dyDescent="0.2">
      <c r="A1019" s="113"/>
      <c r="B1019" s="200"/>
      <c r="C1019" s="200"/>
      <c r="D1019" s="201"/>
      <c r="E1019" s="113"/>
      <c r="F1019" s="113"/>
      <c r="G1019" s="113"/>
      <c r="H1019" s="113"/>
      <c r="I1019" s="203"/>
      <c r="J1019" s="203"/>
      <c r="K1019" s="203"/>
      <c r="L1019" s="203"/>
      <c r="M1019" s="203"/>
      <c r="N1019" s="204"/>
      <c r="O1019" s="204"/>
      <c r="P1019" s="201"/>
      <c r="Q1019" s="201"/>
    </row>
    <row r="1020" spans="1:17" x14ac:dyDescent="0.2">
      <c r="A1020" s="113"/>
      <c r="B1020" s="200"/>
      <c r="C1020" s="200"/>
      <c r="D1020" s="201"/>
      <c r="E1020" s="113"/>
      <c r="F1020" s="113"/>
      <c r="G1020" s="113"/>
      <c r="H1020" s="113"/>
      <c r="I1020" s="203"/>
      <c r="J1020" s="203"/>
      <c r="K1020" s="203"/>
      <c r="L1020" s="203"/>
      <c r="M1020" s="203"/>
      <c r="N1020" s="204"/>
      <c r="O1020" s="204"/>
      <c r="P1020" s="201"/>
      <c r="Q1020" s="201"/>
    </row>
    <row r="1021" spans="1:17" x14ac:dyDescent="0.2">
      <c r="A1021" s="113"/>
      <c r="B1021" s="200"/>
      <c r="C1021" s="200"/>
      <c r="D1021" s="201"/>
      <c r="E1021" s="113"/>
      <c r="F1021" s="113"/>
      <c r="G1021" s="113"/>
      <c r="H1021" s="113"/>
      <c r="I1021" s="203"/>
      <c r="J1021" s="203"/>
      <c r="K1021" s="203"/>
      <c r="L1021" s="203"/>
      <c r="M1021" s="203"/>
      <c r="N1021" s="204"/>
      <c r="O1021" s="204"/>
      <c r="P1021" s="201"/>
      <c r="Q1021" s="201"/>
    </row>
    <row r="1022" spans="1:17" x14ac:dyDescent="0.2">
      <c r="A1022" s="113"/>
      <c r="B1022" s="200"/>
      <c r="C1022" s="200"/>
      <c r="D1022" s="201"/>
      <c r="E1022" s="113"/>
      <c r="F1022" s="113"/>
      <c r="G1022" s="113"/>
      <c r="H1022" s="113"/>
      <c r="I1022" s="203"/>
      <c r="J1022" s="203"/>
      <c r="K1022" s="203"/>
      <c r="L1022" s="203"/>
      <c r="M1022" s="203"/>
      <c r="N1022" s="204"/>
      <c r="O1022" s="204"/>
      <c r="P1022" s="201"/>
      <c r="Q1022" s="201"/>
    </row>
    <row r="1023" spans="1:17" x14ac:dyDescent="0.2">
      <c r="A1023" s="113"/>
      <c r="B1023" s="200"/>
      <c r="C1023" s="200"/>
      <c r="D1023" s="201"/>
      <c r="E1023" s="113"/>
      <c r="F1023" s="113"/>
      <c r="G1023" s="113"/>
      <c r="H1023" s="113"/>
      <c r="I1023" s="203"/>
      <c r="J1023" s="203"/>
      <c r="K1023" s="203"/>
      <c r="L1023" s="203"/>
      <c r="M1023" s="203"/>
      <c r="N1023" s="204"/>
      <c r="O1023" s="204"/>
      <c r="P1023" s="201"/>
      <c r="Q1023" s="201"/>
    </row>
    <row r="1024" spans="1:17" x14ac:dyDescent="0.2">
      <c r="A1024" s="113"/>
      <c r="B1024" s="200"/>
      <c r="C1024" s="200"/>
      <c r="D1024" s="201"/>
      <c r="E1024" s="113"/>
      <c r="F1024" s="113"/>
      <c r="G1024" s="113"/>
      <c r="H1024" s="113"/>
      <c r="I1024" s="203"/>
      <c r="J1024" s="203"/>
      <c r="K1024" s="203"/>
      <c r="L1024" s="203"/>
      <c r="M1024" s="203"/>
      <c r="N1024" s="204"/>
      <c r="O1024" s="204"/>
      <c r="P1024" s="201"/>
      <c r="Q1024" s="201"/>
    </row>
    <row r="1025" spans="1:17" x14ac:dyDescent="0.2">
      <c r="A1025" s="113"/>
      <c r="B1025" s="200"/>
      <c r="C1025" s="200"/>
      <c r="D1025" s="201"/>
      <c r="E1025" s="113"/>
      <c r="F1025" s="113"/>
      <c r="G1025" s="113"/>
      <c r="H1025" s="113"/>
      <c r="I1025" s="203"/>
      <c r="J1025" s="203"/>
      <c r="K1025" s="203"/>
      <c r="L1025" s="203"/>
      <c r="M1025" s="203"/>
      <c r="N1025" s="204"/>
      <c r="O1025" s="204"/>
      <c r="P1025" s="201"/>
      <c r="Q1025" s="201"/>
    </row>
    <row r="1026" spans="1:17" x14ac:dyDescent="0.2">
      <c r="A1026" s="113"/>
      <c r="B1026" s="200"/>
      <c r="C1026" s="200"/>
      <c r="D1026" s="201"/>
      <c r="E1026" s="113"/>
      <c r="F1026" s="113"/>
      <c r="G1026" s="113"/>
      <c r="H1026" s="113"/>
      <c r="I1026" s="203"/>
      <c r="J1026" s="203"/>
      <c r="K1026" s="203"/>
      <c r="L1026" s="203"/>
      <c r="M1026" s="203"/>
      <c r="N1026" s="204"/>
      <c r="O1026" s="204"/>
      <c r="P1026" s="201"/>
      <c r="Q1026" s="201"/>
    </row>
    <row r="1027" spans="1:17" x14ac:dyDescent="0.2">
      <c r="A1027" s="113"/>
      <c r="B1027" s="200"/>
      <c r="C1027" s="200"/>
      <c r="D1027" s="201"/>
      <c r="E1027" s="113"/>
      <c r="F1027" s="113"/>
      <c r="G1027" s="113"/>
      <c r="H1027" s="113"/>
      <c r="I1027" s="203"/>
      <c r="J1027" s="203"/>
      <c r="K1027" s="203"/>
      <c r="L1027" s="203"/>
      <c r="M1027" s="203"/>
      <c r="N1027" s="204"/>
      <c r="O1027" s="204"/>
      <c r="P1027" s="201"/>
      <c r="Q1027" s="201"/>
    </row>
    <row r="1028" spans="1:17" x14ac:dyDescent="0.2">
      <c r="A1028" s="113"/>
      <c r="B1028" s="200"/>
      <c r="C1028" s="200"/>
      <c r="D1028" s="201"/>
      <c r="E1028" s="113"/>
      <c r="F1028" s="113"/>
      <c r="G1028" s="113"/>
      <c r="H1028" s="113"/>
      <c r="I1028" s="203"/>
      <c r="J1028" s="203"/>
      <c r="K1028" s="203"/>
      <c r="L1028" s="203"/>
      <c r="M1028" s="203"/>
      <c r="N1028" s="204"/>
      <c r="O1028" s="204"/>
      <c r="P1028" s="201"/>
      <c r="Q1028" s="201"/>
    </row>
    <row r="1029" spans="1:17" x14ac:dyDescent="0.2">
      <c r="A1029" s="113"/>
      <c r="B1029" s="200"/>
      <c r="C1029" s="200"/>
      <c r="D1029" s="201"/>
      <c r="E1029" s="113"/>
      <c r="F1029" s="113"/>
      <c r="G1029" s="113"/>
      <c r="H1029" s="113"/>
      <c r="I1029" s="203"/>
      <c r="J1029" s="203"/>
      <c r="K1029" s="203"/>
      <c r="L1029" s="203"/>
      <c r="M1029" s="203"/>
      <c r="N1029" s="204"/>
      <c r="O1029" s="204"/>
      <c r="P1029" s="201"/>
      <c r="Q1029" s="201"/>
    </row>
    <row r="1030" spans="1:17" x14ac:dyDescent="0.2">
      <c r="A1030" s="113"/>
      <c r="B1030" s="200"/>
      <c r="C1030" s="200"/>
      <c r="D1030" s="201"/>
      <c r="E1030" s="113"/>
      <c r="F1030" s="113"/>
      <c r="G1030" s="113"/>
      <c r="H1030" s="113"/>
      <c r="I1030" s="203"/>
      <c r="J1030" s="203"/>
      <c r="K1030" s="203"/>
      <c r="L1030" s="203"/>
      <c r="M1030" s="203"/>
      <c r="N1030" s="204"/>
      <c r="O1030" s="204"/>
      <c r="P1030" s="201"/>
      <c r="Q1030" s="201"/>
    </row>
    <row r="1031" spans="1:17" x14ac:dyDescent="0.2">
      <c r="A1031" s="113"/>
      <c r="B1031" s="200"/>
      <c r="C1031" s="200"/>
      <c r="D1031" s="201"/>
      <c r="E1031" s="113"/>
      <c r="F1031" s="113"/>
      <c r="G1031" s="113"/>
      <c r="H1031" s="113"/>
      <c r="I1031" s="203"/>
      <c r="J1031" s="203"/>
      <c r="K1031" s="203"/>
      <c r="L1031" s="203"/>
      <c r="M1031" s="203"/>
      <c r="N1031" s="204"/>
      <c r="O1031" s="204"/>
      <c r="P1031" s="201"/>
      <c r="Q1031" s="201"/>
    </row>
    <row r="1032" spans="1:17" x14ac:dyDescent="0.2">
      <c r="A1032" s="113"/>
      <c r="B1032" s="200"/>
      <c r="C1032" s="200"/>
      <c r="D1032" s="201"/>
      <c r="E1032" s="113"/>
      <c r="F1032" s="113"/>
      <c r="G1032" s="113"/>
      <c r="H1032" s="113"/>
      <c r="I1032" s="203"/>
      <c r="J1032" s="203"/>
      <c r="K1032" s="203"/>
      <c r="L1032" s="203"/>
      <c r="M1032" s="203"/>
      <c r="N1032" s="204"/>
      <c r="O1032" s="204"/>
      <c r="P1032" s="201"/>
      <c r="Q1032" s="201"/>
    </row>
    <row r="1033" spans="1:17" x14ac:dyDescent="0.2">
      <c r="A1033" s="113"/>
      <c r="B1033" s="200"/>
      <c r="C1033" s="200"/>
      <c r="D1033" s="201"/>
      <c r="E1033" s="113"/>
      <c r="F1033" s="113"/>
      <c r="G1033" s="113"/>
      <c r="H1033" s="113"/>
      <c r="I1033" s="203"/>
      <c r="J1033" s="203"/>
      <c r="K1033" s="203"/>
      <c r="L1033" s="203"/>
      <c r="M1033" s="203"/>
      <c r="N1033" s="204"/>
      <c r="O1033" s="204"/>
      <c r="P1033" s="201"/>
      <c r="Q1033" s="201"/>
    </row>
    <row r="1034" spans="1:17" x14ac:dyDescent="0.2">
      <c r="A1034" s="113"/>
      <c r="B1034" s="200"/>
      <c r="C1034" s="200"/>
      <c r="D1034" s="201"/>
      <c r="E1034" s="113"/>
      <c r="F1034" s="113"/>
      <c r="G1034" s="113"/>
      <c r="H1034" s="113"/>
      <c r="I1034" s="203"/>
      <c r="J1034" s="203"/>
      <c r="K1034" s="203"/>
      <c r="L1034" s="203"/>
      <c r="M1034" s="203"/>
      <c r="N1034" s="204"/>
      <c r="O1034" s="204"/>
      <c r="P1034" s="201"/>
      <c r="Q1034" s="201"/>
    </row>
    <row r="1035" spans="1:17" x14ac:dyDescent="0.2">
      <c r="A1035" s="113"/>
      <c r="B1035" s="200"/>
      <c r="C1035" s="200"/>
      <c r="D1035" s="201"/>
      <c r="E1035" s="113"/>
      <c r="F1035" s="113"/>
      <c r="G1035" s="113"/>
      <c r="H1035" s="113"/>
      <c r="I1035" s="203"/>
      <c r="J1035" s="203"/>
      <c r="K1035" s="203"/>
      <c r="L1035" s="203"/>
      <c r="M1035" s="203"/>
      <c r="N1035" s="204"/>
      <c r="O1035" s="204"/>
      <c r="P1035" s="201"/>
      <c r="Q1035" s="201"/>
    </row>
    <row r="1036" spans="1:17" x14ac:dyDescent="0.2">
      <c r="A1036" s="113"/>
      <c r="B1036" s="200"/>
      <c r="C1036" s="200"/>
      <c r="D1036" s="201"/>
      <c r="E1036" s="113"/>
      <c r="F1036" s="113"/>
      <c r="G1036" s="113"/>
      <c r="H1036" s="113"/>
      <c r="I1036" s="203"/>
      <c r="J1036" s="203"/>
      <c r="K1036" s="203"/>
      <c r="L1036" s="203"/>
      <c r="M1036" s="203"/>
      <c r="N1036" s="204"/>
      <c r="O1036" s="204"/>
      <c r="P1036" s="201"/>
      <c r="Q1036" s="201"/>
    </row>
    <row r="1037" spans="1:17" x14ac:dyDescent="0.2">
      <c r="A1037" s="113"/>
      <c r="B1037" s="200"/>
      <c r="C1037" s="200"/>
      <c r="D1037" s="201"/>
      <c r="E1037" s="113"/>
      <c r="F1037" s="113"/>
      <c r="G1037" s="113"/>
      <c r="H1037" s="113"/>
      <c r="I1037" s="203"/>
      <c r="J1037" s="203"/>
      <c r="K1037" s="203"/>
      <c r="L1037" s="203"/>
      <c r="M1037" s="203"/>
      <c r="N1037" s="204"/>
      <c r="O1037" s="204"/>
      <c r="P1037" s="201"/>
      <c r="Q1037" s="201"/>
    </row>
    <row r="1038" spans="1:17" x14ac:dyDescent="0.2">
      <c r="A1038" s="113"/>
      <c r="B1038" s="200"/>
      <c r="C1038" s="200"/>
      <c r="D1038" s="201"/>
      <c r="E1038" s="113"/>
      <c r="F1038" s="113"/>
      <c r="G1038" s="113"/>
      <c r="H1038" s="113"/>
      <c r="I1038" s="203"/>
      <c r="J1038" s="203"/>
      <c r="K1038" s="203"/>
      <c r="L1038" s="203"/>
      <c r="M1038" s="203"/>
      <c r="N1038" s="204"/>
      <c r="O1038" s="204"/>
      <c r="P1038" s="201"/>
      <c r="Q1038" s="201"/>
    </row>
    <row r="1039" spans="1:17" x14ac:dyDescent="0.2">
      <c r="A1039" s="113"/>
      <c r="B1039" s="200"/>
      <c r="C1039" s="200"/>
      <c r="D1039" s="201"/>
      <c r="E1039" s="113"/>
      <c r="F1039" s="113"/>
      <c r="G1039" s="113"/>
      <c r="H1039" s="113"/>
      <c r="I1039" s="203"/>
      <c r="J1039" s="203"/>
      <c r="K1039" s="203"/>
      <c r="L1039" s="203"/>
      <c r="M1039" s="203"/>
      <c r="N1039" s="204"/>
      <c r="O1039" s="204"/>
      <c r="P1039" s="201"/>
      <c r="Q1039" s="201"/>
    </row>
    <row r="1040" spans="1:17" x14ac:dyDescent="0.2">
      <c r="A1040" s="113"/>
      <c r="B1040" s="200"/>
      <c r="C1040" s="200"/>
      <c r="D1040" s="201"/>
      <c r="E1040" s="113"/>
      <c r="F1040" s="113"/>
      <c r="G1040" s="113"/>
      <c r="H1040" s="113"/>
      <c r="I1040" s="203"/>
      <c r="J1040" s="203"/>
      <c r="K1040" s="203"/>
      <c r="L1040" s="203"/>
      <c r="M1040" s="203"/>
      <c r="N1040" s="204"/>
      <c r="O1040" s="204"/>
      <c r="P1040" s="201"/>
      <c r="Q1040" s="201"/>
    </row>
    <row r="1041" spans="1:17" x14ac:dyDescent="0.2">
      <c r="A1041" s="113"/>
      <c r="B1041" s="200"/>
      <c r="C1041" s="200"/>
      <c r="D1041" s="201"/>
      <c r="E1041" s="113"/>
      <c r="F1041" s="113"/>
      <c r="G1041" s="113"/>
      <c r="H1041" s="113"/>
      <c r="I1041" s="203"/>
      <c r="J1041" s="203"/>
      <c r="K1041" s="203"/>
      <c r="L1041" s="203"/>
      <c r="M1041" s="203"/>
      <c r="N1041" s="204"/>
      <c r="O1041" s="204"/>
      <c r="P1041" s="201"/>
      <c r="Q1041" s="201"/>
    </row>
    <row r="1042" spans="1:17" x14ac:dyDescent="0.2">
      <c r="A1042" s="113"/>
      <c r="B1042" s="200"/>
      <c r="C1042" s="200"/>
      <c r="D1042" s="201"/>
      <c r="E1042" s="113"/>
      <c r="F1042" s="113"/>
      <c r="G1042" s="113"/>
      <c r="H1042" s="113"/>
      <c r="I1042" s="203"/>
      <c r="J1042" s="203"/>
      <c r="K1042" s="203"/>
      <c r="L1042" s="203"/>
      <c r="M1042" s="203"/>
      <c r="N1042" s="204"/>
      <c r="O1042" s="204"/>
      <c r="P1042" s="201"/>
      <c r="Q1042" s="201"/>
    </row>
    <row r="1043" spans="1:17" x14ac:dyDescent="0.2">
      <c r="A1043" s="113"/>
      <c r="B1043" s="200"/>
      <c r="C1043" s="200"/>
      <c r="D1043" s="201"/>
      <c r="E1043" s="113"/>
      <c r="F1043" s="113"/>
      <c r="G1043" s="113"/>
      <c r="H1043" s="113"/>
      <c r="I1043" s="203"/>
      <c r="J1043" s="203"/>
      <c r="K1043" s="203"/>
      <c r="L1043" s="203"/>
      <c r="M1043" s="203"/>
      <c r="N1043" s="204"/>
      <c r="O1043" s="204"/>
      <c r="P1043" s="201"/>
      <c r="Q1043" s="201"/>
    </row>
    <row r="1044" spans="1:17" x14ac:dyDescent="0.2">
      <c r="A1044" s="113"/>
      <c r="B1044" s="200"/>
      <c r="C1044" s="200"/>
      <c r="D1044" s="201"/>
      <c r="E1044" s="113"/>
      <c r="F1044" s="113"/>
      <c r="G1044" s="113"/>
      <c r="H1044" s="113"/>
      <c r="I1044" s="203"/>
      <c r="J1044" s="203"/>
      <c r="K1044" s="203"/>
      <c r="L1044" s="203"/>
      <c r="M1044" s="203"/>
      <c r="N1044" s="204"/>
      <c r="O1044" s="204"/>
      <c r="P1044" s="201"/>
      <c r="Q1044" s="201"/>
    </row>
    <row r="1045" spans="1:17" x14ac:dyDescent="0.2">
      <c r="A1045" s="113"/>
      <c r="B1045" s="200"/>
      <c r="C1045" s="200"/>
      <c r="D1045" s="201"/>
      <c r="E1045" s="113"/>
      <c r="F1045" s="113"/>
      <c r="G1045" s="113"/>
      <c r="H1045" s="113"/>
      <c r="I1045" s="203"/>
      <c r="J1045" s="203"/>
      <c r="K1045" s="203"/>
      <c r="L1045" s="203"/>
      <c r="M1045" s="203"/>
      <c r="N1045" s="204"/>
      <c r="O1045" s="204"/>
      <c r="P1045" s="201"/>
      <c r="Q1045" s="201"/>
    </row>
    <row r="1046" spans="1:17" x14ac:dyDescent="0.2">
      <c r="A1046" s="113"/>
      <c r="B1046" s="200"/>
      <c r="C1046" s="200"/>
      <c r="D1046" s="201"/>
      <c r="E1046" s="113"/>
      <c r="F1046" s="113"/>
      <c r="G1046" s="113"/>
      <c r="H1046" s="113"/>
      <c r="I1046" s="203"/>
      <c r="J1046" s="203"/>
      <c r="K1046" s="203"/>
      <c r="L1046" s="203"/>
      <c r="M1046" s="203"/>
      <c r="N1046" s="204"/>
      <c r="O1046" s="204"/>
      <c r="P1046" s="201"/>
      <c r="Q1046" s="201"/>
    </row>
    <row r="1047" spans="1:17" x14ac:dyDescent="0.2">
      <c r="A1047" s="113"/>
      <c r="B1047" s="200"/>
      <c r="C1047" s="200"/>
      <c r="D1047" s="201"/>
      <c r="E1047" s="113"/>
      <c r="F1047" s="113"/>
      <c r="G1047" s="113"/>
      <c r="H1047" s="113"/>
      <c r="I1047" s="203"/>
      <c r="J1047" s="203"/>
      <c r="K1047" s="203"/>
      <c r="L1047" s="203"/>
      <c r="M1047" s="203"/>
      <c r="N1047" s="204"/>
      <c r="O1047" s="204"/>
      <c r="P1047" s="201"/>
      <c r="Q1047" s="201"/>
    </row>
    <row r="1048" spans="1:17" x14ac:dyDescent="0.2">
      <c r="A1048" s="113"/>
      <c r="B1048" s="200"/>
      <c r="C1048" s="200"/>
      <c r="D1048" s="201"/>
      <c r="E1048" s="113"/>
      <c r="F1048" s="113"/>
      <c r="G1048" s="113"/>
      <c r="H1048" s="113"/>
      <c r="I1048" s="203"/>
      <c r="J1048" s="203"/>
      <c r="K1048" s="203"/>
      <c r="L1048" s="203"/>
      <c r="M1048" s="203"/>
      <c r="N1048" s="204"/>
      <c r="O1048" s="204"/>
      <c r="P1048" s="201"/>
      <c r="Q1048" s="201"/>
    </row>
    <row r="1049" spans="1:17" x14ac:dyDescent="0.2">
      <c r="A1049" s="113"/>
      <c r="B1049" s="200"/>
      <c r="C1049" s="200"/>
      <c r="D1049" s="201"/>
      <c r="E1049" s="113"/>
      <c r="F1049" s="113"/>
      <c r="G1049" s="113"/>
      <c r="H1049" s="113"/>
      <c r="I1049" s="203"/>
      <c r="J1049" s="203"/>
      <c r="K1049" s="203"/>
      <c r="L1049" s="203"/>
      <c r="M1049" s="203"/>
      <c r="N1049" s="204"/>
      <c r="O1049" s="204"/>
      <c r="P1049" s="201"/>
      <c r="Q1049" s="201"/>
    </row>
    <row r="1050" spans="1:17" x14ac:dyDescent="0.2">
      <c r="A1050" s="113"/>
      <c r="B1050" s="200"/>
      <c r="C1050" s="200"/>
      <c r="D1050" s="201"/>
      <c r="E1050" s="113"/>
      <c r="F1050" s="113"/>
      <c r="G1050" s="113"/>
      <c r="H1050" s="113"/>
      <c r="I1050" s="203"/>
      <c r="J1050" s="203"/>
      <c r="K1050" s="203"/>
      <c r="L1050" s="203"/>
      <c r="M1050" s="203"/>
      <c r="N1050" s="204"/>
      <c r="O1050" s="204"/>
      <c r="P1050" s="201"/>
      <c r="Q1050" s="201"/>
    </row>
    <row r="1051" spans="1:17" x14ac:dyDescent="0.2">
      <c r="A1051" s="113"/>
      <c r="B1051" s="200"/>
      <c r="C1051" s="200"/>
      <c r="D1051" s="201"/>
      <c r="E1051" s="113"/>
      <c r="F1051" s="113"/>
      <c r="G1051" s="113"/>
      <c r="H1051" s="113"/>
      <c r="I1051" s="203"/>
      <c r="J1051" s="203"/>
      <c r="K1051" s="203"/>
      <c r="L1051" s="203"/>
      <c r="M1051" s="203"/>
      <c r="N1051" s="204"/>
      <c r="O1051" s="204"/>
      <c r="P1051" s="201"/>
      <c r="Q1051" s="201"/>
    </row>
    <row r="1052" spans="1:17" x14ac:dyDescent="0.2">
      <c r="A1052" s="113"/>
      <c r="B1052" s="200"/>
      <c r="C1052" s="200"/>
      <c r="D1052" s="201"/>
      <c r="E1052" s="113"/>
      <c r="F1052" s="113"/>
      <c r="G1052" s="113"/>
      <c r="H1052" s="113"/>
      <c r="I1052" s="203"/>
      <c r="J1052" s="203"/>
      <c r="K1052" s="203"/>
      <c r="L1052" s="203"/>
      <c r="M1052" s="203"/>
      <c r="N1052" s="204"/>
      <c r="O1052" s="204"/>
      <c r="P1052" s="201"/>
      <c r="Q1052" s="201"/>
    </row>
    <row r="1053" spans="1:17" x14ac:dyDescent="0.2">
      <c r="A1053" s="113"/>
      <c r="B1053" s="200"/>
      <c r="C1053" s="200"/>
      <c r="D1053" s="201"/>
      <c r="E1053" s="113"/>
      <c r="F1053" s="113"/>
      <c r="G1053" s="113"/>
      <c r="H1053" s="113"/>
      <c r="I1053" s="203"/>
      <c r="J1053" s="203"/>
      <c r="K1053" s="203"/>
      <c r="L1053" s="203"/>
      <c r="M1053" s="203"/>
      <c r="N1053" s="204"/>
      <c r="O1053" s="204"/>
      <c r="P1053" s="201"/>
      <c r="Q1053" s="201"/>
    </row>
    <row r="1054" spans="1:17" x14ac:dyDescent="0.2">
      <c r="A1054" s="113"/>
      <c r="B1054" s="200"/>
      <c r="C1054" s="200"/>
      <c r="D1054" s="201"/>
      <c r="E1054" s="113"/>
      <c r="F1054" s="113"/>
      <c r="G1054" s="113"/>
      <c r="H1054" s="113"/>
      <c r="I1054" s="203"/>
      <c r="J1054" s="203"/>
      <c r="K1054" s="203"/>
      <c r="L1054" s="203"/>
      <c r="M1054" s="203"/>
      <c r="N1054" s="204"/>
      <c r="O1054" s="204"/>
      <c r="P1054" s="201"/>
      <c r="Q1054" s="201"/>
    </row>
    <row r="1055" spans="1:17" x14ac:dyDescent="0.2">
      <c r="A1055" s="113"/>
      <c r="B1055" s="200"/>
      <c r="C1055" s="200"/>
      <c r="D1055" s="201"/>
      <c r="E1055" s="113"/>
      <c r="F1055" s="113"/>
      <c r="G1055" s="113"/>
      <c r="H1055" s="113"/>
      <c r="I1055" s="203"/>
      <c r="J1055" s="203"/>
      <c r="K1055" s="203"/>
      <c r="L1055" s="203"/>
      <c r="M1055" s="203"/>
      <c r="N1055" s="204"/>
      <c r="O1055" s="204"/>
      <c r="P1055" s="201"/>
      <c r="Q1055" s="201"/>
    </row>
    <row r="1056" spans="1:17" x14ac:dyDescent="0.2">
      <c r="A1056" s="113"/>
      <c r="B1056" s="200"/>
      <c r="C1056" s="200"/>
      <c r="D1056" s="201"/>
      <c r="E1056" s="113"/>
      <c r="F1056" s="113"/>
      <c r="G1056" s="113"/>
      <c r="H1056" s="113"/>
      <c r="I1056" s="203"/>
      <c r="J1056" s="203"/>
      <c r="K1056" s="203"/>
      <c r="L1056" s="203"/>
      <c r="M1056" s="203"/>
      <c r="N1056" s="204"/>
      <c r="O1056" s="204"/>
      <c r="P1056" s="201"/>
      <c r="Q1056" s="201"/>
    </row>
    <row r="1057" spans="1:17" x14ac:dyDescent="0.2">
      <c r="A1057" s="113"/>
      <c r="B1057" s="200"/>
      <c r="C1057" s="200"/>
      <c r="D1057" s="201"/>
      <c r="E1057" s="113"/>
      <c r="F1057" s="113"/>
      <c r="G1057" s="113"/>
      <c r="H1057" s="113"/>
      <c r="I1057" s="203"/>
      <c r="J1057" s="203"/>
      <c r="K1057" s="203"/>
      <c r="L1057" s="203"/>
      <c r="M1057" s="203"/>
      <c r="N1057" s="204"/>
      <c r="O1057" s="204"/>
      <c r="P1057" s="201"/>
      <c r="Q1057" s="201"/>
    </row>
    <row r="1058" spans="1:17" x14ac:dyDescent="0.2">
      <c r="A1058" s="113"/>
      <c r="B1058" s="200"/>
      <c r="C1058" s="200"/>
      <c r="D1058" s="201"/>
      <c r="E1058" s="113"/>
      <c r="F1058" s="113"/>
      <c r="G1058" s="113"/>
      <c r="H1058" s="113"/>
      <c r="I1058" s="203"/>
      <c r="J1058" s="203"/>
      <c r="K1058" s="203"/>
      <c r="L1058" s="203"/>
      <c r="M1058" s="203"/>
      <c r="N1058" s="204"/>
      <c r="O1058" s="204"/>
      <c r="P1058" s="201"/>
      <c r="Q1058" s="201"/>
    </row>
    <row r="1059" spans="1:17" x14ac:dyDescent="0.2">
      <c r="A1059" s="113"/>
      <c r="B1059" s="200"/>
      <c r="C1059" s="200"/>
      <c r="D1059" s="201"/>
      <c r="E1059" s="113"/>
      <c r="F1059" s="113"/>
      <c r="G1059" s="113"/>
      <c r="H1059" s="113"/>
      <c r="I1059" s="203"/>
      <c r="J1059" s="203"/>
      <c r="K1059" s="203"/>
      <c r="L1059" s="203"/>
      <c r="M1059" s="203"/>
      <c r="N1059" s="204"/>
      <c r="O1059" s="204"/>
      <c r="P1059" s="201"/>
      <c r="Q1059" s="201"/>
    </row>
    <row r="1060" spans="1:17" x14ac:dyDescent="0.2">
      <c r="A1060" s="113"/>
      <c r="B1060" s="200"/>
      <c r="C1060" s="200"/>
      <c r="D1060" s="201"/>
      <c r="E1060" s="113"/>
      <c r="F1060" s="113"/>
      <c r="G1060" s="113"/>
      <c r="H1060" s="113"/>
      <c r="I1060" s="203"/>
      <c r="J1060" s="203"/>
      <c r="K1060" s="203"/>
      <c r="L1060" s="203"/>
      <c r="M1060" s="203"/>
      <c r="N1060" s="204"/>
      <c r="O1060" s="204"/>
      <c r="P1060" s="201"/>
      <c r="Q1060" s="201"/>
    </row>
    <row r="1061" spans="1:17" x14ac:dyDescent="0.2">
      <c r="A1061" s="113"/>
      <c r="B1061" s="200"/>
      <c r="C1061" s="200"/>
      <c r="D1061" s="201"/>
      <c r="E1061" s="113"/>
      <c r="F1061" s="113"/>
      <c r="G1061" s="113"/>
      <c r="H1061" s="113"/>
      <c r="I1061" s="203"/>
      <c r="J1061" s="203"/>
      <c r="K1061" s="203"/>
      <c r="L1061" s="203"/>
      <c r="M1061" s="203"/>
      <c r="N1061" s="204"/>
      <c r="O1061" s="204"/>
      <c r="P1061" s="201"/>
      <c r="Q1061" s="201"/>
    </row>
    <row r="1062" spans="1:17" x14ac:dyDescent="0.2">
      <c r="A1062" s="113"/>
      <c r="B1062" s="200"/>
      <c r="C1062" s="200"/>
      <c r="D1062" s="201"/>
      <c r="E1062" s="113"/>
      <c r="F1062" s="113"/>
      <c r="G1062" s="113"/>
      <c r="H1062" s="113"/>
      <c r="I1062" s="203"/>
      <c r="J1062" s="203"/>
      <c r="K1062" s="203"/>
      <c r="L1062" s="203"/>
      <c r="M1062" s="203"/>
      <c r="N1062" s="204"/>
      <c r="O1062" s="204"/>
      <c r="P1062" s="201"/>
      <c r="Q1062" s="201"/>
    </row>
    <row r="1063" spans="1:17" x14ac:dyDescent="0.2">
      <c r="A1063" s="113"/>
      <c r="B1063" s="200"/>
      <c r="C1063" s="200"/>
      <c r="D1063" s="201"/>
      <c r="E1063" s="113"/>
      <c r="F1063" s="113"/>
      <c r="G1063" s="113"/>
      <c r="H1063" s="113"/>
      <c r="I1063" s="203"/>
      <c r="J1063" s="203"/>
      <c r="K1063" s="203"/>
      <c r="L1063" s="203"/>
      <c r="M1063" s="203"/>
      <c r="N1063" s="204"/>
      <c r="O1063" s="204"/>
      <c r="P1063" s="201"/>
      <c r="Q1063" s="201"/>
    </row>
    <row r="1064" spans="1:17" x14ac:dyDescent="0.2">
      <c r="A1064" s="113"/>
      <c r="B1064" s="200"/>
      <c r="C1064" s="200"/>
      <c r="D1064" s="201"/>
      <c r="E1064" s="113"/>
      <c r="F1064" s="113"/>
      <c r="G1064" s="113"/>
      <c r="H1064" s="113"/>
      <c r="I1064" s="203"/>
      <c r="J1064" s="203"/>
      <c r="K1064" s="203"/>
      <c r="L1064" s="203"/>
      <c r="M1064" s="203"/>
      <c r="N1064" s="204"/>
      <c r="O1064" s="204"/>
      <c r="P1064" s="201"/>
      <c r="Q1064" s="201"/>
    </row>
    <row r="1065" spans="1:17" x14ac:dyDescent="0.2">
      <c r="A1065" s="113"/>
      <c r="B1065" s="200"/>
      <c r="C1065" s="200"/>
      <c r="D1065" s="201"/>
      <c r="E1065" s="113"/>
      <c r="F1065" s="113"/>
      <c r="G1065" s="113"/>
      <c r="H1065" s="113"/>
      <c r="I1065" s="203"/>
      <c r="J1065" s="203"/>
      <c r="K1065" s="203"/>
      <c r="L1065" s="203"/>
      <c r="M1065" s="203"/>
      <c r="N1065" s="204"/>
      <c r="O1065" s="204"/>
      <c r="P1065" s="201"/>
      <c r="Q1065" s="201"/>
    </row>
    <row r="1066" spans="1:17" x14ac:dyDescent="0.2">
      <c r="A1066" s="113"/>
      <c r="B1066" s="200"/>
      <c r="C1066" s="200"/>
      <c r="D1066" s="201"/>
      <c r="E1066" s="113"/>
      <c r="F1066" s="113"/>
      <c r="G1066" s="113"/>
      <c r="H1066" s="113"/>
      <c r="I1066" s="203"/>
      <c r="J1066" s="203"/>
      <c r="K1066" s="203"/>
      <c r="L1066" s="203"/>
      <c r="M1066" s="203"/>
      <c r="N1066" s="204"/>
      <c r="O1066" s="204"/>
      <c r="P1066" s="201"/>
      <c r="Q1066" s="201"/>
    </row>
    <row r="1067" spans="1:17" x14ac:dyDescent="0.2">
      <c r="A1067" s="113"/>
      <c r="B1067" s="200"/>
      <c r="C1067" s="200"/>
      <c r="D1067" s="201"/>
      <c r="E1067" s="113"/>
      <c r="F1067" s="113"/>
      <c r="G1067" s="113"/>
      <c r="H1067" s="113"/>
      <c r="I1067" s="203"/>
      <c r="J1067" s="203"/>
      <c r="K1067" s="203"/>
      <c r="L1067" s="203"/>
      <c r="M1067" s="203"/>
      <c r="N1067" s="204"/>
      <c r="O1067" s="204"/>
      <c r="P1067" s="201"/>
      <c r="Q1067" s="201"/>
    </row>
    <row r="1068" spans="1:17" x14ac:dyDescent="0.2">
      <c r="A1068" s="113"/>
      <c r="B1068" s="200"/>
      <c r="C1068" s="200"/>
      <c r="D1068" s="201"/>
      <c r="E1068" s="113"/>
      <c r="F1068" s="113"/>
      <c r="G1068" s="113"/>
      <c r="H1068" s="113"/>
      <c r="I1068" s="203"/>
      <c r="J1068" s="203"/>
      <c r="K1068" s="203"/>
      <c r="L1068" s="203"/>
      <c r="M1068" s="203"/>
      <c r="N1068" s="204"/>
      <c r="O1068" s="204"/>
      <c r="P1068" s="201"/>
      <c r="Q1068" s="201"/>
    </row>
    <row r="1069" spans="1:17" x14ac:dyDescent="0.2">
      <c r="A1069" s="113"/>
      <c r="B1069" s="200"/>
      <c r="C1069" s="200"/>
      <c r="D1069" s="201"/>
      <c r="E1069" s="113"/>
      <c r="F1069" s="113"/>
      <c r="G1069" s="113"/>
      <c r="H1069" s="113"/>
      <c r="I1069" s="203"/>
      <c r="J1069" s="203"/>
      <c r="K1069" s="203"/>
      <c r="L1069" s="203"/>
      <c r="M1069" s="203"/>
      <c r="N1069" s="204"/>
      <c r="O1069" s="204"/>
      <c r="P1069" s="201"/>
      <c r="Q1069" s="201"/>
    </row>
    <row r="1070" spans="1:17" x14ac:dyDescent="0.2">
      <c r="A1070" s="113"/>
      <c r="B1070" s="200"/>
      <c r="C1070" s="200"/>
      <c r="D1070" s="201"/>
      <c r="E1070" s="113"/>
      <c r="F1070" s="113"/>
      <c r="G1070" s="113"/>
      <c r="H1070" s="113"/>
      <c r="I1070" s="203"/>
      <c r="J1070" s="203"/>
      <c r="K1070" s="203"/>
      <c r="L1070" s="203"/>
      <c r="M1070" s="203"/>
      <c r="N1070" s="204"/>
      <c r="O1070" s="204"/>
      <c r="P1070" s="201"/>
      <c r="Q1070" s="201"/>
    </row>
    <row r="1071" spans="1:17" x14ac:dyDescent="0.2">
      <c r="A1071" s="113"/>
      <c r="B1071" s="200"/>
      <c r="C1071" s="200"/>
      <c r="D1071" s="201"/>
      <c r="E1071" s="113"/>
      <c r="F1071" s="113"/>
      <c r="G1071" s="113"/>
      <c r="H1071" s="113"/>
      <c r="I1071" s="203"/>
      <c r="J1071" s="203"/>
      <c r="K1071" s="203"/>
      <c r="L1071" s="203"/>
      <c r="M1071" s="203"/>
      <c r="N1071" s="204"/>
      <c r="O1071" s="204"/>
      <c r="P1071" s="201"/>
      <c r="Q1071" s="201"/>
    </row>
    <row r="1072" spans="1:17" x14ac:dyDescent="0.2">
      <c r="A1072" s="113"/>
      <c r="B1072" s="200"/>
      <c r="C1072" s="200"/>
      <c r="D1072" s="201"/>
      <c r="E1072" s="113"/>
      <c r="F1072" s="113"/>
      <c r="G1072" s="113"/>
      <c r="H1072" s="113"/>
      <c r="I1072" s="203"/>
      <c r="J1072" s="203"/>
      <c r="K1072" s="203"/>
      <c r="L1072" s="203"/>
      <c r="M1072" s="203"/>
      <c r="N1072" s="204"/>
      <c r="O1072" s="204"/>
      <c r="P1072" s="201"/>
      <c r="Q1072" s="201"/>
    </row>
    <row r="1073" spans="1:17" x14ac:dyDescent="0.2">
      <c r="A1073" s="113"/>
      <c r="B1073" s="200"/>
      <c r="C1073" s="200"/>
      <c r="D1073" s="201"/>
      <c r="E1073" s="113"/>
      <c r="F1073" s="113"/>
      <c r="G1073" s="113"/>
      <c r="H1073" s="113"/>
      <c r="I1073" s="203"/>
      <c r="J1073" s="203"/>
      <c r="K1073" s="203"/>
      <c r="L1073" s="203"/>
      <c r="M1073" s="203"/>
      <c r="N1073" s="204"/>
      <c r="O1073" s="204"/>
      <c r="P1073" s="201"/>
      <c r="Q1073" s="201"/>
    </row>
    <row r="1074" spans="1:17" x14ac:dyDescent="0.2">
      <c r="A1074" s="113"/>
      <c r="B1074" s="200"/>
      <c r="C1074" s="200"/>
      <c r="D1074" s="201"/>
      <c r="E1074" s="113"/>
      <c r="F1074" s="113"/>
      <c r="G1074" s="113"/>
      <c r="H1074" s="113"/>
      <c r="I1074" s="203"/>
      <c r="J1074" s="203"/>
      <c r="K1074" s="203"/>
      <c r="L1074" s="203"/>
      <c r="M1074" s="203"/>
      <c r="N1074" s="204"/>
      <c r="O1074" s="204"/>
      <c r="P1074" s="201"/>
      <c r="Q1074" s="201"/>
    </row>
    <row r="1075" spans="1:17" x14ac:dyDescent="0.2">
      <c r="A1075" s="113"/>
      <c r="B1075" s="200"/>
      <c r="C1075" s="200"/>
      <c r="D1075" s="201"/>
      <c r="E1075" s="113"/>
      <c r="F1075" s="113"/>
      <c r="G1075" s="113"/>
      <c r="H1075" s="113"/>
      <c r="I1075" s="203"/>
      <c r="J1075" s="203"/>
      <c r="K1075" s="203"/>
      <c r="L1075" s="203"/>
      <c r="M1075" s="203"/>
      <c r="N1075" s="204"/>
      <c r="O1075" s="204"/>
      <c r="P1075" s="201"/>
      <c r="Q1075" s="201"/>
    </row>
    <row r="1076" spans="1:17" x14ac:dyDescent="0.2">
      <c r="A1076" s="113"/>
      <c r="B1076" s="200"/>
      <c r="C1076" s="200"/>
      <c r="D1076" s="201"/>
      <c r="E1076" s="113"/>
      <c r="F1076" s="113"/>
      <c r="G1076" s="113"/>
      <c r="H1076" s="113"/>
      <c r="I1076" s="203"/>
      <c r="J1076" s="203"/>
      <c r="K1076" s="203"/>
      <c r="L1076" s="203"/>
      <c r="M1076" s="203"/>
      <c r="N1076" s="204"/>
      <c r="O1076" s="204"/>
      <c r="P1076" s="201"/>
      <c r="Q1076" s="201"/>
    </row>
    <row r="1077" spans="1:17" x14ac:dyDescent="0.2">
      <c r="A1077" s="113"/>
      <c r="B1077" s="200"/>
      <c r="C1077" s="200"/>
      <c r="D1077" s="201"/>
      <c r="E1077" s="113"/>
      <c r="F1077" s="113"/>
      <c r="G1077" s="113"/>
      <c r="H1077" s="113"/>
      <c r="I1077" s="203"/>
      <c r="J1077" s="203"/>
      <c r="K1077" s="203"/>
      <c r="L1077" s="203"/>
      <c r="M1077" s="203"/>
      <c r="N1077" s="204"/>
      <c r="O1077" s="204"/>
      <c r="P1077" s="201"/>
      <c r="Q1077" s="201"/>
    </row>
    <row r="1078" spans="1:17" x14ac:dyDescent="0.2">
      <c r="A1078" s="113"/>
      <c r="B1078" s="200"/>
      <c r="C1078" s="200"/>
      <c r="D1078" s="201"/>
      <c r="E1078" s="113"/>
      <c r="F1078" s="113"/>
      <c r="G1078" s="113"/>
      <c r="H1078" s="113"/>
      <c r="I1078" s="203"/>
      <c r="J1078" s="203"/>
      <c r="K1078" s="203"/>
      <c r="L1078" s="203"/>
      <c r="M1078" s="203"/>
      <c r="N1078" s="204"/>
      <c r="O1078" s="204"/>
      <c r="P1078" s="201"/>
      <c r="Q1078" s="201"/>
    </row>
    <row r="1079" spans="1:17" x14ac:dyDescent="0.2">
      <c r="A1079" s="113"/>
      <c r="B1079" s="200"/>
      <c r="C1079" s="200"/>
      <c r="D1079" s="201"/>
      <c r="E1079" s="113"/>
      <c r="F1079" s="113"/>
      <c r="G1079" s="113"/>
      <c r="H1079" s="113"/>
      <c r="I1079" s="203"/>
      <c r="J1079" s="203"/>
      <c r="K1079" s="203"/>
      <c r="L1079" s="203"/>
      <c r="M1079" s="203"/>
      <c r="N1079" s="204"/>
      <c r="O1079" s="204"/>
      <c r="P1079" s="201"/>
      <c r="Q1079" s="201"/>
    </row>
    <row r="1080" spans="1:17" x14ac:dyDescent="0.2">
      <c r="A1080" s="113"/>
      <c r="B1080" s="200"/>
      <c r="C1080" s="200"/>
      <c r="D1080" s="201"/>
      <c r="E1080" s="113"/>
      <c r="F1080" s="113"/>
      <c r="G1080" s="113"/>
      <c r="H1080" s="113"/>
      <c r="I1080" s="203"/>
      <c r="J1080" s="203"/>
      <c r="K1080" s="203"/>
      <c r="L1080" s="203"/>
      <c r="M1080" s="203"/>
      <c r="N1080" s="204"/>
      <c r="O1080" s="204"/>
      <c r="P1080" s="201"/>
      <c r="Q1080" s="201"/>
    </row>
    <row r="1081" spans="1:17" x14ac:dyDescent="0.2">
      <c r="A1081" s="113"/>
      <c r="B1081" s="200"/>
      <c r="C1081" s="200"/>
      <c r="D1081" s="201"/>
      <c r="E1081" s="113"/>
      <c r="F1081" s="113"/>
      <c r="G1081" s="113"/>
      <c r="H1081" s="113"/>
      <c r="I1081" s="203"/>
      <c r="J1081" s="203"/>
      <c r="K1081" s="203"/>
      <c r="L1081" s="203"/>
      <c r="M1081" s="203"/>
      <c r="N1081" s="204"/>
      <c r="O1081" s="204"/>
      <c r="P1081" s="201"/>
      <c r="Q1081" s="201"/>
    </row>
    <row r="1082" spans="1:17" x14ac:dyDescent="0.2">
      <c r="A1082" s="113"/>
      <c r="B1082" s="200"/>
      <c r="C1082" s="200"/>
      <c r="D1082" s="201"/>
      <c r="E1082" s="113"/>
      <c r="F1082" s="113"/>
      <c r="G1082" s="113"/>
      <c r="H1082" s="113"/>
      <c r="I1082" s="203"/>
      <c r="J1082" s="203"/>
      <c r="K1082" s="203"/>
      <c r="L1082" s="203"/>
      <c r="M1082" s="203"/>
      <c r="N1082" s="204"/>
      <c r="O1082" s="204"/>
      <c r="P1082" s="201"/>
      <c r="Q1082" s="201"/>
    </row>
    <row r="1083" spans="1:17" x14ac:dyDescent="0.2">
      <c r="A1083" s="113"/>
      <c r="B1083" s="200"/>
      <c r="C1083" s="200"/>
      <c r="D1083" s="201"/>
      <c r="E1083" s="113"/>
      <c r="F1083" s="113"/>
      <c r="G1083" s="113"/>
      <c r="H1083" s="113"/>
      <c r="I1083" s="203"/>
      <c r="J1083" s="203"/>
      <c r="K1083" s="203"/>
      <c r="L1083" s="203"/>
      <c r="M1083" s="203"/>
      <c r="N1083" s="204"/>
      <c r="O1083" s="204"/>
      <c r="P1083" s="201"/>
      <c r="Q1083" s="201"/>
    </row>
    <row r="1084" spans="1:17" x14ac:dyDescent="0.2">
      <c r="A1084" s="113"/>
      <c r="B1084" s="200"/>
      <c r="C1084" s="200"/>
      <c r="D1084" s="201"/>
      <c r="E1084" s="113"/>
      <c r="F1084" s="113"/>
      <c r="G1084" s="113"/>
      <c r="H1084" s="113"/>
      <c r="I1084" s="203"/>
      <c r="J1084" s="203"/>
      <c r="K1084" s="203"/>
      <c r="L1084" s="203"/>
      <c r="M1084" s="203"/>
      <c r="N1084" s="204"/>
      <c r="O1084" s="204"/>
      <c r="P1084" s="201"/>
      <c r="Q1084" s="201"/>
    </row>
    <row r="1085" spans="1:17" x14ac:dyDescent="0.2">
      <c r="A1085" s="113"/>
      <c r="B1085" s="200"/>
      <c r="C1085" s="200"/>
      <c r="D1085" s="201"/>
      <c r="E1085" s="113"/>
      <c r="F1085" s="113"/>
      <c r="G1085" s="113"/>
      <c r="H1085" s="113"/>
      <c r="I1085" s="203"/>
      <c r="J1085" s="203"/>
      <c r="K1085" s="203"/>
      <c r="L1085" s="203"/>
      <c r="M1085" s="203"/>
      <c r="N1085" s="204"/>
      <c r="O1085" s="204"/>
      <c r="P1085" s="201"/>
      <c r="Q1085" s="201"/>
    </row>
    <row r="1086" spans="1:17" x14ac:dyDescent="0.2">
      <c r="A1086" s="113"/>
      <c r="B1086" s="200"/>
      <c r="C1086" s="200"/>
      <c r="D1086" s="201"/>
      <c r="E1086" s="113"/>
      <c r="F1086" s="113"/>
      <c r="G1086" s="113"/>
      <c r="H1086" s="113"/>
      <c r="I1086" s="203"/>
      <c r="J1086" s="203"/>
      <c r="K1086" s="203"/>
      <c r="L1086" s="203"/>
      <c r="M1086" s="203"/>
      <c r="N1086" s="204"/>
      <c r="O1086" s="204"/>
      <c r="P1086" s="201"/>
      <c r="Q1086" s="201"/>
    </row>
    <row r="1087" spans="1:17" x14ac:dyDescent="0.2">
      <c r="A1087" s="113"/>
      <c r="B1087" s="200"/>
      <c r="C1087" s="200"/>
      <c r="D1087" s="201"/>
      <c r="E1087" s="113"/>
      <c r="F1087" s="113"/>
      <c r="G1087" s="113"/>
      <c r="H1087" s="113"/>
      <c r="I1087" s="203"/>
      <c r="J1087" s="203"/>
      <c r="K1087" s="203"/>
      <c r="L1087" s="203"/>
      <c r="M1087" s="203"/>
      <c r="N1087" s="204"/>
      <c r="O1087" s="204"/>
      <c r="P1087" s="201"/>
      <c r="Q1087" s="201"/>
    </row>
    <row r="1088" spans="1:17" x14ac:dyDescent="0.2">
      <c r="A1088" s="113"/>
      <c r="B1088" s="200"/>
      <c r="C1088" s="200"/>
      <c r="D1088" s="201"/>
      <c r="E1088" s="113"/>
      <c r="F1088" s="113"/>
      <c r="G1088" s="113"/>
      <c r="H1088" s="113"/>
      <c r="I1088" s="203"/>
      <c r="J1088" s="203"/>
      <c r="K1088" s="203"/>
      <c r="L1088" s="203"/>
      <c r="M1088" s="203"/>
      <c r="N1088" s="204"/>
      <c r="O1088" s="204"/>
      <c r="P1088" s="201"/>
      <c r="Q1088" s="201"/>
    </row>
    <row r="1089" spans="1:17" x14ac:dyDescent="0.2">
      <c r="A1089" s="113"/>
      <c r="B1089" s="200"/>
      <c r="C1089" s="200"/>
      <c r="D1089" s="201"/>
      <c r="E1089" s="113"/>
      <c r="F1089" s="113"/>
      <c r="G1089" s="113"/>
      <c r="H1089" s="113"/>
      <c r="I1089" s="203"/>
      <c r="J1089" s="203"/>
      <c r="K1089" s="203"/>
      <c r="L1089" s="203"/>
      <c r="M1089" s="203"/>
      <c r="N1089" s="204"/>
      <c r="O1089" s="204"/>
      <c r="P1089" s="201"/>
      <c r="Q1089" s="201"/>
    </row>
    <row r="1090" spans="1:17" x14ac:dyDescent="0.2">
      <c r="A1090" s="113"/>
      <c r="B1090" s="200"/>
      <c r="C1090" s="200"/>
      <c r="D1090" s="201"/>
      <c r="E1090" s="113"/>
      <c r="F1090" s="113"/>
      <c r="G1090" s="113"/>
      <c r="H1090" s="113"/>
      <c r="I1090" s="203"/>
      <c r="J1090" s="203"/>
      <c r="K1090" s="203"/>
      <c r="L1090" s="203"/>
      <c r="M1090" s="203"/>
      <c r="N1090" s="204"/>
      <c r="O1090" s="204"/>
      <c r="P1090" s="201"/>
      <c r="Q1090" s="201"/>
    </row>
    <row r="1091" spans="1:17" x14ac:dyDescent="0.2">
      <c r="A1091" s="113"/>
      <c r="B1091" s="200"/>
      <c r="C1091" s="200"/>
      <c r="D1091" s="201"/>
      <c r="E1091" s="113"/>
      <c r="F1091" s="113"/>
      <c r="G1091" s="113"/>
      <c r="H1091" s="113"/>
      <c r="I1091" s="203"/>
      <c r="J1091" s="203"/>
      <c r="K1091" s="203"/>
      <c r="L1091" s="203"/>
      <c r="M1091" s="203"/>
      <c r="N1091" s="204"/>
      <c r="O1091" s="204"/>
      <c r="P1091" s="201"/>
      <c r="Q1091" s="201"/>
    </row>
    <row r="1092" spans="1:17" x14ac:dyDescent="0.2">
      <c r="A1092" s="113"/>
      <c r="B1092" s="200"/>
      <c r="C1092" s="200"/>
      <c r="D1092" s="201"/>
      <c r="E1092" s="113"/>
      <c r="F1092" s="113"/>
      <c r="G1092" s="113"/>
      <c r="H1092" s="113"/>
      <c r="I1092" s="203"/>
      <c r="J1092" s="203"/>
      <c r="K1092" s="203"/>
      <c r="L1092" s="203"/>
      <c r="M1092" s="203"/>
      <c r="N1092" s="204"/>
      <c r="O1092" s="204"/>
      <c r="P1092" s="201"/>
      <c r="Q1092" s="201"/>
    </row>
    <row r="1093" spans="1:17" x14ac:dyDescent="0.2">
      <c r="A1093" s="113"/>
      <c r="B1093" s="200"/>
      <c r="C1093" s="200"/>
      <c r="D1093" s="201"/>
      <c r="E1093" s="113"/>
      <c r="F1093" s="113"/>
      <c r="G1093" s="113"/>
      <c r="H1093" s="113"/>
      <c r="I1093" s="203"/>
      <c r="J1093" s="203"/>
      <c r="K1093" s="203"/>
      <c r="L1093" s="203"/>
      <c r="M1093" s="203"/>
      <c r="N1093" s="204"/>
      <c r="O1093" s="204"/>
      <c r="P1093" s="201"/>
      <c r="Q1093" s="201"/>
    </row>
    <row r="1094" spans="1:17" x14ac:dyDescent="0.2">
      <c r="A1094" s="113"/>
      <c r="B1094" s="200"/>
      <c r="C1094" s="200"/>
      <c r="D1094" s="201"/>
      <c r="E1094" s="113"/>
      <c r="F1094" s="113"/>
      <c r="G1094" s="113"/>
      <c r="H1094" s="113"/>
      <c r="I1094" s="203"/>
      <c r="J1094" s="203"/>
      <c r="K1094" s="203"/>
      <c r="L1094" s="203"/>
      <c r="M1094" s="203"/>
      <c r="N1094" s="204"/>
      <c r="O1094" s="204"/>
      <c r="P1094" s="201"/>
      <c r="Q1094" s="201"/>
    </row>
    <row r="1095" spans="1:17" x14ac:dyDescent="0.2">
      <c r="A1095" s="113"/>
      <c r="B1095" s="200"/>
      <c r="C1095" s="200"/>
      <c r="D1095" s="201"/>
      <c r="E1095" s="113"/>
      <c r="F1095" s="113"/>
      <c r="G1095" s="113"/>
      <c r="H1095" s="113"/>
      <c r="I1095" s="203"/>
      <c r="J1095" s="203"/>
      <c r="K1095" s="203"/>
      <c r="L1095" s="203"/>
      <c r="M1095" s="203"/>
      <c r="N1095" s="204"/>
      <c r="O1095" s="204"/>
      <c r="P1095" s="201"/>
      <c r="Q1095" s="201"/>
    </row>
    <row r="1096" spans="1:17" x14ac:dyDescent="0.2">
      <c r="A1096" s="113"/>
      <c r="B1096" s="200"/>
      <c r="C1096" s="200"/>
      <c r="D1096" s="201"/>
      <c r="E1096" s="113"/>
      <c r="F1096" s="113"/>
      <c r="G1096" s="113"/>
      <c r="H1096" s="113"/>
      <c r="I1096" s="203"/>
      <c r="J1096" s="203"/>
      <c r="K1096" s="203"/>
      <c r="L1096" s="203"/>
      <c r="M1096" s="203"/>
      <c r="N1096" s="204"/>
      <c r="O1096" s="204"/>
      <c r="P1096" s="201"/>
      <c r="Q1096" s="201"/>
    </row>
    <row r="1097" spans="1:17" x14ac:dyDescent="0.2">
      <c r="A1097" s="113"/>
      <c r="B1097" s="200"/>
      <c r="C1097" s="200"/>
      <c r="D1097" s="201"/>
      <c r="E1097" s="113"/>
      <c r="F1097" s="113"/>
      <c r="G1097" s="113"/>
      <c r="H1097" s="113"/>
      <c r="I1097" s="203"/>
      <c r="J1097" s="203"/>
      <c r="K1097" s="203"/>
      <c r="L1097" s="203"/>
      <c r="M1097" s="203"/>
      <c r="N1097" s="204"/>
      <c r="O1097" s="204"/>
      <c r="P1097" s="201"/>
      <c r="Q1097" s="201"/>
    </row>
    <row r="1098" spans="1:17" x14ac:dyDescent="0.2">
      <c r="A1098" s="113"/>
      <c r="B1098" s="200"/>
      <c r="C1098" s="200"/>
      <c r="D1098" s="201"/>
      <c r="E1098" s="113"/>
      <c r="F1098" s="113"/>
      <c r="G1098" s="113"/>
      <c r="H1098" s="113"/>
      <c r="I1098" s="203"/>
      <c r="J1098" s="203"/>
      <c r="K1098" s="203"/>
      <c r="L1098" s="203"/>
      <c r="M1098" s="203"/>
      <c r="N1098" s="204"/>
      <c r="O1098" s="204"/>
      <c r="P1098" s="201"/>
      <c r="Q1098" s="201"/>
    </row>
    <row r="1099" spans="1:17" x14ac:dyDescent="0.2">
      <c r="A1099" s="113"/>
      <c r="B1099" s="200"/>
      <c r="C1099" s="200"/>
      <c r="D1099" s="201"/>
      <c r="E1099" s="113"/>
      <c r="F1099" s="113"/>
      <c r="G1099" s="113"/>
      <c r="H1099" s="113"/>
      <c r="I1099" s="203"/>
      <c r="J1099" s="203"/>
      <c r="K1099" s="203"/>
      <c r="L1099" s="203"/>
      <c r="M1099" s="203"/>
      <c r="N1099" s="204"/>
      <c r="O1099" s="204"/>
      <c r="P1099" s="201"/>
      <c r="Q1099" s="201"/>
    </row>
    <row r="1100" spans="1:17" x14ac:dyDescent="0.2">
      <c r="A1100" s="113"/>
      <c r="B1100" s="200"/>
      <c r="C1100" s="200"/>
      <c r="D1100" s="201"/>
      <c r="E1100" s="113"/>
      <c r="F1100" s="113"/>
      <c r="G1100" s="113"/>
      <c r="H1100" s="113"/>
      <c r="I1100" s="203"/>
      <c r="J1100" s="203"/>
      <c r="K1100" s="203"/>
      <c r="L1100" s="203"/>
      <c r="M1100" s="203"/>
      <c r="N1100" s="204"/>
      <c r="O1100" s="204"/>
      <c r="P1100" s="201"/>
      <c r="Q1100" s="201"/>
    </row>
    <row r="1101" spans="1:17" x14ac:dyDescent="0.2">
      <c r="A1101" s="113"/>
      <c r="B1101" s="200"/>
      <c r="C1101" s="200"/>
      <c r="D1101" s="201"/>
      <c r="E1101" s="113"/>
      <c r="F1101" s="113"/>
      <c r="G1101" s="113"/>
      <c r="H1101" s="113"/>
      <c r="I1101" s="203"/>
      <c r="J1101" s="203"/>
      <c r="K1101" s="203"/>
      <c r="L1101" s="203"/>
      <c r="M1101" s="203"/>
      <c r="N1101" s="204"/>
      <c r="O1101" s="204"/>
      <c r="P1101" s="201"/>
      <c r="Q1101" s="201"/>
    </row>
    <row r="1102" spans="1:17" x14ac:dyDescent="0.2">
      <c r="A1102" s="113"/>
      <c r="B1102" s="200"/>
      <c r="C1102" s="200"/>
      <c r="D1102" s="201"/>
      <c r="E1102" s="113"/>
      <c r="F1102" s="113"/>
      <c r="G1102" s="113"/>
      <c r="H1102" s="113"/>
      <c r="I1102" s="203"/>
      <c r="J1102" s="203"/>
      <c r="K1102" s="203"/>
      <c r="L1102" s="203"/>
      <c r="M1102" s="203"/>
      <c r="N1102" s="204"/>
      <c r="O1102" s="204"/>
      <c r="P1102" s="201"/>
      <c r="Q1102" s="201"/>
    </row>
    <row r="1103" spans="1:17" x14ac:dyDescent="0.2">
      <c r="A1103" s="113"/>
      <c r="B1103" s="200"/>
      <c r="C1103" s="200"/>
      <c r="D1103" s="201"/>
      <c r="E1103" s="113"/>
      <c r="F1103" s="113"/>
      <c r="G1103" s="113"/>
      <c r="H1103" s="113"/>
      <c r="I1103" s="203"/>
      <c r="J1103" s="203"/>
      <c r="K1103" s="203"/>
      <c r="L1103" s="203"/>
      <c r="M1103" s="203"/>
      <c r="N1103" s="204"/>
      <c r="O1103" s="204"/>
      <c r="P1103" s="201"/>
      <c r="Q1103" s="201"/>
    </row>
    <row r="1104" spans="1:17" x14ac:dyDescent="0.2">
      <c r="A1104" s="113"/>
      <c r="B1104" s="200"/>
      <c r="C1104" s="200"/>
      <c r="D1104" s="201"/>
      <c r="E1104" s="113"/>
      <c r="F1104" s="113"/>
      <c r="G1104" s="113"/>
      <c r="H1104" s="113"/>
      <c r="I1104" s="203"/>
      <c r="J1104" s="203"/>
      <c r="K1104" s="203"/>
      <c r="L1104" s="203"/>
      <c r="M1104" s="203"/>
      <c r="N1104" s="204"/>
      <c r="O1104" s="204"/>
      <c r="P1104" s="201"/>
      <c r="Q1104" s="201"/>
    </row>
    <row r="1105" spans="1:17" x14ac:dyDescent="0.2">
      <c r="A1105" s="113"/>
      <c r="B1105" s="200"/>
      <c r="C1105" s="200"/>
      <c r="D1105" s="201"/>
      <c r="E1105" s="113"/>
      <c r="F1105" s="113"/>
      <c r="G1105" s="113"/>
      <c r="H1105" s="113"/>
      <c r="I1105" s="203"/>
      <c r="J1105" s="203"/>
      <c r="K1105" s="203"/>
      <c r="L1105" s="203"/>
      <c r="M1105" s="203"/>
      <c r="N1105" s="204"/>
      <c r="O1105" s="204"/>
      <c r="P1105" s="201"/>
      <c r="Q1105" s="201"/>
    </row>
    <row r="1106" spans="1:17" x14ac:dyDescent="0.2">
      <c r="A1106" s="113"/>
      <c r="B1106" s="200"/>
      <c r="C1106" s="200"/>
      <c r="D1106" s="201"/>
      <c r="E1106" s="113"/>
      <c r="F1106" s="113"/>
      <c r="G1106" s="113"/>
      <c r="H1106" s="113"/>
      <c r="I1106" s="203"/>
      <c r="J1106" s="203"/>
      <c r="K1106" s="203"/>
      <c r="L1106" s="203"/>
      <c r="M1106" s="203"/>
      <c r="N1106" s="204"/>
      <c r="O1106" s="204"/>
      <c r="P1106" s="201"/>
      <c r="Q1106" s="201"/>
    </row>
    <row r="1107" spans="1:17" x14ac:dyDescent="0.2">
      <c r="A1107" s="113"/>
      <c r="B1107" s="200"/>
      <c r="C1107" s="200"/>
      <c r="D1107" s="201"/>
      <c r="E1107" s="113"/>
      <c r="F1107" s="113"/>
      <c r="G1107" s="113"/>
      <c r="H1107" s="113"/>
      <c r="I1107" s="203"/>
      <c r="J1107" s="203"/>
      <c r="K1107" s="203"/>
      <c r="L1107" s="203"/>
      <c r="M1107" s="203"/>
      <c r="N1107" s="204"/>
      <c r="O1107" s="204"/>
      <c r="P1107" s="201"/>
      <c r="Q1107" s="201"/>
    </row>
    <row r="1108" spans="1:17" x14ac:dyDescent="0.2">
      <c r="A1108" s="113"/>
      <c r="B1108" s="200"/>
      <c r="C1108" s="200"/>
      <c r="D1108" s="201"/>
      <c r="E1108" s="113"/>
      <c r="F1108" s="113"/>
      <c r="G1108" s="113"/>
      <c r="H1108" s="113"/>
      <c r="I1108" s="203"/>
      <c r="J1108" s="203"/>
      <c r="K1108" s="203"/>
      <c r="L1108" s="203"/>
      <c r="M1108" s="203"/>
      <c r="N1108" s="204"/>
      <c r="O1108" s="204"/>
      <c r="P1108" s="201"/>
      <c r="Q1108" s="201"/>
    </row>
    <row r="1109" spans="1:17" x14ac:dyDescent="0.2">
      <c r="A1109" s="113"/>
      <c r="B1109" s="200"/>
      <c r="C1109" s="200"/>
      <c r="D1109" s="201"/>
      <c r="E1109" s="113"/>
      <c r="F1109" s="113"/>
      <c r="G1109" s="113"/>
      <c r="H1109" s="113"/>
      <c r="I1109" s="203"/>
      <c r="J1109" s="203"/>
      <c r="K1109" s="203"/>
      <c r="L1109" s="203"/>
      <c r="M1109" s="203"/>
      <c r="N1109" s="204"/>
      <c r="O1109" s="204"/>
      <c r="P1109" s="201"/>
      <c r="Q1109" s="201"/>
    </row>
    <row r="1110" spans="1:17" x14ac:dyDescent="0.2">
      <c r="A1110" s="113"/>
      <c r="B1110" s="200"/>
      <c r="C1110" s="200"/>
      <c r="D1110" s="201"/>
      <c r="E1110" s="113"/>
      <c r="F1110" s="113"/>
      <c r="G1110" s="113"/>
      <c r="H1110" s="113"/>
      <c r="I1110" s="203"/>
      <c r="J1110" s="203"/>
      <c r="K1110" s="203"/>
      <c r="L1110" s="203"/>
      <c r="M1110" s="203"/>
      <c r="N1110" s="204"/>
      <c r="O1110" s="204"/>
      <c r="P1110" s="201"/>
      <c r="Q1110" s="201"/>
    </row>
    <row r="1111" spans="1:17" x14ac:dyDescent="0.2">
      <c r="A1111" s="113"/>
      <c r="B1111" s="200"/>
      <c r="C1111" s="200"/>
      <c r="D1111" s="201"/>
      <c r="E1111" s="113"/>
      <c r="F1111" s="113"/>
      <c r="G1111" s="113"/>
      <c r="H1111" s="113"/>
      <c r="I1111" s="203"/>
      <c r="J1111" s="203"/>
      <c r="K1111" s="203"/>
      <c r="L1111" s="203"/>
      <c r="M1111" s="203"/>
      <c r="N1111" s="204"/>
      <c r="O1111" s="204"/>
      <c r="P1111" s="201"/>
      <c r="Q1111" s="201"/>
    </row>
    <row r="1112" spans="1:17" x14ac:dyDescent="0.2">
      <c r="A1112" s="113"/>
      <c r="B1112" s="200"/>
      <c r="C1112" s="200"/>
      <c r="D1112" s="201"/>
      <c r="E1112" s="113"/>
      <c r="F1112" s="113"/>
      <c r="G1112" s="113"/>
      <c r="H1112" s="113"/>
      <c r="I1112" s="203"/>
      <c r="J1112" s="203"/>
      <c r="K1112" s="203"/>
      <c r="L1112" s="203"/>
      <c r="M1112" s="203"/>
      <c r="N1112" s="204"/>
      <c r="O1112" s="204"/>
      <c r="P1112" s="201"/>
      <c r="Q1112" s="201"/>
    </row>
    <row r="1113" spans="1:17" x14ac:dyDescent="0.2">
      <c r="A1113" s="113"/>
      <c r="B1113" s="200"/>
      <c r="C1113" s="200"/>
      <c r="D1113" s="201"/>
      <c r="E1113" s="113"/>
      <c r="F1113" s="113"/>
      <c r="G1113" s="113"/>
      <c r="H1113" s="113"/>
      <c r="I1113" s="203"/>
      <c r="J1113" s="203"/>
      <c r="K1113" s="203"/>
      <c r="L1113" s="203"/>
      <c r="M1113" s="203"/>
      <c r="N1113" s="204"/>
      <c r="O1113" s="204"/>
      <c r="P1113" s="201"/>
      <c r="Q1113" s="201"/>
    </row>
    <row r="1114" spans="1:17" x14ac:dyDescent="0.2">
      <c r="A1114" s="113"/>
      <c r="B1114" s="200"/>
      <c r="C1114" s="200"/>
      <c r="D1114" s="201"/>
      <c r="E1114" s="113"/>
      <c r="F1114" s="113"/>
      <c r="G1114" s="113"/>
      <c r="H1114" s="113"/>
      <c r="I1114" s="203"/>
      <c r="J1114" s="203"/>
      <c r="K1114" s="203"/>
      <c r="L1114" s="203"/>
      <c r="M1114" s="203"/>
      <c r="N1114" s="204"/>
      <c r="O1114" s="204"/>
      <c r="P1114" s="201"/>
      <c r="Q1114" s="201"/>
    </row>
    <row r="1115" spans="1:17" x14ac:dyDescent="0.2">
      <c r="A1115" s="113"/>
      <c r="B1115" s="200"/>
      <c r="C1115" s="200"/>
      <c r="D1115" s="201"/>
      <c r="E1115" s="113"/>
      <c r="F1115" s="113"/>
      <c r="G1115" s="113"/>
      <c r="H1115" s="113"/>
      <c r="I1115" s="203"/>
      <c r="J1115" s="203"/>
      <c r="K1115" s="203"/>
      <c r="L1115" s="203"/>
      <c r="M1115" s="203"/>
      <c r="N1115" s="204"/>
      <c r="O1115" s="204"/>
      <c r="P1115" s="201"/>
      <c r="Q1115" s="201"/>
    </row>
    <row r="1116" spans="1:17" x14ac:dyDescent="0.2">
      <c r="A1116" s="113"/>
      <c r="B1116" s="200"/>
      <c r="C1116" s="200"/>
      <c r="D1116" s="201"/>
      <c r="E1116" s="113"/>
      <c r="F1116" s="113"/>
      <c r="G1116" s="113"/>
      <c r="H1116" s="113"/>
      <c r="I1116" s="203"/>
      <c r="J1116" s="203"/>
      <c r="K1116" s="203"/>
      <c r="L1116" s="203"/>
      <c r="M1116" s="203"/>
      <c r="N1116" s="204"/>
      <c r="O1116" s="204"/>
      <c r="P1116" s="201"/>
      <c r="Q1116" s="201"/>
    </row>
    <row r="1117" spans="1:17" x14ac:dyDescent="0.2">
      <c r="A1117" s="113"/>
      <c r="B1117" s="200"/>
      <c r="C1117" s="200"/>
      <c r="D1117" s="201"/>
      <c r="E1117" s="113"/>
      <c r="F1117" s="113"/>
      <c r="G1117" s="113"/>
      <c r="H1117" s="113"/>
      <c r="I1117" s="203"/>
      <c r="J1117" s="203"/>
      <c r="K1117" s="203"/>
      <c r="L1117" s="203"/>
      <c r="M1117" s="203"/>
      <c r="N1117" s="204"/>
      <c r="O1117" s="204"/>
      <c r="P1117" s="201"/>
      <c r="Q1117" s="201"/>
    </row>
    <row r="1118" spans="1:17" x14ac:dyDescent="0.2">
      <c r="A1118" s="113"/>
      <c r="B1118" s="200"/>
      <c r="C1118" s="200"/>
      <c r="D1118" s="201"/>
      <c r="E1118" s="113"/>
      <c r="F1118" s="113"/>
      <c r="G1118" s="113"/>
      <c r="H1118" s="113"/>
      <c r="I1118" s="203"/>
      <c r="J1118" s="203"/>
      <c r="K1118" s="203"/>
      <c r="L1118" s="203"/>
      <c r="M1118" s="203"/>
      <c r="N1118" s="204"/>
      <c r="O1118" s="204"/>
      <c r="P1118" s="201"/>
      <c r="Q1118" s="201"/>
    </row>
    <row r="1119" spans="1:17" x14ac:dyDescent="0.2">
      <c r="A1119" s="113"/>
      <c r="B1119" s="200"/>
      <c r="C1119" s="200"/>
      <c r="D1119" s="201"/>
      <c r="E1119" s="113"/>
      <c r="F1119" s="113"/>
      <c r="G1119" s="113"/>
      <c r="H1119" s="113"/>
      <c r="I1119" s="203"/>
      <c r="J1119" s="203"/>
      <c r="K1119" s="203"/>
      <c r="L1119" s="203"/>
      <c r="M1119" s="203"/>
      <c r="N1119" s="204"/>
      <c r="O1119" s="204"/>
      <c r="P1119" s="201"/>
      <c r="Q1119" s="201"/>
    </row>
    <row r="1120" spans="1:17" x14ac:dyDescent="0.2">
      <c r="A1120" s="113"/>
      <c r="B1120" s="200"/>
      <c r="C1120" s="200"/>
      <c r="D1120" s="201"/>
      <c r="E1120" s="113"/>
      <c r="F1120" s="113"/>
      <c r="G1120" s="113"/>
      <c r="H1120" s="113"/>
      <c r="I1120" s="203"/>
      <c r="J1120" s="203"/>
      <c r="K1120" s="203"/>
      <c r="L1120" s="203"/>
      <c r="M1120" s="203"/>
      <c r="N1120" s="204"/>
      <c r="O1120" s="204"/>
      <c r="P1120" s="201"/>
      <c r="Q1120" s="201"/>
    </row>
    <row r="1121" spans="1:17" x14ac:dyDescent="0.2">
      <c r="A1121" s="113"/>
      <c r="B1121" s="200"/>
      <c r="C1121" s="200"/>
      <c r="D1121" s="201"/>
      <c r="E1121" s="113"/>
      <c r="F1121" s="113"/>
      <c r="G1121" s="113"/>
      <c r="H1121" s="113"/>
      <c r="I1121" s="203"/>
      <c r="J1121" s="203"/>
      <c r="K1121" s="203"/>
      <c r="L1121" s="203"/>
      <c r="M1121" s="203"/>
      <c r="N1121" s="204"/>
      <c r="O1121" s="204"/>
      <c r="P1121" s="201"/>
      <c r="Q1121" s="201"/>
    </row>
    <row r="1122" spans="1:17" x14ac:dyDescent="0.2">
      <c r="A1122" s="113"/>
      <c r="B1122" s="200"/>
      <c r="C1122" s="200"/>
      <c r="D1122" s="201"/>
      <c r="E1122" s="113"/>
      <c r="F1122" s="113"/>
      <c r="G1122" s="113"/>
      <c r="H1122" s="113"/>
      <c r="I1122" s="203"/>
      <c r="J1122" s="203"/>
      <c r="K1122" s="203"/>
      <c r="L1122" s="203"/>
      <c r="M1122" s="203"/>
      <c r="N1122" s="204"/>
      <c r="O1122" s="204"/>
      <c r="P1122" s="201"/>
      <c r="Q1122" s="201"/>
    </row>
    <row r="1123" spans="1:17" x14ac:dyDescent="0.2">
      <c r="A1123" s="113"/>
      <c r="B1123" s="200"/>
      <c r="C1123" s="200"/>
      <c r="D1123" s="201"/>
      <c r="E1123" s="113"/>
      <c r="F1123" s="113"/>
      <c r="G1123" s="113"/>
      <c r="H1123" s="113"/>
      <c r="I1123" s="203"/>
      <c r="J1123" s="203"/>
      <c r="K1123" s="203"/>
      <c r="L1123" s="203"/>
      <c r="M1123" s="203"/>
      <c r="N1123" s="204"/>
      <c r="O1123" s="204"/>
      <c r="P1123" s="201"/>
      <c r="Q1123" s="201"/>
    </row>
    <row r="1124" spans="1:17" x14ac:dyDescent="0.2">
      <c r="A1124" s="113"/>
      <c r="B1124" s="200"/>
      <c r="C1124" s="200"/>
      <c r="D1124" s="201"/>
      <c r="E1124" s="113"/>
      <c r="F1124" s="113"/>
      <c r="G1124" s="113"/>
      <c r="H1124" s="113"/>
      <c r="I1124" s="203"/>
      <c r="J1124" s="203"/>
      <c r="K1124" s="203"/>
      <c r="L1124" s="203"/>
      <c r="M1124" s="203"/>
      <c r="N1124" s="204"/>
      <c r="O1124" s="204"/>
      <c r="P1124" s="201"/>
      <c r="Q1124" s="201"/>
    </row>
    <row r="1125" spans="1:17" x14ac:dyDescent="0.2">
      <c r="A1125" s="113"/>
      <c r="B1125" s="200"/>
      <c r="C1125" s="200"/>
      <c r="D1125" s="201"/>
      <c r="E1125" s="113"/>
      <c r="F1125" s="113"/>
      <c r="G1125" s="113"/>
      <c r="H1125" s="113"/>
      <c r="I1125" s="203"/>
      <c r="J1125" s="203"/>
      <c r="K1125" s="203"/>
      <c r="L1125" s="203"/>
      <c r="M1125" s="203"/>
      <c r="N1125" s="204"/>
      <c r="O1125" s="204"/>
      <c r="P1125" s="201"/>
      <c r="Q1125" s="201"/>
    </row>
    <row r="1126" spans="1:17" x14ac:dyDescent="0.2">
      <c r="A1126" s="113"/>
      <c r="B1126" s="200"/>
      <c r="C1126" s="200"/>
      <c r="D1126" s="201"/>
      <c r="E1126" s="113"/>
      <c r="F1126" s="113"/>
      <c r="G1126" s="113"/>
      <c r="H1126" s="113"/>
      <c r="I1126" s="203"/>
      <c r="J1126" s="203"/>
      <c r="K1126" s="203"/>
      <c r="L1126" s="203"/>
      <c r="M1126" s="203"/>
      <c r="N1126" s="204"/>
      <c r="O1126" s="204"/>
      <c r="P1126" s="201"/>
      <c r="Q1126" s="201"/>
    </row>
    <row r="1127" spans="1:17" x14ac:dyDescent="0.2">
      <c r="A1127" s="113"/>
      <c r="B1127" s="200"/>
      <c r="C1127" s="200"/>
      <c r="D1127" s="201"/>
      <c r="E1127" s="113"/>
      <c r="F1127" s="113"/>
      <c r="G1127" s="113"/>
      <c r="H1127" s="113"/>
      <c r="I1127" s="203"/>
      <c r="J1127" s="203"/>
      <c r="K1127" s="203"/>
      <c r="L1127" s="203"/>
      <c r="M1127" s="203"/>
      <c r="N1127" s="204"/>
      <c r="O1127" s="204"/>
      <c r="P1127" s="201"/>
      <c r="Q1127" s="201"/>
    </row>
    <row r="1128" spans="1:17" x14ac:dyDescent="0.2">
      <c r="A1128" s="113"/>
      <c r="B1128" s="200"/>
      <c r="C1128" s="200"/>
      <c r="D1128" s="201"/>
      <c r="E1128" s="113"/>
      <c r="F1128" s="113"/>
      <c r="G1128" s="113"/>
      <c r="H1128" s="113"/>
      <c r="I1128" s="203"/>
      <c r="J1128" s="203"/>
      <c r="K1128" s="203"/>
      <c r="L1128" s="203"/>
      <c r="M1128" s="203"/>
      <c r="N1128" s="204"/>
      <c r="O1128" s="204"/>
      <c r="P1128" s="201"/>
      <c r="Q1128" s="201"/>
    </row>
    <row r="1129" spans="1:17" x14ac:dyDescent="0.2">
      <c r="A1129" s="113"/>
      <c r="B1129" s="200"/>
      <c r="C1129" s="200"/>
      <c r="D1129" s="201"/>
      <c r="E1129" s="113"/>
      <c r="F1129" s="113"/>
      <c r="G1129" s="113"/>
      <c r="H1129" s="113"/>
      <c r="I1129" s="203"/>
      <c r="J1129" s="203"/>
      <c r="K1129" s="203"/>
      <c r="L1129" s="203"/>
      <c r="M1129" s="203"/>
      <c r="N1129" s="204"/>
      <c r="O1129" s="204"/>
      <c r="P1129" s="201"/>
      <c r="Q1129" s="201"/>
    </row>
    <row r="1130" spans="1:17" x14ac:dyDescent="0.2">
      <c r="A1130" s="113"/>
      <c r="B1130" s="200"/>
      <c r="C1130" s="200"/>
      <c r="D1130" s="201"/>
      <c r="E1130" s="113"/>
      <c r="F1130" s="113"/>
      <c r="G1130" s="113"/>
      <c r="H1130" s="113"/>
      <c r="I1130" s="203"/>
      <c r="J1130" s="203"/>
      <c r="K1130" s="203"/>
      <c r="L1130" s="203"/>
      <c r="M1130" s="203"/>
      <c r="N1130" s="204"/>
      <c r="O1130" s="204"/>
      <c r="P1130" s="201"/>
      <c r="Q1130" s="201"/>
    </row>
    <row r="1131" spans="1:17" x14ac:dyDescent="0.2">
      <c r="A1131" s="113"/>
      <c r="B1131" s="200"/>
      <c r="C1131" s="200"/>
      <c r="D1131" s="201"/>
      <c r="E1131" s="113"/>
      <c r="F1131" s="113"/>
      <c r="G1131" s="113"/>
      <c r="H1131" s="113"/>
      <c r="I1131" s="203"/>
      <c r="J1131" s="203"/>
      <c r="K1131" s="203"/>
      <c r="L1131" s="203"/>
      <c r="M1131" s="203"/>
      <c r="N1131" s="204"/>
      <c r="O1131" s="204"/>
      <c r="P1131" s="201"/>
      <c r="Q1131" s="201"/>
    </row>
    <row r="1132" spans="1:17" x14ac:dyDescent="0.2">
      <c r="A1132" s="113"/>
      <c r="B1132" s="200"/>
      <c r="C1132" s="200"/>
      <c r="D1132" s="201"/>
      <c r="E1132" s="113"/>
      <c r="F1132" s="113"/>
      <c r="G1132" s="113"/>
      <c r="H1132" s="113"/>
      <c r="I1132" s="203"/>
      <c r="J1132" s="203"/>
      <c r="K1132" s="203"/>
      <c r="L1132" s="203"/>
      <c r="M1132" s="203"/>
      <c r="N1132" s="204"/>
      <c r="O1132" s="204"/>
      <c r="P1132" s="201"/>
      <c r="Q1132" s="201"/>
    </row>
    <row r="1133" spans="1:17" x14ac:dyDescent="0.2">
      <c r="A1133" s="113"/>
      <c r="B1133" s="200"/>
      <c r="C1133" s="200"/>
      <c r="D1133" s="201"/>
      <c r="E1133" s="113"/>
      <c r="F1133" s="113"/>
      <c r="G1133" s="113"/>
      <c r="H1133" s="113"/>
      <c r="I1133" s="203"/>
      <c r="J1133" s="203"/>
      <c r="K1133" s="203"/>
      <c r="L1133" s="203"/>
      <c r="M1133" s="203"/>
      <c r="N1133" s="204"/>
      <c r="O1133" s="204"/>
      <c r="P1133" s="201"/>
      <c r="Q1133" s="201"/>
    </row>
    <row r="1134" spans="1:17" x14ac:dyDescent="0.2">
      <c r="A1134" s="113"/>
      <c r="B1134" s="200"/>
      <c r="C1134" s="200"/>
      <c r="D1134" s="201"/>
      <c r="E1134" s="113"/>
      <c r="F1134" s="113"/>
      <c r="G1134" s="113"/>
      <c r="H1134" s="113"/>
      <c r="I1134" s="203"/>
      <c r="J1134" s="203"/>
      <c r="K1134" s="203"/>
      <c r="L1134" s="203"/>
      <c r="M1134" s="203"/>
      <c r="N1134" s="204"/>
      <c r="O1134" s="204"/>
      <c r="P1134" s="201"/>
      <c r="Q1134" s="201"/>
    </row>
    <row r="1135" spans="1:17" x14ac:dyDescent="0.2">
      <c r="A1135" s="113"/>
      <c r="B1135" s="200"/>
      <c r="C1135" s="200"/>
      <c r="D1135" s="201"/>
      <c r="E1135" s="113"/>
      <c r="F1135" s="113"/>
      <c r="G1135" s="113"/>
      <c r="H1135" s="113"/>
      <c r="I1135" s="203"/>
      <c r="J1135" s="203"/>
      <c r="K1135" s="203"/>
      <c r="L1135" s="203"/>
      <c r="M1135" s="203"/>
      <c r="N1135" s="204"/>
      <c r="O1135" s="204"/>
      <c r="P1135" s="201"/>
      <c r="Q1135" s="201"/>
    </row>
    <row r="1136" spans="1:17" x14ac:dyDescent="0.2">
      <c r="A1136" s="113"/>
      <c r="B1136" s="200"/>
      <c r="C1136" s="200"/>
      <c r="D1136" s="201"/>
      <c r="E1136" s="113"/>
      <c r="F1136" s="113"/>
      <c r="G1136" s="113"/>
      <c r="H1136" s="113"/>
      <c r="I1136" s="203"/>
      <c r="J1136" s="203"/>
      <c r="K1136" s="203"/>
      <c r="L1136" s="203"/>
      <c r="M1136" s="203"/>
      <c r="N1136" s="204"/>
      <c r="O1136" s="204"/>
      <c r="P1136" s="201"/>
      <c r="Q1136" s="201"/>
    </row>
    <row r="1137" spans="1:17" x14ac:dyDescent="0.2">
      <c r="A1137" s="113"/>
      <c r="B1137" s="200"/>
      <c r="C1137" s="200"/>
      <c r="D1137" s="201"/>
      <c r="E1137" s="113"/>
      <c r="F1137" s="113"/>
      <c r="G1137" s="113"/>
      <c r="H1137" s="113"/>
      <c r="I1137" s="203"/>
      <c r="J1137" s="203"/>
      <c r="K1137" s="203"/>
      <c r="L1137" s="203"/>
      <c r="M1137" s="203"/>
      <c r="N1137" s="204"/>
      <c r="O1137" s="204"/>
      <c r="P1137" s="201"/>
      <c r="Q1137" s="201"/>
    </row>
    <row r="1138" spans="1:17" x14ac:dyDescent="0.2">
      <c r="A1138" s="113"/>
      <c r="B1138" s="200"/>
      <c r="C1138" s="200"/>
      <c r="D1138" s="201"/>
      <c r="E1138" s="113"/>
      <c r="F1138" s="113"/>
      <c r="G1138" s="113"/>
      <c r="H1138" s="113"/>
      <c r="I1138" s="203"/>
      <c r="J1138" s="203"/>
      <c r="K1138" s="203"/>
      <c r="L1138" s="203"/>
      <c r="M1138" s="203"/>
      <c r="N1138" s="204"/>
      <c r="O1138" s="204"/>
      <c r="P1138" s="201"/>
      <c r="Q1138" s="201"/>
    </row>
    <row r="1139" spans="1:17" x14ac:dyDescent="0.2">
      <c r="A1139" s="113"/>
      <c r="B1139" s="200"/>
      <c r="C1139" s="200"/>
      <c r="D1139" s="201"/>
      <c r="E1139" s="113"/>
      <c r="F1139" s="113"/>
      <c r="G1139" s="113"/>
      <c r="H1139" s="113"/>
      <c r="I1139" s="203"/>
      <c r="J1139" s="203"/>
      <c r="K1139" s="203"/>
      <c r="L1139" s="203"/>
      <c r="M1139" s="203"/>
      <c r="N1139" s="204"/>
      <c r="O1139" s="204"/>
      <c r="P1139" s="201"/>
      <c r="Q1139" s="201"/>
    </row>
    <row r="1140" spans="1:17" x14ac:dyDescent="0.2">
      <c r="A1140" s="113"/>
      <c r="B1140" s="200"/>
      <c r="C1140" s="200"/>
      <c r="D1140" s="201"/>
      <c r="E1140" s="113"/>
      <c r="F1140" s="113"/>
      <c r="G1140" s="113"/>
      <c r="H1140" s="113"/>
      <c r="I1140" s="203"/>
      <c r="J1140" s="203"/>
      <c r="K1140" s="203"/>
      <c r="L1140" s="203"/>
      <c r="M1140" s="203"/>
      <c r="N1140" s="204"/>
      <c r="O1140" s="204"/>
      <c r="P1140" s="201"/>
      <c r="Q1140" s="201"/>
    </row>
    <row r="1141" spans="1:17" x14ac:dyDescent="0.2">
      <c r="A1141" s="113"/>
      <c r="B1141" s="200"/>
      <c r="C1141" s="200"/>
      <c r="D1141" s="201"/>
      <c r="E1141" s="113"/>
      <c r="F1141" s="113"/>
      <c r="G1141" s="113"/>
      <c r="H1141" s="113"/>
      <c r="I1141" s="203"/>
      <c r="J1141" s="203"/>
      <c r="K1141" s="203"/>
      <c r="L1141" s="203"/>
      <c r="M1141" s="203"/>
      <c r="N1141" s="204"/>
      <c r="O1141" s="204"/>
      <c r="P1141" s="201"/>
      <c r="Q1141" s="201"/>
    </row>
    <row r="1142" spans="1:17" x14ac:dyDescent="0.2">
      <c r="A1142" s="113"/>
      <c r="B1142" s="200"/>
      <c r="C1142" s="200"/>
      <c r="D1142" s="201"/>
      <c r="E1142" s="113"/>
      <c r="F1142" s="113"/>
      <c r="G1142" s="113"/>
      <c r="H1142" s="113"/>
      <c r="I1142" s="203"/>
      <c r="J1142" s="203"/>
      <c r="K1142" s="203"/>
      <c r="L1142" s="203"/>
      <c r="M1142" s="203"/>
      <c r="N1142" s="204"/>
      <c r="O1142" s="204"/>
      <c r="P1142" s="201"/>
      <c r="Q1142" s="201"/>
    </row>
    <row r="1143" spans="1:17" x14ac:dyDescent="0.2">
      <c r="A1143" s="113"/>
      <c r="B1143" s="200"/>
      <c r="C1143" s="200"/>
      <c r="D1143" s="201"/>
      <c r="E1143" s="113"/>
      <c r="F1143" s="113"/>
      <c r="G1143" s="113"/>
      <c r="H1143" s="113"/>
      <c r="I1143" s="203"/>
      <c r="J1143" s="203"/>
      <c r="K1143" s="203"/>
      <c r="L1143" s="203"/>
      <c r="M1143" s="203"/>
      <c r="N1143" s="204"/>
      <c r="O1143" s="204"/>
      <c r="P1143" s="201"/>
      <c r="Q1143" s="201"/>
    </row>
    <row r="1144" spans="1:17" x14ac:dyDescent="0.2">
      <c r="A1144" s="113"/>
      <c r="B1144" s="200"/>
      <c r="C1144" s="200"/>
      <c r="D1144" s="201"/>
      <c r="E1144" s="113"/>
      <c r="F1144" s="113"/>
      <c r="G1144" s="113"/>
      <c r="H1144" s="113"/>
      <c r="I1144" s="203"/>
      <c r="J1144" s="203"/>
      <c r="K1144" s="203"/>
      <c r="L1144" s="203"/>
      <c r="M1144" s="203"/>
      <c r="N1144" s="204"/>
      <c r="O1144" s="204"/>
      <c r="P1144" s="201"/>
      <c r="Q1144" s="201"/>
    </row>
    <row r="1145" spans="1:17" x14ac:dyDescent="0.2">
      <c r="A1145" s="113"/>
      <c r="B1145" s="200"/>
      <c r="C1145" s="200"/>
      <c r="D1145" s="201"/>
      <c r="E1145" s="113"/>
      <c r="F1145" s="113"/>
      <c r="G1145" s="113"/>
      <c r="H1145" s="113"/>
      <c r="I1145" s="203"/>
      <c r="J1145" s="203"/>
      <c r="K1145" s="203"/>
      <c r="L1145" s="203"/>
      <c r="M1145" s="203"/>
      <c r="N1145" s="204"/>
      <c r="O1145" s="204"/>
      <c r="P1145" s="201"/>
      <c r="Q1145" s="201"/>
    </row>
    <row r="1146" spans="1:17" x14ac:dyDescent="0.2">
      <c r="A1146" s="113"/>
      <c r="B1146" s="200"/>
      <c r="C1146" s="200"/>
      <c r="D1146" s="201"/>
      <c r="E1146" s="113"/>
      <c r="F1146" s="113"/>
      <c r="G1146" s="113"/>
      <c r="H1146" s="113"/>
      <c r="I1146" s="203"/>
      <c r="J1146" s="203"/>
      <c r="K1146" s="203"/>
      <c r="L1146" s="203"/>
      <c r="M1146" s="203"/>
      <c r="N1146" s="204"/>
      <c r="O1146" s="204"/>
      <c r="P1146" s="201"/>
      <c r="Q1146" s="201"/>
    </row>
    <row r="1147" spans="1:17" x14ac:dyDescent="0.2">
      <c r="A1147" s="113"/>
      <c r="B1147" s="200"/>
      <c r="C1147" s="200"/>
      <c r="D1147" s="201"/>
      <c r="E1147" s="113"/>
      <c r="F1147" s="113"/>
      <c r="G1147" s="113"/>
      <c r="H1147" s="113"/>
      <c r="I1147" s="203"/>
      <c r="J1147" s="203"/>
      <c r="K1147" s="203"/>
      <c r="L1147" s="203"/>
      <c r="M1147" s="203"/>
      <c r="N1147" s="204"/>
      <c r="O1147" s="204"/>
      <c r="P1147" s="201"/>
      <c r="Q1147" s="201"/>
    </row>
    <row r="1148" spans="1:17" x14ac:dyDescent="0.2">
      <c r="A1148" s="113"/>
      <c r="B1148" s="200"/>
      <c r="C1148" s="200"/>
      <c r="D1148" s="201"/>
      <c r="E1148" s="113"/>
      <c r="F1148" s="113"/>
      <c r="G1148" s="113"/>
      <c r="H1148" s="113"/>
      <c r="I1148" s="203"/>
      <c r="J1148" s="203"/>
      <c r="K1148" s="203"/>
      <c r="L1148" s="203"/>
      <c r="M1148" s="203"/>
      <c r="N1148" s="204"/>
      <c r="O1148" s="204"/>
      <c r="P1148" s="201"/>
      <c r="Q1148" s="201"/>
    </row>
    <row r="1149" spans="1:17" x14ac:dyDescent="0.2">
      <c r="A1149" s="113"/>
      <c r="B1149" s="200"/>
      <c r="C1149" s="200"/>
      <c r="D1149" s="201"/>
      <c r="E1149" s="113"/>
      <c r="F1149" s="113"/>
      <c r="G1149" s="113"/>
      <c r="H1149" s="113"/>
      <c r="I1149" s="203"/>
      <c r="J1149" s="203"/>
      <c r="K1149" s="203"/>
      <c r="L1149" s="203"/>
      <c r="M1149" s="203"/>
      <c r="N1149" s="204"/>
      <c r="O1149" s="204"/>
      <c r="P1149" s="201"/>
      <c r="Q1149" s="201"/>
    </row>
    <row r="1150" spans="1:17" x14ac:dyDescent="0.2">
      <c r="A1150" s="113"/>
      <c r="B1150" s="200"/>
      <c r="C1150" s="200"/>
      <c r="D1150" s="201"/>
      <c r="E1150" s="113"/>
      <c r="F1150" s="113"/>
      <c r="G1150" s="113"/>
      <c r="H1150" s="113"/>
      <c r="I1150" s="203"/>
      <c r="J1150" s="203"/>
      <c r="K1150" s="203"/>
      <c r="L1150" s="203"/>
      <c r="M1150" s="203"/>
      <c r="N1150" s="204"/>
      <c r="O1150" s="204"/>
      <c r="P1150" s="201"/>
      <c r="Q1150" s="201"/>
    </row>
    <row r="1151" spans="1:17" x14ac:dyDescent="0.2">
      <c r="A1151" s="113"/>
      <c r="B1151" s="200"/>
      <c r="C1151" s="200"/>
      <c r="D1151" s="201"/>
      <c r="E1151" s="113"/>
      <c r="F1151" s="113"/>
      <c r="G1151" s="113"/>
      <c r="H1151" s="113"/>
      <c r="I1151" s="203"/>
      <c r="J1151" s="203"/>
      <c r="K1151" s="203"/>
      <c r="L1151" s="203"/>
      <c r="M1151" s="203"/>
      <c r="N1151" s="204"/>
      <c r="O1151" s="204"/>
      <c r="P1151" s="201"/>
      <c r="Q1151" s="201"/>
    </row>
    <row r="1152" spans="1:17" x14ac:dyDescent="0.2">
      <c r="A1152" s="113"/>
      <c r="B1152" s="200"/>
      <c r="C1152" s="200"/>
      <c r="D1152" s="201"/>
      <c r="E1152" s="113"/>
      <c r="F1152" s="113"/>
      <c r="G1152" s="113"/>
      <c r="H1152" s="113"/>
      <c r="I1152" s="203"/>
      <c r="J1152" s="203"/>
      <c r="K1152" s="203"/>
      <c r="L1152" s="203"/>
      <c r="M1152" s="203"/>
      <c r="N1152" s="204"/>
      <c r="O1152" s="204"/>
      <c r="P1152" s="201"/>
      <c r="Q1152" s="201"/>
    </row>
    <row r="1153" spans="1:17" x14ac:dyDescent="0.2">
      <c r="A1153" s="113"/>
      <c r="B1153" s="200"/>
      <c r="C1153" s="200"/>
      <c r="D1153" s="201"/>
      <c r="E1153" s="113"/>
      <c r="F1153" s="113"/>
      <c r="G1153" s="113"/>
      <c r="H1153" s="113"/>
      <c r="I1153" s="203"/>
      <c r="J1153" s="203"/>
      <c r="K1153" s="203"/>
      <c r="L1153" s="203"/>
      <c r="M1153" s="203"/>
      <c r="N1153" s="204"/>
      <c r="O1153" s="204"/>
      <c r="P1153" s="201"/>
      <c r="Q1153" s="201"/>
    </row>
    <row r="1154" spans="1:17" x14ac:dyDescent="0.2">
      <c r="A1154" s="113"/>
      <c r="B1154" s="200"/>
      <c r="C1154" s="200"/>
      <c r="D1154" s="201"/>
      <c r="E1154" s="113"/>
      <c r="F1154" s="113"/>
      <c r="G1154" s="113"/>
      <c r="H1154" s="113"/>
      <c r="I1154" s="203"/>
      <c r="J1154" s="203"/>
      <c r="K1154" s="203"/>
      <c r="L1154" s="203"/>
      <c r="M1154" s="203"/>
      <c r="N1154" s="204"/>
      <c r="O1154" s="204"/>
      <c r="P1154" s="201"/>
      <c r="Q1154" s="201"/>
    </row>
  </sheetData>
  <mergeCells count="53">
    <mergeCell ref="T2:U2"/>
    <mergeCell ref="D34:E34"/>
    <mergeCell ref="D35:E35"/>
    <mergeCell ref="E5:E6"/>
    <mergeCell ref="E7:E8"/>
    <mergeCell ref="E10:E11"/>
    <mergeCell ref="E12:E13"/>
    <mergeCell ref="F2:F4"/>
    <mergeCell ref="G2:H2"/>
    <mergeCell ref="E27:E28"/>
    <mergeCell ref="C2:C4"/>
    <mergeCell ref="I2:O2"/>
    <mergeCell ref="P2:Q3"/>
    <mergeCell ref="R2:S2"/>
    <mergeCell ref="B18:B19"/>
    <mergeCell ref="C5:C6"/>
    <mergeCell ref="C7:C9"/>
    <mergeCell ref="B12:B13"/>
    <mergeCell ref="B14:B15"/>
    <mergeCell ref="B16:B17"/>
    <mergeCell ref="B20:B22"/>
    <mergeCell ref="B23:B24"/>
    <mergeCell ref="A1:U1"/>
    <mergeCell ref="A2:A4"/>
    <mergeCell ref="B2:B4"/>
    <mergeCell ref="D2:D4"/>
    <mergeCell ref="E2:E4"/>
    <mergeCell ref="B5:B6"/>
    <mergeCell ref="B7:B9"/>
    <mergeCell ref="B10:B11"/>
    <mergeCell ref="C10:C11"/>
    <mergeCell ref="C12:C13"/>
    <mergeCell ref="C14:C15"/>
    <mergeCell ref="C16:C17"/>
    <mergeCell ref="C25:C26"/>
    <mergeCell ref="C27:C28"/>
    <mergeCell ref="C18:C19"/>
    <mergeCell ref="E29:E30"/>
    <mergeCell ref="B25:B26"/>
    <mergeCell ref="B27:B28"/>
    <mergeCell ref="C29:C30"/>
    <mergeCell ref="B29:B30"/>
    <mergeCell ref="E25:E26"/>
    <mergeCell ref="B31:B32"/>
    <mergeCell ref="C31:C32"/>
    <mergeCell ref="E31:E32"/>
    <mergeCell ref="E14:E15"/>
    <mergeCell ref="E16:E17"/>
    <mergeCell ref="E18:E19"/>
    <mergeCell ref="E20:E21"/>
    <mergeCell ref="E23:E24"/>
    <mergeCell ref="C20:C22"/>
    <mergeCell ref="C23:C24"/>
  </mergeCells>
  <pageMargins left="0.39370078740157483" right="0.39370078740157483" top="0.39370078740157483" bottom="0.31496062992125984" header="0.35433070866141736" footer="0.15748031496062992"/>
  <pageSetup paperSize="9" orientation="landscape" r:id="rId1"/>
  <headerFooter>
    <oddFooter>&amp;L&amp;8&amp;Z&amp;F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4AC3-1841-42BA-AEAC-331715E6FECA}">
  <sheetPr codeName="Лист21"/>
  <dimension ref="A1:AO115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22" sqref="G22"/>
    </sheetView>
  </sheetViews>
  <sheetFormatPr defaultRowHeight="12.75" x14ac:dyDescent="0.2"/>
  <cols>
    <col min="1" max="1" width="2.85546875" style="211" customWidth="1"/>
    <col min="2" max="2" width="16.140625" style="213" customWidth="1"/>
    <col min="3" max="3" width="6.42578125" style="213" customWidth="1"/>
    <col min="4" max="4" width="3.140625" style="210" customWidth="1"/>
    <col min="5" max="5" width="15.7109375" style="211" customWidth="1"/>
    <col min="6" max="6" width="4" style="211" customWidth="1"/>
    <col min="7" max="8" width="7" style="211" customWidth="1"/>
    <col min="9" max="14" width="5.5703125" style="214" customWidth="1"/>
    <col min="15" max="16" width="5.5703125" style="215" customWidth="1"/>
    <col min="17" max="18" width="6.7109375" style="210" customWidth="1"/>
    <col min="19" max="20" width="6.7109375" style="113" customWidth="1"/>
    <col min="21" max="22" width="6.7109375" style="205" customWidth="1"/>
    <col min="23" max="16384" width="9.140625" style="113"/>
  </cols>
  <sheetData>
    <row r="1" spans="1:41" ht="36.75" customHeight="1" thickBot="1" x14ac:dyDescent="0.25">
      <c r="A1" s="2669" t="s">
        <v>372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669"/>
      <c r="V1" s="266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</row>
    <row r="2" spans="1:41" s="114" customFormat="1" ht="69.75" customHeight="1" x14ac:dyDescent="0.2">
      <c r="A2" s="2670" t="s">
        <v>0</v>
      </c>
      <c r="B2" s="2673" t="s">
        <v>403</v>
      </c>
      <c r="C2" s="2673" t="s">
        <v>10</v>
      </c>
      <c r="D2" s="2677" t="s">
        <v>4</v>
      </c>
      <c r="E2" s="2680" t="s">
        <v>404</v>
      </c>
      <c r="F2" s="2680" t="s">
        <v>225</v>
      </c>
      <c r="G2" s="2683" t="s">
        <v>405</v>
      </c>
      <c r="H2" s="2684"/>
      <c r="I2" s="2685" t="s">
        <v>230</v>
      </c>
      <c r="J2" s="2639"/>
      <c r="K2" s="2639"/>
      <c r="L2" s="2639"/>
      <c r="M2" s="2639"/>
      <c r="N2" s="2639"/>
      <c r="O2" s="2639"/>
      <c r="P2" s="2686"/>
      <c r="Q2" s="2687" t="s">
        <v>360</v>
      </c>
      <c r="R2" s="2688"/>
      <c r="S2" s="2640" t="s">
        <v>232</v>
      </c>
      <c r="T2" s="2641"/>
      <c r="U2" s="2656" t="s">
        <v>231</v>
      </c>
      <c r="V2" s="3173"/>
    </row>
    <row r="3" spans="1:41" s="114" customFormat="1" ht="36" customHeight="1" x14ac:dyDescent="0.2">
      <c r="A3" s="2671"/>
      <c r="B3" s="2632"/>
      <c r="C3" s="2632"/>
      <c r="D3" s="2678"/>
      <c r="E3" s="2681"/>
      <c r="F3" s="2681"/>
      <c r="G3" s="115" t="s">
        <v>220</v>
      </c>
      <c r="H3" s="116" t="s">
        <v>29</v>
      </c>
      <c r="I3" s="631" t="s">
        <v>281</v>
      </c>
      <c r="J3" s="632" t="s">
        <v>259</v>
      </c>
      <c r="K3" s="632" t="s">
        <v>282</v>
      </c>
      <c r="L3" s="632" t="s">
        <v>283</v>
      </c>
      <c r="M3" s="632" t="s">
        <v>284</v>
      </c>
      <c r="N3" s="632" t="s">
        <v>285</v>
      </c>
      <c r="O3" s="422" t="s">
        <v>286</v>
      </c>
      <c r="P3" s="423" t="s">
        <v>287</v>
      </c>
      <c r="Q3" s="2689"/>
      <c r="R3" s="2690"/>
      <c r="S3" s="120" t="s">
        <v>216</v>
      </c>
      <c r="T3" s="121" t="s">
        <v>217</v>
      </c>
      <c r="U3" s="122" t="s">
        <v>218</v>
      </c>
      <c r="V3" s="124" t="s">
        <v>219</v>
      </c>
    </row>
    <row r="4" spans="1:41" s="114" customFormat="1" ht="13.5" thickBot="1" x14ac:dyDescent="0.25">
      <c r="A4" s="2672"/>
      <c r="B4" s="2629"/>
      <c r="C4" s="2629"/>
      <c r="D4" s="2679"/>
      <c r="E4" s="2682"/>
      <c r="F4" s="2682"/>
      <c r="G4" s="125" t="s">
        <v>30</v>
      </c>
      <c r="H4" s="126" t="s">
        <v>30</v>
      </c>
      <c r="I4" s="127" t="s">
        <v>31</v>
      </c>
      <c r="J4" s="677" t="s">
        <v>31</v>
      </c>
      <c r="K4" s="677" t="s">
        <v>31</v>
      </c>
      <c r="L4" s="677" t="s">
        <v>31</v>
      </c>
      <c r="M4" s="677" t="s">
        <v>31</v>
      </c>
      <c r="N4" s="128" t="s">
        <v>31</v>
      </c>
      <c r="O4" s="129" t="s">
        <v>31</v>
      </c>
      <c r="P4" s="130" t="s">
        <v>31</v>
      </c>
      <c r="Q4" s="131" t="s">
        <v>30</v>
      </c>
      <c r="R4" s="132" t="s">
        <v>30</v>
      </c>
      <c r="S4" s="633" t="s">
        <v>30</v>
      </c>
      <c r="T4" s="634" t="s">
        <v>30</v>
      </c>
      <c r="U4" s="140" t="s">
        <v>35</v>
      </c>
      <c r="V4" s="141" t="s">
        <v>35</v>
      </c>
    </row>
    <row r="5" spans="1:41" ht="12.75" customHeight="1" x14ac:dyDescent="0.2">
      <c r="A5" s="678">
        <v>5</v>
      </c>
      <c r="B5" s="2673" t="s">
        <v>273</v>
      </c>
      <c r="C5" s="2800" t="s">
        <v>340</v>
      </c>
      <c r="D5" s="143" t="s">
        <v>39</v>
      </c>
      <c r="E5" s="3174" t="s">
        <v>112</v>
      </c>
      <c r="F5" s="675">
        <v>1</v>
      </c>
      <c r="G5" s="635">
        <v>0.188</v>
      </c>
      <c r="H5" s="636">
        <v>0.219</v>
      </c>
      <c r="I5" s="146"/>
      <c r="J5" s="679"/>
      <c r="K5" s="679"/>
      <c r="L5" s="679"/>
      <c r="M5" s="679"/>
      <c r="N5" s="147">
        <v>0.09</v>
      </c>
      <c r="O5" s="148"/>
      <c r="P5" s="149"/>
      <c r="Q5" s="640">
        <f>0.033*I5+0.129*J5+0.129*K5+0.065*L5+0.043*M5+0.0184*N5+0.308*O5+0.03*P5</f>
        <v>1.6559999999999999E-3</v>
      </c>
      <c r="R5" s="640">
        <f t="shared" ref="R5:R21" si="0">0.024*I5+0.071*J5+0.038*K5+0.036*L5+0.024*M5+0.01*N5+0.4*O5+0.2*P5</f>
        <v>8.9999999999999998E-4</v>
      </c>
      <c r="S5" s="637">
        <f>SQRT(Q5^2+(G5+R5)^2)</f>
        <v>0.18890725855826718</v>
      </c>
      <c r="T5" s="155">
        <f>SQRT(Q5^2+(H5+R5)^2)</f>
        <v>0.21990623532769599</v>
      </c>
      <c r="U5" s="376">
        <f>6300/(SQRT(3)*S5)</f>
        <v>19254.457047624455</v>
      </c>
      <c r="V5" s="638">
        <f>6300/(2*T5)</f>
        <v>14324.286873021079</v>
      </c>
    </row>
    <row r="6" spans="1:41" ht="12.75" customHeight="1" x14ac:dyDescent="0.2">
      <c r="A6" s="159">
        <v>5</v>
      </c>
      <c r="B6" s="2622"/>
      <c r="C6" s="2624"/>
      <c r="D6" s="160" t="s">
        <v>39</v>
      </c>
      <c r="E6" s="3175"/>
      <c r="F6" s="161">
        <v>2</v>
      </c>
      <c r="G6" s="295">
        <v>0.188</v>
      </c>
      <c r="H6" s="298">
        <v>0.219</v>
      </c>
      <c r="I6" s="162"/>
      <c r="J6" s="680"/>
      <c r="K6" s="680"/>
      <c r="L6" s="680"/>
      <c r="M6" s="680"/>
      <c r="N6" s="163">
        <v>0.06</v>
      </c>
      <c r="O6" s="164"/>
      <c r="P6" s="165"/>
      <c r="Q6" s="640">
        <f t="shared" ref="Q6:Q27" si="1">0.033*I6+0.129*J6+0.129*K6+0.065*L6+0.043*M6+0.0184*N6+0.308*O6+0.03*P6</f>
        <v>1.1039999999999999E-3</v>
      </c>
      <c r="R6" s="640">
        <f t="shared" si="0"/>
        <v>5.9999999999999995E-4</v>
      </c>
      <c r="S6" s="172">
        <f>SQRT(Q6^2+(G6+R6)^2)</f>
        <v>0.18860323119183298</v>
      </c>
      <c r="T6" s="173">
        <f>SQRT(Q6^2+(H6+R6)^2)</f>
        <v>0.2196027750644331</v>
      </c>
      <c r="U6" s="562">
        <f t="shared" ref="U6:U27" si="2">6300/(SQRT(3)*S6)</f>
        <v>19285.495125982485</v>
      </c>
      <c r="V6" s="639">
        <f t="shared" ref="V6:V27" si="3">6300/(2*T6)</f>
        <v>14344.081030286463</v>
      </c>
    </row>
    <row r="7" spans="1:41" ht="12.75" customHeight="1" x14ac:dyDescent="0.2">
      <c r="A7" s="159">
        <v>5</v>
      </c>
      <c r="B7" s="2621" t="s">
        <v>274</v>
      </c>
      <c r="C7" s="2623" t="s">
        <v>361</v>
      </c>
      <c r="D7" s="160" t="s">
        <v>39</v>
      </c>
      <c r="E7" s="3176" t="s">
        <v>288</v>
      </c>
      <c r="F7" s="161">
        <v>1</v>
      </c>
      <c r="G7" s="295">
        <f>S5</f>
        <v>0.18890725855826718</v>
      </c>
      <c r="H7" s="298">
        <f>T5</f>
        <v>0.21990623532769599</v>
      </c>
      <c r="I7" s="162"/>
      <c r="J7" s="680"/>
      <c r="K7" s="680"/>
      <c r="L7" s="680">
        <v>0.16</v>
      </c>
      <c r="M7" s="680"/>
      <c r="N7" s="163"/>
      <c r="O7" s="164"/>
      <c r="P7" s="165"/>
      <c r="Q7" s="640">
        <f t="shared" si="1"/>
        <v>1.0400000000000001E-2</v>
      </c>
      <c r="R7" s="640">
        <f t="shared" si="0"/>
        <v>5.7599999999999995E-3</v>
      </c>
      <c r="S7" s="172">
        <f t="shared" ref="S7:S27" si="4">SQRT(Q7^2+(G7+R7)^2)</f>
        <v>0.19494486798731389</v>
      </c>
      <c r="T7" s="173">
        <f t="shared" ref="T7:T27" si="5">SQRT(Q7^2+(H7+R7)^2)</f>
        <v>0.225905754169687</v>
      </c>
      <c r="U7" s="562">
        <f t="shared" si="2"/>
        <v>18658.130031570472</v>
      </c>
      <c r="V7" s="639">
        <f t="shared" si="3"/>
        <v>13943.867926595207</v>
      </c>
    </row>
    <row r="8" spans="1:41" ht="12.75" customHeight="1" x14ac:dyDescent="0.2">
      <c r="A8" s="159">
        <v>5</v>
      </c>
      <c r="B8" s="2632"/>
      <c r="C8" s="2801"/>
      <c r="D8" s="160" t="s">
        <v>39</v>
      </c>
      <c r="E8" s="3200"/>
      <c r="F8" s="161">
        <v>2</v>
      </c>
      <c r="G8" s="295">
        <f>S6</f>
        <v>0.18860323119183298</v>
      </c>
      <c r="H8" s="298">
        <f>T6</f>
        <v>0.2196027750644331</v>
      </c>
      <c r="I8" s="162"/>
      <c r="J8" s="680"/>
      <c r="K8" s="680"/>
      <c r="L8" s="680">
        <v>0.15</v>
      </c>
      <c r="M8" s="680"/>
      <c r="N8" s="163"/>
      <c r="O8" s="164"/>
      <c r="P8" s="165"/>
      <c r="Q8" s="640">
        <f t="shared" si="1"/>
        <v>9.75E-3</v>
      </c>
      <c r="R8" s="640">
        <f t="shared" si="0"/>
        <v>5.3999999999999994E-3</v>
      </c>
      <c r="S8" s="172">
        <f t="shared" si="4"/>
        <v>0.19424807904551281</v>
      </c>
      <c r="T8" s="173">
        <f t="shared" si="5"/>
        <v>0.22521392338551335</v>
      </c>
      <c r="U8" s="562">
        <f t="shared" si="2"/>
        <v>18725.058769010593</v>
      </c>
      <c r="V8" s="639">
        <f t="shared" si="3"/>
        <v>13986.701855053338</v>
      </c>
    </row>
    <row r="9" spans="1:41" ht="12.75" customHeight="1" x14ac:dyDescent="0.2">
      <c r="A9" s="159">
        <v>5</v>
      </c>
      <c r="B9" s="2622"/>
      <c r="C9" s="2624"/>
      <c r="D9" s="160" t="s">
        <v>39</v>
      </c>
      <c r="E9" s="3175"/>
      <c r="F9" s="161">
        <v>3</v>
      </c>
      <c r="G9" s="295">
        <f>S5</f>
        <v>0.18890725855826718</v>
      </c>
      <c r="H9" s="298">
        <f>T5</f>
        <v>0.21990623532769599</v>
      </c>
      <c r="I9" s="162"/>
      <c r="J9" s="680"/>
      <c r="K9" s="680"/>
      <c r="L9" s="680"/>
      <c r="M9" s="680">
        <v>0.16</v>
      </c>
      <c r="N9" s="163"/>
      <c r="O9" s="164"/>
      <c r="P9" s="165"/>
      <c r="Q9" s="640">
        <f t="shared" si="1"/>
        <v>6.8799999999999998E-3</v>
      </c>
      <c r="R9" s="640">
        <f>0.024*I9+0.071*J9+0.038*K9+0.036*L9+0.024*M9+0.01*N9+0.4*O9+0.2*P9+0.35</f>
        <v>0.35383999999999999</v>
      </c>
      <c r="S9" s="172">
        <f t="shared" si="4"/>
        <v>0.5427908631070667</v>
      </c>
      <c r="T9" s="173">
        <f t="shared" si="5"/>
        <v>0.57378748413737979</v>
      </c>
      <c r="U9" s="562">
        <f t="shared" si="2"/>
        <v>6701.1199766219643</v>
      </c>
      <c r="V9" s="639">
        <f t="shared" si="3"/>
        <v>5489.8374173072889</v>
      </c>
    </row>
    <row r="10" spans="1:41" ht="12.75" customHeight="1" x14ac:dyDescent="0.2">
      <c r="A10" s="159">
        <v>5</v>
      </c>
      <c r="B10" s="2621" t="s">
        <v>254</v>
      </c>
      <c r="C10" s="2623" t="s">
        <v>353</v>
      </c>
      <c r="D10" s="160" t="s">
        <v>39</v>
      </c>
      <c r="E10" s="3176" t="s">
        <v>288</v>
      </c>
      <c r="F10" s="161">
        <v>1</v>
      </c>
      <c r="G10" s="295">
        <f>S5</f>
        <v>0.18890725855826718</v>
      </c>
      <c r="H10" s="298">
        <f>T5</f>
        <v>0.21990623532769599</v>
      </c>
      <c r="I10" s="162"/>
      <c r="J10" s="680"/>
      <c r="K10" s="680">
        <v>0.25</v>
      </c>
      <c r="L10" s="680"/>
      <c r="M10" s="680"/>
      <c r="N10" s="163"/>
      <c r="O10" s="164"/>
      <c r="P10" s="165"/>
      <c r="Q10" s="640">
        <f t="shared" si="1"/>
        <v>3.2250000000000001E-2</v>
      </c>
      <c r="R10" s="640">
        <f t="shared" si="0"/>
        <v>9.4999999999999998E-3</v>
      </c>
      <c r="S10" s="172">
        <f t="shared" si="4"/>
        <v>0.20101120055511107</v>
      </c>
      <c r="T10" s="173">
        <f t="shared" si="5"/>
        <v>0.2316620022947791</v>
      </c>
      <c r="U10" s="562">
        <f t="shared" si="2"/>
        <v>18095.044882324382</v>
      </c>
      <c r="V10" s="639">
        <f t="shared" si="3"/>
        <v>13597.39607185028</v>
      </c>
    </row>
    <row r="11" spans="1:41" ht="12.75" customHeight="1" x14ac:dyDescent="0.2">
      <c r="A11" s="159">
        <v>5</v>
      </c>
      <c r="B11" s="2622"/>
      <c r="C11" s="2624"/>
      <c r="D11" s="160" t="s">
        <v>39</v>
      </c>
      <c r="E11" s="3175"/>
      <c r="F11" s="161">
        <v>2</v>
      </c>
      <c r="G11" s="295">
        <f>S6</f>
        <v>0.18860323119183298</v>
      </c>
      <c r="H11" s="298">
        <f>T6</f>
        <v>0.2196027750644331</v>
      </c>
      <c r="I11" s="162"/>
      <c r="J11" s="680"/>
      <c r="K11" s="680">
        <v>0.25</v>
      </c>
      <c r="L11" s="680"/>
      <c r="M11" s="680"/>
      <c r="N11" s="163"/>
      <c r="O11" s="164"/>
      <c r="P11" s="165"/>
      <c r="Q11" s="640">
        <f t="shared" si="1"/>
        <v>3.2250000000000001E-2</v>
      </c>
      <c r="R11" s="640">
        <f t="shared" si="0"/>
        <v>9.4999999999999998E-3</v>
      </c>
      <c r="S11" s="172">
        <f t="shared" si="4"/>
        <v>0.20071111755118307</v>
      </c>
      <c r="T11" s="173">
        <f t="shared" si="5"/>
        <v>0.23136150077794757</v>
      </c>
      <c r="U11" s="562">
        <f t="shared" si="2"/>
        <v>18122.09876698583</v>
      </c>
      <c r="V11" s="639">
        <f t="shared" si="3"/>
        <v>13615.056910541294</v>
      </c>
    </row>
    <row r="12" spans="1:41" ht="12.75" customHeight="1" x14ac:dyDescent="0.2">
      <c r="A12" s="159">
        <v>5</v>
      </c>
      <c r="B12" s="2621" t="s">
        <v>275</v>
      </c>
      <c r="C12" s="2623" t="s">
        <v>353</v>
      </c>
      <c r="D12" s="160" t="s">
        <v>39</v>
      </c>
      <c r="E12" s="3176" t="s">
        <v>280</v>
      </c>
      <c r="F12" s="161">
        <v>1</v>
      </c>
      <c r="G12" s="295">
        <v>0.313</v>
      </c>
      <c r="H12" s="298">
        <v>0.34200000000000003</v>
      </c>
      <c r="I12" s="162"/>
      <c r="J12" s="680"/>
      <c r="K12" s="680"/>
      <c r="L12" s="680"/>
      <c r="M12" s="680"/>
      <c r="N12" s="163"/>
      <c r="O12" s="164"/>
      <c r="P12" s="165"/>
      <c r="Q12" s="640">
        <f t="shared" si="1"/>
        <v>0</v>
      </c>
      <c r="R12" s="640">
        <f t="shared" si="0"/>
        <v>0</v>
      </c>
      <c r="S12" s="172">
        <f t="shared" si="4"/>
        <v>0.313</v>
      </c>
      <c r="T12" s="173">
        <f t="shared" si="5"/>
        <v>0.34200000000000003</v>
      </c>
      <c r="U12" s="562">
        <f t="shared" si="2"/>
        <v>11620.788165797581</v>
      </c>
      <c r="V12" s="639">
        <f t="shared" si="3"/>
        <v>9210.5263157894733</v>
      </c>
    </row>
    <row r="13" spans="1:41" ht="12.75" customHeight="1" x14ac:dyDescent="0.2">
      <c r="A13" s="159">
        <v>5</v>
      </c>
      <c r="B13" s="2622"/>
      <c r="C13" s="2624"/>
      <c r="D13" s="160" t="s">
        <v>39</v>
      </c>
      <c r="E13" s="3175"/>
      <c r="F13" s="161">
        <v>2</v>
      </c>
      <c r="G13" s="295">
        <v>0.313</v>
      </c>
      <c r="H13" s="298">
        <v>0.34200000000000003</v>
      </c>
      <c r="I13" s="162"/>
      <c r="J13" s="680"/>
      <c r="K13" s="680"/>
      <c r="L13" s="680"/>
      <c r="M13" s="680"/>
      <c r="N13" s="163"/>
      <c r="O13" s="164"/>
      <c r="P13" s="165"/>
      <c r="Q13" s="640">
        <f t="shared" si="1"/>
        <v>0</v>
      </c>
      <c r="R13" s="640">
        <f t="shared" si="0"/>
        <v>0</v>
      </c>
      <c r="S13" s="172">
        <f t="shared" si="4"/>
        <v>0.313</v>
      </c>
      <c r="T13" s="173">
        <f t="shared" si="5"/>
        <v>0.34200000000000003</v>
      </c>
      <c r="U13" s="562">
        <f t="shared" si="2"/>
        <v>11620.788165797581</v>
      </c>
      <c r="V13" s="639">
        <f t="shared" si="3"/>
        <v>9210.5263157894733</v>
      </c>
    </row>
    <row r="14" spans="1:41" ht="12.75" customHeight="1" x14ac:dyDescent="0.2">
      <c r="A14" s="159">
        <v>5</v>
      </c>
      <c r="B14" s="2621" t="s">
        <v>48</v>
      </c>
      <c r="C14" s="2623" t="s">
        <v>352</v>
      </c>
      <c r="D14" s="160" t="s">
        <v>39</v>
      </c>
      <c r="E14" s="3176" t="s">
        <v>279</v>
      </c>
      <c r="F14" s="161">
        <v>1</v>
      </c>
      <c r="G14" s="295">
        <f>S12</f>
        <v>0.313</v>
      </c>
      <c r="H14" s="298">
        <f>T12</f>
        <v>0.34200000000000003</v>
      </c>
      <c r="I14" s="162"/>
      <c r="J14" s="680">
        <v>0.2</v>
      </c>
      <c r="K14" s="680"/>
      <c r="L14" s="680"/>
      <c r="M14" s="680"/>
      <c r="N14" s="163"/>
      <c r="O14" s="164"/>
      <c r="P14" s="165"/>
      <c r="Q14" s="640">
        <f t="shared" si="1"/>
        <v>2.5800000000000003E-2</v>
      </c>
      <c r="R14" s="640">
        <f t="shared" si="0"/>
        <v>1.4199999999999999E-2</v>
      </c>
      <c r="S14" s="172">
        <f t="shared" si="4"/>
        <v>0.3282155998730103</v>
      </c>
      <c r="T14" s="173">
        <f t="shared" si="5"/>
        <v>0.35713314043924854</v>
      </c>
      <c r="U14" s="562">
        <f t="shared" si="2"/>
        <v>11082.0652561973</v>
      </c>
      <c r="V14" s="639">
        <f t="shared" si="3"/>
        <v>8820.2399702411331</v>
      </c>
    </row>
    <row r="15" spans="1:41" ht="12.75" customHeight="1" x14ac:dyDescent="0.2">
      <c r="A15" s="159">
        <v>5</v>
      </c>
      <c r="B15" s="2622"/>
      <c r="C15" s="2624"/>
      <c r="D15" s="160" t="s">
        <v>39</v>
      </c>
      <c r="E15" s="3175"/>
      <c r="F15" s="161">
        <v>2</v>
      </c>
      <c r="G15" s="295">
        <f>S13</f>
        <v>0.313</v>
      </c>
      <c r="H15" s="298">
        <f>T13</f>
        <v>0.34200000000000003</v>
      </c>
      <c r="I15" s="162"/>
      <c r="J15" s="680">
        <v>0.2</v>
      </c>
      <c r="K15" s="680"/>
      <c r="L15" s="680"/>
      <c r="M15" s="680"/>
      <c r="N15" s="163"/>
      <c r="O15" s="164"/>
      <c r="P15" s="165"/>
      <c r="Q15" s="640">
        <f t="shared" si="1"/>
        <v>2.5800000000000003E-2</v>
      </c>
      <c r="R15" s="640">
        <f t="shared" si="0"/>
        <v>1.4199999999999999E-2</v>
      </c>
      <c r="S15" s="172">
        <f t="shared" si="4"/>
        <v>0.3282155998730103</v>
      </c>
      <c r="T15" s="173">
        <f t="shared" si="5"/>
        <v>0.35713314043924854</v>
      </c>
      <c r="U15" s="562">
        <f t="shared" si="2"/>
        <v>11082.0652561973</v>
      </c>
      <c r="V15" s="639">
        <f t="shared" si="3"/>
        <v>8820.2399702411331</v>
      </c>
    </row>
    <row r="16" spans="1:41" ht="12.75" customHeight="1" x14ac:dyDescent="0.2">
      <c r="A16" s="159">
        <v>5</v>
      </c>
      <c r="B16" s="2621" t="s">
        <v>276</v>
      </c>
      <c r="C16" s="2623" t="s">
        <v>353</v>
      </c>
      <c r="D16" s="160" t="s">
        <v>39</v>
      </c>
      <c r="E16" s="3176" t="s">
        <v>115</v>
      </c>
      <c r="F16" s="161">
        <v>1</v>
      </c>
      <c r="G16" s="295">
        <v>0.20499999999999999</v>
      </c>
      <c r="H16" s="298">
        <v>0.26600000000000001</v>
      </c>
      <c r="I16" s="162"/>
      <c r="J16" s="680"/>
      <c r="K16" s="680"/>
      <c r="L16" s="680"/>
      <c r="M16" s="680"/>
      <c r="N16" s="163"/>
      <c r="O16" s="164"/>
      <c r="P16" s="165"/>
      <c r="Q16" s="640">
        <f t="shared" si="1"/>
        <v>0</v>
      </c>
      <c r="R16" s="640">
        <f t="shared" si="0"/>
        <v>0</v>
      </c>
      <c r="S16" s="172">
        <f t="shared" si="4"/>
        <v>0.20499999999999999</v>
      </c>
      <c r="T16" s="173">
        <f t="shared" si="5"/>
        <v>0.26600000000000001</v>
      </c>
      <c r="U16" s="562">
        <f t="shared" si="2"/>
        <v>17742.95949216899</v>
      </c>
      <c r="V16" s="639">
        <f t="shared" si="3"/>
        <v>11842.105263157893</v>
      </c>
    </row>
    <row r="17" spans="1:22" ht="12.75" customHeight="1" x14ac:dyDescent="0.2">
      <c r="A17" s="159">
        <v>5</v>
      </c>
      <c r="B17" s="2622"/>
      <c r="C17" s="2624"/>
      <c r="D17" s="160" t="s">
        <v>39</v>
      </c>
      <c r="E17" s="3175"/>
      <c r="F17" s="161">
        <v>2</v>
      </c>
      <c r="G17" s="295">
        <v>0.20499999999999999</v>
      </c>
      <c r="H17" s="298">
        <v>0.26600000000000001</v>
      </c>
      <c r="I17" s="162"/>
      <c r="J17" s="680"/>
      <c r="K17" s="680"/>
      <c r="L17" s="680"/>
      <c r="M17" s="680"/>
      <c r="N17" s="163"/>
      <c r="O17" s="164"/>
      <c r="P17" s="165"/>
      <c r="Q17" s="640">
        <f t="shared" si="1"/>
        <v>0</v>
      </c>
      <c r="R17" s="640">
        <f t="shared" si="0"/>
        <v>0</v>
      </c>
      <c r="S17" s="172">
        <f t="shared" si="4"/>
        <v>0.20499999999999999</v>
      </c>
      <c r="T17" s="173">
        <f t="shared" si="5"/>
        <v>0.26600000000000001</v>
      </c>
      <c r="U17" s="562">
        <f t="shared" si="2"/>
        <v>17742.95949216899</v>
      </c>
      <c r="V17" s="639">
        <f t="shared" si="3"/>
        <v>11842.105263157893</v>
      </c>
    </row>
    <row r="18" spans="1:22" ht="12.75" customHeight="1" x14ac:dyDescent="0.2">
      <c r="A18" s="159">
        <v>5</v>
      </c>
      <c r="B18" s="2621" t="s">
        <v>59</v>
      </c>
      <c r="C18" s="2623" t="s">
        <v>353</v>
      </c>
      <c r="D18" s="160" t="s">
        <v>39</v>
      </c>
      <c r="E18" s="3176" t="s">
        <v>101</v>
      </c>
      <c r="F18" s="161">
        <v>1</v>
      </c>
      <c r="G18" s="295">
        <f>СР5!AF9</f>
        <v>0.7910238164590504</v>
      </c>
      <c r="H18" s="298">
        <f>СР5!AG9</f>
        <v>0.81907571833974024</v>
      </c>
      <c r="I18" s="162">
        <v>0.09</v>
      </c>
      <c r="J18" s="680"/>
      <c r="K18" s="680"/>
      <c r="L18" s="680"/>
      <c r="M18" s="680"/>
      <c r="N18" s="163"/>
      <c r="O18" s="164"/>
      <c r="P18" s="165"/>
      <c r="Q18" s="640">
        <f t="shared" si="1"/>
        <v>2.97E-3</v>
      </c>
      <c r="R18" s="640">
        <f t="shared" si="0"/>
        <v>2.16E-3</v>
      </c>
      <c r="S18" s="172">
        <f t="shared" si="4"/>
        <v>0.79318937687827396</v>
      </c>
      <c r="T18" s="173">
        <f t="shared" si="5"/>
        <v>0.82124108882653291</v>
      </c>
      <c r="U18" s="562">
        <f t="shared" si="2"/>
        <v>4585.6724786328532</v>
      </c>
      <c r="V18" s="639">
        <f t="shared" si="3"/>
        <v>3835.6580580996238</v>
      </c>
    </row>
    <row r="19" spans="1:22" ht="12.75" customHeight="1" x14ac:dyDescent="0.2">
      <c r="A19" s="159">
        <v>5</v>
      </c>
      <c r="B19" s="2622"/>
      <c r="C19" s="2624"/>
      <c r="D19" s="160" t="s">
        <v>39</v>
      </c>
      <c r="E19" s="3175"/>
      <c r="F19" s="161">
        <v>2</v>
      </c>
      <c r="G19" s="295">
        <f>СР5!AF10</f>
        <v>0.7903954716681022</v>
      </c>
      <c r="H19" s="298">
        <f>СР5!AG10</f>
        <v>0.81844726193552719</v>
      </c>
      <c r="I19" s="162">
        <v>0.09</v>
      </c>
      <c r="J19" s="680"/>
      <c r="K19" s="680"/>
      <c r="L19" s="680"/>
      <c r="M19" s="680"/>
      <c r="N19" s="163"/>
      <c r="O19" s="164"/>
      <c r="P19" s="165"/>
      <c r="Q19" s="640">
        <f t="shared" si="1"/>
        <v>2.97E-3</v>
      </c>
      <c r="R19" s="640">
        <f t="shared" si="0"/>
        <v>2.16E-3</v>
      </c>
      <c r="S19" s="172">
        <f t="shared" si="4"/>
        <v>0.79256103649564302</v>
      </c>
      <c r="T19" s="173">
        <f t="shared" si="5"/>
        <v>0.82061263653524308</v>
      </c>
      <c r="U19" s="562">
        <f t="shared" si="2"/>
        <v>4589.3079881610329</v>
      </c>
      <c r="V19" s="639">
        <f t="shared" si="3"/>
        <v>3838.595531869702</v>
      </c>
    </row>
    <row r="20" spans="1:22" ht="12.75" customHeight="1" x14ac:dyDescent="0.2">
      <c r="A20" s="159">
        <v>5</v>
      </c>
      <c r="B20" s="2621" t="s">
        <v>277</v>
      </c>
      <c r="C20" s="2623" t="s">
        <v>43</v>
      </c>
      <c r="D20" s="160" t="s">
        <v>39</v>
      </c>
      <c r="E20" s="3176" t="s">
        <v>131</v>
      </c>
      <c r="F20" s="161">
        <v>1</v>
      </c>
      <c r="G20" s="295">
        <f>СР5!AF39</f>
        <v>0.97131248549724847</v>
      </c>
      <c r="H20" s="298">
        <f>СР5!AG39</f>
        <v>1.0382650982579367</v>
      </c>
      <c r="I20" s="162"/>
      <c r="J20" s="680"/>
      <c r="K20" s="680"/>
      <c r="L20" s="680"/>
      <c r="M20" s="680"/>
      <c r="N20" s="163"/>
      <c r="O20" s="164">
        <v>0.55000000000000004</v>
      </c>
      <c r="P20" s="165"/>
      <c r="Q20" s="640">
        <f t="shared" si="1"/>
        <v>0.16940000000000002</v>
      </c>
      <c r="R20" s="640">
        <f t="shared" si="0"/>
        <v>0.22000000000000003</v>
      </c>
      <c r="S20" s="172">
        <f t="shared" si="4"/>
        <v>1.2032962220923127</v>
      </c>
      <c r="T20" s="173">
        <f t="shared" si="5"/>
        <v>1.2696170357608056</v>
      </c>
      <c r="U20" s="562">
        <f t="shared" si="2"/>
        <v>3022.7857688857607</v>
      </c>
      <c r="V20" s="639">
        <f t="shared" si="3"/>
        <v>2481.063116888939</v>
      </c>
    </row>
    <row r="21" spans="1:22" ht="12.75" customHeight="1" x14ac:dyDescent="0.2">
      <c r="A21" s="159">
        <v>5</v>
      </c>
      <c r="B21" s="2622"/>
      <c r="C21" s="2624"/>
      <c r="D21" s="160" t="s">
        <v>39</v>
      </c>
      <c r="E21" s="3175"/>
      <c r="F21" s="161">
        <v>2</v>
      </c>
      <c r="G21" s="295">
        <f>СР5!AF40</f>
        <v>0.96244045621320395</v>
      </c>
      <c r="H21" s="298">
        <f>СР5!AG40</f>
        <v>1.0293857515031963</v>
      </c>
      <c r="I21" s="162"/>
      <c r="J21" s="680"/>
      <c r="K21" s="680"/>
      <c r="L21" s="680"/>
      <c r="M21" s="680"/>
      <c r="N21" s="163"/>
      <c r="O21" s="164">
        <v>0.3</v>
      </c>
      <c r="P21" s="165"/>
      <c r="Q21" s="640">
        <f t="shared" si="1"/>
        <v>9.2399999999999996E-2</v>
      </c>
      <c r="R21" s="640">
        <f t="shared" si="0"/>
        <v>0.12</v>
      </c>
      <c r="S21" s="172">
        <f t="shared" si="4"/>
        <v>1.0863770529825496</v>
      </c>
      <c r="T21" s="173">
        <f t="shared" si="5"/>
        <v>1.1530938234847012</v>
      </c>
      <c r="U21" s="562">
        <f t="shared" si="2"/>
        <v>3348.1070737905843</v>
      </c>
      <c r="V21" s="639">
        <f t="shared" si="3"/>
        <v>2731.7811749962884</v>
      </c>
    </row>
    <row r="22" spans="1:22" ht="12.75" customHeight="1" x14ac:dyDescent="0.2">
      <c r="A22" s="159">
        <v>5</v>
      </c>
      <c r="B22" s="2621" t="s">
        <v>278</v>
      </c>
      <c r="C22" s="3184" t="s">
        <v>354</v>
      </c>
      <c r="D22" s="160" t="s">
        <v>39</v>
      </c>
      <c r="E22" s="3176" t="s">
        <v>117</v>
      </c>
      <c r="F22" s="161">
        <v>1</v>
      </c>
      <c r="G22" s="295">
        <v>0.193</v>
      </c>
      <c r="H22" s="298">
        <v>0.221</v>
      </c>
      <c r="I22" s="162"/>
      <c r="J22" s="680"/>
      <c r="K22" s="680"/>
      <c r="L22" s="680"/>
      <c r="M22" s="680"/>
      <c r="N22" s="163"/>
      <c r="O22" s="164"/>
      <c r="P22" s="165">
        <v>0.04</v>
      </c>
      <c r="Q22" s="640">
        <f t="shared" si="1"/>
        <v>1.1999999999999999E-3</v>
      </c>
      <c r="R22" s="640">
        <f t="shared" ref="R22:R27" si="6">0.024*I22+0.071*J22+0.038*K22+0.036*L22+0.024*M22+0.01*N22+0.4*O22+0.2*P22</f>
        <v>8.0000000000000002E-3</v>
      </c>
      <c r="S22" s="172">
        <f t="shared" si="4"/>
        <v>0.20100358205763399</v>
      </c>
      <c r="T22" s="173">
        <f t="shared" si="5"/>
        <v>0.22900314408321995</v>
      </c>
      <c r="U22" s="562">
        <f t="shared" si="2"/>
        <v>18095.730726090806</v>
      </c>
      <c r="V22" s="639">
        <f t="shared" si="3"/>
        <v>13755.269660643991</v>
      </c>
    </row>
    <row r="23" spans="1:22" ht="12.75" customHeight="1" thickBot="1" x14ac:dyDescent="0.25">
      <c r="A23" s="216">
        <v>5</v>
      </c>
      <c r="B23" s="2629"/>
      <c r="C23" s="3199"/>
      <c r="D23" s="301" t="s">
        <v>39</v>
      </c>
      <c r="E23" s="3177"/>
      <c r="F23" s="674">
        <v>2</v>
      </c>
      <c r="G23" s="641">
        <v>0.193</v>
      </c>
      <c r="H23" s="642">
        <v>0.221</v>
      </c>
      <c r="I23" s="430"/>
      <c r="J23" s="681"/>
      <c r="K23" s="681"/>
      <c r="L23" s="681"/>
      <c r="M23" s="681"/>
      <c r="N23" s="643"/>
      <c r="O23" s="644"/>
      <c r="P23" s="645">
        <v>0.06</v>
      </c>
      <c r="Q23" s="646">
        <f t="shared" si="1"/>
        <v>1.8E-3</v>
      </c>
      <c r="R23" s="646">
        <f t="shared" si="6"/>
        <v>1.2E-2</v>
      </c>
      <c r="S23" s="196">
        <f t="shared" si="4"/>
        <v>0.20500790228671675</v>
      </c>
      <c r="T23" s="197">
        <f t="shared" si="5"/>
        <v>0.23300695268596602</v>
      </c>
      <c r="U23" s="682">
        <f t="shared" si="2"/>
        <v>17742.275567541954</v>
      </c>
      <c r="V23" s="683">
        <f t="shared" si="3"/>
        <v>13518.90990242423</v>
      </c>
    </row>
    <row r="24" spans="1:22" ht="12.75" customHeight="1" x14ac:dyDescent="0.2">
      <c r="A24" s="277">
        <v>5</v>
      </c>
      <c r="B24" s="2702" t="s">
        <v>59</v>
      </c>
      <c r="C24" s="2802" t="s">
        <v>353</v>
      </c>
      <c r="D24" s="663" t="s">
        <v>35</v>
      </c>
      <c r="E24" s="3170" t="s">
        <v>101</v>
      </c>
      <c r="F24" s="251">
        <v>1</v>
      </c>
      <c r="G24" s="650">
        <f>СР5!AF51</f>
        <v>0.89677250575415746</v>
      </c>
      <c r="H24" s="651">
        <f>СР5!AG51</f>
        <v>0.91073339884905413</v>
      </c>
      <c r="I24" s="254">
        <v>0.09</v>
      </c>
      <c r="J24" s="684"/>
      <c r="K24" s="684"/>
      <c r="L24" s="684"/>
      <c r="M24" s="684"/>
      <c r="N24" s="255"/>
      <c r="O24" s="256"/>
      <c r="P24" s="271"/>
      <c r="Q24" s="587">
        <f t="shared" si="1"/>
        <v>2.97E-3</v>
      </c>
      <c r="R24" s="697">
        <f t="shared" si="6"/>
        <v>2.16E-3</v>
      </c>
      <c r="S24" s="154">
        <f t="shared" si="4"/>
        <v>0.89893741206017697</v>
      </c>
      <c r="T24" s="155">
        <f t="shared" si="5"/>
        <v>0.91289823012325877</v>
      </c>
      <c r="U24" s="339">
        <f t="shared" si="2"/>
        <v>4046.2290779050954</v>
      </c>
      <c r="V24" s="685">
        <f t="shared" si="3"/>
        <v>3450.5489177853806</v>
      </c>
    </row>
    <row r="25" spans="1:22" ht="12.75" customHeight="1" x14ac:dyDescent="0.2">
      <c r="A25" s="276">
        <v>5</v>
      </c>
      <c r="B25" s="2612"/>
      <c r="C25" s="2614"/>
      <c r="D25" s="664" t="s">
        <v>35</v>
      </c>
      <c r="E25" s="3171"/>
      <c r="F25" s="230">
        <v>2</v>
      </c>
      <c r="G25" s="328">
        <f>СР5!AF52</f>
        <v>0.89615145598530965</v>
      </c>
      <c r="H25" s="654">
        <f>СР5!AG52</f>
        <v>0.9101120747903253</v>
      </c>
      <c r="I25" s="233">
        <v>0.09</v>
      </c>
      <c r="J25" s="686"/>
      <c r="K25" s="686"/>
      <c r="L25" s="686"/>
      <c r="M25" s="686"/>
      <c r="N25" s="234"/>
      <c r="O25" s="235"/>
      <c r="P25" s="236"/>
      <c r="Q25" s="698">
        <f t="shared" si="1"/>
        <v>2.97E-3</v>
      </c>
      <c r="R25" s="699">
        <f t="shared" si="6"/>
        <v>2.16E-3</v>
      </c>
      <c r="S25" s="172">
        <f t="shared" si="4"/>
        <v>0.89831636568329709</v>
      </c>
      <c r="T25" s="173">
        <f t="shared" si="5"/>
        <v>0.91227690935496386</v>
      </c>
      <c r="U25" s="361">
        <f t="shared" si="2"/>
        <v>4049.0264174670301</v>
      </c>
      <c r="V25" s="687">
        <f t="shared" si="3"/>
        <v>3452.8989692693685</v>
      </c>
    </row>
    <row r="26" spans="1:22" ht="12.75" customHeight="1" x14ac:dyDescent="0.2">
      <c r="A26" s="276">
        <v>5</v>
      </c>
      <c r="B26" s="2611" t="s">
        <v>277</v>
      </c>
      <c r="C26" s="2613" t="s">
        <v>43</v>
      </c>
      <c r="D26" s="664" t="s">
        <v>35</v>
      </c>
      <c r="E26" s="3172" t="s">
        <v>131</v>
      </c>
      <c r="F26" s="230">
        <v>1</v>
      </c>
      <c r="G26" s="328">
        <f>СР5!AF75</f>
        <v>1.0360592020458699</v>
      </c>
      <c r="H26" s="654">
        <f>СР5!AG75</f>
        <v>1.0816660290990228</v>
      </c>
      <c r="I26" s="233"/>
      <c r="J26" s="686"/>
      <c r="K26" s="686"/>
      <c r="L26" s="686"/>
      <c r="M26" s="686"/>
      <c r="N26" s="234"/>
      <c r="O26" s="235">
        <v>0.55000000000000004</v>
      </c>
      <c r="P26" s="236"/>
      <c r="Q26" s="698">
        <f t="shared" si="1"/>
        <v>0.16940000000000002</v>
      </c>
      <c r="R26" s="699">
        <f t="shared" si="6"/>
        <v>0.22000000000000003</v>
      </c>
      <c r="S26" s="172">
        <f t="shared" si="4"/>
        <v>1.2674308971474963</v>
      </c>
      <c r="T26" s="173">
        <f t="shared" si="5"/>
        <v>1.3126426822675004</v>
      </c>
      <c r="U26" s="361">
        <f t="shared" si="2"/>
        <v>2869.8264371500118</v>
      </c>
      <c r="V26" s="687">
        <f t="shared" si="3"/>
        <v>2399.7391236422318</v>
      </c>
    </row>
    <row r="27" spans="1:22" ht="12.75" customHeight="1" thickBot="1" x14ac:dyDescent="0.25">
      <c r="A27" s="278">
        <v>5</v>
      </c>
      <c r="B27" s="2615"/>
      <c r="C27" s="2616"/>
      <c r="D27" s="665" t="s">
        <v>35</v>
      </c>
      <c r="E27" s="3178"/>
      <c r="F27" s="260">
        <v>2</v>
      </c>
      <c r="G27" s="658">
        <f>СР5!AF76</f>
        <v>1.0271870049217029</v>
      </c>
      <c r="H27" s="659">
        <f>СР5!AG76</f>
        <v>1.0727890061733731</v>
      </c>
      <c r="I27" s="262"/>
      <c r="J27" s="688"/>
      <c r="K27" s="688"/>
      <c r="L27" s="688"/>
      <c r="M27" s="688"/>
      <c r="N27" s="263"/>
      <c r="O27" s="264">
        <v>0.3</v>
      </c>
      <c r="P27" s="269"/>
      <c r="Q27" s="700">
        <f t="shared" si="1"/>
        <v>9.2399999999999996E-2</v>
      </c>
      <c r="R27" s="701">
        <f t="shared" si="6"/>
        <v>0.12</v>
      </c>
      <c r="S27" s="190">
        <f t="shared" si="4"/>
        <v>1.150902161029002</v>
      </c>
      <c r="T27" s="191">
        <f t="shared" si="5"/>
        <v>1.1963625592804479</v>
      </c>
      <c r="U27" s="689">
        <f t="shared" si="2"/>
        <v>3160.3960953923211</v>
      </c>
      <c r="V27" s="690">
        <f t="shared" si="3"/>
        <v>2632.9810938705464</v>
      </c>
    </row>
    <row r="28" spans="1:22" x14ac:dyDescent="0.2">
      <c r="A28" s="113"/>
      <c r="B28" s="200"/>
      <c r="C28" s="200"/>
      <c r="D28" s="201"/>
      <c r="E28" s="202"/>
      <c r="F28" s="202"/>
      <c r="G28" s="113"/>
      <c r="H28" s="113"/>
      <c r="I28" s="203"/>
      <c r="J28" s="203"/>
      <c r="K28" s="203"/>
      <c r="L28" s="203"/>
      <c r="M28" s="203"/>
      <c r="N28" s="203"/>
      <c r="O28" s="204"/>
      <c r="P28" s="204"/>
      <c r="Q28" s="203"/>
      <c r="R28" s="201"/>
    </row>
    <row r="29" spans="1:22" ht="15.75" x14ac:dyDescent="0.2">
      <c r="A29" s="113"/>
      <c r="B29" s="207" t="s">
        <v>158</v>
      </c>
      <c r="C29" s="207"/>
      <c r="D29" s="2608">
        <v>42647</v>
      </c>
      <c r="E29" s="2609"/>
      <c r="F29" s="202"/>
      <c r="G29" s="113"/>
      <c r="H29" s="113"/>
      <c r="I29" s="203"/>
      <c r="J29" s="203"/>
      <c r="K29" s="203"/>
      <c r="L29" s="203"/>
      <c r="M29" s="203"/>
      <c r="N29" s="203"/>
      <c r="O29" s="204"/>
      <c r="P29" s="204"/>
      <c r="Q29" s="208"/>
      <c r="R29" s="208"/>
    </row>
    <row r="30" spans="1:22" x14ac:dyDescent="0.2">
      <c r="A30" s="113"/>
      <c r="B30" s="200" t="s">
        <v>328</v>
      </c>
      <c r="C30" s="200"/>
      <c r="D30" s="2610" t="s">
        <v>189</v>
      </c>
      <c r="E30" s="2610"/>
      <c r="F30" s="201"/>
      <c r="G30" s="113"/>
      <c r="H30" s="113"/>
      <c r="I30" s="203"/>
      <c r="J30" s="203"/>
      <c r="K30" s="203"/>
      <c r="L30" s="203"/>
      <c r="M30" s="203"/>
      <c r="N30" s="203"/>
      <c r="O30" s="204"/>
      <c r="P30" s="204"/>
    </row>
    <row r="31" spans="1:22" x14ac:dyDescent="0.2">
      <c r="A31" s="113"/>
      <c r="F31" s="113"/>
      <c r="G31" s="113"/>
      <c r="H31" s="113"/>
      <c r="I31" s="203"/>
      <c r="J31" s="203"/>
      <c r="K31" s="203"/>
      <c r="L31" s="203"/>
      <c r="M31" s="203"/>
      <c r="N31" s="203"/>
      <c r="O31" s="204"/>
      <c r="P31" s="204"/>
      <c r="Q31" s="201"/>
      <c r="R31" s="201"/>
    </row>
    <row r="32" spans="1:22" x14ac:dyDescent="0.2">
      <c r="A32" s="113"/>
      <c r="B32" s="691"/>
      <c r="C32" s="691"/>
      <c r="D32" s="201"/>
      <c r="E32" s="113"/>
      <c r="F32" s="113"/>
      <c r="G32" s="113"/>
      <c r="H32" s="113"/>
      <c r="I32" s="203"/>
      <c r="J32" s="203"/>
      <c r="K32" s="203"/>
      <c r="L32" s="203"/>
      <c r="M32" s="203"/>
      <c r="N32" s="203"/>
      <c r="O32" s="204"/>
      <c r="P32" s="204"/>
      <c r="Q32" s="201"/>
      <c r="R32" s="201"/>
    </row>
    <row r="33" spans="1:18" x14ac:dyDescent="0.2">
      <c r="A33" s="113"/>
      <c r="B33" s="200"/>
      <c r="C33" s="200"/>
      <c r="D33" s="201"/>
      <c r="E33" s="113"/>
      <c r="F33" s="113"/>
      <c r="G33" s="113"/>
      <c r="H33" s="113"/>
      <c r="I33" s="203"/>
      <c r="J33" s="203"/>
      <c r="K33" s="203"/>
      <c r="L33" s="203"/>
      <c r="M33" s="203"/>
      <c r="N33" s="203"/>
      <c r="O33" s="204"/>
      <c r="P33" s="204"/>
      <c r="Q33" s="201"/>
      <c r="R33" s="201"/>
    </row>
    <row r="34" spans="1:18" x14ac:dyDescent="0.2">
      <c r="A34" s="113"/>
      <c r="B34" s="200"/>
      <c r="C34" s="200"/>
      <c r="D34" s="201"/>
      <c r="E34" s="113"/>
      <c r="F34" s="113"/>
      <c r="G34" s="113"/>
      <c r="H34" s="113"/>
      <c r="I34" s="203"/>
      <c r="J34" s="203"/>
      <c r="K34" s="203"/>
      <c r="L34" s="203"/>
      <c r="M34" s="203"/>
      <c r="N34" s="203"/>
      <c r="O34" s="204"/>
      <c r="P34" s="204"/>
      <c r="Q34" s="201"/>
      <c r="R34" s="201"/>
    </row>
    <row r="35" spans="1:18" x14ac:dyDescent="0.2">
      <c r="A35" s="113"/>
      <c r="B35" s="200"/>
      <c r="C35" s="200"/>
      <c r="D35" s="201"/>
      <c r="E35" s="113"/>
      <c r="F35" s="113"/>
      <c r="G35" s="113"/>
      <c r="H35" s="113"/>
      <c r="I35" s="203"/>
      <c r="J35" s="203"/>
      <c r="K35" s="203"/>
      <c r="L35" s="203"/>
      <c r="M35" s="203"/>
      <c r="N35" s="203"/>
      <c r="O35" s="204"/>
      <c r="P35" s="113"/>
      <c r="Q35" s="113"/>
      <c r="R35" s="113"/>
    </row>
    <row r="36" spans="1:18" x14ac:dyDescent="0.2">
      <c r="A36" s="113"/>
      <c r="B36" s="200"/>
      <c r="C36" s="200"/>
      <c r="D36" s="201"/>
      <c r="E36" s="113"/>
      <c r="F36" s="113"/>
      <c r="G36" s="113"/>
      <c r="H36" s="113"/>
      <c r="I36" s="203"/>
      <c r="J36" s="203"/>
      <c r="K36" s="203"/>
      <c r="L36" s="203"/>
      <c r="M36" s="203"/>
      <c r="N36" s="203"/>
      <c r="O36" s="204"/>
      <c r="P36" s="204"/>
      <c r="Q36" s="201"/>
      <c r="R36" s="201"/>
    </row>
    <row r="37" spans="1:18" x14ac:dyDescent="0.2">
      <c r="A37" s="113"/>
      <c r="B37" s="200"/>
      <c r="C37" s="200"/>
      <c r="D37" s="201"/>
      <c r="E37" s="113"/>
      <c r="F37" s="113"/>
      <c r="G37" s="113"/>
      <c r="H37" s="113"/>
      <c r="I37" s="203"/>
      <c r="J37" s="203"/>
      <c r="K37" s="203"/>
      <c r="L37" s="203"/>
      <c r="M37" s="203"/>
      <c r="N37" s="203"/>
      <c r="O37" s="204"/>
      <c r="P37" s="204"/>
      <c r="Q37" s="201"/>
      <c r="R37" s="201"/>
    </row>
    <row r="38" spans="1:18" x14ac:dyDescent="0.2">
      <c r="A38" s="113"/>
      <c r="B38" s="200"/>
      <c r="C38" s="200"/>
      <c r="D38" s="201"/>
      <c r="E38" s="113"/>
      <c r="F38" s="113"/>
      <c r="G38" s="113"/>
      <c r="H38" s="113"/>
      <c r="I38" s="203"/>
      <c r="J38" s="203"/>
      <c r="K38" s="203"/>
      <c r="L38" s="203"/>
      <c r="M38" s="203"/>
      <c r="N38" s="203"/>
      <c r="O38" s="204"/>
      <c r="P38" s="204"/>
      <c r="Q38" s="201"/>
      <c r="R38" s="201"/>
    </row>
    <row r="39" spans="1:18" x14ac:dyDescent="0.2">
      <c r="A39" s="113"/>
      <c r="B39" s="200"/>
      <c r="C39" s="200"/>
      <c r="D39" s="201"/>
      <c r="E39" s="113"/>
      <c r="F39" s="113"/>
      <c r="G39" s="113"/>
      <c r="H39" s="113"/>
      <c r="I39" s="203"/>
      <c r="J39" s="203"/>
      <c r="K39" s="203"/>
      <c r="L39" s="203"/>
      <c r="M39" s="203"/>
      <c r="N39" s="203"/>
      <c r="O39" s="204"/>
      <c r="P39" s="204"/>
      <c r="Q39" s="201"/>
      <c r="R39" s="201"/>
    </row>
    <row r="40" spans="1:18" x14ac:dyDescent="0.2">
      <c r="A40" s="113"/>
      <c r="B40" s="200"/>
      <c r="C40" s="200"/>
      <c r="D40" s="201"/>
      <c r="E40" s="113"/>
      <c r="F40" s="113"/>
      <c r="G40" s="113"/>
      <c r="H40" s="113"/>
      <c r="I40" s="203"/>
      <c r="J40" s="203"/>
      <c r="K40" s="203"/>
      <c r="L40" s="203"/>
      <c r="M40" s="203"/>
      <c r="N40" s="203"/>
      <c r="O40" s="204"/>
      <c r="P40" s="204"/>
      <c r="Q40" s="201"/>
      <c r="R40" s="201"/>
    </row>
    <row r="41" spans="1:18" x14ac:dyDescent="0.2">
      <c r="A41" s="113"/>
      <c r="B41" s="200"/>
      <c r="C41" s="200"/>
      <c r="D41" s="201"/>
      <c r="E41" s="113"/>
      <c r="F41" s="113"/>
      <c r="G41" s="113"/>
      <c r="H41" s="113"/>
      <c r="I41" s="203"/>
      <c r="J41" s="203"/>
      <c r="K41" s="203"/>
      <c r="L41" s="203"/>
      <c r="M41" s="203"/>
      <c r="N41" s="203"/>
      <c r="O41" s="204"/>
      <c r="P41" s="204"/>
      <c r="Q41" s="201"/>
      <c r="R41" s="201"/>
    </row>
    <row r="42" spans="1:18" x14ac:dyDescent="0.2">
      <c r="A42" s="113"/>
      <c r="B42" s="200"/>
      <c r="C42" s="200"/>
      <c r="D42" s="201"/>
      <c r="E42" s="113"/>
      <c r="F42" s="113"/>
      <c r="G42" s="113"/>
      <c r="H42" s="113"/>
      <c r="I42" s="203"/>
      <c r="J42" s="203"/>
      <c r="K42" s="203"/>
      <c r="L42" s="203"/>
      <c r="M42" s="203"/>
      <c r="N42" s="203"/>
      <c r="O42" s="204"/>
      <c r="P42" s="204"/>
      <c r="Q42" s="201"/>
      <c r="R42" s="201"/>
    </row>
    <row r="43" spans="1:18" x14ac:dyDescent="0.2">
      <c r="A43" s="113"/>
      <c r="B43" s="200"/>
      <c r="C43" s="200"/>
      <c r="D43" s="201"/>
      <c r="E43" s="113"/>
      <c r="F43" s="113"/>
      <c r="G43" s="113"/>
      <c r="H43" s="113"/>
      <c r="I43" s="203"/>
      <c r="J43" s="203"/>
      <c r="K43" s="203"/>
      <c r="L43" s="203"/>
      <c r="M43" s="203"/>
      <c r="N43" s="203"/>
      <c r="O43" s="204"/>
      <c r="P43" s="204"/>
      <c r="Q43" s="201"/>
      <c r="R43" s="201"/>
    </row>
    <row r="44" spans="1:18" x14ac:dyDescent="0.2">
      <c r="A44" s="113"/>
      <c r="B44" s="200"/>
      <c r="C44" s="200"/>
      <c r="D44" s="201"/>
      <c r="E44" s="113"/>
      <c r="F44" s="113"/>
      <c r="G44" s="113"/>
      <c r="H44" s="113"/>
      <c r="I44" s="203"/>
      <c r="J44" s="203"/>
      <c r="K44" s="203"/>
      <c r="L44" s="203"/>
      <c r="M44" s="203"/>
      <c r="N44" s="203"/>
      <c r="O44" s="204"/>
      <c r="P44" s="204"/>
      <c r="Q44" s="201"/>
      <c r="R44" s="201"/>
    </row>
    <row r="45" spans="1:18" x14ac:dyDescent="0.2">
      <c r="A45" s="113"/>
      <c r="B45" s="200"/>
      <c r="C45" s="200"/>
      <c r="D45" s="201"/>
      <c r="E45" s="113"/>
      <c r="F45" s="113"/>
      <c r="G45" s="113"/>
      <c r="H45" s="113"/>
      <c r="I45" s="203"/>
      <c r="J45" s="203"/>
      <c r="K45" s="203"/>
      <c r="L45" s="203"/>
      <c r="M45" s="203"/>
      <c r="N45" s="203"/>
      <c r="O45" s="204"/>
      <c r="P45" s="204"/>
      <c r="Q45" s="201"/>
      <c r="R45" s="201"/>
    </row>
    <row r="46" spans="1:18" x14ac:dyDescent="0.2">
      <c r="A46" s="113"/>
      <c r="B46" s="200"/>
      <c r="C46" s="200"/>
      <c r="D46" s="201"/>
      <c r="E46" s="113"/>
      <c r="F46" s="113"/>
      <c r="G46" s="113"/>
      <c r="H46" s="113"/>
      <c r="I46" s="203"/>
      <c r="J46" s="203"/>
      <c r="K46" s="203"/>
      <c r="L46" s="203"/>
      <c r="M46" s="203"/>
      <c r="N46" s="203"/>
      <c r="O46" s="204"/>
      <c r="P46" s="204"/>
      <c r="Q46" s="201"/>
      <c r="R46" s="201"/>
    </row>
    <row r="47" spans="1:18" x14ac:dyDescent="0.2">
      <c r="A47" s="113"/>
      <c r="B47" s="200"/>
      <c r="C47" s="200"/>
      <c r="D47" s="201"/>
      <c r="E47" s="113"/>
      <c r="F47" s="113"/>
      <c r="G47" s="113"/>
      <c r="H47" s="113"/>
      <c r="I47" s="203"/>
      <c r="J47" s="203"/>
      <c r="K47" s="203"/>
      <c r="L47" s="203"/>
      <c r="M47" s="203"/>
      <c r="N47" s="203"/>
      <c r="O47" s="204"/>
      <c r="P47" s="204"/>
      <c r="Q47" s="201"/>
      <c r="R47" s="201"/>
    </row>
    <row r="48" spans="1:18" x14ac:dyDescent="0.2">
      <c r="A48" s="113"/>
      <c r="B48" s="200"/>
      <c r="C48" s="200"/>
      <c r="D48" s="201"/>
      <c r="E48" s="113"/>
      <c r="F48" s="113"/>
      <c r="G48" s="113"/>
      <c r="H48" s="113"/>
      <c r="I48" s="203"/>
      <c r="J48" s="203"/>
      <c r="K48" s="203"/>
      <c r="L48" s="203"/>
      <c r="M48" s="203"/>
      <c r="N48" s="203"/>
      <c r="O48" s="204"/>
      <c r="P48" s="204"/>
      <c r="Q48" s="201"/>
      <c r="R48" s="201"/>
    </row>
    <row r="49" spans="1:18" x14ac:dyDescent="0.2">
      <c r="A49" s="113"/>
      <c r="B49" s="200"/>
      <c r="C49" s="200"/>
      <c r="D49" s="201"/>
      <c r="E49" s="113"/>
      <c r="F49" s="113"/>
      <c r="G49" s="113"/>
      <c r="H49" s="113"/>
      <c r="I49" s="203"/>
      <c r="J49" s="203"/>
      <c r="K49" s="203"/>
      <c r="L49" s="203"/>
      <c r="M49" s="203"/>
      <c r="N49" s="203"/>
      <c r="O49" s="204"/>
      <c r="P49" s="204"/>
      <c r="Q49" s="201"/>
      <c r="R49" s="201"/>
    </row>
    <row r="50" spans="1:18" x14ac:dyDescent="0.2">
      <c r="A50" s="113"/>
      <c r="B50" s="200"/>
      <c r="C50" s="200"/>
      <c r="D50" s="201"/>
      <c r="E50" s="113"/>
      <c r="F50" s="113"/>
      <c r="G50" s="113"/>
      <c r="H50" s="113"/>
      <c r="I50" s="203"/>
      <c r="J50" s="203"/>
      <c r="K50" s="203"/>
      <c r="L50" s="203"/>
      <c r="M50" s="203"/>
      <c r="N50" s="203"/>
      <c r="O50" s="204"/>
      <c r="P50" s="204"/>
      <c r="Q50" s="201"/>
      <c r="R50" s="201"/>
    </row>
    <row r="51" spans="1:18" x14ac:dyDescent="0.2">
      <c r="A51" s="113"/>
      <c r="B51" s="200"/>
      <c r="C51" s="200"/>
      <c r="D51" s="201"/>
      <c r="E51" s="113"/>
      <c r="F51" s="113"/>
      <c r="G51" s="113"/>
      <c r="H51" s="113"/>
      <c r="I51" s="203"/>
      <c r="J51" s="203"/>
      <c r="K51" s="203"/>
      <c r="L51" s="203"/>
      <c r="M51" s="203"/>
      <c r="N51" s="203"/>
      <c r="O51" s="204"/>
      <c r="P51" s="204"/>
      <c r="Q51" s="201"/>
      <c r="R51" s="201"/>
    </row>
    <row r="52" spans="1:18" x14ac:dyDescent="0.2">
      <c r="A52" s="113"/>
      <c r="B52" s="200"/>
      <c r="C52" s="200"/>
      <c r="D52" s="201"/>
      <c r="E52" s="113"/>
      <c r="F52" s="113"/>
      <c r="G52" s="113"/>
      <c r="H52" s="113"/>
      <c r="I52" s="203"/>
      <c r="J52" s="203"/>
      <c r="K52" s="203"/>
      <c r="L52" s="203"/>
      <c r="M52" s="203"/>
      <c r="N52" s="203"/>
      <c r="O52" s="204"/>
      <c r="P52" s="204"/>
      <c r="Q52" s="201"/>
      <c r="R52" s="201"/>
    </row>
    <row r="53" spans="1:18" x14ac:dyDescent="0.2">
      <c r="A53" s="113"/>
      <c r="B53" s="200"/>
      <c r="C53" s="200"/>
      <c r="D53" s="201"/>
      <c r="E53" s="113"/>
      <c r="F53" s="113"/>
      <c r="G53" s="113"/>
      <c r="H53" s="113"/>
      <c r="I53" s="203"/>
      <c r="J53" s="203"/>
      <c r="K53" s="203"/>
      <c r="L53" s="203"/>
      <c r="M53" s="203"/>
      <c r="N53" s="203"/>
      <c r="O53" s="204"/>
      <c r="P53" s="204"/>
      <c r="Q53" s="201"/>
      <c r="R53" s="201"/>
    </row>
    <row r="54" spans="1:18" x14ac:dyDescent="0.2">
      <c r="A54" s="113"/>
      <c r="B54" s="200"/>
      <c r="C54" s="200"/>
      <c r="D54" s="201"/>
      <c r="E54" s="113"/>
      <c r="F54" s="113"/>
      <c r="G54" s="113"/>
      <c r="H54" s="113"/>
      <c r="I54" s="203"/>
      <c r="J54" s="203"/>
      <c r="K54" s="203"/>
      <c r="L54" s="203"/>
      <c r="M54" s="203"/>
      <c r="N54" s="203"/>
      <c r="O54" s="204"/>
      <c r="P54" s="204"/>
      <c r="Q54" s="201"/>
      <c r="R54" s="201"/>
    </row>
    <row r="55" spans="1:18" x14ac:dyDescent="0.2">
      <c r="A55" s="113"/>
      <c r="B55" s="200"/>
      <c r="C55" s="200"/>
      <c r="D55" s="201"/>
      <c r="E55" s="113"/>
      <c r="F55" s="113"/>
      <c r="G55" s="113"/>
      <c r="H55" s="113"/>
      <c r="I55" s="203"/>
      <c r="J55" s="203"/>
      <c r="K55" s="203"/>
      <c r="L55" s="203"/>
      <c r="M55" s="203"/>
      <c r="N55" s="203"/>
      <c r="O55" s="204"/>
      <c r="P55" s="204"/>
      <c r="Q55" s="201"/>
      <c r="R55" s="201"/>
    </row>
    <row r="56" spans="1:18" x14ac:dyDescent="0.2">
      <c r="A56" s="113"/>
      <c r="B56" s="200"/>
      <c r="C56" s="200"/>
      <c r="D56" s="201"/>
      <c r="E56" s="113"/>
      <c r="F56" s="113"/>
      <c r="G56" s="113"/>
      <c r="H56" s="113"/>
      <c r="I56" s="203"/>
      <c r="J56" s="203"/>
      <c r="K56" s="203"/>
      <c r="L56" s="203"/>
      <c r="M56" s="203"/>
      <c r="N56" s="203"/>
      <c r="O56" s="204"/>
      <c r="P56" s="204"/>
      <c r="Q56" s="201"/>
      <c r="R56" s="201"/>
    </row>
    <row r="57" spans="1:18" x14ac:dyDescent="0.2">
      <c r="A57" s="113"/>
      <c r="B57" s="200"/>
      <c r="C57" s="200"/>
      <c r="D57" s="201"/>
      <c r="E57" s="113"/>
      <c r="F57" s="113"/>
      <c r="G57" s="113"/>
      <c r="H57" s="113"/>
      <c r="I57" s="203"/>
      <c r="J57" s="203"/>
      <c r="K57" s="203"/>
      <c r="L57" s="203"/>
      <c r="M57" s="203"/>
      <c r="N57" s="203"/>
      <c r="O57" s="204"/>
      <c r="P57" s="204"/>
      <c r="Q57" s="201"/>
      <c r="R57" s="201"/>
    </row>
    <row r="58" spans="1:18" x14ac:dyDescent="0.2">
      <c r="A58" s="113"/>
      <c r="B58" s="200"/>
      <c r="C58" s="200"/>
      <c r="D58" s="201"/>
      <c r="E58" s="113"/>
      <c r="F58" s="113"/>
      <c r="G58" s="113"/>
      <c r="H58" s="113"/>
      <c r="I58" s="203"/>
      <c r="J58" s="203"/>
      <c r="K58" s="203"/>
      <c r="L58" s="203"/>
      <c r="M58" s="203"/>
      <c r="N58" s="203"/>
      <c r="O58" s="204"/>
      <c r="P58" s="204"/>
      <c r="Q58" s="201"/>
      <c r="R58" s="201"/>
    </row>
    <row r="59" spans="1:18" x14ac:dyDescent="0.2">
      <c r="A59" s="113"/>
      <c r="B59" s="200"/>
      <c r="C59" s="200"/>
      <c r="D59" s="201"/>
      <c r="E59" s="113"/>
      <c r="F59" s="113"/>
      <c r="G59" s="113"/>
      <c r="H59" s="113"/>
      <c r="I59" s="203"/>
      <c r="J59" s="203"/>
      <c r="K59" s="203"/>
      <c r="L59" s="203"/>
      <c r="M59" s="203"/>
      <c r="N59" s="203"/>
      <c r="O59" s="204"/>
      <c r="P59" s="204"/>
      <c r="Q59" s="201"/>
      <c r="R59" s="201"/>
    </row>
    <row r="60" spans="1:18" x14ac:dyDescent="0.2">
      <c r="A60" s="113"/>
      <c r="B60" s="200"/>
      <c r="C60" s="200"/>
      <c r="D60" s="201"/>
      <c r="E60" s="113"/>
      <c r="F60" s="113"/>
      <c r="G60" s="113"/>
      <c r="H60" s="113"/>
      <c r="I60" s="203"/>
      <c r="J60" s="203"/>
      <c r="K60" s="203"/>
      <c r="L60" s="203"/>
      <c r="M60" s="203"/>
      <c r="N60" s="203"/>
      <c r="O60" s="204"/>
      <c r="P60" s="204"/>
      <c r="Q60" s="201"/>
      <c r="R60" s="201"/>
    </row>
    <row r="61" spans="1:18" x14ac:dyDescent="0.2">
      <c r="A61" s="113"/>
      <c r="B61" s="200"/>
      <c r="C61" s="200"/>
      <c r="D61" s="201"/>
      <c r="E61" s="113"/>
      <c r="F61" s="113"/>
      <c r="G61" s="113"/>
      <c r="H61" s="113"/>
      <c r="I61" s="203"/>
      <c r="J61" s="203"/>
      <c r="K61" s="203"/>
      <c r="L61" s="203"/>
      <c r="M61" s="203"/>
      <c r="N61" s="203"/>
      <c r="O61" s="204"/>
      <c r="P61" s="204"/>
      <c r="Q61" s="201"/>
      <c r="R61" s="201"/>
    </row>
    <row r="62" spans="1:18" x14ac:dyDescent="0.2">
      <c r="A62" s="113"/>
      <c r="B62" s="200"/>
      <c r="C62" s="200"/>
      <c r="D62" s="201"/>
      <c r="E62" s="113"/>
      <c r="F62" s="113"/>
      <c r="G62" s="113"/>
      <c r="H62" s="113"/>
      <c r="I62" s="203"/>
      <c r="J62" s="203"/>
      <c r="K62" s="203"/>
      <c r="L62" s="203"/>
      <c r="M62" s="203"/>
      <c r="N62" s="203"/>
      <c r="O62" s="204"/>
      <c r="P62" s="204"/>
      <c r="Q62" s="201"/>
      <c r="R62" s="201"/>
    </row>
    <row r="63" spans="1:18" x14ac:dyDescent="0.2">
      <c r="A63" s="113"/>
      <c r="B63" s="200"/>
      <c r="C63" s="200"/>
      <c r="D63" s="201"/>
      <c r="E63" s="113"/>
      <c r="F63" s="113"/>
      <c r="G63" s="113"/>
      <c r="H63" s="113"/>
      <c r="I63" s="203"/>
      <c r="J63" s="203"/>
      <c r="K63" s="203"/>
      <c r="L63" s="203"/>
      <c r="M63" s="203"/>
      <c r="N63" s="203"/>
      <c r="O63" s="204"/>
      <c r="P63" s="204"/>
      <c r="Q63" s="201"/>
      <c r="R63" s="201"/>
    </row>
    <row r="64" spans="1:18" x14ac:dyDescent="0.2">
      <c r="A64" s="113"/>
      <c r="B64" s="200"/>
      <c r="C64" s="200"/>
      <c r="D64" s="201"/>
      <c r="E64" s="113"/>
      <c r="F64" s="113"/>
      <c r="G64" s="113"/>
      <c r="H64" s="113"/>
      <c r="I64" s="203"/>
      <c r="J64" s="203"/>
      <c r="K64" s="203"/>
      <c r="L64" s="203"/>
      <c r="M64" s="203"/>
      <c r="N64" s="203"/>
      <c r="O64" s="204"/>
      <c r="P64" s="204"/>
      <c r="Q64" s="201"/>
      <c r="R64" s="201"/>
    </row>
    <row r="65" spans="1:18" x14ac:dyDescent="0.2">
      <c r="A65" s="113"/>
      <c r="B65" s="200"/>
      <c r="C65" s="200"/>
      <c r="D65" s="201"/>
      <c r="E65" s="113"/>
      <c r="F65" s="113"/>
      <c r="G65" s="113"/>
      <c r="H65" s="113"/>
      <c r="I65" s="203"/>
      <c r="J65" s="203"/>
      <c r="K65" s="203"/>
      <c r="L65" s="203"/>
      <c r="M65" s="203"/>
      <c r="N65" s="203"/>
      <c r="O65" s="204"/>
      <c r="P65" s="204"/>
      <c r="Q65" s="201"/>
      <c r="R65" s="201"/>
    </row>
    <row r="66" spans="1:18" x14ac:dyDescent="0.2">
      <c r="A66" s="113"/>
      <c r="B66" s="200"/>
      <c r="C66" s="200"/>
      <c r="D66" s="201"/>
      <c r="E66" s="113"/>
      <c r="F66" s="113"/>
      <c r="G66" s="113"/>
      <c r="H66" s="113"/>
      <c r="I66" s="203"/>
      <c r="J66" s="203"/>
      <c r="K66" s="203"/>
      <c r="L66" s="203"/>
      <c r="M66" s="203"/>
      <c r="N66" s="203"/>
      <c r="O66" s="204"/>
      <c r="P66" s="204"/>
      <c r="Q66" s="201"/>
      <c r="R66" s="201"/>
    </row>
    <row r="67" spans="1:18" x14ac:dyDescent="0.2">
      <c r="A67" s="113"/>
      <c r="B67" s="200"/>
      <c r="C67" s="200"/>
      <c r="D67" s="201"/>
      <c r="E67" s="113"/>
      <c r="F67" s="113"/>
      <c r="G67" s="113"/>
      <c r="H67" s="113"/>
      <c r="I67" s="203"/>
      <c r="J67" s="203"/>
      <c r="K67" s="203"/>
      <c r="L67" s="203"/>
      <c r="M67" s="203"/>
      <c r="N67" s="203"/>
      <c r="O67" s="204"/>
      <c r="P67" s="204"/>
      <c r="Q67" s="201"/>
      <c r="R67" s="201"/>
    </row>
    <row r="68" spans="1:18" x14ac:dyDescent="0.2">
      <c r="A68" s="113"/>
      <c r="B68" s="200"/>
      <c r="C68" s="200"/>
      <c r="D68" s="201"/>
      <c r="E68" s="113"/>
      <c r="F68" s="113"/>
      <c r="G68" s="113"/>
      <c r="H68" s="113"/>
      <c r="I68" s="203"/>
      <c r="J68" s="203"/>
      <c r="K68" s="203"/>
      <c r="L68" s="203"/>
      <c r="M68" s="203"/>
      <c r="N68" s="203"/>
      <c r="O68" s="204"/>
      <c r="P68" s="204"/>
      <c r="Q68" s="201"/>
      <c r="R68" s="201"/>
    </row>
    <row r="69" spans="1:18" x14ac:dyDescent="0.2">
      <c r="A69" s="113"/>
      <c r="B69" s="200"/>
      <c r="C69" s="200"/>
      <c r="D69" s="201"/>
      <c r="E69" s="113"/>
      <c r="F69" s="113"/>
      <c r="G69" s="113"/>
      <c r="H69" s="113"/>
      <c r="I69" s="203"/>
      <c r="J69" s="203"/>
      <c r="K69" s="203"/>
      <c r="L69" s="203"/>
      <c r="M69" s="203"/>
      <c r="N69" s="203"/>
      <c r="O69" s="204"/>
      <c r="P69" s="204"/>
      <c r="Q69" s="201"/>
      <c r="R69" s="201"/>
    </row>
    <row r="70" spans="1:18" x14ac:dyDescent="0.2">
      <c r="A70" s="113"/>
      <c r="B70" s="200"/>
      <c r="C70" s="200"/>
      <c r="D70" s="201"/>
      <c r="E70" s="113"/>
      <c r="F70" s="113"/>
      <c r="G70" s="113"/>
      <c r="H70" s="113"/>
      <c r="I70" s="203"/>
      <c r="J70" s="203"/>
      <c r="K70" s="203"/>
      <c r="L70" s="203"/>
      <c r="M70" s="203"/>
      <c r="N70" s="203"/>
      <c r="O70" s="204"/>
      <c r="P70" s="204"/>
      <c r="Q70" s="201"/>
      <c r="R70" s="201"/>
    </row>
    <row r="71" spans="1:18" x14ac:dyDescent="0.2">
      <c r="A71" s="113"/>
      <c r="B71" s="200"/>
      <c r="C71" s="200"/>
      <c r="D71" s="201"/>
      <c r="E71" s="113"/>
      <c r="F71" s="113"/>
      <c r="G71" s="113"/>
      <c r="H71" s="113"/>
      <c r="I71" s="203"/>
      <c r="J71" s="203"/>
      <c r="K71" s="203"/>
      <c r="L71" s="203"/>
      <c r="M71" s="203"/>
      <c r="N71" s="203"/>
      <c r="O71" s="204"/>
      <c r="P71" s="204"/>
      <c r="Q71" s="201"/>
      <c r="R71" s="201"/>
    </row>
    <row r="72" spans="1:18" x14ac:dyDescent="0.2">
      <c r="A72" s="113"/>
      <c r="B72" s="200"/>
      <c r="C72" s="200"/>
      <c r="D72" s="201"/>
      <c r="E72" s="113"/>
      <c r="F72" s="113"/>
      <c r="G72" s="113"/>
      <c r="H72" s="113"/>
      <c r="I72" s="203"/>
      <c r="J72" s="203"/>
      <c r="K72" s="203"/>
      <c r="L72" s="203"/>
      <c r="M72" s="203"/>
      <c r="N72" s="203"/>
      <c r="O72" s="204"/>
      <c r="P72" s="204"/>
      <c r="Q72" s="201"/>
      <c r="R72" s="201"/>
    </row>
    <row r="73" spans="1:18" x14ac:dyDescent="0.2">
      <c r="A73" s="113"/>
      <c r="B73" s="200"/>
      <c r="C73" s="200"/>
      <c r="D73" s="201"/>
      <c r="E73" s="113"/>
      <c r="F73" s="113"/>
      <c r="G73" s="113"/>
      <c r="H73" s="113"/>
      <c r="I73" s="203"/>
      <c r="J73" s="203"/>
      <c r="K73" s="203"/>
      <c r="L73" s="203"/>
      <c r="M73" s="203"/>
      <c r="N73" s="203"/>
      <c r="O73" s="204"/>
      <c r="P73" s="204"/>
      <c r="Q73" s="201"/>
      <c r="R73" s="201"/>
    </row>
    <row r="74" spans="1:18" x14ac:dyDescent="0.2">
      <c r="A74" s="113"/>
      <c r="B74" s="200"/>
      <c r="C74" s="200"/>
      <c r="D74" s="201"/>
      <c r="E74" s="113"/>
      <c r="F74" s="113"/>
      <c r="G74" s="113"/>
      <c r="H74" s="113"/>
      <c r="I74" s="203"/>
      <c r="J74" s="203"/>
      <c r="K74" s="203"/>
      <c r="L74" s="203"/>
      <c r="M74" s="203"/>
      <c r="N74" s="203"/>
      <c r="O74" s="204"/>
      <c r="P74" s="204"/>
      <c r="Q74" s="201"/>
      <c r="R74" s="201"/>
    </row>
    <row r="75" spans="1:18" x14ac:dyDescent="0.2">
      <c r="A75" s="113"/>
      <c r="B75" s="200"/>
      <c r="C75" s="200"/>
      <c r="D75" s="201"/>
      <c r="E75" s="113"/>
      <c r="F75" s="113"/>
      <c r="G75" s="113"/>
      <c r="H75" s="113"/>
      <c r="I75" s="203"/>
      <c r="J75" s="203"/>
      <c r="K75" s="203"/>
      <c r="L75" s="203"/>
      <c r="M75" s="203"/>
      <c r="N75" s="203"/>
      <c r="O75" s="204"/>
      <c r="P75" s="204"/>
      <c r="Q75" s="201"/>
      <c r="R75" s="201"/>
    </row>
    <row r="76" spans="1:18" x14ac:dyDescent="0.2">
      <c r="A76" s="113"/>
      <c r="B76" s="200"/>
      <c r="C76" s="200"/>
      <c r="D76" s="201"/>
      <c r="E76" s="113"/>
      <c r="F76" s="113"/>
      <c r="G76" s="113"/>
      <c r="H76" s="113"/>
      <c r="I76" s="203"/>
      <c r="J76" s="203"/>
      <c r="K76" s="203"/>
      <c r="L76" s="203"/>
      <c r="M76" s="203"/>
      <c r="N76" s="203"/>
      <c r="O76" s="204"/>
      <c r="P76" s="204"/>
      <c r="Q76" s="201"/>
      <c r="R76" s="201"/>
    </row>
    <row r="77" spans="1:18" x14ac:dyDescent="0.2">
      <c r="A77" s="113"/>
      <c r="B77" s="200"/>
      <c r="C77" s="200"/>
      <c r="D77" s="201"/>
      <c r="E77" s="113"/>
      <c r="F77" s="113"/>
      <c r="G77" s="113"/>
      <c r="H77" s="113"/>
      <c r="I77" s="203"/>
      <c r="J77" s="203"/>
      <c r="K77" s="203"/>
      <c r="L77" s="203"/>
      <c r="M77" s="203"/>
      <c r="N77" s="203"/>
      <c r="O77" s="204"/>
      <c r="P77" s="204"/>
      <c r="Q77" s="201"/>
      <c r="R77" s="201"/>
    </row>
    <row r="78" spans="1:18" x14ac:dyDescent="0.2">
      <c r="A78" s="113"/>
      <c r="B78" s="200"/>
      <c r="C78" s="200"/>
      <c r="D78" s="201"/>
      <c r="E78" s="113"/>
      <c r="F78" s="113"/>
      <c r="G78" s="113"/>
      <c r="H78" s="113"/>
      <c r="I78" s="203"/>
      <c r="J78" s="203"/>
      <c r="K78" s="203"/>
      <c r="L78" s="203"/>
      <c r="M78" s="203"/>
      <c r="N78" s="203"/>
      <c r="O78" s="204"/>
      <c r="P78" s="204"/>
      <c r="Q78" s="201"/>
      <c r="R78" s="201"/>
    </row>
    <row r="79" spans="1:18" x14ac:dyDescent="0.2">
      <c r="A79" s="113"/>
      <c r="B79" s="200"/>
      <c r="C79" s="200"/>
      <c r="D79" s="201"/>
      <c r="E79" s="113"/>
      <c r="F79" s="113"/>
      <c r="G79" s="113"/>
      <c r="H79" s="113"/>
      <c r="I79" s="203"/>
      <c r="J79" s="203"/>
      <c r="K79" s="203"/>
      <c r="L79" s="203"/>
      <c r="M79" s="203"/>
      <c r="N79" s="203"/>
      <c r="O79" s="204"/>
      <c r="P79" s="204"/>
      <c r="Q79" s="201"/>
      <c r="R79" s="201"/>
    </row>
    <row r="80" spans="1:18" x14ac:dyDescent="0.2">
      <c r="A80" s="113"/>
      <c r="B80" s="200"/>
      <c r="C80" s="200"/>
      <c r="D80" s="201"/>
      <c r="E80" s="113"/>
      <c r="F80" s="113"/>
      <c r="G80" s="113"/>
      <c r="H80" s="113"/>
      <c r="I80" s="203"/>
      <c r="J80" s="203"/>
      <c r="K80" s="203"/>
      <c r="L80" s="203"/>
      <c r="M80" s="203"/>
      <c r="N80" s="203"/>
      <c r="O80" s="204"/>
      <c r="P80" s="204"/>
      <c r="Q80" s="201"/>
      <c r="R80" s="201"/>
    </row>
    <row r="81" spans="1:18" x14ac:dyDescent="0.2">
      <c r="A81" s="113"/>
      <c r="B81" s="200"/>
      <c r="C81" s="200"/>
      <c r="D81" s="201"/>
      <c r="E81" s="113"/>
      <c r="F81" s="113"/>
      <c r="G81" s="113"/>
      <c r="H81" s="113"/>
      <c r="I81" s="203"/>
      <c r="J81" s="203"/>
      <c r="K81" s="203"/>
      <c r="L81" s="203"/>
      <c r="M81" s="203"/>
      <c r="N81" s="203"/>
      <c r="O81" s="204"/>
      <c r="P81" s="204"/>
      <c r="Q81" s="201"/>
      <c r="R81" s="201"/>
    </row>
    <row r="82" spans="1:18" x14ac:dyDescent="0.2">
      <c r="A82" s="113"/>
      <c r="B82" s="200"/>
      <c r="C82" s="200"/>
      <c r="D82" s="201"/>
      <c r="E82" s="113"/>
      <c r="F82" s="113"/>
      <c r="G82" s="113"/>
      <c r="H82" s="113"/>
      <c r="I82" s="203"/>
      <c r="J82" s="203"/>
      <c r="K82" s="203"/>
      <c r="L82" s="203"/>
      <c r="M82" s="203"/>
      <c r="N82" s="203"/>
      <c r="O82" s="204"/>
      <c r="P82" s="204"/>
      <c r="Q82" s="201"/>
      <c r="R82" s="201"/>
    </row>
    <row r="83" spans="1:18" x14ac:dyDescent="0.2">
      <c r="A83" s="113"/>
      <c r="B83" s="200"/>
      <c r="C83" s="200"/>
      <c r="D83" s="201"/>
      <c r="E83" s="113"/>
      <c r="F83" s="113"/>
      <c r="G83" s="113"/>
      <c r="H83" s="113"/>
      <c r="I83" s="203"/>
      <c r="J83" s="203"/>
      <c r="K83" s="203"/>
      <c r="L83" s="203"/>
      <c r="M83" s="203"/>
      <c r="N83" s="203"/>
      <c r="O83" s="204"/>
      <c r="P83" s="204"/>
      <c r="Q83" s="201"/>
      <c r="R83" s="201"/>
    </row>
    <row r="84" spans="1:18" x14ac:dyDescent="0.2">
      <c r="A84" s="113"/>
      <c r="B84" s="200"/>
      <c r="C84" s="200"/>
      <c r="D84" s="201"/>
      <c r="E84" s="113"/>
      <c r="F84" s="113"/>
      <c r="G84" s="113"/>
      <c r="H84" s="113"/>
      <c r="I84" s="203"/>
      <c r="J84" s="203"/>
      <c r="K84" s="203"/>
      <c r="L84" s="203"/>
      <c r="M84" s="203"/>
      <c r="N84" s="203"/>
      <c r="O84" s="204"/>
      <c r="P84" s="204"/>
      <c r="Q84" s="201"/>
      <c r="R84" s="201"/>
    </row>
    <row r="85" spans="1:18" x14ac:dyDescent="0.2">
      <c r="A85" s="113"/>
      <c r="B85" s="200"/>
      <c r="C85" s="200"/>
      <c r="D85" s="201"/>
      <c r="E85" s="113"/>
      <c r="F85" s="113"/>
      <c r="G85" s="113"/>
      <c r="H85" s="113"/>
      <c r="I85" s="203"/>
      <c r="J85" s="203"/>
      <c r="K85" s="203"/>
      <c r="L85" s="203"/>
      <c r="M85" s="203"/>
      <c r="N85" s="203"/>
      <c r="O85" s="204"/>
      <c r="P85" s="204"/>
      <c r="Q85" s="201"/>
      <c r="R85" s="201"/>
    </row>
    <row r="86" spans="1:18" x14ac:dyDescent="0.2">
      <c r="A86" s="113"/>
      <c r="B86" s="200"/>
      <c r="C86" s="200"/>
      <c r="D86" s="201"/>
      <c r="E86" s="113"/>
      <c r="F86" s="113"/>
      <c r="G86" s="113"/>
      <c r="H86" s="113"/>
      <c r="I86" s="203"/>
      <c r="J86" s="203"/>
      <c r="K86" s="203"/>
      <c r="L86" s="203"/>
      <c r="M86" s="203"/>
      <c r="N86" s="203"/>
      <c r="O86" s="204"/>
      <c r="P86" s="204"/>
      <c r="Q86" s="201"/>
      <c r="R86" s="201"/>
    </row>
    <row r="87" spans="1:18" x14ac:dyDescent="0.2">
      <c r="A87" s="113"/>
      <c r="B87" s="200"/>
      <c r="C87" s="200"/>
      <c r="D87" s="201"/>
      <c r="E87" s="113"/>
      <c r="F87" s="113"/>
      <c r="G87" s="113"/>
      <c r="H87" s="113"/>
      <c r="I87" s="203"/>
      <c r="J87" s="203"/>
      <c r="K87" s="203"/>
      <c r="L87" s="203"/>
      <c r="M87" s="203"/>
      <c r="N87" s="203"/>
      <c r="O87" s="204"/>
      <c r="P87" s="204"/>
      <c r="Q87" s="201"/>
      <c r="R87" s="201"/>
    </row>
    <row r="88" spans="1:18" x14ac:dyDescent="0.2">
      <c r="A88" s="113"/>
      <c r="B88" s="200"/>
      <c r="C88" s="200"/>
      <c r="D88" s="201"/>
      <c r="E88" s="113"/>
      <c r="F88" s="113"/>
      <c r="G88" s="113"/>
      <c r="H88" s="113"/>
      <c r="I88" s="203"/>
      <c r="J88" s="203"/>
      <c r="K88" s="203"/>
      <c r="L88" s="203"/>
      <c r="M88" s="203"/>
      <c r="N88" s="203"/>
      <c r="O88" s="204"/>
      <c r="P88" s="204"/>
      <c r="Q88" s="201"/>
      <c r="R88" s="201"/>
    </row>
    <row r="89" spans="1:18" x14ac:dyDescent="0.2">
      <c r="A89" s="113"/>
      <c r="B89" s="200"/>
      <c r="C89" s="200"/>
      <c r="D89" s="201"/>
      <c r="E89" s="113"/>
      <c r="F89" s="113"/>
      <c r="G89" s="113"/>
      <c r="H89" s="113"/>
      <c r="I89" s="203"/>
      <c r="J89" s="203"/>
      <c r="K89" s="203"/>
      <c r="L89" s="203"/>
      <c r="M89" s="203"/>
      <c r="N89" s="203"/>
      <c r="O89" s="204"/>
      <c r="P89" s="204"/>
      <c r="Q89" s="201"/>
      <c r="R89" s="201"/>
    </row>
    <row r="90" spans="1:18" x14ac:dyDescent="0.2">
      <c r="A90" s="113"/>
      <c r="B90" s="200"/>
      <c r="C90" s="200"/>
      <c r="D90" s="201"/>
      <c r="E90" s="113"/>
      <c r="F90" s="113"/>
      <c r="G90" s="113"/>
      <c r="H90" s="113"/>
      <c r="I90" s="203"/>
      <c r="J90" s="203"/>
      <c r="K90" s="203"/>
      <c r="L90" s="203"/>
      <c r="M90" s="203"/>
      <c r="N90" s="203"/>
      <c r="O90" s="204"/>
      <c r="P90" s="204"/>
      <c r="Q90" s="201"/>
      <c r="R90" s="201"/>
    </row>
    <row r="91" spans="1:18" x14ac:dyDescent="0.2">
      <c r="A91" s="113"/>
      <c r="B91" s="200"/>
      <c r="C91" s="200"/>
      <c r="D91" s="201"/>
      <c r="E91" s="113"/>
      <c r="F91" s="113"/>
      <c r="G91" s="113"/>
      <c r="H91" s="113"/>
      <c r="I91" s="203"/>
      <c r="J91" s="203"/>
      <c r="K91" s="203"/>
      <c r="L91" s="203"/>
      <c r="M91" s="203"/>
      <c r="N91" s="203"/>
      <c r="O91" s="204"/>
      <c r="P91" s="204"/>
      <c r="Q91" s="201"/>
      <c r="R91" s="201"/>
    </row>
    <row r="92" spans="1:18" x14ac:dyDescent="0.2">
      <c r="A92" s="113"/>
      <c r="B92" s="200"/>
      <c r="C92" s="200"/>
      <c r="D92" s="201"/>
      <c r="E92" s="113"/>
      <c r="F92" s="113"/>
      <c r="G92" s="113"/>
      <c r="H92" s="113"/>
      <c r="I92" s="203"/>
      <c r="J92" s="203"/>
      <c r="K92" s="203"/>
      <c r="L92" s="203"/>
      <c r="M92" s="203"/>
      <c r="N92" s="203"/>
      <c r="O92" s="204"/>
      <c r="P92" s="204"/>
      <c r="Q92" s="201"/>
      <c r="R92" s="201"/>
    </row>
    <row r="93" spans="1:18" x14ac:dyDescent="0.2">
      <c r="A93" s="113"/>
      <c r="B93" s="200"/>
      <c r="C93" s="200"/>
      <c r="D93" s="201"/>
      <c r="E93" s="113"/>
      <c r="F93" s="113"/>
      <c r="G93" s="113"/>
      <c r="H93" s="113"/>
      <c r="I93" s="203"/>
      <c r="J93" s="203"/>
      <c r="K93" s="203"/>
      <c r="L93" s="203"/>
      <c r="M93" s="203"/>
      <c r="N93" s="203"/>
      <c r="O93" s="204"/>
      <c r="P93" s="204"/>
      <c r="Q93" s="201"/>
      <c r="R93" s="201"/>
    </row>
    <row r="94" spans="1:18" x14ac:dyDescent="0.2">
      <c r="A94" s="113"/>
      <c r="B94" s="200"/>
      <c r="C94" s="200"/>
      <c r="D94" s="201"/>
      <c r="E94" s="113"/>
      <c r="F94" s="113"/>
      <c r="G94" s="113"/>
      <c r="H94" s="113"/>
      <c r="I94" s="203"/>
      <c r="J94" s="203"/>
      <c r="K94" s="203"/>
      <c r="L94" s="203"/>
      <c r="M94" s="203"/>
      <c r="N94" s="203"/>
      <c r="O94" s="204"/>
      <c r="P94" s="204"/>
      <c r="Q94" s="201"/>
      <c r="R94" s="201"/>
    </row>
    <row r="95" spans="1:18" x14ac:dyDescent="0.2">
      <c r="A95" s="113"/>
      <c r="B95" s="200"/>
      <c r="C95" s="200"/>
      <c r="D95" s="201"/>
      <c r="E95" s="113"/>
      <c r="F95" s="113"/>
      <c r="G95" s="113"/>
      <c r="H95" s="113"/>
      <c r="I95" s="203"/>
      <c r="J95" s="203"/>
      <c r="K95" s="203"/>
      <c r="L95" s="203"/>
      <c r="M95" s="203"/>
      <c r="N95" s="203"/>
      <c r="O95" s="204"/>
      <c r="P95" s="204"/>
      <c r="Q95" s="201"/>
      <c r="R95" s="201"/>
    </row>
    <row r="96" spans="1:18" x14ac:dyDescent="0.2">
      <c r="A96" s="113"/>
      <c r="B96" s="200"/>
      <c r="C96" s="200"/>
      <c r="D96" s="201"/>
      <c r="E96" s="113"/>
      <c r="F96" s="113"/>
      <c r="G96" s="113"/>
      <c r="H96" s="113"/>
      <c r="I96" s="203"/>
      <c r="J96" s="203"/>
      <c r="K96" s="203"/>
      <c r="L96" s="203"/>
      <c r="M96" s="203"/>
      <c r="N96" s="203"/>
      <c r="O96" s="204"/>
      <c r="P96" s="204"/>
      <c r="Q96" s="201"/>
      <c r="R96" s="201"/>
    </row>
    <row r="97" spans="1:18" x14ac:dyDescent="0.2">
      <c r="A97" s="113"/>
      <c r="B97" s="200"/>
      <c r="C97" s="200"/>
      <c r="D97" s="201"/>
      <c r="E97" s="113"/>
      <c r="F97" s="113"/>
      <c r="G97" s="113"/>
      <c r="H97" s="113"/>
      <c r="I97" s="203"/>
      <c r="J97" s="203"/>
      <c r="K97" s="203"/>
      <c r="L97" s="203"/>
      <c r="M97" s="203"/>
      <c r="N97" s="203"/>
      <c r="O97" s="204"/>
      <c r="P97" s="204"/>
      <c r="Q97" s="201"/>
      <c r="R97" s="201"/>
    </row>
    <row r="98" spans="1:18" x14ac:dyDescent="0.2">
      <c r="A98" s="113"/>
      <c r="B98" s="200"/>
      <c r="C98" s="200"/>
      <c r="D98" s="201"/>
      <c r="E98" s="113"/>
      <c r="F98" s="113"/>
      <c r="G98" s="113"/>
      <c r="H98" s="113"/>
      <c r="I98" s="203"/>
      <c r="J98" s="203"/>
      <c r="K98" s="203"/>
      <c r="L98" s="203"/>
      <c r="M98" s="203"/>
      <c r="N98" s="203"/>
      <c r="O98" s="204"/>
      <c r="P98" s="204"/>
      <c r="Q98" s="201"/>
      <c r="R98" s="201"/>
    </row>
    <row r="99" spans="1:18" x14ac:dyDescent="0.2">
      <c r="A99" s="113"/>
      <c r="B99" s="200"/>
      <c r="C99" s="200"/>
      <c r="D99" s="201"/>
      <c r="E99" s="113"/>
      <c r="F99" s="113"/>
      <c r="G99" s="113"/>
      <c r="H99" s="113"/>
      <c r="I99" s="203"/>
      <c r="J99" s="203"/>
      <c r="K99" s="203"/>
      <c r="L99" s="203"/>
      <c r="M99" s="203"/>
      <c r="N99" s="203"/>
      <c r="O99" s="204"/>
      <c r="P99" s="204"/>
      <c r="Q99" s="201"/>
      <c r="R99" s="201"/>
    </row>
    <row r="100" spans="1:18" x14ac:dyDescent="0.2">
      <c r="A100" s="113"/>
      <c r="B100" s="200"/>
      <c r="C100" s="200"/>
      <c r="D100" s="201"/>
      <c r="E100" s="113"/>
      <c r="F100" s="113"/>
      <c r="G100" s="113"/>
      <c r="H100" s="113"/>
      <c r="I100" s="203"/>
      <c r="J100" s="203"/>
      <c r="K100" s="203"/>
      <c r="L100" s="203"/>
      <c r="M100" s="203"/>
      <c r="N100" s="203"/>
      <c r="O100" s="204"/>
      <c r="P100" s="204"/>
      <c r="Q100" s="201"/>
      <c r="R100" s="201"/>
    </row>
    <row r="101" spans="1:18" x14ac:dyDescent="0.2">
      <c r="A101" s="113"/>
      <c r="B101" s="200"/>
      <c r="C101" s="200"/>
      <c r="D101" s="201"/>
      <c r="E101" s="113"/>
      <c r="F101" s="113"/>
      <c r="G101" s="113"/>
      <c r="H101" s="113"/>
      <c r="I101" s="203"/>
      <c r="J101" s="203"/>
      <c r="K101" s="203"/>
      <c r="L101" s="203"/>
      <c r="M101" s="203"/>
      <c r="N101" s="203"/>
      <c r="O101" s="204"/>
      <c r="P101" s="204"/>
      <c r="Q101" s="201"/>
      <c r="R101" s="201"/>
    </row>
    <row r="102" spans="1:18" x14ac:dyDescent="0.2">
      <c r="A102" s="113"/>
      <c r="B102" s="200"/>
      <c r="C102" s="200"/>
      <c r="D102" s="201"/>
      <c r="E102" s="113"/>
      <c r="F102" s="113"/>
      <c r="G102" s="113"/>
      <c r="H102" s="113"/>
      <c r="I102" s="203"/>
      <c r="J102" s="203"/>
      <c r="K102" s="203"/>
      <c r="L102" s="203"/>
      <c r="M102" s="203"/>
      <c r="N102" s="203"/>
      <c r="O102" s="204"/>
      <c r="P102" s="204"/>
      <c r="Q102" s="201"/>
      <c r="R102" s="201"/>
    </row>
    <row r="103" spans="1:18" x14ac:dyDescent="0.2">
      <c r="A103" s="212"/>
      <c r="B103" s="200"/>
      <c r="C103" s="200"/>
      <c r="D103" s="201"/>
      <c r="E103" s="113"/>
      <c r="F103" s="113"/>
      <c r="G103" s="113"/>
      <c r="H103" s="113"/>
      <c r="I103" s="203"/>
      <c r="J103" s="203"/>
      <c r="K103" s="203"/>
      <c r="L103" s="203"/>
      <c r="M103" s="203"/>
      <c r="N103" s="203"/>
      <c r="O103" s="204"/>
      <c r="P103" s="204"/>
      <c r="Q103" s="201"/>
      <c r="R103" s="201"/>
    </row>
    <row r="104" spans="1:18" x14ac:dyDescent="0.2">
      <c r="A104" s="212"/>
      <c r="B104" s="200"/>
      <c r="C104" s="200"/>
      <c r="D104" s="201"/>
      <c r="E104" s="113"/>
      <c r="F104" s="113"/>
      <c r="G104" s="113"/>
      <c r="H104" s="113"/>
      <c r="I104" s="203"/>
      <c r="J104" s="203"/>
      <c r="K104" s="203"/>
      <c r="L104" s="203"/>
      <c r="M104" s="203"/>
      <c r="N104" s="203"/>
      <c r="O104" s="204"/>
      <c r="P104" s="204"/>
      <c r="Q104" s="201"/>
      <c r="R104" s="201"/>
    </row>
    <row r="105" spans="1:18" x14ac:dyDescent="0.2">
      <c r="A105" s="212"/>
      <c r="B105" s="200"/>
      <c r="C105" s="200"/>
      <c r="D105" s="201"/>
      <c r="E105" s="113"/>
      <c r="F105" s="113"/>
      <c r="G105" s="113"/>
      <c r="H105" s="113"/>
      <c r="I105" s="203"/>
      <c r="J105" s="203"/>
      <c r="K105" s="203"/>
      <c r="L105" s="203"/>
      <c r="M105" s="203"/>
      <c r="N105" s="203"/>
      <c r="O105" s="204"/>
      <c r="P105" s="204"/>
      <c r="Q105" s="201"/>
      <c r="R105" s="201"/>
    </row>
    <row r="106" spans="1:18" x14ac:dyDescent="0.2">
      <c r="A106" s="212"/>
      <c r="B106" s="200"/>
      <c r="C106" s="200"/>
      <c r="D106" s="201"/>
      <c r="E106" s="113"/>
      <c r="F106" s="113"/>
      <c r="G106" s="113"/>
      <c r="H106" s="113"/>
      <c r="I106" s="203"/>
      <c r="J106" s="203"/>
      <c r="K106" s="203"/>
      <c r="L106" s="203"/>
      <c r="M106" s="203"/>
      <c r="N106" s="203"/>
      <c r="O106" s="204"/>
      <c r="P106" s="204"/>
      <c r="Q106" s="201"/>
      <c r="R106" s="201"/>
    </row>
    <row r="107" spans="1:18" x14ac:dyDescent="0.2">
      <c r="A107" s="113"/>
      <c r="B107" s="200"/>
      <c r="C107" s="200"/>
      <c r="D107" s="201"/>
      <c r="E107" s="113"/>
      <c r="F107" s="113"/>
      <c r="G107" s="113"/>
      <c r="H107" s="113"/>
      <c r="I107" s="203"/>
      <c r="J107" s="203"/>
      <c r="K107" s="203"/>
      <c r="L107" s="203"/>
      <c r="M107" s="203"/>
      <c r="N107" s="203"/>
      <c r="O107" s="204"/>
      <c r="P107" s="204"/>
      <c r="Q107" s="201"/>
      <c r="R107" s="201"/>
    </row>
    <row r="108" spans="1:18" x14ac:dyDescent="0.2">
      <c r="A108" s="113"/>
      <c r="B108" s="200"/>
      <c r="C108" s="200"/>
      <c r="D108" s="201"/>
      <c r="E108" s="113"/>
      <c r="F108" s="113"/>
      <c r="G108" s="113"/>
      <c r="H108" s="113"/>
      <c r="I108" s="203"/>
      <c r="J108" s="203"/>
      <c r="K108" s="203"/>
      <c r="L108" s="203"/>
      <c r="M108" s="203"/>
      <c r="N108" s="203"/>
      <c r="O108" s="204"/>
      <c r="P108" s="204"/>
      <c r="Q108" s="201"/>
      <c r="R108" s="201"/>
    </row>
    <row r="109" spans="1:18" x14ac:dyDescent="0.2">
      <c r="A109" s="113"/>
      <c r="B109" s="200"/>
      <c r="C109" s="200"/>
      <c r="D109" s="201"/>
      <c r="E109" s="113"/>
      <c r="F109" s="113"/>
      <c r="G109" s="113"/>
      <c r="H109" s="113"/>
      <c r="I109" s="203"/>
      <c r="J109" s="203"/>
      <c r="K109" s="203"/>
      <c r="L109" s="203"/>
      <c r="M109" s="203"/>
      <c r="N109" s="203"/>
      <c r="O109" s="204"/>
      <c r="P109" s="204"/>
      <c r="Q109" s="201"/>
      <c r="R109" s="201"/>
    </row>
    <row r="110" spans="1:18" x14ac:dyDescent="0.2">
      <c r="A110" s="113"/>
      <c r="B110" s="200"/>
      <c r="C110" s="200"/>
      <c r="D110" s="201"/>
      <c r="E110" s="113"/>
      <c r="F110" s="113"/>
      <c r="G110" s="113"/>
      <c r="H110" s="113"/>
      <c r="I110" s="203"/>
      <c r="J110" s="203"/>
      <c r="K110" s="203"/>
      <c r="L110" s="203"/>
      <c r="M110" s="203"/>
      <c r="N110" s="203"/>
      <c r="O110" s="204"/>
      <c r="P110" s="204"/>
      <c r="Q110" s="201"/>
      <c r="R110" s="201"/>
    </row>
    <row r="111" spans="1:18" x14ac:dyDescent="0.2">
      <c r="A111" s="113"/>
      <c r="B111" s="200"/>
      <c r="C111" s="200"/>
      <c r="D111" s="201"/>
      <c r="E111" s="113"/>
      <c r="F111" s="113"/>
      <c r="G111" s="113"/>
      <c r="H111" s="113"/>
      <c r="I111" s="203"/>
      <c r="J111" s="203"/>
      <c r="K111" s="203"/>
      <c r="L111" s="203"/>
      <c r="M111" s="203"/>
      <c r="N111" s="203"/>
      <c r="O111" s="204"/>
      <c r="P111" s="204"/>
      <c r="Q111" s="201"/>
      <c r="R111" s="201"/>
    </row>
    <row r="112" spans="1:18" x14ac:dyDescent="0.2">
      <c r="A112" s="113"/>
      <c r="B112" s="200"/>
      <c r="C112" s="200"/>
      <c r="D112" s="201"/>
      <c r="E112" s="113"/>
      <c r="F112" s="113"/>
      <c r="G112" s="113"/>
      <c r="H112" s="113"/>
      <c r="I112" s="203"/>
      <c r="J112" s="203"/>
      <c r="K112" s="203"/>
      <c r="L112" s="203"/>
      <c r="M112" s="203"/>
      <c r="N112" s="203"/>
      <c r="O112" s="204"/>
      <c r="P112" s="204"/>
      <c r="Q112" s="201"/>
      <c r="R112" s="201"/>
    </row>
    <row r="113" spans="1:18" x14ac:dyDescent="0.2">
      <c r="A113" s="113"/>
      <c r="B113" s="200"/>
      <c r="C113" s="200"/>
      <c r="D113" s="201"/>
      <c r="E113" s="113"/>
      <c r="F113" s="113"/>
      <c r="G113" s="113"/>
      <c r="H113" s="113"/>
      <c r="I113" s="203"/>
      <c r="J113" s="203"/>
      <c r="K113" s="203"/>
      <c r="L113" s="203"/>
      <c r="M113" s="203"/>
      <c r="N113" s="203"/>
      <c r="O113" s="204"/>
      <c r="P113" s="204"/>
      <c r="Q113" s="201"/>
      <c r="R113" s="201"/>
    </row>
    <row r="114" spans="1:18" x14ac:dyDescent="0.2">
      <c r="A114" s="113"/>
      <c r="B114" s="200"/>
      <c r="C114" s="200"/>
      <c r="D114" s="201"/>
      <c r="E114" s="113"/>
      <c r="F114" s="113"/>
      <c r="G114" s="113"/>
      <c r="H114" s="113"/>
      <c r="I114" s="203"/>
      <c r="J114" s="203"/>
      <c r="K114" s="203"/>
      <c r="L114" s="203"/>
      <c r="M114" s="203"/>
      <c r="N114" s="203"/>
      <c r="O114" s="204"/>
      <c r="P114" s="204"/>
      <c r="Q114" s="201"/>
      <c r="R114" s="201"/>
    </row>
    <row r="115" spans="1:18" x14ac:dyDescent="0.2">
      <c r="A115" s="113"/>
      <c r="B115" s="200"/>
      <c r="C115" s="200"/>
      <c r="D115" s="201"/>
      <c r="E115" s="113"/>
      <c r="F115" s="113"/>
      <c r="G115" s="113"/>
      <c r="H115" s="113"/>
      <c r="I115" s="203"/>
      <c r="J115" s="203"/>
      <c r="K115" s="203"/>
      <c r="L115" s="203"/>
      <c r="M115" s="203"/>
      <c r="N115" s="203"/>
      <c r="O115" s="204"/>
      <c r="P115" s="204"/>
      <c r="Q115" s="201"/>
      <c r="R115" s="201"/>
    </row>
    <row r="116" spans="1:18" x14ac:dyDescent="0.2">
      <c r="A116" s="113"/>
      <c r="B116" s="200"/>
      <c r="C116" s="200"/>
      <c r="D116" s="201"/>
      <c r="E116" s="113"/>
      <c r="F116" s="113"/>
      <c r="G116" s="113"/>
      <c r="H116" s="113"/>
      <c r="I116" s="203"/>
      <c r="J116" s="203"/>
      <c r="K116" s="203"/>
      <c r="L116" s="203"/>
      <c r="M116" s="203"/>
      <c r="N116" s="203"/>
      <c r="O116" s="204"/>
      <c r="P116" s="204"/>
      <c r="Q116" s="201"/>
      <c r="R116" s="201"/>
    </row>
    <row r="117" spans="1:18" x14ac:dyDescent="0.2">
      <c r="A117" s="113"/>
      <c r="B117" s="200"/>
      <c r="C117" s="200"/>
      <c r="D117" s="201"/>
      <c r="E117" s="113"/>
      <c r="F117" s="113"/>
      <c r="G117" s="113"/>
      <c r="H117" s="113"/>
      <c r="I117" s="203"/>
      <c r="J117" s="203"/>
      <c r="K117" s="203"/>
      <c r="L117" s="203"/>
      <c r="M117" s="203"/>
      <c r="N117" s="203"/>
      <c r="O117" s="204"/>
      <c r="P117" s="204"/>
      <c r="Q117" s="201"/>
      <c r="R117" s="201"/>
    </row>
    <row r="118" spans="1:18" x14ac:dyDescent="0.2">
      <c r="A118" s="113"/>
      <c r="B118" s="200"/>
      <c r="C118" s="200"/>
      <c r="D118" s="201"/>
      <c r="E118" s="113"/>
      <c r="F118" s="113"/>
      <c r="G118" s="113"/>
      <c r="H118" s="113"/>
      <c r="I118" s="203"/>
      <c r="J118" s="203"/>
      <c r="K118" s="203"/>
      <c r="L118" s="203"/>
      <c r="M118" s="203"/>
      <c r="N118" s="203"/>
      <c r="O118" s="204"/>
      <c r="P118" s="204"/>
      <c r="Q118" s="201"/>
      <c r="R118" s="201"/>
    </row>
    <row r="119" spans="1:18" x14ac:dyDescent="0.2">
      <c r="A119" s="113"/>
      <c r="B119" s="200"/>
      <c r="C119" s="200"/>
      <c r="D119" s="201"/>
      <c r="E119" s="113"/>
      <c r="F119" s="113"/>
      <c r="G119" s="113"/>
      <c r="H119" s="113"/>
      <c r="I119" s="203"/>
      <c r="J119" s="203"/>
      <c r="K119" s="203"/>
      <c r="L119" s="203"/>
      <c r="M119" s="203"/>
      <c r="N119" s="203"/>
      <c r="O119" s="204"/>
      <c r="P119" s="204"/>
      <c r="Q119" s="201"/>
      <c r="R119" s="201"/>
    </row>
    <row r="120" spans="1:18" x14ac:dyDescent="0.2">
      <c r="A120" s="113"/>
      <c r="B120" s="200"/>
      <c r="C120" s="200"/>
      <c r="D120" s="201"/>
      <c r="E120" s="113"/>
      <c r="F120" s="113"/>
      <c r="G120" s="113"/>
      <c r="H120" s="113"/>
      <c r="I120" s="203"/>
      <c r="J120" s="203"/>
      <c r="K120" s="203"/>
      <c r="L120" s="203"/>
      <c r="M120" s="203"/>
      <c r="N120" s="203"/>
      <c r="O120" s="204"/>
      <c r="P120" s="204"/>
      <c r="Q120" s="201"/>
      <c r="R120" s="201"/>
    </row>
    <row r="121" spans="1:18" x14ac:dyDescent="0.2">
      <c r="A121" s="113"/>
      <c r="B121" s="200"/>
      <c r="C121" s="200"/>
      <c r="D121" s="201"/>
      <c r="E121" s="113"/>
      <c r="F121" s="113"/>
      <c r="G121" s="113"/>
      <c r="H121" s="113"/>
      <c r="I121" s="203"/>
      <c r="J121" s="203"/>
      <c r="K121" s="203"/>
      <c r="L121" s="203"/>
      <c r="M121" s="203"/>
      <c r="N121" s="203"/>
      <c r="O121" s="204"/>
      <c r="P121" s="204"/>
      <c r="Q121" s="201"/>
      <c r="R121" s="201"/>
    </row>
    <row r="122" spans="1:18" x14ac:dyDescent="0.2">
      <c r="A122" s="113"/>
      <c r="B122" s="200"/>
      <c r="C122" s="200"/>
      <c r="D122" s="201"/>
      <c r="E122" s="113"/>
      <c r="F122" s="113"/>
      <c r="G122" s="113"/>
      <c r="H122" s="113"/>
      <c r="I122" s="203"/>
      <c r="J122" s="203"/>
      <c r="K122" s="203"/>
      <c r="L122" s="203"/>
      <c r="M122" s="203"/>
      <c r="N122" s="203"/>
      <c r="O122" s="204"/>
      <c r="P122" s="204"/>
      <c r="Q122" s="201"/>
      <c r="R122" s="201"/>
    </row>
    <row r="123" spans="1:18" x14ac:dyDescent="0.2">
      <c r="A123" s="113"/>
      <c r="B123" s="200"/>
      <c r="C123" s="200"/>
      <c r="D123" s="201"/>
      <c r="E123" s="113"/>
      <c r="F123" s="113"/>
      <c r="G123" s="113"/>
      <c r="H123" s="113"/>
      <c r="I123" s="203"/>
      <c r="J123" s="203"/>
      <c r="K123" s="203"/>
      <c r="L123" s="203"/>
      <c r="M123" s="203"/>
      <c r="N123" s="203"/>
      <c r="O123" s="204"/>
      <c r="P123" s="204"/>
      <c r="Q123" s="201"/>
      <c r="R123" s="201"/>
    </row>
    <row r="124" spans="1:18" x14ac:dyDescent="0.2">
      <c r="A124" s="113"/>
      <c r="B124" s="200"/>
      <c r="C124" s="200"/>
      <c r="D124" s="201"/>
      <c r="E124" s="113"/>
      <c r="F124" s="113"/>
      <c r="G124" s="113"/>
      <c r="H124" s="113"/>
      <c r="I124" s="203"/>
      <c r="J124" s="203"/>
      <c r="K124" s="203"/>
      <c r="L124" s="203"/>
      <c r="M124" s="203"/>
      <c r="N124" s="203"/>
      <c r="O124" s="204"/>
      <c r="P124" s="204"/>
      <c r="Q124" s="201"/>
      <c r="R124" s="201"/>
    </row>
    <row r="125" spans="1:18" x14ac:dyDescent="0.2">
      <c r="A125" s="113"/>
      <c r="B125" s="200"/>
      <c r="C125" s="200"/>
      <c r="D125" s="201"/>
      <c r="E125" s="113"/>
      <c r="F125" s="113"/>
      <c r="G125" s="113"/>
      <c r="H125" s="113"/>
      <c r="I125" s="203"/>
      <c r="J125" s="203"/>
      <c r="K125" s="203"/>
      <c r="L125" s="203"/>
      <c r="M125" s="203"/>
      <c r="N125" s="203"/>
      <c r="O125" s="204"/>
      <c r="P125" s="204"/>
      <c r="Q125" s="201"/>
      <c r="R125" s="201"/>
    </row>
    <row r="126" spans="1:18" x14ac:dyDescent="0.2">
      <c r="A126" s="113"/>
      <c r="B126" s="200"/>
      <c r="C126" s="200"/>
      <c r="D126" s="201"/>
      <c r="E126" s="113"/>
      <c r="F126" s="113"/>
      <c r="G126" s="113"/>
      <c r="H126" s="113"/>
      <c r="I126" s="203"/>
      <c r="J126" s="203"/>
      <c r="K126" s="203"/>
      <c r="L126" s="203"/>
      <c r="M126" s="203"/>
      <c r="N126" s="203"/>
      <c r="O126" s="204"/>
      <c r="P126" s="204"/>
      <c r="Q126" s="201"/>
      <c r="R126" s="201"/>
    </row>
    <row r="127" spans="1:18" x14ac:dyDescent="0.2">
      <c r="A127" s="113"/>
      <c r="B127" s="200"/>
      <c r="C127" s="200"/>
      <c r="D127" s="201"/>
      <c r="E127" s="113"/>
      <c r="F127" s="113"/>
      <c r="G127" s="113"/>
      <c r="H127" s="113"/>
      <c r="I127" s="203"/>
      <c r="J127" s="203"/>
      <c r="K127" s="203"/>
      <c r="L127" s="203"/>
      <c r="M127" s="203"/>
      <c r="N127" s="203"/>
      <c r="O127" s="204"/>
      <c r="P127" s="204"/>
      <c r="Q127" s="201"/>
      <c r="R127" s="201"/>
    </row>
    <row r="128" spans="1:18" x14ac:dyDescent="0.2">
      <c r="A128" s="113"/>
      <c r="B128" s="200"/>
      <c r="C128" s="200"/>
      <c r="D128" s="201"/>
      <c r="E128" s="113"/>
      <c r="F128" s="113"/>
      <c r="G128" s="113"/>
      <c r="H128" s="113"/>
      <c r="I128" s="203"/>
      <c r="J128" s="203"/>
      <c r="K128" s="203"/>
      <c r="L128" s="203"/>
      <c r="M128" s="203"/>
      <c r="N128" s="203"/>
      <c r="O128" s="204"/>
      <c r="P128" s="204"/>
      <c r="Q128" s="201"/>
      <c r="R128" s="201"/>
    </row>
    <row r="129" spans="1:18" x14ac:dyDescent="0.2">
      <c r="A129" s="113"/>
      <c r="B129" s="200"/>
      <c r="C129" s="200"/>
      <c r="D129" s="201"/>
      <c r="E129" s="113"/>
      <c r="F129" s="113"/>
      <c r="G129" s="113"/>
      <c r="H129" s="113"/>
      <c r="I129" s="203"/>
      <c r="J129" s="203"/>
      <c r="K129" s="203"/>
      <c r="L129" s="203"/>
      <c r="M129" s="203"/>
      <c r="N129" s="203"/>
      <c r="O129" s="204"/>
      <c r="P129" s="204"/>
      <c r="Q129" s="201"/>
      <c r="R129" s="201"/>
    </row>
    <row r="130" spans="1:18" x14ac:dyDescent="0.2">
      <c r="A130" s="113"/>
      <c r="B130" s="200"/>
      <c r="C130" s="200"/>
      <c r="D130" s="201"/>
      <c r="E130" s="113"/>
      <c r="F130" s="113"/>
      <c r="G130" s="113"/>
      <c r="H130" s="113"/>
      <c r="I130" s="203"/>
      <c r="J130" s="203"/>
      <c r="K130" s="203"/>
      <c r="L130" s="203"/>
      <c r="M130" s="203"/>
      <c r="N130" s="203"/>
      <c r="O130" s="204"/>
      <c r="P130" s="204"/>
      <c r="Q130" s="201"/>
      <c r="R130" s="201"/>
    </row>
    <row r="131" spans="1:18" x14ac:dyDescent="0.2">
      <c r="A131" s="113"/>
      <c r="B131" s="200"/>
      <c r="C131" s="200"/>
      <c r="D131" s="201"/>
      <c r="E131" s="113"/>
      <c r="F131" s="113"/>
      <c r="G131" s="113"/>
      <c r="H131" s="113"/>
      <c r="I131" s="203"/>
      <c r="J131" s="203"/>
      <c r="K131" s="203"/>
      <c r="L131" s="203"/>
      <c r="M131" s="203"/>
      <c r="N131" s="203"/>
      <c r="O131" s="204"/>
      <c r="P131" s="204"/>
      <c r="Q131" s="201"/>
      <c r="R131" s="201"/>
    </row>
    <row r="132" spans="1:18" x14ac:dyDescent="0.2">
      <c r="A132" s="113"/>
      <c r="B132" s="200"/>
      <c r="C132" s="200"/>
      <c r="D132" s="201"/>
      <c r="E132" s="113"/>
      <c r="F132" s="113"/>
      <c r="G132" s="113"/>
      <c r="H132" s="113"/>
      <c r="I132" s="203"/>
      <c r="J132" s="203"/>
      <c r="K132" s="203"/>
      <c r="L132" s="203"/>
      <c r="M132" s="203"/>
      <c r="N132" s="203"/>
      <c r="O132" s="204"/>
      <c r="P132" s="204"/>
      <c r="Q132" s="201"/>
      <c r="R132" s="201"/>
    </row>
    <row r="133" spans="1:18" x14ac:dyDescent="0.2">
      <c r="A133" s="113"/>
      <c r="B133" s="200"/>
      <c r="C133" s="200"/>
      <c r="D133" s="201"/>
      <c r="E133" s="113"/>
      <c r="F133" s="113"/>
      <c r="G133" s="113"/>
      <c r="H133" s="113"/>
      <c r="I133" s="203"/>
      <c r="J133" s="203"/>
      <c r="K133" s="203"/>
      <c r="L133" s="203"/>
      <c r="M133" s="203"/>
      <c r="N133" s="203"/>
      <c r="O133" s="204"/>
      <c r="P133" s="204"/>
      <c r="Q133" s="201"/>
      <c r="R133" s="201"/>
    </row>
    <row r="134" spans="1:18" x14ac:dyDescent="0.2">
      <c r="A134" s="113"/>
      <c r="B134" s="200"/>
      <c r="C134" s="200"/>
      <c r="D134" s="201"/>
      <c r="E134" s="113"/>
      <c r="F134" s="113"/>
      <c r="G134" s="113"/>
      <c r="H134" s="113"/>
      <c r="I134" s="203"/>
      <c r="J134" s="203"/>
      <c r="K134" s="203"/>
      <c r="L134" s="203"/>
      <c r="M134" s="203"/>
      <c r="N134" s="203"/>
      <c r="O134" s="204"/>
      <c r="P134" s="204"/>
      <c r="Q134" s="201"/>
      <c r="R134" s="201"/>
    </row>
    <row r="135" spans="1:18" x14ac:dyDescent="0.2">
      <c r="A135" s="113"/>
      <c r="B135" s="200"/>
      <c r="C135" s="200"/>
      <c r="D135" s="201"/>
      <c r="E135" s="113"/>
      <c r="F135" s="113"/>
      <c r="G135" s="113"/>
      <c r="H135" s="113"/>
      <c r="I135" s="203"/>
      <c r="J135" s="203"/>
      <c r="K135" s="203"/>
      <c r="L135" s="203"/>
      <c r="M135" s="203"/>
      <c r="N135" s="203"/>
      <c r="O135" s="204"/>
      <c r="P135" s="204"/>
      <c r="Q135" s="201"/>
      <c r="R135" s="201"/>
    </row>
    <row r="136" spans="1:18" x14ac:dyDescent="0.2">
      <c r="A136" s="113"/>
      <c r="B136" s="200"/>
      <c r="C136" s="200"/>
      <c r="D136" s="201"/>
      <c r="E136" s="113"/>
      <c r="F136" s="113"/>
      <c r="G136" s="113"/>
      <c r="H136" s="113"/>
      <c r="I136" s="203"/>
      <c r="J136" s="203"/>
      <c r="K136" s="203"/>
      <c r="L136" s="203"/>
      <c r="M136" s="203"/>
      <c r="N136" s="203"/>
      <c r="O136" s="204"/>
      <c r="P136" s="204"/>
      <c r="Q136" s="201"/>
      <c r="R136" s="201"/>
    </row>
    <row r="137" spans="1:18" x14ac:dyDescent="0.2">
      <c r="A137" s="113"/>
      <c r="B137" s="200"/>
      <c r="C137" s="200"/>
      <c r="D137" s="201"/>
      <c r="E137" s="113"/>
      <c r="F137" s="113"/>
      <c r="G137" s="113"/>
      <c r="H137" s="113"/>
      <c r="I137" s="203"/>
      <c r="J137" s="203"/>
      <c r="K137" s="203"/>
      <c r="L137" s="203"/>
      <c r="M137" s="203"/>
      <c r="N137" s="203"/>
      <c r="O137" s="204"/>
      <c r="P137" s="204"/>
      <c r="Q137" s="201"/>
      <c r="R137" s="201"/>
    </row>
    <row r="138" spans="1:18" x14ac:dyDescent="0.2">
      <c r="A138" s="113"/>
      <c r="B138" s="200"/>
      <c r="C138" s="200"/>
      <c r="D138" s="201"/>
      <c r="E138" s="113"/>
      <c r="F138" s="113"/>
      <c r="G138" s="113"/>
      <c r="H138" s="113"/>
      <c r="I138" s="203"/>
      <c r="J138" s="203"/>
      <c r="K138" s="203"/>
      <c r="L138" s="203"/>
      <c r="M138" s="203"/>
      <c r="N138" s="203"/>
      <c r="O138" s="204"/>
      <c r="P138" s="204"/>
      <c r="Q138" s="201"/>
      <c r="R138" s="201"/>
    </row>
    <row r="139" spans="1:18" x14ac:dyDescent="0.2">
      <c r="A139" s="113"/>
      <c r="B139" s="200"/>
      <c r="C139" s="200"/>
      <c r="D139" s="201"/>
      <c r="E139" s="113"/>
      <c r="F139" s="113"/>
      <c r="G139" s="113"/>
      <c r="H139" s="113"/>
      <c r="I139" s="203"/>
      <c r="J139" s="203"/>
      <c r="K139" s="203"/>
      <c r="L139" s="203"/>
      <c r="M139" s="203"/>
      <c r="N139" s="203"/>
      <c r="O139" s="204"/>
      <c r="P139" s="204"/>
      <c r="Q139" s="201"/>
      <c r="R139" s="201"/>
    </row>
    <row r="140" spans="1:18" x14ac:dyDescent="0.2">
      <c r="A140" s="113"/>
      <c r="B140" s="200"/>
      <c r="C140" s="200"/>
      <c r="D140" s="201"/>
      <c r="E140" s="113"/>
      <c r="F140" s="113"/>
      <c r="G140" s="113"/>
      <c r="H140" s="113"/>
      <c r="I140" s="203"/>
      <c r="J140" s="203"/>
      <c r="K140" s="203"/>
      <c r="L140" s="203"/>
      <c r="M140" s="203"/>
      <c r="N140" s="203"/>
      <c r="O140" s="204"/>
      <c r="P140" s="204"/>
      <c r="Q140" s="201"/>
      <c r="R140" s="201"/>
    </row>
    <row r="141" spans="1:18" x14ac:dyDescent="0.2">
      <c r="A141" s="113"/>
      <c r="B141" s="200"/>
      <c r="C141" s="200"/>
      <c r="D141" s="201"/>
      <c r="E141" s="113"/>
      <c r="F141" s="113"/>
      <c r="G141" s="113"/>
      <c r="H141" s="113"/>
      <c r="I141" s="203"/>
      <c r="J141" s="203"/>
      <c r="K141" s="203"/>
      <c r="L141" s="203"/>
      <c r="M141" s="203"/>
      <c r="N141" s="203"/>
      <c r="O141" s="204"/>
      <c r="P141" s="204"/>
      <c r="Q141" s="201"/>
      <c r="R141" s="201"/>
    </row>
    <row r="142" spans="1:18" x14ac:dyDescent="0.2">
      <c r="A142" s="113"/>
      <c r="B142" s="200"/>
      <c r="C142" s="200"/>
      <c r="D142" s="201"/>
      <c r="E142" s="113"/>
      <c r="F142" s="113"/>
      <c r="G142" s="113"/>
      <c r="H142" s="113"/>
      <c r="I142" s="203"/>
      <c r="J142" s="203"/>
      <c r="K142" s="203"/>
      <c r="L142" s="203"/>
      <c r="M142" s="203"/>
      <c r="N142" s="203"/>
      <c r="O142" s="204"/>
      <c r="P142" s="204"/>
      <c r="Q142" s="201"/>
      <c r="R142" s="201"/>
    </row>
    <row r="143" spans="1:18" x14ac:dyDescent="0.2">
      <c r="A143" s="113"/>
      <c r="B143" s="200"/>
      <c r="C143" s="200"/>
      <c r="D143" s="201"/>
      <c r="E143" s="113"/>
      <c r="F143" s="113"/>
      <c r="G143" s="113"/>
      <c r="H143" s="113"/>
      <c r="I143" s="203"/>
      <c r="J143" s="203"/>
      <c r="K143" s="203"/>
      <c r="L143" s="203"/>
      <c r="M143" s="203"/>
      <c r="N143" s="203"/>
      <c r="O143" s="204"/>
      <c r="P143" s="204"/>
      <c r="Q143" s="201"/>
      <c r="R143" s="201"/>
    </row>
    <row r="144" spans="1:18" x14ac:dyDescent="0.2">
      <c r="A144" s="113"/>
      <c r="B144" s="200"/>
      <c r="C144" s="200"/>
      <c r="D144" s="201"/>
      <c r="E144" s="113"/>
      <c r="F144" s="113"/>
      <c r="G144" s="113"/>
      <c r="H144" s="113"/>
      <c r="I144" s="203"/>
      <c r="J144" s="203"/>
      <c r="K144" s="203"/>
      <c r="L144" s="203"/>
      <c r="M144" s="203"/>
      <c r="N144" s="203"/>
      <c r="O144" s="204"/>
      <c r="P144" s="204"/>
      <c r="Q144" s="201"/>
      <c r="R144" s="201"/>
    </row>
    <row r="145" spans="1:18" x14ac:dyDescent="0.2">
      <c r="A145" s="113"/>
      <c r="B145" s="200"/>
      <c r="C145" s="200"/>
      <c r="D145" s="201"/>
      <c r="E145" s="113"/>
      <c r="F145" s="113"/>
      <c r="G145" s="113"/>
      <c r="H145" s="113"/>
      <c r="I145" s="203"/>
      <c r="J145" s="203"/>
      <c r="K145" s="203"/>
      <c r="L145" s="203"/>
      <c r="M145" s="203"/>
      <c r="N145" s="203"/>
      <c r="O145" s="204"/>
      <c r="P145" s="204"/>
      <c r="Q145" s="201"/>
      <c r="R145" s="201"/>
    </row>
    <row r="146" spans="1:18" x14ac:dyDescent="0.2">
      <c r="A146" s="113"/>
      <c r="B146" s="200"/>
      <c r="C146" s="200"/>
      <c r="D146" s="201"/>
      <c r="E146" s="113"/>
      <c r="F146" s="113"/>
      <c r="G146" s="113"/>
      <c r="H146" s="113"/>
      <c r="I146" s="203"/>
      <c r="J146" s="203"/>
      <c r="K146" s="203"/>
      <c r="L146" s="203"/>
      <c r="M146" s="203"/>
      <c r="N146" s="203"/>
      <c r="O146" s="204"/>
      <c r="P146" s="204"/>
      <c r="Q146" s="201"/>
      <c r="R146" s="201"/>
    </row>
    <row r="147" spans="1:18" x14ac:dyDescent="0.2">
      <c r="A147" s="113"/>
      <c r="B147" s="200"/>
      <c r="C147" s="200"/>
      <c r="D147" s="201"/>
      <c r="E147" s="113"/>
      <c r="F147" s="113"/>
      <c r="G147" s="113"/>
      <c r="H147" s="113"/>
      <c r="I147" s="203"/>
      <c r="J147" s="203"/>
      <c r="K147" s="203"/>
      <c r="L147" s="203"/>
      <c r="M147" s="203"/>
      <c r="N147" s="203"/>
      <c r="O147" s="204"/>
      <c r="P147" s="204"/>
      <c r="Q147" s="201"/>
      <c r="R147" s="201"/>
    </row>
    <row r="148" spans="1:18" x14ac:dyDescent="0.2">
      <c r="A148" s="113"/>
      <c r="B148" s="200"/>
      <c r="C148" s="200"/>
      <c r="D148" s="201"/>
      <c r="E148" s="113"/>
      <c r="F148" s="113"/>
      <c r="G148" s="113"/>
      <c r="H148" s="113"/>
      <c r="I148" s="203"/>
      <c r="J148" s="203"/>
      <c r="K148" s="203"/>
      <c r="L148" s="203"/>
      <c r="M148" s="203"/>
      <c r="N148" s="203"/>
      <c r="O148" s="204"/>
      <c r="P148" s="204"/>
      <c r="Q148" s="201"/>
      <c r="R148" s="201"/>
    </row>
    <row r="149" spans="1:18" x14ac:dyDescent="0.2">
      <c r="A149" s="113"/>
      <c r="B149" s="200"/>
      <c r="C149" s="200"/>
      <c r="D149" s="201"/>
      <c r="E149" s="113"/>
      <c r="F149" s="113"/>
      <c r="G149" s="113"/>
      <c r="H149" s="113"/>
      <c r="I149" s="203"/>
      <c r="J149" s="203"/>
      <c r="K149" s="203"/>
      <c r="L149" s="203"/>
      <c r="M149" s="203"/>
      <c r="N149" s="203"/>
      <c r="O149" s="204"/>
      <c r="P149" s="204"/>
      <c r="Q149" s="201"/>
      <c r="R149" s="201"/>
    </row>
    <row r="150" spans="1:18" x14ac:dyDescent="0.2">
      <c r="A150" s="113"/>
      <c r="B150" s="200"/>
      <c r="C150" s="200"/>
      <c r="D150" s="201"/>
      <c r="E150" s="113"/>
      <c r="F150" s="113"/>
      <c r="G150" s="113"/>
      <c r="H150" s="113"/>
      <c r="I150" s="203"/>
      <c r="J150" s="203"/>
      <c r="K150" s="203"/>
      <c r="L150" s="203"/>
      <c r="M150" s="203"/>
      <c r="N150" s="203"/>
      <c r="O150" s="204"/>
      <c r="P150" s="204"/>
      <c r="Q150" s="201"/>
      <c r="R150" s="201"/>
    </row>
    <row r="151" spans="1:18" x14ac:dyDescent="0.2">
      <c r="A151" s="113"/>
      <c r="B151" s="200"/>
      <c r="C151" s="200"/>
      <c r="D151" s="201"/>
      <c r="E151" s="113"/>
      <c r="F151" s="113"/>
      <c r="G151" s="113"/>
      <c r="H151" s="113"/>
      <c r="I151" s="203"/>
      <c r="J151" s="203"/>
      <c r="K151" s="203"/>
      <c r="L151" s="203"/>
      <c r="M151" s="203"/>
      <c r="N151" s="203"/>
      <c r="O151" s="204"/>
      <c r="P151" s="204"/>
      <c r="Q151" s="201"/>
      <c r="R151" s="201"/>
    </row>
    <row r="152" spans="1:18" x14ac:dyDescent="0.2">
      <c r="A152" s="113"/>
      <c r="B152" s="200"/>
      <c r="C152" s="200"/>
      <c r="D152" s="201"/>
      <c r="E152" s="113"/>
      <c r="F152" s="113"/>
      <c r="G152" s="113"/>
      <c r="H152" s="113"/>
      <c r="I152" s="203"/>
      <c r="J152" s="203"/>
      <c r="K152" s="203"/>
      <c r="L152" s="203"/>
      <c r="M152" s="203"/>
      <c r="N152" s="203"/>
      <c r="O152" s="204"/>
      <c r="P152" s="204"/>
      <c r="Q152" s="201"/>
      <c r="R152" s="201"/>
    </row>
    <row r="153" spans="1:18" x14ac:dyDescent="0.2">
      <c r="A153" s="113"/>
      <c r="B153" s="200"/>
      <c r="C153" s="200"/>
      <c r="D153" s="201"/>
      <c r="E153" s="113"/>
      <c r="F153" s="113"/>
      <c r="G153" s="113"/>
      <c r="H153" s="113"/>
      <c r="I153" s="203"/>
      <c r="J153" s="203"/>
      <c r="K153" s="203"/>
      <c r="L153" s="203"/>
      <c r="M153" s="203"/>
      <c r="N153" s="203"/>
      <c r="O153" s="204"/>
      <c r="P153" s="204"/>
      <c r="Q153" s="201"/>
      <c r="R153" s="201"/>
    </row>
    <row r="154" spans="1:18" x14ac:dyDescent="0.2">
      <c r="A154" s="113"/>
      <c r="B154" s="200"/>
      <c r="C154" s="200"/>
      <c r="D154" s="201"/>
      <c r="E154" s="113"/>
      <c r="F154" s="113"/>
      <c r="G154" s="113"/>
      <c r="H154" s="113"/>
      <c r="I154" s="203"/>
      <c r="J154" s="203"/>
      <c r="K154" s="203"/>
      <c r="L154" s="203"/>
      <c r="M154" s="203"/>
      <c r="N154" s="203"/>
      <c r="O154" s="204"/>
      <c r="P154" s="204"/>
      <c r="Q154" s="201"/>
      <c r="R154" s="201"/>
    </row>
    <row r="155" spans="1:18" x14ac:dyDescent="0.2">
      <c r="A155" s="113"/>
      <c r="B155" s="200"/>
      <c r="C155" s="200"/>
      <c r="D155" s="201"/>
      <c r="E155" s="113"/>
      <c r="F155" s="113"/>
      <c r="G155" s="113"/>
      <c r="H155" s="113"/>
      <c r="I155" s="203"/>
      <c r="J155" s="203"/>
      <c r="K155" s="203"/>
      <c r="L155" s="203"/>
      <c r="M155" s="203"/>
      <c r="N155" s="203"/>
      <c r="O155" s="204"/>
      <c r="P155" s="204"/>
      <c r="Q155" s="201"/>
      <c r="R155" s="201"/>
    </row>
    <row r="156" spans="1:18" x14ac:dyDescent="0.2">
      <c r="A156" s="113"/>
      <c r="B156" s="200"/>
      <c r="C156" s="200"/>
      <c r="D156" s="201"/>
      <c r="E156" s="113"/>
      <c r="F156" s="113"/>
      <c r="G156" s="113"/>
      <c r="H156" s="113"/>
      <c r="I156" s="203"/>
      <c r="J156" s="203"/>
      <c r="K156" s="203"/>
      <c r="L156" s="203"/>
      <c r="M156" s="203"/>
      <c r="N156" s="203"/>
      <c r="O156" s="204"/>
      <c r="P156" s="204"/>
      <c r="Q156" s="201"/>
      <c r="R156" s="201"/>
    </row>
    <row r="157" spans="1:18" x14ac:dyDescent="0.2">
      <c r="A157" s="113"/>
      <c r="B157" s="200"/>
      <c r="C157" s="200"/>
      <c r="D157" s="201"/>
      <c r="E157" s="113"/>
      <c r="F157" s="113"/>
      <c r="G157" s="113"/>
      <c r="H157" s="113"/>
      <c r="I157" s="203"/>
      <c r="J157" s="203"/>
      <c r="K157" s="203"/>
      <c r="L157" s="203"/>
      <c r="M157" s="203"/>
      <c r="N157" s="203"/>
      <c r="O157" s="204"/>
      <c r="P157" s="204"/>
      <c r="Q157" s="201"/>
      <c r="R157" s="201"/>
    </row>
    <row r="158" spans="1:18" x14ac:dyDescent="0.2">
      <c r="A158" s="113"/>
      <c r="B158" s="200"/>
      <c r="C158" s="200"/>
      <c r="D158" s="201"/>
      <c r="E158" s="113"/>
      <c r="F158" s="113"/>
      <c r="G158" s="113"/>
      <c r="H158" s="113"/>
      <c r="I158" s="203"/>
      <c r="J158" s="203"/>
      <c r="K158" s="203"/>
      <c r="L158" s="203"/>
      <c r="M158" s="203"/>
      <c r="N158" s="203"/>
      <c r="O158" s="204"/>
      <c r="P158" s="204"/>
      <c r="Q158" s="201"/>
      <c r="R158" s="201"/>
    </row>
    <row r="159" spans="1:18" x14ac:dyDescent="0.2">
      <c r="A159" s="113"/>
      <c r="B159" s="200"/>
      <c r="C159" s="200"/>
      <c r="D159" s="201"/>
      <c r="E159" s="113"/>
      <c r="F159" s="113"/>
      <c r="G159" s="113"/>
      <c r="H159" s="113"/>
      <c r="I159" s="203"/>
      <c r="J159" s="203"/>
      <c r="K159" s="203"/>
      <c r="L159" s="203"/>
      <c r="M159" s="203"/>
      <c r="N159" s="203"/>
      <c r="O159" s="204"/>
      <c r="P159" s="204"/>
      <c r="Q159" s="201"/>
      <c r="R159" s="201"/>
    </row>
    <row r="160" spans="1:18" x14ac:dyDescent="0.2">
      <c r="A160" s="113"/>
      <c r="B160" s="200"/>
      <c r="C160" s="200"/>
      <c r="D160" s="201"/>
      <c r="E160" s="113"/>
      <c r="F160" s="113"/>
      <c r="G160" s="113"/>
      <c r="H160" s="113"/>
      <c r="I160" s="203"/>
      <c r="J160" s="203"/>
      <c r="K160" s="203"/>
      <c r="L160" s="203"/>
      <c r="M160" s="203"/>
      <c r="N160" s="203"/>
      <c r="O160" s="204"/>
      <c r="P160" s="204"/>
      <c r="Q160" s="201"/>
      <c r="R160" s="201"/>
    </row>
    <row r="161" spans="1:18" x14ac:dyDescent="0.2">
      <c r="A161" s="113"/>
      <c r="B161" s="200"/>
      <c r="C161" s="200"/>
      <c r="D161" s="201"/>
      <c r="E161" s="113"/>
      <c r="F161" s="113"/>
      <c r="G161" s="113"/>
      <c r="H161" s="113"/>
      <c r="I161" s="203"/>
      <c r="J161" s="203"/>
      <c r="K161" s="203"/>
      <c r="L161" s="203"/>
      <c r="M161" s="203"/>
      <c r="N161" s="203"/>
      <c r="O161" s="204"/>
      <c r="P161" s="204"/>
      <c r="Q161" s="201"/>
      <c r="R161" s="201"/>
    </row>
    <row r="162" spans="1:18" x14ac:dyDescent="0.2">
      <c r="A162" s="113"/>
      <c r="B162" s="200"/>
      <c r="C162" s="200"/>
      <c r="D162" s="201"/>
      <c r="E162" s="113"/>
      <c r="F162" s="113"/>
      <c r="G162" s="113"/>
      <c r="H162" s="113"/>
      <c r="I162" s="203"/>
      <c r="J162" s="203"/>
      <c r="K162" s="203"/>
      <c r="L162" s="203"/>
      <c r="M162" s="203"/>
      <c r="N162" s="203"/>
      <c r="O162" s="204"/>
      <c r="P162" s="204"/>
      <c r="Q162" s="201"/>
      <c r="R162" s="201"/>
    </row>
    <row r="163" spans="1:18" x14ac:dyDescent="0.2">
      <c r="A163" s="113"/>
      <c r="B163" s="200"/>
      <c r="C163" s="200"/>
      <c r="D163" s="201"/>
      <c r="E163" s="113"/>
      <c r="F163" s="113"/>
      <c r="G163" s="113"/>
      <c r="H163" s="113"/>
      <c r="I163" s="203"/>
      <c r="J163" s="203"/>
      <c r="K163" s="203"/>
      <c r="L163" s="203"/>
      <c r="M163" s="203"/>
      <c r="N163" s="203"/>
      <c r="O163" s="204"/>
      <c r="P163" s="204"/>
      <c r="Q163" s="201"/>
      <c r="R163" s="201"/>
    </row>
    <row r="164" spans="1:18" x14ac:dyDescent="0.2">
      <c r="A164" s="113"/>
      <c r="B164" s="200"/>
      <c r="C164" s="200"/>
      <c r="D164" s="201"/>
      <c r="E164" s="113"/>
      <c r="F164" s="113"/>
      <c r="G164" s="113"/>
      <c r="H164" s="113"/>
      <c r="I164" s="203"/>
      <c r="J164" s="203"/>
      <c r="K164" s="203"/>
      <c r="L164" s="203"/>
      <c r="M164" s="203"/>
      <c r="N164" s="203"/>
      <c r="O164" s="204"/>
      <c r="P164" s="204"/>
      <c r="Q164" s="201"/>
      <c r="R164" s="201"/>
    </row>
    <row r="165" spans="1:18" x14ac:dyDescent="0.2">
      <c r="A165" s="113"/>
      <c r="B165" s="200"/>
      <c r="C165" s="200"/>
      <c r="D165" s="201"/>
      <c r="E165" s="113"/>
      <c r="F165" s="113"/>
      <c r="G165" s="113"/>
      <c r="H165" s="113"/>
      <c r="I165" s="203"/>
      <c r="J165" s="203"/>
      <c r="K165" s="203"/>
      <c r="L165" s="203"/>
      <c r="M165" s="203"/>
      <c r="N165" s="203"/>
      <c r="O165" s="204"/>
      <c r="P165" s="204"/>
      <c r="Q165" s="201"/>
      <c r="R165" s="201"/>
    </row>
    <row r="166" spans="1:18" x14ac:dyDescent="0.2">
      <c r="A166" s="113"/>
      <c r="B166" s="200"/>
      <c r="C166" s="200"/>
      <c r="D166" s="201"/>
      <c r="E166" s="113"/>
      <c r="F166" s="113"/>
      <c r="G166" s="113"/>
      <c r="H166" s="113"/>
      <c r="I166" s="203"/>
      <c r="J166" s="203"/>
      <c r="K166" s="203"/>
      <c r="L166" s="203"/>
      <c r="M166" s="203"/>
      <c r="N166" s="203"/>
      <c r="O166" s="204"/>
      <c r="P166" s="204"/>
      <c r="Q166" s="201"/>
      <c r="R166" s="201"/>
    </row>
    <row r="167" spans="1:18" x14ac:dyDescent="0.2">
      <c r="A167" s="113"/>
      <c r="B167" s="200"/>
      <c r="C167" s="200"/>
      <c r="D167" s="201"/>
      <c r="E167" s="113"/>
      <c r="F167" s="113"/>
      <c r="G167" s="113"/>
      <c r="H167" s="113"/>
      <c r="I167" s="203"/>
      <c r="J167" s="203"/>
      <c r="K167" s="203"/>
      <c r="L167" s="203"/>
      <c r="M167" s="203"/>
      <c r="N167" s="203"/>
      <c r="O167" s="204"/>
      <c r="P167" s="204"/>
      <c r="Q167" s="201"/>
      <c r="R167" s="201"/>
    </row>
    <row r="168" spans="1:18" x14ac:dyDescent="0.2">
      <c r="A168" s="113"/>
      <c r="B168" s="200"/>
      <c r="C168" s="200"/>
      <c r="D168" s="201"/>
      <c r="E168" s="113"/>
      <c r="F168" s="113"/>
      <c r="G168" s="113"/>
      <c r="H168" s="113"/>
      <c r="I168" s="203"/>
      <c r="J168" s="203"/>
      <c r="K168" s="203"/>
      <c r="L168" s="203"/>
      <c r="M168" s="203"/>
      <c r="N168" s="203"/>
      <c r="O168" s="204"/>
      <c r="P168" s="204"/>
      <c r="Q168" s="201"/>
      <c r="R168" s="201"/>
    </row>
    <row r="169" spans="1:18" x14ac:dyDescent="0.2">
      <c r="A169" s="113"/>
      <c r="B169" s="200"/>
      <c r="C169" s="200"/>
      <c r="D169" s="201"/>
      <c r="E169" s="113"/>
      <c r="F169" s="113"/>
      <c r="G169" s="113"/>
      <c r="H169" s="113"/>
      <c r="I169" s="203"/>
      <c r="J169" s="203"/>
      <c r="K169" s="203"/>
      <c r="L169" s="203"/>
      <c r="M169" s="203"/>
      <c r="N169" s="203"/>
      <c r="O169" s="204"/>
      <c r="P169" s="204"/>
      <c r="Q169" s="201"/>
      <c r="R169" s="201"/>
    </row>
    <row r="170" spans="1:18" x14ac:dyDescent="0.2">
      <c r="A170" s="113"/>
      <c r="B170" s="200"/>
      <c r="C170" s="200"/>
      <c r="D170" s="201"/>
      <c r="E170" s="113"/>
      <c r="F170" s="113"/>
      <c r="G170" s="113"/>
      <c r="H170" s="113"/>
      <c r="I170" s="203"/>
      <c r="J170" s="203"/>
      <c r="K170" s="203"/>
      <c r="L170" s="203"/>
      <c r="M170" s="203"/>
      <c r="N170" s="203"/>
      <c r="O170" s="204"/>
      <c r="P170" s="204"/>
      <c r="Q170" s="201"/>
      <c r="R170" s="201"/>
    </row>
    <row r="171" spans="1:18" x14ac:dyDescent="0.2">
      <c r="A171" s="113"/>
      <c r="B171" s="200"/>
      <c r="C171" s="200"/>
      <c r="D171" s="201"/>
      <c r="E171" s="113"/>
      <c r="F171" s="113"/>
      <c r="G171" s="113"/>
      <c r="H171" s="113"/>
      <c r="I171" s="203"/>
      <c r="J171" s="203"/>
      <c r="K171" s="203"/>
      <c r="L171" s="203"/>
      <c r="M171" s="203"/>
      <c r="N171" s="203"/>
      <c r="O171" s="204"/>
      <c r="P171" s="204"/>
      <c r="Q171" s="201"/>
      <c r="R171" s="201"/>
    </row>
    <row r="172" spans="1:18" x14ac:dyDescent="0.2">
      <c r="A172" s="113"/>
      <c r="B172" s="200"/>
      <c r="C172" s="200"/>
      <c r="D172" s="201"/>
      <c r="E172" s="113"/>
      <c r="F172" s="113"/>
      <c r="G172" s="113"/>
      <c r="H172" s="113"/>
      <c r="I172" s="203"/>
      <c r="J172" s="203"/>
      <c r="K172" s="203"/>
      <c r="L172" s="203"/>
      <c r="M172" s="203"/>
      <c r="N172" s="203"/>
      <c r="O172" s="204"/>
      <c r="P172" s="204"/>
      <c r="Q172" s="201"/>
      <c r="R172" s="201"/>
    </row>
    <row r="173" spans="1:18" x14ac:dyDescent="0.2">
      <c r="A173" s="113"/>
      <c r="B173" s="200"/>
      <c r="C173" s="200"/>
      <c r="D173" s="201"/>
      <c r="E173" s="113"/>
      <c r="F173" s="113"/>
      <c r="G173" s="113"/>
      <c r="H173" s="113"/>
      <c r="I173" s="203"/>
      <c r="J173" s="203"/>
      <c r="K173" s="203"/>
      <c r="L173" s="203"/>
      <c r="M173" s="203"/>
      <c r="N173" s="203"/>
      <c r="O173" s="204"/>
      <c r="P173" s="204"/>
      <c r="Q173" s="201"/>
      <c r="R173" s="201"/>
    </row>
    <row r="174" spans="1:18" x14ac:dyDescent="0.2">
      <c r="A174" s="113"/>
      <c r="B174" s="200"/>
      <c r="C174" s="200"/>
      <c r="D174" s="201"/>
      <c r="E174" s="113"/>
      <c r="F174" s="113"/>
      <c r="G174" s="113"/>
      <c r="H174" s="113"/>
      <c r="I174" s="203"/>
      <c r="J174" s="203"/>
      <c r="K174" s="203"/>
      <c r="L174" s="203"/>
      <c r="M174" s="203"/>
      <c r="N174" s="203"/>
      <c r="O174" s="204"/>
      <c r="P174" s="204"/>
      <c r="Q174" s="201"/>
      <c r="R174" s="201"/>
    </row>
    <row r="175" spans="1:18" x14ac:dyDescent="0.2">
      <c r="A175" s="113"/>
      <c r="B175" s="200"/>
      <c r="C175" s="200"/>
      <c r="D175" s="201"/>
      <c r="E175" s="113"/>
      <c r="F175" s="113"/>
      <c r="G175" s="113"/>
      <c r="H175" s="113"/>
      <c r="I175" s="203"/>
      <c r="J175" s="203"/>
      <c r="K175" s="203"/>
      <c r="L175" s="203"/>
      <c r="M175" s="203"/>
      <c r="N175" s="203"/>
      <c r="O175" s="204"/>
      <c r="P175" s="204"/>
      <c r="Q175" s="201"/>
      <c r="R175" s="201"/>
    </row>
    <row r="176" spans="1:18" x14ac:dyDescent="0.2">
      <c r="A176" s="113"/>
      <c r="B176" s="200"/>
      <c r="C176" s="200"/>
      <c r="D176" s="201"/>
      <c r="E176" s="113"/>
      <c r="F176" s="113"/>
      <c r="G176" s="113"/>
      <c r="H176" s="113"/>
      <c r="I176" s="203"/>
      <c r="J176" s="203"/>
      <c r="K176" s="203"/>
      <c r="L176" s="203"/>
      <c r="M176" s="203"/>
      <c r="N176" s="203"/>
      <c r="O176" s="204"/>
      <c r="P176" s="204"/>
      <c r="Q176" s="201"/>
      <c r="R176" s="201"/>
    </row>
    <row r="177" spans="1:18" x14ac:dyDescent="0.2">
      <c r="A177" s="113"/>
      <c r="B177" s="200"/>
      <c r="C177" s="200"/>
      <c r="D177" s="201"/>
      <c r="E177" s="113"/>
      <c r="F177" s="113"/>
      <c r="G177" s="113"/>
      <c r="H177" s="113"/>
      <c r="I177" s="203"/>
      <c r="J177" s="203"/>
      <c r="K177" s="203"/>
      <c r="L177" s="203"/>
      <c r="M177" s="203"/>
      <c r="N177" s="203"/>
      <c r="O177" s="204"/>
      <c r="P177" s="204"/>
      <c r="Q177" s="201"/>
      <c r="R177" s="201"/>
    </row>
    <row r="178" spans="1:18" x14ac:dyDescent="0.2">
      <c r="A178" s="113"/>
      <c r="B178" s="200"/>
      <c r="C178" s="200"/>
      <c r="D178" s="201"/>
      <c r="E178" s="113"/>
      <c r="F178" s="113"/>
      <c r="G178" s="113"/>
      <c r="H178" s="113"/>
      <c r="I178" s="203"/>
      <c r="J178" s="203"/>
      <c r="K178" s="203"/>
      <c r="L178" s="203"/>
      <c r="M178" s="203"/>
      <c r="N178" s="203"/>
      <c r="O178" s="204"/>
      <c r="P178" s="204"/>
      <c r="Q178" s="201"/>
      <c r="R178" s="201"/>
    </row>
    <row r="179" spans="1:18" x14ac:dyDescent="0.2">
      <c r="A179" s="113"/>
      <c r="B179" s="200"/>
      <c r="C179" s="200"/>
      <c r="D179" s="201"/>
      <c r="E179" s="113"/>
      <c r="F179" s="113"/>
      <c r="G179" s="113"/>
      <c r="H179" s="113"/>
      <c r="I179" s="203"/>
      <c r="J179" s="203"/>
      <c r="K179" s="203"/>
      <c r="L179" s="203"/>
      <c r="M179" s="203"/>
      <c r="N179" s="203"/>
      <c r="O179" s="204"/>
      <c r="P179" s="204"/>
      <c r="Q179" s="201"/>
      <c r="R179" s="201"/>
    </row>
    <row r="180" spans="1:18" x14ac:dyDescent="0.2">
      <c r="A180" s="113"/>
      <c r="B180" s="200"/>
      <c r="C180" s="200"/>
      <c r="D180" s="201"/>
      <c r="E180" s="113"/>
      <c r="F180" s="113"/>
      <c r="G180" s="113"/>
      <c r="H180" s="113"/>
      <c r="I180" s="203"/>
      <c r="J180" s="203"/>
      <c r="K180" s="203"/>
      <c r="L180" s="203"/>
      <c r="M180" s="203"/>
      <c r="N180" s="203"/>
      <c r="O180" s="204"/>
      <c r="P180" s="204"/>
      <c r="Q180" s="201"/>
      <c r="R180" s="201"/>
    </row>
    <row r="181" spans="1:18" x14ac:dyDescent="0.2">
      <c r="A181" s="113"/>
      <c r="B181" s="200"/>
      <c r="C181" s="200"/>
      <c r="D181" s="201"/>
      <c r="E181" s="113"/>
      <c r="F181" s="113"/>
      <c r="G181" s="113"/>
      <c r="H181" s="113"/>
      <c r="I181" s="203"/>
      <c r="J181" s="203"/>
      <c r="K181" s="203"/>
      <c r="L181" s="203"/>
      <c r="M181" s="203"/>
      <c r="N181" s="203"/>
      <c r="O181" s="204"/>
      <c r="P181" s="204"/>
      <c r="Q181" s="201"/>
      <c r="R181" s="201"/>
    </row>
    <row r="182" spans="1:18" x14ac:dyDescent="0.2">
      <c r="A182" s="113"/>
      <c r="B182" s="200"/>
      <c r="C182" s="200"/>
      <c r="D182" s="201"/>
      <c r="E182" s="113"/>
      <c r="F182" s="113"/>
      <c r="G182" s="113"/>
      <c r="H182" s="113"/>
      <c r="I182" s="203"/>
      <c r="J182" s="203"/>
      <c r="K182" s="203"/>
      <c r="L182" s="203"/>
      <c r="M182" s="203"/>
      <c r="N182" s="203"/>
      <c r="O182" s="204"/>
      <c r="P182" s="204"/>
      <c r="Q182" s="201"/>
      <c r="R182" s="201"/>
    </row>
    <row r="183" spans="1:18" x14ac:dyDescent="0.2">
      <c r="A183" s="113"/>
      <c r="B183" s="200"/>
      <c r="C183" s="200"/>
      <c r="D183" s="201"/>
      <c r="E183" s="113"/>
      <c r="F183" s="113"/>
      <c r="G183" s="113"/>
      <c r="H183" s="113"/>
      <c r="I183" s="203"/>
      <c r="J183" s="203"/>
      <c r="K183" s="203"/>
      <c r="L183" s="203"/>
      <c r="M183" s="203"/>
      <c r="N183" s="203"/>
      <c r="O183" s="204"/>
      <c r="P183" s="204"/>
      <c r="Q183" s="201"/>
      <c r="R183" s="201"/>
    </row>
    <row r="184" spans="1:18" x14ac:dyDescent="0.2">
      <c r="A184" s="113"/>
      <c r="B184" s="200"/>
      <c r="C184" s="200"/>
      <c r="D184" s="201"/>
      <c r="E184" s="113"/>
      <c r="F184" s="113"/>
      <c r="G184" s="113"/>
      <c r="H184" s="113"/>
      <c r="I184" s="203"/>
      <c r="J184" s="203"/>
      <c r="K184" s="203"/>
      <c r="L184" s="203"/>
      <c r="M184" s="203"/>
      <c r="N184" s="203"/>
      <c r="O184" s="204"/>
      <c r="P184" s="204"/>
      <c r="Q184" s="201"/>
      <c r="R184" s="201"/>
    </row>
    <row r="185" spans="1:18" x14ac:dyDescent="0.2">
      <c r="A185" s="113"/>
      <c r="B185" s="200"/>
      <c r="C185" s="200"/>
      <c r="D185" s="201"/>
      <c r="E185" s="113"/>
      <c r="F185" s="113"/>
      <c r="G185" s="113"/>
      <c r="H185" s="113"/>
      <c r="I185" s="203"/>
      <c r="J185" s="203"/>
      <c r="K185" s="203"/>
      <c r="L185" s="203"/>
      <c r="M185" s="203"/>
      <c r="N185" s="203"/>
      <c r="O185" s="204"/>
      <c r="P185" s="204"/>
      <c r="Q185" s="201"/>
      <c r="R185" s="201"/>
    </row>
    <row r="186" spans="1:18" x14ac:dyDescent="0.2">
      <c r="A186" s="113"/>
      <c r="B186" s="200"/>
      <c r="C186" s="200"/>
      <c r="D186" s="201"/>
      <c r="E186" s="113"/>
      <c r="F186" s="113"/>
      <c r="G186" s="113"/>
      <c r="H186" s="113"/>
      <c r="I186" s="203"/>
      <c r="J186" s="203"/>
      <c r="K186" s="203"/>
      <c r="L186" s="203"/>
      <c r="M186" s="203"/>
      <c r="N186" s="203"/>
      <c r="O186" s="204"/>
      <c r="P186" s="204"/>
      <c r="Q186" s="201"/>
      <c r="R186" s="201"/>
    </row>
    <row r="187" spans="1:18" x14ac:dyDescent="0.2">
      <c r="A187" s="113"/>
      <c r="B187" s="200"/>
      <c r="C187" s="200"/>
      <c r="D187" s="201"/>
      <c r="E187" s="113"/>
      <c r="F187" s="113"/>
      <c r="G187" s="113"/>
      <c r="H187" s="113"/>
      <c r="I187" s="203"/>
      <c r="J187" s="203"/>
      <c r="K187" s="203"/>
      <c r="L187" s="203"/>
      <c r="M187" s="203"/>
      <c r="N187" s="203"/>
      <c r="O187" s="204"/>
      <c r="P187" s="204"/>
      <c r="Q187" s="201"/>
      <c r="R187" s="201"/>
    </row>
    <row r="188" spans="1:18" x14ac:dyDescent="0.2">
      <c r="A188" s="113"/>
      <c r="B188" s="200"/>
      <c r="C188" s="200"/>
      <c r="D188" s="201"/>
      <c r="E188" s="113"/>
      <c r="F188" s="113"/>
      <c r="G188" s="113"/>
      <c r="H188" s="113"/>
      <c r="I188" s="203"/>
      <c r="J188" s="203"/>
      <c r="K188" s="203"/>
      <c r="L188" s="203"/>
      <c r="M188" s="203"/>
      <c r="N188" s="203"/>
      <c r="O188" s="204"/>
      <c r="P188" s="204"/>
      <c r="Q188" s="201"/>
      <c r="R188" s="201"/>
    </row>
    <row r="189" spans="1:18" x14ac:dyDescent="0.2">
      <c r="A189" s="113"/>
      <c r="B189" s="200"/>
      <c r="C189" s="200"/>
      <c r="D189" s="201"/>
      <c r="E189" s="113"/>
      <c r="F189" s="113"/>
      <c r="G189" s="113"/>
      <c r="H189" s="113"/>
      <c r="I189" s="203"/>
      <c r="J189" s="203"/>
      <c r="K189" s="203"/>
      <c r="L189" s="203"/>
      <c r="M189" s="203"/>
      <c r="N189" s="203"/>
      <c r="O189" s="204"/>
      <c r="P189" s="204"/>
      <c r="Q189" s="201"/>
      <c r="R189" s="201"/>
    </row>
    <row r="190" spans="1:18" x14ac:dyDescent="0.2">
      <c r="A190" s="113"/>
      <c r="B190" s="200"/>
      <c r="C190" s="200"/>
      <c r="D190" s="201"/>
      <c r="E190" s="113"/>
      <c r="F190" s="113"/>
      <c r="G190" s="113"/>
      <c r="H190" s="113"/>
      <c r="I190" s="203"/>
      <c r="J190" s="203"/>
      <c r="K190" s="203"/>
      <c r="L190" s="203"/>
      <c r="M190" s="203"/>
      <c r="N190" s="203"/>
      <c r="O190" s="204"/>
      <c r="P190" s="204"/>
      <c r="Q190" s="201"/>
      <c r="R190" s="201"/>
    </row>
    <row r="191" spans="1:18" x14ac:dyDescent="0.2">
      <c r="A191" s="113"/>
      <c r="B191" s="200"/>
      <c r="C191" s="200"/>
      <c r="D191" s="201"/>
      <c r="E191" s="113"/>
      <c r="F191" s="113"/>
      <c r="G191" s="113"/>
      <c r="H191" s="113"/>
      <c r="I191" s="203"/>
      <c r="J191" s="203"/>
      <c r="K191" s="203"/>
      <c r="L191" s="203"/>
      <c r="M191" s="203"/>
      <c r="N191" s="203"/>
      <c r="O191" s="204"/>
      <c r="P191" s="204"/>
      <c r="Q191" s="201"/>
      <c r="R191" s="201"/>
    </row>
    <row r="192" spans="1:18" x14ac:dyDescent="0.2">
      <c r="A192" s="113"/>
      <c r="B192" s="200"/>
      <c r="C192" s="200"/>
      <c r="D192" s="201"/>
      <c r="E192" s="113"/>
      <c r="F192" s="113"/>
      <c r="G192" s="113"/>
      <c r="H192" s="113"/>
      <c r="I192" s="203"/>
      <c r="J192" s="203"/>
      <c r="K192" s="203"/>
      <c r="L192" s="203"/>
      <c r="M192" s="203"/>
      <c r="N192" s="203"/>
      <c r="O192" s="204"/>
      <c r="P192" s="204"/>
      <c r="Q192" s="201"/>
      <c r="R192" s="201"/>
    </row>
    <row r="193" spans="1:18" x14ac:dyDescent="0.2">
      <c r="A193" s="113"/>
      <c r="B193" s="200"/>
      <c r="C193" s="200"/>
      <c r="D193" s="201"/>
      <c r="E193" s="113"/>
      <c r="F193" s="113"/>
      <c r="G193" s="113"/>
      <c r="H193" s="113"/>
      <c r="I193" s="203"/>
      <c r="J193" s="203"/>
      <c r="K193" s="203"/>
      <c r="L193" s="203"/>
      <c r="M193" s="203"/>
      <c r="N193" s="203"/>
      <c r="O193" s="204"/>
      <c r="P193" s="204"/>
      <c r="Q193" s="201"/>
      <c r="R193" s="201"/>
    </row>
    <row r="194" spans="1:18" x14ac:dyDescent="0.2">
      <c r="A194" s="113"/>
      <c r="B194" s="200"/>
      <c r="C194" s="200"/>
      <c r="D194" s="201"/>
      <c r="E194" s="113"/>
      <c r="F194" s="113"/>
      <c r="G194" s="113"/>
      <c r="H194" s="113"/>
      <c r="I194" s="203"/>
      <c r="J194" s="203"/>
      <c r="K194" s="203"/>
      <c r="L194" s="203"/>
      <c r="M194" s="203"/>
      <c r="N194" s="203"/>
      <c r="O194" s="204"/>
      <c r="P194" s="204"/>
      <c r="Q194" s="201"/>
      <c r="R194" s="201"/>
    </row>
    <row r="195" spans="1:18" x14ac:dyDescent="0.2">
      <c r="A195" s="113"/>
      <c r="B195" s="200"/>
      <c r="C195" s="200"/>
      <c r="D195" s="201"/>
      <c r="E195" s="113"/>
      <c r="F195" s="113"/>
      <c r="G195" s="113"/>
      <c r="H195" s="113"/>
      <c r="I195" s="203"/>
      <c r="J195" s="203"/>
      <c r="K195" s="203"/>
      <c r="L195" s="203"/>
      <c r="M195" s="203"/>
      <c r="N195" s="203"/>
      <c r="O195" s="204"/>
      <c r="P195" s="204"/>
      <c r="Q195" s="201"/>
      <c r="R195" s="201"/>
    </row>
    <row r="196" spans="1:18" x14ac:dyDescent="0.2">
      <c r="A196" s="113"/>
      <c r="B196" s="200"/>
      <c r="C196" s="200"/>
      <c r="D196" s="201"/>
      <c r="E196" s="113"/>
      <c r="F196" s="113"/>
      <c r="G196" s="113"/>
      <c r="H196" s="113"/>
      <c r="I196" s="203"/>
      <c r="J196" s="203"/>
      <c r="K196" s="203"/>
      <c r="L196" s="203"/>
      <c r="M196" s="203"/>
      <c r="N196" s="203"/>
      <c r="O196" s="204"/>
      <c r="P196" s="204"/>
      <c r="Q196" s="201"/>
      <c r="R196" s="201"/>
    </row>
    <row r="197" spans="1:18" x14ac:dyDescent="0.2">
      <c r="A197" s="113"/>
      <c r="B197" s="200"/>
      <c r="C197" s="200"/>
      <c r="D197" s="201"/>
      <c r="E197" s="113"/>
      <c r="F197" s="113"/>
      <c r="G197" s="113"/>
      <c r="H197" s="113"/>
      <c r="I197" s="203"/>
      <c r="J197" s="203"/>
      <c r="K197" s="203"/>
      <c r="L197" s="203"/>
      <c r="M197" s="203"/>
      <c r="N197" s="203"/>
      <c r="O197" s="204"/>
      <c r="P197" s="204"/>
      <c r="Q197" s="201"/>
      <c r="R197" s="201"/>
    </row>
    <row r="198" spans="1:18" x14ac:dyDescent="0.2">
      <c r="A198" s="113"/>
      <c r="B198" s="200"/>
      <c r="C198" s="200"/>
      <c r="D198" s="201"/>
      <c r="E198" s="113"/>
      <c r="F198" s="113"/>
      <c r="G198" s="113"/>
      <c r="H198" s="113"/>
      <c r="I198" s="203"/>
      <c r="J198" s="203"/>
      <c r="K198" s="203"/>
      <c r="L198" s="203"/>
      <c r="M198" s="203"/>
      <c r="N198" s="203"/>
      <c r="O198" s="204"/>
      <c r="P198" s="204"/>
      <c r="Q198" s="201"/>
      <c r="R198" s="201"/>
    </row>
    <row r="199" spans="1:18" x14ac:dyDescent="0.2">
      <c r="A199" s="113"/>
      <c r="B199" s="200"/>
      <c r="C199" s="200"/>
      <c r="D199" s="201"/>
      <c r="E199" s="113"/>
      <c r="F199" s="113"/>
      <c r="G199" s="113"/>
      <c r="H199" s="113"/>
      <c r="I199" s="203"/>
      <c r="J199" s="203"/>
      <c r="K199" s="203"/>
      <c r="L199" s="203"/>
      <c r="M199" s="203"/>
      <c r="N199" s="203"/>
      <c r="O199" s="204"/>
      <c r="P199" s="204"/>
      <c r="Q199" s="201"/>
      <c r="R199" s="201"/>
    </row>
    <row r="200" spans="1:18" x14ac:dyDescent="0.2">
      <c r="A200" s="113"/>
      <c r="B200" s="200"/>
      <c r="C200" s="200"/>
      <c r="D200" s="201"/>
      <c r="E200" s="113"/>
      <c r="F200" s="113"/>
      <c r="G200" s="113"/>
      <c r="H200" s="113"/>
      <c r="I200" s="203"/>
      <c r="J200" s="203"/>
      <c r="K200" s="203"/>
      <c r="L200" s="203"/>
      <c r="M200" s="203"/>
      <c r="N200" s="203"/>
      <c r="O200" s="204"/>
      <c r="P200" s="204"/>
      <c r="Q200" s="201"/>
      <c r="R200" s="201"/>
    </row>
    <row r="201" spans="1:18" x14ac:dyDescent="0.2">
      <c r="A201" s="113"/>
      <c r="B201" s="200"/>
      <c r="C201" s="200"/>
      <c r="D201" s="201"/>
      <c r="E201" s="113"/>
      <c r="F201" s="113"/>
      <c r="G201" s="113"/>
      <c r="H201" s="113"/>
      <c r="I201" s="203"/>
      <c r="J201" s="203"/>
      <c r="K201" s="203"/>
      <c r="L201" s="203"/>
      <c r="M201" s="203"/>
      <c r="N201" s="203"/>
      <c r="O201" s="204"/>
      <c r="P201" s="204"/>
      <c r="Q201" s="201"/>
      <c r="R201" s="201"/>
    </row>
    <row r="202" spans="1:18" x14ac:dyDescent="0.2">
      <c r="A202" s="113"/>
      <c r="B202" s="200"/>
      <c r="C202" s="200"/>
      <c r="D202" s="201"/>
      <c r="E202" s="113"/>
      <c r="F202" s="113"/>
      <c r="G202" s="113"/>
      <c r="H202" s="113"/>
      <c r="I202" s="203"/>
      <c r="J202" s="203"/>
      <c r="K202" s="203"/>
      <c r="L202" s="203"/>
      <c r="M202" s="203"/>
      <c r="N202" s="203"/>
      <c r="O202" s="204"/>
      <c r="P202" s="204"/>
      <c r="Q202" s="201"/>
      <c r="R202" s="201"/>
    </row>
    <row r="203" spans="1:18" x14ac:dyDescent="0.2">
      <c r="A203" s="113"/>
      <c r="B203" s="200"/>
      <c r="C203" s="200"/>
      <c r="D203" s="201"/>
      <c r="E203" s="113"/>
      <c r="F203" s="113"/>
      <c r="G203" s="113"/>
      <c r="H203" s="113"/>
      <c r="I203" s="203"/>
      <c r="J203" s="203"/>
      <c r="K203" s="203"/>
      <c r="L203" s="203"/>
      <c r="M203" s="203"/>
      <c r="N203" s="203"/>
      <c r="O203" s="204"/>
      <c r="P203" s="204"/>
      <c r="Q203" s="201"/>
      <c r="R203" s="201"/>
    </row>
    <row r="204" spans="1:18" x14ac:dyDescent="0.2">
      <c r="A204" s="113"/>
      <c r="B204" s="200"/>
      <c r="C204" s="200"/>
      <c r="D204" s="201"/>
      <c r="E204" s="113"/>
      <c r="F204" s="113"/>
      <c r="G204" s="113"/>
      <c r="H204" s="113"/>
      <c r="I204" s="203"/>
      <c r="J204" s="203"/>
      <c r="K204" s="203"/>
      <c r="L204" s="203"/>
      <c r="M204" s="203"/>
      <c r="N204" s="203"/>
      <c r="O204" s="204"/>
      <c r="P204" s="204"/>
      <c r="Q204" s="201"/>
      <c r="R204" s="201"/>
    </row>
    <row r="205" spans="1:18" x14ac:dyDescent="0.2">
      <c r="A205" s="113"/>
      <c r="B205" s="200"/>
      <c r="C205" s="200"/>
      <c r="D205" s="201"/>
      <c r="E205" s="113"/>
      <c r="F205" s="113"/>
      <c r="G205" s="113"/>
      <c r="H205" s="113"/>
      <c r="I205" s="203"/>
      <c r="J205" s="203"/>
      <c r="K205" s="203"/>
      <c r="L205" s="203"/>
      <c r="M205" s="203"/>
      <c r="N205" s="203"/>
      <c r="O205" s="204"/>
      <c r="P205" s="204"/>
      <c r="Q205" s="201"/>
      <c r="R205" s="201"/>
    </row>
    <row r="206" spans="1:18" x14ac:dyDescent="0.2">
      <c r="A206" s="113"/>
      <c r="B206" s="200"/>
      <c r="C206" s="200"/>
      <c r="D206" s="201"/>
      <c r="E206" s="113"/>
      <c r="F206" s="113"/>
      <c r="G206" s="113"/>
      <c r="H206" s="113"/>
      <c r="I206" s="203"/>
      <c r="J206" s="203"/>
      <c r="K206" s="203"/>
      <c r="L206" s="203"/>
      <c r="M206" s="203"/>
      <c r="N206" s="203"/>
      <c r="O206" s="204"/>
      <c r="P206" s="204"/>
      <c r="Q206" s="201"/>
      <c r="R206" s="201"/>
    </row>
    <row r="207" spans="1:18" x14ac:dyDescent="0.2">
      <c r="A207" s="113"/>
      <c r="B207" s="200"/>
      <c r="C207" s="200"/>
      <c r="D207" s="201"/>
      <c r="E207" s="113"/>
      <c r="F207" s="113"/>
      <c r="G207" s="113"/>
      <c r="H207" s="113"/>
      <c r="I207" s="203"/>
      <c r="J207" s="203"/>
      <c r="K207" s="203"/>
      <c r="L207" s="203"/>
      <c r="M207" s="203"/>
      <c r="N207" s="203"/>
      <c r="O207" s="204"/>
      <c r="P207" s="204"/>
      <c r="Q207" s="201"/>
      <c r="R207" s="201"/>
    </row>
    <row r="208" spans="1:18" x14ac:dyDescent="0.2">
      <c r="A208" s="113"/>
      <c r="B208" s="200"/>
      <c r="C208" s="200"/>
      <c r="D208" s="201"/>
      <c r="E208" s="113"/>
      <c r="F208" s="113"/>
      <c r="G208" s="113"/>
      <c r="H208" s="113"/>
      <c r="I208" s="203"/>
      <c r="J208" s="203"/>
      <c r="K208" s="203"/>
      <c r="L208" s="203"/>
      <c r="M208" s="203"/>
      <c r="N208" s="203"/>
      <c r="O208" s="204"/>
      <c r="P208" s="204"/>
      <c r="Q208" s="201"/>
      <c r="R208" s="201"/>
    </row>
    <row r="209" spans="1:18" x14ac:dyDescent="0.2">
      <c r="A209" s="113"/>
      <c r="B209" s="200"/>
      <c r="C209" s="200"/>
      <c r="D209" s="201"/>
      <c r="E209" s="113"/>
      <c r="F209" s="113"/>
      <c r="G209" s="113"/>
      <c r="H209" s="113"/>
      <c r="I209" s="203"/>
      <c r="J209" s="203"/>
      <c r="K209" s="203"/>
      <c r="L209" s="203"/>
      <c r="M209" s="203"/>
      <c r="N209" s="203"/>
      <c r="O209" s="204"/>
      <c r="P209" s="204"/>
      <c r="Q209" s="201"/>
      <c r="R209" s="201"/>
    </row>
    <row r="210" spans="1:18" x14ac:dyDescent="0.2">
      <c r="A210" s="113"/>
      <c r="B210" s="200"/>
      <c r="C210" s="200"/>
      <c r="D210" s="201"/>
      <c r="E210" s="113"/>
      <c r="F210" s="113"/>
      <c r="G210" s="113"/>
      <c r="H210" s="113"/>
      <c r="I210" s="203"/>
      <c r="J210" s="203"/>
      <c r="K210" s="203"/>
      <c r="L210" s="203"/>
      <c r="M210" s="203"/>
      <c r="N210" s="203"/>
      <c r="O210" s="204"/>
      <c r="P210" s="204"/>
      <c r="Q210" s="201"/>
      <c r="R210" s="201"/>
    </row>
    <row r="211" spans="1:18" x14ac:dyDescent="0.2">
      <c r="A211" s="113"/>
      <c r="B211" s="200"/>
      <c r="C211" s="200"/>
      <c r="D211" s="201"/>
      <c r="E211" s="113"/>
      <c r="F211" s="113"/>
      <c r="G211" s="113"/>
      <c r="H211" s="113"/>
      <c r="I211" s="203"/>
      <c r="J211" s="203"/>
      <c r="K211" s="203"/>
      <c r="L211" s="203"/>
      <c r="M211" s="203"/>
      <c r="N211" s="203"/>
      <c r="O211" s="204"/>
      <c r="P211" s="204"/>
      <c r="Q211" s="201"/>
      <c r="R211" s="201"/>
    </row>
    <row r="212" spans="1:18" x14ac:dyDescent="0.2">
      <c r="A212" s="113"/>
      <c r="B212" s="200"/>
      <c r="C212" s="200"/>
      <c r="D212" s="201"/>
      <c r="E212" s="113"/>
      <c r="F212" s="113"/>
      <c r="G212" s="113"/>
      <c r="H212" s="113"/>
      <c r="I212" s="203"/>
      <c r="J212" s="203"/>
      <c r="K212" s="203"/>
      <c r="L212" s="203"/>
      <c r="M212" s="203"/>
      <c r="N212" s="203"/>
      <c r="O212" s="204"/>
      <c r="P212" s="204"/>
      <c r="Q212" s="201"/>
      <c r="R212" s="201"/>
    </row>
    <row r="213" spans="1:18" x14ac:dyDescent="0.2">
      <c r="A213" s="113"/>
      <c r="B213" s="200"/>
      <c r="C213" s="200"/>
      <c r="D213" s="201"/>
      <c r="E213" s="113"/>
      <c r="F213" s="113"/>
      <c r="G213" s="113"/>
      <c r="H213" s="113"/>
      <c r="I213" s="203"/>
      <c r="J213" s="203"/>
      <c r="K213" s="203"/>
      <c r="L213" s="203"/>
      <c r="M213" s="203"/>
      <c r="N213" s="203"/>
      <c r="O213" s="204"/>
      <c r="P213" s="204"/>
      <c r="Q213" s="201"/>
      <c r="R213" s="201"/>
    </row>
    <row r="214" spans="1:18" x14ac:dyDescent="0.2">
      <c r="A214" s="113"/>
      <c r="B214" s="200"/>
      <c r="C214" s="200"/>
      <c r="D214" s="201"/>
      <c r="E214" s="113"/>
      <c r="F214" s="113"/>
      <c r="G214" s="113"/>
      <c r="H214" s="113"/>
      <c r="I214" s="203"/>
      <c r="J214" s="203"/>
      <c r="K214" s="203"/>
      <c r="L214" s="203"/>
      <c r="M214" s="203"/>
      <c r="N214" s="203"/>
      <c r="O214" s="204"/>
      <c r="P214" s="204"/>
      <c r="Q214" s="201"/>
      <c r="R214" s="201"/>
    </row>
    <row r="215" spans="1:18" x14ac:dyDescent="0.2">
      <c r="A215" s="113"/>
      <c r="B215" s="200"/>
      <c r="C215" s="200"/>
      <c r="D215" s="201"/>
      <c r="E215" s="113"/>
      <c r="F215" s="113"/>
      <c r="G215" s="113"/>
      <c r="H215" s="113"/>
      <c r="I215" s="203"/>
      <c r="J215" s="203"/>
      <c r="K215" s="203"/>
      <c r="L215" s="203"/>
      <c r="M215" s="203"/>
      <c r="N215" s="203"/>
      <c r="O215" s="204"/>
      <c r="P215" s="204"/>
      <c r="Q215" s="201"/>
      <c r="R215" s="201"/>
    </row>
    <row r="216" spans="1:18" x14ac:dyDescent="0.2">
      <c r="A216" s="113"/>
      <c r="B216" s="200"/>
      <c r="C216" s="200"/>
      <c r="D216" s="201"/>
      <c r="E216" s="113"/>
      <c r="F216" s="113"/>
      <c r="G216" s="113"/>
      <c r="H216" s="113"/>
      <c r="I216" s="203"/>
      <c r="J216" s="203"/>
      <c r="K216" s="203"/>
      <c r="L216" s="203"/>
      <c r="M216" s="203"/>
      <c r="N216" s="203"/>
      <c r="O216" s="204"/>
      <c r="P216" s="204"/>
      <c r="Q216" s="201"/>
      <c r="R216" s="201"/>
    </row>
    <row r="217" spans="1:18" x14ac:dyDescent="0.2">
      <c r="A217" s="113"/>
      <c r="B217" s="200"/>
      <c r="C217" s="200"/>
      <c r="D217" s="201"/>
      <c r="E217" s="113"/>
      <c r="F217" s="113"/>
      <c r="G217" s="113"/>
      <c r="H217" s="113"/>
      <c r="I217" s="203"/>
      <c r="J217" s="203"/>
      <c r="K217" s="203"/>
      <c r="L217" s="203"/>
      <c r="M217" s="203"/>
      <c r="N217" s="203"/>
      <c r="O217" s="204"/>
      <c r="P217" s="204"/>
      <c r="Q217" s="201"/>
      <c r="R217" s="201"/>
    </row>
    <row r="218" spans="1:18" x14ac:dyDescent="0.2">
      <c r="A218" s="113"/>
      <c r="B218" s="200"/>
      <c r="C218" s="200"/>
      <c r="D218" s="201"/>
      <c r="E218" s="113"/>
      <c r="F218" s="113"/>
      <c r="G218" s="113"/>
      <c r="H218" s="113"/>
      <c r="I218" s="203"/>
      <c r="J218" s="203"/>
      <c r="K218" s="203"/>
      <c r="L218" s="203"/>
      <c r="M218" s="203"/>
      <c r="N218" s="203"/>
      <c r="O218" s="204"/>
      <c r="P218" s="204"/>
      <c r="Q218" s="201"/>
      <c r="R218" s="201"/>
    </row>
    <row r="219" spans="1:18" x14ac:dyDescent="0.2">
      <c r="A219" s="113"/>
      <c r="B219" s="200"/>
      <c r="C219" s="200"/>
      <c r="D219" s="201"/>
      <c r="E219" s="113"/>
      <c r="F219" s="113"/>
      <c r="G219" s="113"/>
      <c r="H219" s="113"/>
      <c r="I219" s="203"/>
      <c r="J219" s="203"/>
      <c r="K219" s="203"/>
      <c r="L219" s="203"/>
      <c r="M219" s="203"/>
      <c r="N219" s="203"/>
      <c r="O219" s="204"/>
      <c r="P219" s="204"/>
      <c r="Q219" s="201"/>
      <c r="R219" s="201"/>
    </row>
    <row r="220" spans="1:18" x14ac:dyDescent="0.2">
      <c r="A220" s="113"/>
      <c r="B220" s="200"/>
      <c r="C220" s="200"/>
      <c r="D220" s="201"/>
      <c r="E220" s="113"/>
      <c r="F220" s="113"/>
      <c r="G220" s="113"/>
      <c r="H220" s="113"/>
      <c r="I220" s="203"/>
      <c r="J220" s="203"/>
      <c r="K220" s="203"/>
      <c r="L220" s="203"/>
      <c r="M220" s="203"/>
      <c r="N220" s="203"/>
      <c r="O220" s="204"/>
      <c r="P220" s="204"/>
      <c r="Q220" s="201"/>
      <c r="R220" s="201"/>
    </row>
    <row r="221" spans="1:18" x14ac:dyDescent="0.2">
      <c r="A221" s="113"/>
      <c r="B221" s="200"/>
      <c r="C221" s="200"/>
      <c r="D221" s="201"/>
      <c r="E221" s="113"/>
      <c r="F221" s="113"/>
      <c r="G221" s="113"/>
      <c r="H221" s="113"/>
      <c r="I221" s="203"/>
      <c r="J221" s="203"/>
      <c r="K221" s="203"/>
      <c r="L221" s="203"/>
      <c r="M221" s="203"/>
      <c r="N221" s="203"/>
      <c r="O221" s="204"/>
      <c r="P221" s="204"/>
      <c r="Q221" s="201"/>
      <c r="R221" s="201"/>
    </row>
    <row r="222" spans="1:18" x14ac:dyDescent="0.2">
      <c r="A222" s="113"/>
      <c r="B222" s="200"/>
      <c r="C222" s="200"/>
      <c r="D222" s="201"/>
      <c r="E222" s="113"/>
      <c r="F222" s="113"/>
      <c r="G222" s="113"/>
      <c r="H222" s="113"/>
      <c r="I222" s="203"/>
      <c r="J222" s="203"/>
      <c r="K222" s="203"/>
      <c r="L222" s="203"/>
      <c r="M222" s="203"/>
      <c r="N222" s="203"/>
      <c r="O222" s="204"/>
      <c r="P222" s="204"/>
      <c r="Q222" s="201"/>
      <c r="R222" s="201"/>
    </row>
    <row r="223" spans="1:18" x14ac:dyDescent="0.2">
      <c r="A223" s="113"/>
      <c r="B223" s="200"/>
      <c r="C223" s="200"/>
      <c r="D223" s="201"/>
      <c r="E223" s="113"/>
      <c r="F223" s="113"/>
      <c r="G223" s="113"/>
      <c r="H223" s="113"/>
      <c r="I223" s="203"/>
      <c r="J223" s="203"/>
      <c r="K223" s="203"/>
      <c r="L223" s="203"/>
      <c r="M223" s="203"/>
      <c r="N223" s="203"/>
      <c r="O223" s="204"/>
      <c r="P223" s="204"/>
      <c r="Q223" s="201"/>
      <c r="R223" s="201"/>
    </row>
    <row r="224" spans="1:18" x14ac:dyDescent="0.2">
      <c r="A224" s="113"/>
      <c r="B224" s="200"/>
      <c r="C224" s="200"/>
      <c r="D224" s="201"/>
      <c r="E224" s="113"/>
      <c r="F224" s="113"/>
      <c r="G224" s="113"/>
      <c r="H224" s="113"/>
      <c r="I224" s="203"/>
      <c r="J224" s="203"/>
      <c r="K224" s="203"/>
      <c r="L224" s="203"/>
      <c r="M224" s="203"/>
      <c r="N224" s="203"/>
      <c r="O224" s="204"/>
      <c r="P224" s="204"/>
      <c r="Q224" s="201"/>
      <c r="R224" s="201"/>
    </row>
    <row r="225" spans="1:18" x14ac:dyDescent="0.2">
      <c r="A225" s="113"/>
      <c r="B225" s="200"/>
      <c r="C225" s="200"/>
      <c r="D225" s="201"/>
      <c r="E225" s="113"/>
      <c r="F225" s="113"/>
      <c r="G225" s="113"/>
      <c r="H225" s="113"/>
      <c r="I225" s="203"/>
      <c r="J225" s="203"/>
      <c r="K225" s="203"/>
      <c r="L225" s="203"/>
      <c r="M225" s="203"/>
      <c r="N225" s="203"/>
      <c r="O225" s="204"/>
      <c r="P225" s="204"/>
      <c r="Q225" s="201"/>
      <c r="R225" s="201"/>
    </row>
    <row r="226" spans="1:18" x14ac:dyDescent="0.2">
      <c r="A226" s="113"/>
      <c r="B226" s="200"/>
      <c r="C226" s="200"/>
      <c r="D226" s="201"/>
      <c r="E226" s="113"/>
      <c r="F226" s="113"/>
      <c r="G226" s="113"/>
      <c r="H226" s="113"/>
      <c r="I226" s="203"/>
      <c r="J226" s="203"/>
      <c r="K226" s="203"/>
      <c r="L226" s="203"/>
      <c r="M226" s="203"/>
      <c r="N226" s="203"/>
      <c r="O226" s="204"/>
      <c r="P226" s="204"/>
      <c r="Q226" s="201"/>
      <c r="R226" s="201"/>
    </row>
    <row r="227" spans="1:18" x14ac:dyDescent="0.2">
      <c r="A227" s="113"/>
      <c r="B227" s="200"/>
      <c r="C227" s="200"/>
      <c r="D227" s="201"/>
      <c r="E227" s="113"/>
      <c r="F227" s="113"/>
      <c r="G227" s="113"/>
      <c r="H227" s="113"/>
      <c r="I227" s="203"/>
      <c r="J227" s="203"/>
      <c r="K227" s="203"/>
      <c r="L227" s="203"/>
      <c r="M227" s="203"/>
      <c r="N227" s="203"/>
      <c r="O227" s="204"/>
      <c r="P227" s="204"/>
      <c r="Q227" s="201"/>
      <c r="R227" s="201"/>
    </row>
    <row r="228" spans="1:18" x14ac:dyDescent="0.2">
      <c r="A228" s="113"/>
      <c r="B228" s="200"/>
      <c r="C228" s="200"/>
      <c r="D228" s="201"/>
      <c r="E228" s="113"/>
      <c r="F228" s="113"/>
      <c r="G228" s="113"/>
      <c r="H228" s="113"/>
      <c r="I228" s="203"/>
      <c r="J228" s="203"/>
      <c r="K228" s="203"/>
      <c r="L228" s="203"/>
      <c r="M228" s="203"/>
      <c r="N228" s="203"/>
      <c r="O228" s="204"/>
      <c r="P228" s="204"/>
      <c r="Q228" s="201"/>
      <c r="R228" s="201"/>
    </row>
    <row r="229" spans="1:18" x14ac:dyDescent="0.2">
      <c r="A229" s="113"/>
      <c r="B229" s="200"/>
      <c r="C229" s="200"/>
      <c r="D229" s="201"/>
      <c r="E229" s="113"/>
      <c r="F229" s="113"/>
      <c r="G229" s="113"/>
      <c r="H229" s="113"/>
      <c r="I229" s="203"/>
      <c r="J229" s="203"/>
      <c r="K229" s="203"/>
      <c r="L229" s="203"/>
      <c r="M229" s="203"/>
      <c r="N229" s="203"/>
      <c r="O229" s="204"/>
      <c r="P229" s="204"/>
      <c r="Q229" s="201"/>
      <c r="R229" s="201"/>
    </row>
    <row r="230" spans="1:18" x14ac:dyDescent="0.2">
      <c r="A230" s="113"/>
      <c r="B230" s="200"/>
      <c r="C230" s="200"/>
      <c r="D230" s="201"/>
      <c r="E230" s="113"/>
      <c r="F230" s="113"/>
      <c r="G230" s="113"/>
      <c r="H230" s="113"/>
      <c r="I230" s="203"/>
      <c r="J230" s="203"/>
      <c r="K230" s="203"/>
      <c r="L230" s="203"/>
      <c r="M230" s="203"/>
      <c r="N230" s="203"/>
      <c r="O230" s="204"/>
      <c r="P230" s="204"/>
      <c r="Q230" s="201"/>
      <c r="R230" s="201"/>
    </row>
    <row r="231" spans="1:18" x14ac:dyDescent="0.2">
      <c r="A231" s="113"/>
      <c r="B231" s="200"/>
      <c r="C231" s="200"/>
      <c r="D231" s="201"/>
      <c r="E231" s="113"/>
      <c r="F231" s="113"/>
      <c r="G231" s="113"/>
      <c r="H231" s="113"/>
      <c r="I231" s="203"/>
      <c r="J231" s="203"/>
      <c r="K231" s="203"/>
      <c r="L231" s="203"/>
      <c r="M231" s="203"/>
      <c r="N231" s="203"/>
      <c r="O231" s="204"/>
      <c r="P231" s="204"/>
      <c r="Q231" s="201"/>
      <c r="R231" s="201"/>
    </row>
    <row r="232" spans="1:18" x14ac:dyDescent="0.2">
      <c r="A232" s="113"/>
      <c r="B232" s="200"/>
      <c r="C232" s="200"/>
      <c r="D232" s="201"/>
      <c r="E232" s="113"/>
      <c r="F232" s="113"/>
      <c r="G232" s="113"/>
      <c r="H232" s="113"/>
      <c r="I232" s="203"/>
      <c r="J232" s="203"/>
      <c r="K232" s="203"/>
      <c r="L232" s="203"/>
      <c r="M232" s="203"/>
      <c r="N232" s="203"/>
      <c r="O232" s="204"/>
      <c r="P232" s="204"/>
      <c r="Q232" s="201"/>
      <c r="R232" s="201"/>
    </row>
    <row r="233" spans="1:18" x14ac:dyDescent="0.2">
      <c r="A233" s="113"/>
      <c r="B233" s="200"/>
      <c r="C233" s="200"/>
      <c r="D233" s="201"/>
      <c r="E233" s="113"/>
      <c r="F233" s="113"/>
      <c r="G233" s="113"/>
      <c r="H233" s="113"/>
      <c r="I233" s="203"/>
      <c r="J233" s="203"/>
      <c r="K233" s="203"/>
      <c r="L233" s="203"/>
      <c r="M233" s="203"/>
      <c r="N233" s="203"/>
      <c r="O233" s="204"/>
      <c r="P233" s="204"/>
      <c r="Q233" s="201"/>
      <c r="R233" s="201"/>
    </row>
    <row r="234" spans="1:18" x14ac:dyDescent="0.2">
      <c r="A234" s="113"/>
      <c r="B234" s="200"/>
      <c r="C234" s="200"/>
      <c r="D234" s="201"/>
      <c r="E234" s="113"/>
      <c r="F234" s="113"/>
      <c r="G234" s="113"/>
      <c r="H234" s="113"/>
      <c r="I234" s="203"/>
      <c r="J234" s="203"/>
      <c r="K234" s="203"/>
      <c r="L234" s="203"/>
      <c r="M234" s="203"/>
      <c r="N234" s="203"/>
      <c r="O234" s="204"/>
      <c r="P234" s="204"/>
      <c r="Q234" s="201"/>
      <c r="R234" s="201"/>
    </row>
    <row r="235" spans="1:18" x14ac:dyDescent="0.2">
      <c r="A235" s="113"/>
      <c r="B235" s="200"/>
      <c r="C235" s="200"/>
      <c r="D235" s="201"/>
      <c r="E235" s="113"/>
      <c r="F235" s="113"/>
      <c r="G235" s="113"/>
      <c r="H235" s="113"/>
      <c r="I235" s="203"/>
      <c r="J235" s="203"/>
      <c r="K235" s="203"/>
      <c r="L235" s="203"/>
      <c r="M235" s="203"/>
      <c r="N235" s="203"/>
      <c r="O235" s="204"/>
      <c r="P235" s="204"/>
      <c r="Q235" s="201"/>
      <c r="R235" s="201"/>
    </row>
    <row r="236" spans="1:18" x14ac:dyDescent="0.2">
      <c r="A236" s="113"/>
      <c r="B236" s="200"/>
      <c r="C236" s="200"/>
      <c r="D236" s="201"/>
      <c r="E236" s="113"/>
      <c r="F236" s="113"/>
      <c r="G236" s="113"/>
      <c r="H236" s="113"/>
      <c r="I236" s="203"/>
      <c r="J236" s="203"/>
      <c r="K236" s="203"/>
      <c r="L236" s="203"/>
      <c r="M236" s="203"/>
      <c r="N236" s="203"/>
      <c r="O236" s="204"/>
      <c r="P236" s="204"/>
      <c r="Q236" s="201"/>
      <c r="R236" s="201"/>
    </row>
    <row r="237" spans="1:18" x14ac:dyDescent="0.2">
      <c r="A237" s="113"/>
      <c r="B237" s="200"/>
      <c r="C237" s="200"/>
      <c r="D237" s="201"/>
      <c r="E237" s="113"/>
      <c r="F237" s="113"/>
      <c r="G237" s="113"/>
      <c r="H237" s="113"/>
      <c r="I237" s="203"/>
      <c r="J237" s="203"/>
      <c r="K237" s="203"/>
      <c r="L237" s="203"/>
      <c r="M237" s="203"/>
      <c r="N237" s="203"/>
      <c r="O237" s="204"/>
      <c r="P237" s="204"/>
      <c r="Q237" s="201"/>
      <c r="R237" s="201"/>
    </row>
    <row r="238" spans="1:18" x14ac:dyDescent="0.2">
      <c r="A238" s="113"/>
      <c r="B238" s="200"/>
      <c r="C238" s="200"/>
      <c r="D238" s="201"/>
      <c r="E238" s="113"/>
      <c r="F238" s="113"/>
      <c r="G238" s="113"/>
      <c r="H238" s="113"/>
      <c r="I238" s="203"/>
      <c r="J238" s="203"/>
      <c r="K238" s="203"/>
      <c r="L238" s="203"/>
      <c r="M238" s="203"/>
      <c r="N238" s="203"/>
      <c r="O238" s="204"/>
      <c r="P238" s="204"/>
      <c r="Q238" s="201"/>
      <c r="R238" s="201"/>
    </row>
    <row r="239" spans="1:18" x14ac:dyDescent="0.2">
      <c r="A239" s="113"/>
      <c r="B239" s="200"/>
      <c r="C239" s="200"/>
      <c r="D239" s="201"/>
      <c r="E239" s="113"/>
      <c r="F239" s="113"/>
      <c r="G239" s="113"/>
      <c r="H239" s="113"/>
      <c r="I239" s="203"/>
      <c r="J239" s="203"/>
      <c r="K239" s="203"/>
      <c r="L239" s="203"/>
      <c r="M239" s="203"/>
      <c r="N239" s="203"/>
      <c r="O239" s="204"/>
      <c r="P239" s="204"/>
      <c r="Q239" s="201"/>
      <c r="R239" s="201"/>
    </row>
    <row r="240" spans="1:18" x14ac:dyDescent="0.2">
      <c r="A240" s="113"/>
      <c r="B240" s="200"/>
      <c r="C240" s="200"/>
      <c r="D240" s="201"/>
      <c r="E240" s="113"/>
      <c r="F240" s="113"/>
      <c r="G240" s="113"/>
      <c r="H240" s="113"/>
      <c r="I240" s="203"/>
      <c r="J240" s="203"/>
      <c r="K240" s="203"/>
      <c r="L240" s="203"/>
      <c r="M240" s="203"/>
      <c r="N240" s="203"/>
      <c r="O240" s="204"/>
      <c r="P240" s="204"/>
      <c r="Q240" s="201"/>
      <c r="R240" s="201"/>
    </row>
    <row r="241" spans="1:18" x14ac:dyDescent="0.2">
      <c r="A241" s="113"/>
      <c r="B241" s="200"/>
      <c r="C241" s="200"/>
      <c r="D241" s="201"/>
      <c r="E241" s="113"/>
      <c r="F241" s="113"/>
      <c r="G241" s="113"/>
      <c r="H241" s="113"/>
      <c r="I241" s="203"/>
      <c r="J241" s="203"/>
      <c r="K241" s="203"/>
      <c r="L241" s="203"/>
      <c r="M241" s="203"/>
      <c r="N241" s="203"/>
      <c r="O241" s="204"/>
      <c r="P241" s="204"/>
      <c r="Q241" s="201"/>
      <c r="R241" s="201"/>
    </row>
    <row r="242" spans="1:18" x14ac:dyDescent="0.2">
      <c r="A242" s="113"/>
      <c r="B242" s="200"/>
      <c r="C242" s="200"/>
      <c r="D242" s="201"/>
      <c r="E242" s="113"/>
      <c r="F242" s="113"/>
      <c r="G242" s="113"/>
      <c r="H242" s="113"/>
      <c r="I242" s="203"/>
      <c r="J242" s="203"/>
      <c r="K242" s="203"/>
      <c r="L242" s="203"/>
      <c r="M242" s="203"/>
      <c r="N242" s="203"/>
      <c r="O242" s="204"/>
      <c r="P242" s="204"/>
      <c r="Q242" s="201"/>
      <c r="R242" s="201"/>
    </row>
    <row r="243" spans="1:18" x14ac:dyDescent="0.2">
      <c r="A243" s="113"/>
      <c r="B243" s="200"/>
      <c r="C243" s="200"/>
      <c r="D243" s="201"/>
      <c r="E243" s="113"/>
      <c r="F243" s="113"/>
      <c r="G243" s="113"/>
      <c r="H243" s="113"/>
      <c r="I243" s="203"/>
      <c r="J243" s="203"/>
      <c r="K243" s="203"/>
      <c r="L243" s="203"/>
      <c r="M243" s="203"/>
      <c r="N243" s="203"/>
      <c r="O243" s="204"/>
      <c r="P243" s="204"/>
      <c r="Q243" s="201"/>
      <c r="R243" s="201"/>
    </row>
    <row r="244" spans="1:18" x14ac:dyDescent="0.2">
      <c r="A244" s="113"/>
      <c r="B244" s="200"/>
      <c r="C244" s="200"/>
      <c r="D244" s="201"/>
      <c r="E244" s="113"/>
      <c r="F244" s="113"/>
      <c r="G244" s="113"/>
      <c r="H244" s="113"/>
      <c r="I244" s="203"/>
      <c r="J244" s="203"/>
      <c r="K244" s="203"/>
      <c r="L244" s="203"/>
      <c r="M244" s="203"/>
      <c r="N244" s="203"/>
      <c r="O244" s="204"/>
      <c r="P244" s="204"/>
      <c r="Q244" s="201"/>
      <c r="R244" s="201"/>
    </row>
    <row r="245" spans="1:18" x14ac:dyDescent="0.2">
      <c r="A245" s="113"/>
      <c r="B245" s="200"/>
      <c r="C245" s="200"/>
      <c r="D245" s="201"/>
      <c r="E245" s="113"/>
      <c r="F245" s="113"/>
      <c r="G245" s="113"/>
      <c r="H245" s="113"/>
      <c r="I245" s="203"/>
      <c r="J245" s="203"/>
      <c r="K245" s="203"/>
      <c r="L245" s="203"/>
      <c r="M245" s="203"/>
      <c r="N245" s="203"/>
      <c r="O245" s="204"/>
      <c r="P245" s="204"/>
      <c r="Q245" s="201"/>
      <c r="R245" s="201"/>
    </row>
    <row r="246" spans="1:18" x14ac:dyDescent="0.2">
      <c r="A246" s="113"/>
      <c r="B246" s="200"/>
      <c r="C246" s="200"/>
      <c r="D246" s="201"/>
      <c r="E246" s="113"/>
      <c r="F246" s="113"/>
      <c r="G246" s="113"/>
      <c r="H246" s="113"/>
      <c r="I246" s="203"/>
      <c r="J246" s="203"/>
      <c r="K246" s="203"/>
      <c r="L246" s="203"/>
      <c r="M246" s="203"/>
      <c r="N246" s="203"/>
      <c r="O246" s="204"/>
      <c r="P246" s="204"/>
      <c r="Q246" s="201"/>
      <c r="R246" s="201"/>
    </row>
    <row r="247" spans="1:18" x14ac:dyDescent="0.2">
      <c r="A247" s="113"/>
      <c r="B247" s="200"/>
      <c r="C247" s="200"/>
      <c r="D247" s="201"/>
      <c r="E247" s="113"/>
      <c r="F247" s="113"/>
      <c r="G247" s="113"/>
      <c r="H247" s="113"/>
      <c r="I247" s="203"/>
      <c r="J247" s="203"/>
      <c r="K247" s="203"/>
      <c r="L247" s="203"/>
      <c r="M247" s="203"/>
      <c r="N247" s="203"/>
      <c r="O247" s="204"/>
      <c r="P247" s="204"/>
      <c r="Q247" s="201"/>
      <c r="R247" s="201"/>
    </row>
    <row r="248" spans="1:18" x14ac:dyDescent="0.2">
      <c r="A248" s="113"/>
      <c r="B248" s="200"/>
      <c r="C248" s="200"/>
      <c r="D248" s="201"/>
      <c r="E248" s="113"/>
      <c r="F248" s="113"/>
      <c r="G248" s="113"/>
      <c r="H248" s="113"/>
      <c r="I248" s="203"/>
      <c r="J248" s="203"/>
      <c r="K248" s="203"/>
      <c r="L248" s="203"/>
      <c r="M248" s="203"/>
      <c r="N248" s="203"/>
      <c r="O248" s="204"/>
      <c r="P248" s="204"/>
      <c r="Q248" s="201"/>
      <c r="R248" s="201"/>
    </row>
    <row r="249" spans="1:18" x14ac:dyDescent="0.2">
      <c r="A249" s="113"/>
      <c r="B249" s="200"/>
      <c r="C249" s="200"/>
      <c r="D249" s="201"/>
      <c r="E249" s="113"/>
      <c r="F249" s="113"/>
      <c r="G249" s="113"/>
      <c r="H249" s="113"/>
      <c r="I249" s="203"/>
      <c r="J249" s="203"/>
      <c r="K249" s="203"/>
      <c r="L249" s="203"/>
      <c r="M249" s="203"/>
      <c r="N249" s="203"/>
      <c r="O249" s="204"/>
      <c r="P249" s="204"/>
      <c r="Q249" s="201"/>
      <c r="R249" s="201"/>
    </row>
    <row r="250" spans="1:18" x14ac:dyDescent="0.2">
      <c r="A250" s="113"/>
      <c r="B250" s="200"/>
      <c r="C250" s="200"/>
      <c r="D250" s="201"/>
      <c r="E250" s="113"/>
      <c r="F250" s="113"/>
      <c r="G250" s="113"/>
      <c r="H250" s="113"/>
      <c r="I250" s="203"/>
      <c r="J250" s="203"/>
      <c r="K250" s="203"/>
      <c r="L250" s="203"/>
      <c r="M250" s="203"/>
      <c r="N250" s="203"/>
      <c r="O250" s="204"/>
      <c r="P250" s="204"/>
      <c r="Q250" s="201"/>
      <c r="R250" s="201"/>
    </row>
    <row r="251" spans="1:18" x14ac:dyDescent="0.2">
      <c r="A251" s="113"/>
      <c r="B251" s="200"/>
      <c r="C251" s="200"/>
      <c r="D251" s="201"/>
      <c r="E251" s="113"/>
      <c r="F251" s="113"/>
      <c r="G251" s="113"/>
      <c r="H251" s="113"/>
      <c r="I251" s="203"/>
      <c r="J251" s="203"/>
      <c r="K251" s="203"/>
      <c r="L251" s="203"/>
      <c r="M251" s="203"/>
      <c r="N251" s="203"/>
      <c r="O251" s="204"/>
      <c r="P251" s="204"/>
      <c r="Q251" s="201"/>
      <c r="R251" s="201"/>
    </row>
    <row r="252" spans="1:18" x14ac:dyDescent="0.2">
      <c r="A252" s="113"/>
      <c r="B252" s="200"/>
      <c r="C252" s="200"/>
      <c r="D252" s="201"/>
      <c r="E252" s="113"/>
      <c r="F252" s="113"/>
      <c r="G252" s="113"/>
      <c r="H252" s="113"/>
      <c r="I252" s="203"/>
      <c r="J252" s="203"/>
      <c r="K252" s="203"/>
      <c r="L252" s="203"/>
      <c r="M252" s="203"/>
      <c r="N252" s="203"/>
      <c r="O252" s="204"/>
      <c r="P252" s="204"/>
      <c r="Q252" s="201"/>
      <c r="R252" s="201"/>
    </row>
    <row r="253" spans="1:18" x14ac:dyDescent="0.2">
      <c r="A253" s="113"/>
      <c r="B253" s="200"/>
      <c r="C253" s="200"/>
      <c r="D253" s="201"/>
      <c r="E253" s="113"/>
      <c r="F253" s="113"/>
      <c r="G253" s="113"/>
      <c r="H253" s="113"/>
      <c r="I253" s="203"/>
      <c r="J253" s="203"/>
      <c r="K253" s="203"/>
      <c r="L253" s="203"/>
      <c r="M253" s="203"/>
      <c r="N253" s="203"/>
      <c r="O253" s="204"/>
      <c r="P253" s="204"/>
      <c r="Q253" s="201"/>
      <c r="R253" s="201"/>
    </row>
    <row r="254" spans="1:18" x14ac:dyDescent="0.2">
      <c r="A254" s="113"/>
      <c r="B254" s="200"/>
      <c r="C254" s="200"/>
      <c r="D254" s="201"/>
      <c r="E254" s="113"/>
      <c r="F254" s="113"/>
      <c r="G254" s="113"/>
      <c r="H254" s="113"/>
      <c r="I254" s="203"/>
      <c r="J254" s="203"/>
      <c r="K254" s="203"/>
      <c r="L254" s="203"/>
      <c r="M254" s="203"/>
      <c r="N254" s="203"/>
      <c r="O254" s="204"/>
      <c r="P254" s="204"/>
      <c r="Q254" s="201"/>
      <c r="R254" s="201"/>
    </row>
    <row r="255" spans="1:18" x14ac:dyDescent="0.2">
      <c r="A255" s="113"/>
      <c r="B255" s="200"/>
      <c r="C255" s="200"/>
      <c r="D255" s="201"/>
      <c r="E255" s="113"/>
      <c r="F255" s="113"/>
      <c r="G255" s="113"/>
      <c r="H255" s="113"/>
      <c r="I255" s="203"/>
      <c r="J255" s="203"/>
      <c r="K255" s="203"/>
      <c r="L255" s="203"/>
      <c r="M255" s="203"/>
      <c r="N255" s="203"/>
      <c r="O255" s="204"/>
      <c r="P255" s="204"/>
      <c r="Q255" s="201"/>
      <c r="R255" s="201"/>
    </row>
    <row r="256" spans="1:18" x14ac:dyDescent="0.2">
      <c r="A256" s="113"/>
      <c r="B256" s="200"/>
      <c r="C256" s="200"/>
      <c r="D256" s="201"/>
      <c r="E256" s="113"/>
      <c r="F256" s="113"/>
      <c r="G256" s="113"/>
      <c r="H256" s="113"/>
      <c r="I256" s="203"/>
      <c r="J256" s="203"/>
      <c r="K256" s="203"/>
      <c r="L256" s="203"/>
      <c r="M256" s="203"/>
      <c r="N256" s="203"/>
      <c r="O256" s="204"/>
      <c r="P256" s="204"/>
      <c r="Q256" s="201"/>
      <c r="R256" s="201"/>
    </row>
    <row r="257" spans="1:18" x14ac:dyDescent="0.2">
      <c r="A257" s="113"/>
      <c r="B257" s="200"/>
      <c r="C257" s="200"/>
      <c r="D257" s="201"/>
      <c r="E257" s="113"/>
      <c r="F257" s="113"/>
      <c r="G257" s="113"/>
      <c r="H257" s="113"/>
      <c r="I257" s="203"/>
      <c r="J257" s="203"/>
      <c r="K257" s="203"/>
      <c r="L257" s="203"/>
      <c r="M257" s="203"/>
      <c r="N257" s="203"/>
      <c r="O257" s="204"/>
      <c r="P257" s="204"/>
      <c r="Q257" s="201"/>
      <c r="R257" s="201"/>
    </row>
    <row r="258" spans="1:18" x14ac:dyDescent="0.2">
      <c r="A258" s="113"/>
      <c r="B258" s="200"/>
      <c r="C258" s="200"/>
      <c r="D258" s="201"/>
      <c r="E258" s="113"/>
      <c r="F258" s="113"/>
      <c r="G258" s="113"/>
      <c r="H258" s="113"/>
      <c r="I258" s="203"/>
      <c r="J258" s="203"/>
      <c r="K258" s="203"/>
      <c r="L258" s="203"/>
      <c r="M258" s="203"/>
      <c r="N258" s="203"/>
      <c r="O258" s="204"/>
      <c r="P258" s="204"/>
      <c r="Q258" s="201"/>
      <c r="R258" s="201"/>
    </row>
    <row r="259" spans="1:18" x14ac:dyDescent="0.2">
      <c r="A259" s="113"/>
      <c r="B259" s="200"/>
      <c r="C259" s="200"/>
      <c r="D259" s="201"/>
      <c r="E259" s="113"/>
      <c r="F259" s="113"/>
      <c r="G259" s="113"/>
      <c r="H259" s="113"/>
      <c r="I259" s="203"/>
      <c r="J259" s="203"/>
      <c r="K259" s="203"/>
      <c r="L259" s="203"/>
      <c r="M259" s="203"/>
      <c r="N259" s="203"/>
      <c r="O259" s="204"/>
      <c r="P259" s="204"/>
      <c r="Q259" s="201"/>
      <c r="R259" s="201"/>
    </row>
    <row r="260" spans="1:18" x14ac:dyDescent="0.2">
      <c r="A260" s="113"/>
      <c r="B260" s="200"/>
      <c r="C260" s="200"/>
      <c r="D260" s="201"/>
      <c r="E260" s="113"/>
      <c r="F260" s="113"/>
      <c r="G260" s="113"/>
      <c r="H260" s="113"/>
      <c r="I260" s="203"/>
      <c r="J260" s="203"/>
      <c r="K260" s="203"/>
      <c r="L260" s="203"/>
      <c r="M260" s="203"/>
      <c r="N260" s="203"/>
      <c r="O260" s="204"/>
      <c r="P260" s="204"/>
      <c r="Q260" s="201"/>
      <c r="R260" s="201"/>
    </row>
    <row r="261" spans="1:18" x14ac:dyDescent="0.2">
      <c r="A261" s="113"/>
      <c r="B261" s="200"/>
      <c r="C261" s="200"/>
      <c r="D261" s="201"/>
      <c r="E261" s="113"/>
      <c r="F261" s="113"/>
      <c r="G261" s="113"/>
      <c r="H261" s="113"/>
      <c r="I261" s="203"/>
      <c r="J261" s="203"/>
      <c r="K261" s="203"/>
      <c r="L261" s="203"/>
      <c r="M261" s="203"/>
      <c r="N261" s="203"/>
      <c r="O261" s="204"/>
      <c r="P261" s="204"/>
      <c r="Q261" s="201"/>
      <c r="R261" s="201"/>
    </row>
    <row r="262" spans="1:18" x14ac:dyDescent="0.2">
      <c r="A262" s="113"/>
      <c r="B262" s="200"/>
      <c r="C262" s="200"/>
      <c r="D262" s="201"/>
      <c r="E262" s="113"/>
      <c r="F262" s="113"/>
      <c r="G262" s="113"/>
      <c r="H262" s="113"/>
      <c r="I262" s="203"/>
      <c r="J262" s="203"/>
      <c r="K262" s="203"/>
      <c r="L262" s="203"/>
      <c r="M262" s="203"/>
      <c r="N262" s="203"/>
      <c r="O262" s="204"/>
      <c r="P262" s="204"/>
      <c r="Q262" s="201"/>
      <c r="R262" s="201"/>
    </row>
    <row r="263" spans="1:18" x14ac:dyDescent="0.2">
      <c r="A263" s="113"/>
      <c r="B263" s="200"/>
      <c r="C263" s="200"/>
      <c r="D263" s="201"/>
      <c r="E263" s="113"/>
      <c r="F263" s="113"/>
      <c r="G263" s="113"/>
      <c r="H263" s="113"/>
      <c r="I263" s="203"/>
      <c r="J263" s="203"/>
      <c r="K263" s="203"/>
      <c r="L263" s="203"/>
      <c r="M263" s="203"/>
      <c r="N263" s="203"/>
      <c r="O263" s="204"/>
      <c r="P263" s="204"/>
      <c r="Q263" s="201"/>
      <c r="R263" s="201"/>
    </row>
    <row r="264" spans="1:18" x14ac:dyDescent="0.2">
      <c r="A264" s="113"/>
      <c r="B264" s="200"/>
      <c r="C264" s="200"/>
      <c r="D264" s="201"/>
      <c r="E264" s="113"/>
      <c r="F264" s="113"/>
      <c r="G264" s="113"/>
      <c r="H264" s="113"/>
      <c r="I264" s="203"/>
      <c r="J264" s="203"/>
      <c r="K264" s="203"/>
      <c r="L264" s="203"/>
      <c r="M264" s="203"/>
      <c r="N264" s="203"/>
      <c r="O264" s="204"/>
      <c r="P264" s="204"/>
      <c r="Q264" s="201"/>
      <c r="R264" s="201"/>
    </row>
    <row r="265" spans="1:18" x14ac:dyDescent="0.2">
      <c r="A265" s="113"/>
      <c r="B265" s="200"/>
      <c r="C265" s="200"/>
      <c r="D265" s="201"/>
      <c r="E265" s="113"/>
      <c r="F265" s="113"/>
      <c r="G265" s="113"/>
      <c r="H265" s="113"/>
      <c r="I265" s="203"/>
      <c r="J265" s="203"/>
      <c r="K265" s="203"/>
      <c r="L265" s="203"/>
      <c r="M265" s="203"/>
      <c r="N265" s="203"/>
      <c r="O265" s="204"/>
      <c r="P265" s="204"/>
      <c r="Q265" s="201"/>
      <c r="R265" s="201"/>
    </row>
    <row r="266" spans="1:18" x14ac:dyDescent="0.2">
      <c r="A266" s="113"/>
      <c r="B266" s="200"/>
      <c r="C266" s="200"/>
      <c r="D266" s="201"/>
      <c r="E266" s="113"/>
      <c r="F266" s="113"/>
      <c r="G266" s="113"/>
      <c r="H266" s="113"/>
      <c r="I266" s="203"/>
      <c r="J266" s="203"/>
      <c r="K266" s="203"/>
      <c r="L266" s="203"/>
      <c r="M266" s="203"/>
      <c r="N266" s="203"/>
      <c r="O266" s="204"/>
      <c r="P266" s="204"/>
      <c r="Q266" s="201"/>
      <c r="R266" s="201"/>
    </row>
    <row r="267" spans="1:18" x14ac:dyDescent="0.2">
      <c r="A267" s="113"/>
      <c r="B267" s="200"/>
      <c r="C267" s="200"/>
      <c r="D267" s="201"/>
      <c r="E267" s="113"/>
      <c r="F267" s="113"/>
      <c r="G267" s="113"/>
      <c r="H267" s="113"/>
      <c r="I267" s="203"/>
      <c r="J267" s="203"/>
      <c r="K267" s="203"/>
      <c r="L267" s="203"/>
      <c r="M267" s="203"/>
      <c r="N267" s="203"/>
      <c r="O267" s="204"/>
      <c r="P267" s="204"/>
      <c r="Q267" s="201"/>
      <c r="R267" s="201"/>
    </row>
    <row r="268" spans="1:18" x14ac:dyDescent="0.2">
      <c r="A268" s="113"/>
      <c r="B268" s="200"/>
      <c r="C268" s="200"/>
      <c r="D268" s="201"/>
      <c r="E268" s="113"/>
      <c r="F268" s="113"/>
      <c r="G268" s="113"/>
      <c r="H268" s="113"/>
      <c r="I268" s="203"/>
      <c r="J268" s="203"/>
      <c r="K268" s="203"/>
      <c r="L268" s="203"/>
      <c r="M268" s="203"/>
      <c r="N268" s="203"/>
      <c r="O268" s="204"/>
      <c r="P268" s="204"/>
      <c r="Q268" s="201"/>
      <c r="R268" s="201"/>
    </row>
    <row r="269" spans="1:18" x14ac:dyDescent="0.2">
      <c r="A269" s="113"/>
      <c r="B269" s="200"/>
      <c r="C269" s="200"/>
      <c r="D269" s="201"/>
      <c r="E269" s="113"/>
      <c r="F269" s="113"/>
      <c r="G269" s="113"/>
      <c r="H269" s="113"/>
      <c r="I269" s="203"/>
      <c r="J269" s="203"/>
      <c r="K269" s="203"/>
      <c r="L269" s="203"/>
      <c r="M269" s="203"/>
      <c r="N269" s="203"/>
      <c r="O269" s="204"/>
      <c r="P269" s="204"/>
      <c r="Q269" s="201"/>
      <c r="R269" s="201"/>
    </row>
    <row r="270" spans="1:18" x14ac:dyDescent="0.2">
      <c r="A270" s="113"/>
      <c r="B270" s="200"/>
      <c r="C270" s="200"/>
      <c r="D270" s="201"/>
      <c r="E270" s="113"/>
      <c r="F270" s="113"/>
      <c r="G270" s="113"/>
      <c r="H270" s="113"/>
      <c r="I270" s="203"/>
      <c r="J270" s="203"/>
      <c r="K270" s="203"/>
      <c r="L270" s="203"/>
      <c r="M270" s="203"/>
      <c r="N270" s="203"/>
      <c r="O270" s="204"/>
      <c r="P270" s="204"/>
      <c r="Q270" s="201"/>
      <c r="R270" s="201"/>
    </row>
    <row r="271" spans="1:18" x14ac:dyDescent="0.2">
      <c r="A271" s="113"/>
      <c r="B271" s="200"/>
      <c r="C271" s="200"/>
      <c r="D271" s="201"/>
      <c r="E271" s="113"/>
      <c r="F271" s="113"/>
      <c r="G271" s="113"/>
      <c r="H271" s="113"/>
      <c r="I271" s="203"/>
      <c r="J271" s="203"/>
      <c r="K271" s="203"/>
      <c r="L271" s="203"/>
      <c r="M271" s="203"/>
      <c r="N271" s="203"/>
      <c r="O271" s="204"/>
      <c r="P271" s="204"/>
      <c r="Q271" s="201"/>
      <c r="R271" s="201"/>
    </row>
    <row r="272" spans="1:18" x14ac:dyDescent="0.2">
      <c r="A272" s="113"/>
      <c r="B272" s="200"/>
      <c r="C272" s="200"/>
      <c r="D272" s="201"/>
      <c r="E272" s="113"/>
      <c r="F272" s="113"/>
      <c r="G272" s="113"/>
      <c r="H272" s="113"/>
      <c r="I272" s="203"/>
      <c r="J272" s="203"/>
      <c r="K272" s="203"/>
      <c r="L272" s="203"/>
      <c r="M272" s="203"/>
      <c r="N272" s="203"/>
      <c r="O272" s="204"/>
      <c r="P272" s="204"/>
      <c r="Q272" s="201"/>
      <c r="R272" s="201"/>
    </row>
    <row r="273" spans="1:18" x14ac:dyDescent="0.2">
      <c r="A273" s="113"/>
      <c r="B273" s="200"/>
      <c r="C273" s="200"/>
      <c r="D273" s="201"/>
      <c r="E273" s="113"/>
      <c r="F273" s="113"/>
      <c r="G273" s="113"/>
      <c r="H273" s="113"/>
      <c r="I273" s="203"/>
      <c r="J273" s="203"/>
      <c r="K273" s="203"/>
      <c r="L273" s="203"/>
      <c r="M273" s="203"/>
      <c r="N273" s="203"/>
      <c r="O273" s="204"/>
      <c r="P273" s="204"/>
      <c r="Q273" s="201"/>
      <c r="R273" s="201"/>
    </row>
    <row r="274" spans="1:18" x14ac:dyDescent="0.2">
      <c r="A274" s="113"/>
      <c r="B274" s="200"/>
      <c r="C274" s="200"/>
      <c r="D274" s="201"/>
      <c r="E274" s="113"/>
      <c r="F274" s="113"/>
      <c r="G274" s="113"/>
      <c r="H274" s="113"/>
      <c r="I274" s="203"/>
      <c r="J274" s="203"/>
      <c r="K274" s="203"/>
      <c r="L274" s="203"/>
      <c r="M274" s="203"/>
      <c r="N274" s="203"/>
      <c r="O274" s="204"/>
      <c r="P274" s="204"/>
      <c r="Q274" s="201"/>
      <c r="R274" s="201"/>
    </row>
    <row r="275" spans="1:18" x14ac:dyDescent="0.2">
      <c r="A275" s="113"/>
      <c r="B275" s="200"/>
      <c r="C275" s="200"/>
      <c r="D275" s="201"/>
      <c r="E275" s="113"/>
      <c r="F275" s="113"/>
      <c r="G275" s="113"/>
      <c r="H275" s="113"/>
      <c r="I275" s="203"/>
      <c r="J275" s="203"/>
      <c r="K275" s="203"/>
      <c r="L275" s="203"/>
      <c r="M275" s="203"/>
      <c r="N275" s="203"/>
      <c r="O275" s="204"/>
      <c r="P275" s="204"/>
      <c r="Q275" s="201"/>
      <c r="R275" s="201"/>
    </row>
    <row r="276" spans="1:18" x14ac:dyDescent="0.2">
      <c r="A276" s="113"/>
      <c r="B276" s="200"/>
      <c r="C276" s="200"/>
      <c r="D276" s="201"/>
      <c r="E276" s="113"/>
      <c r="F276" s="113"/>
      <c r="G276" s="113"/>
      <c r="H276" s="113"/>
      <c r="I276" s="203"/>
      <c r="J276" s="203"/>
      <c r="K276" s="203"/>
      <c r="L276" s="203"/>
      <c r="M276" s="203"/>
      <c r="N276" s="203"/>
      <c r="O276" s="204"/>
      <c r="P276" s="204"/>
      <c r="Q276" s="201"/>
      <c r="R276" s="201"/>
    </row>
    <row r="277" spans="1:18" x14ac:dyDescent="0.2">
      <c r="A277" s="113"/>
      <c r="B277" s="200"/>
      <c r="C277" s="200"/>
      <c r="D277" s="201"/>
      <c r="E277" s="113"/>
      <c r="F277" s="113"/>
      <c r="G277" s="113"/>
      <c r="H277" s="113"/>
      <c r="I277" s="203"/>
      <c r="J277" s="203"/>
      <c r="K277" s="203"/>
      <c r="L277" s="203"/>
      <c r="M277" s="203"/>
      <c r="N277" s="203"/>
      <c r="O277" s="204"/>
      <c r="P277" s="204"/>
      <c r="Q277" s="201"/>
      <c r="R277" s="201"/>
    </row>
    <row r="278" spans="1:18" x14ac:dyDescent="0.2">
      <c r="A278" s="113"/>
      <c r="B278" s="200"/>
      <c r="C278" s="200"/>
      <c r="D278" s="201"/>
      <c r="E278" s="113"/>
      <c r="F278" s="113"/>
      <c r="G278" s="113"/>
      <c r="H278" s="113"/>
      <c r="I278" s="203"/>
      <c r="J278" s="203"/>
      <c r="K278" s="203"/>
      <c r="L278" s="203"/>
      <c r="M278" s="203"/>
      <c r="N278" s="203"/>
      <c r="O278" s="204"/>
      <c r="P278" s="204"/>
      <c r="Q278" s="201"/>
      <c r="R278" s="201"/>
    </row>
    <row r="279" spans="1:18" x14ac:dyDescent="0.2">
      <c r="A279" s="113"/>
      <c r="B279" s="200"/>
      <c r="C279" s="200"/>
      <c r="D279" s="201"/>
      <c r="E279" s="113"/>
      <c r="F279" s="113"/>
      <c r="G279" s="113"/>
      <c r="H279" s="113"/>
      <c r="I279" s="203"/>
      <c r="J279" s="203"/>
      <c r="K279" s="203"/>
      <c r="L279" s="203"/>
      <c r="M279" s="203"/>
      <c r="N279" s="203"/>
      <c r="O279" s="204"/>
      <c r="P279" s="204"/>
      <c r="Q279" s="201"/>
      <c r="R279" s="201"/>
    </row>
    <row r="280" spans="1:18" x14ac:dyDescent="0.2">
      <c r="A280" s="113"/>
      <c r="B280" s="200"/>
      <c r="C280" s="200"/>
      <c r="D280" s="201"/>
      <c r="E280" s="113"/>
      <c r="F280" s="113"/>
      <c r="G280" s="113"/>
      <c r="H280" s="113"/>
      <c r="I280" s="203"/>
      <c r="J280" s="203"/>
      <c r="K280" s="203"/>
      <c r="L280" s="203"/>
      <c r="M280" s="203"/>
      <c r="N280" s="203"/>
      <c r="O280" s="204"/>
      <c r="P280" s="204"/>
      <c r="Q280" s="201"/>
      <c r="R280" s="201"/>
    </row>
    <row r="281" spans="1:18" x14ac:dyDescent="0.2">
      <c r="A281" s="113"/>
      <c r="B281" s="200"/>
      <c r="C281" s="200"/>
      <c r="D281" s="201"/>
      <c r="E281" s="113"/>
      <c r="F281" s="113"/>
      <c r="G281" s="113"/>
      <c r="H281" s="113"/>
      <c r="I281" s="203"/>
      <c r="J281" s="203"/>
      <c r="K281" s="203"/>
      <c r="L281" s="203"/>
      <c r="M281" s="203"/>
      <c r="N281" s="203"/>
      <c r="O281" s="204"/>
      <c r="P281" s="204"/>
      <c r="Q281" s="201"/>
      <c r="R281" s="201"/>
    </row>
    <row r="282" spans="1:18" x14ac:dyDescent="0.2">
      <c r="A282" s="113"/>
      <c r="B282" s="200"/>
      <c r="C282" s="200"/>
      <c r="D282" s="201"/>
      <c r="E282" s="113"/>
      <c r="F282" s="113"/>
      <c r="G282" s="113"/>
      <c r="H282" s="113"/>
      <c r="I282" s="203"/>
      <c r="J282" s="203"/>
      <c r="K282" s="203"/>
      <c r="L282" s="203"/>
      <c r="M282" s="203"/>
      <c r="N282" s="203"/>
      <c r="O282" s="204"/>
      <c r="P282" s="204"/>
      <c r="Q282" s="201"/>
      <c r="R282" s="201"/>
    </row>
    <row r="283" spans="1:18" x14ac:dyDescent="0.2">
      <c r="A283" s="113"/>
      <c r="B283" s="200"/>
      <c r="C283" s="200"/>
      <c r="D283" s="201"/>
      <c r="E283" s="113"/>
      <c r="F283" s="113"/>
      <c r="G283" s="113"/>
      <c r="H283" s="113"/>
      <c r="I283" s="203"/>
      <c r="J283" s="203"/>
      <c r="K283" s="203"/>
      <c r="L283" s="203"/>
      <c r="M283" s="203"/>
      <c r="N283" s="203"/>
      <c r="O283" s="204"/>
      <c r="P283" s="204"/>
      <c r="Q283" s="201"/>
      <c r="R283" s="201"/>
    </row>
    <row r="284" spans="1:18" x14ac:dyDescent="0.2">
      <c r="A284" s="113"/>
      <c r="B284" s="200"/>
      <c r="C284" s="200"/>
      <c r="D284" s="201"/>
      <c r="E284" s="113"/>
      <c r="F284" s="113"/>
      <c r="G284" s="113"/>
      <c r="H284" s="113"/>
      <c r="I284" s="203"/>
      <c r="J284" s="203"/>
      <c r="K284" s="203"/>
      <c r="L284" s="203"/>
      <c r="M284" s="203"/>
      <c r="N284" s="203"/>
      <c r="O284" s="204"/>
      <c r="P284" s="204"/>
      <c r="Q284" s="201"/>
      <c r="R284" s="201"/>
    </row>
    <row r="285" spans="1:18" x14ac:dyDescent="0.2">
      <c r="A285" s="113"/>
      <c r="B285" s="200"/>
      <c r="C285" s="200"/>
      <c r="D285" s="201"/>
      <c r="E285" s="113"/>
      <c r="F285" s="113"/>
      <c r="G285" s="113"/>
      <c r="H285" s="113"/>
      <c r="I285" s="203"/>
      <c r="J285" s="203"/>
      <c r="K285" s="203"/>
      <c r="L285" s="203"/>
      <c r="M285" s="203"/>
      <c r="N285" s="203"/>
      <c r="O285" s="204"/>
      <c r="P285" s="204"/>
      <c r="Q285" s="201"/>
      <c r="R285" s="201"/>
    </row>
    <row r="286" spans="1:18" x14ac:dyDescent="0.2">
      <c r="A286" s="113"/>
      <c r="B286" s="200"/>
      <c r="C286" s="200"/>
      <c r="D286" s="201"/>
      <c r="E286" s="113"/>
      <c r="F286" s="113"/>
      <c r="G286" s="113"/>
      <c r="H286" s="113"/>
      <c r="I286" s="203"/>
      <c r="J286" s="203"/>
      <c r="K286" s="203"/>
      <c r="L286" s="203"/>
      <c r="M286" s="203"/>
      <c r="N286" s="203"/>
      <c r="O286" s="204"/>
      <c r="P286" s="204"/>
      <c r="Q286" s="201"/>
      <c r="R286" s="201"/>
    </row>
    <row r="287" spans="1:18" x14ac:dyDescent="0.2">
      <c r="A287" s="113"/>
      <c r="B287" s="200"/>
      <c r="C287" s="200"/>
      <c r="D287" s="201"/>
      <c r="E287" s="113"/>
      <c r="F287" s="113"/>
      <c r="G287" s="113"/>
      <c r="H287" s="113"/>
      <c r="I287" s="203"/>
      <c r="J287" s="203"/>
      <c r="K287" s="203"/>
      <c r="L287" s="203"/>
      <c r="M287" s="203"/>
      <c r="N287" s="203"/>
      <c r="O287" s="204"/>
      <c r="P287" s="204"/>
      <c r="Q287" s="201"/>
      <c r="R287" s="201"/>
    </row>
    <row r="288" spans="1:18" x14ac:dyDescent="0.2">
      <c r="A288" s="113"/>
      <c r="B288" s="200"/>
      <c r="C288" s="200"/>
      <c r="D288" s="201"/>
      <c r="E288" s="113"/>
      <c r="F288" s="113"/>
      <c r="G288" s="113"/>
      <c r="H288" s="113"/>
      <c r="I288" s="203"/>
      <c r="J288" s="203"/>
      <c r="K288" s="203"/>
      <c r="L288" s="203"/>
      <c r="M288" s="203"/>
      <c r="N288" s="203"/>
      <c r="O288" s="204"/>
      <c r="P288" s="204"/>
      <c r="Q288" s="201"/>
      <c r="R288" s="201"/>
    </row>
    <row r="289" spans="1:18" x14ac:dyDescent="0.2">
      <c r="A289" s="113"/>
      <c r="B289" s="200"/>
      <c r="C289" s="200"/>
      <c r="D289" s="201"/>
      <c r="E289" s="113"/>
      <c r="F289" s="113"/>
      <c r="G289" s="113"/>
      <c r="H289" s="113"/>
      <c r="I289" s="203"/>
      <c r="J289" s="203"/>
      <c r="K289" s="203"/>
      <c r="L289" s="203"/>
      <c r="M289" s="203"/>
      <c r="N289" s="203"/>
      <c r="O289" s="204"/>
      <c r="P289" s="204"/>
      <c r="Q289" s="201"/>
      <c r="R289" s="201"/>
    </row>
    <row r="290" spans="1:18" x14ac:dyDescent="0.2">
      <c r="A290" s="113"/>
      <c r="B290" s="200"/>
      <c r="C290" s="200"/>
      <c r="D290" s="201"/>
      <c r="E290" s="113"/>
      <c r="F290" s="113"/>
      <c r="G290" s="113"/>
      <c r="H290" s="113"/>
      <c r="I290" s="203"/>
      <c r="J290" s="203"/>
      <c r="K290" s="203"/>
      <c r="L290" s="203"/>
      <c r="M290" s="203"/>
      <c r="N290" s="203"/>
      <c r="O290" s="204"/>
      <c r="P290" s="204"/>
      <c r="Q290" s="201"/>
      <c r="R290" s="201"/>
    </row>
    <row r="291" spans="1:18" x14ac:dyDescent="0.2">
      <c r="A291" s="113"/>
      <c r="B291" s="200"/>
      <c r="C291" s="200"/>
      <c r="D291" s="201"/>
      <c r="E291" s="113"/>
      <c r="F291" s="113"/>
      <c r="G291" s="113"/>
      <c r="H291" s="113"/>
      <c r="I291" s="203"/>
      <c r="J291" s="203"/>
      <c r="K291" s="203"/>
      <c r="L291" s="203"/>
      <c r="M291" s="203"/>
      <c r="N291" s="203"/>
      <c r="O291" s="204"/>
      <c r="P291" s="204"/>
      <c r="Q291" s="201"/>
      <c r="R291" s="201"/>
    </row>
    <row r="292" spans="1:18" x14ac:dyDescent="0.2">
      <c r="A292" s="113"/>
      <c r="B292" s="200"/>
      <c r="C292" s="200"/>
      <c r="D292" s="201"/>
      <c r="E292" s="113"/>
      <c r="F292" s="113"/>
      <c r="G292" s="113"/>
      <c r="H292" s="113"/>
      <c r="I292" s="203"/>
      <c r="J292" s="203"/>
      <c r="K292" s="203"/>
      <c r="L292" s="203"/>
      <c r="M292" s="203"/>
      <c r="N292" s="203"/>
      <c r="O292" s="204"/>
      <c r="P292" s="204"/>
      <c r="Q292" s="201"/>
      <c r="R292" s="201"/>
    </row>
    <row r="293" spans="1:18" x14ac:dyDescent="0.2">
      <c r="A293" s="113"/>
      <c r="B293" s="200"/>
      <c r="C293" s="200"/>
      <c r="D293" s="201"/>
      <c r="E293" s="113"/>
      <c r="F293" s="113"/>
      <c r="G293" s="113"/>
      <c r="H293" s="113"/>
      <c r="I293" s="203"/>
      <c r="J293" s="203"/>
      <c r="K293" s="203"/>
      <c r="L293" s="203"/>
      <c r="M293" s="203"/>
      <c r="N293" s="203"/>
      <c r="O293" s="204"/>
      <c r="P293" s="204"/>
      <c r="Q293" s="201"/>
      <c r="R293" s="201"/>
    </row>
    <row r="294" spans="1:18" x14ac:dyDescent="0.2">
      <c r="A294" s="113"/>
      <c r="B294" s="200"/>
      <c r="C294" s="200"/>
      <c r="D294" s="201"/>
      <c r="E294" s="113"/>
      <c r="F294" s="113"/>
      <c r="G294" s="113"/>
      <c r="H294" s="113"/>
      <c r="I294" s="203"/>
      <c r="J294" s="203"/>
      <c r="K294" s="203"/>
      <c r="L294" s="203"/>
      <c r="M294" s="203"/>
      <c r="N294" s="203"/>
      <c r="O294" s="204"/>
      <c r="P294" s="204"/>
      <c r="Q294" s="201"/>
      <c r="R294" s="201"/>
    </row>
    <row r="295" spans="1:18" x14ac:dyDescent="0.2">
      <c r="A295" s="113"/>
      <c r="B295" s="200"/>
      <c r="C295" s="200"/>
      <c r="D295" s="201"/>
      <c r="E295" s="113"/>
      <c r="F295" s="113"/>
      <c r="G295" s="113"/>
      <c r="H295" s="113"/>
      <c r="I295" s="203"/>
      <c r="J295" s="203"/>
      <c r="K295" s="203"/>
      <c r="L295" s="203"/>
      <c r="M295" s="203"/>
      <c r="N295" s="203"/>
      <c r="O295" s="204"/>
      <c r="P295" s="204"/>
      <c r="Q295" s="201"/>
      <c r="R295" s="201"/>
    </row>
    <row r="296" spans="1:18" x14ac:dyDescent="0.2">
      <c r="A296" s="113"/>
      <c r="B296" s="200"/>
      <c r="C296" s="200"/>
      <c r="D296" s="201"/>
      <c r="E296" s="113"/>
      <c r="F296" s="113"/>
      <c r="G296" s="113"/>
      <c r="H296" s="113"/>
      <c r="I296" s="203"/>
      <c r="J296" s="203"/>
      <c r="K296" s="203"/>
      <c r="L296" s="203"/>
      <c r="M296" s="203"/>
      <c r="N296" s="203"/>
      <c r="O296" s="204"/>
      <c r="P296" s="204"/>
      <c r="Q296" s="201"/>
      <c r="R296" s="201"/>
    </row>
    <row r="297" spans="1:18" x14ac:dyDescent="0.2">
      <c r="A297" s="113"/>
      <c r="B297" s="200"/>
      <c r="C297" s="200"/>
      <c r="D297" s="201"/>
      <c r="E297" s="113"/>
      <c r="F297" s="113"/>
      <c r="G297" s="113"/>
      <c r="H297" s="113"/>
      <c r="I297" s="203"/>
      <c r="J297" s="203"/>
      <c r="K297" s="203"/>
      <c r="L297" s="203"/>
      <c r="M297" s="203"/>
      <c r="N297" s="203"/>
      <c r="O297" s="204"/>
      <c r="P297" s="204"/>
      <c r="Q297" s="201"/>
      <c r="R297" s="201"/>
    </row>
    <row r="298" spans="1:18" x14ac:dyDescent="0.2">
      <c r="A298" s="113"/>
      <c r="B298" s="200"/>
      <c r="C298" s="200"/>
      <c r="D298" s="201"/>
      <c r="E298" s="113"/>
      <c r="F298" s="113"/>
      <c r="G298" s="113"/>
      <c r="H298" s="113"/>
      <c r="I298" s="203"/>
      <c r="J298" s="203"/>
      <c r="K298" s="203"/>
      <c r="L298" s="203"/>
      <c r="M298" s="203"/>
      <c r="N298" s="203"/>
      <c r="O298" s="204"/>
      <c r="P298" s="204"/>
      <c r="Q298" s="201"/>
      <c r="R298" s="201"/>
    </row>
    <row r="299" spans="1:18" x14ac:dyDescent="0.2">
      <c r="A299" s="113"/>
      <c r="B299" s="200"/>
      <c r="C299" s="200"/>
      <c r="D299" s="201"/>
      <c r="E299" s="113"/>
      <c r="F299" s="113"/>
      <c r="G299" s="113"/>
      <c r="H299" s="113"/>
      <c r="I299" s="203"/>
      <c r="J299" s="203"/>
      <c r="K299" s="203"/>
      <c r="L299" s="203"/>
      <c r="M299" s="203"/>
      <c r="N299" s="203"/>
      <c r="O299" s="204"/>
      <c r="P299" s="204"/>
      <c r="Q299" s="201"/>
      <c r="R299" s="201"/>
    </row>
    <row r="300" spans="1:18" x14ac:dyDescent="0.2">
      <c r="A300" s="113"/>
      <c r="B300" s="200"/>
      <c r="C300" s="200"/>
      <c r="D300" s="201"/>
      <c r="E300" s="113"/>
      <c r="F300" s="113"/>
      <c r="G300" s="113"/>
      <c r="H300" s="113"/>
      <c r="I300" s="203"/>
      <c r="J300" s="203"/>
      <c r="K300" s="203"/>
      <c r="L300" s="203"/>
      <c r="M300" s="203"/>
      <c r="N300" s="203"/>
      <c r="O300" s="204"/>
      <c r="P300" s="204"/>
      <c r="Q300" s="201"/>
      <c r="R300" s="201"/>
    </row>
    <row r="301" spans="1:18" x14ac:dyDescent="0.2">
      <c r="A301" s="113"/>
      <c r="B301" s="200"/>
      <c r="C301" s="200"/>
      <c r="D301" s="201"/>
      <c r="E301" s="113"/>
      <c r="F301" s="113"/>
      <c r="G301" s="113"/>
      <c r="H301" s="113"/>
      <c r="I301" s="203"/>
      <c r="J301" s="203"/>
      <c r="K301" s="203"/>
      <c r="L301" s="203"/>
      <c r="M301" s="203"/>
      <c r="N301" s="203"/>
      <c r="O301" s="204"/>
      <c r="P301" s="204"/>
      <c r="Q301" s="201"/>
      <c r="R301" s="201"/>
    </row>
    <row r="302" spans="1:18" x14ac:dyDescent="0.2">
      <c r="A302" s="113"/>
      <c r="B302" s="200"/>
      <c r="C302" s="200"/>
      <c r="D302" s="201"/>
      <c r="E302" s="113"/>
      <c r="F302" s="113"/>
      <c r="G302" s="113"/>
      <c r="H302" s="113"/>
      <c r="I302" s="203"/>
      <c r="J302" s="203"/>
      <c r="K302" s="203"/>
      <c r="L302" s="203"/>
      <c r="M302" s="203"/>
      <c r="N302" s="203"/>
      <c r="O302" s="204"/>
      <c r="P302" s="204"/>
      <c r="Q302" s="201"/>
      <c r="R302" s="201"/>
    </row>
    <row r="303" spans="1:18" x14ac:dyDescent="0.2">
      <c r="A303" s="113"/>
      <c r="B303" s="200"/>
      <c r="C303" s="200"/>
      <c r="D303" s="201"/>
      <c r="E303" s="113"/>
      <c r="F303" s="113"/>
      <c r="G303" s="113"/>
      <c r="H303" s="113"/>
      <c r="I303" s="203"/>
      <c r="J303" s="203"/>
      <c r="K303" s="203"/>
      <c r="L303" s="203"/>
      <c r="M303" s="203"/>
      <c r="N303" s="203"/>
      <c r="O303" s="204"/>
      <c r="P303" s="204"/>
      <c r="Q303" s="201"/>
      <c r="R303" s="201"/>
    </row>
    <row r="304" spans="1:18" x14ac:dyDescent="0.2">
      <c r="A304" s="113"/>
      <c r="B304" s="200"/>
      <c r="C304" s="200"/>
      <c r="D304" s="201"/>
      <c r="E304" s="113"/>
      <c r="F304" s="113"/>
      <c r="G304" s="113"/>
      <c r="H304" s="113"/>
      <c r="I304" s="203"/>
      <c r="J304" s="203"/>
      <c r="K304" s="203"/>
      <c r="L304" s="203"/>
      <c r="M304" s="203"/>
      <c r="N304" s="203"/>
      <c r="O304" s="204"/>
      <c r="P304" s="204"/>
      <c r="Q304" s="201"/>
      <c r="R304" s="201"/>
    </row>
    <row r="305" spans="1:18" x14ac:dyDescent="0.2">
      <c r="A305" s="113"/>
      <c r="B305" s="200"/>
      <c r="C305" s="200"/>
      <c r="D305" s="201"/>
      <c r="E305" s="113"/>
      <c r="F305" s="113"/>
      <c r="G305" s="113"/>
      <c r="H305" s="113"/>
      <c r="I305" s="203"/>
      <c r="J305" s="203"/>
      <c r="K305" s="203"/>
      <c r="L305" s="203"/>
      <c r="M305" s="203"/>
      <c r="N305" s="203"/>
      <c r="O305" s="204"/>
      <c r="P305" s="204"/>
      <c r="Q305" s="201"/>
      <c r="R305" s="201"/>
    </row>
    <row r="306" spans="1:18" x14ac:dyDescent="0.2">
      <c r="A306" s="113"/>
      <c r="B306" s="200"/>
      <c r="C306" s="200"/>
      <c r="D306" s="201"/>
      <c r="E306" s="113"/>
      <c r="F306" s="113"/>
      <c r="G306" s="113"/>
      <c r="H306" s="113"/>
      <c r="I306" s="203"/>
      <c r="J306" s="203"/>
      <c r="K306" s="203"/>
      <c r="L306" s="203"/>
      <c r="M306" s="203"/>
      <c r="N306" s="203"/>
      <c r="O306" s="204"/>
      <c r="P306" s="204"/>
      <c r="Q306" s="201"/>
      <c r="R306" s="201"/>
    </row>
    <row r="307" spans="1:18" x14ac:dyDescent="0.2">
      <c r="A307" s="113"/>
      <c r="B307" s="200"/>
      <c r="C307" s="200"/>
      <c r="D307" s="201"/>
      <c r="E307" s="113"/>
      <c r="F307" s="113"/>
      <c r="G307" s="113"/>
      <c r="H307" s="113"/>
      <c r="I307" s="203"/>
      <c r="J307" s="203"/>
      <c r="K307" s="203"/>
      <c r="L307" s="203"/>
      <c r="M307" s="203"/>
      <c r="N307" s="203"/>
      <c r="O307" s="204"/>
      <c r="P307" s="204"/>
      <c r="Q307" s="201"/>
      <c r="R307" s="201"/>
    </row>
    <row r="308" spans="1:18" x14ac:dyDescent="0.2">
      <c r="A308" s="113"/>
      <c r="B308" s="200"/>
      <c r="C308" s="200"/>
      <c r="D308" s="201"/>
      <c r="E308" s="113"/>
      <c r="F308" s="113"/>
      <c r="G308" s="113"/>
      <c r="H308" s="113"/>
      <c r="I308" s="203"/>
      <c r="J308" s="203"/>
      <c r="K308" s="203"/>
      <c r="L308" s="203"/>
      <c r="M308" s="203"/>
      <c r="N308" s="203"/>
      <c r="O308" s="204"/>
      <c r="P308" s="204"/>
      <c r="Q308" s="201"/>
      <c r="R308" s="201"/>
    </row>
    <row r="309" spans="1:18" x14ac:dyDescent="0.2">
      <c r="A309" s="113"/>
      <c r="B309" s="200"/>
      <c r="C309" s="200"/>
      <c r="D309" s="201"/>
      <c r="E309" s="113"/>
      <c r="F309" s="113"/>
      <c r="G309" s="113"/>
      <c r="H309" s="113"/>
      <c r="I309" s="203"/>
      <c r="J309" s="203"/>
      <c r="K309" s="203"/>
      <c r="L309" s="203"/>
      <c r="M309" s="203"/>
      <c r="N309" s="203"/>
      <c r="O309" s="204"/>
      <c r="P309" s="204"/>
      <c r="Q309" s="201"/>
      <c r="R309" s="201"/>
    </row>
    <row r="310" spans="1:18" x14ac:dyDescent="0.2">
      <c r="A310" s="113"/>
      <c r="B310" s="200"/>
      <c r="C310" s="200"/>
      <c r="D310" s="201"/>
      <c r="E310" s="113"/>
      <c r="F310" s="113"/>
      <c r="G310" s="113"/>
      <c r="H310" s="113"/>
      <c r="I310" s="203"/>
      <c r="J310" s="203"/>
      <c r="K310" s="203"/>
      <c r="L310" s="203"/>
      <c r="M310" s="203"/>
      <c r="N310" s="203"/>
      <c r="O310" s="204"/>
      <c r="P310" s="204"/>
      <c r="Q310" s="201"/>
      <c r="R310" s="201"/>
    </row>
    <row r="311" spans="1:18" x14ac:dyDescent="0.2">
      <c r="A311" s="113"/>
      <c r="B311" s="200"/>
      <c r="C311" s="200"/>
      <c r="D311" s="201"/>
      <c r="E311" s="113"/>
      <c r="F311" s="113"/>
      <c r="G311" s="113"/>
      <c r="H311" s="113"/>
      <c r="I311" s="203"/>
      <c r="J311" s="203"/>
      <c r="K311" s="203"/>
      <c r="L311" s="203"/>
      <c r="M311" s="203"/>
      <c r="N311" s="203"/>
      <c r="O311" s="204"/>
      <c r="P311" s="204"/>
      <c r="Q311" s="201"/>
      <c r="R311" s="201"/>
    </row>
    <row r="312" spans="1:18" x14ac:dyDescent="0.2">
      <c r="A312" s="113"/>
      <c r="B312" s="200"/>
      <c r="C312" s="200"/>
      <c r="D312" s="201"/>
      <c r="E312" s="113"/>
      <c r="F312" s="113"/>
      <c r="G312" s="113"/>
      <c r="H312" s="113"/>
      <c r="I312" s="203"/>
      <c r="J312" s="203"/>
      <c r="K312" s="203"/>
      <c r="L312" s="203"/>
      <c r="M312" s="203"/>
      <c r="N312" s="203"/>
      <c r="O312" s="204"/>
      <c r="P312" s="204"/>
      <c r="Q312" s="201"/>
      <c r="R312" s="201"/>
    </row>
    <row r="313" spans="1:18" x14ac:dyDescent="0.2">
      <c r="A313" s="113"/>
      <c r="B313" s="200"/>
      <c r="C313" s="200"/>
      <c r="D313" s="201"/>
      <c r="E313" s="113"/>
      <c r="F313" s="113"/>
      <c r="G313" s="113"/>
      <c r="H313" s="113"/>
      <c r="I313" s="203"/>
      <c r="J313" s="203"/>
      <c r="K313" s="203"/>
      <c r="L313" s="203"/>
      <c r="M313" s="203"/>
      <c r="N313" s="203"/>
      <c r="O313" s="204"/>
      <c r="P313" s="204"/>
      <c r="Q313" s="201"/>
      <c r="R313" s="201"/>
    </row>
    <row r="314" spans="1:18" x14ac:dyDescent="0.2">
      <c r="A314" s="113"/>
      <c r="B314" s="200"/>
      <c r="C314" s="200"/>
      <c r="D314" s="201"/>
      <c r="E314" s="113"/>
      <c r="F314" s="113"/>
      <c r="G314" s="113"/>
      <c r="H314" s="113"/>
      <c r="I314" s="203"/>
      <c r="J314" s="203"/>
      <c r="K314" s="203"/>
      <c r="L314" s="203"/>
      <c r="M314" s="203"/>
      <c r="N314" s="203"/>
      <c r="O314" s="204"/>
      <c r="P314" s="204"/>
      <c r="Q314" s="201"/>
      <c r="R314" s="201"/>
    </row>
    <row r="315" spans="1:18" x14ac:dyDescent="0.2">
      <c r="A315" s="113"/>
      <c r="B315" s="200"/>
      <c r="C315" s="200"/>
      <c r="D315" s="201"/>
      <c r="E315" s="113"/>
      <c r="F315" s="113"/>
      <c r="G315" s="113"/>
      <c r="H315" s="113"/>
      <c r="I315" s="203"/>
      <c r="J315" s="203"/>
      <c r="K315" s="203"/>
      <c r="L315" s="203"/>
      <c r="M315" s="203"/>
      <c r="N315" s="203"/>
      <c r="O315" s="204"/>
      <c r="P315" s="204"/>
      <c r="Q315" s="201"/>
      <c r="R315" s="201"/>
    </row>
    <row r="316" spans="1:18" x14ac:dyDescent="0.2">
      <c r="A316" s="113"/>
      <c r="B316" s="200"/>
      <c r="C316" s="200"/>
      <c r="D316" s="201"/>
      <c r="E316" s="113"/>
      <c r="F316" s="113"/>
      <c r="G316" s="113"/>
      <c r="H316" s="113"/>
      <c r="I316" s="203"/>
      <c r="J316" s="203"/>
      <c r="K316" s="203"/>
      <c r="L316" s="203"/>
      <c r="M316" s="203"/>
      <c r="N316" s="203"/>
      <c r="O316" s="204"/>
      <c r="P316" s="204"/>
      <c r="Q316" s="201"/>
      <c r="R316" s="201"/>
    </row>
    <row r="317" spans="1:18" x14ac:dyDescent="0.2">
      <c r="A317" s="113"/>
      <c r="B317" s="200"/>
      <c r="C317" s="200"/>
      <c r="D317" s="201"/>
      <c r="E317" s="113"/>
      <c r="F317" s="113"/>
      <c r="G317" s="113"/>
      <c r="H317" s="113"/>
      <c r="I317" s="203"/>
      <c r="J317" s="203"/>
      <c r="K317" s="203"/>
      <c r="L317" s="203"/>
      <c r="M317" s="203"/>
      <c r="N317" s="203"/>
      <c r="O317" s="204"/>
      <c r="P317" s="204"/>
      <c r="Q317" s="201"/>
      <c r="R317" s="201"/>
    </row>
    <row r="318" spans="1:18" x14ac:dyDescent="0.2">
      <c r="A318" s="113"/>
      <c r="B318" s="200"/>
      <c r="C318" s="200"/>
      <c r="D318" s="201"/>
      <c r="E318" s="113"/>
      <c r="F318" s="113"/>
      <c r="G318" s="113"/>
      <c r="H318" s="113"/>
      <c r="I318" s="203"/>
      <c r="J318" s="203"/>
      <c r="K318" s="203"/>
      <c r="L318" s="203"/>
      <c r="M318" s="203"/>
      <c r="N318" s="203"/>
      <c r="O318" s="204"/>
      <c r="P318" s="204"/>
      <c r="Q318" s="201"/>
      <c r="R318" s="201"/>
    </row>
    <row r="319" spans="1:18" x14ac:dyDescent="0.2">
      <c r="A319" s="113"/>
      <c r="B319" s="200"/>
      <c r="C319" s="200"/>
      <c r="D319" s="201"/>
      <c r="E319" s="113"/>
      <c r="F319" s="113"/>
      <c r="G319" s="113"/>
      <c r="H319" s="113"/>
      <c r="I319" s="203"/>
      <c r="J319" s="203"/>
      <c r="K319" s="203"/>
      <c r="L319" s="203"/>
      <c r="M319" s="203"/>
      <c r="N319" s="203"/>
      <c r="O319" s="204"/>
      <c r="P319" s="204"/>
      <c r="Q319" s="201"/>
      <c r="R319" s="201"/>
    </row>
    <row r="320" spans="1:18" x14ac:dyDescent="0.2">
      <c r="A320" s="113"/>
      <c r="B320" s="200"/>
      <c r="C320" s="200"/>
      <c r="D320" s="201"/>
      <c r="E320" s="113"/>
      <c r="F320" s="113"/>
      <c r="G320" s="113"/>
      <c r="H320" s="113"/>
      <c r="I320" s="203"/>
      <c r="J320" s="203"/>
      <c r="K320" s="203"/>
      <c r="L320" s="203"/>
      <c r="M320" s="203"/>
      <c r="N320" s="203"/>
      <c r="O320" s="204"/>
      <c r="P320" s="204"/>
      <c r="Q320" s="201"/>
      <c r="R320" s="201"/>
    </row>
    <row r="321" spans="1:18" x14ac:dyDescent="0.2">
      <c r="A321" s="113"/>
      <c r="B321" s="200"/>
      <c r="C321" s="200"/>
      <c r="D321" s="201"/>
      <c r="E321" s="113"/>
      <c r="F321" s="113"/>
      <c r="G321" s="113"/>
      <c r="H321" s="113"/>
      <c r="I321" s="203"/>
      <c r="J321" s="203"/>
      <c r="K321" s="203"/>
      <c r="L321" s="203"/>
      <c r="M321" s="203"/>
      <c r="N321" s="203"/>
      <c r="O321" s="204"/>
      <c r="P321" s="204"/>
      <c r="Q321" s="201"/>
      <c r="R321" s="201"/>
    </row>
    <row r="322" spans="1:18" x14ac:dyDescent="0.2">
      <c r="A322" s="113"/>
      <c r="B322" s="200"/>
      <c r="C322" s="200"/>
      <c r="D322" s="201"/>
      <c r="E322" s="113"/>
      <c r="F322" s="113"/>
      <c r="G322" s="113"/>
      <c r="H322" s="113"/>
      <c r="I322" s="203"/>
      <c r="J322" s="203"/>
      <c r="K322" s="203"/>
      <c r="L322" s="203"/>
      <c r="M322" s="203"/>
      <c r="N322" s="203"/>
      <c r="O322" s="204"/>
      <c r="P322" s="204"/>
      <c r="Q322" s="201"/>
      <c r="R322" s="201"/>
    </row>
    <row r="323" spans="1:18" x14ac:dyDescent="0.2">
      <c r="A323" s="113"/>
      <c r="B323" s="200"/>
      <c r="C323" s="200"/>
      <c r="D323" s="201"/>
      <c r="E323" s="113"/>
      <c r="F323" s="113"/>
      <c r="G323" s="113"/>
      <c r="H323" s="113"/>
      <c r="I323" s="203"/>
      <c r="J323" s="203"/>
      <c r="K323" s="203"/>
      <c r="L323" s="203"/>
      <c r="M323" s="203"/>
      <c r="N323" s="203"/>
      <c r="O323" s="204"/>
      <c r="P323" s="204"/>
      <c r="Q323" s="201"/>
      <c r="R323" s="201"/>
    </row>
    <row r="324" spans="1:18" x14ac:dyDescent="0.2">
      <c r="A324" s="113"/>
      <c r="B324" s="200"/>
      <c r="C324" s="200"/>
      <c r="D324" s="201"/>
      <c r="E324" s="113"/>
      <c r="F324" s="113"/>
      <c r="G324" s="113"/>
      <c r="H324" s="113"/>
      <c r="I324" s="203"/>
      <c r="J324" s="203"/>
      <c r="K324" s="203"/>
      <c r="L324" s="203"/>
      <c r="M324" s="203"/>
      <c r="N324" s="203"/>
      <c r="O324" s="204"/>
      <c r="P324" s="204"/>
      <c r="Q324" s="201"/>
      <c r="R324" s="201"/>
    </row>
    <row r="325" spans="1:18" x14ac:dyDescent="0.2">
      <c r="A325" s="113"/>
      <c r="B325" s="200"/>
      <c r="C325" s="200"/>
      <c r="D325" s="201"/>
      <c r="E325" s="113"/>
      <c r="F325" s="113"/>
      <c r="G325" s="113"/>
      <c r="H325" s="113"/>
      <c r="I325" s="203"/>
      <c r="J325" s="203"/>
      <c r="K325" s="203"/>
      <c r="L325" s="203"/>
      <c r="M325" s="203"/>
      <c r="N325" s="203"/>
      <c r="O325" s="204"/>
      <c r="P325" s="204"/>
      <c r="Q325" s="201"/>
      <c r="R325" s="201"/>
    </row>
    <row r="326" spans="1:18" x14ac:dyDescent="0.2">
      <c r="A326" s="113"/>
      <c r="B326" s="200"/>
      <c r="C326" s="200"/>
      <c r="D326" s="201"/>
      <c r="E326" s="113"/>
      <c r="F326" s="113"/>
      <c r="G326" s="113"/>
      <c r="H326" s="113"/>
      <c r="I326" s="203"/>
      <c r="J326" s="203"/>
      <c r="K326" s="203"/>
      <c r="L326" s="203"/>
      <c r="M326" s="203"/>
      <c r="N326" s="203"/>
      <c r="O326" s="204"/>
      <c r="P326" s="204"/>
      <c r="Q326" s="201"/>
      <c r="R326" s="201"/>
    </row>
    <row r="327" spans="1:18" x14ac:dyDescent="0.2">
      <c r="A327" s="113"/>
      <c r="B327" s="200"/>
      <c r="C327" s="200"/>
      <c r="D327" s="201"/>
      <c r="E327" s="113"/>
      <c r="F327" s="113"/>
      <c r="G327" s="113"/>
      <c r="H327" s="113"/>
      <c r="I327" s="203"/>
      <c r="J327" s="203"/>
      <c r="K327" s="203"/>
      <c r="L327" s="203"/>
      <c r="M327" s="203"/>
      <c r="N327" s="203"/>
      <c r="O327" s="204"/>
      <c r="P327" s="204"/>
      <c r="Q327" s="201"/>
      <c r="R327" s="201"/>
    </row>
    <row r="328" spans="1:18" x14ac:dyDescent="0.2">
      <c r="A328" s="113"/>
      <c r="B328" s="200"/>
      <c r="C328" s="200"/>
      <c r="D328" s="201"/>
      <c r="E328" s="113"/>
      <c r="F328" s="113"/>
      <c r="G328" s="113"/>
      <c r="H328" s="113"/>
      <c r="I328" s="203"/>
      <c r="J328" s="203"/>
      <c r="K328" s="203"/>
      <c r="L328" s="203"/>
      <c r="M328" s="203"/>
      <c r="N328" s="203"/>
      <c r="O328" s="204"/>
      <c r="P328" s="204"/>
      <c r="Q328" s="201"/>
      <c r="R328" s="201"/>
    </row>
    <row r="329" spans="1:18" x14ac:dyDescent="0.2">
      <c r="A329" s="113"/>
      <c r="B329" s="200"/>
      <c r="C329" s="200"/>
      <c r="D329" s="201"/>
      <c r="E329" s="113"/>
      <c r="F329" s="113"/>
      <c r="G329" s="113"/>
      <c r="H329" s="113"/>
      <c r="I329" s="203"/>
      <c r="J329" s="203"/>
      <c r="K329" s="203"/>
      <c r="L329" s="203"/>
      <c r="M329" s="203"/>
      <c r="N329" s="203"/>
      <c r="O329" s="204"/>
      <c r="P329" s="204"/>
      <c r="Q329" s="201"/>
      <c r="R329" s="201"/>
    </row>
    <row r="330" spans="1:18" x14ac:dyDescent="0.2">
      <c r="A330" s="113"/>
      <c r="B330" s="200"/>
      <c r="C330" s="200"/>
      <c r="D330" s="201"/>
      <c r="E330" s="113"/>
      <c r="F330" s="113"/>
      <c r="G330" s="113"/>
      <c r="H330" s="113"/>
      <c r="I330" s="203"/>
      <c r="J330" s="203"/>
      <c r="K330" s="203"/>
      <c r="L330" s="203"/>
      <c r="M330" s="203"/>
      <c r="N330" s="203"/>
      <c r="O330" s="204"/>
      <c r="P330" s="204"/>
      <c r="Q330" s="201"/>
      <c r="R330" s="201"/>
    </row>
    <row r="331" spans="1:18" x14ac:dyDescent="0.2">
      <c r="A331" s="113"/>
      <c r="B331" s="200"/>
      <c r="C331" s="200"/>
      <c r="D331" s="201"/>
      <c r="E331" s="113"/>
      <c r="F331" s="113"/>
      <c r="G331" s="113"/>
      <c r="H331" s="113"/>
      <c r="I331" s="203"/>
      <c r="J331" s="203"/>
      <c r="K331" s="203"/>
      <c r="L331" s="203"/>
      <c r="M331" s="203"/>
      <c r="N331" s="203"/>
      <c r="O331" s="204"/>
      <c r="P331" s="204"/>
      <c r="Q331" s="201"/>
      <c r="R331" s="201"/>
    </row>
    <row r="332" spans="1:18" x14ac:dyDescent="0.2">
      <c r="A332" s="113"/>
      <c r="B332" s="200"/>
      <c r="C332" s="200"/>
      <c r="D332" s="201"/>
      <c r="E332" s="113"/>
      <c r="F332" s="113"/>
      <c r="G332" s="113"/>
      <c r="H332" s="113"/>
      <c r="I332" s="203"/>
      <c r="J332" s="203"/>
      <c r="K332" s="203"/>
      <c r="L332" s="203"/>
      <c r="M332" s="203"/>
      <c r="N332" s="203"/>
      <c r="O332" s="204"/>
      <c r="P332" s="204"/>
      <c r="Q332" s="201"/>
      <c r="R332" s="201"/>
    </row>
    <row r="333" spans="1:18" x14ac:dyDescent="0.2">
      <c r="A333" s="113"/>
      <c r="B333" s="200"/>
      <c r="C333" s="200"/>
      <c r="D333" s="201"/>
      <c r="E333" s="113"/>
      <c r="F333" s="113"/>
      <c r="G333" s="113"/>
      <c r="H333" s="113"/>
      <c r="I333" s="203"/>
      <c r="J333" s="203"/>
      <c r="K333" s="203"/>
      <c r="L333" s="203"/>
      <c r="M333" s="203"/>
      <c r="N333" s="203"/>
      <c r="O333" s="204"/>
      <c r="P333" s="204"/>
      <c r="Q333" s="201"/>
      <c r="R333" s="201"/>
    </row>
    <row r="334" spans="1:18" x14ac:dyDescent="0.2">
      <c r="A334" s="113"/>
      <c r="B334" s="200"/>
      <c r="C334" s="200"/>
      <c r="D334" s="201"/>
      <c r="E334" s="113"/>
      <c r="F334" s="113"/>
      <c r="G334" s="113"/>
      <c r="H334" s="113"/>
      <c r="I334" s="203"/>
      <c r="J334" s="203"/>
      <c r="K334" s="203"/>
      <c r="L334" s="203"/>
      <c r="M334" s="203"/>
      <c r="N334" s="203"/>
      <c r="O334" s="204"/>
      <c r="P334" s="204"/>
      <c r="Q334" s="201"/>
      <c r="R334" s="201"/>
    </row>
    <row r="335" spans="1:18" x14ac:dyDescent="0.2">
      <c r="A335" s="113"/>
      <c r="B335" s="200"/>
      <c r="C335" s="200"/>
      <c r="D335" s="201"/>
      <c r="E335" s="113"/>
      <c r="F335" s="113"/>
      <c r="G335" s="113"/>
      <c r="H335" s="113"/>
      <c r="I335" s="203"/>
      <c r="J335" s="203"/>
      <c r="K335" s="203"/>
      <c r="L335" s="203"/>
      <c r="M335" s="203"/>
      <c r="N335" s="203"/>
      <c r="O335" s="204"/>
      <c r="P335" s="204"/>
      <c r="Q335" s="201"/>
      <c r="R335" s="201"/>
    </row>
    <row r="336" spans="1:18" x14ac:dyDescent="0.2">
      <c r="A336" s="113"/>
      <c r="B336" s="200"/>
      <c r="C336" s="200"/>
      <c r="D336" s="201"/>
      <c r="E336" s="113"/>
      <c r="F336" s="113"/>
      <c r="G336" s="113"/>
      <c r="H336" s="113"/>
      <c r="I336" s="203"/>
      <c r="J336" s="203"/>
      <c r="K336" s="203"/>
      <c r="L336" s="203"/>
      <c r="M336" s="203"/>
      <c r="N336" s="203"/>
      <c r="O336" s="204"/>
      <c r="P336" s="204"/>
      <c r="Q336" s="201"/>
      <c r="R336" s="201"/>
    </row>
    <row r="337" spans="1:18" x14ac:dyDescent="0.2">
      <c r="A337" s="113"/>
      <c r="B337" s="200"/>
      <c r="C337" s="200"/>
      <c r="D337" s="201"/>
      <c r="E337" s="113"/>
      <c r="F337" s="113"/>
      <c r="G337" s="113"/>
      <c r="H337" s="113"/>
      <c r="I337" s="203"/>
      <c r="J337" s="203"/>
      <c r="K337" s="203"/>
      <c r="L337" s="203"/>
      <c r="M337" s="203"/>
      <c r="N337" s="203"/>
      <c r="O337" s="204"/>
      <c r="P337" s="204"/>
      <c r="Q337" s="201"/>
      <c r="R337" s="201"/>
    </row>
    <row r="338" spans="1:18" x14ac:dyDescent="0.2">
      <c r="A338" s="113"/>
      <c r="B338" s="200"/>
      <c r="C338" s="200"/>
      <c r="D338" s="201"/>
      <c r="E338" s="113"/>
      <c r="F338" s="113"/>
      <c r="G338" s="113"/>
      <c r="H338" s="113"/>
      <c r="I338" s="203"/>
      <c r="J338" s="203"/>
      <c r="K338" s="203"/>
      <c r="L338" s="203"/>
      <c r="M338" s="203"/>
      <c r="N338" s="203"/>
      <c r="O338" s="204"/>
      <c r="P338" s="204"/>
      <c r="Q338" s="201"/>
      <c r="R338" s="201"/>
    </row>
    <row r="339" spans="1:18" x14ac:dyDescent="0.2">
      <c r="A339" s="113"/>
      <c r="B339" s="200"/>
      <c r="C339" s="200"/>
      <c r="D339" s="201"/>
      <c r="E339" s="113"/>
      <c r="F339" s="113"/>
      <c r="G339" s="113"/>
      <c r="H339" s="113"/>
      <c r="I339" s="203"/>
      <c r="J339" s="203"/>
      <c r="K339" s="203"/>
      <c r="L339" s="203"/>
      <c r="M339" s="203"/>
      <c r="N339" s="203"/>
      <c r="O339" s="204"/>
      <c r="P339" s="204"/>
      <c r="Q339" s="201"/>
      <c r="R339" s="201"/>
    </row>
    <row r="340" spans="1:18" x14ac:dyDescent="0.2">
      <c r="A340" s="113"/>
      <c r="B340" s="200"/>
      <c r="C340" s="200"/>
      <c r="D340" s="201"/>
      <c r="E340" s="113"/>
      <c r="F340" s="113"/>
      <c r="G340" s="113"/>
      <c r="H340" s="113"/>
      <c r="I340" s="203"/>
      <c r="J340" s="203"/>
      <c r="K340" s="203"/>
      <c r="L340" s="203"/>
      <c r="M340" s="203"/>
      <c r="N340" s="203"/>
      <c r="O340" s="204"/>
      <c r="P340" s="204"/>
      <c r="Q340" s="201"/>
      <c r="R340" s="201"/>
    </row>
    <row r="341" spans="1:18" x14ac:dyDescent="0.2">
      <c r="A341" s="113"/>
      <c r="B341" s="200"/>
      <c r="C341" s="200"/>
      <c r="D341" s="201"/>
      <c r="E341" s="113"/>
      <c r="F341" s="113"/>
      <c r="G341" s="113"/>
      <c r="H341" s="113"/>
      <c r="I341" s="203"/>
      <c r="J341" s="203"/>
      <c r="K341" s="203"/>
      <c r="L341" s="203"/>
      <c r="M341" s="203"/>
      <c r="N341" s="203"/>
      <c r="O341" s="204"/>
      <c r="P341" s="204"/>
      <c r="Q341" s="201"/>
      <c r="R341" s="201"/>
    </row>
    <row r="342" spans="1:18" x14ac:dyDescent="0.2">
      <c r="A342" s="113"/>
      <c r="B342" s="200"/>
      <c r="C342" s="200"/>
      <c r="D342" s="201"/>
      <c r="E342" s="113"/>
      <c r="F342" s="113"/>
      <c r="G342" s="113"/>
      <c r="H342" s="113"/>
      <c r="I342" s="203"/>
      <c r="J342" s="203"/>
      <c r="K342" s="203"/>
      <c r="L342" s="203"/>
      <c r="M342" s="203"/>
      <c r="N342" s="203"/>
      <c r="O342" s="204"/>
      <c r="P342" s="204"/>
      <c r="Q342" s="201"/>
      <c r="R342" s="201"/>
    </row>
    <row r="343" spans="1:18" x14ac:dyDescent="0.2">
      <c r="A343" s="113"/>
      <c r="B343" s="200"/>
      <c r="C343" s="200"/>
      <c r="D343" s="201"/>
      <c r="E343" s="113"/>
      <c r="F343" s="113"/>
      <c r="G343" s="113"/>
      <c r="H343" s="113"/>
      <c r="I343" s="203"/>
      <c r="J343" s="203"/>
      <c r="K343" s="203"/>
      <c r="L343" s="203"/>
      <c r="M343" s="203"/>
      <c r="N343" s="203"/>
      <c r="O343" s="204"/>
      <c r="P343" s="204"/>
      <c r="Q343" s="201"/>
      <c r="R343" s="201"/>
    </row>
    <row r="344" spans="1:18" x14ac:dyDescent="0.2">
      <c r="A344" s="113"/>
      <c r="B344" s="200"/>
      <c r="C344" s="200"/>
      <c r="D344" s="201"/>
      <c r="E344" s="113"/>
      <c r="F344" s="113"/>
      <c r="G344" s="113"/>
      <c r="H344" s="113"/>
      <c r="I344" s="203"/>
      <c r="J344" s="203"/>
      <c r="K344" s="203"/>
      <c r="L344" s="203"/>
      <c r="M344" s="203"/>
      <c r="N344" s="203"/>
      <c r="O344" s="204"/>
      <c r="P344" s="204"/>
      <c r="Q344" s="201"/>
      <c r="R344" s="201"/>
    </row>
    <row r="345" spans="1:18" x14ac:dyDescent="0.2">
      <c r="A345" s="113"/>
      <c r="B345" s="200"/>
      <c r="C345" s="200"/>
      <c r="D345" s="201"/>
      <c r="E345" s="113"/>
      <c r="F345" s="113"/>
      <c r="G345" s="113"/>
      <c r="H345" s="113"/>
      <c r="I345" s="203"/>
      <c r="J345" s="203"/>
      <c r="K345" s="203"/>
      <c r="L345" s="203"/>
      <c r="M345" s="203"/>
      <c r="N345" s="203"/>
      <c r="O345" s="204"/>
      <c r="P345" s="204"/>
      <c r="Q345" s="201"/>
      <c r="R345" s="201"/>
    </row>
    <row r="346" spans="1:18" x14ac:dyDescent="0.2">
      <c r="A346" s="113"/>
      <c r="B346" s="200"/>
      <c r="C346" s="200"/>
      <c r="D346" s="201"/>
      <c r="E346" s="113"/>
      <c r="F346" s="113"/>
      <c r="G346" s="113"/>
      <c r="H346" s="113"/>
      <c r="I346" s="203"/>
      <c r="J346" s="203"/>
      <c r="K346" s="203"/>
      <c r="L346" s="203"/>
      <c r="M346" s="203"/>
      <c r="N346" s="203"/>
      <c r="O346" s="204"/>
      <c r="P346" s="204"/>
      <c r="Q346" s="201"/>
      <c r="R346" s="201"/>
    </row>
    <row r="347" spans="1:18" x14ac:dyDescent="0.2">
      <c r="A347" s="113"/>
      <c r="B347" s="200"/>
      <c r="C347" s="200"/>
      <c r="D347" s="201"/>
      <c r="E347" s="113"/>
      <c r="F347" s="113"/>
      <c r="G347" s="113"/>
      <c r="H347" s="113"/>
      <c r="I347" s="203"/>
      <c r="J347" s="203"/>
      <c r="K347" s="203"/>
      <c r="L347" s="203"/>
      <c r="M347" s="203"/>
      <c r="N347" s="203"/>
      <c r="O347" s="204"/>
      <c r="P347" s="204"/>
      <c r="Q347" s="201"/>
      <c r="R347" s="201"/>
    </row>
    <row r="348" spans="1:18" x14ac:dyDescent="0.2">
      <c r="A348" s="113"/>
      <c r="B348" s="200"/>
      <c r="C348" s="200"/>
      <c r="D348" s="201"/>
      <c r="E348" s="113"/>
      <c r="F348" s="113"/>
      <c r="G348" s="113"/>
      <c r="H348" s="113"/>
      <c r="I348" s="203"/>
      <c r="J348" s="203"/>
      <c r="K348" s="203"/>
      <c r="L348" s="203"/>
      <c r="M348" s="203"/>
      <c r="N348" s="203"/>
      <c r="O348" s="204"/>
      <c r="P348" s="204"/>
      <c r="Q348" s="201"/>
      <c r="R348" s="201"/>
    </row>
    <row r="349" spans="1:18" x14ac:dyDescent="0.2">
      <c r="A349" s="113"/>
      <c r="B349" s="200"/>
      <c r="C349" s="200"/>
      <c r="D349" s="201"/>
      <c r="E349" s="113"/>
      <c r="F349" s="113"/>
      <c r="G349" s="113"/>
      <c r="H349" s="113"/>
      <c r="I349" s="203"/>
      <c r="J349" s="203"/>
      <c r="K349" s="203"/>
      <c r="L349" s="203"/>
      <c r="M349" s="203"/>
      <c r="N349" s="203"/>
      <c r="O349" s="204"/>
      <c r="P349" s="204"/>
      <c r="Q349" s="201"/>
      <c r="R349" s="201"/>
    </row>
    <row r="350" spans="1:18" x14ac:dyDescent="0.2">
      <c r="A350" s="113"/>
      <c r="B350" s="200"/>
      <c r="C350" s="200"/>
      <c r="D350" s="201"/>
      <c r="E350" s="113"/>
      <c r="F350" s="113"/>
      <c r="G350" s="113"/>
      <c r="H350" s="113"/>
      <c r="I350" s="203"/>
      <c r="J350" s="203"/>
      <c r="K350" s="203"/>
      <c r="L350" s="203"/>
      <c r="M350" s="203"/>
      <c r="N350" s="203"/>
      <c r="O350" s="204"/>
      <c r="P350" s="204"/>
      <c r="Q350" s="201"/>
      <c r="R350" s="201"/>
    </row>
    <row r="351" spans="1:18" x14ac:dyDescent="0.2">
      <c r="A351" s="113"/>
      <c r="B351" s="200"/>
      <c r="C351" s="200"/>
      <c r="D351" s="201"/>
      <c r="E351" s="113"/>
      <c r="F351" s="113"/>
      <c r="G351" s="113"/>
      <c r="H351" s="113"/>
      <c r="I351" s="203"/>
      <c r="J351" s="203"/>
      <c r="K351" s="203"/>
      <c r="L351" s="203"/>
      <c r="M351" s="203"/>
      <c r="N351" s="203"/>
      <c r="O351" s="204"/>
      <c r="P351" s="204"/>
      <c r="Q351" s="201"/>
      <c r="R351" s="201"/>
    </row>
    <row r="352" spans="1:18" x14ac:dyDescent="0.2">
      <c r="A352" s="113"/>
      <c r="B352" s="200"/>
      <c r="C352" s="200"/>
      <c r="D352" s="201"/>
      <c r="E352" s="113"/>
      <c r="F352" s="113"/>
      <c r="G352" s="113"/>
      <c r="H352" s="113"/>
      <c r="I352" s="203"/>
      <c r="J352" s="203"/>
      <c r="K352" s="203"/>
      <c r="L352" s="203"/>
      <c r="M352" s="203"/>
      <c r="N352" s="203"/>
      <c r="O352" s="204"/>
      <c r="P352" s="204"/>
      <c r="Q352" s="201"/>
      <c r="R352" s="201"/>
    </row>
    <row r="353" spans="1:18" x14ac:dyDescent="0.2">
      <c r="A353" s="113"/>
      <c r="B353" s="200"/>
      <c r="C353" s="200"/>
      <c r="D353" s="201"/>
      <c r="E353" s="113"/>
      <c r="F353" s="113"/>
      <c r="G353" s="113"/>
      <c r="H353" s="113"/>
      <c r="I353" s="203"/>
      <c r="J353" s="203"/>
      <c r="K353" s="203"/>
      <c r="L353" s="203"/>
      <c r="M353" s="203"/>
      <c r="N353" s="203"/>
      <c r="O353" s="204"/>
      <c r="P353" s="204"/>
      <c r="Q353" s="201"/>
      <c r="R353" s="201"/>
    </row>
    <row r="354" spans="1:18" x14ac:dyDescent="0.2">
      <c r="A354" s="113"/>
      <c r="B354" s="200"/>
      <c r="C354" s="200"/>
      <c r="D354" s="201"/>
      <c r="E354" s="113"/>
      <c r="F354" s="113"/>
      <c r="G354" s="113"/>
      <c r="H354" s="113"/>
      <c r="I354" s="203"/>
      <c r="J354" s="203"/>
      <c r="K354" s="203"/>
      <c r="L354" s="203"/>
      <c r="M354" s="203"/>
      <c r="N354" s="203"/>
      <c r="O354" s="204"/>
      <c r="P354" s="204"/>
      <c r="Q354" s="201"/>
      <c r="R354" s="201"/>
    </row>
    <row r="355" spans="1:18" x14ac:dyDescent="0.2">
      <c r="A355" s="113"/>
      <c r="B355" s="200"/>
      <c r="C355" s="200"/>
      <c r="D355" s="201"/>
      <c r="E355" s="113"/>
      <c r="F355" s="113"/>
      <c r="G355" s="113"/>
      <c r="H355" s="113"/>
      <c r="I355" s="203"/>
      <c r="J355" s="203"/>
      <c r="K355" s="203"/>
      <c r="L355" s="203"/>
      <c r="M355" s="203"/>
      <c r="N355" s="203"/>
      <c r="O355" s="204"/>
      <c r="P355" s="204"/>
      <c r="Q355" s="201"/>
      <c r="R355" s="201"/>
    </row>
    <row r="356" spans="1:18" x14ac:dyDescent="0.2">
      <c r="A356" s="113"/>
      <c r="B356" s="200"/>
      <c r="C356" s="200"/>
      <c r="D356" s="201"/>
      <c r="E356" s="113"/>
      <c r="F356" s="113"/>
      <c r="G356" s="113"/>
      <c r="H356" s="113"/>
      <c r="I356" s="203"/>
      <c r="J356" s="203"/>
      <c r="K356" s="203"/>
      <c r="L356" s="203"/>
      <c r="M356" s="203"/>
      <c r="N356" s="203"/>
      <c r="O356" s="204"/>
      <c r="P356" s="204"/>
      <c r="Q356" s="201"/>
      <c r="R356" s="201"/>
    </row>
    <row r="357" spans="1:18" x14ac:dyDescent="0.2">
      <c r="A357" s="113"/>
      <c r="B357" s="200"/>
      <c r="C357" s="200"/>
      <c r="D357" s="201"/>
      <c r="E357" s="113"/>
      <c r="F357" s="113"/>
      <c r="G357" s="113"/>
      <c r="H357" s="113"/>
      <c r="I357" s="203"/>
      <c r="J357" s="203"/>
      <c r="K357" s="203"/>
      <c r="L357" s="203"/>
      <c r="M357" s="203"/>
      <c r="N357" s="203"/>
      <c r="O357" s="204"/>
      <c r="P357" s="204"/>
      <c r="Q357" s="201"/>
      <c r="R357" s="201"/>
    </row>
    <row r="358" spans="1:18" x14ac:dyDescent="0.2">
      <c r="A358" s="113"/>
      <c r="B358" s="200"/>
      <c r="C358" s="200"/>
      <c r="D358" s="201"/>
      <c r="E358" s="113"/>
      <c r="F358" s="113"/>
      <c r="G358" s="113"/>
      <c r="H358" s="113"/>
      <c r="I358" s="203"/>
      <c r="J358" s="203"/>
      <c r="K358" s="203"/>
      <c r="L358" s="203"/>
      <c r="M358" s="203"/>
      <c r="N358" s="203"/>
      <c r="O358" s="204"/>
      <c r="P358" s="204"/>
      <c r="Q358" s="201"/>
      <c r="R358" s="201"/>
    </row>
    <row r="359" spans="1:18" x14ac:dyDescent="0.2">
      <c r="A359" s="113"/>
      <c r="B359" s="200"/>
      <c r="C359" s="200"/>
      <c r="D359" s="201"/>
      <c r="E359" s="113"/>
      <c r="F359" s="113"/>
      <c r="G359" s="113"/>
      <c r="H359" s="113"/>
      <c r="I359" s="203"/>
      <c r="J359" s="203"/>
      <c r="K359" s="203"/>
      <c r="L359" s="203"/>
      <c r="M359" s="203"/>
      <c r="N359" s="203"/>
      <c r="O359" s="204"/>
      <c r="P359" s="204"/>
      <c r="Q359" s="201"/>
      <c r="R359" s="201"/>
    </row>
    <row r="360" spans="1:18" x14ac:dyDescent="0.2">
      <c r="A360" s="113"/>
      <c r="B360" s="200"/>
      <c r="C360" s="200"/>
      <c r="D360" s="201"/>
      <c r="E360" s="113"/>
      <c r="F360" s="113"/>
      <c r="G360" s="113"/>
      <c r="H360" s="113"/>
      <c r="I360" s="203"/>
      <c r="J360" s="203"/>
      <c r="K360" s="203"/>
      <c r="L360" s="203"/>
      <c r="M360" s="203"/>
      <c r="N360" s="203"/>
      <c r="O360" s="204"/>
      <c r="P360" s="204"/>
      <c r="Q360" s="201"/>
      <c r="R360" s="201"/>
    </row>
    <row r="361" spans="1:18" x14ac:dyDescent="0.2">
      <c r="A361" s="113"/>
      <c r="B361" s="200"/>
      <c r="C361" s="200"/>
      <c r="D361" s="201"/>
      <c r="E361" s="113"/>
      <c r="F361" s="113"/>
      <c r="G361" s="113"/>
      <c r="H361" s="113"/>
      <c r="I361" s="203"/>
      <c r="J361" s="203"/>
      <c r="K361" s="203"/>
      <c r="L361" s="203"/>
      <c r="M361" s="203"/>
      <c r="N361" s="203"/>
      <c r="O361" s="204"/>
      <c r="P361" s="204"/>
      <c r="Q361" s="201"/>
      <c r="R361" s="201"/>
    </row>
    <row r="362" spans="1:18" x14ac:dyDescent="0.2">
      <c r="A362" s="113"/>
      <c r="B362" s="200"/>
      <c r="C362" s="200"/>
      <c r="D362" s="201"/>
      <c r="E362" s="113"/>
      <c r="F362" s="113"/>
      <c r="G362" s="113"/>
      <c r="H362" s="113"/>
      <c r="I362" s="203"/>
      <c r="J362" s="203"/>
      <c r="K362" s="203"/>
      <c r="L362" s="203"/>
      <c r="M362" s="203"/>
      <c r="N362" s="203"/>
      <c r="O362" s="204"/>
      <c r="P362" s="204"/>
      <c r="Q362" s="201"/>
      <c r="R362" s="201"/>
    </row>
    <row r="363" spans="1:18" x14ac:dyDescent="0.2">
      <c r="A363" s="113"/>
      <c r="B363" s="200"/>
      <c r="C363" s="200"/>
      <c r="D363" s="201"/>
      <c r="E363" s="113"/>
      <c r="F363" s="113"/>
      <c r="G363" s="113"/>
      <c r="H363" s="113"/>
      <c r="I363" s="203"/>
      <c r="J363" s="203"/>
      <c r="K363" s="203"/>
      <c r="L363" s="203"/>
      <c r="M363" s="203"/>
      <c r="N363" s="203"/>
      <c r="O363" s="204"/>
      <c r="P363" s="204"/>
      <c r="Q363" s="201"/>
      <c r="R363" s="201"/>
    </row>
    <row r="364" spans="1:18" x14ac:dyDescent="0.2">
      <c r="A364" s="113"/>
      <c r="B364" s="200"/>
      <c r="C364" s="200"/>
      <c r="D364" s="201"/>
      <c r="E364" s="113"/>
      <c r="F364" s="113"/>
      <c r="G364" s="113"/>
      <c r="H364" s="113"/>
      <c r="I364" s="203"/>
      <c r="J364" s="203"/>
      <c r="K364" s="203"/>
      <c r="L364" s="203"/>
      <c r="M364" s="203"/>
      <c r="N364" s="203"/>
      <c r="O364" s="204"/>
      <c r="P364" s="204"/>
      <c r="Q364" s="201"/>
      <c r="R364" s="201"/>
    </row>
    <row r="365" spans="1:18" x14ac:dyDescent="0.2">
      <c r="A365" s="113"/>
      <c r="B365" s="200"/>
      <c r="C365" s="200"/>
      <c r="D365" s="201"/>
      <c r="E365" s="113"/>
      <c r="F365" s="113"/>
      <c r="G365" s="113"/>
      <c r="H365" s="113"/>
      <c r="I365" s="203"/>
      <c r="J365" s="203"/>
      <c r="K365" s="203"/>
      <c r="L365" s="203"/>
      <c r="M365" s="203"/>
      <c r="N365" s="203"/>
      <c r="O365" s="204"/>
      <c r="P365" s="204"/>
      <c r="Q365" s="201"/>
      <c r="R365" s="201"/>
    </row>
    <row r="366" spans="1:18" x14ac:dyDescent="0.2">
      <c r="A366" s="113"/>
      <c r="B366" s="200"/>
      <c r="C366" s="200"/>
      <c r="D366" s="201"/>
      <c r="E366" s="113"/>
      <c r="F366" s="113"/>
      <c r="G366" s="113"/>
      <c r="H366" s="113"/>
      <c r="I366" s="203"/>
      <c r="J366" s="203"/>
      <c r="K366" s="203"/>
      <c r="L366" s="203"/>
      <c r="M366" s="203"/>
      <c r="N366" s="203"/>
      <c r="O366" s="204"/>
      <c r="P366" s="204"/>
      <c r="Q366" s="201"/>
      <c r="R366" s="201"/>
    </row>
    <row r="367" spans="1:18" x14ac:dyDescent="0.2">
      <c r="A367" s="113"/>
      <c r="B367" s="200"/>
      <c r="C367" s="200"/>
      <c r="D367" s="201"/>
      <c r="E367" s="113"/>
      <c r="F367" s="113"/>
      <c r="G367" s="113"/>
      <c r="H367" s="113"/>
      <c r="I367" s="203"/>
      <c r="J367" s="203"/>
      <c r="K367" s="203"/>
      <c r="L367" s="203"/>
      <c r="M367" s="203"/>
      <c r="N367" s="203"/>
      <c r="O367" s="204"/>
      <c r="P367" s="204"/>
      <c r="Q367" s="201"/>
      <c r="R367" s="201"/>
    </row>
    <row r="368" spans="1:18" x14ac:dyDescent="0.2">
      <c r="A368" s="113"/>
      <c r="B368" s="200"/>
      <c r="C368" s="200"/>
      <c r="D368" s="201"/>
      <c r="E368" s="113"/>
      <c r="F368" s="113"/>
      <c r="G368" s="113"/>
      <c r="H368" s="113"/>
      <c r="I368" s="203"/>
      <c r="J368" s="203"/>
      <c r="K368" s="203"/>
      <c r="L368" s="203"/>
      <c r="M368" s="203"/>
      <c r="N368" s="203"/>
      <c r="O368" s="204"/>
      <c r="P368" s="204"/>
      <c r="Q368" s="201"/>
      <c r="R368" s="201"/>
    </row>
    <row r="369" spans="1:18" x14ac:dyDescent="0.2">
      <c r="A369" s="113"/>
      <c r="B369" s="200"/>
      <c r="C369" s="200"/>
      <c r="D369" s="201"/>
      <c r="E369" s="113"/>
      <c r="F369" s="113"/>
      <c r="G369" s="113"/>
      <c r="H369" s="113"/>
      <c r="I369" s="203"/>
      <c r="J369" s="203"/>
      <c r="K369" s="203"/>
      <c r="L369" s="203"/>
      <c r="M369" s="203"/>
      <c r="N369" s="203"/>
      <c r="O369" s="204"/>
      <c r="P369" s="204"/>
      <c r="Q369" s="201"/>
      <c r="R369" s="201"/>
    </row>
    <row r="370" spans="1:18" x14ac:dyDescent="0.2">
      <c r="A370" s="113"/>
      <c r="B370" s="200"/>
      <c r="C370" s="200"/>
      <c r="D370" s="201"/>
      <c r="E370" s="113"/>
      <c r="F370" s="113"/>
      <c r="G370" s="113"/>
      <c r="H370" s="113"/>
      <c r="I370" s="203"/>
      <c r="J370" s="203"/>
      <c r="K370" s="203"/>
      <c r="L370" s="203"/>
      <c r="M370" s="203"/>
      <c r="N370" s="203"/>
      <c r="O370" s="204"/>
      <c r="P370" s="204"/>
      <c r="Q370" s="201"/>
      <c r="R370" s="201"/>
    </row>
    <row r="371" spans="1:18" x14ac:dyDescent="0.2">
      <c r="A371" s="113"/>
      <c r="B371" s="200"/>
      <c r="C371" s="200"/>
      <c r="D371" s="201"/>
      <c r="E371" s="113"/>
      <c r="F371" s="113"/>
      <c r="G371" s="113"/>
      <c r="H371" s="113"/>
      <c r="I371" s="203"/>
      <c r="J371" s="203"/>
      <c r="K371" s="203"/>
      <c r="L371" s="203"/>
      <c r="M371" s="203"/>
      <c r="N371" s="203"/>
      <c r="O371" s="204"/>
      <c r="P371" s="204"/>
      <c r="Q371" s="201"/>
      <c r="R371" s="201"/>
    </row>
    <row r="372" spans="1:18" x14ac:dyDescent="0.2">
      <c r="A372" s="113"/>
      <c r="B372" s="200"/>
      <c r="C372" s="200"/>
      <c r="D372" s="201"/>
      <c r="E372" s="113"/>
      <c r="F372" s="113"/>
      <c r="G372" s="113"/>
      <c r="H372" s="113"/>
      <c r="I372" s="203"/>
      <c r="J372" s="203"/>
      <c r="K372" s="203"/>
      <c r="L372" s="203"/>
      <c r="M372" s="203"/>
      <c r="N372" s="203"/>
      <c r="O372" s="204"/>
      <c r="P372" s="204"/>
      <c r="Q372" s="201"/>
      <c r="R372" s="201"/>
    </row>
    <row r="373" spans="1:18" x14ac:dyDescent="0.2">
      <c r="A373" s="113"/>
      <c r="B373" s="200"/>
      <c r="C373" s="200"/>
      <c r="D373" s="201"/>
      <c r="E373" s="113"/>
      <c r="F373" s="113"/>
      <c r="G373" s="113"/>
      <c r="H373" s="113"/>
      <c r="I373" s="203"/>
      <c r="J373" s="203"/>
      <c r="K373" s="203"/>
      <c r="L373" s="203"/>
      <c r="M373" s="203"/>
      <c r="N373" s="203"/>
      <c r="O373" s="204"/>
      <c r="P373" s="204"/>
      <c r="Q373" s="201"/>
      <c r="R373" s="201"/>
    </row>
    <row r="374" spans="1:18" x14ac:dyDescent="0.2">
      <c r="A374" s="113"/>
      <c r="B374" s="200"/>
      <c r="C374" s="200"/>
      <c r="D374" s="201"/>
      <c r="E374" s="113"/>
      <c r="F374" s="113"/>
      <c r="G374" s="113"/>
      <c r="H374" s="113"/>
      <c r="I374" s="203"/>
      <c r="J374" s="203"/>
      <c r="K374" s="203"/>
      <c r="L374" s="203"/>
      <c r="M374" s="203"/>
      <c r="N374" s="203"/>
      <c r="O374" s="204"/>
      <c r="P374" s="204"/>
      <c r="Q374" s="201"/>
      <c r="R374" s="201"/>
    </row>
    <row r="375" spans="1:18" x14ac:dyDescent="0.2">
      <c r="A375" s="113"/>
      <c r="B375" s="200"/>
      <c r="C375" s="200"/>
      <c r="D375" s="201"/>
      <c r="E375" s="113"/>
      <c r="F375" s="113"/>
      <c r="G375" s="113"/>
      <c r="H375" s="113"/>
      <c r="I375" s="203"/>
      <c r="J375" s="203"/>
      <c r="K375" s="203"/>
      <c r="L375" s="203"/>
      <c r="M375" s="203"/>
      <c r="N375" s="203"/>
      <c r="O375" s="204"/>
      <c r="P375" s="204"/>
      <c r="Q375" s="201"/>
      <c r="R375" s="201"/>
    </row>
    <row r="376" spans="1:18" x14ac:dyDescent="0.2">
      <c r="A376" s="113"/>
      <c r="B376" s="200"/>
      <c r="C376" s="200"/>
      <c r="D376" s="201"/>
      <c r="E376" s="113"/>
      <c r="F376" s="113"/>
      <c r="G376" s="113"/>
      <c r="H376" s="113"/>
      <c r="I376" s="203"/>
      <c r="J376" s="203"/>
      <c r="K376" s="203"/>
      <c r="L376" s="203"/>
      <c r="M376" s="203"/>
      <c r="N376" s="203"/>
      <c r="O376" s="204"/>
      <c r="P376" s="204"/>
      <c r="Q376" s="201"/>
      <c r="R376" s="201"/>
    </row>
    <row r="377" spans="1:18" x14ac:dyDescent="0.2">
      <c r="A377" s="113"/>
      <c r="B377" s="200"/>
      <c r="C377" s="200"/>
      <c r="D377" s="201"/>
      <c r="E377" s="113"/>
      <c r="F377" s="113"/>
      <c r="G377" s="113"/>
      <c r="H377" s="113"/>
      <c r="I377" s="203"/>
      <c r="J377" s="203"/>
      <c r="K377" s="203"/>
      <c r="L377" s="203"/>
      <c r="M377" s="203"/>
      <c r="N377" s="203"/>
      <c r="O377" s="204"/>
      <c r="P377" s="204"/>
      <c r="Q377" s="201"/>
      <c r="R377" s="201"/>
    </row>
    <row r="378" spans="1:18" x14ac:dyDescent="0.2">
      <c r="A378" s="113"/>
      <c r="B378" s="200"/>
      <c r="C378" s="200"/>
      <c r="D378" s="201"/>
      <c r="E378" s="113"/>
      <c r="F378" s="113"/>
      <c r="G378" s="113"/>
      <c r="H378" s="113"/>
      <c r="I378" s="203"/>
      <c r="J378" s="203"/>
      <c r="K378" s="203"/>
      <c r="L378" s="203"/>
      <c r="M378" s="203"/>
      <c r="N378" s="203"/>
      <c r="O378" s="204"/>
      <c r="P378" s="204"/>
      <c r="Q378" s="201"/>
      <c r="R378" s="201"/>
    </row>
    <row r="379" spans="1:18" x14ac:dyDescent="0.2">
      <c r="A379" s="113"/>
      <c r="B379" s="200"/>
      <c r="C379" s="200"/>
      <c r="D379" s="201"/>
      <c r="E379" s="113"/>
      <c r="F379" s="113"/>
      <c r="G379" s="113"/>
      <c r="H379" s="113"/>
      <c r="I379" s="203"/>
      <c r="J379" s="203"/>
      <c r="K379" s="203"/>
      <c r="L379" s="203"/>
      <c r="M379" s="203"/>
      <c r="N379" s="203"/>
      <c r="O379" s="204"/>
      <c r="P379" s="204"/>
      <c r="Q379" s="201"/>
      <c r="R379" s="201"/>
    </row>
    <row r="380" spans="1:18" x14ac:dyDescent="0.2">
      <c r="A380" s="113"/>
      <c r="B380" s="200"/>
      <c r="C380" s="200"/>
      <c r="D380" s="201"/>
      <c r="E380" s="113"/>
      <c r="F380" s="113"/>
      <c r="G380" s="113"/>
      <c r="H380" s="113"/>
      <c r="I380" s="203"/>
      <c r="J380" s="203"/>
      <c r="K380" s="203"/>
      <c r="L380" s="203"/>
      <c r="M380" s="203"/>
      <c r="N380" s="203"/>
      <c r="O380" s="204"/>
      <c r="P380" s="204"/>
      <c r="Q380" s="201"/>
      <c r="R380" s="201"/>
    </row>
    <row r="381" spans="1:18" x14ac:dyDescent="0.2">
      <c r="A381" s="113"/>
      <c r="B381" s="200"/>
      <c r="C381" s="200"/>
      <c r="D381" s="201"/>
      <c r="E381" s="113"/>
      <c r="F381" s="113"/>
      <c r="G381" s="113"/>
      <c r="H381" s="113"/>
      <c r="I381" s="203"/>
      <c r="J381" s="203"/>
      <c r="K381" s="203"/>
      <c r="L381" s="203"/>
      <c r="M381" s="203"/>
      <c r="N381" s="203"/>
      <c r="O381" s="204"/>
      <c r="P381" s="204"/>
      <c r="Q381" s="201"/>
      <c r="R381" s="201"/>
    </row>
    <row r="382" spans="1:18" x14ac:dyDescent="0.2">
      <c r="A382" s="113"/>
      <c r="B382" s="200"/>
      <c r="C382" s="200"/>
      <c r="D382" s="201"/>
      <c r="E382" s="113"/>
      <c r="F382" s="113"/>
      <c r="G382" s="113"/>
      <c r="H382" s="113"/>
      <c r="I382" s="203"/>
      <c r="J382" s="203"/>
      <c r="K382" s="203"/>
      <c r="L382" s="203"/>
      <c r="M382" s="203"/>
      <c r="N382" s="203"/>
      <c r="O382" s="204"/>
      <c r="P382" s="204"/>
      <c r="Q382" s="201"/>
      <c r="R382" s="201"/>
    </row>
    <row r="383" spans="1:18" x14ac:dyDescent="0.2">
      <c r="A383" s="113"/>
      <c r="B383" s="200"/>
      <c r="C383" s="200"/>
      <c r="D383" s="201"/>
      <c r="E383" s="113"/>
      <c r="F383" s="113"/>
      <c r="G383" s="113"/>
      <c r="H383" s="113"/>
      <c r="I383" s="203"/>
      <c r="J383" s="203"/>
      <c r="K383" s="203"/>
      <c r="L383" s="203"/>
      <c r="M383" s="203"/>
      <c r="N383" s="203"/>
      <c r="O383" s="204"/>
      <c r="P383" s="204"/>
      <c r="Q383" s="201"/>
      <c r="R383" s="201"/>
    </row>
    <row r="384" spans="1:18" x14ac:dyDescent="0.2">
      <c r="A384" s="113"/>
      <c r="B384" s="200"/>
      <c r="C384" s="200"/>
      <c r="D384" s="201"/>
      <c r="E384" s="113"/>
      <c r="F384" s="113"/>
      <c r="G384" s="113"/>
      <c r="H384" s="113"/>
      <c r="I384" s="203"/>
      <c r="J384" s="203"/>
      <c r="K384" s="203"/>
      <c r="L384" s="203"/>
      <c r="M384" s="203"/>
      <c r="N384" s="203"/>
      <c r="O384" s="204"/>
      <c r="P384" s="204"/>
      <c r="Q384" s="201"/>
      <c r="R384" s="201"/>
    </row>
    <row r="385" spans="1:18" x14ac:dyDescent="0.2">
      <c r="A385" s="113"/>
      <c r="B385" s="200"/>
      <c r="C385" s="200"/>
      <c r="D385" s="201"/>
      <c r="E385" s="113"/>
      <c r="F385" s="113"/>
      <c r="G385" s="113"/>
      <c r="H385" s="113"/>
      <c r="I385" s="203"/>
      <c r="J385" s="203"/>
      <c r="K385" s="203"/>
      <c r="L385" s="203"/>
      <c r="M385" s="203"/>
      <c r="N385" s="203"/>
      <c r="O385" s="204"/>
      <c r="P385" s="204"/>
      <c r="Q385" s="201"/>
      <c r="R385" s="201"/>
    </row>
    <row r="386" spans="1:18" x14ac:dyDescent="0.2">
      <c r="A386" s="113"/>
      <c r="B386" s="200"/>
      <c r="C386" s="200"/>
      <c r="D386" s="201"/>
      <c r="E386" s="113"/>
      <c r="F386" s="113"/>
      <c r="G386" s="113"/>
      <c r="H386" s="113"/>
      <c r="I386" s="203"/>
      <c r="J386" s="203"/>
      <c r="K386" s="203"/>
      <c r="L386" s="203"/>
      <c r="M386" s="203"/>
      <c r="N386" s="203"/>
      <c r="O386" s="204"/>
      <c r="P386" s="204"/>
      <c r="Q386" s="201"/>
      <c r="R386" s="201"/>
    </row>
    <row r="387" spans="1:18" x14ac:dyDescent="0.2">
      <c r="A387" s="113"/>
      <c r="B387" s="200"/>
      <c r="C387" s="200"/>
      <c r="D387" s="201"/>
      <c r="E387" s="113"/>
      <c r="F387" s="113"/>
      <c r="G387" s="113"/>
      <c r="H387" s="113"/>
      <c r="I387" s="203"/>
      <c r="J387" s="203"/>
      <c r="K387" s="203"/>
      <c r="L387" s="203"/>
      <c r="M387" s="203"/>
      <c r="N387" s="203"/>
      <c r="O387" s="204"/>
      <c r="P387" s="204"/>
      <c r="Q387" s="201"/>
      <c r="R387" s="201"/>
    </row>
    <row r="388" spans="1:18" x14ac:dyDescent="0.2">
      <c r="A388" s="113"/>
      <c r="B388" s="200"/>
      <c r="C388" s="200"/>
      <c r="D388" s="201"/>
      <c r="E388" s="113"/>
      <c r="F388" s="113"/>
      <c r="G388" s="113"/>
      <c r="H388" s="113"/>
      <c r="I388" s="203"/>
      <c r="J388" s="203"/>
      <c r="K388" s="203"/>
      <c r="L388" s="203"/>
      <c r="M388" s="203"/>
      <c r="N388" s="203"/>
      <c r="O388" s="204"/>
      <c r="P388" s="204"/>
      <c r="Q388" s="201"/>
      <c r="R388" s="201"/>
    </row>
    <row r="389" spans="1:18" x14ac:dyDescent="0.2">
      <c r="A389" s="113"/>
      <c r="B389" s="200"/>
      <c r="C389" s="200"/>
      <c r="D389" s="201"/>
      <c r="E389" s="113"/>
      <c r="F389" s="113"/>
      <c r="G389" s="113"/>
      <c r="H389" s="113"/>
      <c r="I389" s="203"/>
      <c r="J389" s="203"/>
      <c r="K389" s="203"/>
      <c r="L389" s="203"/>
      <c r="M389" s="203"/>
      <c r="N389" s="203"/>
      <c r="O389" s="204"/>
      <c r="P389" s="204"/>
      <c r="Q389" s="201"/>
      <c r="R389" s="201"/>
    </row>
    <row r="390" spans="1:18" x14ac:dyDescent="0.2">
      <c r="A390" s="113"/>
      <c r="B390" s="200"/>
      <c r="C390" s="200"/>
      <c r="D390" s="201"/>
      <c r="E390" s="113"/>
      <c r="F390" s="113"/>
      <c r="G390" s="113"/>
      <c r="H390" s="113"/>
      <c r="I390" s="203"/>
      <c r="J390" s="203"/>
      <c r="K390" s="203"/>
      <c r="L390" s="203"/>
      <c r="M390" s="203"/>
      <c r="N390" s="203"/>
      <c r="O390" s="204"/>
      <c r="P390" s="204"/>
      <c r="Q390" s="201"/>
      <c r="R390" s="201"/>
    </row>
    <row r="391" spans="1:18" x14ac:dyDescent="0.2">
      <c r="A391" s="113"/>
      <c r="B391" s="200"/>
      <c r="C391" s="200"/>
      <c r="D391" s="201"/>
      <c r="E391" s="113"/>
      <c r="F391" s="113"/>
      <c r="G391" s="113"/>
      <c r="H391" s="113"/>
      <c r="I391" s="203"/>
      <c r="J391" s="203"/>
      <c r="K391" s="203"/>
      <c r="L391" s="203"/>
      <c r="M391" s="203"/>
      <c r="N391" s="203"/>
      <c r="O391" s="204"/>
      <c r="P391" s="204"/>
      <c r="Q391" s="201"/>
      <c r="R391" s="201"/>
    </row>
    <row r="392" spans="1:18" x14ac:dyDescent="0.2">
      <c r="A392" s="113"/>
      <c r="B392" s="200"/>
      <c r="C392" s="200"/>
      <c r="D392" s="201"/>
      <c r="E392" s="113"/>
      <c r="F392" s="113"/>
      <c r="G392" s="113"/>
      <c r="H392" s="113"/>
      <c r="I392" s="203"/>
      <c r="J392" s="203"/>
      <c r="K392" s="203"/>
      <c r="L392" s="203"/>
      <c r="M392" s="203"/>
      <c r="N392" s="203"/>
      <c r="O392" s="204"/>
      <c r="P392" s="204"/>
      <c r="Q392" s="201"/>
      <c r="R392" s="201"/>
    </row>
    <row r="393" spans="1:18" x14ac:dyDescent="0.2">
      <c r="A393" s="113"/>
      <c r="B393" s="200"/>
      <c r="C393" s="200"/>
      <c r="D393" s="201"/>
      <c r="E393" s="113"/>
      <c r="F393" s="113"/>
      <c r="G393" s="113"/>
      <c r="H393" s="113"/>
      <c r="I393" s="203"/>
      <c r="J393" s="203"/>
      <c r="K393" s="203"/>
      <c r="L393" s="203"/>
      <c r="M393" s="203"/>
      <c r="N393" s="203"/>
      <c r="O393" s="204"/>
      <c r="P393" s="204"/>
      <c r="Q393" s="201"/>
      <c r="R393" s="201"/>
    </row>
    <row r="394" spans="1:18" x14ac:dyDescent="0.2">
      <c r="A394" s="113"/>
      <c r="B394" s="200"/>
      <c r="C394" s="200"/>
      <c r="D394" s="201"/>
      <c r="E394" s="113"/>
      <c r="F394" s="113"/>
      <c r="G394" s="113"/>
      <c r="H394" s="113"/>
      <c r="I394" s="203"/>
      <c r="J394" s="203"/>
      <c r="K394" s="203"/>
      <c r="L394" s="203"/>
      <c r="M394" s="203"/>
      <c r="N394" s="203"/>
      <c r="O394" s="204"/>
      <c r="P394" s="204"/>
      <c r="Q394" s="201"/>
      <c r="R394" s="201"/>
    </row>
    <row r="395" spans="1:18" x14ac:dyDescent="0.2">
      <c r="A395" s="113"/>
      <c r="B395" s="200"/>
      <c r="C395" s="200"/>
      <c r="D395" s="201"/>
      <c r="E395" s="113"/>
      <c r="F395" s="113"/>
      <c r="G395" s="113"/>
      <c r="H395" s="113"/>
      <c r="I395" s="203"/>
      <c r="J395" s="203"/>
      <c r="K395" s="203"/>
      <c r="L395" s="203"/>
      <c r="M395" s="203"/>
      <c r="N395" s="203"/>
      <c r="O395" s="204"/>
      <c r="P395" s="204"/>
      <c r="Q395" s="201"/>
      <c r="R395" s="201"/>
    </row>
    <row r="396" spans="1:18" x14ac:dyDescent="0.2">
      <c r="A396" s="113"/>
      <c r="B396" s="200"/>
      <c r="C396" s="200"/>
      <c r="D396" s="201"/>
      <c r="E396" s="113"/>
      <c r="F396" s="113"/>
      <c r="G396" s="113"/>
      <c r="H396" s="113"/>
      <c r="I396" s="203"/>
      <c r="J396" s="203"/>
      <c r="K396" s="203"/>
      <c r="L396" s="203"/>
      <c r="M396" s="203"/>
      <c r="N396" s="203"/>
      <c r="O396" s="204"/>
      <c r="P396" s="204"/>
      <c r="Q396" s="201"/>
      <c r="R396" s="201"/>
    </row>
    <row r="397" spans="1:18" x14ac:dyDescent="0.2">
      <c r="A397" s="113"/>
      <c r="B397" s="200"/>
      <c r="C397" s="200"/>
      <c r="D397" s="201"/>
      <c r="E397" s="113"/>
      <c r="F397" s="113"/>
      <c r="G397" s="113"/>
      <c r="H397" s="113"/>
      <c r="I397" s="203"/>
      <c r="J397" s="203"/>
      <c r="K397" s="203"/>
      <c r="L397" s="203"/>
      <c r="M397" s="203"/>
      <c r="N397" s="203"/>
      <c r="O397" s="204"/>
      <c r="P397" s="204"/>
      <c r="Q397" s="201"/>
      <c r="R397" s="201"/>
    </row>
    <row r="398" spans="1:18" x14ac:dyDescent="0.2">
      <c r="A398" s="113"/>
      <c r="B398" s="200"/>
      <c r="C398" s="200"/>
      <c r="D398" s="201"/>
      <c r="E398" s="113"/>
      <c r="F398" s="113"/>
      <c r="G398" s="113"/>
      <c r="H398" s="113"/>
      <c r="I398" s="203"/>
      <c r="J398" s="203"/>
      <c r="K398" s="203"/>
      <c r="L398" s="203"/>
      <c r="M398" s="203"/>
      <c r="N398" s="203"/>
      <c r="O398" s="204"/>
      <c r="P398" s="204"/>
      <c r="Q398" s="201"/>
      <c r="R398" s="201"/>
    </row>
    <row r="399" spans="1:18" x14ac:dyDescent="0.2">
      <c r="A399" s="113"/>
      <c r="B399" s="200"/>
      <c r="C399" s="200"/>
      <c r="D399" s="201"/>
      <c r="E399" s="113"/>
      <c r="F399" s="113"/>
      <c r="G399" s="113"/>
      <c r="H399" s="113"/>
      <c r="I399" s="203"/>
      <c r="J399" s="203"/>
      <c r="K399" s="203"/>
      <c r="L399" s="203"/>
      <c r="M399" s="203"/>
      <c r="N399" s="203"/>
      <c r="O399" s="204"/>
      <c r="P399" s="204"/>
      <c r="Q399" s="201"/>
      <c r="R399" s="201"/>
    </row>
    <row r="400" spans="1:18" x14ac:dyDescent="0.2">
      <c r="A400" s="113"/>
      <c r="B400" s="200"/>
      <c r="C400" s="200"/>
      <c r="D400" s="201"/>
      <c r="E400" s="113"/>
      <c r="F400" s="113"/>
      <c r="G400" s="113"/>
      <c r="H400" s="113"/>
      <c r="I400" s="203"/>
      <c r="J400" s="203"/>
      <c r="K400" s="203"/>
      <c r="L400" s="203"/>
      <c r="M400" s="203"/>
      <c r="N400" s="203"/>
      <c r="O400" s="204"/>
      <c r="P400" s="204"/>
      <c r="Q400" s="201"/>
      <c r="R400" s="201"/>
    </row>
    <row r="401" spans="1:18" x14ac:dyDescent="0.2">
      <c r="A401" s="113"/>
      <c r="B401" s="200"/>
      <c r="C401" s="200"/>
      <c r="D401" s="201"/>
      <c r="E401" s="113"/>
      <c r="F401" s="113"/>
      <c r="G401" s="113"/>
      <c r="H401" s="113"/>
      <c r="I401" s="203"/>
      <c r="J401" s="203"/>
      <c r="K401" s="203"/>
      <c r="L401" s="203"/>
      <c r="M401" s="203"/>
      <c r="N401" s="203"/>
      <c r="O401" s="204"/>
      <c r="P401" s="204"/>
      <c r="Q401" s="201"/>
      <c r="R401" s="201"/>
    </row>
    <row r="402" spans="1:18" x14ac:dyDescent="0.2">
      <c r="A402" s="113"/>
      <c r="B402" s="200"/>
      <c r="C402" s="200"/>
      <c r="D402" s="201"/>
      <c r="E402" s="113"/>
      <c r="F402" s="113"/>
      <c r="G402" s="113"/>
      <c r="H402" s="113"/>
      <c r="I402" s="203"/>
      <c r="J402" s="203"/>
      <c r="K402" s="203"/>
      <c r="L402" s="203"/>
      <c r="M402" s="203"/>
      <c r="N402" s="203"/>
      <c r="O402" s="204"/>
      <c r="P402" s="204"/>
      <c r="Q402" s="201"/>
      <c r="R402" s="201"/>
    </row>
    <row r="403" spans="1:18" x14ac:dyDescent="0.2">
      <c r="A403" s="113"/>
      <c r="B403" s="200"/>
      <c r="C403" s="200"/>
      <c r="D403" s="201"/>
      <c r="E403" s="113"/>
      <c r="F403" s="113"/>
      <c r="G403" s="113"/>
      <c r="H403" s="113"/>
      <c r="I403" s="203"/>
      <c r="J403" s="203"/>
      <c r="K403" s="203"/>
      <c r="L403" s="203"/>
      <c r="M403" s="203"/>
      <c r="N403" s="203"/>
      <c r="O403" s="204"/>
      <c r="P403" s="204"/>
      <c r="Q403" s="201"/>
      <c r="R403" s="201"/>
    </row>
    <row r="404" spans="1:18" x14ac:dyDescent="0.2">
      <c r="A404" s="113"/>
      <c r="B404" s="200"/>
      <c r="C404" s="200"/>
      <c r="D404" s="201"/>
      <c r="E404" s="113"/>
      <c r="F404" s="113"/>
      <c r="G404" s="113"/>
      <c r="H404" s="113"/>
      <c r="I404" s="203"/>
      <c r="J404" s="203"/>
      <c r="K404" s="203"/>
      <c r="L404" s="203"/>
      <c r="M404" s="203"/>
      <c r="N404" s="203"/>
      <c r="O404" s="204"/>
      <c r="P404" s="204"/>
      <c r="Q404" s="201"/>
      <c r="R404" s="201"/>
    </row>
    <row r="405" spans="1:18" x14ac:dyDescent="0.2">
      <c r="A405" s="113"/>
      <c r="B405" s="200"/>
      <c r="C405" s="200"/>
      <c r="D405" s="201"/>
      <c r="E405" s="113"/>
      <c r="F405" s="113"/>
      <c r="G405" s="113"/>
      <c r="H405" s="113"/>
      <c r="I405" s="203"/>
      <c r="J405" s="203"/>
      <c r="K405" s="203"/>
      <c r="L405" s="203"/>
      <c r="M405" s="203"/>
      <c r="N405" s="203"/>
      <c r="O405" s="204"/>
      <c r="P405" s="204"/>
      <c r="Q405" s="201"/>
      <c r="R405" s="201"/>
    </row>
    <row r="406" spans="1:18" x14ac:dyDescent="0.2">
      <c r="A406" s="113"/>
      <c r="B406" s="200"/>
      <c r="C406" s="200"/>
      <c r="D406" s="201"/>
      <c r="E406" s="113"/>
      <c r="F406" s="113"/>
      <c r="G406" s="113"/>
      <c r="H406" s="113"/>
      <c r="I406" s="203"/>
      <c r="J406" s="203"/>
      <c r="K406" s="203"/>
      <c r="L406" s="203"/>
      <c r="M406" s="203"/>
      <c r="N406" s="203"/>
      <c r="O406" s="204"/>
      <c r="P406" s="204"/>
      <c r="Q406" s="201"/>
      <c r="R406" s="201"/>
    </row>
    <row r="407" spans="1:18" x14ac:dyDescent="0.2">
      <c r="A407" s="113"/>
      <c r="B407" s="200"/>
      <c r="C407" s="200"/>
      <c r="D407" s="201"/>
      <c r="E407" s="113"/>
      <c r="F407" s="113"/>
      <c r="G407" s="113"/>
      <c r="H407" s="113"/>
      <c r="I407" s="203"/>
      <c r="J407" s="203"/>
      <c r="K407" s="203"/>
      <c r="L407" s="203"/>
      <c r="M407" s="203"/>
      <c r="N407" s="203"/>
      <c r="O407" s="204"/>
      <c r="P407" s="204"/>
      <c r="Q407" s="201"/>
      <c r="R407" s="201"/>
    </row>
    <row r="408" spans="1:18" x14ac:dyDescent="0.2">
      <c r="A408" s="113"/>
      <c r="B408" s="200"/>
      <c r="C408" s="200"/>
      <c r="D408" s="201"/>
      <c r="E408" s="113"/>
      <c r="F408" s="113"/>
      <c r="G408" s="113"/>
      <c r="H408" s="113"/>
      <c r="I408" s="203"/>
      <c r="J408" s="203"/>
      <c r="K408" s="203"/>
      <c r="L408" s="203"/>
      <c r="M408" s="203"/>
      <c r="N408" s="203"/>
      <c r="O408" s="204"/>
      <c r="P408" s="204"/>
      <c r="Q408" s="201"/>
      <c r="R408" s="201"/>
    </row>
    <row r="409" spans="1:18" x14ac:dyDescent="0.2">
      <c r="A409" s="113"/>
      <c r="B409" s="200"/>
      <c r="C409" s="200"/>
      <c r="D409" s="201"/>
      <c r="E409" s="113"/>
      <c r="F409" s="113"/>
      <c r="G409" s="113"/>
      <c r="H409" s="113"/>
      <c r="I409" s="203"/>
      <c r="J409" s="203"/>
      <c r="K409" s="203"/>
      <c r="L409" s="203"/>
      <c r="M409" s="203"/>
      <c r="N409" s="203"/>
      <c r="O409" s="204"/>
      <c r="P409" s="204"/>
      <c r="Q409" s="201"/>
      <c r="R409" s="201"/>
    </row>
    <row r="410" spans="1:18" x14ac:dyDescent="0.2">
      <c r="A410" s="113"/>
      <c r="B410" s="200"/>
      <c r="C410" s="200"/>
      <c r="D410" s="201"/>
      <c r="E410" s="113"/>
      <c r="F410" s="113"/>
      <c r="G410" s="113"/>
      <c r="H410" s="113"/>
      <c r="I410" s="203"/>
      <c r="J410" s="203"/>
      <c r="K410" s="203"/>
      <c r="L410" s="203"/>
      <c r="M410" s="203"/>
      <c r="N410" s="203"/>
      <c r="O410" s="204"/>
      <c r="P410" s="204"/>
      <c r="Q410" s="201"/>
      <c r="R410" s="201"/>
    </row>
    <row r="411" spans="1:18" x14ac:dyDescent="0.2">
      <c r="A411" s="113"/>
      <c r="B411" s="200"/>
      <c r="C411" s="200"/>
      <c r="D411" s="201"/>
      <c r="E411" s="113"/>
      <c r="F411" s="113"/>
      <c r="G411" s="113"/>
      <c r="H411" s="113"/>
      <c r="I411" s="203"/>
      <c r="J411" s="203"/>
      <c r="K411" s="203"/>
      <c r="L411" s="203"/>
      <c r="M411" s="203"/>
      <c r="N411" s="203"/>
      <c r="O411" s="204"/>
      <c r="P411" s="204"/>
      <c r="Q411" s="201"/>
      <c r="R411" s="201"/>
    </row>
    <row r="412" spans="1:18" x14ac:dyDescent="0.2">
      <c r="A412" s="113"/>
      <c r="B412" s="200"/>
      <c r="C412" s="200"/>
      <c r="D412" s="201"/>
      <c r="E412" s="113"/>
      <c r="F412" s="113"/>
      <c r="G412" s="113"/>
      <c r="H412" s="113"/>
      <c r="I412" s="203"/>
      <c r="J412" s="203"/>
      <c r="K412" s="203"/>
      <c r="L412" s="203"/>
      <c r="M412" s="203"/>
      <c r="N412" s="203"/>
      <c r="O412" s="204"/>
      <c r="P412" s="204"/>
      <c r="Q412" s="201"/>
      <c r="R412" s="201"/>
    </row>
    <row r="413" spans="1:18" x14ac:dyDescent="0.2">
      <c r="A413" s="113"/>
      <c r="B413" s="200"/>
      <c r="C413" s="200"/>
      <c r="D413" s="201"/>
      <c r="E413" s="113"/>
      <c r="F413" s="113"/>
      <c r="G413" s="113"/>
      <c r="H413" s="113"/>
      <c r="I413" s="203"/>
      <c r="J413" s="203"/>
      <c r="K413" s="203"/>
      <c r="L413" s="203"/>
      <c r="M413" s="203"/>
      <c r="N413" s="203"/>
      <c r="O413" s="204"/>
      <c r="P413" s="204"/>
      <c r="Q413" s="201"/>
      <c r="R413" s="201"/>
    </row>
    <row r="414" spans="1:18" x14ac:dyDescent="0.2">
      <c r="A414" s="113"/>
      <c r="B414" s="200"/>
      <c r="C414" s="200"/>
      <c r="D414" s="201"/>
      <c r="E414" s="113"/>
      <c r="F414" s="113"/>
      <c r="G414" s="113"/>
      <c r="H414" s="113"/>
      <c r="I414" s="203"/>
      <c r="J414" s="203"/>
      <c r="K414" s="203"/>
      <c r="L414" s="203"/>
      <c r="M414" s="203"/>
      <c r="N414" s="203"/>
      <c r="O414" s="204"/>
      <c r="P414" s="204"/>
      <c r="Q414" s="201"/>
      <c r="R414" s="201"/>
    </row>
    <row r="415" spans="1:18" x14ac:dyDescent="0.2">
      <c r="A415" s="113"/>
      <c r="B415" s="200"/>
      <c r="C415" s="200"/>
      <c r="D415" s="201"/>
      <c r="E415" s="113"/>
      <c r="F415" s="113"/>
      <c r="G415" s="113"/>
      <c r="H415" s="113"/>
      <c r="I415" s="203"/>
      <c r="J415" s="203"/>
      <c r="K415" s="203"/>
      <c r="L415" s="203"/>
      <c r="M415" s="203"/>
      <c r="N415" s="203"/>
      <c r="O415" s="204"/>
      <c r="P415" s="204"/>
      <c r="Q415" s="201"/>
      <c r="R415" s="201"/>
    </row>
    <row r="416" spans="1:18" x14ac:dyDescent="0.2">
      <c r="A416" s="113"/>
      <c r="B416" s="200"/>
      <c r="C416" s="200"/>
      <c r="D416" s="201"/>
      <c r="E416" s="113"/>
      <c r="F416" s="113"/>
      <c r="G416" s="113"/>
      <c r="H416" s="113"/>
      <c r="I416" s="203"/>
      <c r="J416" s="203"/>
      <c r="K416" s="203"/>
      <c r="L416" s="203"/>
      <c r="M416" s="203"/>
      <c r="N416" s="203"/>
      <c r="O416" s="204"/>
      <c r="P416" s="204"/>
      <c r="Q416" s="201"/>
      <c r="R416" s="201"/>
    </row>
    <row r="417" spans="1:18" x14ac:dyDescent="0.2">
      <c r="A417" s="113"/>
      <c r="B417" s="200"/>
      <c r="C417" s="200"/>
      <c r="D417" s="201"/>
      <c r="E417" s="113"/>
      <c r="F417" s="113"/>
      <c r="G417" s="113"/>
      <c r="H417" s="113"/>
      <c r="I417" s="203"/>
      <c r="J417" s="203"/>
      <c r="K417" s="203"/>
      <c r="L417" s="203"/>
      <c r="M417" s="203"/>
      <c r="N417" s="203"/>
      <c r="O417" s="204"/>
      <c r="P417" s="204"/>
      <c r="Q417" s="201"/>
      <c r="R417" s="201"/>
    </row>
    <row r="418" spans="1:18" x14ac:dyDescent="0.2">
      <c r="A418" s="113"/>
      <c r="B418" s="200"/>
      <c r="C418" s="200"/>
      <c r="D418" s="201"/>
      <c r="E418" s="113"/>
      <c r="F418" s="113"/>
      <c r="G418" s="113"/>
      <c r="H418" s="113"/>
      <c r="I418" s="203"/>
      <c r="J418" s="203"/>
      <c r="K418" s="203"/>
      <c r="L418" s="203"/>
      <c r="M418" s="203"/>
      <c r="N418" s="203"/>
      <c r="O418" s="204"/>
      <c r="P418" s="204"/>
      <c r="Q418" s="201"/>
      <c r="R418" s="201"/>
    </row>
    <row r="419" spans="1:18" x14ac:dyDescent="0.2">
      <c r="A419" s="113"/>
      <c r="B419" s="200"/>
      <c r="C419" s="200"/>
      <c r="D419" s="201"/>
      <c r="E419" s="113"/>
      <c r="F419" s="113"/>
      <c r="G419" s="113"/>
      <c r="H419" s="113"/>
      <c r="I419" s="203"/>
      <c r="J419" s="203"/>
      <c r="K419" s="203"/>
      <c r="L419" s="203"/>
      <c r="M419" s="203"/>
      <c r="N419" s="203"/>
      <c r="O419" s="204"/>
      <c r="P419" s="204"/>
      <c r="Q419" s="201"/>
      <c r="R419" s="201"/>
    </row>
    <row r="420" spans="1:18" x14ac:dyDescent="0.2">
      <c r="A420" s="113"/>
      <c r="B420" s="200"/>
      <c r="C420" s="200"/>
      <c r="D420" s="201"/>
      <c r="E420" s="113"/>
      <c r="F420" s="113"/>
      <c r="G420" s="113"/>
      <c r="H420" s="113"/>
      <c r="I420" s="203"/>
      <c r="J420" s="203"/>
      <c r="K420" s="203"/>
      <c r="L420" s="203"/>
      <c r="M420" s="203"/>
      <c r="N420" s="203"/>
      <c r="O420" s="204"/>
      <c r="P420" s="204"/>
      <c r="Q420" s="201"/>
      <c r="R420" s="201"/>
    </row>
    <row r="421" spans="1:18" x14ac:dyDescent="0.2">
      <c r="A421" s="113"/>
      <c r="B421" s="200"/>
      <c r="C421" s="200"/>
      <c r="D421" s="201"/>
      <c r="E421" s="113"/>
      <c r="F421" s="113"/>
      <c r="G421" s="113"/>
      <c r="H421" s="113"/>
      <c r="I421" s="203"/>
      <c r="J421" s="203"/>
      <c r="K421" s="203"/>
      <c r="L421" s="203"/>
      <c r="M421" s="203"/>
      <c r="N421" s="203"/>
      <c r="O421" s="204"/>
      <c r="P421" s="204"/>
      <c r="Q421" s="201"/>
      <c r="R421" s="201"/>
    </row>
    <row r="422" spans="1:18" x14ac:dyDescent="0.2">
      <c r="A422" s="113"/>
      <c r="B422" s="200"/>
      <c r="C422" s="200"/>
      <c r="D422" s="201"/>
      <c r="E422" s="113"/>
      <c r="F422" s="113"/>
      <c r="G422" s="113"/>
      <c r="H422" s="113"/>
      <c r="I422" s="203"/>
      <c r="J422" s="203"/>
      <c r="K422" s="203"/>
      <c r="L422" s="203"/>
      <c r="M422" s="203"/>
      <c r="N422" s="203"/>
      <c r="O422" s="204"/>
      <c r="P422" s="204"/>
      <c r="Q422" s="201"/>
      <c r="R422" s="201"/>
    </row>
    <row r="423" spans="1:18" x14ac:dyDescent="0.2">
      <c r="A423" s="113"/>
      <c r="B423" s="200"/>
      <c r="C423" s="200"/>
      <c r="D423" s="201"/>
      <c r="E423" s="113"/>
      <c r="F423" s="113"/>
      <c r="G423" s="113"/>
      <c r="H423" s="113"/>
      <c r="I423" s="203"/>
      <c r="J423" s="203"/>
      <c r="K423" s="203"/>
      <c r="L423" s="203"/>
      <c r="M423" s="203"/>
      <c r="N423" s="203"/>
      <c r="O423" s="204"/>
      <c r="P423" s="204"/>
      <c r="Q423" s="201"/>
      <c r="R423" s="201"/>
    </row>
    <row r="424" spans="1:18" x14ac:dyDescent="0.2">
      <c r="A424" s="113"/>
      <c r="B424" s="200"/>
      <c r="C424" s="200"/>
      <c r="D424" s="201"/>
      <c r="E424" s="113"/>
      <c r="F424" s="113"/>
      <c r="G424" s="113"/>
      <c r="H424" s="113"/>
      <c r="I424" s="203"/>
      <c r="J424" s="203"/>
      <c r="K424" s="203"/>
      <c r="L424" s="203"/>
      <c r="M424" s="203"/>
      <c r="N424" s="203"/>
      <c r="O424" s="204"/>
      <c r="P424" s="204"/>
      <c r="Q424" s="201"/>
      <c r="R424" s="201"/>
    </row>
    <row r="425" spans="1:18" x14ac:dyDescent="0.2">
      <c r="A425" s="113"/>
      <c r="B425" s="200"/>
      <c r="C425" s="200"/>
      <c r="D425" s="201"/>
      <c r="E425" s="113"/>
      <c r="F425" s="113"/>
      <c r="G425" s="113"/>
      <c r="H425" s="113"/>
      <c r="I425" s="203"/>
      <c r="J425" s="203"/>
      <c r="K425" s="203"/>
      <c r="L425" s="203"/>
      <c r="M425" s="203"/>
      <c r="N425" s="203"/>
      <c r="O425" s="204"/>
      <c r="P425" s="204"/>
      <c r="Q425" s="201"/>
      <c r="R425" s="201"/>
    </row>
    <row r="426" spans="1:18" x14ac:dyDescent="0.2">
      <c r="A426" s="113"/>
      <c r="B426" s="200"/>
      <c r="C426" s="200"/>
      <c r="D426" s="201"/>
      <c r="E426" s="113"/>
      <c r="F426" s="113"/>
      <c r="G426" s="113"/>
      <c r="H426" s="113"/>
      <c r="I426" s="203"/>
      <c r="J426" s="203"/>
      <c r="K426" s="203"/>
      <c r="L426" s="203"/>
      <c r="M426" s="203"/>
      <c r="N426" s="203"/>
      <c r="O426" s="204"/>
      <c r="P426" s="204"/>
      <c r="Q426" s="201"/>
      <c r="R426" s="201"/>
    </row>
    <row r="427" spans="1:18" x14ac:dyDescent="0.2">
      <c r="A427" s="113"/>
      <c r="B427" s="200"/>
      <c r="C427" s="200"/>
      <c r="D427" s="201"/>
      <c r="E427" s="113"/>
      <c r="F427" s="113"/>
      <c r="G427" s="113"/>
      <c r="H427" s="113"/>
      <c r="I427" s="203"/>
      <c r="J427" s="203"/>
      <c r="K427" s="203"/>
      <c r="L427" s="203"/>
      <c r="M427" s="203"/>
      <c r="N427" s="203"/>
      <c r="O427" s="204"/>
      <c r="P427" s="204"/>
      <c r="Q427" s="201"/>
      <c r="R427" s="201"/>
    </row>
    <row r="428" spans="1:18" x14ac:dyDescent="0.2">
      <c r="A428" s="113"/>
      <c r="B428" s="200"/>
      <c r="C428" s="200"/>
      <c r="D428" s="201"/>
      <c r="E428" s="113"/>
      <c r="F428" s="113"/>
      <c r="G428" s="113"/>
      <c r="H428" s="113"/>
      <c r="I428" s="203"/>
      <c r="J428" s="203"/>
      <c r="K428" s="203"/>
      <c r="L428" s="203"/>
      <c r="M428" s="203"/>
      <c r="N428" s="203"/>
      <c r="O428" s="204"/>
      <c r="P428" s="204"/>
      <c r="Q428" s="201"/>
      <c r="R428" s="201"/>
    </row>
    <row r="429" spans="1:18" x14ac:dyDescent="0.2">
      <c r="A429" s="113"/>
      <c r="B429" s="200"/>
      <c r="C429" s="200"/>
      <c r="D429" s="201"/>
      <c r="E429" s="113"/>
      <c r="F429" s="113"/>
      <c r="G429" s="113"/>
      <c r="H429" s="113"/>
      <c r="I429" s="203"/>
      <c r="J429" s="203"/>
      <c r="K429" s="203"/>
      <c r="L429" s="203"/>
      <c r="M429" s="203"/>
      <c r="N429" s="203"/>
      <c r="O429" s="204"/>
      <c r="P429" s="204"/>
      <c r="Q429" s="201"/>
      <c r="R429" s="201"/>
    </row>
    <row r="430" spans="1:18" x14ac:dyDescent="0.2">
      <c r="A430" s="113"/>
      <c r="B430" s="200"/>
      <c r="C430" s="200"/>
      <c r="D430" s="201"/>
      <c r="E430" s="113"/>
      <c r="F430" s="113"/>
      <c r="G430" s="113"/>
      <c r="H430" s="113"/>
      <c r="I430" s="203"/>
      <c r="J430" s="203"/>
      <c r="K430" s="203"/>
      <c r="L430" s="203"/>
      <c r="M430" s="203"/>
      <c r="N430" s="203"/>
      <c r="O430" s="204"/>
      <c r="P430" s="204"/>
      <c r="Q430" s="201"/>
      <c r="R430" s="201"/>
    </row>
    <row r="431" spans="1:18" x14ac:dyDescent="0.2">
      <c r="A431" s="113"/>
      <c r="B431" s="200"/>
      <c r="C431" s="200"/>
      <c r="D431" s="201"/>
      <c r="E431" s="113"/>
      <c r="F431" s="113"/>
      <c r="G431" s="113"/>
      <c r="H431" s="113"/>
      <c r="I431" s="203"/>
      <c r="J431" s="203"/>
      <c r="K431" s="203"/>
      <c r="L431" s="203"/>
      <c r="M431" s="203"/>
      <c r="N431" s="203"/>
      <c r="O431" s="204"/>
      <c r="P431" s="204"/>
      <c r="Q431" s="201"/>
      <c r="R431" s="201"/>
    </row>
    <row r="432" spans="1:18" x14ac:dyDescent="0.2">
      <c r="A432" s="113"/>
      <c r="B432" s="200"/>
      <c r="C432" s="200"/>
      <c r="D432" s="201"/>
      <c r="E432" s="113"/>
      <c r="F432" s="113"/>
      <c r="G432" s="113"/>
      <c r="H432" s="113"/>
      <c r="I432" s="203"/>
      <c r="J432" s="203"/>
      <c r="K432" s="203"/>
      <c r="L432" s="203"/>
      <c r="M432" s="203"/>
      <c r="N432" s="203"/>
      <c r="O432" s="204"/>
      <c r="P432" s="204"/>
      <c r="Q432" s="201"/>
      <c r="R432" s="201"/>
    </row>
    <row r="433" spans="1:18" x14ac:dyDescent="0.2">
      <c r="A433" s="113"/>
      <c r="B433" s="200"/>
      <c r="C433" s="200"/>
      <c r="D433" s="201"/>
      <c r="E433" s="113"/>
      <c r="F433" s="113"/>
      <c r="G433" s="113"/>
      <c r="H433" s="113"/>
      <c r="I433" s="203"/>
      <c r="J433" s="203"/>
      <c r="K433" s="203"/>
      <c r="L433" s="203"/>
      <c r="M433" s="203"/>
      <c r="N433" s="203"/>
      <c r="O433" s="204"/>
      <c r="P433" s="204"/>
      <c r="Q433" s="201"/>
      <c r="R433" s="201"/>
    </row>
    <row r="434" spans="1:18" x14ac:dyDescent="0.2">
      <c r="A434" s="113"/>
      <c r="B434" s="200"/>
      <c r="C434" s="200"/>
      <c r="D434" s="201"/>
      <c r="E434" s="113"/>
      <c r="F434" s="113"/>
      <c r="G434" s="113"/>
      <c r="H434" s="113"/>
      <c r="I434" s="203"/>
      <c r="J434" s="203"/>
      <c r="K434" s="203"/>
      <c r="L434" s="203"/>
      <c r="M434" s="203"/>
      <c r="N434" s="203"/>
      <c r="O434" s="204"/>
      <c r="P434" s="204"/>
      <c r="Q434" s="201"/>
      <c r="R434" s="201"/>
    </row>
    <row r="435" spans="1:18" x14ac:dyDescent="0.2">
      <c r="A435" s="113"/>
      <c r="B435" s="200"/>
      <c r="C435" s="200"/>
      <c r="D435" s="201"/>
      <c r="E435" s="113"/>
      <c r="F435" s="113"/>
      <c r="G435" s="113"/>
      <c r="H435" s="113"/>
      <c r="I435" s="203"/>
      <c r="J435" s="203"/>
      <c r="K435" s="203"/>
      <c r="L435" s="203"/>
      <c r="M435" s="203"/>
      <c r="N435" s="203"/>
      <c r="O435" s="204"/>
      <c r="P435" s="204"/>
      <c r="Q435" s="201"/>
      <c r="R435" s="201"/>
    </row>
    <row r="436" spans="1:18" x14ac:dyDescent="0.2">
      <c r="A436" s="113"/>
      <c r="B436" s="200"/>
      <c r="C436" s="200"/>
      <c r="D436" s="201"/>
      <c r="E436" s="113"/>
      <c r="F436" s="113"/>
      <c r="G436" s="113"/>
      <c r="H436" s="113"/>
      <c r="I436" s="203"/>
      <c r="J436" s="203"/>
      <c r="K436" s="203"/>
      <c r="L436" s="203"/>
      <c r="M436" s="203"/>
      <c r="N436" s="203"/>
      <c r="O436" s="204"/>
      <c r="P436" s="204"/>
      <c r="Q436" s="201"/>
      <c r="R436" s="201"/>
    </row>
    <row r="437" spans="1:18" x14ac:dyDescent="0.2">
      <c r="A437" s="113"/>
      <c r="B437" s="200"/>
      <c r="C437" s="200"/>
      <c r="D437" s="201"/>
      <c r="E437" s="113"/>
      <c r="F437" s="113"/>
      <c r="G437" s="113"/>
      <c r="H437" s="113"/>
      <c r="I437" s="203"/>
      <c r="J437" s="203"/>
      <c r="K437" s="203"/>
      <c r="L437" s="203"/>
      <c r="M437" s="203"/>
      <c r="N437" s="203"/>
      <c r="O437" s="204"/>
      <c r="P437" s="204"/>
      <c r="Q437" s="201"/>
      <c r="R437" s="201"/>
    </row>
    <row r="438" spans="1:18" x14ac:dyDescent="0.2">
      <c r="A438" s="113"/>
      <c r="B438" s="200"/>
      <c r="C438" s="200"/>
      <c r="D438" s="201"/>
      <c r="E438" s="113"/>
      <c r="F438" s="113"/>
      <c r="G438" s="113"/>
      <c r="H438" s="113"/>
      <c r="I438" s="203"/>
      <c r="J438" s="203"/>
      <c r="K438" s="203"/>
      <c r="L438" s="203"/>
      <c r="M438" s="203"/>
      <c r="N438" s="203"/>
      <c r="O438" s="204"/>
      <c r="P438" s="204"/>
      <c r="Q438" s="201"/>
      <c r="R438" s="201"/>
    </row>
    <row r="439" spans="1:18" x14ac:dyDescent="0.2">
      <c r="A439" s="113"/>
      <c r="B439" s="200"/>
      <c r="C439" s="200"/>
      <c r="D439" s="201"/>
      <c r="E439" s="113"/>
      <c r="F439" s="113"/>
      <c r="G439" s="113"/>
      <c r="H439" s="113"/>
      <c r="I439" s="203"/>
      <c r="J439" s="203"/>
      <c r="K439" s="203"/>
      <c r="L439" s="203"/>
      <c r="M439" s="203"/>
      <c r="N439" s="203"/>
      <c r="O439" s="204"/>
      <c r="P439" s="204"/>
      <c r="Q439" s="201"/>
      <c r="R439" s="201"/>
    </row>
    <row r="440" spans="1:18" x14ac:dyDescent="0.2">
      <c r="A440" s="113"/>
      <c r="B440" s="200"/>
      <c r="C440" s="200"/>
      <c r="D440" s="201"/>
      <c r="E440" s="113"/>
      <c r="F440" s="113"/>
      <c r="G440" s="113"/>
      <c r="H440" s="113"/>
      <c r="I440" s="203"/>
      <c r="J440" s="203"/>
      <c r="K440" s="203"/>
      <c r="L440" s="203"/>
      <c r="M440" s="203"/>
      <c r="N440" s="203"/>
      <c r="O440" s="204"/>
      <c r="P440" s="204"/>
      <c r="Q440" s="201"/>
      <c r="R440" s="201"/>
    </row>
    <row r="441" spans="1:18" x14ac:dyDescent="0.2">
      <c r="A441" s="113"/>
      <c r="B441" s="200"/>
      <c r="C441" s="200"/>
      <c r="D441" s="201"/>
      <c r="E441" s="113"/>
      <c r="F441" s="113"/>
      <c r="G441" s="113"/>
      <c r="H441" s="113"/>
      <c r="I441" s="203"/>
      <c r="J441" s="203"/>
      <c r="K441" s="203"/>
      <c r="L441" s="203"/>
      <c r="M441" s="203"/>
      <c r="N441" s="203"/>
      <c r="O441" s="204"/>
      <c r="P441" s="204"/>
      <c r="Q441" s="201"/>
      <c r="R441" s="201"/>
    </row>
    <row r="442" spans="1:18" x14ac:dyDescent="0.2">
      <c r="A442" s="113"/>
      <c r="B442" s="200"/>
      <c r="C442" s="200"/>
      <c r="D442" s="201"/>
      <c r="E442" s="113"/>
      <c r="F442" s="113"/>
      <c r="G442" s="113"/>
      <c r="H442" s="113"/>
      <c r="I442" s="203"/>
      <c r="J442" s="203"/>
      <c r="K442" s="203"/>
      <c r="L442" s="203"/>
      <c r="M442" s="203"/>
      <c r="N442" s="203"/>
      <c r="O442" s="204"/>
      <c r="P442" s="204"/>
      <c r="Q442" s="201"/>
      <c r="R442" s="201"/>
    </row>
    <row r="443" spans="1:18" x14ac:dyDescent="0.2">
      <c r="A443" s="113"/>
      <c r="B443" s="200"/>
      <c r="C443" s="200"/>
      <c r="D443" s="201"/>
      <c r="E443" s="113"/>
      <c r="F443" s="113"/>
      <c r="G443" s="113"/>
      <c r="H443" s="113"/>
      <c r="I443" s="203"/>
      <c r="J443" s="203"/>
      <c r="K443" s="203"/>
      <c r="L443" s="203"/>
      <c r="M443" s="203"/>
      <c r="N443" s="203"/>
      <c r="O443" s="204"/>
      <c r="P443" s="204"/>
      <c r="Q443" s="201"/>
      <c r="R443" s="201"/>
    </row>
    <row r="444" spans="1:18" x14ac:dyDescent="0.2">
      <c r="A444" s="113"/>
      <c r="B444" s="200"/>
      <c r="C444" s="200"/>
      <c r="D444" s="201"/>
      <c r="E444" s="113"/>
      <c r="F444" s="113"/>
      <c r="G444" s="113"/>
      <c r="H444" s="113"/>
      <c r="I444" s="203"/>
      <c r="J444" s="203"/>
      <c r="K444" s="203"/>
      <c r="L444" s="203"/>
      <c r="M444" s="203"/>
      <c r="N444" s="203"/>
      <c r="O444" s="204"/>
      <c r="P444" s="204"/>
      <c r="Q444" s="201"/>
      <c r="R444" s="201"/>
    </row>
    <row r="445" spans="1:18" x14ac:dyDescent="0.2">
      <c r="A445" s="113"/>
      <c r="B445" s="200"/>
      <c r="C445" s="200"/>
      <c r="D445" s="201"/>
      <c r="E445" s="113"/>
      <c r="F445" s="113"/>
      <c r="G445" s="113"/>
      <c r="H445" s="113"/>
      <c r="I445" s="203"/>
      <c r="J445" s="203"/>
      <c r="K445" s="203"/>
      <c r="L445" s="203"/>
      <c r="M445" s="203"/>
      <c r="N445" s="203"/>
      <c r="O445" s="204"/>
      <c r="P445" s="204"/>
      <c r="Q445" s="201"/>
      <c r="R445" s="201"/>
    </row>
    <row r="446" spans="1:18" x14ac:dyDescent="0.2">
      <c r="A446" s="113"/>
      <c r="B446" s="200"/>
      <c r="C446" s="200"/>
      <c r="D446" s="201"/>
      <c r="E446" s="113"/>
      <c r="F446" s="113"/>
      <c r="G446" s="113"/>
      <c r="H446" s="113"/>
      <c r="I446" s="203"/>
      <c r="J446" s="203"/>
      <c r="K446" s="203"/>
      <c r="L446" s="203"/>
      <c r="M446" s="203"/>
      <c r="N446" s="203"/>
      <c r="O446" s="204"/>
      <c r="P446" s="204"/>
      <c r="Q446" s="201"/>
      <c r="R446" s="201"/>
    </row>
    <row r="447" spans="1:18" x14ac:dyDescent="0.2">
      <c r="A447" s="113"/>
      <c r="B447" s="200"/>
      <c r="C447" s="200"/>
      <c r="D447" s="201"/>
      <c r="E447" s="113"/>
      <c r="F447" s="113"/>
      <c r="G447" s="113"/>
      <c r="H447" s="113"/>
      <c r="I447" s="203"/>
      <c r="J447" s="203"/>
      <c r="K447" s="203"/>
      <c r="L447" s="203"/>
      <c r="M447" s="203"/>
      <c r="N447" s="203"/>
      <c r="O447" s="204"/>
      <c r="P447" s="204"/>
      <c r="Q447" s="201"/>
      <c r="R447" s="201"/>
    </row>
    <row r="448" spans="1:18" x14ac:dyDescent="0.2">
      <c r="A448" s="113"/>
      <c r="B448" s="200"/>
      <c r="C448" s="200"/>
      <c r="D448" s="201"/>
      <c r="E448" s="113"/>
      <c r="F448" s="113"/>
      <c r="G448" s="113"/>
      <c r="H448" s="113"/>
      <c r="I448" s="203"/>
      <c r="J448" s="203"/>
      <c r="K448" s="203"/>
      <c r="L448" s="203"/>
      <c r="M448" s="203"/>
      <c r="N448" s="203"/>
      <c r="O448" s="204"/>
      <c r="P448" s="204"/>
      <c r="Q448" s="201"/>
      <c r="R448" s="201"/>
    </row>
    <row r="449" spans="1:18" x14ac:dyDescent="0.2">
      <c r="A449" s="113"/>
      <c r="B449" s="200"/>
      <c r="C449" s="200"/>
      <c r="D449" s="201"/>
      <c r="E449" s="113"/>
      <c r="F449" s="113"/>
      <c r="G449" s="113"/>
      <c r="H449" s="113"/>
      <c r="I449" s="203"/>
      <c r="J449" s="203"/>
      <c r="K449" s="203"/>
      <c r="L449" s="203"/>
      <c r="M449" s="203"/>
      <c r="N449" s="203"/>
      <c r="O449" s="204"/>
      <c r="P449" s="204"/>
      <c r="Q449" s="201"/>
      <c r="R449" s="201"/>
    </row>
    <row r="450" spans="1:18" x14ac:dyDescent="0.2">
      <c r="A450" s="113"/>
      <c r="B450" s="200"/>
      <c r="C450" s="200"/>
      <c r="D450" s="201"/>
      <c r="E450" s="113"/>
      <c r="F450" s="113"/>
      <c r="G450" s="113"/>
      <c r="H450" s="113"/>
      <c r="I450" s="203"/>
      <c r="J450" s="203"/>
      <c r="K450" s="203"/>
      <c r="L450" s="203"/>
      <c r="M450" s="203"/>
      <c r="N450" s="203"/>
      <c r="O450" s="204"/>
      <c r="P450" s="204"/>
      <c r="Q450" s="201"/>
      <c r="R450" s="201"/>
    </row>
    <row r="451" spans="1:18" x14ac:dyDescent="0.2">
      <c r="A451" s="113"/>
      <c r="B451" s="200"/>
      <c r="C451" s="200"/>
      <c r="D451" s="201"/>
      <c r="E451" s="113"/>
      <c r="F451" s="113"/>
      <c r="G451" s="113"/>
      <c r="H451" s="113"/>
      <c r="I451" s="203"/>
      <c r="J451" s="203"/>
      <c r="K451" s="203"/>
      <c r="L451" s="203"/>
      <c r="M451" s="203"/>
      <c r="N451" s="203"/>
      <c r="O451" s="204"/>
      <c r="P451" s="204"/>
      <c r="Q451" s="201"/>
      <c r="R451" s="201"/>
    </row>
    <row r="452" spans="1:18" x14ac:dyDescent="0.2">
      <c r="A452" s="113"/>
      <c r="B452" s="200"/>
      <c r="C452" s="200"/>
      <c r="D452" s="201"/>
      <c r="E452" s="113"/>
      <c r="F452" s="113"/>
      <c r="G452" s="113"/>
      <c r="H452" s="113"/>
      <c r="I452" s="203"/>
      <c r="J452" s="203"/>
      <c r="K452" s="203"/>
      <c r="L452" s="203"/>
      <c r="M452" s="203"/>
      <c r="N452" s="203"/>
      <c r="O452" s="204"/>
      <c r="P452" s="204"/>
      <c r="Q452" s="201"/>
      <c r="R452" s="201"/>
    </row>
    <row r="453" spans="1:18" x14ac:dyDescent="0.2">
      <c r="A453" s="113"/>
      <c r="B453" s="200"/>
      <c r="C453" s="200"/>
      <c r="D453" s="201"/>
      <c r="E453" s="113"/>
      <c r="F453" s="113"/>
      <c r="G453" s="113"/>
      <c r="H453" s="113"/>
      <c r="I453" s="203"/>
      <c r="J453" s="203"/>
      <c r="K453" s="203"/>
      <c r="L453" s="203"/>
      <c r="M453" s="203"/>
      <c r="N453" s="203"/>
      <c r="O453" s="204"/>
      <c r="P453" s="204"/>
      <c r="Q453" s="201"/>
      <c r="R453" s="201"/>
    </row>
    <row r="454" spans="1:18" x14ac:dyDescent="0.2">
      <c r="A454" s="113"/>
      <c r="B454" s="200"/>
      <c r="C454" s="200"/>
      <c r="D454" s="201"/>
      <c r="E454" s="113"/>
      <c r="F454" s="113"/>
      <c r="G454" s="113"/>
      <c r="H454" s="113"/>
      <c r="I454" s="203"/>
      <c r="J454" s="203"/>
      <c r="K454" s="203"/>
      <c r="L454" s="203"/>
      <c r="M454" s="203"/>
      <c r="N454" s="203"/>
      <c r="O454" s="204"/>
      <c r="P454" s="204"/>
      <c r="Q454" s="201"/>
      <c r="R454" s="201"/>
    </row>
    <row r="455" spans="1:18" x14ac:dyDescent="0.2">
      <c r="A455" s="113"/>
      <c r="B455" s="200"/>
      <c r="C455" s="200"/>
      <c r="D455" s="201"/>
      <c r="E455" s="113"/>
      <c r="F455" s="113"/>
      <c r="G455" s="113"/>
      <c r="H455" s="113"/>
      <c r="I455" s="203"/>
      <c r="J455" s="203"/>
      <c r="K455" s="203"/>
      <c r="L455" s="203"/>
      <c r="M455" s="203"/>
      <c r="N455" s="203"/>
      <c r="O455" s="204"/>
      <c r="P455" s="204"/>
      <c r="Q455" s="201"/>
      <c r="R455" s="201"/>
    </row>
    <row r="456" spans="1:18" x14ac:dyDescent="0.2">
      <c r="A456" s="113"/>
      <c r="B456" s="200"/>
      <c r="C456" s="200"/>
      <c r="D456" s="201"/>
      <c r="E456" s="113"/>
      <c r="F456" s="113"/>
      <c r="G456" s="113"/>
      <c r="H456" s="113"/>
      <c r="I456" s="203"/>
      <c r="J456" s="203"/>
      <c r="K456" s="203"/>
      <c r="L456" s="203"/>
      <c r="M456" s="203"/>
      <c r="N456" s="203"/>
      <c r="O456" s="204"/>
      <c r="P456" s="204"/>
      <c r="Q456" s="201"/>
      <c r="R456" s="201"/>
    </row>
    <row r="457" spans="1:18" x14ac:dyDescent="0.2">
      <c r="A457" s="113"/>
      <c r="B457" s="200"/>
      <c r="C457" s="200"/>
      <c r="D457" s="201"/>
      <c r="E457" s="113"/>
      <c r="F457" s="113"/>
      <c r="G457" s="113"/>
      <c r="H457" s="113"/>
      <c r="I457" s="203"/>
      <c r="J457" s="203"/>
      <c r="K457" s="203"/>
      <c r="L457" s="203"/>
      <c r="M457" s="203"/>
      <c r="N457" s="203"/>
      <c r="O457" s="204"/>
      <c r="P457" s="204"/>
      <c r="Q457" s="201"/>
      <c r="R457" s="201"/>
    </row>
    <row r="458" spans="1:18" x14ac:dyDescent="0.2">
      <c r="A458" s="113"/>
      <c r="B458" s="200"/>
      <c r="C458" s="200"/>
      <c r="D458" s="201"/>
      <c r="E458" s="113"/>
      <c r="F458" s="113"/>
      <c r="G458" s="113"/>
      <c r="H458" s="113"/>
      <c r="I458" s="203"/>
      <c r="J458" s="203"/>
      <c r="K458" s="203"/>
      <c r="L458" s="203"/>
      <c r="M458" s="203"/>
      <c r="N458" s="203"/>
      <c r="O458" s="204"/>
      <c r="P458" s="204"/>
      <c r="Q458" s="201"/>
      <c r="R458" s="201"/>
    </row>
    <row r="459" spans="1:18" x14ac:dyDescent="0.2">
      <c r="A459" s="113"/>
      <c r="B459" s="200"/>
      <c r="C459" s="200"/>
      <c r="D459" s="201"/>
      <c r="E459" s="113"/>
      <c r="F459" s="113"/>
      <c r="G459" s="113"/>
      <c r="H459" s="113"/>
      <c r="I459" s="203"/>
      <c r="J459" s="203"/>
      <c r="K459" s="203"/>
      <c r="L459" s="203"/>
      <c r="M459" s="203"/>
      <c r="N459" s="203"/>
      <c r="O459" s="204"/>
      <c r="P459" s="204"/>
      <c r="Q459" s="201"/>
      <c r="R459" s="201"/>
    </row>
    <row r="460" spans="1:18" x14ac:dyDescent="0.2">
      <c r="A460" s="113"/>
      <c r="B460" s="200"/>
      <c r="C460" s="200"/>
      <c r="D460" s="201"/>
      <c r="E460" s="113"/>
      <c r="F460" s="113"/>
      <c r="G460" s="113"/>
      <c r="H460" s="113"/>
      <c r="I460" s="203"/>
      <c r="J460" s="203"/>
      <c r="K460" s="203"/>
      <c r="L460" s="203"/>
      <c r="M460" s="203"/>
      <c r="N460" s="203"/>
      <c r="O460" s="204"/>
      <c r="P460" s="204"/>
      <c r="Q460" s="201"/>
      <c r="R460" s="201"/>
    </row>
    <row r="461" spans="1:18" x14ac:dyDescent="0.2">
      <c r="A461" s="113"/>
      <c r="B461" s="200"/>
      <c r="C461" s="200"/>
      <c r="D461" s="201"/>
      <c r="E461" s="113"/>
      <c r="F461" s="113"/>
      <c r="G461" s="113"/>
      <c r="H461" s="113"/>
      <c r="I461" s="203"/>
      <c r="J461" s="203"/>
      <c r="K461" s="203"/>
      <c r="L461" s="203"/>
      <c r="M461" s="203"/>
      <c r="N461" s="203"/>
      <c r="O461" s="204"/>
      <c r="P461" s="204"/>
      <c r="Q461" s="201"/>
      <c r="R461" s="201"/>
    </row>
    <row r="462" spans="1:18" x14ac:dyDescent="0.2">
      <c r="A462" s="113"/>
      <c r="B462" s="200"/>
      <c r="C462" s="200"/>
      <c r="D462" s="201"/>
      <c r="E462" s="113"/>
      <c r="F462" s="113"/>
      <c r="G462" s="113"/>
      <c r="H462" s="113"/>
      <c r="I462" s="203"/>
      <c r="J462" s="203"/>
      <c r="K462" s="203"/>
      <c r="L462" s="203"/>
      <c r="M462" s="203"/>
      <c r="N462" s="203"/>
      <c r="O462" s="204"/>
      <c r="P462" s="204"/>
      <c r="Q462" s="201"/>
      <c r="R462" s="201"/>
    </row>
    <row r="463" spans="1:18" x14ac:dyDescent="0.2">
      <c r="A463" s="113"/>
      <c r="B463" s="200"/>
      <c r="C463" s="200"/>
      <c r="D463" s="201"/>
      <c r="E463" s="113"/>
      <c r="F463" s="113"/>
      <c r="G463" s="113"/>
      <c r="H463" s="113"/>
      <c r="I463" s="203"/>
      <c r="J463" s="203"/>
      <c r="K463" s="203"/>
      <c r="L463" s="203"/>
      <c r="M463" s="203"/>
      <c r="N463" s="203"/>
      <c r="O463" s="204"/>
      <c r="P463" s="204"/>
      <c r="Q463" s="201"/>
      <c r="R463" s="201"/>
    </row>
    <row r="464" spans="1:18" x14ac:dyDescent="0.2">
      <c r="A464" s="113"/>
      <c r="B464" s="200"/>
      <c r="C464" s="200"/>
      <c r="D464" s="201"/>
      <c r="E464" s="113"/>
      <c r="F464" s="113"/>
      <c r="G464" s="113"/>
      <c r="H464" s="113"/>
      <c r="I464" s="203"/>
      <c r="J464" s="203"/>
      <c r="K464" s="203"/>
      <c r="L464" s="203"/>
      <c r="M464" s="203"/>
      <c r="N464" s="203"/>
      <c r="O464" s="204"/>
      <c r="P464" s="204"/>
      <c r="Q464" s="201"/>
      <c r="R464" s="201"/>
    </row>
    <row r="465" spans="1:18" x14ac:dyDescent="0.2">
      <c r="A465" s="113"/>
      <c r="B465" s="200"/>
      <c r="C465" s="200"/>
      <c r="D465" s="201"/>
      <c r="E465" s="113"/>
      <c r="F465" s="113"/>
      <c r="G465" s="113"/>
      <c r="H465" s="113"/>
      <c r="I465" s="203"/>
      <c r="J465" s="203"/>
      <c r="K465" s="203"/>
      <c r="L465" s="203"/>
      <c r="M465" s="203"/>
      <c r="N465" s="203"/>
      <c r="O465" s="204"/>
      <c r="P465" s="204"/>
      <c r="Q465" s="201"/>
      <c r="R465" s="201"/>
    </row>
    <row r="466" spans="1:18" x14ac:dyDescent="0.2">
      <c r="A466" s="113"/>
      <c r="B466" s="200"/>
      <c r="C466" s="200"/>
      <c r="D466" s="201"/>
      <c r="E466" s="113"/>
      <c r="F466" s="113"/>
      <c r="G466" s="113"/>
      <c r="H466" s="113"/>
      <c r="I466" s="203"/>
      <c r="J466" s="203"/>
      <c r="K466" s="203"/>
      <c r="L466" s="203"/>
      <c r="M466" s="203"/>
      <c r="N466" s="203"/>
      <c r="O466" s="204"/>
      <c r="P466" s="204"/>
      <c r="Q466" s="201"/>
      <c r="R466" s="201"/>
    </row>
    <row r="467" spans="1:18" x14ac:dyDescent="0.2">
      <c r="A467" s="113"/>
      <c r="B467" s="200"/>
      <c r="C467" s="200"/>
      <c r="D467" s="201"/>
      <c r="E467" s="113"/>
      <c r="F467" s="113"/>
      <c r="G467" s="113"/>
      <c r="H467" s="113"/>
      <c r="I467" s="203"/>
      <c r="J467" s="203"/>
      <c r="K467" s="203"/>
      <c r="L467" s="203"/>
      <c r="M467" s="203"/>
      <c r="N467" s="203"/>
      <c r="O467" s="204"/>
      <c r="P467" s="204"/>
      <c r="Q467" s="201"/>
      <c r="R467" s="201"/>
    </row>
    <row r="468" spans="1:18" x14ac:dyDescent="0.2">
      <c r="A468" s="113"/>
      <c r="B468" s="200"/>
      <c r="C468" s="200"/>
      <c r="D468" s="201"/>
      <c r="E468" s="113"/>
      <c r="F468" s="113"/>
      <c r="G468" s="113"/>
      <c r="H468" s="113"/>
      <c r="I468" s="203"/>
      <c r="J468" s="203"/>
      <c r="K468" s="203"/>
      <c r="L468" s="203"/>
      <c r="M468" s="203"/>
      <c r="N468" s="203"/>
      <c r="O468" s="204"/>
      <c r="P468" s="204"/>
      <c r="Q468" s="201"/>
      <c r="R468" s="201"/>
    </row>
    <row r="469" spans="1:18" x14ac:dyDescent="0.2">
      <c r="A469" s="113"/>
      <c r="B469" s="200"/>
      <c r="C469" s="200"/>
      <c r="D469" s="201"/>
      <c r="E469" s="113"/>
      <c r="F469" s="113"/>
      <c r="G469" s="113"/>
      <c r="H469" s="113"/>
      <c r="I469" s="203"/>
      <c r="J469" s="203"/>
      <c r="K469" s="203"/>
      <c r="L469" s="203"/>
      <c r="M469" s="203"/>
      <c r="N469" s="203"/>
      <c r="O469" s="204"/>
      <c r="P469" s="204"/>
      <c r="Q469" s="201"/>
      <c r="R469" s="201"/>
    </row>
    <row r="470" spans="1:18" x14ac:dyDescent="0.2">
      <c r="A470" s="113"/>
      <c r="B470" s="200"/>
      <c r="C470" s="200"/>
      <c r="D470" s="201"/>
      <c r="E470" s="113"/>
      <c r="F470" s="113"/>
      <c r="G470" s="113"/>
      <c r="H470" s="113"/>
      <c r="I470" s="203"/>
      <c r="J470" s="203"/>
      <c r="K470" s="203"/>
      <c r="L470" s="203"/>
      <c r="M470" s="203"/>
      <c r="N470" s="203"/>
      <c r="O470" s="204"/>
      <c r="P470" s="204"/>
      <c r="Q470" s="201"/>
      <c r="R470" s="201"/>
    </row>
    <row r="471" spans="1:18" x14ac:dyDescent="0.2">
      <c r="A471" s="113"/>
      <c r="B471" s="200"/>
      <c r="C471" s="200"/>
      <c r="D471" s="201"/>
      <c r="E471" s="113"/>
      <c r="F471" s="113"/>
      <c r="G471" s="113"/>
      <c r="H471" s="113"/>
      <c r="I471" s="203"/>
      <c r="J471" s="203"/>
      <c r="K471" s="203"/>
      <c r="L471" s="203"/>
      <c r="M471" s="203"/>
      <c r="N471" s="203"/>
      <c r="O471" s="204"/>
      <c r="P471" s="204"/>
      <c r="Q471" s="201"/>
      <c r="R471" s="201"/>
    </row>
    <row r="472" spans="1:18" x14ac:dyDescent="0.2">
      <c r="A472" s="113"/>
      <c r="B472" s="200"/>
      <c r="C472" s="200"/>
      <c r="D472" s="201"/>
      <c r="E472" s="113"/>
      <c r="F472" s="113"/>
      <c r="G472" s="113"/>
      <c r="H472" s="113"/>
      <c r="I472" s="203"/>
      <c r="J472" s="203"/>
      <c r="K472" s="203"/>
      <c r="L472" s="203"/>
      <c r="M472" s="203"/>
      <c r="N472" s="203"/>
      <c r="O472" s="204"/>
      <c r="P472" s="204"/>
      <c r="Q472" s="201"/>
      <c r="R472" s="201"/>
    </row>
    <row r="473" spans="1:18" x14ac:dyDescent="0.2">
      <c r="A473" s="113"/>
      <c r="B473" s="200"/>
      <c r="C473" s="200"/>
      <c r="D473" s="201"/>
      <c r="E473" s="113"/>
      <c r="F473" s="113"/>
      <c r="G473" s="113"/>
      <c r="H473" s="113"/>
      <c r="I473" s="203"/>
      <c r="J473" s="203"/>
      <c r="K473" s="203"/>
      <c r="L473" s="203"/>
      <c r="M473" s="203"/>
      <c r="N473" s="203"/>
      <c r="O473" s="204"/>
      <c r="P473" s="204"/>
      <c r="Q473" s="201"/>
      <c r="R473" s="201"/>
    </row>
    <row r="474" spans="1:18" x14ac:dyDescent="0.2">
      <c r="A474" s="113"/>
      <c r="B474" s="200"/>
      <c r="C474" s="200"/>
      <c r="D474" s="201"/>
      <c r="E474" s="113"/>
      <c r="F474" s="113"/>
      <c r="G474" s="113"/>
      <c r="H474" s="113"/>
      <c r="I474" s="203"/>
      <c r="J474" s="203"/>
      <c r="K474" s="203"/>
      <c r="L474" s="203"/>
      <c r="M474" s="203"/>
      <c r="N474" s="203"/>
      <c r="O474" s="204"/>
      <c r="P474" s="204"/>
      <c r="Q474" s="201"/>
      <c r="R474" s="201"/>
    </row>
    <row r="475" spans="1:18" x14ac:dyDescent="0.2">
      <c r="A475" s="113"/>
      <c r="B475" s="200"/>
      <c r="C475" s="200"/>
      <c r="D475" s="201"/>
      <c r="E475" s="113"/>
      <c r="F475" s="113"/>
      <c r="G475" s="113"/>
      <c r="H475" s="113"/>
      <c r="I475" s="203"/>
      <c r="J475" s="203"/>
      <c r="K475" s="203"/>
      <c r="L475" s="203"/>
      <c r="M475" s="203"/>
      <c r="N475" s="203"/>
      <c r="O475" s="204"/>
      <c r="P475" s="204"/>
      <c r="Q475" s="201"/>
      <c r="R475" s="201"/>
    </row>
    <row r="476" spans="1:18" x14ac:dyDescent="0.2">
      <c r="A476" s="113"/>
      <c r="B476" s="200"/>
      <c r="C476" s="200"/>
      <c r="D476" s="201"/>
      <c r="E476" s="113"/>
      <c r="F476" s="113"/>
      <c r="G476" s="113"/>
      <c r="H476" s="113"/>
      <c r="I476" s="203"/>
      <c r="J476" s="203"/>
      <c r="K476" s="203"/>
      <c r="L476" s="203"/>
      <c r="M476" s="203"/>
      <c r="N476" s="203"/>
      <c r="O476" s="204"/>
      <c r="P476" s="204"/>
      <c r="Q476" s="201"/>
      <c r="R476" s="201"/>
    </row>
    <row r="477" spans="1:18" x14ac:dyDescent="0.2">
      <c r="A477" s="113"/>
      <c r="B477" s="200"/>
      <c r="C477" s="200"/>
      <c r="D477" s="201"/>
      <c r="E477" s="113"/>
      <c r="F477" s="113"/>
      <c r="G477" s="113"/>
      <c r="H477" s="113"/>
      <c r="I477" s="203"/>
      <c r="J477" s="203"/>
      <c r="K477" s="203"/>
      <c r="L477" s="203"/>
      <c r="M477" s="203"/>
      <c r="N477" s="203"/>
      <c r="O477" s="204"/>
      <c r="P477" s="204"/>
      <c r="Q477" s="201"/>
      <c r="R477" s="201"/>
    </row>
    <row r="478" spans="1:18" x14ac:dyDescent="0.2">
      <c r="A478" s="113"/>
      <c r="B478" s="200"/>
      <c r="C478" s="200"/>
      <c r="D478" s="201"/>
      <c r="E478" s="113"/>
      <c r="F478" s="113"/>
      <c r="G478" s="113"/>
      <c r="H478" s="113"/>
      <c r="I478" s="203"/>
      <c r="J478" s="203"/>
      <c r="K478" s="203"/>
      <c r="L478" s="203"/>
      <c r="M478" s="203"/>
      <c r="N478" s="203"/>
      <c r="O478" s="204"/>
      <c r="P478" s="204"/>
      <c r="Q478" s="201"/>
      <c r="R478" s="201"/>
    </row>
    <row r="479" spans="1:18" x14ac:dyDescent="0.2">
      <c r="A479" s="113"/>
      <c r="B479" s="200"/>
      <c r="C479" s="200"/>
      <c r="D479" s="201"/>
      <c r="E479" s="113"/>
      <c r="F479" s="113"/>
      <c r="G479" s="113"/>
      <c r="H479" s="113"/>
      <c r="I479" s="203"/>
      <c r="J479" s="203"/>
      <c r="K479" s="203"/>
      <c r="L479" s="203"/>
      <c r="M479" s="203"/>
      <c r="N479" s="203"/>
      <c r="O479" s="204"/>
      <c r="P479" s="204"/>
      <c r="Q479" s="201"/>
      <c r="R479" s="201"/>
    </row>
    <row r="480" spans="1:18" x14ac:dyDescent="0.2">
      <c r="A480" s="113"/>
      <c r="B480" s="200"/>
      <c r="C480" s="200"/>
      <c r="D480" s="201"/>
      <c r="E480" s="113"/>
      <c r="F480" s="113"/>
      <c r="G480" s="113"/>
      <c r="H480" s="113"/>
      <c r="I480" s="203"/>
      <c r="J480" s="203"/>
      <c r="K480" s="203"/>
      <c r="L480" s="203"/>
      <c r="M480" s="203"/>
      <c r="N480" s="203"/>
      <c r="O480" s="204"/>
      <c r="P480" s="204"/>
      <c r="Q480" s="201"/>
      <c r="R480" s="201"/>
    </row>
    <row r="481" spans="1:18" x14ac:dyDescent="0.2">
      <c r="A481" s="113"/>
      <c r="B481" s="200"/>
      <c r="C481" s="200"/>
      <c r="D481" s="201"/>
      <c r="E481" s="113"/>
      <c r="F481" s="113"/>
      <c r="G481" s="113"/>
      <c r="H481" s="113"/>
      <c r="I481" s="203"/>
      <c r="J481" s="203"/>
      <c r="K481" s="203"/>
      <c r="L481" s="203"/>
      <c r="M481" s="203"/>
      <c r="N481" s="203"/>
      <c r="O481" s="204"/>
      <c r="P481" s="204"/>
      <c r="Q481" s="201"/>
      <c r="R481" s="201"/>
    </row>
    <row r="482" spans="1:18" x14ac:dyDescent="0.2">
      <c r="A482" s="113"/>
      <c r="B482" s="200"/>
      <c r="C482" s="200"/>
      <c r="D482" s="201"/>
      <c r="E482" s="113"/>
      <c r="F482" s="113"/>
      <c r="G482" s="113"/>
      <c r="H482" s="113"/>
      <c r="I482" s="203"/>
      <c r="J482" s="203"/>
      <c r="K482" s="203"/>
      <c r="L482" s="203"/>
      <c r="M482" s="203"/>
      <c r="N482" s="203"/>
      <c r="O482" s="204"/>
      <c r="P482" s="204"/>
      <c r="Q482" s="201"/>
      <c r="R482" s="201"/>
    </row>
    <row r="483" spans="1:18" x14ac:dyDescent="0.2">
      <c r="A483" s="113"/>
      <c r="B483" s="200"/>
      <c r="C483" s="200"/>
      <c r="D483" s="201"/>
      <c r="E483" s="113"/>
      <c r="F483" s="113"/>
      <c r="G483" s="113"/>
      <c r="H483" s="113"/>
      <c r="I483" s="203"/>
      <c r="J483" s="203"/>
      <c r="K483" s="203"/>
      <c r="L483" s="203"/>
      <c r="M483" s="203"/>
      <c r="N483" s="203"/>
      <c r="O483" s="204"/>
      <c r="P483" s="204"/>
      <c r="Q483" s="201"/>
      <c r="R483" s="201"/>
    </row>
    <row r="484" spans="1:18" x14ac:dyDescent="0.2">
      <c r="A484" s="113"/>
      <c r="B484" s="200"/>
      <c r="C484" s="200"/>
      <c r="D484" s="201"/>
      <c r="E484" s="113"/>
      <c r="F484" s="113"/>
      <c r="G484" s="113"/>
      <c r="H484" s="113"/>
      <c r="I484" s="203"/>
      <c r="J484" s="203"/>
      <c r="K484" s="203"/>
      <c r="L484" s="203"/>
      <c r="M484" s="203"/>
      <c r="N484" s="203"/>
      <c r="O484" s="204"/>
      <c r="P484" s="204"/>
      <c r="Q484" s="201"/>
      <c r="R484" s="201"/>
    </row>
    <row r="485" spans="1:18" x14ac:dyDescent="0.2">
      <c r="A485" s="113"/>
      <c r="B485" s="200"/>
      <c r="C485" s="200"/>
      <c r="D485" s="201"/>
      <c r="E485" s="113"/>
      <c r="F485" s="113"/>
      <c r="G485" s="113"/>
      <c r="H485" s="113"/>
      <c r="I485" s="203"/>
      <c r="J485" s="203"/>
      <c r="K485" s="203"/>
      <c r="L485" s="203"/>
      <c r="M485" s="203"/>
      <c r="N485" s="203"/>
      <c r="O485" s="204"/>
      <c r="P485" s="204"/>
      <c r="Q485" s="201"/>
      <c r="R485" s="201"/>
    </row>
    <row r="486" spans="1:18" x14ac:dyDescent="0.2">
      <c r="A486" s="113"/>
      <c r="B486" s="200"/>
      <c r="C486" s="200"/>
      <c r="D486" s="201"/>
      <c r="E486" s="113"/>
      <c r="F486" s="113"/>
      <c r="G486" s="113"/>
      <c r="H486" s="113"/>
      <c r="I486" s="203"/>
      <c r="J486" s="203"/>
      <c r="K486" s="203"/>
      <c r="L486" s="203"/>
      <c r="M486" s="203"/>
      <c r="N486" s="203"/>
      <c r="O486" s="204"/>
      <c r="P486" s="204"/>
      <c r="Q486" s="201"/>
      <c r="R486" s="201"/>
    </row>
    <row r="487" spans="1:18" x14ac:dyDescent="0.2">
      <c r="A487" s="113"/>
      <c r="B487" s="200"/>
      <c r="C487" s="200"/>
      <c r="D487" s="201"/>
      <c r="E487" s="113"/>
      <c r="F487" s="113"/>
      <c r="G487" s="113"/>
      <c r="H487" s="113"/>
      <c r="I487" s="203"/>
      <c r="J487" s="203"/>
      <c r="K487" s="203"/>
      <c r="L487" s="203"/>
      <c r="M487" s="203"/>
      <c r="N487" s="203"/>
      <c r="O487" s="204"/>
      <c r="P487" s="204"/>
      <c r="Q487" s="201"/>
      <c r="R487" s="201"/>
    </row>
    <row r="488" spans="1:18" x14ac:dyDescent="0.2">
      <c r="A488" s="113"/>
      <c r="B488" s="200"/>
      <c r="C488" s="200"/>
      <c r="D488" s="201"/>
      <c r="E488" s="113"/>
      <c r="F488" s="113"/>
      <c r="G488" s="113"/>
      <c r="H488" s="113"/>
      <c r="I488" s="203"/>
      <c r="J488" s="203"/>
      <c r="K488" s="203"/>
      <c r="L488" s="203"/>
      <c r="M488" s="203"/>
      <c r="N488" s="203"/>
      <c r="O488" s="204"/>
      <c r="P488" s="204"/>
      <c r="Q488" s="201"/>
      <c r="R488" s="201"/>
    </row>
    <row r="489" spans="1:18" x14ac:dyDescent="0.2">
      <c r="A489" s="113"/>
      <c r="B489" s="200"/>
      <c r="C489" s="200"/>
      <c r="D489" s="201"/>
      <c r="E489" s="113"/>
      <c r="F489" s="113"/>
      <c r="G489" s="113"/>
      <c r="H489" s="113"/>
      <c r="I489" s="203"/>
      <c r="J489" s="203"/>
      <c r="K489" s="203"/>
      <c r="L489" s="203"/>
      <c r="M489" s="203"/>
      <c r="N489" s="203"/>
      <c r="O489" s="204"/>
      <c r="P489" s="204"/>
      <c r="Q489" s="201"/>
      <c r="R489" s="201"/>
    </row>
    <row r="490" spans="1:18" x14ac:dyDescent="0.2">
      <c r="A490" s="113"/>
      <c r="B490" s="200"/>
      <c r="C490" s="200"/>
      <c r="D490" s="201"/>
      <c r="E490" s="113"/>
      <c r="F490" s="113"/>
      <c r="G490" s="113"/>
      <c r="H490" s="113"/>
      <c r="I490" s="203"/>
      <c r="J490" s="203"/>
      <c r="K490" s="203"/>
      <c r="L490" s="203"/>
      <c r="M490" s="203"/>
      <c r="N490" s="203"/>
      <c r="O490" s="204"/>
      <c r="P490" s="204"/>
      <c r="Q490" s="201"/>
      <c r="R490" s="201"/>
    </row>
    <row r="491" spans="1:18" x14ac:dyDescent="0.2">
      <c r="A491" s="113"/>
      <c r="B491" s="200"/>
      <c r="C491" s="200"/>
      <c r="D491" s="201"/>
      <c r="E491" s="113"/>
      <c r="F491" s="113"/>
      <c r="G491" s="113"/>
      <c r="H491" s="113"/>
      <c r="I491" s="203"/>
      <c r="J491" s="203"/>
      <c r="K491" s="203"/>
      <c r="L491" s="203"/>
      <c r="M491" s="203"/>
      <c r="N491" s="203"/>
      <c r="O491" s="204"/>
      <c r="P491" s="204"/>
      <c r="Q491" s="201"/>
      <c r="R491" s="201"/>
    </row>
    <row r="492" spans="1:18" x14ac:dyDescent="0.2">
      <c r="A492" s="113"/>
      <c r="B492" s="200"/>
      <c r="C492" s="200"/>
      <c r="D492" s="201"/>
      <c r="E492" s="113"/>
      <c r="F492" s="113"/>
      <c r="G492" s="113"/>
      <c r="H492" s="113"/>
      <c r="I492" s="203"/>
      <c r="J492" s="203"/>
      <c r="K492" s="203"/>
      <c r="L492" s="203"/>
      <c r="M492" s="203"/>
      <c r="N492" s="203"/>
      <c r="O492" s="204"/>
      <c r="P492" s="204"/>
      <c r="Q492" s="201"/>
      <c r="R492" s="201"/>
    </row>
    <row r="493" spans="1:18" x14ac:dyDescent="0.2">
      <c r="A493" s="113"/>
      <c r="B493" s="200"/>
      <c r="C493" s="200"/>
      <c r="D493" s="201"/>
      <c r="E493" s="113"/>
      <c r="F493" s="113"/>
      <c r="G493" s="113"/>
      <c r="H493" s="113"/>
      <c r="I493" s="203"/>
      <c r="J493" s="203"/>
      <c r="K493" s="203"/>
      <c r="L493" s="203"/>
      <c r="M493" s="203"/>
      <c r="N493" s="203"/>
      <c r="O493" s="204"/>
      <c r="P493" s="204"/>
      <c r="Q493" s="201"/>
      <c r="R493" s="201"/>
    </row>
    <row r="494" spans="1:18" x14ac:dyDescent="0.2">
      <c r="A494" s="113"/>
      <c r="B494" s="200"/>
      <c r="C494" s="200"/>
      <c r="D494" s="201"/>
      <c r="E494" s="113"/>
      <c r="F494" s="113"/>
      <c r="G494" s="113"/>
      <c r="H494" s="113"/>
      <c r="I494" s="203"/>
      <c r="J494" s="203"/>
      <c r="K494" s="203"/>
      <c r="L494" s="203"/>
      <c r="M494" s="203"/>
      <c r="N494" s="203"/>
      <c r="O494" s="204"/>
      <c r="P494" s="204"/>
      <c r="Q494" s="201"/>
      <c r="R494" s="201"/>
    </row>
    <row r="495" spans="1:18" x14ac:dyDescent="0.2">
      <c r="A495" s="113"/>
      <c r="B495" s="200"/>
      <c r="C495" s="200"/>
      <c r="D495" s="201"/>
      <c r="E495" s="113"/>
      <c r="F495" s="113"/>
      <c r="G495" s="113"/>
      <c r="H495" s="113"/>
      <c r="I495" s="203"/>
      <c r="J495" s="203"/>
      <c r="K495" s="203"/>
      <c r="L495" s="203"/>
      <c r="M495" s="203"/>
      <c r="N495" s="203"/>
      <c r="O495" s="204"/>
      <c r="P495" s="204"/>
      <c r="Q495" s="201"/>
      <c r="R495" s="201"/>
    </row>
    <row r="496" spans="1:18" x14ac:dyDescent="0.2">
      <c r="A496" s="113"/>
      <c r="B496" s="200"/>
      <c r="C496" s="200"/>
      <c r="D496" s="201"/>
      <c r="E496" s="113"/>
      <c r="F496" s="113"/>
      <c r="G496" s="113"/>
      <c r="H496" s="113"/>
      <c r="I496" s="203"/>
      <c r="J496" s="203"/>
      <c r="K496" s="203"/>
      <c r="L496" s="203"/>
      <c r="M496" s="203"/>
      <c r="N496" s="203"/>
      <c r="O496" s="204"/>
      <c r="P496" s="204"/>
      <c r="Q496" s="201"/>
      <c r="R496" s="201"/>
    </row>
    <row r="497" spans="1:18" x14ac:dyDescent="0.2">
      <c r="A497" s="113"/>
      <c r="B497" s="200"/>
      <c r="C497" s="200"/>
      <c r="D497" s="201"/>
      <c r="E497" s="113"/>
      <c r="F497" s="113"/>
      <c r="G497" s="113"/>
      <c r="H497" s="113"/>
      <c r="I497" s="203"/>
      <c r="J497" s="203"/>
      <c r="K497" s="203"/>
      <c r="L497" s="203"/>
      <c r="M497" s="203"/>
      <c r="N497" s="203"/>
      <c r="O497" s="204"/>
      <c r="P497" s="204"/>
      <c r="Q497" s="201"/>
      <c r="R497" s="201"/>
    </row>
    <row r="498" spans="1:18" x14ac:dyDescent="0.2">
      <c r="A498" s="113"/>
      <c r="B498" s="200"/>
      <c r="C498" s="200"/>
      <c r="D498" s="201"/>
      <c r="E498" s="113"/>
      <c r="F498" s="113"/>
      <c r="G498" s="113"/>
      <c r="H498" s="113"/>
      <c r="I498" s="203"/>
      <c r="J498" s="203"/>
      <c r="K498" s="203"/>
      <c r="L498" s="203"/>
      <c r="M498" s="203"/>
      <c r="N498" s="203"/>
      <c r="O498" s="204"/>
      <c r="P498" s="204"/>
      <c r="Q498" s="201"/>
      <c r="R498" s="201"/>
    </row>
    <row r="499" spans="1:18" x14ac:dyDescent="0.2">
      <c r="A499" s="113"/>
      <c r="B499" s="200"/>
      <c r="C499" s="200"/>
      <c r="D499" s="201"/>
      <c r="E499" s="113"/>
      <c r="F499" s="113"/>
      <c r="G499" s="113"/>
      <c r="H499" s="113"/>
      <c r="I499" s="203"/>
      <c r="J499" s="203"/>
      <c r="K499" s="203"/>
      <c r="L499" s="203"/>
      <c r="M499" s="203"/>
      <c r="N499" s="203"/>
      <c r="O499" s="204"/>
      <c r="P499" s="204"/>
      <c r="Q499" s="201"/>
      <c r="R499" s="201"/>
    </row>
    <row r="500" spans="1:18" x14ac:dyDescent="0.2">
      <c r="A500" s="113"/>
      <c r="B500" s="200"/>
      <c r="C500" s="200"/>
      <c r="D500" s="201"/>
      <c r="E500" s="113"/>
      <c r="F500" s="113"/>
      <c r="G500" s="113"/>
      <c r="H500" s="113"/>
      <c r="I500" s="203"/>
      <c r="J500" s="203"/>
      <c r="K500" s="203"/>
      <c r="L500" s="203"/>
      <c r="M500" s="203"/>
      <c r="N500" s="203"/>
      <c r="O500" s="204"/>
      <c r="P500" s="204"/>
      <c r="Q500" s="201"/>
      <c r="R500" s="201"/>
    </row>
    <row r="501" spans="1:18" x14ac:dyDescent="0.2">
      <c r="A501" s="113"/>
      <c r="B501" s="200"/>
      <c r="C501" s="200"/>
      <c r="D501" s="201"/>
      <c r="E501" s="113"/>
      <c r="F501" s="113"/>
      <c r="G501" s="113"/>
      <c r="H501" s="113"/>
      <c r="I501" s="203"/>
      <c r="J501" s="203"/>
      <c r="K501" s="203"/>
      <c r="L501" s="203"/>
      <c r="M501" s="203"/>
      <c r="N501" s="203"/>
      <c r="O501" s="204"/>
      <c r="P501" s="204"/>
      <c r="Q501" s="201"/>
      <c r="R501" s="201"/>
    </row>
    <row r="502" spans="1:18" x14ac:dyDescent="0.2">
      <c r="A502" s="113"/>
      <c r="B502" s="200"/>
      <c r="C502" s="200"/>
      <c r="D502" s="201"/>
      <c r="E502" s="113"/>
      <c r="F502" s="113"/>
      <c r="G502" s="113"/>
      <c r="H502" s="113"/>
      <c r="I502" s="203"/>
      <c r="J502" s="203"/>
      <c r="K502" s="203"/>
      <c r="L502" s="203"/>
      <c r="M502" s="203"/>
      <c r="N502" s="203"/>
      <c r="O502" s="204"/>
      <c r="P502" s="204"/>
      <c r="Q502" s="201"/>
      <c r="R502" s="201"/>
    </row>
    <row r="503" spans="1:18" x14ac:dyDescent="0.2">
      <c r="A503" s="113"/>
      <c r="B503" s="200"/>
      <c r="C503" s="200"/>
      <c r="D503" s="201"/>
      <c r="E503" s="113"/>
      <c r="F503" s="113"/>
      <c r="G503" s="113"/>
      <c r="H503" s="113"/>
      <c r="I503" s="203"/>
      <c r="J503" s="203"/>
      <c r="K503" s="203"/>
      <c r="L503" s="203"/>
      <c r="M503" s="203"/>
      <c r="N503" s="203"/>
      <c r="O503" s="204"/>
      <c r="P503" s="204"/>
      <c r="Q503" s="201"/>
      <c r="R503" s="201"/>
    </row>
    <row r="504" spans="1:18" x14ac:dyDescent="0.2">
      <c r="A504" s="113"/>
      <c r="B504" s="200"/>
      <c r="C504" s="200"/>
      <c r="D504" s="201"/>
      <c r="E504" s="113"/>
      <c r="F504" s="113"/>
      <c r="G504" s="113"/>
      <c r="H504" s="113"/>
      <c r="I504" s="203"/>
      <c r="J504" s="203"/>
      <c r="K504" s="203"/>
      <c r="L504" s="203"/>
      <c r="M504" s="203"/>
      <c r="N504" s="203"/>
      <c r="O504" s="204"/>
      <c r="P504" s="204"/>
      <c r="Q504" s="201"/>
      <c r="R504" s="201"/>
    </row>
    <row r="505" spans="1:18" x14ac:dyDescent="0.2">
      <c r="A505" s="113"/>
      <c r="B505" s="200"/>
      <c r="C505" s="200"/>
      <c r="D505" s="201"/>
      <c r="E505" s="113"/>
      <c r="F505" s="113"/>
      <c r="G505" s="113"/>
      <c r="H505" s="113"/>
      <c r="I505" s="203"/>
      <c r="J505" s="203"/>
      <c r="K505" s="203"/>
      <c r="L505" s="203"/>
      <c r="M505" s="203"/>
      <c r="N505" s="203"/>
      <c r="O505" s="204"/>
      <c r="P505" s="204"/>
      <c r="Q505" s="201"/>
      <c r="R505" s="201"/>
    </row>
    <row r="506" spans="1:18" x14ac:dyDescent="0.2">
      <c r="A506" s="113"/>
      <c r="B506" s="200"/>
      <c r="C506" s="200"/>
      <c r="D506" s="201"/>
      <c r="E506" s="113"/>
      <c r="F506" s="113"/>
      <c r="G506" s="113"/>
      <c r="H506" s="113"/>
      <c r="I506" s="203"/>
      <c r="J506" s="203"/>
      <c r="K506" s="203"/>
      <c r="L506" s="203"/>
      <c r="M506" s="203"/>
      <c r="N506" s="203"/>
      <c r="O506" s="204"/>
      <c r="P506" s="204"/>
      <c r="Q506" s="201"/>
      <c r="R506" s="201"/>
    </row>
    <row r="507" spans="1:18" x14ac:dyDescent="0.2">
      <c r="A507" s="113"/>
      <c r="B507" s="200"/>
      <c r="C507" s="200"/>
      <c r="D507" s="201"/>
      <c r="E507" s="113"/>
      <c r="F507" s="113"/>
      <c r="G507" s="113"/>
      <c r="H507" s="113"/>
      <c r="I507" s="203"/>
      <c r="J507" s="203"/>
      <c r="K507" s="203"/>
      <c r="L507" s="203"/>
      <c r="M507" s="203"/>
      <c r="N507" s="203"/>
      <c r="O507" s="204"/>
      <c r="P507" s="204"/>
      <c r="Q507" s="201"/>
      <c r="R507" s="201"/>
    </row>
    <row r="508" spans="1:18" x14ac:dyDescent="0.2">
      <c r="A508" s="113"/>
      <c r="B508" s="200"/>
      <c r="C508" s="200"/>
      <c r="D508" s="201"/>
      <c r="E508" s="113"/>
      <c r="F508" s="113"/>
      <c r="G508" s="113"/>
      <c r="H508" s="113"/>
      <c r="I508" s="203"/>
      <c r="J508" s="203"/>
      <c r="K508" s="203"/>
      <c r="L508" s="203"/>
      <c r="M508" s="203"/>
      <c r="N508" s="203"/>
      <c r="O508" s="204"/>
      <c r="P508" s="204"/>
      <c r="Q508" s="201"/>
      <c r="R508" s="201"/>
    </row>
    <row r="509" spans="1:18" x14ac:dyDescent="0.2">
      <c r="A509" s="113"/>
      <c r="B509" s="200"/>
      <c r="C509" s="200"/>
      <c r="D509" s="201"/>
      <c r="E509" s="113"/>
      <c r="F509" s="113"/>
      <c r="G509" s="113"/>
      <c r="H509" s="113"/>
      <c r="I509" s="203"/>
      <c r="J509" s="203"/>
      <c r="K509" s="203"/>
      <c r="L509" s="203"/>
      <c r="M509" s="203"/>
      <c r="N509" s="203"/>
      <c r="O509" s="204"/>
      <c r="P509" s="204"/>
      <c r="Q509" s="201"/>
      <c r="R509" s="201"/>
    </row>
    <row r="510" spans="1:18" x14ac:dyDescent="0.2">
      <c r="A510" s="113"/>
      <c r="B510" s="200"/>
      <c r="C510" s="200"/>
      <c r="D510" s="201"/>
      <c r="E510" s="113"/>
      <c r="F510" s="113"/>
      <c r="G510" s="113"/>
      <c r="H510" s="113"/>
      <c r="I510" s="203"/>
      <c r="J510" s="203"/>
      <c r="K510" s="203"/>
      <c r="L510" s="203"/>
      <c r="M510" s="203"/>
      <c r="N510" s="203"/>
      <c r="O510" s="204"/>
      <c r="P510" s="204"/>
      <c r="Q510" s="201"/>
      <c r="R510" s="201"/>
    </row>
    <row r="511" spans="1:18" x14ac:dyDescent="0.2">
      <c r="A511" s="113"/>
      <c r="B511" s="200"/>
      <c r="C511" s="200"/>
      <c r="D511" s="201"/>
      <c r="E511" s="113"/>
      <c r="F511" s="113"/>
      <c r="G511" s="113"/>
      <c r="H511" s="113"/>
      <c r="I511" s="203"/>
      <c r="J511" s="203"/>
      <c r="K511" s="203"/>
      <c r="L511" s="203"/>
      <c r="M511" s="203"/>
      <c r="N511" s="203"/>
      <c r="O511" s="204"/>
      <c r="P511" s="204"/>
      <c r="Q511" s="201"/>
      <c r="R511" s="201"/>
    </row>
    <row r="512" spans="1:18" x14ac:dyDescent="0.2">
      <c r="A512" s="113"/>
      <c r="B512" s="200"/>
      <c r="C512" s="200"/>
      <c r="D512" s="201"/>
      <c r="E512" s="113"/>
      <c r="F512" s="113"/>
      <c r="G512" s="113"/>
      <c r="H512" s="113"/>
      <c r="I512" s="203"/>
      <c r="J512" s="203"/>
      <c r="K512" s="203"/>
      <c r="L512" s="203"/>
      <c r="M512" s="203"/>
      <c r="N512" s="203"/>
      <c r="O512" s="204"/>
      <c r="P512" s="204"/>
      <c r="Q512" s="201"/>
      <c r="R512" s="201"/>
    </row>
    <row r="513" spans="1:18" x14ac:dyDescent="0.2">
      <c r="A513" s="113"/>
      <c r="B513" s="200"/>
      <c r="C513" s="200"/>
      <c r="D513" s="201"/>
      <c r="E513" s="113"/>
      <c r="F513" s="113"/>
      <c r="G513" s="113"/>
      <c r="H513" s="113"/>
      <c r="I513" s="203"/>
      <c r="J513" s="203"/>
      <c r="K513" s="203"/>
      <c r="L513" s="203"/>
      <c r="M513" s="203"/>
      <c r="N513" s="203"/>
      <c r="O513" s="204"/>
      <c r="P513" s="204"/>
      <c r="Q513" s="201"/>
      <c r="R513" s="201"/>
    </row>
    <row r="514" spans="1:18" x14ac:dyDescent="0.2">
      <c r="A514" s="113"/>
      <c r="B514" s="200"/>
      <c r="C514" s="200"/>
      <c r="D514" s="201"/>
      <c r="E514" s="113"/>
      <c r="F514" s="113"/>
      <c r="G514" s="113"/>
      <c r="H514" s="113"/>
      <c r="I514" s="203"/>
      <c r="J514" s="203"/>
      <c r="K514" s="203"/>
      <c r="L514" s="203"/>
      <c r="M514" s="203"/>
      <c r="N514" s="203"/>
      <c r="O514" s="204"/>
      <c r="P514" s="204"/>
      <c r="Q514" s="201"/>
      <c r="R514" s="201"/>
    </row>
    <row r="515" spans="1:18" x14ac:dyDescent="0.2">
      <c r="A515" s="113"/>
      <c r="B515" s="200"/>
      <c r="C515" s="200"/>
      <c r="D515" s="201"/>
      <c r="E515" s="113"/>
      <c r="F515" s="113"/>
      <c r="G515" s="113"/>
      <c r="H515" s="113"/>
      <c r="I515" s="203"/>
      <c r="J515" s="203"/>
      <c r="K515" s="203"/>
      <c r="L515" s="203"/>
      <c r="M515" s="203"/>
      <c r="N515" s="203"/>
      <c r="O515" s="204"/>
      <c r="P515" s="204"/>
      <c r="Q515" s="201"/>
      <c r="R515" s="201"/>
    </row>
    <row r="516" spans="1:18" x14ac:dyDescent="0.2">
      <c r="A516" s="113"/>
      <c r="B516" s="200"/>
      <c r="C516" s="200"/>
      <c r="D516" s="201"/>
      <c r="E516" s="113"/>
      <c r="F516" s="113"/>
      <c r="G516" s="113"/>
      <c r="H516" s="113"/>
      <c r="I516" s="203"/>
      <c r="J516" s="203"/>
      <c r="K516" s="203"/>
      <c r="L516" s="203"/>
      <c r="M516" s="203"/>
      <c r="N516" s="203"/>
      <c r="O516" s="204"/>
      <c r="P516" s="204"/>
      <c r="Q516" s="201"/>
      <c r="R516" s="201"/>
    </row>
    <row r="517" spans="1:18" x14ac:dyDescent="0.2">
      <c r="A517" s="113"/>
      <c r="B517" s="200"/>
      <c r="C517" s="200"/>
      <c r="D517" s="201"/>
      <c r="E517" s="113"/>
      <c r="F517" s="113"/>
      <c r="G517" s="113"/>
      <c r="H517" s="113"/>
      <c r="I517" s="203"/>
      <c r="J517" s="203"/>
      <c r="K517" s="203"/>
      <c r="L517" s="203"/>
      <c r="M517" s="203"/>
      <c r="N517" s="203"/>
      <c r="O517" s="204"/>
      <c r="P517" s="204"/>
      <c r="Q517" s="201"/>
      <c r="R517" s="201"/>
    </row>
    <row r="518" spans="1:18" x14ac:dyDescent="0.2">
      <c r="A518" s="113"/>
      <c r="B518" s="200"/>
      <c r="C518" s="200"/>
      <c r="D518" s="201"/>
      <c r="E518" s="113"/>
      <c r="F518" s="113"/>
      <c r="G518" s="113"/>
      <c r="H518" s="113"/>
      <c r="I518" s="203"/>
      <c r="J518" s="203"/>
      <c r="K518" s="203"/>
      <c r="L518" s="203"/>
      <c r="M518" s="203"/>
      <c r="N518" s="203"/>
      <c r="O518" s="204"/>
      <c r="P518" s="204"/>
      <c r="Q518" s="201"/>
      <c r="R518" s="201"/>
    </row>
    <row r="519" spans="1:18" x14ac:dyDescent="0.2">
      <c r="A519" s="113"/>
      <c r="B519" s="200"/>
      <c r="C519" s="200"/>
      <c r="D519" s="201"/>
      <c r="E519" s="113"/>
      <c r="F519" s="113"/>
      <c r="G519" s="113"/>
      <c r="H519" s="113"/>
      <c r="I519" s="203"/>
      <c r="J519" s="203"/>
      <c r="K519" s="203"/>
      <c r="L519" s="203"/>
      <c r="M519" s="203"/>
      <c r="N519" s="203"/>
      <c r="O519" s="204"/>
      <c r="P519" s="204"/>
      <c r="Q519" s="201"/>
      <c r="R519" s="201"/>
    </row>
    <row r="520" spans="1:18" x14ac:dyDescent="0.2">
      <c r="A520" s="113"/>
      <c r="B520" s="200"/>
      <c r="C520" s="200"/>
      <c r="D520" s="201"/>
      <c r="E520" s="113"/>
      <c r="F520" s="113"/>
      <c r="G520" s="113"/>
      <c r="H520" s="113"/>
      <c r="I520" s="203"/>
      <c r="J520" s="203"/>
      <c r="K520" s="203"/>
      <c r="L520" s="203"/>
      <c r="M520" s="203"/>
      <c r="N520" s="203"/>
      <c r="O520" s="204"/>
      <c r="P520" s="204"/>
      <c r="Q520" s="201"/>
      <c r="R520" s="201"/>
    </row>
    <row r="521" spans="1:18" x14ac:dyDescent="0.2">
      <c r="A521" s="113"/>
      <c r="B521" s="200"/>
      <c r="C521" s="200"/>
      <c r="D521" s="201"/>
      <c r="E521" s="113"/>
      <c r="F521" s="113"/>
      <c r="G521" s="113"/>
      <c r="H521" s="113"/>
      <c r="I521" s="203"/>
      <c r="J521" s="203"/>
      <c r="K521" s="203"/>
      <c r="L521" s="203"/>
      <c r="M521" s="203"/>
      <c r="N521" s="203"/>
      <c r="O521" s="204"/>
      <c r="P521" s="204"/>
      <c r="Q521" s="201"/>
      <c r="R521" s="201"/>
    </row>
    <row r="522" spans="1:18" x14ac:dyDescent="0.2">
      <c r="A522" s="113"/>
      <c r="B522" s="200"/>
      <c r="C522" s="200"/>
      <c r="D522" s="201"/>
      <c r="E522" s="113"/>
      <c r="F522" s="113"/>
      <c r="G522" s="113"/>
      <c r="H522" s="113"/>
      <c r="I522" s="203"/>
      <c r="J522" s="203"/>
      <c r="K522" s="203"/>
      <c r="L522" s="203"/>
      <c r="M522" s="203"/>
      <c r="N522" s="203"/>
      <c r="O522" s="204"/>
      <c r="P522" s="204"/>
      <c r="Q522" s="201"/>
      <c r="R522" s="201"/>
    </row>
    <row r="523" spans="1:18" x14ac:dyDescent="0.2">
      <c r="A523" s="113"/>
      <c r="B523" s="200"/>
      <c r="C523" s="200"/>
      <c r="D523" s="201"/>
      <c r="E523" s="113"/>
      <c r="F523" s="113"/>
      <c r="G523" s="113"/>
      <c r="H523" s="113"/>
      <c r="I523" s="203"/>
      <c r="J523" s="203"/>
      <c r="K523" s="203"/>
      <c r="L523" s="203"/>
      <c r="M523" s="203"/>
      <c r="N523" s="203"/>
      <c r="O523" s="204"/>
      <c r="P523" s="204"/>
      <c r="Q523" s="201"/>
      <c r="R523" s="201"/>
    </row>
    <row r="524" spans="1:18" x14ac:dyDescent="0.2">
      <c r="A524" s="113"/>
      <c r="B524" s="200"/>
      <c r="C524" s="200"/>
      <c r="D524" s="201"/>
      <c r="E524" s="113"/>
      <c r="F524" s="113"/>
      <c r="G524" s="113"/>
      <c r="H524" s="113"/>
      <c r="I524" s="203"/>
      <c r="J524" s="203"/>
      <c r="K524" s="203"/>
      <c r="L524" s="203"/>
      <c r="M524" s="203"/>
      <c r="N524" s="203"/>
      <c r="O524" s="204"/>
      <c r="P524" s="204"/>
      <c r="Q524" s="201"/>
      <c r="R524" s="201"/>
    </row>
    <row r="525" spans="1:18" x14ac:dyDescent="0.2">
      <c r="A525" s="113"/>
      <c r="B525" s="200"/>
      <c r="C525" s="200"/>
      <c r="D525" s="201"/>
      <c r="E525" s="113"/>
      <c r="F525" s="113"/>
      <c r="G525" s="113"/>
      <c r="H525" s="113"/>
      <c r="I525" s="203"/>
      <c r="J525" s="203"/>
      <c r="K525" s="203"/>
      <c r="L525" s="203"/>
      <c r="M525" s="203"/>
      <c r="N525" s="203"/>
      <c r="O525" s="204"/>
      <c r="P525" s="204"/>
      <c r="Q525" s="201"/>
      <c r="R525" s="201"/>
    </row>
    <row r="526" spans="1:18" x14ac:dyDescent="0.2">
      <c r="A526" s="113"/>
      <c r="B526" s="200"/>
      <c r="C526" s="200"/>
      <c r="D526" s="201"/>
      <c r="E526" s="113"/>
      <c r="F526" s="113"/>
      <c r="G526" s="113"/>
      <c r="H526" s="113"/>
      <c r="I526" s="203"/>
      <c r="J526" s="203"/>
      <c r="K526" s="203"/>
      <c r="L526" s="203"/>
      <c r="M526" s="203"/>
      <c r="N526" s="203"/>
      <c r="O526" s="204"/>
      <c r="P526" s="204"/>
      <c r="Q526" s="201"/>
      <c r="R526" s="201"/>
    </row>
    <row r="527" spans="1:18" x14ac:dyDescent="0.2">
      <c r="A527" s="113"/>
      <c r="B527" s="200"/>
      <c r="C527" s="200"/>
      <c r="D527" s="201"/>
      <c r="E527" s="113"/>
      <c r="F527" s="113"/>
      <c r="G527" s="113"/>
      <c r="H527" s="113"/>
      <c r="I527" s="203"/>
      <c r="J527" s="203"/>
      <c r="K527" s="203"/>
      <c r="L527" s="203"/>
      <c r="M527" s="203"/>
      <c r="N527" s="203"/>
      <c r="O527" s="204"/>
      <c r="P527" s="204"/>
      <c r="Q527" s="201"/>
      <c r="R527" s="201"/>
    </row>
    <row r="528" spans="1:18" x14ac:dyDescent="0.2">
      <c r="A528" s="113"/>
      <c r="B528" s="200"/>
      <c r="C528" s="200"/>
      <c r="D528" s="201"/>
      <c r="E528" s="113"/>
      <c r="F528" s="113"/>
      <c r="G528" s="113"/>
      <c r="H528" s="113"/>
      <c r="I528" s="203"/>
      <c r="J528" s="203"/>
      <c r="K528" s="203"/>
      <c r="L528" s="203"/>
      <c r="M528" s="203"/>
      <c r="N528" s="203"/>
      <c r="O528" s="204"/>
      <c r="P528" s="204"/>
      <c r="Q528" s="201"/>
      <c r="R528" s="201"/>
    </row>
    <row r="529" spans="1:18" x14ac:dyDescent="0.2">
      <c r="A529" s="113"/>
      <c r="B529" s="200"/>
      <c r="C529" s="200"/>
      <c r="D529" s="201"/>
      <c r="E529" s="113"/>
      <c r="F529" s="113"/>
      <c r="G529" s="113"/>
      <c r="H529" s="113"/>
      <c r="I529" s="203"/>
      <c r="J529" s="203"/>
      <c r="K529" s="203"/>
      <c r="L529" s="203"/>
      <c r="M529" s="203"/>
      <c r="N529" s="203"/>
      <c r="O529" s="204"/>
      <c r="P529" s="204"/>
      <c r="Q529" s="201"/>
      <c r="R529" s="201"/>
    </row>
    <row r="530" spans="1:18" x14ac:dyDescent="0.2">
      <c r="A530" s="113"/>
      <c r="B530" s="200"/>
      <c r="C530" s="200"/>
      <c r="D530" s="201"/>
      <c r="E530" s="113"/>
      <c r="F530" s="113"/>
      <c r="G530" s="113"/>
      <c r="H530" s="113"/>
      <c r="I530" s="203"/>
      <c r="J530" s="203"/>
      <c r="K530" s="203"/>
      <c r="L530" s="203"/>
      <c r="M530" s="203"/>
      <c r="N530" s="203"/>
      <c r="O530" s="204"/>
      <c r="P530" s="204"/>
      <c r="Q530" s="201"/>
      <c r="R530" s="201"/>
    </row>
    <row r="531" spans="1:18" x14ac:dyDescent="0.2">
      <c r="A531" s="113"/>
      <c r="B531" s="200"/>
      <c r="C531" s="200"/>
      <c r="D531" s="201"/>
      <c r="E531" s="113"/>
      <c r="F531" s="113"/>
      <c r="G531" s="113"/>
      <c r="H531" s="113"/>
      <c r="I531" s="203"/>
      <c r="J531" s="203"/>
      <c r="K531" s="203"/>
      <c r="L531" s="203"/>
      <c r="M531" s="203"/>
      <c r="N531" s="203"/>
      <c r="O531" s="204"/>
      <c r="P531" s="204"/>
      <c r="Q531" s="201"/>
      <c r="R531" s="201"/>
    </row>
    <row r="532" spans="1:18" x14ac:dyDescent="0.2">
      <c r="A532" s="113"/>
      <c r="B532" s="200"/>
      <c r="C532" s="200"/>
      <c r="D532" s="201"/>
      <c r="E532" s="113"/>
      <c r="F532" s="113"/>
      <c r="G532" s="113"/>
      <c r="H532" s="113"/>
      <c r="I532" s="203"/>
      <c r="J532" s="203"/>
      <c r="K532" s="203"/>
      <c r="L532" s="203"/>
      <c r="M532" s="203"/>
      <c r="N532" s="203"/>
      <c r="O532" s="204"/>
      <c r="P532" s="204"/>
      <c r="Q532" s="201"/>
      <c r="R532" s="201"/>
    </row>
    <row r="533" spans="1:18" x14ac:dyDescent="0.2">
      <c r="A533" s="113"/>
      <c r="B533" s="200"/>
      <c r="C533" s="200"/>
      <c r="D533" s="201"/>
      <c r="E533" s="113"/>
      <c r="F533" s="113"/>
      <c r="G533" s="113"/>
      <c r="H533" s="113"/>
      <c r="I533" s="203"/>
      <c r="J533" s="203"/>
      <c r="K533" s="203"/>
      <c r="L533" s="203"/>
      <c r="M533" s="203"/>
      <c r="N533" s="203"/>
      <c r="O533" s="204"/>
      <c r="P533" s="204"/>
      <c r="Q533" s="201"/>
      <c r="R533" s="201"/>
    </row>
    <row r="534" spans="1:18" x14ac:dyDescent="0.2">
      <c r="A534" s="113"/>
      <c r="B534" s="200"/>
      <c r="C534" s="200"/>
      <c r="D534" s="201"/>
      <c r="E534" s="113"/>
      <c r="F534" s="113"/>
      <c r="G534" s="113"/>
      <c r="H534" s="113"/>
      <c r="I534" s="203"/>
      <c r="J534" s="203"/>
      <c r="K534" s="203"/>
      <c r="L534" s="203"/>
      <c r="M534" s="203"/>
      <c r="N534" s="203"/>
      <c r="O534" s="204"/>
      <c r="P534" s="204"/>
      <c r="Q534" s="201"/>
      <c r="R534" s="201"/>
    </row>
    <row r="535" spans="1:18" x14ac:dyDescent="0.2">
      <c r="A535" s="113"/>
      <c r="B535" s="200"/>
      <c r="C535" s="200"/>
      <c r="D535" s="201"/>
      <c r="E535" s="113"/>
      <c r="F535" s="113"/>
      <c r="G535" s="113"/>
      <c r="H535" s="113"/>
      <c r="I535" s="203"/>
      <c r="J535" s="203"/>
      <c r="K535" s="203"/>
      <c r="L535" s="203"/>
      <c r="M535" s="203"/>
      <c r="N535" s="203"/>
      <c r="O535" s="204"/>
      <c r="P535" s="204"/>
      <c r="Q535" s="201"/>
      <c r="R535" s="201"/>
    </row>
    <row r="536" spans="1:18" x14ac:dyDescent="0.2">
      <c r="A536" s="113"/>
      <c r="B536" s="200"/>
      <c r="C536" s="200"/>
      <c r="D536" s="201"/>
      <c r="E536" s="113"/>
      <c r="F536" s="113"/>
      <c r="G536" s="113"/>
      <c r="H536" s="113"/>
      <c r="I536" s="203"/>
      <c r="J536" s="203"/>
      <c r="K536" s="203"/>
      <c r="L536" s="203"/>
      <c r="M536" s="203"/>
      <c r="N536" s="203"/>
      <c r="O536" s="204"/>
      <c r="P536" s="204"/>
      <c r="Q536" s="201"/>
      <c r="R536" s="201"/>
    </row>
    <row r="537" spans="1:18" x14ac:dyDescent="0.2">
      <c r="A537" s="113"/>
      <c r="B537" s="200"/>
      <c r="C537" s="200"/>
      <c r="D537" s="201"/>
      <c r="E537" s="113"/>
      <c r="F537" s="113"/>
      <c r="G537" s="113"/>
      <c r="H537" s="113"/>
      <c r="I537" s="203"/>
      <c r="J537" s="203"/>
      <c r="K537" s="203"/>
      <c r="L537" s="203"/>
      <c r="M537" s="203"/>
      <c r="N537" s="203"/>
      <c r="O537" s="204"/>
      <c r="P537" s="204"/>
      <c r="Q537" s="201"/>
      <c r="R537" s="201"/>
    </row>
    <row r="538" spans="1:18" x14ac:dyDescent="0.2">
      <c r="A538" s="113"/>
      <c r="B538" s="200"/>
      <c r="C538" s="200"/>
      <c r="D538" s="201"/>
      <c r="E538" s="113"/>
      <c r="F538" s="113"/>
      <c r="G538" s="113"/>
      <c r="H538" s="113"/>
      <c r="I538" s="203"/>
      <c r="J538" s="203"/>
      <c r="K538" s="203"/>
      <c r="L538" s="203"/>
      <c r="M538" s="203"/>
      <c r="N538" s="203"/>
      <c r="O538" s="204"/>
      <c r="P538" s="204"/>
      <c r="Q538" s="201"/>
      <c r="R538" s="201"/>
    </row>
    <row r="539" spans="1:18" x14ac:dyDescent="0.2">
      <c r="A539" s="113"/>
      <c r="B539" s="200"/>
      <c r="C539" s="200"/>
      <c r="D539" s="201"/>
      <c r="E539" s="113"/>
      <c r="F539" s="113"/>
      <c r="G539" s="113"/>
      <c r="H539" s="113"/>
      <c r="I539" s="203"/>
      <c r="J539" s="203"/>
      <c r="K539" s="203"/>
      <c r="L539" s="203"/>
      <c r="M539" s="203"/>
      <c r="N539" s="203"/>
      <c r="O539" s="204"/>
      <c r="P539" s="204"/>
      <c r="Q539" s="201"/>
      <c r="R539" s="201"/>
    </row>
    <row r="540" spans="1:18" x14ac:dyDescent="0.2">
      <c r="A540" s="113"/>
      <c r="B540" s="200"/>
      <c r="C540" s="200"/>
      <c r="D540" s="201"/>
      <c r="E540" s="113"/>
      <c r="F540" s="113"/>
      <c r="G540" s="113"/>
      <c r="H540" s="113"/>
      <c r="I540" s="203"/>
      <c r="J540" s="203"/>
      <c r="K540" s="203"/>
      <c r="L540" s="203"/>
      <c r="M540" s="203"/>
      <c r="N540" s="203"/>
      <c r="O540" s="204"/>
      <c r="P540" s="204"/>
      <c r="Q540" s="201"/>
      <c r="R540" s="201"/>
    </row>
    <row r="541" spans="1:18" x14ac:dyDescent="0.2">
      <c r="A541" s="113"/>
      <c r="B541" s="200"/>
      <c r="C541" s="200"/>
      <c r="D541" s="201"/>
      <c r="E541" s="113"/>
      <c r="F541" s="113"/>
      <c r="G541" s="113"/>
      <c r="H541" s="113"/>
      <c r="I541" s="203"/>
      <c r="J541" s="203"/>
      <c r="K541" s="203"/>
      <c r="L541" s="203"/>
      <c r="M541" s="203"/>
      <c r="N541" s="203"/>
      <c r="O541" s="204"/>
      <c r="P541" s="204"/>
      <c r="Q541" s="201"/>
      <c r="R541" s="201"/>
    </row>
    <row r="542" spans="1:18" x14ac:dyDescent="0.2">
      <c r="A542" s="113"/>
      <c r="B542" s="200"/>
      <c r="C542" s="200"/>
      <c r="D542" s="201"/>
      <c r="E542" s="113"/>
      <c r="F542" s="113"/>
      <c r="G542" s="113"/>
      <c r="H542" s="113"/>
      <c r="I542" s="203"/>
      <c r="J542" s="203"/>
      <c r="K542" s="203"/>
      <c r="L542" s="203"/>
      <c r="M542" s="203"/>
      <c r="N542" s="203"/>
      <c r="O542" s="204"/>
      <c r="P542" s="204"/>
      <c r="Q542" s="201"/>
      <c r="R542" s="201"/>
    </row>
    <row r="543" spans="1:18" x14ac:dyDescent="0.2">
      <c r="A543" s="113"/>
      <c r="B543" s="200"/>
      <c r="C543" s="200"/>
      <c r="D543" s="201"/>
      <c r="E543" s="113"/>
      <c r="F543" s="113"/>
      <c r="G543" s="113"/>
      <c r="H543" s="113"/>
      <c r="I543" s="203"/>
      <c r="J543" s="203"/>
      <c r="K543" s="203"/>
      <c r="L543" s="203"/>
      <c r="M543" s="203"/>
      <c r="N543" s="203"/>
      <c r="O543" s="204"/>
      <c r="P543" s="204"/>
      <c r="Q543" s="201"/>
      <c r="R543" s="201"/>
    </row>
    <row r="544" spans="1:18" x14ac:dyDescent="0.2">
      <c r="A544" s="113"/>
      <c r="B544" s="200"/>
      <c r="C544" s="200"/>
      <c r="D544" s="201"/>
      <c r="E544" s="113"/>
      <c r="F544" s="113"/>
      <c r="G544" s="113"/>
      <c r="H544" s="113"/>
      <c r="I544" s="203"/>
      <c r="J544" s="203"/>
      <c r="K544" s="203"/>
      <c r="L544" s="203"/>
      <c r="M544" s="203"/>
      <c r="N544" s="203"/>
      <c r="O544" s="204"/>
      <c r="P544" s="204"/>
      <c r="Q544" s="201"/>
      <c r="R544" s="201"/>
    </row>
    <row r="545" spans="1:18" x14ac:dyDescent="0.2">
      <c r="A545" s="113"/>
      <c r="B545" s="200"/>
      <c r="C545" s="200"/>
      <c r="D545" s="201"/>
      <c r="E545" s="113"/>
      <c r="F545" s="113"/>
      <c r="G545" s="113"/>
      <c r="H545" s="113"/>
      <c r="I545" s="203"/>
      <c r="J545" s="203"/>
      <c r="K545" s="203"/>
      <c r="L545" s="203"/>
      <c r="M545" s="203"/>
      <c r="N545" s="203"/>
      <c r="O545" s="204"/>
      <c r="P545" s="204"/>
      <c r="Q545" s="201"/>
      <c r="R545" s="201"/>
    </row>
    <row r="546" spans="1:18" x14ac:dyDescent="0.2">
      <c r="A546" s="113"/>
      <c r="B546" s="200"/>
      <c r="C546" s="200"/>
      <c r="D546" s="201"/>
      <c r="E546" s="113"/>
      <c r="F546" s="113"/>
      <c r="G546" s="113"/>
      <c r="H546" s="113"/>
      <c r="I546" s="203"/>
      <c r="J546" s="203"/>
      <c r="K546" s="203"/>
      <c r="L546" s="203"/>
      <c r="M546" s="203"/>
      <c r="N546" s="203"/>
      <c r="O546" s="204"/>
      <c r="P546" s="204"/>
      <c r="Q546" s="201"/>
      <c r="R546" s="201"/>
    </row>
    <row r="547" spans="1:18" x14ac:dyDescent="0.2">
      <c r="A547" s="113"/>
      <c r="B547" s="200"/>
      <c r="C547" s="200"/>
      <c r="D547" s="201"/>
      <c r="E547" s="113"/>
      <c r="F547" s="113"/>
      <c r="G547" s="113"/>
      <c r="H547" s="113"/>
      <c r="I547" s="203"/>
      <c r="J547" s="203"/>
      <c r="K547" s="203"/>
      <c r="L547" s="203"/>
      <c r="M547" s="203"/>
      <c r="N547" s="203"/>
      <c r="O547" s="204"/>
      <c r="P547" s="204"/>
      <c r="Q547" s="201"/>
      <c r="R547" s="201"/>
    </row>
    <row r="548" spans="1:18" x14ac:dyDescent="0.2">
      <c r="A548" s="113"/>
      <c r="B548" s="200"/>
      <c r="C548" s="200"/>
      <c r="D548" s="201"/>
      <c r="E548" s="113"/>
      <c r="F548" s="113"/>
      <c r="G548" s="113"/>
      <c r="H548" s="113"/>
      <c r="I548" s="203"/>
      <c r="J548" s="203"/>
      <c r="K548" s="203"/>
      <c r="L548" s="203"/>
      <c r="M548" s="203"/>
      <c r="N548" s="203"/>
      <c r="O548" s="204"/>
      <c r="P548" s="204"/>
      <c r="Q548" s="201"/>
      <c r="R548" s="201"/>
    </row>
    <row r="549" spans="1:18" x14ac:dyDescent="0.2">
      <c r="A549" s="113"/>
      <c r="B549" s="200"/>
      <c r="C549" s="200"/>
      <c r="D549" s="201"/>
      <c r="E549" s="113"/>
      <c r="F549" s="113"/>
      <c r="G549" s="113"/>
      <c r="H549" s="113"/>
      <c r="I549" s="203"/>
      <c r="J549" s="203"/>
      <c r="K549" s="203"/>
      <c r="L549" s="203"/>
      <c r="M549" s="203"/>
      <c r="N549" s="203"/>
      <c r="O549" s="204"/>
      <c r="P549" s="204"/>
      <c r="Q549" s="201"/>
      <c r="R549" s="201"/>
    </row>
    <row r="550" spans="1:18" x14ac:dyDescent="0.2">
      <c r="A550" s="113"/>
      <c r="B550" s="200"/>
      <c r="C550" s="200"/>
      <c r="D550" s="201"/>
      <c r="E550" s="113"/>
      <c r="F550" s="113"/>
      <c r="G550" s="113"/>
      <c r="H550" s="113"/>
      <c r="I550" s="203"/>
      <c r="J550" s="203"/>
      <c r="K550" s="203"/>
      <c r="L550" s="203"/>
      <c r="M550" s="203"/>
      <c r="N550" s="203"/>
      <c r="O550" s="204"/>
      <c r="P550" s="204"/>
      <c r="Q550" s="201"/>
      <c r="R550" s="201"/>
    </row>
    <row r="551" spans="1:18" x14ac:dyDescent="0.2">
      <c r="A551" s="113"/>
      <c r="B551" s="200"/>
      <c r="C551" s="200"/>
      <c r="D551" s="201"/>
      <c r="E551" s="113"/>
      <c r="F551" s="113"/>
      <c r="G551" s="113"/>
      <c r="H551" s="113"/>
      <c r="I551" s="203"/>
      <c r="J551" s="203"/>
      <c r="K551" s="203"/>
      <c r="L551" s="203"/>
      <c r="M551" s="203"/>
      <c r="N551" s="203"/>
      <c r="O551" s="204"/>
      <c r="P551" s="204"/>
      <c r="Q551" s="201"/>
      <c r="R551" s="201"/>
    </row>
    <row r="552" spans="1:18" x14ac:dyDescent="0.2">
      <c r="A552" s="113"/>
      <c r="B552" s="200"/>
      <c r="C552" s="200"/>
      <c r="D552" s="201"/>
      <c r="E552" s="113"/>
      <c r="F552" s="113"/>
      <c r="G552" s="113"/>
      <c r="H552" s="113"/>
      <c r="I552" s="203"/>
      <c r="J552" s="203"/>
      <c r="K552" s="203"/>
      <c r="L552" s="203"/>
      <c r="M552" s="203"/>
      <c r="N552" s="203"/>
      <c r="O552" s="204"/>
      <c r="P552" s="204"/>
      <c r="Q552" s="201"/>
      <c r="R552" s="201"/>
    </row>
    <row r="553" spans="1:18" x14ac:dyDescent="0.2">
      <c r="A553" s="113"/>
      <c r="B553" s="200"/>
      <c r="C553" s="200"/>
      <c r="D553" s="201"/>
      <c r="E553" s="113"/>
      <c r="F553" s="113"/>
      <c r="G553" s="113"/>
      <c r="H553" s="113"/>
      <c r="I553" s="203"/>
      <c r="J553" s="203"/>
      <c r="K553" s="203"/>
      <c r="L553" s="203"/>
      <c r="M553" s="203"/>
      <c r="N553" s="203"/>
      <c r="O553" s="204"/>
      <c r="P553" s="204"/>
      <c r="Q553" s="201"/>
      <c r="R553" s="201"/>
    </row>
    <row r="554" spans="1:18" x14ac:dyDescent="0.2">
      <c r="A554" s="113"/>
      <c r="B554" s="200"/>
      <c r="C554" s="200"/>
      <c r="D554" s="201"/>
      <c r="E554" s="113"/>
      <c r="F554" s="113"/>
      <c r="G554" s="113"/>
      <c r="H554" s="113"/>
      <c r="I554" s="203"/>
      <c r="J554" s="203"/>
      <c r="K554" s="203"/>
      <c r="L554" s="203"/>
      <c r="M554" s="203"/>
      <c r="N554" s="203"/>
      <c r="O554" s="204"/>
      <c r="P554" s="204"/>
      <c r="Q554" s="201"/>
      <c r="R554" s="201"/>
    </row>
    <row r="555" spans="1:18" x14ac:dyDescent="0.2">
      <c r="A555" s="113"/>
      <c r="B555" s="200"/>
      <c r="C555" s="200"/>
      <c r="D555" s="201"/>
      <c r="E555" s="113"/>
      <c r="F555" s="113"/>
      <c r="G555" s="113"/>
      <c r="H555" s="113"/>
      <c r="I555" s="203"/>
      <c r="J555" s="203"/>
      <c r="K555" s="203"/>
      <c r="L555" s="203"/>
      <c r="M555" s="203"/>
      <c r="N555" s="203"/>
      <c r="O555" s="204"/>
      <c r="P555" s="204"/>
      <c r="Q555" s="201"/>
      <c r="R555" s="201"/>
    </row>
    <row r="556" spans="1:18" x14ac:dyDescent="0.2">
      <c r="A556" s="113"/>
      <c r="B556" s="200"/>
      <c r="C556" s="200"/>
      <c r="D556" s="201"/>
      <c r="E556" s="113"/>
      <c r="F556" s="113"/>
      <c r="G556" s="113"/>
      <c r="H556" s="113"/>
      <c r="I556" s="203"/>
      <c r="J556" s="203"/>
      <c r="K556" s="203"/>
      <c r="L556" s="203"/>
      <c r="M556" s="203"/>
      <c r="N556" s="203"/>
      <c r="O556" s="204"/>
      <c r="P556" s="204"/>
      <c r="Q556" s="201"/>
      <c r="R556" s="201"/>
    </row>
    <row r="557" spans="1:18" x14ac:dyDescent="0.2">
      <c r="A557" s="113"/>
      <c r="B557" s="200"/>
      <c r="C557" s="200"/>
      <c r="D557" s="201"/>
      <c r="E557" s="113"/>
      <c r="F557" s="113"/>
      <c r="G557" s="113"/>
      <c r="H557" s="113"/>
      <c r="I557" s="203"/>
      <c r="J557" s="203"/>
      <c r="K557" s="203"/>
      <c r="L557" s="203"/>
      <c r="M557" s="203"/>
      <c r="N557" s="203"/>
      <c r="O557" s="204"/>
      <c r="P557" s="204"/>
      <c r="Q557" s="201"/>
      <c r="R557" s="201"/>
    </row>
    <row r="558" spans="1:18" x14ac:dyDescent="0.2">
      <c r="A558" s="113"/>
      <c r="B558" s="200"/>
      <c r="C558" s="200"/>
      <c r="D558" s="201"/>
      <c r="E558" s="113"/>
      <c r="F558" s="113"/>
      <c r="G558" s="113"/>
      <c r="H558" s="113"/>
      <c r="I558" s="203"/>
      <c r="J558" s="203"/>
      <c r="K558" s="203"/>
      <c r="L558" s="203"/>
      <c r="M558" s="203"/>
      <c r="N558" s="203"/>
      <c r="O558" s="204"/>
      <c r="P558" s="204"/>
      <c r="Q558" s="201"/>
      <c r="R558" s="201"/>
    </row>
    <row r="559" spans="1:18" x14ac:dyDescent="0.2">
      <c r="A559" s="113"/>
      <c r="B559" s="200"/>
      <c r="C559" s="200"/>
      <c r="D559" s="201"/>
      <c r="E559" s="113"/>
      <c r="F559" s="113"/>
      <c r="G559" s="113"/>
      <c r="H559" s="113"/>
      <c r="I559" s="203"/>
      <c r="J559" s="203"/>
      <c r="K559" s="203"/>
      <c r="L559" s="203"/>
      <c r="M559" s="203"/>
      <c r="N559" s="203"/>
      <c r="O559" s="204"/>
      <c r="P559" s="204"/>
      <c r="Q559" s="201"/>
      <c r="R559" s="201"/>
    </row>
    <row r="560" spans="1:18" x14ac:dyDescent="0.2">
      <c r="A560" s="113"/>
      <c r="B560" s="200"/>
      <c r="C560" s="200"/>
      <c r="D560" s="201"/>
      <c r="E560" s="113"/>
      <c r="F560" s="113"/>
      <c r="G560" s="113"/>
      <c r="H560" s="113"/>
      <c r="I560" s="203"/>
      <c r="J560" s="203"/>
      <c r="K560" s="203"/>
      <c r="L560" s="203"/>
      <c r="M560" s="203"/>
      <c r="N560" s="203"/>
      <c r="O560" s="204"/>
      <c r="P560" s="204"/>
      <c r="Q560" s="201"/>
      <c r="R560" s="201"/>
    </row>
    <row r="561" spans="1:18" x14ac:dyDescent="0.2">
      <c r="A561" s="113"/>
      <c r="B561" s="200"/>
      <c r="C561" s="200"/>
      <c r="D561" s="201"/>
      <c r="E561" s="113"/>
      <c r="F561" s="113"/>
      <c r="G561" s="113"/>
      <c r="H561" s="113"/>
      <c r="I561" s="203"/>
      <c r="J561" s="203"/>
      <c r="K561" s="203"/>
      <c r="L561" s="203"/>
      <c r="M561" s="203"/>
      <c r="N561" s="203"/>
      <c r="O561" s="204"/>
      <c r="P561" s="204"/>
      <c r="Q561" s="201"/>
      <c r="R561" s="201"/>
    </row>
    <row r="562" spans="1:18" x14ac:dyDescent="0.2">
      <c r="A562" s="113"/>
      <c r="B562" s="200"/>
      <c r="C562" s="200"/>
      <c r="D562" s="201"/>
      <c r="E562" s="113"/>
      <c r="F562" s="113"/>
      <c r="G562" s="113"/>
      <c r="H562" s="113"/>
      <c r="I562" s="203"/>
      <c r="J562" s="203"/>
      <c r="K562" s="203"/>
      <c r="L562" s="203"/>
      <c r="M562" s="203"/>
      <c r="N562" s="203"/>
      <c r="O562" s="204"/>
      <c r="P562" s="204"/>
      <c r="Q562" s="201"/>
      <c r="R562" s="201"/>
    </row>
    <row r="563" spans="1:18" x14ac:dyDescent="0.2">
      <c r="A563" s="113"/>
      <c r="B563" s="200"/>
      <c r="C563" s="200"/>
      <c r="D563" s="201"/>
      <c r="E563" s="113"/>
      <c r="F563" s="113"/>
      <c r="G563" s="113"/>
      <c r="H563" s="113"/>
      <c r="I563" s="203"/>
      <c r="J563" s="203"/>
      <c r="K563" s="203"/>
      <c r="L563" s="203"/>
      <c r="M563" s="203"/>
      <c r="N563" s="203"/>
      <c r="O563" s="204"/>
      <c r="P563" s="204"/>
      <c r="Q563" s="201"/>
      <c r="R563" s="201"/>
    </row>
    <row r="564" spans="1:18" x14ac:dyDescent="0.2">
      <c r="A564" s="113"/>
      <c r="B564" s="200"/>
      <c r="C564" s="200"/>
      <c r="D564" s="201"/>
      <c r="E564" s="113"/>
      <c r="F564" s="113"/>
      <c r="G564" s="113"/>
      <c r="H564" s="113"/>
      <c r="I564" s="203"/>
      <c r="J564" s="203"/>
      <c r="K564" s="203"/>
      <c r="L564" s="203"/>
      <c r="M564" s="203"/>
      <c r="N564" s="203"/>
      <c r="O564" s="204"/>
      <c r="P564" s="204"/>
      <c r="Q564" s="201"/>
      <c r="R564" s="201"/>
    </row>
    <row r="565" spans="1:18" x14ac:dyDescent="0.2">
      <c r="A565" s="113"/>
      <c r="B565" s="200"/>
      <c r="C565" s="200"/>
      <c r="D565" s="201"/>
      <c r="E565" s="113"/>
      <c r="F565" s="113"/>
      <c r="G565" s="113"/>
      <c r="H565" s="113"/>
      <c r="I565" s="203"/>
      <c r="J565" s="203"/>
      <c r="K565" s="203"/>
      <c r="L565" s="203"/>
      <c r="M565" s="203"/>
      <c r="N565" s="203"/>
      <c r="O565" s="204"/>
      <c r="P565" s="204"/>
      <c r="Q565" s="201"/>
      <c r="R565" s="201"/>
    </row>
    <row r="566" spans="1:18" x14ac:dyDescent="0.2">
      <c r="A566" s="113"/>
      <c r="B566" s="200"/>
      <c r="C566" s="200"/>
      <c r="D566" s="201"/>
      <c r="E566" s="113"/>
      <c r="F566" s="113"/>
      <c r="G566" s="113"/>
      <c r="H566" s="113"/>
      <c r="I566" s="203"/>
      <c r="J566" s="203"/>
      <c r="K566" s="203"/>
      <c r="L566" s="203"/>
      <c r="M566" s="203"/>
      <c r="N566" s="203"/>
      <c r="O566" s="204"/>
      <c r="P566" s="204"/>
      <c r="Q566" s="201"/>
      <c r="R566" s="201"/>
    </row>
    <row r="567" spans="1:18" x14ac:dyDescent="0.2">
      <c r="A567" s="113"/>
      <c r="B567" s="200"/>
      <c r="C567" s="200"/>
      <c r="D567" s="201"/>
      <c r="E567" s="113"/>
      <c r="F567" s="113"/>
      <c r="G567" s="113"/>
      <c r="H567" s="113"/>
      <c r="I567" s="203"/>
      <c r="J567" s="203"/>
      <c r="K567" s="203"/>
      <c r="L567" s="203"/>
      <c r="M567" s="203"/>
      <c r="N567" s="203"/>
      <c r="O567" s="204"/>
      <c r="P567" s="204"/>
      <c r="Q567" s="201"/>
      <c r="R567" s="201"/>
    </row>
    <row r="568" spans="1:18" x14ac:dyDescent="0.2">
      <c r="A568" s="113"/>
      <c r="B568" s="200"/>
      <c r="C568" s="200"/>
      <c r="D568" s="201"/>
      <c r="E568" s="113"/>
      <c r="F568" s="113"/>
      <c r="G568" s="113"/>
      <c r="H568" s="113"/>
      <c r="I568" s="203"/>
      <c r="J568" s="203"/>
      <c r="K568" s="203"/>
      <c r="L568" s="203"/>
      <c r="M568" s="203"/>
      <c r="N568" s="203"/>
      <c r="O568" s="204"/>
      <c r="P568" s="204"/>
      <c r="Q568" s="201"/>
      <c r="R568" s="201"/>
    </row>
    <row r="569" spans="1:18" x14ac:dyDescent="0.2">
      <c r="A569" s="113"/>
      <c r="B569" s="200"/>
      <c r="C569" s="200"/>
      <c r="D569" s="201"/>
      <c r="E569" s="113"/>
      <c r="F569" s="113"/>
      <c r="G569" s="113"/>
      <c r="H569" s="113"/>
      <c r="I569" s="203"/>
      <c r="J569" s="203"/>
      <c r="K569" s="203"/>
      <c r="L569" s="203"/>
      <c r="M569" s="203"/>
      <c r="N569" s="203"/>
      <c r="O569" s="204"/>
      <c r="P569" s="204"/>
      <c r="Q569" s="201"/>
      <c r="R569" s="201"/>
    </row>
    <row r="570" spans="1:18" x14ac:dyDescent="0.2">
      <c r="A570" s="113"/>
      <c r="B570" s="200"/>
      <c r="C570" s="200"/>
      <c r="D570" s="201"/>
      <c r="E570" s="113"/>
      <c r="F570" s="113"/>
      <c r="G570" s="113"/>
      <c r="H570" s="113"/>
      <c r="I570" s="203"/>
      <c r="J570" s="203"/>
      <c r="K570" s="203"/>
      <c r="L570" s="203"/>
      <c r="M570" s="203"/>
      <c r="N570" s="203"/>
      <c r="O570" s="204"/>
      <c r="P570" s="204"/>
      <c r="Q570" s="201"/>
      <c r="R570" s="201"/>
    </row>
    <row r="571" spans="1:18" x14ac:dyDescent="0.2">
      <c r="A571" s="113"/>
      <c r="B571" s="200"/>
      <c r="C571" s="200"/>
      <c r="D571" s="201"/>
      <c r="E571" s="113"/>
      <c r="F571" s="113"/>
      <c r="G571" s="113"/>
      <c r="H571" s="113"/>
      <c r="I571" s="203"/>
      <c r="J571" s="203"/>
      <c r="K571" s="203"/>
      <c r="L571" s="203"/>
      <c r="M571" s="203"/>
      <c r="N571" s="203"/>
      <c r="O571" s="204"/>
      <c r="P571" s="204"/>
      <c r="Q571" s="201"/>
      <c r="R571" s="201"/>
    </row>
    <row r="572" spans="1:18" x14ac:dyDescent="0.2">
      <c r="A572" s="113"/>
      <c r="B572" s="200"/>
      <c r="C572" s="200"/>
      <c r="D572" s="201"/>
      <c r="E572" s="113"/>
      <c r="F572" s="113"/>
      <c r="G572" s="113"/>
      <c r="H572" s="113"/>
      <c r="I572" s="203"/>
      <c r="J572" s="203"/>
      <c r="K572" s="203"/>
      <c r="L572" s="203"/>
      <c r="M572" s="203"/>
      <c r="N572" s="203"/>
      <c r="O572" s="204"/>
      <c r="P572" s="204"/>
      <c r="Q572" s="201"/>
      <c r="R572" s="201"/>
    </row>
    <row r="573" spans="1:18" x14ac:dyDescent="0.2">
      <c r="A573" s="113"/>
      <c r="B573" s="200"/>
      <c r="C573" s="200"/>
      <c r="D573" s="201"/>
      <c r="E573" s="113"/>
      <c r="F573" s="113"/>
      <c r="G573" s="113"/>
      <c r="H573" s="113"/>
      <c r="I573" s="203"/>
      <c r="J573" s="203"/>
      <c r="K573" s="203"/>
      <c r="L573" s="203"/>
      <c r="M573" s="203"/>
      <c r="N573" s="203"/>
      <c r="O573" s="204"/>
      <c r="P573" s="204"/>
      <c r="Q573" s="201"/>
      <c r="R573" s="201"/>
    </row>
    <row r="574" spans="1:18" x14ac:dyDescent="0.2">
      <c r="A574" s="113"/>
      <c r="B574" s="200"/>
      <c r="C574" s="200"/>
      <c r="D574" s="201"/>
      <c r="E574" s="113"/>
      <c r="F574" s="113"/>
      <c r="G574" s="113"/>
      <c r="H574" s="113"/>
      <c r="I574" s="203"/>
      <c r="J574" s="203"/>
      <c r="K574" s="203"/>
      <c r="L574" s="203"/>
      <c r="M574" s="203"/>
      <c r="N574" s="203"/>
      <c r="O574" s="204"/>
      <c r="P574" s="204"/>
      <c r="Q574" s="201"/>
      <c r="R574" s="201"/>
    </row>
    <row r="575" spans="1:18" x14ac:dyDescent="0.2">
      <c r="A575" s="113"/>
      <c r="B575" s="200"/>
      <c r="C575" s="200"/>
      <c r="D575" s="201"/>
      <c r="E575" s="113"/>
      <c r="F575" s="113"/>
      <c r="G575" s="113"/>
      <c r="H575" s="113"/>
      <c r="I575" s="203"/>
      <c r="J575" s="203"/>
      <c r="K575" s="203"/>
      <c r="L575" s="203"/>
      <c r="M575" s="203"/>
      <c r="N575" s="203"/>
      <c r="O575" s="204"/>
      <c r="P575" s="204"/>
      <c r="Q575" s="201"/>
      <c r="R575" s="201"/>
    </row>
    <row r="576" spans="1:18" x14ac:dyDescent="0.2">
      <c r="A576" s="113"/>
      <c r="B576" s="200"/>
      <c r="C576" s="200"/>
      <c r="D576" s="201"/>
      <c r="E576" s="113"/>
      <c r="F576" s="113"/>
      <c r="G576" s="113"/>
      <c r="H576" s="113"/>
      <c r="I576" s="203"/>
      <c r="J576" s="203"/>
      <c r="K576" s="203"/>
      <c r="L576" s="203"/>
      <c r="M576" s="203"/>
      <c r="N576" s="203"/>
      <c r="O576" s="204"/>
      <c r="P576" s="204"/>
      <c r="Q576" s="201"/>
      <c r="R576" s="201"/>
    </row>
    <row r="577" spans="1:18" x14ac:dyDescent="0.2">
      <c r="A577" s="113"/>
      <c r="B577" s="200"/>
      <c r="C577" s="200"/>
      <c r="D577" s="201"/>
      <c r="E577" s="113"/>
      <c r="F577" s="113"/>
      <c r="G577" s="113"/>
      <c r="H577" s="113"/>
      <c r="I577" s="203"/>
      <c r="J577" s="203"/>
      <c r="K577" s="203"/>
      <c r="L577" s="203"/>
      <c r="M577" s="203"/>
      <c r="N577" s="203"/>
      <c r="O577" s="204"/>
      <c r="P577" s="204"/>
      <c r="Q577" s="201"/>
      <c r="R577" s="201"/>
    </row>
    <row r="578" spans="1:18" x14ac:dyDescent="0.2">
      <c r="A578" s="113"/>
      <c r="B578" s="200"/>
      <c r="C578" s="200"/>
      <c r="D578" s="201"/>
      <c r="E578" s="113"/>
      <c r="F578" s="113"/>
      <c r="G578" s="113"/>
      <c r="H578" s="113"/>
      <c r="I578" s="203"/>
      <c r="J578" s="203"/>
      <c r="K578" s="203"/>
      <c r="L578" s="203"/>
      <c r="M578" s="203"/>
      <c r="N578" s="203"/>
      <c r="O578" s="204"/>
      <c r="P578" s="204"/>
      <c r="Q578" s="201"/>
      <c r="R578" s="201"/>
    </row>
    <row r="579" spans="1:18" x14ac:dyDescent="0.2">
      <c r="A579" s="113"/>
      <c r="B579" s="200"/>
      <c r="C579" s="200"/>
      <c r="D579" s="201"/>
      <c r="E579" s="113"/>
      <c r="F579" s="113"/>
      <c r="G579" s="113"/>
      <c r="H579" s="113"/>
      <c r="I579" s="203"/>
      <c r="J579" s="203"/>
      <c r="K579" s="203"/>
      <c r="L579" s="203"/>
      <c r="M579" s="203"/>
      <c r="N579" s="203"/>
      <c r="O579" s="204"/>
      <c r="P579" s="204"/>
      <c r="Q579" s="201"/>
      <c r="R579" s="201"/>
    </row>
    <row r="580" spans="1:18" x14ac:dyDescent="0.2">
      <c r="A580" s="113"/>
      <c r="B580" s="200"/>
      <c r="C580" s="200"/>
      <c r="D580" s="201"/>
      <c r="E580" s="113"/>
      <c r="F580" s="113"/>
      <c r="G580" s="113"/>
      <c r="H580" s="113"/>
      <c r="I580" s="203"/>
      <c r="J580" s="203"/>
      <c r="K580" s="203"/>
      <c r="L580" s="203"/>
      <c r="M580" s="203"/>
      <c r="N580" s="203"/>
      <c r="O580" s="204"/>
      <c r="P580" s="204"/>
      <c r="Q580" s="201"/>
      <c r="R580" s="201"/>
    </row>
    <row r="581" spans="1:18" x14ac:dyDescent="0.2">
      <c r="A581" s="113"/>
      <c r="B581" s="200"/>
      <c r="C581" s="200"/>
      <c r="D581" s="201"/>
      <c r="E581" s="113"/>
      <c r="F581" s="113"/>
      <c r="G581" s="113"/>
      <c r="H581" s="113"/>
      <c r="I581" s="203"/>
      <c r="J581" s="203"/>
      <c r="K581" s="203"/>
      <c r="L581" s="203"/>
      <c r="M581" s="203"/>
      <c r="N581" s="203"/>
      <c r="O581" s="204"/>
      <c r="P581" s="204"/>
      <c r="Q581" s="201"/>
      <c r="R581" s="201"/>
    </row>
    <row r="582" spans="1:18" x14ac:dyDescent="0.2">
      <c r="A582" s="113"/>
      <c r="B582" s="200"/>
      <c r="C582" s="200"/>
      <c r="D582" s="201"/>
      <c r="E582" s="113"/>
      <c r="F582" s="113"/>
      <c r="G582" s="113"/>
      <c r="H582" s="113"/>
      <c r="I582" s="203"/>
      <c r="J582" s="203"/>
      <c r="K582" s="203"/>
      <c r="L582" s="203"/>
      <c r="M582" s="203"/>
      <c r="N582" s="203"/>
      <c r="O582" s="204"/>
      <c r="P582" s="204"/>
      <c r="Q582" s="201"/>
      <c r="R582" s="201"/>
    </row>
    <row r="583" spans="1:18" x14ac:dyDescent="0.2">
      <c r="A583" s="113"/>
      <c r="B583" s="200"/>
      <c r="C583" s="200"/>
      <c r="D583" s="201"/>
      <c r="E583" s="113"/>
      <c r="F583" s="113"/>
      <c r="G583" s="113"/>
      <c r="H583" s="113"/>
      <c r="I583" s="203"/>
      <c r="J583" s="203"/>
      <c r="K583" s="203"/>
      <c r="L583" s="203"/>
      <c r="M583" s="203"/>
      <c r="N583" s="203"/>
      <c r="O583" s="204"/>
      <c r="P583" s="204"/>
      <c r="Q583" s="201"/>
      <c r="R583" s="201"/>
    </row>
    <row r="584" spans="1:18" x14ac:dyDescent="0.2">
      <c r="A584" s="113"/>
      <c r="B584" s="200"/>
      <c r="C584" s="200"/>
      <c r="D584" s="201"/>
      <c r="E584" s="113"/>
      <c r="F584" s="113"/>
      <c r="G584" s="113"/>
      <c r="H584" s="113"/>
      <c r="I584" s="203"/>
      <c r="J584" s="203"/>
      <c r="K584" s="203"/>
      <c r="L584" s="203"/>
      <c r="M584" s="203"/>
      <c r="N584" s="203"/>
      <c r="O584" s="204"/>
      <c r="P584" s="204"/>
      <c r="Q584" s="201"/>
      <c r="R584" s="201"/>
    </row>
    <row r="585" spans="1:18" x14ac:dyDescent="0.2">
      <c r="A585" s="113"/>
      <c r="B585" s="200"/>
      <c r="C585" s="200"/>
      <c r="D585" s="201"/>
      <c r="E585" s="113"/>
      <c r="F585" s="113"/>
      <c r="G585" s="113"/>
      <c r="H585" s="113"/>
      <c r="I585" s="203"/>
      <c r="J585" s="203"/>
      <c r="K585" s="203"/>
      <c r="L585" s="203"/>
      <c r="M585" s="203"/>
      <c r="N585" s="203"/>
      <c r="O585" s="204"/>
      <c r="P585" s="204"/>
      <c r="Q585" s="201"/>
      <c r="R585" s="201"/>
    </row>
    <row r="586" spans="1:18" x14ac:dyDescent="0.2">
      <c r="A586" s="113"/>
      <c r="B586" s="200"/>
      <c r="C586" s="200"/>
      <c r="D586" s="201"/>
      <c r="E586" s="113"/>
      <c r="F586" s="113"/>
      <c r="G586" s="113"/>
      <c r="H586" s="113"/>
      <c r="I586" s="203"/>
      <c r="J586" s="203"/>
      <c r="K586" s="203"/>
      <c r="L586" s="203"/>
      <c r="M586" s="203"/>
      <c r="N586" s="203"/>
      <c r="O586" s="204"/>
      <c r="P586" s="204"/>
      <c r="Q586" s="201"/>
      <c r="R586" s="201"/>
    </row>
    <row r="587" spans="1:18" x14ac:dyDescent="0.2">
      <c r="A587" s="113"/>
      <c r="B587" s="200"/>
      <c r="C587" s="200"/>
      <c r="D587" s="201"/>
      <c r="E587" s="113"/>
      <c r="F587" s="113"/>
      <c r="G587" s="113"/>
      <c r="H587" s="113"/>
      <c r="I587" s="203"/>
      <c r="J587" s="203"/>
      <c r="K587" s="203"/>
      <c r="L587" s="203"/>
      <c r="M587" s="203"/>
      <c r="N587" s="203"/>
      <c r="O587" s="204"/>
      <c r="P587" s="204"/>
      <c r="Q587" s="201"/>
      <c r="R587" s="201"/>
    </row>
    <row r="588" spans="1:18" x14ac:dyDescent="0.2">
      <c r="A588" s="113"/>
      <c r="B588" s="200"/>
      <c r="C588" s="200"/>
      <c r="D588" s="201"/>
      <c r="E588" s="113"/>
      <c r="F588" s="113"/>
      <c r="G588" s="113"/>
      <c r="H588" s="113"/>
      <c r="I588" s="203"/>
      <c r="J588" s="203"/>
      <c r="K588" s="203"/>
      <c r="L588" s="203"/>
      <c r="M588" s="203"/>
      <c r="N588" s="203"/>
      <c r="O588" s="204"/>
      <c r="P588" s="204"/>
      <c r="Q588" s="201"/>
      <c r="R588" s="201"/>
    </row>
    <row r="589" spans="1:18" x14ac:dyDescent="0.2">
      <c r="A589" s="113"/>
      <c r="B589" s="200"/>
      <c r="C589" s="200"/>
      <c r="D589" s="201"/>
      <c r="E589" s="113"/>
      <c r="F589" s="113"/>
      <c r="G589" s="113"/>
      <c r="H589" s="113"/>
      <c r="I589" s="203"/>
      <c r="J589" s="203"/>
      <c r="K589" s="203"/>
      <c r="L589" s="203"/>
      <c r="M589" s="203"/>
      <c r="N589" s="203"/>
      <c r="O589" s="204"/>
      <c r="P589" s="204"/>
      <c r="Q589" s="201"/>
      <c r="R589" s="201"/>
    </row>
    <row r="590" spans="1:18" x14ac:dyDescent="0.2">
      <c r="A590" s="113"/>
      <c r="B590" s="200"/>
      <c r="C590" s="200"/>
      <c r="D590" s="201"/>
      <c r="E590" s="113"/>
      <c r="F590" s="113"/>
      <c r="G590" s="113"/>
      <c r="H590" s="113"/>
      <c r="I590" s="203"/>
      <c r="J590" s="203"/>
      <c r="K590" s="203"/>
      <c r="L590" s="203"/>
      <c r="M590" s="203"/>
      <c r="N590" s="203"/>
      <c r="O590" s="204"/>
      <c r="P590" s="204"/>
      <c r="Q590" s="201"/>
      <c r="R590" s="201"/>
    </row>
    <row r="591" spans="1:18" x14ac:dyDescent="0.2">
      <c r="A591" s="113"/>
      <c r="B591" s="200"/>
      <c r="C591" s="200"/>
      <c r="D591" s="201"/>
      <c r="E591" s="113"/>
      <c r="F591" s="113"/>
      <c r="G591" s="113"/>
      <c r="H591" s="113"/>
      <c r="I591" s="203"/>
      <c r="J591" s="203"/>
      <c r="K591" s="203"/>
      <c r="L591" s="203"/>
      <c r="M591" s="203"/>
      <c r="N591" s="203"/>
      <c r="O591" s="204"/>
      <c r="P591" s="204"/>
      <c r="Q591" s="201"/>
      <c r="R591" s="201"/>
    </row>
    <row r="592" spans="1:18" x14ac:dyDescent="0.2">
      <c r="A592" s="113"/>
      <c r="B592" s="200"/>
      <c r="C592" s="200"/>
      <c r="D592" s="201"/>
      <c r="E592" s="113"/>
      <c r="F592" s="113"/>
      <c r="G592" s="113"/>
      <c r="H592" s="113"/>
      <c r="I592" s="203"/>
      <c r="J592" s="203"/>
      <c r="K592" s="203"/>
      <c r="L592" s="203"/>
      <c r="M592" s="203"/>
      <c r="N592" s="203"/>
      <c r="O592" s="204"/>
      <c r="P592" s="204"/>
      <c r="Q592" s="201"/>
      <c r="R592" s="201"/>
    </row>
    <row r="593" spans="1:18" x14ac:dyDescent="0.2">
      <c r="A593" s="113"/>
      <c r="B593" s="200"/>
      <c r="C593" s="200"/>
      <c r="D593" s="201"/>
      <c r="E593" s="113"/>
      <c r="F593" s="113"/>
      <c r="G593" s="113"/>
      <c r="H593" s="113"/>
      <c r="I593" s="203"/>
      <c r="J593" s="203"/>
      <c r="K593" s="203"/>
      <c r="L593" s="203"/>
      <c r="M593" s="203"/>
      <c r="N593" s="203"/>
      <c r="O593" s="204"/>
      <c r="P593" s="204"/>
      <c r="Q593" s="201"/>
      <c r="R593" s="201"/>
    </row>
    <row r="594" spans="1:18" x14ac:dyDescent="0.2">
      <c r="A594" s="113"/>
      <c r="B594" s="200"/>
      <c r="C594" s="200"/>
      <c r="D594" s="201"/>
      <c r="E594" s="113"/>
      <c r="F594" s="113"/>
      <c r="G594" s="113"/>
      <c r="H594" s="113"/>
      <c r="I594" s="203"/>
      <c r="J594" s="203"/>
      <c r="K594" s="203"/>
      <c r="L594" s="203"/>
      <c r="M594" s="203"/>
      <c r="N594" s="203"/>
      <c r="O594" s="204"/>
      <c r="P594" s="204"/>
      <c r="Q594" s="201"/>
      <c r="R594" s="201"/>
    </row>
    <row r="595" spans="1:18" x14ac:dyDescent="0.2">
      <c r="A595" s="113"/>
      <c r="B595" s="200"/>
      <c r="C595" s="200"/>
      <c r="D595" s="201"/>
      <c r="E595" s="113"/>
      <c r="F595" s="113"/>
      <c r="G595" s="113"/>
      <c r="H595" s="113"/>
      <c r="I595" s="203"/>
      <c r="J595" s="203"/>
      <c r="K595" s="203"/>
      <c r="L595" s="203"/>
      <c r="M595" s="203"/>
      <c r="N595" s="203"/>
      <c r="O595" s="204"/>
      <c r="P595" s="204"/>
      <c r="Q595" s="201"/>
      <c r="R595" s="201"/>
    </row>
    <row r="596" spans="1:18" x14ac:dyDescent="0.2">
      <c r="A596" s="113"/>
      <c r="B596" s="200"/>
      <c r="C596" s="200"/>
      <c r="D596" s="201"/>
      <c r="E596" s="113"/>
      <c r="F596" s="113"/>
      <c r="G596" s="113"/>
      <c r="H596" s="113"/>
      <c r="I596" s="203"/>
      <c r="J596" s="203"/>
      <c r="K596" s="203"/>
      <c r="L596" s="203"/>
      <c r="M596" s="203"/>
      <c r="N596" s="203"/>
      <c r="O596" s="204"/>
      <c r="P596" s="204"/>
      <c r="Q596" s="201"/>
      <c r="R596" s="201"/>
    </row>
    <row r="597" spans="1:18" x14ac:dyDescent="0.2">
      <c r="A597" s="113"/>
      <c r="B597" s="200"/>
      <c r="C597" s="200"/>
      <c r="D597" s="201"/>
      <c r="E597" s="113"/>
      <c r="F597" s="113"/>
      <c r="G597" s="113"/>
      <c r="H597" s="113"/>
      <c r="I597" s="203"/>
      <c r="J597" s="203"/>
      <c r="K597" s="203"/>
      <c r="L597" s="203"/>
      <c r="M597" s="203"/>
      <c r="N597" s="203"/>
      <c r="O597" s="204"/>
      <c r="P597" s="204"/>
      <c r="Q597" s="201"/>
      <c r="R597" s="201"/>
    </row>
    <row r="598" spans="1:18" x14ac:dyDescent="0.2">
      <c r="A598" s="113"/>
      <c r="B598" s="200"/>
      <c r="C598" s="200"/>
      <c r="D598" s="201"/>
      <c r="E598" s="113"/>
      <c r="F598" s="113"/>
      <c r="G598" s="113"/>
      <c r="H598" s="113"/>
      <c r="I598" s="203"/>
      <c r="J598" s="203"/>
      <c r="K598" s="203"/>
      <c r="L598" s="203"/>
      <c r="M598" s="203"/>
      <c r="N598" s="203"/>
      <c r="O598" s="204"/>
      <c r="P598" s="204"/>
      <c r="Q598" s="201"/>
      <c r="R598" s="201"/>
    </row>
    <row r="599" spans="1:18" x14ac:dyDescent="0.2">
      <c r="A599" s="113"/>
      <c r="B599" s="200"/>
      <c r="C599" s="200"/>
      <c r="D599" s="201"/>
      <c r="E599" s="113"/>
      <c r="F599" s="113"/>
      <c r="G599" s="113"/>
      <c r="H599" s="113"/>
      <c r="I599" s="203"/>
      <c r="J599" s="203"/>
      <c r="K599" s="203"/>
      <c r="L599" s="203"/>
      <c r="M599" s="203"/>
      <c r="N599" s="203"/>
      <c r="O599" s="204"/>
      <c r="P599" s="204"/>
      <c r="Q599" s="201"/>
      <c r="R599" s="201"/>
    </row>
    <row r="600" spans="1:18" x14ac:dyDescent="0.2">
      <c r="A600" s="113"/>
      <c r="B600" s="200"/>
      <c r="C600" s="200"/>
      <c r="D600" s="201"/>
      <c r="E600" s="113"/>
      <c r="F600" s="113"/>
      <c r="G600" s="113"/>
      <c r="H600" s="113"/>
      <c r="I600" s="203"/>
      <c r="J600" s="203"/>
      <c r="K600" s="203"/>
      <c r="L600" s="203"/>
      <c r="M600" s="203"/>
      <c r="N600" s="203"/>
      <c r="O600" s="204"/>
      <c r="P600" s="204"/>
      <c r="Q600" s="201"/>
      <c r="R600" s="201"/>
    </row>
    <row r="601" spans="1:18" x14ac:dyDescent="0.2">
      <c r="A601" s="113"/>
      <c r="B601" s="200"/>
      <c r="C601" s="200"/>
      <c r="D601" s="201"/>
      <c r="E601" s="113"/>
      <c r="F601" s="113"/>
      <c r="G601" s="113"/>
      <c r="H601" s="113"/>
      <c r="I601" s="203"/>
      <c r="J601" s="203"/>
      <c r="K601" s="203"/>
      <c r="L601" s="203"/>
      <c r="M601" s="203"/>
      <c r="N601" s="203"/>
      <c r="O601" s="204"/>
      <c r="P601" s="204"/>
      <c r="Q601" s="201"/>
      <c r="R601" s="201"/>
    </row>
    <row r="602" spans="1:18" x14ac:dyDescent="0.2">
      <c r="A602" s="113"/>
      <c r="B602" s="200"/>
      <c r="C602" s="200"/>
      <c r="D602" s="201"/>
      <c r="E602" s="113"/>
      <c r="F602" s="113"/>
      <c r="G602" s="113"/>
      <c r="H602" s="113"/>
      <c r="I602" s="203"/>
      <c r="J602" s="203"/>
      <c r="K602" s="203"/>
      <c r="L602" s="203"/>
      <c r="M602" s="203"/>
      <c r="N602" s="203"/>
      <c r="O602" s="204"/>
      <c r="P602" s="204"/>
      <c r="Q602" s="201"/>
      <c r="R602" s="201"/>
    </row>
    <row r="603" spans="1:18" x14ac:dyDescent="0.2">
      <c r="A603" s="113"/>
      <c r="B603" s="200"/>
      <c r="C603" s="200"/>
      <c r="D603" s="201"/>
      <c r="E603" s="113"/>
      <c r="F603" s="113"/>
      <c r="G603" s="113"/>
      <c r="H603" s="113"/>
      <c r="I603" s="203"/>
      <c r="J603" s="203"/>
      <c r="K603" s="203"/>
      <c r="L603" s="203"/>
      <c r="M603" s="203"/>
      <c r="N603" s="203"/>
      <c r="O603" s="204"/>
      <c r="P603" s="204"/>
      <c r="Q603" s="201"/>
      <c r="R603" s="201"/>
    </row>
    <row r="604" spans="1:18" x14ac:dyDescent="0.2">
      <c r="A604" s="113"/>
      <c r="B604" s="200"/>
      <c r="C604" s="200"/>
      <c r="D604" s="201"/>
      <c r="E604" s="113"/>
      <c r="F604" s="113"/>
      <c r="G604" s="113"/>
      <c r="H604" s="113"/>
      <c r="I604" s="203"/>
      <c r="J604" s="203"/>
      <c r="K604" s="203"/>
      <c r="L604" s="203"/>
      <c r="M604" s="203"/>
      <c r="N604" s="203"/>
      <c r="O604" s="204"/>
      <c r="P604" s="204"/>
      <c r="Q604" s="201"/>
      <c r="R604" s="201"/>
    </row>
    <row r="605" spans="1:18" x14ac:dyDescent="0.2">
      <c r="A605" s="113"/>
      <c r="B605" s="200"/>
      <c r="C605" s="200"/>
      <c r="D605" s="201"/>
      <c r="E605" s="113"/>
      <c r="F605" s="113"/>
      <c r="G605" s="113"/>
      <c r="H605" s="113"/>
      <c r="I605" s="203"/>
      <c r="J605" s="203"/>
      <c r="K605" s="203"/>
      <c r="L605" s="203"/>
      <c r="M605" s="203"/>
      <c r="N605" s="203"/>
      <c r="O605" s="204"/>
      <c r="P605" s="204"/>
      <c r="Q605" s="201"/>
      <c r="R605" s="201"/>
    </row>
    <row r="606" spans="1:18" x14ac:dyDescent="0.2">
      <c r="A606" s="113"/>
      <c r="B606" s="200"/>
      <c r="C606" s="200"/>
      <c r="D606" s="201"/>
      <c r="E606" s="113"/>
      <c r="F606" s="113"/>
      <c r="G606" s="113"/>
      <c r="H606" s="113"/>
      <c r="I606" s="203"/>
      <c r="J606" s="203"/>
      <c r="K606" s="203"/>
      <c r="L606" s="203"/>
      <c r="M606" s="203"/>
      <c r="N606" s="203"/>
      <c r="O606" s="204"/>
      <c r="P606" s="204"/>
      <c r="Q606" s="201"/>
      <c r="R606" s="201"/>
    </row>
    <row r="607" spans="1:18" x14ac:dyDescent="0.2">
      <c r="A607" s="113"/>
      <c r="B607" s="200"/>
      <c r="C607" s="200"/>
      <c r="D607" s="201"/>
      <c r="E607" s="113"/>
      <c r="F607" s="113"/>
      <c r="G607" s="113"/>
      <c r="H607" s="113"/>
      <c r="I607" s="203"/>
      <c r="J607" s="203"/>
      <c r="K607" s="203"/>
      <c r="L607" s="203"/>
      <c r="M607" s="203"/>
      <c r="N607" s="203"/>
      <c r="O607" s="204"/>
      <c r="P607" s="204"/>
      <c r="Q607" s="201"/>
      <c r="R607" s="201"/>
    </row>
    <row r="608" spans="1:18" x14ac:dyDescent="0.2">
      <c r="A608" s="113"/>
      <c r="B608" s="200"/>
      <c r="C608" s="200"/>
      <c r="D608" s="201"/>
      <c r="E608" s="113"/>
      <c r="F608" s="113"/>
      <c r="G608" s="113"/>
      <c r="H608" s="113"/>
      <c r="I608" s="203"/>
      <c r="J608" s="203"/>
      <c r="K608" s="203"/>
      <c r="L608" s="203"/>
      <c r="M608" s="203"/>
      <c r="N608" s="203"/>
      <c r="O608" s="204"/>
      <c r="P608" s="204"/>
      <c r="Q608" s="201"/>
      <c r="R608" s="201"/>
    </row>
    <row r="609" spans="1:18" x14ac:dyDescent="0.2">
      <c r="A609" s="113"/>
      <c r="B609" s="200"/>
      <c r="C609" s="200"/>
      <c r="D609" s="201"/>
      <c r="E609" s="113"/>
      <c r="F609" s="113"/>
      <c r="G609" s="113"/>
      <c r="H609" s="113"/>
      <c r="I609" s="203"/>
      <c r="J609" s="203"/>
      <c r="K609" s="203"/>
      <c r="L609" s="203"/>
      <c r="M609" s="203"/>
      <c r="N609" s="203"/>
      <c r="O609" s="204"/>
      <c r="P609" s="204"/>
      <c r="Q609" s="201"/>
      <c r="R609" s="201"/>
    </row>
    <row r="610" spans="1:18" x14ac:dyDescent="0.2">
      <c r="A610" s="113"/>
      <c r="B610" s="200"/>
      <c r="C610" s="200"/>
      <c r="D610" s="201"/>
      <c r="E610" s="113"/>
      <c r="F610" s="113"/>
      <c r="G610" s="113"/>
      <c r="H610" s="113"/>
      <c r="I610" s="203"/>
      <c r="J610" s="203"/>
      <c r="K610" s="203"/>
      <c r="L610" s="203"/>
      <c r="M610" s="203"/>
      <c r="N610" s="203"/>
      <c r="O610" s="204"/>
      <c r="P610" s="204"/>
      <c r="Q610" s="201"/>
      <c r="R610" s="201"/>
    </row>
    <row r="611" spans="1:18" x14ac:dyDescent="0.2">
      <c r="A611" s="113"/>
      <c r="B611" s="200"/>
      <c r="C611" s="200"/>
      <c r="D611" s="201"/>
      <c r="E611" s="113"/>
      <c r="F611" s="113"/>
      <c r="G611" s="113"/>
      <c r="H611" s="113"/>
      <c r="I611" s="203"/>
      <c r="J611" s="203"/>
      <c r="K611" s="203"/>
      <c r="L611" s="203"/>
      <c r="M611" s="203"/>
      <c r="N611" s="203"/>
      <c r="O611" s="204"/>
      <c r="P611" s="204"/>
      <c r="Q611" s="201"/>
      <c r="R611" s="201"/>
    </row>
    <row r="612" spans="1:18" x14ac:dyDescent="0.2">
      <c r="A612" s="113"/>
      <c r="B612" s="200"/>
      <c r="C612" s="200"/>
      <c r="D612" s="201"/>
      <c r="E612" s="113"/>
      <c r="F612" s="113"/>
      <c r="G612" s="113"/>
      <c r="H612" s="113"/>
      <c r="I612" s="203"/>
      <c r="J612" s="203"/>
      <c r="K612" s="203"/>
      <c r="L612" s="203"/>
      <c r="M612" s="203"/>
      <c r="N612" s="203"/>
      <c r="O612" s="204"/>
      <c r="P612" s="204"/>
      <c r="Q612" s="201"/>
      <c r="R612" s="201"/>
    </row>
    <row r="613" spans="1:18" x14ac:dyDescent="0.2">
      <c r="A613" s="113"/>
      <c r="B613" s="200"/>
      <c r="C613" s="200"/>
      <c r="D613" s="201"/>
      <c r="E613" s="113"/>
      <c r="F613" s="113"/>
      <c r="G613" s="113"/>
      <c r="H613" s="113"/>
      <c r="I613" s="203"/>
      <c r="J613" s="203"/>
      <c r="K613" s="203"/>
      <c r="L613" s="203"/>
      <c r="M613" s="203"/>
      <c r="N613" s="203"/>
      <c r="O613" s="204"/>
      <c r="P613" s="204"/>
      <c r="Q613" s="201"/>
      <c r="R613" s="201"/>
    </row>
    <row r="614" spans="1:18" x14ac:dyDescent="0.2">
      <c r="A614" s="113"/>
      <c r="B614" s="200"/>
      <c r="C614" s="200"/>
      <c r="D614" s="201"/>
      <c r="E614" s="113"/>
      <c r="F614" s="113"/>
      <c r="G614" s="113"/>
      <c r="H614" s="113"/>
      <c r="I614" s="203"/>
      <c r="J614" s="203"/>
      <c r="K614" s="203"/>
      <c r="L614" s="203"/>
      <c r="M614" s="203"/>
      <c r="N614" s="203"/>
      <c r="O614" s="204"/>
      <c r="P614" s="204"/>
      <c r="Q614" s="201"/>
      <c r="R614" s="201"/>
    </row>
    <row r="615" spans="1:18" x14ac:dyDescent="0.2">
      <c r="A615" s="113"/>
      <c r="B615" s="200"/>
      <c r="C615" s="200"/>
      <c r="D615" s="201"/>
      <c r="E615" s="113"/>
      <c r="F615" s="113"/>
      <c r="G615" s="113"/>
      <c r="H615" s="113"/>
      <c r="I615" s="203"/>
      <c r="J615" s="203"/>
      <c r="K615" s="203"/>
      <c r="L615" s="203"/>
      <c r="M615" s="203"/>
      <c r="N615" s="203"/>
      <c r="O615" s="204"/>
      <c r="P615" s="204"/>
      <c r="Q615" s="201"/>
      <c r="R615" s="201"/>
    </row>
    <row r="616" spans="1:18" x14ac:dyDescent="0.2">
      <c r="A616" s="113"/>
      <c r="B616" s="200"/>
      <c r="C616" s="200"/>
      <c r="D616" s="201"/>
      <c r="E616" s="113"/>
      <c r="F616" s="113"/>
      <c r="G616" s="113"/>
      <c r="H616" s="113"/>
      <c r="I616" s="203"/>
      <c r="J616" s="203"/>
      <c r="K616" s="203"/>
      <c r="L616" s="203"/>
      <c r="M616" s="203"/>
      <c r="N616" s="203"/>
      <c r="O616" s="204"/>
      <c r="P616" s="204"/>
      <c r="Q616" s="201"/>
      <c r="R616" s="201"/>
    </row>
    <row r="617" spans="1:18" x14ac:dyDescent="0.2">
      <c r="A617" s="113"/>
      <c r="B617" s="200"/>
      <c r="C617" s="200"/>
      <c r="D617" s="201"/>
      <c r="E617" s="113"/>
      <c r="F617" s="113"/>
      <c r="G617" s="113"/>
      <c r="H617" s="113"/>
      <c r="I617" s="203"/>
      <c r="J617" s="203"/>
      <c r="K617" s="203"/>
      <c r="L617" s="203"/>
      <c r="M617" s="203"/>
      <c r="N617" s="203"/>
      <c r="O617" s="204"/>
      <c r="P617" s="204"/>
      <c r="Q617" s="201"/>
      <c r="R617" s="201"/>
    </row>
    <row r="618" spans="1:18" x14ac:dyDescent="0.2">
      <c r="A618" s="113"/>
      <c r="B618" s="200"/>
      <c r="C618" s="200"/>
      <c r="D618" s="201"/>
      <c r="E618" s="113"/>
      <c r="F618" s="113"/>
      <c r="G618" s="113"/>
      <c r="H618" s="113"/>
      <c r="I618" s="203"/>
      <c r="J618" s="203"/>
      <c r="K618" s="203"/>
      <c r="L618" s="203"/>
      <c r="M618" s="203"/>
      <c r="N618" s="203"/>
      <c r="O618" s="204"/>
      <c r="P618" s="204"/>
      <c r="Q618" s="201"/>
      <c r="R618" s="201"/>
    </row>
    <row r="619" spans="1:18" x14ac:dyDescent="0.2">
      <c r="A619" s="113"/>
      <c r="B619" s="200"/>
      <c r="C619" s="200"/>
      <c r="D619" s="201"/>
      <c r="E619" s="113"/>
      <c r="F619" s="113"/>
      <c r="G619" s="113"/>
      <c r="H619" s="113"/>
      <c r="I619" s="203"/>
      <c r="J619" s="203"/>
      <c r="K619" s="203"/>
      <c r="L619" s="203"/>
      <c r="M619" s="203"/>
      <c r="N619" s="203"/>
      <c r="O619" s="204"/>
      <c r="P619" s="204"/>
      <c r="Q619" s="201"/>
      <c r="R619" s="201"/>
    </row>
    <row r="620" spans="1:18" x14ac:dyDescent="0.2">
      <c r="A620" s="113"/>
      <c r="B620" s="200"/>
      <c r="C620" s="200"/>
      <c r="D620" s="201"/>
      <c r="E620" s="113"/>
      <c r="F620" s="113"/>
      <c r="G620" s="113"/>
      <c r="H620" s="113"/>
      <c r="I620" s="203"/>
      <c r="J620" s="203"/>
      <c r="K620" s="203"/>
      <c r="L620" s="203"/>
      <c r="M620" s="203"/>
      <c r="N620" s="203"/>
      <c r="O620" s="204"/>
      <c r="P620" s="204"/>
      <c r="Q620" s="201"/>
      <c r="R620" s="201"/>
    </row>
    <row r="621" spans="1:18" x14ac:dyDescent="0.2">
      <c r="A621" s="113"/>
      <c r="B621" s="200"/>
      <c r="C621" s="200"/>
      <c r="D621" s="201"/>
      <c r="E621" s="113"/>
      <c r="F621" s="113"/>
      <c r="G621" s="113"/>
      <c r="H621" s="113"/>
      <c r="I621" s="203"/>
      <c r="J621" s="203"/>
      <c r="K621" s="203"/>
      <c r="L621" s="203"/>
      <c r="M621" s="203"/>
      <c r="N621" s="203"/>
      <c r="O621" s="204"/>
      <c r="P621" s="204"/>
      <c r="Q621" s="201"/>
      <c r="R621" s="201"/>
    </row>
    <row r="622" spans="1:18" x14ac:dyDescent="0.2">
      <c r="A622" s="113"/>
      <c r="B622" s="200"/>
      <c r="C622" s="200"/>
      <c r="D622" s="201"/>
      <c r="E622" s="113"/>
      <c r="F622" s="113"/>
      <c r="G622" s="113"/>
      <c r="H622" s="113"/>
      <c r="I622" s="203"/>
      <c r="J622" s="203"/>
      <c r="K622" s="203"/>
      <c r="L622" s="203"/>
      <c r="M622" s="203"/>
      <c r="N622" s="203"/>
      <c r="O622" s="204"/>
      <c r="P622" s="204"/>
      <c r="Q622" s="201"/>
      <c r="R622" s="201"/>
    </row>
    <row r="623" spans="1:18" x14ac:dyDescent="0.2">
      <c r="A623" s="113"/>
      <c r="B623" s="200"/>
      <c r="C623" s="200"/>
      <c r="D623" s="201"/>
      <c r="E623" s="113"/>
      <c r="F623" s="113"/>
      <c r="G623" s="113"/>
      <c r="H623" s="113"/>
      <c r="I623" s="203"/>
      <c r="J623" s="203"/>
      <c r="K623" s="203"/>
      <c r="L623" s="203"/>
      <c r="M623" s="203"/>
      <c r="N623" s="203"/>
      <c r="O623" s="204"/>
      <c r="P623" s="204"/>
      <c r="Q623" s="201"/>
      <c r="R623" s="201"/>
    </row>
    <row r="624" spans="1:18" x14ac:dyDescent="0.2">
      <c r="A624" s="113"/>
      <c r="B624" s="200"/>
      <c r="C624" s="200"/>
      <c r="D624" s="201"/>
      <c r="E624" s="113"/>
      <c r="F624" s="113"/>
      <c r="G624" s="113"/>
      <c r="H624" s="113"/>
      <c r="I624" s="203"/>
      <c r="J624" s="203"/>
      <c r="K624" s="203"/>
      <c r="L624" s="203"/>
      <c r="M624" s="203"/>
      <c r="N624" s="203"/>
      <c r="O624" s="204"/>
      <c r="P624" s="204"/>
      <c r="Q624" s="201"/>
      <c r="R624" s="201"/>
    </row>
    <row r="625" spans="1:18" x14ac:dyDescent="0.2">
      <c r="A625" s="113"/>
      <c r="B625" s="200"/>
      <c r="C625" s="200"/>
      <c r="D625" s="201"/>
      <c r="E625" s="113"/>
      <c r="F625" s="113"/>
      <c r="G625" s="113"/>
      <c r="H625" s="113"/>
      <c r="I625" s="203"/>
      <c r="J625" s="203"/>
      <c r="K625" s="203"/>
      <c r="L625" s="203"/>
      <c r="M625" s="203"/>
      <c r="N625" s="203"/>
      <c r="O625" s="204"/>
      <c r="P625" s="204"/>
      <c r="Q625" s="201"/>
      <c r="R625" s="201"/>
    </row>
    <row r="626" spans="1:18" x14ac:dyDescent="0.2">
      <c r="A626" s="113"/>
      <c r="B626" s="200"/>
      <c r="C626" s="200"/>
      <c r="D626" s="201"/>
      <c r="E626" s="113"/>
      <c r="F626" s="113"/>
      <c r="G626" s="113"/>
      <c r="H626" s="113"/>
      <c r="I626" s="203"/>
      <c r="J626" s="203"/>
      <c r="K626" s="203"/>
      <c r="L626" s="203"/>
      <c r="M626" s="203"/>
      <c r="N626" s="203"/>
      <c r="O626" s="204"/>
      <c r="P626" s="204"/>
      <c r="Q626" s="201"/>
      <c r="R626" s="201"/>
    </row>
    <row r="627" spans="1:18" x14ac:dyDescent="0.2">
      <c r="A627" s="113"/>
      <c r="B627" s="200"/>
      <c r="C627" s="200"/>
      <c r="D627" s="201"/>
      <c r="E627" s="113"/>
      <c r="F627" s="113"/>
      <c r="G627" s="113"/>
      <c r="H627" s="113"/>
      <c r="I627" s="203"/>
      <c r="J627" s="203"/>
      <c r="K627" s="203"/>
      <c r="L627" s="203"/>
      <c r="M627" s="203"/>
      <c r="N627" s="203"/>
      <c r="O627" s="204"/>
      <c r="P627" s="204"/>
      <c r="Q627" s="201"/>
      <c r="R627" s="201"/>
    </row>
    <row r="628" spans="1:18" x14ac:dyDescent="0.2">
      <c r="A628" s="113"/>
      <c r="B628" s="200"/>
      <c r="C628" s="200"/>
      <c r="D628" s="201"/>
      <c r="E628" s="113"/>
      <c r="F628" s="113"/>
      <c r="G628" s="113"/>
      <c r="H628" s="113"/>
      <c r="I628" s="203"/>
      <c r="J628" s="203"/>
      <c r="K628" s="203"/>
      <c r="L628" s="203"/>
      <c r="M628" s="203"/>
      <c r="N628" s="203"/>
      <c r="O628" s="204"/>
      <c r="P628" s="204"/>
      <c r="Q628" s="201"/>
      <c r="R628" s="201"/>
    </row>
    <row r="629" spans="1:18" x14ac:dyDescent="0.2">
      <c r="A629" s="113"/>
      <c r="B629" s="200"/>
      <c r="C629" s="200"/>
      <c r="D629" s="201"/>
      <c r="E629" s="113"/>
      <c r="F629" s="113"/>
      <c r="G629" s="113"/>
      <c r="H629" s="113"/>
      <c r="I629" s="203"/>
      <c r="J629" s="203"/>
      <c r="K629" s="203"/>
      <c r="L629" s="203"/>
      <c r="M629" s="203"/>
      <c r="N629" s="203"/>
      <c r="O629" s="204"/>
      <c r="P629" s="204"/>
      <c r="Q629" s="201"/>
      <c r="R629" s="201"/>
    </row>
    <row r="630" spans="1:18" x14ac:dyDescent="0.2">
      <c r="A630" s="113"/>
      <c r="B630" s="200"/>
      <c r="C630" s="200"/>
      <c r="D630" s="201"/>
      <c r="E630" s="113"/>
      <c r="F630" s="113"/>
      <c r="G630" s="113"/>
      <c r="H630" s="113"/>
      <c r="I630" s="203"/>
      <c r="J630" s="203"/>
      <c r="K630" s="203"/>
      <c r="L630" s="203"/>
      <c r="M630" s="203"/>
      <c r="N630" s="203"/>
      <c r="O630" s="204"/>
      <c r="P630" s="204"/>
      <c r="Q630" s="201"/>
      <c r="R630" s="201"/>
    </row>
    <row r="631" spans="1:18" x14ac:dyDescent="0.2">
      <c r="A631" s="113"/>
      <c r="B631" s="200"/>
      <c r="C631" s="200"/>
      <c r="D631" s="201"/>
      <c r="E631" s="113"/>
      <c r="F631" s="113"/>
      <c r="G631" s="113"/>
      <c r="H631" s="113"/>
      <c r="I631" s="203"/>
      <c r="J631" s="203"/>
      <c r="K631" s="203"/>
      <c r="L631" s="203"/>
      <c r="M631" s="203"/>
      <c r="N631" s="203"/>
      <c r="O631" s="204"/>
      <c r="P631" s="204"/>
      <c r="Q631" s="201"/>
      <c r="R631" s="201"/>
    </row>
    <row r="632" spans="1:18" x14ac:dyDescent="0.2">
      <c r="A632" s="113"/>
      <c r="B632" s="200"/>
      <c r="C632" s="200"/>
      <c r="D632" s="201"/>
      <c r="E632" s="113"/>
      <c r="F632" s="113"/>
      <c r="G632" s="113"/>
      <c r="H632" s="113"/>
      <c r="I632" s="203"/>
      <c r="J632" s="203"/>
      <c r="K632" s="203"/>
      <c r="L632" s="203"/>
      <c r="M632" s="203"/>
      <c r="N632" s="203"/>
      <c r="O632" s="204"/>
      <c r="P632" s="204"/>
      <c r="Q632" s="201"/>
      <c r="R632" s="201"/>
    </row>
    <row r="633" spans="1:18" x14ac:dyDescent="0.2">
      <c r="A633" s="113"/>
      <c r="B633" s="200"/>
      <c r="C633" s="200"/>
      <c r="D633" s="201"/>
      <c r="E633" s="113"/>
      <c r="F633" s="113"/>
      <c r="G633" s="113"/>
      <c r="H633" s="113"/>
      <c r="I633" s="203"/>
      <c r="J633" s="203"/>
      <c r="K633" s="203"/>
      <c r="L633" s="203"/>
      <c r="M633" s="203"/>
      <c r="N633" s="203"/>
      <c r="O633" s="204"/>
      <c r="P633" s="204"/>
      <c r="Q633" s="201"/>
      <c r="R633" s="201"/>
    </row>
    <row r="634" spans="1:18" x14ac:dyDescent="0.2">
      <c r="A634" s="113"/>
      <c r="B634" s="200"/>
      <c r="C634" s="200"/>
      <c r="D634" s="201"/>
      <c r="E634" s="113"/>
      <c r="F634" s="113"/>
      <c r="G634" s="113"/>
      <c r="H634" s="113"/>
      <c r="I634" s="203"/>
      <c r="J634" s="203"/>
      <c r="K634" s="203"/>
      <c r="L634" s="203"/>
      <c r="M634" s="203"/>
      <c r="N634" s="203"/>
      <c r="O634" s="204"/>
      <c r="P634" s="204"/>
      <c r="Q634" s="201"/>
      <c r="R634" s="201"/>
    </row>
    <row r="635" spans="1:18" x14ac:dyDescent="0.2">
      <c r="A635" s="113"/>
      <c r="B635" s="200"/>
      <c r="C635" s="200"/>
      <c r="D635" s="201"/>
      <c r="E635" s="113"/>
      <c r="F635" s="113"/>
      <c r="G635" s="113"/>
      <c r="H635" s="113"/>
      <c r="I635" s="203"/>
      <c r="J635" s="203"/>
      <c r="K635" s="203"/>
      <c r="L635" s="203"/>
      <c r="M635" s="203"/>
      <c r="N635" s="203"/>
      <c r="O635" s="204"/>
      <c r="P635" s="204"/>
      <c r="Q635" s="201"/>
      <c r="R635" s="201"/>
    </row>
    <row r="636" spans="1:18" x14ac:dyDescent="0.2">
      <c r="A636" s="113"/>
      <c r="B636" s="200"/>
      <c r="C636" s="200"/>
      <c r="D636" s="201"/>
      <c r="E636" s="113"/>
      <c r="F636" s="113"/>
      <c r="G636" s="113"/>
      <c r="H636" s="113"/>
      <c r="I636" s="203"/>
      <c r="J636" s="203"/>
      <c r="K636" s="203"/>
      <c r="L636" s="203"/>
      <c r="M636" s="203"/>
      <c r="N636" s="203"/>
      <c r="O636" s="204"/>
      <c r="P636" s="204"/>
      <c r="Q636" s="201"/>
      <c r="R636" s="201"/>
    </row>
    <row r="637" spans="1:18" x14ac:dyDescent="0.2">
      <c r="A637" s="113"/>
      <c r="B637" s="200"/>
      <c r="C637" s="200"/>
      <c r="D637" s="201"/>
      <c r="E637" s="113"/>
      <c r="F637" s="113"/>
      <c r="G637" s="113"/>
      <c r="H637" s="113"/>
      <c r="I637" s="203"/>
      <c r="J637" s="203"/>
      <c r="K637" s="203"/>
      <c r="L637" s="203"/>
      <c r="M637" s="203"/>
      <c r="N637" s="203"/>
      <c r="O637" s="204"/>
      <c r="P637" s="204"/>
      <c r="Q637" s="201"/>
      <c r="R637" s="201"/>
    </row>
    <row r="638" spans="1:18" x14ac:dyDescent="0.2">
      <c r="A638" s="113"/>
      <c r="B638" s="200"/>
      <c r="C638" s="200"/>
      <c r="D638" s="201"/>
      <c r="E638" s="113"/>
      <c r="F638" s="113"/>
      <c r="G638" s="113"/>
      <c r="H638" s="113"/>
      <c r="I638" s="203"/>
      <c r="J638" s="203"/>
      <c r="K638" s="203"/>
      <c r="L638" s="203"/>
      <c r="M638" s="203"/>
      <c r="N638" s="203"/>
      <c r="O638" s="204"/>
      <c r="P638" s="204"/>
      <c r="Q638" s="201"/>
      <c r="R638" s="201"/>
    </row>
    <row r="639" spans="1:18" x14ac:dyDescent="0.2">
      <c r="A639" s="113"/>
      <c r="B639" s="200"/>
      <c r="C639" s="200"/>
      <c r="D639" s="201"/>
      <c r="E639" s="113"/>
      <c r="F639" s="113"/>
      <c r="G639" s="113"/>
      <c r="H639" s="113"/>
      <c r="I639" s="203"/>
      <c r="J639" s="203"/>
      <c r="K639" s="203"/>
      <c r="L639" s="203"/>
      <c r="M639" s="203"/>
      <c r="N639" s="203"/>
      <c r="O639" s="204"/>
      <c r="P639" s="204"/>
      <c r="Q639" s="201"/>
      <c r="R639" s="201"/>
    </row>
    <row r="640" spans="1:18" x14ac:dyDescent="0.2">
      <c r="A640" s="113"/>
      <c r="B640" s="200"/>
      <c r="C640" s="200"/>
      <c r="D640" s="201"/>
      <c r="E640" s="113"/>
      <c r="F640" s="113"/>
      <c r="G640" s="113"/>
      <c r="H640" s="113"/>
      <c r="I640" s="203"/>
      <c r="J640" s="203"/>
      <c r="K640" s="203"/>
      <c r="L640" s="203"/>
      <c r="M640" s="203"/>
      <c r="N640" s="203"/>
      <c r="O640" s="204"/>
      <c r="P640" s="204"/>
      <c r="Q640" s="201"/>
      <c r="R640" s="201"/>
    </row>
    <row r="641" spans="1:18" x14ac:dyDescent="0.2">
      <c r="A641" s="113"/>
      <c r="B641" s="200"/>
      <c r="C641" s="200"/>
      <c r="D641" s="201"/>
      <c r="E641" s="113"/>
      <c r="F641" s="113"/>
      <c r="G641" s="113"/>
      <c r="H641" s="113"/>
      <c r="I641" s="203"/>
      <c r="J641" s="203"/>
      <c r="K641" s="203"/>
      <c r="L641" s="203"/>
      <c r="M641" s="203"/>
      <c r="N641" s="203"/>
      <c r="O641" s="204"/>
      <c r="P641" s="204"/>
      <c r="Q641" s="201"/>
      <c r="R641" s="201"/>
    </row>
    <row r="642" spans="1:18" x14ac:dyDescent="0.2">
      <c r="A642" s="113"/>
      <c r="B642" s="200"/>
      <c r="C642" s="200"/>
      <c r="D642" s="201"/>
      <c r="E642" s="113"/>
      <c r="F642" s="113"/>
      <c r="G642" s="113"/>
      <c r="H642" s="113"/>
      <c r="I642" s="203"/>
      <c r="J642" s="203"/>
      <c r="K642" s="203"/>
      <c r="L642" s="203"/>
      <c r="M642" s="203"/>
      <c r="N642" s="203"/>
      <c r="O642" s="204"/>
      <c r="P642" s="204"/>
      <c r="Q642" s="201"/>
      <c r="R642" s="201"/>
    </row>
    <row r="643" spans="1:18" x14ac:dyDescent="0.2">
      <c r="A643" s="113"/>
      <c r="B643" s="200"/>
      <c r="C643" s="200"/>
      <c r="D643" s="201"/>
      <c r="E643" s="113"/>
      <c r="F643" s="113"/>
      <c r="G643" s="113"/>
      <c r="H643" s="113"/>
      <c r="I643" s="203"/>
      <c r="J643" s="203"/>
      <c r="K643" s="203"/>
      <c r="L643" s="203"/>
      <c r="M643" s="203"/>
      <c r="N643" s="203"/>
      <c r="O643" s="204"/>
      <c r="P643" s="204"/>
      <c r="Q643" s="201"/>
      <c r="R643" s="201"/>
    </row>
    <row r="644" spans="1:18" x14ac:dyDescent="0.2">
      <c r="A644" s="113"/>
      <c r="B644" s="200"/>
      <c r="C644" s="200"/>
      <c r="D644" s="201"/>
      <c r="E644" s="113"/>
      <c r="F644" s="113"/>
      <c r="G644" s="113"/>
      <c r="H644" s="113"/>
      <c r="I644" s="203"/>
      <c r="J644" s="203"/>
      <c r="K644" s="203"/>
      <c r="L644" s="203"/>
      <c r="M644" s="203"/>
      <c r="N644" s="203"/>
      <c r="O644" s="204"/>
      <c r="P644" s="204"/>
      <c r="Q644" s="201"/>
      <c r="R644" s="201"/>
    </row>
    <row r="645" spans="1:18" x14ac:dyDescent="0.2">
      <c r="A645" s="113"/>
      <c r="B645" s="200"/>
      <c r="C645" s="200"/>
      <c r="D645" s="201"/>
      <c r="E645" s="113"/>
      <c r="F645" s="113"/>
      <c r="G645" s="113"/>
      <c r="H645" s="113"/>
      <c r="I645" s="203"/>
      <c r="J645" s="203"/>
      <c r="K645" s="203"/>
      <c r="L645" s="203"/>
      <c r="M645" s="203"/>
      <c r="N645" s="203"/>
      <c r="O645" s="204"/>
      <c r="P645" s="204"/>
      <c r="Q645" s="201"/>
      <c r="R645" s="201"/>
    </row>
    <row r="646" spans="1:18" x14ac:dyDescent="0.2">
      <c r="A646" s="113"/>
      <c r="B646" s="200"/>
      <c r="C646" s="200"/>
      <c r="D646" s="201"/>
      <c r="E646" s="113"/>
      <c r="F646" s="113"/>
      <c r="G646" s="113"/>
      <c r="H646" s="113"/>
      <c r="I646" s="203"/>
      <c r="J646" s="203"/>
      <c r="K646" s="203"/>
      <c r="L646" s="203"/>
      <c r="M646" s="203"/>
      <c r="N646" s="203"/>
      <c r="O646" s="204"/>
      <c r="P646" s="204"/>
      <c r="Q646" s="201"/>
      <c r="R646" s="201"/>
    </row>
    <row r="647" spans="1:18" x14ac:dyDescent="0.2">
      <c r="A647" s="113"/>
      <c r="B647" s="200"/>
      <c r="C647" s="200"/>
      <c r="D647" s="201"/>
      <c r="E647" s="113"/>
      <c r="F647" s="113"/>
      <c r="G647" s="113"/>
      <c r="H647" s="113"/>
      <c r="I647" s="203"/>
      <c r="J647" s="203"/>
      <c r="K647" s="203"/>
      <c r="L647" s="203"/>
      <c r="M647" s="203"/>
      <c r="N647" s="203"/>
      <c r="O647" s="204"/>
      <c r="P647" s="204"/>
      <c r="Q647" s="201"/>
      <c r="R647" s="201"/>
    </row>
    <row r="648" spans="1:18" x14ac:dyDescent="0.2">
      <c r="A648" s="113"/>
      <c r="B648" s="200"/>
      <c r="C648" s="200"/>
      <c r="D648" s="201"/>
      <c r="E648" s="113"/>
      <c r="F648" s="113"/>
      <c r="G648" s="113"/>
      <c r="H648" s="113"/>
      <c r="I648" s="203"/>
      <c r="J648" s="203"/>
      <c r="K648" s="203"/>
      <c r="L648" s="203"/>
      <c r="M648" s="203"/>
      <c r="N648" s="203"/>
      <c r="O648" s="204"/>
      <c r="P648" s="204"/>
      <c r="Q648" s="201"/>
      <c r="R648" s="201"/>
    </row>
    <row r="649" spans="1:18" x14ac:dyDescent="0.2">
      <c r="A649" s="113"/>
      <c r="B649" s="200"/>
      <c r="C649" s="200"/>
      <c r="D649" s="201"/>
      <c r="E649" s="113"/>
      <c r="F649" s="113"/>
      <c r="G649" s="113"/>
      <c r="H649" s="113"/>
      <c r="I649" s="203"/>
      <c r="J649" s="203"/>
      <c r="K649" s="203"/>
      <c r="L649" s="203"/>
      <c r="M649" s="203"/>
      <c r="N649" s="203"/>
      <c r="O649" s="204"/>
      <c r="P649" s="204"/>
      <c r="Q649" s="201"/>
      <c r="R649" s="201"/>
    </row>
    <row r="650" spans="1:18" x14ac:dyDescent="0.2">
      <c r="A650" s="113"/>
      <c r="B650" s="200"/>
      <c r="C650" s="200"/>
      <c r="D650" s="201"/>
      <c r="E650" s="113"/>
      <c r="F650" s="113"/>
      <c r="G650" s="113"/>
      <c r="H650" s="113"/>
      <c r="I650" s="203"/>
      <c r="J650" s="203"/>
      <c r="K650" s="203"/>
      <c r="L650" s="203"/>
      <c r="M650" s="203"/>
      <c r="N650" s="203"/>
      <c r="O650" s="204"/>
      <c r="P650" s="204"/>
      <c r="Q650" s="201"/>
      <c r="R650" s="201"/>
    </row>
    <row r="651" spans="1:18" x14ac:dyDescent="0.2">
      <c r="A651" s="113"/>
      <c r="B651" s="200"/>
      <c r="C651" s="200"/>
      <c r="D651" s="201"/>
      <c r="E651" s="113"/>
      <c r="F651" s="113"/>
      <c r="G651" s="113"/>
      <c r="H651" s="113"/>
      <c r="I651" s="203"/>
      <c r="J651" s="203"/>
      <c r="K651" s="203"/>
      <c r="L651" s="203"/>
      <c r="M651" s="203"/>
      <c r="N651" s="203"/>
      <c r="O651" s="204"/>
      <c r="P651" s="204"/>
      <c r="Q651" s="201"/>
      <c r="R651" s="201"/>
    </row>
    <row r="652" spans="1:18" x14ac:dyDescent="0.2">
      <c r="A652" s="113"/>
      <c r="B652" s="200"/>
      <c r="C652" s="200"/>
      <c r="D652" s="201"/>
      <c r="E652" s="113"/>
      <c r="F652" s="113"/>
      <c r="G652" s="113"/>
      <c r="H652" s="113"/>
      <c r="I652" s="203"/>
      <c r="J652" s="203"/>
      <c r="K652" s="203"/>
      <c r="L652" s="203"/>
      <c r="M652" s="203"/>
      <c r="N652" s="203"/>
      <c r="O652" s="204"/>
      <c r="P652" s="204"/>
      <c r="Q652" s="201"/>
      <c r="R652" s="201"/>
    </row>
    <row r="653" spans="1:18" x14ac:dyDescent="0.2">
      <c r="A653" s="113"/>
      <c r="B653" s="200"/>
      <c r="C653" s="200"/>
      <c r="D653" s="201"/>
      <c r="E653" s="113"/>
      <c r="F653" s="113"/>
      <c r="G653" s="113"/>
      <c r="H653" s="113"/>
      <c r="I653" s="203"/>
      <c r="J653" s="203"/>
      <c r="K653" s="203"/>
      <c r="L653" s="203"/>
      <c r="M653" s="203"/>
      <c r="N653" s="203"/>
      <c r="O653" s="204"/>
      <c r="P653" s="204"/>
      <c r="Q653" s="201"/>
      <c r="R653" s="201"/>
    </row>
    <row r="654" spans="1:18" x14ac:dyDescent="0.2">
      <c r="A654" s="113"/>
      <c r="B654" s="200"/>
      <c r="C654" s="200"/>
      <c r="D654" s="201"/>
      <c r="E654" s="113"/>
      <c r="F654" s="113"/>
      <c r="G654" s="113"/>
      <c r="H654" s="113"/>
      <c r="I654" s="203"/>
      <c r="J654" s="203"/>
      <c r="K654" s="203"/>
      <c r="L654" s="203"/>
      <c r="M654" s="203"/>
      <c r="N654" s="203"/>
      <c r="O654" s="204"/>
      <c r="P654" s="204"/>
      <c r="Q654" s="201"/>
      <c r="R654" s="201"/>
    </row>
    <row r="655" spans="1:18" x14ac:dyDescent="0.2">
      <c r="A655" s="113"/>
      <c r="B655" s="200"/>
      <c r="C655" s="200"/>
      <c r="D655" s="201"/>
      <c r="E655" s="113"/>
      <c r="F655" s="113"/>
      <c r="G655" s="113"/>
      <c r="H655" s="113"/>
      <c r="I655" s="203"/>
      <c r="J655" s="203"/>
      <c r="K655" s="203"/>
      <c r="L655" s="203"/>
      <c r="M655" s="203"/>
      <c r="N655" s="203"/>
      <c r="O655" s="204"/>
      <c r="P655" s="204"/>
      <c r="Q655" s="201"/>
      <c r="R655" s="201"/>
    </row>
    <row r="656" spans="1:18" x14ac:dyDescent="0.2">
      <c r="A656" s="113"/>
      <c r="B656" s="200"/>
      <c r="C656" s="200"/>
      <c r="D656" s="201"/>
      <c r="E656" s="113"/>
      <c r="F656" s="113"/>
      <c r="G656" s="113"/>
      <c r="H656" s="113"/>
      <c r="I656" s="203"/>
      <c r="J656" s="203"/>
      <c r="K656" s="203"/>
      <c r="L656" s="203"/>
      <c r="M656" s="203"/>
      <c r="N656" s="203"/>
      <c r="O656" s="204"/>
      <c r="P656" s="204"/>
      <c r="Q656" s="201"/>
      <c r="R656" s="201"/>
    </row>
    <row r="657" spans="1:18" x14ac:dyDescent="0.2">
      <c r="A657" s="113"/>
      <c r="B657" s="200"/>
      <c r="C657" s="200"/>
      <c r="D657" s="201"/>
      <c r="E657" s="113"/>
      <c r="F657" s="113"/>
      <c r="G657" s="113"/>
      <c r="H657" s="113"/>
      <c r="I657" s="203"/>
      <c r="J657" s="203"/>
      <c r="K657" s="203"/>
      <c r="L657" s="203"/>
      <c r="M657" s="203"/>
      <c r="N657" s="203"/>
      <c r="O657" s="204"/>
      <c r="P657" s="204"/>
      <c r="Q657" s="201"/>
      <c r="R657" s="201"/>
    </row>
    <row r="658" spans="1:18" x14ac:dyDescent="0.2">
      <c r="A658" s="113"/>
      <c r="B658" s="200"/>
      <c r="C658" s="200"/>
      <c r="D658" s="201"/>
      <c r="E658" s="113"/>
      <c r="F658" s="113"/>
      <c r="G658" s="113"/>
      <c r="H658" s="113"/>
      <c r="I658" s="203"/>
      <c r="J658" s="203"/>
      <c r="K658" s="203"/>
      <c r="L658" s="203"/>
      <c r="M658" s="203"/>
      <c r="N658" s="203"/>
      <c r="O658" s="204"/>
      <c r="P658" s="204"/>
      <c r="Q658" s="201"/>
      <c r="R658" s="201"/>
    </row>
    <row r="659" spans="1:18" x14ac:dyDescent="0.2">
      <c r="A659" s="113"/>
      <c r="B659" s="200"/>
      <c r="C659" s="200"/>
      <c r="D659" s="201"/>
      <c r="E659" s="113"/>
      <c r="F659" s="113"/>
      <c r="G659" s="113"/>
      <c r="H659" s="113"/>
      <c r="I659" s="203"/>
      <c r="J659" s="203"/>
      <c r="K659" s="203"/>
      <c r="L659" s="203"/>
      <c r="M659" s="203"/>
      <c r="N659" s="203"/>
      <c r="O659" s="204"/>
      <c r="P659" s="204"/>
      <c r="Q659" s="201"/>
      <c r="R659" s="201"/>
    </row>
    <row r="660" spans="1:18" x14ac:dyDescent="0.2">
      <c r="A660" s="113"/>
      <c r="B660" s="200"/>
      <c r="C660" s="200"/>
      <c r="D660" s="201"/>
      <c r="E660" s="113"/>
      <c r="F660" s="113"/>
      <c r="G660" s="113"/>
      <c r="H660" s="113"/>
      <c r="I660" s="203"/>
      <c r="J660" s="203"/>
      <c r="K660" s="203"/>
      <c r="L660" s="203"/>
      <c r="M660" s="203"/>
      <c r="N660" s="203"/>
      <c r="O660" s="204"/>
      <c r="P660" s="204"/>
      <c r="Q660" s="201"/>
      <c r="R660" s="201"/>
    </row>
    <row r="661" spans="1:18" x14ac:dyDescent="0.2">
      <c r="A661" s="113"/>
      <c r="B661" s="200"/>
      <c r="C661" s="200"/>
      <c r="D661" s="201"/>
      <c r="E661" s="113"/>
      <c r="F661" s="113"/>
      <c r="G661" s="113"/>
      <c r="H661" s="113"/>
      <c r="I661" s="203"/>
      <c r="J661" s="203"/>
      <c r="K661" s="203"/>
      <c r="L661" s="203"/>
      <c r="M661" s="203"/>
      <c r="N661" s="203"/>
      <c r="O661" s="204"/>
      <c r="P661" s="204"/>
      <c r="Q661" s="201"/>
      <c r="R661" s="201"/>
    </row>
    <row r="662" spans="1:18" x14ac:dyDescent="0.2">
      <c r="A662" s="113"/>
      <c r="B662" s="200"/>
      <c r="C662" s="200"/>
      <c r="D662" s="201"/>
      <c r="E662" s="113"/>
      <c r="F662" s="113"/>
      <c r="G662" s="113"/>
      <c r="H662" s="113"/>
      <c r="I662" s="203"/>
      <c r="J662" s="203"/>
      <c r="K662" s="203"/>
      <c r="L662" s="203"/>
      <c r="M662" s="203"/>
      <c r="N662" s="203"/>
      <c r="O662" s="204"/>
      <c r="P662" s="204"/>
      <c r="Q662" s="201"/>
      <c r="R662" s="201"/>
    </row>
    <row r="663" spans="1:18" x14ac:dyDescent="0.2">
      <c r="A663" s="113"/>
      <c r="B663" s="200"/>
      <c r="C663" s="200"/>
      <c r="D663" s="201"/>
      <c r="E663" s="113"/>
      <c r="F663" s="113"/>
      <c r="G663" s="113"/>
      <c r="H663" s="113"/>
      <c r="I663" s="203"/>
      <c r="J663" s="203"/>
      <c r="K663" s="203"/>
      <c r="L663" s="203"/>
      <c r="M663" s="203"/>
      <c r="N663" s="203"/>
      <c r="O663" s="204"/>
      <c r="P663" s="204"/>
      <c r="Q663" s="201"/>
      <c r="R663" s="201"/>
    </row>
    <row r="664" spans="1:18" x14ac:dyDescent="0.2">
      <c r="A664" s="113"/>
      <c r="B664" s="200"/>
      <c r="C664" s="200"/>
      <c r="D664" s="201"/>
      <c r="E664" s="113"/>
      <c r="F664" s="113"/>
      <c r="G664" s="113"/>
      <c r="H664" s="113"/>
      <c r="I664" s="203"/>
      <c r="J664" s="203"/>
      <c r="K664" s="203"/>
      <c r="L664" s="203"/>
      <c r="M664" s="203"/>
      <c r="N664" s="203"/>
      <c r="O664" s="204"/>
      <c r="P664" s="204"/>
      <c r="Q664" s="201"/>
      <c r="R664" s="201"/>
    </row>
    <row r="665" spans="1:18" x14ac:dyDescent="0.2">
      <c r="A665" s="113"/>
      <c r="B665" s="200"/>
      <c r="C665" s="200"/>
      <c r="D665" s="201"/>
      <c r="E665" s="113"/>
      <c r="F665" s="113"/>
      <c r="G665" s="113"/>
      <c r="H665" s="113"/>
      <c r="I665" s="203"/>
      <c r="J665" s="203"/>
      <c r="K665" s="203"/>
      <c r="L665" s="203"/>
      <c r="M665" s="203"/>
      <c r="N665" s="203"/>
      <c r="O665" s="204"/>
      <c r="P665" s="204"/>
      <c r="Q665" s="201"/>
      <c r="R665" s="201"/>
    </row>
    <row r="666" spans="1:18" x14ac:dyDescent="0.2">
      <c r="A666" s="113"/>
      <c r="B666" s="200"/>
      <c r="C666" s="200"/>
      <c r="D666" s="201"/>
      <c r="E666" s="113"/>
      <c r="F666" s="113"/>
      <c r="G666" s="113"/>
      <c r="H666" s="113"/>
      <c r="I666" s="203"/>
      <c r="J666" s="203"/>
      <c r="K666" s="203"/>
      <c r="L666" s="203"/>
      <c r="M666" s="203"/>
      <c r="N666" s="203"/>
      <c r="O666" s="204"/>
      <c r="P666" s="204"/>
      <c r="Q666" s="201"/>
      <c r="R666" s="201"/>
    </row>
    <row r="667" spans="1:18" x14ac:dyDescent="0.2">
      <c r="A667" s="113"/>
      <c r="B667" s="200"/>
      <c r="C667" s="200"/>
      <c r="D667" s="201"/>
      <c r="E667" s="113"/>
      <c r="F667" s="113"/>
      <c r="G667" s="113"/>
      <c r="H667" s="113"/>
      <c r="I667" s="203"/>
      <c r="J667" s="203"/>
      <c r="K667" s="203"/>
      <c r="L667" s="203"/>
      <c r="M667" s="203"/>
      <c r="N667" s="203"/>
      <c r="O667" s="204"/>
      <c r="P667" s="204"/>
      <c r="Q667" s="201"/>
      <c r="R667" s="201"/>
    </row>
    <row r="668" spans="1:18" x14ac:dyDescent="0.2">
      <c r="A668" s="113"/>
      <c r="B668" s="200"/>
      <c r="C668" s="200"/>
      <c r="D668" s="201"/>
      <c r="E668" s="113"/>
      <c r="F668" s="113"/>
      <c r="G668" s="113"/>
      <c r="H668" s="113"/>
      <c r="I668" s="203"/>
      <c r="J668" s="203"/>
      <c r="K668" s="203"/>
      <c r="L668" s="203"/>
      <c r="M668" s="203"/>
      <c r="N668" s="203"/>
      <c r="O668" s="204"/>
      <c r="P668" s="204"/>
      <c r="Q668" s="201"/>
      <c r="R668" s="201"/>
    </row>
    <row r="669" spans="1:18" x14ac:dyDescent="0.2">
      <c r="A669" s="113"/>
      <c r="B669" s="200"/>
      <c r="C669" s="200"/>
      <c r="D669" s="201"/>
      <c r="E669" s="113"/>
      <c r="F669" s="113"/>
      <c r="G669" s="113"/>
      <c r="H669" s="113"/>
      <c r="I669" s="203"/>
      <c r="J669" s="203"/>
      <c r="K669" s="203"/>
      <c r="L669" s="203"/>
      <c r="M669" s="203"/>
      <c r="N669" s="203"/>
      <c r="O669" s="204"/>
      <c r="P669" s="204"/>
      <c r="Q669" s="201"/>
      <c r="R669" s="201"/>
    </row>
    <row r="670" spans="1:18" x14ac:dyDescent="0.2">
      <c r="A670" s="113"/>
      <c r="B670" s="200"/>
      <c r="C670" s="200"/>
      <c r="D670" s="201"/>
      <c r="E670" s="113"/>
      <c r="F670" s="113"/>
      <c r="G670" s="113"/>
      <c r="H670" s="113"/>
      <c r="I670" s="203"/>
      <c r="J670" s="203"/>
      <c r="K670" s="203"/>
      <c r="L670" s="203"/>
      <c r="M670" s="203"/>
      <c r="N670" s="203"/>
      <c r="O670" s="204"/>
      <c r="P670" s="204"/>
      <c r="Q670" s="201"/>
      <c r="R670" s="201"/>
    </row>
    <row r="671" spans="1:18" x14ac:dyDescent="0.2">
      <c r="A671" s="113"/>
      <c r="B671" s="200"/>
      <c r="C671" s="200"/>
      <c r="D671" s="201"/>
      <c r="E671" s="113"/>
      <c r="F671" s="113"/>
      <c r="G671" s="113"/>
      <c r="H671" s="113"/>
      <c r="I671" s="203"/>
      <c r="J671" s="203"/>
      <c r="K671" s="203"/>
      <c r="L671" s="203"/>
      <c r="M671" s="203"/>
      <c r="N671" s="203"/>
      <c r="O671" s="204"/>
      <c r="P671" s="204"/>
      <c r="Q671" s="201"/>
      <c r="R671" s="201"/>
    </row>
    <row r="672" spans="1:18" x14ac:dyDescent="0.2">
      <c r="A672" s="113"/>
      <c r="B672" s="200"/>
      <c r="C672" s="200"/>
      <c r="D672" s="201"/>
      <c r="E672" s="113"/>
      <c r="F672" s="113"/>
      <c r="G672" s="113"/>
      <c r="H672" s="113"/>
      <c r="I672" s="203"/>
      <c r="J672" s="203"/>
      <c r="K672" s="203"/>
      <c r="L672" s="203"/>
      <c r="M672" s="203"/>
      <c r="N672" s="203"/>
      <c r="O672" s="204"/>
      <c r="P672" s="204"/>
      <c r="Q672" s="201"/>
      <c r="R672" s="201"/>
    </row>
    <row r="673" spans="1:18" x14ac:dyDescent="0.2">
      <c r="A673" s="113"/>
      <c r="B673" s="200"/>
      <c r="C673" s="200"/>
      <c r="D673" s="201"/>
      <c r="E673" s="113"/>
      <c r="F673" s="113"/>
      <c r="G673" s="113"/>
      <c r="H673" s="113"/>
      <c r="I673" s="203"/>
      <c r="J673" s="203"/>
      <c r="K673" s="203"/>
      <c r="L673" s="203"/>
      <c r="M673" s="203"/>
      <c r="N673" s="203"/>
      <c r="O673" s="204"/>
      <c r="P673" s="204"/>
      <c r="Q673" s="201"/>
      <c r="R673" s="201"/>
    </row>
    <row r="674" spans="1:18" x14ac:dyDescent="0.2">
      <c r="A674" s="113"/>
      <c r="B674" s="200"/>
      <c r="C674" s="200"/>
      <c r="D674" s="201"/>
      <c r="E674" s="113"/>
      <c r="F674" s="113"/>
      <c r="G674" s="113"/>
      <c r="H674" s="113"/>
      <c r="I674" s="203"/>
      <c r="J674" s="203"/>
      <c r="K674" s="203"/>
      <c r="L674" s="203"/>
      <c r="M674" s="203"/>
      <c r="N674" s="203"/>
      <c r="O674" s="204"/>
      <c r="P674" s="204"/>
      <c r="Q674" s="201"/>
      <c r="R674" s="201"/>
    </row>
    <row r="675" spans="1:18" x14ac:dyDescent="0.2">
      <c r="A675" s="113"/>
      <c r="B675" s="200"/>
      <c r="C675" s="200"/>
      <c r="D675" s="201"/>
      <c r="E675" s="113"/>
      <c r="F675" s="113"/>
      <c r="G675" s="113"/>
      <c r="H675" s="113"/>
      <c r="I675" s="203"/>
      <c r="J675" s="203"/>
      <c r="K675" s="203"/>
      <c r="L675" s="203"/>
      <c r="M675" s="203"/>
      <c r="N675" s="203"/>
      <c r="O675" s="204"/>
      <c r="P675" s="204"/>
      <c r="Q675" s="201"/>
      <c r="R675" s="201"/>
    </row>
    <row r="676" spans="1:18" x14ac:dyDescent="0.2">
      <c r="A676" s="113"/>
      <c r="B676" s="200"/>
      <c r="C676" s="200"/>
      <c r="D676" s="201"/>
      <c r="E676" s="113"/>
      <c r="F676" s="113"/>
      <c r="G676" s="113"/>
      <c r="H676" s="113"/>
      <c r="I676" s="203"/>
      <c r="J676" s="203"/>
      <c r="K676" s="203"/>
      <c r="L676" s="203"/>
      <c r="M676" s="203"/>
      <c r="N676" s="203"/>
      <c r="O676" s="204"/>
      <c r="P676" s="204"/>
      <c r="Q676" s="201"/>
      <c r="R676" s="201"/>
    </row>
    <row r="677" spans="1:18" x14ac:dyDescent="0.2">
      <c r="A677" s="113"/>
      <c r="B677" s="200"/>
      <c r="C677" s="200"/>
      <c r="D677" s="201"/>
      <c r="E677" s="113"/>
      <c r="F677" s="113"/>
      <c r="G677" s="113"/>
      <c r="H677" s="113"/>
      <c r="I677" s="203"/>
      <c r="J677" s="203"/>
      <c r="K677" s="203"/>
      <c r="L677" s="203"/>
      <c r="M677" s="203"/>
      <c r="N677" s="203"/>
      <c r="O677" s="204"/>
      <c r="P677" s="204"/>
      <c r="Q677" s="201"/>
      <c r="R677" s="201"/>
    </row>
    <row r="678" spans="1:18" x14ac:dyDescent="0.2">
      <c r="A678" s="113"/>
      <c r="B678" s="200"/>
      <c r="C678" s="200"/>
      <c r="D678" s="201"/>
      <c r="E678" s="113"/>
      <c r="F678" s="113"/>
      <c r="G678" s="113"/>
      <c r="H678" s="113"/>
      <c r="I678" s="203"/>
      <c r="J678" s="203"/>
      <c r="K678" s="203"/>
      <c r="L678" s="203"/>
      <c r="M678" s="203"/>
      <c r="N678" s="203"/>
      <c r="O678" s="204"/>
      <c r="P678" s="204"/>
      <c r="Q678" s="201"/>
      <c r="R678" s="201"/>
    </row>
    <row r="679" spans="1:18" x14ac:dyDescent="0.2">
      <c r="A679" s="113"/>
      <c r="B679" s="200"/>
      <c r="C679" s="200"/>
      <c r="D679" s="201"/>
      <c r="E679" s="113"/>
      <c r="F679" s="113"/>
      <c r="G679" s="113"/>
      <c r="H679" s="113"/>
      <c r="I679" s="203"/>
      <c r="J679" s="203"/>
      <c r="K679" s="203"/>
      <c r="L679" s="203"/>
      <c r="M679" s="203"/>
      <c r="N679" s="203"/>
      <c r="O679" s="204"/>
      <c r="P679" s="204"/>
      <c r="Q679" s="201"/>
      <c r="R679" s="201"/>
    </row>
    <row r="680" spans="1:18" x14ac:dyDescent="0.2">
      <c r="A680" s="113"/>
      <c r="B680" s="200"/>
      <c r="C680" s="200"/>
      <c r="D680" s="201"/>
      <c r="E680" s="113"/>
      <c r="F680" s="113"/>
      <c r="G680" s="113"/>
      <c r="H680" s="113"/>
      <c r="I680" s="203"/>
      <c r="J680" s="203"/>
      <c r="K680" s="203"/>
      <c r="L680" s="203"/>
      <c r="M680" s="203"/>
      <c r="N680" s="203"/>
      <c r="O680" s="204"/>
      <c r="P680" s="204"/>
      <c r="Q680" s="201"/>
      <c r="R680" s="201"/>
    </row>
    <row r="681" spans="1:18" x14ac:dyDescent="0.2">
      <c r="A681" s="113"/>
      <c r="B681" s="200"/>
      <c r="C681" s="200"/>
      <c r="D681" s="201"/>
      <c r="E681" s="113"/>
      <c r="F681" s="113"/>
      <c r="G681" s="113"/>
      <c r="H681" s="113"/>
      <c r="I681" s="203"/>
      <c r="J681" s="203"/>
      <c r="K681" s="203"/>
      <c r="L681" s="203"/>
      <c r="M681" s="203"/>
      <c r="N681" s="203"/>
      <c r="O681" s="204"/>
      <c r="P681" s="204"/>
      <c r="Q681" s="201"/>
      <c r="R681" s="201"/>
    </row>
    <row r="682" spans="1:18" x14ac:dyDescent="0.2">
      <c r="A682" s="113"/>
      <c r="B682" s="200"/>
      <c r="C682" s="200"/>
      <c r="D682" s="201"/>
      <c r="E682" s="113"/>
      <c r="F682" s="113"/>
      <c r="G682" s="113"/>
      <c r="H682" s="113"/>
      <c r="I682" s="203"/>
      <c r="J682" s="203"/>
      <c r="K682" s="203"/>
      <c r="L682" s="203"/>
      <c r="M682" s="203"/>
      <c r="N682" s="203"/>
      <c r="O682" s="204"/>
      <c r="P682" s="204"/>
      <c r="Q682" s="201"/>
      <c r="R682" s="201"/>
    </row>
    <row r="683" spans="1:18" x14ac:dyDescent="0.2">
      <c r="A683" s="113"/>
      <c r="B683" s="200"/>
      <c r="C683" s="200"/>
      <c r="D683" s="201"/>
      <c r="E683" s="113"/>
      <c r="F683" s="113"/>
      <c r="G683" s="113"/>
      <c r="H683" s="113"/>
      <c r="I683" s="203"/>
      <c r="J683" s="203"/>
      <c r="K683" s="203"/>
      <c r="L683" s="203"/>
      <c r="M683" s="203"/>
      <c r="N683" s="203"/>
      <c r="O683" s="204"/>
      <c r="P683" s="204"/>
      <c r="Q683" s="201"/>
      <c r="R683" s="201"/>
    </row>
    <row r="684" spans="1:18" x14ac:dyDescent="0.2">
      <c r="A684" s="113"/>
      <c r="B684" s="200"/>
      <c r="C684" s="200"/>
      <c r="D684" s="201"/>
      <c r="E684" s="113"/>
      <c r="F684" s="113"/>
      <c r="G684" s="113"/>
      <c r="H684" s="113"/>
      <c r="I684" s="203"/>
      <c r="J684" s="203"/>
      <c r="K684" s="203"/>
      <c r="L684" s="203"/>
      <c r="M684" s="203"/>
      <c r="N684" s="203"/>
      <c r="O684" s="204"/>
      <c r="P684" s="204"/>
      <c r="Q684" s="201"/>
      <c r="R684" s="201"/>
    </row>
    <row r="685" spans="1:18" x14ac:dyDescent="0.2">
      <c r="A685" s="113"/>
      <c r="B685" s="200"/>
      <c r="C685" s="200"/>
      <c r="D685" s="201"/>
      <c r="E685" s="113"/>
      <c r="F685" s="113"/>
      <c r="G685" s="113"/>
      <c r="H685" s="113"/>
      <c r="I685" s="203"/>
      <c r="J685" s="203"/>
      <c r="K685" s="203"/>
      <c r="L685" s="203"/>
      <c r="M685" s="203"/>
      <c r="N685" s="203"/>
      <c r="O685" s="204"/>
      <c r="P685" s="204"/>
      <c r="Q685" s="201"/>
      <c r="R685" s="201"/>
    </row>
    <row r="686" spans="1:18" x14ac:dyDescent="0.2">
      <c r="A686" s="113"/>
      <c r="B686" s="200"/>
      <c r="C686" s="200"/>
      <c r="D686" s="201"/>
      <c r="E686" s="113"/>
      <c r="F686" s="113"/>
      <c r="G686" s="113"/>
      <c r="H686" s="113"/>
      <c r="I686" s="203"/>
      <c r="J686" s="203"/>
      <c r="K686" s="203"/>
      <c r="L686" s="203"/>
      <c r="M686" s="203"/>
      <c r="N686" s="203"/>
      <c r="O686" s="204"/>
      <c r="P686" s="204"/>
      <c r="Q686" s="201"/>
      <c r="R686" s="201"/>
    </row>
    <row r="687" spans="1:18" x14ac:dyDescent="0.2">
      <c r="A687" s="113"/>
      <c r="B687" s="200"/>
      <c r="C687" s="200"/>
      <c r="D687" s="201"/>
      <c r="E687" s="113"/>
      <c r="F687" s="113"/>
      <c r="G687" s="113"/>
      <c r="H687" s="113"/>
      <c r="I687" s="203"/>
      <c r="J687" s="203"/>
      <c r="K687" s="203"/>
      <c r="L687" s="203"/>
      <c r="M687" s="203"/>
      <c r="N687" s="203"/>
      <c r="O687" s="204"/>
      <c r="P687" s="204"/>
      <c r="Q687" s="201"/>
      <c r="R687" s="201"/>
    </row>
    <row r="688" spans="1:18" x14ac:dyDescent="0.2">
      <c r="A688" s="113"/>
      <c r="B688" s="200"/>
      <c r="C688" s="200"/>
      <c r="D688" s="201"/>
      <c r="E688" s="113"/>
      <c r="F688" s="113"/>
      <c r="G688" s="113"/>
      <c r="H688" s="113"/>
      <c r="I688" s="203"/>
      <c r="J688" s="203"/>
      <c r="K688" s="203"/>
      <c r="L688" s="203"/>
      <c r="M688" s="203"/>
      <c r="N688" s="203"/>
      <c r="O688" s="204"/>
      <c r="P688" s="204"/>
      <c r="Q688" s="201"/>
      <c r="R688" s="201"/>
    </row>
    <row r="689" spans="1:18" x14ac:dyDescent="0.2">
      <c r="A689" s="113"/>
      <c r="B689" s="200"/>
      <c r="C689" s="200"/>
      <c r="D689" s="201"/>
      <c r="E689" s="113"/>
      <c r="F689" s="113"/>
      <c r="G689" s="113"/>
      <c r="H689" s="113"/>
      <c r="I689" s="203"/>
      <c r="J689" s="203"/>
      <c r="K689" s="203"/>
      <c r="L689" s="203"/>
      <c r="M689" s="203"/>
      <c r="N689" s="203"/>
      <c r="O689" s="204"/>
      <c r="P689" s="204"/>
      <c r="Q689" s="201"/>
      <c r="R689" s="201"/>
    </row>
    <row r="690" spans="1:18" x14ac:dyDescent="0.2">
      <c r="A690" s="113"/>
      <c r="B690" s="200"/>
      <c r="C690" s="200"/>
      <c r="D690" s="201"/>
      <c r="E690" s="113"/>
      <c r="F690" s="113"/>
      <c r="G690" s="113"/>
      <c r="H690" s="113"/>
      <c r="I690" s="203"/>
      <c r="J690" s="203"/>
      <c r="K690" s="203"/>
      <c r="L690" s="203"/>
      <c r="M690" s="203"/>
      <c r="N690" s="203"/>
      <c r="O690" s="204"/>
      <c r="P690" s="204"/>
      <c r="Q690" s="201"/>
      <c r="R690" s="201"/>
    </row>
    <row r="691" spans="1:18" x14ac:dyDescent="0.2">
      <c r="A691" s="113"/>
      <c r="B691" s="200"/>
      <c r="C691" s="200"/>
      <c r="D691" s="201"/>
      <c r="E691" s="113"/>
      <c r="F691" s="113"/>
      <c r="G691" s="113"/>
      <c r="H691" s="113"/>
      <c r="I691" s="203"/>
      <c r="J691" s="203"/>
      <c r="K691" s="203"/>
      <c r="L691" s="203"/>
      <c r="M691" s="203"/>
      <c r="N691" s="203"/>
      <c r="O691" s="204"/>
      <c r="P691" s="204"/>
      <c r="Q691" s="201"/>
      <c r="R691" s="201"/>
    </row>
    <row r="692" spans="1:18" x14ac:dyDescent="0.2">
      <c r="A692" s="113"/>
      <c r="B692" s="200"/>
      <c r="C692" s="200"/>
      <c r="D692" s="201"/>
      <c r="E692" s="113"/>
      <c r="F692" s="113"/>
      <c r="G692" s="113"/>
      <c r="H692" s="113"/>
      <c r="I692" s="203"/>
      <c r="J692" s="203"/>
      <c r="K692" s="203"/>
      <c r="L692" s="203"/>
      <c r="M692" s="203"/>
      <c r="N692" s="203"/>
      <c r="O692" s="204"/>
      <c r="P692" s="204"/>
      <c r="Q692" s="201"/>
      <c r="R692" s="201"/>
    </row>
    <row r="693" spans="1:18" x14ac:dyDescent="0.2">
      <c r="A693" s="113"/>
      <c r="B693" s="200"/>
      <c r="C693" s="200"/>
      <c r="D693" s="201"/>
      <c r="E693" s="113"/>
      <c r="F693" s="113"/>
      <c r="G693" s="113"/>
      <c r="H693" s="113"/>
      <c r="I693" s="203"/>
      <c r="J693" s="203"/>
      <c r="K693" s="203"/>
      <c r="L693" s="203"/>
      <c r="M693" s="203"/>
      <c r="N693" s="203"/>
      <c r="O693" s="204"/>
      <c r="P693" s="204"/>
      <c r="Q693" s="201"/>
      <c r="R693" s="201"/>
    </row>
    <row r="694" spans="1:18" x14ac:dyDescent="0.2">
      <c r="A694" s="113"/>
      <c r="B694" s="200"/>
      <c r="C694" s="200"/>
      <c r="D694" s="201"/>
      <c r="E694" s="113"/>
      <c r="F694" s="113"/>
      <c r="G694" s="113"/>
      <c r="H694" s="113"/>
      <c r="I694" s="203"/>
      <c r="J694" s="203"/>
      <c r="K694" s="203"/>
      <c r="L694" s="203"/>
      <c r="M694" s="203"/>
      <c r="N694" s="203"/>
      <c r="O694" s="204"/>
      <c r="P694" s="204"/>
      <c r="Q694" s="201"/>
      <c r="R694" s="201"/>
    </row>
    <row r="695" spans="1:18" x14ac:dyDescent="0.2">
      <c r="A695" s="113"/>
      <c r="B695" s="200"/>
      <c r="C695" s="200"/>
      <c r="D695" s="201"/>
      <c r="E695" s="113"/>
      <c r="F695" s="113"/>
      <c r="G695" s="113"/>
      <c r="H695" s="113"/>
      <c r="I695" s="203"/>
      <c r="J695" s="203"/>
      <c r="K695" s="203"/>
      <c r="L695" s="203"/>
      <c r="M695" s="203"/>
      <c r="N695" s="203"/>
      <c r="O695" s="204"/>
      <c r="P695" s="204"/>
      <c r="Q695" s="201"/>
      <c r="R695" s="201"/>
    </row>
    <row r="696" spans="1:18" x14ac:dyDescent="0.2">
      <c r="A696" s="113"/>
      <c r="B696" s="200"/>
      <c r="C696" s="200"/>
      <c r="D696" s="201"/>
      <c r="E696" s="113"/>
      <c r="F696" s="113"/>
      <c r="G696" s="113"/>
      <c r="H696" s="113"/>
      <c r="I696" s="203"/>
      <c r="J696" s="203"/>
      <c r="K696" s="203"/>
      <c r="L696" s="203"/>
      <c r="M696" s="203"/>
      <c r="N696" s="203"/>
      <c r="O696" s="204"/>
      <c r="P696" s="204"/>
      <c r="Q696" s="201"/>
      <c r="R696" s="201"/>
    </row>
    <row r="697" spans="1:18" x14ac:dyDescent="0.2">
      <c r="A697" s="113"/>
      <c r="B697" s="200"/>
      <c r="C697" s="200"/>
      <c r="D697" s="201"/>
      <c r="E697" s="113"/>
      <c r="F697" s="113"/>
      <c r="G697" s="113"/>
      <c r="H697" s="113"/>
      <c r="I697" s="203"/>
      <c r="J697" s="203"/>
      <c r="K697" s="203"/>
      <c r="L697" s="203"/>
      <c r="M697" s="203"/>
      <c r="N697" s="203"/>
      <c r="O697" s="204"/>
      <c r="P697" s="204"/>
      <c r="Q697" s="201"/>
      <c r="R697" s="201"/>
    </row>
    <row r="698" spans="1:18" x14ac:dyDescent="0.2">
      <c r="A698" s="113"/>
      <c r="B698" s="200"/>
      <c r="C698" s="200"/>
      <c r="D698" s="201"/>
      <c r="E698" s="113"/>
      <c r="F698" s="113"/>
      <c r="G698" s="113"/>
      <c r="H698" s="113"/>
      <c r="I698" s="203"/>
      <c r="J698" s="203"/>
      <c r="K698" s="203"/>
      <c r="L698" s="203"/>
      <c r="M698" s="203"/>
      <c r="N698" s="203"/>
      <c r="O698" s="204"/>
      <c r="P698" s="204"/>
      <c r="Q698" s="201"/>
      <c r="R698" s="201"/>
    </row>
    <row r="699" spans="1:18" x14ac:dyDescent="0.2">
      <c r="A699" s="113"/>
      <c r="B699" s="200"/>
      <c r="C699" s="200"/>
      <c r="D699" s="201"/>
      <c r="E699" s="113"/>
      <c r="F699" s="113"/>
      <c r="G699" s="113"/>
      <c r="H699" s="113"/>
      <c r="I699" s="203"/>
      <c r="J699" s="203"/>
      <c r="K699" s="203"/>
      <c r="L699" s="203"/>
      <c r="M699" s="203"/>
      <c r="N699" s="203"/>
      <c r="O699" s="204"/>
      <c r="P699" s="204"/>
      <c r="Q699" s="201"/>
      <c r="R699" s="201"/>
    </row>
    <row r="700" spans="1:18" x14ac:dyDescent="0.2">
      <c r="A700" s="113"/>
      <c r="B700" s="200"/>
      <c r="C700" s="200"/>
      <c r="D700" s="201"/>
      <c r="E700" s="113"/>
      <c r="F700" s="113"/>
      <c r="G700" s="113"/>
      <c r="H700" s="113"/>
      <c r="I700" s="203"/>
      <c r="J700" s="203"/>
      <c r="K700" s="203"/>
      <c r="L700" s="203"/>
      <c r="M700" s="203"/>
      <c r="N700" s="203"/>
      <c r="O700" s="204"/>
      <c r="P700" s="204"/>
      <c r="Q700" s="201"/>
      <c r="R700" s="201"/>
    </row>
    <row r="701" spans="1:18" x14ac:dyDescent="0.2">
      <c r="A701" s="113"/>
      <c r="B701" s="200"/>
      <c r="C701" s="200"/>
      <c r="D701" s="201"/>
      <c r="E701" s="113"/>
      <c r="F701" s="113"/>
      <c r="G701" s="113"/>
      <c r="H701" s="113"/>
      <c r="I701" s="203"/>
      <c r="J701" s="203"/>
      <c r="K701" s="203"/>
      <c r="L701" s="203"/>
      <c r="M701" s="203"/>
      <c r="N701" s="203"/>
      <c r="O701" s="204"/>
      <c r="P701" s="204"/>
      <c r="Q701" s="201"/>
      <c r="R701" s="201"/>
    </row>
    <row r="702" spans="1:18" x14ac:dyDescent="0.2">
      <c r="A702" s="113"/>
      <c r="B702" s="200"/>
      <c r="C702" s="200"/>
      <c r="D702" s="201"/>
      <c r="E702" s="113"/>
      <c r="F702" s="113"/>
      <c r="G702" s="113"/>
      <c r="H702" s="113"/>
      <c r="I702" s="203"/>
      <c r="J702" s="203"/>
      <c r="K702" s="203"/>
      <c r="L702" s="203"/>
      <c r="M702" s="203"/>
      <c r="N702" s="203"/>
      <c r="O702" s="204"/>
      <c r="P702" s="204"/>
      <c r="Q702" s="201"/>
      <c r="R702" s="201"/>
    </row>
    <row r="703" spans="1:18" x14ac:dyDescent="0.2">
      <c r="A703" s="113"/>
      <c r="B703" s="200"/>
      <c r="C703" s="200"/>
      <c r="D703" s="201"/>
      <c r="E703" s="113"/>
      <c r="F703" s="113"/>
      <c r="G703" s="113"/>
      <c r="H703" s="113"/>
      <c r="I703" s="203"/>
      <c r="J703" s="203"/>
      <c r="K703" s="203"/>
      <c r="L703" s="203"/>
      <c r="M703" s="203"/>
      <c r="N703" s="203"/>
      <c r="O703" s="204"/>
      <c r="P703" s="204"/>
      <c r="Q703" s="201"/>
      <c r="R703" s="201"/>
    </row>
    <row r="704" spans="1:18" x14ac:dyDescent="0.2">
      <c r="A704" s="113"/>
      <c r="B704" s="200"/>
      <c r="C704" s="200"/>
      <c r="D704" s="201"/>
      <c r="E704" s="113"/>
      <c r="F704" s="113"/>
      <c r="G704" s="113"/>
      <c r="H704" s="113"/>
      <c r="I704" s="203"/>
      <c r="J704" s="203"/>
      <c r="K704" s="203"/>
      <c r="L704" s="203"/>
      <c r="M704" s="203"/>
      <c r="N704" s="203"/>
      <c r="O704" s="204"/>
      <c r="P704" s="204"/>
      <c r="Q704" s="201"/>
      <c r="R704" s="201"/>
    </row>
    <row r="705" spans="1:18" x14ac:dyDescent="0.2">
      <c r="A705" s="113"/>
      <c r="B705" s="200"/>
      <c r="C705" s="200"/>
      <c r="D705" s="201"/>
      <c r="E705" s="113"/>
      <c r="F705" s="113"/>
      <c r="G705" s="113"/>
      <c r="H705" s="113"/>
      <c r="I705" s="203"/>
      <c r="J705" s="203"/>
      <c r="K705" s="203"/>
      <c r="L705" s="203"/>
      <c r="M705" s="203"/>
      <c r="N705" s="203"/>
      <c r="O705" s="204"/>
      <c r="P705" s="204"/>
      <c r="Q705" s="201"/>
      <c r="R705" s="201"/>
    </row>
    <row r="706" spans="1:18" x14ac:dyDescent="0.2">
      <c r="A706" s="113"/>
      <c r="B706" s="200"/>
      <c r="C706" s="200"/>
      <c r="D706" s="201"/>
      <c r="E706" s="113"/>
      <c r="F706" s="113"/>
      <c r="G706" s="113"/>
      <c r="H706" s="113"/>
      <c r="I706" s="203"/>
      <c r="J706" s="203"/>
      <c r="K706" s="203"/>
      <c r="L706" s="203"/>
      <c r="M706" s="203"/>
      <c r="N706" s="203"/>
      <c r="O706" s="204"/>
      <c r="P706" s="204"/>
      <c r="Q706" s="201"/>
      <c r="R706" s="201"/>
    </row>
    <row r="707" spans="1:18" x14ac:dyDescent="0.2">
      <c r="A707" s="113"/>
      <c r="B707" s="200"/>
      <c r="C707" s="200"/>
      <c r="D707" s="201"/>
      <c r="E707" s="113"/>
      <c r="F707" s="113"/>
      <c r="G707" s="113"/>
      <c r="H707" s="113"/>
      <c r="I707" s="203"/>
      <c r="J707" s="203"/>
      <c r="K707" s="203"/>
      <c r="L707" s="203"/>
      <c r="M707" s="203"/>
      <c r="N707" s="203"/>
      <c r="O707" s="204"/>
      <c r="P707" s="204"/>
      <c r="Q707" s="201"/>
      <c r="R707" s="201"/>
    </row>
    <row r="708" spans="1:18" x14ac:dyDescent="0.2">
      <c r="A708" s="113"/>
      <c r="B708" s="200"/>
      <c r="C708" s="200"/>
      <c r="D708" s="201"/>
      <c r="E708" s="113"/>
      <c r="F708" s="113"/>
      <c r="G708" s="113"/>
      <c r="H708" s="113"/>
      <c r="I708" s="203"/>
      <c r="J708" s="203"/>
      <c r="K708" s="203"/>
      <c r="L708" s="203"/>
      <c r="M708" s="203"/>
      <c r="N708" s="203"/>
      <c r="O708" s="204"/>
      <c r="P708" s="204"/>
      <c r="Q708" s="201"/>
      <c r="R708" s="201"/>
    </row>
    <row r="709" spans="1:18" x14ac:dyDescent="0.2">
      <c r="A709" s="113"/>
      <c r="B709" s="200"/>
      <c r="C709" s="200"/>
      <c r="D709" s="201"/>
      <c r="E709" s="113"/>
      <c r="F709" s="113"/>
      <c r="G709" s="113"/>
      <c r="H709" s="113"/>
      <c r="I709" s="203"/>
      <c r="J709" s="203"/>
      <c r="K709" s="203"/>
      <c r="L709" s="203"/>
      <c r="M709" s="203"/>
      <c r="N709" s="203"/>
      <c r="O709" s="204"/>
      <c r="P709" s="204"/>
      <c r="Q709" s="201"/>
      <c r="R709" s="201"/>
    </row>
    <row r="710" spans="1:18" x14ac:dyDescent="0.2">
      <c r="A710" s="113"/>
      <c r="B710" s="200"/>
      <c r="C710" s="200"/>
      <c r="D710" s="201"/>
      <c r="E710" s="113"/>
      <c r="F710" s="113"/>
      <c r="G710" s="113"/>
      <c r="H710" s="113"/>
      <c r="I710" s="203"/>
      <c r="J710" s="203"/>
      <c r="K710" s="203"/>
      <c r="L710" s="203"/>
      <c r="M710" s="203"/>
      <c r="N710" s="203"/>
      <c r="O710" s="204"/>
      <c r="P710" s="204"/>
      <c r="Q710" s="201"/>
      <c r="R710" s="201"/>
    </row>
    <row r="711" spans="1:18" x14ac:dyDescent="0.2">
      <c r="A711" s="113"/>
      <c r="B711" s="200"/>
      <c r="C711" s="200"/>
      <c r="D711" s="201"/>
      <c r="E711" s="113"/>
      <c r="F711" s="113"/>
      <c r="G711" s="113"/>
      <c r="H711" s="113"/>
      <c r="I711" s="203"/>
      <c r="J711" s="203"/>
      <c r="K711" s="203"/>
      <c r="L711" s="203"/>
      <c r="M711" s="203"/>
      <c r="N711" s="203"/>
      <c r="O711" s="204"/>
      <c r="P711" s="204"/>
      <c r="Q711" s="201"/>
      <c r="R711" s="201"/>
    </row>
    <row r="712" spans="1:18" x14ac:dyDescent="0.2">
      <c r="A712" s="113"/>
      <c r="B712" s="200"/>
      <c r="C712" s="200"/>
      <c r="D712" s="201"/>
      <c r="E712" s="113"/>
      <c r="F712" s="113"/>
      <c r="G712" s="113"/>
      <c r="H712" s="113"/>
      <c r="I712" s="203"/>
      <c r="J712" s="203"/>
      <c r="K712" s="203"/>
      <c r="L712" s="203"/>
      <c r="M712" s="203"/>
      <c r="N712" s="203"/>
      <c r="O712" s="204"/>
      <c r="P712" s="204"/>
      <c r="Q712" s="201"/>
      <c r="R712" s="201"/>
    </row>
    <row r="713" spans="1:18" x14ac:dyDescent="0.2">
      <c r="A713" s="113"/>
      <c r="B713" s="200"/>
      <c r="C713" s="200"/>
      <c r="D713" s="201"/>
      <c r="E713" s="113"/>
      <c r="F713" s="113"/>
      <c r="G713" s="113"/>
      <c r="H713" s="113"/>
      <c r="I713" s="203"/>
      <c r="J713" s="203"/>
      <c r="K713" s="203"/>
      <c r="L713" s="203"/>
      <c r="M713" s="203"/>
      <c r="N713" s="203"/>
      <c r="O713" s="204"/>
      <c r="P713" s="204"/>
      <c r="Q713" s="201"/>
      <c r="R713" s="201"/>
    </row>
    <row r="714" spans="1:18" x14ac:dyDescent="0.2">
      <c r="A714" s="113"/>
      <c r="B714" s="200"/>
      <c r="C714" s="200"/>
      <c r="D714" s="201"/>
      <c r="E714" s="113"/>
      <c r="F714" s="113"/>
      <c r="G714" s="113"/>
      <c r="H714" s="113"/>
      <c r="I714" s="203"/>
      <c r="J714" s="203"/>
      <c r="K714" s="203"/>
      <c r="L714" s="203"/>
      <c r="M714" s="203"/>
      <c r="N714" s="203"/>
      <c r="O714" s="204"/>
      <c r="P714" s="204"/>
      <c r="Q714" s="201"/>
      <c r="R714" s="201"/>
    </row>
    <row r="715" spans="1:18" x14ac:dyDescent="0.2">
      <c r="A715" s="113"/>
      <c r="B715" s="200"/>
      <c r="C715" s="200"/>
      <c r="D715" s="201"/>
      <c r="E715" s="113"/>
      <c r="F715" s="113"/>
      <c r="G715" s="113"/>
      <c r="H715" s="113"/>
      <c r="I715" s="203"/>
      <c r="J715" s="203"/>
      <c r="K715" s="203"/>
      <c r="L715" s="203"/>
      <c r="M715" s="203"/>
      <c r="N715" s="203"/>
      <c r="O715" s="204"/>
      <c r="P715" s="204"/>
      <c r="Q715" s="201"/>
      <c r="R715" s="201"/>
    </row>
    <row r="716" spans="1:18" x14ac:dyDescent="0.2">
      <c r="A716" s="113"/>
      <c r="B716" s="200"/>
      <c r="C716" s="200"/>
      <c r="D716" s="201"/>
      <c r="E716" s="113"/>
      <c r="F716" s="113"/>
      <c r="G716" s="113"/>
      <c r="H716" s="113"/>
      <c r="I716" s="203"/>
      <c r="J716" s="203"/>
      <c r="K716" s="203"/>
      <c r="L716" s="203"/>
      <c r="M716" s="203"/>
      <c r="N716" s="203"/>
      <c r="O716" s="204"/>
      <c r="P716" s="204"/>
      <c r="Q716" s="201"/>
      <c r="R716" s="201"/>
    </row>
    <row r="717" spans="1:18" x14ac:dyDescent="0.2">
      <c r="A717" s="113"/>
      <c r="B717" s="200"/>
      <c r="C717" s="200"/>
      <c r="D717" s="201"/>
      <c r="E717" s="113"/>
      <c r="F717" s="113"/>
      <c r="G717" s="113"/>
      <c r="H717" s="113"/>
      <c r="I717" s="203"/>
      <c r="J717" s="203"/>
      <c r="K717" s="203"/>
      <c r="L717" s="203"/>
      <c r="M717" s="203"/>
      <c r="N717" s="203"/>
      <c r="O717" s="204"/>
      <c r="P717" s="204"/>
      <c r="Q717" s="201"/>
      <c r="R717" s="201"/>
    </row>
    <row r="718" spans="1:18" x14ac:dyDescent="0.2">
      <c r="A718" s="113"/>
      <c r="B718" s="200"/>
      <c r="C718" s="200"/>
      <c r="D718" s="201"/>
      <c r="E718" s="113"/>
      <c r="F718" s="113"/>
      <c r="G718" s="113"/>
      <c r="H718" s="113"/>
      <c r="I718" s="203"/>
      <c r="J718" s="203"/>
      <c r="K718" s="203"/>
      <c r="L718" s="203"/>
      <c r="M718" s="203"/>
      <c r="N718" s="203"/>
      <c r="O718" s="204"/>
      <c r="P718" s="204"/>
      <c r="Q718" s="201"/>
      <c r="R718" s="201"/>
    </row>
    <row r="719" spans="1:18" x14ac:dyDescent="0.2">
      <c r="A719" s="113"/>
      <c r="B719" s="200"/>
      <c r="C719" s="200"/>
      <c r="D719" s="201"/>
      <c r="E719" s="113"/>
      <c r="F719" s="113"/>
      <c r="G719" s="113"/>
      <c r="H719" s="113"/>
      <c r="I719" s="203"/>
      <c r="J719" s="203"/>
      <c r="K719" s="203"/>
      <c r="L719" s="203"/>
      <c r="M719" s="203"/>
      <c r="N719" s="203"/>
      <c r="O719" s="204"/>
      <c r="P719" s="204"/>
      <c r="Q719" s="201"/>
      <c r="R719" s="201"/>
    </row>
    <row r="720" spans="1:18" x14ac:dyDescent="0.2">
      <c r="A720" s="113"/>
      <c r="B720" s="200"/>
      <c r="C720" s="200"/>
      <c r="D720" s="201"/>
      <c r="E720" s="113"/>
      <c r="F720" s="113"/>
      <c r="G720" s="113"/>
      <c r="H720" s="113"/>
      <c r="I720" s="203"/>
      <c r="J720" s="203"/>
      <c r="K720" s="203"/>
      <c r="L720" s="203"/>
      <c r="M720" s="203"/>
      <c r="N720" s="203"/>
      <c r="O720" s="204"/>
      <c r="P720" s="204"/>
      <c r="Q720" s="201"/>
      <c r="R720" s="201"/>
    </row>
    <row r="721" spans="1:18" x14ac:dyDescent="0.2">
      <c r="A721" s="113"/>
      <c r="B721" s="200"/>
      <c r="C721" s="200"/>
      <c r="D721" s="201"/>
      <c r="E721" s="113"/>
      <c r="F721" s="113"/>
      <c r="G721" s="113"/>
      <c r="H721" s="113"/>
      <c r="I721" s="203"/>
      <c r="J721" s="203"/>
      <c r="K721" s="203"/>
      <c r="L721" s="203"/>
      <c r="M721" s="203"/>
      <c r="N721" s="203"/>
      <c r="O721" s="204"/>
      <c r="P721" s="204"/>
      <c r="Q721" s="201"/>
      <c r="R721" s="201"/>
    </row>
    <row r="722" spans="1:18" x14ac:dyDescent="0.2">
      <c r="A722" s="113"/>
      <c r="B722" s="200"/>
      <c r="C722" s="200"/>
      <c r="D722" s="201"/>
      <c r="E722" s="113"/>
      <c r="F722" s="113"/>
      <c r="G722" s="113"/>
      <c r="H722" s="113"/>
      <c r="I722" s="203"/>
      <c r="J722" s="203"/>
      <c r="K722" s="203"/>
      <c r="L722" s="203"/>
      <c r="M722" s="203"/>
      <c r="N722" s="203"/>
      <c r="O722" s="204"/>
      <c r="P722" s="204"/>
      <c r="Q722" s="201"/>
      <c r="R722" s="201"/>
    </row>
    <row r="723" spans="1:18" x14ac:dyDescent="0.2">
      <c r="A723" s="113"/>
      <c r="B723" s="200"/>
      <c r="C723" s="200"/>
      <c r="D723" s="201"/>
      <c r="E723" s="113"/>
      <c r="F723" s="113"/>
      <c r="G723" s="113"/>
      <c r="H723" s="113"/>
      <c r="I723" s="203"/>
      <c r="J723" s="203"/>
      <c r="K723" s="203"/>
      <c r="L723" s="203"/>
      <c r="M723" s="203"/>
      <c r="N723" s="203"/>
      <c r="O723" s="204"/>
      <c r="P723" s="204"/>
      <c r="Q723" s="201"/>
      <c r="R723" s="201"/>
    </row>
    <row r="724" spans="1:18" x14ac:dyDescent="0.2">
      <c r="A724" s="113"/>
      <c r="B724" s="200"/>
      <c r="C724" s="200"/>
      <c r="D724" s="201"/>
      <c r="E724" s="113"/>
      <c r="F724" s="113"/>
      <c r="G724" s="113"/>
      <c r="H724" s="113"/>
      <c r="I724" s="203"/>
      <c r="J724" s="203"/>
      <c r="K724" s="203"/>
      <c r="L724" s="203"/>
      <c r="M724" s="203"/>
      <c r="N724" s="203"/>
      <c r="O724" s="204"/>
      <c r="P724" s="204"/>
      <c r="Q724" s="201"/>
      <c r="R724" s="201"/>
    </row>
    <row r="725" spans="1:18" x14ac:dyDescent="0.2">
      <c r="A725" s="113"/>
      <c r="B725" s="200"/>
      <c r="C725" s="200"/>
      <c r="D725" s="201"/>
      <c r="E725" s="113"/>
      <c r="F725" s="113"/>
      <c r="G725" s="113"/>
      <c r="H725" s="113"/>
      <c r="I725" s="203"/>
      <c r="J725" s="203"/>
      <c r="K725" s="203"/>
      <c r="L725" s="203"/>
      <c r="M725" s="203"/>
      <c r="N725" s="203"/>
      <c r="O725" s="204"/>
      <c r="P725" s="204"/>
      <c r="Q725" s="201"/>
      <c r="R725" s="201"/>
    </row>
    <row r="726" spans="1:18" x14ac:dyDescent="0.2">
      <c r="A726" s="113"/>
      <c r="B726" s="200"/>
      <c r="C726" s="200"/>
      <c r="D726" s="201"/>
      <c r="E726" s="113"/>
      <c r="F726" s="113"/>
      <c r="G726" s="113"/>
      <c r="H726" s="113"/>
      <c r="I726" s="203"/>
      <c r="J726" s="203"/>
      <c r="K726" s="203"/>
      <c r="L726" s="203"/>
      <c r="M726" s="203"/>
      <c r="N726" s="203"/>
      <c r="O726" s="204"/>
      <c r="P726" s="204"/>
      <c r="Q726" s="201"/>
      <c r="R726" s="201"/>
    </row>
    <row r="727" spans="1:18" x14ac:dyDescent="0.2">
      <c r="A727" s="113"/>
      <c r="B727" s="200"/>
      <c r="C727" s="200"/>
      <c r="D727" s="201"/>
      <c r="E727" s="113"/>
      <c r="F727" s="113"/>
      <c r="G727" s="113"/>
      <c r="H727" s="113"/>
      <c r="I727" s="203"/>
      <c r="J727" s="203"/>
      <c r="K727" s="203"/>
      <c r="L727" s="203"/>
      <c r="M727" s="203"/>
      <c r="N727" s="203"/>
      <c r="O727" s="204"/>
      <c r="P727" s="204"/>
      <c r="Q727" s="201"/>
      <c r="R727" s="201"/>
    </row>
    <row r="728" spans="1:18" x14ac:dyDescent="0.2">
      <c r="A728" s="113"/>
      <c r="B728" s="200"/>
      <c r="C728" s="200"/>
      <c r="D728" s="201"/>
      <c r="E728" s="113"/>
      <c r="F728" s="113"/>
      <c r="G728" s="113"/>
      <c r="H728" s="113"/>
      <c r="I728" s="203"/>
      <c r="J728" s="203"/>
      <c r="K728" s="203"/>
      <c r="L728" s="203"/>
      <c r="M728" s="203"/>
      <c r="N728" s="203"/>
      <c r="O728" s="204"/>
      <c r="P728" s="204"/>
      <c r="Q728" s="201"/>
      <c r="R728" s="201"/>
    </row>
    <row r="729" spans="1:18" x14ac:dyDescent="0.2">
      <c r="A729" s="113"/>
      <c r="B729" s="200"/>
      <c r="C729" s="200"/>
      <c r="D729" s="201"/>
      <c r="E729" s="113"/>
      <c r="F729" s="113"/>
      <c r="G729" s="113"/>
      <c r="H729" s="113"/>
      <c r="I729" s="203"/>
      <c r="J729" s="203"/>
      <c r="K729" s="203"/>
      <c r="L729" s="203"/>
      <c r="M729" s="203"/>
      <c r="N729" s="203"/>
      <c r="O729" s="204"/>
      <c r="P729" s="204"/>
      <c r="Q729" s="201"/>
      <c r="R729" s="201"/>
    </row>
    <row r="730" spans="1:18" x14ac:dyDescent="0.2">
      <c r="A730" s="113"/>
      <c r="B730" s="200"/>
      <c r="C730" s="200"/>
      <c r="D730" s="201"/>
      <c r="E730" s="113"/>
      <c r="F730" s="113"/>
      <c r="G730" s="113"/>
      <c r="H730" s="113"/>
      <c r="I730" s="203"/>
      <c r="J730" s="203"/>
      <c r="K730" s="203"/>
      <c r="L730" s="203"/>
      <c r="M730" s="203"/>
      <c r="N730" s="203"/>
      <c r="O730" s="204"/>
      <c r="P730" s="204"/>
      <c r="Q730" s="201"/>
      <c r="R730" s="201"/>
    </row>
    <row r="731" spans="1:18" x14ac:dyDescent="0.2">
      <c r="A731" s="113"/>
      <c r="B731" s="200"/>
      <c r="C731" s="200"/>
      <c r="D731" s="201"/>
      <c r="E731" s="113"/>
      <c r="F731" s="113"/>
      <c r="G731" s="113"/>
      <c r="H731" s="113"/>
      <c r="I731" s="203"/>
      <c r="J731" s="203"/>
      <c r="K731" s="203"/>
      <c r="L731" s="203"/>
      <c r="M731" s="203"/>
      <c r="N731" s="203"/>
      <c r="O731" s="204"/>
      <c r="P731" s="204"/>
      <c r="Q731" s="201"/>
      <c r="R731" s="201"/>
    </row>
    <row r="732" spans="1:18" x14ac:dyDescent="0.2">
      <c r="A732" s="113"/>
      <c r="B732" s="200"/>
      <c r="C732" s="200"/>
      <c r="D732" s="201"/>
      <c r="E732" s="113"/>
      <c r="F732" s="113"/>
      <c r="G732" s="113"/>
      <c r="H732" s="113"/>
      <c r="I732" s="203"/>
      <c r="J732" s="203"/>
      <c r="K732" s="203"/>
      <c r="L732" s="203"/>
      <c r="M732" s="203"/>
      <c r="N732" s="203"/>
      <c r="O732" s="204"/>
      <c r="P732" s="204"/>
      <c r="Q732" s="201"/>
      <c r="R732" s="201"/>
    </row>
    <row r="733" spans="1:18" x14ac:dyDescent="0.2">
      <c r="A733" s="113"/>
      <c r="B733" s="200"/>
      <c r="C733" s="200"/>
      <c r="D733" s="201"/>
      <c r="E733" s="113"/>
      <c r="F733" s="113"/>
      <c r="G733" s="113"/>
      <c r="H733" s="113"/>
      <c r="I733" s="203"/>
      <c r="J733" s="203"/>
      <c r="K733" s="203"/>
      <c r="L733" s="203"/>
      <c r="M733" s="203"/>
      <c r="N733" s="203"/>
      <c r="O733" s="204"/>
      <c r="P733" s="204"/>
      <c r="Q733" s="201"/>
      <c r="R733" s="201"/>
    </row>
    <row r="734" spans="1:18" x14ac:dyDescent="0.2">
      <c r="A734" s="113"/>
      <c r="B734" s="200"/>
      <c r="C734" s="200"/>
      <c r="D734" s="201"/>
      <c r="E734" s="113"/>
      <c r="F734" s="113"/>
      <c r="G734" s="113"/>
      <c r="H734" s="113"/>
      <c r="I734" s="203"/>
      <c r="J734" s="203"/>
      <c r="K734" s="203"/>
      <c r="L734" s="203"/>
      <c r="M734" s="203"/>
      <c r="N734" s="203"/>
      <c r="O734" s="204"/>
      <c r="P734" s="204"/>
      <c r="Q734" s="201"/>
      <c r="R734" s="201"/>
    </row>
    <row r="735" spans="1:18" x14ac:dyDescent="0.2">
      <c r="A735" s="113"/>
      <c r="B735" s="200"/>
      <c r="C735" s="200"/>
      <c r="D735" s="201"/>
      <c r="E735" s="113"/>
      <c r="F735" s="113"/>
      <c r="G735" s="113"/>
      <c r="H735" s="113"/>
      <c r="I735" s="203"/>
      <c r="J735" s="203"/>
      <c r="K735" s="203"/>
      <c r="L735" s="203"/>
      <c r="M735" s="203"/>
      <c r="N735" s="203"/>
      <c r="O735" s="204"/>
      <c r="P735" s="204"/>
      <c r="Q735" s="201"/>
      <c r="R735" s="201"/>
    </row>
    <row r="736" spans="1:18" x14ac:dyDescent="0.2">
      <c r="A736" s="113"/>
      <c r="B736" s="200"/>
      <c r="C736" s="200"/>
      <c r="D736" s="201"/>
      <c r="E736" s="113"/>
      <c r="F736" s="113"/>
      <c r="G736" s="113"/>
      <c r="H736" s="113"/>
      <c r="I736" s="203"/>
      <c r="J736" s="203"/>
      <c r="K736" s="203"/>
      <c r="L736" s="203"/>
      <c r="M736" s="203"/>
      <c r="N736" s="203"/>
      <c r="O736" s="204"/>
      <c r="P736" s="204"/>
      <c r="Q736" s="201"/>
      <c r="R736" s="201"/>
    </row>
    <row r="737" spans="1:18" x14ac:dyDescent="0.2">
      <c r="A737" s="113"/>
      <c r="B737" s="200"/>
      <c r="C737" s="200"/>
      <c r="D737" s="201"/>
      <c r="E737" s="113"/>
      <c r="F737" s="113"/>
      <c r="G737" s="113"/>
      <c r="H737" s="113"/>
      <c r="I737" s="203"/>
      <c r="J737" s="203"/>
      <c r="K737" s="203"/>
      <c r="L737" s="203"/>
      <c r="M737" s="203"/>
      <c r="N737" s="203"/>
      <c r="O737" s="204"/>
      <c r="P737" s="204"/>
      <c r="Q737" s="201"/>
      <c r="R737" s="201"/>
    </row>
    <row r="738" spans="1:18" x14ac:dyDescent="0.2">
      <c r="A738" s="113"/>
      <c r="B738" s="200"/>
      <c r="C738" s="200"/>
      <c r="D738" s="201"/>
      <c r="E738" s="113"/>
      <c r="F738" s="113"/>
      <c r="G738" s="113"/>
      <c r="H738" s="113"/>
      <c r="I738" s="203"/>
      <c r="J738" s="203"/>
      <c r="K738" s="203"/>
      <c r="L738" s="203"/>
      <c r="M738" s="203"/>
      <c r="N738" s="203"/>
      <c r="O738" s="204"/>
      <c r="P738" s="204"/>
      <c r="Q738" s="201"/>
      <c r="R738" s="201"/>
    </row>
    <row r="739" spans="1:18" x14ac:dyDescent="0.2">
      <c r="A739" s="113"/>
      <c r="B739" s="200"/>
      <c r="C739" s="200"/>
      <c r="D739" s="201"/>
      <c r="E739" s="113"/>
      <c r="F739" s="113"/>
      <c r="G739" s="113"/>
      <c r="H739" s="113"/>
      <c r="I739" s="203"/>
      <c r="J739" s="203"/>
      <c r="K739" s="203"/>
      <c r="L739" s="203"/>
      <c r="M739" s="203"/>
      <c r="N739" s="203"/>
      <c r="O739" s="204"/>
      <c r="P739" s="204"/>
      <c r="Q739" s="201"/>
      <c r="R739" s="201"/>
    </row>
    <row r="740" spans="1:18" x14ac:dyDescent="0.2">
      <c r="A740" s="113"/>
      <c r="B740" s="200"/>
      <c r="C740" s="200"/>
      <c r="D740" s="201"/>
      <c r="E740" s="113"/>
      <c r="F740" s="113"/>
      <c r="G740" s="113"/>
      <c r="H740" s="113"/>
      <c r="I740" s="203"/>
      <c r="J740" s="203"/>
      <c r="K740" s="203"/>
      <c r="L740" s="203"/>
      <c r="M740" s="203"/>
      <c r="N740" s="203"/>
      <c r="O740" s="204"/>
      <c r="P740" s="204"/>
      <c r="Q740" s="201"/>
      <c r="R740" s="201"/>
    </row>
    <row r="741" spans="1:18" x14ac:dyDescent="0.2">
      <c r="A741" s="113"/>
      <c r="B741" s="200"/>
      <c r="C741" s="200"/>
      <c r="D741" s="201"/>
      <c r="E741" s="113"/>
      <c r="F741" s="113"/>
      <c r="G741" s="113"/>
      <c r="H741" s="113"/>
      <c r="I741" s="203"/>
      <c r="J741" s="203"/>
      <c r="K741" s="203"/>
      <c r="L741" s="203"/>
      <c r="M741" s="203"/>
      <c r="N741" s="203"/>
      <c r="O741" s="204"/>
      <c r="P741" s="204"/>
      <c r="Q741" s="201"/>
      <c r="R741" s="201"/>
    </row>
    <row r="742" spans="1:18" x14ac:dyDescent="0.2">
      <c r="A742" s="113"/>
      <c r="B742" s="200"/>
      <c r="C742" s="200"/>
      <c r="D742" s="201"/>
      <c r="E742" s="113"/>
      <c r="F742" s="113"/>
      <c r="G742" s="113"/>
      <c r="H742" s="113"/>
      <c r="I742" s="203"/>
      <c r="J742" s="203"/>
      <c r="K742" s="203"/>
      <c r="L742" s="203"/>
      <c r="M742" s="203"/>
      <c r="N742" s="203"/>
      <c r="O742" s="204"/>
      <c r="P742" s="204"/>
      <c r="Q742" s="201"/>
      <c r="R742" s="201"/>
    </row>
    <row r="743" spans="1:18" x14ac:dyDescent="0.2">
      <c r="A743" s="113"/>
      <c r="B743" s="200"/>
      <c r="C743" s="200"/>
      <c r="D743" s="201"/>
      <c r="E743" s="113"/>
      <c r="F743" s="113"/>
      <c r="G743" s="113"/>
      <c r="H743" s="113"/>
      <c r="I743" s="203"/>
      <c r="J743" s="203"/>
      <c r="K743" s="203"/>
      <c r="L743" s="203"/>
      <c r="M743" s="203"/>
      <c r="N743" s="203"/>
      <c r="O743" s="204"/>
      <c r="P743" s="204"/>
      <c r="Q743" s="201"/>
      <c r="R743" s="201"/>
    </row>
    <row r="744" spans="1:18" x14ac:dyDescent="0.2">
      <c r="A744" s="113"/>
      <c r="B744" s="200"/>
      <c r="C744" s="200"/>
      <c r="D744" s="201"/>
      <c r="E744" s="113"/>
      <c r="F744" s="113"/>
      <c r="G744" s="113"/>
      <c r="H744" s="113"/>
      <c r="I744" s="203"/>
      <c r="J744" s="203"/>
      <c r="K744" s="203"/>
      <c r="L744" s="203"/>
      <c r="M744" s="203"/>
      <c r="N744" s="203"/>
      <c r="O744" s="204"/>
      <c r="P744" s="204"/>
      <c r="Q744" s="201"/>
      <c r="R744" s="201"/>
    </row>
    <row r="745" spans="1:18" x14ac:dyDescent="0.2">
      <c r="A745" s="113"/>
      <c r="B745" s="200"/>
      <c r="C745" s="200"/>
      <c r="D745" s="201"/>
      <c r="E745" s="113"/>
      <c r="F745" s="113"/>
      <c r="G745" s="113"/>
      <c r="H745" s="113"/>
      <c r="I745" s="203"/>
      <c r="J745" s="203"/>
      <c r="K745" s="203"/>
      <c r="L745" s="203"/>
      <c r="M745" s="203"/>
      <c r="N745" s="203"/>
      <c r="O745" s="204"/>
      <c r="P745" s="204"/>
      <c r="Q745" s="201"/>
      <c r="R745" s="201"/>
    </row>
    <row r="746" spans="1:18" x14ac:dyDescent="0.2">
      <c r="A746" s="113"/>
      <c r="B746" s="200"/>
      <c r="C746" s="200"/>
      <c r="D746" s="201"/>
      <c r="E746" s="113"/>
      <c r="F746" s="113"/>
      <c r="G746" s="113"/>
      <c r="H746" s="113"/>
      <c r="I746" s="203"/>
      <c r="J746" s="203"/>
      <c r="K746" s="203"/>
      <c r="L746" s="203"/>
      <c r="M746" s="203"/>
      <c r="N746" s="203"/>
      <c r="O746" s="204"/>
      <c r="P746" s="204"/>
      <c r="Q746" s="201"/>
      <c r="R746" s="201"/>
    </row>
    <row r="747" spans="1:18" x14ac:dyDescent="0.2">
      <c r="A747" s="113"/>
      <c r="B747" s="200"/>
      <c r="C747" s="200"/>
      <c r="D747" s="201"/>
      <c r="E747" s="113"/>
      <c r="F747" s="113"/>
      <c r="G747" s="113"/>
      <c r="H747" s="113"/>
      <c r="I747" s="203"/>
      <c r="J747" s="203"/>
      <c r="K747" s="203"/>
      <c r="L747" s="203"/>
      <c r="M747" s="203"/>
      <c r="N747" s="203"/>
      <c r="O747" s="204"/>
      <c r="P747" s="204"/>
      <c r="Q747" s="201"/>
      <c r="R747" s="201"/>
    </row>
    <row r="748" spans="1:18" x14ac:dyDescent="0.2">
      <c r="A748" s="113"/>
      <c r="B748" s="200"/>
      <c r="C748" s="200"/>
      <c r="D748" s="201"/>
      <c r="E748" s="113"/>
      <c r="F748" s="113"/>
      <c r="G748" s="113"/>
      <c r="H748" s="113"/>
      <c r="I748" s="203"/>
      <c r="J748" s="203"/>
      <c r="K748" s="203"/>
      <c r="L748" s="203"/>
      <c r="M748" s="203"/>
      <c r="N748" s="203"/>
      <c r="O748" s="204"/>
      <c r="P748" s="204"/>
      <c r="Q748" s="201"/>
      <c r="R748" s="201"/>
    </row>
    <row r="749" spans="1:18" x14ac:dyDescent="0.2">
      <c r="A749" s="113"/>
      <c r="B749" s="200"/>
      <c r="C749" s="200"/>
      <c r="D749" s="201"/>
      <c r="E749" s="113"/>
      <c r="F749" s="113"/>
      <c r="G749" s="113"/>
      <c r="H749" s="113"/>
      <c r="I749" s="203"/>
      <c r="J749" s="203"/>
      <c r="K749" s="203"/>
      <c r="L749" s="203"/>
      <c r="M749" s="203"/>
      <c r="N749" s="203"/>
      <c r="O749" s="204"/>
      <c r="P749" s="204"/>
      <c r="Q749" s="201"/>
      <c r="R749" s="201"/>
    </row>
    <row r="750" spans="1:18" x14ac:dyDescent="0.2">
      <c r="A750" s="113"/>
      <c r="B750" s="200"/>
      <c r="C750" s="200"/>
      <c r="D750" s="201"/>
      <c r="E750" s="113"/>
      <c r="F750" s="113"/>
      <c r="G750" s="113"/>
      <c r="H750" s="113"/>
      <c r="I750" s="203"/>
      <c r="J750" s="203"/>
      <c r="K750" s="203"/>
      <c r="L750" s="203"/>
      <c r="M750" s="203"/>
      <c r="N750" s="203"/>
      <c r="O750" s="204"/>
      <c r="P750" s="204"/>
      <c r="Q750" s="201"/>
      <c r="R750" s="201"/>
    </row>
    <row r="751" spans="1:18" x14ac:dyDescent="0.2">
      <c r="A751" s="113"/>
      <c r="B751" s="200"/>
      <c r="C751" s="200"/>
      <c r="D751" s="201"/>
      <c r="E751" s="113"/>
      <c r="F751" s="113"/>
      <c r="G751" s="113"/>
      <c r="H751" s="113"/>
      <c r="I751" s="203"/>
      <c r="J751" s="203"/>
      <c r="K751" s="203"/>
      <c r="L751" s="203"/>
      <c r="M751" s="203"/>
      <c r="N751" s="203"/>
      <c r="O751" s="204"/>
      <c r="P751" s="204"/>
      <c r="Q751" s="201"/>
      <c r="R751" s="201"/>
    </row>
    <row r="752" spans="1:18" x14ac:dyDescent="0.2">
      <c r="A752" s="113"/>
      <c r="B752" s="200"/>
      <c r="C752" s="200"/>
      <c r="D752" s="201"/>
      <c r="E752" s="113"/>
      <c r="F752" s="113"/>
      <c r="G752" s="113"/>
      <c r="H752" s="113"/>
      <c r="I752" s="203"/>
      <c r="J752" s="203"/>
      <c r="K752" s="203"/>
      <c r="L752" s="203"/>
      <c r="M752" s="203"/>
      <c r="N752" s="203"/>
      <c r="O752" s="204"/>
      <c r="P752" s="204"/>
      <c r="Q752" s="201"/>
      <c r="R752" s="201"/>
    </row>
    <row r="753" spans="1:18" x14ac:dyDescent="0.2">
      <c r="A753" s="113"/>
      <c r="B753" s="200"/>
      <c r="C753" s="200"/>
      <c r="D753" s="201"/>
      <c r="E753" s="113"/>
      <c r="F753" s="113"/>
      <c r="G753" s="113"/>
      <c r="H753" s="113"/>
      <c r="I753" s="203"/>
      <c r="J753" s="203"/>
      <c r="K753" s="203"/>
      <c r="L753" s="203"/>
      <c r="M753" s="203"/>
      <c r="N753" s="203"/>
      <c r="O753" s="204"/>
      <c r="P753" s="204"/>
      <c r="Q753" s="201"/>
      <c r="R753" s="201"/>
    </row>
    <row r="754" spans="1:18" x14ac:dyDescent="0.2">
      <c r="A754" s="113"/>
      <c r="B754" s="200"/>
      <c r="C754" s="200"/>
      <c r="D754" s="201"/>
      <c r="E754" s="113"/>
      <c r="F754" s="113"/>
      <c r="G754" s="113"/>
      <c r="H754" s="113"/>
      <c r="I754" s="203"/>
      <c r="J754" s="203"/>
      <c r="K754" s="203"/>
      <c r="L754" s="203"/>
      <c r="M754" s="203"/>
      <c r="N754" s="203"/>
      <c r="O754" s="204"/>
      <c r="P754" s="204"/>
      <c r="Q754" s="201"/>
      <c r="R754" s="201"/>
    </row>
    <row r="755" spans="1:18" x14ac:dyDescent="0.2">
      <c r="A755" s="113"/>
      <c r="B755" s="200"/>
      <c r="C755" s="200"/>
      <c r="D755" s="201"/>
      <c r="E755" s="113"/>
      <c r="F755" s="113"/>
      <c r="G755" s="113"/>
      <c r="H755" s="113"/>
      <c r="I755" s="203"/>
      <c r="J755" s="203"/>
      <c r="K755" s="203"/>
      <c r="L755" s="203"/>
      <c r="M755" s="203"/>
      <c r="N755" s="203"/>
      <c r="O755" s="204"/>
      <c r="P755" s="204"/>
      <c r="Q755" s="201"/>
      <c r="R755" s="201"/>
    </row>
    <row r="756" spans="1:18" x14ac:dyDescent="0.2">
      <c r="A756" s="113"/>
      <c r="B756" s="200"/>
      <c r="C756" s="200"/>
      <c r="D756" s="201"/>
      <c r="E756" s="113"/>
      <c r="F756" s="113"/>
      <c r="G756" s="113"/>
      <c r="H756" s="113"/>
      <c r="I756" s="203"/>
      <c r="J756" s="203"/>
      <c r="K756" s="203"/>
      <c r="L756" s="203"/>
      <c r="M756" s="203"/>
      <c r="N756" s="203"/>
      <c r="O756" s="204"/>
      <c r="P756" s="204"/>
      <c r="Q756" s="201"/>
      <c r="R756" s="201"/>
    </row>
    <row r="757" spans="1:18" x14ac:dyDescent="0.2">
      <c r="A757" s="113"/>
      <c r="B757" s="200"/>
      <c r="C757" s="200"/>
      <c r="D757" s="201"/>
      <c r="E757" s="113"/>
      <c r="F757" s="113"/>
      <c r="G757" s="113"/>
      <c r="H757" s="113"/>
      <c r="I757" s="203"/>
      <c r="J757" s="203"/>
      <c r="K757" s="203"/>
      <c r="L757" s="203"/>
      <c r="M757" s="203"/>
      <c r="N757" s="203"/>
      <c r="O757" s="204"/>
      <c r="P757" s="204"/>
      <c r="Q757" s="201"/>
      <c r="R757" s="201"/>
    </row>
    <row r="758" spans="1:18" x14ac:dyDescent="0.2">
      <c r="A758" s="113"/>
      <c r="B758" s="200"/>
      <c r="C758" s="200"/>
      <c r="D758" s="201"/>
      <c r="E758" s="113"/>
      <c r="F758" s="113"/>
      <c r="G758" s="113"/>
      <c r="H758" s="113"/>
      <c r="I758" s="203"/>
      <c r="J758" s="203"/>
      <c r="K758" s="203"/>
      <c r="L758" s="203"/>
      <c r="M758" s="203"/>
      <c r="N758" s="203"/>
      <c r="O758" s="204"/>
      <c r="P758" s="204"/>
      <c r="Q758" s="201"/>
      <c r="R758" s="201"/>
    </row>
    <row r="759" spans="1:18" x14ac:dyDescent="0.2">
      <c r="A759" s="113"/>
      <c r="B759" s="200"/>
      <c r="C759" s="200"/>
      <c r="D759" s="201"/>
      <c r="E759" s="113"/>
      <c r="F759" s="113"/>
      <c r="G759" s="113"/>
      <c r="H759" s="113"/>
      <c r="I759" s="203"/>
      <c r="J759" s="203"/>
      <c r="K759" s="203"/>
      <c r="L759" s="203"/>
      <c r="M759" s="203"/>
      <c r="N759" s="203"/>
      <c r="O759" s="204"/>
      <c r="P759" s="204"/>
      <c r="Q759" s="201"/>
      <c r="R759" s="201"/>
    </row>
    <row r="760" spans="1:18" x14ac:dyDescent="0.2">
      <c r="A760" s="113"/>
      <c r="B760" s="200"/>
      <c r="C760" s="200"/>
      <c r="D760" s="201"/>
      <c r="E760" s="113"/>
      <c r="F760" s="113"/>
      <c r="G760" s="113"/>
      <c r="H760" s="113"/>
      <c r="I760" s="203"/>
      <c r="J760" s="203"/>
      <c r="K760" s="203"/>
      <c r="L760" s="203"/>
      <c r="M760" s="203"/>
      <c r="N760" s="203"/>
      <c r="O760" s="204"/>
      <c r="P760" s="204"/>
      <c r="Q760" s="201"/>
      <c r="R760" s="201"/>
    </row>
    <row r="761" spans="1:18" x14ac:dyDescent="0.2">
      <c r="A761" s="113"/>
      <c r="B761" s="200"/>
      <c r="C761" s="200"/>
      <c r="D761" s="201"/>
      <c r="E761" s="113"/>
      <c r="F761" s="113"/>
      <c r="G761" s="113"/>
      <c r="H761" s="113"/>
      <c r="I761" s="203"/>
      <c r="J761" s="203"/>
      <c r="K761" s="203"/>
      <c r="L761" s="203"/>
      <c r="M761" s="203"/>
      <c r="N761" s="203"/>
      <c r="O761" s="204"/>
      <c r="P761" s="204"/>
      <c r="Q761" s="201"/>
      <c r="R761" s="201"/>
    </row>
    <row r="762" spans="1:18" x14ac:dyDescent="0.2">
      <c r="A762" s="113"/>
      <c r="B762" s="200"/>
      <c r="C762" s="200"/>
      <c r="D762" s="201"/>
      <c r="E762" s="113"/>
      <c r="F762" s="113"/>
      <c r="G762" s="113"/>
      <c r="H762" s="113"/>
      <c r="I762" s="203"/>
      <c r="J762" s="203"/>
      <c r="K762" s="203"/>
      <c r="L762" s="203"/>
      <c r="M762" s="203"/>
      <c r="N762" s="203"/>
      <c r="O762" s="204"/>
      <c r="P762" s="204"/>
      <c r="Q762" s="201"/>
      <c r="R762" s="201"/>
    </row>
    <row r="763" spans="1:18" x14ac:dyDescent="0.2">
      <c r="A763" s="113"/>
      <c r="B763" s="200"/>
      <c r="C763" s="200"/>
      <c r="D763" s="201"/>
      <c r="E763" s="113"/>
      <c r="F763" s="113"/>
      <c r="G763" s="113"/>
      <c r="H763" s="113"/>
      <c r="I763" s="203"/>
      <c r="J763" s="203"/>
      <c r="K763" s="203"/>
      <c r="L763" s="203"/>
      <c r="M763" s="203"/>
      <c r="N763" s="203"/>
      <c r="O763" s="204"/>
      <c r="P763" s="204"/>
      <c r="Q763" s="201"/>
      <c r="R763" s="201"/>
    </row>
    <row r="764" spans="1:18" x14ac:dyDescent="0.2">
      <c r="A764" s="113"/>
      <c r="B764" s="200"/>
      <c r="C764" s="200"/>
      <c r="D764" s="201"/>
      <c r="E764" s="113"/>
      <c r="F764" s="113"/>
      <c r="G764" s="113"/>
      <c r="H764" s="113"/>
      <c r="I764" s="203"/>
      <c r="J764" s="203"/>
      <c r="K764" s="203"/>
      <c r="L764" s="203"/>
      <c r="M764" s="203"/>
      <c r="N764" s="203"/>
      <c r="O764" s="204"/>
      <c r="P764" s="204"/>
      <c r="Q764" s="201"/>
      <c r="R764" s="201"/>
    </row>
    <row r="765" spans="1:18" x14ac:dyDescent="0.2">
      <c r="A765" s="113"/>
      <c r="B765" s="200"/>
      <c r="C765" s="200"/>
      <c r="D765" s="201"/>
      <c r="E765" s="113"/>
      <c r="F765" s="113"/>
      <c r="G765" s="113"/>
      <c r="H765" s="113"/>
      <c r="I765" s="203"/>
      <c r="J765" s="203"/>
      <c r="K765" s="203"/>
      <c r="L765" s="203"/>
      <c r="M765" s="203"/>
      <c r="N765" s="203"/>
      <c r="O765" s="204"/>
      <c r="P765" s="204"/>
      <c r="Q765" s="201"/>
      <c r="R765" s="201"/>
    </row>
    <row r="766" spans="1:18" x14ac:dyDescent="0.2">
      <c r="A766" s="113"/>
      <c r="B766" s="200"/>
      <c r="C766" s="200"/>
      <c r="D766" s="201"/>
      <c r="E766" s="113"/>
      <c r="F766" s="113"/>
      <c r="G766" s="113"/>
      <c r="H766" s="113"/>
      <c r="I766" s="203"/>
      <c r="J766" s="203"/>
      <c r="K766" s="203"/>
      <c r="L766" s="203"/>
      <c r="M766" s="203"/>
      <c r="N766" s="203"/>
      <c r="O766" s="204"/>
      <c r="P766" s="204"/>
      <c r="Q766" s="201"/>
      <c r="R766" s="201"/>
    </row>
    <row r="767" spans="1:18" x14ac:dyDescent="0.2">
      <c r="A767" s="113"/>
      <c r="B767" s="200"/>
      <c r="C767" s="200"/>
      <c r="D767" s="201"/>
      <c r="E767" s="113"/>
      <c r="F767" s="113"/>
      <c r="G767" s="113"/>
      <c r="H767" s="113"/>
      <c r="I767" s="203"/>
      <c r="J767" s="203"/>
      <c r="K767" s="203"/>
      <c r="L767" s="203"/>
      <c r="M767" s="203"/>
      <c r="N767" s="203"/>
      <c r="O767" s="204"/>
      <c r="P767" s="204"/>
      <c r="Q767" s="201"/>
      <c r="R767" s="201"/>
    </row>
    <row r="768" spans="1:18" x14ac:dyDescent="0.2">
      <c r="A768" s="113"/>
      <c r="B768" s="200"/>
      <c r="C768" s="200"/>
      <c r="D768" s="201"/>
      <c r="E768" s="113"/>
      <c r="F768" s="113"/>
      <c r="G768" s="113"/>
      <c r="H768" s="113"/>
      <c r="I768" s="203"/>
      <c r="J768" s="203"/>
      <c r="K768" s="203"/>
      <c r="L768" s="203"/>
      <c r="M768" s="203"/>
      <c r="N768" s="203"/>
      <c r="O768" s="204"/>
      <c r="P768" s="204"/>
      <c r="Q768" s="201"/>
      <c r="R768" s="201"/>
    </row>
    <row r="769" spans="1:18" x14ac:dyDescent="0.2">
      <c r="A769" s="113"/>
      <c r="B769" s="200"/>
      <c r="C769" s="200"/>
      <c r="D769" s="201"/>
      <c r="E769" s="113"/>
      <c r="F769" s="113"/>
      <c r="G769" s="113"/>
      <c r="H769" s="113"/>
      <c r="I769" s="203"/>
      <c r="J769" s="203"/>
      <c r="K769" s="203"/>
      <c r="L769" s="203"/>
      <c r="M769" s="203"/>
      <c r="N769" s="203"/>
      <c r="O769" s="204"/>
      <c r="P769" s="204"/>
      <c r="Q769" s="201"/>
      <c r="R769" s="201"/>
    </row>
    <row r="770" spans="1:18" x14ac:dyDescent="0.2">
      <c r="A770" s="113"/>
      <c r="B770" s="200"/>
      <c r="C770" s="200"/>
      <c r="D770" s="201"/>
      <c r="E770" s="113"/>
      <c r="F770" s="113"/>
      <c r="G770" s="113"/>
      <c r="H770" s="113"/>
      <c r="I770" s="203"/>
      <c r="J770" s="203"/>
      <c r="K770" s="203"/>
      <c r="L770" s="203"/>
      <c r="M770" s="203"/>
      <c r="N770" s="203"/>
      <c r="O770" s="204"/>
      <c r="P770" s="204"/>
      <c r="Q770" s="201"/>
      <c r="R770" s="201"/>
    </row>
    <row r="771" spans="1:18" x14ac:dyDescent="0.2">
      <c r="A771" s="113"/>
      <c r="B771" s="200"/>
      <c r="C771" s="200"/>
      <c r="D771" s="201"/>
      <c r="E771" s="113"/>
      <c r="F771" s="113"/>
      <c r="G771" s="113"/>
      <c r="H771" s="113"/>
      <c r="I771" s="203"/>
      <c r="J771" s="203"/>
      <c r="K771" s="203"/>
      <c r="L771" s="203"/>
      <c r="M771" s="203"/>
      <c r="N771" s="203"/>
      <c r="O771" s="204"/>
      <c r="P771" s="204"/>
      <c r="Q771" s="201"/>
      <c r="R771" s="201"/>
    </row>
    <row r="772" spans="1:18" x14ac:dyDescent="0.2">
      <c r="A772" s="113"/>
      <c r="B772" s="200"/>
      <c r="C772" s="200"/>
      <c r="D772" s="201"/>
      <c r="E772" s="113"/>
      <c r="F772" s="113"/>
      <c r="G772" s="113"/>
      <c r="H772" s="113"/>
      <c r="I772" s="203"/>
      <c r="J772" s="203"/>
      <c r="K772" s="203"/>
      <c r="L772" s="203"/>
      <c r="M772" s="203"/>
      <c r="N772" s="203"/>
      <c r="O772" s="204"/>
      <c r="P772" s="204"/>
      <c r="Q772" s="201"/>
      <c r="R772" s="201"/>
    </row>
    <row r="773" spans="1:18" x14ac:dyDescent="0.2">
      <c r="A773" s="113"/>
      <c r="B773" s="200"/>
      <c r="C773" s="200"/>
      <c r="D773" s="201"/>
      <c r="E773" s="113"/>
      <c r="F773" s="113"/>
      <c r="G773" s="113"/>
      <c r="H773" s="113"/>
      <c r="I773" s="203"/>
      <c r="J773" s="203"/>
      <c r="K773" s="203"/>
      <c r="L773" s="203"/>
      <c r="M773" s="203"/>
      <c r="N773" s="203"/>
      <c r="O773" s="204"/>
      <c r="P773" s="204"/>
      <c r="Q773" s="201"/>
      <c r="R773" s="201"/>
    </row>
    <row r="774" spans="1:18" x14ac:dyDescent="0.2">
      <c r="A774" s="113"/>
      <c r="B774" s="200"/>
      <c r="C774" s="200"/>
      <c r="D774" s="201"/>
      <c r="E774" s="113"/>
      <c r="F774" s="113"/>
      <c r="G774" s="113"/>
      <c r="H774" s="113"/>
      <c r="I774" s="203"/>
      <c r="J774" s="203"/>
      <c r="K774" s="203"/>
      <c r="L774" s="203"/>
      <c r="M774" s="203"/>
      <c r="N774" s="203"/>
      <c r="O774" s="204"/>
      <c r="P774" s="204"/>
      <c r="Q774" s="201"/>
      <c r="R774" s="201"/>
    </row>
    <row r="775" spans="1:18" x14ac:dyDescent="0.2">
      <c r="A775" s="113"/>
      <c r="B775" s="200"/>
      <c r="C775" s="200"/>
      <c r="D775" s="201"/>
      <c r="E775" s="113"/>
      <c r="F775" s="113"/>
      <c r="G775" s="113"/>
      <c r="H775" s="113"/>
      <c r="I775" s="203"/>
      <c r="J775" s="203"/>
      <c r="K775" s="203"/>
      <c r="L775" s="203"/>
      <c r="M775" s="203"/>
      <c r="N775" s="203"/>
      <c r="O775" s="204"/>
      <c r="P775" s="204"/>
      <c r="Q775" s="201"/>
      <c r="R775" s="201"/>
    </row>
    <row r="776" spans="1:18" x14ac:dyDescent="0.2">
      <c r="A776" s="113"/>
      <c r="B776" s="200"/>
      <c r="C776" s="200"/>
      <c r="D776" s="201"/>
      <c r="E776" s="113"/>
      <c r="F776" s="113"/>
      <c r="G776" s="113"/>
      <c r="H776" s="113"/>
      <c r="I776" s="203"/>
      <c r="J776" s="203"/>
      <c r="K776" s="203"/>
      <c r="L776" s="203"/>
      <c r="M776" s="203"/>
      <c r="N776" s="203"/>
      <c r="O776" s="204"/>
      <c r="P776" s="204"/>
      <c r="Q776" s="201"/>
      <c r="R776" s="201"/>
    </row>
    <row r="777" spans="1:18" x14ac:dyDescent="0.2">
      <c r="A777" s="113"/>
      <c r="B777" s="200"/>
      <c r="C777" s="200"/>
      <c r="D777" s="201"/>
      <c r="E777" s="113"/>
      <c r="F777" s="113"/>
      <c r="G777" s="113"/>
      <c r="H777" s="113"/>
      <c r="I777" s="203"/>
      <c r="J777" s="203"/>
      <c r="K777" s="203"/>
      <c r="L777" s="203"/>
      <c r="M777" s="203"/>
      <c r="N777" s="203"/>
      <c r="O777" s="204"/>
      <c r="P777" s="204"/>
      <c r="Q777" s="201"/>
      <c r="R777" s="201"/>
    </row>
    <row r="778" spans="1:18" x14ac:dyDescent="0.2">
      <c r="A778" s="113"/>
      <c r="B778" s="200"/>
      <c r="C778" s="200"/>
      <c r="D778" s="201"/>
      <c r="E778" s="113"/>
      <c r="F778" s="113"/>
      <c r="G778" s="113"/>
      <c r="H778" s="113"/>
      <c r="I778" s="203"/>
      <c r="J778" s="203"/>
      <c r="K778" s="203"/>
      <c r="L778" s="203"/>
      <c r="M778" s="203"/>
      <c r="N778" s="203"/>
      <c r="O778" s="204"/>
      <c r="P778" s="204"/>
      <c r="Q778" s="201"/>
      <c r="R778" s="201"/>
    </row>
    <row r="779" spans="1:18" x14ac:dyDescent="0.2">
      <c r="A779" s="113"/>
      <c r="B779" s="200"/>
      <c r="C779" s="200"/>
      <c r="D779" s="201"/>
      <c r="E779" s="113"/>
      <c r="F779" s="113"/>
      <c r="G779" s="113"/>
      <c r="H779" s="113"/>
      <c r="I779" s="203"/>
      <c r="J779" s="203"/>
      <c r="K779" s="203"/>
      <c r="L779" s="203"/>
      <c r="M779" s="203"/>
      <c r="N779" s="203"/>
      <c r="O779" s="204"/>
      <c r="P779" s="204"/>
      <c r="Q779" s="201"/>
      <c r="R779" s="201"/>
    </row>
    <row r="780" spans="1:18" x14ac:dyDescent="0.2">
      <c r="A780" s="113"/>
      <c r="B780" s="200"/>
      <c r="C780" s="200"/>
      <c r="D780" s="201"/>
      <c r="E780" s="113"/>
      <c r="F780" s="113"/>
      <c r="G780" s="113"/>
      <c r="H780" s="113"/>
      <c r="I780" s="203"/>
      <c r="J780" s="203"/>
      <c r="K780" s="203"/>
      <c r="L780" s="203"/>
      <c r="M780" s="203"/>
      <c r="N780" s="203"/>
      <c r="O780" s="204"/>
      <c r="P780" s="204"/>
      <c r="Q780" s="201"/>
      <c r="R780" s="201"/>
    </row>
    <row r="781" spans="1:18" x14ac:dyDescent="0.2">
      <c r="A781" s="113"/>
      <c r="B781" s="200"/>
      <c r="C781" s="200"/>
      <c r="D781" s="201"/>
      <c r="E781" s="113"/>
      <c r="F781" s="113"/>
      <c r="G781" s="113"/>
      <c r="H781" s="113"/>
      <c r="I781" s="203"/>
      <c r="J781" s="203"/>
      <c r="K781" s="203"/>
      <c r="L781" s="203"/>
      <c r="M781" s="203"/>
      <c r="N781" s="203"/>
      <c r="O781" s="204"/>
      <c r="P781" s="204"/>
      <c r="Q781" s="201"/>
      <c r="R781" s="201"/>
    </row>
    <row r="782" spans="1:18" x14ac:dyDescent="0.2">
      <c r="A782" s="113"/>
      <c r="B782" s="200"/>
      <c r="C782" s="200"/>
      <c r="D782" s="201"/>
      <c r="E782" s="113"/>
      <c r="F782" s="113"/>
      <c r="G782" s="113"/>
      <c r="H782" s="113"/>
      <c r="I782" s="203"/>
      <c r="J782" s="203"/>
      <c r="K782" s="203"/>
      <c r="L782" s="203"/>
      <c r="M782" s="203"/>
      <c r="N782" s="203"/>
      <c r="O782" s="204"/>
      <c r="P782" s="204"/>
      <c r="Q782" s="201"/>
      <c r="R782" s="201"/>
    </row>
    <row r="783" spans="1:18" x14ac:dyDescent="0.2">
      <c r="A783" s="113"/>
      <c r="B783" s="200"/>
      <c r="C783" s="200"/>
      <c r="D783" s="201"/>
      <c r="E783" s="113"/>
      <c r="F783" s="113"/>
      <c r="G783" s="113"/>
      <c r="H783" s="113"/>
      <c r="I783" s="203"/>
      <c r="J783" s="203"/>
      <c r="K783" s="203"/>
      <c r="L783" s="203"/>
      <c r="M783" s="203"/>
      <c r="N783" s="203"/>
      <c r="O783" s="204"/>
      <c r="P783" s="204"/>
      <c r="Q783" s="201"/>
      <c r="R783" s="201"/>
    </row>
    <row r="784" spans="1:18" x14ac:dyDescent="0.2">
      <c r="A784" s="113"/>
      <c r="B784" s="200"/>
      <c r="C784" s="200"/>
      <c r="D784" s="201"/>
      <c r="E784" s="113"/>
      <c r="F784" s="113"/>
      <c r="G784" s="113"/>
      <c r="H784" s="113"/>
      <c r="I784" s="203"/>
      <c r="J784" s="203"/>
      <c r="K784" s="203"/>
      <c r="L784" s="203"/>
      <c r="M784" s="203"/>
      <c r="N784" s="203"/>
      <c r="O784" s="204"/>
      <c r="P784" s="204"/>
      <c r="Q784" s="201"/>
      <c r="R784" s="201"/>
    </row>
    <row r="785" spans="1:18" x14ac:dyDescent="0.2">
      <c r="A785" s="113"/>
      <c r="B785" s="200"/>
      <c r="C785" s="200"/>
      <c r="D785" s="201"/>
      <c r="E785" s="113"/>
      <c r="F785" s="113"/>
      <c r="G785" s="113"/>
      <c r="H785" s="113"/>
      <c r="I785" s="203"/>
      <c r="J785" s="203"/>
      <c r="K785" s="203"/>
      <c r="L785" s="203"/>
      <c r="M785" s="203"/>
      <c r="N785" s="203"/>
      <c r="O785" s="204"/>
      <c r="P785" s="204"/>
      <c r="Q785" s="201"/>
      <c r="R785" s="201"/>
    </row>
    <row r="786" spans="1:18" x14ac:dyDescent="0.2">
      <c r="A786" s="113"/>
      <c r="B786" s="200"/>
      <c r="C786" s="200"/>
      <c r="D786" s="201"/>
      <c r="E786" s="113"/>
      <c r="F786" s="113"/>
      <c r="G786" s="113"/>
      <c r="H786" s="113"/>
      <c r="I786" s="203"/>
      <c r="J786" s="203"/>
      <c r="K786" s="203"/>
      <c r="L786" s="203"/>
      <c r="M786" s="203"/>
      <c r="N786" s="203"/>
      <c r="O786" s="204"/>
      <c r="P786" s="204"/>
      <c r="Q786" s="201"/>
      <c r="R786" s="201"/>
    </row>
    <row r="787" spans="1:18" x14ac:dyDescent="0.2">
      <c r="A787" s="113"/>
      <c r="B787" s="200"/>
      <c r="C787" s="200"/>
      <c r="D787" s="201"/>
      <c r="E787" s="113"/>
      <c r="F787" s="113"/>
      <c r="G787" s="113"/>
      <c r="H787" s="113"/>
      <c r="I787" s="203"/>
      <c r="J787" s="203"/>
      <c r="K787" s="203"/>
      <c r="L787" s="203"/>
      <c r="M787" s="203"/>
      <c r="N787" s="203"/>
      <c r="O787" s="204"/>
      <c r="P787" s="204"/>
      <c r="Q787" s="201"/>
      <c r="R787" s="201"/>
    </row>
    <row r="788" spans="1:18" x14ac:dyDescent="0.2">
      <c r="A788" s="113"/>
      <c r="B788" s="200"/>
      <c r="C788" s="200"/>
      <c r="D788" s="201"/>
      <c r="E788" s="113"/>
      <c r="F788" s="113"/>
      <c r="G788" s="113"/>
      <c r="H788" s="113"/>
      <c r="I788" s="203"/>
      <c r="J788" s="203"/>
      <c r="K788" s="203"/>
      <c r="L788" s="203"/>
      <c r="M788" s="203"/>
      <c r="N788" s="203"/>
      <c r="O788" s="204"/>
      <c r="P788" s="204"/>
      <c r="Q788" s="201"/>
      <c r="R788" s="201"/>
    </row>
    <row r="789" spans="1:18" x14ac:dyDescent="0.2">
      <c r="A789" s="113"/>
      <c r="B789" s="200"/>
      <c r="C789" s="200"/>
      <c r="D789" s="201"/>
      <c r="E789" s="113"/>
      <c r="F789" s="113"/>
      <c r="G789" s="113"/>
      <c r="H789" s="113"/>
      <c r="I789" s="203"/>
      <c r="J789" s="203"/>
      <c r="K789" s="203"/>
      <c r="L789" s="203"/>
      <c r="M789" s="203"/>
      <c r="N789" s="203"/>
      <c r="O789" s="204"/>
      <c r="P789" s="204"/>
      <c r="Q789" s="201"/>
      <c r="R789" s="201"/>
    </row>
    <row r="790" spans="1:18" x14ac:dyDescent="0.2">
      <c r="A790" s="113"/>
      <c r="B790" s="200"/>
      <c r="C790" s="200"/>
      <c r="D790" s="201"/>
      <c r="E790" s="113"/>
      <c r="F790" s="113"/>
      <c r="G790" s="113"/>
      <c r="H790" s="113"/>
      <c r="I790" s="203"/>
      <c r="J790" s="203"/>
      <c r="K790" s="203"/>
      <c r="L790" s="203"/>
      <c r="M790" s="203"/>
      <c r="N790" s="203"/>
      <c r="O790" s="204"/>
      <c r="P790" s="204"/>
      <c r="Q790" s="201"/>
      <c r="R790" s="201"/>
    </row>
    <row r="791" spans="1:18" x14ac:dyDescent="0.2">
      <c r="A791" s="113"/>
      <c r="B791" s="200"/>
      <c r="C791" s="200"/>
      <c r="D791" s="201"/>
      <c r="E791" s="113"/>
      <c r="F791" s="113"/>
      <c r="G791" s="113"/>
      <c r="H791" s="113"/>
      <c r="I791" s="203"/>
      <c r="J791" s="203"/>
      <c r="K791" s="203"/>
      <c r="L791" s="203"/>
      <c r="M791" s="203"/>
      <c r="N791" s="203"/>
      <c r="O791" s="204"/>
      <c r="P791" s="204"/>
      <c r="Q791" s="201"/>
      <c r="R791" s="201"/>
    </row>
    <row r="792" spans="1:18" x14ac:dyDescent="0.2">
      <c r="A792" s="113"/>
      <c r="B792" s="200"/>
      <c r="C792" s="200"/>
      <c r="D792" s="201"/>
      <c r="E792" s="113"/>
      <c r="F792" s="113"/>
      <c r="G792" s="113"/>
      <c r="H792" s="113"/>
      <c r="I792" s="203"/>
      <c r="J792" s="203"/>
      <c r="K792" s="203"/>
      <c r="L792" s="203"/>
      <c r="M792" s="203"/>
      <c r="N792" s="203"/>
      <c r="O792" s="204"/>
      <c r="P792" s="204"/>
      <c r="Q792" s="201"/>
      <c r="R792" s="201"/>
    </row>
    <row r="793" spans="1:18" x14ac:dyDescent="0.2">
      <c r="A793" s="113"/>
      <c r="B793" s="200"/>
      <c r="C793" s="200"/>
      <c r="D793" s="201"/>
      <c r="E793" s="113"/>
      <c r="F793" s="113"/>
      <c r="G793" s="113"/>
      <c r="H793" s="113"/>
      <c r="I793" s="203"/>
      <c r="J793" s="203"/>
      <c r="K793" s="203"/>
      <c r="L793" s="203"/>
      <c r="M793" s="203"/>
      <c r="N793" s="203"/>
      <c r="O793" s="204"/>
      <c r="P793" s="204"/>
      <c r="Q793" s="201"/>
      <c r="R793" s="201"/>
    </row>
    <row r="794" spans="1:18" x14ac:dyDescent="0.2">
      <c r="A794" s="113"/>
      <c r="B794" s="200"/>
      <c r="C794" s="200"/>
      <c r="D794" s="201"/>
      <c r="E794" s="113"/>
      <c r="F794" s="113"/>
      <c r="G794" s="113"/>
      <c r="H794" s="113"/>
      <c r="I794" s="203"/>
      <c r="J794" s="203"/>
      <c r="K794" s="203"/>
      <c r="L794" s="203"/>
      <c r="M794" s="203"/>
      <c r="N794" s="203"/>
      <c r="O794" s="204"/>
      <c r="P794" s="204"/>
      <c r="Q794" s="201"/>
      <c r="R794" s="201"/>
    </row>
    <row r="795" spans="1:18" x14ac:dyDescent="0.2">
      <c r="A795" s="113"/>
      <c r="B795" s="200"/>
      <c r="C795" s="200"/>
      <c r="D795" s="201"/>
      <c r="E795" s="113"/>
      <c r="F795" s="113"/>
      <c r="G795" s="113"/>
      <c r="H795" s="113"/>
      <c r="I795" s="203"/>
      <c r="J795" s="203"/>
      <c r="K795" s="203"/>
      <c r="L795" s="203"/>
      <c r="M795" s="203"/>
      <c r="N795" s="203"/>
      <c r="O795" s="204"/>
      <c r="P795" s="204"/>
      <c r="Q795" s="201"/>
      <c r="R795" s="201"/>
    </row>
    <row r="796" spans="1:18" x14ac:dyDescent="0.2">
      <c r="A796" s="113"/>
      <c r="B796" s="200"/>
      <c r="C796" s="200"/>
      <c r="D796" s="201"/>
      <c r="E796" s="113"/>
      <c r="F796" s="113"/>
      <c r="G796" s="113"/>
      <c r="H796" s="113"/>
      <c r="I796" s="203"/>
      <c r="J796" s="203"/>
      <c r="K796" s="203"/>
      <c r="L796" s="203"/>
      <c r="M796" s="203"/>
      <c r="N796" s="203"/>
      <c r="O796" s="204"/>
      <c r="P796" s="204"/>
      <c r="Q796" s="201"/>
      <c r="R796" s="201"/>
    </row>
    <row r="797" spans="1:18" x14ac:dyDescent="0.2">
      <c r="A797" s="113"/>
      <c r="B797" s="200"/>
      <c r="C797" s="200"/>
      <c r="D797" s="201"/>
      <c r="E797" s="113"/>
      <c r="F797" s="113"/>
      <c r="G797" s="113"/>
      <c r="H797" s="113"/>
      <c r="I797" s="203"/>
      <c r="J797" s="203"/>
      <c r="K797" s="203"/>
      <c r="L797" s="203"/>
      <c r="M797" s="203"/>
      <c r="N797" s="203"/>
      <c r="O797" s="204"/>
      <c r="P797" s="204"/>
      <c r="Q797" s="201"/>
      <c r="R797" s="201"/>
    </row>
    <row r="798" spans="1:18" x14ac:dyDescent="0.2">
      <c r="A798" s="113"/>
      <c r="B798" s="200"/>
      <c r="C798" s="200"/>
      <c r="D798" s="201"/>
      <c r="E798" s="113"/>
      <c r="F798" s="113"/>
      <c r="G798" s="113"/>
      <c r="H798" s="113"/>
      <c r="I798" s="203"/>
      <c r="J798" s="203"/>
      <c r="K798" s="203"/>
      <c r="L798" s="203"/>
      <c r="M798" s="203"/>
      <c r="N798" s="203"/>
      <c r="O798" s="204"/>
      <c r="P798" s="204"/>
      <c r="Q798" s="201"/>
      <c r="R798" s="201"/>
    </row>
    <row r="799" spans="1:18" x14ac:dyDescent="0.2">
      <c r="A799" s="113"/>
      <c r="B799" s="200"/>
      <c r="C799" s="200"/>
      <c r="D799" s="201"/>
      <c r="E799" s="113"/>
      <c r="F799" s="113"/>
      <c r="G799" s="113"/>
      <c r="H799" s="113"/>
      <c r="I799" s="203"/>
      <c r="J799" s="203"/>
      <c r="K799" s="203"/>
      <c r="L799" s="203"/>
      <c r="M799" s="203"/>
      <c r="N799" s="203"/>
      <c r="O799" s="204"/>
      <c r="P799" s="204"/>
      <c r="Q799" s="201"/>
      <c r="R799" s="201"/>
    </row>
    <row r="800" spans="1:18" x14ac:dyDescent="0.2">
      <c r="A800" s="113"/>
      <c r="B800" s="200"/>
      <c r="C800" s="200"/>
      <c r="D800" s="201"/>
      <c r="E800" s="113"/>
      <c r="F800" s="113"/>
      <c r="G800" s="113"/>
      <c r="H800" s="113"/>
      <c r="I800" s="203"/>
      <c r="J800" s="203"/>
      <c r="K800" s="203"/>
      <c r="L800" s="203"/>
      <c r="M800" s="203"/>
      <c r="N800" s="203"/>
      <c r="O800" s="204"/>
      <c r="P800" s="204"/>
      <c r="Q800" s="201"/>
      <c r="R800" s="201"/>
    </row>
    <row r="801" spans="1:18" x14ac:dyDescent="0.2">
      <c r="A801" s="113"/>
      <c r="B801" s="200"/>
      <c r="C801" s="200"/>
      <c r="D801" s="201"/>
      <c r="E801" s="113"/>
      <c r="F801" s="113"/>
      <c r="G801" s="113"/>
      <c r="H801" s="113"/>
      <c r="I801" s="203"/>
      <c r="J801" s="203"/>
      <c r="K801" s="203"/>
      <c r="L801" s="203"/>
      <c r="M801" s="203"/>
      <c r="N801" s="203"/>
      <c r="O801" s="204"/>
      <c r="P801" s="204"/>
      <c r="Q801" s="201"/>
      <c r="R801" s="201"/>
    </row>
    <row r="802" spans="1:18" x14ac:dyDescent="0.2">
      <c r="A802" s="113"/>
      <c r="B802" s="200"/>
      <c r="C802" s="200"/>
      <c r="D802" s="201"/>
      <c r="E802" s="113"/>
      <c r="F802" s="113"/>
      <c r="G802" s="113"/>
      <c r="H802" s="113"/>
      <c r="I802" s="203"/>
      <c r="J802" s="203"/>
      <c r="K802" s="203"/>
      <c r="L802" s="203"/>
      <c r="M802" s="203"/>
      <c r="N802" s="203"/>
      <c r="O802" s="204"/>
      <c r="P802" s="204"/>
      <c r="Q802" s="201"/>
      <c r="R802" s="201"/>
    </row>
    <row r="803" spans="1:18" x14ac:dyDescent="0.2">
      <c r="A803" s="113"/>
      <c r="B803" s="200"/>
      <c r="C803" s="200"/>
      <c r="D803" s="201"/>
      <c r="E803" s="113"/>
      <c r="F803" s="113"/>
      <c r="G803" s="113"/>
      <c r="H803" s="113"/>
      <c r="I803" s="203"/>
      <c r="J803" s="203"/>
      <c r="K803" s="203"/>
      <c r="L803" s="203"/>
      <c r="M803" s="203"/>
      <c r="N803" s="203"/>
      <c r="O803" s="204"/>
      <c r="P803" s="204"/>
      <c r="Q803" s="201"/>
      <c r="R803" s="201"/>
    </row>
    <row r="804" spans="1:18" x14ac:dyDescent="0.2">
      <c r="A804" s="113"/>
      <c r="B804" s="200"/>
      <c r="C804" s="200"/>
      <c r="D804" s="201"/>
      <c r="E804" s="113"/>
      <c r="F804" s="113"/>
      <c r="G804" s="113"/>
      <c r="H804" s="113"/>
      <c r="I804" s="203"/>
      <c r="J804" s="203"/>
      <c r="K804" s="203"/>
      <c r="L804" s="203"/>
      <c r="M804" s="203"/>
      <c r="N804" s="203"/>
      <c r="O804" s="204"/>
      <c r="P804" s="204"/>
      <c r="Q804" s="201"/>
      <c r="R804" s="201"/>
    </row>
    <row r="805" spans="1:18" x14ac:dyDescent="0.2">
      <c r="A805" s="113"/>
      <c r="B805" s="200"/>
      <c r="C805" s="200"/>
      <c r="D805" s="201"/>
      <c r="E805" s="113"/>
      <c r="F805" s="113"/>
      <c r="G805" s="113"/>
      <c r="H805" s="113"/>
      <c r="I805" s="203"/>
      <c r="J805" s="203"/>
      <c r="K805" s="203"/>
      <c r="L805" s="203"/>
      <c r="M805" s="203"/>
      <c r="N805" s="203"/>
      <c r="O805" s="204"/>
      <c r="P805" s="204"/>
      <c r="Q805" s="201"/>
      <c r="R805" s="201"/>
    </row>
    <row r="806" spans="1:18" x14ac:dyDescent="0.2">
      <c r="A806" s="113"/>
      <c r="B806" s="200"/>
      <c r="C806" s="200"/>
      <c r="D806" s="201"/>
      <c r="E806" s="113"/>
      <c r="F806" s="113"/>
      <c r="G806" s="113"/>
      <c r="H806" s="113"/>
      <c r="I806" s="203"/>
      <c r="J806" s="203"/>
      <c r="K806" s="203"/>
      <c r="L806" s="203"/>
      <c r="M806" s="203"/>
      <c r="N806" s="203"/>
      <c r="O806" s="204"/>
      <c r="P806" s="204"/>
      <c r="Q806" s="201"/>
      <c r="R806" s="201"/>
    </row>
    <row r="807" spans="1:18" x14ac:dyDescent="0.2">
      <c r="A807" s="113"/>
      <c r="B807" s="200"/>
      <c r="C807" s="200"/>
      <c r="D807" s="201"/>
      <c r="E807" s="113"/>
      <c r="F807" s="113"/>
      <c r="G807" s="113"/>
      <c r="H807" s="113"/>
      <c r="I807" s="203"/>
      <c r="J807" s="203"/>
      <c r="K807" s="203"/>
      <c r="L807" s="203"/>
      <c r="M807" s="203"/>
      <c r="N807" s="203"/>
      <c r="O807" s="204"/>
      <c r="P807" s="204"/>
      <c r="Q807" s="201"/>
      <c r="R807" s="201"/>
    </row>
    <row r="808" spans="1:18" x14ac:dyDescent="0.2">
      <c r="A808" s="113"/>
      <c r="B808" s="200"/>
      <c r="C808" s="200"/>
      <c r="D808" s="201"/>
      <c r="E808" s="113"/>
      <c r="F808" s="113"/>
      <c r="G808" s="113"/>
      <c r="H808" s="113"/>
      <c r="I808" s="203"/>
      <c r="J808" s="203"/>
      <c r="K808" s="203"/>
      <c r="L808" s="203"/>
      <c r="M808" s="203"/>
      <c r="N808" s="203"/>
      <c r="O808" s="204"/>
      <c r="P808" s="204"/>
      <c r="Q808" s="201"/>
      <c r="R808" s="201"/>
    </row>
    <row r="809" spans="1:18" x14ac:dyDescent="0.2">
      <c r="A809" s="113"/>
      <c r="B809" s="200"/>
      <c r="C809" s="200"/>
      <c r="D809" s="201"/>
      <c r="E809" s="113"/>
      <c r="F809" s="113"/>
      <c r="G809" s="113"/>
      <c r="H809" s="113"/>
      <c r="I809" s="203"/>
      <c r="J809" s="203"/>
      <c r="K809" s="203"/>
      <c r="L809" s="203"/>
      <c r="M809" s="203"/>
      <c r="N809" s="203"/>
      <c r="O809" s="204"/>
      <c r="P809" s="204"/>
      <c r="Q809" s="201"/>
      <c r="R809" s="201"/>
    </row>
    <row r="810" spans="1:18" x14ac:dyDescent="0.2">
      <c r="A810" s="113"/>
      <c r="B810" s="200"/>
      <c r="C810" s="200"/>
      <c r="D810" s="201"/>
      <c r="E810" s="113"/>
      <c r="F810" s="113"/>
      <c r="G810" s="113"/>
      <c r="H810" s="113"/>
      <c r="I810" s="203"/>
      <c r="J810" s="203"/>
      <c r="K810" s="203"/>
      <c r="L810" s="203"/>
      <c r="M810" s="203"/>
      <c r="N810" s="203"/>
      <c r="O810" s="204"/>
      <c r="P810" s="204"/>
      <c r="Q810" s="201"/>
      <c r="R810" s="201"/>
    </row>
    <row r="811" spans="1:18" x14ac:dyDescent="0.2">
      <c r="A811" s="113"/>
      <c r="B811" s="200"/>
      <c r="C811" s="200"/>
      <c r="D811" s="201"/>
      <c r="E811" s="113"/>
      <c r="F811" s="113"/>
      <c r="G811" s="113"/>
      <c r="H811" s="113"/>
      <c r="I811" s="203"/>
      <c r="J811" s="203"/>
      <c r="K811" s="203"/>
      <c r="L811" s="203"/>
      <c r="M811" s="203"/>
      <c r="N811" s="203"/>
      <c r="O811" s="204"/>
      <c r="P811" s="204"/>
      <c r="Q811" s="201"/>
      <c r="R811" s="201"/>
    </row>
    <row r="812" spans="1:18" x14ac:dyDescent="0.2">
      <c r="A812" s="113"/>
      <c r="B812" s="200"/>
      <c r="C812" s="200"/>
      <c r="D812" s="201"/>
      <c r="E812" s="113"/>
      <c r="F812" s="113"/>
      <c r="G812" s="113"/>
      <c r="H812" s="113"/>
      <c r="I812" s="203"/>
      <c r="J812" s="203"/>
      <c r="K812" s="203"/>
      <c r="L812" s="203"/>
      <c r="M812" s="203"/>
      <c r="N812" s="203"/>
      <c r="O812" s="204"/>
      <c r="P812" s="204"/>
      <c r="Q812" s="201"/>
      <c r="R812" s="201"/>
    </row>
    <row r="813" spans="1:18" x14ac:dyDescent="0.2">
      <c r="A813" s="113"/>
      <c r="B813" s="200"/>
      <c r="C813" s="200"/>
      <c r="D813" s="201"/>
      <c r="E813" s="113"/>
      <c r="F813" s="113"/>
      <c r="G813" s="113"/>
      <c r="H813" s="113"/>
      <c r="I813" s="203"/>
      <c r="J813" s="203"/>
      <c r="K813" s="203"/>
      <c r="L813" s="203"/>
      <c r="M813" s="203"/>
      <c r="N813" s="203"/>
      <c r="O813" s="204"/>
      <c r="P813" s="204"/>
      <c r="Q813" s="201"/>
      <c r="R813" s="201"/>
    </row>
    <row r="814" spans="1:18" x14ac:dyDescent="0.2">
      <c r="A814" s="113"/>
      <c r="B814" s="200"/>
      <c r="C814" s="200"/>
      <c r="D814" s="201"/>
      <c r="E814" s="113"/>
      <c r="F814" s="113"/>
      <c r="G814" s="113"/>
      <c r="H814" s="113"/>
      <c r="I814" s="203"/>
      <c r="J814" s="203"/>
      <c r="K814" s="203"/>
      <c r="L814" s="203"/>
      <c r="M814" s="203"/>
      <c r="N814" s="203"/>
      <c r="O814" s="204"/>
      <c r="P814" s="204"/>
      <c r="Q814" s="201"/>
      <c r="R814" s="201"/>
    </row>
    <row r="815" spans="1:18" x14ac:dyDescent="0.2">
      <c r="A815" s="113"/>
      <c r="B815" s="200"/>
      <c r="C815" s="200"/>
      <c r="D815" s="201"/>
      <c r="E815" s="113"/>
      <c r="F815" s="113"/>
      <c r="G815" s="113"/>
      <c r="H815" s="113"/>
      <c r="I815" s="203"/>
      <c r="J815" s="203"/>
      <c r="K815" s="203"/>
      <c r="L815" s="203"/>
      <c r="M815" s="203"/>
      <c r="N815" s="203"/>
      <c r="O815" s="204"/>
      <c r="P815" s="204"/>
      <c r="Q815" s="201"/>
      <c r="R815" s="201"/>
    </row>
    <row r="816" spans="1:18" x14ac:dyDescent="0.2">
      <c r="A816" s="113"/>
      <c r="B816" s="200"/>
      <c r="C816" s="200"/>
      <c r="D816" s="201"/>
      <c r="E816" s="113"/>
      <c r="F816" s="113"/>
      <c r="G816" s="113"/>
      <c r="H816" s="113"/>
      <c r="I816" s="203"/>
      <c r="J816" s="203"/>
      <c r="K816" s="203"/>
      <c r="L816" s="203"/>
      <c r="M816" s="203"/>
      <c r="N816" s="203"/>
      <c r="O816" s="204"/>
      <c r="P816" s="204"/>
      <c r="Q816" s="201"/>
      <c r="R816" s="201"/>
    </row>
    <row r="817" spans="1:18" x14ac:dyDescent="0.2">
      <c r="A817" s="113"/>
      <c r="B817" s="200"/>
      <c r="C817" s="200"/>
      <c r="D817" s="201"/>
      <c r="E817" s="113"/>
      <c r="F817" s="113"/>
      <c r="G817" s="113"/>
      <c r="H817" s="113"/>
      <c r="I817" s="203"/>
      <c r="J817" s="203"/>
      <c r="K817" s="203"/>
      <c r="L817" s="203"/>
      <c r="M817" s="203"/>
      <c r="N817" s="203"/>
      <c r="O817" s="204"/>
      <c r="P817" s="204"/>
      <c r="Q817" s="201"/>
      <c r="R817" s="201"/>
    </row>
    <row r="818" spans="1:18" x14ac:dyDescent="0.2">
      <c r="A818" s="113"/>
      <c r="B818" s="200"/>
      <c r="C818" s="200"/>
      <c r="D818" s="201"/>
      <c r="E818" s="113"/>
      <c r="F818" s="113"/>
      <c r="G818" s="113"/>
      <c r="H818" s="113"/>
      <c r="I818" s="203"/>
      <c r="J818" s="203"/>
      <c r="K818" s="203"/>
      <c r="L818" s="203"/>
      <c r="M818" s="203"/>
      <c r="N818" s="203"/>
      <c r="O818" s="204"/>
      <c r="P818" s="204"/>
      <c r="Q818" s="201"/>
      <c r="R818" s="201"/>
    </row>
    <row r="819" spans="1:18" x14ac:dyDescent="0.2">
      <c r="A819" s="113"/>
      <c r="B819" s="200"/>
      <c r="C819" s="200"/>
      <c r="D819" s="201"/>
      <c r="E819" s="113"/>
      <c r="F819" s="113"/>
      <c r="G819" s="113"/>
      <c r="H819" s="113"/>
      <c r="I819" s="203"/>
      <c r="J819" s="203"/>
      <c r="K819" s="203"/>
      <c r="L819" s="203"/>
      <c r="M819" s="203"/>
      <c r="N819" s="203"/>
      <c r="O819" s="204"/>
      <c r="P819" s="204"/>
      <c r="Q819" s="201"/>
      <c r="R819" s="201"/>
    </row>
    <row r="820" spans="1:18" x14ac:dyDescent="0.2">
      <c r="A820" s="113"/>
      <c r="B820" s="200"/>
      <c r="C820" s="200"/>
      <c r="D820" s="201"/>
      <c r="E820" s="113"/>
      <c r="F820" s="113"/>
      <c r="G820" s="113"/>
      <c r="H820" s="113"/>
      <c r="I820" s="203"/>
      <c r="J820" s="203"/>
      <c r="K820" s="203"/>
      <c r="L820" s="203"/>
      <c r="M820" s="203"/>
      <c r="N820" s="203"/>
      <c r="O820" s="204"/>
      <c r="P820" s="204"/>
      <c r="Q820" s="201"/>
      <c r="R820" s="201"/>
    </row>
    <row r="821" spans="1:18" x14ac:dyDescent="0.2">
      <c r="A821" s="113"/>
      <c r="B821" s="200"/>
      <c r="C821" s="200"/>
      <c r="D821" s="201"/>
      <c r="E821" s="113"/>
      <c r="F821" s="113"/>
      <c r="G821" s="113"/>
      <c r="H821" s="113"/>
      <c r="I821" s="203"/>
      <c r="J821" s="203"/>
      <c r="K821" s="203"/>
      <c r="L821" s="203"/>
      <c r="M821" s="203"/>
      <c r="N821" s="203"/>
      <c r="O821" s="204"/>
      <c r="P821" s="204"/>
      <c r="Q821" s="201"/>
      <c r="R821" s="201"/>
    </row>
    <row r="822" spans="1:18" x14ac:dyDescent="0.2">
      <c r="A822" s="113"/>
      <c r="B822" s="200"/>
      <c r="C822" s="200"/>
      <c r="D822" s="201"/>
      <c r="E822" s="113"/>
      <c r="F822" s="113"/>
      <c r="G822" s="113"/>
      <c r="H822" s="113"/>
      <c r="I822" s="203"/>
      <c r="J822" s="203"/>
      <c r="K822" s="203"/>
      <c r="L822" s="203"/>
      <c r="M822" s="203"/>
      <c r="N822" s="203"/>
      <c r="O822" s="204"/>
      <c r="P822" s="204"/>
      <c r="Q822" s="201"/>
      <c r="R822" s="201"/>
    </row>
    <row r="823" spans="1:18" x14ac:dyDescent="0.2">
      <c r="A823" s="113"/>
      <c r="B823" s="200"/>
      <c r="C823" s="200"/>
      <c r="D823" s="201"/>
      <c r="E823" s="113"/>
      <c r="F823" s="113"/>
      <c r="G823" s="113"/>
      <c r="H823" s="113"/>
      <c r="I823" s="203"/>
      <c r="J823" s="203"/>
      <c r="K823" s="203"/>
      <c r="L823" s="203"/>
      <c r="M823" s="203"/>
      <c r="N823" s="203"/>
      <c r="O823" s="204"/>
      <c r="P823" s="204"/>
      <c r="Q823" s="201"/>
      <c r="R823" s="201"/>
    </row>
    <row r="824" spans="1:18" x14ac:dyDescent="0.2">
      <c r="A824" s="113"/>
      <c r="B824" s="200"/>
      <c r="C824" s="200"/>
      <c r="D824" s="201"/>
      <c r="E824" s="113"/>
      <c r="F824" s="113"/>
      <c r="G824" s="113"/>
      <c r="H824" s="113"/>
      <c r="I824" s="203"/>
      <c r="J824" s="203"/>
      <c r="K824" s="203"/>
      <c r="L824" s="203"/>
      <c r="M824" s="203"/>
      <c r="N824" s="203"/>
      <c r="O824" s="204"/>
      <c r="P824" s="204"/>
      <c r="Q824" s="201"/>
      <c r="R824" s="201"/>
    </row>
    <row r="825" spans="1:18" x14ac:dyDescent="0.2">
      <c r="A825" s="113"/>
      <c r="B825" s="200"/>
      <c r="C825" s="200"/>
      <c r="D825" s="201"/>
      <c r="E825" s="113"/>
      <c r="F825" s="113"/>
      <c r="G825" s="113"/>
      <c r="H825" s="113"/>
      <c r="I825" s="203"/>
      <c r="J825" s="203"/>
      <c r="K825" s="203"/>
      <c r="L825" s="203"/>
      <c r="M825" s="203"/>
      <c r="N825" s="203"/>
      <c r="O825" s="204"/>
      <c r="P825" s="204"/>
      <c r="Q825" s="201"/>
      <c r="R825" s="201"/>
    </row>
    <row r="826" spans="1:18" x14ac:dyDescent="0.2">
      <c r="A826" s="113"/>
      <c r="B826" s="200"/>
      <c r="C826" s="200"/>
      <c r="D826" s="201"/>
      <c r="E826" s="113"/>
      <c r="F826" s="113"/>
      <c r="G826" s="113"/>
      <c r="H826" s="113"/>
      <c r="I826" s="203"/>
      <c r="J826" s="203"/>
      <c r="K826" s="203"/>
      <c r="L826" s="203"/>
      <c r="M826" s="203"/>
      <c r="N826" s="203"/>
      <c r="O826" s="204"/>
      <c r="P826" s="204"/>
      <c r="Q826" s="201"/>
      <c r="R826" s="201"/>
    </row>
    <row r="827" spans="1:18" x14ac:dyDescent="0.2">
      <c r="A827" s="113"/>
      <c r="B827" s="200"/>
      <c r="C827" s="200"/>
      <c r="D827" s="201"/>
      <c r="E827" s="113"/>
      <c r="F827" s="113"/>
      <c r="G827" s="113"/>
      <c r="H827" s="113"/>
      <c r="I827" s="203"/>
      <c r="J827" s="203"/>
      <c r="K827" s="203"/>
      <c r="L827" s="203"/>
      <c r="M827" s="203"/>
      <c r="N827" s="203"/>
      <c r="O827" s="204"/>
      <c r="P827" s="204"/>
      <c r="Q827" s="201"/>
      <c r="R827" s="201"/>
    </row>
    <row r="828" spans="1:18" x14ac:dyDescent="0.2">
      <c r="A828" s="113"/>
      <c r="B828" s="200"/>
      <c r="C828" s="200"/>
      <c r="D828" s="201"/>
      <c r="E828" s="113"/>
      <c r="F828" s="113"/>
      <c r="G828" s="113"/>
      <c r="H828" s="113"/>
      <c r="I828" s="203"/>
      <c r="J828" s="203"/>
      <c r="K828" s="203"/>
      <c r="L828" s="203"/>
      <c r="M828" s="203"/>
      <c r="N828" s="203"/>
      <c r="O828" s="204"/>
      <c r="P828" s="204"/>
      <c r="Q828" s="201"/>
      <c r="R828" s="201"/>
    </row>
    <row r="829" spans="1:18" x14ac:dyDescent="0.2">
      <c r="A829" s="113"/>
      <c r="B829" s="200"/>
      <c r="C829" s="200"/>
      <c r="D829" s="201"/>
      <c r="E829" s="113"/>
      <c r="F829" s="113"/>
      <c r="G829" s="113"/>
      <c r="H829" s="113"/>
      <c r="I829" s="203"/>
      <c r="J829" s="203"/>
      <c r="K829" s="203"/>
      <c r="L829" s="203"/>
      <c r="M829" s="203"/>
      <c r="N829" s="203"/>
      <c r="O829" s="204"/>
      <c r="P829" s="204"/>
      <c r="Q829" s="201"/>
      <c r="R829" s="201"/>
    </row>
    <row r="830" spans="1:18" x14ac:dyDescent="0.2">
      <c r="A830" s="113"/>
      <c r="B830" s="200"/>
      <c r="C830" s="200"/>
      <c r="D830" s="201"/>
      <c r="E830" s="113"/>
      <c r="F830" s="113"/>
      <c r="G830" s="113"/>
      <c r="H830" s="113"/>
      <c r="I830" s="203"/>
      <c r="J830" s="203"/>
      <c r="K830" s="203"/>
      <c r="L830" s="203"/>
      <c r="M830" s="203"/>
      <c r="N830" s="203"/>
      <c r="O830" s="204"/>
      <c r="P830" s="204"/>
      <c r="Q830" s="201"/>
      <c r="R830" s="201"/>
    </row>
    <row r="831" spans="1:18" x14ac:dyDescent="0.2">
      <c r="A831" s="113"/>
      <c r="B831" s="200"/>
      <c r="C831" s="200"/>
      <c r="D831" s="201"/>
      <c r="E831" s="113"/>
      <c r="F831" s="113"/>
      <c r="G831" s="113"/>
      <c r="H831" s="113"/>
      <c r="I831" s="203"/>
      <c r="J831" s="203"/>
      <c r="K831" s="203"/>
      <c r="L831" s="203"/>
      <c r="M831" s="203"/>
      <c r="N831" s="203"/>
      <c r="O831" s="204"/>
      <c r="P831" s="204"/>
      <c r="Q831" s="201"/>
      <c r="R831" s="201"/>
    </row>
    <row r="832" spans="1:18" x14ac:dyDescent="0.2">
      <c r="A832" s="113"/>
      <c r="B832" s="200"/>
      <c r="C832" s="200"/>
      <c r="D832" s="201"/>
      <c r="E832" s="113"/>
      <c r="F832" s="113"/>
      <c r="G832" s="113"/>
      <c r="H832" s="113"/>
      <c r="I832" s="203"/>
      <c r="J832" s="203"/>
      <c r="K832" s="203"/>
      <c r="L832" s="203"/>
      <c r="M832" s="203"/>
      <c r="N832" s="203"/>
      <c r="O832" s="204"/>
      <c r="P832" s="204"/>
      <c r="Q832" s="201"/>
      <c r="R832" s="201"/>
    </row>
    <row r="833" spans="1:18" x14ac:dyDescent="0.2">
      <c r="A833" s="113"/>
      <c r="B833" s="200"/>
      <c r="C833" s="200"/>
      <c r="D833" s="201"/>
      <c r="E833" s="113"/>
      <c r="F833" s="113"/>
      <c r="G833" s="113"/>
      <c r="H833" s="113"/>
      <c r="I833" s="203"/>
      <c r="J833" s="203"/>
      <c r="K833" s="203"/>
      <c r="L833" s="203"/>
      <c r="M833" s="203"/>
      <c r="N833" s="203"/>
      <c r="O833" s="204"/>
      <c r="P833" s="204"/>
      <c r="Q833" s="201"/>
      <c r="R833" s="201"/>
    </row>
    <row r="834" spans="1:18" x14ac:dyDescent="0.2">
      <c r="A834" s="113"/>
      <c r="B834" s="200"/>
      <c r="C834" s="200"/>
      <c r="D834" s="201"/>
      <c r="E834" s="113"/>
      <c r="F834" s="113"/>
      <c r="G834" s="113"/>
      <c r="H834" s="113"/>
      <c r="I834" s="203"/>
      <c r="J834" s="203"/>
      <c r="K834" s="203"/>
      <c r="L834" s="203"/>
      <c r="M834" s="203"/>
      <c r="N834" s="203"/>
      <c r="O834" s="204"/>
      <c r="P834" s="204"/>
      <c r="Q834" s="201"/>
      <c r="R834" s="201"/>
    </row>
    <row r="835" spans="1:18" x14ac:dyDescent="0.2">
      <c r="A835" s="113"/>
      <c r="B835" s="200"/>
      <c r="C835" s="200"/>
      <c r="D835" s="201"/>
      <c r="E835" s="113"/>
      <c r="F835" s="113"/>
      <c r="G835" s="113"/>
      <c r="H835" s="113"/>
      <c r="I835" s="203"/>
      <c r="J835" s="203"/>
      <c r="K835" s="203"/>
      <c r="L835" s="203"/>
      <c r="M835" s="203"/>
      <c r="N835" s="203"/>
      <c r="O835" s="204"/>
      <c r="P835" s="204"/>
      <c r="Q835" s="201"/>
      <c r="R835" s="201"/>
    </row>
    <row r="836" spans="1:18" x14ac:dyDescent="0.2">
      <c r="A836" s="113"/>
      <c r="B836" s="200"/>
      <c r="C836" s="200"/>
      <c r="D836" s="201"/>
      <c r="E836" s="113"/>
      <c r="F836" s="113"/>
      <c r="G836" s="113"/>
      <c r="H836" s="113"/>
      <c r="I836" s="203"/>
      <c r="J836" s="203"/>
      <c r="K836" s="203"/>
      <c r="L836" s="203"/>
      <c r="M836" s="203"/>
      <c r="N836" s="203"/>
      <c r="O836" s="204"/>
      <c r="P836" s="204"/>
      <c r="Q836" s="201"/>
      <c r="R836" s="201"/>
    </row>
    <row r="837" spans="1:18" x14ac:dyDescent="0.2">
      <c r="A837" s="113"/>
      <c r="B837" s="200"/>
      <c r="C837" s="200"/>
      <c r="D837" s="201"/>
      <c r="E837" s="113"/>
      <c r="F837" s="113"/>
      <c r="G837" s="113"/>
      <c r="H837" s="113"/>
      <c r="I837" s="203"/>
      <c r="J837" s="203"/>
      <c r="K837" s="203"/>
      <c r="L837" s="203"/>
      <c r="M837" s="203"/>
      <c r="N837" s="203"/>
      <c r="O837" s="204"/>
      <c r="P837" s="204"/>
      <c r="Q837" s="201"/>
      <c r="R837" s="201"/>
    </row>
    <row r="838" spans="1:18" x14ac:dyDescent="0.2">
      <c r="A838" s="113"/>
      <c r="B838" s="200"/>
      <c r="C838" s="200"/>
      <c r="D838" s="201"/>
      <c r="E838" s="113"/>
      <c r="F838" s="113"/>
      <c r="G838" s="113"/>
      <c r="H838" s="113"/>
      <c r="I838" s="203"/>
      <c r="J838" s="203"/>
      <c r="K838" s="203"/>
      <c r="L838" s="203"/>
      <c r="M838" s="203"/>
      <c r="N838" s="203"/>
      <c r="O838" s="204"/>
      <c r="P838" s="204"/>
      <c r="Q838" s="201"/>
      <c r="R838" s="201"/>
    </row>
    <row r="839" spans="1:18" x14ac:dyDescent="0.2">
      <c r="A839" s="113"/>
      <c r="B839" s="200"/>
      <c r="C839" s="200"/>
      <c r="D839" s="201"/>
      <c r="E839" s="113"/>
      <c r="F839" s="113"/>
      <c r="G839" s="113"/>
      <c r="H839" s="113"/>
      <c r="I839" s="203"/>
      <c r="J839" s="203"/>
      <c r="K839" s="203"/>
      <c r="L839" s="203"/>
      <c r="M839" s="203"/>
      <c r="N839" s="203"/>
      <c r="O839" s="204"/>
      <c r="P839" s="204"/>
      <c r="Q839" s="201"/>
      <c r="R839" s="201"/>
    </row>
    <row r="840" spans="1:18" x14ac:dyDescent="0.2">
      <c r="A840" s="113"/>
      <c r="B840" s="200"/>
      <c r="C840" s="200"/>
      <c r="D840" s="201"/>
      <c r="E840" s="113"/>
      <c r="F840" s="113"/>
      <c r="G840" s="113"/>
      <c r="H840" s="113"/>
      <c r="I840" s="203"/>
      <c r="J840" s="203"/>
      <c r="K840" s="203"/>
      <c r="L840" s="203"/>
      <c r="M840" s="203"/>
      <c r="N840" s="203"/>
      <c r="O840" s="204"/>
      <c r="P840" s="204"/>
      <c r="Q840" s="201"/>
      <c r="R840" s="201"/>
    </row>
    <row r="841" spans="1:18" x14ac:dyDescent="0.2">
      <c r="A841" s="113"/>
      <c r="B841" s="200"/>
      <c r="C841" s="200"/>
      <c r="D841" s="201"/>
      <c r="E841" s="113"/>
      <c r="F841" s="113"/>
      <c r="G841" s="113"/>
      <c r="H841" s="113"/>
      <c r="I841" s="203"/>
      <c r="J841" s="203"/>
      <c r="K841" s="203"/>
      <c r="L841" s="203"/>
      <c r="M841" s="203"/>
      <c r="N841" s="203"/>
      <c r="O841" s="204"/>
      <c r="P841" s="204"/>
      <c r="Q841" s="201"/>
      <c r="R841" s="201"/>
    </row>
    <row r="842" spans="1:18" x14ac:dyDescent="0.2">
      <c r="A842" s="113"/>
      <c r="B842" s="200"/>
      <c r="C842" s="200"/>
      <c r="D842" s="201"/>
      <c r="E842" s="113"/>
      <c r="F842" s="113"/>
      <c r="G842" s="113"/>
      <c r="H842" s="113"/>
      <c r="I842" s="203"/>
      <c r="J842" s="203"/>
      <c r="K842" s="203"/>
      <c r="L842" s="203"/>
      <c r="M842" s="203"/>
      <c r="N842" s="203"/>
      <c r="O842" s="204"/>
      <c r="P842" s="204"/>
      <c r="Q842" s="201"/>
      <c r="R842" s="201"/>
    </row>
    <row r="843" spans="1:18" x14ac:dyDescent="0.2">
      <c r="A843" s="113"/>
      <c r="B843" s="200"/>
      <c r="C843" s="200"/>
      <c r="D843" s="201"/>
      <c r="E843" s="113"/>
      <c r="F843" s="113"/>
      <c r="G843" s="113"/>
      <c r="H843" s="113"/>
      <c r="I843" s="203"/>
      <c r="J843" s="203"/>
      <c r="K843" s="203"/>
      <c r="L843" s="203"/>
      <c r="M843" s="203"/>
      <c r="N843" s="203"/>
      <c r="O843" s="204"/>
      <c r="P843" s="204"/>
      <c r="Q843" s="201"/>
      <c r="R843" s="201"/>
    </row>
    <row r="844" spans="1:18" x14ac:dyDescent="0.2">
      <c r="A844" s="113"/>
      <c r="B844" s="200"/>
      <c r="C844" s="200"/>
      <c r="D844" s="201"/>
      <c r="E844" s="113"/>
      <c r="F844" s="113"/>
      <c r="G844" s="113"/>
      <c r="H844" s="113"/>
      <c r="I844" s="203"/>
      <c r="J844" s="203"/>
      <c r="K844" s="203"/>
      <c r="L844" s="203"/>
      <c r="M844" s="203"/>
      <c r="N844" s="203"/>
      <c r="O844" s="204"/>
      <c r="P844" s="204"/>
      <c r="Q844" s="201"/>
      <c r="R844" s="201"/>
    </row>
    <row r="845" spans="1:18" x14ac:dyDescent="0.2">
      <c r="A845" s="113"/>
      <c r="B845" s="200"/>
      <c r="C845" s="200"/>
      <c r="D845" s="201"/>
      <c r="E845" s="113"/>
      <c r="F845" s="113"/>
      <c r="G845" s="113"/>
      <c r="H845" s="113"/>
      <c r="I845" s="203"/>
      <c r="J845" s="203"/>
      <c r="K845" s="203"/>
      <c r="L845" s="203"/>
      <c r="M845" s="203"/>
      <c r="N845" s="203"/>
      <c r="O845" s="204"/>
      <c r="P845" s="204"/>
      <c r="Q845" s="201"/>
      <c r="R845" s="201"/>
    </row>
    <row r="846" spans="1:18" x14ac:dyDescent="0.2">
      <c r="A846" s="113"/>
      <c r="B846" s="200"/>
      <c r="C846" s="200"/>
      <c r="D846" s="201"/>
      <c r="E846" s="113"/>
      <c r="F846" s="113"/>
      <c r="G846" s="113"/>
      <c r="H846" s="113"/>
      <c r="I846" s="203"/>
      <c r="J846" s="203"/>
      <c r="K846" s="203"/>
      <c r="L846" s="203"/>
      <c r="M846" s="203"/>
      <c r="N846" s="203"/>
      <c r="O846" s="204"/>
      <c r="P846" s="204"/>
      <c r="Q846" s="201"/>
      <c r="R846" s="201"/>
    </row>
    <row r="847" spans="1:18" x14ac:dyDescent="0.2">
      <c r="A847" s="113"/>
      <c r="B847" s="200"/>
      <c r="C847" s="200"/>
      <c r="D847" s="201"/>
      <c r="E847" s="113"/>
      <c r="F847" s="113"/>
      <c r="G847" s="113"/>
      <c r="H847" s="113"/>
      <c r="I847" s="203"/>
      <c r="J847" s="203"/>
      <c r="K847" s="203"/>
      <c r="L847" s="203"/>
      <c r="M847" s="203"/>
      <c r="N847" s="203"/>
      <c r="O847" s="204"/>
      <c r="P847" s="204"/>
      <c r="Q847" s="201"/>
      <c r="R847" s="201"/>
    </row>
    <row r="848" spans="1:18" x14ac:dyDescent="0.2">
      <c r="A848" s="113"/>
      <c r="B848" s="200"/>
      <c r="C848" s="200"/>
      <c r="D848" s="201"/>
      <c r="E848" s="113"/>
      <c r="F848" s="113"/>
      <c r="G848" s="113"/>
      <c r="H848" s="113"/>
      <c r="I848" s="203"/>
      <c r="J848" s="203"/>
      <c r="K848" s="203"/>
      <c r="L848" s="203"/>
      <c r="M848" s="203"/>
      <c r="N848" s="203"/>
      <c r="O848" s="204"/>
      <c r="P848" s="204"/>
      <c r="Q848" s="201"/>
      <c r="R848" s="201"/>
    </row>
    <row r="849" spans="1:18" x14ac:dyDescent="0.2">
      <c r="A849" s="113"/>
      <c r="B849" s="200"/>
      <c r="C849" s="200"/>
      <c r="D849" s="201"/>
      <c r="E849" s="113"/>
      <c r="F849" s="113"/>
      <c r="G849" s="113"/>
      <c r="H849" s="113"/>
      <c r="I849" s="203"/>
      <c r="J849" s="203"/>
      <c r="K849" s="203"/>
      <c r="L849" s="203"/>
      <c r="M849" s="203"/>
      <c r="N849" s="203"/>
      <c r="O849" s="204"/>
      <c r="P849" s="204"/>
      <c r="Q849" s="201"/>
      <c r="R849" s="201"/>
    </row>
    <row r="850" spans="1:18" x14ac:dyDescent="0.2">
      <c r="A850" s="113"/>
      <c r="B850" s="200"/>
      <c r="C850" s="200"/>
      <c r="D850" s="201"/>
      <c r="E850" s="113"/>
      <c r="F850" s="113"/>
      <c r="G850" s="113"/>
      <c r="H850" s="113"/>
      <c r="I850" s="203"/>
      <c r="J850" s="203"/>
      <c r="K850" s="203"/>
      <c r="L850" s="203"/>
      <c r="M850" s="203"/>
      <c r="N850" s="203"/>
      <c r="O850" s="204"/>
      <c r="P850" s="204"/>
      <c r="Q850" s="201"/>
      <c r="R850" s="201"/>
    </row>
    <row r="851" spans="1:18" x14ac:dyDescent="0.2">
      <c r="A851" s="113"/>
      <c r="B851" s="200"/>
      <c r="C851" s="200"/>
      <c r="D851" s="201"/>
      <c r="E851" s="113"/>
      <c r="F851" s="113"/>
      <c r="G851" s="113"/>
      <c r="H851" s="113"/>
      <c r="I851" s="203"/>
      <c r="J851" s="203"/>
      <c r="K851" s="203"/>
      <c r="L851" s="203"/>
      <c r="M851" s="203"/>
      <c r="N851" s="203"/>
      <c r="O851" s="204"/>
      <c r="P851" s="204"/>
      <c r="Q851" s="201"/>
      <c r="R851" s="201"/>
    </row>
    <row r="852" spans="1:18" x14ac:dyDescent="0.2">
      <c r="A852" s="113"/>
      <c r="B852" s="200"/>
      <c r="C852" s="200"/>
      <c r="D852" s="201"/>
      <c r="E852" s="113"/>
      <c r="F852" s="113"/>
      <c r="G852" s="113"/>
      <c r="H852" s="113"/>
      <c r="I852" s="203"/>
      <c r="J852" s="203"/>
      <c r="K852" s="203"/>
      <c r="L852" s="203"/>
      <c r="M852" s="203"/>
      <c r="N852" s="203"/>
      <c r="O852" s="204"/>
      <c r="P852" s="204"/>
      <c r="Q852" s="201"/>
      <c r="R852" s="201"/>
    </row>
    <row r="853" spans="1:18" x14ac:dyDescent="0.2">
      <c r="A853" s="113"/>
      <c r="B853" s="200"/>
      <c r="C853" s="200"/>
      <c r="D853" s="201"/>
      <c r="E853" s="113"/>
      <c r="F853" s="113"/>
      <c r="G853" s="113"/>
      <c r="H853" s="113"/>
      <c r="I853" s="203"/>
      <c r="J853" s="203"/>
      <c r="K853" s="203"/>
      <c r="L853" s="203"/>
      <c r="M853" s="203"/>
      <c r="N853" s="203"/>
      <c r="O853" s="204"/>
      <c r="P853" s="204"/>
      <c r="Q853" s="201"/>
      <c r="R853" s="201"/>
    </row>
    <row r="854" spans="1:18" x14ac:dyDescent="0.2">
      <c r="A854" s="113"/>
      <c r="B854" s="200"/>
      <c r="C854" s="200"/>
      <c r="D854" s="201"/>
      <c r="E854" s="113"/>
      <c r="F854" s="113"/>
      <c r="G854" s="113"/>
      <c r="H854" s="113"/>
      <c r="I854" s="203"/>
      <c r="J854" s="203"/>
      <c r="K854" s="203"/>
      <c r="L854" s="203"/>
      <c r="M854" s="203"/>
      <c r="N854" s="203"/>
      <c r="O854" s="204"/>
      <c r="P854" s="204"/>
      <c r="Q854" s="201"/>
      <c r="R854" s="201"/>
    </row>
    <row r="855" spans="1:18" x14ac:dyDescent="0.2">
      <c r="A855" s="113"/>
      <c r="B855" s="200"/>
      <c r="C855" s="200"/>
      <c r="D855" s="201"/>
      <c r="E855" s="113"/>
      <c r="F855" s="113"/>
      <c r="G855" s="113"/>
      <c r="H855" s="113"/>
      <c r="I855" s="203"/>
      <c r="J855" s="203"/>
      <c r="K855" s="203"/>
      <c r="L855" s="203"/>
      <c r="M855" s="203"/>
      <c r="N855" s="203"/>
      <c r="O855" s="204"/>
      <c r="P855" s="204"/>
      <c r="Q855" s="201"/>
      <c r="R855" s="201"/>
    </row>
    <row r="856" spans="1:18" x14ac:dyDescent="0.2">
      <c r="A856" s="113"/>
      <c r="B856" s="200"/>
      <c r="C856" s="200"/>
      <c r="D856" s="201"/>
      <c r="E856" s="113"/>
      <c r="F856" s="113"/>
      <c r="G856" s="113"/>
      <c r="H856" s="113"/>
      <c r="I856" s="203"/>
      <c r="J856" s="203"/>
      <c r="K856" s="203"/>
      <c r="L856" s="203"/>
      <c r="M856" s="203"/>
      <c r="N856" s="203"/>
      <c r="O856" s="204"/>
      <c r="P856" s="204"/>
      <c r="Q856" s="201"/>
      <c r="R856" s="201"/>
    </row>
    <row r="857" spans="1:18" x14ac:dyDescent="0.2">
      <c r="A857" s="113"/>
      <c r="B857" s="200"/>
      <c r="C857" s="200"/>
      <c r="D857" s="201"/>
      <c r="E857" s="113"/>
      <c r="F857" s="113"/>
      <c r="G857" s="113"/>
      <c r="H857" s="113"/>
      <c r="I857" s="203"/>
      <c r="J857" s="203"/>
      <c r="K857" s="203"/>
      <c r="L857" s="203"/>
      <c r="M857" s="203"/>
      <c r="N857" s="203"/>
      <c r="O857" s="204"/>
      <c r="P857" s="204"/>
      <c r="Q857" s="201"/>
      <c r="R857" s="201"/>
    </row>
    <row r="858" spans="1:18" x14ac:dyDescent="0.2">
      <c r="A858" s="113"/>
      <c r="B858" s="200"/>
      <c r="C858" s="200"/>
      <c r="D858" s="201"/>
      <c r="E858" s="113"/>
      <c r="F858" s="113"/>
      <c r="G858" s="113"/>
      <c r="H858" s="113"/>
      <c r="I858" s="203"/>
      <c r="J858" s="203"/>
      <c r="K858" s="203"/>
      <c r="L858" s="203"/>
      <c r="M858" s="203"/>
      <c r="N858" s="203"/>
      <c r="O858" s="204"/>
      <c r="P858" s="204"/>
      <c r="Q858" s="201"/>
      <c r="R858" s="201"/>
    </row>
    <row r="859" spans="1:18" x14ac:dyDescent="0.2">
      <c r="A859" s="113"/>
      <c r="B859" s="200"/>
      <c r="C859" s="200"/>
      <c r="D859" s="201"/>
      <c r="E859" s="113"/>
      <c r="F859" s="113"/>
      <c r="G859" s="113"/>
      <c r="H859" s="113"/>
      <c r="I859" s="203"/>
      <c r="J859" s="203"/>
      <c r="K859" s="203"/>
      <c r="L859" s="203"/>
      <c r="M859" s="203"/>
      <c r="N859" s="203"/>
      <c r="O859" s="204"/>
      <c r="P859" s="204"/>
      <c r="Q859" s="201"/>
      <c r="R859" s="201"/>
    </row>
    <row r="860" spans="1:18" x14ac:dyDescent="0.2">
      <c r="A860" s="113"/>
      <c r="B860" s="200"/>
      <c r="C860" s="200"/>
      <c r="D860" s="201"/>
      <c r="E860" s="113"/>
      <c r="F860" s="113"/>
      <c r="G860" s="113"/>
      <c r="H860" s="113"/>
      <c r="I860" s="203"/>
      <c r="J860" s="203"/>
      <c r="K860" s="203"/>
      <c r="L860" s="203"/>
      <c r="M860" s="203"/>
      <c r="N860" s="203"/>
      <c r="O860" s="204"/>
      <c r="P860" s="204"/>
      <c r="Q860" s="201"/>
      <c r="R860" s="201"/>
    </row>
    <row r="861" spans="1:18" x14ac:dyDescent="0.2">
      <c r="A861" s="113"/>
      <c r="B861" s="200"/>
      <c r="C861" s="200"/>
      <c r="D861" s="201"/>
      <c r="E861" s="113"/>
      <c r="F861" s="113"/>
      <c r="G861" s="113"/>
      <c r="H861" s="113"/>
      <c r="I861" s="203"/>
      <c r="J861" s="203"/>
      <c r="K861" s="203"/>
      <c r="L861" s="203"/>
      <c r="M861" s="203"/>
      <c r="N861" s="203"/>
      <c r="O861" s="204"/>
      <c r="P861" s="204"/>
      <c r="Q861" s="201"/>
      <c r="R861" s="201"/>
    </row>
    <row r="862" spans="1:18" x14ac:dyDescent="0.2">
      <c r="A862" s="113"/>
      <c r="B862" s="200"/>
      <c r="C862" s="200"/>
      <c r="D862" s="201"/>
      <c r="E862" s="113"/>
      <c r="F862" s="113"/>
      <c r="G862" s="113"/>
      <c r="H862" s="113"/>
      <c r="I862" s="203"/>
      <c r="J862" s="203"/>
      <c r="K862" s="203"/>
      <c r="L862" s="203"/>
      <c r="M862" s="203"/>
      <c r="N862" s="203"/>
      <c r="O862" s="204"/>
      <c r="P862" s="204"/>
      <c r="Q862" s="201"/>
      <c r="R862" s="201"/>
    </row>
    <row r="863" spans="1:18" x14ac:dyDescent="0.2">
      <c r="A863" s="113"/>
      <c r="B863" s="200"/>
      <c r="C863" s="200"/>
      <c r="D863" s="201"/>
      <c r="E863" s="113"/>
      <c r="F863" s="113"/>
      <c r="G863" s="113"/>
      <c r="H863" s="113"/>
      <c r="I863" s="203"/>
      <c r="J863" s="203"/>
      <c r="K863" s="203"/>
      <c r="L863" s="203"/>
      <c r="M863" s="203"/>
      <c r="N863" s="203"/>
      <c r="O863" s="204"/>
      <c r="P863" s="204"/>
      <c r="Q863" s="201"/>
      <c r="R863" s="201"/>
    </row>
    <row r="864" spans="1:18" x14ac:dyDescent="0.2">
      <c r="A864" s="113"/>
      <c r="B864" s="200"/>
      <c r="C864" s="200"/>
      <c r="D864" s="201"/>
      <c r="E864" s="113"/>
      <c r="F864" s="113"/>
      <c r="G864" s="113"/>
      <c r="H864" s="113"/>
      <c r="I864" s="203"/>
      <c r="J864" s="203"/>
      <c r="K864" s="203"/>
      <c r="L864" s="203"/>
      <c r="M864" s="203"/>
      <c r="N864" s="203"/>
      <c r="O864" s="204"/>
      <c r="P864" s="204"/>
      <c r="Q864" s="201"/>
      <c r="R864" s="201"/>
    </row>
    <row r="865" spans="1:18" x14ac:dyDescent="0.2">
      <c r="A865" s="113"/>
      <c r="B865" s="200"/>
      <c r="C865" s="200"/>
      <c r="D865" s="201"/>
      <c r="E865" s="113"/>
      <c r="F865" s="113"/>
      <c r="G865" s="113"/>
      <c r="H865" s="113"/>
      <c r="I865" s="203"/>
      <c r="J865" s="203"/>
      <c r="K865" s="203"/>
      <c r="L865" s="203"/>
      <c r="M865" s="203"/>
      <c r="N865" s="203"/>
      <c r="O865" s="204"/>
      <c r="P865" s="204"/>
      <c r="Q865" s="201"/>
      <c r="R865" s="201"/>
    </row>
    <row r="866" spans="1:18" x14ac:dyDescent="0.2">
      <c r="A866" s="113"/>
      <c r="B866" s="200"/>
      <c r="C866" s="200"/>
      <c r="D866" s="201"/>
      <c r="E866" s="113"/>
      <c r="F866" s="113"/>
      <c r="G866" s="113"/>
      <c r="H866" s="113"/>
      <c r="I866" s="203"/>
      <c r="J866" s="203"/>
      <c r="K866" s="203"/>
      <c r="L866" s="203"/>
      <c r="M866" s="203"/>
      <c r="N866" s="203"/>
      <c r="O866" s="204"/>
      <c r="P866" s="204"/>
      <c r="Q866" s="201"/>
      <c r="R866" s="201"/>
    </row>
    <row r="867" spans="1:18" x14ac:dyDescent="0.2">
      <c r="A867" s="113"/>
      <c r="B867" s="200"/>
      <c r="C867" s="200"/>
      <c r="D867" s="201"/>
      <c r="E867" s="113"/>
      <c r="F867" s="113"/>
      <c r="G867" s="113"/>
      <c r="H867" s="113"/>
      <c r="I867" s="203"/>
      <c r="J867" s="203"/>
      <c r="K867" s="203"/>
      <c r="L867" s="203"/>
      <c r="M867" s="203"/>
      <c r="N867" s="203"/>
      <c r="O867" s="204"/>
      <c r="P867" s="204"/>
      <c r="Q867" s="201"/>
      <c r="R867" s="201"/>
    </row>
    <row r="868" spans="1:18" x14ac:dyDescent="0.2">
      <c r="A868" s="113"/>
      <c r="B868" s="200"/>
      <c r="C868" s="200"/>
      <c r="D868" s="201"/>
      <c r="E868" s="113"/>
      <c r="F868" s="113"/>
      <c r="G868" s="113"/>
      <c r="H868" s="113"/>
      <c r="I868" s="203"/>
      <c r="J868" s="203"/>
      <c r="K868" s="203"/>
      <c r="L868" s="203"/>
      <c r="M868" s="203"/>
      <c r="N868" s="203"/>
      <c r="O868" s="204"/>
      <c r="P868" s="204"/>
      <c r="Q868" s="201"/>
      <c r="R868" s="201"/>
    </row>
    <row r="869" spans="1:18" x14ac:dyDescent="0.2">
      <c r="A869" s="113"/>
      <c r="B869" s="200"/>
      <c r="C869" s="200"/>
      <c r="D869" s="201"/>
      <c r="E869" s="113"/>
      <c r="F869" s="113"/>
      <c r="G869" s="113"/>
      <c r="H869" s="113"/>
      <c r="I869" s="203"/>
      <c r="J869" s="203"/>
      <c r="K869" s="203"/>
      <c r="L869" s="203"/>
      <c r="M869" s="203"/>
      <c r="N869" s="203"/>
      <c r="O869" s="204"/>
      <c r="P869" s="204"/>
      <c r="Q869" s="201"/>
      <c r="R869" s="201"/>
    </row>
    <row r="870" spans="1:18" x14ac:dyDescent="0.2">
      <c r="A870" s="113"/>
      <c r="B870" s="200"/>
      <c r="C870" s="200"/>
      <c r="D870" s="201"/>
      <c r="E870" s="113"/>
      <c r="F870" s="113"/>
      <c r="G870" s="113"/>
      <c r="H870" s="113"/>
      <c r="I870" s="203"/>
      <c r="J870" s="203"/>
      <c r="K870" s="203"/>
      <c r="L870" s="203"/>
      <c r="M870" s="203"/>
      <c r="N870" s="203"/>
      <c r="O870" s="204"/>
      <c r="P870" s="204"/>
      <c r="Q870" s="201"/>
      <c r="R870" s="201"/>
    </row>
    <row r="871" spans="1:18" x14ac:dyDescent="0.2">
      <c r="A871" s="113"/>
      <c r="B871" s="200"/>
      <c r="C871" s="200"/>
      <c r="D871" s="201"/>
      <c r="E871" s="113"/>
      <c r="F871" s="113"/>
      <c r="G871" s="113"/>
      <c r="H871" s="113"/>
      <c r="I871" s="203"/>
      <c r="J871" s="203"/>
      <c r="K871" s="203"/>
      <c r="L871" s="203"/>
      <c r="M871" s="203"/>
      <c r="N871" s="203"/>
      <c r="O871" s="204"/>
      <c r="P871" s="204"/>
      <c r="Q871" s="201"/>
      <c r="R871" s="201"/>
    </row>
    <row r="872" spans="1:18" x14ac:dyDescent="0.2">
      <c r="A872" s="113"/>
      <c r="B872" s="200"/>
      <c r="C872" s="200"/>
      <c r="D872" s="201"/>
      <c r="E872" s="113"/>
      <c r="F872" s="113"/>
      <c r="G872" s="113"/>
      <c r="H872" s="113"/>
      <c r="I872" s="203"/>
      <c r="J872" s="203"/>
      <c r="K872" s="203"/>
      <c r="L872" s="203"/>
      <c r="M872" s="203"/>
      <c r="N872" s="203"/>
      <c r="O872" s="204"/>
      <c r="P872" s="204"/>
      <c r="Q872" s="201"/>
      <c r="R872" s="201"/>
    </row>
    <row r="873" spans="1:18" x14ac:dyDescent="0.2">
      <c r="A873" s="113"/>
      <c r="B873" s="200"/>
      <c r="C873" s="200"/>
      <c r="D873" s="201"/>
      <c r="E873" s="113"/>
      <c r="F873" s="113"/>
      <c r="G873" s="113"/>
      <c r="H873" s="113"/>
      <c r="I873" s="203"/>
      <c r="J873" s="203"/>
      <c r="K873" s="203"/>
      <c r="L873" s="203"/>
      <c r="M873" s="203"/>
      <c r="N873" s="203"/>
      <c r="O873" s="204"/>
      <c r="P873" s="204"/>
      <c r="Q873" s="201"/>
      <c r="R873" s="201"/>
    </row>
    <row r="874" spans="1:18" x14ac:dyDescent="0.2">
      <c r="A874" s="113"/>
      <c r="B874" s="200"/>
      <c r="C874" s="200"/>
      <c r="D874" s="201"/>
      <c r="E874" s="113"/>
      <c r="F874" s="113"/>
      <c r="G874" s="113"/>
      <c r="H874" s="113"/>
      <c r="I874" s="203"/>
      <c r="J874" s="203"/>
      <c r="K874" s="203"/>
      <c r="L874" s="203"/>
      <c r="M874" s="203"/>
      <c r="N874" s="203"/>
      <c r="O874" s="204"/>
      <c r="P874" s="204"/>
      <c r="Q874" s="201"/>
      <c r="R874" s="201"/>
    </row>
    <row r="875" spans="1:18" x14ac:dyDescent="0.2">
      <c r="A875" s="113"/>
      <c r="B875" s="200"/>
      <c r="C875" s="200"/>
      <c r="D875" s="201"/>
      <c r="E875" s="113"/>
      <c r="F875" s="113"/>
      <c r="G875" s="113"/>
      <c r="H875" s="113"/>
      <c r="I875" s="203"/>
      <c r="J875" s="203"/>
      <c r="K875" s="203"/>
      <c r="L875" s="203"/>
      <c r="M875" s="203"/>
      <c r="N875" s="203"/>
      <c r="O875" s="204"/>
      <c r="P875" s="204"/>
      <c r="Q875" s="201"/>
      <c r="R875" s="201"/>
    </row>
    <row r="876" spans="1:18" x14ac:dyDescent="0.2">
      <c r="A876" s="113"/>
      <c r="B876" s="200"/>
      <c r="C876" s="200"/>
      <c r="D876" s="201"/>
      <c r="E876" s="113"/>
      <c r="F876" s="113"/>
      <c r="G876" s="113"/>
      <c r="H876" s="113"/>
      <c r="I876" s="203"/>
      <c r="J876" s="203"/>
      <c r="K876" s="203"/>
      <c r="L876" s="203"/>
      <c r="M876" s="203"/>
      <c r="N876" s="203"/>
      <c r="O876" s="204"/>
      <c r="P876" s="204"/>
      <c r="Q876" s="201"/>
      <c r="R876" s="201"/>
    </row>
    <row r="877" spans="1:18" x14ac:dyDescent="0.2">
      <c r="A877" s="113"/>
      <c r="B877" s="200"/>
      <c r="C877" s="200"/>
      <c r="D877" s="201"/>
      <c r="E877" s="113"/>
      <c r="F877" s="113"/>
      <c r="G877" s="113"/>
      <c r="H877" s="113"/>
      <c r="I877" s="203"/>
      <c r="J877" s="203"/>
      <c r="K877" s="203"/>
      <c r="L877" s="203"/>
      <c r="M877" s="203"/>
      <c r="N877" s="203"/>
      <c r="O877" s="204"/>
      <c r="P877" s="204"/>
      <c r="Q877" s="201"/>
      <c r="R877" s="201"/>
    </row>
    <row r="878" spans="1:18" x14ac:dyDescent="0.2">
      <c r="A878" s="113"/>
      <c r="B878" s="200"/>
      <c r="C878" s="200"/>
      <c r="D878" s="201"/>
      <c r="E878" s="113"/>
      <c r="F878" s="113"/>
      <c r="G878" s="113"/>
      <c r="H878" s="113"/>
      <c r="I878" s="203"/>
      <c r="J878" s="203"/>
      <c r="K878" s="203"/>
      <c r="L878" s="203"/>
      <c r="M878" s="203"/>
      <c r="N878" s="203"/>
      <c r="O878" s="204"/>
      <c r="P878" s="204"/>
      <c r="Q878" s="201"/>
      <c r="R878" s="201"/>
    </row>
    <row r="879" spans="1:18" x14ac:dyDescent="0.2">
      <c r="A879" s="113"/>
      <c r="B879" s="200"/>
      <c r="C879" s="200"/>
      <c r="D879" s="201"/>
      <c r="E879" s="113"/>
      <c r="F879" s="113"/>
      <c r="G879" s="113"/>
      <c r="H879" s="113"/>
      <c r="I879" s="203"/>
      <c r="J879" s="203"/>
      <c r="K879" s="203"/>
      <c r="L879" s="203"/>
      <c r="M879" s="203"/>
      <c r="N879" s="203"/>
      <c r="O879" s="204"/>
      <c r="P879" s="204"/>
      <c r="Q879" s="201"/>
      <c r="R879" s="201"/>
    </row>
    <row r="880" spans="1:18" x14ac:dyDescent="0.2">
      <c r="A880" s="113"/>
      <c r="B880" s="200"/>
      <c r="C880" s="200"/>
      <c r="D880" s="201"/>
      <c r="E880" s="113"/>
      <c r="F880" s="113"/>
      <c r="G880" s="113"/>
      <c r="H880" s="113"/>
      <c r="I880" s="203"/>
      <c r="J880" s="203"/>
      <c r="K880" s="203"/>
      <c r="L880" s="203"/>
      <c r="M880" s="203"/>
      <c r="N880" s="203"/>
      <c r="O880" s="204"/>
      <c r="P880" s="204"/>
      <c r="Q880" s="201"/>
      <c r="R880" s="201"/>
    </row>
    <row r="881" spans="1:18" x14ac:dyDescent="0.2">
      <c r="A881" s="113"/>
      <c r="B881" s="200"/>
      <c r="C881" s="200"/>
      <c r="D881" s="201"/>
      <c r="E881" s="113"/>
      <c r="F881" s="113"/>
      <c r="G881" s="113"/>
      <c r="H881" s="113"/>
      <c r="I881" s="203"/>
      <c r="J881" s="203"/>
      <c r="K881" s="203"/>
      <c r="L881" s="203"/>
      <c r="M881" s="203"/>
      <c r="N881" s="203"/>
      <c r="O881" s="204"/>
      <c r="P881" s="204"/>
      <c r="Q881" s="201"/>
      <c r="R881" s="201"/>
    </row>
    <row r="882" spans="1:18" x14ac:dyDescent="0.2">
      <c r="A882" s="113"/>
      <c r="B882" s="200"/>
      <c r="C882" s="200"/>
      <c r="D882" s="201"/>
      <c r="E882" s="113"/>
      <c r="F882" s="113"/>
      <c r="G882" s="113"/>
      <c r="H882" s="113"/>
      <c r="I882" s="203"/>
      <c r="J882" s="203"/>
      <c r="K882" s="203"/>
      <c r="L882" s="203"/>
      <c r="M882" s="203"/>
      <c r="N882" s="203"/>
      <c r="O882" s="204"/>
      <c r="P882" s="204"/>
      <c r="Q882" s="201"/>
      <c r="R882" s="201"/>
    </row>
    <row r="883" spans="1:18" x14ac:dyDescent="0.2">
      <c r="A883" s="113"/>
      <c r="B883" s="200"/>
      <c r="C883" s="200"/>
      <c r="D883" s="201"/>
      <c r="E883" s="113"/>
      <c r="F883" s="113"/>
      <c r="G883" s="113"/>
      <c r="H883" s="113"/>
      <c r="I883" s="203"/>
      <c r="J883" s="203"/>
      <c r="K883" s="203"/>
      <c r="L883" s="203"/>
      <c r="M883" s="203"/>
      <c r="N883" s="203"/>
      <c r="O883" s="204"/>
      <c r="P883" s="204"/>
      <c r="Q883" s="201"/>
      <c r="R883" s="201"/>
    </row>
    <row r="884" spans="1:18" x14ac:dyDescent="0.2">
      <c r="A884" s="113"/>
      <c r="B884" s="200"/>
      <c r="C884" s="200"/>
      <c r="D884" s="201"/>
      <c r="E884" s="113"/>
      <c r="F884" s="113"/>
      <c r="G884" s="113"/>
      <c r="H884" s="113"/>
      <c r="I884" s="203"/>
      <c r="J884" s="203"/>
      <c r="K884" s="203"/>
      <c r="L884" s="203"/>
      <c r="M884" s="203"/>
      <c r="N884" s="203"/>
      <c r="O884" s="204"/>
      <c r="P884" s="204"/>
      <c r="Q884" s="201"/>
      <c r="R884" s="201"/>
    </row>
    <row r="885" spans="1:18" x14ac:dyDescent="0.2">
      <c r="A885" s="113"/>
      <c r="B885" s="200"/>
      <c r="C885" s="200"/>
      <c r="D885" s="201"/>
      <c r="E885" s="113"/>
      <c r="F885" s="113"/>
      <c r="G885" s="113"/>
      <c r="H885" s="113"/>
      <c r="I885" s="203"/>
      <c r="J885" s="203"/>
      <c r="K885" s="203"/>
      <c r="L885" s="203"/>
      <c r="M885" s="203"/>
      <c r="N885" s="203"/>
      <c r="O885" s="204"/>
      <c r="P885" s="204"/>
      <c r="Q885" s="201"/>
      <c r="R885" s="201"/>
    </row>
    <row r="886" spans="1:18" x14ac:dyDescent="0.2">
      <c r="A886" s="113"/>
      <c r="B886" s="200"/>
      <c r="C886" s="200"/>
      <c r="D886" s="201"/>
      <c r="E886" s="113"/>
      <c r="F886" s="113"/>
      <c r="G886" s="113"/>
      <c r="H886" s="113"/>
      <c r="I886" s="203"/>
      <c r="J886" s="203"/>
      <c r="K886" s="203"/>
      <c r="L886" s="203"/>
      <c r="M886" s="203"/>
      <c r="N886" s="203"/>
      <c r="O886" s="204"/>
      <c r="P886" s="204"/>
      <c r="Q886" s="201"/>
      <c r="R886" s="201"/>
    </row>
    <row r="887" spans="1:18" x14ac:dyDescent="0.2">
      <c r="A887" s="113"/>
      <c r="B887" s="200"/>
      <c r="C887" s="200"/>
      <c r="D887" s="201"/>
      <c r="E887" s="113"/>
      <c r="F887" s="113"/>
      <c r="G887" s="113"/>
      <c r="H887" s="113"/>
      <c r="I887" s="203"/>
      <c r="J887" s="203"/>
      <c r="K887" s="203"/>
      <c r="L887" s="203"/>
      <c r="M887" s="203"/>
      <c r="N887" s="203"/>
      <c r="O887" s="204"/>
      <c r="P887" s="204"/>
      <c r="Q887" s="201"/>
      <c r="R887" s="201"/>
    </row>
    <row r="888" spans="1:18" x14ac:dyDescent="0.2">
      <c r="A888" s="113"/>
      <c r="B888" s="200"/>
      <c r="C888" s="200"/>
      <c r="D888" s="201"/>
      <c r="E888" s="113"/>
      <c r="F888" s="113"/>
      <c r="G888" s="113"/>
      <c r="H888" s="113"/>
      <c r="I888" s="203"/>
      <c r="J888" s="203"/>
      <c r="K888" s="203"/>
      <c r="L888" s="203"/>
      <c r="M888" s="203"/>
      <c r="N888" s="203"/>
      <c r="O888" s="204"/>
      <c r="P888" s="204"/>
      <c r="Q888" s="201"/>
      <c r="R888" s="201"/>
    </row>
    <row r="889" spans="1:18" x14ac:dyDescent="0.2">
      <c r="A889" s="113"/>
      <c r="B889" s="200"/>
      <c r="C889" s="200"/>
      <c r="D889" s="201"/>
      <c r="E889" s="113"/>
      <c r="F889" s="113"/>
      <c r="G889" s="113"/>
      <c r="H889" s="113"/>
      <c r="I889" s="203"/>
      <c r="J889" s="203"/>
      <c r="K889" s="203"/>
      <c r="L889" s="203"/>
      <c r="M889" s="203"/>
      <c r="N889" s="203"/>
      <c r="O889" s="204"/>
      <c r="P889" s="204"/>
      <c r="Q889" s="201"/>
      <c r="R889" s="201"/>
    </row>
    <row r="890" spans="1:18" x14ac:dyDescent="0.2">
      <c r="A890" s="113"/>
      <c r="B890" s="200"/>
      <c r="C890" s="200"/>
      <c r="D890" s="201"/>
      <c r="E890" s="113"/>
      <c r="F890" s="113"/>
      <c r="G890" s="113"/>
      <c r="H890" s="113"/>
      <c r="I890" s="203"/>
      <c r="J890" s="203"/>
      <c r="K890" s="203"/>
      <c r="L890" s="203"/>
      <c r="M890" s="203"/>
      <c r="N890" s="203"/>
      <c r="O890" s="204"/>
      <c r="P890" s="204"/>
      <c r="Q890" s="201"/>
      <c r="R890" s="201"/>
    </row>
    <row r="891" spans="1:18" x14ac:dyDescent="0.2">
      <c r="A891" s="113"/>
      <c r="B891" s="200"/>
      <c r="C891" s="200"/>
      <c r="D891" s="201"/>
      <c r="E891" s="113"/>
      <c r="F891" s="113"/>
      <c r="G891" s="113"/>
      <c r="H891" s="113"/>
      <c r="I891" s="203"/>
      <c r="J891" s="203"/>
      <c r="K891" s="203"/>
      <c r="L891" s="203"/>
      <c r="M891" s="203"/>
      <c r="N891" s="203"/>
      <c r="O891" s="204"/>
      <c r="P891" s="204"/>
      <c r="Q891" s="201"/>
      <c r="R891" s="201"/>
    </row>
    <row r="892" spans="1:18" x14ac:dyDescent="0.2">
      <c r="A892" s="113"/>
      <c r="B892" s="200"/>
      <c r="C892" s="200"/>
      <c r="D892" s="201"/>
      <c r="E892" s="113"/>
      <c r="F892" s="113"/>
      <c r="G892" s="113"/>
      <c r="H892" s="113"/>
      <c r="I892" s="203"/>
      <c r="J892" s="203"/>
      <c r="K892" s="203"/>
      <c r="L892" s="203"/>
      <c r="M892" s="203"/>
      <c r="N892" s="203"/>
      <c r="O892" s="204"/>
      <c r="P892" s="204"/>
      <c r="Q892" s="201"/>
      <c r="R892" s="201"/>
    </row>
    <row r="893" spans="1:18" x14ac:dyDescent="0.2">
      <c r="A893" s="113"/>
      <c r="B893" s="200"/>
      <c r="C893" s="200"/>
      <c r="D893" s="201"/>
      <c r="E893" s="113"/>
      <c r="F893" s="113"/>
      <c r="G893" s="113"/>
      <c r="H893" s="113"/>
      <c r="I893" s="203"/>
      <c r="J893" s="203"/>
      <c r="K893" s="203"/>
      <c r="L893" s="203"/>
      <c r="M893" s="203"/>
      <c r="N893" s="203"/>
      <c r="O893" s="204"/>
      <c r="P893" s="204"/>
      <c r="Q893" s="201"/>
      <c r="R893" s="201"/>
    </row>
    <row r="894" spans="1:18" x14ac:dyDescent="0.2">
      <c r="A894" s="113"/>
      <c r="B894" s="200"/>
      <c r="C894" s="200"/>
      <c r="D894" s="201"/>
      <c r="E894" s="113"/>
      <c r="F894" s="113"/>
      <c r="G894" s="113"/>
      <c r="H894" s="113"/>
      <c r="I894" s="203"/>
      <c r="J894" s="203"/>
      <c r="K894" s="203"/>
      <c r="L894" s="203"/>
      <c r="M894" s="203"/>
      <c r="N894" s="203"/>
      <c r="O894" s="204"/>
      <c r="P894" s="204"/>
      <c r="Q894" s="201"/>
      <c r="R894" s="201"/>
    </row>
    <row r="895" spans="1:18" x14ac:dyDescent="0.2">
      <c r="A895" s="113"/>
      <c r="B895" s="200"/>
      <c r="C895" s="200"/>
      <c r="D895" s="201"/>
      <c r="E895" s="113"/>
      <c r="F895" s="113"/>
      <c r="G895" s="113"/>
      <c r="H895" s="113"/>
      <c r="I895" s="203"/>
      <c r="J895" s="203"/>
      <c r="K895" s="203"/>
      <c r="L895" s="203"/>
      <c r="M895" s="203"/>
      <c r="N895" s="203"/>
      <c r="O895" s="204"/>
      <c r="P895" s="204"/>
      <c r="Q895" s="201"/>
      <c r="R895" s="201"/>
    </row>
    <row r="896" spans="1:18" x14ac:dyDescent="0.2">
      <c r="A896" s="113"/>
      <c r="B896" s="200"/>
      <c r="C896" s="200"/>
      <c r="D896" s="201"/>
      <c r="E896" s="113"/>
      <c r="F896" s="113"/>
      <c r="G896" s="113"/>
      <c r="H896" s="113"/>
      <c r="I896" s="203"/>
      <c r="J896" s="203"/>
      <c r="K896" s="203"/>
      <c r="L896" s="203"/>
      <c r="M896" s="203"/>
      <c r="N896" s="203"/>
      <c r="O896" s="204"/>
      <c r="P896" s="204"/>
      <c r="Q896" s="201"/>
      <c r="R896" s="201"/>
    </row>
    <row r="897" spans="1:18" x14ac:dyDescent="0.2">
      <c r="A897" s="113"/>
      <c r="B897" s="200"/>
      <c r="C897" s="200"/>
      <c r="D897" s="201"/>
      <c r="E897" s="113"/>
      <c r="F897" s="113"/>
      <c r="G897" s="113"/>
      <c r="H897" s="113"/>
      <c r="I897" s="203"/>
      <c r="J897" s="203"/>
      <c r="K897" s="203"/>
      <c r="L897" s="203"/>
      <c r="M897" s="203"/>
      <c r="N897" s="203"/>
      <c r="O897" s="204"/>
      <c r="P897" s="204"/>
      <c r="Q897" s="201"/>
      <c r="R897" s="201"/>
    </row>
    <row r="898" spans="1:18" x14ac:dyDescent="0.2">
      <c r="A898" s="113"/>
      <c r="B898" s="200"/>
      <c r="C898" s="200"/>
      <c r="D898" s="201"/>
      <c r="E898" s="113"/>
      <c r="F898" s="113"/>
      <c r="G898" s="113"/>
      <c r="H898" s="113"/>
      <c r="I898" s="203"/>
      <c r="J898" s="203"/>
      <c r="K898" s="203"/>
      <c r="L898" s="203"/>
      <c r="M898" s="203"/>
      <c r="N898" s="203"/>
      <c r="O898" s="204"/>
      <c r="P898" s="204"/>
      <c r="Q898" s="201"/>
      <c r="R898" s="201"/>
    </row>
    <row r="899" spans="1:18" x14ac:dyDescent="0.2">
      <c r="A899" s="113"/>
      <c r="B899" s="200"/>
      <c r="C899" s="200"/>
      <c r="D899" s="201"/>
      <c r="E899" s="113"/>
      <c r="F899" s="113"/>
      <c r="G899" s="113"/>
      <c r="H899" s="113"/>
      <c r="I899" s="203"/>
      <c r="J899" s="203"/>
      <c r="K899" s="203"/>
      <c r="L899" s="203"/>
      <c r="M899" s="203"/>
      <c r="N899" s="203"/>
      <c r="O899" s="204"/>
      <c r="P899" s="204"/>
      <c r="Q899" s="201"/>
      <c r="R899" s="201"/>
    </row>
    <row r="900" spans="1:18" x14ac:dyDescent="0.2">
      <c r="A900" s="113"/>
      <c r="B900" s="200"/>
      <c r="C900" s="200"/>
      <c r="D900" s="201"/>
      <c r="E900" s="113"/>
      <c r="F900" s="113"/>
      <c r="G900" s="113"/>
      <c r="H900" s="113"/>
      <c r="I900" s="203"/>
      <c r="J900" s="203"/>
      <c r="K900" s="203"/>
      <c r="L900" s="203"/>
      <c r="M900" s="203"/>
      <c r="N900" s="203"/>
      <c r="O900" s="204"/>
      <c r="P900" s="204"/>
      <c r="Q900" s="201"/>
      <c r="R900" s="201"/>
    </row>
    <row r="901" spans="1:18" x14ac:dyDescent="0.2">
      <c r="A901" s="113"/>
      <c r="B901" s="200"/>
      <c r="C901" s="200"/>
      <c r="D901" s="201"/>
      <c r="E901" s="113"/>
      <c r="F901" s="113"/>
      <c r="G901" s="113"/>
      <c r="H901" s="113"/>
      <c r="I901" s="203"/>
      <c r="J901" s="203"/>
      <c r="K901" s="203"/>
      <c r="L901" s="203"/>
      <c r="M901" s="203"/>
      <c r="N901" s="203"/>
      <c r="O901" s="204"/>
      <c r="P901" s="204"/>
      <c r="Q901" s="201"/>
      <c r="R901" s="201"/>
    </row>
    <row r="902" spans="1:18" x14ac:dyDescent="0.2">
      <c r="A902" s="113"/>
      <c r="B902" s="200"/>
      <c r="C902" s="200"/>
      <c r="D902" s="201"/>
      <c r="E902" s="113"/>
      <c r="F902" s="113"/>
      <c r="G902" s="113"/>
      <c r="H902" s="113"/>
      <c r="I902" s="203"/>
      <c r="J902" s="203"/>
      <c r="K902" s="203"/>
      <c r="L902" s="203"/>
      <c r="M902" s="203"/>
      <c r="N902" s="203"/>
      <c r="O902" s="204"/>
      <c r="P902" s="204"/>
      <c r="Q902" s="201"/>
      <c r="R902" s="201"/>
    </row>
    <row r="903" spans="1:18" x14ac:dyDescent="0.2">
      <c r="A903" s="113"/>
      <c r="B903" s="200"/>
      <c r="C903" s="200"/>
      <c r="D903" s="201"/>
      <c r="E903" s="113"/>
      <c r="F903" s="113"/>
      <c r="G903" s="113"/>
      <c r="H903" s="113"/>
      <c r="I903" s="203"/>
      <c r="J903" s="203"/>
      <c r="K903" s="203"/>
      <c r="L903" s="203"/>
      <c r="M903" s="203"/>
      <c r="N903" s="203"/>
      <c r="O903" s="204"/>
      <c r="P903" s="204"/>
      <c r="Q903" s="201"/>
      <c r="R903" s="201"/>
    </row>
    <row r="904" spans="1:18" x14ac:dyDescent="0.2">
      <c r="A904" s="113"/>
      <c r="B904" s="200"/>
      <c r="C904" s="200"/>
      <c r="D904" s="201"/>
      <c r="E904" s="113"/>
      <c r="F904" s="113"/>
      <c r="G904" s="113"/>
      <c r="H904" s="113"/>
      <c r="I904" s="203"/>
      <c r="J904" s="203"/>
      <c r="K904" s="203"/>
      <c r="L904" s="203"/>
      <c r="M904" s="203"/>
      <c r="N904" s="203"/>
      <c r="O904" s="204"/>
      <c r="P904" s="204"/>
      <c r="Q904" s="201"/>
      <c r="R904" s="201"/>
    </row>
    <row r="905" spans="1:18" x14ac:dyDescent="0.2">
      <c r="A905" s="113"/>
      <c r="B905" s="200"/>
      <c r="C905" s="200"/>
      <c r="D905" s="201"/>
      <c r="E905" s="113"/>
      <c r="F905" s="113"/>
      <c r="G905" s="113"/>
      <c r="H905" s="113"/>
      <c r="I905" s="203"/>
      <c r="J905" s="203"/>
      <c r="K905" s="203"/>
      <c r="L905" s="203"/>
      <c r="M905" s="203"/>
      <c r="N905" s="203"/>
      <c r="O905" s="204"/>
      <c r="P905" s="204"/>
      <c r="Q905" s="201"/>
      <c r="R905" s="201"/>
    </row>
    <row r="906" spans="1:18" x14ac:dyDescent="0.2">
      <c r="A906" s="113"/>
      <c r="B906" s="200"/>
      <c r="C906" s="200"/>
      <c r="D906" s="201"/>
      <c r="E906" s="113"/>
      <c r="F906" s="113"/>
      <c r="G906" s="113"/>
      <c r="H906" s="113"/>
      <c r="I906" s="203"/>
      <c r="J906" s="203"/>
      <c r="K906" s="203"/>
      <c r="L906" s="203"/>
      <c r="M906" s="203"/>
      <c r="N906" s="203"/>
      <c r="O906" s="204"/>
      <c r="P906" s="204"/>
      <c r="Q906" s="201"/>
      <c r="R906" s="201"/>
    </row>
    <row r="907" spans="1:18" x14ac:dyDescent="0.2">
      <c r="A907" s="113"/>
      <c r="B907" s="200"/>
      <c r="C907" s="200"/>
      <c r="D907" s="201"/>
      <c r="E907" s="113"/>
      <c r="F907" s="113"/>
      <c r="G907" s="113"/>
      <c r="H907" s="113"/>
      <c r="I907" s="203"/>
      <c r="J907" s="203"/>
      <c r="K907" s="203"/>
      <c r="L907" s="203"/>
      <c r="M907" s="203"/>
      <c r="N907" s="203"/>
      <c r="O907" s="204"/>
      <c r="P907" s="204"/>
      <c r="Q907" s="201"/>
      <c r="R907" s="201"/>
    </row>
    <row r="908" spans="1:18" x14ac:dyDescent="0.2">
      <c r="A908" s="113"/>
      <c r="B908" s="200"/>
      <c r="C908" s="200"/>
      <c r="D908" s="201"/>
      <c r="E908" s="113"/>
      <c r="F908" s="113"/>
      <c r="G908" s="113"/>
      <c r="H908" s="113"/>
      <c r="I908" s="203"/>
      <c r="J908" s="203"/>
      <c r="K908" s="203"/>
      <c r="L908" s="203"/>
      <c r="M908" s="203"/>
      <c r="N908" s="203"/>
      <c r="O908" s="204"/>
      <c r="P908" s="204"/>
      <c r="Q908" s="201"/>
      <c r="R908" s="201"/>
    </row>
    <row r="909" spans="1:18" x14ac:dyDescent="0.2">
      <c r="A909" s="113"/>
      <c r="B909" s="200"/>
      <c r="C909" s="200"/>
      <c r="D909" s="201"/>
      <c r="E909" s="113"/>
      <c r="F909" s="113"/>
      <c r="G909" s="113"/>
      <c r="H909" s="113"/>
      <c r="I909" s="203"/>
      <c r="J909" s="203"/>
      <c r="K909" s="203"/>
      <c r="L909" s="203"/>
      <c r="M909" s="203"/>
      <c r="N909" s="203"/>
      <c r="O909" s="204"/>
      <c r="P909" s="204"/>
      <c r="Q909" s="201"/>
      <c r="R909" s="201"/>
    </row>
    <row r="910" spans="1:18" x14ac:dyDescent="0.2">
      <c r="A910" s="113"/>
      <c r="B910" s="200"/>
      <c r="C910" s="200"/>
      <c r="D910" s="201"/>
      <c r="E910" s="113"/>
      <c r="F910" s="113"/>
      <c r="G910" s="113"/>
      <c r="H910" s="113"/>
      <c r="I910" s="203"/>
      <c r="J910" s="203"/>
      <c r="K910" s="203"/>
      <c r="L910" s="203"/>
      <c r="M910" s="203"/>
      <c r="N910" s="203"/>
      <c r="O910" s="204"/>
      <c r="P910" s="204"/>
      <c r="Q910" s="201"/>
      <c r="R910" s="201"/>
    </row>
    <row r="911" spans="1:18" x14ac:dyDescent="0.2">
      <c r="A911" s="113"/>
      <c r="B911" s="200"/>
      <c r="C911" s="200"/>
      <c r="D911" s="201"/>
      <c r="E911" s="113"/>
      <c r="F911" s="113"/>
      <c r="G911" s="113"/>
      <c r="H911" s="113"/>
      <c r="I911" s="203"/>
      <c r="J911" s="203"/>
      <c r="K911" s="203"/>
      <c r="L911" s="203"/>
      <c r="M911" s="203"/>
      <c r="N911" s="203"/>
      <c r="O911" s="204"/>
      <c r="P911" s="204"/>
      <c r="Q911" s="201"/>
      <c r="R911" s="201"/>
    </row>
    <row r="912" spans="1:18" x14ac:dyDescent="0.2">
      <c r="A912" s="113"/>
      <c r="B912" s="200"/>
      <c r="C912" s="200"/>
      <c r="D912" s="201"/>
      <c r="E912" s="113"/>
      <c r="F912" s="113"/>
      <c r="G912" s="113"/>
      <c r="H912" s="113"/>
      <c r="I912" s="203"/>
      <c r="J912" s="203"/>
      <c r="K912" s="203"/>
      <c r="L912" s="203"/>
      <c r="M912" s="203"/>
      <c r="N912" s="203"/>
      <c r="O912" s="204"/>
      <c r="P912" s="204"/>
      <c r="Q912" s="201"/>
      <c r="R912" s="201"/>
    </row>
    <row r="913" spans="1:18" x14ac:dyDescent="0.2">
      <c r="A913" s="113"/>
      <c r="B913" s="200"/>
      <c r="C913" s="200"/>
      <c r="D913" s="201"/>
      <c r="E913" s="113"/>
      <c r="F913" s="113"/>
      <c r="G913" s="113"/>
      <c r="H913" s="113"/>
      <c r="I913" s="203"/>
      <c r="J913" s="203"/>
      <c r="K913" s="203"/>
      <c r="L913" s="203"/>
      <c r="M913" s="203"/>
      <c r="N913" s="203"/>
      <c r="O913" s="204"/>
      <c r="P913" s="204"/>
      <c r="Q913" s="201"/>
      <c r="R913" s="201"/>
    </row>
    <row r="914" spans="1:18" x14ac:dyDescent="0.2">
      <c r="A914" s="113"/>
      <c r="B914" s="200"/>
      <c r="C914" s="200"/>
      <c r="D914" s="201"/>
      <c r="E914" s="113"/>
      <c r="F914" s="113"/>
      <c r="G914" s="113"/>
      <c r="H914" s="113"/>
      <c r="I914" s="203"/>
      <c r="J914" s="203"/>
      <c r="K914" s="203"/>
      <c r="L914" s="203"/>
      <c r="M914" s="203"/>
      <c r="N914" s="203"/>
      <c r="O914" s="204"/>
      <c r="P914" s="204"/>
      <c r="Q914" s="201"/>
      <c r="R914" s="201"/>
    </row>
    <row r="915" spans="1:18" x14ac:dyDescent="0.2">
      <c r="A915" s="113"/>
      <c r="B915" s="200"/>
      <c r="C915" s="200"/>
      <c r="D915" s="201"/>
      <c r="E915" s="113"/>
      <c r="F915" s="113"/>
      <c r="G915" s="113"/>
      <c r="H915" s="113"/>
      <c r="I915" s="203"/>
      <c r="J915" s="203"/>
      <c r="K915" s="203"/>
      <c r="L915" s="203"/>
      <c r="M915" s="203"/>
      <c r="N915" s="203"/>
      <c r="O915" s="204"/>
      <c r="P915" s="204"/>
      <c r="Q915" s="201"/>
      <c r="R915" s="201"/>
    </row>
    <row r="916" spans="1:18" x14ac:dyDescent="0.2">
      <c r="A916" s="113"/>
      <c r="B916" s="200"/>
      <c r="C916" s="200"/>
      <c r="D916" s="201"/>
      <c r="E916" s="113"/>
      <c r="F916" s="113"/>
      <c r="G916" s="113"/>
      <c r="H916" s="113"/>
      <c r="I916" s="203"/>
      <c r="J916" s="203"/>
      <c r="K916" s="203"/>
      <c r="L916" s="203"/>
      <c r="M916" s="203"/>
      <c r="N916" s="203"/>
      <c r="O916" s="204"/>
      <c r="P916" s="204"/>
      <c r="Q916" s="201"/>
      <c r="R916" s="201"/>
    </row>
    <row r="917" spans="1:18" x14ac:dyDescent="0.2">
      <c r="A917" s="113"/>
      <c r="B917" s="200"/>
      <c r="C917" s="200"/>
      <c r="D917" s="201"/>
      <c r="E917" s="113"/>
      <c r="F917" s="113"/>
      <c r="G917" s="113"/>
      <c r="H917" s="113"/>
      <c r="I917" s="203"/>
      <c r="J917" s="203"/>
      <c r="K917" s="203"/>
      <c r="L917" s="203"/>
      <c r="M917" s="203"/>
      <c r="N917" s="203"/>
      <c r="O917" s="204"/>
      <c r="P917" s="204"/>
      <c r="Q917" s="201"/>
      <c r="R917" s="201"/>
    </row>
    <row r="918" spans="1:18" x14ac:dyDescent="0.2">
      <c r="A918" s="113"/>
      <c r="B918" s="200"/>
      <c r="C918" s="200"/>
      <c r="D918" s="201"/>
      <c r="E918" s="113"/>
      <c r="F918" s="113"/>
      <c r="G918" s="113"/>
      <c r="H918" s="113"/>
      <c r="I918" s="203"/>
      <c r="J918" s="203"/>
      <c r="K918" s="203"/>
      <c r="L918" s="203"/>
      <c r="M918" s="203"/>
      <c r="N918" s="203"/>
      <c r="O918" s="204"/>
      <c r="P918" s="204"/>
      <c r="Q918" s="201"/>
      <c r="R918" s="201"/>
    </row>
    <row r="919" spans="1:18" x14ac:dyDescent="0.2">
      <c r="A919" s="113"/>
      <c r="B919" s="200"/>
      <c r="C919" s="200"/>
      <c r="D919" s="201"/>
      <c r="E919" s="113"/>
      <c r="F919" s="113"/>
      <c r="G919" s="113"/>
      <c r="H919" s="113"/>
      <c r="I919" s="203"/>
      <c r="J919" s="203"/>
      <c r="K919" s="203"/>
      <c r="L919" s="203"/>
      <c r="M919" s="203"/>
      <c r="N919" s="203"/>
      <c r="O919" s="204"/>
      <c r="P919" s="204"/>
      <c r="Q919" s="201"/>
      <c r="R919" s="201"/>
    </row>
    <row r="920" spans="1:18" x14ac:dyDescent="0.2">
      <c r="A920" s="113"/>
      <c r="B920" s="200"/>
      <c r="C920" s="200"/>
      <c r="D920" s="201"/>
      <c r="E920" s="113"/>
      <c r="F920" s="113"/>
      <c r="G920" s="113"/>
      <c r="H920" s="113"/>
      <c r="I920" s="203"/>
      <c r="J920" s="203"/>
      <c r="K920" s="203"/>
      <c r="L920" s="203"/>
      <c r="M920" s="203"/>
      <c r="N920" s="203"/>
      <c r="O920" s="204"/>
      <c r="P920" s="204"/>
      <c r="Q920" s="201"/>
      <c r="R920" s="201"/>
    </row>
    <row r="921" spans="1:18" x14ac:dyDescent="0.2">
      <c r="A921" s="113"/>
      <c r="B921" s="200"/>
      <c r="C921" s="200"/>
      <c r="D921" s="201"/>
      <c r="E921" s="113"/>
      <c r="F921" s="113"/>
      <c r="G921" s="113"/>
      <c r="H921" s="113"/>
      <c r="I921" s="203"/>
      <c r="J921" s="203"/>
      <c r="K921" s="203"/>
      <c r="L921" s="203"/>
      <c r="M921" s="203"/>
      <c r="N921" s="203"/>
      <c r="O921" s="204"/>
      <c r="P921" s="204"/>
      <c r="Q921" s="201"/>
      <c r="R921" s="201"/>
    </row>
    <row r="922" spans="1:18" x14ac:dyDescent="0.2">
      <c r="A922" s="113"/>
      <c r="B922" s="200"/>
      <c r="C922" s="200"/>
      <c r="D922" s="201"/>
      <c r="E922" s="113"/>
      <c r="F922" s="113"/>
      <c r="G922" s="113"/>
      <c r="H922" s="113"/>
      <c r="I922" s="203"/>
      <c r="J922" s="203"/>
      <c r="K922" s="203"/>
      <c r="L922" s="203"/>
      <c r="M922" s="203"/>
      <c r="N922" s="203"/>
      <c r="O922" s="204"/>
      <c r="P922" s="204"/>
      <c r="Q922" s="201"/>
      <c r="R922" s="201"/>
    </row>
    <row r="923" spans="1:18" x14ac:dyDescent="0.2">
      <c r="A923" s="113"/>
      <c r="B923" s="200"/>
      <c r="C923" s="200"/>
      <c r="D923" s="201"/>
      <c r="E923" s="113"/>
      <c r="F923" s="113"/>
      <c r="G923" s="113"/>
      <c r="H923" s="113"/>
      <c r="I923" s="203"/>
      <c r="J923" s="203"/>
      <c r="K923" s="203"/>
      <c r="L923" s="203"/>
      <c r="M923" s="203"/>
      <c r="N923" s="203"/>
      <c r="O923" s="204"/>
      <c r="P923" s="204"/>
      <c r="Q923" s="201"/>
      <c r="R923" s="201"/>
    </row>
    <row r="924" spans="1:18" x14ac:dyDescent="0.2">
      <c r="A924" s="113"/>
      <c r="B924" s="200"/>
      <c r="C924" s="200"/>
      <c r="D924" s="201"/>
      <c r="E924" s="113"/>
      <c r="F924" s="113"/>
      <c r="G924" s="113"/>
      <c r="H924" s="113"/>
      <c r="I924" s="203"/>
      <c r="J924" s="203"/>
      <c r="K924" s="203"/>
      <c r="L924" s="203"/>
      <c r="M924" s="203"/>
      <c r="N924" s="203"/>
      <c r="O924" s="204"/>
      <c r="P924" s="204"/>
      <c r="Q924" s="201"/>
      <c r="R924" s="201"/>
    </row>
    <row r="925" spans="1:18" x14ac:dyDescent="0.2">
      <c r="A925" s="113"/>
      <c r="B925" s="200"/>
      <c r="C925" s="200"/>
      <c r="D925" s="201"/>
      <c r="E925" s="113"/>
      <c r="F925" s="113"/>
      <c r="G925" s="113"/>
      <c r="H925" s="113"/>
      <c r="I925" s="203"/>
      <c r="J925" s="203"/>
      <c r="K925" s="203"/>
      <c r="L925" s="203"/>
      <c r="M925" s="203"/>
      <c r="N925" s="203"/>
      <c r="O925" s="204"/>
      <c r="P925" s="204"/>
      <c r="Q925" s="201"/>
      <c r="R925" s="201"/>
    </row>
    <row r="926" spans="1:18" x14ac:dyDescent="0.2">
      <c r="A926" s="113"/>
      <c r="B926" s="200"/>
      <c r="C926" s="200"/>
      <c r="D926" s="201"/>
      <c r="E926" s="113"/>
      <c r="F926" s="113"/>
      <c r="G926" s="113"/>
      <c r="H926" s="113"/>
      <c r="I926" s="203"/>
      <c r="J926" s="203"/>
      <c r="K926" s="203"/>
      <c r="L926" s="203"/>
      <c r="M926" s="203"/>
      <c r="N926" s="203"/>
      <c r="O926" s="204"/>
      <c r="P926" s="204"/>
      <c r="Q926" s="201"/>
      <c r="R926" s="201"/>
    </row>
    <row r="927" spans="1:18" x14ac:dyDescent="0.2">
      <c r="A927" s="113"/>
      <c r="B927" s="200"/>
      <c r="C927" s="200"/>
      <c r="D927" s="201"/>
      <c r="E927" s="113"/>
      <c r="F927" s="113"/>
      <c r="G927" s="113"/>
      <c r="H927" s="113"/>
      <c r="I927" s="203"/>
      <c r="J927" s="203"/>
      <c r="K927" s="203"/>
      <c r="L927" s="203"/>
      <c r="M927" s="203"/>
      <c r="N927" s="203"/>
      <c r="O927" s="204"/>
      <c r="P927" s="204"/>
      <c r="Q927" s="201"/>
      <c r="R927" s="201"/>
    </row>
    <row r="928" spans="1:18" x14ac:dyDescent="0.2">
      <c r="A928" s="113"/>
      <c r="B928" s="200"/>
      <c r="C928" s="200"/>
      <c r="D928" s="201"/>
      <c r="E928" s="113"/>
      <c r="F928" s="113"/>
      <c r="G928" s="113"/>
      <c r="H928" s="113"/>
      <c r="I928" s="203"/>
      <c r="J928" s="203"/>
      <c r="K928" s="203"/>
      <c r="L928" s="203"/>
      <c r="M928" s="203"/>
      <c r="N928" s="203"/>
      <c r="O928" s="204"/>
      <c r="P928" s="204"/>
      <c r="Q928" s="201"/>
      <c r="R928" s="201"/>
    </row>
    <row r="929" spans="1:18" x14ac:dyDescent="0.2">
      <c r="A929" s="113"/>
      <c r="B929" s="200"/>
      <c r="C929" s="200"/>
      <c r="D929" s="201"/>
      <c r="E929" s="113"/>
      <c r="F929" s="113"/>
      <c r="G929" s="113"/>
      <c r="H929" s="113"/>
      <c r="I929" s="203"/>
      <c r="J929" s="203"/>
      <c r="K929" s="203"/>
      <c r="L929" s="203"/>
      <c r="M929" s="203"/>
      <c r="N929" s="203"/>
      <c r="O929" s="204"/>
      <c r="P929" s="204"/>
      <c r="Q929" s="201"/>
      <c r="R929" s="201"/>
    </row>
    <row r="930" spans="1:18" x14ac:dyDescent="0.2">
      <c r="A930" s="113"/>
      <c r="B930" s="200"/>
      <c r="C930" s="200"/>
      <c r="D930" s="201"/>
      <c r="E930" s="113"/>
      <c r="F930" s="113"/>
      <c r="G930" s="113"/>
      <c r="H930" s="113"/>
      <c r="I930" s="203"/>
      <c r="J930" s="203"/>
      <c r="K930" s="203"/>
      <c r="L930" s="203"/>
      <c r="M930" s="203"/>
      <c r="N930" s="203"/>
      <c r="O930" s="204"/>
      <c r="P930" s="204"/>
      <c r="Q930" s="201"/>
      <c r="R930" s="201"/>
    </row>
    <row r="931" spans="1:18" x14ac:dyDescent="0.2">
      <c r="A931" s="113"/>
      <c r="B931" s="200"/>
      <c r="C931" s="200"/>
      <c r="D931" s="201"/>
      <c r="E931" s="113"/>
      <c r="F931" s="113"/>
      <c r="G931" s="113"/>
      <c r="H931" s="113"/>
      <c r="I931" s="203"/>
      <c r="J931" s="203"/>
      <c r="K931" s="203"/>
      <c r="L931" s="203"/>
      <c r="M931" s="203"/>
      <c r="N931" s="203"/>
      <c r="O931" s="204"/>
      <c r="P931" s="204"/>
      <c r="Q931" s="201"/>
      <c r="R931" s="201"/>
    </row>
    <row r="932" spans="1:18" x14ac:dyDescent="0.2">
      <c r="A932" s="113"/>
      <c r="B932" s="200"/>
      <c r="C932" s="200"/>
      <c r="D932" s="201"/>
      <c r="E932" s="113"/>
      <c r="F932" s="113"/>
      <c r="G932" s="113"/>
      <c r="H932" s="113"/>
      <c r="I932" s="203"/>
      <c r="J932" s="203"/>
      <c r="K932" s="203"/>
      <c r="L932" s="203"/>
      <c r="M932" s="203"/>
      <c r="N932" s="203"/>
      <c r="O932" s="204"/>
      <c r="P932" s="204"/>
      <c r="Q932" s="201"/>
      <c r="R932" s="201"/>
    </row>
    <row r="933" spans="1:18" x14ac:dyDescent="0.2">
      <c r="A933" s="113"/>
      <c r="B933" s="200"/>
      <c r="C933" s="200"/>
      <c r="D933" s="201"/>
      <c r="E933" s="113"/>
      <c r="F933" s="113"/>
      <c r="G933" s="113"/>
      <c r="H933" s="113"/>
      <c r="I933" s="203"/>
      <c r="J933" s="203"/>
      <c r="K933" s="203"/>
      <c r="L933" s="203"/>
      <c r="M933" s="203"/>
      <c r="N933" s="203"/>
      <c r="O933" s="204"/>
      <c r="P933" s="204"/>
      <c r="Q933" s="201"/>
      <c r="R933" s="201"/>
    </row>
    <row r="934" spans="1:18" x14ac:dyDescent="0.2">
      <c r="A934" s="113"/>
      <c r="B934" s="200"/>
      <c r="C934" s="200"/>
      <c r="D934" s="201"/>
      <c r="E934" s="113"/>
      <c r="F934" s="113"/>
      <c r="G934" s="113"/>
      <c r="H934" s="113"/>
      <c r="I934" s="203"/>
      <c r="J934" s="203"/>
      <c r="K934" s="203"/>
      <c r="L934" s="203"/>
      <c r="M934" s="203"/>
      <c r="N934" s="203"/>
      <c r="O934" s="204"/>
      <c r="P934" s="204"/>
      <c r="Q934" s="201"/>
      <c r="R934" s="201"/>
    </row>
    <row r="935" spans="1:18" x14ac:dyDescent="0.2">
      <c r="A935" s="113"/>
      <c r="B935" s="200"/>
      <c r="C935" s="200"/>
      <c r="D935" s="201"/>
      <c r="E935" s="113"/>
      <c r="F935" s="113"/>
      <c r="G935" s="113"/>
      <c r="H935" s="113"/>
      <c r="I935" s="203"/>
      <c r="J935" s="203"/>
      <c r="K935" s="203"/>
      <c r="L935" s="203"/>
      <c r="M935" s="203"/>
      <c r="N935" s="203"/>
      <c r="O935" s="204"/>
      <c r="P935" s="204"/>
      <c r="Q935" s="201"/>
      <c r="R935" s="201"/>
    </row>
    <row r="936" spans="1:18" x14ac:dyDescent="0.2">
      <c r="A936" s="113"/>
      <c r="B936" s="200"/>
      <c r="C936" s="200"/>
      <c r="D936" s="201"/>
      <c r="E936" s="113"/>
      <c r="F936" s="113"/>
      <c r="G936" s="113"/>
      <c r="H936" s="113"/>
      <c r="I936" s="203"/>
      <c r="J936" s="203"/>
      <c r="K936" s="203"/>
      <c r="L936" s="203"/>
      <c r="M936" s="203"/>
      <c r="N936" s="203"/>
      <c r="O936" s="204"/>
      <c r="P936" s="204"/>
      <c r="Q936" s="201"/>
      <c r="R936" s="201"/>
    </row>
    <row r="937" spans="1:18" x14ac:dyDescent="0.2">
      <c r="A937" s="113"/>
      <c r="B937" s="200"/>
      <c r="C937" s="200"/>
      <c r="D937" s="201"/>
      <c r="E937" s="113"/>
      <c r="F937" s="113"/>
      <c r="G937" s="113"/>
      <c r="H937" s="113"/>
      <c r="I937" s="203"/>
      <c r="J937" s="203"/>
      <c r="K937" s="203"/>
      <c r="L937" s="203"/>
      <c r="M937" s="203"/>
      <c r="N937" s="203"/>
      <c r="O937" s="204"/>
      <c r="P937" s="204"/>
      <c r="Q937" s="201"/>
      <c r="R937" s="201"/>
    </row>
    <row r="938" spans="1:18" x14ac:dyDescent="0.2">
      <c r="A938" s="113"/>
      <c r="B938" s="200"/>
      <c r="C938" s="200"/>
      <c r="D938" s="201"/>
      <c r="E938" s="113"/>
      <c r="F938" s="113"/>
      <c r="G938" s="113"/>
      <c r="H938" s="113"/>
      <c r="I938" s="203"/>
      <c r="J938" s="203"/>
      <c r="K938" s="203"/>
      <c r="L938" s="203"/>
      <c r="M938" s="203"/>
      <c r="N938" s="203"/>
      <c r="O938" s="204"/>
      <c r="P938" s="204"/>
      <c r="Q938" s="201"/>
      <c r="R938" s="201"/>
    </row>
    <row r="939" spans="1:18" x14ac:dyDescent="0.2">
      <c r="A939" s="113"/>
      <c r="B939" s="200"/>
      <c r="C939" s="200"/>
      <c r="D939" s="201"/>
      <c r="E939" s="113"/>
      <c r="F939" s="113"/>
      <c r="G939" s="113"/>
      <c r="H939" s="113"/>
      <c r="I939" s="203"/>
      <c r="J939" s="203"/>
      <c r="K939" s="203"/>
      <c r="L939" s="203"/>
      <c r="M939" s="203"/>
      <c r="N939" s="203"/>
      <c r="O939" s="204"/>
      <c r="P939" s="204"/>
      <c r="Q939" s="201"/>
      <c r="R939" s="201"/>
    </row>
    <row r="940" spans="1:18" x14ac:dyDescent="0.2">
      <c r="A940" s="113"/>
      <c r="B940" s="200"/>
      <c r="C940" s="200"/>
      <c r="D940" s="201"/>
      <c r="E940" s="113"/>
      <c r="F940" s="113"/>
      <c r="G940" s="113"/>
      <c r="H940" s="113"/>
      <c r="I940" s="203"/>
      <c r="J940" s="203"/>
      <c r="K940" s="203"/>
      <c r="L940" s="203"/>
      <c r="M940" s="203"/>
      <c r="N940" s="203"/>
      <c r="O940" s="204"/>
      <c r="P940" s="204"/>
      <c r="Q940" s="201"/>
      <c r="R940" s="201"/>
    </row>
    <row r="941" spans="1:18" x14ac:dyDescent="0.2">
      <c r="A941" s="113"/>
      <c r="B941" s="200"/>
      <c r="C941" s="200"/>
      <c r="D941" s="201"/>
      <c r="E941" s="113"/>
      <c r="F941" s="113"/>
      <c r="G941" s="113"/>
      <c r="H941" s="113"/>
      <c r="I941" s="203"/>
      <c r="J941" s="203"/>
      <c r="K941" s="203"/>
      <c r="L941" s="203"/>
      <c r="M941" s="203"/>
      <c r="N941" s="203"/>
      <c r="O941" s="204"/>
      <c r="P941" s="204"/>
      <c r="Q941" s="201"/>
      <c r="R941" s="201"/>
    </row>
    <row r="942" spans="1:18" x14ac:dyDescent="0.2">
      <c r="A942" s="113"/>
      <c r="B942" s="200"/>
      <c r="C942" s="200"/>
      <c r="D942" s="201"/>
      <c r="E942" s="113"/>
      <c r="F942" s="113"/>
      <c r="G942" s="113"/>
      <c r="H942" s="113"/>
      <c r="I942" s="203"/>
      <c r="J942" s="203"/>
      <c r="K942" s="203"/>
      <c r="L942" s="203"/>
      <c r="M942" s="203"/>
      <c r="N942" s="203"/>
      <c r="O942" s="204"/>
      <c r="P942" s="204"/>
      <c r="Q942" s="201"/>
      <c r="R942" s="201"/>
    </row>
    <row r="943" spans="1:18" x14ac:dyDescent="0.2">
      <c r="A943" s="113"/>
      <c r="B943" s="200"/>
      <c r="C943" s="200"/>
      <c r="D943" s="201"/>
      <c r="E943" s="113"/>
      <c r="F943" s="113"/>
      <c r="G943" s="113"/>
      <c r="H943" s="113"/>
      <c r="I943" s="203"/>
      <c r="J943" s="203"/>
      <c r="K943" s="203"/>
      <c r="L943" s="203"/>
      <c r="M943" s="203"/>
      <c r="N943" s="203"/>
      <c r="O943" s="204"/>
      <c r="P943" s="204"/>
      <c r="Q943" s="201"/>
      <c r="R943" s="201"/>
    </row>
    <row r="944" spans="1:18" x14ac:dyDescent="0.2">
      <c r="A944" s="113"/>
      <c r="B944" s="200"/>
      <c r="C944" s="200"/>
      <c r="D944" s="201"/>
      <c r="E944" s="113"/>
      <c r="F944" s="113"/>
      <c r="G944" s="113"/>
      <c r="H944" s="113"/>
      <c r="I944" s="203"/>
      <c r="J944" s="203"/>
      <c r="K944" s="203"/>
      <c r="L944" s="203"/>
      <c r="M944" s="203"/>
      <c r="N944" s="203"/>
      <c r="O944" s="204"/>
      <c r="P944" s="204"/>
      <c r="Q944" s="201"/>
      <c r="R944" s="201"/>
    </row>
    <row r="945" spans="1:18" x14ac:dyDescent="0.2">
      <c r="A945" s="113"/>
      <c r="B945" s="200"/>
      <c r="C945" s="200"/>
      <c r="D945" s="201"/>
      <c r="E945" s="113"/>
      <c r="F945" s="113"/>
      <c r="G945" s="113"/>
      <c r="H945" s="113"/>
      <c r="I945" s="203"/>
      <c r="J945" s="203"/>
      <c r="K945" s="203"/>
      <c r="L945" s="203"/>
      <c r="M945" s="203"/>
      <c r="N945" s="203"/>
      <c r="O945" s="204"/>
      <c r="P945" s="204"/>
      <c r="Q945" s="201"/>
      <c r="R945" s="201"/>
    </row>
    <row r="946" spans="1:18" x14ac:dyDescent="0.2">
      <c r="A946" s="113"/>
      <c r="B946" s="200"/>
      <c r="C946" s="200"/>
      <c r="D946" s="201"/>
      <c r="E946" s="113"/>
      <c r="F946" s="113"/>
      <c r="G946" s="113"/>
      <c r="H946" s="113"/>
      <c r="I946" s="203"/>
      <c r="J946" s="203"/>
      <c r="K946" s="203"/>
      <c r="L946" s="203"/>
      <c r="M946" s="203"/>
      <c r="N946" s="203"/>
      <c r="O946" s="204"/>
      <c r="P946" s="204"/>
      <c r="Q946" s="201"/>
      <c r="R946" s="201"/>
    </row>
    <row r="947" spans="1:18" x14ac:dyDescent="0.2">
      <c r="A947" s="113"/>
      <c r="B947" s="200"/>
      <c r="C947" s="200"/>
      <c r="D947" s="201"/>
      <c r="E947" s="113"/>
      <c r="F947" s="113"/>
      <c r="G947" s="113"/>
      <c r="H947" s="113"/>
      <c r="I947" s="203"/>
      <c r="J947" s="203"/>
      <c r="K947" s="203"/>
      <c r="L947" s="203"/>
      <c r="M947" s="203"/>
      <c r="N947" s="203"/>
      <c r="O947" s="204"/>
      <c r="P947" s="204"/>
      <c r="Q947" s="201"/>
      <c r="R947" s="201"/>
    </row>
    <row r="948" spans="1:18" x14ac:dyDescent="0.2">
      <c r="A948" s="113"/>
      <c r="B948" s="200"/>
      <c r="C948" s="200"/>
      <c r="D948" s="201"/>
      <c r="E948" s="113"/>
      <c r="F948" s="113"/>
      <c r="G948" s="113"/>
      <c r="H948" s="113"/>
      <c r="I948" s="203"/>
      <c r="J948" s="203"/>
      <c r="K948" s="203"/>
      <c r="L948" s="203"/>
      <c r="M948" s="203"/>
      <c r="N948" s="203"/>
      <c r="O948" s="204"/>
      <c r="P948" s="204"/>
      <c r="Q948" s="201"/>
      <c r="R948" s="201"/>
    </row>
    <row r="949" spans="1:18" x14ac:dyDescent="0.2">
      <c r="A949" s="113"/>
      <c r="B949" s="200"/>
      <c r="C949" s="200"/>
      <c r="D949" s="201"/>
      <c r="E949" s="113"/>
      <c r="F949" s="113"/>
      <c r="G949" s="113"/>
      <c r="H949" s="113"/>
      <c r="I949" s="203"/>
      <c r="J949" s="203"/>
      <c r="K949" s="203"/>
      <c r="L949" s="203"/>
      <c r="M949" s="203"/>
      <c r="N949" s="203"/>
      <c r="O949" s="204"/>
      <c r="P949" s="204"/>
      <c r="Q949" s="201"/>
      <c r="R949" s="201"/>
    </row>
    <row r="950" spans="1:18" x14ac:dyDescent="0.2">
      <c r="A950" s="113"/>
      <c r="B950" s="200"/>
      <c r="C950" s="200"/>
      <c r="D950" s="201"/>
      <c r="E950" s="113"/>
      <c r="F950" s="113"/>
      <c r="G950" s="113"/>
      <c r="H950" s="113"/>
      <c r="I950" s="203"/>
      <c r="J950" s="203"/>
      <c r="K950" s="203"/>
      <c r="L950" s="203"/>
      <c r="M950" s="203"/>
      <c r="N950" s="203"/>
      <c r="O950" s="204"/>
      <c r="P950" s="204"/>
      <c r="Q950" s="201"/>
      <c r="R950" s="201"/>
    </row>
    <row r="951" spans="1:18" x14ac:dyDescent="0.2">
      <c r="A951" s="113"/>
      <c r="B951" s="200"/>
      <c r="C951" s="200"/>
      <c r="D951" s="201"/>
      <c r="E951" s="113"/>
      <c r="F951" s="113"/>
      <c r="G951" s="113"/>
      <c r="H951" s="113"/>
      <c r="I951" s="203"/>
      <c r="J951" s="203"/>
      <c r="K951" s="203"/>
      <c r="L951" s="203"/>
      <c r="M951" s="203"/>
      <c r="N951" s="203"/>
      <c r="O951" s="204"/>
      <c r="P951" s="204"/>
      <c r="Q951" s="201"/>
      <c r="R951" s="201"/>
    </row>
    <row r="952" spans="1:18" x14ac:dyDescent="0.2">
      <c r="A952" s="113"/>
      <c r="B952" s="200"/>
      <c r="C952" s="200"/>
      <c r="D952" s="201"/>
      <c r="E952" s="113"/>
      <c r="F952" s="113"/>
      <c r="G952" s="113"/>
      <c r="H952" s="113"/>
      <c r="I952" s="203"/>
      <c r="J952" s="203"/>
      <c r="K952" s="203"/>
      <c r="L952" s="203"/>
      <c r="M952" s="203"/>
      <c r="N952" s="203"/>
      <c r="O952" s="204"/>
      <c r="P952" s="204"/>
      <c r="Q952" s="201"/>
      <c r="R952" s="201"/>
    </row>
    <row r="953" spans="1:18" x14ac:dyDescent="0.2">
      <c r="A953" s="113"/>
      <c r="B953" s="200"/>
      <c r="C953" s="200"/>
      <c r="D953" s="201"/>
      <c r="E953" s="113"/>
      <c r="F953" s="113"/>
      <c r="G953" s="113"/>
      <c r="H953" s="113"/>
      <c r="I953" s="203"/>
      <c r="J953" s="203"/>
      <c r="K953" s="203"/>
      <c r="L953" s="203"/>
      <c r="M953" s="203"/>
      <c r="N953" s="203"/>
      <c r="O953" s="204"/>
      <c r="P953" s="204"/>
      <c r="Q953" s="201"/>
      <c r="R953" s="201"/>
    </row>
    <row r="954" spans="1:18" x14ac:dyDescent="0.2">
      <c r="A954" s="113"/>
      <c r="B954" s="200"/>
      <c r="C954" s="200"/>
      <c r="D954" s="201"/>
      <c r="E954" s="113"/>
      <c r="F954" s="113"/>
      <c r="G954" s="113"/>
      <c r="H954" s="113"/>
      <c r="I954" s="203"/>
      <c r="J954" s="203"/>
      <c r="K954" s="203"/>
      <c r="L954" s="203"/>
      <c r="M954" s="203"/>
      <c r="N954" s="203"/>
      <c r="O954" s="204"/>
      <c r="P954" s="204"/>
      <c r="Q954" s="201"/>
      <c r="R954" s="201"/>
    </row>
    <row r="955" spans="1:18" x14ac:dyDescent="0.2">
      <c r="A955" s="113"/>
      <c r="B955" s="200"/>
      <c r="C955" s="200"/>
      <c r="D955" s="201"/>
      <c r="E955" s="113"/>
      <c r="F955" s="113"/>
      <c r="G955" s="113"/>
      <c r="H955" s="113"/>
      <c r="I955" s="203"/>
      <c r="J955" s="203"/>
      <c r="K955" s="203"/>
      <c r="L955" s="203"/>
      <c r="M955" s="203"/>
      <c r="N955" s="203"/>
      <c r="O955" s="204"/>
      <c r="P955" s="204"/>
      <c r="Q955" s="201"/>
      <c r="R955" s="201"/>
    </row>
    <row r="956" spans="1:18" x14ac:dyDescent="0.2">
      <c r="A956" s="113"/>
      <c r="B956" s="200"/>
      <c r="C956" s="200"/>
      <c r="D956" s="201"/>
      <c r="E956" s="113"/>
      <c r="F956" s="113"/>
      <c r="G956" s="113"/>
      <c r="H956" s="113"/>
      <c r="I956" s="203"/>
      <c r="J956" s="203"/>
      <c r="K956" s="203"/>
      <c r="L956" s="203"/>
      <c r="M956" s="203"/>
      <c r="N956" s="203"/>
      <c r="O956" s="204"/>
      <c r="P956" s="204"/>
      <c r="Q956" s="201"/>
      <c r="R956" s="201"/>
    </row>
    <row r="957" spans="1:18" x14ac:dyDescent="0.2">
      <c r="A957" s="113"/>
      <c r="B957" s="200"/>
      <c r="C957" s="200"/>
      <c r="D957" s="201"/>
      <c r="E957" s="113"/>
      <c r="F957" s="113"/>
      <c r="G957" s="113"/>
      <c r="H957" s="113"/>
      <c r="I957" s="203"/>
      <c r="J957" s="203"/>
      <c r="K957" s="203"/>
      <c r="L957" s="203"/>
      <c r="M957" s="203"/>
      <c r="N957" s="203"/>
      <c r="O957" s="204"/>
      <c r="P957" s="204"/>
      <c r="Q957" s="201"/>
      <c r="R957" s="201"/>
    </row>
    <row r="958" spans="1:18" x14ac:dyDescent="0.2">
      <c r="A958" s="113"/>
      <c r="B958" s="200"/>
      <c r="C958" s="200"/>
      <c r="D958" s="201"/>
      <c r="E958" s="113"/>
      <c r="F958" s="113"/>
      <c r="G958" s="113"/>
      <c r="H958" s="113"/>
      <c r="I958" s="203"/>
      <c r="J958" s="203"/>
      <c r="K958" s="203"/>
      <c r="L958" s="203"/>
      <c r="M958" s="203"/>
      <c r="N958" s="203"/>
      <c r="O958" s="204"/>
      <c r="P958" s="204"/>
      <c r="Q958" s="201"/>
      <c r="R958" s="201"/>
    </row>
    <row r="959" spans="1:18" x14ac:dyDescent="0.2">
      <c r="A959" s="113"/>
      <c r="B959" s="200"/>
      <c r="C959" s="200"/>
      <c r="D959" s="201"/>
      <c r="E959" s="113"/>
      <c r="F959" s="113"/>
      <c r="G959" s="113"/>
      <c r="H959" s="113"/>
      <c r="I959" s="203"/>
      <c r="J959" s="203"/>
      <c r="K959" s="203"/>
      <c r="L959" s="203"/>
      <c r="M959" s="203"/>
      <c r="N959" s="203"/>
      <c r="O959" s="204"/>
      <c r="P959" s="204"/>
      <c r="Q959" s="201"/>
      <c r="R959" s="201"/>
    </row>
    <row r="960" spans="1:18" x14ac:dyDescent="0.2">
      <c r="A960" s="113"/>
      <c r="B960" s="200"/>
      <c r="C960" s="200"/>
      <c r="D960" s="201"/>
      <c r="E960" s="113"/>
      <c r="F960" s="113"/>
      <c r="G960" s="113"/>
      <c r="H960" s="113"/>
      <c r="I960" s="203"/>
      <c r="J960" s="203"/>
      <c r="K960" s="203"/>
      <c r="L960" s="203"/>
      <c r="M960" s="203"/>
      <c r="N960" s="203"/>
      <c r="O960" s="204"/>
      <c r="P960" s="204"/>
      <c r="Q960" s="201"/>
      <c r="R960" s="201"/>
    </row>
    <row r="961" spans="1:18" x14ac:dyDescent="0.2">
      <c r="A961" s="113"/>
      <c r="B961" s="200"/>
      <c r="C961" s="200"/>
      <c r="D961" s="201"/>
      <c r="E961" s="113"/>
      <c r="F961" s="113"/>
      <c r="G961" s="113"/>
      <c r="H961" s="113"/>
      <c r="I961" s="203"/>
      <c r="J961" s="203"/>
      <c r="K961" s="203"/>
      <c r="L961" s="203"/>
      <c r="M961" s="203"/>
      <c r="N961" s="203"/>
      <c r="O961" s="204"/>
      <c r="P961" s="204"/>
      <c r="Q961" s="201"/>
      <c r="R961" s="201"/>
    </row>
    <row r="962" spans="1:18" x14ac:dyDescent="0.2">
      <c r="A962" s="113"/>
      <c r="B962" s="200"/>
      <c r="C962" s="200"/>
      <c r="D962" s="201"/>
      <c r="E962" s="113"/>
      <c r="F962" s="113"/>
      <c r="G962" s="113"/>
      <c r="H962" s="113"/>
      <c r="I962" s="203"/>
      <c r="J962" s="203"/>
      <c r="K962" s="203"/>
      <c r="L962" s="203"/>
      <c r="M962" s="203"/>
      <c r="N962" s="203"/>
      <c r="O962" s="204"/>
      <c r="P962" s="204"/>
      <c r="Q962" s="201"/>
      <c r="R962" s="201"/>
    </row>
    <row r="963" spans="1:18" x14ac:dyDescent="0.2">
      <c r="A963" s="113"/>
      <c r="B963" s="200"/>
      <c r="C963" s="200"/>
      <c r="D963" s="201"/>
      <c r="E963" s="113"/>
      <c r="F963" s="113"/>
      <c r="G963" s="113"/>
      <c r="H963" s="113"/>
      <c r="I963" s="203"/>
      <c r="J963" s="203"/>
      <c r="K963" s="203"/>
      <c r="L963" s="203"/>
      <c r="M963" s="203"/>
      <c r="N963" s="203"/>
      <c r="O963" s="204"/>
      <c r="P963" s="204"/>
      <c r="Q963" s="201"/>
      <c r="R963" s="201"/>
    </row>
    <row r="964" spans="1:18" x14ac:dyDescent="0.2">
      <c r="A964" s="113"/>
      <c r="B964" s="200"/>
      <c r="C964" s="200"/>
      <c r="D964" s="201"/>
      <c r="E964" s="113"/>
      <c r="F964" s="113"/>
      <c r="G964" s="113"/>
      <c r="H964" s="113"/>
      <c r="I964" s="203"/>
      <c r="J964" s="203"/>
      <c r="K964" s="203"/>
      <c r="L964" s="203"/>
      <c r="M964" s="203"/>
      <c r="N964" s="203"/>
      <c r="O964" s="204"/>
      <c r="P964" s="204"/>
      <c r="Q964" s="201"/>
      <c r="R964" s="201"/>
    </row>
    <row r="965" spans="1:18" x14ac:dyDescent="0.2">
      <c r="A965" s="113"/>
      <c r="B965" s="200"/>
      <c r="C965" s="200"/>
      <c r="D965" s="201"/>
      <c r="E965" s="113"/>
      <c r="F965" s="113"/>
      <c r="G965" s="113"/>
      <c r="H965" s="113"/>
      <c r="I965" s="203"/>
      <c r="J965" s="203"/>
      <c r="K965" s="203"/>
      <c r="L965" s="203"/>
      <c r="M965" s="203"/>
      <c r="N965" s="203"/>
      <c r="O965" s="204"/>
      <c r="P965" s="204"/>
      <c r="Q965" s="201"/>
      <c r="R965" s="201"/>
    </row>
    <row r="966" spans="1:18" x14ac:dyDescent="0.2">
      <c r="A966" s="113"/>
      <c r="B966" s="200"/>
      <c r="C966" s="200"/>
      <c r="D966" s="201"/>
      <c r="E966" s="113"/>
      <c r="F966" s="113"/>
      <c r="G966" s="113"/>
      <c r="H966" s="113"/>
      <c r="I966" s="203"/>
      <c r="J966" s="203"/>
      <c r="K966" s="203"/>
      <c r="L966" s="203"/>
      <c r="M966" s="203"/>
      <c r="N966" s="203"/>
      <c r="O966" s="204"/>
      <c r="P966" s="204"/>
      <c r="Q966" s="201"/>
      <c r="R966" s="201"/>
    </row>
    <row r="967" spans="1:18" x14ac:dyDescent="0.2">
      <c r="A967" s="113"/>
      <c r="B967" s="200"/>
      <c r="C967" s="200"/>
      <c r="D967" s="201"/>
      <c r="E967" s="113"/>
      <c r="F967" s="113"/>
      <c r="G967" s="113"/>
      <c r="H967" s="113"/>
      <c r="I967" s="203"/>
      <c r="J967" s="203"/>
      <c r="K967" s="203"/>
      <c r="L967" s="203"/>
      <c r="M967" s="203"/>
      <c r="N967" s="203"/>
      <c r="O967" s="204"/>
      <c r="P967" s="204"/>
      <c r="Q967" s="201"/>
      <c r="R967" s="201"/>
    </row>
    <row r="968" spans="1:18" x14ac:dyDescent="0.2">
      <c r="A968" s="113"/>
      <c r="B968" s="200"/>
      <c r="C968" s="200"/>
      <c r="D968" s="201"/>
      <c r="E968" s="113"/>
      <c r="F968" s="113"/>
      <c r="G968" s="113"/>
      <c r="H968" s="113"/>
      <c r="I968" s="203"/>
      <c r="J968" s="203"/>
      <c r="K968" s="203"/>
      <c r="L968" s="203"/>
      <c r="M968" s="203"/>
      <c r="N968" s="203"/>
      <c r="O968" s="204"/>
      <c r="P968" s="204"/>
      <c r="Q968" s="201"/>
      <c r="R968" s="201"/>
    </row>
    <row r="969" spans="1:18" x14ac:dyDescent="0.2">
      <c r="A969" s="113"/>
      <c r="B969" s="200"/>
      <c r="C969" s="200"/>
      <c r="D969" s="201"/>
      <c r="E969" s="113"/>
      <c r="F969" s="113"/>
      <c r="G969" s="113"/>
      <c r="H969" s="113"/>
      <c r="I969" s="203"/>
      <c r="J969" s="203"/>
      <c r="K969" s="203"/>
      <c r="L969" s="203"/>
      <c r="M969" s="203"/>
      <c r="N969" s="203"/>
      <c r="O969" s="204"/>
      <c r="P969" s="204"/>
      <c r="Q969" s="201"/>
      <c r="R969" s="201"/>
    </row>
    <row r="970" spans="1:18" x14ac:dyDescent="0.2">
      <c r="A970" s="113"/>
      <c r="B970" s="200"/>
      <c r="C970" s="200"/>
      <c r="D970" s="201"/>
      <c r="E970" s="113"/>
      <c r="F970" s="113"/>
      <c r="G970" s="113"/>
      <c r="H970" s="113"/>
      <c r="I970" s="203"/>
      <c r="J970" s="203"/>
      <c r="K970" s="203"/>
      <c r="L970" s="203"/>
      <c r="M970" s="203"/>
      <c r="N970" s="203"/>
      <c r="O970" s="204"/>
      <c r="P970" s="204"/>
      <c r="Q970" s="201"/>
      <c r="R970" s="201"/>
    </row>
    <row r="971" spans="1:18" x14ac:dyDescent="0.2">
      <c r="A971" s="113"/>
      <c r="B971" s="200"/>
      <c r="C971" s="200"/>
      <c r="D971" s="201"/>
      <c r="E971" s="113"/>
      <c r="F971" s="113"/>
      <c r="G971" s="113"/>
      <c r="H971" s="113"/>
      <c r="I971" s="203"/>
      <c r="J971" s="203"/>
      <c r="K971" s="203"/>
      <c r="L971" s="203"/>
      <c r="M971" s="203"/>
      <c r="N971" s="203"/>
      <c r="O971" s="204"/>
      <c r="P971" s="204"/>
      <c r="Q971" s="201"/>
      <c r="R971" s="201"/>
    </row>
    <row r="972" spans="1:18" x14ac:dyDescent="0.2">
      <c r="A972" s="113"/>
      <c r="B972" s="200"/>
      <c r="C972" s="200"/>
      <c r="D972" s="201"/>
      <c r="E972" s="113"/>
      <c r="F972" s="113"/>
      <c r="G972" s="113"/>
      <c r="H972" s="113"/>
      <c r="I972" s="203"/>
      <c r="J972" s="203"/>
      <c r="K972" s="203"/>
      <c r="L972" s="203"/>
      <c r="M972" s="203"/>
      <c r="N972" s="203"/>
      <c r="O972" s="204"/>
      <c r="P972" s="204"/>
      <c r="Q972" s="201"/>
      <c r="R972" s="201"/>
    </row>
    <row r="973" spans="1:18" x14ac:dyDescent="0.2">
      <c r="A973" s="113"/>
      <c r="B973" s="200"/>
      <c r="C973" s="200"/>
      <c r="D973" s="201"/>
      <c r="E973" s="113"/>
      <c r="F973" s="113"/>
      <c r="G973" s="113"/>
      <c r="H973" s="113"/>
      <c r="I973" s="203"/>
      <c r="J973" s="203"/>
      <c r="K973" s="203"/>
      <c r="L973" s="203"/>
      <c r="M973" s="203"/>
      <c r="N973" s="203"/>
      <c r="O973" s="204"/>
      <c r="P973" s="204"/>
      <c r="Q973" s="201"/>
      <c r="R973" s="201"/>
    </row>
    <row r="974" spans="1:18" x14ac:dyDescent="0.2">
      <c r="A974" s="113"/>
      <c r="B974" s="200"/>
      <c r="C974" s="200"/>
      <c r="D974" s="201"/>
      <c r="E974" s="113"/>
      <c r="F974" s="113"/>
      <c r="G974" s="113"/>
      <c r="H974" s="113"/>
      <c r="I974" s="203"/>
      <c r="J974" s="203"/>
      <c r="K974" s="203"/>
      <c r="L974" s="203"/>
      <c r="M974" s="203"/>
      <c r="N974" s="203"/>
      <c r="O974" s="204"/>
      <c r="P974" s="204"/>
      <c r="Q974" s="201"/>
      <c r="R974" s="201"/>
    </row>
    <row r="975" spans="1:18" x14ac:dyDescent="0.2">
      <c r="A975" s="113"/>
      <c r="B975" s="200"/>
      <c r="C975" s="200"/>
      <c r="D975" s="201"/>
      <c r="E975" s="113"/>
      <c r="F975" s="113"/>
      <c r="G975" s="113"/>
      <c r="H975" s="113"/>
      <c r="I975" s="203"/>
      <c r="J975" s="203"/>
      <c r="K975" s="203"/>
      <c r="L975" s="203"/>
      <c r="M975" s="203"/>
      <c r="N975" s="203"/>
      <c r="O975" s="204"/>
      <c r="P975" s="204"/>
      <c r="Q975" s="201"/>
      <c r="R975" s="201"/>
    </row>
    <row r="976" spans="1:18" x14ac:dyDescent="0.2">
      <c r="A976" s="113"/>
      <c r="B976" s="200"/>
      <c r="C976" s="200"/>
      <c r="D976" s="201"/>
      <c r="E976" s="113"/>
      <c r="F976" s="113"/>
      <c r="G976" s="113"/>
      <c r="H976" s="113"/>
      <c r="I976" s="203"/>
      <c r="J976" s="203"/>
      <c r="K976" s="203"/>
      <c r="L976" s="203"/>
      <c r="M976" s="203"/>
      <c r="N976" s="203"/>
      <c r="O976" s="204"/>
      <c r="P976" s="204"/>
      <c r="Q976" s="201"/>
      <c r="R976" s="201"/>
    </row>
    <row r="977" spans="1:18" x14ac:dyDescent="0.2">
      <c r="A977" s="113"/>
      <c r="B977" s="200"/>
      <c r="C977" s="200"/>
      <c r="D977" s="201"/>
      <c r="E977" s="113"/>
      <c r="F977" s="113"/>
      <c r="G977" s="113"/>
      <c r="H977" s="113"/>
      <c r="I977" s="203"/>
      <c r="J977" s="203"/>
      <c r="K977" s="203"/>
      <c r="L977" s="203"/>
      <c r="M977" s="203"/>
      <c r="N977" s="203"/>
      <c r="O977" s="204"/>
      <c r="P977" s="204"/>
      <c r="Q977" s="201"/>
      <c r="R977" s="201"/>
    </row>
    <row r="978" spans="1:18" x14ac:dyDescent="0.2">
      <c r="A978" s="113"/>
      <c r="B978" s="200"/>
      <c r="C978" s="200"/>
      <c r="D978" s="201"/>
      <c r="E978" s="113"/>
      <c r="F978" s="113"/>
      <c r="G978" s="113"/>
      <c r="H978" s="113"/>
      <c r="I978" s="203"/>
      <c r="J978" s="203"/>
      <c r="K978" s="203"/>
      <c r="L978" s="203"/>
      <c r="M978" s="203"/>
      <c r="N978" s="203"/>
      <c r="O978" s="204"/>
      <c r="P978" s="204"/>
      <c r="Q978" s="201"/>
      <c r="R978" s="201"/>
    </row>
    <row r="979" spans="1:18" x14ac:dyDescent="0.2">
      <c r="A979" s="113"/>
      <c r="B979" s="200"/>
      <c r="C979" s="200"/>
      <c r="D979" s="201"/>
      <c r="E979" s="113"/>
      <c r="F979" s="113"/>
      <c r="G979" s="113"/>
      <c r="H979" s="113"/>
      <c r="I979" s="203"/>
      <c r="J979" s="203"/>
      <c r="K979" s="203"/>
      <c r="L979" s="203"/>
      <c r="M979" s="203"/>
      <c r="N979" s="203"/>
      <c r="O979" s="204"/>
      <c r="P979" s="204"/>
      <c r="Q979" s="201"/>
      <c r="R979" s="201"/>
    </row>
    <row r="980" spans="1:18" x14ac:dyDescent="0.2">
      <c r="A980" s="113"/>
      <c r="B980" s="200"/>
      <c r="C980" s="200"/>
      <c r="D980" s="201"/>
      <c r="E980" s="113"/>
      <c r="F980" s="113"/>
      <c r="G980" s="113"/>
      <c r="H980" s="113"/>
      <c r="I980" s="203"/>
      <c r="J980" s="203"/>
      <c r="K980" s="203"/>
      <c r="L980" s="203"/>
      <c r="M980" s="203"/>
      <c r="N980" s="203"/>
      <c r="O980" s="204"/>
      <c r="P980" s="204"/>
      <c r="Q980" s="201"/>
      <c r="R980" s="201"/>
    </row>
    <row r="981" spans="1:18" x14ac:dyDescent="0.2">
      <c r="A981" s="113"/>
      <c r="B981" s="200"/>
      <c r="C981" s="200"/>
      <c r="D981" s="201"/>
      <c r="E981" s="113"/>
      <c r="F981" s="113"/>
      <c r="G981" s="113"/>
      <c r="H981" s="113"/>
      <c r="I981" s="203"/>
      <c r="J981" s="203"/>
      <c r="K981" s="203"/>
      <c r="L981" s="203"/>
      <c r="M981" s="203"/>
      <c r="N981" s="203"/>
      <c r="O981" s="204"/>
      <c r="P981" s="204"/>
      <c r="Q981" s="201"/>
      <c r="R981" s="201"/>
    </row>
    <row r="982" spans="1:18" x14ac:dyDescent="0.2">
      <c r="A982" s="113"/>
      <c r="B982" s="200"/>
      <c r="C982" s="200"/>
      <c r="D982" s="201"/>
      <c r="E982" s="113"/>
      <c r="F982" s="113"/>
      <c r="G982" s="113"/>
      <c r="H982" s="113"/>
      <c r="I982" s="203"/>
      <c r="J982" s="203"/>
      <c r="K982" s="203"/>
      <c r="L982" s="203"/>
      <c r="M982" s="203"/>
      <c r="N982" s="203"/>
      <c r="O982" s="204"/>
      <c r="P982" s="204"/>
      <c r="Q982" s="201"/>
      <c r="R982" s="201"/>
    </row>
    <row r="983" spans="1:18" x14ac:dyDescent="0.2">
      <c r="A983" s="113"/>
      <c r="B983" s="200"/>
      <c r="C983" s="200"/>
      <c r="D983" s="201"/>
      <c r="E983" s="113"/>
      <c r="F983" s="113"/>
      <c r="G983" s="113"/>
      <c r="H983" s="113"/>
      <c r="I983" s="203"/>
      <c r="J983" s="203"/>
      <c r="K983" s="203"/>
      <c r="L983" s="203"/>
      <c r="M983" s="203"/>
      <c r="N983" s="203"/>
      <c r="O983" s="204"/>
      <c r="P983" s="204"/>
      <c r="Q983" s="201"/>
      <c r="R983" s="201"/>
    </row>
    <row r="984" spans="1:18" x14ac:dyDescent="0.2">
      <c r="A984" s="113"/>
      <c r="B984" s="200"/>
      <c r="C984" s="200"/>
      <c r="D984" s="201"/>
      <c r="E984" s="113"/>
      <c r="F984" s="113"/>
      <c r="G984" s="113"/>
      <c r="H984" s="113"/>
      <c r="I984" s="203"/>
      <c r="J984" s="203"/>
      <c r="K984" s="203"/>
      <c r="L984" s="203"/>
      <c r="M984" s="203"/>
      <c r="N984" s="203"/>
      <c r="O984" s="204"/>
      <c r="P984" s="204"/>
      <c r="Q984" s="201"/>
      <c r="R984" s="201"/>
    </row>
    <row r="985" spans="1:18" x14ac:dyDescent="0.2">
      <c r="A985" s="113"/>
      <c r="B985" s="200"/>
      <c r="C985" s="200"/>
      <c r="D985" s="201"/>
      <c r="E985" s="113"/>
      <c r="F985" s="113"/>
      <c r="G985" s="113"/>
      <c r="H985" s="113"/>
      <c r="I985" s="203"/>
      <c r="J985" s="203"/>
      <c r="K985" s="203"/>
      <c r="L985" s="203"/>
      <c r="M985" s="203"/>
      <c r="N985" s="203"/>
      <c r="O985" s="204"/>
      <c r="P985" s="204"/>
      <c r="Q985" s="201"/>
      <c r="R985" s="201"/>
    </row>
    <row r="986" spans="1:18" x14ac:dyDescent="0.2">
      <c r="A986" s="113"/>
      <c r="B986" s="200"/>
      <c r="C986" s="200"/>
      <c r="D986" s="201"/>
      <c r="E986" s="113"/>
      <c r="F986" s="113"/>
      <c r="G986" s="113"/>
      <c r="H986" s="113"/>
      <c r="I986" s="203"/>
      <c r="J986" s="203"/>
      <c r="K986" s="203"/>
      <c r="L986" s="203"/>
      <c r="M986" s="203"/>
      <c r="N986" s="203"/>
      <c r="O986" s="204"/>
      <c r="P986" s="204"/>
      <c r="Q986" s="201"/>
      <c r="R986" s="201"/>
    </row>
    <row r="987" spans="1:18" x14ac:dyDescent="0.2">
      <c r="A987" s="113"/>
      <c r="B987" s="200"/>
      <c r="C987" s="200"/>
      <c r="D987" s="201"/>
      <c r="E987" s="113"/>
      <c r="F987" s="113"/>
      <c r="G987" s="113"/>
      <c r="H987" s="113"/>
      <c r="I987" s="203"/>
      <c r="J987" s="203"/>
      <c r="K987" s="203"/>
      <c r="L987" s="203"/>
      <c r="M987" s="203"/>
      <c r="N987" s="203"/>
      <c r="O987" s="204"/>
      <c r="P987" s="204"/>
      <c r="Q987" s="201"/>
      <c r="R987" s="201"/>
    </row>
    <row r="988" spans="1:18" x14ac:dyDescent="0.2">
      <c r="A988" s="113"/>
      <c r="B988" s="200"/>
      <c r="C988" s="200"/>
      <c r="D988" s="201"/>
      <c r="E988" s="113"/>
      <c r="F988" s="113"/>
      <c r="G988" s="113"/>
      <c r="H988" s="113"/>
      <c r="I988" s="203"/>
      <c r="J988" s="203"/>
      <c r="K988" s="203"/>
      <c r="L988" s="203"/>
      <c r="M988" s="203"/>
      <c r="N988" s="203"/>
      <c r="O988" s="204"/>
      <c r="P988" s="204"/>
      <c r="Q988" s="201"/>
      <c r="R988" s="201"/>
    </row>
    <row r="989" spans="1:18" x14ac:dyDescent="0.2">
      <c r="A989" s="113"/>
      <c r="B989" s="200"/>
      <c r="C989" s="200"/>
      <c r="D989" s="201"/>
      <c r="E989" s="113"/>
      <c r="F989" s="113"/>
      <c r="G989" s="113"/>
      <c r="H989" s="113"/>
      <c r="I989" s="203"/>
      <c r="J989" s="203"/>
      <c r="K989" s="203"/>
      <c r="L989" s="203"/>
      <c r="M989" s="203"/>
      <c r="N989" s="203"/>
      <c r="O989" s="204"/>
      <c r="P989" s="204"/>
      <c r="Q989" s="201"/>
      <c r="R989" s="201"/>
    </row>
    <row r="990" spans="1:18" x14ac:dyDescent="0.2">
      <c r="A990" s="113"/>
      <c r="B990" s="200"/>
      <c r="C990" s="200"/>
      <c r="D990" s="201"/>
      <c r="E990" s="113"/>
      <c r="F990" s="113"/>
      <c r="G990" s="113"/>
      <c r="H990" s="113"/>
      <c r="I990" s="203"/>
      <c r="J990" s="203"/>
      <c r="K990" s="203"/>
      <c r="L990" s="203"/>
      <c r="M990" s="203"/>
      <c r="N990" s="203"/>
      <c r="O990" s="204"/>
      <c r="P990" s="204"/>
      <c r="Q990" s="201"/>
      <c r="R990" s="201"/>
    </row>
    <row r="991" spans="1:18" x14ac:dyDescent="0.2">
      <c r="A991" s="113"/>
      <c r="B991" s="200"/>
      <c r="C991" s="200"/>
      <c r="D991" s="201"/>
      <c r="E991" s="113"/>
      <c r="F991" s="113"/>
      <c r="G991" s="113"/>
      <c r="H991" s="113"/>
      <c r="I991" s="203"/>
      <c r="J991" s="203"/>
      <c r="K991" s="203"/>
      <c r="L991" s="203"/>
      <c r="M991" s="203"/>
      <c r="N991" s="203"/>
      <c r="O991" s="204"/>
      <c r="P991" s="204"/>
      <c r="Q991" s="201"/>
      <c r="R991" s="201"/>
    </row>
    <row r="992" spans="1:18" x14ac:dyDescent="0.2">
      <c r="A992" s="113"/>
      <c r="B992" s="200"/>
      <c r="C992" s="200"/>
      <c r="D992" s="201"/>
      <c r="E992" s="113"/>
      <c r="F992" s="113"/>
      <c r="G992" s="113"/>
      <c r="H992" s="113"/>
      <c r="I992" s="203"/>
      <c r="J992" s="203"/>
      <c r="K992" s="203"/>
      <c r="L992" s="203"/>
      <c r="M992" s="203"/>
      <c r="N992" s="203"/>
      <c r="O992" s="204"/>
      <c r="P992" s="204"/>
      <c r="Q992" s="201"/>
      <c r="R992" s="201"/>
    </row>
    <row r="993" spans="1:18" x14ac:dyDescent="0.2">
      <c r="A993" s="113"/>
      <c r="B993" s="200"/>
      <c r="C993" s="200"/>
      <c r="D993" s="201"/>
      <c r="E993" s="113"/>
      <c r="F993" s="113"/>
      <c r="G993" s="113"/>
      <c r="H993" s="113"/>
      <c r="I993" s="203"/>
      <c r="J993" s="203"/>
      <c r="K993" s="203"/>
      <c r="L993" s="203"/>
      <c r="M993" s="203"/>
      <c r="N993" s="203"/>
      <c r="O993" s="204"/>
      <c r="P993" s="204"/>
      <c r="Q993" s="201"/>
      <c r="R993" s="201"/>
    </row>
    <row r="994" spans="1:18" x14ac:dyDescent="0.2">
      <c r="A994" s="113"/>
      <c r="B994" s="200"/>
      <c r="C994" s="200"/>
      <c r="D994" s="201"/>
      <c r="E994" s="113"/>
      <c r="F994" s="113"/>
      <c r="G994" s="113"/>
      <c r="H994" s="113"/>
      <c r="I994" s="203"/>
      <c r="J994" s="203"/>
      <c r="K994" s="203"/>
      <c r="L994" s="203"/>
      <c r="M994" s="203"/>
      <c r="N994" s="203"/>
      <c r="O994" s="204"/>
      <c r="P994" s="204"/>
      <c r="Q994" s="201"/>
      <c r="R994" s="201"/>
    </row>
    <row r="995" spans="1:18" x14ac:dyDescent="0.2">
      <c r="A995" s="113"/>
      <c r="B995" s="200"/>
      <c r="C995" s="200"/>
      <c r="D995" s="201"/>
      <c r="E995" s="113"/>
      <c r="F995" s="113"/>
      <c r="G995" s="113"/>
      <c r="H995" s="113"/>
      <c r="I995" s="203"/>
      <c r="J995" s="203"/>
      <c r="K995" s="203"/>
      <c r="L995" s="203"/>
      <c r="M995" s="203"/>
      <c r="N995" s="203"/>
      <c r="O995" s="204"/>
      <c r="P995" s="204"/>
      <c r="Q995" s="201"/>
      <c r="R995" s="201"/>
    </row>
    <row r="996" spans="1:18" x14ac:dyDescent="0.2">
      <c r="A996" s="113"/>
      <c r="B996" s="200"/>
      <c r="C996" s="200"/>
      <c r="D996" s="201"/>
      <c r="E996" s="113"/>
      <c r="F996" s="113"/>
      <c r="G996" s="113"/>
      <c r="H996" s="113"/>
      <c r="I996" s="203"/>
      <c r="J996" s="203"/>
      <c r="K996" s="203"/>
      <c r="L996" s="203"/>
      <c r="M996" s="203"/>
      <c r="N996" s="203"/>
      <c r="O996" s="204"/>
      <c r="P996" s="204"/>
      <c r="Q996" s="201"/>
      <c r="R996" s="201"/>
    </row>
    <row r="997" spans="1:18" x14ac:dyDescent="0.2">
      <c r="A997" s="113"/>
      <c r="B997" s="200"/>
      <c r="C997" s="200"/>
      <c r="D997" s="201"/>
      <c r="E997" s="113"/>
      <c r="F997" s="113"/>
      <c r="G997" s="113"/>
      <c r="H997" s="113"/>
      <c r="I997" s="203"/>
      <c r="J997" s="203"/>
      <c r="K997" s="203"/>
      <c r="L997" s="203"/>
      <c r="M997" s="203"/>
      <c r="N997" s="203"/>
      <c r="O997" s="204"/>
      <c r="P997" s="204"/>
      <c r="Q997" s="201"/>
      <c r="R997" s="201"/>
    </row>
    <row r="998" spans="1:18" x14ac:dyDescent="0.2">
      <c r="A998" s="113"/>
      <c r="B998" s="200"/>
      <c r="C998" s="200"/>
      <c r="D998" s="201"/>
      <c r="E998" s="113"/>
      <c r="F998" s="113"/>
      <c r="G998" s="113"/>
      <c r="H998" s="113"/>
      <c r="I998" s="203"/>
      <c r="J998" s="203"/>
      <c r="K998" s="203"/>
      <c r="L998" s="203"/>
      <c r="M998" s="203"/>
      <c r="N998" s="203"/>
      <c r="O998" s="204"/>
      <c r="P998" s="204"/>
      <c r="Q998" s="201"/>
      <c r="R998" s="201"/>
    </row>
    <row r="999" spans="1:18" x14ac:dyDescent="0.2">
      <c r="A999" s="113"/>
      <c r="B999" s="200"/>
      <c r="C999" s="200"/>
      <c r="D999" s="201"/>
      <c r="E999" s="113"/>
      <c r="F999" s="113"/>
      <c r="G999" s="113"/>
      <c r="H999" s="113"/>
      <c r="I999" s="203"/>
      <c r="J999" s="203"/>
      <c r="K999" s="203"/>
      <c r="L999" s="203"/>
      <c r="M999" s="203"/>
      <c r="N999" s="203"/>
      <c r="O999" s="204"/>
      <c r="P999" s="204"/>
      <c r="Q999" s="201"/>
      <c r="R999" s="201"/>
    </row>
    <row r="1000" spans="1:18" x14ac:dyDescent="0.2">
      <c r="A1000" s="113"/>
      <c r="B1000" s="200"/>
      <c r="C1000" s="200"/>
      <c r="D1000" s="201"/>
      <c r="E1000" s="113"/>
      <c r="F1000" s="113"/>
      <c r="G1000" s="113"/>
      <c r="H1000" s="113"/>
      <c r="I1000" s="203"/>
      <c r="J1000" s="203"/>
      <c r="K1000" s="203"/>
      <c r="L1000" s="203"/>
      <c r="M1000" s="203"/>
      <c r="N1000" s="203"/>
      <c r="O1000" s="204"/>
      <c r="P1000" s="204"/>
      <c r="Q1000" s="201"/>
      <c r="R1000" s="201"/>
    </row>
    <row r="1001" spans="1:18" x14ac:dyDescent="0.2">
      <c r="A1001" s="113"/>
      <c r="B1001" s="200"/>
      <c r="C1001" s="200"/>
      <c r="D1001" s="201"/>
      <c r="E1001" s="113"/>
      <c r="F1001" s="113"/>
      <c r="G1001" s="113"/>
      <c r="H1001" s="113"/>
      <c r="I1001" s="203"/>
      <c r="J1001" s="203"/>
      <c r="K1001" s="203"/>
      <c r="L1001" s="203"/>
      <c r="M1001" s="203"/>
      <c r="N1001" s="203"/>
      <c r="O1001" s="204"/>
      <c r="P1001" s="204"/>
      <c r="Q1001" s="201"/>
      <c r="R1001" s="201"/>
    </row>
    <row r="1002" spans="1:18" x14ac:dyDescent="0.2">
      <c r="A1002" s="113"/>
      <c r="B1002" s="200"/>
      <c r="C1002" s="200"/>
      <c r="D1002" s="201"/>
      <c r="E1002" s="113"/>
      <c r="F1002" s="113"/>
      <c r="G1002" s="113"/>
      <c r="H1002" s="113"/>
      <c r="I1002" s="203"/>
      <c r="J1002" s="203"/>
      <c r="K1002" s="203"/>
      <c r="L1002" s="203"/>
      <c r="M1002" s="203"/>
      <c r="N1002" s="203"/>
      <c r="O1002" s="204"/>
      <c r="P1002" s="204"/>
      <c r="Q1002" s="201"/>
      <c r="R1002" s="201"/>
    </row>
    <row r="1003" spans="1:18" x14ac:dyDescent="0.2">
      <c r="A1003" s="113"/>
      <c r="B1003" s="200"/>
      <c r="C1003" s="200"/>
      <c r="D1003" s="201"/>
      <c r="E1003" s="113"/>
      <c r="F1003" s="113"/>
      <c r="G1003" s="113"/>
      <c r="H1003" s="113"/>
      <c r="I1003" s="203"/>
      <c r="J1003" s="203"/>
      <c r="K1003" s="203"/>
      <c r="L1003" s="203"/>
      <c r="M1003" s="203"/>
      <c r="N1003" s="203"/>
      <c r="O1003" s="204"/>
      <c r="P1003" s="204"/>
      <c r="Q1003" s="201"/>
      <c r="R1003" s="201"/>
    </row>
    <row r="1004" spans="1:18" x14ac:dyDescent="0.2">
      <c r="A1004" s="113"/>
      <c r="B1004" s="200"/>
      <c r="C1004" s="200"/>
      <c r="D1004" s="201"/>
      <c r="E1004" s="113"/>
      <c r="F1004" s="113"/>
      <c r="G1004" s="113"/>
      <c r="H1004" s="113"/>
      <c r="I1004" s="203"/>
      <c r="J1004" s="203"/>
      <c r="K1004" s="203"/>
      <c r="L1004" s="203"/>
      <c r="M1004" s="203"/>
      <c r="N1004" s="203"/>
      <c r="O1004" s="204"/>
      <c r="P1004" s="204"/>
      <c r="Q1004" s="201"/>
      <c r="R1004" s="201"/>
    </row>
    <row r="1005" spans="1:18" x14ac:dyDescent="0.2">
      <c r="A1005" s="113"/>
      <c r="B1005" s="200"/>
      <c r="C1005" s="200"/>
      <c r="D1005" s="201"/>
      <c r="E1005" s="113"/>
      <c r="F1005" s="113"/>
      <c r="G1005" s="113"/>
      <c r="H1005" s="113"/>
      <c r="I1005" s="203"/>
      <c r="J1005" s="203"/>
      <c r="K1005" s="203"/>
      <c r="L1005" s="203"/>
      <c r="M1005" s="203"/>
      <c r="N1005" s="203"/>
      <c r="O1005" s="204"/>
      <c r="P1005" s="204"/>
      <c r="Q1005" s="201"/>
      <c r="R1005" s="201"/>
    </row>
    <row r="1006" spans="1:18" x14ac:dyDescent="0.2">
      <c r="A1006" s="113"/>
      <c r="B1006" s="200"/>
      <c r="C1006" s="200"/>
      <c r="D1006" s="201"/>
      <c r="E1006" s="113"/>
      <c r="F1006" s="113"/>
      <c r="G1006" s="113"/>
      <c r="H1006" s="113"/>
      <c r="I1006" s="203"/>
      <c r="J1006" s="203"/>
      <c r="K1006" s="203"/>
      <c r="L1006" s="203"/>
      <c r="M1006" s="203"/>
      <c r="N1006" s="203"/>
      <c r="O1006" s="204"/>
      <c r="P1006" s="204"/>
      <c r="Q1006" s="201"/>
      <c r="R1006" s="201"/>
    </row>
    <row r="1007" spans="1:18" x14ac:dyDescent="0.2">
      <c r="A1007" s="113"/>
      <c r="B1007" s="200"/>
      <c r="C1007" s="200"/>
      <c r="D1007" s="201"/>
      <c r="E1007" s="113"/>
      <c r="F1007" s="113"/>
      <c r="G1007" s="113"/>
      <c r="H1007" s="113"/>
      <c r="I1007" s="203"/>
      <c r="J1007" s="203"/>
      <c r="K1007" s="203"/>
      <c r="L1007" s="203"/>
      <c r="M1007" s="203"/>
      <c r="N1007" s="203"/>
      <c r="O1007" s="204"/>
      <c r="P1007" s="204"/>
      <c r="Q1007" s="201"/>
      <c r="R1007" s="201"/>
    </row>
    <row r="1008" spans="1:18" x14ac:dyDescent="0.2">
      <c r="A1008" s="113"/>
      <c r="B1008" s="200"/>
      <c r="C1008" s="200"/>
      <c r="D1008" s="201"/>
      <c r="E1008" s="113"/>
      <c r="F1008" s="113"/>
      <c r="G1008" s="113"/>
      <c r="H1008" s="113"/>
      <c r="I1008" s="203"/>
      <c r="J1008" s="203"/>
      <c r="K1008" s="203"/>
      <c r="L1008" s="203"/>
      <c r="M1008" s="203"/>
      <c r="N1008" s="203"/>
      <c r="O1008" s="204"/>
      <c r="P1008" s="204"/>
      <c r="Q1008" s="201"/>
      <c r="R1008" s="201"/>
    </row>
    <row r="1009" spans="1:18" x14ac:dyDescent="0.2">
      <c r="A1009" s="113"/>
      <c r="B1009" s="200"/>
      <c r="C1009" s="200"/>
      <c r="D1009" s="201"/>
      <c r="E1009" s="113"/>
      <c r="F1009" s="113"/>
      <c r="G1009" s="113"/>
      <c r="H1009" s="113"/>
      <c r="I1009" s="203"/>
      <c r="J1009" s="203"/>
      <c r="K1009" s="203"/>
      <c r="L1009" s="203"/>
      <c r="M1009" s="203"/>
      <c r="N1009" s="203"/>
      <c r="O1009" s="204"/>
      <c r="P1009" s="204"/>
      <c r="Q1009" s="201"/>
      <c r="R1009" s="201"/>
    </row>
    <row r="1010" spans="1:18" x14ac:dyDescent="0.2">
      <c r="A1010" s="113"/>
      <c r="B1010" s="200"/>
      <c r="C1010" s="200"/>
      <c r="D1010" s="201"/>
      <c r="E1010" s="113"/>
      <c r="F1010" s="113"/>
      <c r="G1010" s="113"/>
      <c r="H1010" s="113"/>
      <c r="I1010" s="203"/>
      <c r="J1010" s="203"/>
      <c r="K1010" s="203"/>
      <c r="L1010" s="203"/>
      <c r="M1010" s="203"/>
      <c r="N1010" s="203"/>
      <c r="O1010" s="204"/>
      <c r="P1010" s="204"/>
      <c r="Q1010" s="201"/>
      <c r="R1010" s="201"/>
    </row>
    <row r="1011" spans="1:18" x14ac:dyDescent="0.2">
      <c r="A1011" s="113"/>
      <c r="B1011" s="200"/>
      <c r="C1011" s="200"/>
      <c r="D1011" s="201"/>
      <c r="E1011" s="113"/>
      <c r="F1011" s="113"/>
      <c r="G1011" s="113"/>
      <c r="H1011" s="113"/>
      <c r="I1011" s="203"/>
      <c r="J1011" s="203"/>
      <c r="K1011" s="203"/>
      <c r="L1011" s="203"/>
      <c r="M1011" s="203"/>
      <c r="N1011" s="203"/>
      <c r="O1011" s="204"/>
      <c r="P1011" s="204"/>
      <c r="Q1011" s="201"/>
      <c r="R1011" s="201"/>
    </row>
    <row r="1012" spans="1:18" x14ac:dyDescent="0.2">
      <c r="A1012" s="113"/>
      <c r="B1012" s="200"/>
      <c r="C1012" s="200"/>
      <c r="D1012" s="201"/>
      <c r="E1012" s="113"/>
      <c r="F1012" s="113"/>
      <c r="G1012" s="113"/>
      <c r="H1012" s="113"/>
      <c r="I1012" s="203"/>
      <c r="J1012" s="203"/>
      <c r="K1012" s="203"/>
      <c r="L1012" s="203"/>
      <c r="M1012" s="203"/>
      <c r="N1012" s="203"/>
      <c r="O1012" s="204"/>
      <c r="P1012" s="204"/>
      <c r="Q1012" s="201"/>
      <c r="R1012" s="201"/>
    </row>
    <row r="1013" spans="1:18" x14ac:dyDescent="0.2">
      <c r="A1013" s="113"/>
      <c r="B1013" s="200"/>
      <c r="C1013" s="200"/>
      <c r="D1013" s="201"/>
      <c r="E1013" s="113"/>
      <c r="F1013" s="113"/>
      <c r="G1013" s="113"/>
      <c r="H1013" s="113"/>
      <c r="I1013" s="203"/>
      <c r="J1013" s="203"/>
      <c r="K1013" s="203"/>
      <c r="L1013" s="203"/>
      <c r="M1013" s="203"/>
      <c r="N1013" s="203"/>
      <c r="O1013" s="204"/>
      <c r="P1013" s="204"/>
      <c r="Q1013" s="201"/>
      <c r="R1013" s="201"/>
    </row>
    <row r="1014" spans="1:18" x14ac:dyDescent="0.2">
      <c r="A1014" s="113"/>
      <c r="B1014" s="200"/>
      <c r="C1014" s="200"/>
      <c r="D1014" s="201"/>
      <c r="E1014" s="113"/>
      <c r="F1014" s="113"/>
      <c r="G1014" s="113"/>
      <c r="H1014" s="113"/>
      <c r="I1014" s="203"/>
      <c r="J1014" s="203"/>
      <c r="K1014" s="203"/>
      <c r="L1014" s="203"/>
      <c r="M1014" s="203"/>
      <c r="N1014" s="203"/>
      <c r="O1014" s="204"/>
      <c r="P1014" s="204"/>
      <c r="Q1014" s="201"/>
      <c r="R1014" s="201"/>
    </row>
    <row r="1015" spans="1:18" x14ac:dyDescent="0.2">
      <c r="A1015" s="113"/>
      <c r="B1015" s="200"/>
      <c r="C1015" s="200"/>
      <c r="D1015" s="201"/>
      <c r="E1015" s="113"/>
      <c r="F1015" s="113"/>
      <c r="G1015" s="113"/>
      <c r="H1015" s="113"/>
      <c r="I1015" s="203"/>
      <c r="J1015" s="203"/>
      <c r="K1015" s="203"/>
      <c r="L1015" s="203"/>
      <c r="M1015" s="203"/>
      <c r="N1015" s="203"/>
      <c r="O1015" s="204"/>
      <c r="P1015" s="204"/>
      <c r="Q1015" s="201"/>
      <c r="R1015" s="201"/>
    </row>
    <row r="1016" spans="1:18" x14ac:dyDescent="0.2">
      <c r="A1016" s="113"/>
      <c r="B1016" s="200"/>
      <c r="C1016" s="200"/>
      <c r="D1016" s="201"/>
      <c r="E1016" s="113"/>
      <c r="F1016" s="113"/>
      <c r="G1016" s="113"/>
      <c r="H1016" s="113"/>
      <c r="I1016" s="203"/>
      <c r="J1016" s="203"/>
      <c r="K1016" s="203"/>
      <c r="L1016" s="203"/>
      <c r="M1016" s="203"/>
      <c r="N1016" s="203"/>
      <c r="O1016" s="204"/>
      <c r="P1016" s="204"/>
      <c r="Q1016" s="201"/>
      <c r="R1016" s="201"/>
    </row>
    <row r="1017" spans="1:18" x14ac:dyDescent="0.2">
      <c r="A1017" s="113"/>
      <c r="B1017" s="200"/>
      <c r="C1017" s="200"/>
      <c r="D1017" s="201"/>
      <c r="E1017" s="113"/>
      <c r="F1017" s="113"/>
      <c r="G1017" s="113"/>
      <c r="H1017" s="113"/>
      <c r="I1017" s="203"/>
      <c r="J1017" s="203"/>
      <c r="K1017" s="203"/>
      <c r="L1017" s="203"/>
      <c r="M1017" s="203"/>
      <c r="N1017" s="203"/>
      <c r="O1017" s="204"/>
      <c r="P1017" s="204"/>
      <c r="Q1017" s="201"/>
      <c r="R1017" s="201"/>
    </row>
    <row r="1018" spans="1:18" x14ac:dyDescent="0.2">
      <c r="A1018" s="113"/>
      <c r="B1018" s="200"/>
      <c r="C1018" s="200"/>
      <c r="D1018" s="201"/>
      <c r="E1018" s="113"/>
      <c r="F1018" s="113"/>
      <c r="G1018" s="113"/>
      <c r="H1018" s="113"/>
      <c r="I1018" s="203"/>
      <c r="J1018" s="203"/>
      <c r="K1018" s="203"/>
      <c r="L1018" s="203"/>
      <c r="M1018" s="203"/>
      <c r="N1018" s="203"/>
      <c r="O1018" s="204"/>
      <c r="P1018" s="204"/>
      <c r="Q1018" s="201"/>
      <c r="R1018" s="201"/>
    </row>
    <row r="1019" spans="1:18" x14ac:dyDescent="0.2">
      <c r="A1019" s="113"/>
      <c r="B1019" s="200"/>
      <c r="C1019" s="200"/>
      <c r="D1019" s="201"/>
      <c r="E1019" s="113"/>
      <c r="F1019" s="113"/>
      <c r="G1019" s="113"/>
      <c r="H1019" s="113"/>
      <c r="I1019" s="203"/>
      <c r="J1019" s="203"/>
      <c r="K1019" s="203"/>
      <c r="L1019" s="203"/>
      <c r="M1019" s="203"/>
      <c r="N1019" s="203"/>
      <c r="O1019" s="204"/>
      <c r="P1019" s="204"/>
      <c r="Q1019" s="201"/>
      <c r="R1019" s="201"/>
    </row>
    <row r="1020" spans="1:18" x14ac:dyDescent="0.2">
      <c r="A1020" s="113"/>
      <c r="B1020" s="200"/>
      <c r="C1020" s="200"/>
      <c r="D1020" s="201"/>
      <c r="E1020" s="113"/>
      <c r="F1020" s="113"/>
      <c r="G1020" s="113"/>
      <c r="H1020" s="113"/>
      <c r="I1020" s="203"/>
      <c r="J1020" s="203"/>
      <c r="K1020" s="203"/>
      <c r="L1020" s="203"/>
      <c r="M1020" s="203"/>
      <c r="N1020" s="203"/>
      <c r="O1020" s="204"/>
      <c r="P1020" s="204"/>
      <c r="Q1020" s="201"/>
      <c r="R1020" s="201"/>
    </row>
    <row r="1021" spans="1:18" x14ac:dyDescent="0.2">
      <c r="A1021" s="113"/>
      <c r="B1021" s="200"/>
      <c r="C1021" s="200"/>
      <c r="D1021" s="201"/>
      <c r="E1021" s="113"/>
      <c r="F1021" s="113"/>
      <c r="G1021" s="113"/>
      <c r="H1021" s="113"/>
      <c r="I1021" s="203"/>
      <c r="J1021" s="203"/>
      <c r="K1021" s="203"/>
      <c r="L1021" s="203"/>
      <c r="M1021" s="203"/>
      <c r="N1021" s="203"/>
      <c r="O1021" s="204"/>
      <c r="P1021" s="204"/>
      <c r="Q1021" s="201"/>
      <c r="R1021" s="201"/>
    </row>
    <row r="1022" spans="1:18" x14ac:dyDescent="0.2">
      <c r="A1022" s="113"/>
      <c r="B1022" s="200"/>
      <c r="C1022" s="200"/>
      <c r="D1022" s="201"/>
      <c r="E1022" s="113"/>
      <c r="F1022" s="113"/>
      <c r="G1022" s="113"/>
      <c r="H1022" s="113"/>
      <c r="I1022" s="203"/>
      <c r="J1022" s="203"/>
      <c r="K1022" s="203"/>
      <c r="L1022" s="203"/>
      <c r="M1022" s="203"/>
      <c r="N1022" s="203"/>
      <c r="O1022" s="204"/>
      <c r="P1022" s="204"/>
      <c r="Q1022" s="201"/>
      <c r="R1022" s="201"/>
    </row>
    <row r="1023" spans="1:18" x14ac:dyDescent="0.2">
      <c r="A1023" s="113"/>
      <c r="B1023" s="200"/>
      <c r="C1023" s="200"/>
      <c r="D1023" s="201"/>
      <c r="E1023" s="113"/>
      <c r="F1023" s="113"/>
      <c r="G1023" s="113"/>
      <c r="H1023" s="113"/>
      <c r="I1023" s="203"/>
      <c r="J1023" s="203"/>
      <c r="K1023" s="203"/>
      <c r="L1023" s="203"/>
      <c r="M1023" s="203"/>
      <c r="N1023" s="203"/>
      <c r="O1023" s="204"/>
      <c r="P1023" s="204"/>
      <c r="Q1023" s="201"/>
      <c r="R1023" s="201"/>
    </row>
    <row r="1024" spans="1:18" x14ac:dyDescent="0.2">
      <c r="A1024" s="113"/>
      <c r="B1024" s="200"/>
      <c r="C1024" s="200"/>
      <c r="D1024" s="201"/>
      <c r="E1024" s="113"/>
      <c r="F1024" s="113"/>
      <c r="G1024" s="113"/>
      <c r="H1024" s="113"/>
      <c r="I1024" s="203"/>
      <c r="J1024" s="203"/>
      <c r="K1024" s="203"/>
      <c r="L1024" s="203"/>
      <c r="M1024" s="203"/>
      <c r="N1024" s="203"/>
      <c r="O1024" s="204"/>
      <c r="P1024" s="204"/>
      <c r="Q1024" s="201"/>
      <c r="R1024" s="201"/>
    </row>
    <row r="1025" spans="1:18" x14ac:dyDescent="0.2">
      <c r="A1025" s="113"/>
      <c r="B1025" s="200"/>
      <c r="C1025" s="200"/>
      <c r="D1025" s="201"/>
      <c r="E1025" s="113"/>
      <c r="F1025" s="113"/>
      <c r="G1025" s="113"/>
      <c r="H1025" s="113"/>
      <c r="I1025" s="203"/>
      <c r="J1025" s="203"/>
      <c r="K1025" s="203"/>
      <c r="L1025" s="203"/>
      <c r="M1025" s="203"/>
      <c r="N1025" s="203"/>
      <c r="O1025" s="204"/>
      <c r="P1025" s="204"/>
      <c r="Q1025" s="201"/>
      <c r="R1025" s="201"/>
    </row>
    <row r="1026" spans="1:18" x14ac:dyDescent="0.2">
      <c r="A1026" s="113"/>
      <c r="B1026" s="200"/>
      <c r="C1026" s="200"/>
      <c r="D1026" s="201"/>
      <c r="E1026" s="113"/>
      <c r="F1026" s="113"/>
      <c r="G1026" s="113"/>
      <c r="H1026" s="113"/>
      <c r="I1026" s="203"/>
      <c r="J1026" s="203"/>
      <c r="K1026" s="203"/>
      <c r="L1026" s="203"/>
      <c r="M1026" s="203"/>
      <c r="N1026" s="203"/>
      <c r="O1026" s="204"/>
      <c r="P1026" s="204"/>
      <c r="Q1026" s="201"/>
      <c r="R1026" s="201"/>
    </row>
    <row r="1027" spans="1:18" x14ac:dyDescent="0.2">
      <c r="A1027" s="113"/>
      <c r="B1027" s="200"/>
      <c r="C1027" s="200"/>
      <c r="D1027" s="201"/>
      <c r="E1027" s="113"/>
      <c r="F1027" s="113"/>
      <c r="G1027" s="113"/>
      <c r="H1027" s="113"/>
      <c r="I1027" s="203"/>
      <c r="J1027" s="203"/>
      <c r="K1027" s="203"/>
      <c r="L1027" s="203"/>
      <c r="M1027" s="203"/>
      <c r="N1027" s="203"/>
      <c r="O1027" s="204"/>
      <c r="P1027" s="204"/>
      <c r="Q1027" s="201"/>
      <c r="R1027" s="201"/>
    </row>
    <row r="1028" spans="1:18" x14ac:dyDescent="0.2">
      <c r="A1028" s="113"/>
      <c r="B1028" s="200"/>
      <c r="C1028" s="200"/>
      <c r="D1028" s="201"/>
      <c r="E1028" s="113"/>
      <c r="F1028" s="113"/>
      <c r="G1028" s="113"/>
      <c r="H1028" s="113"/>
      <c r="I1028" s="203"/>
      <c r="J1028" s="203"/>
      <c r="K1028" s="203"/>
      <c r="L1028" s="203"/>
      <c r="M1028" s="203"/>
      <c r="N1028" s="203"/>
      <c r="O1028" s="204"/>
      <c r="P1028" s="204"/>
      <c r="Q1028" s="201"/>
      <c r="R1028" s="201"/>
    </row>
    <row r="1029" spans="1:18" x14ac:dyDescent="0.2">
      <c r="A1029" s="113"/>
      <c r="B1029" s="200"/>
      <c r="C1029" s="200"/>
      <c r="D1029" s="201"/>
      <c r="E1029" s="113"/>
      <c r="F1029" s="113"/>
      <c r="G1029" s="113"/>
      <c r="H1029" s="113"/>
      <c r="I1029" s="203"/>
      <c r="J1029" s="203"/>
      <c r="K1029" s="203"/>
      <c r="L1029" s="203"/>
      <c r="M1029" s="203"/>
      <c r="N1029" s="203"/>
      <c r="O1029" s="204"/>
      <c r="P1029" s="204"/>
      <c r="Q1029" s="201"/>
      <c r="R1029" s="201"/>
    </row>
    <row r="1030" spans="1:18" x14ac:dyDescent="0.2">
      <c r="A1030" s="113"/>
      <c r="B1030" s="200"/>
      <c r="C1030" s="200"/>
      <c r="D1030" s="201"/>
      <c r="E1030" s="113"/>
      <c r="F1030" s="113"/>
      <c r="G1030" s="113"/>
      <c r="H1030" s="113"/>
      <c r="I1030" s="203"/>
      <c r="J1030" s="203"/>
      <c r="K1030" s="203"/>
      <c r="L1030" s="203"/>
      <c r="M1030" s="203"/>
      <c r="N1030" s="203"/>
      <c r="O1030" s="204"/>
      <c r="P1030" s="204"/>
      <c r="Q1030" s="201"/>
      <c r="R1030" s="201"/>
    </row>
    <row r="1031" spans="1:18" x14ac:dyDescent="0.2">
      <c r="A1031" s="113"/>
      <c r="B1031" s="200"/>
      <c r="C1031" s="200"/>
      <c r="D1031" s="201"/>
      <c r="E1031" s="113"/>
      <c r="F1031" s="113"/>
      <c r="G1031" s="113"/>
      <c r="H1031" s="113"/>
      <c r="I1031" s="203"/>
      <c r="J1031" s="203"/>
      <c r="K1031" s="203"/>
      <c r="L1031" s="203"/>
      <c r="M1031" s="203"/>
      <c r="N1031" s="203"/>
      <c r="O1031" s="204"/>
      <c r="P1031" s="204"/>
      <c r="Q1031" s="201"/>
      <c r="R1031" s="201"/>
    </row>
    <row r="1032" spans="1:18" x14ac:dyDescent="0.2">
      <c r="A1032" s="113"/>
      <c r="B1032" s="200"/>
      <c r="C1032" s="200"/>
      <c r="D1032" s="201"/>
      <c r="E1032" s="113"/>
      <c r="F1032" s="113"/>
      <c r="G1032" s="113"/>
      <c r="H1032" s="113"/>
      <c r="I1032" s="203"/>
      <c r="J1032" s="203"/>
      <c r="K1032" s="203"/>
      <c r="L1032" s="203"/>
      <c r="M1032" s="203"/>
      <c r="N1032" s="203"/>
      <c r="O1032" s="204"/>
      <c r="P1032" s="204"/>
      <c r="Q1032" s="201"/>
      <c r="R1032" s="201"/>
    </row>
    <row r="1033" spans="1:18" x14ac:dyDescent="0.2">
      <c r="A1033" s="113"/>
      <c r="B1033" s="200"/>
      <c r="C1033" s="200"/>
      <c r="D1033" s="201"/>
      <c r="E1033" s="113"/>
      <c r="F1033" s="113"/>
      <c r="G1033" s="113"/>
      <c r="H1033" s="113"/>
      <c r="I1033" s="203"/>
      <c r="J1033" s="203"/>
      <c r="K1033" s="203"/>
      <c r="L1033" s="203"/>
      <c r="M1033" s="203"/>
      <c r="N1033" s="203"/>
      <c r="O1033" s="204"/>
      <c r="P1033" s="204"/>
      <c r="Q1033" s="201"/>
      <c r="R1033" s="201"/>
    </row>
    <row r="1034" spans="1:18" x14ac:dyDescent="0.2">
      <c r="A1034" s="113"/>
      <c r="B1034" s="200"/>
      <c r="C1034" s="200"/>
      <c r="D1034" s="201"/>
      <c r="E1034" s="113"/>
      <c r="F1034" s="113"/>
      <c r="G1034" s="113"/>
      <c r="H1034" s="113"/>
      <c r="I1034" s="203"/>
      <c r="J1034" s="203"/>
      <c r="K1034" s="203"/>
      <c r="L1034" s="203"/>
      <c r="M1034" s="203"/>
      <c r="N1034" s="203"/>
      <c r="O1034" s="204"/>
      <c r="P1034" s="204"/>
      <c r="Q1034" s="201"/>
      <c r="R1034" s="201"/>
    </row>
    <row r="1035" spans="1:18" x14ac:dyDescent="0.2">
      <c r="A1035" s="113"/>
      <c r="B1035" s="200"/>
      <c r="C1035" s="200"/>
      <c r="D1035" s="201"/>
      <c r="E1035" s="113"/>
      <c r="F1035" s="113"/>
      <c r="G1035" s="113"/>
      <c r="H1035" s="113"/>
      <c r="I1035" s="203"/>
      <c r="J1035" s="203"/>
      <c r="K1035" s="203"/>
      <c r="L1035" s="203"/>
      <c r="M1035" s="203"/>
      <c r="N1035" s="203"/>
      <c r="O1035" s="204"/>
      <c r="P1035" s="204"/>
      <c r="Q1035" s="201"/>
      <c r="R1035" s="201"/>
    </row>
    <row r="1036" spans="1:18" x14ac:dyDescent="0.2">
      <c r="A1036" s="113"/>
      <c r="B1036" s="200"/>
      <c r="C1036" s="200"/>
      <c r="D1036" s="201"/>
      <c r="E1036" s="113"/>
      <c r="F1036" s="113"/>
      <c r="G1036" s="113"/>
      <c r="H1036" s="113"/>
      <c r="I1036" s="203"/>
      <c r="J1036" s="203"/>
      <c r="K1036" s="203"/>
      <c r="L1036" s="203"/>
      <c r="M1036" s="203"/>
      <c r="N1036" s="203"/>
      <c r="O1036" s="204"/>
      <c r="P1036" s="204"/>
      <c r="Q1036" s="201"/>
      <c r="R1036" s="201"/>
    </row>
    <row r="1037" spans="1:18" x14ac:dyDescent="0.2">
      <c r="A1037" s="113"/>
      <c r="B1037" s="200"/>
      <c r="C1037" s="200"/>
      <c r="D1037" s="201"/>
      <c r="E1037" s="113"/>
      <c r="F1037" s="113"/>
      <c r="G1037" s="113"/>
      <c r="H1037" s="113"/>
      <c r="I1037" s="203"/>
      <c r="J1037" s="203"/>
      <c r="K1037" s="203"/>
      <c r="L1037" s="203"/>
      <c r="M1037" s="203"/>
      <c r="N1037" s="203"/>
      <c r="O1037" s="204"/>
      <c r="P1037" s="204"/>
      <c r="Q1037" s="201"/>
      <c r="R1037" s="201"/>
    </row>
    <row r="1038" spans="1:18" x14ac:dyDescent="0.2">
      <c r="A1038" s="113"/>
      <c r="B1038" s="200"/>
      <c r="C1038" s="200"/>
      <c r="D1038" s="201"/>
      <c r="E1038" s="113"/>
      <c r="F1038" s="113"/>
      <c r="G1038" s="113"/>
      <c r="H1038" s="113"/>
      <c r="I1038" s="203"/>
      <c r="J1038" s="203"/>
      <c r="K1038" s="203"/>
      <c r="L1038" s="203"/>
      <c r="M1038" s="203"/>
      <c r="N1038" s="203"/>
      <c r="O1038" s="204"/>
      <c r="P1038" s="204"/>
      <c r="Q1038" s="201"/>
      <c r="R1038" s="201"/>
    </row>
    <row r="1039" spans="1:18" x14ac:dyDescent="0.2">
      <c r="A1039" s="113"/>
      <c r="B1039" s="200"/>
      <c r="C1039" s="200"/>
      <c r="D1039" s="201"/>
      <c r="E1039" s="113"/>
      <c r="F1039" s="113"/>
      <c r="G1039" s="113"/>
      <c r="H1039" s="113"/>
      <c r="I1039" s="203"/>
      <c r="J1039" s="203"/>
      <c r="K1039" s="203"/>
      <c r="L1039" s="203"/>
      <c r="M1039" s="203"/>
      <c r="N1039" s="203"/>
      <c r="O1039" s="204"/>
      <c r="P1039" s="204"/>
      <c r="Q1039" s="201"/>
      <c r="R1039" s="201"/>
    </row>
    <row r="1040" spans="1:18" x14ac:dyDescent="0.2">
      <c r="A1040" s="113"/>
      <c r="B1040" s="200"/>
      <c r="C1040" s="200"/>
      <c r="D1040" s="201"/>
      <c r="E1040" s="113"/>
      <c r="F1040" s="113"/>
      <c r="G1040" s="113"/>
      <c r="H1040" s="113"/>
      <c r="I1040" s="203"/>
      <c r="J1040" s="203"/>
      <c r="K1040" s="203"/>
      <c r="L1040" s="203"/>
      <c r="M1040" s="203"/>
      <c r="N1040" s="203"/>
      <c r="O1040" s="204"/>
      <c r="P1040" s="204"/>
      <c r="Q1040" s="201"/>
      <c r="R1040" s="201"/>
    </row>
    <row r="1041" spans="1:18" x14ac:dyDescent="0.2">
      <c r="A1041" s="113"/>
      <c r="B1041" s="200"/>
      <c r="C1041" s="200"/>
      <c r="D1041" s="201"/>
      <c r="E1041" s="113"/>
      <c r="F1041" s="113"/>
      <c r="G1041" s="113"/>
      <c r="H1041" s="113"/>
      <c r="I1041" s="203"/>
      <c r="J1041" s="203"/>
      <c r="K1041" s="203"/>
      <c r="L1041" s="203"/>
      <c r="M1041" s="203"/>
      <c r="N1041" s="203"/>
      <c r="O1041" s="204"/>
      <c r="P1041" s="204"/>
      <c r="Q1041" s="201"/>
      <c r="R1041" s="201"/>
    </row>
    <row r="1042" spans="1:18" x14ac:dyDescent="0.2">
      <c r="A1042" s="113"/>
      <c r="B1042" s="200"/>
      <c r="C1042" s="200"/>
      <c r="D1042" s="201"/>
      <c r="E1042" s="113"/>
      <c r="F1042" s="113"/>
      <c r="G1042" s="113"/>
      <c r="H1042" s="113"/>
      <c r="I1042" s="203"/>
      <c r="J1042" s="203"/>
      <c r="K1042" s="203"/>
      <c r="L1042" s="203"/>
      <c r="M1042" s="203"/>
      <c r="N1042" s="203"/>
      <c r="O1042" s="204"/>
      <c r="P1042" s="204"/>
      <c r="Q1042" s="201"/>
      <c r="R1042" s="201"/>
    </row>
    <row r="1043" spans="1:18" x14ac:dyDescent="0.2">
      <c r="A1043" s="113"/>
      <c r="B1043" s="200"/>
      <c r="C1043" s="200"/>
      <c r="D1043" s="201"/>
      <c r="E1043" s="113"/>
      <c r="F1043" s="113"/>
      <c r="G1043" s="113"/>
      <c r="H1043" s="113"/>
      <c r="I1043" s="203"/>
      <c r="J1043" s="203"/>
      <c r="K1043" s="203"/>
      <c r="L1043" s="203"/>
      <c r="M1043" s="203"/>
      <c r="N1043" s="203"/>
      <c r="O1043" s="204"/>
      <c r="P1043" s="204"/>
      <c r="Q1043" s="201"/>
      <c r="R1043" s="201"/>
    </row>
    <row r="1044" spans="1:18" x14ac:dyDescent="0.2">
      <c r="A1044" s="113"/>
      <c r="B1044" s="200"/>
      <c r="C1044" s="200"/>
      <c r="D1044" s="201"/>
      <c r="E1044" s="113"/>
      <c r="F1044" s="113"/>
      <c r="G1044" s="113"/>
      <c r="H1044" s="113"/>
      <c r="I1044" s="203"/>
      <c r="J1044" s="203"/>
      <c r="K1044" s="203"/>
      <c r="L1044" s="203"/>
      <c r="M1044" s="203"/>
      <c r="N1044" s="203"/>
      <c r="O1044" s="204"/>
      <c r="P1044" s="204"/>
      <c r="Q1044" s="201"/>
      <c r="R1044" s="201"/>
    </row>
    <row r="1045" spans="1:18" x14ac:dyDescent="0.2">
      <c r="A1045" s="113"/>
      <c r="B1045" s="200"/>
      <c r="C1045" s="200"/>
      <c r="D1045" s="201"/>
      <c r="E1045" s="113"/>
      <c r="F1045" s="113"/>
      <c r="G1045" s="113"/>
      <c r="H1045" s="113"/>
      <c r="I1045" s="203"/>
      <c r="J1045" s="203"/>
      <c r="K1045" s="203"/>
      <c r="L1045" s="203"/>
      <c r="M1045" s="203"/>
      <c r="N1045" s="203"/>
      <c r="O1045" s="204"/>
      <c r="P1045" s="204"/>
      <c r="Q1045" s="201"/>
      <c r="R1045" s="201"/>
    </row>
    <row r="1046" spans="1:18" x14ac:dyDescent="0.2">
      <c r="A1046" s="113"/>
      <c r="B1046" s="200"/>
      <c r="C1046" s="200"/>
      <c r="D1046" s="201"/>
      <c r="E1046" s="113"/>
      <c r="F1046" s="113"/>
      <c r="G1046" s="113"/>
      <c r="H1046" s="113"/>
      <c r="I1046" s="203"/>
      <c r="J1046" s="203"/>
      <c r="K1046" s="203"/>
      <c r="L1046" s="203"/>
      <c r="M1046" s="203"/>
      <c r="N1046" s="203"/>
      <c r="O1046" s="204"/>
      <c r="P1046" s="204"/>
      <c r="Q1046" s="201"/>
      <c r="R1046" s="201"/>
    </row>
    <row r="1047" spans="1:18" x14ac:dyDescent="0.2">
      <c r="A1047" s="113"/>
      <c r="B1047" s="200"/>
      <c r="C1047" s="200"/>
      <c r="D1047" s="201"/>
      <c r="E1047" s="113"/>
      <c r="F1047" s="113"/>
      <c r="G1047" s="113"/>
      <c r="H1047" s="113"/>
      <c r="I1047" s="203"/>
      <c r="J1047" s="203"/>
      <c r="K1047" s="203"/>
      <c r="L1047" s="203"/>
      <c r="M1047" s="203"/>
      <c r="N1047" s="203"/>
      <c r="O1047" s="204"/>
      <c r="P1047" s="204"/>
      <c r="Q1047" s="201"/>
      <c r="R1047" s="201"/>
    </row>
    <row r="1048" spans="1:18" x14ac:dyDescent="0.2">
      <c r="A1048" s="113"/>
      <c r="B1048" s="200"/>
      <c r="C1048" s="200"/>
      <c r="D1048" s="201"/>
      <c r="E1048" s="113"/>
      <c r="F1048" s="113"/>
      <c r="G1048" s="113"/>
      <c r="H1048" s="113"/>
      <c r="I1048" s="203"/>
      <c r="J1048" s="203"/>
      <c r="K1048" s="203"/>
      <c r="L1048" s="203"/>
      <c r="M1048" s="203"/>
      <c r="N1048" s="203"/>
      <c r="O1048" s="204"/>
      <c r="P1048" s="204"/>
      <c r="Q1048" s="201"/>
      <c r="R1048" s="201"/>
    </row>
    <row r="1049" spans="1:18" x14ac:dyDescent="0.2">
      <c r="A1049" s="113"/>
      <c r="B1049" s="200"/>
      <c r="C1049" s="200"/>
      <c r="D1049" s="201"/>
      <c r="E1049" s="113"/>
      <c r="F1049" s="113"/>
      <c r="G1049" s="113"/>
      <c r="H1049" s="113"/>
      <c r="I1049" s="203"/>
      <c r="J1049" s="203"/>
      <c r="K1049" s="203"/>
      <c r="L1049" s="203"/>
      <c r="M1049" s="203"/>
      <c r="N1049" s="203"/>
      <c r="O1049" s="204"/>
      <c r="P1049" s="204"/>
      <c r="Q1049" s="201"/>
      <c r="R1049" s="201"/>
    </row>
    <row r="1050" spans="1:18" x14ac:dyDescent="0.2">
      <c r="A1050" s="113"/>
      <c r="B1050" s="200"/>
      <c r="C1050" s="200"/>
      <c r="D1050" s="201"/>
      <c r="E1050" s="113"/>
      <c r="F1050" s="113"/>
      <c r="G1050" s="113"/>
      <c r="H1050" s="113"/>
      <c r="I1050" s="203"/>
      <c r="J1050" s="203"/>
      <c r="K1050" s="203"/>
      <c r="L1050" s="203"/>
      <c r="M1050" s="203"/>
      <c r="N1050" s="203"/>
      <c r="O1050" s="204"/>
      <c r="P1050" s="204"/>
      <c r="Q1050" s="201"/>
      <c r="R1050" s="201"/>
    </row>
    <row r="1051" spans="1:18" x14ac:dyDescent="0.2">
      <c r="A1051" s="113"/>
      <c r="B1051" s="200"/>
      <c r="C1051" s="200"/>
      <c r="D1051" s="201"/>
      <c r="E1051" s="113"/>
      <c r="F1051" s="113"/>
      <c r="G1051" s="113"/>
      <c r="H1051" s="113"/>
      <c r="I1051" s="203"/>
      <c r="J1051" s="203"/>
      <c r="K1051" s="203"/>
      <c r="L1051" s="203"/>
      <c r="M1051" s="203"/>
      <c r="N1051" s="203"/>
      <c r="O1051" s="204"/>
      <c r="P1051" s="204"/>
      <c r="Q1051" s="201"/>
      <c r="R1051" s="201"/>
    </row>
    <row r="1052" spans="1:18" x14ac:dyDescent="0.2">
      <c r="A1052" s="113"/>
      <c r="B1052" s="200"/>
      <c r="C1052" s="200"/>
      <c r="D1052" s="201"/>
      <c r="E1052" s="113"/>
      <c r="F1052" s="113"/>
      <c r="G1052" s="113"/>
      <c r="H1052" s="113"/>
      <c r="I1052" s="203"/>
      <c r="J1052" s="203"/>
      <c r="K1052" s="203"/>
      <c r="L1052" s="203"/>
      <c r="M1052" s="203"/>
      <c r="N1052" s="203"/>
      <c r="O1052" s="204"/>
      <c r="P1052" s="204"/>
      <c r="Q1052" s="201"/>
      <c r="R1052" s="201"/>
    </row>
    <row r="1053" spans="1:18" x14ac:dyDescent="0.2">
      <c r="A1053" s="113"/>
      <c r="B1053" s="200"/>
      <c r="C1053" s="200"/>
      <c r="D1053" s="201"/>
      <c r="E1053" s="113"/>
      <c r="F1053" s="113"/>
      <c r="G1053" s="113"/>
      <c r="H1053" s="113"/>
      <c r="I1053" s="203"/>
      <c r="J1053" s="203"/>
      <c r="K1053" s="203"/>
      <c r="L1053" s="203"/>
      <c r="M1053" s="203"/>
      <c r="N1053" s="203"/>
      <c r="O1053" s="204"/>
      <c r="P1053" s="204"/>
      <c r="Q1053" s="201"/>
      <c r="R1053" s="201"/>
    </row>
    <row r="1054" spans="1:18" x14ac:dyDescent="0.2">
      <c r="A1054" s="113"/>
      <c r="B1054" s="200"/>
      <c r="C1054" s="200"/>
      <c r="D1054" s="201"/>
      <c r="E1054" s="113"/>
      <c r="F1054" s="113"/>
      <c r="G1054" s="113"/>
      <c r="H1054" s="113"/>
      <c r="I1054" s="203"/>
      <c r="J1054" s="203"/>
      <c r="K1054" s="203"/>
      <c r="L1054" s="203"/>
      <c r="M1054" s="203"/>
      <c r="N1054" s="203"/>
      <c r="O1054" s="204"/>
      <c r="P1054" s="204"/>
      <c r="Q1054" s="201"/>
      <c r="R1054" s="201"/>
    </row>
    <row r="1055" spans="1:18" x14ac:dyDescent="0.2">
      <c r="A1055" s="113"/>
      <c r="B1055" s="200"/>
      <c r="C1055" s="200"/>
      <c r="D1055" s="201"/>
      <c r="E1055" s="113"/>
      <c r="F1055" s="113"/>
      <c r="G1055" s="113"/>
      <c r="H1055" s="113"/>
      <c r="I1055" s="203"/>
      <c r="J1055" s="203"/>
      <c r="K1055" s="203"/>
      <c r="L1055" s="203"/>
      <c r="M1055" s="203"/>
      <c r="N1055" s="203"/>
      <c r="O1055" s="204"/>
      <c r="P1055" s="204"/>
      <c r="Q1055" s="201"/>
      <c r="R1055" s="201"/>
    </row>
    <row r="1056" spans="1:18" x14ac:dyDescent="0.2">
      <c r="A1056" s="113"/>
      <c r="B1056" s="200"/>
      <c r="C1056" s="200"/>
      <c r="D1056" s="201"/>
      <c r="E1056" s="113"/>
      <c r="F1056" s="113"/>
      <c r="G1056" s="113"/>
      <c r="H1056" s="113"/>
      <c r="I1056" s="203"/>
      <c r="J1056" s="203"/>
      <c r="K1056" s="203"/>
      <c r="L1056" s="203"/>
      <c r="M1056" s="203"/>
      <c r="N1056" s="203"/>
      <c r="O1056" s="204"/>
      <c r="P1056" s="204"/>
      <c r="Q1056" s="201"/>
      <c r="R1056" s="201"/>
    </row>
    <row r="1057" spans="1:18" x14ac:dyDescent="0.2">
      <c r="A1057" s="113"/>
      <c r="B1057" s="200"/>
      <c r="C1057" s="200"/>
      <c r="D1057" s="201"/>
      <c r="E1057" s="113"/>
      <c r="F1057" s="113"/>
      <c r="G1057" s="113"/>
      <c r="H1057" s="113"/>
      <c r="I1057" s="203"/>
      <c r="J1057" s="203"/>
      <c r="K1057" s="203"/>
      <c r="L1057" s="203"/>
      <c r="M1057" s="203"/>
      <c r="N1057" s="203"/>
      <c r="O1057" s="204"/>
      <c r="P1057" s="204"/>
      <c r="Q1057" s="201"/>
      <c r="R1057" s="201"/>
    </row>
    <row r="1058" spans="1:18" x14ac:dyDescent="0.2">
      <c r="A1058" s="113"/>
      <c r="B1058" s="200"/>
      <c r="C1058" s="200"/>
      <c r="D1058" s="201"/>
      <c r="E1058" s="113"/>
      <c r="F1058" s="113"/>
      <c r="G1058" s="113"/>
      <c r="H1058" s="113"/>
      <c r="I1058" s="203"/>
      <c r="J1058" s="203"/>
      <c r="K1058" s="203"/>
      <c r="L1058" s="203"/>
      <c r="M1058" s="203"/>
      <c r="N1058" s="203"/>
      <c r="O1058" s="204"/>
      <c r="P1058" s="204"/>
      <c r="Q1058" s="201"/>
      <c r="R1058" s="201"/>
    </row>
    <row r="1059" spans="1:18" x14ac:dyDescent="0.2">
      <c r="A1059" s="113"/>
      <c r="B1059" s="200"/>
      <c r="C1059" s="200"/>
      <c r="D1059" s="201"/>
      <c r="E1059" s="113"/>
      <c r="F1059" s="113"/>
      <c r="G1059" s="113"/>
      <c r="H1059" s="113"/>
      <c r="I1059" s="203"/>
      <c r="J1059" s="203"/>
      <c r="K1059" s="203"/>
      <c r="L1059" s="203"/>
      <c r="M1059" s="203"/>
      <c r="N1059" s="203"/>
      <c r="O1059" s="204"/>
      <c r="P1059" s="204"/>
      <c r="Q1059" s="201"/>
      <c r="R1059" s="201"/>
    </row>
    <row r="1060" spans="1:18" x14ac:dyDescent="0.2">
      <c r="A1060" s="113"/>
      <c r="B1060" s="200"/>
      <c r="C1060" s="200"/>
      <c r="D1060" s="201"/>
      <c r="E1060" s="113"/>
      <c r="F1060" s="113"/>
      <c r="G1060" s="113"/>
      <c r="H1060" s="113"/>
      <c r="I1060" s="203"/>
      <c r="J1060" s="203"/>
      <c r="K1060" s="203"/>
      <c r="L1060" s="203"/>
      <c r="M1060" s="203"/>
      <c r="N1060" s="203"/>
      <c r="O1060" s="204"/>
      <c r="P1060" s="204"/>
      <c r="Q1060" s="201"/>
      <c r="R1060" s="201"/>
    </row>
    <row r="1061" spans="1:18" x14ac:dyDescent="0.2">
      <c r="A1061" s="113"/>
      <c r="B1061" s="200"/>
      <c r="C1061" s="200"/>
      <c r="D1061" s="201"/>
      <c r="E1061" s="113"/>
      <c r="F1061" s="113"/>
      <c r="G1061" s="113"/>
      <c r="H1061" s="113"/>
      <c r="I1061" s="203"/>
      <c r="J1061" s="203"/>
      <c r="K1061" s="203"/>
      <c r="L1061" s="203"/>
      <c r="M1061" s="203"/>
      <c r="N1061" s="203"/>
      <c r="O1061" s="204"/>
      <c r="P1061" s="204"/>
      <c r="Q1061" s="201"/>
      <c r="R1061" s="201"/>
    </row>
    <row r="1062" spans="1:18" x14ac:dyDescent="0.2">
      <c r="A1062" s="113"/>
      <c r="B1062" s="200"/>
      <c r="C1062" s="200"/>
      <c r="D1062" s="201"/>
      <c r="E1062" s="113"/>
      <c r="F1062" s="113"/>
      <c r="G1062" s="113"/>
      <c r="H1062" s="113"/>
      <c r="I1062" s="203"/>
      <c r="J1062" s="203"/>
      <c r="K1062" s="203"/>
      <c r="L1062" s="203"/>
      <c r="M1062" s="203"/>
      <c r="N1062" s="203"/>
      <c r="O1062" s="204"/>
      <c r="P1062" s="204"/>
      <c r="Q1062" s="201"/>
      <c r="R1062" s="201"/>
    </row>
    <row r="1063" spans="1:18" x14ac:dyDescent="0.2">
      <c r="A1063" s="113"/>
      <c r="B1063" s="200"/>
      <c r="C1063" s="200"/>
      <c r="D1063" s="201"/>
      <c r="E1063" s="113"/>
      <c r="F1063" s="113"/>
      <c r="G1063" s="113"/>
      <c r="H1063" s="113"/>
      <c r="I1063" s="203"/>
      <c r="J1063" s="203"/>
      <c r="K1063" s="203"/>
      <c r="L1063" s="203"/>
      <c r="M1063" s="203"/>
      <c r="N1063" s="203"/>
      <c r="O1063" s="204"/>
      <c r="P1063" s="204"/>
      <c r="Q1063" s="201"/>
      <c r="R1063" s="201"/>
    </row>
    <row r="1064" spans="1:18" x14ac:dyDescent="0.2">
      <c r="A1064" s="113"/>
      <c r="B1064" s="200"/>
      <c r="C1064" s="200"/>
      <c r="D1064" s="201"/>
      <c r="E1064" s="113"/>
      <c r="F1064" s="113"/>
      <c r="G1064" s="113"/>
      <c r="H1064" s="113"/>
      <c r="I1064" s="203"/>
      <c r="J1064" s="203"/>
      <c r="K1064" s="203"/>
      <c r="L1064" s="203"/>
      <c r="M1064" s="203"/>
      <c r="N1064" s="203"/>
      <c r="O1064" s="204"/>
      <c r="P1064" s="204"/>
      <c r="Q1064" s="201"/>
      <c r="R1064" s="201"/>
    </row>
    <row r="1065" spans="1:18" x14ac:dyDescent="0.2">
      <c r="A1065" s="113"/>
      <c r="B1065" s="200"/>
      <c r="C1065" s="200"/>
      <c r="D1065" s="201"/>
      <c r="E1065" s="113"/>
      <c r="F1065" s="113"/>
      <c r="G1065" s="113"/>
      <c r="H1065" s="113"/>
      <c r="I1065" s="203"/>
      <c r="J1065" s="203"/>
      <c r="K1065" s="203"/>
      <c r="L1065" s="203"/>
      <c r="M1065" s="203"/>
      <c r="N1065" s="203"/>
      <c r="O1065" s="204"/>
      <c r="P1065" s="204"/>
      <c r="Q1065" s="201"/>
      <c r="R1065" s="201"/>
    </row>
    <row r="1066" spans="1:18" x14ac:dyDescent="0.2">
      <c r="A1066" s="113"/>
      <c r="B1066" s="200"/>
      <c r="C1066" s="200"/>
      <c r="D1066" s="201"/>
      <c r="E1066" s="113"/>
      <c r="F1066" s="113"/>
      <c r="G1066" s="113"/>
      <c r="H1066" s="113"/>
      <c r="I1066" s="203"/>
      <c r="J1066" s="203"/>
      <c r="K1066" s="203"/>
      <c r="L1066" s="203"/>
      <c r="M1066" s="203"/>
      <c r="N1066" s="203"/>
      <c r="O1066" s="204"/>
      <c r="P1066" s="204"/>
      <c r="Q1066" s="201"/>
      <c r="R1066" s="201"/>
    </row>
    <row r="1067" spans="1:18" x14ac:dyDescent="0.2">
      <c r="A1067" s="113"/>
      <c r="B1067" s="200"/>
      <c r="C1067" s="200"/>
      <c r="D1067" s="201"/>
      <c r="E1067" s="113"/>
      <c r="F1067" s="113"/>
      <c r="G1067" s="113"/>
      <c r="H1067" s="113"/>
      <c r="I1067" s="203"/>
      <c r="J1067" s="203"/>
      <c r="K1067" s="203"/>
      <c r="L1067" s="203"/>
      <c r="M1067" s="203"/>
      <c r="N1067" s="203"/>
      <c r="O1067" s="204"/>
      <c r="P1067" s="204"/>
      <c r="Q1067" s="201"/>
      <c r="R1067" s="201"/>
    </row>
    <row r="1068" spans="1:18" x14ac:dyDescent="0.2">
      <c r="A1068" s="113"/>
      <c r="B1068" s="200"/>
      <c r="C1068" s="200"/>
      <c r="D1068" s="201"/>
      <c r="E1068" s="113"/>
      <c r="F1068" s="113"/>
      <c r="G1068" s="113"/>
      <c r="H1068" s="113"/>
      <c r="I1068" s="203"/>
      <c r="J1068" s="203"/>
      <c r="K1068" s="203"/>
      <c r="L1068" s="203"/>
      <c r="M1068" s="203"/>
      <c r="N1068" s="203"/>
      <c r="O1068" s="204"/>
      <c r="P1068" s="204"/>
      <c r="Q1068" s="201"/>
      <c r="R1068" s="201"/>
    </row>
    <row r="1069" spans="1:18" x14ac:dyDescent="0.2">
      <c r="A1069" s="113"/>
      <c r="B1069" s="200"/>
      <c r="C1069" s="200"/>
      <c r="D1069" s="201"/>
      <c r="E1069" s="113"/>
      <c r="F1069" s="113"/>
      <c r="G1069" s="113"/>
      <c r="H1069" s="113"/>
      <c r="I1069" s="203"/>
      <c r="J1069" s="203"/>
      <c r="K1069" s="203"/>
      <c r="L1069" s="203"/>
      <c r="M1069" s="203"/>
      <c r="N1069" s="203"/>
      <c r="O1069" s="204"/>
      <c r="P1069" s="204"/>
      <c r="Q1069" s="201"/>
      <c r="R1069" s="201"/>
    </row>
    <row r="1070" spans="1:18" x14ac:dyDescent="0.2">
      <c r="A1070" s="113"/>
      <c r="B1070" s="200"/>
      <c r="C1070" s="200"/>
      <c r="D1070" s="201"/>
      <c r="E1070" s="113"/>
      <c r="F1070" s="113"/>
      <c r="G1070" s="113"/>
      <c r="H1070" s="113"/>
      <c r="I1070" s="203"/>
      <c r="J1070" s="203"/>
      <c r="K1070" s="203"/>
      <c r="L1070" s="203"/>
      <c r="M1070" s="203"/>
      <c r="N1070" s="203"/>
      <c r="O1070" s="204"/>
      <c r="P1070" s="204"/>
      <c r="Q1070" s="201"/>
      <c r="R1070" s="201"/>
    </row>
    <row r="1071" spans="1:18" x14ac:dyDescent="0.2">
      <c r="A1071" s="113"/>
      <c r="B1071" s="200"/>
      <c r="C1071" s="200"/>
      <c r="D1071" s="201"/>
      <c r="E1071" s="113"/>
      <c r="F1071" s="113"/>
      <c r="G1071" s="113"/>
      <c r="H1071" s="113"/>
      <c r="I1071" s="203"/>
      <c r="J1071" s="203"/>
      <c r="K1071" s="203"/>
      <c r="L1071" s="203"/>
      <c r="M1071" s="203"/>
      <c r="N1071" s="203"/>
      <c r="O1071" s="204"/>
      <c r="P1071" s="204"/>
      <c r="Q1071" s="201"/>
      <c r="R1071" s="201"/>
    </row>
    <row r="1072" spans="1:18" x14ac:dyDescent="0.2">
      <c r="A1072" s="113"/>
      <c r="B1072" s="200"/>
      <c r="C1072" s="200"/>
      <c r="D1072" s="201"/>
      <c r="E1072" s="113"/>
      <c r="F1072" s="113"/>
      <c r="G1072" s="113"/>
      <c r="H1072" s="113"/>
      <c r="I1072" s="203"/>
      <c r="J1072" s="203"/>
      <c r="K1072" s="203"/>
      <c r="L1072" s="203"/>
      <c r="M1072" s="203"/>
      <c r="N1072" s="203"/>
      <c r="O1072" s="204"/>
      <c r="P1072" s="204"/>
      <c r="Q1072" s="201"/>
      <c r="R1072" s="201"/>
    </row>
    <row r="1073" spans="1:18" x14ac:dyDescent="0.2">
      <c r="A1073" s="113"/>
      <c r="B1073" s="200"/>
      <c r="C1073" s="200"/>
      <c r="D1073" s="201"/>
      <c r="E1073" s="113"/>
      <c r="F1073" s="113"/>
      <c r="G1073" s="113"/>
      <c r="H1073" s="113"/>
      <c r="I1073" s="203"/>
      <c r="J1073" s="203"/>
      <c r="K1073" s="203"/>
      <c r="L1073" s="203"/>
      <c r="M1073" s="203"/>
      <c r="N1073" s="203"/>
      <c r="O1073" s="204"/>
      <c r="P1073" s="204"/>
      <c r="Q1073" s="201"/>
      <c r="R1073" s="201"/>
    </row>
    <row r="1074" spans="1:18" x14ac:dyDescent="0.2">
      <c r="A1074" s="113"/>
      <c r="B1074" s="200"/>
      <c r="C1074" s="200"/>
      <c r="D1074" s="201"/>
      <c r="E1074" s="113"/>
      <c r="F1074" s="113"/>
      <c r="G1074" s="113"/>
      <c r="H1074" s="113"/>
      <c r="I1074" s="203"/>
      <c r="J1074" s="203"/>
      <c r="K1074" s="203"/>
      <c r="L1074" s="203"/>
      <c r="M1074" s="203"/>
      <c r="N1074" s="203"/>
      <c r="O1074" s="204"/>
      <c r="P1074" s="204"/>
      <c r="Q1074" s="201"/>
      <c r="R1074" s="201"/>
    </row>
    <row r="1075" spans="1:18" x14ac:dyDescent="0.2">
      <c r="A1075" s="113"/>
      <c r="B1075" s="200"/>
      <c r="C1075" s="200"/>
      <c r="D1075" s="201"/>
      <c r="E1075" s="113"/>
      <c r="F1075" s="113"/>
      <c r="G1075" s="113"/>
      <c r="H1075" s="113"/>
      <c r="I1075" s="203"/>
      <c r="J1075" s="203"/>
      <c r="K1075" s="203"/>
      <c r="L1075" s="203"/>
      <c r="M1075" s="203"/>
      <c r="N1075" s="203"/>
      <c r="O1075" s="204"/>
      <c r="P1075" s="204"/>
      <c r="Q1075" s="201"/>
      <c r="R1075" s="201"/>
    </row>
    <row r="1076" spans="1:18" x14ac:dyDescent="0.2">
      <c r="A1076" s="113"/>
      <c r="B1076" s="200"/>
      <c r="C1076" s="200"/>
      <c r="D1076" s="201"/>
      <c r="E1076" s="113"/>
      <c r="F1076" s="113"/>
      <c r="G1076" s="113"/>
      <c r="H1076" s="113"/>
      <c r="I1076" s="203"/>
      <c r="J1076" s="203"/>
      <c r="K1076" s="203"/>
      <c r="L1076" s="203"/>
      <c r="M1076" s="203"/>
      <c r="N1076" s="203"/>
      <c r="O1076" s="204"/>
      <c r="P1076" s="204"/>
      <c r="Q1076" s="201"/>
      <c r="R1076" s="201"/>
    </row>
    <row r="1077" spans="1:18" x14ac:dyDescent="0.2">
      <c r="A1077" s="113"/>
      <c r="B1077" s="200"/>
      <c r="C1077" s="200"/>
      <c r="D1077" s="201"/>
      <c r="E1077" s="113"/>
      <c r="F1077" s="113"/>
      <c r="G1077" s="113"/>
      <c r="H1077" s="113"/>
      <c r="I1077" s="203"/>
      <c r="J1077" s="203"/>
      <c r="K1077" s="203"/>
      <c r="L1077" s="203"/>
      <c r="M1077" s="203"/>
      <c r="N1077" s="203"/>
      <c r="O1077" s="204"/>
      <c r="P1077" s="204"/>
      <c r="Q1077" s="201"/>
      <c r="R1077" s="201"/>
    </row>
    <row r="1078" spans="1:18" x14ac:dyDescent="0.2">
      <c r="A1078" s="113"/>
      <c r="B1078" s="200"/>
      <c r="C1078" s="200"/>
      <c r="D1078" s="201"/>
      <c r="E1078" s="113"/>
      <c r="F1078" s="113"/>
      <c r="G1078" s="113"/>
      <c r="H1078" s="113"/>
      <c r="I1078" s="203"/>
      <c r="J1078" s="203"/>
      <c r="K1078" s="203"/>
      <c r="L1078" s="203"/>
      <c r="M1078" s="203"/>
      <c r="N1078" s="203"/>
      <c r="O1078" s="204"/>
      <c r="P1078" s="204"/>
      <c r="Q1078" s="201"/>
      <c r="R1078" s="201"/>
    </row>
    <row r="1079" spans="1:18" x14ac:dyDescent="0.2">
      <c r="A1079" s="113"/>
      <c r="B1079" s="200"/>
      <c r="C1079" s="200"/>
      <c r="D1079" s="201"/>
      <c r="E1079" s="113"/>
      <c r="F1079" s="113"/>
      <c r="G1079" s="113"/>
      <c r="H1079" s="113"/>
      <c r="I1079" s="203"/>
      <c r="J1079" s="203"/>
      <c r="K1079" s="203"/>
      <c r="L1079" s="203"/>
      <c r="M1079" s="203"/>
      <c r="N1079" s="203"/>
      <c r="O1079" s="204"/>
      <c r="P1079" s="204"/>
      <c r="Q1079" s="201"/>
      <c r="R1079" s="201"/>
    </row>
    <row r="1080" spans="1:18" x14ac:dyDescent="0.2">
      <c r="A1080" s="113"/>
      <c r="B1080" s="200"/>
      <c r="C1080" s="200"/>
      <c r="D1080" s="201"/>
      <c r="E1080" s="113"/>
      <c r="F1080" s="113"/>
      <c r="G1080" s="113"/>
      <c r="H1080" s="113"/>
      <c r="I1080" s="203"/>
      <c r="J1080" s="203"/>
      <c r="K1080" s="203"/>
      <c r="L1080" s="203"/>
      <c r="M1080" s="203"/>
      <c r="N1080" s="203"/>
      <c r="O1080" s="204"/>
      <c r="P1080" s="204"/>
      <c r="Q1080" s="201"/>
      <c r="R1080" s="201"/>
    </row>
    <row r="1081" spans="1:18" x14ac:dyDescent="0.2">
      <c r="A1081" s="113"/>
      <c r="B1081" s="200"/>
      <c r="C1081" s="200"/>
      <c r="D1081" s="201"/>
      <c r="E1081" s="113"/>
      <c r="F1081" s="113"/>
      <c r="G1081" s="113"/>
      <c r="H1081" s="113"/>
      <c r="I1081" s="203"/>
      <c r="J1081" s="203"/>
      <c r="K1081" s="203"/>
      <c r="L1081" s="203"/>
      <c r="M1081" s="203"/>
      <c r="N1081" s="203"/>
      <c r="O1081" s="204"/>
      <c r="P1081" s="204"/>
      <c r="Q1081" s="201"/>
      <c r="R1081" s="201"/>
    </row>
    <row r="1082" spans="1:18" x14ac:dyDescent="0.2">
      <c r="A1082" s="113"/>
      <c r="B1082" s="200"/>
      <c r="C1082" s="200"/>
      <c r="D1082" s="201"/>
      <c r="E1082" s="113"/>
      <c r="F1082" s="113"/>
      <c r="G1082" s="113"/>
      <c r="H1082" s="113"/>
      <c r="I1082" s="203"/>
      <c r="J1082" s="203"/>
      <c r="K1082" s="203"/>
      <c r="L1082" s="203"/>
      <c r="M1082" s="203"/>
      <c r="N1082" s="203"/>
      <c r="O1082" s="204"/>
      <c r="P1082" s="204"/>
      <c r="Q1082" s="201"/>
      <c r="R1082" s="201"/>
    </row>
    <row r="1083" spans="1:18" x14ac:dyDescent="0.2">
      <c r="A1083" s="113"/>
      <c r="B1083" s="200"/>
      <c r="C1083" s="200"/>
      <c r="D1083" s="201"/>
      <c r="E1083" s="113"/>
      <c r="F1083" s="113"/>
      <c r="G1083" s="113"/>
      <c r="H1083" s="113"/>
      <c r="I1083" s="203"/>
      <c r="J1083" s="203"/>
      <c r="K1083" s="203"/>
      <c r="L1083" s="203"/>
      <c r="M1083" s="203"/>
      <c r="N1083" s="203"/>
      <c r="O1083" s="204"/>
      <c r="P1083" s="204"/>
      <c r="Q1083" s="201"/>
      <c r="R1083" s="201"/>
    </row>
    <row r="1084" spans="1:18" x14ac:dyDescent="0.2">
      <c r="A1084" s="113"/>
      <c r="B1084" s="200"/>
      <c r="C1084" s="200"/>
      <c r="D1084" s="201"/>
      <c r="E1084" s="113"/>
      <c r="F1084" s="113"/>
      <c r="G1084" s="113"/>
      <c r="H1084" s="113"/>
      <c r="I1084" s="203"/>
      <c r="J1084" s="203"/>
      <c r="K1084" s="203"/>
      <c r="L1084" s="203"/>
      <c r="M1084" s="203"/>
      <c r="N1084" s="203"/>
      <c r="O1084" s="204"/>
      <c r="P1084" s="204"/>
      <c r="Q1084" s="201"/>
      <c r="R1084" s="201"/>
    </row>
    <row r="1085" spans="1:18" x14ac:dyDescent="0.2">
      <c r="A1085" s="113"/>
      <c r="B1085" s="200"/>
      <c r="C1085" s="200"/>
      <c r="D1085" s="201"/>
      <c r="E1085" s="113"/>
      <c r="F1085" s="113"/>
      <c r="G1085" s="113"/>
      <c r="H1085" s="113"/>
      <c r="I1085" s="203"/>
      <c r="J1085" s="203"/>
      <c r="K1085" s="203"/>
      <c r="L1085" s="203"/>
      <c r="M1085" s="203"/>
      <c r="N1085" s="203"/>
      <c r="O1085" s="204"/>
      <c r="P1085" s="204"/>
      <c r="Q1085" s="201"/>
      <c r="R1085" s="201"/>
    </row>
    <row r="1086" spans="1:18" x14ac:dyDescent="0.2">
      <c r="A1086" s="113"/>
      <c r="B1086" s="200"/>
      <c r="C1086" s="200"/>
      <c r="D1086" s="201"/>
      <c r="E1086" s="113"/>
      <c r="F1086" s="113"/>
      <c r="G1086" s="113"/>
      <c r="H1086" s="113"/>
      <c r="I1086" s="203"/>
      <c r="J1086" s="203"/>
      <c r="K1086" s="203"/>
      <c r="L1086" s="203"/>
      <c r="M1086" s="203"/>
      <c r="N1086" s="203"/>
      <c r="O1086" s="204"/>
      <c r="P1086" s="204"/>
      <c r="Q1086" s="201"/>
      <c r="R1086" s="201"/>
    </row>
    <row r="1087" spans="1:18" x14ac:dyDescent="0.2">
      <c r="A1087" s="113"/>
      <c r="B1087" s="200"/>
      <c r="C1087" s="200"/>
      <c r="D1087" s="201"/>
      <c r="E1087" s="113"/>
      <c r="F1087" s="113"/>
      <c r="G1087" s="113"/>
      <c r="H1087" s="113"/>
      <c r="I1087" s="203"/>
      <c r="J1087" s="203"/>
      <c r="K1087" s="203"/>
      <c r="L1087" s="203"/>
      <c r="M1087" s="203"/>
      <c r="N1087" s="203"/>
      <c r="O1087" s="204"/>
      <c r="P1087" s="204"/>
      <c r="Q1087" s="201"/>
      <c r="R1087" s="201"/>
    </row>
    <row r="1088" spans="1:18" x14ac:dyDescent="0.2">
      <c r="A1088" s="113"/>
      <c r="B1088" s="200"/>
      <c r="C1088" s="200"/>
      <c r="D1088" s="201"/>
      <c r="E1088" s="113"/>
      <c r="F1088" s="113"/>
      <c r="G1088" s="113"/>
      <c r="H1088" s="113"/>
      <c r="I1088" s="203"/>
      <c r="J1088" s="203"/>
      <c r="K1088" s="203"/>
      <c r="L1088" s="203"/>
      <c r="M1088" s="203"/>
      <c r="N1088" s="203"/>
      <c r="O1088" s="204"/>
      <c r="P1088" s="204"/>
      <c r="Q1088" s="201"/>
      <c r="R1088" s="201"/>
    </row>
    <row r="1089" spans="1:18" x14ac:dyDescent="0.2">
      <c r="A1089" s="113"/>
      <c r="B1089" s="200"/>
      <c r="C1089" s="200"/>
      <c r="D1089" s="201"/>
      <c r="E1089" s="113"/>
      <c r="F1089" s="113"/>
      <c r="G1089" s="113"/>
      <c r="H1089" s="113"/>
      <c r="I1089" s="203"/>
      <c r="J1089" s="203"/>
      <c r="K1089" s="203"/>
      <c r="L1089" s="203"/>
      <c r="M1089" s="203"/>
      <c r="N1089" s="203"/>
      <c r="O1089" s="204"/>
      <c r="P1089" s="204"/>
      <c r="Q1089" s="201"/>
      <c r="R1089" s="201"/>
    </row>
    <row r="1090" spans="1:18" x14ac:dyDescent="0.2">
      <c r="A1090" s="113"/>
      <c r="B1090" s="200"/>
      <c r="C1090" s="200"/>
      <c r="D1090" s="201"/>
      <c r="E1090" s="113"/>
      <c r="F1090" s="113"/>
      <c r="G1090" s="113"/>
      <c r="H1090" s="113"/>
      <c r="I1090" s="203"/>
      <c r="J1090" s="203"/>
      <c r="K1090" s="203"/>
      <c r="L1090" s="203"/>
      <c r="M1090" s="203"/>
      <c r="N1090" s="203"/>
      <c r="O1090" s="204"/>
      <c r="P1090" s="204"/>
      <c r="Q1090" s="201"/>
      <c r="R1090" s="201"/>
    </row>
    <row r="1091" spans="1:18" x14ac:dyDescent="0.2">
      <c r="A1091" s="113"/>
      <c r="B1091" s="200"/>
      <c r="C1091" s="200"/>
      <c r="D1091" s="201"/>
      <c r="E1091" s="113"/>
      <c r="F1091" s="113"/>
      <c r="G1091" s="113"/>
      <c r="H1091" s="113"/>
      <c r="I1091" s="203"/>
      <c r="J1091" s="203"/>
      <c r="K1091" s="203"/>
      <c r="L1091" s="203"/>
      <c r="M1091" s="203"/>
      <c r="N1091" s="203"/>
      <c r="O1091" s="204"/>
      <c r="P1091" s="204"/>
      <c r="Q1091" s="201"/>
      <c r="R1091" s="201"/>
    </row>
    <row r="1092" spans="1:18" x14ac:dyDescent="0.2">
      <c r="A1092" s="113"/>
      <c r="B1092" s="200"/>
      <c r="C1092" s="200"/>
      <c r="D1092" s="201"/>
      <c r="E1092" s="113"/>
      <c r="F1092" s="113"/>
      <c r="G1092" s="113"/>
      <c r="H1092" s="113"/>
      <c r="I1092" s="203"/>
      <c r="J1092" s="203"/>
      <c r="K1092" s="203"/>
      <c r="L1092" s="203"/>
      <c r="M1092" s="203"/>
      <c r="N1092" s="203"/>
      <c r="O1092" s="204"/>
      <c r="P1092" s="204"/>
      <c r="Q1092" s="201"/>
      <c r="R1092" s="201"/>
    </row>
    <row r="1093" spans="1:18" x14ac:dyDescent="0.2">
      <c r="A1093" s="113"/>
      <c r="B1093" s="200"/>
      <c r="C1093" s="200"/>
      <c r="D1093" s="201"/>
      <c r="E1093" s="113"/>
      <c r="F1093" s="113"/>
      <c r="G1093" s="113"/>
      <c r="H1093" s="113"/>
      <c r="I1093" s="203"/>
      <c r="J1093" s="203"/>
      <c r="K1093" s="203"/>
      <c r="L1093" s="203"/>
      <c r="M1093" s="203"/>
      <c r="N1093" s="203"/>
      <c r="O1093" s="204"/>
      <c r="P1093" s="204"/>
      <c r="Q1093" s="201"/>
      <c r="R1093" s="201"/>
    </row>
    <row r="1094" spans="1:18" x14ac:dyDescent="0.2">
      <c r="A1094" s="113"/>
      <c r="B1094" s="200"/>
      <c r="C1094" s="200"/>
      <c r="D1094" s="201"/>
      <c r="E1094" s="113"/>
      <c r="F1094" s="113"/>
      <c r="G1094" s="113"/>
      <c r="H1094" s="113"/>
      <c r="I1094" s="203"/>
      <c r="J1094" s="203"/>
      <c r="K1094" s="203"/>
      <c r="L1094" s="203"/>
      <c r="M1094" s="203"/>
      <c r="N1094" s="203"/>
      <c r="O1094" s="204"/>
      <c r="P1094" s="204"/>
      <c r="Q1094" s="201"/>
      <c r="R1094" s="201"/>
    </row>
    <row r="1095" spans="1:18" x14ac:dyDescent="0.2">
      <c r="A1095" s="113"/>
      <c r="B1095" s="200"/>
      <c r="C1095" s="200"/>
      <c r="D1095" s="201"/>
      <c r="E1095" s="113"/>
      <c r="F1095" s="113"/>
      <c r="G1095" s="113"/>
      <c r="H1095" s="113"/>
      <c r="I1095" s="203"/>
      <c r="J1095" s="203"/>
      <c r="K1095" s="203"/>
      <c r="L1095" s="203"/>
      <c r="M1095" s="203"/>
      <c r="N1095" s="203"/>
      <c r="O1095" s="204"/>
      <c r="P1095" s="204"/>
      <c r="Q1095" s="201"/>
      <c r="R1095" s="201"/>
    </row>
    <row r="1096" spans="1:18" x14ac:dyDescent="0.2">
      <c r="A1096" s="113"/>
      <c r="B1096" s="200"/>
      <c r="C1096" s="200"/>
      <c r="D1096" s="201"/>
      <c r="E1096" s="113"/>
      <c r="F1096" s="113"/>
      <c r="G1096" s="113"/>
      <c r="H1096" s="113"/>
      <c r="I1096" s="203"/>
      <c r="J1096" s="203"/>
      <c r="K1096" s="203"/>
      <c r="L1096" s="203"/>
      <c r="M1096" s="203"/>
      <c r="N1096" s="203"/>
      <c r="O1096" s="204"/>
      <c r="P1096" s="204"/>
      <c r="Q1096" s="201"/>
      <c r="R1096" s="201"/>
    </row>
    <row r="1097" spans="1:18" x14ac:dyDescent="0.2">
      <c r="A1097" s="113"/>
      <c r="B1097" s="200"/>
      <c r="C1097" s="200"/>
      <c r="D1097" s="201"/>
      <c r="E1097" s="113"/>
      <c r="F1097" s="113"/>
      <c r="G1097" s="113"/>
      <c r="H1097" s="113"/>
      <c r="I1097" s="203"/>
      <c r="J1097" s="203"/>
      <c r="K1097" s="203"/>
      <c r="L1097" s="203"/>
      <c r="M1097" s="203"/>
      <c r="N1097" s="203"/>
      <c r="O1097" s="204"/>
      <c r="P1097" s="204"/>
      <c r="Q1097" s="201"/>
      <c r="R1097" s="201"/>
    </row>
    <row r="1098" spans="1:18" x14ac:dyDescent="0.2">
      <c r="A1098" s="113"/>
      <c r="B1098" s="200"/>
      <c r="C1098" s="200"/>
      <c r="D1098" s="201"/>
      <c r="E1098" s="113"/>
      <c r="F1098" s="113"/>
      <c r="G1098" s="113"/>
      <c r="H1098" s="113"/>
      <c r="I1098" s="203"/>
      <c r="J1098" s="203"/>
      <c r="K1098" s="203"/>
      <c r="L1098" s="203"/>
      <c r="M1098" s="203"/>
      <c r="N1098" s="203"/>
      <c r="O1098" s="204"/>
      <c r="P1098" s="204"/>
      <c r="Q1098" s="201"/>
      <c r="R1098" s="201"/>
    </row>
    <row r="1099" spans="1:18" x14ac:dyDescent="0.2">
      <c r="A1099" s="113"/>
      <c r="B1099" s="200"/>
      <c r="C1099" s="200"/>
      <c r="D1099" s="201"/>
      <c r="E1099" s="113"/>
      <c r="F1099" s="113"/>
      <c r="G1099" s="113"/>
      <c r="H1099" s="113"/>
      <c r="I1099" s="203"/>
      <c r="J1099" s="203"/>
      <c r="K1099" s="203"/>
      <c r="L1099" s="203"/>
      <c r="M1099" s="203"/>
      <c r="N1099" s="203"/>
      <c r="O1099" s="204"/>
      <c r="P1099" s="204"/>
      <c r="Q1099" s="201"/>
      <c r="R1099" s="201"/>
    </row>
    <row r="1100" spans="1:18" x14ac:dyDescent="0.2">
      <c r="A1100" s="113"/>
      <c r="B1100" s="200"/>
      <c r="C1100" s="200"/>
      <c r="D1100" s="201"/>
      <c r="E1100" s="113"/>
      <c r="F1100" s="113"/>
      <c r="G1100" s="113"/>
      <c r="H1100" s="113"/>
      <c r="I1100" s="203"/>
      <c r="J1100" s="203"/>
      <c r="K1100" s="203"/>
      <c r="L1100" s="203"/>
      <c r="M1100" s="203"/>
      <c r="N1100" s="203"/>
      <c r="O1100" s="204"/>
      <c r="P1100" s="204"/>
      <c r="Q1100" s="201"/>
      <c r="R1100" s="201"/>
    </row>
    <row r="1101" spans="1:18" x14ac:dyDescent="0.2">
      <c r="A1101" s="113"/>
      <c r="B1101" s="200"/>
      <c r="C1101" s="200"/>
      <c r="D1101" s="201"/>
      <c r="E1101" s="113"/>
      <c r="F1101" s="113"/>
      <c r="G1101" s="113"/>
      <c r="H1101" s="113"/>
      <c r="I1101" s="203"/>
      <c r="J1101" s="203"/>
      <c r="K1101" s="203"/>
      <c r="L1101" s="203"/>
      <c r="M1101" s="203"/>
      <c r="N1101" s="203"/>
      <c r="O1101" s="204"/>
      <c r="P1101" s="204"/>
      <c r="Q1101" s="201"/>
      <c r="R1101" s="201"/>
    </row>
    <row r="1102" spans="1:18" x14ac:dyDescent="0.2">
      <c r="A1102" s="113"/>
      <c r="B1102" s="200"/>
      <c r="C1102" s="200"/>
      <c r="D1102" s="201"/>
      <c r="E1102" s="113"/>
      <c r="F1102" s="113"/>
      <c r="G1102" s="113"/>
      <c r="H1102" s="113"/>
      <c r="I1102" s="203"/>
      <c r="J1102" s="203"/>
      <c r="K1102" s="203"/>
      <c r="L1102" s="203"/>
      <c r="M1102" s="203"/>
      <c r="N1102" s="203"/>
      <c r="O1102" s="204"/>
      <c r="P1102" s="204"/>
      <c r="Q1102" s="201"/>
      <c r="R1102" s="201"/>
    </row>
    <row r="1103" spans="1:18" x14ac:dyDescent="0.2">
      <c r="A1103" s="113"/>
      <c r="B1103" s="200"/>
      <c r="C1103" s="200"/>
      <c r="D1103" s="201"/>
      <c r="E1103" s="113"/>
      <c r="F1103" s="113"/>
      <c r="G1103" s="113"/>
      <c r="H1103" s="113"/>
      <c r="I1103" s="203"/>
      <c r="J1103" s="203"/>
      <c r="K1103" s="203"/>
      <c r="L1103" s="203"/>
      <c r="M1103" s="203"/>
      <c r="N1103" s="203"/>
      <c r="O1103" s="204"/>
      <c r="P1103" s="204"/>
      <c r="Q1103" s="201"/>
      <c r="R1103" s="201"/>
    </row>
    <row r="1104" spans="1:18" x14ac:dyDescent="0.2">
      <c r="A1104" s="113"/>
      <c r="B1104" s="200"/>
      <c r="C1104" s="200"/>
      <c r="D1104" s="201"/>
      <c r="E1104" s="113"/>
      <c r="F1104" s="113"/>
      <c r="G1104" s="113"/>
      <c r="H1104" s="113"/>
      <c r="I1104" s="203"/>
      <c r="J1104" s="203"/>
      <c r="K1104" s="203"/>
      <c r="L1104" s="203"/>
      <c r="M1104" s="203"/>
      <c r="N1104" s="203"/>
      <c r="O1104" s="204"/>
      <c r="P1104" s="204"/>
      <c r="Q1104" s="201"/>
      <c r="R1104" s="201"/>
    </row>
    <row r="1105" spans="1:18" x14ac:dyDescent="0.2">
      <c r="A1105" s="113"/>
      <c r="B1105" s="200"/>
      <c r="C1105" s="200"/>
      <c r="D1105" s="201"/>
      <c r="E1105" s="113"/>
      <c r="F1105" s="113"/>
      <c r="G1105" s="113"/>
      <c r="H1105" s="113"/>
      <c r="I1105" s="203"/>
      <c r="J1105" s="203"/>
      <c r="K1105" s="203"/>
      <c r="L1105" s="203"/>
      <c r="M1105" s="203"/>
      <c r="N1105" s="203"/>
      <c r="O1105" s="204"/>
      <c r="P1105" s="204"/>
      <c r="Q1105" s="201"/>
      <c r="R1105" s="201"/>
    </row>
    <row r="1106" spans="1:18" x14ac:dyDescent="0.2">
      <c r="A1106" s="113"/>
      <c r="B1106" s="200"/>
      <c r="C1106" s="200"/>
      <c r="D1106" s="201"/>
      <c r="E1106" s="113"/>
      <c r="F1106" s="113"/>
      <c r="G1106" s="113"/>
      <c r="H1106" s="113"/>
      <c r="I1106" s="203"/>
      <c r="J1106" s="203"/>
      <c r="K1106" s="203"/>
      <c r="L1106" s="203"/>
      <c r="M1106" s="203"/>
      <c r="N1106" s="203"/>
      <c r="O1106" s="204"/>
      <c r="P1106" s="204"/>
      <c r="Q1106" s="201"/>
      <c r="R1106" s="201"/>
    </row>
    <row r="1107" spans="1:18" x14ac:dyDescent="0.2">
      <c r="A1107" s="113"/>
      <c r="B1107" s="200"/>
      <c r="C1107" s="200"/>
      <c r="D1107" s="201"/>
      <c r="E1107" s="113"/>
      <c r="F1107" s="113"/>
      <c r="G1107" s="113"/>
      <c r="H1107" s="113"/>
      <c r="I1107" s="203"/>
      <c r="J1107" s="203"/>
      <c r="K1107" s="203"/>
      <c r="L1107" s="203"/>
      <c r="M1107" s="203"/>
      <c r="N1107" s="203"/>
      <c r="O1107" s="204"/>
      <c r="P1107" s="204"/>
      <c r="Q1107" s="201"/>
      <c r="R1107" s="201"/>
    </row>
    <row r="1108" spans="1:18" x14ac:dyDescent="0.2">
      <c r="A1108" s="113"/>
      <c r="B1108" s="200"/>
      <c r="C1108" s="200"/>
      <c r="D1108" s="201"/>
      <c r="E1108" s="113"/>
      <c r="F1108" s="113"/>
      <c r="G1108" s="113"/>
      <c r="H1108" s="113"/>
      <c r="I1108" s="203"/>
      <c r="J1108" s="203"/>
      <c r="K1108" s="203"/>
      <c r="L1108" s="203"/>
      <c r="M1108" s="203"/>
      <c r="N1108" s="203"/>
      <c r="O1108" s="204"/>
      <c r="P1108" s="204"/>
      <c r="Q1108" s="201"/>
      <c r="R1108" s="201"/>
    </row>
    <row r="1109" spans="1:18" x14ac:dyDescent="0.2">
      <c r="A1109" s="113"/>
      <c r="B1109" s="200"/>
      <c r="C1109" s="200"/>
      <c r="D1109" s="201"/>
      <c r="E1109" s="113"/>
      <c r="F1109" s="113"/>
      <c r="G1109" s="113"/>
      <c r="H1109" s="113"/>
      <c r="I1109" s="203"/>
      <c r="J1109" s="203"/>
      <c r="K1109" s="203"/>
      <c r="L1109" s="203"/>
      <c r="M1109" s="203"/>
      <c r="N1109" s="203"/>
      <c r="O1109" s="204"/>
      <c r="P1109" s="204"/>
      <c r="Q1109" s="201"/>
      <c r="R1109" s="201"/>
    </row>
    <row r="1110" spans="1:18" x14ac:dyDescent="0.2">
      <c r="A1110" s="113"/>
      <c r="B1110" s="200"/>
      <c r="C1110" s="200"/>
      <c r="D1110" s="201"/>
      <c r="E1110" s="113"/>
      <c r="F1110" s="113"/>
      <c r="G1110" s="113"/>
      <c r="H1110" s="113"/>
      <c r="I1110" s="203"/>
      <c r="J1110" s="203"/>
      <c r="K1110" s="203"/>
      <c r="L1110" s="203"/>
      <c r="M1110" s="203"/>
      <c r="N1110" s="203"/>
      <c r="O1110" s="204"/>
      <c r="P1110" s="204"/>
      <c r="Q1110" s="201"/>
      <c r="R1110" s="201"/>
    </row>
    <row r="1111" spans="1:18" x14ac:dyDescent="0.2">
      <c r="A1111" s="113"/>
      <c r="B1111" s="200"/>
      <c r="C1111" s="200"/>
      <c r="D1111" s="201"/>
      <c r="E1111" s="113"/>
      <c r="F1111" s="113"/>
      <c r="G1111" s="113"/>
      <c r="H1111" s="113"/>
      <c r="I1111" s="203"/>
      <c r="J1111" s="203"/>
      <c r="K1111" s="203"/>
      <c r="L1111" s="203"/>
      <c r="M1111" s="203"/>
      <c r="N1111" s="203"/>
      <c r="O1111" s="204"/>
      <c r="P1111" s="204"/>
      <c r="Q1111" s="201"/>
      <c r="R1111" s="201"/>
    </row>
    <row r="1112" spans="1:18" x14ac:dyDescent="0.2">
      <c r="A1112" s="113"/>
      <c r="B1112" s="200"/>
      <c r="C1112" s="200"/>
      <c r="D1112" s="201"/>
      <c r="E1112" s="113"/>
      <c r="F1112" s="113"/>
      <c r="G1112" s="113"/>
      <c r="H1112" s="113"/>
      <c r="I1112" s="203"/>
      <c r="J1112" s="203"/>
      <c r="K1112" s="203"/>
      <c r="L1112" s="203"/>
      <c r="M1112" s="203"/>
      <c r="N1112" s="203"/>
      <c r="O1112" s="204"/>
      <c r="P1112" s="204"/>
      <c r="Q1112" s="201"/>
      <c r="R1112" s="201"/>
    </row>
    <row r="1113" spans="1:18" x14ac:dyDescent="0.2">
      <c r="A1113" s="113"/>
      <c r="B1113" s="200"/>
      <c r="C1113" s="200"/>
      <c r="D1113" s="201"/>
      <c r="E1113" s="113"/>
      <c r="F1113" s="113"/>
      <c r="G1113" s="113"/>
      <c r="H1113" s="113"/>
      <c r="I1113" s="203"/>
      <c r="J1113" s="203"/>
      <c r="K1113" s="203"/>
      <c r="L1113" s="203"/>
      <c r="M1113" s="203"/>
      <c r="N1113" s="203"/>
      <c r="O1113" s="204"/>
      <c r="P1113" s="204"/>
      <c r="Q1113" s="201"/>
      <c r="R1113" s="201"/>
    </row>
    <row r="1114" spans="1:18" x14ac:dyDescent="0.2">
      <c r="A1114" s="113"/>
      <c r="B1114" s="200"/>
      <c r="C1114" s="200"/>
      <c r="D1114" s="201"/>
      <c r="E1114" s="113"/>
      <c r="F1114" s="113"/>
      <c r="G1114" s="113"/>
      <c r="H1114" s="113"/>
      <c r="I1114" s="203"/>
      <c r="J1114" s="203"/>
      <c r="K1114" s="203"/>
      <c r="L1114" s="203"/>
      <c r="M1114" s="203"/>
      <c r="N1114" s="203"/>
      <c r="O1114" s="204"/>
      <c r="P1114" s="204"/>
      <c r="Q1114" s="201"/>
      <c r="R1114" s="201"/>
    </row>
    <row r="1115" spans="1:18" x14ac:dyDescent="0.2">
      <c r="A1115" s="113"/>
      <c r="B1115" s="200"/>
      <c r="C1115" s="200"/>
      <c r="D1115" s="201"/>
      <c r="E1115" s="113"/>
      <c r="F1115" s="113"/>
      <c r="G1115" s="113"/>
      <c r="H1115" s="113"/>
      <c r="I1115" s="203"/>
      <c r="J1115" s="203"/>
      <c r="K1115" s="203"/>
      <c r="L1115" s="203"/>
      <c r="M1115" s="203"/>
      <c r="N1115" s="203"/>
      <c r="O1115" s="204"/>
      <c r="P1115" s="204"/>
      <c r="Q1115" s="201"/>
      <c r="R1115" s="201"/>
    </row>
    <row r="1116" spans="1:18" x14ac:dyDescent="0.2">
      <c r="A1116" s="113"/>
      <c r="B1116" s="200"/>
      <c r="C1116" s="200"/>
      <c r="D1116" s="201"/>
      <c r="E1116" s="113"/>
      <c r="F1116" s="113"/>
      <c r="G1116" s="113"/>
      <c r="H1116" s="113"/>
      <c r="I1116" s="203"/>
      <c r="J1116" s="203"/>
      <c r="K1116" s="203"/>
      <c r="L1116" s="203"/>
      <c r="M1116" s="203"/>
      <c r="N1116" s="203"/>
      <c r="O1116" s="204"/>
      <c r="P1116" s="204"/>
      <c r="Q1116" s="201"/>
      <c r="R1116" s="201"/>
    </row>
    <row r="1117" spans="1:18" x14ac:dyDescent="0.2">
      <c r="A1117" s="113"/>
      <c r="B1117" s="200"/>
      <c r="C1117" s="200"/>
      <c r="D1117" s="201"/>
      <c r="E1117" s="113"/>
      <c r="F1117" s="113"/>
      <c r="G1117" s="113"/>
      <c r="H1117" s="113"/>
      <c r="I1117" s="203"/>
      <c r="J1117" s="203"/>
      <c r="K1117" s="203"/>
      <c r="L1117" s="203"/>
      <c r="M1117" s="203"/>
      <c r="N1117" s="203"/>
      <c r="O1117" s="204"/>
      <c r="P1117" s="204"/>
      <c r="Q1117" s="201"/>
      <c r="R1117" s="201"/>
    </row>
    <row r="1118" spans="1:18" x14ac:dyDescent="0.2">
      <c r="A1118" s="113"/>
      <c r="B1118" s="200"/>
      <c r="C1118" s="200"/>
      <c r="D1118" s="201"/>
      <c r="E1118" s="113"/>
      <c r="F1118" s="113"/>
      <c r="G1118" s="113"/>
      <c r="H1118" s="113"/>
      <c r="I1118" s="203"/>
      <c r="J1118" s="203"/>
      <c r="K1118" s="203"/>
      <c r="L1118" s="203"/>
      <c r="M1118" s="203"/>
      <c r="N1118" s="203"/>
      <c r="O1118" s="204"/>
      <c r="P1118" s="204"/>
      <c r="Q1118" s="201"/>
      <c r="R1118" s="201"/>
    </row>
    <row r="1119" spans="1:18" x14ac:dyDescent="0.2">
      <c r="A1119" s="113"/>
      <c r="B1119" s="200"/>
      <c r="C1119" s="200"/>
      <c r="D1119" s="201"/>
      <c r="E1119" s="113"/>
      <c r="F1119" s="113"/>
      <c r="G1119" s="113"/>
      <c r="H1119" s="113"/>
      <c r="I1119" s="203"/>
      <c r="J1119" s="203"/>
      <c r="K1119" s="203"/>
      <c r="L1119" s="203"/>
      <c r="M1119" s="203"/>
      <c r="N1119" s="203"/>
      <c r="O1119" s="204"/>
      <c r="P1119" s="204"/>
      <c r="Q1119" s="201"/>
      <c r="R1119" s="201"/>
    </row>
    <row r="1120" spans="1:18" x14ac:dyDescent="0.2">
      <c r="A1120" s="113"/>
      <c r="B1120" s="200"/>
      <c r="C1120" s="200"/>
      <c r="D1120" s="201"/>
      <c r="E1120" s="113"/>
      <c r="F1120" s="113"/>
      <c r="G1120" s="113"/>
      <c r="H1120" s="113"/>
      <c r="I1120" s="203"/>
      <c r="J1120" s="203"/>
      <c r="K1120" s="203"/>
      <c r="L1120" s="203"/>
      <c r="M1120" s="203"/>
      <c r="N1120" s="203"/>
      <c r="O1120" s="204"/>
      <c r="P1120" s="204"/>
      <c r="Q1120" s="201"/>
      <c r="R1120" s="201"/>
    </row>
    <row r="1121" spans="1:18" x14ac:dyDescent="0.2">
      <c r="A1121" s="113"/>
      <c r="B1121" s="200"/>
      <c r="C1121" s="200"/>
      <c r="D1121" s="201"/>
      <c r="E1121" s="113"/>
      <c r="F1121" s="113"/>
      <c r="G1121" s="113"/>
      <c r="H1121" s="113"/>
      <c r="I1121" s="203"/>
      <c r="J1121" s="203"/>
      <c r="K1121" s="203"/>
      <c r="L1121" s="203"/>
      <c r="M1121" s="203"/>
      <c r="N1121" s="203"/>
      <c r="O1121" s="204"/>
      <c r="P1121" s="204"/>
      <c r="Q1121" s="201"/>
      <c r="R1121" s="201"/>
    </row>
    <row r="1122" spans="1:18" x14ac:dyDescent="0.2">
      <c r="A1122" s="113"/>
      <c r="B1122" s="200"/>
      <c r="C1122" s="200"/>
      <c r="D1122" s="201"/>
      <c r="E1122" s="113"/>
      <c r="F1122" s="113"/>
      <c r="G1122" s="113"/>
      <c r="H1122" s="113"/>
      <c r="I1122" s="203"/>
      <c r="J1122" s="203"/>
      <c r="K1122" s="203"/>
      <c r="L1122" s="203"/>
      <c r="M1122" s="203"/>
      <c r="N1122" s="203"/>
      <c r="O1122" s="204"/>
      <c r="P1122" s="204"/>
      <c r="Q1122" s="201"/>
      <c r="R1122" s="201"/>
    </row>
    <row r="1123" spans="1:18" x14ac:dyDescent="0.2">
      <c r="A1123" s="113"/>
      <c r="B1123" s="200"/>
      <c r="C1123" s="200"/>
      <c r="D1123" s="201"/>
      <c r="E1123" s="113"/>
      <c r="F1123" s="113"/>
      <c r="G1123" s="113"/>
      <c r="H1123" s="113"/>
      <c r="I1123" s="203"/>
      <c r="J1123" s="203"/>
      <c r="K1123" s="203"/>
      <c r="L1123" s="203"/>
      <c r="M1123" s="203"/>
      <c r="N1123" s="203"/>
      <c r="O1123" s="204"/>
      <c r="P1123" s="204"/>
      <c r="Q1123" s="201"/>
      <c r="R1123" s="201"/>
    </row>
    <row r="1124" spans="1:18" x14ac:dyDescent="0.2">
      <c r="A1124" s="113"/>
      <c r="B1124" s="200"/>
      <c r="C1124" s="200"/>
      <c r="D1124" s="201"/>
      <c r="E1124" s="113"/>
      <c r="F1124" s="113"/>
      <c r="G1124" s="113"/>
      <c r="H1124" s="113"/>
      <c r="I1124" s="203"/>
      <c r="J1124" s="203"/>
      <c r="K1124" s="203"/>
      <c r="L1124" s="203"/>
      <c r="M1124" s="203"/>
      <c r="N1124" s="203"/>
      <c r="O1124" s="204"/>
      <c r="P1124" s="204"/>
      <c r="Q1124" s="201"/>
      <c r="R1124" s="201"/>
    </row>
    <row r="1125" spans="1:18" x14ac:dyDescent="0.2">
      <c r="A1125" s="113"/>
      <c r="B1125" s="200"/>
      <c r="C1125" s="200"/>
      <c r="D1125" s="201"/>
      <c r="E1125" s="113"/>
      <c r="F1125" s="113"/>
      <c r="G1125" s="113"/>
      <c r="H1125" s="113"/>
      <c r="I1125" s="203"/>
      <c r="J1125" s="203"/>
      <c r="K1125" s="203"/>
      <c r="L1125" s="203"/>
      <c r="M1125" s="203"/>
      <c r="N1125" s="203"/>
      <c r="O1125" s="204"/>
      <c r="P1125" s="204"/>
      <c r="Q1125" s="201"/>
      <c r="R1125" s="201"/>
    </row>
    <row r="1126" spans="1:18" x14ac:dyDescent="0.2">
      <c r="A1126" s="113"/>
      <c r="B1126" s="200"/>
      <c r="C1126" s="200"/>
      <c r="D1126" s="201"/>
      <c r="E1126" s="113"/>
      <c r="F1126" s="113"/>
      <c r="G1126" s="113"/>
      <c r="H1126" s="113"/>
      <c r="I1126" s="203"/>
      <c r="J1126" s="203"/>
      <c r="K1126" s="203"/>
      <c r="L1126" s="203"/>
      <c r="M1126" s="203"/>
      <c r="N1126" s="203"/>
      <c r="O1126" s="204"/>
      <c r="P1126" s="204"/>
      <c r="Q1126" s="201"/>
      <c r="R1126" s="201"/>
    </row>
    <row r="1127" spans="1:18" x14ac:dyDescent="0.2">
      <c r="A1127" s="113"/>
      <c r="B1127" s="200"/>
      <c r="C1127" s="200"/>
      <c r="D1127" s="201"/>
      <c r="E1127" s="113"/>
      <c r="F1127" s="113"/>
      <c r="G1127" s="113"/>
      <c r="H1127" s="113"/>
      <c r="I1127" s="203"/>
      <c r="J1127" s="203"/>
      <c r="K1127" s="203"/>
      <c r="L1127" s="203"/>
      <c r="M1127" s="203"/>
      <c r="N1127" s="203"/>
      <c r="O1127" s="204"/>
      <c r="P1127" s="204"/>
      <c r="Q1127" s="201"/>
      <c r="R1127" s="201"/>
    </row>
    <row r="1128" spans="1:18" x14ac:dyDescent="0.2">
      <c r="A1128" s="113"/>
      <c r="B1128" s="200"/>
      <c r="C1128" s="200"/>
      <c r="D1128" s="201"/>
      <c r="E1128" s="113"/>
      <c r="F1128" s="113"/>
      <c r="G1128" s="113"/>
      <c r="H1128" s="113"/>
      <c r="I1128" s="203"/>
      <c r="J1128" s="203"/>
      <c r="K1128" s="203"/>
      <c r="L1128" s="203"/>
      <c r="M1128" s="203"/>
      <c r="N1128" s="203"/>
      <c r="O1128" s="204"/>
      <c r="P1128" s="204"/>
      <c r="Q1128" s="201"/>
      <c r="R1128" s="201"/>
    </row>
    <row r="1129" spans="1:18" x14ac:dyDescent="0.2">
      <c r="A1129" s="113"/>
      <c r="B1129" s="200"/>
      <c r="C1129" s="200"/>
      <c r="D1129" s="201"/>
      <c r="E1129" s="113"/>
      <c r="F1129" s="113"/>
      <c r="G1129" s="113"/>
      <c r="H1129" s="113"/>
      <c r="I1129" s="203"/>
      <c r="J1129" s="203"/>
      <c r="K1129" s="203"/>
      <c r="L1129" s="203"/>
      <c r="M1129" s="203"/>
      <c r="N1129" s="203"/>
      <c r="O1129" s="204"/>
      <c r="P1129" s="204"/>
      <c r="Q1129" s="201"/>
      <c r="R1129" s="201"/>
    </row>
    <row r="1130" spans="1:18" x14ac:dyDescent="0.2">
      <c r="A1130" s="113"/>
      <c r="B1130" s="200"/>
      <c r="C1130" s="200"/>
      <c r="D1130" s="201"/>
      <c r="E1130" s="113"/>
      <c r="F1130" s="113"/>
      <c r="G1130" s="113"/>
      <c r="H1130" s="113"/>
      <c r="I1130" s="203"/>
      <c r="J1130" s="203"/>
      <c r="K1130" s="203"/>
      <c r="L1130" s="203"/>
      <c r="M1130" s="203"/>
      <c r="N1130" s="203"/>
      <c r="O1130" s="204"/>
      <c r="P1130" s="204"/>
      <c r="Q1130" s="201"/>
      <c r="R1130" s="201"/>
    </row>
    <row r="1131" spans="1:18" x14ac:dyDescent="0.2">
      <c r="A1131" s="113"/>
      <c r="B1131" s="200"/>
      <c r="C1131" s="200"/>
      <c r="D1131" s="201"/>
      <c r="E1131" s="113"/>
      <c r="F1131" s="113"/>
      <c r="G1131" s="113"/>
      <c r="H1131" s="113"/>
      <c r="I1131" s="203"/>
      <c r="J1131" s="203"/>
      <c r="K1131" s="203"/>
      <c r="L1131" s="203"/>
      <c r="M1131" s="203"/>
      <c r="N1131" s="203"/>
      <c r="O1131" s="204"/>
      <c r="P1131" s="204"/>
      <c r="Q1131" s="201"/>
      <c r="R1131" s="201"/>
    </row>
    <row r="1132" spans="1:18" x14ac:dyDescent="0.2">
      <c r="A1132" s="113"/>
      <c r="B1132" s="200"/>
      <c r="C1132" s="200"/>
      <c r="D1132" s="201"/>
      <c r="E1132" s="113"/>
      <c r="F1132" s="113"/>
      <c r="G1132" s="113"/>
      <c r="H1132" s="113"/>
      <c r="I1132" s="203"/>
      <c r="J1132" s="203"/>
      <c r="K1132" s="203"/>
      <c r="L1132" s="203"/>
      <c r="M1132" s="203"/>
      <c r="N1132" s="203"/>
      <c r="O1132" s="204"/>
      <c r="P1132" s="204"/>
      <c r="Q1132" s="201"/>
      <c r="R1132" s="201"/>
    </row>
    <row r="1133" spans="1:18" x14ac:dyDescent="0.2">
      <c r="A1133" s="113"/>
      <c r="B1133" s="200"/>
      <c r="C1133" s="200"/>
      <c r="D1133" s="201"/>
      <c r="E1133" s="113"/>
      <c r="F1133" s="113"/>
      <c r="G1133" s="113"/>
      <c r="H1133" s="113"/>
      <c r="I1133" s="203"/>
      <c r="J1133" s="203"/>
      <c r="K1133" s="203"/>
      <c r="L1133" s="203"/>
      <c r="M1133" s="203"/>
      <c r="N1133" s="203"/>
      <c r="O1133" s="204"/>
      <c r="P1133" s="204"/>
      <c r="Q1133" s="201"/>
      <c r="R1133" s="201"/>
    </row>
    <row r="1134" spans="1:18" x14ac:dyDescent="0.2">
      <c r="A1134" s="113"/>
      <c r="B1134" s="200"/>
      <c r="C1134" s="200"/>
      <c r="D1134" s="201"/>
      <c r="E1134" s="113"/>
      <c r="F1134" s="113"/>
      <c r="G1134" s="113"/>
      <c r="H1134" s="113"/>
      <c r="I1134" s="203"/>
      <c r="J1134" s="203"/>
      <c r="K1134" s="203"/>
      <c r="L1134" s="203"/>
      <c r="M1134" s="203"/>
      <c r="N1134" s="203"/>
      <c r="O1134" s="204"/>
      <c r="P1134" s="204"/>
      <c r="Q1134" s="201"/>
      <c r="R1134" s="201"/>
    </row>
    <row r="1135" spans="1:18" x14ac:dyDescent="0.2">
      <c r="A1135" s="113"/>
      <c r="B1135" s="200"/>
      <c r="C1135" s="200"/>
      <c r="D1135" s="201"/>
      <c r="E1135" s="113"/>
      <c r="F1135" s="113"/>
      <c r="G1135" s="113"/>
      <c r="H1135" s="113"/>
      <c r="I1135" s="203"/>
      <c r="J1135" s="203"/>
      <c r="K1135" s="203"/>
      <c r="L1135" s="203"/>
      <c r="M1135" s="203"/>
      <c r="N1135" s="203"/>
      <c r="O1135" s="204"/>
      <c r="P1135" s="204"/>
      <c r="Q1135" s="201"/>
      <c r="R1135" s="201"/>
    </row>
    <row r="1136" spans="1:18" x14ac:dyDescent="0.2">
      <c r="A1136" s="113"/>
      <c r="B1136" s="200"/>
      <c r="C1136" s="200"/>
      <c r="D1136" s="201"/>
      <c r="E1136" s="113"/>
      <c r="F1136" s="113"/>
      <c r="G1136" s="113"/>
      <c r="H1136" s="113"/>
      <c r="I1136" s="203"/>
      <c r="J1136" s="203"/>
      <c r="K1136" s="203"/>
      <c r="L1136" s="203"/>
      <c r="M1136" s="203"/>
      <c r="N1136" s="203"/>
      <c r="O1136" s="204"/>
      <c r="P1136" s="204"/>
      <c r="Q1136" s="201"/>
      <c r="R1136" s="201"/>
    </row>
    <row r="1137" spans="1:18" x14ac:dyDescent="0.2">
      <c r="A1137" s="113"/>
      <c r="B1137" s="200"/>
      <c r="C1137" s="200"/>
      <c r="D1137" s="201"/>
      <c r="E1137" s="113"/>
      <c r="F1137" s="113"/>
      <c r="G1137" s="113"/>
      <c r="H1137" s="113"/>
      <c r="I1137" s="203"/>
      <c r="J1137" s="203"/>
      <c r="K1137" s="203"/>
      <c r="L1137" s="203"/>
      <c r="M1137" s="203"/>
      <c r="N1137" s="203"/>
      <c r="O1137" s="204"/>
      <c r="P1137" s="204"/>
      <c r="Q1137" s="201"/>
      <c r="R1137" s="201"/>
    </row>
    <row r="1138" spans="1:18" x14ac:dyDescent="0.2">
      <c r="A1138" s="113"/>
      <c r="B1138" s="200"/>
      <c r="C1138" s="200"/>
      <c r="D1138" s="201"/>
      <c r="E1138" s="113"/>
      <c r="F1138" s="113"/>
      <c r="G1138" s="113"/>
      <c r="H1138" s="113"/>
      <c r="I1138" s="203"/>
      <c r="J1138" s="203"/>
      <c r="K1138" s="203"/>
      <c r="L1138" s="203"/>
      <c r="M1138" s="203"/>
      <c r="N1138" s="203"/>
      <c r="O1138" s="204"/>
      <c r="P1138" s="204"/>
      <c r="Q1138" s="201"/>
      <c r="R1138" s="201"/>
    </row>
    <row r="1139" spans="1:18" x14ac:dyDescent="0.2">
      <c r="A1139" s="113"/>
      <c r="B1139" s="200"/>
      <c r="C1139" s="200"/>
      <c r="D1139" s="201"/>
      <c r="E1139" s="113"/>
      <c r="F1139" s="113"/>
      <c r="G1139" s="113"/>
      <c r="H1139" s="113"/>
      <c r="I1139" s="203"/>
      <c r="J1139" s="203"/>
      <c r="K1139" s="203"/>
      <c r="L1139" s="203"/>
      <c r="M1139" s="203"/>
      <c r="N1139" s="203"/>
      <c r="O1139" s="204"/>
      <c r="P1139" s="204"/>
      <c r="Q1139" s="201"/>
      <c r="R1139" s="201"/>
    </row>
    <row r="1140" spans="1:18" x14ac:dyDescent="0.2">
      <c r="A1140" s="113"/>
      <c r="B1140" s="200"/>
      <c r="C1140" s="200"/>
      <c r="D1140" s="201"/>
      <c r="E1140" s="113"/>
      <c r="F1140" s="113"/>
      <c r="G1140" s="113"/>
      <c r="H1140" s="113"/>
      <c r="I1140" s="203"/>
      <c r="J1140" s="203"/>
      <c r="K1140" s="203"/>
      <c r="L1140" s="203"/>
      <c r="M1140" s="203"/>
      <c r="N1140" s="203"/>
      <c r="O1140" s="204"/>
      <c r="P1140" s="204"/>
      <c r="Q1140" s="201"/>
      <c r="R1140" s="201"/>
    </row>
    <row r="1141" spans="1:18" x14ac:dyDescent="0.2">
      <c r="A1141" s="113"/>
      <c r="B1141" s="200"/>
      <c r="C1141" s="200"/>
      <c r="D1141" s="201"/>
      <c r="E1141" s="113"/>
      <c r="F1141" s="113"/>
      <c r="G1141" s="113"/>
      <c r="H1141" s="113"/>
      <c r="I1141" s="203"/>
      <c r="J1141" s="203"/>
      <c r="K1141" s="203"/>
      <c r="L1141" s="203"/>
      <c r="M1141" s="203"/>
      <c r="N1141" s="203"/>
      <c r="O1141" s="204"/>
      <c r="P1141" s="204"/>
      <c r="Q1141" s="201"/>
      <c r="R1141" s="201"/>
    </row>
    <row r="1142" spans="1:18" x14ac:dyDescent="0.2">
      <c r="A1142" s="113"/>
      <c r="B1142" s="200"/>
      <c r="C1142" s="200"/>
      <c r="D1142" s="201"/>
      <c r="E1142" s="113"/>
      <c r="F1142" s="113"/>
      <c r="G1142" s="113"/>
      <c r="H1142" s="113"/>
      <c r="I1142" s="203"/>
      <c r="J1142" s="203"/>
      <c r="K1142" s="203"/>
      <c r="L1142" s="203"/>
      <c r="M1142" s="203"/>
      <c r="N1142" s="203"/>
      <c r="O1142" s="204"/>
      <c r="P1142" s="204"/>
      <c r="Q1142" s="201"/>
      <c r="R1142" s="201"/>
    </row>
    <row r="1143" spans="1:18" x14ac:dyDescent="0.2">
      <c r="A1143" s="113"/>
      <c r="B1143" s="200"/>
      <c r="C1143" s="200"/>
      <c r="D1143" s="201"/>
      <c r="E1143" s="113"/>
      <c r="F1143" s="113"/>
      <c r="G1143" s="113"/>
      <c r="H1143" s="113"/>
      <c r="I1143" s="203"/>
      <c r="J1143" s="203"/>
      <c r="K1143" s="203"/>
      <c r="L1143" s="203"/>
      <c r="M1143" s="203"/>
      <c r="N1143" s="203"/>
      <c r="O1143" s="204"/>
      <c r="P1143" s="204"/>
      <c r="Q1143" s="201"/>
      <c r="R1143" s="201"/>
    </row>
    <row r="1144" spans="1:18" x14ac:dyDescent="0.2">
      <c r="A1144" s="113"/>
      <c r="B1144" s="200"/>
      <c r="C1144" s="200"/>
      <c r="D1144" s="201"/>
      <c r="E1144" s="113"/>
      <c r="F1144" s="113"/>
      <c r="G1144" s="113"/>
      <c r="H1144" s="113"/>
      <c r="I1144" s="203"/>
      <c r="J1144" s="203"/>
      <c r="K1144" s="203"/>
      <c r="L1144" s="203"/>
      <c r="M1144" s="203"/>
      <c r="N1144" s="203"/>
      <c r="O1144" s="204"/>
      <c r="P1144" s="204"/>
      <c r="Q1144" s="201"/>
      <c r="R1144" s="201"/>
    </row>
    <row r="1145" spans="1:18" x14ac:dyDescent="0.2">
      <c r="A1145" s="113"/>
      <c r="B1145" s="200"/>
      <c r="C1145" s="200"/>
      <c r="D1145" s="201"/>
      <c r="E1145" s="113"/>
      <c r="F1145" s="113"/>
      <c r="G1145" s="113"/>
      <c r="H1145" s="113"/>
      <c r="I1145" s="203"/>
      <c r="J1145" s="203"/>
      <c r="K1145" s="203"/>
      <c r="L1145" s="203"/>
      <c r="M1145" s="203"/>
      <c r="N1145" s="203"/>
      <c r="O1145" s="204"/>
      <c r="P1145" s="204"/>
      <c r="Q1145" s="201"/>
      <c r="R1145" s="201"/>
    </row>
    <row r="1146" spans="1:18" x14ac:dyDescent="0.2">
      <c r="A1146" s="113"/>
      <c r="B1146" s="200"/>
      <c r="C1146" s="200"/>
      <c r="D1146" s="201"/>
      <c r="E1146" s="113"/>
      <c r="F1146" s="113"/>
      <c r="G1146" s="113"/>
      <c r="H1146" s="113"/>
      <c r="I1146" s="203"/>
      <c r="J1146" s="203"/>
      <c r="K1146" s="203"/>
      <c r="L1146" s="203"/>
      <c r="M1146" s="203"/>
      <c r="N1146" s="203"/>
      <c r="O1146" s="204"/>
      <c r="P1146" s="204"/>
      <c r="Q1146" s="201"/>
      <c r="R1146" s="201"/>
    </row>
    <row r="1147" spans="1:18" x14ac:dyDescent="0.2">
      <c r="A1147" s="113"/>
      <c r="B1147" s="200"/>
      <c r="C1147" s="200"/>
      <c r="D1147" s="201"/>
      <c r="E1147" s="113"/>
      <c r="F1147" s="113"/>
      <c r="G1147" s="113"/>
      <c r="H1147" s="113"/>
      <c r="I1147" s="203"/>
      <c r="J1147" s="203"/>
      <c r="K1147" s="203"/>
      <c r="L1147" s="203"/>
      <c r="M1147" s="203"/>
      <c r="N1147" s="203"/>
      <c r="O1147" s="204"/>
      <c r="P1147" s="204"/>
      <c r="Q1147" s="201"/>
      <c r="R1147" s="201"/>
    </row>
    <row r="1148" spans="1:18" x14ac:dyDescent="0.2">
      <c r="A1148" s="113"/>
      <c r="B1148" s="200"/>
      <c r="C1148" s="200"/>
      <c r="D1148" s="201"/>
      <c r="E1148" s="113"/>
      <c r="F1148" s="113"/>
      <c r="G1148" s="113"/>
      <c r="H1148" s="113"/>
      <c r="I1148" s="203"/>
      <c r="J1148" s="203"/>
      <c r="K1148" s="203"/>
      <c r="L1148" s="203"/>
      <c r="M1148" s="203"/>
      <c r="N1148" s="203"/>
      <c r="O1148" s="204"/>
      <c r="P1148" s="204"/>
      <c r="Q1148" s="201"/>
      <c r="R1148" s="201"/>
    </row>
    <row r="1149" spans="1:18" x14ac:dyDescent="0.2">
      <c r="A1149" s="113"/>
      <c r="B1149" s="200"/>
      <c r="C1149" s="200"/>
      <c r="D1149" s="201"/>
      <c r="E1149" s="113"/>
      <c r="F1149" s="113"/>
      <c r="G1149" s="113"/>
      <c r="H1149" s="113"/>
      <c r="I1149" s="203"/>
      <c r="J1149" s="203"/>
      <c r="K1149" s="203"/>
      <c r="L1149" s="203"/>
      <c r="M1149" s="203"/>
      <c r="N1149" s="203"/>
      <c r="O1149" s="204"/>
      <c r="P1149" s="204"/>
      <c r="Q1149" s="201"/>
      <c r="R1149" s="201"/>
    </row>
    <row r="1150" spans="1:18" x14ac:dyDescent="0.2">
      <c r="A1150" s="113"/>
      <c r="B1150" s="200"/>
      <c r="C1150" s="200"/>
      <c r="D1150" s="201"/>
      <c r="E1150" s="113"/>
      <c r="F1150" s="113"/>
      <c r="G1150" s="113"/>
      <c r="H1150" s="113"/>
      <c r="I1150" s="203"/>
      <c r="J1150" s="203"/>
      <c r="K1150" s="203"/>
      <c r="L1150" s="203"/>
      <c r="M1150" s="203"/>
      <c r="N1150" s="203"/>
      <c r="O1150" s="204"/>
      <c r="P1150" s="204"/>
      <c r="Q1150" s="201"/>
      <c r="R1150" s="201"/>
    </row>
  </sheetData>
  <mergeCells count="47">
    <mergeCell ref="U2:V2"/>
    <mergeCell ref="D29:E29"/>
    <mergeCell ref="D30:E30"/>
    <mergeCell ref="A1:V1"/>
    <mergeCell ref="A2:A4"/>
    <mergeCell ref="B2:B4"/>
    <mergeCell ref="D2:D4"/>
    <mergeCell ref="E2:E4"/>
    <mergeCell ref="F2:F4"/>
    <mergeCell ref="G2:H2"/>
    <mergeCell ref="I2:P2"/>
    <mergeCell ref="Q2:R3"/>
    <mergeCell ref="S2:T2"/>
    <mergeCell ref="C2:C4"/>
    <mergeCell ref="B5:B6"/>
    <mergeCell ref="B7:B9"/>
    <mergeCell ref="E5:E6"/>
    <mergeCell ref="E7:E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C5:C6"/>
    <mergeCell ref="C7:C9"/>
    <mergeCell ref="C10:C11"/>
    <mergeCell ref="C12:C13"/>
    <mergeCell ref="C14:C15"/>
    <mergeCell ref="C16:C17"/>
    <mergeCell ref="C18:C1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C20:C21"/>
    <mergeCell ref="C22:C23"/>
    <mergeCell ref="C24:C25"/>
    <mergeCell ref="C26:C27"/>
  </mergeCells>
  <pageMargins left="0.19685039370078741" right="0.19685039370078741" top="0.39370078740157483" bottom="0.31496062992125984" header="0.35433070866141736" footer="0.15748031496062992"/>
  <pageSetup paperSize="9" orientation="landscape" r:id="rId1"/>
  <headerFooter>
    <oddFooter>&amp;L&amp;8&amp;Z&amp;F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1C13A-CCBA-49C9-97C6-338DAAE0E282}">
  <sheetPr codeName="Лист22"/>
  <dimension ref="A1:AR1156"/>
  <sheetViews>
    <sheetView zoomScaleNormal="100" workbookViewId="0">
      <selection activeCell="G6" sqref="G6"/>
    </sheetView>
  </sheetViews>
  <sheetFormatPr defaultRowHeight="12.75" x14ac:dyDescent="0.2"/>
  <cols>
    <col min="1" max="1" width="2.85546875" style="211" customWidth="1"/>
    <col min="2" max="2" width="16.140625" style="213" customWidth="1"/>
    <col min="3" max="3" width="6.42578125" style="213" customWidth="1"/>
    <col min="4" max="4" width="3.140625" style="210" customWidth="1"/>
    <col min="5" max="5" width="15.7109375" style="211" customWidth="1"/>
    <col min="6" max="6" width="4" style="211" customWidth="1"/>
    <col min="7" max="8" width="7" style="211" customWidth="1"/>
    <col min="9" max="13" width="5.5703125" style="214" customWidth="1"/>
    <col min="14" max="15" width="5.5703125" style="215" customWidth="1"/>
    <col min="16" max="17" width="6.7109375" style="210" customWidth="1"/>
    <col min="18" max="19" width="6.7109375" style="113" customWidth="1"/>
    <col min="20" max="21" width="6.7109375" style="205" customWidth="1"/>
    <col min="22" max="16384" width="9.140625" style="113"/>
  </cols>
  <sheetData>
    <row r="1" spans="1:44" ht="36.75" customHeight="1" thickBot="1" x14ac:dyDescent="0.25">
      <c r="A1" s="2669" t="s">
        <v>392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66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  <c r="AP1" s="289"/>
      <c r="AQ1" s="289"/>
      <c r="AR1" s="289"/>
    </row>
    <row r="2" spans="1:44" s="114" customFormat="1" ht="69.75" customHeight="1" x14ac:dyDescent="0.2">
      <c r="A2" s="2670" t="s">
        <v>0</v>
      </c>
      <c r="B2" s="3201" t="s">
        <v>406</v>
      </c>
      <c r="C2" s="2673" t="s">
        <v>10</v>
      </c>
      <c r="D2" s="2677" t="s">
        <v>4</v>
      </c>
      <c r="E2" s="2680" t="s">
        <v>413</v>
      </c>
      <c r="F2" s="2680" t="s">
        <v>225</v>
      </c>
      <c r="G2" s="2683" t="s">
        <v>414</v>
      </c>
      <c r="H2" s="3204"/>
      <c r="I2" s="2824" t="s">
        <v>230</v>
      </c>
      <c r="J2" s="2687"/>
      <c r="K2" s="2687"/>
      <c r="L2" s="2687"/>
      <c r="M2" s="2687"/>
      <c r="N2" s="2687"/>
      <c r="O2" s="2825"/>
      <c r="P2" s="2687" t="s">
        <v>360</v>
      </c>
      <c r="Q2" s="2825"/>
      <c r="R2" s="3206" t="s">
        <v>232</v>
      </c>
      <c r="S2" s="3207"/>
      <c r="T2" s="3208" t="s">
        <v>231</v>
      </c>
      <c r="U2" s="3173"/>
    </row>
    <row r="3" spans="1:44" s="114" customFormat="1" ht="36" customHeight="1" x14ac:dyDescent="0.2">
      <c r="A3" s="2671"/>
      <c r="B3" s="3202"/>
      <c r="C3" s="2632"/>
      <c r="D3" s="2678"/>
      <c r="E3" s="2681"/>
      <c r="F3" s="2681"/>
      <c r="G3" s="115" t="s">
        <v>220</v>
      </c>
      <c r="H3" s="855" t="s">
        <v>29</v>
      </c>
      <c r="I3" s="631" t="s">
        <v>312</v>
      </c>
      <c r="J3" s="632" t="s">
        <v>297</v>
      </c>
      <c r="K3" s="632" t="s">
        <v>313</v>
      </c>
      <c r="L3" s="632" t="s">
        <v>314</v>
      </c>
      <c r="M3" s="632" t="s">
        <v>286</v>
      </c>
      <c r="N3" s="705" t="s">
        <v>25</v>
      </c>
      <c r="O3" s="423" t="s">
        <v>393</v>
      </c>
      <c r="P3" s="2689"/>
      <c r="Q3" s="3205"/>
      <c r="R3" s="1049" t="s">
        <v>216</v>
      </c>
      <c r="S3" s="1051" t="s">
        <v>217</v>
      </c>
      <c r="T3" s="1052" t="s">
        <v>218</v>
      </c>
      <c r="U3" s="124" t="s">
        <v>219</v>
      </c>
    </row>
    <row r="4" spans="1:44" s="114" customFormat="1" ht="13.5" thickBot="1" x14ac:dyDescent="0.25">
      <c r="A4" s="2672"/>
      <c r="B4" s="3203"/>
      <c r="C4" s="2632"/>
      <c r="D4" s="2679"/>
      <c r="E4" s="2682"/>
      <c r="F4" s="2682"/>
      <c r="G4" s="125" t="s">
        <v>30</v>
      </c>
      <c r="H4" s="857" t="s">
        <v>30</v>
      </c>
      <c r="I4" s="127" t="s">
        <v>31</v>
      </c>
      <c r="J4" s="128" t="s">
        <v>31</v>
      </c>
      <c r="K4" s="128" t="s">
        <v>31</v>
      </c>
      <c r="L4" s="128" t="s">
        <v>31</v>
      </c>
      <c r="M4" s="128" t="s">
        <v>31</v>
      </c>
      <c r="N4" s="137" t="s">
        <v>31</v>
      </c>
      <c r="O4" s="130" t="s">
        <v>31</v>
      </c>
      <c r="P4" s="131" t="s">
        <v>30</v>
      </c>
      <c r="Q4" s="1056" t="s">
        <v>30</v>
      </c>
      <c r="R4" s="1057" t="s">
        <v>30</v>
      </c>
      <c r="S4" s="1058" t="s">
        <v>30</v>
      </c>
      <c r="T4" s="1059" t="s">
        <v>35</v>
      </c>
      <c r="U4" s="141" t="s">
        <v>35</v>
      </c>
    </row>
    <row r="5" spans="1:44" s="114" customFormat="1" x14ac:dyDescent="0.2">
      <c r="A5" s="1060">
        <v>6</v>
      </c>
      <c r="B5" s="2674" t="s">
        <v>100</v>
      </c>
      <c r="C5" s="3183"/>
      <c r="D5" s="143" t="s">
        <v>39</v>
      </c>
      <c r="E5" s="3174" t="s">
        <v>100</v>
      </c>
      <c r="F5" s="1089">
        <v>1</v>
      </c>
      <c r="G5" s="2477">
        <f>'СР6 перевод на Баграс'!AG5</f>
        <v>0.98434535605805296</v>
      </c>
      <c r="H5" s="2478">
        <f>'СР6 перевод на Баграс'!AH5</f>
        <v>1.0103094158994337</v>
      </c>
      <c r="I5" s="1053"/>
      <c r="J5" s="1054"/>
      <c r="K5" s="1054"/>
      <c r="L5" s="1054"/>
      <c r="M5" s="1054"/>
      <c r="N5" s="1055"/>
      <c r="O5" s="1063">
        <v>0.06</v>
      </c>
      <c r="P5" s="827">
        <f>0.258*I5+0.129*J5+0.084*K5+0.065*L5+0.308*M5+0.249*N5+0.03*O5</f>
        <v>1.8E-3</v>
      </c>
      <c r="Q5" s="861">
        <f>0.076*I5+0.038*J5+0.037*K5+0.036*L5+0.4*M5+0.4*N5+0.2*O5</f>
        <v>1.2E-2</v>
      </c>
      <c r="R5" s="2481">
        <f>SQRT(P5^2+(G5+Q5)^2)</f>
        <v>0.99634698199896621</v>
      </c>
      <c r="S5" s="2482">
        <f>SQRT(P5^2+(H5+Q5)^2)</f>
        <v>1.0223110005456468</v>
      </c>
      <c r="T5" s="562">
        <f>6300/(SQRT(3)*R5)</f>
        <v>3650.6425588775624</v>
      </c>
      <c r="U5" s="639">
        <f>6300/(2*S5)</f>
        <v>3081.254137262265</v>
      </c>
    </row>
    <row r="6" spans="1:44" s="114" customFormat="1" x14ac:dyDescent="0.2">
      <c r="A6" s="1061">
        <v>6</v>
      </c>
      <c r="B6" s="3191"/>
      <c r="C6" s="3179"/>
      <c r="D6" s="160" t="s">
        <v>39</v>
      </c>
      <c r="E6" s="3175"/>
      <c r="F6" s="161">
        <v>2</v>
      </c>
      <c r="G6" s="2479">
        <f>'СР6 перевод на Баграс'!AG6</f>
        <v>0.9661334031749006</v>
      </c>
      <c r="H6" s="2480">
        <f>'СР6 перевод на Баграс'!AH6</f>
        <v>0.99222258233181493</v>
      </c>
      <c r="I6" s="1045"/>
      <c r="J6" s="1044"/>
      <c r="K6" s="1044"/>
      <c r="L6" s="1044"/>
      <c r="M6" s="1044"/>
      <c r="N6" s="119"/>
      <c r="O6" s="1064">
        <v>0.06</v>
      </c>
      <c r="P6" s="827">
        <f t="shared" ref="P6:P34" si="0">0.258*I6+0.129*J6+0.084*K6+0.065*L6+0.308*M6+0.249*N6+0.03*O6</f>
        <v>1.8E-3</v>
      </c>
      <c r="Q6" s="861">
        <f t="shared" ref="Q6:Q34" si="1">0.076*I6+0.038*J6+0.037*K6+0.036*L6+0.4*M6+0.4*N6+0.2*O6</f>
        <v>1.2E-2</v>
      </c>
      <c r="R6" s="2481">
        <f>SQRT(P6^2+(G6+Q6)^2)</f>
        <v>0.97813505938930156</v>
      </c>
      <c r="S6" s="2482">
        <f>SQRT(P6^2+(H6+Q6)^2)</f>
        <v>1.0042241955186995</v>
      </c>
      <c r="T6" s="562">
        <f>6300/(SQRT(3)*R6)</f>
        <v>3718.6139694916919</v>
      </c>
      <c r="U6" s="639">
        <f>6300/(2*S6)</f>
        <v>3136.7497557385277</v>
      </c>
    </row>
    <row r="7" spans="1:44" ht="12.75" customHeight="1" x14ac:dyDescent="0.2">
      <c r="A7" s="142">
        <v>6</v>
      </c>
      <c r="B7" s="3202" t="s">
        <v>168</v>
      </c>
      <c r="C7" s="3179" t="s">
        <v>352</v>
      </c>
      <c r="D7" s="143" t="s">
        <v>39</v>
      </c>
      <c r="E7" s="3176" t="s">
        <v>168</v>
      </c>
      <c r="F7" s="1089">
        <v>1</v>
      </c>
      <c r="G7" s="635">
        <f>'СР6 сущ.схема'!AG11</f>
        <v>0.98684224003562726</v>
      </c>
      <c r="H7" s="861">
        <f>'СР6 сущ.схема'!AH11</f>
        <v>0.99907300320888648</v>
      </c>
      <c r="I7" s="679"/>
      <c r="J7" s="679"/>
      <c r="K7" s="679"/>
      <c r="L7" s="679">
        <v>0.25</v>
      </c>
      <c r="M7" s="679"/>
      <c r="N7" s="1046"/>
      <c r="O7" s="1040"/>
      <c r="P7" s="827">
        <f t="shared" si="0"/>
        <v>1.6250000000000001E-2</v>
      </c>
      <c r="Q7" s="861">
        <f t="shared" si="1"/>
        <v>8.9999999999999993E-3</v>
      </c>
      <c r="R7" s="1050">
        <f t="shared" ref="R7:R34" si="2">SQRT(P7^2+(G7+Q7)^2)</f>
        <v>0.99597481370724228</v>
      </c>
      <c r="S7" s="901">
        <f t="shared" ref="S7:S34" si="3">SQRT(P7^2+(H7+Q7)^2)</f>
        <v>1.0082039685989059</v>
      </c>
      <c r="T7" s="562">
        <f>6300/(SQRT(3)*R7)</f>
        <v>3652.0067032174929</v>
      </c>
      <c r="U7" s="639">
        <f>6300/(2*S7)</f>
        <v>3124.3677848020507</v>
      </c>
    </row>
    <row r="8" spans="1:44" ht="12.75" customHeight="1" x14ac:dyDescent="0.2">
      <c r="A8" s="159">
        <v>6</v>
      </c>
      <c r="B8" s="3209"/>
      <c r="C8" s="3179"/>
      <c r="D8" s="160" t="s">
        <v>39</v>
      </c>
      <c r="E8" s="3175"/>
      <c r="F8" s="161">
        <v>2</v>
      </c>
      <c r="G8" s="295">
        <f>'СР6 сущ.схема'!AG12</f>
        <v>0.98672256599933728</v>
      </c>
      <c r="H8" s="826">
        <f>'СР6 сущ.схема'!AH12</f>
        <v>0.99731955237251946</v>
      </c>
      <c r="I8" s="680"/>
      <c r="J8" s="680"/>
      <c r="K8" s="680"/>
      <c r="L8" s="680">
        <v>0.25</v>
      </c>
      <c r="M8" s="680"/>
      <c r="N8" s="1047"/>
      <c r="O8" s="1040"/>
      <c r="P8" s="827">
        <f t="shared" si="0"/>
        <v>1.6250000000000001E-2</v>
      </c>
      <c r="Q8" s="861">
        <f t="shared" si="1"/>
        <v>8.9999999999999993E-3</v>
      </c>
      <c r="R8" s="849">
        <f t="shared" si="2"/>
        <v>0.99585515560261295</v>
      </c>
      <c r="S8" s="657">
        <f t="shared" si="3"/>
        <v>1.006450745932074</v>
      </c>
      <c r="T8" s="562">
        <f t="shared" ref="T8:T34" si="4">6300/(SQRT(3)*R8)</f>
        <v>3652.4455142210227</v>
      </c>
      <c r="U8" s="639">
        <f t="shared" ref="U8:U34" si="5">6300/(2*S8)</f>
        <v>3129.8103883690655</v>
      </c>
    </row>
    <row r="9" spans="1:44" ht="12.75" customHeight="1" x14ac:dyDescent="0.2">
      <c r="A9" s="159">
        <v>6</v>
      </c>
      <c r="B9" s="3210" t="s">
        <v>116</v>
      </c>
      <c r="C9" s="3179" t="s">
        <v>352</v>
      </c>
      <c r="D9" s="160" t="s">
        <v>39</v>
      </c>
      <c r="E9" s="3176" t="s">
        <v>309</v>
      </c>
      <c r="F9" s="161">
        <v>1</v>
      </c>
      <c r="G9" s="295">
        <f>'СР6 сущ.схема'!AG9</f>
        <v>0.82605567997492491</v>
      </c>
      <c r="H9" s="826">
        <f>'СР6 сущ.схема'!AH9</f>
        <v>0.86485858136356364</v>
      </c>
      <c r="I9" s="680"/>
      <c r="J9" s="680"/>
      <c r="K9" s="680">
        <v>0.2</v>
      </c>
      <c r="L9" s="680"/>
      <c r="M9" s="680"/>
      <c r="N9" s="1047"/>
      <c r="O9" s="1040"/>
      <c r="P9" s="827">
        <f t="shared" si="0"/>
        <v>1.6800000000000002E-2</v>
      </c>
      <c r="Q9" s="861">
        <f t="shared" si="1"/>
        <v>7.4000000000000003E-3</v>
      </c>
      <c r="R9" s="849">
        <f t="shared" si="2"/>
        <v>0.83362498192080614</v>
      </c>
      <c r="S9" s="657">
        <f t="shared" si="3"/>
        <v>0.87242035324857969</v>
      </c>
      <c r="T9" s="562">
        <f t="shared" si="4"/>
        <v>4363.2409953858414</v>
      </c>
      <c r="U9" s="639">
        <f t="shared" si="5"/>
        <v>3610.6447863928584</v>
      </c>
    </row>
    <row r="10" spans="1:44" ht="12.75" customHeight="1" x14ac:dyDescent="0.2">
      <c r="A10" s="159">
        <v>6</v>
      </c>
      <c r="B10" s="3209"/>
      <c r="C10" s="3179"/>
      <c r="D10" s="160" t="s">
        <v>39</v>
      </c>
      <c r="E10" s="3175"/>
      <c r="F10" s="161">
        <v>2</v>
      </c>
      <c r="G10" s="295">
        <f>'СР6 сущ.схема'!AG10</f>
        <v>0.84256254513731632</v>
      </c>
      <c r="H10" s="826">
        <f>'СР6 сущ.схема'!AH10</f>
        <v>0.88137112291771413</v>
      </c>
      <c r="I10" s="680"/>
      <c r="J10" s="680"/>
      <c r="K10" s="680">
        <v>0.2</v>
      </c>
      <c r="L10" s="680"/>
      <c r="M10" s="680"/>
      <c r="N10" s="1047"/>
      <c r="O10" s="1040"/>
      <c r="P10" s="827">
        <f t="shared" si="0"/>
        <v>1.6800000000000002E-2</v>
      </c>
      <c r="Q10" s="861">
        <f t="shared" si="1"/>
        <v>7.4000000000000003E-3</v>
      </c>
      <c r="R10" s="849">
        <f t="shared" si="2"/>
        <v>0.8501285597698176</v>
      </c>
      <c r="S10" s="657">
        <f t="shared" si="3"/>
        <v>0.88892988977332421</v>
      </c>
      <c r="T10" s="562">
        <f t="shared" si="4"/>
        <v>4278.5372330974114</v>
      </c>
      <c r="U10" s="639">
        <f t="shared" si="5"/>
        <v>3543.5865485446161</v>
      </c>
    </row>
    <row r="11" spans="1:44" ht="12.75" customHeight="1" x14ac:dyDescent="0.2">
      <c r="A11" s="159">
        <v>6</v>
      </c>
      <c r="B11" s="3210" t="s">
        <v>310</v>
      </c>
      <c r="C11" s="3179" t="s">
        <v>352</v>
      </c>
      <c r="D11" s="160" t="s">
        <v>39</v>
      </c>
      <c r="E11" s="3176" t="s">
        <v>309</v>
      </c>
      <c r="F11" s="161">
        <v>1</v>
      </c>
      <c r="G11" s="295">
        <f>'СР6 сущ.схема'!AG9</f>
        <v>0.82605567997492491</v>
      </c>
      <c r="H11" s="826">
        <f>'СР6 сущ.схема'!AH9</f>
        <v>0.86485858136356364</v>
      </c>
      <c r="I11" s="680">
        <v>0.24</v>
      </c>
      <c r="J11" s="680"/>
      <c r="K11" s="680"/>
      <c r="L11" s="680"/>
      <c r="M11" s="680">
        <v>4.4999999999999998E-2</v>
      </c>
      <c r="N11" s="1047"/>
      <c r="O11" s="1040"/>
      <c r="P11" s="827">
        <f t="shared" si="0"/>
        <v>7.578E-2</v>
      </c>
      <c r="Q11" s="861">
        <f t="shared" si="1"/>
        <v>3.6239999999999994E-2</v>
      </c>
      <c r="R11" s="849">
        <f t="shared" si="2"/>
        <v>0.86561911260289193</v>
      </c>
      <c r="S11" s="657">
        <f t="shared" si="3"/>
        <v>0.90427941574240589</v>
      </c>
      <c r="T11" s="562">
        <f t="shared" si="4"/>
        <v>4201.971332353517</v>
      </c>
      <c r="U11" s="639">
        <f t="shared" si="5"/>
        <v>3483.4365851553484</v>
      </c>
    </row>
    <row r="12" spans="1:44" ht="12.75" customHeight="1" x14ac:dyDescent="0.2">
      <c r="A12" s="159">
        <v>6</v>
      </c>
      <c r="B12" s="3209"/>
      <c r="C12" s="3179"/>
      <c r="D12" s="160" t="s">
        <v>39</v>
      </c>
      <c r="E12" s="3175"/>
      <c r="F12" s="161">
        <v>2</v>
      </c>
      <c r="G12" s="295">
        <f>'СР6 сущ.схема'!AG10</f>
        <v>0.84256254513731632</v>
      </c>
      <c r="H12" s="826">
        <f>'СР6 сущ.схема'!AH10</f>
        <v>0.88137112291771413</v>
      </c>
      <c r="I12" s="680">
        <v>0.24</v>
      </c>
      <c r="J12" s="680"/>
      <c r="K12" s="680"/>
      <c r="L12" s="680"/>
      <c r="M12" s="680">
        <v>4.4999999999999998E-2</v>
      </c>
      <c r="N12" s="1047"/>
      <c r="O12" s="1040"/>
      <c r="P12" s="827">
        <f t="shared" si="0"/>
        <v>7.578E-2</v>
      </c>
      <c r="Q12" s="861">
        <f t="shared" si="1"/>
        <v>3.6239999999999994E-2</v>
      </c>
      <c r="R12" s="849">
        <f t="shared" si="2"/>
        <v>0.88206378552790887</v>
      </c>
      <c r="S12" s="657">
        <f t="shared" si="3"/>
        <v>0.92073491369791571</v>
      </c>
      <c r="T12" s="562">
        <f t="shared" si="4"/>
        <v>4123.6322764546339</v>
      </c>
      <c r="U12" s="639">
        <f t="shared" si="5"/>
        <v>3421.180138970471</v>
      </c>
    </row>
    <row r="13" spans="1:44" ht="12.75" customHeight="1" x14ac:dyDescent="0.2">
      <c r="A13" s="159">
        <v>6</v>
      </c>
      <c r="B13" s="3210" t="s">
        <v>253</v>
      </c>
      <c r="C13" s="3179" t="s">
        <v>352</v>
      </c>
      <c r="D13" s="160" t="s">
        <v>39</v>
      </c>
      <c r="E13" s="3176" t="s">
        <v>309</v>
      </c>
      <c r="F13" s="161">
        <v>1</v>
      </c>
      <c r="G13" s="295">
        <f>'СР6 сущ.схема'!AG9</f>
        <v>0.82605567997492491</v>
      </c>
      <c r="H13" s="826">
        <f>'СР6 сущ.схема'!AH9</f>
        <v>0.86485858136356364</v>
      </c>
      <c r="I13" s="680"/>
      <c r="J13" s="680">
        <v>0.2</v>
      </c>
      <c r="K13" s="680"/>
      <c r="L13" s="680"/>
      <c r="M13" s="680"/>
      <c r="N13" s="1047"/>
      <c r="O13" s="1040"/>
      <c r="P13" s="827">
        <f t="shared" si="0"/>
        <v>2.5800000000000003E-2</v>
      </c>
      <c r="Q13" s="861">
        <f t="shared" si="1"/>
        <v>7.6E-3</v>
      </c>
      <c r="R13" s="849">
        <f t="shared" si="2"/>
        <v>0.83405481399872905</v>
      </c>
      <c r="S13" s="657">
        <f t="shared" si="3"/>
        <v>0.87283997169866256</v>
      </c>
      <c r="T13" s="562">
        <f t="shared" si="4"/>
        <v>4360.9923890448108</v>
      </c>
      <c r="U13" s="639">
        <f t="shared" si="5"/>
        <v>3608.908966290443</v>
      </c>
    </row>
    <row r="14" spans="1:44" ht="12.75" customHeight="1" x14ac:dyDescent="0.2">
      <c r="A14" s="176">
        <v>6</v>
      </c>
      <c r="B14" s="3209"/>
      <c r="C14" s="3179"/>
      <c r="D14" s="160" t="s">
        <v>39</v>
      </c>
      <c r="E14" s="3175"/>
      <c r="F14" s="161">
        <v>2</v>
      </c>
      <c r="G14" s="295">
        <f>'СР6 сущ.схема'!AG10</f>
        <v>0.84256254513731632</v>
      </c>
      <c r="H14" s="826">
        <f>'СР6 сущ.схема'!AH10</f>
        <v>0.88137112291771413</v>
      </c>
      <c r="I14" s="680"/>
      <c r="J14" s="680">
        <v>0.18</v>
      </c>
      <c r="K14" s="680"/>
      <c r="L14" s="680"/>
      <c r="M14" s="680"/>
      <c r="N14" s="1047"/>
      <c r="O14" s="1040"/>
      <c r="P14" s="827">
        <f t="shared" si="0"/>
        <v>2.3220000000000001E-2</v>
      </c>
      <c r="Q14" s="861">
        <f t="shared" si="1"/>
        <v>6.8399999999999997E-3</v>
      </c>
      <c r="R14" s="849">
        <f t="shared" si="2"/>
        <v>0.84971986683009282</v>
      </c>
      <c r="S14" s="657">
        <f t="shared" si="3"/>
        <v>0.88851458472821176</v>
      </c>
      <c r="T14" s="562">
        <f t="shared" si="4"/>
        <v>4280.5950971391685</v>
      </c>
      <c r="U14" s="639">
        <f t="shared" si="5"/>
        <v>3545.242874053165</v>
      </c>
    </row>
    <row r="15" spans="1:44" ht="12.75" customHeight="1" x14ac:dyDescent="0.2">
      <c r="A15" s="176">
        <v>6</v>
      </c>
      <c r="B15" s="3210" t="s">
        <v>311</v>
      </c>
      <c r="C15" s="3179" t="s">
        <v>352</v>
      </c>
      <c r="D15" s="160" t="s">
        <v>39</v>
      </c>
      <c r="E15" s="3176" t="s">
        <v>146</v>
      </c>
      <c r="F15" s="161">
        <v>1</v>
      </c>
      <c r="G15" s="295">
        <f>'СР6 сущ.схема'!AG21</f>
        <v>0.77131855515106684</v>
      </c>
      <c r="H15" s="826">
        <f>'СР6 сущ.схема'!AH21</f>
        <v>0.78368894435846448</v>
      </c>
      <c r="I15" s="680">
        <v>8.5000000000000006E-2</v>
      </c>
      <c r="J15" s="680"/>
      <c r="K15" s="680"/>
      <c r="L15" s="680"/>
      <c r="M15" s="680">
        <v>0.5</v>
      </c>
      <c r="N15" s="1047">
        <v>0.6</v>
      </c>
      <c r="O15" s="1040"/>
      <c r="P15" s="827">
        <f t="shared" si="0"/>
        <v>0.32533000000000001</v>
      </c>
      <c r="Q15" s="861">
        <f t="shared" si="1"/>
        <v>0.44645999999999997</v>
      </c>
      <c r="R15" s="849">
        <f t="shared" si="2"/>
        <v>1.260485707291368</v>
      </c>
      <c r="S15" s="657">
        <f t="shared" si="3"/>
        <v>1.2724409747435221</v>
      </c>
      <c r="T15" s="562">
        <f t="shared" si="4"/>
        <v>2885.6389841268228</v>
      </c>
      <c r="U15" s="639">
        <f t="shared" si="5"/>
        <v>2475.5568725967232</v>
      </c>
    </row>
    <row r="16" spans="1:44" ht="12.75" customHeight="1" thickBot="1" x14ac:dyDescent="0.25">
      <c r="A16" s="216">
        <v>6</v>
      </c>
      <c r="B16" s="3203"/>
      <c r="C16" s="3211"/>
      <c r="D16" s="179" t="s">
        <v>39</v>
      </c>
      <c r="E16" s="3177"/>
      <c r="F16" s="180">
        <v>2</v>
      </c>
      <c r="G16" s="828">
        <f>'СР6 сущ.схема'!AG22</f>
        <v>0.80387695686388405</v>
      </c>
      <c r="H16" s="829">
        <f>'СР6 сущ.схема'!AH22</f>
        <v>0.81459944166975307</v>
      </c>
      <c r="I16" s="681">
        <v>8.5000000000000006E-2</v>
      </c>
      <c r="J16" s="681"/>
      <c r="K16" s="681"/>
      <c r="L16" s="681"/>
      <c r="M16" s="681">
        <v>0.4</v>
      </c>
      <c r="N16" s="1048">
        <v>0.7</v>
      </c>
      <c r="O16" s="1062"/>
      <c r="P16" s="1065">
        <f t="shared" si="0"/>
        <v>0.31942999999999999</v>
      </c>
      <c r="Q16" s="1066">
        <f t="shared" si="1"/>
        <v>0.44645999999999997</v>
      </c>
      <c r="R16" s="903">
        <f t="shared" si="2"/>
        <v>1.2904952656246509</v>
      </c>
      <c r="S16" s="904">
        <f t="shared" si="3"/>
        <v>1.3008867899722978</v>
      </c>
      <c r="T16" s="648">
        <f t="shared" si="4"/>
        <v>2818.5354822933364</v>
      </c>
      <c r="U16" s="649">
        <f t="shared" si="5"/>
        <v>2421.4251572706635</v>
      </c>
    </row>
    <row r="17" spans="1:21" ht="12.75" customHeight="1" x14ac:dyDescent="0.2">
      <c r="A17" s="277">
        <v>6</v>
      </c>
      <c r="B17" s="3186" t="s">
        <v>168</v>
      </c>
      <c r="C17" s="3182" t="s">
        <v>352</v>
      </c>
      <c r="D17" s="663" t="s">
        <v>35</v>
      </c>
      <c r="E17" s="3170" t="s">
        <v>168</v>
      </c>
      <c r="F17" s="251">
        <v>1</v>
      </c>
      <c r="G17" s="650">
        <f>'СР6 сущ.схема'!AG29</f>
        <v>0.92955359473647492</v>
      </c>
      <c r="H17" s="651">
        <f>'СР6 сущ.схема'!AH29</f>
        <v>0.95543923218645455</v>
      </c>
      <c r="I17" s="254"/>
      <c r="J17" s="684"/>
      <c r="K17" s="684"/>
      <c r="L17" s="684">
        <v>0.25</v>
      </c>
      <c r="M17" s="684"/>
      <c r="N17" s="255"/>
      <c r="O17" s="1041"/>
      <c r="P17" s="587">
        <f t="shared" si="0"/>
        <v>1.6250000000000001E-2</v>
      </c>
      <c r="Q17" s="702">
        <f t="shared" si="1"/>
        <v>8.9999999999999993E-3</v>
      </c>
      <c r="R17" s="637">
        <f>SQRT(P17^2+(G17+Q17)^2)</f>
        <v>0.93869425943315499</v>
      </c>
      <c r="S17" s="155">
        <f>SQRT(P17^2+(H17+Q17)^2)</f>
        <v>0.96457612197296172</v>
      </c>
      <c r="T17" s="339">
        <f>6300/(SQRT(3)*R17)</f>
        <v>3874.8577178804589</v>
      </c>
      <c r="U17" s="685">
        <f>6300/(2*S17)</f>
        <v>3265.6831620058479</v>
      </c>
    </row>
    <row r="18" spans="1:21" ht="12.75" customHeight="1" x14ac:dyDescent="0.2">
      <c r="A18" s="275">
        <v>6</v>
      </c>
      <c r="B18" s="3187"/>
      <c r="C18" s="3180"/>
      <c r="D18" s="520" t="s">
        <v>35</v>
      </c>
      <c r="E18" s="3171"/>
      <c r="F18" s="230">
        <v>2</v>
      </c>
      <c r="G18" s="328">
        <f>'СР6 сущ.схема'!AG30</f>
        <v>0.92987007649087794</v>
      </c>
      <c r="H18" s="654">
        <f>'СР6 сущ.схема'!AH30</f>
        <v>0.95587966141336522</v>
      </c>
      <c r="I18" s="233"/>
      <c r="J18" s="686"/>
      <c r="K18" s="686"/>
      <c r="L18" s="686">
        <v>0.25</v>
      </c>
      <c r="M18" s="686"/>
      <c r="N18" s="234"/>
      <c r="O18" s="331"/>
      <c r="P18" s="698">
        <f t="shared" si="0"/>
        <v>1.6250000000000001E-2</v>
      </c>
      <c r="Q18" s="837">
        <f t="shared" si="1"/>
        <v>8.9999999999999993E-3</v>
      </c>
      <c r="R18" s="172">
        <f>SQRT(P18^2+(G18+Q18)^2)</f>
        <v>0.93901069377829083</v>
      </c>
      <c r="S18" s="173">
        <f>SQRT(P18^2+(H18+Q18)^2)</f>
        <v>0.9650164887239856</v>
      </c>
      <c r="T18" s="361">
        <f>6300/(SQRT(3)*R18)</f>
        <v>3873.5519414153177</v>
      </c>
      <c r="U18" s="687">
        <f>6300/(2*S18)</f>
        <v>3264.1929301800401</v>
      </c>
    </row>
    <row r="19" spans="1:21" ht="12.75" customHeight="1" x14ac:dyDescent="0.2">
      <c r="A19" s="429">
        <v>6</v>
      </c>
      <c r="B19" s="3188" t="s">
        <v>116</v>
      </c>
      <c r="C19" s="3180" t="s">
        <v>352</v>
      </c>
      <c r="D19" s="664" t="s">
        <v>35</v>
      </c>
      <c r="E19" s="3172" t="s">
        <v>309</v>
      </c>
      <c r="F19" s="1090">
        <v>1</v>
      </c>
      <c r="G19" s="1043">
        <f>'СР6 сущ.схема'!AG27</f>
        <v>0.71606729506208366</v>
      </c>
      <c r="H19" s="656">
        <f>'СР6 сущ.схема'!AH27</f>
        <v>0.74206673157009451</v>
      </c>
      <c r="I19" s="220"/>
      <c r="J19" s="880"/>
      <c r="K19" s="880">
        <v>0.2</v>
      </c>
      <c r="L19" s="880"/>
      <c r="M19" s="880"/>
      <c r="N19" s="234"/>
      <c r="O19" s="331"/>
      <c r="P19" s="698">
        <f t="shared" si="0"/>
        <v>1.6800000000000002E-2</v>
      </c>
      <c r="Q19" s="837">
        <f t="shared" si="1"/>
        <v>7.4000000000000003E-3</v>
      </c>
      <c r="R19" s="194">
        <f t="shared" si="2"/>
        <v>0.72366232942198117</v>
      </c>
      <c r="S19" s="901">
        <f t="shared" si="3"/>
        <v>0.74965500180440336</v>
      </c>
      <c r="T19" s="361">
        <f t="shared" si="4"/>
        <v>5026.2484974171712</v>
      </c>
      <c r="U19" s="687">
        <f t="shared" si="5"/>
        <v>4201.9328790150375</v>
      </c>
    </row>
    <row r="20" spans="1:21" ht="12.75" customHeight="1" x14ac:dyDescent="0.2">
      <c r="A20" s="276">
        <v>6</v>
      </c>
      <c r="B20" s="3187"/>
      <c r="C20" s="3180"/>
      <c r="D20" s="664" t="s">
        <v>35</v>
      </c>
      <c r="E20" s="3171"/>
      <c r="F20" s="230">
        <v>2</v>
      </c>
      <c r="G20" s="328">
        <f>'СР6 сущ.схема'!AG28</f>
        <v>0.73024253515800053</v>
      </c>
      <c r="H20" s="654">
        <f>'СР6 сущ.схема'!AH28</f>
        <v>0.75636655599780445</v>
      </c>
      <c r="I20" s="233"/>
      <c r="J20" s="686"/>
      <c r="K20" s="686">
        <v>0.2</v>
      </c>
      <c r="L20" s="686"/>
      <c r="M20" s="686"/>
      <c r="N20" s="234"/>
      <c r="O20" s="331"/>
      <c r="P20" s="698">
        <f t="shared" si="0"/>
        <v>1.6800000000000002E-2</v>
      </c>
      <c r="Q20" s="837">
        <f t="shared" si="1"/>
        <v>7.4000000000000003E-3</v>
      </c>
      <c r="R20" s="172">
        <f t="shared" si="2"/>
        <v>0.73783382253344965</v>
      </c>
      <c r="S20" s="657">
        <f t="shared" si="3"/>
        <v>0.7639513021526616</v>
      </c>
      <c r="T20" s="361">
        <f t="shared" si="4"/>
        <v>4929.7098951163161</v>
      </c>
      <c r="U20" s="687">
        <f t="shared" si="5"/>
        <v>4123.2994709530985</v>
      </c>
    </row>
    <row r="21" spans="1:21" ht="12.75" customHeight="1" x14ac:dyDescent="0.2">
      <c r="A21" s="276">
        <v>6</v>
      </c>
      <c r="B21" s="3188" t="s">
        <v>310</v>
      </c>
      <c r="C21" s="3180" t="s">
        <v>352</v>
      </c>
      <c r="D21" s="664" t="s">
        <v>35</v>
      </c>
      <c r="E21" s="3172" t="s">
        <v>309</v>
      </c>
      <c r="F21" s="230">
        <v>1</v>
      </c>
      <c r="G21" s="328">
        <f>'СР6 сущ.схема'!AG27</f>
        <v>0.71606729506208366</v>
      </c>
      <c r="H21" s="654">
        <f>'СР6 сущ.схема'!AH27</f>
        <v>0.74206673157009451</v>
      </c>
      <c r="I21" s="233">
        <v>0.24</v>
      </c>
      <c r="J21" s="686"/>
      <c r="K21" s="686"/>
      <c r="L21" s="686"/>
      <c r="M21" s="686">
        <v>4.4999999999999998E-2</v>
      </c>
      <c r="N21" s="234"/>
      <c r="O21" s="331"/>
      <c r="P21" s="698">
        <f t="shared" si="0"/>
        <v>7.578E-2</v>
      </c>
      <c r="Q21" s="837">
        <f t="shared" si="1"/>
        <v>3.6239999999999994E-2</v>
      </c>
      <c r="R21" s="172">
        <f t="shared" si="2"/>
        <v>0.75611432641078102</v>
      </c>
      <c r="S21" s="657">
        <f t="shared" si="3"/>
        <v>0.7819871973423369</v>
      </c>
      <c r="T21" s="361">
        <f t="shared" si="4"/>
        <v>4810.5247696610504</v>
      </c>
      <c r="U21" s="687">
        <f t="shared" si="5"/>
        <v>4028.198940731505</v>
      </c>
    </row>
    <row r="22" spans="1:21" ht="12.75" customHeight="1" x14ac:dyDescent="0.2">
      <c r="A22" s="276">
        <v>6</v>
      </c>
      <c r="B22" s="3187"/>
      <c r="C22" s="3180"/>
      <c r="D22" s="664" t="s">
        <v>35</v>
      </c>
      <c r="E22" s="3171"/>
      <c r="F22" s="230">
        <v>2</v>
      </c>
      <c r="G22" s="328">
        <f>'СР6 сущ.схема'!AG28</f>
        <v>0.73024253515800053</v>
      </c>
      <c r="H22" s="654">
        <f>'СР6 сущ.схема'!AH28</f>
        <v>0.75636655599780445</v>
      </c>
      <c r="I22" s="233">
        <v>0.24</v>
      </c>
      <c r="J22" s="686"/>
      <c r="K22" s="686"/>
      <c r="L22" s="686"/>
      <c r="M22" s="686">
        <v>4.4999999999999998E-2</v>
      </c>
      <c r="N22" s="234"/>
      <c r="O22" s="331"/>
      <c r="P22" s="698">
        <f t="shared" si="0"/>
        <v>7.578E-2</v>
      </c>
      <c r="Q22" s="837">
        <f t="shared" si="1"/>
        <v>3.6239999999999994E-2</v>
      </c>
      <c r="R22" s="172">
        <f t="shared" si="2"/>
        <v>0.77021950449351473</v>
      </c>
      <c r="S22" s="657">
        <f t="shared" si="3"/>
        <v>0.79622092475060002</v>
      </c>
      <c r="T22" s="361">
        <f t="shared" si="4"/>
        <v>4722.4287033428</v>
      </c>
      <c r="U22" s="687">
        <f t="shared" si="5"/>
        <v>3956.1884171615725</v>
      </c>
    </row>
    <row r="23" spans="1:21" ht="12.75" customHeight="1" x14ac:dyDescent="0.2">
      <c r="A23" s="276">
        <v>6</v>
      </c>
      <c r="B23" s="3188" t="s">
        <v>253</v>
      </c>
      <c r="C23" s="3180" t="s">
        <v>352</v>
      </c>
      <c r="D23" s="664" t="s">
        <v>35</v>
      </c>
      <c r="E23" s="3172" t="s">
        <v>309</v>
      </c>
      <c r="F23" s="230">
        <v>1</v>
      </c>
      <c r="G23" s="328">
        <f>'СР6 сущ.схема'!AG27</f>
        <v>0.71606729506208366</v>
      </c>
      <c r="H23" s="654">
        <f>'СР6 сущ.схема'!AH27</f>
        <v>0.74206673157009451</v>
      </c>
      <c r="I23" s="233"/>
      <c r="J23" s="686">
        <v>0.2</v>
      </c>
      <c r="K23" s="686"/>
      <c r="L23" s="686"/>
      <c r="M23" s="686"/>
      <c r="N23" s="234"/>
      <c r="O23" s="331"/>
      <c r="P23" s="698">
        <f t="shared" si="0"/>
        <v>2.5800000000000003E-2</v>
      </c>
      <c r="Q23" s="837">
        <f t="shared" si="1"/>
        <v>7.6E-3</v>
      </c>
      <c r="R23" s="172">
        <f t="shared" si="2"/>
        <v>0.72412705649110565</v>
      </c>
      <c r="S23" s="657">
        <f t="shared" si="3"/>
        <v>0.75011055746668986</v>
      </c>
      <c r="T23" s="361">
        <f t="shared" si="4"/>
        <v>5023.0227738207977</v>
      </c>
      <c r="U23" s="687">
        <f t="shared" si="5"/>
        <v>4199.3809694378042</v>
      </c>
    </row>
    <row r="24" spans="1:21" ht="12.75" customHeight="1" x14ac:dyDescent="0.2">
      <c r="A24" s="276">
        <v>6</v>
      </c>
      <c r="B24" s="3187"/>
      <c r="C24" s="3180"/>
      <c r="D24" s="664" t="s">
        <v>35</v>
      </c>
      <c r="E24" s="3171"/>
      <c r="F24" s="230">
        <v>2</v>
      </c>
      <c r="G24" s="328">
        <f>'СР6 сущ.схема'!AG28</f>
        <v>0.73024253515800053</v>
      </c>
      <c r="H24" s="654">
        <f>'СР6 сущ.схема'!AH28</f>
        <v>0.75636655599780445</v>
      </c>
      <c r="I24" s="233"/>
      <c r="J24" s="686">
        <v>0.18</v>
      </c>
      <c r="K24" s="686"/>
      <c r="L24" s="686"/>
      <c r="M24" s="686"/>
      <c r="N24" s="234"/>
      <c r="O24" s="331"/>
      <c r="P24" s="698">
        <f t="shared" si="0"/>
        <v>2.3220000000000001E-2</v>
      </c>
      <c r="Q24" s="837">
        <f t="shared" si="1"/>
        <v>6.8399999999999997E-3</v>
      </c>
      <c r="R24" s="172">
        <f t="shared" si="2"/>
        <v>0.73744818939024115</v>
      </c>
      <c r="S24" s="657">
        <f t="shared" si="3"/>
        <v>0.76355970003532125</v>
      </c>
      <c r="T24" s="361">
        <f t="shared" si="4"/>
        <v>4932.287784043715</v>
      </c>
      <c r="U24" s="687">
        <f t="shared" si="5"/>
        <v>4125.4141619237962</v>
      </c>
    </row>
    <row r="25" spans="1:21" ht="12.75" customHeight="1" x14ac:dyDescent="0.2">
      <c r="A25" s="275">
        <v>6</v>
      </c>
      <c r="B25" s="3188" t="s">
        <v>311</v>
      </c>
      <c r="C25" s="3180" t="s">
        <v>352</v>
      </c>
      <c r="D25" s="664" t="s">
        <v>35</v>
      </c>
      <c r="E25" s="3172" t="s">
        <v>146</v>
      </c>
      <c r="F25" s="230">
        <v>1</v>
      </c>
      <c r="G25" s="328">
        <f>'СР6 сущ.схема'!AG39</f>
        <v>0.86041642982076538</v>
      </c>
      <c r="H25" s="654">
        <f>'СР6 сущ.схема'!AH39</f>
        <v>0.8863217219173003</v>
      </c>
      <c r="I25" s="233">
        <v>8.5000000000000006E-2</v>
      </c>
      <c r="J25" s="686"/>
      <c r="K25" s="686"/>
      <c r="L25" s="686"/>
      <c r="M25" s="686">
        <v>0.5</v>
      </c>
      <c r="N25" s="234">
        <v>0.6</v>
      </c>
      <c r="O25" s="331"/>
      <c r="P25" s="698">
        <f t="shared" si="0"/>
        <v>0.32533000000000001</v>
      </c>
      <c r="Q25" s="837">
        <f t="shared" si="1"/>
        <v>0.44645999999999997</v>
      </c>
      <c r="R25" s="172">
        <f t="shared" si="2"/>
        <v>1.3467611561524448</v>
      </c>
      <c r="S25" s="657">
        <f t="shared" si="3"/>
        <v>1.3719135275872325</v>
      </c>
      <c r="T25" s="361">
        <f t="shared" si="4"/>
        <v>2700.780817205959</v>
      </c>
      <c r="U25" s="687">
        <f t="shared" si="5"/>
        <v>2296.063080258321</v>
      </c>
    </row>
    <row r="26" spans="1:21" ht="12.75" customHeight="1" thickBot="1" x14ac:dyDescent="0.25">
      <c r="A26" s="278">
        <v>6</v>
      </c>
      <c r="B26" s="3189"/>
      <c r="C26" s="3181"/>
      <c r="D26" s="665" t="s">
        <v>35</v>
      </c>
      <c r="E26" s="3178"/>
      <c r="F26" s="260">
        <v>2</v>
      </c>
      <c r="G26" s="658">
        <f>'СР6 сущ.схема'!AG40</f>
        <v>0.89075409278276252</v>
      </c>
      <c r="H26" s="659">
        <f>'СР6 сущ.схема'!AH40</f>
        <v>0.91679189133391059</v>
      </c>
      <c r="I26" s="262">
        <v>8.5000000000000006E-2</v>
      </c>
      <c r="J26" s="688"/>
      <c r="K26" s="688"/>
      <c r="L26" s="688"/>
      <c r="M26" s="688">
        <v>0.4</v>
      </c>
      <c r="N26" s="263">
        <v>0.7</v>
      </c>
      <c r="O26" s="1042"/>
      <c r="P26" s="700">
        <f t="shared" si="0"/>
        <v>0.31942999999999999</v>
      </c>
      <c r="Q26" s="838">
        <f t="shared" si="1"/>
        <v>0.44645999999999997</v>
      </c>
      <c r="R26" s="190">
        <f t="shared" si="2"/>
        <v>1.3748371012002938</v>
      </c>
      <c r="S26" s="662">
        <f t="shared" si="3"/>
        <v>1.4001754333387959</v>
      </c>
      <c r="T26" s="689">
        <f t="shared" si="4"/>
        <v>2645.6273930337725</v>
      </c>
      <c r="U26" s="690">
        <f t="shared" si="5"/>
        <v>2249.7180888887979</v>
      </c>
    </row>
    <row r="27" spans="1:21" ht="12.75" customHeight="1" x14ac:dyDescent="0.2">
      <c r="A27" s="438">
        <v>6</v>
      </c>
      <c r="B27" s="3212" t="s">
        <v>168</v>
      </c>
      <c r="C27" s="3214" t="s">
        <v>352</v>
      </c>
      <c r="D27" s="793" t="s">
        <v>35</v>
      </c>
      <c r="E27" s="3195" t="s">
        <v>168</v>
      </c>
      <c r="F27" s="440">
        <v>1</v>
      </c>
      <c r="G27" s="794">
        <f>'СР6 сущ.схема'!AG49</f>
        <v>1.0336002511414337</v>
      </c>
      <c r="H27" s="840">
        <f>'СР6 сущ.схема'!AH49</f>
        <v>1.0476905349465073</v>
      </c>
      <c r="I27" s="443"/>
      <c r="J27" s="796"/>
      <c r="K27" s="796"/>
      <c r="L27" s="796">
        <v>0.25</v>
      </c>
      <c r="M27" s="796"/>
      <c r="N27" s="444"/>
      <c r="O27" s="1068"/>
      <c r="P27" s="798">
        <f t="shared" si="0"/>
        <v>1.6250000000000001E-2</v>
      </c>
      <c r="Q27" s="795">
        <f t="shared" si="1"/>
        <v>8.9999999999999993E-3</v>
      </c>
      <c r="R27" s="637">
        <f t="shared" si="2"/>
        <v>1.0427268799547562</v>
      </c>
      <c r="S27" s="155">
        <f t="shared" si="3"/>
        <v>1.0568154754475994</v>
      </c>
      <c r="T27" s="534">
        <f t="shared" si="4"/>
        <v>3488.2640563101863</v>
      </c>
      <c r="U27" s="817">
        <f t="shared" si="5"/>
        <v>2980.6527943450692</v>
      </c>
    </row>
    <row r="28" spans="1:21" ht="12.75" customHeight="1" x14ac:dyDescent="0.2">
      <c r="A28" s="997">
        <v>6</v>
      </c>
      <c r="B28" s="3213"/>
      <c r="C28" s="3215"/>
      <c r="D28" s="1070" t="s">
        <v>35</v>
      </c>
      <c r="E28" s="3196"/>
      <c r="F28" s="433">
        <v>2</v>
      </c>
      <c r="G28" s="801">
        <f>'СР6 сущ.схема'!AG50</f>
        <v>1.0336002511414337</v>
      </c>
      <c r="H28" s="1071">
        <f>'СР6 сущ.схема'!AH50</f>
        <v>1.0476905349465073</v>
      </c>
      <c r="I28" s="505"/>
      <c r="J28" s="803"/>
      <c r="K28" s="803"/>
      <c r="L28" s="803">
        <v>0.25</v>
      </c>
      <c r="M28" s="803"/>
      <c r="N28" s="484"/>
      <c r="O28" s="1072"/>
      <c r="P28" s="807">
        <f t="shared" si="0"/>
        <v>1.6250000000000001E-2</v>
      </c>
      <c r="Q28" s="1073">
        <f t="shared" si="1"/>
        <v>8.9999999999999993E-3</v>
      </c>
      <c r="R28" s="172">
        <f t="shared" si="2"/>
        <v>1.0427268799547562</v>
      </c>
      <c r="S28" s="173">
        <f t="shared" si="3"/>
        <v>1.0568154754475994</v>
      </c>
      <c r="T28" s="818">
        <f t="shared" si="4"/>
        <v>3488.2640563101863</v>
      </c>
      <c r="U28" s="819">
        <f t="shared" si="5"/>
        <v>2980.6527943450692</v>
      </c>
    </row>
    <row r="29" spans="1:21" ht="12.75" customHeight="1" x14ac:dyDescent="0.2">
      <c r="A29" s="997">
        <v>6</v>
      </c>
      <c r="B29" s="3221" t="s">
        <v>311</v>
      </c>
      <c r="C29" s="3215" t="s">
        <v>352</v>
      </c>
      <c r="D29" s="800" t="s">
        <v>35</v>
      </c>
      <c r="E29" s="3197" t="s">
        <v>146</v>
      </c>
      <c r="F29" s="433">
        <v>1</v>
      </c>
      <c r="G29" s="801">
        <f>'СР6 сущ.схема'!AG53</f>
        <v>0.81857079960752688</v>
      </c>
      <c r="H29" s="1071">
        <f>'СР6 сущ.схема'!AH53</f>
        <v>0.83280954097921445</v>
      </c>
      <c r="I29" s="505">
        <v>8.5000000000000006E-2</v>
      </c>
      <c r="J29" s="803"/>
      <c r="K29" s="803"/>
      <c r="L29" s="803"/>
      <c r="M29" s="803">
        <v>0.5</v>
      </c>
      <c r="N29" s="484">
        <v>0.6</v>
      </c>
      <c r="O29" s="1072"/>
      <c r="P29" s="807">
        <f t="shared" si="0"/>
        <v>0.32533000000000001</v>
      </c>
      <c r="Q29" s="1073">
        <f t="shared" si="1"/>
        <v>0.44645999999999997</v>
      </c>
      <c r="R29" s="172">
        <f t="shared" si="2"/>
        <v>1.3061939108936538</v>
      </c>
      <c r="S29" s="657">
        <f t="shared" si="3"/>
        <v>1.3199886997157098</v>
      </c>
      <c r="T29" s="818">
        <f t="shared" si="4"/>
        <v>2784.6605818320804</v>
      </c>
      <c r="U29" s="819">
        <f t="shared" si="5"/>
        <v>2386.3840657714918</v>
      </c>
    </row>
    <row r="30" spans="1:21" ht="12.75" customHeight="1" thickBot="1" x14ac:dyDescent="0.25">
      <c r="A30" s="452">
        <v>6</v>
      </c>
      <c r="B30" s="3222"/>
      <c r="C30" s="3223"/>
      <c r="D30" s="810" t="s">
        <v>35</v>
      </c>
      <c r="E30" s="3198"/>
      <c r="F30" s="455">
        <v>2</v>
      </c>
      <c r="G30" s="811">
        <f>'СР6 сущ.схема'!AG54</f>
        <v>0.85126697807421214</v>
      </c>
      <c r="H30" s="841">
        <f>'СР6 сущ.схема'!AH54</f>
        <v>0.86551047102222001</v>
      </c>
      <c r="I30" s="458">
        <v>8.5000000000000006E-2</v>
      </c>
      <c r="J30" s="813"/>
      <c r="K30" s="813"/>
      <c r="L30" s="813"/>
      <c r="M30" s="813">
        <v>0.4</v>
      </c>
      <c r="N30" s="459">
        <v>0.7</v>
      </c>
      <c r="O30" s="1075"/>
      <c r="P30" s="815">
        <f t="shared" si="0"/>
        <v>0.31942999999999999</v>
      </c>
      <c r="Q30" s="843">
        <f t="shared" si="1"/>
        <v>0.44645999999999997</v>
      </c>
      <c r="R30" s="190">
        <f t="shared" si="2"/>
        <v>1.3364620587662139</v>
      </c>
      <c r="S30" s="662">
        <f t="shared" si="3"/>
        <v>1.3502970198198121</v>
      </c>
      <c r="T30" s="820">
        <f t="shared" si="4"/>
        <v>2721.5936823919319</v>
      </c>
      <c r="U30" s="821">
        <f t="shared" si="5"/>
        <v>2332.8200786670964</v>
      </c>
    </row>
    <row r="31" spans="1:21" ht="12.75" customHeight="1" x14ac:dyDescent="0.2">
      <c r="A31" s="759">
        <v>6</v>
      </c>
      <c r="B31" s="3224" t="s">
        <v>168</v>
      </c>
      <c r="C31" s="3226" t="s">
        <v>352</v>
      </c>
      <c r="D31" s="760" t="s">
        <v>35</v>
      </c>
      <c r="E31" s="3194" t="s">
        <v>168</v>
      </c>
      <c r="F31" s="761">
        <v>1</v>
      </c>
      <c r="G31" s="762">
        <f>'СР6 сущ.схема'!AG55</f>
        <v>0.9875508983454423</v>
      </c>
      <c r="H31" s="1076">
        <f>'СР6 сущ.схема'!AH55</f>
        <v>0.99978120295567308</v>
      </c>
      <c r="I31" s="764"/>
      <c r="J31" s="765"/>
      <c r="K31" s="765"/>
      <c r="L31" s="765">
        <v>0.25</v>
      </c>
      <c r="M31" s="765"/>
      <c r="N31" s="718"/>
      <c r="O31" s="1077"/>
      <c r="P31" s="769">
        <f t="shared" si="0"/>
        <v>1.6250000000000001E-2</v>
      </c>
      <c r="Q31" s="763">
        <f t="shared" si="1"/>
        <v>8.9999999999999993E-3</v>
      </c>
      <c r="R31" s="637">
        <f t="shared" si="2"/>
        <v>0.99668337775499594</v>
      </c>
      <c r="S31" s="155">
        <f t="shared" si="3"/>
        <v>1.0089120764153312</v>
      </c>
      <c r="T31" s="831">
        <f t="shared" si="4"/>
        <v>3649.4104116470603</v>
      </c>
      <c r="U31" s="832">
        <f t="shared" si="5"/>
        <v>3122.1749383672391</v>
      </c>
    </row>
    <row r="32" spans="1:21" ht="12.75" customHeight="1" x14ac:dyDescent="0.2">
      <c r="A32" s="1020">
        <v>6</v>
      </c>
      <c r="B32" s="3225"/>
      <c r="C32" s="3218"/>
      <c r="D32" s="1078" t="s">
        <v>35</v>
      </c>
      <c r="E32" s="3193"/>
      <c r="F32" s="774">
        <v>2</v>
      </c>
      <c r="G32" s="775">
        <f>'СР6 сущ.схема'!AG56</f>
        <v>0.98743122883371937</v>
      </c>
      <c r="H32" s="1079">
        <f>'СР6 сущ.схема'!AH56</f>
        <v>0.99802781739488478</v>
      </c>
      <c r="I32" s="777"/>
      <c r="J32" s="778"/>
      <c r="K32" s="778"/>
      <c r="L32" s="778">
        <v>0.25</v>
      </c>
      <c r="M32" s="778"/>
      <c r="N32" s="726"/>
      <c r="O32" s="1080"/>
      <c r="P32" s="781">
        <f t="shared" si="0"/>
        <v>1.6250000000000001E-2</v>
      </c>
      <c r="Q32" s="1081">
        <f t="shared" si="1"/>
        <v>8.9999999999999993E-3</v>
      </c>
      <c r="R32" s="172">
        <f t="shared" si="2"/>
        <v>0.99656372415168515</v>
      </c>
      <c r="S32" s="173">
        <f t="shared" si="3"/>
        <v>1.0071589186951111</v>
      </c>
      <c r="T32" s="833">
        <f t="shared" si="4"/>
        <v>3649.848582428448</v>
      </c>
      <c r="U32" s="834">
        <f t="shared" si="5"/>
        <v>3127.6096964729095</v>
      </c>
    </row>
    <row r="33" spans="1:21" ht="12.75" customHeight="1" x14ac:dyDescent="0.2">
      <c r="A33" s="1020">
        <v>6</v>
      </c>
      <c r="B33" s="3216" t="s">
        <v>311</v>
      </c>
      <c r="C33" s="3218" t="s">
        <v>352</v>
      </c>
      <c r="D33" s="772" t="s">
        <v>35</v>
      </c>
      <c r="E33" s="3192" t="s">
        <v>146</v>
      </c>
      <c r="F33" s="774">
        <v>1</v>
      </c>
      <c r="G33" s="775">
        <f>'СР6 сущ.схема'!AG59</f>
        <v>0.7419871203859929</v>
      </c>
      <c r="H33" s="1079">
        <f>'СР6 сущ.схема'!AH59</f>
        <v>0.80150105083920242</v>
      </c>
      <c r="I33" s="777">
        <v>8.5000000000000006E-2</v>
      </c>
      <c r="J33" s="778"/>
      <c r="K33" s="778"/>
      <c r="L33" s="778"/>
      <c r="M33" s="778">
        <v>0.5</v>
      </c>
      <c r="N33" s="726">
        <v>0.6</v>
      </c>
      <c r="O33" s="1080"/>
      <c r="P33" s="781">
        <f t="shared" si="0"/>
        <v>0.32533000000000001</v>
      </c>
      <c r="Q33" s="1081">
        <f t="shared" si="1"/>
        <v>0.44645999999999997</v>
      </c>
      <c r="R33" s="172">
        <f t="shared" si="2"/>
        <v>1.2321713220383594</v>
      </c>
      <c r="S33" s="657">
        <f t="shared" si="3"/>
        <v>1.2896691022551816</v>
      </c>
      <c r="T33" s="833">
        <f t="shared" si="4"/>
        <v>2951.9488327950285</v>
      </c>
      <c r="U33" s="834">
        <f t="shared" si="5"/>
        <v>2442.4869871595342</v>
      </c>
    </row>
    <row r="34" spans="1:21" ht="12.75" customHeight="1" thickBot="1" x14ac:dyDescent="0.25">
      <c r="A34" s="604">
        <v>6</v>
      </c>
      <c r="B34" s="3217"/>
      <c r="C34" s="3219"/>
      <c r="D34" s="783" t="s">
        <v>35</v>
      </c>
      <c r="E34" s="3220"/>
      <c r="F34" s="607">
        <v>2</v>
      </c>
      <c r="G34" s="784">
        <f>'СР6 сущ.схема'!AG60</f>
        <v>0.77465243540893436</v>
      </c>
      <c r="H34" s="1082">
        <f>'СР6 сущ.схема'!AH60</f>
        <v>0.83419116673688232</v>
      </c>
      <c r="I34" s="786">
        <v>8.5000000000000006E-2</v>
      </c>
      <c r="J34" s="787"/>
      <c r="K34" s="787"/>
      <c r="L34" s="787"/>
      <c r="M34" s="787">
        <v>0.4</v>
      </c>
      <c r="N34" s="744">
        <v>0.7</v>
      </c>
      <c r="O34" s="1083"/>
      <c r="P34" s="791">
        <f t="shared" si="0"/>
        <v>0.31942999999999999</v>
      </c>
      <c r="Q34" s="1084">
        <f t="shared" si="1"/>
        <v>0.44645999999999997</v>
      </c>
      <c r="R34" s="190">
        <f t="shared" si="2"/>
        <v>1.2622008971674592</v>
      </c>
      <c r="S34" s="662">
        <f t="shared" si="3"/>
        <v>1.3198874708718686</v>
      </c>
      <c r="T34" s="835">
        <f t="shared" si="4"/>
        <v>2881.717723428359</v>
      </c>
      <c r="U34" s="836">
        <f t="shared" si="5"/>
        <v>2386.5670896316842</v>
      </c>
    </row>
    <row r="35" spans="1:21" x14ac:dyDescent="0.2">
      <c r="A35" s="113"/>
      <c r="B35" s="200"/>
      <c r="C35" s="200"/>
      <c r="D35" s="201"/>
      <c r="E35" s="202"/>
      <c r="F35" s="202"/>
      <c r="G35" s="113"/>
      <c r="H35" s="113"/>
      <c r="I35" s="203"/>
      <c r="J35" s="203"/>
      <c r="K35" s="203"/>
      <c r="L35" s="203"/>
      <c r="M35" s="203"/>
      <c r="N35" s="204"/>
      <c r="O35" s="204"/>
      <c r="P35" s="203"/>
      <c r="Q35" s="201"/>
    </row>
    <row r="36" spans="1:21" ht="15.75" x14ac:dyDescent="0.2">
      <c r="A36" s="113"/>
      <c r="B36" s="207" t="s">
        <v>158</v>
      </c>
      <c r="C36" s="207"/>
      <c r="D36" s="2608">
        <v>42282</v>
      </c>
      <c r="E36" s="2608"/>
      <c r="F36" s="201"/>
      <c r="G36" s="113"/>
      <c r="H36" s="113"/>
      <c r="I36" s="203"/>
      <c r="J36" s="203"/>
      <c r="K36" s="203"/>
      <c r="L36" s="203"/>
      <c r="M36" s="203"/>
      <c r="N36" s="204"/>
      <c r="O36" s="204"/>
    </row>
    <row r="37" spans="1:21" x14ac:dyDescent="0.2">
      <c r="A37" s="113"/>
      <c r="B37" s="200" t="s">
        <v>252</v>
      </c>
      <c r="C37" s="200"/>
      <c r="D37" s="2610" t="s">
        <v>189</v>
      </c>
      <c r="E37" s="2610"/>
      <c r="F37" s="113"/>
      <c r="G37" s="113"/>
      <c r="H37" s="113"/>
      <c r="I37" s="203"/>
      <c r="J37" s="203"/>
      <c r="K37" s="203"/>
      <c r="L37" s="203"/>
      <c r="M37" s="203"/>
      <c r="N37" s="204"/>
      <c r="O37" s="204"/>
      <c r="P37" s="201"/>
      <c r="Q37" s="201"/>
    </row>
    <row r="38" spans="1:21" x14ac:dyDescent="0.2">
      <c r="A38" s="113"/>
      <c r="B38" s="200"/>
      <c r="C38" s="200"/>
      <c r="D38" s="201"/>
      <c r="E38" s="113"/>
      <c r="F38" s="113"/>
      <c r="G38" s="113"/>
      <c r="H38" s="113"/>
      <c r="I38" s="203"/>
      <c r="J38" s="203"/>
      <c r="K38" s="203"/>
      <c r="L38" s="203"/>
      <c r="M38" s="203"/>
      <c r="N38" s="204"/>
      <c r="O38" s="204"/>
      <c r="P38" s="201"/>
      <c r="Q38" s="201"/>
    </row>
    <row r="39" spans="1:21" x14ac:dyDescent="0.2">
      <c r="A39" s="113"/>
      <c r="B39" s="200"/>
      <c r="C39" s="200"/>
      <c r="D39" s="201"/>
      <c r="E39" s="113"/>
      <c r="F39" s="113"/>
      <c r="G39" s="113"/>
      <c r="H39" s="113"/>
      <c r="I39" s="203"/>
      <c r="J39" s="203"/>
      <c r="K39" s="203"/>
      <c r="L39" s="203"/>
      <c r="M39" s="203"/>
      <c r="N39" s="204"/>
      <c r="O39" s="204"/>
      <c r="P39" s="201"/>
      <c r="Q39" s="201"/>
    </row>
    <row r="40" spans="1:21" x14ac:dyDescent="0.2">
      <c r="A40" s="113"/>
      <c r="B40" s="200"/>
      <c r="C40" s="200"/>
      <c r="D40" s="201"/>
      <c r="E40" s="113"/>
      <c r="F40" s="113"/>
      <c r="G40" s="113"/>
      <c r="H40" s="113"/>
      <c r="I40" s="203"/>
      <c r="J40" s="203"/>
      <c r="K40" s="203"/>
      <c r="L40" s="203"/>
      <c r="M40" s="203"/>
      <c r="N40" s="204"/>
      <c r="O40" s="204"/>
      <c r="P40" s="201"/>
      <c r="Q40" s="201"/>
    </row>
    <row r="41" spans="1:21" x14ac:dyDescent="0.2">
      <c r="A41" s="113"/>
      <c r="B41" s="200"/>
      <c r="C41" s="200"/>
      <c r="D41" s="201"/>
      <c r="E41" s="113"/>
      <c r="F41" s="113"/>
      <c r="G41" s="113"/>
      <c r="H41" s="113"/>
      <c r="I41" s="203"/>
      <c r="J41" s="203"/>
      <c r="K41" s="203"/>
      <c r="L41" s="203"/>
      <c r="M41" s="203"/>
      <c r="N41" s="113"/>
      <c r="O41" s="113"/>
      <c r="P41" s="113"/>
      <c r="Q41" s="113"/>
    </row>
    <row r="42" spans="1:21" x14ac:dyDescent="0.2">
      <c r="A42" s="113"/>
      <c r="B42" s="200"/>
      <c r="C42" s="200"/>
      <c r="D42" s="201"/>
      <c r="E42" s="113"/>
      <c r="F42" s="113"/>
      <c r="G42" s="113"/>
      <c r="H42" s="113"/>
      <c r="I42" s="203"/>
      <c r="J42" s="203"/>
      <c r="K42" s="203"/>
      <c r="L42" s="203"/>
      <c r="M42" s="203"/>
      <c r="N42" s="204"/>
      <c r="O42" s="204"/>
      <c r="P42" s="201"/>
      <c r="Q42" s="201"/>
    </row>
    <row r="43" spans="1:21" x14ac:dyDescent="0.2">
      <c r="A43" s="113"/>
      <c r="B43" s="200"/>
      <c r="C43" s="200"/>
      <c r="D43" s="201"/>
      <c r="E43" s="113"/>
      <c r="F43" s="113"/>
      <c r="G43" s="113"/>
      <c r="H43" s="113"/>
      <c r="I43" s="203"/>
      <c r="J43" s="203"/>
      <c r="K43" s="203"/>
      <c r="L43" s="203"/>
      <c r="M43" s="203"/>
      <c r="N43" s="204"/>
      <c r="O43" s="204"/>
      <c r="P43" s="201"/>
      <c r="Q43" s="201"/>
    </row>
    <row r="44" spans="1:21" x14ac:dyDescent="0.2">
      <c r="A44" s="113"/>
      <c r="B44" s="200"/>
      <c r="C44" s="200"/>
      <c r="D44" s="201"/>
      <c r="E44" s="113"/>
      <c r="F44" s="113"/>
      <c r="G44" s="113"/>
      <c r="H44" s="113"/>
      <c r="I44" s="203"/>
      <c r="J44" s="203"/>
      <c r="K44" s="203"/>
      <c r="L44" s="203"/>
      <c r="M44" s="203"/>
      <c r="N44" s="204"/>
      <c r="O44" s="204"/>
      <c r="P44" s="201"/>
      <c r="Q44" s="201"/>
    </row>
    <row r="45" spans="1:21" x14ac:dyDescent="0.2">
      <c r="A45" s="113"/>
      <c r="B45" s="200"/>
      <c r="C45" s="200"/>
      <c r="D45" s="201"/>
      <c r="E45" s="113"/>
      <c r="F45" s="113"/>
      <c r="G45" s="113"/>
      <c r="H45" s="113"/>
      <c r="I45" s="203"/>
      <c r="J45" s="203"/>
      <c r="K45" s="203"/>
      <c r="L45" s="203"/>
      <c r="M45" s="203"/>
      <c r="N45" s="204"/>
      <c r="O45" s="204"/>
      <c r="P45" s="201"/>
      <c r="Q45" s="201"/>
    </row>
    <row r="46" spans="1:21" x14ac:dyDescent="0.2">
      <c r="A46" s="113"/>
      <c r="B46" s="200"/>
      <c r="C46" s="200"/>
      <c r="D46" s="201"/>
      <c r="E46" s="113"/>
      <c r="F46" s="113"/>
      <c r="G46" s="113"/>
      <c r="H46" s="113"/>
      <c r="I46" s="203"/>
      <c r="J46" s="203"/>
      <c r="K46" s="203"/>
      <c r="L46" s="203"/>
      <c r="M46" s="203"/>
      <c r="N46" s="204"/>
      <c r="O46" s="204"/>
      <c r="P46" s="201"/>
      <c r="Q46" s="201"/>
    </row>
    <row r="47" spans="1:21" x14ac:dyDescent="0.2">
      <c r="A47" s="113"/>
      <c r="B47" s="200"/>
      <c r="C47" s="200"/>
      <c r="D47" s="201"/>
      <c r="E47" s="113"/>
      <c r="F47" s="113"/>
      <c r="G47" s="113"/>
      <c r="H47" s="113"/>
      <c r="I47" s="203"/>
      <c r="J47" s="203"/>
      <c r="K47" s="203"/>
      <c r="L47" s="203"/>
      <c r="M47" s="203"/>
      <c r="N47" s="204"/>
      <c r="O47" s="204"/>
      <c r="P47" s="201"/>
      <c r="Q47" s="201"/>
    </row>
    <row r="48" spans="1:21" x14ac:dyDescent="0.2">
      <c r="A48" s="113"/>
      <c r="B48" s="200"/>
      <c r="C48" s="200"/>
      <c r="D48" s="201"/>
      <c r="E48" s="113"/>
      <c r="F48" s="113"/>
      <c r="G48" s="113"/>
      <c r="H48" s="113"/>
      <c r="I48" s="203"/>
      <c r="J48" s="203"/>
      <c r="K48" s="203"/>
      <c r="L48" s="203"/>
      <c r="M48" s="203"/>
      <c r="N48" s="204"/>
      <c r="O48" s="204"/>
      <c r="P48" s="201"/>
      <c r="Q48" s="201"/>
    </row>
    <row r="49" spans="1:17" x14ac:dyDescent="0.2">
      <c r="A49" s="113"/>
      <c r="B49" s="200"/>
      <c r="C49" s="200"/>
      <c r="D49" s="201"/>
      <c r="E49" s="113"/>
      <c r="F49" s="113"/>
      <c r="G49" s="113"/>
      <c r="H49" s="113"/>
      <c r="I49" s="203"/>
      <c r="J49" s="203"/>
      <c r="K49" s="203"/>
      <c r="L49" s="203"/>
      <c r="M49" s="203"/>
      <c r="N49" s="204"/>
      <c r="O49" s="204"/>
      <c r="P49" s="201"/>
      <c r="Q49" s="201"/>
    </row>
    <row r="50" spans="1:17" x14ac:dyDescent="0.2">
      <c r="A50" s="113"/>
      <c r="B50" s="200"/>
      <c r="C50" s="200"/>
      <c r="D50" s="201"/>
      <c r="E50" s="113"/>
      <c r="F50" s="113"/>
      <c r="G50" s="113"/>
      <c r="H50" s="113"/>
      <c r="I50" s="203"/>
      <c r="J50" s="203"/>
      <c r="K50" s="203"/>
      <c r="L50" s="203"/>
      <c r="M50" s="203"/>
      <c r="N50" s="204"/>
      <c r="O50" s="204"/>
      <c r="P50" s="201"/>
      <c r="Q50" s="201"/>
    </row>
    <row r="51" spans="1:17" x14ac:dyDescent="0.2">
      <c r="A51" s="113"/>
      <c r="B51" s="200"/>
      <c r="C51" s="200"/>
      <c r="D51" s="201"/>
      <c r="E51" s="113"/>
      <c r="F51" s="113"/>
      <c r="G51" s="113"/>
      <c r="H51" s="113"/>
      <c r="I51" s="203"/>
      <c r="J51" s="203"/>
      <c r="K51" s="203"/>
      <c r="L51" s="203"/>
      <c r="M51" s="203"/>
      <c r="N51" s="204"/>
      <c r="O51" s="204"/>
      <c r="P51" s="201"/>
      <c r="Q51" s="201"/>
    </row>
    <row r="52" spans="1:17" x14ac:dyDescent="0.2">
      <c r="A52" s="113"/>
      <c r="B52" s="200"/>
      <c r="C52" s="200"/>
      <c r="D52" s="201"/>
      <c r="E52" s="113"/>
      <c r="F52" s="113"/>
      <c r="G52" s="113"/>
      <c r="H52" s="113"/>
      <c r="I52" s="203"/>
      <c r="J52" s="203"/>
      <c r="K52" s="203"/>
      <c r="L52" s="203"/>
      <c r="M52" s="203"/>
      <c r="N52" s="204"/>
      <c r="O52" s="204"/>
      <c r="P52" s="201"/>
      <c r="Q52" s="201"/>
    </row>
    <row r="53" spans="1:17" x14ac:dyDescent="0.2">
      <c r="A53" s="113"/>
      <c r="B53" s="200"/>
      <c r="C53" s="200"/>
      <c r="D53" s="201"/>
      <c r="E53" s="113"/>
      <c r="F53" s="113"/>
      <c r="G53" s="113"/>
      <c r="H53" s="113"/>
      <c r="I53" s="203"/>
      <c r="J53" s="203"/>
      <c r="K53" s="203"/>
      <c r="L53" s="203"/>
      <c r="M53" s="203"/>
      <c r="N53" s="204"/>
      <c r="O53" s="204"/>
      <c r="P53" s="201"/>
      <c r="Q53" s="201"/>
    </row>
    <row r="54" spans="1:17" x14ac:dyDescent="0.2">
      <c r="A54" s="113"/>
      <c r="B54" s="200"/>
      <c r="C54" s="200"/>
      <c r="D54" s="201"/>
      <c r="E54" s="113"/>
      <c r="F54" s="113"/>
      <c r="G54" s="113"/>
      <c r="H54" s="113"/>
      <c r="I54" s="203"/>
      <c r="J54" s="203"/>
      <c r="K54" s="203"/>
      <c r="L54" s="203"/>
      <c r="M54" s="203"/>
      <c r="N54" s="204"/>
      <c r="O54" s="204"/>
      <c r="P54" s="201"/>
      <c r="Q54" s="201"/>
    </row>
    <row r="55" spans="1:17" x14ac:dyDescent="0.2">
      <c r="A55" s="113"/>
      <c r="B55" s="200"/>
      <c r="C55" s="200"/>
      <c r="D55" s="201"/>
      <c r="E55" s="113"/>
      <c r="F55" s="113"/>
      <c r="G55" s="113"/>
      <c r="H55" s="113"/>
      <c r="I55" s="203"/>
      <c r="J55" s="203"/>
      <c r="K55" s="203"/>
      <c r="L55" s="203"/>
      <c r="M55" s="203"/>
      <c r="N55" s="204"/>
      <c r="O55" s="204"/>
      <c r="P55" s="201"/>
      <c r="Q55" s="201"/>
    </row>
    <row r="56" spans="1:17" x14ac:dyDescent="0.2">
      <c r="A56" s="113"/>
      <c r="B56" s="200"/>
      <c r="C56" s="200"/>
      <c r="D56" s="201"/>
      <c r="E56" s="113"/>
      <c r="F56" s="113"/>
      <c r="G56" s="113"/>
      <c r="H56" s="113"/>
      <c r="I56" s="203"/>
      <c r="J56" s="203"/>
      <c r="K56" s="203"/>
      <c r="L56" s="203"/>
      <c r="M56" s="203"/>
      <c r="N56" s="204"/>
      <c r="O56" s="204"/>
      <c r="P56" s="201"/>
      <c r="Q56" s="201"/>
    </row>
    <row r="57" spans="1:17" x14ac:dyDescent="0.2">
      <c r="A57" s="113"/>
      <c r="B57" s="200"/>
      <c r="C57" s="200"/>
      <c r="D57" s="201"/>
      <c r="E57" s="113"/>
      <c r="F57" s="113"/>
      <c r="G57" s="113"/>
      <c r="H57" s="113"/>
      <c r="I57" s="203"/>
      <c r="J57" s="203"/>
      <c r="K57" s="203"/>
      <c r="L57" s="203"/>
      <c r="M57" s="203"/>
      <c r="N57" s="204"/>
      <c r="O57" s="204"/>
      <c r="P57" s="201"/>
      <c r="Q57" s="201"/>
    </row>
    <row r="58" spans="1:17" x14ac:dyDescent="0.2">
      <c r="A58" s="113"/>
      <c r="B58" s="200"/>
      <c r="C58" s="200"/>
      <c r="D58" s="201"/>
      <c r="E58" s="113"/>
      <c r="F58" s="113"/>
      <c r="G58" s="113"/>
      <c r="H58" s="113"/>
      <c r="I58" s="203"/>
      <c r="J58" s="203"/>
      <c r="K58" s="203"/>
      <c r="L58" s="203"/>
      <c r="M58" s="203"/>
      <c r="N58" s="204"/>
      <c r="O58" s="204"/>
      <c r="P58" s="201"/>
      <c r="Q58" s="201"/>
    </row>
    <row r="59" spans="1:17" x14ac:dyDescent="0.2">
      <c r="A59" s="113"/>
      <c r="B59" s="200"/>
      <c r="C59" s="200"/>
      <c r="D59" s="201"/>
      <c r="E59" s="113"/>
      <c r="F59" s="113"/>
      <c r="G59" s="113"/>
      <c r="H59" s="113"/>
      <c r="I59" s="203"/>
      <c r="J59" s="203"/>
      <c r="K59" s="203"/>
      <c r="L59" s="203"/>
      <c r="M59" s="203"/>
      <c r="N59" s="204"/>
      <c r="O59" s="204"/>
      <c r="P59" s="201"/>
      <c r="Q59" s="201"/>
    </row>
    <row r="60" spans="1:17" x14ac:dyDescent="0.2">
      <c r="A60" s="113"/>
      <c r="B60" s="200"/>
      <c r="C60" s="200"/>
      <c r="D60" s="201"/>
      <c r="E60" s="113"/>
      <c r="F60" s="113"/>
      <c r="G60" s="113"/>
      <c r="H60" s="113"/>
      <c r="I60" s="203"/>
      <c r="J60" s="203"/>
      <c r="K60" s="203"/>
      <c r="L60" s="203"/>
      <c r="M60" s="203"/>
      <c r="N60" s="204"/>
      <c r="O60" s="204"/>
      <c r="P60" s="201"/>
      <c r="Q60" s="201"/>
    </row>
    <row r="61" spans="1:17" x14ac:dyDescent="0.2">
      <c r="A61" s="113"/>
      <c r="B61" s="200"/>
      <c r="C61" s="200"/>
      <c r="D61" s="201"/>
      <c r="E61" s="113"/>
      <c r="F61" s="113"/>
      <c r="G61" s="113"/>
      <c r="H61" s="113"/>
      <c r="I61" s="203"/>
      <c r="J61" s="203"/>
      <c r="K61" s="203"/>
      <c r="L61" s="203"/>
      <c r="M61" s="203"/>
      <c r="N61" s="204"/>
      <c r="O61" s="204"/>
      <c r="P61" s="201"/>
      <c r="Q61" s="201"/>
    </row>
    <row r="62" spans="1:17" x14ac:dyDescent="0.2">
      <c r="A62" s="113"/>
      <c r="B62" s="200"/>
      <c r="C62" s="200"/>
      <c r="D62" s="201"/>
      <c r="E62" s="113"/>
      <c r="F62" s="113"/>
      <c r="G62" s="113"/>
      <c r="H62" s="113"/>
      <c r="I62" s="203"/>
      <c r="J62" s="203"/>
      <c r="K62" s="203"/>
      <c r="L62" s="203"/>
      <c r="M62" s="203"/>
      <c r="N62" s="204"/>
      <c r="O62" s="204"/>
      <c r="P62" s="201"/>
      <c r="Q62" s="201"/>
    </row>
    <row r="63" spans="1:17" x14ac:dyDescent="0.2">
      <c r="A63" s="113"/>
      <c r="B63" s="200"/>
      <c r="C63" s="200"/>
      <c r="D63" s="201"/>
      <c r="E63" s="113"/>
      <c r="F63" s="113"/>
      <c r="G63" s="113"/>
      <c r="H63" s="113"/>
      <c r="I63" s="203"/>
      <c r="J63" s="203"/>
      <c r="K63" s="203"/>
      <c r="L63" s="203"/>
      <c r="M63" s="203"/>
      <c r="N63" s="204"/>
      <c r="O63" s="204"/>
      <c r="P63" s="201"/>
      <c r="Q63" s="201"/>
    </row>
    <row r="64" spans="1:17" x14ac:dyDescent="0.2">
      <c r="A64" s="113"/>
      <c r="B64" s="200"/>
      <c r="C64" s="200"/>
      <c r="D64" s="201"/>
      <c r="E64" s="113"/>
      <c r="F64" s="113"/>
      <c r="G64" s="113"/>
      <c r="H64" s="113"/>
      <c r="I64" s="203"/>
      <c r="J64" s="203"/>
      <c r="K64" s="203"/>
      <c r="L64" s="203"/>
      <c r="M64" s="203"/>
      <c r="N64" s="204"/>
      <c r="O64" s="204"/>
      <c r="P64" s="201"/>
      <c r="Q64" s="201"/>
    </row>
    <row r="65" spans="1:17" x14ac:dyDescent="0.2">
      <c r="A65" s="113"/>
      <c r="B65" s="200"/>
      <c r="C65" s="200"/>
      <c r="D65" s="201"/>
      <c r="E65" s="113"/>
      <c r="F65" s="113"/>
      <c r="G65" s="113"/>
      <c r="H65" s="113"/>
      <c r="I65" s="203"/>
      <c r="J65" s="203"/>
      <c r="K65" s="203"/>
      <c r="L65" s="203"/>
      <c r="M65" s="203"/>
      <c r="N65" s="204"/>
      <c r="O65" s="204"/>
      <c r="P65" s="201"/>
      <c r="Q65" s="201"/>
    </row>
    <row r="66" spans="1:17" x14ac:dyDescent="0.2">
      <c r="A66" s="113"/>
      <c r="B66" s="200"/>
      <c r="C66" s="200"/>
      <c r="D66" s="201"/>
      <c r="E66" s="113"/>
      <c r="F66" s="113"/>
      <c r="G66" s="113"/>
      <c r="H66" s="113"/>
      <c r="I66" s="203"/>
      <c r="J66" s="203"/>
      <c r="K66" s="203"/>
      <c r="L66" s="203"/>
      <c r="M66" s="203"/>
      <c r="N66" s="204"/>
      <c r="O66" s="204"/>
      <c r="P66" s="201"/>
      <c r="Q66" s="201"/>
    </row>
    <row r="67" spans="1:17" x14ac:dyDescent="0.2">
      <c r="A67" s="113"/>
      <c r="B67" s="200"/>
      <c r="C67" s="200"/>
      <c r="D67" s="201"/>
      <c r="E67" s="113"/>
      <c r="F67" s="113"/>
      <c r="G67" s="113"/>
      <c r="H67" s="113"/>
      <c r="I67" s="203"/>
      <c r="J67" s="203"/>
      <c r="K67" s="203"/>
      <c r="L67" s="203"/>
      <c r="M67" s="203"/>
      <c r="N67" s="204"/>
      <c r="O67" s="204"/>
      <c r="P67" s="201"/>
      <c r="Q67" s="201"/>
    </row>
    <row r="68" spans="1:17" x14ac:dyDescent="0.2">
      <c r="A68" s="113"/>
      <c r="B68" s="200"/>
      <c r="C68" s="200"/>
      <c r="D68" s="201"/>
      <c r="E68" s="113"/>
      <c r="F68" s="113"/>
      <c r="G68" s="113"/>
      <c r="H68" s="113"/>
      <c r="I68" s="203"/>
      <c r="J68" s="203"/>
      <c r="K68" s="203"/>
      <c r="L68" s="203"/>
      <c r="M68" s="203"/>
      <c r="N68" s="204"/>
      <c r="O68" s="204"/>
      <c r="P68" s="201"/>
      <c r="Q68" s="201"/>
    </row>
    <row r="69" spans="1:17" x14ac:dyDescent="0.2">
      <c r="A69" s="113"/>
      <c r="B69" s="200"/>
      <c r="C69" s="200"/>
      <c r="D69" s="201"/>
      <c r="E69" s="113"/>
      <c r="F69" s="113"/>
      <c r="G69" s="113"/>
      <c r="H69" s="113"/>
      <c r="I69" s="203"/>
      <c r="J69" s="203"/>
      <c r="K69" s="203"/>
      <c r="L69" s="203"/>
      <c r="M69" s="203"/>
      <c r="N69" s="204"/>
      <c r="O69" s="204"/>
      <c r="P69" s="201"/>
      <c r="Q69" s="201"/>
    </row>
    <row r="70" spans="1:17" x14ac:dyDescent="0.2">
      <c r="A70" s="113"/>
      <c r="B70" s="200"/>
      <c r="C70" s="200"/>
      <c r="D70" s="201"/>
      <c r="E70" s="113"/>
      <c r="F70" s="113"/>
      <c r="G70" s="113"/>
      <c r="H70" s="113"/>
      <c r="I70" s="203"/>
      <c r="J70" s="203"/>
      <c r="K70" s="203"/>
      <c r="L70" s="203"/>
      <c r="M70" s="203"/>
      <c r="N70" s="204"/>
      <c r="O70" s="204"/>
      <c r="P70" s="201"/>
      <c r="Q70" s="201"/>
    </row>
    <row r="71" spans="1:17" x14ac:dyDescent="0.2">
      <c r="A71" s="113"/>
      <c r="B71" s="200"/>
      <c r="C71" s="200"/>
      <c r="D71" s="201"/>
      <c r="E71" s="113"/>
      <c r="F71" s="113"/>
      <c r="G71" s="113"/>
      <c r="H71" s="113"/>
      <c r="I71" s="203"/>
      <c r="J71" s="203"/>
      <c r="K71" s="203"/>
      <c r="L71" s="203"/>
      <c r="M71" s="203"/>
      <c r="N71" s="204"/>
      <c r="O71" s="204"/>
      <c r="P71" s="201"/>
      <c r="Q71" s="201"/>
    </row>
    <row r="72" spans="1:17" x14ac:dyDescent="0.2">
      <c r="A72" s="113"/>
      <c r="B72" s="200"/>
      <c r="C72" s="200"/>
      <c r="D72" s="201"/>
      <c r="E72" s="113"/>
      <c r="F72" s="113"/>
      <c r="G72" s="113"/>
      <c r="H72" s="113"/>
      <c r="I72" s="203"/>
      <c r="J72" s="203"/>
      <c r="K72" s="203"/>
      <c r="L72" s="203"/>
      <c r="M72" s="203"/>
      <c r="N72" s="204"/>
      <c r="O72" s="204"/>
      <c r="P72" s="201"/>
      <c r="Q72" s="201"/>
    </row>
    <row r="73" spans="1:17" x14ac:dyDescent="0.2">
      <c r="A73" s="113"/>
      <c r="B73" s="200"/>
      <c r="C73" s="200"/>
      <c r="D73" s="201"/>
      <c r="E73" s="113"/>
      <c r="F73" s="113"/>
      <c r="G73" s="113"/>
      <c r="H73" s="113"/>
      <c r="I73" s="203"/>
      <c r="J73" s="203"/>
      <c r="K73" s="203"/>
      <c r="L73" s="203"/>
      <c r="M73" s="203"/>
      <c r="N73" s="204"/>
      <c r="O73" s="204"/>
      <c r="P73" s="201"/>
      <c r="Q73" s="201"/>
    </row>
    <row r="74" spans="1:17" x14ac:dyDescent="0.2">
      <c r="A74" s="113"/>
      <c r="B74" s="200"/>
      <c r="C74" s="200"/>
      <c r="D74" s="201"/>
      <c r="E74" s="113"/>
      <c r="F74" s="113"/>
      <c r="G74" s="113"/>
      <c r="H74" s="113"/>
      <c r="I74" s="203"/>
      <c r="J74" s="203"/>
      <c r="K74" s="203"/>
      <c r="L74" s="203"/>
      <c r="M74" s="203"/>
      <c r="N74" s="204"/>
      <c r="O74" s="204"/>
      <c r="P74" s="201"/>
      <c r="Q74" s="201"/>
    </row>
    <row r="75" spans="1:17" x14ac:dyDescent="0.2">
      <c r="A75" s="113"/>
      <c r="B75" s="200"/>
      <c r="C75" s="200"/>
      <c r="D75" s="201"/>
      <c r="E75" s="113"/>
      <c r="F75" s="113"/>
      <c r="G75" s="113"/>
      <c r="H75" s="113"/>
      <c r="I75" s="203"/>
      <c r="J75" s="203"/>
      <c r="K75" s="203"/>
      <c r="L75" s="203"/>
      <c r="M75" s="203"/>
      <c r="N75" s="204"/>
      <c r="O75" s="204"/>
      <c r="P75" s="201"/>
      <c r="Q75" s="201"/>
    </row>
    <row r="76" spans="1:17" x14ac:dyDescent="0.2">
      <c r="A76" s="113"/>
      <c r="B76" s="200"/>
      <c r="C76" s="200"/>
      <c r="D76" s="201"/>
      <c r="E76" s="113"/>
      <c r="F76" s="113"/>
      <c r="G76" s="113"/>
      <c r="H76" s="113"/>
      <c r="I76" s="203"/>
      <c r="J76" s="203"/>
      <c r="K76" s="203"/>
      <c r="L76" s="203"/>
      <c r="M76" s="203"/>
      <c r="N76" s="204"/>
      <c r="O76" s="204"/>
      <c r="P76" s="201"/>
      <c r="Q76" s="201"/>
    </row>
    <row r="77" spans="1:17" x14ac:dyDescent="0.2">
      <c r="A77" s="113"/>
      <c r="B77" s="200"/>
      <c r="C77" s="200"/>
      <c r="D77" s="201"/>
      <c r="E77" s="113"/>
      <c r="F77" s="113"/>
      <c r="G77" s="113"/>
      <c r="H77" s="113"/>
      <c r="I77" s="203"/>
      <c r="J77" s="203"/>
      <c r="K77" s="203"/>
      <c r="L77" s="203"/>
      <c r="M77" s="203"/>
      <c r="N77" s="204"/>
      <c r="O77" s="204"/>
      <c r="P77" s="201"/>
      <c r="Q77" s="201"/>
    </row>
    <row r="78" spans="1:17" x14ac:dyDescent="0.2">
      <c r="A78" s="113"/>
      <c r="B78" s="200"/>
      <c r="C78" s="200"/>
      <c r="D78" s="201"/>
      <c r="E78" s="113"/>
      <c r="F78" s="113"/>
      <c r="G78" s="113"/>
      <c r="H78" s="113"/>
      <c r="I78" s="203"/>
      <c r="J78" s="203"/>
      <c r="K78" s="203"/>
      <c r="L78" s="203"/>
      <c r="M78" s="203"/>
      <c r="N78" s="204"/>
      <c r="O78" s="204"/>
      <c r="P78" s="201"/>
      <c r="Q78" s="201"/>
    </row>
    <row r="79" spans="1:17" x14ac:dyDescent="0.2">
      <c r="A79" s="113"/>
      <c r="B79" s="200"/>
      <c r="C79" s="200"/>
      <c r="D79" s="201"/>
      <c r="E79" s="113"/>
      <c r="F79" s="113"/>
      <c r="G79" s="113"/>
      <c r="H79" s="113"/>
      <c r="I79" s="203"/>
      <c r="J79" s="203"/>
      <c r="K79" s="203"/>
      <c r="L79" s="203"/>
      <c r="M79" s="203"/>
      <c r="N79" s="204"/>
      <c r="O79" s="204"/>
      <c r="P79" s="201"/>
      <c r="Q79" s="201"/>
    </row>
    <row r="80" spans="1:17" x14ac:dyDescent="0.2">
      <c r="A80" s="113"/>
      <c r="B80" s="200"/>
      <c r="C80" s="200"/>
      <c r="D80" s="201"/>
      <c r="E80" s="113"/>
      <c r="F80" s="113"/>
      <c r="G80" s="113"/>
      <c r="H80" s="113"/>
      <c r="I80" s="203"/>
      <c r="J80" s="203"/>
      <c r="K80" s="203"/>
      <c r="L80" s="203"/>
      <c r="M80" s="203"/>
      <c r="N80" s="204"/>
      <c r="O80" s="204"/>
      <c r="P80" s="201"/>
      <c r="Q80" s="201"/>
    </row>
    <row r="81" spans="1:17" x14ac:dyDescent="0.2">
      <c r="A81" s="113"/>
      <c r="B81" s="200"/>
      <c r="C81" s="200"/>
      <c r="D81" s="201"/>
      <c r="E81" s="113"/>
      <c r="F81" s="113"/>
      <c r="G81" s="113"/>
      <c r="H81" s="113"/>
      <c r="I81" s="203"/>
      <c r="J81" s="203"/>
      <c r="K81" s="203"/>
      <c r="L81" s="203"/>
      <c r="M81" s="203"/>
      <c r="N81" s="204"/>
      <c r="O81" s="204"/>
      <c r="P81" s="201"/>
      <c r="Q81" s="201"/>
    </row>
    <row r="82" spans="1:17" x14ac:dyDescent="0.2">
      <c r="A82" s="113"/>
      <c r="B82" s="200"/>
      <c r="C82" s="200"/>
      <c r="D82" s="201"/>
      <c r="E82" s="113"/>
      <c r="F82" s="113"/>
      <c r="G82" s="113"/>
      <c r="H82" s="113"/>
      <c r="I82" s="203"/>
      <c r="J82" s="203"/>
      <c r="K82" s="203"/>
      <c r="L82" s="203"/>
      <c r="M82" s="203"/>
      <c r="N82" s="204"/>
      <c r="O82" s="204"/>
      <c r="P82" s="201"/>
      <c r="Q82" s="201"/>
    </row>
    <row r="83" spans="1:17" x14ac:dyDescent="0.2">
      <c r="A83" s="113"/>
      <c r="B83" s="200"/>
      <c r="C83" s="200"/>
      <c r="D83" s="201"/>
      <c r="E83" s="113"/>
      <c r="F83" s="113"/>
      <c r="G83" s="113"/>
      <c r="H83" s="113"/>
      <c r="I83" s="203"/>
      <c r="J83" s="203"/>
      <c r="K83" s="203"/>
      <c r="L83" s="203"/>
      <c r="M83" s="203"/>
      <c r="N83" s="204"/>
      <c r="O83" s="204"/>
      <c r="P83" s="201"/>
      <c r="Q83" s="201"/>
    </row>
    <row r="84" spans="1:17" x14ac:dyDescent="0.2">
      <c r="A84" s="113"/>
      <c r="B84" s="200"/>
      <c r="C84" s="200"/>
      <c r="D84" s="201"/>
      <c r="E84" s="113"/>
      <c r="F84" s="113"/>
      <c r="G84" s="113"/>
      <c r="H84" s="113"/>
      <c r="I84" s="203"/>
      <c r="J84" s="203"/>
      <c r="K84" s="203"/>
      <c r="L84" s="203"/>
      <c r="M84" s="203"/>
      <c r="N84" s="204"/>
      <c r="O84" s="204"/>
      <c r="P84" s="201"/>
      <c r="Q84" s="201"/>
    </row>
    <row r="85" spans="1:17" x14ac:dyDescent="0.2">
      <c r="A85" s="113"/>
      <c r="B85" s="200"/>
      <c r="C85" s="200"/>
      <c r="D85" s="201"/>
      <c r="E85" s="113"/>
      <c r="F85" s="113"/>
      <c r="G85" s="113"/>
      <c r="H85" s="113"/>
      <c r="I85" s="203"/>
      <c r="J85" s="203"/>
      <c r="K85" s="203"/>
      <c r="L85" s="203"/>
      <c r="M85" s="203"/>
      <c r="N85" s="204"/>
      <c r="O85" s="204"/>
      <c r="P85" s="201"/>
      <c r="Q85" s="201"/>
    </row>
    <row r="86" spans="1:17" x14ac:dyDescent="0.2">
      <c r="A86" s="113"/>
      <c r="B86" s="200"/>
      <c r="C86" s="200"/>
      <c r="D86" s="201"/>
      <c r="E86" s="113"/>
      <c r="F86" s="113"/>
      <c r="G86" s="113"/>
      <c r="H86" s="113"/>
      <c r="I86" s="203"/>
      <c r="J86" s="203"/>
      <c r="K86" s="203"/>
      <c r="L86" s="203"/>
      <c r="M86" s="203"/>
      <c r="N86" s="204"/>
      <c r="O86" s="204"/>
      <c r="P86" s="201"/>
      <c r="Q86" s="201"/>
    </row>
    <row r="87" spans="1:17" x14ac:dyDescent="0.2">
      <c r="A87" s="113"/>
      <c r="B87" s="200"/>
      <c r="C87" s="200"/>
      <c r="D87" s="201"/>
      <c r="E87" s="113"/>
      <c r="F87" s="113"/>
      <c r="G87" s="113"/>
      <c r="H87" s="113"/>
      <c r="I87" s="203"/>
      <c r="J87" s="203"/>
      <c r="K87" s="203"/>
      <c r="L87" s="203"/>
      <c r="M87" s="203"/>
      <c r="N87" s="204"/>
      <c r="O87" s="204"/>
      <c r="P87" s="201"/>
      <c r="Q87" s="201"/>
    </row>
    <row r="88" spans="1:17" x14ac:dyDescent="0.2">
      <c r="A88" s="113"/>
      <c r="B88" s="200"/>
      <c r="C88" s="200"/>
      <c r="D88" s="201"/>
      <c r="E88" s="113"/>
      <c r="F88" s="113"/>
      <c r="G88" s="113"/>
      <c r="H88" s="113"/>
      <c r="I88" s="203"/>
      <c r="J88" s="203"/>
      <c r="K88" s="203"/>
      <c r="L88" s="203"/>
      <c r="M88" s="203"/>
      <c r="N88" s="204"/>
      <c r="O88" s="204"/>
      <c r="P88" s="201"/>
      <c r="Q88" s="201"/>
    </row>
    <row r="89" spans="1:17" x14ac:dyDescent="0.2">
      <c r="A89" s="113"/>
      <c r="B89" s="200"/>
      <c r="C89" s="200"/>
      <c r="D89" s="201"/>
      <c r="E89" s="113"/>
      <c r="F89" s="113"/>
      <c r="G89" s="113"/>
      <c r="H89" s="113"/>
      <c r="I89" s="203"/>
      <c r="J89" s="203"/>
      <c r="K89" s="203"/>
      <c r="L89" s="203"/>
      <c r="M89" s="203"/>
      <c r="N89" s="204"/>
      <c r="O89" s="204"/>
      <c r="P89" s="201"/>
      <c r="Q89" s="201"/>
    </row>
    <row r="90" spans="1:17" x14ac:dyDescent="0.2">
      <c r="A90" s="113"/>
      <c r="B90" s="200"/>
      <c r="C90" s="200"/>
      <c r="D90" s="201"/>
      <c r="E90" s="113"/>
      <c r="F90" s="113"/>
      <c r="G90" s="113"/>
      <c r="H90" s="113"/>
      <c r="I90" s="203"/>
      <c r="J90" s="203"/>
      <c r="K90" s="203"/>
      <c r="L90" s="203"/>
      <c r="M90" s="203"/>
      <c r="N90" s="204"/>
      <c r="O90" s="204"/>
      <c r="P90" s="201"/>
      <c r="Q90" s="201"/>
    </row>
    <row r="91" spans="1:17" x14ac:dyDescent="0.2">
      <c r="A91" s="113"/>
      <c r="B91" s="200"/>
      <c r="C91" s="200"/>
      <c r="D91" s="201"/>
      <c r="E91" s="113"/>
      <c r="F91" s="113"/>
      <c r="G91" s="113"/>
      <c r="H91" s="113"/>
      <c r="I91" s="203"/>
      <c r="J91" s="203"/>
      <c r="K91" s="203"/>
      <c r="L91" s="203"/>
      <c r="M91" s="203"/>
      <c r="N91" s="204"/>
      <c r="O91" s="204"/>
      <c r="P91" s="201"/>
      <c r="Q91" s="201"/>
    </row>
    <row r="92" spans="1:17" x14ac:dyDescent="0.2">
      <c r="A92" s="113"/>
      <c r="B92" s="200"/>
      <c r="C92" s="200"/>
      <c r="D92" s="201"/>
      <c r="E92" s="113"/>
      <c r="F92" s="113"/>
      <c r="G92" s="113"/>
      <c r="H92" s="113"/>
      <c r="I92" s="203"/>
      <c r="J92" s="203"/>
      <c r="K92" s="203"/>
      <c r="L92" s="203"/>
      <c r="M92" s="203"/>
      <c r="N92" s="204"/>
      <c r="O92" s="204"/>
      <c r="P92" s="201"/>
      <c r="Q92" s="201"/>
    </row>
    <row r="93" spans="1:17" x14ac:dyDescent="0.2">
      <c r="A93" s="113"/>
      <c r="B93" s="200"/>
      <c r="C93" s="200"/>
      <c r="D93" s="201"/>
      <c r="E93" s="113"/>
      <c r="F93" s="113"/>
      <c r="G93" s="113"/>
      <c r="H93" s="113"/>
      <c r="I93" s="203"/>
      <c r="J93" s="203"/>
      <c r="K93" s="203"/>
      <c r="L93" s="203"/>
      <c r="M93" s="203"/>
      <c r="N93" s="204"/>
      <c r="O93" s="204"/>
      <c r="P93" s="201"/>
      <c r="Q93" s="201"/>
    </row>
    <row r="94" spans="1:17" x14ac:dyDescent="0.2">
      <c r="A94" s="113"/>
      <c r="B94" s="200"/>
      <c r="C94" s="200"/>
      <c r="D94" s="201"/>
      <c r="E94" s="113"/>
      <c r="F94" s="113"/>
      <c r="G94" s="113"/>
      <c r="H94" s="113"/>
      <c r="I94" s="203"/>
      <c r="J94" s="203"/>
      <c r="K94" s="203"/>
      <c r="L94" s="203"/>
      <c r="M94" s="203"/>
      <c r="N94" s="204"/>
      <c r="O94" s="204"/>
      <c r="P94" s="201"/>
      <c r="Q94" s="201"/>
    </row>
    <row r="95" spans="1:17" x14ac:dyDescent="0.2">
      <c r="A95" s="113"/>
      <c r="B95" s="200"/>
      <c r="C95" s="200"/>
      <c r="D95" s="201"/>
      <c r="E95" s="113"/>
      <c r="F95" s="113"/>
      <c r="G95" s="113"/>
      <c r="H95" s="113"/>
      <c r="I95" s="203"/>
      <c r="J95" s="203"/>
      <c r="K95" s="203"/>
      <c r="L95" s="203"/>
      <c r="M95" s="203"/>
      <c r="N95" s="204"/>
      <c r="O95" s="204"/>
      <c r="P95" s="201"/>
      <c r="Q95" s="201"/>
    </row>
    <row r="96" spans="1:17" x14ac:dyDescent="0.2">
      <c r="A96" s="113"/>
      <c r="B96" s="200"/>
      <c r="C96" s="200"/>
      <c r="D96" s="201"/>
      <c r="E96" s="113"/>
      <c r="F96" s="113"/>
      <c r="G96" s="113"/>
      <c r="H96" s="113"/>
      <c r="I96" s="203"/>
      <c r="J96" s="203"/>
      <c r="K96" s="203"/>
      <c r="L96" s="203"/>
      <c r="M96" s="203"/>
      <c r="N96" s="204"/>
      <c r="O96" s="204"/>
      <c r="P96" s="201"/>
      <c r="Q96" s="201"/>
    </row>
    <row r="97" spans="1:17" x14ac:dyDescent="0.2">
      <c r="A97" s="113"/>
      <c r="B97" s="200"/>
      <c r="C97" s="200"/>
      <c r="D97" s="201"/>
      <c r="E97" s="113"/>
      <c r="F97" s="113"/>
      <c r="G97" s="113"/>
      <c r="H97" s="113"/>
      <c r="I97" s="203"/>
      <c r="J97" s="203"/>
      <c r="K97" s="203"/>
      <c r="L97" s="203"/>
      <c r="M97" s="203"/>
      <c r="N97" s="204"/>
      <c r="O97" s="204"/>
      <c r="P97" s="201"/>
      <c r="Q97" s="201"/>
    </row>
    <row r="98" spans="1:17" x14ac:dyDescent="0.2">
      <c r="A98" s="113"/>
      <c r="B98" s="200"/>
      <c r="C98" s="200"/>
      <c r="D98" s="201"/>
      <c r="E98" s="113"/>
      <c r="F98" s="113"/>
      <c r="G98" s="113"/>
      <c r="H98" s="113"/>
      <c r="I98" s="203"/>
      <c r="J98" s="203"/>
      <c r="K98" s="203"/>
      <c r="L98" s="203"/>
      <c r="M98" s="203"/>
      <c r="N98" s="204"/>
      <c r="O98" s="204"/>
      <c r="P98" s="201"/>
      <c r="Q98" s="201"/>
    </row>
    <row r="99" spans="1:17" x14ac:dyDescent="0.2">
      <c r="A99" s="113"/>
      <c r="B99" s="200"/>
      <c r="C99" s="200"/>
      <c r="D99" s="201"/>
      <c r="E99" s="113"/>
      <c r="F99" s="113"/>
      <c r="G99" s="113"/>
      <c r="H99" s="113"/>
      <c r="I99" s="203"/>
      <c r="J99" s="203"/>
      <c r="K99" s="203"/>
      <c r="L99" s="203"/>
      <c r="M99" s="203"/>
      <c r="N99" s="204"/>
      <c r="O99" s="204"/>
      <c r="P99" s="201"/>
      <c r="Q99" s="201"/>
    </row>
    <row r="100" spans="1:17" x14ac:dyDescent="0.2">
      <c r="A100" s="113"/>
      <c r="B100" s="200"/>
      <c r="C100" s="200"/>
      <c r="D100" s="201"/>
      <c r="E100" s="113"/>
      <c r="F100" s="113"/>
      <c r="G100" s="113"/>
      <c r="H100" s="113"/>
      <c r="I100" s="203"/>
      <c r="J100" s="203"/>
      <c r="K100" s="203"/>
      <c r="L100" s="203"/>
      <c r="M100" s="203"/>
      <c r="N100" s="204"/>
      <c r="O100" s="204"/>
      <c r="P100" s="201"/>
      <c r="Q100" s="201"/>
    </row>
    <row r="101" spans="1:17" x14ac:dyDescent="0.2">
      <c r="A101" s="113"/>
      <c r="B101" s="200"/>
      <c r="C101" s="200"/>
      <c r="D101" s="201"/>
      <c r="E101" s="113"/>
      <c r="F101" s="113"/>
      <c r="G101" s="113"/>
      <c r="H101" s="113"/>
      <c r="I101" s="203"/>
      <c r="J101" s="203"/>
      <c r="K101" s="203"/>
      <c r="L101" s="203"/>
      <c r="M101" s="203"/>
      <c r="N101" s="204"/>
      <c r="O101" s="204"/>
      <c r="P101" s="201"/>
      <c r="Q101" s="201"/>
    </row>
    <row r="102" spans="1:17" x14ac:dyDescent="0.2">
      <c r="A102" s="113"/>
      <c r="B102" s="200"/>
      <c r="C102" s="200"/>
      <c r="D102" s="201"/>
      <c r="E102" s="113"/>
      <c r="F102" s="113"/>
      <c r="G102" s="113"/>
      <c r="H102" s="113"/>
      <c r="I102" s="203"/>
      <c r="J102" s="203"/>
      <c r="K102" s="203"/>
      <c r="L102" s="203"/>
      <c r="M102" s="203"/>
      <c r="N102" s="204"/>
      <c r="O102" s="204"/>
      <c r="P102" s="201"/>
      <c r="Q102" s="201"/>
    </row>
    <row r="103" spans="1:17" x14ac:dyDescent="0.2">
      <c r="A103" s="113"/>
      <c r="B103" s="200"/>
      <c r="C103" s="200"/>
      <c r="D103" s="201"/>
      <c r="E103" s="113"/>
      <c r="F103" s="113"/>
      <c r="G103" s="113"/>
      <c r="H103" s="113"/>
      <c r="I103" s="203"/>
      <c r="J103" s="203"/>
      <c r="K103" s="203"/>
      <c r="L103" s="203"/>
      <c r="M103" s="203"/>
      <c r="N103" s="204"/>
      <c r="O103" s="204"/>
      <c r="P103" s="201"/>
      <c r="Q103" s="201"/>
    </row>
    <row r="104" spans="1:17" x14ac:dyDescent="0.2">
      <c r="A104" s="113"/>
      <c r="B104" s="200"/>
      <c r="C104" s="200"/>
      <c r="D104" s="201"/>
      <c r="E104" s="113"/>
      <c r="F104" s="113"/>
      <c r="G104" s="113"/>
      <c r="H104" s="113"/>
      <c r="I104" s="203"/>
      <c r="J104" s="203"/>
      <c r="K104" s="203"/>
      <c r="L104" s="203"/>
      <c r="M104" s="203"/>
      <c r="N104" s="204"/>
      <c r="O104" s="204"/>
      <c r="P104" s="201"/>
      <c r="Q104" s="201"/>
    </row>
    <row r="105" spans="1:17" x14ac:dyDescent="0.2">
      <c r="A105" s="113"/>
      <c r="B105" s="200"/>
      <c r="C105" s="200"/>
      <c r="D105" s="201"/>
      <c r="E105" s="113"/>
      <c r="F105" s="113"/>
      <c r="G105" s="113"/>
      <c r="H105" s="113"/>
      <c r="I105" s="203"/>
      <c r="J105" s="203"/>
      <c r="K105" s="203"/>
      <c r="L105" s="203"/>
      <c r="M105" s="203"/>
      <c r="N105" s="204"/>
      <c r="O105" s="204"/>
      <c r="P105" s="201"/>
      <c r="Q105" s="201"/>
    </row>
    <row r="106" spans="1:17" x14ac:dyDescent="0.2">
      <c r="A106" s="113"/>
      <c r="B106" s="200"/>
      <c r="C106" s="200"/>
      <c r="D106" s="201"/>
      <c r="E106" s="113"/>
      <c r="F106" s="113"/>
      <c r="G106" s="113"/>
      <c r="H106" s="113"/>
      <c r="I106" s="203"/>
      <c r="J106" s="203"/>
      <c r="K106" s="203"/>
      <c r="L106" s="203"/>
      <c r="M106" s="203"/>
      <c r="N106" s="204"/>
      <c r="O106" s="204"/>
      <c r="P106" s="201"/>
      <c r="Q106" s="201"/>
    </row>
    <row r="107" spans="1:17" x14ac:dyDescent="0.2">
      <c r="A107" s="113"/>
      <c r="B107" s="200"/>
      <c r="C107" s="200"/>
      <c r="D107" s="201"/>
      <c r="E107" s="113"/>
      <c r="F107" s="113"/>
      <c r="G107" s="113"/>
      <c r="H107" s="113"/>
      <c r="I107" s="203"/>
      <c r="J107" s="203"/>
      <c r="K107" s="203"/>
      <c r="L107" s="203"/>
      <c r="M107" s="203"/>
      <c r="N107" s="204"/>
      <c r="O107" s="204"/>
      <c r="P107" s="201"/>
      <c r="Q107" s="201"/>
    </row>
    <row r="108" spans="1:17" x14ac:dyDescent="0.2">
      <c r="A108" s="113"/>
      <c r="B108" s="200"/>
      <c r="C108" s="200"/>
      <c r="D108" s="201"/>
      <c r="E108" s="113"/>
      <c r="F108" s="113"/>
      <c r="G108" s="113"/>
      <c r="H108" s="113"/>
      <c r="I108" s="203"/>
      <c r="J108" s="203"/>
      <c r="K108" s="203"/>
      <c r="L108" s="203"/>
      <c r="M108" s="203"/>
      <c r="N108" s="204"/>
      <c r="O108" s="204"/>
      <c r="P108" s="201"/>
      <c r="Q108" s="201"/>
    </row>
    <row r="109" spans="1:17" x14ac:dyDescent="0.2">
      <c r="A109" s="212"/>
      <c r="B109" s="200"/>
      <c r="C109" s="200"/>
      <c r="D109" s="201"/>
      <c r="E109" s="113"/>
      <c r="F109" s="113"/>
      <c r="G109" s="113"/>
      <c r="H109" s="113"/>
      <c r="I109" s="203"/>
      <c r="J109" s="203"/>
      <c r="K109" s="203"/>
      <c r="L109" s="203"/>
      <c r="M109" s="203"/>
      <c r="N109" s="204"/>
      <c r="O109" s="204"/>
      <c r="P109" s="201"/>
      <c r="Q109" s="201"/>
    </row>
    <row r="110" spans="1:17" x14ac:dyDescent="0.2">
      <c r="A110" s="212"/>
      <c r="B110" s="200"/>
      <c r="C110" s="200"/>
      <c r="D110" s="201"/>
      <c r="E110" s="113"/>
      <c r="F110" s="113"/>
      <c r="G110" s="113"/>
      <c r="H110" s="113"/>
      <c r="I110" s="203"/>
      <c r="J110" s="203"/>
      <c r="K110" s="203"/>
      <c r="L110" s="203"/>
      <c r="M110" s="203"/>
      <c r="N110" s="204"/>
      <c r="O110" s="204"/>
      <c r="P110" s="201"/>
      <c r="Q110" s="201"/>
    </row>
    <row r="111" spans="1:17" x14ac:dyDescent="0.2">
      <c r="A111" s="212"/>
      <c r="B111" s="200"/>
      <c r="C111" s="200"/>
      <c r="D111" s="201"/>
      <c r="E111" s="113"/>
      <c r="F111" s="113"/>
      <c r="G111" s="113"/>
      <c r="H111" s="113"/>
      <c r="I111" s="203"/>
      <c r="J111" s="203"/>
      <c r="K111" s="203"/>
      <c r="L111" s="203"/>
      <c r="M111" s="203"/>
      <c r="N111" s="204"/>
      <c r="O111" s="204"/>
      <c r="P111" s="201"/>
      <c r="Q111" s="201"/>
    </row>
    <row r="112" spans="1:17" x14ac:dyDescent="0.2">
      <c r="A112" s="212"/>
      <c r="B112" s="200"/>
      <c r="C112" s="200"/>
      <c r="D112" s="201"/>
      <c r="E112" s="113"/>
      <c r="F112" s="113"/>
      <c r="G112" s="113"/>
      <c r="H112" s="113"/>
      <c r="I112" s="203"/>
      <c r="J112" s="203"/>
      <c r="K112" s="203"/>
      <c r="L112" s="203"/>
      <c r="M112" s="203"/>
      <c r="N112" s="204"/>
      <c r="O112" s="204"/>
      <c r="P112" s="201"/>
      <c r="Q112" s="201"/>
    </row>
    <row r="113" spans="1:17" x14ac:dyDescent="0.2">
      <c r="A113" s="113"/>
      <c r="B113" s="200"/>
      <c r="C113" s="200"/>
      <c r="D113" s="201"/>
      <c r="E113" s="113"/>
      <c r="F113" s="113"/>
      <c r="G113" s="113"/>
      <c r="H113" s="113"/>
      <c r="I113" s="203"/>
      <c r="J113" s="203"/>
      <c r="K113" s="203"/>
      <c r="L113" s="203"/>
      <c r="M113" s="203"/>
      <c r="N113" s="204"/>
      <c r="O113" s="204"/>
      <c r="P113" s="201"/>
      <c r="Q113" s="201"/>
    </row>
    <row r="114" spans="1:17" x14ac:dyDescent="0.2">
      <c r="A114" s="113"/>
      <c r="B114" s="200"/>
      <c r="C114" s="200"/>
      <c r="D114" s="201"/>
      <c r="E114" s="113"/>
      <c r="F114" s="113"/>
      <c r="G114" s="113"/>
      <c r="H114" s="113"/>
      <c r="I114" s="203"/>
      <c r="J114" s="203"/>
      <c r="K114" s="203"/>
      <c r="L114" s="203"/>
      <c r="M114" s="203"/>
      <c r="N114" s="204"/>
      <c r="O114" s="204"/>
      <c r="P114" s="201"/>
      <c r="Q114" s="201"/>
    </row>
    <row r="115" spans="1:17" x14ac:dyDescent="0.2">
      <c r="A115" s="113"/>
      <c r="B115" s="200"/>
      <c r="C115" s="200"/>
      <c r="D115" s="201"/>
      <c r="E115" s="113"/>
      <c r="F115" s="113"/>
      <c r="G115" s="113"/>
      <c r="H115" s="113"/>
      <c r="I115" s="203"/>
      <c r="J115" s="203"/>
      <c r="K115" s="203"/>
      <c r="L115" s="203"/>
      <c r="M115" s="203"/>
      <c r="N115" s="204"/>
      <c r="O115" s="204"/>
      <c r="P115" s="201"/>
      <c r="Q115" s="201"/>
    </row>
    <row r="116" spans="1:17" x14ac:dyDescent="0.2">
      <c r="A116" s="113"/>
      <c r="B116" s="200"/>
      <c r="C116" s="200"/>
      <c r="D116" s="201"/>
      <c r="E116" s="113"/>
      <c r="F116" s="113"/>
      <c r="G116" s="113"/>
      <c r="H116" s="113"/>
      <c r="I116" s="203"/>
      <c r="J116" s="203"/>
      <c r="K116" s="203"/>
      <c r="L116" s="203"/>
      <c r="M116" s="203"/>
      <c r="N116" s="204"/>
      <c r="O116" s="204"/>
      <c r="P116" s="201"/>
      <c r="Q116" s="201"/>
    </row>
    <row r="117" spans="1:17" x14ac:dyDescent="0.2">
      <c r="A117" s="113"/>
      <c r="B117" s="200"/>
      <c r="C117" s="200"/>
      <c r="D117" s="201"/>
      <c r="E117" s="113"/>
      <c r="F117" s="113"/>
      <c r="G117" s="113"/>
      <c r="H117" s="113"/>
      <c r="I117" s="203"/>
      <c r="J117" s="203"/>
      <c r="K117" s="203"/>
      <c r="L117" s="203"/>
      <c r="M117" s="203"/>
      <c r="N117" s="204"/>
      <c r="O117" s="204"/>
      <c r="P117" s="201"/>
      <c r="Q117" s="201"/>
    </row>
    <row r="118" spans="1:17" x14ac:dyDescent="0.2">
      <c r="A118" s="113"/>
      <c r="B118" s="200"/>
      <c r="C118" s="200"/>
      <c r="D118" s="201"/>
      <c r="E118" s="113"/>
      <c r="F118" s="113"/>
      <c r="G118" s="113"/>
      <c r="H118" s="113"/>
      <c r="I118" s="203"/>
      <c r="J118" s="203"/>
      <c r="K118" s="203"/>
      <c r="L118" s="203"/>
      <c r="M118" s="203"/>
      <c r="N118" s="204"/>
      <c r="O118" s="204"/>
      <c r="P118" s="201"/>
      <c r="Q118" s="201"/>
    </row>
    <row r="119" spans="1:17" x14ac:dyDescent="0.2">
      <c r="A119" s="113"/>
      <c r="B119" s="200"/>
      <c r="C119" s="200"/>
      <c r="D119" s="201"/>
      <c r="E119" s="113"/>
      <c r="F119" s="113"/>
      <c r="G119" s="113"/>
      <c r="H119" s="113"/>
      <c r="I119" s="203"/>
      <c r="J119" s="203"/>
      <c r="K119" s="203"/>
      <c r="L119" s="203"/>
      <c r="M119" s="203"/>
      <c r="N119" s="204"/>
      <c r="O119" s="204"/>
      <c r="P119" s="201"/>
      <c r="Q119" s="201"/>
    </row>
    <row r="120" spans="1:17" x14ac:dyDescent="0.2">
      <c r="A120" s="113"/>
      <c r="B120" s="200"/>
      <c r="C120" s="200"/>
      <c r="D120" s="201"/>
      <c r="E120" s="113"/>
      <c r="F120" s="113"/>
      <c r="G120" s="113"/>
      <c r="H120" s="113"/>
      <c r="I120" s="203"/>
      <c r="J120" s="203"/>
      <c r="K120" s="203"/>
      <c r="L120" s="203"/>
      <c r="M120" s="203"/>
      <c r="N120" s="204"/>
      <c r="O120" s="204"/>
      <c r="P120" s="201"/>
      <c r="Q120" s="201"/>
    </row>
    <row r="121" spans="1:17" x14ac:dyDescent="0.2">
      <c r="A121" s="113"/>
      <c r="B121" s="200"/>
      <c r="C121" s="200"/>
      <c r="D121" s="201"/>
      <c r="E121" s="113"/>
      <c r="F121" s="113"/>
      <c r="G121" s="113"/>
      <c r="H121" s="113"/>
      <c r="I121" s="203"/>
      <c r="J121" s="203"/>
      <c r="K121" s="203"/>
      <c r="L121" s="203"/>
      <c r="M121" s="203"/>
      <c r="N121" s="204"/>
      <c r="O121" s="204"/>
      <c r="P121" s="201"/>
      <c r="Q121" s="201"/>
    </row>
    <row r="122" spans="1:17" x14ac:dyDescent="0.2">
      <c r="A122" s="113"/>
      <c r="B122" s="200"/>
      <c r="C122" s="200"/>
      <c r="D122" s="201"/>
      <c r="E122" s="113"/>
      <c r="F122" s="113"/>
      <c r="G122" s="113"/>
      <c r="H122" s="113"/>
      <c r="I122" s="203"/>
      <c r="J122" s="203"/>
      <c r="K122" s="203"/>
      <c r="L122" s="203"/>
      <c r="M122" s="203"/>
      <c r="N122" s="204"/>
      <c r="O122" s="204"/>
      <c r="P122" s="201"/>
      <c r="Q122" s="201"/>
    </row>
    <row r="123" spans="1:17" x14ac:dyDescent="0.2">
      <c r="A123" s="113"/>
      <c r="B123" s="200"/>
      <c r="C123" s="200"/>
      <c r="D123" s="201"/>
      <c r="E123" s="113"/>
      <c r="F123" s="113"/>
      <c r="G123" s="113"/>
      <c r="H123" s="113"/>
      <c r="I123" s="203"/>
      <c r="J123" s="203"/>
      <c r="K123" s="203"/>
      <c r="L123" s="203"/>
      <c r="M123" s="203"/>
      <c r="N123" s="204"/>
      <c r="O123" s="204"/>
      <c r="P123" s="201"/>
      <c r="Q123" s="201"/>
    </row>
    <row r="124" spans="1:17" x14ac:dyDescent="0.2">
      <c r="A124" s="113"/>
      <c r="B124" s="200"/>
      <c r="C124" s="200"/>
      <c r="D124" s="201"/>
      <c r="E124" s="113"/>
      <c r="F124" s="113"/>
      <c r="G124" s="113"/>
      <c r="H124" s="113"/>
      <c r="I124" s="203"/>
      <c r="J124" s="203"/>
      <c r="K124" s="203"/>
      <c r="L124" s="203"/>
      <c r="M124" s="203"/>
      <c r="N124" s="204"/>
      <c r="O124" s="204"/>
      <c r="P124" s="201"/>
      <c r="Q124" s="201"/>
    </row>
    <row r="125" spans="1:17" x14ac:dyDescent="0.2">
      <c r="A125" s="113"/>
      <c r="B125" s="200"/>
      <c r="C125" s="200"/>
      <c r="D125" s="201"/>
      <c r="E125" s="113"/>
      <c r="F125" s="113"/>
      <c r="G125" s="113"/>
      <c r="H125" s="113"/>
      <c r="I125" s="203"/>
      <c r="J125" s="203"/>
      <c r="K125" s="203"/>
      <c r="L125" s="203"/>
      <c r="M125" s="203"/>
      <c r="N125" s="204"/>
      <c r="O125" s="204"/>
      <c r="P125" s="201"/>
      <c r="Q125" s="201"/>
    </row>
    <row r="126" spans="1:17" x14ac:dyDescent="0.2">
      <c r="A126" s="113"/>
      <c r="B126" s="200"/>
      <c r="C126" s="200"/>
      <c r="D126" s="201"/>
      <c r="E126" s="113"/>
      <c r="F126" s="113"/>
      <c r="G126" s="113"/>
      <c r="H126" s="113"/>
      <c r="I126" s="203"/>
      <c r="J126" s="203"/>
      <c r="K126" s="203"/>
      <c r="L126" s="203"/>
      <c r="M126" s="203"/>
      <c r="N126" s="204"/>
      <c r="O126" s="204"/>
      <c r="P126" s="201"/>
      <c r="Q126" s="201"/>
    </row>
    <row r="127" spans="1:17" x14ac:dyDescent="0.2">
      <c r="A127" s="113"/>
      <c r="B127" s="200"/>
      <c r="C127" s="200"/>
      <c r="D127" s="201"/>
      <c r="E127" s="113"/>
      <c r="F127" s="113"/>
      <c r="G127" s="113"/>
      <c r="H127" s="113"/>
      <c r="I127" s="203"/>
      <c r="J127" s="203"/>
      <c r="K127" s="203"/>
      <c r="L127" s="203"/>
      <c r="M127" s="203"/>
      <c r="N127" s="204"/>
      <c r="O127" s="204"/>
      <c r="P127" s="201"/>
      <c r="Q127" s="201"/>
    </row>
    <row r="128" spans="1:17" x14ac:dyDescent="0.2">
      <c r="A128" s="113"/>
      <c r="B128" s="200"/>
      <c r="C128" s="200"/>
      <c r="D128" s="201"/>
      <c r="E128" s="113"/>
      <c r="F128" s="113"/>
      <c r="G128" s="113"/>
      <c r="H128" s="113"/>
      <c r="I128" s="203"/>
      <c r="J128" s="203"/>
      <c r="K128" s="203"/>
      <c r="L128" s="203"/>
      <c r="M128" s="203"/>
      <c r="N128" s="204"/>
      <c r="O128" s="204"/>
      <c r="P128" s="201"/>
      <c r="Q128" s="201"/>
    </row>
    <row r="129" spans="1:17" x14ac:dyDescent="0.2">
      <c r="A129" s="113"/>
      <c r="B129" s="200"/>
      <c r="C129" s="200"/>
      <c r="D129" s="201"/>
      <c r="E129" s="113"/>
      <c r="F129" s="113"/>
      <c r="G129" s="113"/>
      <c r="H129" s="113"/>
      <c r="I129" s="203"/>
      <c r="J129" s="203"/>
      <c r="K129" s="203"/>
      <c r="L129" s="203"/>
      <c r="M129" s="203"/>
      <c r="N129" s="204"/>
      <c r="O129" s="204"/>
      <c r="P129" s="201"/>
      <c r="Q129" s="201"/>
    </row>
    <row r="130" spans="1:17" x14ac:dyDescent="0.2">
      <c r="A130" s="113"/>
      <c r="B130" s="200"/>
      <c r="C130" s="200"/>
      <c r="D130" s="201"/>
      <c r="E130" s="113"/>
      <c r="F130" s="113"/>
      <c r="G130" s="113"/>
      <c r="H130" s="113"/>
      <c r="I130" s="203"/>
      <c r="J130" s="203"/>
      <c r="K130" s="203"/>
      <c r="L130" s="203"/>
      <c r="M130" s="203"/>
      <c r="N130" s="204"/>
      <c r="O130" s="204"/>
      <c r="P130" s="201"/>
      <c r="Q130" s="201"/>
    </row>
    <row r="131" spans="1:17" x14ac:dyDescent="0.2">
      <c r="A131" s="113"/>
      <c r="B131" s="200"/>
      <c r="C131" s="200"/>
      <c r="D131" s="201"/>
      <c r="E131" s="113"/>
      <c r="F131" s="113"/>
      <c r="G131" s="113"/>
      <c r="H131" s="113"/>
      <c r="I131" s="203"/>
      <c r="J131" s="203"/>
      <c r="K131" s="203"/>
      <c r="L131" s="203"/>
      <c r="M131" s="203"/>
      <c r="N131" s="204"/>
      <c r="O131" s="204"/>
      <c r="P131" s="201"/>
      <c r="Q131" s="201"/>
    </row>
    <row r="132" spans="1:17" x14ac:dyDescent="0.2">
      <c r="A132" s="113"/>
      <c r="B132" s="200"/>
      <c r="C132" s="200"/>
      <c r="D132" s="201"/>
      <c r="E132" s="113"/>
      <c r="F132" s="113"/>
      <c r="G132" s="113"/>
      <c r="H132" s="113"/>
      <c r="I132" s="203"/>
      <c r="J132" s="203"/>
      <c r="K132" s="203"/>
      <c r="L132" s="203"/>
      <c r="M132" s="203"/>
      <c r="N132" s="204"/>
      <c r="O132" s="204"/>
      <c r="P132" s="201"/>
      <c r="Q132" s="201"/>
    </row>
    <row r="133" spans="1:17" x14ac:dyDescent="0.2">
      <c r="A133" s="113"/>
      <c r="B133" s="200"/>
      <c r="C133" s="200"/>
      <c r="D133" s="201"/>
      <c r="E133" s="113"/>
      <c r="F133" s="113"/>
      <c r="G133" s="113"/>
      <c r="H133" s="113"/>
      <c r="I133" s="203"/>
      <c r="J133" s="203"/>
      <c r="K133" s="203"/>
      <c r="L133" s="203"/>
      <c r="M133" s="203"/>
      <c r="N133" s="204"/>
      <c r="O133" s="204"/>
      <c r="P133" s="201"/>
      <c r="Q133" s="201"/>
    </row>
    <row r="134" spans="1:17" x14ac:dyDescent="0.2">
      <c r="A134" s="113"/>
      <c r="B134" s="200"/>
      <c r="C134" s="200"/>
      <c r="D134" s="201"/>
      <c r="E134" s="113"/>
      <c r="F134" s="113"/>
      <c r="G134" s="113"/>
      <c r="H134" s="113"/>
      <c r="I134" s="203"/>
      <c r="J134" s="203"/>
      <c r="K134" s="203"/>
      <c r="L134" s="203"/>
      <c r="M134" s="203"/>
      <c r="N134" s="204"/>
      <c r="O134" s="204"/>
      <c r="P134" s="201"/>
      <c r="Q134" s="201"/>
    </row>
    <row r="135" spans="1:17" x14ac:dyDescent="0.2">
      <c r="A135" s="113"/>
      <c r="B135" s="200"/>
      <c r="C135" s="200"/>
      <c r="D135" s="201"/>
      <c r="E135" s="113"/>
      <c r="F135" s="113"/>
      <c r="G135" s="113"/>
      <c r="H135" s="113"/>
      <c r="I135" s="203"/>
      <c r="J135" s="203"/>
      <c r="K135" s="203"/>
      <c r="L135" s="203"/>
      <c r="M135" s="203"/>
      <c r="N135" s="204"/>
      <c r="O135" s="204"/>
      <c r="P135" s="201"/>
      <c r="Q135" s="201"/>
    </row>
    <row r="136" spans="1:17" x14ac:dyDescent="0.2">
      <c r="A136" s="113"/>
      <c r="B136" s="200"/>
      <c r="C136" s="200"/>
      <c r="D136" s="201"/>
      <c r="E136" s="113"/>
      <c r="F136" s="113"/>
      <c r="G136" s="113"/>
      <c r="H136" s="113"/>
      <c r="I136" s="203"/>
      <c r="J136" s="203"/>
      <c r="K136" s="203"/>
      <c r="L136" s="203"/>
      <c r="M136" s="203"/>
      <c r="N136" s="204"/>
      <c r="O136" s="204"/>
      <c r="P136" s="201"/>
      <c r="Q136" s="201"/>
    </row>
    <row r="137" spans="1:17" x14ac:dyDescent="0.2">
      <c r="A137" s="113"/>
      <c r="B137" s="200"/>
      <c r="C137" s="200"/>
      <c r="D137" s="201"/>
      <c r="E137" s="113"/>
      <c r="F137" s="113"/>
      <c r="G137" s="113"/>
      <c r="H137" s="113"/>
      <c r="I137" s="203"/>
      <c r="J137" s="203"/>
      <c r="K137" s="203"/>
      <c r="L137" s="203"/>
      <c r="M137" s="203"/>
      <c r="N137" s="204"/>
      <c r="O137" s="204"/>
      <c r="P137" s="201"/>
      <c r="Q137" s="201"/>
    </row>
    <row r="138" spans="1:17" x14ac:dyDescent="0.2">
      <c r="A138" s="113"/>
      <c r="B138" s="200"/>
      <c r="C138" s="200"/>
      <c r="D138" s="201"/>
      <c r="E138" s="113"/>
      <c r="F138" s="113"/>
      <c r="G138" s="113"/>
      <c r="H138" s="113"/>
      <c r="I138" s="203"/>
      <c r="J138" s="203"/>
      <c r="K138" s="203"/>
      <c r="L138" s="203"/>
      <c r="M138" s="203"/>
      <c r="N138" s="204"/>
      <c r="O138" s="204"/>
      <c r="P138" s="201"/>
      <c r="Q138" s="201"/>
    </row>
    <row r="139" spans="1:17" x14ac:dyDescent="0.2">
      <c r="A139" s="113"/>
      <c r="B139" s="200"/>
      <c r="C139" s="200"/>
      <c r="D139" s="201"/>
      <c r="E139" s="113"/>
      <c r="F139" s="113"/>
      <c r="G139" s="113"/>
      <c r="H139" s="113"/>
      <c r="I139" s="203"/>
      <c r="J139" s="203"/>
      <c r="K139" s="203"/>
      <c r="L139" s="203"/>
      <c r="M139" s="203"/>
      <c r="N139" s="204"/>
      <c r="O139" s="204"/>
      <c r="P139" s="201"/>
      <c r="Q139" s="201"/>
    </row>
    <row r="140" spans="1:17" x14ac:dyDescent="0.2">
      <c r="A140" s="113"/>
      <c r="B140" s="200"/>
      <c r="C140" s="200"/>
      <c r="D140" s="201"/>
      <c r="E140" s="113"/>
      <c r="F140" s="113"/>
      <c r="G140" s="113"/>
      <c r="H140" s="113"/>
      <c r="I140" s="203"/>
      <c r="J140" s="203"/>
      <c r="K140" s="203"/>
      <c r="L140" s="203"/>
      <c r="M140" s="203"/>
      <c r="N140" s="204"/>
      <c r="O140" s="204"/>
      <c r="P140" s="201"/>
      <c r="Q140" s="201"/>
    </row>
    <row r="141" spans="1:17" x14ac:dyDescent="0.2">
      <c r="A141" s="113"/>
      <c r="B141" s="200"/>
      <c r="C141" s="200"/>
      <c r="D141" s="201"/>
      <c r="E141" s="113"/>
      <c r="F141" s="113"/>
      <c r="G141" s="113"/>
      <c r="H141" s="113"/>
      <c r="I141" s="203"/>
      <c r="J141" s="203"/>
      <c r="K141" s="203"/>
      <c r="L141" s="203"/>
      <c r="M141" s="203"/>
      <c r="N141" s="204"/>
      <c r="O141" s="204"/>
      <c r="P141" s="201"/>
      <c r="Q141" s="201"/>
    </row>
    <row r="142" spans="1:17" x14ac:dyDescent="0.2">
      <c r="A142" s="113"/>
      <c r="B142" s="200"/>
      <c r="C142" s="200"/>
      <c r="D142" s="201"/>
      <c r="E142" s="113"/>
      <c r="F142" s="113"/>
      <c r="G142" s="113"/>
      <c r="H142" s="113"/>
      <c r="I142" s="203"/>
      <c r="J142" s="203"/>
      <c r="K142" s="203"/>
      <c r="L142" s="203"/>
      <c r="M142" s="203"/>
      <c r="N142" s="204"/>
      <c r="O142" s="204"/>
      <c r="P142" s="201"/>
      <c r="Q142" s="201"/>
    </row>
    <row r="143" spans="1:17" x14ac:dyDescent="0.2">
      <c r="A143" s="113"/>
      <c r="B143" s="200"/>
      <c r="C143" s="200"/>
      <c r="D143" s="201"/>
      <c r="E143" s="113"/>
      <c r="F143" s="113"/>
      <c r="G143" s="113"/>
      <c r="H143" s="113"/>
      <c r="I143" s="203"/>
      <c r="J143" s="203"/>
      <c r="K143" s="203"/>
      <c r="L143" s="203"/>
      <c r="M143" s="203"/>
      <c r="N143" s="204"/>
      <c r="O143" s="204"/>
      <c r="P143" s="201"/>
      <c r="Q143" s="201"/>
    </row>
    <row r="144" spans="1:17" x14ac:dyDescent="0.2">
      <c r="A144" s="113"/>
      <c r="B144" s="200"/>
      <c r="C144" s="200"/>
      <c r="D144" s="201"/>
      <c r="E144" s="113"/>
      <c r="F144" s="113"/>
      <c r="G144" s="113"/>
      <c r="H144" s="113"/>
      <c r="I144" s="203"/>
      <c r="J144" s="203"/>
      <c r="K144" s="203"/>
      <c r="L144" s="203"/>
      <c r="M144" s="203"/>
      <c r="N144" s="204"/>
      <c r="O144" s="204"/>
      <c r="P144" s="201"/>
      <c r="Q144" s="201"/>
    </row>
    <row r="145" spans="1:17" x14ac:dyDescent="0.2">
      <c r="A145" s="113"/>
      <c r="B145" s="200"/>
      <c r="C145" s="200"/>
      <c r="D145" s="201"/>
      <c r="E145" s="113"/>
      <c r="F145" s="113"/>
      <c r="G145" s="113"/>
      <c r="H145" s="113"/>
      <c r="I145" s="203"/>
      <c r="J145" s="203"/>
      <c r="K145" s="203"/>
      <c r="L145" s="203"/>
      <c r="M145" s="203"/>
      <c r="N145" s="204"/>
      <c r="O145" s="204"/>
      <c r="P145" s="201"/>
      <c r="Q145" s="201"/>
    </row>
    <row r="146" spans="1:17" x14ac:dyDescent="0.2">
      <c r="A146" s="113"/>
      <c r="B146" s="200"/>
      <c r="C146" s="200"/>
      <c r="D146" s="201"/>
      <c r="E146" s="113"/>
      <c r="F146" s="113"/>
      <c r="G146" s="113"/>
      <c r="H146" s="113"/>
      <c r="I146" s="203"/>
      <c r="J146" s="203"/>
      <c r="K146" s="203"/>
      <c r="L146" s="203"/>
      <c r="M146" s="203"/>
      <c r="N146" s="204"/>
      <c r="O146" s="204"/>
      <c r="P146" s="201"/>
      <c r="Q146" s="201"/>
    </row>
    <row r="147" spans="1:17" x14ac:dyDescent="0.2">
      <c r="A147" s="113"/>
      <c r="B147" s="200"/>
      <c r="C147" s="200"/>
      <c r="D147" s="201"/>
      <c r="E147" s="113"/>
      <c r="F147" s="113"/>
      <c r="G147" s="113"/>
      <c r="H147" s="113"/>
      <c r="I147" s="203"/>
      <c r="J147" s="203"/>
      <c r="K147" s="203"/>
      <c r="L147" s="203"/>
      <c r="M147" s="203"/>
      <c r="N147" s="204"/>
      <c r="O147" s="204"/>
      <c r="P147" s="201"/>
      <c r="Q147" s="201"/>
    </row>
    <row r="148" spans="1:17" x14ac:dyDescent="0.2">
      <c r="A148" s="113"/>
      <c r="B148" s="200"/>
      <c r="C148" s="200"/>
      <c r="D148" s="201"/>
      <c r="E148" s="113"/>
      <c r="F148" s="113"/>
      <c r="G148" s="113"/>
      <c r="H148" s="113"/>
      <c r="I148" s="203"/>
      <c r="J148" s="203"/>
      <c r="K148" s="203"/>
      <c r="L148" s="203"/>
      <c r="M148" s="203"/>
      <c r="N148" s="204"/>
      <c r="O148" s="204"/>
      <c r="P148" s="201"/>
      <c r="Q148" s="201"/>
    </row>
    <row r="149" spans="1:17" x14ac:dyDescent="0.2">
      <c r="A149" s="113"/>
      <c r="B149" s="200"/>
      <c r="C149" s="200"/>
      <c r="D149" s="201"/>
      <c r="E149" s="113"/>
      <c r="F149" s="113"/>
      <c r="G149" s="113"/>
      <c r="H149" s="113"/>
      <c r="I149" s="203"/>
      <c r="J149" s="203"/>
      <c r="K149" s="203"/>
      <c r="L149" s="203"/>
      <c r="M149" s="203"/>
      <c r="N149" s="204"/>
      <c r="O149" s="204"/>
      <c r="P149" s="201"/>
      <c r="Q149" s="201"/>
    </row>
    <row r="150" spans="1:17" x14ac:dyDescent="0.2">
      <c r="A150" s="113"/>
      <c r="B150" s="200"/>
      <c r="C150" s="200"/>
      <c r="D150" s="201"/>
      <c r="E150" s="113"/>
      <c r="F150" s="113"/>
      <c r="G150" s="113"/>
      <c r="H150" s="113"/>
      <c r="I150" s="203"/>
      <c r="J150" s="203"/>
      <c r="K150" s="203"/>
      <c r="L150" s="203"/>
      <c r="M150" s="203"/>
      <c r="N150" s="204"/>
      <c r="O150" s="204"/>
      <c r="P150" s="201"/>
      <c r="Q150" s="201"/>
    </row>
    <row r="151" spans="1:17" x14ac:dyDescent="0.2">
      <c r="A151" s="113"/>
      <c r="B151" s="200"/>
      <c r="C151" s="200"/>
      <c r="D151" s="201"/>
      <c r="E151" s="113"/>
      <c r="F151" s="113"/>
      <c r="G151" s="113"/>
      <c r="H151" s="113"/>
      <c r="I151" s="203"/>
      <c r="J151" s="203"/>
      <c r="K151" s="203"/>
      <c r="L151" s="203"/>
      <c r="M151" s="203"/>
      <c r="N151" s="204"/>
      <c r="O151" s="204"/>
      <c r="P151" s="201"/>
      <c r="Q151" s="201"/>
    </row>
    <row r="152" spans="1:17" x14ac:dyDescent="0.2">
      <c r="A152" s="113"/>
      <c r="B152" s="200"/>
      <c r="C152" s="200"/>
      <c r="D152" s="201"/>
      <c r="E152" s="113"/>
      <c r="F152" s="113"/>
      <c r="G152" s="113"/>
      <c r="H152" s="113"/>
      <c r="I152" s="203"/>
      <c r="J152" s="203"/>
      <c r="K152" s="203"/>
      <c r="L152" s="203"/>
      <c r="M152" s="203"/>
      <c r="N152" s="204"/>
      <c r="O152" s="204"/>
      <c r="P152" s="201"/>
      <c r="Q152" s="201"/>
    </row>
    <row r="153" spans="1:17" x14ac:dyDescent="0.2">
      <c r="A153" s="113"/>
      <c r="B153" s="200"/>
      <c r="C153" s="200"/>
      <c r="D153" s="201"/>
      <c r="E153" s="113"/>
      <c r="F153" s="113"/>
      <c r="G153" s="113"/>
      <c r="H153" s="113"/>
      <c r="I153" s="203"/>
      <c r="J153" s="203"/>
      <c r="K153" s="203"/>
      <c r="L153" s="203"/>
      <c r="M153" s="203"/>
      <c r="N153" s="204"/>
      <c r="O153" s="204"/>
      <c r="P153" s="201"/>
      <c r="Q153" s="201"/>
    </row>
    <row r="154" spans="1:17" x14ac:dyDescent="0.2">
      <c r="A154" s="113"/>
      <c r="B154" s="200"/>
      <c r="C154" s="200"/>
      <c r="D154" s="201"/>
      <c r="E154" s="113"/>
      <c r="F154" s="113"/>
      <c r="G154" s="113"/>
      <c r="H154" s="113"/>
      <c r="I154" s="203"/>
      <c r="J154" s="203"/>
      <c r="K154" s="203"/>
      <c r="L154" s="203"/>
      <c r="M154" s="203"/>
      <c r="N154" s="204"/>
      <c r="O154" s="204"/>
      <c r="P154" s="201"/>
      <c r="Q154" s="201"/>
    </row>
    <row r="155" spans="1:17" x14ac:dyDescent="0.2">
      <c r="A155" s="113"/>
      <c r="B155" s="200"/>
      <c r="C155" s="200"/>
      <c r="D155" s="201"/>
      <c r="E155" s="113"/>
      <c r="F155" s="113"/>
      <c r="G155" s="113"/>
      <c r="H155" s="113"/>
      <c r="I155" s="203"/>
      <c r="J155" s="203"/>
      <c r="K155" s="203"/>
      <c r="L155" s="203"/>
      <c r="M155" s="203"/>
      <c r="N155" s="204"/>
      <c r="O155" s="204"/>
      <c r="P155" s="201"/>
      <c r="Q155" s="201"/>
    </row>
    <row r="156" spans="1:17" x14ac:dyDescent="0.2">
      <c r="A156" s="113"/>
      <c r="B156" s="200"/>
      <c r="C156" s="200"/>
      <c r="D156" s="201"/>
      <c r="E156" s="113"/>
      <c r="F156" s="113"/>
      <c r="G156" s="113"/>
      <c r="H156" s="113"/>
      <c r="I156" s="203"/>
      <c r="J156" s="203"/>
      <c r="K156" s="203"/>
      <c r="L156" s="203"/>
      <c r="M156" s="203"/>
      <c r="N156" s="204"/>
      <c r="O156" s="204"/>
      <c r="P156" s="201"/>
      <c r="Q156" s="201"/>
    </row>
    <row r="157" spans="1:17" x14ac:dyDescent="0.2">
      <c r="A157" s="113"/>
      <c r="B157" s="200"/>
      <c r="C157" s="200"/>
      <c r="D157" s="201"/>
      <c r="E157" s="113"/>
      <c r="F157" s="113"/>
      <c r="G157" s="113"/>
      <c r="H157" s="113"/>
      <c r="I157" s="203"/>
      <c r="J157" s="203"/>
      <c r="K157" s="203"/>
      <c r="L157" s="203"/>
      <c r="M157" s="203"/>
      <c r="N157" s="204"/>
      <c r="O157" s="204"/>
      <c r="P157" s="201"/>
      <c r="Q157" s="201"/>
    </row>
    <row r="158" spans="1:17" x14ac:dyDescent="0.2">
      <c r="A158" s="113"/>
      <c r="B158" s="200"/>
      <c r="C158" s="200"/>
      <c r="D158" s="201"/>
      <c r="E158" s="113"/>
      <c r="F158" s="113"/>
      <c r="G158" s="113"/>
      <c r="H158" s="113"/>
      <c r="I158" s="203"/>
      <c r="J158" s="203"/>
      <c r="K158" s="203"/>
      <c r="L158" s="203"/>
      <c r="M158" s="203"/>
      <c r="N158" s="204"/>
      <c r="O158" s="204"/>
      <c r="P158" s="201"/>
      <c r="Q158" s="201"/>
    </row>
    <row r="159" spans="1:17" x14ac:dyDescent="0.2">
      <c r="A159" s="113"/>
      <c r="B159" s="200"/>
      <c r="C159" s="200"/>
      <c r="D159" s="201"/>
      <c r="E159" s="113"/>
      <c r="F159" s="113"/>
      <c r="G159" s="113"/>
      <c r="H159" s="113"/>
      <c r="I159" s="203"/>
      <c r="J159" s="203"/>
      <c r="K159" s="203"/>
      <c r="L159" s="203"/>
      <c r="M159" s="203"/>
      <c r="N159" s="204"/>
      <c r="O159" s="204"/>
      <c r="P159" s="201"/>
      <c r="Q159" s="201"/>
    </row>
    <row r="160" spans="1:17" x14ac:dyDescent="0.2">
      <c r="A160" s="113"/>
      <c r="B160" s="200"/>
      <c r="C160" s="200"/>
      <c r="D160" s="201"/>
      <c r="E160" s="113"/>
      <c r="F160" s="113"/>
      <c r="G160" s="113"/>
      <c r="H160" s="113"/>
      <c r="I160" s="203"/>
      <c r="J160" s="203"/>
      <c r="K160" s="203"/>
      <c r="L160" s="203"/>
      <c r="M160" s="203"/>
      <c r="N160" s="204"/>
      <c r="O160" s="204"/>
      <c r="P160" s="201"/>
      <c r="Q160" s="201"/>
    </row>
    <row r="161" spans="1:17" x14ac:dyDescent="0.2">
      <c r="A161" s="113"/>
      <c r="B161" s="200"/>
      <c r="C161" s="200"/>
      <c r="D161" s="201"/>
      <c r="E161" s="113"/>
      <c r="F161" s="113"/>
      <c r="G161" s="113"/>
      <c r="H161" s="113"/>
      <c r="I161" s="203"/>
      <c r="J161" s="203"/>
      <c r="K161" s="203"/>
      <c r="L161" s="203"/>
      <c r="M161" s="203"/>
      <c r="N161" s="204"/>
      <c r="O161" s="204"/>
      <c r="P161" s="201"/>
      <c r="Q161" s="201"/>
    </row>
    <row r="162" spans="1:17" x14ac:dyDescent="0.2">
      <c r="A162" s="113"/>
      <c r="B162" s="200"/>
      <c r="C162" s="200"/>
      <c r="D162" s="201"/>
      <c r="E162" s="113"/>
      <c r="F162" s="113"/>
      <c r="G162" s="113"/>
      <c r="H162" s="113"/>
      <c r="I162" s="203"/>
      <c r="J162" s="203"/>
      <c r="K162" s="203"/>
      <c r="L162" s="203"/>
      <c r="M162" s="203"/>
      <c r="N162" s="204"/>
      <c r="O162" s="204"/>
      <c r="P162" s="201"/>
      <c r="Q162" s="201"/>
    </row>
    <row r="163" spans="1:17" x14ac:dyDescent="0.2">
      <c r="A163" s="113"/>
      <c r="B163" s="200"/>
      <c r="C163" s="200"/>
      <c r="D163" s="201"/>
      <c r="E163" s="113"/>
      <c r="F163" s="113"/>
      <c r="G163" s="113"/>
      <c r="H163" s="113"/>
      <c r="I163" s="203"/>
      <c r="J163" s="203"/>
      <c r="K163" s="203"/>
      <c r="L163" s="203"/>
      <c r="M163" s="203"/>
      <c r="N163" s="204"/>
      <c r="O163" s="204"/>
      <c r="P163" s="201"/>
      <c r="Q163" s="201"/>
    </row>
    <row r="164" spans="1:17" x14ac:dyDescent="0.2">
      <c r="A164" s="113"/>
      <c r="B164" s="200"/>
      <c r="C164" s="200"/>
      <c r="D164" s="201"/>
      <c r="E164" s="113"/>
      <c r="F164" s="113"/>
      <c r="G164" s="113"/>
      <c r="H164" s="113"/>
      <c r="I164" s="203"/>
      <c r="J164" s="203"/>
      <c r="K164" s="203"/>
      <c r="L164" s="203"/>
      <c r="M164" s="203"/>
      <c r="N164" s="204"/>
      <c r="O164" s="204"/>
      <c r="P164" s="201"/>
      <c r="Q164" s="201"/>
    </row>
    <row r="165" spans="1:17" x14ac:dyDescent="0.2">
      <c r="A165" s="113"/>
      <c r="B165" s="200"/>
      <c r="C165" s="200"/>
      <c r="D165" s="201"/>
      <c r="E165" s="113"/>
      <c r="F165" s="113"/>
      <c r="G165" s="113"/>
      <c r="H165" s="113"/>
      <c r="I165" s="203"/>
      <c r="J165" s="203"/>
      <c r="K165" s="203"/>
      <c r="L165" s="203"/>
      <c r="M165" s="203"/>
      <c r="N165" s="204"/>
      <c r="O165" s="204"/>
      <c r="P165" s="201"/>
      <c r="Q165" s="201"/>
    </row>
    <row r="166" spans="1:17" x14ac:dyDescent="0.2">
      <c r="A166" s="113"/>
      <c r="B166" s="200"/>
      <c r="C166" s="200"/>
      <c r="D166" s="201"/>
      <c r="E166" s="113"/>
      <c r="F166" s="113"/>
      <c r="G166" s="113"/>
      <c r="H166" s="113"/>
      <c r="I166" s="203"/>
      <c r="J166" s="203"/>
      <c r="K166" s="203"/>
      <c r="L166" s="203"/>
      <c r="M166" s="203"/>
      <c r="N166" s="204"/>
      <c r="O166" s="204"/>
      <c r="P166" s="201"/>
      <c r="Q166" s="201"/>
    </row>
    <row r="167" spans="1:17" x14ac:dyDescent="0.2">
      <c r="A167" s="113"/>
      <c r="B167" s="200"/>
      <c r="C167" s="200"/>
      <c r="D167" s="201"/>
      <c r="E167" s="113"/>
      <c r="F167" s="113"/>
      <c r="G167" s="113"/>
      <c r="H167" s="113"/>
      <c r="I167" s="203"/>
      <c r="J167" s="203"/>
      <c r="K167" s="203"/>
      <c r="L167" s="203"/>
      <c r="M167" s="203"/>
      <c r="N167" s="204"/>
      <c r="O167" s="204"/>
      <c r="P167" s="201"/>
      <c r="Q167" s="201"/>
    </row>
    <row r="168" spans="1:17" x14ac:dyDescent="0.2">
      <c r="A168" s="113"/>
      <c r="B168" s="200"/>
      <c r="C168" s="200"/>
      <c r="D168" s="201"/>
      <c r="E168" s="113"/>
      <c r="F168" s="113"/>
      <c r="G168" s="113"/>
      <c r="H168" s="113"/>
      <c r="I168" s="203"/>
      <c r="J168" s="203"/>
      <c r="K168" s="203"/>
      <c r="L168" s="203"/>
      <c r="M168" s="203"/>
      <c r="N168" s="204"/>
      <c r="O168" s="204"/>
      <c r="P168" s="201"/>
      <c r="Q168" s="201"/>
    </row>
    <row r="169" spans="1:17" x14ac:dyDescent="0.2">
      <c r="A169" s="113"/>
      <c r="B169" s="200"/>
      <c r="C169" s="200"/>
      <c r="D169" s="201"/>
      <c r="E169" s="113"/>
      <c r="F169" s="113"/>
      <c r="G169" s="113"/>
      <c r="H169" s="113"/>
      <c r="I169" s="203"/>
      <c r="J169" s="203"/>
      <c r="K169" s="203"/>
      <c r="L169" s="203"/>
      <c r="M169" s="203"/>
      <c r="N169" s="204"/>
      <c r="O169" s="204"/>
      <c r="P169" s="201"/>
      <c r="Q169" s="201"/>
    </row>
    <row r="170" spans="1:17" x14ac:dyDescent="0.2">
      <c r="A170" s="113"/>
      <c r="B170" s="200"/>
      <c r="C170" s="200"/>
      <c r="D170" s="201"/>
      <c r="E170" s="113"/>
      <c r="F170" s="113"/>
      <c r="G170" s="113"/>
      <c r="H170" s="113"/>
      <c r="I170" s="203"/>
      <c r="J170" s="203"/>
      <c r="K170" s="203"/>
      <c r="L170" s="203"/>
      <c r="M170" s="203"/>
      <c r="N170" s="204"/>
      <c r="O170" s="204"/>
      <c r="P170" s="201"/>
      <c r="Q170" s="201"/>
    </row>
    <row r="171" spans="1:17" x14ac:dyDescent="0.2">
      <c r="A171" s="113"/>
      <c r="B171" s="200"/>
      <c r="C171" s="200"/>
      <c r="D171" s="201"/>
      <c r="E171" s="113"/>
      <c r="F171" s="113"/>
      <c r="G171" s="113"/>
      <c r="H171" s="113"/>
      <c r="I171" s="203"/>
      <c r="J171" s="203"/>
      <c r="K171" s="203"/>
      <c r="L171" s="203"/>
      <c r="M171" s="203"/>
      <c r="N171" s="204"/>
      <c r="O171" s="204"/>
      <c r="P171" s="201"/>
      <c r="Q171" s="201"/>
    </row>
    <row r="172" spans="1:17" x14ac:dyDescent="0.2">
      <c r="A172" s="113"/>
      <c r="B172" s="200"/>
      <c r="C172" s="200"/>
      <c r="D172" s="201"/>
      <c r="E172" s="113"/>
      <c r="F172" s="113"/>
      <c r="G172" s="113"/>
      <c r="H172" s="113"/>
      <c r="I172" s="203"/>
      <c r="J172" s="203"/>
      <c r="K172" s="203"/>
      <c r="L172" s="203"/>
      <c r="M172" s="203"/>
      <c r="N172" s="204"/>
      <c r="O172" s="204"/>
      <c r="P172" s="201"/>
      <c r="Q172" s="201"/>
    </row>
    <row r="173" spans="1:17" x14ac:dyDescent="0.2">
      <c r="A173" s="113"/>
      <c r="B173" s="200"/>
      <c r="C173" s="200"/>
      <c r="D173" s="201"/>
      <c r="E173" s="113"/>
      <c r="F173" s="113"/>
      <c r="G173" s="113"/>
      <c r="H173" s="113"/>
      <c r="I173" s="203"/>
      <c r="J173" s="203"/>
      <c r="K173" s="203"/>
      <c r="L173" s="203"/>
      <c r="M173" s="203"/>
      <c r="N173" s="204"/>
      <c r="O173" s="204"/>
      <c r="P173" s="201"/>
      <c r="Q173" s="201"/>
    </row>
    <row r="174" spans="1:17" x14ac:dyDescent="0.2">
      <c r="A174" s="113"/>
      <c r="B174" s="200"/>
      <c r="C174" s="200"/>
      <c r="D174" s="201"/>
      <c r="E174" s="113"/>
      <c r="F174" s="113"/>
      <c r="G174" s="113"/>
      <c r="H174" s="113"/>
      <c r="I174" s="203"/>
      <c r="J174" s="203"/>
      <c r="K174" s="203"/>
      <c r="L174" s="203"/>
      <c r="M174" s="203"/>
      <c r="N174" s="204"/>
      <c r="O174" s="204"/>
      <c r="P174" s="201"/>
      <c r="Q174" s="201"/>
    </row>
    <row r="175" spans="1:17" x14ac:dyDescent="0.2">
      <c r="A175" s="113"/>
      <c r="B175" s="200"/>
      <c r="C175" s="200"/>
      <c r="D175" s="201"/>
      <c r="E175" s="113"/>
      <c r="F175" s="113"/>
      <c r="G175" s="113"/>
      <c r="H175" s="113"/>
      <c r="I175" s="203"/>
      <c r="J175" s="203"/>
      <c r="K175" s="203"/>
      <c r="L175" s="203"/>
      <c r="M175" s="203"/>
      <c r="N175" s="204"/>
      <c r="O175" s="204"/>
      <c r="P175" s="201"/>
      <c r="Q175" s="201"/>
    </row>
    <row r="176" spans="1:17" x14ac:dyDescent="0.2">
      <c r="A176" s="113"/>
      <c r="B176" s="200"/>
      <c r="C176" s="200"/>
      <c r="D176" s="201"/>
      <c r="E176" s="113"/>
      <c r="F176" s="113"/>
      <c r="G176" s="113"/>
      <c r="H176" s="113"/>
      <c r="I176" s="203"/>
      <c r="J176" s="203"/>
      <c r="K176" s="203"/>
      <c r="L176" s="203"/>
      <c r="M176" s="203"/>
      <c r="N176" s="204"/>
      <c r="O176" s="204"/>
      <c r="P176" s="201"/>
      <c r="Q176" s="201"/>
    </row>
    <row r="177" spans="1:17" x14ac:dyDescent="0.2">
      <c r="A177" s="113"/>
      <c r="B177" s="200"/>
      <c r="C177" s="200"/>
      <c r="D177" s="201"/>
      <c r="E177" s="113"/>
      <c r="F177" s="113"/>
      <c r="G177" s="113"/>
      <c r="H177" s="113"/>
      <c r="I177" s="203"/>
      <c r="J177" s="203"/>
      <c r="K177" s="203"/>
      <c r="L177" s="203"/>
      <c r="M177" s="203"/>
      <c r="N177" s="204"/>
      <c r="O177" s="204"/>
      <c r="P177" s="201"/>
      <c r="Q177" s="201"/>
    </row>
    <row r="178" spans="1:17" x14ac:dyDescent="0.2">
      <c r="A178" s="113"/>
      <c r="B178" s="200"/>
      <c r="C178" s="200"/>
      <c r="D178" s="201"/>
      <c r="E178" s="113"/>
      <c r="F178" s="113"/>
      <c r="G178" s="113"/>
      <c r="H178" s="113"/>
      <c r="I178" s="203"/>
      <c r="J178" s="203"/>
      <c r="K178" s="203"/>
      <c r="L178" s="203"/>
      <c r="M178" s="203"/>
      <c r="N178" s="204"/>
      <c r="O178" s="204"/>
      <c r="P178" s="201"/>
      <c r="Q178" s="201"/>
    </row>
    <row r="179" spans="1:17" x14ac:dyDescent="0.2">
      <c r="A179" s="113"/>
      <c r="B179" s="200"/>
      <c r="C179" s="200"/>
      <c r="D179" s="201"/>
      <c r="E179" s="113"/>
      <c r="F179" s="113"/>
      <c r="G179" s="113"/>
      <c r="H179" s="113"/>
      <c r="I179" s="203"/>
      <c r="J179" s="203"/>
      <c r="K179" s="203"/>
      <c r="L179" s="203"/>
      <c r="M179" s="203"/>
      <c r="N179" s="204"/>
      <c r="O179" s="204"/>
      <c r="P179" s="201"/>
      <c r="Q179" s="201"/>
    </row>
    <row r="180" spans="1:17" x14ac:dyDescent="0.2">
      <c r="A180" s="113"/>
      <c r="B180" s="200"/>
      <c r="C180" s="200"/>
      <c r="D180" s="201"/>
      <c r="E180" s="113"/>
      <c r="F180" s="113"/>
      <c r="G180" s="113"/>
      <c r="H180" s="113"/>
      <c r="I180" s="203"/>
      <c r="J180" s="203"/>
      <c r="K180" s="203"/>
      <c r="L180" s="203"/>
      <c r="M180" s="203"/>
      <c r="N180" s="204"/>
      <c r="O180" s="204"/>
      <c r="P180" s="201"/>
      <c r="Q180" s="201"/>
    </row>
    <row r="181" spans="1:17" x14ac:dyDescent="0.2">
      <c r="A181" s="113"/>
      <c r="B181" s="200"/>
      <c r="C181" s="200"/>
      <c r="D181" s="201"/>
      <c r="E181" s="113"/>
      <c r="F181" s="113"/>
      <c r="G181" s="113"/>
      <c r="H181" s="113"/>
      <c r="I181" s="203"/>
      <c r="J181" s="203"/>
      <c r="K181" s="203"/>
      <c r="L181" s="203"/>
      <c r="M181" s="203"/>
      <c r="N181" s="204"/>
      <c r="O181" s="204"/>
      <c r="P181" s="201"/>
      <c r="Q181" s="201"/>
    </row>
    <row r="182" spans="1:17" x14ac:dyDescent="0.2">
      <c r="A182" s="113"/>
      <c r="B182" s="200"/>
      <c r="C182" s="200"/>
      <c r="D182" s="201"/>
      <c r="E182" s="113"/>
      <c r="F182" s="113"/>
      <c r="G182" s="113"/>
      <c r="H182" s="113"/>
      <c r="I182" s="203"/>
      <c r="J182" s="203"/>
      <c r="K182" s="203"/>
      <c r="L182" s="203"/>
      <c r="M182" s="203"/>
      <c r="N182" s="204"/>
      <c r="O182" s="204"/>
      <c r="P182" s="201"/>
      <c r="Q182" s="201"/>
    </row>
    <row r="183" spans="1:17" x14ac:dyDescent="0.2">
      <c r="A183" s="113"/>
      <c r="B183" s="200"/>
      <c r="C183" s="200"/>
      <c r="D183" s="201"/>
      <c r="E183" s="113"/>
      <c r="F183" s="113"/>
      <c r="G183" s="113"/>
      <c r="H183" s="113"/>
      <c r="I183" s="203"/>
      <c r="J183" s="203"/>
      <c r="K183" s="203"/>
      <c r="L183" s="203"/>
      <c r="M183" s="203"/>
      <c r="N183" s="204"/>
      <c r="O183" s="204"/>
      <c r="P183" s="201"/>
      <c r="Q183" s="201"/>
    </row>
    <row r="184" spans="1:17" x14ac:dyDescent="0.2">
      <c r="A184" s="113"/>
      <c r="B184" s="200"/>
      <c r="C184" s="200"/>
      <c r="D184" s="201"/>
      <c r="E184" s="113"/>
      <c r="F184" s="113"/>
      <c r="G184" s="113"/>
      <c r="H184" s="113"/>
      <c r="I184" s="203"/>
      <c r="J184" s="203"/>
      <c r="K184" s="203"/>
      <c r="L184" s="203"/>
      <c r="M184" s="203"/>
      <c r="N184" s="204"/>
      <c r="O184" s="204"/>
      <c r="P184" s="201"/>
      <c r="Q184" s="201"/>
    </row>
    <row r="185" spans="1:17" x14ac:dyDescent="0.2">
      <c r="A185" s="113"/>
      <c r="B185" s="200"/>
      <c r="C185" s="200"/>
      <c r="D185" s="201"/>
      <c r="E185" s="113"/>
      <c r="F185" s="113"/>
      <c r="G185" s="113"/>
      <c r="H185" s="113"/>
      <c r="I185" s="203"/>
      <c r="J185" s="203"/>
      <c r="K185" s="203"/>
      <c r="L185" s="203"/>
      <c r="M185" s="203"/>
      <c r="N185" s="204"/>
      <c r="O185" s="204"/>
      <c r="P185" s="201"/>
      <c r="Q185" s="201"/>
    </row>
    <row r="186" spans="1:17" x14ac:dyDescent="0.2">
      <c r="A186" s="113"/>
      <c r="B186" s="200"/>
      <c r="C186" s="200"/>
      <c r="D186" s="201"/>
      <c r="E186" s="113"/>
      <c r="F186" s="113"/>
      <c r="G186" s="113"/>
      <c r="H186" s="113"/>
      <c r="I186" s="203"/>
      <c r="J186" s="203"/>
      <c r="K186" s="203"/>
      <c r="L186" s="203"/>
      <c r="M186" s="203"/>
      <c r="N186" s="204"/>
      <c r="O186" s="204"/>
      <c r="P186" s="201"/>
      <c r="Q186" s="201"/>
    </row>
    <row r="187" spans="1:17" x14ac:dyDescent="0.2">
      <c r="A187" s="113"/>
      <c r="B187" s="200"/>
      <c r="C187" s="200"/>
      <c r="D187" s="201"/>
      <c r="E187" s="113"/>
      <c r="F187" s="113"/>
      <c r="G187" s="113"/>
      <c r="H187" s="113"/>
      <c r="I187" s="203"/>
      <c r="J187" s="203"/>
      <c r="K187" s="203"/>
      <c r="L187" s="203"/>
      <c r="M187" s="203"/>
      <c r="N187" s="204"/>
      <c r="O187" s="204"/>
      <c r="P187" s="201"/>
      <c r="Q187" s="201"/>
    </row>
    <row r="188" spans="1:17" x14ac:dyDescent="0.2">
      <c r="A188" s="113"/>
      <c r="B188" s="200"/>
      <c r="C188" s="200"/>
      <c r="D188" s="201"/>
      <c r="E188" s="113"/>
      <c r="F188" s="113"/>
      <c r="G188" s="113"/>
      <c r="H188" s="113"/>
      <c r="I188" s="203"/>
      <c r="J188" s="203"/>
      <c r="K188" s="203"/>
      <c r="L188" s="203"/>
      <c r="M188" s="203"/>
      <c r="N188" s="204"/>
      <c r="O188" s="204"/>
      <c r="P188" s="201"/>
      <c r="Q188" s="201"/>
    </row>
    <row r="189" spans="1:17" x14ac:dyDescent="0.2">
      <c r="A189" s="113"/>
      <c r="B189" s="200"/>
      <c r="C189" s="200"/>
      <c r="D189" s="201"/>
      <c r="E189" s="113"/>
      <c r="F189" s="113"/>
      <c r="G189" s="113"/>
      <c r="H189" s="113"/>
      <c r="I189" s="203"/>
      <c r="J189" s="203"/>
      <c r="K189" s="203"/>
      <c r="L189" s="203"/>
      <c r="M189" s="203"/>
      <c r="N189" s="204"/>
      <c r="O189" s="204"/>
      <c r="P189" s="201"/>
      <c r="Q189" s="201"/>
    </row>
    <row r="190" spans="1:17" x14ac:dyDescent="0.2">
      <c r="A190" s="113"/>
      <c r="B190" s="200"/>
      <c r="C190" s="200"/>
      <c r="D190" s="201"/>
      <c r="E190" s="113"/>
      <c r="F190" s="113"/>
      <c r="G190" s="113"/>
      <c r="H190" s="113"/>
      <c r="I190" s="203"/>
      <c r="J190" s="203"/>
      <c r="K190" s="203"/>
      <c r="L190" s="203"/>
      <c r="M190" s="203"/>
      <c r="N190" s="204"/>
      <c r="O190" s="204"/>
      <c r="P190" s="201"/>
      <c r="Q190" s="201"/>
    </row>
    <row r="191" spans="1:17" x14ac:dyDescent="0.2">
      <c r="A191" s="113"/>
      <c r="B191" s="200"/>
      <c r="C191" s="200"/>
      <c r="D191" s="201"/>
      <c r="E191" s="113"/>
      <c r="F191" s="113"/>
      <c r="G191" s="113"/>
      <c r="H191" s="113"/>
      <c r="I191" s="203"/>
      <c r="J191" s="203"/>
      <c r="K191" s="203"/>
      <c r="L191" s="203"/>
      <c r="M191" s="203"/>
      <c r="N191" s="204"/>
      <c r="O191" s="204"/>
      <c r="P191" s="201"/>
      <c r="Q191" s="201"/>
    </row>
    <row r="192" spans="1:17" x14ac:dyDescent="0.2">
      <c r="A192" s="113"/>
      <c r="B192" s="200"/>
      <c r="C192" s="200"/>
      <c r="D192" s="201"/>
      <c r="E192" s="113"/>
      <c r="F192" s="113"/>
      <c r="G192" s="113"/>
      <c r="H192" s="113"/>
      <c r="I192" s="203"/>
      <c r="J192" s="203"/>
      <c r="K192" s="203"/>
      <c r="L192" s="203"/>
      <c r="M192" s="203"/>
      <c r="N192" s="204"/>
      <c r="O192" s="204"/>
      <c r="P192" s="201"/>
      <c r="Q192" s="201"/>
    </row>
    <row r="193" spans="1:17" x14ac:dyDescent="0.2">
      <c r="A193" s="113"/>
      <c r="B193" s="200"/>
      <c r="C193" s="200"/>
      <c r="D193" s="201"/>
      <c r="E193" s="113"/>
      <c r="F193" s="113"/>
      <c r="G193" s="113"/>
      <c r="H193" s="113"/>
      <c r="I193" s="203"/>
      <c r="J193" s="203"/>
      <c r="K193" s="203"/>
      <c r="L193" s="203"/>
      <c r="M193" s="203"/>
      <c r="N193" s="204"/>
      <c r="O193" s="204"/>
      <c r="P193" s="201"/>
      <c r="Q193" s="201"/>
    </row>
    <row r="194" spans="1:17" x14ac:dyDescent="0.2">
      <c r="A194" s="113"/>
      <c r="B194" s="200"/>
      <c r="C194" s="200"/>
      <c r="D194" s="201"/>
      <c r="E194" s="113"/>
      <c r="F194" s="113"/>
      <c r="G194" s="113"/>
      <c r="H194" s="113"/>
      <c r="I194" s="203"/>
      <c r="J194" s="203"/>
      <c r="K194" s="203"/>
      <c r="L194" s="203"/>
      <c r="M194" s="203"/>
      <c r="N194" s="204"/>
      <c r="O194" s="204"/>
      <c r="P194" s="201"/>
      <c r="Q194" s="201"/>
    </row>
    <row r="195" spans="1:17" x14ac:dyDescent="0.2">
      <c r="A195" s="113"/>
      <c r="B195" s="200"/>
      <c r="C195" s="200"/>
      <c r="D195" s="201"/>
      <c r="E195" s="113"/>
      <c r="F195" s="113"/>
      <c r="G195" s="113"/>
      <c r="H195" s="113"/>
      <c r="I195" s="203"/>
      <c r="J195" s="203"/>
      <c r="K195" s="203"/>
      <c r="L195" s="203"/>
      <c r="M195" s="203"/>
      <c r="N195" s="204"/>
      <c r="O195" s="204"/>
      <c r="P195" s="201"/>
      <c r="Q195" s="201"/>
    </row>
    <row r="196" spans="1:17" x14ac:dyDescent="0.2">
      <c r="A196" s="113"/>
      <c r="B196" s="200"/>
      <c r="C196" s="200"/>
      <c r="D196" s="201"/>
      <c r="E196" s="113"/>
      <c r="F196" s="113"/>
      <c r="G196" s="113"/>
      <c r="H196" s="113"/>
      <c r="I196" s="203"/>
      <c r="J196" s="203"/>
      <c r="K196" s="203"/>
      <c r="L196" s="203"/>
      <c r="M196" s="203"/>
      <c r="N196" s="204"/>
      <c r="O196" s="204"/>
      <c r="P196" s="201"/>
      <c r="Q196" s="201"/>
    </row>
    <row r="197" spans="1:17" x14ac:dyDescent="0.2">
      <c r="A197" s="113"/>
      <c r="B197" s="200"/>
      <c r="C197" s="200"/>
      <c r="D197" s="201"/>
      <c r="E197" s="113"/>
      <c r="F197" s="113"/>
      <c r="G197" s="113"/>
      <c r="H197" s="113"/>
      <c r="I197" s="203"/>
      <c r="J197" s="203"/>
      <c r="K197" s="203"/>
      <c r="L197" s="203"/>
      <c r="M197" s="203"/>
      <c r="N197" s="204"/>
      <c r="O197" s="204"/>
      <c r="P197" s="201"/>
      <c r="Q197" s="201"/>
    </row>
    <row r="198" spans="1:17" x14ac:dyDescent="0.2">
      <c r="A198" s="113"/>
      <c r="B198" s="200"/>
      <c r="C198" s="200"/>
      <c r="D198" s="201"/>
      <c r="E198" s="113"/>
      <c r="F198" s="113"/>
      <c r="G198" s="113"/>
      <c r="H198" s="113"/>
      <c r="I198" s="203"/>
      <c r="J198" s="203"/>
      <c r="K198" s="203"/>
      <c r="L198" s="203"/>
      <c r="M198" s="203"/>
      <c r="N198" s="204"/>
      <c r="O198" s="204"/>
      <c r="P198" s="201"/>
      <c r="Q198" s="201"/>
    </row>
    <row r="199" spans="1:17" x14ac:dyDescent="0.2">
      <c r="A199" s="113"/>
      <c r="B199" s="200"/>
      <c r="C199" s="200"/>
      <c r="D199" s="201"/>
      <c r="E199" s="113"/>
      <c r="F199" s="113"/>
      <c r="G199" s="113"/>
      <c r="H199" s="113"/>
      <c r="I199" s="203"/>
      <c r="J199" s="203"/>
      <c r="K199" s="203"/>
      <c r="L199" s="203"/>
      <c r="M199" s="203"/>
      <c r="N199" s="204"/>
      <c r="O199" s="204"/>
      <c r="P199" s="201"/>
      <c r="Q199" s="201"/>
    </row>
    <row r="200" spans="1:17" x14ac:dyDescent="0.2">
      <c r="A200" s="113"/>
      <c r="B200" s="200"/>
      <c r="C200" s="200"/>
      <c r="D200" s="201"/>
      <c r="E200" s="113"/>
      <c r="F200" s="113"/>
      <c r="G200" s="113"/>
      <c r="H200" s="113"/>
      <c r="I200" s="203"/>
      <c r="J200" s="203"/>
      <c r="K200" s="203"/>
      <c r="L200" s="203"/>
      <c r="M200" s="203"/>
      <c r="N200" s="204"/>
      <c r="O200" s="204"/>
      <c r="P200" s="201"/>
      <c r="Q200" s="201"/>
    </row>
    <row r="201" spans="1:17" x14ac:dyDescent="0.2">
      <c r="A201" s="113"/>
      <c r="B201" s="200"/>
      <c r="C201" s="200"/>
      <c r="D201" s="201"/>
      <c r="E201" s="113"/>
      <c r="F201" s="113"/>
      <c r="G201" s="113"/>
      <c r="H201" s="113"/>
      <c r="I201" s="203"/>
      <c r="J201" s="203"/>
      <c r="K201" s="203"/>
      <c r="L201" s="203"/>
      <c r="M201" s="203"/>
      <c r="N201" s="204"/>
      <c r="O201" s="204"/>
      <c r="P201" s="201"/>
      <c r="Q201" s="201"/>
    </row>
    <row r="202" spans="1:17" x14ac:dyDescent="0.2">
      <c r="A202" s="113"/>
      <c r="B202" s="200"/>
      <c r="C202" s="200"/>
      <c r="D202" s="201"/>
      <c r="E202" s="113"/>
      <c r="F202" s="113"/>
      <c r="G202" s="113"/>
      <c r="H202" s="113"/>
      <c r="I202" s="203"/>
      <c r="J202" s="203"/>
      <c r="K202" s="203"/>
      <c r="L202" s="203"/>
      <c r="M202" s="203"/>
      <c r="N202" s="204"/>
      <c r="O202" s="204"/>
      <c r="P202" s="201"/>
      <c r="Q202" s="201"/>
    </row>
    <row r="203" spans="1:17" x14ac:dyDescent="0.2">
      <c r="A203" s="113"/>
      <c r="B203" s="200"/>
      <c r="C203" s="200"/>
      <c r="D203" s="201"/>
      <c r="E203" s="113"/>
      <c r="F203" s="113"/>
      <c r="G203" s="113"/>
      <c r="H203" s="113"/>
      <c r="I203" s="203"/>
      <c r="J203" s="203"/>
      <c r="K203" s="203"/>
      <c r="L203" s="203"/>
      <c r="M203" s="203"/>
      <c r="N203" s="204"/>
      <c r="O203" s="204"/>
      <c r="P203" s="201"/>
      <c r="Q203" s="201"/>
    </row>
    <row r="204" spans="1:17" x14ac:dyDescent="0.2">
      <c r="A204" s="113"/>
      <c r="B204" s="200"/>
      <c r="C204" s="200"/>
      <c r="D204" s="201"/>
      <c r="E204" s="113"/>
      <c r="F204" s="113"/>
      <c r="G204" s="113"/>
      <c r="H204" s="113"/>
      <c r="I204" s="203"/>
      <c r="J204" s="203"/>
      <c r="K204" s="203"/>
      <c r="L204" s="203"/>
      <c r="M204" s="203"/>
      <c r="N204" s="204"/>
      <c r="O204" s="204"/>
      <c r="P204" s="201"/>
      <c r="Q204" s="201"/>
    </row>
    <row r="205" spans="1:17" x14ac:dyDescent="0.2">
      <c r="A205" s="113"/>
      <c r="B205" s="200"/>
      <c r="C205" s="200"/>
      <c r="D205" s="201"/>
      <c r="E205" s="113"/>
      <c r="F205" s="113"/>
      <c r="G205" s="113"/>
      <c r="H205" s="113"/>
      <c r="I205" s="203"/>
      <c r="J205" s="203"/>
      <c r="K205" s="203"/>
      <c r="L205" s="203"/>
      <c r="M205" s="203"/>
      <c r="N205" s="204"/>
      <c r="O205" s="204"/>
      <c r="P205" s="201"/>
      <c r="Q205" s="201"/>
    </row>
    <row r="206" spans="1:17" x14ac:dyDescent="0.2">
      <c r="A206" s="113"/>
      <c r="B206" s="200"/>
      <c r="C206" s="200"/>
      <c r="D206" s="201"/>
      <c r="E206" s="113"/>
      <c r="F206" s="113"/>
      <c r="G206" s="113"/>
      <c r="H206" s="113"/>
      <c r="I206" s="203"/>
      <c r="J206" s="203"/>
      <c r="K206" s="203"/>
      <c r="L206" s="203"/>
      <c r="M206" s="203"/>
      <c r="N206" s="204"/>
      <c r="O206" s="204"/>
      <c r="P206" s="201"/>
      <c r="Q206" s="201"/>
    </row>
    <row r="207" spans="1:17" x14ac:dyDescent="0.2">
      <c r="A207" s="113"/>
      <c r="B207" s="200"/>
      <c r="C207" s="200"/>
      <c r="D207" s="201"/>
      <c r="E207" s="113"/>
      <c r="F207" s="113"/>
      <c r="G207" s="113"/>
      <c r="H207" s="113"/>
      <c r="I207" s="203"/>
      <c r="J207" s="203"/>
      <c r="K207" s="203"/>
      <c r="L207" s="203"/>
      <c r="M207" s="203"/>
      <c r="N207" s="204"/>
      <c r="O207" s="204"/>
      <c r="P207" s="201"/>
      <c r="Q207" s="201"/>
    </row>
    <row r="208" spans="1:17" x14ac:dyDescent="0.2">
      <c r="A208" s="113"/>
      <c r="B208" s="200"/>
      <c r="C208" s="200"/>
      <c r="D208" s="201"/>
      <c r="E208" s="113"/>
      <c r="F208" s="113"/>
      <c r="G208" s="113"/>
      <c r="H208" s="113"/>
      <c r="I208" s="203"/>
      <c r="J208" s="203"/>
      <c r="K208" s="203"/>
      <c r="L208" s="203"/>
      <c r="M208" s="203"/>
      <c r="N208" s="204"/>
      <c r="O208" s="204"/>
      <c r="P208" s="201"/>
      <c r="Q208" s="201"/>
    </row>
    <row r="209" spans="1:17" x14ac:dyDescent="0.2">
      <c r="A209" s="113"/>
      <c r="B209" s="200"/>
      <c r="C209" s="200"/>
      <c r="D209" s="201"/>
      <c r="E209" s="113"/>
      <c r="F209" s="113"/>
      <c r="G209" s="113"/>
      <c r="H209" s="113"/>
      <c r="I209" s="203"/>
      <c r="J209" s="203"/>
      <c r="K209" s="203"/>
      <c r="L209" s="203"/>
      <c r="M209" s="203"/>
      <c r="N209" s="204"/>
      <c r="O209" s="204"/>
      <c r="P209" s="201"/>
      <c r="Q209" s="201"/>
    </row>
    <row r="210" spans="1:17" x14ac:dyDescent="0.2">
      <c r="A210" s="113"/>
      <c r="B210" s="200"/>
      <c r="C210" s="200"/>
      <c r="D210" s="201"/>
      <c r="E210" s="113"/>
      <c r="F210" s="113"/>
      <c r="G210" s="113"/>
      <c r="H210" s="113"/>
      <c r="I210" s="203"/>
      <c r="J210" s="203"/>
      <c r="K210" s="203"/>
      <c r="L210" s="203"/>
      <c r="M210" s="203"/>
      <c r="N210" s="204"/>
      <c r="O210" s="204"/>
      <c r="P210" s="201"/>
      <c r="Q210" s="201"/>
    </row>
    <row r="211" spans="1:17" x14ac:dyDescent="0.2">
      <c r="A211" s="113"/>
      <c r="B211" s="200"/>
      <c r="C211" s="200"/>
      <c r="D211" s="201"/>
      <c r="E211" s="113"/>
      <c r="F211" s="113"/>
      <c r="G211" s="113"/>
      <c r="H211" s="113"/>
      <c r="I211" s="203"/>
      <c r="J211" s="203"/>
      <c r="K211" s="203"/>
      <c r="L211" s="203"/>
      <c r="M211" s="203"/>
      <c r="N211" s="204"/>
      <c r="O211" s="204"/>
      <c r="P211" s="201"/>
      <c r="Q211" s="201"/>
    </row>
    <row r="212" spans="1:17" x14ac:dyDescent="0.2">
      <c r="A212" s="113"/>
      <c r="B212" s="200"/>
      <c r="C212" s="200"/>
      <c r="D212" s="201"/>
      <c r="E212" s="113"/>
      <c r="F212" s="113"/>
      <c r="G212" s="113"/>
      <c r="H212" s="113"/>
      <c r="I212" s="203"/>
      <c r="J212" s="203"/>
      <c r="K212" s="203"/>
      <c r="L212" s="203"/>
      <c r="M212" s="203"/>
      <c r="N212" s="204"/>
      <c r="O212" s="204"/>
      <c r="P212" s="201"/>
      <c r="Q212" s="201"/>
    </row>
    <row r="213" spans="1:17" x14ac:dyDescent="0.2">
      <c r="A213" s="113"/>
      <c r="B213" s="200"/>
      <c r="C213" s="200"/>
      <c r="D213" s="201"/>
      <c r="E213" s="113"/>
      <c r="F213" s="113"/>
      <c r="G213" s="113"/>
      <c r="H213" s="113"/>
      <c r="I213" s="203"/>
      <c r="J213" s="203"/>
      <c r="K213" s="203"/>
      <c r="L213" s="203"/>
      <c r="M213" s="203"/>
      <c r="N213" s="204"/>
      <c r="O213" s="204"/>
      <c r="P213" s="201"/>
      <c r="Q213" s="201"/>
    </row>
    <row r="214" spans="1:17" x14ac:dyDescent="0.2">
      <c r="A214" s="113"/>
      <c r="B214" s="200"/>
      <c r="C214" s="200"/>
      <c r="D214" s="201"/>
      <c r="E214" s="113"/>
      <c r="F214" s="113"/>
      <c r="G214" s="113"/>
      <c r="H214" s="113"/>
      <c r="I214" s="203"/>
      <c r="J214" s="203"/>
      <c r="K214" s="203"/>
      <c r="L214" s="203"/>
      <c r="M214" s="203"/>
      <c r="N214" s="204"/>
      <c r="O214" s="204"/>
      <c r="P214" s="201"/>
      <c r="Q214" s="201"/>
    </row>
    <row r="215" spans="1:17" x14ac:dyDescent="0.2">
      <c r="A215" s="113"/>
      <c r="B215" s="200"/>
      <c r="C215" s="200"/>
      <c r="D215" s="201"/>
      <c r="E215" s="113"/>
      <c r="F215" s="113"/>
      <c r="G215" s="113"/>
      <c r="H215" s="113"/>
      <c r="I215" s="203"/>
      <c r="J215" s="203"/>
      <c r="K215" s="203"/>
      <c r="L215" s="203"/>
      <c r="M215" s="203"/>
      <c r="N215" s="204"/>
      <c r="O215" s="204"/>
      <c r="P215" s="201"/>
      <c r="Q215" s="201"/>
    </row>
    <row r="216" spans="1:17" x14ac:dyDescent="0.2">
      <c r="A216" s="113"/>
      <c r="B216" s="200"/>
      <c r="C216" s="200"/>
      <c r="D216" s="201"/>
      <c r="E216" s="113"/>
      <c r="F216" s="113"/>
      <c r="G216" s="113"/>
      <c r="H216" s="113"/>
      <c r="I216" s="203"/>
      <c r="J216" s="203"/>
      <c r="K216" s="203"/>
      <c r="L216" s="203"/>
      <c r="M216" s="203"/>
      <c r="N216" s="204"/>
      <c r="O216" s="204"/>
      <c r="P216" s="201"/>
      <c r="Q216" s="201"/>
    </row>
    <row r="217" spans="1:17" x14ac:dyDescent="0.2">
      <c r="A217" s="113"/>
      <c r="B217" s="200"/>
      <c r="C217" s="200"/>
      <c r="D217" s="201"/>
      <c r="E217" s="113"/>
      <c r="F217" s="113"/>
      <c r="G217" s="113"/>
      <c r="H217" s="113"/>
      <c r="I217" s="203"/>
      <c r="J217" s="203"/>
      <c r="K217" s="203"/>
      <c r="L217" s="203"/>
      <c r="M217" s="203"/>
      <c r="N217" s="204"/>
      <c r="O217" s="204"/>
      <c r="P217" s="201"/>
      <c r="Q217" s="201"/>
    </row>
    <row r="218" spans="1:17" x14ac:dyDescent="0.2">
      <c r="A218" s="113"/>
      <c r="B218" s="200"/>
      <c r="C218" s="200"/>
      <c r="D218" s="201"/>
      <c r="E218" s="113"/>
      <c r="F218" s="113"/>
      <c r="G218" s="113"/>
      <c r="H218" s="113"/>
      <c r="I218" s="203"/>
      <c r="J218" s="203"/>
      <c r="K218" s="203"/>
      <c r="L218" s="203"/>
      <c r="M218" s="203"/>
      <c r="N218" s="204"/>
      <c r="O218" s="204"/>
      <c r="P218" s="201"/>
      <c r="Q218" s="201"/>
    </row>
    <row r="219" spans="1:17" x14ac:dyDescent="0.2">
      <c r="A219" s="113"/>
      <c r="B219" s="200"/>
      <c r="C219" s="200"/>
      <c r="D219" s="201"/>
      <c r="E219" s="113"/>
      <c r="F219" s="113"/>
      <c r="G219" s="113"/>
      <c r="H219" s="113"/>
      <c r="I219" s="203"/>
      <c r="J219" s="203"/>
      <c r="K219" s="203"/>
      <c r="L219" s="203"/>
      <c r="M219" s="203"/>
      <c r="N219" s="204"/>
      <c r="O219" s="204"/>
      <c r="P219" s="201"/>
      <c r="Q219" s="201"/>
    </row>
    <row r="220" spans="1:17" x14ac:dyDescent="0.2">
      <c r="A220" s="113"/>
      <c r="B220" s="200"/>
      <c r="C220" s="200"/>
      <c r="D220" s="201"/>
      <c r="E220" s="113"/>
      <c r="F220" s="113"/>
      <c r="G220" s="113"/>
      <c r="H220" s="113"/>
      <c r="I220" s="203"/>
      <c r="J220" s="203"/>
      <c r="K220" s="203"/>
      <c r="L220" s="203"/>
      <c r="M220" s="203"/>
      <c r="N220" s="204"/>
      <c r="O220" s="204"/>
      <c r="P220" s="201"/>
      <c r="Q220" s="201"/>
    </row>
    <row r="221" spans="1:17" x14ac:dyDescent="0.2">
      <c r="A221" s="113"/>
      <c r="B221" s="200"/>
      <c r="C221" s="200"/>
      <c r="D221" s="201"/>
      <c r="E221" s="113"/>
      <c r="F221" s="113"/>
      <c r="G221" s="113"/>
      <c r="H221" s="113"/>
      <c r="I221" s="203"/>
      <c r="J221" s="203"/>
      <c r="K221" s="203"/>
      <c r="L221" s="203"/>
      <c r="M221" s="203"/>
      <c r="N221" s="204"/>
      <c r="O221" s="204"/>
      <c r="P221" s="201"/>
      <c r="Q221" s="201"/>
    </row>
    <row r="222" spans="1:17" x14ac:dyDescent="0.2">
      <c r="A222" s="113"/>
      <c r="B222" s="200"/>
      <c r="C222" s="200"/>
      <c r="D222" s="201"/>
      <c r="E222" s="113"/>
      <c r="F222" s="113"/>
      <c r="G222" s="113"/>
      <c r="H222" s="113"/>
      <c r="I222" s="203"/>
      <c r="J222" s="203"/>
      <c r="K222" s="203"/>
      <c r="L222" s="203"/>
      <c r="M222" s="203"/>
      <c r="N222" s="204"/>
      <c r="O222" s="204"/>
      <c r="P222" s="201"/>
      <c r="Q222" s="201"/>
    </row>
    <row r="223" spans="1:17" x14ac:dyDescent="0.2">
      <c r="A223" s="113"/>
      <c r="B223" s="200"/>
      <c r="C223" s="200"/>
      <c r="D223" s="201"/>
      <c r="E223" s="113"/>
      <c r="F223" s="113"/>
      <c r="G223" s="113"/>
      <c r="H223" s="113"/>
      <c r="I223" s="203"/>
      <c r="J223" s="203"/>
      <c r="K223" s="203"/>
      <c r="L223" s="203"/>
      <c r="M223" s="203"/>
      <c r="N223" s="204"/>
      <c r="O223" s="204"/>
      <c r="P223" s="201"/>
      <c r="Q223" s="201"/>
    </row>
    <row r="224" spans="1:17" x14ac:dyDescent="0.2">
      <c r="A224" s="113"/>
      <c r="B224" s="200"/>
      <c r="C224" s="200"/>
      <c r="D224" s="201"/>
      <c r="E224" s="113"/>
      <c r="F224" s="113"/>
      <c r="G224" s="113"/>
      <c r="H224" s="113"/>
      <c r="I224" s="203"/>
      <c r="J224" s="203"/>
      <c r="K224" s="203"/>
      <c r="L224" s="203"/>
      <c r="M224" s="203"/>
      <c r="N224" s="204"/>
      <c r="O224" s="204"/>
      <c r="P224" s="201"/>
      <c r="Q224" s="201"/>
    </row>
    <row r="225" spans="1:17" x14ac:dyDescent="0.2">
      <c r="A225" s="113"/>
      <c r="B225" s="200"/>
      <c r="C225" s="200"/>
      <c r="D225" s="201"/>
      <c r="E225" s="113"/>
      <c r="F225" s="113"/>
      <c r="G225" s="113"/>
      <c r="H225" s="113"/>
      <c r="I225" s="203"/>
      <c r="J225" s="203"/>
      <c r="K225" s="203"/>
      <c r="L225" s="203"/>
      <c r="M225" s="203"/>
      <c r="N225" s="204"/>
      <c r="O225" s="204"/>
      <c r="P225" s="201"/>
      <c r="Q225" s="201"/>
    </row>
    <row r="226" spans="1:17" x14ac:dyDescent="0.2">
      <c r="A226" s="113"/>
      <c r="B226" s="200"/>
      <c r="C226" s="200"/>
      <c r="D226" s="201"/>
      <c r="E226" s="113"/>
      <c r="F226" s="113"/>
      <c r="G226" s="113"/>
      <c r="H226" s="113"/>
      <c r="I226" s="203"/>
      <c r="J226" s="203"/>
      <c r="K226" s="203"/>
      <c r="L226" s="203"/>
      <c r="M226" s="203"/>
      <c r="N226" s="204"/>
      <c r="O226" s="204"/>
      <c r="P226" s="201"/>
      <c r="Q226" s="201"/>
    </row>
    <row r="227" spans="1:17" x14ac:dyDescent="0.2">
      <c r="A227" s="113"/>
      <c r="B227" s="200"/>
      <c r="C227" s="200"/>
      <c r="D227" s="201"/>
      <c r="E227" s="113"/>
      <c r="F227" s="113"/>
      <c r="G227" s="113"/>
      <c r="H227" s="113"/>
      <c r="I227" s="203"/>
      <c r="J227" s="203"/>
      <c r="K227" s="203"/>
      <c r="L227" s="203"/>
      <c r="M227" s="203"/>
      <c r="N227" s="204"/>
      <c r="O227" s="204"/>
      <c r="P227" s="201"/>
      <c r="Q227" s="201"/>
    </row>
    <row r="228" spans="1:17" x14ac:dyDescent="0.2">
      <c r="A228" s="113"/>
      <c r="B228" s="200"/>
      <c r="C228" s="200"/>
      <c r="D228" s="201"/>
      <c r="E228" s="113"/>
      <c r="F228" s="113"/>
      <c r="G228" s="113"/>
      <c r="H228" s="113"/>
      <c r="I228" s="203"/>
      <c r="J228" s="203"/>
      <c r="K228" s="203"/>
      <c r="L228" s="203"/>
      <c r="M228" s="203"/>
      <c r="N228" s="204"/>
      <c r="O228" s="204"/>
      <c r="P228" s="201"/>
      <c r="Q228" s="201"/>
    </row>
    <row r="229" spans="1:17" x14ac:dyDescent="0.2">
      <c r="A229" s="113"/>
      <c r="B229" s="200"/>
      <c r="C229" s="200"/>
      <c r="D229" s="201"/>
      <c r="E229" s="113"/>
      <c r="F229" s="113"/>
      <c r="G229" s="113"/>
      <c r="H229" s="113"/>
      <c r="I229" s="203"/>
      <c r="J229" s="203"/>
      <c r="K229" s="203"/>
      <c r="L229" s="203"/>
      <c r="M229" s="203"/>
      <c r="N229" s="204"/>
      <c r="O229" s="204"/>
      <c r="P229" s="201"/>
      <c r="Q229" s="201"/>
    </row>
    <row r="230" spans="1:17" x14ac:dyDescent="0.2">
      <c r="A230" s="113"/>
      <c r="B230" s="200"/>
      <c r="C230" s="200"/>
      <c r="D230" s="201"/>
      <c r="E230" s="113"/>
      <c r="F230" s="113"/>
      <c r="G230" s="113"/>
      <c r="H230" s="113"/>
      <c r="I230" s="203"/>
      <c r="J230" s="203"/>
      <c r="K230" s="203"/>
      <c r="L230" s="203"/>
      <c r="M230" s="203"/>
      <c r="N230" s="204"/>
      <c r="O230" s="204"/>
      <c r="P230" s="201"/>
      <c r="Q230" s="201"/>
    </row>
    <row r="231" spans="1:17" x14ac:dyDescent="0.2">
      <c r="A231" s="113"/>
      <c r="B231" s="200"/>
      <c r="C231" s="200"/>
      <c r="D231" s="201"/>
      <c r="E231" s="113"/>
      <c r="F231" s="113"/>
      <c r="G231" s="113"/>
      <c r="H231" s="113"/>
      <c r="I231" s="203"/>
      <c r="J231" s="203"/>
      <c r="K231" s="203"/>
      <c r="L231" s="203"/>
      <c r="M231" s="203"/>
      <c r="N231" s="204"/>
      <c r="O231" s="204"/>
      <c r="P231" s="201"/>
      <c r="Q231" s="201"/>
    </row>
    <row r="232" spans="1:17" x14ac:dyDescent="0.2">
      <c r="A232" s="113"/>
      <c r="B232" s="200"/>
      <c r="C232" s="200"/>
      <c r="D232" s="201"/>
      <c r="E232" s="113"/>
      <c r="F232" s="113"/>
      <c r="G232" s="113"/>
      <c r="H232" s="113"/>
      <c r="I232" s="203"/>
      <c r="J232" s="203"/>
      <c r="K232" s="203"/>
      <c r="L232" s="203"/>
      <c r="M232" s="203"/>
      <c r="N232" s="204"/>
      <c r="O232" s="204"/>
      <c r="P232" s="201"/>
      <c r="Q232" s="201"/>
    </row>
    <row r="233" spans="1:17" x14ac:dyDescent="0.2">
      <c r="A233" s="113"/>
      <c r="B233" s="200"/>
      <c r="C233" s="200"/>
      <c r="D233" s="201"/>
      <c r="E233" s="113"/>
      <c r="F233" s="113"/>
      <c r="G233" s="113"/>
      <c r="H233" s="113"/>
      <c r="I233" s="203"/>
      <c r="J233" s="203"/>
      <c r="K233" s="203"/>
      <c r="L233" s="203"/>
      <c r="M233" s="203"/>
      <c r="N233" s="204"/>
      <c r="O233" s="204"/>
      <c r="P233" s="201"/>
      <c r="Q233" s="201"/>
    </row>
    <row r="234" spans="1:17" x14ac:dyDescent="0.2">
      <c r="A234" s="113"/>
      <c r="B234" s="200"/>
      <c r="C234" s="200"/>
      <c r="D234" s="201"/>
      <c r="E234" s="113"/>
      <c r="F234" s="113"/>
      <c r="G234" s="113"/>
      <c r="H234" s="113"/>
      <c r="I234" s="203"/>
      <c r="J234" s="203"/>
      <c r="K234" s="203"/>
      <c r="L234" s="203"/>
      <c r="M234" s="203"/>
      <c r="N234" s="204"/>
      <c r="O234" s="204"/>
      <c r="P234" s="201"/>
      <c r="Q234" s="201"/>
    </row>
    <row r="235" spans="1:17" x14ac:dyDescent="0.2">
      <c r="A235" s="113"/>
      <c r="B235" s="200"/>
      <c r="C235" s="200"/>
      <c r="D235" s="201"/>
      <c r="E235" s="113"/>
      <c r="F235" s="113"/>
      <c r="G235" s="113"/>
      <c r="H235" s="113"/>
      <c r="I235" s="203"/>
      <c r="J235" s="203"/>
      <c r="K235" s="203"/>
      <c r="L235" s="203"/>
      <c r="M235" s="203"/>
      <c r="N235" s="204"/>
      <c r="O235" s="204"/>
      <c r="P235" s="201"/>
      <c r="Q235" s="201"/>
    </row>
    <row r="236" spans="1:17" x14ac:dyDescent="0.2">
      <c r="A236" s="113"/>
      <c r="B236" s="200"/>
      <c r="C236" s="200"/>
      <c r="D236" s="201"/>
      <c r="E236" s="113"/>
      <c r="F236" s="113"/>
      <c r="G236" s="113"/>
      <c r="H236" s="113"/>
      <c r="I236" s="203"/>
      <c r="J236" s="203"/>
      <c r="K236" s="203"/>
      <c r="L236" s="203"/>
      <c r="M236" s="203"/>
      <c r="N236" s="204"/>
      <c r="O236" s="204"/>
      <c r="P236" s="201"/>
      <c r="Q236" s="201"/>
    </row>
    <row r="237" spans="1:17" x14ac:dyDescent="0.2">
      <c r="A237" s="113"/>
      <c r="B237" s="200"/>
      <c r="C237" s="200"/>
      <c r="D237" s="201"/>
      <c r="E237" s="113"/>
      <c r="F237" s="113"/>
      <c r="G237" s="113"/>
      <c r="H237" s="113"/>
      <c r="I237" s="203"/>
      <c r="J237" s="203"/>
      <c r="K237" s="203"/>
      <c r="L237" s="203"/>
      <c r="M237" s="203"/>
      <c r="N237" s="204"/>
      <c r="O237" s="204"/>
      <c r="P237" s="201"/>
      <c r="Q237" s="201"/>
    </row>
    <row r="238" spans="1:17" x14ac:dyDescent="0.2">
      <c r="A238" s="113"/>
      <c r="B238" s="200"/>
      <c r="C238" s="200"/>
      <c r="D238" s="201"/>
      <c r="E238" s="113"/>
      <c r="F238" s="113"/>
      <c r="G238" s="113"/>
      <c r="H238" s="113"/>
      <c r="I238" s="203"/>
      <c r="J238" s="203"/>
      <c r="K238" s="203"/>
      <c r="L238" s="203"/>
      <c r="M238" s="203"/>
      <c r="N238" s="204"/>
      <c r="O238" s="204"/>
      <c r="P238" s="201"/>
      <c r="Q238" s="201"/>
    </row>
    <row r="239" spans="1:17" x14ac:dyDescent="0.2">
      <c r="A239" s="113"/>
      <c r="B239" s="200"/>
      <c r="C239" s="200"/>
      <c r="D239" s="201"/>
      <c r="E239" s="113"/>
      <c r="F239" s="113"/>
      <c r="G239" s="113"/>
      <c r="H239" s="113"/>
      <c r="I239" s="203"/>
      <c r="J239" s="203"/>
      <c r="K239" s="203"/>
      <c r="L239" s="203"/>
      <c r="M239" s="203"/>
      <c r="N239" s="204"/>
      <c r="O239" s="204"/>
      <c r="P239" s="201"/>
      <c r="Q239" s="201"/>
    </row>
    <row r="240" spans="1:17" x14ac:dyDescent="0.2">
      <c r="A240" s="113"/>
      <c r="B240" s="200"/>
      <c r="C240" s="200"/>
      <c r="D240" s="201"/>
      <c r="E240" s="113"/>
      <c r="F240" s="113"/>
      <c r="G240" s="113"/>
      <c r="H240" s="113"/>
      <c r="I240" s="203"/>
      <c r="J240" s="203"/>
      <c r="K240" s="203"/>
      <c r="L240" s="203"/>
      <c r="M240" s="203"/>
      <c r="N240" s="204"/>
      <c r="O240" s="204"/>
      <c r="P240" s="201"/>
      <c r="Q240" s="201"/>
    </row>
    <row r="241" spans="1:17" x14ac:dyDescent="0.2">
      <c r="A241" s="113"/>
      <c r="B241" s="200"/>
      <c r="C241" s="200"/>
      <c r="D241" s="201"/>
      <c r="E241" s="113"/>
      <c r="F241" s="113"/>
      <c r="G241" s="113"/>
      <c r="H241" s="113"/>
      <c r="I241" s="203"/>
      <c r="J241" s="203"/>
      <c r="K241" s="203"/>
      <c r="L241" s="203"/>
      <c r="M241" s="203"/>
      <c r="N241" s="204"/>
      <c r="O241" s="204"/>
      <c r="P241" s="201"/>
      <c r="Q241" s="201"/>
    </row>
    <row r="242" spans="1:17" x14ac:dyDescent="0.2">
      <c r="A242" s="113"/>
      <c r="B242" s="200"/>
      <c r="C242" s="200"/>
      <c r="D242" s="201"/>
      <c r="E242" s="113"/>
      <c r="F242" s="113"/>
      <c r="G242" s="113"/>
      <c r="H242" s="113"/>
      <c r="I242" s="203"/>
      <c r="J242" s="203"/>
      <c r="K242" s="203"/>
      <c r="L242" s="203"/>
      <c r="M242" s="203"/>
      <c r="N242" s="204"/>
      <c r="O242" s="204"/>
      <c r="P242" s="201"/>
      <c r="Q242" s="201"/>
    </row>
    <row r="243" spans="1:17" x14ac:dyDescent="0.2">
      <c r="A243" s="113"/>
      <c r="B243" s="200"/>
      <c r="C243" s="200"/>
      <c r="D243" s="201"/>
      <c r="E243" s="113"/>
      <c r="F243" s="113"/>
      <c r="G243" s="113"/>
      <c r="H243" s="113"/>
      <c r="I243" s="203"/>
      <c r="J243" s="203"/>
      <c r="K243" s="203"/>
      <c r="L243" s="203"/>
      <c r="M243" s="203"/>
      <c r="N243" s="204"/>
      <c r="O243" s="204"/>
      <c r="P243" s="201"/>
      <c r="Q243" s="201"/>
    </row>
    <row r="244" spans="1:17" x14ac:dyDescent="0.2">
      <c r="A244" s="113"/>
      <c r="B244" s="200"/>
      <c r="C244" s="200"/>
      <c r="D244" s="201"/>
      <c r="E244" s="113"/>
      <c r="F244" s="113"/>
      <c r="G244" s="113"/>
      <c r="H244" s="113"/>
      <c r="I244" s="203"/>
      <c r="J244" s="203"/>
      <c r="K244" s="203"/>
      <c r="L244" s="203"/>
      <c r="M244" s="203"/>
      <c r="N244" s="204"/>
      <c r="O244" s="204"/>
      <c r="P244" s="201"/>
      <c r="Q244" s="201"/>
    </row>
    <row r="245" spans="1:17" x14ac:dyDescent="0.2">
      <c r="A245" s="113"/>
      <c r="B245" s="200"/>
      <c r="C245" s="200"/>
      <c r="D245" s="201"/>
      <c r="E245" s="113"/>
      <c r="F245" s="113"/>
      <c r="G245" s="113"/>
      <c r="H245" s="113"/>
      <c r="I245" s="203"/>
      <c r="J245" s="203"/>
      <c r="K245" s="203"/>
      <c r="L245" s="203"/>
      <c r="M245" s="203"/>
      <c r="N245" s="204"/>
      <c r="O245" s="204"/>
      <c r="P245" s="201"/>
      <c r="Q245" s="201"/>
    </row>
    <row r="246" spans="1:17" x14ac:dyDescent="0.2">
      <c r="A246" s="113"/>
      <c r="B246" s="200"/>
      <c r="C246" s="200"/>
      <c r="D246" s="201"/>
      <c r="E246" s="113"/>
      <c r="F246" s="113"/>
      <c r="G246" s="113"/>
      <c r="H246" s="113"/>
      <c r="I246" s="203"/>
      <c r="J246" s="203"/>
      <c r="K246" s="203"/>
      <c r="L246" s="203"/>
      <c r="M246" s="203"/>
      <c r="N246" s="204"/>
      <c r="O246" s="204"/>
      <c r="P246" s="201"/>
      <c r="Q246" s="201"/>
    </row>
    <row r="247" spans="1:17" x14ac:dyDescent="0.2">
      <c r="A247" s="113"/>
      <c r="B247" s="200"/>
      <c r="C247" s="200"/>
      <c r="D247" s="201"/>
      <c r="E247" s="113"/>
      <c r="F247" s="113"/>
      <c r="G247" s="113"/>
      <c r="H247" s="113"/>
      <c r="I247" s="203"/>
      <c r="J247" s="203"/>
      <c r="K247" s="203"/>
      <c r="L247" s="203"/>
      <c r="M247" s="203"/>
      <c r="N247" s="204"/>
      <c r="O247" s="204"/>
      <c r="P247" s="201"/>
      <c r="Q247" s="201"/>
    </row>
    <row r="248" spans="1:17" x14ac:dyDescent="0.2">
      <c r="A248" s="113"/>
      <c r="B248" s="200"/>
      <c r="C248" s="200"/>
      <c r="D248" s="201"/>
      <c r="E248" s="113"/>
      <c r="F248" s="113"/>
      <c r="G248" s="113"/>
      <c r="H248" s="113"/>
      <c r="I248" s="203"/>
      <c r="J248" s="203"/>
      <c r="K248" s="203"/>
      <c r="L248" s="203"/>
      <c r="M248" s="203"/>
      <c r="N248" s="204"/>
      <c r="O248" s="204"/>
      <c r="P248" s="201"/>
      <c r="Q248" s="201"/>
    </row>
    <row r="249" spans="1:17" x14ac:dyDescent="0.2">
      <c r="A249" s="113"/>
      <c r="B249" s="200"/>
      <c r="C249" s="200"/>
      <c r="D249" s="201"/>
      <c r="E249" s="113"/>
      <c r="F249" s="113"/>
      <c r="G249" s="113"/>
      <c r="H249" s="113"/>
      <c r="I249" s="203"/>
      <c r="J249" s="203"/>
      <c r="K249" s="203"/>
      <c r="L249" s="203"/>
      <c r="M249" s="203"/>
      <c r="N249" s="204"/>
      <c r="O249" s="204"/>
      <c r="P249" s="201"/>
      <c r="Q249" s="201"/>
    </row>
    <row r="250" spans="1:17" x14ac:dyDescent="0.2">
      <c r="A250" s="113"/>
      <c r="B250" s="200"/>
      <c r="C250" s="200"/>
      <c r="D250" s="201"/>
      <c r="E250" s="113"/>
      <c r="F250" s="113"/>
      <c r="G250" s="113"/>
      <c r="H250" s="113"/>
      <c r="I250" s="203"/>
      <c r="J250" s="203"/>
      <c r="K250" s="203"/>
      <c r="L250" s="203"/>
      <c r="M250" s="203"/>
      <c r="N250" s="204"/>
      <c r="O250" s="204"/>
      <c r="P250" s="201"/>
      <c r="Q250" s="201"/>
    </row>
    <row r="251" spans="1:17" x14ac:dyDescent="0.2">
      <c r="A251" s="113"/>
      <c r="B251" s="200"/>
      <c r="C251" s="200"/>
      <c r="D251" s="201"/>
      <c r="E251" s="113"/>
      <c r="F251" s="113"/>
      <c r="G251" s="113"/>
      <c r="H251" s="113"/>
      <c r="I251" s="203"/>
      <c r="J251" s="203"/>
      <c r="K251" s="203"/>
      <c r="L251" s="203"/>
      <c r="M251" s="203"/>
      <c r="N251" s="204"/>
      <c r="O251" s="204"/>
      <c r="P251" s="201"/>
      <c r="Q251" s="201"/>
    </row>
    <row r="252" spans="1:17" x14ac:dyDescent="0.2">
      <c r="A252" s="113"/>
      <c r="B252" s="200"/>
      <c r="C252" s="200"/>
      <c r="D252" s="201"/>
      <c r="E252" s="113"/>
      <c r="F252" s="113"/>
      <c r="G252" s="113"/>
      <c r="H252" s="113"/>
      <c r="I252" s="203"/>
      <c r="J252" s="203"/>
      <c r="K252" s="203"/>
      <c r="L252" s="203"/>
      <c r="M252" s="203"/>
      <c r="N252" s="204"/>
      <c r="O252" s="204"/>
      <c r="P252" s="201"/>
      <c r="Q252" s="201"/>
    </row>
    <row r="253" spans="1:17" x14ac:dyDescent="0.2">
      <c r="A253" s="113"/>
      <c r="B253" s="200"/>
      <c r="C253" s="200"/>
      <c r="D253" s="201"/>
      <c r="E253" s="113"/>
      <c r="F253" s="113"/>
      <c r="G253" s="113"/>
      <c r="H253" s="113"/>
      <c r="I253" s="203"/>
      <c r="J253" s="203"/>
      <c r="K253" s="203"/>
      <c r="L253" s="203"/>
      <c r="M253" s="203"/>
      <c r="N253" s="204"/>
      <c r="O253" s="204"/>
      <c r="P253" s="201"/>
      <c r="Q253" s="201"/>
    </row>
    <row r="254" spans="1:17" x14ac:dyDescent="0.2">
      <c r="A254" s="113"/>
      <c r="B254" s="200"/>
      <c r="C254" s="200"/>
      <c r="D254" s="201"/>
      <c r="E254" s="113"/>
      <c r="F254" s="113"/>
      <c r="G254" s="113"/>
      <c r="H254" s="113"/>
      <c r="I254" s="203"/>
      <c r="J254" s="203"/>
      <c r="K254" s="203"/>
      <c r="L254" s="203"/>
      <c r="M254" s="203"/>
      <c r="N254" s="204"/>
      <c r="O254" s="204"/>
      <c r="P254" s="201"/>
      <c r="Q254" s="201"/>
    </row>
    <row r="255" spans="1:17" x14ac:dyDescent="0.2">
      <c r="A255" s="113"/>
      <c r="B255" s="200"/>
      <c r="C255" s="200"/>
      <c r="D255" s="201"/>
      <c r="E255" s="113"/>
      <c r="F255" s="113"/>
      <c r="G255" s="113"/>
      <c r="H255" s="113"/>
      <c r="I255" s="203"/>
      <c r="J255" s="203"/>
      <c r="K255" s="203"/>
      <c r="L255" s="203"/>
      <c r="M255" s="203"/>
      <c r="N255" s="204"/>
      <c r="O255" s="204"/>
      <c r="P255" s="201"/>
      <c r="Q255" s="201"/>
    </row>
    <row r="256" spans="1:17" x14ac:dyDescent="0.2">
      <c r="A256" s="113"/>
      <c r="B256" s="200"/>
      <c r="C256" s="200"/>
      <c r="D256" s="201"/>
      <c r="E256" s="113"/>
      <c r="F256" s="113"/>
      <c r="G256" s="113"/>
      <c r="H256" s="113"/>
      <c r="I256" s="203"/>
      <c r="J256" s="203"/>
      <c r="K256" s="203"/>
      <c r="L256" s="203"/>
      <c r="M256" s="203"/>
      <c r="N256" s="204"/>
      <c r="O256" s="204"/>
      <c r="P256" s="201"/>
      <c r="Q256" s="201"/>
    </row>
    <row r="257" spans="1:17" x14ac:dyDescent="0.2">
      <c r="A257" s="113"/>
      <c r="B257" s="200"/>
      <c r="C257" s="200"/>
      <c r="D257" s="201"/>
      <c r="E257" s="113"/>
      <c r="F257" s="113"/>
      <c r="G257" s="113"/>
      <c r="H257" s="113"/>
      <c r="I257" s="203"/>
      <c r="J257" s="203"/>
      <c r="K257" s="203"/>
      <c r="L257" s="203"/>
      <c r="M257" s="203"/>
      <c r="N257" s="204"/>
      <c r="O257" s="204"/>
      <c r="P257" s="201"/>
      <c r="Q257" s="201"/>
    </row>
    <row r="258" spans="1:17" x14ac:dyDescent="0.2">
      <c r="A258" s="113"/>
      <c r="B258" s="200"/>
      <c r="C258" s="200"/>
      <c r="D258" s="201"/>
      <c r="E258" s="113"/>
      <c r="F258" s="113"/>
      <c r="G258" s="113"/>
      <c r="H258" s="113"/>
      <c r="I258" s="203"/>
      <c r="J258" s="203"/>
      <c r="K258" s="203"/>
      <c r="L258" s="203"/>
      <c r="M258" s="203"/>
      <c r="N258" s="204"/>
      <c r="O258" s="204"/>
      <c r="P258" s="201"/>
      <c r="Q258" s="201"/>
    </row>
    <row r="259" spans="1:17" x14ac:dyDescent="0.2">
      <c r="A259" s="113"/>
      <c r="B259" s="200"/>
      <c r="C259" s="200"/>
      <c r="D259" s="201"/>
      <c r="E259" s="113"/>
      <c r="F259" s="113"/>
      <c r="G259" s="113"/>
      <c r="H259" s="113"/>
      <c r="I259" s="203"/>
      <c r="J259" s="203"/>
      <c r="K259" s="203"/>
      <c r="L259" s="203"/>
      <c r="M259" s="203"/>
      <c r="N259" s="204"/>
      <c r="O259" s="204"/>
      <c r="P259" s="201"/>
      <c r="Q259" s="201"/>
    </row>
    <row r="260" spans="1:17" x14ac:dyDescent="0.2">
      <c r="A260" s="113"/>
      <c r="B260" s="200"/>
      <c r="C260" s="200"/>
      <c r="D260" s="201"/>
      <c r="E260" s="113"/>
      <c r="F260" s="113"/>
      <c r="G260" s="113"/>
      <c r="H260" s="113"/>
      <c r="I260" s="203"/>
      <c r="J260" s="203"/>
      <c r="K260" s="203"/>
      <c r="L260" s="203"/>
      <c r="M260" s="203"/>
      <c r="N260" s="204"/>
      <c r="O260" s="204"/>
      <c r="P260" s="201"/>
      <c r="Q260" s="201"/>
    </row>
    <row r="261" spans="1:17" x14ac:dyDescent="0.2">
      <c r="A261" s="113"/>
      <c r="B261" s="200"/>
      <c r="C261" s="200"/>
      <c r="D261" s="201"/>
      <c r="E261" s="113"/>
      <c r="F261" s="113"/>
      <c r="G261" s="113"/>
      <c r="H261" s="113"/>
      <c r="I261" s="203"/>
      <c r="J261" s="203"/>
      <c r="K261" s="203"/>
      <c r="L261" s="203"/>
      <c r="M261" s="203"/>
      <c r="N261" s="204"/>
      <c r="O261" s="204"/>
      <c r="P261" s="201"/>
      <c r="Q261" s="201"/>
    </row>
    <row r="262" spans="1:17" x14ac:dyDescent="0.2">
      <c r="A262" s="113"/>
      <c r="B262" s="200"/>
      <c r="C262" s="200"/>
      <c r="D262" s="201"/>
      <c r="E262" s="113"/>
      <c r="F262" s="113"/>
      <c r="G262" s="113"/>
      <c r="H262" s="113"/>
      <c r="I262" s="203"/>
      <c r="J262" s="203"/>
      <c r="K262" s="203"/>
      <c r="L262" s="203"/>
      <c r="M262" s="203"/>
      <c r="N262" s="204"/>
      <c r="O262" s="204"/>
      <c r="P262" s="201"/>
      <c r="Q262" s="201"/>
    </row>
    <row r="263" spans="1:17" x14ac:dyDescent="0.2">
      <c r="A263" s="113"/>
      <c r="B263" s="200"/>
      <c r="C263" s="200"/>
      <c r="D263" s="201"/>
      <c r="E263" s="113"/>
      <c r="F263" s="113"/>
      <c r="G263" s="113"/>
      <c r="H263" s="113"/>
      <c r="I263" s="203"/>
      <c r="J263" s="203"/>
      <c r="K263" s="203"/>
      <c r="L263" s="203"/>
      <c r="M263" s="203"/>
      <c r="N263" s="204"/>
      <c r="O263" s="204"/>
      <c r="P263" s="201"/>
      <c r="Q263" s="201"/>
    </row>
    <row r="264" spans="1:17" x14ac:dyDescent="0.2">
      <c r="A264" s="113"/>
      <c r="B264" s="200"/>
      <c r="C264" s="200"/>
      <c r="D264" s="201"/>
      <c r="E264" s="113"/>
      <c r="F264" s="113"/>
      <c r="G264" s="113"/>
      <c r="H264" s="113"/>
      <c r="I264" s="203"/>
      <c r="J264" s="203"/>
      <c r="K264" s="203"/>
      <c r="L264" s="203"/>
      <c r="M264" s="203"/>
      <c r="N264" s="204"/>
      <c r="O264" s="204"/>
      <c r="P264" s="201"/>
      <c r="Q264" s="201"/>
    </row>
    <row r="265" spans="1:17" x14ac:dyDescent="0.2">
      <c r="A265" s="113"/>
      <c r="B265" s="200"/>
      <c r="C265" s="200"/>
      <c r="D265" s="201"/>
      <c r="E265" s="113"/>
      <c r="F265" s="113"/>
      <c r="G265" s="113"/>
      <c r="H265" s="113"/>
      <c r="I265" s="203"/>
      <c r="J265" s="203"/>
      <c r="K265" s="203"/>
      <c r="L265" s="203"/>
      <c r="M265" s="203"/>
      <c r="N265" s="204"/>
      <c r="O265" s="204"/>
      <c r="P265" s="201"/>
      <c r="Q265" s="201"/>
    </row>
    <row r="266" spans="1:17" x14ac:dyDescent="0.2">
      <c r="A266" s="113"/>
      <c r="B266" s="200"/>
      <c r="C266" s="200"/>
      <c r="D266" s="201"/>
      <c r="E266" s="113"/>
      <c r="F266" s="113"/>
      <c r="G266" s="113"/>
      <c r="H266" s="113"/>
      <c r="I266" s="203"/>
      <c r="J266" s="203"/>
      <c r="K266" s="203"/>
      <c r="L266" s="203"/>
      <c r="M266" s="203"/>
      <c r="N266" s="204"/>
      <c r="O266" s="204"/>
      <c r="P266" s="201"/>
      <c r="Q266" s="201"/>
    </row>
    <row r="267" spans="1:17" x14ac:dyDescent="0.2">
      <c r="A267" s="113"/>
      <c r="B267" s="200"/>
      <c r="C267" s="200"/>
      <c r="D267" s="201"/>
      <c r="E267" s="113"/>
      <c r="F267" s="113"/>
      <c r="G267" s="113"/>
      <c r="H267" s="113"/>
      <c r="I267" s="203"/>
      <c r="J267" s="203"/>
      <c r="K267" s="203"/>
      <c r="L267" s="203"/>
      <c r="M267" s="203"/>
      <c r="N267" s="204"/>
      <c r="O267" s="204"/>
      <c r="P267" s="201"/>
      <c r="Q267" s="201"/>
    </row>
    <row r="268" spans="1:17" x14ac:dyDescent="0.2">
      <c r="A268" s="113"/>
      <c r="B268" s="200"/>
      <c r="C268" s="200"/>
      <c r="D268" s="201"/>
      <c r="E268" s="113"/>
      <c r="F268" s="113"/>
      <c r="G268" s="113"/>
      <c r="H268" s="113"/>
      <c r="I268" s="203"/>
      <c r="J268" s="203"/>
      <c r="K268" s="203"/>
      <c r="L268" s="203"/>
      <c r="M268" s="203"/>
      <c r="N268" s="204"/>
      <c r="O268" s="204"/>
      <c r="P268" s="201"/>
      <c r="Q268" s="201"/>
    </row>
    <row r="269" spans="1:17" x14ac:dyDescent="0.2">
      <c r="A269" s="113"/>
      <c r="B269" s="200"/>
      <c r="C269" s="200"/>
      <c r="D269" s="201"/>
      <c r="E269" s="113"/>
      <c r="F269" s="113"/>
      <c r="G269" s="113"/>
      <c r="H269" s="113"/>
      <c r="I269" s="203"/>
      <c r="J269" s="203"/>
      <c r="K269" s="203"/>
      <c r="L269" s="203"/>
      <c r="M269" s="203"/>
      <c r="N269" s="204"/>
      <c r="O269" s="204"/>
      <c r="P269" s="201"/>
      <c r="Q269" s="201"/>
    </row>
    <row r="270" spans="1:17" x14ac:dyDescent="0.2">
      <c r="A270" s="113"/>
      <c r="B270" s="200"/>
      <c r="C270" s="200"/>
      <c r="D270" s="201"/>
      <c r="E270" s="113"/>
      <c r="F270" s="113"/>
      <c r="G270" s="113"/>
      <c r="H270" s="113"/>
      <c r="I270" s="203"/>
      <c r="J270" s="203"/>
      <c r="K270" s="203"/>
      <c r="L270" s="203"/>
      <c r="M270" s="203"/>
      <c r="N270" s="204"/>
      <c r="O270" s="204"/>
      <c r="P270" s="201"/>
      <c r="Q270" s="201"/>
    </row>
    <row r="271" spans="1:17" x14ac:dyDescent="0.2">
      <c r="A271" s="113"/>
      <c r="B271" s="200"/>
      <c r="C271" s="200"/>
      <c r="D271" s="201"/>
      <c r="E271" s="113"/>
      <c r="F271" s="113"/>
      <c r="G271" s="113"/>
      <c r="H271" s="113"/>
      <c r="I271" s="203"/>
      <c r="J271" s="203"/>
      <c r="K271" s="203"/>
      <c r="L271" s="203"/>
      <c r="M271" s="203"/>
      <c r="N271" s="204"/>
      <c r="O271" s="204"/>
      <c r="P271" s="201"/>
      <c r="Q271" s="201"/>
    </row>
    <row r="272" spans="1:17" x14ac:dyDescent="0.2">
      <c r="A272" s="113"/>
      <c r="B272" s="200"/>
      <c r="C272" s="200"/>
      <c r="D272" s="201"/>
      <c r="E272" s="113"/>
      <c r="F272" s="113"/>
      <c r="G272" s="113"/>
      <c r="H272" s="113"/>
      <c r="I272" s="203"/>
      <c r="J272" s="203"/>
      <c r="K272" s="203"/>
      <c r="L272" s="203"/>
      <c r="M272" s="203"/>
      <c r="N272" s="204"/>
      <c r="O272" s="204"/>
      <c r="P272" s="201"/>
      <c r="Q272" s="201"/>
    </row>
    <row r="273" spans="1:17" x14ac:dyDescent="0.2">
      <c r="A273" s="113"/>
      <c r="B273" s="200"/>
      <c r="C273" s="200"/>
      <c r="D273" s="201"/>
      <c r="E273" s="113"/>
      <c r="F273" s="113"/>
      <c r="G273" s="113"/>
      <c r="H273" s="113"/>
      <c r="I273" s="203"/>
      <c r="J273" s="203"/>
      <c r="K273" s="203"/>
      <c r="L273" s="203"/>
      <c r="M273" s="203"/>
      <c r="N273" s="204"/>
      <c r="O273" s="204"/>
      <c r="P273" s="201"/>
      <c r="Q273" s="201"/>
    </row>
    <row r="274" spans="1:17" x14ac:dyDescent="0.2">
      <c r="A274" s="113"/>
      <c r="B274" s="200"/>
      <c r="C274" s="200"/>
      <c r="D274" s="201"/>
      <c r="E274" s="113"/>
      <c r="F274" s="113"/>
      <c r="G274" s="113"/>
      <c r="H274" s="113"/>
      <c r="I274" s="203"/>
      <c r="J274" s="203"/>
      <c r="K274" s="203"/>
      <c r="L274" s="203"/>
      <c r="M274" s="203"/>
      <c r="N274" s="204"/>
      <c r="O274" s="204"/>
      <c r="P274" s="201"/>
      <c r="Q274" s="201"/>
    </row>
    <row r="275" spans="1:17" x14ac:dyDescent="0.2">
      <c r="A275" s="113"/>
      <c r="B275" s="200"/>
      <c r="C275" s="200"/>
      <c r="D275" s="201"/>
      <c r="E275" s="113"/>
      <c r="F275" s="113"/>
      <c r="G275" s="113"/>
      <c r="H275" s="113"/>
      <c r="I275" s="203"/>
      <c r="J275" s="203"/>
      <c r="K275" s="203"/>
      <c r="L275" s="203"/>
      <c r="M275" s="203"/>
      <c r="N275" s="204"/>
      <c r="O275" s="204"/>
      <c r="P275" s="201"/>
      <c r="Q275" s="201"/>
    </row>
    <row r="276" spans="1:17" x14ac:dyDescent="0.2">
      <c r="A276" s="113"/>
      <c r="B276" s="200"/>
      <c r="C276" s="200"/>
      <c r="D276" s="201"/>
      <c r="E276" s="113"/>
      <c r="F276" s="113"/>
      <c r="G276" s="113"/>
      <c r="H276" s="113"/>
      <c r="I276" s="203"/>
      <c r="J276" s="203"/>
      <c r="K276" s="203"/>
      <c r="L276" s="203"/>
      <c r="M276" s="203"/>
      <c r="N276" s="204"/>
      <c r="O276" s="204"/>
      <c r="P276" s="201"/>
      <c r="Q276" s="201"/>
    </row>
    <row r="277" spans="1:17" x14ac:dyDescent="0.2">
      <c r="A277" s="113"/>
      <c r="B277" s="200"/>
      <c r="C277" s="200"/>
      <c r="D277" s="201"/>
      <c r="E277" s="113"/>
      <c r="F277" s="113"/>
      <c r="G277" s="113"/>
      <c r="H277" s="113"/>
      <c r="I277" s="203"/>
      <c r="J277" s="203"/>
      <c r="K277" s="203"/>
      <c r="L277" s="203"/>
      <c r="M277" s="203"/>
      <c r="N277" s="204"/>
      <c r="O277" s="204"/>
      <c r="P277" s="201"/>
      <c r="Q277" s="201"/>
    </row>
    <row r="278" spans="1:17" x14ac:dyDescent="0.2">
      <c r="A278" s="113"/>
      <c r="B278" s="200"/>
      <c r="C278" s="200"/>
      <c r="D278" s="201"/>
      <c r="E278" s="113"/>
      <c r="F278" s="113"/>
      <c r="G278" s="113"/>
      <c r="H278" s="113"/>
      <c r="I278" s="203"/>
      <c r="J278" s="203"/>
      <c r="K278" s="203"/>
      <c r="L278" s="203"/>
      <c r="M278" s="203"/>
      <c r="N278" s="204"/>
      <c r="O278" s="204"/>
      <c r="P278" s="201"/>
      <c r="Q278" s="201"/>
    </row>
    <row r="279" spans="1:17" x14ac:dyDescent="0.2">
      <c r="A279" s="113"/>
      <c r="B279" s="200"/>
      <c r="C279" s="200"/>
      <c r="D279" s="201"/>
      <c r="E279" s="113"/>
      <c r="F279" s="113"/>
      <c r="G279" s="113"/>
      <c r="H279" s="113"/>
      <c r="I279" s="203"/>
      <c r="J279" s="203"/>
      <c r="K279" s="203"/>
      <c r="L279" s="203"/>
      <c r="M279" s="203"/>
      <c r="N279" s="204"/>
      <c r="O279" s="204"/>
      <c r="P279" s="201"/>
      <c r="Q279" s="201"/>
    </row>
    <row r="280" spans="1:17" x14ac:dyDescent="0.2">
      <c r="A280" s="113"/>
      <c r="B280" s="200"/>
      <c r="C280" s="200"/>
      <c r="D280" s="201"/>
      <c r="E280" s="113"/>
      <c r="F280" s="113"/>
      <c r="G280" s="113"/>
      <c r="H280" s="113"/>
      <c r="I280" s="203"/>
      <c r="J280" s="203"/>
      <c r="K280" s="203"/>
      <c r="L280" s="203"/>
      <c r="M280" s="203"/>
      <c r="N280" s="204"/>
      <c r="O280" s="204"/>
      <c r="P280" s="201"/>
      <c r="Q280" s="201"/>
    </row>
    <row r="281" spans="1:17" x14ac:dyDescent="0.2">
      <c r="A281" s="113"/>
      <c r="B281" s="200"/>
      <c r="C281" s="200"/>
      <c r="D281" s="201"/>
      <c r="E281" s="113"/>
      <c r="F281" s="113"/>
      <c r="G281" s="113"/>
      <c r="H281" s="113"/>
      <c r="I281" s="203"/>
      <c r="J281" s="203"/>
      <c r="K281" s="203"/>
      <c r="L281" s="203"/>
      <c r="M281" s="203"/>
      <c r="N281" s="204"/>
      <c r="O281" s="204"/>
      <c r="P281" s="201"/>
      <c r="Q281" s="201"/>
    </row>
    <row r="282" spans="1:17" x14ac:dyDescent="0.2">
      <c r="A282" s="113"/>
      <c r="B282" s="200"/>
      <c r="C282" s="200"/>
      <c r="D282" s="201"/>
      <c r="E282" s="113"/>
      <c r="F282" s="113"/>
      <c r="G282" s="113"/>
      <c r="H282" s="113"/>
      <c r="I282" s="203"/>
      <c r="J282" s="203"/>
      <c r="K282" s="203"/>
      <c r="L282" s="203"/>
      <c r="M282" s="203"/>
      <c r="N282" s="204"/>
      <c r="O282" s="204"/>
      <c r="P282" s="201"/>
      <c r="Q282" s="201"/>
    </row>
    <row r="283" spans="1:17" x14ac:dyDescent="0.2">
      <c r="A283" s="113"/>
      <c r="B283" s="200"/>
      <c r="C283" s="200"/>
      <c r="D283" s="201"/>
      <c r="E283" s="113"/>
      <c r="F283" s="113"/>
      <c r="G283" s="113"/>
      <c r="H283" s="113"/>
      <c r="I283" s="203"/>
      <c r="J283" s="203"/>
      <c r="K283" s="203"/>
      <c r="L283" s="203"/>
      <c r="M283" s="203"/>
      <c r="N283" s="204"/>
      <c r="O283" s="204"/>
      <c r="P283" s="201"/>
      <c r="Q283" s="201"/>
    </row>
    <row r="284" spans="1:17" x14ac:dyDescent="0.2">
      <c r="A284" s="113"/>
      <c r="B284" s="200"/>
      <c r="C284" s="200"/>
      <c r="D284" s="201"/>
      <c r="E284" s="113"/>
      <c r="F284" s="113"/>
      <c r="G284" s="113"/>
      <c r="H284" s="113"/>
      <c r="I284" s="203"/>
      <c r="J284" s="203"/>
      <c r="K284" s="203"/>
      <c r="L284" s="203"/>
      <c r="M284" s="203"/>
      <c r="N284" s="204"/>
      <c r="O284" s="204"/>
      <c r="P284" s="201"/>
      <c r="Q284" s="201"/>
    </row>
    <row r="285" spans="1:17" x14ac:dyDescent="0.2">
      <c r="A285" s="113"/>
      <c r="B285" s="200"/>
      <c r="C285" s="200"/>
      <c r="D285" s="201"/>
      <c r="E285" s="113"/>
      <c r="F285" s="113"/>
      <c r="G285" s="113"/>
      <c r="H285" s="113"/>
      <c r="I285" s="203"/>
      <c r="J285" s="203"/>
      <c r="K285" s="203"/>
      <c r="L285" s="203"/>
      <c r="M285" s="203"/>
      <c r="N285" s="204"/>
      <c r="O285" s="204"/>
      <c r="P285" s="201"/>
      <c r="Q285" s="201"/>
    </row>
    <row r="286" spans="1:17" x14ac:dyDescent="0.2">
      <c r="A286" s="113"/>
      <c r="B286" s="200"/>
      <c r="C286" s="200"/>
      <c r="D286" s="201"/>
      <c r="E286" s="113"/>
      <c r="F286" s="113"/>
      <c r="G286" s="113"/>
      <c r="H286" s="113"/>
      <c r="I286" s="203"/>
      <c r="J286" s="203"/>
      <c r="K286" s="203"/>
      <c r="L286" s="203"/>
      <c r="M286" s="203"/>
      <c r="N286" s="204"/>
      <c r="O286" s="204"/>
      <c r="P286" s="201"/>
      <c r="Q286" s="201"/>
    </row>
    <row r="287" spans="1:17" x14ac:dyDescent="0.2">
      <c r="A287" s="113"/>
      <c r="B287" s="200"/>
      <c r="C287" s="200"/>
      <c r="D287" s="201"/>
      <c r="E287" s="113"/>
      <c r="F287" s="113"/>
      <c r="G287" s="113"/>
      <c r="H287" s="113"/>
      <c r="I287" s="203"/>
      <c r="J287" s="203"/>
      <c r="K287" s="203"/>
      <c r="L287" s="203"/>
      <c r="M287" s="203"/>
      <c r="N287" s="204"/>
      <c r="O287" s="204"/>
      <c r="P287" s="201"/>
      <c r="Q287" s="201"/>
    </row>
    <row r="288" spans="1:17" x14ac:dyDescent="0.2">
      <c r="A288" s="113"/>
      <c r="B288" s="200"/>
      <c r="C288" s="200"/>
      <c r="D288" s="201"/>
      <c r="E288" s="113"/>
      <c r="F288" s="113"/>
      <c r="G288" s="113"/>
      <c r="H288" s="113"/>
      <c r="I288" s="203"/>
      <c r="J288" s="203"/>
      <c r="K288" s="203"/>
      <c r="L288" s="203"/>
      <c r="M288" s="203"/>
      <c r="N288" s="204"/>
      <c r="O288" s="204"/>
      <c r="P288" s="201"/>
      <c r="Q288" s="201"/>
    </row>
    <row r="289" spans="1:17" x14ac:dyDescent="0.2">
      <c r="A289" s="113"/>
      <c r="B289" s="200"/>
      <c r="C289" s="200"/>
      <c r="D289" s="201"/>
      <c r="E289" s="113"/>
      <c r="F289" s="113"/>
      <c r="G289" s="113"/>
      <c r="H289" s="113"/>
      <c r="I289" s="203"/>
      <c r="J289" s="203"/>
      <c r="K289" s="203"/>
      <c r="L289" s="203"/>
      <c r="M289" s="203"/>
      <c r="N289" s="204"/>
      <c r="O289" s="204"/>
      <c r="P289" s="201"/>
      <c r="Q289" s="201"/>
    </row>
    <row r="290" spans="1:17" x14ac:dyDescent="0.2">
      <c r="A290" s="113"/>
      <c r="B290" s="200"/>
      <c r="C290" s="200"/>
      <c r="D290" s="201"/>
      <c r="E290" s="113"/>
      <c r="F290" s="113"/>
      <c r="G290" s="113"/>
      <c r="H290" s="113"/>
      <c r="I290" s="203"/>
      <c r="J290" s="203"/>
      <c r="K290" s="203"/>
      <c r="L290" s="203"/>
      <c r="M290" s="203"/>
      <c r="N290" s="204"/>
      <c r="O290" s="204"/>
      <c r="P290" s="201"/>
      <c r="Q290" s="201"/>
    </row>
    <row r="291" spans="1:17" x14ac:dyDescent="0.2">
      <c r="A291" s="113"/>
      <c r="B291" s="200"/>
      <c r="C291" s="200"/>
      <c r="D291" s="201"/>
      <c r="E291" s="113"/>
      <c r="F291" s="113"/>
      <c r="G291" s="113"/>
      <c r="H291" s="113"/>
      <c r="I291" s="203"/>
      <c r="J291" s="203"/>
      <c r="K291" s="203"/>
      <c r="L291" s="203"/>
      <c r="M291" s="203"/>
      <c r="N291" s="204"/>
      <c r="O291" s="204"/>
      <c r="P291" s="201"/>
      <c r="Q291" s="201"/>
    </row>
    <row r="292" spans="1:17" x14ac:dyDescent="0.2">
      <c r="A292" s="113"/>
      <c r="B292" s="200"/>
      <c r="C292" s="200"/>
      <c r="D292" s="201"/>
      <c r="E292" s="113"/>
      <c r="F292" s="113"/>
      <c r="G292" s="113"/>
      <c r="H292" s="113"/>
      <c r="I292" s="203"/>
      <c r="J292" s="203"/>
      <c r="K292" s="203"/>
      <c r="L292" s="203"/>
      <c r="M292" s="203"/>
      <c r="N292" s="204"/>
      <c r="O292" s="204"/>
      <c r="P292" s="201"/>
      <c r="Q292" s="201"/>
    </row>
    <row r="293" spans="1:17" x14ac:dyDescent="0.2">
      <c r="A293" s="113"/>
      <c r="B293" s="200"/>
      <c r="C293" s="200"/>
      <c r="D293" s="201"/>
      <c r="E293" s="113"/>
      <c r="F293" s="113"/>
      <c r="G293" s="113"/>
      <c r="H293" s="113"/>
      <c r="I293" s="203"/>
      <c r="J293" s="203"/>
      <c r="K293" s="203"/>
      <c r="L293" s="203"/>
      <c r="M293" s="203"/>
      <c r="N293" s="204"/>
      <c r="O293" s="204"/>
      <c r="P293" s="201"/>
      <c r="Q293" s="201"/>
    </row>
    <row r="294" spans="1:17" x14ac:dyDescent="0.2">
      <c r="A294" s="113"/>
      <c r="B294" s="200"/>
      <c r="C294" s="200"/>
      <c r="D294" s="201"/>
      <c r="E294" s="113"/>
      <c r="F294" s="113"/>
      <c r="G294" s="113"/>
      <c r="H294" s="113"/>
      <c r="I294" s="203"/>
      <c r="J294" s="203"/>
      <c r="K294" s="203"/>
      <c r="L294" s="203"/>
      <c r="M294" s="203"/>
      <c r="N294" s="204"/>
      <c r="O294" s="204"/>
      <c r="P294" s="201"/>
      <c r="Q294" s="201"/>
    </row>
    <row r="295" spans="1:17" x14ac:dyDescent="0.2">
      <c r="A295" s="113"/>
      <c r="B295" s="200"/>
      <c r="C295" s="200"/>
      <c r="D295" s="201"/>
      <c r="E295" s="113"/>
      <c r="F295" s="113"/>
      <c r="G295" s="113"/>
      <c r="H295" s="113"/>
      <c r="I295" s="203"/>
      <c r="J295" s="203"/>
      <c r="K295" s="203"/>
      <c r="L295" s="203"/>
      <c r="M295" s="203"/>
      <c r="N295" s="204"/>
      <c r="O295" s="204"/>
      <c r="P295" s="201"/>
      <c r="Q295" s="201"/>
    </row>
    <row r="296" spans="1:17" x14ac:dyDescent="0.2">
      <c r="A296" s="113"/>
      <c r="B296" s="200"/>
      <c r="C296" s="200"/>
      <c r="D296" s="201"/>
      <c r="E296" s="113"/>
      <c r="F296" s="113"/>
      <c r="G296" s="113"/>
      <c r="H296" s="113"/>
      <c r="I296" s="203"/>
      <c r="J296" s="203"/>
      <c r="K296" s="203"/>
      <c r="L296" s="203"/>
      <c r="M296" s="203"/>
      <c r="N296" s="204"/>
      <c r="O296" s="204"/>
      <c r="P296" s="201"/>
      <c r="Q296" s="201"/>
    </row>
    <row r="297" spans="1:17" x14ac:dyDescent="0.2">
      <c r="A297" s="113"/>
      <c r="B297" s="200"/>
      <c r="C297" s="200"/>
      <c r="D297" s="201"/>
      <c r="E297" s="113"/>
      <c r="F297" s="113"/>
      <c r="G297" s="113"/>
      <c r="H297" s="113"/>
      <c r="I297" s="203"/>
      <c r="J297" s="203"/>
      <c r="K297" s="203"/>
      <c r="L297" s="203"/>
      <c r="M297" s="203"/>
      <c r="N297" s="204"/>
      <c r="O297" s="204"/>
      <c r="P297" s="201"/>
      <c r="Q297" s="201"/>
    </row>
    <row r="298" spans="1:17" x14ac:dyDescent="0.2">
      <c r="A298" s="113"/>
      <c r="B298" s="200"/>
      <c r="C298" s="200"/>
      <c r="D298" s="201"/>
      <c r="E298" s="113"/>
      <c r="F298" s="113"/>
      <c r="G298" s="113"/>
      <c r="H298" s="113"/>
      <c r="I298" s="203"/>
      <c r="J298" s="203"/>
      <c r="K298" s="203"/>
      <c r="L298" s="203"/>
      <c r="M298" s="203"/>
      <c r="N298" s="204"/>
      <c r="O298" s="204"/>
      <c r="P298" s="201"/>
      <c r="Q298" s="201"/>
    </row>
    <row r="299" spans="1:17" x14ac:dyDescent="0.2">
      <c r="A299" s="113"/>
      <c r="B299" s="200"/>
      <c r="C299" s="200"/>
      <c r="D299" s="201"/>
      <c r="E299" s="113"/>
      <c r="F299" s="113"/>
      <c r="G299" s="113"/>
      <c r="H299" s="113"/>
      <c r="I299" s="203"/>
      <c r="J299" s="203"/>
      <c r="K299" s="203"/>
      <c r="L299" s="203"/>
      <c r="M299" s="203"/>
      <c r="N299" s="204"/>
      <c r="O299" s="204"/>
      <c r="P299" s="201"/>
      <c r="Q299" s="201"/>
    </row>
    <row r="300" spans="1:17" x14ac:dyDescent="0.2">
      <c r="A300" s="113"/>
      <c r="B300" s="200"/>
      <c r="C300" s="200"/>
      <c r="D300" s="201"/>
      <c r="E300" s="113"/>
      <c r="F300" s="113"/>
      <c r="G300" s="113"/>
      <c r="H300" s="113"/>
      <c r="I300" s="203"/>
      <c r="J300" s="203"/>
      <c r="K300" s="203"/>
      <c r="L300" s="203"/>
      <c r="M300" s="203"/>
      <c r="N300" s="204"/>
      <c r="O300" s="204"/>
      <c r="P300" s="201"/>
      <c r="Q300" s="201"/>
    </row>
    <row r="301" spans="1:17" x14ac:dyDescent="0.2">
      <c r="A301" s="113"/>
      <c r="B301" s="200"/>
      <c r="C301" s="200"/>
      <c r="D301" s="201"/>
      <c r="E301" s="113"/>
      <c r="F301" s="113"/>
      <c r="G301" s="113"/>
      <c r="H301" s="113"/>
      <c r="I301" s="203"/>
      <c r="J301" s="203"/>
      <c r="K301" s="203"/>
      <c r="L301" s="203"/>
      <c r="M301" s="203"/>
      <c r="N301" s="204"/>
      <c r="O301" s="204"/>
      <c r="P301" s="201"/>
      <c r="Q301" s="201"/>
    </row>
    <row r="302" spans="1:17" x14ac:dyDescent="0.2">
      <c r="A302" s="113"/>
      <c r="B302" s="200"/>
      <c r="C302" s="200"/>
      <c r="D302" s="201"/>
      <c r="E302" s="113"/>
      <c r="F302" s="113"/>
      <c r="G302" s="113"/>
      <c r="H302" s="113"/>
      <c r="I302" s="203"/>
      <c r="J302" s="203"/>
      <c r="K302" s="203"/>
      <c r="L302" s="203"/>
      <c r="M302" s="203"/>
      <c r="N302" s="204"/>
      <c r="O302" s="204"/>
      <c r="P302" s="201"/>
      <c r="Q302" s="201"/>
    </row>
    <row r="303" spans="1:17" x14ac:dyDescent="0.2">
      <c r="A303" s="113"/>
      <c r="B303" s="200"/>
      <c r="C303" s="200"/>
      <c r="D303" s="201"/>
      <c r="E303" s="113"/>
      <c r="F303" s="113"/>
      <c r="G303" s="113"/>
      <c r="H303" s="113"/>
      <c r="I303" s="203"/>
      <c r="J303" s="203"/>
      <c r="K303" s="203"/>
      <c r="L303" s="203"/>
      <c r="M303" s="203"/>
      <c r="N303" s="204"/>
      <c r="O303" s="204"/>
      <c r="P303" s="201"/>
      <c r="Q303" s="201"/>
    </row>
    <row r="304" spans="1:17" x14ac:dyDescent="0.2">
      <c r="A304" s="113"/>
      <c r="B304" s="200"/>
      <c r="C304" s="200"/>
      <c r="D304" s="201"/>
      <c r="E304" s="113"/>
      <c r="F304" s="113"/>
      <c r="G304" s="113"/>
      <c r="H304" s="113"/>
      <c r="I304" s="203"/>
      <c r="J304" s="203"/>
      <c r="K304" s="203"/>
      <c r="L304" s="203"/>
      <c r="M304" s="203"/>
      <c r="N304" s="204"/>
      <c r="O304" s="204"/>
      <c r="P304" s="201"/>
      <c r="Q304" s="201"/>
    </row>
    <row r="305" spans="1:17" x14ac:dyDescent="0.2">
      <c r="A305" s="113"/>
      <c r="B305" s="200"/>
      <c r="C305" s="200"/>
      <c r="D305" s="201"/>
      <c r="E305" s="113"/>
      <c r="F305" s="113"/>
      <c r="G305" s="113"/>
      <c r="H305" s="113"/>
      <c r="I305" s="203"/>
      <c r="J305" s="203"/>
      <c r="K305" s="203"/>
      <c r="L305" s="203"/>
      <c r="M305" s="203"/>
      <c r="N305" s="204"/>
      <c r="O305" s="204"/>
      <c r="P305" s="201"/>
      <c r="Q305" s="201"/>
    </row>
    <row r="306" spans="1:17" x14ac:dyDescent="0.2">
      <c r="A306" s="113"/>
      <c r="B306" s="200"/>
      <c r="C306" s="200"/>
      <c r="D306" s="201"/>
      <c r="E306" s="113"/>
      <c r="F306" s="113"/>
      <c r="G306" s="113"/>
      <c r="H306" s="113"/>
      <c r="I306" s="203"/>
      <c r="J306" s="203"/>
      <c r="K306" s="203"/>
      <c r="L306" s="203"/>
      <c r="M306" s="203"/>
      <c r="N306" s="204"/>
      <c r="O306" s="204"/>
      <c r="P306" s="201"/>
      <c r="Q306" s="201"/>
    </row>
    <row r="307" spans="1:17" x14ac:dyDescent="0.2">
      <c r="A307" s="113"/>
      <c r="B307" s="200"/>
      <c r="C307" s="200"/>
      <c r="D307" s="201"/>
      <c r="E307" s="113"/>
      <c r="F307" s="113"/>
      <c r="G307" s="113"/>
      <c r="H307" s="113"/>
      <c r="I307" s="203"/>
      <c r="J307" s="203"/>
      <c r="K307" s="203"/>
      <c r="L307" s="203"/>
      <c r="M307" s="203"/>
      <c r="N307" s="204"/>
      <c r="O307" s="204"/>
      <c r="P307" s="201"/>
      <c r="Q307" s="201"/>
    </row>
    <row r="308" spans="1:17" x14ac:dyDescent="0.2">
      <c r="A308" s="113"/>
      <c r="B308" s="200"/>
      <c r="C308" s="200"/>
      <c r="D308" s="201"/>
      <c r="E308" s="113"/>
      <c r="F308" s="113"/>
      <c r="G308" s="113"/>
      <c r="H308" s="113"/>
      <c r="I308" s="203"/>
      <c r="J308" s="203"/>
      <c r="K308" s="203"/>
      <c r="L308" s="203"/>
      <c r="M308" s="203"/>
      <c r="N308" s="204"/>
      <c r="O308" s="204"/>
      <c r="P308" s="201"/>
      <c r="Q308" s="201"/>
    </row>
    <row r="309" spans="1:17" x14ac:dyDescent="0.2">
      <c r="A309" s="113"/>
      <c r="B309" s="200"/>
      <c r="C309" s="200"/>
      <c r="D309" s="201"/>
      <c r="E309" s="113"/>
      <c r="F309" s="113"/>
      <c r="G309" s="113"/>
      <c r="H309" s="113"/>
      <c r="I309" s="203"/>
      <c r="J309" s="203"/>
      <c r="K309" s="203"/>
      <c r="L309" s="203"/>
      <c r="M309" s="203"/>
      <c r="N309" s="204"/>
      <c r="O309" s="204"/>
      <c r="P309" s="201"/>
      <c r="Q309" s="201"/>
    </row>
    <row r="310" spans="1:17" x14ac:dyDescent="0.2">
      <c r="A310" s="113"/>
      <c r="B310" s="200"/>
      <c r="C310" s="200"/>
      <c r="D310" s="201"/>
      <c r="E310" s="113"/>
      <c r="F310" s="113"/>
      <c r="G310" s="113"/>
      <c r="H310" s="113"/>
      <c r="I310" s="203"/>
      <c r="J310" s="203"/>
      <c r="K310" s="203"/>
      <c r="L310" s="203"/>
      <c r="M310" s="203"/>
      <c r="N310" s="204"/>
      <c r="O310" s="204"/>
      <c r="P310" s="201"/>
      <c r="Q310" s="201"/>
    </row>
    <row r="311" spans="1:17" x14ac:dyDescent="0.2">
      <c r="A311" s="113"/>
      <c r="B311" s="200"/>
      <c r="C311" s="200"/>
      <c r="D311" s="201"/>
      <c r="E311" s="113"/>
      <c r="F311" s="113"/>
      <c r="G311" s="113"/>
      <c r="H311" s="113"/>
      <c r="I311" s="203"/>
      <c r="J311" s="203"/>
      <c r="K311" s="203"/>
      <c r="L311" s="203"/>
      <c r="M311" s="203"/>
      <c r="N311" s="204"/>
      <c r="O311" s="204"/>
      <c r="P311" s="201"/>
      <c r="Q311" s="201"/>
    </row>
    <row r="312" spans="1:17" x14ac:dyDescent="0.2">
      <c r="A312" s="113"/>
      <c r="B312" s="200"/>
      <c r="C312" s="200"/>
      <c r="D312" s="201"/>
      <c r="E312" s="113"/>
      <c r="F312" s="113"/>
      <c r="G312" s="113"/>
      <c r="H312" s="113"/>
      <c r="I312" s="203"/>
      <c r="J312" s="203"/>
      <c r="K312" s="203"/>
      <c r="L312" s="203"/>
      <c r="M312" s="203"/>
      <c r="N312" s="204"/>
      <c r="O312" s="204"/>
      <c r="P312" s="201"/>
      <c r="Q312" s="201"/>
    </row>
    <row r="313" spans="1:17" x14ac:dyDescent="0.2">
      <c r="A313" s="113"/>
      <c r="B313" s="200"/>
      <c r="C313" s="200"/>
      <c r="D313" s="201"/>
      <c r="E313" s="113"/>
      <c r="F313" s="113"/>
      <c r="G313" s="113"/>
      <c r="H313" s="113"/>
      <c r="I313" s="203"/>
      <c r="J313" s="203"/>
      <c r="K313" s="203"/>
      <c r="L313" s="203"/>
      <c r="M313" s="203"/>
      <c r="N313" s="204"/>
      <c r="O313" s="204"/>
      <c r="P313" s="201"/>
      <c r="Q313" s="201"/>
    </row>
    <row r="314" spans="1:17" x14ac:dyDescent="0.2">
      <c r="A314" s="113"/>
      <c r="B314" s="200"/>
      <c r="C314" s="200"/>
      <c r="D314" s="201"/>
      <c r="E314" s="113"/>
      <c r="F314" s="113"/>
      <c r="G314" s="113"/>
      <c r="H314" s="113"/>
      <c r="I314" s="203"/>
      <c r="J314" s="203"/>
      <c r="K314" s="203"/>
      <c r="L314" s="203"/>
      <c r="M314" s="203"/>
      <c r="N314" s="204"/>
      <c r="O314" s="204"/>
      <c r="P314" s="201"/>
      <c r="Q314" s="201"/>
    </row>
    <row r="315" spans="1:17" x14ac:dyDescent="0.2">
      <c r="A315" s="113"/>
      <c r="B315" s="200"/>
      <c r="C315" s="200"/>
      <c r="D315" s="201"/>
      <c r="E315" s="113"/>
      <c r="F315" s="113"/>
      <c r="G315" s="113"/>
      <c r="H315" s="113"/>
      <c r="I315" s="203"/>
      <c r="J315" s="203"/>
      <c r="K315" s="203"/>
      <c r="L315" s="203"/>
      <c r="M315" s="203"/>
      <c r="N315" s="204"/>
      <c r="O315" s="204"/>
      <c r="P315" s="201"/>
      <c r="Q315" s="201"/>
    </row>
    <row r="316" spans="1:17" x14ac:dyDescent="0.2">
      <c r="A316" s="113"/>
      <c r="B316" s="200"/>
      <c r="C316" s="200"/>
      <c r="D316" s="201"/>
      <c r="E316" s="113"/>
      <c r="F316" s="113"/>
      <c r="G316" s="113"/>
      <c r="H316" s="113"/>
      <c r="I316" s="203"/>
      <c r="J316" s="203"/>
      <c r="K316" s="203"/>
      <c r="L316" s="203"/>
      <c r="M316" s="203"/>
      <c r="N316" s="204"/>
      <c r="O316" s="204"/>
      <c r="P316" s="201"/>
      <c r="Q316" s="201"/>
    </row>
    <row r="317" spans="1:17" x14ac:dyDescent="0.2">
      <c r="A317" s="113"/>
      <c r="B317" s="200"/>
      <c r="C317" s="200"/>
      <c r="D317" s="201"/>
      <c r="E317" s="113"/>
      <c r="F317" s="113"/>
      <c r="G317" s="113"/>
      <c r="H317" s="113"/>
      <c r="I317" s="203"/>
      <c r="J317" s="203"/>
      <c r="K317" s="203"/>
      <c r="L317" s="203"/>
      <c r="M317" s="203"/>
      <c r="N317" s="204"/>
      <c r="O317" s="204"/>
      <c r="P317" s="201"/>
      <c r="Q317" s="201"/>
    </row>
    <row r="318" spans="1:17" x14ac:dyDescent="0.2">
      <c r="A318" s="113"/>
      <c r="B318" s="200"/>
      <c r="C318" s="200"/>
      <c r="D318" s="201"/>
      <c r="E318" s="113"/>
      <c r="F318" s="113"/>
      <c r="G318" s="113"/>
      <c r="H318" s="113"/>
      <c r="I318" s="203"/>
      <c r="J318" s="203"/>
      <c r="K318" s="203"/>
      <c r="L318" s="203"/>
      <c r="M318" s="203"/>
      <c r="N318" s="204"/>
      <c r="O318" s="204"/>
      <c r="P318" s="201"/>
      <c r="Q318" s="201"/>
    </row>
    <row r="319" spans="1:17" x14ac:dyDescent="0.2">
      <c r="A319" s="113"/>
      <c r="B319" s="200"/>
      <c r="C319" s="200"/>
      <c r="D319" s="201"/>
      <c r="E319" s="113"/>
      <c r="F319" s="113"/>
      <c r="G319" s="113"/>
      <c r="H319" s="113"/>
      <c r="I319" s="203"/>
      <c r="J319" s="203"/>
      <c r="K319" s="203"/>
      <c r="L319" s="203"/>
      <c r="M319" s="203"/>
      <c r="N319" s="204"/>
      <c r="O319" s="204"/>
      <c r="P319" s="201"/>
      <c r="Q319" s="201"/>
    </row>
    <row r="320" spans="1:17" x14ac:dyDescent="0.2">
      <c r="A320" s="113"/>
      <c r="B320" s="200"/>
      <c r="C320" s="200"/>
      <c r="D320" s="201"/>
      <c r="E320" s="113"/>
      <c r="F320" s="113"/>
      <c r="G320" s="113"/>
      <c r="H320" s="113"/>
      <c r="I320" s="203"/>
      <c r="J320" s="203"/>
      <c r="K320" s="203"/>
      <c r="L320" s="203"/>
      <c r="M320" s="203"/>
      <c r="N320" s="204"/>
      <c r="O320" s="204"/>
      <c r="P320" s="201"/>
      <c r="Q320" s="201"/>
    </row>
    <row r="321" spans="1:17" x14ac:dyDescent="0.2">
      <c r="A321" s="113"/>
      <c r="B321" s="200"/>
      <c r="C321" s="200"/>
      <c r="D321" s="201"/>
      <c r="E321" s="113"/>
      <c r="F321" s="113"/>
      <c r="G321" s="113"/>
      <c r="H321" s="113"/>
      <c r="I321" s="203"/>
      <c r="J321" s="203"/>
      <c r="K321" s="203"/>
      <c r="L321" s="203"/>
      <c r="M321" s="203"/>
      <c r="N321" s="204"/>
      <c r="O321" s="204"/>
      <c r="P321" s="201"/>
      <c r="Q321" s="201"/>
    </row>
    <row r="322" spans="1:17" x14ac:dyDescent="0.2">
      <c r="A322" s="113"/>
      <c r="B322" s="200"/>
      <c r="C322" s="200"/>
      <c r="D322" s="201"/>
      <c r="E322" s="113"/>
      <c r="F322" s="113"/>
      <c r="G322" s="113"/>
      <c r="H322" s="113"/>
      <c r="I322" s="203"/>
      <c r="J322" s="203"/>
      <c r="K322" s="203"/>
      <c r="L322" s="203"/>
      <c r="M322" s="203"/>
      <c r="N322" s="204"/>
      <c r="O322" s="204"/>
      <c r="P322" s="201"/>
      <c r="Q322" s="201"/>
    </row>
    <row r="323" spans="1:17" x14ac:dyDescent="0.2">
      <c r="A323" s="113"/>
      <c r="B323" s="200"/>
      <c r="C323" s="200"/>
      <c r="D323" s="201"/>
      <c r="E323" s="113"/>
      <c r="F323" s="113"/>
      <c r="G323" s="113"/>
      <c r="H323" s="113"/>
      <c r="I323" s="203"/>
      <c r="J323" s="203"/>
      <c r="K323" s="203"/>
      <c r="L323" s="203"/>
      <c r="M323" s="203"/>
      <c r="N323" s="204"/>
      <c r="O323" s="204"/>
      <c r="P323" s="201"/>
      <c r="Q323" s="201"/>
    </row>
    <row r="324" spans="1:17" x14ac:dyDescent="0.2">
      <c r="A324" s="113"/>
      <c r="B324" s="200"/>
      <c r="C324" s="200"/>
      <c r="D324" s="201"/>
      <c r="E324" s="113"/>
      <c r="F324" s="113"/>
      <c r="G324" s="113"/>
      <c r="H324" s="113"/>
      <c r="I324" s="203"/>
      <c r="J324" s="203"/>
      <c r="K324" s="203"/>
      <c r="L324" s="203"/>
      <c r="M324" s="203"/>
      <c r="N324" s="204"/>
      <c r="O324" s="204"/>
      <c r="P324" s="201"/>
      <c r="Q324" s="201"/>
    </row>
    <row r="325" spans="1:17" x14ac:dyDescent="0.2">
      <c r="A325" s="113"/>
      <c r="B325" s="200"/>
      <c r="C325" s="200"/>
      <c r="D325" s="201"/>
      <c r="E325" s="113"/>
      <c r="F325" s="113"/>
      <c r="G325" s="113"/>
      <c r="H325" s="113"/>
      <c r="I325" s="203"/>
      <c r="J325" s="203"/>
      <c r="K325" s="203"/>
      <c r="L325" s="203"/>
      <c r="M325" s="203"/>
      <c r="N325" s="204"/>
      <c r="O325" s="204"/>
      <c r="P325" s="201"/>
      <c r="Q325" s="201"/>
    </row>
    <row r="326" spans="1:17" x14ac:dyDescent="0.2">
      <c r="A326" s="113"/>
      <c r="B326" s="200"/>
      <c r="C326" s="200"/>
      <c r="D326" s="201"/>
      <c r="E326" s="113"/>
      <c r="F326" s="113"/>
      <c r="G326" s="113"/>
      <c r="H326" s="113"/>
      <c r="I326" s="203"/>
      <c r="J326" s="203"/>
      <c r="K326" s="203"/>
      <c r="L326" s="203"/>
      <c r="M326" s="203"/>
      <c r="N326" s="204"/>
      <c r="O326" s="204"/>
      <c r="P326" s="201"/>
      <c r="Q326" s="201"/>
    </row>
    <row r="327" spans="1:17" x14ac:dyDescent="0.2">
      <c r="A327" s="113"/>
      <c r="B327" s="200"/>
      <c r="C327" s="200"/>
      <c r="D327" s="201"/>
      <c r="E327" s="113"/>
      <c r="F327" s="113"/>
      <c r="G327" s="113"/>
      <c r="H327" s="113"/>
      <c r="I327" s="203"/>
      <c r="J327" s="203"/>
      <c r="K327" s="203"/>
      <c r="L327" s="203"/>
      <c r="M327" s="203"/>
      <c r="N327" s="204"/>
      <c r="O327" s="204"/>
      <c r="P327" s="201"/>
      <c r="Q327" s="201"/>
    </row>
    <row r="328" spans="1:17" x14ac:dyDescent="0.2">
      <c r="A328" s="113"/>
      <c r="B328" s="200"/>
      <c r="C328" s="200"/>
      <c r="D328" s="201"/>
      <c r="E328" s="113"/>
      <c r="F328" s="113"/>
      <c r="G328" s="113"/>
      <c r="H328" s="113"/>
      <c r="I328" s="203"/>
      <c r="J328" s="203"/>
      <c r="K328" s="203"/>
      <c r="L328" s="203"/>
      <c r="M328" s="203"/>
      <c r="N328" s="204"/>
      <c r="O328" s="204"/>
      <c r="P328" s="201"/>
      <c r="Q328" s="201"/>
    </row>
    <row r="329" spans="1:17" x14ac:dyDescent="0.2">
      <c r="A329" s="113"/>
      <c r="B329" s="200"/>
      <c r="C329" s="200"/>
      <c r="D329" s="201"/>
      <c r="E329" s="113"/>
      <c r="F329" s="113"/>
      <c r="G329" s="113"/>
      <c r="H329" s="113"/>
      <c r="I329" s="203"/>
      <c r="J329" s="203"/>
      <c r="K329" s="203"/>
      <c r="L329" s="203"/>
      <c r="M329" s="203"/>
      <c r="N329" s="204"/>
      <c r="O329" s="204"/>
      <c r="P329" s="201"/>
      <c r="Q329" s="201"/>
    </row>
    <row r="330" spans="1:17" x14ac:dyDescent="0.2">
      <c r="A330" s="113"/>
      <c r="B330" s="200"/>
      <c r="C330" s="200"/>
      <c r="D330" s="201"/>
      <c r="E330" s="113"/>
      <c r="F330" s="113"/>
      <c r="G330" s="113"/>
      <c r="H330" s="113"/>
      <c r="I330" s="203"/>
      <c r="J330" s="203"/>
      <c r="K330" s="203"/>
      <c r="L330" s="203"/>
      <c r="M330" s="203"/>
      <c r="N330" s="204"/>
      <c r="O330" s="204"/>
      <c r="P330" s="201"/>
      <c r="Q330" s="201"/>
    </row>
    <row r="331" spans="1:17" x14ac:dyDescent="0.2">
      <c r="A331" s="113"/>
      <c r="B331" s="200"/>
      <c r="C331" s="200"/>
      <c r="D331" s="201"/>
      <c r="E331" s="113"/>
      <c r="F331" s="113"/>
      <c r="G331" s="113"/>
      <c r="H331" s="113"/>
      <c r="I331" s="203"/>
      <c r="J331" s="203"/>
      <c r="K331" s="203"/>
      <c r="L331" s="203"/>
      <c r="M331" s="203"/>
      <c r="N331" s="204"/>
      <c r="O331" s="204"/>
      <c r="P331" s="201"/>
      <c r="Q331" s="201"/>
    </row>
    <row r="332" spans="1:17" x14ac:dyDescent="0.2">
      <c r="A332" s="113"/>
      <c r="B332" s="200"/>
      <c r="C332" s="200"/>
      <c r="D332" s="201"/>
      <c r="E332" s="113"/>
      <c r="F332" s="113"/>
      <c r="G332" s="113"/>
      <c r="H332" s="113"/>
      <c r="I332" s="203"/>
      <c r="J332" s="203"/>
      <c r="K332" s="203"/>
      <c r="L332" s="203"/>
      <c r="M332" s="203"/>
      <c r="N332" s="204"/>
      <c r="O332" s="204"/>
      <c r="P332" s="201"/>
      <c r="Q332" s="201"/>
    </row>
    <row r="333" spans="1:17" x14ac:dyDescent="0.2">
      <c r="A333" s="113"/>
      <c r="B333" s="200"/>
      <c r="C333" s="200"/>
      <c r="D333" s="201"/>
      <c r="E333" s="113"/>
      <c r="F333" s="113"/>
      <c r="G333" s="113"/>
      <c r="H333" s="113"/>
      <c r="I333" s="203"/>
      <c r="J333" s="203"/>
      <c r="K333" s="203"/>
      <c r="L333" s="203"/>
      <c r="M333" s="203"/>
      <c r="N333" s="204"/>
      <c r="O333" s="204"/>
      <c r="P333" s="201"/>
      <c r="Q333" s="201"/>
    </row>
    <row r="334" spans="1:17" x14ac:dyDescent="0.2">
      <c r="A334" s="113"/>
      <c r="B334" s="200"/>
      <c r="C334" s="200"/>
      <c r="D334" s="201"/>
      <c r="E334" s="113"/>
      <c r="F334" s="113"/>
      <c r="G334" s="113"/>
      <c r="H334" s="113"/>
      <c r="I334" s="203"/>
      <c r="J334" s="203"/>
      <c r="K334" s="203"/>
      <c r="L334" s="203"/>
      <c r="M334" s="203"/>
      <c r="N334" s="204"/>
      <c r="O334" s="204"/>
      <c r="P334" s="201"/>
      <c r="Q334" s="201"/>
    </row>
    <row r="335" spans="1:17" x14ac:dyDescent="0.2">
      <c r="A335" s="113"/>
      <c r="B335" s="200"/>
      <c r="C335" s="200"/>
      <c r="D335" s="201"/>
      <c r="E335" s="113"/>
      <c r="F335" s="113"/>
      <c r="G335" s="113"/>
      <c r="H335" s="113"/>
      <c r="I335" s="203"/>
      <c r="J335" s="203"/>
      <c r="K335" s="203"/>
      <c r="L335" s="203"/>
      <c r="M335" s="203"/>
      <c r="N335" s="204"/>
      <c r="O335" s="204"/>
      <c r="P335" s="201"/>
      <c r="Q335" s="201"/>
    </row>
    <row r="336" spans="1:17" x14ac:dyDescent="0.2">
      <c r="A336" s="113"/>
      <c r="B336" s="200"/>
      <c r="C336" s="200"/>
      <c r="D336" s="201"/>
      <c r="E336" s="113"/>
      <c r="F336" s="113"/>
      <c r="G336" s="113"/>
      <c r="H336" s="113"/>
      <c r="I336" s="203"/>
      <c r="J336" s="203"/>
      <c r="K336" s="203"/>
      <c r="L336" s="203"/>
      <c r="M336" s="203"/>
      <c r="N336" s="204"/>
      <c r="O336" s="204"/>
      <c r="P336" s="201"/>
      <c r="Q336" s="201"/>
    </row>
    <row r="337" spans="1:17" x14ac:dyDescent="0.2">
      <c r="A337" s="113"/>
      <c r="B337" s="200"/>
      <c r="C337" s="200"/>
      <c r="D337" s="201"/>
      <c r="E337" s="113"/>
      <c r="F337" s="113"/>
      <c r="G337" s="113"/>
      <c r="H337" s="113"/>
      <c r="I337" s="203"/>
      <c r="J337" s="203"/>
      <c r="K337" s="203"/>
      <c r="L337" s="203"/>
      <c r="M337" s="203"/>
      <c r="N337" s="204"/>
      <c r="O337" s="204"/>
      <c r="P337" s="201"/>
      <c r="Q337" s="201"/>
    </row>
    <row r="338" spans="1:17" x14ac:dyDescent="0.2">
      <c r="A338" s="113"/>
      <c r="B338" s="200"/>
      <c r="C338" s="200"/>
      <c r="D338" s="201"/>
      <c r="E338" s="113"/>
      <c r="F338" s="113"/>
      <c r="G338" s="113"/>
      <c r="H338" s="113"/>
      <c r="I338" s="203"/>
      <c r="J338" s="203"/>
      <c r="K338" s="203"/>
      <c r="L338" s="203"/>
      <c r="M338" s="203"/>
      <c r="N338" s="204"/>
      <c r="O338" s="204"/>
      <c r="P338" s="201"/>
      <c r="Q338" s="201"/>
    </row>
    <row r="339" spans="1:17" x14ac:dyDescent="0.2">
      <c r="A339" s="113"/>
      <c r="B339" s="200"/>
      <c r="C339" s="200"/>
      <c r="D339" s="201"/>
      <c r="E339" s="113"/>
      <c r="F339" s="113"/>
      <c r="G339" s="113"/>
      <c r="H339" s="113"/>
      <c r="I339" s="203"/>
      <c r="J339" s="203"/>
      <c r="K339" s="203"/>
      <c r="L339" s="203"/>
      <c r="M339" s="203"/>
      <c r="N339" s="204"/>
      <c r="O339" s="204"/>
      <c r="P339" s="201"/>
      <c r="Q339" s="201"/>
    </row>
    <row r="340" spans="1:17" x14ac:dyDescent="0.2">
      <c r="A340" s="113"/>
      <c r="B340" s="200"/>
      <c r="C340" s="200"/>
      <c r="D340" s="201"/>
      <c r="E340" s="113"/>
      <c r="F340" s="113"/>
      <c r="G340" s="113"/>
      <c r="H340" s="113"/>
      <c r="I340" s="203"/>
      <c r="J340" s="203"/>
      <c r="K340" s="203"/>
      <c r="L340" s="203"/>
      <c r="M340" s="203"/>
      <c r="N340" s="204"/>
      <c r="O340" s="204"/>
      <c r="P340" s="201"/>
      <c r="Q340" s="201"/>
    </row>
    <row r="341" spans="1:17" x14ac:dyDescent="0.2">
      <c r="A341" s="113"/>
      <c r="B341" s="200"/>
      <c r="C341" s="200"/>
      <c r="D341" s="201"/>
      <c r="E341" s="113"/>
      <c r="F341" s="113"/>
      <c r="G341" s="113"/>
      <c r="H341" s="113"/>
      <c r="I341" s="203"/>
      <c r="J341" s="203"/>
      <c r="K341" s="203"/>
      <c r="L341" s="203"/>
      <c r="M341" s="203"/>
      <c r="N341" s="204"/>
      <c r="O341" s="204"/>
      <c r="P341" s="201"/>
      <c r="Q341" s="201"/>
    </row>
    <row r="342" spans="1:17" x14ac:dyDescent="0.2">
      <c r="A342" s="113"/>
      <c r="B342" s="200"/>
      <c r="C342" s="200"/>
      <c r="D342" s="201"/>
      <c r="E342" s="113"/>
      <c r="F342" s="113"/>
      <c r="G342" s="113"/>
      <c r="H342" s="113"/>
      <c r="I342" s="203"/>
      <c r="J342" s="203"/>
      <c r="K342" s="203"/>
      <c r="L342" s="203"/>
      <c r="M342" s="203"/>
      <c r="N342" s="204"/>
      <c r="O342" s="204"/>
      <c r="P342" s="201"/>
      <c r="Q342" s="201"/>
    </row>
    <row r="343" spans="1:17" x14ac:dyDescent="0.2">
      <c r="A343" s="113"/>
      <c r="B343" s="200"/>
      <c r="C343" s="200"/>
      <c r="D343" s="201"/>
      <c r="E343" s="113"/>
      <c r="F343" s="113"/>
      <c r="G343" s="113"/>
      <c r="H343" s="113"/>
      <c r="I343" s="203"/>
      <c r="J343" s="203"/>
      <c r="K343" s="203"/>
      <c r="L343" s="203"/>
      <c r="M343" s="203"/>
      <c r="N343" s="204"/>
      <c r="O343" s="204"/>
      <c r="P343" s="201"/>
      <c r="Q343" s="201"/>
    </row>
    <row r="344" spans="1:17" x14ac:dyDescent="0.2">
      <c r="A344" s="113"/>
      <c r="B344" s="200"/>
      <c r="C344" s="200"/>
      <c r="D344" s="201"/>
      <c r="E344" s="113"/>
      <c r="F344" s="113"/>
      <c r="G344" s="113"/>
      <c r="H344" s="113"/>
      <c r="I344" s="203"/>
      <c r="J344" s="203"/>
      <c r="K344" s="203"/>
      <c r="L344" s="203"/>
      <c r="M344" s="203"/>
      <c r="N344" s="204"/>
      <c r="O344" s="204"/>
      <c r="P344" s="201"/>
      <c r="Q344" s="201"/>
    </row>
    <row r="345" spans="1:17" x14ac:dyDescent="0.2">
      <c r="A345" s="113"/>
      <c r="B345" s="200"/>
      <c r="C345" s="200"/>
      <c r="D345" s="201"/>
      <c r="E345" s="113"/>
      <c r="F345" s="113"/>
      <c r="G345" s="113"/>
      <c r="H345" s="113"/>
      <c r="I345" s="203"/>
      <c r="J345" s="203"/>
      <c r="K345" s="203"/>
      <c r="L345" s="203"/>
      <c r="M345" s="203"/>
      <c r="N345" s="204"/>
      <c r="O345" s="204"/>
      <c r="P345" s="201"/>
      <c r="Q345" s="201"/>
    </row>
    <row r="346" spans="1:17" x14ac:dyDescent="0.2">
      <c r="A346" s="113"/>
      <c r="B346" s="200"/>
      <c r="C346" s="200"/>
      <c r="D346" s="201"/>
      <c r="E346" s="113"/>
      <c r="F346" s="113"/>
      <c r="G346" s="113"/>
      <c r="H346" s="113"/>
      <c r="I346" s="203"/>
      <c r="J346" s="203"/>
      <c r="K346" s="203"/>
      <c r="L346" s="203"/>
      <c r="M346" s="203"/>
      <c r="N346" s="204"/>
      <c r="O346" s="204"/>
      <c r="P346" s="201"/>
      <c r="Q346" s="201"/>
    </row>
    <row r="347" spans="1:17" x14ac:dyDescent="0.2">
      <c r="A347" s="113"/>
      <c r="B347" s="200"/>
      <c r="C347" s="200"/>
      <c r="D347" s="201"/>
      <c r="E347" s="113"/>
      <c r="F347" s="113"/>
      <c r="G347" s="113"/>
      <c r="H347" s="113"/>
      <c r="I347" s="203"/>
      <c r="J347" s="203"/>
      <c r="K347" s="203"/>
      <c r="L347" s="203"/>
      <c r="M347" s="203"/>
      <c r="N347" s="204"/>
      <c r="O347" s="204"/>
      <c r="P347" s="201"/>
      <c r="Q347" s="201"/>
    </row>
    <row r="348" spans="1:17" x14ac:dyDescent="0.2">
      <c r="A348" s="113"/>
      <c r="B348" s="200"/>
      <c r="C348" s="200"/>
      <c r="D348" s="201"/>
      <c r="E348" s="113"/>
      <c r="F348" s="113"/>
      <c r="G348" s="113"/>
      <c r="H348" s="113"/>
      <c r="I348" s="203"/>
      <c r="J348" s="203"/>
      <c r="K348" s="203"/>
      <c r="L348" s="203"/>
      <c r="M348" s="203"/>
      <c r="N348" s="204"/>
      <c r="O348" s="204"/>
      <c r="P348" s="201"/>
      <c r="Q348" s="201"/>
    </row>
    <row r="349" spans="1:17" x14ac:dyDescent="0.2">
      <c r="A349" s="113"/>
      <c r="B349" s="200"/>
      <c r="C349" s="200"/>
      <c r="D349" s="201"/>
      <c r="E349" s="113"/>
      <c r="F349" s="113"/>
      <c r="G349" s="113"/>
      <c r="H349" s="113"/>
      <c r="I349" s="203"/>
      <c r="J349" s="203"/>
      <c r="K349" s="203"/>
      <c r="L349" s="203"/>
      <c r="M349" s="203"/>
      <c r="N349" s="204"/>
      <c r="O349" s="204"/>
      <c r="P349" s="201"/>
      <c r="Q349" s="201"/>
    </row>
    <row r="350" spans="1:17" x14ac:dyDescent="0.2">
      <c r="A350" s="113"/>
      <c r="B350" s="200"/>
      <c r="C350" s="200"/>
      <c r="D350" s="201"/>
      <c r="E350" s="113"/>
      <c r="F350" s="113"/>
      <c r="G350" s="113"/>
      <c r="H350" s="113"/>
      <c r="I350" s="203"/>
      <c r="J350" s="203"/>
      <c r="K350" s="203"/>
      <c r="L350" s="203"/>
      <c r="M350" s="203"/>
      <c r="N350" s="204"/>
      <c r="O350" s="204"/>
      <c r="P350" s="201"/>
      <c r="Q350" s="201"/>
    </row>
    <row r="351" spans="1:17" x14ac:dyDescent="0.2">
      <c r="A351" s="113"/>
      <c r="B351" s="200"/>
      <c r="C351" s="200"/>
      <c r="D351" s="201"/>
      <c r="E351" s="113"/>
      <c r="F351" s="113"/>
      <c r="G351" s="113"/>
      <c r="H351" s="113"/>
      <c r="I351" s="203"/>
      <c r="J351" s="203"/>
      <c r="K351" s="203"/>
      <c r="L351" s="203"/>
      <c r="M351" s="203"/>
      <c r="N351" s="204"/>
      <c r="O351" s="204"/>
      <c r="P351" s="201"/>
      <c r="Q351" s="201"/>
    </row>
    <row r="352" spans="1:17" x14ac:dyDescent="0.2">
      <c r="A352" s="113"/>
      <c r="B352" s="200"/>
      <c r="C352" s="200"/>
      <c r="D352" s="201"/>
      <c r="E352" s="113"/>
      <c r="F352" s="113"/>
      <c r="G352" s="113"/>
      <c r="H352" s="113"/>
      <c r="I352" s="203"/>
      <c r="J352" s="203"/>
      <c r="K352" s="203"/>
      <c r="L352" s="203"/>
      <c r="M352" s="203"/>
      <c r="N352" s="204"/>
      <c r="O352" s="204"/>
      <c r="P352" s="201"/>
      <c r="Q352" s="201"/>
    </row>
    <row r="353" spans="1:17" x14ac:dyDescent="0.2">
      <c r="A353" s="113"/>
      <c r="B353" s="200"/>
      <c r="C353" s="200"/>
      <c r="D353" s="201"/>
      <c r="E353" s="113"/>
      <c r="F353" s="113"/>
      <c r="G353" s="113"/>
      <c r="H353" s="113"/>
      <c r="I353" s="203"/>
      <c r="J353" s="203"/>
      <c r="K353" s="203"/>
      <c r="L353" s="203"/>
      <c r="M353" s="203"/>
      <c r="N353" s="204"/>
      <c r="O353" s="204"/>
      <c r="P353" s="201"/>
      <c r="Q353" s="201"/>
    </row>
    <row r="354" spans="1:17" x14ac:dyDescent="0.2">
      <c r="A354" s="113"/>
      <c r="B354" s="200"/>
      <c r="C354" s="200"/>
      <c r="D354" s="201"/>
      <c r="E354" s="113"/>
      <c r="F354" s="113"/>
      <c r="G354" s="113"/>
      <c r="H354" s="113"/>
      <c r="I354" s="203"/>
      <c r="J354" s="203"/>
      <c r="K354" s="203"/>
      <c r="L354" s="203"/>
      <c r="M354" s="203"/>
      <c r="N354" s="204"/>
      <c r="O354" s="204"/>
      <c r="P354" s="201"/>
      <c r="Q354" s="201"/>
    </row>
    <row r="355" spans="1:17" x14ac:dyDescent="0.2">
      <c r="A355" s="113"/>
      <c r="B355" s="200"/>
      <c r="C355" s="200"/>
      <c r="D355" s="201"/>
      <c r="E355" s="113"/>
      <c r="F355" s="113"/>
      <c r="G355" s="113"/>
      <c r="H355" s="113"/>
      <c r="I355" s="203"/>
      <c r="J355" s="203"/>
      <c r="K355" s="203"/>
      <c r="L355" s="203"/>
      <c r="M355" s="203"/>
      <c r="N355" s="204"/>
      <c r="O355" s="204"/>
      <c r="P355" s="201"/>
      <c r="Q355" s="201"/>
    </row>
    <row r="356" spans="1:17" x14ac:dyDescent="0.2">
      <c r="A356" s="113"/>
      <c r="B356" s="200"/>
      <c r="C356" s="200"/>
      <c r="D356" s="201"/>
      <c r="E356" s="113"/>
      <c r="F356" s="113"/>
      <c r="G356" s="113"/>
      <c r="H356" s="113"/>
      <c r="I356" s="203"/>
      <c r="J356" s="203"/>
      <c r="K356" s="203"/>
      <c r="L356" s="203"/>
      <c r="M356" s="203"/>
      <c r="N356" s="204"/>
      <c r="O356" s="204"/>
      <c r="P356" s="201"/>
      <c r="Q356" s="201"/>
    </row>
    <row r="357" spans="1:17" x14ac:dyDescent="0.2">
      <c r="A357" s="113"/>
      <c r="B357" s="200"/>
      <c r="C357" s="200"/>
      <c r="D357" s="201"/>
      <c r="E357" s="113"/>
      <c r="F357" s="113"/>
      <c r="G357" s="113"/>
      <c r="H357" s="113"/>
      <c r="I357" s="203"/>
      <c r="J357" s="203"/>
      <c r="K357" s="203"/>
      <c r="L357" s="203"/>
      <c r="M357" s="203"/>
      <c r="N357" s="204"/>
      <c r="O357" s="204"/>
      <c r="P357" s="201"/>
      <c r="Q357" s="201"/>
    </row>
    <row r="358" spans="1:17" x14ac:dyDescent="0.2">
      <c r="A358" s="113"/>
      <c r="B358" s="200"/>
      <c r="C358" s="200"/>
      <c r="D358" s="201"/>
      <c r="E358" s="113"/>
      <c r="F358" s="113"/>
      <c r="G358" s="113"/>
      <c r="H358" s="113"/>
      <c r="I358" s="203"/>
      <c r="J358" s="203"/>
      <c r="K358" s="203"/>
      <c r="L358" s="203"/>
      <c r="M358" s="203"/>
      <c r="N358" s="204"/>
      <c r="O358" s="204"/>
      <c r="P358" s="201"/>
      <c r="Q358" s="201"/>
    </row>
    <row r="359" spans="1:17" x14ac:dyDescent="0.2">
      <c r="A359" s="113"/>
      <c r="B359" s="200"/>
      <c r="C359" s="200"/>
      <c r="D359" s="201"/>
      <c r="E359" s="113"/>
      <c r="F359" s="113"/>
      <c r="G359" s="113"/>
      <c r="H359" s="113"/>
      <c r="I359" s="203"/>
      <c r="J359" s="203"/>
      <c r="K359" s="203"/>
      <c r="L359" s="203"/>
      <c r="M359" s="203"/>
      <c r="N359" s="204"/>
      <c r="O359" s="204"/>
      <c r="P359" s="201"/>
      <c r="Q359" s="201"/>
    </row>
    <row r="360" spans="1:17" x14ac:dyDescent="0.2">
      <c r="A360" s="113"/>
      <c r="B360" s="200"/>
      <c r="C360" s="200"/>
      <c r="D360" s="201"/>
      <c r="E360" s="113"/>
      <c r="F360" s="113"/>
      <c r="G360" s="113"/>
      <c r="H360" s="113"/>
      <c r="I360" s="203"/>
      <c r="J360" s="203"/>
      <c r="K360" s="203"/>
      <c r="L360" s="203"/>
      <c r="M360" s="203"/>
      <c r="N360" s="204"/>
      <c r="O360" s="204"/>
      <c r="P360" s="201"/>
      <c r="Q360" s="201"/>
    </row>
    <row r="361" spans="1:17" x14ac:dyDescent="0.2">
      <c r="A361" s="113"/>
      <c r="B361" s="200"/>
      <c r="C361" s="200"/>
      <c r="D361" s="201"/>
      <c r="E361" s="113"/>
      <c r="F361" s="113"/>
      <c r="G361" s="113"/>
      <c r="H361" s="113"/>
      <c r="I361" s="203"/>
      <c r="J361" s="203"/>
      <c r="K361" s="203"/>
      <c r="L361" s="203"/>
      <c r="M361" s="203"/>
      <c r="N361" s="204"/>
      <c r="O361" s="204"/>
      <c r="P361" s="201"/>
      <c r="Q361" s="201"/>
    </row>
    <row r="362" spans="1:17" x14ac:dyDescent="0.2">
      <c r="A362" s="113"/>
      <c r="B362" s="200"/>
      <c r="C362" s="200"/>
      <c r="D362" s="201"/>
      <c r="E362" s="113"/>
      <c r="F362" s="113"/>
      <c r="G362" s="113"/>
      <c r="H362" s="113"/>
      <c r="I362" s="203"/>
      <c r="J362" s="203"/>
      <c r="K362" s="203"/>
      <c r="L362" s="203"/>
      <c r="M362" s="203"/>
      <c r="N362" s="204"/>
      <c r="O362" s="204"/>
      <c r="P362" s="201"/>
      <c r="Q362" s="201"/>
    </row>
    <row r="363" spans="1:17" x14ac:dyDescent="0.2">
      <c r="A363" s="113"/>
      <c r="B363" s="200"/>
      <c r="C363" s="200"/>
      <c r="D363" s="201"/>
      <c r="E363" s="113"/>
      <c r="F363" s="113"/>
      <c r="G363" s="113"/>
      <c r="H363" s="113"/>
      <c r="I363" s="203"/>
      <c r="J363" s="203"/>
      <c r="K363" s="203"/>
      <c r="L363" s="203"/>
      <c r="M363" s="203"/>
      <c r="N363" s="204"/>
      <c r="O363" s="204"/>
      <c r="P363" s="201"/>
      <c r="Q363" s="201"/>
    </row>
    <row r="364" spans="1:17" x14ac:dyDescent="0.2">
      <c r="A364" s="113"/>
      <c r="B364" s="200"/>
      <c r="C364" s="200"/>
      <c r="D364" s="201"/>
      <c r="E364" s="113"/>
      <c r="F364" s="113"/>
      <c r="G364" s="113"/>
      <c r="H364" s="113"/>
      <c r="I364" s="203"/>
      <c r="J364" s="203"/>
      <c r="K364" s="203"/>
      <c r="L364" s="203"/>
      <c r="M364" s="203"/>
      <c r="N364" s="204"/>
      <c r="O364" s="204"/>
      <c r="P364" s="201"/>
      <c r="Q364" s="201"/>
    </row>
    <row r="365" spans="1:17" x14ac:dyDescent="0.2">
      <c r="A365" s="113"/>
      <c r="B365" s="200"/>
      <c r="C365" s="200"/>
      <c r="D365" s="201"/>
      <c r="E365" s="113"/>
      <c r="F365" s="113"/>
      <c r="G365" s="113"/>
      <c r="H365" s="113"/>
      <c r="I365" s="203"/>
      <c r="J365" s="203"/>
      <c r="K365" s="203"/>
      <c r="L365" s="203"/>
      <c r="M365" s="203"/>
      <c r="N365" s="204"/>
      <c r="O365" s="204"/>
      <c r="P365" s="201"/>
      <c r="Q365" s="201"/>
    </row>
    <row r="366" spans="1:17" x14ac:dyDescent="0.2">
      <c r="A366" s="113"/>
      <c r="B366" s="200"/>
      <c r="C366" s="200"/>
      <c r="D366" s="201"/>
      <c r="E366" s="113"/>
      <c r="F366" s="113"/>
      <c r="G366" s="113"/>
      <c r="H366" s="113"/>
      <c r="I366" s="203"/>
      <c r="J366" s="203"/>
      <c r="K366" s="203"/>
      <c r="L366" s="203"/>
      <c r="M366" s="203"/>
      <c r="N366" s="204"/>
      <c r="O366" s="204"/>
      <c r="P366" s="201"/>
      <c r="Q366" s="201"/>
    </row>
    <row r="367" spans="1:17" x14ac:dyDescent="0.2">
      <c r="A367" s="113"/>
      <c r="B367" s="200"/>
      <c r="C367" s="200"/>
      <c r="D367" s="201"/>
      <c r="E367" s="113"/>
      <c r="F367" s="113"/>
      <c r="G367" s="113"/>
      <c r="H367" s="113"/>
      <c r="I367" s="203"/>
      <c r="J367" s="203"/>
      <c r="K367" s="203"/>
      <c r="L367" s="203"/>
      <c r="M367" s="203"/>
      <c r="N367" s="204"/>
      <c r="O367" s="204"/>
      <c r="P367" s="201"/>
      <c r="Q367" s="201"/>
    </row>
    <row r="368" spans="1:17" x14ac:dyDescent="0.2">
      <c r="A368" s="113"/>
      <c r="B368" s="200"/>
      <c r="C368" s="200"/>
      <c r="D368" s="201"/>
      <c r="E368" s="113"/>
      <c r="F368" s="113"/>
      <c r="G368" s="113"/>
      <c r="H368" s="113"/>
      <c r="I368" s="203"/>
      <c r="J368" s="203"/>
      <c r="K368" s="203"/>
      <c r="L368" s="203"/>
      <c r="M368" s="203"/>
      <c r="N368" s="204"/>
      <c r="O368" s="204"/>
      <c r="P368" s="201"/>
      <c r="Q368" s="201"/>
    </row>
    <row r="369" spans="1:17" x14ac:dyDescent="0.2">
      <c r="A369" s="113"/>
      <c r="B369" s="200"/>
      <c r="C369" s="200"/>
      <c r="D369" s="201"/>
      <c r="E369" s="113"/>
      <c r="F369" s="113"/>
      <c r="G369" s="113"/>
      <c r="H369" s="113"/>
      <c r="I369" s="203"/>
      <c r="J369" s="203"/>
      <c r="K369" s="203"/>
      <c r="L369" s="203"/>
      <c r="M369" s="203"/>
      <c r="N369" s="204"/>
      <c r="O369" s="204"/>
      <c r="P369" s="201"/>
      <c r="Q369" s="201"/>
    </row>
    <row r="370" spans="1:17" x14ac:dyDescent="0.2">
      <c r="A370" s="113"/>
      <c r="B370" s="200"/>
      <c r="C370" s="200"/>
      <c r="D370" s="201"/>
      <c r="E370" s="113"/>
      <c r="F370" s="113"/>
      <c r="G370" s="113"/>
      <c r="H370" s="113"/>
      <c r="I370" s="203"/>
      <c r="J370" s="203"/>
      <c r="K370" s="203"/>
      <c r="L370" s="203"/>
      <c r="M370" s="203"/>
      <c r="N370" s="204"/>
      <c r="O370" s="204"/>
      <c r="P370" s="201"/>
      <c r="Q370" s="201"/>
    </row>
    <row r="371" spans="1:17" x14ac:dyDescent="0.2">
      <c r="A371" s="113"/>
      <c r="B371" s="200"/>
      <c r="C371" s="200"/>
      <c r="D371" s="201"/>
      <c r="E371" s="113"/>
      <c r="F371" s="113"/>
      <c r="G371" s="113"/>
      <c r="H371" s="113"/>
      <c r="I371" s="203"/>
      <c r="J371" s="203"/>
      <c r="K371" s="203"/>
      <c r="L371" s="203"/>
      <c r="M371" s="203"/>
      <c r="N371" s="204"/>
      <c r="O371" s="204"/>
      <c r="P371" s="201"/>
      <c r="Q371" s="201"/>
    </row>
    <row r="372" spans="1:17" x14ac:dyDescent="0.2">
      <c r="A372" s="113"/>
      <c r="B372" s="200"/>
      <c r="C372" s="200"/>
      <c r="D372" s="201"/>
      <c r="E372" s="113"/>
      <c r="F372" s="113"/>
      <c r="G372" s="113"/>
      <c r="H372" s="113"/>
      <c r="I372" s="203"/>
      <c r="J372" s="203"/>
      <c r="K372" s="203"/>
      <c r="L372" s="203"/>
      <c r="M372" s="203"/>
      <c r="N372" s="204"/>
      <c r="O372" s="204"/>
      <c r="P372" s="201"/>
      <c r="Q372" s="201"/>
    </row>
    <row r="373" spans="1:17" x14ac:dyDescent="0.2">
      <c r="A373" s="113"/>
      <c r="B373" s="200"/>
      <c r="C373" s="200"/>
      <c r="D373" s="201"/>
      <c r="E373" s="113"/>
      <c r="F373" s="113"/>
      <c r="G373" s="113"/>
      <c r="H373" s="113"/>
      <c r="I373" s="203"/>
      <c r="J373" s="203"/>
      <c r="K373" s="203"/>
      <c r="L373" s="203"/>
      <c r="M373" s="203"/>
      <c r="N373" s="204"/>
      <c r="O373" s="204"/>
      <c r="P373" s="201"/>
      <c r="Q373" s="201"/>
    </row>
    <row r="374" spans="1:17" x14ac:dyDescent="0.2">
      <c r="A374" s="113"/>
      <c r="B374" s="200"/>
      <c r="C374" s="200"/>
      <c r="D374" s="201"/>
      <c r="E374" s="113"/>
      <c r="F374" s="113"/>
      <c r="G374" s="113"/>
      <c r="H374" s="113"/>
      <c r="I374" s="203"/>
      <c r="J374" s="203"/>
      <c r="K374" s="203"/>
      <c r="L374" s="203"/>
      <c r="M374" s="203"/>
      <c r="N374" s="204"/>
      <c r="O374" s="204"/>
      <c r="P374" s="201"/>
      <c r="Q374" s="201"/>
    </row>
    <row r="375" spans="1:17" x14ac:dyDescent="0.2">
      <c r="A375" s="113"/>
      <c r="B375" s="200"/>
      <c r="C375" s="200"/>
      <c r="D375" s="201"/>
      <c r="E375" s="113"/>
      <c r="F375" s="113"/>
      <c r="G375" s="113"/>
      <c r="H375" s="113"/>
      <c r="I375" s="203"/>
      <c r="J375" s="203"/>
      <c r="K375" s="203"/>
      <c r="L375" s="203"/>
      <c r="M375" s="203"/>
      <c r="N375" s="204"/>
      <c r="O375" s="204"/>
      <c r="P375" s="201"/>
      <c r="Q375" s="201"/>
    </row>
    <row r="376" spans="1:17" x14ac:dyDescent="0.2">
      <c r="A376" s="113"/>
      <c r="B376" s="200"/>
      <c r="C376" s="200"/>
      <c r="D376" s="201"/>
      <c r="E376" s="113"/>
      <c r="F376" s="113"/>
      <c r="G376" s="113"/>
      <c r="H376" s="113"/>
      <c r="I376" s="203"/>
      <c r="J376" s="203"/>
      <c r="K376" s="203"/>
      <c r="L376" s="203"/>
      <c r="M376" s="203"/>
      <c r="N376" s="204"/>
      <c r="O376" s="204"/>
      <c r="P376" s="201"/>
      <c r="Q376" s="201"/>
    </row>
    <row r="377" spans="1:17" x14ac:dyDescent="0.2">
      <c r="A377" s="113"/>
      <c r="B377" s="200"/>
      <c r="C377" s="200"/>
      <c r="D377" s="201"/>
      <c r="E377" s="113"/>
      <c r="F377" s="113"/>
      <c r="G377" s="113"/>
      <c r="H377" s="113"/>
      <c r="I377" s="203"/>
      <c r="J377" s="203"/>
      <c r="K377" s="203"/>
      <c r="L377" s="203"/>
      <c r="M377" s="203"/>
      <c r="N377" s="204"/>
      <c r="O377" s="204"/>
      <c r="P377" s="201"/>
      <c r="Q377" s="201"/>
    </row>
    <row r="378" spans="1:17" x14ac:dyDescent="0.2">
      <c r="A378" s="113"/>
      <c r="B378" s="200"/>
      <c r="C378" s="200"/>
      <c r="D378" s="201"/>
      <c r="E378" s="113"/>
      <c r="F378" s="113"/>
      <c r="G378" s="113"/>
      <c r="H378" s="113"/>
      <c r="I378" s="203"/>
      <c r="J378" s="203"/>
      <c r="K378" s="203"/>
      <c r="L378" s="203"/>
      <c r="M378" s="203"/>
      <c r="N378" s="204"/>
      <c r="O378" s="204"/>
      <c r="P378" s="201"/>
      <c r="Q378" s="201"/>
    </row>
    <row r="379" spans="1:17" x14ac:dyDescent="0.2">
      <c r="A379" s="113"/>
      <c r="B379" s="200"/>
      <c r="C379" s="200"/>
      <c r="D379" s="201"/>
      <c r="E379" s="113"/>
      <c r="F379" s="113"/>
      <c r="G379" s="113"/>
      <c r="H379" s="113"/>
      <c r="I379" s="203"/>
      <c r="J379" s="203"/>
      <c r="K379" s="203"/>
      <c r="L379" s="203"/>
      <c r="M379" s="203"/>
      <c r="N379" s="204"/>
      <c r="O379" s="204"/>
      <c r="P379" s="201"/>
      <c r="Q379" s="201"/>
    </row>
    <row r="380" spans="1:17" x14ac:dyDescent="0.2">
      <c r="A380" s="113"/>
      <c r="B380" s="200"/>
      <c r="C380" s="200"/>
      <c r="D380" s="201"/>
      <c r="E380" s="113"/>
      <c r="F380" s="113"/>
      <c r="G380" s="113"/>
      <c r="H380" s="113"/>
      <c r="I380" s="203"/>
      <c r="J380" s="203"/>
      <c r="K380" s="203"/>
      <c r="L380" s="203"/>
      <c r="M380" s="203"/>
      <c r="N380" s="204"/>
      <c r="O380" s="204"/>
      <c r="P380" s="201"/>
      <c r="Q380" s="201"/>
    </row>
    <row r="381" spans="1:17" x14ac:dyDescent="0.2">
      <c r="A381" s="113"/>
      <c r="B381" s="200"/>
      <c r="C381" s="200"/>
      <c r="D381" s="201"/>
      <c r="E381" s="113"/>
      <c r="F381" s="113"/>
      <c r="G381" s="113"/>
      <c r="H381" s="113"/>
      <c r="I381" s="203"/>
      <c r="J381" s="203"/>
      <c r="K381" s="203"/>
      <c r="L381" s="203"/>
      <c r="M381" s="203"/>
      <c r="N381" s="204"/>
      <c r="O381" s="204"/>
      <c r="P381" s="201"/>
      <c r="Q381" s="201"/>
    </row>
    <row r="382" spans="1:17" x14ac:dyDescent="0.2">
      <c r="A382" s="113"/>
      <c r="B382" s="200"/>
      <c r="C382" s="200"/>
      <c r="D382" s="201"/>
      <c r="E382" s="113"/>
      <c r="F382" s="113"/>
      <c r="G382" s="113"/>
      <c r="H382" s="113"/>
      <c r="I382" s="203"/>
      <c r="J382" s="203"/>
      <c r="K382" s="203"/>
      <c r="L382" s="203"/>
      <c r="M382" s="203"/>
      <c r="N382" s="204"/>
      <c r="O382" s="204"/>
      <c r="P382" s="201"/>
      <c r="Q382" s="201"/>
    </row>
    <row r="383" spans="1:17" x14ac:dyDescent="0.2">
      <c r="A383" s="113"/>
      <c r="B383" s="200"/>
      <c r="C383" s="200"/>
      <c r="D383" s="201"/>
      <c r="E383" s="113"/>
      <c r="F383" s="113"/>
      <c r="G383" s="113"/>
      <c r="H383" s="113"/>
      <c r="I383" s="203"/>
      <c r="J383" s="203"/>
      <c r="K383" s="203"/>
      <c r="L383" s="203"/>
      <c r="M383" s="203"/>
      <c r="N383" s="204"/>
      <c r="O383" s="204"/>
      <c r="P383" s="201"/>
      <c r="Q383" s="201"/>
    </row>
    <row r="384" spans="1:17" x14ac:dyDescent="0.2">
      <c r="A384" s="113"/>
      <c r="B384" s="200"/>
      <c r="C384" s="200"/>
      <c r="D384" s="201"/>
      <c r="E384" s="113"/>
      <c r="F384" s="113"/>
      <c r="G384" s="113"/>
      <c r="H384" s="113"/>
      <c r="I384" s="203"/>
      <c r="J384" s="203"/>
      <c r="K384" s="203"/>
      <c r="L384" s="203"/>
      <c r="M384" s="203"/>
      <c r="N384" s="204"/>
      <c r="O384" s="204"/>
      <c r="P384" s="201"/>
      <c r="Q384" s="201"/>
    </row>
    <row r="385" spans="1:17" x14ac:dyDescent="0.2">
      <c r="A385" s="113"/>
      <c r="B385" s="200"/>
      <c r="C385" s="200"/>
      <c r="D385" s="201"/>
      <c r="E385" s="113"/>
      <c r="F385" s="113"/>
      <c r="G385" s="113"/>
      <c r="H385" s="113"/>
      <c r="I385" s="203"/>
      <c r="J385" s="203"/>
      <c r="K385" s="203"/>
      <c r="L385" s="203"/>
      <c r="M385" s="203"/>
      <c r="N385" s="204"/>
      <c r="O385" s="204"/>
      <c r="P385" s="201"/>
      <c r="Q385" s="201"/>
    </row>
    <row r="386" spans="1:17" x14ac:dyDescent="0.2">
      <c r="A386" s="113"/>
      <c r="B386" s="200"/>
      <c r="C386" s="200"/>
      <c r="D386" s="201"/>
      <c r="E386" s="113"/>
      <c r="F386" s="113"/>
      <c r="G386" s="113"/>
      <c r="H386" s="113"/>
      <c r="I386" s="203"/>
      <c r="J386" s="203"/>
      <c r="K386" s="203"/>
      <c r="L386" s="203"/>
      <c r="M386" s="203"/>
      <c r="N386" s="204"/>
      <c r="O386" s="204"/>
      <c r="P386" s="201"/>
      <c r="Q386" s="201"/>
    </row>
    <row r="387" spans="1:17" x14ac:dyDescent="0.2">
      <c r="A387" s="113"/>
      <c r="B387" s="200"/>
      <c r="C387" s="200"/>
      <c r="D387" s="201"/>
      <c r="E387" s="113"/>
      <c r="F387" s="113"/>
      <c r="G387" s="113"/>
      <c r="H387" s="113"/>
      <c r="I387" s="203"/>
      <c r="J387" s="203"/>
      <c r="K387" s="203"/>
      <c r="L387" s="203"/>
      <c r="M387" s="203"/>
      <c r="N387" s="204"/>
      <c r="O387" s="204"/>
      <c r="P387" s="201"/>
      <c r="Q387" s="201"/>
    </row>
    <row r="388" spans="1:17" x14ac:dyDescent="0.2">
      <c r="A388" s="113"/>
      <c r="B388" s="200"/>
      <c r="C388" s="200"/>
      <c r="D388" s="201"/>
      <c r="E388" s="113"/>
      <c r="F388" s="113"/>
      <c r="G388" s="113"/>
      <c r="H388" s="113"/>
      <c r="I388" s="203"/>
      <c r="J388" s="203"/>
      <c r="K388" s="203"/>
      <c r="L388" s="203"/>
      <c r="M388" s="203"/>
      <c r="N388" s="204"/>
      <c r="O388" s="204"/>
      <c r="P388" s="201"/>
      <c r="Q388" s="201"/>
    </row>
    <row r="389" spans="1:17" x14ac:dyDescent="0.2">
      <c r="A389" s="113"/>
      <c r="B389" s="200"/>
      <c r="C389" s="200"/>
      <c r="D389" s="201"/>
      <c r="E389" s="113"/>
      <c r="F389" s="113"/>
      <c r="G389" s="113"/>
      <c r="H389" s="113"/>
      <c r="I389" s="203"/>
      <c r="J389" s="203"/>
      <c r="K389" s="203"/>
      <c r="L389" s="203"/>
      <c r="M389" s="203"/>
      <c r="N389" s="204"/>
      <c r="O389" s="204"/>
      <c r="P389" s="201"/>
      <c r="Q389" s="201"/>
    </row>
    <row r="390" spans="1:17" x14ac:dyDescent="0.2">
      <c r="A390" s="113"/>
      <c r="B390" s="200"/>
      <c r="C390" s="200"/>
      <c r="D390" s="201"/>
      <c r="E390" s="113"/>
      <c r="F390" s="113"/>
      <c r="G390" s="113"/>
      <c r="H390" s="113"/>
      <c r="I390" s="203"/>
      <c r="J390" s="203"/>
      <c r="K390" s="203"/>
      <c r="L390" s="203"/>
      <c r="M390" s="203"/>
      <c r="N390" s="204"/>
      <c r="O390" s="204"/>
      <c r="P390" s="201"/>
      <c r="Q390" s="201"/>
    </row>
    <row r="391" spans="1:17" x14ac:dyDescent="0.2">
      <c r="A391" s="113"/>
      <c r="B391" s="200"/>
      <c r="C391" s="200"/>
      <c r="D391" s="201"/>
      <c r="E391" s="113"/>
      <c r="F391" s="113"/>
      <c r="G391" s="113"/>
      <c r="H391" s="113"/>
      <c r="I391" s="203"/>
      <c r="J391" s="203"/>
      <c r="K391" s="203"/>
      <c r="L391" s="203"/>
      <c r="M391" s="203"/>
      <c r="N391" s="204"/>
      <c r="O391" s="204"/>
      <c r="P391" s="201"/>
      <c r="Q391" s="201"/>
    </row>
    <row r="392" spans="1:17" x14ac:dyDescent="0.2">
      <c r="A392" s="113"/>
      <c r="B392" s="200"/>
      <c r="C392" s="200"/>
      <c r="D392" s="201"/>
      <c r="E392" s="113"/>
      <c r="F392" s="113"/>
      <c r="G392" s="113"/>
      <c r="H392" s="113"/>
      <c r="I392" s="203"/>
      <c r="J392" s="203"/>
      <c r="K392" s="203"/>
      <c r="L392" s="203"/>
      <c r="M392" s="203"/>
      <c r="N392" s="204"/>
      <c r="O392" s="204"/>
      <c r="P392" s="201"/>
      <c r="Q392" s="201"/>
    </row>
    <row r="393" spans="1:17" x14ac:dyDescent="0.2">
      <c r="A393" s="113"/>
      <c r="B393" s="200"/>
      <c r="C393" s="200"/>
      <c r="D393" s="201"/>
      <c r="E393" s="113"/>
      <c r="F393" s="113"/>
      <c r="G393" s="113"/>
      <c r="H393" s="113"/>
      <c r="I393" s="203"/>
      <c r="J393" s="203"/>
      <c r="K393" s="203"/>
      <c r="L393" s="203"/>
      <c r="M393" s="203"/>
      <c r="N393" s="204"/>
      <c r="O393" s="204"/>
      <c r="P393" s="201"/>
      <c r="Q393" s="201"/>
    </row>
    <row r="394" spans="1:17" x14ac:dyDescent="0.2">
      <c r="A394" s="113"/>
      <c r="B394" s="200"/>
      <c r="C394" s="200"/>
      <c r="D394" s="201"/>
      <c r="E394" s="113"/>
      <c r="F394" s="113"/>
      <c r="G394" s="113"/>
      <c r="H394" s="113"/>
      <c r="I394" s="203"/>
      <c r="J394" s="203"/>
      <c r="K394" s="203"/>
      <c r="L394" s="203"/>
      <c r="M394" s="203"/>
      <c r="N394" s="204"/>
      <c r="O394" s="204"/>
      <c r="P394" s="201"/>
      <c r="Q394" s="201"/>
    </row>
    <row r="395" spans="1:17" x14ac:dyDescent="0.2">
      <c r="A395" s="113"/>
      <c r="B395" s="200"/>
      <c r="C395" s="200"/>
      <c r="D395" s="201"/>
      <c r="E395" s="113"/>
      <c r="F395" s="113"/>
      <c r="G395" s="113"/>
      <c r="H395" s="113"/>
      <c r="I395" s="203"/>
      <c r="J395" s="203"/>
      <c r="K395" s="203"/>
      <c r="L395" s="203"/>
      <c r="M395" s="203"/>
      <c r="N395" s="204"/>
      <c r="O395" s="204"/>
      <c r="P395" s="201"/>
      <c r="Q395" s="201"/>
    </row>
    <row r="396" spans="1:17" x14ac:dyDescent="0.2">
      <c r="A396" s="113"/>
      <c r="B396" s="200"/>
      <c r="C396" s="200"/>
      <c r="D396" s="201"/>
      <c r="E396" s="113"/>
      <c r="F396" s="113"/>
      <c r="G396" s="113"/>
      <c r="H396" s="113"/>
      <c r="I396" s="203"/>
      <c r="J396" s="203"/>
      <c r="K396" s="203"/>
      <c r="L396" s="203"/>
      <c r="M396" s="203"/>
      <c r="N396" s="204"/>
      <c r="O396" s="204"/>
      <c r="P396" s="201"/>
      <c r="Q396" s="201"/>
    </row>
    <row r="397" spans="1:17" x14ac:dyDescent="0.2">
      <c r="A397" s="113"/>
      <c r="B397" s="200"/>
      <c r="C397" s="200"/>
      <c r="D397" s="201"/>
      <c r="E397" s="113"/>
      <c r="F397" s="113"/>
      <c r="G397" s="113"/>
      <c r="H397" s="113"/>
      <c r="I397" s="203"/>
      <c r="J397" s="203"/>
      <c r="K397" s="203"/>
      <c r="L397" s="203"/>
      <c r="M397" s="203"/>
      <c r="N397" s="204"/>
      <c r="O397" s="204"/>
      <c r="P397" s="201"/>
      <c r="Q397" s="201"/>
    </row>
    <row r="398" spans="1:17" x14ac:dyDescent="0.2">
      <c r="A398" s="113"/>
      <c r="B398" s="200"/>
      <c r="C398" s="200"/>
      <c r="D398" s="201"/>
      <c r="E398" s="113"/>
      <c r="F398" s="113"/>
      <c r="G398" s="113"/>
      <c r="H398" s="113"/>
      <c r="I398" s="203"/>
      <c r="J398" s="203"/>
      <c r="K398" s="203"/>
      <c r="L398" s="203"/>
      <c r="M398" s="203"/>
      <c r="N398" s="204"/>
      <c r="O398" s="204"/>
      <c r="P398" s="201"/>
      <c r="Q398" s="201"/>
    </row>
    <row r="399" spans="1:17" x14ac:dyDescent="0.2">
      <c r="A399" s="113"/>
      <c r="B399" s="200"/>
      <c r="C399" s="200"/>
      <c r="D399" s="201"/>
      <c r="E399" s="113"/>
      <c r="F399" s="113"/>
      <c r="G399" s="113"/>
      <c r="H399" s="113"/>
      <c r="I399" s="203"/>
      <c r="J399" s="203"/>
      <c r="K399" s="203"/>
      <c r="L399" s="203"/>
      <c r="M399" s="203"/>
      <c r="N399" s="204"/>
      <c r="O399" s="204"/>
      <c r="P399" s="201"/>
      <c r="Q399" s="201"/>
    </row>
    <row r="400" spans="1:17" x14ac:dyDescent="0.2">
      <c r="A400" s="113"/>
      <c r="B400" s="200"/>
      <c r="C400" s="200"/>
      <c r="D400" s="201"/>
      <c r="E400" s="113"/>
      <c r="F400" s="113"/>
      <c r="G400" s="113"/>
      <c r="H400" s="113"/>
      <c r="I400" s="203"/>
      <c r="J400" s="203"/>
      <c r="K400" s="203"/>
      <c r="L400" s="203"/>
      <c r="M400" s="203"/>
      <c r="N400" s="204"/>
      <c r="O400" s="204"/>
      <c r="P400" s="201"/>
      <c r="Q400" s="201"/>
    </row>
    <row r="401" spans="1:17" x14ac:dyDescent="0.2">
      <c r="A401" s="113"/>
      <c r="B401" s="200"/>
      <c r="C401" s="200"/>
      <c r="D401" s="201"/>
      <c r="E401" s="113"/>
      <c r="F401" s="113"/>
      <c r="G401" s="113"/>
      <c r="H401" s="113"/>
      <c r="I401" s="203"/>
      <c r="J401" s="203"/>
      <c r="K401" s="203"/>
      <c r="L401" s="203"/>
      <c r="M401" s="203"/>
      <c r="N401" s="204"/>
      <c r="O401" s="204"/>
      <c r="P401" s="201"/>
      <c r="Q401" s="201"/>
    </row>
    <row r="402" spans="1:17" x14ac:dyDescent="0.2">
      <c r="A402" s="113"/>
      <c r="B402" s="200"/>
      <c r="C402" s="200"/>
      <c r="D402" s="201"/>
      <c r="E402" s="113"/>
      <c r="F402" s="113"/>
      <c r="G402" s="113"/>
      <c r="H402" s="113"/>
      <c r="I402" s="203"/>
      <c r="J402" s="203"/>
      <c r="K402" s="203"/>
      <c r="L402" s="203"/>
      <c r="M402" s="203"/>
      <c r="N402" s="204"/>
      <c r="O402" s="204"/>
      <c r="P402" s="201"/>
      <c r="Q402" s="201"/>
    </row>
    <row r="403" spans="1:17" x14ac:dyDescent="0.2">
      <c r="A403" s="113"/>
      <c r="B403" s="200"/>
      <c r="C403" s="200"/>
      <c r="D403" s="201"/>
      <c r="E403" s="113"/>
      <c r="F403" s="113"/>
      <c r="G403" s="113"/>
      <c r="H403" s="113"/>
      <c r="I403" s="203"/>
      <c r="J403" s="203"/>
      <c r="K403" s="203"/>
      <c r="L403" s="203"/>
      <c r="M403" s="203"/>
      <c r="N403" s="204"/>
      <c r="O403" s="204"/>
      <c r="P403" s="201"/>
      <c r="Q403" s="201"/>
    </row>
    <row r="404" spans="1:17" x14ac:dyDescent="0.2">
      <c r="A404" s="113"/>
      <c r="B404" s="200"/>
      <c r="C404" s="200"/>
      <c r="D404" s="201"/>
      <c r="E404" s="113"/>
      <c r="F404" s="113"/>
      <c r="G404" s="113"/>
      <c r="H404" s="113"/>
      <c r="I404" s="203"/>
      <c r="J404" s="203"/>
      <c r="K404" s="203"/>
      <c r="L404" s="203"/>
      <c r="M404" s="203"/>
      <c r="N404" s="204"/>
      <c r="O404" s="204"/>
      <c r="P404" s="201"/>
      <c r="Q404" s="201"/>
    </row>
    <row r="405" spans="1:17" x14ac:dyDescent="0.2">
      <c r="A405" s="113"/>
      <c r="B405" s="200"/>
      <c r="C405" s="200"/>
      <c r="D405" s="201"/>
      <c r="E405" s="113"/>
      <c r="F405" s="113"/>
      <c r="G405" s="113"/>
      <c r="H405" s="113"/>
      <c r="I405" s="203"/>
      <c r="J405" s="203"/>
      <c r="K405" s="203"/>
      <c r="L405" s="203"/>
      <c r="M405" s="203"/>
      <c r="N405" s="204"/>
      <c r="O405" s="204"/>
      <c r="P405" s="201"/>
      <c r="Q405" s="201"/>
    </row>
    <row r="406" spans="1:17" x14ac:dyDescent="0.2">
      <c r="A406" s="113"/>
      <c r="B406" s="200"/>
      <c r="C406" s="200"/>
      <c r="D406" s="201"/>
      <c r="E406" s="113"/>
      <c r="F406" s="113"/>
      <c r="G406" s="113"/>
      <c r="H406" s="113"/>
      <c r="I406" s="203"/>
      <c r="J406" s="203"/>
      <c r="K406" s="203"/>
      <c r="L406" s="203"/>
      <c r="M406" s="203"/>
      <c r="N406" s="204"/>
      <c r="O406" s="204"/>
      <c r="P406" s="201"/>
      <c r="Q406" s="201"/>
    </row>
    <row r="407" spans="1:17" x14ac:dyDescent="0.2">
      <c r="A407" s="113"/>
      <c r="B407" s="200"/>
      <c r="C407" s="200"/>
      <c r="D407" s="201"/>
      <c r="E407" s="113"/>
      <c r="F407" s="113"/>
      <c r="G407" s="113"/>
      <c r="H407" s="113"/>
      <c r="I407" s="203"/>
      <c r="J407" s="203"/>
      <c r="K407" s="203"/>
      <c r="L407" s="203"/>
      <c r="M407" s="203"/>
      <c r="N407" s="204"/>
      <c r="O407" s="204"/>
      <c r="P407" s="201"/>
      <c r="Q407" s="201"/>
    </row>
    <row r="408" spans="1:17" x14ac:dyDescent="0.2">
      <c r="A408" s="113"/>
      <c r="B408" s="200"/>
      <c r="C408" s="200"/>
      <c r="D408" s="201"/>
      <c r="E408" s="113"/>
      <c r="F408" s="113"/>
      <c r="G408" s="113"/>
      <c r="H408" s="113"/>
      <c r="I408" s="203"/>
      <c r="J408" s="203"/>
      <c r="K408" s="203"/>
      <c r="L408" s="203"/>
      <c r="M408" s="203"/>
      <c r="N408" s="204"/>
      <c r="O408" s="204"/>
      <c r="P408" s="201"/>
      <c r="Q408" s="201"/>
    </row>
    <row r="409" spans="1:17" x14ac:dyDescent="0.2">
      <c r="A409" s="113"/>
      <c r="B409" s="200"/>
      <c r="C409" s="200"/>
      <c r="D409" s="201"/>
      <c r="E409" s="113"/>
      <c r="F409" s="113"/>
      <c r="G409" s="113"/>
      <c r="H409" s="113"/>
      <c r="I409" s="203"/>
      <c r="J409" s="203"/>
      <c r="K409" s="203"/>
      <c r="L409" s="203"/>
      <c r="M409" s="203"/>
      <c r="N409" s="204"/>
      <c r="O409" s="204"/>
      <c r="P409" s="201"/>
      <c r="Q409" s="201"/>
    </row>
    <row r="410" spans="1:17" x14ac:dyDescent="0.2">
      <c r="A410" s="113"/>
      <c r="B410" s="200"/>
      <c r="C410" s="200"/>
      <c r="D410" s="201"/>
      <c r="E410" s="113"/>
      <c r="F410" s="113"/>
      <c r="G410" s="113"/>
      <c r="H410" s="113"/>
      <c r="I410" s="203"/>
      <c r="J410" s="203"/>
      <c r="K410" s="203"/>
      <c r="L410" s="203"/>
      <c r="M410" s="203"/>
      <c r="N410" s="204"/>
      <c r="O410" s="204"/>
      <c r="P410" s="201"/>
      <c r="Q410" s="201"/>
    </row>
    <row r="411" spans="1:17" x14ac:dyDescent="0.2">
      <c r="A411" s="113"/>
      <c r="B411" s="200"/>
      <c r="C411" s="200"/>
      <c r="D411" s="201"/>
      <c r="E411" s="113"/>
      <c r="F411" s="113"/>
      <c r="G411" s="113"/>
      <c r="H411" s="113"/>
      <c r="I411" s="203"/>
      <c r="J411" s="203"/>
      <c r="K411" s="203"/>
      <c r="L411" s="203"/>
      <c r="M411" s="203"/>
      <c r="N411" s="204"/>
      <c r="O411" s="204"/>
      <c r="P411" s="201"/>
      <c r="Q411" s="201"/>
    </row>
    <row r="412" spans="1:17" x14ac:dyDescent="0.2">
      <c r="A412" s="113"/>
      <c r="B412" s="200"/>
      <c r="C412" s="200"/>
      <c r="D412" s="201"/>
      <c r="E412" s="113"/>
      <c r="F412" s="113"/>
      <c r="G412" s="113"/>
      <c r="H412" s="113"/>
      <c r="I412" s="203"/>
      <c r="J412" s="203"/>
      <c r="K412" s="203"/>
      <c r="L412" s="203"/>
      <c r="M412" s="203"/>
      <c r="N412" s="204"/>
      <c r="O412" s="204"/>
      <c r="P412" s="201"/>
      <c r="Q412" s="201"/>
    </row>
    <row r="413" spans="1:17" x14ac:dyDescent="0.2">
      <c r="A413" s="113"/>
      <c r="B413" s="200"/>
      <c r="C413" s="200"/>
      <c r="D413" s="201"/>
      <c r="E413" s="113"/>
      <c r="F413" s="113"/>
      <c r="G413" s="113"/>
      <c r="H413" s="113"/>
      <c r="I413" s="203"/>
      <c r="J413" s="203"/>
      <c r="K413" s="203"/>
      <c r="L413" s="203"/>
      <c r="M413" s="203"/>
      <c r="N413" s="204"/>
      <c r="O413" s="204"/>
      <c r="P413" s="201"/>
      <c r="Q413" s="201"/>
    </row>
    <row r="414" spans="1:17" x14ac:dyDescent="0.2">
      <c r="A414" s="113"/>
      <c r="B414" s="200"/>
      <c r="C414" s="200"/>
      <c r="D414" s="201"/>
      <c r="E414" s="113"/>
      <c r="F414" s="113"/>
      <c r="G414" s="113"/>
      <c r="H414" s="113"/>
      <c r="I414" s="203"/>
      <c r="J414" s="203"/>
      <c r="K414" s="203"/>
      <c r="L414" s="203"/>
      <c r="M414" s="203"/>
      <c r="N414" s="204"/>
      <c r="O414" s="204"/>
      <c r="P414" s="201"/>
      <c r="Q414" s="201"/>
    </row>
    <row r="415" spans="1:17" x14ac:dyDescent="0.2">
      <c r="A415" s="113"/>
      <c r="B415" s="200"/>
      <c r="C415" s="200"/>
      <c r="D415" s="201"/>
      <c r="E415" s="113"/>
      <c r="F415" s="113"/>
      <c r="G415" s="113"/>
      <c r="H415" s="113"/>
      <c r="I415" s="203"/>
      <c r="J415" s="203"/>
      <c r="K415" s="203"/>
      <c r="L415" s="203"/>
      <c r="M415" s="203"/>
      <c r="N415" s="204"/>
      <c r="O415" s="204"/>
      <c r="P415" s="201"/>
      <c r="Q415" s="201"/>
    </row>
    <row r="416" spans="1:17" x14ac:dyDescent="0.2">
      <c r="A416" s="113"/>
      <c r="B416" s="200"/>
      <c r="C416" s="200"/>
      <c r="D416" s="201"/>
      <c r="E416" s="113"/>
      <c r="F416" s="113"/>
      <c r="G416" s="113"/>
      <c r="H416" s="113"/>
      <c r="I416" s="203"/>
      <c r="J416" s="203"/>
      <c r="K416" s="203"/>
      <c r="L416" s="203"/>
      <c r="M416" s="203"/>
      <c r="N416" s="204"/>
      <c r="O416" s="204"/>
      <c r="P416" s="201"/>
      <c r="Q416" s="201"/>
    </row>
    <row r="417" spans="1:17" x14ac:dyDescent="0.2">
      <c r="A417" s="113"/>
      <c r="B417" s="200"/>
      <c r="C417" s="200"/>
      <c r="D417" s="201"/>
      <c r="E417" s="113"/>
      <c r="F417" s="113"/>
      <c r="G417" s="113"/>
      <c r="H417" s="113"/>
      <c r="I417" s="203"/>
      <c r="J417" s="203"/>
      <c r="K417" s="203"/>
      <c r="L417" s="203"/>
      <c r="M417" s="203"/>
      <c r="N417" s="204"/>
      <c r="O417" s="204"/>
      <c r="P417" s="201"/>
      <c r="Q417" s="201"/>
    </row>
    <row r="418" spans="1:17" x14ac:dyDescent="0.2">
      <c r="A418" s="113"/>
      <c r="B418" s="200"/>
      <c r="C418" s="200"/>
      <c r="D418" s="201"/>
      <c r="E418" s="113"/>
      <c r="F418" s="113"/>
      <c r="G418" s="113"/>
      <c r="H418" s="113"/>
      <c r="I418" s="203"/>
      <c r="J418" s="203"/>
      <c r="K418" s="203"/>
      <c r="L418" s="203"/>
      <c r="M418" s="203"/>
      <c r="N418" s="204"/>
      <c r="O418" s="204"/>
      <c r="P418" s="201"/>
      <c r="Q418" s="201"/>
    </row>
    <row r="419" spans="1:17" x14ac:dyDescent="0.2">
      <c r="A419" s="113"/>
      <c r="B419" s="200"/>
      <c r="C419" s="200"/>
      <c r="D419" s="201"/>
      <c r="E419" s="113"/>
      <c r="F419" s="113"/>
      <c r="G419" s="113"/>
      <c r="H419" s="113"/>
      <c r="I419" s="203"/>
      <c r="J419" s="203"/>
      <c r="K419" s="203"/>
      <c r="L419" s="203"/>
      <c r="M419" s="203"/>
      <c r="N419" s="204"/>
      <c r="O419" s="204"/>
      <c r="P419" s="201"/>
      <c r="Q419" s="201"/>
    </row>
    <row r="420" spans="1:17" x14ac:dyDescent="0.2">
      <c r="A420" s="113"/>
      <c r="B420" s="200"/>
      <c r="C420" s="200"/>
      <c r="D420" s="201"/>
      <c r="E420" s="113"/>
      <c r="F420" s="113"/>
      <c r="G420" s="113"/>
      <c r="H420" s="113"/>
      <c r="I420" s="203"/>
      <c r="J420" s="203"/>
      <c r="K420" s="203"/>
      <c r="L420" s="203"/>
      <c r="M420" s="203"/>
      <c r="N420" s="204"/>
      <c r="O420" s="204"/>
      <c r="P420" s="201"/>
      <c r="Q420" s="201"/>
    </row>
    <row r="421" spans="1:17" x14ac:dyDescent="0.2">
      <c r="A421" s="113"/>
      <c r="B421" s="200"/>
      <c r="C421" s="200"/>
      <c r="D421" s="201"/>
      <c r="E421" s="113"/>
      <c r="F421" s="113"/>
      <c r="G421" s="113"/>
      <c r="H421" s="113"/>
      <c r="I421" s="203"/>
      <c r="J421" s="203"/>
      <c r="K421" s="203"/>
      <c r="L421" s="203"/>
      <c r="M421" s="203"/>
      <c r="N421" s="204"/>
      <c r="O421" s="204"/>
      <c r="P421" s="201"/>
      <c r="Q421" s="201"/>
    </row>
    <row r="422" spans="1:17" x14ac:dyDescent="0.2">
      <c r="A422" s="113"/>
      <c r="B422" s="200"/>
      <c r="C422" s="200"/>
      <c r="D422" s="201"/>
      <c r="E422" s="113"/>
      <c r="F422" s="113"/>
      <c r="G422" s="113"/>
      <c r="H422" s="113"/>
      <c r="I422" s="203"/>
      <c r="J422" s="203"/>
      <c r="K422" s="203"/>
      <c r="L422" s="203"/>
      <c r="M422" s="203"/>
      <c r="N422" s="204"/>
      <c r="O422" s="204"/>
      <c r="P422" s="201"/>
      <c r="Q422" s="201"/>
    </row>
    <row r="423" spans="1:17" x14ac:dyDescent="0.2">
      <c r="A423" s="113"/>
      <c r="B423" s="200"/>
      <c r="C423" s="200"/>
      <c r="D423" s="201"/>
      <c r="E423" s="113"/>
      <c r="F423" s="113"/>
      <c r="G423" s="113"/>
      <c r="H423" s="113"/>
      <c r="I423" s="203"/>
      <c r="J423" s="203"/>
      <c r="K423" s="203"/>
      <c r="L423" s="203"/>
      <c r="M423" s="203"/>
      <c r="N423" s="204"/>
      <c r="O423" s="204"/>
      <c r="P423" s="201"/>
      <c r="Q423" s="201"/>
    </row>
    <row r="424" spans="1:17" x14ac:dyDescent="0.2">
      <c r="A424" s="113"/>
      <c r="B424" s="200"/>
      <c r="C424" s="200"/>
      <c r="D424" s="201"/>
      <c r="E424" s="113"/>
      <c r="F424" s="113"/>
      <c r="G424" s="113"/>
      <c r="H424" s="113"/>
      <c r="I424" s="203"/>
      <c r="J424" s="203"/>
      <c r="K424" s="203"/>
      <c r="L424" s="203"/>
      <c r="M424" s="203"/>
      <c r="N424" s="204"/>
      <c r="O424" s="204"/>
      <c r="P424" s="201"/>
      <c r="Q424" s="201"/>
    </row>
    <row r="425" spans="1:17" x14ac:dyDescent="0.2">
      <c r="A425" s="113"/>
      <c r="B425" s="200"/>
      <c r="C425" s="200"/>
      <c r="D425" s="201"/>
      <c r="E425" s="113"/>
      <c r="F425" s="113"/>
      <c r="G425" s="113"/>
      <c r="H425" s="113"/>
      <c r="I425" s="203"/>
      <c r="J425" s="203"/>
      <c r="K425" s="203"/>
      <c r="L425" s="203"/>
      <c r="M425" s="203"/>
      <c r="N425" s="204"/>
      <c r="O425" s="204"/>
      <c r="P425" s="201"/>
      <c r="Q425" s="201"/>
    </row>
    <row r="426" spans="1:17" x14ac:dyDescent="0.2">
      <c r="A426" s="113"/>
      <c r="B426" s="200"/>
      <c r="C426" s="200"/>
      <c r="D426" s="201"/>
      <c r="E426" s="113"/>
      <c r="F426" s="113"/>
      <c r="G426" s="113"/>
      <c r="H426" s="113"/>
      <c r="I426" s="203"/>
      <c r="J426" s="203"/>
      <c r="K426" s="203"/>
      <c r="L426" s="203"/>
      <c r="M426" s="203"/>
      <c r="N426" s="204"/>
      <c r="O426" s="204"/>
      <c r="P426" s="201"/>
      <c r="Q426" s="201"/>
    </row>
    <row r="427" spans="1:17" x14ac:dyDescent="0.2">
      <c r="A427" s="113"/>
      <c r="B427" s="200"/>
      <c r="C427" s="200"/>
      <c r="D427" s="201"/>
      <c r="E427" s="113"/>
      <c r="F427" s="113"/>
      <c r="G427" s="113"/>
      <c r="H427" s="113"/>
      <c r="I427" s="203"/>
      <c r="J427" s="203"/>
      <c r="K427" s="203"/>
      <c r="L427" s="203"/>
      <c r="M427" s="203"/>
      <c r="N427" s="204"/>
      <c r="O427" s="204"/>
      <c r="P427" s="201"/>
      <c r="Q427" s="201"/>
    </row>
    <row r="428" spans="1:17" x14ac:dyDescent="0.2">
      <c r="A428" s="113"/>
      <c r="B428" s="200"/>
      <c r="C428" s="200"/>
      <c r="D428" s="201"/>
      <c r="E428" s="113"/>
      <c r="F428" s="113"/>
      <c r="G428" s="113"/>
      <c r="H428" s="113"/>
      <c r="I428" s="203"/>
      <c r="J428" s="203"/>
      <c r="K428" s="203"/>
      <c r="L428" s="203"/>
      <c r="M428" s="203"/>
      <c r="N428" s="204"/>
      <c r="O428" s="204"/>
      <c r="P428" s="201"/>
      <c r="Q428" s="201"/>
    </row>
    <row r="429" spans="1:17" x14ac:dyDescent="0.2">
      <c r="A429" s="113"/>
      <c r="B429" s="200"/>
      <c r="C429" s="200"/>
      <c r="D429" s="201"/>
      <c r="E429" s="113"/>
      <c r="F429" s="113"/>
      <c r="G429" s="113"/>
      <c r="H429" s="113"/>
      <c r="I429" s="203"/>
      <c r="J429" s="203"/>
      <c r="K429" s="203"/>
      <c r="L429" s="203"/>
      <c r="M429" s="203"/>
      <c r="N429" s="204"/>
      <c r="O429" s="204"/>
      <c r="P429" s="201"/>
      <c r="Q429" s="201"/>
    </row>
    <row r="430" spans="1:17" x14ac:dyDescent="0.2">
      <c r="A430" s="113"/>
      <c r="B430" s="200"/>
      <c r="C430" s="200"/>
      <c r="D430" s="201"/>
      <c r="E430" s="113"/>
      <c r="F430" s="113"/>
      <c r="G430" s="113"/>
      <c r="H430" s="113"/>
      <c r="I430" s="203"/>
      <c r="J430" s="203"/>
      <c r="K430" s="203"/>
      <c r="L430" s="203"/>
      <c r="M430" s="203"/>
      <c r="N430" s="204"/>
      <c r="O430" s="204"/>
      <c r="P430" s="201"/>
      <c r="Q430" s="201"/>
    </row>
    <row r="431" spans="1:17" x14ac:dyDescent="0.2">
      <c r="A431" s="113"/>
      <c r="B431" s="200"/>
      <c r="C431" s="200"/>
      <c r="D431" s="201"/>
      <c r="E431" s="113"/>
      <c r="F431" s="113"/>
      <c r="G431" s="113"/>
      <c r="H431" s="113"/>
      <c r="I431" s="203"/>
      <c r="J431" s="203"/>
      <c r="K431" s="203"/>
      <c r="L431" s="203"/>
      <c r="M431" s="203"/>
      <c r="N431" s="204"/>
      <c r="O431" s="204"/>
      <c r="P431" s="201"/>
      <c r="Q431" s="201"/>
    </row>
    <row r="432" spans="1:17" x14ac:dyDescent="0.2">
      <c r="A432" s="113"/>
      <c r="B432" s="200"/>
      <c r="C432" s="200"/>
      <c r="D432" s="201"/>
      <c r="E432" s="113"/>
      <c r="F432" s="113"/>
      <c r="G432" s="113"/>
      <c r="H432" s="113"/>
      <c r="I432" s="203"/>
      <c r="J432" s="203"/>
      <c r="K432" s="203"/>
      <c r="L432" s="203"/>
      <c r="M432" s="203"/>
      <c r="N432" s="204"/>
      <c r="O432" s="204"/>
      <c r="P432" s="201"/>
      <c r="Q432" s="201"/>
    </row>
    <row r="433" spans="1:17" x14ac:dyDescent="0.2">
      <c r="A433" s="113"/>
      <c r="B433" s="200"/>
      <c r="C433" s="200"/>
      <c r="D433" s="201"/>
      <c r="E433" s="113"/>
      <c r="F433" s="113"/>
      <c r="G433" s="113"/>
      <c r="H433" s="113"/>
      <c r="I433" s="203"/>
      <c r="J433" s="203"/>
      <c r="K433" s="203"/>
      <c r="L433" s="203"/>
      <c r="M433" s="203"/>
      <c r="N433" s="204"/>
      <c r="O433" s="204"/>
      <c r="P433" s="201"/>
      <c r="Q433" s="201"/>
    </row>
    <row r="434" spans="1:17" x14ac:dyDescent="0.2">
      <c r="A434" s="113"/>
      <c r="B434" s="200"/>
      <c r="C434" s="200"/>
      <c r="D434" s="201"/>
      <c r="E434" s="113"/>
      <c r="F434" s="113"/>
      <c r="G434" s="113"/>
      <c r="H434" s="113"/>
      <c r="I434" s="203"/>
      <c r="J434" s="203"/>
      <c r="K434" s="203"/>
      <c r="L434" s="203"/>
      <c r="M434" s="203"/>
      <c r="N434" s="204"/>
      <c r="O434" s="204"/>
      <c r="P434" s="201"/>
      <c r="Q434" s="201"/>
    </row>
    <row r="435" spans="1:17" x14ac:dyDescent="0.2">
      <c r="A435" s="113"/>
      <c r="B435" s="200"/>
      <c r="C435" s="200"/>
      <c r="D435" s="201"/>
      <c r="E435" s="113"/>
      <c r="F435" s="113"/>
      <c r="G435" s="113"/>
      <c r="H435" s="113"/>
      <c r="I435" s="203"/>
      <c r="J435" s="203"/>
      <c r="K435" s="203"/>
      <c r="L435" s="203"/>
      <c r="M435" s="203"/>
      <c r="N435" s="204"/>
      <c r="O435" s="204"/>
      <c r="P435" s="201"/>
      <c r="Q435" s="201"/>
    </row>
    <row r="436" spans="1:17" x14ac:dyDescent="0.2">
      <c r="A436" s="113"/>
      <c r="B436" s="200"/>
      <c r="C436" s="200"/>
      <c r="D436" s="201"/>
      <c r="E436" s="113"/>
      <c r="F436" s="113"/>
      <c r="G436" s="113"/>
      <c r="H436" s="113"/>
      <c r="I436" s="203"/>
      <c r="J436" s="203"/>
      <c r="K436" s="203"/>
      <c r="L436" s="203"/>
      <c r="M436" s="203"/>
      <c r="N436" s="204"/>
      <c r="O436" s="204"/>
      <c r="P436" s="201"/>
      <c r="Q436" s="201"/>
    </row>
    <row r="437" spans="1:17" x14ac:dyDescent="0.2">
      <c r="A437" s="113"/>
      <c r="B437" s="200"/>
      <c r="C437" s="200"/>
      <c r="D437" s="201"/>
      <c r="E437" s="113"/>
      <c r="F437" s="113"/>
      <c r="G437" s="113"/>
      <c r="H437" s="113"/>
      <c r="I437" s="203"/>
      <c r="J437" s="203"/>
      <c r="K437" s="203"/>
      <c r="L437" s="203"/>
      <c r="M437" s="203"/>
      <c r="N437" s="204"/>
      <c r="O437" s="204"/>
      <c r="P437" s="201"/>
      <c r="Q437" s="201"/>
    </row>
    <row r="438" spans="1:17" x14ac:dyDescent="0.2">
      <c r="A438" s="113"/>
      <c r="B438" s="200"/>
      <c r="C438" s="200"/>
      <c r="D438" s="201"/>
      <c r="E438" s="113"/>
      <c r="F438" s="113"/>
      <c r="G438" s="113"/>
      <c r="H438" s="113"/>
      <c r="I438" s="203"/>
      <c r="J438" s="203"/>
      <c r="K438" s="203"/>
      <c r="L438" s="203"/>
      <c r="M438" s="203"/>
      <c r="N438" s="204"/>
      <c r="O438" s="204"/>
      <c r="P438" s="201"/>
      <c r="Q438" s="201"/>
    </row>
    <row r="439" spans="1:17" x14ac:dyDescent="0.2">
      <c r="A439" s="113"/>
      <c r="B439" s="200"/>
      <c r="C439" s="200"/>
      <c r="D439" s="201"/>
      <c r="E439" s="113"/>
      <c r="F439" s="113"/>
      <c r="G439" s="113"/>
      <c r="H439" s="113"/>
      <c r="I439" s="203"/>
      <c r="J439" s="203"/>
      <c r="K439" s="203"/>
      <c r="L439" s="203"/>
      <c r="M439" s="203"/>
      <c r="N439" s="204"/>
      <c r="O439" s="204"/>
      <c r="P439" s="201"/>
      <c r="Q439" s="201"/>
    </row>
    <row r="440" spans="1:17" x14ac:dyDescent="0.2">
      <c r="A440" s="113"/>
      <c r="B440" s="200"/>
      <c r="C440" s="200"/>
      <c r="D440" s="201"/>
      <c r="E440" s="113"/>
      <c r="F440" s="113"/>
      <c r="G440" s="113"/>
      <c r="H440" s="113"/>
      <c r="I440" s="203"/>
      <c r="J440" s="203"/>
      <c r="K440" s="203"/>
      <c r="L440" s="203"/>
      <c r="M440" s="203"/>
      <c r="N440" s="204"/>
      <c r="O440" s="204"/>
      <c r="P440" s="201"/>
      <c r="Q440" s="201"/>
    </row>
    <row r="441" spans="1:17" x14ac:dyDescent="0.2">
      <c r="A441" s="113"/>
      <c r="B441" s="200"/>
      <c r="C441" s="200"/>
      <c r="D441" s="201"/>
      <c r="E441" s="113"/>
      <c r="F441" s="113"/>
      <c r="G441" s="113"/>
      <c r="H441" s="113"/>
      <c r="I441" s="203"/>
      <c r="J441" s="203"/>
      <c r="K441" s="203"/>
      <c r="L441" s="203"/>
      <c r="M441" s="203"/>
      <c r="N441" s="204"/>
      <c r="O441" s="204"/>
      <c r="P441" s="201"/>
      <c r="Q441" s="201"/>
    </row>
    <row r="442" spans="1:17" x14ac:dyDescent="0.2">
      <c r="A442" s="113"/>
      <c r="B442" s="200"/>
      <c r="C442" s="200"/>
      <c r="D442" s="201"/>
      <c r="E442" s="113"/>
      <c r="F442" s="113"/>
      <c r="G442" s="113"/>
      <c r="H442" s="113"/>
      <c r="I442" s="203"/>
      <c r="J442" s="203"/>
      <c r="K442" s="203"/>
      <c r="L442" s="203"/>
      <c r="M442" s="203"/>
      <c r="N442" s="204"/>
      <c r="O442" s="204"/>
      <c r="P442" s="201"/>
      <c r="Q442" s="201"/>
    </row>
    <row r="443" spans="1:17" x14ac:dyDescent="0.2">
      <c r="A443" s="113"/>
      <c r="B443" s="200"/>
      <c r="C443" s="200"/>
      <c r="D443" s="201"/>
      <c r="E443" s="113"/>
      <c r="F443" s="113"/>
      <c r="G443" s="113"/>
      <c r="H443" s="113"/>
      <c r="I443" s="203"/>
      <c r="J443" s="203"/>
      <c r="K443" s="203"/>
      <c r="L443" s="203"/>
      <c r="M443" s="203"/>
      <c r="N443" s="204"/>
      <c r="O443" s="204"/>
      <c r="P443" s="201"/>
      <c r="Q443" s="201"/>
    </row>
    <row r="444" spans="1:17" x14ac:dyDescent="0.2">
      <c r="A444" s="113"/>
      <c r="B444" s="200"/>
      <c r="C444" s="200"/>
      <c r="D444" s="201"/>
      <c r="E444" s="113"/>
      <c r="F444" s="113"/>
      <c r="G444" s="113"/>
      <c r="H444" s="113"/>
      <c r="I444" s="203"/>
      <c r="J444" s="203"/>
      <c r="K444" s="203"/>
      <c r="L444" s="203"/>
      <c r="M444" s="203"/>
      <c r="N444" s="204"/>
      <c r="O444" s="204"/>
      <c r="P444" s="201"/>
      <c r="Q444" s="201"/>
    </row>
    <row r="445" spans="1:17" x14ac:dyDescent="0.2">
      <c r="A445" s="113"/>
      <c r="B445" s="200"/>
      <c r="C445" s="200"/>
      <c r="D445" s="201"/>
      <c r="E445" s="113"/>
      <c r="F445" s="113"/>
      <c r="G445" s="113"/>
      <c r="H445" s="113"/>
      <c r="I445" s="203"/>
      <c r="J445" s="203"/>
      <c r="K445" s="203"/>
      <c r="L445" s="203"/>
      <c r="M445" s="203"/>
      <c r="N445" s="204"/>
      <c r="O445" s="204"/>
      <c r="P445" s="201"/>
      <c r="Q445" s="201"/>
    </row>
    <row r="446" spans="1:17" x14ac:dyDescent="0.2">
      <c r="A446" s="113"/>
      <c r="B446" s="200"/>
      <c r="C446" s="200"/>
      <c r="D446" s="201"/>
      <c r="E446" s="113"/>
      <c r="F446" s="113"/>
      <c r="G446" s="113"/>
      <c r="H446" s="113"/>
      <c r="I446" s="203"/>
      <c r="J446" s="203"/>
      <c r="K446" s="203"/>
      <c r="L446" s="203"/>
      <c r="M446" s="203"/>
      <c r="N446" s="204"/>
      <c r="O446" s="204"/>
      <c r="P446" s="201"/>
      <c r="Q446" s="201"/>
    </row>
    <row r="447" spans="1:17" x14ac:dyDescent="0.2">
      <c r="A447" s="113"/>
      <c r="B447" s="200"/>
      <c r="C447" s="200"/>
      <c r="D447" s="201"/>
      <c r="E447" s="113"/>
      <c r="F447" s="113"/>
      <c r="G447" s="113"/>
      <c r="H447" s="113"/>
      <c r="I447" s="203"/>
      <c r="J447" s="203"/>
      <c r="K447" s="203"/>
      <c r="L447" s="203"/>
      <c r="M447" s="203"/>
      <c r="N447" s="204"/>
      <c r="O447" s="204"/>
      <c r="P447" s="201"/>
      <c r="Q447" s="201"/>
    </row>
    <row r="448" spans="1:17" x14ac:dyDescent="0.2">
      <c r="A448" s="113"/>
      <c r="B448" s="200"/>
      <c r="C448" s="200"/>
      <c r="D448" s="201"/>
      <c r="E448" s="113"/>
      <c r="F448" s="113"/>
      <c r="G448" s="113"/>
      <c r="H448" s="113"/>
      <c r="I448" s="203"/>
      <c r="J448" s="203"/>
      <c r="K448" s="203"/>
      <c r="L448" s="203"/>
      <c r="M448" s="203"/>
      <c r="N448" s="204"/>
      <c r="O448" s="204"/>
      <c r="P448" s="201"/>
      <c r="Q448" s="201"/>
    </row>
    <row r="449" spans="1:17" x14ac:dyDescent="0.2">
      <c r="A449" s="113"/>
      <c r="B449" s="200"/>
      <c r="C449" s="200"/>
      <c r="D449" s="201"/>
      <c r="E449" s="113"/>
      <c r="F449" s="113"/>
      <c r="G449" s="113"/>
      <c r="H449" s="113"/>
      <c r="I449" s="203"/>
      <c r="J449" s="203"/>
      <c r="K449" s="203"/>
      <c r="L449" s="203"/>
      <c r="M449" s="203"/>
      <c r="N449" s="204"/>
      <c r="O449" s="204"/>
      <c r="P449" s="201"/>
      <c r="Q449" s="201"/>
    </row>
    <row r="450" spans="1:17" x14ac:dyDescent="0.2">
      <c r="A450" s="113"/>
      <c r="B450" s="200"/>
      <c r="C450" s="200"/>
      <c r="D450" s="201"/>
      <c r="E450" s="113"/>
      <c r="F450" s="113"/>
      <c r="G450" s="113"/>
      <c r="H450" s="113"/>
      <c r="I450" s="203"/>
      <c r="J450" s="203"/>
      <c r="K450" s="203"/>
      <c r="L450" s="203"/>
      <c r="M450" s="203"/>
      <c r="N450" s="204"/>
      <c r="O450" s="204"/>
      <c r="P450" s="201"/>
      <c r="Q450" s="201"/>
    </row>
    <row r="451" spans="1:17" x14ac:dyDescent="0.2">
      <c r="A451" s="113"/>
      <c r="B451" s="200"/>
      <c r="C451" s="200"/>
      <c r="D451" s="201"/>
      <c r="E451" s="113"/>
      <c r="F451" s="113"/>
      <c r="G451" s="113"/>
      <c r="H451" s="113"/>
      <c r="I451" s="203"/>
      <c r="J451" s="203"/>
      <c r="K451" s="203"/>
      <c r="L451" s="203"/>
      <c r="M451" s="203"/>
      <c r="N451" s="204"/>
      <c r="O451" s="204"/>
      <c r="P451" s="201"/>
      <c r="Q451" s="201"/>
    </row>
    <row r="452" spans="1:17" x14ac:dyDescent="0.2">
      <c r="A452" s="113"/>
      <c r="B452" s="200"/>
      <c r="C452" s="200"/>
      <c r="D452" s="201"/>
      <c r="E452" s="113"/>
      <c r="F452" s="113"/>
      <c r="G452" s="113"/>
      <c r="H452" s="113"/>
      <c r="I452" s="203"/>
      <c r="J452" s="203"/>
      <c r="K452" s="203"/>
      <c r="L452" s="203"/>
      <c r="M452" s="203"/>
      <c r="N452" s="204"/>
      <c r="O452" s="204"/>
      <c r="P452" s="201"/>
      <c r="Q452" s="201"/>
    </row>
    <row r="453" spans="1:17" x14ac:dyDescent="0.2">
      <c r="A453" s="113"/>
      <c r="B453" s="200"/>
      <c r="C453" s="200"/>
      <c r="D453" s="201"/>
      <c r="E453" s="113"/>
      <c r="F453" s="113"/>
      <c r="G453" s="113"/>
      <c r="H453" s="113"/>
      <c r="I453" s="203"/>
      <c r="J453" s="203"/>
      <c r="K453" s="203"/>
      <c r="L453" s="203"/>
      <c r="M453" s="203"/>
      <c r="N453" s="204"/>
      <c r="O453" s="204"/>
      <c r="P453" s="201"/>
      <c r="Q453" s="201"/>
    </row>
    <row r="454" spans="1:17" x14ac:dyDescent="0.2">
      <c r="A454" s="113"/>
      <c r="B454" s="200"/>
      <c r="C454" s="200"/>
      <c r="D454" s="201"/>
      <c r="E454" s="113"/>
      <c r="F454" s="113"/>
      <c r="G454" s="113"/>
      <c r="H454" s="113"/>
      <c r="I454" s="203"/>
      <c r="J454" s="203"/>
      <c r="K454" s="203"/>
      <c r="L454" s="203"/>
      <c r="M454" s="203"/>
      <c r="N454" s="204"/>
      <c r="O454" s="204"/>
      <c r="P454" s="201"/>
      <c r="Q454" s="201"/>
    </row>
    <row r="455" spans="1:17" x14ac:dyDescent="0.2">
      <c r="A455" s="113"/>
      <c r="B455" s="200"/>
      <c r="C455" s="200"/>
      <c r="D455" s="201"/>
      <c r="E455" s="113"/>
      <c r="F455" s="113"/>
      <c r="G455" s="113"/>
      <c r="H455" s="113"/>
      <c r="I455" s="203"/>
      <c r="J455" s="203"/>
      <c r="K455" s="203"/>
      <c r="L455" s="203"/>
      <c r="M455" s="203"/>
      <c r="N455" s="204"/>
      <c r="O455" s="204"/>
      <c r="P455" s="201"/>
      <c r="Q455" s="201"/>
    </row>
    <row r="456" spans="1:17" x14ac:dyDescent="0.2">
      <c r="A456" s="113"/>
      <c r="B456" s="200"/>
      <c r="C456" s="200"/>
      <c r="D456" s="201"/>
      <c r="E456" s="113"/>
      <c r="F456" s="113"/>
      <c r="G456" s="113"/>
      <c r="H456" s="113"/>
      <c r="I456" s="203"/>
      <c r="J456" s="203"/>
      <c r="K456" s="203"/>
      <c r="L456" s="203"/>
      <c r="M456" s="203"/>
      <c r="N456" s="204"/>
      <c r="O456" s="204"/>
      <c r="P456" s="201"/>
      <c r="Q456" s="201"/>
    </row>
    <row r="457" spans="1:17" x14ac:dyDescent="0.2">
      <c r="A457" s="113"/>
      <c r="B457" s="200"/>
      <c r="C457" s="200"/>
      <c r="D457" s="201"/>
      <c r="E457" s="113"/>
      <c r="F457" s="113"/>
      <c r="G457" s="113"/>
      <c r="H457" s="113"/>
      <c r="I457" s="203"/>
      <c r="J457" s="203"/>
      <c r="K457" s="203"/>
      <c r="L457" s="203"/>
      <c r="M457" s="203"/>
      <c r="N457" s="204"/>
      <c r="O457" s="204"/>
      <c r="P457" s="201"/>
      <c r="Q457" s="201"/>
    </row>
    <row r="458" spans="1:17" x14ac:dyDescent="0.2">
      <c r="A458" s="113"/>
      <c r="B458" s="200"/>
      <c r="C458" s="200"/>
      <c r="D458" s="201"/>
      <c r="E458" s="113"/>
      <c r="F458" s="113"/>
      <c r="G458" s="113"/>
      <c r="H458" s="113"/>
      <c r="I458" s="203"/>
      <c r="J458" s="203"/>
      <c r="K458" s="203"/>
      <c r="L458" s="203"/>
      <c r="M458" s="203"/>
      <c r="N458" s="204"/>
      <c r="O458" s="204"/>
      <c r="P458" s="201"/>
      <c r="Q458" s="201"/>
    </row>
    <row r="459" spans="1:17" x14ac:dyDescent="0.2">
      <c r="A459" s="113"/>
      <c r="B459" s="200"/>
      <c r="C459" s="200"/>
      <c r="D459" s="201"/>
      <c r="E459" s="113"/>
      <c r="F459" s="113"/>
      <c r="G459" s="113"/>
      <c r="H459" s="113"/>
      <c r="I459" s="203"/>
      <c r="J459" s="203"/>
      <c r="K459" s="203"/>
      <c r="L459" s="203"/>
      <c r="M459" s="203"/>
      <c r="N459" s="204"/>
      <c r="O459" s="204"/>
      <c r="P459" s="201"/>
      <c r="Q459" s="201"/>
    </row>
    <row r="460" spans="1:17" x14ac:dyDescent="0.2">
      <c r="A460" s="113"/>
      <c r="B460" s="200"/>
      <c r="C460" s="200"/>
      <c r="D460" s="201"/>
      <c r="E460" s="113"/>
      <c r="F460" s="113"/>
      <c r="G460" s="113"/>
      <c r="H460" s="113"/>
      <c r="I460" s="203"/>
      <c r="J460" s="203"/>
      <c r="K460" s="203"/>
      <c r="L460" s="203"/>
      <c r="M460" s="203"/>
      <c r="N460" s="204"/>
      <c r="O460" s="204"/>
      <c r="P460" s="201"/>
      <c r="Q460" s="201"/>
    </row>
    <row r="461" spans="1:17" x14ac:dyDescent="0.2">
      <c r="A461" s="113"/>
      <c r="B461" s="200"/>
      <c r="C461" s="200"/>
      <c r="D461" s="201"/>
      <c r="E461" s="113"/>
      <c r="F461" s="113"/>
      <c r="G461" s="113"/>
      <c r="H461" s="113"/>
      <c r="I461" s="203"/>
      <c r="J461" s="203"/>
      <c r="K461" s="203"/>
      <c r="L461" s="203"/>
      <c r="M461" s="203"/>
      <c r="N461" s="204"/>
      <c r="O461" s="204"/>
      <c r="P461" s="201"/>
      <c r="Q461" s="201"/>
    </row>
    <row r="462" spans="1:17" x14ac:dyDescent="0.2">
      <c r="A462" s="113"/>
      <c r="B462" s="200"/>
      <c r="C462" s="200"/>
      <c r="D462" s="201"/>
      <c r="E462" s="113"/>
      <c r="F462" s="113"/>
      <c r="G462" s="113"/>
      <c r="H462" s="113"/>
      <c r="I462" s="203"/>
      <c r="J462" s="203"/>
      <c r="K462" s="203"/>
      <c r="L462" s="203"/>
      <c r="M462" s="203"/>
      <c r="N462" s="204"/>
      <c r="O462" s="204"/>
      <c r="P462" s="201"/>
      <c r="Q462" s="201"/>
    </row>
    <row r="463" spans="1:17" x14ac:dyDescent="0.2">
      <c r="A463" s="113"/>
      <c r="B463" s="200"/>
      <c r="C463" s="200"/>
      <c r="D463" s="201"/>
      <c r="E463" s="113"/>
      <c r="F463" s="113"/>
      <c r="G463" s="113"/>
      <c r="H463" s="113"/>
      <c r="I463" s="203"/>
      <c r="J463" s="203"/>
      <c r="K463" s="203"/>
      <c r="L463" s="203"/>
      <c r="M463" s="203"/>
      <c r="N463" s="204"/>
      <c r="O463" s="204"/>
      <c r="P463" s="201"/>
      <c r="Q463" s="201"/>
    </row>
    <row r="464" spans="1:17" x14ac:dyDescent="0.2">
      <c r="A464" s="113"/>
      <c r="B464" s="200"/>
      <c r="C464" s="200"/>
      <c r="D464" s="201"/>
      <c r="E464" s="113"/>
      <c r="F464" s="113"/>
      <c r="G464" s="113"/>
      <c r="H464" s="113"/>
      <c r="I464" s="203"/>
      <c r="J464" s="203"/>
      <c r="K464" s="203"/>
      <c r="L464" s="203"/>
      <c r="M464" s="203"/>
      <c r="N464" s="204"/>
      <c r="O464" s="204"/>
      <c r="P464" s="201"/>
      <c r="Q464" s="201"/>
    </row>
    <row r="465" spans="1:17" x14ac:dyDescent="0.2">
      <c r="A465" s="113"/>
      <c r="B465" s="200"/>
      <c r="C465" s="200"/>
      <c r="D465" s="201"/>
      <c r="E465" s="113"/>
      <c r="F465" s="113"/>
      <c r="G465" s="113"/>
      <c r="H465" s="113"/>
      <c r="I465" s="203"/>
      <c r="J465" s="203"/>
      <c r="K465" s="203"/>
      <c r="L465" s="203"/>
      <c r="M465" s="203"/>
      <c r="N465" s="204"/>
      <c r="O465" s="204"/>
      <c r="P465" s="201"/>
      <c r="Q465" s="201"/>
    </row>
    <row r="466" spans="1:17" x14ac:dyDescent="0.2">
      <c r="A466" s="113"/>
      <c r="B466" s="200"/>
      <c r="C466" s="200"/>
      <c r="D466" s="201"/>
      <c r="E466" s="113"/>
      <c r="F466" s="113"/>
      <c r="G466" s="113"/>
      <c r="H466" s="113"/>
      <c r="I466" s="203"/>
      <c r="J466" s="203"/>
      <c r="K466" s="203"/>
      <c r="L466" s="203"/>
      <c r="M466" s="203"/>
      <c r="N466" s="204"/>
      <c r="O466" s="204"/>
      <c r="P466" s="201"/>
      <c r="Q466" s="201"/>
    </row>
    <row r="467" spans="1:17" x14ac:dyDescent="0.2">
      <c r="A467" s="113"/>
      <c r="B467" s="200"/>
      <c r="C467" s="200"/>
      <c r="D467" s="201"/>
      <c r="E467" s="113"/>
      <c r="F467" s="113"/>
      <c r="G467" s="113"/>
      <c r="H467" s="113"/>
      <c r="I467" s="203"/>
      <c r="J467" s="203"/>
      <c r="K467" s="203"/>
      <c r="L467" s="203"/>
      <c r="M467" s="203"/>
      <c r="N467" s="204"/>
      <c r="O467" s="204"/>
      <c r="P467" s="201"/>
      <c r="Q467" s="201"/>
    </row>
    <row r="468" spans="1:17" x14ac:dyDescent="0.2">
      <c r="A468" s="113"/>
      <c r="B468" s="200"/>
      <c r="C468" s="200"/>
      <c r="D468" s="201"/>
      <c r="E468" s="113"/>
      <c r="F468" s="113"/>
      <c r="G468" s="113"/>
      <c r="H468" s="113"/>
      <c r="I468" s="203"/>
      <c r="J468" s="203"/>
      <c r="K468" s="203"/>
      <c r="L468" s="203"/>
      <c r="M468" s="203"/>
      <c r="N468" s="204"/>
      <c r="O468" s="204"/>
      <c r="P468" s="201"/>
      <c r="Q468" s="201"/>
    </row>
    <row r="469" spans="1:17" x14ac:dyDescent="0.2">
      <c r="A469" s="113"/>
      <c r="B469" s="200"/>
      <c r="C469" s="200"/>
      <c r="D469" s="201"/>
      <c r="E469" s="113"/>
      <c r="F469" s="113"/>
      <c r="G469" s="113"/>
      <c r="H469" s="113"/>
      <c r="I469" s="203"/>
      <c r="J469" s="203"/>
      <c r="K469" s="203"/>
      <c r="L469" s="203"/>
      <c r="M469" s="203"/>
      <c r="N469" s="204"/>
      <c r="O469" s="204"/>
      <c r="P469" s="201"/>
      <c r="Q469" s="201"/>
    </row>
    <row r="470" spans="1:17" x14ac:dyDescent="0.2">
      <c r="A470" s="113"/>
      <c r="B470" s="200"/>
      <c r="C470" s="200"/>
      <c r="D470" s="201"/>
      <c r="E470" s="113"/>
      <c r="F470" s="113"/>
      <c r="G470" s="113"/>
      <c r="H470" s="113"/>
      <c r="I470" s="203"/>
      <c r="J470" s="203"/>
      <c r="K470" s="203"/>
      <c r="L470" s="203"/>
      <c r="M470" s="203"/>
      <c r="N470" s="204"/>
      <c r="O470" s="204"/>
      <c r="P470" s="201"/>
      <c r="Q470" s="201"/>
    </row>
    <row r="471" spans="1:17" x14ac:dyDescent="0.2">
      <c r="A471" s="113"/>
      <c r="B471" s="200"/>
      <c r="C471" s="200"/>
      <c r="D471" s="201"/>
      <c r="E471" s="113"/>
      <c r="F471" s="113"/>
      <c r="G471" s="113"/>
      <c r="H471" s="113"/>
      <c r="I471" s="203"/>
      <c r="J471" s="203"/>
      <c r="K471" s="203"/>
      <c r="L471" s="203"/>
      <c r="M471" s="203"/>
      <c r="N471" s="204"/>
      <c r="O471" s="204"/>
      <c r="P471" s="201"/>
      <c r="Q471" s="201"/>
    </row>
    <row r="472" spans="1:17" x14ac:dyDescent="0.2">
      <c r="A472" s="113"/>
      <c r="B472" s="200"/>
      <c r="C472" s="200"/>
      <c r="D472" s="201"/>
      <c r="E472" s="113"/>
      <c r="F472" s="113"/>
      <c r="G472" s="113"/>
      <c r="H472" s="113"/>
      <c r="I472" s="203"/>
      <c r="J472" s="203"/>
      <c r="K472" s="203"/>
      <c r="L472" s="203"/>
      <c r="M472" s="203"/>
      <c r="N472" s="204"/>
      <c r="O472" s="204"/>
      <c r="P472" s="201"/>
      <c r="Q472" s="201"/>
    </row>
    <row r="473" spans="1:17" x14ac:dyDescent="0.2">
      <c r="A473" s="113"/>
      <c r="B473" s="200"/>
      <c r="C473" s="200"/>
      <c r="D473" s="201"/>
      <c r="E473" s="113"/>
      <c r="F473" s="113"/>
      <c r="G473" s="113"/>
      <c r="H473" s="113"/>
      <c r="I473" s="203"/>
      <c r="J473" s="203"/>
      <c r="K473" s="203"/>
      <c r="L473" s="203"/>
      <c r="M473" s="203"/>
      <c r="N473" s="204"/>
      <c r="O473" s="204"/>
      <c r="P473" s="201"/>
      <c r="Q473" s="201"/>
    </row>
    <row r="474" spans="1:17" x14ac:dyDescent="0.2">
      <c r="A474" s="113"/>
      <c r="B474" s="200"/>
      <c r="C474" s="200"/>
      <c r="D474" s="201"/>
      <c r="E474" s="113"/>
      <c r="F474" s="113"/>
      <c r="G474" s="113"/>
      <c r="H474" s="113"/>
      <c r="I474" s="203"/>
      <c r="J474" s="203"/>
      <c r="K474" s="203"/>
      <c r="L474" s="203"/>
      <c r="M474" s="203"/>
      <c r="N474" s="204"/>
      <c r="O474" s="204"/>
      <c r="P474" s="201"/>
      <c r="Q474" s="201"/>
    </row>
    <row r="475" spans="1:17" x14ac:dyDescent="0.2">
      <c r="A475" s="113"/>
      <c r="B475" s="200"/>
      <c r="C475" s="200"/>
      <c r="D475" s="201"/>
      <c r="E475" s="113"/>
      <c r="F475" s="113"/>
      <c r="G475" s="113"/>
      <c r="H475" s="113"/>
      <c r="I475" s="203"/>
      <c r="J475" s="203"/>
      <c r="K475" s="203"/>
      <c r="L475" s="203"/>
      <c r="M475" s="203"/>
      <c r="N475" s="204"/>
      <c r="O475" s="204"/>
      <c r="P475" s="201"/>
      <c r="Q475" s="201"/>
    </row>
    <row r="476" spans="1:17" x14ac:dyDescent="0.2">
      <c r="A476" s="113"/>
      <c r="B476" s="200"/>
      <c r="C476" s="200"/>
      <c r="D476" s="201"/>
      <c r="E476" s="113"/>
      <c r="F476" s="113"/>
      <c r="G476" s="113"/>
      <c r="H476" s="113"/>
      <c r="I476" s="203"/>
      <c r="J476" s="203"/>
      <c r="K476" s="203"/>
      <c r="L476" s="203"/>
      <c r="M476" s="203"/>
      <c r="N476" s="204"/>
      <c r="O476" s="204"/>
      <c r="P476" s="201"/>
      <c r="Q476" s="201"/>
    </row>
    <row r="477" spans="1:17" x14ac:dyDescent="0.2">
      <c r="A477" s="113"/>
      <c r="B477" s="200"/>
      <c r="C477" s="200"/>
      <c r="D477" s="201"/>
      <c r="E477" s="113"/>
      <c r="F477" s="113"/>
      <c r="G477" s="113"/>
      <c r="H477" s="113"/>
      <c r="I477" s="203"/>
      <c r="J477" s="203"/>
      <c r="K477" s="203"/>
      <c r="L477" s="203"/>
      <c r="M477" s="203"/>
      <c r="N477" s="204"/>
      <c r="O477" s="204"/>
      <c r="P477" s="201"/>
      <c r="Q477" s="201"/>
    </row>
    <row r="478" spans="1:17" x14ac:dyDescent="0.2">
      <c r="A478" s="113"/>
      <c r="B478" s="200"/>
      <c r="C478" s="200"/>
      <c r="D478" s="201"/>
      <c r="E478" s="113"/>
      <c r="F478" s="113"/>
      <c r="G478" s="113"/>
      <c r="H478" s="113"/>
      <c r="I478" s="203"/>
      <c r="J478" s="203"/>
      <c r="K478" s="203"/>
      <c r="L478" s="203"/>
      <c r="M478" s="203"/>
      <c r="N478" s="204"/>
      <c r="O478" s="204"/>
      <c r="P478" s="201"/>
      <c r="Q478" s="201"/>
    </row>
    <row r="479" spans="1:17" x14ac:dyDescent="0.2">
      <c r="A479" s="113"/>
      <c r="B479" s="200"/>
      <c r="C479" s="200"/>
      <c r="D479" s="201"/>
      <c r="E479" s="113"/>
      <c r="F479" s="113"/>
      <c r="G479" s="113"/>
      <c r="H479" s="113"/>
      <c r="I479" s="203"/>
      <c r="J479" s="203"/>
      <c r="K479" s="203"/>
      <c r="L479" s="203"/>
      <c r="M479" s="203"/>
      <c r="N479" s="204"/>
      <c r="O479" s="204"/>
      <c r="P479" s="201"/>
      <c r="Q479" s="201"/>
    </row>
    <row r="480" spans="1:17" x14ac:dyDescent="0.2">
      <c r="A480" s="113"/>
      <c r="B480" s="200"/>
      <c r="C480" s="200"/>
      <c r="D480" s="201"/>
      <c r="E480" s="113"/>
      <c r="F480" s="113"/>
      <c r="G480" s="113"/>
      <c r="H480" s="113"/>
      <c r="I480" s="203"/>
      <c r="J480" s="203"/>
      <c r="K480" s="203"/>
      <c r="L480" s="203"/>
      <c r="M480" s="203"/>
      <c r="N480" s="204"/>
      <c r="O480" s="204"/>
      <c r="P480" s="201"/>
      <c r="Q480" s="201"/>
    </row>
    <row r="481" spans="1:17" x14ac:dyDescent="0.2">
      <c r="A481" s="113"/>
      <c r="B481" s="200"/>
      <c r="C481" s="200"/>
      <c r="D481" s="201"/>
      <c r="E481" s="113"/>
      <c r="F481" s="113"/>
      <c r="G481" s="113"/>
      <c r="H481" s="113"/>
      <c r="I481" s="203"/>
      <c r="J481" s="203"/>
      <c r="K481" s="203"/>
      <c r="L481" s="203"/>
      <c r="M481" s="203"/>
      <c r="N481" s="204"/>
      <c r="O481" s="204"/>
      <c r="P481" s="201"/>
      <c r="Q481" s="201"/>
    </row>
    <row r="482" spans="1:17" x14ac:dyDescent="0.2">
      <c r="A482" s="113"/>
      <c r="B482" s="200"/>
      <c r="C482" s="200"/>
      <c r="D482" s="201"/>
      <c r="E482" s="113"/>
      <c r="F482" s="113"/>
      <c r="G482" s="113"/>
      <c r="H482" s="113"/>
      <c r="I482" s="203"/>
      <c r="J482" s="203"/>
      <c r="K482" s="203"/>
      <c r="L482" s="203"/>
      <c r="M482" s="203"/>
      <c r="N482" s="204"/>
      <c r="O482" s="204"/>
      <c r="P482" s="201"/>
      <c r="Q482" s="201"/>
    </row>
    <row r="483" spans="1:17" x14ac:dyDescent="0.2">
      <c r="A483" s="113"/>
      <c r="B483" s="200"/>
      <c r="C483" s="200"/>
      <c r="D483" s="201"/>
      <c r="E483" s="113"/>
      <c r="F483" s="113"/>
      <c r="G483" s="113"/>
      <c r="H483" s="113"/>
      <c r="I483" s="203"/>
      <c r="J483" s="203"/>
      <c r="K483" s="203"/>
      <c r="L483" s="203"/>
      <c r="M483" s="203"/>
      <c r="N483" s="204"/>
      <c r="O483" s="204"/>
      <c r="P483" s="201"/>
      <c r="Q483" s="201"/>
    </row>
    <row r="484" spans="1:17" x14ac:dyDescent="0.2">
      <c r="A484" s="113"/>
      <c r="B484" s="200"/>
      <c r="C484" s="200"/>
      <c r="D484" s="201"/>
      <c r="E484" s="113"/>
      <c r="F484" s="113"/>
      <c r="G484" s="113"/>
      <c r="H484" s="113"/>
      <c r="I484" s="203"/>
      <c r="J484" s="203"/>
      <c r="K484" s="203"/>
      <c r="L484" s="203"/>
      <c r="M484" s="203"/>
      <c r="N484" s="204"/>
      <c r="O484" s="204"/>
      <c r="P484" s="201"/>
      <c r="Q484" s="201"/>
    </row>
    <row r="485" spans="1:17" x14ac:dyDescent="0.2">
      <c r="A485" s="113"/>
      <c r="B485" s="200"/>
      <c r="C485" s="200"/>
      <c r="D485" s="201"/>
      <c r="E485" s="113"/>
      <c r="F485" s="113"/>
      <c r="G485" s="113"/>
      <c r="H485" s="113"/>
      <c r="I485" s="203"/>
      <c r="J485" s="203"/>
      <c r="K485" s="203"/>
      <c r="L485" s="203"/>
      <c r="M485" s="203"/>
      <c r="N485" s="204"/>
      <c r="O485" s="204"/>
      <c r="P485" s="201"/>
      <c r="Q485" s="201"/>
    </row>
    <row r="486" spans="1:17" x14ac:dyDescent="0.2">
      <c r="A486" s="113"/>
      <c r="B486" s="200"/>
      <c r="C486" s="200"/>
      <c r="D486" s="201"/>
      <c r="E486" s="113"/>
      <c r="F486" s="113"/>
      <c r="G486" s="113"/>
      <c r="H486" s="113"/>
      <c r="I486" s="203"/>
      <c r="J486" s="203"/>
      <c r="K486" s="203"/>
      <c r="L486" s="203"/>
      <c r="M486" s="203"/>
      <c r="N486" s="204"/>
      <c r="O486" s="204"/>
      <c r="P486" s="201"/>
      <c r="Q486" s="201"/>
    </row>
    <row r="487" spans="1:17" x14ac:dyDescent="0.2">
      <c r="A487" s="113"/>
      <c r="B487" s="200"/>
      <c r="C487" s="200"/>
      <c r="D487" s="201"/>
      <c r="E487" s="113"/>
      <c r="F487" s="113"/>
      <c r="G487" s="113"/>
      <c r="H487" s="113"/>
      <c r="I487" s="203"/>
      <c r="J487" s="203"/>
      <c r="K487" s="203"/>
      <c r="L487" s="203"/>
      <c r="M487" s="203"/>
      <c r="N487" s="204"/>
      <c r="O487" s="204"/>
      <c r="P487" s="201"/>
      <c r="Q487" s="201"/>
    </row>
    <row r="488" spans="1:17" x14ac:dyDescent="0.2">
      <c r="A488" s="113"/>
      <c r="B488" s="200"/>
      <c r="C488" s="200"/>
      <c r="D488" s="201"/>
      <c r="E488" s="113"/>
      <c r="F488" s="113"/>
      <c r="G488" s="113"/>
      <c r="H488" s="113"/>
      <c r="I488" s="203"/>
      <c r="J488" s="203"/>
      <c r="K488" s="203"/>
      <c r="L488" s="203"/>
      <c r="M488" s="203"/>
      <c r="N488" s="204"/>
      <c r="O488" s="204"/>
      <c r="P488" s="201"/>
      <c r="Q488" s="201"/>
    </row>
    <row r="489" spans="1:17" x14ac:dyDescent="0.2">
      <c r="A489" s="113"/>
      <c r="B489" s="200"/>
      <c r="C489" s="200"/>
      <c r="D489" s="201"/>
      <c r="E489" s="113"/>
      <c r="F489" s="113"/>
      <c r="G489" s="113"/>
      <c r="H489" s="113"/>
      <c r="I489" s="203"/>
      <c r="J489" s="203"/>
      <c r="K489" s="203"/>
      <c r="L489" s="203"/>
      <c r="M489" s="203"/>
      <c r="N489" s="204"/>
      <c r="O489" s="204"/>
      <c r="P489" s="201"/>
      <c r="Q489" s="201"/>
    </row>
    <row r="490" spans="1:17" x14ac:dyDescent="0.2">
      <c r="A490" s="113"/>
      <c r="B490" s="200"/>
      <c r="C490" s="200"/>
      <c r="D490" s="201"/>
      <c r="E490" s="113"/>
      <c r="F490" s="113"/>
      <c r="G490" s="113"/>
      <c r="H490" s="113"/>
      <c r="I490" s="203"/>
      <c r="J490" s="203"/>
      <c r="K490" s="203"/>
      <c r="L490" s="203"/>
      <c r="M490" s="203"/>
      <c r="N490" s="204"/>
      <c r="O490" s="204"/>
      <c r="P490" s="201"/>
      <c r="Q490" s="201"/>
    </row>
    <row r="491" spans="1:17" x14ac:dyDescent="0.2">
      <c r="A491" s="113"/>
      <c r="B491" s="200"/>
      <c r="C491" s="200"/>
      <c r="D491" s="201"/>
      <c r="E491" s="113"/>
      <c r="F491" s="113"/>
      <c r="G491" s="113"/>
      <c r="H491" s="113"/>
      <c r="I491" s="203"/>
      <c r="J491" s="203"/>
      <c r="K491" s="203"/>
      <c r="L491" s="203"/>
      <c r="M491" s="203"/>
      <c r="N491" s="204"/>
      <c r="O491" s="204"/>
      <c r="P491" s="201"/>
      <c r="Q491" s="201"/>
    </row>
    <row r="492" spans="1:17" x14ac:dyDescent="0.2">
      <c r="A492" s="113"/>
      <c r="B492" s="200"/>
      <c r="C492" s="200"/>
      <c r="D492" s="201"/>
      <c r="E492" s="113"/>
      <c r="F492" s="113"/>
      <c r="G492" s="113"/>
      <c r="H492" s="113"/>
      <c r="I492" s="203"/>
      <c r="J492" s="203"/>
      <c r="K492" s="203"/>
      <c r="L492" s="203"/>
      <c r="M492" s="203"/>
      <c r="N492" s="204"/>
      <c r="O492" s="204"/>
      <c r="P492" s="201"/>
      <c r="Q492" s="201"/>
    </row>
    <row r="493" spans="1:17" x14ac:dyDescent="0.2">
      <c r="A493" s="113"/>
      <c r="B493" s="200"/>
      <c r="C493" s="200"/>
      <c r="D493" s="201"/>
      <c r="E493" s="113"/>
      <c r="F493" s="113"/>
      <c r="G493" s="113"/>
      <c r="H493" s="113"/>
      <c r="I493" s="203"/>
      <c r="J493" s="203"/>
      <c r="K493" s="203"/>
      <c r="L493" s="203"/>
      <c r="M493" s="203"/>
      <c r="N493" s="204"/>
      <c r="O493" s="204"/>
      <c r="P493" s="201"/>
      <c r="Q493" s="201"/>
    </row>
    <row r="494" spans="1:17" x14ac:dyDescent="0.2">
      <c r="A494" s="113"/>
      <c r="B494" s="200"/>
      <c r="C494" s="200"/>
      <c r="D494" s="201"/>
      <c r="E494" s="113"/>
      <c r="F494" s="113"/>
      <c r="G494" s="113"/>
      <c r="H494" s="113"/>
      <c r="I494" s="203"/>
      <c r="J494" s="203"/>
      <c r="K494" s="203"/>
      <c r="L494" s="203"/>
      <c r="M494" s="203"/>
      <c r="N494" s="204"/>
      <c r="O494" s="204"/>
      <c r="P494" s="201"/>
      <c r="Q494" s="201"/>
    </row>
    <row r="495" spans="1:17" x14ac:dyDescent="0.2">
      <c r="A495" s="113"/>
      <c r="B495" s="200"/>
      <c r="C495" s="200"/>
      <c r="D495" s="201"/>
      <c r="E495" s="113"/>
      <c r="F495" s="113"/>
      <c r="G495" s="113"/>
      <c r="H495" s="113"/>
      <c r="I495" s="203"/>
      <c r="J495" s="203"/>
      <c r="K495" s="203"/>
      <c r="L495" s="203"/>
      <c r="M495" s="203"/>
      <c r="N495" s="204"/>
      <c r="O495" s="204"/>
      <c r="P495" s="201"/>
      <c r="Q495" s="201"/>
    </row>
    <row r="496" spans="1:17" x14ac:dyDescent="0.2">
      <c r="A496" s="113"/>
      <c r="B496" s="200"/>
      <c r="C496" s="200"/>
      <c r="D496" s="201"/>
      <c r="E496" s="113"/>
      <c r="F496" s="113"/>
      <c r="G496" s="113"/>
      <c r="H496" s="113"/>
      <c r="I496" s="203"/>
      <c r="J496" s="203"/>
      <c r="K496" s="203"/>
      <c r="L496" s="203"/>
      <c r="M496" s="203"/>
      <c r="N496" s="204"/>
      <c r="O496" s="204"/>
      <c r="P496" s="201"/>
      <c r="Q496" s="201"/>
    </row>
    <row r="497" spans="1:17" x14ac:dyDescent="0.2">
      <c r="A497" s="113"/>
      <c r="B497" s="200"/>
      <c r="C497" s="200"/>
      <c r="D497" s="201"/>
      <c r="E497" s="113"/>
      <c r="F497" s="113"/>
      <c r="G497" s="113"/>
      <c r="H497" s="113"/>
      <c r="I497" s="203"/>
      <c r="J497" s="203"/>
      <c r="K497" s="203"/>
      <c r="L497" s="203"/>
      <c r="M497" s="203"/>
      <c r="N497" s="204"/>
      <c r="O497" s="204"/>
      <c r="P497" s="201"/>
      <c r="Q497" s="201"/>
    </row>
    <row r="498" spans="1:17" x14ac:dyDescent="0.2">
      <c r="A498" s="113"/>
      <c r="B498" s="200"/>
      <c r="C498" s="200"/>
      <c r="D498" s="201"/>
      <c r="E498" s="113"/>
      <c r="F498" s="113"/>
      <c r="G498" s="113"/>
      <c r="H498" s="113"/>
      <c r="I498" s="203"/>
      <c r="J498" s="203"/>
      <c r="K498" s="203"/>
      <c r="L498" s="203"/>
      <c r="M498" s="203"/>
      <c r="N498" s="204"/>
      <c r="O498" s="204"/>
      <c r="P498" s="201"/>
      <c r="Q498" s="201"/>
    </row>
    <row r="499" spans="1:17" x14ac:dyDescent="0.2">
      <c r="A499" s="113"/>
      <c r="B499" s="200"/>
      <c r="C499" s="200"/>
      <c r="D499" s="201"/>
      <c r="E499" s="113"/>
      <c r="F499" s="113"/>
      <c r="G499" s="113"/>
      <c r="H499" s="113"/>
      <c r="I499" s="203"/>
      <c r="J499" s="203"/>
      <c r="K499" s="203"/>
      <c r="L499" s="203"/>
      <c r="M499" s="203"/>
      <c r="N499" s="204"/>
      <c r="O499" s="204"/>
      <c r="P499" s="201"/>
      <c r="Q499" s="201"/>
    </row>
    <row r="500" spans="1:17" x14ac:dyDescent="0.2">
      <c r="A500" s="113"/>
      <c r="B500" s="200"/>
      <c r="C500" s="200"/>
      <c r="D500" s="201"/>
      <c r="E500" s="113"/>
      <c r="F500" s="113"/>
      <c r="G500" s="113"/>
      <c r="H500" s="113"/>
      <c r="I500" s="203"/>
      <c r="J500" s="203"/>
      <c r="K500" s="203"/>
      <c r="L500" s="203"/>
      <c r="M500" s="203"/>
      <c r="N500" s="204"/>
      <c r="O500" s="204"/>
      <c r="P500" s="201"/>
      <c r="Q500" s="201"/>
    </row>
    <row r="501" spans="1:17" x14ac:dyDescent="0.2">
      <c r="A501" s="113"/>
      <c r="B501" s="200"/>
      <c r="C501" s="200"/>
      <c r="D501" s="201"/>
      <c r="E501" s="113"/>
      <c r="F501" s="113"/>
      <c r="G501" s="113"/>
      <c r="H501" s="113"/>
      <c r="I501" s="203"/>
      <c r="J501" s="203"/>
      <c r="K501" s="203"/>
      <c r="L501" s="203"/>
      <c r="M501" s="203"/>
      <c r="N501" s="204"/>
      <c r="O501" s="204"/>
      <c r="P501" s="201"/>
      <c r="Q501" s="201"/>
    </row>
    <row r="502" spans="1:17" x14ac:dyDescent="0.2">
      <c r="A502" s="113"/>
      <c r="B502" s="200"/>
      <c r="C502" s="200"/>
      <c r="D502" s="201"/>
      <c r="E502" s="113"/>
      <c r="F502" s="113"/>
      <c r="G502" s="113"/>
      <c r="H502" s="113"/>
      <c r="I502" s="203"/>
      <c r="J502" s="203"/>
      <c r="K502" s="203"/>
      <c r="L502" s="203"/>
      <c r="M502" s="203"/>
      <c r="N502" s="204"/>
      <c r="O502" s="204"/>
      <c r="P502" s="201"/>
      <c r="Q502" s="201"/>
    </row>
    <row r="503" spans="1:17" x14ac:dyDescent="0.2">
      <c r="A503" s="113"/>
      <c r="B503" s="200"/>
      <c r="C503" s="200"/>
      <c r="D503" s="201"/>
      <c r="E503" s="113"/>
      <c r="F503" s="113"/>
      <c r="G503" s="113"/>
      <c r="H503" s="113"/>
      <c r="I503" s="203"/>
      <c r="J503" s="203"/>
      <c r="K503" s="203"/>
      <c r="L503" s="203"/>
      <c r="M503" s="203"/>
      <c r="N503" s="204"/>
      <c r="O503" s="204"/>
      <c r="P503" s="201"/>
      <c r="Q503" s="201"/>
    </row>
    <row r="504" spans="1:17" x14ac:dyDescent="0.2">
      <c r="A504" s="113"/>
      <c r="B504" s="200"/>
      <c r="C504" s="200"/>
      <c r="D504" s="201"/>
      <c r="E504" s="113"/>
      <c r="F504" s="113"/>
      <c r="G504" s="113"/>
      <c r="H504" s="113"/>
      <c r="I504" s="203"/>
      <c r="J504" s="203"/>
      <c r="K504" s="203"/>
      <c r="L504" s="203"/>
      <c r="M504" s="203"/>
      <c r="N504" s="204"/>
      <c r="O504" s="204"/>
      <c r="P504" s="201"/>
      <c r="Q504" s="201"/>
    </row>
    <row r="505" spans="1:17" x14ac:dyDescent="0.2">
      <c r="A505" s="113"/>
      <c r="B505" s="200"/>
      <c r="C505" s="200"/>
      <c r="D505" s="201"/>
      <c r="E505" s="113"/>
      <c r="F505" s="113"/>
      <c r="G505" s="113"/>
      <c r="H505" s="113"/>
      <c r="I505" s="203"/>
      <c r="J505" s="203"/>
      <c r="K505" s="203"/>
      <c r="L505" s="203"/>
      <c r="M505" s="203"/>
      <c r="N505" s="204"/>
      <c r="O505" s="204"/>
      <c r="P505" s="201"/>
      <c r="Q505" s="201"/>
    </row>
    <row r="506" spans="1:17" x14ac:dyDescent="0.2">
      <c r="A506" s="113"/>
      <c r="B506" s="200"/>
      <c r="C506" s="200"/>
      <c r="D506" s="201"/>
      <c r="E506" s="113"/>
      <c r="F506" s="113"/>
      <c r="G506" s="113"/>
      <c r="H506" s="113"/>
      <c r="I506" s="203"/>
      <c r="J506" s="203"/>
      <c r="K506" s="203"/>
      <c r="L506" s="203"/>
      <c r="M506" s="203"/>
      <c r="N506" s="204"/>
      <c r="O506" s="204"/>
      <c r="P506" s="201"/>
      <c r="Q506" s="201"/>
    </row>
    <row r="507" spans="1:17" x14ac:dyDescent="0.2">
      <c r="A507" s="113"/>
      <c r="B507" s="200"/>
      <c r="C507" s="200"/>
      <c r="D507" s="201"/>
      <c r="E507" s="113"/>
      <c r="F507" s="113"/>
      <c r="G507" s="113"/>
      <c r="H507" s="113"/>
      <c r="I507" s="203"/>
      <c r="J507" s="203"/>
      <c r="K507" s="203"/>
      <c r="L507" s="203"/>
      <c r="M507" s="203"/>
      <c r="N507" s="204"/>
      <c r="O507" s="204"/>
      <c r="P507" s="201"/>
      <c r="Q507" s="201"/>
    </row>
    <row r="508" spans="1:17" x14ac:dyDescent="0.2">
      <c r="A508" s="113"/>
      <c r="B508" s="200"/>
      <c r="C508" s="200"/>
      <c r="D508" s="201"/>
      <c r="E508" s="113"/>
      <c r="F508" s="113"/>
      <c r="G508" s="113"/>
      <c r="H508" s="113"/>
      <c r="I508" s="203"/>
      <c r="J508" s="203"/>
      <c r="K508" s="203"/>
      <c r="L508" s="203"/>
      <c r="M508" s="203"/>
      <c r="N508" s="204"/>
      <c r="O508" s="204"/>
      <c r="P508" s="201"/>
      <c r="Q508" s="201"/>
    </row>
    <row r="509" spans="1:17" x14ac:dyDescent="0.2">
      <c r="A509" s="113"/>
      <c r="B509" s="200"/>
      <c r="C509" s="200"/>
      <c r="D509" s="201"/>
      <c r="E509" s="113"/>
      <c r="F509" s="113"/>
      <c r="G509" s="113"/>
      <c r="H509" s="113"/>
      <c r="I509" s="203"/>
      <c r="J509" s="203"/>
      <c r="K509" s="203"/>
      <c r="L509" s="203"/>
      <c r="M509" s="203"/>
      <c r="N509" s="204"/>
      <c r="O509" s="204"/>
      <c r="P509" s="201"/>
      <c r="Q509" s="201"/>
    </row>
    <row r="510" spans="1:17" x14ac:dyDescent="0.2">
      <c r="A510" s="113"/>
      <c r="B510" s="200"/>
      <c r="C510" s="200"/>
      <c r="D510" s="201"/>
      <c r="E510" s="113"/>
      <c r="F510" s="113"/>
      <c r="G510" s="113"/>
      <c r="H510" s="113"/>
      <c r="I510" s="203"/>
      <c r="J510" s="203"/>
      <c r="K510" s="203"/>
      <c r="L510" s="203"/>
      <c r="M510" s="203"/>
      <c r="N510" s="204"/>
      <c r="O510" s="204"/>
      <c r="P510" s="201"/>
      <c r="Q510" s="201"/>
    </row>
    <row r="511" spans="1:17" x14ac:dyDescent="0.2">
      <c r="A511" s="113"/>
      <c r="B511" s="200"/>
      <c r="C511" s="200"/>
      <c r="D511" s="201"/>
      <c r="E511" s="113"/>
      <c r="F511" s="113"/>
      <c r="G511" s="113"/>
      <c r="H511" s="113"/>
      <c r="I511" s="203"/>
      <c r="J511" s="203"/>
      <c r="K511" s="203"/>
      <c r="L511" s="203"/>
      <c r="M511" s="203"/>
      <c r="N511" s="204"/>
      <c r="O511" s="204"/>
      <c r="P511" s="201"/>
      <c r="Q511" s="201"/>
    </row>
    <row r="512" spans="1:17" x14ac:dyDescent="0.2">
      <c r="A512" s="113"/>
      <c r="B512" s="200"/>
      <c r="C512" s="200"/>
      <c r="D512" s="201"/>
      <c r="E512" s="113"/>
      <c r="F512" s="113"/>
      <c r="G512" s="113"/>
      <c r="H512" s="113"/>
      <c r="I512" s="203"/>
      <c r="J512" s="203"/>
      <c r="K512" s="203"/>
      <c r="L512" s="203"/>
      <c r="M512" s="203"/>
      <c r="N512" s="204"/>
      <c r="O512" s="204"/>
      <c r="P512" s="201"/>
      <c r="Q512" s="201"/>
    </row>
    <row r="513" spans="1:17" x14ac:dyDescent="0.2">
      <c r="A513" s="113"/>
      <c r="B513" s="200"/>
      <c r="C513" s="200"/>
      <c r="D513" s="201"/>
      <c r="E513" s="113"/>
      <c r="F513" s="113"/>
      <c r="G513" s="113"/>
      <c r="H513" s="113"/>
      <c r="I513" s="203"/>
      <c r="J513" s="203"/>
      <c r="K513" s="203"/>
      <c r="L513" s="203"/>
      <c r="M513" s="203"/>
      <c r="N513" s="204"/>
      <c r="O513" s="204"/>
      <c r="P513" s="201"/>
      <c r="Q513" s="201"/>
    </row>
    <row r="514" spans="1:17" x14ac:dyDescent="0.2">
      <c r="A514" s="113"/>
      <c r="B514" s="200"/>
      <c r="C514" s="200"/>
      <c r="D514" s="201"/>
      <c r="E514" s="113"/>
      <c r="F514" s="113"/>
      <c r="G514" s="113"/>
      <c r="H514" s="113"/>
      <c r="I514" s="203"/>
      <c r="J514" s="203"/>
      <c r="K514" s="203"/>
      <c r="L514" s="203"/>
      <c r="M514" s="203"/>
      <c r="N514" s="204"/>
      <c r="O514" s="204"/>
      <c r="P514" s="201"/>
      <c r="Q514" s="201"/>
    </row>
    <row r="515" spans="1:17" x14ac:dyDescent="0.2">
      <c r="A515" s="113"/>
      <c r="B515" s="200"/>
      <c r="C515" s="200"/>
      <c r="D515" s="201"/>
      <c r="E515" s="113"/>
      <c r="F515" s="113"/>
      <c r="G515" s="113"/>
      <c r="H515" s="113"/>
      <c r="I515" s="203"/>
      <c r="J515" s="203"/>
      <c r="K515" s="203"/>
      <c r="L515" s="203"/>
      <c r="M515" s="203"/>
      <c r="N515" s="204"/>
      <c r="O515" s="204"/>
      <c r="P515" s="201"/>
      <c r="Q515" s="201"/>
    </row>
    <row r="516" spans="1:17" x14ac:dyDescent="0.2">
      <c r="A516" s="113"/>
      <c r="B516" s="200"/>
      <c r="C516" s="200"/>
      <c r="D516" s="201"/>
      <c r="E516" s="113"/>
      <c r="F516" s="113"/>
      <c r="G516" s="113"/>
      <c r="H516" s="113"/>
      <c r="I516" s="203"/>
      <c r="J516" s="203"/>
      <c r="K516" s="203"/>
      <c r="L516" s="203"/>
      <c r="M516" s="203"/>
      <c r="N516" s="204"/>
      <c r="O516" s="204"/>
      <c r="P516" s="201"/>
      <c r="Q516" s="201"/>
    </row>
    <row r="517" spans="1:17" x14ac:dyDescent="0.2">
      <c r="A517" s="113"/>
      <c r="B517" s="200"/>
      <c r="C517" s="200"/>
      <c r="D517" s="201"/>
      <c r="E517" s="113"/>
      <c r="F517" s="113"/>
      <c r="G517" s="113"/>
      <c r="H517" s="113"/>
      <c r="I517" s="203"/>
      <c r="J517" s="203"/>
      <c r="K517" s="203"/>
      <c r="L517" s="203"/>
      <c r="M517" s="203"/>
      <c r="N517" s="204"/>
      <c r="O517" s="204"/>
      <c r="P517" s="201"/>
      <c r="Q517" s="201"/>
    </row>
    <row r="518" spans="1:17" x14ac:dyDescent="0.2">
      <c r="A518" s="113"/>
      <c r="B518" s="200"/>
      <c r="C518" s="200"/>
      <c r="D518" s="201"/>
      <c r="E518" s="113"/>
      <c r="F518" s="113"/>
      <c r="G518" s="113"/>
      <c r="H518" s="113"/>
      <c r="I518" s="203"/>
      <c r="J518" s="203"/>
      <c r="K518" s="203"/>
      <c r="L518" s="203"/>
      <c r="M518" s="203"/>
      <c r="N518" s="204"/>
      <c r="O518" s="204"/>
      <c r="P518" s="201"/>
      <c r="Q518" s="201"/>
    </row>
    <row r="519" spans="1:17" x14ac:dyDescent="0.2">
      <c r="A519" s="113"/>
      <c r="B519" s="200"/>
      <c r="C519" s="200"/>
      <c r="D519" s="201"/>
      <c r="E519" s="113"/>
      <c r="F519" s="113"/>
      <c r="G519" s="113"/>
      <c r="H519" s="113"/>
      <c r="I519" s="203"/>
      <c r="J519" s="203"/>
      <c r="K519" s="203"/>
      <c r="L519" s="203"/>
      <c r="M519" s="203"/>
      <c r="N519" s="204"/>
      <c r="O519" s="204"/>
      <c r="P519" s="201"/>
      <c r="Q519" s="201"/>
    </row>
    <row r="520" spans="1:17" x14ac:dyDescent="0.2">
      <c r="A520" s="113"/>
      <c r="B520" s="200"/>
      <c r="C520" s="200"/>
      <c r="D520" s="201"/>
      <c r="E520" s="113"/>
      <c r="F520" s="113"/>
      <c r="G520" s="113"/>
      <c r="H520" s="113"/>
      <c r="I520" s="203"/>
      <c r="J520" s="203"/>
      <c r="K520" s="203"/>
      <c r="L520" s="203"/>
      <c r="M520" s="203"/>
      <c r="N520" s="204"/>
      <c r="O520" s="204"/>
      <c r="P520" s="201"/>
      <c r="Q520" s="201"/>
    </row>
    <row r="521" spans="1:17" x14ac:dyDescent="0.2">
      <c r="A521" s="113"/>
      <c r="B521" s="200"/>
      <c r="C521" s="200"/>
      <c r="D521" s="201"/>
      <c r="E521" s="113"/>
      <c r="F521" s="113"/>
      <c r="G521" s="113"/>
      <c r="H521" s="113"/>
      <c r="I521" s="203"/>
      <c r="J521" s="203"/>
      <c r="K521" s="203"/>
      <c r="L521" s="203"/>
      <c r="M521" s="203"/>
      <c r="N521" s="204"/>
      <c r="O521" s="204"/>
      <c r="P521" s="201"/>
      <c r="Q521" s="201"/>
    </row>
    <row r="522" spans="1:17" x14ac:dyDescent="0.2">
      <c r="A522" s="113"/>
      <c r="B522" s="200"/>
      <c r="C522" s="200"/>
      <c r="D522" s="201"/>
      <c r="E522" s="113"/>
      <c r="F522" s="113"/>
      <c r="G522" s="113"/>
      <c r="H522" s="113"/>
      <c r="I522" s="203"/>
      <c r="J522" s="203"/>
      <c r="K522" s="203"/>
      <c r="L522" s="203"/>
      <c r="M522" s="203"/>
      <c r="N522" s="204"/>
      <c r="O522" s="204"/>
      <c r="P522" s="201"/>
      <c r="Q522" s="201"/>
    </row>
    <row r="523" spans="1:17" x14ac:dyDescent="0.2">
      <c r="A523" s="113"/>
      <c r="B523" s="200"/>
      <c r="C523" s="200"/>
      <c r="D523" s="201"/>
      <c r="E523" s="113"/>
      <c r="F523" s="113"/>
      <c r="G523" s="113"/>
      <c r="H523" s="113"/>
      <c r="I523" s="203"/>
      <c r="J523" s="203"/>
      <c r="K523" s="203"/>
      <c r="L523" s="203"/>
      <c r="M523" s="203"/>
      <c r="N523" s="204"/>
      <c r="O523" s="204"/>
      <c r="P523" s="201"/>
      <c r="Q523" s="201"/>
    </row>
    <row r="524" spans="1:17" x14ac:dyDescent="0.2">
      <c r="A524" s="113"/>
      <c r="B524" s="200"/>
      <c r="C524" s="200"/>
      <c r="D524" s="201"/>
      <c r="E524" s="113"/>
      <c r="F524" s="113"/>
      <c r="G524" s="113"/>
      <c r="H524" s="113"/>
      <c r="I524" s="203"/>
      <c r="J524" s="203"/>
      <c r="K524" s="203"/>
      <c r="L524" s="203"/>
      <c r="M524" s="203"/>
      <c r="N524" s="204"/>
      <c r="O524" s="204"/>
      <c r="P524" s="201"/>
      <c r="Q524" s="201"/>
    </row>
    <row r="525" spans="1:17" x14ac:dyDescent="0.2">
      <c r="A525" s="113"/>
      <c r="B525" s="200"/>
      <c r="C525" s="200"/>
      <c r="D525" s="201"/>
      <c r="E525" s="113"/>
      <c r="F525" s="113"/>
      <c r="G525" s="113"/>
      <c r="H525" s="113"/>
      <c r="I525" s="203"/>
      <c r="J525" s="203"/>
      <c r="K525" s="203"/>
      <c r="L525" s="203"/>
      <c r="M525" s="203"/>
      <c r="N525" s="204"/>
      <c r="O525" s="204"/>
      <c r="P525" s="201"/>
      <c r="Q525" s="201"/>
    </row>
    <row r="526" spans="1:17" x14ac:dyDescent="0.2">
      <c r="A526" s="113"/>
      <c r="B526" s="200"/>
      <c r="C526" s="200"/>
      <c r="D526" s="201"/>
      <c r="E526" s="113"/>
      <c r="F526" s="113"/>
      <c r="G526" s="113"/>
      <c r="H526" s="113"/>
      <c r="I526" s="203"/>
      <c r="J526" s="203"/>
      <c r="K526" s="203"/>
      <c r="L526" s="203"/>
      <c r="M526" s="203"/>
      <c r="N526" s="204"/>
      <c r="O526" s="204"/>
      <c r="P526" s="201"/>
      <c r="Q526" s="201"/>
    </row>
    <row r="527" spans="1:17" x14ac:dyDescent="0.2">
      <c r="A527" s="113"/>
      <c r="B527" s="200"/>
      <c r="C527" s="200"/>
      <c r="D527" s="201"/>
      <c r="E527" s="113"/>
      <c r="F527" s="113"/>
      <c r="G527" s="113"/>
      <c r="H527" s="113"/>
      <c r="I527" s="203"/>
      <c r="J527" s="203"/>
      <c r="K527" s="203"/>
      <c r="L527" s="203"/>
      <c r="M527" s="203"/>
      <c r="N527" s="204"/>
      <c r="O527" s="204"/>
      <c r="P527" s="201"/>
      <c r="Q527" s="201"/>
    </row>
    <row r="528" spans="1:17" x14ac:dyDescent="0.2">
      <c r="A528" s="113"/>
      <c r="B528" s="200"/>
      <c r="C528" s="200"/>
      <c r="D528" s="201"/>
      <c r="E528" s="113"/>
      <c r="F528" s="113"/>
      <c r="G528" s="113"/>
      <c r="H528" s="113"/>
      <c r="I528" s="203"/>
      <c r="J528" s="203"/>
      <c r="K528" s="203"/>
      <c r="L528" s="203"/>
      <c r="M528" s="203"/>
      <c r="N528" s="204"/>
      <c r="O528" s="204"/>
      <c r="P528" s="201"/>
      <c r="Q528" s="201"/>
    </row>
    <row r="529" spans="1:17" x14ac:dyDescent="0.2">
      <c r="A529" s="113"/>
      <c r="B529" s="200"/>
      <c r="C529" s="200"/>
      <c r="D529" s="201"/>
      <c r="E529" s="113"/>
      <c r="F529" s="113"/>
      <c r="G529" s="113"/>
      <c r="H529" s="113"/>
      <c r="I529" s="203"/>
      <c r="J529" s="203"/>
      <c r="K529" s="203"/>
      <c r="L529" s="203"/>
      <c r="M529" s="203"/>
      <c r="N529" s="204"/>
      <c r="O529" s="204"/>
      <c r="P529" s="201"/>
      <c r="Q529" s="201"/>
    </row>
    <row r="530" spans="1:17" x14ac:dyDescent="0.2">
      <c r="A530" s="113"/>
      <c r="B530" s="200"/>
      <c r="C530" s="200"/>
      <c r="D530" s="201"/>
      <c r="E530" s="113"/>
      <c r="F530" s="113"/>
      <c r="G530" s="113"/>
      <c r="H530" s="113"/>
      <c r="I530" s="203"/>
      <c r="J530" s="203"/>
      <c r="K530" s="203"/>
      <c r="L530" s="203"/>
      <c r="M530" s="203"/>
      <c r="N530" s="204"/>
      <c r="O530" s="204"/>
      <c r="P530" s="201"/>
      <c r="Q530" s="201"/>
    </row>
    <row r="531" spans="1:17" x14ac:dyDescent="0.2">
      <c r="A531" s="113"/>
      <c r="B531" s="200"/>
      <c r="C531" s="200"/>
      <c r="D531" s="201"/>
      <c r="E531" s="113"/>
      <c r="F531" s="113"/>
      <c r="G531" s="113"/>
      <c r="H531" s="113"/>
      <c r="I531" s="203"/>
      <c r="J531" s="203"/>
      <c r="K531" s="203"/>
      <c r="L531" s="203"/>
      <c r="M531" s="203"/>
      <c r="N531" s="204"/>
      <c r="O531" s="204"/>
      <c r="P531" s="201"/>
      <c r="Q531" s="201"/>
    </row>
    <row r="532" spans="1:17" x14ac:dyDescent="0.2">
      <c r="A532" s="113"/>
      <c r="B532" s="200"/>
      <c r="C532" s="200"/>
      <c r="D532" s="201"/>
      <c r="E532" s="113"/>
      <c r="F532" s="113"/>
      <c r="G532" s="113"/>
      <c r="H532" s="113"/>
      <c r="I532" s="203"/>
      <c r="J532" s="203"/>
      <c r="K532" s="203"/>
      <c r="L532" s="203"/>
      <c r="M532" s="203"/>
      <c r="N532" s="204"/>
      <c r="O532" s="204"/>
      <c r="P532" s="201"/>
      <c r="Q532" s="201"/>
    </row>
    <row r="533" spans="1:17" x14ac:dyDescent="0.2">
      <c r="A533" s="113"/>
      <c r="B533" s="200"/>
      <c r="C533" s="200"/>
      <c r="D533" s="201"/>
      <c r="E533" s="113"/>
      <c r="F533" s="113"/>
      <c r="G533" s="113"/>
      <c r="H533" s="113"/>
      <c r="I533" s="203"/>
      <c r="J533" s="203"/>
      <c r="K533" s="203"/>
      <c r="L533" s="203"/>
      <c r="M533" s="203"/>
      <c r="N533" s="204"/>
      <c r="O533" s="204"/>
      <c r="P533" s="201"/>
      <c r="Q533" s="201"/>
    </row>
    <row r="534" spans="1:17" x14ac:dyDescent="0.2">
      <c r="A534" s="113"/>
      <c r="B534" s="200"/>
      <c r="C534" s="200"/>
      <c r="D534" s="201"/>
      <c r="E534" s="113"/>
      <c r="F534" s="113"/>
      <c r="G534" s="113"/>
      <c r="H534" s="113"/>
      <c r="I534" s="203"/>
      <c r="J534" s="203"/>
      <c r="K534" s="203"/>
      <c r="L534" s="203"/>
      <c r="M534" s="203"/>
      <c r="N534" s="204"/>
      <c r="O534" s="204"/>
      <c r="P534" s="201"/>
      <c r="Q534" s="201"/>
    </row>
    <row r="535" spans="1:17" x14ac:dyDescent="0.2">
      <c r="A535" s="113"/>
      <c r="B535" s="200"/>
      <c r="C535" s="200"/>
      <c r="D535" s="201"/>
      <c r="E535" s="113"/>
      <c r="F535" s="113"/>
      <c r="G535" s="113"/>
      <c r="H535" s="113"/>
      <c r="I535" s="203"/>
      <c r="J535" s="203"/>
      <c r="K535" s="203"/>
      <c r="L535" s="203"/>
      <c r="M535" s="203"/>
      <c r="N535" s="204"/>
      <c r="O535" s="204"/>
      <c r="P535" s="201"/>
      <c r="Q535" s="201"/>
    </row>
    <row r="536" spans="1:17" x14ac:dyDescent="0.2">
      <c r="A536" s="113"/>
      <c r="B536" s="200"/>
      <c r="C536" s="200"/>
      <c r="D536" s="201"/>
      <c r="E536" s="113"/>
      <c r="F536" s="113"/>
      <c r="G536" s="113"/>
      <c r="H536" s="113"/>
      <c r="I536" s="203"/>
      <c r="J536" s="203"/>
      <c r="K536" s="203"/>
      <c r="L536" s="203"/>
      <c r="M536" s="203"/>
      <c r="N536" s="204"/>
      <c r="O536" s="204"/>
      <c r="P536" s="201"/>
      <c r="Q536" s="201"/>
    </row>
    <row r="537" spans="1:17" x14ac:dyDescent="0.2">
      <c r="A537" s="113"/>
      <c r="B537" s="200"/>
      <c r="C537" s="200"/>
      <c r="D537" s="201"/>
      <c r="E537" s="113"/>
      <c r="F537" s="113"/>
      <c r="G537" s="113"/>
      <c r="H537" s="113"/>
      <c r="I537" s="203"/>
      <c r="J537" s="203"/>
      <c r="K537" s="203"/>
      <c r="L537" s="203"/>
      <c r="M537" s="203"/>
      <c r="N537" s="204"/>
      <c r="O537" s="204"/>
      <c r="P537" s="201"/>
      <c r="Q537" s="201"/>
    </row>
    <row r="538" spans="1:17" x14ac:dyDescent="0.2">
      <c r="A538" s="113"/>
      <c r="B538" s="200"/>
      <c r="C538" s="200"/>
      <c r="D538" s="201"/>
      <c r="E538" s="113"/>
      <c r="F538" s="113"/>
      <c r="G538" s="113"/>
      <c r="H538" s="113"/>
      <c r="I538" s="203"/>
      <c r="J538" s="203"/>
      <c r="K538" s="203"/>
      <c r="L538" s="203"/>
      <c r="M538" s="203"/>
      <c r="N538" s="204"/>
      <c r="O538" s="204"/>
      <c r="P538" s="201"/>
      <c r="Q538" s="201"/>
    </row>
    <row r="539" spans="1:17" x14ac:dyDescent="0.2">
      <c r="A539" s="113"/>
      <c r="B539" s="200"/>
      <c r="C539" s="200"/>
      <c r="D539" s="201"/>
      <c r="E539" s="113"/>
      <c r="F539" s="113"/>
      <c r="G539" s="113"/>
      <c r="H539" s="113"/>
      <c r="I539" s="203"/>
      <c r="J539" s="203"/>
      <c r="K539" s="203"/>
      <c r="L539" s="203"/>
      <c r="M539" s="203"/>
      <c r="N539" s="204"/>
      <c r="O539" s="204"/>
      <c r="P539" s="201"/>
      <c r="Q539" s="201"/>
    </row>
    <row r="540" spans="1:17" x14ac:dyDescent="0.2">
      <c r="A540" s="113"/>
      <c r="B540" s="200"/>
      <c r="C540" s="200"/>
      <c r="D540" s="201"/>
      <c r="E540" s="113"/>
      <c r="F540" s="113"/>
      <c r="G540" s="113"/>
      <c r="H540" s="113"/>
      <c r="I540" s="203"/>
      <c r="J540" s="203"/>
      <c r="K540" s="203"/>
      <c r="L540" s="203"/>
      <c r="M540" s="203"/>
      <c r="N540" s="204"/>
      <c r="O540" s="204"/>
      <c r="P540" s="201"/>
      <c r="Q540" s="201"/>
    </row>
    <row r="541" spans="1:17" x14ac:dyDescent="0.2">
      <c r="A541" s="113"/>
      <c r="B541" s="200"/>
      <c r="C541" s="200"/>
      <c r="D541" s="201"/>
      <c r="E541" s="113"/>
      <c r="F541" s="113"/>
      <c r="G541" s="113"/>
      <c r="H541" s="113"/>
      <c r="I541" s="203"/>
      <c r="J541" s="203"/>
      <c r="K541" s="203"/>
      <c r="L541" s="203"/>
      <c r="M541" s="203"/>
      <c r="N541" s="204"/>
      <c r="O541" s="204"/>
      <c r="P541" s="201"/>
      <c r="Q541" s="201"/>
    </row>
    <row r="542" spans="1:17" x14ac:dyDescent="0.2">
      <c r="A542" s="113"/>
      <c r="B542" s="200"/>
      <c r="C542" s="200"/>
      <c r="D542" s="201"/>
      <c r="E542" s="113"/>
      <c r="F542" s="113"/>
      <c r="G542" s="113"/>
      <c r="H542" s="113"/>
      <c r="I542" s="203"/>
      <c r="J542" s="203"/>
      <c r="K542" s="203"/>
      <c r="L542" s="203"/>
      <c r="M542" s="203"/>
      <c r="N542" s="204"/>
      <c r="O542" s="204"/>
      <c r="P542" s="201"/>
      <c r="Q542" s="201"/>
    </row>
    <row r="543" spans="1:17" x14ac:dyDescent="0.2">
      <c r="A543" s="113"/>
      <c r="B543" s="200"/>
      <c r="C543" s="200"/>
      <c r="D543" s="201"/>
      <c r="E543" s="113"/>
      <c r="F543" s="113"/>
      <c r="G543" s="113"/>
      <c r="H543" s="113"/>
      <c r="I543" s="203"/>
      <c r="J543" s="203"/>
      <c r="K543" s="203"/>
      <c r="L543" s="203"/>
      <c r="M543" s="203"/>
      <c r="N543" s="204"/>
      <c r="O543" s="204"/>
      <c r="P543" s="201"/>
      <c r="Q543" s="201"/>
    </row>
    <row r="544" spans="1:17" x14ac:dyDescent="0.2">
      <c r="A544" s="113"/>
      <c r="B544" s="200"/>
      <c r="C544" s="200"/>
      <c r="D544" s="201"/>
      <c r="E544" s="113"/>
      <c r="F544" s="113"/>
      <c r="G544" s="113"/>
      <c r="H544" s="113"/>
      <c r="I544" s="203"/>
      <c r="J544" s="203"/>
      <c r="K544" s="203"/>
      <c r="L544" s="203"/>
      <c r="M544" s="203"/>
      <c r="N544" s="204"/>
      <c r="O544" s="204"/>
      <c r="P544" s="201"/>
      <c r="Q544" s="201"/>
    </row>
    <row r="545" spans="1:17" x14ac:dyDescent="0.2">
      <c r="A545" s="113"/>
      <c r="B545" s="200"/>
      <c r="C545" s="200"/>
      <c r="D545" s="201"/>
      <c r="E545" s="113"/>
      <c r="F545" s="113"/>
      <c r="G545" s="113"/>
      <c r="H545" s="113"/>
      <c r="I545" s="203"/>
      <c r="J545" s="203"/>
      <c r="K545" s="203"/>
      <c r="L545" s="203"/>
      <c r="M545" s="203"/>
      <c r="N545" s="204"/>
      <c r="O545" s="204"/>
      <c r="P545" s="201"/>
      <c r="Q545" s="201"/>
    </row>
    <row r="546" spans="1:17" x14ac:dyDescent="0.2">
      <c r="A546" s="113"/>
      <c r="B546" s="200"/>
      <c r="C546" s="200"/>
      <c r="D546" s="201"/>
      <c r="E546" s="113"/>
      <c r="F546" s="113"/>
      <c r="G546" s="113"/>
      <c r="H546" s="113"/>
      <c r="I546" s="203"/>
      <c r="J546" s="203"/>
      <c r="K546" s="203"/>
      <c r="L546" s="203"/>
      <c r="M546" s="203"/>
      <c r="N546" s="204"/>
      <c r="O546" s="204"/>
      <c r="P546" s="201"/>
      <c r="Q546" s="201"/>
    </row>
    <row r="547" spans="1:17" x14ac:dyDescent="0.2">
      <c r="A547" s="113"/>
      <c r="B547" s="200"/>
      <c r="C547" s="200"/>
      <c r="D547" s="201"/>
      <c r="E547" s="113"/>
      <c r="F547" s="113"/>
      <c r="G547" s="113"/>
      <c r="H547" s="113"/>
      <c r="I547" s="203"/>
      <c r="J547" s="203"/>
      <c r="K547" s="203"/>
      <c r="L547" s="203"/>
      <c r="M547" s="203"/>
      <c r="N547" s="204"/>
      <c r="O547" s="204"/>
      <c r="P547" s="201"/>
      <c r="Q547" s="201"/>
    </row>
    <row r="548" spans="1:17" x14ac:dyDescent="0.2">
      <c r="A548" s="113"/>
      <c r="B548" s="200"/>
      <c r="C548" s="200"/>
      <c r="D548" s="201"/>
      <c r="E548" s="113"/>
      <c r="F548" s="113"/>
      <c r="G548" s="113"/>
      <c r="H548" s="113"/>
      <c r="I548" s="203"/>
      <c r="J548" s="203"/>
      <c r="K548" s="203"/>
      <c r="L548" s="203"/>
      <c r="M548" s="203"/>
      <c r="N548" s="204"/>
      <c r="O548" s="204"/>
      <c r="P548" s="201"/>
      <c r="Q548" s="201"/>
    </row>
    <row r="549" spans="1:17" x14ac:dyDescent="0.2">
      <c r="A549" s="113"/>
      <c r="B549" s="200"/>
      <c r="C549" s="200"/>
      <c r="D549" s="201"/>
      <c r="E549" s="113"/>
      <c r="F549" s="113"/>
      <c r="G549" s="113"/>
      <c r="H549" s="113"/>
      <c r="I549" s="203"/>
      <c r="J549" s="203"/>
      <c r="K549" s="203"/>
      <c r="L549" s="203"/>
      <c r="M549" s="203"/>
      <c r="N549" s="204"/>
      <c r="O549" s="204"/>
      <c r="P549" s="201"/>
      <c r="Q549" s="201"/>
    </row>
    <row r="550" spans="1:17" x14ac:dyDescent="0.2">
      <c r="A550" s="113"/>
      <c r="B550" s="200"/>
      <c r="C550" s="200"/>
      <c r="D550" s="201"/>
      <c r="E550" s="113"/>
      <c r="F550" s="113"/>
      <c r="G550" s="113"/>
      <c r="H550" s="113"/>
      <c r="I550" s="203"/>
      <c r="J550" s="203"/>
      <c r="K550" s="203"/>
      <c r="L550" s="203"/>
      <c r="M550" s="203"/>
      <c r="N550" s="204"/>
      <c r="O550" s="204"/>
      <c r="P550" s="201"/>
      <c r="Q550" s="201"/>
    </row>
    <row r="551" spans="1:17" x14ac:dyDescent="0.2">
      <c r="A551" s="113"/>
      <c r="B551" s="200"/>
      <c r="C551" s="200"/>
      <c r="D551" s="201"/>
      <c r="E551" s="113"/>
      <c r="F551" s="113"/>
      <c r="G551" s="113"/>
      <c r="H551" s="113"/>
      <c r="I551" s="203"/>
      <c r="J551" s="203"/>
      <c r="K551" s="203"/>
      <c r="L551" s="203"/>
      <c r="M551" s="203"/>
      <c r="N551" s="204"/>
      <c r="O551" s="204"/>
      <c r="P551" s="201"/>
      <c r="Q551" s="201"/>
    </row>
    <row r="552" spans="1:17" x14ac:dyDescent="0.2">
      <c r="A552" s="113"/>
      <c r="B552" s="200"/>
      <c r="C552" s="200"/>
      <c r="D552" s="201"/>
      <c r="E552" s="113"/>
      <c r="F552" s="113"/>
      <c r="G552" s="113"/>
      <c r="H552" s="113"/>
      <c r="I552" s="203"/>
      <c r="J552" s="203"/>
      <c r="K552" s="203"/>
      <c r="L552" s="203"/>
      <c r="M552" s="203"/>
      <c r="N552" s="204"/>
      <c r="O552" s="204"/>
      <c r="P552" s="201"/>
      <c r="Q552" s="201"/>
    </row>
    <row r="553" spans="1:17" x14ac:dyDescent="0.2">
      <c r="A553" s="113"/>
      <c r="B553" s="200"/>
      <c r="C553" s="200"/>
      <c r="D553" s="201"/>
      <c r="E553" s="113"/>
      <c r="F553" s="113"/>
      <c r="G553" s="113"/>
      <c r="H553" s="113"/>
      <c r="I553" s="203"/>
      <c r="J553" s="203"/>
      <c r="K553" s="203"/>
      <c r="L553" s="203"/>
      <c r="M553" s="203"/>
      <c r="N553" s="204"/>
      <c r="O553" s="204"/>
      <c r="P553" s="201"/>
      <c r="Q553" s="201"/>
    </row>
    <row r="554" spans="1:17" x14ac:dyDescent="0.2">
      <c r="A554" s="113"/>
      <c r="B554" s="200"/>
      <c r="C554" s="200"/>
      <c r="D554" s="201"/>
      <c r="E554" s="113"/>
      <c r="F554" s="113"/>
      <c r="G554" s="113"/>
      <c r="H554" s="113"/>
      <c r="I554" s="203"/>
      <c r="J554" s="203"/>
      <c r="K554" s="203"/>
      <c r="L554" s="203"/>
      <c r="M554" s="203"/>
      <c r="N554" s="204"/>
      <c r="O554" s="204"/>
      <c r="P554" s="201"/>
      <c r="Q554" s="201"/>
    </row>
    <row r="555" spans="1:17" x14ac:dyDescent="0.2">
      <c r="A555" s="113"/>
      <c r="B555" s="200"/>
      <c r="C555" s="200"/>
      <c r="D555" s="201"/>
      <c r="E555" s="113"/>
      <c r="F555" s="113"/>
      <c r="G555" s="113"/>
      <c r="H555" s="113"/>
      <c r="I555" s="203"/>
      <c r="J555" s="203"/>
      <c r="K555" s="203"/>
      <c r="L555" s="203"/>
      <c r="M555" s="203"/>
      <c r="N555" s="204"/>
      <c r="O555" s="204"/>
      <c r="P555" s="201"/>
      <c r="Q555" s="201"/>
    </row>
    <row r="556" spans="1:17" x14ac:dyDescent="0.2">
      <c r="A556" s="113"/>
      <c r="B556" s="200"/>
      <c r="C556" s="200"/>
      <c r="D556" s="201"/>
      <c r="E556" s="113"/>
      <c r="F556" s="113"/>
      <c r="G556" s="113"/>
      <c r="H556" s="113"/>
      <c r="I556" s="203"/>
      <c r="J556" s="203"/>
      <c r="K556" s="203"/>
      <c r="L556" s="203"/>
      <c r="M556" s="203"/>
      <c r="N556" s="204"/>
      <c r="O556" s="204"/>
      <c r="P556" s="201"/>
      <c r="Q556" s="201"/>
    </row>
    <row r="557" spans="1:17" x14ac:dyDescent="0.2">
      <c r="A557" s="113"/>
      <c r="B557" s="200"/>
      <c r="C557" s="200"/>
      <c r="D557" s="201"/>
      <c r="E557" s="113"/>
      <c r="F557" s="113"/>
      <c r="G557" s="113"/>
      <c r="H557" s="113"/>
      <c r="I557" s="203"/>
      <c r="J557" s="203"/>
      <c r="K557" s="203"/>
      <c r="L557" s="203"/>
      <c r="M557" s="203"/>
      <c r="N557" s="204"/>
      <c r="O557" s="204"/>
      <c r="P557" s="201"/>
      <c r="Q557" s="201"/>
    </row>
    <row r="558" spans="1:17" x14ac:dyDescent="0.2">
      <c r="A558" s="113"/>
      <c r="B558" s="200"/>
      <c r="C558" s="200"/>
      <c r="D558" s="201"/>
      <c r="E558" s="113"/>
      <c r="F558" s="113"/>
      <c r="G558" s="113"/>
      <c r="H558" s="113"/>
      <c r="I558" s="203"/>
      <c r="J558" s="203"/>
      <c r="K558" s="203"/>
      <c r="L558" s="203"/>
      <c r="M558" s="203"/>
      <c r="N558" s="204"/>
      <c r="O558" s="204"/>
      <c r="P558" s="201"/>
      <c r="Q558" s="201"/>
    </row>
    <row r="559" spans="1:17" x14ac:dyDescent="0.2">
      <c r="A559" s="113"/>
      <c r="B559" s="200"/>
      <c r="C559" s="200"/>
      <c r="D559" s="201"/>
      <c r="E559" s="113"/>
      <c r="F559" s="113"/>
      <c r="G559" s="113"/>
      <c r="H559" s="113"/>
      <c r="I559" s="203"/>
      <c r="J559" s="203"/>
      <c r="K559" s="203"/>
      <c r="L559" s="203"/>
      <c r="M559" s="203"/>
      <c r="N559" s="204"/>
      <c r="O559" s="204"/>
      <c r="P559" s="201"/>
      <c r="Q559" s="201"/>
    </row>
    <row r="560" spans="1:17" x14ac:dyDescent="0.2">
      <c r="A560" s="113"/>
      <c r="B560" s="200"/>
      <c r="C560" s="200"/>
      <c r="D560" s="201"/>
      <c r="E560" s="113"/>
      <c r="F560" s="113"/>
      <c r="G560" s="113"/>
      <c r="H560" s="113"/>
      <c r="I560" s="203"/>
      <c r="J560" s="203"/>
      <c r="K560" s="203"/>
      <c r="L560" s="203"/>
      <c r="M560" s="203"/>
      <c r="N560" s="204"/>
      <c r="O560" s="204"/>
      <c r="P560" s="201"/>
      <c r="Q560" s="201"/>
    </row>
    <row r="561" spans="1:17" x14ac:dyDescent="0.2">
      <c r="A561" s="113"/>
      <c r="B561" s="200"/>
      <c r="C561" s="200"/>
      <c r="D561" s="201"/>
      <c r="E561" s="113"/>
      <c r="F561" s="113"/>
      <c r="G561" s="113"/>
      <c r="H561" s="113"/>
      <c r="I561" s="203"/>
      <c r="J561" s="203"/>
      <c r="K561" s="203"/>
      <c r="L561" s="203"/>
      <c r="M561" s="203"/>
      <c r="N561" s="204"/>
      <c r="O561" s="204"/>
      <c r="P561" s="201"/>
      <c r="Q561" s="201"/>
    </row>
    <row r="562" spans="1:17" x14ac:dyDescent="0.2">
      <c r="A562" s="113"/>
      <c r="B562" s="200"/>
      <c r="C562" s="200"/>
      <c r="D562" s="201"/>
      <c r="E562" s="113"/>
      <c r="F562" s="113"/>
      <c r="G562" s="113"/>
      <c r="H562" s="113"/>
      <c r="I562" s="203"/>
      <c r="J562" s="203"/>
      <c r="K562" s="203"/>
      <c r="L562" s="203"/>
      <c r="M562" s="203"/>
      <c r="N562" s="204"/>
      <c r="O562" s="204"/>
      <c r="P562" s="201"/>
      <c r="Q562" s="201"/>
    </row>
    <row r="563" spans="1:17" x14ac:dyDescent="0.2">
      <c r="A563" s="113"/>
      <c r="B563" s="200"/>
      <c r="C563" s="200"/>
      <c r="D563" s="201"/>
      <c r="E563" s="113"/>
      <c r="F563" s="113"/>
      <c r="G563" s="113"/>
      <c r="H563" s="113"/>
      <c r="I563" s="203"/>
      <c r="J563" s="203"/>
      <c r="K563" s="203"/>
      <c r="L563" s="203"/>
      <c r="M563" s="203"/>
      <c r="N563" s="204"/>
      <c r="O563" s="204"/>
      <c r="P563" s="201"/>
      <c r="Q563" s="201"/>
    </row>
    <row r="564" spans="1:17" x14ac:dyDescent="0.2">
      <c r="A564" s="113"/>
      <c r="B564" s="200"/>
      <c r="C564" s="200"/>
      <c r="D564" s="201"/>
      <c r="E564" s="113"/>
      <c r="F564" s="113"/>
      <c r="G564" s="113"/>
      <c r="H564" s="113"/>
      <c r="I564" s="203"/>
      <c r="J564" s="203"/>
      <c r="K564" s="203"/>
      <c r="L564" s="203"/>
      <c r="M564" s="203"/>
      <c r="N564" s="204"/>
      <c r="O564" s="204"/>
      <c r="P564" s="201"/>
      <c r="Q564" s="201"/>
    </row>
    <row r="565" spans="1:17" x14ac:dyDescent="0.2">
      <c r="A565" s="113"/>
      <c r="B565" s="200"/>
      <c r="C565" s="200"/>
      <c r="D565" s="201"/>
      <c r="E565" s="113"/>
      <c r="F565" s="113"/>
      <c r="G565" s="113"/>
      <c r="H565" s="113"/>
      <c r="I565" s="203"/>
      <c r="J565" s="203"/>
      <c r="K565" s="203"/>
      <c r="L565" s="203"/>
      <c r="M565" s="203"/>
      <c r="N565" s="204"/>
      <c r="O565" s="204"/>
      <c r="P565" s="201"/>
      <c r="Q565" s="201"/>
    </row>
    <row r="566" spans="1:17" x14ac:dyDescent="0.2">
      <c r="A566" s="113"/>
      <c r="B566" s="200"/>
      <c r="C566" s="200"/>
      <c r="D566" s="201"/>
      <c r="E566" s="113"/>
      <c r="F566" s="113"/>
      <c r="G566" s="113"/>
      <c r="H566" s="113"/>
      <c r="I566" s="203"/>
      <c r="J566" s="203"/>
      <c r="K566" s="203"/>
      <c r="L566" s="203"/>
      <c r="M566" s="203"/>
      <c r="N566" s="204"/>
      <c r="O566" s="204"/>
      <c r="P566" s="201"/>
      <c r="Q566" s="201"/>
    </row>
    <row r="567" spans="1:17" x14ac:dyDescent="0.2">
      <c r="A567" s="113"/>
      <c r="B567" s="200"/>
      <c r="C567" s="200"/>
      <c r="D567" s="201"/>
      <c r="E567" s="113"/>
      <c r="F567" s="113"/>
      <c r="G567" s="113"/>
      <c r="H567" s="113"/>
      <c r="I567" s="203"/>
      <c r="J567" s="203"/>
      <c r="K567" s="203"/>
      <c r="L567" s="203"/>
      <c r="M567" s="203"/>
      <c r="N567" s="204"/>
      <c r="O567" s="204"/>
      <c r="P567" s="201"/>
      <c r="Q567" s="201"/>
    </row>
    <row r="568" spans="1:17" x14ac:dyDescent="0.2">
      <c r="A568" s="113"/>
      <c r="B568" s="200"/>
      <c r="C568" s="200"/>
      <c r="D568" s="201"/>
      <c r="E568" s="113"/>
      <c r="F568" s="113"/>
      <c r="G568" s="113"/>
      <c r="H568" s="113"/>
      <c r="I568" s="203"/>
      <c r="J568" s="203"/>
      <c r="K568" s="203"/>
      <c r="L568" s="203"/>
      <c r="M568" s="203"/>
      <c r="N568" s="204"/>
      <c r="O568" s="204"/>
      <c r="P568" s="201"/>
      <c r="Q568" s="201"/>
    </row>
    <row r="569" spans="1:17" x14ac:dyDescent="0.2">
      <c r="A569" s="113"/>
      <c r="B569" s="200"/>
      <c r="C569" s="200"/>
      <c r="D569" s="201"/>
      <c r="E569" s="113"/>
      <c r="F569" s="113"/>
      <c r="G569" s="113"/>
      <c r="H569" s="113"/>
      <c r="I569" s="203"/>
      <c r="J569" s="203"/>
      <c r="K569" s="203"/>
      <c r="L569" s="203"/>
      <c r="M569" s="203"/>
      <c r="N569" s="204"/>
      <c r="O569" s="204"/>
      <c r="P569" s="201"/>
      <c r="Q569" s="201"/>
    </row>
    <row r="570" spans="1:17" x14ac:dyDescent="0.2">
      <c r="A570" s="113"/>
      <c r="B570" s="200"/>
      <c r="C570" s="200"/>
      <c r="D570" s="201"/>
      <c r="E570" s="113"/>
      <c r="F570" s="113"/>
      <c r="G570" s="113"/>
      <c r="H570" s="113"/>
      <c r="I570" s="203"/>
      <c r="J570" s="203"/>
      <c r="K570" s="203"/>
      <c r="L570" s="203"/>
      <c r="M570" s="203"/>
      <c r="N570" s="204"/>
      <c r="O570" s="204"/>
      <c r="P570" s="201"/>
      <c r="Q570" s="201"/>
    </row>
    <row r="571" spans="1:17" x14ac:dyDescent="0.2">
      <c r="A571" s="113"/>
      <c r="B571" s="200"/>
      <c r="C571" s="200"/>
      <c r="D571" s="201"/>
      <c r="E571" s="113"/>
      <c r="F571" s="113"/>
      <c r="G571" s="113"/>
      <c r="H571" s="113"/>
      <c r="I571" s="203"/>
      <c r="J571" s="203"/>
      <c r="K571" s="203"/>
      <c r="L571" s="203"/>
      <c r="M571" s="203"/>
      <c r="N571" s="204"/>
      <c r="O571" s="204"/>
      <c r="P571" s="201"/>
      <c r="Q571" s="201"/>
    </row>
    <row r="572" spans="1:17" x14ac:dyDescent="0.2">
      <c r="A572" s="113"/>
      <c r="B572" s="200"/>
      <c r="C572" s="200"/>
      <c r="D572" s="201"/>
      <c r="E572" s="113"/>
      <c r="F572" s="113"/>
      <c r="G572" s="113"/>
      <c r="H572" s="113"/>
      <c r="I572" s="203"/>
      <c r="J572" s="203"/>
      <c r="K572" s="203"/>
      <c r="L572" s="203"/>
      <c r="M572" s="203"/>
      <c r="N572" s="204"/>
      <c r="O572" s="204"/>
      <c r="P572" s="201"/>
      <c r="Q572" s="201"/>
    </row>
    <row r="573" spans="1:17" x14ac:dyDescent="0.2">
      <c r="A573" s="113"/>
      <c r="B573" s="200"/>
      <c r="C573" s="200"/>
      <c r="D573" s="201"/>
      <c r="E573" s="113"/>
      <c r="F573" s="113"/>
      <c r="G573" s="113"/>
      <c r="H573" s="113"/>
      <c r="I573" s="203"/>
      <c r="J573" s="203"/>
      <c r="K573" s="203"/>
      <c r="L573" s="203"/>
      <c r="M573" s="203"/>
      <c r="N573" s="204"/>
      <c r="O573" s="204"/>
      <c r="P573" s="201"/>
      <c r="Q573" s="201"/>
    </row>
    <row r="574" spans="1:17" x14ac:dyDescent="0.2">
      <c r="A574" s="113"/>
      <c r="B574" s="200"/>
      <c r="C574" s="200"/>
      <c r="D574" s="201"/>
      <c r="E574" s="113"/>
      <c r="F574" s="113"/>
      <c r="G574" s="113"/>
      <c r="H574" s="113"/>
      <c r="I574" s="203"/>
      <c r="J574" s="203"/>
      <c r="K574" s="203"/>
      <c r="L574" s="203"/>
      <c r="M574" s="203"/>
      <c r="N574" s="204"/>
      <c r="O574" s="204"/>
      <c r="P574" s="201"/>
      <c r="Q574" s="201"/>
    </row>
    <row r="575" spans="1:17" x14ac:dyDescent="0.2">
      <c r="A575" s="113"/>
      <c r="B575" s="200"/>
      <c r="C575" s="200"/>
      <c r="D575" s="201"/>
      <c r="E575" s="113"/>
      <c r="F575" s="113"/>
      <c r="G575" s="113"/>
      <c r="H575" s="113"/>
      <c r="I575" s="203"/>
      <c r="J575" s="203"/>
      <c r="K575" s="203"/>
      <c r="L575" s="203"/>
      <c r="M575" s="203"/>
      <c r="N575" s="204"/>
      <c r="O575" s="204"/>
      <c r="P575" s="201"/>
      <c r="Q575" s="201"/>
    </row>
    <row r="576" spans="1:17" x14ac:dyDescent="0.2">
      <c r="A576" s="113"/>
      <c r="B576" s="200"/>
      <c r="C576" s="200"/>
      <c r="D576" s="201"/>
      <c r="E576" s="113"/>
      <c r="F576" s="113"/>
      <c r="G576" s="113"/>
      <c r="H576" s="113"/>
      <c r="I576" s="203"/>
      <c r="J576" s="203"/>
      <c r="K576" s="203"/>
      <c r="L576" s="203"/>
      <c r="M576" s="203"/>
      <c r="N576" s="204"/>
      <c r="O576" s="204"/>
      <c r="P576" s="201"/>
      <c r="Q576" s="201"/>
    </row>
    <row r="577" spans="1:17" x14ac:dyDescent="0.2">
      <c r="A577" s="113"/>
      <c r="B577" s="200"/>
      <c r="C577" s="200"/>
      <c r="D577" s="201"/>
      <c r="E577" s="113"/>
      <c r="F577" s="113"/>
      <c r="G577" s="113"/>
      <c r="H577" s="113"/>
      <c r="I577" s="203"/>
      <c r="J577" s="203"/>
      <c r="K577" s="203"/>
      <c r="L577" s="203"/>
      <c r="M577" s="203"/>
      <c r="N577" s="204"/>
      <c r="O577" s="204"/>
      <c r="P577" s="201"/>
      <c r="Q577" s="201"/>
    </row>
    <row r="578" spans="1:17" x14ac:dyDescent="0.2">
      <c r="A578" s="113"/>
      <c r="B578" s="200"/>
      <c r="C578" s="200"/>
      <c r="D578" s="201"/>
      <c r="E578" s="113"/>
      <c r="F578" s="113"/>
      <c r="G578" s="113"/>
      <c r="H578" s="113"/>
      <c r="I578" s="203"/>
      <c r="J578" s="203"/>
      <c r="K578" s="203"/>
      <c r="L578" s="203"/>
      <c r="M578" s="203"/>
      <c r="N578" s="204"/>
      <c r="O578" s="204"/>
      <c r="P578" s="201"/>
      <c r="Q578" s="201"/>
    </row>
    <row r="579" spans="1:17" x14ac:dyDescent="0.2">
      <c r="A579" s="113"/>
      <c r="B579" s="200"/>
      <c r="C579" s="200"/>
      <c r="D579" s="201"/>
      <c r="E579" s="113"/>
      <c r="F579" s="113"/>
      <c r="G579" s="113"/>
      <c r="H579" s="113"/>
      <c r="I579" s="203"/>
      <c r="J579" s="203"/>
      <c r="K579" s="203"/>
      <c r="L579" s="203"/>
      <c r="M579" s="203"/>
      <c r="N579" s="204"/>
      <c r="O579" s="204"/>
      <c r="P579" s="201"/>
      <c r="Q579" s="201"/>
    </row>
    <row r="580" spans="1:17" x14ac:dyDescent="0.2">
      <c r="A580" s="113"/>
      <c r="B580" s="200"/>
      <c r="C580" s="200"/>
      <c r="D580" s="201"/>
      <c r="E580" s="113"/>
      <c r="F580" s="113"/>
      <c r="G580" s="113"/>
      <c r="H580" s="113"/>
      <c r="I580" s="203"/>
      <c r="J580" s="203"/>
      <c r="K580" s="203"/>
      <c r="L580" s="203"/>
      <c r="M580" s="203"/>
      <c r="N580" s="204"/>
      <c r="O580" s="204"/>
      <c r="P580" s="201"/>
      <c r="Q580" s="201"/>
    </row>
    <row r="581" spans="1:17" x14ac:dyDescent="0.2">
      <c r="A581" s="113"/>
      <c r="B581" s="200"/>
      <c r="C581" s="200"/>
      <c r="D581" s="201"/>
      <c r="E581" s="113"/>
      <c r="F581" s="113"/>
      <c r="G581" s="113"/>
      <c r="H581" s="113"/>
      <c r="I581" s="203"/>
      <c r="J581" s="203"/>
      <c r="K581" s="203"/>
      <c r="L581" s="203"/>
      <c r="M581" s="203"/>
      <c r="N581" s="204"/>
      <c r="O581" s="204"/>
      <c r="P581" s="201"/>
      <c r="Q581" s="201"/>
    </row>
    <row r="582" spans="1:17" x14ac:dyDescent="0.2">
      <c r="A582" s="113"/>
      <c r="B582" s="200"/>
      <c r="C582" s="200"/>
      <c r="D582" s="201"/>
      <c r="E582" s="113"/>
      <c r="F582" s="113"/>
      <c r="G582" s="113"/>
      <c r="H582" s="113"/>
      <c r="I582" s="203"/>
      <c r="J582" s="203"/>
      <c r="K582" s="203"/>
      <c r="L582" s="203"/>
      <c r="M582" s="203"/>
      <c r="N582" s="204"/>
      <c r="O582" s="204"/>
      <c r="P582" s="201"/>
      <c r="Q582" s="201"/>
    </row>
    <row r="583" spans="1:17" x14ac:dyDescent="0.2">
      <c r="A583" s="113"/>
      <c r="B583" s="200"/>
      <c r="C583" s="200"/>
      <c r="D583" s="201"/>
      <c r="E583" s="113"/>
      <c r="F583" s="113"/>
      <c r="G583" s="113"/>
      <c r="H583" s="113"/>
      <c r="I583" s="203"/>
      <c r="J583" s="203"/>
      <c r="K583" s="203"/>
      <c r="L583" s="203"/>
      <c r="M583" s="203"/>
      <c r="N583" s="204"/>
      <c r="O583" s="204"/>
      <c r="P583" s="201"/>
      <c r="Q583" s="201"/>
    </row>
    <row r="584" spans="1:17" x14ac:dyDescent="0.2">
      <c r="A584" s="113"/>
      <c r="B584" s="200"/>
      <c r="C584" s="200"/>
      <c r="D584" s="201"/>
      <c r="E584" s="113"/>
      <c r="F584" s="113"/>
      <c r="G584" s="113"/>
      <c r="H584" s="113"/>
      <c r="I584" s="203"/>
      <c r="J584" s="203"/>
      <c r="K584" s="203"/>
      <c r="L584" s="203"/>
      <c r="M584" s="203"/>
      <c r="N584" s="204"/>
      <c r="O584" s="204"/>
      <c r="P584" s="201"/>
      <c r="Q584" s="201"/>
    </row>
    <row r="585" spans="1:17" x14ac:dyDescent="0.2">
      <c r="A585" s="113"/>
      <c r="B585" s="200"/>
      <c r="C585" s="200"/>
      <c r="D585" s="201"/>
      <c r="E585" s="113"/>
      <c r="F585" s="113"/>
      <c r="G585" s="113"/>
      <c r="H585" s="113"/>
      <c r="I585" s="203"/>
      <c r="J585" s="203"/>
      <c r="K585" s="203"/>
      <c r="L585" s="203"/>
      <c r="M585" s="203"/>
      <c r="N585" s="204"/>
      <c r="O585" s="204"/>
      <c r="P585" s="201"/>
      <c r="Q585" s="201"/>
    </row>
    <row r="586" spans="1:17" x14ac:dyDescent="0.2">
      <c r="A586" s="113"/>
      <c r="B586" s="200"/>
      <c r="C586" s="200"/>
      <c r="D586" s="201"/>
      <c r="E586" s="113"/>
      <c r="F586" s="113"/>
      <c r="G586" s="113"/>
      <c r="H586" s="113"/>
      <c r="I586" s="203"/>
      <c r="J586" s="203"/>
      <c r="K586" s="203"/>
      <c r="L586" s="203"/>
      <c r="M586" s="203"/>
      <c r="N586" s="204"/>
      <c r="O586" s="204"/>
      <c r="P586" s="201"/>
      <c r="Q586" s="201"/>
    </row>
    <row r="587" spans="1:17" x14ac:dyDescent="0.2">
      <c r="A587" s="113"/>
      <c r="B587" s="200"/>
      <c r="C587" s="200"/>
      <c r="D587" s="201"/>
      <c r="E587" s="113"/>
      <c r="F587" s="113"/>
      <c r="G587" s="113"/>
      <c r="H587" s="113"/>
      <c r="I587" s="203"/>
      <c r="J587" s="203"/>
      <c r="K587" s="203"/>
      <c r="L587" s="203"/>
      <c r="M587" s="203"/>
      <c r="N587" s="204"/>
      <c r="O587" s="204"/>
      <c r="P587" s="201"/>
      <c r="Q587" s="201"/>
    </row>
    <row r="588" spans="1:17" x14ac:dyDescent="0.2">
      <c r="A588" s="113"/>
      <c r="B588" s="200"/>
      <c r="C588" s="200"/>
      <c r="D588" s="201"/>
      <c r="E588" s="113"/>
      <c r="F588" s="113"/>
      <c r="G588" s="113"/>
      <c r="H588" s="113"/>
      <c r="I588" s="203"/>
      <c r="J588" s="203"/>
      <c r="K588" s="203"/>
      <c r="L588" s="203"/>
      <c r="M588" s="203"/>
      <c r="N588" s="204"/>
      <c r="O588" s="204"/>
      <c r="P588" s="201"/>
      <c r="Q588" s="201"/>
    </row>
    <row r="589" spans="1:17" x14ac:dyDescent="0.2">
      <c r="A589" s="113"/>
      <c r="B589" s="200"/>
      <c r="C589" s="200"/>
      <c r="D589" s="201"/>
      <c r="E589" s="113"/>
      <c r="F589" s="113"/>
      <c r="G589" s="113"/>
      <c r="H589" s="113"/>
      <c r="I589" s="203"/>
      <c r="J589" s="203"/>
      <c r="K589" s="203"/>
      <c r="L589" s="203"/>
      <c r="M589" s="203"/>
      <c r="N589" s="204"/>
      <c r="O589" s="204"/>
      <c r="P589" s="201"/>
      <c r="Q589" s="201"/>
    </row>
    <row r="590" spans="1:17" x14ac:dyDescent="0.2">
      <c r="A590" s="113"/>
      <c r="B590" s="200"/>
      <c r="C590" s="200"/>
      <c r="D590" s="201"/>
      <c r="E590" s="113"/>
      <c r="F590" s="113"/>
      <c r="G590" s="113"/>
      <c r="H590" s="113"/>
      <c r="I590" s="203"/>
      <c r="J590" s="203"/>
      <c r="K590" s="203"/>
      <c r="L590" s="203"/>
      <c r="M590" s="203"/>
      <c r="N590" s="204"/>
      <c r="O590" s="204"/>
      <c r="P590" s="201"/>
      <c r="Q590" s="201"/>
    </row>
    <row r="591" spans="1:17" x14ac:dyDescent="0.2">
      <c r="A591" s="113"/>
      <c r="B591" s="200"/>
      <c r="C591" s="200"/>
      <c r="D591" s="201"/>
      <c r="E591" s="113"/>
      <c r="F591" s="113"/>
      <c r="G591" s="113"/>
      <c r="H591" s="113"/>
      <c r="I591" s="203"/>
      <c r="J591" s="203"/>
      <c r="K591" s="203"/>
      <c r="L591" s="203"/>
      <c r="M591" s="203"/>
      <c r="N591" s="204"/>
      <c r="O591" s="204"/>
      <c r="P591" s="201"/>
      <c r="Q591" s="201"/>
    </row>
    <row r="592" spans="1:17" x14ac:dyDescent="0.2">
      <c r="A592" s="113"/>
      <c r="B592" s="200"/>
      <c r="C592" s="200"/>
      <c r="D592" s="201"/>
      <c r="E592" s="113"/>
      <c r="F592" s="113"/>
      <c r="G592" s="113"/>
      <c r="H592" s="113"/>
      <c r="I592" s="203"/>
      <c r="J592" s="203"/>
      <c r="K592" s="203"/>
      <c r="L592" s="203"/>
      <c r="M592" s="203"/>
      <c r="N592" s="204"/>
      <c r="O592" s="204"/>
      <c r="P592" s="201"/>
      <c r="Q592" s="201"/>
    </row>
    <row r="593" spans="1:17" x14ac:dyDescent="0.2">
      <c r="A593" s="113"/>
      <c r="B593" s="200"/>
      <c r="C593" s="200"/>
      <c r="D593" s="201"/>
      <c r="E593" s="113"/>
      <c r="F593" s="113"/>
      <c r="G593" s="113"/>
      <c r="H593" s="113"/>
      <c r="I593" s="203"/>
      <c r="J593" s="203"/>
      <c r="K593" s="203"/>
      <c r="L593" s="203"/>
      <c r="M593" s="203"/>
      <c r="N593" s="204"/>
      <c r="O593" s="204"/>
      <c r="P593" s="201"/>
      <c r="Q593" s="201"/>
    </row>
    <row r="594" spans="1:17" x14ac:dyDescent="0.2">
      <c r="A594" s="113"/>
      <c r="B594" s="200"/>
      <c r="C594" s="200"/>
      <c r="D594" s="201"/>
      <c r="E594" s="113"/>
      <c r="F594" s="113"/>
      <c r="G594" s="113"/>
      <c r="H594" s="113"/>
      <c r="I594" s="203"/>
      <c r="J594" s="203"/>
      <c r="K594" s="203"/>
      <c r="L594" s="203"/>
      <c r="M594" s="203"/>
      <c r="N594" s="204"/>
      <c r="O594" s="204"/>
      <c r="P594" s="201"/>
      <c r="Q594" s="201"/>
    </row>
    <row r="595" spans="1:17" x14ac:dyDescent="0.2">
      <c r="A595" s="113"/>
      <c r="B595" s="200"/>
      <c r="C595" s="200"/>
      <c r="D595" s="201"/>
      <c r="E595" s="113"/>
      <c r="F595" s="113"/>
      <c r="G595" s="113"/>
      <c r="H595" s="113"/>
      <c r="I595" s="203"/>
      <c r="J595" s="203"/>
      <c r="K595" s="203"/>
      <c r="L595" s="203"/>
      <c r="M595" s="203"/>
      <c r="N595" s="204"/>
      <c r="O595" s="204"/>
      <c r="P595" s="201"/>
      <c r="Q595" s="201"/>
    </row>
    <row r="596" spans="1:17" x14ac:dyDescent="0.2">
      <c r="A596" s="113"/>
      <c r="B596" s="200"/>
      <c r="C596" s="200"/>
      <c r="D596" s="201"/>
      <c r="E596" s="113"/>
      <c r="F596" s="113"/>
      <c r="G596" s="113"/>
      <c r="H596" s="113"/>
      <c r="I596" s="203"/>
      <c r="J596" s="203"/>
      <c r="K596" s="203"/>
      <c r="L596" s="203"/>
      <c r="M596" s="203"/>
      <c r="N596" s="204"/>
      <c r="O596" s="204"/>
      <c r="P596" s="201"/>
      <c r="Q596" s="201"/>
    </row>
    <row r="597" spans="1:17" x14ac:dyDescent="0.2">
      <c r="A597" s="113"/>
      <c r="B597" s="200"/>
      <c r="C597" s="200"/>
      <c r="D597" s="201"/>
      <c r="E597" s="113"/>
      <c r="F597" s="113"/>
      <c r="G597" s="113"/>
      <c r="H597" s="113"/>
      <c r="I597" s="203"/>
      <c r="J597" s="203"/>
      <c r="K597" s="203"/>
      <c r="L597" s="203"/>
      <c r="M597" s="203"/>
      <c r="N597" s="204"/>
      <c r="O597" s="204"/>
      <c r="P597" s="201"/>
      <c r="Q597" s="201"/>
    </row>
    <row r="598" spans="1:17" x14ac:dyDescent="0.2">
      <c r="A598" s="113"/>
      <c r="B598" s="200"/>
      <c r="C598" s="200"/>
      <c r="D598" s="201"/>
      <c r="E598" s="113"/>
      <c r="F598" s="113"/>
      <c r="G598" s="113"/>
      <c r="H598" s="113"/>
      <c r="I598" s="203"/>
      <c r="J598" s="203"/>
      <c r="K598" s="203"/>
      <c r="L598" s="203"/>
      <c r="M598" s="203"/>
      <c r="N598" s="204"/>
      <c r="O598" s="204"/>
      <c r="P598" s="201"/>
      <c r="Q598" s="201"/>
    </row>
    <row r="599" spans="1:17" x14ac:dyDescent="0.2">
      <c r="A599" s="113"/>
      <c r="B599" s="200"/>
      <c r="C599" s="200"/>
      <c r="D599" s="201"/>
      <c r="E599" s="113"/>
      <c r="F599" s="113"/>
      <c r="G599" s="113"/>
      <c r="H599" s="113"/>
      <c r="I599" s="203"/>
      <c r="J599" s="203"/>
      <c r="K599" s="203"/>
      <c r="L599" s="203"/>
      <c r="M599" s="203"/>
      <c r="N599" s="204"/>
      <c r="O599" s="204"/>
      <c r="P599" s="201"/>
      <c r="Q599" s="201"/>
    </row>
    <row r="600" spans="1:17" x14ac:dyDescent="0.2">
      <c r="A600" s="113"/>
      <c r="B600" s="200"/>
      <c r="C600" s="200"/>
      <c r="D600" s="201"/>
      <c r="E600" s="113"/>
      <c r="F600" s="113"/>
      <c r="G600" s="113"/>
      <c r="H600" s="113"/>
      <c r="I600" s="203"/>
      <c r="J600" s="203"/>
      <c r="K600" s="203"/>
      <c r="L600" s="203"/>
      <c r="M600" s="203"/>
      <c r="N600" s="204"/>
      <c r="O600" s="204"/>
      <c r="P600" s="201"/>
      <c r="Q600" s="201"/>
    </row>
    <row r="601" spans="1:17" x14ac:dyDescent="0.2">
      <c r="A601" s="113"/>
      <c r="B601" s="200"/>
      <c r="C601" s="200"/>
      <c r="D601" s="201"/>
      <c r="E601" s="113"/>
      <c r="F601" s="113"/>
      <c r="G601" s="113"/>
      <c r="H601" s="113"/>
      <c r="I601" s="203"/>
      <c r="J601" s="203"/>
      <c r="K601" s="203"/>
      <c r="L601" s="203"/>
      <c r="M601" s="203"/>
      <c r="N601" s="204"/>
      <c r="O601" s="204"/>
      <c r="P601" s="201"/>
      <c r="Q601" s="201"/>
    </row>
    <row r="602" spans="1:17" x14ac:dyDescent="0.2">
      <c r="A602" s="113"/>
      <c r="B602" s="200"/>
      <c r="C602" s="200"/>
      <c r="D602" s="201"/>
      <c r="E602" s="113"/>
      <c r="F602" s="113"/>
      <c r="G602" s="113"/>
      <c r="H602" s="113"/>
      <c r="I602" s="203"/>
      <c r="J602" s="203"/>
      <c r="K602" s="203"/>
      <c r="L602" s="203"/>
      <c r="M602" s="203"/>
      <c r="N602" s="204"/>
      <c r="O602" s="204"/>
      <c r="P602" s="201"/>
      <c r="Q602" s="201"/>
    </row>
    <row r="603" spans="1:17" x14ac:dyDescent="0.2">
      <c r="A603" s="113"/>
      <c r="B603" s="200"/>
      <c r="C603" s="200"/>
      <c r="D603" s="201"/>
      <c r="E603" s="113"/>
      <c r="F603" s="113"/>
      <c r="G603" s="113"/>
      <c r="H603" s="113"/>
      <c r="I603" s="203"/>
      <c r="J603" s="203"/>
      <c r="K603" s="203"/>
      <c r="L603" s="203"/>
      <c r="M603" s="203"/>
      <c r="N603" s="204"/>
      <c r="O603" s="204"/>
      <c r="P603" s="201"/>
      <c r="Q603" s="201"/>
    </row>
    <row r="604" spans="1:17" x14ac:dyDescent="0.2">
      <c r="A604" s="113"/>
      <c r="B604" s="200"/>
      <c r="C604" s="200"/>
      <c r="D604" s="201"/>
      <c r="E604" s="113"/>
      <c r="F604" s="113"/>
      <c r="G604" s="113"/>
      <c r="H604" s="113"/>
      <c r="I604" s="203"/>
      <c r="J604" s="203"/>
      <c r="K604" s="203"/>
      <c r="L604" s="203"/>
      <c r="M604" s="203"/>
      <c r="N604" s="204"/>
      <c r="O604" s="204"/>
      <c r="P604" s="201"/>
      <c r="Q604" s="201"/>
    </row>
    <row r="605" spans="1:17" x14ac:dyDescent="0.2">
      <c r="A605" s="113"/>
      <c r="B605" s="200"/>
      <c r="C605" s="200"/>
      <c r="D605" s="201"/>
      <c r="E605" s="113"/>
      <c r="F605" s="113"/>
      <c r="G605" s="113"/>
      <c r="H605" s="113"/>
      <c r="I605" s="203"/>
      <c r="J605" s="203"/>
      <c r="K605" s="203"/>
      <c r="L605" s="203"/>
      <c r="M605" s="203"/>
      <c r="N605" s="204"/>
      <c r="O605" s="204"/>
      <c r="P605" s="201"/>
      <c r="Q605" s="201"/>
    </row>
    <row r="606" spans="1:17" x14ac:dyDescent="0.2">
      <c r="A606" s="113"/>
      <c r="B606" s="200"/>
      <c r="C606" s="200"/>
      <c r="D606" s="201"/>
      <c r="E606" s="113"/>
      <c r="F606" s="113"/>
      <c r="G606" s="113"/>
      <c r="H606" s="113"/>
      <c r="I606" s="203"/>
      <c r="J606" s="203"/>
      <c r="K606" s="203"/>
      <c r="L606" s="203"/>
      <c r="M606" s="203"/>
      <c r="N606" s="204"/>
      <c r="O606" s="204"/>
      <c r="P606" s="201"/>
      <c r="Q606" s="201"/>
    </row>
    <row r="607" spans="1:17" x14ac:dyDescent="0.2">
      <c r="A607" s="113"/>
      <c r="B607" s="200"/>
      <c r="C607" s="200"/>
      <c r="D607" s="201"/>
      <c r="E607" s="113"/>
      <c r="F607" s="113"/>
      <c r="G607" s="113"/>
      <c r="H607" s="113"/>
      <c r="I607" s="203"/>
      <c r="J607" s="203"/>
      <c r="K607" s="203"/>
      <c r="L607" s="203"/>
      <c r="M607" s="203"/>
      <c r="N607" s="204"/>
      <c r="O607" s="204"/>
      <c r="P607" s="201"/>
      <c r="Q607" s="201"/>
    </row>
    <row r="608" spans="1:17" x14ac:dyDescent="0.2">
      <c r="A608" s="113"/>
      <c r="B608" s="200"/>
      <c r="C608" s="200"/>
      <c r="D608" s="201"/>
      <c r="E608" s="113"/>
      <c r="F608" s="113"/>
      <c r="G608" s="113"/>
      <c r="H608" s="113"/>
      <c r="I608" s="203"/>
      <c r="J608" s="203"/>
      <c r="K608" s="203"/>
      <c r="L608" s="203"/>
      <c r="M608" s="203"/>
      <c r="N608" s="204"/>
      <c r="O608" s="204"/>
      <c r="P608" s="201"/>
      <c r="Q608" s="201"/>
    </row>
    <row r="609" spans="1:17" x14ac:dyDescent="0.2">
      <c r="A609" s="113"/>
      <c r="B609" s="200"/>
      <c r="C609" s="200"/>
      <c r="D609" s="201"/>
      <c r="E609" s="113"/>
      <c r="F609" s="113"/>
      <c r="G609" s="113"/>
      <c r="H609" s="113"/>
      <c r="I609" s="203"/>
      <c r="J609" s="203"/>
      <c r="K609" s="203"/>
      <c r="L609" s="203"/>
      <c r="M609" s="203"/>
      <c r="N609" s="204"/>
      <c r="O609" s="204"/>
      <c r="P609" s="201"/>
      <c r="Q609" s="201"/>
    </row>
    <row r="610" spans="1:17" x14ac:dyDescent="0.2">
      <c r="A610" s="113"/>
      <c r="B610" s="200"/>
      <c r="C610" s="200"/>
      <c r="D610" s="201"/>
      <c r="E610" s="113"/>
      <c r="F610" s="113"/>
      <c r="G610" s="113"/>
      <c r="H610" s="113"/>
      <c r="I610" s="203"/>
      <c r="J610" s="203"/>
      <c r="K610" s="203"/>
      <c r="L610" s="203"/>
      <c r="M610" s="203"/>
      <c r="N610" s="204"/>
      <c r="O610" s="204"/>
      <c r="P610" s="201"/>
      <c r="Q610" s="201"/>
    </row>
    <row r="611" spans="1:17" x14ac:dyDescent="0.2">
      <c r="A611" s="113"/>
      <c r="B611" s="200"/>
      <c r="C611" s="200"/>
      <c r="D611" s="201"/>
      <c r="E611" s="113"/>
      <c r="F611" s="113"/>
      <c r="G611" s="113"/>
      <c r="H611" s="113"/>
      <c r="I611" s="203"/>
      <c r="J611" s="203"/>
      <c r="K611" s="203"/>
      <c r="L611" s="203"/>
      <c r="M611" s="203"/>
      <c r="N611" s="204"/>
      <c r="O611" s="204"/>
      <c r="P611" s="201"/>
      <c r="Q611" s="201"/>
    </row>
    <row r="612" spans="1:17" x14ac:dyDescent="0.2">
      <c r="A612" s="113"/>
      <c r="B612" s="200"/>
      <c r="C612" s="200"/>
      <c r="D612" s="201"/>
      <c r="E612" s="113"/>
      <c r="F612" s="113"/>
      <c r="G612" s="113"/>
      <c r="H612" s="113"/>
      <c r="I612" s="203"/>
      <c r="J612" s="203"/>
      <c r="K612" s="203"/>
      <c r="L612" s="203"/>
      <c r="M612" s="203"/>
      <c r="N612" s="204"/>
      <c r="O612" s="204"/>
      <c r="P612" s="201"/>
      <c r="Q612" s="201"/>
    </row>
    <row r="613" spans="1:17" x14ac:dyDescent="0.2">
      <c r="A613" s="113"/>
      <c r="B613" s="200"/>
      <c r="C613" s="200"/>
      <c r="D613" s="201"/>
      <c r="E613" s="113"/>
      <c r="F613" s="113"/>
      <c r="G613" s="113"/>
      <c r="H613" s="113"/>
      <c r="I613" s="203"/>
      <c r="J613" s="203"/>
      <c r="K613" s="203"/>
      <c r="L613" s="203"/>
      <c r="M613" s="203"/>
      <c r="N613" s="204"/>
      <c r="O613" s="204"/>
      <c r="P613" s="201"/>
      <c r="Q613" s="201"/>
    </row>
    <row r="614" spans="1:17" x14ac:dyDescent="0.2">
      <c r="A614" s="113"/>
      <c r="B614" s="200"/>
      <c r="C614" s="200"/>
      <c r="D614" s="201"/>
      <c r="E614" s="113"/>
      <c r="F614" s="113"/>
      <c r="G614" s="113"/>
      <c r="H614" s="113"/>
      <c r="I614" s="203"/>
      <c r="J614" s="203"/>
      <c r="K614" s="203"/>
      <c r="L614" s="203"/>
      <c r="M614" s="203"/>
      <c r="N614" s="204"/>
      <c r="O614" s="204"/>
      <c r="P614" s="201"/>
      <c r="Q614" s="201"/>
    </row>
    <row r="615" spans="1:17" x14ac:dyDescent="0.2">
      <c r="A615" s="113"/>
      <c r="B615" s="200"/>
      <c r="C615" s="200"/>
      <c r="D615" s="201"/>
      <c r="E615" s="113"/>
      <c r="F615" s="113"/>
      <c r="G615" s="113"/>
      <c r="H615" s="113"/>
      <c r="I615" s="203"/>
      <c r="J615" s="203"/>
      <c r="K615" s="203"/>
      <c r="L615" s="203"/>
      <c r="M615" s="203"/>
      <c r="N615" s="204"/>
      <c r="O615" s="204"/>
      <c r="P615" s="201"/>
      <c r="Q615" s="201"/>
    </row>
    <row r="616" spans="1:17" x14ac:dyDescent="0.2">
      <c r="A616" s="113"/>
      <c r="B616" s="200"/>
      <c r="C616" s="200"/>
      <c r="D616" s="201"/>
      <c r="E616" s="113"/>
      <c r="F616" s="113"/>
      <c r="G616" s="113"/>
      <c r="H616" s="113"/>
      <c r="I616" s="203"/>
      <c r="J616" s="203"/>
      <c r="K616" s="203"/>
      <c r="L616" s="203"/>
      <c r="M616" s="203"/>
      <c r="N616" s="204"/>
      <c r="O616" s="204"/>
      <c r="P616" s="201"/>
      <c r="Q616" s="201"/>
    </row>
    <row r="617" spans="1:17" x14ac:dyDescent="0.2">
      <c r="A617" s="113"/>
      <c r="B617" s="200"/>
      <c r="C617" s="200"/>
      <c r="D617" s="201"/>
      <c r="E617" s="113"/>
      <c r="F617" s="113"/>
      <c r="G617" s="113"/>
      <c r="H617" s="113"/>
      <c r="I617" s="203"/>
      <c r="J617" s="203"/>
      <c r="K617" s="203"/>
      <c r="L617" s="203"/>
      <c r="M617" s="203"/>
      <c r="N617" s="204"/>
      <c r="O617" s="204"/>
      <c r="P617" s="201"/>
      <c r="Q617" s="201"/>
    </row>
    <row r="618" spans="1:17" x14ac:dyDescent="0.2">
      <c r="A618" s="113"/>
      <c r="B618" s="200"/>
      <c r="C618" s="200"/>
      <c r="D618" s="201"/>
      <c r="E618" s="113"/>
      <c r="F618" s="113"/>
      <c r="G618" s="113"/>
      <c r="H618" s="113"/>
      <c r="I618" s="203"/>
      <c r="J618" s="203"/>
      <c r="K618" s="203"/>
      <c r="L618" s="203"/>
      <c r="M618" s="203"/>
      <c r="N618" s="204"/>
      <c r="O618" s="204"/>
      <c r="P618" s="201"/>
      <c r="Q618" s="201"/>
    </row>
    <row r="619" spans="1:17" x14ac:dyDescent="0.2">
      <c r="A619" s="113"/>
      <c r="B619" s="200"/>
      <c r="C619" s="200"/>
      <c r="D619" s="201"/>
      <c r="E619" s="113"/>
      <c r="F619" s="113"/>
      <c r="G619" s="113"/>
      <c r="H619" s="113"/>
      <c r="I619" s="203"/>
      <c r="J619" s="203"/>
      <c r="K619" s="203"/>
      <c r="L619" s="203"/>
      <c r="M619" s="203"/>
      <c r="N619" s="204"/>
      <c r="O619" s="204"/>
      <c r="P619" s="201"/>
      <c r="Q619" s="201"/>
    </row>
    <row r="620" spans="1:17" x14ac:dyDescent="0.2">
      <c r="A620" s="113"/>
      <c r="B620" s="200"/>
      <c r="C620" s="200"/>
      <c r="D620" s="201"/>
      <c r="E620" s="113"/>
      <c r="F620" s="113"/>
      <c r="G620" s="113"/>
      <c r="H620" s="113"/>
      <c r="I620" s="203"/>
      <c r="J620" s="203"/>
      <c r="K620" s="203"/>
      <c r="L620" s="203"/>
      <c r="M620" s="203"/>
      <c r="N620" s="204"/>
      <c r="O620" s="204"/>
      <c r="P620" s="201"/>
      <c r="Q620" s="201"/>
    </row>
    <row r="621" spans="1:17" x14ac:dyDescent="0.2">
      <c r="A621" s="113"/>
      <c r="B621" s="200"/>
      <c r="C621" s="200"/>
      <c r="D621" s="201"/>
      <c r="E621" s="113"/>
      <c r="F621" s="113"/>
      <c r="G621" s="113"/>
      <c r="H621" s="113"/>
      <c r="I621" s="203"/>
      <c r="J621" s="203"/>
      <c r="K621" s="203"/>
      <c r="L621" s="203"/>
      <c r="M621" s="203"/>
      <c r="N621" s="204"/>
      <c r="O621" s="204"/>
      <c r="P621" s="201"/>
      <c r="Q621" s="201"/>
    </row>
    <row r="622" spans="1:17" x14ac:dyDescent="0.2">
      <c r="A622" s="113"/>
      <c r="B622" s="200"/>
      <c r="C622" s="200"/>
      <c r="D622" s="201"/>
      <c r="E622" s="113"/>
      <c r="F622" s="113"/>
      <c r="G622" s="113"/>
      <c r="H622" s="113"/>
      <c r="I622" s="203"/>
      <c r="J622" s="203"/>
      <c r="K622" s="203"/>
      <c r="L622" s="203"/>
      <c r="M622" s="203"/>
      <c r="N622" s="204"/>
      <c r="O622" s="204"/>
      <c r="P622" s="201"/>
      <c r="Q622" s="201"/>
    </row>
    <row r="623" spans="1:17" x14ac:dyDescent="0.2">
      <c r="A623" s="113"/>
      <c r="B623" s="200"/>
      <c r="C623" s="200"/>
      <c r="D623" s="201"/>
      <c r="E623" s="113"/>
      <c r="F623" s="113"/>
      <c r="G623" s="113"/>
      <c r="H623" s="113"/>
      <c r="I623" s="203"/>
      <c r="J623" s="203"/>
      <c r="K623" s="203"/>
      <c r="L623" s="203"/>
      <c r="M623" s="203"/>
      <c r="N623" s="204"/>
      <c r="O623" s="204"/>
      <c r="P623" s="201"/>
      <c r="Q623" s="201"/>
    </row>
    <row r="624" spans="1:17" x14ac:dyDescent="0.2">
      <c r="A624" s="113"/>
      <c r="B624" s="200"/>
      <c r="C624" s="200"/>
      <c r="D624" s="201"/>
      <c r="E624" s="113"/>
      <c r="F624" s="113"/>
      <c r="G624" s="113"/>
      <c r="H624" s="113"/>
      <c r="I624" s="203"/>
      <c r="J624" s="203"/>
      <c r="K624" s="203"/>
      <c r="L624" s="203"/>
      <c r="M624" s="203"/>
      <c r="N624" s="204"/>
      <c r="O624" s="204"/>
      <c r="P624" s="201"/>
      <c r="Q624" s="201"/>
    </row>
    <row r="625" spans="1:17" x14ac:dyDescent="0.2">
      <c r="A625" s="113"/>
      <c r="B625" s="200"/>
      <c r="C625" s="200"/>
      <c r="D625" s="201"/>
      <c r="E625" s="113"/>
      <c r="F625" s="113"/>
      <c r="G625" s="113"/>
      <c r="H625" s="113"/>
      <c r="I625" s="203"/>
      <c r="J625" s="203"/>
      <c r="K625" s="203"/>
      <c r="L625" s="203"/>
      <c r="M625" s="203"/>
      <c r="N625" s="204"/>
      <c r="O625" s="204"/>
      <c r="P625" s="201"/>
      <c r="Q625" s="201"/>
    </row>
    <row r="626" spans="1:17" x14ac:dyDescent="0.2">
      <c r="A626" s="113"/>
      <c r="B626" s="200"/>
      <c r="C626" s="200"/>
      <c r="D626" s="201"/>
      <c r="E626" s="113"/>
      <c r="F626" s="113"/>
      <c r="G626" s="113"/>
      <c r="H626" s="113"/>
      <c r="I626" s="203"/>
      <c r="J626" s="203"/>
      <c r="K626" s="203"/>
      <c r="L626" s="203"/>
      <c r="M626" s="203"/>
      <c r="N626" s="204"/>
      <c r="O626" s="204"/>
      <c r="P626" s="201"/>
      <c r="Q626" s="201"/>
    </row>
    <row r="627" spans="1:17" x14ac:dyDescent="0.2">
      <c r="A627" s="113"/>
      <c r="B627" s="200"/>
      <c r="C627" s="200"/>
      <c r="D627" s="201"/>
      <c r="E627" s="113"/>
      <c r="F627" s="113"/>
      <c r="G627" s="113"/>
      <c r="H627" s="113"/>
      <c r="I627" s="203"/>
      <c r="J627" s="203"/>
      <c r="K627" s="203"/>
      <c r="L627" s="203"/>
      <c r="M627" s="203"/>
      <c r="N627" s="204"/>
      <c r="O627" s="204"/>
      <c r="P627" s="201"/>
      <c r="Q627" s="201"/>
    </row>
    <row r="628" spans="1:17" x14ac:dyDescent="0.2">
      <c r="A628" s="113"/>
      <c r="B628" s="200"/>
      <c r="C628" s="200"/>
      <c r="D628" s="201"/>
      <c r="E628" s="113"/>
      <c r="F628" s="113"/>
      <c r="G628" s="113"/>
      <c r="H628" s="113"/>
      <c r="I628" s="203"/>
      <c r="J628" s="203"/>
      <c r="K628" s="203"/>
      <c r="L628" s="203"/>
      <c r="M628" s="203"/>
      <c r="N628" s="204"/>
      <c r="O628" s="204"/>
      <c r="P628" s="201"/>
      <c r="Q628" s="201"/>
    </row>
    <row r="629" spans="1:17" x14ac:dyDescent="0.2">
      <c r="A629" s="113"/>
      <c r="B629" s="200"/>
      <c r="C629" s="200"/>
      <c r="D629" s="201"/>
      <c r="E629" s="113"/>
      <c r="F629" s="113"/>
      <c r="G629" s="113"/>
      <c r="H629" s="113"/>
      <c r="I629" s="203"/>
      <c r="J629" s="203"/>
      <c r="K629" s="203"/>
      <c r="L629" s="203"/>
      <c r="M629" s="203"/>
      <c r="N629" s="204"/>
      <c r="O629" s="204"/>
      <c r="P629" s="201"/>
      <c r="Q629" s="201"/>
    </row>
    <row r="630" spans="1:17" x14ac:dyDescent="0.2">
      <c r="A630" s="113"/>
      <c r="B630" s="200"/>
      <c r="C630" s="200"/>
      <c r="D630" s="201"/>
      <c r="E630" s="113"/>
      <c r="F630" s="113"/>
      <c r="G630" s="113"/>
      <c r="H630" s="113"/>
      <c r="I630" s="203"/>
      <c r="J630" s="203"/>
      <c r="K630" s="203"/>
      <c r="L630" s="203"/>
      <c r="M630" s="203"/>
      <c r="N630" s="204"/>
      <c r="O630" s="204"/>
      <c r="P630" s="201"/>
      <c r="Q630" s="201"/>
    </row>
    <row r="631" spans="1:17" x14ac:dyDescent="0.2">
      <c r="A631" s="113"/>
      <c r="B631" s="200"/>
      <c r="C631" s="200"/>
      <c r="D631" s="201"/>
      <c r="E631" s="113"/>
      <c r="F631" s="113"/>
      <c r="G631" s="113"/>
      <c r="H631" s="113"/>
      <c r="I631" s="203"/>
      <c r="J631" s="203"/>
      <c r="K631" s="203"/>
      <c r="L631" s="203"/>
      <c r="M631" s="203"/>
      <c r="N631" s="204"/>
      <c r="O631" s="204"/>
      <c r="P631" s="201"/>
      <c r="Q631" s="201"/>
    </row>
    <row r="632" spans="1:17" x14ac:dyDescent="0.2">
      <c r="A632" s="113"/>
      <c r="B632" s="200"/>
      <c r="C632" s="200"/>
      <c r="D632" s="201"/>
      <c r="E632" s="113"/>
      <c r="F632" s="113"/>
      <c r="G632" s="113"/>
      <c r="H632" s="113"/>
      <c r="I632" s="203"/>
      <c r="J632" s="203"/>
      <c r="K632" s="203"/>
      <c r="L632" s="203"/>
      <c r="M632" s="203"/>
      <c r="N632" s="204"/>
      <c r="O632" s="204"/>
      <c r="P632" s="201"/>
      <c r="Q632" s="201"/>
    </row>
    <row r="633" spans="1:17" x14ac:dyDescent="0.2">
      <c r="A633" s="113"/>
      <c r="B633" s="200"/>
      <c r="C633" s="200"/>
      <c r="D633" s="201"/>
      <c r="E633" s="113"/>
      <c r="F633" s="113"/>
      <c r="G633" s="113"/>
      <c r="H633" s="113"/>
      <c r="I633" s="203"/>
      <c r="J633" s="203"/>
      <c r="K633" s="203"/>
      <c r="L633" s="203"/>
      <c r="M633" s="203"/>
      <c r="N633" s="204"/>
      <c r="O633" s="204"/>
      <c r="P633" s="201"/>
      <c r="Q633" s="201"/>
    </row>
    <row r="634" spans="1:17" x14ac:dyDescent="0.2">
      <c r="A634" s="113"/>
      <c r="B634" s="200"/>
      <c r="C634" s="200"/>
      <c r="D634" s="201"/>
      <c r="E634" s="113"/>
      <c r="F634" s="113"/>
      <c r="G634" s="113"/>
      <c r="H634" s="113"/>
      <c r="I634" s="203"/>
      <c r="J634" s="203"/>
      <c r="K634" s="203"/>
      <c r="L634" s="203"/>
      <c r="M634" s="203"/>
      <c r="N634" s="204"/>
      <c r="O634" s="204"/>
      <c r="P634" s="201"/>
      <c r="Q634" s="201"/>
    </row>
    <row r="635" spans="1:17" x14ac:dyDescent="0.2">
      <c r="A635" s="113"/>
      <c r="B635" s="200"/>
      <c r="C635" s="200"/>
      <c r="D635" s="201"/>
      <c r="E635" s="113"/>
      <c r="F635" s="113"/>
      <c r="G635" s="113"/>
      <c r="H635" s="113"/>
      <c r="I635" s="203"/>
      <c r="J635" s="203"/>
      <c r="K635" s="203"/>
      <c r="L635" s="203"/>
      <c r="M635" s="203"/>
      <c r="N635" s="204"/>
      <c r="O635" s="204"/>
      <c r="P635" s="201"/>
      <c r="Q635" s="201"/>
    </row>
    <row r="636" spans="1:17" x14ac:dyDescent="0.2">
      <c r="A636" s="113"/>
      <c r="B636" s="200"/>
      <c r="C636" s="200"/>
      <c r="D636" s="201"/>
      <c r="E636" s="113"/>
      <c r="F636" s="113"/>
      <c r="G636" s="113"/>
      <c r="H636" s="113"/>
      <c r="I636" s="203"/>
      <c r="J636" s="203"/>
      <c r="K636" s="203"/>
      <c r="L636" s="203"/>
      <c r="M636" s="203"/>
      <c r="N636" s="204"/>
      <c r="O636" s="204"/>
      <c r="P636" s="201"/>
      <c r="Q636" s="201"/>
    </row>
    <row r="637" spans="1:17" x14ac:dyDescent="0.2">
      <c r="A637" s="113"/>
      <c r="B637" s="200"/>
      <c r="C637" s="200"/>
      <c r="D637" s="201"/>
      <c r="E637" s="113"/>
      <c r="F637" s="113"/>
      <c r="G637" s="113"/>
      <c r="H637" s="113"/>
      <c r="I637" s="203"/>
      <c r="J637" s="203"/>
      <c r="K637" s="203"/>
      <c r="L637" s="203"/>
      <c r="M637" s="203"/>
      <c r="N637" s="204"/>
      <c r="O637" s="204"/>
      <c r="P637" s="201"/>
      <c r="Q637" s="201"/>
    </row>
    <row r="638" spans="1:17" x14ac:dyDescent="0.2">
      <c r="A638" s="113"/>
      <c r="B638" s="200"/>
      <c r="C638" s="200"/>
      <c r="D638" s="201"/>
      <c r="E638" s="113"/>
      <c r="F638" s="113"/>
      <c r="G638" s="113"/>
      <c r="H638" s="113"/>
      <c r="I638" s="203"/>
      <c r="J638" s="203"/>
      <c r="K638" s="203"/>
      <c r="L638" s="203"/>
      <c r="M638" s="203"/>
      <c r="N638" s="204"/>
      <c r="O638" s="204"/>
      <c r="P638" s="201"/>
      <c r="Q638" s="201"/>
    </row>
    <row r="639" spans="1:17" x14ac:dyDescent="0.2">
      <c r="A639" s="113"/>
      <c r="B639" s="200"/>
      <c r="C639" s="200"/>
      <c r="D639" s="201"/>
      <c r="E639" s="113"/>
      <c r="F639" s="113"/>
      <c r="G639" s="113"/>
      <c r="H639" s="113"/>
      <c r="I639" s="203"/>
      <c r="J639" s="203"/>
      <c r="K639" s="203"/>
      <c r="L639" s="203"/>
      <c r="M639" s="203"/>
      <c r="N639" s="204"/>
      <c r="O639" s="204"/>
      <c r="P639" s="201"/>
      <c r="Q639" s="201"/>
    </row>
    <row r="640" spans="1:17" x14ac:dyDescent="0.2">
      <c r="A640" s="113"/>
      <c r="B640" s="200"/>
      <c r="C640" s="200"/>
      <c r="D640" s="201"/>
      <c r="E640" s="113"/>
      <c r="F640" s="113"/>
      <c r="G640" s="113"/>
      <c r="H640" s="113"/>
      <c r="I640" s="203"/>
      <c r="J640" s="203"/>
      <c r="K640" s="203"/>
      <c r="L640" s="203"/>
      <c r="M640" s="203"/>
      <c r="N640" s="204"/>
      <c r="O640" s="204"/>
      <c r="P640" s="201"/>
      <c r="Q640" s="201"/>
    </row>
    <row r="641" spans="1:17" x14ac:dyDescent="0.2">
      <c r="A641" s="113"/>
      <c r="B641" s="200"/>
      <c r="C641" s="200"/>
      <c r="D641" s="201"/>
      <c r="E641" s="113"/>
      <c r="F641" s="113"/>
      <c r="G641" s="113"/>
      <c r="H641" s="113"/>
      <c r="I641" s="203"/>
      <c r="J641" s="203"/>
      <c r="K641" s="203"/>
      <c r="L641" s="203"/>
      <c r="M641" s="203"/>
      <c r="N641" s="204"/>
      <c r="O641" s="204"/>
      <c r="P641" s="201"/>
      <c r="Q641" s="201"/>
    </row>
    <row r="642" spans="1:17" x14ac:dyDescent="0.2">
      <c r="A642" s="113"/>
      <c r="B642" s="200"/>
      <c r="C642" s="200"/>
      <c r="D642" s="201"/>
      <c r="E642" s="113"/>
      <c r="F642" s="113"/>
      <c r="G642" s="113"/>
      <c r="H642" s="113"/>
      <c r="I642" s="203"/>
      <c r="J642" s="203"/>
      <c r="K642" s="203"/>
      <c r="L642" s="203"/>
      <c r="M642" s="203"/>
      <c r="N642" s="204"/>
      <c r="O642" s="204"/>
      <c r="P642" s="201"/>
      <c r="Q642" s="201"/>
    </row>
    <row r="643" spans="1:17" x14ac:dyDescent="0.2">
      <c r="A643" s="113"/>
      <c r="B643" s="200"/>
      <c r="C643" s="200"/>
      <c r="D643" s="201"/>
      <c r="E643" s="113"/>
      <c r="F643" s="113"/>
      <c r="G643" s="113"/>
      <c r="H643" s="113"/>
      <c r="I643" s="203"/>
      <c r="J643" s="203"/>
      <c r="K643" s="203"/>
      <c r="L643" s="203"/>
      <c r="M643" s="203"/>
      <c r="N643" s="204"/>
      <c r="O643" s="204"/>
      <c r="P643" s="201"/>
      <c r="Q643" s="201"/>
    </row>
    <row r="644" spans="1:17" x14ac:dyDescent="0.2">
      <c r="A644" s="113"/>
      <c r="B644" s="200"/>
      <c r="C644" s="200"/>
      <c r="D644" s="201"/>
      <c r="E644" s="113"/>
      <c r="F644" s="113"/>
      <c r="G644" s="113"/>
      <c r="H644" s="113"/>
      <c r="I644" s="203"/>
      <c r="J644" s="203"/>
      <c r="K644" s="203"/>
      <c r="L644" s="203"/>
      <c r="M644" s="203"/>
      <c r="N644" s="204"/>
      <c r="O644" s="204"/>
      <c r="P644" s="201"/>
      <c r="Q644" s="201"/>
    </row>
    <row r="645" spans="1:17" x14ac:dyDescent="0.2">
      <c r="A645" s="113"/>
      <c r="B645" s="200"/>
      <c r="C645" s="200"/>
      <c r="D645" s="201"/>
      <c r="E645" s="113"/>
      <c r="F645" s="113"/>
      <c r="G645" s="113"/>
      <c r="H645" s="113"/>
      <c r="I645" s="203"/>
      <c r="J645" s="203"/>
      <c r="K645" s="203"/>
      <c r="L645" s="203"/>
      <c r="M645" s="203"/>
      <c r="N645" s="204"/>
      <c r="O645" s="204"/>
      <c r="P645" s="201"/>
      <c r="Q645" s="201"/>
    </row>
    <row r="646" spans="1:17" x14ac:dyDescent="0.2">
      <c r="A646" s="113"/>
      <c r="B646" s="200"/>
      <c r="C646" s="200"/>
      <c r="D646" s="201"/>
      <c r="E646" s="113"/>
      <c r="F646" s="113"/>
      <c r="G646" s="113"/>
      <c r="H646" s="113"/>
      <c r="I646" s="203"/>
      <c r="J646" s="203"/>
      <c r="K646" s="203"/>
      <c r="L646" s="203"/>
      <c r="M646" s="203"/>
      <c r="N646" s="204"/>
      <c r="O646" s="204"/>
      <c r="P646" s="201"/>
      <c r="Q646" s="201"/>
    </row>
    <row r="647" spans="1:17" x14ac:dyDescent="0.2">
      <c r="A647" s="113"/>
      <c r="B647" s="200"/>
      <c r="C647" s="200"/>
      <c r="D647" s="201"/>
      <c r="E647" s="113"/>
      <c r="F647" s="113"/>
      <c r="G647" s="113"/>
      <c r="H647" s="113"/>
      <c r="I647" s="203"/>
      <c r="J647" s="203"/>
      <c r="K647" s="203"/>
      <c r="L647" s="203"/>
      <c r="M647" s="203"/>
      <c r="N647" s="204"/>
      <c r="O647" s="204"/>
      <c r="P647" s="201"/>
      <c r="Q647" s="201"/>
    </row>
    <row r="648" spans="1:17" x14ac:dyDescent="0.2">
      <c r="A648" s="113"/>
      <c r="B648" s="200"/>
      <c r="C648" s="200"/>
      <c r="D648" s="201"/>
      <c r="E648" s="113"/>
      <c r="F648" s="113"/>
      <c r="G648" s="113"/>
      <c r="H648" s="113"/>
      <c r="I648" s="203"/>
      <c r="J648" s="203"/>
      <c r="K648" s="203"/>
      <c r="L648" s="203"/>
      <c r="M648" s="203"/>
      <c r="N648" s="204"/>
      <c r="O648" s="204"/>
      <c r="P648" s="201"/>
      <c r="Q648" s="201"/>
    </row>
    <row r="649" spans="1:17" x14ac:dyDescent="0.2">
      <c r="A649" s="113"/>
      <c r="B649" s="200"/>
      <c r="C649" s="200"/>
      <c r="D649" s="201"/>
      <c r="E649" s="113"/>
      <c r="F649" s="113"/>
      <c r="G649" s="113"/>
      <c r="H649" s="113"/>
      <c r="I649" s="203"/>
      <c r="J649" s="203"/>
      <c r="K649" s="203"/>
      <c r="L649" s="203"/>
      <c r="M649" s="203"/>
      <c r="N649" s="204"/>
      <c r="O649" s="204"/>
      <c r="P649" s="201"/>
      <c r="Q649" s="201"/>
    </row>
    <row r="650" spans="1:17" x14ac:dyDescent="0.2">
      <c r="A650" s="113"/>
      <c r="B650" s="200"/>
      <c r="C650" s="200"/>
      <c r="D650" s="201"/>
      <c r="E650" s="113"/>
      <c r="F650" s="113"/>
      <c r="G650" s="113"/>
      <c r="H650" s="113"/>
      <c r="I650" s="203"/>
      <c r="J650" s="203"/>
      <c r="K650" s="203"/>
      <c r="L650" s="203"/>
      <c r="M650" s="203"/>
      <c r="N650" s="204"/>
      <c r="O650" s="204"/>
      <c r="P650" s="201"/>
      <c r="Q650" s="201"/>
    </row>
    <row r="651" spans="1:17" x14ac:dyDescent="0.2">
      <c r="A651" s="113"/>
      <c r="B651" s="200"/>
      <c r="C651" s="200"/>
      <c r="D651" s="201"/>
      <c r="E651" s="113"/>
      <c r="F651" s="113"/>
      <c r="G651" s="113"/>
      <c r="H651" s="113"/>
      <c r="I651" s="203"/>
      <c r="J651" s="203"/>
      <c r="K651" s="203"/>
      <c r="L651" s="203"/>
      <c r="M651" s="203"/>
      <c r="N651" s="204"/>
      <c r="O651" s="204"/>
      <c r="P651" s="201"/>
      <c r="Q651" s="201"/>
    </row>
    <row r="652" spans="1:17" x14ac:dyDescent="0.2">
      <c r="A652" s="113"/>
      <c r="B652" s="200"/>
      <c r="C652" s="200"/>
      <c r="D652" s="201"/>
      <c r="E652" s="113"/>
      <c r="F652" s="113"/>
      <c r="G652" s="113"/>
      <c r="H652" s="113"/>
      <c r="I652" s="203"/>
      <c r="J652" s="203"/>
      <c r="K652" s="203"/>
      <c r="L652" s="203"/>
      <c r="M652" s="203"/>
      <c r="N652" s="204"/>
      <c r="O652" s="204"/>
      <c r="P652" s="201"/>
      <c r="Q652" s="201"/>
    </row>
    <row r="653" spans="1:17" x14ac:dyDescent="0.2">
      <c r="A653" s="113"/>
      <c r="B653" s="200"/>
      <c r="C653" s="200"/>
      <c r="D653" s="201"/>
      <c r="E653" s="113"/>
      <c r="F653" s="113"/>
      <c r="G653" s="113"/>
      <c r="H653" s="113"/>
      <c r="I653" s="203"/>
      <c r="J653" s="203"/>
      <c r="K653" s="203"/>
      <c r="L653" s="203"/>
      <c r="M653" s="203"/>
      <c r="N653" s="204"/>
      <c r="O653" s="204"/>
      <c r="P653" s="201"/>
      <c r="Q653" s="201"/>
    </row>
    <row r="654" spans="1:17" x14ac:dyDescent="0.2">
      <c r="A654" s="113"/>
      <c r="B654" s="200"/>
      <c r="C654" s="200"/>
      <c r="D654" s="201"/>
      <c r="E654" s="113"/>
      <c r="F654" s="113"/>
      <c r="G654" s="113"/>
      <c r="H654" s="113"/>
      <c r="I654" s="203"/>
      <c r="J654" s="203"/>
      <c r="K654" s="203"/>
      <c r="L654" s="203"/>
      <c r="M654" s="203"/>
      <c r="N654" s="204"/>
      <c r="O654" s="204"/>
      <c r="P654" s="201"/>
      <c r="Q654" s="201"/>
    </row>
    <row r="655" spans="1:17" x14ac:dyDescent="0.2">
      <c r="A655" s="113"/>
      <c r="B655" s="200"/>
      <c r="C655" s="200"/>
      <c r="D655" s="201"/>
      <c r="E655" s="113"/>
      <c r="F655" s="113"/>
      <c r="G655" s="113"/>
      <c r="H655" s="113"/>
      <c r="I655" s="203"/>
      <c r="J655" s="203"/>
      <c r="K655" s="203"/>
      <c r="L655" s="203"/>
      <c r="M655" s="203"/>
      <c r="N655" s="204"/>
      <c r="O655" s="204"/>
      <c r="P655" s="201"/>
      <c r="Q655" s="201"/>
    </row>
    <row r="656" spans="1:17" x14ac:dyDescent="0.2">
      <c r="A656" s="113"/>
      <c r="B656" s="200"/>
      <c r="C656" s="200"/>
      <c r="D656" s="201"/>
      <c r="E656" s="113"/>
      <c r="F656" s="113"/>
      <c r="G656" s="113"/>
      <c r="H656" s="113"/>
      <c r="I656" s="203"/>
      <c r="J656" s="203"/>
      <c r="K656" s="203"/>
      <c r="L656" s="203"/>
      <c r="M656" s="203"/>
      <c r="N656" s="204"/>
      <c r="O656" s="204"/>
      <c r="P656" s="201"/>
      <c r="Q656" s="201"/>
    </row>
    <row r="657" spans="1:17" x14ac:dyDescent="0.2">
      <c r="A657" s="113"/>
      <c r="B657" s="200"/>
      <c r="C657" s="200"/>
      <c r="D657" s="201"/>
      <c r="E657" s="113"/>
      <c r="F657" s="113"/>
      <c r="G657" s="113"/>
      <c r="H657" s="113"/>
      <c r="I657" s="203"/>
      <c r="J657" s="203"/>
      <c r="K657" s="203"/>
      <c r="L657" s="203"/>
      <c r="M657" s="203"/>
      <c r="N657" s="204"/>
      <c r="O657" s="204"/>
      <c r="P657" s="201"/>
      <c r="Q657" s="201"/>
    </row>
    <row r="658" spans="1:17" x14ac:dyDescent="0.2">
      <c r="A658" s="113"/>
      <c r="B658" s="200"/>
      <c r="C658" s="200"/>
      <c r="D658" s="201"/>
      <c r="E658" s="113"/>
      <c r="F658" s="113"/>
      <c r="G658" s="113"/>
      <c r="H658" s="113"/>
      <c r="I658" s="203"/>
      <c r="J658" s="203"/>
      <c r="K658" s="203"/>
      <c r="L658" s="203"/>
      <c r="M658" s="203"/>
      <c r="N658" s="204"/>
      <c r="O658" s="204"/>
      <c r="P658" s="201"/>
      <c r="Q658" s="201"/>
    </row>
    <row r="659" spans="1:17" x14ac:dyDescent="0.2">
      <c r="A659" s="113"/>
      <c r="B659" s="200"/>
      <c r="C659" s="200"/>
      <c r="D659" s="201"/>
      <c r="E659" s="113"/>
      <c r="F659" s="113"/>
      <c r="G659" s="113"/>
      <c r="H659" s="113"/>
      <c r="I659" s="203"/>
      <c r="J659" s="203"/>
      <c r="K659" s="203"/>
      <c r="L659" s="203"/>
      <c r="M659" s="203"/>
      <c r="N659" s="204"/>
      <c r="O659" s="204"/>
      <c r="P659" s="201"/>
      <c r="Q659" s="201"/>
    </row>
    <row r="660" spans="1:17" x14ac:dyDescent="0.2">
      <c r="A660" s="113"/>
      <c r="B660" s="200"/>
      <c r="C660" s="200"/>
      <c r="D660" s="201"/>
      <c r="E660" s="113"/>
      <c r="F660" s="113"/>
      <c r="G660" s="113"/>
      <c r="H660" s="113"/>
      <c r="I660" s="203"/>
      <c r="J660" s="203"/>
      <c r="K660" s="203"/>
      <c r="L660" s="203"/>
      <c r="M660" s="203"/>
      <c r="N660" s="204"/>
      <c r="O660" s="204"/>
      <c r="P660" s="201"/>
      <c r="Q660" s="201"/>
    </row>
    <row r="661" spans="1:17" x14ac:dyDescent="0.2">
      <c r="A661" s="113"/>
      <c r="B661" s="200"/>
      <c r="C661" s="200"/>
      <c r="D661" s="201"/>
      <c r="E661" s="113"/>
      <c r="F661" s="113"/>
      <c r="G661" s="113"/>
      <c r="H661" s="113"/>
      <c r="I661" s="203"/>
      <c r="J661" s="203"/>
      <c r="K661" s="203"/>
      <c r="L661" s="203"/>
      <c r="M661" s="203"/>
      <c r="N661" s="204"/>
      <c r="O661" s="204"/>
      <c r="P661" s="201"/>
      <c r="Q661" s="201"/>
    </row>
    <row r="662" spans="1:17" x14ac:dyDescent="0.2">
      <c r="A662" s="113"/>
      <c r="B662" s="200"/>
      <c r="C662" s="200"/>
      <c r="D662" s="201"/>
      <c r="E662" s="113"/>
      <c r="F662" s="113"/>
      <c r="G662" s="113"/>
      <c r="H662" s="113"/>
      <c r="I662" s="203"/>
      <c r="J662" s="203"/>
      <c r="K662" s="203"/>
      <c r="L662" s="203"/>
      <c r="M662" s="203"/>
      <c r="N662" s="204"/>
      <c r="O662" s="204"/>
      <c r="P662" s="201"/>
      <c r="Q662" s="201"/>
    </row>
    <row r="663" spans="1:17" x14ac:dyDescent="0.2">
      <c r="A663" s="113"/>
      <c r="B663" s="200"/>
      <c r="C663" s="200"/>
      <c r="D663" s="201"/>
      <c r="E663" s="113"/>
      <c r="F663" s="113"/>
      <c r="G663" s="113"/>
      <c r="H663" s="113"/>
      <c r="I663" s="203"/>
      <c r="J663" s="203"/>
      <c r="K663" s="203"/>
      <c r="L663" s="203"/>
      <c r="M663" s="203"/>
      <c r="N663" s="204"/>
      <c r="O663" s="204"/>
      <c r="P663" s="201"/>
      <c r="Q663" s="201"/>
    </row>
    <row r="664" spans="1:17" x14ac:dyDescent="0.2">
      <c r="A664" s="113"/>
      <c r="B664" s="200"/>
      <c r="C664" s="200"/>
      <c r="D664" s="201"/>
      <c r="E664" s="113"/>
      <c r="F664" s="113"/>
      <c r="G664" s="113"/>
      <c r="H664" s="113"/>
      <c r="I664" s="203"/>
      <c r="J664" s="203"/>
      <c r="K664" s="203"/>
      <c r="L664" s="203"/>
      <c r="M664" s="203"/>
      <c r="N664" s="204"/>
      <c r="O664" s="204"/>
      <c r="P664" s="201"/>
      <c r="Q664" s="201"/>
    </row>
    <row r="665" spans="1:17" x14ac:dyDescent="0.2">
      <c r="A665" s="113"/>
      <c r="B665" s="200"/>
      <c r="C665" s="200"/>
      <c r="D665" s="201"/>
      <c r="E665" s="113"/>
      <c r="F665" s="113"/>
      <c r="G665" s="113"/>
      <c r="H665" s="113"/>
      <c r="I665" s="203"/>
      <c r="J665" s="203"/>
      <c r="K665" s="203"/>
      <c r="L665" s="203"/>
      <c r="M665" s="203"/>
      <c r="N665" s="204"/>
      <c r="O665" s="204"/>
      <c r="P665" s="201"/>
      <c r="Q665" s="201"/>
    </row>
    <row r="666" spans="1:17" x14ac:dyDescent="0.2">
      <c r="A666" s="113"/>
      <c r="B666" s="200"/>
      <c r="C666" s="200"/>
      <c r="D666" s="201"/>
      <c r="E666" s="113"/>
      <c r="F666" s="113"/>
      <c r="G666" s="113"/>
      <c r="H666" s="113"/>
      <c r="I666" s="203"/>
      <c r="J666" s="203"/>
      <c r="K666" s="203"/>
      <c r="L666" s="203"/>
      <c r="M666" s="203"/>
      <c r="N666" s="204"/>
      <c r="O666" s="204"/>
      <c r="P666" s="201"/>
      <c r="Q666" s="201"/>
    </row>
    <row r="667" spans="1:17" x14ac:dyDescent="0.2">
      <c r="A667" s="113"/>
      <c r="B667" s="200"/>
      <c r="C667" s="200"/>
      <c r="D667" s="201"/>
      <c r="E667" s="113"/>
      <c r="F667" s="113"/>
      <c r="G667" s="113"/>
      <c r="H667" s="113"/>
      <c r="I667" s="203"/>
      <c r="J667" s="203"/>
      <c r="K667" s="203"/>
      <c r="L667" s="203"/>
      <c r="M667" s="203"/>
      <c r="N667" s="204"/>
      <c r="O667" s="204"/>
      <c r="P667" s="201"/>
      <c r="Q667" s="201"/>
    </row>
    <row r="668" spans="1:17" x14ac:dyDescent="0.2">
      <c r="A668" s="113"/>
      <c r="B668" s="200"/>
      <c r="C668" s="200"/>
      <c r="D668" s="201"/>
      <c r="E668" s="113"/>
      <c r="F668" s="113"/>
      <c r="G668" s="113"/>
      <c r="H668" s="113"/>
      <c r="I668" s="203"/>
      <c r="J668" s="203"/>
      <c r="K668" s="203"/>
      <c r="L668" s="203"/>
      <c r="M668" s="203"/>
      <c r="N668" s="204"/>
      <c r="O668" s="204"/>
      <c r="P668" s="201"/>
      <c r="Q668" s="201"/>
    </row>
    <row r="669" spans="1:17" x14ac:dyDescent="0.2">
      <c r="A669" s="113"/>
      <c r="B669" s="200"/>
      <c r="C669" s="200"/>
      <c r="D669" s="201"/>
      <c r="E669" s="113"/>
      <c r="F669" s="113"/>
      <c r="G669" s="113"/>
      <c r="H669" s="113"/>
      <c r="I669" s="203"/>
      <c r="J669" s="203"/>
      <c r="K669" s="203"/>
      <c r="L669" s="203"/>
      <c r="M669" s="203"/>
      <c r="N669" s="204"/>
      <c r="O669" s="204"/>
      <c r="P669" s="201"/>
      <c r="Q669" s="201"/>
    </row>
    <row r="670" spans="1:17" x14ac:dyDescent="0.2">
      <c r="A670" s="113"/>
      <c r="B670" s="200"/>
      <c r="C670" s="200"/>
      <c r="D670" s="201"/>
      <c r="E670" s="113"/>
      <c r="F670" s="113"/>
      <c r="G670" s="113"/>
      <c r="H670" s="113"/>
      <c r="I670" s="203"/>
      <c r="J670" s="203"/>
      <c r="K670" s="203"/>
      <c r="L670" s="203"/>
      <c r="M670" s="203"/>
      <c r="N670" s="204"/>
      <c r="O670" s="204"/>
      <c r="P670" s="201"/>
      <c r="Q670" s="201"/>
    </row>
    <row r="671" spans="1:17" x14ac:dyDescent="0.2">
      <c r="A671" s="113"/>
      <c r="B671" s="200"/>
      <c r="C671" s="200"/>
      <c r="D671" s="201"/>
      <c r="E671" s="113"/>
      <c r="F671" s="113"/>
      <c r="G671" s="113"/>
      <c r="H671" s="113"/>
      <c r="I671" s="203"/>
      <c r="J671" s="203"/>
      <c r="K671" s="203"/>
      <c r="L671" s="203"/>
      <c r="M671" s="203"/>
      <c r="N671" s="204"/>
      <c r="O671" s="204"/>
      <c r="P671" s="201"/>
      <c r="Q671" s="201"/>
    </row>
    <row r="672" spans="1:17" x14ac:dyDescent="0.2">
      <c r="A672" s="113"/>
      <c r="B672" s="200"/>
      <c r="C672" s="200"/>
      <c r="D672" s="201"/>
      <c r="E672" s="113"/>
      <c r="F672" s="113"/>
      <c r="G672" s="113"/>
      <c r="H672" s="113"/>
      <c r="I672" s="203"/>
      <c r="J672" s="203"/>
      <c r="K672" s="203"/>
      <c r="L672" s="203"/>
      <c r="M672" s="203"/>
      <c r="N672" s="204"/>
      <c r="O672" s="204"/>
      <c r="P672" s="201"/>
      <c r="Q672" s="201"/>
    </row>
    <row r="673" spans="1:17" x14ac:dyDescent="0.2">
      <c r="A673" s="113"/>
      <c r="B673" s="200"/>
      <c r="C673" s="200"/>
      <c r="D673" s="201"/>
      <c r="E673" s="113"/>
      <c r="F673" s="113"/>
      <c r="G673" s="113"/>
      <c r="H673" s="113"/>
      <c r="I673" s="203"/>
      <c r="J673" s="203"/>
      <c r="K673" s="203"/>
      <c r="L673" s="203"/>
      <c r="M673" s="203"/>
      <c r="N673" s="204"/>
      <c r="O673" s="204"/>
      <c r="P673" s="201"/>
      <c r="Q673" s="201"/>
    </row>
    <row r="674" spans="1:17" x14ac:dyDescent="0.2">
      <c r="A674" s="113"/>
      <c r="B674" s="200"/>
      <c r="C674" s="200"/>
      <c r="D674" s="201"/>
      <c r="E674" s="113"/>
      <c r="F674" s="113"/>
      <c r="G674" s="113"/>
      <c r="H674" s="113"/>
      <c r="I674" s="203"/>
      <c r="J674" s="203"/>
      <c r="K674" s="203"/>
      <c r="L674" s="203"/>
      <c r="M674" s="203"/>
      <c r="N674" s="204"/>
      <c r="O674" s="204"/>
      <c r="P674" s="201"/>
      <c r="Q674" s="201"/>
    </row>
    <row r="675" spans="1:17" x14ac:dyDescent="0.2">
      <c r="A675" s="113"/>
      <c r="B675" s="200"/>
      <c r="C675" s="200"/>
      <c r="D675" s="201"/>
      <c r="E675" s="113"/>
      <c r="F675" s="113"/>
      <c r="G675" s="113"/>
      <c r="H675" s="113"/>
      <c r="I675" s="203"/>
      <c r="J675" s="203"/>
      <c r="K675" s="203"/>
      <c r="L675" s="203"/>
      <c r="M675" s="203"/>
      <c r="N675" s="204"/>
      <c r="O675" s="204"/>
      <c r="P675" s="201"/>
      <c r="Q675" s="201"/>
    </row>
    <row r="676" spans="1:17" x14ac:dyDescent="0.2">
      <c r="A676" s="113"/>
      <c r="B676" s="200"/>
      <c r="C676" s="200"/>
      <c r="D676" s="201"/>
      <c r="E676" s="113"/>
      <c r="F676" s="113"/>
      <c r="G676" s="113"/>
      <c r="H676" s="113"/>
      <c r="I676" s="203"/>
      <c r="J676" s="203"/>
      <c r="K676" s="203"/>
      <c r="L676" s="203"/>
      <c r="M676" s="203"/>
      <c r="N676" s="204"/>
      <c r="O676" s="204"/>
      <c r="P676" s="201"/>
      <c r="Q676" s="201"/>
    </row>
    <row r="677" spans="1:17" x14ac:dyDescent="0.2">
      <c r="A677" s="113"/>
      <c r="B677" s="200"/>
      <c r="C677" s="200"/>
      <c r="D677" s="201"/>
      <c r="E677" s="113"/>
      <c r="F677" s="113"/>
      <c r="G677" s="113"/>
      <c r="H677" s="113"/>
      <c r="I677" s="203"/>
      <c r="J677" s="203"/>
      <c r="K677" s="203"/>
      <c r="L677" s="203"/>
      <c r="M677" s="203"/>
      <c r="N677" s="204"/>
      <c r="O677" s="204"/>
      <c r="P677" s="201"/>
      <c r="Q677" s="201"/>
    </row>
    <row r="678" spans="1:17" x14ac:dyDescent="0.2">
      <c r="A678" s="113"/>
      <c r="B678" s="200"/>
      <c r="C678" s="200"/>
      <c r="D678" s="201"/>
      <c r="E678" s="113"/>
      <c r="F678" s="113"/>
      <c r="G678" s="113"/>
      <c r="H678" s="113"/>
      <c r="I678" s="203"/>
      <c r="J678" s="203"/>
      <c r="K678" s="203"/>
      <c r="L678" s="203"/>
      <c r="M678" s="203"/>
      <c r="N678" s="204"/>
      <c r="O678" s="204"/>
      <c r="P678" s="201"/>
      <c r="Q678" s="201"/>
    </row>
    <row r="679" spans="1:17" x14ac:dyDescent="0.2">
      <c r="A679" s="113"/>
      <c r="B679" s="200"/>
      <c r="C679" s="200"/>
      <c r="D679" s="201"/>
      <c r="E679" s="113"/>
      <c r="F679" s="113"/>
      <c r="G679" s="113"/>
      <c r="H679" s="113"/>
      <c r="I679" s="203"/>
      <c r="J679" s="203"/>
      <c r="K679" s="203"/>
      <c r="L679" s="203"/>
      <c r="M679" s="203"/>
      <c r="N679" s="204"/>
      <c r="O679" s="204"/>
      <c r="P679" s="201"/>
      <c r="Q679" s="201"/>
    </row>
    <row r="680" spans="1:17" x14ac:dyDescent="0.2">
      <c r="A680" s="113"/>
      <c r="B680" s="200"/>
      <c r="C680" s="200"/>
      <c r="D680" s="201"/>
      <c r="E680" s="113"/>
      <c r="F680" s="113"/>
      <c r="G680" s="113"/>
      <c r="H680" s="113"/>
      <c r="I680" s="203"/>
      <c r="J680" s="203"/>
      <c r="K680" s="203"/>
      <c r="L680" s="203"/>
      <c r="M680" s="203"/>
      <c r="N680" s="204"/>
      <c r="O680" s="204"/>
      <c r="P680" s="201"/>
      <c r="Q680" s="201"/>
    </row>
    <row r="681" spans="1:17" x14ac:dyDescent="0.2">
      <c r="A681" s="113"/>
      <c r="B681" s="200"/>
      <c r="C681" s="200"/>
      <c r="D681" s="201"/>
      <c r="E681" s="113"/>
      <c r="F681" s="113"/>
      <c r="G681" s="113"/>
      <c r="H681" s="113"/>
      <c r="I681" s="203"/>
      <c r="J681" s="203"/>
      <c r="K681" s="203"/>
      <c r="L681" s="203"/>
      <c r="M681" s="203"/>
      <c r="N681" s="204"/>
      <c r="O681" s="204"/>
      <c r="P681" s="201"/>
      <c r="Q681" s="201"/>
    </row>
    <row r="682" spans="1:17" x14ac:dyDescent="0.2">
      <c r="A682" s="113"/>
      <c r="B682" s="200"/>
      <c r="C682" s="200"/>
      <c r="D682" s="201"/>
      <c r="E682" s="113"/>
      <c r="F682" s="113"/>
      <c r="G682" s="113"/>
      <c r="H682" s="113"/>
      <c r="I682" s="203"/>
      <c r="J682" s="203"/>
      <c r="K682" s="203"/>
      <c r="L682" s="203"/>
      <c r="M682" s="203"/>
      <c r="N682" s="204"/>
      <c r="O682" s="204"/>
      <c r="P682" s="201"/>
      <c r="Q682" s="201"/>
    </row>
    <row r="683" spans="1:17" x14ac:dyDescent="0.2">
      <c r="A683" s="113"/>
      <c r="B683" s="200"/>
      <c r="C683" s="200"/>
      <c r="D683" s="201"/>
      <c r="E683" s="113"/>
      <c r="F683" s="113"/>
      <c r="G683" s="113"/>
      <c r="H683" s="113"/>
      <c r="I683" s="203"/>
      <c r="J683" s="203"/>
      <c r="K683" s="203"/>
      <c r="L683" s="203"/>
      <c r="M683" s="203"/>
      <c r="N683" s="204"/>
      <c r="O683" s="204"/>
      <c r="P683" s="201"/>
      <c r="Q683" s="201"/>
    </row>
    <row r="684" spans="1:17" x14ac:dyDescent="0.2">
      <c r="A684" s="113"/>
      <c r="B684" s="200"/>
      <c r="C684" s="200"/>
      <c r="D684" s="201"/>
      <c r="E684" s="113"/>
      <c r="F684" s="113"/>
      <c r="G684" s="113"/>
      <c r="H684" s="113"/>
      <c r="I684" s="203"/>
      <c r="J684" s="203"/>
      <c r="K684" s="203"/>
      <c r="L684" s="203"/>
      <c r="M684" s="203"/>
      <c r="N684" s="204"/>
      <c r="O684" s="204"/>
      <c r="P684" s="201"/>
      <c r="Q684" s="201"/>
    </row>
    <row r="685" spans="1:17" x14ac:dyDescent="0.2">
      <c r="A685" s="113"/>
      <c r="B685" s="200"/>
      <c r="C685" s="200"/>
      <c r="D685" s="201"/>
      <c r="E685" s="113"/>
      <c r="F685" s="113"/>
      <c r="G685" s="113"/>
      <c r="H685" s="113"/>
      <c r="I685" s="203"/>
      <c r="J685" s="203"/>
      <c r="K685" s="203"/>
      <c r="L685" s="203"/>
      <c r="M685" s="203"/>
      <c r="N685" s="204"/>
      <c r="O685" s="204"/>
      <c r="P685" s="201"/>
      <c r="Q685" s="201"/>
    </row>
    <row r="686" spans="1:17" x14ac:dyDescent="0.2">
      <c r="A686" s="113"/>
      <c r="B686" s="200"/>
      <c r="C686" s="200"/>
      <c r="D686" s="201"/>
      <c r="E686" s="113"/>
      <c r="F686" s="113"/>
      <c r="G686" s="113"/>
      <c r="H686" s="113"/>
      <c r="I686" s="203"/>
      <c r="J686" s="203"/>
      <c r="K686" s="203"/>
      <c r="L686" s="203"/>
      <c r="M686" s="203"/>
      <c r="N686" s="204"/>
      <c r="O686" s="204"/>
      <c r="P686" s="201"/>
      <c r="Q686" s="201"/>
    </row>
    <row r="687" spans="1:17" x14ac:dyDescent="0.2">
      <c r="A687" s="113"/>
      <c r="B687" s="200"/>
      <c r="C687" s="200"/>
      <c r="D687" s="201"/>
      <c r="E687" s="113"/>
      <c r="F687" s="113"/>
      <c r="G687" s="113"/>
      <c r="H687" s="113"/>
      <c r="I687" s="203"/>
      <c r="J687" s="203"/>
      <c r="K687" s="203"/>
      <c r="L687" s="203"/>
      <c r="M687" s="203"/>
      <c r="N687" s="204"/>
      <c r="O687" s="204"/>
      <c r="P687" s="201"/>
      <c r="Q687" s="201"/>
    </row>
    <row r="688" spans="1:17" x14ac:dyDescent="0.2">
      <c r="A688" s="113"/>
      <c r="B688" s="200"/>
      <c r="C688" s="200"/>
      <c r="D688" s="201"/>
      <c r="E688" s="113"/>
      <c r="F688" s="113"/>
      <c r="G688" s="113"/>
      <c r="H688" s="113"/>
      <c r="I688" s="203"/>
      <c r="J688" s="203"/>
      <c r="K688" s="203"/>
      <c r="L688" s="203"/>
      <c r="M688" s="203"/>
      <c r="N688" s="204"/>
      <c r="O688" s="204"/>
      <c r="P688" s="201"/>
      <c r="Q688" s="201"/>
    </row>
    <row r="689" spans="1:17" x14ac:dyDescent="0.2">
      <c r="A689" s="113"/>
      <c r="B689" s="200"/>
      <c r="C689" s="200"/>
      <c r="D689" s="201"/>
      <c r="E689" s="113"/>
      <c r="F689" s="113"/>
      <c r="G689" s="113"/>
      <c r="H689" s="113"/>
      <c r="I689" s="203"/>
      <c r="J689" s="203"/>
      <c r="K689" s="203"/>
      <c r="L689" s="203"/>
      <c r="M689" s="203"/>
      <c r="N689" s="204"/>
      <c r="O689" s="204"/>
      <c r="P689" s="201"/>
      <c r="Q689" s="201"/>
    </row>
    <row r="690" spans="1:17" x14ac:dyDescent="0.2">
      <c r="A690" s="113"/>
      <c r="B690" s="200"/>
      <c r="C690" s="200"/>
      <c r="D690" s="201"/>
      <c r="E690" s="113"/>
      <c r="F690" s="113"/>
      <c r="G690" s="113"/>
      <c r="H690" s="113"/>
      <c r="I690" s="203"/>
      <c r="J690" s="203"/>
      <c r="K690" s="203"/>
      <c r="L690" s="203"/>
      <c r="M690" s="203"/>
      <c r="N690" s="204"/>
      <c r="O690" s="204"/>
      <c r="P690" s="201"/>
      <c r="Q690" s="201"/>
    </row>
    <row r="691" spans="1:17" x14ac:dyDescent="0.2">
      <c r="A691" s="113"/>
      <c r="B691" s="200"/>
      <c r="C691" s="200"/>
      <c r="D691" s="201"/>
      <c r="E691" s="113"/>
      <c r="F691" s="113"/>
      <c r="G691" s="113"/>
      <c r="H691" s="113"/>
      <c r="I691" s="203"/>
      <c r="J691" s="203"/>
      <c r="K691" s="203"/>
      <c r="L691" s="203"/>
      <c r="M691" s="203"/>
      <c r="N691" s="204"/>
      <c r="O691" s="204"/>
      <c r="P691" s="201"/>
      <c r="Q691" s="201"/>
    </row>
    <row r="692" spans="1:17" x14ac:dyDescent="0.2">
      <c r="A692" s="113"/>
      <c r="B692" s="200"/>
      <c r="C692" s="200"/>
      <c r="D692" s="201"/>
      <c r="E692" s="113"/>
      <c r="F692" s="113"/>
      <c r="G692" s="113"/>
      <c r="H692" s="113"/>
      <c r="I692" s="203"/>
      <c r="J692" s="203"/>
      <c r="K692" s="203"/>
      <c r="L692" s="203"/>
      <c r="M692" s="203"/>
      <c r="N692" s="204"/>
      <c r="O692" s="204"/>
      <c r="P692" s="201"/>
      <c r="Q692" s="201"/>
    </row>
    <row r="693" spans="1:17" x14ac:dyDescent="0.2">
      <c r="A693" s="113"/>
      <c r="B693" s="200"/>
      <c r="C693" s="200"/>
      <c r="D693" s="201"/>
      <c r="E693" s="113"/>
      <c r="F693" s="113"/>
      <c r="G693" s="113"/>
      <c r="H693" s="113"/>
      <c r="I693" s="203"/>
      <c r="J693" s="203"/>
      <c r="K693" s="203"/>
      <c r="L693" s="203"/>
      <c r="M693" s="203"/>
      <c r="N693" s="204"/>
      <c r="O693" s="204"/>
      <c r="P693" s="201"/>
      <c r="Q693" s="201"/>
    </row>
    <row r="694" spans="1:17" x14ac:dyDescent="0.2">
      <c r="A694" s="113"/>
      <c r="B694" s="200"/>
      <c r="C694" s="200"/>
      <c r="D694" s="201"/>
      <c r="E694" s="113"/>
      <c r="F694" s="113"/>
      <c r="G694" s="113"/>
      <c r="H694" s="113"/>
      <c r="I694" s="203"/>
      <c r="J694" s="203"/>
      <c r="K694" s="203"/>
      <c r="L694" s="203"/>
      <c r="M694" s="203"/>
      <c r="N694" s="204"/>
      <c r="O694" s="204"/>
      <c r="P694" s="201"/>
      <c r="Q694" s="201"/>
    </row>
    <row r="695" spans="1:17" x14ac:dyDescent="0.2">
      <c r="A695" s="113"/>
      <c r="B695" s="200"/>
      <c r="C695" s="200"/>
      <c r="D695" s="201"/>
      <c r="E695" s="113"/>
      <c r="F695" s="113"/>
      <c r="G695" s="113"/>
      <c r="H695" s="113"/>
      <c r="I695" s="203"/>
      <c r="J695" s="203"/>
      <c r="K695" s="203"/>
      <c r="L695" s="203"/>
      <c r="M695" s="203"/>
      <c r="N695" s="204"/>
      <c r="O695" s="204"/>
      <c r="P695" s="201"/>
      <c r="Q695" s="201"/>
    </row>
    <row r="696" spans="1:17" x14ac:dyDescent="0.2">
      <c r="A696" s="113"/>
      <c r="B696" s="200"/>
      <c r="C696" s="200"/>
      <c r="D696" s="201"/>
      <c r="E696" s="113"/>
      <c r="F696" s="113"/>
      <c r="G696" s="113"/>
      <c r="H696" s="113"/>
      <c r="I696" s="203"/>
      <c r="J696" s="203"/>
      <c r="K696" s="203"/>
      <c r="L696" s="203"/>
      <c r="M696" s="203"/>
      <c r="N696" s="204"/>
      <c r="O696" s="204"/>
      <c r="P696" s="201"/>
      <c r="Q696" s="201"/>
    </row>
    <row r="697" spans="1:17" x14ac:dyDescent="0.2">
      <c r="A697" s="113"/>
      <c r="B697" s="200"/>
      <c r="C697" s="200"/>
      <c r="D697" s="201"/>
      <c r="E697" s="113"/>
      <c r="F697" s="113"/>
      <c r="G697" s="113"/>
      <c r="H697" s="113"/>
      <c r="I697" s="203"/>
      <c r="J697" s="203"/>
      <c r="K697" s="203"/>
      <c r="L697" s="203"/>
      <c r="M697" s="203"/>
      <c r="N697" s="204"/>
      <c r="O697" s="204"/>
      <c r="P697" s="201"/>
      <c r="Q697" s="201"/>
    </row>
    <row r="698" spans="1:17" x14ac:dyDescent="0.2">
      <c r="A698" s="113"/>
      <c r="B698" s="200"/>
      <c r="C698" s="200"/>
      <c r="D698" s="201"/>
      <c r="E698" s="113"/>
      <c r="F698" s="113"/>
      <c r="G698" s="113"/>
      <c r="H698" s="113"/>
      <c r="I698" s="203"/>
      <c r="J698" s="203"/>
      <c r="K698" s="203"/>
      <c r="L698" s="203"/>
      <c r="M698" s="203"/>
      <c r="N698" s="204"/>
      <c r="O698" s="204"/>
      <c r="P698" s="201"/>
      <c r="Q698" s="201"/>
    </row>
    <row r="699" spans="1:17" x14ac:dyDescent="0.2">
      <c r="A699" s="113"/>
      <c r="B699" s="200"/>
      <c r="C699" s="200"/>
      <c r="D699" s="201"/>
      <c r="E699" s="113"/>
      <c r="F699" s="113"/>
      <c r="G699" s="113"/>
      <c r="H699" s="113"/>
      <c r="I699" s="203"/>
      <c r="J699" s="203"/>
      <c r="K699" s="203"/>
      <c r="L699" s="203"/>
      <c r="M699" s="203"/>
      <c r="N699" s="204"/>
      <c r="O699" s="204"/>
      <c r="P699" s="201"/>
      <c r="Q699" s="201"/>
    </row>
    <row r="700" spans="1:17" x14ac:dyDescent="0.2">
      <c r="A700" s="113"/>
      <c r="B700" s="200"/>
      <c r="C700" s="200"/>
      <c r="D700" s="201"/>
      <c r="E700" s="113"/>
      <c r="F700" s="113"/>
      <c r="G700" s="113"/>
      <c r="H700" s="113"/>
      <c r="I700" s="203"/>
      <c r="J700" s="203"/>
      <c r="K700" s="203"/>
      <c r="L700" s="203"/>
      <c r="M700" s="203"/>
      <c r="N700" s="204"/>
      <c r="O700" s="204"/>
      <c r="P700" s="201"/>
      <c r="Q700" s="201"/>
    </row>
    <row r="701" spans="1:17" x14ac:dyDescent="0.2">
      <c r="A701" s="113"/>
      <c r="B701" s="200"/>
      <c r="C701" s="200"/>
      <c r="D701" s="201"/>
      <c r="E701" s="113"/>
      <c r="F701" s="113"/>
      <c r="G701" s="113"/>
      <c r="H701" s="113"/>
      <c r="I701" s="203"/>
      <c r="J701" s="203"/>
      <c r="K701" s="203"/>
      <c r="L701" s="203"/>
      <c r="M701" s="203"/>
      <c r="N701" s="204"/>
      <c r="O701" s="204"/>
      <c r="P701" s="201"/>
      <c r="Q701" s="201"/>
    </row>
    <row r="702" spans="1:17" x14ac:dyDescent="0.2">
      <c r="A702" s="113"/>
      <c r="B702" s="200"/>
      <c r="C702" s="200"/>
      <c r="D702" s="201"/>
      <c r="E702" s="113"/>
      <c r="F702" s="113"/>
      <c r="G702" s="113"/>
      <c r="H702" s="113"/>
      <c r="I702" s="203"/>
      <c r="J702" s="203"/>
      <c r="K702" s="203"/>
      <c r="L702" s="203"/>
      <c r="M702" s="203"/>
      <c r="N702" s="204"/>
      <c r="O702" s="204"/>
      <c r="P702" s="201"/>
      <c r="Q702" s="201"/>
    </row>
    <row r="703" spans="1:17" x14ac:dyDescent="0.2">
      <c r="A703" s="113"/>
      <c r="B703" s="200"/>
      <c r="C703" s="200"/>
      <c r="D703" s="201"/>
      <c r="E703" s="113"/>
      <c r="F703" s="113"/>
      <c r="G703" s="113"/>
      <c r="H703" s="113"/>
      <c r="I703" s="203"/>
      <c r="J703" s="203"/>
      <c r="K703" s="203"/>
      <c r="L703" s="203"/>
      <c r="M703" s="203"/>
      <c r="N703" s="204"/>
      <c r="O703" s="204"/>
      <c r="P703" s="201"/>
      <c r="Q703" s="201"/>
    </row>
    <row r="704" spans="1:17" x14ac:dyDescent="0.2">
      <c r="A704" s="113"/>
      <c r="B704" s="200"/>
      <c r="C704" s="200"/>
      <c r="D704" s="201"/>
      <c r="E704" s="113"/>
      <c r="F704" s="113"/>
      <c r="G704" s="113"/>
      <c r="H704" s="113"/>
      <c r="I704" s="203"/>
      <c r="J704" s="203"/>
      <c r="K704" s="203"/>
      <c r="L704" s="203"/>
      <c r="M704" s="203"/>
      <c r="N704" s="204"/>
      <c r="O704" s="204"/>
      <c r="P704" s="201"/>
      <c r="Q704" s="201"/>
    </row>
    <row r="705" spans="1:17" x14ac:dyDescent="0.2">
      <c r="A705" s="113"/>
      <c r="B705" s="200"/>
      <c r="C705" s="200"/>
      <c r="D705" s="201"/>
      <c r="E705" s="113"/>
      <c r="F705" s="113"/>
      <c r="G705" s="113"/>
      <c r="H705" s="113"/>
      <c r="I705" s="203"/>
      <c r="J705" s="203"/>
      <c r="K705" s="203"/>
      <c r="L705" s="203"/>
      <c r="M705" s="203"/>
      <c r="N705" s="204"/>
      <c r="O705" s="204"/>
      <c r="P705" s="201"/>
      <c r="Q705" s="201"/>
    </row>
    <row r="706" spans="1:17" x14ac:dyDescent="0.2">
      <c r="A706" s="113"/>
      <c r="B706" s="200"/>
      <c r="C706" s="200"/>
      <c r="D706" s="201"/>
      <c r="E706" s="113"/>
      <c r="F706" s="113"/>
      <c r="G706" s="113"/>
      <c r="H706" s="113"/>
      <c r="I706" s="203"/>
      <c r="J706" s="203"/>
      <c r="K706" s="203"/>
      <c r="L706" s="203"/>
      <c r="M706" s="203"/>
      <c r="N706" s="204"/>
      <c r="O706" s="204"/>
      <c r="P706" s="201"/>
      <c r="Q706" s="201"/>
    </row>
    <row r="707" spans="1:17" x14ac:dyDescent="0.2">
      <c r="A707" s="113"/>
      <c r="B707" s="200"/>
      <c r="C707" s="200"/>
      <c r="D707" s="201"/>
      <c r="E707" s="113"/>
      <c r="F707" s="113"/>
      <c r="G707" s="113"/>
      <c r="H707" s="113"/>
      <c r="I707" s="203"/>
      <c r="J707" s="203"/>
      <c r="K707" s="203"/>
      <c r="L707" s="203"/>
      <c r="M707" s="203"/>
      <c r="N707" s="204"/>
      <c r="O707" s="204"/>
      <c r="P707" s="201"/>
      <c r="Q707" s="201"/>
    </row>
    <row r="708" spans="1:17" x14ac:dyDescent="0.2">
      <c r="A708" s="113"/>
      <c r="B708" s="200"/>
      <c r="C708" s="200"/>
      <c r="D708" s="201"/>
      <c r="E708" s="113"/>
      <c r="F708" s="113"/>
      <c r="G708" s="113"/>
      <c r="H708" s="113"/>
      <c r="I708" s="203"/>
      <c r="J708" s="203"/>
      <c r="K708" s="203"/>
      <c r="L708" s="203"/>
      <c r="M708" s="203"/>
      <c r="N708" s="204"/>
      <c r="O708" s="204"/>
      <c r="P708" s="201"/>
      <c r="Q708" s="201"/>
    </row>
    <row r="709" spans="1:17" x14ac:dyDescent="0.2">
      <c r="A709" s="113"/>
      <c r="B709" s="200"/>
      <c r="C709" s="200"/>
      <c r="D709" s="201"/>
      <c r="E709" s="113"/>
      <c r="F709" s="113"/>
      <c r="G709" s="113"/>
      <c r="H709" s="113"/>
      <c r="I709" s="203"/>
      <c r="J709" s="203"/>
      <c r="K709" s="203"/>
      <c r="L709" s="203"/>
      <c r="M709" s="203"/>
      <c r="N709" s="204"/>
      <c r="O709" s="204"/>
      <c r="P709" s="201"/>
      <c r="Q709" s="201"/>
    </row>
    <row r="710" spans="1:17" x14ac:dyDescent="0.2">
      <c r="A710" s="113"/>
      <c r="B710" s="200"/>
      <c r="C710" s="200"/>
      <c r="D710" s="201"/>
      <c r="E710" s="113"/>
      <c r="F710" s="113"/>
      <c r="G710" s="113"/>
      <c r="H710" s="113"/>
      <c r="I710" s="203"/>
      <c r="J710" s="203"/>
      <c r="K710" s="203"/>
      <c r="L710" s="203"/>
      <c r="M710" s="203"/>
      <c r="N710" s="204"/>
      <c r="O710" s="204"/>
      <c r="P710" s="201"/>
      <c r="Q710" s="201"/>
    </row>
    <row r="711" spans="1:17" x14ac:dyDescent="0.2">
      <c r="A711" s="113"/>
      <c r="B711" s="200"/>
      <c r="C711" s="200"/>
      <c r="D711" s="201"/>
      <c r="E711" s="113"/>
      <c r="F711" s="113"/>
      <c r="G711" s="113"/>
      <c r="H711" s="113"/>
      <c r="I711" s="203"/>
      <c r="J711" s="203"/>
      <c r="K711" s="203"/>
      <c r="L711" s="203"/>
      <c r="M711" s="203"/>
      <c r="N711" s="204"/>
      <c r="O711" s="204"/>
      <c r="P711" s="201"/>
      <c r="Q711" s="201"/>
    </row>
    <row r="712" spans="1:17" x14ac:dyDescent="0.2">
      <c r="A712" s="113"/>
      <c r="B712" s="200"/>
      <c r="C712" s="200"/>
      <c r="D712" s="201"/>
      <c r="E712" s="113"/>
      <c r="F712" s="113"/>
      <c r="G712" s="113"/>
      <c r="H712" s="113"/>
      <c r="I712" s="203"/>
      <c r="J712" s="203"/>
      <c r="K712" s="203"/>
      <c r="L712" s="203"/>
      <c r="M712" s="203"/>
      <c r="N712" s="204"/>
      <c r="O712" s="204"/>
      <c r="P712" s="201"/>
      <c r="Q712" s="201"/>
    </row>
    <row r="713" spans="1:17" x14ac:dyDescent="0.2">
      <c r="A713" s="113"/>
      <c r="B713" s="200"/>
      <c r="C713" s="200"/>
      <c r="D713" s="201"/>
      <c r="E713" s="113"/>
      <c r="F713" s="113"/>
      <c r="G713" s="113"/>
      <c r="H713" s="113"/>
      <c r="I713" s="203"/>
      <c r="J713" s="203"/>
      <c r="K713" s="203"/>
      <c r="L713" s="203"/>
      <c r="M713" s="203"/>
      <c r="N713" s="204"/>
      <c r="O713" s="204"/>
      <c r="P713" s="201"/>
      <c r="Q713" s="201"/>
    </row>
    <row r="714" spans="1:17" x14ac:dyDescent="0.2">
      <c r="A714" s="113"/>
      <c r="B714" s="200"/>
      <c r="C714" s="200"/>
      <c r="D714" s="201"/>
      <c r="E714" s="113"/>
      <c r="F714" s="113"/>
      <c r="G714" s="113"/>
      <c r="H714" s="113"/>
      <c r="I714" s="203"/>
      <c r="J714" s="203"/>
      <c r="K714" s="203"/>
      <c r="L714" s="203"/>
      <c r="M714" s="203"/>
      <c r="N714" s="204"/>
      <c r="O714" s="204"/>
      <c r="P714" s="201"/>
      <c r="Q714" s="201"/>
    </row>
    <row r="715" spans="1:17" x14ac:dyDescent="0.2">
      <c r="A715" s="113"/>
      <c r="B715" s="200"/>
      <c r="C715" s="200"/>
      <c r="D715" s="201"/>
      <c r="E715" s="113"/>
      <c r="F715" s="113"/>
      <c r="G715" s="113"/>
      <c r="H715" s="113"/>
      <c r="I715" s="203"/>
      <c r="J715" s="203"/>
      <c r="K715" s="203"/>
      <c r="L715" s="203"/>
      <c r="M715" s="203"/>
      <c r="N715" s="204"/>
      <c r="O715" s="204"/>
      <c r="P715" s="201"/>
      <c r="Q715" s="201"/>
    </row>
    <row r="716" spans="1:17" x14ac:dyDescent="0.2">
      <c r="A716" s="113"/>
      <c r="B716" s="200"/>
      <c r="C716" s="200"/>
      <c r="D716" s="201"/>
      <c r="E716" s="113"/>
      <c r="F716" s="113"/>
      <c r="G716" s="113"/>
      <c r="H716" s="113"/>
      <c r="I716" s="203"/>
      <c r="J716" s="203"/>
      <c r="K716" s="203"/>
      <c r="L716" s="203"/>
      <c r="M716" s="203"/>
      <c r="N716" s="204"/>
      <c r="O716" s="204"/>
      <c r="P716" s="201"/>
      <c r="Q716" s="201"/>
    </row>
    <row r="717" spans="1:17" x14ac:dyDescent="0.2">
      <c r="A717" s="113"/>
      <c r="B717" s="200"/>
      <c r="C717" s="200"/>
      <c r="D717" s="201"/>
      <c r="E717" s="113"/>
      <c r="F717" s="113"/>
      <c r="G717" s="113"/>
      <c r="H717" s="113"/>
      <c r="I717" s="203"/>
      <c r="J717" s="203"/>
      <c r="K717" s="203"/>
      <c r="L717" s="203"/>
      <c r="M717" s="203"/>
      <c r="N717" s="204"/>
      <c r="O717" s="204"/>
      <c r="P717" s="201"/>
      <c r="Q717" s="201"/>
    </row>
    <row r="718" spans="1:17" x14ac:dyDescent="0.2">
      <c r="A718" s="113"/>
      <c r="B718" s="200"/>
      <c r="C718" s="200"/>
      <c r="D718" s="201"/>
      <c r="E718" s="113"/>
      <c r="F718" s="113"/>
      <c r="G718" s="113"/>
      <c r="H718" s="113"/>
      <c r="I718" s="203"/>
      <c r="J718" s="203"/>
      <c r="K718" s="203"/>
      <c r="L718" s="203"/>
      <c r="M718" s="203"/>
      <c r="N718" s="204"/>
      <c r="O718" s="204"/>
      <c r="P718" s="201"/>
      <c r="Q718" s="201"/>
    </row>
    <row r="719" spans="1:17" x14ac:dyDescent="0.2">
      <c r="A719" s="113"/>
      <c r="B719" s="200"/>
      <c r="C719" s="200"/>
      <c r="D719" s="201"/>
      <c r="E719" s="113"/>
      <c r="F719" s="113"/>
      <c r="G719" s="113"/>
      <c r="H719" s="113"/>
      <c r="I719" s="203"/>
      <c r="J719" s="203"/>
      <c r="K719" s="203"/>
      <c r="L719" s="203"/>
      <c r="M719" s="203"/>
      <c r="N719" s="204"/>
      <c r="O719" s="204"/>
      <c r="P719" s="201"/>
      <c r="Q719" s="201"/>
    </row>
    <row r="720" spans="1:17" x14ac:dyDescent="0.2">
      <c r="A720" s="113"/>
      <c r="B720" s="200"/>
      <c r="C720" s="200"/>
      <c r="D720" s="201"/>
      <c r="E720" s="113"/>
      <c r="F720" s="113"/>
      <c r="G720" s="113"/>
      <c r="H720" s="113"/>
      <c r="I720" s="203"/>
      <c r="J720" s="203"/>
      <c r="K720" s="203"/>
      <c r="L720" s="203"/>
      <c r="M720" s="203"/>
      <c r="N720" s="204"/>
      <c r="O720" s="204"/>
      <c r="P720" s="201"/>
      <c r="Q720" s="201"/>
    </row>
    <row r="721" spans="1:17" x14ac:dyDescent="0.2">
      <c r="A721" s="113"/>
      <c r="B721" s="200"/>
      <c r="C721" s="200"/>
      <c r="D721" s="201"/>
      <c r="E721" s="113"/>
      <c r="F721" s="113"/>
      <c r="G721" s="113"/>
      <c r="H721" s="113"/>
      <c r="I721" s="203"/>
      <c r="J721" s="203"/>
      <c r="K721" s="203"/>
      <c r="L721" s="203"/>
      <c r="M721" s="203"/>
      <c r="N721" s="204"/>
      <c r="O721" s="204"/>
      <c r="P721" s="201"/>
      <c r="Q721" s="201"/>
    </row>
    <row r="722" spans="1:17" x14ac:dyDescent="0.2">
      <c r="A722" s="113"/>
      <c r="B722" s="200"/>
      <c r="C722" s="200"/>
      <c r="D722" s="201"/>
      <c r="E722" s="113"/>
      <c r="F722" s="113"/>
      <c r="G722" s="113"/>
      <c r="H722" s="113"/>
      <c r="I722" s="203"/>
      <c r="J722" s="203"/>
      <c r="K722" s="203"/>
      <c r="L722" s="203"/>
      <c r="M722" s="203"/>
      <c r="N722" s="204"/>
      <c r="O722" s="204"/>
      <c r="P722" s="201"/>
      <c r="Q722" s="201"/>
    </row>
    <row r="723" spans="1:17" x14ac:dyDescent="0.2">
      <c r="A723" s="113"/>
      <c r="B723" s="200"/>
      <c r="C723" s="200"/>
      <c r="D723" s="201"/>
      <c r="E723" s="113"/>
      <c r="F723" s="113"/>
      <c r="G723" s="113"/>
      <c r="H723" s="113"/>
      <c r="I723" s="203"/>
      <c r="J723" s="203"/>
      <c r="K723" s="203"/>
      <c r="L723" s="203"/>
      <c r="M723" s="203"/>
      <c r="N723" s="204"/>
      <c r="O723" s="204"/>
      <c r="P723" s="201"/>
      <c r="Q723" s="201"/>
    </row>
    <row r="724" spans="1:17" x14ac:dyDescent="0.2">
      <c r="A724" s="113"/>
      <c r="B724" s="200"/>
      <c r="C724" s="200"/>
      <c r="D724" s="201"/>
      <c r="E724" s="113"/>
      <c r="F724" s="113"/>
      <c r="G724" s="113"/>
      <c r="H724" s="113"/>
      <c r="I724" s="203"/>
      <c r="J724" s="203"/>
      <c r="K724" s="203"/>
      <c r="L724" s="203"/>
      <c r="M724" s="203"/>
      <c r="N724" s="204"/>
      <c r="O724" s="204"/>
      <c r="P724" s="201"/>
      <c r="Q724" s="201"/>
    </row>
    <row r="725" spans="1:17" x14ac:dyDescent="0.2">
      <c r="A725" s="113"/>
      <c r="B725" s="200"/>
      <c r="C725" s="200"/>
      <c r="D725" s="201"/>
      <c r="E725" s="113"/>
      <c r="F725" s="113"/>
      <c r="G725" s="113"/>
      <c r="H725" s="113"/>
      <c r="I725" s="203"/>
      <c r="J725" s="203"/>
      <c r="K725" s="203"/>
      <c r="L725" s="203"/>
      <c r="M725" s="203"/>
      <c r="N725" s="204"/>
      <c r="O725" s="204"/>
      <c r="P725" s="201"/>
      <c r="Q725" s="201"/>
    </row>
    <row r="726" spans="1:17" x14ac:dyDescent="0.2">
      <c r="A726" s="113"/>
      <c r="B726" s="200"/>
      <c r="C726" s="200"/>
      <c r="D726" s="201"/>
      <c r="E726" s="113"/>
      <c r="F726" s="113"/>
      <c r="G726" s="113"/>
      <c r="H726" s="113"/>
      <c r="I726" s="203"/>
      <c r="J726" s="203"/>
      <c r="K726" s="203"/>
      <c r="L726" s="203"/>
      <c r="M726" s="203"/>
      <c r="N726" s="204"/>
      <c r="O726" s="204"/>
      <c r="P726" s="201"/>
      <c r="Q726" s="201"/>
    </row>
    <row r="727" spans="1:17" x14ac:dyDescent="0.2">
      <c r="A727" s="113"/>
      <c r="B727" s="200"/>
      <c r="C727" s="200"/>
      <c r="D727" s="201"/>
      <c r="E727" s="113"/>
      <c r="F727" s="113"/>
      <c r="G727" s="113"/>
      <c r="H727" s="113"/>
      <c r="I727" s="203"/>
      <c r="J727" s="203"/>
      <c r="K727" s="203"/>
      <c r="L727" s="203"/>
      <c r="M727" s="203"/>
      <c r="N727" s="204"/>
      <c r="O727" s="204"/>
      <c r="P727" s="201"/>
      <c r="Q727" s="201"/>
    </row>
    <row r="728" spans="1:17" x14ac:dyDescent="0.2">
      <c r="A728" s="113"/>
      <c r="B728" s="200"/>
      <c r="C728" s="200"/>
      <c r="D728" s="201"/>
      <c r="E728" s="113"/>
      <c r="F728" s="113"/>
      <c r="G728" s="113"/>
      <c r="H728" s="113"/>
      <c r="I728" s="203"/>
      <c r="J728" s="203"/>
      <c r="K728" s="203"/>
      <c r="L728" s="203"/>
      <c r="M728" s="203"/>
      <c r="N728" s="204"/>
      <c r="O728" s="204"/>
      <c r="P728" s="201"/>
      <c r="Q728" s="201"/>
    </row>
    <row r="729" spans="1:17" x14ac:dyDescent="0.2">
      <c r="A729" s="113"/>
      <c r="B729" s="200"/>
      <c r="C729" s="200"/>
      <c r="D729" s="201"/>
      <c r="E729" s="113"/>
      <c r="F729" s="113"/>
      <c r="G729" s="113"/>
      <c r="H729" s="113"/>
      <c r="I729" s="203"/>
      <c r="J729" s="203"/>
      <c r="K729" s="203"/>
      <c r="L729" s="203"/>
      <c r="M729" s="203"/>
      <c r="N729" s="204"/>
      <c r="O729" s="204"/>
      <c r="P729" s="201"/>
      <c r="Q729" s="201"/>
    </row>
    <row r="730" spans="1:17" x14ac:dyDescent="0.2">
      <c r="A730" s="113"/>
      <c r="B730" s="200"/>
      <c r="C730" s="200"/>
      <c r="D730" s="201"/>
      <c r="E730" s="113"/>
      <c r="F730" s="113"/>
      <c r="G730" s="113"/>
      <c r="H730" s="113"/>
      <c r="I730" s="203"/>
      <c r="J730" s="203"/>
      <c r="K730" s="203"/>
      <c r="L730" s="203"/>
      <c r="M730" s="203"/>
      <c r="N730" s="204"/>
      <c r="O730" s="204"/>
      <c r="P730" s="201"/>
      <c r="Q730" s="201"/>
    </row>
    <row r="731" spans="1:17" x14ac:dyDescent="0.2">
      <c r="A731" s="113"/>
      <c r="B731" s="200"/>
      <c r="C731" s="200"/>
      <c r="D731" s="201"/>
      <c r="E731" s="113"/>
      <c r="F731" s="113"/>
      <c r="G731" s="113"/>
      <c r="H731" s="113"/>
      <c r="I731" s="203"/>
      <c r="J731" s="203"/>
      <c r="K731" s="203"/>
      <c r="L731" s="203"/>
      <c r="M731" s="203"/>
      <c r="N731" s="204"/>
      <c r="O731" s="204"/>
      <c r="P731" s="201"/>
      <c r="Q731" s="201"/>
    </row>
    <row r="732" spans="1:17" x14ac:dyDescent="0.2">
      <c r="A732" s="113"/>
      <c r="B732" s="200"/>
      <c r="C732" s="200"/>
      <c r="D732" s="201"/>
      <c r="E732" s="113"/>
      <c r="F732" s="113"/>
      <c r="G732" s="113"/>
      <c r="H732" s="113"/>
      <c r="I732" s="203"/>
      <c r="J732" s="203"/>
      <c r="K732" s="203"/>
      <c r="L732" s="203"/>
      <c r="M732" s="203"/>
      <c r="N732" s="204"/>
      <c r="O732" s="204"/>
      <c r="P732" s="201"/>
      <c r="Q732" s="201"/>
    </row>
    <row r="733" spans="1:17" x14ac:dyDescent="0.2">
      <c r="A733" s="113"/>
      <c r="B733" s="200"/>
      <c r="C733" s="200"/>
      <c r="D733" s="201"/>
      <c r="E733" s="113"/>
      <c r="F733" s="113"/>
      <c r="G733" s="113"/>
      <c r="H733" s="113"/>
      <c r="I733" s="203"/>
      <c r="J733" s="203"/>
      <c r="K733" s="203"/>
      <c r="L733" s="203"/>
      <c r="M733" s="203"/>
      <c r="N733" s="204"/>
      <c r="O733" s="204"/>
      <c r="P733" s="201"/>
      <c r="Q733" s="201"/>
    </row>
    <row r="734" spans="1:17" x14ac:dyDescent="0.2">
      <c r="A734" s="113"/>
      <c r="B734" s="200"/>
      <c r="C734" s="200"/>
      <c r="D734" s="201"/>
      <c r="E734" s="113"/>
      <c r="F734" s="113"/>
      <c r="G734" s="113"/>
      <c r="H734" s="113"/>
      <c r="I734" s="203"/>
      <c r="J734" s="203"/>
      <c r="K734" s="203"/>
      <c r="L734" s="203"/>
      <c r="M734" s="203"/>
      <c r="N734" s="204"/>
      <c r="O734" s="204"/>
      <c r="P734" s="201"/>
      <c r="Q734" s="201"/>
    </row>
    <row r="735" spans="1:17" x14ac:dyDescent="0.2">
      <c r="A735" s="113"/>
      <c r="B735" s="200"/>
      <c r="C735" s="200"/>
      <c r="D735" s="201"/>
      <c r="E735" s="113"/>
      <c r="F735" s="113"/>
      <c r="G735" s="113"/>
      <c r="H735" s="113"/>
      <c r="I735" s="203"/>
      <c r="J735" s="203"/>
      <c r="K735" s="203"/>
      <c r="L735" s="203"/>
      <c r="M735" s="203"/>
      <c r="N735" s="204"/>
      <c r="O735" s="204"/>
      <c r="P735" s="201"/>
      <c r="Q735" s="201"/>
    </row>
    <row r="736" spans="1:17" x14ac:dyDescent="0.2">
      <c r="A736" s="113"/>
      <c r="B736" s="200"/>
      <c r="C736" s="200"/>
      <c r="D736" s="201"/>
      <c r="E736" s="113"/>
      <c r="F736" s="113"/>
      <c r="G736" s="113"/>
      <c r="H736" s="113"/>
      <c r="I736" s="203"/>
      <c r="J736" s="203"/>
      <c r="K736" s="203"/>
      <c r="L736" s="203"/>
      <c r="M736" s="203"/>
      <c r="N736" s="204"/>
      <c r="O736" s="204"/>
      <c r="P736" s="201"/>
      <c r="Q736" s="201"/>
    </row>
    <row r="737" spans="1:17" x14ac:dyDescent="0.2">
      <c r="A737" s="113"/>
      <c r="B737" s="200"/>
      <c r="C737" s="200"/>
      <c r="D737" s="201"/>
      <c r="E737" s="113"/>
      <c r="F737" s="113"/>
      <c r="G737" s="113"/>
      <c r="H737" s="113"/>
      <c r="I737" s="203"/>
      <c r="J737" s="203"/>
      <c r="K737" s="203"/>
      <c r="L737" s="203"/>
      <c r="M737" s="203"/>
      <c r="N737" s="204"/>
      <c r="O737" s="204"/>
      <c r="P737" s="201"/>
      <c r="Q737" s="201"/>
    </row>
    <row r="738" spans="1:17" x14ac:dyDescent="0.2">
      <c r="A738" s="113"/>
      <c r="B738" s="200"/>
      <c r="C738" s="200"/>
      <c r="D738" s="201"/>
      <c r="E738" s="113"/>
      <c r="F738" s="113"/>
      <c r="G738" s="113"/>
      <c r="H738" s="113"/>
      <c r="I738" s="203"/>
      <c r="J738" s="203"/>
      <c r="K738" s="203"/>
      <c r="L738" s="203"/>
      <c r="M738" s="203"/>
      <c r="N738" s="204"/>
      <c r="O738" s="204"/>
      <c r="P738" s="201"/>
      <c r="Q738" s="201"/>
    </row>
    <row r="739" spans="1:17" x14ac:dyDescent="0.2">
      <c r="A739" s="113"/>
      <c r="B739" s="200"/>
      <c r="C739" s="200"/>
      <c r="D739" s="201"/>
      <c r="E739" s="113"/>
      <c r="F739" s="113"/>
      <c r="G739" s="113"/>
      <c r="H739" s="113"/>
      <c r="I739" s="203"/>
      <c r="J739" s="203"/>
      <c r="K739" s="203"/>
      <c r="L739" s="203"/>
      <c r="M739" s="203"/>
      <c r="N739" s="204"/>
      <c r="O739" s="204"/>
      <c r="P739" s="201"/>
      <c r="Q739" s="201"/>
    </row>
    <row r="740" spans="1:17" x14ac:dyDescent="0.2">
      <c r="A740" s="113"/>
      <c r="B740" s="200"/>
      <c r="C740" s="200"/>
      <c r="D740" s="201"/>
      <c r="E740" s="113"/>
      <c r="F740" s="113"/>
      <c r="G740" s="113"/>
      <c r="H740" s="113"/>
      <c r="I740" s="203"/>
      <c r="J740" s="203"/>
      <c r="K740" s="203"/>
      <c r="L740" s="203"/>
      <c r="M740" s="203"/>
      <c r="N740" s="204"/>
      <c r="O740" s="204"/>
      <c r="P740" s="201"/>
      <c r="Q740" s="201"/>
    </row>
    <row r="741" spans="1:17" x14ac:dyDescent="0.2">
      <c r="A741" s="113"/>
      <c r="B741" s="200"/>
      <c r="C741" s="200"/>
      <c r="D741" s="201"/>
      <c r="E741" s="113"/>
      <c r="F741" s="113"/>
      <c r="G741" s="113"/>
      <c r="H741" s="113"/>
      <c r="I741" s="203"/>
      <c r="J741" s="203"/>
      <c r="K741" s="203"/>
      <c r="L741" s="203"/>
      <c r="M741" s="203"/>
      <c r="N741" s="204"/>
      <c r="O741" s="204"/>
      <c r="P741" s="201"/>
      <c r="Q741" s="201"/>
    </row>
    <row r="742" spans="1:17" x14ac:dyDescent="0.2">
      <c r="A742" s="113"/>
      <c r="B742" s="200"/>
      <c r="C742" s="200"/>
      <c r="D742" s="201"/>
      <c r="E742" s="113"/>
      <c r="F742" s="113"/>
      <c r="G742" s="113"/>
      <c r="H742" s="113"/>
      <c r="I742" s="203"/>
      <c r="J742" s="203"/>
      <c r="K742" s="203"/>
      <c r="L742" s="203"/>
      <c r="M742" s="203"/>
      <c r="N742" s="204"/>
      <c r="O742" s="204"/>
      <c r="P742" s="201"/>
      <c r="Q742" s="201"/>
    </row>
    <row r="743" spans="1:17" x14ac:dyDescent="0.2">
      <c r="A743" s="113"/>
      <c r="B743" s="200"/>
      <c r="C743" s="200"/>
      <c r="D743" s="201"/>
      <c r="E743" s="113"/>
      <c r="F743" s="113"/>
      <c r="G743" s="113"/>
      <c r="H743" s="113"/>
      <c r="I743" s="203"/>
      <c r="J743" s="203"/>
      <c r="K743" s="203"/>
      <c r="L743" s="203"/>
      <c r="M743" s="203"/>
      <c r="N743" s="204"/>
      <c r="O743" s="204"/>
      <c r="P743" s="201"/>
      <c r="Q743" s="201"/>
    </row>
    <row r="744" spans="1:17" x14ac:dyDescent="0.2">
      <c r="A744" s="113"/>
      <c r="B744" s="200"/>
      <c r="C744" s="200"/>
      <c r="D744" s="201"/>
      <c r="E744" s="113"/>
      <c r="F744" s="113"/>
      <c r="G744" s="113"/>
      <c r="H744" s="113"/>
      <c r="I744" s="203"/>
      <c r="J744" s="203"/>
      <c r="K744" s="203"/>
      <c r="L744" s="203"/>
      <c r="M744" s="203"/>
      <c r="N744" s="204"/>
      <c r="O744" s="204"/>
      <c r="P744" s="201"/>
      <c r="Q744" s="201"/>
    </row>
    <row r="745" spans="1:17" x14ac:dyDescent="0.2">
      <c r="A745" s="113"/>
      <c r="B745" s="200"/>
      <c r="C745" s="200"/>
      <c r="D745" s="201"/>
      <c r="E745" s="113"/>
      <c r="F745" s="113"/>
      <c r="G745" s="113"/>
      <c r="H745" s="113"/>
      <c r="I745" s="203"/>
      <c r="J745" s="203"/>
      <c r="K745" s="203"/>
      <c r="L745" s="203"/>
      <c r="M745" s="203"/>
      <c r="N745" s="204"/>
      <c r="O745" s="204"/>
      <c r="P745" s="201"/>
      <c r="Q745" s="201"/>
    </row>
    <row r="746" spans="1:17" x14ac:dyDescent="0.2">
      <c r="A746" s="113"/>
      <c r="B746" s="200"/>
      <c r="C746" s="200"/>
      <c r="D746" s="201"/>
      <c r="E746" s="113"/>
      <c r="F746" s="113"/>
      <c r="G746" s="113"/>
      <c r="H746" s="113"/>
      <c r="I746" s="203"/>
      <c r="J746" s="203"/>
      <c r="K746" s="203"/>
      <c r="L746" s="203"/>
      <c r="M746" s="203"/>
      <c r="N746" s="204"/>
      <c r="O746" s="204"/>
      <c r="P746" s="201"/>
      <c r="Q746" s="201"/>
    </row>
    <row r="747" spans="1:17" x14ac:dyDescent="0.2">
      <c r="A747" s="113"/>
      <c r="B747" s="200"/>
      <c r="C747" s="200"/>
      <c r="D747" s="201"/>
      <c r="E747" s="113"/>
      <c r="F747" s="113"/>
      <c r="G747" s="113"/>
      <c r="H747" s="113"/>
      <c r="I747" s="203"/>
      <c r="J747" s="203"/>
      <c r="K747" s="203"/>
      <c r="L747" s="203"/>
      <c r="M747" s="203"/>
      <c r="N747" s="204"/>
      <c r="O747" s="204"/>
      <c r="P747" s="201"/>
      <c r="Q747" s="201"/>
    </row>
    <row r="748" spans="1:17" x14ac:dyDescent="0.2">
      <c r="A748" s="113"/>
      <c r="B748" s="200"/>
      <c r="C748" s="200"/>
      <c r="D748" s="201"/>
      <c r="E748" s="113"/>
      <c r="F748" s="113"/>
      <c r="G748" s="113"/>
      <c r="H748" s="113"/>
      <c r="I748" s="203"/>
      <c r="J748" s="203"/>
      <c r="K748" s="203"/>
      <c r="L748" s="203"/>
      <c r="M748" s="203"/>
      <c r="N748" s="204"/>
      <c r="O748" s="204"/>
      <c r="P748" s="201"/>
      <c r="Q748" s="201"/>
    </row>
    <row r="749" spans="1:17" x14ac:dyDescent="0.2">
      <c r="A749" s="113"/>
      <c r="B749" s="200"/>
      <c r="C749" s="200"/>
      <c r="D749" s="201"/>
      <c r="E749" s="113"/>
      <c r="F749" s="113"/>
      <c r="G749" s="113"/>
      <c r="H749" s="113"/>
      <c r="I749" s="203"/>
      <c r="J749" s="203"/>
      <c r="K749" s="203"/>
      <c r="L749" s="203"/>
      <c r="M749" s="203"/>
      <c r="N749" s="204"/>
      <c r="O749" s="204"/>
      <c r="P749" s="201"/>
      <c r="Q749" s="201"/>
    </row>
    <row r="750" spans="1:17" x14ac:dyDescent="0.2">
      <c r="A750" s="113"/>
      <c r="B750" s="200"/>
      <c r="C750" s="200"/>
      <c r="D750" s="201"/>
      <c r="E750" s="113"/>
      <c r="F750" s="113"/>
      <c r="G750" s="113"/>
      <c r="H750" s="113"/>
      <c r="I750" s="203"/>
      <c r="J750" s="203"/>
      <c r="K750" s="203"/>
      <c r="L750" s="203"/>
      <c r="M750" s="203"/>
      <c r="N750" s="204"/>
      <c r="O750" s="204"/>
      <c r="P750" s="201"/>
      <c r="Q750" s="201"/>
    </row>
    <row r="751" spans="1:17" x14ac:dyDescent="0.2">
      <c r="A751" s="113"/>
      <c r="B751" s="200"/>
      <c r="C751" s="200"/>
      <c r="D751" s="201"/>
      <c r="E751" s="113"/>
      <c r="F751" s="113"/>
      <c r="G751" s="113"/>
      <c r="H751" s="113"/>
      <c r="I751" s="203"/>
      <c r="J751" s="203"/>
      <c r="K751" s="203"/>
      <c r="L751" s="203"/>
      <c r="M751" s="203"/>
      <c r="N751" s="204"/>
      <c r="O751" s="204"/>
      <c r="P751" s="201"/>
      <c r="Q751" s="201"/>
    </row>
    <row r="752" spans="1:17" x14ac:dyDescent="0.2">
      <c r="A752" s="113"/>
      <c r="B752" s="200"/>
      <c r="C752" s="200"/>
      <c r="D752" s="201"/>
      <c r="E752" s="113"/>
      <c r="F752" s="113"/>
      <c r="G752" s="113"/>
      <c r="H752" s="113"/>
      <c r="I752" s="203"/>
      <c r="J752" s="203"/>
      <c r="K752" s="203"/>
      <c r="L752" s="203"/>
      <c r="M752" s="203"/>
      <c r="N752" s="204"/>
      <c r="O752" s="204"/>
      <c r="P752" s="201"/>
      <c r="Q752" s="201"/>
    </row>
    <row r="753" spans="1:17" x14ac:dyDescent="0.2">
      <c r="A753" s="113"/>
      <c r="B753" s="200"/>
      <c r="C753" s="200"/>
      <c r="D753" s="201"/>
      <c r="E753" s="113"/>
      <c r="F753" s="113"/>
      <c r="G753" s="113"/>
      <c r="H753" s="113"/>
      <c r="I753" s="203"/>
      <c r="J753" s="203"/>
      <c r="K753" s="203"/>
      <c r="L753" s="203"/>
      <c r="M753" s="203"/>
      <c r="N753" s="204"/>
      <c r="O753" s="204"/>
      <c r="P753" s="201"/>
      <c r="Q753" s="201"/>
    </row>
    <row r="754" spans="1:17" x14ac:dyDescent="0.2">
      <c r="A754" s="113"/>
      <c r="B754" s="200"/>
      <c r="C754" s="200"/>
      <c r="D754" s="201"/>
      <c r="E754" s="113"/>
      <c r="F754" s="113"/>
      <c r="G754" s="113"/>
      <c r="H754" s="113"/>
      <c r="I754" s="203"/>
      <c r="J754" s="203"/>
      <c r="K754" s="203"/>
      <c r="L754" s="203"/>
      <c r="M754" s="203"/>
      <c r="N754" s="204"/>
      <c r="O754" s="204"/>
      <c r="P754" s="201"/>
      <c r="Q754" s="201"/>
    </row>
    <row r="755" spans="1:17" x14ac:dyDescent="0.2">
      <c r="A755" s="113"/>
      <c r="B755" s="200"/>
      <c r="C755" s="200"/>
      <c r="D755" s="201"/>
      <c r="E755" s="113"/>
      <c r="F755" s="113"/>
      <c r="G755" s="113"/>
      <c r="H755" s="113"/>
      <c r="I755" s="203"/>
      <c r="J755" s="203"/>
      <c r="K755" s="203"/>
      <c r="L755" s="203"/>
      <c r="M755" s="203"/>
      <c r="N755" s="204"/>
      <c r="O755" s="204"/>
      <c r="P755" s="201"/>
      <c r="Q755" s="201"/>
    </row>
    <row r="756" spans="1:17" x14ac:dyDescent="0.2">
      <c r="A756" s="113"/>
      <c r="B756" s="200"/>
      <c r="C756" s="200"/>
      <c r="D756" s="201"/>
      <c r="E756" s="113"/>
      <c r="F756" s="113"/>
      <c r="G756" s="113"/>
      <c r="H756" s="113"/>
      <c r="I756" s="203"/>
      <c r="J756" s="203"/>
      <c r="K756" s="203"/>
      <c r="L756" s="203"/>
      <c r="M756" s="203"/>
      <c r="N756" s="204"/>
      <c r="O756" s="204"/>
      <c r="P756" s="201"/>
      <c r="Q756" s="201"/>
    </row>
    <row r="757" spans="1:17" x14ac:dyDescent="0.2">
      <c r="A757" s="113"/>
      <c r="B757" s="200"/>
      <c r="C757" s="200"/>
      <c r="D757" s="201"/>
      <c r="E757" s="113"/>
      <c r="F757" s="113"/>
      <c r="G757" s="113"/>
      <c r="H757" s="113"/>
      <c r="I757" s="203"/>
      <c r="J757" s="203"/>
      <c r="K757" s="203"/>
      <c r="L757" s="203"/>
      <c r="M757" s="203"/>
      <c r="N757" s="204"/>
      <c r="O757" s="204"/>
      <c r="P757" s="201"/>
      <c r="Q757" s="201"/>
    </row>
    <row r="758" spans="1:17" x14ac:dyDescent="0.2">
      <c r="A758" s="113"/>
      <c r="B758" s="200"/>
      <c r="C758" s="200"/>
      <c r="D758" s="201"/>
      <c r="E758" s="113"/>
      <c r="F758" s="113"/>
      <c r="G758" s="113"/>
      <c r="H758" s="113"/>
      <c r="I758" s="203"/>
      <c r="J758" s="203"/>
      <c r="K758" s="203"/>
      <c r="L758" s="203"/>
      <c r="M758" s="203"/>
      <c r="N758" s="204"/>
      <c r="O758" s="204"/>
      <c r="P758" s="201"/>
      <c r="Q758" s="201"/>
    </row>
    <row r="759" spans="1:17" x14ac:dyDescent="0.2">
      <c r="A759" s="113"/>
      <c r="B759" s="200"/>
      <c r="C759" s="200"/>
      <c r="D759" s="201"/>
      <c r="E759" s="113"/>
      <c r="F759" s="113"/>
      <c r="G759" s="113"/>
      <c r="H759" s="113"/>
      <c r="I759" s="203"/>
      <c r="J759" s="203"/>
      <c r="K759" s="203"/>
      <c r="L759" s="203"/>
      <c r="M759" s="203"/>
      <c r="N759" s="204"/>
      <c r="O759" s="204"/>
      <c r="P759" s="201"/>
      <c r="Q759" s="201"/>
    </row>
    <row r="760" spans="1:17" x14ac:dyDescent="0.2">
      <c r="A760" s="113"/>
      <c r="B760" s="200"/>
      <c r="C760" s="200"/>
      <c r="D760" s="201"/>
      <c r="E760" s="113"/>
      <c r="F760" s="113"/>
      <c r="G760" s="113"/>
      <c r="H760" s="113"/>
      <c r="I760" s="203"/>
      <c r="J760" s="203"/>
      <c r="K760" s="203"/>
      <c r="L760" s="203"/>
      <c r="M760" s="203"/>
      <c r="N760" s="204"/>
      <c r="O760" s="204"/>
      <c r="P760" s="201"/>
      <c r="Q760" s="201"/>
    </row>
    <row r="761" spans="1:17" x14ac:dyDescent="0.2">
      <c r="A761" s="113"/>
      <c r="B761" s="200"/>
      <c r="C761" s="200"/>
      <c r="D761" s="201"/>
      <c r="E761" s="113"/>
      <c r="F761" s="113"/>
      <c r="G761" s="113"/>
      <c r="H761" s="113"/>
      <c r="I761" s="203"/>
      <c r="J761" s="203"/>
      <c r="K761" s="203"/>
      <c r="L761" s="203"/>
      <c r="M761" s="203"/>
      <c r="N761" s="204"/>
      <c r="O761" s="204"/>
      <c r="P761" s="201"/>
      <c r="Q761" s="201"/>
    </row>
    <row r="762" spans="1:17" x14ac:dyDescent="0.2">
      <c r="A762" s="113"/>
      <c r="B762" s="200"/>
      <c r="C762" s="200"/>
      <c r="D762" s="201"/>
      <c r="E762" s="113"/>
      <c r="F762" s="113"/>
      <c r="G762" s="113"/>
      <c r="H762" s="113"/>
      <c r="I762" s="203"/>
      <c r="J762" s="203"/>
      <c r="K762" s="203"/>
      <c r="L762" s="203"/>
      <c r="M762" s="203"/>
      <c r="N762" s="204"/>
      <c r="O762" s="204"/>
      <c r="P762" s="201"/>
      <c r="Q762" s="201"/>
    </row>
    <row r="763" spans="1:17" x14ac:dyDescent="0.2">
      <c r="A763" s="113"/>
      <c r="B763" s="200"/>
      <c r="C763" s="200"/>
      <c r="D763" s="201"/>
      <c r="E763" s="113"/>
      <c r="F763" s="113"/>
      <c r="G763" s="113"/>
      <c r="H763" s="113"/>
      <c r="I763" s="203"/>
      <c r="J763" s="203"/>
      <c r="K763" s="203"/>
      <c r="L763" s="203"/>
      <c r="M763" s="203"/>
      <c r="N763" s="204"/>
      <c r="O763" s="204"/>
      <c r="P763" s="201"/>
      <c r="Q763" s="201"/>
    </row>
    <row r="764" spans="1:17" x14ac:dyDescent="0.2">
      <c r="A764" s="113"/>
      <c r="B764" s="200"/>
      <c r="C764" s="200"/>
      <c r="D764" s="201"/>
      <c r="E764" s="113"/>
      <c r="F764" s="113"/>
      <c r="G764" s="113"/>
      <c r="H764" s="113"/>
      <c r="I764" s="203"/>
      <c r="J764" s="203"/>
      <c r="K764" s="203"/>
      <c r="L764" s="203"/>
      <c r="M764" s="203"/>
      <c r="N764" s="204"/>
      <c r="O764" s="204"/>
      <c r="P764" s="201"/>
      <c r="Q764" s="201"/>
    </row>
    <row r="765" spans="1:17" x14ac:dyDescent="0.2">
      <c r="A765" s="113"/>
      <c r="B765" s="200"/>
      <c r="C765" s="200"/>
      <c r="D765" s="201"/>
      <c r="E765" s="113"/>
      <c r="F765" s="113"/>
      <c r="G765" s="113"/>
      <c r="H765" s="113"/>
      <c r="I765" s="203"/>
      <c r="J765" s="203"/>
      <c r="K765" s="203"/>
      <c r="L765" s="203"/>
      <c r="M765" s="203"/>
      <c r="N765" s="204"/>
      <c r="O765" s="204"/>
      <c r="P765" s="201"/>
      <c r="Q765" s="201"/>
    </row>
    <row r="766" spans="1:17" x14ac:dyDescent="0.2">
      <c r="A766" s="113"/>
      <c r="B766" s="200"/>
      <c r="C766" s="200"/>
      <c r="D766" s="201"/>
      <c r="E766" s="113"/>
      <c r="F766" s="113"/>
      <c r="G766" s="113"/>
      <c r="H766" s="113"/>
      <c r="I766" s="203"/>
      <c r="J766" s="203"/>
      <c r="K766" s="203"/>
      <c r="L766" s="203"/>
      <c r="M766" s="203"/>
      <c r="N766" s="204"/>
      <c r="O766" s="204"/>
      <c r="P766" s="201"/>
      <c r="Q766" s="201"/>
    </row>
    <row r="767" spans="1:17" x14ac:dyDescent="0.2">
      <c r="A767" s="113"/>
      <c r="B767" s="200"/>
      <c r="C767" s="200"/>
      <c r="D767" s="201"/>
      <c r="E767" s="113"/>
      <c r="F767" s="113"/>
      <c r="G767" s="113"/>
      <c r="H767" s="113"/>
      <c r="I767" s="203"/>
      <c r="J767" s="203"/>
      <c r="K767" s="203"/>
      <c r="L767" s="203"/>
      <c r="M767" s="203"/>
      <c r="N767" s="204"/>
      <c r="O767" s="204"/>
      <c r="P767" s="201"/>
      <c r="Q767" s="201"/>
    </row>
    <row r="768" spans="1:17" x14ac:dyDescent="0.2">
      <c r="A768" s="113"/>
      <c r="B768" s="200"/>
      <c r="C768" s="200"/>
      <c r="D768" s="201"/>
      <c r="E768" s="113"/>
      <c r="F768" s="113"/>
      <c r="G768" s="113"/>
      <c r="H768" s="113"/>
      <c r="I768" s="203"/>
      <c r="J768" s="203"/>
      <c r="K768" s="203"/>
      <c r="L768" s="203"/>
      <c r="M768" s="203"/>
      <c r="N768" s="204"/>
      <c r="O768" s="204"/>
      <c r="P768" s="201"/>
      <c r="Q768" s="201"/>
    </row>
    <row r="769" spans="1:17" x14ac:dyDescent="0.2">
      <c r="A769" s="113"/>
      <c r="B769" s="200"/>
      <c r="C769" s="200"/>
      <c r="D769" s="201"/>
      <c r="E769" s="113"/>
      <c r="F769" s="113"/>
      <c r="G769" s="113"/>
      <c r="H769" s="113"/>
      <c r="I769" s="203"/>
      <c r="J769" s="203"/>
      <c r="K769" s="203"/>
      <c r="L769" s="203"/>
      <c r="M769" s="203"/>
      <c r="N769" s="204"/>
      <c r="O769" s="204"/>
      <c r="P769" s="201"/>
      <c r="Q769" s="201"/>
    </row>
    <row r="770" spans="1:17" x14ac:dyDescent="0.2">
      <c r="A770" s="113"/>
      <c r="B770" s="200"/>
      <c r="C770" s="200"/>
      <c r="D770" s="201"/>
      <c r="E770" s="113"/>
      <c r="F770" s="113"/>
      <c r="G770" s="113"/>
      <c r="H770" s="113"/>
      <c r="I770" s="203"/>
      <c r="J770" s="203"/>
      <c r="K770" s="203"/>
      <c r="L770" s="203"/>
      <c r="M770" s="203"/>
      <c r="N770" s="204"/>
      <c r="O770" s="204"/>
      <c r="P770" s="201"/>
      <c r="Q770" s="201"/>
    </row>
    <row r="771" spans="1:17" x14ac:dyDescent="0.2">
      <c r="A771" s="113"/>
      <c r="B771" s="200"/>
      <c r="C771" s="200"/>
      <c r="D771" s="201"/>
      <c r="E771" s="113"/>
      <c r="F771" s="113"/>
      <c r="G771" s="113"/>
      <c r="H771" s="113"/>
      <c r="I771" s="203"/>
      <c r="J771" s="203"/>
      <c r="K771" s="203"/>
      <c r="L771" s="203"/>
      <c r="M771" s="203"/>
      <c r="N771" s="204"/>
      <c r="O771" s="204"/>
      <c r="P771" s="201"/>
      <c r="Q771" s="201"/>
    </row>
    <row r="772" spans="1:17" x14ac:dyDescent="0.2">
      <c r="A772" s="113"/>
      <c r="B772" s="200"/>
      <c r="C772" s="200"/>
      <c r="D772" s="201"/>
      <c r="E772" s="113"/>
      <c r="F772" s="113"/>
      <c r="G772" s="113"/>
      <c r="H772" s="113"/>
      <c r="I772" s="203"/>
      <c r="J772" s="203"/>
      <c r="K772" s="203"/>
      <c r="L772" s="203"/>
      <c r="M772" s="203"/>
      <c r="N772" s="204"/>
      <c r="O772" s="204"/>
      <c r="P772" s="201"/>
      <c r="Q772" s="201"/>
    </row>
    <row r="773" spans="1:17" x14ac:dyDescent="0.2">
      <c r="A773" s="113"/>
      <c r="B773" s="200"/>
      <c r="C773" s="200"/>
      <c r="D773" s="201"/>
      <c r="E773" s="113"/>
      <c r="F773" s="113"/>
      <c r="G773" s="113"/>
      <c r="H773" s="113"/>
      <c r="I773" s="203"/>
      <c r="J773" s="203"/>
      <c r="K773" s="203"/>
      <c r="L773" s="203"/>
      <c r="M773" s="203"/>
      <c r="N773" s="204"/>
      <c r="O773" s="204"/>
      <c r="P773" s="201"/>
      <c r="Q773" s="201"/>
    </row>
    <row r="774" spans="1:17" x14ac:dyDescent="0.2">
      <c r="A774" s="113"/>
      <c r="B774" s="200"/>
      <c r="C774" s="200"/>
      <c r="D774" s="201"/>
      <c r="E774" s="113"/>
      <c r="F774" s="113"/>
      <c r="G774" s="113"/>
      <c r="H774" s="113"/>
      <c r="I774" s="203"/>
      <c r="J774" s="203"/>
      <c r="K774" s="203"/>
      <c r="L774" s="203"/>
      <c r="M774" s="203"/>
      <c r="N774" s="204"/>
      <c r="O774" s="204"/>
      <c r="P774" s="201"/>
      <c r="Q774" s="201"/>
    </row>
    <row r="775" spans="1:17" x14ac:dyDescent="0.2">
      <c r="A775" s="113"/>
      <c r="B775" s="200"/>
      <c r="C775" s="200"/>
      <c r="D775" s="201"/>
      <c r="E775" s="113"/>
      <c r="F775" s="113"/>
      <c r="G775" s="113"/>
      <c r="H775" s="113"/>
      <c r="I775" s="203"/>
      <c r="J775" s="203"/>
      <c r="K775" s="203"/>
      <c r="L775" s="203"/>
      <c r="M775" s="203"/>
      <c r="N775" s="204"/>
      <c r="O775" s="204"/>
      <c r="P775" s="201"/>
      <c r="Q775" s="201"/>
    </row>
    <row r="776" spans="1:17" x14ac:dyDescent="0.2">
      <c r="A776" s="113"/>
      <c r="B776" s="200"/>
      <c r="C776" s="200"/>
      <c r="D776" s="201"/>
      <c r="E776" s="113"/>
      <c r="F776" s="113"/>
      <c r="G776" s="113"/>
      <c r="H776" s="113"/>
      <c r="I776" s="203"/>
      <c r="J776" s="203"/>
      <c r="K776" s="203"/>
      <c r="L776" s="203"/>
      <c r="M776" s="203"/>
      <c r="N776" s="204"/>
      <c r="O776" s="204"/>
      <c r="P776" s="201"/>
      <c r="Q776" s="201"/>
    </row>
    <row r="777" spans="1:17" x14ac:dyDescent="0.2">
      <c r="A777" s="113"/>
      <c r="B777" s="200"/>
      <c r="C777" s="200"/>
      <c r="D777" s="201"/>
      <c r="E777" s="113"/>
      <c r="F777" s="113"/>
      <c r="G777" s="113"/>
      <c r="H777" s="113"/>
      <c r="I777" s="203"/>
      <c r="J777" s="203"/>
      <c r="K777" s="203"/>
      <c r="L777" s="203"/>
      <c r="M777" s="203"/>
      <c r="N777" s="204"/>
      <c r="O777" s="204"/>
      <c r="P777" s="201"/>
      <c r="Q777" s="201"/>
    </row>
    <row r="778" spans="1:17" x14ac:dyDescent="0.2">
      <c r="A778" s="113"/>
      <c r="B778" s="200"/>
      <c r="C778" s="200"/>
      <c r="D778" s="201"/>
      <c r="E778" s="113"/>
      <c r="F778" s="113"/>
      <c r="G778" s="113"/>
      <c r="H778" s="113"/>
      <c r="I778" s="203"/>
      <c r="J778" s="203"/>
      <c r="K778" s="203"/>
      <c r="L778" s="203"/>
      <c r="M778" s="203"/>
      <c r="N778" s="204"/>
      <c r="O778" s="204"/>
      <c r="P778" s="201"/>
      <c r="Q778" s="201"/>
    </row>
    <row r="779" spans="1:17" x14ac:dyDescent="0.2">
      <c r="A779" s="113"/>
      <c r="B779" s="200"/>
      <c r="C779" s="200"/>
      <c r="D779" s="201"/>
      <c r="E779" s="113"/>
      <c r="F779" s="113"/>
      <c r="G779" s="113"/>
      <c r="H779" s="113"/>
      <c r="I779" s="203"/>
      <c r="J779" s="203"/>
      <c r="K779" s="203"/>
      <c r="L779" s="203"/>
      <c r="M779" s="203"/>
      <c r="N779" s="204"/>
      <c r="O779" s="204"/>
      <c r="P779" s="201"/>
      <c r="Q779" s="201"/>
    </row>
    <row r="780" spans="1:17" x14ac:dyDescent="0.2">
      <c r="A780" s="113"/>
      <c r="B780" s="200"/>
      <c r="C780" s="200"/>
      <c r="D780" s="201"/>
      <c r="E780" s="113"/>
      <c r="F780" s="113"/>
      <c r="G780" s="113"/>
      <c r="H780" s="113"/>
      <c r="I780" s="203"/>
      <c r="J780" s="203"/>
      <c r="K780" s="203"/>
      <c r="L780" s="203"/>
      <c r="M780" s="203"/>
      <c r="N780" s="204"/>
      <c r="O780" s="204"/>
      <c r="P780" s="201"/>
      <c r="Q780" s="201"/>
    </row>
    <row r="781" spans="1:17" x14ac:dyDescent="0.2">
      <c r="A781" s="113"/>
      <c r="B781" s="200"/>
      <c r="C781" s="200"/>
      <c r="D781" s="201"/>
      <c r="E781" s="113"/>
      <c r="F781" s="113"/>
      <c r="G781" s="113"/>
      <c r="H781" s="113"/>
      <c r="I781" s="203"/>
      <c r="J781" s="203"/>
      <c r="K781" s="203"/>
      <c r="L781" s="203"/>
      <c r="M781" s="203"/>
      <c r="N781" s="204"/>
      <c r="O781" s="204"/>
      <c r="P781" s="201"/>
      <c r="Q781" s="201"/>
    </row>
    <row r="782" spans="1:17" x14ac:dyDescent="0.2">
      <c r="A782" s="113"/>
      <c r="B782" s="200"/>
      <c r="C782" s="200"/>
      <c r="D782" s="201"/>
      <c r="E782" s="113"/>
      <c r="F782" s="113"/>
      <c r="G782" s="113"/>
      <c r="H782" s="113"/>
      <c r="I782" s="203"/>
      <c r="J782" s="203"/>
      <c r="K782" s="203"/>
      <c r="L782" s="203"/>
      <c r="M782" s="203"/>
      <c r="N782" s="204"/>
      <c r="O782" s="204"/>
      <c r="P782" s="201"/>
      <c r="Q782" s="201"/>
    </row>
    <row r="783" spans="1:17" x14ac:dyDescent="0.2">
      <c r="A783" s="113"/>
      <c r="B783" s="200"/>
      <c r="C783" s="200"/>
      <c r="D783" s="201"/>
      <c r="E783" s="113"/>
      <c r="F783" s="113"/>
      <c r="G783" s="113"/>
      <c r="H783" s="113"/>
      <c r="I783" s="203"/>
      <c r="J783" s="203"/>
      <c r="K783" s="203"/>
      <c r="L783" s="203"/>
      <c r="M783" s="203"/>
      <c r="N783" s="204"/>
      <c r="O783" s="204"/>
      <c r="P783" s="201"/>
      <c r="Q783" s="201"/>
    </row>
    <row r="784" spans="1:17" x14ac:dyDescent="0.2">
      <c r="A784" s="113"/>
      <c r="B784" s="200"/>
      <c r="C784" s="200"/>
      <c r="D784" s="201"/>
      <c r="E784" s="113"/>
      <c r="F784" s="113"/>
      <c r="G784" s="113"/>
      <c r="H784" s="113"/>
      <c r="I784" s="203"/>
      <c r="J784" s="203"/>
      <c r="K784" s="203"/>
      <c r="L784" s="203"/>
      <c r="M784" s="203"/>
      <c r="N784" s="204"/>
      <c r="O784" s="204"/>
      <c r="P784" s="201"/>
      <c r="Q784" s="201"/>
    </row>
    <row r="785" spans="1:17" x14ac:dyDescent="0.2">
      <c r="A785" s="113"/>
      <c r="B785" s="200"/>
      <c r="C785" s="200"/>
      <c r="D785" s="201"/>
      <c r="E785" s="113"/>
      <c r="F785" s="113"/>
      <c r="G785" s="113"/>
      <c r="H785" s="113"/>
      <c r="I785" s="203"/>
      <c r="J785" s="203"/>
      <c r="K785" s="203"/>
      <c r="L785" s="203"/>
      <c r="M785" s="203"/>
      <c r="N785" s="204"/>
      <c r="O785" s="204"/>
      <c r="P785" s="201"/>
      <c r="Q785" s="201"/>
    </row>
    <row r="786" spans="1:17" x14ac:dyDescent="0.2">
      <c r="A786" s="113"/>
      <c r="B786" s="200"/>
      <c r="C786" s="200"/>
      <c r="D786" s="201"/>
      <c r="E786" s="113"/>
      <c r="F786" s="113"/>
      <c r="G786" s="113"/>
      <c r="H786" s="113"/>
      <c r="I786" s="203"/>
      <c r="J786" s="203"/>
      <c r="K786" s="203"/>
      <c r="L786" s="203"/>
      <c r="M786" s="203"/>
      <c r="N786" s="204"/>
      <c r="O786" s="204"/>
      <c r="P786" s="201"/>
      <c r="Q786" s="201"/>
    </row>
    <row r="787" spans="1:17" x14ac:dyDescent="0.2">
      <c r="A787" s="113"/>
      <c r="B787" s="200"/>
      <c r="C787" s="200"/>
      <c r="D787" s="201"/>
      <c r="E787" s="113"/>
      <c r="F787" s="113"/>
      <c r="G787" s="113"/>
      <c r="H787" s="113"/>
      <c r="I787" s="203"/>
      <c r="J787" s="203"/>
      <c r="K787" s="203"/>
      <c r="L787" s="203"/>
      <c r="M787" s="203"/>
      <c r="N787" s="204"/>
      <c r="O787" s="204"/>
      <c r="P787" s="201"/>
      <c r="Q787" s="201"/>
    </row>
    <row r="788" spans="1:17" x14ac:dyDescent="0.2">
      <c r="A788" s="113"/>
      <c r="B788" s="200"/>
      <c r="C788" s="200"/>
      <c r="D788" s="201"/>
      <c r="E788" s="113"/>
      <c r="F788" s="113"/>
      <c r="G788" s="113"/>
      <c r="H788" s="113"/>
      <c r="I788" s="203"/>
      <c r="J788" s="203"/>
      <c r="K788" s="203"/>
      <c r="L788" s="203"/>
      <c r="M788" s="203"/>
      <c r="N788" s="204"/>
      <c r="O788" s="204"/>
      <c r="P788" s="201"/>
      <c r="Q788" s="201"/>
    </row>
    <row r="789" spans="1:17" x14ac:dyDescent="0.2">
      <c r="A789" s="113"/>
      <c r="B789" s="200"/>
      <c r="C789" s="200"/>
      <c r="D789" s="201"/>
      <c r="E789" s="113"/>
      <c r="F789" s="113"/>
      <c r="G789" s="113"/>
      <c r="H789" s="113"/>
      <c r="I789" s="203"/>
      <c r="J789" s="203"/>
      <c r="K789" s="203"/>
      <c r="L789" s="203"/>
      <c r="M789" s="203"/>
      <c r="N789" s="204"/>
      <c r="O789" s="204"/>
      <c r="P789" s="201"/>
      <c r="Q789" s="201"/>
    </row>
    <row r="790" spans="1:17" x14ac:dyDescent="0.2">
      <c r="A790" s="113"/>
      <c r="B790" s="200"/>
      <c r="C790" s="200"/>
      <c r="D790" s="201"/>
      <c r="E790" s="113"/>
      <c r="F790" s="113"/>
      <c r="G790" s="113"/>
      <c r="H790" s="113"/>
      <c r="I790" s="203"/>
      <c r="J790" s="203"/>
      <c r="K790" s="203"/>
      <c r="L790" s="203"/>
      <c r="M790" s="203"/>
      <c r="N790" s="204"/>
      <c r="O790" s="204"/>
      <c r="P790" s="201"/>
      <c r="Q790" s="201"/>
    </row>
    <row r="791" spans="1:17" x14ac:dyDescent="0.2">
      <c r="A791" s="113"/>
      <c r="B791" s="200"/>
      <c r="C791" s="200"/>
      <c r="D791" s="201"/>
      <c r="E791" s="113"/>
      <c r="F791" s="113"/>
      <c r="G791" s="113"/>
      <c r="H791" s="113"/>
      <c r="I791" s="203"/>
      <c r="J791" s="203"/>
      <c r="K791" s="203"/>
      <c r="L791" s="203"/>
      <c r="M791" s="203"/>
      <c r="N791" s="204"/>
      <c r="O791" s="204"/>
      <c r="P791" s="201"/>
      <c r="Q791" s="201"/>
    </row>
    <row r="792" spans="1:17" x14ac:dyDescent="0.2">
      <c r="A792" s="113"/>
      <c r="B792" s="200"/>
      <c r="C792" s="200"/>
      <c r="D792" s="201"/>
      <c r="E792" s="113"/>
      <c r="F792" s="113"/>
      <c r="G792" s="113"/>
      <c r="H792" s="113"/>
      <c r="I792" s="203"/>
      <c r="J792" s="203"/>
      <c r="K792" s="203"/>
      <c r="L792" s="203"/>
      <c r="M792" s="203"/>
      <c r="N792" s="204"/>
      <c r="O792" s="204"/>
      <c r="P792" s="201"/>
      <c r="Q792" s="201"/>
    </row>
    <row r="793" spans="1:17" x14ac:dyDescent="0.2">
      <c r="A793" s="113"/>
      <c r="B793" s="200"/>
      <c r="C793" s="200"/>
      <c r="D793" s="201"/>
      <c r="E793" s="113"/>
      <c r="F793" s="113"/>
      <c r="G793" s="113"/>
      <c r="H793" s="113"/>
      <c r="I793" s="203"/>
      <c r="J793" s="203"/>
      <c r="K793" s="203"/>
      <c r="L793" s="203"/>
      <c r="M793" s="203"/>
      <c r="N793" s="204"/>
      <c r="O793" s="204"/>
      <c r="P793" s="201"/>
      <c r="Q793" s="201"/>
    </row>
    <row r="794" spans="1:17" x14ac:dyDescent="0.2">
      <c r="A794" s="113"/>
      <c r="B794" s="200"/>
      <c r="C794" s="200"/>
      <c r="D794" s="201"/>
      <c r="E794" s="113"/>
      <c r="F794" s="113"/>
      <c r="G794" s="113"/>
      <c r="H794" s="113"/>
      <c r="I794" s="203"/>
      <c r="J794" s="203"/>
      <c r="K794" s="203"/>
      <c r="L794" s="203"/>
      <c r="M794" s="203"/>
      <c r="N794" s="204"/>
      <c r="O794" s="204"/>
      <c r="P794" s="201"/>
      <c r="Q794" s="201"/>
    </row>
    <row r="795" spans="1:17" x14ac:dyDescent="0.2">
      <c r="A795" s="113"/>
      <c r="B795" s="200"/>
      <c r="C795" s="200"/>
      <c r="D795" s="201"/>
      <c r="E795" s="113"/>
      <c r="F795" s="113"/>
      <c r="G795" s="113"/>
      <c r="H795" s="113"/>
      <c r="I795" s="203"/>
      <c r="J795" s="203"/>
      <c r="K795" s="203"/>
      <c r="L795" s="203"/>
      <c r="M795" s="203"/>
      <c r="N795" s="204"/>
      <c r="O795" s="204"/>
      <c r="P795" s="201"/>
      <c r="Q795" s="201"/>
    </row>
    <row r="796" spans="1:17" x14ac:dyDescent="0.2">
      <c r="A796" s="113"/>
      <c r="B796" s="200"/>
      <c r="C796" s="200"/>
      <c r="D796" s="201"/>
      <c r="E796" s="113"/>
      <c r="F796" s="113"/>
      <c r="G796" s="113"/>
      <c r="H796" s="113"/>
      <c r="I796" s="203"/>
      <c r="J796" s="203"/>
      <c r="K796" s="203"/>
      <c r="L796" s="203"/>
      <c r="M796" s="203"/>
      <c r="N796" s="204"/>
      <c r="O796" s="204"/>
      <c r="P796" s="201"/>
      <c r="Q796" s="201"/>
    </row>
    <row r="797" spans="1:17" x14ac:dyDescent="0.2">
      <c r="A797" s="113"/>
      <c r="B797" s="200"/>
      <c r="C797" s="200"/>
      <c r="D797" s="201"/>
      <c r="E797" s="113"/>
      <c r="F797" s="113"/>
      <c r="G797" s="113"/>
      <c r="H797" s="113"/>
      <c r="I797" s="203"/>
      <c r="J797" s="203"/>
      <c r="K797" s="203"/>
      <c r="L797" s="203"/>
      <c r="M797" s="203"/>
      <c r="N797" s="204"/>
      <c r="O797" s="204"/>
      <c r="P797" s="201"/>
      <c r="Q797" s="201"/>
    </row>
    <row r="798" spans="1:17" x14ac:dyDescent="0.2">
      <c r="A798" s="113"/>
      <c r="B798" s="200"/>
      <c r="C798" s="200"/>
      <c r="D798" s="201"/>
      <c r="E798" s="113"/>
      <c r="F798" s="113"/>
      <c r="G798" s="113"/>
      <c r="H798" s="113"/>
      <c r="I798" s="203"/>
      <c r="J798" s="203"/>
      <c r="K798" s="203"/>
      <c r="L798" s="203"/>
      <c r="M798" s="203"/>
      <c r="N798" s="204"/>
      <c r="O798" s="204"/>
      <c r="P798" s="201"/>
      <c r="Q798" s="201"/>
    </row>
    <row r="799" spans="1:17" x14ac:dyDescent="0.2">
      <c r="A799" s="113"/>
      <c r="B799" s="200"/>
      <c r="C799" s="200"/>
      <c r="D799" s="201"/>
      <c r="E799" s="113"/>
      <c r="F799" s="113"/>
      <c r="G799" s="113"/>
      <c r="H799" s="113"/>
      <c r="I799" s="203"/>
      <c r="J799" s="203"/>
      <c r="K799" s="203"/>
      <c r="L799" s="203"/>
      <c r="M799" s="203"/>
      <c r="N799" s="204"/>
      <c r="O799" s="204"/>
      <c r="P799" s="201"/>
      <c r="Q799" s="201"/>
    </row>
    <row r="800" spans="1:17" x14ac:dyDescent="0.2">
      <c r="A800" s="113"/>
      <c r="B800" s="200"/>
      <c r="C800" s="200"/>
      <c r="D800" s="201"/>
      <c r="E800" s="113"/>
      <c r="F800" s="113"/>
      <c r="G800" s="113"/>
      <c r="H800" s="113"/>
      <c r="I800" s="203"/>
      <c r="J800" s="203"/>
      <c r="K800" s="203"/>
      <c r="L800" s="203"/>
      <c r="M800" s="203"/>
      <c r="N800" s="204"/>
      <c r="O800" s="204"/>
      <c r="P800" s="201"/>
      <c r="Q800" s="201"/>
    </row>
    <row r="801" spans="1:17" x14ac:dyDescent="0.2">
      <c r="A801" s="113"/>
      <c r="B801" s="200"/>
      <c r="C801" s="200"/>
      <c r="D801" s="201"/>
      <c r="E801" s="113"/>
      <c r="F801" s="113"/>
      <c r="G801" s="113"/>
      <c r="H801" s="113"/>
      <c r="I801" s="203"/>
      <c r="J801" s="203"/>
      <c r="K801" s="203"/>
      <c r="L801" s="203"/>
      <c r="M801" s="203"/>
      <c r="N801" s="204"/>
      <c r="O801" s="204"/>
      <c r="P801" s="201"/>
      <c r="Q801" s="201"/>
    </row>
    <row r="802" spans="1:17" x14ac:dyDescent="0.2">
      <c r="A802" s="113"/>
      <c r="B802" s="200"/>
      <c r="C802" s="200"/>
      <c r="D802" s="201"/>
      <c r="E802" s="113"/>
      <c r="F802" s="113"/>
      <c r="G802" s="113"/>
      <c r="H802" s="113"/>
      <c r="I802" s="203"/>
      <c r="J802" s="203"/>
      <c r="K802" s="203"/>
      <c r="L802" s="203"/>
      <c r="M802" s="203"/>
      <c r="N802" s="204"/>
      <c r="O802" s="204"/>
      <c r="P802" s="201"/>
      <c r="Q802" s="201"/>
    </row>
    <row r="803" spans="1:17" x14ac:dyDescent="0.2">
      <c r="A803" s="113"/>
      <c r="B803" s="200"/>
      <c r="C803" s="200"/>
      <c r="D803" s="201"/>
      <c r="E803" s="113"/>
      <c r="F803" s="113"/>
      <c r="G803" s="113"/>
      <c r="H803" s="113"/>
      <c r="I803" s="203"/>
      <c r="J803" s="203"/>
      <c r="K803" s="203"/>
      <c r="L803" s="203"/>
      <c r="M803" s="203"/>
      <c r="N803" s="204"/>
      <c r="O803" s="204"/>
      <c r="P803" s="201"/>
      <c r="Q803" s="201"/>
    </row>
    <row r="804" spans="1:17" x14ac:dyDescent="0.2">
      <c r="A804" s="113"/>
      <c r="B804" s="200"/>
      <c r="C804" s="200"/>
      <c r="D804" s="201"/>
      <c r="E804" s="113"/>
      <c r="F804" s="113"/>
      <c r="G804" s="113"/>
      <c r="H804" s="113"/>
      <c r="I804" s="203"/>
      <c r="J804" s="203"/>
      <c r="K804" s="203"/>
      <c r="L804" s="203"/>
      <c r="M804" s="203"/>
      <c r="N804" s="204"/>
      <c r="O804" s="204"/>
      <c r="P804" s="201"/>
      <c r="Q804" s="201"/>
    </row>
    <row r="805" spans="1:17" x14ac:dyDescent="0.2">
      <c r="A805" s="113"/>
      <c r="B805" s="200"/>
      <c r="C805" s="200"/>
      <c r="D805" s="201"/>
      <c r="E805" s="113"/>
      <c r="F805" s="113"/>
      <c r="G805" s="113"/>
      <c r="H805" s="113"/>
      <c r="I805" s="203"/>
      <c r="J805" s="203"/>
      <c r="K805" s="203"/>
      <c r="L805" s="203"/>
      <c r="M805" s="203"/>
      <c r="N805" s="204"/>
      <c r="O805" s="204"/>
      <c r="P805" s="201"/>
      <c r="Q805" s="201"/>
    </row>
    <row r="806" spans="1:17" x14ac:dyDescent="0.2">
      <c r="A806" s="113"/>
      <c r="B806" s="200"/>
      <c r="C806" s="200"/>
      <c r="D806" s="201"/>
      <c r="E806" s="113"/>
      <c r="F806" s="113"/>
      <c r="G806" s="113"/>
      <c r="H806" s="113"/>
      <c r="I806" s="203"/>
      <c r="J806" s="203"/>
      <c r="K806" s="203"/>
      <c r="L806" s="203"/>
      <c r="M806" s="203"/>
      <c r="N806" s="204"/>
      <c r="O806" s="204"/>
      <c r="P806" s="201"/>
      <c r="Q806" s="201"/>
    </row>
    <row r="807" spans="1:17" x14ac:dyDescent="0.2">
      <c r="A807" s="113"/>
      <c r="B807" s="200"/>
      <c r="C807" s="200"/>
      <c r="D807" s="201"/>
      <c r="E807" s="113"/>
      <c r="F807" s="113"/>
      <c r="G807" s="113"/>
      <c r="H807" s="113"/>
      <c r="I807" s="203"/>
      <c r="J807" s="203"/>
      <c r="K807" s="203"/>
      <c r="L807" s="203"/>
      <c r="M807" s="203"/>
      <c r="N807" s="204"/>
      <c r="O807" s="204"/>
      <c r="P807" s="201"/>
      <c r="Q807" s="201"/>
    </row>
    <row r="808" spans="1:17" x14ac:dyDescent="0.2">
      <c r="A808" s="113"/>
      <c r="B808" s="200"/>
      <c r="C808" s="200"/>
      <c r="D808" s="201"/>
      <c r="E808" s="113"/>
      <c r="F808" s="113"/>
      <c r="G808" s="113"/>
      <c r="H808" s="113"/>
      <c r="I808" s="203"/>
      <c r="J808" s="203"/>
      <c r="K808" s="203"/>
      <c r="L808" s="203"/>
      <c r="M808" s="203"/>
      <c r="N808" s="204"/>
      <c r="O808" s="204"/>
      <c r="P808" s="201"/>
      <c r="Q808" s="201"/>
    </row>
    <row r="809" spans="1:17" x14ac:dyDescent="0.2">
      <c r="A809" s="113"/>
      <c r="B809" s="200"/>
      <c r="C809" s="200"/>
      <c r="D809" s="201"/>
      <c r="E809" s="113"/>
      <c r="F809" s="113"/>
      <c r="G809" s="113"/>
      <c r="H809" s="113"/>
      <c r="I809" s="203"/>
      <c r="J809" s="203"/>
      <c r="K809" s="203"/>
      <c r="L809" s="203"/>
      <c r="M809" s="203"/>
      <c r="N809" s="204"/>
      <c r="O809" s="204"/>
      <c r="P809" s="201"/>
      <c r="Q809" s="201"/>
    </row>
    <row r="810" spans="1:17" x14ac:dyDescent="0.2">
      <c r="A810" s="113"/>
      <c r="B810" s="200"/>
      <c r="C810" s="200"/>
      <c r="D810" s="201"/>
      <c r="E810" s="113"/>
      <c r="F810" s="113"/>
      <c r="G810" s="113"/>
      <c r="H810" s="113"/>
      <c r="I810" s="203"/>
      <c r="J810" s="203"/>
      <c r="K810" s="203"/>
      <c r="L810" s="203"/>
      <c r="M810" s="203"/>
      <c r="N810" s="204"/>
      <c r="O810" s="204"/>
      <c r="P810" s="201"/>
      <c r="Q810" s="201"/>
    </row>
    <row r="811" spans="1:17" x14ac:dyDescent="0.2">
      <c r="A811" s="113"/>
      <c r="B811" s="200"/>
      <c r="C811" s="200"/>
      <c r="D811" s="201"/>
      <c r="E811" s="113"/>
      <c r="F811" s="113"/>
      <c r="G811" s="113"/>
      <c r="H811" s="113"/>
      <c r="I811" s="203"/>
      <c r="J811" s="203"/>
      <c r="K811" s="203"/>
      <c r="L811" s="203"/>
      <c r="M811" s="203"/>
      <c r="N811" s="204"/>
      <c r="O811" s="204"/>
      <c r="P811" s="201"/>
      <c r="Q811" s="201"/>
    </row>
    <row r="812" spans="1:17" x14ac:dyDescent="0.2">
      <c r="A812" s="113"/>
      <c r="B812" s="200"/>
      <c r="C812" s="200"/>
      <c r="D812" s="201"/>
      <c r="E812" s="113"/>
      <c r="F812" s="113"/>
      <c r="G812" s="113"/>
      <c r="H812" s="113"/>
      <c r="I812" s="203"/>
      <c r="J812" s="203"/>
      <c r="K812" s="203"/>
      <c r="L812" s="203"/>
      <c r="M812" s="203"/>
      <c r="N812" s="204"/>
      <c r="O812" s="204"/>
      <c r="P812" s="201"/>
      <c r="Q812" s="201"/>
    </row>
    <row r="813" spans="1:17" x14ac:dyDescent="0.2">
      <c r="A813" s="113"/>
      <c r="B813" s="200"/>
      <c r="C813" s="200"/>
      <c r="D813" s="201"/>
      <c r="E813" s="113"/>
      <c r="F813" s="113"/>
      <c r="G813" s="113"/>
      <c r="H813" s="113"/>
      <c r="I813" s="203"/>
      <c r="J813" s="203"/>
      <c r="K813" s="203"/>
      <c r="L813" s="203"/>
      <c r="M813" s="203"/>
      <c r="N813" s="204"/>
      <c r="O813" s="204"/>
      <c r="P813" s="201"/>
      <c r="Q813" s="201"/>
    </row>
    <row r="814" spans="1:17" x14ac:dyDescent="0.2">
      <c r="A814" s="113"/>
      <c r="B814" s="200"/>
      <c r="C814" s="200"/>
      <c r="D814" s="201"/>
      <c r="E814" s="113"/>
      <c r="F814" s="113"/>
      <c r="G814" s="113"/>
      <c r="H814" s="113"/>
      <c r="I814" s="203"/>
      <c r="J814" s="203"/>
      <c r="K814" s="203"/>
      <c r="L814" s="203"/>
      <c r="M814" s="203"/>
      <c r="N814" s="204"/>
      <c r="O814" s="204"/>
      <c r="P814" s="201"/>
      <c r="Q814" s="201"/>
    </row>
    <row r="815" spans="1:17" x14ac:dyDescent="0.2">
      <c r="A815" s="113"/>
      <c r="B815" s="200"/>
      <c r="C815" s="200"/>
      <c r="D815" s="201"/>
      <c r="E815" s="113"/>
      <c r="F815" s="113"/>
      <c r="G815" s="113"/>
      <c r="H815" s="113"/>
      <c r="I815" s="203"/>
      <c r="J815" s="203"/>
      <c r="K815" s="203"/>
      <c r="L815" s="203"/>
      <c r="M815" s="203"/>
      <c r="N815" s="204"/>
      <c r="O815" s="204"/>
      <c r="P815" s="201"/>
      <c r="Q815" s="201"/>
    </row>
    <row r="816" spans="1:17" x14ac:dyDescent="0.2">
      <c r="A816" s="113"/>
      <c r="B816" s="200"/>
      <c r="C816" s="200"/>
      <c r="D816" s="201"/>
      <c r="E816" s="113"/>
      <c r="F816" s="113"/>
      <c r="G816" s="113"/>
      <c r="H816" s="113"/>
      <c r="I816" s="203"/>
      <c r="J816" s="203"/>
      <c r="K816" s="203"/>
      <c r="L816" s="203"/>
      <c r="M816" s="203"/>
      <c r="N816" s="204"/>
      <c r="O816" s="204"/>
      <c r="P816" s="201"/>
      <c r="Q816" s="201"/>
    </row>
    <row r="817" spans="1:17" x14ac:dyDescent="0.2">
      <c r="A817" s="113"/>
      <c r="B817" s="200"/>
      <c r="C817" s="200"/>
      <c r="D817" s="201"/>
      <c r="E817" s="113"/>
      <c r="F817" s="113"/>
      <c r="G817" s="113"/>
      <c r="H817" s="113"/>
      <c r="I817" s="203"/>
      <c r="J817" s="203"/>
      <c r="K817" s="203"/>
      <c r="L817" s="203"/>
      <c r="M817" s="203"/>
      <c r="N817" s="204"/>
      <c r="O817" s="204"/>
      <c r="P817" s="201"/>
      <c r="Q817" s="201"/>
    </row>
    <row r="818" spans="1:17" x14ac:dyDescent="0.2">
      <c r="A818" s="113"/>
      <c r="B818" s="200"/>
      <c r="C818" s="200"/>
      <c r="D818" s="201"/>
      <c r="E818" s="113"/>
      <c r="F818" s="113"/>
      <c r="G818" s="113"/>
      <c r="H818" s="113"/>
      <c r="I818" s="203"/>
      <c r="J818" s="203"/>
      <c r="K818" s="203"/>
      <c r="L818" s="203"/>
      <c r="M818" s="203"/>
      <c r="N818" s="204"/>
      <c r="O818" s="204"/>
      <c r="P818" s="201"/>
      <c r="Q818" s="201"/>
    </row>
    <row r="819" spans="1:17" x14ac:dyDescent="0.2">
      <c r="A819" s="113"/>
      <c r="B819" s="200"/>
      <c r="C819" s="200"/>
      <c r="D819" s="201"/>
      <c r="E819" s="113"/>
      <c r="F819" s="113"/>
      <c r="G819" s="113"/>
      <c r="H819" s="113"/>
      <c r="I819" s="203"/>
      <c r="J819" s="203"/>
      <c r="K819" s="203"/>
      <c r="L819" s="203"/>
      <c r="M819" s="203"/>
      <c r="N819" s="204"/>
      <c r="O819" s="204"/>
      <c r="P819" s="201"/>
      <c r="Q819" s="201"/>
    </row>
    <row r="820" spans="1:17" x14ac:dyDescent="0.2">
      <c r="A820" s="113"/>
      <c r="B820" s="200"/>
      <c r="C820" s="200"/>
      <c r="D820" s="201"/>
      <c r="E820" s="113"/>
      <c r="F820" s="113"/>
      <c r="G820" s="113"/>
      <c r="H820" s="113"/>
      <c r="I820" s="203"/>
      <c r="J820" s="203"/>
      <c r="K820" s="203"/>
      <c r="L820" s="203"/>
      <c r="M820" s="203"/>
      <c r="N820" s="204"/>
      <c r="O820" s="204"/>
      <c r="P820" s="201"/>
      <c r="Q820" s="201"/>
    </row>
    <row r="821" spans="1:17" x14ac:dyDescent="0.2">
      <c r="A821" s="113"/>
      <c r="B821" s="200"/>
      <c r="C821" s="200"/>
      <c r="D821" s="201"/>
      <c r="E821" s="113"/>
      <c r="F821" s="113"/>
      <c r="G821" s="113"/>
      <c r="H821" s="113"/>
      <c r="I821" s="203"/>
      <c r="J821" s="203"/>
      <c r="K821" s="203"/>
      <c r="L821" s="203"/>
      <c r="M821" s="203"/>
      <c r="N821" s="204"/>
      <c r="O821" s="204"/>
      <c r="P821" s="201"/>
      <c r="Q821" s="201"/>
    </row>
    <row r="822" spans="1:17" x14ac:dyDescent="0.2">
      <c r="A822" s="113"/>
      <c r="B822" s="200"/>
      <c r="C822" s="200"/>
      <c r="D822" s="201"/>
      <c r="E822" s="113"/>
      <c r="F822" s="113"/>
      <c r="G822" s="113"/>
      <c r="H822" s="113"/>
      <c r="I822" s="203"/>
      <c r="J822" s="203"/>
      <c r="K822" s="203"/>
      <c r="L822" s="203"/>
      <c r="M822" s="203"/>
      <c r="N822" s="204"/>
      <c r="O822" s="204"/>
      <c r="P822" s="201"/>
      <c r="Q822" s="201"/>
    </row>
    <row r="823" spans="1:17" x14ac:dyDescent="0.2">
      <c r="A823" s="113"/>
      <c r="B823" s="200"/>
      <c r="C823" s="200"/>
      <c r="D823" s="201"/>
      <c r="E823" s="113"/>
      <c r="F823" s="113"/>
      <c r="G823" s="113"/>
      <c r="H823" s="113"/>
      <c r="I823" s="203"/>
      <c r="J823" s="203"/>
      <c r="K823" s="203"/>
      <c r="L823" s="203"/>
      <c r="M823" s="203"/>
      <c r="N823" s="204"/>
      <c r="O823" s="204"/>
      <c r="P823" s="201"/>
      <c r="Q823" s="201"/>
    </row>
    <row r="824" spans="1:17" x14ac:dyDescent="0.2">
      <c r="A824" s="113"/>
      <c r="B824" s="200"/>
      <c r="C824" s="200"/>
      <c r="D824" s="201"/>
      <c r="E824" s="113"/>
      <c r="F824" s="113"/>
      <c r="G824" s="113"/>
      <c r="H824" s="113"/>
      <c r="I824" s="203"/>
      <c r="J824" s="203"/>
      <c r="K824" s="203"/>
      <c r="L824" s="203"/>
      <c r="M824" s="203"/>
      <c r="N824" s="204"/>
      <c r="O824" s="204"/>
      <c r="P824" s="201"/>
      <c r="Q824" s="201"/>
    </row>
    <row r="825" spans="1:17" x14ac:dyDescent="0.2">
      <c r="A825" s="113"/>
      <c r="B825" s="200"/>
      <c r="C825" s="200"/>
      <c r="D825" s="201"/>
      <c r="E825" s="113"/>
      <c r="F825" s="113"/>
      <c r="G825" s="113"/>
      <c r="H825" s="113"/>
      <c r="I825" s="203"/>
      <c r="J825" s="203"/>
      <c r="K825" s="203"/>
      <c r="L825" s="203"/>
      <c r="M825" s="203"/>
      <c r="N825" s="204"/>
      <c r="O825" s="204"/>
      <c r="P825" s="201"/>
      <c r="Q825" s="201"/>
    </row>
    <row r="826" spans="1:17" x14ac:dyDescent="0.2">
      <c r="A826" s="113"/>
      <c r="B826" s="200"/>
      <c r="C826" s="200"/>
      <c r="D826" s="201"/>
      <c r="E826" s="113"/>
      <c r="F826" s="113"/>
      <c r="G826" s="113"/>
      <c r="H826" s="113"/>
      <c r="I826" s="203"/>
      <c r="J826" s="203"/>
      <c r="K826" s="203"/>
      <c r="L826" s="203"/>
      <c r="M826" s="203"/>
      <c r="N826" s="204"/>
      <c r="O826" s="204"/>
      <c r="P826" s="201"/>
      <c r="Q826" s="201"/>
    </row>
    <row r="827" spans="1:17" x14ac:dyDescent="0.2">
      <c r="A827" s="113"/>
      <c r="B827" s="200"/>
      <c r="C827" s="200"/>
      <c r="D827" s="201"/>
      <c r="E827" s="113"/>
      <c r="F827" s="113"/>
      <c r="G827" s="113"/>
      <c r="H827" s="113"/>
      <c r="I827" s="203"/>
      <c r="J827" s="203"/>
      <c r="K827" s="203"/>
      <c r="L827" s="203"/>
      <c r="M827" s="203"/>
      <c r="N827" s="204"/>
      <c r="O827" s="204"/>
      <c r="P827" s="201"/>
      <c r="Q827" s="201"/>
    </row>
    <row r="828" spans="1:17" x14ac:dyDescent="0.2">
      <c r="A828" s="113"/>
      <c r="B828" s="200"/>
      <c r="C828" s="200"/>
      <c r="D828" s="201"/>
      <c r="E828" s="113"/>
      <c r="F828" s="113"/>
      <c r="G828" s="113"/>
      <c r="H828" s="113"/>
      <c r="I828" s="203"/>
      <c r="J828" s="203"/>
      <c r="K828" s="203"/>
      <c r="L828" s="203"/>
      <c r="M828" s="203"/>
      <c r="N828" s="204"/>
      <c r="O828" s="204"/>
      <c r="P828" s="201"/>
      <c r="Q828" s="201"/>
    </row>
    <row r="829" spans="1:17" x14ac:dyDescent="0.2">
      <c r="A829" s="113"/>
      <c r="B829" s="200"/>
      <c r="C829" s="200"/>
      <c r="D829" s="201"/>
      <c r="E829" s="113"/>
      <c r="F829" s="113"/>
      <c r="G829" s="113"/>
      <c r="H829" s="113"/>
      <c r="I829" s="203"/>
      <c r="J829" s="203"/>
      <c r="K829" s="203"/>
      <c r="L829" s="203"/>
      <c r="M829" s="203"/>
      <c r="N829" s="204"/>
      <c r="O829" s="204"/>
      <c r="P829" s="201"/>
      <c r="Q829" s="201"/>
    </row>
    <row r="830" spans="1:17" x14ac:dyDescent="0.2">
      <c r="A830" s="113"/>
      <c r="B830" s="200"/>
      <c r="C830" s="200"/>
      <c r="D830" s="201"/>
      <c r="E830" s="113"/>
      <c r="F830" s="113"/>
      <c r="G830" s="113"/>
      <c r="H830" s="113"/>
      <c r="I830" s="203"/>
      <c r="J830" s="203"/>
      <c r="K830" s="203"/>
      <c r="L830" s="203"/>
      <c r="M830" s="203"/>
      <c r="N830" s="204"/>
      <c r="O830" s="204"/>
      <c r="P830" s="201"/>
      <c r="Q830" s="201"/>
    </row>
    <row r="831" spans="1:17" x14ac:dyDescent="0.2">
      <c r="A831" s="113"/>
      <c r="B831" s="200"/>
      <c r="C831" s="200"/>
      <c r="D831" s="201"/>
      <c r="E831" s="113"/>
      <c r="F831" s="113"/>
      <c r="G831" s="113"/>
      <c r="H831" s="113"/>
      <c r="I831" s="203"/>
      <c r="J831" s="203"/>
      <c r="K831" s="203"/>
      <c r="L831" s="203"/>
      <c r="M831" s="203"/>
      <c r="N831" s="204"/>
      <c r="O831" s="204"/>
      <c r="P831" s="201"/>
      <c r="Q831" s="201"/>
    </row>
    <row r="832" spans="1:17" x14ac:dyDescent="0.2">
      <c r="A832" s="113"/>
      <c r="B832" s="200"/>
      <c r="C832" s="200"/>
      <c r="D832" s="201"/>
      <c r="E832" s="113"/>
      <c r="F832" s="113"/>
      <c r="G832" s="113"/>
      <c r="H832" s="113"/>
      <c r="I832" s="203"/>
      <c r="J832" s="203"/>
      <c r="K832" s="203"/>
      <c r="L832" s="203"/>
      <c r="M832" s="203"/>
      <c r="N832" s="204"/>
      <c r="O832" s="204"/>
      <c r="P832" s="201"/>
      <c r="Q832" s="201"/>
    </row>
    <row r="833" spans="1:17" x14ac:dyDescent="0.2">
      <c r="A833" s="113"/>
      <c r="B833" s="200"/>
      <c r="C833" s="200"/>
      <c r="D833" s="201"/>
      <c r="E833" s="113"/>
      <c r="F833" s="113"/>
      <c r="G833" s="113"/>
      <c r="H833" s="113"/>
      <c r="I833" s="203"/>
      <c r="J833" s="203"/>
      <c r="K833" s="203"/>
      <c r="L833" s="203"/>
      <c r="M833" s="203"/>
      <c r="N833" s="204"/>
      <c r="O833" s="204"/>
      <c r="P833" s="201"/>
      <c r="Q833" s="201"/>
    </row>
    <row r="834" spans="1:17" x14ac:dyDescent="0.2">
      <c r="A834" s="113"/>
      <c r="B834" s="200"/>
      <c r="C834" s="200"/>
      <c r="D834" s="201"/>
      <c r="E834" s="113"/>
      <c r="F834" s="113"/>
      <c r="G834" s="113"/>
      <c r="H834" s="113"/>
      <c r="I834" s="203"/>
      <c r="J834" s="203"/>
      <c r="K834" s="203"/>
      <c r="L834" s="203"/>
      <c r="M834" s="203"/>
      <c r="N834" s="204"/>
      <c r="O834" s="204"/>
      <c r="P834" s="201"/>
      <c r="Q834" s="201"/>
    </row>
    <row r="835" spans="1:17" x14ac:dyDescent="0.2">
      <c r="A835" s="113"/>
      <c r="B835" s="200"/>
      <c r="C835" s="200"/>
      <c r="D835" s="201"/>
      <c r="E835" s="113"/>
      <c r="F835" s="113"/>
      <c r="G835" s="113"/>
      <c r="H835" s="113"/>
      <c r="I835" s="203"/>
      <c r="J835" s="203"/>
      <c r="K835" s="203"/>
      <c r="L835" s="203"/>
      <c r="M835" s="203"/>
      <c r="N835" s="204"/>
      <c r="O835" s="204"/>
      <c r="P835" s="201"/>
      <c r="Q835" s="201"/>
    </row>
    <row r="836" spans="1:17" x14ac:dyDescent="0.2">
      <c r="A836" s="113"/>
      <c r="B836" s="200"/>
      <c r="C836" s="200"/>
      <c r="D836" s="201"/>
      <c r="E836" s="113"/>
      <c r="F836" s="113"/>
      <c r="G836" s="113"/>
      <c r="H836" s="113"/>
      <c r="I836" s="203"/>
      <c r="J836" s="203"/>
      <c r="K836" s="203"/>
      <c r="L836" s="203"/>
      <c r="M836" s="203"/>
      <c r="N836" s="204"/>
      <c r="O836" s="204"/>
      <c r="P836" s="201"/>
      <c r="Q836" s="201"/>
    </row>
    <row r="837" spans="1:17" x14ac:dyDescent="0.2">
      <c r="A837" s="113"/>
      <c r="B837" s="200"/>
      <c r="C837" s="200"/>
      <c r="D837" s="201"/>
      <c r="E837" s="113"/>
      <c r="F837" s="113"/>
      <c r="G837" s="113"/>
      <c r="H837" s="113"/>
      <c r="I837" s="203"/>
      <c r="J837" s="203"/>
      <c r="K837" s="203"/>
      <c r="L837" s="203"/>
      <c r="M837" s="203"/>
      <c r="N837" s="204"/>
      <c r="O837" s="204"/>
      <c r="P837" s="201"/>
      <c r="Q837" s="201"/>
    </row>
    <row r="838" spans="1:17" x14ac:dyDescent="0.2">
      <c r="A838" s="113"/>
      <c r="B838" s="200"/>
      <c r="C838" s="200"/>
      <c r="D838" s="201"/>
      <c r="E838" s="113"/>
      <c r="F838" s="113"/>
      <c r="G838" s="113"/>
      <c r="H838" s="113"/>
      <c r="I838" s="203"/>
      <c r="J838" s="203"/>
      <c r="K838" s="203"/>
      <c r="L838" s="203"/>
      <c r="M838" s="203"/>
      <c r="N838" s="204"/>
      <c r="O838" s="204"/>
      <c r="P838" s="201"/>
      <c r="Q838" s="201"/>
    </row>
    <row r="839" spans="1:17" x14ac:dyDescent="0.2">
      <c r="A839" s="113"/>
      <c r="B839" s="200"/>
      <c r="C839" s="200"/>
      <c r="D839" s="201"/>
      <c r="E839" s="113"/>
      <c r="F839" s="113"/>
      <c r="G839" s="113"/>
      <c r="H839" s="113"/>
      <c r="I839" s="203"/>
      <c r="J839" s="203"/>
      <c r="K839" s="203"/>
      <c r="L839" s="203"/>
      <c r="M839" s="203"/>
      <c r="N839" s="204"/>
      <c r="O839" s="204"/>
      <c r="P839" s="201"/>
      <c r="Q839" s="201"/>
    </row>
    <row r="840" spans="1:17" x14ac:dyDescent="0.2">
      <c r="A840" s="113"/>
      <c r="B840" s="200"/>
      <c r="C840" s="200"/>
      <c r="D840" s="201"/>
      <c r="E840" s="113"/>
      <c r="F840" s="113"/>
      <c r="G840" s="113"/>
      <c r="H840" s="113"/>
      <c r="I840" s="203"/>
      <c r="J840" s="203"/>
      <c r="K840" s="203"/>
      <c r="L840" s="203"/>
      <c r="M840" s="203"/>
      <c r="N840" s="204"/>
      <c r="O840" s="204"/>
      <c r="P840" s="201"/>
      <c r="Q840" s="201"/>
    </row>
    <row r="841" spans="1:17" x14ac:dyDescent="0.2">
      <c r="A841" s="113"/>
      <c r="B841" s="200"/>
      <c r="C841" s="200"/>
      <c r="D841" s="201"/>
      <c r="E841" s="113"/>
      <c r="F841" s="113"/>
      <c r="G841" s="113"/>
      <c r="H841" s="113"/>
      <c r="I841" s="203"/>
      <c r="J841" s="203"/>
      <c r="K841" s="203"/>
      <c r="L841" s="203"/>
      <c r="M841" s="203"/>
      <c r="N841" s="204"/>
      <c r="O841" s="204"/>
      <c r="P841" s="201"/>
      <c r="Q841" s="201"/>
    </row>
    <row r="842" spans="1:17" x14ac:dyDescent="0.2">
      <c r="A842" s="113"/>
      <c r="B842" s="200"/>
      <c r="C842" s="200"/>
      <c r="D842" s="201"/>
      <c r="E842" s="113"/>
      <c r="F842" s="113"/>
      <c r="G842" s="113"/>
      <c r="H842" s="113"/>
      <c r="I842" s="203"/>
      <c r="J842" s="203"/>
      <c r="K842" s="203"/>
      <c r="L842" s="203"/>
      <c r="M842" s="203"/>
      <c r="N842" s="204"/>
      <c r="O842" s="204"/>
      <c r="P842" s="201"/>
      <c r="Q842" s="201"/>
    </row>
    <row r="843" spans="1:17" x14ac:dyDescent="0.2">
      <c r="A843" s="113"/>
      <c r="B843" s="200"/>
      <c r="C843" s="200"/>
      <c r="D843" s="201"/>
      <c r="E843" s="113"/>
      <c r="F843" s="113"/>
      <c r="G843" s="113"/>
      <c r="H843" s="113"/>
      <c r="I843" s="203"/>
      <c r="J843" s="203"/>
      <c r="K843" s="203"/>
      <c r="L843" s="203"/>
      <c r="M843" s="203"/>
      <c r="N843" s="204"/>
      <c r="O843" s="204"/>
      <c r="P843" s="201"/>
      <c r="Q843" s="201"/>
    </row>
    <row r="844" spans="1:17" x14ac:dyDescent="0.2">
      <c r="A844" s="113"/>
      <c r="B844" s="200"/>
      <c r="C844" s="200"/>
      <c r="D844" s="201"/>
      <c r="E844" s="113"/>
      <c r="F844" s="113"/>
      <c r="G844" s="113"/>
      <c r="H844" s="113"/>
      <c r="I844" s="203"/>
      <c r="J844" s="203"/>
      <c r="K844" s="203"/>
      <c r="L844" s="203"/>
      <c r="M844" s="203"/>
      <c r="N844" s="204"/>
      <c r="O844" s="204"/>
      <c r="P844" s="201"/>
      <c r="Q844" s="201"/>
    </row>
    <row r="845" spans="1:17" x14ac:dyDescent="0.2">
      <c r="A845" s="113"/>
      <c r="B845" s="200"/>
      <c r="C845" s="200"/>
      <c r="D845" s="201"/>
      <c r="E845" s="113"/>
      <c r="F845" s="113"/>
      <c r="G845" s="113"/>
      <c r="H845" s="113"/>
      <c r="I845" s="203"/>
      <c r="J845" s="203"/>
      <c r="K845" s="203"/>
      <c r="L845" s="203"/>
      <c r="M845" s="203"/>
      <c r="N845" s="204"/>
      <c r="O845" s="204"/>
      <c r="P845" s="201"/>
      <c r="Q845" s="201"/>
    </row>
    <row r="846" spans="1:17" x14ac:dyDescent="0.2">
      <c r="A846" s="113"/>
      <c r="B846" s="200"/>
      <c r="C846" s="200"/>
      <c r="D846" s="201"/>
      <c r="E846" s="113"/>
      <c r="F846" s="113"/>
      <c r="G846" s="113"/>
      <c r="H846" s="113"/>
      <c r="I846" s="203"/>
      <c r="J846" s="203"/>
      <c r="K846" s="203"/>
      <c r="L846" s="203"/>
      <c r="M846" s="203"/>
      <c r="N846" s="204"/>
      <c r="O846" s="204"/>
      <c r="P846" s="201"/>
      <c r="Q846" s="201"/>
    </row>
    <row r="847" spans="1:17" x14ac:dyDescent="0.2">
      <c r="A847" s="113"/>
      <c r="B847" s="200"/>
      <c r="C847" s="200"/>
      <c r="D847" s="201"/>
      <c r="E847" s="113"/>
      <c r="F847" s="113"/>
      <c r="G847" s="113"/>
      <c r="H847" s="113"/>
      <c r="I847" s="203"/>
      <c r="J847" s="203"/>
      <c r="K847" s="203"/>
      <c r="L847" s="203"/>
      <c r="M847" s="203"/>
      <c r="N847" s="204"/>
      <c r="O847" s="204"/>
      <c r="P847" s="201"/>
      <c r="Q847" s="201"/>
    </row>
    <row r="848" spans="1:17" x14ac:dyDescent="0.2">
      <c r="A848" s="113"/>
      <c r="B848" s="200"/>
      <c r="C848" s="200"/>
      <c r="D848" s="201"/>
      <c r="E848" s="113"/>
      <c r="F848" s="113"/>
      <c r="G848" s="113"/>
      <c r="H848" s="113"/>
      <c r="I848" s="203"/>
      <c r="J848" s="203"/>
      <c r="K848" s="203"/>
      <c r="L848" s="203"/>
      <c r="M848" s="203"/>
      <c r="N848" s="204"/>
      <c r="O848" s="204"/>
      <c r="P848" s="201"/>
      <c r="Q848" s="201"/>
    </row>
    <row r="849" spans="1:17" x14ac:dyDescent="0.2">
      <c r="A849" s="113"/>
      <c r="B849" s="200"/>
      <c r="C849" s="200"/>
      <c r="D849" s="201"/>
      <c r="E849" s="113"/>
      <c r="F849" s="113"/>
      <c r="G849" s="113"/>
      <c r="H849" s="113"/>
      <c r="I849" s="203"/>
      <c r="J849" s="203"/>
      <c r="K849" s="203"/>
      <c r="L849" s="203"/>
      <c r="M849" s="203"/>
      <c r="N849" s="204"/>
      <c r="O849" s="204"/>
      <c r="P849" s="201"/>
      <c r="Q849" s="201"/>
    </row>
    <row r="850" spans="1:17" x14ac:dyDescent="0.2">
      <c r="A850" s="113"/>
      <c r="B850" s="200"/>
      <c r="C850" s="200"/>
      <c r="D850" s="201"/>
      <c r="E850" s="113"/>
      <c r="F850" s="113"/>
      <c r="G850" s="113"/>
      <c r="H850" s="113"/>
      <c r="I850" s="203"/>
      <c r="J850" s="203"/>
      <c r="K850" s="203"/>
      <c r="L850" s="203"/>
      <c r="M850" s="203"/>
      <c r="N850" s="204"/>
      <c r="O850" s="204"/>
      <c r="P850" s="201"/>
      <c r="Q850" s="201"/>
    </row>
    <row r="851" spans="1:17" x14ac:dyDescent="0.2">
      <c r="A851" s="113"/>
      <c r="B851" s="200"/>
      <c r="C851" s="200"/>
      <c r="D851" s="201"/>
      <c r="E851" s="113"/>
      <c r="F851" s="113"/>
      <c r="G851" s="113"/>
      <c r="H851" s="113"/>
      <c r="I851" s="203"/>
      <c r="J851" s="203"/>
      <c r="K851" s="203"/>
      <c r="L851" s="203"/>
      <c r="M851" s="203"/>
      <c r="N851" s="204"/>
      <c r="O851" s="204"/>
      <c r="P851" s="201"/>
      <c r="Q851" s="201"/>
    </row>
    <row r="852" spans="1:17" x14ac:dyDescent="0.2">
      <c r="A852" s="113"/>
      <c r="B852" s="200"/>
      <c r="C852" s="200"/>
      <c r="D852" s="201"/>
      <c r="E852" s="113"/>
      <c r="F852" s="113"/>
      <c r="G852" s="113"/>
      <c r="H852" s="113"/>
      <c r="I852" s="203"/>
      <c r="J852" s="203"/>
      <c r="K852" s="203"/>
      <c r="L852" s="203"/>
      <c r="M852" s="203"/>
      <c r="N852" s="204"/>
      <c r="O852" s="204"/>
      <c r="P852" s="201"/>
      <c r="Q852" s="201"/>
    </row>
    <row r="853" spans="1:17" x14ac:dyDescent="0.2">
      <c r="A853" s="113"/>
      <c r="B853" s="200"/>
      <c r="C853" s="200"/>
      <c r="D853" s="201"/>
      <c r="E853" s="113"/>
      <c r="F853" s="113"/>
      <c r="G853" s="113"/>
      <c r="H853" s="113"/>
      <c r="I853" s="203"/>
      <c r="J853" s="203"/>
      <c r="K853" s="203"/>
      <c r="L853" s="203"/>
      <c r="M853" s="203"/>
      <c r="N853" s="204"/>
      <c r="O853" s="204"/>
      <c r="P853" s="201"/>
      <c r="Q853" s="201"/>
    </row>
    <row r="854" spans="1:17" x14ac:dyDescent="0.2">
      <c r="A854" s="113"/>
      <c r="B854" s="200"/>
      <c r="C854" s="200"/>
      <c r="D854" s="201"/>
      <c r="E854" s="113"/>
      <c r="F854" s="113"/>
      <c r="G854" s="113"/>
      <c r="H854" s="113"/>
      <c r="I854" s="203"/>
      <c r="J854" s="203"/>
      <c r="K854" s="203"/>
      <c r="L854" s="203"/>
      <c r="M854" s="203"/>
      <c r="N854" s="204"/>
      <c r="O854" s="204"/>
      <c r="P854" s="201"/>
      <c r="Q854" s="201"/>
    </row>
    <row r="855" spans="1:17" x14ac:dyDescent="0.2">
      <c r="A855" s="113"/>
      <c r="B855" s="200"/>
      <c r="C855" s="200"/>
      <c r="D855" s="201"/>
      <c r="E855" s="113"/>
      <c r="F855" s="113"/>
      <c r="G855" s="113"/>
      <c r="H855" s="113"/>
      <c r="I855" s="203"/>
      <c r="J855" s="203"/>
      <c r="K855" s="203"/>
      <c r="L855" s="203"/>
      <c r="M855" s="203"/>
      <c r="N855" s="204"/>
      <c r="O855" s="204"/>
      <c r="P855" s="201"/>
      <c r="Q855" s="201"/>
    </row>
    <row r="856" spans="1:17" x14ac:dyDescent="0.2">
      <c r="A856" s="113"/>
      <c r="B856" s="200"/>
      <c r="C856" s="200"/>
      <c r="D856" s="201"/>
      <c r="E856" s="113"/>
      <c r="F856" s="113"/>
      <c r="G856" s="113"/>
      <c r="H856" s="113"/>
      <c r="I856" s="203"/>
      <c r="J856" s="203"/>
      <c r="K856" s="203"/>
      <c r="L856" s="203"/>
      <c r="M856" s="203"/>
      <c r="N856" s="204"/>
      <c r="O856" s="204"/>
      <c r="P856" s="201"/>
      <c r="Q856" s="201"/>
    </row>
    <row r="857" spans="1:17" x14ac:dyDescent="0.2">
      <c r="A857" s="113"/>
      <c r="B857" s="200"/>
      <c r="C857" s="200"/>
      <c r="D857" s="201"/>
      <c r="E857" s="113"/>
      <c r="F857" s="113"/>
      <c r="G857" s="113"/>
      <c r="H857" s="113"/>
      <c r="I857" s="203"/>
      <c r="J857" s="203"/>
      <c r="K857" s="203"/>
      <c r="L857" s="203"/>
      <c r="M857" s="203"/>
      <c r="N857" s="204"/>
      <c r="O857" s="204"/>
      <c r="P857" s="201"/>
      <c r="Q857" s="201"/>
    </row>
    <row r="858" spans="1:17" x14ac:dyDescent="0.2">
      <c r="A858" s="113"/>
      <c r="B858" s="200"/>
      <c r="C858" s="200"/>
      <c r="D858" s="201"/>
      <c r="E858" s="113"/>
      <c r="F858" s="113"/>
      <c r="G858" s="113"/>
      <c r="H858" s="113"/>
      <c r="I858" s="203"/>
      <c r="J858" s="203"/>
      <c r="K858" s="203"/>
      <c r="L858" s="203"/>
      <c r="M858" s="203"/>
      <c r="N858" s="204"/>
      <c r="O858" s="204"/>
      <c r="P858" s="201"/>
      <c r="Q858" s="201"/>
    </row>
    <row r="859" spans="1:17" x14ac:dyDescent="0.2">
      <c r="A859" s="113"/>
      <c r="B859" s="200"/>
      <c r="C859" s="200"/>
      <c r="D859" s="201"/>
      <c r="E859" s="113"/>
      <c r="F859" s="113"/>
      <c r="G859" s="113"/>
      <c r="H859" s="113"/>
      <c r="I859" s="203"/>
      <c r="J859" s="203"/>
      <c r="K859" s="203"/>
      <c r="L859" s="203"/>
      <c r="M859" s="203"/>
      <c r="N859" s="204"/>
      <c r="O859" s="204"/>
      <c r="P859" s="201"/>
      <c r="Q859" s="201"/>
    </row>
    <row r="860" spans="1:17" x14ac:dyDescent="0.2">
      <c r="A860" s="113"/>
      <c r="B860" s="200"/>
      <c r="C860" s="200"/>
      <c r="D860" s="201"/>
      <c r="E860" s="113"/>
      <c r="F860" s="113"/>
      <c r="G860" s="113"/>
      <c r="H860" s="113"/>
      <c r="I860" s="203"/>
      <c r="J860" s="203"/>
      <c r="K860" s="203"/>
      <c r="L860" s="203"/>
      <c r="M860" s="203"/>
      <c r="N860" s="204"/>
      <c r="O860" s="204"/>
      <c r="P860" s="201"/>
      <c r="Q860" s="201"/>
    </row>
    <row r="861" spans="1:17" x14ac:dyDescent="0.2">
      <c r="A861" s="113"/>
      <c r="B861" s="200"/>
      <c r="C861" s="200"/>
      <c r="D861" s="201"/>
      <c r="E861" s="113"/>
      <c r="F861" s="113"/>
      <c r="G861" s="113"/>
      <c r="H861" s="113"/>
      <c r="I861" s="203"/>
      <c r="J861" s="203"/>
      <c r="K861" s="203"/>
      <c r="L861" s="203"/>
      <c r="M861" s="203"/>
      <c r="N861" s="204"/>
      <c r="O861" s="204"/>
      <c r="P861" s="201"/>
      <c r="Q861" s="201"/>
    </row>
    <row r="862" spans="1:17" x14ac:dyDescent="0.2">
      <c r="A862" s="113"/>
      <c r="B862" s="200"/>
      <c r="C862" s="200"/>
      <c r="D862" s="201"/>
      <c r="E862" s="113"/>
      <c r="F862" s="113"/>
      <c r="G862" s="113"/>
      <c r="H862" s="113"/>
      <c r="I862" s="203"/>
      <c r="J862" s="203"/>
      <c r="K862" s="203"/>
      <c r="L862" s="203"/>
      <c r="M862" s="203"/>
      <c r="N862" s="204"/>
      <c r="O862" s="204"/>
      <c r="P862" s="201"/>
      <c r="Q862" s="201"/>
    </row>
    <row r="863" spans="1:17" x14ac:dyDescent="0.2">
      <c r="A863" s="113"/>
      <c r="B863" s="200"/>
      <c r="C863" s="200"/>
      <c r="D863" s="201"/>
      <c r="E863" s="113"/>
      <c r="F863" s="113"/>
      <c r="G863" s="113"/>
      <c r="H863" s="113"/>
      <c r="I863" s="203"/>
      <c r="J863" s="203"/>
      <c r="K863" s="203"/>
      <c r="L863" s="203"/>
      <c r="M863" s="203"/>
      <c r="N863" s="204"/>
      <c r="O863" s="204"/>
      <c r="P863" s="201"/>
      <c r="Q863" s="201"/>
    </row>
    <row r="864" spans="1:17" x14ac:dyDescent="0.2">
      <c r="A864" s="113"/>
      <c r="B864" s="200"/>
      <c r="C864" s="200"/>
      <c r="D864" s="201"/>
      <c r="E864" s="113"/>
      <c r="F864" s="113"/>
      <c r="G864" s="113"/>
      <c r="H864" s="113"/>
      <c r="I864" s="203"/>
      <c r="J864" s="203"/>
      <c r="K864" s="203"/>
      <c r="L864" s="203"/>
      <c r="M864" s="203"/>
      <c r="N864" s="204"/>
      <c r="O864" s="204"/>
      <c r="P864" s="201"/>
      <c r="Q864" s="201"/>
    </row>
    <row r="865" spans="1:17" x14ac:dyDescent="0.2">
      <c r="A865" s="113"/>
      <c r="B865" s="200"/>
      <c r="C865" s="200"/>
      <c r="D865" s="201"/>
      <c r="E865" s="113"/>
      <c r="F865" s="113"/>
      <c r="G865" s="113"/>
      <c r="H865" s="113"/>
      <c r="I865" s="203"/>
      <c r="J865" s="203"/>
      <c r="K865" s="203"/>
      <c r="L865" s="203"/>
      <c r="M865" s="203"/>
      <c r="N865" s="204"/>
      <c r="O865" s="204"/>
      <c r="P865" s="201"/>
      <c r="Q865" s="201"/>
    </row>
    <row r="866" spans="1:17" x14ac:dyDescent="0.2">
      <c r="A866" s="113"/>
      <c r="B866" s="200"/>
      <c r="C866" s="200"/>
      <c r="D866" s="201"/>
      <c r="E866" s="113"/>
      <c r="F866" s="113"/>
      <c r="G866" s="113"/>
      <c r="H866" s="113"/>
      <c r="I866" s="203"/>
      <c r="J866" s="203"/>
      <c r="K866" s="203"/>
      <c r="L866" s="203"/>
      <c r="M866" s="203"/>
      <c r="N866" s="204"/>
      <c r="O866" s="204"/>
      <c r="P866" s="201"/>
      <c r="Q866" s="201"/>
    </row>
    <row r="867" spans="1:17" x14ac:dyDescent="0.2">
      <c r="A867" s="113"/>
      <c r="B867" s="200"/>
      <c r="C867" s="200"/>
      <c r="D867" s="201"/>
      <c r="E867" s="113"/>
      <c r="F867" s="113"/>
      <c r="G867" s="113"/>
      <c r="H867" s="113"/>
      <c r="I867" s="203"/>
      <c r="J867" s="203"/>
      <c r="K867" s="203"/>
      <c r="L867" s="203"/>
      <c r="M867" s="203"/>
      <c r="N867" s="204"/>
      <c r="O867" s="204"/>
      <c r="P867" s="201"/>
      <c r="Q867" s="201"/>
    </row>
    <row r="868" spans="1:17" x14ac:dyDescent="0.2">
      <c r="A868" s="113"/>
      <c r="B868" s="200"/>
      <c r="C868" s="200"/>
      <c r="D868" s="201"/>
      <c r="E868" s="113"/>
      <c r="F868" s="113"/>
      <c r="G868" s="113"/>
      <c r="H868" s="113"/>
      <c r="I868" s="203"/>
      <c r="J868" s="203"/>
      <c r="K868" s="203"/>
      <c r="L868" s="203"/>
      <c r="M868" s="203"/>
      <c r="N868" s="204"/>
      <c r="O868" s="204"/>
      <c r="P868" s="201"/>
      <c r="Q868" s="201"/>
    </row>
    <row r="869" spans="1:17" x14ac:dyDescent="0.2">
      <c r="A869" s="113"/>
      <c r="B869" s="200"/>
      <c r="C869" s="200"/>
      <c r="D869" s="201"/>
      <c r="E869" s="113"/>
      <c r="F869" s="113"/>
      <c r="G869" s="113"/>
      <c r="H869" s="113"/>
      <c r="I869" s="203"/>
      <c r="J869" s="203"/>
      <c r="K869" s="203"/>
      <c r="L869" s="203"/>
      <c r="M869" s="203"/>
      <c r="N869" s="204"/>
      <c r="O869" s="204"/>
      <c r="P869" s="201"/>
      <c r="Q869" s="201"/>
    </row>
    <row r="870" spans="1:17" x14ac:dyDescent="0.2">
      <c r="A870" s="113"/>
      <c r="B870" s="200"/>
      <c r="C870" s="200"/>
      <c r="D870" s="201"/>
      <c r="E870" s="113"/>
      <c r="F870" s="113"/>
      <c r="G870" s="113"/>
      <c r="H870" s="113"/>
      <c r="I870" s="203"/>
      <c r="J870" s="203"/>
      <c r="K870" s="203"/>
      <c r="L870" s="203"/>
      <c r="M870" s="203"/>
      <c r="N870" s="204"/>
      <c r="O870" s="204"/>
      <c r="P870" s="201"/>
      <c r="Q870" s="201"/>
    </row>
    <row r="871" spans="1:17" x14ac:dyDescent="0.2">
      <c r="A871" s="113"/>
      <c r="B871" s="200"/>
      <c r="C871" s="200"/>
      <c r="D871" s="201"/>
      <c r="E871" s="113"/>
      <c r="F871" s="113"/>
      <c r="G871" s="113"/>
      <c r="H871" s="113"/>
      <c r="I871" s="203"/>
      <c r="J871" s="203"/>
      <c r="K871" s="203"/>
      <c r="L871" s="203"/>
      <c r="M871" s="203"/>
      <c r="N871" s="204"/>
      <c r="O871" s="204"/>
      <c r="P871" s="201"/>
      <c r="Q871" s="201"/>
    </row>
    <row r="872" spans="1:17" x14ac:dyDescent="0.2">
      <c r="A872" s="113"/>
      <c r="B872" s="200"/>
      <c r="C872" s="200"/>
      <c r="D872" s="201"/>
      <c r="E872" s="113"/>
      <c r="F872" s="113"/>
      <c r="G872" s="113"/>
      <c r="H872" s="113"/>
      <c r="I872" s="203"/>
      <c r="J872" s="203"/>
      <c r="K872" s="203"/>
      <c r="L872" s="203"/>
      <c r="M872" s="203"/>
      <c r="N872" s="204"/>
      <c r="O872" s="204"/>
      <c r="P872" s="201"/>
      <c r="Q872" s="201"/>
    </row>
    <row r="873" spans="1:17" x14ac:dyDescent="0.2">
      <c r="A873" s="113"/>
      <c r="B873" s="200"/>
      <c r="C873" s="200"/>
      <c r="D873" s="201"/>
      <c r="E873" s="113"/>
      <c r="F873" s="113"/>
      <c r="G873" s="113"/>
      <c r="H873" s="113"/>
      <c r="I873" s="203"/>
      <c r="J873" s="203"/>
      <c r="K873" s="203"/>
      <c r="L873" s="203"/>
      <c r="M873" s="203"/>
      <c r="N873" s="204"/>
      <c r="O873" s="204"/>
      <c r="P873" s="201"/>
      <c r="Q873" s="201"/>
    </row>
    <row r="874" spans="1:17" x14ac:dyDescent="0.2">
      <c r="A874" s="113"/>
      <c r="B874" s="200"/>
      <c r="C874" s="200"/>
      <c r="D874" s="201"/>
      <c r="E874" s="113"/>
      <c r="F874" s="113"/>
      <c r="G874" s="113"/>
      <c r="H874" s="113"/>
      <c r="I874" s="203"/>
      <c r="J874" s="203"/>
      <c r="K874" s="203"/>
      <c r="L874" s="203"/>
      <c r="M874" s="203"/>
      <c r="N874" s="204"/>
      <c r="O874" s="204"/>
      <c r="P874" s="201"/>
      <c r="Q874" s="201"/>
    </row>
    <row r="875" spans="1:17" x14ac:dyDescent="0.2">
      <c r="A875" s="113"/>
      <c r="B875" s="200"/>
      <c r="C875" s="200"/>
      <c r="D875" s="201"/>
      <c r="E875" s="113"/>
      <c r="F875" s="113"/>
      <c r="G875" s="113"/>
      <c r="H875" s="113"/>
      <c r="I875" s="203"/>
      <c r="J875" s="203"/>
      <c r="K875" s="203"/>
      <c r="L875" s="203"/>
      <c r="M875" s="203"/>
      <c r="N875" s="204"/>
      <c r="O875" s="204"/>
      <c r="P875" s="201"/>
      <c r="Q875" s="201"/>
    </row>
    <row r="876" spans="1:17" x14ac:dyDescent="0.2">
      <c r="A876" s="113"/>
      <c r="B876" s="200"/>
      <c r="C876" s="200"/>
      <c r="D876" s="201"/>
      <c r="E876" s="113"/>
      <c r="F876" s="113"/>
      <c r="G876" s="113"/>
      <c r="H876" s="113"/>
      <c r="I876" s="203"/>
      <c r="J876" s="203"/>
      <c r="K876" s="203"/>
      <c r="L876" s="203"/>
      <c r="M876" s="203"/>
      <c r="N876" s="204"/>
      <c r="O876" s="204"/>
      <c r="P876" s="201"/>
      <c r="Q876" s="201"/>
    </row>
    <row r="877" spans="1:17" x14ac:dyDescent="0.2">
      <c r="A877" s="113"/>
      <c r="B877" s="200"/>
      <c r="C877" s="200"/>
      <c r="D877" s="201"/>
      <c r="E877" s="113"/>
      <c r="F877" s="113"/>
      <c r="G877" s="113"/>
      <c r="H877" s="113"/>
      <c r="I877" s="203"/>
      <c r="J877" s="203"/>
      <c r="K877" s="203"/>
      <c r="L877" s="203"/>
      <c r="M877" s="203"/>
      <c r="N877" s="204"/>
      <c r="O877" s="204"/>
      <c r="P877" s="201"/>
      <c r="Q877" s="201"/>
    </row>
    <row r="878" spans="1:17" x14ac:dyDescent="0.2">
      <c r="A878" s="113"/>
      <c r="B878" s="200"/>
      <c r="C878" s="200"/>
      <c r="D878" s="201"/>
      <c r="E878" s="113"/>
      <c r="F878" s="113"/>
      <c r="G878" s="113"/>
      <c r="H878" s="113"/>
      <c r="I878" s="203"/>
      <c r="J878" s="203"/>
      <c r="K878" s="203"/>
      <c r="L878" s="203"/>
      <c r="M878" s="203"/>
      <c r="N878" s="204"/>
      <c r="O878" s="204"/>
      <c r="P878" s="201"/>
      <c r="Q878" s="201"/>
    </row>
    <row r="879" spans="1:17" x14ac:dyDescent="0.2">
      <c r="A879" s="113"/>
      <c r="B879" s="200"/>
      <c r="C879" s="200"/>
      <c r="D879" s="201"/>
      <c r="E879" s="113"/>
      <c r="F879" s="113"/>
      <c r="G879" s="113"/>
      <c r="H879" s="113"/>
      <c r="I879" s="203"/>
      <c r="J879" s="203"/>
      <c r="K879" s="203"/>
      <c r="L879" s="203"/>
      <c r="M879" s="203"/>
      <c r="N879" s="204"/>
      <c r="O879" s="204"/>
      <c r="P879" s="201"/>
      <c r="Q879" s="201"/>
    </row>
    <row r="880" spans="1:17" x14ac:dyDescent="0.2">
      <c r="A880" s="113"/>
      <c r="B880" s="200"/>
      <c r="C880" s="200"/>
      <c r="D880" s="201"/>
      <c r="E880" s="113"/>
      <c r="F880" s="113"/>
      <c r="G880" s="113"/>
      <c r="H880" s="113"/>
      <c r="I880" s="203"/>
      <c r="J880" s="203"/>
      <c r="K880" s="203"/>
      <c r="L880" s="203"/>
      <c r="M880" s="203"/>
      <c r="N880" s="204"/>
      <c r="O880" s="204"/>
      <c r="P880" s="201"/>
      <c r="Q880" s="201"/>
    </row>
    <row r="881" spans="1:17" x14ac:dyDescent="0.2">
      <c r="A881" s="113"/>
      <c r="B881" s="200"/>
      <c r="C881" s="200"/>
      <c r="D881" s="201"/>
      <c r="E881" s="113"/>
      <c r="F881" s="113"/>
      <c r="G881" s="113"/>
      <c r="H881" s="113"/>
      <c r="I881" s="203"/>
      <c r="J881" s="203"/>
      <c r="K881" s="203"/>
      <c r="L881" s="203"/>
      <c r="M881" s="203"/>
      <c r="N881" s="204"/>
      <c r="O881" s="204"/>
      <c r="P881" s="201"/>
      <c r="Q881" s="201"/>
    </row>
    <row r="882" spans="1:17" x14ac:dyDescent="0.2">
      <c r="A882" s="113"/>
      <c r="B882" s="200"/>
      <c r="C882" s="200"/>
      <c r="D882" s="201"/>
      <c r="E882" s="113"/>
      <c r="F882" s="113"/>
      <c r="G882" s="113"/>
      <c r="H882" s="113"/>
      <c r="I882" s="203"/>
      <c r="J882" s="203"/>
      <c r="K882" s="203"/>
      <c r="L882" s="203"/>
      <c r="M882" s="203"/>
      <c r="N882" s="204"/>
      <c r="O882" s="204"/>
      <c r="P882" s="201"/>
      <c r="Q882" s="201"/>
    </row>
    <row r="883" spans="1:17" x14ac:dyDescent="0.2">
      <c r="A883" s="113"/>
      <c r="B883" s="200"/>
      <c r="C883" s="200"/>
      <c r="D883" s="201"/>
      <c r="E883" s="113"/>
      <c r="F883" s="113"/>
      <c r="G883" s="113"/>
      <c r="H883" s="113"/>
      <c r="I883" s="203"/>
      <c r="J883" s="203"/>
      <c r="K883" s="203"/>
      <c r="L883" s="203"/>
      <c r="M883" s="203"/>
      <c r="N883" s="204"/>
      <c r="O883" s="204"/>
      <c r="P883" s="201"/>
      <c r="Q883" s="201"/>
    </row>
    <row r="884" spans="1:17" x14ac:dyDescent="0.2">
      <c r="A884" s="113"/>
      <c r="B884" s="200"/>
      <c r="C884" s="200"/>
      <c r="D884" s="201"/>
      <c r="E884" s="113"/>
      <c r="F884" s="113"/>
      <c r="G884" s="113"/>
      <c r="H884" s="113"/>
      <c r="I884" s="203"/>
      <c r="J884" s="203"/>
      <c r="K884" s="203"/>
      <c r="L884" s="203"/>
      <c r="M884" s="203"/>
      <c r="N884" s="204"/>
      <c r="O884" s="204"/>
      <c r="P884" s="201"/>
      <c r="Q884" s="201"/>
    </row>
    <row r="885" spans="1:17" x14ac:dyDescent="0.2">
      <c r="A885" s="113"/>
      <c r="B885" s="200"/>
      <c r="C885" s="200"/>
      <c r="D885" s="201"/>
      <c r="E885" s="113"/>
      <c r="F885" s="113"/>
      <c r="G885" s="113"/>
      <c r="H885" s="113"/>
      <c r="I885" s="203"/>
      <c r="J885" s="203"/>
      <c r="K885" s="203"/>
      <c r="L885" s="203"/>
      <c r="M885" s="203"/>
      <c r="N885" s="204"/>
      <c r="O885" s="204"/>
      <c r="P885" s="201"/>
      <c r="Q885" s="201"/>
    </row>
    <row r="886" spans="1:17" x14ac:dyDescent="0.2">
      <c r="A886" s="113"/>
      <c r="B886" s="200"/>
      <c r="C886" s="200"/>
      <c r="D886" s="201"/>
      <c r="E886" s="113"/>
      <c r="F886" s="113"/>
      <c r="G886" s="113"/>
      <c r="H886" s="113"/>
      <c r="I886" s="203"/>
      <c r="J886" s="203"/>
      <c r="K886" s="203"/>
      <c r="L886" s="203"/>
      <c r="M886" s="203"/>
      <c r="N886" s="204"/>
      <c r="O886" s="204"/>
      <c r="P886" s="201"/>
      <c r="Q886" s="201"/>
    </row>
    <row r="887" spans="1:17" x14ac:dyDescent="0.2">
      <c r="A887" s="113"/>
      <c r="B887" s="200"/>
      <c r="C887" s="200"/>
      <c r="D887" s="201"/>
      <c r="E887" s="113"/>
      <c r="F887" s="113"/>
      <c r="G887" s="113"/>
      <c r="H887" s="113"/>
      <c r="I887" s="203"/>
      <c r="J887" s="203"/>
      <c r="K887" s="203"/>
      <c r="L887" s="203"/>
      <c r="M887" s="203"/>
      <c r="N887" s="204"/>
      <c r="O887" s="204"/>
      <c r="P887" s="201"/>
      <c r="Q887" s="201"/>
    </row>
    <row r="888" spans="1:17" x14ac:dyDescent="0.2">
      <c r="A888" s="113"/>
      <c r="B888" s="200"/>
      <c r="C888" s="200"/>
      <c r="D888" s="201"/>
      <c r="E888" s="113"/>
      <c r="F888" s="113"/>
      <c r="G888" s="113"/>
      <c r="H888" s="113"/>
      <c r="I888" s="203"/>
      <c r="J888" s="203"/>
      <c r="K888" s="203"/>
      <c r="L888" s="203"/>
      <c r="M888" s="203"/>
      <c r="N888" s="204"/>
      <c r="O888" s="204"/>
      <c r="P888" s="201"/>
      <c r="Q888" s="201"/>
    </row>
    <row r="889" spans="1:17" x14ac:dyDescent="0.2">
      <c r="A889" s="113"/>
      <c r="B889" s="200"/>
      <c r="C889" s="200"/>
      <c r="D889" s="201"/>
      <c r="E889" s="113"/>
      <c r="F889" s="113"/>
      <c r="G889" s="113"/>
      <c r="H889" s="113"/>
      <c r="I889" s="203"/>
      <c r="J889" s="203"/>
      <c r="K889" s="203"/>
      <c r="L889" s="203"/>
      <c r="M889" s="203"/>
      <c r="N889" s="204"/>
      <c r="O889" s="204"/>
      <c r="P889" s="201"/>
      <c r="Q889" s="201"/>
    </row>
    <row r="890" spans="1:17" x14ac:dyDescent="0.2">
      <c r="A890" s="113"/>
      <c r="B890" s="200"/>
      <c r="C890" s="200"/>
      <c r="D890" s="201"/>
      <c r="E890" s="113"/>
      <c r="F890" s="113"/>
      <c r="G890" s="113"/>
      <c r="H890" s="113"/>
      <c r="I890" s="203"/>
      <c r="J890" s="203"/>
      <c r="K890" s="203"/>
      <c r="L890" s="203"/>
      <c r="M890" s="203"/>
      <c r="N890" s="204"/>
      <c r="O890" s="204"/>
      <c r="P890" s="201"/>
      <c r="Q890" s="201"/>
    </row>
    <row r="891" spans="1:17" x14ac:dyDescent="0.2">
      <c r="A891" s="113"/>
      <c r="B891" s="200"/>
      <c r="C891" s="200"/>
      <c r="D891" s="201"/>
      <c r="E891" s="113"/>
      <c r="F891" s="113"/>
      <c r="G891" s="113"/>
      <c r="H891" s="113"/>
      <c r="I891" s="203"/>
      <c r="J891" s="203"/>
      <c r="K891" s="203"/>
      <c r="L891" s="203"/>
      <c r="M891" s="203"/>
      <c r="N891" s="204"/>
      <c r="O891" s="204"/>
      <c r="P891" s="201"/>
      <c r="Q891" s="201"/>
    </row>
    <row r="892" spans="1:17" x14ac:dyDescent="0.2">
      <c r="A892" s="113"/>
      <c r="B892" s="200"/>
      <c r="C892" s="200"/>
      <c r="D892" s="201"/>
      <c r="E892" s="113"/>
      <c r="F892" s="113"/>
      <c r="G892" s="113"/>
      <c r="H892" s="113"/>
      <c r="I892" s="203"/>
      <c r="J892" s="203"/>
      <c r="K892" s="203"/>
      <c r="L892" s="203"/>
      <c r="M892" s="203"/>
      <c r="N892" s="204"/>
      <c r="O892" s="204"/>
      <c r="P892" s="201"/>
      <c r="Q892" s="201"/>
    </row>
    <row r="893" spans="1:17" x14ac:dyDescent="0.2">
      <c r="A893" s="113"/>
      <c r="B893" s="200"/>
      <c r="C893" s="200"/>
      <c r="D893" s="201"/>
      <c r="E893" s="113"/>
      <c r="F893" s="113"/>
      <c r="G893" s="113"/>
      <c r="H893" s="113"/>
      <c r="I893" s="203"/>
      <c r="J893" s="203"/>
      <c r="K893" s="203"/>
      <c r="L893" s="203"/>
      <c r="M893" s="203"/>
      <c r="N893" s="204"/>
      <c r="O893" s="204"/>
      <c r="P893" s="201"/>
      <c r="Q893" s="201"/>
    </row>
    <row r="894" spans="1:17" x14ac:dyDescent="0.2">
      <c r="A894" s="113"/>
      <c r="B894" s="200"/>
      <c r="C894" s="200"/>
      <c r="D894" s="201"/>
      <c r="E894" s="113"/>
      <c r="F894" s="113"/>
      <c r="G894" s="113"/>
      <c r="H894" s="113"/>
      <c r="I894" s="203"/>
      <c r="J894" s="203"/>
      <c r="K894" s="203"/>
      <c r="L894" s="203"/>
      <c r="M894" s="203"/>
      <c r="N894" s="204"/>
      <c r="O894" s="204"/>
      <c r="P894" s="201"/>
      <c r="Q894" s="201"/>
    </row>
    <row r="895" spans="1:17" x14ac:dyDescent="0.2">
      <c r="A895" s="113"/>
      <c r="B895" s="200"/>
      <c r="C895" s="200"/>
      <c r="D895" s="201"/>
      <c r="E895" s="113"/>
      <c r="F895" s="113"/>
      <c r="G895" s="113"/>
      <c r="H895" s="113"/>
      <c r="I895" s="203"/>
      <c r="J895" s="203"/>
      <c r="K895" s="203"/>
      <c r="L895" s="203"/>
      <c r="M895" s="203"/>
      <c r="N895" s="204"/>
      <c r="O895" s="204"/>
      <c r="P895" s="201"/>
      <c r="Q895" s="201"/>
    </row>
    <row r="896" spans="1:17" x14ac:dyDescent="0.2">
      <c r="A896" s="113"/>
      <c r="B896" s="200"/>
      <c r="C896" s="200"/>
      <c r="D896" s="201"/>
      <c r="E896" s="113"/>
      <c r="F896" s="113"/>
      <c r="G896" s="113"/>
      <c r="H896" s="113"/>
      <c r="I896" s="203"/>
      <c r="J896" s="203"/>
      <c r="K896" s="203"/>
      <c r="L896" s="203"/>
      <c r="M896" s="203"/>
      <c r="N896" s="204"/>
      <c r="O896" s="204"/>
      <c r="P896" s="201"/>
      <c r="Q896" s="201"/>
    </row>
    <row r="897" spans="1:17" x14ac:dyDescent="0.2">
      <c r="A897" s="113"/>
      <c r="B897" s="200"/>
      <c r="C897" s="200"/>
      <c r="D897" s="201"/>
      <c r="E897" s="113"/>
      <c r="F897" s="113"/>
      <c r="G897" s="113"/>
      <c r="H897" s="113"/>
      <c r="I897" s="203"/>
      <c r="J897" s="203"/>
      <c r="K897" s="203"/>
      <c r="L897" s="203"/>
      <c r="M897" s="203"/>
      <c r="N897" s="204"/>
      <c r="O897" s="204"/>
      <c r="P897" s="201"/>
      <c r="Q897" s="201"/>
    </row>
    <row r="898" spans="1:17" x14ac:dyDescent="0.2">
      <c r="A898" s="113"/>
      <c r="B898" s="200"/>
      <c r="C898" s="200"/>
      <c r="D898" s="201"/>
      <c r="E898" s="113"/>
      <c r="F898" s="113"/>
      <c r="G898" s="113"/>
      <c r="H898" s="113"/>
      <c r="I898" s="203"/>
      <c r="J898" s="203"/>
      <c r="K898" s="203"/>
      <c r="L898" s="203"/>
      <c r="M898" s="203"/>
      <c r="N898" s="204"/>
      <c r="O898" s="204"/>
      <c r="P898" s="201"/>
      <c r="Q898" s="201"/>
    </row>
    <row r="899" spans="1:17" x14ac:dyDescent="0.2">
      <c r="A899" s="113"/>
      <c r="B899" s="200"/>
      <c r="C899" s="200"/>
      <c r="D899" s="201"/>
      <c r="E899" s="113"/>
      <c r="F899" s="113"/>
      <c r="G899" s="113"/>
      <c r="H899" s="113"/>
      <c r="I899" s="203"/>
      <c r="J899" s="203"/>
      <c r="K899" s="203"/>
      <c r="L899" s="203"/>
      <c r="M899" s="203"/>
      <c r="N899" s="204"/>
      <c r="O899" s="204"/>
      <c r="P899" s="201"/>
      <c r="Q899" s="201"/>
    </row>
    <row r="900" spans="1:17" x14ac:dyDescent="0.2">
      <c r="A900" s="113"/>
      <c r="B900" s="200"/>
      <c r="C900" s="200"/>
      <c r="D900" s="201"/>
      <c r="E900" s="113"/>
      <c r="F900" s="113"/>
      <c r="G900" s="113"/>
      <c r="H900" s="113"/>
      <c r="I900" s="203"/>
      <c r="J900" s="203"/>
      <c r="K900" s="203"/>
      <c r="L900" s="203"/>
      <c r="M900" s="203"/>
      <c r="N900" s="204"/>
      <c r="O900" s="204"/>
      <c r="P900" s="201"/>
      <c r="Q900" s="201"/>
    </row>
    <row r="901" spans="1:17" x14ac:dyDescent="0.2">
      <c r="A901" s="113"/>
      <c r="B901" s="200"/>
      <c r="C901" s="200"/>
      <c r="D901" s="201"/>
      <c r="E901" s="113"/>
      <c r="F901" s="113"/>
      <c r="G901" s="113"/>
      <c r="H901" s="113"/>
      <c r="I901" s="203"/>
      <c r="J901" s="203"/>
      <c r="K901" s="203"/>
      <c r="L901" s="203"/>
      <c r="M901" s="203"/>
      <c r="N901" s="204"/>
      <c r="O901" s="204"/>
      <c r="P901" s="201"/>
      <c r="Q901" s="201"/>
    </row>
    <row r="902" spans="1:17" x14ac:dyDescent="0.2">
      <c r="A902" s="113"/>
      <c r="B902" s="200"/>
      <c r="C902" s="200"/>
      <c r="D902" s="201"/>
      <c r="E902" s="113"/>
      <c r="F902" s="113"/>
      <c r="G902" s="113"/>
      <c r="H902" s="113"/>
      <c r="I902" s="203"/>
      <c r="J902" s="203"/>
      <c r="K902" s="203"/>
      <c r="L902" s="203"/>
      <c r="M902" s="203"/>
      <c r="N902" s="204"/>
      <c r="O902" s="204"/>
      <c r="P902" s="201"/>
      <c r="Q902" s="201"/>
    </row>
    <row r="903" spans="1:17" x14ac:dyDescent="0.2">
      <c r="A903" s="113"/>
      <c r="B903" s="200"/>
      <c r="C903" s="200"/>
      <c r="D903" s="201"/>
      <c r="E903" s="113"/>
      <c r="F903" s="113"/>
      <c r="G903" s="113"/>
      <c r="H903" s="113"/>
      <c r="I903" s="203"/>
      <c r="J903" s="203"/>
      <c r="K903" s="203"/>
      <c r="L903" s="203"/>
      <c r="M903" s="203"/>
      <c r="N903" s="204"/>
      <c r="O903" s="204"/>
      <c r="P903" s="201"/>
      <c r="Q903" s="201"/>
    </row>
    <row r="904" spans="1:17" x14ac:dyDescent="0.2">
      <c r="A904" s="113"/>
      <c r="B904" s="200"/>
      <c r="C904" s="200"/>
      <c r="D904" s="201"/>
      <c r="E904" s="113"/>
      <c r="F904" s="113"/>
      <c r="G904" s="113"/>
      <c r="H904" s="113"/>
      <c r="I904" s="203"/>
      <c r="J904" s="203"/>
      <c r="K904" s="203"/>
      <c r="L904" s="203"/>
      <c r="M904" s="203"/>
      <c r="N904" s="204"/>
      <c r="O904" s="204"/>
      <c r="P904" s="201"/>
      <c r="Q904" s="201"/>
    </row>
    <row r="905" spans="1:17" x14ac:dyDescent="0.2">
      <c r="A905" s="113"/>
      <c r="B905" s="200"/>
      <c r="C905" s="200"/>
      <c r="D905" s="201"/>
      <c r="E905" s="113"/>
      <c r="F905" s="113"/>
      <c r="G905" s="113"/>
      <c r="H905" s="113"/>
      <c r="I905" s="203"/>
      <c r="J905" s="203"/>
      <c r="K905" s="203"/>
      <c r="L905" s="203"/>
      <c r="M905" s="203"/>
      <c r="N905" s="204"/>
      <c r="O905" s="204"/>
      <c r="P905" s="201"/>
      <c r="Q905" s="201"/>
    </row>
    <row r="906" spans="1:17" x14ac:dyDescent="0.2">
      <c r="A906" s="113"/>
      <c r="B906" s="200"/>
      <c r="C906" s="200"/>
      <c r="D906" s="201"/>
      <c r="E906" s="113"/>
      <c r="F906" s="113"/>
      <c r="G906" s="113"/>
      <c r="H906" s="113"/>
      <c r="I906" s="203"/>
      <c r="J906" s="203"/>
      <c r="K906" s="203"/>
      <c r="L906" s="203"/>
      <c r="M906" s="203"/>
      <c r="N906" s="204"/>
      <c r="O906" s="204"/>
      <c r="P906" s="201"/>
      <c r="Q906" s="201"/>
    </row>
    <row r="907" spans="1:17" x14ac:dyDescent="0.2">
      <c r="A907" s="113"/>
      <c r="B907" s="200"/>
      <c r="C907" s="200"/>
      <c r="D907" s="201"/>
      <c r="E907" s="113"/>
      <c r="F907" s="113"/>
      <c r="G907" s="113"/>
      <c r="H907" s="113"/>
      <c r="I907" s="203"/>
      <c r="J907" s="203"/>
      <c r="K907" s="203"/>
      <c r="L907" s="203"/>
      <c r="M907" s="203"/>
      <c r="N907" s="204"/>
      <c r="O907" s="204"/>
      <c r="P907" s="201"/>
      <c r="Q907" s="201"/>
    </row>
    <row r="908" spans="1:17" x14ac:dyDescent="0.2">
      <c r="A908" s="113"/>
      <c r="B908" s="200"/>
      <c r="C908" s="200"/>
      <c r="D908" s="201"/>
      <c r="E908" s="113"/>
      <c r="F908" s="113"/>
      <c r="G908" s="113"/>
      <c r="H908" s="113"/>
      <c r="I908" s="203"/>
      <c r="J908" s="203"/>
      <c r="K908" s="203"/>
      <c r="L908" s="203"/>
      <c r="M908" s="203"/>
      <c r="N908" s="204"/>
      <c r="O908" s="204"/>
      <c r="P908" s="201"/>
      <c r="Q908" s="201"/>
    </row>
    <row r="909" spans="1:17" x14ac:dyDescent="0.2">
      <c r="A909" s="113"/>
      <c r="B909" s="200"/>
      <c r="C909" s="200"/>
      <c r="D909" s="201"/>
      <c r="E909" s="113"/>
      <c r="F909" s="113"/>
      <c r="G909" s="113"/>
      <c r="H909" s="113"/>
      <c r="I909" s="203"/>
      <c r="J909" s="203"/>
      <c r="K909" s="203"/>
      <c r="L909" s="203"/>
      <c r="M909" s="203"/>
      <c r="N909" s="204"/>
      <c r="O909" s="204"/>
      <c r="P909" s="201"/>
      <c r="Q909" s="201"/>
    </row>
    <row r="910" spans="1:17" x14ac:dyDescent="0.2">
      <c r="A910" s="113"/>
      <c r="B910" s="200"/>
      <c r="C910" s="200"/>
      <c r="D910" s="201"/>
      <c r="E910" s="113"/>
      <c r="F910" s="113"/>
      <c r="G910" s="113"/>
      <c r="H910" s="113"/>
      <c r="I910" s="203"/>
      <c r="J910" s="203"/>
      <c r="K910" s="203"/>
      <c r="L910" s="203"/>
      <c r="M910" s="203"/>
      <c r="N910" s="204"/>
      <c r="O910" s="204"/>
      <c r="P910" s="201"/>
      <c r="Q910" s="201"/>
    </row>
    <row r="911" spans="1:17" x14ac:dyDescent="0.2">
      <c r="A911" s="113"/>
      <c r="B911" s="200"/>
      <c r="C911" s="200"/>
      <c r="D911" s="201"/>
      <c r="E911" s="113"/>
      <c r="F911" s="113"/>
      <c r="G911" s="113"/>
      <c r="H911" s="113"/>
      <c r="I911" s="203"/>
      <c r="J911" s="203"/>
      <c r="K911" s="203"/>
      <c r="L911" s="203"/>
      <c r="M911" s="203"/>
      <c r="N911" s="204"/>
      <c r="O911" s="204"/>
      <c r="P911" s="201"/>
      <c r="Q911" s="201"/>
    </row>
    <row r="912" spans="1:17" x14ac:dyDescent="0.2">
      <c r="A912" s="113"/>
      <c r="B912" s="200"/>
      <c r="C912" s="200"/>
      <c r="D912" s="201"/>
      <c r="E912" s="113"/>
      <c r="F912" s="113"/>
      <c r="G912" s="113"/>
      <c r="H912" s="113"/>
      <c r="I912" s="203"/>
      <c r="J912" s="203"/>
      <c r="K912" s="203"/>
      <c r="L912" s="203"/>
      <c r="M912" s="203"/>
      <c r="N912" s="204"/>
      <c r="O912" s="204"/>
      <c r="P912" s="201"/>
      <c r="Q912" s="201"/>
    </row>
    <row r="913" spans="1:17" x14ac:dyDescent="0.2">
      <c r="A913" s="113"/>
      <c r="B913" s="200"/>
      <c r="C913" s="200"/>
      <c r="D913" s="201"/>
      <c r="E913" s="113"/>
      <c r="F913" s="113"/>
      <c r="G913" s="113"/>
      <c r="H913" s="113"/>
      <c r="I913" s="203"/>
      <c r="J913" s="203"/>
      <c r="K913" s="203"/>
      <c r="L913" s="203"/>
      <c r="M913" s="203"/>
      <c r="N913" s="204"/>
      <c r="O913" s="204"/>
      <c r="P913" s="201"/>
      <c r="Q913" s="201"/>
    </row>
    <row r="914" spans="1:17" x14ac:dyDescent="0.2">
      <c r="A914" s="113"/>
      <c r="B914" s="200"/>
      <c r="C914" s="200"/>
      <c r="D914" s="201"/>
      <c r="E914" s="113"/>
      <c r="F914" s="113"/>
      <c r="G914" s="113"/>
      <c r="H914" s="113"/>
      <c r="I914" s="203"/>
      <c r="J914" s="203"/>
      <c r="K914" s="203"/>
      <c r="L914" s="203"/>
      <c r="M914" s="203"/>
      <c r="N914" s="204"/>
      <c r="O914" s="204"/>
      <c r="P914" s="201"/>
      <c r="Q914" s="201"/>
    </row>
    <row r="915" spans="1:17" x14ac:dyDescent="0.2">
      <c r="A915" s="113"/>
      <c r="B915" s="200"/>
      <c r="C915" s="200"/>
      <c r="D915" s="201"/>
      <c r="E915" s="113"/>
      <c r="F915" s="113"/>
      <c r="G915" s="113"/>
      <c r="H915" s="113"/>
      <c r="I915" s="203"/>
      <c r="J915" s="203"/>
      <c r="K915" s="203"/>
      <c r="L915" s="203"/>
      <c r="M915" s="203"/>
      <c r="N915" s="204"/>
      <c r="O915" s="204"/>
      <c r="P915" s="201"/>
      <c r="Q915" s="201"/>
    </row>
    <row r="916" spans="1:17" x14ac:dyDescent="0.2">
      <c r="A916" s="113"/>
      <c r="B916" s="200"/>
      <c r="C916" s="200"/>
      <c r="D916" s="201"/>
      <c r="E916" s="113"/>
      <c r="F916" s="113"/>
      <c r="G916" s="113"/>
      <c r="H916" s="113"/>
      <c r="I916" s="203"/>
      <c r="J916" s="203"/>
      <c r="K916" s="203"/>
      <c r="L916" s="203"/>
      <c r="M916" s="203"/>
      <c r="N916" s="204"/>
      <c r="O916" s="204"/>
      <c r="P916" s="201"/>
      <c r="Q916" s="201"/>
    </row>
    <row r="917" spans="1:17" x14ac:dyDescent="0.2">
      <c r="A917" s="113"/>
      <c r="B917" s="200"/>
      <c r="C917" s="200"/>
      <c r="D917" s="201"/>
      <c r="E917" s="113"/>
      <c r="F917" s="113"/>
      <c r="G917" s="113"/>
      <c r="H917" s="113"/>
      <c r="I917" s="203"/>
      <c r="J917" s="203"/>
      <c r="K917" s="203"/>
      <c r="L917" s="203"/>
      <c r="M917" s="203"/>
      <c r="N917" s="204"/>
      <c r="O917" s="204"/>
      <c r="P917" s="201"/>
      <c r="Q917" s="201"/>
    </row>
    <row r="918" spans="1:17" x14ac:dyDescent="0.2">
      <c r="A918" s="113"/>
      <c r="B918" s="200"/>
      <c r="C918" s="200"/>
      <c r="D918" s="201"/>
      <c r="E918" s="113"/>
      <c r="F918" s="113"/>
      <c r="G918" s="113"/>
      <c r="H918" s="113"/>
      <c r="I918" s="203"/>
      <c r="J918" s="203"/>
      <c r="K918" s="203"/>
      <c r="L918" s="203"/>
      <c r="M918" s="203"/>
      <c r="N918" s="204"/>
      <c r="O918" s="204"/>
      <c r="P918" s="201"/>
      <c r="Q918" s="201"/>
    </row>
    <row r="919" spans="1:17" x14ac:dyDescent="0.2">
      <c r="A919" s="113"/>
      <c r="B919" s="200"/>
      <c r="C919" s="200"/>
      <c r="D919" s="201"/>
      <c r="E919" s="113"/>
      <c r="F919" s="113"/>
      <c r="G919" s="113"/>
      <c r="H919" s="113"/>
      <c r="I919" s="203"/>
      <c r="J919" s="203"/>
      <c r="K919" s="203"/>
      <c r="L919" s="203"/>
      <c r="M919" s="203"/>
      <c r="N919" s="204"/>
      <c r="O919" s="204"/>
      <c r="P919" s="201"/>
      <c r="Q919" s="201"/>
    </row>
    <row r="920" spans="1:17" x14ac:dyDescent="0.2">
      <c r="A920" s="113"/>
      <c r="B920" s="200"/>
      <c r="C920" s="200"/>
      <c r="D920" s="201"/>
      <c r="E920" s="113"/>
      <c r="F920" s="113"/>
      <c r="G920" s="113"/>
      <c r="H920" s="113"/>
      <c r="I920" s="203"/>
      <c r="J920" s="203"/>
      <c r="K920" s="203"/>
      <c r="L920" s="203"/>
      <c r="M920" s="203"/>
      <c r="N920" s="204"/>
      <c r="O920" s="204"/>
      <c r="P920" s="201"/>
      <c r="Q920" s="201"/>
    </row>
    <row r="921" spans="1:17" x14ac:dyDescent="0.2">
      <c r="A921" s="113"/>
      <c r="B921" s="200"/>
      <c r="C921" s="200"/>
      <c r="D921" s="201"/>
      <c r="E921" s="113"/>
      <c r="F921" s="113"/>
      <c r="G921" s="113"/>
      <c r="H921" s="113"/>
      <c r="I921" s="203"/>
      <c r="J921" s="203"/>
      <c r="K921" s="203"/>
      <c r="L921" s="203"/>
      <c r="M921" s="203"/>
      <c r="N921" s="204"/>
      <c r="O921" s="204"/>
      <c r="P921" s="201"/>
      <c r="Q921" s="201"/>
    </row>
    <row r="922" spans="1:17" x14ac:dyDescent="0.2">
      <c r="A922" s="113"/>
      <c r="B922" s="200"/>
      <c r="C922" s="200"/>
      <c r="D922" s="201"/>
      <c r="E922" s="113"/>
      <c r="F922" s="113"/>
      <c r="G922" s="113"/>
      <c r="H922" s="113"/>
      <c r="I922" s="203"/>
      <c r="J922" s="203"/>
      <c r="K922" s="203"/>
      <c r="L922" s="203"/>
      <c r="M922" s="203"/>
      <c r="N922" s="204"/>
      <c r="O922" s="204"/>
      <c r="P922" s="201"/>
      <c r="Q922" s="201"/>
    </row>
    <row r="923" spans="1:17" x14ac:dyDescent="0.2">
      <c r="A923" s="113"/>
      <c r="B923" s="200"/>
      <c r="C923" s="200"/>
      <c r="D923" s="201"/>
      <c r="E923" s="113"/>
      <c r="F923" s="113"/>
      <c r="G923" s="113"/>
      <c r="H923" s="113"/>
      <c r="I923" s="203"/>
      <c r="J923" s="203"/>
      <c r="K923" s="203"/>
      <c r="L923" s="203"/>
      <c r="M923" s="203"/>
      <c r="N923" s="204"/>
      <c r="O923" s="204"/>
      <c r="P923" s="201"/>
      <c r="Q923" s="201"/>
    </row>
    <row r="924" spans="1:17" x14ac:dyDescent="0.2">
      <c r="A924" s="113"/>
      <c r="B924" s="200"/>
      <c r="C924" s="200"/>
      <c r="D924" s="201"/>
      <c r="E924" s="113"/>
      <c r="F924" s="113"/>
      <c r="G924" s="113"/>
      <c r="H924" s="113"/>
      <c r="I924" s="203"/>
      <c r="J924" s="203"/>
      <c r="K924" s="203"/>
      <c r="L924" s="203"/>
      <c r="M924" s="203"/>
      <c r="N924" s="204"/>
      <c r="O924" s="204"/>
      <c r="P924" s="201"/>
      <c r="Q924" s="201"/>
    </row>
    <row r="925" spans="1:17" x14ac:dyDescent="0.2">
      <c r="A925" s="113"/>
      <c r="B925" s="200"/>
      <c r="C925" s="200"/>
      <c r="D925" s="201"/>
      <c r="E925" s="113"/>
      <c r="F925" s="113"/>
      <c r="G925" s="113"/>
      <c r="H925" s="113"/>
      <c r="I925" s="203"/>
      <c r="J925" s="203"/>
      <c r="K925" s="203"/>
      <c r="L925" s="203"/>
      <c r="M925" s="203"/>
      <c r="N925" s="204"/>
      <c r="O925" s="204"/>
      <c r="P925" s="201"/>
      <c r="Q925" s="201"/>
    </row>
    <row r="926" spans="1:17" x14ac:dyDescent="0.2">
      <c r="A926" s="113"/>
      <c r="B926" s="200"/>
      <c r="C926" s="200"/>
      <c r="D926" s="201"/>
      <c r="E926" s="113"/>
      <c r="F926" s="113"/>
      <c r="G926" s="113"/>
      <c r="H926" s="113"/>
      <c r="I926" s="203"/>
      <c r="J926" s="203"/>
      <c r="K926" s="203"/>
      <c r="L926" s="203"/>
      <c r="M926" s="203"/>
      <c r="N926" s="204"/>
      <c r="O926" s="204"/>
      <c r="P926" s="201"/>
      <c r="Q926" s="201"/>
    </row>
    <row r="927" spans="1:17" x14ac:dyDescent="0.2">
      <c r="A927" s="113"/>
      <c r="B927" s="200"/>
      <c r="C927" s="200"/>
      <c r="D927" s="201"/>
      <c r="E927" s="113"/>
      <c r="F927" s="113"/>
      <c r="G927" s="113"/>
      <c r="H927" s="113"/>
      <c r="I927" s="203"/>
      <c r="J927" s="203"/>
      <c r="K927" s="203"/>
      <c r="L927" s="203"/>
      <c r="M927" s="203"/>
      <c r="N927" s="204"/>
      <c r="O927" s="204"/>
      <c r="P927" s="201"/>
      <c r="Q927" s="201"/>
    </row>
    <row r="928" spans="1:17" x14ac:dyDescent="0.2">
      <c r="A928" s="113"/>
      <c r="B928" s="200"/>
      <c r="C928" s="200"/>
      <c r="D928" s="201"/>
      <c r="E928" s="113"/>
      <c r="F928" s="113"/>
      <c r="G928" s="113"/>
      <c r="H928" s="113"/>
      <c r="I928" s="203"/>
      <c r="J928" s="203"/>
      <c r="K928" s="203"/>
      <c r="L928" s="203"/>
      <c r="M928" s="203"/>
      <c r="N928" s="204"/>
      <c r="O928" s="204"/>
      <c r="P928" s="201"/>
      <c r="Q928" s="201"/>
    </row>
    <row r="929" spans="1:17" x14ac:dyDescent="0.2">
      <c r="A929" s="113"/>
      <c r="B929" s="200"/>
      <c r="C929" s="200"/>
      <c r="D929" s="201"/>
      <c r="E929" s="113"/>
      <c r="F929" s="113"/>
      <c r="G929" s="113"/>
      <c r="H929" s="113"/>
      <c r="I929" s="203"/>
      <c r="J929" s="203"/>
      <c r="K929" s="203"/>
      <c r="L929" s="203"/>
      <c r="M929" s="203"/>
      <c r="N929" s="204"/>
      <c r="O929" s="204"/>
      <c r="P929" s="201"/>
      <c r="Q929" s="201"/>
    </row>
    <row r="930" spans="1:17" x14ac:dyDescent="0.2">
      <c r="A930" s="113"/>
      <c r="B930" s="200"/>
      <c r="C930" s="200"/>
      <c r="D930" s="201"/>
      <c r="E930" s="113"/>
      <c r="F930" s="113"/>
      <c r="G930" s="113"/>
      <c r="H930" s="113"/>
      <c r="I930" s="203"/>
      <c r="J930" s="203"/>
      <c r="K930" s="203"/>
      <c r="L930" s="203"/>
      <c r="M930" s="203"/>
      <c r="N930" s="204"/>
      <c r="O930" s="204"/>
      <c r="P930" s="201"/>
      <c r="Q930" s="201"/>
    </row>
    <row r="931" spans="1:17" x14ac:dyDescent="0.2">
      <c r="A931" s="113"/>
      <c r="B931" s="200"/>
      <c r="C931" s="200"/>
      <c r="D931" s="201"/>
      <c r="E931" s="113"/>
      <c r="F931" s="113"/>
      <c r="G931" s="113"/>
      <c r="H931" s="113"/>
      <c r="I931" s="203"/>
      <c r="J931" s="203"/>
      <c r="K931" s="203"/>
      <c r="L931" s="203"/>
      <c r="M931" s="203"/>
      <c r="N931" s="204"/>
      <c r="O931" s="204"/>
      <c r="P931" s="201"/>
      <c r="Q931" s="201"/>
    </row>
    <row r="932" spans="1:17" x14ac:dyDescent="0.2">
      <c r="A932" s="113"/>
      <c r="B932" s="200"/>
      <c r="C932" s="200"/>
      <c r="D932" s="201"/>
      <c r="E932" s="113"/>
      <c r="F932" s="113"/>
      <c r="G932" s="113"/>
      <c r="H932" s="113"/>
      <c r="I932" s="203"/>
      <c r="J932" s="203"/>
      <c r="K932" s="203"/>
      <c r="L932" s="203"/>
      <c r="M932" s="203"/>
      <c r="N932" s="204"/>
      <c r="O932" s="204"/>
      <c r="P932" s="201"/>
      <c r="Q932" s="201"/>
    </row>
    <row r="933" spans="1:17" x14ac:dyDescent="0.2">
      <c r="A933" s="113"/>
      <c r="B933" s="200"/>
      <c r="C933" s="200"/>
      <c r="D933" s="201"/>
      <c r="E933" s="113"/>
      <c r="F933" s="113"/>
      <c r="G933" s="113"/>
      <c r="H933" s="113"/>
      <c r="I933" s="203"/>
      <c r="J933" s="203"/>
      <c r="K933" s="203"/>
      <c r="L933" s="203"/>
      <c r="M933" s="203"/>
      <c r="N933" s="204"/>
      <c r="O933" s="204"/>
      <c r="P933" s="201"/>
      <c r="Q933" s="201"/>
    </row>
    <row r="934" spans="1:17" x14ac:dyDescent="0.2">
      <c r="A934" s="113"/>
      <c r="B934" s="200"/>
      <c r="C934" s="200"/>
      <c r="D934" s="201"/>
      <c r="E934" s="113"/>
      <c r="F934" s="113"/>
      <c r="G934" s="113"/>
      <c r="H934" s="113"/>
      <c r="I934" s="203"/>
      <c r="J934" s="203"/>
      <c r="K934" s="203"/>
      <c r="L934" s="203"/>
      <c r="M934" s="203"/>
      <c r="N934" s="204"/>
      <c r="O934" s="204"/>
      <c r="P934" s="201"/>
      <c r="Q934" s="201"/>
    </row>
    <row r="935" spans="1:17" x14ac:dyDescent="0.2">
      <c r="A935" s="113"/>
      <c r="B935" s="200"/>
      <c r="C935" s="200"/>
      <c r="D935" s="201"/>
      <c r="E935" s="113"/>
      <c r="F935" s="113"/>
      <c r="G935" s="113"/>
      <c r="H935" s="113"/>
      <c r="I935" s="203"/>
      <c r="J935" s="203"/>
      <c r="K935" s="203"/>
      <c r="L935" s="203"/>
      <c r="M935" s="203"/>
      <c r="N935" s="204"/>
      <c r="O935" s="204"/>
      <c r="P935" s="201"/>
      <c r="Q935" s="201"/>
    </row>
    <row r="936" spans="1:17" x14ac:dyDescent="0.2">
      <c r="A936" s="113"/>
      <c r="B936" s="200"/>
      <c r="C936" s="200"/>
      <c r="D936" s="201"/>
      <c r="E936" s="113"/>
      <c r="F936" s="113"/>
      <c r="G936" s="113"/>
      <c r="H936" s="113"/>
      <c r="I936" s="203"/>
      <c r="J936" s="203"/>
      <c r="K936" s="203"/>
      <c r="L936" s="203"/>
      <c r="M936" s="203"/>
      <c r="N936" s="204"/>
      <c r="O936" s="204"/>
      <c r="P936" s="201"/>
      <c r="Q936" s="201"/>
    </row>
    <row r="937" spans="1:17" x14ac:dyDescent="0.2">
      <c r="A937" s="113"/>
      <c r="B937" s="200"/>
      <c r="C937" s="200"/>
      <c r="D937" s="201"/>
      <c r="E937" s="113"/>
      <c r="F937" s="113"/>
      <c r="G937" s="113"/>
      <c r="H937" s="113"/>
      <c r="I937" s="203"/>
      <c r="J937" s="203"/>
      <c r="K937" s="203"/>
      <c r="L937" s="203"/>
      <c r="M937" s="203"/>
      <c r="N937" s="204"/>
      <c r="O937" s="204"/>
      <c r="P937" s="201"/>
      <c r="Q937" s="201"/>
    </row>
    <row r="938" spans="1:17" x14ac:dyDescent="0.2">
      <c r="A938" s="113"/>
      <c r="B938" s="200"/>
      <c r="C938" s="200"/>
      <c r="D938" s="201"/>
      <c r="E938" s="113"/>
      <c r="F938" s="113"/>
      <c r="G938" s="113"/>
      <c r="H938" s="113"/>
      <c r="I938" s="203"/>
      <c r="J938" s="203"/>
      <c r="K938" s="203"/>
      <c r="L938" s="203"/>
      <c r="M938" s="203"/>
      <c r="N938" s="204"/>
      <c r="O938" s="204"/>
      <c r="P938" s="201"/>
      <c r="Q938" s="201"/>
    </row>
    <row r="939" spans="1:17" x14ac:dyDescent="0.2">
      <c r="A939" s="113"/>
      <c r="B939" s="200"/>
      <c r="C939" s="200"/>
      <c r="D939" s="201"/>
      <c r="E939" s="113"/>
      <c r="F939" s="113"/>
      <c r="G939" s="113"/>
      <c r="H939" s="113"/>
      <c r="I939" s="203"/>
      <c r="J939" s="203"/>
      <c r="K939" s="203"/>
      <c r="L939" s="203"/>
      <c r="M939" s="203"/>
      <c r="N939" s="204"/>
      <c r="O939" s="204"/>
      <c r="P939" s="201"/>
      <c r="Q939" s="201"/>
    </row>
    <row r="940" spans="1:17" x14ac:dyDescent="0.2">
      <c r="A940" s="113"/>
      <c r="B940" s="200"/>
      <c r="C940" s="200"/>
      <c r="D940" s="201"/>
      <c r="E940" s="113"/>
      <c r="F940" s="113"/>
      <c r="G940" s="113"/>
      <c r="H940" s="113"/>
      <c r="I940" s="203"/>
      <c r="J940" s="203"/>
      <c r="K940" s="203"/>
      <c r="L940" s="203"/>
      <c r="M940" s="203"/>
      <c r="N940" s="204"/>
      <c r="O940" s="204"/>
      <c r="P940" s="201"/>
      <c r="Q940" s="201"/>
    </row>
    <row r="941" spans="1:17" x14ac:dyDescent="0.2">
      <c r="A941" s="113"/>
      <c r="B941" s="200"/>
      <c r="C941" s="200"/>
      <c r="D941" s="201"/>
      <c r="E941" s="113"/>
      <c r="F941" s="113"/>
      <c r="G941" s="113"/>
      <c r="H941" s="113"/>
      <c r="I941" s="203"/>
      <c r="J941" s="203"/>
      <c r="K941" s="203"/>
      <c r="L941" s="203"/>
      <c r="M941" s="203"/>
      <c r="N941" s="204"/>
      <c r="O941" s="204"/>
      <c r="P941" s="201"/>
      <c r="Q941" s="201"/>
    </row>
    <row r="942" spans="1:17" x14ac:dyDescent="0.2">
      <c r="A942" s="113"/>
      <c r="B942" s="200"/>
      <c r="C942" s="200"/>
      <c r="D942" s="201"/>
      <c r="E942" s="113"/>
      <c r="F942" s="113"/>
      <c r="G942" s="113"/>
      <c r="H942" s="113"/>
      <c r="I942" s="203"/>
      <c r="J942" s="203"/>
      <c r="K942" s="203"/>
      <c r="L942" s="203"/>
      <c r="M942" s="203"/>
      <c r="N942" s="204"/>
      <c r="O942" s="204"/>
      <c r="P942" s="201"/>
      <c r="Q942" s="201"/>
    </row>
    <row r="943" spans="1:17" x14ac:dyDescent="0.2">
      <c r="A943" s="113"/>
      <c r="B943" s="200"/>
      <c r="C943" s="200"/>
      <c r="D943" s="201"/>
      <c r="E943" s="113"/>
      <c r="F943" s="113"/>
      <c r="G943" s="113"/>
      <c r="H943" s="113"/>
      <c r="I943" s="203"/>
      <c r="J943" s="203"/>
      <c r="K943" s="203"/>
      <c r="L943" s="203"/>
      <c r="M943" s="203"/>
      <c r="N943" s="204"/>
      <c r="O943" s="204"/>
      <c r="P943" s="201"/>
      <c r="Q943" s="201"/>
    </row>
    <row r="944" spans="1:17" x14ac:dyDescent="0.2">
      <c r="A944" s="113"/>
      <c r="B944" s="200"/>
      <c r="C944" s="200"/>
      <c r="D944" s="201"/>
      <c r="E944" s="113"/>
      <c r="F944" s="113"/>
      <c r="G944" s="113"/>
      <c r="H944" s="113"/>
      <c r="I944" s="203"/>
      <c r="J944" s="203"/>
      <c r="K944" s="203"/>
      <c r="L944" s="203"/>
      <c r="M944" s="203"/>
      <c r="N944" s="204"/>
      <c r="O944" s="204"/>
      <c r="P944" s="201"/>
      <c r="Q944" s="201"/>
    </row>
    <row r="945" spans="1:17" x14ac:dyDescent="0.2">
      <c r="A945" s="113"/>
      <c r="B945" s="200"/>
      <c r="C945" s="200"/>
      <c r="D945" s="201"/>
      <c r="E945" s="113"/>
      <c r="F945" s="113"/>
      <c r="G945" s="113"/>
      <c r="H945" s="113"/>
      <c r="I945" s="203"/>
      <c r="J945" s="203"/>
      <c r="K945" s="203"/>
      <c r="L945" s="203"/>
      <c r="M945" s="203"/>
      <c r="N945" s="204"/>
      <c r="O945" s="204"/>
      <c r="P945" s="201"/>
      <c r="Q945" s="201"/>
    </row>
    <row r="946" spans="1:17" x14ac:dyDescent="0.2">
      <c r="A946" s="113"/>
      <c r="B946" s="200"/>
      <c r="C946" s="200"/>
      <c r="D946" s="201"/>
      <c r="E946" s="113"/>
      <c r="F946" s="113"/>
      <c r="G946" s="113"/>
      <c r="H946" s="113"/>
      <c r="I946" s="203"/>
      <c r="J946" s="203"/>
      <c r="K946" s="203"/>
      <c r="L946" s="203"/>
      <c r="M946" s="203"/>
      <c r="N946" s="204"/>
      <c r="O946" s="204"/>
      <c r="P946" s="201"/>
      <c r="Q946" s="201"/>
    </row>
    <row r="947" spans="1:17" x14ac:dyDescent="0.2">
      <c r="A947" s="113"/>
      <c r="B947" s="200"/>
      <c r="C947" s="200"/>
      <c r="D947" s="201"/>
      <c r="E947" s="113"/>
      <c r="F947" s="113"/>
      <c r="G947" s="113"/>
      <c r="H947" s="113"/>
      <c r="I947" s="203"/>
      <c r="J947" s="203"/>
      <c r="K947" s="203"/>
      <c r="L947" s="203"/>
      <c r="M947" s="203"/>
      <c r="N947" s="204"/>
      <c r="O947" s="204"/>
      <c r="P947" s="201"/>
      <c r="Q947" s="201"/>
    </row>
    <row r="948" spans="1:17" x14ac:dyDescent="0.2">
      <c r="A948" s="113"/>
      <c r="B948" s="200"/>
      <c r="C948" s="200"/>
      <c r="D948" s="201"/>
      <c r="E948" s="113"/>
      <c r="F948" s="113"/>
      <c r="G948" s="113"/>
      <c r="H948" s="113"/>
      <c r="I948" s="203"/>
      <c r="J948" s="203"/>
      <c r="K948" s="203"/>
      <c r="L948" s="203"/>
      <c r="M948" s="203"/>
      <c r="N948" s="204"/>
      <c r="O948" s="204"/>
      <c r="P948" s="201"/>
      <c r="Q948" s="201"/>
    </row>
    <row r="949" spans="1:17" x14ac:dyDescent="0.2">
      <c r="A949" s="113"/>
      <c r="B949" s="200"/>
      <c r="C949" s="200"/>
      <c r="D949" s="201"/>
      <c r="E949" s="113"/>
      <c r="F949" s="113"/>
      <c r="G949" s="113"/>
      <c r="H949" s="113"/>
      <c r="I949" s="203"/>
      <c r="J949" s="203"/>
      <c r="K949" s="203"/>
      <c r="L949" s="203"/>
      <c r="M949" s="203"/>
      <c r="N949" s="204"/>
      <c r="O949" s="204"/>
      <c r="P949" s="201"/>
      <c r="Q949" s="201"/>
    </row>
    <row r="950" spans="1:17" x14ac:dyDescent="0.2">
      <c r="A950" s="113"/>
      <c r="B950" s="200"/>
      <c r="C950" s="200"/>
      <c r="D950" s="201"/>
      <c r="E950" s="113"/>
      <c r="F950" s="113"/>
      <c r="G950" s="113"/>
      <c r="H950" s="113"/>
      <c r="I950" s="203"/>
      <c r="J950" s="203"/>
      <c r="K950" s="203"/>
      <c r="L950" s="203"/>
      <c r="M950" s="203"/>
      <c r="N950" s="204"/>
      <c r="O950" s="204"/>
      <c r="P950" s="201"/>
      <c r="Q950" s="201"/>
    </row>
    <row r="951" spans="1:17" x14ac:dyDescent="0.2">
      <c r="A951" s="113"/>
      <c r="B951" s="200"/>
      <c r="C951" s="200"/>
      <c r="D951" s="201"/>
      <c r="E951" s="113"/>
      <c r="F951" s="113"/>
      <c r="G951" s="113"/>
      <c r="H951" s="113"/>
      <c r="I951" s="203"/>
      <c r="J951" s="203"/>
      <c r="K951" s="203"/>
      <c r="L951" s="203"/>
      <c r="M951" s="203"/>
      <c r="N951" s="204"/>
      <c r="O951" s="204"/>
      <c r="P951" s="201"/>
      <c r="Q951" s="201"/>
    </row>
    <row r="952" spans="1:17" x14ac:dyDescent="0.2">
      <c r="A952" s="113"/>
      <c r="B952" s="200"/>
      <c r="C952" s="200"/>
      <c r="D952" s="201"/>
      <c r="E952" s="113"/>
      <c r="F952" s="113"/>
      <c r="G952" s="113"/>
      <c r="H952" s="113"/>
      <c r="I952" s="203"/>
      <c r="J952" s="203"/>
      <c r="K952" s="203"/>
      <c r="L952" s="203"/>
      <c r="M952" s="203"/>
      <c r="N952" s="204"/>
      <c r="O952" s="204"/>
      <c r="P952" s="201"/>
      <c r="Q952" s="201"/>
    </row>
    <row r="953" spans="1:17" x14ac:dyDescent="0.2">
      <c r="A953" s="113"/>
      <c r="B953" s="200"/>
      <c r="C953" s="200"/>
      <c r="D953" s="201"/>
      <c r="E953" s="113"/>
      <c r="F953" s="113"/>
      <c r="G953" s="113"/>
      <c r="H953" s="113"/>
      <c r="I953" s="203"/>
      <c r="J953" s="203"/>
      <c r="K953" s="203"/>
      <c r="L953" s="203"/>
      <c r="M953" s="203"/>
      <c r="N953" s="204"/>
      <c r="O953" s="204"/>
      <c r="P953" s="201"/>
      <c r="Q953" s="201"/>
    </row>
    <row r="954" spans="1:17" x14ac:dyDescent="0.2">
      <c r="A954" s="113"/>
      <c r="B954" s="200"/>
      <c r="C954" s="200"/>
      <c r="D954" s="201"/>
      <c r="E954" s="113"/>
      <c r="F954" s="113"/>
      <c r="G954" s="113"/>
      <c r="H954" s="113"/>
      <c r="I954" s="203"/>
      <c r="J954" s="203"/>
      <c r="K954" s="203"/>
      <c r="L954" s="203"/>
      <c r="M954" s="203"/>
      <c r="N954" s="204"/>
      <c r="O954" s="204"/>
      <c r="P954" s="201"/>
      <c r="Q954" s="201"/>
    </row>
    <row r="955" spans="1:17" x14ac:dyDescent="0.2">
      <c r="A955" s="113"/>
      <c r="B955" s="200"/>
      <c r="C955" s="200"/>
      <c r="D955" s="201"/>
      <c r="E955" s="113"/>
      <c r="F955" s="113"/>
      <c r="G955" s="113"/>
      <c r="H955" s="113"/>
      <c r="I955" s="203"/>
      <c r="J955" s="203"/>
      <c r="K955" s="203"/>
      <c r="L955" s="203"/>
      <c r="M955" s="203"/>
      <c r="N955" s="204"/>
      <c r="O955" s="204"/>
      <c r="P955" s="201"/>
      <c r="Q955" s="201"/>
    </row>
    <row r="956" spans="1:17" x14ac:dyDescent="0.2">
      <c r="A956" s="113"/>
      <c r="B956" s="200"/>
      <c r="C956" s="200"/>
      <c r="D956" s="201"/>
      <c r="E956" s="113"/>
      <c r="F956" s="113"/>
      <c r="G956" s="113"/>
      <c r="H956" s="113"/>
      <c r="I956" s="203"/>
      <c r="J956" s="203"/>
      <c r="K956" s="203"/>
      <c r="L956" s="203"/>
      <c r="M956" s="203"/>
      <c r="N956" s="204"/>
      <c r="O956" s="204"/>
      <c r="P956" s="201"/>
      <c r="Q956" s="201"/>
    </row>
    <row r="957" spans="1:17" x14ac:dyDescent="0.2">
      <c r="A957" s="113"/>
      <c r="B957" s="200"/>
      <c r="C957" s="200"/>
      <c r="D957" s="201"/>
      <c r="E957" s="113"/>
      <c r="F957" s="113"/>
      <c r="G957" s="113"/>
      <c r="H957" s="113"/>
      <c r="I957" s="203"/>
      <c r="J957" s="203"/>
      <c r="K957" s="203"/>
      <c r="L957" s="203"/>
      <c r="M957" s="203"/>
      <c r="N957" s="204"/>
      <c r="O957" s="204"/>
      <c r="P957" s="201"/>
      <c r="Q957" s="201"/>
    </row>
    <row r="958" spans="1:17" x14ac:dyDescent="0.2">
      <c r="A958" s="113"/>
      <c r="B958" s="200"/>
      <c r="C958" s="200"/>
      <c r="D958" s="201"/>
      <c r="E958" s="113"/>
      <c r="F958" s="113"/>
      <c r="G958" s="113"/>
      <c r="H958" s="113"/>
      <c r="I958" s="203"/>
      <c r="J958" s="203"/>
      <c r="K958" s="203"/>
      <c r="L958" s="203"/>
      <c r="M958" s="203"/>
      <c r="N958" s="204"/>
      <c r="O958" s="204"/>
      <c r="P958" s="201"/>
      <c r="Q958" s="201"/>
    </row>
    <row r="959" spans="1:17" x14ac:dyDescent="0.2">
      <c r="A959" s="113"/>
      <c r="B959" s="200"/>
      <c r="C959" s="200"/>
      <c r="D959" s="201"/>
      <c r="E959" s="113"/>
      <c r="F959" s="113"/>
      <c r="G959" s="113"/>
      <c r="H959" s="113"/>
      <c r="I959" s="203"/>
      <c r="J959" s="203"/>
      <c r="K959" s="203"/>
      <c r="L959" s="203"/>
      <c r="M959" s="203"/>
      <c r="N959" s="204"/>
      <c r="O959" s="204"/>
      <c r="P959" s="201"/>
      <c r="Q959" s="201"/>
    </row>
    <row r="960" spans="1:17" x14ac:dyDescent="0.2">
      <c r="A960" s="113"/>
      <c r="B960" s="200"/>
      <c r="C960" s="200"/>
      <c r="D960" s="201"/>
      <c r="E960" s="113"/>
      <c r="F960" s="113"/>
      <c r="G960" s="113"/>
      <c r="H960" s="113"/>
      <c r="I960" s="203"/>
      <c r="J960" s="203"/>
      <c r="K960" s="203"/>
      <c r="L960" s="203"/>
      <c r="M960" s="203"/>
      <c r="N960" s="204"/>
      <c r="O960" s="204"/>
      <c r="P960" s="201"/>
      <c r="Q960" s="201"/>
    </row>
    <row r="961" spans="1:17" x14ac:dyDescent="0.2">
      <c r="A961" s="113"/>
      <c r="B961" s="200"/>
      <c r="C961" s="200"/>
      <c r="D961" s="201"/>
      <c r="E961" s="113"/>
      <c r="F961" s="113"/>
      <c r="G961" s="113"/>
      <c r="H961" s="113"/>
      <c r="I961" s="203"/>
      <c r="J961" s="203"/>
      <c r="K961" s="203"/>
      <c r="L961" s="203"/>
      <c r="M961" s="203"/>
      <c r="N961" s="204"/>
      <c r="O961" s="204"/>
      <c r="P961" s="201"/>
      <c r="Q961" s="201"/>
    </row>
    <row r="962" spans="1:17" x14ac:dyDescent="0.2">
      <c r="A962" s="113"/>
      <c r="B962" s="200"/>
      <c r="C962" s="200"/>
      <c r="D962" s="201"/>
      <c r="E962" s="113"/>
      <c r="F962" s="113"/>
      <c r="G962" s="113"/>
      <c r="H962" s="113"/>
      <c r="I962" s="203"/>
      <c r="J962" s="203"/>
      <c r="K962" s="203"/>
      <c r="L962" s="203"/>
      <c r="M962" s="203"/>
      <c r="N962" s="204"/>
      <c r="O962" s="204"/>
      <c r="P962" s="201"/>
      <c r="Q962" s="201"/>
    </row>
    <row r="963" spans="1:17" x14ac:dyDescent="0.2">
      <c r="A963" s="113"/>
      <c r="B963" s="200"/>
      <c r="C963" s="200"/>
      <c r="D963" s="201"/>
      <c r="E963" s="113"/>
      <c r="F963" s="113"/>
      <c r="G963" s="113"/>
      <c r="H963" s="113"/>
      <c r="I963" s="203"/>
      <c r="J963" s="203"/>
      <c r="K963" s="203"/>
      <c r="L963" s="203"/>
      <c r="M963" s="203"/>
      <c r="N963" s="204"/>
      <c r="O963" s="204"/>
      <c r="P963" s="201"/>
      <c r="Q963" s="201"/>
    </row>
    <row r="964" spans="1:17" x14ac:dyDescent="0.2">
      <c r="A964" s="113"/>
      <c r="B964" s="200"/>
      <c r="C964" s="200"/>
      <c r="D964" s="201"/>
      <c r="E964" s="113"/>
      <c r="F964" s="113"/>
      <c r="G964" s="113"/>
      <c r="H964" s="113"/>
      <c r="I964" s="203"/>
      <c r="J964" s="203"/>
      <c r="K964" s="203"/>
      <c r="L964" s="203"/>
      <c r="M964" s="203"/>
      <c r="N964" s="204"/>
      <c r="O964" s="204"/>
      <c r="P964" s="201"/>
      <c r="Q964" s="201"/>
    </row>
    <row r="965" spans="1:17" x14ac:dyDescent="0.2">
      <c r="A965" s="113"/>
      <c r="B965" s="200"/>
      <c r="C965" s="200"/>
      <c r="D965" s="201"/>
      <c r="E965" s="113"/>
      <c r="F965" s="113"/>
      <c r="G965" s="113"/>
      <c r="H965" s="113"/>
      <c r="I965" s="203"/>
      <c r="J965" s="203"/>
      <c r="K965" s="203"/>
      <c r="L965" s="203"/>
      <c r="M965" s="203"/>
      <c r="N965" s="204"/>
      <c r="O965" s="204"/>
      <c r="P965" s="201"/>
      <c r="Q965" s="201"/>
    </row>
    <row r="966" spans="1:17" x14ac:dyDescent="0.2">
      <c r="A966" s="113"/>
      <c r="B966" s="200"/>
      <c r="C966" s="200"/>
      <c r="D966" s="201"/>
      <c r="E966" s="113"/>
      <c r="F966" s="113"/>
      <c r="G966" s="113"/>
      <c r="H966" s="113"/>
      <c r="I966" s="203"/>
      <c r="J966" s="203"/>
      <c r="K966" s="203"/>
      <c r="L966" s="203"/>
      <c r="M966" s="203"/>
      <c r="N966" s="204"/>
      <c r="O966" s="204"/>
      <c r="P966" s="201"/>
      <c r="Q966" s="201"/>
    </row>
    <row r="967" spans="1:17" x14ac:dyDescent="0.2">
      <c r="A967" s="113"/>
      <c r="B967" s="200"/>
      <c r="C967" s="200"/>
      <c r="D967" s="201"/>
      <c r="E967" s="113"/>
      <c r="F967" s="113"/>
      <c r="G967" s="113"/>
      <c r="H967" s="113"/>
      <c r="I967" s="203"/>
      <c r="J967" s="203"/>
      <c r="K967" s="203"/>
      <c r="L967" s="203"/>
      <c r="M967" s="203"/>
      <c r="N967" s="204"/>
      <c r="O967" s="204"/>
      <c r="P967" s="201"/>
      <c r="Q967" s="201"/>
    </row>
    <row r="968" spans="1:17" x14ac:dyDescent="0.2">
      <c r="A968" s="113"/>
      <c r="B968" s="200"/>
      <c r="C968" s="200"/>
      <c r="D968" s="201"/>
      <c r="E968" s="113"/>
      <c r="F968" s="113"/>
      <c r="G968" s="113"/>
      <c r="H968" s="113"/>
      <c r="I968" s="203"/>
      <c r="J968" s="203"/>
      <c r="K968" s="203"/>
      <c r="L968" s="203"/>
      <c r="M968" s="203"/>
      <c r="N968" s="204"/>
      <c r="O968" s="204"/>
      <c r="P968" s="201"/>
      <c r="Q968" s="201"/>
    </row>
    <row r="969" spans="1:17" x14ac:dyDescent="0.2">
      <c r="A969" s="113"/>
      <c r="B969" s="200"/>
      <c r="C969" s="200"/>
      <c r="D969" s="201"/>
      <c r="E969" s="113"/>
      <c r="F969" s="113"/>
      <c r="G969" s="113"/>
      <c r="H969" s="113"/>
      <c r="I969" s="203"/>
      <c r="J969" s="203"/>
      <c r="K969" s="203"/>
      <c r="L969" s="203"/>
      <c r="M969" s="203"/>
      <c r="N969" s="204"/>
      <c r="O969" s="204"/>
      <c r="P969" s="201"/>
      <c r="Q969" s="201"/>
    </row>
    <row r="970" spans="1:17" x14ac:dyDescent="0.2">
      <c r="A970" s="113"/>
      <c r="B970" s="200"/>
      <c r="C970" s="200"/>
      <c r="D970" s="201"/>
      <c r="E970" s="113"/>
      <c r="F970" s="113"/>
      <c r="G970" s="113"/>
      <c r="H970" s="113"/>
      <c r="I970" s="203"/>
      <c r="J970" s="203"/>
      <c r="K970" s="203"/>
      <c r="L970" s="203"/>
      <c r="M970" s="203"/>
      <c r="N970" s="204"/>
      <c r="O970" s="204"/>
      <c r="P970" s="201"/>
      <c r="Q970" s="201"/>
    </row>
    <row r="971" spans="1:17" x14ac:dyDescent="0.2">
      <c r="A971" s="113"/>
      <c r="B971" s="200"/>
      <c r="C971" s="200"/>
      <c r="D971" s="201"/>
      <c r="E971" s="113"/>
      <c r="F971" s="113"/>
      <c r="G971" s="113"/>
      <c r="H971" s="113"/>
      <c r="I971" s="203"/>
      <c r="J971" s="203"/>
      <c r="K971" s="203"/>
      <c r="L971" s="203"/>
      <c r="M971" s="203"/>
      <c r="N971" s="204"/>
      <c r="O971" s="204"/>
      <c r="P971" s="201"/>
      <c r="Q971" s="201"/>
    </row>
    <row r="972" spans="1:17" x14ac:dyDescent="0.2">
      <c r="A972" s="113"/>
      <c r="B972" s="200"/>
      <c r="C972" s="200"/>
      <c r="D972" s="201"/>
      <c r="E972" s="113"/>
      <c r="F972" s="113"/>
      <c r="G972" s="113"/>
      <c r="H972" s="113"/>
      <c r="I972" s="203"/>
      <c r="J972" s="203"/>
      <c r="K972" s="203"/>
      <c r="L972" s="203"/>
      <c r="M972" s="203"/>
      <c r="N972" s="204"/>
      <c r="O972" s="204"/>
      <c r="P972" s="201"/>
      <c r="Q972" s="201"/>
    </row>
    <row r="973" spans="1:17" x14ac:dyDescent="0.2">
      <c r="A973" s="113"/>
      <c r="B973" s="200"/>
      <c r="C973" s="200"/>
      <c r="D973" s="201"/>
      <c r="E973" s="113"/>
      <c r="F973" s="113"/>
      <c r="G973" s="113"/>
      <c r="H973" s="113"/>
      <c r="I973" s="203"/>
      <c r="J973" s="203"/>
      <c r="K973" s="203"/>
      <c r="L973" s="203"/>
      <c r="M973" s="203"/>
      <c r="N973" s="204"/>
      <c r="O973" s="204"/>
      <c r="P973" s="201"/>
      <c r="Q973" s="201"/>
    </row>
    <row r="974" spans="1:17" x14ac:dyDescent="0.2">
      <c r="A974" s="113"/>
      <c r="B974" s="200"/>
      <c r="C974" s="200"/>
      <c r="D974" s="201"/>
      <c r="E974" s="113"/>
      <c r="F974" s="113"/>
      <c r="G974" s="113"/>
      <c r="H974" s="113"/>
      <c r="I974" s="203"/>
      <c r="J974" s="203"/>
      <c r="K974" s="203"/>
      <c r="L974" s="203"/>
      <c r="M974" s="203"/>
      <c r="N974" s="204"/>
      <c r="O974" s="204"/>
      <c r="P974" s="201"/>
      <c r="Q974" s="201"/>
    </row>
    <row r="975" spans="1:17" x14ac:dyDescent="0.2">
      <c r="A975" s="113"/>
      <c r="B975" s="200"/>
      <c r="C975" s="200"/>
      <c r="D975" s="201"/>
      <c r="E975" s="113"/>
      <c r="F975" s="113"/>
      <c r="G975" s="113"/>
      <c r="H975" s="113"/>
      <c r="I975" s="203"/>
      <c r="J975" s="203"/>
      <c r="K975" s="203"/>
      <c r="L975" s="203"/>
      <c r="M975" s="203"/>
      <c r="N975" s="204"/>
      <c r="O975" s="204"/>
      <c r="P975" s="201"/>
      <c r="Q975" s="201"/>
    </row>
    <row r="976" spans="1:17" x14ac:dyDescent="0.2">
      <c r="A976" s="113"/>
      <c r="B976" s="200"/>
      <c r="C976" s="200"/>
      <c r="D976" s="201"/>
      <c r="E976" s="113"/>
      <c r="F976" s="113"/>
      <c r="G976" s="113"/>
      <c r="H976" s="113"/>
      <c r="I976" s="203"/>
      <c r="J976" s="203"/>
      <c r="K976" s="203"/>
      <c r="L976" s="203"/>
      <c r="M976" s="203"/>
      <c r="N976" s="204"/>
      <c r="O976" s="204"/>
      <c r="P976" s="201"/>
      <c r="Q976" s="201"/>
    </row>
    <row r="977" spans="1:17" x14ac:dyDescent="0.2">
      <c r="A977" s="113"/>
      <c r="B977" s="200"/>
      <c r="C977" s="200"/>
      <c r="D977" s="201"/>
      <c r="E977" s="113"/>
      <c r="F977" s="113"/>
      <c r="G977" s="113"/>
      <c r="H977" s="113"/>
      <c r="I977" s="203"/>
      <c r="J977" s="203"/>
      <c r="K977" s="203"/>
      <c r="L977" s="203"/>
      <c r="M977" s="203"/>
      <c r="N977" s="204"/>
      <c r="O977" s="204"/>
      <c r="P977" s="201"/>
      <c r="Q977" s="201"/>
    </row>
    <row r="978" spans="1:17" x14ac:dyDescent="0.2">
      <c r="A978" s="113"/>
      <c r="B978" s="200"/>
      <c r="C978" s="200"/>
      <c r="D978" s="201"/>
      <c r="E978" s="113"/>
      <c r="F978" s="113"/>
      <c r="G978" s="113"/>
      <c r="H978" s="113"/>
      <c r="I978" s="203"/>
      <c r="J978" s="203"/>
      <c r="K978" s="203"/>
      <c r="L978" s="203"/>
      <c r="M978" s="203"/>
      <c r="N978" s="204"/>
      <c r="O978" s="204"/>
      <c r="P978" s="201"/>
      <c r="Q978" s="201"/>
    </row>
    <row r="979" spans="1:17" x14ac:dyDescent="0.2">
      <c r="A979" s="113"/>
      <c r="B979" s="200"/>
      <c r="C979" s="200"/>
      <c r="D979" s="201"/>
      <c r="E979" s="113"/>
      <c r="F979" s="113"/>
      <c r="G979" s="113"/>
      <c r="H979" s="113"/>
      <c r="I979" s="203"/>
      <c r="J979" s="203"/>
      <c r="K979" s="203"/>
      <c r="L979" s="203"/>
      <c r="M979" s="203"/>
      <c r="N979" s="204"/>
      <c r="O979" s="204"/>
      <c r="P979" s="201"/>
      <c r="Q979" s="201"/>
    </row>
    <row r="980" spans="1:17" x14ac:dyDescent="0.2">
      <c r="A980" s="113"/>
      <c r="B980" s="200"/>
      <c r="C980" s="200"/>
      <c r="D980" s="201"/>
      <c r="E980" s="113"/>
      <c r="F980" s="113"/>
      <c r="G980" s="113"/>
      <c r="H980" s="113"/>
      <c r="I980" s="203"/>
      <c r="J980" s="203"/>
      <c r="K980" s="203"/>
      <c r="L980" s="203"/>
      <c r="M980" s="203"/>
      <c r="N980" s="204"/>
      <c r="O980" s="204"/>
      <c r="P980" s="201"/>
      <c r="Q980" s="201"/>
    </row>
    <row r="981" spans="1:17" x14ac:dyDescent="0.2">
      <c r="A981" s="113"/>
      <c r="B981" s="200"/>
      <c r="C981" s="200"/>
      <c r="D981" s="201"/>
      <c r="E981" s="113"/>
      <c r="F981" s="113"/>
      <c r="G981" s="113"/>
      <c r="H981" s="113"/>
      <c r="I981" s="203"/>
      <c r="J981" s="203"/>
      <c r="K981" s="203"/>
      <c r="L981" s="203"/>
      <c r="M981" s="203"/>
      <c r="N981" s="204"/>
      <c r="O981" s="204"/>
      <c r="P981" s="201"/>
      <c r="Q981" s="201"/>
    </row>
    <row r="982" spans="1:17" x14ac:dyDescent="0.2">
      <c r="A982" s="113"/>
      <c r="B982" s="200"/>
      <c r="C982" s="200"/>
      <c r="D982" s="201"/>
      <c r="E982" s="113"/>
      <c r="F982" s="113"/>
      <c r="G982" s="113"/>
      <c r="H982" s="113"/>
      <c r="I982" s="203"/>
      <c r="J982" s="203"/>
      <c r="K982" s="203"/>
      <c r="L982" s="203"/>
      <c r="M982" s="203"/>
      <c r="N982" s="204"/>
      <c r="O982" s="204"/>
      <c r="P982" s="201"/>
      <c r="Q982" s="201"/>
    </row>
    <row r="983" spans="1:17" x14ac:dyDescent="0.2">
      <c r="A983" s="113"/>
      <c r="B983" s="200"/>
      <c r="C983" s="200"/>
      <c r="D983" s="201"/>
      <c r="E983" s="113"/>
      <c r="F983" s="113"/>
      <c r="G983" s="113"/>
      <c r="H983" s="113"/>
      <c r="I983" s="203"/>
      <c r="J983" s="203"/>
      <c r="K983" s="203"/>
      <c r="L983" s="203"/>
      <c r="M983" s="203"/>
      <c r="N983" s="204"/>
      <c r="O983" s="204"/>
      <c r="P983" s="201"/>
      <c r="Q983" s="201"/>
    </row>
    <row r="984" spans="1:17" x14ac:dyDescent="0.2">
      <c r="A984" s="113"/>
      <c r="B984" s="200"/>
      <c r="C984" s="200"/>
      <c r="D984" s="201"/>
      <c r="E984" s="113"/>
      <c r="F984" s="113"/>
      <c r="G984" s="113"/>
      <c r="H984" s="113"/>
      <c r="I984" s="203"/>
      <c r="J984" s="203"/>
      <c r="K984" s="203"/>
      <c r="L984" s="203"/>
      <c r="M984" s="203"/>
      <c r="N984" s="204"/>
      <c r="O984" s="204"/>
      <c r="P984" s="201"/>
      <c r="Q984" s="201"/>
    </row>
    <row r="985" spans="1:17" x14ac:dyDescent="0.2">
      <c r="A985" s="113"/>
      <c r="B985" s="200"/>
      <c r="C985" s="200"/>
      <c r="D985" s="201"/>
      <c r="E985" s="113"/>
      <c r="F985" s="113"/>
      <c r="G985" s="113"/>
      <c r="H985" s="113"/>
      <c r="I985" s="203"/>
      <c r="J985" s="203"/>
      <c r="K985" s="203"/>
      <c r="L985" s="203"/>
      <c r="M985" s="203"/>
      <c r="N985" s="204"/>
      <c r="O985" s="204"/>
      <c r="P985" s="201"/>
      <c r="Q985" s="201"/>
    </row>
    <row r="986" spans="1:17" x14ac:dyDescent="0.2">
      <c r="A986" s="113"/>
      <c r="B986" s="200"/>
      <c r="C986" s="200"/>
      <c r="D986" s="201"/>
      <c r="E986" s="113"/>
      <c r="F986" s="113"/>
      <c r="G986" s="113"/>
      <c r="H986" s="113"/>
      <c r="I986" s="203"/>
      <c r="J986" s="203"/>
      <c r="K986" s="203"/>
      <c r="L986" s="203"/>
      <c r="M986" s="203"/>
      <c r="N986" s="204"/>
      <c r="O986" s="204"/>
      <c r="P986" s="201"/>
      <c r="Q986" s="201"/>
    </row>
    <row r="987" spans="1:17" x14ac:dyDescent="0.2">
      <c r="A987" s="113"/>
      <c r="B987" s="200"/>
      <c r="C987" s="200"/>
      <c r="D987" s="201"/>
      <c r="E987" s="113"/>
      <c r="F987" s="113"/>
      <c r="G987" s="113"/>
      <c r="H987" s="113"/>
      <c r="I987" s="203"/>
      <c r="J987" s="203"/>
      <c r="K987" s="203"/>
      <c r="L987" s="203"/>
      <c r="M987" s="203"/>
      <c r="N987" s="204"/>
      <c r="O987" s="204"/>
      <c r="P987" s="201"/>
      <c r="Q987" s="201"/>
    </row>
    <row r="988" spans="1:17" x14ac:dyDescent="0.2">
      <c r="A988" s="113"/>
      <c r="B988" s="200"/>
      <c r="C988" s="200"/>
      <c r="D988" s="201"/>
      <c r="E988" s="113"/>
      <c r="F988" s="113"/>
      <c r="G988" s="113"/>
      <c r="H988" s="113"/>
      <c r="I988" s="203"/>
      <c r="J988" s="203"/>
      <c r="K988" s="203"/>
      <c r="L988" s="203"/>
      <c r="M988" s="203"/>
      <c r="N988" s="204"/>
      <c r="O988" s="204"/>
      <c r="P988" s="201"/>
      <c r="Q988" s="201"/>
    </row>
    <row r="989" spans="1:17" x14ac:dyDescent="0.2">
      <c r="A989" s="113"/>
      <c r="B989" s="200"/>
      <c r="C989" s="200"/>
      <c r="D989" s="201"/>
      <c r="E989" s="113"/>
      <c r="F989" s="113"/>
      <c r="G989" s="113"/>
      <c r="H989" s="113"/>
      <c r="I989" s="203"/>
      <c r="J989" s="203"/>
      <c r="K989" s="203"/>
      <c r="L989" s="203"/>
      <c r="M989" s="203"/>
      <c r="N989" s="204"/>
      <c r="O989" s="204"/>
      <c r="P989" s="201"/>
      <c r="Q989" s="201"/>
    </row>
    <row r="990" spans="1:17" x14ac:dyDescent="0.2">
      <c r="A990" s="113"/>
      <c r="B990" s="200"/>
      <c r="C990" s="200"/>
      <c r="D990" s="201"/>
      <c r="E990" s="113"/>
      <c r="F990" s="113"/>
      <c r="G990" s="113"/>
      <c r="H990" s="113"/>
      <c r="I990" s="203"/>
      <c r="J990" s="203"/>
      <c r="K990" s="203"/>
      <c r="L990" s="203"/>
      <c r="M990" s="203"/>
      <c r="N990" s="204"/>
      <c r="O990" s="204"/>
      <c r="P990" s="201"/>
      <c r="Q990" s="201"/>
    </row>
    <row r="991" spans="1:17" x14ac:dyDescent="0.2">
      <c r="A991" s="113"/>
      <c r="B991" s="200"/>
      <c r="C991" s="200"/>
      <c r="D991" s="201"/>
      <c r="E991" s="113"/>
      <c r="F991" s="113"/>
      <c r="G991" s="113"/>
      <c r="H991" s="113"/>
      <c r="I991" s="203"/>
      <c r="J991" s="203"/>
      <c r="K991" s="203"/>
      <c r="L991" s="203"/>
      <c r="M991" s="203"/>
      <c r="N991" s="204"/>
      <c r="O991" s="204"/>
      <c r="P991" s="201"/>
      <c r="Q991" s="201"/>
    </row>
    <row r="992" spans="1:17" x14ac:dyDescent="0.2">
      <c r="A992" s="113"/>
      <c r="B992" s="200"/>
      <c r="C992" s="200"/>
      <c r="D992" s="201"/>
      <c r="E992" s="113"/>
      <c r="F992" s="113"/>
      <c r="G992" s="113"/>
      <c r="H992" s="113"/>
      <c r="I992" s="203"/>
      <c r="J992" s="203"/>
      <c r="K992" s="203"/>
      <c r="L992" s="203"/>
      <c r="M992" s="203"/>
      <c r="N992" s="204"/>
      <c r="O992" s="204"/>
      <c r="P992" s="201"/>
      <c r="Q992" s="201"/>
    </row>
    <row r="993" spans="1:17" x14ac:dyDescent="0.2">
      <c r="A993" s="113"/>
      <c r="B993" s="200"/>
      <c r="C993" s="200"/>
      <c r="D993" s="201"/>
      <c r="E993" s="113"/>
      <c r="F993" s="113"/>
      <c r="G993" s="113"/>
      <c r="H993" s="113"/>
      <c r="I993" s="203"/>
      <c r="J993" s="203"/>
      <c r="K993" s="203"/>
      <c r="L993" s="203"/>
      <c r="M993" s="203"/>
      <c r="N993" s="204"/>
      <c r="O993" s="204"/>
      <c r="P993" s="201"/>
      <c r="Q993" s="201"/>
    </row>
    <row r="994" spans="1:17" x14ac:dyDescent="0.2">
      <c r="A994" s="113"/>
      <c r="B994" s="200"/>
      <c r="C994" s="200"/>
      <c r="D994" s="201"/>
      <c r="E994" s="113"/>
      <c r="F994" s="113"/>
      <c r="G994" s="113"/>
      <c r="H994" s="113"/>
      <c r="I994" s="203"/>
      <c r="J994" s="203"/>
      <c r="K994" s="203"/>
      <c r="L994" s="203"/>
      <c r="M994" s="203"/>
      <c r="N994" s="204"/>
      <c r="O994" s="204"/>
      <c r="P994" s="201"/>
      <c r="Q994" s="201"/>
    </row>
    <row r="995" spans="1:17" x14ac:dyDescent="0.2">
      <c r="A995" s="113"/>
      <c r="B995" s="200"/>
      <c r="C995" s="200"/>
      <c r="D995" s="201"/>
      <c r="E995" s="113"/>
      <c r="F995" s="113"/>
      <c r="G995" s="113"/>
      <c r="H995" s="113"/>
      <c r="I995" s="203"/>
      <c r="J995" s="203"/>
      <c r="K995" s="203"/>
      <c r="L995" s="203"/>
      <c r="M995" s="203"/>
      <c r="N995" s="204"/>
      <c r="O995" s="204"/>
      <c r="P995" s="201"/>
      <c r="Q995" s="201"/>
    </row>
    <row r="996" spans="1:17" x14ac:dyDescent="0.2">
      <c r="A996" s="113"/>
      <c r="B996" s="200"/>
      <c r="C996" s="200"/>
      <c r="D996" s="201"/>
      <c r="E996" s="113"/>
      <c r="F996" s="113"/>
      <c r="G996" s="113"/>
      <c r="H996" s="113"/>
      <c r="I996" s="203"/>
      <c r="J996" s="203"/>
      <c r="K996" s="203"/>
      <c r="L996" s="203"/>
      <c r="M996" s="203"/>
      <c r="N996" s="204"/>
      <c r="O996" s="204"/>
      <c r="P996" s="201"/>
      <c r="Q996" s="201"/>
    </row>
    <row r="997" spans="1:17" x14ac:dyDescent="0.2">
      <c r="A997" s="113"/>
      <c r="B997" s="200"/>
      <c r="C997" s="200"/>
      <c r="D997" s="201"/>
      <c r="E997" s="113"/>
      <c r="F997" s="113"/>
      <c r="G997" s="113"/>
      <c r="H997" s="113"/>
      <c r="I997" s="203"/>
      <c r="J997" s="203"/>
      <c r="K997" s="203"/>
      <c r="L997" s="203"/>
      <c r="M997" s="203"/>
      <c r="N997" s="204"/>
      <c r="O997" s="204"/>
      <c r="P997" s="201"/>
      <c r="Q997" s="201"/>
    </row>
    <row r="998" spans="1:17" x14ac:dyDescent="0.2">
      <c r="A998" s="113"/>
      <c r="B998" s="200"/>
      <c r="C998" s="200"/>
      <c r="D998" s="201"/>
      <c r="E998" s="113"/>
      <c r="F998" s="113"/>
      <c r="G998" s="113"/>
      <c r="H998" s="113"/>
      <c r="I998" s="203"/>
      <c r="J998" s="203"/>
      <c r="K998" s="203"/>
      <c r="L998" s="203"/>
      <c r="M998" s="203"/>
      <c r="N998" s="204"/>
      <c r="O998" s="204"/>
      <c r="P998" s="201"/>
      <c r="Q998" s="201"/>
    </row>
    <row r="999" spans="1:17" x14ac:dyDescent="0.2">
      <c r="A999" s="113"/>
      <c r="B999" s="200"/>
      <c r="C999" s="200"/>
      <c r="D999" s="201"/>
      <c r="E999" s="113"/>
      <c r="F999" s="113"/>
      <c r="G999" s="113"/>
      <c r="H999" s="113"/>
      <c r="I999" s="203"/>
      <c r="J999" s="203"/>
      <c r="K999" s="203"/>
      <c r="L999" s="203"/>
      <c r="M999" s="203"/>
      <c r="N999" s="204"/>
      <c r="O999" s="204"/>
      <c r="P999" s="201"/>
      <c r="Q999" s="201"/>
    </row>
    <row r="1000" spans="1:17" x14ac:dyDescent="0.2">
      <c r="A1000" s="113"/>
      <c r="B1000" s="200"/>
      <c r="C1000" s="200"/>
      <c r="D1000" s="201"/>
      <c r="E1000" s="113"/>
      <c r="F1000" s="113"/>
      <c r="G1000" s="113"/>
      <c r="H1000" s="113"/>
      <c r="I1000" s="203"/>
      <c r="J1000" s="203"/>
      <c r="K1000" s="203"/>
      <c r="L1000" s="203"/>
      <c r="M1000" s="203"/>
      <c r="N1000" s="204"/>
      <c r="O1000" s="204"/>
      <c r="P1000" s="201"/>
      <c r="Q1000" s="201"/>
    </row>
    <row r="1001" spans="1:17" x14ac:dyDescent="0.2">
      <c r="A1001" s="113"/>
      <c r="B1001" s="200"/>
      <c r="C1001" s="200"/>
      <c r="D1001" s="201"/>
      <c r="E1001" s="113"/>
      <c r="F1001" s="113"/>
      <c r="G1001" s="113"/>
      <c r="H1001" s="113"/>
      <c r="I1001" s="203"/>
      <c r="J1001" s="203"/>
      <c r="K1001" s="203"/>
      <c r="L1001" s="203"/>
      <c r="M1001" s="203"/>
      <c r="N1001" s="204"/>
      <c r="O1001" s="204"/>
      <c r="P1001" s="201"/>
      <c r="Q1001" s="201"/>
    </row>
    <row r="1002" spans="1:17" x14ac:dyDescent="0.2">
      <c r="A1002" s="113"/>
      <c r="B1002" s="200"/>
      <c r="C1002" s="200"/>
      <c r="D1002" s="201"/>
      <c r="E1002" s="113"/>
      <c r="F1002" s="113"/>
      <c r="G1002" s="113"/>
      <c r="H1002" s="113"/>
      <c r="I1002" s="203"/>
      <c r="J1002" s="203"/>
      <c r="K1002" s="203"/>
      <c r="L1002" s="203"/>
      <c r="M1002" s="203"/>
      <c r="N1002" s="204"/>
      <c r="O1002" s="204"/>
      <c r="P1002" s="201"/>
      <c r="Q1002" s="201"/>
    </row>
    <row r="1003" spans="1:17" x14ac:dyDescent="0.2">
      <c r="A1003" s="113"/>
      <c r="B1003" s="200"/>
      <c r="C1003" s="200"/>
      <c r="D1003" s="201"/>
      <c r="E1003" s="113"/>
      <c r="F1003" s="113"/>
      <c r="G1003" s="113"/>
      <c r="H1003" s="113"/>
      <c r="I1003" s="203"/>
      <c r="J1003" s="203"/>
      <c r="K1003" s="203"/>
      <c r="L1003" s="203"/>
      <c r="M1003" s="203"/>
      <c r="N1003" s="204"/>
      <c r="O1003" s="204"/>
      <c r="P1003" s="201"/>
      <c r="Q1003" s="201"/>
    </row>
    <row r="1004" spans="1:17" x14ac:dyDescent="0.2">
      <c r="A1004" s="113"/>
      <c r="B1004" s="200"/>
      <c r="C1004" s="200"/>
      <c r="D1004" s="201"/>
      <c r="E1004" s="113"/>
      <c r="F1004" s="113"/>
      <c r="G1004" s="113"/>
      <c r="H1004" s="113"/>
      <c r="I1004" s="203"/>
      <c r="J1004" s="203"/>
      <c r="K1004" s="203"/>
      <c r="L1004" s="203"/>
      <c r="M1004" s="203"/>
      <c r="N1004" s="204"/>
      <c r="O1004" s="204"/>
      <c r="P1004" s="201"/>
      <c r="Q1004" s="201"/>
    </row>
    <row r="1005" spans="1:17" x14ac:dyDescent="0.2">
      <c r="A1005" s="113"/>
      <c r="B1005" s="200"/>
      <c r="C1005" s="200"/>
      <c r="D1005" s="201"/>
      <c r="E1005" s="113"/>
      <c r="F1005" s="113"/>
      <c r="G1005" s="113"/>
      <c r="H1005" s="113"/>
      <c r="I1005" s="203"/>
      <c r="J1005" s="203"/>
      <c r="K1005" s="203"/>
      <c r="L1005" s="203"/>
      <c r="M1005" s="203"/>
      <c r="N1005" s="204"/>
      <c r="O1005" s="204"/>
      <c r="P1005" s="201"/>
      <c r="Q1005" s="201"/>
    </row>
    <row r="1006" spans="1:17" x14ac:dyDescent="0.2">
      <c r="A1006" s="113"/>
      <c r="B1006" s="200"/>
      <c r="C1006" s="200"/>
      <c r="D1006" s="201"/>
      <c r="E1006" s="113"/>
      <c r="F1006" s="113"/>
      <c r="G1006" s="113"/>
      <c r="H1006" s="113"/>
      <c r="I1006" s="203"/>
      <c r="J1006" s="203"/>
      <c r="K1006" s="203"/>
      <c r="L1006" s="203"/>
      <c r="M1006" s="203"/>
      <c r="N1006" s="204"/>
      <c r="O1006" s="204"/>
      <c r="P1006" s="201"/>
      <c r="Q1006" s="201"/>
    </row>
    <row r="1007" spans="1:17" x14ac:dyDescent="0.2">
      <c r="A1007" s="113"/>
      <c r="B1007" s="200"/>
      <c r="C1007" s="200"/>
      <c r="D1007" s="201"/>
      <c r="E1007" s="113"/>
      <c r="F1007" s="113"/>
      <c r="G1007" s="113"/>
      <c r="H1007" s="113"/>
      <c r="I1007" s="203"/>
      <c r="J1007" s="203"/>
      <c r="K1007" s="203"/>
      <c r="L1007" s="203"/>
      <c r="M1007" s="203"/>
      <c r="N1007" s="204"/>
      <c r="O1007" s="204"/>
      <c r="P1007" s="201"/>
      <c r="Q1007" s="201"/>
    </row>
    <row r="1008" spans="1:17" x14ac:dyDescent="0.2">
      <c r="A1008" s="113"/>
      <c r="B1008" s="200"/>
      <c r="C1008" s="200"/>
      <c r="D1008" s="201"/>
      <c r="E1008" s="113"/>
      <c r="F1008" s="113"/>
      <c r="G1008" s="113"/>
      <c r="H1008" s="113"/>
      <c r="I1008" s="203"/>
      <c r="J1008" s="203"/>
      <c r="K1008" s="203"/>
      <c r="L1008" s="203"/>
      <c r="M1008" s="203"/>
      <c r="N1008" s="204"/>
      <c r="O1008" s="204"/>
      <c r="P1008" s="201"/>
      <c r="Q1008" s="201"/>
    </row>
    <row r="1009" spans="1:17" x14ac:dyDescent="0.2">
      <c r="A1009" s="113"/>
      <c r="B1009" s="200"/>
      <c r="C1009" s="200"/>
      <c r="D1009" s="201"/>
      <c r="E1009" s="113"/>
      <c r="F1009" s="113"/>
      <c r="G1009" s="113"/>
      <c r="H1009" s="113"/>
      <c r="I1009" s="203"/>
      <c r="J1009" s="203"/>
      <c r="K1009" s="203"/>
      <c r="L1009" s="203"/>
      <c r="M1009" s="203"/>
      <c r="N1009" s="204"/>
      <c r="O1009" s="204"/>
      <c r="P1009" s="201"/>
      <c r="Q1009" s="201"/>
    </row>
    <row r="1010" spans="1:17" x14ac:dyDescent="0.2">
      <c r="A1010" s="113"/>
      <c r="B1010" s="200"/>
      <c r="C1010" s="200"/>
      <c r="D1010" s="201"/>
      <c r="E1010" s="113"/>
      <c r="F1010" s="113"/>
      <c r="G1010" s="113"/>
      <c r="H1010" s="113"/>
      <c r="I1010" s="203"/>
      <c r="J1010" s="203"/>
      <c r="K1010" s="203"/>
      <c r="L1010" s="203"/>
      <c r="M1010" s="203"/>
      <c r="N1010" s="204"/>
      <c r="O1010" s="204"/>
      <c r="P1010" s="201"/>
      <c r="Q1010" s="201"/>
    </row>
    <row r="1011" spans="1:17" x14ac:dyDescent="0.2">
      <c r="A1011" s="113"/>
      <c r="B1011" s="200"/>
      <c r="C1011" s="200"/>
      <c r="D1011" s="201"/>
      <c r="E1011" s="113"/>
      <c r="F1011" s="113"/>
      <c r="G1011" s="113"/>
      <c r="H1011" s="113"/>
      <c r="I1011" s="203"/>
      <c r="J1011" s="203"/>
      <c r="K1011" s="203"/>
      <c r="L1011" s="203"/>
      <c r="M1011" s="203"/>
      <c r="N1011" s="204"/>
      <c r="O1011" s="204"/>
      <c r="P1011" s="201"/>
      <c r="Q1011" s="201"/>
    </row>
    <row r="1012" spans="1:17" x14ac:dyDescent="0.2">
      <c r="A1012" s="113"/>
      <c r="B1012" s="200"/>
      <c r="C1012" s="200"/>
      <c r="D1012" s="201"/>
      <c r="E1012" s="113"/>
      <c r="F1012" s="113"/>
      <c r="G1012" s="113"/>
      <c r="H1012" s="113"/>
      <c r="I1012" s="203"/>
      <c r="J1012" s="203"/>
      <c r="K1012" s="203"/>
      <c r="L1012" s="203"/>
      <c r="M1012" s="203"/>
      <c r="N1012" s="204"/>
      <c r="O1012" s="204"/>
      <c r="P1012" s="201"/>
      <c r="Q1012" s="201"/>
    </row>
    <row r="1013" spans="1:17" x14ac:dyDescent="0.2">
      <c r="A1013" s="113"/>
      <c r="B1013" s="200"/>
      <c r="C1013" s="200"/>
      <c r="D1013" s="201"/>
      <c r="E1013" s="113"/>
      <c r="F1013" s="113"/>
      <c r="G1013" s="113"/>
      <c r="H1013" s="113"/>
      <c r="I1013" s="203"/>
      <c r="J1013" s="203"/>
      <c r="K1013" s="203"/>
      <c r="L1013" s="203"/>
      <c r="M1013" s="203"/>
      <c r="N1013" s="204"/>
      <c r="O1013" s="204"/>
      <c r="P1013" s="201"/>
      <c r="Q1013" s="201"/>
    </row>
    <row r="1014" spans="1:17" x14ac:dyDescent="0.2">
      <c r="A1014" s="113"/>
      <c r="B1014" s="200"/>
      <c r="C1014" s="200"/>
      <c r="D1014" s="201"/>
      <c r="E1014" s="113"/>
      <c r="F1014" s="113"/>
      <c r="G1014" s="113"/>
      <c r="H1014" s="113"/>
      <c r="I1014" s="203"/>
      <c r="J1014" s="203"/>
      <c r="K1014" s="203"/>
      <c r="L1014" s="203"/>
      <c r="M1014" s="203"/>
      <c r="N1014" s="204"/>
      <c r="O1014" s="204"/>
      <c r="P1014" s="201"/>
      <c r="Q1014" s="201"/>
    </row>
    <row r="1015" spans="1:17" x14ac:dyDescent="0.2">
      <c r="A1015" s="113"/>
      <c r="B1015" s="200"/>
      <c r="C1015" s="200"/>
      <c r="D1015" s="201"/>
      <c r="E1015" s="113"/>
      <c r="F1015" s="113"/>
      <c r="G1015" s="113"/>
      <c r="H1015" s="113"/>
      <c r="I1015" s="203"/>
      <c r="J1015" s="203"/>
      <c r="K1015" s="203"/>
      <c r="L1015" s="203"/>
      <c r="M1015" s="203"/>
      <c r="N1015" s="204"/>
      <c r="O1015" s="204"/>
      <c r="P1015" s="201"/>
      <c r="Q1015" s="201"/>
    </row>
    <row r="1016" spans="1:17" x14ac:dyDescent="0.2">
      <c r="A1016" s="113"/>
      <c r="B1016" s="200"/>
      <c r="C1016" s="200"/>
      <c r="D1016" s="201"/>
      <c r="E1016" s="113"/>
      <c r="F1016" s="113"/>
      <c r="G1016" s="113"/>
      <c r="H1016" s="113"/>
      <c r="I1016" s="203"/>
      <c r="J1016" s="203"/>
      <c r="K1016" s="203"/>
      <c r="L1016" s="203"/>
      <c r="M1016" s="203"/>
      <c r="N1016" s="204"/>
      <c r="O1016" s="204"/>
      <c r="P1016" s="201"/>
      <c r="Q1016" s="201"/>
    </row>
    <row r="1017" spans="1:17" x14ac:dyDescent="0.2">
      <c r="A1017" s="113"/>
      <c r="B1017" s="200"/>
      <c r="C1017" s="200"/>
      <c r="D1017" s="201"/>
      <c r="E1017" s="113"/>
      <c r="F1017" s="113"/>
      <c r="G1017" s="113"/>
      <c r="H1017" s="113"/>
      <c r="I1017" s="203"/>
      <c r="J1017" s="203"/>
      <c r="K1017" s="203"/>
      <c r="L1017" s="203"/>
      <c r="M1017" s="203"/>
      <c r="N1017" s="204"/>
      <c r="O1017" s="204"/>
      <c r="P1017" s="201"/>
      <c r="Q1017" s="201"/>
    </row>
    <row r="1018" spans="1:17" x14ac:dyDescent="0.2">
      <c r="A1018" s="113"/>
      <c r="B1018" s="200"/>
      <c r="C1018" s="200"/>
      <c r="D1018" s="201"/>
      <c r="E1018" s="113"/>
      <c r="F1018" s="113"/>
      <c r="G1018" s="113"/>
      <c r="H1018" s="113"/>
      <c r="I1018" s="203"/>
      <c r="J1018" s="203"/>
      <c r="K1018" s="203"/>
      <c r="L1018" s="203"/>
      <c r="M1018" s="203"/>
      <c r="N1018" s="204"/>
      <c r="O1018" s="204"/>
      <c r="P1018" s="201"/>
      <c r="Q1018" s="201"/>
    </row>
    <row r="1019" spans="1:17" x14ac:dyDescent="0.2">
      <c r="A1019" s="113"/>
      <c r="B1019" s="200"/>
      <c r="C1019" s="200"/>
      <c r="D1019" s="201"/>
      <c r="E1019" s="113"/>
      <c r="F1019" s="113"/>
      <c r="G1019" s="113"/>
      <c r="H1019" s="113"/>
      <c r="I1019" s="203"/>
      <c r="J1019" s="203"/>
      <c r="K1019" s="203"/>
      <c r="L1019" s="203"/>
      <c r="M1019" s="203"/>
      <c r="N1019" s="204"/>
      <c r="O1019" s="204"/>
      <c r="P1019" s="201"/>
      <c r="Q1019" s="201"/>
    </row>
    <row r="1020" spans="1:17" x14ac:dyDescent="0.2">
      <c r="A1020" s="113"/>
      <c r="B1020" s="200"/>
      <c r="C1020" s="200"/>
      <c r="D1020" s="201"/>
      <c r="E1020" s="113"/>
      <c r="F1020" s="113"/>
      <c r="G1020" s="113"/>
      <c r="H1020" s="113"/>
      <c r="I1020" s="203"/>
      <c r="J1020" s="203"/>
      <c r="K1020" s="203"/>
      <c r="L1020" s="203"/>
      <c r="M1020" s="203"/>
      <c r="N1020" s="204"/>
      <c r="O1020" s="204"/>
      <c r="P1020" s="201"/>
      <c r="Q1020" s="201"/>
    </row>
    <row r="1021" spans="1:17" x14ac:dyDescent="0.2">
      <c r="A1021" s="113"/>
      <c r="B1021" s="200"/>
      <c r="C1021" s="200"/>
      <c r="D1021" s="201"/>
      <c r="E1021" s="113"/>
      <c r="F1021" s="113"/>
      <c r="G1021" s="113"/>
      <c r="H1021" s="113"/>
      <c r="I1021" s="203"/>
      <c r="J1021" s="203"/>
      <c r="K1021" s="203"/>
      <c r="L1021" s="203"/>
      <c r="M1021" s="203"/>
      <c r="N1021" s="204"/>
      <c r="O1021" s="204"/>
      <c r="P1021" s="201"/>
      <c r="Q1021" s="201"/>
    </row>
    <row r="1022" spans="1:17" x14ac:dyDescent="0.2">
      <c r="A1022" s="113"/>
      <c r="B1022" s="200"/>
      <c r="C1022" s="200"/>
      <c r="D1022" s="201"/>
      <c r="E1022" s="113"/>
      <c r="F1022" s="113"/>
      <c r="G1022" s="113"/>
      <c r="H1022" s="113"/>
      <c r="I1022" s="203"/>
      <c r="J1022" s="203"/>
      <c r="K1022" s="203"/>
      <c r="L1022" s="203"/>
      <c r="M1022" s="203"/>
      <c r="N1022" s="204"/>
      <c r="O1022" s="204"/>
      <c r="P1022" s="201"/>
      <c r="Q1022" s="201"/>
    </row>
    <row r="1023" spans="1:17" x14ac:dyDescent="0.2">
      <c r="A1023" s="113"/>
      <c r="B1023" s="200"/>
      <c r="C1023" s="200"/>
      <c r="D1023" s="201"/>
      <c r="E1023" s="113"/>
      <c r="F1023" s="113"/>
      <c r="G1023" s="113"/>
      <c r="H1023" s="113"/>
      <c r="I1023" s="203"/>
      <c r="J1023" s="203"/>
      <c r="K1023" s="203"/>
      <c r="L1023" s="203"/>
      <c r="M1023" s="203"/>
      <c r="N1023" s="204"/>
      <c r="O1023" s="204"/>
      <c r="P1023" s="201"/>
      <c r="Q1023" s="201"/>
    </row>
    <row r="1024" spans="1:17" x14ac:dyDescent="0.2">
      <c r="A1024" s="113"/>
      <c r="B1024" s="200"/>
      <c r="C1024" s="200"/>
      <c r="D1024" s="201"/>
      <c r="E1024" s="113"/>
      <c r="F1024" s="113"/>
      <c r="G1024" s="113"/>
      <c r="H1024" s="113"/>
      <c r="I1024" s="203"/>
      <c r="J1024" s="203"/>
      <c r="K1024" s="203"/>
      <c r="L1024" s="203"/>
      <c r="M1024" s="203"/>
      <c r="N1024" s="204"/>
      <c r="O1024" s="204"/>
      <c r="P1024" s="201"/>
      <c r="Q1024" s="201"/>
    </row>
    <row r="1025" spans="1:17" x14ac:dyDescent="0.2">
      <c r="A1025" s="113"/>
      <c r="B1025" s="200"/>
      <c r="C1025" s="200"/>
      <c r="D1025" s="201"/>
      <c r="E1025" s="113"/>
      <c r="F1025" s="113"/>
      <c r="G1025" s="113"/>
      <c r="H1025" s="113"/>
      <c r="I1025" s="203"/>
      <c r="J1025" s="203"/>
      <c r="K1025" s="203"/>
      <c r="L1025" s="203"/>
      <c r="M1025" s="203"/>
      <c r="N1025" s="204"/>
      <c r="O1025" s="204"/>
      <c r="P1025" s="201"/>
      <c r="Q1025" s="201"/>
    </row>
    <row r="1026" spans="1:17" x14ac:dyDescent="0.2">
      <c r="A1026" s="113"/>
      <c r="B1026" s="200"/>
      <c r="C1026" s="200"/>
      <c r="D1026" s="201"/>
      <c r="E1026" s="113"/>
      <c r="F1026" s="113"/>
      <c r="G1026" s="113"/>
      <c r="H1026" s="113"/>
      <c r="I1026" s="203"/>
      <c r="J1026" s="203"/>
      <c r="K1026" s="203"/>
      <c r="L1026" s="203"/>
      <c r="M1026" s="203"/>
      <c r="N1026" s="204"/>
      <c r="O1026" s="204"/>
      <c r="P1026" s="201"/>
      <c r="Q1026" s="201"/>
    </row>
    <row r="1027" spans="1:17" x14ac:dyDescent="0.2">
      <c r="A1027" s="113"/>
      <c r="B1027" s="200"/>
      <c r="C1027" s="200"/>
      <c r="D1027" s="201"/>
      <c r="E1027" s="113"/>
      <c r="F1027" s="113"/>
      <c r="G1027" s="113"/>
      <c r="H1027" s="113"/>
      <c r="I1027" s="203"/>
      <c r="J1027" s="203"/>
      <c r="K1027" s="203"/>
      <c r="L1027" s="203"/>
      <c r="M1027" s="203"/>
      <c r="N1027" s="204"/>
      <c r="O1027" s="204"/>
      <c r="P1027" s="201"/>
      <c r="Q1027" s="201"/>
    </row>
    <row r="1028" spans="1:17" x14ac:dyDescent="0.2">
      <c r="A1028" s="113"/>
      <c r="B1028" s="200"/>
      <c r="C1028" s="200"/>
      <c r="D1028" s="201"/>
      <c r="E1028" s="113"/>
      <c r="F1028" s="113"/>
      <c r="G1028" s="113"/>
      <c r="H1028" s="113"/>
      <c r="I1028" s="203"/>
      <c r="J1028" s="203"/>
      <c r="K1028" s="203"/>
      <c r="L1028" s="203"/>
      <c r="M1028" s="203"/>
      <c r="N1028" s="204"/>
      <c r="O1028" s="204"/>
      <c r="P1028" s="201"/>
      <c r="Q1028" s="201"/>
    </row>
    <row r="1029" spans="1:17" x14ac:dyDescent="0.2">
      <c r="A1029" s="113"/>
      <c r="B1029" s="200"/>
      <c r="C1029" s="200"/>
      <c r="D1029" s="201"/>
      <c r="E1029" s="113"/>
      <c r="F1029" s="113"/>
      <c r="G1029" s="113"/>
      <c r="H1029" s="113"/>
      <c r="I1029" s="203"/>
      <c r="J1029" s="203"/>
      <c r="K1029" s="203"/>
      <c r="L1029" s="203"/>
      <c r="M1029" s="203"/>
      <c r="N1029" s="204"/>
      <c r="O1029" s="204"/>
      <c r="P1029" s="201"/>
      <c r="Q1029" s="201"/>
    </row>
    <row r="1030" spans="1:17" x14ac:dyDescent="0.2">
      <c r="A1030" s="113"/>
      <c r="B1030" s="200"/>
      <c r="C1030" s="200"/>
      <c r="D1030" s="201"/>
      <c r="E1030" s="113"/>
      <c r="F1030" s="113"/>
      <c r="G1030" s="113"/>
      <c r="H1030" s="113"/>
      <c r="I1030" s="203"/>
      <c r="J1030" s="203"/>
      <c r="K1030" s="203"/>
      <c r="L1030" s="203"/>
      <c r="M1030" s="203"/>
      <c r="N1030" s="204"/>
      <c r="O1030" s="204"/>
      <c r="P1030" s="201"/>
      <c r="Q1030" s="201"/>
    </row>
    <row r="1031" spans="1:17" x14ac:dyDescent="0.2">
      <c r="A1031" s="113"/>
      <c r="B1031" s="200"/>
      <c r="C1031" s="200"/>
      <c r="D1031" s="201"/>
      <c r="E1031" s="113"/>
      <c r="F1031" s="113"/>
      <c r="G1031" s="113"/>
      <c r="H1031" s="113"/>
      <c r="I1031" s="203"/>
      <c r="J1031" s="203"/>
      <c r="K1031" s="203"/>
      <c r="L1031" s="203"/>
      <c r="M1031" s="203"/>
      <c r="N1031" s="204"/>
      <c r="O1031" s="204"/>
      <c r="P1031" s="201"/>
      <c r="Q1031" s="201"/>
    </row>
    <row r="1032" spans="1:17" x14ac:dyDescent="0.2">
      <c r="A1032" s="113"/>
      <c r="B1032" s="200"/>
      <c r="C1032" s="200"/>
      <c r="D1032" s="201"/>
      <c r="E1032" s="113"/>
      <c r="F1032" s="113"/>
      <c r="G1032" s="113"/>
      <c r="H1032" s="113"/>
      <c r="I1032" s="203"/>
      <c r="J1032" s="203"/>
      <c r="K1032" s="203"/>
      <c r="L1032" s="203"/>
      <c r="M1032" s="203"/>
      <c r="N1032" s="204"/>
      <c r="O1032" s="204"/>
      <c r="P1032" s="201"/>
      <c r="Q1032" s="201"/>
    </row>
    <row r="1033" spans="1:17" x14ac:dyDescent="0.2">
      <c r="A1033" s="113"/>
      <c r="B1033" s="200"/>
      <c r="C1033" s="200"/>
      <c r="D1033" s="201"/>
      <c r="E1033" s="113"/>
      <c r="F1033" s="113"/>
      <c r="G1033" s="113"/>
      <c r="H1033" s="113"/>
      <c r="I1033" s="203"/>
      <c r="J1033" s="203"/>
      <c r="K1033" s="203"/>
      <c r="L1033" s="203"/>
      <c r="M1033" s="203"/>
      <c r="N1033" s="204"/>
      <c r="O1033" s="204"/>
      <c r="P1033" s="201"/>
      <c r="Q1033" s="201"/>
    </row>
    <row r="1034" spans="1:17" x14ac:dyDescent="0.2">
      <c r="A1034" s="113"/>
      <c r="B1034" s="200"/>
      <c r="C1034" s="200"/>
      <c r="D1034" s="201"/>
      <c r="E1034" s="113"/>
      <c r="F1034" s="113"/>
      <c r="G1034" s="113"/>
      <c r="H1034" s="113"/>
      <c r="I1034" s="203"/>
      <c r="J1034" s="203"/>
      <c r="K1034" s="203"/>
      <c r="L1034" s="203"/>
      <c r="M1034" s="203"/>
      <c r="N1034" s="204"/>
      <c r="O1034" s="204"/>
      <c r="P1034" s="201"/>
      <c r="Q1034" s="201"/>
    </row>
    <row r="1035" spans="1:17" x14ac:dyDescent="0.2">
      <c r="A1035" s="113"/>
      <c r="B1035" s="200"/>
      <c r="C1035" s="200"/>
      <c r="D1035" s="201"/>
      <c r="E1035" s="113"/>
      <c r="F1035" s="113"/>
      <c r="G1035" s="113"/>
      <c r="H1035" s="113"/>
      <c r="I1035" s="203"/>
      <c r="J1035" s="203"/>
      <c r="K1035" s="203"/>
      <c r="L1035" s="203"/>
      <c r="M1035" s="203"/>
      <c r="N1035" s="204"/>
      <c r="O1035" s="204"/>
      <c r="P1035" s="201"/>
      <c r="Q1035" s="201"/>
    </row>
    <row r="1036" spans="1:17" x14ac:dyDescent="0.2">
      <c r="A1036" s="113"/>
      <c r="B1036" s="200"/>
      <c r="C1036" s="200"/>
      <c r="D1036" s="201"/>
      <c r="E1036" s="113"/>
      <c r="F1036" s="113"/>
      <c r="G1036" s="113"/>
      <c r="H1036" s="113"/>
      <c r="I1036" s="203"/>
      <c r="J1036" s="203"/>
      <c r="K1036" s="203"/>
      <c r="L1036" s="203"/>
      <c r="M1036" s="203"/>
      <c r="N1036" s="204"/>
      <c r="O1036" s="204"/>
      <c r="P1036" s="201"/>
      <c r="Q1036" s="201"/>
    </row>
    <row r="1037" spans="1:17" x14ac:dyDescent="0.2">
      <c r="A1037" s="113"/>
      <c r="B1037" s="200"/>
      <c r="C1037" s="200"/>
      <c r="D1037" s="201"/>
      <c r="E1037" s="113"/>
      <c r="F1037" s="113"/>
      <c r="G1037" s="113"/>
      <c r="H1037" s="113"/>
      <c r="I1037" s="203"/>
      <c r="J1037" s="203"/>
      <c r="K1037" s="203"/>
      <c r="L1037" s="203"/>
      <c r="M1037" s="203"/>
      <c r="N1037" s="204"/>
      <c r="O1037" s="204"/>
      <c r="P1037" s="201"/>
      <c r="Q1037" s="201"/>
    </row>
    <row r="1038" spans="1:17" x14ac:dyDescent="0.2">
      <c r="A1038" s="113"/>
      <c r="B1038" s="200"/>
      <c r="C1038" s="200"/>
      <c r="D1038" s="201"/>
      <c r="E1038" s="113"/>
      <c r="F1038" s="113"/>
      <c r="G1038" s="113"/>
      <c r="H1038" s="113"/>
      <c r="I1038" s="203"/>
      <c r="J1038" s="203"/>
      <c r="K1038" s="203"/>
      <c r="L1038" s="203"/>
      <c r="M1038" s="203"/>
      <c r="N1038" s="204"/>
      <c r="O1038" s="204"/>
      <c r="P1038" s="201"/>
      <c r="Q1038" s="201"/>
    </row>
    <row r="1039" spans="1:17" x14ac:dyDescent="0.2">
      <c r="A1039" s="113"/>
      <c r="B1039" s="200"/>
      <c r="C1039" s="200"/>
      <c r="D1039" s="201"/>
      <c r="E1039" s="113"/>
      <c r="F1039" s="113"/>
      <c r="G1039" s="113"/>
      <c r="H1039" s="113"/>
      <c r="I1039" s="203"/>
      <c r="J1039" s="203"/>
      <c r="K1039" s="203"/>
      <c r="L1039" s="203"/>
      <c r="M1039" s="203"/>
      <c r="N1039" s="204"/>
      <c r="O1039" s="204"/>
      <c r="P1039" s="201"/>
      <c r="Q1039" s="201"/>
    </row>
    <row r="1040" spans="1:17" x14ac:dyDescent="0.2">
      <c r="A1040" s="113"/>
      <c r="B1040" s="200"/>
      <c r="C1040" s="200"/>
      <c r="D1040" s="201"/>
      <c r="E1040" s="113"/>
      <c r="F1040" s="113"/>
      <c r="G1040" s="113"/>
      <c r="H1040" s="113"/>
      <c r="I1040" s="203"/>
      <c r="J1040" s="203"/>
      <c r="K1040" s="203"/>
      <c r="L1040" s="203"/>
      <c r="M1040" s="203"/>
      <c r="N1040" s="204"/>
      <c r="O1040" s="204"/>
      <c r="P1040" s="201"/>
      <c r="Q1040" s="201"/>
    </row>
    <row r="1041" spans="1:17" x14ac:dyDescent="0.2">
      <c r="A1041" s="113"/>
      <c r="B1041" s="200"/>
      <c r="C1041" s="200"/>
      <c r="D1041" s="201"/>
      <c r="E1041" s="113"/>
      <c r="F1041" s="113"/>
      <c r="G1041" s="113"/>
      <c r="H1041" s="113"/>
      <c r="I1041" s="203"/>
      <c r="J1041" s="203"/>
      <c r="K1041" s="203"/>
      <c r="L1041" s="203"/>
      <c r="M1041" s="203"/>
      <c r="N1041" s="204"/>
      <c r="O1041" s="204"/>
      <c r="P1041" s="201"/>
      <c r="Q1041" s="201"/>
    </row>
    <row r="1042" spans="1:17" x14ac:dyDescent="0.2">
      <c r="A1042" s="113"/>
      <c r="B1042" s="200"/>
      <c r="C1042" s="200"/>
      <c r="D1042" s="201"/>
      <c r="E1042" s="113"/>
      <c r="F1042" s="113"/>
      <c r="G1042" s="113"/>
      <c r="H1042" s="113"/>
      <c r="I1042" s="203"/>
      <c r="J1042" s="203"/>
      <c r="K1042" s="203"/>
      <c r="L1042" s="203"/>
      <c r="M1042" s="203"/>
      <c r="N1042" s="204"/>
      <c r="O1042" s="204"/>
      <c r="P1042" s="201"/>
      <c r="Q1042" s="201"/>
    </row>
    <row r="1043" spans="1:17" x14ac:dyDescent="0.2">
      <c r="A1043" s="113"/>
      <c r="B1043" s="200"/>
      <c r="C1043" s="200"/>
      <c r="D1043" s="201"/>
      <c r="E1043" s="113"/>
      <c r="F1043" s="113"/>
      <c r="G1043" s="113"/>
      <c r="H1043" s="113"/>
      <c r="I1043" s="203"/>
      <c r="J1043" s="203"/>
      <c r="K1043" s="203"/>
      <c r="L1043" s="203"/>
      <c r="M1043" s="203"/>
      <c r="N1043" s="204"/>
      <c r="O1043" s="204"/>
      <c r="P1043" s="201"/>
      <c r="Q1043" s="201"/>
    </row>
    <row r="1044" spans="1:17" x14ac:dyDescent="0.2">
      <c r="A1044" s="113"/>
      <c r="B1044" s="200"/>
      <c r="C1044" s="200"/>
      <c r="D1044" s="201"/>
      <c r="E1044" s="113"/>
      <c r="F1044" s="113"/>
      <c r="G1044" s="113"/>
      <c r="H1044" s="113"/>
      <c r="I1044" s="203"/>
      <c r="J1044" s="203"/>
      <c r="K1044" s="203"/>
      <c r="L1044" s="203"/>
      <c r="M1044" s="203"/>
      <c r="N1044" s="204"/>
      <c r="O1044" s="204"/>
      <c r="P1044" s="201"/>
      <c r="Q1044" s="201"/>
    </row>
    <row r="1045" spans="1:17" x14ac:dyDescent="0.2">
      <c r="A1045" s="113"/>
      <c r="B1045" s="200"/>
      <c r="C1045" s="200"/>
      <c r="D1045" s="201"/>
      <c r="E1045" s="113"/>
      <c r="F1045" s="113"/>
      <c r="G1045" s="113"/>
      <c r="H1045" s="113"/>
      <c r="I1045" s="203"/>
      <c r="J1045" s="203"/>
      <c r="K1045" s="203"/>
      <c r="L1045" s="203"/>
      <c r="M1045" s="203"/>
      <c r="N1045" s="204"/>
      <c r="O1045" s="204"/>
      <c r="P1045" s="201"/>
      <c r="Q1045" s="201"/>
    </row>
    <row r="1046" spans="1:17" x14ac:dyDescent="0.2">
      <c r="A1046" s="113"/>
      <c r="B1046" s="200"/>
      <c r="C1046" s="200"/>
      <c r="D1046" s="201"/>
      <c r="E1046" s="113"/>
      <c r="F1046" s="113"/>
      <c r="G1046" s="113"/>
      <c r="H1046" s="113"/>
      <c r="I1046" s="203"/>
      <c r="J1046" s="203"/>
      <c r="K1046" s="203"/>
      <c r="L1046" s="203"/>
      <c r="M1046" s="203"/>
      <c r="N1046" s="204"/>
      <c r="O1046" s="204"/>
      <c r="P1046" s="201"/>
      <c r="Q1046" s="201"/>
    </row>
    <row r="1047" spans="1:17" x14ac:dyDescent="0.2">
      <c r="A1047" s="113"/>
      <c r="B1047" s="200"/>
      <c r="C1047" s="200"/>
      <c r="D1047" s="201"/>
      <c r="E1047" s="113"/>
      <c r="F1047" s="113"/>
      <c r="G1047" s="113"/>
      <c r="H1047" s="113"/>
      <c r="I1047" s="203"/>
      <c r="J1047" s="203"/>
      <c r="K1047" s="203"/>
      <c r="L1047" s="203"/>
      <c r="M1047" s="203"/>
      <c r="N1047" s="204"/>
      <c r="O1047" s="204"/>
      <c r="P1047" s="201"/>
      <c r="Q1047" s="201"/>
    </row>
    <row r="1048" spans="1:17" x14ac:dyDescent="0.2">
      <c r="A1048" s="113"/>
      <c r="B1048" s="200"/>
      <c r="C1048" s="200"/>
      <c r="D1048" s="201"/>
      <c r="E1048" s="113"/>
      <c r="F1048" s="113"/>
      <c r="G1048" s="113"/>
      <c r="H1048" s="113"/>
      <c r="I1048" s="203"/>
      <c r="J1048" s="203"/>
      <c r="K1048" s="203"/>
      <c r="L1048" s="203"/>
      <c r="M1048" s="203"/>
      <c r="N1048" s="204"/>
      <c r="O1048" s="204"/>
      <c r="P1048" s="201"/>
      <c r="Q1048" s="201"/>
    </row>
    <row r="1049" spans="1:17" x14ac:dyDescent="0.2">
      <c r="A1049" s="113"/>
      <c r="B1049" s="200"/>
      <c r="C1049" s="200"/>
      <c r="D1049" s="201"/>
      <c r="E1049" s="113"/>
      <c r="F1049" s="113"/>
      <c r="G1049" s="113"/>
      <c r="H1049" s="113"/>
      <c r="I1049" s="203"/>
      <c r="J1049" s="203"/>
      <c r="K1049" s="203"/>
      <c r="L1049" s="203"/>
      <c r="M1049" s="203"/>
      <c r="N1049" s="204"/>
      <c r="O1049" s="204"/>
      <c r="P1049" s="201"/>
      <c r="Q1049" s="201"/>
    </row>
    <row r="1050" spans="1:17" x14ac:dyDescent="0.2">
      <c r="A1050" s="113"/>
      <c r="B1050" s="200"/>
      <c r="C1050" s="200"/>
      <c r="D1050" s="201"/>
      <c r="E1050" s="113"/>
      <c r="F1050" s="113"/>
      <c r="G1050" s="113"/>
      <c r="H1050" s="113"/>
      <c r="I1050" s="203"/>
      <c r="J1050" s="203"/>
      <c r="K1050" s="203"/>
      <c r="L1050" s="203"/>
      <c r="M1050" s="203"/>
      <c r="N1050" s="204"/>
      <c r="O1050" s="204"/>
      <c r="P1050" s="201"/>
      <c r="Q1050" s="201"/>
    </row>
    <row r="1051" spans="1:17" x14ac:dyDescent="0.2">
      <c r="A1051" s="113"/>
      <c r="B1051" s="200"/>
      <c r="C1051" s="200"/>
      <c r="D1051" s="201"/>
      <c r="E1051" s="113"/>
      <c r="F1051" s="113"/>
      <c r="G1051" s="113"/>
      <c r="H1051" s="113"/>
      <c r="I1051" s="203"/>
      <c r="J1051" s="203"/>
      <c r="K1051" s="203"/>
      <c r="L1051" s="203"/>
      <c r="M1051" s="203"/>
      <c r="N1051" s="204"/>
      <c r="O1051" s="204"/>
      <c r="P1051" s="201"/>
      <c r="Q1051" s="201"/>
    </row>
    <row r="1052" spans="1:17" x14ac:dyDescent="0.2">
      <c r="A1052" s="113"/>
      <c r="B1052" s="200"/>
      <c r="C1052" s="200"/>
      <c r="D1052" s="201"/>
      <c r="E1052" s="113"/>
      <c r="F1052" s="113"/>
      <c r="G1052" s="113"/>
      <c r="H1052" s="113"/>
      <c r="I1052" s="203"/>
      <c r="J1052" s="203"/>
      <c r="K1052" s="203"/>
      <c r="L1052" s="203"/>
      <c r="M1052" s="203"/>
      <c r="N1052" s="204"/>
      <c r="O1052" s="204"/>
      <c r="P1052" s="201"/>
      <c r="Q1052" s="201"/>
    </row>
    <row r="1053" spans="1:17" x14ac:dyDescent="0.2">
      <c r="A1053" s="113"/>
      <c r="B1053" s="200"/>
      <c r="C1053" s="200"/>
      <c r="D1053" s="201"/>
      <c r="E1053" s="113"/>
      <c r="F1053" s="113"/>
      <c r="G1053" s="113"/>
      <c r="H1053" s="113"/>
      <c r="I1053" s="203"/>
      <c r="J1053" s="203"/>
      <c r="K1053" s="203"/>
      <c r="L1053" s="203"/>
      <c r="M1053" s="203"/>
      <c r="N1053" s="204"/>
      <c r="O1053" s="204"/>
      <c r="P1053" s="201"/>
      <c r="Q1053" s="201"/>
    </row>
    <row r="1054" spans="1:17" x14ac:dyDescent="0.2">
      <c r="A1054" s="113"/>
      <c r="B1054" s="200"/>
      <c r="C1054" s="200"/>
      <c r="D1054" s="201"/>
      <c r="E1054" s="113"/>
      <c r="F1054" s="113"/>
      <c r="G1054" s="113"/>
      <c r="H1054" s="113"/>
      <c r="I1054" s="203"/>
      <c r="J1054" s="203"/>
      <c r="K1054" s="203"/>
      <c r="L1054" s="203"/>
      <c r="M1054" s="203"/>
      <c r="N1054" s="204"/>
      <c r="O1054" s="204"/>
      <c r="P1054" s="201"/>
      <c r="Q1054" s="201"/>
    </row>
    <row r="1055" spans="1:17" x14ac:dyDescent="0.2">
      <c r="A1055" s="113"/>
      <c r="B1055" s="200"/>
      <c r="C1055" s="200"/>
      <c r="D1055" s="201"/>
      <c r="E1055" s="113"/>
      <c r="F1055" s="113"/>
      <c r="G1055" s="113"/>
      <c r="H1055" s="113"/>
      <c r="I1055" s="203"/>
      <c r="J1055" s="203"/>
      <c r="K1055" s="203"/>
      <c r="L1055" s="203"/>
      <c r="M1055" s="203"/>
      <c r="N1055" s="204"/>
      <c r="O1055" s="204"/>
      <c r="P1055" s="201"/>
      <c r="Q1055" s="201"/>
    </row>
    <row r="1056" spans="1:17" x14ac:dyDescent="0.2">
      <c r="A1056" s="113"/>
      <c r="B1056" s="200"/>
      <c r="C1056" s="200"/>
      <c r="D1056" s="201"/>
      <c r="E1056" s="113"/>
      <c r="F1056" s="113"/>
      <c r="G1056" s="113"/>
      <c r="H1056" s="113"/>
      <c r="I1056" s="203"/>
      <c r="J1056" s="203"/>
      <c r="K1056" s="203"/>
      <c r="L1056" s="203"/>
      <c r="M1056" s="203"/>
      <c r="N1056" s="204"/>
      <c r="O1056" s="204"/>
      <c r="P1056" s="201"/>
      <c r="Q1056" s="201"/>
    </row>
    <row r="1057" spans="1:17" x14ac:dyDescent="0.2">
      <c r="A1057" s="113"/>
      <c r="B1057" s="200"/>
      <c r="C1057" s="200"/>
      <c r="D1057" s="201"/>
      <c r="E1057" s="113"/>
      <c r="F1057" s="113"/>
      <c r="G1057" s="113"/>
      <c r="H1057" s="113"/>
      <c r="I1057" s="203"/>
      <c r="J1057" s="203"/>
      <c r="K1057" s="203"/>
      <c r="L1057" s="203"/>
      <c r="M1057" s="203"/>
      <c r="N1057" s="204"/>
      <c r="O1057" s="204"/>
      <c r="P1057" s="201"/>
      <c r="Q1057" s="201"/>
    </row>
    <row r="1058" spans="1:17" x14ac:dyDescent="0.2">
      <c r="A1058" s="113"/>
      <c r="B1058" s="200"/>
      <c r="C1058" s="200"/>
      <c r="D1058" s="201"/>
      <c r="E1058" s="113"/>
      <c r="F1058" s="113"/>
      <c r="G1058" s="113"/>
      <c r="H1058" s="113"/>
      <c r="I1058" s="203"/>
      <c r="J1058" s="203"/>
      <c r="K1058" s="203"/>
      <c r="L1058" s="203"/>
      <c r="M1058" s="203"/>
      <c r="N1058" s="204"/>
      <c r="O1058" s="204"/>
      <c r="P1058" s="201"/>
      <c r="Q1058" s="201"/>
    </row>
    <row r="1059" spans="1:17" x14ac:dyDescent="0.2">
      <c r="A1059" s="113"/>
      <c r="B1059" s="200"/>
      <c r="C1059" s="200"/>
      <c r="D1059" s="201"/>
      <c r="E1059" s="113"/>
      <c r="F1059" s="113"/>
      <c r="G1059" s="113"/>
      <c r="H1059" s="113"/>
      <c r="I1059" s="203"/>
      <c r="J1059" s="203"/>
      <c r="K1059" s="203"/>
      <c r="L1059" s="203"/>
      <c r="M1059" s="203"/>
      <c r="N1059" s="204"/>
      <c r="O1059" s="204"/>
      <c r="P1059" s="201"/>
      <c r="Q1059" s="201"/>
    </row>
    <row r="1060" spans="1:17" x14ac:dyDescent="0.2">
      <c r="A1060" s="113"/>
      <c r="B1060" s="200"/>
      <c r="C1060" s="200"/>
      <c r="D1060" s="201"/>
      <c r="E1060" s="113"/>
      <c r="F1060" s="113"/>
      <c r="G1060" s="113"/>
      <c r="H1060" s="113"/>
      <c r="I1060" s="203"/>
      <c r="J1060" s="203"/>
      <c r="K1060" s="203"/>
      <c r="L1060" s="203"/>
      <c r="M1060" s="203"/>
      <c r="N1060" s="204"/>
      <c r="O1060" s="204"/>
      <c r="P1060" s="201"/>
      <c r="Q1060" s="201"/>
    </row>
    <row r="1061" spans="1:17" x14ac:dyDescent="0.2">
      <c r="A1061" s="113"/>
      <c r="B1061" s="200"/>
      <c r="C1061" s="200"/>
      <c r="D1061" s="201"/>
      <c r="E1061" s="113"/>
      <c r="F1061" s="113"/>
      <c r="G1061" s="113"/>
      <c r="H1061" s="113"/>
      <c r="I1061" s="203"/>
      <c r="J1061" s="203"/>
      <c r="K1061" s="203"/>
      <c r="L1061" s="203"/>
      <c r="M1061" s="203"/>
      <c r="N1061" s="204"/>
      <c r="O1061" s="204"/>
      <c r="P1061" s="201"/>
      <c r="Q1061" s="201"/>
    </row>
    <row r="1062" spans="1:17" x14ac:dyDescent="0.2">
      <c r="A1062" s="113"/>
      <c r="B1062" s="200"/>
      <c r="C1062" s="200"/>
      <c r="D1062" s="201"/>
      <c r="E1062" s="113"/>
      <c r="F1062" s="113"/>
      <c r="G1062" s="113"/>
      <c r="H1062" s="113"/>
      <c r="I1062" s="203"/>
      <c r="J1062" s="203"/>
      <c r="K1062" s="203"/>
      <c r="L1062" s="203"/>
      <c r="M1062" s="203"/>
      <c r="N1062" s="204"/>
      <c r="O1062" s="204"/>
      <c r="P1062" s="201"/>
      <c r="Q1062" s="201"/>
    </row>
    <row r="1063" spans="1:17" x14ac:dyDescent="0.2">
      <c r="A1063" s="113"/>
      <c r="B1063" s="200"/>
      <c r="C1063" s="200"/>
      <c r="D1063" s="201"/>
      <c r="E1063" s="113"/>
      <c r="F1063" s="113"/>
      <c r="G1063" s="113"/>
      <c r="H1063" s="113"/>
      <c r="I1063" s="203"/>
      <c r="J1063" s="203"/>
      <c r="K1063" s="203"/>
      <c r="L1063" s="203"/>
      <c r="M1063" s="203"/>
      <c r="N1063" s="204"/>
      <c r="O1063" s="204"/>
      <c r="P1063" s="201"/>
      <c r="Q1063" s="201"/>
    </row>
    <row r="1064" spans="1:17" x14ac:dyDescent="0.2">
      <c r="A1064" s="113"/>
      <c r="B1064" s="200"/>
      <c r="C1064" s="200"/>
      <c r="D1064" s="201"/>
      <c r="E1064" s="113"/>
      <c r="F1064" s="113"/>
      <c r="G1064" s="113"/>
      <c r="H1064" s="113"/>
      <c r="I1064" s="203"/>
      <c r="J1064" s="203"/>
      <c r="K1064" s="203"/>
      <c r="L1064" s="203"/>
      <c r="M1064" s="203"/>
      <c r="N1064" s="204"/>
      <c r="O1064" s="204"/>
      <c r="P1064" s="201"/>
      <c r="Q1064" s="201"/>
    </row>
    <row r="1065" spans="1:17" x14ac:dyDescent="0.2">
      <c r="A1065" s="113"/>
      <c r="B1065" s="200"/>
      <c r="C1065" s="200"/>
      <c r="D1065" s="201"/>
      <c r="E1065" s="113"/>
      <c r="F1065" s="113"/>
      <c r="G1065" s="113"/>
      <c r="H1065" s="113"/>
      <c r="I1065" s="203"/>
      <c r="J1065" s="203"/>
      <c r="K1065" s="203"/>
      <c r="L1065" s="203"/>
      <c r="M1065" s="203"/>
      <c r="N1065" s="204"/>
      <c r="O1065" s="204"/>
      <c r="P1065" s="201"/>
      <c r="Q1065" s="201"/>
    </row>
    <row r="1066" spans="1:17" x14ac:dyDescent="0.2">
      <c r="A1066" s="113"/>
      <c r="B1066" s="200"/>
      <c r="C1066" s="200"/>
      <c r="D1066" s="201"/>
      <c r="E1066" s="113"/>
      <c r="F1066" s="113"/>
      <c r="G1066" s="113"/>
      <c r="H1066" s="113"/>
      <c r="I1066" s="203"/>
      <c r="J1066" s="203"/>
      <c r="K1066" s="203"/>
      <c r="L1066" s="203"/>
      <c r="M1066" s="203"/>
      <c r="N1066" s="204"/>
      <c r="O1066" s="204"/>
      <c r="P1066" s="201"/>
      <c r="Q1066" s="201"/>
    </row>
    <row r="1067" spans="1:17" x14ac:dyDescent="0.2">
      <c r="A1067" s="113"/>
      <c r="B1067" s="200"/>
      <c r="C1067" s="200"/>
      <c r="D1067" s="201"/>
      <c r="E1067" s="113"/>
      <c r="F1067" s="113"/>
      <c r="G1067" s="113"/>
      <c r="H1067" s="113"/>
      <c r="I1067" s="203"/>
      <c r="J1067" s="203"/>
      <c r="K1067" s="203"/>
      <c r="L1067" s="203"/>
      <c r="M1067" s="203"/>
      <c r="N1067" s="204"/>
      <c r="O1067" s="204"/>
      <c r="P1067" s="201"/>
      <c r="Q1067" s="201"/>
    </row>
    <row r="1068" spans="1:17" x14ac:dyDescent="0.2">
      <c r="A1068" s="113"/>
      <c r="B1068" s="200"/>
      <c r="C1068" s="200"/>
      <c r="D1068" s="201"/>
      <c r="E1068" s="113"/>
      <c r="F1068" s="113"/>
      <c r="G1068" s="113"/>
      <c r="H1068" s="113"/>
      <c r="I1068" s="203"/>
      <c r="J1068" s="203"/>
      <c r="K1068" s="203"/>
      <c r="L1068" s="203"/>
      <c r="M1068" s="203"/>
      <c r="N1068" s="204"/>
      <c r="O1068" s="204"/>
      <c r="P1068" s="201"/>
      <c r="Q1068" s="201"/>
    </row>
    <row r="1069" spans="1:17" x14ac:dyDescent="0.2">
      <c r="A1069" s="113"/>
      <c r="B1069" s="200"/>
      <c r="C1069" s="200"/>
      <c r="D1069" s="201"/>
      <c r="E1069" s="113"/>
      <c r="F1069" s="113"/>
      <c r="G1069" s="113"/>
      <c r="H1069" s="113"/>
      <c r="I1069" s="203"/>
      <c r="J1069" s="203"/>
      <c r="K1069" s="203"/>
      <c r="L1069" s="203"/>
      <c r="M1069" s="203"/>
      <c r="N1069" s="204"/>
      <c r="O1069" s="204"/>
      <c r="P1069" s="201"/>
      <c r="Q1069" s="201"/>
    </row>
    <row r="1070" spans="1:17" x14ac:dyDescent="0.2">
      <c r="A1070" s="113"/>
      <c r="B1070" s="200"/>
      <c r="C1070" s="200"/>
      <c r="D1070" s="201"/>
      <c r="E1070" s="113"/>
      <c r="F1070" s="113"/>
      <c r="G1070" s="113"/>
      <c r="H1070" s="113"/>
      <c r="I1070" s="203"/>
      <c r="J1070" s="203"/>
      <c r="K1070" s="203"/>
      <c r="L1070" s="203"/>
      <c r="M1070" s="203"/>
      <c r="N1070" s="204"/>
      <c r="O1070" s="204"/>
      <c r="P1070" s="201"/>
      <c r="Q1070" s="201"/>
    </row>
    <row r="1071" spans="1:17" x14ac:dyDescent="0.2">
      <c r="A1071" s="113"/>
      <c r="B1071" s="200"/>
      <c r="C1071" s="200"/>
      <c r="D1071" s="201"/>
      <c r="E1071" s="113"/>
      <c r="F1071" s="113"/>
      <c r="G1071" s="113"/>
      <c r="H1071" s="113"/>
      <c r="I1071" s="203"/>
      <c r="J1071" s="203"/>
      <c r="K1071" s="203"/>
      <c r="L1071" s="203"/>
      <c r="M1071" s="203"/>
      <c r="N1071" s="204"/>
      <c r="O1071" s="204"/>
      <c r="P1071" s="201"/>
      <c r="Q1071" s="201"/>
    </row>
    <row r="1072" spans="1:17" x14ac:dyDescent="0.2">
      <c r="A1072" s="113"/>
      <c r="B1072" s="200"/>
      <c r="C1072" s="200"/>
      <c r="D1072" s="201"/>
      <c r="E1072" s="113"/>
      <c r="F1072" s="113"/>
      <c r="G1072" s="113"/>
      <c r="H1072" s="113"/>
      <c r="I1072" s="203"/>
      <c r="J1072" s="203"/>
      <c r="K1072" s="203"/>
      <c r="L1072" s="203"/>
      <c r="M1072" s="203"/>
      <c r="N1072" s="204"/>
      <c r="O1072" s="204"/>
      <c r="P1072" s="201"/>
      <c r="Q1072" s="201"/>
    </row>
    <row r="1073" spans="1:17" x14ac:dyDescent="0.2">
      <c r="A1073" s="113"/>
      <c r="B1073" s="200"/>
      <c r="C1073" s="200"/>
      <c r="D1073" s="201"/>
      <c r="E1073" s="113"/>
      <c r="F1073" s="113"/>
      <c r="G1073" s="113"/>
      <c r="H1073" s="113"/>
      <c r="I1073" s="203"/>
      <c r="J1073" s="203"/>
      <c r="K1073" s="203"/>
      <c r="L1073" s="203"/>
      <c r="M1073" s="203"/>
      <c r="N1073" s="204"/>
      <c r="O1073" s="204"/>
      <c r="P1073" s="201"/>
      <c r="Q1073" s="201"/>
    </row>
    <row r="1074" spans="1:17" x14ac:dyDescent="0.2">
      <c r="A1074" s="113"/>
      <c r="B1074" s="200"/>
      <c r="C1074" s="200"/>
      <c r="D1074" s="201"/>
      <c r="E1074" s="113"/>
      <c r="F1074" s="113"/>
      <c r="G1074" s="113"/>
      <c r="H1074" s="113"/>
      <c r="I1074" s="203"/>
      <c r="J1074" s="203"/>
      <c r="K1074" s="203"/>
      <c r="L1074" s="203"/>
      <c r="M1074" s="203"/>
      <c r="N1074" s="204"/>
      <c r="O1074" s="204"/>
      <c r="P1074" s="201"/>
      <c r="Q1074" s="201"/>
    </row>
    <row r="1075" spans="1:17" x14ac:dyDescent="0.2">
      <c r="A1075" s="113"/>
      <c r="B1075" s="200"/>
      <c r="C1075" s="200"/>
      <c r="D1075" s="201"/>
      <c r="E1075" s="113"/>
      <c r="F1075" s="113"/>
      <c r="G1075" s="113"/>
      <c r="H1075" s="113"/>
      <c r="I1075" s="203"/>
      <c r="J1075" s="203"/>
      <c r="K1075" s="203"/>
      <c r="L1075" s="203"/>
      <c r="M1075" s="203"/>
      <c r="N1075" s="204"/>
      <c r="O1075" s="204"/>
      <c r="P1075" s="201"/>
      <c r="Q1075" s="201"/>
    </row>
    <row r="1076" spans="1:17" x14ac:dyDescent="0.2">
      <c r="A1076" s="113"/>
      <c r="B1076" s="200"/>
      <c r="C1076" s="200"/>
      <c r="D1076" s="201"/>
      <c r="E1076" s="113"/>
      <c r="F1076" s="113"/>
      <c r="G1076" s="113"/>
      <c r="H1076" s="113"/>
      <c r="I1076" s="203"/>
      <c r="J1076" s="203"/>
      <c r="K1076" s="203"/>
      <c r="L1076" s="203"/>
      <c r="M1076" s="203"/>
      <c r="N1076" s="204"/>
      <c r="O1076" s="204"/>
      <c r="P1076" s="201"/>
      <c r="Q1076" s="201"/>
    </row>
    <row r="1077" spans="1:17" x14ac:dyDescent="0.2">
      <c r="A1077" s="113"/>
      <c r="B1077" s="200"/>
      <c r="C1077" s="200"/>
      <c r="D1077" s="201"/>
      <c r="E1077" s="113"/>
      <c r="F1077" s="113"/>
      <c r="G1077" s="113"/>
      <c r="H1077" s="113"/>
      <c r="I1077" s="203"/>
      <c r="J1077" s="203"/>
      <c r="K1077" s="203"/>
      <c r="L1077" s="203"/>
      <c r="M1077" s="203"/>
      <c r="N1077" s="204"/>
      <c r="O1077" s="204"/>
      <c r="P1077" s="201"/>
      <c r="Q1077" s="201"/>
    </row>
    <row r="1078" spans="1:17" x14ac:dyDescent="0.2">
      <c r="A1078" s="113"/>
      <c r="B1078" s="200"/>
      <c r="C1078" s="200"/>
      <c r="D1078" s="201"/>
      <c r="E1078" s="113"/>
      <c r="F1078" s="113"/>
      <c r="G1078" s="113"/>
      <c r="H1078" s="113"/>
      <c r="I1078" s="203"/>
      <c r="J1078" s="203"/>
      <c r="K1078" s="203"/>
      <c r="L1078" s="203"/>
      <c r="M1078" s="203"/>
      <c r="N1078" s="204"/>
      <c r="O1078" s="204"/>
      <c r="P1078" s="201"/>
      <c r="Q1078" s="201"/>
    </row>
    <row r="1079" spans="1:17" x14ac:dyDescent="0.2">
      <c r="A1079" s="113"/>
      <c r="B1079" s="200"/>
      <c r="C1079" s="200"/>
      <c r="D1079" s="201"/>
      <c r="E1079" s="113"/>
      <c r="F1079" s="113"/>
      <c r="G1079" s="113"/>
      <c r="H1079" s="113"/>
      <c r="I1079" s="203"/>
      <c r="J1079" s="203"/>
      <c r="K1079" s="203"/>
      <c r="L1079" s="203"/>
      <c r="M1079" s="203"/>
      <c r="N1079" s="204"/>
      <c r="O1079" s="204"/>
      <c r="P1079" s="201"/>
      <c r="Q1079" s="201"/>
    </row>
    <row r="1080" spans="1:17" x14ac:dyDescent="0.2">
      <c r="A1080" s="113"/>
      <c r="B1080" s="200"/>
      <c r="C1080" s="200"/>
      <c r="D1080" s="201"/>
      <c r="E1080" s="113"/>
      <c r="F1080" s="113"/>
      <c r="G1080" s="113"/>
      <c r="H1080" s="113"/>
      <c r="I1080" s="203"/>
      <c r="J1080" s="203"/>
      <c r="K1080" s="203"/>
      <c r="L1080" s="203"/>
      <c r="M1080" s="203"/>
      <c r="N1080" s="204"/>
      <c r="O1080" s="204"/>
      <c r="P1080" s="201"/>
      <c r="Q1080" s="201"/>
    </row>
    <row r="1081" spans="1:17" x14ac:dyDescent="0.2">
      <c r="A1081" s="113"/>
      <c r="B1081" s="200"/>
      <c r="C1081" s="200"/>
      <c r="D1081" s="201"/>
      <c r="E1081" s="113"/>
      <c r="F1081" s="113"/>
      <c r="G1081" s="113"/>
      <c r="H1081" s="113"/>
      <c r="I1081" s="203"/>
      <c r="J1081" s="203"/>
      <c r="K1081" s="203"/>
      <c r="L1081" s="203"/>
      <c r="M1081" s="203"/>
      <c r="N1081" s="204"/>
      <c r="O1081" s="204"/>
      <c r="P1081" s="201"/>
      <c r="Q1081" s="201"/>
    </row>
    <row r="1082" spans="1:17" x14ac:dyDescent="0.2">
      <c r="A1082" s="113"/>
      <c r="B1082" s="200"/>
      <c r="C1082" s="200"/>
      <c r="D1082" s="201"/>
      <c r="E1082" s="113"/>
      <c r="F1082" s="113"/>
      <c r="G1082" s="113"/>
      <c r="H1082" s="113"/>
      <c r="I1082" s="203"/>
      <c r="J1082" s="203"/>
      <c r="K1082" s="203"/>
      <c r="L1082" s="203"/>
      <c r="M1082" s="203"/>
      <c r="N1082" s="204"/>
      <c r="O1082" s="204"/>
      <c r="P1082" s="201"/>
      <c r="Q1082" s="201"/>
    </row>
    <row r="1083" spans="1:17" x14ac:dyDescent="0.2">
      <c r="A1083" s="113"/>
      <c r="B1083" s="200"/>
      <c r="C1083" s="200"/>
      <c r="D1083" s="201"/>
      <c r="E1083" s="113"/>
      <c r="F1083" s="113"/>
      <c r="G1083" s="113"/>
      <c r="H1083" s="113"/>
      <c r="I1083" s="203"/>
      <c r="J1083" s="203"/>
      <c r="K1083" s="203"/>
      <c r="L1083" s="203"/>
      <c r="M1083" s="203"/>
      <c r="N1083" s="204"/>
      <c r="O1083" s="204"/>
      <c r="P1083" s="201"/>
      <c r="Q1083" s="201"/>
    </row>
    <row r="1084" spans="1:17" x14ac:dyDescent="0.2">
      <c r="A1084" s="113"/>
      <c r="B1084" s="200"/>
      <c r="C1084" s="200"/>
      <c r="D1084" s="201"/>
      <c r="E1084" s="113"/>
      <c r="F1084" s="113"/>
      <c r="G1084" s="113"/>
      <c r="H1084" s="113"/>
      <c r="I1084" s="203"/>
      <c r="J1084" s="203"/>
      <c r="K1084" s="203"/>
      <c r="L1084" s="203"/>
      <c r="M1084" s="203"/>
      <c r="N1084" s="204"/>
      <c r="O1084" s="204"/>
      <c r="P1084" s="201"/>
      <c r="Q1084" s="201"/>
    </row>
    <row r="1085" spans="1:17" x14ac:dyDescent="0.2">
      <c r="A1085" s="113"/>
      <c r="B1085" s="200"/>
      <c r="C1085" s="200"/>
      <c r="D1085" s="201"/>
      <c r="E1085" s="113"/>
      <c r="F1085" s="113"/>
      <c r="G1085" s="113"/>
      <c r="H1085" s="113"/>
      <c r="I1085" s="203"/>
      <c r="J1085" s="203"/>
      <c r="K1085" s="203"/>
      <c r="L1085" s="203"/>
      <c r="M1085" s="203"/>
      <c r="N1085" s="204"/>
      <c r="O1085" s="204"/>
      <c r="P1085" s="201"/>
      <c r="Q1085" s="201"/>
    </row>
    <row r="1086" spans="1:17" x14ac:dyDescent="0.2">
      <c r="A1086" s="113"/>
      <c r="B1086" s="200"/>
      <c r="C1086" s="200"/>
      <c r="D1086" s="201"/>
      <c r="E1086" s="113"/>
      <c r="F1086" s="113"/>
      <c r="G1086" s="113"/>
      <c r="H1086" s="113"/>
      <c r="I1086" s="203"/>
      <c r="J1086" s="203"/>
      <c r="K1086" s="203"/>
      <c r="L1086" s="203"/>
      <c r="M1086" s="203"/>
      <c r="N1086" s="204"/>
      <c r="O1086" s="204"/>
      <c r="P1086" s="201"/>
      <c r="Q1086" s="201"/>
    </row>
    <row r="1087" spans="1:17" x14ac:dyDescent="0.2">
      <c r="A1087" s="113"/>
      <c r="B1087" s="200"/>
      <c r="C1087" s="200"/>
      <c r="D1087" s="201"/>
      <c r="E1087" s="113"/>
      <c r="F1087" s="113"/>
      <c r="G1087" s="113"/>
      <c r="H1087" s="113"/>
      <c r="I1087" s="203"/>
      <c r="J1087" s="203"/>
      <c r="K1087" s="203"/>
      <c r="L1087" s="203"/>
      <c r="M1087" s="203"/>
      <c r="N1087" s="204"/>
      <c r="O1087" s="204"/>
      <c r="P1087" s="201"/>
      <c r="Q1087" s="201"/>
    </row>
    <row r="1088" spans="1:17" x14ac:dyDescent="0.2">
      <c r="A1088" s="113"/>
      <c r="B1088" s="200"/>
      <c r="C1088" s="200"/>
      <c r="D1088" s="201"/>
      <c r="E1088" s="113"/>
      <c r="F1088" s="113"/>
      <c r="G1088" s="113"/>
      <c r="H1088" s="113"/>
      <c r="I1088" s="203"/>
      <c r="J1088" s="203"/>
      <c r="K1088" s="203"/>
      <c r="L1088" s="203"/>
      <c r="M1088" s="203"/>
      <c r="N1088" s="204"/>
      <c r="O1088" s="204"/>
      <c r="P1088" s="201"/>
      <c r="Q1088" s="201"/>
    </row>
    <row r="1089" spans="1:17" x14ac:dyDescent="0.2">
      <c r="A1089" s="113"/>
      <c r="B1089" s="200"/>
      <c r="C1089" s="200"/>
      <c r="D1089" s="201"/>
      <c r="E1089" s="113"/>
      <c r="F1089" s="113"/>
      <c r="G1089" s="113"/>
      <c r="H1089" s="113"/>
      <c r="I1089" s="203"/>
      <c r="J1089" s="203"/>
      <c r="K1089" s="203"/>
      <c r="L1089" s="203"/>
      <c r="M1089" s="203"/>
      <c r="N1089" s="204"/>
      <c r="O1089" s="204"/>
      <c r="P1089" s="201"/>
      <c r="Q1089" s="201"/>
    </row>
    <row r="1090" spans="1:17" x14ac:dyDescent="0.2">
      <c r="A1090" s="113"/>
      <c r="B1090" s="200"/>
      <c r="C1090" s="200"/>
      <c r="D1090" s="201"/>
      <c r="E1090" s="113"/>
      <c r="F1090" s="113"/>
      <c r="G1090" s="113"/>
      <c r="H1090" s="113"/>
      <c r="I1090" s="203"/>
      <c r="J1090" s="203"/>
      <c r="K1090" s="203"/>
      <c r="L1090" s="203"/>
      <c r="M1090" s="203"/>
      <c r="N1090" s="204"/>
      <c r="O1090" s="204"/>
      <c r="P1090" s="201"/>
      <c r="Q1090" s="201"/>
    </row>
    <row r="1091" spans="1:17" x14ac:dyDescent="0.2">
      <c r="A1091" s="113"/>
      <c r="B1091" s="200"/>
      <c r="C1091" s="200"/>
      <c r="D1091" s="201"/>
      <c r="E1091" s="113"/>
      <c r="F1091" s="113"/>
      <c r="G1091" s="113"/>
      <c r="H1091" s="113"/>
      <c r="I1091" s="203"/>
      <c r="J1091" s="203"/>
      <c r="K1091" s="203"/>
      <c r="L1091" s="203"/>
      <c r="M1091" s="203"/>
      <c r="N1091" s="204"/>
      <c r="O1091" s="204"/>
      <c r="P1091" s="201"/>
      <c r="Q1091" s="201"/>
    </row>
    <row r="1092" spans="1:17" x14ac:dyDescent="0.2">
      <c r="A1092" s="113"/>
      <c r="B1092" s="200"/>
      <c r="C1092" s="200"/>
      <c r="D1092" s="201"/>
      <c r="E1092" s="113"/>
      <c r="F1092" s="113"/>
      <c r="G1092" s="113"/>
      <c r="H1092" s="113"/>
      <c r="I1092" s="203"/>
      <c r="J1092" s="203"/>
      <c r="K1092" s="203"/>
      <c r="L1092" s="203"/>
      <c r="M1092" s="203"/>
      <c r="N1092" s="204"/>
      <c r="O1092" s="204"/>
      <c r="P1092" s="201"/>
      <c r="Q1092" s="201"/>
    </row>
    <row r="1093" spans="1:17" x14ac:dyDescent="0.2">
      <c r="A1093" s="113"/>
      <c r="B1093" s="200"/>
      <c r="C1093" s="200"/>
      <c r="D1093" s="201"/>
      <c r="E1093" s="113"/>
      <c r="F1093" s="113"/>
      <c r="G1093" s="113"/>
      <c r="H1093" s="113"/>
      <c r="I1093" s="203"/>
      <c r="J1093" s="203"/>
      <c r="K1093" s="203"/>
      <c r="L1093" s="203"/>
      <c r="M1093" s="203"/>
      <c r="N1093" s="204"/>
      <c r="O1093" s="204"/>
      <c r="P1093" s="201"/>
      <c r="Q1093" s="201"/>
    </row>
    <row r="1094" spans="1:17" x14ac:dyDescent="0.2">
      <c r="A1094" s="113"/>
      <c r="B1094" s="200"/>
      <c r="C1094" s="200"/>
      <c r="D1094" s="201"/>
      <c r="E1094" s="113"/>
      <c r="F1094" s="113"/>
      <c r="G1094" s="113"/>
      <c r="H1094" s="113"/>
      <c r="I1094" s="203"/>
      <c r="J1094" s="203"/>
      <c r="K1094" s="203"/>
      <c r="L1094" s="203"/>
      <c r="M1094" s="203"/>
      <c r="N1094" s="204"/>
      <c r="O1094" s="204"/>
      <c r="P1094" s="201"/>
      <c r="Q1094" s="201"/>
    </row>
    <row r="1095" spans="1:17" x14ac:dyDescent="0.2">
      <c r="A1095" s="113"/>
      <c r="B1095" s="200"/>
      <c r="C1095" s="200"/>
      <c r="D1095" s="201"/>
      <c r="E1095" s="113"/>
      <c r="F1095" s="113"/>
      <c r="G1095" s="113"/>
      <c r="H1095" s="113"/>
      <c r="I1095" s="203"/>
      <c r="J1095" s="203"/>
      <c r="K1095" s="203"/>
      <c r="L1095" s="203"/>
      <c r="M1095" s="203"/>
      <c r="N1095" s="204"/>
      <c r="O1095" s="204"/>
      <c r="P1095" s="201"/>
      <c r="Q1095" s="201"/>
    </row>
    <row r="1096" spans="1:17" x14ac:dyDescent="0.2">
      <c r="A1096" s="113"/>
      <c r="B1096" s="200"/>
      <c r="C1096" s="200"/>
      <c r="D1096" s="201"/>
      <c r="E1096" s="113"/>
      <c r="F1096" s="113"/>
      <c r="G1096" s="113"/>
      <c r="H1096" s="113"/>
      <c r="I1096" s="203"/>
      <c r="J1096" s="203"/>
      <c r="K1096" s="203"/>
      <c r="L1096" s="203"/>
      <c r="M1096" s="203"/>
      <c r="N1096" s="204"/>
      <c r="O1096" s="204"/>
      <c r="P1096" s="201"/>
      <c r="Q1096" s="201"/>
    </row>
    <row r="1097" spans="1:17" x14ac:dyDescent="0.2">
      <c r="A1097" s="113"/>
      <c r="B1097" s="200"/>
      <c r="C1097" s="200"/>
      <c r="D1097" s="201"/>
      <c r="E1097" s="113"/>
      <c r="F1097" s="113"/>
      <c r="G1097" s="113"/>
      <c r="H1097" s="113"/>
      <c r="I1097" s="203"/>
      <c r="J1097" s="203"/>
      <c r="K1097" s="203"/>
      <c r="L1097" s="203"/>
      <c r="M1097" s="203"/>
      <c r="N1097" s="204"/>
      <c r="O1097" s="204"/>
      <c r="P1097" s="201"/>
      <c r="Q1097" s="201"/>
    </row>
    <row r="1098" spans="1:17" x14ac:dyDescent="0.2">
      <c r="A1098" s="113"/>
      <c r="B1098" s="200"/>
      <c r="C1098" s="200"/>
      <c r="D1098" s="201"/>
      <c r="E1098" s="113"/>
      <c r="F1098" s="113"/>
      <c r="G1098" s="113"/>
      <c r="H1098" s="113"/>
      <c r="I1098" s="203"/>
      <c r="J1098" s="203"/>
      <c r="K1098" s="203"/>
      <c r="L1098" s="203"/>
      <c r="M1098" s="203"/>
      <c r="N1098" s="204"/>
      <c r="O1098" s="204"/>
      <c r="P1098" s="201"/>
      <c r="Q1098" s="201"/>
    </row>
    <row r="1099" spans="1:17" x14ac:dyDescent="0.2">
      <c r="A1099" s="113"/>
      <c r="B1099" s="200"/>
      <c r="C1099" s="200"/>
      <c r="D1099" s="201"/>
      <c r="E1099" s="113"/>
      <c r="F1099" s="113"/>
      <c r="G1099" s="113"/>
      <c r="H1099" s="113"/>
      <c r="I1099" s="203"/>
      <c r="J1099" s="203"/>
      <c r="K1099" s="203"/>
      <c r="L1099" s="203"/>
      <c r="M1099" s="203"/>
      <c r="N1099" s="204"/>
      <c r="O1099" s="204"/>
      <c r="P1099" s="201"/>
      <c r="Q1099" s="201"/>
    </row>
    <row r="1100" spans="1:17" x14ac:dyDescent="0.2">
      <c r="A1100" s="113"/>
      <c r="B1100" s="200"/>
      <c r="C1100" s="200"/>
      <c r="D1100" s="201"/>
      <c r="E1100" s="113"/>
      <c r="F1100" s="113"/>
      <c r="G1100" s="113"/>
      <c r="H1100" s="113"/>
      <c r="I1100" s="203"/>
      <c r="J1100" s="203"/>
      <c r="K1100" s="203"/>
      <c r="L1100" s="203"/>
      <c r="M1100" s="203"/>
      <c r="N1100" s="204"/>
      <c r="O1100" s="204"/>
      <c r="P1100" s="201"/>
      <c r="Q1100" s="201"/>
    </row>
    <row r="1101" spans="1:17" x14ac:dyDescent="0.2">
      <c r="A1101" s="113"/>
      <c r="B1101" s="200"/>
      <c r="C1101" s="200"/>
      <c r="D1101" s="201"/>
      <c r="E1101" s="113"/>
      <c r="F1101" s="113"/>
      <c r="G1101" s="113"/>
      <c r="H1101" s="113"/>
      <c r="I1101" s="203"/>
      <c r="J1101" s="203"/>
      <c r="K1101" s="203"/>
      <c r="L1101" s="203"/>
      <c r="M1101" s="203"/>
      <c r="N1101" s="204"/>
      <c r="O1101" s="204"/>
      <c r="P1101" s="201"/>
      <c r="Q1101" s="201"/>
    </row>
    <row r="1102" spans="1:17" x14ac:dyDescent="0.2">
      <c r="A1102" s="113"/>
      <c r="B1102" s="200"/>
      <c r="C1102" s="200"/>
      <c r="D1102" s="201"/>
      <c r="E1102" s="113"/>
      <c r="F1102" s="113"/>
      <c r="G1102" s="113"/>
      <c r="H1102" s="113"/>
      <c r="I1102" s="203"/>
      <c r="J1102" s="203"/>
      <c r="K1102" s="203"/>
      <c r="L1102" s="203"/>
      <c r="M1102" s="203"/>
      <c r="N1102" s="204"/>
      <c r="O1102" s="204"/>
      <c r="P1102" s="201"/>
      <c r="Q1102" s="201"/>
    </row>
    <row r="1103" spans="1:17" x14ac:dyDescent="0.2">
      <c r="A1103" s="113"/>
      <c r="B1103" s="200"/>
      <c r="C1103" s="200"/>
      <c r="D1103" s="201"/>
      <c r="E1103" s="113"/>
      <c r="F1103" s="113"/>
      <c r="G1103" s="113"/>
      <c r="H1103" s="113"/>
      <c r="I1103" s="203"/>
      <c r="J1103" s="203"/>
      <c r="K1103" s="203"/>
      <c r="L1103" s="203"/>
      <c r="M1103" s="203"/>
      <c r="N1103" s="204"/>
      <c r="O1103" s="204"/>
      <c r="P1103" s="201"/>
      <c r="Q1103" s="201"/>
    </row>
    <row r="1104" spans="1:17" x14ac:dyDescent="0.2">
      <c r="A1104" s="113"/>
      <c r="B1104" s="200"/>
      <c r="C1104" s="200"/>
      <c r="D1104" s="201"/>
      <c r="E1104" s="113"/>
      <c r="F1104" s="113"/>
      <c r="G1104" s="113"/>
      <c r="H1104" s="113"/>
      <c r="I1104" s="203"/>
      <c r="J1104" s="203"/>
      <c r="K1104" s="203"/>
      <c r="L1104" s="203"/>
      <c r="M1104" s="203"/>
      <c r="N1104" s="204"/>
      <c r="O1104" s="204"/>
      <c r="P1104" s="201"/>
      <c r="Q1104" s="201"/>
    </row>
    <row r="1105" spans="1:17" x14ac:dyDescent="0.2">
      <c r="A1105" s="113"/>
      <c r="B1105" s="200"/>
      <c r="C1105" s="200"/>
      <c r="D1105" s="201"/>
      <c r="E1105" s="113"/>
      <c r="F1105" s="113"/>
      <c r="G1105" s="113"/>
      <c r="H1105" s="113"/>
      <c r="I1105" s="203"/>
      <c r="J1105" s="203"/>
      <c r="K1105" s="203"/>
      <c r="L1105" s="203"/>
      <c r="M1105" s="203"/>
      <c r="N1105" s="204"/>
      <c r="O1105" s="204"/>
      <c r="P1105" s="201"/>
      <c r="Q1105" s="201"/>
    </row>
    <row r="1106" spans="1:17" x14ac:dyDescent="0.2">
      <c r="A1106" s="113"/>
      <c r="B1106" s="200"/>
      <c r="C1106" s="200"/>
      <c r="D1106" s="201"/>
      <c r="E1106" s="113"/>
      <c r="F1106" s="113"/>
      <c r="G1106" s="113"/>
      <c r="H1106" s="113"/>
      <c r="I1106" s="203"/>
      <c r="J1106" s="203"/>
      <c r="K1106" s="203"/>
      <c r="L1106" s="203"/>
      <c r="M1106" s="203"/>
      <c r="N1106" s="204"/>
      <c r="O1106" s="204"/>
      <c r="P1106" s="201"/>
      <c r="Q1106" s="201"/>
    </row>
    <row r="1107" spans="1:17" x14ac:dyDescent="0.2">
      <c r="A1107" s="113"/>
      <c r="B1107" s="200"/>
      <c r="C1107" s="200"/>
      <c r="D1107" s="201"/>
      <c r="E1107" s="113"/>
      <c r="F1107" s="113"/>
      <c r="G1107" s="113"/>
      <c r="H1107" s="113"/>
      <c r="I1107" s="203"/>
      <c r="J1107" s="203"/>
      <c r="K1107" s="203"/>
      <c r="L1107" s="203"/>
      <c r="M1107" s="203"/>
      <c r="N1107" s="204"/>
      <c r="O1107" s="204"/>
      <c r="P1107" s="201"/>
      <c r="Q1107" s="201"/>
    </row>
    <row r="1108" spans="1:17" x14ac:dyDescent="0.2">
      <c r="A1108" s="113"/>
      <c r="B1108" s="200"/>
      <c r="C1108" s="200"/>
      <c r="D1108" s="201"/>
      <c r="E1108" s="113"/>
      <c r="F1108" s="113"/>
      <c r="G1108" s="113"/>
      <c r="H1108" s="113"/>
      <c r="I1108" s="203"/>
      <c r="J1108" s="203"/>
      <c r="K1108" s="203"/>
      <c r="L1108" s="203"/>
      <c r="M1108" s="203"/>
      <c r="N1108" s="204"/>
      <c r="O1108" s="204"/>
      <c r="P1108" s="201"/>
      <c r="Q1108" s="201"/>
    </row>
    <row r="1109" spans="1:17" x14ac:dyDescent="0.2">
      <c r="A1109" s="113"/>
      <c r="B1109" s="200"/>
      <c r="C1109" s="200"/>
      <c r="D1109" s="201"/>
      <c r="E1109" s="113"/>
      <c r="F1109" s="113"/>
      <c r="G1109" s="113"/>
      <c r="H1109" s="113"/>
      <c r="I1109" s="203"/>
      <c r="J1109" s="203"/>
      <c r="K1109" s="203"/>
      <c r="L1109" s="203"/>
      <c r="M1109" s="203"/>
      <c r="N1109" s="204"/>
      <c r="O1109" s="204"/>
      <c r="P1109" s="201"/>
      <c r="Q1109" s="201"/>
    </row>
    <row r="1110" spans="1:17" x14ac:dyDescent="0.2">
      <c r="A1110" s="113"/>
      <c r="B1110" s="200"/>
      <c r="C1110" s="200"/>
      <c r="D1110" s="201"/>
      <c r="E1110" s="113"/>
      <c r="F1110" s="113"/>
      <c r="G1110" s="113"/>
      <c r="H1110" s="113"/>
      <c r="I1110" s="203"/>
      <c r="J1110" s="203"/>
      <c r="K1110" s="203"/>
      <c r="L1110" s="203"/>
      <c r="M1110" s="203"/>
      <c r="N1110" s="204"/>
      <c r="O1110" s="204"/>
      <c r="P1110" s="201"/>
      <c r="Q1110" s="201"/>
    </row>
    <row r="1111" spans="1:17" x14ac:dyDescent="0.2">
      <c r="A1111" s="113"/>
      <c r="B1111" s="200"/>
      <c r="C1111" s="200"/>
      <c r="D1111" s="201"/>
      <c r="E1111" s="113"/>
      <c r="F1111" s="113"/>
      <c r="G1111" s="113"/>
      <c r="H1111" s="113"/>
      <c r="I1111" s="203"/>
      <c r="J1111" s="203"/>
      <c r="K1111" s="203"/>
      <c r="L1111" s="203"/>
      <c r="M1111" s="203"/>
      <c r="N1111" s="204"/>
      <c r="O1111" s="204"/>
      <c r="P1111" s="201"/>
      <c r="Q1111" s="201"/>
    </row>
    <row r="1112" spans="1:17" x14ac:dyDescent="0.2">
      <c r="A1112" s="113"/>
      <c r="B1112" s="200"/>
      <c r="C1112" s="200"/>
      <c r="D1112" s="201"/>
      <c r="E1112" s="113"/>
      <c r="F1112" s="113"/>
      <c r="G1112" s="113"/>
      <c r="H1112" s="113"/>
      <c r="I1112" s="203"/>
      <c r="J1112" s="203"/>
      <c r="K1112" s="203"/>
      <c r="L1112" s="203"/>
      <c r="M1112" s="203"/>
      <c r="N1112" s="204"/>
      <c r="O1112" s="204"/>
      <c r="P1112" s="201"/>
      <c r="Q1112" s="201"/>
    </row>
    <row r="1113" spans="1:17" x14ac:dyDescent="0.2">
      <c r="A1113" s="113"/>
      <c r="B1113" s="200"/>
      <c r="C1113" s="200"/>
      <c r="D1113" s="201"/>
      <c r="E1113" s="113"/>
      <c r="F1113" s="113"/>
      <c r="G1113" s="113"/>
      <c r="H1113" s="113"/>
      <c r="I1113" s="203"/>
      <c r="J1113" s="203"/>
      <c r="K1113" s="203"/>
      <c r="L1113" s="203"/>
      <c r="M1113" s="203"/>
      <c r="N1113" s="204"/>
      <c r="O1113" s="204"/>
      <c r="P1113" s="201"/>
      <c r="Q1113" s="201"/>
    </row>
    <row r="1114" spans="1:17" x14ac:dyDescent="0.2">
      <c r="A1114" s="113"/>
      <c r="B1114" s="200"/>
      <c r="C1114" s="200"/>
      <c r="D1114" s="201"/>
      <c r="E1114" s="113"/>
      <c r="F1114" s="113"/>
      <c r="G1114" s="113"/>
      <c r="H1114" s="113"/>
      <c r="I1114" s="203"/>
      <c r="J1114" s="203"/>
      <c r="K1114" s="203"/>
      <c r="L1114" s="203"/>
      <c r="M1114" s="203"/>
      <c r="N1114" s="204"/>
      <c r="O1114" s="204"/>
      <c r="P1114" s="201"/>
      <c r="Q1114" s="201"/>
    </row>
    <row r="1115" spans="1:17" x14ac:dyDescent="0.2">
      <c r="A1115" s="113"/>
      <c r="B1115" s="200"/>
      <c r="C1115" s="200"/>
      <c r="D1115" s="201"/>
      <c r="E1115" s="113"/>
      <c r="F1115" s="113"/>
      <c r="G1115" s="113"/>
      <c r="H1115" s="113"/>
      <c r="I1115" s="203"/>
      <c r="J1115" s="203"/>
      <c r="K1115" s="203"/>
      <c r="L1115" s="203"/>
      <c r="M1115" s="203"/>
      <c r="N1115" s="204"/>
      <c r="O1115" s="204"/>
      <c r="P1115" s="201"/>
      <c r="Q1115" s="201"/>
    </row>
    <row r="1116" spans="1:17" x14ac:dyDescent="0.2">
      <c r="A1116" s="113"/>
      <c r="B1116" s="200"/>
      <c r="C1116" s="200"/>
      <c r="D1116" s="201"/>
      <c r="E1116" s="113"/>
      <c r="F1116" s="113"/>
      <c r="G1116" s="113"/>
      <c r="H1116" s="113"/>
      <c r="I1116" s="203"/>
      <c r="J1116" s="203"/>
      <c r="K1116" s="203"/>
      <c r="L1116" s="203"/>
      <c r="M1116" s="203"/>
      <c r="N1116" s="204"/>
      <c r="O1116" s="204"/>
      <c r="P1116" s="201"/>
      <c r="Q1116" s="201"/>
    </row>
    <row r="1117" spans="1:17" x14ac:dyDescent="0.2">
      <c r="A1117" s="113"/>
      <c r="B1117" s="200"/>
      <c r="C1117" s="200"/>
      <c r="D1117" s="201"/>
      <c r="E1117" s="113"/>
      <c r="F1117" s="113"/>
      <c r="G1117" s="113"/>
      <c r="H1117" s="113"/>
      <c r="I1117" s="203"/>
      <c r="J1117" s="203"/>
      <c r="K1117" s="203"/>
      <c r="L1117" s="203"/>
      <c r="M1117" s="203"/>
      <c r="N1117" s="204"/>
      <c r="O1117" s="204"/>
      <c r="P1117" s="201"/>
      <c r="Q1117" s="201"/>
    </row>
    <row r="1118" spans="1:17" x14ac:dyDescent="0.2">
      <c r="A1118" s="113"/>
      <c r="B1118" s="200"/>
      <c r="C1118" s="200"/>
      <c r="D1118" s="201"/>
      <c r="E1118" s="113"/>
      <c r="F1118" s="113"/>
      <c r="G1118" s="113"/>
      <c r="H1118" s="113"/>
      <c r="I1118" s="203"/>
      <c r="J1118" s="203"/>
      <c r="K1118" s="203"/>
      <c r="L1118" s="203"/>
      <c r="M1118" s="203"/>
      <c r="N1118" s="204"/>
      <c r="O1118" s="204"/>
      <c r="P1118" s="201"/>
      <c r="Q1118" s="201"/>
    </row>
    <row r="1119" spans="1:17" x14ac:dyDescent="0.2">
      <c r="A1119" s="113"/>
      <c r="B1119" s="200"/>
      <c r="C1119" s="200"/>
      <c r="D1119" s="201"/>
      <c r="E1119" s="113"/>
      <c r="F1119" s="113"/>
      <c r="G1119" s="113"/>
      <c r="H1119" s="113"/>
      <c r="I1119" s="203"/>
      <c r="J1119" s="203"/>
      <c r="K1119" s="203"/>
      <c r="L1119" s="203"/>
      <c r="M1119" s="203"/>
      <c r="N1119" s="204"/>
      <c r="O1119" s="204"/>
      <c r="P1119" s="201"/>
      <c r="Q1119" s="201"/>
    </row>
    <row r="1120" spans="1:17" x14ac:dyDescent="0.2">
      <c r="A1120" s="113"/>
      <c r="B1120" s="200"/>
      <c r="C1120" s="200"/>
      <c r="D1120" s="201"/>
      <c r="E1120" s="113"/>
      <c r="F1120" s="113"/>
      <c r="G1120" s="113"/>
      <c r="H1120" s="113"/>
      <c r="I1120" s="203"/>
      <c r="J1120" s="203"/>
      <c r="K1120" s="203"/>
      <c r="L1120" s="203"/>
      <c r="M1120" s="203"/>
      <c r="N1120" s="204"/>
      <c r="O1120" s="204"/>
      <c r="P1120" s="201"/>
      <c r="Q1120" s="201"/>
    </row>
    <row r="1121" spans="1:17" x14ac:dyDescent="0.2">
      <c r="A1121" s="113"/>
      <c r="B1121" s="200"/>
      <c r="C1121" s="200"/>
      <c r="D1121" s="201"/>
      <c r="E1121" s="113"/>
      <c r="F1121" s="113"/>
      <c r="G1121" s="113"/>
      <c r="H1121" s="113"/>
      <c r="I1121" s="203"/>
      <c r="J1121" s="203"/>
      <c r="K1121" s="203"/>
      <c r="L1121" s="203"/>
      <c r="M1121" s="203"/>
      <c r="N1121" s="204"/>
      <c r="O1121" s="204"/>
      <c r="P1121" s="201"/>
      <c r="Q1121" s="201"/>
    </row>
    <row r="1122" spans="1:17" x14ac:dyDescent="0.2">
      <c r="A1122" s="113"/>
      <c r="B1122" s="200"/>
      <c r="C1122" s="200"/>
      <c r="D1122" s="201"/>
      <c r="E1122" s="113"/>
      <c r="F1122" s="113"/>
      <c r="G1122" s="113"/>
      <c r="H1122" s="113"/>
      <c r="I1122" s="203"/>
      <c r="J1122" s="203"/>
      <c r="K1122" s="203"/>
      <c r="L1122" s="203"/>
      <c r="M1122" s="203"/>
      <c r="N1122" s="204"/>
      <c r="O1122" s="204"/>
      <c r="P1122" s="201"/>
      <c r="Q1122" s="201"/>
    </row>
    <row r="1123" spans="1:17" x14ac:dyDescent="0.2">
      <c r="A1123" s="113"/>
      <c r="B1123" s="200"/>
      <c r="C1123" s="200"/>
      <c r="D1123" s="201"/>
      <c r="E1123" s="113"/>
      <c r="F1123" s="113"/>
      <c r="G1123" s="113"/>
      <c r="H1123" s="113"/>
      <c r="I1123" s="203"/>
      <c r="J1123" s="203"/>
      <c r="K1123" s="203"/>
      <c r="L1123" s="203"/>
      <c r="M1123" s="203"/>
      <c r="N1123" s="204"/>
      <c r="O1123" s="204"/>
      <c r="P1123" s="201"/>
      <c r="Q1123" s="201"/>
    </row>
    <row r="1124" spans="1:17" x14ac:dyDescent="0.2">
      <c r="A1124" s="113"/>
      <c r="B1124" s="200"/>
      <c r="C1124" s="200"/>
      <c r="D1124" s="201"/>
      <c r="E1124" s="113"/>
      <c r="F1124" s="113"/>
      <c r="G1124" s="113"/>
      <c r="H1124" s="113"/>
      <c r="I1124" s="203"/>
      <c r="J1124" s="203"/>
      <c r="K1124" s="203"/>
      <c r="L1124" s="203"/>
      <c r="M1124" s="203"/>
      <c r="N1124" s="204"/>
      <c r="O1124" s="204"/>
      <c r="P1124" s="201"/>
      <c r="Q1124" s="201"/>
    </row>
    <row r="1125" spans="1:17" x14ac:dyDescent="0.2">
      <c r="A1125" s="113"/>
      <c r="B1125" s="200"/>
      <c r="C1125" s="200"/>
      <c r="D1125" s="201"/>
      <c r="E1125" s="113"/>
      <c r="F1125" s="113"/>
      <c r="G1125" s="113"/>
      <c r="H1125" s="113"/>
      <c r="I1125" s="203"/>
      <c r="J1125" s="203"/>
      <c r="K1125" s="203"/>
      <c r="L1125" s="203"/>
      <c r="M1125" s="203"/>
      <c r="N1125" s="204"/>
      <c r="O1125" s="204"/>
      <c r="P1125" s="201"/>
      <c r="Q1125" s="201"/>
    </row>
    <row r="1126" spans="1:17" x14ac:dyDescent="0.2">
      <c r="A1126" s="113"/>
      <c r="B1126" s="200"/>
      <c r="C1126" s="200"/>
      <c r="D1126" s="201"/>
      <c r="E1126" s="113"/>
      <c r="F1126" s="113"/>
      <c r="G1126" s="113"/>
      <c r="H1126" s="113"/>
      <c r="I1126" s="203"/>
      <c r="J1126" s="203"/>
      <c r="K1126" s="203"/>
      <c r="L1126" s="203"/>
      <c r="M1126" s="203"/>
      <c r="N1126" s="204"/>
      <c r="O1126" s="204"/>
      <c r="P1126" s="201"/>
      <c r="Q1126" s="201"/>
    </row>
    <row r="1127" spans="1:17" x14ac:dyDescent="0.2">
      <c r="A1127" s="113"/>
      <c r="B1127" s="200"/>
      <c r="C1127" s="200"/>
      <c r="D1127" s="201"/>
      <c r="E1127" s="113"/>
      <c r="F1127" s="113"/>
      <c r="G1127" s="113"/>
      <c r="H1127" s="113"/>
      <c r="I1127" s="203"/>
      <c r="J1127" s="203"/>
      <c r="K1127" s="203"/>
      <c r="L1127" s="203"/>
      <c r="M1127" s="203"/>
      <c r="N1127" s="204"/>
      <c r="O1127" s="204"/>
      <c r="P1127" s="201"/>
      <c r="Q1127" s="201"/>
    </row>
    <row r="1128" spans="1:17" x14ac:dyDescent="0.2">
      <c r="A1128" s="113"/>
      <c r="B1128" s="200"/>
      <c r="C1128" s="200"/>
      <c r="D1128" s="201"/>
      <c r="E1128" s="113"/>
      <c r="F1128" s="113"/>
      <c r="G1128" s="113"/>
      <c r="H1128" s="113"/>
      <c r="I1128" s="203"/>
      <c r="J1128" s="203"/>
      <c r="K1128" s="203"/>
      <c r="L1128" s="203"/>
      <c r="M1128" s="203"/>
      <c r="N1128" s="204"/>
      <c r="O1128" s="204"/>
      <c r="P1128" s="201"/>
      <c r="Q1128" s="201"/>
    </row>
    <row r="1129" spans="1:17" x14ac:dyDescent="0.2">
      <c r="A1129" s="113"/>
      <c r="B1129" s="200"/>
      <c r="C1129" s="200"/>
      <c r="D1129" s="201"/>
      <c r="E1129" s="113"/>
      <c r="F1129" s="113"/>
      <c r="G1129" s="113"/>
      <c r="H1129" s="113"/>
      <c r="I1129" s="203"/>
      <c r="J1129" s="203"/>
      <c r="K1129" s="203"/>
      <c r="L1129" s="203"/>
      <c r="M1129" s="203"/>
      <c r="N1129" s="204"/>
      <c r="O1129" s="204"/>
      <c r="P1129" s="201"/>
      <c r="Q1129" s="201"/>
    </row>
    <row r="1130" spans="1:17" x14ac:dyDescent="0.2">
      <c r="A1130" s="113"/>
      <c r="B1130" s="200"/>
      <c r="C1130" s="200"/>
      <c r="D1130" s="201"/>
      <c r="E1130" s="113"/>
      <c r="F1130" s="113"/>
      <c r="G1130" s="113"/>
      <c r="H1130" s="113"/>
      <c r="I1130" s="203"/>
      <c r="J1130" s="203"/>
      <c r="K1130" s="203"/>
      <c r="L1130" s="203"/>
      <c r="M1130" s="203"/>
      <c r="N1130" s="204"/>
      <c r="O1130" s="204"/>
      <c r="P1130" s="201"/>
      <c r="Q1130" s="201"/>
    </row>
    <row r="1131" spans="1:17" x14ac:dyDescent="0.2">
      <c r="A1131" s="113"/>
      <c r="B1131" s="200"/>
      <c r="C1131" s="200"/>
      <c r="D1131" s="201"/>
      <c r="E1131" s="113"/>
      <c r="F1131" s="113"/>
      <c r="G1131" s="113"/>
      <c r="H1131" s="113"/>
      <c r="I1131" s="203"/>
      <c r="J1131" s="203"/>
      <c r="K1131" s="203"/>
      <c r="L1131" s="203"/>
      <c r="M1131" s="203"/>
      <c r="N1131" s="204"/>
      <c r="O1131" s="204"/>
      <c r="P1131" s="201"/>
      <c r="Q1131" s="201"/>
    </row>
    <row r="1132" spans="1:17" x14ac:dyDescent="0.2">
      <c r="A1132" s="113"/>
      <c r="B1132" s="200"/>
      <c r="C1132" s="200"/>
      <c r="D1132" s="201"/>
      <c r="E1132" s="113"/>
      <c r="F1132" s="113"/>
      <c r="G1132" s="113"/>
      <c r="H1132" s="113"/>
      <c r="I1132" s="203"/>
      <c r="J1132" s="203"/>
      <c r="K1132" s="203"/>
      <c r="L1132" s="203"/>
      <c r="M1132" s="203"/>
      <c r="N1132" s="204"/>
      <c r="O1132" s="204"/>
      <c r="P1132" s="201"/>
      <c r="Q1132" s="201"/>
    </row>
    <row r="1133" spans="1:17" x14ac:dyDescent="0.2">
      <c r="A1133" s="113"/>
      <c r="B1133" s="200"/>
      <c r="C1133" s="200"/>
      <c r="D1133" s="201"/>
      <c r="E1133" s="113"/>
      <c r="F1133" s="113"/>
      <c r="G1133" s="113"/>
      <c r="H1133" s="113"/>
      <c r="I1133" s="203"/>
      <c r="J1133" s="203"/>
      <c r="K1133" s="203"/>
      <c r="L1133" s="203"/>
      <c r="M1133" s="203"/>
      <c r="N1133" s="204"/>
      <c r="O1133" s="204"/>
      <c r="P1133" s="201"/>
      <c r="Q1133" s="201"/>
    </row>
    <row r="1134" spans="1:17" x14ac:dyDescent="0.2">
      <c r="A1134" s="113"/>
      <c r="B1134" s="200"/>
      <c r="C1134" s="200"/>
      <c r="D1134" s="201"/>
      <c r="E1134" s="113"/>
      <c r="F1134" s="113"/>
      <c r="G1134" s="113"/>
      <c r="H1134" s="113"/>
      <c r="I1134" s="203"/>
      <c r="J1134" s="203"/>
      <c r="K1134" s="203"/>
      <c r="L1134" s="203"/>
      <c r="M1134" s="203"/>
      <c r="N1134" s="204"/>
      <c r="O1134" s="204"/>
      <c r="P1134" s="201"/>
      <c r="Q1134" s="201"/>
    </row>
    <row r="1135" spans="1:17" x14ac:dyDescent="0.2">
      <c r="A1135" s="113"/>
      <c r="B1135" s="200"/>
      <c r="C1135" s="200"/>
      <c r="D1135" s="201"/>
      <c r="E1135" s="113"/>
      <c r="F1135" s="113"/>
      <c r="G1135" s="113"/>
      <c r="H1135" s="113"/>
      <c r="I1135" s="203"/>
      <c r="J1135" s="203"/>
      <c r="K1135" s="203"/>
      <c r="L1135" s="203"/>
      <c r="M1135" s="203"/>
      <c r="N1135" s="204"/>
      <c r="O1135" s="204"/>
      <c r="P1135" s="201"/>
      <c r="Q1135" s="201"/>
    </row>
    <row r="1136" spans="1:17" x14ac:dyDescent="0.2">
      <c r="A1136" s="113"/>
      <c r="B1136" s="200"/>
      <c r="C1136" s="200"/>
      <c r="D1136" s="201"/>
      <c r="E1136" s="113"/>
      <c r="F1136" s="113"/>
      <c r="G1136" s="113"/>
      <c r="H1136" s="113"/>
      <c r="I1136" s="203"/>
      <c r="J1136" s="203"/>
      <c r="K1136" s="203"/>
      <c r="L1136" s="203"/>
      <c r="M1136" s="203"/>
      <c r="N1136" s="204"/>
      <c r="O1136" s="204"/>
      <c r="P1136" s="201"/>
      <c r="Q1136" s="201"/>
    </row>
    <row r="1137" spans="1:17" x14ac:dyDescent="0.2">
      <c r="A1137" s="113"/>
      <c r="B1137" s="200"/>
      <c r="C1137" s="200"/>
      <c r="D1137" s="201"/>
      <c r="E1137" s="113"/>
      <c r="F1137" s="113"/>
      <c r="G1137" s="113"/>
      <c r="H1137" s="113"/>
      <c r="I1137" s="203"/>
      <c r="J1137" s="203"/>
      <c r="K1137" s="203"/>
      <c r="L1137" s="203"/>
      <c r="M1137" s="203"/>
      <c r="N1137" s="204"/>
      <c r="O1137" s="204"/>
      <c r="P1137" s="201"/>
      <c r="Q1137" s="201"/>
    </row>
    <row r="1138" spans="1:17" x14ac:dyDescent="0.2">
      <c r="A1138" s="113"/>
      <c r="B1138" s="200"/>
      <c r="C1138" s="200"/>
      <c r="D1138" s="201"/>
      <c r="E1138" s="113"/>
      <c r="F1138" s="113"/>
      <c r="G1138" s="113"/>
      <c r="H1138" s="113"/>
      <c r="I1138" s="203"/>
      <c r="J1138" s="203"/>
      <c r="K1138" s="203"/>
      <c r="L1138" s="203"/>
      <c r="M1138" s="203"/>
      <c r="N1138" s="204"/>
      <c r="O1138" s="204"/>
      <c r="P1138" s="201"/>
      <c r="Q1138" s="201"/>
    </row>
    <row r="1139" spans="1:17" x14ac:dyDescent="0.2">
      <c r="A1139" s="113"/>
      <c r="B1139" s="200"/>
      <c r="C1139" s="200"/>
      <c r="D1139" s="201"/>
      <c r="E1139" s="113"/>
      <c r="F1139" s="113"/>
      <c r="G1139" s="113"/>
      <c r="H1139" s="113"/>
      <c r="I1139" s="203"/>
      <c r="J1139" s="203"/>
      <c r="K1139" s="203"/>
      <c r="L1139" s="203"/>
      <c r="M1139" s="203"/>
      <c r="N1139" s="204"/>
      <c r="O1139" s="204"/>
      <c r="P1139" s="201"/>
      <c r="Q1139" s="201"/>
    </row>
    <row r="1140" spans="1:17" x14ac:dyDescent="0.2">
      <c r="A1140" s="113"/>
      <c r="B1140" s="200"/>
      <c r="C1140" s="200"/>
      <c r="D1140" s="201"/>
      <c r="E1140" s="113"/>
      <c r="F1140" s="113"/>
      <c r="G1140" s="113"/>
      <c r="H1140" s="113"/>
      <c r="I1140" s="203"/>
      <c r="J1140" s="203"/>
      <c r="K1140" s="203"/>
      <c r="L1140" s="203"/>
      <c r="M1140" s="203"/>
      <c r="N1140" s="204"/>
      <c r="O1140" s="204"/>
      <c r="P1140" s="201"/>
      <c r="Q1140" s="201"/>
    </row>
    <row r="1141" spans="1:17" x14ac:dyDescent="0.2">
      <c r="A1141" s="113"/>
      <c r="B1141" s="200"/>
      <c r="C1141" s="200"/>
      <c r="D1141" s="201"/>
      <c r="E1141" s="113"/>
      <c r="F1141" s="113"/>
      <c r="G1141" s="113"/>
      <c r="H1141" s="113"/>
      <c r="I1141" s="203"/>
      <c r="J1141" s="203"/>
      <c r="K1141" s="203"/>
      <c r="L1141" s="203"/>
      <c r="M1141" s="203"/>
      <c r="N1141" s="204"/>
      <c r="O1141" s="204"/>
      <c r="P1141" s="201"/>
      <c r="Q1141" s="201"/>
    </row>
    <row r="1142" spans="1:17" x14ac:dyDescent="0.2">
      <c r="A1142" s="113"/>
      <c r="B1142" s="200"/>
      <c r="C1142" s="200"/>
      <c r="D1142" s="201"/>
      <c r="E1142" s="113"/>
      <c r="F1142" s="113"/>
      <c r="G1142" s="113"/>
      <c r="H1142" s="113"/>
      <c r="I1142" s="203"/>
      <c r="J1142" s="203"/>
      <c r="K1142" s="203"/>
      <c r="L1142" s="203"/>
      <c r="M1142" s="203"/>
      <c r="N1142" s="204"/>
      <c r="O1142" s="204"/>
      <c r="P1142" s="201"/>
      <c r="Q1142" s="201"/>
    </row>
    <row r="1143" spans="1:17" x14ac:dyDescent="0.2">
      <c r="A1143" s="113"/>
      <c r="B1143" s="200"/>
      <c r="C1143" s="200"/>
      <c r="D1143" s="201"/>
      <c r="E1143" s="113"/>
      <c r="F1143" s="113"/>
      <c r="G1143" s="113"/>
      <c r="H1143" s="113"/>
      <c r="I1143" s="203"/>
      <c r="J1143" s="203"/>
      <c r="K1143" s="203"/>
      <c r="L1143" s="203"/>
      <c r="M1143" s="203"/>
      <c r="N1143" s="204"/>
      <c r="O1143" s="204"/>
      <c r="P1143" s="201"/>
      <c r="Q1143" s="201"/>
    </row>
    <row r="1144" spans="1:17" x14ac:dyDescent="0.2">
      <c r="A1144" s="113"/>
      <c r="B1144" s="200"/>
      <c r="C1144" s="200"/>
      <c r="D1144" s="201"/>
      <c r="E1144" s="113"/>
      <c r="F1144" s="113"/>
      <c r="G1144" s="113"/>
      <c r="H1144" s="113"/>
      <c r="I1144" s="203"/>
      <c r="J1144" s="203"/>
      <c r="K1144" s="203"/>
      <c r="L1144" s="203"/>
      <c r="M1144" s="203"/>
      <c r="N1144" s="204"/>
      <c r="O1144" s="204"/>
      <c r="P1144" s="201"/>
      <c r="Q1144" s="201"/>
    </row>
    <row r="1145" spans="1:17" x14ac:dyDescent="0.2">
      <c r="A1145" s="113"/>
      <c r="B1145" s="200"/>
      <c r="C1145" s="200"/>
      <c r="D1145" s="201"/>
      <c r="E1145" s="113"/>
      <c r="F1145" s="113"/>
      <c r="G1145" s="113"/>
      <c r="H1145" s="113"/>
      <c r="I1145" s="203"/>
      <c r="J1145" s="203"/>
      <c r="K1145" s="203"/>
      <c r="L1145" s="203"/>
      <c r="M1145" s="203"/>
      <c r="N1145" s="204"/>
      <c r="O1145" s="204"/>
      <c r="P1145" s="201"/>
      <c r="Q1145" s="201"/>
    </row>
    <row r="1146" spans="1:17" x14ac:dyDescent="0.2">
      <c r="A1146" s="113"/>
      <c r="B1146" s="200"/>
      <c r="C1146" s="200"/>
      <c r="D1146" s="201"/>
      <c r="E1146" s="113"/>
      <c r="F1146" s="113"/>
      <c r="G1146" s="113"/>
      <c r="H1146" s="113"/>
      <c r="I1146" s="203"/>
      <c r="J1146" s="203"/>
      <c r="K1146" s="203"/>
      <c r="L1146" s="203"/>
      <c r="M1146" s="203"/>
      <c r="N1146" s="204"/>
      <c r="O1146" s="204"/>
      <c r="P1146" s="201"/>
      <c r="Q1146" s="201"/>
    </row>
    <row r="1147" spans="1:17" x14ac:dyDescent="0.2">
      <c r="A1147" s="113"/>
      <c r="B1147" s="200"/>
      <c r="C1147" s="200"/>
      <c r="D1147" s="201"/>
      <c r="E1147" s="113"/>
      <c r="F1147" s="113"/>
      <c r="G1147" s="113"/>
      <c r="H1147" s="113"/>
      <c r="I1147" s="203"/>
      <c r="J1147" s="203"/>
      <c r="K1147" s="203"/>
      <c r="L1147" s="203"/>
      <c r="M1147" s="203"/>
      <c r="N1147" s="204"/>
      <c r="O1147" s="204"/>
      <c r="P1147" s="201"/>
      <c r="Q1147" s="201"/>
    </row>
    <row r="1148" spans="1:17" x14ac:dyDescent="0.2">
      <c r="A1148" s="113"/>
      <c r="B1148" s="200"/>
      <c r="C1148" s="200"/>
      <c r="D1148" s="201"/>
      <c r="E1148" s="113"/>
      <c r="F1148" s="113"/>
      <c r="G1148" s="113"/>
      <c r="H1148" s="113"/>
      <c r="I1148" s="203"/>
      <c r="J1148" s="203"/>
      <c r="K1148" s="203"/>
      <c r="L1148" s="203"/>
      <c r="M1148" s="203"/>
      <c r="N1148" s="204"/>
      <c r="O1148" s="204"/>
      <c r="P1148" s="201"/>
      <c r="Q1148" s="201"/>
    </row>
    <row r="1149" spans="1:17" x14ac:dyDescent="0.2">
      <c r="A1149" s="113"/>
      <c r="B1149" s="200"/>
      <c r="C1149" s="200"/>
      <c r="D1149" s="201"/>
      <c r="E1149" s="113"/>
      <c r="F1149" s="113"/>
      <c r="G1149" s="113"/>
      <c r="H1149" s="113"/>
      <c r="I1149" s="203"/>
      <c r="J1149" s="203"/>
      <c r="K1149" s="203"/>
      <c r="L1149" s="203"/>
      <c r="M1149" s="203"/>
      <c r="N1149" s="204"/>
      <c r="O1149" s="204"/>
      <c r="P1149" s="201"/>
      <c r="Q1149" s="201"/>
    </row>
    <row r="1150" spans="1:17" x14ac:dyDescent="0.2">
      <c r="A1150" s="113"/>
      <c r="B1150" s="200"/>
      <c r="C1150" s="200"/>
      <c r="D1150" s="201"/>
      <c r="E1150" s="113"/>
      <c r="F1150" s="113"/>
      <c r="G1150" s="113"/>
      <c r="H1150" s="113"/>
      <c r="I1150" s="203"/>
      <c r="J1150" s="203"/>
      <c r="K1150" s="203"/>
      <c r="L1150" s="203"/>
      <c r="M1150" s="203"/>
      <c r="N1150" s="204"/>
      <c r="O1150" s="204"/>
      <c r="P1150" s="201"/>
      <c r="Q1150" s="201"/>
    </row>
    <row r="1151" spans="1:17" x14ac:dyDescent="0.2">
      <c r="A1151" s="113"/>
      <c r="B1151" s="200"/>
      <c r="C1151" s="200"/>
      <c r="D1151" s="201"/>
      <c r="E1151" s="113"/>
      <c r="F1151" s="113"/>
      <c r="G1151" s="113"/>
      <c r="H1151" s="113"/>
      <c r="I1151" s="203"/>
      <c r="J1151" s="203"/>
      <c r="K1151" s="203"/>
      <c r="L1151" s="203"/>
      <c r="M1151" s="203"/>
      <c r="N1151" s="204"/>
      <c r="O1151" s="204"/>
      <c r="P1151" s="201"/>
      <c r="Q1151" s="201"/>
    </row>
    <row r="1152" spans="1:17" x14ac:dyDescent="0.2">
      <c r="A1152" s="113"/>
      <c r="B1152" s="200"/>
      <c r="C1152" s="200"/>
      <c r="D1152" s="201"/>
      <c r="E1152" s="113"/>
      <c r="F1152" s="113"/>
      <c r="G1152" s="113"/>
      <c r="H1152" s="113"/>
      <c r="I1152" s="203"/>
      <c r="J1152" s="203"/>
      <c r="K1152" s="203"/>
      <c r="L1152" s="203"/>
      <c r="M1152" s="203"/>
      <c r="N1152" s="204"/>
      <c r="O1152" s="204"/>
      <c r="P1152" s="201"/>
      <c r="Q1152" s="201"/>
    </row>
    <row r="1153" spans="1:17" x14ac:dyDescent="0.2">
      <c r="A1153" s="113"/>
      <c r="B1153" s="200"/>
      <c r="C1153" s="200"/>
      <c r="D1153" s="201"/>
      <c r="E1153" s="113"/>
      <c r="F1153" s="113"/>
      <c r="G1153" s="113"/>
      <c r="H1153" s="113"/>
      <c r="I1153" s="203"/>
      <c r="J1153" s="203"/>
      <c r="K1153" s="203"/>
      <c r="L1153" s="203"/>
      <c r="M1153" s="203"/>
      <c r="N1153" s="204"/>
      <c r="O1153" s="204"/>
      <c r="P1153" s="201"/>
      <c r="Q1153" s="201"/>
    </row>
    <row r="1154" spans="1:17" x14ac:dyDescent="0.2">
      <c r="A1154" s="113"/>
      <c r="B1154" s="200"/>
      <c r="C1154" s="200"/>
      <c r="D1154" s="201"/>
      <c r="E1154" s="113"/>
      <c r="F1154" s="113"/>
      <c r="G1154" s="113"/>
      <c r="H1154" s="113"/>
      <c r="I1154" s="203"/>
      <c r="J1154" s="203"/>
      <c r="K1154" s="203"/>
      <c r="L1154" s="203"/>
      <c r="M1154" s="203"/>
      <c r="N1154" s="204"/>
      <c r="O1154" s="204"/>
      <c r="P1154" s="201"/>
      <c r="Q1154" s="201"/>
    </row>
    <row r="1155" spans="1:17" x14ac:dyDescent="0.2">
      <c r="A1155" s="113"/>
      <c r="B1155" s="200"/>
      <c r="C1155" s="200"/>
      <c r="D1155" s="201"/>
      <c r="E1155" s="113"/>
      <c r="F1155" s="113"/>
      <c r="G1155" s="113"/>
      <c r="H1155" s="113"/>
      <c r="I1155" s="203"/>
      <c r="J1155" s="203"/>
      <c r="K1155" s="203"/>
      <c r="L1155" s="203"/>
      <c r="M1155" s="203"/>
      <c r="N1155" s="204"/>
      <c r="O1155" s="204"/>
      <c r="P1155" s="201"/>
      <c r="Q1155" s="201"/>
    </row>
    <row r="1156" spans="1:17" x14ac:dyDescent="0.2">
      <c r="A1156" s="113"/>
      <c r="B1156" s="200"/>
      <c r="C1156" s="200"/>
      <c r="D1156" s="201"/>
      <c r="E1156" s="113"/>
      <c r="F1156" s="113"/>
      <c r="G1156" s="113"/>
      <c r="H1156" s="113"/>
      <c r="I1156" s="203"/>
      <c r="J1156" s="203"/>
      <c r="K1156" s="203"/>
      <c r="L1156" s="203"/>
      <c r="M1156" s="203"/>
      <c r="N1156" s="204"/>
      <c r="O1156" s="204"/>
      <c r="P1156" s="201"/>
      <c r="Q1156" s="201"/>
    </row>
  </sheetData>
  <mergeCells count="59">
    <mergeCell ref="B33:B34"/>
    <mergeCell ref="C33:C34"/>
    <mergeCell ref="E33:E34"/>
    <mergeCell ref="D36:E36"/>
    <mergeCell ref="D37:E37"/>
    <mergeCell ref="B29:B30"/>
    <mergeCell ref="C29:C30"/>
    <mergeCell ref="E29:E30"/>
    <mergeCell ref="B31:B32"/>
    <mergeCell ref="C31:C32"/>
    <mergeCell ref="E31:E32"/>
    <mergeCell ref="B25:B26"/>
    <mergeCell ref="C25:C26"/>
    <mergeCell ref="E25:E26"/>
    <mergeCell ref="B27:B28"/>
    <mergeCell ref="C27:C28"/>
    <mergeCell ref="E27:E28"/>
    <mergeCell ref="B21:B22"/>
    <mergeCell ref="C21:C22"/>
    <mergeCell ref="E21:E22"/>
    <mergeCell ref="B23:B24"/>
    <mergeCell ref="C23:C24"/>
    <mergeCell ref="E23:E24"/>
    <mergeCell ref="B17:B18"/>
    <mergeCell ref="C17:C18"/>
    <mergeCell ref="E17:E18"/>
    <mergeCell ref="B19:B20"/>
    <mergeCell ref="C19:C20"/>
    <mergeCell ref="E19:E20"/>
    <mergeCell ref="B13:B14"/>
    <mergeCell ref="C13:C14"/>
    <mergeCell ref="E13:E14"/>
    <mergeCell ref="B15:B16"/>
    <mergeCell ref="C15:C16"/>
    <mergeCell ref="E15:E16"/>
    <mergeCell ref="B9:B10"/>
    <mergeCell ref="C9:C10"/>
    <mergeCell ref="E9:E10"/>
    <mergeCell ref="B11:B12"/>
    <mergeCell ref="C11:C12"/>
    <mergeCell ref="E11:E12"/>
    <mergeCell ref="R2:S2"/>
    <mergeCell ref="T2:U2"/>
    <mergeCell ref="B5:B6"/>
    <mergeCell ref="C5:C6"/>
    <mergeCell ref="E5:E6"/>
    <mergeCell ref="B7:B8"/>
    <mergeCell ref="C7:C8"/>
    <mergeCell ref="E7:E8"/>
    <mergeCell ref="A1:U1"/>
    <mergeCell ref="A2:A4"/>
    <mergeCell ref="B2:B4"/>
    <mergeCell ref="C2:C4"/>
    <mergeCell ref="D2:D4"/>
    <mergeCell ref="E2:E4"/>
    <mergeCell ref="F2:F4"/>
    <mergeCell ref="G2:H2"/>
    <mergeCell ref="I2:O2"/>
    <mergeCell ref="P2:Q3"/>
  </mergeCells>
  <pageMargins left="0.59055118110236227" right="0.59055118110236227" top="0.39370078740157483" bottom="0.31496062992125984" header="0.35433070866141736" footer="0.15748031496062992"/>
  <pageSetup paperSize="9" scale="96" orientation="landscape" r:id="rId1"/>
  <headerFooter>
    <oddFooter>&amp;L&amp;8&amp;Z&amp;F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4329-426A-4059-BBD2-B120B1CF92E0}">
  <sheetPr codeName="Лист23"/>
  <dimension ref="A1:AR1156"/>
  <sheetViews>
    <sheetView zoomScaleNormal="100" workbookViewId="0">
      <selection activeCell="R5" sqref="R5:S6"/>
    </sheetView>
  </sheetViews>
  <sheetFormatPr defaultRowHeight="12.75" x14ac:dyDescent="0.2"/>
  <cols>
    <col min="1" max="1" width="2.85546875" style="211" customWidth="1"/>
    <col min="2" max="2" width="16.140625" style="213" customWidth="1"/>
    <col min="3" max="3" width="6.42578125" style="213" customWidth="1"/>
    <col min="4" max="4" width="3.140625" style="210" customWidth="1"/>
    <col min="5" max="5" width="15.7109375" style="211" customWidth="1"/>
    <col min="6" max="6" width="4" style="211" customWidth="1"/>
    <col min="7" max="8" width="7" style="211" customWidth="1"/>
    <col min="9" max="13" width="5.5703125" style="214" customWidth="1"/>
    <col min="14" max="15" width="5.5703125" style="215" customWidth="1"/>
    <col min="16" max="17" width="6.7109375" style="210" customWidth="1"/>
    <col min="18" max="19" width="6.7109375" style="113" customWidth="1"/>
    <col min="20" max="21" width="6.7109375" style="205" customWidth="1"/>
    <col min="22" max="16384" width="9.140625" style="113"/>
  </cols>
  <sheetData>
    <row r="1" spans="1:44" ht="36.75" customHeight="1" thickBot="1" x14ac:dyDescent="0.25">
      <c r="A1" s="2669" t="s">
        <v>392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66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  <c r="AP1" s="289"/>
      <c r="AQ1" s="289"/>
      <c r="AR1" s="289"/>
    </row>
    <row r="2" spans="1:44" s="114" customFormat="1" ht="69.75" customHeight="1" x14ac:dyDescent="0.2">
      <c r="A2" s="2670" t="s">
        <v>0</v>
      </c>
      <c r="B2" s="3201" t="s">
        <v>406</v>
      </c>
      <c r="C2" s="2673" t="s">
        <v>10</v>
      </c>
      <c r="D2" s="2677" t="s">
        <v>4</v>
      </c>
      <c r="E2" s="2680" t="s">
        <v>413</v>
      </c>
      <c r="F2" s="2680" t="s">
        <v>225</v>
      </c>
      <c r="G2" s="2683" t="s">
        <v>414</v>
      </c>
      <c r="H2" s="3204"/>
      <c r="I2" s="2824" t="s">
        <v>230</v>
      </c>
      <c r="J2" s="2687"/>
      <c r="K2" s="2687"/>
      <c r="L2" s="2687"/>
      <c r="M2" s="2687"/>
      <c r="N2" s="2687"/>
      <c r="O2" s="2825"/>
      <c r="P2" s="2687" t="s">
        <v>360</v>
      </c>
      <c r="Q2" s="2825"/>
      <c r="R2" s="3206" t="s">
        <v>232</v>
      </c>
      <c r="S2" s="3207"/>
      <c r="T2" s="3208" t="s">
        <v>231</v>
      </c>
      <c r="U2" s="3173"/>
    </row>
    <row r="3" spans="1:44" s="114" customFormat="1" ht="36" customHeight="1" x14ac:dyDescent="0.2">
      <c r="A3" s="2671"/>
      <c r="B3" s="3202"/>
      <c r="C3" s="2632"/>
      <c r="D3" s="2678"/>
      <c r="E3" s="2681"/>
      <c r="F3" s="2681"/>
      <c r="G3" s="115" t="s">
        <v>220</v>
      </c>
      <c r="H3" s="855" t="s">
        <v>29</v>
      </c>
      <c r="I3" s="631" t="s">
        <v>312</v>
      </c>
      <c r="J3" s="632" t="s">
        <v>297</v>
      </c>
      <c r="K3" s="632" t="s">
        <v>313</v>
      </c>
      <c r="L3" s="632" t="s">
        <v>314</v>
      </c>
      <c r="M3" s="632" t="s">
        <v>286</v>
      </c>
      <c r="N3" s="705" t="s">
        <v>25</v>
      </c>
      <c r="O3" s="423" t="s">
        <v>393</v>
      </c>
      <c r="P3" s="2689"/>
      <c r="Q3" s="3205"/>
      <c r="R3" s="1049" t="s">
        <v>216</v>
      </c>
      <c r="S3" s="1051" t="s">
        <v>217</v>
      </c>
      <c r="T3" s="1052" t="s">
        <v>218</v>
      </c>
      <c r="U3" s="124" t="s">
        <v>219</v>
      </c>
    </row>
    <row r="4" spans="1:44" s="114" customFormat="1" ht="13.5" thickBot="1" x14ac:dyDescent="0.25">
      <c r="A4" s="2672"/>
      <c r="B4" s="3203"/>
      <c r="C4" s="2632"/>
      <c r="D4" s="2679"/>
      <c r="E4" s="2682"/>
      <c r="F4" s="2682"/>
      <c r="G4" s="125" t="s">
        <v>30</v>
      </c>
      <c r="H4" s="857" t="s">
        <v>30</v>
      </c>
      <c r="I4" s="127" t="s">
        <v>31</v>
      </c>
      <c r="J4" s="128" t="s">
        <v>31</v>
      </c>
      <c r="K4" s="128" t="s">
        <v>31</v>
      </c>
      <c r="L4" s="128" t="s">
        <v>31</v>
      </c>
      <c r="M4" s="128" t="s">
        <v>31</v>
      </c>
      <c r="N4" s="137" t="s">
        <v>31</v>
      </c>
      <c r="O4" s="130" t="s">
        <v>31</v>
      </c>
      <c r="P4" s="131" t="s">
        <v>30</v>
      </c>
      <c r="Q4" s="1056" t="s">
        <v>30</v>
      </c>
      <c r="R4" s="1057" t="s">
        <v>30</v>
      </c>
      <c r="S4" s="1058" t="s">
        <v>30</v>
      </c>
      <c r="T4" s="1059" t="s">
        <v>35</v>
      </c>
      <c r="U4" s="141" t="s">
        <v>35</v>
      </c>
    </row>
    <row r="5" spans="1:44" s="114" customFormat="1" x14ac:dyDescent="0.2">
      <c r="A5" s="1060">
        <v>6</v>
      </c>
      <c r="B5" s="2674" t="s">
        <v>100</v>
      </c>
      <c r="C5" s="3183"/>
      <c r="D5" s="143" t="s">
        <v>39</v>
      </c>
      <c r="E5" s="3174" t="s">
        <v>100</v>
      </c>
      <c r="F5" s="675">
        <v>1</v>
      </c>
      <c r="G5" s="2477">
        <f>'СР6 перевод на Баграс'!AG5</f>
        <v>0.98434535605805296</v>
      </c>
      <c r="H5" s="2478">
        <f>'СР6 перевод на Баграс'!AH5</f>
        <v>1.0103094158994337</v>
      </c>
      <c r="I5" s="1053"/>
      <c r="J5" s="1054"/>
      <c r="K5" s="1054"/>
      <c r="L5" s="1054"/>
      <c r="M5" s="1054"/>
      <c r="N5" s="1055"/>
      <c r="O5" s="1063">
        <v>0.06</v>
      </c>
      <c r="P5" s="827">
        <f>0.258*I5+0.129*J5+0.084*K5+0.065*L5+0.308*M5+0.249*N5+0.03*O5</f>
        <v>1.8E-3</v>
      </c>
      <c r="Q5" s="861">
        <f>0.076*I5+0.038*J5+0.037*K5+0.036*L5+0.4*M5+0.4*N5+0.2*O5</f>
        <v>1.2E-2</v>
      </c>
      <c r="R5" s="2483">
        <f>SQRT(P5^2+(G5+Q5)^2)</f>
        <v>0.99634698199896621</v>
      </c>
      <c r="S5" s="2460">
        <f>SQRT(P5^2+(H5+Q5)^2)</f>
        <v>1.0223110005456468</v>
      </c>
      <c r="T5" s="562">
        <f>6300/(SQRT(3)*R5)</f>
        <v>3650.6425588775624</v>
      </c>
      <c r="U5" s="639">
        <f>6300/(2*S5)</f>
        <v>3081.254137262265</v>
      </c>
    </row>
    <row r="6" spans="1:44" s="114" customFormat="1" x14ac:dyDescent="0.2">
      <c r="A6" s="1061">
        <v>6</v>
      </c>
      <c r="B6" s="3191"/>
      <c r="C6" s="3179"/>
      <c r="D6" s="160" t="s">
        <v>39</v>
      </c>
      <c r="E6" s="3175"/>
      <c r="F6" s="161">
        <v>2</v>
      </c>
      <c r="G6" s="2479">
        <f>'СР6 перевод на Баграс'!AG6</f>
        <v>0.9661334031749006</v>
      </c>
      <c r="H6" s="2480">
        <f>'СР6 перевод на Баграс'!AH6</f>
        <v>0.99222258233181493</v>
      </c>
      <c r="I6" s="1045"/>
      <c r="J6" s="1044"/>
      <c r="K6" s="1044"/>
      <c r="L6" s="1044"/>
      <c r="M6" s="1044"/>
      <c r="N6" s="119"/>
      <c r="O6" s="1064">
        <v>0.06</v>
      </c>
      <c r="P6" s="827">
        <f t="shared" ref="P6:P25" si="0">0.258*I6+0.129*J6+0.084*K6+0.065*L6+0.308*M6+0.249*N6+0.03*O6</f>
        <v>1.8E-3</v>
      </c>
      <c r="Q6" s="861">
        <f t="shared" ref="Q6:Q26" si="1">0.076*I6+0.038*J6+0.037*K6+0.036*L6+0.4*M6+0.4*N6+0.2*O6</f>
        <v>1.2E-2</v>
      </c>
      <c r="R6" s="2483">
        <f>SQRT(P6^2+(G6+Q6)^2)</f>
        <v>0.97813505938930156</v>
      </c>
      <c r="S6" s="2460">
        <f>SQRT(P6^2+(H6+Q6)^2)</f>
        <v>1.0042241955186995</v>
      </c>
      <c r="T6" s="562">
        <f>6300/(SQRT(3)*R6)</f>
        <v>3718.6139694916919</v>
      </c>
      <c r="U6" s="639">
        <f>6300/(2*S6)</f>
        <v>3136.7497557385277</v>
      </c>
    </row>
    <row r="7" spans="1:44" ht="12.75" customHeight="1" x14ac:dyDescent="0.2">
      <c r="A7" s="142">
        <v>6</v>
      </c>
      <c r="B7" s="3202" t="s">
        <v>168</v>
      </c>
      <c r="C7" s="3179" t="s">
        <v>352</v>
      </c>
      <c r="D7" s="143" t="s">
        <v>39</v>
      </c>
      <c r="E7" s="3176" t="s">
        <v>168</v>
      </c>
      <c r="F7" s="675">
        <v>1</v>
      </c>
      <c r="G7" s="635">
        <f>'СР6 перевод на Баграс'!AG11</f>
        <v>0.98684224003562726</v>
      </c>
      <c r="H7" s="861">
        <f>'СР6 перевод на Баграс'!AH11</f>
        <v>0.99907300320888648</v>
      </c>
      <c r="I7" s="679"/>
      <c r="J7" s="679"/>
      <c r="K7" s="679"/>
      <c r="L7" s="679">
        <v>0.25</v>
      </c>
      <c r="M7" s="679"/>
      <c r="N7" s="1046"/>
      <c r="O7" s="1040"/>
      <c r="P7" s="827">
        <f t="shared" si="0"/>
        <v>1.6250000000000001E-2</v>
      </c>
      <c r="Q7" s="861">
        <f t="shared" si="1"/>
        <v>8.9999999999999993E-3</v>
      </c>
      <c r="R7" s="1050">
        <f t="shared" ref="R7:R28" si="2">SQRT(P7^2+(G7+Q7)^2)</f>
        <v>0.99597481370724228</v>
      </c>
      <c r="S7" s="901">
        <f t="shared" ref="S7:S28" si="3">SQRT(P7^2+(H7+Q7)^2)</f>
        <v>1.0082039685989059</v>
      </c>
      <c r="T7" s="562">
        <f>6300/(SQRT(3)*R7)</f>
        <v>3652.0067032174929</v>
      </c>
      <c r="U7" s="639">
        <f>6300/(2*S7)</f>
        <v>3124.3677848020507</v>
      </c>
    </row>
    <row r="8" spans="1:44" ht="12.75" customHeight="1" x14ac:dyDescent="0.2">
      <c r="A8" s="159">
        <v>6</v>
      </c>
      <c r="B8" s="3209"/>
      <c r="C8" s="3179"/>
      <c r="D8" s="160" t="s">
        <v>39</v>
      </c>
      <c r="E8" s="3175"/>
      <c r="F8" s="161">
        <v>2</v>
      </c>
      <c r="G8" s="295">
        <f>'СР6 перевод на Баграс'!AG12</f>
        <v>0.98672256599933728</v>
      </c>
      <c r="H8" s="826">
        <f>'СР6 перевод на Баграс'!AH12</f>
        <v>0.99731955237251946</v>
      </c>
      <c r="I8" s="680"/>
      <c r="J8" s="680"/>
      <c r="K8" s="680"/>
      <c r="L8" s="680">
        <v>0.25</v>
      </c>
      <c r="M8" s="680"/>
      <c r="N8" s="1047"/>
      <c r="O8" s="1040"/>
      <c r="P8" s="827">
        <f t="shared" si="0"/>
        <v>1.6250000000000001E-2</v>
      </c>
      <c r="Q8" s="861">
        <f t="shared" si="1"/>
        <v>8.9999999999999993E-3</v>
      </c>
      <c r="R8" s="849">
        <f t="shared" si="2"/>
        <v>0.99585515560261295</v>
      </c>
      <c r="S8" s="657">
        <f t="shared" si="3"/>
        <v>1.006450745932074</v>
      </c>
      <c r="T8" s="562">
        <f t="shared" ref="T8:T26" si="4">6300/(SQRT(3)*R8)</f>
        <v>3652.4455142210227</v>
      </c>
      <c r="U8" s="639">
        <f t="shared" ref="U8:U26" si="5">6300/(2*S8)</f>
        <v>3129.8103883690655</v>
      </c>
    </row>
    <row r="9" spans="1:44" ht="12.75" customHeight="1" x14ac:dyDescent="0.2">
      <c r="A9" s="159">
        <v>6</v>
      </c>
      <c r="B9" s="3210" t="s">
        <v>116</v>
      </c>
      <c r="C9" s="3179" t="s">
        <v>352</v>
      </c>
      <c r="D9" s="160" t="s">
        <v>39</v>
      </c>
      <c r="E9" s="3176" t="s">
        <v>309</v>
      </c>
      <c r="F9" s="161">
        <v>1</v>
      </c>
      <c r="G9" s="295">
        <f>'СР6 перевод на Баграс'!AG9</f>
        <v>0.82605567997492491</v>
      </c>
      <c r="H9" s="826">
        <f>'СР6 перевод на Баграс'!AH9</f>
        <v>0.86485858136356364</v>
      </c>
      <c r="I9" s="680"/>
      <c r="J9" s="680"/>
      <c r="K9" s="680">
        <v>0.2</v>
      </c>
      <c r="L9" s="680"/>
      <c r="M9" s="680"/>
      <c r="N9" s="1047"/>
      <c r="O9" s="1040"/>
      <c r="P9" s="827">
        <f t="shared" si="0"/>
        <v>1.6800000000000002E-2</v>
      </c>
      <c r="Q9" s="861">
        <f t="shared" si="1"/>
        <v>7.4000000000000003E-3</v>
      </c>
      <c r="R9" s="849">
        <f t="shared" si="2"/>
        <v>0.83362498192080614</v>
      </c>
      <c r="S9" s="657">
        <f t="shared" si="3"/>
        <v>0.87242035324857969</v>
      </c>
      <c r="T9" s="562">
        <f t="shared" si="4"/>
        <v>4363.2409953858414</v>
      </c>
      <c r="U9" s="639">
        <f t="shared" si="5"/>
        <v>3610.6447863928584</v>
      </c>
    </row>
    <row r="10" spans="1:44" ht="12.75" customHeight="1" x14ac:dyDescent="0.2">
      <c r="A10" s="159">
        <v>6</v>
      </c>
      <c r="B10" s="3209"/>
      <c r="C10" s="3179"/>
      <c r="D10" s="160" t="s">
        <v>39</v>
      </c>
      <c r="E10" s="3175"/>
      <c r="F10" s="161">
        <v>2</v>
      </c>
      <c r="G10" s="295">
        <f>'СР6 перевод на Баграс'!AG10</f>
        <v>0.84256254513731632</v>
      </c>
      <c r="H10" s="826">
        <f>'СР6 перевод на Баграс'!AH10</f>
        <v>0.88137112291771413</v>
      </c>
      <c r="I10" s="680"/>
      <c r="J10" s="680"/>
      <c r="K10" s="680">
        <v>0.2</v>
      </c>
      <c r="L10" s="680"/>
      <c r="M10" s="680"/>
      <c r="N10" s="1047"/>
      <c r="O10" s="1040"/>
      <c r="P10" s="827">
        <f t="shared" si="0"/>
        <v>1.6800000000000002E-2</v>
      </c>
      <c r="Q10" s="861">
        <f t="shared" si="1"/>
        <v>7.4000000000000003E-3</v>
      </c>
      <c r="R10" s="849">
        <f t="shared" si="2"/>
        <v>0.8501285597698176</v>
      </c>
      <c r="S10" s="657">
        <f t="shared" si="3"/>
        <v>0.88892988977332421</v>
      </c>
      <c r="T10" s="562">
        <f t="shared" si="4"/>
        <v>4278.5372330974114</v>
      </c>
      <c r="U10" s="639">
        <f t="shared" si="5"/>
        <v>3543.5865485446161</v>
      </c>
    </row>
    <row r="11" spans="1:44" ht="12.75" customHeight="1" x14ac:dyDescent="0.2">
      <c r="A11" s="159">
        <v>6</v>
      </c>
      <c r="B11" s="3210" t="s">
        <v>310</v>
      </c>
      <c r="C11" s="3179" t="s">
        <v>352</v>
      </c>
      <c r="D11" s="160" t="s">
        <v>39</v>
      </c>
      <c r="E11" s="3176" t="s">
        <v>309</v>
      </c>
      <c r="F11" s="161">
        <v>1</v>
      </c>
      <c r="G11" s="295">
        <f>'СР6 перевод на Баграс'!AG9</f>
        <v>0.82605567997492491</v>
      </c>
      <c r="H11" s="826">
        <f>'СР6 перевод на Баграс'!AH9</f>
        <v>0.86485858136356364</v>
      </c>
      <c r="I11" s="680">
        <v>0.24</v>
      </c>
      <c r="J11" s="680"/>
      <c r="K11" s="680"/>
      <c r="L11" s="680"/>
      <c r="M11" s="680">
        <v>4.4999999999999998E-2</v>
      </c>
      <c r="N11" s="1047"/>
      <c r="O11" s="1040"/>
      <c r="P11" s="827">
        <f t="shared" si="0"/>
        <v>7.578E-2</v>
      </c>
      <c r="Q11" s="861">
        <f t="shared" si="1"/>
        <v>3.6239999999999994E-2</v>
      </c>
      <c r="R11" s="849">
        <f t="shared" si="2"/>
        <v>0.86561911260289193</v>
      </c>
      <c r="S11" s="657">
        <f t="shared" si="3"/>
        <v>0.90427941574240589</v>
      </c>
      <c r="T11" s="562">
        <f t="shared" si="4"/>
        <v>4201.971332353517</v>
      </c>
      <c r="U11" s="639">
        <f t="shared" si="5"/>
        <v>3483.4365851553484</v>
      </c>
    </row>
    <row r="12" spans="1:44" ht="12.75" customHeight="1" x14ac:dyDescent="0.2">
      <c r="A12" s="159">
        <v>6</v>
      </c>
      <c r="B12" s="3209"/>
      <c r="C12" s="3179"/>
      <c r="D12" s="160" t="s">
        <v>39</v>
      </c>
      <c r="E12" s="3175"/>
      <c r="F12" s="161">
        <v>2</v>
      </c>
      <c r="G12" s="295">
        <f>'СР6 перевод на Баграс'!AG10</f>
        <v>0.84256254513731632</v>
      </c>
      <c r="H12" s="826">
        <f>'СР6 перевод на Баграс'!AH10</f>
        <v>0.88137112291771413</v>
      </c>
      <c r="I12" s="680">
        <v>0.24</v>
      </c>
      <c r="J12" s="680"/>
      <c r="K12" s="680"/>
      <c r="L12" s="680"/>
      <c r="M12" s="680">
        <v>4.4999999999999998E-2</v>
      </c>
      <c r="N12" s="1047"/>
      <c r="O12" s="1040"/>
      <c r="P12" s="827">
        <f t="shared" si="0"/>
        <v>7.578E-2</v>
      </c>
      <c r="Q12" s="861">
        <f t="shared" si="1"/>
        <v>3.6239999999999994E-2</v>
      </c>
      <c r="R12" s="849">
        <f t="shared" si="2"/>
        <v>0.88206378552790887</v>
      </c>
      <c r="S12" s="657">
        <f t="shared" si="3"/>
        <v>0.92073491369791571</v>
      </c>
      <c r="T12" s="562">
        <f t="shared" si="4"/>
        <v>4123.6322764546339</v>
      </c>
      <c r="U12" s="639">
        <f t="shared" si="5"/>
        <v>3421.180138970471</v>
      </c>
    </row>
    <row r="13" spans="1:44" ht="12.75" customHeight="1" x14ac:dyDescent="0.2">
      <c r="A13" s="159">
        <v>6</v>
      </c>
      <c r="B13" s="3210" t="s">
        <v>253</v>
      </c>
      <c r="C13" s="3179" t="s">
        <v>352</v>
      </c>
      <c r="D13" s="160" t="s">
        <v>39</v>
      </c>
      <c r="E13" s="3176" t="s">
        <v>309</v>
      </c>
      <c r="F13" s="161">
        <v>1</v>
      </c>
      <c r="G13" s="295">
        <f>'СР6 перевод на Баграс'!AG9</f>
        <v>0.82605567997492491</v>
      </c>
      <c r="H13" s="826">
        <f>'СР6 перевод на Баграс'!AH9</f>
        <v>0.86485858136356364</v>
      </c>
      <c r="I13" s="680"/>
      <c r="J13" s="680">
        <v>0.2</v>
      </c>
      <c r="K13" s="680"/>
      <c r="L13" s="680"/>
      <c r="M13" s="680"/>
      <c r="N13" s="1047"/>
      <c r="O13" s="1040"/>
      <c r="P13" s="827">
        <f t="shared" si="0"/>
        <v>2.5800000000000003E-2</v>
      </c>
      <c r="Q13" s="861">
        <f t="shared" si="1"/>
        <v>7.6E-3</v>
      </c>
      <c r="R13" s="849">
        <f t="shared" si="2"/>
        <v>0.83405481399872905</v>
      </c>
      <c r="S13" s="657">
        <f t="shared" si="3"/>
        <v>0.87283997169866256</v>
      </c>
      <c r="T13" s="562">
        <f t="shared" si="4"/>
        <v>4360.9923890448108</v>
      </c>
      <c r="U13" s="639">
        <f t="shared" si="5"/>
        <v>3608.908966290443</v>
      </c>
    </row>
    <row r="14" spans="1:44" ht="12.75" customHeight="1" x14ac:dyDescent="0.2">
      <c r="A14" s="176">
        <v>6</v>
      </c>
      <c r="B14" s="3209"/>
      <c r="C14" s="3179"/>
      <c r="D14" s="160" t="s">
        <v>39</v>
      </c>
      <c r="E14" s="3175"/>
      <c r="F14" s="161">
        <v>2</v>
      </c>
      <c r="G14" s="295">
        <f>'СР6 перевод на Баграс'!AG10</f>
        <v>0.84256254513731632</v>
      </c>
      <c r="H14" s="826">
        <f>'СР6 перевод на Баграс'!AH10</f>
        <v>0.88137112291771413</v>
      </c>
      <c r="I14" s="680"/>
      <c r="J14" s="680">
        <v>0.18</v>
      </c>
      <c r="K14" s="680"/>
      <c r="L14" s="680"/>
      <c r="M14" s="680"/>
      <c r="N14" s="1047"/>
      <c r="O14" s="1040"/>
      <c r="P14" s="827">
        <f t="shared" si="0"/>
        <v>2.3220000000000001E-2</v>
      </c>
      <c r="Q14" s="861">
        <f t="shared" si="1"/>
        <v>6.8399999999999997E-3</v>
      </c>
      <c r="R14" s="849">
        <f t="shared" si="2"/>
        <v>0.84971986683009282</v>
      </c>
      <c r="S14" s="657">
        <f t="shared" si="3"/>
        <v>0.88851458472821176</v>
      </c>
      <c r="T14" s="562">
        <f t="shared" si="4"/>
        <v>4280.5950971391685</v>
      </c>
      <c r="U14" s="639">
        <f t="shared" si="5"/>
        <v>3545.242874053165</v>
      </c>
    </row>
    <row r="15" spans="1:44" ht="12.75" customHeight="1" x14ac:dyDescent="0.2">
      <c r="A15" s="176">
        <v>6</v>
      </c>
      <c r="B15" s="3210" t="s">
        <v>311</v>
      </c>
      <c r="C15" s="3179" t="s">
        <v>352</v>
      </c>
      <c r="D15" s="160" t="s">
        <v>39</v>
      </c>
      <c r="E15" s="3176" t="s">
        <v>146</v>
      </c>
      <c r="F15" s="161">
        <v>1</v>
      </c>
      <c r="G15" s="295">
        <f>'СР6 перевод на Баграс'!AG21</f>
        <v>0.80387362924901606</v>
      </c>
      <c r="H15" s="826">
        <f>'СР6 перевод на Баграс'!AH21</f>
        <v>0.81625033065239039</v>
      </c>
      <c r="I15" s="680">
        <v>8.5000000000000006E-2</v>
      </c>
      <c r="J15" s="680"/>
      <c r="K15" s="680"/>
      <c r="L15" s="680"/>
      <c r="M15" s="680">
        <v>0.5</v>
      </c>
      <c r="N15" s="1047">
        <v>0.6</v>
      </c>
      <c r="O15" s="1040"/>
      <c r="P15" s="827">
        <f t="shared" si="0"/>
        <v>0.32533000000000001</v>
      </c>
      <c r="Q15" s="861">
        <f t="shared" si="1"/>
        <v>0.44645999999999997</v>
      </c>
      <c r="R15" s="849">
        <f t="shared" si="2"/>
        <v>1.2919650898267396</v>
      </c>
      <c r="S15" s="657">
        <f t="shared" si="3"/>
        <v>1.3039466967772375</v>
      </c>
      <c r="T15" s="562">
        <f t="shared" si="4"/>
        <v>2815.3289315134884</v>
      </c>
      <c r="U15" s="639">
        <f t="shared" si="5"/>
        <v>2415.7429193887801</v>
      </c>
    </row>
    <row r="16" spans="1:44" ht="12.75" customHeight="1" thickBot="1" x14ac:dyDescent="0.25">
      <c r="A16" s="216">
        <v>6</v>
      </c>
      <c r="B16" s="3203"/>
      <c r="C16" s="3211"/>
      <c r="D16" s="179" t="s">
        <v>39</v>
      </c>
      <c r="E16" s="3177"/>
      <c r="F16" s="180">
        <v>2</v>
      </c>
      <c r="G16" s="828">
        <f>'СР6 перевод на Баграс'!AG22</f>
        <v>0.80387695686388405</v>
      </c>
      <c r="H16" s="829">
        <f>'СР6 перевод на Баграс'!AH22</f>
        <v>0.81459944166975307</v>
      </c>
      <c r="I16" s="681">
        <v>8.5000000000000006E-2</v>
      </c>
      <c r="J16" s="681"/>
      <c r="K16" s="681"/>
      <c r="L16" s="681"/>
      <c r="M16" s="681">
        <v>0.4</v>
      </c>
      <c r="N16" s="1048">
        <v>0.7</v>
      </c>
      <c r="O16" s="1062"/>
      <c r="P16" s="1065">
        <f t="shared" si="0"/>
        <v>0.31942999999999999</v>
      </c>
      <c r="Q16" s="1066">
        <f t="shared" si="1"/>
        <v>0.44645999999999997</v>
      </c>
      <c r="R16" s="903">
        <f t="shared" si="2"/>
        <v>1.2904952656246509</v>
      </c>
      <c r="S16" s="904">
        <f t="shared" si="3"/>
        <v>1.3008867899722978</v>
      </c>
      <c r="T16" s="648">
        <f t="shared" si="4"/>
        <v>2818.5354822933364</v>
      </c>
      <c r="U16" s="649">
        <f t="shared" si="5"/>
        <v>2421.4251572706635</v>
      </c>
    </row>
    <row r="17" spans="1:21" ht="12.75" customHeight="1" x14ac:dyDescent="0.2">
      <c r="A17" s="277">
        <v>6</v>
      </c>
      <c r="B17" s="3186" t="s">
        <v>168</v>
      </c>
      <c r="C17" s="3182" t="s">
        <v>352</v>
      </c>
      <c r="D17" s="663" t="s">
        <v>35</v>
      </c>
      <c r="E17" s="3170" t="s">
        <v>168</v>
      </c>
      <c r="F17" s="251">
        <v>1</v>
      </c>
      <c r="G17" s="650">
        <f>'СР6 перевод на Баграс'!AG29</f>
        <v>0.92955359473647492</v>
      </c>
      <c r="H17" s="651">
        <f>'СР6 перевод на Баграс'!AH29</f>
        <v>0.95543923218645455</v>
      </c>
      <c r="I17" s="254"/>
      <c r="J17" s="684"/>
      <c r="K17" s="684"/>
      <c r="L17" s="684">
        <v>0.25</v>
      </c>
      <c r="M17" s="684"/>
      <c r="N17" s="255"/>
      <c r="O17" s="1041"/>
      <c r="P17" s="587">
        <f t="shared" si="0"/>
        <v>1.6250000000000001E-2</v>
      </c>
      <c r="Q17" s="702">
        <f t="shared" si="1"/>
        <v>8.9999999999999993E-3</v>
      </c>
      <c r="R17" s="637">
        <f>SQRT(P17^2+(G17+Q17)^2)</f>
        <v>0.93869425943315499</v>
      </c>
      <c r="S17" s="155">
        <f>SQRT(P17^2+(H17+Q17)^2)</f>
        <v>0.96457612197296172</v>
      </c>
      <c r="T17" s="339">
        <f>6300/(SQRT(3)*R17)</f>
        <v>3874.8577178804589</v>
      </c>
      <c r="U17" s="685">
        <f>6300/(2*S17)</f>
        <v>3265.6831620058479</v>
      </c>
    </row>
    <row r="18" spans="1:21" ht="12.75" customHeight="1" x14ac:dyDescent="0.2">
      <c r="A18" s="275">
        <v>6</v>
      </c>
      <c r="B18" s="3187"/>
      <c r="C18" s="3180"/>
      <c r="D18" s="520" t="s">
        <v>35</v>
      </c>
      <c r="E18" s="3171"/>
      <c r="F18" s="230">
        <v>2</v>
      </c>
      <c r="G18" s="328">
        <f>'СР6 перевод на Баграс'!AG30</f>
        <v>0.92987007649087794</v>
      </c>
      <c r="H18" s="654">
        <f>'СР6 перевод на Баграс'!AH30</f>
        <v>0.95587966141336522</v>
      </c>
      <c r="I18" s="233"/>
      <c r="J18" s="686"/>
      <c r="K18" s="686"/>
      <c r="L18" s="686">
        <v>0.25</v>
      </c>
      <c r="M18" s="686"/>
      <c r="N18" s="234"/>
      <c r="O18" s="331"/>
      <c r="P18" s="698">
        <f t="shared" si="0"/>
        <v>1.6250000000000001E-2</v>
      </c>
      <c r="Q18" s="837">
        <f t="shared" si="1"/>
        <v>8.9999999999999993E-3</v>
      </c>
      <c r="R18" s="172">
        <f>SQRT(P18^2+(G18+Q18)^2)</f>
        <v>0.93901069377829083</v>
      </c>
      <c r="S18" s="173">
        <f>SQRT(P18^2+(H18+Q18)^2)</f>
        <v>0.9650164887239856</v>
      </c>
      <c r="T18" s="361">
        <f>6300/(SQRT(3)*R18)</f>
        <v>3873.5519414153177</v>
      </c>
      <c r="U18" s="687">
        <f>6300/(2*S18)</f>
        <v>3264.1929301800401</v>
      </c>
    </row>
    <row r="19" spans="1:21" ht="12.75" customHeight="1" x14ac:dyDescent="0.2">
      <c r="A19" s="429">
        <v>6</v>
      </c>
      <c r="B19" s="3188" t="s">
        <v>116</v>
      </c>
      <c r="C19" s="3180" t="s">
        <v>352</v>
      </c>
      <c r="D19" s="664" t="s">
        <v>35</v>
      </c>
      <c r="E19" s="3172" t="s">
        <v>309</v>
      </c>
      <c r="F19" s="676">
        <v>1</v>
      </c>
      <c r="G19" s="1043">
        <f>'СР6 перевод на Баграс'!AG27</f>
        <v>0.71606729506208366</v>
      </c>
      <c r="H19" s="656">
        <f>'СР6 перевод на Баграс'!AH27</f>
        <v>0.74206673157009451</v>
      </c>
      <c r="I19" s="220"/>
      <c r="J19" s="880"/>
      <c r="K19" s="880">
        <v>0.2</v>
      </c>
      <c r="L19" s="880"/>
      <c r="M19" s="880"/>
      <c r="N19" s="234"/>
      <c r="O19" s="331"/>
      <c r="P19" s="698">
        <f t="shared" si="0"/>
        <v>1.6800000000000002E-2</v>
      </c>
      <c r="Q19" s="837">
        <f t="shared" si="1"/>
        <v>7.4000000000000003E-3</v>
      </c>
      <c r="R19" s="194">
        <f t="shared" si="2"/>
        <v>0.72366232942198117</v>
      </c>
      <c r="S19" s="901">
        <f t="shared" si="3"/>
        <v>0.74965500180440336</v>
      </c>
      <c r="T19" s="361">
        <f t="shared" si="4"/>
        <v>5026.2484974171712</v>
      </c>
      <c r="U19" s="687">
        <f t="shared" si="5"/>
        <v>4201.9328790150375</v>
      </c>
    </row>
    <row r="20" spans="1:21" ht="12.75" customHeight="1" x14ac:dyDescent="0.2">
      <c r="A20" s="276">
        <v>6</v>
      </c>
      <c r="B20" s="3187"/>
      <c r="C20" s="3180"/>
      <c r="D20" s="664" t="s">
        <v>35</v>
      </c>
      <c r="E20" s="3171"/>
      <c r="F20" s="230">
        <v>2</v>
      </c>
      <c r="G20" s="328">
        <f>'СР6 перевод на Баграс'!AG28</f>
        <v>0.73024253515800053</v>
      </c>
      <c r="H20" s="654">
        <f>'СР6 перевод на Баграс'!AH28</f>
        <v>0.75636655599780445</v>
      </c>
      <c r="I20" s="233"/>
      <c r="J20" s="686"/>
      <c r="K20" s="686">
        <v>0.2</v>
      </c>
      <c r="L20" s="686"/>
      <c r="M20" s="686"/>
      <c r="N20" s="234"/>
      <c r="O20" s="331"/>
      <c r="P20" s="698">
        <f t="shared" si="0"/>
        <v>1.6800000000000002E-2</v>
      </c>
      <c r="Q20" s="837">
        <f t="shared" si="1"/>
        <v>7.4000000000000003E-3</v>
      </c>
      <c r="R20" s="172">
        <f t="shared" si="2"/>
        <v>0.73783382253344965</v>
      </c>
      <c r="S20" s="657">
        <f t="shared" si="3"/>
        <v>0.7639513021526616</v>
      </c>
      <c r="T20" s="361">
        <f t="shared" si="4"/>
        <v>4929.7098951163161</v>
      </c>
      <c r="U20" s="687">
        <f t="shared" si="5"/>
        <v>4123.2994709530985</v>
      </c>
    </row>
    <row r="21" spans="1:21" ht="12.75" customHeight="1" x14ac:dyDescent="0.2">
      <c r="A21" s="276">
        <v>6</v>
      </c>
      <c r="B21" s="3188" t="s">
        <v>310</v>
      </c>
      <c r="C21" s="3180" t="s">
        <v>352</v>
      </c>
      <c r="D21" s="664" t="s">
        <v>35</v>
      </c>
      <c r="E21" s="3172" t="s">
        <v>309</v>
      </c>
      <c r="F21" s="230">
        <v>1</v>
      </c>
      <c r="G21" s="328">
        <f>'СР6 перевод на Баграс'!AG27</f>
        <v>0.71606729506208366</v>
      </c>
      <c r="H21" s="654">
        <f>'СР6 перевод на Баграс'!AH27</f>
        <v>0.74206673157009451</v>
      </c>
      <c r="I21" s="233">
        <v>0.24</v>
      </c>
      <c r="J21" s="686"/>
      <c r="K21" s="686"/>
      <c r="L21" s="686"/>
      <c r="M21" s="686">
        <v>4.4999999999999998E-2</v>
      </c>
      <c r="N21" s="234"/>
      <c r="O21" s="331"/>
      <c r="P21" s="698">
        <f t="shared" si="0"/>
        <v>7.578E-2</v>
      </c>
      <c r="Q21" s="837">
        <f t="shared" si="1"/>
        <v>3.6239999999999994E-2</v>
      </c>
      <c r="R21" s="172">
        <f t="shared" si="2"/>
        <v>0.75611432641078102</v>
      </c>
      <c r="S21" s="657">
        <f t="shared" si="3"/>
        <v>0.7819871973423369</v>
      </c>
      <c r="T21" s="361">
        <f t="shared" si="4"/>
        <v>4810.5247696610504</v>
      </c>
      <c r="U21" s="687">
        <f t="shared" si="5"/>
        <v>4028.198940731505</v>
      </c>
    </row>
    <row r="22" spans="1:21" ht="12.75" customHeight="1" x14ac:dyDescent="0.2">
      <c r="A22" s="276">
        <v>6</v>
      </c>
      <c r="B22" s="3187"/>
      <c r="C22" s="3180"/>
      <c r="D22" s="664" t="s">
        <v>35</v>
      </c>
      <c r="E22" s="3171"/>
      <c r="F22" s="230">
        <v>2</v>
      </c>
      <c r="G22" s="328">
        <f>'СР6 перевод на Баграс'!AG28</f>
        <v>0.73024253515800053</v>
      </c>
      <c r="H22" s="654">
        <f>'СР6 перевод на Баграс'!AH28</f>
        <v>0.75636655599780445</v>
      </c>
      <c r="I22" s="233">
        <v>0.24</v>
      </c>
      <c r="J22" s="686"/>
      <c r="K22" s="686"/>
      <c r="L22" s="686"/>
      <c r="M22" s="686">
        <v>4.4999999999999998E-2</v>
      </c>
      <c r="N22" s="234"/>
      <c r="O22" s="331"/>
      <c r="P22" s="698">
        <f t="shared" si="0"/>
        <v>7.578E-2</v>
      </c>
      <c r="Q22" s="837">
        <f t="shared" si="1"/>
        <v>3.6239999999999994E-2</v>
      </c>
      <c r="R22" s="172">
        <f t="shared" si="2"/>
        <v>0.77021950449351473</v>
      </c>
      <c r="S22" s="657">
        <f t="shared" si="3"/>
        <v>0.79622092475060002</v>
      </c>
      <c r="T22" s="361">
        <f t="shared" si="4"/>
        <v>4722.4287033428</v>
      </c>
      <c r="U22" s="687">
        <f t="shared" si="5"/>
        <v>3956.1884171615725</v>
      </c>
    </row>
    <row r="23" spans="1:21" ht="12.75" customHeight="1" x14ac:dyDescent="0.2">
      <c r="A23" s="276">
        <v>6</v>
      </c>
      <c r="B23" s="3188" t="s">
        <v>253</v>
      </c>
      <c r="C23" s="3180" t="s">
        <v>352</v>
      </c>
      <c r="D23" s="664" t="s">
        <v>35</v>
      </c>
      <c r="E23" s="3172" t="s">
        <v>309</v>
      </c>
      <c r="F23" s="230">
        <v>1</v>
      </c>
      <c r="G23" s="328">
        <f>'СР6 перевод на Баграс'!AG27</f>
        <v>0.71606729506208366</v>
      </c>
      <c r="H23" s="654">
        <f>'СР6 перевод на Баграс'!AH27</f>
        <v>0.74206673157009451</v>
      </c>
      <c r="I23" s="233"/>
      <c r="J23" s="686">
        <v>0.2</v>
      </c>
      <c r="K23" s="686"/>
      <c r="L23" s="686"/>
      <c r="M23" s="686"/>
      <c r="N23" s="234"/>
      <c r="O23" s="331"/>
      <c r="P23" s="698">
        <f t="shared" si="0"/>
        <v>2.5800000000000003E-2</v>
      </c>
      <c r="Q23" s="837">
        <f t="shared" si="1"/>
        <v>7.6E-3</v>
      </c>
      <c r="R23" s="172">
        <f t="shared" si="2"/>
        <v>0.72412705649110565</v>
      </c>
      <c r="S23" s="657">
        <f t="shared" si="3"/>
        <v>0.75011055746668986</v>
      </c>
      <c r="T23" s="361">
        <f t="shared" si="4"/>
        <v>5023.0227738207977</v>
      </c>
      <c r="U23" s="687">
        <f t="shared" si="5"/>
        <v>4199.3809694378042</v>
      </c>
    </row>
    <row r="24" spans="1:21" ht="12.75" customHeight="1" x14ac:dyDescent="0.2">
      <c r="A24" s="276">
        <v>6</v>
      </c>
      <c r="B24" s="3187"/>
      <c r="C24" s="3180"/>
      <c r="D24" s="664" t="s">
        <v>35</v>
      </c>
      <c r="E24" s="3171"/>
      <c r="F24" s="230">
        <v>2</v>
      </c>
      <c r="G24" s="328">
        <f>'СР6 перевод на Баграс'!AG28</f>
        <v>0.73024253515800053</v>
      </c>
      <c r="H24" s="654">
        <f>'СР6 перевод на Баграс'!AH28</f>
        <v>0.75636655599780445</v>
      </c>
      <c r="I24" s="233"/>
      <c r="J24" s="686">
        <v>0.18</v>
      </c>
      <c r="K24" s="686"/>
      <c r="L24" s="686"/>
      <c r="M24" s="686"/>
      <c r="N24" s="234"/>
      <c r="O24" s="331"/>
      <c r="P24" s="698">
        <f t="shared" si="0"/>
        <v>2.3220000000000001E-2</v>
      </c>
      <c r="Q24" s="837">
        <f t="shared" si="1"/>
        <v>6.8399999999999997E-3</v>
      </c>
      <c r="R24" s="172">
        <f t="shared" si="2"/>
        <v>0.73744818939024115</v>
      </c>
      <c r="S24" s="657">
        <f t="shared" si="3"/>
        <v>0.76355970003532125</v>
      </c>
      <c r="T24" s="361">
        <f t="shared" si="4"/>
        <v>4932.287784043715</v>
      </c>
      <c r="U24" s="687">
        <f t="shared" si="5"/>
        <v>4125.4141619237962</v>
      </c>
    </row>
    <row r="25" spans="1:21" ht="12.75" customHeight="1" x14ac:dyDescent="0.2">
      <c r="A25" s="275">
        <v>6</v>
      </c>
      <c r="B25" s="3188" t="s">
        <v>311</v>
      </c>
      <c r="C25" s="3180" t="s">
        <v>352</v>
      </c>
      <c r="D25" s="664" t="s">
        <v>35</v>
      </c>
      <c r="E25" s="3172" t="s">
        <v>146</v>
      </c>
      <c r="F25" s="230">
        <v>1</v>
      </c>
      <c r="G25" s="328">
        <f>'СР6 перевод на Баграс'!AG39</f>
        <v>0.89305255475237078</v>
      </c>
      <c r="H25" s="654">
        <f>'СР6 перевод на Баграс'!AH39</f>
        <v>0.91896487088695122</v>
      </c>
      <c r="I25" s="233">
        <v>8.5000000000000006E-2</v>
      </c>
      <c r="J25" s="686"/>
      <c r="K25" s="686"/>
      <c r="L25" s="686"/>
      <c r="M25" s="686">
        <v>0.5</v>
      </c>
      <c r="N25" s="234">
        <v>0.6</v>
      </c>
      <c r="O25" s="331"/>
      <c r="P25" s="698">
        <f t="shared" si="0"/>
        <v>0.32533000000000001</v>
      </c>
      <c r="Q25" s="837">
        <f t="shared" si="1"/>
        <v>0.44645999999999997</v>
      </c>
      <c r="R25" s="172">
        <f t="shared" si="2"/>
        <v>1.3784532974458086</v>
      </c>
      <c r="S25" s="657">
        <f t="shared" si="3"/>
        <v>1.4036469238867184</v>
      </c>
      <c r="T25" s="361">
        <f t="shared" si="4"/>
        <v>2638.6869273223506</v>
      </c>
      <c r="U25" s="687">
        <f t="shared" si="5"/>
        <v>2244.1541005750969</v>
      </c>
    </row>
    <row r="26" spans="1:21" ht="12.75" customHeight="1" thickBot="1" x14ac:dyDescent="0.25">
      <c r="A26" s="278">
        <v>6</v>
      </c>
      <c r="B26" s="3189"/>
      <c r="C26" s="3181"/>
      <c r="D26" s="665" t="s">
        <v>35</v>
      </c>
      <c r="E26" s="3178"/>
      <c r="F26" s="260">
        <v>2</v>
      </c>
      <c r="G26" s="658">
        <f>'СР6 перевод на Баграс'!AG40</f>
        <v>0.89075409278276252</v>
      </c>
      <c r="H26" s="659">
        <f>'СР6 перевод на Баграс'!AH40</f>
        <v>0.91679189133391059</v>
      </c>
      <c r="I26" s="262">
        <v>8.5000000000000006E-2</v>
      </c>
      <c r="J26" s="688"/>
      <c r="K26" s="688"/>
      <c r="L26" s="688"/>
      <c r="M26" s="688">
        <v>0.4</v>
      </c>
      <c r="N26" s="263">
        <v>0.7</v>
      </c>
      <c r="O26" s="1042"/>
      <c r="P26" s="700">
        <f t="shared" ref="P26:P34" si="6">0.258*I26+0.129*J26+0.084*K26+0.065*L26+0.308*M26+0.249*N26+0.03*O26</f>
        <v>0.31942999999999999</v>
      </c>
      <c r="Q26" s="838">
        <f t="shared" si="1"/>
        <v>0.44645999999999997</v>
      </c>
      <c r="R26" s="190">
        <f t="shared" si="2"/>
        <v>1.3748371012002938</v>
      </c>
      <c r="S26" s="662">
        <f t="shared" si="3"/>
        <v>1.4001754333387959</v>
      </c>
      <c r="T26" s="689">
        <f t="shared" si="4"/>
        <v>2645.6273930337725</v>
      </c>
      <c r="U26" s="690">
        <f t="shared" si="5"/>
        <v>2249.7180888887979</v>
      </c>
    </row>
    <row r="27" spans="1:21" ht="12.75" customHeight="1" x14ac:dyDescent="0.2">
      <c r="A27" s="438">
        <v>6</v>
      </c>
      <c r="B27" s="3212" t="s">
        <v>168</v>
      </c>
      <c r="C27" s="3214" t="s">
        <v>352</v>
      </c>
      <c r="D27" s="793" t="s">
        <v>35</v>
      </c>
      <c r="E27" s="3195" t="s">
        <v>168</v>
      </c>
      <c r="F27" s="440">
        <v>1</v>
      </c>
      <c r="G27" s="794">
        <f>'СР6 перевод на Баграс'!AG41</f>
        <v>1.0336002511414337</v>
      </c>
      <c r="H27" s="840">
        <f>'СР6 перевод на Баграс'!AH41</f>
        <v>1.0476905349465073</v>
      </c>
      <c r="I27" s="443"/>
      <c r="J27" s="796"/>
      <c r="K27" s="796"/>
      <c r="L27" s="796">
        <v>0.25</v>
      </c>
      <c r="M27" s="796"/>
      <c r="N27" s="444"/>
      <c r="O27" s="1068"/>
      <c r="P27" s="798">
        <f t="shared" si="6"/>
        <v>1.6250000000000001E-2</v>
      </c>
      <c r="Q27" s="795">
        <f t="shared" ref="Q27:Q34" si="7">0.076*I27+0.038*J27+0.037*K27+0.036*L27+0.4*M27+0.4*N27+0.2*O27</f>
        <v>8.9999999999999993E-3</v>
      </c>
      <c r="R27" s="637">
        <f t="shared" si="2"/>
        <v>1.0427268799547562</v>
      </c>
      <c r="S27" s="155">
        <f t="shared" si="3"/>
        <v>1.0568154754475994</v>
      </c>
      <c r="T27" s="534">
        <f t="shared" ref="T27:T34" si="8">6300/(SQRT(3)*R27)</f>
        <v>3488.2640563101863</v>
      </c>
      <c r="U27" s="817">
        <f t="shared" ref="U27:U34" si="9">6300/(2*S27)</f>
        <v>2980.6527943450692</v>
      </c>
    </row>
    <row r="28" spans="1:21" ht="12.75" customHeight="1" x14ac:dyDescent="0.2">
      <c r="A28" s="997">
        <v>6</v>
      </c>
      <c r="B28" s="3213"/>
      <c r="C28" s="3215"/>
      <c r="D28" s="1070" t="s">
        <v>35</v>
      </c>
      <c r="E28" s="3196"/>
      <c r="F28" s="433">
        <v>2</v>
      </c>
      <c r="G28" s="801">
        <f>'СР6 перевод на Баграс'!AG42</f>
        <v>1.0336002511414337</v>
      </c>
      <c r="H28" s="1071">
        <f>'СР6 перевод на Баграс'!AH42</f>
        <v>1.0476905349465073</v>
      </c>
      <c r="I28" s="505"/>
      <c r="J28" s="803"/>
      <c r="K28" s="803"/>
      <c r="L28" s="803">
        <v>0.25</v>
      </c>
      <c r="M28" s="803"/>
      <c r="N28" s="484"/>
      <c r="O28" s="1072"/>
      <c r="P28" s="807">
        <f t="shared" si="6"/>
        <v>1.6250000000000001E-2</v>
      </c>
      <c r="Q28" s="1073">
        <f t="shared" si="7"/>
        <v>8.9999999999999993E-3</v>
      </c>
      <c r="R28" s="172">
        <f t="shared" si="2"/>
        <v>1.0427268799547562</v>
      </c>
      <c r="S28" s="173">
        <f t="shared" si="3"/>
        <v>1.0568154754475994</v>
      </c>
      <c r="T28" s="818">
        <f t="shared" si="8"/>
        <v>3488.2640563101863</v>
      </c>
      <c r="U28" s="819">
        <f t="shared" si="9"/>
        <v>2980.6527943450692</v>
      </c>
    </row>
    <row r="29" spans="1:21" ht="12.75" customHeight="1" x14ac:dyDescent="0.2">
      <c r="A29" s="997">
        <v>6</v>
      </c>
      <c r="B29" s="3221" t="s">
        <v>311</v>
      </c>
      <c r="C29" s="3215" t="s">
        <v>352</v>
      </c>
      <c r="D29" s="800" t="s">
        <v>35</v>
      </c>
      <c r="E29" s="3197" t="s">
        <v>146</v>
      </c>
      <c r="F29" s="433">
        <v>1</v>
      </c>
      <c r="G29" s="801">
        <f>'СР6 перевод на Баграс'!AG45</f>
        <v>0.85114713881379267</v>
      </c>
      <c r="H29" s="1071">
        <f>'СР6 перевод на Баграс'!AH45</f>
        <v>0.86539200845790665</v>
      </c>
      <c r="I29" s="505">
        <v>8.5000000000000006E-2</v>
      </c>
      <c r="J29" s="803"/>
      <c r="K29" s="803"/>
      <c r="L29" s="803"/>
      <c r="M29" s="803">
        <v>0.5</v>
      </c>
      <c r="N29" s="484">
        <v>0.6</v>
      </c>
      <c r="O29" s="1072"/>
      <c r="P29" s="807">
        <f t="shared" si="6"/>
        <v>0.32533000000000001</v>
      </c>
      <c r="Q29" s="1073">
        <f t="shared" si="7"/>
        <v>0.44645999999999997</v>
      </c>
      <c r="R29" s="172">
        <f t="shared" ref="R29:R34" si="10">SQRT(P29^2+(G29+Q29)^2)</f>
        <v>1.3377682518285883</v>
      </c>
      <c r="S29" s="657">
        <f t="shared" ref="S29:S34" si="11">SQRT(P29^2+(H29+Q29)^2)</f>
        <v>1.3515899159860003</v>
      </c>
      <c r="T29" s="818">
        <f t="shared" si="8"/>
        <v>2718.9363261707153</v>
      </c>
      <c r="U29" s="819">
        <f t="shared" si="9"/>
        <v>2330.5885629533118</v>
      </c>
    </row>
    <row r="30" spans="1:21" ht="12.75" customHeight="1" thickBot="1" x14ac:dyDescent="0.25">
      <c r="A30" s="452">
        <v>6</v>
      </c>
      <c r="B30" s="3222"/>
      <c r="C30" s="3223"/>
      <c r="D30" s="810" t="s">
        <v>35</v>
      </c>
      <c r="E30" s="3198"/>
      <c r="F30" s="455">
        <v>2</v>
      </c>
      <c r="G30" s="811">
        <f>'СР6 перевод на Баграс'!AG46</f>
        <v>0.85126697807421214</v>
      </c>
      <c r="H30" s="841">
        <f>'СР6 перевод на Баграс'!AH46</f>
        <v>0.86551047102222001</v>
      </c>
      <c r="I30" s="458">
        <v>8.5000000000000006E-2</v>
      </c>
      <c r="J30" s="813"/>
      <c r="K30" s="813"/>
      <c r="L30" s="813"/>
      <c r="M30" s="813">
        <v>0.4</v>
      </c>
      <c r="N30" s="459">
        <v>0.7</v>
      </c>
      <c r="O30" s="1075"/>
      <c r="P30" s="815">
        <f t="shared" si="6"/>
        <v>0.31942999999999999</v>
      </c>
      <c r="Q30" s="843">
        <f t="shared" si="7"/>
        <v>0.44645999999999997</v>
      </c>
      <c r="R30" s="190">
        <f t="shared" si="10"/>
        <v>1.3364620587662139</v>
      </c>
      <c r="S30" s="662">
        <f t="shared" si="11"/>
        <v>1.3502970198198121</v>
      </c>
      <c r="T30" s="820">
        <f t="shared" si="8"/>
        <v>2721.5936823919319</v>
      </c>
      <c r="U30" s="821">
        <f t="shared" si="9"/>
        <v>2332.8200786670964</v>
      </c>
    </row>
    <row r="31" spans="1:21" ht="12.75" customHeight="1" x14ac:dyDescent="0.2">
      <c r="A31" s="759">
        <v>6</v>
      </c>
      <c r="B31" s="3224" t="s">
        <v>168</v>
      </c>
      <c r="C31" s="3226" t="s">
        <v>352</v>
      </c>
      <c r="D31" s="760" t="s">
        <v>35</v>
      </c>
      <c r="E31" s="3194" t="s">
        <v>168</v>
      </c>
      <c r="F31" s="761">
        <v>1</v>
      </c>
      <c r="G31" s="762">
        <f>'СР6 перевод на Баграс'!AG47</f>
        <v>0.98655732139261698</v>
      </c>
      <c r="H31" s="1076">
        <f>'СР6 перевод на Баграс'!AH47</f>
        <v>0.99878834253774718</v>
      </c>
      <c r="I31" s="764"/>
      <c r="J31" s="765"/>
      <c r="K31" s="765"/>
      <c r="L31" s="765">
        <v>0.25</v>
      </c>
      <c r="M31" s="765"/>
      <c r="N31" s="718"/>
      <c r="O31" s="1077"/>
      <c r="P31" s="769">
        <f t="shared" si="6"/>
        <v>1.6250000000000001E-2</v>
      </c>
      <c r="Q31" s="763">
        <f t="shared" si="7"/>
        <v>8.9999999999999993E-3</v>
      </c>
      <c r="R31" s="637">
        <f t="shared" si="10"/>
        <v>0.99568993300045094</v>
      </c>
      <c r="S31" s="155">
        <f t="shared" si="11"/>
        <v>1.0079193449155441</v>
      </c>
      <c r="T31" s="831">
        <f t="shared" si="8"/>
        <v>3653.0515930133397</v>
      </c>
      <c r="U31" s="832">
        <f t="shared" si="9"/>
        <v>3125.25006677389</v>
      </c>
    </row>
    <row r="32" spans="1:21" ht="12.75" customHeight="1" x14ac:dyDescent="0.2">
      <c r="A32" s="1020">
        <v>6</v>
      </c>
      <c r="B32" s="3225"/>
      <c r="C32" s="3218"/>
      <c r="D32" s="1078" t="s">
        <v>35</v>
      </c>
      <c r="E32" s="3193"/>
      <c r="F32" s="774">
        <v>2</v>
      </c>
      <c r="G32" s="775">
        <f>'СР6 перевод на Баграс'!AG48</f>
        <v>0.98643764480780993</v>
      </c>
      <c r="H32" s="1079">
        <f>'СР6 перевод на Баграс'!AH48</f>
        <v>0.99703485501789002</v>
      </c>
      <c r="I32" s="777"/>
      <c r="J32" s="778"/>
      <c r="K32" s="778"/>
      <c r="L32" s="778">
        <v>0.25</v>
      </c>
      <c r="M32" s="778"/>
      <c r="N32" s="726"/>
      <c r="O32" s="1080"/>
      <c r="P32" s="781">
        <f t="shared" si="6"/>
        <v>1.6250000000000001E-2</v>
      </c>
      <c r="Q32" s="1081">
        <f t="shared" si="7"/>
        <v>8.9999999999999993E-3</v>
      </c>
      <c r="R32" s="172">
        <f t="shared" si="10"/>
        <v>0.99557027235676321</v>
      </c>
      <c r="S32" s="173">
        <f t="shared" si="11"/>
        <v>1.0061660856990098</v>
      </c>
      <c r="T32" s="833">
        <f t="shared" si="8"/>
        <v>3653.4906644854213</v>
      </c>
      <c r="U32" s="834">
        <f t="shared" si="9"/>
        <v>3130.6958610233946</v>
      </c>
    </row>
    <row r="33" spans="1:21" ht="12.75" customHeight="1" x14ac:dyDescent="0.2">
      <c r="A33" s="1020">
        <v>6</v>
      </c>
      <c r="B33" s="3216" t="s">
        <v>311</v>
      </c>
      <c r="C33" s="3218" t="s">
        <v>352</v>
      </c>
      <c r="D33" s="772" t="s">
        <v>35</v>
      </c>
      <c r="E33" s="3192" t="s">
        <v>146</v>
      </c>
      <c r="F33" s="774">
        <v>1</v>
      </c>
      <c r="G33" s="775">
        <f>'СР6 перевод на Баграс'!AG51</f>
        <v>0.80359834510064598</v>
      </c>
      <c r="H33" s="1079">
        <f>'СР6 перевод на Баграс'!AH51</f>
        <v>0.81597526709471113</v>
      </c>
      <c r="I33" s="777">
        <v>8.5000000000000006E-2</v>
      </c>
      <c r="J33" s="778"/>
      <c r="K33" s="778"/>
      <c r="L33" s="778"/>
      <c r="M33" s="778">
        <v>0.5</v>
      </c>
      <c r="N33" s="726">
        <v>0.6</v>
      </c>
      <c r="O33" s="1080"/>
      <c r="P33" s="781">
        <f t="shared" si="6"/>
        <v>0.32533000000000001</v>
      </c>
      <c r="Q33" s="1081">
        <f t="shared" si="7"/>
        <v>0.44645999999999997</v>
      </c>
      <c r="R33" s="172">
        <f t="shared" si="10"/>
        <v>1.2916986781195394</v>
      </c>
      <c r="S33" s="657">
        <f t="shared" si="11"/>
        <v>1.3036803337108738</v>
      </c>
      <c r="T33" s="833">
        <f t="shared" si="8"/>
        <v>2815.9095906096691</v>
      </c>
      <c r="U33" s="834">
        <f t="shared" si="9"/>
        <v>2416.2364949033567</v>
      </c>
    </row>
    <row r="34" spans="1:21" ht="12.75" customHeight="1" thickBot="1" x14ac:dyDescent="0.25">
      <c r="A34" s="604">
        <v>6</v>
      </c>
      <c r="B34" s="3217"/>
      <c r="C34" s="3219"/>
      <c r="D34" s="783" t="s">
        <v>35</v>
      </c>
      <c r="E34" s="3220"/>
      <c r="F34" s="607">
        <v>2</v>
      </c>
      <c r="G34" s="784">
        <f>'СР6 перевод на Баграс'!AG52</f>
        <v>0.80360153955987057</v>
      </c>
      <c r="H34" s="1082">
        <f>'СР6 перевод на Баграс'!AH52</f>
        <v>0.81432421719440995</v>
      </c>
      <c r="I34" s="786">
        <v>8.5000000000000006E-2</v>
      </c>
      <c r="J34" s="787"/>
      <c r="K34" s="787"/>
      <c r="L34" s="787"/>
      <c r="M34" s="787">
        <v>0.4</v>
      </c>
      <c r="N34" s="744">
        <v>0.7</v>
      </c>
      <c r="O34" s="1083"/>
      <c r="P34" s="791">
        <f t="shared" si="6"/>
        <v>0.31942999999999999</v>
      </c>
      <c r="Q34" s="1084">
        <f t="shared" si="7"/>
        <v>0.44645999999999997</v>
      </c>
      <c r="R34" s="190">
        <f t="shared" si="10"/>
        <v>1.2902284207018515</v>
      </c>
      <c r="S34" s="662">
        <f t="shared" si="11"/>
        <v>1.3006199933979645</v>
      </c>
      <c r="T34" s="835">
        <f t="shared" si="8"/>
        <v>2819.118411541454</v>
      </c>
      <c r="U34" s="836">
        <f t="shared" si="9"/>
        <v>2421.9218649487275</v>
      </c>
    </row>
    <row r="35" spans="1:21" x14ac:dyDescent="0.2">
      <c r="A35" s="113"/>
      <c r="B35" s="200"/>
      <c r="C35" s="200"/>
      <c r="D35" s="201"/>
      <c r="E35" s="202"/>
      <c r="F35" s="202"/>
      <c r="G35" s="113"/>
      <c r="H35" s="113"/>
      <c r="I35" s="203"/>
      <c r="J35" s="203"/>
      <c r="K35" s="203"/>
      <c r="L35" s="203"/>
      <c r="M35" s="203"/>
      <c r="N35" s="204"/>
      <c r="O35" s="204"/>
      <c r="P35" s="203"/>
      <c r="Q35" s="201"/>
    </row>
    <row r="36" spans="1:21" ht="15.75" x14ac:dyDescent="0.2">
      <c r="A36" s="113"/>
      <c r="B36" s="207" t="s">
        <v>158</v>
      </c>
      <c r="C36" s="207"/>
      <c r="D36" s="2608">
        <v>42282</v>
      </c>
      <c r="E36" s="2608"/>
      <c r="F36" s="201"/>
      <c r="G36" s="113"/>
      <c r="H36" s="113"/>
      <c r="I36" s="203"/>
      <c r="J36" s="203"/>
      <c r="K36" s="203"/>
      <c r="L36" s="203"/>
      <c r="M36" s="203"/>
      <c r="N36" s="204"/>
      <c r="O36" s="204"/>
    </row>
    <row r="37" spans="1:21" x14ac:dyDescent="0.2">
      <c r="A37" s="113"/>
      <c r="B37" s="200" t="s">
        <v>252</v>
      </c>
      <c r="C37" s="200"/>
      <c r="D37" s="2610" t="s">
        <v>189</v>
      </c>
      <c r="E37" s="2610"/>
      <c r="F37" s="113"/>
      <c r="G37" s="113"/>
      <c r="H37" s="113"/>
      <c r="I37" s="203"/>
      <c r="J37" s="203"/>
      <c r="K37" s="203"/>
      <c r="L37" s="203"/>
      <c r="M37" s="203"/>
      <c r="N37" s="204"/>
      <c r="O37" s="204"/>
      <c r="P37" s="201"/>
      <c r="Q37" s="201"/>
    </row>
    <row r="38" spans="1:21" x14ac:dyDescent="0.2">
      <c r="A38" s="113"/>
      <c r="B38" s="200"/>
      <c r="C38" s="200"/>
      <c r="D38" s="201"/>
      <c r="E38" s="113"/>
      <c r="F38" s="113"/>
      <c r="G38" s="113"/>
      <c r="H38" s="113"/>
      <c r="I38" s="203"/>
      <c r="J38" s="203"/>
      <c r="K38" s="203"/>
      <c r="L38" s="203"/>
      <c r="M38" s="203"/>
      <c r="N38" s="204"/>
      <c r="O38" s="204"/>
      <c r="P38" s="201"/>
      <c r="Q38" s="201"/>
    </row>
    <row r="39" spans="1:21" x14ac:dyDescent="0.2">
      <c r="A39" s="113"/>
      <c r="B39" s="200"/>
      <c r="C39" s="200"/>
      <c r="D39" s="201"/>
      <c r="E39" s="113"/>
      <c r="F39" s="113"/>
      <c r="G39" s="113"/>
      <c r="H39" s="113"/>
      <c r="I39" s="203"/>
      <c r="J39" s="203"/>
      <c r="K39" s="203"/>
      <c r="L39" s="203"/>
      <c r="M39" s="203"/>
      <c r="N39" s="204"/>
      <c r="O39" s="204"/>
      <c r="P39" s="201"/>
      <c r="Q39" s="201"/>
    </row>
    <row r="40" spans="1:21" x14ac:dyDescent="0.2">
      <c r="A40" s="113"/>
      <c r="B40" s="200"/>
      <c r="C40" s="200"/>
      <c r="D40" s="201"/>
      <c r="E40" s="113"/>
      <c r="F40" s="113"/>
      <c r="G40" s="113"/>
      <c r="H40" s="113"/>
      <c r="I40" s="203"/>
      <c r="J40" s="203"/>
      <c r="K40" s="203"/>
      <c r="L40" s="203"/>
      <c r="M40" s="203"/>
      <c r="N40" s="204"/>
      <c r="O40" s="204"/>
      <c r="P40" s="201"/>
      <c r="Q40" s="201"/>
    </row>
    <row r="41" spans="1:21" x14ac:dyDescent="0.2">
      <c r="A41" s="113"/>
      <c r="B41" s="200"/>
      <c r="C41" s="200"/>
      <c r="D41" s="201"/>
      <c r="E41" s="113"/>
      <c r="F41" s="113"/>
      <c r="G41" s="113"/>
      <c r="H41" s="113"/>
      <c r="I41" s="203"/>
      <c r="J41" s="203"/>
      <c r="K41" s="203"/>
      <c r="L41" s="203"/>
      <c r="M41" s="203"/>
      <c r="N41" s="113"/>
      <c r="O41" s="113"/>
      <c r="P41" s="113"/>
      <c r="Q41" s="113"/>
    </row>
    <row r="42" spans="1:21" x14ac:dyDescent="0.2">
      <c r="A42" s="113"/>
      <c r="B42" s="200"/>
      <c r="C42" s="200"/>
      <c r="D42" s="201"/>
      <c r="E42" s="113"/>
      <c r="F42" s="113"/>
      <c r="G42" s="113"/>
      <c r="H42" s="113"/>
      <c r="I42" s="203"/>
      <c r="J42" s="203"/>
      <c r="K42" s="203"/>
      <c r="L42" s="203"/>
      <c r="M42" s="203"/>
      <c r="N42" s="204"/>
      <c r="O42" s="204"/>
      <c r="P42" s="201"/>
      <c r="Q42" s="201"/>
    </row>
    <row r="43" spans="1:21" x14ac:dyDescent="0.2">
      <c r="A43" s="113"/>
      <c r="B43" s="200"/>
      <c r="C43" s="200"/>
      <c r="D43" s="201"/>
      <c r="E43" s="113"/>
      <c r="F43" s="113"/>
      <c r="G43" s="113"/>
      <c r="H43" s="113"/>
      <c r="I43" s="203"/>
      <c r="J43" s="203"/>
      <c r="K43" s="203"/>
      <c r="L43" s="203"/>
      <c r="M43" s="203"/>
      <c r="N43" s="204"/>
      <c r="O43" s="204"/>
      <c r="P43" s="201"/>
      <c r="Q43" s="201"/>
    </row>
    <row r="44" spans="1:21" x14ac:dyDescent="0.2">
      <c r="A44" s="113"/>
      <c r="B44" s="200"/>
      <c r="C44" s="200"/>
      <c r="D44" s="201"/>
      <c r="E44" s="113"/>
      <c r="F44" s="113"/>
      <c r="G44" s="113"/>
      <c r="H44" s="113"/>
      <c r="I44" s="203"/>
      <c r="J44" s="203"/>
      <c r="K44" s="203"/>
      <c r="L44" s="203"/>
      <c r="M44" s="203"/>
      <c r="N44" s="204"/>
      <c r="O44" s="204"/>
      <c r="P44" s="201"/>
      <c r="Q44" s="201"/>
    </row>
    <row r="45" spans="1:21" x14ac:dyDescent="0.2">
      <c r="A45" s="113"/>
      <c r="B45" s="200"/>
      <c r="C45" s="200"/>
      <c r="D45" s="201"/>
      <c r="E45" s="113"/>
      <c r="F45" s="113"/>
      <c r="G45" s="113"/>
      <c r="H45" s="113"/>
      <c r="I45" s="203"/>
      <c r="J45" s="203"/>
      <c r="K45" s="203"/>
      <c r="L45" s="203"/>
      <c r="M45" s="203"/>
      <c r="N45" s="204"/>
      <c r="O45" s="204"/>
      <c r="P45" s="201"/>
      <c r="Q45" s="201"/>
    </row>
    <row r="46" spans="1:21" x14ac:dyDescent="0.2">
      <c r="A46" s="113"/>
      <c r="B46" s="200"/>
      <c r="C46" s="200"/>
      <c r="D46" s="201"/>
      <c r="E46" s="113"/>
      <c r="F46" s="113"/>
      <c r="G46" s="113"/>
      <c r="H46" s="113"/>
      <c r="I46" s="203"/>
      <c r="J46" s="203"/>
      <c r="K46" s="203"/>
      <c r="L46" s="203"/>
      <c r="M46" s="203"/>
      <c r="N46" s="204"/>
      <c r="O46" s="204"/>
      <c r="P46" s="201"/>
      <c r="Q46" s="201"/>
    </row>
    <row r="47" spans="1:21" x14ac:dyDescent="0.2">
      <c r="A47" s="113"/>
      <c r="B47" s="200"/>
      <c r="C47" s="200"/>
      <c r="D47" s="201"/>
      <c r="E47" s="113"/>
      <c r="F47" s="113"/>
      <c r="G47" s="113"/>
      <c r="H47" s="113"/>
      <c r="I47" s="203"/>
      <c r="J47" s="203"/>
      <c r="K47" s="203"/>
      <c r="L47" s="203"/>
      <c r="M47" s="203"/>
      <c r="N47" s="204"/>
      <c r="O47" s="204"/>
      <c r="P47" s="201"/>
      <c r="Q47" s="201"/>
    </row>
    <row r="48" spans="1:21" x14ac:dyDescent="0.2">
      <c r="A48" s="113"/>
      <c r="B48" s="200"/>
      <c r="C48" s="200"/>
      <c r="D48" s="201"/>
      <c r="E48" s="113"/>
      <c r="F48" s="113"/>
      <c r="G48" s="113"/>
      <c r="H48" s="113"/>
      <c r="I48" s="203"/>
      <c r="J48" s="203"/>
      <c r="K48" s="203"/>
      <c r="L48" s="203"/>
      <c r="M48" s="203"/>
      <c r="N48" s="204"/>
      <c r="O48" s="204"/>
      <c r="P48" s="201"/>
      <c r="Q48" s="201"/>
    </row>
    <row r="49" spans="1:17" x14ac:dyDescent="0.2">
      <c r="A49" s="113"/>
      <c r="B49" s="200"/>
      <c r="C49" s="200"/>
      <c r="D49" s="201"/>
      <c r="E49" s="113"/>
      <c r="F49" s="113"/>
      <c r="G49" s="113"/>
      <c r="H49" s="113"/>
      <c r="I49" s="203"/>
      <c r="J49" s="203"/>
      <c r="K49" s="203"/>
      <c r="L49" s="203"/>
      <c r="M49" s="203"/>
      <c r="N49" s="204"/>
      <c r="O49" s="204"/>
      <c r="P49" s="201"/>
      <c r="Q49" s="201"/>
    </row>
    <row r="50" spans="1:17" x14ac:dyDescent="0.2">
      <c r="A50" s="113"/>
      <c r="B50" s="200"/>
      <c r="C50" s="200"/>
      <c r="D50" s="201"/>
      <c r="E50" s="113"/>
      <c r="F50" s="113"/>
      <c r="G50" s="113"/>
      <c r="H50" s="113"/>
      <c r="I50" s="203"/>
      <c r="J50" s="203"/>
      <c r="K50" s="203"/>
      <c r="L50" s="203"/>
      <c r="M50" s="203"/>
      <c r="N50" s="204"/>
      <c r="O50" s="204"/>
      <c r="P50" s="201"/>
      <c r="Q50" s="201"/>
    </row>
    <row r="51" spans="1:17" x14ac:dyDescent="0.2">
      <c r="A51" s="113"/>
      <c r="B51" s="200"/>
      <c r="C51" s="200"/>
      <c r="D51" s="201"/>
      <c r="E51" s="113"/>
      <c r="F51" s="113"/>
      <c r="G51" s="113"/>
      <c r="H51" s="113"/>
      <c r="I51" s="203"/>
      <c r="J51" s="203"/>
      <c r="K51" s="203"/>
      <c r="L51" s="203"/>
      <c r="M51" s="203"/>
      <c r="N51" s="204"/>
      <c r="O51" s="204"/>
      <c r="P51" s="201"/>
      <c r="Q51" s="201"/>
    </row>
    <row r="52" spans="1:17" x14ac:dyDescent="0.2">
      <c r="A52" s="113"/>
      <c r="B52" s="200"/>
      <c r="C52" s="200"/>
      <c r="D52" s="201"/>
      <c r="E52" s="113"/>
      <c r="F52" s="113"/>
      <c r="G52" s="113"/>
      <c r="H52" s="113"/>
      <c r="I52" s="203"/>
      <c r="J52" s="203"/>
      <c r="K52" s="203"/>
      <c r="L52" s="203"/>
      <c r="M52" s="203"/>
      <c r="N52" s="204"/>
      <c r="O52" s="204"/>
      <c r="P52" s="201"/>
      <c r="Q52" s="201"/>
    </row>
    <row r="53" spans="1:17" x14ac:dyDescent="0.2">
      <c r="A53" s="113"/>
      <c r="B53" s="200"/>
      <c r="C53" s="200"/>
      <c r="D53" s="201"/>
      <c r="E53" s="113"/>
      <c r="F53" s="113"/>
      <c r="G53" s="113"/>
      <c r="H53" s="113"/>
      <c r="I53" s="203"/>
      <c r="J53" s="203"/>
      <c r="K53" s="203"/>
      <c r="L53" s="203"/>
      <c r="M53" s="203"/>
      <c r="N53" s="204"/>
      <c r="O53" s="204"/>
      <c r="P53" s="201"/>
      <c r="Q53" s="201"/>
    </row>
    <row r="54" spans="1:17" x14ac:dyDescent="0.2">
      <c r="A54" s="113"/>
      <c r="B54" s="200"/>
      <c r="C54" s="200"/>
      <c r="D54" s="201"/>
      <c r="E54" s="113"/>
      <c r="F54" s="113"/>
      <c r="G54" s="113"/>
      <c r="H54" s="113"/>
      <c r="I54" s="203"/>
      <c r="J54" s="203"/>
      <c r="K54" s="203"/>
      <c r="L54" s="203"/>
      <c r="M54" s="203"/>
      <c r="N54" s="204"/>
      <c r="O54" s="204"/>
      <c r="P54" s="201"/>
      <c r="Q54" s="201"/>
    </row>
    <row r="55" spans="1:17" x14ac:dyDescent="0.2">
      <c r="A55" s="113"/>
      <c r="B55" s="200"/>
      <c r="C55" s="200"/>
      <c r="D55" s="201"/>
      <c r="E55" s="113"/>
      <c r="F55" s="113"/>
      <c r="G55" s="113"/>
      <c r="H55" s="113"/>
      <c r="I55" s="203"/>
      <c r="J55" s="203"/>
      <c r="K55" s="203"/>
      <c r="L55" s="203"/>
      <c r="M55" s="203"/>
      <c r="N55" s="204"/>
      <c r="O55" s="204"/>
      <c r="P55" s="201"/>
      <c r="Q55" s="201"/>
    </row>
    <row r="56" spans="1:17" x14ac:dyDescent="0.2">
      <c r="A56" s="113"/>
      <c r="B56" s="200"/>
      <c r="C56" s="200"/>
      <c r="D56" s="201"/>
      <c r="E56" s="113"/>
      <c r="F56" s="113"/>
      <c r="G56" s="113"/>
      <c r="H56" s="113"/>
      <c r="I56" s="203"/>
      <c r="J56" s="203"/>
      <c r="K56" s="203"/>
      <c r="L56" s="203"/>
      <c r="M56" s="203"/>
      <c r="N56" s="204"/>
      <c r="O56" s="204"/>
      <c r="P56" s="201"/>
      <c r="Q56" s="201"/>
    </row>
    <row r="57" spans="1:17" x14ac:dyDescent="0.2">
      <c r="A57" s="113"/>
      <c r="B57" s="200"/>
      <c r="C57" s="200"/>
      <c r="D57" s="201"/>
      <c r="E57" s="113"/>
      <c r="F57" s="113"/>
      <c r="G57" s="113"/>
      <c r="H57" s="113"/>
      <c r="I57" s="203"/>
      <c r="J57" s="203"/>
      <c r="K57" s="203"/>
      <c r="L57" s="203"/>
      <c r="M57" s="203"/>
      <c r="N57" s="204"/>
      <c r="O57" s="204"/>
      <c r="P57" s="201"/>
      <c r="Q57" s="201"/>
    </row>
    <row r="58" spans="1:17" x14ac:dyDescent="0.2">
      <c r="A58" s="113"/>
      <c r="B58" s="200"/>
      <c r="C58" s="200"/>
      <c r="D58" s="201"/>
      <c r="E58" s="113"/>
      <c r="F58" s="113"/>
      <c r="G58" s="113"/>
      <c r="H58" s="113"/>
      <c r="I58" s="203"/>
      <c r="J58" s="203"/>
      <c r="K58" s="203"/>
      <c r="L58" s="203"/>
      <c r="M58" s="203"/>
      <c r="N58" s="204"/>
      <c r="O58" s="204"/>
      <c r="P58" s="201"/>
      <c r="Q58" s="201"/>
    </row>
    <row r="59" spans="1:17" x14ac:dyDescent="0.2">
      <c r="A59" s="113"/>
      <c r="B59" s="200"/>
      <c r="C59" s="200"/>
      <c r="D59" s="201"/>
      <c r="E59" s="113"/>
      <c r="F59" s="113"/>
      <c r="G59" s="113"/>
      <c r="H59" s="113"/>
      <c r="I59" s="203"/>
      <c r="J59" s="203"/>
      <c r="K59" s="203"/>
      <c r="L59" s="203"/>
      <c r="M59" s="203"/>
      <c r="N59" s="204"/>
      <c r="O59" s="204"/>
      <c r="P59" s="201"/>
      <c r="Q59" s="201"/>
    </row>
    <row r="60" spans="1:17" x14ac:dyDescent="0.2">
      <c r="A60" s="113"/>
      <c r="B60" s="200"/>
      <c r="C60" s="200"/>
      <c r="D60" s="201"/>
      <c r="E60" s="113"/>
      <c r="F60" s="113"/>
      <c r="G60" s="113"/>
      <c r="H60" s="113"/>
      <c r="I60" s="203"/>
      <c r="J60" s="203"/>
      <c r="K60" s="203"/>
      <c r="L60" s="203"/>
      <c r="M60" s="203"/>
      <c r="N60" s="204"/>
      <c r="O60" s="204"/>
      <c r="P60" s="201"/>
      <c r="Q60" s="201"/>
    </row>
    <row r="61" spans="1:17" x14ac:dyDescent="0.2">
      <c r="A61" s="113"/>
      <c r="B61" s="200"/>
      <c r="C61" s="200"/>
      <c r="D61" s="201"/>
      <c r="E61" s="113"/>
      <c r="F61" s="113"/>
      <c r="G61" s="113"/>
      <c r="H61" s="113"/>
      <c r="I61" s="203"/>
      <c r="J61" s="203"/>
      <c r="K61" s="203"/>
      <c r="L61" s="203"/>
      <c r="M61" s="203"/>
      <c r="N61" s="204"/>
      <c r="O61" s="204"/>
      <c r="P61" s="201"/>
      <c r="Q61" s="201"/>
    </row>
    <row r="62" spans="1:17" x14ac:dyDescent="0.2">
      <c r="A62" s="113"/>
      <c r="B62" s="200"/>
      <c r="C62" s="200"/>
      <c r="D62" s="201"/>
      <c r="E62" s="113"/>
      <c r="F62" s="113"/>
      <c r="G62" s="113"/>
      <c r="H62" s="113"/>
      <c r="I62" s="203"/>
      <c r="J62" s="203"/>
      <c r="K62" s="203"/>
      <c r="L62" s="203"/>
      <c r="M62" s="203"/>
      <c r="N62" s="204"/>
      <c r="O62" s="204"/>
      <c r="P62" s="201"/>
      <c r="Q62" s="201"/>
    </row>
    <row r="63" spans="1:17" x14ac:dyDescent="0.2">
      <c r="A63" s="113"/>
      <c r="B63" s="200"/>
      <c r="C63" s="200"/>
      <c r="D63" s="201"/>
      <c r="E63" s="113"/>
      <c r="F63" s="113"/>
      <c r="G63" s="113"/>
      <c r="H63" s="113"/>
      <c r="I63" s="203"/>
      <c r="J63" s="203"/>
      <c r="K63" s="203"/>
      <c r="L63" s="203"/>
      <c r="M63" s="203"/>
      <c r="N63" s="204"/>
      <c r="O63" s="204"/>
      <c r="P63" s="201"/>
      <c r="Q63" s="201"/>
    </row>
    <row r="64" spans="1:17" x14ac:dyDescent="0.2">
      <c r="A64" s="113"/>
      <c r="B64" s="200"/>
      <c r="C64" s="200"/>
      <c r="D64" s="201"/>
      <c r="E64" s="113"/>
      <c r="F64" s="113"/>
      <c r="G64" s="113"/>
      <c r="H64" s="113"/>
      <c r="I64" s="203"/>
      <c r="J64" s="203"/>
      <c r="K64" s="203"/>
      <c r="L64" s="203"/>
      <c r="M64" s="203"/>
      <c r="N64" s="204"/>
      <c r="O64" s="204"/>
      <c r="P64" s="201"/>
      <c r="Q64" s="201"/>
    </row>
    <row r="65" spans="1:17" x14ac:dyDescent="0.2">
      <c r="A65" s="113"/>
      <c r="B65" s="200"/>
      <c r="C65" s="200"/>
      <c r="D65" s="201"/>
      <c r="E65" s="113"/>
      <c r="F65" s="113"/>
      <c r="G65" s="113"/>
      <c r="H65" s="113"/>
      <c r="I65" s="203"/>
      <c r="J65" s="203"/>
      <c r="K65" s="203"/>
      <c r="L65" s="203"/>
      <c r="M65" s="203"/>
      <c r="N65" s="204"/>
      <c r="O65" s="204"/>
      <c r="P65" s="201"/>
      <c r="Q65" s="201"/>
    </row>
    <row r="66" spans="1:17" x14ac:dyDescent="0.2">
      <c r="A66" s="113"/>
      <c r="B66" s="200"/>
      <c r="C66" s="200"/>
      <c r="D66" s="201"/>
      <c r="E66" s="113"/>
      <c r="F66" s="113"/>
      <c r="G66" s="113"/>
      <c r="H66" s="113"/>
      <c r="I66" s="203"/>
      <c r="J66" s="203"/>
      <c r="K66" s="203"/>
      <c r="L66" s="203"/>
      <c r="M66" s="203"/>
      <c r="N66" s="204"/>
      <c r="O66" s="204"/>
      <c r="P66" s="201"/>
      <c r="Q66" s="201"/>
    </row>
    <row r="67" spans="1:17" x14ac:dyDescent="0.2">
      <c r="A67" s="113"/>
      <c r="B67" s="200"/>
      <c r="C67" s="200"/>
      <c r="D67" s="201"/>
      <c r="E67" s="113"/>
      <c r="F67" s="113"/>
      <c r="G67" s="113"/>
      <c r="H67" s="113"/>
      <c r="I67" s="203"/>
      <c r="J67" s="203"/>
      <c r="K67" s="203"/>
      <c r="L67" s="203"/>
      <c r="M67" s="203"/>
      <c r="N67" s="204"/>
      <c r="O67" s="204"/>
      <c r="P67" s="201"/>
      <c r="Q67" s="201"/>
    </row>
    <row r="68" spans="1:17" x14ac:dyDescent="0.2">
      <c r="A68" s="113"/>
      <c r="B68" s="200"/>
      <c r="C68" s="200"/>
      <c r="D68" s="201"/>
      <c r="E68" s="113"/>
      <c r="F68" s="113"/>
      <c r="G68" s="113"/>
      <c r="H68" s="113"/>
      <c r="I68" s="203"/>
      <c r="J68" s="203"/>
      <c r="K68" s="203"/>
      <c r="L68" s="203"/>
      <c r="M68" s="203"/>
      <c r="N68" s="204"/>
      <c r="O68" s="204"/>
      <c r="P68" s="201"/>
      <c r="Q68" s="201"/>
    </row>
    <row r="69" spans="1:17" x14ac:dyDescent="0.2">
      <c r="A69" s="113"/>
      <c r="B69" s="200"/>
      <c r="C69" s="200"/>
      <c r="D69" s="201"/>
      <c r="E69" s="113"/>
      <c r="F69" s="113"/>
      <c r="G69" s="113"/>
      <c r="H69" s="113"/>
      <c r="I69" s="203"/>
      <c r="J69" s="203"/>
      <c r="K69" s="203"/>
      <c r="L69" s="203"/>
      <c r="M69" s="203"/>
      <c r="N69" s="204"/>
      <c r="O69" s="204"/>
      <c r="P69" s="201"/>
      <c r="Q69" s="201"/>
    </row>
    <row r="70" spans="1:17" x14ac:dyDescent="0.2">
      <c r="A70" s="113"/>
      <c r="B70" s="200"/>
      <c r="C70" s="200"/>
      <c r="D70" s="201"/>
      <c r="E70" s="113"/>
      <c r="F70" s="113"/>
      <c r="G70" s="113"/>
      <c r="H70" s="113"/>
      <c r="I70" s="203"/>
      <c r="J70" s="203"/>
      <c r="K70" s="203"/>
      <c r="L70" s="203"/>
      <c r="M70" s="203"/>
      <c r="N70" s="204"/>
      <c r="O70" s="204"/>
      <c r="P70" s="201"/>
      <c r="Q70" s="201"/>
    </row>
    <row r="71" spans="1:17" x14ac:dyDescent="0.2">
      <c r="A71" s="113"/>
      <c r="B71" s="200"/>
      <c r="C71" s="200"/>
      <c r="D71" s="201"/>
      <c r="E71" s="113"/>
      <c r="F71" s="113"/>
      <c r="G71" s="113"/>
      <c r="H71" s="113"/>
      <c r="I71" s="203"/>
      <c r="J71" s="203"/>
      <c r="K71" s="203"/>
      <c r="L71" s="203"/>
      <c r="M71" s="203"/>
      <c r="N71" s="204"/>
      <c r="O71" s="204"/>
      <c r="P71" s="201"/>
      <c r="Q71" s="201"/>
    </row>
    <row r="72" spans="1:17" x14ac:dyDescent="0.2">
      <c r="A72" s="113"/>
      <c r="B72" s="200"/>
      <c r="C72" s="200"/>
      <c r="D72" s="201"/>
      <c r="E72" s="113"/>
      <c r="F72" s="113"/>
      <c r="G72" s="113"/>
      <c r="H72" s="113"/>
      <c r="I72" s="203"/>
      <c r="J72" s="203"/>
      <c r="K72" s="203"/>
      <c r="L72" s="203"/>
      <c r="M72" s="203"/>
      <c r="N72" s="204"/>
      <c r="O72" s="204"/>
      <c r="P72" s="201"/>
      <c r="Q72" s="201"/>
    </row>
    <row r="73" spans="1:17" x14ac:dyDescent="0.2">
      <c r="A73" s="113"/>
      <c r="B73" s="200"/>
      <c r="C73" s="200"/>
      <c r="D73" s="201"/>
      <c r="E73" s="113"/>
      <c r="F73" s="113"/>
      <c r="G73" s="113"/>
      <c r="H73" s="113"/>
      <c r="I73" s="203"/>
      <c r="J73" s="203"/>
      <c r="K73" s="203"/>
      <c r="L73" s="203"/>
      <c r="M73" s="203"/>
      <c r="N73" s="204"/>
      <c r="O73" s="204"/>
      <c r="P73" s="201"/>
      <c r="Q73" s="201"/>
    </row>
    <row r="74" spans="1:17" x14ac:dyDescent="0.2">
      <c r="A74" s="113"/>
      <c r="B74" s="200"/>
      <c r="C74" s="200"/>
      <c r="D74" s="201"/>
      <c r="E74" s="113"/>
      <c r="F74" s="113"/>
      <c r="G74" s="113"/>
      <c r="H74" s="113"/>
      <c r="I74" s="203"/>
      <c r="J74" s="203"/>
      <c r="K74" s="203"/>
      <c r="L74" s="203"/>
      <c r="M74" s="203"/>
      <c r="N74" s="204"/>
      <c r="O74" s="204"/>
      <c r="P74" s="201"/>
      <c r="Q74" s="201"/>
    </row>
    <row r="75" spans="1:17" x14ac:dyDescent="0.2">
      <c r="A75" s="113"/>
      <c r="B75" s="200"/>
      <c r="C75" s="200"/>
      <c r="D75" s="201"/>
      <c r="E75" s="113"/>
      <c r="F75" s="113"/>
      <c r="G75" s="113"/>
      <c r="H75" s="113"/>
      <c r="I75" s="203"/>
      <c r="J75" s="203"/>
      <c r="K75" s="203"/>
      <c r="L75" s="203"/>
      <c r="M75" s="203"/>
      <c r="N75" s="204"/>
      <c r="O75" s="204"/>
      <c r="P75" s="201"/>
      <c r="Q75" s="201"/>
    </row>
    <row r="76" spans="1:17" x14ac:dyDescent="0.2">
      <c r="A76" s="113"/>
      <c r="B76" s="200"/>
      <c r="C76" s="200"/>
      <c r="D76" s="201"/>
      <c r="E76" s="113"/>
      <c r="F76" s="113"/>
      <c r="G76" s="113"/>
      <c r="H76" s="113"/>
      <c r="I76" s="203"/>
      <c r="J76" s="203"/>
      <c r="K76" s="203"/>
      <c r="L76" s="203"/>
      <c r="M76" s="203"/>
      <c r="N76" s="204"/>
      <c r="O76" s="204"/>
      <c r="P76" s="201"/>
      <c r="Q76" s="201"/>
    </row>
    <row r="77" spans="1:17" x14ac:dyDescent="0.2">
      <c r="A77" s="113"/>
      <c r="B77" s="200"/>
      <c r="C77" s="200"/>
      <c r="D77" s="201"/>
      <c r="E77" s="113"/>
      <c r="F77" s="113"/>
      <c r="G77" s="113"/>
      <c r="H77" s="113"/>
      <c r="I77" s="203"/>
      <c r="J77" s="203"/>
      <c r="K77" s="203"/>
      <c r="L77" s="203"/>
      <c r="M77" s="203"/>
      <c r="N77" s="204"/>
      <c r="O77" s="204"/>
      <c r="P77" s="201"/>
      <c r="Q77" s="201"/>
    </row>
    <row r="78" spans="1:17" x14ac:dyDescent="0.2">
      <c r="A78" s="113"/>
      <c r="B78" s="200"/>
      <c r="C78" s="200"/>
      <c r="D78" s="201"/>
      <c r="E78" s="113"/>
      <c r="F78" s="113"/>
      <c r="G78" s="113"/>
      <c r="H78" s="113"/>
      <c r="I78" s="203"/>
      <c r="J78" s="203"/>
      <c r="K78" s="203"/>
      <c r="L78" s="203"/>
      <c r="M78" s="203"/>
      <c r="N78" s="204"/>
      <c r="O78" s="204"/>
      <c r="P78" s="201"/>
      <c r="Q78" s="201"/>
    </row>
    <row r="79" spans="1:17" x14ac:dyDescent="0.2">
      <c r="A79" s="113"/>
      <c r="B79" s="200"/>
      <c r="C79" s="200"/>
      <c r="D79" s="201"/>
      <c r="E79" s="113"/>
      <c r="F79" s="113"/>
      <c r="G79" s="113"/>
      <c r="H79" s="113"/>
      <c r="I79" s="203"/>
      <c r="J79" s="203"/>
      <c r="K79" s="203"/>
      <c r="L79" s="203"/>
      <c r="M79" s="203"/>
      <c r="N79" s="204"/>
      <c r="O79" s="204"/>
      <c r="P79" s="201"/>
      <c r="Q79" s="201"/>
    </row>
    <row r="80" spans="1:17" x14ac:dyDescent="0.2">
      <c r="A80" s="113"/>
      <c r="B80" s="200"/>
      <c r="C80" s="200"/>
      <c r="D80" s="201"/>
      <c r="E80" s="113"/>
      <c r="F80" s="113"/>
      <c r="G80" s="113"/>
      <c r="H80" s="113"/>
      <c r="I80" s="203"/>
      <c r="J80" s="203"/>
      <c r="K80" s="203"/>
      <c r="L80" s="203"/>
      <c r="M80" s="203"/>
      <c r="N80" s="204"/>
      <c r="O80" s="204"/>
      <c r="P80" s="201"/>
      <c r="Q80" s="201"/>
    </row>
    <row r="81" spans="1:17" x14ac:dyDescent="0.2">
      <c r="A81" s="113"/>
      <c r="B81" s="200"/>
      <c r="C81" s="200"/>
      <c r="D81" s="201"/>
      <c r="E81" s="113"/>
      <c r="F81" s="113"/>
      <c r="G81" s="113"/>
      <c r="H81" s="113"/>
      <c r="I81" s="203"/>
      <c r="J81" s="203"/>
      <c r="K81" s="203"/>
      <c r="L81" s="203"/>
      <c r="M81" s="203"/>
      <c r="N81" s="204"/>
      <c r="O81" s="204"/>
      <c r="P81" s="201"/>
      <c r="Q81" s="201"/>
    </row>
    <row r="82" spans="1:17" x14ac:dyDescent="0.2">
      <c r="A82" s="113"/>
      <c r="B82" s="200"/>
      <c r="C82" s="200"/>
      <c r="D82" s="201"/>
      <c r="E82" s="113"/>
      <c r="F82" s="113"/>
      <c r="G82" s="113"/>
      <c r="H82" s="113"/>
      <c r="I82" s="203"/>
      <c r="J82" s="203"/>
      <c r="K82" s="203"/>
      <c r="L82" s="203"/>
      <c r="M82" s="203"/>
      <c r="N82" s="204"/>
      <c r="O82" s="204"/>
      <c r="P82" s="201"/>
      <c r="Q82" s="201"/>
    </row>
    <row r="83" spans="1:17" x14ac:dyDescent="0.2">
      <c r="A83" s="113"/>
      <c r="B83" s="200"/>
      <c r="C83" s="200"/>
      <c r="D83" s="201"/>
      <c r="E83" s="113"/>
      <c r="F83" s="113"/>
      <c r="G83" s="113"/>
      <c r="H83" s="113"/>
      <c r="I83" s="203"/>
      <c r="J83" s="203"/>
      <c r="K83" s="203"/>
      <c r="L83" s="203"/>
      <c r="M83" s="203"/>
      <c r="N83" s="204"/>
      <c r="O83" s="204"/>
      <c r="P83" s="201"/>
      <c r="Q83" s="201"/>
    </row>
    <row r="84" spans="1:17" x14ac:dyDescent="0.2">
      <c r="A84" s="113"/>
      <c r="B84" s="200"/>
      <c r="C84" s="200"/>
      <c r="D84" s="201"/>
      <c r="E84" s="113"/>
      <c r="F84" s="113"/>
      <c r="G84" s="113"/>
      <c r="H84" s="113"/>
      <c r="I84" s="203"/>
      <c r="J84" s="203"/>
      <c r="K84" s="203"/>
      <c r="L84" s="203"/>
      <c r="M84" s="203"/>
      <c r="N84" s="204"/>
      <c r="O84" s="204"/>
      <c r="P84" s="201"/>
      <c r="Q84" s="201"/>
    </row>
    <row r="85" spans="1:17" x14ac:dyDescent="0.2">
      <c r="A85" s="113"/>
      <c r="B85" s="200"/>
      <c r="C85" s="200"/>
      <c r="D85" s="201"/>
      <c r="E85" s="113"/>
      <c r="F85" s="113"/>
      <c r="G85" s="113"/>
      <c r="H85" s="113"/>
      <c r="I85" s="203"/>
      <c r="J85" s="203"/>
      <c r="K85" s="203"/>
      <c r="L85" s="203"/>
      <c r="M85" s="203"/>
      <c r="N85" s="204"/>
      <c r="O85" s="204"/>
      <c r="P85" s="201"/>
      <c r="Q85" s="201"/>
    </row>
    <row r="86" spans="1:17" x14ac:dyDescent="0.2">
      <c r="A86" s="113"/>
      <c r="B86" s="200"/>
      <c r="C86" s="200"/>
      <c r="D86" s="201"/>
      <c r="E86" s="113"/>
      <c r="F86" s="113"/>
      <c r="G86" s="113"/>
      <c r="H86" s="113"/>
      <c r="I86" s="203"/>
      <c r="J86" s="203"/>
      <c r="K86" s="203"/>
      <c r="L86" s="203"/>
      <c r="M86" s="203"/>
      <c r="N86" s="204"/>
      <c r="O86" s="204"/>
      <c r="P86" s="201"/>
      <c r="Q86" s="201"/>
    </row>
    <row r="87" spans="1:17" x14ac:dyDescent="0.2">
      <c r="A87" s="113"/>
      <c r="B87" s="200"/>
      <c r="C87" s="200"/>
      <c r="D87" s="201"/>
      <c r="E87" s="113"/>
      <c r="F87" s="113"/>
      <c r="G87" s="113"/>
      <c r="H87" s="113"/>
      <c r="I87" s="203"/>
      <c r="J87" s="203"/>
      <c r="K87" s="203"/>
      <c r="L87" s="203"/>
      <c r="M87" s="203"/>
      <c r="N87" s="204"/>
      <c r="O87" s="204"/>
      <c r="P87" s="201"/>
      <c r="Q87" s="201"/>
    </row>
    <row r="88" spans="1:17" x14ac:dyDescent="0.2">
      <c r="A88" s="113"/>
      <c r="B88" s="200"/>
      <c r="C88" s="200"/>
      <c r="D88" s="201"/>
      <c r="E88" s="113"/>
      <c r="F88" s="113"/>
      <c r="G88" s="113"/>
      <c r="H88" s="113"/>
      <c r="I88" s="203"/>
      <c r="J88" s="203"/>
      <c r="K88" s="203"/>
      <c r="L88" s="203"/>
      <c r="M88" s="203"/>
      <c r="N88" s="204"/>
      <c r="O88" s="204"/>
      <c r="P88" s="201"/>
      <c r="Q88" s="201"/>
    </row>
    <row r="89" spans="1:17" x14ac:dyDescent="0.2">
      <c r="A89" s="113"/>
      <c r="B89" s="200"/>
      <c r="C89" s="200"/>
      <c r="D89" s="201"/>
      <c r="E89" s="113"/>
      <c r="F89" s="113"/>
      <c r="G89" s="113"/>
      <c r="H89" s="113"/>
      <c r="I89" s="203"/>
      <c r="J89" s="203"/>
      <c r="K89" s="203"/>
      <c r="L89" s="203"/>
      <c r="M89" s="203"/>
      <c r="N89" s="204"/>
      <c r="O89" s="204"/>
      <c r="P89" s="201"/>
      <c r="Q89" s="201"/>
    </row>
    <row r="90" spans="1:17" x14ac:dyDescent="0.2">
      <c r="A90" s="113"/>
      <c r="B90" s="200"/>
      <c r="C90" s="200"/>
      <c r="D90" s="201"/>
      <c r="E90" s="113"/>
      <c r="F90" s="113"/>
      <c r="G90" s="113"/>
      <c r="H90" s="113"/>
      <c r="I90" s="203"/>
      <c r="J90" s="203"/>
      <c r="K90" s="203"/>
      <c r="L90" s="203"/>
      <c r="M90" s="203"/>
      <c r="N90" s="204"/>
      <c r="O90" s="204"/>
      <c r="P90" s="201"/>
      <c r="Q90" s="201"/>
    </row>
    <row r="91" spans="1:17" x14ac:dyDescent="0.2">
      <c r="A91" s="113"/>
      <c r="B91" s="200"/>
      <c r="C91" s="200"/>
      <c r="D91" s="201"/>
      <c r="E91" s="113"/>
      <c r="F91" s="113"/>
      <c r="G91" s="113"/>
      <c r="H91" s="113"/>
      <c r="I91" s="203"/>
      <c r="J91" s="203"/>
      <c r="K91" s="203"/>
      <c r="L91" s="203"/>
      <c r="M91" s="203"/>
      <c r="N91" s="204"/>
      <c r="O91" s="204"/>
      <c r="P91" s="201"/>
      <c r="Q91" s="201"/>
    </row>
    <row r="92" spans="1:17" x14ac:dyDescent="0.2">
      <c r="A92" s="113"/>
      <c r="B92" s="200"/>
      <c r="C92" s="200"/>
      <c r="D92" s="201"/>
      <c r="E92" s="113"/>
      <c r="F92" s="113"/>
      <c r="G92" s="113"/>
      <c r="H92" s="113"/>
      <c r="I92" s="203"/>
      <c r="J92" s="203"/>
      <c r="K92" s="203"/>
      <c r="L92" s="203"/>
      <c r="M92" s="203"/>
      <c r="N92" s="204"/>
      <c r="O92" s="204"/>
      <c r="P92" s="201"/>
      <c r="Q92" s="201"/>
    </row>
    <row r="93" spans="1:17" x14ac:dyDescent="0.2">
      <c r="A93" s="113"/>
      <c r="B93" s="200"/>
      <c r="C93" s="200"/>
      <c r="D93" s="201"/>
      <c r="E93" s="113"/>
      <c r="F93" s="113"/>
      <c r="G93" s="113"/>
      <c r="H93" s="113"/>
      <c r="I93" s="203"/>
      <c r="J93" s="203"/>
      <c r="K93" s="203"/>
      <c r="L93" s="203"/>
      <c r="M93" s="203"/>
      <c r="N93" s="204"/>
      <c r="O93" s="204"/>
      <c r="P93" s="201"/>
      <c r="Q93" s="201"/>
    </row>
    <row r="94" spans="1:17" x14ac:dyDescent="0.2">
      <c r="A94" s="113"/>
      <c r="B94" s="200"/>
      <c r="C94" s="200"/>
      <c r="D94" s="201"/>
      <c r="E94" s="113"/>
      <c r="F94" s="113"/>
      <c r="G94" s="113"/>
      <c r="H94" s="113"/>
      <c r="I94" s="203"/>
      <c r="J94" s="203"/>
      <c r="K94" s="203"/>
      <c r="L94" s="203"/>
      <c r="M94" s="203"/>
      <c r="N94" s="204"/>
      <c r="O94" s="204"/>
      <c r="P94" s="201"/>
      <c r="Q94" s="201"/>
    </row>
    <row r="95" spans="1:17" x14ac:dyDescent="0.2">
      <c r="A95" s="113"/>
      <c r="B95" s="200"/>
      <c r="C95" s="200"/>
      <c r="D95" s="201"/>
      <c r="E95" s="113"/>
      <c r="F95" s="113"/>
      <c r="G95" s="113"/>
      <c r="H95" s="113"/>
      <c r="I95" s="203"/>
      <c r="J95" s="203"/>
      <c r="K95" s="203"/>
      <c r="L95" s="203"/>
      <c r="M95" s="203"/>
      <c r="N95" s="204"/>
      <c r="O95" s="204"/>
      <c r="P95" s="201"/>
      <c r="Q95" s="201"/>
    </row>
    <row r="96" spans="1:17" x14ac:dyDescent="0.2">
      <c r="A96" s="113"/>
      <c r="B96" s="200"/>
      <c r="C96" s="200"/>
      <c r="D96" s="201"/>
      <c r="E96" s="113"/>
      <c r="F96" s="113"/>
      <c r="G96" s="113"/>
      <c r="H96" s="113"/>
      <c r="I96" s="203"/>
      <c r="J96" s="203"/>
      <c r="K96" s="203"/>
      <c r="L96" s="203"/>
      <c r="M96" s="203"/>
      <c r="N96" s="204"/>
      <c r="O96" s="204"/>
      <c r="P96" s="201"/>
      <c r="Q96" s="201"/>
    </row>
    <row r="97" spans="1:17" x14ac:dyDescent="0.2">
      <c r="A97" s="113"/>
      <c r="B97" s="200"/>
      <c r="C97" s="200"/>
      <c r="D97" s="201"/>
      <c r="E97" s="113"/>
      <c r="F97" s="113"/>
      <c r="G97" s="113"/>
      <c r="H97" s="113"/>
      <c r="I97" s="203"/>
      <c r="J97" s="203"/>
      <c r="K97" s="203"/>
      <c r="L97" s="203"/>
      <c r="M97" s="203"/>
      <c r="N97" s="204"/>
      <c r="O97" s="204"/>
      <c r="P97" s="201"/>
      <c r="Q97" s="201"/>
    </row>
    <row r="98" spans="1:17" x14ac:dyDescent="0.2">
      <c r="A98" s="113"/>
      <c r="B98" s="200"/>
      <c r="C98" s="200"/>
      <c r="D98" s="201"/>
      <c r="E98" s="113"/>
      <c r="F98" s="113"/>
      <c r="G98" s="113"/>
      <c r="H98" s="113"/>
      <c r="I98" s="203"/>
      <c r="J98" s="203"/>
      <c r="K98" s="203"/>
      <c r="L98" s="203"/>
      <c r="M98" s="203"/>
      <c r="N98" s="204"/>
      <c r="O98" s="204"/>
      <c r="P98" s="201"/>
      <c r="Q98" s="201"/>
    </row>
    <row r="99" spans="1:17" x14ac:dyDescent="0.2">
      <c r="A99" s="113"/>
      <c r="B99" s="200"/>
      <c r="C99" s="200"/>
      <c r="D99" s="201"/>
      <c r="E99" s="113"/>
      <c r="F99" s="113"/>
      <c r="G99" s="113"/>
      <c r="H99" s="113"/>
      <c r="I99" s="203"/>
      <c r="J99" s="203"/>
      <c r="K99" s="203"/>
      <c r="L99" s="203"/>
      <c r="M99" s="203"/>
      <c r="N99" s="204"/>
      <c r="O99" s="204"/>
      <c r="P99" s="201"/>
      <c r="Q99" s="201"/>
    </row>
    <row r="100" spans="1:17" x14ac:dyDescent="0.2">
      <c r="A100" s="113"/>
      <c r="B100" s="200"/>
      <c r="C100" s="200"/>
      <c r="D100" s="201"/>
      <c r="E100" s="113"/>
      <c r="F100" s="113"/>
      <c r="G100" s="113"/>
      <c r="H100" s="113"/>
      <c r="I100" s="203"/>
      <c r="J100" s="203"/>
      <c r="K100" s="203"/>
      <c r="L100" s="203"/>
      <c r="M100" s="203"/>
      <c r="N100" s="204"/>
      <c r="O100" s="204"/>
      <c r="P100" s="201"/>
      <c r="Q100" s="201"/>
    </row>
    <row r="101" spans="1:17" x14ac:dyDescent="0.2">
      <c r="A101" s="113"/>
      <c r="B101" s="200"/>
      <c r="C101" s="200"/>
      <c r="D101" s="201"/>
      <c r="E101" s="113"/>
      <c r="F101" s="113"/>
      <c r="G101" s="113"/>
      <c r="H101" s="113"/>
      <c r="I101" s="203"/>
      <c r="J101" s="203"/>
      <c r="K101" s="203"/>
      <c r="L101" s="203"/>
      <c r="M101" s="203"/>
      <c r="N101" s="204"/>
      <c r="O101" s="204"/>
      <c r="P101" s="201"/>
      <c r="Q101" s="201"/>
    </row>
    <row r="102" spans="1:17" x14ac:dyDescent="0.2">
      <c r="A102" s="113"/>
      <c r="B102" s="200"/>
      <c r="C102" s="200"/>
      <c r="D102" s="201"/>
      <c r="E102" s="113"/>
      <c r="F102" s="113"/>
      <c r="G102" s="113"/>
      <c r="H102" s="113"/>
      <c r="I102" s="203"/>
      <c r="J102" s="203"/>
      <c r="K102" s="203"/>
      <c r="L102" s="203"/>
      <c r="M102" s="203"/>
      <c r="N102" s="204"/>
      <c r="O102" s="204"/>
      <c r="P102" s="201"/>
      <c r="Q102" s="201"/>
    </row>
    <row r="103" spans="1:17" x14ac:dyDescent="0.2">
      <c r="A103" s="113"/>
      <c r="B103" s="200"/>
      <c r="C103" s="200"/>
      <c r="D103" s="201"/>
      <c r="E103" s="113"/>
      <c r="F103" s="113"/>
      <c r="G103" s="113"/>
      <c r="H103" s="113"/>
      <c r="I103" s="203"/>
      <c r="J103" s="203"/>
      <c r="K103" s="203"/>
      <c r="L103" s="203"/>
      <c r="M103" s="203"/>
      <c r="N103" s="204"/>
      <c r="O103" s="204"/>
      <c r="P103" s="201"/>
      <c r="Q103" s="201"/>
    </row>
    <row r="104" spans="1:17" x14ac:dyDescent="0.2">
      <c r="A104" s="113"/>
      <c r="B104" s="200"/>
      <c r="C104" s="200"/>
      <c r="D104" s="201"/>
      <c r="E104" s="113"/>
      <c r="F104" s="113"/>
      <c r="G104" s="113"/>
      <c r="H104" s="113"/>
      <c r="I104" s="203"/>
      <c r="J104" s="203"/>
      <c r="K104" s="203"/>
      <c r="L104" s="203"/>
      <c r="M104" s="203"/>
      <c r="N104" s="204"/>
      <c r="O104" s="204"/>
      <c r="P104" s="201"/>
      <c r="Q104" s="201"/>
    </row>
    <row r="105" spans="1:17" x14ac:dyDescent="0.2">
      <c r="A105" s="113"/>
      <c r="B105" s="200"/>
      <c r="C105" s="200"/>
      <c r="D105" s="201"/>
      <c r="E105" s="113"/>
      <c r="F105" s="113"/>
      <c r="G105" s="113"/>
      <c r="H105" s="113"/>
      <c r="I105" s="203"/>
      <c r="J105" s="203"/>
      <c r="K105" s="203"/>
      <c r="L105" s="203"/>
      <c r="M105" s="203"/>
      <c r="N105" s="204"/>
      <c r="O105" s="204"/>
      <c r="P105" s="201"/>
      <c r="Q105" s="201"/>
    </row>
    <row r="106" spans="1:17" x14ac:dyDescent="0.2">
      <c r="A106" s="113"/>
      <c r="B106" s="200"/>
      <c r="C106" s="200"/>
      <c r="D106" s="201"/>
      <c r="E106" s="113"/>
      <c r="F106" s="113"/>
      <c r="G106" s="113"/>
      <c r="H106" s="113"/>
      <c r="I106" s="203"/>
      <c r="J106" s="203"/>
      <c r="K106" s="203"/>
      <c r="L106" s="203"/>
      <c r="M106" s="203"/>
      <c r="N106" s="204"/>
      <c r="O106" s="204"/>
      <c r="P106" s="201"/>
      <c r="Q106" s="201"/>
    </row>
    <row r="107" spans="1:17" x14ac:dyDescent="0.2">
      <c r="A107" s="113"/>
      <c r="B107" s="200"/>
      <c r="C107" s="200"/>
      <c r="D107" s="201"/>
      <c r="E107" s="113"/>
      <c r="F107" s="113"/>
      <c r="G107" s="113"/>
      <c r="H107" s="113"/>
      <c r="I107" s="203"/>
      <c r="J107" s="203"/>
      <c r="K107" s="203"/>
      <c r="L107" s="203"/>
      <c r="M107" s="203"/>
      <c r="N107" s="204"/>
      <c r="O107" s="204"/>
      <c r="P107" s="201"/>
      <c r="Q107" s="201"/>
    </row>
    <row r="108" spans="1:17" x14ac:dyDescent="0.2">
      <c r="A108" s="113"/>
      <c r="B108" s="200"/>
      <c r="C108" s="200"/>
      <c r="D108" s="201"/>
      <c r="E108" s="113"/>
      <c r="F108" s="113"/>
      <c r="G108" s="113"/>
      <c r="H108" s="113"/>
      <c r="I108" s="203"/>
      <c r="J108" s="203"/>
      <c r="K108" s="203"/>
      <c r="L108" s="203"/>
      <c r="M108" s="203"/>
      <c r="N108" s="204"/>
      <c r="O108" s="204"/>
      <c r="P108" s="201"/>
      <c r="Q108" s="201"/>
    </row>
    <row r="109" spans="1:17" x14ac:dyDescent="0.2">
      <c r="A109" s="212"/>
      <c r="B109" s="200"/>
      <c r="C109" s="200"/>
      <c r="D109" s="201"/>
      <c r="E109" s="113"/>
      <c r="F109" s="113"/>
      <c r="G109" s="113"/>
      <c r="H109" s="113"/>
      <c r="I109" s="203"/>
      <c r="J109" s="203"/>
      <c r="K109" s="203"/>
      <c r="L109" s="203"/>
      <c r="M109" s="203"/>
      <c r="N109" s="204"/>
      <c r="O109" s="204"/>
      <c r="P109" s="201"/>
      <c r="Q109" s="201"/>
    </row>
    <row r="110" spans="1:17" x14ac:dyDescent="0.2">
      <c r="A110" s="212"/>
      <c r="B110" s="200"/>
      <c r="C110" s="200"/>
      <c r="D110" s="201"/>
      <c r="E110" s="113"/>
      <c r="F110" s="113"/>
      <c r="G110" s="113"/>
      <c r="H110" s="113"/>
      <c r="I110" s="203"/>
      <c r="J110" s="203"/>
      <c r="K110" s="203"/>
      <c r="L110" s="203"/>
      <c r="M110" s="203"/>
      <c r="N110" s="204"/>
      <c r="O110" s="204"/>
      <c r="P110" s="201"/>
      <c r="Q110" s="201"/>
    </row>
    <row r="111" spans="1:17" x14ac:dyDescent="0.2">
      <c r="A111" s="212"/>
      <c r="B111" s="200"/>
      <c r="C111" s="200"/>
      <c r="D111" s="201"/>
      <c r="E111" s="113"/>
      <c r="F111" s="113"/>
      <c r="G111" s="113"/>
      <c r="H111" s="113"/>
      <c r="I111" s="203"/>
      <c r="J111" s="203"/>
      <c r="K111" s="203"/>
      <c r="L111" s="203"/>
      <c r="M111" s="203"/>
      <c r="N111" s="204"/>
      <c r="O111" s="204"/>
      <c r="P111" s="201"/>
      <c r="Q111" s="201"/>
    </row>
    <row r="112" spans="1:17" x14ac:dyDescent="0.2">
      <c r="A112" s="212"/>
      <c r="B112" s="200"/>
      <c r="C112" s="200"/>
      <c r="D112" s="201"/>
      <c r="E112" s="113"/>
      <c r="F112" s="113"/>
      <c r="G112" s="113"/>
      <c r="H112" s="113"/>
      <c r="I112" s="203"/>
      <c r="J112" s="203"/>
      <c r="K112" s="203"/>
      <c r="L112" s="203"/>
      <c r="M112" s="203"/>
      <c r="N112" s="204"/>
      <c r="O112" s="204"/>
      <c r="P112" s="201"/>
      <c r="Q112" s="201"/>
    </row>
    <row r="113" spans="1:17" x14ac:dyDescent="0.2">
      <c r="A113" s="113"/>
      <c r="B113" s="200"/>
      <c r="C113" s="200"/>
      <c r="D113" s="201"/>
      <c r="E113" s="113"/>
      <c r="F113" s="113"/>
      <c r="G113" s="113"/>
      <c r="H113" s="113"/>
      <c r="I113" s="203"/>
      <c r="J113" s="203"/>
      <c r="K113" s="203"/>
      <c r="L113" s="203"/>
      <c r="M113" s="203"/>
      <c r="N113" s="204"/>
      <c r="O113" s="204"/>
      <c r="P113" s="201"/>
      <c r="Q113" s="201"/>
    </row>
    <row r="114" spans="1:17" x14ac:dyDescent="0.2">
      <c r="A114" s="113"/>
      <c r="B114" s="200"/>
      <c r="C114" s="200"/>
      <c r="D114" s="201"/>
      <c r="E114" s="113"/>
      <c r="F114" s="113"/>
      <c r="G114" s="113"/>
      <c r="H114" s="113"/>
      <c r="I114" s="203"/>
      <c r="J114" s="203"/>
      <c r="K114" s="203"/>
      <c r="L114" s="203"/>
      <c r="M114" s="203"/>
      <c r="N114" s="204"/>
      <c r="O114" s="204"/>
      <c r="P114" s="201"/>
      <c r="Q114" s="201"/>
    </row>
    <row r="115" spans="1:17" x14ac:dyDescent="0.2">
      <c r="A115" s="113"/>
      <c r="B115" s="200"/>
      <c r="C115" s="200"/>
      <c r="D115" s="201"/>
      <c r="E115" s="113"/>
      <c r="F115" s="113"/>
      <c r="G115" s="113"/>
      <c r="H115" s="113"/>
      <c r="I115" s="203"/>
      <c r="J115" s="203"/>
      <c r="K115" s="203"/>
      <c r="L115" s="203"/>
      <c r="M115" s="203"/>
      <c r="N115" s="204"/>
      <c r="O115" s="204"/>
      <c r="P115" s="201"/>
      <c r="Q115" s="201"/>
    </row>
    <row r="116" spans="1:17" x14ac:dyDescent="0.2">
      <c r="A116" s="113"/>
      <c r="B116" s="200"/>
      <c r="C116" s="200"/>
      <c r="D116" s="201"/>
      <c r="E116" s="113"/>
      <c r="F116" s="113"/>
      <c r="G116" s="113"/>
      <c r="H116" s="113"/>
      <c r="I116" s="203"/>
      <c r="J116" s="203"/>
      <c r="K116" s="203"/>
      <c r="L116" s="203"/>
      <c r="M116" s="203"/>
      <c r="N116" s="204"/>
      <c r="O116" s="204"/>
      <c r="P116" s="201"/>
      <c r="Q116" s="201"/>
    </row>
    <row r="117" spans="1:17" x14ac:dyDescent="0.2">
      <c r="A117" s="113"/>
      <c r="B117" s="200"/>
      <c r="C117" s="200"/>
      <c r="D117" s="201"/>
      <c r="E117" s="113"/>
      <c r="F117" s="113"/>
      <c r="G117" s="113"/>
      <c r="H117" s="113"/>
      <c r="I117" s="203"/>
      <c r="J117" s="203"/>
      <c r="K117" s="203"/>
      <c r="L117" s="203"/>
      <c r="M117" s="203"/>
      <c r="N117" s="204"/>
      <c r="O117" s="204"/>
      <c r="P117" s="201"/>
      <c r="Q117" s="201"/>
    </row>
    <row r="118" spans="1:17" x14ac:dyDescent="0.2">
      <c r="A118" s="113"/>
      <c r="B118" s="200"/>
      <c r="C118" s="200"/>
      <c r="D118" s="201"/>
      <c r="E118" s="113"/>
      <c r="F118" s="113"/>
      <c r="G118" s="113"/>
      <c r="H118" s="113"/>
      <c r="I118" s="203"/>
      <c r="J118" s="203"/>
      <c r="K118" s="203"/>
      <c r="L118" s="203"/>
      <c r="M118" s="203"/>
      <c r="N118" s="204"/>
      <c r="O118" s="204"/>
      <c r="P118" s="201"/>
      <c r="Q118" s="201"/>
    </row>
    <row r="119" spans="1:17" x14ac:dyDescent="0.2">
      <c r="A119" s="113"/>
      <c r="B119" s="200"/>
      <c r="C119" s="200"/>
      <c r="D119" s="201"/>
      <c r="E119" s="113"/>
      <c r="F119" s="113"/>
      <c r="G119" s="113"/>
      <c r="H119" s="113"/>
      <c r="I119" s="203"/>
      <c r="J119" s="203"/>
      <c r="K119" s="203"/>
      <c r="L119" s="203"/>
      <c r="M119" s="203"/>
      <c r="N119" s="204"/>
      <c r="O119" s="204"/>
      <c r="P119" s="201"/>
      <c r="Q119" s="201"/>
    </row>
    <row r="120" spans="1:17" x14ac:dyDescent="0.2">
      <c r="A120" s="113"/>
      <c r="B120" s="200"/>
      <c r="C120" s="200"/>
      <c r="D120" s="201"/>
      <c r="E120" s="113"/>
      <c r="F120" s="113"/>
      <c r="G120" s="113"/>
      <c r="H120" s="113"/>
      <c r="I120" s="203"/>
      <c r="J120" s="203"/>
      <c r="K120" s="203"/>
      <c r="L120" s="203"/>
      <c r="M120" s="203"/>
      <c r="N120" s="204"/>
      <c r="O120" s="204"/>
      <c r="P120" s="201"/>
      <c r="Q120" s="201"/>
    </row>
    <row r="121" spans="1:17" x14ac:dyDescent="0.2">
      <c r="A121" s="113"/>
      <c r="B121" s="200"/>
      <c r="C121" s="200"/>
      <c r="D121" s="201"/>
      <c r="E121" s="113"/>
      <c r="F121" s="113"/>
      <c r="G121" s="113"/>
      <c r="H121" s="113"/>
      <c r="I121" s="203"/>
      <c r="J121" s="203"/>
      <c r="K121" s="203"/>
      <c r="L121" s="203"/>
      <c r="M121" s="203"/>
      <c r="N121" s="204"/>
      <c r="O121" s="204"/>
      <c r="P121" s="201"/>
      <c r="Q121" s="201"/>
    </row>
    <row r="122" spans="1:17" x14ac:dyDescent="0.2">
      <c r="A122" s="113"/>
      <c r="B122" s="200"/>
      <c r="C122" s="200"/>
      <c r="D122" s="201"/>
      <c r="E122" s="113"/>
      <c r="F122" s="113"/>
      <c r="G122" s="113"/>
      <c r="H122" s="113"/>
      <c r="I122" s="203"/>
      <c r="J122" s="203"/>
      <c r="K122" s="203"/>
      <c r="L122" s="203"/>
      <c r="M122" s="203"/>
      <c r="N122" s="204"/>
      <c r="O122" s="204"/>
      <c r="P122" s="201"/>
      <c r="Q122" s="201"/>
    </row>
    <row r="123" spans="1:17" x14ac:dyDescent="0.2">
      <c r="A123" s="113"/>
      <c r="B123" s="200"/>
      <c r="C123" s="200"/>
      <c r="D123" s="201"/>
      <c r="E123" s="113"/>
      <c r="F123" s="113"/>
      <c r="G123" s="113"/>
      <c r="H123" s="113"/>
      <c r="I123" s="203"/>
      <c r="J123" s="203"/>
      <c r="K123" s="203"/>
      <c r="L123" s="203"/>
      <c r="M123" s="203"/>
      <c r="N123" s="204"/>
      <c r="O123" s="204"/>
      <c r="P123" s="201"/>
      <c r="Q123" s="201"/>
    </row>
    <row r="124" spans="1:17" x14ac:dyDescent="0.2">
      <c r="A124" s="113"/>
      <c r="B124" s="200"/>
      <c r="C124" s="200"/>
      <c r="D124" s="201"/>
      <c r="E124" s="113"/>
      <c r="F124" s="113"/>
      <c r="G124" s="113"/>
      <c r="H124" s="113"/>
      <c r="I124" s="203"/>
      <c r="J124" s="203"/>
      <c r="K124" s="203"/>
      <c r="L124" s="203"/>
      <c r="M124" s="203"/>
      <c r="N124" s="204"/>
      <c r="O124" s="204"/>
      <c r="P124" s="201"/>
      <c r="Q124" s="201"/>
    </row>
    <row r="125" spans="1:17" x14ac:dyDescent="0.2">
      <c r="A125" s="113"/>
      <c r="B125" s="200"/>
      <c r="C125" s="200"/>
      <c r="D125" s="201"/>
      <c r="E125" s="113"/>
      <c r="F125" s="113"/>
      <c r="G125" s="113"/>
      <c r="H125" s="113"/>
      <c r="I125" s="203"/>
      <c r="J125" s="203"/>
      <c r="K125" s="203"/>
      <c r="L125" s="203"/>
      <c r="M125" s="203"/>
      <c r="N125" s="204"/>
      <c r="O125" s="204"/>
      <c r="P125" s="201"/>
      <c r="Q125" s="201"/>
    </row>
    <row r="126" spans="1:17" x14ac:dyDescent="0.2">
      <c r="A126" s="113"/>
      <c r="B126" s="200"/>
      <c r="C126" s="200"/>
      <c r="D126" s="201"/>
      <c r="E126" s="113"/>
      <c r="F126" s="113"/>
      <c r="G126" s="113"/>
      <c r="H126" s="113"/>
      <c r="I126" s="203"/>
      <c r="J126" s="203"/>
      <c r="K126" s="203"/>
      <c r="L126" s="203"/>
      <c r="M126" s="203"/>
      <c r="N126" s="204"/>
      <c r="O126" s="204"/>
      <c r="P126" s="201"/>
      <c r="Q126" s="201"/>
    </row>
    <row r="127" spans="1:17" x14ac:dyDescent="0.2">
      <c r="A127" s="113"/>
      <c r="B127" s="200"/>
      <c r="C127" s="200"/>
      <c r="D127" s="201"/>
      <c r="E127" s="113"/>
      <c r="F127" s="113"/>
      <c r="G127" s="113"/>
      <c r="H127" s="113"/>
      <c r="I127" s="203"/>
      <c r="J127" s="203"/>
      <c r="K127" s="203"/>
      <c r="L127" s="203"/>
      <c r="M127" s="203"/>
      <c r="N127" s="204"/>
      <c r="O127" s="204"/>
      <c r="P127" s="201"/>
      <c r="Q127" s="201"/>
    </row>
    <row r="128" spans="1:17" x14ac:dyDescent="0.2">
      <c r="A128" s="113"/>
      <c r="B128" s="200"/>
      <c r="C128" s="200"/>
      <c r="D128" s="201"/>
      <c r="E128" s="113"/>
      <c r="F128" s="113"/>
      <c r="G128" s="113"/>
      <c r="H128" s="113"/>
      <c r="I128" s="203"/>
      <c r="J128" s="203"/>
      <c r="K128" s="203"/>
      <c r="L128" s="203"/>
      <c r="M128" s="203"/>
      <c r="N128" s="204"/>
      <c r="O128" s="204"/>
      <c r="P128" s="201"/>
      <c r="Q128" s="201"/>
    </row>
    <row r="129" spans="1:17" x14ac:dyDescent="0.2">
      <c r="A129" s="113"/>
      <c r="B129" s="200"/>
      <c r="C129" s="200"/>
      <c r="D129" s="201"/>
      <c r="E129" s="113"/>
      <c r="F129" s="113"/>
      <c r="G129" s="113"/>
      <c r="H129" s="113"/>
      <c r="I129" s="203"/>
      <c r="J129" s="203"/>
      <c r="K129" s="203"/>
      <c r="L129" s="203"/>
      <c r="M129" s="203"/>
      <c r="N129" s="204"/>
      <c r="O129" s="204"/>
      <c r="P129" s="201"/>
      <c r="Q129" s="201"/>
    </row>
    <row r="130" spans="1:17" x14ac:dyDescent="0.2">
      <c r="A130" s="113"/>
      <c r="B130" s="200"/>
      <c r="C130" s="200"/>
      <c r="D130" s="201"/>
      <c r="E130" s="113"/>
      <c r="F130" s="113"/>
      <c r="G130" s="113"/>
      <c r="H130" s="113"/>
      <c r="I130" s="203"/>
      <c r="J130" s="203"/>
      <c r="K130" s="203"/>
      <c r="L130" s="203"/>
      <c r="M130" s="203"/>
      <c r="N130" s="204"/>
      <c r="O130" s="204"/>
      <c r="P130" s="201"/>
      <c r="Q130" s="201"/>
    </row>
    <row r="131" spans="1:17" x14ac:dyDescent="0.2">
      <c r="A131" s="113"/>
      <c r="B131" s="200"/>
      <c r="C131" s="200"/>
      <c r="D131" s="201"/>
      <c r="E131" s="113"/>
      <c r="F131" s="113"/>
      <c r="G131" s="113"/>
      <c r="H131" s="113"/>
      <c r="I131" s="203"/>
      <c r="J131" s="203"/>
      <c r="K131" s="203"/>
      <c r="L131" s="203"/>
      <c r="M131" s="203"/>
      <c r="N131" s="204"/>
      <c r="O131" s="204"/>
      <c r="P131" s="201"/>
      <c r="Q131" s="201"/>
    </row>
    <row r="132" spans="1:17" x14ac:dyDescent="0.2">
      <c r="A132" s="113"/>
      <c r="B132" s="200"/>
      <c r="C132" s="200"/>
      <c r="D132" s="201"/>
      <c r="E132" s="113"/>
      <c r="F132" s="113"/>
      <c r="G132" s="113"/>
      <c r="H132" s="113"/>
      <c r="I132" s="203"/>
      <c r="J132" s="203"/>
      <c r="K132" s="203"/>
      <c r="L132" s="203"/>
      <c r="M132" s="203"/>
      <c r="N132" s="204"/>
      <c r="O132" s="204"/>
      <c r="P132" s="201"/>
      <c r="Q132" s="201"/>
    </row>
    <row r="133" spans="1:17" x14ac:dyDescent="0.2">
      <c r="A133" s="113"/>
      <c r="B133" s="200"/>
      <c r="C133" s="200"/>
      <c r="D133" s="201"/>
      <c r="E133" s="113"/>
      <c r="F133" s="113"/>
      <c r="G133" s="113"/>
      <c r="H133" s="113"/>
      <c r="I133" s="203"/>
      <c r="J133" s="203"/>
      <c r="K133" s="203"/>
      <c r="L133" s="203"/>
      <c r="M133" s="203"/>
      <c r="N133" s="204"/>
      <c r="O133" s="204"/>
      <c r="P133" s="201"/>
      <c r="Q133" s="201"/>
    </row>
    <row r="134" spans="1:17" x14ac:dyDescent="0.2">
      <c r="A134" s="113"/>
      <c r="B134" s="200"/>
      <c r="C134" s="200"/>
      <c r="D134" s="201"/>
      <c r="E134" s="113"/>
      <c r="F134" s="113"/>
      <c r="G134" s="113"/>
      <c r="H134" s="113"/>
      <c r="I134" s="203"/>
      <c r="J134" s="203"/>
      <c r="K134" s="203"/>
      <c r="L134" s="203"/>
      <c r="M134" s="203"/>
      <c r="N134" s="204"/>
      <c r="O134" s="204"/>
      <c r="P134" s="201"/>
      <c r="Q134" s="201"/>
    </row>
    <row r="135" spans="1:17" x14ac:dyDescent="0.2">
      <c r="A135" s="113"/>
      <c r="B135" s="200"/>
      <c r="C135" s="200"/>
      <c r="D135" s="201"/>
      <c r="E135" s="113"/>
      <c r="F135" s="113"/>
      <c r="G135" s="113"/>
      <c r="H135" s="113"/>
      <c r="I135" s="203"/>
      <c r="J135" s="203"/>
      <c r="K135" s="203"/>
      <c r="L135" s="203"/>
      <c r="M135" s="203"/>
      <c r="N135" s="204"/>
      <c r="O135" s="204"/>
      <c r="P135" s="201"/>
      <c r="Q135" s="201"/>
    </row>
    <row r="136" spans="1:17" x14ac:dyDescent="0.2">
      <c r="A136" s="113"/>
      <c r="B136" s="200"/>
      <c r="C136" s="200"/>
      <c r="D136" s="201"/>
      <c r="E136" s="113"/>
      <c r="F136" s="113"/>
      <c r="G136" s="113"/>
      <c r="H136" s="113"/>
      <c r="I136" s="203"/>
      <c r="J136" s="203"/>
      <c r="K136" s="203"/>
      <c r="L136" s="203"/>
      <c r="M136" s="203"/>
      <c r="N136" s="204"/>
      <c r="O136" s="204"/>
      <c r="P136" s="201"/>
      <c r="Q136" s="201"/>
    </row>
    <row r="137" spans="1:17" x14ac:dyDescent="0.2">
      <c r="A137" s="113"/>
      <c r="B137" s="200"/>
      <c r="C137" s="200"/>
      <c r="D137" s="201"/>
      <c r="E137" s="113"/>
      <c r="F137" s="113"/>
      <c r="G137" s="113"/>
      <c r="H137" s="113"/>
      <c r="I137" s="203"/>
      <c r="J137" s="203"/>
      <c r="K137" s="203"/>
      <c r="L137" s="203"/>
      <c r="M137" s="203"/>
      <c r="N137" s="204"/>
      <c r="O137" s="204"/>
      <c r="P137" s="201"/>
      <c r="Q137" s="201"/>
    </row>
    <row r="138" spans="1:17" x14ac:dyDescent="0.2">
      <c r="A138" s="113"/>
      <c r="B138" s="200"/>
      <c r="C138" s="200"/>
      <c r="D138" s="201"/>
      <c r="E138" s="113"/>
      <c r="F138" s="113"/>
      <c r="G138" s="113"/>
      <c r="H138" s="113"/>
      <c r="I138" s="203"/>
      <c r="J138" s="203"/>
      <c r="K138" s="203"/>
      <c r="L138" s="203"/>
      <c r="M138" s="203"/>
      <c r="N138" s="204"/>
      <c r="O138" s="204"/>
      <c r="P138" s="201"/>
      <c r="Q138" s="201"/>
    </row>
    <row r="139" spans="1:17" x14ac:dyDescent="0.2">
      <c r="A139" s="113"/>
      <c r="B139" s="200"/>
      <c r="C139" s="200"/>
      <c r="D139" s="201"/>
      <c r="E139" s="113"/>
      <c r="F139" s="113"/>
      <c r="G139" s="113"/>
      <c r="H139" s="113"/>
      <c r="I139" s="203"/>
      <c r="J139" s="203"/>
      <c r="K139" s="203"/>
      <c r="L139" s="203"/>
      <c r="M139" s="203"/>
      <c r="N139" s="204"/>
      <c r="O139" s="204"/>
      <c r="P139" s="201"/>
      <c r="Q139" s="201"/>
    </row>
    <row r="140" spans="1:17" x14ac:dyDescent="0.2">
      <c r="A140" s="113"/>
      <c r="B140" s="200"/>
      <c r="C140" s="200"/>
      <c r="D140" s="201"/>
      <c r="E140" s="113"/>
      <c r="F140" s="113"/>
      <c r="G140" s="113"/>
      <c r="H140" s="113"/>
      <c r="I140" s="203"/>
      <c r="J140" s="203"/>
      <c r="K140" s="203"/>
      <c r="L140" s="203"/>
      <c r="M140" s="203"/>
      <c r="N140" s="204"/>
      <c r="O140" s="204"/>
      <c r="P140" s="201"/>
      <c r="Q140" s="201"/>
    </row>
    <row r="141" spans="1:17" x14ac:dyDescent="0.2">
      <c r="A141" s="113"/>
      <c r="B141" s="200"/>
      <c r="C141" s="200"/>
      <c r="D141" s="201"/>
      <c r="E141" s="113"/>
      <c r="F141" s="113"/>
      <c r="G141" s="113"/>
      <c r="H141" s="113"/>
      <c r="I141" s="203"/>
      <c r="J141" s="203"/>
      <c r="K141" s="203"/>
      <c r="L141" s="203"/>
      <c r="M141" s="203"/>
      <c r="N141" s="204"/>
      <c r="O141" s="204"/>
      <c r="P141" s="201"/>
      <c r="Q141" s="201"/>
    </row>
    <row r="142" spans="1:17" x14ac:dyDescent="0.2">
      <c r="A142" s="113"/>
      <c r="B142" s="200"/>
      <c r="C142" s="200"/>
      <c r="D142" s="201"/>
      <c r="E142" s="113"/>
      <c r="F142" s="113"/>
      <c r="G142" s="113"/>
      <c r="H142" s="113"/>
      <c r="I142" s="203"/>
      <c r="J142" s="203"/>
      <c r="K142" s="203"/>
      <c r="L142" s="203"/>
      <c r="M142" s="203"/>
      <c r="N142" s="204"/>
      <c r="O142" s="204"/>
      <c r="P142" s="201"/>
      <c r="Q142" s="201"/>
    </row>
    <row r="143" spans="1:17" x14ac:dyDescent="0.2">
      <c r="A143" s="113"/>
      <c r="B143" s="200"/>
      <c r="C143" s="200"/>
      <c r="D143" s="201"/>
      <c r="E143" s="113"/>
      <c r="F143" s="113"/>
      <c r="G143" s="113"/>
      <c r="H143" s="113"/>
      <c r="I143" s="203"/>
      <c r="J143" s="203"/>
      <c r="K143" s="203"/>
      <c r="L143" s="203"/>
      <c r="M143" s="203"/>
      <c r="N143" s="204"/>
      <c r="O143" s="204"/>
      <c r="P143" s="201"/>
      <c r="Q143" s="201"/>
    </row>
    <row r="144" spans="1:17" x14ac:dyDescent="0.2">
      <c r="A144" s="113"/>
      <c r="B144" s="200"/>
      <c r="C144" s="200"/>
      <c r="D144" s="201"/>
      <c r="E144" s="113"/>
      <c r="F144" s="113"/>
      <c r="G144" s="113"/>
      <c r="H144" s="113"/>
      <c r="I144" s="203"/>
      <c r="J144" s="203"/>
      <c r="K144" s="203"/>
      <c r="L144" s="203"/>
      <c r="M144" s="203"/>
      <c r="N144" s="204"/>
      <c r="O144" s="204"/>
      <c r="P144" s="201"/>
      <c r="Q144" s="201"/>
    </row>
    <row r="145" spans="1:17" x14ac:dyDescent="0.2">
      <c r="A145" s="113"/>
      <c r="B145" s="200"/>
      <c r="C145" s="200"/>
      <c r="D145" s="201"/>
      <c r="E145" s="113"/>
      <c r="F145" s="113"/>
      <c r="G145" s="113"/>
      <c r="H145" s="113"/>
      <c r="I145" s="203"/>
      <c r="J145" s="203"/>
      <c r="K145" s="203"/>
      <c r="L145" s="203"/>
      <c r="M145" s="203"/>
      <c r="N145" s="204"/>
      <c r="O145" s="204"/>
      <c r="P145" s="201"/>
      <c r="Q145" s="201"/>
    </row>
    <row r="146" spans="1:17" x14ac:dyDescent="0.2">
      <c r="A146" s="113"/>
      <c r="B146" s="200"/>
      <c r="C146" s="200"/>
      <c r="D146" s="201"/>
      <c r="E146" s="113"/>
      <c r="F146" s="113"/>
      <c r="G146" s="113"/>
      <c r="H146" s="113"/>
      <c r="I146" s="203"/>
      <c r="J146" s="203"/>
      <c r="K146" s="203"/>
      <c r="L146" s="203"/>
      <c r="M146" s="203"/>
      <c r="N146" s="204"/>
      <c r="O146" s="204"/>
      <c r="P146" s="201"/>
      <c r="Q146" s="201"/>
    </row>
    <row r="147" spans="1:17" x14ac:dyDescent="0.2">
      <c r="A147" s="113"/>
      <c r="B147" s="200"/>
      <c r="C147" s="200"/>
      <c r="D147" s="201"/>
      <c r="E147" s="113"/>
      <c r="F147" s="113"/>
      <c r="G147" s="113"/>
      <c r="H147" s="113"/>
      <c r="I147" s="203"/>
      <c r="J147" s="203"/>
      <c r="K147" s="203"/>
      <c r="L147" s="203"/>
      <c r="M147" s="203"/>
      <c r="N147" s="204"/>
      <c r="O147" s="204"/>
      <c r="P147" s="201"/>
      <c r="Q147" s="201"/>
    </row>
    <row r="148" spans="1:17" x14ac:dyDescent="0.2">
      <c r="A148" s="113"/>
      <c r="B148" s="200"/>
      <c r="C148" s="200"/>
      <c r="D148" s="201"/>
      <c r="E148" s="113"/>
      <c r="F148" s="113"/>
      <c r="G148" s="113"/>
      <c r="H148" s="113"/>
      <c r="I148" s="203"/>
      <c r="J148" s="203"/>
      <c r="K148" s="203"/>
      <c r="L148" s="203"/>
      <c r="M148" s="203"/>
      <c r="N148" s="204"/>
      <c r="O148" s="204"/>
      <c r="P148" s="201"/>
      <c r="Q148" s="201"/>
    </row>
    <row r="149" spans="1:17" x14ac:dyDescent="0.2">
      <c r="A149" s="113"/>
      <c r="B149" s="200"/>
      <c r="C149" s="200"/>
      <c r="D149" s="201"/>
      <c r="E149" s="113"/>
      <c r="F149" s="113"/>
      <c r="G149" s="113"/>
      <c r="H149" s="113"/>
      <c r="I149" s="203"/>
      <c r="J149" s="203"/>
      <c r="K149" s="203"/>
      <c r="L149" s="203"/>
      <c r="M149" s="203"/>
      <c r="N149" s="204"/>
      <c r="O149" s="204"/>
      <c r="P149" s="201"/>
      <c r="Q149" s="201"/>
    </row>
    <row r="150" spans="1:17" x14ac:dyDescent="0.2">
      <c r="A150" s="113"/>
      <c r="B150" s="200"/>
      <c r="C150" s="200"/>
      <c r="D150" s="201"/>
      <c r="E150" s="113"/>
      <c r="F150" s="113"/>
      <c r="G150" s="113"/>
      <c r="H150" s="113"/>
      <c r="I150" s="203"/>
      <c r="J150" s="203"/>
      <c r="K150" s="203"/>
      <c r="L150" s="203"/>
      <c r="M150" s="203"/>
      <c r="N150" s="204"/>
      <c r="O150" s="204"/>
      <c r="P150" s="201"/>
      <c r="Q150" s="201"/>
    </row>
    <row r="151" spans="1:17" x14ac:dyDescent="0.2">
      <c r="A151" s="113"/>
      <c r="B151" s="200"/>
      <c r="C151" s="200"/>
      <c r="D151" s="201"/>
      <c r="E151" s="113"/>
      <c r="F151" s="113"/>
      <c r="G151" s="113"/>
      <c r="H151" s="113"/>
      <c r="I151" s="203"/>
      <c r="J151" s="203"/>
      <c r="K151" s="203"/>
      <c r="L151" s="203"/>
      <c r="M151" s="203"/>
      <c r="N151" s="204"/>
      <c r="O151" s="204"/>
      <c r="P151" s="201"/>
      <c r="Q151" s="201"/>
    </row>
    <row r="152" spans="1:17" x14ac:dyDescent="0.2">
      <c r="A152" s="113"/>
      <c r="B152" s="200"/>
      <c r="C152" s="200"/>
      <c r="D152" s="201"/>
      <c r="E152" s="113"/>
      <c r="F152" s="113"/>
      <c r="G152" s="113"/>
      <c r="H152" s="113"/>
      <c r="I152" s="203"/>
      <c r="J152" s="203"/>
      <c r="K152" s="203"/>
      <c r="L152" s="203"/>
      <c r="M152" s="203"/>
      <c r="N152" s="204"/>
      <c r="O152" s="204"/>
      <c r="P152" s="201"/>
      <c r="Q152" s="201"/>
    </row>
    <row r="153" spans="1:17" x14ac:dyDescent="0.2">
      <c r="A153" s="113"/>
      <c r="B153" s="200"/>
      <c r="C153" s="200"/>
      <c r="D153" s="201"/>
      <c r="E153" s="113"/>
      <c r="F153" s="113"/>
      <c r="G153" s="113"/>
      <c r="H153" s="113"/>
      <c r="I153" s="203"/>
      <c r="J153" s="203"/>
      <c r="K153" s="203"/>
      <c r="L153" s="203"/>
      <c r="M153" s="203"/>
      <c r="N153" s="204"/>
      <c r="O153" s="204"/>
      <c r="P153" s="201"/>
      <c r="Q153" s="201"/>
    </row>
    <row r="154" spans="1:17" x14ac:dyDescent="0.2">
      <c r="A154" s="113"/>
      <c r="B154" s="200"/>
      <c r="C154" s="200"/>
      <c r="D154" s="201"/>
      <c r="E154" s="113"/>
      <c r="F154" s="113"/>
      <c r="G154" s="113"/>
      <c r="H154" s="113"/>
      <c r="I154" s="203"/>
      <c r="J154" s="203"/>
      <c r="K154" s="203"/>
      <c r="L154" s="203"/>
      <c r="M154" s="203"/>
      <c r="N154" s="204"/>
      <c r="O154" s="204"/>
      <c r="P154" s="201"/>
      <c r="Q154" s="201"/>
    </row>
    <row r="155" spans="1:17" x14ac:dyDescent="0.2">
      <c r="A155" s="113"/>
      <c r="B155" s="200"/>
      <c r="C155" s="200"/>
      <c r="D155" s="201"/>
      <c r="E155" s="113"/>
      <c r="F155" s="113"/>
      <c r="G155" s="113"/>
      <c r="H155" s="113"/>
      <c r="I155" s="203"/>
      <c r="J155" s="203"/>
      <c r="K155" s="203"/>
      <c r="L155" s="203"/>
      <c r="M155" s="203"/>
      <c r="N155" s="204"/>
      <c r="O155" s="204"/>
      <c r="P155" s="201"/>
      <c r="Q155" s="201"/>
    </row>
    <row r="156" spans="1:17" x14ac:dyDescent="0.2">
      <c r="A156" s="113"/>
      <c r="B156" s="200"/>
      <c r="C156" s="200"/>
      <c r="D156" s="201"/>
      <c r="E156" s="113"/>
      <c r="F156" s="113"/>
      <c r="G156" s="113"/>
      <c r="H156" s="113"/>
      <c r="I156" s="203"/>
      <c r="J156" s="203"/>
      <c r="K156" s="203"/>
      <c r="L156" s="203"/>
      <c r="M156" s="203"/>
      <c r="N156" s="204"/>
      <c r="O156" s="204"/>
      <c r="P156" s="201"/>
      <c r="Q156" s="201"/>
    </row>
    <row r="157" spans="1:17" x14ac:dyDescent="0.2">
      <c r="A157" s="113"/>
      <c r="B157" s="200"/>
      <c r="C157" s="200"/>
      <c r="D157" s="201"/>
      <c r="E157" s="113"/>
      <c r="F157" s="113"/>
      <c r="G157" s="113"/>
      <c r="H157" s="113"/>
      <c r="I157" s="203"/>
      <c r="J157" s="203"/>
      <c r="K157" s="203"/>
      <c r="L157" s="203"/>
      <c r="M157" s="203"/>
      <c r="N157" s="204"/>
      <c r="O157" s="204"/>
      <c r="P157" s="201"/>
      <c r="Q157" s="201"/>
    </row>
    <row r="158" spans="1:17" x14ac:dyDescent="0.2">
      <c r="A158" s="113"/>
      <c r="B158" s="200"/>
      <c r="C158" s="200"/>
      <c r="D158" s="201"/>
      <c r="E158" s="113"/>
      <c r="F158" s="113"/>
      <c r="G158" s="113"/>
      <c r="H158" s="113"/>
      <c r="I158" s="203"/>
      <c r="J158" s="203"/>
      <c r="K158" s="203"/>
      <c r="L158" s="203"/>
      <c r="M158" s="203"/>
      <c r="N158" s="204"/>
      <c r="O158" s="204"/>
      <c r="P158" s="201"/>
      <c r="Q158" s="201"/>
    </row>
    <row r="159" spans="1:17" x14ac:dyDescent="0.2">
      <c r="A159" s="113"/>
      <c r="B159" s="200"/>
      <c r="C159" s="200"/>
      <c r="D159" s="201"/>
      <c r="E159" s="113"/>
      <c r="F159" s="113"/>
      <c r="G159" s="113"/>
      <c r="H159" s="113"/>
      <c r="I159" s="203"/>
      <c r="J159" s="203"/>
      <c r="K159" s="203"/>
      <c r="L159" s="203"/>
      <c r="M159" s="203"/>
      <c r="N159" s="204"/>
      <c r="O159" s="204"/>
      <c r="P159" s="201"/>
      <c r="Q159" s="201"/>
    </row>
    <row r="160" spans="1:17" x14ac:dyDescent="0.2">
      <c r="A160" s="113"/>
      <c r="B160" s="200"/>
      <c r="C160" s="200"/>
      <c r="D160" s="201"/>
      <c r="E160" s="113"/>
      <c r="F160" s="113"/>
      <c r="G160" s="113"/>
      <c r="H160" s="113"/>
      <c r="I160" s="203"/>
      <c r="J160" s="203"/>
      <c r="K160" s="203"/>
      <c r="L160" s="203"/>
      <c r="M160" s="203"/>
      <c r="N160" s="204"/>
      <c r="O160" s="204"/>
      <c r="P160" s="201"/>
      <c r="Q160" s="201"/>
    </row>
    <row r="161" spans="1:17" x14ac:dyDescent="0.2">
      <c r="A161" s="113"/>
      <c r="B161" s="200"/>
      <c r="C161" s="200"/>
      <c r="D161" s="201"/>
      <c r="E161" s="113"/>
      <c r="F161" s="113"/>
      <c r="G161" s="113"/>
      <c r="H161" s="113"/>
      <c r="I161" s="203"/>
      <c r="J161" s="203"/>
      <c r="K161" s="203"/>
      <c r="L161" s="203"/>
      <c r="M161" s="203"/>
      <c r="N161" s="204"/>
      <c r="O161" s="204"/>
      <c r="P161" s="201"/>
      <c r="Q161" s="201"/>
    </row>
    <row r="162" spans="1:17" x14ac:dyDescent="0.2">
      <c r="A162" s="113"/>
      <c r="B162" s="200"/>
      <c r="C162" s="200"/>
      <c r="D162" s="201"/>
      <c r="E162" s="113"/>
      <c r="F162" s="113"/>
      <c r="G162" s="113"/>
      <c r="H162" s="113"/>
      <c r="I162" s="203"/>
      <c r="J162" s="203"/>
      <c r="K162" s="203"/>
      <c r="L162" s="203"/>
      <c r="M162" s="203"/>
      <c r="N162" s="204"/>
      <c r="O162" s="204"/>
      <c r="P162" s="201"/>
      <c r="Q162" s="201"/>
    </row>
    <row r="163" spans="1:17" x14ac:dyDescent="0.2">
      <c r="A163" s="113"/>
      <c r="B163" s="200"/>
      <c r="C163" s="200"/>
      <c r="D163" s="201"/>
      <c r="E163" s="113"/>
      <c r="F163" s="113"/>
      <c r="G163" s="113"/>
      <c r="H163" s="113"/>
      <c r="I163" s="203"/>
      <c r="J163" s="203"/>
      <c r="K163" s="203"/>
      <c r="L163" s="203"/>
      <c r="M163" s="203"/>
      <c r="N163" s="204"/>
      <c r="O163" s="204"/>
      <c r="P163" s="201"/>
      <c r="Q163" s="201"/>
    </row>
    <row r="164" spans="1:17" x14ac:dyDescent="0.2">
      <c r="A164" s="113"/>
      <c r="B164" s="200"/>
      <c r="C164" s="200"/>
      <c r="D164" s="201"/>
      <c r="E164" s="113"/>
      <c r="F164" s="113"/>
      <c r="G164" s="113"/>
      <c r="H164" s="113"/>
      <c r="I164" s="203"/>
      <c r="J164" s="203"/>
      <c r="K164" s="203"/>
      <c r="L164" s="203"/>
      <c r="M164" s="203"/>
      <c r="N164" s="204"/>
      <c r="O164" s="204"/>
      <c r="P164" s="201"/>
      <c r="Q164" s="201"/>
    </row>
    <row r="165" spans="1:17" x14ac:dyDescent="0.2">
      <c r="A165" s="113"/>
      <c r="B165" s="200"/>
      <c r="C165" s="200"/>
      <c r="D165" s="201"/>
      <c r="E165" s="113"/>
      <c r="F165" s="113"/>
      <c r="G165" s="113"/>
      <c r="H165" s="113"/>
      <c r="I165" s="203"/>
      <c r="J165" s="203"/>
      <c r="K165" s="203"/>
      <c r="L165" s="203"/>
      <c r="M165" s="203"/>
      <c r="N165" s="204"/>
      <c r="O165" s="204"/>
      <c r="P165" s="201"/>
      <c r="Q165" s="201"/>
    </row>
    <row r="166" spans="1:17" x14ac:dyDescent="0.2">
      <c r="A166" s="113"/>
      <c r="B166" s="200"/>
      <c r="C166" s="200"/>
      <c r="D166" s="201"/>
      <c r="E166" s="113"/>
      <c r="F166" s="113"/>
      <c r="G166" s="113"/>
      <c r="H166" s="113"/>
      <c r="I166" s="203"/>
      <c r="J166" s="203"/>
      <c r="K166" s="203"/>
      <c r="L166" s="203"/>
      <c r="M166" s="203"/>
      <c r="N166" s="204"/>
      <c r="O166" s="204"/>
      <c r="P166" s="201"/>
      <c r="Q166" s="201"/>
    </row>
    <row r="167" spans="1:17" x14ac:dyDescent="0.2">
      <c r="A167" s="113"/>
      <c r="B167" s="200"/>
      <c r="C167" s="200"/>
      <c r="D167" s="201"/>
      <c r="E167" s="113"/>
      <c r="F167" s="113"/>
      <c r="G167" s="113"/>
      <c r="H167" s="113"/>
      <c r="I167" s="203"/>
      <c r="J167" s="203"/>
      <c r="K167" s="203"/>
      <c r="L167" s="203"/>
      <c r="M167" s="203"/>
      <c r="N167" s="204"/>
      <c r="O167" s="204"/>
      <c r="P167" s="201"/>
      <c r="Q167" s="201"/>
    </row>
    <row r="168" spans="1:17" x14ac:dyDescent="0.2">
      <c r="A168" s="113"/>
      <c r="B168" s="200"/>
      <c r="C168" s="200"/>
      <c r="D168" s="201"/>
      <c r="E168" s="113"/>
      <c r="F168" s="113"/>
      <c r="G168" s="113"/>
      <c r="H168" s="113"/>
      <c r="I168" s="203"/>
      <c r="J168" s="203"/>
      <c r="K168" s="203"/>
      <c r="L168" s="203"/>
      <c r="M168" s="203"/>
      <c r="N168" s="204"/>
      <c r="O168" s="204"/>
      <c r="P168" s="201"/>
      <c r="Q168" s="201"/>
    </row>
    <row r="169" spans="1:17" x14ac:dyDescent="0.2">
      <c r="A169" s="113"/>
      <c r="B169" s="200"/>
      <c r="C169" s="200"/>
      <c r="D169" s="201"/>
      <c r="E169" s="113"/>
      <c r="F169" s="113"/>
      <c r="G169" s="113"/>
      <c r="H169" s="113"/>
      <c r="I169" s="203"/>
      <c r="J169" s="203"/>
      <c r="K169" s="203"/>
      <c r="L169" s="203"/>
      <c r="M169" s="203"/>
      <c r="N169" s="204"/>
      <c r="O169" s="204"/>
      <c r="P169" s="201"/>
      <c r="Q169" s="201"/>
    </row>
    <row r="170" spans="1:17" x14ac:dyDescent="0.2">
      <c r="A170" s="113"/>
      <c r="B170" s="200"/>
      <c r="C170" s="200"/>
      <c r="D170" s="201"/>
      <c r="E170" s="113"/>
      <c r="F170" s="113"/>
      <c r="G170" s="113"/>
      <c r="H170" s="113"/>
      <c r="I170" s="203"/>
      <c r="J170" s="203"/>
      <c r="K170" s="203"/>
      <c r="L170" s="203"/>
      <c r="M170" s="203"/>
      <c r="N170" s="204"/>
      <c r="O170" s="204"/>
      <c r="P170" s="201"/>
      <c r="Q170" s="201"/>
    </row>
    <row r="171" spans="1:17" x14ac:dyDescent="0.2">
      <c r="A171" s="113"/>
      <c r="B171" s="200"/>
      <c r="C171" s="200"/>
      <c r="D171" s="201"/>
      <c r="E171" s="113"/>
      <c r="F171" s="113"/>
      <c r="G171" s="113"/>
      <c r="H171" s="113"/>
      <c r="I171" s="203"/>
      <c r="J171" s="203"/>
      <c r="K171" s="203"/>
      <c r="L171" s="203"/>
      <c r="M171" s="203"/>
      <c r="N171" s="204"/>
      <c r="O171" s="204"/>
      <c r="P171" s="201"/>
      <c r="Q171" s="201"/>
    </row>
    <row r="172" spans="1:17" x14ac:dyDescent="0.2">
      <c r="A172" s="113"/>
      <c r="B172" s="200"/>
      <c r="C172" s="200"/>
      <c r="D172" s="201"/>
      <c r="E172" s="113"/>
      <c r="F172" s="113"/>
      <c r="G172" s="113"/>
      <c r="H172" s="113"/>
      <c r="I172" s="203"/>
      <c r="J172" s="203"/>
      <c r="K172" s="203"/>
      <c r="L172" s="203"/>
      <c r="M172" s="203"/>
      <c r="N172" s="204"/>
      <c r="O172" s="204"/>
      <c r="P172" s="201"/>
      <c r="Q172" s="201"/>
    </row>
    <row r="173" spans="1:17" x14ac:dyDescent="0.2">
      <c r="A173" s="113"/>
      <c r="B173" s="200"/>
      <c r="C173" s="200"/>
      <c r="D173" s="201"/>
      <c r="E173" s="113"/>
      <c r="F173" s="113"/>
      <c r="G173" s="113"/>
      <c r="H173" s="113"/>
      <c r="I173" s="203"/>
      <c r="J173" s="203"/>
      <c r="K173" s="203"/>
      <c r="L173" s="203"/>
      <c r="M173" s="203"/>
      <c r="N173" s="204"/>
      <c r="O173" s="204"/>
      <c r="P173" s="201"/>
      <c r="Q173" s="201"/>
    </row>
    <row r="174" spans="1:17" x14ac:dyDescent="0.2">
      <c r="A174" s="113"/>
      <c r="B174" s="200"/>
      <c r="C174" s="200"/>
      <c r="D174" s="201"/>
      <c r="E174" s="113"/>
      <c r="F174" s="113"/>
      <c r="G174" s="113"/>
      <c r="H174" s="113"/>
      <c r="I174" s="203"/>
      <c r="J174" s="203"/>
      <c r="K174" s="203"/>
      <c r="L174" s="203"/>
      <c r="M174" s="203"/>
      <c r="N174" s="204"/>
      <c r="O174" s="204"/>
      <c r="P174" s="201"/>
      <c r="Q174" s="201"/>
    </row>
    <row r="175" spans="1:17" x14ac:dyDescent="0.2">
      <c r="A175" s="113"/>
      <c r="B175" s="200"/>
      <c r="C175" s="200"/>
      <c r="D175" s="201"/>
      <c r="E175" s="113"/>
      <c r="F175" s="113"/>
      <c r="G175" s="113"/>
      <c r="H175" s="113"/>
      <c r="I175" s="203"/>
      <c r="J175" s="203"/>
      <c r="K175" s="203"/>
      <c r="L175" s="203"/>
      <c r="M175" s="203"/>
      <c r="N175" s="204"/>
      <c r="O175" s="204"/>
      <c r="P175" s="201"/>
      <c r="Q175" s="201"/>
    </row>
    <row r="176" spans="1:17" x14ac:dyDescent="0.2">
      <c r="A176" s="113"/>
      <c r="B176" s="200"/>
      <c r="C176" s="200"/>
      <c r="D176" s="201"/>
      <c r="E176" s="113"/>
      <c r="F176" s="113"/>
      <c r="G176" s="113"/>
      <c r="H176" s="113"/>
      <c r="I176" s="203"/>
      <c r="J176" s="203"/>
      <c r="K176" s="203"/>
      <c r="L176" s="203"/>
      <c r="M176" s="203"/>
      <c r="N176" s="204"/>
      <c r="O176" s="204"/>
      <c r="P176" s="201"/>
      <c r="Q176" s="201"/>
    </row>
    <row r="177" spans="1:17" x14ac:dyDescent="0.2">
      <c r="A177" s="113"/>
      <c r="B177" s="200"/>
      <c r="C177" s="200"/>
      <c r="D177" s="201"/>
      <c r="E177" s="113"/>
      <c r="F177" s="113"/>
      <c r="G177" s="113"/>
      <c r="H177" s="113"/>
      <c r="I177" s="203"/>
      <c r="J177" s="203"/>
      <c r="K177" s="203"/>
      <c r="L177" s="203"/>
      <c r="M177" s="203"/>
      <c r="N177" s="204"/>
      <c r="O177" s="204"/>
      <c r="P177" s="201"/>
      <c r="Q177" s="201"/>
    </row>
    <row r="178" spans="1:17" x14ac:dyDescent="0.2">
      <c r="A178" s="113"/>
      <c r="B178" s="200"/>
      <c r="C178" s="200"/>
      <c r="D178" s="201"/>
      <c r="E178" s="113"/>
      <c r="F178" s="113"/>
      <c r="G178" s="113"/>
      <c r="H178" s="113"/>
      <c r="I178" s="203"/>
      <c r="J178" s="203"/>
      <c r="K178" s="203"/>
      <c r="L178" s="203"/>
      <c r="M178" s="203"/>
      <c r="N178" s="204"/>
      <c r="O178" s="204"/>
      <c r="P178" s="201"/>
      <c r="Q178" s="201"/>
    </row>
    <row r="179" spans="1:17" x14ac:dyDescent="0.2">
      <c r="A179" s="113"/>
      <c r="B179" s="200"/>
      <c r="C179" s="200"/>
      <c r="D179" s="201"/>
      <c r="E179" s="113"/>
      <c r="F179" s="113"/>
      <c r="G179" s="113"/>
      <c r="H179" s="113"/>
      <c r="I179" s="203"/>
      <c r="J179" s="203"/>
      <c r="K179" s="203"/>
      <c r="L179" s="203"/>
      <c r="M179" s="203"/>
      <c r="N179" s="204"/>
      <c r="O179" s="204"/>
      <c r="P179" s="201"/>
      <c r="Q179" s="201"/>
    </row>
    <row r="180" spans="1:17" x14ac:dyDescent="0.2">
      <c r="A180" s="113"/>
      <c r="B180" s="200"/>
      <c r="C180" s="200"/>
      <c r="D180" s="201"/>
      <c r="E180" s="113"/>
      <c r="F180" s="113"/>
      <c r="G180" s="113"/>
      <c r="H180" s="113"/>
      <c r="I180" s="203"/>
      <c r="J180" s="203"/>
      <c r="K180" s="203"/>
      <c r="L180" s="203"/>
      <c r="M180" s="203"/>
      <c r="N180" s="204"/>
      <c r="O180" s="204"/>
      <c r="P180" s="201"/>
      <c r="Q180" s="201"/>
    </row>
    <row r="181" spans="1:17" x14ac:dyDescent="0.2">
      <c r="A181" s="113"/>
      <c r="B181" s="200"/>
      <c r="C181" s="200"/>
      <c r="D181" s="201"/>
      <c r="E181" s="113"/>
      <c r="F181" s="113"/>
      <c r="G181" s="113"/>
      <c r="H181" s="113"/>
      <c r="I181" s="203"/>
      <c r="J181" s="203"/>
      <c r="K181" s="203"/>
      <c r="L181" s="203"/>
      <c r="M181" s="203"/>
      <c r="N181" s="204"/>
      <c r="O181" s="204"/>
      <c r="P181" s="201"/>
      <c r="Q181" s="201"/>
    </row>
    <row r="182" spans="1:17" x14ac:dyDescent="0.2">
      <c r="A182" s="113"/>
      <c r="B182" s="200"/>
      <c r="C182" s="200"/>
      <c r="D182" s="201"/>
      <c r="E182" s="113"/>
      <c r="F182" s="113"/>
      <c r="G182" s="113"/>
      <c r="H182" s="113"/>
      <c r="I182" s="203"/>
      <c r="J182" s="203"/>
      <c r="K182" s="203"/>
      <c r="L182" s="203"/>
      <c r="M182" s="203"/>
      <c r="N182" s="204"/>
      <c r="O182" s="204"/>
      <c r="P182" s="201"/>
      <c r="Q182" s="201"/>
    </row>
    <row r="183" spans="1:17" x14ac:dyDescent="0.2">
      <c r="A183" s="113"/>
      <c r="B183" s="200"/>
      <c r="C183" s="200"/>
      <c r="D183" s="201"/>
      <c r="E183" s="113"/>
      <c r="F183" s="113"/>
      <c r="G183" s="113"/>
      <c r="H183" s="113"/>
      <c r="I183" s="203"/>
      <c r="J183" s="203"/>
      <c r="K183" s="203"/>
      <c r="L183" s="203"/>
      <c r="M183" s="203"/>
      <c r="N183" s="204"/>
      <c r="O183" s="204"/>
      <c r="P183" s="201"/>
      <c r="Q183" s="201"/>
    </row>
    <row r="184" spans="1:17" x14ac:dyDescent="0.2">
      <c r="A184" s="113"/>
      <c r="B184" s="200"/>
      <c r="C184" s="200"/>
      <c r="D184" s="201"/>
      <c r="E184" s="113"/>
      <c r="F184" s="113"/>
      <c r="G184" s="113"/>
      <c r="H184" s="113"/>
      <c r="I184" s="203"/>
      <c r="J184" s="203"/>
      <c r="K184" s="203"/>
      <c r="L184" s="203"/>
      <c r="M184" s="203"/>
      <c r="N184" s="204"/>
      <c r="O184" s="204"/>
      <c r="P184" s="201"/>
      <c r="Q184" s="201"/>
    </row>
    <row r="185" spans="1:17" x14ac:dyDescent="0.2">
      <c r="A185" s="113"/>
      <c r="B185" s="200"/>
      <c r="C185" s="200"/>
      <c r="D185" s="201"/>
      <c r="E185" s="113"/>
      <c r="F185" s="113"/>
      <c r="G185" s="113"/>
      <c r="H185" s="113"/>
      <c r="I185" s="203"/>
      <c r="J185" s="203"/>
      <c r="K185" s="203"/>
      <c r="L185" s="203"/>
      <c r="M185" s="203"/>
      <c r="N185" s="204"/>
      <c r="O185" s="204"/>
      <c r="P185" s="201"/>
      <c r="Q185" s="201"/>
    </row>
    <row r="186" spans="1:17" x14ac:dyDescent="0.2">
      <c r="A186" s="113"/>
      <c r="B186" s="200"/>
      <c r="C186" s="200"/>
      <c r="D186" s="201"/>
      <c r="E186" s="113"/>
      <c r="F186" s="113"/>
      <c r="G186" s="113"/>
      <c r="H186" s="113"/>
      <c r="I186" s="203"/>
      <c r="J186" s="203"/>
      <c r="K186" s="203"/>
      <c r="L186" s="203"/>
      <c r="M186" s="203"/>
      <c r="N186" s="204"/>
      <c r="O186" s="204"/>
      <c r="P186" s="201"/>
      <c r="Q186" s="201"/>
    </row>
    <row r="187" spans="1:17" x14ac:dyDescent="0.2">
      <c r="A187" s="113"/>
      <c r="B187" s="200"/>
      <c r="C187" s="200"/>
      <c r="D187" s="201"/>
      <c r="E187" s="113"/>
      <c r="F187" s="113"/>
      <c r="G187" s="113"/>
      <c r="H187" s="113"/>
      <c r="I187" s="203"/>
      <c r="J187" s="203"/>
      <c r="K187" s="203"/>
      <c r="L187" s="203"/>
      <c r="M187" s="203"/>
      <c r="N187" s="204"/>
      <c r="O187" s="204"/>
      <c r="P187" s="201"/>
      <c r="Q187" s="201"/>
    </row>
    <row r="188" spans="1:17" x14ac:dyDescent="0.2">
      <c r="A188" s="113"/>
      <c r="B188" s="200"/>
      <c r="C188" s="200"/>
      <c r="D188" s="201"/>
      <c r="E188" s="113"/>
      <c r="F188" s="113"/>
      <c r="G188" s="113"/>
      <c r="H188" s="113"/>
      <c r="I188" s="203"/>
      <c r="J188" s="203"/>
      <c r="K188" s="203"/>
      <c r="L188" s="203"/>
      <c r="M188" s="203"/>
      <c r="N188" s="204"/>
      <c r="O188" s="204"/>
      <c r="P188" s="201"/>
      <c r="Q188" s="201"/>
    </row>
    <row r="189" spans="1:17" x14ac:dyDescent="0.2">
      <c r="A189" s="113"/>
      <c r="B189" s="200"/>
      <c r="C189" s="200"/>
      <c r="D189" s="201"/>
      <c r="E189" s="113"/>
      <c r="F189" s="113"/>
      <c r="G189" s="113"/>
      <c r="H189" s="113"/>
      <c r="I189" s="203"/>
      <c r="J189" s="203"/>
      <c r="K189" s="203"/>
      <c r="L189" s="203"/>
      <c r="M189" s="203"/>
      <c r="N189" s="204"/>
      <c r="O189" s="204"/>
      <c r="P189" s="201"/>
      <c r="Q189" s="201"/>
    </row>
    <row r="190" spans="1:17" x14ac:dyDescent="0.2">
      <c r="A190" s="113"/>
      <c r="B190" s="200"/>
      <c r="C190" s="200"/>
      <c r="D190" s="201"/>
      <c r="E190" s="113"/>
      <c r="F190" s="113"/>
      <c r="G190" s="113"/>
      <c r="H190" s="113"/>
      <c r="I190" s="203"/>
      <c r="J190" s="203"/>
      <c r="K190" s="203"/>
      <c r="L190" s="203"/>
      <c r="M190" s="203"/>
      <c r="N190" s="204"/>
      <c r="O190" s="204"/>
      <c r="P190" s="201"/>
      <c r="Q190" s="201"/>
    </row>
    <row r="191" spans="1:17" x14ac:dyDescent="0.2">
      <c r="A191" s="113"/>
      <c r="B191" s="200"/>
      <c r="C191" s="200"/>
      <c r="D191" s="201"/>
      <c r="E191" s="113"/>
      <c r="F191" s="113"/>
      <c r="G191" s="113"/>
      <c r="H191" s="113"/>
      <c r="I191" s="203"/>
      <c r="J191" s="203"/>
      <c r="K191" s="203"/>
      <c r="L191" s="203"/>
      <c r="M191" s="203"/>
      <c r="N191" s="204"/>
      <c r="O191" s="204"/>
      <c r="P191" s="201"/>
      <c r="Q191" s="201"/>
    </row>
    <row r="192" spans="1:17" x14ac:dyDescent="0.2">
      <c r="A192" s="113"/>
      <c r="B192" s="200"/>
      <c r="C192" s="200"/>
      <c r="D192" s="201"/>
      <c r="E192" s="113"/>
      <c r="F192" s="113"/>
      <c r="G192" s="113"/>
      <c r="H192" s="113"/>
      <c r="I192" s="203"/>
      <c r="J192" s="203"/>
      <c r="K192" s="203"/>
      <c r="L192" s="203"/>
      <c r="M192" s="203"/>
      <c r="N192" s="204"/>
      <c r="O192" s="204"/>
      <c r="P192" s="201"/>
      <c r="Q192" s="201"/>
    </row>
    <row r="193" spans="1:17" x14ac:dyDescent="0.2">
      <c r="A193" s="113"/>
      <c r="B193" s="200"/>
      <c r="C193" s="200"/>
      <c r="D193" s="201"/>
      <c r="E193" s="113"/>
      <c r="F193" s="113"/>
      <c r="G193" s="113"/>
      <c r="H193" s="113"/>
      <c r="I193" s="203"/>
      <c r="J193" s="203"/>
      <c r="K193" s="203"/>
      <c r="L193" s="203"/>
      <c r="M193" s="203"/>
      <c r="N193" s="204"/>
      <c r="O193" s="204"/>
      <c r="P193" s="201"/>
      <c r="Q193" s="201"/>
    </row>
    <row r="194" spans="1:17" x14ac:dyDescent="0.2">
      <c r="A194" s="113"/>
      <c r="B194" s="200"/>
      <c r="C194" s="200"/>
      <c r="D194" s="201"/>
      <c r="E194" s="113"/>
      <c r="F194" s="113"/>
      <c r="G194" s="113"/>
      <c r="H194" s="113"/>
      <c r="I194" s="203"/>
      <c r="J194" s="203"/>
      <c r="K194" s="203"/>
      <c r="L194" s="203"/>
      <c r="M194" s="203"/>
      <c r="N194" s="204"/>
      <c r="O194" s="204"/>
      <c r="P194" s="201"/>
      <c r="Q194" s="201"/>
    </row>
    <row r="195" spans="1:17" x14ac:dyDescent="0.2">
      <c r="A195" s="113"/>
      <c r="B195" s="200"/>
      <c r="C195" s="200"/>
      <c r="D195" s="201"/>
      <c r="E195" s="113"/>
      <c r="F195" s="113"/>
      <c r="G195" s="113"/>
      <c r="H195" s="113"/>
      <c r="I195" s="203"/>
      <c r="J195" s="203"/>
      <c r="K195" s="203"/>
      <c r="L195" s="203"/>
      <c r="M195" s="203"/>
      <c r="N195" s="204"/>
      <c r="O195" s="204"/>
      <c r="P195" s="201"/>
      <c r="Q195" s="201"/>
    </row>
    <row r="196" spans="1:17" x14ac:dyDescent="0.2">
      <c r="A196" s="113"/>
      <c r="B196" s="200"/>
      <c r="C196" s="200"/>
      <c r="D196" s="201"/>
      <c r="E196" s="113"/>
      <c r="F196" s="113"/>
      <c r="G196" s="113"/>
      <c r="H196" s="113"/>
      <c r="I196" s="203"/>
      <c r="J196" s="203"/>
      <c r="K196" s="203"/>
      <c r="L196" s="203"/>
      <c r="M196" s="203"/>
      <c r="N196" s="204"/>
      <c r="O196" s="204"/>
      <c r="P196" s="201"/>
      <c r="Q196" s="201"/>
    </row>
    <row r="197" spans="1:17" x14ac:dyDescent="0.2">
      <c r="A197" s="113"/>
      <c r="B197" s="200"/>
      <c r="C197" s="200"/>
      <c r="D197" s="201"/>
      <c r="E197" s="113"/>
      <c r="F197" s="113"/>
      <c r="G197" s="113"/>
      <c r="H197" s="113"/>
      <c r="I197" s="203"/>
      <c r="J197" s="203"/>
      <c r="K197" s="203"/>
      <c r="L197" s="203"/>
      <c r="M197" s="203"/>
      <c r="N197" s="204"/>
      <c r="O197" s="204"/>
      <c r="P197" s="201"/>
      <c r="Q197" s="201"/>
    </row>
    <row r="198" spans="1:17" x14ac:dyDescent="0.2">
      <c r="A198" s="113"/>
      <c r="B198" s="200"/>
      <c r="C198" s="200"/>
      <c r="D198" s="201"/>
      <c r="E198" s="113"/>
      <c r="F198" s="113"/>
      <c r="G198" s="113"/>
      <c r="H198" s="113"/>
      <c r="I198" s="203"/>
      <c r="J198" s="203"/>
      <c r="K198" s="203"/>
      <c r="L198" s="203"/>
      <c r="M198" s="203"/>
      <c r="N198" s="204"/>
      <c r="O198" s="204"/>
      <c r="P198" s="201"/>
      <c r="Q198" s="201"/>
    </row>
    <row r="199" spans="1:17" x14ac:dyDescent="0.2">
      <c r="A199" s="113"/>
      <c r="B199" s="200"/>
      <c r="C199" s="200"/>
      <c r="D199" s="201"/>
      <c r="E199" s="113"/>
      <c r="F199" s="113"/>
      <c r="G199" s="113"/>
      <c r="H199" s="113"/>
      <c r="I199" s="203"/>
      <c r="J199" s="203"/>
      <c r="K199" s="203"/>
      <c r="L199" s="203"/>
      <c r="M199" s="203"/>
      <c r="N199" s="204"/>
      <c r="O199" s="204"/>
      <c r="P199" s="201"/>
      <c r="Q199" s="201"/>
    </row>
    <row r="200" spans="1:17" x14ac:dyDescent="0.2">
      <c r="A200" s="113"/>
      <c r="B200" s="200"/>
      <c r="C200" s="200"/>
      <c r="D200" s="201"/>
      <c r="E200" s="113"/>
      <c r="F200" s="113"/>
      <c r="G200" s="113"/>
      <c r="H200" s="113"/>
      <c r="I200" s="203"/>
      <c r="J200" s="203"/>
      <c r="K200" s="203"/>
      <c r="L200" s="203"/>
      <c r="M200" s="203"/>
      <c r="N200" s="204"/>
      <c r="O200" s="204"/>
      <c r="P200" s="201"/>
      <c r="Q200" s="201"/>
    </row>
    <row r="201" spans="1:17" x14ac:dyDescent="0.2">
      <c r="A201" s="113"/>
      <c r="B201" s="200"/>
      <c r="C201" s="200"/>
      <c r="D201" s="201"/>
      <c r="E201" s="113"/>
      <c r="F201" s="113"/>
      <c r="G201" s="113"/>
      <c r="H201" s="113"/>
      <c r="I201" s="203"/>
      <c r="J201" s="203"/>
      <c r="K201" s="203"/>
      <c r="L201" s="203"/>
      <c r="M201" s="203"/>
      <c r="N201" s="204"/>
      <c r="O201" s="204"/>
      <c r="P201" s="201"/>
      <c r="Q201" s="201"/>
    </row>
    <row r="202" spans="1:17" x14ac:dyDescent="0.2">
      <c r="A202" s="113"/>
      <c r="B202" s="200"/>
      <c r="C202" s="200"/>
      <c r="D202" s="201"/>
      <c r="E202" s="113"/>
      <c r="F202" s="113"/>
      <c r="G202" s="113"/>
      <c r="H202" s="113"/>
      <c r="I202" s="203"/>
      <c r="J202" s="203"/>
      <c r="K202" s="203"/>
      <c r="L202" s="203"/>
      <c r="M202" s="203"/>
      <c r="N202" s="204"/>
      <c r="O202" s="204"/>
      <c r="P202" s="201"/>
      <c r="Q202" s="201"/>
    </row>
    <row r="203" spans="1:17" x14ac:dyDescent="0.2">
      <c r="A203" s="113"/>
      <c r="B203" s="200"/>
      <c r="C203" s="200"/>
      <c r="D203" s="201"/>
      <c r="E203" s="113"/>
      <c r="F203" s="113"/>
      <c r="G203" s="113"/>
      <c r="H203" s="113"/>
      <c r="I203" s="203"/>
      <c r="J203" s="203"/>
      <c r="K203" s="203"/>
      <c r="L203" s="203"/>
      <c r="M203" s="203"/>
      <c r="N203" s="204"/>
      <c r="O203" s="204"/>
      <c r="P203" s="201"/>
      <c r="Q203" s="201"/>
    </row>
    <row r="204" spans="1:17" x14ac:dyDescent="0.2">
      <c r="A204" s="113"/>
      <c r="B204" s="200"/>
      <c r="C204" s="200"/>
      <c r="D204" s="201"/>
      <c r="E204" s="113"/>
      <c r="F204" s="113"/>
      <c r="G204" s="113"/>
      <c r="H204" s="113"/>
      <c r="I204" s="203"/>
      <c r="J204" s="203"/>
      <c r="K204" s="203"/>
      <c r="L204" s="203"/>
      <c r="M204" s="203"/>
      <c r="N204" s="204"/>
      <c r="O204" s="204"/>
      <c r="P204" s="201"/>
      <c r="Q204" s="201"/>
    </row>
    <row r="205" spans="1:17" x14ac:dyDescent="0.2">
      <c r="A205" s="113"/>
      <c r="B205" s="200"/>
      <c r="C205" s="200"/>
      <c r="D205" s="201"/>
      <c r="E205" s="113"/>
      <c r="F205" s="113"/>
      <c r="G205" s="113"/>
      <c r="H205" s="113"/>
      <c r="I205" s="203"/>
      <c r="J205" s="203"/>
      <c r="K205" s="203"/>
      <c r="L205" s="203"/>
      <c r="M205" s="203"/>
      <c r="N205" s="204"/>
      <c r="O205" s="204"/>
      <c r="P205" s="201"/>
      <c r="Q205" s="201"/>
    </row>
    <row r="206" spans="1:17" x14ac:dyDescent="0.2">
      <c r="A206" s="113"/>
      <c r="B206" s="200"/>
      <c r="C206" s="200"/>
      <c r="D206" s="201"/>
      <c r="E206" s="113"/>
      <c r="F206" s="113"/>
      <c r="G206" s="113"/>
      <c r="H206" s="113"/>
      <c r="I206" s="203"/>
      <c r="J206" s="203"/>
      <c r="K206" s="203"/>
      <c r="L206" s="203"/>
      <c r="M206" s="203"/>
      <c r="N206" s="204"/>
      <c r="O206" s="204"/>
      <c r="P206" s="201"/>
      <c r="Q206" s="201"/>
    </row>
    <row r="207" spans="1:17" x14ac:dyDescent="0.2">
      <c r="A207" s="113"/>
      <c r="B207" s="200"/>
      <c r="C207" s="200"/>
      <c r="D207" s="201"/>
      <c r="E207" s="113"/>
      <c r="F207" s="113"/>
      <c r="G207" s="113"/>
      <c r="H207" s="113"/>
      <c r="I207" s="203"/>
      <c r="J207" s="203"/>
      <c r="K207" s="203"/>
      <c r="L207" s="203"/>
      <c r="M207" s="203"/>
      <c r="N207" s="204"/>
      <c r="O207" s="204"/>
      <c r="P207" s="201"/>
      <c r="Q207" s="201"/>
    </row>
    <row r="208" spans="1:17" x14ac:dyDescent="0.2">
      <c r="A208" s="113"/>
      <c r="B208" s="200"/>
      <c r="C208" s="200"/>
      <c r="D208" s="201"/>
      <c r="E208" s="113"/>
      <c r="F208" s="113"/>
      <c r="G208" s="113"/>
      <c r="H208" s="113"/>
      <c r="I208" s="203"/>
      <c r="J208" s="203"/>
      <c r="K208" s="203"/>
      <c r="L208" s="203"/>
      <c r="M208" s="203"/>
      <c r="N208" s="204"/>
      <c r="O208" s="204"/>
      <c r="P208" s="201"/>
      <c r="Q208" s="201"/>
    </row>
    <row r="209" spans="1:17" x14ac:dyDescent="0.2">
      <c r="A209" s="113"/>
      <c r="B209" s="200"/>
      <c r="C209" s="200"/>
      <c r="D209" s="201"/>
      <c r="E209" s="113"/>
      <c r="F209" s="113"/>
      <c r="G209" s="113"/>
      <c r="H209" s="113"/>
      <c r="I209" s="203"/>
      <c r="J209" s="203"/>
      <c r="K209" s="203"/>
      <c r="L209" s="203"/>
      <c r="M209" s="203"/>
      <c r="N209" s="204"/>
      <c r="O209" s="204"/>
      <c r="P209" s="201"/>
      <c r="Q209" s="201"/>
    </row>
    <row r="210" spans="1:17" x14ac:dyDescent="0.2">
      <c r="A210" s="113"/>
      <c r="B210" s="200"/>
      <c r="C210" s="200"/>
      <c r="D210" s="201"/>
      <c r="E210" s="113"/>
      <c r="F210" s="113"/>
      <c r="G210" s="113"/>
      <c r="H210" s="113"/>
      <c r="I210" s="203"/>
      <c r="J210" s="203"/>
      <c r="K210" s="203"/>
      <c r="L210" s="203"/>
      <c r="M210" s="203"/>
      <c r="N210" s="204"/>
      <c r="O210" s="204"/>
      <c r="P210" s="201"/>
      <c r="Q210" s="201"/>
    </row>
    <row r="211" spans="1:17" x14ac:dyDescent="0.2">
      <c r="A211" s="113"/>
      <c r="B211" s="200"/>
      <c r="C211" s="200"/>
      <c r="D211" s="201"/>
      <c r="E211" s="113"/>
      <c r="F211" s="113"/>
      <c r="G211" s="113"/>
      <c r="H211" s="113"/>
      <c r="I211" s="203"/>
      <c r="J211" s="203"/>
      <c r="K211" s="203"/>
      <c r="L211" s="203"/>
      <c r="M211" s="203"/>
      <c r="N211" s="204"/>
      <c r="O211" s="204"/>
      <c r="P211" s="201"/>
      <c r="Q211" s="201"/>
    </row>
    <row r="212" spans="1:17" x14ac:dyDescent="0.2">
      <c r="A212" s="113"/>
      <c r="B212" s="200"/>
      <c r="C212" s="200"/>
      <c r="D212" s="201"/>
      <c r="E212" s="113"/>
      <c r="F212" s="113"/>
      <c r="G212" s="113"/>
      <c r="H212" s="113"/>
      <c r="I212" s="203"/>
      <c r="J212" s="203"/>
      <c r="K212" s="203"/>
      <c r="L212" s="203"/>
      <c r="M212" s="203"/>
      <c r="N212" s="204"/>
      <c r="O212" s="204"/>
      <c r="P212" s="201"/>
      <c r="Q212" s="201"/>
    </row>
    <row r="213" spans="1:17" x14ac:dyDescent="0.2">
      <c r="A213" s="113"/>
      <c r="B213" s="200"/>
      <c r="C213" s="200"/>
      <c r="D213" s="201"/>
      <c r="E213" s="113"/>
      <c r="F213" s="113"/>
      <c r="G213" s="113"/>
      <c r="H213" s="113"/>
      <c r="I213" s="203"/>
      <c r="J213" s="203"/>
      <c r="K213" s="203"/>
      <c r="L213" s="203"/>
      <c r="M213" s="203"/>
      <c r="N213" s="204"/>
      <c r="O213" s="204"/>
      <c r="P213" s="201"/>
      <c r="Q213" s="201"/>
    </row>
    <row r="214" spans="1:17" x14ac:dyDescent="0.2">
      <c r="A214" s="113"/>
      <c r="B214" s="200"/>
      <c r="C214" s="200"/>
      <c r="D214" s="201"/>
      <c r="E214" s="113"/>
      <c r="F214" s="113"/>
      <c r="G214" s="113"/>
      <c r="H214" s="113"/>
      <c r="I214" s="203"/>
      <c r="J214" s="203"/>
      <c r="K214" s="203"/>
      <c r="L214" s="203"/>
      <c r="M214" s="203"/>
      <c r="N214" s="204"/>
      <c r="O214" s="204"/>
      <c r="P214" s="201"/>
      <c r="Q214" s="201"/>
    </row>
    <row r="215" spans="1:17" x14ac:dyDescent="0.2">
      <c r="A215" s="113"/>
      <c r="B215" s="200"/>
      <c r="C215" s="200"/>
      <c r="D215" s="201"/>
      <c r="E215" s="113"/>
      <c r="F215" s="113"/>
      <c r="G215" s="113"/>
      <c r="H215" s="113"/>
      <c r="I215" s="203"/>
      <c r="J215" s="203"/>
      <c r="K215" s="203"/>
      <c r="L215" s="203"/>
      <c r="M215" s="203"/>
      <c r="N215" s="204"/>
      <c r="O215" s="204"/>
      <c r="P215" s="201"/>
      <c r="Q215" s="201"/>
    </row>
    <row r="216" spans="1:17" x14ac:dyDescent="0.2">
      <c r="A216" s="113"/>
      <c r="B216" s="200"/>
      <c r="C216" s="200"/>
      <c r="D216" s="201"/>
      <c r="E216" s="113"/>
      <c r="F216" s="113"/>
      <c r="G216" s="113"/>
      <c r="H216" s="113"/>
      <c r="I216" s="203"/>
      <c r="J216" s="203"/>
      <c r="K216" s="203"/>
      <c r="L216" s="203"/>
      <c r="M216" s="203"/>
      <c r="N216" s="204"/>
      <c r="O216" s="204"/>
      <c r="P216" s="201"/>
      <c r="Q216" s="201"/>
    </row>
    <row r="217" spans="1:17" x14ac:dyDescent="0.2">
      <c r="A217" s="113"/>
      <c r="B217" s="200"/>
      <c r="C217" s="200"/>
      <c r="D217" s="201"/>
      <c r="E217" s="113"/>
      <c r="F217" s="113"/>
      <c r="G217" s="113"/>
      <c r="H217" s="113"/>
      <c r="I217" s="203"/>
      <c r="J217" s="203"/>
      <c r="K217" s="203"/>
      <c r="L217" s="203"/>
      <c r="M217" s="203"/>
      <c r="N217" s="204"/>
      <c r="O217" s="204"/>
      <c r="P217" s="201"/>
      <c r="Q217" s="201"/>
    </row>
    <row r="218" spans="1:17" x14ac:dyDescent="0.2">
      <c r="A218" s="113"/>
      <c r="B218" s="200"/>
      <c r="C218" s="200"/>
      <c r="D218" s="201"/>
      <c r="E218" s="113"/>
      <c r="F218" s="113"/>
      <c r="G218" s="113"/>
      <c r="H218" s="113"/>
      <c r="I218" s="203"/>
      <c r="J218" s="203"/>
      <c r="K218" s="203"/>
      <c r="L218" s="203"/>
      <c r="M218" s="203"/>
      <c r="N218" s="204"/>
      <c r="O218" s="204"/>
      <c r="P218" s="201"/>
      <c r="Q218" s="201"/>
    </row>
    <row r="219" spans="1:17" x14ac:dyDescent="0.2">
      <c r="A219" s="113"/>
      <c r="B219" s="200"/>
      <c r="C219" s="200"/>
      <c r="D219" s="201"/>
      <c r="E219" s="113"/>
      <c r="F219" s="113"/>
      <c r="G219" s="113"/>
      <c r="H219" s="113"/>
      <c r="I219" s="203"/>
      <c r="J219" s="203"/>
      <c r="K219" s="203"/>
      <c r="L219" s="203"/>
      <c r="M219" s="203"/>
      <c r="N219" s="204"/>
      <c r="O219" s="204"/>
      <c r="P219" s="201"/>
      <c r="Q219" s="201"/>
    </row>
    <row r="220" spans="1:17" x14ac:dyDescent="0.2">
      <c r="A220" s="113"/>
      <c r="B220" s="200"/>
      <c r="C220" s="200"/>
      <c r="D220" s="201"/>
      <c r="E220" s="113"/>
      <c r="F220" s="113"/>
      <c r="G220" s="113"/>
      <c r="H220" s="113"/>
      <c r="I220" s="203"/>
      <c r="J220" s="203"/>
      <c r="K220" s="203"/>
      <c r="L220" s="203"/>
      <c r="M220" s="203"/>
      <c r="N220" s="204"/>
      <c r="O220" s="204"/>
      <c r="P220" s="201"/>
      <c r="Q220" s="201"/>
    </row>
    <row r="221" spans="1:17" x14ac:dyDescent="0.2">
      <c r="A221" s="113"/>
      <c r="B221" s="200"/>
      <c r="C221" s="200"/>
      <c r="D221" s="201"/>
      <c r="E221" s="113"/>
      <c r="F221" s="113"/>
      <c r="G221" s="113"/>
      <c r="H221" s="113"/>
      <c r="I221" s="203"/>
      <c r="J221" s="203"/>
      <c r="K221" s="203"/>
      <c r="L221" s="203"/>
      <c r="M221" s="203"/>
      <c r="N221" s="204"/>
      <c r="O221" s="204"/>
      <c r="P221" s="201"/>
      <c r="Q221" s="201"/>
    </row>
    <row r="222" spans="1:17" x14ac:dyDescent="0.2">
      <c r="A222" s="113"/>
      <c r="B222" s="200"/>
      <c r="C222" s="200"/>
      <c r="D222" s="201"/>
      <c r="E222" s="113"/>
      <c r="F222" s="113"/>
      <c r="G222" s="113"/>
      <c r="H222" s="113"/>
      <c r="I222" s="203"/>
      <c r="J222" s="203"/>
      <c r="K222" s="203"/>
      <c r="L222" s="203"/>
      <c r="M222" s="203"/>
      <c r="N222" s="204"/>
      <c r="O222" s="204"/>
      <c r="P222" s="201"/>
      <c r="Q222" s="201"/>
    </row>
    <row r="223" spans="1:17" x14ac:dyDescent="0.2">
      <c r="A223" s="113"/>
      <c r="B223" s="200"/>
      <c r="C223" s="200"/>
      <c r="D223" s="201"/>
      <c r="E223" s="113"/>
      <c r="F223" s="113"/>
      <c r="G223" s="113"/>
      <c r="H223" s="113"/>
      <c r="I223" s="203"/>
      <c r="J223" s="203"/>
      <c r="K223" s="203"/>
      <c r="L223" s="203"/>
      <c r="M223" s="203"/>
      <c r="N223" s="204"/>
      <c r="O223" s="204"/>
      <c r="P223" s="201"/>
      <c r="Q223" s="201"/>
    </row>
    <row r="224" spans="1:17" x14ac:dyDescent="0.2">
      <c r="A224" s="113"/>
      <c r="B224" s="200"/>
      <c r="C224" s="200"/>
      <c r="D224" s="201"/>
      <c r="E224" s="113"/>
      <c r="F224" s="113"/>
      <c r="G224" s="113"/>
      <c r="H224" s="113"/>
      <c r="I224" s="203"/>
      <c r="J224" s="203"/>
      <c r="K224" s="203"/>
      <c r="L224" s="203"/>
      <c r="M224" s="203"/>
      <c r="N224" s="204"/>
      <c r="O224" s="204"/>
      <c r="P224" s="201"/>
      <c r="Q224" s="201"/>
    </row>
    <row r="225" spans="1:17" x14ac:dyDescent="0.2">
      <c r="A225" s="113"/>
      <c r="B225" s="200"/>
      <c r="C225" s="200"/>
      <c r="D225" s="201"/>
      <c r="E225" s="113"/>
      <c r="F225" s="113"/>
      <c r="G225" s="113"/>
      <c r="H225" s="113"/>
      <c r="I225" s="203"/>
      <c r="J225" s="203"/>
      <c r="K225" s="203"/>
      <c r="L225" s="203"/>
      <c r="M225" s="203"/>
      <c r="N225" s="204"/>
      <c r="O225" s="204"/>
      <c r="P225" s="201"/>
      <c r="Q225" s="201"/>
    </row>
    <row r="226" spans="1:17" x14ac:dyDescent="0.2">
      <c r="A226" s="113"/>
      <c r="B226" s="200"/>
      <c r="C226" s="200"/>
      <c r="D226" s="201"/>
      <c r="E226" s="113"/>
      <c r="F226" s="113"/>
      <c r="G226" s="113"/>
      <c r="H226" s="113"/>
      <c r="I226" s="203"/>
      <c r="J226" s="203"/>
      <c r="K226" s="203"/>
      <c r="L226" s="203"/>
      <c r="M226" s="203"/>
      <c r="N226" s="204"/>
      <c r="O226" s="204"/>
      <c r="P226" s="201"/>
      <c r="Q226" s="201"/>
    </row>
    <row r="227" spans="1:17" x14ac:dyDescent="0.2">
      <c r="A227" s="113"/>
      <c r="B227" s="200"/>
      <c r="C227" s="200"/>
      <c r="D227" s="201"/>
      <c r="E227" s="113"/>
      <c r="F227" s="113"/>
      <c r="G227" s="113"/>
      <c r="H227" s="113"/>
      <c r="I227" s="203"/>
      <c r="J227" s="203"/>
      <c r="K227" s="203"/>
      <c r="L227" s="203"/>
      <c r="M227" s="203"/>
      <c r="N227" s="204"/>
      <c r="O227" s="204"/>
      <c r="P227" s="201"/>
      <c r="Q227" s="201"/>
    </row>
    <row r="228" spans="1:17" x14ac:dyDescent="0.2">
      <c r="A228" s="113"/>
      <c r="B228" s="200"/>
      <c r="C228" s="200"/>
      <c r="D228" s="201"/>
      <c r="E228" s="113"/>
      <c r="F228" s="113"/>
      <c r="G228" s="113"/>
      <c r="H228" s="113"/>
      <c r="I228" s="203"/>
      <c r="J228" s="203"/>
      <c r="K228" s="203"/>
      <c r="L228" s="203"/>
      <c r="M228" s="203"/>
      <c r="N228" s="204"/>
      <c r="O228" s="204"/>
      <c r="P228" s="201"/>
      <c r="Q228" s="201"/>
    </row>
    <row r="229" spans="1:17" x14ac:dyDescent="0.2">
      <c r="A229" s="113"/>
      <c r="B229" s="200"/>
      <c r="C229" s="200"/>
      <c r="D229" s="201"/>
      <c r="E229" s="113"/>
      <c r="F229" s="113"/>
      <c r="G229" s="113"/>
      <c r="H229" s="113"/>
      <c r="I229" s="203"/>
      <c r="J229" s="203"/>
      <c r="K229" s="203"/>
      <c r="L229" s="203"/>
      <c r="M229" s="203"/>
      <c r="N229" s="204"/>
      <c r="O229" s="204"/>
      <c r="P229" s="201"/>
      <c r="Q229" s="201"/>
    </row>
    <row r="230" spans="1:17" x14ac:dyDescent="0.2">
      <c r="A230" s="113"/>
      <c r="B230" s="200"/>
      <c r="C230" s="200"/>
      <c r="D230" s="201"/>
      <c r="E230" s="113"/>
      <c r="F230" s="113"/>
      <c r="G230" s="113"/>
      <c r="H230" s="113"/>
      <c r="I230" s="203"/>
      <c r="J230" s="203"/>
      <c r="K230" s="203"/>
      <c r="L230" s="203"/>
      <c r="M230" s="203"/>
      <c r="N230" s="204"/>
      <c r="O230" s="204"/>
      <c r="P230" s="201"/>
      <c r="Q230" s="201"/>
    </row>
    <row r="231" spans="1:17" x14ac:dyDescent="0.2">
      <c r="A231" s="113"/>
      <c r="B231" s="200"/>
      <c r="C231" s="200"/>
      <c r="D231" s="201"/>
      <c r="E231" s="113"/>
      <c r="F231" s="113"/>
      <c r="G231" s="113"/>
      <c r="H231" s="113"/>
      <c r="I231" s="203"/>
      <c r="J231" s="203"/>
      <c r="K231" s="203"/>
      <c r="L231" s="203"/>
      <c r="M231" s="203"/>
      <c r="N231" s="204"/>
      <c r="O231" s="204"/>
      <c r="P231" s="201"/>
      <c r="Q231" s="201"/>
    </row>
    <row r="232" spans="1:17" x14ac:dyDescent="0.2">
      <c r="A232" s="113"/>
      <c r="B232" s="200"/>
      <c r="C232" s="200"/>
      <c r="D232" s="201"/>
      <c r="E232" s="113"/>
      <c r="F232" s="113"/>
      <c r="G232" s="113"/>
      <c r="H232" s="113"/>
      <c r="I232" s="203"/>
      <c r="J232" s="203"/>
      <c r="K232" s="203"/>
      <c r="L232" s="203"/>
      <c r="M232" s="203"/>
      <c r="N232" s="204"/>
      <c r="O232" s="204"/>
      <c r="P232" s="201"/>
      <c r="Q232" s="201"/>
    </row>
    <row r="233" spans="1:17" x14ac:dyDescent="0.2">
      <c r="A233" s="113"/>
      <c r="B233" s="200"/>
      <c r="C233" s="200"/>
      <c r="D233" s="201"/>
      <c r="E233" s="113"/>
      <c r="F233" s="113"/>
      <c r="G233" s="113"/>
      <c r="H233" s="113"/>
      <c r="I233" s="203"/>
      <c r="J233" s="203"/>
      <c r="K233" s="203"/>
      <c r="L233" s="203"/>
      <c r="M233" s="203"/>
      <c r="N233" s="204"/>
      <c r="O233" s="204"/>
      <c r="P233" s="201"/>
      <c r="Q233" s="201"/>
    </row>
    <row r="234" spans="1:17" x14ac:dyDescent="0.2">
      <c r="A234" s="113"/>
      <c r="B234" s="200"/>
      <c r="C234" s="200"/>
      <c r="D234" s="201"/>
      <c r="E234" s="113"/>
      <c r="F234" s="113"/>
      <c r="G234" s="113"/>
      <c r="H234" s="113"/>
      <c r="I234" s="203"/>
      <c r="J234" s="203"/>
      <c r="K234" s="203"/>
      <c r="L234" s="203"/>
      <c r="M234" s="203"/>
      <c r="N234" s="204"/>
      <c r="O234" s="204"/>
      <c r="P234" s="201"/>
      <c r="Q234" s="201"/>
    </row>
    <row r="235" spans="1:17" x14ac:dyDescent="0.2">
      <c r="A235" s="113"/>
      <c r="B235" s="200"/>
      <c r="C235" s="200"/>
      <c r="D235" s="201"/>
      <c r="E235" s="113"/>
      <c r="F235" s="113"/>
      <c r="G235" s="113"/>
      <c r="H235" s="113"/>
      <c r="I235" s="203"/>
      <c r="J235" s="203"/>
      <c r="K235" s="203"/>
      <c r="L235" s="203"/>
      <c r="M235" s="203"/>
      <c r="N235" s="204"/>
      <c r="O235" s="204"/>
      <c r="P235" s="201"/>
      <c r="Q235" s="201"/>
    </row>
    <row r="236" spans="1:17" x14ac:dyDescent="0.2">
      <c r="A236" s="113"/>
      <c r="B236" s="200"/>
      <c r="C236" s="200"/>
      <c r="D236" s="201"/>
      <c r="E236" s="113"/>
      <c r="F236" s="113"/>
      <c r="G236" s="113"/>
      <c r="H236" s="113"/>
      <c r="I236" s="203"/>
      <c r="J236" s="203"/>
      <c r="K236" s="203"/>
      <c r="L236" s="203"/>
      <c r="M236" s="203"/>
      <c r="N236" s="204"/>
      <c r="O236" s="204"/>
      <c r="P236" s="201"/>
      <c r="Q236" s="201"/>
    </row>
    <row r="237" spans="1:17" x14ac:dyDescent="0.2">
      <c r="A237" s="113"/>
      <c r="B237" s="200"/>
      <c r="C237" s="200"/>
      <c r="D237" s="201"/>
      <c r="E237" s="113"/>
      <c r="F237" s="113"/>
      <c r="G237" s="113"/>
      <c r="H237" s="113"/>
      <c r="I237" s="203"/>
      <c r="J237" s="203"/>
      <c r="K237" s="203"/>
      <c r="L237" s="203"/>
      <c r="M237" s="203"/>
      <c r="N237" s="204"/>
      <c r="O237" s="204"/>
      <c r="P237" s="201"/>
      <c r="Q237" s="201"/>
    </row>
    <row r="238" spans="1:17" x14ac:dyDescent="0.2">
      <c r="A238" s="113"/>
      <c r="B238" s="200"/>
      <c r="C238" s="200"/>
      <c r="D238" s="201"/>
      <c r="E238" s="113"/>
      <c r="F238" s="113"/>
      <c r="G238" s="113"/>
      <c r="H238" s="113"/>
      <c r="I238" s="203"/>
      <c r="J238" s="203"/>
      <c r="K238" s="203"/>
      <c r="L238" s="203"/>
      <c r="M238" s="203"/>
      <c r="N238" s="204"/>
      <c r="O238" s="204"/>
      <c r="P238" s="201"/>
      <c r="Q238" s="201"/>
    </row>
    <row r="239" spans="1:17" x14ac:dyDescent="0.2">
      <c r="A239" s="113"/>
      <c r="B239" s="200"/>
      <c r="C239" s="200"/>
      <c r="D239" s="201"/>
      <c r="E239" s="113"/>
      <c r="F239" s="113"/>
      <c r="G239" s="113"/>
      <c r="H239" s="113"/>
      <c r="I239" s="203"/>
      <c r="J239" s="203"/>
      <c r="K239" s="203"/>
      <c r="L239" s="203"/>
      <c r="M239" s="203"/>
      <c r="N239" s="204"/>
      <c r="O239" s="204"/>
      <c r="P239" s="201"/>
      <c r="Q239" s="201"/>
    </row>
    <row r="240" spans="1:17" x14ac:dyDescent="0.2">
      <c r="A240" s="113"/>
      <c r="B240" s="200"/>
      <c r="C240" s="200"/>
      <c r="D240" s="201"/>
      <c r="E240" s="113"/>
      <c r="F240" s="113"/>
      <c r="G240" s="113"/>
      <c r="H240" s="113"/>
      <c r="I240" s="203"/>
      <c r="J240" s="203"/>
      <c r="K240" s="203"/>
      <c r="L240" s="203"/>
      <c r="M240" s="203"/>
      <c r="N240" s="204"/>
      <c r="O240" s="204"/>
      <c r="P240" s="201"/>
      <c r="Q240" s="201"/>
    </row>
    <row r="241" spans="1:17" x14ac:dyDescent="0.2">
      <c r="A241" s="113"/>
      <c r="B241" s="200"/>
      <c r="C241" s="200"/>
      <c r="D241" s="201"/>
      <c r="E241" s="113"/>
      <c r="F241" s="113"/>
      <c r="G241" s="113"/>
      <c r="H241" s="113"/>
      <c r="I241" s="203"/>
      <c r="J241" s="203"/>
      <c r="K241" s="203"/>
      <c r="L241" s="203"/>
      <c r="M241" s="203"/>
      <c r="N241" s="204"/>
      <c r="O241" s="204"/>
      <c r="P241" s="201"/>
      <c r="Q241" s="201"/>
    </row>
    <row r="242" spans="1:17" x14ac:dyDescent="0.2">
      <c r="A242" s="113"/>
      <c r="B242" s="200"/>
      <c r="C242" s="200"/>
      <c r="D242" s="201"/>
      <c r="E242" s="113"/>
      <c r="F242" s="113"/>
      <c r="G242" s="113"/>
      <c r="H242" s="113"/>
      <c r="I242" s="203"/>
      <c r="J242" s="203"/>
      <c r="K242" s="203"/>
      <c r="L242" s="203"/>
      <c r="M242" s="203"/>
      <c r="N242" s="204"/>
      <c r="O242" s="204"/>
      <c r="P242" s="201"/>
      <c r="Q242" s="201"/>
    </row>
    <row r="243" spans="1:17" x14ac:dyDescent="0.2">
      <c r="A243" s="113"/>
      <c r="B243" s="200"/>
      <c r="C243" s="200"/>
      <c r="D243" s="201"/>
      <c r="E243" s="113"/>
      <c r="F243" s="113"/>
      <c r="G243" s="113"/>
      <c r="H243" s="113"/>
      <c r="I243" s="203"/>
      <c r="J243" s="203"/>
      <c r="K243" s="203"/>
      <c r="L243" s="203"/>
      <c r="M243" s="203"/>
      <c r="N243" s="204"/>
      <c r="O243" s="204"/>
      <c r="P243" s="201"/>
      <c r="Q243" s="201"/>
    </row>
    <row r="244" spans="1:17" x14ac:dyDescent="0.2">
      <c r="A244" s="113"/>
      <c r="B244" s="200"/>
      <c r="C244" s="200"/>
      <c r="D244" s="201"/>
      <c r="E244" s="113"/>
      <c r="F244" s="113"/>
      <c r="G244" s="113"/>
      <c r="H244" s="113"/>
      <c r="I244" s="203"/>
      <c r="J244" s="203"/>
      <c r="K244" s="203"/>
      <c r="L244" s="203"/>
      <c r="M244" s="203"/>
      <c r="N244" s="204"/>
      <c r="O244" s="204"/>
      <c r="P244" s="201"/>
      <c r="Q244" s="201"/>
    </row>
    <row r="245" spans="1:17" x14ac:dyDescent="0.2">
      <c r="A245" s="113"/>
      <c r="B245" s="200"/>
      <c r="C245" s="200"/>
      <c r="D245" s="201"/>
      <c r="E245" s="113"/>
      <c r="F245" s="113"/>
      <c r="G245" s="113"/>
      <c r="H245" s="113"/>
      <c r="I245" s="203"/>
      <c r="J245" s="203"/>
      <c r="K245" s="203"/>
      <c r="L245" s="203"/>
      <c r="M245" s="203"/>
      <c r="N245" s="204"/>
      <c r="O245" s="204"/>
      <c r="P245" s="201"/>
      <c r="Q245" s="201"/>
    </row>
    <row r="246" spans="1:17" x14ac:dyDescent="0.2">
      <c r="A246" s="113"/>
      <c r="B246" s="200"/>
      <c r="C246" s="200"/>
      <c r="D246" s="201"/>
      <c r="E246" s="113"/>
      <c r="F246" s="113"/>
      <c r="G246" s="113"/>
      <c r="H246" s="113"/>
      <c r="I246" s="203"/>
      <c r="J246" s="203"/>
      <c r="K246" s="203"/>
      <c r="L246" s="203"/>
      <c r="M246" s="203"/>
      <c r="N246" s="204"/>
      <c r="O246" s="204"/>
      <c r="P246" s="201"/>
      <c r="Q246" s="201"/>
    </row>
    <row r="247" spans="1:17" x14ac:dyDescent="0.2">
      <c r="A247" s="113"/>
      <c r="B247" s="200"/>
      <c r="C247" s="200"/>
      <c r="D247" s="201"/>
      <c r="E247" s="113"/>
      <c r="F247" s="113"/>
      <c r="G247" s="113"/>
      <c r="H247" s="113"/>
      <c r="I247" s="203"/>
      <c r="J247" s="203"/>
      <c r="K247" s="203"/>
      <c r="L247" s="203"/>
      <c r="M247" s="203"/>
      <c r="N247" s="204"/>
      <c r="O247" s="204"/>
      <c r="P247" s="201"/>
      <c r="Q247" s="201"/>
    </row>
    <row r="248" spans="1:17" x14ac:dyDescent="0.2">
      <c r="A248" s="113"/>
      <c r="B248" s="200"/>
      <c r="C248" s="200"/>
      <c r="D248" s="201"/>
      <c r="E248" s="113"/>
      <c r="F248" s="113"/>
      <c r="G248" s="113"/>
      <c r="H248" s="113"/>
      <c r="I248" s="203"/>
      <c r="J248" s="203"/>
      <c r="K248" s="203"/>
      <c r="L248" s="203"/>
      <c r="M248" s="203"/>
      <c r="N248" s="204"/>
      <c r="O248" s="204"/>
      <c r="P248" s="201"/>
      <c r="Q248" s="201"/>
    </row>
    <row r="249" spans="1:17" x14ac:dyDescent="0.2">
      <c r="A249" s="113"/>
      <c r="B249" s="200"/>
      <c r="C249" s="200"/>
      <c r="D249" s="201"/>
      <c r="E249" s="113"/>
      <c r="F249" s="113"/>
      <c r="G249" s="113"/>
      <c r="H249" s="113"/>
      <c r="I249" s="203"/>
      <c r="J249" s="203"/>
      <c r="K249" s="203"/>
      <c r="L249" s="203"/>
      <c r="M249" s="203"/>
      <c r="N249" s="204"/>
      <c r="O249" s="204"/>
      <c r="P249" s="201"/>
      <c r="Q249" s="201"/>
    </row>
    <row r="250" spans="1:17" x14ac:dyDescent="0.2">
      <c r="A250" s="113"/>
      <c r="B250" s="200"/>
      <c r="C250" s="200"/>
      <c r="D250" s="201"/>
      <c r="E250" s="113"/>
      <c r="F250" s="113"/>
      <c r="G250" s="113"/>
      <c r="H250" s="113"/>
      <c r="I250" s="203"/>
      <c r="J250" s="203"/>
      <c r="K250" s="203"/>
      <c r="L250" s="203"/>
      <c r="M250" s="203"/>
      <c r="N250" s="204"/>
      <c r="O250" s="204"/>
      <c r="P250" s="201"/>
      <c r="Q250" s="201"/>
    </row>
    <row r="251" spans="1:17" x14ac:dyDescent="0.2">
      <c r="A251" s="113"/>
      <c r="B251" s="200"/>
      <c r="C251" s="200"/>
      <c r="D251" s="201"/>
      <c r="E251" s="113"/>
      <c r="F251" s="113"/>
      <c r="G251" s="113"/>
      <c r="H251" s="113"/>
      <c r="I251" s="203"/>
      <c r="J251" s="203"/>
      <c r="K251" s="203"/>
      <c r="L251" s="203"/>
      <c r="M251" s="203"/>
      <c r="N251" s="204"/>
      <c r="O251" s="204"/>
      <c r="P251" s="201"/>
      <c r="Q251" s="201"/>
    </row>
    <row r="252" spans="1:17" x14ac:dyDescent="0.2">
      <c r="A252" s="113"/>
      <c r="B252" s="200"/>
      <c r="C252" s="200"/>
      <c r="D252" s="201"/>
      <c r="E252" s="113"/>
      <c r="F252" s="113"/>
      <c r="G252" s="113"/>
      <c r="H252" s="113"/>
      <c r="I252" s="203"/>
      <c r="J252" s="203"/>
      <c r="K252" s="203"/>
      <c r="L252" s="203"/>
      <c r="M252" s="203"/>
      <c r="N252" s="204"/>
      <c r="O252" s="204"/>
      <c r="P252" s="201"/>
      <c r="Q252" s="201"/>
    </row>
    <row r="253" spans="1:17" x14ac:dyDescent="0.2">
      <c r="A253" s="113"/>
      <c r="B253" s="200"/>
      <c r="C253" s="200"/>
      <c r="D253" s="201"/>
      <c r="E253" s="113"/>
      <c r="F253" s="113"/>
      <c r="G253" s="113"/>
      <c r="H253" s="113"/>
      <c r="I253" s="203"/>
      <c r="J253" s="203"/>
      <c r="K253" s="203"/>
      <c r="L253" s="203"/>
      <c r="M253" s="203"/>
      <c r="N253" s="204"/>
      <c r="O253" s="204"/>
      <c r="P253" s="201"/>
      <c r="Q253" s="201"/>
    </row>
    <row r="254" spans="1:17" x14ac:dyDescent="0.2">
      <c r="A254" s="113"/>
      <c r="B254" s="200"/>
      <c r="C254" s="200"/>
      <c r="D254" s="201"/>
      <c r="E254" s="113"/>
      <c r="F254" s="113"/>
      <c r="G254" s="113"/>
      <c r="H254" s="113"/>
      <c r="I254" s="203"/>
      <c r="J254" s="203"/>
      <c r="K254" s="203"/>
      <c r="L254" s="203"/>
      <c r="M254" s="203"/>
      <c r="N254" s="204"/>
      <c r="O254" s="204"/>
      <c r="P254" s="201"/>
      <c r="Q254" s="201"/>
    </row>
    <row r="255" spans="1:17" x14ac:dyDescent="0.2">
      <c r="A255" s="113"/>
      <c r="B255" s="200"/>
      <c r="C255" s="200"/>
      <c r="D255" s="201"/>
      <c r="E255" s="113"/>
      <c r="F255" s="113"/>
      <c r="G255" s="113"/>
      <c r="H255" s="113"/>
      <c r="I255" s="203"/>
      <c r="J255" s="203"/>
      <c r="K255" s="203"/>
      <c r="L255" s="203"/>
      <c r="M255" s="203"/>
      <c r="N255" s="204"/>
      <c r="O255" s="204"/>
      <c r="P255" s="201"/>
      <c r="Q255" s="201"/>
    </row>
    <row r="256" spans="1:17" x14ac:dyDescent="0.2">
      <c r="A256" s="113"/>
      <c r="B256" s="200"/>
      <c r="C256" s="200"/>
      <c r="D256" s="201"/>
      <c r="E256" s="113"/>
      <c r="F256" s="113"/>
      <c r="G256" s="113"/>
      <c r="H256" s="113"/>
      <c r="I256" s="203"/>
      <c r="J256" s="203"/>
      <c r="K256" s="203"/>
      <c r="L256" s="203"/>
      <c r="M256" s="203"/>
      <c r="N256" s="204"/>
      <c r="O256" s="204"/>
      <c r="P256" s="201"/>
      <c r="Q256" s="201"/>
    </row>
    <row r="257" spans="1:17" x14ac:dyDescent="0.2">
      <c r="A257" s="113"/>
      <c r="B257" s="200"/>
      <c r="C257" s="200"/>
      <c r="D257" s="201"/>
      <c r="E257" s="113"/>
      <c r="F257" s="113"/>
      <c r="G257" s="113"/>
      <c r="H257" s="113"/>
      <c r="I257" s="203"/>
      <c r="J257" s="203"/>
      <c r="K257" s="203"/>
      <c r="L257" s="203"/>
      <c r="M257" s="203"/>
      <c r="N257" s="204"/>
      <c r="O257" s="204"/>
      <c r="P257" s="201"/>
      <c r="Q257" s="201"/>
    </row>
    <row r="258" spans="1:17" x14ac:dyDescent="0.2">
      <c r="A258" s="113"/>
      <c r="B258" s="200"/>
      <c r="C258" s="200"/>
      <c r="D258" s="201"/>
      <c r="E258" s="113"/>
      <c r="F258" s="113"/>
      <c r="G258" s="113"/>
      <c r="H258" s="113"/>
      <c r="I258" s="203"/>
      <c r="J258" s="203"/>
      <c r="K258" s="203"/>
      <c r="L258" s="203"/>
      <c r="M258" s="203"/>
      <c r="N258" s="204"/>
      <c r="O258" s="204"/>
      <c r="P258" s="201"/>
      <c r="Q258" s="201"/>
    </row>
    <row r="259" spans="1:17" x14ac:dyDescent="0.2">
      <c r="A259" s="113"/>
      <c r="B259" s="200"/>
      <c r="C259" s="200"/>
      <c r="D259" s="201"/>
      <c r="E259" s="113"/>
      <c r="F259" s="113"/>
      <c r="G259" s="113"/>
      <c r="H259" s="113"/>
      <c r="I259" s="203"/>
      <c r="J259" s="203"/>
      <c r="K259" s="203"/>
      <c r="L259" s="203"/>
      <c r="M259" s="203"/>
      <c r="N259" s="204"/>
      <c r="O259" s="204"/>
      <c r="P259" s="201"/>
      <c r="Q259" s="201"/>
    </row>
    <row r="260" spans="1:17" x14ac:dyDescent="0.2">
      <c r="A260" s="113"/>
      <c r="B260" s="200"/>
      <c r="C260" s="200"/>
      <c r="D260" s="201"/>
      <c r="E260" s="113"/>
      <c r="F260" s="113"/>
      <c r="G260" s="113"/>
      <c r="H260" s="113"/>
      <c r="I260" s="203"/>
      <c r="J260" s="203"/>
      <c r="K260" s="203"/>
      <c r="L260" s="203"/>
      <c r="M260" s="203"/>
      <c r="N260" s="204"/>
      <c r="O260" s="204"/>
      <c r="P260" s="201"/>
      <c r="Q260" s="201"/>
    </row>
    <row r="261" spans="1:17" x14ac:dyDescent="0.2">
      <c r="A261" s="113"/>
      <c r="B261" s="200"/>
      <c r="C261" s="200"/>
      <c r="D261" s="201"/>
      <c r="E261" s="113"/>
      <c r="F261" s="113"/>
      <c r="G261" s="113"/>
      <c r="H261" s="113"/>
      <c r="I261" s="203"/>
      <c r="J261" s="203"/>
      <c r="K261" s="203"/>
      <c r="L261" s="203"/>
      <c r="M261" s="203"/>
      <c r="N261" s="204"/>
      <c r="O261" s="204"/>
      <c r="P261" s="201"/>
      <c r="Q261" s="201"/>
    </row>
    <row r="262" spans="1:17" x14ac:dyDescent="0.2">
      <c r="A262" s="113"/>
      <c r="B262" s="200"/>
      <c r="C262" s="200"/>
      <c r="D262" s="201"/>
      <c r="E262" s="113"/>
      <c r="F262" s="113"/>
      <c r="G262" s="113"/>
      <c r="H262" s="113"/>
      <c r="I262" s="203"/>
      <c r="J262" s="203"/>
      <c r="K262" s="203"/>
      <c r="L262" s="203"/>
      <c r="M262" s="203"/>
      <c r="N262" s="204"/>
      <c r="O262" s="204"/>
      <c r="P262" s="201"/>
      <c r="Q262" s="201"/>
    </row>
    <row r="263" spans="1:17" x14ac:dyDescent="0.2">
      <c r="A263" s="113"/>
      <c r="B263" s="200"/>
      <c r="C263" s="200"/>
      <c r="D263" s="201"/>
      <c r="E263" s="113"/>
      <c r="F263" s="113"/>
      <c r="G263" s="113"/>
      <c r="H263" s="113"/>
      <c r="I263" s="203"/>
      <c r="J263" s="203"/>
      <c r="K263" s="203"/>
      <c r="L263" s="203"/>
      <c r="M263" s="203"/>
      <c r="N263" s="204"/>
      <c r="O263" s="204"/>
      <c r="P263" s="201"/>
      <c r="Q263" s="201"/>
    </row>
    <row r="264" spans="1:17" x14ac:dyDescent="0.2">
      <c r="A264" s="113"/>
      <c r="B264" s="200"/>
      <c r="C264" s="200"/>
      <c r="D264" s="201"/>
      <c r="E264" s="113"/>
      <c r="F264" s="113"/>
      <c r="G264" s="113"/>
      <c r="H264" s="113"/>
      <c r="I264" s="203"/>
      <c r="J264" s="203"/>
      <c r="K264" s="203"/>
      <c r="L264" s="203"/>
      <c r="M264" s="203"/>
      <c r="N264" s="204"/>
      <c r="O264" s="204"/>
      <c r="P264" s="201"/>
      <c r="Q264" s="201"/>
    </row>
    <row r="265" spans="1:17" x14ac:dyDescent="0.2">
      <c r="A265" s="113"/>
      <c r="B265" s="200"/>
      <c r="C265" s="200"/>
      <c r="D265" s="201"/>
      <c r="E265" s="113"/>
      <c r="F265" s="113"/>
      <c r="G265" s="113"/>
      <c r="H265" s="113"/>
      <c r="I265" s="203"/>
      <c r="J265" s="203"/>
      <c r="K265" s="203"/>
      <c r="L265" s="203"/>
      <c r="M265" s="203"/>
      <c r="N265" s="204"/>
      <c r="O265" s="204"/>
      <c r="P265" s="201"/>
      <c r="Q265" s="201"/>
    </row>
    <row r="266" spans="1:17" x14ac:dyDescent="0.2">
      <c r="A266" s="113"/>
      <c r="B266" s="200"/>
      <c r="C266" s="200"/>
      <c r="D266" s="201"/>
      <c r="E266" s="113"/>
      <c r="F266" s="113"/>
      <c r="G266" s="113"/>
      <c r="H266" s="113"/>
      <c r="I266" s="203"/>
      <c r="J266" s="203"/>
      <c r="K266" s="203"/>
      <c r="L266" s="203"/>
      <c r="M266" s="203"/>
      <c r="N266" s="204"/>
      <c r="O266" s="204"/>
      <c r="P266" s="201"/>
      <c r="Q266" s="201"/>
    </row>
    <row r="267" spans="1:17" x14ac:dyDescent="0.2">
      <c r="A267" s="113"/>
      <c r="B267" s="200"/>
      <c r="C267" s="200"/>
      <c r="D267" s="201"/>
      <c r="E267" s="113"/>
      <c r="F267" s="113"/>
      <c r="G267" s="113"/>
      <c r="H267" s="113"/>
      <c r="I267" s="203"/>
      <c r="J267" s="203"/>
      <c r="K267" s="203"/>
      <c r="L267" s="203"/>
      <c r="M267" s="203"/>
      <c r="N267" s="204"/>
      <c r="O267" s="204"/>
      <c r="P267" s="201"/>
      <c r="Q267" s="201"/>
    </row>
    <row r="268" spans="1:17" x14ac:dyDescent="0.2">
      <c r="A268" s="113"/>
      <c r="B268" s="200"/>
      <c r="C268" s="200"/>
      <c r="D268" s="201"/>
      <c r="E268" s="113"/>
      <c r="F268" s="113"/>
      <c r="G268" s="113"/>
      <c r="H268" s="113"/>
      <c r="I268" s="203"/>
      <c r="J268" s="203"/>
      <c r="K268" s="203"/>
      <c r="L268" s="203"/>
      <c r="M268" s="203"/>
      <c r="N268" s="204"/>
      <c r="O268" s="204"/>
      <c r="P268" s="201"/>
      <c r="Q268" s="201"/>
    </row>
    <row r="269" spans="1:17" x14ac:dyDescent="0.2">
      <c r="A269" s="113"/>
      <c r="B269" s="200"/>
      <c r="C269" s="200"/>
      <c r="D269" s="201"/>
      <c r="E269" s="113"/>
      <c r="F269" s="113"/>
      <c r="G269" s="113"/>
      <c r="H269" s="113"/>
      <c r="I269" s="203"/>
      <c r="J269" s="203"/>
      <c r="K269" s="203"/>
      <c r="L269" s="203"/>
      <c r="M269" s="203"/>
      <c r="N269" s="204"/>
      <c r="O269" s="204"/>
      <c r="P269" s="201"/>
      <c r="Q269" s="201"/>
    </row>
    <row r="270" spans="1:17" x14ac:dyDescent="0.2">
      <c r="A270" s="113"/>
      <c r="B270" s="200"/>
      <c r="C270" s="200"/>
      <c r="D270" s="201"/>
      <c r="E270" s="113"/>
      <c r="F270" s="113"/>
      <c r="G270" s="113"/>
      <c r="H270" s="113"/>
      <c r="I270" s="203"/>
      <c r="J270" s="203"/>
      <c r="K270" s="203"/>
      <c r="L270" s="203"/>
      <c r="M270" s="203"/>
      <c r="N270" s="204"/>
      <c r="O270" s="204"/>
      <c r="P270" s="201"/>
      <c r="Q270" s="201"/>
    </row>
    <row r="271" spans="1:17" x14ac:dyDescent="0.2">
      <c r="A271" s="113"/>
      <c r="B271" s="200"/>
      <c r="C271" s="200"/>
      <c r="D271" s="201"/>
      <c r="E271" s="113"/>
      <c r="F271" s="113"/>
      <c r="G271" s="113"/>
      <c r="H271" s="113"/>
      <c r="I271" s="203"/>
      <c r="J271" s="203"/>
      <c r="K271" s="203"/>
      <c r="L271" s="203"/>
      <c r="M271" s="203"/>
      <c r="N271" s="204"/>
      <c r="O271" s="204"/>
      <c r="P271" s="201"/>
      <c r="Q271" s="201"/>
    </row>
    <row r="272" spans="1:17" x14ac:dyDescent="0.2">
      <c r="A272" s="113"/>
      <c r="B272" s="200"/>
      <c r="C272" s="200"/>
      <c r="D272" s="201"/>
      <c r="E272" s="113"/>
      <c r="F272" s="113"/>
      <c r="G272" s="113"/>
      <c r="H272" s="113"/>
      <c r="I272" s="203"/>
      <c r="J272" s="203"/>
      <c r="K272" s="203"/>
      <c r="L272" s="203"/>
      <c r="M272" s="203"/>
      <c r="N272" s="204"/>
      <c r="O272" s="204"/>
      <c r="P272" s="201"/>
      <c r="Q272" s="201"/>
    </row>
    <row r="273" spans="1:17" x14ac:dyDescent="0.2">
      <c r="A273" s="113"/>
      <c r="B273" s="200"/>
      <c r="C273" s="200"/>
      <c r="D273" s="201"/>
      <c r="E273" s="113"/>
      <c r="F273" s="113"/>
      <c r="G273" s="113"/>
      <c r="H273" s="113"/>
      <c r="I273" s="203"/>
      <c r="J273" s="203"/>
      <c r="K273" s="203"/>
      <c r="L273" s="203"/>
      <c r="M273" s="203"/>
      <c r="N273" s="204"/>
      <c r="O273" s="204"/>
      <c r="P273" s="201"/>
      <c r="Q273" s="201"/>
    </row>
    <row r="274" spans="1:17" x14ac:dyDescent="0.2">
      <c r="A274" s="113"/>
      <c r="B274" s="200"/>
      <c r="C274" s="200"/>
      <c r="D274" s="201"/>
      <c r="E274" s="113"/>
      <c r="F274" s="113"/>
      <c r="G274" s="113"/>
      <c r="H274" s="113"/>
      <c r="I274" s="203"/>
      <c r="J274" s="203"/>
      <c r="K274" s="203"/>
      <c r="L274" s="203"/>
      <c r="M274" s="203"/>
      <c r="N274" s="204"/>
      <c r="O274" s="204"/>
      <c r="P274" s="201"/>
      <c r="Q274" s="201"/>
    </row>
    <row r="275" spans="1:17" x14ac:dyDescent="0.2">
      <c r="A275" s="113"/>
      <c r="B275" s="200"/>
      <c r="C275" s="200"/>
      <c r="D275" s="201"/>
      <c r="E275" s="113"/>
      <c r="F275" s="113"/>
      <c r="G275" s="113"/>
      <c r="H275" s="113"/>
      <c r="I275" s="203"/>
      <c r="J275" s="203"/>
      <c r="K275" s="203"/>
      <c r="L275" s="203"/>
      <c r="M275" s="203"/>
      <c r="N275" s="204"/>
      <c r="O275" s="204"/>
      <c r="P275" s="201"/>
      <c r="Q275" s="201"/>
    </row>
    <row r="276" spans="1:17" x14ac:dyDescent="0.2">
      <c r="A276" s="113"/>
      <c r="B276" s="200"/>
      <c r="C276" s="200"/>
      <c r="D276" s="201"/>
      <c r="E276" s="113"/>
      <c r="F276" s="113"/>
      <c r="G276" s="113"/>
      <c r="H276" s="113"/>
      <c r="I276" s="203"/>
      <c r="J276" s="203"/>
      <c r="K276" s="203"/>
      <c r="L276" s="203"/>
      <c r="M276" s="203"/>
      <c r="N276" s="204"/>
      <c r="O276" s="204"/>
      <c r="P276" s="201"/>
      <c r="Q276" s="201"/>
    </row>
    <row r="277" spans="1:17" x14ac:dyDescent="0.2">
      <c r="A277" s="113"/>
      <c r="B277" s="200"/>
      <c r="C277" s="200"/>
      <c r="D277" s="201"/>
      <c r="E277" s="113"/>
      <c r="F277" s="113"/>
      <c r="G277" s="113"/>
      <c r="H277" s="113"/>
      <c r="I277" s="203"/>
      <c r="J277" s="203"/>
      <c r="K277" s="203"/>
      <c r="L277" s="203"/>
      <c r="M277" s="203"/>
      <c r="N277" s="204"/>
      <c r="O277" s="204"/>
      <c r="P277" s="201"/>
      <c r="Q277" s="201"/>
    </row>
    <row r="278" spans="1:17" x14ac:dyDescent="0.2">
      <c r="A278" s="113"/>
      <c r="B278" s="200"/>
      <c r="C278" s="200"/>
      <c r="D278" s="201"/>
      <c r="E278" s="113"/>
      <c r="F278" s="113"/>
      <c r="G278" s="113"/>
      <c r="H278" s="113"/>
      <c r="I278" s="203"/>
      <c r="J278" s="203"/>
      <c r="K278" s="203"/>
      <c r="L278" s="203"/>
      <c r="M278" s="203"/>
      <c r="N278" s="204"/>
      <c r="O278" s="204"/>
      <c r="P278" s="201"/>
      <c r="Q278" s="201"/>
    </row>
    <row r="279" spans="1:17" x14ac:dyDescent="0.2">
      <c r="A279" s="113"/>
      <c r="B279" s="200"/>
      <c r="C279" s="200"/>
      <c r="D279" s="201"/>
      <c r="E279" s="113"/>
      <c r="F279" s="113"/>
      <c r="G279" s="113"/>
      <c r="H279" s="113"/>
      <c r="I279" s="203"/>
      <c r="J279" s="203"/>
      <c r="K279" s="203"/>
      <c r="L279" s="203"/>
      <c r="M279" s="203"/>
      <c r="N279" s="204"/>
      <c r="O279" s="204"/>
      <c r="P279" s="201"/>
      <c r="Q279" s="201"/>
    </row>
    <row r="280" spans="1:17" x14ac:dyDescent="0.2">
      <c r="A280" s="113"/>
      <c r="B280" s="200"/>
      <c r="C280" s="200"/>
      <c r="D280" s="201"/>
      <c r="E280" s="113"/>
      <c r="F280" s="113"/>
      <c r="G280" s="113"/>
      <c r="H280" s="113"/>
      <c r="I280" s="203"/>
      <c r="J280" s="203"/>
      <c r="K280" s="203"/>
      <c r="L280" s="203"/>
      <c r="M280" s="203"/>
      <c r="N280" s="204"/>
      <c r="O280" s="204"/>
      <c r="P280" s="201"/>
      <c r="Q280" s="201"/>
    </row>
    <row r="281" spans="1:17" x14ac:dyDescent="0.2">
      <c r="A281" s="113"/>
      <c r="B281" s="200"/>
      <c r="C281" s="200"/>
      <c r="D281" s="201"/>
      <c r="E281" s="113"/>
      <c r="F281" s="113"/>
      <c r="G281" s="113"/>
      <c r="H281" s="113"/>
      <c r="I281" s="203"/>
      <c r="J281" s="203"/>
      <c r="K281" s="203"/>
      <c r="L281" s="203"/>
      <c r="M281" s="203"/>
      <c r="N281" s="204"/>
      <c r="O281" s="204"/>
      <c r="P281" s="201"/>
      <c r="Q281" s="201"/>
    </row>
    <row r="282" spans="1:17" x14ac:dyDescent="0.2">
      <c r="A282" s="113"/>
      <c r="B282" s="200"/>
      <c r="C282" s="200"/>
      <c r="D282" s="201"/>
      <c r="E282" s="113"/>
      <c r="F282" s="113"/>
      <c r="G282" s="113"/>
      <c r="H282" s="113"/>
      <c r="I282" s="203"/>
      <c r="J282" s="203"/>
      <c r="K282" s="203"/>
      <c r="L282" s="203"/>
      <c r="M282" s="203"/>
      <c r="N282" s="204"/>
      <c r="O282" s="204"/>
      <c r="P282" s="201"/>
      <c r="Q282" s="201"/>
    </row>
    <row r="283" spans="1:17" x14ac:dyDescent="0.2">
      <c r="A283" s="113"/>
      <c r="B283" s="200"/>
      <c r="C283" s="200"/>
      <c r="D283" s="201"/>
      <c r="E283" s="113"/>
      <c r="F283" s="113"/>
      <c r="G283" s="113"/>
      <c r="H283" s="113"/>
      <c r="I283" s="203"/>
      <c r="J283" s="203"/>
      <c r="K283" s="203"/>
      <c r="L283" s="203"/>
      <c r="M283" s="203"/>
      <c r="N283" s="204"/>
      <c r="O283" s="204"/>
      <c r="P283" s="201"/>
      <c r="Q283" s="201"/>
    </row>
    <row r="284" spans="1:17" x14ac:dyDescent="0.2">
      <c r="A284" s="113"/>
      <c r="B284" s="200"/>
      <c r="C284" s="200"/>
      <c r="D284" s="201"/>
      <c r="E284" s="113"/>
      <c r="F284" s="113"/>
      <c r="G284" s="113"/>
      <c r="H284" s="113"/>
      <c r="I284" s="203"/>
      <c r="J284" s="203"/>
      <c r="K284" s="203"/>
      <c r="L284" s="203"/>
      <c r="M284" s="203"/>
      <c r="N284" s="204"/>
      <c r="O284" s="204"/>
      <c r="P284" s="201"/>
      <c r="Q284" s="201"/>
    </row>
    <row r="285" spans="1:17" x14ac:dyDescent="0.2">
      <c r="A285" s="113"/>
      <c r="B285" s="200"/>
      <c r="C285" s="200"/>
      <c r="D285" s="201"/>
      <c r="E285" s="113"/>
      <c r="F285" s="113"/>
      <c r="G285" s="113"/>
      <c r="H285" s="113"/>
      <c r="I285" s="203"/>
      <c r="J285" s="203"/>
      <c r="K285" s="203"/>
      <c r="L285" s="203"/>
      <c r="M285" s="203"/>
      <c r="N285" s="204"/>
      <c r="O285" s="204"/>
      <c r="P285" s="201"/>
      <c r="Q285" s="201"/>
    </row>
    <row r="286" spans="1:17" x14ac:dyDescent="0.2">
      <c r="A286" s="113"/>
      <c r="B286" s="200"/>
      <c r="C286" s="200"/>
      <c r="D286" s="201"/>
      <c r="E286" s="113"/>
      <c r="F286" s="113"/>
      <c r="G286" s="113"/>
      <c r="H286" s="113"/>
      <c r="I286" s="203"/>
      <c r="J286" s="203"/>
      <c r="K286" s="203"/>
      <c r="L286" s="203"/>
      <c r="M286" s="203"/>
      <c r="N286" s="204"/>
      <c r="O286" s="204"/>
      <c r="P286" s="201"/>
      <c r="Q286" s="201"/>
    </row>
    <row r="287" spans="1:17" x14ac:dyDescent="0.2">
      <c r="A287" s="113"/>
      <c r="B287" s="200"/>
      <c r="C287" s="200"/>
      <c r="D287" s="201"/>
      <c r="E287" s="113"/>
      <c r="F287" s="113"/>
      <c r="G287" s="113"/>
      <c r="H287" s="113"/>
      <c r="I287" s="203"/>
      <c r="J287" s="203"/>
      <c r="K287" s="203"/>
      <c r="L287" s="203"/>
      <c r="M287" s="203"/>
      <c r="N287" s="204"/>
      <c r="O287" s="204"/>
      <c r="P287" s="201"/>
      <c r="Q287" s="201"/>
    </row>
    <row r="288" spans="1:17" x14ac:dyDescent="0.2">
      <c r="A288" s="113"/>
      <c r="B288" s="200"/>
      <c r="C288" s="200"/>
      <c r="D288" s="201"/>
      <c r="E288" s="113"/>
      <c r="F288" s="113"/>
      <c r="G288" s="113"/>
      <c r="H288" s="113"/>
      <c r="I288" s="203"/>
      <c r="J288" s="203"/>
      <c r="K288" s="203"/>
      <c r="L288" s="203"/>
      <c r="M288" s="203"/>
      <c r="N288" s="204"/>
      <c r="O288" s="204"/>
      <c r="P288" s="201"/>
      <c r="Q288" s="201"/>
    </row>
    <row r="289" spans="1:17" x14ac:dyDescent="0.2">
      <c r="A289" s="113"/>
      <c r="B289" s="200"/>
      <c r="C289" s="200"/>
      <c r="D289" s="201"/>
      <c r="E289" s="113"/>
      <c r="F289" s="113"/>
      <c r="G289" s="113"/>
      <c r="H289" s="113"/>
      <c r="I289" s="203"/>
      <c r="J289" s="203"/>
      <c r="K289" s="203"/>
      <c r="L289" s="203"/>
      <c r="M289" s="203"/>
      <c r="N289" s="204"/>
      <c r="O289" s="204"/>
      <c r="P289" s="201"/>
      <c r="Q289" s="201"/>
    </row>
    <row r="290" spans="1:17" x14ac:dyDescent="0.2">
      <c r="A290" s="113"/>
      <c r="B290" s="200"/>
      <c r="C290" s="200"/>
      <c r="D290" s="201"/>
      <c r="E290" s="113"/>
      <c r="F290" s="113"/>
      <c r="G290" s="113"/>
      <c r="H290" s="113"/>
      <c r="I290" s="203"/>
      <c r="J290" s="203"/>
      <c r="K290" s="203"/>
      <c r="L290" s="203"/>
      <c r="M290" s="203"/>
      <c r="N290" s="204"/>
      <c r="O290" s="204"/>
      <c r="P290" s="201"/>
      <c r="Q290" s="201"/>
    </row>
    <row r="291" spans="1:17" x14ac:dyDescent="0.2">
      <c r="A291" s="113"/>
      <c r="B291" s="200"/>
      <c r="C291" s="200"/>
      <c r="D291" s="201"/>
      <c r="E291" s="113"/>
      <c r="F291" s="113"/>
      <c r="G291" s="113"/>
      <c r="H291" s="113"/>
      <c r="I291" s="203"/>
      <c r="J291" s="203"/>
      <c r="K291" s="203"/>
      <c r="L291" s="203"/>
      <c r="M291" s="203"/>
      <c r="N291" s="204"/>
      <c r="O291" s="204"/>
      <c r="P291" s="201"/>
      <c r="Q291" s="201"/>
    </row>
    <row r="292" spans="1:17" x14ac:dyDescent="0.2">
      <c r="A292" s="113"/>
      <c r="B292" s="200"/>
      <c r="C292" s="200"/>
      <c r="D292" s="201"/>
      <c r="E292" s="113"/>
      <c r="F292" s="113"/>
      <c r="G292" s="113"/>
      <c r="H292" s="113"/>
      <c r="I292" s="203"/>
      <c r="J292" s="203"/>
      <c r="K292" s="203"/>
      <c r="L292" s="203"/>
      <c r="M292" s="203"/>
      <c r="N292" s="204"/>
      <c r="O292" s="204"/>
      <c r="P292" s="201"/>
      <c r="Q292" s="201"/>
    </row>
    <row r="293" spans="1:17" x14ac:dyDescent="0.2">
      <c r="A293" s="113"/>
      <c r="B293" s="200"/>
      <c r="C293" s="200"/>
      <c r="D293" s="201"/>
      <c r="E293" s="113"/>
      <c r="F293" s="113"/>
      <c r="G293" s="113"/>
      <c r="H293" s="113"/>
      <c r="I293" s="203"/>
      <c r="J293" s="203"/>
      <c r="K293" s="203"/>
      <c r="L293" s="203"/>
      <c r="M293" s="203"/>
      <c r="N293" s="204"/>
      <c r="O293" s="204"/>
      <c r="P293" s="201"/>
      <c r="Q293" s="201"/>
    </row>
    <row r="294" spans="1:17" x14ac:dyDescent="0.2">
      <c r="A294" s="113"/>
      <c r="B294" s="200"/>
      <c r="C294" s="200"/>
      <c r="D294" s="201"/>
      <c r="E294" s="113"/>
      <c r="F294" s="113"/>
      <c r="G294" s="113"/>
      <c r="H294" s="113"/>
      <c r="I294" s="203"/>
      <c r="J294" s="203"/>
      <c r="K294" s="203"/>
      <c r="L294" s="203"/>
      <c r="M294" s="203"/>
      <c r="N294" s="204"/>
      <c r="O294" s="204"/>
      <c r="P294" s="201"/>
      <c r="Q294" s="201"/>
    </row>
    <row r="295" spans="1:17" x14ac:dyDescent="0.2">
      <c r="A295" s="113"/>
      <c r="B295" s="200"/>
      <c r="C295" s="200"/>
      <c r="D295" s="201"/>
      <c r="E295" s="113"/>
      <c r="F295" s="113"/>
      <c r="G295" s="113"/>
      <c r="H295" s="113"/>
      <c r="I295" s="203"/>
      <c r="J295" s="203"/>
      <c r="K295" s="203"/>
      <c r="L295" s="203"/>
      <c r="M295" s="203"/>
      <c r="N295" s="204"/>
      <c r="O295" s="204"/>
      <c r="P295" s="201"/>
      <c r="Q295" s="201"/>
    </row>
    <row r="296" spans="1:17" x14ac:dyDescent="0.2">
      <c r="A296" s="113"/>
      <c r="B296" s="200"/>
      <c r="C296" s="200"/>
      <c r="D296" s="201"/>
      <c r="E296" s="113"/>
      <c r="F296" s="113"/>
      <c r="G296" s="113"/>
      <c r="H296" s="113"/>
      <c r="I296" s="203"/>
      <c r="J296" s="203"/>
      <c r="K296" s="203"/>
      <c r="L296" s="203"/>
      <c r="M296" s="203"/>
      <c r="N296" s="204"/>
      <c r="O296" s="204"/>
      <c r="P296" s="201"/>
      <c r="Q296" s="201"/>
    </row>
    <row r="297" spans="1:17" x14ac:dyDescent="0.2">
      <c r="A297" s="113"/>
      <c r="B297" s="200"/>
      <c r="C297" s="200"/>
      <c r="D297" s="201"/>
      <c r="E297" s="113"/>
      <c r="F297" s="113"/>
      <c r="G297" s="113"/>
      <c r="H297" s="113"/>
      <c r="I297" s="203"/>
      <c r="J297" s="203"/>
      <c r="K297" s="203"/>
      <c r="L297" s="203"/>
      <c r="M297" s="203"/>
      <c r="N297" s="204"/>
      <c r="O297" s="204"/>
      <c r="P297" s="201"/>
      <c r="Q297" s="201"/>
    </row>
    <row r="298" spans="1:17" x14ac:dyDescent="0.2">
      <c r="A298" s="113"/>
      <c r="B298" s="200"/>
      <c r="C298" s="200"/>
      <c r="D298" s="201"/>
      <c r="E298" s="113"/>
      <c r="F298" s="113"/>
      <c r="G298" s="113"/>
      <c r="H298" s="113"/>
      <c r="I298" s="203"/>
      <c r="J298" s="203"/>
      <c r="K298" s="203"/>
      <c r="L298" s="203"/>
      <c r="M298" s="203"/>
      <c r="N298" s="204"/>
      <c r="O298" s="204"/>
      <c r="P298" s="201"/>
      <c r="Q298" s="201"/>
    </row>
    <row r="299" spans="1:17" x14ac:dyDescent="0.2">
      <c r="A299" s="113"/>
      <c r="B299" s="200"/>
      <c r="C299" s="200"/>
      <c r="D299" s="201"/>
      <c r="E299" s="113"/>
      <c r="F299" s="113"/>
      <c r="G299" s="113"/>
      <c r="H299" s="113"/>
      <c r="I299" s="203"/>
      <c r="J299" s="203"/>
      <c r="K299" s="203"/>
      <c r="L299" s="203"/>
      <c r="M299" s="203"/>
      <c r="N299" s="204"/>
      <c r="O299" s="204"/>
      <c r="P299" s="201"/>
      <c r="Q299" s="201"/>
    </row>
    <row r="300" spans="1:17" x14ac:dyDescent="0.2">
      <c r="A300" s="113"/>
      <c r="B300" s="200"/>
      <c r="C300" s="200"/>
      <c r="D300" s="201"/>
      <c r="E300" s="113"/>
      <c r="F300" s="113"/>
      <c r="G300" s="113"/>
      <c r="H300" s="113"/>
      <c r="I300" s="203"/>
      <c r="J300" s="203"/>
      <c r="K300" s="203"/>
      <c r="L300" s="203"/>
      <c r="M300" s="203"/>
      <c r="N300" s="204"/>
      <c r="O300" s="204"/>
      <c r="P300" s="201"/>
      <c r="Q300" s="201"/>
    </row>
    <row r="301" spans="1:17" x14ac:dyDescent="0.2">
      <c r="A301" s="113"/>
      <c r="B301" s="200"/>
      <c r="C301" s="200"/>
      <c r="D301" s="201"/>
      <c r="E301" s="113"/>
      <c r="F301" s="113"/>
      <c r="G301" s="113"/>
      <c r="H301" s="113"/>
      <c r="I301" s="203"/>
      <c r="J301" s="203"/>
      <c r="K301" s="203"/>
      <c r="L301" s="203"/>
      <c r="M301" s="203"/>
      <c r="N301" s="204"/>
      <c r="O301" s="204"/>
      <c r="P301" s="201"/>
      <c r="Q301" s="201"/>
    </row>
    <row r="302" spans="1:17" x14ac:dyDescent="0.2">
      <c r="A302" s="113"/>
      <c r="B302" s="200"/>
      <c r="C302" s="200"/>
      <c r="D302" s="201"/>
      <c r="E302" s="113"/>
      <c r="F302" s="113"/>
      <c r="G302" s="113"/>
      <c r="H302" s="113"/>
      <c r="I302" s="203"/>
      <c r="J302" s="203"/>
      <c r="K302" s="203"/>
      <c r="L302" s="203"/>
      <c r="M302" s="203"/>
      <c r="N302" s="204"/>
      <c r="O302" s="204"/>
      <c r="P302" s="201"/>
      <c r="Q302" s="201"/>
    </row>
    <row r="303" spans="1:17" x14ac:dyDescent="0.2">
      <c r="A303" s="113"/>
      <c r="B303" s="200"/>
      <c r="C303" s="200"/>
      <c r="D303" s="201"/>
      <c r="E303" s="113"/>
      <c r="F303" s="113"/>
      <c r="G303" s="113"/>
      <c r="H303" s="113"/>
      <c r="I303" s="203"/>
      <c r="J303" s="203"/>
      <c r="K303" s="203"/>
      <c r="L303" s="203"/>
      <c r="M303" s="203"/>
      <c r="N303" s="204"/>
      <c r="O303" s="204"/>
      <c r="P303" s="201"/>
      <c r="Q303" s="201"/>
    </row>
    <row r="304" spans="1:17" x14ac:dyDescent="0.2">
      <c r="A304" s="113"/>
      <c r="B304" s="200"/>
      <c r="C304" s="200"/>
      <c r="D304" s="201"/>
      <c r="E304" s="113"/>
      <c r="F304" s="113"/>
      <c r="G304" s="113"/>
      <c r="H304" s="113"/>
      <c r="I304" s="203"/>
      <c r="J304" s="203"/>
      <c r="K304" s="203"/>
      <c r="L304" s="203"/>
      <c r="M304" s="203"/>
      <c r="N304" s="204"/>
      <c r="O304" s="204"/>
      <c r="P304" s="201"/>
      <c r="Q304" s="201"/>
    </row>
    <row r="305" spans="1:17" x14ac:dyDescent="0.2">
      <c r="A305" s="113"/>
      <c r="B305" s="200"/>
      <c r="C305" s="200"/>
      <c r="D305" s="201"/>
      <c r="E305" s="113"/>
      <c r="F305" s="113"/>
      <c r="G305" s="113"/>
      <c r="H305" s="113"/>
      <c r="I305" s="203"/>
      <c r="J305" s="203"/>
      <c r="K305" s="203"/>
      <c r="L305" s="203"/>
      <c r="M305" s="203"/>
      <c r="N305" s="204"/>
      <c r="O305" s="204"/>
      <c r="P305" s="201"/>
      <c r="Q305" s="201"/>
    </row>
    <row r="306" spans="1:17" x14ac:dyDescent="0.2">
      <c r="A306" s="113"/>
      <c r="B306" s="200"/>
      <c r="C306" s="200"/>
      <c r="D306" s="201"/>
      <c r="E306" s="113"/>
      <c r="F306" s="113"/>
      <c r="G306" s="113"/>
      <c r="H306" s="113"/>
      <c r="I306" s="203"/>
      <c r="J306" s="203"/>
      <c r="K306" s="203"/>
      <c r="L306" s="203"/>
      <c r="M306" s="203"/>
      <c r="N306" s="204"/>
      <c r="O306" s="204"/>
      <c r="P306" s="201"/>
      <c r="Q306" s="201"/>
    </row>
    <row r="307" spans="1:17" x14ac:dyDescent="0.2">
      <c r="A307" s="113"/>
      <c r="B307" s="200"/>
      <c r="C307" s="200"/>
      <c r="D307" s="201"/>
      <c r="E307" s="113"/>
      <c r="F307" s="113"/>
      <c r="G307" s="113"/>
      <c r="H307" s="113"/>
      <c r="I307" s="203"/>
      <c r="J307" s="203"/>
      <c r="K307" s="203"/>
      <c r="L307" s="203"/>
      <c r="M307" s="203"/>
      <c r="N307" s="204"/>
      <c r="O307" s="204"/>
      <c r="P307" s="201"/>
      <c r="Q307" s="201"/>
    </row>
    <row r="308" spans="1:17" x14ac:dyDescent="0.2">
      <c r="A308" s="113"/>
      <c r="B308" s="200"/>
      <c r="C308" s="200"/>
      <c r="D308" s="201"/>
      <c r="E308" s="113"/>
      <c r="F308" s="113"/>
      <c r="G308" s="113"/>
      <c r="H308" s="113"/>
      <c r="I308" s="203"/>
      <c r="J308" s="203"/>
      <c r="K308" s="203"/>
      <c r="L308" s="203"/>
      <c r="M308" s="203"/>
      <c r="N308" s="204"/>
      <c r="O308" s="204"/>
      <c r="P308" s="201"/>
      <c r="Q308" s="201"/>
    </row>
    <row r="309" spans="1:17" x14ac:dyDescent="0.2">
      <c r="A309" s="113"/>
      <c r="B309" s="200"/>
      <c r="C309" s="200"/>
      <c r="D309" s="201"/>
      <c r="E309" s="113"/>
      <c r="F309" s="113"/>
      <c r="G309" s="113"/>
      <c r="H309" s="113"/>
      <c r="I309" s="203"/>
      <c r="J309" s="203"/>
      <c r="K309" s="203"/>
      <c r="L309" s="203"/>
      <c r="M309" s="203"/>
      <c r="N309" s="204"/>
      <c r="O309" s="204"/>
      <c r="P309" s="201"/>
      <c r="Q309" s="201"/>
    </row>
    <row r="310" spans="1:17" x14ac:dyDescent="0.2">
      <c r="A310" s="113"/>
      <c r="B310" s="200"/>
      <c r="C310" s="200"/>
      <c r="D310" s="201"/>
      <c r="E310" s="113"/>
      <c r="F310" s="113"/>
      <c r="G310" s="113"/>
      <c r="H310" s="113"/>
      <c r="I310" s="203"/>
      <c r="J310" s="203"/>
      <c r="K310" s="203"/>
      <c r="L310" s="203"/>
      <c r="M310" s="203"/>
      <c r="N310" s="204"/>
      <c r="O310" s="204"/>
      <c r="P310" s="201"/>
      <c r="Q310" s="201"/>
    </row>
    <row r="311" spans="1:17" x14ac:dyDescent="0.2">
      <c r="A311" s="113"/>
      <c r="B311" s="200"/>
      <c r="C311" s="200"/>
      <c r="D311" s="201"/>
      <c r="E311" s="113"/>
      <c r="F311" s="113"/>
      <c r="G311" s="113"/>
      <c r="H311" s="113"/>
      <c r="I311" s="203"/>
      <c r="J311" s="203"/>
      <c r="K311" s="203"/>
      <c r="L311" s="203"/>
      <c r="M311" s="203"/>
      <c r="N311" s="204"/>
      <c r="O311" s="204"/>
      <c r="P311" s="201"/>
      <c r="Q311" s="201"/>
    </row>
    <row r="312" spans="1:17" x14ac:dyDescent="0.2">
      <c r="A312" s="113"/>
      <c r="B312" s="200"/>
      <c r="C312" s="200"/>
      <c r="D312" s="201"/>
      <c r="E312" s="113"/>
      <c r="F312" s="113"/>
      <c r="G312" s="113"/>
      <c r="H312" s="113"/>
      <c r="I312" s="203"/>
      <c r="J312" s="203"/>
      <c r="K312" s="203"/>
      <c r="L312" s="203"/>
      <c r="M312" s="203"/>
      <c r="N312" s="204"/>
      <c r="O312" s="204"/>
      <c r="P312" s="201"/>
      <c r="Q312" s="201"/>
    </row>
    <row r="313" spans="1:17" x14ac:dyDescent="0.2">
      <c r="A313" s="113"/>
      <c r="B313" s="200"/>
      <c r="C313" s="200"/>
      <c r="D313" s="201"/>
      <c r="E313" s="113"/>
      <c r="F313" s="113"/>
      <c r="G313" s="113"/>
      <c r="H313" s="113"/>
      <c r="I313" s="203"/>
      <c r="J313" s="203"/>
      <c r="K313" s="203"/>
      <c r="L313" s="203"/>
      <c r="M313" s="203"/>
      <c r="N313" s="204"/>
      <c r="O313" s="204"/>
      <c r="P313" s="201"/>
      <c r="Q313" s="201"/>
    </row>
    <row r="314" spans="1:17" x14ac:dyDescent="0.2">
      <c r="A314" s="113"/>
      <c r="B314" s="200"/>
      <c r="C314" s="200"/>
      <c r="D314" s="201"/>
      <c r="E314" s="113"/>
      <c r="F314" s="113"/>
      <c r="G314" s="113"/>
      <c r="H314" s="113"/>
      <c r="I314" s="203"/>
      <c r="J314" s="203"/>
      <c r="K314" s="203"/>
      <c r="L314" s="203"/>
      <c r="M314" s="203"/>
      <c r="N314" s="204"/>
      <c r="O314" s="204"/>
      <c r="P314" s="201"/>
      <c r="Q314" s="201"/>
    </row>
    <row r="315" spans="1:17" x14ac:dyDescent="0.2">
      <c r="A315" s="113"/>
      <c r="B315" s="200"/>
      <c r="C315" s="200"/>
      <c r="D315" s="201"/>
      <c r="E315" s="113"/>
      <c r="F315" s="113"/>
      <c r="G315" s="113"/>
      <c r="H315" s="113"/>
      <c r="I315" s="203"/>
      <c r="J315" s="203"/>
      <c r="K315" s="203"/>
      <c r="L315" s="203"/>
      <c r="M315" s="203"/>
      <c r="N315" s="204"/>
      <c r="O315" s="204"/>
      <c r="P315" s="201"/>
      <c r="Q315" s="201"/>
    </row>
    <row r="316" spans="1:17" x14ac:dyDescent="0.2">
      <c r="A316" s="113"/>
      <c r="B316" s="200"/>
      <c r="C316" s="200"/>
      <c r="D316" s="201"/>
      <c r="E316" s="113"/>
      <c r="F316" s="113"/>
      <c r="G316" s="113"/>
      <c r="H316" s="113"/>
      <c r="I316" s="203"/>
      <c r="J316" s="203"/>
      <c r="K316" s="203"/>
      <c r="L316" s="203"/>
      <c r="M316" s="203"/>
      <c r="N316" s="204"/>
      <c r="O316" s="204"/>
      <c r="P316" s="201"/>
      <c r="Q316" s="201"/>
    </row>
    <row r="317" spans="1:17" x14ac:dyDescent="0.2">
      <c r="A317" s="113"/>
      <c r="B317" s="200"/>
      <c r="C317" s="200"/>
      <c r="D317" s="201"/>
      <c r="E317" s="113"/>
      <c r="F317" s="113"/>
      <c r="G317" s="113"/>
      <c r="H317" s="113"/>
      <c r="I317" s="203"/>
      <c r="J317" s="203"/>
      <c r="K317" s="203"/>
      <c r="L317" s="203"/>
      <c r="M317" s="203"/>
      <c r="N317" s="204"/>
      <c r="O317" s="204"/>
      <c r="P317" s="201"/>
      <c r="Q317" s="201"/>
    </row>
    <row r="318" spans="1:17" x14ac:dyDescent="0.2">
      <c r="A318" s="113"/>
      <c r="B318" s="200"/>
      <c r="C318" s="200"/>
      <c r="D318" s="201"/>
      <c r="E318" s="113"/>
      <c r="F318" s="113"/>
      <c r="G318" s="113"/>
      <c r="H318" s="113"/>
      <c r="I318" s="203"/>
      <c r="J318" s="203"/>
      <c r="K318" s="203"/>
      <c r="L318" s="203"/>
      <c r="M318" s="203"/>
      <c r="N318" s="204"/>
      <c r="O318" s="204"/>
      <c r="P318" s="201"/>
      <c r="Q318" s="201"/>
    </row>
    <row r="319" spans="1:17" x14ac:dyDescent="0.2">
      <c r="A319" s="113"/>
      <c r="B319" s="200"/>
      <c r="C319" s="200"/>
      <c r="D319" s="201"/>
      <c r="E319" s="113"/>
      <c r="F319" s="113"/>
      <c r="G319" s="113"/>
      <c r="H319" s="113"/>
      <c r="I319" s="203"/>
      <c r="J319" s="203"/>
      <c r="K319" s="203"/>
      <c r="L319" s="203"/>
      <c r="M319" s="203"/>
      <c r="N319" s="204"/>
      <c r="O319" s="204"/>
      <c r="P319" s="201"/>
      <c r="Q319" s="201"/>
    </row>
    <row r="320" spans="1:17" x14ac:dyDescent="0.2">
      <c r="A320" s="113"/>
      <c r="B320" s="200"/>
      <c r="C320" s="200"/>
      <c r="D320" s="201"/>
      <c r="E320" s="113"/>
      <c r="F320" s="113"/>
      <c r="G320" s="113"/>
      <c r="H320" s="113"/>
      <c r="I320" s="203"/>
      <c r="J320" s="203"/>
      <c r="K320" s="203"/>
      <c r="L320" s="203"/>
      <c r="M320" s="203"/>
      <c r="N320" s="204"/>
      <c r="O320" s="204"/>
      <c r="P320" s="201"/>
      <c r="Q320" s="201"/>
    </row>
    <row r="321" spans="1:17" x14ac:dyDescent="0.2">
      <c r="A321" s="113"/>
      <c r="B321" s="200"/>
      <c r="C321" s="200"/>
      <c r="D321" s="201"/>
      <c r="E321" s="113"/>
      <c r="F321" s="113"/>
      <c r="G321" s="113"/>
      <c r="H321" s="113"/>
      <c r="I321" s="203"/>
      <c r="J321" s="203"/>
      <c r="K321" s="203"/>
      <c r="L321" s="203"/>
      <c r="M321" s="203"/>
      <c r="N321" s="204"/>
      <c r="O321" s="204"/>
      <c r="P321" s="201"/>
      <c r="Q321" s="201"/>
    </row>
    <row r="322" spans="1:17" x14ac:dyDescent="0.2">
      <c r="A322" s="113"/>
      <c r="B322" s="200"/>
      <c r="C322" s="200"/>
      <c r="D322" s="201"/>
      <c r="E322" s="113"/>
      <c r="F322" s="113"/>
      <c r="G322" s="113"/>
      <c r="H322" s="113"/>
      <c r="I322" s="203"/>
      <c r="J322" s="203"/>
      <c r="K322" s="203"/>
      <c r="L322" s="203"/>
      <c r="M322" s="203"/>
      <c r="N322" s="204"/>
      <c r="O322" s="204"/>
      <c r="P322" s="201"/>
      <c r="Q322" s="201"/>
    </row>
    <row r="323" spans="1:17" x14ac:dyDescent="0.2">
      <c r="A323" s="113"/>
      <c r="B323" s="200"/>
      <c r="C323" s="200"/>
      <c r="D323" s="201"/>
      <c r="E323" s="113"/>
      <c r="F323" s="113"/>
      <c r="G323" s="113"/>
      <c r="H323" s="113"/>
      <c r="I323" s="203"/>
      <c r="J323" s="203"/>
      <c r="K323" s="203"/>
      <c r="L323" s="203"/>
      <c r="M323" s="203"/>
      <c r="N323" s="204"/>
      <c r="O323" s="204"/>
      <c r="P323" s="201"/>
      <c r="Q323" s="201"/>
    </row>
    <row r="324" spans="1:17" x14ac:dyDescent="0.2">
      <c r="A324" s="113"/>
      <c r="B324" s="200"/>
      <c r="C324" s="200"/>
      <c r="D324" s="201"/>
      <c r="E324" s="113"/>
      <c r="F324" s="113"/>
      <c r="G324" s="113"/>
      <c r="H324" s="113"/>
      <c r="I324" s="203"/>
      <c r="J324" s="203"/>
      <c r="K324" s="203"/>
      <c r="L324" s="203"/>
      <c r="M324" s="203"/>
      <c r="N324" s="204"/>
      <c r="O324" s="204"/>
      <c r="P324" s="201"/>
      <c r="Q324" s="201"/>
    </row>
    <row r="325" spans="1:17" x14ac:dyDescent="0.2">
      <c r="A325" s="113"/>
      <c r="B325" s="200"/>
      <c r="C325" s="200"/>
      <c r="D325" s="201"/>
      <c r="E325" s="113"/>
      <c r="F325" s="113"/>
      <c r="G325" s="113"/>
      <c r="H325" s="113"/>
      <c r="I325" s="203"/>
      <c r="J325" s="203"/>
      <c r="K325" s="203"/>
      <c r="L325" s="203"/>
      <c r="M325" s="203"/>
      <c r="N325" s="204"/>
      <c r="O325" s="204"/>
      <c r="P325" s="201"/>
      <c r="Q325" s="201"/>
    </row>
    <row r="326" spans="1:17" x14ac:dyDescent="0.2">
      <c r="A326" s="113"/>
      <c r="B326" s="200"/>
      <c r="C326" s="200"/>
      <c r="D326" s="201"/>
      <c r="E326" s="113"/>
      <c r="F326" s="113"/>
      <c r="G326" s="113"/>
      <c r="H326" s="113"/>
      <c r="I326" s="203"/>
      <c r="J326" s="203"/>
      <c r="K326" s="203"/>
      <c r="L326" s="203"/>
      <c r="M326" s="203"/>
      <c r="N326" s="204"/>
      <c r="O326" s="204"/>
      <c r="P326" s="201"/>
      <c r="Q326" s="201"/>
    </row>
    <row r="327" spans="1:17" x14ac:dyDescent="0.2">
      <c r="A327" s="113"/>
      <c r="B327" s="200"/>
      <c r="C327" s="200"/>
      <c r="D327" s="201"/>
      <c r="E327" s="113"/>
      <c r="F327" s="113"/>
      <c r="G327" s="113"/>
      <c r="H327" s="113"/>
      <c r="I327" s="203"/>
      <c r="J327" s="203"/>
      <c r="K327" s="203"/>
      <c r="L327" s="203"/>
      <c r="M327" s="203"/>
      <c r="N327" s="204"/>
      <c r="O327" s="204"/>
      <c r="P327" s="201"/>
      <c r="Q327" s="201"/>
    </row>
    <row r="328" spans="1:17" x14ac:dyDescent="0.2">
      <c r="A328" s="113"/>
      <c r="B328" s="200"/>
      <c r="C328" s="200"/>
      <c r="D328" s="201"/>
      <c r="E328" s="113"/>
      <c r="F328" s="113"/>
      <c r="G328" s="113"/>
      <c r="H328" s="113"/>
      <c r="I328" s="203"/>
      <c r="J328" s="203"/>
      <c r="K328" s="203"/>
      <c r="L328" s="203"/>
      <c r="M328" s="203"/>
      <c r="N328" s="204"/>
      <c r="O328" s="204"/>
      <c r="P328" s="201"/>
      <c r="Q328" s="201"/>
    </row>
    <row r="329" spans="1:17" x14ac:dyDescent="0.2">
      <c r="A329" s="113"/>
      <c r="B329" s="200"/>
      <c r="C329" s="200"/>
      <c r="D329" s="201"/>
      <c r="E329" s="113"/>
      <c r="F329" s="113"/>
      <c r="G329" s="113"/>
      <c r="H329" s="113"/>
      <c r="I329" s="203"/>
      <c r="J329" s="203"/>
      <c r="K329" s="203"/>
      <c r="L329" s="203"/>
      <c r="M329" s="203"/>
      <c r="N329" s="204"/>
      <c r="O329" s="204"/>
      <c r="P329" s="201"/>
      <c r="Q329" s="201"/>
    </row>
    <row r="330" spans="1:17" x14ac:dyDescent="0.2">
      <c r="A330" s="113"/>
      <c r="B330" s="200"/>
      <c r="C330" s="200"/>
      <c r="D330" s="201"/>
      <c r="E330" s="113"/>
      <c r="F330" s="113"/>
      <c r="G330" s="113"/>
      <c r="H330" s="113"/>
      <c r="I330" s="203"/>
      <c r="J330" s="203"/>
      <c r="K330" s="203"/>
      <c r="L330" s="203"/>
      <c r="M330" s="203"/>
      <c r="N330" s="204"/>
      <c r="O330" s="204"/>
      <c r="P330" s="201"/>
      <c r="Q330" s="201"/>
    </row>
    <row r="331" spans="1:17" x14ac:dyDescent="0.2">
      <c r="A331" s="113"/>
      <c r="B331" s="200"/>
      <c r="C331" s="200"/>
      <c r="D331" s="201"/>
      <c r="E331" s="113"/>
      <c r="F331" s="113"/>
      <c r="G331" s="113"/>
      <c r="H331" s="113"/>
      <c r="I331" s="203"/>
      <c r="J331" s="203"/>
      <c r="K331" s="203"/>
      <c r="L331" s="203"/>
      <c r="M331" s="203"/>
      <c r="N331" s="204"/>
      <c r="O331" s="204"/>
      <c r="P331" s="201"/>
      <c r="Q331" s="201"/>
    </row>
    <row r="332" spans="1:17" x14ac:dyDescent="0.2">
      <c r="A332" s="113"/>
      <c r="B332" s="200"/>
      <c r="C332" s="200"/>
      <c r="D332" s="201"/>
      <c r="E332" s="113"/>
      <c r="F332" s="113"/>
      <c r="G332" s="113"/>
      <c r="H332" s="113"/>
      <c r="I332" s="203"/>
      <c r="J332" s="203"/>
      <c r="K332" s="203"/>
      <c r="L332" s="203"/>
      <c r="M332" s="203"/>
      <c r="N332" s="204"/>
      <c r="O332" s="204"/>
      <c r="P332" s="201"/>
      <c r="Q332" s="201"/>
    </row>
    <row r="333" spans="1:17" x14ac:dyDescent="0.2">
      <c r="A333" s="113"/>
      <c r="B333" s="200"/>
      <c r="C333" s="200"/>
      <c r="D333" s="201"/>
      <c r="E333" s="113"/>
      <c r="F333" s="113"/>
      <c r="G333" s="113"/>
      <c r="H333" s="113"/>
      <c r="I333" s="203"/>
      <c r="J333" s="203"/>
      <c r="K333" s="203"/>
      <c r="L333" s="203"/>
      <c r="M333" s="203"/>
      <c r="N333" s="204"/>
      <c r="O333" s="204"/>
      <c r="P333" s="201"/>
      <c r="Q333" s="201"/>
    </row>
    <row r="334" spans="1:17" x14ac:dyDescent="0.2">
      <c r="A334" s="113"/>
      <c r="B334" s="200"/>
      <c r="C334" s="200"/>
      <c r="D334" s="201"/>
      <c r="E334" s="113"/>
      <c r="F334" s="113"/>
      <c r="G334" s="113"/>
      <c r="H334" s="113"/>
      <c r="I334" s="203"/>
      <c r="J334" s="203"/>
      <c r="K334" s="203"/>
      <c r="L334" s="203"/>
      <c r="M334" s="203"/>
      <c r="N334" s="204"/>
      <c r="O334" s="204"/>
      <c r="P334" s="201"/>
      <c r="Q334" s="201"/>
    </row>
    <row r="335" spans="1:17" x14ac:dyDescent="0.2">
      <c r="A335" s="113"/>
      <c r="B335" s="200"/>
      <c r="C335" s="200"/>
      <c r="D335" s="201"/>
      <c r="E335" s="113"/>
      <c r="F335" s="113"/>
      <c r="G335" s="113"/>
      <c r="H335" s="113"/>
      <c r="I335" s="203"/>
      <c r="J335" s="203"/>
      <c r="K335" s="203"/>
      <c r="L335" s="203"/>
      <c r="M335" s="203"/>
      <c r="N335" s="204"/>
      <c r="O335" s="204"/>
      <c r="P335" s="201"/>
      <c r="Q335" s="201"/>
    </row>
    <row r="336" spans="1:17" x14ac:dyDescent="0.2">
      <c r="A336" s="113"/>
      <c r="B336" s="200"/>
      <c r="C336" s="200"/>
      <c r="D336" s="201"/>
      <c r="E336" s="113"/>
      <c r="F336" s="113"/>
      <c r="G336" s="113"/>
      <c r="H336" s="113"/>
      <c r="I336" s="203"/>
      <c r="J336" s="203"/>
      <c r="K336" s="203"/>
      <c r="L336" s="203"/>
      <c r="M336" s="203"/>
      <c r="N336" s="204"/>
      <c r="O336" s="204"/>
      <c r="P336" s="201"/>
      <c r="Q336" s="201"/>
    </row>
    <row r="337" spans="1:17" x14ac:dyDescent="0.2">
      <c r="A337" s="113"/>
      <c r="B337" s="200"/>
      <c r="C337" s="200"/>
      <c r="D337" s="201"/>
      <c r="E337" s="113"/>
      <c r="F337" s="113"/>
      <c r="G337" s="113"/>
      <c r="H337" s="113"/>
      <c r="I337" s="203"/>
      <c r="J337" s="203"/>
      <c r="K337" s="203"/>
      <c r="L337" s="203"/>
      <c r="M337" s="203"/>
      <c r="N337" s="204"/>
      <c r="O337" s="204"/>
      <c r="P337" s="201"/>
      <c r="Q337" s="201"/>
    </row>
    <row r="338" spans="1:17" x14ac:dyDescent="0.2">
      <c r="A338" s="113"/>
      <c r="B338" s="200"/>
      <c r="C338" s="200"/>
      <c r="D338" s="201"/>
      <c r="E338" s="113"/>
      <c r="F338" s="113"/>
      <c r="G338" s="113"/>
      <c r="H338" s="113"/>
      <c r="I338" s="203"/>
      <c r="J338" s="203"/>
      <c r="K338" s="203"/>
      <c r="L338" s="203"/>
      <c r="M338" s="203"/>
      <c r="N338" s="204"/>
      <c r="O338" s="204"/>
      <c r="P338" s="201"/>
      <c r="Q338" s="201"/>
    </row>
    <row r="339" spans="1:17" x14ac:dyDescent="0.2">
      <c r="A339" s="113"/>
      <c r="B339" s="200"/>
      <c r="C339" s="200"/>
      <c r="D339" s="201"/>
      <c r="E339" s="113"/>
      <c r="F339" s="113"/>
      <c r="G339" s="113"/>
      <c r="H339" s="113"/>
      <c r="I339" s="203"/>
      <c r="J339" s="203"/>
      <c r="K339" s="203"/>
      <c r="L339" s="203"/>
      <c r="M339" s="203"/>
      <c r="N339" s="204"/>
      <c r="O339" s="204"/>
      <c r="P339" s="201"/>
      <c r="Q339" s="201"/>
    </row>
    <row r="340" spans="1:17" x14ac:dyDescent="0.2">
      <c r="A340" s="113"/>
      <c r="B340" s="200"/>
      <c r="C340" s="200"/>
      <c r="D340" s="201"/>
      <c r="E340" s="113"/>
      <c r="F340" s="113"/>
      <c r="G340" s="113"/>
      <c r="H340" s="113"/>
      <c r="I340" s="203"/>
      <c r="J340" s="203"/>
      <c r="K340" s="203"/>
      <c r="L340" s="203"/>
      <c r="M340" s="203"/>
      <c r="N340" s="204"/>
      <c r="O340" s="204"/>
      <c r="P340" s="201"/>
      <c r="Q340" s="201"/>
    </row>
    <row r="341" spans="1:17" x14ac:dyDescent="0.2">
      <c r="A341" s="113"/>
      <c r="B341" s="200"/>
      <c r="C341" s="200"/>
      <c r="D341" s="201"/>
      <c r="E341" s="113"/>
      <c r="F341" s="113"/>
      <c r="G341" s="113"/>
      <c r="H341" s="113"/>
      <c r="I341" s="203"/>
      <c r="J341" s="203"/>
      <c r="K341" s="203"/>
      <c r="L341" s="203"/>
      <c r="M341" s="203"/>
      <c r="N341" s="204"/>
      <c r="O341" s="204"/>
      <c r="P341" s="201"/>
      <c r="Q341" s="201"/>
    </row>
    <row r="342" spans="1:17" x14ac:dyDescent="0.2">
      <c r="A342" s="113"/>
      <c r="B342" s="200"/>
      <c r="C342" s="200"/>
      <c r="D342" s="201"/>
      <c r="E342" s="113"/>
      <c r="F342" s="113"/>
      <c r="G342" s="113"/>
      <c r="H342" s="113"/>
      <c r="I342" s="203"/>
      <c r="J342" s="203"/>
      <c r="K342" s="203"/>
      <c r="L342" s="203"/>
      <c r="M342" s="203"/>
      <c r="N342" s="204"/>
      <c r="O342" s="204"/>
      <c r="P342" s="201"/>
      <c r="Q342" s="201"/>
    </row>
    <row r="343" spans="1:17" x14ac:dyDescent="0.2">
      <c r="A343" s="113"/>
      <c r="B343" s="200"/>
      <c r="C343" s="200"/>
      <c r="D343" s="201"/>
      <c r="E343" s="113"/>
      <c r="F343" s="113"/>
      <c r="G343" s="113"/>
      <c r="H343" s="113"/>
      <c r="I343" s="203"/>
      <c r="J343" s="203"/>
      <c r="K343" s="203"/>
      <c r="L343" s="203"/>
      <c r="M343" s="203"/>
      <c r="N343" s="204"/>
      <c r="O343" s="204"/>
      <c r="P343" s="201"/>
      <c r="Q343" s="201"/>
    </row>
    <row r="344" spans="1:17" x14ac:dyDescent="0.2">
      <c r="A344" s="113"/>
      <c r="B344" s="200"/>
      <c r="C344" s="200"/>
      <c r="D344" s="201"/>
      <c r="E344" s="113"/>
      <c r="F344" s="113"/>
      <c r="G344" s="113"/>
      <c r="H344" s="113"/>
      <c r="I344" s="203"/>
      <c r="J344" s="203"/>
      <c r="K344" s="203"/>
      <c r="L344" s="203"/>
      <c r="M344" s="203"/>
      <c r="N344" s="204"/>
      <c r="O344" s="204"/>
      <c r="P344" s="201"/>
      <c r="Q344" s="201"/>
    </row>
    <row r="345" spans="1:17" x14ac:dyDescent="0.2">
      <c r="A345" s="113"/>
      <c r="B345" s="200"/>
      <c r="C345" s="200"/>
      <c r="D345" s="201"/>
      <c r="E345" s="113"/>
      <c r="F345" s="113"/>
      <c r="G345" s="113"/>
      <c r="H345" s="113"/>
      <c r="I345" s="203"/>
      <c r="J345" s="203"/>
      <c r="K345" s="203"/>
      <c r="L345" s="203"/>
      <c r="M345" s="203"/>
      <c r="N345" s="204"/>
      <c r="O345" s="204"/>
      <c r="P345" s="201"/>
      <c r="Q345" s="201"/>
    </row>
    <row r="346" spans="1:17" x14ac:dyDescent="0.2">
      <c r="A346" s="113"/>
      <c r="B346" s="200"/>
      <c r="C346" s="200"/>
      <c r="D346" s="201"/>
      <c r="E346" s="113"/>
      <c r="F346" s="113"/>
      <c r="G346" s="113"/>
      <c r="H346" s="113"/>
      <c r="I346" s="203"/>
      <c r="J346" s="203"/>
      <c r="K346" s="203"/>
      <c r="L346" s="203"/>
      <c r="M346" s="203"/>
      <c r="N346" s="204"/>
      <c r="O346" s="204"/>
      <c r="P346" s="201"/>
      <c r="Q346" s="201"/>
    </row>
    <row r="347" spans="1:17" x14ac:dyDescent="0.2">
      <c r="A347" s="113"/>
      <c r="B347" s="200"/>
      <c r="C347" s="200"/>
      <c r="D347" s="201"/>
      <c r="E347" s="113"/>
      <c r="F347" s="113"/>
      <c r="G347" s="113"/>
      <c r="H347" s="113"/>
      <c r="I347" s="203"/>
      <c r="J347" s="203"/>
      <c r="K347" s="203"/>
      <c r="L347" s="203"/>
      <c r="M347" s="203"/>
      <c r="N347" s="204"/>
      <c r="O347" s="204"/>
      <c r="P347" s="201"/>
      <c r="Q347" s="201"/>
    </row>
    <row r="348" spans="1:17" x14ac:dyDescent="0.2">
      <c r="A348" s="113"/>
      <c r="B348" s="200"/>
      <c r="C348" s="200"/>
      <c r="D348" s="201"/>
      <c r="E348" s="113"/>
      <c r="F348" s="113"/>
      <c r="G348" s="113"/>
      <c r="H348" s="113"/>
      <c r="I348" s="203"/>
      <c r="J348" s="203"/>
      <c r="K348" s="203"/>
      <c r="L348" s="203"/>
      <c r="M348" s="203"/>
      <c r="N348" s="204"/>
      <c r="O348" s="204"/>
      <c r="P348" s="201"/>
      <c r="Q348" s="201"/>
    </row>
    <row r="349" spans="1:17" x14ac:dyDescent="0.2">
      <c r="A349" s="113"/>
      <c r="B349" s="200"/>
      <c r="C349" s="200"/>
      <c r="D349" s="201"/>
      <c r="E349" s="113"/>
      <c r="F349" s="113"/>
      <c r="G349" s="113"/>
      <c r="H349" s="113"/>
      <c r="I349" s="203"/>
      <c r="J349" s="203"/>
      <c r="K349" s="203"/>
      <c r="L349" s="203"/>
      <c r="M349" s="203"/>
      <c r="N349" s="204"/>
      <c r="O349" s="204"/>
      <c r="P349" s="201"/>
      <c r="Q349" s="201"/>
    </row>
    <row r="350" spans="1:17" x14ac:dyDescent="0.2">
      <c r="A350" s="113"/>
      <c r="B350" s="200"/>
      <c r="C350" s="200"/>
      <c r="D350" s="201"/>
      <c r="E350" s="113"/>
      <c r="F350" s="113"/>
      <c r="G350" s="113"/>
      <c r="H350" s="113"/>
      <c r="I350" s="203"/>
      <c r="J350" s="203"/>
      <c r="K350" s="203"/>
      <c r="L350" s="203"/>
      <c r="M350" s="203"/>
      <c r="N350" s="204"/>
      <c r="O350" s="204"/>
      <c r="P350" s="201"/>
      <c r="Q350" s="201"/>
    </row>
    <row r="351" spans="1:17" x14ac:dyDescent="0.2">
      <c r="A351" s="113"/>
      <c r="B351" s="200"/>
      <c r="C351" s="200"/>
      <c r="D351" s="201"/>
      <c r="E351" s="113"/>
      <c r="F351" s="113"/>
      <c r="G351" s="113"/>
      <c r="H351" s="113"/>
      <c r="I351" s="203"/>
      <c r="J351" s="203"/>
      <c r="K351" s="203"/>
      <c r="L351" s="203"/>
      <c r="M351" s="203"/>
      <c r="N351" s="204"/>
      <c r="O351" s="204"/>
      <c r="P351" s="201"/>
      <c r="Q351" s="201"/>
    </row>
    <row r="352" spans="1:17" x14ac:dyDescent="0.2">
      <c r="A352" s="113"/>
      <c r="B352" s="200"/>
      <c r="C352" s="200"/>
      <c r="D352" s="201"/>
      <c r="E352" s="113"/>
      <c r="F352" s="113"/>
      <c r="G352" s="113"/>
      <c r="H352" s="113"/>
      <c r="I352" s="203"/>
      <c r="J352" s="203"/>
      <c r="K352" s="203"/>
      <c r="L352" s="203"/>
      <c r="M352" s="203"/>
      <c r="N352" s="204"/>
      <c r="O352" s="204"/>
      <c r="P352" s="201"/>
      <c r="Q352" s="201"/>
    </row>
    <row r="353" spans="1:17" x14ac:dyDescent="0.2">
      <c r="A353" s="113"/>
      <c r="B353" s="200"/>
      <c r="C353" s="200"/>
      <c r="D353" s="201"/>
      <c r="E353" s="113"/>
      <c r="F353" s="113"/>
      <c r="G353" s="113"/>
      <c r="H353" s="113"/>
      <c r="I353" s="203"/>
      <c r="J353" s="203"/>
      <c r="K353" s="203"/>
      <c r="L353" s="203"/>
      <c r="M353" s="203"/>
      <c r="N353" s="204"/>
      <c r="O353" s="204"/>
      <c r="P353" s="201"/>
      <c r="Q353" s="201"/>
    </row>
    <row r="354" spans="1:17" x14ac:dyDescent="0.2">
      <c r="A354" s="113"/>
      <c r="B354" s="200"/>
      <c r="C354" s="200"/>
      <c r="D354" s="201"/>
      <c r="E354" s="113"/>
      <c r="F354" s="113"/>
      <c r="G354" s="113"/>
      <c r="H354" s="113"/>
      <c r="I354" s="203"/>
      <c r="J354" s="203"/>
      <c r="K354" s="203"/>
      <c r="L354" s="203"/>
      <c r="M354" s="203"/>
      <c r="N354" s="204"/>
      <c r="O354" s="204"/>
      <c r="P354" s="201"/>
      <c r="Q354" s="201"/>
    </row>
    <row r="355" spans="1:17" x14ac:dyDescent="0.2">
      <c r="A355" s="113"/>
      <c r="B355" s="200"/>
      <c r="C355" s="200"/>
      <c r="D355" s="201"/>
      <c r="E355" s="113"/>
      <c r="F355" s="113"/>
      <c r="G355" s="113"/>
      <c r="H355" s="113"/>
      <c r="I355" s="203"/>
      <c r="J355" s="203"/>
      <c r="K355" s="203"/>
      <c r="L355" s="203"/>
      <c r="M355" s="203"/>
      <c r="N355" s="204"/>
      <c r="O355" s="204"/>
      <c r="P355" s="201"/>
      <c r="Q355" s="201"/>
    </row>
    <row r="356" spans="1:17" x14ac:dyDescent="0.2">
      <c r="A356" s="113"/>
      <c r="B356" s="200"/>
      <c r="C356" s="200"/>
      <c r="D356" s="201"/>
      <c r="E356" s="113"/>
      <c r="F356" s="113"/>
      <c r="G356" s="113"/>
      <c r="H356" s="113"/>
      <c r="I356" s="203"/>
      <c r="J356" s="203"/>
      <c r="K356" s="203"/>
      <c r="L356" s="203"/>
      <c r="M356" s="203"/>
      <c r="N356" s="204"/>
      <c r="O356" s="204"/>
      <c r="P356" s="201"/>
      <c r="Q356" s="201"/>
    </row>
    <row r="357" spans="1:17" x14ac:dyDescent="0.2">
      <c r="A357" s="113"/>
      <c r="B357" s="200"/>
      <c r="C357" s="200"/>
      <c r="D357" s="201"/>
      <c r="E357" s="113"/>
      <c r="F357" s="113"/>
      <c r="G357" s="113"/>
      <c r="H357" s="113"/>
      <c r="I357" s="203"/>
      <c r="J357" s="203"/>
      <c r="K357" s="203"/>
      <c r="L357" s="203"/>
      <c r="M357" s="203"/>
      <c r="N357" s="204"/>
      <c r="O357" s="204"/>
      <c r="P357" s="201"/>
      <c r="Q357" s="201"/>
    </row>
    <row r="358" spans="1:17" x14ac:dyDescent="0.2">
      <c r="A358" s="113"/>
      <c r="B358" s="200"/>
      <c r="C358" s="200"/>
      <c r="D358" s="201"/>
      <c r="E358" s="113"/>
      <c r="F358" s="113"/>
      <c r="G358" s="113"/>
      <c r="H358" s="113"/>
      <c r="I358" s="203"/>
      <c r="J358" s="203"/>
      <c r="K358" s="203"/>
      <c r="L358" s="203"/>
      <c r="M358" s="203"/>
      <c r="N358" s="204"/>
      <c r="O358" s="204"/>
      <c r="P358" s="201"/>
      <c r="Q358" s="201"/>
    </row>
    <row r="359" spans="1:17" x14ac:dyDescent="0.2">
      <c r="A359" s="113"/>
      <c r="B359" s="200"/>
      <c r="C359" s="200"/>
      <c r="D359" s="201"/>
      <c r="E359" s="113"/>
      <c r="F359" s="113"/>
      <c r="G359" s="113"/>
      <c r="H359" s="113"/>
      <c r="I359" s="203"/>
      <c r="J359" s="203"/>
      <c r="K359" s="203"/>
      <c r="L359" s="203"/>
      <c r="M359" s="203"/>
      <c r="N359" s="204"/>
      <c r="O359" s="204"/>
      <c r="P359" s="201"/>
      <c r="Q359" s="201"/>
    </row>
    <row r="360" spans="1:17" x14ac:dyDescent="0.2">
      <c r="A360" s="113"/>
      <c r="B360" s="200"/>
      <c r="C360" s="200"/>
      <c r="D360" s="201"/>
      <c r="E360" s="113"/>
      <c r="F360" s="113"/>
      <c r="G360" s="113"/>
      <c r="H360" s="113"/>
      <c r="I360" s="203"/>
      <c r="J360" s="203"/>
      <c r="K360" s="203"/>
      <c r="L360" s="203"/>
      <c r="M360" s="203"/>
      <c r="N360" s="204"/>
      <c r="O360" s="204"/>
      <c r="P360" s="201"/>
      <c r="Q360" s="201"/>
    </row>
    <row r="361" spans="1:17" x14ac:dyDescent="0.2">
      <c r="A361" s="113"/>
      <c r="B361" s="200"/>
      <c r="C361" s="200"/>
      <c r="D361" s="201"/>
      <c r="E361" s="113"/>
      <c r="F361" s="113"/>
      <c r="G361" s="113"/>
      <c r="H361" s="113"/>
      <c r="I361" s="203"/>
      <c r="J361" s="203"/>
      <c r="K361" s="203"/>
      <c r="L361" s="203"/>
      <c r="M361" s="203"/>
      <c r="N361" s="204"/>
      <c r="O361" s="204"/>
      <c r="P361" s="201"/>
      <c r="Q361" s="201"/>
    </row>
    <row r="362" spans="1:17" x14ac:dyDescent="0.2">
      <c r="A362" s="113"/>
      <c r="B362" s="200"/>
      <c r="C362" s="200"/>
      <c r="D362" s="201"/>
      <c r="E362" s="113"/>
      <c r="F362" s="113"/>
      <c r="G362" s="113"/>
      <c r="H362" s="113"/>
      <c r="I362" s="203"/>
      <c r="J362" s="203"/>
      <c r="K362" s="203"/>
      <c r="L362" s="203"/>
      <c r="M362" s="203"/>
      <c r="N362" s="204"/>
      <c r="O362" s="204"/>
      <c r="P362" s="201"/>
      <c r="Q362" s="201"/>
    </row>
    <row r="363" spans="1:17" x14ac:dyDescent="0.2">
      <c r="A363" s="113"/>
      <c r="B363" s="200"/>
      <c r="C363" s="200"/>
      <c r="D363" s="201"/>
      <c r="E363" s="113"/>
      <c r="F363" s="113"/>
      <c r="G363" s="113"/>
      <c r="H363" s="113"/>
      <c r="I363" s="203"/>
      <c r="J363" s="203"/>
      <c r="K363" s="203"/>
      <c r="L363" s="203"/>
      <c r="M363" s="203"/>
      <c r="N363" s="204"/>
      <c r="O363" s="204"/>
      <c r="P363" s="201"/>
      <c r="Q363" s="201"/>
    </row>
    <row r="364" spans="1:17" x14ac:dyDescent="0.2">
      <c r="A364" s="113"/>
      <c r="B364" s="200"/>
      <c r="C364" s="200"/>
      <c r="D364" s="201"/>
      <c r="E364" s="113"/>
      <c r="F364" s="113"/>
      <c r="G364" s="113"/>
      <c r="H364" s="113"/>
      <c r="I364" s="203"/>
      <c r="J364" s="203"/>
      <c r="K364" s="203"/>
      <c r="L364" s="203"/>
      <c r="M364" s="203"/>
      <c r="N364" s="204"/>
      <c r="O364" s="204"/>
      <c r="P364" s="201"/>
      <c r="Q364" s="201"/>
    </row>
    <row r="365" spans="1:17" x14ac:dyDescent="0.2">
      <c r="A365" s="113"/>
      <c r="B365" s="200"/>
      <c r="C365" s="200"/>
      <c r="D365" s="201"/>
      <c r="E365" s="113"/>
      <c r="F365" s="113"/>
      <c r="G365" s="113"/>
      <c r="H365" s="113"/>
      <c r="I365" s="203"/>
      <c r="J365" s="203"/>
      <c r="K365" s="203"/>
      <c r="L365" s="203"/>
      <c r="M365" s="203"/>
      <c r="N365" s="204"/>
      <c r="O365" s="204"/>
      <c r="P365" s="201"/>
      <c r="Q365" s="201"/>
    </row>
    <row r="366" spans="1:17" x14ac:dyDescent="0.2">
      <c r="A366" s="113"/>
      <c r="B366" s="200"/>
      <c r="C366" s="200"/>
      <c r="D366" s="201"/>
      <c r="E366" s="113"/>
      <c r="F366" s="113"/>
      <c r="G366" s="113"/>
      <c r="H366" s="113"/>
      <c r="I366" s="203"/>
      <c r="J366" s="203"/>
      <c r="K366" s="203"/>
      <c r="L366" s="203"/>
      <c r="M366" s="203"/>
      <c r="N366" s="204"/>
      <c r="O366" s="204"/>
      <c r="P366" s="201"/>
      <c r="Q366" s="201"/>
    </row>
    <row r="367" spans="1:17" x14ac:dyDescent="0.2">
      <c r="A367" s="113"/>
      <c r="B367" s="200"/>
      <c r="C367" s="200"/>
      <c r="D367" s="201"/>
      <c r="E367" s="113"/>
      <c r="F367" s="113"/>
      <c r="G367" s="113"/>
      <c r="H367" s="113"/>
      <c r="I367" s="203"/>
      <c r="J367" s="203"/>
      <c r="K367" s="203"/>
      <c r="L367" s="203"/>
      <c r="M367" s="203"/>
      <c r="N367" s="204"/>
      <c r="O367" s="204"/>
      <c r="P367" s="201"/>
      <c r="Q367" s="201"/>
    </row>
    <row r="368" spans="1:17" x14ac:dyDescent="0.2">
      <c r="A368" s="113"/>
      <c r="B368" s="200"/>
      <c r="C368" s="200"/>
      <c r="D368" s="201"/>
      <c r="E368" s="113"/>
      <c r="F368" s="113"/>
      <c r="G368" s="113"/>
      <c r="H368" s="113"/>
      <c r="I368" s="203"/>
      <c r="J368" s="203"/>
      <c r="K368" s="203"/>
      <c r="L368" s="203"/>
      <c r="M368" s="203"/>
      <c r="N368" s="204"/>
      <c r="O368" s="204"/>
      <c r="P368" s="201"/>
      <c r="Q368" s="201"/>
    </row>
    <row r="369" spans="1:17" x14ac:dyDescent="0.2">
      <c r="A369" s="113"/>
      <c r="B369" s="200"/>
      <c r="C369" s="200"/>
      <c r="D369" s="201"/>
      <c r="E369" s="113"/>
      <c r="F369" s="113"/>
      <c r="G369" s="113"/>
      <c r="H369" s="113"/>
      <c r="I369" s="203"/>
      <c r="J369" s="203"/>
      <c r="K369" s="203"/>
      <c r="L369" s="203"/>
      <c r="M369" s="203"/>
      <c r="N369" s="204"/>
      <c r="O369" s="204"/>
      <c r="P369" s="201"/>
      <c r="Q369" s="201"/>
    </row>
    <row r="370" spans="1:17" x14ac:dyDescent="0.2">
      <c r="A370" s="113"/>
      <c r="B370" s="200"/>
      <c r="C370" s="200"/>
      <c r="D370" s="201"/>
      <c r="E370" s="113"/>
      <c r="F370" s="113"/>
      <c r="G370" s="113"/>
      <c r="H370" s="113"/>
      <c r="I370" s="203"/>
      <c r="J370" s="203"/>
      <c r="K370" s="203"/>
      <c r="L370" s="203"/>
      <c r="M370" s="203"/>
      <c r="N370" s="204"/>
      <c r="O370" s="204"/>
      <c r="P370" s="201"/>
      <c r="Q370" s="201"/>
    </row>
    <row r="371" spans="1:17" x14ac:dyDescent="0.2">
      <c r="A371" s="113"/>
      <c r="B371" s="200"/>
      <c r="C371" s="200"/>
      <c r="D371" s="201"/>
      <c r="E371" s="113"/>
      <c r="F371" s="113"/>
      <c r="G371" s="113"/>
      <c r="H371" s="113"/>
      <c r="I371" s="203"/>
      <c r="J371" s="203"/>
      <c r="K371" s="203"/>
      <c r="L371" s="203"/>
      <c r="M371" s="203"/>
      <c r="N371" s="204"/>
      <c r="O371" s="204"/>
      <c r="P371" s="201"/>
      <c r="Q371" s="201"/>
    </row>
    <row r="372" spans="1:17" x14ac:dyDescent="0.2">
      <c r="A372" s="113"/>
      <c r="B372" s="200"/>
      <c r="C372" s="200"/>
      <c r="D372" s="201"/>
      <c r="E372" s="113"/>
      <c r="F372" s="113"/>
      <c r="G372" s="113"/>
      <c r="H372" s="113"/>
      <c r="I372" s="203"/>
      <c r="J372" s="203"/>
      <c r="K372" s="203"/>
      <c r="L372" s="203"/>
      <c r="M372" s="203"/>
      <c r="N372" s="204"/>
      <c r="O372" s="204"/>
      <c r="P372" s="201"/>
      <c r="Q372" s="201"/>
    </row>
    <row r="373" spans="1:17" x14ac:dyDescent="0.2">
      <c r="A373" s="113"/>
      <c r="B373" s="200"/>
      <c r="C373" s="200"/>
      <c r="D373" s="201"/>
      <c r="E373" s="113"/>
      <c r="F373" s="113"/>
      <c r="G373" s="113"/>
      <c r="H373" s="113"/>
      <c r="I373" s="203"/>
      <c r="J373" s="203"/>
      <c r="K373" s="203"/>
      <c r="L373" s="203"/>
      <c r="M373" s="203"/>
      <c r="N373" s="204"/>
      <c r="O373" s="204"/>
      <c r="P373" s="201"/>
      <c r="Q373" s="201"/>
    </row>
    <row r="374" spans="1:17" x14ac:dyDescent="0.2">
      <c r="A374" s="113"/>
      <c r="B374" s="200"/>
      <c r="C374" s="200"/>
      <c r="D374" s="201"/>
      <c r="E374" s="113"/>
      <c r="F374" s="113"/>
      <c r="G374" s="113"/>
      <c r="H374" s="113"/>
      <c r="I374" s="203"/>
      <c r="J374" s="203"/>
      <c r="K374" s="203"/>
      <c r="L374" s="203"/>
      <c r="M374" s="203"/>
      <c r="N374" s="204"/>
      <c r="O374" s="204"/>
      <c r="P374" s="201"/>
      <c r="Q374" s="201"/>
    </row>
    <row r="375" spans="1:17" x14ac:dyDescent="0.2">
      <c r="A375" s="113"/>
      <c r="B375" s="200"/>
      <c r="C375" s="200"/>
      <c r="D375" s="201"/>
      <c r="E375" s="113"/>
      <c r="F375" s="113"/>
      <c r="G375" s="113"/>
      <c r="H375" s="113"/>
      <c r="I375" s="203"/>
      <c r="J375" s="203"/>
      <c r="K375" s="203"/>
      <c r="L375" s="203"/>
      <c r="M375" s="203"/>
      <c r="N375" s="204"/>
      <c r="O375" s="204"/>
      <c r="P375" s="201"/>
      <c r="Q375" s="201"/>
    </row>
    <row r="376" spans="1:17" x14ac:dyDescent="0.2">
      <c r="A376" s="113"/>
      <c r="B376" s="200"/>
      <c r="C376" s="200"/>
      <c r="D376" s="201"/>
      <c r="E376" s="113"/>
      <c r="F376" s="113"/>
      <c r="G376" s="113"/>
      <c r="H376" s="113"/>
      <c r="I376" s="203"/>
      <c r="J376" s="203"/>
      <c r="K376" s="203"/>
      <c r="L376" s="203"/>
      <c r="M376" s="203"/>
      <c r="N376" s="204"/>
      <c r="O376" s="204"/>
      <c r="P376" s="201"/>
      <c r="Q376" s="201"/>
    </row>
    <row r="377" spans="1:17" x14ac:dyDescent="0.2">
      <c r="A377" s="113"/>
      <c r="B377" s="200"/>
      <c r="C377" s="200"/>
      <c r="D377" s="201"/>
      <c r="E377" s="113"/>
      <c r="F377" s="113"/>
      <c r="G377" s="113"/>
      <c r="H377" s="113"/>
      <c r="I377" s="203"/>
      <c r="J377" s="203"/>
      <c r="K377" s="203"/>
      <c r="L377" s="203"/>
      <c r="M377" s="203"/>
      <c r="N377" s="204"/>
      <c r="O377" s="204"/>
      <c r="P377" s="201"/>
      <c r="Q377" s="201"/>
    </row>
    <row r="378" spans="1:17" x14ac:dyDescent="0.2">
      <c r="A378" s="113"/>
      <c r="B378" s="200"/>
      <c r="C378" s="200"/>
      <c r="D378" s="201"/>
      <c r="E378" s="113"/>
      <c r="F378" s="113"/>
      <c r="G378" s="113"/>
      <c r="H378" s="113"/>
      <c r="I378" s="203"/>
      <c r="J378" s="203"/>
      <c r="K378" s="203"/>
      <c r="L378" s="203"/>
      <c r="M378" s="203"/>
      <c r="N378" s="204"/>
      <c r="O378" s="204"/>
      <c r="P378" s="201"/>
      <c r="Q378" s="201"/>
    </row>
    <row r="379" spans="1:17" x14ac:dyDescent="0.2">
      <c r="A379" s="113"/>
      <c r="B379" s="200"/>
      <c r="C379" s="200"/>
      <c r="D379" s="201"/>
      <c r="E379" s="113"/>
      <c r="F379" s="113"/>
      <c r="G379" s="113"/>
      <c r="H379" s="113"/>
      <c r="I379" s="203"/>
      <c r="J379" s="203"/>
      <c r="K379" s="203"/>
      <c r="L379" s="203"/>
      <c r="M379" s="203"/>
      <c r="N379" s="204"/>
      <c r="O379" s="204"/>
      <c r="P379" s="201"/>
      <c r="Q379" s="201"/>
    </row>
    <row r="380" spans="1:17" x14ac:dyDescent="0.2">
      <c r="A380" s="113"/>
      <c r="B380" s="200"/>
      <c r="C380" s="200"/>
      <c r="D380" s="201"/>
      <c r="E380" s="113"/>
      <c r="F380" s="113"/>
      <c r="G380" s="113"/>
      <c r="H380" s="113"/>
      <c r="I380" s="203"/>
      <c r="J380" s="203"/>
      <c r="K380" s="203"/>
      <c r="L380" s="203"/>
      <c r="M380" s="203"/>
      <c r="N380" s="204"/>
      <c r="O380" s="204"/>
      <c r="P380" s="201"/>
      <c r="Q380" s="201"/>
    </row>
    <row r="381" spans="1:17" x14ac:dyDescent="0.2">
      <c r="A381" s="113"/>
      <c r="B381" s="200"/>
      <c r="C381" s="200"/>
      <c r="D381" s="201"/>
      <c r="E381" s="113"/>
      <c r="F381" s="113"/>
      <c r="G381" s="113"/>
      <c r="H381" s="113"/>
      <c r="I381" s="203"/>
      <c r="J381" s="203"/>
      <c r="K381" s="203"/>
      <c r="L381" s="203"/>
      <c r="M381" s="203"/>
      <c r="N381" s="204"/>
      <c r="O381" s="204"/>
      <c r="P381" s="201"/>
      <c r="Q381" s="201"/>
    </row>
    <row r="382" spans="1:17" x14ac:dyDescent="0.2">
      <c r="A382" s="113"/>
      <c r="B382" s="200"/>
      <c r="C382" s="200"/>
      <c r="D382" s="201"/>
      <c r="E382" s="113"/>
      <c r="F382" s="113"/>
      <c r="G382" s="113"/>
      <c r="H382" s="113"/>
      <c r="I382" s="203"/>
      <c r="J382" s="203"/>
      <c r="K382" s="203"/>
      <c r="L382" s="203"/>
      <c r="M382" s="203"/>
      <c r="N382" s="204"/>
      <c r="O382" s="204"/>
      <c r="P382" s="201"/>
      <c r="Q382" s="201"/>
    </row>
    <row r="383" spans="1:17" x14ac:dyDescent="0.2">
      <c r="A383" s="113"/>
      <c r="B383" s="200"/>
      <c r="C383" s="200"/>
      <c r="D383" s="201"/>
      <c r="E383" s="113"/>
      <c r="F383" s="113"/>
      <c r="G383" s="113"/>
      <c r="H383" s="113"/>
      <c r="I383" s="203"/>
      <c r="J383" s="203"/>
      <c r="K383" s="203"/>
      <c r="L383" s="203"/>
      <c r="M383" s="203"/>
      <c r="N383" s="204"/>
      <c r="O383" s="204"/>
      <c r="P383" s="201"/>
      <c r="Q383" s="201"/>
    </row>
    <row r="384" spans="1:17" x14ac:dyDescent="0.2">
      <c r="A384" s="113"/>
      <c r="B384" s="200"/>
      <c r="C384" s="200"/>
      <c r="D384" s="201"/>
      <c r="E384" s="113"/>
      <c r="F384" s="113"/>
      <c r="G384" s="113"/>
      <c r="H384" s="113"/>
      <c r="I384" s="203"/>
      <c r="J384" s="203"/>
      <c r="K384" s="203"/>
      <c r="L384" s="203"/>
      <c r="M384" s="203"/>
      <c r="N384" s="204"/>
      <c r="O384" s="204"/>
      <c r="P384" s="201"/>
      <c r="Q384" s="201"/>
    </row>
    <row r="385" spans="1:17" x14ac:dyDescent="0.2">
      <c r="A385" s="113"/>
      <c r="B385" s="200"/>
      <c r="C385" s="200"/>
      <c r="D385" s="201"/>
      <c r="E385" s="113"/>
      <c r="F385" s="113"/>
      <c r="G385" s="113"/>
      <c r="H385" s="113"/>
      <c r="I385" s="203"/>
      <c r="J385" s="203"/>
      <c r="K385" s="203"/>
      <c r="L385" s="203"/>
      <c r="M385" s="203"/>
      <c r="N385" s="204"/>
      <c r="O385" s="204"/>
      <c r="P385" s="201"/>
      <c r="Q385" s="201"/>
    </row>
    <row r="386" spans="1:17" x14ac:dyDescent="0.2">
      <c r="A386" s="113"/>
      <c r="B386" s="200"/>
      <c r="C386" s="200"/>
      <c r="D386" s="201"/>
      <c r="E386" s="113"/>
      <c r="F386" s="113"/>
      <c r="G386" s="113"/>
      <c r="H386" s="113"/>
      <c r="I386" s="203"/>
      <c r="J386" s="203"/>
      <c r="K386" s="203"/>
      <c r="L386" s="203"/>
      <c r="M386" s="203"/>
      <c r="N386" s="204"/>
      <c r="O386" s="204"/>
      <c r="P386" s="201"/>
      <c r="Q386" s="201"/>
    </row>
    <row r="387" spans="1:17" x14ac:dyDescent="0.2">
      <c r="A387" s="113"/>
      <c r="B387" s="200"/>
      <c r="C387" s="200"/>
      <c r="D387" s="201"/>
      <c r="E387" s="113"/>
      <c r="F387" s="113"/>
      <c r="G387" s="113"/>
      <c r="H387" s="113"/>
      <c r="I387" s="203"/>
      <c r="J387" s="203"/>
      <c r="K387" s="203"/>
      <c r="L387" s="203"/>
      <c r="M387" s="203"/>
      <c r="N387" s="204"/>
      <c r="O387" s="204"/>
      <c r="P387" s="201"/>
      <c r="Q387" s="201"/>
    </row>
    <row r="388" spans="1:17" x14ac:dyDescent="0.2">
      <c r="A388" s="113"/>
      <c r="B388" s="200"/>
      <c r="C388" s="200"/>
      <c r="D388" s="201"/>
      <c r="E388" s="113"/>
      <c r="F388" s="113"/>
      <c r="G388" s="113"/>
      <c r="H388" s="113"/>
      <c r="I388" s="203"/>
      <c r="J388" s="203"/>
      <c r="K388" s="203"/>
      <c r="L388" s="203"/>
      <c r="M388" s="203"/>
      <c r="N388" s="204"/>
      <c r="O388" s="204"/>
      <c r="P388" s="201"/>
      <c r="Q388" s="201"/>
    </row>
    <row r="389" spans="1:17" x14ac:dyDescent="0.2">
      <c r="A389" s="113"/>
      <c r="B389" s="200"/>
      <c r="C389" s="200"/>
      <c r="D389" s="201"/>
      <c r="E389" s="113"/>
      <c r="F389" s="113"/>
      <c r="G389" s="113"/>
      <c r="H389" s="113"/>
      <c r="I389" s="203"/>
      <c r="J389" s="203"/>
      <c r="K389" s="203"/>
      <c r="L389" s="203"/>
      <c r="M389" s="203"/>
      <c r="N389" s="204"/>
      <c r="O389" s="204"/>
      <c r="P389" s="201"/>
      <c r="Q389" s="201"/>
    </row>
    <row r="390" spans="1:17" x14ac:dyDescent="0.2">
      <c r="A390" s="113"/>
      <c r="B390" s="200"/>
      <c r="C390" s="200"/>
      <c r="D390" s="201"/>
      <c r="E390" s="113"/>
      <c r="F390" s="113"/>
      <c r="G390" s="113"/>
      <c r="H390" s="113"/>
      <c r="I390" s="203"/>
      <c r="J390" s="203"/>
      <c r="K390" s="203"/>
      <c r="L390" s="203"/>
      <c r="M390" s="203"/>
      <c r="N390" s="204"/>
      <c r="O390" s="204"/>
      <c r="P390" s="201"/>
      <c r="Q390" s="201"/>
    </row>
    <row r="391" spans="1:17" x14ac:dyDescent="0.2">
      <c r="A391" s="113"/>
      <c r="B391" s="200"/>
      <c r="C391" s="200"/>
      <c r="D391" s="201"/>
      <c r="E391" s="113"/>
      <c r="F391" s="113"/>
      <c r="G391" s="113"/>
      <c r="H391" s="113"/>
      <c r="I391" s="203"/>
      <c r="J391" s="203"/>
      <c r="K391" s="203"/>
      <c r="L391" s="203"/>
      <c r="M391" s="203"/>
      <c r="N391" s="204"/>
      <c r="O391" s="204"/>
      <c r="P391" s="201"/>
      <c r="Q391" s="201"/>
    </row>
    <row r="392" spans="1:17" x14ac:dyDescent="0.2">
      <c r="A392" s="113"/>
      <c r="B392" s="200"/>
      <c r="C392" s="200"/>
      <c r="D392" s="201"/>
      <c r="E392" s="113"/>
      <c r="F392" s="113"/>
      <c r="G392" s="113"/>
      <c r="H392" s="113"/>
      <c r="I392" s="203"/>
      <c r="J392" s="203"/>
      <c r="K392" s="203"/>
      <c r="L392" s="203"/>
      <c r="M392" s="203"/>
      <c r="N392" s="204"/>
      <c r="O392" s="204"/>
      <c r="P392" s="201"/>
      <c r="Q392" s="201"/>
    </row>
    <row r="393" spans="1:17" x14ac:dyDescent="0.2">
      <c r="A393" s="113"/>
      <c r="B393" s="200"/>
      <c r="C393" s="200"/>
      <c r="D393" s="201"/>
      <c r="E393" s="113"/>
      <c r="F393" s="113"/>
      <c r="G393" s="113"/>
      <c r="H393" s="113"/>
      <c r="I393" s="203"/>
      <c r="J393" s="203"/>
      <c r="K393" s="203"/>
      <c r="L393" s="203"/>
      <c r="M393" s="203"/>
      <c r="N393" s="204"/>
      <c r="O393" s="204"/>
      <c r="P393" s="201"/>
      <c r="Q393" s="201"/>
    </row>
    <row r="394" spans="1:17" x14ac:dyDescent="0.2">
      <c r="A394" s="113"/>
      <c r="B394" s="200"/>
      <c r="C394" s="200"/>
      <c r="D394" s="201"/>
      <c r="E394" s="113"/>
      <c r="F394" s="113"/>
      <c r="G394" s="113"/>
      <c r="H394" s="113"/>
      <c r="I394" s="203"/>
      <c r="J394" s="203"/>
      <c r="K394" s="203"/>
      <c r="L394" s="203"/>
      <c r="M394" s="203"/>
      <c r="N394" s="204"/>
      <c r="O394" s="204"/>
      <c r="P394" s="201"/>
      <c r="Q394" s="201"/>
    </row>
    <row r="395" spans="1:17" x14ac:dyDescent="0.2">
      <c r="A395" s="113"/>
      <c r="B395" s="200"/>
      <c r="C395" s="200"/>
      <c r="D395" s="201"/>
      <c r="E395" s="113"/>
      <c r="F395" s="113"/>
      <c r="G395" s="113"/>
      <c r="H395" s="113"/>
      <c r="I395" s="203"/>
      <c r="J395" s="203"/>
      <c r="K395" s="203"/>
      <c r="L395" s="203"/>
      <c r="M395" s="203"/>
      <c r="N395" s="204"/>
      <c r="O395" s="204"/>
      <c r="P395" s="201"/>
      <c r="Q395" s="201"/>
    </row>
    <row r="396" spans="1:17" x14ac:dyDescent="0.2">
      <c r="A396" s="113"/>
      <c r="B396" s="200"/>
      <c r="C396" s="200"/>
      <c r="D396" s="201"/>
      <c r="E396" s="113"/>
      <c r="F396" s="113"/>
      <c r="G396" s="113"/>
      <c r="H396" s="113"/>
      <c r="I396" s="203"/>
      <c r="J396" s="203"/>
      <c r="K396" s="203"/>
      <c r="L396" s="203"/>
      <c r="M396" s="203"/>
      <c r="N396" s="204"/>
      <c r="O396" s="204"/>
      <c r="P396" s="201"/>
      <c r="Q396" s="201"/>
    </row>
    <row r="397" spans="1:17" x14ac:dyDescent="0.2">
      <c r="A397" s="113"/>
      <c r="B397" s="200"/>
      <c r="C397" s="200"/>
      <c r="D397" s="201"/>
      <c r="E397" s="113"/>
      <c r="F397" s="113"/>
      <c r="G397" s="113"/>
      <c r="H397" s="113"/>
      <c r="I397" s="203"/>
      <c r="J397" s="203"/>
      <c r="K397" s="203"/>
      <c r="L397" s="203"/>
      <c r="M397" s="203"/>
      <c r="N397" s="204"/>
      <c r="O397" s="204"/>
      <c r="P397" s="201"/>
      <c r="Q397" s="201"/>
    </row>
    <row r="398" spans="1:17" x14ac:dyDescent="0.2">
      <c r="A398" s="113"/>
      <c r="B398" s="200"/>
      <c r="C398" s="200"/>
      <c r="D398" s="201"/>
      <c r="E398" s="113"/>
      <c r="F398" s="113"/>
      <c r="G398" s="113"/>
      <c r="H398" s="113"/>
      <c r="I398" s="203"/>
      <c r="J398" s="203"/>
      <c r="K398" s="203"/>
      <c r="L398" s="203"/>
      <c r="M398" s="203"/>
      <c r="N398" s="204"/>
      <c r="O398" s="204"/>
      <c r="P398" s="201"/>
      <c r="Q398" s="201"/>
    </row>
    <row r="399" spans="1:17" x14ac:dyDescent="0.2">
      <c r="A399" s="113"/>
      <c r="B399" s="200"/>
      <c r="C399" s="200"/>
      <c r="D399" s="201"/>
      <c r="E399" s="113"/>
      <c r="F399" s="113"/>
      <c r="G399" s="113"/>
      <c r="H399" s="113"/>
      <c r="I399" s="203"/>
      <c r="J399" s="203"/>
      <c r="K399" s="203"/>
      <c r="L399" s="203"/>
      <c r="M399" s="203"/>
      <c r="N399" s="204"/>
      <c r="O399" s="204"/>
      <c r="P399" s="201"/>
      <c r="Q399" s="201"/>
    </row>
    <row r="400" spans="1:17" x14ac:dyDescent="0.2">
      <c r="A400" s="113"/>
      <c r="B400" s="200"/>
      <c r="C400" s="200"/>
      <c r="D400" s="201"/>
      <c r="E400" s="113"/>
      <c r="F400" s="113"/>
      <c r="G400" s="113"/>
      <c r="H400" s="113"/>
      <c r="I400" s="203"/>
      <c r="J400" s="203"/>
      <c r="K400" s="203"/>
      <c r="L400" s="203"/>
      <c r="M400" s="203"/>
      <c r="N400" s="204"/>
      <c r="O400" s="204"/>
      <c r="P400" s="201"/>
      <c r="Q400" s="201"/>
    </row>
    <row r="401" spans="1:17" x14ac:dyDescent="0.2">
      <c r="A401" s="113"/>
      <c r="B401" s="200"/>
      <c r="C401" s="200"/>
      <c r="D401" s="201"/>
      <c r="E401" s="113"/>
      <c r="F401" s="113"/>
      <c r="G401" s="113"/>
      <c r="H401" s="113"/>
      <c r="I401" s="203"/>
      <c r="J401" s="203"/>
      <c r="K401" s="203"/>
      <c r="L401" s="203"/>
      <c r="M401" s="203"/>
      <c r="N401" s="204"/>
      <c r="O401" s="204"/>
      <c r="P401" s="201"/>
      <c r="Q401" s="201"/>
    </row>
    <row r="402" spans="1:17" x14ac:dyDescent="0.2">
      <c r="A402" s="113"/>
      <c r="B402" s="200"/>
      <c r="C402" s="200"/>
      <c r="D402" s="201"/>
      <c r="E402" s="113"/>
      <c r="F402" s="113"/>
      <c r="G402" s="113"/>
      <c r="H402" s="113"/>
      <c r="I402" s="203"/>
      <c r="J402" s="203"/>
      <c r="K402" s="203"/>
      <c r="L402" s="203"/>
      <c r="M402" s="203"/>
      <c r="N402" s="204"/>
      <c r="O402" s="204"/>
      <c r="P402" s="201"/>
      <c r="Q402" s="201"/>
    </row>
    <row r="403" spans="1:17" x14ac:dyDescent="0.2">
      <c r="A403" s="113"/>
      <c r="B403" s="200"/>
      <c r="C403" s="200"/>
      <c r="D403" s="201"/>
      <c r="E403" s="113"/>
      <c r="F403" s="113"/>
      <c r="G403" s="113"/>
      <c r="H403" s="113"/>
      <c r="I403" s="203"/>
      <c r="J403" s="203"/>
      <c r="K403" s="203"/>
      <c r="L403" s="203"/>
      <c r="M403" s="203"/>
      <c r="N403" s="204"/>
      <c r="O403" s="204"/>
      <c r="P403" s="201"/>
      <c r="Q403" s="201"/>
    </row>
    <row r="404" spans="1:17" x14ac:dyDescent="0.2">
      <c r="A404" s="113"/>
      <c r="B404" s="200"/>
      <c r="C404" s="200"/>
      <c r="D404" s="201"/>
      <c r="E404" s="113"/>
      <c r="F404" s="113"/>
      <c r="G404" s="113"/>
      <c r="H404" s="113"/>
      <c r="I404" s="203"/>
      <c r="J404" s="203"/>
      <c r="K404" s="203"/>
      <c r="L404" s="203"/>
      <c r="M404" s="203"/>
      <c r="N404" s="204"/>
      <c r="O404" s="204"/>
      <c r="P404" s="201"/>
      <c r="Q404" s="201"/>
    </row>
    <row r="405" spans="1:17" x14ac:dyDescent="0.2">
      <c r="A405" s="113"/>
      <c r="B405" s="200"/>
      <c r="C405" s="200"/>
      <c r="D405" s="201"/>
      <c r="E405" s="113"/>
      <c r="F405" s="113"/>
      <c r="G405" s="113"/>
      <c r="H405" s="113"/>
      <c r="I405" s="203"/>
      <c r="J405" s="203"/>
      <c r="K405" s="203"/>
      <c r="L405" s="203"/>
      <c r="M405" s="203"/>
      <c r="N405" s="204"/>
      <c r="O405" s="204"/>
      <c r="P405" s="201"/>
      <c r="Q405" s="201"/>
    </row>
    <row r="406" spans="1:17" x14ac:dyDescent="0.2">
      <c r="A406" s="113"/>
      <c r="B406" s="200"/>
      <c r="C406" s="200"/>
      <c r="D406" s="201"/>
      <c r="E406" s="113"/>
      <c r="F406" s="113"/>
      <c r="G406" s="113"/>
      <c r="H406" s="113"/>
      <c r="I406" s="203"/>
      <c r="J406" s="203"/>
      <c r="K406" s="203"/>
      <c r="L406" s="203"/>
      <c r="M406" s="203"/>
      <c r="N406" s="204"/>
      <c r="O406" s="204"/>
      <c r="P406" s="201"/>
      <c r="Q406" s="201"/>
    </row>
    <row r="407" spans="1:17" x14ac:dyDescent="0.2">
      <c r="A407" s="113"/>
      <c r="B407" s="200"/>
      <c r="C407" s="200"/>
      <c r="D407" s="201"/>
      <c r="E407" s="113"/>
      <c r="F407" s="113"/>
      <c r="G407" s="113"/>
      <c r="H407" s="113"/>
      <c r="I407" s="203"/>
      <c r="J407" s="203"/>
      <c r="K407" s="203"/>
      <c r="L407" s="203"/>
      <c r="M407" s="203"/>
      <c r="N407" s="204"/>
      <c r="O407" s="204"/>
      <c r="P407" s="201"/>
      <c r="Q407" s="201"/>
    </row>
    <row r="408" spans="1:17" x14ac:dyDescent="0.2">
      <c r="A408" s="113"/>
      <c r="B408" s="200"/>
      <c r="C408" s="200"/>
      <c r="D408" s="201"/>
      <c r="E408" s="113"/>
      <c r="F408" s="113"/>
      <c r="G408" s="113"/>
      <c r="H408" s="113"/>
      <c r="I408" s="203"/>
      <c r="J408" s="203"/>
      <c r="K408" s="203"/>
      <c r="L408" s="203"/>
      <c r="M408" s="203"/>
      <c r="N408" s="204"/>
      <c r="O408" s="204"/>
      <c r="P408" s="201"/>
      <c r="Q408" s="201"/>
    </row>
    <row r="409" spans="1:17" x14ac:dyDescent="0.2">
      <c r="A409" s="113"/>
      <c r="B409" s="200"/>
      <c r="C409" s="200"/>
      <c r="D409" s="201"/>
      <c r="E409" s="113"/>
      <c r="F409" s="113"/>
      <c r="G409" s="113"/>
      <c r="H409" s="113"/>
      <c r="I409" s="203"/>
      <c r="J409" s="203"/>
      <c r="K409" s="203"/>
      <c r="L409" s="203"/>
      <c r="M409" s="203"/>
      <c r="N409" s="204"/>
      <c r="O409" s="204"/>
      <c r="P409" s="201"/>
      <c r="Q409" s="201"/>
    </row>
    <row r="410" spans="1:17" x14ac:dyDescent="0.2">
      <c r="A410" s="113"/>
      <c r="B410" s="200"/>
      <c r="C410" s="200"/>
      <c r="D410" s="201"/>
      <c r="E410" s="113"/>
      <c r="F410" s="113"/>
      <c r="G410" s="113"/>
      <c r="H410" s="113"/>
      <c r="I410" s="203"/>
      <c r="J410" s="203"/>
      <c r="K410" s="203"/>
      <c r="L410" s="203"/>
      <c r="M410" s="203"/>
      <c r="N410" s="204"/>
      <c r="O410" s="204"/>
      <c r="P410" s="201"/>
      <c r="Q410" s="201"/>
    </row>
    <row r="411" spans="1:17" x14ac:dyDescent="0.2">
      <c r="A411" s="113"/>
      <c r="B411" s="200"/>
      <c r="C411" s="200"/>
      <c r="D411" s="201"/>
      <c r="E411" s="113"/>
      <c r="F411" s="113"/>
      <c r="G411" s="113"/>
      <c r="H411" s="113"/>
      <c r="I411" s="203"/>
      <c r="J411" s="203"/>
      <c r="K411" s="203"/>
      <c r="L411" s="203"/>
      <c r="M411" s="203"/>
      <c r="N411" s="204"/>
      <c r="O411" s="204"/>
      <c r="P411" s="201"/>
      <c r="Q411" s="201"/>
    </row>
    <row r="412" spans="1:17" x14ac:dyDescent="0.2">
      <c r="A412" s="113"/>
      <c r="B412" s="200"/>
      <c r="C412" s="200"/>
      <c r="D412" s="201"/>
      <c r="E412" s="113"/>
      <c r="F412" s="113"/>
      <c r="G412" s="113"/>
      <c r="H412" s="113"/>
      <c r="I412" s="203"/>
      <c r="J412" s="203"/>
      <c r="K412" s="203"/>
      <c r="L412" s="203"/>
      <c r="M412" s="203"/>
      <c r="N412" s="204"/>
      <c r="O412" s="204"/>
      <c r="P412" s="201"/>
      <c r="Q412" s="201"/>
    </row>
    <row r="413" spans="1:17" x14ac:dyDescent="0.2">
      <c r="A413" s="113"/>
      <c r="B413" s="200"/>
      <c r="C413" s="200"/>
      <c r="D413" s="201"/>
      <c r="E413" s="113"/>
      <c r="F413" s="113"/>
      <c r="G413" s="113"/>
      <c r="H413" s="113"/>
      <c r="I413" s="203"/>
      <c r="J413" s="203"/>
      <c r="K413" s="203"/>
      <c r="L413" s="203"/>
      <c r="M413" s="203"/>
      <c r="N413" s="204"/>
      <c r="O413" s="204"/>
      <c r="P413" s="201"/>
      <c r="Q413" s="201"/>
    </row>
    <row r="414" spans="1:17" x14ac:dyDescent="0.2">
      <c r="A414" s="113"/>
      <c r="B414" s="200"/>
      <c r="C414" s="200"/>
      <c r="D414" s="201"/>
      <c r="E414" s="113"/>
      <c r="F414" s="113"/>
      <c r="G414" s="113"/>
      <c r="H414" s="113"/>
      <c r="I414" s="203"/>
      <c r="J414" s="203"/>
      <c r="K414" s="203"/>
      <c r="L414" s="203"/>
      <c r="M414" s="203"/>
      <c r="N414" s="204"/>
      <c r="O414" s="204"/>
      <c r="P414" s="201"/>
      <c r="Q414" s="201"/>
    </row>
    <row r="415" spans="1:17" x14ac:dyDescent="0.2">
      <c r="A415" s="113"/>
      <c r="B415" s="200"/>
      <c r="C415" s="200"/>
      <c r="D415" s="201"/>
      <c r="E415" s="113"/>
      <c r="F415" s="113"/>
      <c r="G415" s="113"/>
      <c r="H415" s="113"/>
      <c r="I415" s="203"/>
      <c r="J415" s="203"/>
      <c r="K415" s="203"/>
      <c r="L415" s="203"/>
      <c r="M415" s="203"/>
      <c r="N415" s="204"/>
      <c r="O415" s="204"/>
      <c r="P415" s="201"/>
      <c r="Q415" s="201"/>
    </row>
    <row r="416" spans="1:17" x14ac:dyDescent="0.2">
      <c r="A416" s="113"/>
      <c r="B416" s="200"/>
      <c r="C416" s="200"/>
      <c r="D416" s="201"/>
      <c r="E416" s="113"/>
      <c r="F416" s="113"/>
      <c r="G416" s="113"/>
      <c r="H416" s="113"/>
      <c r="I416" s="203"/>
      <c r="J416" s="203"/>
      <c r="K416" s="203"/>
      <c r="L416" s="203"/>
      <c r="M416" s="203"/>
      <c r="N416" s="204"/>
      <c r="O416" s="204"/>
      <c r="P416" s="201"/>
      <c r="Q416" s="201"/>
    </row>
    <row r="417" spans="1:17" x14ac:dyDescent="0.2">
      <c r="A417" s="113"/>
      <c r="B417" s="200"/>
      <c r="C417" s="200"/>
      <c r="D417" s="201"/>
      <c r="E417" s="113"/>
      <c r="F417" s="113"/>
      <c r="G417" s="113"/>
      <c r="H417" s="113"/>
      <c r="I417" s="203"/>
      <c r="J417" s="203"/>
      <c r="K417" s="203"/>
      <c r="L417" s="203"/>
      <c r="M417" s="203"/>
      <c r="N417" s="204"/>
      <c r="O417" s="204"/>
      <c r="P417" s="201"/>
      <c r="Q417" s="201"/>
    </row>
    <row r="418" spans="1:17" x14ac:dyDescent="0.2">
      <c r="A418" s="113"/>
      <c r="B418" s="200"/>
      <c r="C418" s="200"/>
      <c r="D418" s="201"/>
      <c r="E418" s="113"/>
      <c r="F418" s="113"/>
      <c r="G418" s="113"/>
      <c r="H418" s="113"/>
      <c r="I418" s="203"/>
      <c r="J418" s="203"/>
      <c r="K418" s="203"/>
      <c r="L418" s="203"/>
      <c r="M418" s="203"/>
      <c r="N418" s="204"/>
      <c r="O418" s="204"/>
      <c r="P418" s="201"/>
      <c r="Q418" s="201"/>
    </row>
    <row r="419" spans="1:17" x14ac:dyDescent="0.2">
      <c r="A419" s="113"/>
      <c r="B419" s="200"/>
      <c r="C419" s="200"/>
      <c r="D419" s="201"/>
      <c r="E419" s="113"/>
      <c r="F419" s="113"/>
      <c r="G419" s="113"/>
      <c r="H419" s="113"/>
      <c r="I419" s="203"/>
      <c r="J419" s="203"/>
      <c r="K419" s="203"/>
      <c r="L419" s="203"/>
      <c r="M419" s="203"/>
      <c r="N419" s="204"/>
      <c r="O419" s="204"/>
      <c r="P419" s="201"/>
      <c r="Q419" s="201"/>
    </row>
    <row r="420" spans="1:17" x14ac:dyDescent="0.2">
      <c r="A420" s="113"/>
      <c r="B420" s="200"/>
      <c r="C420" s="200"/>
      <c r="D420" s="201"/>
      <c r="E420" s="113"/>
      <c r="F420" s="113"/>
      <c r="G420" s="113"/>
      <c r="H420" s="113"/>
      <c r="I420" s="203"/>
      <c r="J420" s="203"/>
      <c r="K420" s="203"/>
      <c r="L420" s="203"/>
      <c r="M420" s="203"/>
      <c r="N420" s="204"/>
      <c r="O420" s="204"/>
      <c r="P420" s="201"/>
      <c r="Q420" s="201"/>
    </row>
    <row r="421" spans="1:17" x14ac:dyDescent="0.2">
      <c r="A421" s="113"/>
      <c r="B421" s="200"/>
      <c r="C421" s="200"/>
      <c r="D421" s="201"/>
      <c r="E421" s="113"/>
      <c r="F421" s="113"/>
      <c r="G421" s="113"/>
      <c r="H421" s="113"/>
      <c r="I421" s="203"/>
      <c r="J421" s="203"/>
      <c r="K421" s="203"/>
      <c r="L421" s="203"/>
      <c r="M421" s="203"/>
      <c r="N421" s="204"/>
      <c r="O421" s="204"/>
      <c r="P421" s="201"/>
      <c r="Q421" s="201"/>
    </row>
    <row r="422" spans="1:17" x14ac:dyDescent="0.2">
      <c r="A422" s="113"/>
      <c r="B422" s="200"/>
      <c r="C422" s="200"/>
      <c r="D422" s="201"/>
      <c r="E422" s="113"/>
      <c r="F422" s="113"/>
      <c r="G422" s="113"/>
      <c r="H422" s="113"/>
      <c r="I422" s="203"/>
      <c r="J422" s="203"/>
      <c r="K422" s="203"/>
      <c r="L422" s="203"/>
      <c r="M422" s="203"/>
      <c r="N422" s="204"/>
      <c r="O422" s="204"/>
      <c r="P422" s="201"/>
      <c r="Q422" s="201"/>
    </row>
    <row r="423" spans="1:17" x14ac:dyDescent="0.2">
      <c r="A423" s="113"/>
      <c r="B423" s="200"/>
      <c r="C423" s="200"/>
      <c r="D423" s="201"/>
      <c r="E423" s="113"/>
      <c r="F423" s="113"/>
      <c r="G423" s="113"/>
      <c r="H423" s="113"/>
      <c r="I423" s="203"/>
      <c r="J423" s="203"/>
      <c r="K423" s="203"/>
      <c r="L423" s="203"/>
      <c r="M423" s="203"/>
      <c r="N423" s="204"/>
      <c r="O423" s="204"/>
      <c r="P423" s="201"/>
      <c r="Q423" s="201"/>
    </row>
    <row r="424" spans="1:17" x14ac:dyDescent="0.2">
      <c r="A424" s="113"/>
      <c r="B424" s="200"/>
      <c r="C424" s="200"/>
      <c r="D424" s="201"/>
      <c r="E424" s="113"/>
      <c r="F424" s="113"/>
      <c r="G424" s="113"/>
      <c r="H424" s="113"/>
      <c r="I424" s="203"/>
      <c r="J424" s="203"/>
      <c r="K424" s="203"/>
      <c r="L424" s="203"/>
      <c r="M424" s="203"/>
      <c r="N424" s="204"/>
      <c r="O424" s="204"/>
      <c r="P424" s="201"/>
      <c r="Q424" s="201"/>
    </row>
    <row r="425" spans="1:17" x14ac:dyDescent="0.2">
      <c r="A425" s="113"/>
      <c r="B425" s="200"/>
      <c r="C425" s="200"/>
      <c r="D425" s="201"/>
      <c r="E425" s="113"/>
      <c r="F425" s="113"/>
      <c r="G425" s="113"/>
      <c r="H425" s="113"/>
      <c r="I425" s="203"/>
      <c r="J425" s="203"/>
      <c r="K425" s="203"/>
      <c r="L425" s="203"/>
      <c r="M425" s="203"/>
      <c r="N425" s="204"/>
      <c r="O425" s="204"/>
      <c r="P425" s="201"/>
      <c r="Q425" s="201"/>
    </row>
    <row r="426" spans="1:17" x14ac:dyDescent="0.2">
      <c r="A426" s="113"/>
      <c r="B426" s="200"/>
      <c r="C426" s="200"/>
      <c r="D426" s="201"/>
      <c r="E426" s="113"/>
      <c r="F426" s="113"/>
      <c r="G426" s="113"/>
      <c r="H426" s="113"/>
      <c r="I426" s="203"/>
      <c r="J426" s="203"/>
      <c r="K426" s="203"/>
      <c r="L426" s="203"/>
      <c r="M426" s="203"/>
      <c r="N426" s="204"/>
      <c r="O426" s="204"/>
      <c r="P426" s="201"/>
      <c r="Q426" s="201"/>
    </row>
    <row r="427" spans="1:17" x14ac:dyDescent="0.2">
      <c r="A427" s="113"/>
      <c r="B427" s="200"/>
      <c r="C427" s="200"/>
      <c r="D427" s="201"/>
      <c r="E427" s="113"/>
      <c r="F427" s="113"/>
      <c r="G427" s="113"/>
      <c r="H427" s="113"/>
      <c r="I427" s="203"/>
      <c r="J427" s="203"/>
      <c r="K427" s="203"/>
      <c r="L427" s="203"/>
      <c r="M427" s="203"/>
      <c r="N427" s="204"/>
      <c r="O427" s="204"/>
      <c r="P427" s="201"/>
      <c r="Q427" s="201"/>
    </row>
    <row r="428" spans="1:17" x14ac:dyDescent="0.2">
      <c r="A428" s="113"/>
      <c r="B428" s="200"/>
      <c r="C428" s="200"/>
      <c r="D428" s="201"/>
      <c r="E428" s="113"/>
      <c r="F428" s="113"/>
      <c r="G428" s="113"/>
      <c r="H428" s="113"/>
      <c r="I428" s="203"/>
      <c r="J428" s="203"/>
      <c r="K428" s="203"/>
      <c r="L428" s="203"/>
      <c r="M428" s="203"/>
      <c r="N428" s="204"/>
      <c r="O428" s="204"/>
      <c r="P428" s="201"/>
      <c r="Q428" s="201"/>
    </row>
    <row r="429" spans="1:17" x14ac:dyDescent="0.2">
      <c r="A429" s="113"/>
      <c r="B429" s="200"/>
      <c r="C429" s="200"/>
      <c r="D429" s="201"/>
      <c r="E429" s="113"/>
      <c r="F429" s="113"/>
      <c r="G429" s="113"/>
      <c r="H429" s="113"/>
      <c r="I429" s="203"/>
      <c r="J429" s="203"/>
      <c r="K429" s="203"/>
      <c r="L429" s="203"/>
      <c r="M429" s="203"/>
      <c r="N429" s="204"/>
      <c r="O429" s="204"/>
      <c r="P429" s="201"/>
      <c r="Q429" s="201"/>
    </row>
    <row r="430" spans="1:17" x14ac:dyDescent="0.2">
      <c r="A430" s="113"/>
      <c r="B430" s="200"/>
      <c r="C430" s="200"/>
      <c r="D430" s="201"/>
      <c r="E430" s="113"/>
      <c r="F430" s="113"/>
      <c r="G430" s="113"/>
      <c r="H430" s="113"/>
      <c r="I430" s="203"/>
      <c r="J430" s="203"/>
      <c r="K430" s="203"/>
      <c r="L430" s="203"/>
      <c r="M430" s="203"/>
      <c r="N430" s="204"/>
      <c r="O430" s="204"/>
      <c r="P430" s="201"/>
      <c r="Q430" s="201"/>
    </row>
    <row r="431" spans="1:17" x14ac:dyDescent="0.2">
      <c r="A431" s="113"/>
      <c r="B431" s="200"/>
      <c r="C431" s="200"/>
      <c r="D431" s="201"/>
      <c r="E431" s="113"/>
      <c r="F431" s="113"/>
      <c r="G431" s="113"/>
      <c r="H431" s="113"/>
      <c r="I431" s="203"/>
      <c r="J431" s="203"/>
      <c r="K431" s="203"/>
      <c r="L431" s="203"/>
      <c r="M431" s="203"/>
      <c r="N431" s="204"/>
      <c r="O431" s="204"/>
      <c r="P431" s="201"/>
      <c r="Q431" s="201"/>
    </row>
    <row r="432" spans="1:17" x14ac:dyDescent="0.2">
      <c r="A432" s="113"/>
      <c r="B432" s="200"/>
      <c r="C432" s="200"/>
      <c r="D432" s="201"/>
      <c r="E432" s="113"/>
      <c r="F432" s="113"/>
      <c r="G432" s="113"/>
      <c r="H432" s="113"/>
      <c r="I432" s="203"/>
      <c r="J432" s="203"/>
      <c r="K432" s="203"/>
      <c r="L432" s="203"/>
      <c r="M432" s="203"/>
      <c r="N432" s="204"/>
      <c r="O432" s="204"/>
      <c r="P432" s="201"/>
      <c r="Q432" s="201"/>
    </row>
    <row r="433" spans="1:17" x14ac:dyDescent="0.2">
      <c r="A433" s="113"/>
      <c r="B433" s="200"/>
      <c r="C433" s="200"/>
      <c r="D433" s="201"/>
      <c r="E433" s="113"/>
      <c r="F433" s="113"/>
      <c r="G433" s="113"/>
      <c r="H433" s="113"/>
      <c r="I433" s="203"/>
      <c r="J433" s="203"/>
      <c r="K433" s="203"/>
      <c r="L433" s="203"/>
      <c r="M433" s="203"/>
      <c r="N433" s="204"/>
      <c r="O433" s="204"/>
      <c r="P433" s="201"/>
      <c r="Q433" s="201"/>
    </row>
    <row r="434" spans="1:17" x14ac:dyDescent="0.2">
      <c r="A434" s="113"/>
      <c r="B434" s="200"/>
      <c r="C434" s="200"/>
      <c r="D434" s="201"/>
      <c r="E434" s="113"/>
      <c r="F434" s="113"/>
      <c r="G434" s="113"/>
      <c r="H434" s="113"/>
      <c r="I434" s="203"/>
      <c r="J434" s="203"/>
      <c r="K434" s="203"/>
      <c r="L434" s="203"/>
      <c r="M434" s="203"/>
      <c r="N434" s="204"/>
      <c r="O434" s="204"/>
      <c r="P434" s="201"/>
      <c r="Q434" s="201"/>
    </row>
    <row r="435" spans="1:17" x14ac:dyDescent="0.2">
      <c r="A435" s="113"/>
      <c r="B435" s="200"/>
      <c r="C435" s="200"/>
      <c r="D435" s="201"/>
      <c r="E435" s="113"/>
      <c r="F435" s="113"/>
      <c r="G435" s="113"/>
      <c r="H435" s="113"/>
      <c r="I435" s="203"/>
      <c r="J435" s="203"/>
      <c r="K435" s="203"/>
      <c r="L435" s="203"/>
      <c r="M435" s="203"/>
      <c r="N435" s="204"/>
      <c r="O435" s="204"/>
      <c r="P435" s="201"/>
      <c r="Q435" s="201"/>
    </row>
    <row r="436" spans="1:17" x14ac:dyDescent="0.2">
      <c r="A436" s="113"/>
      <c r="B436" s="200"/>
      <c r="C436" s="200"/>
      <c r="D436" s="201"/>
      <c r="E436" s="113"/>
      <c r="F436" s="113"/>
      <c r="G436" s="113"/>
      <c r="H436" s="113"/>
      <c r="I436" s="203"/>
      <c r="J436" s="203"/>
      <c r="K436" s="203"/>
      <c r="L436" s="203"/>
      <c r="M436" s="203"/>
      <c r="N436" s="204"/>
      <c r="O436" s="204"/>
      <c r="P436" s="201"/>
      <c r="Q436" s="201"/>
    </row>
    <row r="437" spans="1:17" x14ac:dyDescent="0.2">
      <c r="A437" s="113"/>
      <c r="B437" s="200"/>
      <c r="C437" s="200"/>
      <c r="D437" s="201"/>
      <c r="E437" s="113"/>
      <c r="F437" s="113"/>
      <c r="G437" s="113"/>
      <c r="H437" s="113"/>
      <c r="I437" s="203"/>
      <c r="J437" s="203"/>
      <c r="K437" s="203"/>
      <c r="L437" s="203"/>
      <c r="M437" s="203"/>
      <c r="N437" s="204"/>
      <c r="O437" s="204"/>
      <c r="P437" s="201"/>
      <c r="Q437" s="201"/>
    </row>
    <row r="438" spans="1:17" x14ac:dyDescent="0.2">
      <c r="A438" s="113"/>
      <c r="B438" s="200"/>
      <c r="C438" s="200"/>
      <c r="D438" s="201"/>
      <c r="E438" s="113"/>
      <c r="F438" s="113"/>
      <c r="G438" s="113"/>
      <c r="H438" s="113"/>
      <c r="I438" s="203"/>
      <c r="J438" s="203"/>
      <c r="K438" s="203"/>
      <c r="L438" s="203"/>
      <c r="M438" s="203"/>
      <c r="N438" s="204"/>
      <c r="O438" s="204"/>
      <c r="P438" s="201"/>
      <c r="Q438" s="201"/>
    </row>
    <row r="439" spans="1:17" x14ac:dyDescent="0.2">
      <c r="A439" s="113"/>
      <c r="B439" s="200"/>
      <c r="C439" s="200"/>
      <c r="D439" s="201"/>
      <c r="E439" s="113"/>
      <c r="F439" s="113"/>
      <c r="G439" s="113"/>
      <c r="H439" s="113"/>
      <c r="I439" s="203"/>
      <c r="J439" s="203"/>
      <c r="K439" s="203"/>
      <c r="L439" s="203"/>
      <c r="M439" s="203"/>
      <c r="N439" s="204"/>
      <c r="O439" s="204"/>
      <c r="P439" s="201"/>
      <c r="Q439" s="201"/>
    </row>
    <row r="440" spans="1:17" x14ac:dyDescent="0.2">
      <c r="A440" s="113"/>
      <c r="B440" s="200"/>
      <c r="C440" s="200"/>
      <c r="D440" s="201"/>
      <c r="E440" s="113"/>
      <c r="F440" s="113"/>
      <c r="G440" s="113"/>
      <c r="H440" s="113"/>
      <c r="I440" s="203"/>
      <c r="J440" s="203"/>
      <c r="K440" s="203"/>
      <c r="L440" s="203"/>
      <c r="M440" s="203"/>
      <c r="N440" s="204"/>
      <c r="O440" s="204"/>
      <c r="P440" s="201"/>
      <c r="Q440" s="201"/>
    </row>
    <row r="441" spans="1:17" x14ac:dyDescent="0.2">
      <c r="A441" s="113"/>
      <c r="B441" s="200"/>
      <c r="C441" s="200"/>
      <c r="D441" s="201"/>
      <c r="E441" s="113"/>
      <c r="F441" s="113"/>
      <c r="G441" s="113"/>
      <c r="H441" s="113"/>
      <c r="I441" s="203"/>
      <c r="J441" s="203"/>
      <c r="K441" s="203"/>
      <c r="L441" s="203"/>
      <c r="M441" s="203"/>
      <c r="N441" s="204"/>
      <c r="O441" s="204"/>
      <c r="P441" s="201"/>
      <c r="Q441" s="201"/>
    </row>
    <row r="442" spans="1:17" x14ac:dyDescent="0.2">
      <c r="A442" s="113"/>
      <c r="B442" s="200"/>
      <c r="C442" s="200"/>
      <c r="D442" s="201"/>
      <c r="E442" s="113"/>
      <c r="F442" s="113"/>
      <c r="G442" s="113"/>
      <c r="H442" s="113"/>
      <c r="I442" s="203"/>
      <c r="J442" s="203"/>
      <c r="K442" s="203"/>
      <c r="L442" s="203"/>
      <c r="M442" s="203"/>
      <c r="N442" s="204"/>
      <c r="O442" s="204"/>
      <c r="P442" s="201"/>
      <c r="Q442" s="201"/>
    </row>
    <row r="443" spans="1:17" x14ac:dyDescent="0.2">
      <c r="A443" s="113"/>
      <c r="B443" s="200"/>
      <c r="C443" s="200"/>
      <c r="D443" s="201"/>
      <c r="E443" s="113"/>
      <c r="F443" s="113"/>
      <c r="G443" s="113"/>
      <c r="H443" s="113"/>
      <c r="I443" s="203"/>
      <c r="J443" s="203"/>
      <c r="K443" s="203"/>
      <c r="L443" s="203"/>
      <c r="M443" s="203"/>
      <c r="N443" s="204"/>
      <c r="O443" s="204"/>
      <c r="P443" s="201"/>
      <c r="Q443" s="201"/>
    </row>
    <row r="444" spans="1:17" x14ac:dyDescent="0.2">
      <c r="A444" s="113"/>
      <c r="B444" s="200"/>
      <c r="C444" s="200"/>
      <c r="D444" s="201"/>
      <c r="E444" s="113"/>
      <c r="F444" s="113"/>
      <c r="G444" s="113"/>
      <c r="H444" s="113"/>
      <c r="I444" s="203"/>
      <c r="J444" s="203"/>
      <c r="K444" s="203"/>
      <c r="L444" s="203"/>
      <c r="M444" s="203"/>
      <c r="N444" s="204"/>
      <c r="O444" s="204"/>
      <c r="P444" s="201"/>
      <c r="Q444" s="201"/>
    </row>
    <row r="445" spans="1:17" x14ac:dyDescent="0.2">
      <c r="A445" s="113"/>
      <c r="B445" s="200"/>
      <c r="C445" s="200"/>
      <c r="D445" s="201"/>
      <c r="E445" s="113"/>
      <c r="F445" s="113"/>
      <c r="G445" s="113"/>
      <c r="H445" s="113"/>
      <c r="I445" s="203"/>
      <c r="J445" s="203"/>
      <c r="K445" s="203"/>
      <c r="L445" s="203"/>
      <c r="M445" s="203"/>
      <c r="N445" s="204"/>
      <c r="O445" s="204"/>
      <c r="P445" s="201"/>
      <c r="Q445" s="201"/>
    </row>
    <row r="446" spans="1:17" x14ac:dyDescent="0.2">
      <c r="A446" s="113"/>
      <c r="B446" s="200"/>
      <c r="C446" s="200"/>
      <c r="D446" s="201"/>
      <c r="E446" s="113"/>
      <c r="F446" s="113"/>
      <c r="G446" s="113"/>
      <c r="H446" s="113"/>
      <c r="I446" s="203"/>
      <c r="J446" s="203"/>
      <c r="K446" s="203"/>
      <c r="L446" s="203"/>
      <c r="M446" s="203"/>
      <c r="N446" s="204"/>
      <c r="O446" s="204"/>
      <c r="P446" s="201"/>
      <c r="Q446" s="201"/>
    </row>
    <row r="447" spans="1:17" x14ac:dyDescent="0.2">
      <c r="A447" s="113"/>
      <c r="B447" s="200"/>
      <c r="C447" s="200"/>
      <c r="D447" s="201"/>
      <c r="E447" s="113"/>
      <c r="F447" s="113"/>
      <c r="G447" s="113"/>
      <c r="H447" s="113"/>
      <c r="I447" s="203"/>
      <c r="J447" s="203"/>
      <c r="K447" s="203"/>
      <c r="L447" s="203"/>
      <c r="M447" s="203"/>
      <c r="N447" s="204"/>
      <c r="O447" s="204"/>
      <c r="P447" s="201"/>
      <c r="Q447" s="201"/>
    </row>
    <row r="448" spans="1:17" x14ac:dyDescent="0.2">
      <c r="A448" s="113"/>
      <c r="B448" s="200"/>
      <c r="C448" s="200"/>
      <c r="D448" s="201"/>
      <c r="E448" s="113"/>
      <c r="F448" s="113"/>
      <c r="G448" s="113"/>
      <c r="H448" s="113"/>
      <c r="I448" s="203"/>
      <c r="J448" s="203"/>
      <c r="K448" s="203"/>
      <c r="L448" s="203"/>
      <c r="M448" s="203"/>
      <c r="N448" s="204"/>
      <c r="O448" s="204"/>
      <c r="P448" s="201"/>
      <c r="Q448" s="201"/>
    </row>
    <row r="449" spans="1:17" x14ac:dyDescent="0.2">
      <c r="A449" s="113"/>
      <c r="B449" s="200"/>
      <c r="C449" s="200"/>
      <c r="D449" s="201"/>
      <c r="E449" s="113"/>
      <c r="F449" s="113"/>
      <c r="G449" s="113"/>
      <c r="H449" s="113"/>
      <c r="I449" s="203"/>
      <c r="J449" s="203"/>
      <c r="K449" s="203"/>
      <c r="L449" s="203"/>
      <c r="M449" s="203"/>
      <c r="N449" s="204"/>
      <c r="O449" s="204"/>
      <c r="P449" s="201"/>
      <c r="Q449" s="201"/>
    </row>
    <row r="450" spans="1:17" x14ac:dyDescent="0.2">
      <c r="A450" s="113"/>
      <c r="B450" s="200"/>
      <c r="C450" s="200"/>
      <c r="D450" s="201"/>
      <c r="E450" s="113"/>
      <c r="F450" s="113"/>
      <c r="G450" s="113"/>
      <c r="H450" s="113"/>
      <c r="I450" s="203"/>
      <c r="J450" s="203"/>
      <c r="K450" s="203"/>
      <c r="L450" s="203"/>
      <c r="M450" s="203"/>
      <c r="N450" s="204"/>
      <c r="O450" s="204"/>
      <c r="P450" s="201"/>
      <c r="Q450" s="201"/>
    </row>
    <row r="451" spans="1:17" x14ac:dyDescent="0.2">
      <c r="A451" s="113"/>
      <c r="B451" s="200"/>
      <c r="C451" s="200"/>
      <c r="D451" s="201"/>
      <c r="E451" s="113"/>
      <c r="F451" s="113"/>
      <c r="G451" s="113"/>
      <c r="H451" s="113"/>
      <c r="I451" s="203"/>
      <c r="J451" s="203"/>
      <c r="K451" s="203"/>
      <c r="L451" s="203"/>
      <c r="M451" s="203"/>
      <c r="N451" s="204"/>
      <c r="O451" s="204"/>
      <c r="P451" s="201"/>
      <c r="Q451" s="201"/>
    </row>
    <row r="452" spans="1:17" x14ac:dyDescent="0.2">
      <c r="A452" s="113"/>
      <c r="B452" s="200"/>
      <c r="C452" s="200"/>
      <c r="D452" s="201"/>
      <c r="E452" s="113"/>
      <c r="F452" s="113"/>
      <c r="G452" s="113"/>
      <c r="H452" s="113"/>
      <c r="I452" s="203"/>
      <c r="J452" s="203"/>
      <c r="K452" s="203"/>
      <c r="L452" s="203"/>
      <c r="M452" s="203"/>
      <c r="N452" s="204"/>
      <c r="O452" s="204"/>
      <c r="P452" s="201"/>
      <c r="Q452" s="201"/>
    </row>
    <row r="453" spans="1:17" x14ac:dyDescent="0.2">
      <c r="A453" s="113"/>
      <c r="B453" s="200"/>
      <c r="C453" s="200"/>
      <c r="D453" s="201"/>
      <c r="E453" s="113"/>
      <c r="F453" s="113"/>
      <c r="G453" s="113"/>
      <c r="H453" s="113"/>
      <c r="I453" s="203"/>
      <c r="J453" s="203"/>
      <c r="K453" s="203"/>
      <c r="L453" s="203"/>
      <c r="M453" s="203"/>
      <c r="N453" s="204"/>
      <c r="O453" s="204"/>
      <c r="P453" s="201"/>
      <c r="Q453" s="201"/>
    </row>
    <row r="454" spans="1:17" x14ac:dyDescent="0.2">
      <c r="A454" s="113"/>
      <c r="B454" s="200"/>
      <c r="C454" s="200"/>
      <c r="D454" s="201"/>
      <c r="E454" s="113"/>
      <c r="F454" s="113"/>
      <c r="G454" s="113"/>
      <c r="H454" s="113"/>
      <c r="I454" s="203"/>
      <c r="J454" s="203"/>
      <c r="K454" s="203"/>
      <c r="L454" s="203"/>
      <c r="M454" s="203"/>
      <c r="N454" s="204"/>
      <c r="O454" s="204"/>
      <c r="P454" s="201"/>
      <c r="Q454" s="201"/>
    </row>
    <row r="455" spans="1:17" x14ac:dyDescent="0.2">
      <c r="A455" s="113"/>
      <c r="B455" s="200"/>
      <c r="C455" s="200"/>
      <c r="D455" s="201"/>
      <c r="E455" s="113"/>
      <c r="F455" s="113"/>
      <c r="G455" s="113"/>
      <c r="H455" s="113"/>
      <c r="I455" s="203"/>
      <c r="J455" s="203"/>
      <c r="K455" s="203"/>
      <c r="L455" s="203"/>
      <c r="M455" s="203"/>
      <c r="N455" s="204"/>
      <c r="O455" s="204"/>
      <c r="P455" s="201"/>
      <c r="Q455" s="201"/>
    </row>
    <row r="456" spans="1:17" x14ac:dyDescent="0.2">
      <c r="A456" s="113"/>
      <c r="B456" s="200"/>
      <c r="C456" s="200"/>
      <c r="D456" s="201"/>
      <c r="E456" s="113"/>
      <c r="F456" s="113"/>
      <c r="G456" s="113"/>
      <c r="H456" s="113"/>
      <c r="I456" s="203"/>
      <c r="J456" s="203"/>
      <c r="K456" s="203"/>
      <c r="L456" s="203"/>
      <c r="M456" s="203"/>
      <c r="N456" s="204"/>
      <c r="O456" s="204"/>
      <c r="P456" s="201"/>
      <c r="Q456" s="201"/>
    </row>
    <row r="457" spans="1:17" x14ac:dyDescent="0.2">
      <c r="A457" s="113"/>
      <c r="B457" s="200"/>
      <c r="C457" s="200"/>
      <c r="D457" s="201"/>
      <c r="E457" s="113"/>
      <c r="F457" s="113"/>
      <c r="G457" s="113"/>
      <c r="H457" s="113"/>
      <c r="I457" s="203"/>
      <c r="J457" s="203"/>
      <c r="K457" s="203"/>
      <c r="L457" s="203"/>
      <c r="M457" s="203"/>
      <c r="N457" s="204"/>
      <c r="O457" s="204"/>
      <c r="P457" s="201"/>
      <c r="Q457" s="201"/>
    </row>
    <row r="458" spans="1:17" x14ac:dyDescent="0.2">
      <c r="A458" s="113"/>
      <c r="B458" s="200"/>
      <c r="C458" s="200"/>
      <c r="D458" s="201"/>
      <c r="E458" s="113"/>
      <c r="F458" s="113"/>
      <c r="G458" s="113"/>
      <c r="H458" s="113"/>
      <c r="I458" s="203"/>
      <c r="J458" s="203"/>
      <c r="K458" s="203"/>
      <c r="L458" s="203"/>
      <c r="M458" s="203"/>
      <c r="N458" s="204"/>
      <c r="O458" s="204"/>
      <c r="P458" s="201"/>
      <c r="Q458" s="201"/>
    </row>
    <row r="459" spans="1:17" x14ac:dyDescent="0.2">
      <c r="A459" s="113"/>
      <c r="B459" s="200"/>
      <c r="C459" s="200"/>
      <c r="D459" s="201"/>
      <c r="E459" s="113"/>
      <c r="F459" s="113"/>
      <c r="G459" s="113"/>
      <c r="H459" s="113"/>
      <c r="I459" s="203"/>
      <c r="J459" s="203"/>
      <c r="K459" s="203"/>
      <c r="L459" s="203"/>
      <c r="M459" s="203"/>
      <c r="N459" s="204"/>
      <c r="O459" s="204"/>
      <c r="P459" s="201"/>
      <c r="Q459" s="201"/>
    </row>
    <row r="460" spans="1:17" x14ac:dyDescent="0.2">
      <c r="A460" s="113"/>
      <c r="B460" s="200"/>
      <c r="C460" s="200"/>
      <c r="D460" s="201"/>
      <c r="E460" s="113"/>
      <c r="F460" s="113"/>
      <c r="G460" s="113"/>
      <c r="H460" s="113"/>
      <c r="I460" s="203"/>
      <c r="J460" s="203"/>
      <c r="K460" s="203"/>
      <c r="L460" s="203"/>
      <c r="M460" s="203"/>
      <c r="N460" s="204"/>
      <c r="O460" s="204"/>
      <c r="P460" s="201"/>
      <c r="Q460" s="201"/>
    </row>
    <row r="461" spans="1:17" x14ac:dyDescent="0.2">
      <c r="A461" s="113"/>
      <c r="B461" s="200"/>
      <c r="C461" s="200"/>
      <c r="D461" s="201"/>
      <c r="E461" s="113"/>
      <c r="F461" s="113"/>
      <c r="G461" s="113"/>
      <c r="H461" s="113"/>
      <c r="I461" s="203"/>
      <c r="J461" s="203"/>
      <c r="K461" s="203"/>
      <c r="L461" s="203"/>
      <c r="M461" s="203"/>
      <c r="N461" s="204"/>
      <c r="O461" s="204"/>
      <c r="P461" s="201"/>
      <c r="Q461" s="201"/>
    </row>
    <row r="462" spans="1:17" x14ac:dyDescent="0.2">
      <c r="A462" s="113"/>
      <c r="B462" s="200"/>
      <c r="C462" s="200"/>
      <c r="D462" s="201"/>
      <c r="E462" s="113"/>
      <c r="F462" s="113"/>
      <c r="G462" s="113"/>
      <c r="H462" s="113"/>
      <c r="I462" s="203"/>
      <c r="J462" s="203"/>
      <c r="K462" s="203"/>
      <c r="L462" s="203"/>
      <c r="M462" s="203"/>
      <c r="N462" s="204"/>
      <c r="O462" s="204"/>
      <c r="P462" s="201"/>
      <c r="Q462" s="201"/>
    </row>
    <row r="463" spans="1:17" x14ac:dyDescent="0.2">
      <c r="A463" s="113"/>
      <c r="B463" s="200"/>
      <c r="C463" s="200"/>
      <c r="D463" s="201"/>
      <c r="E463" s="113"/>
      <c r="F463" s="113"/>
      <c r="G463" s="113"/>
      <c r="H463" s="113"/>
      <c r="I463" s="203"/>
      <c r="J463" s="203"/>
      <c r="K463" s="203"/>
      <c r="L463" s="203"/>
      <c r="M463" s="203"/>
      <c r="N463" s="204"/>
      <c r="O463" s="204"/>
      <c r="P463" s="201"/>
      <c r="Q463" s="201"/>
    </row>
    <row r="464" spans="1:17" x14ac:dyDescent="0.2">
      <c r="A464" s="113"/>
      <c r="B464" s="200"/>
      <c r="C464" s="200"/>
      <c r="D464" s="201"/>
      <c r="E464" s="113"/>
      <c r="F464" s="113"/>
      <c r="G464" s="113"/>
      <c r="H464" s="113"/>
      <c r="I464" s="203"/>
      <c r="J464" s="203"/>
      <c r="K464" s="203"/>
      <c r="L464" s="203"/>
      <c r="M464" s="203"/>
      <c r="N464" s="204"/>
      <c r="O464" s="204"/>
      <c r="P464" s="201"/>
      <c r="Q464" s="201"/>
    </row>
    <row r="465" spans="1:17" x14ac:dyDescent="0.2">
      <c r="A465" s="113"/>
      <c r="B465" s="200"/>
      <c r="C465" s="200"/>
      <c r="D465" s="201"/>
      <c r="E465" s="113"/>
      <c r="F465" s="113"/>
      <c r="G465" s="113"/>
      <c r="H465" s="113"/>
      <c r="I465" s="203"/>
      <c r="J465" s="203"/>
      <c r="K465" s="203"/>
      <c r="L465" s="203"/>
      <c r="M465" s="203"/>
      <c r="N465" s="204"/>
      <c r="O465" s="204"/>
      <c r="P465" s="201"/>
      <c r="Q465" s="201"/>
    </row>
    <row r="466" spans="1:17" x14ac:dyDescent="0.2">
      <c r="A466" s="113"/>
      <c r="B466" s="200"/>
      <c r="C466" s="200"/>
      <c r="D466" s="201"/>
      <c r="E466" s="113"/>
      <c r="F466" s="113"/>
      <c r="G466" s="113"/>
      <c r="H466" s="113"/>
      <c r="I466" s="203"/>
      <c r="J466" s="203"/>
      <c r="K466" s="203"/>
      <c r="L466" s="203"/>
      <c r="M466" s="203"/>
      <c r="N466" s="204"/>
      <c r="O466" s="204"/>
      <c r="P466" s="201"/>
      <c r="Q466" s="201"/>
    </row>
    <row r="467" spans="1:17" x14ac:dyDescent="0.2">
      <c r="A467" s="113"/>
      <c r="B467" s="200"/>
      <c r="C467" s="200"/>
      <c r="D467" s="201"/>
      <c r="E467" s="113"/>
      <c r="F467" s="113"/>
      <c r="G467" s="113"/>
      <c r="H467" s="113"/>
      <c r="I467" s="203"/>
      <c r="J467" s="203"/>
      <c r="K467" s="203"/>
      <c r="L467" s="203"/>
      <c r="M467" s="203"/>
      <c r="N467" s="204"/>
      <c r="O467" s="204"/>
      <c r="P467" s="201"/>
      <c r="Q467" s="201"/>
    </row>
    <row r="468" spans="1:17" x14ac:dyDescent="0.2">
      <c r="A468" s="113"/>
      <c r="B468" s="200"/>
      <c r="C468" s="200"/>
      <c r="D468" s="201"/>
      <c r="E468" s="113"/>
      <c r="F468" s="113"/>
      <c r="G468" s="113"/>
      <c r="H468" s="113"/>
      <c r="I468" s="203"/>
      <c r="J468" s="203"/>
      <c r="K468" s="203"/>
      <c r="L468" s="203"/>
      <c r="M468" s="203"/>
      <c r="N468" s="204"/>
      <c r="O468" s="204"/>
      <c r="P468" s="201"/>
      <c r="Q468" s="201"/>
    </row>
    <row r="469" spans="1:17" x14ac:dyDescent="0.2">
      <c r="A469" s="113"/>
      <c r="B469" s="200"/>
      <c r="C469" s="200"/>
      <c r="D469" s="201"/>
      <c r="E469" s="113"/>
      <c r="F469" s="113"/>
      <c r="G469" s="113"/>
      <c r="H469" s="113"/>
      <c r="I469" s="203"/>
      <c r="J469" s="203"/>
      <c r="K469" s="203"/>
      <c r="L469" s="203"/>
      <c r="M469" s="203"/>
      <c r="N469" s="204"/>
      <c r="O469" s="204"/>
      <c r="P469" s="201"/>
      <c r="Q469" s="201"/>
    </row>
    <row r="470" spans="1:17" x14ac:dyDescent="0.2">
      <c r="A470" s="113"/>
      <c r="B470" s="200"/>
      <c r="C470" s="200"/>
      <c r="D470" s="201"/>
      <c r="E470" s="113"/>
      <c r="F470" s="113"/>
      <c r="G470" s="113"/>
      <c r="H470" s="113"/>
      <c r="I470" s="203"/>
      <c r="J470" s="203"/>
      <c r="K470" s="203"/>
      <c r="L470" s="203"/>
      <c r="M470" s="203"/>
      <c r="N470" s="204"/>
      <c r="O470" s="204"/>
      <c r="P470" s="201"/>
      <c r="Q470" s="201"/>
    </row>
    <row r="471" spans="1:17" x14ac:dyDescent="0.2">
      <c r="A471" s="113"/>
      <c r="B471" s="200"/>
      <c r="C471" s="200"/>
      <c r="D471" s="201"/>
      <c r="E471" s="113"/>
      <c r="F471" s="113"/>
      <c r="G471" s="113"/>
      <c r="H471" s="113"/>
      <c r="I471" s="203"/>
      <c r="J471" s="203"/>
      <c r="K471" s="203"/>
      <c r="L471" s="203"/>
      <c r="M471" s="203"/>
      <c r="N471" s="204"/>
      <c r="O471" s="204"/>
      <c r="P471" s="201"/>
      <c r="Q471" s="201"/>
    </row>
    <row r="472" spans="1:17" x14ac:dyDescent="0.2">
      <c r="A472" s="113"/>
      <c r="B472" s="200"/>
      <c r="C472" s="200"/>
      <c r="D472" s="201"/>
      <c r="E472" s="113"/>
      <c r="F472" s="113"/>
      <c r="G472" s="113"/>
      <c r="H472" s="113"/>
      <c r="I472" s="203"/>
      <c r="J472" s="203"/>
      <c r="K472" s="203"/>
      <c r="L472" s="203"/>
      <c r="M472" s="203"/>
      <c r="N472" s="204"/>
      <c r="O472" s="204"/>
      <c r="P472" s="201"/>
      <c r="Q472" s="201"/>
    </row>
    <row r="473" spans="1:17" x14ac:dyDescent="0.2">
      <c r="A473" s="113"/>
      <c r="B473" s="200"/>
      <c r="C473" s="200"/>
      <c r="D473" s="201"/>
      <c r="E473" s="113"/>
      <c r="F473" s="113"/>
      <c r="G473" s="113"/>
      <c r="H473" s="113"/>
      <c r="I473" s="203"/>
      <c r="J473" s="203"/>
      <c r="K473" s="203"/>
      <c r="L473" s="203"/>
      <c r="M473" s="203"/>
      <c r="N473" s="204"/>
      <c r="O473" s="204"/>
      <c r="P473" s="201"/>
      <c r="Q473" s="201"/>
    </row>
    <row r="474" spans="1:17" x14ac:dyDescent="0.2">
      <c r="A474" s="113"/>
      <c r="B474" s="200"/>
      <c r="C474" s="200"/>
      <c r="D474" s="201"/>
      <c r="E474" s="113"/>
      <c r="F474" s="113"/>
      <c r="G474" s="113"/>
      <c r="H474" s="113"/>
      <c r="I474" s="203"/>
      <c r="J474" s="203"/>
      <c r="K474" s="203"/>
      <c r="L474" s="203"/>
      <c r="M474" s="203"/>
      <c r="N474" s="204"/>
      <c r="O474" s="204"/>
      <c r="P474" s="201"/>
      <c r="Q474" s="201"/>
    </row>
    <row r="475" spans="1:17" x14ac:dyDescent="0.2">
      <c r="A475" s="113"/>
      <c r="B475" s="200"/>
      <c r="C475" s="200"/>
      <c r="D475" s="201"/>
      <c r="E475" s="113"/>
      <c r="F475" s="113"/>
      <c r="G475" s="113"/>
      <c r="H475" s="113"/>
      <c r="I475" s="203"/>
      <c r="J475" s="203"/>
      <c r="K475" s="203"/>
      <c r="L475" s="203"/>
      <c r="M475" s="203"/>
      <c r="N475" s="204"/>
      <c r="O475" s="204"/>
      <c r="P475" s="201"/>
      <c r="Q475" s="201"/>
    </row>
    <row r="476" spans="1:17" x14ac:dyDescent="0.2">
      <c r="A476" s="113"/>
      <c r="B476" s="200"/>
      <c r="C476" s="200"/>
      <c r="D476" s="201"/>
      <c r="E476" s="113"/>
      <c r="F476" s="113"/>
      <c r="G476" s="113"/>
      <c r="H476" s="113"/>
      <c r="I476" s="203"/>
      <c r="J476" s="203"/>
      <c r="K476" s="203"/>
      <c r="L476" s="203"/>
      <c r="M476" s="203"/>
      <c r="N476" s="204"/>
      <c r="O476" s="204"/>
      <c r="P476" s="201"/>
      <c r="Q476" s="201"/>
    </row>
    <row r="477" spans="1:17" x14ac:dyDescent="0.2">
      <c r="A477" s="113"/>
      <c r="B477" s="200"/>
      <c r="C477" s="200"/>
      <c r="D477" s="201"/>
      <c r="E477" s="113"/>
      <c r="F477" s="113"/>
      <c r="G477" s="113"/>
      <c r="H477" s="113"/>
      <c r="I477" s="203"/>
      <c r="J477" s="203"/>
      <c r="K477" s="203"/>
      <c r="L477" s="203"/>
      <c r="M477" s="203"/>
      <c r="N477" s="204"/>
      <c r="O477" s="204"/>
      <c r="P477" s="201"/>
      <c r="Q477" s="201"/>
    </row>
    <row r="478" spans="1:17" x14ac:dyDescent="0.2">
      <c r="A478" s="113"/>
      <c r="B478" s="200"/>
      <c r="C478" s="200"/>
      <c r="D478" s="201"/>
      <c r="E478" s="113"/>
      <c r="F478" s="113"/>
      <c r="G478" s="113"/>
      <c r="H478" s="113"/>
      <c r="I478" s="203"/>
      <c r="J478" s="203"/>
      <c r="K478" s="203"/>
      <c r="L478" s="203"/>
      <c r="M478" s="203"/>
      <c r="N478" s="204"/>
      <c r="O478" s="204"/>
      <c r="P478" s="201"/>
      <c r="Q478" s="201"/>
    </row>
    <row r="479" spans="1:17" x14ac:dyDescent="0.2">
      <c r="A479" s="113"/>
      <c r="B479" s="200"/>
      <c r="C479" s="200"/>
      <c r="D479" s="201"/>
      <c r="E479" s="113"/>
      <c r="F479" s="113"/>
      <c r="G479" s="113"/>
      <c r="H479" s="113"/>
      <c r="I479" s="203"/>
      <c r="J479" s="203"/>
      <c r="K479" s="203"/>
      <c r="L479" s="203"/>
      <c r="M479" s="203"/>
      <c r="N479" s="204"/>
      <c r="O479" s="204"/>
      <c r="P479" s="201"/>
      <c r="Q479" s="201"/>
    </row>
    <row r="480" spans="1:17" x14ac:dyDescent="0.2">
      <c r="A480" s="113"/>
      <c r="B480" s="200"/>
      <c r="C480" s="200"/>
      <c r="D480" s="201"/>
      <c r="E480" s="113"/>
      <c r="F480" s="113"/>
      <c r="G480" s="113"/>
      <c r="H480" s="113"/>
      <c r="I480" s="203"/>
      <c r="J480" s="203"/>
      <c r="K480" s="203"/>
      <c r="L480" s="203"/>
      <c r="M480" s="203"/>
      <c r="N480" s="204"/>
      <c r="O480" s="204"/>
      <c r="P480" s="201"/>
      <c r="Q480" s="201"/>
    </row>
    <row r="481" spans="1:17" x14ac:dyDescent="0.2">
      <c r="A481" s="113"/>
      <c r="B481" s="200"/>
      <c r="C481" s="200"/>
      <c r="D481" s="201"/>
      <c r="E481" s="113"/>
      <c r="F481" s="113"/>
      <c r="G481" s="113"/>
      <c r="H481" s="113"/>
      <c r="I481" s="203"/>
      <c r="J481" s="203"/>
      <c r="K481" s="203"/>
      <c r="L481" s="203"/>
      <c r="M481" s="203"/>
      <c r="N481" s="204"/>
      <c r="O481" s="204"/>
      <c r="P481" s="201"/>
      <c r="Q481" s="201"/>
    </row>
    <row r="482" spans="1:17" x14ac:dyDescent="0.2">
      <c r="A482" s="113"/>
      <c r="B482" s="200"/>
      <c r="C482" s="200"/>
      <c r="D482" s="201"/>
      <c r="E482" s="113"/>
      <c r="F482" s="113"/>
      <c r="G482" s="113"/>
      <c r="H482" s="113"/>
      <c r="I482" s="203"/>
      <c r="J482" s="203"/>
      <c r="K482" s="203"/>
      <c r="L482" s="203"/>
      <c r="M482" s="203"/>
      <c r="N482" s="204"/>
      <c r="O482" s="204"/>
      <c r="P482" s="201"/>
      <c r="Q482" s="201"/>
    </row>
    <row r="483" spans="1:17" x14ac:dyDescent="0.2">
      <c r="A483" s="113"/>
      <c r="B483" s="200"/>
      <c r="C483" s="200"/>
      <c r="D483" s="201"/>
      <c r="E483" s="113"/>
      <c r="F483" s="113"/>
      <c r="G483" s="113"/>
      <c r="H483" s="113"/>
      <c r="I483" s="203"/>
      <c r="J483" s="203"/>
      <c r="K483" s="203"/>
      <c r="L483" s="203"/>
      <c r="M483" s="203"/>
      <c r="N483" s="204"/>
      <c r="O483" s="204"/>
      <c r="P483" s="201"/>
      <c r="Q483" s="201"/>
    </row>
    <row r="484" spans="1:17" x14ac:dyDescent="0.2">
      <c r="A484" s="113"/>
      <c r="B484" s="200"/>
      <c r="C484" s="200"/>
      <c r="D484" s="201"/>
      <c r="E484" s="113"/>
      <c r="F484" s="113"/>
      <c r="G484" s="113"/>
      <c r="H484" s="113"/>
      <c r="I484" s="203"/>
      <c r="J484" s="203"/>
      <c r="K484" s="203"/>
      <c r="L484" s="203"/>
      <c r="M484" s="203"/>
      <c r="N484" s="204"/>
      <c r="O484" s="204"/>
      <c r="P484" s="201"/>
      <c r="Q484" s="201"/>
    </row>
    <row r="485" spans="1:17" x14ac:dyDescent="0.2">
      <c r="A485" s="113"/>
      <c r="B485" s="200"/>
      <c r="C485" s="200"/>
      <c r="D485" s="201"/>
      <c r="E485" s="113"/>
      <c r="F485" s="113"/>
      <c r="G485" s="113"/>
      <c r="H485" s="113"/>
      <c r="I485" s="203"/>
      <c r="J485" s="203"/>
      <c r="K485" s="203"/>
      <c r="L485" s="203"/>
      <c r="M485" s="203"/>
      <c r="N485" s="204"/>
      <c r="O485" s="204"/>
      <c r="P485" s="201"/>
      <c r="Q485" s="201"/>
    </row>
    <row r="486" spans="1:17" x14ac:dyDescent="0.2">
      <c r="A486" s="113"/>
      <c r="B486" s="200"/>
      <c r="C486" s="200"/>
      <c r="D486" s="201"/>
      <c r="E486" s="113"/>
      <c r="F486" s="113"/>
      <c r="G486" s="113"/>
      <c r="H486" s="113"/>
      <c r="I486" s="203"/>
      <c r="J486" s="203"/>
      <c r="K486" s="203"/>
      <c r="L486" s="203"/>
      <c r="M486" s="203"/>
      <c r="N486" s="204"/>
      <c r="O486" s="204"/>
      <c r="P486" s="201"/>
      <c r="Q486" s="201"/>
    </row>
    <row r="487" spans="1:17" x14ac:dyDescent="0.2">
      <c r="A487" s="113"/>
      <c r="B487" s="200"/>
      <c r="C487" s="200"/>
      <c r="D487" s="201"/>
      <c r="E487" s="113"/>
      <c r="F487" s="113"/>
      <c r="G487" s="113"/>
      <c r="H487" s="113"/>
      <c r="I487" s="203"/>
      <c r="J487" s="203"/>
      <c r="K487" s="203"/>
      <c r="L487" s="203"/>
      <c r="M487" s="203"/>
      <c r="N487" s="204"/>
      <c r="O487" s="204"/>
      <c r="P487" s="201"/>
      <c r="Q487" s="201"/>
    </row>
    <row r="488" spans="1:17" x14ac:dyDescent="0.2">
      <c r="A488" s="113"/>
      <c r="B488" s="200"/>
      <c r="C488" s="200"/>
      <c r="D488" s="201"/>
      <c r="E488" s="113"/>
      <c r="F488" s="113"/>
      <c r="G488" s="113"/>
      <c r="H488" s="113"/>
      <c r="I488" s="203"/>
      <c r="J488" s="203"/>
      <c r="K488" s="203"/>
      <c r="L488" s="203"/>
      <c r="M488" s="203"/>
      <c r="N488" s="204"/>
      <c r="O488" s="204"/>
      <c r="P488" s="201"/>
      <c r="Q488" s="201"/>
    </row>
    <row r="489" spans="1:17" x14ac:dyDescent="0.2">
      <c r="A489" s="113"/>
      <c r="B489" s="200"/>
      <c r="C489" s="200"/>
      <c r="D489" s="201"/>
      <c r="E489" s="113"/>
      <c r="F489" s="113"/>
      <c r="G489" s="113"/>
      <c r="H489" s="113"/>
      <c r="I489" s="203"/>
      <c r="J489" s="203"/>
      <c r="K489" s="203"/>
      <c r="L489" s="203"/>
      <c r="M489" s="203"/>
      <c r="N489" s="204"/>
      <c r="O489" s="204"/>
      <c r="P489" s="201"/>
      <c r="Q489" s="201"/>
    </row>
    <row r="490" spans="1:17" x14ac:dyDescent="0.2">
      <c r="A490" s="113"/>
      <c r="B490" s="200"/>
      <c r="C490" s="200"/>
      <c r="D490" s="201"/>
      <c r="E490" s="113"/>
      <c r="F490" s="113"/>
      <c r="G490" s="113"/>
      <c r="H490" s="113"/>
      <c r="I490" s="203"/>
      <c r="J490" s="203"/>
      <c r="K490" s="203"/>
      <c r="L490" s="203"/>
      <c r="M490" s="203"/>
      <c r="N490" s="204"/>
      <c r="O490" s="204"/>
      <c r="P490" s="201"/>
      <c r="Q490" s="201"/>
    </row>
    <row r="491" spans="1:17" x14ac:dyDescent="0.2">
      <c r="A491" s="113"/>
      <c r="B491" s="200"/>
      <c r="C491" s="200"/>
      <c r="D491" s="201"/>
      <c r="E491" s="113"/>
      <c r="F491" s="113"/>
      <c r="G491" s="113"/>
      <c r="H491" s="113"/>
      <c r="I491" s="203"/>
      <c r="J491" s="203"/>
      <c r="K491" s="203"/>
      <c r="L491" s="203"/>
      <c r="M491" s="203"/>
      <c r="N491" s="204"/>
      <c r="O491" s="204"/>
      <c r="P491" s="201"/>
      <c r="Q491" s="201"/>
    </row>
    <row r="492" spans="1:17" x14ac:dyDescent="0.2">
      <c r="A492" s="113"/>
      <c r="B492" s="200"/>
      <c r="C492" s="200"/>
      <c r="D492" s="201"/>
      <c r="E492" s="113"/>
      <c r="F492" s="113"/>
      <c r="G492" s="113"/>
      <c r="H492" s="113"/>
      <c r="I492" s="203"/>
      <c r="J492" s="203"/>
      <c r="K492" s="203"/>
      <c r="L492" s="203"/>
      <c r="M492" s="203"/>
      <c r="N492" s="204"/>
      <c r="O492" s="204"/>
      <c r="P492" s="201"/>
      <c r="Q492" s="201"/>
    </row>
    <row r="493" spans="1:17" x14ac:dyDescent="0.2">
      <c r="A493" s="113"/>
      <c r="B493" s="200"/>
      <c r="C493" s="200"/>
      <c r="D493" s="201"/>
      <c r="E493" s="113"/>
      <c r="F493" s="113"/>
      <c r="G493" s="113"/>
      <c r="H493" s="113"/>
      <c r="I493" s="203"/>
      <c r="J493" s="203"/>
      <c r="K493" s="203"/>
      <c r="L493" s="203"/>
      <c r="M493" s="203"/>
      <c r="N493" s="204"/>
      <c r="O493" s="204"/>
      <c r="P493" s="201"/>
      <c r="Q493" s="201"/>
    </row>
    <row r="494" spans="1:17" x14ac:dyDescent="0.2">
      <c r="A494" s="113"/>
      <c r="B494" s="200"/>
      <c r="C494" s="200"/>
      <c r="D494" s="201"/>
      <c r="E494" s="113"/>
      <c r="F494" s="113"/>
      <c r="G494" s="113"/>
      <c r="H494" s="113"/>
      <c r="I494" s="203"/>
      <c r="J494" s="203"/>
      <c r="K494" s="203"/>
      <c r="L494" s="203"/>
      <c r="M494" s="203"/>
      <c r="N494" s="204"/>
      <c r="O494" s="204"/>
      <c r="P494" s="201"/>
      <c r="Q494" s="201"/>
    </row>
    <row r="495" spans="1:17" x14ac:dyDescent="0.2">
      <c r="A495" s="113"/>
      <c r="B495" s="200"/>
      <c r="C495" s="200"/>
      <c r="D495" s="201"/>
      <c r="E495" s="113"/>
      <c r="F495" s="113"/>
      <c r="G495" s="113"/>
      <c r="H495" s="113"/>
      <c r="I495" s="203"/>
      <c r="J495" s="203"/>
      <c r="K495" s="203"/>
      <c r="L495" s="203"/>
      <c r="M495" s="203"/>
      <c r="N495" s="204"/>
      <c r="O495" s="204"/>
      <c r="P495" s="201"/>
      <c r="Q495" s="201"/>
    </row>
    <row r="496" spans="1:17" x14ac:dyDescent="0.2">
      <c r="A496" s="113"/>
      <c r="B496" s="200"/>
      <c r="C496" s="200"/>
      <c r="D496" s="201"/>
      <c r="E496" s="113"/>
      <c r="F496" s="113"/>
      <c r="G496" s="113"/>
      <c r="H496" s="113"/>
      <c r="I496" s="203"/>
      <c r="J496" s="203"/>
      <c r="K496" s="203"/>
      <c r="L496" s="203"/>
      <c r="M496" s="203"/>
      <c r="N496" s="204"/>
      <c r="O496" s="204"/>
      <c r="P496" s="201"/>
      <c r="Q496" s="201"/>
    </row>
    <row r="497" spans="1:17" x14ac:dyDescent="0.2">
      <c r="A497" s="113"/>
      <c r="B497" s="200"/>
      <c r="C497" s="200"/>
      <c r="D497" s="201"/>
      <c r="E497" s="113"/>
      <c r="F497" s="113"/>
      <c r="G497" s="113"/>
      <c r="H497" s="113"/>
      <c r="I497" s="203"/>
      <c r="J497" s="203"/>
      <c r="K497" s="203"/>
      <c r="L497" s="203"/>
      <c r="M497" s="203"/>
      <c r="N497" s="204"/>
      <c r="O497" s="204"/>
      <c r="P497" s="201"/>
      <c r="Q497" s="201"/>
    </row>
    <row r="498" spans="1:17" x14ac:dyDescent="0.2">
      <c r="A498" s="113"/>
      <c r="B498" s="200"/>
      <c r="C498" s="200"/>
      <c r="D498" s="201"/>
      <c r="E498" s="113"/>
      <c r="F498" s="113"/>
      <c r="G498" s="113"/>
      <c r="H498" s="113"/>
      <c r="I498" s="203"/>
      <c r="J498" s="203"/>
      <c r="K498" s="203"/>
      <c r="L498" s="203"/>
      <c r="M498" s="203"/>
      <c r="N498" s="204"/>
      <c r="O498" s="204"/>
      <c r="P498" s="201"/>
      <c r="Q498" s="201"/>
    </row>
    <row r="499" spans="1:17" x14ac:dyDescent="0.2">
      <c r="A499" s="113"/>
      <c r="B499" s="200"/>
      <c r="C499" s="200"/>
      <c r="D499" s="201"/>
      <c r="E499" s="113"/>
      <c r="F499" s="113"/>
      <c r="G499" s="113"/>
      <c r="H499" s="113"/>
      <c r="I499" s="203"/>
      <c r="J499" s="203"/>
      <c r="K499" s="203"/>
      <c r="L499" s="203"/>
      <c r="M499" s="203"/>
      <c r="N499" s="204"/>
      <c r="O499" s="204"/>
      <c r="P499" s="201"/>
      <c r="Q499" s="201"/>
    </row>
    <row r="500" spans="1:17" x14ac:dyDescent="0.2">
      <c r="A500" s="113"/>
      <c r="B500" s="200"/>
      <c r="C500" s="200"/>
      <c r="D500" s="201"/>
      <c r="E500" s="113"/>
      <c r="F500" s="113"/>
      <c r="G500" s="113"/>
      <c r="H500" s="113"/>
      <c r="I500" s="203"/>
      <c r="J500" s="203"/>
      <c r="K500" s="203"/>
      <c r="L500" s="203"/>
      <c r="M500" s="203"/>
      <c r="N500" s="204"/>
      <c r="O500" s="204"/>
      <c r="P500" s="201"/>
      <c r="Q500" s="201"/>
    </row>
    <row r="501" spans="1:17" x14ac:dyDescent="0.2">
      <c r="A501" s="113"/>
      <c r="B501" s="200"/>
      <c r="C501" s="200"/>
      <c r="D501" s="201"/>
      <c r="E501" s="113"/>
      <c r="F501" s="113"/>
      <c r="G501" s="113"/>
      <c r="H501" s="113"/>
      <c r="I501" s="203"/>
      <c r="J501" s="203"/>
      <c r="K501" s="203"/>
      <c r="L501" s="203"/>
      <c r="M501" s="203"/>
      <c r="N501" s="204"/>
      <c r="O501" s="204"/>
      <c r="P501" s="201"/>
      <c r="Q501" s="201"/>
    </row>
    <row r="502" spans="1:17" x14ac:dyDescent="0.2">
      <c r="A502" s="113"/>
      <c r="B502" s="200"/>
      <c r="C502" s="200"/>
      <c r="D502" s="201"/>
      <c r="E502" s="113"/>
      <c r="F502" s="113"/>
      <c r="G502" s="113"/>
      <c r="H502" s="113"/>
      <c r="I502" s="203"/>
      <c r="J502" s="203"/>
      <c r="K502" s="203"/>
      <c r="L502" s="203"/>
      <c r="M502" s="203"/>
      <c r="N502" s="204"/>
      <c r="O502" s="204"/>
      <c r="P502" s="201"/>
      <c r="Q502" s="201"/>
    </row>
    <row r="503" spans="1:17" x14ac:dyDescent="0.2">
      <c r="A503" s="113"/>
      <c r="B503" s="200"/>
      <c r="C503" s="200"/>
      <c r="D503" s="201"/>
      <c r="E503" s="113"/>
      <c r="F503" s="113"/>
      <c r="G503" s="113"/>
      <c r="H503" s="113"/>
      <c r="I503" s="203"/>
      <c r="J503" s="203"/>
      <c r="K503" s="203"/>
      <c r="L503" s="203"/>
      <c r="M503" s="203"/>
      <c r="N503" s="204"/>
      <c r="O503" s="204"/>
      <c r="P503" s="201"/>
      <c r="Q503" s="201"/>
    </row>
    <row r="504" spans="1:17" x14ac:dyDescent="0.2">
      <c r="A504" s="113"/>
      <c r="B504" s="200"/>
      <c r="C504" s="200"/>
      <c r="D504" s="201"/>
      <c r="E504" s="113"/>
      <c r="F504" s="113"/>
      <c r="G504" s="113"/>
      <c r="H504" s="113"/>
      <c r="I504" s="203"/>
      <c r="J504" s="203"/>
      <c r="K504" s="203"/>
      <c r="L504" s="203"/>
      <c r="M504" s="203"/>
      <c r="N504" s="204"/>
      <c r="O504" s="204"/>
      <c r="P504" s="201"/>
      <c r="Q504" s="201"/>
    </row>
    <row r="505" spans="1:17" x14ac:dyDescent="0.2">
      <c r="A505" s="113"/>
      <c r="B505" s="200"/>
      <c r="C505" s="200"/>
      <c r="D505" s="201"/>
      <c r="E505" s="113"/>
      <c r="F505" s="113"/>
      <c r="G505" s="113"/>
      <c r="H505" s="113"/>
      <c r="I505" s="203"/>
      <c r="J505" s="203"/>
      <c r="K505" s="203"/>
      <c r="L505" s="203"/>
      <c r="M505" s="203"/>
      <c r="N505" s="204"/>
      <c r="O505" s="204"/>
      <c r="P505" s="201"/>
      <c r="Q505" s="201"/>
    </row>
    <row r="506" spans="1:17" x14ac:dyDescent="0.2">
      <c r="A506" s="113"/>
      <c r="B506" s="200"/>
      <c r="C506" s="200"/>
      <c r="D506" s="201"/>
      <c r="E506" s="113"/>
      <c r="F506" s="113"/>
      <c r="G506" s="113"/>
      <c r="H506" s="113"/>
      <c r="I506" s="203"/>
      <c r="J506" s="203"/>
      <c r="K506" s="203"/>
      <c r="L506" s="203"/>
      <c r="M506" s="203"/>
      <c r="N506" s="204"/>
      <c r="O506" s="204"/>
      <c r="P506" s="201"/>
      <c r="Q506" s="201"/>
    </row>
    <row r="507" spans="1:17" x14ac:dyDescent="0.2">
      <c r="A507" s="113"/>
      <c r="B507" s="200"/>
      <c r="C507" s="200"/>
      <c r="D507" s="201"/>
      <c r="E507" s="113"/>
      <c r="F507" s="113"/>
      <c r="G507" s="113"/>
      <c r="H507" s="113"/>
      <c r="I507" s="203"/>
      <c r="J507" s="203"/>
      <c r="K507" s="203"/>
      <c r="L507" s="203"/>
      <c r="M507" s="203"/>
      <c r="N507" s="204"/>
      <c r="O507" s="204"/>
      <c r="P507" s="201"/>
      <c r="Q507" s="201"/>
    </row>
    <row r="508" spans="1:17" x14ac:dyDescent="0.2">
      <c r="A508" s="113"/>
      <c r="B508" s="200"/>
      <c r="C508" s="200"/>
      <c r="D508" s="201"/>
      <c r="E508" s="113"/>
      <c r="F508" s="113"/>
      <c r="G508" s="113"/>
      <c r="H508" s="113"/>
      <c r="I508" s="203"/>
      <c r="J508" s="203"/>
      <c r="K508" s="203"/>
      <c r="L508" s="203"/>
      <c r="M508" s="203"/>
      <c r="N508" s="204"/>
      <c r="O508" s="204"/>
      <c r="P508" s="201"/>
      <c r="Q508" s="201"/>
    </row>
    <row r="509" spans="1:17" x14ac:dyDescent="0.2">
      <c r="A509" s="113"/>
      <c r="B509" s="200"/>
      <c r="C509" s="200"/>
      <c r="D509" s="201"/>
      <c r="E509" s="113"/>
      <c r="F509" s="113"/>
      <c r="G509" s="113"/>
      <c r="H509" s="113"/>
      <c r="I509" s="203"/>
      <c r="J509" s="203"/>
      <c r="K509" s="203"/>
      <c r="L509" s="203"/>
      <c r="M509" s="203"/>
      <c r="N509" s="204"/>
      <c r="O509" s="204"/>
      <c r="P509" s="201"/>
      <c r="Q509" s="201"/>
    </row>
    <row r="510" spans="1:17" x14ac:dyDescent="0.2">
      <c r="A510" s="113"/>
      <c r="B510" s="200"/>
      <c r="C510" s="200"/>
      <c r="D510" s="201"/>
      <c r="E510" s="113"/>
      <c r="F510" s="113"/>
      <c r="G510" s="113"/>
      <c r="H510" s="113"/>
      <c r="I510" s="203"/>
      <c r="J510" s="203"/>
      <c r="K510" s="203"/>
      <c r="L510" s="203"/>
      <c r="M510" s="203"/>
      <c r="N510" s="204"/>
      <c r="O510" s="204"/>
      <c r="P510" s="201"/>
      <c r="Q510" s="201"/>
    </row>
    <row r="511" spans="1:17" x14ac:dyDescent="0.2">
      <c r="A511" s="113"/>
      <c r="B511" s="200"/>
      <c r="C511" s="200"/>
      <c r="D511" s="201"/>
      <c r="E511" s="113"/>
      <c r="F511" s="113"/>
      <c r="G511" s="113"/>
      <c r="H511" s="113"/>
      <c r="I511" s="203"/>
      <c r="J511" s="203"/>
      <c r="K511" s="203"/>
      <c r="L511" s="203"/>
      <c r="M511" s="203"/>
      <c r="N511" s="204"/>
      <c r="O511" s="204"/>
      <c r="P511" s="201"/>
      <c r="Q511" s="201"/>
    </row>
    <row r="512" spans="1:17" x14ac:dyDescent="0.2">
      <c r="A512" s="113"/>
      <c r="B512" s="200"/>
      <c r="C512" s="200"/>
      <c r="D512" s="201"/>
      <c r="E512" s="113"/>
      <c r="F512" s="113"/>
      <c r="G512" s="113"/>
      <c r="H512" s="113"/>
      <c r="I512" s="203"/>
      <c r="J512" s="203"/>
      <c r="K512" s="203"/>
      <c r="L512" s="203"/>
      <c r="M512" s="203"/>
      <c r="N512" s="204"/>
      <c r="O512" s="204"/>
      <c r="P512" s="201"/>
      <c r="Q512" s="201"/>
    </row>
    <row r="513" spans="1:17" x14ac:dyDescent="0.2">
      <c r="A513" s="113"/>
      <c r="B513" s="200"/>
      <c r="C513" s="200"/>
      <c r="D513" s="201"/>
      <c r="E513" s="113"/>
      <c r="F513" s="113"/>
      <c r="G513" s="113"/>
      <c r="H513" s="113"/>
      <c r="I513" s="203"/>
      <c r="J513" s="203"/>
      <c r="K513" s="203"/>
      <c r="L513" s="203"/>
      <c r="M513" s="203"/>
      <c r="N513" s="204"/>
      <c r="O513" s="204"/>
      <c r="P513" s="201"/>
      <c r="Q513" s="201"/>
    </row>
    <row r="514" spans="1:17" x14ac:dyDescent="0.2">
      <c r="A514" s="113"/>
      <c r="B514" s="200"/>
      <c r="C514" s="200"/>
      <c r="D514" s="201"/>
      <c r="E514" s="113"/>
      <c r="F514" s="113"/>
      <c r="G514" s="113"/>
      <c r="H514" s="113"/>
      <c r="I514" s="203"/>
      <c r="J514" s="203"/>
      <c r="K514" s="203"/>
      <c r="L514" s="203"/>
      <c r="M514" s="203"/>
      <c r="N514" s="204"/>
      <c r="O514" s="204"/>
      <c r="P514" s="201"/>
      <c r="Q514" s="201"/>
    </row>
    <row r="515" spans="1:17" x14ac:dyDescent="0.2">
      <c r="A515" s="113"/>
      <c r="B515" s="200"/>
      <c r="C515" s="200"/>
      <c r="D515" s="201"/>
      <c r="E515" s="113"/>
      <c r="F515" s="113"/>
      <c r="G515" s="113"/>
      <c r="H515" s="113"/>
      <c r="I515" s="203"/>
      <c r="J515" s="203"/>
      <c r="K515" s="203"/>
      <c r="L515" s="203"/>
      <c r="M515" s="203"/>
      <c r="N515" s="204"/>
      <c r="O515" s="204"/>
      <c r="P515" s="201"/>
      <c r="Q515" s="201"/>
    </row>
    <row r="516" spans="1:17" x14ac:dyDescent="0.2">
      <c r="A516" s="113"/>
      <c r="B516" s="200"/>
      <c r="C516" s="200"/>
      <c r="D516" s="201"/>
      <c r="E516" s="113"/>
      <c r="F516" s="113"/>
      <c r="G516" s="113"/>
      <c r="H516" s="113"/>
      <c r="I516" s="203"/>
      <c r="J516" s="203"/>
      <c r="K516" s="203"/>
      <c r="L516" s="203"/>
      <c r="M516" s="203"/>
      <c r="N516" s="204"/>
      <c r="O516" s="204"/>
      <c r="P516" s="201"/>
      <c r="Q516" s="201"/>
    </row>
    <row r="517" spans="1:17" x14ac:dyDescent="0.2">
      <c r="A517" s="113"/>
      <c r="B517" s="200"/>
      <c r="C517" s="200"/>
      <c r="D517" s="201"/>
      <c r="E517" s="113"/>
      <c r="F517" s="113"/>
      <c r="G517" s="113"/>
      <c r="H517" s="113"/>
      <c r="I517" s="203"/>
      <c r="J517" s="203"/>
      <c r="K517" s="203"/>
      <c r="L517" s="203"/>
      <c r="M517" s="203"/>
      <c r="N517" s="204"/>
      <c r="O517" s="204"/>
      <c r="P517" s="201"/>
      <c r="Q517" s="201"/>
    </row>
    <row r="518" spans="1:17" x14ac:dyDescent="0.2">
      <c r="A518" s="113"/>
      <c r="B518" s="200"/>
      <c r="C518" s="200"/>
      <c r="D518" s="201"/>
      <c r="E518" s="113"/>
      <c r="F518" s="113"/>
      <c r="G518" s="113"/>
      <c r="H518" s="113"/>
      <c r="I518" s="203"/>
      <c r="J518" s="203"/>
      <c r="K518" s="203"/>
      <c r="L518" s="203"/>
      <c r="M518" s="203"/>
      <c r="N518" s="204"/>
      <c r="O518" s="204"/>
      <c r="P518" s="201"/>
      <c r="Q518" s="201"/>
    </row>
    <row r="519" spans="1:17" x14ac:dyDescent="0.2">
      <c r="A519" s="113"/>
      <c r="B519" s="200"/>
      <c r="C519" s="200"/>
      <c r="D519" s="201"/>
      <c r="E519" s="113"/>
      <c r="F519" s="113"/>
      <c r="G519" s="113"/>
      <c r="H519" s="113"/>
      <c r="I519" s="203"/>
      <c r="J519" s="203"/>
      <c r="K519" s="203"/>
      <c r="L519" s="203"/>
      <c r="M519" s="203"/>
      <c r="N519" s="204"/>
      <c r="O519" s="204"/>
      <c r="P519" s="201"/>
      <c r="Q519" s="201"/>
    </row>
    <row r="520" spans="1:17" x14ac:dyDescent="0.2">
      <c r="A520" s="113"/>
      <c r="B520" s="200"/>
      <c r="C520" s="200"/>
      <c r="D520" s="201"/>
      <c r="E520" s="113"/>
      <c r="F520" s="113"/>
      <c r="G520" s="113"/>
      <c r="H520" s="113"/>
      <c r="I520" s="203"/>
      <c r="J520" s="203"/>
      <c r="K520" s="203"/>
      <c r="L520" s="203"/>
      <c r="M520" s="203"/>
      <c r="N520" s="204"/>
      <c r="O520" s="204"/>
      <c r="P520" s="201"/>
      <c r="Q520" s="201"/>
    </row>
    <row r="521" spans="1:17" x14ac:dyDescent="0.2">
      <c r="A521" s="113"/>
      <c r="B521" s="200"/>
      <c r="C521" s="200"/>
      <c r="D521" s="201"/>
      <c r="E521" s="113"/>
      <c r="F521" s="113"/>
      <c r="G521" s="113"/>
      <c r="H521" s="113"/>
      <c r="I521" s="203"/>
      <c r="J521" s="203"/>
      <c r="K521" s="203"/>
      <c r="L521" s="203"/>
      <c r="M521" s="203"/>
      <c r="N521" s="204"/>
      <c r="O521" s="204"/>
      <c r="P521" s="201"/>
      <c r="Q521" s="201"/>
    </row>
    <row r="522" spans="1:17" x14ac:dyDescent="0.2">
      <c r="A522" s="113"/>
      <c r="B522" s="200"/>
      <c r="C522" s="200"/>
      <c r="D522" s="201"/>
      <c r="E522" s="113"/>
      <c r="F522" s="113"/>
      <c r="G522" s="113"/>
      <c r="H522" s="113"/>
      <c r="I522" s="203"/>
      <c r="J522" s="203"/>
      <c r="K522" s="203"/>
      <c r="L522" s="203"/>
      <c r="M522" s="203"/>
      <c r="N522" s="204"/>
      <c r="O522" s="204"/>
      <c r="P522" s="201"/>
      <c r="Q522" s="201"/>
    </row>
    <row r="523" spans="1:17" x14ac:dyDescent="0.2">
      <c r="A523" s="113"/>
      <c r="B523" s="200"/>
      <c r="C523" s="200"/>
      <c r="D523" s="201"/>
      <c r="E523" s="113"/>
      <c r="F523" s="113"/>
      <c r="G523" s="113"/>
      <c r="H523" s="113"/>
      <c r="I523" s="203"/>
      <c r="J523" s="203"/>
      <c r="K523" s="203"/>
      <c r="L523" s="203"/>
      <c r="M523" s="203"/>
      <c r="N523" s="204"/>
      <c r="O523" s="204"/>
      <c r="P523" s="201"/>
      <c r="Q523" s="201"/>
    </row>
    <row r="524" spans="1:17" x14ac:dyDescent="0.2">
      <c r="A524" s="113"/>
      <c r="B524" s="200"/>
      <c r="C524" s="200"/>
      <c r="D524" s="201"/>
      <c r="E524" s="113"/>
      <c r="F524" s="113"/>
      <c r="G524" s="113"/>
      <c r="H524" s="113"/>
      <c r="I524" s="203"/>
      <c r="J524" s="203"/>
      <c r="K524" s="203"/>
      <c r="L524" s="203"/>
      <c r="M524" s="203"/>
      <c r="N524" s="204"/>
      <c r="O524" s="204"/>
      <c r="P524" s="201"/>
      <c r="Q524" s="201"/>
    </row>
    <row r="525" spans="1:17" x14ac:dyDescent="0.2">
      <c r="A525" s="113"/>
      <c r="B525" s="200"/>
      <c r="C525" s="200"/>
      <c r="D525" s="201"/>
      <c r="E525" s="113"/>
      <c r="F525" s="113"/>
      <c r="G525" s="113"/>
      <c r="H525" s="113"/>
      <c r="I525" s="203"/>
      <c r="J525" s="203"/>
      <c r="K525" s="203"/>
      <c r="L525" s="203"/>
      <c r="M525" s="203"/>
      <c r="N525" s="204"/>
      <c r="O525" s="204"/>
      <c r="P525" s="201"/>
      <c r="Q525" s="201"/>
    </row>
    <row r="526" spans="1:17" x14ac:dyDescent="0.2">
      <c r="A526" s="113"/>
      <c r="B526" s="200"/>
      <c r="C526" s="200"/>
      <c r="D526" s="201"/>
      <c r="E526" s="113"/>
      <c r="F526" s="113"/>
      <c r="G526" s="113"/>
      <c r="H526" s="113"/>
      <c r="I526" s="203"/>
      <c r="J526" s="203"/>
      <c r="K526" s="203"/>
      <c r="L526" s="203"/>
      <c r="M526" s="203"/>
      <c r="N526" s="204"/>
      <c r="O526" s="204"/>
      <c r="P526" s="201"/>
      <c r="Q526" s="201"/>
    </row>
    <row r="527" spans="1:17" x14ac:dyDescent="0.2">
      <c r="A527" s="113"/>
      <c r="B527" s="200"/>
      <c r="C527" s="200"/>
      <c r="D527" s="201"/>
      <c r="E527" s="113"/>
      <c r="F527" s="113"/>
      <c r="G527" s="113"/>
      <c r="H527" s="113"/>
      <c r="I527" s="203"/>
      <c r="J527" s="203"/>
      <c r="K527" s="203"/>
      <c r="L527" s="203"/>
      <c r="M527" s="203"/>
      <c r="N527" s="204"/>
      <c r="O527" s="204"/>
      <c r="P527" s="201"/>
      <c r="Q527" s="201"/>
    </row>
    <row r="528" spans="1:17" x14ac:dyDescent="0.2">
      <c r="A528" s="113"/>
      <c r="B528" s="200"/>
      <c r="C528" s="200"/>
      <c r="D528" s="201"/>
      <c r="E528" s="113"/>
      <c r="F528" s="113"/>
      <c r="G528" s="113"/>
      <c r="H528" s="113"/>
      <c r="I528" s="203"/>
      <c r="J528" s="203"/>
      <c r="K528" s="203"/>
      <c r="L528" s="203"/>
      <c r="M528" s="203"/>
      <c r="N528" s="204"/>
      <c r="O528" s="204"/>
      <c r="P528" s="201"/>
      <c r="Q528" s="201"/>
    </row>
    <row r="529" spans="1:17" x14ac:dyDescent="0.2">
      <c r="A529" s="113"/>
      <c r="B529" s="200"/>
      <c r="C529" s="200"/>
      <c r="D529" s="201"/>
      <c r="E529" s="113"/>
      <c r="F529" s="113"/>
      <c r="G529" s="113"/>
      <c r="H529" s="113"/>
      <c r="I529" s="203"/>
      <c r="J529" s="203"/>
      <c r="K529" s="203"/>
      <c r="L529" s="203"/>
      <c r="M529" s="203"/>
      <c r="N529" s="204"/>
      <c r="O529" s="204"/>
      <c r="P529" s="201"/>
      <c r="Q529" s="201"/>
    </row>
    <row r="530" spans="1:17" x14ac:dyDescent="0.2">
      <c r="A530" s="113"/>
      <c r="B530" s="200"/>
      <c r="C530" s="200"/>
      <c r="D530" s="201"/>
      <c r="E530" s="113"/>
      <c r="F530" s="113"/>
      <c r="G530" s="113"/>
      <c r="H530" s="113"/>
      <c r="I530" s="203"/>
      <c r="J530" s="203"/>
      <c r="K530" s="203"/>
      <c r="L530" s="203"/>
      <c r="M530" s="203"/>
      <c r="N530" s="204"/>
      <c r="O530" s="204"/>
      <c r="P530" s="201"/>
      <c r="Q530" s="201"/>
    </row>
    <row r="531" spans="1:17" x14ac:dyDescent="0.2">
      <c r="A531" s="113"/>
      <c r="B531" s="200"/>
      <c r="C531" s="200"/>
      <c r="D531" s="201"/>
      <c r="E531" s="113"/>
      <c r="F531" s="113"/>
      <c r="G531" s="113"/>
      <c r="H531" s="113"/>
      <c r="I531" s="203"/>
      <c r="J531" s="203"/>
      <c r="K531" s="203"/>
      <c r="L531" s="203"/>
      <c r="M531" s="203"/>
      <c r="N531" s="204"/>
      <c r="O531" s="204"/>
      <c r="P531" s="201"/>
      <c r="Q531" s="201"/>
    </row>
    <row r="532" spans="1:17" x14ac:dyDescent="0.2">
      <c r="A532" s="113"/>
      <c r="B532" s="200"/>
      <c r="C532" s="200"/>
      <c r="D532" s="201"/>
      <c r="E532" s="113"/>
      <c r="F532" s="113"/>
      <c r="G532" s="113"/>
      <c r="H532" s="113"/>
      <c r="I532" s="203"/>
      <c r="J532" s="203"/>
      <c r="K532" s="203"/>
      <c r="L532" s="203"/>
      <c r="M532" s="203"/>
      <c r="N532" s="204"/>
      <c r="O532" s="204"/>
      <c r="P532" s="201"/>
      <c r="Q532" s="201"/>
    </row>
    <row r="533" spans="1:17" x14ac:dyDescent="0.2">
      <c r="A533" s="113"/>
      <c r="B533" s="200"/>
      <c r="C533" s="200"/>
      <c r="D533" s="201"/>
      <c r="E533" s="113"/>
      <c r="F533" s="113"/>
      <c r="G533" s="113"/>
      <c r="H533" s="113"/>
      <c r="I533" s="203"/>
      <c r="J533" s="203"/>
      <c r="K533" s="203"/>
      <c r="L533" s="203"/>
      <c r="M533" s="203"/>
      <c r="N533" s="204"/>
      <c r="O533" s="204"/>
      <c r="P533" s="201"/>
      <c r="Q533" s="201"/>
    </row>
    <row r="534" spans="1:17" x14ac:dyDescent="0.2">
      <c r="A534" s="113"/>
      <c r="B534" s="200"/>
      <c r="C534" s="200"/>
      <c r="D534" s="201"/>
      <c r="E534" s="113"/>
      <c r="F534" s="113"/>
      <c r="G534" s="113"/>
      <c r="H534" s="113"/>
      <c r="I534" s="203"/>
      <c r="J534" s="203"/>
      <c r="K534" s="203"/>
      <c r="L534" s="203"/>
      <c r="M534" s="203"/>
      <c r="N534" s="204"/>
      <c r="O534" s="204"/>
      <c r="P534" s="201"/>
      <c r="Q534" s="201"/>
    </row>
    <row r="535" spans="1:17" x14ac:dyDescent="0.2">
      <c r="A535" s="113"/>
      <c r="B535" s="200"/>
      <c r="C535" s="200"/>
      <c r="D535" s="201"/>
      <c r="E535" s="113"/>
      <c r="F535" s="113"/>
      <c r="G535" s="113"/>
      <c r="H535" s="113"/>
      <c r="I535" s="203"/>
      <c r="J535" s="203"/>
      <c r="K535" s="203"/>
      <c r="L535" s="203"/>
      <c r="M535" s="203"/>
      <c r="N535" s="204"/>
      <c r="O535" s="204"/>
      <c r="P535" s="201"/>
      <c r="Q535" s="201"/>
    </row>
    <row r="536" spans="1:17" x14ac:dyDescent="0.2">
      <c r="A536" s="113"/>
      <c r="B536" s="200"/>
      <c r="C536" s="200"/>
      <c r="D536" s="201"/>
      <c r="E536" s="113"/>
      <c r="F536" s="113"/>
      <c r="G536" s="113"/>
      <c r="H536" s="113"/>
      <c r="I536" s="203"/>
      <c r="J536" s="203"/>
      <c r="K536" s="203"/>
      <c r="L536" s="203"/>
      <c r="M536" s="203"/>
      <c r="N536" s="204"/>
      <c r="O536" s="204"/>
      <c r="P536" s="201"/>
      <c r="Q536" s="201"/>
    </row>
    <row r="537" spans="1:17" x14ac:dyDescent="0.2">
      <c r="A537" s="113"/>
      <c r="B537" s="200"/>
      <c r="C537" s="200"/>
      <c r="D537" s="201"/>
      <c r="E537" s="113"/>
      <c r="F537" s="113"/>
      <c r="G537" s="113"/>
      <c r="H537" s="113"/>
      <c r="I537" s="203"/>
      <c r="J537" s="203"/>
      <c r="K537" s="203"/>
      <c r="L537" s="203"/>
      <c r="M537" s="203"/>
      <c r="N537" s="204"/>
      <c r="O537" s="204"/>
      <c r="P537" s="201"/>
      <c r="Q537" s="201"/>
    </row>
    <row r="538" spans="1:17" x14ac:dyDescent="0.2">
      <c r="A538" s="113"/>
      <c r="B538" s="200"/>
      <c r="C538" s="200"/>
      <c r="D538" s="201"/>
      <c r="E538" s="113"/>
      <c r="F538" s="113"/>
      <c r="G538" s="113"/>
      <c r="H538" s="113"/>
      <c r="I538" s="203"/>
      <c r="J538" s="203"/>
      <c r="K538" s="203"/>
      <c r="L538" s="203"/>
      <c r="M538" s="203"/>
      <c r="N538" s="204"/>
      <c r="O538" s="204"/>
      <c r="P538" s="201"/>
      <c r="Q538" s="201"/>
    </row>
    <row r="539" spans="1:17" x14ac:dyDescent="0.2">
      <c r="A539" s="113"/>
      <c r="B539" s="200"/>
      <c r="C539" s="200"/>
      <c r="D539" s="201"/>
      <c r="E539" s="113"/>
      <c r="F539" s="113"/>
      <c r="G539" s="113"/>
      <c r="H539" s="113"/>
      <c r="I539" s="203"/>
      <c r="J539" s="203"/>
      <c r="K539" s="203"/>
      <c r="L539" s="203"/>
      <c r="M539" s="203"/>
      <c r="N539" s="204"/>
      <c r="O539" s="204"/>
      <c r="P539" s="201"/>
      <c r="Q539" s="201"/>
    </row>
    <row r="540" spans="1:17" x14ac:dyDescent="0.2">
      <c r="A540" s="113"/>
      <c r="B540" s="200"/>
      <c r="C540" s="200"/>
      <c r="D540" s="201"/>
      <c r="E540" s="113"/>
      <c r="F540" s="113"/>
      <c r="G540" s="113"/>
      <c r="H540" s="113"/>
      <c r="I540" s="203"/>
      <c r="J540" s="203"/>
      <c r="K540" s="203"/>
      <c r="L540" s="203"/>
      <c r="M540" s="203"/>
      <c r="N540" s="204"/>
      <c r="O540" s="204"/>
      <c r="P540" s="201"/>
      <c r="Q540" s="201"/>
    </row>
    <row r="541" spans="1:17" x14ac:dyDescent="0.2">
      <c r="A541" s="113"/>
      <c r="B541" s="200"/>
      <c r="C541" s="200"/>
      <c r="D541" s="201"/>
      <c r="E541" s="113"/>
      <c r="F541" s="113"/>
      <c r="G541" s="113"/>
      <c r="H541" s="113"/>
      <c r="I541" s="203"/>
      <c r="J541" s="203"/>
      <c r="K541" s="203"/>
      <c r="L541" s="203"/>
      <c r="M541" s="203"/>
      <c r="N541" s="204"/>
      <c r="O541" s="204"/>
      <c r="P541" s="201"/>
      <c r="Q541" s="201"/>
    </row>
    <row r="542" spans="1:17" x14ac:dyDescent="0.2">
      <c r="A542" s="113"/>
      <c r="B542" s="200"/>
      <c r="C542" s="200"/>
      <c r="D542" s="201"/>
      <c r="E542" s="113"/>
      <c r="F542" s="113"/>
      <c r="G542" s="113"/>
      <c r="H542" s="113"/>
      <c r="I542" s="203"/>
      <c r="J542" s="203"/>
      <c r="K542" s="203"/>
      <c r="L542" s="203"/>
      <c r="M542" s="203"/>
      <c r="N542" s="204"/>
      <c r="O542" s="204"/>
      <c r="P542" s="201"/>
      <c r="Q542" s="201"/>
    </row>
    <row r="543" spans="1:17" x14ac:dyDescent="0.2">
      <c r="A543" s="113"/>
      <c r="B543" s="200"/>
      <c r="C543" s="200"/>
      <c r="D543" s="201"/>
      <c r="E543" s="113"/>
      <c r="F543" s="113"/>
      <c r="G543" s="113"/>
      <c r="H543" s="113"/>
      <c r="I543" s="203"/>
      <c r="J543" s="203"/>
      <c r="K543" s="203"/>
      <c r="L543" s="203"/>
      <c r="M543" s="203"/>
      <c r="N543" s="204"/>
      <c r="O543" s="204"/>
      <c r="P543" s="201"/>
      <c r="Q543" s="201"/>
    </row>
    <row r="544" spans="1:17" x14ac:dyDescent="0.2">
      <c r="A544" s="113"/>
      <c r="B544" s="200"/>
      <c r="C544" s="200"/>
      <c r="D544" s="201"/>
      <c r="E544" s="113"/>
      <c r="F544" s="113"/>
      <c r="G544" s="113"/>
      <c r="H544" s="113"/>
      <c r="I544" s="203"/>
      <c r="J544" s="203"/>
      <c r="K544" s="203"/>
      <c r="L544" s="203"/>
      <c r="M544" s="203"/>
      <c r="N544" s="204"/>
      <c r="O544" s="204"/>
      <c r="P544" s="201"/>
      <c r="Q544" s="201"/>
    </row>
    <row r="545" spans="1:17" x14ac:dyDescent="0.2">
      <c r="A545" s="113"/>
      <c r="B545" s="200"/>
      <c r="C545" s="200"/>
      <c r="D545" s="201"/>
      <c r="E545" s="113"/>
      <c r="F545" s="113"/>
      <c r="G545" s="113"/>
      <c r="H545" s="113"/>
      <c r="I545" s="203"/>
      <c r="J545" s="203"/>
      <c r="K545" s="203"/>
      <c r="L545" s="203"/>
      <c r="M545" s="203"/>
      <c r="N545" s="204"/>
      <c r="O545" s="204"/>
      <c r="P545" s="201"/>
      <c r="Q545" s="201"/>
    </row>
    <row r="546" spans="1:17" x14ac:dyDescent="0.2">
      <c r="A546" s="113"/>
      <c r="B546" s="200"/>
      <c r="C546" s="200"/>
      <c r="D546" s="201"/>
      <c r="E546" s="113"/>
      <c r="F546" s="113"/>
      <c r="G546" s="113"/>
      <c r="H546" s="113"/>
      <c r="I546" s="203"/>
      <c r="J546" s="203"/>
      <c r="K546" s="203"/>
      <c r="L546" s="203"/>
      <c r="M546" s="203"/>
      <c r="N546" s="204"/>
      <c r="O546" s="204"/>
      <c r="P546" s="201"/>
      <c r="Q546" s="201"/>
    </row>
    <row r="547" spans="1:17" x14ac:dyDescent="0.2">
      <c r="A547" s="113"/>
      <c r="B547" s="200"/>
      <c r="C547" s="200"/>
      <c r="D547" s="201"/>
      <c r="E547" s="113"/>
      <c r="F547" s="113"/>
      <c r="G547" s="113"/>
      <c r="H547" s="113"/>
      <c r="I547" s="203"/>
      <c r="J547" s="203"/>
      <c r="K547" s="203"/>
      <c r="L547" s="203"/>
      <c r="M547" s="203"/>
      <c r="N547" s="204"/>
      <c r="O547" s="204"/>
      <c r="P547" s="201"/>
      <c r="Q547" s="201"/>
    </row>
    <row r="548" spans="1:17" x14ac:dyDescent="0.2">
      <c r="A548" s="113"/>
      <c r="B548" s="200"/>
      <c r="C548" s="200"/>
      <c r="D548" s="201"/>
      <c r="E548" s="113"/>
      <c r="F548" s="113"/>
      <c r="G548" s="113"/>
      <c r="H548" s="113"/>
      <c r="I548" s="203"/>
      <c r="J548" s="203"/>
      <c r="K548" s="203"/>
      <c r="L548" s="203"/>
      <c r="M548" s="203"/>
      <c r="N548" s="204"/>
      <c r="O548" s="204"/>
      <c r="P548" s="201"/>
      <c r="Q548" s="201"/>
    </row>
    <row r="549" spans="1:17" x14ac:dyDescent="0.2">
      <c r="A549" s="113"/>
      <c r="B549" s="200"/>
      <c r="C549" s="200"/>
      <c r="D549" s="201"/>
      <c r="E549" s="113"/>
      <c r="F549" s="113"/>
      <c r="G549" s="113"/>
      <c r="H549" s="113"/>
      <c r="I549" s="203"/>
      <c r="J549" s="203"/>
      <c r="K549" s="203"/>
      <c r="L549" s="203"/>
      <c r="M549" s="203"/>
      <c r="N549" s="204"/>
      <c r="O549" s="204"/>
      <c r="P549" s="201"/>
      <c r="Q549" s="201"/>
    </row>
    <row r="550" spans="1:17" x14ac:dyDescent="0.2">
      <c r="A550" s="113"/>
      <c r="B550" s="200"/>
      <c r="C550" s="200"/>
      <c r="D550" s="201"/>
      <c r="E550" s="113"/>
      <c r="F550" s="113"/>
      <c r="G550" s="113"/>
      <c r="H550" s="113"/>
      <c r="I550" s="203"/>
      <c r="J550" s="203"/>
      <c r="K550" s="203"/>
      <c r="L550" s="203"/>
      <c r="M550" s="203"/>
      <c r="N550" s="204"/>
      <c r="O550" s="204"/>
      <c r="P550" s="201"/>
      <c r="Q550" s="201"/>
    </row>
    <row r="551" spans="1:17" x14ac:dyDescent="0.2">
      <c r="A551" s="113"/>
      <c r="B551" s="200"/>
      <c r="C551" s="200"/>
      <c r="D551" s="201"/>
      <c r="E551" s="113"/>
      <c r="F551" s="113"/>
      <c r="G551" s="113"/>
      <c r="H551" s="113"/>
      <c r="I551" s="203"/>
      <c r="J551" s="203"/>
      <c r="K551" s="203"/>
      <c r="L551" s="203"/>
      <c r="M551" s="203"/>
      <c r="N551" s="204"/>
      <c r="O551" s="204"/>
      <c r="P551" s="201"/>
      <c r="Q551" s="201"/>
    </row>
    <row r="552" spans="1:17" x14ac:dyDescent="0.2">
      <c r="A552" s="113"/>
      <c r="B552" s="200"/>
      <c r="C552" s="200"/>
      <c r="D552" s="201"/>
      <c r="E552" s="113"/>
      <c r="F552" s="113"/>
      <c r="G552" s="113"/>
      <c r="H552" s="113"/>
      <c r="I552" s="203"/>
      <c r="J552" s="203"/>
      <c r="K552" s="203"/>
      <c r="L552" s="203"/>
      <c r="M552" s="203"/>
      <c r="N552" s="204"/>
      <c r="O552" s="204"/>
      <c r="P552" s="201"/>
      <c r="Q552" s="201"/>
    </row>
    <row r="553" spans="1:17" x14ac:dyDescent="0.2">
      <c r="A553" s="113"/>
      <c r="B553" s="200"/>
      <c r="C553" s="200"/>
      <c r="D553" s="201"/>
      <c r="E553" s="113"/>
      <c r="F553" s="113"/>
      <c r="G553" s="113"/>
      <c r="H553" s="113"/>
      <c r="I553" s="203"/>
      <c r="J553" s="203"/>
      <c r="K553" s="203"/>
      <c r="L553" s="203"/>
      <c r="M553" s="203"/>
      <c r="N553" s="204"/>
      <c r="O553" s="204"/>
      <c r="P553" s="201"/>
      <c r="Q553" s="201"/>
    </row>
    <row r="554" spans="1:17" x14ac:dyDescent="0.2">
      <c r="A554" s="113"/>
      <c r="B554" s="200"/>
      <c r="C554" s="200"/>
      <c r="D554" s="201"/>
      <c r="E554" s="113"/>
      <c r="F554" s="113"/>
      <c r="G554" s="113"/>
      <c r="H554" s="113"/>
      <c r="I554" s="203"/>
      <c r="J554" s="203"/>
      <c r="K554" s="203"/>
      <c r="L554" s="203"/>
      <c r="M554" s="203"/>
      <c r="N554" s="204"/>
      <c r="O554" s="204"/>
      <c r="P554" s="201"/>
      <c r="Q554" s="201"/>
    </row>
    <row r="555" spans="1:17" x14ac:dyDescent="0.2">
      <c r="A555" s="113"/>
      <c r="B555" s="200"/>
      <c r="C555" s="200"/>
      <c r="D555" s="201"/>
      <c r="E555" s="113"/>
      <c r="F555" s="113"/>
      <c r="G555" s="113"/>
      <c r="H555" s="113"/>
      <c r="I555" s="203"/>
      <c r="J555" s="203"/>
      <c r="K555" s="203"/>
      <c r="L555" s="203"/>
      <c r="M555" s="203"/>
      <c r="N555" s="204"/>
      <c r="O555" s="204"/>
      <c r="P555" s="201"/>
      <c r="Q555" s="201"/>
    </row>
    <row r="556" spans="1:17" x14ac:dyDescent="0.2">
      <c r="A556" s="113"/>
      <c r="B556" s="200"/>
      <c r="C556" s="200"/>
      <c r="D556" s="201"/>
      <c r="E556" s="113"/>
      <c r="F556" s="113"/>
      <c r="G556" s="113"/>
      <c r="H556" s="113"/>
      <c r="I556" s="203"/>
      <c r="J556" s="203"/>
      <c r="K556" s="203"/>
      <c r="L556" s="203"/>
      <c r="M556" s="203"/>
      <c r="N556" s="204"/>
      <c r="O556" s="204"/>
      <c r="P556" s="201"/>
      <c r="Q556" s="201"/>
    </row>
    <row r="557" spans="1:17" x14ac:dyDescent="0.2">
      <c r="A557" s="113"/>
      <c r="B557" s="200"/>
      <c r="C557" s="200"/>
      <c r="D557" s="201"/>
      <c r="E557" s="113"/>
      <c r="F557" s="113"/>
      <c r="G557" s="113"/>
      <c r="H557" s="113"/>
      <c r="I557" s="203"/>
      <c r="J557" s="203"/>
      <c r="K557" s="203"/>
      <c r="L557" s="203"/>
      <c r="M557" s="203"/>
      <c r="N557" s="204"/>
      <c r="O557" s="204"/>
      <c r="P557" s="201"/>
      <c r="Q557" s="201"/>
    </row>
    <row r="558" spans="1:17" x14ac:dyDescent="0.2">
      <c r="A558" s="113"/>
      <c r="B558" s="200"/>
      <c r="C558" s="200"/>
      <c r="D558" s="201"/>
      <c r="E558" s="113"/>
      <c r="F558" s="113"/>
      <c r="G558" s="113"/>
      <c r="H558" s="113"/>
      <c r="I558" s="203"/>
      <c r="J558" s="203"/>
      <c r="K558" s="203"/>
      <c r="L558" s="203"/>
      <c r="M558" s="203"/>
      <c r="N558" s="204"/>
      <c r="O558" s="204"/>
      <c r="P558" s="201"/>
      <c r="Q558" s="201"/>
    </row>
    <row r="559" spans="1:17" x14ac:dyDescent="0.2">
      <c r="A559" s="113"/>
      <c r="B559" s="200"/>
      <c r="C559" s="200"/>
      <c r="D559" s="201"/>
      <c r="E559" s="113"/>
      <c r="F559" s="113"/>
      <c r="G559" s="113"/>
      <c r="H559" s="113"/>
      <c r="I559" s="203"/>
      <c r="J559" s="203"/>
      <c r="K559" s="203"/>
      <c r="L559" s="203"/>
      <c r="M559" s="203"/>
      <c r="N559" s="204"/>
      <c r="O559" s="204"/>
      <c r="P559" s="201"/>
      <c r="Q559" s="201"/>
    </row>
    <row r="560" spans="1:17" x14ac:dyDescent="0.2">
      <c r="A560" s="113"/>
      <c r="B560" s="200"/>
      <c r="C560" s="200"/>
      <c r="D560" s="201"/>
      <c r="E560" s="113"/>
      <c r="F560" s="113"/>
      <c r="G560" s="113"/>
      <c r="H560" s="113"/>
      <c r="I560" s="203"/>
      <c r="J560" s="203"/>
      <c r="K560" s="203"/>
      <c r="L560" s="203"/>
      <c r="M560" s="203"/>
      <c r="N560" s="204"/>
      <c r="O560" s="204"/>
      <c r="P560" s="201"/>
      <c r="Q560" s="201"/>
    </row>
    <row r="561" spans="1:17" x14ac:dyDescent="0.2">
      <c r="A561" s="113"/>
      <c r="B561" s="200"/>
      <c r="C561" s="200"/>
      <c r="D561" s="201"/>
      <c r="E561" s="113"/>
      <c r="F561" s="113"/>
      <c r="G561" s="113"/>
      <c r="H561" s="113"/>
      <c r="I561" s="203"/>
      <c r="J561" s="203"/>
      <c r="K561" s="203"/>
      <c r="L561" s="203"/>
      <c r="M561" s="203"/>
      <c r="N561" s="204"/>
      <c r="O561" s="204"/>
      <c r="P561" s="201"/>
      <c r="Q561" s="201"/>
    </row>
    <row r="562" spans="1:17" x14ac:dyDescent="0.2">
      <c r="A562" s="113"/>
      <c r="B562" s="200"/>
      <c r="C562" s="200"/>
      <c r="D562" s="201"/>
      <c r="E562" s="113"/>
      <c r="F562" s="113"/>
      <c r="G562" s="113"/>
      <c r="H562" s="113"/>
      <c r="I562" s="203"/>
      <c r="J562" s="203"/>
      <c r="K562" s="203"/>
      <c r="L562" s="203"/>
      <c r="M562" s="203"/>
      <c r="N562" s="204"/>
      <c r="O562" s="204"/>
      <c r="P562" s="201"/>
      <c r="Q562" s="201"/>
    </row>
    <row r="563" spans="1:17" x14ac:dyDescent="0.2">
      <c r="A563" s="113"/>
      <c r="B563" s="200"/>
      <c r="C563" s="200"/>
      <c r="D563" s="201"/>
      <c r="E563" s="113"/>
      <c r="F563" s="113"/>
      <c r="G563" s="113"/>
      <c r="H563" s="113"/>
      <c r="I563" s="203"/>
      <c r="J563" s="203"/>
      <c r="K563" s="203"/>
      <c r="L563" s="203"/>
      <c r="M563" s="203"/>
      <c r="N563" s="204"/>
      <c r="O563" s="204"/>
      <c r="P563" s="201"/>
      <c r="Q563" s="201"/>
    </row>
    <row r="564" spans="1:17" x14ac:dyDescent="0.2">
      <c r="A564" s="113"/>
      <c r="B564" s="200"/>
      <c r="C564" s="200"/>
      <c r="D564" s="201"/>
      <c r="E564" s="113"/>
      <c r="F564" s="113"/>
      <c r="G564" s="113"/>
      <c r="H564" s="113"/>
      <c r="I564" s="203"/>
      <c r="J564" s="203"/>
      <c r="K564" s="203"/>
      <c r="L564" s="203"/>
      <c r="M564" s="203"/>
      <c r="N564" s="204"/>
      <c r="O564" s="204"/>
      <c r="P564" s="201"/>
      <c r="Q564" s="201"/>
    </row>
    <row r="565" spans="1:17" x14ac:dyDescent="0.2">
      <c r="A565" s="113"/>
      <c r="B565" s="200"/>
      <c r="C565" s="200"/>
      <c r="D565" s="201"/>
      <c r="E565" s="113"/>
      <c r="F565" s="113"/>
      <c r="G565" s="113"/>
      <c r="H565" s="113"/>
      <c r="I565" s="203"/>
      <c r="J565" s="203"/>
      <c r="K565" s="203"/>
      <c r="L565" s="203"/>
      <c r="M565" s="203"/>
      <c r="N565" s="204"/>
      <c r="O565" s="204"/>
      <c r="P565" s="201"/>
      <c r="Q565" s="201"/>
    </row>
    <row r="566" spans="1:17" x14ac:dyDescent="0.2">
      <c r="A566" s="113"/>
      <c r="B566" s="200"/>
      <c r="C566" s="200"/>
      <c r="D566" s="201"/>
      <c r="E566" s="113"/>
      <c r="F566" s="113"/>
      <c r="G566" s="113"/>
      <c r="H566" s="113"/>
      <c r="I566" s="203"/>
      <c r="J566" s="203"/>
      <c r="K566" s="203"/>
      <c r="L566" s="203"/>
      <c r="M566" s="203"/>
      <c r="N566" s="204"/>
      <c r="O566" s="204"/>
      <c r="P566" s="201"/>
      <c r="Q566" s="201"/>
    </row>
    <row r="567" spans="1:17" x14ac:dyDescent="0.2">
      <c r="A567" s="113"/>
      <c r="B567" s="200"/>
      <c r="C567" s="200"/>
      <c r="D567" s="201"/>
      <c r="E567" s="113"/>
      <c r="F567" s="113"/>
      <c r="G567" s="113"/>
      <c r="H567" s="113"/>
      <c r="I567" s="203"/>
      <c r="J567" s="203"/>
      <c r="K567" s="203"/>
      <c r="L567" s="203"/>
      <c r="M567" s="203"/>
      <c r="N567" s="204"/>
      <c r="O567" s="204"/>
      <c r="P567" s="201"/>
      <c r="Q567" s="201"/>
    </row>
    <row r="568" spans="1:17" x14ac:dyDescent="0.2">
      <c r="A568" s="113"/>
      <c r="B568" s="200"/>
      <c r="C568" s="200"/>
      <c r="D568" s="201"/>
      <c r="E568" s="113"/>
      <c r="F568" s="113"/>
      <c r="G568" s="113"/>
      <c r="H568" s="113"/>
      <c r="I568" s="203"/>
      <c r="J568" s="203"/>
      <c r="K568" s="203"/>
      <c r="L568" s="203"/>
      <c r="M568" s="203"/>
      <c r="N568" s="204"/>
      <c r="O568" s="204"/>
      <c r="P568" s="201"/>
      <c r="Q568" s="201"/>
    </row>
    <row r="569" spans="1:17" x14ac:dyDescent="0.2">
      <c r="A569" s="113"/>
      <c r="B569" s="200"/>
      <c r="C569" s="200"/>
      <c r="D569" s="201"/>
      <c r="E569" s="113"/>
      <c r="F569" s="113"/>
      <c r="G569" s="113"/>
      <c r="H569" s="113"/>
      <c r="I569" s="203"/>
      <c r="J569" s="203"/>
      <c r="K569" s="203"/>
      <c r="L569" s="203"/>
      <c r="M569" s="203"/>
      <c r="N569" s="204"/>
      <c r="O569" s="204"/>
      <c r="P569" s="201"/>
      <c r="Q569" s="201"/>
    </row>
    <row r="570" spans="1:17" x14ac:dyDescent="0.2">
      <c r="A570" s="113"/>
      <c r="B570" s="200"/>
      <c r="C570" s="200"/>
      <c r="D570" s="201"/>
      <c r="E570" s="113"/>
      <c r="F570" s="113"/>
      <c r="G570" s="113"/>
      <c r="H570" s="113"/>
      <c r="I570" s="203"/>
      <c r="J570" s="203"/>
      <c r="K570" s="203"/>
      <c r="L570" s="203"/>
      <c r="M570" s="203"/>
      <c r="N570" s="204"/>
      <c r="O570" s="204"/>
      <c r="P570" s="201"/>
      <c r="Q570" s="201"/>
    </row>
    <row r="571" spans="1:17" x14ac:dyDescent="0.2">
      <c r="A571" s="113"/>
      <c r="B571" s="200"/>
      <c r="C571" s="200"/>
      <c r="D571" s="201"/>
      <c r="E571" s="113"/>
      <c r="F571" s="113"/>
      <c r="G571" s="113"/>
      <c r="H571" s="113"/>
      <c r="I571" s="203"/>
      <c r="J571" s="203"/>
      <c r="K571" s="203"/>
      <c r="L571" s="203"/>
      <c r="M571" s="203"/>
      <c r="N571" s="204"/>
      <c r="O571" s="204"/>
      <c r="P571" s="201"/>
      <c r="Q571" s="201"/>
    </row>
    <row r="572" spans="1:17" x14ac:dyDescent="0.2">
      <c r="A572" s="113"/>
      <c r="B572" s="200"/>
      <c r="C572" s="200"/>
      <c r="D572" s="201"/>
      <c r="E572" s="113"/>
      <c r="F572" s="113"/>
      <c r="G572" s="113"/>
      <c r="H572" s="113"/>
      <c r="I572" s="203"/>
      <c r="J572" s="203"/>
      <c r="K572" s="203"/>
      <c r="L572" s="203"/>
      <c r="M572" s="203"/>
      <c r="N572" s="204"/>
      <c r="O572" s="204"/>
      <c r="P572" s="201"/>
      <c r="Q572" s="201"/>
    </row>
    <row r="573" spans="1:17" x14ac:dyDescent="0.2">
      <c r="A573" s="113"/>
      <c r="B573" s="200"/>
      <c r="C573" s="200"/>
      <c r="D573" s="201"/>
      <c r="E573" s="113"/>
      <c r="F573" s="113"/>
      <c r="G573" s="113"/>
      <c r="H573" s="113"/>
      <c r="I573" s="203"/>
      <c r="J573" s="203"/>
      <c r="K573" s="203"/>
      <c r="L573" s="203"/>
      <c r="M573" s="203"/>
      <c r="N573" s="204"/>
      <c r="O573" s="204"/>
      <c r="P573" s="201"/>
      <c r="Q573" s="201"/>
    </row>
    <row r="574" spans="1:17" x14ac:dyDescent="0.2">
      <c r="A574" s="113"/>
      <c r="B574" s="200"/>
      <c r="C574" s="200"/>
      <c r="D574" s="201"/>
      <c r="E574" s="113"/>
      <c r="F574" s="113"/>
      <c r="G574" s="113"/>
      <c r="H574" s="113"/>
      <c r="I574" s="203"/>
      <c r="J574" s="203"/>
      <c r="K574" s="203"/>
      <c r="L574" s="203"/>
      <c r="M574" s="203"/>
      <c r="N574" s="204"/>
      <c r="O574" s="204"/>
      <c r="P574" s="201"/>
      <c r="Q574" s="201"/>
    </row>
    <row r="575" spans="1:17" x14ac:dyDescent="0.2">
      <c r="A575" s="113"/>
      <c r="B575" s="200"/>
      <c r="C575" s="200"/>
      <c r="D575" s="201"/>
      <c r="E575" s="113"/>
      <c r="F575" s="113"/>
      <c r="G575" s="113"/>
      <c r="H575" s="113"/>
      <c r="I575" s="203"/>
      <c r="J575" s="203"/>
      <c r="K575" s="203"/>
      <c r="L575" s="203"/>
      <c r="M575" s="203"/>
      <c r="N575" s="204"/>
      <c r="O575" s="204"/>
      <c r="P575" s="201"/>
      <c r="Q575" s="201"/>
    </row>
    <row r="576" spans="1:17" x14ac:dyDescent="0.2">
      <c r="A576" s="113"/>
      <c r="B576" s="200"/>
      <c r="C576" s="200"/>
      <c r="D576" s="201"/>
      <c r="E576" s="113"/>
      <c r="F576" s="113"/>
      <c r="G576" s="113"/>
      <c r="H576" s="113"/>
      <c r="I576" s="203"/>
      <c r="J576" s="203"/>
      <c r="K576" s="203"/>
      <c r="L576" s="203"/>
      <c r="M576" s="203"/>
      <c r="N576" s="204"/>
      <c r="O576" s="204"/>
      <c r="P576" s="201"/>
      <c r="Q576" s="201"/>
    </row>
    <row r="577" spans="1:17" x14ac:dyDescent="0.2">
      <c r="A577" s="113"/>
      <c r="B577" s="200"/>
      <c r="C577" s="200"/>
      <c r="D577" s="201"/>
      <c r="E577" s="113"/>
      <c r="F577" s="113"/>
      <c r="G577" s="113"/>
      <c r="H577" s="113"/>
      <c r="I577" s="203"/>
      <c r="J577" s="203"/>
      <c r="K577" s="203"/>
      <c r="L577" s="203"/>
      <c r="M577" s="203"/>
      <c r="N577" s="204"/>
      <c r="O577" s="204"/>
      <c r="P577" s="201"/>
      <c r="Q577" s="201"/>
    </row>
    <row r="578" spans="1:17" x14ac:dyDescent="0.2">
      <c r="A578" s="113"/>
      <c r="B578" s="200"/>
      <c r="C578" s="200"/>
      <c r="D578" s="201"/>
      <c r="E578" s="113"/>
      <c r="F578" s="113"/>
      <c r="G578" s="113"/>
      <c r="H578" s="113"/>
      <c r="I578" s="203"/>
      <c r="J578" s="203"/>
      <c r="K578" s="203"/>
      <c r="L578" s="203"/>
      <c r="M578" s="203"/>
      <c r="N578" s="204"/>
      <c r="O578" s="204"/>
      <c r="P578" s="201"/>
      <c r="Q578" s="201"/>
    </row>
    <row r="579" spans="1:17" x14ac:dyDescent="0.2">
      <c r="A579" s="113"/>
      <c r="B579" s="200"/>
      <c r="C579" s="200"/>
      <c r="D579" s="201"/>
      <c r="E579" s="113"/>
      <c r="F579" s="113"/>
      <c r="G579" s="113"/>
      <c r="H579" s="113"/>
      <c r="I579" s="203"/>
      <c r="J579" s="203"/>
      <c r="K579" s="203"/>
      <c r="L579" s="203"/>
      <c r="M579" s="203"/>
      <c r="N579" s="204"/>
      <c r="O579" s="204"/>
      <c r="P579" s="201"/>
      <c r="Q579" s="201"/>
    </row>
    <row r="580" spans="1:17" x14ac:dyDescent="0.2">
      <c r="A580" s="113"/>
      <c r="B580" s="200"/>
      <c r="C580" s="200"/>
      <c r="D580" s="201"/>
      <c r="E580" s="113"/>
      <c r="F580" s="113"/>
      <c r="G580" s="113"/>
      <c r="H580" s="113"/>
      <c r="I580" s="203"/>
      <c r="J580" s="203"/>
      <c r="K580" s="203"/>
      <c r="L580" s="203"/>
      <c r="M580" s="203"/>
      <c r="N580" s="204"/>
      <c r="O580" s="204"/>
      <c r="P580" s="201"/>
      <c r="Q580" s="201"/>
    </row>
    <row r="581" spans="1:17" x14ac:dyDescent="0.2">
      <c r="A581" s="113"/>
      <c r="B581" s="200"/>
      <c r="C581" s="200"/>
      <c r="D581" s="201"/>
      <c r="E581" s="113"/>
      <c r="F581" s="113"/>
      <c r="G581" s="113"/>
      <c r="H581" s="113"/>
      <c r="I581" s="203"/>
      <c r="J581" s="203"/>
      <c r="K581" s="203"/>
      <c r="L581" s="203"/>
      <c r="M581" s="203"/>
      <c r="N581" s="204"/>
      <c r="O581" s="204"/>
      <c r="P581" s="201"/>
      <c r="Q581" s="201"/>
    </row>
    <row r="582" spans="1:17" x14ac:dyDescent="0.2">
      <c r="A582" s="113"/>
      <c r="B582" s="200"/>
      <c r="C582" s="200"/>
      <c r="D582" s="201"/>
      <c r="E582" s="113"/>
      <c r="F582" s="113"/>
      <c r="G582" s="113"/>
      <c r="H582" s="113"/>
      <c r="I582" s="203"/>
      <c r="J582" s="203"/>
      <c r="K582" s="203"/>
      <c r="L582" s="203"/>
      <c r="M582" s="203"/>
      <c r="N582" s="204"/>
      <c r="O582" s="204"/>
      <c r="P582" s="201"/>
      <c r="Q582" s="201"/>
    </row>
    <row r="583" spans="1:17" x14ac:dyDescent="0.2">
      <c r="A583" s="113"/>
      <c r="B583" s="200"/>
      <c r="C583" s="200"/>
      <c r="D583" s="201"/>
      <c r="E583" s="113"/>
      <c r="F583" s="113"/>
      <c r="G583" s="113"/>
      <c r="H583" s="113"/>
      <c r="I583" s="203"/>
      <c r="J583" s="203"/>
      <c r="K583" s="203"/>
      <c r="L583" s="203"/>
      <c r="M583" s="203"/>
      <c r="N583" s="204"/>
      <c r="O583" s="204"/>
      <c r="P583" s="201"/>
      <c r="Q583" s="201"/>
    </row>
    <row r="584" spans="1:17" x14ac:dyDescent="0.2">
      <c r="A584" s="113"/>
      <c r="B584" s="200"/>
      <c r="C584" s="200"/>
      <c r="D584" s="201"/>
      <c r="E584" s="113"/>
      <c r="F584" s="113"/>
      <c r="G584" s="113"/>
      <c r="H584" s="113"/>
      <c r="I584" s="203"/>
      <c r="J584" s="203"/>
      <c r="K584" s="203"/>
      <c r="L584" s="203"/>
      <c r="M584" s="203"/>
      <c r="N584" s="204"/>
      <c r="O584" s="204"/>
      <c r="P584" s="201"/>
      <c r="Q584" s="201"/>
    </row>
    <row r="585" spans="1:17" x14ac:dyDescent="0.2">
      <c r="A585" s="113"/>
      <c r="B585" s="200"/>
      <c r="C585" s="200"/>
      <c r="D585" s="201"/>
      <c r="E585" s="113"/>
      <c r="F585" s="113"/>
      <c r="G585" s="113"/>
      <c r="H585" s="113"/>
      <c r="I585" s="203"/>
      <c r="J585" s="203"/>
      <c r="K585" s="203"/>
      <c r="L585" s="203"/>
      <c r="M585" s="203"/>
      <c r="N585" s="204"/>
      <c r="O585" s="204"/>
      <c r="P585" s="201"/>
      <c r="Q585" s="201"/>
    </row>
    <row r="586" spans="1:17" x14ac:dyDescent="0.2">
      <c r="A586" s="113"/>
      <c r="B586" s="200"/>
      <c r="C586" s="200"/>
      <c r="D586" s="201"/>
      <c r="E586" s="113"/>
      <c r="F586" s="113"/>
      <c r="G586" s="113"/>
      <c r="H586" s="113"/>
      <c r="I586" s="203"/>
      <c r="J586" s="203"/>
      <c r="K586" s="203"/>
      <c r="L586" s="203"/>
      <c r="M586" s="203"/>
      <c r="N586" s="204"/>
      <c r="O586" s="204"/>
      <c r="P586" s="201"/>
      <c r="Q586" s="201"/>
    </row>
    <row r="587" spans="1:17" x14ac:dyDescent="0.2">
      <c r="A587" s="113"/>
      <c r="B587" s="200"/>
      <c r="C587" s="200"/>
      <c r="D587" s="201"/>
      <c r="E587" s="113"/>
      <c r="F587" s="113"/>
      <c r="G587" s="113"/>
      <c r="H587" s="113"/>
      <c r="I587" s="203"/>
      <c r="J587" s="203"/>
      <c r="K587" s="203"/>
      <c r="L587" s="203"/>
      <c r="M587" s="203"/>
      <c r="N587" s="204"/>
      <c r="O587" s="204"/>
      <c r="P587" s="201"/>
      <c r="Q587" s="201"/>
    </row>
    <row r="588" spans="1:17" x14ac:dyDescent="0.2">
      <c r="A588" s="113"/>
      <c r="B588" s="200"/>
      <c r="C588" s="200"/>
      <c r="D588" s="201"/>
      <c r="E588" s="113"/>
      <c r="F588" s="113"/>
      <c r="G588" s="113"/>
      <c r="H588" s="113"/>
      <c r="I588" s="203"/>
      <c r="J588" s="203"/>
      <c r="K588" s="203"/>
      <c r="L588" s="203"/>
      <c r="M588" s="203"/>
      <c r="N588" s="204"/>
      <c r="O588" s="204"/>
      <c r="P588" s="201"/>
      <c r="Q588" s="201"/>
    </row>
    <row r="589" spans="1:17" x14ac:dyDescent="0.2">
      <c r="A589" s="113"/>
      <c r="B589" s="200"/>
      <c r="C589" s="200"/>
      <c r="D589" s="201"/>
      <c r="E589" s="113"/>
      <c r="F589" s="113"/>
      <c r="G589" s="113"/>
      <c r="H589" s="113"/>
      <c r="I589" s="203"/>
      <c r="J589" s="203"/>
      <c r="K589" s="203"/>
      <c r="L589" s="203"/>
      <c r="M589" s="203"/>
      <c r="N589" s="204"/>
      <c r="O589" s="204"/>
      <c r="P589" s="201"/>
      <c r="Q589" s="201"/>
    </row>
    <row r="590" spans="1:17" x14ac:dyDescent="0.2">
      <c r="A590" s="113"/>
      <c r="B590" s="200"/>
      <c r="C590" s="200"/>
      <c r="D590" s="201"/>
      <c r="E590" s="113"/>
      <c r="F590" s="113"/>
      <c r="G590" s="113"/>
      <c r="H590" s="113"/>
      <c r="I590" s="203"/>
      <c r="J590" s="203"/>
      <c r="K590" s="203"/>
      <c r="L590" s="203"/>
      <c r="M590" s="203"/>
      <c r="N590" s="204"/>
      <c r="O590" s="204"/>
      <c r="P590" s="201"/>
      <c r="Q590" s="201"/>
    </row>
    <row r="591" spans="1:17" x14ac:dyDescent="0.2">
      <c r="A591" s="113"/>
      <c r="B591" s="200"/>
      <c r="C591" s="200"/>
      <c r="D591" s="201"/>
      <c r="E591" s="113"/>
      <c r="F591" s="113"/>
      <c r="G591" s="113"/>
      <c r="H591" s="113"/>
      <c r="I591" s="203"/>
      <c r="J591" s="203"/>
      <c r="K591" s="203"/>
      <c r="L591" s="203"/>
      <c r="M591" s="203"/>
      <c r="N591" s="204"/>
      <c r="O591" s="204"/>
      <c r="P591" s="201"/>
      <c r="Q591" s="201"/>
    </row>
    <row r="592" spans="1:17" x14ac:dyDescent="0.2">
      <c r="A592" s="113"/>
      <c r="B592" s="200"/>
      <c r="C592" s="200"/>
      <c r="D592" s="201"/>
      <c r="E592" s="113"/>
      <c r="F592" s="113"/>
      <c r="G592" s="113"/>
      <c r="H592" s="113"/>
      <c r="I592" s="203"/>
      <c r="J592" s="203"/>
      <c r="K592" s="203"/>
      <c r="L592" s="203"/>
      <c r="M592" s="203"/>
      <c r="N592" s="204"/>
      <c r="O592" s="204"/>
      <c r="P592" s="201"/>
      <c r="Q592" s="201"/>
    </row>
    <row r="593" spans="1:17" x14ac:dyDescent="0.2">
      <c r="A593" s="113"/>
      <c r="B593" s="200"/>
      <c r="C593" s="200"/>
      <c r="D593" s="201"/>
      <c r="E593" s="113"/>
      <c r="F593" s="113"/>
      <c r="G593" s="113"/>
      <c r="H593" s="113"/>
      <c r="I593" s="203"/>
      <c r="J593" s="203"/>
      <c r="K593" s="203"/>
      <c r="L593" s="203"/>
      <c r="M593" s="203"/>
      <c r="N593" s="204"/>
      <c r="O593" s="204"/>
      <c r="P593" s="201"/>
      <c r="Q593" s="201"/>
    </row>
    <row r="594" spans="1:17" x14ac:dyDescent="0.2">
      <c r="A594" s="113"/>
      <c r="B594" s="200"/>
      <c r="C594" s="200"/>
      <c r="D594" s="201"/>
      <c r="E594" s="113"/>
      <c r="F594" s="113"/>
      <c r="G594" s="113"/>
      <c r="H594" s="113"/>
      <c r="I594" s="203"/>
      <c r="J594" s="203"/>
      <c r="K594" s="203"/>
      <c r="L594" s="203"/>
      <c r="M594" s="203"/>
      <c r="N594" s="204"/>
      <c r="O594" s="204"/>
      <c r="P594" s="201"/>
      <c r="Q594" s="201"/>
    </row>
    <row r="595" spans="1:17" x14ac:dyDescent="0.2">
      <c r="A595" s="113"/>
      <c r="B595" s="200"/>
      <c r="C595" s="200"/>
      <c r="D595" s="201"/>
      <c r="E595" s="113"/>
      <c r="F595" s="113"/>
      <c r="G595" s="113"/>
      <c r="H595" s="113"/>
      <c r="I595" s="203"/>
      <c r="J595" s="203"/>
      <c r="K595" s="203"/>
      <c r="L595" s="203"/>
      <c r="M595" s="203"/>
      <c r="N595" s="204"/>
      <c r="O595" s="204"/>
      <c r="P595" s="201"/>
      <c r="Q595" s="201"/>
    </row>
    <row r="596" spans="1:17" x14ac:dyDescent="0.2">
      <c r="A596" s="113"/>
      <c r="B596" s="200"/>
      <c r="C596" s="200"/>
      <c r="D596" s="201"/>
      <c r="E596" s="113"/>
      <c r="F596" s="113"/>
      <c r="G596" s="113"/>
      <c r="H596" s="113"/>
      <c r="I596" s="203"/>
      <c r="J596" s="203"/>
      <c r="K596" s="203"/>
      <c r="L596" s="203"/>
      <c r="M596" s="203"/>
      <c r="N596" s="204"/>
      <c r="O596" s="204"/>
      <c r="P596" s="201"/>
      <c r="Q596" s="201"/>
    </row>
    <row r="597" spans="1:17" x14ac:dyDescent="0.2">
      <c r="A597" s="113"/>
      <c r="B597" s="200"/>
      <c r="C597" s="200"/>
      <c r="D597" s="201"/>
      <c r="E597" s="113"/>
      <c r="F597" s="113"/>
      <c r="G597" s="113"/>
      <c r="H597" s="113"/>
      <c r="I597" s="203"/>
      <c r="J597" s="203"/>
      <c r="K597" s="203"/>
      <c r="L597" s="203"/>
      <c r="M597" s="203"/>
      <c r="N597" s="204"/>
      <c r="O597" s="204"/>
      <c r="P597" s="201"/>
      <c r="Q597" s="201"/>
    </row>
    <row r="598" spans="1:17" x14ac:dyDescent="0.2">
      <c r="A598" s="113"/>
      <c r="B598" s="200"/>
      <c r="C598" s="200"/>
      <c r="D598" s="201"/>
      <c r="E598" s="113"/>
      <c r="F598" s="113"/>
      <c r="G598" s="113"/>
      <c r="H598" s="113"/>
      <c r="I598" s="203"/>
      <c r="J598" s="203"/>
      <c r="K598" s="203"/>
      <c r="L598" s="203"/>
      <c r="M598" s="203"/>
      <c r="N598" s="204"/>
      <c r="O598" s="204"/>
      <c r="P598" s="201"/>
      <c r="Q598" s="201"/>
    </row>
    <row r="599" spans="1:17" x14ac:dyDescent="0.2">
      <c r="A599" s="113"/>
      <c r="B599" s="200"/>
      <c r="C599" s="200"/>
      <c r="D599" s="201"/>
      <c r="E599" s="113"/>
      <c r="F599" s="113"/>
      <c r="G599" s="113"/>
      <c r="H599" s="113"/>
      <c r="I599" s="203"/>
      <c r="J599" s="203"/>
      <c r="K599" s="203"/>
      <c r="L599" s="203"/>
      <c r="M599" s="203"/>
      <c r="N599" s="204"/>
      <c r="O599" s="204"/>
      <c r="P599" s="201"/>
      <c r="Q599" s="201"/>
    </row>
    <row r="600" spans="1:17" x14ac:dyDescent="0.2">
      <c r="A600" s="113"/>
      <c r="B600" s="200"/>
      <c r="C600" s="200"/>
      <c r="D600" s="201"/>
      <c r="E600" s="113"/>
      <c r="F600" s="113"/>
      <c r="G600" s="113"/>
      <c r="H600" s="113"/>
      <c r="I600" s="203"/>
      <c r="J600" s="203"/>
      <c r="K600" s="203"/>
      <c r="L600" s="203"/>
      <c r="M600" s="203"/>
      <c r="N600" s="204"/>
      <c r="O600" s="204"/>
      <c r="P600" s="201"/>
      <c r="Q600" s="201"/>
    </row>
    <row r="601" spans="1:17" x14ac:dyDescent="0.2">
      <c r="A601" s="113"/>
      <c r="B601" s="200"/>
      <c r="C601" s="200"/>
      <c r="D601" s="201"/>
      <c r="E601" s="113"/>
      <c r="F601" s="113"/>
      <c r="G601" s="113"/>
      <c r="H601" s="113"/>
      <c r="I601" s="203"/>
      <c r="J601" s="203"/>
      <c r="K601" s="203"/>
      <c r="L601" s="203"/>
      <c r="M601" s="203"/>
      <c r="N601" s="204"/>
      <c r="O601" s="204"/>
      <c r="P601" s="201"/>
      <c r="Q601" s="201"/>
    </row>
    <row r="602" spans="1:17" x14ac:dyDescent="0.2">
      <c r="A602" s="113"/>
      <c r="B602" s="200"/>
      <c r="C602" s="200"/>
      <c r="D602" s="201"/>
      <c r="E602" s="113"/>
      <c r="F602" s="113"/>
      <c r="G602" s="113"/>
      <c r="H602" s="113"/>
      <c r="I602" s="203"/>
      <c r="J602" s="203"/>
      <c r="K602" s="203"/>
      <c r="L602" s="203"/>
      <c r="M602" s="203"/>
      <c r="N602" s="204"/>
      <c r="O602" s="204"/>
      <c r="P602" s="201"/>
      <c r="Q602" s="201"/>
    </row>
    <row r="603" spans="1:17" x14ac:dyDescent="0.2">
      <c r="A603" s="113"/>
      <c r="B603" s="200"/>
      <c r="C603" s="200"/>
      <c r="D603" s="201"/>
      <c r="E603" s="113"/>
      <c r="F603" s="113"/>
      <c r="G603" s="113"/>
      <c r="H603" s="113"/>
      <c r="I603" s="203"/>
      <c r="J603" s="203"/>
      <c r="K603" s="203"/>
      <c r="L603" s="203"/>
      <c r="M603" s="203"/>
      <c r="N603" s="204"/>
      <c r="O603" s="204"/>
      <c r="P603" s="201"/>
      <c r="Q603" s="201"/>
    </row>
    <row r="604" spans="1:17" x14ac:dyDescent="0.2">
      <c r="A604" s="113"/>
      <c r="B604" s="200"/>
      <c r="C604" s="200"/>
      <c r="D604" s="201"/>
      <c r="E604" s="113"/>
      <c r="F604" s="113"/>
      <c r="G604" s="113"/>
      <c r="H604" s="113"/>
      <c r="I604" s="203"/>
      <c r="J604" s="203"/>
      <c r="K604" s="203"/>
      <c r="L604" s="203"/>
      <c r="M604" s="203"/>
      <c r="N604" s="204"/>
      <c r="O604" s="204"/>
      <c r="P604" s="201"/>
      <c r="Q604" s="201"/>
    </row>
    <row r="605" spans="1:17" x14ac:dyDescent="0.2">
      <c r="A605" s="113"/>
      <c r="B605" s="200"/>
      <c r="C605" s="200"/>
      <c r="D605" s="201"/>
      <c r="E605" s="113"/>
      <c r="F605" s="113"/>
      <c r="G605" s="113"/>
      <c r="H605" s="113"/>
      <c r="I605" s="203"/>
      <c r="J605" s="203"/>
      <c r="K605" s="203"/>
      <c r="L605" s="203"/>
      <c r="M605" s="203"/>
      <c r="N605" s="204"/>
      <c r="O605" s="204"/>
      <c r="P605" s="201"/>
      <c r="Q605" s="201"/>
    </row>
    <row r="606" spans="1:17" x14ac:dyDescent="0.2">
      <c r="A606" s="113"/>
      <c r="B606" s="200"/>
      <c r="C606" s="200"/>
      <c r="D606" s="201"/>
      <c r="E606" s="113"/>
      <c r="F606" s="113"/>
      <c r="G606" s="113"/>
      <c r="H606" s="113"/>
      <c r="I606" s="203"/>
      <c r="J606" s="203"/>
      <c r="K606" s="203"/>
      <c r="L606" s="203"/>
      <c r="M606" s="203"/>
      <c r="N606" s="204"/>
      <c r="O606" s="204"/>
      <c r="P606" s="201"/>
      <c r="Q606" s="201"/>
    </row>
    <row r="607" spans="1:17" x14ac:dyDescent="0.2">
      <c r="A607" s="113"/>
      <c r="B607" s="200"/>
      <c r="C607" s="200"/>
      <c r="D607" s="201"/>
      <c r="E607" s="113"/>
      <c r="F607" s="113"/>
      <c r="G607" s="113"/>
      <c r="H607" s="113"/>
      <c r="I607" s="203"/>
      <c r="J607" s="203"/>
      <c r="K607" s="203"/>
      <c r="L607" s="203"/>
      <c r="M607" s="203"/>
      <c r="N607" s="204"/>
      <c r="O607" s="204"/>
      <c r="P607" s="201"/>
      <c r="Q607" s="201"/>
    </row>
    <row r="608" spans="1:17" x14ac:dyDescent="0.2">
      <c r="A608" s="113"/>
      <c r="B608" s="200"/>
      <c r="C608" s="200"/>
      <c r="D608" s="201"/>
      <c r="E608" s="113"/>
      <c r="F608" s="113"/>
      <c r="G608" s="113"/>
      <c r="H608" s="113"/>
      <c r="I608" s="203"/>
      <c r="J608" s="203"/>
      <c r="K608" s="203"/>
      <c r="L608" s="203"/>
      <c r="M608" s="203"/>
      <c r="N608" s="204"/>
      <c r="O608" s="204"/>
      <c r="P608" s="201"/>
      <c r="Q608" s="201"/>
    </row>
    <row r="609" spans="1:17" x14ac:dyDescent="0.2">
      <c r="A609" s="113"/>
      <c r="B609" s="200"/>
      <c r="C609" s="200"/>
      <c r="D609" s="201"/>
      <c r="E609" s="113"/>
      <c r="F609" s="113"/>
      <c r="G609" s="113"/>
      <c r="H609" s="113"/>
      <c r="I609" s="203"/>
      <c r="J609" s="203"/>
      <c r="K609" s="203"/>
      <c r="L609" s="203"/>
      <c r="M609" s="203"/>
      <c r="N609" s="204"/>
      <c r="O609" s="204"/>
      <c r="P609" s="201"/>
      <c r="Q609" s="201"/>
    </row>
    <row r="610" spans="1:17" x14ac:dyDescent="0.2">
      <c r="A610" s="113"/>
      <c r="B610" s="200"/>
      <c r="C610" s="200"/>
      <c r="D610" s="201"/>
      <c r="E610" s="113"/>
      <c r="F610" s="113"/>
      <c r="G610" s="113"/>
      <c r="H610" s="113"/>
      <c r="I610" s="203"/>
      <c r="J610" s="203"/>
      <c r="K610" s="203"/>
      <c r="L610" s="203"/>
      <c r="M610" s="203"/>
      <c r="N610" s="204"/>
      <c r="O610" s="204"/>
      <c r="P610" s="201"/>
      <c r="Q610" s="201"/>
    </row>
    <row r="611" spans="1:17" x14ac:dyDescent="0.2">
      <c r="A611" s="113"/>
      <c r="B611" s="200"/>
      <c r="C611" s="200"/>
      <c r="D611" s="201"/>
      <c r="E611" s="113"/>
      <c r="F611" s="113"/>
      <c r="G611" s="113"/>
      <c r="H611" s="113"/>
      <c r="I611" s="203"/>
      <c r="J611" s="203"/>
      <c r="K611" s="203"/>
      <c r="L611" s="203"/>
      <c r="M611" s="203"/>
      <c r="N611" s="204"/>
      <c r="O611" s="204"/>
      <c r="P611" s="201"/>
      <c r="Q611" s="201"/>
    </row>
    <row r="612" spans="1:17" x14ac:dyDescent="0.2">
      <c r="A612" s="113"/>
      <c r="B612" s="200"/>
      <c r="C612" s="200"/>
      <c r="D612" s="201"/>
      <c r="E612" s="113"/>
      <c r="F612" s="113"/>
      <c r="G612" s="113"/>
      <c r="H612" s="113"/>
      <c r="I612" s="203"/>
      <c r="J612" s="203"/>
      <c r="K612" s="203"/>
      <c r="L612" s="203"/>
      <c r="M612" s="203"/>
      <c r="N612" s="204"/>
      <c r="O612" s="204"/>
      <c r="P612" s="201"/>
      <c r="Q612" s="201"/>
    </row>
    <row r="613" spans="1:17" x14ac:dyDescent="0.2">
      <c r="A613" s="113"/>
      <c r="B613" s="200"/>
      <c r="C613" s="200"/>
      <c r="D613" s="201"/>
      <c r="E613" s="113"/>
      <c r="F613" s="113"/>
      <c r="G613" s="113"/>
      <c r="H613" s="113"/>
      <c r="I613" s="203"/>
      <c r="J613" s="203"/>
      <c r="K613" s="203"/>
      <c r="L613" s="203"/>
      <c r="M613" s="203"/>
      <c r="N613" s="204"/>
      <c r="O613" s="204"/>
      <c r="P613" s="201"/>
      <c r="Q613" s="201"/>
    </row>
    <row r="614" spans="1:17" x14ac:dyDescent="0.2">
      <c r="A614" s="113"/>
      <c r="B614" s="200"/>
      <c r="C614" s="200"/>
      <c r="D614" s="201"/>
      <c r="E614" s="113"/>
      <c r="F614" s="113"/>
      <c r="G614" s="113"/>
      <c r="H614" s="113"/>
      <c r="I614" s="203"/>
      <c r="J614" s="203"/>
      <c r="K614" s="203"/>
      <c r="L614" s="203"/>
      <c r="M614" s="203"/>
      <c r="N614" s="204"/>
      <c r="O614" s="204"/>
      <c r="P614" s="201"/>
      <c r="Q614" s="201"/>
    </row>
    <row r="615" spans="1:17" x14ac:dyDescent="0.2">
      <c r="A615" s="113"/>
      <c r="B615" s="200"/>
      <c r="C615" s="200"/>
      <c r="D615" s="201"/>
      <c r="E615" s="113"/>
      <c r="F615" s="113"/>
      <c r="G615" s="113"/>
      <c r="H615" s="113"/>
      <c r="I615" s="203"/>
      <c r="J615" s="203"/>
      <c r="K615" s="203"/>
      <c r="L615" s="203"/>
      <c r="M615" s="203"/>
      <c r="N615" s="204"/>
      <c r="O615" s="204"/>
      <c r="P615" s="201"/>
      <c r="Q615" s="201"/>
    </row>
    <row r="616" spans="1:17" x14ac:dyDescent="0.2">
      <c r="A616" s="113"/>
      <c r="B616" s="200"/>
      <c r="C616" s="200"/>
      <c r="D616" s="201"/>
      <c r="E616" s="113"/>
      <c r="F616" s="113"/>
      <c r="G616" s="113"/>
      <c r="H616" s="113"/>
      <c r="I616" s="203"/>
      <c r="J616" s="203"/>
      <c r="K616" s="203"/>
      <c r="L616" s="203"/>
      <c r="M616" s="203"/>
      <c r="N616" s="204"/>
      <c r="O616" s="204"/>
      <c r="P616" s="201"/>
      <c r="Q616" s="201"/>
    </row>
    <row r="617" spans="1:17" x14ac:dyDescent="0.2">
      <c r="A617" s="113"/>
      <c r="B617" s="200"/>
      <c r="C617" s="200"/>
      <c r="D617" s="201"/>
      <c r="E617" s="113"/>
      <c r="F617" s="113"/>
      <c r="G617" s="113"/>
      <c r="H617" s="113"/>
      <c r="I617" s="203"/>
      <c r="J617" s="203"/>
      <c r="K617" s="203"/>
      <c r="L617" s="203"/>
      <c r="M617" s="203"/>
      <c r="N617" s="204"/>
      <c r="O617" s="204"/>
      <c r="P617" s="201"/>
      <c r="Q617" s="201"/>
    </row>
    <row r="618" spans="1:17" x14ac:dyDescent="0.2">
      <c r="A618" s="113"/>
      <c r="B618" s="200"/>
      <c r="C618" s="200"/>
      <c r="D618" s="201"/>
      <c r="E618" s="113"/>
      <c r="F618" s="113"/>
      <c r="G618" s="113"/>
      <c r="H618" s="113"/>
      <c r="I618" s="203"/>
      <c r="J618" s="203"/>
      <c r="K618" s="203"/>
      <c r="L618" s="203"/>
      <c r="M618" s="203"/>
      <c r="N618" s="204"/>
      <c r="O618" s="204"/>
      <c r="P618" s="201"/>
      <c r="Q618" s="201"/>
    </row>
    <row r="619" spans="1:17" x14ac:dyDescent="0.2">
      <c r="A619" s="113"/>
      <c r="B619" s="200"/>
      <c r="C619" s="200"/>
      <c r="D619" s="201"/>
      <c r="E619" s="113"/>
      <c r="F619" s="113"/>
      <c r="G619" s="113"/>
      <c r="H619" s="113"/>
      <c r="I619" s="203"/>
      <c r="J619" s="203"/>
      <c r="K619" s="203"/>
      <c r="L619" s="203"/>
      <c r="M619" s="203"/>
      <c r="N619" s="204"/>
      <c r="O619" s="204"/>
      <c r="P619" s="201"/>
      <c r="Q619" s="201"/>
    </row>
    <row r="620" spans="1:17" x14ac:dyDescent="0.2">
      <c r="A620" s="113"/>
      <c r="B620" s="200"/>
      <c r="C620" s="200"/>
      <c r="D620" s="201"/>
      <c r="E620" s="113"/>
      <c r="F620" s="113"/>
      <c r="G620" s="113"/>
      <c r="H620" s="113"/>
      <c r="I620" s="203"/>
      <c r="J620" s="203"/>
      <c r="K620" s="203"/>
      <c r="L620" s="203"/>
      <c r="M620" s="203"/>
      <c r="N620" s="204"/>
      <c r="O620" s="204"/>
      <c r="P620" s="201"/>
      <c r="Q620" s="201"/>
    </row>
    <row r="621" spans="1:17" x14ac:dyDescent="0.2">
      <c r="A621" s="113"/>
      <c r="B621" s="200"/>
      <c r="C621" s="200"/>
      <c r="D621" s="201"/>
      <c r="E621" s="113"/>
      <c r="F621" s="113"/>
      <c r="G621" s="113"/>
      <c r="H621" s="113"/>
      <c r="I621" s="203"/>
      <c r="J621" s="203"/>
      <c r="K621" s="203"/>
      <c r="L621" s="203"/>
      <c r="M621" s="203"/>
      <c r="N621" s="204"/>
      <c r="O621" s="204"/>
      <c r="P621" s="201"/>
      <c r="Q621" s="201"/>
    </row>
    <row r="622" spans="1:17" x14ac:dyDescent="0.2">
      <c r="A622" s="113"/>
      <c r="B622" s="200"/>
      <c r="C622" s="200"/>
      <c r="D622" s="201"/>
      <c r="E622" s="113"/>
      <c r="F622" s="113"/>
      <c r="G622" s="113"/>
      <c r="H622" s="113"/>
      <c r="I622" s="203"/>
      <c r="J622" s="203"/>
      <c r="K622" s="203"/>
      <c r="L622" s="203"/>
      <c r="M622" s="203"/>
      <c r="N622" s="204"/>
      <c r="O622" s="204"/>
      <c r="P622" s="201"/>
      <c r="Q622" s="201"/>
    </row>
    <row r="623" spans="1:17" x14ac:dyDescent="0.2">
      <c r="A623" s="113"/>
      <c r="B623" s="200"/>
      <c r="C623" s="200"/>
      <c r="D623" s="201"/>
      <c r="E623" s="113"/>
      <c r="F623" s="113"/>
      <c r="G623" s="113"/>
      <c r="H623" s="113"/>
      <c r="I623" s="203"/>
      <c r="J623" s="203"/>
      <c r="K623" s="203"/>
      <c r="L623" s="203"/>
      <c r="M623" s="203"/>
      <c r="N623" s="204"/>
      <c r="O623" s="204"/>
      <c r="P623" s="201"/>
      <c r="Q623" s="201"/>
    </row>
    <row r="624" spans="1:17" x14ac:dyDescent="0.2">
      <c r="A624" s="113"/>
      <c r="B624" s="200"/>
      <c r="C624" s="200"/>
      <c r="D624" s="201"/>
      <c r="E624" s="113"/>
      <c r="F624" s="113"/>
      <c r="G624" s="113"/>
      <c r="H624" s="113"/>
      <c r="I624" s="203"/>
      <c r="J624" s="203"/>
      <c r="K624" s="203"/>
      <c r="L624" s="203"/>
      <c r="M624" s="203"/>
      <c r="N624" s="204"/>
      <c r="O624" s="204"/>
      <c r="P624" s="201"/>
      <c r="Q624" s="201"/>
    </row>
    <row r="625" spans="1:17" x14ac:dyDescent="0.2">
      <c r="A625" s="113"/>
      <c r="B625" s="200"/>
      <c r="C625" s="200"/>
      <c r="D625" s="201"/>
      <c r="E625" s="113"/>
      <c r="F625" s="113"/>
      <c r="G625" s="113"/>
      <c r="H625" s="113"/>
      <c r="I625" s="203"/>
      <c r="J625" s="203"/>
      <c r="K625" s="203"/>
      <c r="L625" s="203"/>
      <c r="M625" s="203"/>
      <c r="N625" s="204"/>
      <c r="O625" s="204"/>
      <c r="P625" s="201"/>
      <c r="Q625" s="201"/>
    </row>
    <row r="626" spans="1:17" x14ac:dyDescent="0.2">
      <c r="A626" s="113"/>
      <c r="B626" s="200"/>
      <c r="C626" s="200"/>
      <c r="D626" s="201"/>
      <c r="E626" s="113"/>
      <c r="F626" s="113"/>
      <c r="G626" s="113"/>
      <c r="H626" s="113"/>
      <c r="I626" s="203"/>
      <c r="J626" s="203"/>
      <c r="K626" s="203"/>
      <c r="L626" s="203"/>
      <c r="M626" s="203"/>
      <c r="N626" s="204"/>
      <c r="O626" s="204"/>
      <c r="P626" s="201"/>
      <c r="Q626" s="201"/>
    </row>
    <row r="627" spans="1:17" x14ac:dyDescent="0.2">
      <c r="A627" s="113"/>
      <c r="B627" s="200"/>
      <c r="C627" s="200"/>
      <c r="D627" s="201"/>
      <c r="E627" s="113"/>
      <c r="F627" s="113"/>
      <c r="G627" s="113"/>
      <c r="H627" s="113"/>
      <c r="I627" s="203"/>
      <c r="J627" s="203"/>
      <c r="K627" s="203"/>
      <c r="L627" s="203"/>
      <c r="M627" s="203"/>
      <c r="N627" s="204"/>
      <c r="O627" s="204"/>
      <c r="P627" s="201"/>
      <c r="Q627" s="201"/>
    </row>
    <row r="628" spans="1:17" x14ac:dyDescent="0.2">
      <c r="A628" s="113"/>
      <c r="B628" s="200"/>
      <c r="C628" s="200"/>
      <c r="D628" s="201"/>
      <c r="E628" s="113"/>
      <c r="F628" s="113"/>
      <c r="G628" s="113"/>
      <c r="H628" s="113"/>
      <c r="I628" s="203"/>
      <c r="J628" s="203"/>
      <c r="K628" s="203"/>
      <c r="L628" s="203"/>
      <c r="M628" s="203"/>
      <c r="N628" s="204"/>
      <c r="O628" s="204"/>
      <c r="P628" s="201"/>
      <c r="Q628" s="201"/>
    </row>
    <row r="629" spans="1:17" x14ac:dyDescent="0.2">
      <c r="A629" s="113"/>
      <c r="B629" s="200"/>
      <c r="C629" s="200"/>
      <c r="D629" s="201"/>
      <c r="E629" s="113"/>
      <c r="F629" s="113"/>
      <c r="G629" s="113"/>
      <c r="H629" s="113"/>
      <c r="I629" s="203"/>
      <c r="J629" s="203"/>
      <c r="K629" s="203"/>
      <c r="L629" s="203"/>
      <c r="M629" s="203"/>
      <c r="N629" s="204"/>
      <c r="O629" s="204"/>
      <c r="P629" s="201"/>
      <c r="Q629" s="201"/>
    </row>
    <row r="630" spans="1:17" x14ac:dyDescent="0.2">
      <c r="A630" s="113"/>
      <c r="B630" s="200"/>
      <c r="C630" s="200"/>
      <c r="D630" s="201"/>
      <c r="E630" s="113"/>
      <c r="F630" s="113"/>
      <c r="G630" s="113"/>
      <c r="H630" s="113"/>
      <c r="I630" s="203"/>
      <c r="J630" s="203"/>
      <c r="K630" s="203"/>
      <c r="L630" s="203"/>
      <c r="M630" s="203"/>
      <c r="N630" s="204"/>
      <c r="O630" s="204"/>
      <c r="P630" s="201"/>
      <c r="Q630" s="201"/>
    </row>
    <row r="631" spans="1:17" x14ac:dyDescent="0.2">
      <c r="A631" s="113"/>
      <c r="B631" s="200"/>
      <c r="C631" s="200"/>
      <c r="D631" s="201"/>
      <c r="E631" s="113"/>
      <c r="F631" s="113"/>
      <c r="G631" s="113"/>
      <c r="H631" s="113"/>
      <c r="I631" s="203"/>
      <c r="J631" s="203"/>
      <c r="K631" s="203"/>
      <c r="L631" s="203"/>
      <c r="M631" s="203"/>
      <c r="N631" s="204"/>
      <c r="O631" s="204"/>
      <c r="P631" s="201"/>
      <c r="Q631" s="201"/>
    </row>
    <row r="632" spans="1:17" x14ac:dyDescent="0.2">
      <c r="A632" s="113"/>
      <c r="B632" s="200"/>
      <c r="C632" s="200"/>
      <c r="D632" s="201"/>
      <c r="E632" s="113"/>
      <c r="F632" s="113"/>
      <c r="G632" s="113"/>
      <c r="H632" s="113"/>
      <c r="I632" s="203"/>
      <c r="J632" s="203"/>
      <c r="K632" s="203"/>
      <c r="L632" s="203"/>
      <c r="M632" s="203"/>
      <c r="N632" s="204"/>
      <c r="O632" s="204"/>
      <c r="P632" s="201"/>
      <c r="Q632" s="201"/>
    </row>
    <row r="633" spans="1:17" x14ac:dyDescent="0.2">
      <c r="A633" s="113"/>
      <c r="B633" s="200"/>
      <c r="C633" s="200"/>
      <c r="D633" s="201"/>
      <c r="E633" s="113"/>
      <c r="F633" s="113"/>
      <c r="G633" s="113"/>
      <c r="H633" s="113"/>
      <c r="I633" s="203"/>
      <c r="J633" s="203"/>
      <c r="K633" s="203"/>
      <c r="L633" s="203"/>
      <c r="M633" s="203"/>
      <c r="N633" s="204"/>
      <c r="O633" s="204"/>
      <c r="P633" s="201"/>
      <c r="Q633" s="201"/>
    </row>
    <row r="634" spans="1:17" x14ac:dyDescent="0.2">
      <c r="A634" s="113"/>
      <c r="B634" s="200"/>
      <c r="C634" s="200"/>
      <c r="D634" s="201"/>
      <c r="E634" s="113"/>
      <c r="F634" s="113"/>
      <c r="G634" s="113"/>
      <c r="H634" s="113"/>
      <c r="I634" s="203"/>
      <c r="J634" s="203"/>
      <c r="K634" s="203"/>
      <c r="L634" s="203"/>
      <c r="M634" s="203"/>
      <c r="N634" s="204"/>
      <c r="O634" s="204"/>
      <c r="P634" s="201"/>
      <c r="Q634" s="201"/>
    </row>
    <row r="635" spans="1:17" x14ac:dyDescent="0.2">
      <c r="A635" s="113"/>
      <c r="B635" s="200"/>
      <c r="C635" s="200"/>
      <c r="D635" s="201"/>
      <c r="E635" s="113"/>
      <c r="F635" s="113"/>
      <c r="G635" s="113"/>
      <c r="H635" s="113"/>
      <c r="I635" s="203"/>
      <c r="J635" s="203"/>
      <c r="K635" s="203"/>
      <c r="L635" s="203"/>
      <c r="M635" s="203"/>
      <c r="N635" s="204"/>
      <c r="O635" s="204"/>
      <c r="P635" s="201"/>
      <c r="Q635" s="201"/>
    </row>
    <row r="636" spans="1:17" x14ac:dyDescent="0.2">
      <c r="A636" s="113"/>
      <c r="B636" s="200"/>
      <c r="C636" s="200"/>
      <c r="D636" s="201"/>
      <c r="E636" s="113"/>
      <c r="F636" s="113"/>
      <c r="G636" s="113"/>
      <c r="H636" s="113"/>
      <c r="I636" s="203"/>
      <c r="J636" s="203"/>
      <c r="K636" s="203"/>
      <c r="L636" s="203"/>
      <c r="M636" s="203"/>
      <c r="N636" s="204"/>
      <c r="O636" s="204"/>
      <c r="P636" s="201"/>
      <c r="Q636" s="201"/>
    </row>
    <row r="637" spans="1:17" x14ac:dyDescent="0.2">
      <c r="A637" s="113"/>
      <c r="B637" s="200"/>
      <c r="C637" s="200"/>
      <c r="D637" s="201"/>
      <c r="E637" s="113"/>
      <c r="F637" s="113"/>
      <c r="G637" s="113"/>
      <c r="H637" s="113"/>
      <c r="I637" s="203"/>
      <c r="J637" s="203"/>
      <c r="K637" s="203"/>
      <c r="L637" s="203"/>
      <c r="M637" s="203"/>
      <c r="N637" s="204"/>
      <c r="O637" s="204"/>
      <c r="P637" s="201"/>
      <c r="Q637" s="201"/>
    </row>
    <row r="638" spans="1:17" x14ac:dyDescent="0.2">
      <c r="A638" s="113"/>
      <c r="B638" s="200"/>
      <c r="C638" s="200"/>
      <c r="D638" s="201"/>
      <c r="E638" s="113"/>
      <c r="F638" s="113"/>
      <c r="G638" s="113"/>
      <c r="H638" s="113"/>
      <c r="I638" s="203"/>
      <c r="J638" s="203"/>
      <c r="K638" s="203"/>
      <c r="L638" s="203"/>
      <c r="M638" s="203"/>
      <c r="N638" s="204"/>
      <c r="O638" s="204"/>
      <c r="P638" s="201"/>
      <c r="Q638" s="201"/>
    </row>
    <row r="639" spans="1:17" x14ac:dyDescent="0.2">
      <c r="A639" s="113"/>
      <c r="B639" s="200"/>
      <c r="C639" s="200"/>
      <c r="D639" s="201"/>
      <c r="E639" s="113"/>
      <c r="F639" s="113"/>
      <c r="G639" s="113"/>
      <c r="H639" s="113"/>
      <c r="I639" s="203"/>
      <c r="J639" s="203"/>
      <c r="K639" s="203"/>
      <c r="L639" s="203"/>
      <c r="M639" s="203"/>
      <c r="N639" s="204"/>
      <c r="O639" s="204"/>
      <c r="P639" s="201"/>
      <c r="Q639" s="201"/>
    </row>
    <row r="640" spans="1:17" x14ac:dyDescent="0.2">
      <c r="A640" s="113"/>
      <c r="B640" s="200"/>
      <c r="C640" s="200"/>
      <c r="D640" s="201"/>
      <c r="E640" s="113"/>
      <c r="F640" s="113"/>
      <c r="G640" s="113"/>
      <c r="H640" s="113"/>
      <c r="I640" s="203"/>
      <c r="J640" s="203"/>
      <c r="K640" s="203"/>
      <c r="L640" s="203"/>
      <c r="M640" s="203"/>
      <c r="N640" s="204"/>
      <c r="O640" s="204"/>
      <c r="P640" s="201"/>
      <c r="Q640" s="201"/>
    </row>
    <row r="641" spans="1:17" x14ac:dyDescent="0.2">
      <c r="A641" s="113"/>
      <c r="B641" s="200"/>
      <c r="C641" s="200"/>
      <c r="D641" s="201"/>
      <c r="E641" s="113"/>
      <c r="F641" s="113"/>
      <c r="G641" s="113"/>
      <c r="H641" s="113"/>
      <c r="I641" s="203"/>
      <c r="J641" s="203"/>
      <c r="K641" s="203"/>
      <c r="L641" s="203"/>
      <c r="M641" s="203"/>
      <c r="N641" s="204"/>
      <c r="O641" s="204"/>
      <c r="P641" s="201"/>
      <c r="Q641" s="201"/>
    </row>
    <row r="642" spans="1:17" x14ac:dyDescent="0.2">
      <c r="A642" s="113"/>
      <c r="B642" s="200"/>
      <c r="C642" s="200"/>
      <c r="D642" s="201"/>
      <c r="E642" s="113"/>
      <c r="F642" s="113"/>
      <c r="G642" s="113"/>
      <c r="H642" s="113"/>
      <c r="I642" s="203"/>
      <c r="J642" s="203"/>
      <c r="K642" s="203"/>
      <c r="L642" s="203"/>
      <c r="M642" s="203"/>
      <c r="N642" s="204"/>
      <c r="O642" s="204"/>
      <c r="P642" s="201"/>
      <c r="Q642" s="201"/>
    </row>
    <row r="643" spans="1:17" x14ac:dyDescent="0.2">
      <c r="A643" s="113"/>
      <c r="B643" s="200"/>
      <c r="C643" s="200"/>
      <c r="D643" s="201"/>
      <c r="E643" s="113"/>
      <c r="F643" s="113"/>
      <c r="G643" s="113"/>
      <c r="H643" s="113"/>
      <c r="I643" s="203"/>
      <c r="J643" s="203"/>
      <c r="K643" s="203"/>
      <c r="L643" s="203"/>
      <c r="M643" s="203"/>
      <c r="N643" s="204"/>
      <c r="O643" s="204"/>
      <c r="P643" s="201"/>
      <c r="Q643" s="201"/>
    </row>
    <row r="644" spans="1:17" x14ac:dyDescent="0.2">
      <c r="A644" s="113"/>
      <c r="B644" s="200"/>
      <c r="C644" s="200"/>
      <c r="D644" s="201"/>
      <c r="E644" s="113"/>
      <c r="F644" s="113"/>
      <c r="G644" s="113"/>
      <c r="H644" s="113"/>
      <c r="I644" s="203"/>
      <c r="J644" s="203"/>
      <c r="K644" s="203"/>
      <c r="L644" s="203"/>
      <c r="M644" s="203"/>
      <c r="N644" s="204"/>
      <c r="O644" s="204"/>
      <c r="P644" s="201"/>
      <c r="Q644" s="201"/>
    </row>
    <row r="645" spans="1:17" x14ac:dyDescent="0.2">
      <c r="A645" s="113"/>
      <c r="B645" s="200"/>
      <c r="C645" s="200"/>
      <c r="D645" s="201"/>
      <c r="E645" s="113"/>
      <c r="F645" s="113"/>
      <c r="G645" s="113"/>
      <c r="H645" s="113"/>
      <c r="I645" s="203"/>
      <c r="J645" s="203"/>
      <c r="K645" s="203"/>
      <c r="L645" s="203"/>
      <c r="M645" s="203"/>
      <c r="N645" s="204"/>
      <c r="O645" s="204"/>
      <c r="P645" s="201"/>
      <c r="Q645" s="201"/>
    </row>
    <row r="646" spans="1:17" x14ac:dyDescent="0.2">
      <c r="A646" s="113"/>
      <c r="B646" s="200"/>
      <c r="C646" s="200"/>
      <c r="D646" s="201"/>
      <c r="E646" s="113"/>
      <c r="F646" s="113"/>
      <c r="G646" s="113"/>
      <c r="H646" s="113"/>
      <c r="I646" s="203"/>
      <c r="J646" s="203"/>
      <c r="K646" s="203"/>
      <c r="L646" s="203"/>
      <c r="M646" s="203"/>
      <c r="N646" s="204"/>
      <c r="O646" s="204"/>
      <c r="P646" s="201"/>
      <c r="Q646" s="201"/>
    </row>
    <row r="647" spans="1:17" x14ac:dyDescent="0.2">
      <c r="A647" s="113"/>
      <c r="B647" s="200"/>
      <c r="C647" s="200"/>
      <c r="D647" s="201"/>
      <c r="E647" s="113"/>
      <c r="F647" s="113"/>
      <c r="G647" s="113"/>
      <c r="H647" s="113"/>
      <c r="I647" s="203"/>
      <c r="J647" s="203"/>
      <c r="K647" s="203"/>
      <c r="L647" s="203"/>
      <c r="M647" s="203"/>
      <c r="N647" s="204"/>
      <c r="O647" s="204"/>
      <c r="P647" s="201"/>
      <c r="Q647" s="201"/>
    </row>
    <row r="648" spans="1:17" x14ac:dyDescent="0.2">
      <c r="A648" s="113"/>
      <c r="B648" s="200"/>
      <c r="C648" s="200"/>
      <c r="D648" s="201"/>
      <c r="E648" s="113"/>
      <c r="F648" s="113"/>
      <c r="G648" s="113"/>
      <c r="H648" s="113"/>
      <c r="I648" s="203"/>
      <c r="J648" s="203"/>
      <c r="K648" s="203"/>
      <c r="L648" s="203"/>
      <c r="M648" s="203"/>
      <c r="N648" s="204"/>
      <c r="O648" s="204"/>
      <c r="P648" s="201"/>
      <c r="Q648" s="201"/>
    </row>
    <row r="649" spans="1:17" x14ac:dyDescent="0.2">
      <c r="A649" s="113"/>
      <c r="B649" s="200"/>
      <c r="C649" s="200"/>
      <c r="D649" s="201"/>
      <c r="E649" s="113"/>
      <c r="F649" s="113"/>
      <c r="G649" s="113"/>
      <c r="H649" s="113"/>
      <c r="I649" s="203"/>
      <c r="J649" s="203"/>
      <c r="K649" s="203"/>
      <c r="L649" s="203"/>
      <c r="M649" s="203"/>
      <c r="N649" s="204"/>
      <c r="O649" s="204"/>
      <c r="P649" s="201"/>
      <c r="Q649" s="201"/>
    </row>
    <row r="650" spans="1:17" x14ac:dyDescent="0.2">
      <c r="A650" s="113"/>
      <c r="B650" s="200"/>
      <c r="C650" s="200"/>
      <c r="D650" s="201"/>
      <c r="E650" s="113"/>
      <c r="F650" s="113"/>
      <c r="G650" s="113"/>
      <c r="H650" s="113"/>
      <c r="I650" s="203"/>
      <c r="J650" s="203"/>
      <c r="K650" s="203"/>
      <c r="L650" s="203"/>
      <c r="M650" s="203"/>
      <c r="N650" s="204"/>
      <c r="O650" s="204"/>
      <c r="P650" s="201"/>
      <c r="Q650" s="201"/>
    </row>
    <row r="651" spans="1:17" x14ac:dyDescent="0.2">
      <c r="A651" s="113"/>
      <c r="B651" s="200"/>
      <c r="C651" s="200"/>
      <c r="D651" s="201"/>
      <c r="E651" s="113"/>
      <c r="F651" s="113"/>
      <c r="G651" s="113"/>
      <c r="H651" s="113"/>
      <c r="I651" s="203"/>
      <c r="J651" s="203"/>
      <c r="K651" s="203"/>
      <c r="L651" s="203"/>
      <c r="M651" s="203"/>
      <c r="N651" s="204"/>
      <c r="O651" s="204"/>
      <c r="P651" s="201"/>
      <c r="Q651" s="201"/>
    </row>
    <row r="652" spans="1:17" x14ac:dyDescent="0.2">
      <c r="A652" s="113"/>
      <c r="B652" s="200"/>
      <c r="C652" s="200"/>
      <c r="D652" s="201"/>
      <c r="E652" s="113"/>
      <c r="F652" s="113"/>
      <c r="G652" s="113"/>
      <c r="H652" s="113"/>
      <c r="I652" s="203"/>
      <c r="J652" s="203"/>
      <c r="K652" s="203"/>
      <c r="L652" s="203"/>
      <c r="M652" s="203"/>
      <c r="N652" s="204"/>
      <c r="O652" s="204"/>
      <c r="P652" s="201"/>
      <c r="Q652" s="201"/>
    </row>
    <row r="653" spans="1:17" x14ac:dyDescent="0.2">
      <c r="A653" s="113"/>
      <c r="B653" s="200"/>
      <c r="C653" s="200"/>
      <c r="D653" s="201"/>
      <c r="E653" s="113"/>
      <c r="F653" s="113"/>
      <c r="G653" s="113"/>
      <c r="H653" s="113"/>
      <c r="I653" s="203"/>
      <c r="J653" s="203"/>
      <c r="K653" s="203"/>
      <c r="L653" s="203"/>
      <c r="M653" s="203"/>
      <c r="N653" s="204"/>
      <c r="O653" s="204"/>
      <c r="P653" s="201"/>
      <c r="Q653" s="201"/>
    </row>
    <row r="654" spans="1:17" x14ac:dyDescent="0.2">
      <c r="A654" s="113"/>
      <c r="B654" s="200"/>
      <c r="C654" s="200"/>
      <c r="D654" s="201"/>
      <c r="E654" s="113"/>
      <c r="F654" s="113"/>
      <c r="G654" s="113"/>
      <c r="H654" s="113"/>
      <c r="I654" s="203"/>
      <c r="J654" s="203"/>
      <c r="K654" s="203"/>
      <c r="L654" s="203"/>
      <c r="M654" s="203"/>
      <c r="N654" s="204"/>
      <c r="O654" s="204"/>
      <c r="P654" s="201"/>
      <c r="Q654" s="201"/>
    </row>
    <row r="655" spans="1:17" x14ac:dyDescent="0.2">
      <c r="A655" s="113"/>
      <c r="B655" s="200"/>
      <c r="C655" s="200"/>
      <c r="D655" s="201"/>
      <c r="E655" s="113"/>
      <c r="F655" s="113"/>
      <c r="G655" s="113"/>
      <c r="H655" s="113"/>
      <c r="I655" s="203"/>
      <c r="J655" s="203"/>
      <c r="K655" s="203"/>
      <c r="L655" s="203"/>
      <c r="M655" s="203"/>
      <c r="N655" s="204"/>
      <c r="O655" s="204"/>
      <c r="P655" s="201"/>
      <c r="Q655" s="201"/>
    </row>
    <row r="656" spans="1:17" x14ac:dyDescent="0.2">
      <c r="A656" s="113"/>
      <c r="B656" s="200"/>
      <c r="C656" s="200"/>
      <c r="D656" s="201"/>
      <c r="E656" s="113"/>
      <c r="F656" s="113"/>
      <c r="G656" s="113"/>
      <c r="H656" s="113"/>
      <c r="I656" s="203"/>
      <c r="J656" s="203"/>
      <c r="K656" s="203"/>
      <c r="L656" s="203"/>
      <c r="M656" s="203"/>
      <c r="N656" s="204"/>
      <c r="O656" s="204"/>
      <c r="P656" s="201"/>
      <c r="Q656" s="201"/>
    </row>
    <row r="657" spans="1:17" x14ac:dyDescent="0.2">
      <c r="A657" s="113"/>
      <c r="B657" s="200"/>
      <c r="C657" s="200"/>
      <c r="D657" s="201"/>
      <c r="E657" s="113"/>
      <c r="F657" s="113"/>
      <c r="G657" s="113"/>
      <c r="H657" s="113"/>
      <c r="I657" s="203"/>
      <c r="J657" s="203"/>
      <c r="K657" s="203"/>
      <c r="L657" s="203"/>
      <c r="M657" s="203"/>
      <c r="N657" s="204"/>
      <c r="O657" s="204"/>
      <c r="P657" s="201"/>
      <c r="Q657" s="201"/>
    </row>
    <row r="658" spans="1:17" x14ac:dyDescent="0.2">
      <c r="A658" s="113"/>
      <c r="B658" s="200"/>
      <c r="C658" s="200"/>
      <c r="D658" s="201"/>
      <c r="E658" s="113"/>
      <c r="F658" s="113"/>
      <c r="G658" s="113"/>
      <c r="H658" s="113"/>
      <c r="I658" s="203"/>
      <c r="J658" s="203"/>
      <c r="K658" s="203"/>
      <c r="L658" s="203"/>
      <c r="M658" s="203"/>
      <c r="N658" s="204"/>
      <c r="O658" s="204"/>
      <c r="P658" s="201"/>
      <c r="Q658" s="201"/>
    </row>
    <row r="659" spans="1:17" x14ac:dyDescent="0.2">
      <c r="A659" s="113"/>
      <c r="B659" s="200"/>
      <c r="C659" s="200"/>
      <c r="D659" s="201"/>
      <c r="E659" s="113"/>
      <c r="F659" s="113"/>
      <c r="G659" s="113"/>
      <c r="H659" s="113"/>
      <c r="I659" s="203"/>
      <c r="J659" s="203"/>
      <c r="K659" s="203"/>
      <c r="L659" s="203"/>
      <c r="M659" s="203"/>
      <c r="N659" s="204"/>
      <c r="O659" s="204"/>
      <c r="P659" s="201"/>
      <c r="Q659" s="201"/>
    </row>
    <row r="660" spans="1:17" x14ac:dyDescent="0.2">
      <c r="A660" s="113"/>
      <c r="B660" s="200"/>
      <c r="C660" s="200"/>
      <c r="D660" s="201"/>
      <c r="E660" s="113"/>
      <c r="F660" s="113"/>
      <c r="G660" s="113"/>
      <c r="H660" s="113"/>
      <c r="I660" s="203"/>
      <c r="J660" s="203"/>
      <c r="K660" s="203"/>
      <c r="L660" s="203"/>
      <c r="M660" s="203"/>
      <c r="N660" s="204"/>
      <c r="O660" s="204"/>
      <c r="P660" s="201"/>
      <c r="Q660" s="201"/>
    </row>
    <row r="661" spans="1:17" x14ac:dyDescent="0.2">
      <c r="A661" s="113"/>
      <c r="B661" s="200"/>
      <c r="C661" s="200"/>
      <c r="D661" s="201"/>
      <c r="E661" s="113"/>
      <c r="F661" s="113"/>
      <c r="G661" s="113"/>
      <c r="H661" s="113"/>
      <c r="I661" s="203"/>
      <c r="J661" s="203"/>
      <c r="K661" s="203"/>
      <c r="L661" s="203"/>
      <c r="M661" s="203"/>
      <c r="N661" s="204"/>
      <c r="O661" s="204"/>
      <c r="P661" s="201"/>
      <c r="Q661" s="201"/>
    </row>
    <row r="662" spans="1:17" x14ac:dyDescent="0.2">
      <c r="A662" s="113"/>
      <c r="B662" s="200"/>
      <c r="C662" s="200"/>
      <c r="D662" s="201"/>
      <c r="E662" s="113"/>
      <c r="F662" s="113"/>
      <c r="G662" s="113"/>
      <c r="H662" s="113"/>
      <c r="I662" s="203"/>
      <c r="J662" s="203"/>
      <c r="K662" s="203"/>
      <c r="L662" s="203"/>
      <c r="M662" s="203"/>
      <c r="N662" s="204"/>
      <c r="O662" s="204"/>
      <c r="P662" s="201"/>
      <c r="Q662" s="201"/>
    </row>
    <row r="663" spans="1:17" x14ac:dyDescent="0.2">
      <c r="A663" s="113"/>
      <c r="B663" s="200"/>
      <c r="C663" s="200"/>
      <c r="D663" s="201"/>
      <c r="E663" s="113"/>
      <c r="F663" s="113"/>
      <c r="G663" s="113"/>
      <c r="H663" s="113"/>
      <c r="I663" s="203"/>
      <c r="J663" s="203"/>
      <c r="K663" s="203"/>
      <c r="L663" s="203"/>
      <c r="M663" s="203"/>
      <c r="N663" s="204"/>
      <c r="O663" s="204"/>
      <c r="P663" s="201"/>
      <c r="Q663" s="201"/>
    </row>
    <row r="664" spans="1:17" x14ac:dyDescent="0.2">
      <c r="A664" s="113"/>
      <c r="B664" s="200"/>
      <c r="C664" s="200"/>
      <c r="D664" s="201"/>
      <c r="E664" s="113"/>
      <c r="F664" s="113"/>
      <c r="G664" s="113"/>
      <c r="H664" s="113"/>
      <c r="I664" s="203"/>
      <c r="J664" s="203"/>
      <c r="K664" s="203"/>
      <c r="L664" s="203"/>
      <c r="M664" s="203"/>
      <c r="N664" s="204"/>
      <c r="O664" s="204"/>
      <c r="P664" s="201"/>
      <c r="Q664" s="201"/>
    </row>
    <row r="665" spans="1:17" x14ac:dyDescent="0.2">
      <c r="A665" s="113"/>
      <c r="B665" s="200"/>
      <c r="C665" s="200"/>
      <c r="D665" s="201"/>
      <c r="E665" s="113"/>
      <c r="F665" s="113"/>
      <c r="G665" s="113"/>
      <c r="H665" s="113"/>
      <c r="I665" s="203"/>
      <c r="J665" s="203"/>
      <c r="K665" s="203"/>
      <c r="L665" s="203"/>
      <c r="M665" s="203"/>
      <c r="N665" s="204"/>
      <c r="O665" s="204"/>
      <c r="P665" s="201"/>
      <c r="Q665" s="201"/>
    </row>
    <row r="666" spans="1:17" x14ac:dyDescent="0.2">
      <c r="A666" s="113"/>
      <c r="B666" s="200"/>
      <c r="C666" s="200"/>
      <c r="D666" s="201"/>
      <c r="E666" s="113"/>
      <c r="F666" s="113"/>
      <c r="G666" s="113"/>
      <c r="H666" s="113"/>
      <c r="I666" s="203"/>
      <c r="J666" s="203"/>
      <c r="K666" s="203"/>
      <c r="L666" s="203"/>
      <c r="M666" s="203"/>
      <c r="N666" s="204"/>
      <c r="O666" s="204"/>
      <c r="P666" s="201"/>
      <c r="Q666" s="201"/>
    </row>
    <row r="667" spans="1:17" x14ac:dyDescent="0.2">
      <c r="A667" s="113"/>
      <c r="B667" s="200"/>
      <c r="C667" s="200"/>
      <c r="D667" s="201"/>
      <c r="E667" s="113"/>
      <c r="F667" s="113"/>
      <c r="G667" s="113"/>
      <c r="H667" s="113"/>
      <c r="I667" s="203"/>
      <c r="J667" s="203"/>
      <c r="K667" s="203"/>
      <c r="L667" s="203"/>
      <c r="M667" s="203"/>
      <c r="N667" s="204"/>
      <c r="O667" s="204"/>
      <c r="P667" s="201"/>
      <c r="Q667" s="201"/>
    </row>
    <row r="668" spans="1:17" x14ac:dyDescent="0.2">
      <c r="A668" s="113"/>
      <c r="B668" s="200"/>
      <c r="C668" s="200"/>
      <c r="D668" s="201"/>
      <c r="E668" s="113"/>
      <c r="F668" s="113"/>
      <c r="G668" s="113"/>
      <c r="H668" s="113"/>
      <c r="I668" s="203"/>
      <c r="J668" s="203"/>
      <c r="K668" s="203"/>
      <c r="L668" s="203"/>
      <c r="M668" s="203"/>
      <c r="N668" s="204"/>
      <c r="O668" s="204"/>
      <c r="P668" s="201"/>
      <c r="Q668" s="201"/>
    </row>
    <row r="669" spans="1:17" x14ac:dyDescent="0.2">
      <c r="A669" s="113"/>
      <c r="B669" s="200"/>
      <c r="C669" s="200"/>
      <c r="D669" s="201"/>
      <c r="E669" s="113"/>
      <c r="F669" s="113"/>
      <c r="G669" s="113"/>
      <c r="H669" s="113"/>
      <c r="I669" s="203"/>
      <c r="J669" s="203"/>
      <c r="K669" s="203"/>
      <c r="L669" s="203"/>
      <c r="M669" s="203"/>
      <c r="N669" s="204"/>
      <c r="O669" s="204"/>
      <c r="P669" s="201"/>
      <c r="Q669" s="201"/>
    </row>
    <row r="670" spans="1:17" x14ac:dyDescent="0.2">
      <c r="A670" s="113"/>
      <c r="B670" s="200"/>
      <c r="C670" s="200"/>
      <c r="D670" s="201"/>
      <c r="E670" s="113"/>
      <c r="F670" s="113"/>
      <c r="G670" s="113"/>
      <c r="H670" s="113"/>
      <c r="I670" s="203"/>
      <c r="J670" s="203"/>
      <c r="K670" s="203"/>
      <c r="L670" s="203"/>
      <c r="M670" s="203"/>
      <c r="N670" s="204"/>
      <c r="O670" s="204"/>
      <c r="P670" s="201"/>
      <c r="Q670" s="201"/>
    </row>
    <row r="671" spans="1:17" x14ac:dyDescent="0.2">
      <c r="A671" s="113"/>
      <c r="B671" s="200"/>
      <c r="C671" s="200"/>
      <c r="D671" s="201"/>
      <c r="E671" s="113"/>
      <c r="F671" s="113"/>
      <c r="G671" s="113"/>
      <c r="H671" s="113"/>
      <c r="I671" s="203"/>
      <c r="J671" s="203"/>
      <c r="K671" s="203"/>
      <c r="L671" s="203"/>
      <c r="M671" s="203"/>
      <c r="N671" s="204"/>
      <c r="O671" s="204"/>
      <c r="P671" s="201"/>
      <c r="Q671" s="201"/>
    </row>
    <row r="672" spans="1:17" x14ac:dyDescent="0.2">
      <c r="A672" s="113"/>
      <c r="B672" s="200"/>
      <c r="C672" s="200"/>
      <c r="D672" s="201"/>
      <c r="E672" s="113"/>
      <c r="F672" s="113"/>
      <c r="G672" s="113"/>
      <c r="H672" s="113"/>
      <c r="I672" s="203"/>
      <c r="J672" s="203"/>
      <c r="K672" s="203"/>
      <c r="L672" s="203"/>
      <c r="M672" s="203"/>
      <c r="N672" s="204"/>
      <c r="O672" s="204"/>
      <c r="P672" s="201"/>
      <c r="Q672" s="201"/>
    </row>
    <row r="673" spans="1:17" x14ac:dyDescent="0.2">
      <c r="A673" s="113"/>
      <c r="B673" s="200"/>
      <c r="C673" s="200"/>
      <c r="D673" s="201"/>
      <c r="E673" s="113"/>
      <c r="F673" s="113"/>
      <c r="G673" s="113"/>
      <c r="H673" s="113"/>
      <c r="I673" s="203"/>
      <c r="J673" s="203"/>
      <c r="K673" s="203"/>
      <c r="L673" s="203"/>
      <c r="M673" s="203"/>
      <c r="N673" s="204"/>
      <c r="O673" s="204"/>
      <c r="P673" s="201"/>
      <c r="Q673" s="201"/>
    </row>
    <row r="674" spans="1:17" x14ac:dyDescent="0.2">
      <c r="A674" s="113"/>
      <c r="B674" s="200"/>
      <c r="C674" s="200"/>
      <c r="D674" s="201"/>
      <c r="E674" s="113"/>
      <c r="F674" s="113"/>
      <c r="G674" s="113"/>
      <c r="H674" s="113"/>
      <c r="I674" s="203"/>
      <c r="J674" s="203"/>
      <c r="K674" s="203"/>
      <c r="L674" s="203"/>
      <c r="M674" s="203"/>
      <c r="N674" s="204"/>
      <c r="O674" s="204"/>
      <c r="P674" s="201"/>
      <c r="Q674" s="201"/>
    </row>
    <row r="675" spans="1:17" x14ac:dyDescent="0.2">
      <c r="A675" s="113"/>
      <c r="B675" s="200"/>
      <c r="C675" s="200"/>
      <c r="D675" s="201"/>
      <c r="E675" s="113"/>
      <c r="F675" s="113"/>
      <c r="G675" s="113"/>
      <c r="H675" s="113"/>
      <c r="I675" s="203"/>
      <c r="J675" s="203"/>
      <c r="K675" s="203"/>
      <c r="L675" s="203"/>
      <c r="M675" s="203"/>
      <c r="N675" s="204"/>
      <c r="O675" s="204"/>
      <c r="P675" s="201"/>
      <c r="Q675" s="201"/>
    </row>
    <row r="676" spans="1:17" x14ac:dyDescent="0.2">
      <c r="A676" s="113"/>
      <c r="B676" s="200"/>
      <c r="C676" s="200"/>
      <c r="D676" s="201"/>
      <c r="E676" s="113"/>
      <c r="F676" s="113"/>
      <c r="G676" s="113"/>
      <c r="H676" s="113"/>
      <c r="I676" s="203"/>
      <c r="J676" s="203"/>
      <c r="K676" s="203"/>
      <c r="L676" s="203"/>
      <c r="M676" s="203"/>
      <c r="N676" s="204"/>
      <c r="O676" s="204"/>
      <c r="P676" s="201"/>
      <c r="Q676" s="201"/>
    </row>
    <row r="677" spans="1:17" x14ac:dyDescent="0.2">
      <c r="A677" s="113"/>
      <c r="B677" s="200"/>
      <c r="C677" s="200"/>
      <c r="D677" s="201"/>
      <c r="E677" s="113"/>
      <c r="F677" s="113"/>
      <c r="G677" s="113"/>
      <c r="H677" s="113"/>
      <c r="I677" s="203"/>
      <c r="J677" s="203"/>
      <c r="K677" s="203"/>
      <c r="L677" s="203"/>
      <c r="M677" s="203"/>
      <c r="N677" s="204"/>
      <c r="O677" s="204"/>
      <c r="P677" s="201"/>
      <c r="Q677" s="201"/>
    </row>
    <row r="678" spans="1:17" x14ac:dyDescent="0.2">
      <c r="A678" s="113"/>
      <c r="B678" s="200"/>
      <c r="C678" s="200"/>
      <c r="D678" s="201"/>
      <c r="E678" s="113"/>
      <c r="F678" s="113"/>
      <c r="G678" s="113"/>
      <c r="H678" s="113"/>
      <c r="I678" s="203"/>
      <c r="J678" s="203"/>
      <c r="K678" s="203"/>
      <c r="L678" s="203"/>
      <c r="M678" s="203"/>
      <c r="N678" s="204"/>
      <c r="O678" s="204"/>
      <c r="P678" s="201"/>
      <c r="Q678" s="201"/>
    </row>
    <row r="679" spans="1:17" x14ac:dyDescent="0.2">
      <c r="A679" s="113"/>
      <c r="B679" s="200"/>
      <c r="C679" s="200"/>
      <c r="D679" s="201"/>
      <c r="E679" s="113"/>
      <c r="F679" s="113"/>
      <c r="G679" s="113"/>
      <c r="H679" s="113"/>
      <c r="I679" s="203"/>
      <c r="J679" s="203"/>
      <c r="K679" s="203"/>
      <c r="L679" s="203"/>
      <c r="M679" s="203"/>
      <c r="N679" s="204"/>
      <c r="O679" s="204"/>
      <c r="P679" s="201"/>
      <c r="Q679" s="201"/>
    </row>
    <row r="680" spans="1:17" x14ac:dyDescent="0.2">
      <c r="A680" s="113"/>
      <c r="B680" s="200"/>
      <c r="C680" s="200"/>
      <c r="D680" s="201"/>
      <c r="E680" s="113"/>
      <c r="F680" s="113"/>
      <c r="G680" s="113"/>
      <c r="H680" s="113"/>
      <c r="I680" s="203"/>
      <c r="J680" s="203"/>
      <c r="K680" s="203"/>
      <c r="L680" s="203"/>
      <c r="M680" s="203"/>
      <c r="N680" s="204"/>
      <c r="O680" s="204"/>
      <c r="P680" s="201"/>
      <c r="Q680" s="201"/>
    </row>
    <row r="681" spans="1:17" x14ac:dyDescent="0.2">
      <c r="A681" s="113"/>
      <c r="B681" s="200"/>
      <c r="C681" s="200"/>
      <c r="D681" s="201"/>
      <c r="E681" s="113"/>
      <c r="F681" s="113"/>
      <c r="G681" s="113"/>
      <c r="H681" s="113"/>
      <c r="I681" s="203"/>
      <c r="J681" s="203"/>
      <c r="K681" s="203"/>
      <c r="L681" s="203"/>
      <c r="M681" s="203"/>
      <c r="N681" s="204"/>
      <c r="O681" s="204"/>
      <c r="P681" s="201"/>
      <c r="Q681" s="201"/>
    </row>
    <row r="682" spans="1:17" x14ac:dyDescent="0.2">
      <c r="A682" s="113"/>
      <c r="B682" s="200"/>
      <c r="C682" s="200"/>
      <c r="D682" s="201"/>
      <c r="E682" s="113"/>
      <c r="F682" s="113"/>
      <c r="G682" s="113"/>
      <c r="H682" s="113"/>
      <c r="I682" s="203"/>
      <c r="J682" s="203"/>
      <c r="K682" s="203"/>
      <c r="L682" s="203"/>
      <c r="M682" s="203"/>
      <c r="N682" s="204"/>
      <c r="O682" s="204"/>
      <c r="P682" s="201"/>
      <c r="Q682" s="201"/>
    </row>
    <row r="683" spans="1:17" x14ac:dyDescent="0.2">
      <c r="A683" s="113"/>
      <c r="B683" s="200"/>
      <c r="C683" s="200"/>
      <c r="D683" s="201"/>
      <c r="E683" s="113"/>
      <c r="F683" s="113"/>
      <c r="G683" s="113"/>
      <c r="H683" s="113"/>
      <c r="I683" s="203"/>
      <c r="J683" s="203"/>
      <c r="K683" s="203"/>
      <c r="L683" s="203"/>
      <c r="M683" s="203"/>
      <c r="N683" s="204"/>
      <c r="O683" s="204"/>
      <c r="P683" s="201"/>
      <c r="Q683" s="201"/>
    </row>
    <row r="684" spans="1:17" x14ac:dyDescent="0.2">
      <c r="A684" s="113"/>
      <c r="B684" s="200"/>
      <c r="C684" s="200"/>
      <c r="D684" s="201"/>
      <c r="E684" s="113"/>
      <c r="F684" s="113"/>
      <c r="G684" s="113"/>
      <c r="H684" s="113"/>
      <c r="I684" s="203"/>
      <c r="J684" s="203"/>
      <c r="K684" s="203"/>
      <c r="L684" s="203"/>
      <c r="M684" s="203"/>
      <c r="N684" s="204"/>
      <c r="O684" s="204"/>
      <c r="P684" s="201"/>
      <c r="Q684" s="201"/>
    </row>
    <row r="685" spans="1:17" x14ac:dyDescent="0.2">
      <c r="A685" s="113"/>
      <c r="B685" s="200"/>
      <c r="C685" s="200"/>
      <c r="D685" s="201"/>
      <c r="E685" s="113"/>
      <c r="F685" s="113"/>
      <c r="G685" s="113"/>
      <c r="H685" s="113"/>
      <c r="I685" s="203"/>
      <c r="J685" s="203"/>
      <c r="K685" s="203"/>
      <c r="L685" s="203"/>
      <c r="M685" s="203"/>
      <c r="N685" s="204"/>
      <c r="O685" s="204"/>
      <c r="P685" s="201"/>
      <c r="Q685" s="201"/>
    </row>
    <row r="686" spans="1:17" x14ac:dyDescent="0.2">
      <c r="A686" s="113"/>
      <c r="B686" s="200"/>
      <c r="C686" s="200"/>
      <c r="D686" s="201"/>
      <c r="E686" s="113"/>
      <c r="F686" s="113"/>
      <c r="G686" s="113"/>
      <c r="H686" s="113"/>
      <c r="I686" s="203"/>
      <c r="J686" s="203"/>
      <c r="K686" s="203"/>
      <c r="L686" s="203"/>
      <c r="M686" s="203"/>
      <c r="N686" s="204"/>
      <c r="O686" s="204"/>
      <c r="P686" s="201"/>
      <c r="Q686" s="201"/>
    </row>
    <row r="687" spans="1:17" x14ac:dyDescent="0.2">
      <c r="A687" s="113"/>
      <c r="B687" s="200"/>
      <c r="C687" s="200"/>
      <c r="D687" s="201"/>
      <c r="E687" s="113"/>
      <c r="F687" s="113"/>
      <c r="G687" s="113"/>
      <c r="H687" s="113"/>
      <c r="I687" s="203"/>
      <c r="J687" s="203"/>
      <c r="K687" s="203"/>
      <c r="L687" s="203"/>
      <c r="M687" s="203"/>
      <c r="N687" s="204"/>
      <c r="O687" s="204"/>
      <c r="P687" s="201"/>
      <c r="Q687" s="201"/>
    </row>
    <row r="688" spans="1:17" x14ac:dyDescent="0.2">
      <c r="A688" s="113"/>
      <c r="B688" s="200"/>
      <c r="C688" s="200"/>
      <c r="D688" s="201"/>
      <c r="E688" s="113"/>
      <c r="F688" s="113"/>
      <c r="G688" s="113"/>
      <c r="H688" s="113"/>
      <c r="I688" s="203"/>
      <c r="J688" s="203"/>
      <c r="K688" s="203"/>
      <c r="L688" s="203"/>
      <c r="M688" s="203"/>
      <c r="N688" s="204"/>
      <c r="O688" s="204"/>
      <c r="P688" s="201"/>
      <c r="Q688" s="201"/>
    </row>
    <row r="689" spans="1:17" x14ac:dyDescent="0.2">
      <c r="A689" s="113"/>
      <c r="B689" s="200"/>
      <c r="C689" s="200"/>
      <c r="D689" s="201"/>
      <c r="E689" s="113"/>
      <c r="F689" s="113"/>
      <c r="G689" s="113"/>
      <c r="H689" s="113"/>
      <c r="I689" s="203"/>
      <c r="J689" s="203"/>
      <c r="K689" s="203"/>
      <c r="L689" s="203"/>
      <c r="M689" s="203"/>
      <c r="N689" s="204"/>
      <c r="O689" s="204"/>
      <c r="P689" s="201"/>
      <c r="Q689" s="201"/>
    </row>
    <row r="690" spans="1:17" x14ac:dyDescent="0.2">
      <c r="A690" s="113"/>
      <c r="B690" s="200"/>
      <c r="C690" s="200"/>
      <c r="D690" s="201"/>
      <c r="E690" s="113"/>
      <c r="F690" s="113"/>
      <c r="G690" s="113"/>
      <c r="H690" s="113"/>
      <c r="I690" s="203"/>
      <c r="J690" s="203"/>
      <c r="K690" s="203"/>
      <c r="L690" s="203"/>
      <c r="M690" s="203"/>
      <c r="N690" s="204"/>
      <c r="O690" s="204"/>
      <c r="P690" s="201"/>
      <c r="Q690" s="201"/>
    </row>
    <row r="691" spans="1:17" x14ac:dyDescent="0.2">
      <c r="A691" s="113"/>
      <c r="B691" s="200"/>
      <c r="C691" s="200"/>
      <c r="D691" s="201"/>
      <c r="E691" s="113"/>
      <c r="F691" s="113"/>
      <c r="G691" s="113"/>
      <c r="H691" s="113"/>
      <c r="I691" s="203"/>
      <c r="J691" s="203"/>
      <c r="K691" s="203"/>
      <c r="L691" s="203"/>
      <c r="M691" s="203"/>
      <c r="N691" s="204"/>
      <c r="O691" s="204"/>
      <c r="P691" s="201"/>
      <c r="Q691" s="201"/>
    </row>
    <row r="692" spans="1:17" x14ac:dyDescent="0.2">
      <c r="A692" s="113"/>
      <c r="B692" s="200"/>
      <c r="C692" s="200"/>
      <c r="D692" s="201"/>
      <c r="E692" s="113"/>
      <c r="F692" s="113"/>
      <c r="G692" s="113"/>
      <c r="H692" s="113"/>
      <c r="I692" s="203"/>
      <c r="J692" s="203"/>
      <c r="K692" s="203"/>
      <c r="L692" s="203"/>
      <c r="M692" s="203"/>
      <c r="N692" s="204"/>
      <c r="O692" s="204"/>
      <c r="P692" s="201"/>
      <c r="Q692" s="201"/>
    </row>
    <row r="693" spans="1:17" x14ac:dyDescent="0.2">
      <c r="A693" s="113"/>
      <c r="B693" s="200"/>
      <c r="C693" s="200"/>
      <c r="D693" s="201"/>
      <c r="E693" s="113"/>
      <c r="F693" s="113"/>
      <c r="G693" s="113"/>
      <c r="H693" s="113"/>
      <c r="I693" s="203"/>
      <c r="J693" s="203"/>
      <c r="K693" s="203"/>
      <c r="L693" s="203"/>
      <c r="M693" s="203"/>
      <c r="N693" s="204"/>
      <c r="O693" s="204"/>
      <c r="P693" s="201"/>
      <c r="Q693" s="201"/>
    </row>
    <row r="694" spans="1:17" x14ac:dyDescent="0.2">
      <c r="A694" s="113"/>
      <c r="B694" s="200"/>
      <c r="C694" s="200"/>
      <c r="D694" s="201"/>
      <c r="E694" s="113"/>
      <c r="F694" s="113"/>
      <c r="G694" s="113"/>
      <c r="H694" s="113"/>
      <c r="I694" s="203"/>
      <c r="J694" s="203"/>
      <c r="K694" s="203"/>
      <c r="L694" s="203"/>
      <c r="M694" s="203"/>
      <c r="N694" s="204"/>
      <c r="O694" s="204"/>
      <c r="P694" s="201"/>
      <c r="Q694" s="201"/>
    </row>
    <row r="695" spans="1:17" x14ac:dyDescent="0.2">
      <c r="A695" s="113"/>
      <c r="B695" s="200"/>
      <c r="C695" s="200"/>
      <c r="D695" s="201"/>
      <c r="E695" s="113"/>
      <c r="F695" s="113"/>
      <c r="G695" s="113"/>
      <c r="H695" s="113"/>
      <c r="I695" s="203"/>
      <c r="J695" s="203"/>
      <c r="K695" s="203"/>
      <c r="L695" s="203"/>
      <c r="M695" s="203"/>
      <c r="N695" s="204"/>
      <c r="O695" s="204"/>
      <c r="P695" s="201"/>
      <c r="Q695" s="201"/>
    </row>
    <row r="696" spans="1:17" x14ac:dyDescent="0.2">
      <c r="A696" s="113"/>
      <c r="B696" s="200"/>
      <c r="C696" s="200"/>
      <c r="D696" s="201"/>
      <c r="E696" s="113"/>
      <c r="F696" s="113"/>
      <c r="G696" s="113"/>
      <c r="H696" s="113"/>
      <c r="I696" s="203"/>
      <c r="J696" s="203"/>
      <c r="K696" s="203"/>
      <c r="L696" s="203"/>
      <c r="M696" s="203"/>
      <c r="N696" s="204"/>
      <c r="O696" s="204"/>
      <c r="P696" s="201"/>
      <c r="Q696" s="201"/>
    </row>
    <row r="697" spans="1:17" x14ac:dyDescent="0.2">
      <c r="A697" s="113"/>
      <c r="B697" s="200"/>
      <c r="C697" s="200"/>
      <c r="D697" s="201"/>
      <c r="E697" s="113"/>
      <c r="F697" s="113"/>
      <c r="G697" s="113"/>
      <c r="H697" s="113"/>
      <c r="I697" s="203"/>
      <c r="J697" s="203"/>
      <c r="K697" s="203"/>
      <c r="L697" s="203"/>
      <c r="M697" s="203"/>
      <c r="N697" s="204"/>
      <c r="O697" s="204"/>
      <c r="P697" s="201"/>
      <c r="Q697" s="201"/>
    </row>
    <row r="698" spans="1:17" x14ac:dyDescent="0.2">
      <c r="A698" s="113"/>
      <c r="B698" s="200"/>
      <c r="C698" s="200"/>
      <c r="D698" s="201"/>
      <c r="E698" s="113"/>
      <c r="F698" s="113"/>
      <c r="G698" s="113"/>
      <c r="H698" s="113"/>
      <c r="I698" s="203"/>
      <c r="J698" s="203"/>
      <c r="K698" s="203"/>
      <c r="L698" s="203"/>
      <c r="M698" s="203"/>
      <c r="N698" s="204"/>
      <c r="O698" s="204"/>
      <c r="P698" s="201"/>
      <c r="Q698" s="201"/>
    </row>
    <row r="699" spans="1:17" x14ac:dyDescent="0.2">
      <c r="A699" s="113"/>
      <c r="B699" s="200"/>
      <c r="C699" s="200"/>
      <c r="D699" s="201"/>
      <c r="E699" s="113"/>
      <c r="F699" s="113"/>
      <c r="G699" s="113"/>
      <c r="H699" s="113"/>
      <c r="I699" s="203"/>
      <c r="J699" s="203"/>
      <c r="K699" s="203"/>
      <c r="L699" s="203"/>
      <c r="M699" s="203"/>
      <c r="N699" s="204"/>
      <c r="O699" s="204"/>
      <c r="P699" s="201"/>
      <c r="Q699" s="201"/>
    </row>
    <row r="700" spans="1:17" x14ac:dyDescent="0.2">
      <c r="A700" s="113"/>
      <c r="B700" s="200"/>
      <c r="C700" s="200"/>
      <c r="D700" s="201"/>
      <c r="E700" s="113"/>
      <c r="F700" s="113"/>
      <c r="G700" s="113"/>
      <c r="H700" s="113"/>
      <c r="I700" s="203"/>
      <c r="J700" s="203"/>
      <c r="K700" s="203"/>
      <c r="L700" s="203"/>
      <c r="M700" s="203"/>
      <c r="N700" s="204"/>
      <c r="O700" s="204"/>
      <c r="P700" s="201"/>
      <c r="Q700" s="201"/>
    </row>
    <row r="701" spans="1:17" x14ac:dyDescent="0.2">
      <c r="A701" s="113"/>
      <c r="B701" s="200"/>
      <c r="C701" s="200"/>
      <c r="D701" s="201"/>
      <c r="E701" s="113"/>
      <c r="F701" s="113"/>
      <c r="G701" s="113"/>
      <c r="H701" s="113"/>
      <c r="I701" s="203"/>
      <c r="J701" s="203"/>
      <c r="K701" s="203"/>
      <c r="L701" s="203"/>
      <c r="M701" s="203"/>
      <c r="N701" s="204"/>
      <c r="O701" s="204"/>
      <c r="P701" s="201"/>
      <c r="Q701" s="201"/>
    </row>
    <row r="702" spans="1:17" x14ac:dyDescent="0.2">
      <c r="A702" s="113"/>
      <c r="B702" s="200"/>
      <c r="C702" s="200"/>
      <c r="D702" s="201"/>
      <c r="E702" s="113"/>
      <c r="F702" s="113"/>
      <c r="G702" s="113"/>
      <c r="H702" s="113"/>
      <c r="I702" s="203"/>
      <c r="J702" s="203"/>
      <c r="K702" s="203"/>
      <c r="L702" s="203"/>
      <c r="M702" s="203"/>
      <c r="N702" s="204"/>
      <c r="O702" s="204"/>
      <c r="P702" s="201"/>
      <c r="Q702" s="201"/>
    </row>
    <row r="703" spans="1:17" x14ac:dyDescent="0.2">
      <c r="A703" s="113"/>
      <c r="B703" s="200"/>
      <c r="C703" s="200"/>
      <c r="D703" s="201"/>
      <c r="E703" s="113"/>
      <c r="F703" s="113"/>
      <c r="G703" s="113"/>
      <c r="H703" s="113"/>
      <c r="I703" s="203"/>
      <c r="J703" s="203"/>
      <c r="K703" s="203"/>
      <c r="L703" s="203"/>
      <c r="M703" s="203"/>
      <c r="N703" s="204"/>
      <c r="O703" s="204"/>
      <c r="P703" s="201"/>
      <c r="Q703" s="201"/>
    </row>
    <row r="704" spans="1:17" x14ac:dyDescent="0.2">
      <c r="A704" s="113"/>
      <c r="B704" s="200"/>
      <c r="C704" s="200"/>
      <c r="D704" s="201"/>
      <c r="E704" s="113"/>
      <c r="F704" s="113"/>
      <c r="G704" s="113"/>
      <c r="H704" s="113"/>
      <c r="I704" s="203"/>
      <c r="J704" s="203"/>
      <c r="K704" s="203"/>
      <c r="L704" s="203"/>
      <c r="M704" s="203"/>
      <c r="N704" s="204"/>
      <c r="O704" s="204"/>
      <c r="P704" s="201"/>
      <c r="Q704" s="201"/>
    </row>
    <row r="705" spans="1:17" x14ac:dyDescent="0.2">
      <c r="A705" s="113"/>
      <c r="B705" s="200"/>
      <c r="C705" s="200"/>
      <c r="D705" s="201"/>
      <c r="E705" s="113"/>
      <c r="F705" s="113"/>
      <c r="G705" s="113"/>
      <c r="H705" s="113"/>
      <c r="I705" s="203"/>
      <c r="J705" s="203"/>
      <c r="K705" s="203"/>
      <c r="L705" s="203"/>
      <c r="M705" s="203"/>
      <c r="N705" s="204"/>
      <c r="O705" s="204"/>
      <c r="P705" s="201"/>
      <c r="Q705" s="201"/>
    </row>
    <row r="706" spans="1:17" x14ac:dyDescent="0.2">
      <c r="A706" s="113"/>
      <c r="B706" s="200"/>
      <c r="C706" s="200"/>
      <c r="D706" s="201"/>
      <c r="E706" s="113"/>
      <c r="F706" s="113"/>
      <c r="G706" s="113"/>
      <c r="H706" s="113"/>
      <c r="I706" s="203"/>
      <c r="J706" s="203"/>
      <c r="K706" s="203"/>
      <c r="L706" s="203"/>
      <c r="M706" s="203"/>
      <c r="N706" s="204"/>
      <c r="O706" s="204"/>
      <c r="P706" s="201"/>
      <c r="Q706" s="201"/>
    </row>
    <row r="707" spans="1:17" x14ac:dyDescent="0.2">
      <c r="A707" s="113"/>
      <c r="B707" s="200"/>
      <c r="C707" s="200"/>
      <c r="D707" s="201"/>
      <c r="E707" s="113"/>
      <c r="F707" s="113"/>
      <c r="G707" s="113"/>
      <c r="H707" s="113"/>
      <c r="I707" s="203"/>
      <c r="J707" s="203"/>
      <c r="K707" s="203"/>
      <c r="L707" s="203"/>
      <c r="M707" s="203"/>
      <c r="N707" s="204"/>
      <c r="O707" s="204"/>
      <c r="P707" s="201"/>
      <c r="Q707" s="201"/>
    </row>
    <row r="708" spans="1:17" x14ac:dyDescent="0.2">
      <c r="A708" s="113"/>
      <c r="B708" s="200"/>
      <c r="C708" s="200"/>
      <c r="D708" s="201"/>
      <c r="E708" s="113"/>
      <c r="F708" s="113"/>
      <c r="G708" s="113"/>
      <c r="H708" s="113"/>
      <c r="I708" s="203"/>
      <c r="J708" s="203"/>
      <c r="K708" s="203"/>
      <c r="L708" s="203"/>
      <c r="M708" s="203"/>
      <c r="N708" s="204"/>
      <c r="O708" s="204"/>
      <c r="P708" s="201"/>
      <c r="Q708" s="201"/>
    </row>
    <row r="709" spans="1:17" x14ac:dyDescent="0.2">
      <c r="A709" s="113"/>
      <c r="B709" s="200"/>
      <c r="C709" s="200"/>
      <c r="D709" s="201"/>
      <c r="E709" s="113"/>
      <c r="F709" s="113"/>
      <c r="G709" s="113"/>
      <c r="H709" s="113"/>
      <c r="I709" s="203"/>
      <c r="J709" s="203"/>
      <c r="K709" s="203"/>
      <c r="L709" s="203"/>
      <c r="M709" s="203"/>
      <c r="N709" s="204"/>
      <c r="O709" s="204"/>
      <c r="P709" s="201"/>
      <c r="Q709" s="201"/>
    </row>
    <row r="710" spans="1:17" x14ac:dyDescent="0.2">
      <c r="A710" s="113"/>
      <c r="B710" s="200"/>
      <c r="C710" s="200"/>
      <c r="D710" s="201"/>
      <c r="E710" s="113"/>
      <c r="F710" s="113"/>
      <c r="G710" s="113"/>
      <c r="H710" s="113"/>
      <c r="I710" s="203"/>
      <c r="J710" s="203"/>
      <c r="K710" s="203"/>
      <c r="L710" s="203"/>
      <c r="M710" s="203"/>
      <c r="N710" s="204"/>
      <c r="O710" s="204"/>
      <c r="P710" s="201"/>
      <c r="Q710" s="201"/>
    </row>
    <row r="711" spans="1:17" x14ac:dyDescent="0.2">
      <c r="A711" s="113"/>
      <c r="B711" s="200"/>
      <c r="C711" s="200"/>
      <c r="D711" s="201"/>
      <c r="E711" s="113"/>
      <c r="F711" s="113"/>
      <c r="G711" s="113"/>
      <c r="H711" s="113"/>
      <c r="I711" s="203"/>
      <c r="J711" s="203"/>
      <c r="K711" s="203"/>
      <c r="L711" s="203"/>
      <c r="M711" s="203"/>
      <c r="N711" s="204"/>
      <c r="O711" s="204"/>
      <c r="P711" s="201"/>
      <c r="Q711" s="201"/>
    </row>
    <row r="712" spans="1:17" x14ac:dyDescent="0.2">
      <c r="A712" s="113"/>
      <c r="B712" s="200"/>
      <c r="C712" s="200"/>
      <c r="D712" s="201"/>
      <c r="E712" s="113"/>
      <c r="F712" s="113"/>
      <c r="G712" s="113"/>
      <c r="H712" s="113"/>
      <c r="I712" s="203"/>
      <c r="J712" s="203"/>
      <c r="K712" s="203"/>
      <c r="L712" s="203"/>
      <c r="M712" s="203"/>
      <c r="N712" s="204"/>
      <c r="O712" s="204"/>
      <c r="P712" s="201"/>
      <c r="Q712" s="201"/>
    </row>
    <row r="713" spans="1:17" x14ac:dyDescent="0.2">
      <c r="A713" s="113"/>
      <c r="B713" s="200"/>
      <c r="C713" s="200"/>
      <c r="D713" s="201"/>
      <c r="E713" s="113"/>
      <c r="F713" s="113"/>
      <c r="G713" s="113"/>
      <c r="H713" s="113"/>
      <c r="I713" s="203"/>
      <c r="J713" s="203"/>
      <c r="K713" s="203"/>
      <c r="L713" s="203"/>
      <c r="M713" s="203"/>
      <c r="N713" s="204"/>
      <c r="O713" s="204"/>
      <c r="P713" s="201"/>
      <c r="Q713" s="201"/>
    </row>
    <row r="714" spans="1:17" x14ac:dyDescent="0.2">
      <c r="A714" s="113"/>
      <c r="B714" s="200"/>
      <c r="C714" s="200"/>
      <c r="D714" s="201"/>
      <c r="E714" s="113"/>
      <c r="F714" s="113"/>
      <c r="G714" s="113"/>
      <c r="H714" s="113"/>
      <c r="I714" s="203"/>
      <c r="J714" s="203"/>
      <c r="K714" s="203"/>
      <c r="L714" s="203"/>
      <c r="M714" s="203"/>
      <c r="N714" s="204"/>
      <c r="O714" s="204"/>
      <c r="P714" s="201"/>
      <c r="Q714" s="201"/>
    </row>
    <row r="715" spans="1:17" x14ac:dyDescent="0.2">
      <c r="A715" s="113"/>
      <c r="B715" s="200"/>
      <c r="C715" s="200"/>
      <c r="D715" s="201"/>
      <c r="E715" s="113"/>
      <c r="F715" s="113"/>
      <c r="G715" s="113"/>
      <c r="H715" s="113"/>
      <c r="I715" s="203"/>
      <c r="J715" s="203"/>
      <c r="K715" s="203"/>
      <c r="L715" s="203"/>
      <c r="M715" s="203"/>
      <c r="N715" s="204"/>
      <c r="O715" s="204"/>
      <c r="P715" s="201"/>
      <c r="Q715" s="201"/>
    </row>
    <row r="716" spans="1:17" x14ac:dyDescent="0.2">
      <c r="A716" s="113"/>
      <c r="B716" s="200"/>
      <c r="C716" s="200"/>
      <c r="D716" s="201"/>
      <c r="E716" s="113"/>
      <c r="F716" s="113"/>
      <c r="G716" s="113"/>
      <c r="H716" s="113"/>
      <c r="I716" s="203"/>
      <c r="J716" s="203"/>
      <c r="K716" s="203"/>
      <c r="L716" s="203"/>
      <c r="M716" s="203"/>
      <c r="N716" s="204"/>
      <c r="O716" s="204"/>
      <c r="P716" s="201"/>
      <c r="Q716" s="201"/>
    </row>
    <row r="717" spans="1:17" x14ac:dyDescent="0.2">
      <c r="A717" s="113"/>
      <c r="B717" s="200"/>
      <c r="C717" s="200"/>
      <c r="D717" s="201"/>
      <c r="E717" s="113"/>
      <c r="F717" s="113"/>
      <c r="G717" s="113"/>
      <c r="H717" s="113"/>
      <c r="I717" s="203"/>
      <c r="J717" s="203"/>
      <c r="K717" s="203"/>
      <c r="L717" s="203"/>
      <c r="M717" s="203"/>
      <c r="N717" s="204"/>
      <c r="O717" s="204"/>
      <c r="P717" s="201"/>
      <c r="Q717" s="201"/>
    </row>
    <row r="718" spans="1:17" x14ac:dyDescent="0.2">
      <c r="A718" s="113"/>
      <c r="B718" s="200"/>
      <c r="C718" s="200"/>
      <c r="D718" s="201"/>
      <c r="E718" s="113"/>
      <c r="F718" s="113"/>
      <c r="G718" s="113"/>
      <c r="H718" s="113"/>
      <c r="I718" s="203"/>
      <c r="J718" s="203"/>
      <c r="K718" s="203"/>
      <c r="L718" s="203"/>
      <c r="M718" s="203"/>
      <c r="N718" s="204"/>
      <c r="O718" s="204"/>
      <c r="P718" s="201"/>
      <c r="Q718" s="201"/>
    </row>
    <row r="719" spans="1:17" x14ac:dyDescent="0.2">
      <c r="A719" s="113"/>
      <c r="B719" s="200"/>
      <c r="C719" s="200"/>
      <c r="D719" s="201"/>
      <c r="E719" s="113"/>
      <c r="F719" s="113"/>
      <c r="G719" s="113"/>
      <c r="H719" s="113"/>
      <c r="I719" s="203"/>
      <c r="J719" s="203"/>
      <c r="K719" s="203"/>
      <c r="L719" s="203"/>
      <c r="M719" s="203"/>
      <c r="N719" s="204"/>
      <c r="O719" s="204"/>
      <c r="P719" s="201"/>
      <c r="Q719" s="201"/>
    </row>
    <row r="720" spans="1:17" x14ac:dyDescent="0.2">
      <c r="A720" s="113"/>
      <c r="B720" s="200"/>
      <c r="C720" s="200"/>
      <c r="D720" s="201"/>
      <c r="E720" s="113"/>
      <c r="F720" s="113"/>
      <c r="G720" s="113"/>
      <c r="H720" s="113"/>
      <c r="I720" s="203"/>
      <c r="J720" s="203"/>
      <c r="K720" s="203"/>
      <c r="L720" s="203"/>
      <c r="M720" s="203"/>
      <c r="N720" s="204"/>
      <c r="O720" s="204"/>
      <c r="P720" s="201"/>
      <c r="Q720" s="201"/>
    </row>
    <row r="721" spans="1:17" x14ac:dyDescent="0.2">
      <c r="A721" s="113"/>
      <c r="B721" s="200"/>
      <c r="C721" s="200"/>
      <c r="D721" s="201"/>
      <c r="E721" s="113"/>
      <c r="F721" s="113"/>
      <c r="G721" s="113"/>
      <c r="H721" s="113"/>
      <c r="I721" s="203"/>
      <c r="J721" s="203"/>
      <c r="K721" s="203"/>
      <c r="L721" s="203"/>
      <c r="M721" s="203"/>
      <c r="N721" s="204"/>
      <c r="O721" s="204"/>
      <c r="P721" s="201"/>
      <c r="Q721" s="201"/>
    </row>
    <row r="722" spans="1:17" x14ac:dyDescent="0.2">
      <c r="A722" s="113"/>
      <c r="B722" s="200"/>
      <c r="C722" s="200"/>
      <c r="D722" s="201"/>
      <c r="E722" s="113"/>
      <c r="F722" s="113"/>
      <c r="G722" s="113"/>
      <c r="H722" s="113"/>
      <c r="I722" s="203"/>
      <c r="J722" s="203"/>
      <c r="K722" s="203"/>
      <c r="L722" s="203"/>
      <c r="M722" s="203"/>
      <c r="N722" s="204"/>
      <c r="O722" s="204"/>
      <c r="P722" s="201"/>
      <c r="Q722" s="201"/>
    </row>
    <row r="723" spans="1:17" x14ac:dyDescent="0.2">
      <c r="A723" s="113"/>
      <c r="B723" s="200"/>
      <c r="C723" s="200"/>
      <c r="D723" s="201"/>
      <c r="E723" s="113"/>
      <c r="F723" s="113"/>
      <c r="G723" s="113"/>
      <c r="H723" s="113"/>
      <c r="I723" s="203"/>
      <c r="J723" s="203"/>
      <c r="K723" s="203"/>
      <c r="L723" s="203"/>
      <c r="M723" s="203"/>
      <c r="N723" s="204"/>
      <c r="O723" s="204"/>
      <c r="P723" s="201"/>
      <c r="Q723" s="201"/>
    </row>
    <row r="724" spans="1:17" x14ac:dyDescent="0.2">
      <c r="A724" s="113"/>
      <c r="B724" s="200"/>
      <c r="C724" s="200"/>
      <c r="D724" s="201"/>
      <c r="E724" s="113"/>
      <c r="F724" s="113"/>
      <c r="G724" s="113"/>
      <c r="H724" s="113"/>
      <c r="I724" s="203"/>
      <c r="J724" s="203"/>
      <c r="K724" s="203"/>
      <c r="L724" s="203"/>
      <c r="M724" s="203"/>
      <c r="N724" s="204"/>
      <c r="O724" s="204"/>
      <c r="P724" s="201"/>
      <c r="Q724" s="201"/>
    </row>
    <row r="725" spans="1:17" x14ac:dyDescent="0.2">
      <c r="A725" s="113"/>
      <c r="B725" s="200"/>
      <c r="C725" s="200"/>
      <c r="D725" s="201"/>
      <c r="E725" s="113"/>
      <c r="F725" s="113"/>
      <c r="G725" s="113"/>
      <c r="H725" s="113"/>
      <c r="I725" s="203"/>
      <c r="J725" s="203"/>
      <c r="K725" s="203"/>
      <c r="L725" s="203"/>
      <c r="M725" s="203"/>
      <c r="N725" s="204"/>
      <c r="O725" s="204"/>
      <c r="P725" s="201"/>
      <c r="Q725" s="201"/>
    </row>
    <row r="726" spans="1:17" x14ac:dyDescent="0.2">
      <c r="A726" s="113"/>
      <c r="B726" s="200"/>
      <c r="C726" s="200"/>
      <c r="D726" s="201"/>
      <c r="E726" s="113"/>
      <c r="F726" s="113"/>
      <c r="G726" s="113"/>
      <c r="H726" s="113"/>
      <c r="I726" s="203"/>
      <c r="J726" s="203"/>
      <c r="K726" s="203"/>
      <c r="L726" s="203"/>
      <c r="M726" s="203"/>
      <c r="N726" s="204"/>
      <c r="O726" s="204"/>
      <c r="P726" s="201"/>
      <c r="Q726" s="201"/>
    </row>
    <row r="727" spans="1:17" x14ac:dyDescent="0.2">
      <c r="A727" s="113"/>
      <c r="B727" s="200"/>
      <c r="C727" s="200"/>
      <c r="D727" s="201"/>
      <c r="E727" s="113"/>
      <c r="F727" s="113"/>
      <c r="G727" s="113"/>
      <c r="H727" s="113"/>
      <c r="I727" s="203"/>
      <c r="J727" s="203"/>
      <c r="K727" s="203"/>
      <c r="L727" s="203"/>
      <c r="M727" s="203"/>
      <c r="N727" s="204"/>
      <c r="O727" s="204"/>
      <c r="P727" s="201"/>
      <c r="Q727" s="201"/>
    </row>
    <row r="728" spans="1:17" x14ac:dyDescent="0.2">
      <c r="A728" s="113"/>
      <c r="B728" s="200"/>
      <c r="C728" s="200"/>
      <c r="D728" s="201"/>
      <c r="E728" s="113"/>
      <c r="F728" s="113"/>
      <c r="G728" s="113"/>
      <c r="H728" s="113"/>
      <c r="I728" s="203"/>
      <c r="J728" s="203"/>
      <c r="K728" s="203"/>
      <c r="L728" s="203"/>
      <c r="M728" s="203"/>
      <c r="N728" s="204"/>
      <c r="O728" s="204"/>
      <c r="P728" s="201"/>
      <c r="Q728" s="201"/>
    </row>
    <row r="729" spans="1:17" x14ac:dyDescent="0.2">
      <c r="A729" s="113"/>
      <c r="B729" s="200"/>
      <c r="C729" s="200"/>
      <c r="D729" s="201"/>
      <c r="E729" s="113"/>
      <c r="F729" s="113"/>
      <c r="G729" s="113"/>
      <c r="H729" s="113"/>
      <c r="I729" s="203"/>
      <c r="J729" s="203"/>
      <c r="K729" s="203"/>
      <c r="L729" s="203"/>
      <c r="M729" s="203"/>
      <c r="N729" s="204"/>
      <c r="O729" s="204"/>
      <c r="P729" s="201"/>
      <c r="Q729" s="201"/>
    </row>
    <row r="730" spans="1:17" x14ac:dyDescent="0.2">
      <c r="A730" s="113"/>
      <c r="B730" s="200"/>
      <c r="C730" s="200"/>
      <c r="D730" s="201"/>
      <c r="E730" s="113"/>
      <c r="F730" s="113"/>
      <c r="G730" s="113"/>
      <c r="H730" s="113"/>
      <c r="I730" s="203"/>
      <c r="J730" s="203"/>
      <c r="K730" s="203"/>
      <c r="L730" s="203"/>
      <c r="M730" s="203"/>
      <c r="N730" s="204"/>
      <c r="O730" s="204"/>
      <c r="P730" s="201"/>
      <c r="Q730" s="201"/>
    </row>
    <row r="731" spans="1:17" x14ac:dyDescent="0.2">
      <c r="A731" s="113"/>
      <c r="B731" s="200"/>
      <c r="C731" s="200"/>
      <c r="D731" s="201"/>
      <c r="E731" s="113"/>
      <c r="F731" s="113"/>
      <c r="G731" s="113"/>
      <c r="H731" s="113"/>
      <c r="I731" s="203"/>
      <c r="J731" s="203"/>
      <c r="K731" s="203"/>
      <c r="L731" s="203"/>
      <c r="M731" s="203"/>
      <c r="N731" s="204"/>
      <c r="O731" s="204"/>
      <c r="P731" s="201"/>
      <c r="Q731" s="201"/>
    </row>
    <row r="732" spans="1:17" x14ac:dyDescent="0.2">
      <c r="A732" s="113"/>
      <c r="B732" s="200"/>
      <c r="C732" s="200"/>
      <c r="D732" s="201"/>
      <c r="E732" s="113"/>
      <c r="F732" s="113"/>
      <c r="G732" s="113"/>
      <c r="H732" s="113"/>
      <c r="I732" s="203"/>
      <c r="J732" s="203"/>
      <c r="K732" s="203"/>
      <c r="L732" s="203"/>
      <c r="M732" s="203"/>
      <c r="N732" s="204"/>
      <c r="O732" s="204"/>
      <c r="P732" s="201"/>
      <c r="Q732" s="201"/>
    </row>
    <row r="733" spans="1:17" x14ac:dyDescent="0.2">
      <c r="A733" s="113"/>
      <c r="B733" s="200"/>
      <c r="C733" s="200"/>
      <c r="D733" s="201"/>
      <c r="E733" s="113"/>
      <c r="F733" s="113"/>
      <c r="G733" s="113"/>
      <c r="H733" s="113"/>
      <c r="I733" s="203"/>
      <c r="J733" s="203"/>
      <c r="K733" s="203"/>
      <c r="L733" s="203"/>
      <c r="M733" s="203"/>
      <c r="N733" s="204"/>
      <c r="O733" s="204"/>
      <c r="P733" s="201"/>
      <c r="Q733" s="201"/>
    </row>
    <row r="734" spans="1:17" x14ac:dyDescent="0.2">
      <c r="A734" s="113"/>
      <c r="B734" s="200"/>
      <c r="C734" s="200"/>
      <c r="D734" s="201"/>
      <c r="E734" s="113"/>
      <c r="F734" s="113"/>
      <c r="G734" s="113"/>
      <c r="H734" s="113"/>
      <c r="I734" s="203"/>
      <c r="J734" s="203"/>
      <c r="K734" s="203"/>
      <c r="L734" s="203"/>
      <c r="M734" s="203"/>
      <c r="N734" s="204"/>
      <c r="O734" s="204"/>
      <c r="P734" s="201"/>
      <c r="Q734" s="201"/>
    </row>
    <row r="735" spans="1:17" x14ac:dyDescent="0.2">
      <c r="A735" s="113"/>
      <c r="B735" s="200"/>
      <c r="C735" s="200"/>
      <c r="D735" s="201"/>
      <c r="E735" s="113"/>
      <c r="F735" s="113"/>
      <c r="G735" s="113"/>
      <c r="H735" s="113"/>
      <c r="I735" s="203"/>
      <c r="J735" s="203"/>
      <c r="K735" s="203"/>
      <c r="L735" s="203"/>
      <c r="M735" s="203"/>
      <c r="N735" s="204"/>
      <c r="O735" s="204"/>
      <c r="P735" s="201"/>
      <c r="Q735" s="201"/>
    </row>
    <row r="736" spans="1:17" x14ac:dyDescent="0.2">
      <c r="A736" s="113"/>
      <c r="B736" s="200"/>
      <c r="C736" s="200"/>
      <c r="D736" s="201"/>
      <c r="E736" s="113"/>
      <c r="F736" s="113"/>
      <c r="G736" s="113"/>
      <c r="H736" s="113"/>
      <c r="I736" s="203"/>
      <c r="J736" s="203"/>
      <c r="K736" s="203"/>
      <c r="L736" s="203"/>
      <c r="M736" s="203"/>
      <c r="N736" s="204"/>
      <c r="O736" s="204"/>
      <c r="P736" s="201"/>
      <c r="Q736" s="201"/>
    </row>
    <row r="737" spans="1:17" x14ac:dyDescent="0.2">
      <c r="A737" s="113"/>
      <c r="B737" s="200"/>
      <c r="C737" s="200"/>
      <c r="D737" s="201"/>
      <c r="E737" s="113"/>
      <c r="F737" s="113"/>
      <c r="G737" s="113"/>
      <c r="H737" s="113"/>
      <c r="I737" s="203"/>
      <c r="J737" s="203"/>
      <c r="K737" s="203"/>
      <c r="L737" s="203"/>
      <c r="M737" s="203"/>
      <c r="N737" s="204"/>
      <c r="O737" s="204"/>
      <c r="P737" s="201"/>
      <c r="Q737" s="201"/>
    </row>
    <row r="738" spans="1:17" x14ac:dyDescent="0.2">
      <c r="A738" s="113"/>
      <c r="B738" s="200"/>
      <c r="C738" s="200"/>
      <c r="D738" s="201"/>
      <c r="E738" s="113"/>
      <c r="F738" s="113"/>
      <c r="G738" s="113"/>
      <c r="H738" s="113"/>
      <c r="I738" s="203"/>
      <c r="J738" s="203"/>
      <c r="K738" s="203"/>
      <c r="L738" s="203"/>
      <c r="M738" s="203"/>
      <c r="N738" s="204"/>
      <c r="O738" s="204"/>
      <c r="P738" s="201"/>
      <c r="Q738" s="201"/>
    </row>
    <row r="739" spans="1:17" x14ac:dyDescent="0.2">
      <c r="A739" s="113"/>
      <c r="B739" s="200"/>
      <c r="C739" s="200"/>
      <c r="D739" s="201"/>
      <c r="E739" s="113"/>
      <c r="F739" s="113"/>
      <c r="G739" s="113"/>
      <c r="H739" s="113"/>
      <c r="I739" s="203"/>
      <c r="J739" s="203"/>
      <c r="K739" s="203"/>
      <c r="L739" s="203"/>
      <c r="M739" s="203"/>
      <c r="N739" s="204"/>
      <c r="O739" s="204"/>
      <c r="P739" s="201"/>
      <c r="Q739" s="201"/>
    </row>
    <row r="740" spans="1:17" x14ac:dyDescent="0.2">
      <c r="A740" s="113"/>
      <c r="B740" s="200"/>
      <c r="C740" s="200"/>
      <c r="D740" s="201"/>
      <c r="E740" s="113"/>
      <c r="F740" s="113"/>
      <c r="G740" s="113"/>
      <c r="H740" s="113"/>
      <c r="I740" s="203"/>
      <c r="J740" s="203"/>
      <c r="K740" s="203"/>
      <c r="L740" s="203"/>
      <c r="M740" s="203"/>
      <c r="N740" s="204"/>
      <c r="O740" s="204"/>
      <c r="P740" s="201"/>
      <c r="Q740" s="201"/>
    </row>
    <row r="741" spans="1:17" x14ac:dyDescent="0.2">
      <c r="A741" s="113"/>
      <c r="B741" s="200"/>
      <c r="C741" s="200"/>
      <c r="D741" s="201"/>
      <c r="E741" s="113"/>
      <c r="F741" s="113"/>
      <c r="G741" s="113"/>
      <c r="H741" s="113"/>
      <c r="I741" s="203"/>
      <c r="J741" s="203"/>
      <c r="K741" s="203"/>
      <c r="L741" s="203"/>
      <c r="M741" s="203"/>
      <c r="N741" s="204"/>
      <c r="O741" s="204"/>
      <c r="P741" s="201"/>
      <c r="Q741" s="201"/>
    </row>
    <row r="742" spans="1:17" x14ac:dyDescent="0.2">
      <c r="A742" s="113"/>
      <c r="B742" s="200"/>
      <c r="C742" s="200"/>
      <c r="D742" s="201"/>
      <c r="E742" s="113"/>
      <c r="F742" s="113"/>
      <c r="G742" s="113"/>
      <c r="H742" s="113"/>
      <c r="I742" s="203"/>
      <c r="J742" s="203"/>
      <c r="K742" s="203"/>
      <c r="L742" s="203"/>
      <c r="M742" s="203"/>
      <c r="N742" s="204"/>
      <c r="O742" s="204"/>
      <c r="P742" s="201"/>
      <c r="Q742" s="201"/>
    </row>
    <row r="743" spans="1:17" x14ac:dyDescent="0.2">
      <c r="A743" s="113"/>
      <c r="B743" s="200"/>
      <c r="C743" s="200"/>
      <c r="D743" s="201"/>
      <c r="E743" s="113"/>
      <c r="F743" s="113"/>
      <c r="G743" s="113"/>
      <c r="H743" s="113"/>
      <c r="I743" s="203"/>
      <c r="J743" s="203"/>
      <c r="K743" s="203"/>
      <c r="L743" s="203"/>
      <c r="M743" s="203"/>
      <c r="N743" s="204"/>
      <c r="O743" s="204"/>
      <c r="P743" s="201"/>
      <c r="Q743" s="201"/>
    </row>
    <row r="744" spans="1:17" x14ac:dyDescent="0.2">
      <c r="A744" s="113"/>
      <c r="B744" s="200"/>
      <c r="C744" s="200"/>
      <c r="D744" s="201"/>
      <c r="E744" s="113"/>
      <c r="F744" s="113"/>
      <c r="G744" s="113"/>
      <c r="H744" s="113"/>
      <c r="I744" s="203"/>
      <c r="J744" s="203"/>
      <c r="K744" s="203"/>
      <c r="L744" s="203"/>
      <c r="M744" s="203"/>
      <c r="N744" s="204"/>
      <c r="O744" s="204"/>
      <c r="P744" s="201"/>
      <c r="Q744" s="201"/>
    </row>
    <row r="745" spans="1:17" x14ac:dyDescent="0.2">
      <c r="A745" s="113"/>
      <c r="B745" s="200"/>
      <c r="C745" s="200"/>
      <c r="D745" s="201"/>
      <c r="E745" s="113"/>
      <c r="F745" s="113"/>
      <c r="G745" s="113"/>
      <c r="H745" s="113"/>
      <c r="I745" s="203"/>
      <c r="J745" s="203"/>
      <c r="K745" s="203"/>
      <c r="L745" s="203"/>
      <c r="M745" s="203"/>
      <c r="N745" s="204"/>
      <c r="O745" s="204"/>
      <c r="P745" s="201"/>
      <c r="Q745" s="201"/>
    </row>
    <row r="746" spans="1:17" x14ac:dyDescent="0.2">
      <c r="A746" s="113"/>
      <c r="B746" s="200"/>
      <c r="C746" s="200"/>
      <c r="D746" s="201"/>
      <c r="E746" s="113"/>
      <c r="F746" s="113"/>
      <c r="G746" s="113"/>
      <c r="H746" s="113"/>
      <c r="I746" s="203"/>
      <c r="J746" s="203"/>
      <c r="K746" s="203"/>
      <c r="L746" s="203"/>
      <c r="M746" s="203"/>
      <c r="N746" s="204"/>
      <c r="O746" s="204"/>
      <c r="P746" s="201"/>
      <c r="Q746" s="201"/>
    </row>
    <row r="747" spans="1:17" x14ac:dyDescent="0.2">
      <c r="A747" s="113"/>
      <c r="B747" s="200"/>
      <c r="C747" s="200"/>
      <c r="D747" s="201"/>
      <c r="E747" s="113"/>
      <c r="F747" s="113"/>
      <c r="G747" s="113"/>
      <c r="H747" s="113"/>
      <c r="I747" s="203"/>
      <c r="J747" s="203"/>
      <c r="K747" s="203"/>
      <c r="L747" s="203"/>
      <c r="M747" s="203"/>
      <c r="N747" s="204"/>
      <c r="O747" s="204"/>
      <c r="P747" s="201"/>
      <c r="Q747" s="201"/>
    </row>
    <row r="748" spans="1:17" x14ac:dyDescent="0.2">
      <c r="A748" s="113"/>
      <c r="B748" s="200"/>
      <c r="C748" s="200"/>
      <c r="D748" s="201"/>
      <c r="E748" s="113"/>
      <c r="F748" s="113"/>
      <c r="G748" s="113"/>
      <c r="H748" s="113"/>
      <c r="I748" s="203"/>
      <c r="J748" s="203"/>
      <c r="K748" s="203"/>
      <c r="L748" s="203"/>
      <c r="M748" s="203"/>
      <c r="N748" s="204"/>
      <c r="O748" s="204"/>
      <c r="P748" s="201"/>
      <c r="Q748" s="201"/>
    </row>
    <row r="749" spans="1:17" x14ac:dyDescent="0.2">
      <c r="A749" s="113"/>
      <c r="B749" s="200"/>
      <c r="C749" s="200"/>
      <c r="D749" s="201"/>
      <c r="E749" s="113"/>
      <c r="F749" s="113"/>
      <c r="G749" s="113"/>
      <c r="H749" s="113"/>
      <c r="I749" s="203"/>
      <c r="J749" s="203"/>
      <c r="K749" s="203"/>
      <c r="L749" s="203"/>
      <c r="M749" s="203"/>
      <c r="N749" s="204"/>
      <c r="O749" s="204"/>
      <c r="P749" s="201"/>
      <c r="Q749" s="201"/>
    </row>
    <row r="750" spans="1:17" x14ac:dyDescent="0.2">
      <c r="A750" s="113"/>
      <c r="B750" s="200"/>
      <c r="C750" s="200"/>
      <c r="D750" s="201"/>
      <c r="E750" s="113"/>
      <c r="F750" s="113"/>
      <c r="G750" s="113"/>
      <c r="H750" s="113"/>
      <c r="I750" s="203"/>
      <c r="J750" s="203"/>
      <c r="K750" s="203"/>
      <c r="L750" s="203"/>
      <c r="M750" s="203"/>
      <c r="N750" s="204"/>
      <c r="O750" s="204"/>
      <c r="P750" s="201"/>
      <c r="Q750" s="201"/>
    </row>
    <row r="751" spans="1:17" x14ac:dyDescent="0.2">
      <c r="A751" s="113"/>
      <c r="B751" s="200"/>
      <c r="C751" s="200"/>
      <c r="D751" s="201"/>
      <c r="E751" s="113"/>
      <c r="F751" s="113"/>
      <c r="G751" s="113"/>
      <c r="H751" s="113"/>
      <c r="I751" s="203"/>
      <c r="J751" s="203"/>
      <c r="K751" s="203"/>
      <c r="L751" s="203"/>
      <c r="M751" s="203"/>
      <c r="N751" s="204"/>
      <c r="O751" s="204"/>
      <c r="P751" s="201"/>
      <c r="Q751" s="201"/>
    </row>
    <row r="752" spans="1:17" x14ac:dyDescent="0.2">
      <c r="A752" s="113"/>
      <c r="B752" s="200"/>
      <c r="C752" s="200"/>
      <c r="D752" s="201"/>
      <c r="E752" s="113"/>
      <c r="F752" s="113"/>
      <c r="G752" s="113"/>
      <c r="H752" s="113"/>
      <c r="I752" s="203"/>
      <c r="J752" s="203"/>
      <c r="K752" s="203"/>
      <c r="L752" s="203"/>
      <c r="M752" s="203"/>
      <c r="N752" s="204"/>
      <c r="O752" s="204"/>
      <c r="P752" s="201"/>
      <c r="Q752" s="201"/>
    </row>
    <row r="753" spans="1:17" x14ac:dyDescent="0.2">
      <c r="A753" s="113"/>
      <c r="B753" s="200"/>
      <c r="C753" s="200"/>
      <c r="D753" s="201"/>
      <c r="E753" s="113"/>
      <c r="F753" s="113"/>
      <c r="G753" s="113"/>
      <c r="H753" s="113"/>
      <c r="I753" s="203"/>
      <c r="J753" s="203"/>
      <c r="K753" s="203"/>
      <c r="L753" s="203"/>
      <c r="M753" s="203"/>
      <c r="N753" s="204"/>
      <c r="O753" s="204"/>
      <c r="P753" s="201"/>
      <c r="Q753" s="201"/>
    </row>
    <row r="754" spans="1:17" x14ac:dyDescent="0.2">
      <c r="A754" s="113"/>
      <c r="B754" s="200"/>
      <c r="C754" s="200"/>
      <c r="D754" s="201"/>
      <c r="E754" s="113"/>
      <c r="F754" s="113"/>
      <c r="G754" s="113"/>
      <c r="H754" s="113"/>
      <c r="I754" s="203"/>
      <c r="J754" s="203"/>
      <c r="K754" s="203"/>
      <c r="L754" s="203"/>
      <c r="M754" s="203"/>
      <c r="N754" s="204"/>
      <c r="O754" s="204"/>
      <c r="P754" s="201"/>
      <c r="Q754" s="201"/>
    </row>
    <row r="755" spans="1:17" x14ac:dyDescent="0.2">
      <c r="A755" s="113"/>
      <c r="B755" s="200"/>
      <c r="C755" s="200"/>
      <c r="D755" s="201"/>
      <c r="E755" s="113"/>
      <c r="F755" s="113"/>
      <c r="G755" s="113"/>
      <c r="H755" s="113"/>
      <c r="I755" s="203"/>
      <c r="J755" s="203"/>
      <c r="K755" s="203"/>
      <c r="L755" s="203"/>
      <c r="M755" s="203"/>
      <c r="N755" s="204"/>
      <c r="O755" s="204"/>
      <c r="P755" s="201"/>
      <c r="Q755" s="201"/>
    </row>
    <row r="756" spans="1:17" x14ac:dyDescent="0.2">
      <c r="A756" s="113"/>
      <c r="B756" s="200"/>
      <c r="C756" s="200"/>
      <c r="D756" s="201"/>
      <c r="E756" s="113"/>
      <c r="F756" s="113"/>
      <c r="G756" s="113"/>
      <c r="H756" s="113"/>
      <c r="I756" s="203"/>
      <c r="J756" s="203"/>
      <c r="K756" s="203"/>
      <c r="L756" s="203"/>
      <c r="M756" s="203"/>
      <c r="N756" s="204"/>
      <c r="O756" s="204"/>
      <c r="P756" s="201"/>
      <c r="Q756" s="201"/>
    </row>
    <row r="757" spans="1:17" x14ac:dyDescent="0.2">
      <c r="A757" s="113"/>
      <c r="B757" s="200"/>
      <c r="C757" s="200"/>
      <c r="D757" s="201"/>
      <c r="E757" s="113"/>
      <c r="F757" s="113"/>
      <c r="G757" s="113"/>
      <c r="H757" s="113"/>
      <c r="I757" s="203"/>
      <c r="J757" s="203"/>
      <c r="K757" s="203"/>
      <c r="L757" s="203"/>
      <c r="M757" s="203"/>
      <c r="N757" s="204"/>
      <c r="O757" s="204"/>
      <c r="P757" s="201"/>
      <c r="Q757" s="201"/>
    </row>
    <row r="758" spans="1:17" x14ac:dyDescent="0.2">
      <c r="A758" s="113"/>
      <c r="B758" s="200"/>
      <c r="C758" s="200"/>
      <c r="D758" s="201"/>
      <c r="E758" s="113"/>
      <c r="F758" s="113"/>
      <c r="G758" s="113"/>
      <c r="H758" s="113"/>
      <c r="I758" s="203"/>
      <c r="J758" s="203"/>
      <c r="K758" s="203"/>
      <c r="L758" s="203"/>
      <c r="M758" s="203"/>
      <c r="N758" s="204"/>
      <c r="O758" s="204"/>
      <c r="P758" s="201"/>
      <c r="Q758" s="201"/>
    </row>
    <row r="759" spans="1:17" x14ac:dyDescent="0.2">
      <c r="A759" s="113"/>
      <c r="B759" s="200"/>
      <c r="C759" s="200"/>
      <c r="D759" s="201"/>
      <c r="E759" s="113"/>
      <c r="F759" s="113"/>
      <c r="G759" s="113"/>
      <c r="H759" s="113"/>
      <c r="I759" s="203"/>
      <c r="J759" s="203"/>
      <c r="K759" s="203"/>
      <c r="L759" s="203"/>
      <c r="M759" s="203"/>
      <c r="N759" s="204"/>
      <c r="O759" s="204"/>
      <c r="P759" s="201"/>
      <c r="Q759" s="201"/>
    </row>
    <row r="760" spans="1:17" x14ac:dyDescent="0.2">
      <c r="A760" s="113"/>
      <c r="B760" s="200"/>
      <c r="C760" s="200"/>
      <c r="D760" s="201"/>
      <c r="E760" s="113"/>
      <c r="F760" s="113"/>
      <c r="G760" s="113"/>
      <c r="H760" s="113"/>
      <c r="I760" s="203"/>
      <c r="J760" s="203"/>
      <c r="K760" s="203"/>
      <c r="L760" s="203"/>
      <c r="M760" s="203"/>
      <c r="N760" s="204"/>
      <c r="O760" s="204"/>
      <c r="P760" s="201"/>
      <c r="Q760" s="201"/>
    </row>
    <row r="761" spans="1:17" x14ac:dyDescent="0.2">
      <c r="A761" s="113"/>
      <c r="B761" s="200"/>
      <c r="C761" s="200"/>
      <c r="D761" s="201"/>
      <c r="E761" s="113"/>
      <c r="F761" s="113"/>
      <c r="G761" s="113"/>
      <c r="H761" s="113"/>
      <c r="I761" s="203"/>
      <c r="J761" s="203"/>
      <c r="K761" s="203"/>
      <c r="L761" s="203"/>
      <c r="M761" s="203"/>
      <c r="N761" s="204"/>
      <c r="O761" s="204"/>
      <c r="P761" s="201"/>
      <c r="Q761" s="201"/>
    </row>
    <row r="762" spans="1:17" x14ac:dyDescent="0.2">
      <c r="A762" s="113"/>
      <c r="B762" s="200"/>
      <c r="C762" s="200"/>
      <c r="D762" s="201"/>
      <c r="E762" s="113"/>
      <c r="F762" s="113"/>
      <c r="G762" s="113"/>
      <c r="H762" s="113"/>
      <c r="I762" s="203"/>
      <c r="J762" s="203"/>
      <c r="K762" s="203"/>
      <c r="L762" s="203"/>
      <c r="M762" s="203"/>
      <c r="N762" s="204"/>
      <c r="O762" s="204"/>
      <c r="P762" s="201"/>
      <c r="Q762" s="201"/>
    </row>
    <row r="763" spans="1:17" x14ac:dyDescent="0.2">
      <c r="A763" s="113"/>
      <c r="B763" s="200"/>
      <c r="C763" s="200"/>
      <c r="D763" s="201"/>
      <c r="E763" s="113"/>
      <c r="F763" s="113"/>
      <c r="G763" s="113"/>
      <c r="H763" s="113"/>
      <c r="I763" s="203"/>
      <c r="J763" s="203"/>
      <c r="K763" s="203"/>
      <c r="L763" s="203"/>
      <c r="M763" s="203"/>
      <c r="N763" s="204"/>
      <c r="O763" s="204"/>
      <c r="P763" s="201"/>
      <c r="Q763" s="201"/>
    </row>
    <row r="764" spans="1:17" x14ac:dyDescent="0.2">
      <c r="A764" s="113"/>
      <c r="B764" s="200"/>
      <c r="C764" s="200"/>
      <c r="D764" s="201"/>
      <c r="E764" s="113"/>
      <c r="F764" s="113"/>
      <c r="G764" s="113"/>
      <c r="H764" s="113"/>
      <c r="I764" s="203"/>
      <c r="J764" s="203"/>
      <c r="K764" s="203"/>
      <c r="L764" s="203"/>
      <c r="M764" s="203"/>
      <c r="N764" s="204"/>
      <c r="O764" s="204"/>
      <c r="P764" s="201"/>
      <c r="Q764" s="201"/>
    </row>
    <row r="765" spans="1:17" x14ac:dyDescent="0.2">
      <c r="A765" s="113"/>
      <c r="B765" s="200"/>
      <c r="C765" s="200"/>
      <c r="D765" s="201"/>
      <c r="E765" s="113"/>
      <c r="F765" s="113"/>
      <c r="G765" s="113"/>
      <c r="H765" s="113"/>
      <c r="I765" s="203"/>
      <c r="J765" s="203"/>
      <c r="K765" s="203"/>
      <c r="L765" s="203"/>
      <c r="M765" s="203"/>
      <c r="N765" s="204"/>
      <c r="O765" s="204"/>
      <c r="P765" s="201"/>
      <c r="Q765" s="201"/>
    </row>
    <row r="766" spans="1:17" x14ac:dyDescent="0.2">
      <c r="A766" s="113"/>
      <c r="B766" s="200"/>
      <c r="C766" s="200"/>
      <c r="D766" s="201"/>
      <c r="E766" s="113"/>
      <c r="F766" s="113"/>
      <c r="G766" s="113"/>
      <c r="H766" s="113"/>
      <c r="I766" s="203"/>
      <c r="J766" s="203"/>
      <c r="K766" s="203"/>
      <c r="L766" s="203"/>
      <c r="M766" s="203"/>
      <c r="N766" s="204"/>
      <c r="O766" s="204"/>
      <c r="P766" s="201"/>
      <c r="Q766" s="201"/>
    </row>
    <row r="767" spans="1:17" x14ac:dyDescent="0.2">
      <c r="A767" s="113"/>
      <c r="B767" s="200"/>
      <c r="C767" s="200"/>
      <c r="D767" s="201"/>
      <c r="E767" s="113"/>
      <c r="F767" s="113"/>
      <c r="G767" s="113"/>
      <c r="H767" s="113"/>
      <c r="I767" s="203"/>
      <c r="J767" s="203"/>
      <c r="K767" s="203"/>
      <c r="L767" s="203"/>
      <c r="M767" s="203"/>
      <c r="N767" s="204"/>
      <c r="O767" s="204"/>
      <c r="P767" s="201"/>
      <c r="Q767" s="201"/>
    </row>
    <row r="768" spans="1:17" x14ac:dyDescent="0.2">
      <c r="A768" s="113"/>
      <c r="B768" s="200"/>
      <c r="C768" s="200"/>
      <c r="D768" s="201"/>
      <c r="E768" s="113"/>
      <c r="F768" s="113"/>
      <c r="G768" s="113"/>
      <c r="H768" s="113"/>
      <c r="I768" s="203"/>
      <c r="J768" s="203"/>
      <c r="K768" s="203"/>
      <c r="L768" s="203"/>
      <c r="M768" s="203"/>
      <c r="N768" s="204"/>
      <c r="O768" s="204"/>
      <c r="P768" s="201"/>
      <c r="Q768" s="201"/>
    </row>
    <row r="769" spans="1:17" x14ac:dyDescent="0.2">
      <c r="A769" s="113"/>
      <c r="B769" s="200"/>
      <c r="C769" s="200"/>
      <c r="D769" s="201"/>
      <c r="E769" s="113"/>
      <c r="F769" s="113"/>
      <c r="G769" s="113"/>
      <c r="H769" s="113"/>
      <c r="I769" s="203"/>
      <c r="J769" s="203"/>
      <c r="K769" s="203"/>
      <c r="L769" s="203"/>
      <c r="M769" s="203"/>
      <c r="N769" s="204"/>
      <c r="O769" s="204"/>
      <c r="P769" s="201"/>
      <c r="Q769" s="201"/>
    </row>
    <row r="770" spans="1:17" x14ac:dyDescent="0.2">
      <c r="A770" s="113"/>
      <c r="B770" s="200"/>
      <c r="C770" s="200"/>
      <c r="D770" s="201"/>
      <c r="E770" s="113"/>
      <c r="F770" s="113"/>
      <c r="G770" s="113"/>
      <c r="H770" s="113"/>
      <c r="I770" s="203"/>
      <c r="J770" s="203"/>
      <c r="K770" s="203"/>
      <c r="L770" s="203"/>
      <c r="M770" s="203"/>
      <c r="N770" s="204"/>
      <c r="O770" s="204"/>
      <c r="P770" s="201"/>
      <c r="Q770" s="201"/>
    </row>
    <row r="771" spans="1:17" x14ac:dyDescent="0.2">
      <c r="A771" s="113"/>
      <c r="B771" s="200"/>
      <c r="C771" s="200"/>
      <c r="D771" s="201"/>
      <c r="E771" s="113"/>
      <c r="F771" s="113"/>
      <c r="G771" s="113"/>
      <c r="H771" s="113"/>
      <c r="I771" s="203"/>
      <c r="J771" s="203"/>
      <c r="K771" s="203"/>
      <c r="L771" s="203"/>
      <c r="M771" s="203"/>
      <c r="N771" s="204"/>
      <c r="O771" s="204"/>
      <c r="P771" s="201"/>
      <c r="Q771" s="201"/>
    </row>
    <row r="772" spans="1:17" x14ac:dyDescent="0.2">
      <c r="A772" s="113"/>
      <c r="B772" s="200"/>
      <c r="C772" s="200"/>
      <c r="D772" s="201"/>
      <c r="E772" s="113"/>
      <c r="F772" s="113"/>
      <c r="G772" s="113"/>
      <c r="H772" s="113"/>
      <c r="I772" s="203"/>
      <c r="J772" s="203"/>
      <c r="K772" s="203"/>
      <c r="L772" s="203"/>
      <c r="M772" s="203"/>
      <c r="N772" s="204"/>
      <c r="O772" s="204"/>
      <c r="P772" s="201"/>
      <c r="Q772" s="201"/>
    </row>
    <row r="773" spans="1:17" x14ac:dyDescent="0.2">
      <c r="A773" s="113"/>
      <c r="B773" s="200"/>
      <c r="C773" s="200"/>
      <c r="D773" s="201"/>
      <c r="E773" s="113"/>
      <c r="F773" s="113"/>
      <c r="G773" s="113"/>
      <c r="H773" s="113"/>
      <c r="I773" s="203"/>
      <c r="J773" s="203"/>
      <c r="K773" s="203"/>
      <c r="L773" s="203"/>
      <c r="M773" s="203"/>
      <c r="N773" s="204"/>
      <c r="O773" s="204"/>
      <c r="P773" s="201"/>
      <c r="Q773" s="201"/>
    </row>
    <row r="774" spans="1:17" x14ac:dyDescent="0.2">
      <c r="A774" s="113"/>
      <c r="B774" s="200"/>
      <c r="C774" s="200"/>
      <c r="D774" s="201"/>
      <c r="E774" s="113"/>
      <c r="F774" s="113"/>
      <c r="G774" s="113"/>
      <c r="H774" s="113"/>
      <c r="I774" s="203"/>
      <c r="J774" s="203"/>
      <c r="K774" s="203"/>
      <c r="L774" s="203"/>
      <c r="M774" s="203"/>
      <c r="N774" s="204"/>
      <c r="O774" s="204"/>
      <c r="P774" s="201"/>
      <c r="Q774" s="201"/>
    </row>
    <row r="775" spans="1:17" x14ac:dyDescent="0.2">
      <c r="A775" s="113"/>
      <c r="B775" s="200"/>
      <c r="C775" s="200"/>
      <c r="D775" s="201"/>
      <c r="E775" s="113"/>
      <c r="F775" s="113"/>
      <c r="G775" s="113"/>
      <c r="H775" s="113"/>
      <c r="I775" s="203"/>
      <c r="J775" s="203"/>
      <c r="K775" s="203"/>
      <c r="L775" s="203"/>
      <c r="M775" s="203"/>
      <c r="N775" s="204"/>
      <c r="O775" s="204"/>
      <c r="P775" s="201"/>
      <c r="Q775" s="201"/>
    </row>
    <row r="776" spans="1:17" x14ac:dyDescent="0.2">
      <c r="A776" s="113"/>
      <c r="B776" s="200"/>
      <c r="C776" s="200"/>
      <c r="D776" s="201"/>
      <c r="E776" s="113"/>
      <c r="F776" s="113"/>
      <c r="G776" s="113"/>
      <c r="H776" s="113"/>
      <c r="I776" s="203"/>
      <c r="J776" s="203"/>
      <c r="K776" s="203"/>
      <c r="L776" s="203"/>
      <c r="M776" s="203"/>
      <c r="N776" s="204"/>
      <c r="O776" s="204"/>
      <c r="P776" s="201"/>
      <c r="Q776" s="201"/>
    </row>
    <row r="777" spans="1:17" x14ac:dyDescent="0.2">
      <c r="A777" s="113"/>
      <c r="B777" s="200"/>
      <c r="C777" s="200"/>
      <c r="D777" s="201"/>
      <c r="E777" s="113"/>
      <c r="F777" s="113"/>
      <c r="G777" s="113"/>
      <c r="H777" s="113"/>
      <c r="I777" s="203"/>
      <c r="J777" s="203"/>
      <c r="K777" s="203"/>
      <c r="L777" s="203"/>
      <c r="M777" s="203"/>
      <c r="N777" s="204"/>
      <c r="O777" s="204"/>
      <c r="P777" s="201"/>
      <c r="Q777" s="201"/>
    </row>
    <row r="778" spans="1:17" x14ac:dyDescent="0.2">
      <c r="A778" s="113"/>
      <c r="B778" s="200"/>
      <c r="C778" s="200"/>
      <c r="D778" s="201"/>
      <c r="E778" s="113"/>
      <c r="F778" s="113"/>
      <c r="G778" s="113"/>
      <c r="H778" s="113"/>
      <c r="I778" s="203"/>
      <c r="J778" s="203"/>
      <c r="K778" s="203"/>
      <c r="L778" s="203"/>
      <c r="M778" s="203"/>
      <c r="N778" s="204"/>
      <c r="O778" s="204"/>
      <c r="P778" s="201"/>
      <c r="Q778" s="201"/>
    </row>
    <row r="779" spans="1:17" x14ac:dyDescent="0.2">
      <c r="A779" s="113"/>
      <c r="B779" s="200"/>
      <c r="C779" s="200"/>
      <c r="D779" s="201"/>
      <c r="E779" s="113"/>
      <c r="F779" s="113"/>
      <c r="G779" s="113"/>
      <c r="H779" s="113"/>
      <c r="I779" s="203"/>
      <c r="J779" s="203"/>
      <c r="K779" s="203"/>
      <c r="L779" s="203"/>
      <c r="M779" s="203"/>
      <c r="N779" s="204"/>
      <c r="O779" s="204"/>
      <c r="P779" s="201"/>
      <c r="Q779" s="201"/>
    </row>
    <row r="780" spans="1:17" x14ac:dyDescent="0.2">
      <c r="A780" s="113"/>
      <c r="B780" s="200"/>
      <c r="C780" s="200"/>
      <c r="D780" s="201"/>
      <c r="E780" s="113"/>
      <c r="F780" s="113"/>
      <c r="G780" s="113"/>
      <c r="H780" s="113"/>
      <c r="I780" s="203"/>
      <c r="J780" s="203"/>
      <c r="K780" s="203"/>
      <c r="L780" s="203"/>
      <c r="M780" s="203"/>
      <c r="N780" s="204"/>
      <c r="O780" s="204"/>
      <c r="P780" s="201"/>
      <c r="Q780" s="201"/>
    </row>
    <row r="781" spans="1:17" x14ac:dyDescent="0.2">
      <c r="A781" s="113"/>
      <c r="B781" s="200"/>
      <c r="C781" s="200"/>
      <c r="D781" s="201"/>
      <c r="E781" s="113"/>
      <c r="F781" s="113"/>
      <c r="G781" s="113"/>
      <c r="H781" s="113"/>
      <c r="I781" s="203"/>
      <c r="J781" s="203"/>
      <c r="K781" s="203"/>
      <c r="L781" s="203"/>
      <c r="M781" s="203"/>
      <c r="N781" s="204"/>
      <c r="O781" s="204"/>
      <c r="P781" s="201"/>
      <c r="Q781" s="201"/>
    </row>
    <row r="782" spans="1:17" x14ac:dyDescent="0.2">
      <c r="A782" s="113"/>
      <c r="B782" s="200"/>
      <c r="C782" s="200"/>
      <c r="D782" s="201"/>
      <c r="E782" s="113"/>
      <c r="F782" s="113"/>
      <c r="G782" s="113"/>
      <c r="H782" s="113"/>
      <c r="I782" s="203"/>
      <c r="J782" s="203"/>
      <c r="K782" s="203"/>
      <c r="L782" s="203"/>
      <c r="M782" s="203"/>
      <c r="N782" s="204"/>
      <c r="O782" s="204"/>
      <c r="P782" s="201"/>
      <c r="Q782" s="201"/>
    </row>
    <row r="783" spans="1:17" x14ac:dyDescent="0.2">
      <c r="A783" s="113"/>
      <c r="B783" s="200"/>
      <c r="C783" s="200"/>
      <c r="D783" s="201"/>
      <c r="E783" s="113"/>
      <c r="F783" s="113"/>
      <c r="G783" s="113"/>
      <c r="H783" s="113"/>
      <c r="I783" s="203"/>
      <c r="J783" s="203"/>
      <c r="K783" s="203"/>
      <c r="L783" s="203"/>
      <c r="M783" s="203"/>
      <c r="N783" s="204"/>
      <c r="O783" s="204"/>
      <c r="P783" s="201"/>
      <c r="Q783" s="201"/>
    </row>
    <row r="784" spans="1:17" x14ac:dyDescent="0.2">
      <c r="A784" s="113"/>
      <c r="B784" s="200"/>
      <c r="C784" s="200"/>
      <c r="D784" s="201"/>
      <c r="E784" s="113"/>
      <c r="F784" s="113"/>
      <c r="G784" s="113"/>
      <c r="H784" s="113"/>
      <c r="I784" s="203"/>
      <c r="J784" s="203"/>
      <c r="K784" s="203"/>
      <c r="L784" s="203"/>
      <c r="M784" s="203"/>
      <c r="N784" s="204"/>
      <c r="O784" s="204"/>
      <c r="P784" s="201"/>
      <c r="Q784" s="201"/>
    </row>
    <row r="785" spans="1:17" x14ac:dyDescent="0.2">
      <c r="A785" s="113"/>
      <c r="B785" s="200"/>
      <c r="C785" s="200"/>
      <c r="D785" s="201"/>
      <c r="E785" s="113"/>
      <c r="F785" s="113"/>
      <c r="G785" s="113"/>
      <c r="H785" s="113"/>
      <c r="I785" s="203"/>
      <c r="J785" s="203"/>
      <c r="K785" s="203"/>
      <c r="L785" s="203"/>
      <c r="M785" s="203"/>
      <c r="N785" s="204"/>
      <c r="O785" s="204"/>
      <c r="P785" s="201"/>
      <c r="Q785" s="201"/>
    </row>
    <row r="786" spans="1:17" x14ac:dyDescent="0.2">
      <c r="A786" s="113"/>
      <c r="B786" s="200"/>
      <c r="C786" s="200"/>
      <c r="D786" s="201"/>
      <c r="E786" s="113"/>
      <c r="F786" s="113"/>
      <c r="G786" s="113"/>
      <c r="H786" s="113"/>
      <c r="I786" s="203"/>
      <c r="J786" s="203"/>
      <c r="K786" s="203"/>
      <c r="L786" s="203"/>
      <c r="M786" s="203"/>
      <c r="N786" s="204"/>
      <c r="O786" s="204"/>
      <c r="P786" s="201"/>
      <c r="Q786" s="201"/>
    </row>
    <row r="787" spans="1:17" x14ac:dyDescent="0.2">
      <c r="A787" s="113"/>
      <c r="B787" s="200"/>
      <c r="C787" s="200"/>
      <c r="D787" s="201"/>
      <c r="E787" s="113"/>
      <c r="F787" s="113"/>
      <c r="G787" s="113"/>
      <c r="H787" s="113"/>
      <c r="I787" s="203"/>
      <c r="J787" s="203"/>
      <c r="K787" s="203"/>
      <c r="L787" s="203"/>
      <c r="M787" s="203"/>
      <c r="N787" s="204"/>
      <c r="O787" s="204"/>
      <c r="P787" s="201"/>
      <c r="Q787" s="201"/>
    </row>
    <row r="788" spans="1:17" x14ac:dyDescent="0.2">
      <c r="A788" s="113"/>
      <c r="B788" s="200"/>
      <c r="C788" s="200"/>
      <c r="D788" s="201"/>
      <c r="E788" s="113"/>
      <c r="F788" s="113"/>
      <c r="G788" s="113"/>
      <c r="H788" s="113"/>
      <c r="I788" s="203"/>
      <c r="J788" s="203"/>
      <c r="K788" s="203"/>
      <c r="L788" s="203"/>
      <c r="M788" s="203"/>
      <c r="N788" s="204"/>
      <c r="O788" s="204"/>
      <c r="P788" s="201"/>
      <c r="Q788" s="201"/>
    </row>
    <row r="789" spans="1:17" x14ac:dyDescent="0.2">
      <c r="A789" s="113"/>
      <c r="B789" s="200"/>
      <c r="C789" s="200"/>
      <c r="D789" s="201"/>
      <c r="E789" s="113"/>
      <c r="F789" s="113"/>
      <c r="G789" s="113"/>
      <c r="H789" s="113"/>
      <c r="I789" s="203"/>
      <c r="J789" s="203"/>
      <c r="K789" s="203"/>
      <c r="L789" s="203"/>
      <c r="M789" s="203"/>
      <c r="N789" s="204"/>
      <c r="O789" s="204"/>
      <c r="P789" s="201"/>
      <c r="Q789" s="201"/>
    </row>
    <row r="790" spans="1:17" x14ac:dyDescent="0.2">
      <c r="A790" s="113"/>
      <c r="B790" s="200"/>
      <c r="C790" s="200"/>
      <c r="D790" s="201"/>
      <c r="E790" s="113"/>
      <c r="F790" s="113"/>
      <c r="G790" s="113"/>
      <c r="H790" s="113"/>
      <c r="I790" s="203"/>
      <c r="J790" s="203"/>
      <c r="K790" s="203"/>
      <c r="L790" s="203"/>
      <c r="M790" s="203"/>
      <c r="N790" s="204"/>
      <c r="O790" s="204"/>
      <c r="P790" s="201"/>
      <c r="Q790" s="201"/>
    </row>
    <row r="791" spans="1:17" x14ac:dyDescent="0.2">
      <c r="A791" s="113"/>
      <c r="B791" s="200"/>
      <c r="C791" s="200"/>
      <c r="D791" s="201"/>
      <c r="E791" s="113"/>
      <c r="F791" s="113"/>
      <c r="G791" s="113"/>
      <c r="H791" s="113"/>
      <c r="I791" s="203"/>
      <c r="J791" s="203"/>
      <c r="K791" s="203"/>
      <c r="L791" s="203"/>
      <c r="M791" s="203"/>
      <c r="N791" s="204"/>
      <c r="O791" s="204"/>
      <c r="P791" s="201"/>
      <c r="Q791" s="201"/>
    </row>
    <row r="792" spans="1:17" x14ac:dyDescent="0.2">
      <c r="A792" s="113"/>
      <c r="B792" s="200"/>
      <c r="C792" s="200"/>
      <c r="D792" s="201"/>
      <c r="E792" s="113"/>
      <c r="F792" s="113"/>
      <c r="G792" s="113"/>
      <c r="H792" s="113"/>
      <c r="I792" s="203"/>
      <c r="J792" s="203"/>
      <c r="K792" s="203"/>
      <c r="L792" s="203"/>
      <c r="M792" s="203"/>
      <c r="N792" s="204"/>
      <c r="O792" s="204"/>
      <c r="P792" s="201"/>
      <c r="Q792" s="201"/>
    </row>
    <row r="793" spans="1:17" x14ac:dyDescent="0.2">
      <c r="A793" s="113"/>
      <c r="B793" s="200"/>
      <c r="C793" s="200"/>
      <c r="D793" s="201"/>
      <c r="E793" s="113"/>
      <c r="F793" s="113"/>
      <c r="G793" s="113"/>
      <c r="H793" s="113"/>
      <c r="I793" s="203"/>
      <c r="J793" s="203"/>
      <c r="K793" s="203"/>
      <c r="L793" s="203"/>
      <c r="M793" s="203"/>
      <c r="N793" s="204"/>
      <c r="O793" s="204"/>
      <c r="P793" s="201"/>
      <c r="Q793" s="201"/>
    </row>
    <row r="794" spans="1:17" x14ac:dyDescent="0.2">
      <c r="A794" s="113"/>
      <c r="B794" s="200"/>
      <c r="C794" s="200"/>
      <c r="D794" s="201"/>
      <c r="E794" s="113"/>
      <c r="F794" s="113"/>
      <c r="G794" s="113"/>
      <c r="H794" s="113"/>
      <c r="I794" s="203"/>
      <c r="J794" s="203"/>
      <c r="K794" s="203"/>
      <c r="L794" s="203"/>
      <c r="M794" s="203"/>
      <c r="N794" s="204"/>
      <c r="O794" s="204"/>
      <c r="P794" s="201"/>
      <c r="Q794" s="201"/>
    </row>
    <row r="795" spans="1:17" x14ac:dyDescent="0.2">
      <c r="A795" s="113"/>
      <c r="B795" s="200"/>
      <c r="C795" s="200"/>
      <c r="D795" s="201"/>
      <c r="E795" s="113"/>
      <c r="F795" s="113"/>
      <c r="G795" s="113"/>
      <c r="H795" s="113"/>
      <c r="I795" s="203"/>
      <c r="J795" s="203"/>
      <c r="K795" s="203"/>
      <c r="L795" s="203"/>
      <c r="M795" s="203"/>
      <c r="N795" s="204"/>
      <c r="O795" s="204"/>
      <c r="P795" s="201"/>
      <c r="Q795" s="201"/>
    </row>
    <row r="796" spans="1:17" x14ac:dyDescent="0.2">
      <c r="A796" s="113"/>
      <c r="B796" s="200"/>
      <c r="C796" s="200"/>
      <c r="D796" s="201"/>
      <c r="E796" s="113"/>
      <c r="F796" s="113"/>
      <c r="G796" s="113"/>
      <c r="H796" s="113"/>
      <c r="I796" s="203"/>
      <c r="J796" s="203"/>
      <c r="K796" s="203"/>
      <c r="L796" s="203"/>
      <c r="M796" s="203"/>
      <c r="N796" s="204"/>
      <c r="O796" s="204"/>
      <c r="P796" s="201"/>
      <c r="Q796" s="201"/>
    </row>
    <row r="797" spans="1:17" x14ac:dyDescent="0.2">
      <c r="A797" s="113"/>
      <c r="B797" s="200"/>
      <c r="C797" s="200"/>
      <c r="D797" s="201"/>
      <c r="E797" s="113"/>
      <c r="F797" s="113"/>
      <c r="G797" s="113"/>
      <c r="H797" s="113"/>
      <c r="I797" s="203"/>
      <c r="J797" s="203"/>
      <c r="K797" s="203"/>
      <c r="L797" s="203"/>
      <c r="M797" s="203"/>
      <c r="N797" s="204"/>
      <c r="O797" s="204"/>
      <c r="P797" s="201"/>
      <c r="Q797" s="201"/>
    </row>
    <row r="798" spans="1:17" x14ac:dyDescent="0.2">
      <c r="A798" s="113"/>
      <c r="B798" s="200"/>
      <c r="C798" s="200"/>
      <c r="D798" s="201"/>
      <c r="E798" s="113"/>
      <c r="F798" s="113"/>
      <c r="G798" s="113"/>
      <c r="H798" s="113"/>
      <c r="I798" s="203"/>
      <c r="J798" s="203"/>
      <c r="K798" s="203"/>
      <c r="L798" s="203"/>
      <c r="M798" s="203"/>
      <c r="N798" s="204"/>
      <c r="O798" s="204"/>
      <c r="P798" s="201"/>
      <c r="Q798" s="201"/>
    </row>
    <row r="799" spans="1:17" x14ac:dyDescent="0.2">
      <c r="A799" s="113"/>
      <c r="B799" s="200"/>
      <c r="C799" s="200"/>
      <c r="D799" s="201"/>
      <c r="E799" s="113"/>
      <c r="F799" s="113"/>
      <c r="G799" s="113"/>
      <c r="H799" s="113"/>
      <c r="I799" s="203"/>
      <c r="J799" s="203"/>
      <c r="K799" s="203"/>
      <c r="L799" s="203"/>
      <c r="M799" s="203"/>
      <c r="N799" s="204"/>
      <c r="O799" s="204"/>
      <c r="P799" s="201"/>
      <c r="Q799" s="201"/>
    </row>
    <row r="800" spans="1:17" x14ac:dyDescent="0.2">
      <c r="A800" s="113"/>
      <c r="B800" s="200"/>
      <c r="C800" s="200"/>
      <c r="D800" s="201"/>
      <c r="E800" s="113"/>
      <c r="F800" s="113"/>
      <c r="G800" s="113"/>
      <c r="H800" s="113"/>
      <c r="I800" s="203"/>
      <c r="J800" s="203"/>
      <c r="K800" s="203"/>
      <c r="L800" s="203"/>
      <c r="M800" s="203"/>
      <c r="N800" s="204"/>
      <c r="O800" s="204"/>
      <c r="P800" s="201"/>
      <c r="Q800" s="201"/>
    </row>
    <row r="801" spans="1:17" x14ac:dyDescent="0.2">
      <c r="A801" s="113"/>
      <c r="B801" s="200"/>
      <c r="C801" s="200"/>
      <c r="D801" s="201"/>
      <c r="E801" s="113"/>
      <c r="F801" s="113"/>
      <c r="G801" s="113"/>
      <c r="H801" s="113"/>
      <c r="I801" s="203"/>
      <c r="J801" s="203"/>
      <c r="K801" s="203"/>
      <c r="L801" s="203"/>
      <c r="M801" s="203"/>
      <c r="N801" s="204"/>
      <c r="O801" s="204"/>
      <c r="P801" s="201"/>
      <c r="Q801" s="201"/>
    </row>
    <row r="802" spans="1:17" x14ac:dyDescent="0.2">
      <c r="A802" s="113"/>
      <c r="B802" s="200"/>
      <c r="C802" s="200"/>
      <c r="D802" s="201"/>
      <c r="E802" s="113"/>
      <c r="F802" s="113"/>
      <c r="G802" s="113"/>
      <c r="H802" s="113"/>
      <c r="I802" s="203"/>
      <c r="J802" s="203"/>
      <c r="K802" s="203"/>
      <c r="L802" s="203"/>
      <c r="M802" s="203"/>
      <c r="N802" s="204"/>
      <c r="O802" s="204"/>
      <c r="P802" s="201"/>
      <c r="Q802" s="201"/>
    </row>
    <row r="803" spans="1:17" x14ac:dyDescent="0.2">
      <c r="A803" s="113"/>
      <c r="B803" s="200"/>
      <c r="C803" s="200"/>
      <c r="D803" s="201"/>
      <c r="E803" s="113"/>
      <c r="F803" s="113"/>
      <c r="G803" s="113"/>
      <c r="H803" s="113"/>
      <c r="I803" s="203"/>
      <c r="J803" s="203"/>
      <c r="K803" s="203"/>
      <c r="L803" s="203"/>
      <c r="M803" s="203"/>
      <c r="N803" s="204"/>
      <c r="O803" s="204"/>
      <c r="P803" s="201"/>
      <c r="Q803" s="201"/>
    </row>
    <row r="804" spans="1:17" x14ac:dyDescent="0.2">
      <c r="A804" s="113"/>
      <c r="B804" s="200"/>
      <c r="C804" s="200"/>
      <c r="D804" s="201"/>
      <c r="E804" s="113"/>
      <c r="F804" s="113"/>
      <c r="G804" s="113"/>
      <c r="H804" s="113"/>
      <c r="I804" s="203"/>
      <c r="J804" s="203"/>
      <c r="K804" s="203"/>
      <c r="L804" s="203"/>
      <c r="M804" s="203"/>
      <c r="N804" s="204"/>
      <c r="O804" s="204"/>
      <c r="P804" s="201"/>
      <c r="Q804" s="201"/>
    </row>
    <row r="805" spans="1:17" x14ac:dyDescent="0.2">
      <c r="A805" s="113"/>
      <c r="B805" s="200"/>
      <c r="C805" s="200"/>
      <c r="D805" s="201"/>
      <c r="E805" s="113"/>
      <c r="F805" s="113"/>
      <c r="G805" s="113"/>
      <c r="H805" s="113"/>
      <c r="I805" s="203"/>
      <c r="J805" s="203"/>
      <c r="K805" s="203"/>
      <c r="L805" s="203"/>
      <c r="M805" s="203"/>
      <c r="N805" s="204"/>
      <c r="O805" s="204"/>
      <c r="P805" s="201"/>
      <c r="Q805" s="201"/>
    </row>
    <row r="806" spans="1:17" x14ac:dyDescent="0.2">
      <c r="A806" s="113"/>
      <c r="B806" s="200"/>
      <c r="C806" s="200"/>
      <c r="D806" s="201"/>
      <c r="E806" s="113"/>
      <c r="F806" s="113"/>
      <c r="G806" s="113"/>
      <c r="H806" s="113"/>
      <c r="I806" s="203"/>
      <c r="J806" s="203"/>
      <c r="K806" s="203"/>
      <c r="L806" s="203"/>
      <c r="M806" s="203"/>
      <c r="N806" s="204"/>
      <c r="O806" s="204"/>
      <c r="P806" s="201"/>
      <c r="Q806" s="201"/>
    </row>
    <row r="807" spans="1:17" x14ac:dyDescent="0.2">
      <c r="A807" s="113"/>
      <c r="B807" s="200"/>
      <c r="C807" s="200"/>
      <c r="D807" s="201"/>
      <c r="E807" s="113"/>
      <c r="F807" s="113"/>
      <c r="G807" s="113"/>
      <c r="H807" s="113"/>
      <c r="I807" s="203"/>
      <c r="J807" s="203"/>
      <c r="K807" s="203"/>
      <c r="L807" s="203"/>
      <c r="M807" s="203"/>
      <c r="N807" s="204"/>
      <c r="O807" s="204"/>
      <c r="P807" s="201"/>
      <c r="Q807" s="201"/>
    </row>
    <row r="808" spans="1:17" x14ac:dyDescent="0.2">
      <c r="A808" s="113"/>
      <c r="B808" s="200"/>
      <c r="C808" s="200"/>
      <c r="D808" s="201"/>
      <c r="E808" s="113"/>
      <c r="F808" s="113"/>
      <c r="G808" s="113"/>
      <c r="H808" s="113"/>
      <c r="I808" s="203"/>
      <c r="J808" s="203"/>
      <c r="K808" s="203"/>
      <c r="L808" s="203"/>
      <c r="M808" s="203"/>
      <c r="N808" s="204"/>
      <c r="O808" s="204"/>
      <c r="P808" s="201"/>
      <c r="Q808" s="201"/>
    </row>
    <row r="809" spans="1:17" x14ac:dyDescent="0.2">
      <c r="A809" s="113"/>
      <c r="B809" s="200"/>
      <c r="C809" s="200"/>
      <c r="D809" s="201"/>
      <c r="E809" s="113"/>
      <c r="F809" s="113"/>
      <c r="G809" s="113"/>
      <c r="H809" s="113"/>
      <c r="I809" s="203"/>
      <c r="J809" s="203"/>
      <c r="K809" s="203"/>
      <c r="L809" s="203"/>
      <c r="M809" s="203"/>
      <c r="N809" s="204"/>
      <c r="O809" s="204"/>
      <c r="P809" s="201"/>
      <c r="Q809" s="201"/>
    </row>
    <row r="810" spans="1:17" x14ac:dyDescent="0.2">
      <c r="A810" s="113"/>
      <c r="B810" s="200"/>
      <c r="C810" s="200"/>
      <c r="D810" s="201"/>
      <c r="E810" s="113"/>
      <c r="F810" s="113"/>
      <c r="G810" s="113"/>
      <c r="H810" s="113"/>
      <c r="I810" s="203"/>
      <c r="J810" s="203"/>
      <c r="K810" s="203"/>
      <c r="L810" s="203"/>
      <c r="M810" s="203"/>
      <c r="N810" s="204"/>
      <c r="O810" s="204"/>
      <c r="P810" s="201"/>
      <c r="Q810" s="201"/>
    </row>
    <row r="811" spans="1:17" x14ac:dyDescent="0.2">
      <c r="A811" s="113"/>
      <c r="B811" s="200"/>
      <c r="C811" s="200"/>
      <c r="D811" s="201"/>
      <c r="E811" s="113"/>
      <c r="F811" s="113"/>
      <c r="G811" s="113"/>
      <c r="H811" s="113"/>
      <c r="I811" s="203"/>
      <c r="J811" s="203"/>
      <c r="K811" s="203"/>
      <c r="L811" s="203"/>
      <c r="M811" s="203"/>
      <c r="N811" s="204"/>
      <c r="O811" s="204"/>
      <c r="P811" s="201"/>
      <c r="Q811" s="201"/>
    </row>
    <row r="812" spans="1:17" x14ac:dyDescent="0.2">
      <c r="A812" s="113"/>
      <c r="B812" s="200"/>
      <c r="C812" s="200"/>
      <c r="D812" s="201"/>
      <c r="E812" s="113"/>
      <c r="F812" s="113"/>
      <c r="G812" s="113"/>
      <c r="H812" s="113"/>
      <c r="I812" s="203"/>
      <c r="J812" s="203"/>
      <c r="K812" s="203"/>
      <c r="L812" s="203"/>
      <c r="M812" s="203"/>
      <c r="N812" s="204"/>
      <c r="O812" s="204"/>
      <c r="P812" s="201"/>
      <c r="Q812" s="201"/>
    </row>
    <row r="813" spans="1:17" x14ac:dyDescent="0.2">
      <c r="A813" s="113"/>
      <c r="B813" s="200"/>
      <c r="C813" s="200"/>
      <c r="D813" s="201"/>
      <c r="E813" s="113"/>
      <c r="F813" s="113"/>
      <c r="G813" s="113"/>
      <c r="H813" s="113"/>
      <c r="I813" s="203"/>
      <c r="J813" s="203"/>
      <c r="K813" s="203"/>
      <c r="L813" s="203"/>
      <c r="M813" s="203"/>
      <c r="N813" s="204"/>
      <c r="O813" s="204"/>
      <c r="P813" s="201"/>
      <c r="Q813" s="201"/>
    </row>
    <row r="814" spans="1:17" x14ac:dyDescent="0.2">
      <c r="A814" s="113"/>
      <c r="B814" s="200"/>
      <c r="C814" s="200"/>
      <c r="D814" s="201"/>
      <c r="E814" s="113"/>
      <c r="F814" s="113"/>
      <c r="G814" s="113"/>
      <c r="H814" s="113"/>
      <c r="I814" s="203"/>
      <c r="J814" s="203"/>
      <c r="K814" s="203"/>
      <c r="L814" s="203"/>
      <c r="M814" s="203"/>
      <c r="N814" s="204"/>
      <c r="O814" s="204"/>
      <c r="P814" s="201"/>
      <c r="Q814" s="201"/>
    </row>
    <row r="815" spans="1:17" x14ac:dyDescent="0.2">
      <c r="A815" s="113"/>
      <c r="B815" s="200"/>
      <c r="C815" s="200"/>
      <c r="D815" s="201"/>
      <c r="E815" s="113"/>
      <c r="F815" s="113"/>
      <c r="G815" s="113"/>
      <c r="H815" s="113"/>
      <c r="I815" s="203"/>
      <c r="J815" s="203"/>
      <c r="K815" s="203"/>
      <c r="L815" s="203"/>
      <c r="M815" s="203"/>
      <c r="N815" s="204"/>
      <c r="O815" s="204"/>
      <c r="P815" s="201"/>
      <c r="Q815" s="201"/>
    </row>
    <row r="816" spans="1:17" x14ac:dyDescent="0.2">
      <c r="A816" s="113"/>
      <c r="B816" s="200"/>
      <c r="C816" s="200"/>
      <c r="D816" s="201"/>
      <c r="E816" s="113"/>
      <c r="F816" s="113"/>
      <c r="G816" s="113"/>
      <c r="H816" s="113"/>
      <c r="I816" s="203"/>
      <c r="J816" s="203"/>
      <c r="K816" s="203"/>
      <c r="L816" s="203"/>
      <c r="M816" s="203"/>
      <c r="N816" s="204"/>
      <c r="O816" s="204"/>
      <c r="P816" s="201"/>
      <c r="Q816" s="201"/>
    </row>
    <row r="817" spans="1:17" x14ac:dyDescent="0.2">
      <c r="A817" s="113"/>
      <c r="B817" s="200"/>
      <c r="C817" s="200"/>
      <c r="D817" s="201"/>
      <c r="E817" s="113"/>
      <c r="F817" s="113"/>
      <c r="G817" s="113"/>
      <c r="H817" s="113"/>
      <c r="I817" s="203"/>
      <c r="J817" s="203"/>
      <c r="K817" s="203"/>
      <c r="L817" s="203"/>
      <c r="M817" s="203"/>
      <c r="N817" s="204"/>
      <c r="O817" s="204"/>
      <c r="P817" s="201"/>
      <c r="Q817" s="201"/>
    </row>
    <row r="818" spans="1:17" x14ac:dyDescent="0.2">
      <c r="A818" s="113"/>
      <c r="B818" s="200"/>
      <c r="C818" s="200"/>
      <c r="D818" s="201"/>
      <c r="E818" s="113"/>
      <c r="F818" s="113"/>
      <c r="G818" s="113"/>
      <c r="H818" s="113"/>
      <c r="I818" s="203"/>
      <c r="J818" s="203"/>
      <c r="K818" s="203"/>
      <c r="L818" s="203"/>
      <c r="M818" s="203"/>
      <c r="N818" s="204"/>
      <c r="O818" s="204"/>
      <c r="P818" s="201"/>
      <c r="Q818" s="201"/>
    </row>
    <row r="819" spans="1:17" x14ac:dyDescent="0.2">
      <c r="A819" s="113"/>
      <c r="B819" s="200"/>
      <c r="C819" s="200"/>
      <c r="D819" s="201"/>
      <c r="E819" s="113"/>
      <c r="F819" s="113"/>
      <c r="G819" s="113"/>
      <c r="H819" s="113"/>
      <c r="I819" s="203"/>
      <c r="J819" s="203"/>
      <c r="K819" s="203"/>
      <c r="L819" s="203"/>
      <c r="M819" s="203"/>
      <c r="N819" s="204"/>
      <c r="O819" s="204"/>
      <c r="P819" s="201"/>
      <c r="Q819" s="201"/>
    </row>
    <row r="820" spans="1:17" x14ac:dyDescent="0.2">
      <c r="A820" s="113"/>
      <c r="B820" s="200"/>
      <c r="C820" s="200"/>
      <c r="D820" s="201"/>
      <c r="E820" s="113"/>
      <c r="F820" s="113"/>
      <c r="G820" s="113"/>
      <c r="H820" s="113"/>
      <c r="I820" s="203"/>
      <c r="J820" s="203"/>
      <c r="K820" s="203"/>
      <c r="L820" s="203"/>
      <c r="M820" s="203"/>
      <c r="N820" s="204"/>
      <c r="O820" s="204"/>
      <c r="P820" s="201"/>
      <c r="Q820" s="201"/>
    </row>
    <row r="821" spans="1:17" x14ac:dyDescent="0.2">
      <c r="A821" s="113"/>
      <c r="B821" s="200"/>
      <c r="C821" s="200"/>
      <c r="D821" s="201"/>
      <c r="E821" s="113"/>
      <c r="F821" s="113"/>
      <c r="G821" s="113"/>
      <c r="H821" s="113"/>
      <c r="I821" s="203"/>
      <c r="J821" s="203"/>
      <c r="K821" s="203"/>
      <c r="L821" s="203"/>
      <c r="M821" s="203"/>
      <c r="N821" s="204"/>
      <c r="O821" s="204"/>
      <c r="P821" s="201"/>
      <c r="Q821" s="201"/>
    </row>
    <row r="822" spans="1:17" x14ac:dyDescent="0.2">
      <c r="A822" s="113"/>
      <c r="B822" s="200"/>
      <c r="C822" s="200"/>
      <c r="D822" s="201"/>
      <c r="E822" s="113"/>
      <c r="F822" s="113"/>
      <c r="G822" s="113"/>
      <c r="H822" s="113"/>
      <c r="I822" s="203"/>
      <c r="J822" s="203"/>
      <c r="K822" s="203"/>
      <c r="L822" s="203"/>
      <c r="M822" s="203"/>
      <c r="N822" s="204"/>
      <c r="O822" s="204"/>
      <c r="P822" s="201"/>
      <c r="Q822" s="201"/>
    </row>
    <row r="823" spans="1:17" x14ac:dyDescent="0.2">
      <c r="A823" s="113"/>
      <c r="B823" s="200"/>
      <c r="C823" s="200"/>
      <c r="D823" s="201"/>
      <c r="E823" s="113"/>
      <c r="F823" s="113"/>
      <c r="G823" s="113"/>
      <c r="H823" s="113"/>
      <c r="I823" s="203"/>
      <c r="J823" s="203"/>
      <c r="K823" s="203"/>
      <c r="L823" s="203"/>
      <c r="M823" s="203"/>
      <c r="N823" s="204"/>
      <c r="O823" s="204"/>
      <c r="P823" s="201"/>
      <c r="Q823" s="201"/>
    </row>
    <row r="824" spans="1:17" x14ac:dyDescent="0.2">
      <c r="A824" s="113"/>
      <c r="B824" s="200"/>
      <c r="C824" s="200"/>
      <c r="D824" s="201"/>
      <c r="E824" s="113"/>
      <c r="F824" s="113"/>
      <c r="G824" s="113"/>
      <c r="H824" s="113"/>
      <c r="I824" s="203"/>
      <c r="J824" s="203"/>
      <c r="K824" s="203"/>
      <c r="L824" s="203"/>
      <c r="M824" s="203"/>
      <c r="N824" s="204"/>
      <c r="O824" s="204"/>
      <c r="P824" s="201"/>
      <c r="Q824" s="201"/>
    </row>
    <row r="825" spans="1:17" x14ac:dyDescent="0.2">
      <c r="A825" s="113"/>
      <c r="B825" s="200"/>
      <c r="C825" s="200"/>
      <c r="D825" s="201"/>
      <c r="E825" s="113"/>
      <c r="F825" s="113"/>
      <c r="G825" s="113"/>
      <c r="H825" s="113"/>
      <c r="I825" s="203"/>
      <c r="J825" s="203"/>
      <c r="K825" s="203"/>
      <c r="L825" s="203"/>
      <c r="M825" s="203"/>
      <c r="N825" s="204"/>
      <c r="O825" s="204"/>
      <c r="P825" s="201"/>
      <c r="Q825" s="201"/>
    </row>
    <row r="826" spans="1:17" x14ac:dyDescent="0.2">
      <c r="A826" s="113"/>
      <c r="B826" s="200"/>
      <c r="C826" s="200"/>
      <c r="D826" s="201"/>
      <c r="E826" s="113"/>
      <c r="F826" s="113"/>
      <c r="G826" s="113"/>
      <c r="H826" s="113"/>
      <c r="I826" s="203"/>
      <c r="J826" s="203"/>
      <c r="K826" s="203"/>
      <c r="L826" s="203"/>
      <c r="M826" s="203"/>
      <c r="N826" s="204"/>
      <c r="O826" s="204"/>
      <c r="P826" s="201"/>
      <c r="Q826" s="201"/>
    </row>
    <row r="827" spans="1:17" x14ac:dyDescent="0.2">
      <c r="A827" s="113"/>
      <c r="B827" s="200"/>
      <c r="C827" s="200"/>
      <c r="D827" s="201"/>
      <c r="E827" s="113"/>
      <c r="F827" s="113"/>
      <c r="G827" s="113"/>
      <c r="H827" s="113"/>
      <c r="I827" s="203"/>
      <c r="J827" s="203"/>
      <c r="K827" s="203"/>
      <c r="L827" s="203"/>
      <c r="M827" s="203"/>
      <c r="N827" s="204"/>
      <c r="O827" s="204"/>
      <c r="P827" s="201"/>
      <c r="Q827" s="201"/>
    </row>
    <row r="828" spans="1:17" x14ac:dyDescent="0.2">
      <c r="A828" s="113"/>
      <c r="B828" s="200"/>
      <c r="C828" s="200"/>
      <c r="D828" s="201"/>
      <c r="E828" s="113"/>
      <c r="F828" s="113"/>
      <c r="G828" s="113"/>
      <c r="H828" s="113"/>
      <c r="I828" s="203"/>
      <c r="J828" s="203"/>
      <c r="K828" s="203"/>
      <c r="L828" s="203"/>
      <c r="M828" s="203"/>
      <c r="N828" s="204"/>
      <c r="O828" s="204"/>
      <c r="P828" s="201"/>
      <c r="Q828" s="201"/>
    </row>
    <row r="829" spans="1:17" x14ac:dyDescent="0.2">
      <c r="A829" s="113"/>
      <c r="B829" s="200"/>
      <c r="C829" s="200"/>
      <c r="D829" s="201"/>
      <c r="E829" s="113"/>
      <c r="F829" s="113"/>
      <c r="G829" s="113"/>
      <c r="H829" s="113"/>
      <c r="I829" s="203"/>
      <c r="J829" s="203"/>
      <c r="K829" s="203"/>
      <c r="L829" s="203"/>
      <c r="M829" s="203"/>
      <c r="N829" s="204"/>
      <c r="O829" s="204"/>
      <c r="P829" s="201"/>
      <c r="Q829" s="201"/>
    </row>
    <row r="830" spans="1:17" x14ac:dyDescent="0.2">
      <c r="A830" s="113"/>
      <c r="B830" s="200"/>
      <c r="C830" s="200"/>
      <c r="D830" s="201"/>
      <c r="E830" s="113"/>
      <c r="F830" s="113"/>
      <c r="G830" s="113"/>
      <c r="H830" s="113"/>
      <c r="I830" s="203"/>
      <c r="J830" s="203"/>
      <c r="K830" s="203"/>
      <c r="L830" s="203"/>
      <c r="M830" s="203"/>
      <c r="N830" s="204"/>
      <c r="O830" s="204"/>
      <c r="P830" s="201"/>
      <c r="Q830" s="201"/>
    </row>
    <row r="831" spans="1:17" x14ac:dyDescent="0.2">
      <c r="A831" s="113"/>
      <c r="B831" s="200"/>
      <c r="C831" s="200"/>
      <c r="D831" s="201"/>
      <c r="E831" s="113"/>
      <c r="F831" s="113"/>
      <c r="G831" s="113"/>
      <c r="H831" s="113"/>
      <c r="I831" s="203"/>
      <c r="J831" s="203"/>
      <c r="K831" s="203"/>
      <c r="L831" s="203"/>
      <c r="M831" s="203"/>
      <c r="N831" s="204"/>
      <c r="O831" s="204"/>
      <c r="P831" s="201"/>
      <c r="Q831" s="201"/>
    </row>
    <row r="832" spans="1:17" x14ac:dyDescent="0.2">
      <c r="A832" s="113"/>
      <c r="B832" s="200"/>
      <c r="C832" s="200"/>
      <c r="D832" s="201"/>
      <c r="E832" s="113"/>
      <c r="F832" s="113"/>
      <c r="G832" s="113"/>
      <c r="H832" s="113"/>
      <c r="I832" s="203"/>
      <c r="J832" s="203"/>
      <c r="K832" s="203"/>
      <c r="L832" s="203"/>
      <c r="M832" s="203"/>
      <c r="N832" s="204"/>
      <c r="O832" s="204"/>
      <c r="P832" s="201"/>
      <c r="Q832" s="201"/>
    </row>
    <row r="833" spans="1:17" x14ac:dyDescent="0.2">
      <c r="A833" s="113"/>
      <c r="B833" s="200"/>
      <c r="C833" s="200"/>
      <c r="D833" s="201"/>
      <c r="E833" s="113"/>
      <c r="F833" s="113"/>
      <c r="G833" s="113"/>
      <c r="H833" s="113"/>
      <c r="I833" s="203"/>
      <c r="J833" s="203"/>
      <c r="K833" s="203"/>
      <c r="L833" s="203"/>
      <c r="M833" s="203"/>
      <c r="N833" s="204"/>
      <c r="O833" s="204"/>
      <c r="P833" s="201"/>
      <c r="Q833" s="201"/>
    </row>
    <row r="834" spans="1:17" x14ac:dyDescent="0.2">
      <c r="A834" s="113"/>
      <c r="B834" s="200"/>
      <c r="C834" s="200"/>
      <c r="D834" s="201"/>
      <c r="E834" s="113"/>
      <c r="F834" s="113"/>
      <c r="G834" s="113"/>
      <c r="H834" s="113"/>
      <c r="I834" s="203"/>
      <c r="J834" s="203"/>
      <c r="K834" s="203"/>
      <c r="L834" s="203"/>
      <c r="M834" s="203"/>
      <c r="N834" s="204"/>
      <c r="O834" s="204"/>
      <c r="P834" s="201"/>
      <c r="Q834" s="201"/>
    </row>
    <row r="835" spans="1:17" x14ac:dyDescent="0.2">
      <c r="A835" s="113"/>
      <c r="B835" s="200"/>
      <c r="C835" s="200"/>
      <c r="D835" s="201"/>
      <c r="E835" s="113"/>
      <c r="F835" s="113"/>
      <c r="G835" s="113"/>
      <c r="H835" s="113"/>
      <c r="I835" s="203"/>
      <c r="J835" s="203"/>
      <c r="K835" s="203"/>
      <c r="L835" s="203"/>
      <c r="M835" s="203"/>
      <c r="N835" s="204"/>
      <c r="O835" s="204"/>
      <c r="P835" s="201"/>
      <c r="Q835" s="201"/>
    </row>
    <row r="836" spans="1:17" x14ac:dyDescent="0.2">
      <c r="A836" s="113"/>
      <c r="B836" s="200"/>
      <c r="C836" s="200"/>
      <c r="D836" s="201"/>
      <c r="E836" s="113"/>
      <c r="F836" s="113"/>
      <c r="G836" s="113"/>
      <c r="H836" s="113"/>
      <c r="I836" s="203"/>
      <c r="J836" s="203"/>
      <c r="K836" s="203"/>
      <c r="L836" s="203"/>
      <c r="M836" s="203"/>
      <c r="N836" s="204"/>
      <c r="O836" s="204"/>
      <c r="P836" s="201"/>
      <c r="Q836" s="201"/>
    </row>
    <row r="837" spans="1:17" x14ac:dyDescent="0.2">
      <c r="A837" s="113"/>
      <c r="B837" s="200"/>
      <c r="C837" s="200"/>
      <c r="D837" s="201"/>
      <c r="E837" s="113"/>
      <c r="F837" s="113"/>
      <c r="G837" s="113"/>
      <c r="H837" s="113"/>
      <c r="I837" s="203"/>
      <c r="J837" s="203"/>
      <c r="K837" s="203"/>
      <c r="L837" s="203"/>
      <c r="M837" s="203"/>
      <c r="N837" s="204"/>
      <c r="O837" s="204"/>
      <c r="P837" s="201"/>
      <c r="Q837" s="201"/>
    </row>
    <row r="838" spans="1:17" x14ac:dyDescent="0.2">
      <c r="A838" s="113"/>
      <c r="B838" s="200"/>
      <c r="C838" s="200"/>
      <c r="D838" s="201"/>
      <c r="E838" s="113"/>
      <c r="F838" s="113"/>
      <c r="G838" s="113"/>
      <c r="H838" s="113"/>
      <c r="I838" s="203"/>
      <c r="J838" s="203"/>
      <c r="K838" s="203"/>
      <c r="L838" s="203"/>
      <c r="M838" s="203"/>
      <c r="N838" s="204"/>
      <c r="O838" s="204"/>
      <c r="P838" s="201"/>
      <c r="Q838" s="201"/>
    </row>
    <row r="839" spans="1:17" x14ac:dyDescent="0.2">
      <c r="A839" s="113"/>
      <c r="B839" s="200"/>
      <c r="C839" s="200"/>
      <c r="D839" s="201"/>
      <c r="E839" s="113"/>
      <c r="F839" s="113"/>
      <c r="G839" s="113"/>
      <c r="H839" s="113"/>
      <c r="I839" s="203"/>
      <c r="J839" s="203"/>
      <c r="K839" s="203"/>
      <c r="L839" s="203"/>
      <c r="M839" s="203"/>
      <c r="N839" s="204"/>
      <c r="O839" s="204"/>
      <c r="P839" s="201"/>
      <c r="Q839" s="201"/>
    </row>
    <row r="840" spans="1:17" x14ac:dyDescent="0.2">
      <c r="A840" s="113"/>
      <c r="B840" s="200"/>
      <c r="C840" s="200"/>
      <c r="D840" s="201"/>
      <c r="E840" s="113"/>
      <c r="F840" s="113"/>
      <c r="G840" s="113"/>
      <c r="H840" s="113"/>
      <c r="I840" s="203"/>
      <c r="J840" s="203"/>
      <c r="K840" s="203"/>
      <c r="L840" s="203"/>
      <c r="M840" s="203"/>
      <c r="N840" s="204"/>
      <c r="O840" s="204"/>
      <c r="P840" s="201"/>
      <c r="Q840" s="201"/>
    </row>
    <row r="841" spans="1:17" x14ac:dyDescent="0.2">
      <c r="A841" s="113"/>
      <c r="B841" s="200"/>
      <c r="C841" s="200"/>
      <c r="D841" s="201"/>
      <c r="E841" s="113"/>
      <c r="F841" s="113"/>
      <c r="G841" s="113"/>
      <c r="H841" s="113"/>
      <c r="I841" s="203"/>
      <c r="J841" s="203"/>
      <c r="K841" s="203"/>
      <c r="L841" s="203"/>
      <c r="M841" s="203"/>
      <c r="N841" s="204"/>
      <c r="O841" s="204"/>
      <c r="P841" s="201"/>
      <c r="Q841" s="201"/>
    </row>
    <row r="842" spans="1:17" x14ac:dyDescent="0.2">
      <c r="A842" s="113"/>
      <c r="B842" s="200"/>
      <c r="C842" s="200"/>
      <c r="D842" s="201"/>
      <c r="E842" s="113"/>
      <c r="F842" s="113"/>
      <c r="G842" s="113"/>
      <c r="H842" s="113"/>
      <c r="I842" s="203"/>
      <c r="J842" s="203"/>
      <c r="K842" s="203"/>
      <c r="L842" s="203"/>
      <c r="M842" s="203"/>
      <c r="N842" s="204"/>
      <c r="O842" s="204"/>
      <c r="P842" s="201"/>
      <c r="Q842" s="201"/>
    </row>
    <row r="843" spans="1:17" x14ac:dyDescent="0.2">
      <c r="A843" s="113"/>
      <c r="B843" s="200"/>
      <c r="C843" s="200"/>
      <c r="D843" s="201"/>
      <c r="E843" s="113"/>
      <c r="F843" s="113"/>
      <c r="G843" s="113"/>
      <c r="H843" s="113"/>
      <c r="I843" s="203"/>
      <c r="J843" s="203"/>
      <c r="K843" s="203"/>
      <c r="L843" s="203"/>
      <c r="M843" s="203"/>
      <c r="N843" s="204"/>
      <c r="O843" s="204"/>
      <c r="P843" s="201"/>
      <c r="Q843" s="201"/>
    </row>
    <row r="844" spans="1:17" x14ac:dyDescent="0.2">
      <c r="A844" s="113"/>
      <c r="B844" s="200"/>
      <c r="C844" s="200"/>
      <c r="D844" s="201"/>
      <c r="E844" s="113"/>
      <c r="F844" s="113"/>
      <c r="G844" s="113"/>
      <c r="H844" s="113"/>
      <c r="I844" s="203"/>
      <c r="J844" s="203"/>
      <c r="K844" s="203"/>
      <c r="L844" s="203"/>
      <c r="M844" s="203"/>
      <c r="N844" s="204"/>
      <c r="O844" s="204"/>
      <c r="P844" s="201"/>
      <c r="Q844" s="201"/>
    </row>
    <row r="845" spans="1:17" x14ac:dyDescent="0.2">
      <c r="A845" s="113"/>
      <c r="B845" s="200"/>
      <c r="C845" s="200"/>
      <c r="D845" s="201"/>
      <c r="E845" s="113"/>
      <c r="F845" s="113"/>
      <c r="G845" s="113"/>
      <c r="H845" s="113"/>
      <c r="I845" s="203"/>
      <c r="J845" s="203"/>
      <c r="K845" s="203"/>
      <c r="L845" s="203"/>
      <c r="M845" s="203"/>
      <c r="N845" s="204"/>
      <c r="O845" s="204"/>
      <c r="P845" s="201"/>
      <c r="Q845" s="201"/>
    </row>
    <row r="846" spans="1:17" x14ac:dyDescent="0.2">
      <c r="A846" s="113"/>
      <c r="B846" s="200"/>
      <c r="C846" s="200"/>
      <c r="D846" s="201"/>
      <c r="E846" s="113"/>
      <c r="F846" s="113"/>
      <c r="G846" s="113"/>
      <c r="H846" s="113"/>
      <c r="I846" s="203"/>
      <c r="J846" s="203"/>
      <c r="K846" s="203"/>
      <c r="L846" s="203"/>
      <c r="M846" s="203"/>
      <c r="N846" s="204"/>
      <c r="O846" s="204"/>
      <c r="P846" s="201"/>
      <c r="Q846" s="201"/>
    </row>
    <row r="847" spans="1:17" x14ac:dyDescent="0.2">
      <c r="A847" s="113"/>
      <c r="B847" s="200"/>
      <c r="C847" s="200"/>
      <c r="D847" s="201"/>
      <c r="E847" s="113"/>
      <c r="F847" s="113"/>
      <c r="G847" s="113"/>
      <c r="H847" s="113"/>
      <c r="I847" s="203"/>
      <c r="J847" s="203"/>
      <c r="K847" s="203"/>
      <c r="L847" s="203"/>
      <c r="M847" s="203"/>
      <c r="N847" s="204"/>
      <c r="O847" s="204"/>
      <c r="P847" s="201"/>
      <c r="Q847" s="201"/>
    </row>
    <row r="848" spans="1:17" x14ac:dyDescent="0.2">
      <c r="A848" s="113"/>
      <c r="B848" s="200"/>
      <c r="C848" s="200"/>
      <c r="D848" s="201"/>
      <c r="E848" s="113"/>
      <c r="F848" s="113"/>
      <c r="G848" s="113"/>
      <c r="H848" s="113"/>
      <c r="I848" s="203"/>
      <c r="J848" s="203"/>
      <c r="K848" s="203"/>
      <c r="L848" s="203"/>
      <c r="M848" s="203"/>
      <c r="N848" s="204"/>
      <c r="O848" s="204"/>
      <c r="P848" s="201"/>
      <c r="Q848" s="201"/>
    </row>
    <row r="849" spans="1:17" x14ac:dyDescent="0.2">
      <c r="A849" s="113"/>
      <c r="B849" s="200"/>
      <c r="C849" s="200"/>
      <c r="D849" s="201"/>
      <c r="E849" s="113"/>
      <c r="F849" s="113"/>
      <c r="G849" s="113"/>
      <c r="H849" s="113"/>
      <c r="I849" s="203"/>
      <c r="J849" s="203"/>
      <c r="K849" s="203"/>
      <c r="L849" s="203"/>
      <c r="M849" s="203"/>
      <c r="N849" s="204"/>
      <c r="O849" s="204"/>
      <c r="P849" s="201"/>
      <c r="Q849" s="201"/>
    </row>
    <row r="850" spans="1:17" x14ac:dyDescent="0.2">
      <c r="A850" s="113"/>
      <c r="B850" s="200"/>
      <c r="C850" s="200"/>
      <c r="D850" s="201"/>
      <c r="E850" s="113"/>
      <c r="F850" s="113"/>
      <c r="G850" s="113"/>
      <c r="H850" s="113"/>
      <c r="I850" s="203"/>
      <c r="J850" s="203"/>
      <c r="K850" s="203"/>
      <c r="L850" s="203"/>
      <c r="M850" s="203"/>
      <c r="N850" s="204"/>
      <c r="O850" s="204"/>
      <c r="P850" s="201"/>
      <c r="Q850" s="201"/>
    </row>
    <row r="851" spans="1:17" x14ac:dyDescent="0.2">
      <c r="A851" s="113"/>
      <c r="B851" s="200"/>
      <c r="C851" s="200"/>
      <c r="D851" s="201"/>
      <c r="E851" s="113"/>
      <c r="F851" s="113"/>
      <c r="G851" s="113"/>
      <c r="H851" s="113"/>
      <c r="I851" s="203"/>
      <c r="J851" s="203"/>
      <c r="K851" s="203"/>
      <c r="L851" s="203"/>
      <c r="M851" s="203"/>
      <c r="N851" s="204"/>
      <c r="O851" s="204"/>
      <c r="P851" s="201"/>
      <c r="Q851" s="201"/>
    </row>
    <row r="852" spans="1:17" x14ac:dyDescent="0.2">
      <c r="A852" s="113"/>
      <c r="B852" s="200"/>
      <c r="C852" s="200"/>
      <c r="D852" s="201"/>
      <c r="E852" s="113"/>
      <c r="F852" s="113"/>
      <c r="G852" s="113"/>
      <c r="H852" s="113"/>
      <c r="I852" s="203"/>
      <c r="J852" s="203"/>
      <c r="K852" s="203"/>
      <c r="L852" s="203"/>
      <c r="M852" s="203"/>
      <c r="N852" s="204"/>
      <c r="O852" s="204"/>
      <c r="P852" s="201"/>
      <c r="Q852" s="201"/>
    </row>
    <row r="853" spans="1:17" x14ac:dyDescent="0.2">
      <c r="A853" s="113"/>
      <c r="B853" s="200"/>
      <c r="C853" s="200"/>
      <c r="D853" s="201"/>
      <c r="E853" s="113"/>
      <c r="F853" s="113"/>
      <c r="G853" s="113"/>
      <c r="H853" s="113"/>
      <c r="I853" s="203"/>
      <c r="J853" s="203"/>
      <c r="K853" s="203"/>
      <c r="L853" s="203"/>
      <c r="M853" s="203"/>
      <c r="N853" s="204"/>
      <c r="O853" s="204"/>
      <c r="P853" s="201"/>
      <c r="Q853" s="201"/>
    </row>
    <row r="854" spans="1:17" x14ac:dyDescent="0.2">
      <c r="A854" s="113"/>
      <c r="B854" s="200"/>
      <c r="C854" s="200"/>
      <c r="D854" s="201"/>
      <c r="E854" s="113"/>
      <c r="F854" s="113"/>
      <c r="G854" s="113"/>
      <c r="H854" s="113"/>
      <c r="I854" s="203"/>
      <c r="J854" s="203"/>
      <c r="K854" s="203"/>
      <c r="L854" s="203"/>
      <c r="M854" s="203"/>
      <c r="N854" s="204"/>
      <c r="O854" s="204"/>
      <c r="P854" s="201"/>
      <c r="Q854" s="201"/>
    </row>
    <row r="855" spans="1:17" x14ac:dyDescent="0.2">
      <c r="A855" s="113"/>
      <c r="B855" s="200"/>
      <c r="C855" s="200"/>
      <c r="D855" s="201"/>
      <c r="E855" s="113"/>
      <c r="F855" s="113"/>
      <c r="G855" s="113"/>
      <c r="H855" s="113"/>
      <c r="I855" s="203"/>
      <c r="J855" s="203"/>
      <c r="K855" s="203"/>
      <c r="L855" s="203"/>
      <c r="M855" s="203"/>
      <c r="N855" s="204"/>
      <c r="O855" s="204"/>
      <c r="P855" s="201"/>
      <c r="Q855" s="201"/>
    </row>
    <row r="856" spans="1:17" x14ac:dyDescent="0.2">
      <c r="A856" s="113"/>
      <c r="B856" s="200"/>
      <c r="C856" s="200"/>
      <c r="D856" s="201"/>
      <c r="E856" s="113"/>
      <c r="F856" s="113"/>
      <c r="G856" s="113"/>
      <c r="H856" s="113"/>
      <c r="I856" s="203"/>
      <c r="J856" s="203"/>
      <c r="K856" s="203"/>
      <c r="L856" s="203"/>
      <c r="M856" s="203"/>
      <c r="N856" s="204"/>
      <c r="O856" s="204"/>
      <c r="P856" s="201"/>
      <c r="Q856" s="201"/>
    </row>
    <row r="857" spans="1:17" x14ac:dyDescent="0.2">
      <c r="A857" s="113"/>
      <c r="B857" s="200"/>
      <c r="C857" s="200"/>
      <c r="D857" s="201"/>
      <c r="E857" s="113"/>
      <c r="F857" s="113"/>
      <c r="G857" s="113"/>
      <c r="H857" s="113"/>
      <c r="I857" s="203"/>
      <c r="J857" s="203"/>
      <c r="K857" s="203"/>
      <c r="L857" s="203"/>
      <c r="M857" s="203"/>
      <c r="N857" s="204"/>
      <c r="O857" s="204"/>
      <c r="P857" s="201"/>
      <c r="Q857" s="201"/>
    </row>
    <row r="858" spans="1:17" x14ac:dyDescent="0.2">
      <c r="A858" s="113"/>
      <c r="B858" s="200"/>
      <c r="C858" s="200"/>
      <c r="D858" s="201"/>
      <c r="E858" s="113"/>
      <c r="F858" s="113"/>
      <c r="G858" s="113"/>
      <c r="H858" s="113"/>
      <c r="I858" s="203"/>
      <c r="J858" s="203"/>
      <c r="K858" s="203"/>
      <c r="L858" s="203"/>
      <c r="M858" s="203"/>
      <c r="N858" s="204"/>
      <c r="O858" s="204"/>
      <c r="P858" s="201"/>
      <c r="Q858" s="201"/>
    </row>
    <row r="859" spans="1:17" x14ac:dyDescent="0.2">
      <c r="A859" s="113"/>
      <c r="B859" s="200"/>
      <c r="C859" s="200"/>
      <c r="D859" s="201"/>
      <c r="E859" s="113"/>
      <c r="F859" s="113"/>
      <c r="G859" s="113"/>
      <c r="H859" s="113"/>
      <c r="I859" s="203"/>
      <c r="J859" s="203"/>
      <c r="K859" s="203"/>
      <c r="L859" s="203"/>
      <c r="M859" s="203"/>
      <c r="N859" s="204"/>
      <c r="O859" s="204"/>
      <c r="P859" s="201"/>
      <c r="Q859" s="201"/>
    </row>
    <row r="860" spans="1:17" x14ac:dyDescent="0.2">
      <c r="A860" s="113"/>
      <c r="B860" s="200"/>
      <c r="C860" s="200"/>
      <c r="D860" s="201"/>
      <c r="E860" s="113"/>
      <c r="F860" s="113"/>
      <c r="G860" s="113"/>
      <c r="H860" s="113"/>
      <c r="I860" s="203"/>
      <c r="J860" s="203"/>
      <c r="K860" s="203"/>
      <c r="L860" s="203"/>
      <c r="M860" s="203"/>
      <c r="N860" s="204"/>
      <c r="O860" s="204"/>
      <c r="P860" s="201"/>
      <c r="Q860" s="201"/>
    </row>
    <row r="861" spans="1:17" x14ac:dyDescent="0.2">
      <c r="A861" s="113"/>
      <c r="B861" s="200"/>
      <c r="C861" s="200"/>
      <c r="D861" s="201"/>
      <c r="E861" s="113"/>
      <c r="F861" s="113"/>
      <c r="G861" s="113"/>
      <c r="H861" s="113"/>
      <c r="I861" s="203"/>
      <c r="J861" s="203"/>
      <c r="K861" s="203"/>
      <c r="L861" s="203"/>
      <c r="M861" s="203"/>
      <c r="N861" s="204"/>
      <c r="O861" s="204"/>
      <c r="P861" s="201"/>
      <c r="Q861" s="201"/>
    </row>
    <row r="862" spans="1:17" x14ac:dyDescent="0.2">
      <c r="A862" s="113"/>
      <c r="B862" s="200"/>
      <c r="C862" s="200"/>
      <c r="D862" s="201"/>
      <c r="E862" s="113"/>
      <c r="F862" s="113"/>
      <c r="G862" s="113"/>
      <c r="H862" s="113"/>
      <c r="I862" s="203"/>
      <c r="J862" s="203"/>
      <c r="K862" s="203"/>
      <c r="L862" s="203"/>
      <c r="M862" s="203"/>
      <c r="N862" s="204"/>
      <c r="O862" s="204"/>
      <c r="P862" s="201"/>
      <c r="Q862" s="201"/>
    </row>
    <row r="863" spans="1:17" x14ac:dyDescent="0.2">
      <c r="A863" s="113"/>
      <c r="B863" s="200"/>
      <c r="C863" s="200"/>
      <c r="D863" s="201"/>
      <c r="E863" s="113"/>
      <c r="F863" s="113"/>
      <c r="G863" s="113"/>
      <c r="H863" s="113"/>
      <c r="I863" s="203"/>
      <c r="J863" s="203"/>
      <c r="K863" s="203"/>
      <c r="L863" s="203"/>
      <c r="M863" s="203"/>
      <c r="N863" s="204"/>
      <c r="O863" s="204"/>
      <c r="P863" s="201"/>
      <c r="Q863" s="201"/>
    </row>
    <row r="864" spans="1:17" x14ac:dyDescent="0.2">
      <c r="A864" s="113"/>
      <c r="B864" s="200"/>
      <c r="C864" s="200"/>
      <c r="D864" s="201"/>
      <c r="E864" s="113"/>
      <c r="F864" s="113"/>
      <c r="G864" s="113"/>
      <c r="H864" s="113"/>
      <c r="I864" s="203"/>
      <c r="J864" s="203"/>
      <c r="K864" s="203"/>
      <c r="L864" s="203"/>
      <c r="M864" s="203"/>
      <c r="N864" s="204"/>
      <c r="O864" s="204"/>
      <c r="P864" s="201"/>
      <c r="Q864" s="201"/>
    </row>
    <row r="865" spans="1:17" x14ac:dyDescent="0.2">
      <c r="A865" s="113"/>
      <c r="B865" s="200"/>
      <c r="C865" s="200"/>
      <c r="D865" s="201"/>
      <c r="E865" s="113"/>
      <c r="F865" s="113"/>
      <c r="G865" s="113"/>
      <c r="H865" s="113"/>
      <c r="I865" s="203"/>
      <c r="J865" s="203"/>
      <c r="K865" s="203"/>
      <c r="L865" s="203"/>
      <c r="M865" s="203"/>
      <c r="N865" s="204"/>
      <c r="O865" s="204"/>
      <c r="P865" s="201"/>
      <c r="Q865" s="201"/>
    </row>
    <row r="866" spans="1:17" x14ac:dyDescent="0.2">
      <c r="A866" s="113"/>
      <c r="B866" s="200"/>
      <c r="C866" s="200"/>
      <c r="D866" s="201"/>
      <c r="E866" s="113"/>
      <c r="F866" s="113"/>
      <c r="G866" s="113"/>
      <c r="H866" s="113"/>
      <c r="I866" s="203"/>
      <c r="J866" s="203"/>
      <c r="K866" s="203"/>
      <c r="L866" s="203"/>
      <c r="M866" s="203"/>
      <c r="N866" s="204"/>
      <c r="O866" s="204"/>
      <c r="P866" s="201"/>
      <c r="Q866" s="201"/>
    </row>
    <row r="867" spans="1:17" x14ac:dyDescent="0.2">
      <c r="A867" s="113"/>
      <c r="B867" s="200"/>
      <c r="C867" s="200"/>
      <c r="D867" s="201"/>
      <c r="E867" s="113"/>
      <c r="F867" s="113"/>
      <c r="G867" s="113"/>
      <c r="H867" s="113"/>
      <c r="I867" s="203"/>
      <c r="J867" s="203"/>
      <c r="K867" s="203"/>
      <c r="L867" s="203"/>
      <c r="M867" s="203"/>
      <c r="N867" s="204"/>
      <c r="O867" s="204"/>
      <c r="P867" s="201"/>
      <c r="Q867" s="201"/>
    </row>
    <row r="868" spans="1:17" x14ac:dyDescent="0.2">
      <c r="A868" s="113"/>
      <c r="B868" s="200"/>
      <c r="C868" s="200"/>
      <c r="D868" s="201"/>
      <c r="E868" s="113"/>
      <c r="F868" s="113"/>
      <c r="G868" s="113"/>
      <c r="H868" s="113"/>
      <c r="I868" s="203"/>
      <c r="J868" s="203"/>
      <c r="K868" s="203"/>
      <c r="L868" s="203"/>
      <c r="M868" s="203"/>
      <c r="N868" s="204"/>
      <c r="O868" s="204"/>
      <c r="P868" s="201"/>
      <c r="Q868" s="201"/>
    </row>
    <row r="869" spans="1:17" x14ac:dyDescent="0.2">
      <c r="A869" s="113"/>
      <c r="B869" s="200"/>
      <c r="C869" s="200"/>
      <c r="D869" s="201"/>
      <c r="E869" s="113"/>
      <c r="F869" s="113"/>
      <c r="G869" s="113"/>
      <c r="H869" s="113"/>
      <c r="I869" s="203"/>
      <c r="J869" s="203"/>
      <c r="K869" s="203"/>
      <c r="L869" s="203"/>
      <c r="M869" s="203"/>
      <c r="N869" s="204"/>
      <c r="O869" s="204"/>
      <c r="P869" s="201"/>
      <c r="Q869" s="201"/>
    </row>
    <row r="870" spans="1:17" x14ac:dyDescent="0.2">
      <c r="A870" s="113"/>
      <c r="B870" s="200"/>
      <c r="C870" s="200"/>
      <c r="D870" s="201"/>
      <c r="E870" s="113"/>
      <c r="F870" s="113"/>
      <c r="G870" s="113"/>
      <c r="H870" s="113"/>
      <c r="I870" s="203"/>
      <c r="J870" s="203"/>
      <c r="K870" s="203"/>
      <c r="L870" s="203"/>
      <c r="M870" s="203"/>
      <c r="N870" s="204"/>
      <c r="O870" s="204"/>
      <c r="P870" s="201"/>
      <c r="Q870" s="201"/>
    </row>
    <row r="871" spans="1:17" x14ac:dyDescent="0.2">
      <c r="A871" s="113"/>
      <c r="B871" s="200"/>
      <c r="C871" s="200"/>
      <c r="D871" s="201"/>
      <c r="E871" s="113"/>
      <c r="F871" s="113"/>
      <c r="G871" s="113"/>
      <c r="H871" s="113"/>
      <c r="I871" s="203"/>
      <c r="J871" s="203"/>
      <c r="K871" s="203"/>
      <c r="L871" s="203"/>
      <c r="M871" s="203"/>
      <c r="N871" s="204"/>
      <c r="O871" s="204"/>
      <c r="P871" s="201"/>
      <c r="Q871" s="201"/>
    </row>
    <row r="872" spans="1:17" x14ac:dyDescent="0.2">
      <c r="A872" s="113"/>
      <c r="B872" s="200"/>
      <c r="C872" s="200"/>
      <c r="D872" s="201"/>
      <c r="E872" s="113"/>
      <c r="F872" s="113"/>
      <c r="G872" s="113"/>
      <c r="H872" s="113"/>
      <c r="I872" s="203"/>
      <c r="J872" s="203"/>
      <c r="K872" s="203"/>
      <c r="L872" s="203"/>
      <c r="M872" s="203"/>
      <c r="N872" s="204"/>
      <c r="O872" s="204"/>
      <c r="P872" s="201"/>
      <c r="Q872" s="201"/>
    </row>
    <row r="873" spans="1:17" x14ac:dyDescent="0.2">
      <c r="A873" s="113"/>
      <c r="B873" s="200"/>
      <c r="C873" s="200"/>
      <c r="D873" s="201"/>
      <c r="E873" s="113"/>
      <c r="F873" s="113"/>
      <c r="G873" s="113"/>
      <c r="H873" s="113"/>
      <c r="I873" s="203"/>
      <c r="J873" s="203"/>
      <c r="K873" s="203"/>
      <c r="L873" s="203"/>
      <c r="M873" s="203"/>
      <c r="N873" s="204"/>
      <c r="O873" s="204"/>
      <c r="P873" s="201"/>
      <c r="Q873" s="201"/>
    </row>
    <row r="874" spans="1:17" x14ac:dyDescent="0.2">
      <c r="A874" s="113"/>
      <c r="B874" s="200"/>
      <c r="C874" s="200"/>
      <c r="D874" s="201"/>
      <c r="E874" s="113"/>
      <c r="F874" s="113"/>
      <c r="G874" s="113"/>
      <c r="H874" s="113"/>
      <c r="I874" s="203"/>
      <c r="J874" s="203"/>
      <c r="K874" s="203"/>
      <c r="L874" s="203"/>
      <c r="M874" s="203"/>
      <c r="N874" s="204"/>
      <c r="O874" s="204"/>
      <c r="P874" s="201"/>
      <c r="Q874" s="201"/>
    </row>
    <row r="875" spans="1:17" x14ac:dyDescent="0.2">
      <c r="A875" s="113"/>
      <c r="B875" s="200"/>
      <c r="C875" s="200"/>
      <c r="D875" s="201"/>
      <c r="E875" s="113"/>
      <c r="F875" s="113"/>
      <c r="G875" s="113"/>
      <c r="H875" s="113"/>
      <c r="I875" s="203"/>
      <c r="J875" s="203"/>
      <c r="K875" s="203"/>
      <c r="L875" s="203"/>
      <c r="M875" s="203"/>
      <c r="N875" s="204"/>
      <c r="O875" s="204"/>
      <c r="P875" s="201"/>
      <c r="Q875" s="201"/>
    </row>
    <row r="876" spans="1:17" x14ac:dyDescent="0.2">
      <c r="A876" s="113"/>
      <c r="B876" s="200"/>
      <c r="C876" s="200"/>
      <c r="D876" s="201"/>
      <c r="E876" s="113"/>
      <c r="F876" s="113"/>
      <c r="G876" s="113"/>
      <c r="H876" s="113"/>
      <c r="I876" s="203"/>
      <c r="J876" s="203"/>
      <c r="K876" s="203"/>
      <c r="L876" s="203"/>
      <c r="M876" s="203"/>
      <c r="N876" s="204"/>
      <c r="O876" s="204"/>
      <c r="P876" s="201"/>
      <c r="Q876" s="201"/>
    </row>
    <row r="877" spans="1:17" x14ac:dyDescent="0.2">
      <c r="A877" s="113"/>
      <c r="B877" s="200"/>
      <c r="C877" s="200"/>
      <c r="D877" s="201"/>
      <c r="E877" s="113"/>
      <c r="F877" s="113"/>
      <c r="G877" s="113"/>
      <c r="H877" s="113"/>
      <c r="I877" s="203"/>
      <c r="J877" s="203"/>
      <c r="K877" s="203"/>
      <c r="L877" s="203"/>
      <c r="M877" s="203"/>
      <c r="N877" s="204"/>
      <c r="O877" s="204"/>
      <c r="P877" s="201"/>
      <c r="Q877" s="201"/>
    </row>
    <row r="878" spans="1:17" x14ac:dyDescent="0.2">
      <c r="A878" s="113"/>
      <c r="B878" s="200"/>
      <c r="C878" s="200"/>
      <c r="D878" s="201"/>
      <c r="E878" s="113"/>
      <c r="F878" s="113"/>
      <c r="G878" s="113"/>
      <c r="H878" s="113"/>
      <c r="I878" s="203"/>
      <c r="J878" s="203"/>
      <c r="K878" s="203"/>
      <c r="L878" s="203"/>
      <c r="M878" s="203"/>
      <c r="N878" s="204"/>
      <c r="O878" s="204"/>
      <c r="P878" s="201"/>
      <c r="Q878" s="201"/>
    </row>
    <row r="879" spans="1:17" x14ac:dyDescent="0.2">
      <c r="A879" s="113"/>
      <c r="B879" s="200"/>
      <c r="C879" s="200"/>
      <c r="D879" s="201"/>
      <c r="E879" s="113"/>
      <c r="F879" s="113"/>
      <c r="G879" s="113"/>
      <c r="H879" s="113"/>
      <c r="I879" s="203"/>
      <c r="J879" s="203"/>
      <c r="K879" s="203"/>
      <c r="L879" s="203"/>
      <c r="M879" s="203"/>
      <c r="N879" s="204"/>
      <c r="O879" s="204"/>
      <c r="P879" s="201"/>
      <c r="Q879" s="201"/>
    </row>
    <row r="880" spans="1:17" x14ac:dyDescent="0.2">
      <c r="A880" s="113"/>
      <c r="B880" s="200"/>
      <c r="C880" s="200"/>
      <c r="D880" s="201"/>
      <c r="E880" s="113"/>
      <c r="F880" s="113"/>
      <c r="G880" s="113"/>
      <c r="H880" s="113"/>
      <c r="I880" s="203"/>
      <c r="J880" s="203"/>
      <c r="K880" s="203"/>
      <c r="L880" s="203"/>
      <c r="M880" s="203"/>
      <c r="N880" s="204"/>
      <c r="O880" s="204"/>
      <c r="P880" s="201"/>
      <c r="Q880" s="201"/>
    </row>
    <row r="881" spans="1:17" x14ac:dyDescent="0.2">
      <c r="A881" s="113"/>
      <c r="B881" s="200"/>
      <c r="C881" s="200"/>
      <c r="D881" s="201"/>
      <c r="E881" s="113"/>
      <c r="F881" s="113"/>
      <c r="G881" s="113"/>
      <c r="H881" s="113"/>
      <c r="I881" s="203"/>
      <c r="J881" s="203"/>
      <c r="K881" s="203"/>
      <c r="L881" s="203"/>
      <c r="M881" s="203"/>
      <c r="N881" s="204"/>
      <c r="O881" s="204"/>
      <c r="P881" s="201"/>
      <c r="Q881" s="201"/>
    </row>
    <row r="882" spans="1:17" x14ac:dyDescent="0.2">
      <c r="A882" s="113"/>
      <c r="B882" s="200"/>
      <c r="C882" s="200"/>
      <c r="D882" s="201"/>
      <c r="E882" s="113"/>
      <c r="F882" s="113"/>
      <c r="G882" s="113"/>
      <c r="H882" s="113"/>
      <c r="I882" s="203"/>
      <c r="J882" s="203"/>
      <c r="K882" s="203"/>
      <c r="L882" s="203"/>
      <c r="M882" s="203"/>
      <c r="N882" s="204"/>
      <c r="O882" s="204"/>
      <c r="P882" s="201"/>
      <c r="Q882" s="201"/>
    </row>
    <row r="883" spans="1:17" x14ac:dyDescent="0.2">
      <c r="A883" s="113"/>
      <c r="B883" s="200"/>
      <c r="C883" s="200"/>
      <c r="D883" s="201"/>
      <c r="E883" s="113"/>
      <c r="F883" s="113"/>
      <c r="G883" s="113"/>
      <c r="H883" s="113"/>
      <c r="I883" s="203"/>
      <c r="J883" s="203"/>
      <c r="K883" s="203"/>
      <c r="L883" s="203"/>
      <c r="M883" s="203"/>
      <c r="N883" s="204"/>
      <c r="O883" s="204"/>
      <c r="P883" s="201"/>
      <c r="Q883" s="201"/>
    </row>
    <row r="884" spans="1:17" x14ac:dyDescent="0.2">
      <c r="A884" s="113"/>
      <c r="B884" s="200"/>
      <c r="C884" s="200"/>
      <c r="D884" s="201"/>
      <c r="E884" s="113"/>
      <c r="F884" s="113"/>
      <c r="G884" s="113"/>
      <c r="H884" s="113"/>
      <c r="I884" s="203"/>
      <c r="J884" s="203"/>
      <c r="K884" s="203"/>
      <c r="L884" s="203"/>
      <c r="M884" s="203"/>
      <c r="N884" s="204"/>
      <c r="O884" s="204"/>
      <c r="P884" s="201"/>
      <c r="Q884" s="201"/>
    </row>
    <row r="885" spans="1:17" x14ac:dyDescent="0.2">
      <c r="A885" s="113"/>
      <c r="B885" s="200"/>
      <c r="C885" s="200"/>
      <c r="D885" s="201"/>
      <c r="E885" s="113"/>
      <c r="F885" s="113"/>
      <c r="G885" s="113"/>
      <c r="H885" s="113"/>
      <c r="I885" s="203"/>
      <c r="J885" s="203"/>
      <c r="K885" s="203"/>
      <c r="L885" s="203"/>
      <c r="M885" s="203"/>
      <c r="N885" s="204"/>
      <c r="O885" s="204"/>
      <c r="P885" s="201"/>
      <c r="Q885" s="201"/>
    </row>
    <row r="886" spans="1:17" x14ac:dyDescent="0.2">
      <c r="A886" s="113"/>
      <c r="B886" s="200"/>
      <c r="C886" s="200"/>
      <c r="D886" s="201"/>
      <c r="E886" s="113"/>
      <c r="F886" s="113"/>
      <c r="G886" s="113"/>
      <c r="H886" s="113"/>
      <c r="I886" s="203"/>
      <c r="J886" s="203"/>
      <c r="K886" s="203"/>
      <c r="L886" s="203"/>
      <c r="M886" s="203"/>
      <c r="N886" s="204"/>
      <c r="O886" s="204"/>
      <c r="P886" s="201"/>
      <c r="Q886" s="201"/>
    </row>
    <row r="887" spans="1:17" x14ac:dyDescent="0.2">
      <c r="A887" s="113"/>
      <c r="B887" s="200"/>
      <c r="C887" s="200"/>
      <c r="D887" s="201"/>
      <c r="E887" s="113"/>
      <c r="F887" s="113"/>
      <c r="G887" s="113"/>
      <c r="H887" s="113"/>
      <c r="I887" s="203"/>
      <c r="J887" s="203"/>
      <c r="K887" s="203"/>
      <c r="L887" s="203"/>
      <c r="M887" s="203"/>
      <c r="N887" s="204"/>
      <c r="O887" s="204"/>
      <c r="P887" s="201"/>
      <c r="Q887" s="201"/>
    </row>
    <row r="888" spans="1:17" x14ac:dyDescent="0.2">
      <c r="A888" s="113"/>
      <c r="B888" s="200"/>
      <c r="C888" s="200"/>
      <c r="D888" s="201"/>
      <c r="E888" s="113"/>
      <c r="F888" s="113"/>
      <c r="G888" s="113"/>
      <c r="H888" s="113"/>
      <c r="I888" s="203"/>
      <c r="J888" s="203"/>
      <c r="K888" s="203"/>
      <c r="L888" s="203"/>
      <c r="M888" s="203"/>
      <c r="N888" s="204"/>
      <c r="O888" s="204"/>
      <c r="P888" s="201"/>
      <c r="Q888" s="201"/>
    </row>
    <row r="889" spans="1:17" x14ac:dyDescent="0.2">
      <c r="A889" s="113"/>
      <c r="B889" s="200"/>
      <c r="C889" s="200"/>
      <c r="D889" s="201"/>
      <c r="E889" s="113"/>
      <c r="F889" s="113"/>
      <c r="G889" s="113"/>
      <c r="H889" s="113"/>
      <c r="I889" s="203"/>
      <c r="J889" s="203"/>
      <c r="K889" s="203"/>
      <c r="L889" s="203"/>
      <c r="M889" s="203"/>
      <c r="N889" s="204"/>
      <c r="O889" s="204"/>
      <c r="P889" s="201"/>
      <c r="Q889" s="201"/>
    </row>
    <row r="890" spans="1:17" x14ac:dyDescent="0.2">
      <c r="A890" s="113"/>
      <c r="B890" s="200"/>
      <c r="C890" s="200"/>
      <c r="D890" s="201"/>
      <c r="E890" s="113"/>
      <c r="F890" s="113"/>
      <c r="G890" s="113"/>
      <c r="H890" s="113"/>
      <c r="I890" s="203"/>
      <c r="J890" s="203"/>
      <c r="K890" s="203"/>
      <c r="L890" s="203"/>
      <c r="M890" s="203"/>
      <c r="N890" s="204"/>
      <c r="O890" s="204"/>
      <c r="P890" s="201"/>
      <c r="Q890" s="201"/>
    </row>
    <row r="891" spans="1:17" x14ac:dyDescent="0.2">
      <c r="A891" s="113"/>
      <c r="B891" s="200"/>
      <c r="C891" s="200"/>
      <c r="D891" s="201"/>
      <c r="E891" s="113"/>
      <c r="F891" s="113"/>
      <c r="G891" s="113"/>
      <c r="H891" s="113"/>
      <c r="I891" s="203"/>
      <c r="J891" s="203"/>
      <c r="K891" s="203"/>
      <c r="L891" s="203"/>
      <c r="M891" s="203"/>
      <c r="N891" s="204"/>
      <c r="O891" s="204"/>
      <c r="P891" s="201"/>
      <c r="Q891" s="201"/>
    </row>
    <row r="892" spans="1:17" x14ac:dyDescent="0.2">
      <c r="A892" s="113"/>
      <c r="B892" s="200"/>
      <c r="C892" s="200"/>
      <c r="D892" s="201"/>
      <c r="E892" s="113"/>
      <c r="F892" s="113"/>
      <c r="G892" s="113"/>
      <c r="H892" s="113"/>
      <c r="I892" s="203"/>
      <c r="J892" s="203"/>
      <c r="K892" s="203"/>
      <c r="L892" s="203"/>
      <c r="M892" s="203"/>
      <c r="N892" s="204"/>
      <c r="O892" s="204"/>
      <c r="P892" s="201"/>
      <c r="Q892" s="201"/>
    </row>
    <row r="893" spans="1:17" x14ac:dyDescent="0.2">
      <c r="A893" s="113"/>
      <c r="B893" s="200"/>
      <c r="C893" s="200"/>
      <c r="D893" s="201"/>
      <c r="E893" s="113"/>
      <c r="F893" s="113"/>
      <c r="G893" s="113"/>
      <c r="H893" s="113"/>
      <c r="I893" s="203"/>
      <c r="J893" s="203"/>
      <c r="K893" s="203"/>
      <c r="L893" s="203"/>
      <c r="M893" s="203"/>
      <c r="N893" s="204"/>
      <c r="O893" s="204"/>
      <c r="P893" s="201"/>
      <c r="Q893" s="201"/>
    </row>
    <row r="894" spans="1:17" x14ac:dyDescent="0.2">
      <c r="A894" s="113"/>
      <c r="B894" s="200"/>
      <c r="C894" s="200"/>
      <c r="D894" s="201"/>
      <c r="E894" s="113"/>
      <c r="F894" s="113"/>
      <c r="G894" s="113"/>
      <c r="H894" s="113"/>
      <c r="I894" s="203"/>
      <c r="J894" s="203"/>
      <c r="K894" s="203"/>
      <c r="L894" s="203"/>
      <c r="M894" s="203"/>
      <c r="N894" s="204"/>
      <c r="O894" s="204"/>
      <c r="P894" s="201"/>
      <c r="Q894" s="201"/>
    </row>
    <row r="895" spans="1:17" x14ac:dyDescent="0.2">
      <c r="A895" s="113"/>
      <c r="B895" s="200"/>
      <c r="C895" s="200"/>
      <c r="D895" s="201"/>
      <c r="E895" s="113"/>
      <c r="F895" s="113"/>
      <c r="G895" s="113"/>
      <c r="H895" s="113"/>
      <c r="I895" s="203"/>
      <c r="J895" s="203"/>
      <c r="K895" s="203"/>
      <c r="L895" s="203"/>
      <c r="M895" s="203"/>
      <c r="N895" s="204"/>
      <c r="O895" s="204"/>
      <c r="P895" s="201"/>
      <c r="Q895" s="201"/>
    </row>
    <row r="896" spans="1:17" x14ac:dyDescent="0.2">
      <c r="A896" s="113"/>
      <c r="B896" s="200"/>
      <c r="C896" s="200"/>
      <c r="D896" s="201"/>
      <c r="E896" s="113"/>
      <c r="F896" s="113"/>
      <c r="G896" s="113"/>
      <c r="H896" s="113"/>
      <c r="I896" s="203"/>
      <c r="J896" s="203"/>
      <c r="K896" s="203"/>
      <c r="L896" s="203"/>
      <c r="M896" s="203"/>
      <c r="N896" s="204"/>
      <c r="O896" s="204"/>
      <c r="P896" s="201"/>
      <c r="Q896" s="201"/>
    </row>
    <row r="897" spans="1:17" x14ac:dyDescent="0.2">
      <c r="A897" s="113"/>
      <c r="B897" s="200"/>
      <c r="C897" s="200"/>
      <c r="D897" s="201"/>
      <c r="E897" s="113"/>
      <c r="F897" s="113"/>
      <c r="G897" s="113"/>
      <c r="H897" s="113"/>
      <c r="I897" s="203"/>
      <c r="J897" s="203"/>
      <c r="K897" s="203"/>
      <c r="L897" s="203"/>
      <c r="M897" s="203"/>
      <c r="N897" s="204"/>
      <c r="O897" s="204"/>
      <c r="P897" s="201"/>
      <c r="Q897" s="201"/>
    </row>
    <row r="898" spans="1:17" x14ac:dyDescent="0.2">
      <c r="A898" s="113"/>
      <c r="B898" s="200"/>
      <c r="C898" s="200"/>
      <c r="D898" s="201"/>
      <c r="E898" s="113"/>
      <c r="F898" s="113"/>
      <c r="G898" s="113"/>
      <c r="H898" s="113"/>
      <c r="I898" s="203"/>
      <c r="J898" s="203"/>
      <c r="K898" s="203"/>
      <c r="L898" s="203"/>
      <c r="M898" s="203"/>
      <c r="N898" s="204"/>
      <c r="O898" s="204"/>
      <c r="P898" s="201"/>
      <c r="Q898" s="201"/>
    </row>
    <row r="899" spans="1:17" x14ac:dyDescent="0.2">
      <c r="A899" s="113"/>
      <c r="B899" s="200"/>
      <c r="C899" s="200"/>
      <c r="D899" s="201"/>
      <c r="E899" s="113"/>
      <c r="F899" s="113"/>
      <c r="G899" s="113"/>
      <c r="H899" s="113"/>
      <c r="I899" s="203"/>
      <c r="J899" s="203"/>
      <c r="K899" s="203"/>
      <c r="L899" s="203"/>
      <c r="M899" s="203"/>
      <c r="N899" s="204"/>
      <c r="O899" s="204"/>
      <c r="P899" s="201"/>
      <c r="Q899" s="201"/>
    </row>
    <row r="900" spans="1:17" x14ac:dyDescent="0.2">
      <c r="A900" s="113"/>
      <c r="B900" s="200"/>
      <c r="C900" s="200"/>
      <c r="D900" s="201"/>
      <c r="E900" s="113"/>
      <c r="F900" s="113"/>
      <c r="G900" s="113"/>
      <c r="H900" s="113"/>
      <c r="I900" s="203"/>
      <c r="J900" s="203"/>
      <c r="K900" s="203"/>
      <c r="L900" s="203"/>
      <c r="M900" s="203"/>
      <c r="N900" s="204"/>
      <c r="O900" s="204"/>
      <c r="P900" s="201"/>
      <c r="Q900" s="201"/>
    </row>
    <row r="901" spans="1:17" x14ac:dyDescent="0.2">
      <c r="A901" s="113"/>
      <c r="B901" s="200"/>
      <c r="C901" s="200"/>
      <c r="D901" s="201"/>
      <c r="E901" s="113"/>
      <c r="F901" s="113"/>
      <c r="G901" s="113"/>
      <c r="H901" s="113"/>
      <c r="I901" s="203"/>
      <c r="J901" s="203"/>
      <c r="K901" s="203"/>
      <c r="L901" s="203"/>
      <c r="M901" s="203"/>
      <c r="N901" s="204"/>
      <c r="O901" s="204"/>
      <c r="P901" s="201"/>
      <c r="Q901" s="201"/>
    </row>
    <row r="902" spans="1:17" x14ac:dyDescent="0.2">
      <c r="A902" s="113"/>
      <c r="B902" s="200"/>
      <c r="C902" s="200"/>
      <c r="D902" s="201"/>
      <c r="E902" s="113"/>
      <c r="F902" s="113"/>
      <c r="G902" s="113"/>
      <c r="H902" s="113"/>
      <c r="I902" s="203"/>
      <c r="J902" s="203"/>
      <c r="K902" s="203"/>
      <c r="L902" s="203"/>
      <c r="M902" s="203"/>
      <c r="N902" s="204"/>
      <c r="O902" s="204"/>
      <c r="P902" s="201"/>
      <c r="Q902" s="201"/>
    </row>
    <row r="903" spans="1:17" x14ac:dyDescent="0.2">
      <c r="A903" s="113"/>
      <c r="B903" s="200"/>
      <c r="C903" s="200"/>
      <c r="D903" s="201"/>
      <c r="E903" s="113"/>
      <c r="F903" s="113"/>
      <c r="G903" s="113"/>
      <c r="H903" s="113"/>
      <c r="I903" s="203"/>
      <c r="J903" s="203"/>
      <c r="K903" s="203"/>
      <c r="L903" s="203"/>
      <c r="M903" s="203"/>
      <c r="N903" s="204"/>
      <c r="O903" s="204"/>
      <c r="P903" s="201"/>
      <c r="Q903" s="201"/>
    </row>
    <row r="904" spans="1:17" x14ac:dyDescent="0.2">
      <c r="A904" s="113"/>
      <c r="B904" s="200"/>
      <c r="C904" s="200"/>
      <c r="D904" s="201"/>
      <c r="E904" s="113"/>
      <c r="F904" s="113"/>
      <c r="G904" s="113"/>
      <c r="H904" s="113"/>
      <c r="I904" s="203"/>
      <c r="J904" s="203"/>
      <c r="K904" s="203"/>
      <c r="L904" s="203"/>
      <c r="M904" s="203"/>
      <c r="N904" s="204"/>
      <c r="O904" s="204"/>
      <c r="P904" s="201"/>
      <c r="Q904" s="201"/>
    </row>
    <row r="905" spans="1:17" x14ac:dyDescent="0.2">
      <c r="A905" s="113"/>
      <c r="B905" s="200"/>
      <c r="C905" s="200"/>
      <c r="D905" s="201"/>
      <c r="E905" s="113"/>
      <c r="F905" s="113"/>
      <c r="G905" s="113"/>
      <c r="H905" s="113"/>
      <c r="I905" s="203"/>
      <c r="J905" s="203"/>
      <c r="K905" s="203"/>
      <c r="L905" s="203"/>
      <c r="M905" s="203"/>
      <c r="N905" s="204"/>
      <c r="O905" s="204"/>
      <c r="P905" s="201"/>
      <c r="Q905" s="201"/>
    </row>
    <row r="906" spans="1:17" x14ac:dyDescent="0.2">
      <c r="A906" s="113"/>
      <c r="B906" s="200"/>
      <c r="C906" s="200"/>
      <c r="D906" s="201"/>
      <c r="E906" s="113"/>
      <c r="F906" s="113"/>
      <c r="G906" s="113"/>
      <c r="H906" s="113"/>
      <c r="I906" s="203"/>
      <c r="J906" s="203"/>
      <c r="K906" s="203"/>
      <c r="L906" s="203"/>
      <c r="M906" s="203"/>
      <c r="N906" s="204"/>
      <c r="O906" s="204"/>
      <c r="P906" s="201"/>
      <c r="Q906" s="201"/>
    </row>
    <row r="907" spans="1:17" x14ac:dyDescent="0.2">
      <c r="A907" s="113"/>
      <c r="B907" s="200"/>
      <c r="C907" s="200"/>
      <c r="D907" s="201"/>
      <c r="E907" s="113"/>
      <c r="F907" s="113"/>
      <c r="G907" s="113"/>
      <c r="H907" s="113"/>
      <c r="I907" s="203"/>
      <c r="J907" s="203"/>
      <c r="K907" s="203"/>
      <c r="L907" s="203"/>
      <c r="M907" s="203"/>
      <c r="N907" s="204"/>
      <c r="O907" s="204"/>
      <c r="P907" s="201"/>
      <c r="Q907" s="201"/>
    </row>
    <row r="908" spans="1:17" x14ac:dyDescent="0.2">
      <c r="A908" s="113"/>
      <c r="B908" s="200"/>
      <c r="C908" s="200"/>
      <c r="D908" s="201"/>
      <c r="E908" s="113"/>
      <c r="F908" s="113"/>
      <c r="G908" s="113"/>
      <c r="H908" s="113"/>
      <c r="I908" s="203"/>
      <c r="J908" s="203"/>
      <c r="K908" s="203"/>
      <c r="L908" s="203"/>
      <c r="M908" s="203"/>
      <c r="N908" s="204"/>
      <c r="O908" s="204"/>
      <c r="P908" s="201"/>
      <c r="Q908" s="201"/>
    </row>
    <row r="909" spans="1:17" x14ac:dyDescent="0.2">
      <c r="A909" s="113"/>
      <c r="B909" s="200"/>
      <c r="C909" s="200"/>
      <c r="D909" s="201"/>
      <c r="E909" s="113"/>
      <c r="F909" s="113"/>
      <c r="G909" s="113"/>
      <c r="H909" s="113"/>
      <c r="I909" s="203"/>
      <c r="J909" s="203"/>
      <c r="K909" s="203"/>
      <c r="L909" s="203"/>
      <c r="M909" s="203"/>
      <c r="N909" s="204"/>
      <c r="O909" s="204"/>
      <c r="P909" s="201"/>
      <c r="Q909" s="201"/>
    </row>
    <row r="910" spans="1:17" x14ac:dyDescent="0.2">
      <c r="A910" s="113"/>
      <c r="B910" s="200"/>
      <c r="C910" s="200"/>
      <c r="D910" s="201"/>
      <c r="E910" s="113"/>
      <c r="F910" s="113"/>
      <c r="G910" s="113"/>
      <c r="H910" s="113"/>
      <c r="I910" s="203"/>
      <c r="J910" s="203"/>
      <c r="K910" s="203"/>
      <c r="L910" s="203"/>
      <c r="M910" s="203"/>
      <c r="N910" s="204"/>
      <c r="O910" s="204"/>
      <c r="P910" s="201"/>
      <c r="Q910" s="201"/>
    </row>
    <row r="911" spans="1:17" x14ac:dyDescent="0.2">
      <c r="A911" s="113"/>
      <c r="B911" s="200"/>
      <c r="C911" s="200"/>
      <c r="D911" s="201"/>
      <c r="E911" s="113"/>
      <c r="F911" s="113"/>
      <c r="G911" s="113"/>
      <c r="H911" s="113"/>
      <c r="I911" s="203"/>
      <c r="J911" s="203"/>
      <c r="K911" s="203"/>
      <c r="L911" s="203"/>
      <c r="M911" s="203"/>
      <c r="N911" s="204"/>
      <c r="O911" s="204"/>
      <c r="P911" s="201"/>
      <c r="Q911" s="201"/>
    </row>
    <row r="912" spans="1:17" x14ac:dyDescent="0.2">
      <c r="A912" s="113"/>
      <c r="B912" s="200"/>
      <c r="C912" s="200"/>
      <c r="D912" s="201"/>
      <c r="E912" s="113"/>
      <c r="F912" s="113"/>
      <c r="G912" s="113"/>
      <c r="H912" s="113"/>
      <c r="I912" s="203"/>
      <c r="J912" s="203"/>
      <c r="K912" s="203"/>
      <c r="L912" s="203"/>
      <c r="M912" s="203"/>
      <c r="N912" s="204"/>
      <c r="O912" s="204"/>
      <c r="P912" s="201"/>
      <c r="Q912" s="201"/>
    </row>
    <row r="913" spans="1:17" x14ac:dyDescent="0.2">
      <c r="A913" s="113"/>
      <c r="B913" s="200"/>
      <c r="C913" s="200"/>
      <c r="D913" s="201"/>
      <c r="E913" s="113"/>
      <c r="F913" s="113"/>
      <c r="G913" s="113"/>
      <c r="H913" s="113"/>
      <c r="I913" s="203"/>
      <c r="J913" s="203"/>
      <c r="K913" s="203"/>
      <c r="L913" s="203"/>
      <c r="M913" s="203"/>
      <c r="N913" s="204"/>
      <c r="O913" s="204"/>
      <c r="P913" s="201"/>
      <c r="Q913" s="201"/>
    </row>
    <row r="914" spans="1:17" x14ac:dyDescent="0.2">
      <c r="A914" s="113"/>
      <c r="B914" s="200"/>
      <c r="C914" s="200"/>
      <c r="D914" s="201"/>
      <c r="E914" s="113"/>
      <c r="F914" s="113"/>
      <c r="G914" s="113"/>
      <c r="H914" s="113"/>
      <c r="I914" s="203"/>
      <c r="J914" s="203"/>
      <c r="K914" s="203"/>
      <c r="L914" s="203"/>
      <c r="M914" s="203"/>
      <c r="N914" s="204"/>
      <c r="O914" s="204"/>
      <c r="P914" s="201"/>
      <c r="Q914" s="201"/>
    </row>
    <row r="915" spans="1:17" x14ac:dyDescent="0.2">
      <c r="A915" s="113"/>
      <c r="B915" s="200"/>
      <c r="C915" s="200"/>
      <c r="D915" s="201"/>
      <c r="E915" s="113"/>
      <c r="F915" s="113"/>
      <c r="G915" s="113"/>
      <c r="H915" s="113"/>
      <c r="I915" s="203"/>
      <c r="J915" s="203"/>
      <c r="K915" s="203"/>
      <c r="L915" s="203"/>
      <c r="M915" s="203"/>
      <c r="N915" s="204"/>
      <c r="O915" s="204"/>
      <c r="P915" s="201"/>
      <c r="Q915" s="201"/>
    </row>
    <row r="916" spans="1:17" x14ac:dyDescent="0.2">
      <c r="A916" s="113"/>
      <c r="B916" s="200"/>
      <c r="C916" s="200"/>
      <c r="D916" s="201"/>
      <c r="E916" s="113"/>
      <c r="F916" s="113"/>
      <c r="G916" s="113"/>
      <c r="H916" s="113"/>
      <c r="I916" s="203"/>
      <c r="J916" s="203"/>
      <c r="K916" s="203"/>
      <c r="L916" s="203"/>
      <c r="M916" s="203"/>
      <c r="N916" s="204"/>
      <c r="O916" s="204"/>
      <c r="P916" s="201"/>
      <c r="Q916" s="201"/>
    </row>
    <row r="917" spans="1:17" x14ac:dyDescent="0.2">
      <c r="A917" s="113"/>
      <c r="B917" s="200"/>
      <c r="C917" s="200"/>
      <c r="D917" s="201"/>
      <c r="E917" s="113"/>
      <c r="F917" s="113"/>
      <c r="G917" s="113"/>
      <c r="H917" s="113"/>
      <c r="I917" s="203"/>
      <c r="J917" s="203"/>
      <c r="K917" s="203"/>
      <c r="L917" s="203"/>
      <c r="M917" s="203"/>
      <c r="N917" s="204"/>
      <c r="O917" s="204"/>
      <c r="P917" s="201"/>
      <c r="Q917" s="201"/>
    </row>
    <row r="918" spans="1:17" x14ac:dyDescent="0.2">
      <c r="A918" s="113"/>
      <c r="B918" s="200"/>
      <c r="C918" s="200"/>
      <c r="D918" s="201"/>
      <c r="E918" s="113"/>
      <c r="F918" s="113"/>
      <c r="G918" s="113"/>
      <c r="H918" s="113"/>
      <c r="I918" s="203"/>
      <c r="J918" s="203"/>
      <c r="K918" s="203"/>
      <c r="L918" s="203"/>
      <c r="M918" s="203"/>
      <c r="N918" s="204"/>
      <c r="O918" s="204"/>
      <c r="P918" s="201"/>
      <c r="Q918" s="201"/>
    </row>
    <row r="919" spans="1:17" x14ac:dyDescent="0.2">
      <c r="A919" s="113"/>
      <c r="B919" s="200"/>
      <c r="C919" s="200"/>
      <c r="D919" s="201"/>
      <c r="E919" s="113"/>
      <c r="F919" s="113"/>
      <c r="G919" s="113"/>
      <c r="H919" s="113"/>
      <c r="I919" s="203"/>
      <c r="J919" s="203"/>
      <c r="K919" s="203"/>
      <c r="L919" s="203"/>
      <c r="M919" s="203"/>
      <c r="N919" s="204"/>
      <c r="O919" s="204"/>
      <c r="P919" s="201"/>
      <c r="Q919" s="201"/>
    </row>
    <row r="920" spans="1:17" x14ac:dyDescent="0.2">
      <c r="A920" s="113"/>
      <c r="B920" s="200"/>
      <c r="C920" s="200"/>
      <c r="D920" s="201"/>
      <c r="E920" s="113"/>
      <c r="F920" s="113"/>
      <c r="G920" s="113"/>
      <c r="H920" s="113"/>
      <c r="I920" s="203"/>
      <c r="J920" s="203"/>
      <c r="K920" s="203"/>
      <c r="L920" s="203"/>
      <c r="M920" s="203"/>
      <c r="N920" s="204"/>
      <c r="O920" s="204"/>
      <c r="P920" s="201"/>
      <c r="Q920" s="201"/>
    </row>
    <row r="921" spans="1:17" x14ac:dyDescent="0.2">
      <c r="A921" s="113"/>
      <c r="B921" s="200"/>
      <c r="C921" s="200"/>
      <c r="D921" s="201"/>
      <c r="E921" s="113"/>
      <c r="F921" s="113"/>
      <c r="G921" s="113"/>
      <c r="H921" s="113"/>
      <c r="I921" s="203"/>
      <c r="J921" s="203"/>
      <c r="K921" s="203"/>
      <c r="L921" s="203"/>
      <c r="M921" s="203"/>
      <c r="N921" s="204"/>
      <c r="O921" s="204"/>
      <c r="P921" s="201"/>
      <c r="Q921" s="201"/>
    </row>
    <row r="922" spans="1:17" x14ac:dyDescent="0.2">
      <c r="A922" s="113"/>
      <c r="B922" s="200"/>
      <c r="C922" s="200"/>
      <c r="D922" s="201"/>
      <c r="E922" s="113"/>
      <c r="F922" s="113"/>
      <c r="G922" s="113"/>
      <c r="H922" s="113"/>
      <c r="I922" s="203"/>
      <c r="J922" s="203"/>
      <c r="K922" s="203"/>
      <c r="L922" s="203"/>
      <c r="M922" s="203"/>
      <c r="N922" s="204"/>
      <c r="O922" s="204"/>
      <c r="P922" s="201"/>
      <c r="Q922" s="201"/>
    </row>
    <row r="923" spans="1:17" x14ac:dyDescent="0.2">
      <c r="A923" s="113"/>
      <c r="B923" s="200"/>
      <c r="C923" s="200"/>
      <c r="D923" s="201"/>
      <c r="E923" s="113"/>
      <c r="F923" s="113"/>
      <c r="G923" s="113"/>
      <c r="H923" s="113"/>
      <c r="I923" s="203"/>
      <c r="J923" s="203"/>
      <c r="K923" s="203"/>
      <c r="L923" s="203"/>
      <c r="M923" s="203"/>
      <c r="N923" s="204"/>
      <c r="O923" s="204"/>
      <c r="P923" s="201"/>
      <c r="Q923" s="201"/>
    </row>
    <row r="924" spans="1:17" x14ac:dyDescent="0.2">
      <c r="A924" s="113"/>
      <c r="B924" s="200"/>
      <c r="C924" s="200"/>
      <c r="D924" s="201"/>
      <c r="E924" s="113"/>
      <c r="F924" s="113"/>
      <c r="G924" s="113"/>
      <c r="H924" s="113"/>
      <c r="I924" s="203"/>
      <c r="J924" s="203"/>
      <c r="K924" s="203"/>
      <c r="L924" s="203"/>
      <c r="M924" s="203"/>
      <c r="N924" s="204"/>
      <c r="O924" s="204"/>
      <c r="P924" s="201"/>
      <c r="Q924" s="201"/>
    </row>
    <row r="925" spans="1:17" x14ac:dyDescent="0.2">
      <c r="A925" s="113"/>
      <c r="B925" s="200"/>
      <c r="C925" s="200"/>
      <c r="D925" s="201"/>
      <c r="E925" s="113"/>
      <c r="F925" s="113"/>
      <c r="G925" s="113"/>
      <c r="H925" s="113"/>
      <c r="I925" s="203"/>
      <c r="J925" s="203"/>
      <c r="K925" s="203"/>
      <c r="L925" s="203"/>
      <c r="M925" s="203"/>
      <c r="N925" s="204"/>
      <c r="O925" s="204"/>
      <c r="P925" s="201"/>
      <c r="Q925" s="201"/>
    </row>
    <row r="926" spans="1:17" x14ac:dyDescent="0.2">
      <c r="A926" s="113"/>
      <c r="B926" s="200"/>
      <c r="C926" s="200"/>
      <c r="D926" s="201"/>
      <c r="E926" s="113"/>
      <c r="F926" s="113"/>
      <c r="G926" s="113"/>
      <c r="H926" s="113"/>
      <c r="I926" s="203"/>
      <c r="J926" s="203"/>
      <c r="K926" s="203"/>
      <c r="L926" s="203"/>
      <c r="M926" s="203"/>
      <c r="N926" s="204"/>
      <c r="O926" s="204"/>
      <c r="P926" s="201"/>
      <c r="Q926" s="201"/>
    </row>
    <row r="927" spans="1:17" x14ac:dyDescent="0.2">
      <c r="A927" s="113"/>
      <c r="B927" s="200"/>
      <c r="C927" s="200"/>
      <c r="D927" s="201"/>
      <c r="E927" s="113"/>
      <c r="F927" s="113"/>
      <c r="G927" s="113"/>
      <c r="H927" s="113"/>
      <c r="I927" s="203"/>
      <c r="J927" s="203"/>
      <c r="K927" s="203"/>
      <c r="L927" s="203"/>
      <c r="M927" s="203"/>
      <c r="N927" s="204"/>
      <c r="O927" s="204"/>
      <c r="P927" s="201"/>
      <c r="Q927" s="201"/>
    </row>
    <row r="928" spans="1:17" x14ac:dyDescent="0.2">
      <c r="A928" s="113"/>
      <c r="B928" s="200"/>
      <c r="C928" s="200"/>
      <c r="D928" s="201"/>
      <c r="E928" s="113"/>
      <c r="F928" s="113"/>
      <c r="G928" s="113"/>
      <c r="H928" s="113"/>
      <c r="I928" s="203"/>
      <c r="J928" s="203"/>
      <c r="K928" s="203"/>
      <c r="L928" s="203"/>
      <c r="M928" s="203"/>
      <c r="N928" s="204"/>
      <c r="O928" s="204"/>
      <c r="P928" s="201"/>
      <c r="Q928" s="201"/>
    </row>
    <row r="929" spans="1:17" x14ac:dyDescent="0.2">
      <c r="A929" s="113"/>
      <c r="B929" s="200"/>
      <c r="C929" s="200"/>
      <c r="D929" s="201"/>
      <c r="E929" s="113"/>
      <c r="F929" s="113"/>
      <c r="G929" s="113"/>
      <c r="H929" s="113"/>
      <c r="I929" s="203"/>
      <c r="J929" s="203"/>
      <c r="K929" s="203"/>
      <c r="L929" s="203"/>
      <c r="M929" s="203"/>
      <c r="N929" s="204"/>
      <c r="O929" s="204"/>
      <c r="P929" s="201"/>
      <c r="Q929" s="201"/>
    </row>
    <row r="930" spans="1:17" x14ac:dyDescent="0.2">
      <c r="A930" s="113"/>
      <c r="B930" s="200"/>
      <c r="C930" s="200"/>
      <c r="D930" s="201"/>
      <c r="E930" s="113"/>
      <c r="F930" s="113"/>
      <c r="G930" s="113"/>
      <c r="H930" s="113"/>
      <c r="I930" s="203"/>
      <c r="J930" s="203"/>
      <c r="K930" s="203"/>
      <c r="L930" s="203"/>
      <c r="M930" s="203"/>
      <c r="N930" s="204"/>
      <c r="O930" s="204"/>
      <c r="P930" s="201"/>
      <c r="Q930" s="201"/>
    </row>
    <row r="931" spans="1:17" x14ac:dyDescent="0.2">
      <c r="A931" s="113"/>
      <c r="B931" s="200"/>
      <c r="C931" s="200"/>
      <c r="D931" s="201"/>
      <c r="E931" s="113"/>
      <c r="F931" s="113"/>
      <c r="G931" s="113"/>
      <c r="H931" s="113"/>
      <c r="I931" s="203"/>
      <c r="J931" s="203"/>
      <c r="K931" s="203"/>
      <c r="L931" s="203"/>
      <c r="M931" s="203"/>
      <c r="N931" s="204"/>
      <c r="O931" s="204"/>
      <c r="P931" s="201"/>
      <c r="Q931" s="201"/>
    </row>
    <row r="932" spans="1:17" x14ac:dyDescent="0.2">
      <c r="A932" s="113"/>
      <c r="B932" s="200"/>
      <c r="C932" s="200"/>
      <c r="D932" s="201"/>
      <c r="E932" s="113"/>
      <c r="F932" s="113"/>
      <c r="G932" s="113"/>
      <c r="H932" s="113"/>
      <c r="I932" s="203"/>
      <c r="J932" s="203"/>
      <c r="K932" s="203"/>
      <c r="L932" s="203"/>
      <c r="M932" s="203"/>
      <c r="N932" s="204"/>
      <c r="O932" s="204"/>
      <c r="P932" s="201"/>
      <c r="Q932" s="201"/>
    </row>
    <row r="933" spans="1:17" x14ac:dyDescent="0.2">
      <c r="A933" s="113"/>
      <c r="B933" s="200"/>
      <c r="C933" s="200"/>
      <c r="D933" s="201"/>
      <c r="E933" s="113"/>
      <c r="F933" s="113"/>
      <c r="G933" s="113"/>
      <c r="H933" s="113"/>
      <c r="I933" s="203"/>
      <c r="J933" s="203"/>
      <c r="K933" s="203"/>
      <c r="L933" s="203"/>
      <c r="M933" s="203"/>
      <c r="N933" s="204"/>
      <c r="O933" s="204"/>
      <c r="P933" s="201"/>
      <c r="Q933" s="201"/>
    </row>
    <row r="934" spans="1:17" x14ac:dyDescent="0.2">
      <c r="A934" s="113"/>
      <c r="B934" s="200"/>
      <c r="C934" s="200"/>
      <c r="D934" s="201"/>
      <c r="E934" s="113"/>
      <c r="F934" s="113"/>
      <c r="G934" s="113"/>
      <c r="H934" s="113"/>
      <c r="I934" s="203"/>
      <c r="J934" s="203"/>
      <c r="K934" s="203"/>
      <c r="L934" s="203"/>
      <c r="M934" s="203"/>
      <c r="N934" s="204"/>
      <c r="O934" s="204"/>
      <c r="P934" s="201"/>
      <c r="Q934" s="201"/>
    </row>
    <row r="935" spans="1:17" x14ac:dyDescent="0.2">
      <c r="A935" s="113"/>
      <c r="B935" s="200"/>
      <c r="C935" s="200"/>
      <c r="D935" s="201"/>
      <c r="E935" s="113"/>
      <c r="F935" s="113"/>
      <c r="G935" s="113"/>
      <c r="H935" s="113"/>
      <c r="I935" s="203"/>
      <c r="J935" s="203"/>
      <c r="K935" s="203"/>
      <c r="L935" s="203"/>
      <c r="M935" s="203"/>
      <c r="N935" s="204"/>
      <c r="O935" s="204"/>
      <c r="P935" s="201"/>
      <c r="Q935" s="201"/>
    </row>
    <row r="936" spans="1:17" x14ac:dyDescent="0.2">
      <c r="A936" s="113"/>
      <c r="B936" s="200"/>
      <c r="C936" s="200"/>
      <c r="D936" s="201"/>
      <c r="E936" s="113"/>
      <c r="F936" s="113"/>
      <c r="G936" s="113"/>
      <c r="H936" s="113"/>
      <c r="I936" s="203"/>
      <c r="J936" s="203"/>
      <c r="K936" s="203"/>
      <c r="L936" s="203"/>
      <c r="M936" s="203"/>
      <c r="N936" s="204"/>
      <c r="O936" s="204"/>
      <c r="P936" s="201"/>
      <c r="Q936" s="201"/>
    </row>
    <row r="937" spans="1:17" x14ac:dyDescent="0.2">
      <c r="A937" s="113"/>
      <c r="B937" s="200"/>
      <c r="C937" s="200"/>
      <c r="D937" s="201"/>
      <c r="E937" s="113"/>
      <c r="F937" s="113"/>
      <c r="G937" s="113"/>
      <c r="H937" s="113"/>
      <c r="I937" s="203"/>
      <c r="J937" s="203"/>
      <c r="K937" s="203"/>
      <c r="L937" s="203"/>
      <c r="M937" s="203"/>
      <c r="N937" s="204"/>
      <c r="O937" s="204"/>
      <c r="P937" s="201"/>
      <c r="Q937" s="201"/>
    </row>
    <row r="938" spans="1:17" x14ac:dyDescent="0.2">
      <c r="A938" s="113"/>
      <c r="B938" s="200"/>
      <c r="C938" s="200"/>
      <c r="D938" s="201"/>
      <c r="E938" s="113"/>
      <c r="F938" s="113"/>
      <c r="G938" s="113"/>
      <c r="H938" s="113"/>
      <c r="I938" s="203"/>
      <c r="J938" s="203"/>
      <c r="K938" s="203"/>
      <c r="L938" s="203"/>
      <c r="M938" s="203"/>
      <c r="N938" s="204"/>
      <c r="O938" s="204"/>
      <c r="P938" s="201"/>
      <c r="Q938" s="201"/>
    </row>
    <row r="939" spans="1:17" x14ac:dyDescent="0.2">
      <c r="A939" s="113"/>
      <c r="B939" s="200"/>
      <c r="C939" s="200"/>
      <c r="D939" s="201"/>
      <c r="E939" s="113"/>
      <c r="F939" s="113"/>
      <c r="G939" s="113"/>
      <c r="H939" s="113"/>
      <c r="I939" s="203"/>
      <c r="J939" s="203"/>
      <c r="K939" s="203"/>
      <c r="L939" s="203"/>
      <c r="M939" s="203"/>
      <c r="N939" s="204"/>
      <c r="O939" s="204"/>
      <c r="P939" s="201"/>
      <c r="Q939" s="201"/>
    </row>
    <row r="940" spans="1:17" x14ac:dyDescent="0.2">
      <c r="A940" s="113"/>
      <c r="B940" s="200"/>
      <c r="C940" s="200"/>
      <c r="D940" s="201"/>
      <c r="E940" s="113"/>
      <c r="F940" s="113"/>
      <c r="G940" s="113"/>
      <c r="H940" s="113"/>
      <c r="I940" s="203"/>
      <c r="J940" s="203"/>
      <c r="K940" s="203"/>
      <c r="L940" s="203"/>
      <c r="M940" s="203"/>
      <c r="N940" s="204"/>
      <c r="O940" s="204"/>
      <c r="P940" s="201"/>
      <c r="Q940" s="201"/>
    </row>
    <row r="941" spans="1:17" x14ac:dyDescent="0.2">
      <c r="A941" s="113"/>
      <c r="B941" s="200"/>
      <c r="C941" s="200"/>
      <c r="D941" s="201"/>
      <c r="E941" s="113"/>
      <c r="F941" s="113"/>
      <c r="G941" s="113"/>
      <c r="H941" s="113"/>
      <c r="I941" s="203"/>
      <c r="J941" s="203"/>
      <c r="K941" s="203"/>
      <c r="L941" s="203"/>
      <c r="M941" s="203"/>
      <c r="N941" s="204"/>
      <c r="O941" s="204"/>
      <c r="P941" s="201"/>
      <c r="Q941" s="201"/>
    </row>
    <row r="942" spans="1:17" x14ac:dyDescent="0.2">
      <c r="A942" s="113"/>
      <c r="B942" s="200"/>
      <c r="C942" s="200"/>
      <c r="D942" s="201"/>
      <c r="E942" s="113"/>
      <c r="F942" s="113"/>
      <c r="G942" s="113"/>
      <c r="H942" s="113"/>
      <c r="I942" s="203"/>
      <c r="J942" s="203"/>
      <c r="K942" s="203"/>
      <c r="L942" s="203"/>
      <c r="M942" s="203"/>
      <c r="N942" s="204"/>
      <c r="O942" s="204"/>
      <c r="P942" s="201"/>
      <c r="Q942" s="201"/>
    </row>
    <row r="943" spans="1:17" x14ac:dyDescent="0.2">
      <c r="A943" s="113"/>
      <c r="B943" s="200"/>
      <c r="C943" s="200"/>
      <c r="D943" s="201"/>
      <c r="E943" s="113"/>
      <c r="F943" s="113"/>
      <c r="G943" s="113"/>
      <c r="H943" s="113"/>
      <c r="I943" s="203"/>
      <c r="J943" s="203"/>
      <c r="K943" s="203"/>
      <c r="L943" s="203"/>
      <c r="M943" s="203"/>
      <c r="N943" s="204"/>
      <c r="O943" s="204"/>
      <c r="P943" s="201"/>
      <c r="Q943" s="201"/>
    </row>
    <row r="944" spans="1:17" x14ac:dyDescent="0.2">
      <c r="A944" s="113"/>
      <c r="B944" s="200"/>
      <c r="C944" s="200"/>
      <c r="D944" s="201"/>
      <c r="E944" s="113"/>
      <c r="F944" s="113"/>
      <c r="G944" s="113"/>
      <c r="H944" s="113"/>
      <c r="I944" s="203"/>
      <c r="J944" s="203"/>
      <c r="K944" s="203"/>
      <c r="L944" s="203"/>
      <c r="M944" s="203"/>
      <c r="N944" s="204"/>
      <c r="O944" s="204"/>
      <c r="P944" s="201"/>
      <c r="Q944" s="201"/>
    </row>
    <row r="945" spans="1:17" x14ac:dyDescent="0.2">
      <c r="A945" s="113"/>
      <c r="B945" s="200"/>
      <c r="C945" s="200"/>
      <c r="D945" s="201"/>
      <c r="E945" s="113"/>
      <c r="F945" s="113"/>
      <c r="G945" s="113"/>
      <c r="H945" s="113"/>
      <c r="I945" s="203"/>
      <c r="J945" s="203"/>
      <c r="K945" s="203"/>
      <c r="L945" s="203"/>
      <c r="M945" s="203"/>
      <c r="N945" s="204"/>
      <c r="O945" s="204"/>
      <c r="P945" s="201"/>
      <c r="Q945" s="201"/>
    </row>
    <row r="946" spans="1:17" x14ac:dyDescent="0.2">
      <c r="A946" s="113"/>
      <c r="B946" s="200"/>
      <c r="C946" s="200"/>
      <c r="D946" s="201"/>
      <c r="E946" s="113"/>
      <c r="F946" s="113"/>
      <c r="G946" s="113"/>
      <c r="H946" s="113"/>
      <c r="I946" s="203"/>
      <c r="J946" s="203"/>
      <c r="K946" s="203"/>
      <c r="L946" s="203"/>
      <c r="M946" s="203"/>
      <c r="N946" s="204"/>
      <c r="O946" s="204"/>
      <c r="P946" s="201"/>
      <c r="Q946" s="201"/>
    </row>
    <row r="947" spans="1:17" x14ac:dyDescent="0.2">
      <c r="A947" s="113"/>
      <c r="B947" s="200"/>
      <c r="C947" s="200"/>
      <c r="D947" s="201"/>
      <c r="E947" s="113"/>
      <c r="F947" s="113"/>
      <c r="G947" s="113"/>
      <c r="H947" s="113"/>
      <c r="I947" s="203"/>
      <c r="J947" s="203"/>
      <c r="K947" s="203"/>
      <c r="L947" s="203"/>
      <c r="M947" s="203"/>
      <c r="N947" s="204"/>
      <c r="O947" s="204"/>
      <c r="P947" s="201"/>
      <c r="Q947" s="201"/>
    </row>
    <row r="948" spans="1:17" x14ac:dyDescent="0.2">
      <c r="A948" s="113"/>
      <c r="B948" s="200"/>
      <c r="C948" s="200"/>
      <c r="D948" s="201"/>
      <c r="E948" s="113"/>
      <c r="F948" s="113"/>
      <c r="G948" s="113"/>
      <c r="H948" s="113"/>
      <c r="I948" s="203"/>
      <c r="J948" s="203"/>
      <c r="K948" s="203"/>
      <c r="L948" s="203"/>
      <c r="M948" s="203"/>
      <c r="N948" s="204"/>
      <c r="O948" s="204"/>
      <c r="P948" s="201"/>
      <c r="Q948" s="201"/>
    </row>
    <row r="949" spans="1:17" x14ac:dyDescent="0.2">
      <c r="A949" s="113"/>
      <c r="B949" s="200"/>
      <c r="C949" s="200"/>
      <c r="D949" s="201"/>
      <c r="E949" s="113"/>
      <c r="F949" s="113"/>
      <c r="G949" s="113"/>
      <c r="H949" s="113"/>
      <c r="I949" s="203"/>
      <c r="J949" s="203"/>
      <c r="K949" s="203"/>
      <c r="L949" s="203"/>
      <c r="M949" s="203"/>
      <c r="N949" s="204"/>
      <c r="O949" s="204"/>
      <c r="P949" s="201"/>
      <c r="Q949" s="201"/>
    </row>
    <row r="950" spans="1:17" x14ac:dyDescent="0.2">
      <c r="A950" s="113"/>
      <c r="B950" s="200"/>
      <c r="C950" s="200"/>
      <c r="D950" s="201"/>
      <c r="E950" s="113"/>
      <c r="F950" s="113"/>
      <c r="G950" s="113"/>
      <c r="H950" s="113"/>
      <c r="I950" s="203"/>
      <c r="J950" s="203"/>
      <c r="K950" s="203"/>
      <c r="L950" s="203"/>
      <c r="M950" s="203"/>
      <c r="N950" s="204"/>
      <c r="O950" s="204"/>
      <c r="P950" s="201"/>
      <c r="Q950" s="201"/>
    </row>
    <row r="951" spans="1:17" x14ac:dyDescent="0.2">
      <c r="A951" s="113"/>
      <c r="B951" s="200"/>
      <c r="C951" s="200"/>
      <c r="D951" s="201"/>
      <c r="E951" s="113"/>
      <c r="F951" s="113"/>
      <c r="G951" s="113"/>
      <c r="H951" s="113"/>
      <c r="I951" s="203"/>
      <c r="J951" s="203"/>
      <c r="K951" s="203"/>
      <c r="L951" s="203"/>
      <c r="M951" s="203"/>
      <c r="N951" s="204"/>
      <c r="O951" s="204"/>
      <c r="P951" s="201"/>
      <c r="Q951" s="201"/>
    </row>
    <row r="952" spans="1:17" x14ac:dyDescent="0.2">
      <c r="A952" s="113"/>
      <c r="B952" s="200"/>
      <c r="C952" s="200"/>
      <c r="D952" s="201"/>
      <c r="E952" s="113"/>
      <c r="F952" s="113"/>
      <c r="G952" s="113"/>
      <c r="H952" s="113"/>
      <c r="I952" s="203"/>
      <c r="J952" s="203"/>
      <c r="K952" s="203"/>
      <c r="L952" s="203"/>
      <c r="M952" s="203"/>
      <c r="N952" s="204"/>
      <c r="O952" s="204"/>
      <c r="P952" s="201"/>
      <c r="Q952" s="201"/>
    </row>
    <row r="953" spans="1:17" x14ac:dyDescent="0.2">
      <c r="A953" s="113"/>
      <c r="B953" s="200"/>
      <c r="C953" s="200"/>
      <c r="D953" s="201"/>
      <c r="E953" s="113"/>
      <c r="F953" s="113"/>
      <c r="G953" s="113"/>
      <c r="H953" s="113"/>
      <c r="I953" s="203"/>
      <c r="J953" s="203"/>
      <c r="K953" s="203"/>
      <c r="L953" s="203"/>
      <c r="M953" s="203"/>
      <c r="N953" s="204"/>
      <c r="O953" s="204"/>
      <c r="P953" s="201"/>
      <c r="Q953" s="201"/>
    </row>
    <row r="954" spans="1:17" x14ac:dyDescent="0.2">
      <c r="A954" s="113"/>
      <c r="B954" s="200"/>
      <c r="C954" s="200"/>
      <c r="D954" s="201"/>
      <c r="E954" s="113"/>
      <c r="F954" s="113"/>
      <c r="G954" s="113"/>
      <c r="H954" s="113"/>
      <c r="I954" s="203"/>
      <c r="J954" s="203"/>
      <c r="K954" s="203"/>
      <c r="L954" s="203"/>
      <c r="M954" s="203"/>
      <c r="N954" s="204"/>
      <c r="O954" s="204"/>
      <c r="P954" s="201"/>
      <c r="Q954" s="201"/>
    </row>
    <row r="955" spans="1:17" x14ac:dyDescent="0.2">
      <c r="A955" s="113"/>
      <c r="B955" s="200"/>
      <c r="C955" s="200"/>
      <c r="D955" s="201"/>
      <c r="E955" s="113"/>
      <c r="F955" s="113"/>
      <c r="G955" s="113"/>
      <c r="H955" s="113"/>
      <c r="I955" s="203"/>
      <c r="J955" s="203"/>
      <c r="K955" s="203"/>
      <c r="L955" s="203"/>
      <c r="M955" s="203"/>
      <c r="N955" s="204"/>
      <c r="O955" s="204"/>
      <c r="P955" s="201"/>
      <c r="Q955" s="201"/>
    </row>
    <row r="956" spans="1:17" x14ac:dyDescent="0.2">
      <c r="A956" s="113"/>
      <c r="B956" s="200"/>
      <c r="C956" s="200"/>
      <c r="D956" s="201"/>
      <c r="E956" s="113"/>
      <c r="F956" s="113"/>
      <c r="G956" s="113"/>
      <c r="H956" s="113"/>
      <c r="I956" s="203"/>
      <c r="J956" s="203"/>
      <c r="K956" s="203"/>
      <c r="L956" s="203"/>
      <c r="M956" s="203"/>
      <c r="N956" s="204"/>
      <c r="O956" s="204"/>
      <c r="P956" s="201"/>
      <c r="Q956" s="201"/>
    </row>
    <row r="957" spans="1:17" x14ac:dyDescent="0.2">
      <c r="A957" s="113"/>
      <c r="B957" s="200"/>
      <c r="C957" s="200"/>
      <c r="D957" s="201"/>
      <c r="E957" s="113"/>
      <c r="F957" s="113"/>
      <c r="G957" s="113"/>
      <c r="H957" s="113"/>
      <c r="I957" s="203"/>
      <c r="J957" s="203"/>
      <c r="K957" s="203"/>
      <c r="L957" s="203"/>
      <c r="M957" s="203"/>
      <c r="N957" s="204"/>
      <c r="O957" s="204"/>
      <c r="P957" s="201"/>
      <c r="Q957" s="201"/>
    </row>
    <row r="958" spans="1:17" x14ac:dyDescent="0.2">
      <c r="A958" s="113"/>
      <c r="B958" s="200"/>
      <c r="C958" s="200"/>
      <c r="D958" s="201"/>
      <c r="E958" s="113"/>
      <c r="F958" s="113"/>
      <c r="G958" s="113"/>
      <c r="H958" s="113"/>
      <c r="I958" s="203"/>
      <c r="J958" s="203"/>
      <c r="K958" s="203"/>
      <c r="L958" s="203"/>
      <c r="M958" s="203"/>
      <c r="N958" s="204"/>
      <c r="O958" s="204"/>
      <c r="P958" s="201"/>
      <c r="Q958" s="201"/>
    </row>
    <row r="959" spans="1:17" x14ac:dyDescent="0.2">
      <c r="A959" s="113"/>
      <c r="B959" s="200"/>
      <c r="C959" s="200"/>
      <c r="D959" s="201"/>
      <c r="E959" s="113"/>
      <c r="F959" s="113"/>
      <c r="G959" s="113"/>
      <c r="H959" s="113"/>
      <c r="I959" s="203"/>
      <c r="J959" s="203"/>
      <c r="K959" s="203"/>
      <c r="L959" s="203"/>
      <c r="M959" s="203"/>
      <c r="N959" s="204"/>
      <c r="O959" s="204"/>
      <c r="P959" s="201"/>
      <c r="Q959" s="201"/>
    </row>
    <row r="960" spans="1:17" x14ac:dyDescent="0.2">
      <c r="A960" s="113"/>
      <c r="B960" s="200"/>
      <c r="C960" s="200"/>
      <c r="D960" s="201"/>
      <c r="E960" s="113"/>
      <c r="F960" s="113"/>
      <c r="G960" s="113"/>
      <c r="H960" s="113"/>
      <c r="I960" s="203"/>
      <c r="J960" s="203"/>
      <c r="K960" s="203"/>
      <c r="L960" s="203"/>
      <c r="M960" s="203"/>
      <c r="N960" s="204"/>
      <c r="O960" s="204"/>
      <c r="P960" s="201"/>
      <c r="Q960" s="201"/>
    </row>
    <row r="961" spans="1:17" x14ac:dyDescent="0.2">
      <c r="A961" s="113"/>
      <c r="B961" s="200"/>
      <c r="C961" s="200"/>
      <c r="D961" s="201"/>
      <c r="E961" s="113"/>
      <c r="F961" s="113"/>
      <c r="G961" s="113"/>
      <c r="H961" s="113"/>
      <c r="I961" s="203"/>
      <c r="J961" s="203"/>
      <c r="K961" s="203"/>
      <c r="L961" s="203"/>
      <c r="M961" s="203"/>
      <c r="N961" s="204"/>
      <c r="O961" s="204"/>
      <c r="P961" s="201"/>
      <c r="Q961" s="201"/>
    </row>
    <row r="962" spans="1:17" x14ac:dyDescent="0.2">
      <c r="A962" s="113"/>
      <c r="B962" s="200"/>
      <c r="C962" s="200"/>
      <c r="D962" s="201"/>
      <c r="E962" s="113"/>
      <c r="F962" s="113"/>
      <c r="G962" s="113"/>
      <c r="H962" s="113"/>
      <c r="I962" s="203"/>
      <c r="J962" s="203"/>
      <c r="K962" s="203"/>
      <c r="L962" s="203"/>
      <c r="M962" s="203"/>
      <c r="N962" s="204"/>
      <c r="O962" s="204"/>
      <c r="P962" s="201"/>
      <c r="Q962" s="201"/>
    </row>
    <row r="963" spans="1:17" x14ac:dyDescent="0.2">
      <c r="A963" s="113"/>
      <c r="B963" s="200"/>
      <c r="C963" s="200"/>
      <c r="D963" s="201"/>
      <c r="E963" s="113"/>
      <c r="F963" s="113"/>
      <c r="G963" s="113"/>
      <c r="H963" s="113"/>
      <c r="I963" s="203"/>
      <c r="J963" s="203"/>
      <c r="K963" s="203"/>
      <c r="L963" s="203"/>
      <c r="M963" s="203"/>
      <c r="N963" s="204"/>
      <c r="O963" s="204"/>
      <c r="P963" s="201"/>
      <c r="Q963" s="201"/>
    </row>
    <row r="964" spans="1:17" x14ac:dyDescent="0.2">
      <c r="A964" s="113"/>
      <c r="B964" s="200"/>
      <c r="C964" s="200"/>
      <c r="D964" s="201"/>
      <c r="E964" s="113"/>
      <c r="F964" s="113"/>
      <c r="G964" s="113"/>
      <c r="H964" s="113"/>
      <c r="I964" s="203"/>
      <c r="J964" s="203"/>
      <c r="K964" s="203"/>
      <c r="L964" s="203"/>
      <c r="M964" s="203"/>
      <c r="N964" s="204"/>
      <c r="O964" s="204"/>
      <c r="P964" s="201"/>
      <c r="Q964" s="201"/>
    </row>
    <row r="965" spans="1:17" x14ac:dyDescent="0.2">
      <c r="A965" s="113"/>
      <c r="B965" s="200"/>
      <c r="C965" s="200"/>
      <c r="D965" s="201"/>
      <c r="E965" s="113"/>
      <c r="F965" s="113"/>
      <c r="G965" s="113"/>
      <c r="H965" s="113"/>
      <c r="I965" s="203"/>
      <c r="J965" s="203"/>
      <c r="K965" s="203"/>
      <c r="L965" s="203"/>
      <c r="M965" s="203"/>
      <c r="N965" s="204"/>
      <c r="O965" s="204"/>
      <c r="P965" s="201"/>
      <c r="Q965" s="201"/>
    </row>
    <row r="966" spans="1:17" x14ac:dyDescent="0.2">
      <c r="A966" s="113"/>
      <c r="B966" s="200"/>
      <c r="C966" s="200"/>
      <c r="D966" s="201"/>
      <c r="E966" s="113"/>
      <c r="F966" s="113"/>
      <c r="G966" s="113"/>
      <c r="H966" s="113"/>
      <c r="I966" s="203"/>
      <c r="J966" s="203"/>
      <c r="K966" s="203"/>
      <c r="L966" s="203"/>
      <c r="M966" s="203"/>
      <c r="N966" s="204"/>
      <c r="O966" s="204"/>
      <c r="P966" s="201"/>
      <c r="Q966" s="201"/>
    </row>
    <row r="967" spans="1:17" x14ac:dyDescent="0.2">
      <c r="A967" s="113"/>
      <c r="B967" s="200"/>
      <c r="C967" s="200"/>
      <c r="D967" s="201"/>
      <c r="E967" s="113"/>
      <c r="F967" s="113"/>
      <c r="G967" s="113"/>
      <c r="H967" s="113"/>
      <c r="I967" s="203"/>
      <c r="J967" s="203"/>
      <c r="K967" s="203"/>
      <c r="L967" s="203"/>
      <c r="M967" s="203"/>
      <c r="N967" s="204"/>
      <c r="O967" s="204"/>
      <c r="P967" s="201"/>
      <c r="Q967" s="201"/>
    </row>
    <row r="968" spans="1:17" x14ac:dyDescent="0.2">
      <c r="A968" s="113"/>
      <c r="B968" s="200"/>
      <c r="C968" s="200"/>
      <c r="D968" s="201"/>
      <c r="E968" s="113"/>
      <c r="F968" s="113"/>
      <c r="G968" s="113"/>
      <c r="H968" s="113"/>
      <c r="I968" s="203"/>
      <c r="J968" s="203"/>
      <c r="K968" s="203"/>
      <c r="L968" s="203"/>
      <c r="M968" s="203"/>
      <c r="N968" s="204"/>
      <c r="O968" s="204"/>
      <c r="P968" s="201"/>
      <c r="Q968" s="201"/>
    </row>
    <row r="969" spans="1:17" x14ac:dyDescent="0.2">
      <c r="A969" s="113"/>
      <c r="B969" s="200"/>
      <c r="C969" s="200"/>
      <c r="D969" s="201"/>
      <c r="E969" s="113"/>
      <c r="F969" s="113"/>
      <c r="G969" s="113"/>
      <c r="H969" s="113"/>
      <c r="I969" s="203"/>
      <c r="J969" s="203"/>
      <c r="K969" s="203"/>
      <c r="L969" s="203"/>
      <c r="M969" s="203"/>
      <c r="N969" s="204"/>
      <c r="O969" s="204"/>
      <c r="P969" s="201"/>
      <c r="Q969" s="201"/>
    </row>
    <row r="970" spans="1:17" x14ac:dyDescent="0.2">
      <c r="A970" s="113"/>
      <c r="B970" s="200"/>
      <c r="C970" s="200"/>
      <c r="D970" s="201"/>
      <c r="E970" s="113"/>
      <c r="F970" s="113"/>
      <c r="G970" s="113"/>
      <c r="H970" s="113"/>
      <c r="I970" s="203"/>
      <c r="J970" s="203"/>
      <c r="K970" s="203"/>
      <c r="L970" s="203"/>
      <c r="M970" s="203"/>
      <c r="N970" s="204"/>
      <c r="O970" s="204"/>
      <c r="P970" s="201"/>
      <c r="Q970" s="201"/>
    </row>
    <row r="971" spans="1:17" x14ac:dyDescent="0.2">
      <c r="A971" s="113"/>
      <c r="B971" s="200"/>
      <c r="C971" s="200"/>
      <c r="D971" s="201"/>
      <c r="E971" s="113"/>
      <c r="F971" s="113"/>
      <c r="G971" s="113"/>
      <c r="H971" s="113"/>
      <c r="I971" s="203"/>
      <c r="J971" s="203"/>
      <c r="K971" s="203"/>
      <c r="L971" s="203"/>
      <c r="M971" s="203"/>
      <c r="N971" s="204"/>
      <c r="O971" s="204"/>
      <c r="P971" s="201"/>
      <c r="Q971" s="201"/>
    </row>
    <row r="972" spans="1:17" x14ac:dyDescent="0.2">
      <c r="A972" s="113"/>
      <c r="B972" s="200"/>
      <c r="C972" s="200"/>
      <c r="D972" s="201"/>
      <c r="E972" s="113"/>
      <c r="F972" s="113"/>
      <c r="G972" s="113"/>
      <c r="H972" s="113"/>
      <c r="I972" s="203"/>
      <c r="J972" s="203"/>
      <c r="K972" s="203"/>
      <c r="L972" s="203"/>
      <c r="M972" s="203"/>
      <c r="N972" s="204"/>
      <c r="O972" s="204"/>
      <c r="P972" s="201"/>
      <c r="Q972" s="201"/>
    </row>
    <row r="973" spans="1:17" x14ac:dyDescent="0.2">
      <c r="A973" s="113"/>
      <c r="B973" s="200"/>
      <c r="C973" s="200"/>
      <c r="D973" s="201"/>
      <c r="E973" s="113"/>
      <c r="F973" s="113"/>
      <c r="G973" s="113"/>
      <c r="H973" s="113"/>
      <c r="I973" s="203"/>
      <c r="J973" s="203"/>
      <c r="K973" s="203"/>
      <c r="L973" s="203"/>
      <c r="M973" s="203"/>
      <c r="N973" s="204"/>
      <c r="O973" s="204"/>
      <c r="P973" s="201"/>
      <c r="Q973" s="201"/>
    </row>
    <row r="974" spans="1:17" x14ac:dyDescent="0.2">
      <c r="A974" s="113"/>
      <c r="B974" s="200"/>
      <c r="C974" s="200"/>
      <c r="D974" s="201"/>
      <c r="E974" s="113"/>
      <c r="F974" s="113"/>
      <c r="G974" s="113"/>
      <c r="H974" s="113"/>
      <c r="I974" s="203"/>
      <c r="J974" s="203"/>
      <c r="K974" s="203"/>
      <c r="L974" s="203"/>
      <c r="M974" s="203"/>
      <c r="N974" s="204"/>
      <c r="O974" s="204"/>
      <c r="P974" s="201"/>
      <c r="Q974" s="201"/>
    </row>
    <row r="975" spans="1:17" x14ac:dyDescent="0.2">
      <c r="A975" s="113"/>
      <c r="B975" s="200"/>
      <c r="C975" s="200"/>
      <c r="D975" s="201"/>
      <c r="E975" s="113"/>
      <c r="F975" s="113"/>
      <c r="G975" s="113"/>
      <c r="H975" s="113"/>
      <c r="I975" s="203"/>
      <c r="J975" s="203"/>
      <c r="K975" s="203"/>
      <c r="L975" s="203"/>
      <c r="M975" s="203"/>
      <c r="N975" s="204"/>
      <c r="O975" s="204"/>
      <c r="P975" s="201"/>
      <c r="Q975" s="201"/>
    </row>
    <row r="976" spans="1:17" x14ac:dyDescent="0.2">
      <c r="A976" s="113"/>
      <c r="B976" s="200"/>
      <c r="C976" s="200"/>
      <c r="D976" s="201"/>
      <c r="E976" s="113"/>
      <c r="F976" s="113"/>
      <c r="G976" s="113"/>
      <c r="H976" s="113"/>
      <c r="I976" s="203"/>
      <c r="J976" s="203"/>
      <c r="K976" s="203"/>
      <c r="L976" s="203"/>
      <c r="M976" s="203"/>
      <c r="N976" s="204"/>
      <c r="O976" s="204"/>
      <c r="P976" s="201"/>
      <c r="Q976" s="201"/>
    </row>
    <row r="977" spans="1:17" x14ac:dyDescent="0.2">
      <c r="A977" s="113"/>
      <c r="B977" s="200"/>
      <c r="C977" s="200"/>
      <c r="D977" s="201"/>
      <c r="E977" s="113"/>
      <c r="F977" s="113"/>
      <c r="G977" s="113"/>
      <c r="H977" s="113"/>
      <c r="I977" s="203"/>
      <c r="J977" s="203"/>
      <c r="K977" s="203"/>
      <c r="L977" s="203"/>
      <c r="M977" s="203"/>
      <c r="N977" s="204"/>
      <c r="O977" s="204"/>
      <c r="P977" s="201"/>
      <c r="Q977" s="201"/>
    </row>
    <row r="978" spans="1:17" x14ac:dyDescent="0.2">
      <c r="A978" s="113"/>
      <c r="B978" s="200"/>
      <c r="C978" s="200"/>
      <c r="D978" s="201"/>
      <c r="E978" s="113"/>
      <c r="F978" s="113"/>
      <c r="G978" s="113"/>
      <c r="H978" s="113"/>
      <c r="I978" s="203"/>
      <c r="J978" s="203"/>
      <c r="K978" s="203"/>
      <c r="L978" s="203"/>
      <c r="M978" s="203"/>
      <c r="N978" s="204"/>
      <c r="O978" s="204"/>
      <c r="P978" s="201"/>
      <c r="Q978" s="201"/>
    </row>
    <row r="979" spans="1:17" x14ac:dyDescent="0.2">
      <c r="A979" s="113"/>
      <c r="B979" s="200"/>
      <c r="C979" s="200"/>
      <c r="D979" s="201"/>
      <c r="E979" s="113"/>
      <c r="F979" s="113"/>
      <c r="G979" s="113"/>
      <c r="H979" s="113"/>
      <c r="I979" s="203"/>
      <c r="J979" s="203"/>
      <c r="K979" s="203"/>
      <c r="L979" s="203"/>
      <c r="M979" s="203"/>
      <c r="N979" s="204"/>
      <c r="O979" s="204"/>
      <c r="P979" s="201"/>
      <c r="Q979" s="201"/>
    </row>
    <row r="980" spans="1:17" x14ac:dyDescent="0.2">
      <c r="A980" s="113"/>
      <c r="B980" s="200"/>
      <c r="C980" s="200"/>
      <c r="D980" s="201"/>
      <c r="E980" s="113"/>
      <c r="F980" s="113"/>
      <c r="G980" s="113"/>
      <c r="H980" s="113"/>
      <c r="I980" s="203"/>
      <c r="J980" s="203"/>
      <c r="K980" s="203"/>
      <c r="L980" s="203"/>
      <c r="M980" s="203"/>
      <c r="N980" s="204"/>
      <c r="O980" s="204"/>
      <c r="P980" s="201"/>
      <c r="Q980" s="201"/>
    </row>
    <row r="981" spans="1:17" x14ac:dyDescent="0.2">
      <c r="A981" s="113"/>
      <c r="B981" s="200"/>
      <c r="C981" s="200"/>
      <c r="D981" s="201"/>
      <c r="E981" s="113"/>
      <c r="F981" s="113"/>
      <c r="G981" s="113"/>
      <c r="H981" s="113"/>
      <c r="I981" s="203"/>
      <c r="J981" s="203"/>
      <c r="K981" s="203"/>
      <c r="L981" s="203"/>
      <c r="M981" s="203"/>
      <c r="N981" s="204"/>
      <c r="O981" s="204"/>
      <c r="P981" s="201"/>
      <c r="Q981" s="201"/>
    </row>
    <row r="982" spans="1:17" x14ac:dyDescent="0.2">
      <c r="A982" s="113"/>
      <c r="B982" s="200"/>
      <c r="C982" s="200"/>
      <c r="D982" s="201"/>
      <c r="E982" s="113"/>
      <c r="F982" s="113"/>
      <c r="G982" s="113"/>
      <c r="H982" s="113"/>
      <c r="I982" s="203"/>
      <c r="J982" s="203"/>
      <c r="K982" s="203"/>
      <c r="L982" s="203"/>
      <c r="M982" s="203"/>
      <c r="N982" s="204"/>
      <c r="O982" s="204"/>
      <c r="P982" s="201"/>
      <c r="Q982" s="201"/>
    </row>
    <row r="983" spans="1:17" x14ac:dyDescent="0.2">
      <c r="A983" s="113"/>
      <c r="B983" s="200"/>
      <c r="C983" s="200"/>
      <c r="D983" s="201"/>
      <c r="E983" s="113"/>
      <c r="F983" s="113"/>
      <c r="G983" s="113"/>
      <c r="H983" s="113"/>
      <c r="I983" s="203"/>
      <c r="J983" s="203"/>
      <c r="K983" s="203"/>
      <c r="L983" s="203"/>
      <c r="M983" s="203"/>
      <c r="N983" s="204"/>
      <c r="O983" s="204"/>
      <c r="P983" s="201"/>
      <c r="Q983" s="201"/>
    </row>
    <row r="984" spans="1:17" x14ac:dyDescent="0.2">
      <c r="A984" s="113"/>
      <c r="B984" s="200"/>
      <c r="C984" s="200"/>
      <c r="D984" s="201"/>
      <c r="E984" s="113"/>
      <c r="F984" s="113"/>
      <c r="G984" s="113"/>
      <c r="H984" s="113"/>
      <c r="I984" s="203"/>
      <c r="J984" s="203"/>
      <c r="K984" s="203"/>
      <c r="L984" s="203"/>
      <c r="M984" s="203"/>
      <c r="N984" s="204"/>
      <c r="O984" s="204"/>
      <c r="P984" s="201"/>
      <c r="Q984" s="201"/>
    </row>
    <row r="985" spans="1:17" x14ac:dyDescent="0.2">
      <c r="A985" s="113"/>
      <c r="B985" s="200"/>
      <c r="C985" s="200"/>
      <c r="D985" s="201"/>
      <c r="E985" s="113"/>
      <c r="F985" s="113"/>
      <c r="G985" s="113"/>
      <c r="H985" s="113"/>
      <c r="I985" s="203"/>
      <c r="J985" s="203"/>
      <c r="K985" s="203"/>
      <c r="L985" s="203"/>
      <c r="M985" s="203"/>
      <c r="N985" s="204"/>
      <c r="O985" s="204"/>
      <c r="P985" s="201"/>
      <c r="Q985" s="201"/>
    </row>
    <row r="986" spans="1:17" x14ac:dyDescent="0.2">
      <c r="A986" s="113"/>
      <c r="B986" s="200"/>
      <c r="C986" s="200"/>
      <c r="D986" s="201"/>
      <c r="E986" s="113"/>
      <c r="F986" s="113"/>
      <c r="G986" s="113"/>
      <c r="H986" s="113"/>
      <c r="I986" s="203"/>
      <c r="J986" s="203"/>
      <c r="K986" s="203"/>
      <c r="L986" s="203"/>
      <c r="M986" s="203"/>
      <c r="N986" s="204"/>
      <c r="O986" s="204"/>
      <c r="P986" s="201"/>
      <c r="Q986" s="201"/>
    </row>
    <row r="987" spans="1:17" x14ac:dyDescent="0.2">
      <c r="A987" s="113"/>
      <c r="B987" s="200"/>
      <c r="C987" s="200"/>
      <c r="D987" s="201"/>
      <c r="E987" s="113"/>
      <c r="F987" s="113"/>
      <c r="G987" s="113"/>
      <c r="H987" s="113"/>
      <c r="I987" s="203"/>
      <c r="J987" s="203"/>
      <c r="K987" s="203"/>
      <c r="L987" s="203"/>
      <c r="M987" s="203"/>
      <c r="N987" s="204"/>
      <c r="O987" s="204"/>
      <c r="P987" s="201"/>
      <c r="Q987" s="201"/>
    </row>
    <row r="988" spans="1:17" x14ac:dyDescent="0.2">
      <c r="A988" s="113"/>
      <c r="B988" s="200"/>
      <c r="C988" s="200"/>
      <c r="D988" s="201"/>
      <c r="E988" s="113"/>
      <c r="F988" s="113"/>
      <c r="G988" s="113"/>
      <c r="H988" s="113"/>
      <c r="I988" s="203"/>
      <c r="J988" s="203"/>
      <c r="K988" s="203"/>
      <c r="L988" s="203"/>
      <c r="M988" s="203"/>
      <c r="N988" s="204"/>
      <c r="O988" s="204"/>
      <c r="P988" s="201"/>
      <c r="Q988" s="201"/>
    </row>
    <row r="989" spans="1:17" x14ac:dyDescent="0.2">
      <c r="A989" s="113"/>
      <c r="B989" s="200"/>
      <c r="C989" s="200"/>
      <c r="D989" s="201"/>
      <c r="E989" s="113"/>
      <c r="F989" s="113"/>
      <c r="G989" s="113"/>
      <c r="H989" s="113"/>
      <c r="I989" s="203"/>
      <c r="J989" s="203"/>
      <c r="K989" s="203"/>
      <c r="L989" s="203"/>
      <c r="M989" s="203"/>
      <c r="N989" s="204"/>
      <c r="O989" s="204"/>
      <c r="P989" s="201"/>
      <c r="Q989" s="201"/>
    </row>
    <row r="990" spans="1:17" x14ac:dyDescent="0.2">
      <c r="A990" s="113"/>
      <c r="B990" s="200"/>
      <c r="C990" s="200"/>
      <c r="D990" s="201"/>
      <c r="E990" s="113"/>
      <c r="F990" s="113"/>
      <c r="G990" s="113"/>
      <c r="H990" s="113"/>
      <c r="I990" s="203"/>
      <c r="J990" s="203"/>
      <c r="K990" s="203"/>
      <c r="L990" s="203"/>
      <c r="M990" s="203"/>
      <c r="N990" s="204"/>
      <c r="O990" s="204"/>
      <c r="P990" s="201"/>
      <c r="Q990" s="201"/>
    </row>
    <row r="991" spans="1:17" x14ac:dyDescent="0.2">
      <c r="A991" s="113"/>
      <c r="B991" s="200"/>
      <c r="C991" s="200"/>
      <c r="D991" s="201"/>
      <c r="E991" s="113"/>
      <c r="F991" s="113"/>
      <c r="G991" s="113"/>
      <c r="H991" s="113"/>
      <c r="I991" s="203"/>
      <c r="J991" s="203"/>
      <c r="K991" s="203"/>
      <c r="L991" s="203"/>
      <c r="M991" s="203"/>
      <c r="N991" s="204"/>
      <c r="O991" s="204"/>
      <c r="P991" s="201"/>
      <c r="Q991" s="201"/>
    </row>
    <row r="992" spans="1:17" x14ac:dyDescent="0.2">
      <c r="A992" s="113"/>
      <c r="B992" s="200"/>
      <c r="C992" s="200"/>
      <c r="D992" s="201"/>
      <c r="E992" s="113"/>
      <c r="F992" s="113"/>
      <c r="G992" s="113"/>
      <c r="H992" s="113"/>
      <c r="I992" s="203"/>
      <c r="J992" s="203"/>
      <c r="K992" s="203"/>
      <c r="L992" s="203"/>
      <c r="M992" s="203"/>
      <c r="N992" s="204"/>
      <c r="O992" s="204"/>
      <c r="P992" s="201"/>
      <c r="Q992" s="201"/>
    </row>
    <row r="993" spans="1:17" x14ac:dyDescent="0.2">
      <c r="A993" s="113"/>
      <c r="B993" s="200"/>
      <c r="C993" s="200"/>
      <c r="D993" s="201"/>
      <c r="E993" s="113"/>
      <c r="F993" s="113"/>
      <c r="G993" s="113"/>
      <c r="H993" s="113"/>
      <c r="I993" s="203"/>
      <c r="J993" s="203"/>
      <c r="K993" s="203"/>
      <c r="L993" s="203"/>
      <c r="M993" s="203"/>
      <c r="N993" s="204"/>
      <c r="O993" s="204"/>
      <c r="P993" s="201"/>
      <c r="Q993" s="201"/>
    </row>
    <row r="994" spans="1:17" x14ac:dyDescent="0.2">
      <c r="A994" s="113"/>
      <c r="B994" s="200"/>
      <c r="C994" s="200"/>
      <c r="D994" s="201"/>
      <c r="E994" s="113"/>
      <c r="F994" s="113"/>
      <c r="G994" s="113"/>
      <c r="H994" s="113"/>
      <c r="I994" s="203"/>
      <c r="J994" s="203"/>
      <c r="K994" s="203"/>
      <c r="L994" s="203"/>
      <c r="M994" s="203"/>
      <c r="N994" s="204"/>
      <c r="O994" s="204"/>
      <c r="P994" s="201"/>
      <c r="Q994" s="201"/>
    </row>
    <row r="995" spans="1:17" x14ac:dyDescent="0.2">
      <c r="A995" s="113"/>
      <c r="B995" s="200"/>
      <c r="C995" s="200"/>
      <c r="D995" s="201"/>
      <c r="E995" s="113"/>
      <c r="F995" s="113"/>
      <c r="G995" s="113"/>
      <c r="H995" s="113"/>
      <c r="I995" s="203"/>
      <c r="J995" s="203"/>
      <c r="K995" s="203"/>
      <c r="L995" s="203"/>
      <c r="M995" s="203"/>
      <c r="N995" s="204"/>
      <c r="O995" s="204"/>
      <c r="P995" s="201"/>
      <c r="Q995" s="201"/>
    </row>
    <row r="996" spans="1:17" x14ac:dyDescent="0.2">
      <c r="A996" s="113"/>
      <c r="B996" s="200"/>
      <c r="C996" s="200"/>
      <c r="D996" s="201"/>
      <c r="E996" s="113"/>
      <c r="F996" s="113"/>
      <c r="G996" s="113"/>
      <c r="H996" s="113"/>
      <c r="I996" s="203"/>
      <c r="J996" s="203"/>
      <c r="K996" s="203"/>
      <c r="L996" s="203"/>
      <c r="M996" s="203"/>
      <c r="N996" s="204"/>
      <c r="O996" s="204"/>
      <c r="P996" s="201"/>
      <c r="Q996" s="201"/>
    </row>
    <row r="997" spans="1:17" x14ac:dyDescent="0.2">
      <c r="A997" s="113"/>
      <c r="B997" s="200"/>
      <c r="C997" s="200"/>
      <c r="D997" s="201"/>
      <c r="E997" s="113"/>
      <c r="F997" s="113"/>
      <c r="G997" s="113"/>
      <c r="H997" s="113"/>
      <c r="I997" s="203"/>
      <c r="J997" s="203"/>
      <c r="K997" s="203"/>
      <c r="L997" s="203"/>
      <c r="M997" s="203"/>
      <c r="N997" s="204"/>
      <c r="O997" s="204"/>
      <c r="P997" s="201"/>
      <c r="Q997" s="201"/>
    </row>
    <row r="998" spans="1:17" x14ac:dyDescent="0.2">
      <c r="A998" s="113"/>
      <c r="B998" s="200"/>
      <c r="C998" s="200"/>
      <c r="D998" s="201"/>
      <c r="E998" s="113"/>
      <c r="F998" s="113"/>
      <c r="G998" s="113"/>
      <c r="H998" s="113"/>
      <c r="I998" s="203"/>
      <c r="J998" s="203"/>
      <c r="K998" s="203"/>
      <c r="L998" s="203"/>
      <c r="M998" s="203"/>
      <c r="N998" s="204"/>
      <c r="O998" s="204"/>
      <c r="P998" s="201"/>
      <c r="Q998" s="201"/>
    </row>
    <row r="999" spans="1:17" x14ac:dyDescent="0.2">
      <c r="A999" s="113"/>
      <c r="B999" s="200"/>
      <c r="C999" s="200"/>
      <c r="D999" s="201"/>
      <c r="E999" s="113"/>
      <c r="F999" s="113"/>
      <c r="G999" s="113"/>
      <c r="H999" s="113"/>
      <c r="I999" s="203"/>
      <c r="J999" s="203"/>
      <c r="K999" s="203"/>
      <c r="L999" s="203"/>
      <c r="M999" s="203"/>
      <c r="N999" s="204"/>
      <c r="O999" s="204"/>
      <c r="P999" s="201"/>
      <c r="Q999" s="201"/>
    </row>
    <row r="1000" spans="1:17" x14ac:dyDescent="0.2">
      <c r="A1000" s="113"/>
      <c r="B1000" s="200"/>
      <c r="C1000" s="200"/>
      <c r="D1000" s="201"/>
      <c r="E1000" s="113"/>
      <c r="F1000" s="113"/>
      <c r="G1000" s="113"/>
      <c r="H1000" s="113"/>
      <c r="I1000" s="203"/>
      <c r="J1000" s="203"/>
      <c r="K1000" s="203"/>
      <c r="L1000" s="203"/>
      <c r="M1000" s="203"/>
      <c r="N1000" s="204"/>
      <c r="O1000" s="204"/>
      <c r="P1000" s="201"/>
      <c r="Q1000" s="201"/>
    </row>
    <row r="1001" spans="1:17" x14ac:dyDescent="0.2">
      <c r="A1001" s="113"/>
      <c r="B1001" s="200"/>
      <c r="C1001" s="200"/>
      <c r="D1001" s="201"/>
      <c r="E1001" s="113"/>
      <c r="F1001" s="113"/>
      <c r="G1001" s="113"/>
      <c r="H1001" s="113"/>
      <c r="I1001" s="203"/>
      <c r="J1001" s="203"/>
      <c r="K1001" s="203"/>
      <c r="L1001" s="203"/>
      <c r="M1001" s="203"/>
      <c r="N1001" s="204"/>
      <c r="O1001" s="204"/>
      <c r="P1001" s="201"/>
      <c r="Q1001" s="201"/>
    </row>
    <row r="1002" spans="1:17" x14ac:dyDescent="0.2">
      <c r="A1002" s="113"/>
      <c r="B1002" s="200"/>
      <c r="C1002" s="200"/>
      <c r="D1002" s="201"/>
      <c r="E1002" s="113"/>
      <c r="F1002" s="113"/>
      <c r="G1002" s="113"/>
      <c r="H1002" s="113"/>
      <c r="I1002" s="203"/>
      <c r="J1002" s="203"/>
      <c r="K1002" s="203"/>
      <c r="L1002" s="203"/>
      <c r="M1002" s="203"/>
      <c r="N1002" s="204"/>
      <c r="O1002" s="204"/>
      <c r="P1002" s="201"/>
      <c r="Q1002" s="201"/>
    </row>
    <row r="1003" spans="1:17" x14ac:dyDescent="0.2">
      <c r="A1003" s="113"/>
      <c r="B1003" s="200"/>
      <c r="C1003" s="200"/>
      <c r="D1003" s="201"/>
      <c r="E1003" s="113"/>
      <c r="F1003" s="113"/>
      <c r="G1003" s="113"/>
      <c r="H1003" s="113"/>
      <c r="I1003" s="203"/>
      <c r="J1003" s="203"/>
      <c r="K1003" s="203"/>
      <c r="L1003" s="203"/>
      <c r="M1003" s="203"/>
      <c r="N1003" s="204"/>
      <c r="O1003" s="204"/>
      <c r="P1003" s="201"/>
      <c r="Q1003" s="201"/>
    </row>
    <row r="1004" spans="1:17" x14ac:dyDescent="0.2">
      <c r="A1004" s="113"/>
      <c r="B1004" s="200"/>
      <c r="C1004" s="200"/>
      <c r="D1004" s="201"/>
      <c r="E1004" s="113"/>
      <c r="F1004" s="113"/>
      <c r="G1004" s="113"/>
      <c r="H1004" s="113"/>
      <c r="I1004" s="203"/>
      <c r="J1004" s="203"/>
      <c r="K1004" s="203"/>
      <c r="L1004" s="203"/>
      <c r="M1004" s="203"/>
      <c r="N1004" s="204"/>
      <c r="O1004" s="204"/>
      <c r="P1004" s="201"/>
      <c r="Q1004" s="201"/>
    </row>
    <row r="1005" spans="1:17" x14ac:dyDescent="0.2">
      <c r="A1005" s="113"/>
      <c r="B1005" s="200"/>
      <c r="C1005" s="200"/>
      <c r="D1005" s="201"/>
      <c r="E1005" s="113"/>
      <c r="F1005" s="113"/>
      <c r="G1005" s="113"/>
      <c r="H1005" s="113"/>
      <c r="I1005" s="203"/>
      <c r="J1005" s="203"/>
      <c r="K1005" s="203"/>
      <c r="L1005" s="203"/>
      <c r="M1005" s="203"/>
      <c r="N1005" s="204"/>
      <c r="O1005" s="204"/>
      <c r="P1005" s="201"/>
      <c r="Q1005" s="201"/>
    </row>
    <row r="1006" spans="1:17" x14ac:dyDescent="0.2">
      <c r="A1006" s="113"/>
      <c r="B1006" s="200"/>
      <c r="C1006" s="200"/>
      <c r="D1006" s="201"/>
      <c r="E1006" s="113"/>
      <c r="F1006" s="113"/>
      <c r="G1006" s="113"/>
      <c r="H1006" s="113"/>
      <c r="I1006" s="203"/>
      <c r="J1006" s="203"/>
      <c r="K1006" s="203"/>
      <c r="L1006" s="203"/>
      <c r="M1006" s="203"/>
      <c r="N1006" s="204"/>
      <c r="O1006" s="204"/>
      <c r="P1006" s="201"/>
      <c r="Q1006" s="201"/>
    </row>
    <row r="1007" spans="1:17" x14ac:dyDescent="0.2">
      <c r="A1007" s="113"/>
      <c r="B1007" s="200"/>
      <c r="C1007" s="200"/>
      <c r="D1007" s="201"/>
      <c r="E1007" s="113"/>
      <c r="F1007" s="113"/>
      <c r="G1007" s="113"/>
      <c r="H1007" s="113"/>
      <c r="I1007" s="203"/>
      <c r="J1007" s="203"/>
      <c r="K1007" s="203"/>
      <c r="L1007" s="203"/>
      <c r="M1007" s="203"/>
      <c r="N1007" s="204"/>
      <c r="O1007" s="204"/>
      <c r="P1007" s="201"/>
      <c r="Q1007" s="201"/>
    </row>
    <row r="1008" spans="1:17" x14ac:dyDescent="0.2">
      <c r="A1008" s="113"/>
      <c r="B1008" s="200"/>
      <c r="C1008" s="200"/>
      <c r="D1008" s="201"/>
      <c r="E1008" s="113"/>
      <c r="F1008" s="113"/>
      <c r="G1008" s="113"/>
      <c r="H1008" s="113"/>
      <c r="I1008" s="203"/>
      <c r="J1008" s="203"/>
      <c r="K1008" s="203"/>
      <c r="L1008" s="203"/>
      <c r="M1008" s="203"/>
      <c r="N1008" s="204"/>
      <c r="O1008" s="204"/>
      <c r="P1008" s="201"/>
      <c r="Q1008" s="201"/>
    </row>
    <row r="1009" spans="1:17" x14ac:dyDescent="0.2">
      <c r="A1009" s="113"/>
      <c r="B1009" s="200"/>
      <c r="C1009" s="200"/>
      <c r="D1009" s="201"/>
      <c r="E1009" s="113"/>
      <c r="F1009" s="113"/>
      <c r="G1009" s="113"/>
      <c r="H1009" s="113"/>
      <c r="I1009" s="203"/>
      <c r="J1009" s="203"/>
      <c r="K1009" s="203"/>
      <c r="L1009" s="203"/>
      <c r="M1009" s="203"/>
      <c r="N1009" s="204"/>
      <c r="O1009" s="204"/>
      <c r="P1009" s="201"/>
      <c r="Q1009" s="201"/>
    </row>
    <row r="1010" spans="1:17" x14ac:dyDescent="0.2">
      <c r="A1010" s="113"/>
      <c r="B1010" s="200"/>
      <c r="C1010" s="200"/>
      <c r="D1010" s="201"/>
      <c r="E1010" s="113"/>
      <c r="F1010" s="113"/>
      <c r="G1010" s="113"/>
      <c r="H1010" s="113"/>
      <c r="I1010" s="203"/>
      <c r="J1010" s="203"/>
      <c r="K1010" s="203"/>
      <c r="L1010" s="203"/>
      <c r="M1010" s="203"/>
      <c r="N1010" s="204"/>
      <c r="O1010" s="204"/>
      <c r="P1010" s="201"/>
      <c r="Q1010" s="201"/>
    </row>
    <row r="1011" spans="1:17" x14ac:dyDescent="0.2">
      <c r="A1011" s="113"/>
      <c r="B1011" s="200"/>
      <c r="C1011" s="200"/>
      <c r="D1011" s="201"/>
      <c r="E1011" s="113"/>
      <c r="F1011" s="113"/>
      <c r="G1011" s="113"/>
      <c r="H1011" s="113"/>
      <c r="I1011" s="203"/>
      <c r="J1011" s="203"/>
      <c r="K1011" s="203"/>
      <c r="L1011" s="203"/>
      <c r="M1011" s="203"/>
      <c r="N1011" s="204"/>
      <c r="O1011" s="204"/>
      <c r="P1011" s="201"/>
      <c r="Q1011" s="201"/>
    </row>
    <row r="1012" spans="1:17" x14ac:dyDescent="0.2">
      <c r="A1012" s="113"/>
      <c r="B1012" s="200"/>
      <c r="C1012" s="200"/>
      <c r="D1012" s="201"/>
      <c r="E1012" s="113"/>
      <c r="F1012" s="113"/>
      <c r="G1012" s="113"/>
      <c r="H1012" s="113"/>
      <c r="I1012" s="203"/>
      <c r="J1012" s="203"/>
      <c r="K1012" s="203"/>
      <c r="L1012" s="203"/>
      <c r="M1012" s="203"/>
      <c r="N1012" s="204"/>
      <c r="O1012" s="204"/>
      <c r="P1012" s="201"/>
      <c r="Q1012" s="201"/>
    </row>
    <row r="1013" spans="1:17" x14ac:dyDescent="0.2">
      <c r="A1013" s="113"/>
      <c r="B1013" s="200"/>
      <c r="C1013" s="200"/>
      <c r="D1013" s="201"/>
      <c r="E1013" s="113"/>
      <c r="F1013" s="113"/>
      <c r="G1013" s="113"/>
      <c r="H1013" s="113"/>
      <c r="I1013" s="203"/>
      <c r="J1013" s="203"/>
      <c r="K1013" s="203"/>
      <c r="L1013" s="203"/>
      <c r="M1013" s="203"/>
      <c r="N1013" s="204"/>
      <c r="O1013" s="204"/>
      <c r="P1013" s="201"/>
      <c r="Q1013" s="201"/>
    </row>
    <row r="1014" spans="1:17" x14ac:dyDescent="0.2">
      <c r="A1014" s="113"/>
      <c r="B1014" s="200"/>
      <c r="C1014" s="200"/>
      <c r="D1014" s="201"/>
      <c r="E1014" s="113"/>
      <c r="F1014" s="113"/>
      <c r="G1014" s="113"/>
      <c r="H1014" s="113"/>
      <c r="I1014" s="203"/>
      <c r="J1014" s="203"/>
      <c r="K1014" s="203"/>
      <c r="L1014" s="203"/>
      <c r="M1014" s="203"/>
      <c r="N1014" s="204"/>
      <c r="O1014" s="204"/>
      <c r="P1014" s="201"/>
      <c r="Q1014" s="201"/>
    </row>
    <row r="1015" spans="1:17" x14ac:dyDescent="0.2">
      <c r="A1015" s="113"/>
      <c r="B1015" s="200"/>
      <c r="C1015" s="200"/>
      <c r="D1015" s="201"/>
      <c r="E1015" s="113"/>
      <c r="F1015" s="113"/>
      <c r="G1015" s="113"/>
      <c r="H1015" s="113"/>
      <c r="I1015" s="203"/>
      <c r="J1015" s="203"/>
      <c r="K1015" s="203"/>
      <c r="L1015" s="203"/>
      <c r="M1015" s="203"/>
      <c r="N1015" s="204"/>
      <c r="O1015" s="204"/>
      <c r="P1015" s="201"/>
      <c r="Q1015" s="201"/>
    </row>
    <row r="1016" spans="1:17" x14ac:dyDescent="0.2">
      <c r="A1016" s="113"/>
      <c r="B1016" s="200"/>
      <c r="C1016" s="200"/>
      <c r="D1016" s="201"/>
      <c r="E1016" s="113"/>
      <c r="F1016" s="113"/>
      <c r="G1016" s="113"/>
      <c r="H1016" s="113"/>
      <c r="I1016" s="203"/>
      <c r="J1016" s="203"/>
      <c r="K1016" s="203"/>
      <c r="L1016" s="203"/>
      <c r="M1016" s="203"/>
      <c r="N1016" s="204"/>
      <c r="O1016" s="204"/>
      <c r="P1016" s="201"/>
      <c r="Q1016" s="201"/>
    </row>
    <row r="1017" spans="1:17" x14ac:dyDescent="0.2">
      <c r="A1017" s="113"/>
      <c r="B1017" s="200"/>
      <c r="C1017" s="200"/>
      <c r="D1017" s="201"/>
      <c r="E1017" s="113"/>
      <c r="F1017" s="113"/>
      <c r="G1017" s="113"/>
      <c r="H1017" s="113"/>
      <c r="I1017" s="203"/>
      <c r="J1017" s="203"/>
      <c r="K1017" s="203"/>
      <c r="L1017" s="203"/>
      <c r="M1017" s="203"/>
      <c r="N1017" s="204"/>
      <c r="O1017" s="204"/>
      <c r="P1017" s="201"/>
      <c r="Q1017" s="201"/>
    </row>
    <row r="1018" spans="1:17" x14ac:dyDescent="0.2">
      <c r="A1018" s="113"/>
      <c r="B1018" s="200"/>
      <c r="C1018" s="200"/>
      <c r="D1018" s="201"/>
      <c r="E1018" s="113"/>
      <c r="F1018" s="113"/>
      <c r="G1018" s="113"/>
      <c r="H1018" s="113"/>
      <c r="I1018" s="203"/>
      <c r="J1018" s="203"/>
      <c r="K1018" s="203"/>
      <c r="L1018" s="203"/>
      <c r="M1018" s="203"/>
      <c r="N1018" s="204"/>
      <c r="O1018" s="204"/>
      <c r="P1018" s="201"/>
      <c r="Q1018" s="201"/>
    </row>
    <row r="1019" spans="1:17" x14ac:dyDescent="0.2">
      <c r="A1019" s="113"/>
      <c r="B1019" s="200"/>
      <c r="C1019" s="200"/>
      <c r="D1019" s="201"/>
      <c r="E1019" s="113"/>
      <c r="F1019" s="113"/>
      <c r="G1019" s="113"/>
      <c r="H1019" s="113"/>
      <c r="I1019" s="203"/>
      <c r="J1019" s="203"/>
      <c r="K1019" s="203"/>
      <c r="L1019" s="203"/>
      <c r="M1019" s="203"/>
      <c r="N1019" s="204"/>
      <c r="O1019" s="204"/>
      <c r="P1019" s="201"/>
      <c r="Q1019" s="201"/>
    </row>
    <row r="1020" spans="1:17" x14ac:dyDescent="0.2">
      <c r="A1020" s="113"/>
      <c r="B1020" s="200"/>
      <c r="C1020" s="200"/>
      <c r="D1020" s="201"/>
      <c r="E1020" s="113"/>
      <c r="F1020" s="113"/>
      <c r="G1020" s="113"/>
      <c r="H1020" s="113"/>
      <c r="I1020" s="203"/>
      <c r="J1020" s="203"/>
      <c r="K1020" s="203"/>
      <c r="L1020" s="203"/>
      <c r="M1020" s="203"/>
      <c r="N1020" s="204"/>
      <c r="O1020" s="204"/>
      <c r="P1020" s="201"/>
      <c r="Q1020" s="201"/>
    </row>
    <row r="1021" spans="1:17" x14ac:dyDescent="0.2">
      <c r="A1021" s="113"/>
      <c r="B1021" s="200"/>
      <c r="C1021" s="200"/>
      <c r="D1021" s="201"/>
      <c r="E1021" s="113"/>
      <c r="F1021" s="113"/>
      <c r="G1021" s="113"/>
      <c r="H1021" s="113"/>
      <c r="I1021" s="203"/>
      <c r="J1021" s="203"/>
      <c r="K1021" s="203"/>
      <c r="L1021" s="203"/>
      <c r="M1021" s="203"/>
      <c r="N1021" s="204"/>
      <c r="O1021" s="204"/>
      <c r="P1021" s="201"/>
      <c r="Q1021" s="201"/>
    </row>
    <row r="1022" spans="1:17" x14ac:dyDescent="0.2">
      <c r="A1022" s="113"/>
      <c r="B1022" s="200"/>
      <c r="C1022" s="200"/>
      <c r="D1022" s="201"/>
      <c r="E1022" s="113"/>
      <c r="F1022" s="113"/>
      <c r="G1022" s="113"/>
      <c r="H1022" s="113"/>
      <c r="I1022" s="203"/>
      <c r="J1022" s="203"/>
      <c r="K1022" s="203"/>
      <c r="L1022" s="203"/>
      <c r="M1022" s="203"/>
      <c r="N1022" s="204"/>
      <c r="O1022" s="204"/>
      <c r="P1022" s="201"/>
      <c r="Q1022" s="201"/>
    </row>
    <row r="1023" spans="1:17" x14ac:dyDescent="0.2">
      <c r="A1023" s="113"/>
      <c r="B1023" s="200"/>
      <c r="C1023" s="200"/>
      <c r="D1023" s="201"/>
      <c r="E1023" s="113"/>
      <c r="F1023" s="113"/>
      <c r="G1023" s="113"/>
      <c r="H1023" s="113"/>
      <c r="I1023" s="203"/>
      <c r="J1023" s="203"/>
      <c r="K1023" s="203"/>
      <c r="L1023" s="203"/>
      <c r="M1023" s="203"/>
      <c r="N1023" s="204"/>
      <c r="O1023" s="204"/>
      <c r="P1023" s="201"/>
      <c r="Q1023" s="201"/>
    </row>
    <row r="1024" spans="1:17" x14ac:dyDescent="0.2">
      <c r="A1024" s="113"/>
      <c r="B1024" s="200"/>
      <c r="C1024" s="200"/>
      <c r="D1024" s="201"/>
      <c r="E1024" s="113"/>
      <c r="F1024" s="113"/>
      <c r="G1024" s="113"/>
      <c r="H1024" s="113"/>
      <c r="I1024" s="203"/>
      <c r="J1024" s="203"/>
      <c r="K1024" s="203"/>
      <c r="L1024" s="203"/>
      <c r="M1024" s="203"/>
      <c r="N1024" s="204"/>
      <c r="O1024" s="204"/>
      <c r="P1024" s="201"/>
      <c r="Q1024" s="201"/>
    </row>
    <row r="1025" spans="1:17" x14ac:dyDescent="0.2">
      <c r="A1025" s="113"/>
      <c r="B1025" s="200"/>
      <c r="C1025" s="200"/>
      <c r="D1025" s="201"/>
      <c r="E1025" s="113"/>
      <c r="F1025" s="113"/>
      <c r="G1025" s="113"/>
      <c r="H1025" s="113"/>
      <c r="I1025" s="203"/>
      <c r="J1025" s="203"/>
      <c r="K1025" s="203"/>
      <c r="L1025" s="203"/>
      <c r="M1025" s="203"/>
      <c r="N1025" s="204"/>
      <c r="O1025" s="204"/>
      <c r="P1025" s="201"/>
      <c r="Q1025" s="201"/>
    </row>
    <row r="1026" spans="1:17" x14ac:dyDescent="0.2">
      <c r="A1026" s="113"/>
      <c r="B1026" s="200"/>
      <c r="C1026" s="200"/>
      <c r="D1026" s="201"/>
      <c r="E1026" s="113"/>
      <c r="F1026" s="113"/>
      <c r="G1026" s="113"/>
      <c r="H1026" s="113"/>
      <c r="I1026" s="203"/>
      <c r="J1026" s="203"/>
      <c r="K1026" s="203"/>
      <c r="L1026" s="203"/>
      <c r="M1026" s="203"/>
      <c r="N1026" s="204"/>
      <c r="O1026" s="204"/>
      <c r="P1026" s="201"/>
      <c r="Q1026" s="201"/>
    </row>
    <row r="1027" spans="1:17" x14ac:dyDescent="0.2">
      <c r="A1027" s="113"/>
      <c r="B1027" s="200"/>
      <c r="C1027" s="200"/>
      <c r="D1027" s="201"/>
      <c r="E1027" s="113"/>
      <c r="F1027" s="113"/>
      <c r="G1027" s="113"/>
      <c r="H1027" s="113"/>
      <c r="I1027" s="203"/>
      <c r="J1027" s="203"/>
      <c r="K1027" s="203"/>
      <c r="L1027" s="203"/>
      <c r="M1027" s="203"/>
      <c r="N1027" s="204"/>
      <c r="O1027" s="204"/>
      <c r="P1027" s="201"/>
      <c r="Q1027" s="201"/>
    </row>
    <row r="1028" spans="1:17" x14ac:dyDescent="0.2">
      <c r="A1028" s="113"/>
      <c r="B1028" s="200"/>
      <c r="C1028" s="200"/>
      <c r="D1028" s="201"/>
      <c r="E1028" s="113"/>
      <c r="F1028" s="113"/>
      <c r="G1028" s="113"/>
      <c r="H1028" s="113"/>
      <c r="I1028" s="203"/>
      <c r="J1028" s="203"/>
      <c r="K1028" s="203"/>
      <c r="L1028" s="203"/>
      <c r="M1028" s="203"/>
      <c r="N1028" s="204"/>
      <c r="O1028" s="204"/>
      <c r="P1028" s="201"/>
      <c r="Q1028" s="201"/>
    </row>
    <row r="1029" spans="1:17" x14ac:dyDescent="0.2">
      <c r="A1029" s="113"/>
      <c r="B1029" s="200"/>
      <c r="C1029" s="200"/>
      <c r="D1029" s="201"/>
      <c r="E1029" s="113"/>
      <c r="F1029" s="113"/>
      <c r="G1029" s="113"/>
      <c r="H1029" s="113"/>
      <c r="I1029" s="203"/>
      <c r="J1029" s="203"/>
      <c r="K1029" s="203"/>
      <c r="L1029" s="203"/>
      <c r="M1029" s="203"/>
      <c r="N1029" s="204"/>
      <c r="O1029" s="204"/>
      <c r="P1029" s="201"/>
      <c r="Q1029" s="201"/>
    </row>
    <row r="1030" spans="1:17" x14ac:dyDescent="0.2">
      <c r="A1030" s="113"/>
      <c r="B1030" s="200"/>
      <c r="C1030" s="200"/>
      <c r="D1030" s="201"/>
      <c r="E1030" s="113"/>
      <c r="F1030" s="113"/>
      <c r="G1030" s="113"/>
      <c r="H1030" s="113"/>
      <c r="I1030" s="203"/>
      <c r="J1030" s="203"/>
      <c r="K1030" s="203"/>
      <c r="L1030" s="203"/>
      <c r="M1030" s="203"/>
      <c r="N1030" s="204"/>
      <c r="O1030" s="204"/>
      <c r="P1030" s="201"/>
      <c r="Q1030" s="201"/>
    </row>
    <row r="1031" spans="1:17" x14ac:dyDescent="0.2">
      <c r="A1031" s="113"/>
      <c r="B1031" s="200"/>
      <c r="C1031" s="200"/>
      <c r="D1031" s="201"/>
      <c r="E1031" s="113"/>
      <c r="F1031" s="113"/>
      <c r="G1031" s="113"/>
      <c r="H1031" s="113"/>
      <c r="I1031" s="203"/>
      <c r="J1031" s="203"/>
      <c r="K1031" s="203"/>
      <c r="L1031" s="203"/>
      <c r="M1031" s="203"/>
      <c r="N1031" s="204"/>
      <c r="O1031" s="204"/>
      <c r="P1031" s="201"/>
      <c r="Q1031" s="201"/>
    </row>
    <row r="1032" spans="1:17" x14ac:dyDescent="0.2">
      <c r="A1032" s="113"/>
      <c r="B1032" s="200"/>
      <c r="C1032" s="200"/>
      <c r="D1032" s="201"/>
      <c r="E1032" s="113"/>
      <c r="F1032" s="113"/>
      <c r="G1032" s="113"/>
      <c r="H1032" s="113"/>
      <c r="I1032" s="203"/>
      <c r="J1032" s="203"/>
      <c r="K1032" s="203"/>
      <c r="L1032" s="203"/>
      <c r="M1032" s="203"/>
      <c r="N1032" s="204"/>
      <c r="O1032" s="204"/>
      <c r="P1032" s="201"/>
      <c r="Q1032" s="201"/>
    </row>
    <row r="1033" spans="1:17" x14ac:dyDescent="0.2">
      <c r="A1033" s="113"/>
      <c r="B1033" s="200"/>
      <c r="C1033" s="200"/>
      <c r="D1033" s="201"/>
      <c r="E1033" s="113"/>
      <c r="F1033" s="113"/>
      <c r="G1033" s="113"/>
      <c r="H1033" s="113"/>
      <c r="I1033" s="203"/>
      <c r="J1033" s="203"/>
      <c r="K1033" s="203"/>
      <c r="L1033" s="203"/>
      <c r="M1033" s="203"/>
      <c r="N1033" s="204"/>
      <c r="O1033" s="204"/>
      <c r="P1033" s="201"/>
      <c r="Q1033" s="201"/>
    </row>
    <row r="1034" spans="1:17" x14ac:dyDescent="0.2">
      <c r="A1034" s="113"/>
      <c r="B1034" s="200"/>
      <c r="C1034" s="200"/>
      <c r="D1034" s="201"/>
      <c r="E1034" s="113"/>
      <c r="F1034" s="113"/>
      <c r="G1034" s="113"/>
      <c r="H1034" s="113"/>
      <c r="I1034" s="203"/>
      <c r="J1034" s="203"/>
      <c r="K1034" s="203"/>
      <c r="L1034" s="203"/>
      <c r="M1034" s="203"/>
      <c r="N1034" s="204"/>
      <c r="O1034" s="204"/>
      <c r="P1034" s="201"/>
      <c r="Q1034" s="201"/>
    </row>
    <row r="1035" spans="1:17" x14ac:dyDescent="0.2">
      <c r="A1035" s="113"/>
      <c r="B1035" s="200"/>
      <c r="C1035" s="200"/>
      <c r="D1035" s="201"/>
      <c r="E1035" s="113"/>
      <c r="F1035" s="113"/>
      <c r="G1035" s="113"/>
      <c r="H1035" s="113"/>
      <c r="I1035" s="203"/>
      <c r="J1035" s="203"/>
      <c r="K1035" s="203"/>
      <c r="L1035" s="203"/>
      <c r="M1035" s="203"/>
      <c r="N1035" s="204"/>
      <c r="O1035" s="204"/>
      <c r="P1035" s="201"/>
      <c r="Q1035" s="201"/>
    </row>
    <row r="1036" spans="1:17" x14ac:dyDescent="0.2">
      <c r="A1036" s="113"/>
      <c r="B1036" s="200"/>
      <c r="C1036" s="200"/>
      <c r="D1036" s="201"/>
      <c r="E1036" s="113"/>
      <c r="F1036" s="113"/>
      <c r="G1036" s="113"/>
      <c r="H1036" s="113"/>
      <c r="I1036" s="203"/>
      <c r="J1036" s="203"/>
      <c r="K1036" s="203"/>
      <c r="L1036" s="203"/>
      <c r="M1036" s="203"/>
      <c r="N1036" s="204"/>
      <c r="O1036" s="204"/>
      <c r="P1036" s="201"/>
      <c r="Q1036" s="201"/>
    </row>
    <row r="1037" spans="1:17" x14ac:dyDescent="0.2">
      <c r="A1037" s="113"/>
      <c r="B1037" s="200"/>
      <c r="C1037" s="200"/>
      <c r="D1037" s="201"/>
      <c r="E1037" s="113"/>
      <c r="F1037" s="113"/>
      <c r="G1037" s="113"/>
      <c r="H1037" s="113"/>
      <c r="I1037" s="203"/>
      <c r="J1037" s="203"/>
      <c r="K1037" s="203"/>
      <c r="L1037" s="203"/>
      <c r="M1037" s="203"/>
      <c r="N1037" s="204"/>
      <c r="O1037" s="204"/>
      <c r="P1037" s="201"/>
      <c r="Q1037" s="201"/>
    </row>
    <row r="1038" spans="1:17" x14ac:dyDescent="0.2">
      <c r="A1038" s="113"/>
      <c r="B1038" s="200"/>
      <c r="C1038" s="200"/>
      <c r="D1038" s="201"/>
      <c r="E1038" s="113"/>
      <c r="F1038" s="113"/>
      <c r="G1038" s="113"/>
      <c r="H1038" s="113"/>
      <c r="I1038" s="203"/>
      <c r="J1038" s="203"/>
      <c r="K1038" s="203"/>
      <c r="L1038" s="203"/>
      <c r="M1038" s="203"/>
      <c r="N1038" s="204"/>
      <c r="O1038" s="204"/>
      <c r="P1038" s="201"/>
      <c r="Q1038" s="201"/>
    </row>
    <row r="1039" spans="1:17" x14ac:dyDescent="0.2">
      <c r="A1039" s="113"/>
      <c r="B1039" s="200"/>
      <c r="C1039" s="200"/>
      <c r="D1039" s="201"/>
      <c r="E1039" s="113"/>
      <c r="F1039" s="113"/>
      <c r="G1039" s="113"/>
      <c r="H1039" s="113"/>
      <c r="I1039" s="203"/>
      <c r="J1039" s="203"/>
      <c r="K1039" s="203"/>
      <c r="L1039" s="203"/>
      <c r="M1039" s="203"/>
      <c r="N1039" s="204"/>
      <c r="O1039" s="204"/>
      <c r="P1039" s="201"/>
      <c r="Q1039" s="201"/>
    </row>
    <row r="1040" spans="1:17" x14ac:dyDescent="0.2">
      <c r="A1040" s="113"/>
      <c r="B1040" s="200"/>
      <c r="C1040" s="200"/>
      <c r="D1040" s="201"/>
      <c r="E1040" s="113"/>
      <c r="F1040" s="113"/>
      <c r="G1040" s="113"/>
      <c r="H1040" s="113"/>
      <c r="I1040" s="203"/>
      <c r="J1040" s="203"/>
      <c r="K1040" s="203"/>
      <c r="L1040" s="203"/>
      <c r="M1040" s="203"/>
      <c r="N1040" s="204"/>
      <c r="O1040" s="204"/>
      <c r="P1040" s="201"/>
      <c r="Q1040" s="201"/>
    </row>
    <row r="1041" spans="1:17" x14ac:dyDescent="0.2">
      <c r="A1041" s="113"/>
      <c r="B1041" s="200"/>
      <c r="C1041" s="200"/>
      <c r="D1041" s="201"/>
      <c r="E1041" s="113"/>
      <c r="F1041" s="113"/>
      <c r="G1041" s="113"/>
      <c r="H1041" s="113"/>
      <c r="I1041" s="203"/>
      <c r="J1041" s="203"/>
      <c r="K1041" s="203"/>
      <c r="L1041" s="203"/>
      <c r="M1041" s="203"/>
      <c r="N1041" s="204"/>
      <c r="O1041" s="204"/>
      <c r="P1041" s="201"/>
      <c r="Q1041" s="201"/>
    </row>
    <row r="1042" spans="1:17" x14ac:dyDescent="0.2">
      <c r="A1042" s="113"/>
      <c r="B1042" s="200"/>
      <c r="C1042" s="200"/>
      <c r="D1042" s="201"/>
      <c r="E1042" s="113"/>
      <c r="F1042" s="113"/>
      <c r="G1042" s="113"/>
      <c r="H1042" s="113"/>
      <c r="I1042" s="203"/>
      <c r="J1042" s="203"/>
      <c r="K1042" s="203"/>
      <c r="L1042" s="203"/>
      <c r="M1042" s="203"/>
      <c r="N1042" s="204"/>
      <c r="O1042" s="204"/>
      <c r="P1042" s="201"/>
      <c r="Q1042" s="201"/>
    </row>
    <row r="1043" spans="1:17" x14ac:dyDescent="0.2">
      <c r="A1043" s="113"/>
      <c r="B1043" s="200"/>
      <c r="C1043" s="200"/>
      <c r="D1043" s="201"/>
      <c r="E1043" s="113"/>
      <c r="F1043" s="113"/>
      <c r="G1043" s="113"/>
      <c r="H1043" s="113"/>
      <c r="I1043" s="203"/>
      <c r="J1043" s="203"/>
      <c r="K1043" s="203"/>
      <c r="L1043" s="203"/>
      <c r="M1043" s="203"/>
      <c r="N1043" s="204"/>
      <c r="O1043" s="204"/>
      <c r="P1043" s="201"/>
      <c r="Q1043" s="201"/>
    </row>
    <row r="1044" spans="1:17" x14ac:dyDescent="0.2">
      <c r="A1044" s="113"/>
      <c r="B1044" s="200"/>
      <c r="C1044" s="200"/>
      <c r="D1044" s="201"/>
      <c r="E1044" s="113"/>
      <c r="F1044" s="113"/>
      <c r="G1044" s="113"/>
      <c r="H1044" s="113"/>
      <c r="I1044" s="203"/>
      <c r="J1044" s="203"/>
      <c r="K1044" s="203"/>
      <c r="L1044" s="203"/>
      <c r="M1044" s="203"/>
      <c r="N1044" s="204"/>
      <c r="O1044" s="204"/>
      <c r="P1044" s="201"/>
      <c r="Q1044" s="201"/>
    </row>
    <row r="1045" spans="1:17" x14ac:dyDescent="0.2">
      <c r="A1045" s="113"/>
      <c r="B1045" s="200"/>
      <c r="C1045" s="200"/>
      <c r="D1045" s="201"/>
      <c r="E1045" s="113"/>
      <c r="F1045" s="113"/>
      <c r="G1045" s="113"/>
      <c r="H1045" s="113"/>
      <c r="I1045" s="203"/>
      <c r="J1045" s="203"/>
      <c r="K1045" s="203"/>
      <c r="L1045" s="203"/>
      <c r="M1045" s="203"/>
      <c r="N1045" s="204"/>
      <c r="O1045" s="204"/>
      <c r="P1045" s="201"/>
      <c r="Q1045" s="201"/>
    </row>
    <row r="1046" spans="1:17" x14ac:dyDescent="0.2">
      <c r="A1046" s="113"/>
      <c r="B1046" s="200"/>
      <c r="C1046" s="200"/>
      <c r="D1046" s="201"/>
      <c r="E1046" s="113"/>
      <c r="F1046" s="113"/>
      <c r="G1046" s="113"/>
      <c r="H1046" s="113"/>
      <c r="I1046" s="203"/>
      <c r="J1046" s="203"/>
      <c r="K1046" s="203"/>
      <c r="L1046" s="203"/>
      <c r="M1046" s="203"/>
      <c r="N1046" s="204"/>
      <c r="O1046" s="204"/>
      <c r="P1046" s="201"/>
      <c r="Q1046" s="201"/>
    </row>
    <row r="1047" spans="1:17" x14ac:dyDescent="0.2">
      <c r="A1047" s="113"/>
      <c r="B1047" s="200"/>
      <c r="C1047" s="200"/>
      <c r="D1047" s="201"/>
      <c r="E1047" s="113"/>
      <c r="F1047" s="113"/>
      <c r="G1047" s="113"/>
      <c r="H1047" s="113"/>
      <c r="I1047" s="203"/>
      <c r="J1047" s="203"/>
      <c r="K1047" s="203"/>
      <c r="L1047" s="203"/>
      <c r="M1047" s="203"/>
      <c r="N1047" s="204"/>
      <c r="O1047" s="204"/>
      <c r="P1047" s="201"/>
      <c r="Q1047" s="201"/>
    </row>
    <row r="1048" spans="1:17" x14ac:dyDescent="0.2">
      <c r="A1048" s="113"/>
      <c r="B1048" s="200"/>
      <c r="C1048" s="200"/>
      <c r="D1048" s="201"/>
      <c r="E1048" s="113"/>
      <c r="F1048" s="113"/>
      <c r="G1048" s="113"/>
      <c r="H1048" s="113"/>
      <c r="I1048" s="203"/>
      <c r="J1048" s="203"/>
      <c r="K1048" s="203"/>
      <c r="L1048" s="203"/>
      <c r="M1048" s="203"/>
      <c r="N1048" s="204"/>
      <c r="O1048" s="204"/>
      <c r="P1048" s="201"/>
      <c r="Q1048" s="201"/>
    </row>
    <row r="1049" spans="1:17" x14ac:dyDescent="0.2">
      <c r="A1049" s="113"/>
      <c r="B1049" s="200"/>
      <c r="C1049" s="200"/>
      <c r="D1049" s="201"/>
      <c r="E1049" s="113"/>
      <c r="F1049" s="113"/>
      <c r="G1049" s="113"/>
      <c r="H1049" s="113"/>
      <c r="I1049" s="203"/>
      <c r="J1049" s="203"/>
      <c r="K1049" s="203"/>
      <c r="L1049" s="203"/>
      <c r="M1049" s="203"/>
      <c r="N1049" s="204"/>
      <c r="O1049" s="204"/>
      <c r="P1049" s="201"/>
      <c r="Q1049" s="201"/>
    </row>
    <row r="1050" spans="1:17" x14ac:dyDescent="0.2">
      <c r="A1050" s="113"/>
      <c r="B1050" s="200"/>
      <c r="C1050" s="200"/>
      <c r="D1050" s="201"/>
      <c r="E1050" s="113"/>
      <c r="F1050" s="113"/>
      <c r="G1050" s="113"/>
      <c r="H1050" s="113"/>
      <c r="I1050" s="203"/>
      <c r="J1050" s="203"/>
      <c r="K1050" s="203"/>
      <c r="L1050" s="203"/>
      <c r="M1050" s="203"/>
      <c r="N1050" s="204"/>
      <c r="O1050" s="204"/>
      <c r="P1050" s="201"/>
      <c r="Q1050" s="201"/>
    </row>
    <row r="1051" spans="1:17" x14ac:dyDescent="0.2">
      <c r="A1051" s="113"/>
      <c r="B1051" s="200"/>
      <c r="C1051" s="200"/>
      <c r="D1051" s="201"/>
      <c r="E1051" s="113"/>
      <c r="F1051" s="113"/>
      <c r="G1051" s="113"/>
      <c r="H1051" s="113"/>
      <c r="I1051" s="203"/>
      <c r="J1051" s="203"/>
      <c r="K1051" s="203"/>
      <c r="L1051" s="203"/>
      <c r="M1051" s="203"/>
      <c r="N1051" s="204"/>
      <c r="O1051" s="204"/>
      <c r="P1051" s="201"/>
      <c r="Q1051" s="201"/>
    </row>
    <row r="1052" spans="1:17" x14ac:dyDescent="0.2">
      <c r="A1052" s="113"/>
      <c r="B1052" s="200"/>
      <c r="C1052" s="200"/>
      <c r="D1052" s="201"/>
      <c r="E1052" s="113"/>
      <c r="F1052" s="113"/>
      <c r="G1052" s="113"/>
      <c r="H1052" s="113"/>
      <c r="I1052" s="203"/>
      <c r="J1052" s="203"/>
      <c r="K1052" s="203"/>
      <c r="L1052" s="203"/>
      <c r="M1052" s="203"/>
      <c r="N1052" s="204"/>
      <c r="O1052" s="204"/>
      <c r="P1052" s="201"/>
      <c r="Q1052" s="201"/>
    </row>
    <row r="1053" spans="1:17" x14ac:dyDescent="0.2">
      <c r="A1053" s="113"/>
      <c r="B1053" s="200"/>
      <c r="C1053" s="200"/>
      <c r="D1053" s="201"/>
      <c r="E1053" s="113"/>
      <c r="F1053" s="113"/>
      <c r="G1053" s="113"/>
      <c r="H1053" s="113"/>
      <c r="I1053" s="203"/>
      <c r="J1053" s="203"/>
      <c r="K1053" s="203"/>
      <c r="L1053" s="203"/>
      <c r="M1053" s="203"/>
      <c r="N1053" s="204"/>
      <c r="O1053" s="204"/>
      <c r="P1053" s="201"/>
      <c r="Q1053" s="201"/>
    </row>
    <row r="1054" spans="1:17" x14ac:dyDescent="0.2">
      <c r="A1054" s="113"/>
      <c r="B1054" s="200"/>
      <c r="C1054" s="200"/>
      <c r="D1054" s="201"/>
      <c r="E1054" s="113"/>
      <c r="F1054" s="113"/>
      <c r="G1054" s="113"/>
      <c r="H1054" s="113"/>
      <c r="I1054" s="203"/>
      <c r="J1054" s="203"/>
      <c r="K1054" s="203"/>
      <c r="L1054" s="203"/>
      <c r="M1054" s="203"/>
      <c r="N1054" s="204"/>
      <c r="O1054" s="204"/>
      <c r="P1054" s="201"/>
      <c r="Q1054" s="201"/>
    </row>
    <row r="1055" spans="1:17" x14ac:dyDescent="0.2">
      <c r="A1055" s="113"/>
      <c r="B1055" s="200"/>
      <c r="C1055" s="200"/>
      <c r="D1055" s="201"/>
      <c r="E1055" s="113"/>
      <c r="F1055" s="113"/>
      <c r="G1055" s="113"/>
      <c r="H1055" s="113"/>
      <c r="I1055" s="203"/>
      <c r="J1055" s="203"/>
      <c r="K1055" s="203"/>
      <c r="L1055" s="203"/>
      <c r="M1055" s="203"/>
      <c r="N1055" s="204"/>
      <c r="O1055" s="204"/>
      <c r="P1055" s="201"/>
      <c r="Q1055" s="201"/>
    </row>
    <row r="1056" spans="1:17" x14ac:dyDescent="0.2">
      <c r="A1056" s="113"/>
      <c r="B1056" s="200"/>
      <c r="C1056" s="200"/>
      <c r="D1056" s="201"/>
      <c r="E1056" s="113"/>
      <c r="F1056" s="113"/>
      <c r="G1056" s="113"/>
      <c r="H1056" s="113"/>
      <c r="I1056" s="203"/>
      <c r="J1056" s="203"/>
      <c r="K1056" s="203"/>
      <c r="L1056" s="203"/>
      <c r="M1056" s="203"/>
      <c r="N1056" s="204"/>
      <c r="O1056" s="204"/>
      <c r="P1056" s="201"/>
      <c r="Q1056" s="201"/>
    </row>
    <row r="1057" spans="1:17" x14ac:dyDescent="0.2">
      <c r="A1057" s="113"/>
      <c r="B1057" s="200"/>
      <c r="C1057" s="200"/>
      <c r="D1057" s="201"/>
      <c r="E1057" s="113"/>
      <c r="F1057" s="113"/>
      <c r="G1057" s="113"/>
      <c r="H1057" s="113"/>
      <c r="I1057" s="203"/>
      <c r="J1057" s="203"/>
      <c r="K1057" s="203"/>
      <c r="L1057" s="203"/>
      <c r="M1057" s="203"/>
      <c r="N1057" s="204"/>
      <c r="O1057" s="204"/>
      <c r="P1057" s="201"/>
      <c r="Q1057" s="201"/>
    </row>
    <row r="1058" spans="1:17" x14ac:dyDescent="0.2">
      <c r="A1058" s="113"/>
      <c r="B1058" s="200"/>
      <c r="C1058" s="200"/>
      <c r="D1058" s="201"/>
      <c r="E1058" s="113"/>
      <c r="F1058" s="113"/>
      <c r="G1058" s="113"/>
      <c r="H1058" s="113"/>
      <c r="I1058" s="203"/>
      <c r="J1058" s="203"/>
      <c r="K1058" s="203"/>
      <c r="L1058" s="203"/>
      <c r="M1058" s="203"/>
      <c r="N1058" s="204"/>
      <c r="O1058" s="204"/>
      <c r="P1058" s="201"/>
      <c r="Q1058" s="201"/>
    </row>
    <row r="1059" spans="1:17" x14ac:dyDescent="0.2">
      <c r="A1059" s="113"/>
      <c r="B1059" s="200"/>
      <c r="C1059" s="200"/>
      <c r="D1059" s="201"/>
      <c r="E1059" s="113"/>
      <c r="F1059" s="113"/>
      <c r="G1059" s="113"/>
      <c r="H1059" s="113"/>
      <c r="I1059" s="203"/>
      <c r="J1059" s="203"/>
      <c r="K1059" s="203"/>
      <c r="L1059" s="203"/>
      <c r="M1059" s="203"/>
      <c r="N1059" s="204"/>
      <c r="O1059" s="204"/>
      <c r="P1059" s="201"/>
      <c r="Q1059" s="201"/>
    </row>
    <row r="1060" spans="1:17" x14ac:dyDescent="0.2">
      <c r="A1060" s="113"/>
      <c r="B1060" s="200"/>
      <c r="C1060" s="200"/>
      <c r="D1060" s="201"/>
      <c r="E1060" s="113"/>
      <c r="F1060" s="113"/>
      <c r="G1060" s="113"/>
      <c r="H1060" s="113"/>
      <c r="I1060" s="203"/>
      <c r="J1060" s="203"/>
      <c r="K1060" s="203"/>
      <c r="L1060" s="203"/>
      <c r="M1060" s="203"/>
      <c r="N1060" s="204"/>
      <c r="O1060" s="204"/>
      <c r="P1060" s="201"/>
      <c r="Q1060" s="201"/>
    </row>
    <row r="1061" spans="1:17" x14ac:dyDescent="0.2">
      <c r="A1061" s="113"/>
      <c r="B1061" s="200"/>
      <c r="C1061" s="200"/>
      <c r="D1061" s="201"/>
      <c r="E1061" s="113"/>
      <c r="F1061" s="113"/>
      <c r="G1061" s="113"/>
      <c r="H1061" s="113"/>
      <c r="I1061" s="203"/>
      <c r="J1061" s="203"/>
      <c r="K1061" s="203"/>
      <c r="L1061" s="203"/>
      <c r="M1061" s="203"/>
      <c r="N1061" s="204"/>
      <c r="O1061" s="204"/>
      <c r="P1061" s="201"/>
      <c r="Q1061" s="201"/>
    </row>
    <row r="1062" spans="1:17" x14ac:dyDescent="0.2">
      <c r="A1062" s="113"/>
      <c r="B1062" s="200"/>
      <c r="C1062" s="200"/>
      <c r="D1062" s="201"/>
      <c r="E1062" s="113"/>
      <c r="F1062" s="113"/>
      <c r="G1062" s="113"/>
      <c r="H1062" s="113"/>
      <c r="I1062" s="203"/>
      <c r="J1062" s="203"/>
      <c r="K1062" s="203"/>
      <c r="L1062" s="203"/>
      <c r="M1062" s="203"/>
      <c r="N1062" s="204"/>
      <c r="O1062" s="204"/>
      <c r="P1062" s="201"/>
      <c r="Q1062" s="201"/>
    </row>
    <row r="1063" spans="1:17" x14ac:dyDescent="0.2">
      <c r="A1063" s="113"/>
      <c r="B1063" s="200"/>
      <c r="C1063" s="200"/>
      <c r="D1063" s="201"/>
      <c r="E1063" s="113"/>
      <c r="F1063" s="113"/>
      <c r="G1063" s="113"/>
      <c r="H1063" s="113"/>
      <c r="I1063" s="203"/>
      <c r="J1063" s="203"/>
      <c r="K1063" s="203"/>
      <c r="L1063" s="203"/>
      <c r="M1063" s="203"/>
      <c r="N1063" s="204"/>
      <c r="O1063" s="204"/>
      <c r="P1063" s="201"/>
      <c r="Q1063" s="201"/>
    </row>
    <row r="1064" spans="1:17" x14ac:dyDescent="0.2">
      <c r="A1064" s="113"/>
      <c r="B1064" s="200"/>
      <c r="C1064" s="200"/>
      <c r="D1064" s="201"/>
      <c r="E1064" s="113"/>
      <c r="F1064" s="113"/>
      <c r="G1064" s="113"/>
      <c r="H1064" s="113"/>
      <c r="I1064" s="203"/>
      <c r="J1064" s="203"/>
      <c r="K1064" s="203"/>
      <c r="L1064" s="203"/>
      <c r="M1064" s="203"/>
      <c r="N1064" s="204"/>
      <c r="O1064" s="204"/>
      <c r="P1064" s="201"/>
      <c r="Q1064" s="201"/>
    </row>
    <row r="1065" spans="1:17" x14ac:dyDescent="0.2">
      <c r="A1065" s="113"/>
      <c r="B1065" s="200"/>
      <c r="C1065" s="200"/>
      <c r="D1065" s="201"/>
      <c r="E1065" s="113"/>
      <c r="F1065" s="113"/>
      <c r="G1065" s="113"/>
      <c r="H1065" s="113"/>
      <c r="I1065" s="203"/>
      <c r="J1065" s="203"/>
      <c r="K1065" s="203"/>
      <c r="L1065" s="203"/>
      <c r="M1065" s="203"/>
      <c r="N1065" s="204"/>
      <c r="O1065" s="204"/>
      <c r="P1065" s="201"/>
      <c r="Q1065" s="201"/>
    </row>
    <row r="1066" spans="1:17" x14ac:dyDescent="0.2">
      <c r="A1066" s="113"/>
      <c r="B1066" s="200"/>
      <c r="C1066" s="200"/>
      <c r="D1066" s="201"/>
      <c r="E1066" s="113"/>
      <c r="F1066" s="113"/>
      <c r="G1066" s="113"/>
      <c r="H1066" s="113"/>
      <c r="I1066" s="203"/>
      <c r="J1066" s="203"/>
      <c r="K1066" s="203"/>
      <c r="L1066" s="203"/>
      <c r="M1066" s="203"/>
      <c r="N1066" s="204"/>
      <c r="O1066" s="204"/>
      <c r="P1066" s="201"/>
      <c r="Q1066" s="201"/>
    </row>
    <row r="1067" spans="1:17" x14ac:dyDescent="0.2">
      <c r="A1067" s="113"/>
      <c r="B1067" s="200"/>
      <c r="C1067" s="200"/>
      <c r="D1067" s="201"/>
      <c r="E1067" s="113"/>
      <c r="F1067" s="113"/>
      <c r="G1067" s="113"/>
      <c r="H1067" s="113"/>
      <c r="I1067" s="203"/>
      <c r="J1067" s="203"/>
      <c r="K1067" s="203"/>
      <c r="L1067" s="203"/>
      <c r="M1067" s="203"/>
      <c r="N1067" s="204"/>
      <c r="O1067" s="204"/>
      <c r="P1067" s="201"/>
      <c r="Q1067" s="201"/>
    </row>
    <row r="1068" spans="1:17" x14ac:dyDescent="0.2">
      <c r="A1068" s="113"/>
      <c r="B1068" s="200"/>
      <c r="C1068" s="200"/>
      <c r="D1068" s="201"/>
      <c r="E1068" s="113"/>
      <c r="F1068" s="113"/>
      <c r="G1068" s="113"/>
      <c r="H1068" s="113"/>
      <c r="I1068" s="203"/>
      <c r="J1068" s="203"/>
      <c r="K1068" s="203"/>
      <c r="L1068" s="203"/>
      <c r="M1068" s="203"/>
      <c r="N1068" s="204"/>
      <c r="O1068" s="204"/>
      <c r="P1068" s="201"/>
      <c r="Q1068" s="201"/>
    </row>
    <row r="1069" spans="1:17" x14ac:dyDescent="0.2">
      <c r="A1069" s="113"/>
      <c r="B1069" s="200"/>
      <c r="C1069" s="200"/>
      <c r="D1069" s="201"/>
      <c r="E1069" s="113"/>
      <c r="F1069" s="113"/>
      <c r="G1069" s="113"/>
      <c r="H1069" s="113"/>
      <c r="I1069" s="203"/>
      <c r="J1069" s="203"/>
      <c r="K1069" s="203"/>
      <c r="L1069" s="203"/>
      <c r="M1069" s="203"/>
      <c r="N1069" s="204"/>
      <c r="O1069" s="204"/>
      <c r="P1069" s="201"/>
      <c r="Q1069" s="201"/>
    </row>
    <row r="1070" spans="1:17" x14ac:dyDescent="0.2">
      <c r="A1070" s="113"/>
      <c r="B1070" s="200"/>
      <c r="C1070" s="200"/>
      <c r="D1070" s="201"/>
      <c r="E1070" s="113"/>
      <c r="F1070" s="113"/>
      <c r="G1070" s="113"/>
      <c r="H1070" s="113"/>
      <c r="I1070" s="203"/>
      <c r="J1070" s="203"/>
      <c r="K1070" s="203"/>
      <c r="L1070" s="203"/>
      <c r="M1070" s="203"/>
      <c r="N1070" s="204"/>
      <c r="O1070" s="204"/>
      <c r="P1070" s="201"/>
      <c r="Q1070" s="201"/>
    </row>
    <row r="1071" spans="1:17" x14ac:dyDescent="0.2">
      <c r="A1071" s="113"/>
      <c r="B1071" s="200"/>
      <c r="C1071" s="200"/>
      <c r="D1071" s="201"/>
      <c r="E1071" s="113"/>
      <c r="F1071" s="113"/>
      <c r="G1071" s="113"/>
      <c r="H1071" s="113"/>
      <c r="I1071" s="203"/>
      <c r="J1071" s="203"/>
      <c r="K1071" s="203"/>
      <c r="L1071" s="203"/>
      <c r="M1071" s="203"/>
      <c r="N1071" s="204"/>
      <c r="O1071" s="204"/>
      <c r="P1071" s="201"/>
      <c r="Q1071" s="201"/>
    </row>
    <row r="1072" spans="1:17" x14ac:dyDescent="0.2">
      <c r="A1072" s="113"/>
      <c r="B1072" s="200"/>
      <c r="C1072" s="200"/>
      <c r="D1072" s="201"/>
      <c r="E1072" s="113"/>
      <c r="F1072" s="113"/>
      <c r="G1072" s="113"/>
      <c r="H1072" s="113"/>
      <c r="I1072" s="203"/>
      <c r="J1072" s="203"/>
      <c r="K1072" s="203"/>
      <c r="L1072" s="203"/>
      <c r="M1072" s="203"/>
      <c r="N1072" s="204"/>
      <c r="O1072" s="204"/>
      <c r="P1072" s="201"/>
      <c r="Q1072" s="201"/>
    </row>
    <row r="1073" spans="1:17" x14ac:dyDescent="0.2">
      <c r="A1073" s="113"/>
      <c r="B1073" s="200"/>
      <c r="C1073" s="200"/>
      <c r="D1073" s="201"/>
      <c r="E1073" s="113"/>
      <c r="F1073" s="113"/>
      <c r="G1073" s="113"/>
      <c r="H1073" s="113"/>
      <c r="I1073" s="203"/>
      <c r="J1073" s="203"/>
      <c r="K1073" s="203"/>
      <c r="L1073" s="203"/>
      <c r="M1073" s="203"/>
      <c r="N1073" s="204"/>
      <c r="O1073" s="204"/>
      <c r="P1073" s="201"/>
      <c r="Q1073" s="201"/>
    </row>
    <row r="1074" spans="1:17" x14ac:dyDescent="0.2">
      <c r="A1074" s="113"/>
      <c r="B1074" s="200"/>
      <c r="C1074" s="200"/>
      <c r="D1074" s="201"/>
      <c r="E1074" s="113"/>
      <c r="F1074" s="113"/>
      <c r="G1074" s="113"/>
      <c r="H1074" s="113"/>
      <c r="I1074" s="203"/>
      <c r="J1074" s="203"/>
      <c r="K1074" s="203"/>
      <c r="L1074" s="203"/>
      <c r="M1074" s="203"/>
      <c r="N1074" s="204"/>
      <c r="O1074" s="204"/>
      <c r="P1074" s="201"/>
      <c r="Q1074" s="201"/>
    </row>
    <row r="1075" spans="1:17" x14ac:dyDescent="0.2">
      <c r="A1075" s="113"/>
      <c r="B1075" s="200"/>
      <c r="C1075" s="200"/>
      <c r="D1075" s="201"/>
      <c r="E1075" s="113"/>
      <c r="F1075" s="113"/>
      <c r="G1075" s="113"/>
      <c r="H1075" s="113"/>
      <c r="I1075" s="203"/>
      <c r="J1075" s="203"/>
      <c r="K1075" s="203"/>
      <c r="L1075" s="203"/>
      <c r="M1075" s="203"/>
      <c r="N1075" s="204"/>
      <c r="O1075" s="204"/>
      <c r="P1075" s="201"/>
      <c r="Q1075" s="201"/>
    </row>
    <row r="1076" spans="1:17" x14ac:dyDescent="0.2">
      <c r="A1076" s="113"/>
      <c r="B1076" s="200"/>
      <c r="C1076" s="200"/>
      <c r="D1076" s="201"/>
      <c r="E1076" s="113"/>
      <c r="F1076" s="113"/>
      <c r="G1076" s="113"/>
      <c r="H1076" s="113"/>
      <c r="I1076" s="203"/>
      <c r="J1076" s="203"/>
      <c r="K1076" s="203"/>
      <c r="L1076" s="203"/>
      <c r="M1076" s="203"/>
      <c r="N1076" s="204"/>
      <c r="O1076" s="204"/>
      <c r="P1076" s="201"/>
      <c r="Q1076" s="201"/>
    </row>
    <row r="1077" spans="1:17" x14ac:dyDescent="0.2">
      <c r="A1077" s="113"/>
      <c r="B1077" s="200"/>
      <c r="C1077" s="200"/>
      <c r="D1077" s="201"/>
      <c r="E1077" s="113"/>
      <c r="F1077" s="113"/>
      <c r="G1077" s="113"/>
      <c r="H1077" s="113"/>
      <c r="I1077" s="203"/>
      <c r="J1077" s="203"/>
      <c r="K1077" s="203"/>
      <c r="L1077" s="203"/>
      <c r="M1077" s="203"/>
      <c r="N1077" s="204"/>
      <c r="O1077" s="204"/>
      <c r="P1077" s="201"/>
      <c r="Q1077" s="201"/>
    </row>
    <row r="1078" spans="1:17" x14ac:dyDescent="0.2">
      <c r="A1078" s="113"/>
      <c r="B1078" s="200"/>
      <c r="C1078" s="200"/>
      <c r="D1078" s="201"/>
      <c r="E1078" s="113"/>
      <c r="F1078" s="113"/>
      <c r="G1078" s="113"/>
      <c r="H1078" s="113"/>
      <c r="I1078" s="203"/>
      <c r="J1078" s="203"/>
      <c r="K1078" s="203"/>
      <c r="L1078" s="203"/>
      <c r="M1078" s="203"/>
      <c r="N1078" s="204"/>
      <c r="O1078" s="204"/>
      <c r="P1078" s="201"/>
      <c r="Q1078" s="201"/>
    </row>
    <row r="1079" spans="1:17" x14ac:dyDescent="0.2">
      <c r="A1079" s="113"/>
      <c r="B1079" s="200"/>
      <c r="C1079" s="200"/>
      <c r="D1079" s="201"/>
      <c r="E1079" s="113"/>
      <c r="F1079" s="113"/>
      <c r="G1079" s="113"/>
      <c r="H1079" s="113"/>
      <c r="I1079" s="203"/>
      <c r="J1079" s="203"/>
      <c r="K1079" s="203"/>
      <c r="L1079" s="203"/>
      <c r="M1079" s="203"/>
      <c r="N1079" s="204"/>
      <c r="O1079" s="204"/>
      <c r="P1079" s="201"/>
      <c r="Q1079" s="201"/>
    </row>
    <row r="1080" spans="1:17" x14ac:dyDescent="0.2">
      <c r="A1080" s="113"/>
      <c r="B1080" s="200"/>
      <c r="C1080" s="200"/>
      <c r="D1080" s="201"/>
      <c r="E1080" s="113"/>
      <c r="F1080" s="113"/>
      <c r="G1080" s="113"/>
      <c r="H1080" s="113"/>
      <c r="I1080" s="203"/>
      <c r="J1080" s="203"/>
      <c r="K1080" s="203"/>
      <c r="L1080" s="203"/>
      <c r="M1080" s="203"/>
      <c r="N1080" s="204"/>
      <c r="O1080" s="204"/>
      <c r="P1080" s="201"/>
      <c r="Q1080" s="201"/>
    </row>
    <row r="1081" spans="1:17" x14ac:dyDescent="0.2">
      <c r="A1081" s="113"/>
      <c r="B1081" s="200"/>
      <c r="C1081" s="200"/>
      <c r="D1081" s="201"/>
      <c r="E1081" s="113"/>
      <c r="F1081" s="113"/>
      <c r="G1081" s="113"/>
      <c r="H1081" s="113"/>
      <c r="I1081" s="203"/>
      <c r="J1081" s="203"/>
      <c r="K1081" s="203"/>
      <c r="L1081" s="203"/>
      <c r="M1081" s="203"/>
      <c r="N1081" s="204"/>
      <c r="O1081" s="204"/>
      <c r="P1081" s="201"/>
      <c r="Q1081" s="201"/>
    </row>
    <row r="1082" spans="1:17" x14ac:dyDescent="0.2">
      <c r="A1082" s="113"/>
      <c r="B1082" s="200"/>
      <c r="C1082" s="200"/>
      <c r="D1082" s="201"/>
      <c r="E1082" s="113"/>
      <c r="F1082" s="113"/>
      <c r="G1082" s="113"/>
      <c r="H1082" s="113"/>
      <c r="I1082" s="203"/>
      <c r="J1082" s="203"/>
      <c r="K1082" s="203"/>
      <c r="L1082" s="203"/>
      <c r="M1082" s="203"/>
      <c r="N1082" s="204"/>
      <c r="O1082" s="204"/>
      <c r="P1082" s="201"/>
      <c r="Q1082" s="201"/>
    </row>
    <row r="1083" spans="1:17" x14ac:dyDescent="0.2">
      <c r="A1083" s="113"/>
      <c r="B1083" s="200"/>
      <c r="C1083" s="200"/>
      <c r="D1083" s="201"/>
      <c r="E1083" s="113"/>
      <c r="F1083" s="113"/>
      <c r="G1083" s="113"/>
      <c r="H1083" s="113"/>
      <c r="I1083" s="203"/>
      <c r="J1083" s="203"/>
      <c r="K1083" s="203"/>
      <c r="L1083" s="203"/>
      <c r="M1083" s="203"/>
      <c r="N1083" s="204"/>
      <c r="O1083" s="204"/>
      <c r="P1083" s="201"/>
      <c r="Q1083" s="201"/>
    </row>
    <row r="1084" spans="1:17" x14ac:dyDescent="0.2">
      <c r="A1084" s="113"/>
      <c r="B1084" s="200"/>
      <c r="C1084" s="200"/>
      <c r="D1084" s="201"/>
      <c r="E1084" s="113"/>
      <c r="F1084" s="113"/>
      <c r="G1084" s="113"/>
      <c r="H1084" s="113"/>
      <c r="I1084" s="203"/>
      <c r="J1084" s="203"/>
      <c r="K1084" s="203"/>
      <c r="L1084" s="203"/>
      <c r="M1084" s="203"/>
      <c r="N1084" s="204"/>
      <c r="O1084" s="204"/>
      <c r="P1084" s="201"/>
      <c r="Q1084" s="201"/>
    </row>
    <row r="1085" spans="1:17" x14ac:dyDescent="0.2">
      <c r="A1085" s="113"/>
      <c r="B1085" s="200"/>
      <c r="C1085" s="200"/>
      <c r="D1085" s="201"/>
      <c r="E1085" s="113"/>
      <c r="F1085" s="113"/>
      <c r="G1085" s="113"/>
      <c r="H1085" s="113"/>
      <c r="I1085" s="203"/>
      <c r="J1085" s="203"/>
      <c r="K1085" s="203"/>
      <c r="L1085" s="203"/>
      <c r="M1085" s="203"/>
      <c r="N1085" s="204"/>
      <c r="O1085" s="204"/>
      <c r="P1085" s="201"/>
      <c r="Q1085" s="201"/>
    </row>
    <row r="1086" spans="1:17" x14ac:dyDescent="0.2">
      <c r="A1086" s="113"/>
      <c r="B1086" s="200"/>
      <c r="C1086" s="200"/>
      <c r="D1086" s="201"/>
      <c r="E1086" s="113"/>
      <c r="F1086" s="113"/>
      <c r="G1086" s="113"/>
      <c r="H1086" s="113"/>
      <c r="I1086" s="203"/>
      <c r="J1086" s="203"/>
      <c r="K1086" s="203"/>
      <c r="L1086" s="203"/>
      <c r="M1086" s="203"/>
      <c r="N1086" s="204"/>
      <c r="O1086" s="204"/>
      <c r="P1086" s="201"/>
      <c r="Q1086" s="201"/>
    </row>
    <row r="1087" spans="1:17" x14ac:dyDescent="0.2">
      <c r="A1087" s="113"/>
      <c r="B1087" s="200"/>
      <c r="C1087" s="200"/>
      <c r="D1087" s="201"/>
      <c r="E1087" s="113"/>
      <c r="F1087" s="113"/>
      <c r="G1087" s="113"/>
      <c r="H1087" s="113"/>
      <c r="I1087" s="203"/>
      <c r="J1087" s="203"/>
      <c r="K1087" s="203"/>
      <c r="L1087" s="203"/>
      <c r="M1087" s="203"/>
      <c r="N1087" s="204"/>
      <c r="O1087" s="204"/>
      <c r="P1087" s="201"/>
      <c r="Q1087" s="201"/>
    </row>
    <row r="1088" spans="1:17" x14ac:dyDescent="0.2">
      <c r="A1088" s="113"/>
      <c r="B1088" s="200"/>
      <c r="C1088" s="200"/>
      <c r="D1088" s="201"/>
      <c r="E1088" s="113"/>
      <c r="F1088" s="113"/>
      <c r="G1088" s="113"/>
      <c r="H1088" s="113"/>
      <c r="I1088" s="203"/>
      <c r="J1088" s="203"/>
      <c r="K1088" s="203"/>
      <c r="L1088" s="203"/>
      <c r="M1088" s="203"/>
      <c r="N1088" s="204"/>
      <c r="O1088" s="204"/>
      <c r="P1088" s="201"/>
      <c r="Q1088" s="201"/>
    </row>
    <row r="1089" spans="1:17" x14ac:dyDescent="0.2">
      <c r="A1089" s="113"/>
      <c r="B1089" s="200"/>
      <c r="C1089" s="200"/>
      <c r="D1089" s="201"/>
      <c r="E1089" s="113"/>
      <c r="F1089" s="113"/>
      <c r="G1089" s="113"/>
      <c r="H1089" s="113"/>
      <c r="I1089" s="203"/>
      <c r="J1089" s="203"/>
      <c r="K1089" s="203"/>
      <c r="L1089" s="203"/>
      <c r="M1089" s="203"/>
      <c r="N1089" s="204"/>
      <c r="O1089" s="204"/>
      <c r="P1089" s="201"/>
      <c r="Q1089" s="201"/>
    </row>
    <row r="1090" spans="1:17" x14ac:dyDescent="0.2">
      <c r="A1090" s="113"/>
      <c r="B1090" s="200"/>
      <c r="C1090" s="200"/>
      <c r="D1090" s="201"/>
      <c r="E1090" s="113"/>
      <c r="F1090" s="113"/>
      <c r="G1090" s="113"/>
      <c r="H1090" s="113"/>
      <c r="I1090" s="203"/>
      <c r="J1090" s="203"/>
      <c r="K1090" s="203"/>
      <c r="L1090" s="203"/>
      <c r="M1090" s="203"/>
      <c r="N1090" s="204"/>
      <c r="O1090" s="204"/>
      <c r="P1090" s="201"/>
      <c r="Q1090" s="201"/>
    </row>
    <row r="1091" spans="1:17" x14ac:dyDescent="0.2">
      <c r="A1091" s="113"/>
      <c r="B1091" s="200"/>
      <c r="C1091" s="200"/>
      <c r="D1091" s="201"/>
      <c r="E1091" s="113"/>
      <c r="F1091" s="113"/>
      <c r="G1091" s="113"/>
      <c r="H1091" s="113"/>
      <c r="I1091" s="203"/>
      <c r="J1091" s="203"/>
      <c r="K1091" s="203"/>
      <c r="L1091" s="203"/>
      <c r="M1091" s="203"/>
      <c r="N1091" s="204"/>
      <c r="O1091" s="204"/>
      <c r="P1091" s="201"/>
      <c r="Q1091" s="201"/>
    </row>
    <row r="1092" spans="1:17" x14ac:dyDescent="0.2">
      <c r="A1092" s="113"/>
      <c r="B1092" s="200"/>
      <c r="C1092" s="200"/>
      <c r="D1092" s="201"/>
      <c r="E1092" s="113"/>
      <c r="F1092" s="113"/>
      <c r="G1092" s="113"/>
      <c r="H1092" s="113"/>
      <c r="I1092" s="203"/>
      <c r="J1092" s="203"/>
      <c r="K1092" s="203"/>
      <c r="L1092" s="203"/>
      <c r="M1092" s="203"/>
      <c r="N1092" s="204"/>
      <c r="O1092" s="204"/>
      <c r="P1092" s="201"/>
      <c r="Q1092" s="201"/>
    </row>
    <row r="1093" spans="1:17" x14ac:dyDescent="0.2">
      <c r="A1093" s="113"/>
      <c r="B1093" s="200"/>
      <c r="C1093" s="200"/>
      <c r="D1093" s="201"/>
      <c r="E1093" s="113"/>
      <c r="F1093" s="113"/>
      <c r="G1093" s="113"/>
      <c r="H1093" s="113"/>
      <c r="I1093" s="203"/>
      <c r="J1093" s="203"/>
      <c r="K1093" s="203"/>
      <c r="L1093" s="203"/>
      <c r="M1093" s="203"/>
      <c r="N1093" s="204"/>
      <c r="O1093" s="204"/>
      <c r="P1093" s="201"/>
      <c r="Q1093" s="201"/>
    </row>
    <row r="1094" spans="1:17" x14ac:dyDescent="0.2">
      <c r="A1094" s="113"/>
      <c r="B1094" s="200"/>
      <c r="C1094" s="200"/>
      <c r="D1094" s="201"/>
      <c r="E1094" s="113"/>
      <c r="F1094" s="113"/>
      <c r="G1094" s="113"/>
      <c r="H1094" s="113"/>
      <c r="I1094" s="203"/>
      <c r="J1094" s="203"/>
      <c r="K1094" s="203"/>
      <c r="L1094" s="203"/>
      <c r="M1094" s="203"/>
      <c r="N1094" s="204"/>
      <c r="O1094" s="204"/>
      <c r="P1094" s="201"/>
      <c r="Q1094" s="201"/>
    </row>
    <row r="1095" spans="1:17" x14ac:dyDescent="0.2">
      <c r="A1095" s="113"/>
      <c r="B1095" s="200"/>
      <c r="C1095" s="200"/>
      <c r="D1095" s="201"/>
      <c r="E1095" s="113"/>
      <c r="F1095" s="113"/>
      <c r="G1095" s="113"/>
      <c r="H1095" s="113"/>
      <c r="I1095" s="203"/>
      <c r="J1095" s="203"/>
      <c r="K1095" s="203"/>
      <c r="L1095" s="203"/>
      <c r="M1095" s="203"/>
      <c r="N1095" s="204"/>
      <c r="O1095" s="204"/>
      <c r="P1095" s="201"/>
      <c r="Q1095" s="201"/>
    </row>
    <row r="1096" spans="1:17" x14ac:dyDescent="0.2">
      <c r="A1096" s="113"/>
      <c r="B1096" s="200"/>
      <c r="C1096" s="200"/>
      <c r="D1096" s="201"/>
      <c r="E1096" s="113"/>
      <c r="F1096" s="113"/>
      <c r="G1096" s="113"/>
      <c r="H1096" s="113"/>
      <c r="I1096" s="203"/>
      <c r="J1096" s="203"/>
      <c r="K1096" s="203"/>
      <c r="L1096" s="203"/>
      <c r="M1096" s="203"/>
      <c r="N1096" s="204"/>
      <c r="O1096" s="204"/>
      <c r="P1096" s="201"/>
      <c r="Q1096" s="201"/>
    </row>
    <row r="1097" spans="1:17" x14ac:dyDescent="0.2">
      <c r="A1097" s="113"/>
      <c r="B1097" s="200"/>
      <c r="C1097" s="200"/>
      <c r="D1097" s="201"/>
      <c r="E1097" s="113"/>
      <c r="F1097" s="113"/>
      <c r="G1097" s="113"/>
      <c r="H1097" s="113"/>
      <c r="I1097" s="203"/>
      <c r="J1097" s="203"/>
      <c r="K1097" s="203"/>
      <c r="L1097" s="203"/>
      <c r="M1097" s="203"/>
      <c r="N1097" s="204"/>
      <c r="O1097" s="204"/>
      <c r="P1097" s="201"/>
      <c r="Q1097" s="201"/>
    </row>
    <row r="1098" spans="1:17" x14ac:dyDescent="0.2">
      <c r="A1098" s="113"/>
      <c r="B1098" s="200"/>
      <c r="C1098" s="200"/>
      <c r="D1098" s="201"/>
      <c r="E1098" s="113"/>
      <c r="F1098" s="113"/>
      <c r="G1098" s="113"/>
      <c r="H1098" s="113"/>
      <c r="I1098" s="203"/>
      <c r="J1098" s="203"/>
      <c r="K1098" s="203"/>
      <c r="L1098" s="203"/>
      <c r="M1098" s="203"/>
      <c r="N1098" s="204"/>
      <c r="O1098" s="204"/>
      <c r="P1098" s="201"/>
      <c r="Q1098" s="201"/>
    </row>
    <row r="1099" spans="1:17" x14ac:dyDescent="0.2">
      <c r="A1099" s="113"/>
      <c r="B1099" s="200"/>
      <c r="C1099" s="200"/>
      <c r="D1099" s="201"/>
      <c r="E1099" s="113"/>
      <c r="F1099" s="113"/>
      <c r="G1099" s="113"/>
      <c r="H1099" s="113"/>
      <c r="I1099" s="203"/>
      <c r="J1099" s="203"/>
      <c r="K1099" s="203"/>
      <c r="L1099" s="203"/>
      <c r="M1099" s="203"/>
      <c r="N1099" s="204"/>
      <c r="O1099" s="204"/>
      <c r="P1099" s="201"/>
      <c r="Q1099" s="201"/>
    </row>
    <row r="1100" spans="1:17" x14ac:dyDescent="0.2">
      <c r="A1100" s="113"/>
      <c r="B1100" s="200"/>
      <c r="C1100" s="200"/>
      <c r="D1100" s="201"/>
      <c r="E1100" s="113"/>
      <c r="F1100" s="113"/>
      <c r="G1100" s="113"/>
      <c r="H1100" s="113"/>
      <c r="I1100" s="203"/>
      <c r="J1100" s="203"/>
      <c r="K1100" s="203"/>
      <c r="L1100" s="203"/>
      <c r="M1100" s="203"/>
      <c r="N1100" s="204"/>
      <c r="O1100" s="204"/>
      <c r="P1100" s="201"/>
      <c r="Q1100" s="201"/>
    </row>
    <row r="1101" spans="1:17" x14ac:dyDescent="0.2">
      <c r="A1101" s="113"/>
      <c r="B1101" s="200"/>
      <c r="C1101" s="200"/>
      <c r="D1101" s="201"/>
      <c r="E1101" s="113"/>
      <c r="F1101" s="113"/>
      <c r="G1101" s="113"/>
      <c r="H1101" s="113"/>
      <c r="I1101" s="203"/>
      <c r="J1101" s="203"/>
      <c r="K1101" s="203"/>
      <c r="L1101" s="203"/>
      <c r="M1101" s="203"/>
      <c r="N1101" s="204"/>
      <c r="O1101" s="204"/>
      <c r="P1101" s="201"/>
      <c r="Q1101" s="201"/>
    </row>
    <row r="1102" spans="1:17" x14ac:dyDescent="0.2">
      <c r="A1102" s="113"/>
      <c r="B1102" s="200"/>
      <c r="C1102" s="200"/>
      <c r="D1102" s="201"/>
      <c r="E1102" s="113"/>
      <c r="F1102" s="113"/>
      <c r="G1102" s="113"/>
      <c r="H1102" s="113"/>
      <c r="I1102" s="203"/>
      <c r="J1102" s="203"/>
      <c r="K1102" s="203"/>
      <c r="L1102" s="203"/>
      <c r="M1102" s="203"/>
      <c r="N1102" s="204"/>
      <c r="O1102" s="204"/>
      <c r="P1102" s="201"/>
      <c r="Q1102" s="201"/>
    </row>
    <row r="1103" spans="1:17" x14ac:dyDescent="0.2">
      <c r="A1103" s="113"/>
      <c r="B1103" s="200"/>
      <c r="C1103" s="200"/>
      <c r="D1103" s="201"/>
      <c r="E1103" s="113"/>
      <c r="F1103" s="113"/>
      <c r="G1103" s="113"/>
      <c r="H1103" s="113"/>
      <c r="I1103" s="203"/>
      <c r="J1103" s="203"/>
      <c r="K1103" s="203"/>
      <c r="L1103" s="203"/>
      <c r="M1103" s="203"/>
      <c r="N1103" s="204"/>
      <c r="O1103" s="204"/>
      <c r="P1103" s="201"/>
      <c r="Q1103" s="201"/>
    </row>
    <row r="1104" spans="1:17" x14ac:dyDescent="0.2">
      <c r="A1104" s="113"/>
      <c r="B1104" s="200"/>
      <c r="C1104" s="200"/>
      <c r="D1104" s="201"/>
      <c r="E1104" s="113"/>
      <c r="F1104" s="113"/>
      <c r="G1104" s="113"/>
      <c r="H1104" s="113"/>
      <c r="I1104" s="203"/>
      <c r="J1104" s="203"/>
      <c r="K1104" s="203"/>
      <c r="L1104" s="203"/>
      <c r="M1104" s="203"/>
      <c r="N1104" s="204"/>
      <c r="O1104" s="204"/>
      <c r="P1104" s="201"/>
      <c r="Q1104" s="201"/>
    </row>
    <row r="1105" spans="1:17" x14ac:dyDescent="0.2">
      <c r="A1105" s="113"/>
      <c r="B1105" s="200"/>
      <c r="C1105" s="200"/>
      <c r="D1105" s="201"/>
      <c r="E1105" s="113"/>
      <c r="F1105" s="113"/>
      <c r="G1105" s="113"/>
      <c r="H1105" s="113"/>
      <c r="I1105" s="203"/>
      <c r="J1105" s="203"/>
      <c r="K1105" s="203"/>
      <c r="L1105" s="203"/>
      <c r="M1105" s="203"/>
      <c r="N1105" s="204"/>
      <c r="O1105" s="204"/>
      <c r="P1105" s="201"/>
      <c r="Q1105" s="201"/>
    </row>
    <row r="1106" spans="1:17" x14ac:dyDescent="0.2">
      <c r="A1106" s="113"/>
      <c r="B1106" s="200"/>
      <c r="C1106" s="200"/>
      <c r="D1106" s="201"/>
      <c r="E1106" s="113"/>
      <c r="F1106" s="113"/>
      <c r="G1106" s="113"/>
      <c r="H1106" s="113"/>
      <c r="I1106" s="203"/>
      <c r="J1106" s="203"/>
      <c r="K1106" s="203"/>
      <c r="L1106" s="203"/>
      <c r="M1106" s="203"/>
      <c r="N1106" s="204"/>
      <c r="O1106" s="204"/>
      <c r="P1106" s="201"/>
      <c r="Q1106" s="201"/>
    </row>
    <row r="1107" spans="1:17" x14ac:dyDescent="0.2">
      <c r="A1107" s="113"/>
      <c r="B1107" s="200"/>
      <c r="C1107" s="200"/>
      <c r="D1107" s="201"/>
      <c r="E1107" s="113"/>
      <c r="F1107" s="113"/>
      <c r="G1107" s="113"/>
      <c r="H1107" s="113"/>
      <c r="I1107" s="203"/>
      <c r="J1107" s="203"/>
      <c r="K1107" s="203"/>
      <c r="L1107" s="203"/>
      <c r="M1107" s="203"/>
      <c r="N1107" s="204"/>
      <c r="O1107" s="204"/>
      <c r="P1107" s="201"/>
      <c r="Q1107" s="201"/>
    </row>
    <row r="1108" spans="1:17" x14ac:dyDescent="0.2">
      <c r="A1108" s="113"/>
      <c r="B1108" s="200"/>
      <c r="C1108" s="200"/>
      <c r="D1108" s="201"/>
      <c r="E1108" s="113"/>
      <c r="F1108" s="113"/>
      <c r="G1108" s="113"/>
      <c r="H1108" s="113"/>
      <c r="I1108" s="203"/>
      <c r="J1108" s="203"/>
      <c r="K1108" s="203"/>
      <c r="L1108" s="203"/>
      <c r="M1108" s="203"/>
      <c r="N1108" s="204"/>
      <c r="O1108" s="204"/>
      <c r="P1108" s="201"/>
      <c r="Q1108" s="201"/>
    </row>
    <row r="1109" spans="1:17" x14ac:dyDescent="0.2">
      <c r="A1109" s="113"/>
      <c r="B1109" s="200"/>
      <c r="C1109" s="200"/>
      <c r="D1109" s="201"/>
      <c r="E1109" s="113"/>
      <c r="F1109" s="113"/>
      <c r="G1109" s="113"/>
      <c r="H1109" s="113"/>
      <c r="I1109" s="203"/>
      <c r="J1109" s="203"/>
      <c r="K1109" s="203"/>
      <c r="L1109" s="203"/>
      <c r="M1109" s="203"/>
      <c r="N1109" s="204"/>
      <c r="O1109" s="204"/>
      <c r="P1109" s="201"/>
      <c r="Q1109" s="201"/>
    </row>
    <row r="1110" spans="1:17" x14ac:dyDescent="0.2">
      <c r="A1110" s="113"/>
      <c r="B1110" s="200"/>
      <c r="C1110" s="200"/>
      <c r="D1110" s="201"/>
      <c r="E1110" s="113"/>
      <c r="F1110" s="113"/>
      <c r="G1110" s="113"/>
      <c r="H1110" s="113"/>
      <c r="I1110" s="203"/>
      <c r="J1110" s="203"/>
      <c r="K1110" s="203"/>
      <c r="L1110" s="203"/>
      <c r="M1110" s="203"/>
      <c r="N1110" s="204"/>
      <c r="O1110" s="204"/>
      <c r="P1110" s="201"/>
      <c r="Q1110" s="201"/>
    </row>
    <row r="1111" spans="1:17" x14ac:dyDescent="0.2">
      <c r="A1111" s="113"/>
      <c r="B1111" s="200"/>
      <c r="C1111" s="200"/>
      <c r="D1111" s="201"/>
      <c r="E1111" s="113"/>
      <c r="F1111" s="113"/>
      <c r="G1111" s="113"/>
      <c r="H1111" s="113"/>
      <c r="I1111" s="203"/>
      <c r="J1111" s="203"/>
      <c r="K1111" s="203"/>
      <c r="L1111" s="203"/>
      <c r="M1111" s="203"/>
      <c r="N1111" s="204"/>
      <c r="O1111" s="204"/>
      <c r="P1111" s="201"/>
      <c r="Q1111" s="201"/>
    </row>
    <row r="1112" spans="1:17" x14ac:dyDescent="0.2">
      <c r="A1112" s="113"/>
      <c r="B1112" s="200"/>
      <c r="C1112" s="200"/>
      <c r="D1112" s="201"/>
      <c r="E1112" s="113"/>
      <c r="F1112" s="113"/>
      <c r="G1112" s="113"/>
      <c r="H1112" s="113"/>
      <c r="I1112" s="203"/>
      <c r="J1112" s="203"/>
      <c r="K1112" s="203"/>
      <c r="L1112" s="203"/>
      <c r="M1112" s="203"/>
      <c r="N1112" s="204"/>
      <c r="O1112" s="204"/>
      <c r="P1112" s="201"/>
      <c r="Q1112" s="201"/>
    </row>
    <row r="1113" spans="1:17" x14ac:dyDescent="0.2">
      <c r="A1113" s="113"/>
      <c r="B1113" s="200"/>
      <c r="C1113" s="200"/>
      <c r="D1113" s="201"/>
      <c r="E1113" s="113"/>
      <c r="F1113" s="113"/>
      <c r="G1113" s="113"/>
      <c r="H1113" s="113"/>
      <c r="I1113" s="203"/>
      <c r="J1113" s="203"/>
      <c r="K1113" s="203"/>
      <c r="L1113" s="203"/>
      <c r="M1113" s="203"/>
      <c r="N1113" s="204"/>
      <c r="O1113" s="204"/>
      <c r="P1113" s="201"/>
      <c r="Q1113" s="201"/>
    </row>
    <row r="1114" spans="1:17" x14ac:dyDescent="0.2">
      <c r="A1114" s="113"/>
      <c r="B1114" s="200"/>
      <c r="C1114" s="200"/>
      <c r="D1114" s="201"/>
      <c r="E1114" s="113"/>
      <c r="F1114" s="113"/>
      <c r="G1114" s="113"/>
      <c r="H1114" s="113"/>
      <c r="I1114" s="203"/>
      <c r="J1114" s="203"/>
      <c r="K1114" s="203"/>
      <c r="L1114" s="203"/>
      <c r="M1114" s="203"/>
      <c r="N1114" s="204"/>
      <c r="O1114" s="204"/>
      <c r="P1114" s="201"/>
      <c r="Q1114" s="201"/>
    </row>
    <row r="1115" spans="1:17" x14ac:dyDescent="0.2">
      <c r="A1115" s="113"/>
      <c r="B1115" s="200"/>
      <c r="C1115" s="200"/>
      <c r="D1115" s="201"/>
      <c r="E1115" s="113"/>
      <c r="F1115" s="113"/>
      <c r="G1115" s="113"/>
      <c r="H1115" s="113"/>
      <c r="I1115" s="203"/>
      <c r="J1115" s="203"/>
      <c r="K1115" s="203"/>
      <c r="L1115" s="203"/>
      <c r="M1115" s="203"/>
      <c r="N1115" s="204"/>
      <c r="O1115" s="204"/>
      <c r="P1115" s="201"/>
      <c r="Q1115" s="201"/>
    </row>
    <row r="1116" spans="1:17" x14ac:dyDescent="0.2">
      <c r="A1116" s="113"/>
      <c r="B1116" s="200"/>
      <c r="C1116" s="200"/>
      <c r="D1116" s="201"/>
      <c r="E1116" s="113"/>
      <c r="F1116" s="113"/>
      <c r="G1116" s="113"/>
      <c r="H1116" s="113"/>
      <c r="I1116" s="203"/>
      <c r="J1116" s="203"/>
      <c r="K1116" s="203"/>
      <c r="L1116" s="203"/>
      <c r="M1116" s="203"/>
      <c r="N1116" s="204"/>
      <c r="O1116" s="204"/>
      <c r="P1116" s="201"/>
      <c r="Q1116" s="201"/>
    </row>
    <row r="1117" spans="1:17" x14ac:dyDescent="0.2">
      <c r="A1117" s="113"/>
      <c r="B1117" s="200"/>
      <c r="C1117" s="200"/>
      <c r="D1117" s="201"/>
      <c r="E1117" s="113"/>
      <c r="F1117" s="113"/>
      <c r="G1117" s="113"/>
      <c r="H1117" s="113"/>
      <c r="I1117" s="203"/>
      <c r="J1117" s="203"/>
      <c r="K1117" s="203"/>
      <c r="L1117" s="203"/>
      <c r="M1117" s="203"/>
      <c r="N1117" s="204"/>
      <c r="O1117" s="204"/>
      <c r="P1117" s="201"/>
      <c r="Q1117" s="201"/>
    </row>
    <row r="1118" spans="1:17" x14ac:dyDescent="0.2">
      <c r="A1118" s="113"/>
      <c r="B1118" s="200"/>
      <c r="C1118" s="200"/>
      <c r="D1118" s="201"/>
      <c r="E1118" s="113"/>
      <c r="F1118" s="113"/>
      <c r="G1118" s="113"/>
      <c r="H1118" s="113"/>
      <c r="I1118" s="203"/>
      <c r="J1118" s="203"/>
      <c r="K1118" s="203"/>
      <c r="L1118" s="203"/>
      <c r="M1118" s="203"/>
      <c r="N1118" s="204"/>
      <c r="O1118" s="204"/>
      <c r="P1118" s="201"/>
      <c r="Q1118" s="201"/>
    </row>
    <row r="1119" spans="1:17" x14ac:dyDescent="0.2">
      <c r="A1119" s="113"/>
      <c r="B1119" s="200"/>
      <c r="C1119" s="200"/>
      <c r="D1119" s="201"/>
      <c r="E1119" s="113"/>
      <c r="F1119" s="113"/>
      <c r="G1119" s="113"/>
      <c r="H1119" s="113"/>
      <c r="I1119" s="203"/>
      <c r="J1119" s="203"/>
      <c r="K1119" s="203"/>
      <c r="L1119" s="203"/>
      <c r="M1119" s="203"/>
      <c r="N1119" s="204"/>
      <c r="O1119" s="204"/>
      <c r="P1119" s="201"/>
      <c r="Q1119" s="201"/>
    </row>
    <row r="1120" spans="1:17" x14ac:dyDescent="0.2">
      <c r="A1120" s="113"/>
      <c r="B1120" s="200"/>
      <c r="C1120" s="200"/>
      <c r="D1120" s="201"/>
      <c r="E1120" s="113"/>
      <c r="F1120" s="113"/>
      <c r="G1120" s="113"/>
      <c r="H1120" s="113"/>
      <c r="I1120" s="203"/>
      <c r="J1120" s="203"/>
      <c r="K1120" s="203"/>
      <c r="L1120" s="203"/>
      <c r="M1120" s="203"/>
      <c r="N1120" s="204"/>
      <c r="O1120" s="204"/>
      <c r="P1120" s="201"/>
      <c r="Q1120" s="201"/>
    </row>
    <row r="1121" spans="1:17" x14ac:dyDescent="0.2">
      <c r="A1121" s="113"/>
      <c r="B1121" s="200"/>
      <c r="C1121" s="200"/>
      <c r="D1121" s="201"/>
      <c r="E1121" s="113"/>
      <c r="F1121" s="113"/>
      <c r="G1121" s="113"/>
      <c r="H1121" s="113"/>
      <c r="I1121" s="203"/>
      <c r="J1121" s="203"/>
      <c r="K1121" s="203"/>
      <c r="L1121" s="203"/>
      <c r="M1121" s="203"/>
      <c r="N1121" s="204"/>
      <c r="O1121" s="204"/>
      <c r="P1121" s="201"/>
      <c r="Q1121" s="201"/>
    </row>
    <row r="1122" spans="1:17" x14ac:dyDescent="0.2">
      <c r="A1122" s="113"/>
      <c r="B1122" s="200"/>
      <c r="C1122" s="200"/>
      <c r="D1122" s="201"/>
      <c r="E1122" s="113"/>
      <c r="F1122" s="113"/>
      <c r="G1122" s="113"/>
      <c r="H1122" s="113"/>
      <c r="I1122" s="203"/>
      <c r="J1122" s="203"/>
      <c r="K1122" s="203"/>
      <c r="L1122" s="203"/>
      <c r="M1122" s="203"/>
      <c r="N1122" s="204"/>
      <c r="O1122" s="204"/>
      <c r="P1122" s="201"/>
      <c r="Q1122" s="201"/>
    </row>
    <row r="1123" spans="1:17" x14ac:dyDescent="0.2">
      <c r="A1123" s="113"/>
      <c r="B1123" s="200"/>
      <c r="C1123" s="200"/>
      <c r="D1123" s="201"/>
      <c r="E1123" s="113"/>
      <c r="F1123" s="113"/>
      <c r="G1123" s="113"/>
      <c r="H1123" s="113"/>
      <c r="I1123" s="203"/>
      <c r="J1123" s="203"/>
      <c r="K1123" s="203"/>
      <c r="L1123" s="203"/>
      <c r="M1123" s="203"/>
      <c r="N1123" s="204"/>
      <c r="O1123" s="204"/>
      <c r="P1123" s="201"/>
      <c r="Q1123" s="201"/>
    </row>
    <row r="1124" spans="1:17" x14ac:dyDescent="0.2">
      <c r="A1124" s="113"/>
      <c r="B1124" s="200"/>
      <c r="C1124" s="200"/>
      <c r="D1124" s="201"/>
      <c r="E1124" s="113"/>
      <c r="F1124" s="113"/>
      <c r="G1124" s="113"/>
      <c r="H1124" s="113"/>
      <c r="I1124" s="203"/>
      <c r="J1124" s="203"/>
      <c r="K1124" s="203"/>
      <c r="L1124" s="203"/>
      <c r="M1124" s="203"/>
      <c r="N1124" s="204"/>
      <c r="O1124" s="204"/>
      <c r="P1124" s="201"/>
      <c r="Q1124" s="201"/>
    </row>
    <row r="1125" spans="1:17" x14ac:dyDescent="0.2">
      <c r="A1125" s="113"/>
      <c r="B1125" s="200"/>
      <c r="C1125" s="200"/>
      <c r="D1125" s="201"/>
      <c r="E1125" s="113"/>
      <c r="F1125" s="113"/>
      <c r="G1125" s="113"/>
      <c r="H1125" s="113"/>
      <c r="I1125" s="203"/>
      <c r="J1125" s="203"/>
      <c r="K1125" s="203"/>
      <c r="L1125" s="203"/>
      <c r="M1125" s="203"/>
      <c r="N1125" s="204"/>
      <c r="O1125" s="204"/>
      <c r="P1125" s="201"/>
      <c r="Q1125" s="201"/>
    </row>
    <row r="1126" spans="1:17" x14ac:dyDescent="0.2">
      <c r="A1126" s="113"/>
      <c r="B1126" s="200"/>
      <c r="C1126" s="200"/>
      <c r="D1126" s="201"/>
      <c r="E1126" s="113"/>
      <c r="F1126" s="113"/>
      <c r="G1126" s="113"/>
      <c r="H1126" s="113"/>
      <c r="I1126" s="203"/>
      <c r="J1126" s="203"/>
      <c r="K1126" s="203"/>
      <c r="L1126" s="203"/>
      <c r="M1126" s="203"/>
      <c r="N1126" s="204"/>
      <c r="O1126" s="204"/>
      <c r="P1126" s="201"/>
      <c r="Q1126" s="201"/>
    </row>
    <row r="1127" spans="1:17" x14ac:dyDescent="0.2">
      <c r="A1127" s="113"/>
      <c r="B1127" s="200"/>
      <c r="C1127" s="200"/>
      <c r="D1127" s="201"/>
      <c r="E1127" s="113"/>
      <c r="F1127" s="113"/>
      <c r="G1127" s="113"/>
      <c r="H1127" s="113"/>
      <c r="I1127" s="203"/>
      <c r="J1127" s="203"/>
      <c r="K1127" s="203"/>
      <c r="L1127" s="203"/>
      <c r="M1127" s="203"/>
      <c r="N1127" s="204"/>
      <c r="O1127" s="204"/>
      <c r="P1127" s="201"/>
      <c r="Q1127" s="201"/>
    </row>
    <row r="1128" spans="1:17" x14ac:dyDescent="0.2">
      <c r="A1128" s="113"/>
      <c r="B1128" s="200"/>
      <c r="C1128" s="200"/>
      <c r="D1128" s="201"/>
      <c r="E1128" s="113"/>
      <c r="F1128" s="113"/>
      <c r="G1128" s="113"/>
      <c r="H1128" s="113"/>
      <c r="I1128" s="203"/>
      <c r="J1128" s="203"/>
      <c r="K1128" s="203"/>
      <c r="L1128" s="203"/>
      <c r="M1128" s="203"/>
      <c r="N1128" s="204"/>
      <c r="O1128" s="204"/>
      <c r="P1128" s="201"/>
      <c r="Q1128" s="201"/>
    </row>
    <row r="1129" spans="1:17" x14ac:dyDescent="0.2">
      <c r="A1129" s="113"/>
      <c r="B1129" s="200"/>
      <c r="C1129" s="200"/>
      <c r="D1129" s="201"/>
      <c r="E1129" s="113"/>
      <c r="F1129" s="113"/>
      <c r="G1129" s="113"/>
      <c r="H1129" s="113"/>
      <c r="I1129" s="203"/>
      <c r="J1129" s="203"/>
      <c r="K1129" s="203"/>
      <c r="L1129" s="203"/>
      <c r="M1129" s="203"/>
      <c r="N1129" s="204"/>
      <c r="O1129" s="204"/>
      <c r="P1129" s="201"/>
      <c r="Q1129" s="201"/>
    </row>
    <row r="1130" spans="1:17" x14ac:dyDescent="0.2">
      <c r="A1130" s="113"/>
      <c r="B1130" s="200"/>
      <c r="C1130" s="200"/>
      <c r="D1130" s="201"/>
      <c r="E1130" s="113"/>
      <c r="F1130" s="113"/>
      <c r="G1130" s="113"/>
      <c r="H1130" s="113"/>
      <c r="I1130" s="203"/>
      <c r="J1130" s="203"/>
      <c r="K1130" s="203"/>
      <c r="L1130" s="203"/>
      <c r="M1130" s="203"/>
      <c r="N1130" s="204"/>
      <c r="O1130" s="204"/>
      <c r="P1130" s="201"/>
      <c r="Q1130" s="201"/>
    </row>
    <row r="1131" spans="1:17" x14ac:dyDescent="0.2">
      <c r="A1131" s="113"/>
      <c r="B1131" s="200"/>
      <c r="C1131" s="200"/>
      <c r="D1131" s="201"/>
      <c r="E1131" s="113"/>
      <c r="F1131" s="113"/>
      <c r="G1131" s="113"/>
      <c r="H1131" s="113"/>
      <c r="I1131" s="203"/>
      <c r="J1131" s="203"/>
      <c r="K1131" s="203"/>
      <c r="L1131" s="203"/>
      <c r="M1131" s="203"/>
      <c r="N1131" s="204"/>
      <c r="O1131" s="204"/>
      <c r="P1131" s="201"/>
      <c r="Q1131" s="201"/>
    </row>
    <row r="1132" spans="1:17" x14ac:dyDescent="0.2">
      <c r="A1132" s="113"/>
      <c r="B1132" s="200"/>
      <c r="C1132" s="200"/>
      <c r="D1132" s="201"/>
      <c r="E1132" s="113"/>
      <c r="F1132" s="113"/>
      <c r="G1132" s="113"/>
      <c r="H1132" s="113"/>
      <c r="I1132" s="203"/>
      <c r="J1132" s="203"/>
      <c r="K1132" s="203"/>
      <c r="L1132" s="203"/>
      <c r="M1132" s="203"/>
      <c r="N1132" s="204"/>
      <c r="O1132" s="204"/>
      <c r="P1132" s="201"/>
      <c r="Q1132" s="201"/>
    </row>
    <row r="1133" spans="1:17" x14ac:dyDescent="0.2">
      <c r="A1133" s="113"/>
      <c r="B1133" s="200"/>
      <c r="C1133" s="200"/>
      <c r="D1133" s="201"/>
      <c r="E1133" s="113"/>
      <c r="F1133" s="113"/>
      <c r="G1133" s="113"/>
      <c r="H1133" s="113"/>
      <c r="I1133" s="203"/>
      <c r="J1133" s="203"/>
      <c r="K1133" s="203"/>
      <c r="L1133" s="203"/>
      <c r="M1133" s="203"/>
      <c r="N1133" s="204"/>
      <c r="O1133" s="204"/>
      <c r="P1133" s="201"/>
      <c r="Q1133" s="201"/>
    </row>
    <row r="1134" spans="1:17" x14ac:dyDescent="0.2">
      <c r="A1134" s="113"/>
      <c r="B1134" s="200"/>
      <c r="C1134" s="200"/>
      <c r="D1134" s="201"/>
      <c r="E1134" s="113"/>
      <c r="F1134" s="113"/>
      <c r="G1134" s="113"/>
      <c r="H1134" s="113"/>
      <c r="I1134" s="203"/>
      <c r="J1134" s="203"/>
      <c r="K1134" s="203"/>
      <c r="L1134" s="203"/>
      <c r="M1134" s="203"/>
      <c r="N1134" s="204"/>
      <c r="O1134" s="204"/>
      <c r="P1134" s="201"/>
      <c r="Q1134" s="201"/>
    </row>
    <row r="1135" spans="1:17" x14ac:dyDescent="0.2">
      <c r="A1135" s="113"/>
      <c r="B1135" s="200"/>
      <c r="C1135" s="200"/>
      <c r="D1135" s="201"/>
      <c r="E1135" s="113"/>
      <c r="F1135" s="113"/>
      <c r="G1135" s="113"/>
      <c r="H1135" s="113"/>
      <c r="I1135" s="203"/>
      <c r="J1135" s="203"/>
      <c r="K1135" s="203"/>
      <c r="L1135" s="203"/>
      <c r="M1135" s="203"/>
      <c r="N1135" s="204"/>
      <c r="O1135" s="204"/>
      <c r="P1135" s="201"/>
      <c r="Q1135" s="201"/>
    </row>
    <row r="1136" spans="1:17" x14ac:dyDescent="0.2">
      <c r="A1136" s="113"/>
      <c r="B1136" s="200"/>
      <c r="C1136" s="200"/>
      <c r="D1136" s="201"/>
      <c r="E1136" s="113"/>
      <c r="F1136" s="113"/>
      <c r="G1136" s="113"/>
      <c r="H1136" s="113"/>
      <c r="I1136" s="203"/>
      <c r="J1136" s="203"/>
      <c r="K1136" s="203"/>
      <c r="L1136" s="203"/>
      <c r="M1136" s="203"/>
      <c r="N1136" s="204"/>
      <c r="O1136" s="204"/>
      <c r="P1136" s="201"/>
      <c r="Q1136" s="201"/>
    </row>
    <row r="1137" spans="1:17" x14ac:dyDescent="0.2">
      <c r="A1137" s="113"/>
      <c r="B1137" s="200"/>
      <c r="C1137" s="200"/>
      <c r="D1137" s="201"/>
      <c r="E1137" s="113"/>
      <c r="F1137" s="113"/>
      <c r="G1137" s="113"/>
      <c r="H1137" s="113"/>
      <c r="I1137" s="203"/>
      <c r="J1137" s="203"/>
      <c r="K1137" s="203"/>
      <c r="L1137" s="203"/>
      <c r="M1137" s="203"/>
      <c r="N1137" s="204"/>
      <c r="O1137" s="204"/>
      <c r="P1137" s="201"/>
      <c r="Q1137" s="201"/>
    </row>
    <row r="1138" spans="1:17" x14ac:dyDescent="0.2">
      <c r="A1138" s="113"/>
      <c r="B1138" s="200"/>
      <c r="C1138" s="200"/>
      <c r="D1138" s="201"/>
      <c r="E1138" s="113"/>
      <c r="F1138" s="113"/>
      <c r="G1138" s="113"/>
      <c r="H1138" s="113"/>
      <c r="I1138" s="203"/>
      <c r="J1138" s="203"/>
      <c r="K1138" s="203"/>
      <c r="L1138" s="203"/>
      <c r="M1138" s="203"/>
      <c r="N1138" s="204"/>
      <c r="O1138" s="204"/>
      <c r="P1138" s="201"/>
      <c r="Q1138" s="201"/>
    </row>
    <row r="1139" spans="1:17" x14ac:dyDescent="0.2">
      <c r="A1139" s="113"/>
      <c r="B1139" s="200"/>
      <c r="C1139" s="200"/>
      <c r="D1139" s="201"/>
      <c r="E1139" s="113"/>
      <c r="F1139" s="113"/>
      <c r="G1139" s="113"/>
      <c r="H1139" s="113"/>
      <c r="I1139" s="203"/>
      <c r="J1139" s="203"/>
      <c r="K1139" s="203"/>
      <c r="L1139" s="203"/>
      <c r="M1139" s="203"/>
      <c r="N1139" s="204"/>
      <c r="O1139" s="204"/>
      <c r="P1139" s="201"/>
      <c r="Q1139" s="201"/>
    </row>
    <row r="1140" spans="1:17" x14ac:dyDescent="0.2">
      <c r="A1140" s="113"/>
      <c r="B1140" s="200"/>
      <c r="C1140" s="200"/>
      <c r="D1140" s="201"/>
      <c r="E1140" s="113"/>
      <c r="F1140" s="113"/>
      <c r="G1140" s="113"/>
      <c r="H1140" s="113"/>
      <c r="I1140" s="203"/>
      <c r="J1140" s="203"/>
      <c r="K1140" s="203"/>
      <c r="L1140" s="203"/>
      <c r="M1140" s="203"/>
      <c r="N1140" s="204"/>
      <c r="O1140" s="204"/>
      <c r="P1140" s="201"/>
      <c r="Q1140" s="201"/>
    </row>
    <row r="1141" spans="1:17" x14ac:dyDescent="0.2">
      <c r="A1141" s="113"/>
      <c r="B1141" s="200"/>
      <c r="C1141" s="200"/>
      <c r="D1141" s="201"/>
      <c r="E1141" s="113"/>
      <c r="F1141" s="113"/>
      <c r="G1141" s="113"/>
      <c r="H1141" s="113"/>
      <c r="I1141" s="203"/>
      <c r="J1141" s="203"/>
      <c r="K1141" s="203"/>
      <c r="L1141" s="203"/>
      <c r="M1141" s="203"/>
      <c r="N1141" s="204"/>
      <c r="O1141" s="204"/>
      <c r="P1141" s="201"/>
      <c r="Q1141" s="201"/>
    </row>
    <row r="1142" spans="1:17" x14ac:dyDescent="0.2">
      <c r="A1142" s="113"/>
      <c r="B1142" s="200"/>
      <c r="C1142" s="200"/>
      <c r="D1142" s="201"/>
      <c r="E1142" s="113"/>
      <c r="F1142" s="113"/>
      <c r="G1142" s="113"/>
      <c r="H1142" s="113"/>
      <c r="I1142" s="203"/>
      <c r="J1142" s="203"/>
      <c r="K1142" s="203"/>
      <c r="L1142" s="203"/>
      <c r="M1142" s="203"/>
      <c r="N1142" s="204"/>
      <c r="O1142" s="204"/>
      <c r="P1142" s="201"/>
      <c r="Q1142" s="201"/>
    </row>
    <row r="1143" spans="1:17" x14ac:dyDescent="0.2">
      <c r="A1143" s="113"/>
      <c r="B1143" s="200"/>
      <c r="C1143" s="200"/>
      <c r="D1143" s="201"/>
      <c r="E1143" s="113"/>
      <c r="F1143" s="113"/>
      <c r="G1143" s="113"/>
      <c r="H1143" s="113"/>
      <c r="I1143" s="203"/>
      <c r="J1143" s="203"/>
      <c r="K1143" s="203"/>
      <c r="L1143" s="203"/>
      <c r="M1143" s="203"/>
      <c r="N1143" s="204"/>
      <c r="O1143" s="204"/>
      <c r="P1143" s="201"/>
      <c r="Q1143" s="201"/>
    </row>
    <row r="1144" spans="1:17" x14ac:dyDescent="0.2">
      <c r="A1144" s="113"/>
      <c r="B1144" s="200"/>
      <c r="C1144" s="200"/>
      <c r="D1144" s="201"/>
      <c r="E1144" s="113"/>
      <c r="F1144" s="113"/>
      <c r="G1144" s="113"/>
      <c r="H1144" s="113"/>
      <c r="I1144" s="203"/>
      <c r="J1144" s="203"/>
      <c r="K1144" s="203"/>
      <c r="L1144" s="203"/>
      <c r="M1144" s="203"/>
      <c r="N1144" s="204"/>
      <c r="O1144" s="204"/>
      <c r="P1144" s="201"/>
      <c r="Q1144" s="201"/>
    </row>
    <row r="1145" spans="1:17" x14ac:dyDescent="0.2">
      <c r="A1145" s="113"/>
      <c r="B1145" s="200"/>
      <c r="C1145" s="200"/>
      <c r="D1145" s="201"/>
      <c r="E1145" s="113"/>
      <c r="F1145" s="113"/>
      <c r="G1145" s="113"/>
      <c r="H1145" s="113"/>
      <c r="I1145" s="203"/>
      <c r="J1145" s="203"/>
      <c r="K1145" s="203"/>
      <c r="L1145" s="203"/>
      <c r="M1145" s="203"/>
      <c r="N1145" s="204"/>
      <c r="O1145" s="204"/>
      <c r="P1145" s="201"/>
      <c r="Q1145" s="201"/>
    </row>
    <row r="1146" spans="1:17" x14ac:dyDescent="0.2">
      <c r="A1146" s="113"/>
      <c r="B1146" s="200"/>
      <c r="C1146" s="200"/>
      <c r="D1146" s="201"/>
      <c r="E1146" s="113"/>
      <c r="F1146" s="113"/>
      <c r="G1146" s="113"/>
      <c r="H1146" s="113"/>
      <c r="I1146" s="203"/>
      <c r="J1146" s="203"/>
      <c r="K1146" s="203"/>
      <c r="L1146" s="203"/>
      <c r="M1146" s="203"/>
      <c r="N1146" s="204"/>
      <c r="O1146" s="204"/>
      <c r="P1146" s="201"/>
      <c r="Q1146" s="201"/>
    </row>
    <row r="1147" spans="1:17" x14ac:dyDescent="0.2">
      <c r="A1147" s="113"/>
      <c r="B1147" s="200"/>
      <c r="C1147" s="200"/>
      <c r="D1147" s="201"/>
      <c r="E1147" s="113"/>
      <c r="F1147" s="113"/>
      <c r="G1147" s="113"/>
      <c r="H1147" s="113"/>
      <c r="I1147" s="203"/>
      <c r="J1147" s="203"/>
      <c r="K1147" s="203"/>
      <c r="L1147" s="203"/>
      <c r="M1147" s="203"/>
      <c r="N1147" s="204"/>
      <c r="O1147" s="204"/>
      <c r="P1147" s="201"/>
      <c r="Q1147" s="201"/>
    </row>
    <row r="1148" spans="1:17" x14ac:dyDescent="0.2">
      <c r="A1148" s="113"/>
      <c r="B1148" s="200"/>
      <c r="C1148" s="200"/>
      <c r="D1148" s="201"/>
      <c r="E1148" s="113"/>
      <c r="F1148" s="113"/>
      <c r="G1148" s="113"/>
      <c r="H1148" s="113"/>
      <c r="I1148" s="203"/>
      <c r="J1148" s="203"/>
      <c r="K1148" s="203"/>
      <c r="L1148" s="203"/>
      <c r="M1148" s="203"/>
      <c r="N1148" s="204"/>
      <c r="O1148" s="204"/>
      <c r="P1148" s="201"/>
      <c r="Q1148" s="201"/>
    </row>
    <row r="1149" spans="1:17" x14ac:dyDescent="0.2">
      <c r="A1149" s="113"/>
      <c r="B1149" s="200"/>
      <c r="C1149" s="200"/>
      <c r="D1149" s="201"/>
      <c r="E1149" s="113"/>
      <c r="F1149" s="113"/>
      <c r="G1149" s="113"/>
      <c r="H1149" s="113"/>
      <c r="I1149" s="203"/>
      <c r="J1149" s="203"/>
      <c r="K1149" s="203"/>
      <c r="L1149" s="203"/>
      <c r="M1149" s="203"/>
      <c r="N1149" s="204"/>
      <c r="O1149" s="204"/>
      <c r="P1149" s="201"/>
      <c r="Q1149" s="201"/>
    </row>
    <row r="1150" spans="1:17" x14ac:dyDescent="0.2">
      <c r="A1150" s="113"/>
      <c r="B1150" s="200"/>
      <c r="C1150" s="200"/>
      <c r="D1150" s="201"/>
      <c r="E1150" s="113"/>
      <c r="F1150" s="113"/>
      <c r="G1150" s="113"/>
      <c r="H1150" s="113"/>
      <c r="I1150" s="203"/>
      <c r="J1150" s="203"/>
      <c r="K1150" s="203"/>
      <c r="L1150" s="203"/>
      <c r="M1150" s="203"/>
      <c r="N1150" s="204"/>
      <c r="O1150" s="204"/>
      <c r="P1150" s="201"/>
      <c r="Q1150" s="201"/>
    </row>
    <row r="1151" spans="1:17" x14ac:dyDescent="0.2">
      <c r="A1151" s="113"/>
      <c r="B1151" s="200"/>
      <c r="C1151" s="200"/>
      <c r="D1151" s="201"/>
      <c r="E1151" s="113"/>
      <c r="F1151" s="113"/>
      <c r="G1151" s="113"/>
      <c r="H1151" s="113"/>
      <c r="I1151" s="203"/>
      <c r="J1151" s="203"/>
      <c r="K1151" s="203"/>
      <c r="L1151" s="203"/>
      <c r="M1151" s="203"/>
      <c r="N1151" s="204"/>
      <c r="O1151" s="204"/>
      <c r="P1151" s="201"/>
      <c r="Q1151" s="201"/>
    </row>
    <row r="1152" spans="1:17" x14ac:dyDescent="0.2">
      <c r="A1152" s="113"/>
      <c r="B1152" s="200"/>
      <c r="C1152" s="200"/>
      <c r="D1152" s="201"/>
      <c r="E1152" s="113"/>
      <c r="F1152" s="113"/>
      <c r="G1152" s="113"/>
      <c r="H1152" s="113"/>
      <c r="I1152" s="203"/>
      <c r="J1152" s="203"/>
      <c r="K1152" s="203"/>
      <c r="L1152" s="203"/>
      <c r="M1152" s="203"/>
      <c r="N1152" s="204"/>
      <c r="O1152" s="204"/>
      <c r="P1152" s="201"/>
      <c r="Q1152" s="201"/>
    </row>
    <row r="1153" spans="1:17" x14ac:dyDescent="0.2">
      <c r="A1153" s="113"/>
      <c r="B1153" s="200"/>
      <c r="C1153" s="200"/>
      <c r="D1153" s="201"/>
      <c r="E1153" s="113"/>
      <c r="F1153" s="113"/>
      <c r="G1153" s="113"/>
      <c r="H1153" s="113"/>
      <c r="I1153" s="203"/>
      <c r="J1153" s="203"/>
      <c r="K1153" s="203"/>
      <c r="L1153" s="203"/>
      <c r="M1153" s="203"/>
      <c r="N1153" s="204"/>
      <c r="O1153" s="204"/>
      <c r="P1153" s="201"/>
      <c r="Q1153" s="201"/>
    </row>
    <row r="1154" spans="1:17" x14ac:dyDescent="0.2">
      <c r="A1154" s="113"/>
      <c r="B1154" s="200"/>
      <c r="C1154" s="200"/>
      <c r="D1154" s="201"/>
      <c r="E1154" s="113"/>
      <c r="F1154" s="113"/>
      <c r="G1154" s="113"/>
      <c r="H1154" s="113"/>
      <c r="I1154" s="203"/>
      <c r="J1154" s="203"/>
      <c r="K1154" s="203"/>
      <c r="L1154" s="203"/>
      <c r="M1154" s="203"/>
      <c r="N1154" s="204"/>
      <c r="O1154" s="204"/>
      <c r="P1154" s="201"/>
      <c r="Q1154" s="201"/>
    </row>
    <row r="1155" spans="1:17" x14ac:dyDescent="0.2">
      <c r="A1155" s="113"/>
      <c r="B1155" s="200"/>
      <c r="C1155" s="200"/>
      <c r="D1155" s="201"/>
      <c r="E1155" s="113"/>
      <c r="F1155" s="113"/>
      <c r="G1155" s="113"/>
      <c r="H1155" s="113"/>
      <c r="I1155" s="203"/>
      <c r="J1155" s="203"/>
      <c r="K1155" s="203"/>
      <c r="L1155" s="203"/>
      <c r="M1155" s="203"/>
      <c r="N1155" s="204"/>
      <c r="O1155" s="204"/>
      <c r="P1155" s="201"/>
      <c r="Q1155" s="201"/>
    </row>
    <row r="1156" spans="1:17" x14ac:dyDescent="0.2">
      <c r="A1156" s="113"/>
      <c r="B1156" s="200"/>
      <c r="C1156" s="200"/>
      <c r="D1156" s="201"/>
      <c r="E1156" s="113"/>
      <c r="F1156" s="113"/>
      <c r="G1156" s="113"/>
      <c r="H1156" s="113"/>
      <c r="I1156" s="203"/>
      <c r="J1156" s="203"/>
      <c r="K1156" s="203"/>
      <c r="L1156" s="203"/>
      <c r="M1156" s="203"/>
      <c r="N1156" s="204"/>
      <c r="O1156" s="204"/>
      <c r="P1156" s="201"/>
      <c r="Q1156" s="201"/>
    </row>
  </sheetData>
  <mergeCells count="59">
    <mergeCell ref="B33:B34"/>
    <mergeCell ref="C33:C34"/>
    <mergeCell ref="E33:E34"/>
    <mergeCell ref="B29:B30"/>
    <mergeCell ref="C29:C30"/>
    <mergeCell ref="E29:E30"/>
    <mergeCell ref="B31:B32"/>
    <mergeCell ref="C31:C32"/>
    <mergeCell ref="E31:E32"/>
    <mergeCell ref="I2:O2"/>
    <mergeCell ref="E5:E6"/>
    <mergeCell ref="E7:E8"/>
    <mergeCell ref="E9:E10"/>
    <mergeCell ref="E11:E12"/>
    <mergeCell ref="B27:B28"/>
    <mergeCell ref="C27:C28"/>
    <mergeCell ref="E27:E28"/>
    <mergeCell ref="C21:C22"/>
    <mergeCell ref="E17:E18"/>
    <mergeCell ref="E21:E22"/>
    <mergeCell ref="E23:E24"/>
    <mergeCell ref="E25:E26"/>
    <mergeCell ref="C25:C26"/>
    <mergeCell ref="B21:B22"/>
    <mergeCell ref="B23:B24"/>
    <mergeCell ref="B25:B26"/>
    <mergeCell ref="B5:B6"/>
    <mergeCell ref="E13:E14"/>
    <mergeCell ref="E15:E16"/>
    <mergeCell ref="C15:C16"/>
    <mergeCell ref="C17:C18"/>
    <mergeCell ref="C19:C20"/>
    <mergeCell ref="E19:E20"/>
    <mergeCell ref="C2:C4"/>
    <mergeCell ref="C5:C6"/>
    <mergeCell ref="C7:C8"/>
    <mergeCell ref="C9:C10"/>
    <mergeCell ref="C11:C12"/>
    <mergeCell ref="C13:C14"/>
    <mergeCell ref="D36:E36"/>
    <mergeCell ref="D37:E37"/>
    <mergeCell ref="B7:B8"/>
    <mergeCell ref="B9:B10"/>
    <mergeCell ref="B11:B12"/>
    <mergeCell ref="B13:B14"/>
    <mergeCell ref="B15:B16"/>
    <mergeCell ref="B17:B18"/>
    <mergeCell ref="B19:B20"/>
    <mergeCell ref="C23:C24"/>
    <mergeCell ref="A1:U1"/>
    <mergeCell ref="A2:A4"/>
    <mergeCell ref="B2:B4"/>
    <mergeCell ref="D2:D4"/>
    <mergeCell ref="E2:E4"/>
    <mergeCell ref="F2:F4"/>
    <mergeCell ref="G2:H2"/>
    <mergeCell ref="P2:Q3"/>
    <mergeCell ref="R2:S2"/>
    <mergeCell ref="T2:U2"/>
  </mergeCells>
  <pageMargins left="0.59055118110236227" right="0.59055118110236227" top="0.74803149606299213" bottom="0.74803149606299213" header="0.31496062992125984" footer="0.31496062992125984"/>
  <pageSetup paperSize="9" orientation="landscape" r:id="rId1"/>
  <headerFooter>
    <oddFooter>&amp;L&amp;8&amp;Z&amp;F&amp;D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5E45-FEF2-4061-992F-5335A1E322E8}">
  <sheetPr codeName="Лист24"/>
  <dimension ref="A1:AM1130"/>
  <sheetViews>
    <sheetView zoomScaleNormal="100" workbookViewId="0">
      <selection activeCell="R22" sqref="R22"/>
    </sheetView>
  </sheetViews>
  <sheetFormatPr defaultRowHeight="12.75" x14ac:dyDescent="0.2"/>
  <cols>
    <col min="1" max="1" width="2.85546875" style="211" customWidth="1"/>
    <col min="2" max="2" width="16.140625" style="213" customWidth="1"/>
    <col min="3" max="3" width="6.42578125" style="213" customWidth="1"/>
    <col min="4" max="4" width="3.140625" style="210" customWidth="1"/>
    <col min="5" max="5" width="15.7109375" style="211" customWidth="1"/>
    <col min="6" max="6" width="4" style="211" customWidth="1"/>
    <col min="7" max="8" width="7" style="211" customWidth="1"/>
    <col min="9" max="9" width="5.5703125" style="214" customWidth="1"/>
    <col min="10" max="10" width="5.5703125" style="215" customWidth="1"/>
    <col min="11" max="12" width="6.7109375" style="210" customWidth="1"/>
    <col min="13" max="14" width="6.7109375" style="113" customWidth="1"/>
    <col min="15" max="16" width="6.7109375" style="205" customWidth="1"/>
    <col min="17" max="16384" width="9.140625" style="113"/>
  </cols>
  <sheetData>
    <row r="1" spans="1:39" ht="36.75" customHeight="1" thickBot="1" x14ac:dyDescent="0.25">
      <c r="A1" s="2669" t="s">
        <v>373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</row>
    <row r="2" spans="1:39" s="114" customFormat="1" ht="69.75" customHeight="1" x14ac:dyDescent="0.2">
      <c r="A2" s="2670" t="s">
        <v>0</v>
      </c>
      <c r="B2" s="2673" t="s">
        <v>406</v>
      </c>
      <c r="C2" s="2673" t="s">
        <v>10</v>
      </c>
      <c r="D2" s="2677" t="s">
        <v>4</v>
      </c>
      <c r="E2" s="2680" t="s">
        <v>407</v>
      </c>
      <c r="F2" s="2680" t="s">
        <v>225</v>
      </c>
      <c r="G2" s="2683" t="s">
        <v>415</v>
      </c>
      <c r="H2" s="2684"/>
      <c r="I2" s="2685" t="s">
        <v>230</v>
      </c>
      <c r="J2" s="2686"/>
      <c r="K2" s="2687" t="s">
        <v>360</v>
      </c>
      <c r="L2" s="2688"/>
      <c r="M2" s="2640" t="s">
        <v>232</v>
      </c>
      <c r="N2" s="2641"/>
      <c r="O2" s="2656" t="s">
        <v>231</v>
      </c>
      <c r="P2" s="3173"/>
    </row>
    <row r="3" spans="1:39" s="114" customFormat="1" ht="36" customHeight="1" x14ac:dyDescent="0.2">
      <c r="A3" s="2671"/>
      <c r="B3" s="2632"/>
      <c r="C3" s="2632"/>
      <c r="D3" s="2678"/>
      <c r="E3" s="2681"/>
      <c r="F3" s="2681"/>
      <c r="G3" s="115" t="s">
        <v>220</v>
      </c>
      <c r="H3" s="116" t="s">
        <v>29</v>
      </c>
      <c r="I3" s="631" t="s">
        <v>290</v>
      </c>
      <c r="J3" s="423" t="s">
        <v>291</v>
      </c>
      <c r="K3" s="2689"/>
      <c r="L3" s="2690"/>
      <c r="M3" s="120" t="s">
        <v>216</v>
      </c>
      <c r="N3" s="121" t="s">
        <v>217</v>
      </c>
      <c r="O3" s="122" t="s">
        <v>218</v>
      </c>
      <c r="P3" s="124" t="s">
        <v>219</v>
      </c>
    </row>
    <row r="4" spans="1:39" s="114" customFormat="1" ht="13.5" thickBot="1" x14ac:dyDescent="0.25">
      <c r="A4" s="2672"/>
      <c r="B4" s="2629"/>
      <c r="C4" s="2629"/>
      <c r="D4" s="2679"/>
      <c r="E4" s="2682"/>
      <c r="F4" s="2682"/>
      <c r="G4" s="125" t="s">
        <v>30</v>
      </c>
      <c r="H4" s="126" t="s">
        <v>30</v>
      </c>
      <c r="I4" s="127" t="s">
        <v>31</v>
      </c>
      <c r="J4" s="130" t="s">
        <v>31</v>
      </c>
      <c r="K4" s="844" t="s">
        <v>30</v>
      </c>
      <c r="L4" s="845" t="s">
        <v>30</v>
      </c>
      <c r="M4" s="633" t="s">
        <v>30</v>
      </c>
      <c r="N4" s="634" t="s">
        <v>30</v>
      </c>
      <c r="O4" s="140" t="s">
        <v>35</v>
      </c>
      <c r="P4" s="141" t="s">
        <v>35</v>
      </c>
    </row>
    <row r="5" spans="1:39" ht="12.75" customHeight="1" x14ac:dyDescent="0.2">
      <c r="A5" s="678">
        <v>7</v>
      </c>
      <c r="B5" s="2673" t="s">
        <v>289</v>
      </c>
      <c r="C5" s="2800" t="s">
        <v>352</v>
      </c>
      <c r="D5" s="510" t="s">
        <v>39</v>
      </c>
      <c r="E5" s="3174" t="s">
        <v>109</v>
      </c>
      <c r="F5" s="511">
        <v>1</v>
      </c>
      <c r="G5" s="822">
        <v>0.31900000000000001</v>
      </c>
      <c r="H5" s="846">
        <v>0.432</v>
      </c>
      <c r="I5" s="512"/>
      <c r="J5" s="824">
        <v>0.04</v>
      </c>
      <c r="K5" s="825">
        <f>0.077*I5+0.06*J5</f>
        <v>2.3999999999999998E-3</v>
      </c>
      <c r="L5" s="823">
        <f>0.071*I5+0.4*J5</f>
        <v>1.6E-2</v>
      </c>
      <c r="M5" s="847">
        <f>SQRT(K5^2+(G5+L5)^2)</f>
        <v>0.33500859690461676</v>
      </c>
      <c r="N5" s="155">
        <f>SQRT(K5^2+(H5+L5)^2)</f>
        <v>0.44800642852530587</v>
      </c>
      <c r="O5" s="376">
        <f>6300/(SQRT(3)*M5)</f>
        <v>10857.353302280335</v>
      </c>
      <c r="P5" s="638">
        <f>6300/(2*N5)</f>
        <v>7031.1491073215047</v>
      </c>
    </row>
    <row r="6" spans="1:39" ht="12.75" customHeight="1" x14ac:dyDescent="0.2">
      <c r="A6" s="159">
        <v>7</v>
      </c>
      <c r="B6" s="2622"/>
      <c r="C6" s="2624"/>
      <c r="D6" s="160" t="s">
        <v>39</v>
      </c>
      <c r="E6" s="3175"/>
      <c r="F6" s="161">
        <v>2</v>
      </c>
      <c r="G6" s="295">
        <v>0.31900000000000001</v>
      </c>
      <c r="H6" s="298">
        <v>0.432</v>
      </c>
      <c r="I6" s="162"/>
      <c r="J6" s="707">
        <v>0.04</v>
      </c>
      <c r="K6" s="848">
        <f>0.077*I6+0.06*J6</f>
        <v>2.3999999999999998E-3</v>
      </c>
      <c r="L6" s="826">
        <f>0.071*I6+0.4*J6</f>
        <v>1.6E-2</v>
      </c>
      <c r="M6" s="849">
        <f>SQRT(K6^2+(G6+L6)^2)</f>
        <v>0.33500859690461676</v>
      </c>
      <c r="N6" s="173">
        <f>SQRT(K6^2+(H6+L6)^2)</f>
        <v>0.44800642852530587</v>
      </c>
      <c r="O6" s="562">
        <f>6300/(SQRT(3)*M6)</f>
        <v>10857.353302280335</v>
      </c>
      <c r="P6" s="639">
        <f>6300/(2*N6)</f>
        <v>7031.1491073215047</v>
      </c>
    </row>
    <row r="7" spans="1:39" ht="12.75" customHeight="1" x14ac:dyDescent="0.2">
      <c r="A7" s="176">
        <v>7</v>
      </c>
      <c r="B7" s="2621" t="s">
        <v>151</v>
      </c>
      <c r="C7" s="2623" t="s">
        <v>342</v>
      </c>
      <c r="D7" s="160" t="s">
        <v>39</v>
      </c>
      <c r="E7" s="3176" t="s">
        <v>151</v>
      </c>
      <c r="F7" s="161">
        <v>1</v>
      </c>
      <c r="G7" s="295">
        <f>СР7!AG7</f>
        <v>0.51838442777936289</v>
      </c>
      <c r="H7" s="298">
        <f>СР7!AH7</f>
        <v>0.67150668462803664</v>
      </c>
      <c r="I7" s="162">
        <v>0.22</v>
      </c>
      <c r="J7" s="707"/>
      <c r="K7" s="848">
        <f>0.077*I7+0.06*J7</f>
        <v>1.694E-2</v>
      </c>
      <c r="L7" s="826">
        <f>0.071*I7+0.4*J7</f>
        <v>1.5619999999999998E-2</v>
      </c>
      <c r="M7" s="849">
        <f>SQRT(K7^2+(G7+L7)^2)</f>
        <v>0.53427305049755669</v>
      </c>
      <c r="N7" s="173">
        <f>SQRT(K7^2+(H7+L7)^2)</f>
        <v>0.68733546709588422</v>
      </c>
      <c r="O7" s="562">
        <f>6300/(SQRT(3)*M7)</f>
        <v>6807.9546451150754</v>
      </c>
      <c r="P7" s="639">
        <f>6300/(2*N7)</f>
        <v>4582.9149677221167</v>
      </c>
    </row>
    <row r="8" spans="1:39" ht="12.75" customHeight="1" thickBot="1" x14ac:dyDescent="0.25">
      <c r="A8" s="216">
        <v>7</v>
      </c>
      <c r="B8" s="2629"/>
      <c r="C8" s="2630"/>
      <c r="D8" s="179" t="s">
        <v>39</v>
      </c>
      <c r="E8" s="3177"/>
      <c r="F8" s="180">
        <v>2</v>
      </c>
      <c r="G8" s="828">
        <f>СР7!AG8</f>
        <v>0.51838442777936289</v>
      </c>
      <c r="H8" s="850">
        <f>СР7!AH8</f>
        <v>0.67150668462803664</v>
      </c>
      <c r="I8" s="182">
        <v>0.22</v>
      </c>
      <c r="J8" s="830"/>
      <c r="K8" s="851">
        <f>0.077*I8+0.06*J8</f>
        <v>1.694E-2</v>
      </c>
      <c r="L8" s="829">
        <f>0.071*I8+0.4*J8</f>
        <v>1.5619999999999998E-2</v>
      </c>
      <c r="M8" s="852">
        <f>SQRT(K8^2+(G8+L8)^2)</f>
        <v>0.53427305049755669</v>
      </c>
      <c r="N8" s="191">
        <f>SQRT(K8^2+(H8+L8)^2)</f>
        <v>0.68733546709588422</v>
      </c>
      <c r="O8" s="648">
        <f>6300/(SQRT(3)*M8)</f>
        <v>6807.9546451150754</v>
      </c>
      <c r="P8" s="649">
        <f>6300/(2*N8)</f>
        <v>4582.9149677221167</v>
      </c>
    </row>
    <row r="9" spans="1:39" x14ac:dyDescent="0.2">
      <c r="A9" s="113"/>
      <c r="B9" s="200"/>
      <c r="C9" s="200"/>
      <c r="D9" s="201"/>
      <c r="E9" s="202"/>
      <c r="F9" s="202"/>
      <c r="G9" s="113"/>
      <c r="H9" s="113"/>
      <c r="I9" s="203"/>
      <c r="J9" s="204"/>
      <c r="K9" s="203"/>
      <c r="L9" s="201"/>
    </row>
    <row r="10" spans="1:39" ht="15.75" x14ac:dyDescent="0.2">
      <c r="A10" s="113"/>
      <c r="B10" s="207" t="s">
        <v>158</v>
      </c>
      <c r="C10" s="207"/>
      <c r="D10" s="2608">
        <v>42648</v>
      </c>
      <c r="E10" s="2608"/>
      <c r="F10" s="201"/>
      <c r="G10" s="113"/>
      <c r="H10" s="113"/>
      <c r="I10" s="203"/>
      <c r="J10" s="204"/>
    </row>
    <row r="11" spans="1:39" x14ac:dyDescent="0.2">
      <c r="A11" s="113"/>
      <c r="B11" s="200" t="s">
        <v>328</v>
      </c>
      <c r="C11" s="200"/>
      <c r="D11" s="2610" t="s">
        <v>189</v>
      </c>
      <c r="E11" s="2610"/>
      <c r="F11" s="113"/>
      <c r="G11" s="113"/>
      <c r="H11" s="113"/>
      <c r="I11" s="203"/>
      <c r="J11" s="204"/>
      <c r="K11" s="201"/>
      <c r="L11" s="201"/>
    </row>
    <row r="12" spans="1:39" x14ac:dyDescent="0.2">
      <c r="A12" s="113"/>
      <c r="B12" s="200"/>
      <c r="C12" s="200"/>
      <c r="D12" s="201"/>
      <c r="E12" s="113"/>
      <c r="F12" s="113"/>
      <c r="G12" s="113"/>
      <c r="H12" s="113"/>
      <c r="I12" s="203"/>
      <c r="J12" s="204"/>
      <c r="K12" s="201"/>
      <c r="L12" s="201"/>
    </row>
    <row r="13" spans="1:39" x14ac:dyDescent="0.2">
      <c r="A13" s="113"/>
      <c r="B13" s="200"/>
      <c r="C13" s="200"/>
      <c r="D13" s="201"/>
      <c r="E13" s="113"/>
      <c r="F13" s="113"/>
      <c r="G13" s="113"/>
      <c r="H13" s="113"/>
      <c r="I13" s="203"/>
      <c r="J13" s="204"/>
      <c r="K13" s="201"/>
      <c r="L13" s="201"/>
    </row>
    <row r="14" spans="1:39" x14ac:dyDescent="0.2">
      <c r="A14" s="113"/>
      <c r="B14" s="200"/>
      <c r="C14" s="200"/>
      <c r="D14" s="201"/>
      <c r="E14" s="113"/>
      <c r="F14" s="113"/>
      <c r="G14" s="113"/>
      <c r="H14" s="113"/>
      <c r="I14" s="203"/>
      <c r="J14" s="204"/>
      <c r="K14" s="201"/>
      <c r="L14" s="201"/>
    </row>
    <row r="15" spans="1:39" x14ac:dyDescent="0.2">
      <c r="A15" s="113"/>
      <c r="B15" s="200"/>
      <c r="C15" s="200"/>
      <c r="D15" s="201"/>
      <c r="E15" s="113"/>
      <c r="F15" s="113"/>
      <c r="G15" s="113"/>
      <c r="H15" s="113"/>
      <c r="I15" s="203"/>
      <c r="J15" s="113"/>
      <c r="K15" s="113"/>
      <c r="L15" s="113"/>
    </row>
    <row r="16" spans="1:39" x14ac:dyDescent="0.2">
      <c r="A16" s="113"/>
      <c r="B16" s="200"/>
      <c r="C16" s="200"/>
      <c r="D16" s="201"/>
      <c r="E16" s="113"/>
      <c r="F16" s="113"/>
      <c r="G16" s="113"/>
      <c r="H16" s="113"/>
      <c r="I16" s="203"/>
      <c r="J16" s="204"/>
      <c r="K16" s="201"/>
      <c r="L16" s="201"/>
    </row>
    <row r="17" spans="1:12" x14ac:dyDescent="0.2">
      <c r="A17" s="113"/>
      <c r="B17" s="200"/>
      <c r="C17" s="200"/>
      <c r="D17" s="201"/>
      <c r="E17" s="113"/>
      <c r="F17" s="113"/>
      <c r="G17" s="113"/>
      <c r="H17" s="113"/>
      <c r="I17" s="203"/>
      <c r="J17" s="204"/>
      <c r="K17" s="201"/>
      <c r="L17" s="201"/>
    </row>
    <row r="18" spans="1:12" x14ac:dyDescent="0.2">
      <c r="A18" s="113"/>
      <c r="B18" s="200"/>
      <c r="C18" s="200"/>
      <c r="D18" s="201"/>
      <c r="E18" s="113"/>
      <c r="F18" s="113"/>
      <c r="G18" s="113"/>
      <c r="H18" s="113"/>
      <c r="I18" s="203"/>
      <c r="J18" s="204"/>
      <c r="K18" s="201"/>
      <c r="L18" s="201"/>
    </row>
    <row r="19" spans="1:12" x14ac:dyDescent="0.2">
      <c r="A19" s="113"/>
      <c r="B19" s="200"/>
      <c r="C19" s="200"/>
      <c r="D19" s="201"/>
      <c r="E19" s="113"/>
      <c r="F19" s="113"/>
      <c r="G19" s="113"/>
      <c r="H19" s="113"/>
      <c r="I19" s="203"/>
      <c r="J19" s="204"/>
      <c r="K19" s="201"/>
      <c r="L19" s="201"/>
    </row>
    <row r="20" spans="1:12" x14ac:dyDescent="0.2">
      <c r="A20" s="113"/>
      <c r="B20" s="200"/>
      <c r="C20" s="200"/>
      <c r="D20" s="201"/>
      <c r="E20" s="113"/>
      <c r="F20" s="113"/>
      <c r="G20" s="113"/>
      <c r="H20" s="113"/>
      <c r="I20" s="203"/>
      <c r="J20" s="204"/>
      <c r="K20" s="201"/>
      <c r="L20" s="201"/>
    </row>
    <row r="21" spans="1:12" x14ac:dyDescent="0.2">
      <c r="A21" s="113"/>
      <c r="B21" s="200"/>
      <c r="C21" s="200"/>
      <c r="D21" s="201"/>
      <c r="E21" s="113"/>
      <c r="F21" s="113"/>
      <c r="G21" s="113"/>
      <c r="H21" s="113"/>
      <c r="I21" s="203"/>
      <c r="J21" s="204"/>
      <c r="K21" s="201"/>
      <c r="L21" s="201"/>
    </row>
    <row r="22" spans="1:12" x14ac:dyDescent="0.2">
      <c r="A22" s="113"/>
      <c r="B22" s="200"/>
      <c r="C22" s="200"/>
      <c r="D22" s="201"/>
      <c r="E22" s="113"/>
      <c r="F22" s="113"/>
      <c r="G22" s="113"/>
      <c r="H22" s="113"/>
      <c r="I22" s="203"/>
      <c r="J22" s="204"/>
      <c r="K22" s="201"/>
      <c r="L22" s="201"/>
    </row>
    <row r="23" spans="1:12" x14ac:dyDescent="0.2">
      <c r="A23" s="113"/>
      <c r="B23" s="200"/>
      <c r="C23" s="200"/>
      <c r="D23" s="201"/>
      <c r="E23" s="113"/>
      <c r="F23" s="113"/>
      <c r="G23" s="113"/>
      <c r="H23" s="113"/>
      <c r="I23" s="203"/>
      <c r="J23" s="204"/>
      <c r="K23" s="201"/>
      <c r="L23" s="201"/>
    </row>
    <row r="24" spans="1:12" x14ac:dyDescent="0.2">
      <c r="A24" s="113"/>
      <c r="B24" s="200"/>
      <c r="C24" s="200"/>
      <c r="D24" s="201"/>
      <c r="E24" s="113"/>
      <c r="F24" s="113"/>
      <c r="G24" s="113"/>
      <c r="H24" s="113"/>
      <c r="I24" s="203"/>
      <c r="J24" s="204"/>
      <c r="K24" s="201"/>
      <c r="L24" s="201"/>
    </row>
    <row r="25" spans="1:12" x14ac:dyDescent="0.2">
      <c r="A25" s="113"/>
      <c r="B25" s="200"/>
      <c r="C25" s="200"/>
      <c r="D25" s="201"/>
      <c r="E25" s="113"/>
      <c r="F25" s="113"/>
      <c r="G25" s="113"/>
      <c r="H25" s="113"/>
      <c r="I25" s="203"/>
      <c r="J25" s="204"/>
      <c r="K25" s="201"/>
      <c r="L25" s="201"/>
    </row>
    <row r="26" spans="1:12" x14ac:dyDescent="0.2">
      <c r="A26" s="113"/>
      <c r="B26" s="200"/>
      <c r="C26" s="200"/>
      <c r="D26" s="201"/>
      <c r="E26" s="113"/>
      <c r="F26" s="113"/>
      <c r="G26" s="113"/>
      <c r="H26" s="113"/>
      <c r="I26" s="203"/>
      <c r="J26" s="204"/>
      <c r="K26" s="201"/>
      <c r="L26" s="201"/>
    </row>
    <row r="27" spans="1:12" x14ac:dyDescent="0.2">
      <c r="A27" s="113"/>
      <c r="B27" s="200"/>
      <c r="C27" s="200"/>
      <c r="D27" s="201"/>
      <c r="E27" s="113"/>
      <c r="F27" s="113"/>
      <c r="G27" s="113"/>
      <c r="H27" s="113"/>
      <c r="I27" s="203"/>
      <c r="J27" s="204"/>
      <c r="K27" s="201"/>
      <c r="L27" s="201"/>
    </row>
    <row r="28" spans="1:12" x14ac:dyDescent="0.2">
      <c r="A28" s="113"/>
      <c r="B28" s="200"/>
      <c r="C28" s="200"/>
      <c r="D28" s="201"/>
      <c r="E28" s="113"/>
      <c r="F28" s="113"/>
      <c r="G28" s="113"/>
      <c r="H28" s="113"/>
      <c r="I28" s="203"/>
      <c r="J28" s="204"/>
      <c r="K28" s="201"/>
      <c r="L28" s="201"/>
    </row>
    <row r="29" spans="1:12" x14ac:dyDescent="0.2">
      <c r="A29" s="113"/>
      <c r="B29" s="200"/>
      <c r="C29" s="200"/>
      <c r="D29" s="201"/>
      <c r="E29" s="113"/>
      <c r="F29" s="113"/>
      <c r="G29" s="113"/>
      <c r="H29" s="113"/>
      <c r="I29" s="203"/>
      <c r="J29" s="204"/>
      <c r="K29" s="201"/>
      <c r="L29" s="201"/>
    </row>
    <row r="30" spans="1:12" x14ac:dyDescent="0.2">
      <c r="A30" s="113"/>
      <c r="B30" s="200"/>
      <c r="C30" s="200"/>
      <c r="D30" s="201"/>
      <c r="E30" s="113"/>
      <c r="F30" s="113"/>
      <c r="G30" s="113"/>
      <c r="H30" s="113"/>
      <c r="I30" s="203"/>
      <c r="J30" s="204"/>
      <c r="K30" s="201"/>
      <c r="L30" s="201"/>
    </row>
    <row r="31" spans="1:12" x14ac:dyDescent="0.2">
      <c r="A31" s="113"/>
      <c r="B31" s="200"/>
      <c r="C31" s="200"/>
      <c r="D31" s="201"/>
      <c r="E31" s="113"/>
      <c r="F31" s="113"/>
      <c r="G31" s="113"/>
      <c r="H31" s="113"/>
      <c r="I31" s="203"/>
      <c r="J31" s="204"/>
      <c r="K31" s="201"/>
      <c r="L31" s="201"/>
    </row>
    <row r="32" spans="1:12" x14ac:dyDescent="0.2">
      <c r="A32" s="113"/>
      <c r="B32" s="200"/>
      <c r="C32" s="200"/>
      <c r="D32" s="201"/>
      <c r="E32" s="113"/>
      <c r="F32" s="113"/>
      <c r="G32" s="113"/>
      <c r="H32" s="113"/>
      <c r="I32" s="203"/>
      <c r="J32" s="204"/>
      <c r="K32" s="201"/>
      <c r="L32" s="201"/>
    </row>
    <row r="33" spans="1:12" x14ac:dyDescent="0.2">
      <c r="A33" s="113"/>
      <c r="B33" s="200"/>
      <c r="C33" s="200"/>
      <c r="D33" s="201"/>
      <c r="E33" s="113"/>
      <c r="F33" s="113"/>
      <c r="G33" s="113"/>
      <c r="H33" s="113"/>
      <c r="I33" s="203"/>
      <c r="J33" s="204"/>
      <c r="K33" s="201"/>
      <c r="L33" s="201"/>
    </row>
    <row r="34" spans="1:12" x14ac:dyDescent="0.2">
      <c r="A34" s="113"/>
      <c r="B34" s="200"/>
      <c r="C34" s="200"/>
      <c r="D34" s="201"/>
      <c r="E34" s="113"/>
      <c r="F34" s="113"/>
      <c r="G34" s="113"/>
      <c r="H34" s="113"/>
      <c r="I34" s="203"/>
      <c r="J34" s="204"/>
      <c r="K34" s="201"/>
      <c r="L34" s="201"/>
    </row>
    <row r="35" spans="1:12" x14ac:dyDescent="0.2">
      <c r="A35" s="113"/>
      <c r="B35" s="200"/>
      <c r="C35" s="200"/>
      <c r="D35" s="201"/>
      <c r="E35" s="113"/>
      <c r="F35" s="113"/>
      <c r="G35" s="113"/>
      <c r="H35" s="113"/>
      <c r="I35" s="203"/>
      <c r="J35" s="204"/>
      <c r="K35" s="201"/>
      <c r="L35" s="201"/>
    </row>
    <row r="36" spans="1:12" x14ac:dyDescent="0.2">
      <c r="A36" s="113"/>
      <c r="B36" s="200"/>
      <c r="C36" s="200"/>
      <c r="D36" s="201"/>
      <c r="E36" s="113"/>
      <c r="F36" s="113"/>
      <c r="G36" s="113"/>
      <c r="H36" s="113"/>
      <c r="I36" s="203"/>
      <c r="J36" s="204"/>
      <c r="K36" s="201"/>
      <c r="L36" s="201"/>
    </row>
    <row r="37" spans="1:12" x14ac:dyDescent="0.2">
      <c r="A37" s="113"/>
      <c r="B37" s="200"/>
      <c r="C37" s="200"/>
      <c r="D37" s="201"/>
      <c r="E37" s="113"/>
      <c r="F37" s="113"/>
      <c r="G37" s="113"/>
      <c r="H37" s="113"/>
      <c r="I37" s="203"/>
      <c r="J37" s="204"/>
      <c r="K37" s="201"/>
      <c r="L37" s="201"/>
    </row>
    <row r="38" spans="1:12" x14ac:dyDescent="0.2">
      <c r="A38" s="113"/>
      <c r="B38" s="200"/>
      <c r="C38" s="200"/>
      <c r="D38" s="201"/>
      <c r="E38" s="113"/>
      <c r="F38" s="113"/>
      <c r="G38" s="113"/>
      <c r="H38" s="113"/>
      <c r="I38" s="203"/>
      <c r="J38" s="204"/>
      <c r="K38" s="201"/>
      <c r="L38" s="201"/>
    </row>
    <row r="39" spans="1:12" x14ac:dyDescent="0.2">
      <c r="A39" s="113"/>
      <c r="B39" s="200"/>
      <c r="C39" s="200"/>
      <c r="D39" s="201"/>
      <c r="E39" s="113"/>
      <c r="F39" s="113"/>
      <c r="G39" s="113"/>
      <c r="H39" s="113"/>
      <c r="I39" s="203"/>
      <c r="J39" s="204"/>
      <c r="K39" s="201"/>
      <c r="L39" s="201"/>
    </row>
    <row r="40" spans="1:12" x14ac:dyDescent="0.2">
      <c r="A40" s="113"/>
      <c r="B40" s="200"/>
      <c r="C40" s="200"/>
      <c r="D40" s="201"/>
      <c r="E40" s="113"/>
      <c r="F40" s="113"/>
      <c r="G40" s="113"/>
      <c r="H40" s="113"/>
      <c r="I40" s="203"/>
      <c r="J40" s="204"/>
      <c r="K40" s="201"/>
      <c r="L40" s="201"/>
    </row>
    <row r="41" spans="1:12" x14ac:dyDescent="0.2">
      <c r="A41" s="113"/>
      <c r="B41" s="200"/>
      <c r="C41" s="200"/>
      <c r="D41" s="201"/>
      <c r="E41" s="113"/>
      <c r="F41" s="113"/>
      <c r="G41" s="113"/>
      <c r="H41" s="113"/>
      <c r="I41" s="203"/>
      <c r="J41" s="204"/>
      <c r="K41" s="201"/>
      <c r="L41" s="201"/>
    </row>
    <row r="42" spans="1:12" x14ac:dyDescent="0.2">
      <c r="A42" s="113"/>
      <c r="B42" s="200"/>
      <c r="C42" s="200"/>
      <c r="D42" s="201"/>
      <c r="E42" s="113"/>
      <c r="F42" s="113"/>
      <c r="G42" s="113"/>
      <c r="H42" s="113"/>
      <c r="I42" s="203"/>
      <c r="J42" s="204"/>
      <c r="K42" s="201"/>
      <c r="L42" s="201"/>
    </row>
    <row r="43" spans="1:12" x14ac:dyDescent="0.2">
      <c r="A43" s="113"/>
      <c r="B43" s="200"/>
      <c r="C43" s="200"/>
      <c r="D43" s="201"/>
      <c r="E43" s="113"/>
      <c r="F43" s="113"/>
      <c r="G43" s="113"/>
      <c r="H43" s="113"/>
      <c r="I43" s="203"/>
      <c r="J43" s="204"/>
      <c r="K43" s="201"/>
      <c r="L43" s="201"/>
    </row>
    <row r="44" spans="1:12" x14ac:dyDescent="0.2">
      <c r="A44" s="113"/>
      <c r="B44" s="200"/>
      <c r="C44" s="200"/>
      <c r="D44" s="201"/>
      <c r="E44" s="113"/>
      <c r="F44" s="113"/>
      <c r="G44" s="113"/>
      <c r="H44" s="113"/>
      <c r="I44" s="203"/>
      <c r="J44" s="204"/>
      <c r="K44" s="201"/>
      <c r="L44" s="201"/>
    </row>
    <row r="45" spans="1:12" x14ac:dyDescent="0.2">
      <c r="A45" s="113"/>
      <c r="B45" s="200"/>
      <c r="C45" s="200"/>
      <c r="D45" s="201"/>
      <c r="E45" s="113"/>
      <c r="F45" s="113"/>
      <c r="G45" s="113"/>
      <c r="H45" s="113"/>
      <c r="I45" s="203"/>
      <c r="J45" s="204"/>
      <c r="K45" s="201"/>
      <c r="L45" s="201"/>
    </row>
    <row r="46" spans="1:12" x14ac:dyDescent="0.2">
      <c r="A46" s="113"/>
      <c r="B46" s="200"/>
      <c r="C46" s="200"/>
      <c r="D46" s="201"/>
      <c r="E46" s="113"/>
      <c r="F46" s="113"/>
      <c r="G46" s="113"/>
      <c r="H46" s="113"/>
      <c r="I46" s="203"/>
      <c r="J46" s="204"/>
      <c r="K46" s="201"/>
      <c r="L46" s="201"/>
    </row>
    <row r="47" spans="1:12" x14ac:dyDescent="0.2">
      <c r="A47" s="113"/>
      <c r="B47" s="200"/>
      <c r="C47" s="200"/>
      <c r="D47" s="201"/>
      <c r="E47" s="113"/>
      <c r="F47" s="113"/>
      <c r="G47" s="113"/>
      <c r="H47" s="113"/>
      <c r="I47" s="203"/>
      <c r="J47" s="204"/>
      <c r="K47" s="201"/>
      <c r="L47" s="201"/>
    </row>
    <row r="48" spans="1:12" x14ac:dyDescent="0.2">
      <c r="A48" s="113"/>
      <c r="B48" s="200"/>
      <c r="C48" s="200"/>
      <c r="D48" s="201"/>
      <c r="E48" s="113"/>
      <c r="F48" s="113"/>
      <c r="G48" s="113"/>
      <c r="H48" s="113"/>
      <c r="I48" s="203"/>
      <c r="J48" s="204"/>
      <c r="K48" s="201"/>
      <c r="L48" s="201"/>
    </row>
    <row r="49" spans="1:12" x14ac:dyDescent="0.2">
      <c r="A49" s="113"/>
      <c r="B49" s="200"/>
      <c r="C49" s="200"/>
      <c r="D49" s="201"/>
      <c r="E49" s="113"/>
      <c r="F49" s="113"/>
      <c r="G49" s="113"/>
      <c r="H49" s="113"/>
      <c r="I49" s="203"/>
      <c r="J49" s="204"/>
      <c r="K49" s="201"/>
      <c r="L49" s="201"/>
    </row>
    <row r="50" spans="1:12" x14ac:dyDescent="0.2">
      <c r="A50" s="113"/>
      <c r="B50" s="200"/>
      <c r="C50" s="200"/>
      <c r="D50" s="201"/>
      <c r="E50" s="113"/>
      <c r="F50" s="113"/>
      <c r="G50" s="113"/>
      <c r="H50" s="113"/>
      <c r="I50" s="203"/>
      <c r="J50" s="204"/>
      <c r="K50" s="201"/>
      <c r="L50" s="201"/>
    </row>
    <row r="51" spans="1:12" x14ac:dyDescent="0.2">
      <c r="A51" s="113"/>
      <c r="B51" s="200"/>
      <c r="C51" s="200"/>
      <c r="D51" s="201"/>
      <c r="E51" s="113"/>
      <c r="F51" s="113"/>
      <c r="G51" s="113"/>
      <c r="H51" s="113"/>
      <c r="I51" s="203"/>
      <c r="J51" s="204"/>
      <c r="K51" s="201"/>
      <c r="L51" s="201"/>
    </row>
    <row r="52" spans="1:12" x14ac:dyDescent="0.2">
      <c r="A52" s="113"/>
      <c r="B52" s="200"/>
      <c r="C52" s="200"/>
      <c r="D52" s="201"/>
      <c r="E52" s="113"/>
      <c r="F52" s="113"/>
      <c r="G52" s="113"/>
      <c r="H52" s="113"/>
      <c r="I52" s="203"/>
      <c r="J52" s="204"/>
      <c r="K52" s="201"/>
      <c r="L52" s="201"/>
    </row>
    <row r="53" spans="1:12" x14ac:dyDescent="0.2">
      <c r="A53" s="113"/>
      <c r="B53" s="200"/>
      <c r="C53" s="200"/>
      <c r="D53" s="201"/>
      <c r="E53" s="113"/>
      <c r="F53" s="113"/>
      <c r="G53" s="113"/>
      <c r="H53" s="113"/>
      <c r="I53" s="203"/>
      <c r="J53" s="204"/>
      <c r="K53" s="201"/>
      <c r="L53" s="201"/>
    </row>
    <row r="54" spans="1:12" x14ac:dyDescent="0.2">
      <c r="A54" s="113"/>
      <c r="B54" s="200"/>
      <c r="C54" s="200"/>
      <c r="D54" s="201"/>
      <c r="E54" s="113"/>
      <c r="F54" s="113"/>
      <c r="G54" s="113"/>
      <c r="H54" s="113"/>
      <c r="I54" s="203"/>
      <c r="J54" s="204"/>
      <c r="K54" s="201"/>
      <c r="L54" s="201"/>
    </row>
    <row r="55" spans="1:12" x14ac:dyDescent="0.2">
      <c r="A55" s="113"/>
      <c r="B55" s="200"/>
      <c r="C55" s="200"/>
      <c r="D55" s="201"/>
      <c r="E55" s="113"/>
      <c r="F55" s="113"/>
      <c r="G55" s="113"/>
      <c r="H55" s="113"/>
      <c r="I55" s="203"/>
      <c r="J55" s="204"/>
      <c r="K55" s="201"/>
      <c r="L55" s="201"/>
    </row>
    <row r="56" spans="1:12" x14ac:dyDescent="0.2">
      <c r="A56" s="113"/>
      <c r="B56" s="200"/>
      <c r="C56" s="200"/>
      <c r="D56" s="201"/>
      <c r="E56" s="113"/>
      <c r="F56" s="113"/>
      <c r="G56" s="113"/>
      <c r="H56" s="113"/>
      <c r="I56" s="203"/>
      <c r="J56" s="204"/>
      <c r="K56" s="201"/>
      <c r="L56" s="201"/>
    </row>
    <row r="57" spans="1:12" x14ac:dyDescent="0.2">
      <c r="A57" s="113"/>
      <c r="B57" s="200"/>
      <c r="C57" s="200"/>
      <c r="D57" s="201"/>
      <c r="E57" s="113"/>
      <c r="F57" s="113"/>
      <c r="G57" s="113"/>
      <c r="H57" s="113"/>
      <c r="I57" s="203"/>
      <c r="J57" s="204"/>
      <c r="K57" s="201"/>
      <c r="L57" s="201"/>
    </row>
    <row r="58" spans="1:12" x14ac:dyDescent="0.2">
      <c r="A58" s="113"/>
      <c r="B58" s="200"/>
      <c r="C58" s="200"/>
      <c r="D58" s="201"/>
      <c r="E58" s="113"/>
      <c r="F58" s="113"/>
      <c r="G58" s="113"/>
      <c r="H58" s="113"/>
      <c r="I58" s="203"/>
      <c r="J58" s="204"/>
      <c r="K58" s="201"/>
      <c r="L58" s="201"/>
    </row>
    <row r="59" spans="1:12" x14ac:dyDescent="0.2">
      <c r="A59" s="113"/>
      <c r="B59" s="200"/>
      <c r="C59" s="200"/>
      <c r="D59" s="201"/>
      <c r="E59" s="113"/>
      <c r="F59" s="113"/>
      <c r="G59" s="113"/>
      <c r="H59" s="113"/>
      <c r="I59" s="203"/>
      <c r="J59" s="204"/>
      <c r="K59" s="201"/>
      <c r="L59" s="201"/>
    </row>
    <row r="60" spans="1:12" x14ac:dyDescent="0.2">
      <c r="A60" s="113"/>
      <c r="B60" s="200"/>
      <c r="C60" s="200"/>
      <c r="D60" s="201"/>
      <c r="E60" s="113"/>
      <c r="F60" s="113"/>
      <c r="G60" s="113"/>
      <c r="H60" s="113"/>
      <c r="I60" s="203"/>
      <c r="J60" s="204"/>
      <c r="K60" s="201"/>
      <c r="L60" s="201"/>
    </row>
    <row r="61" spans="1:12" x14ac:dyDescent="0.2">
      <c r="A61" s="113"/>
      <c r="B61" s="200"/>
      <c r="C61" s="200"/>
      <c r="D61" s="201"/>
      <c r="E61" s="113"/>
      <c r="F61" s="113"/>
      <c r="G61" s="113"/>
      <c r="H61" s="113"/>
      <c r="I61" s="203"/>
      <c r="J61" s="204"/>
      <c r="K61" s="201"/>
      <c r="L61" s="201"/>
    </row>
    <row r="62" spans="1:12" x14ac:dyDescent="0.2">
      <c r="A62" s="113"/>
      <c r="B62" s="200"/>
      <c r="C62" s="200"/>
      <c r="D62" s="201"/>
      <c r="E62" s="113"/>
      <c r="F62" s="113"/>
      <c r="G62" s="113"/>
      <c r="H62" s="113"/>
      <c r="I62" s="203"/>
      <c r="J62" s="204"/>
      <c r="K62" s="201"/>
      <c r="L62" s="201"/>
    </row>
    <row r="63" spans="1:12" x14ac:dyDescent="0.2">
      <c r="A63" s="113"/>
      <c r="B63" s="200"/>
      <c r="C63" s="200"/>
      <c r="D63" s="201"/>
      <c r="E63" s="113"/>
      <c r="F63" s="113"/>
      <c r="G63" s="113"/>
      <c r="H63" s="113"/>
      <c r="I63" s="203"/>
      <c r="J63" s="204"/>
      <c r="K63" s="201"/>
      <c r="L63" s="201"/>
    </row>
    <row r="64" spans="1:12" x14ac:dyDescent="0.2">
      <c r="A64" s="113"/>
      <c r="B64" s="200"/>
      <c r="C64" s="200"/>
      <c r="D64" s="201"/>
      <c r="E64" s="113"/>
      <c r="F64" s="113"/>
      <c r="G64" s="113"/>
      <c r="H64" s="113"/>
      <c r="I64" s="203"/>
      <c r="J64" s="204"/>
      <c r="K64" s="201"/>
      <c r="L64" s="201"/>
    </row>
    <row r="65" spans="1:12" x14ac:dyDescent="0.2">
      <c r="A65" s="113"/>
      <c r="B65" s="200"/>
      <c r="C65" s="200"/>
      <c r="D65" s="201"/>
      <c r="E65" s="113"/>
      <c r="F65" s="113"/>
      <c r="G65" s="113"/>
      <c r="H65" s="113"/>
      <c r="I65" s="203"/>
      <c r="J65" s="204"/>
      <c r="K65" s="201"/>
      <c r="L65" s="201"/>
    </row>
    <row r="66" spans="1:12" x14ac:dyDescent="0.2">
      <c r="A66" s="113"/>
      <c r="B66" s="200"/>
      <c r="C66" s="200"/>
      <c r="D66" s="201"/>
      <c r="E66" s="113"/>
      <c r="F66" s="113"/>
      <c r="G66" s="113"/>
      <c r="H66" s="113"/>
      <c r="I66" s="203"/>
      <c r="J66" s="204"/>
      <c r="K66" s="201"/>
      <c r="L66" s="201"/>
    </row>
    <row r="67" spans="1:12" x14ac:dyDescent="0.2">
      <c r="A67" s="113"/>
      <c r="B67" s="200"/>
      <c r="C67" s="200"/>
      <c r="D67" s="201"/>
      <c r="E67" s="113"/>
      <c r="F67" s="113"/>
      <c r="G67" s="113"/>
      <c r="H67" s="113"/>
      <c r="I67" s="203"/>
      <c r="J67" s="204"/>
      <c r="K67" s="201"/>
      <c r="L67" s="201"/>
    </row>
    <row r="68" spans="1:12" x14ac:dyDescent="0.2">
      <c r="A68" s="113"/>
      <c r="B68" s="200"/>
      <c r="C68" s="200"/>
      <c r="D68" s="201"/>
      <c r="E68" s="113"/>
      <c r="F68" s="113"/>
      <c r="G68" s="113"/>
      <c r="H68" s="113"/>
      <c r="I68" s="203"/>
      <c r="J68" s="204"/>
      <c r="K68" s="201"/>
      <c r="L68" s="201"/>
    </row>
    <row r="69" spans="1:12" x14ac:dyDescent="0.2">
      <c r="A69" s="113"/>
      <c r="B69" s="200"/>
      <c r="C69" s="200"/>
      <c r="D69" s="201"/>
      <c r="E69" s="113"/>
      <c r="F69" s="113"/>
      <c r="G69" s="113"/>
      <c r="H69" s="113"/>
      <c r="I69" s="203"/>
      <c r="J69" s="204"/>
      <c r="K69" s="201"/>
      <c r="L69" s="201"/>
    </row>
    <row r="70" spans="1:12" x14ac:dyDescent="0.2">
      <c r="A70" s="113"/>
      <c r="B70" s="200"/>
      <c r="C70" s="200"/>
      <c r="D70" s="201"/>
      <c r="E70" s="113"/>
      <c r="F70" s="113"/>
      <c r="G70" s="113"/>
      <c r="H70" s="113"/>
      <c r="I70" s="203"/>
      <c r="J70" s="204"/>
      <c r="K70" s="201"/>
      <c r="L70" s="201"/>
    </row>
    <row r="71" spans="1:12" x14ac:dyDescent="0.2">
      <c r="A71" s="113"/>
      <c r="B71" s="200"/>
      <c r="C71" s="200"/>
      <c r="D71" s="201"/>
      <c r="E71" s="113"/>
      <c r="F71" s="113"/>
      <c r="G71" s="113"/>
      <c r="H71" s="113"/>
      <c r="I71" s="203"/>
      <c r="J71" s="204"/>
      <c r="K71" s="201"/>
      <c r="L71" s="201"/>
    </row>
    <row r="72" spans="1:12" x14ac:dyDescent="0.2">
      <c r="A72" s="113"/>
      <c r="B72" s="200"/>
      <c r="C72" s="200"/>
      <c r="D72" s="201"/>
      <c r="E72" s="113"/>
      <c r="F72" s="113"/>
      <c r="G72" s="113"/>
      <c r="H72" s="113"/>
      <c r="I72" s="203"/>
      <c r="J72" s="204"/>
      <c r="K72" s="201"/>
      <c r="L72" s="201"/>
    </row>
    <row r="73" spans="1:12" x14ac:dyDescent="0.2">
      <c r="A73" s="113"/>
      <c r="B73" s="200"/>
      <c r="C73" s="200"/>
      <c r="D73" s="201"/>
      <c r="E73" s="113"/>
      <c r="F73" s="113"/>
      <c r="G73" s="113"/>
      <c r="H73" s="113"/>
      <c r="I73" s="203"/>
      <c r="J73" s="204"/>
      <c r="K73" s="201"/>
      <c r="L73" s="201"/>
    </row>
    <row r="74" spans="1:12" x14ac:dyDescent="0.2">
      <c r="A74" s="113"/>
      <c r="B74" s="200"/>
      <c r="C74" s="200"/>
      <c r="D74" s="201"/>
      <c r="E74" s="113"/>
      <c r="F74" s="113"/>
      <c r="G74" s="113"/>
      <c r="H74" s="113"/>
      <c r="I74" s="203"/>
      <c r="J74" s="204"/>
      <c r="K74" s="201"/>
      <c r="L74" s="201"/>
    </row>
    <row r="75" spans="1:12" x14ac:dyDescent="0.2">
      <c r="A75" s="113"/>
      <c r="B75" s="200"/>
      <c r="C75" s="200"/>
      <c r="D75" s="201"/>
      <c r="E75" s="113"/>
      <c r="F75" s="113"/>
      <c r="G75" s="113"/>
      <c r="H75" s="113"/>
      <c r="I75" s="203"/>
      <c r="J75" s="204"/>
      <c r="K75" s="201"/>
      <c r="L75" s="201"/>
    </row>
    <row r="76" spans="1:12" x14ac:dyDescent="0.2">
      <c r="A76" s="113"/>
      <c r="B76" s="200"/>
      <c r="C76" s="200"/>
      <c r="D76" s="201"/>
      <c r="E76" s="113"/>
      <c r="F76" s="113"/>
      <c r="G76" s="113"/>
      <c r="H76" s="113"/>
      <c r="I76" s="203"/>
      <c r="J76" s="204"/>
      <c r="K76" s="201"/>
      <c r="L76" s="201"/>
    </row>
    <row r="77" spans="1:12" x14ac:dyDescent="0.2">
      <c r="A77" s="113"/>
      <c r="B77" s="200"/>
      <c r="C77" s="200"/>
      <c r="D77" s="201"/>
      <c r="E77" s="113"/>
      <c r="F77" s="113"/>
      <c r="G77" s="113"/>
      <c r="H77" s="113"/>
      <c r="I77" s="203"/>
      <c r="J77" s="204"/>
      <c r="K77" s="201"/>
      <c r="L77" s="201"/>
    </row>
    <row r="78" spans="1:12" x14ac:dyDescent="0.2">
      <c r="A78" s="113"/>
      <c r="B78" s="200"/>
      <c r="C78" s="200"/>
      <c r="D78" s="201"/>
      <c r="E78" s="113"/>
      <c r="F78" s="113"/>
      <c r="G78" s="113"/>
      <c r="H78" s="113"/>
      <c r="I78" s="203"/>
      <c r="J78" s="204"/>
      <c r="K78" s="201"/>
      <c r="L78" s="201"/>
    </row>
    <row r="79" spans="1:12" x14ac:dyDescent="0.2">
      <c r="A79" s="113"/>
      <c r="B79" s="200"/>
      <c r="C79" s="200"/>
      <c r="D79" s="201"/>
      <c r="E79" s="113"/>
      <c r="F79" s="113"/>
      <c r="G79" s="113"/>
      <c r="H79" s="113"/>
      <c r="I79" s="203"/>
      <c r="J79" s="204"/>
      <c r="K79" s="201"/>
      <c r="L79" s="201"/>
    </row>
    <row r="80" spans="1:12" x14ac:dyDescent="0.2">
      <c r="A80" s="113"/>
      <c r="B80" s="200"/>
      <c r="C80" s="200"/>
      <c r="D80" s="201"/>
      <c r="E80" s="113"/>
      <c r="F80" s="113"/>
      <c r="G80" s="113"/>
      <c r="H80" s="113"/>
      <c r="I80" s="203"/>
      <c r="J80" s="204"/>
      <c r="K80" s="201"/>
      <c r="L80" s="201"/>
    </row>
    <row r="81" spans="1:12" x14ac:dyDescent="0.2">
      <c r="A81" s="113"/>
      <c r="B81" s="200"/>
      <c r="C81" s="200"/>
      <c r="D81" s="201"/>
      <c r="E81" s="113"/>
      <c r="F81" s="113"/>
      <c r="G81" s="113"/>
      <c r="H81" s="113"/>
      <c r="I81" s="203"/>
      <c r="J81" s="204"/>
      <c r="K81" s="201"/>
      <c r="L81" s="201"/>
    </row>
    <row r="82" spans="1:12" x14ac:dyDescent="0.2">
      <c r="A82" s="113"/>
      <c r="B82" s="200"/>
      <c r="C82" s="200"/>
      <c r="D82" s="201"/>
      <c r="E82" s="113"/>
      <c r="F82" s="113"/>
      <c r="G82" s="113"/>
      <c r="H82" s="113"/>
      <c r="I82" s="203"/>
      <c r="J82" s="204"/>
      <c r="K82" s="201"/>
      <c r="L82" s="201"/>
    </row>
    <row r="83" spans="1:12" x14ac:dyDescent="0.2">
      <c r="A83" s="212"/>
      <c r="B83" s="200"/>
      <c r="C83" s="200"/>
      <c r="D83" s="201"/>
      <c r="E83" s="113"/>
      <c r="F83" s="113"/>
      <c r="G83" s="113"/>
      <c r="H83" s="113"/>
      <c r="I83" s="203"/>
      <c r="J83" s="204"/>
      <c r="K83" s="201"/>
      <c r="L83" s="201"/>
    </row>
    <row r="84" spans="1:12" x14ac:dyDescent="0.2">
      <c r="A84" s="212"/>
      <c r="B84" s="200"/>
      <c r="C84" s="200"/>
      <c r="D84" s="201"/>
      <c r="E84" s="113"/>
      <c r="F84" s="113"/>
      <c r="G84" s="113"/>
      <c r="H84" s="113"/>
      <c r="I84" s="203"/>
      <c r="J84" s="204"/>
      <c r="K84" s="201"/>
      <c r="L84" s="201"/>
    </row>
    <row r="85" spans="1:12" x14ac:dyDescent="0.2">
      <c r="A85" s="212"/>
      <c r="B85" s="200"/>
      <c r="C85" s="200"/>
      <c r="D85" s="201"/>
      <c r="E85" s="113"/>
      <c r="F85" s="113"/>
      <c r="G85" s="113"/>
      <c r="H85" s="113"/>
      <c r="I85" s="203"/>
      <c r="J85" s="204"/>
      <c r="K85" s="201"/>
      <c r="L85" s="201"/>
    </row>
    <row r="86" spans="1:12" x14ac:dyDescent="0.2">
      <c r="A86" s="212"/>
      <c r="B86" s="200"/>
      <c r="C86" s="200"/>
      <c r="D86" s="201"/>
      <c r="E86" s="113"/>
      <c r="F86" s="113"/>
      <c r="G86" s="113"/>
      <c r="H86" s="113"/>
      <c r="I86" s="203"/>
      <c r="J86" s="204"/>
      <c r="K86" s="201"/>
      <c r="L86" s="201"/>
    </row>
    <row r="87" spans="1:12" x14ac:dyDescent="0.2">
      <c r="A87" s="113"/>
      <c r="B87" s="200"/>
      <c r="C87" s="200"/>
      <c r="D87" s="201"/>
      <c r="E87" s="113"/>
      <c r="F87" s="113"/>
      <c r="G87" s="113"/>
      <c r="H87" s="113"/>
      <c r="I87" s="203"/>
      <c r="J87" s="204"/>
      <c r="K87" s="201"/>
      <c r="L87" s="201"/>
    </row>
    <row r="88" spans="1:12" x14ac:dyDescent="0.2">
      <c r="A88" s="113"/>
      <c r="B88" s="200"/>
      <c r="C88" s="200"/>
      <c r="D88" s="201"/>
      <c r="E88" s="113"/>
      <c r="F88" s="113"/>
      <c r="G88" s="113"/>
      <c r="H88" s="113"/>
      <c r="I88" s="203"/>
      <c r="J88" s="204"/>
      <c r="K88" s="201"/>
      <c r="L88" s="201"/>
    </row>
    <row r="89" spans="1:12" x14ac:dyDescent="0.2">
      <c r="A89" s="113"/>
      <c r="B89" s="200"/>
      <c r="C89" s="200"/>
      <c r="D89" s="201"/>
      <c r="E89" s="113"/>
      <c r="F89" s="113"/>
      <c r="G89" s="113"/>
      <c r="H89" s="113"/>
      <c r="I89" s="203"/>
      <c r="J89" s="204"/>
      <c r="K89" s="201"/>
      <c r="L89" s="201"/>
    </row>
    <row r="90" spans="1:12" x14ac:dyDescent="0.2">
      <c r="A90" s="113"/>
      <c r="B90" s="200"/>
      <c r="C90" s="200"/>
      <c r="D90" s="201"/>
      <c r="E90" s="113"/>
      <c r="F90" s="113"/>
      <c r="G90" s="113"/>
      <c r="H90" s="113"/>
      <c r="I90" s="203"/>
      <c r="J90" s="204"/>
      <c r="K90" s="201"/>
      <c r="L90" s="201"/>
    </row>
    <row r="91" spans="1:12" x14ac:dyDescent="0.2">
      <c r="A91" s="113"/>
      <c r="B91" s="200"/>
      <c r="C91" s="200"/>
      <c r="D91" s="201"/>
      <c r="E91" s="113"/>
      <c r="F91" s="113"/>
      <c r="G91" s="113"/>
      <c r="H91" s="113"/>
      <c r="I91" s="203"/>
      <c r="J91" s="204"/>
      <c r="K91" s="201"/>
      <c r="L91" s="201"/>
    </row>
    <row r="92" spans="1:12" x14ac:dyDescent="0.2">
      <c r="A92" s="113"/>
      <c r="B92" s="200"/>
      <c r="C92" s="200"/>
      <c r="D92" s="201"/>
      <c r="E92" s="113"/>
      <c r="F92" s="113"/>
      <c r="G92" s="113"/>
      <c r="H92" s="113"/>
      <c r="I92" s="203"/>
      <c r="J92" s="204"/>
      <c r="K92" s="201"/>
      <c r="L92" s="201"/>
    </row>
    <row r="93" spans="1:12" x14ac:dyDescent="0.2">
      <c r="A93" s="113"/>
      <c r="B93" s="200"/>
      <c r="C93" s="200"/>
      <c r="D93" s="201"/>
      <c r="E93" s="113"/>
      <c r="F93" s="113"/>
      <c r="G93" s="113"/>
      <c r="H93" s="113"/>
      <c r="I93" s="203"/>
      <c r="J93" s="204"/>
      <c r="K93" s="201"/>
      <c r="L93" s="201"/>
    </row>
    <row r="94" spans="1:12" x14ac:dyDescent="0.2">
      <c r="A94" s="113"/>
      <c r="B94" s="200"/>
      <c r="C94" s="200"/>
      <c r="D94" s="201"/>
      <c r="E94" s="113"/>
      <c r="F94" s="113"/>
      <c r="G94" s="113"/>
      <c r="H94" s="113"/>
      <c r="I94" s="203"/>
      <c r="J94" s="204"/>
      <c r="K94" s="201"/>
      <c r="L94" s="201"/>
    </row>
    <row r="95" spans="1:12" x14ac:dyDescent="0.2">
      <c r="A95" s="113"/>
      <c r="B95" s="200"/>
      <c r="C95" s="200"/>
      <c r="D95" s="201"/>
      <c r="E95" s="113"/>
      <c r="F95" s="113"/>
      <c r="G95" s="113"/>
      <c r="H95" s="113"/>
      <c r="I95" s="203"/>
      <c r="J95" s="204"/>
      <c r="K95" s="201"/>
      <c r="L95" s="201"/>
    </row>
    <row r="96" spans="1:12" x14ac:dyDescent="0.2">
      <c r="A96" s="113"/>
      <c r="B96" s="200"/>
      <c r="C96" s="200"/>
      <c r="D96" s="201"/>
      <c r="E96" s="113"/>
      <c r="F96" s="113"/>
      <c r="G96" s="113"/>
      <c r="H96" s="113"/>
      <c r="I96" s="203"/>
      <c r="J96" s="204"/>
      <c r="K96" s="201"/>
      <c r="L96" s="201"/>
    </row>
    <row r="97" spans="1:12" x14ac:dyDescent="0.2">
      <c r="A97" s="113"/>
      <c r="B97" s="200"/>
      <c r="C97" s="200"/>
      <c r="D97" s="201"/>
      <c r="E97" s="113"/>
      <c r="F97" s="113"/>
      <c r="G97" s="113"/>
      <c r="H97" s="113"/>
      <c r="I97" s="203"/>
      <c r="J97" s="204"/>
      <c r="K97" s="201"/>
      <c r="L97" s="201"/>
    </row>
    <row r="98" spans="1:12" x14ac:dyDescent="0.2">
      <c r="A98" s="113"/>
      <c r="B98" s="200"/>
      <c r="C98" s="200"/>
      <c r="D98" s="201"/>
      <c r="E98" s="113"/>
      <c r="F98" s="113"/>
      <c r="G98" s="113"/>
      <c r="H98" s="113"/>
      <c r="I98" s="203"/>
      <c r="J98" s="204"/>
      <c r="K98" s="201"/>
      <c r="L98" s="201"/>
    </row>
    <row r="99" spans="1:12" x14ac:dyDescent="0.2">
      <c r="A99" s="113"/>
      <c r="B99" s="200"/>
      <c r="C99" s="200"/>
      <c r="D99" s="201"/>
      <c r="E99" s="113"/>
      <c r="F99" s="113"/>
      <c r="G99" s="113"/>
      <c r="H99" s="113"/>
      <c r="I99" s="203"/>
      <c r="J99" s="204"/>
      <c r="K99" s="201"/>
      <c r="L99" s="201"/>
    </row>
    <row r="100" spans="1:12" x14ac:dyDescent="0.2">
      <c r="A100" s="113"/>
      <c r="B100" s="200"/>
      <c r="C100" s="200"/>
      <c r="D100" s="201"/>
      <c r="E100" s="113"/>
      <c r="F100" s="113"/>
      <c r="G100" s="113"/>
      <c r="H100" s="113"/>
      <c r="I100" s="203"/>
      <c r="J100" s="204"/>
      <c r="K100" s="201"/>
      <c r="L100" s="201"/>
    </row>
    <row r="101" spans="1:12" x14ac:dyDescent="0.2">
      <c r="A101" s="113"/>
      <c r="B101" s="200"/>
      <c r="C101" s="200"/>
      <c r="D101" s="201"/>
      <c r="E101" s="113"/>
      <c r="F101" s="113"/>
      <c r="G101" s="113"/>
      <c r="H101" s="113"/>
      <c r="I101" s="203"/>
      <c r="J101" s="204"/>
      <c r="K101" s="201"/>
      <c r="L101" s="201"/>
    </row>
    <row r="102" spans="1:12" x14ac:dyDescent="0.2">
      <c r="A102" s="113"/>
      <c r="B102" s="200"/>
      <c r="C102" s="200"/>
      <c r="D102" s="201"/>
      <c r="E102" s="113"/>
      <c r="F102" s="113"/>
      <c r="G102" s="113"/>
      <c r="H102" s="113"/>
      <c r="I102" s="203"/>
      <c r="J102" s="204"/>
      <c r="K102" s="201"/>
      <c r="L102" s="201"/>
    </row>
    <row r="103" spans="1:12" x14ac:dyDescent="0.2">
      <c r="A103" s="113"/>
      <c r="B103" s="200"/>
      <c r="C103" s="200"/>
      <c r="D103" s="201"/>
      <c r="E103" s="113"/>
      <c r="F103" s="113"/>
      <c r="G103" s="113"/>
      <c r="H103" s="113"/>
      <c r="I103" s="203"/>
      <c r="J103" s="204"/>
      <c r="K103" s="201"/>
      <c r="L103" s="201"/>
    </row>
    <row r="104" spans="1:12" x14ac:dyDescent="0.2">
      <c r="A104" s="113"/>
      <c r="B104" s="200"/>
      <c r="C104" s="200"/>
      <c r="D104" s="201"/>
      <c r="E104" s="113"/>
      <c r="F104" s="113"/>
      <c r="G104" s="113"/>
      <c r="H104" s="113"/>
      <c r="I104" s="203"/>
      <c r="J104" s="204"/>
      <c r="K104" s="201"/>
      <c r="L104" s="201"/>
    </row>
    <row r="105" spans="1:12" x14ac:dyDescent="0.2">
      <c r="A105" s="113"/>
      <c r="B105" s="200"/>
      <c r="C105" s="200"/>
      <c r="D105" s="201"/>
      <c r="E105" s="113"/>
      <c r="F105" s="113"/>
      <c r="G105" s="113"/>
      <c r="H105" s="113"/>
      <c r="I105" s="203"/>
      <c r="J105" s="204"/>
      <c r="K105" s="201"/>
      <c r="L105" s="201"/>
    </row>
    <row r="106" spans="1:12" x14ac:dyDescent="0.2">
      <c r="A106" s="113"/>
      <c r="B106" s="200"/>
      <c r="C106" s="200"/>
      <c r="D106" s="201"/>
      <c r="E106" s="113"/>
      <c r="F106" s="113"/>
      <c r="G106" s="113"/>
      <c r="H106" s="113"/>
      <c r="I106" s="203"/>
      <c r="J106" s="204"/>
      <c r="K106" s="201"/>
      <c r="L106" s="201"/>
    </row>
    <row r="107" spans="1:12" x14ac:dyDescent="0.2">
      <c r="A107" s="113"/>
      <c r="B107" s="200"/>
      <c r="C107" s="200"/>
      <c r="D107" s="201"/>
      <c r="E107" s="113"/>
      <c r="F107" s="113"/>
      <c r="G107" s="113"/>
      <c r="H107" s="113"/>
      <c r="I107" s="203"/>
      <c r="J107" s="204"/>
      <c r="K107" s="201"/>
      <c r="L107" s="201"/>
    </row>
    <row r="108" spans="1:12" x14ac:dyDescent="0.2">
      <c r="A108" s="113"/>
      <c r="B108" s="200"/>
      <c r="C108" s="200"/>
      <c r="D108" s="201"/>
      <c r="E108" s="113"/>
      <c r="F108" s="113"/>
      <c r="G108" s="113"/>
      <c r="H108" s="113"/>
      <c r="I108" s="203"/>
      <c r="J108" s="204"/>
      <c r="K108" s="201"/>
      <c r="L108" s="201"/>
    </row>
    <row r="109" spans="1:12" x14ac:dyDescent="0.2">
      <c r="A109" s="113"/>
      <c r="B109" s="200"/>
      <c r="C109" s="200"/>
      <c r="D109" s="201"/>
      <c r="E109" s="113"/>
      <c r="F109" s="113"/>
      <c r="G109" s="113"/>
      <c r="H109" s="113"/>
      <c r="I109" s="203"/>
      <c r="J109" s="204"/>
      <c r="K109" s="201"/>
      <c r="L109" s="201"/>
    </row>
    <row r="110" spans="1:12" x14ac:dyDescent="0.2">
      <c r="A110" s="113"/>
      <c r="B110" s="200"/>
      <c r="C110" s="200"/>
      <c r="D110" s="201"/>
      <c r="E110" s="113"/>
      <c r="F110" s="113"/>
      <c r="G110" s="113"/>
      <c r="H110" s="113"/>
      <c r="I110" s="203"/>
      <c r="J110" s="204"/>
      <c r="K110" s="201"/>
      <c r="L110" s="201"/>
    </row>
    <row r="111" spans="1:12" x14ac:dyDescent="0.2">
      <c r="A111" s="113"/>
      <c r="B111" s="200"/>
      <c r="C111" s="200"/>
      <c r="D111" s="201"/>
      <c r="E111" s="113"/>
      <c r="F111" s="113"/>
      <c r="G111" s="113"/>
      <c r="H111" s="113"/>
      <c r="I111" s="203"/>
      <c r="J111" s="204"/>
      <c r="K111" s="201"/>
      <c r="L111" s="201"/>
    </row>
    <row r="112" spans="1:12" x14ac:dyDescent="0.2">
      <c r="A112" s="113"/>
      <c r="B112" s="200"/>
      <c r="C112" s="200"/>
      <c r="D112" s="201"/>
      <c r="E112" s="113"/>
      <c r="F112" s="113"/>
      <c r="G112" s="113"/>
      <c r="H112" s="113"/>
      <c r="I112" s="203"/>
      <c r="J112" s="204"/>
      <c r="K112" s="201"/>
      <c r="L112" s="201"/>
    </row>
    <row r="113" spans="1:12" x14ac:dyDescent="0.2">
      <c r="A113" s="113"/>
      <c r="B113" s="200"/>
      <c r="C113" s="200"/>
      <c r="D113" s="201"/>
      <c r="E113" s="113"/>
      <c r="F113" s="113"/>
      <c r="G113" s="113"/>
      <c r="H113" s="113"/>
      <c r="I113" s="203"/>
      <c r="J113" s="204"/>
      <c r="K113" s="201"/>
      <c r="L113" s="201"/>
    </row>
    <row r="114" spans="1:12" x14ac:dyDescent="0.2">
      <c r="A114" s="113"/>
      <c r="B114" s="200"/>
      <c r="C114" s="200"/>
      <c r="D114" s="201"/>
      <c r="E114" s="113"/>
      <c r="F114" s="113"/>
      <c r="G114" s="113"/>
      <c r="H114" s="113"/>
      <c r="I114" s="203"/>
      <c r="J114" s="204"/>
      <c r="K114" s="201"/>
      <c r="L114" s="201"/>
    </row>
    <row r="115" spans="1:12" x14ac:dyDescent="0.2">
      <c r="A115" s="113"/>
      <c r="B115" s="200"/>
      <c r="C115" s="200"/>
      <c r="D115" s="201"/>
      <c r="E115" s="113"/>
      <c r="F115" s="113"/>
      <c r="G115" s="113"/>
      <c r="H115" s="113"/>
      <c r="I115" s="203"/>
      <c r="J115" s="204"/>
      <c r="K115" s="201"/>
      <c r="L115" s="201"/>
    </row>
    <row r="116" spans="1:12" x14ac:dyDescent="0.2">
      <c r="A116" s="113"/>
      <c r="B116" s="200"/>
      <c r="C116" s="200"/>
      <c r="D116" s="201"/>
      <c r="E116" s="113"/>
      <c r="F116" s="113"/>
      <c r="G116" s="113"/>
      <c r="H116" s="113"/>
      <c r="I116" s="203"/>
      <c r="J116" s="204"/>
      <c r="K116" s="201"/>
      <c r="L116" s="201"/>
    </row>
    <row r="117" spans="1:12" x14ac:dyDescent="0.2">
      <c r="A117" s="113"/>
      <c r="B117" s="200"/>
      <c r="C117" s="200"/>
      <c r="D117" s="201"/>
      <c r="E117" s="113"/>
      <c r="F117" s="113"/>
      <c r="G117" s="113"/>
      <c r="H117" s="113"/>
      <c r="I117" s="203"/>
      <c r="J117" s="204"/>
      <c r="K117" s="201"/>
      <c r="L117" s="201"/>
    </row>
    <row r="118" spans="1:12" x14ac:dyDescent="0.2">
      <c r="A118" s="113"/>
      <c r="B118" s="200"/>
      <c r="C118" s="200"/>
      <c r="D118" s="201"/>
      <c r="E118" s="113"/>
      <c r="F118" s="113"/>
      <c r="G118" s="113"/>
      <c r="H118" s="113"/>
      <c r="I118" s="203"/>
      <c r="J118" s="204"/>
      <c r="K118" s="201"/>
      <c r="L118" s="201"/>
    </row>
    <row r="119" spans="1:12" x14ac:dyDescent="0.2">
      <c r="A119" s="113"/>
      <c r="B119" s="200"/>
      <c r="C119" s="200"/>
      <c r="D119" s="201"/>
      <c r="E119" s="113"/>
      <c r="F119" s="113"/>
      <c r="G119" s="113"/>
      <c r="H119" s="113"/>
      <c r="I119" s="203"/>
      <c r="J119" s="204"/>
      <c r="K119" s="201"/>
      <c r="L119" s="201"/>
    </row>
    <row r="120" spans="1:12" x14ac:dyDescent="0.2">
      <c r="A120" s="113"/>
      <c r="B120" s="200"/>
      <c r="C120" s="200"/>
      <c r="D120" s="201"/>
      <c r="E120" s="113"/>
      <c r="F120" s="113"/>
      <c r="G120" s="113"/>
      <c r="H120" s="113"/>
      <c r="I120" s="203"/>
      <c r="J120" s="204"/>
      <c r="K120" s="201"/>
      <c r="L120" s="201"/>
    </row>
    <row r="121" spans="1:12" x14ac:dyDescent="0.2">
      <c r="A121" s="113"/>
      <c r="B121" s="200"/>
      <c r="C121" s="200"/>
      <c r="D121" s="201"/>
      <c r="E121" s="113"/>
      <c r="F121" s="113"/>
      <c r="G121" s="113"/>
      <c r="H121" s="113"/>
      <c r="I121" s="203"/>
      <c r="J121" s="204"/>
      <c r="K121" s="201"/>
      <c r="L121" s="201"/>
    </row>
    <row r="122" spans="1:12" x14ac:dyDescent="0.2">
      <c r="A122" s="113"/>
      <c r="B122" s="200"/>
      <c r="C122" s="200"/>
      <c r="D122" s="201"/>
      <c r="E122" s="113"/>
      <c r="F122" s="113"/>
      <c r="G122" s="113"/>
      <c r="H122" s="113"/>
      <c r="I122" s="203"/>
      <c r="J122" s="204"/>
      <c r="K122" s="201"/>
      <c r="L122" s="201"/>
    </row>
    <row r="123" spans="1:12" x14ac:dyDescent="0.2">
      <c r="A123" s="113"/>
      <c r="B123" s="200"/>
      <c r="C123" s="200"/>
      <c r="D123" s="201"/>
      <c r="E123" s="113"/>
      <c r="F123" s="113"/>
      <c r="G123" s="113"/>
      <c r="H123" s="113"/>
      <c r="I123" s="203"/>
      <c r="J123" s="204"/>
      <c r="K123" s="201"/>
      <c r="L123" s="201"/>
    </row>
    <row r="124" spans="1:12" x14ac:dyDescent="0.2">
      <c r="A124" s="113"/>
      <c r="B124" s="200"/>
      <c r="C124" s="200"/>
      <c r="D124" s="201"/>
      <c r="E124" s="113"/>
      <c r="F124" s="113"/>
      <c r="G124" s="113"/>
      <c r="H124" s="113"/>
      <c r="I124" s="203"/>
      <c r="J124" s="204"/>
      <c r="K124" s="201"/>
      <c r="L124" s="201"/>
    </row>
    <row r="125" spans="1:12" x14ac:dyDescent="0.2">
      <c r="A125" s="113"/>
      <c r="B125" s="200"/>
      <c r="C125" s="200"/>
      <c r="D125" s="201"/>
      <c r="E125" s="113"/>
      <c r="F125" s="113"/>
      <c r="G125" s="113"/>
      <c r="H125" s="113"/>
      <c r="I125" s="203"/>
      <c r="J125" s="204"/>
      <c r="K125" s="201"/>
      <c r="L125" s="201"/>
    </row>
    <row r="126" spans="1:12" x14ac:dyDescent="0.2">
      <c r="A126" s="113"/>
      <c r="B126" s="200"/>
      <c r="C126" s="200"/>
      <c r="D126" s="201"/>
      <c r="E126" s="113"/>
      <c r="F126" s="113"/>
      <c r="G126" s="113"/>
      <c r="H126" s="113"/>
      <c r="I126" s="203"/>
      <c r="J126" s="204"/>
      <c r="K126" s="201"/>
      <c r="L126" s="201"/>
    </row>
    <row r="127" spans="1:12" x14ac:dyDescent="0.2">
      <c r="A127" s="113"/>
      <c r="B127" s="200"/>
      <c r="C127" s="200"/>
      <c r="D127" s="201"/>
      <c r="E127" s="113"/>
      <c r="F127" s="113"/>
      <c r="G127" s="113"/>
      <c r="H127" s="113"/>
      <c r="I127" s="203"/>
      <c r="J127" s="204"/>
      <c r="K127" s="201"/>
      <c r="L127" s="201"/>
    </row>
    <row r="128" spans="1:12" x14ac:dyDescent="0.2">
      <c r="A128" s="113"/>
      <c r="B128" s="200"/>
      <c r="C128" s="200"/>
      <c r="D128" s="201"/>
      <c r="E128" s="113"/>
      <c r="F128" s="113"/>
      <c r="G128" s="113"/>
      <c r="H128" s="113"/>
      <c r="I128" s="203"/>
      <c r="J128" s="204"/>
      <c r="K128" s="201"/>
      <c r="L128" s="201"/>
    </row>
    <row r="129" spans="1:12" x14ac:dyDescent="0.2">
      <c r="A129" s="113"/>
      <c r="B129" s="200"/>
      <c r="C129" s="200"/>
      <c r="D129" s="201"/>
      <c r="E129" s="113"/>
      <c r="F129" s="113"/>
      <c r="G129" s="113"/>
      <c r="H129" s="113"/>
      <c r="I129" s="203"/>
      <c r="J129" s="204"/>
      <c r="K129" s="201"/>
      <c r="L129" s="201"/>
    </row>
    <row r="130" spans="1:12" x14ac:dyDescent="0.2">
      <c r="A130" s="113"/>
      <c r="B130" s="200"/>
      <c r="C130" s="200"/>
      <c r="D130" s="201"/>
      <c r="E130" s="113"/>
      <c r="F130" s="113"/>
      <c r="G130" s="113"/>
      <c r="H130" s="113"/>
      <c r="I130" s="203"/>
      <c r="J130" s="204"/>
      <c r="K130" s="201"/>
      <c r="L130" s="201"/>
    </row>
    <row r="131" spans="1:12" x14ac:dyDescent="0.2">
      <c r="A131" s="113"/>
      <c r="B131" s="200"/>
      <c r="C131" s="200"/>
      <c r="D131" s="201"/>
      <c r="E131" s="113"/>
      <c r="F131" s="113"/>
      <c r="G131" s="113"/>
      <c r="H131" s="113"/>
      <c r="I131" s="203"/>
      <c r="J131" s="204"/>
      <c r="K131" s="201"/>
      <c r="L131" s="201"/>
    </row>
    <row r="132" spans="1:12" x14ac:dyDescent="0.2">
      <c r="A132" s="113"/>
      <c r="B132" s="200"/>
      <c r="C132" s="200"/>
      <c r="D132" s="201"/>
      <c r="E132" s="113"/>
      <c r="F132" s="113"/>
      <c r="G132" s="113"/>
      <c r="H132" s="113"/>
      <c r="I132" s="203"/>
      <c r="J132" s="204"/>
      <c r="K132" s="201"/>
      <c r="L132" s="201"/>
    </row>
    <row r="133" spans="1:12" x14ac:dyDescent="0.2">
      <c r="A133" s="113"/>
      <c r="B133" s="200"/>
      <c r="C133" s="200"/>
      <c r="D133" s="201"/>
      <c r="E133" s="113"/>
      <c r="F133" s="113"/>
      <c r="G133" s="113"/>
      <c r="H133" s="113"/>
      <c r="I133" s="203"/>
      <c r="J133" s="204"/>
      <c r="K133" s="201"/>
      <c r="L133" s="201"/>
    </row>
    <row r="134" spans="1:12" x14ac:dyDescent="0.2">
      <c r="A134" s="113"/>
      <c r="B134" s="200"/>
      <c r="C134" s="200"/>
      <c r="D134" s="201"/>
      <c r="E134" s="113"/>
      <c r="F134" s="113"/>
      <c r="G134" s="113"/>
      <c r="H134" s="113"/>
      <c r="I134" s="203"/>
      <c r="J134" s="204"/>
      <c r="K134" s="201"/>
      <c r="L134" s="201"/>
    </row>
    <row r="135" spans="1:12" x14ac:dyDescent="0.2">
      <c r="A135" s="113"/>
      <c r="B135" s="200"/>
      <c r="C135" s="200"/>
      <c r="D135" s="201"/>
      <c r="E135" s="113"/>
      <c r="F135" s="113"/>
      <c r="G135" s="113"/>
      <c r="H135" s="113"/>
      <c r="I135" s="203"/>
      <c r="J135" s="204"/>
      <c r="K135" s="201"/>
      <c r="L135" s="201"/>
    </row>
    <row r="136" spans="1:12" x14ac:dyDescent="0.2">
      <c r="A136" s="113"/>
      <c r="B136" s="200"/>
      <c r="C136" s="200"/>
      <c r="D136" s="201"/>
      <c r="E136" s="113"/>
      <c r="F136" s="113"/>
      <c r="G136" s="113"/>
      <c r="H136" s="113"/>
      <c r="I136" s="203"/>
      <c r="J136" s="204"/>
      <c r="K136" s="201"/>
      <c r="L136" s="201"/>
    </row>
    <row r="137" spans="1:12" x14ac:dyDescent="0.2">
      <c r="A137" s="113"/>
      <c r="B137" s="200"/>
      <c r="C137" s="200"/>
      <c r="D137" s="201"/>
      <c r="E137" s="113"/>
      <c r="F137" s="113"/>
      <c r="G137" s="113"/>
      <c r="H137" s="113"/>
      <c r="I137" s="203"/>
      <c r="J137" s="204"/>
      <c r="K137" s="201"/>
      <c r="L137" s="201"/>
    </row>
    <row r="138" spans="1:12" x14ac:dyDescent="0.2">
      <c r="A138" s="113"/>
      <c r="B138" s="200"/>
      <c r="C138" s="200"/>
      <c r="D138" s="201"/>
      <c r="E138" s="113"/>
      <c r="F138" s="113"/>
      <c r="G138" s="113"/>
      <c r="H138" s="113"/>
      <c r="I138" s="203"/>
      <c r="J138" s="204"/>
      <c r="K138" s="201"/>
      <c r="L138" s="201"/>
    </row>
    <row r="139" spans="1:12" x14ac:dyDescent="0.2">
      <c r="A139" s="113"/>
      <c r="B139" s="200"/>
      <c r="C139" s="200"/>
      <c r="D139" s="201"/>
      <c r="E139" s="113"/>
      <c r="F139" s="113"/>
      <c r="G139" s="113"/>
      <c r="H139" s="113"/>
      <c r="I139" s="203"/>
      <c r="J139" s="204"/>
      <c r="K139" s="201"/>
      <c r="L139" s="201"/>
    </row>
    <row r="140" spans="1:12" x14ac:dyDescent="0.2">
      <c r="A140" s="113"/>
      <c r="B140" s="200"/>
      <c r="C140" s="200"/>
      <c r="D140" s="201"/>
      <c r="E140" s="113"/>
      <c r="F140" s="113"/>
      <c r="G140" s="113"/>
      <c r="H140" s="113"/>
      <c r="I140" s="203"/>
      <c r="J140" s="204"/>
      <c r="K140" s="201"/>
      <c r="L140" s="201"/>
    </row>
    <row r="141" spans="1:12" x14ac:dyDescent="0.2">
      <c r="A141" s="113"/>
      <c r="B141" s="200"/>
      <c r="C141" s="200"/>
      <c r="D141" s="201"/>
      <c r="E141" s="113"/>
      <c r="F141" s="113"/>
      <c r="G141" s="113"/>
      <c r="H141" s="113"/>
      <c r="I141" s="203"/>
      <c r="J141" s="204"/>
      <c r="K141" s="201"/>
      <c r="L141" s="201"/>
    </row>
    <row r="142" spans="1:12" x14ac:dyDescent="0.2">
      <c r="A142" s="113"/>
      <c r="B142" s="200"/>
      <c r="C142" s="200"/>
      <c r="D142" s="201"/>
      <c r="E142" s="113"/>
      <c r="F142" s="113"/>
      <c r="G142" s="113"/>
      <c r="H142" s="113"/>
      <c r="I142" s="203"/>
      <c r="J142" s="204"/>
      <c r="K142" s="201"/>
      <c r="L142" s="201"/>
    </row>
    <row r="143" spans="1:12" x14ac:dyDescent="0.2">
      <c r="A143" s="113"/>
      <c r="B143" s="200"/>
      <c r="C143" s="200"/>
      <c r="D143" s="201"/>
      <c r="E143" s="113"/>
      <c r="F143" s="113"/>
      <c r="G143" s="113"/>
      <c r="H143" s="113"/>
      <c r="I143" s="203"/>
      <c r="J143" s="204"/>
      <c r="K143" s="201"/>
      <c r="L143" s="201"/>
    </row>
    <row r="144" spans="1:12" x14ac:dyDescent="0.2">
      <c r="A144" s="113"/>
      <c r="B144" s="200"/>
      <c r="C144" s="200"/>
      <c r="D144" s="201"/>
      <c r="E144" s="113"/>
      <c r="F144" s="113"/>
      <c r="G144" s="113"/>
      <c r="H144" s="113"/>
      <c r="I144" s="203"/>
      <c r="J144" s="204"/>
      <c r="K144" s="201"/>
      <c r="L144" s="201"/>
    </row>
    <row r="145" spans="1:12" x14ac:dyDescent="0.2">
      <c r="A145" s="113"/>
      <c r="B145" s="200"/>
      <c r="C145" s="200"/>
      <c r="D145" s="201"/>
      <c r="E145" s="113"/>
      <c r="F145" s="113"/>
      <c r="G145" s="113"/>
      <c r="H145" s="113"/>
      <c r="I145" s="203"/>
      <c r="J145" s="204"/>
      <c r="K145" s="201"/>
      <c r="L145" s="201"/>
    </row>
    <row r="146" spans="1:12" x14ac:dyDescent="0.2">
      <c r="A146" s="113"/>
      <c r="B146" s="200"/>
      <c r="C146" s="200"/>
      <c r="D146" s="201"/>
      <c r="E146" s="113"/>
      <c r="F146" s="113"/>
      <c r="G146" s="113"/>
      <c r="H146" s="113"/>
      <c r="I146" s="203"/>
      <c r="J146" s="204"/>
      <c r="K146" s="201"/>
      <c r="L146" s="201"/>
    </row>
    <row r="147" spans="1:12" x14ac:dyDescent="0.2">
      <c r="A147" s="113"/>
      <c r="B147" s="200"/>
      <c r="C147" s="200"/>
      <c r="D147" s="201"/>
      <c r="E147" s="113"/>
      <c r="F147" s="113"/>
      <c r="G147" s="113"/>
      <c r="H147" s="113"/>
      <c r="I147" s="203"/>
      <c r="J147" s="204"/>
      <c r="K147" s="201"/>
      <c r="L147" s="201"/>
    </row>
    <row r="148" spans="1:12" x14ac:dyDescent="0.2">
      <c r="A148" s="113"/>
      <c r="B148" s="200"/>
      <c r="C148" s="200"/>
      <c r="D148" s="201"/>
      <c r="E148" s="113"/>
      <c r="F148" s="113"/>
      <c r="G148" s="113"/>
      <c r="H148" s="113"/>
      <c r="I148" s="203"/>
      <c r="J148" s="204"/>
      <c r="K148" s="201"/>
      <c r="L148" s="201"/>
    </row>
    <row r="149" spans="1:12" x14ac:dyDescent="0.2">
      <c r="A149" s="113"/>
      <c r="B149" s="200"/>
      <c r="C149" s="200"/>
      <c r="D149" s="201"/>
      <c r="E149" s="113"/>
      <c r="F149" s="113"/>
      <c r="G149" s="113"/>
      <c r="H149" s="113"/>
      <c r="I149" s="203"/>
      <c r="J149" s="204"/>
      <c r="K149" s="201"/>
      <c r="L149" s="201"/>
    </row>
    <row r="150" spans="1:12" x14ac:dyDescent="0.2">
      <c r="A150" s="113"/>
      <c r="B150" s="200"/>
      <c r="C150" s="200"/>
      <c r="D150" s="201"/>
      <c r="E150" s="113"/>
      <c r="F150" s="113"/>
      <c r="G150" s="113"/>
      <c r="H150" s="113"/>
      <c r="I150" s="203"/>
      <c r="J150" s="204"/>
      <c r="K150" s="201"/>
      <c r="L150" s="201"/>
    </row>
    <row r="151" spans="1:12" x14ac:dyDescent="0.2">
      <c r="A151" s="113"/>
      <c r="B151" s="200"/>
      <c r="C151" s="200"/>
      <c r="D151" s="201"/>
      <c r="E151" s="113"/>
      <c r="F151" s="113"/>
      <c r="G151" s="113"/>
      <c r="H151" s="113"/>
      <c r="I151" s="203"/>
      <c r="J151" s="204"/>
      <c r="K151" s="201"/>
      <c r="L151" s="201"/>
    </row>
    <row r="152" spans="1:12" x14ac:dyDescent="0.2">
      <c r="A152" s="113"/>
      <c r="B152" s="200"/>
      <c r="C152" s="200"/>
      <c r="D152" s="201"/>
      <c r="E152" s="113"/>
      <c r="F152" s="113"/>
      <c r="G152" s="113"/>
      <c r="H152" s="113"/>
      <c r="I152" s="203"/>
      <c r="J152" s="204"/>
      <c r="K152" s="201"/>
      <c r="L152" s="201"/>
    </row>
    <row r="153" spans="1:12" x14ac:dyDescent="0.2">
      <c r="A153" s="113"/>
      <c r="B153" s="200"/>
      <c r="C153" s="200"/>
      <c r="D153" s="201"/>
      <c r="E153" s="113"/>
      <c r="F153" s="113"/>
      <c r="G153" s="113"/>
      <c r="H153" s="113"/>
      <c r="I153" s="203"/>
      <c r="J153" s="204"/>
      <c r="K153" s="201"/>
      <c r="L153" s="201"/>
    </row>
    <row r="154" spans="1:12" x14ac:dyDescent="0.2">
      <c r="A154" s="113"/>
      <c r="B154" s="200"/>
      <c r="C154" s="200"/>
      <c r="D154" s="201"/>
      <c r="E154" s="113"/>
      <c r="F154" s="113"/>
      <c r="G154" s="113"/>
      <c r="H154" s="113"/>
      <c r="I154" s="203"/>
      <c r="J154" s="204"/>
      <c r="K154" s="201"/>
      <c r="L154" s="201"/>
    </row>
    <row r="155" spans="1:12" x14ac:dyDescent="0.2">
      <c r="A155" s="113"/>
      <c r="B155" s="200"/>
      <c r="C155" s="200"/>
      <c r="D155" s="201"/>
      <c r="E155" s="113"/>
      <c r="F155" s="113"/>
      <c r="G155" s="113"/>
      <c r="H155" s="113"/>
      <c r="I155" s="203"/>
      <c r="J155" s="204"/>
      <c r="K155" s="201"/>
      <c r="L155" s="201"/>
    </row>
    <row r="156" spans="1:12" x14ac:dyDescent="0.2">
      <c r="A156" s="113"/>
      <c r="B156" s="200"/>
      <c r="C156" s="200"/>
      <c r="D156" s="201"/>
      <c r="E156" s="113"/>
      <c r="F156" s="113"/>
      <c r="G156" s="113"/>
      <c r="H156" s="113"/>
      <c r="I156" s="203"/>
      <c r="J156" s="204"/>
      <c r="K156" s="201"/>
      <c r="L156" s="201"/>
    </row>
    <row r="157" spans="1:12" x14ac:dyDescent="0.2">
      <c r="A157" s="113"/>
      <c r="B157" s="200"/>
      <c r="C157" s="200"/>
      <c r="D157" s="201"/>
      <c r="E157" s="113"/>
      <c r="F157" s="113"/>
      <c r="G157" s="113"/>
      <c r="H157" s="113"/>
      <c r="I157" s="203"/>
      <c r="J157" s="204"/>
      <c r="K157" s="201"/>
      <c r="L157" s="201"/>
    </row>
    <row r="158" spans="1:12" x14ac:dyDescent="0.2">
      <c r="A158" s="113"/>
      <c r="B158" s="200"/>
      <c r="C158" s="200"/>
      <c r="D158" s="201"/>
      <c r="E158" s="113"/>
      <c r="F158" s="113"/>
      <c r="G158" s="113"/>
      <c r="H158" s="113"/>
      <c r="I158" s="203"/>
      <c r="J158" s="204"/>
      <c r="K158" s="201"/>
      <c r="L158" s="201"/>
    </row>
    <row r="159" spans="1:12" x14ac:dyDescent="0.2">
      <c r="A159" s="113"/>
      <c r="B159" s="200"/>
      <c r="C159" s="200"/>
      <c r="D159" s="201"/>
      <c r="E159" s="113"/>
      <c r="F159" s="113"/>
      <c r="G159" s="113"/>
      <c r="H159" s="113"/>
      <c r="I159" s="203"/>
      <c r="J159" s="204"/>
      <c r="K159" s="201"/>
      <c r="L159" s="201"/>
    </row>
    <row r="160" spans="1:12" x14ac:dyDescent="0.2">
      <c r="A160" s="113"/>
      <c r="B160" s="200"/>
      <c r="C160" s="200"/>
      <c r="D160" s="201"/>
      <c r="E160" s="113"/>
      <c r="F160" s="113"/>
      <c r="G160" s="113"/>
      <c r="H160" s="113"/>
      <c r="I160" s="203"/>
      <c r="J160" s="204"/>
      <c r="K160" s="201"/>
      <c r="L160" s="201"/>
    </row>
    <row r="161" spans="1:12" x14ac:dyDescent="0.2">
      <c r="A161" s="113"/>
      <c r="B161" s="200"/>
      <c r="C161" s="200"/>
      <c r="D161" s="201"/>
      <c r="E161" s="113"/>
      <c r="F161" s="113"/>
      <c r="G161" s="113"/>
      <c r="H161" s="113"/>
      <c r="I161" s="203"/>
      <c r="J161" s="204"/>
      <c r="K161" s="201"/>
      <c r="L161" s="201"/>
    </row>
    <row r="162" spans="1:12" x14ac:dyDescent="0.2">
      <c r="A162" s="113"/>
      <c r="B162" s="200"/>
      <c r="C162" s="200"/>
      <c r="D162" s="201"/>
      <c r="E162" s="113"/>
      <c r="F162" s="113"/>
      <c r="G162" s="113"/>
      <c r="H162" s="113"/>
      <c r="I162" s="203"/>
      <c r="J162" s="204"/>
      <c r="K162" s="201"/>
      <c r="L162" s="201"/>
    </row>
    <row r="163" spans="1:12" x14ac:dyDescent="0.2">
      <c r="A163" s="113"/>
      <c r="B163" s="200"/>
      <c r="C163" s="200"/>
      <c r="D163" s="201"/>
      <c r="E163" s="113"/>
      <c r="F163" s="113"/>
      <c r="G163" s="113"/>
      <c r="H163" s="113"/>
      <c r="I163" s="203"/>
      <c r="J163" s="204"/>
      <c r="K163" s="201"/>
      <c r="L163" s="201"/>
    </row>
    <row r="164" spans="1:12" x14ac:dyDescent="0.2">
      <c r="A164" s="113"/>
      <c r="B164" s="200"/>
      <c r="C164" s="200"/>
      <c r="D164" s="201"/>
      <c r="E164" s="113"/>
      <c r="F164" s="113"/>
      <c r="G164" s="113"/>
      <c r="H164" s="113"/>
      <c r="I164" s="203"/>
      <c r="J164" s="204"/>
      <c r="K164" s="201"/>
      <c r="L164" s="201"/>
    </row>
    <row r="165" spans="1:12" x14ac:dyDescent="0.2">
      <c r="A165" s="113"/>
      <c r="B165" s="200"/>
      <c r="C165" s="200"/>
      <c r="D165" s="201"/>
      <c r="E165" s="113"/>
      <c r="F165" s="113"/>
      <c r="G165" s="113"/>
      <c r="H165" s="113"/>
      <c r="I165" s="203"/>
      <c r="J165" s="204"/>
      <c r="K165" s="201"/>
      <c r="L165" s="201"/>
    </row>
    <row r="166" spans="1:12" x14ac:dyDescent="0.2">
      <c r="A166" s="113"/>
      <c r="B166" s="200"/>
      <c r="C166" s="200"/>
      <c r="D166" s="201"/>
      <c r="E166" s="113"/>
      <c r="F166" s="113"/>
      <c r="G166" s="113"/>
      <c r="H166" s="113"/>
      <c r="I166" s="203"/>
      <c r="J166" s="204"/>
      <c r="K166" s="201"/>
      <c r="L166" s="201"/>
    </row>
    <row r="167" spans="1:12" x14ac:dyDescent="0.2">
      <c r="A167" s="113"/>
      <c r="B167" s="200"/>
      <c r="C167" s="200"/>
      <c r="D167" s="201"/>
      <c r="E167" s="113"/>
      <c r="F167" s="113"/>
      <c r="G167" s="113"/>
      <c r="H167" s="113"/>
      <c r="I167" s="203"/>
      <c r="J167" s="204"/>
      <c r="K167" s="201"/>
      <c r="L167" s="201"/>
    </row>
    <row r="168" spans="1:12" x14ac:dyDescent="0.2">
      <c r="A168" s="113"/>
      <c r="B168" s="200"/>
      <c r="C168" s="200"/>
      <c r="D168" s="201"/>
      <c r="E168" s="113"/>
      <c r="F168" s="113"/>
      <c r="G168" s="113"/>
      <c r="H168" s="113"/>
      <c r="I168" s="203"/>
      <c r="J168" s="204"/>
      <c r="K168" s="201"/>
      <c r="L168" s="201"/>
    </row>
    <row r="169" spans="1:12" x14ac:dyDescent="0.2">
      <c r="A169" s="113"/>
      <c r="B169" s="200"/>
      <c r="C169" s="200"/>
      <c r="D169" s="201"/>
      <c r="E169" s="113"/>
      <c r="F169" s="113"/>
      <c r="G169" s="113"/>
      <c r="H169" s="113"/>
      <c r="I169" s="203"/>
      <c r="J169" s="204"/>
      <c r="K169" s="201"/>
      <c r="L169" s="201"/>
    </row>
    <row r="170" spans="1:12" x14ac:dyDescent="0.2">
      <c r="A170" s="113"/>
      <c r="B170" s="200"/>
      <c r="C170" s="200"/>
      <c r="D170" s="201"/>
      <c r="E170" s="113"/>
      <c r="F170" s="113"/>
      <c r="G170" s="113"/>
      <c r="H170" s="113"/>
      <c r="I170" s="203"/>
      <c r="J170" s="204"/>
      <c r="K170" s="201"/>
      <c r="L170" s="201"/>
    </row>
    <row r="171" spans="1:12" x14ac:dyDescent="0.2">
      <c r="A171" s="113"/>
      <c r="B171" s="200"/>
      <c r="C171" s="200"/>
      <c r="D171" s="201"/>
      <c r="E171" s="113"/>
      <c r="F171" s="113"/>
      <c r="G171" s="113"/>
      <c r="H171" s="113"/>
      <c r="I171" s="203"/>
      <c r="J171" s="204"/>
      <c r="K171" s="201"/>
      <c r="L171" s="201"/>
    </row>
    <row r="172" spans="1:12" x14ac:dyDescent="0.2">
      <c r="A172" s="113"/>
      <c r="B172" s="200"/>
      <c r="C172" s="200"/>
      <c r="D172" s="201"/>
      <c r="E172" s="113"/>
      <c r="F172" s="113"/>
      <c r="G172" s="113"/>
      <c r="H172" s="113"/>
      <c r="I172" s="203"/>
      <c r="J172" s="204"/>
      <c r="K172" s="201"/>
      <c r="L172" s="201"/>
    </row>
    <row r="173" spans="1:12" x14ac:dyDescent="0.2">
      <c r="A173" s="113"/>
      <c r="B173" s="200"/>
      <c r="C173" s="200"/>
      <c r="D173" s="201"/>
      <c r="E173" s="113"/>
      <c r="F173" s="113"/>
      <c r="G173" s="113"/>
      <c r="H173" s="113"/>
      <c r="I173" s="203"/>
      <c r="J173" s="204"/>
      <c r="K173" s="201"/>
      <c r="L173" s="201"/>
    </row>
    <row r="174" spans="1:12" x14ac:dyDescent="0.2">
      <c r="A174" s="113"/>
      <c r="B174" s="200"/>
      <c r="C174" s="200"/>
      <c r="D174" s="201"/>
      <c r="E174" s="113"/>
      <c r="F174" s="113"/>
      <c r="G174" s="113"/>
      <c r="H174" s="113"/>
      <c r="I174" s="203"/>
      <c r="J174" s="204"/>
      <c r="K174" s="201"/>
      <c r="L174" s="201"/>
    </row>
    <row r="175" spans="1:12" x14ac:dyDescent="0.2">
      <c r="A175" s="113"/>
      <c r="B175" s="200"/>
      <c r="C175" s="200"/>
      <c r="D175" s="201"/>
      <c r="E175" s="113"/>
      <c r="F175" s="113"/>
      <c r="G175" s="113"/>
      <c r="H175" s="113"/>
      <c r="I175" s="203"/>
      <c r="J175" s="204"/>
      <c r="K175" s="201"/>
      <c r="L175" s="201"/>
    </row>
    <row r="176" spans="1:12" x14ac:dyDescent="0.2">
      <c r="A176" s="113"/>
      <c r="B176" s="200"/>
      <c r="C176" s="200"/>
      <c r="D176" s="201"/>
      <c r="E176" s="113"/>
      <c r="F176" s="113"/>
      <c r="G176" s="113"/>
      <c r="H176" s="113"/>
      <c r="I176" s="203"/>
      <c r="J176" s="204"/>
      <c r="K176" s="201"/>
      <c r="L176" s="201"/>
    </row>
    <row r="177" spans="1:12" x14ac:dyDescent="0.2">
      <c r="A177" s="113"/>
      <c r="B177" s="200"/>
      <c r="C177" s="200"/>
      <c r="D177" s="201"/>
      <c r="E177" s="113"/>
      <c r="F177" s="113"/>
      <c r="G177" s="113"/>
      <c r="H177" s="113"/>
      <c r="I177" s="203"/>
      <c r="J177" s="204"/>
      <c r="K177" s="201"/>
      <c r="L177" s="201"/>
    </row>
    <row r="178" spans="1:12" x14ac:dyDescent="0.2">
      <c r="A178" s="113"/>
      <c r="B178" s="200"/>
      <c r="C178" s="200"/>
      <c r="D178" s="201"/>
      <c r="E178" s="113"/>
      <c r="F178" s="113"/>
      <c r="G178" s="113"/>
      <c r="H178" s="113"/>
      <c r="I178" s="203"/>
      <c r="J178" s="204"/>
      <c r="K178" s="201"/>
      <c r="L178" s="201"/>
    </row>
    <row r="179" spans="1:12" x14ac:dyDescent="0.2">
      <c r="A179" s="113"/>
      <c r="B179" s="200"/>
      <c r="C179" s="200"/>
      <c r="D179" s="201"/>
      <c r="E179" s="113"/>
      <c r="F179" s="113"/>
      <c r="G179" s="113"/>
      <c r="H179" s="113"/>
      <c r="I179" s="203"/>
      <c r="J179" s="204"/>
      <c r="K179" s="201"/>
      <c r="L179" s="201"/>
    </row>
    <row r="180" spans="1:12" x14ac:dyDescent="0.2">
      <c r="A180" s="113"/>
      <c r="B180" s="200"/>
      <c r="C180" s="200"/>
      <c r="D180" s="201"/>
      <c r="E180" s="113"/>
      <c r="F180" s="113"/>
      <c r="G180" s="113"/>
      <c r="H180" s="113"/>
      <c r="I180" s="203"/>
      <c r="J180" s="204"/>
      <c r="K180" s="201"/>
      <c r="L180" s="201"/>
    </row>
    <row r="181" spans="1:12" x14ac:dyDescent="0.2">
      <c r="A181" s="113"/>
      <c r="B181" s="200"/>
      <c r="C181" s="200"/>
      <c r="D181" s="201"/>
      <c r="E181" s="113"/>
      <c r="F181" s="113"/>
      <c r="G181" s="113"/>
      <c r="H181" s="113"/>
      <c r="I181" s="203"/>
      <c r="J181" s="204"/>
      <c r="K181" s="201"/>
      <c r="L181" s="201"/>
    </row>
    <row r="182" spans="1:12" x14ac:dyDescent="0.2">
      <c r="A182" s="113"/>
      <c r="B182" s="200"/>
      <c r="C182" s="200"/>
      <c r="D182" s="201"/>
      <c r="E182" s="113"/>
      <c r="F182" s="113"/>
      <c r="G182" s="113"/>
      <c r="H182" s="113"/>
      <c r="I182" s="203"/>
      <c r="J182" s="204"/>
      <c r="K182" s="201"/>
      <c r="L182" s="201"/>
    </row>
    <row r="183" spans="1:12" x14ac:dyDescent="0.2">
      <c r="A183" s="113"/>
      <c r="B183" s="200"/>
      <c r="C183" s="200"/>
      <c r="D183" s="201"/>
      <c r="E183" s="113"/>
      <c r="F183" s="113"/>
      <c r="G183" s="113"/>
      <c r="H183" s="113"/>
      <c r="I183" s="203"/>
      <c r="J183" s="204"/>
      <c r="K183" s="201"/>
      <c r="L183" s="201"/>
    </row>
    <row r="184" spans="1:12" x14ac:dyDescent="0.2">
      <c r="A184" s="113"/>
      <c r="B184" s="200"/>
      <c r="C184" s="200"/>
      <c r="D184" s="201"/>
      <c r="E184" s="113"/>
      <c r="F184" s="113"/>
      <c r="G184" s="113"/>
      <c r="H184" s="113"/>
      <c r="I184" s="203"/>
      <c r="J184" s="204"/>
      <c r="K184" s="201"/>
      <c r="L184" s="201"/>
    </row>
    <row r="185" spans="1:12" x14ac:dyDescent="0.2">
      <c r="A185" s="113"/>
      <c r="B185" s="200"/>
      <c r="C185" s="200"/>
      <c r="D185" s="201"/>
      <c r="E185" s="113"/>
      <c r="F185" s="113"/>
      <c r="G185" s="113"/>
      <c r="H185" s="113"/>
      <c r="I185" s="203"/>
      <c r="J185" s="204"/>
      <c r="K185" s="201"/>
      <c r="L185" s="201"/>
    </row>
    <row r="186" spans="1:12" x14ac:dyDescent="0.2">
      <c r="A186" s="113"/>
      <c r="B186" s="200"/>
      <c r="C186" s="200"/>
      <c r="D186" s="201"/>
      <c r="E186" s="113"/>
      <c r="F186" s="113"/>
      <c r="G186" s="113"/>
      <c r="H186" s="113"/>
      <c r="I186" s="203"/>
      <c r="J186" s="204"/>
      <c r="K186" s="201"/>
      <c r="L186" s="201"/>
    </row>
    <row r="187" spans="1:12" x14ac:dyDescent="0.2">
      <c r="A187" s="113"/>
      <c r="B187" s="200"/>
      <c r="C187" s="200"/>
      <c r="D187" s="201"/>
      <c r="E187" s="113"/>
      <c r="F187" s="113"/>
      <c r="G187" s="113"/>
      <c r="H187" s="113"/>
      <c r="I187" s="203"/>
      <c r="J187" s="204"/>
      <c r="K187" s="201"/>
      <c r="L187" s="201"/>
    </row>
    <row r="188" spans="1:12" x14ac:dyDescent="0.2">
      <c r="A188" s="113"/>
      <c r="B188" s="200"/>
      <c r="C188" s="200"/>
      <c r="D188" s="201"/>
      <c r="E188" s="113"/>
      <c r="F188" s="113"/>
      <c r="G188" s="113"/>
      <c r="H188" s="113"/>
      <c r="I188" s="203"/>
      <c r="J188" s="204"/>
      <c r="K188" s="201"/>
      <c r="L188" s="201"/>
    </row>
    <row r="189" spans="1:12" x14ac:dyDescent="0.2">
      <c r="A189" s="113"/>
      <c r="B189" s="200"/>
      <c r="C189" s="200"/>
      <c r="D189" s="201"/>
      <c r="E189" s="113"/>
      <c r="F189" s="113"/>
      <c r="G189" s="113"/>
      <c r="H189" s="113"/>
      <c r="I189" s="203"/>
      <c r="J189" s="204"/>
      <c r="K189" s="201"/>
      <c r="L189" s="201"/>
    </row>
    <row r="190" spans="1:12" x14ac:dyDescent="0.2">
      <c r="A190" s="113"/>
      <c r="B190" s="200"/>
      <c r="C190" s="200"/>
      <c r="D190" s="201"/>
      <c r="E190" s="113"/>
      <c r="F190" s="113"/>
      <c r="G190" s="113"/>
      <c r="H190" s="113"/>
      <c r="I190" s="203"/>
      <c r="J190" s="204"/>
      <c r="K190" s="201"/>
      <c r="L190" s="201"/>
    </row>
    <row r="191" spans="1:12" x14ac:dyDescent="0.2">
      <c r="A191" s="113"/>
      <c r="B191" s="200"/>
      <c r="C191" s="200"/>
      <c r="D191" s="201"/>
      <c r="E191" s="113"/>
      <c r="F191" s="113"/>
      <c r="G191" s="113"/>
      <c r="H191" s="113"/>
      <c r="I191" s="203"/>
      <c r="J191" s="204"/>
      <c r="K191" s="201"/>
      <c r="L191" s="201"/>
    </row>
    <row r="192" spans="1:12" x14ac:dyDescent="0.2">
      <c r="A192" s="113"/>
      <c r="B192" s="200"/>
      <c r="C192" s="200"/>
      <c r="D192" s="201"/>
      <c r="E192" s="113"/>
      <c r="F192" s="113"/>
      <c r="G192" s="113"/>
      <c r="H192" s="113"/>
      <c r="I192" s="203"/>
      <c r="J192" s="204"/>
      <c r="K192" s="201"/>
      <c r="L192" s="201"/>
    </row>
    <row r="193" spans="1:12" x14ac:dyDescent="0.2">
      <c r="A193" s="113"/>
      <c r="B193" s="200"/>
      <c r="C193" s="200"/>
      <c r="D193" s="201"/>
      <c r="E193" s="113"/>
      <c r="F193" s="113"/>
      <c r="G193" s="113"/>
      <c r="H193" s="113"/>
      <c r="I193" s="203"/>
      <c r="J193" s="204"/>
      <c r="K193" s="201"/>
      <c r="L193" s="201"/>
    </row>
    <row r="194" spans="1:12" x14ac:dyDescent="0.2">
      <c r="A194" s="113"/>
      <c r="B194" s="200"/>
      <c r="C194" s="200"/>
      <c r="D194" s="201"/>
      <c r="E194" s="113"/>
      <c r="F194" s="113"/>
      <c r="G194" s="113"/>
      <c r="H194" s="113"/>
      <c r="I194" s="203"/>
      <c r="J194" s="204"/>
      <c r="K194" s="201"/>
      <c r="L194" s="201"/>
    </row>
    <row r="195" spans="1:12" x14ac:dyDescent="0.2">
      <c r="A195" s="113"/>
      <c r="B195" s="200"/>
      <c r="C195" s="200"/>
      <c r="D195" s="201"/>
      <c r="E195" s="113"/>
      <c r="F195" s="113"/>
      <c r="G195" s="113"/>
      <c r="H195" s="113"/>
      <c r="I195" s="203"/>
      <c r="J195" s="204"/>
      <c r="K195" s="201"/>
      <c r="L195" s="201"/>
    </row>
    <row r="196" spans="1:12" x14ac:dyDescent="0.2">
      <c r="A196" s="113"/>
      <c r="B196" s="200"/>
      <c r="C196" s="200"/>
      <c r="D196" s="201"/>
      <c r="E196" s="113"/>
      <c r="F196" s="113"/>
      <c r="G196" s="113"/>
      <c r="H196" s="113"/>
      <c r="I196" s="203"/>
      <c r="J196" s="204"/>
      <c r="K196" s="201"/>
      <c r="L196" s="201"/>
    </row>
    <row r="197" spans="1:12" x14ac:dyDescent="0.2">
      <c r="A197" s="113"/>
      <c r="B197" s="200"/>
      <c r="C197" s="200"/>
      <c r="D197" s="201"/>
      <c r="E197" s="113"/>
      <c r="F197" s="113"/>
      <c r="G197" s="113"/>
      <c r="H197" s="113"/>
      <c r="I197" s="203"/>
      <c r="J197" s="204"/>
      <c r="K197" s="201"/>
      <c r="L197" s="201"/>
    </row>
    <row r="198" spans="1:12" x14ac:dyDescent="0.2">
      <c r="A198" s="113"/>
      <c r="B198" s="200"/>
      <c r="C198" s="200"/>
      <c r="D198" s="201"/>
      <c r="E198" s="113"/>
      <c r="F198" s="113"/>
      <c r="G198" s="113"/>
      <c r="H198" s="113"/>
      <c r="I198" s="203"/>
      <c r="J198" s="204"/>
      <c r="K198" s="201"/>
      <c r="L198" s="201"/>
    </row>
    <row r="199" spans="1:12" x14ac:dyDescent="0.2">
      <c r="A199" s="113"/>
      <c r="B199" s="200"/>
      <c r="C199" s="200"/>
      <c r="D199" s="201"/>
      <c r="E199" s="113"/>
      <c r="F199" s="113"/>
      <c r="G199" s="113"/>
      <c r="H199" s="113"/>
      <c r="I199" s="203"/>
      <c r="J199" s="204"/>
      <c r="K199" s="201"/>
      <c r="L199" s="201"/>
    </row>
    <row r="200" spans="1:12" x14ac:dyDescent="0.2">
      <c r="A200" s="113"/>
      <c r="B200" s="200"/>
      <c r="C200" s="200"/>
      <c r="D200" s="201"/>
      <c r="E200" s="113"/>
      <c r="F200" s="113"/>
      <c r="G200" s="113"/>
      <c r="H200" s="113"/>
      <c r="I200" s="203"/>
      <c r="J200" s="204"/>
      <c r="K200" s="201"/>
      <c r="L200" s="201"/>
    </row>
    <row r="201" spans="1:12" x14ac:dyDescent="0.2">
      <c r="A201" s="113"/>
      <c r="B201" s="200"/>
      <c r="C201" s="200"/>
      <c r="D201" s="201"/>
      <c r="E201" s="113"/>
      <c r="F201" s="113"/>
      <c r="G201" s="113"/>
      <c r="H201" s="113"/>
      <c r="I201" s="203"/>
      <c r="J201" s="204"/>
      <c r="K201" s="201"/>
      <c r="L201" s="201"/>
    </row>
    <row r="202" spans="1:12" x14ac:dyDescent="0.2">
      <c r="A202" s="113"/>
      <c r="B202" s="200"/>
      <c r="C202" s="200"/>
      <c r="D202" s="201"/>
      <c r="E202" s="113"/>
      <c r="F202" s="113"/>
      <c r="G202" s="113"/>
      <c r="H202" s="113"/>
      <c r="I202" s="203"/>
      <c r="J202" s="204"/>
      <c r="K202" s="201"/>
      <c r="L202" s="201"/>
    </row>
    <row r="203" spans="1:12" x14ac:dyDescent="0.2">
      <c r="A203" s="113"/>
      <c r="B203" s="200"/>
      <c r="C203" s="200"/>
      <c r="D203" s="201"/>
      <c r="E203" s="113"/>
      <c r="F203" s="113"/>
      <c r="G203" s="113"/>
      <c r="H203" s="113"/>
      <c r="I203" s="203"/>
      <c r="J203" s="204"/>
      <c r="K203" s="201"/>
      <c r="L203" s="201"/>
    </row>
    <row r="204" spans="1:12" x14ac:dyDescent="0.2">
      <c r="A204" s="113"/>
      <c r="B204" s="200"/>
      <c r="C204" s="200"/>
      <c r="D204" s="201"/>
      <c r="E204" s="113"/>
      <c r="F204" s="113"/>
      <c r="G204" s="113"/>
      <c r="H204" s="113"/>
      <c r="I204" s="203"/>
      <c r="J204" s="204"/>
      <c r="K204" s="201"/>
      <c r="L204" s="201"/>
    </row>
    <row r="205" spans="1:12" x14ac:dyDescent="0.2">
      <c r="A205" s="113"/>
      <c r="B205" s="200"/>
      <c r="C205" s="200"/>
      <c r="D205" s="201"/>
      <c r="E205" s="113"/>
      <c r="F205" s="113"/>
      <c r="G205" s="113"/>
      <c r="H205" s="113"/>
      <c r="I205" s="203"/>
      <c r="J205" s="204"/>
      <c r="K205" s="201"/>
      <c r="L205" s="201"/>
    </row>
    <row r="206" spans="1:12" x14ac:dyDescent="0.2">
      <c r="A206" s="113"/>
      <c r="B206" s="200"/>
      <c r="C206" s="200"/>
      <c r="D206" s="201"/>
      <c r="E206" s="113"/>
      <c r="F206" s="113"/>
      <c r="G206" s="113"/>
      <c r="H206" s="113"/>
      <c r="I206" s="203"/>
      <c r="J206" s="204"/>
      <c r="K206" s="201"/>
      <c r="L206" s="201"/>
    </row>
    <row r="207" spans="1:12" x14ac:dyDescent="0.2">
      <c r="A207" s="113"/>
      <c r="B207" s="200"/>
      <c r="C207" s="200"/>
      <c r="D207" s="201"/>
      <c r="E207" s="113"/>
      <c r="F207" s="113"/>
      <c r="G207" s="113"/>
      <c r="H207" s="113"/>
      <c r="I207" s="203"/>
      <c r="J207" s="204"/>
      <c r="K207" s="201"/>
      <c r="L207" s="201"/>
    </row>
    <row r="208" spans="1:12" x14ac:dyDescent="0.2">
      <c r="A208" s="113"/>
      <c r="B208" s="200"/>
      <c r="C208" s="200"/>
      <c r="D208" s="201"/>
      <c r="E208" s="113"/>
      <c r="F208" s="113"/>
      <c r="G208" s="113"/>
      <c r="H208" s="113"/>
      <c r="I208" s="203"/>
      <c r="J208" s="204"/>
      <c r="K208" s="201"/>
      <c r="L208" s="201"/>
    </row>
    <row r="209" spans="1:12" x14ac:dyDescent="0.2">
      <c r="A209" s="113"/>
      <c r="B209" s="200"/>
      <c r="C209" s="200"/>
      <c r="D209" s="201"/>
      <c r="E209" s="113"/>
      <c r="F209" s="113"/>
      <c r="G209" s="113"/>
      <c r="H209" s="113"/>
      <c r="I209" s="203"/>
      <c r="J209" s="204"/>
      <c r="K209" s="201"/>
      <c r="L209" s="201"/>
    </row>
    <row r="210" spans="1:12" x14ac:dyDescent="0.2">
      <c r="A210" s="113"/>
      <c r="B210" s="200"/>
      <c r="C210" s="200"/>
      <c r="D210" s="201"/>
      <c r="E210" s="113"/>
      <c r="F210" s="113"/>
      <c r="G210" s="113"/>
      <c r="H210" s="113"/>
      <c r="I210" s="203"/>
      <c r="J210" s="204"/>
      <c r="K210" s="201"/>
      <c r="L210" s="201"/>
    </row>
    <row r="211" spans="1:12" x14ac:dyDescent="0.2">
      <c r="A211" s="113"/>
      <c r="B211" s="200"/>
      <c r="C211" s="200"/>
      <c r="D211" s="201"/>
      <c r="E211" s="113"/>
      <c r="F211" s="113"/>
      <c r="G211" s="113"/>
      <c r="H211" s="113"/>
      <c r="I211" s="203"/>
      <c r="J211" s="204"/>
      <c r="K211" s="201"/>
      <c r="L211" s="201"/>
    </row>
    <row r="212" spans="1:12" x14ac:dyDescent="0.2">
      <c r="A212" s="113"/>
      <c r="B212" s="200"/>
      <c r="C212" s="200"/>
      <c r="D212" s="201"/>
      <c r="E212" s="113"/>
      <c r="F212" s="113"/>
      <c r="G212" s="113"/>
      <c r="H212" s="113"/>
      <c r="I212" s="203"/>
      <c r="J212" s="204"/>
      <c r="K212" s="201"/>
      <c r="L212" s="201"/>
    </row>
    <row r="213" spans="1:12" x14ac:dyDescent="0.2">
      <c r="A213" s="113"/>
      <c r="B213" s="200"/>
      <c r="C213" s="200"/>
      <c r="D213" s="201"/>
      <c r="E213" s="113"/>
      <c r="F213" s="113"/>
      <c r="G213" s="113"/>
      <c r="H213" s="113"/>
      <c r="I213" s="203"/>
      <c r="J213" s="204"/>
      <c r="K213" s="201"/>
      <c r="L213" s="201"/>
    </row>
    <row r="214" spans="1:12" x14ac:dyDescent="0.2">
      <c r="A214" s="113"/>
      <c r="B214" s="200"/>
      <c r="C214" s="200"/>
      <c r="D214" s="201"/>
      <c r="E214" s="113"/>
      <c r="F214" s="113"/>
      <c r="G214" s="113"/>
      <c r="H214" s="113"/>
      <c r="I214" s="203"/>
      <c r="J214" s="204"/>
      <c r="K214" s="201"/>
      <c r="L214" s="201"/>
    </row>
    <row r="215" spans="1:12" x14ac:dyDescent="0.2">
      <c r="A215" s="113"/>
      <c r="B215" s="200"/>
      <c r="C215" s="200"/>
      <c r="D215" s="201"/>
      <c r="E215" s="113"/>
      <c r="F215" s="113"/>
      <c r="G215" s="113"/>
      <c r="H215" s="113"/>
      <c r="I215" s="203"/>
      <c r="J215" s="204"/>
      <c r="K215" s="201"/>
      <c r="L215" s="201"/>
    </row>
    <row r="216" spans="1:12" x14ac:dyDescent="0.2">
      <c r="A216" s="113"/>
      <c r="B216" s="200"/>
      <c r="C216" s="200"/>
      <c r="D216" s="201"/>
      <c r="E216" s="113"/>
      <c r="F216" s="113"/>
      <c r="G216" s="113"/>
      <c r="H216" s="113"/>
      <c r="I216" s="203"/>
      <c r="J216" s="204"/>
      <c r="K216" s="201"/>
      <c r="L216" s="201"/>
    </row>
    <row r="217" spans="1:12" x14ac:dyDescent="0.2">
      <c r="A217" s="113"/>
      <c r="B217" s="200"/>
      <c r="C217" s="200"/>
      <c r="D217" s="201"/>
      <c r="E217" s="113"/>
      <c r="F217" s="113"/>
      <c r="G217" s="113"/>
      <c r="H217" s="113"/>
      <c r="I217" s="203"/>
      <c r="J217" s="204"/>
      <c r="K217" s="201"/>
      <c r="L217" s="201"/>
    </row>
    <row r="218" spans="1:12" x14ac:dyDescent="0.2">
      <c r="A218" s="113"/>
      <c r="B218" s="200"/>
      <c r="C218" s="200"/>
      <c r="D218" s="201"/>
      <c r="E218" s="113"/>
      <c r="F218" s="113"/>
      <c r="G218" s="113"/>
      <c r="H218" s="113"/>
      <c r="I218" s="203"/>
      <c r="J218" s="204"/>
      <c r="K218" s="201"/>
      <c r="L218" s="201"/>
    </row>
    <row r="219" spans="1:12" x14ac:dyDescent="0.2">
      <c r="A219" s="113"/>
      <c r="B219" s="200"/>
      <c r="C219" s="200"/>
      <c r="D219" s="201"/>
      <c r="E219" s="113"/>
      <c r="F219" s="113"/>
      <c r="G219" s="113"/>
      <c r="H219" s="113"/>
      <c r="I219" s="203"/>
      <c r="J219" s="204"/>
      <c r="K219" s="201"/>
      <c r="L219" s="201"/>
    </row>
    <row r="220" spans="1:12" x14ac:dyDescent="0.2">
      <c r="A220" s="113"/>
      <c r="B220" s="200"/>
      <c r="C220" s="200"/>
      <c r="D220" s="201"/>
      <c r="E220" s="113"/>
      <c r="F220" s="113"/>
      <c r="G220" s="113"/>
      <c r="H220" s="113"/>
      <c r="I220" s="203"/>
      <c r="J220" s="204"/>
      <c r="K220" s="201"/>
      <c r="L220" s="201"/>
    </row>
    <row r="221" spans="1:12" x14ac:dyDescent="0.2">
      <c r="A221" s="113"/>
      <c r="B221" s="200"/>
      <c r="C221" s="200"/>
      <c r="D221" s="201"/>
      <c r="E221" s="113"/>
      <c r="F221" s="113"/>
      <c r="G221" s="113"/>
      <c r="H221" s="113"/>
      <c r="I221" s="203"/>
      <c r="J221" s="204"/>
      <c r="K221" s="201"/>
      <c r="L221" s="201"/>
    </row>
    <row r="222" spans="1:12" x14ac:dyDescent="0.2">
      <c r="A222" s="113"/>
      <c r="B222" s="200"/>
      <c r="C222" s="200"/>
      <c r="D222" s="201"/>
      <c r="E222" s="113"/>
      <c r="F222" s="113"/>
      <c r="G222" s="113"/>
      <c r="H222" s="113"/>
      <c r="I222" s="203"/>
      <c r="J222" s="204"/>
      <c r="K222" s="201"/>
      <c r="L222" s="201"/>
    </row>
    <row r="223" spans="1:12" x14ac:dyDescent="0.2">
      <c r="A223" s="113"/>
      <c r="B223" s="200"/>
      <c r="C223" s="200"/>
      <c r="D223" s="201"/>
      <c r="E223" s="113"/>
      <c r="F223" s="113"/>
      <c r="G223" s="113"/>
      <c r="H223" s="113"/>
      <c r="I223" s="203"/>
      <c r="J223" s="204"/>
      <c r="K223" s="201"/>
      <c r="L223" s="201"/>
    </row>
    <row r="224" spans="1:12" x14ac:dyDescent="0.2">
      <c r="A224" s="113"/>
      <c r="B224" s="200"/>
      <c r="C224" s="200"/>
      <c r="D224" s="201"/>
      <c r="E224" s="113"/>
      <c r="F224" s="113"/>
      <c r="G224" s="113"/>
      <c r="H224" s="113"/>
      <c r="I224" s="203"/>
      <c r="J224" s="204"/>
      <c r="K224" s="201"/>
      <c r="L224" s="201"/>
    </row>
    <row r="225" spans="1:12" x14ac:dyDescent="0.2">
      <c r="A225" s="113"/>
      <c r="B225" s="200"/>
      <c r="C225" s="200"/>
      <c r="D225" s="201"/>
      <c r="E225" s="113"/>
      <c r="F225" s="113"/>
      <c r="G225" s="113"/>
      <c r="H225" s="113"/>
      <c r="I225" s="203"/>
      <c r="J225" s="204"/>
      <c r="K225" s="201"/>
      <c r="L225" s="201"/>
    </row>
    <row r="226" spans="1:12" x14ac:dyDescent="0.2">
      <c r="A226" s="113"/>
      <c r="B226" s="200"/>
      <c r="C226" s="200"/>
      <c r="D226" s="201"/>
      <c r="E226" s="113"/>
      <c r="F226" s="113"/>
      <c r="G226" s="113"/>
      <c r="H226" s="113"/>
      <c r="I226" s="203"/>
      <c r="J226" s="204"/>
      <c r="K226" s="201"/>
      <c r="L226" s="201"/>
    </row>
    <row r="227" spans="1:12" x14ac:dyDescent="0.2">
      <c r="A227" s="113"/>
      <c r="B227" s="200"/>
      <c r="C227" s="200"/>
      <c r="D227" s="201"/>
      <c r="E227" s="113"/>
      <c r="F227" s="113"/>
      <c r="G227" s="113"/>
      <c r="H227" s="113"/>
      <c r="I227" s="203"/>
      <c r="J227" s="204"/>
      <c r="K227" s="201"/>
      <c r="L227" s="201"/>
    </row>
    <row r="228" spans="1:12" x14ac:dyDescent="0.2">
      <c r="A228" s="113"/>
      <c r="B228" s="200"/>
      <c r="C228" s="200"/>
      <c r="D228" s="201"/>
      <c r="E228" s="113"/>
      <c r="F228" s="113"/>
      <c r="G228" s="113"/>
      <c r="H228" s="113"/>
      <c r="I228" s="203"/>
      <c r="J228" s="204"/>
      <c r="K228" s="201"/>
      <c r="L228" s="201"/>
    </row>
    <row r="229" spans="1:12" x14ac:dyDescent="0.2">
      <c r="A229" s="113"/>
      <c r="B229" s="200"/>
      <c r="C229" s="200"/>
      <c r="D229" s="201"/>
      <c r="E229" s="113"/>
      <c r="F229" s="113"/>
      <c r="G229" s="113"/>
      <c r="H229" s="113"/>
      <c r="I229" s="203"/>
      <c r="J229" s="204"/>
      <c r="K229" s="201"/>
      <c r="L229" s="201"/>
    </row>
    <row r="230" spans="1:12" x14ac:dyDescent="0.2">
      <c r="A230" s="113"/>
      <c r="B230" s="200"/>
      <c r="C230" s="200"/>
      <c r="D230" s="201"/>
      <c r="E230" s="113"/>
      <c r="F230" s="113"/>
      <c r="G230" s="113"/>
      <c r="H230" s="113"/>
      <c r="I230" s="203"/>
      <c r="J230" s="204"/>
      <c r="K230" s="201"/>
      <c r="L230" s="201"/>
    </row>
    <row r="231" spans="1:12" x14ac:dyDescent="0.2">
      <c r="A231" s="113"/>
      <c r="B231" s="200"/>
      <c r="C231" s="200"/>
      <c r="D231" s="201"/>
      <c r="E231" s="113"/>
      <c r="F231" s="113"/>
      <c r="G231" s="113"/>
      <c r="H231" s="113"/>
      <c r="I231" s="203"/>
      <c r="J231" s="204"/>
      <c r="K231" s="201"/>
      <c r="L231" s="201"/>
    </row>
    <row r="232" spans="1:12" x14ac:dyDescent="0.2">
      <c r="A232" s="113"/>
      <c r="B232" s="200"/>
      <c r="C232" s="200"/>
      <c r="D232" s="201"/>
      <c r="E232" s="113"/>
      <c r="F232" s="113"/>
      <c r="G232" s="113"/>
      <c r="H232" s="113"/>
      <c r="I232" s="203"/>
      <c r="J232" s="204"/>
      <c r="K232" s="201"/>
      <c r="L232" s="201"/>
    </row>
    <row r="233" spans="1:12" x14ac:dyDescent="0.2">
      <c r="A233" s="113"/>
      <c r="B233" s="200"/>
      <c r="C233" s="200"/>
      <c r="D233" s="201"/>
      <c r="E233" s="113"/>
      <c r="F233" s="113"/>
      <c r="G233" s="113"/>
      <c r="H233" s="113"/>
      <c r="I233" s="203"/>
      <c r="J233" s="204"/>
      <c r="K233" s="201"/>
      <c r="L233" s="201"/>
    </row>
    <row r="234" spans="1:12" x14ac:dyDescent="0.2">
      <c r="A234" s="113"/>
      <c r="B234" s="200"/>
      <c r="C234" s="200"/>
      <c r="D234" s="201"/>
      <c r="E234" s="113"/>
      <c r="F234" s="113"/>
      <c r="G234" s="113"/>
      <c r="H234" s="113"/>
      <c r="I234" s="203"/>
      <c r="J234" s="204"/>
      <c r="K234" s="201"/>
      <c r="L234" s="201"/>
    </row>
    <row r="235" spans="1:12" x14ac:dyDescent="0.2">
      <c r="A235" s="113"/>
      <c r="B235" s="200"/>
      <c r="C235" s="200"/>
      <c r="D235" s="201"/>
      <c r="E235" s="113"/>
      <c r="F235" s="113"/>
      <c r="G235" s="113"/>
      <c r="H235" s="113"/>
      <c r="I235" s="203"/>
      <c r="J235" s="204"/>
      <c r="K235" s="201"/>
      <c r="L235" s="201"/>
    </row>
    <row r="236" spans="1:12" x14ac:dyDescent="0.2">
      <c r="A236" s="113"/>
      <c r="B236" s="200"/>
      <c r="C236" s="200"/>
      <c r="D236" s="201"/>
      <c r="E236" s="113"/>
      <c r="F236" s="113"/>
      <c r="G236" s="113"/>
      <c r="H236" s="113"/>
      <c r="I236" s="203"/>
      <c r="J236" s="204"/>
      <c r="K236" s="201"/>
      <c r="L236" s="201"/>
    </row>
    <row r="237" spans="1:12" x14ac:dyDescent="0.2">
      <c r="A237" s="113"/>
      <c r="B237" s="200"/>
      <c r="C237" s="200"/>
      <c r="D237" s="201"/>
      <c r="E237" s="113"/>
      <c r="F237" s="113"/>
      <c r="G237" s="113"/>
      <c r="H237" s="113"/>
      <c r="I237" s="203"/>
      <c r="J237" s="204"/>
      <c r="K237" s="201"/>
      <c r="L237" s="201"/>
    </row>
    <row r="238" spans="1:12" x14ac:dyDescent="0.2">
      <c r="A238" s="113"/>
      <c r="B238" s="200"/>
      <c r="C238" s="200"/>
      <c r="D238" s="201"/>
      <c r="E238" s="113"/>
      <c r="F238" s="113"/>
      <c r="G238" s="113"/>
      <c r="H238" s="113"/>
      <c r="I238" s="203"/>
      <c r="J238" s="204"/>
      <c r="K238" s="201"/>
      <c r="L238" s="201"/>
    </row>
    <row r="239" spans="1:12" x14ac:dyDescent="0.2">
      <c r="A239" s="113"/>
      <c r="B239" s="200"/>
      <c r="C239" s="200"/>
      <c r="D239" s="201"/>
      <c r="E239" s="113"/>
      <c r="F239" s="113"/>
      <c r="G239" s="113"/>
      <c r="H239" s="113"/>
      <c r="I239" s="203"/>
      <c r="J239" s="204"/>
      <c r="K239" s="201"/>
      <c r="L239" s="201"/>
    </row>
    <row r="240" spans="1:12" x14ac:dyDescent="0.2">
      <c r="A240" s="113"/>
      <c r="B240" s="200"/>
      <c r="C240" s="200"/>
      <c r="D240" s="201"/>
      <c r="E240" s="113"/>
      <c r="F240" s="113"/>
      <c r="G240" s="113"/>
      <c r="H240" s="113"/>
      <c r="I240" s="203"/>
      <c r="J240" s="204"/>
      <c r="K240" s="201"/>
      <c r="L240" s="201"/>
    </row>
    <row r="241" spans="1:12" x14ac:dyDescent="0.2">
      <c r="A241" s="113"/>
      <c r="B241" s="200"/>
      <c r="C241" s="200"/>
      <c r="D241" s="201"/>
      <c r="E241" s="113"/>
      <c r="F241" s="113"/>
      <c r="G241" s="113"/>
      <c r="H241" s="113"/>
      <c r="I241" s="203"/>
      <c r="J241" s="204"/>
      <c r="K241" s="201"/>
      <c r="L241" s="201"/>
    </row>
    <row r="242" spans="1:12" x14ac:dyDescent="0.2">
      <c r="A242" s="113"/>
      <c r="B242" s="200"/>
      <c r="C242" s="200"/>
      <c r="D242" s="201"/>
      <c r="E242" s="113"/>
      <c r="F242" s="113"/>
      <c r="G242" s="113"/>
      <c r="H242" s="113"/>
      <c r="I242" s="203"/>
      <c r="J242" s="204"/>
      <c r="K242" s="201"/>
      <c r="L242" s="201"/>
    </row>
    <row r="243" spans="1:12" x14ac:dyDescent="0.2">
      <c r="A243" s="113"/>
      <c r="B243" s="200"/>
      <c r="C243" s="200"/>
      <c r="D243" s="201"/>
      <c r="E243" s="113"/>
      <c r="F243" s="113"/>
      <c r="G243" s="113"/>
      <c r="H243" s="113"/>
      <c r="I243" s="203"/>
      <c r="J243" s="204"/>
      <c r="K243" s="201"/>
      <c r="L243" s="201"/>
    </row>
    <row r="244" spans="1:12" x14ac:dyDescent="0.2">
      <c r="A244" s="113"/>
      <c r="B244" s="200"/>
      <c r="C244" s="200"/>
      <c r="D244" s="201"/>
      <c r="E244" s="113"/>
      <c r="F244" s="113"/>
      <c r="G244" s="113"/>
      <c r="H244" s="113"/>
      <c r="I244" s="203"/>
      <c r="J244" s="204"/>
      <c r="K244" s="201"/>
      <c r="L244" s="201"/>
    </row>
    <row r="245" spans="1:12" x14ac:dyDescent="0.2">
      <c r="A245" s="113"/>
      <c r="B245" s="200"/>
      <c r="C245" s="200"/>
      <c r="D245" s="201"/>
      <c r="E245" s="113"/>
      <c r="F245" s="113"/>
      <c r="G245" s="113"/>
      <c r="H245" s="113"/>
      <c r="I245" s="203"/>
      <c r="J245" s="204"/>
      <c r="K245" s="201"/>
      <c r="L245" s="201"/>
    </row>
    <row r="246" spans="1:12" x14ac:dyDescent="0.2">
      <c r="A246" s="113"/>
      <c r="B246" s="200"/>
      <c r="C246" s="200"/>
      <c r="D246" s="201"/>
      <c r="E246" s="113"/>
      <c r="F246" s="113"/>
      <c r="G246" s="113"/>
      <c r="H246" s="113"/>
      <c r="I246" s="203"/>
      <c r="J246" s="204"/>
      <c r="K246" s="201"/>
      <c r="L246" s="201"/>
    </row>
    <row r="247" spans="1:12" x14ac:dyDescent="0.2">
      <c r="A247" s="113"/>
      <c r="B247" s="200"/>
      <c r="C247" s="200"/>
      <c r="D247" s="201"/>
      <c r="E247" s="113"/>
      <c r="F247" s="113"/>
      <c r="G247" s="113"/>
      <c r="H247" s="113"/>
      <c r="I247" s="203"/>
      <c r="J247" s="204"/>
      <c r="K247" s="201"/>
      <c r="L247" s="201"/>
    </row>
    <row r="248" spans="1:12" x14ac:dyDescent="0.2">
      <c r="A248" s="113"/>
      <c r="B248" s="200"/>
      <c r="C248" s="200"/>
      <c r="D248" s="201"/>
      <c r="E248" s="113"/>
      <c r="F248" s="113"/>
      <c r="G248" s="113"/>
      <c r="H248" s="113"/>
      <c r="I248" s="203"/>
      <c r="J248" s="204"/>
      <c r="K248" s="201"/>
      <c r="L248" s="201"/>
    </row>
    <row r="249" spans="1:12" x14ac:dyDescent="0.2">
      <c r="A249" s="113"/>
      <c r="B249" s="200"/>
      <c r="C249" s="200"/>
      <c r="D249" s="201"/>
      <c r="E249" s="113"/>
      <c r="F249" s="113"/>
      <c r="G249" s="113"/>
      <c r="H249" s="113"/>
      <c r="I249" s="203"/>
      <c r="J249" s="204"/>
      <c r="K249" s="201"/>
      <c r="L249" s="201"/>
    </row>
    <row r="250" spans="1:12" x14ac:dyDescent="0.2">
      <c r="A250" s="113"/>
      <c r="B250" s="200"/>
      <c r="C250" s="200"/>
      <c r="D250" s="201"/>
      <c r="E250" s="113"/>
      <c r="F250" s="113"/>
      <c r="G250" s="113"/>
      <c r="H250" s="113"/>
      <c r="I250" s="203"/>
      <c r="J250" s="204"/>
      <c r="K250" s="201"/>
      <c r="L250" s="201"/>
    </row>
    <row r="251" spans="1:12" x14ac:dyDescent="0.2">
      <c r="A251" s="113"/>
      <c r="B251" s="200"/>
      <c r="C251" s="200"/>
      <c r="D251" s="201"/>
      <c r="E251" s="113"/>
      <c r="F251" s="113"/>
      <c r="G251" s="113"/>
      <c r="H251" s="113"/>
      <c r="I251" s="203"/>
      <c r="J251" s="204"/>
      <c r="K251" s="201"/>
      <c r="L251" s="201"/>
    </row>
    <row r="252" spans="1:12" x14ac:dyDescent="0.2">
      <c r="A252" s="113"/>
      <c r="B252" s="200"/>
      <c r="C252" s="200"/>
      <c r="D252" s="201"/>
      <c r="E252" s="113"/>
      <c r="F252" s="113"/>
      <c r="G252" s="113"/>
      <c r="H252" s="113"/>
      <c r="I252" s="203"/>
      <c r="J252" s="204"/>
      <c r="K252" s="201"/>
      <c r="L252" s="201"/>
    </row>
    <row r="253" spans="1:12" x14ac:dyDescent="0.2">
      <c r="A253" s="113"/>
      <c r="B253" s="200"/>
      <c r="C253" s="200"/>
      <c r="D253" s="201"/>
      <c r="E253" s="113"/>
      <c r="F253" s="113"/>
      <c r="G253" s="113"/>
      <c r="H253" s="113"/>
      <c r="I253" s="203"/>
      <c r="J253" s="204"/>
      <c r="K253" s="201"/>
      <c r="L253" s="201"/>
    </row>
    <row r="254" spans="1:12" x14ac:dyDescent="0.2">
      <c r="A254" s="113"/>
      <c r="B254" s="200"/>
      <c r="C254" s="200"/>
      <c r="D254" s="201"/>
      <c r="E254" s="113"/>
      <c r="F254" s="113"/>
      <c r="G254" s="113"/>
      <c r="H254" s="113"/>
      <c r="I254" s="203"/>
      <c r="J254" s="204"/>
      <c r="K254" s="201"/>
      <c r="L254" s="201"/>
    </row>
    <row r="255" spans="1:12" x14ac:dyDescent="0.2">
      <c r="A255" s="113"/>
      <c r="B255" s="200"/>
      <c r="C255" s="200"/>
      <c r="D255" s="201"/>
      <c r="E255" s="113"/>
      <c r="F255" s="113"/>
      <c r="G255" s="113"/>
      <c r="H255" s="113"/>
      <c r="I255" s="203"/>
      <c r="J255" s="204"/>
      <c r="K255" s="201"/>
      <c r="L255" s="201"/>
    </row>
    <row r="256" spans="1:12" x14ac:dyDescent="0.2">
      <c r="A256" s="113"/>
      <c r="B256" s="200"/>
      <c r="C256" s="200"/>
      <c r="D256" s="201"/>
      <c r="E256" s="113"/>
      <c r="F256" s="113"/>
      <c r="G256" s="113"/>
      <c r="H256" s="113"/>
      <c r="I256" s="203"/>
      <c r="J256" s="204"/>
      <c r="K256" s="201"/>
      <c r="L256" s="201"/>
    </row>
    <row r="257" spans="1:12" x14ac:dyDescent="0.2">
      <c r="A257" s="113"/>
      <c r="B257" s="200"/>
      <c r="C257" s="200"/>
      <c r="D257" s="201"/>
      <c r="E257" s="113"/>
      <c r="F257" s="113"/>
      <c r="G257" s="113"/>
      <c r="H257" s="113"/>
      <c r="I257" s="203"/>
      <c r="J257" s="204"/>
      <c r="K257" s="201"/>
      <c r="L257" s="201"/>
    </row>
    <row r="258" spans="1:12" x14ac:dyDescent="0.2">
      <c r="A258" s="113"/>
      <c r="B258" s="200"/>
      <c r="C258" s="200"/>
      <c r="D258" s="201"/>
      <c r="E258" s="113"/>
      <c r="F258" s="113"/>
      <c r="G258" s="113"/>
      <c r="H258" s="113"/>
      <c r="I258" s="203"/>
      <c r="J258" s="204"/>
      <c r="K258" s="201"/>
      <c r="L258" s="201"/>
    </row>
    <row r="259" spans="1:12" x14ac:dyDescent="0.2">
      <c r="A259" s="113"/>
      <c r="B259" s="200"/>
      <c r="C259" s="200"/>
      <c r="D259" s="201"/>
      <c r="E259" s="113"/>
      <c r="F259" s="113"/>
      <c r="G259" s="113"/>
      <c r="H259" s="113"/>
      <c r="I259" s="203"/>
      <c r="J259" s="204"/>
      <c r="K259" s="201"/>
      <c r="L259" s="201"/>
    </row>
    <row r="260" spans="1:12" x14ac:dyDescent="0.2">
      <c r="A260" s="113"/>
      <c r="B260" s="200"/>
      <c r="C260" s="200"/>
      <c r="D260" s="201"/>
      <c r="E260" s="113"/>
      <c r="F260" s="113"/>
      <c r="G260" s="113"/>
      <c r="H260" s="113"/>
      <c r="I260" s="203"/>
      <c r="J260" s="204"/>
      <c r="K260" s="201"/>
      <c r="L260" s="201"/>
    </row>
    <row r="261" spans="1:12" x14ac:dyDescent="0.2">
      <c r="A261" s="113"/>
      <c r="B261" s="200"/>
      <c r="C261" s="200"/>
      <c r="D261" s="201"/>
      <c r="E261" s="113"/>
      <c r="F261" s="113"/>
      <c r="G261" s="113"/>
      <c r="H261" s="113"/>
      <c r="I261" s="203"/>
      <c r="J261" s="204"/>
      <c r="K261" s="201"/>
      <c r="L261" s="201"/>
    </row>
    <row r="262" spans="1:12" x14ac:dyDescent="0.2">
      <c r="A262" s="113"/>
      <c r="B262" s="200"/>
      <c r="C262" s="200"/>
      <c r="D262" s="201"/>
      <c r="E262" s="113"/>
      <c r="F262" s="113"/>
      <c r="G262" s="113"/>
      <c r="H262" s="113"/>
      <c r="I262" s="203"/>
      <c r="J262" s="204"/>
      <c r="K262" s="201"/>
      <c r="L262" s="201"/>
    </row>
    <row r="263" spans="1:12" x14ac:dyDescent="0.2">
      <c r="A263" s="113"/>
      <c r="B263" s="200"/>
      <c r="C263" s="200"/>
      <c r="D263" s="201"/>
      <c r="E263" s="113"/>
      <c r="F263" s="113"/>
      <c r="G263" s="113"/>
      <c r="H263" s="113"/>
      <c r="I263" s="203"/>
      <c r="J263" s="204"/>
      <c r="K263" s="201"/>
      <c r="L263" s="201"/>
    </row>
    <row r="264" spans="1:12" x14ac:dyDescent="0.2">
      <c r="A264" s="113"/>
      <c r="B264" s="200"/>
      <c r="C264" s="200"/>
      <c r="D264" s="201"/>
      <c r="E264" s="113"/>
      <c r="F264" s="113"/>
      <c r="G264" s="113"/>
      <c r="H264" s="113"/>
      <c r="I264" s="203"/>
      <c r="J264" s="204"/>
      <c r="K264" s="201"/>
      <c r="L264" s="201"/>
    </row>
    <row r="265" spans="1:12" x14ac:dyDescent="0.2">
      <c r="A265" s="113"/>
      <c r="B265" s="200"/>
      <c r="C265" s="200"/>
      <c r="D265" s="201"/>
      <c r="E265" s="113"/>
      <c r="F265" s="113"/>
      <c r="G265" s="113"/>
      <c r="H265" s="113"/>
      <c r="I265" s="203"/>
      <c r="J265" s="204"/>
      <c r="K265" s="201"/>
      <c r="L265" s="201"/>
    </row>
    <row r="266" spans="1:12" x14ac:dyDescent="0.2">
      <c r="A266" s="113"/>
      <c r="B266" s="200"/>
      <c r="C266" s="200"/>
      <c r="D266" s="201"/>
      <c r="E266" s="113"/>
      <c r="F266" s="113"/>
      <c r="G266" s="113"/>
      <c r="H266" s="113"/>
      <c r="I266" s="203"/>
      <c r="J266" s="204"/>
      <c r="K266" s="201"/>
      <c r="L266" s="201"/>
    </row>
    <row r="267" spans="1:12" x14ac:dyDescent="0.2">
      <c r="A267" s="113"/>
      <c r="B267" s="200"/>
      <c r="C267" s="200"/>
      <c r="D267" s="201"/>
      <c r="E267" s="113"/>
      <c r="F267" s="113"/>
      <c r="G267" s="113"/>
      <c r="H267" s="113"/>
      <c r="I267" s="203"/>
      <c r="J267" s="204"/>
      <c r="K267" s="201"/>
      <c r="L267" s="201"/>
    </row>
    <row r="268" spans="1:12" x14ac:dyDescent="0.2">
      <c r="A268" s="113"/>
      <c r="B268" s="200"/>
      <c r="C268" s="200"/>
      <c r="D268" s="201"/>
      <c r="E268" s="113"/>
      <c r="F268" s="113"/>
      <c r="G268" s="113"/>
      <c r="H268" s="113"/>
      <c r="I268" s="203"/>
      <c r="J268" s="204"/>
      <c r="K268" s="201"/>
      <c r="L268" s="201"/>
    </row>
    <row r="269" spans="1:12" x14ac:dyDescent="0.2">
      <c r="A269" s="113"/>
      <c r="B269" s="200"/>
      <c r="C269" s="200"/>
      <c r="D269" s="201"/>
      <c r="E269" s="113"/>
      <c r="F269" s="113"/>
      <c r="G269" s="113"/>
      <c r="H269" s="113"/>
      <c r="I269" s="203"/>
      <c r="J269" s="204"/>
      <c r="K269" s="201"/>
      <c r="L269" s="201"/>
    </row>
    <row r="270" spans="1:12" x14ac:dyDescent="0.2">
      <c r="A270" s="113"/>
      <c r="B270" s="200"/>
      <c r="C270" s="200"/>
      <c r="D270" s="201"/>
      <c r="E270" s="113"/>
      <c r="F270" s="113"/>
      <c r="G270" s="113"/>
      <c r="H270" s="113"/>
      <c r="I270" s="203"/>
      <c r="J270" s="204"/>
      <c r="K270" s="201"/>
      <c r="L270" s="201"/>
    </row>
    <row r="271" spans="1:12" x14ac:dyDescent="0.2">
      <c r="A271" s="113"/>
      <c r="B271" s="200"/>
      <c r="C271" s="200"/>
      <c r="D271" s="201"/>
      <c r="E271" s="113"/>
      <c r="F271" s="113"/>
      <c r="G271" s="113"/>
      <c r="H271" s="113"/>
      <c r="I271" s="203"/>
      <c r="J271" s="204"/>
      <c r="K271" s="201"/>
      <c r="L271" s="201"/>
    </row>
    <row r="272" spans="1:12" x14ac:dyDescent="0.2">
      <c r="A272" s="113"/>
      <c r="B272" s="200"/>
      <c r="C272" s="200"/>
      <c r="D272" s="201"/>
      <c r="E272" s="113"/>
      <c r="F272" s="113"/>
      <c r="G272" s="113"/>
      <c r="H272" s="113"/>
      <c r="I272" s="203"/>
      <c r="J272" s="204"/>
      <c r="K272" s="201"/>
      <c r="L272" s="201"/>
    </row>
    <row r="273" spans="1:12" x14ac:dyDescent="0.2">
      <c r="A273" s="113"/>
      <c r="B273" s="200"/>
      <c r="C273" s="200"/>
      <c r="D273" s="201"/>
      <c r="E273" s="113"/>
      <c r="F273" s="113"/>
      <c r="G273" s="113"/>
      <c r="H273" s="113"/>
      <c r="I273" s="203"/>
      <c r="J273" s="204"/>
      <c r="K273" s="201"/>
      <c r="L273" s="201"/>
    </row>
    <row r="274" spans="1:12" x14ac:dyDescent="0.2">
      <c r="A274" s="113"/>
      <c r="B274" s="200"/>
      <c r="C274" s="200"/>
      <c r="D274" s="201"/>
      <c r="E274" s="113"/>
      <c r="F274" s="113"/>
      <c r="G274" s="113"/>
      <c r="H274" s="113"/>
      <c r="I274" s="203"/>
      <c r="J274" s="204"/>
      <c r="K274" s="201"/>
      <c r="L274" s="201"/>
    </row>
    <row r="275" spans="1:12" x14ac:dyDescent="0.2">
      <c r="A275" s="113"/>
      <c r="B275" s="200"/>
      <c r="C275" s="200"/>
      <c r="D275" s="201"/>
      <c r="E275" s="113"/>
      <c r="F275" s="113"/>
      <c r="G275" s="113"/>
      <c r="H275" s="113"/>
      <c r="I275" s="203"/>
      <c r="J275" s="204"/>
      <c r="K275" s="201"/>
      <c r="L275" s="201"/>
    </row>
    <row r="276" spans="1:12" x14ac:dyDescent="0.2">
      <c r="A276" s="113"/>
      <c r="B276" s="200"/>
      <c r="C276" s="200"/>
      <c r="D276" s="201"/>
      <c r="E276" s="113"/>
      <c r="F276" s="113"/>
      <c r="G276" s="113"/>
      <c r="H276" s="113"/>
      <c r="I276" s="203"/>
      <c r="J276" s="204"/>
      <c r="K276" s="201"/>
      <c r="L276" s="201"/>
    </row>
    <row r="277" spans="1:12" x14ac:dyDescent="0.2">
      <c r="A277" s="113"/>
      <c r="B277" s="200"/>
      <c r="C277" s="200"/>
      <c r="D277" s="201"/>
      <c r="E277" s="113"/>
      <c r="F277" s="113"/>
      <c r="G277" s="113"/>
      <c r="H277" s="113"/>
      <c r="I277" s="203"/>
      <c r="J277" s="204"/>
      <c r="K277" s="201"/>
      <c r="L277" s="201"/>
    </row>
    <row r="278" spans="1:12" x14ac:dyDescent="0.2">
      <c r="A278" s="113"/>
      <c r="B278" s="200"/>
      <c r="C278" s="200"/>
      <c r="D278" s="201"/>
      <c r="E278" s="113"/>
      <c r="F278" s="113"/>
      <c r="G278" s="113"/>
      <c r="H278" s="113"/>
      <c r="I278" s="203"/>
      <c r="J278" s="204"/>
      <c r="K278" s="201"/>
      <c r="L278" s="201"/>
    </row>
    <row r="279" spans="1:12" x14ac:dyDescent="0.2">
      <c r="A279" s="113"/>
      <c r="B279" s="200"/>
      <c r="C279" s="200"/>
      <c r="D279" s="201"/>
      <c r="E279" s="113"/>
      <c r="F279" s="113"/>
      <c r="G279" s="113"/>
      <c r="H279" s="113"/>
      <c r="I279" s="203"/>
      <c r="J279" s="204"/>
      <c r="K279" s="201"/>
      <c r="L279" s="201"/>
    </row>
    <row r="280" spans="1:12" x14ac:dyDescent="0.2">
      <c r="A280" s="113"/>
      <c r="B280" s="200"/>
      <c r="C280" s="200"/>
      <c r="D280" s="201"/>
      <c r="E280" s="113"/>
      <c r="F280" s="113"/>
      <c r="G280" s="113"/>
      <c r="H280" s="113"/>
      <c r="I280" s="203"/>
      <c r="J280" s="204"/>
      <c r="K280" s="201"/>
      <c r="L280" s="201"/>
    </row>
    <row r="281" spans="1:12" x14ac:dyDescent="0.2">
      <c r="A281" s="113"/>
      <c r="B281" s="200"/>
      <c r="C281" s="200"/>
      <c r="D281" s="201"/>
      <c r="E281" s="113"/>
      <c r="F281" s="113"/>
      <c r="G281" s="113"/>
      <c r="H281" s="113"/>
      <c r="I281" s="203"/>
      <c r="J281" s="204"/>
      <c r="K281" s="201"/>
      <c r="L281" s="201"/>
    </row>
    <row r="282" spans="1:12" x14ac:dyDescent="0.2">
      <c r="A282" s="113"/>
      <c r="B282" s="200"/>
      <c r="C282" s="200"/>
      <c r="D282" s="201"/>
      <c r="E282" s="113"/>
      <c r="F282" s="113"/>
      <c r="G282" s="113"/>
      <c r="H282" s="113"/>
      <c r="I282" s="203"/>
      <c r="J282" s="204"/>
      <c r="K282" s="201"/>
      <c r="L282" s="201"/>
    </row>
    <row r="283" spans="1:12" x14ac:dyDescent="0.2">
      <c r="A283" s="113"/>
      <c r="B283" s="200"/>
      <c r="C283" s="200"/>
      <c r="D283" s="201"/>
      <c r="E283" s="113"/>
      <c r="F283" s="113"/>
      <c r="G283" s="113"/>
      <c r="H283" s="113"/>
      <c r="I283" s="203"/>
      <c r="J283" s="204"/>
      <c r="K283" s="201"/>
      <c r="L283" s="201"/>
    </row>
    <row r="284" spans="1:12" x14ac:dyDescent="0.2">
      <c r="A284" s="113"/>
      <c r="B284" s="200"/>
      <c r="C284" s="200"/>
      <c r="D284" s="201"/>
      <c r="E284" s="113"/>
      <c r="F284" s="113"/>
      <c r="G284" s="113"/>
      <c r="H284" s="113"/>
      <c r="I284" s="203"/>
      <c r="J284" s="204"/>
      <c r="K284" s="201"/>
      <c r="L284" s="201"/>
    </row>
    <row r="285" spans="1:12" x14ac:dyDescent="0.2">
      <c r="A285" s="113"/>
      <c r="B285" s="200"/>
      <c r="C285" s="200"/>
      <c r="D285" s="201"/>
      <c r="E285" s="113"/>
      <c r="F285" s="113"/>
      <c r="G285" s="113"/>
      <c r="H285" s="113"/>
      <c r="I285" s="203"/>
      <c r="J285" s="204"/>
      <c r="K285" s="201"/>
      <c r="L285" s="201"/>
    </row>
    <row r="286" spans="1:12" x14ac:dyDescent="0.2">
      <c r="A286" s="113"/>
      <c r="B286" s="200"/>
      <c r="C286" s="200"/>
      <c r="D286" s="201"/>
      <c r="E286" s="113"/>
      <c r="F286" s="113"/>
      <c r="G286" s="113"/>
      <c r="H286" s="113"/>
      <c r="I286" s="203"/>
      <c r="J286" s="204"/>
      <c r="K286" s="201"/>
      <c r="L286" s="201"/>
    </row>
    <row r="287" spans="1:12" x14ac:dyDescent="0.2">
      <c r="A287" s="113"/>
      <c r="B287" s="200"/>
      <c r="C287" s="200"/>
      <c r="D287" s="201"/>
      <c r="E287" s="113"/>
      <c r="F287" s="113"/>
      <c r="G287" s="113"/>
      <c r="H287" s="113"/>
      <c r="I287" s="203"/>
      <c r="J287" s="204"/>
      <c r="K287" s="201"/>
      <c r="L287" s="201"/>
    </row>
    <row r="288" spans="1:12" x14ac:dyDescent="0.2">
      <c r="A288" s="113"/>
      <c r="B288" s="200"/>
      <c r="C288" s="200"/>
      <c r="D288" s="201"/>
      <c r="E288" s="113"/>
      <c r="F288" s="113"/>
      <c r="G288" s="113"/>
      <c r="H288" s="113"/>
      <c r="I288" s="203"/>
      <c r="J288" s="204"/>
      <c r="K288" s="201"/>
      <c r="L288" s="201"/>
    </row>
    <row r="289" spans="1:12" x14ac:dyDescent="0.2">
      <c r="A289" s="113"/>
      <c r="B289" s="200"/>
      <c r="C289" s="200"/>
      <c r="D289" s="201"/>
      <c r="E289" s="113"/>
      <c r="F289" s="113"/>
      <c r="G289" s="113"/>
      <c r="H289" s="113"/>
      <c r="I289" s="203"/>
      <c r="J289" s="204"/>
      <c r="K289" s="201"/>
      <c r="L289" s="201"/>
    </row>
    <row r="290" spans="1:12" x14ac:dyDescent="0.2">
      <c r="A290" s="113"/>
      <c r="B290" s="200"/>
      <c r="C290" s="200"/>
      <c r="D290" s="201"/>
      <c r="E290" s="113"/>
      <c r="F290" s="113"/>
      <c r="G290" s="113"/>
      <c r="H290" s="113"/>
      <c r="I290" s="203"/>
      <c r="J290" s="204"/>
      <c r="K290" s="201"/>
      <c r="L290" s="201"/>
    </row>
    <row r="291" spans="1:12" x14ac:dyDescent="0.2">
      <c r="A291" s="113"/>
      <c r="B291" s="200"/>
      <c r="C291" s="200"/>
      <c r="D291" s="201"/>
      <c r="E291" s="113"/>
      <c r="F291" s="113"/>
      <c r="G291" s="113"/>
      <c r="H291" s="113"/>
      <c r="I291" s="203"/>
      <c r="J291" s="204"/>
      <c r="K291" s="201"/>
      <c r="L291" s="201"/>
    </row>
    <row r="292" spans="1:12" x14ac:dyDescent="0.2">
      <c r="A292" s="113"/>
      <c r="B292" s="200"/>
      <c r="C292" s="200"/>
      <c r="D292" s="201"/>
      <c r="E292" s="113"/>
      <c r="F292" s="113"/>
      <c r="G292" s="113"/>
      <c r="H292" s="113"/>
      <c r="I292" s="203"/>
      <c r="J292" s="204"/>
      <c r="K292" s="201"/>
      <c r="L292" s="201"/>
    </row>
    <row r="293" spans="1:12" x14ac:dyDescent="0.2">
      <c r="A293" s="113"/>
      <c r="B293" s="200"/>
      <c r="C293" s="200"/>
      <c r="D293" s="201"/>
      <c r="E293" s="113"/>
      <c r="F293" s="113"/>
      <c r="G293" s="113"/>
      <c r="H293" s="113"/>
      <c r="I293" s="203"/>
      <c r="J293" s="204"/>
      <c r="K293" s="201"/>
      <c r="L293" s="201"/>
    </row>
    <row r="294" spans="1:12" x14ac:dyDescent="0.2">
      <c r="A294" s="113"/>
      <c r="B294" s="200"/>
      <c r="C294" s="200"/>
      <c r="D294" s="201"/>
      <c r="E294" s="113"/>
      <c r="F294" s="113"/>
      <c r="G294" s="113"/>
      <c r="H294" s="113"/>
      <c r="I294" s="203"/>
      <c r="J294" s="204"/>
      <c r="K294" s="201"/>
      <c r="L294" s="201"/>
    </row>
    <row r="295" spans="1:12" x14ac:dyDescent="0.2">
      <c r="A295" s="113"/>
      <c r="B295" s="200"/>
      <c r="C295" s="200"/>
      <c r="D295" s="201"/>
      <c r="E295" s="113"/>
      <c r="F295" s="113"/>
      <c r="G295" s="113"/>
      <c r="H295" s="113"/>
      <c r="I295" s="203"/>
      <c r="J295" s="204"/>
      <c r="K295" s="201"/>
      <c r="L295" s="201"/>
    </row>
    <row r="296" spans="1:12" x14ac:dyDescent="0.2">
      <c r="A296" s="113"/>
      <c r="B296" s="200"/>
      <c r="C296" s="200"/>
      <c r="D296" s="201"/>
      <c r="E296" s="113"/>
      <c r="F296" s="113"/>
      <c r="G296" s="113"/>
      <c r="H296" s="113"/>
      <c r="I296" s="203"/>
      <c r="J296" s="204"/>
      <c r="K296" s="201"/>
      <c r="L296" s="201"/>
    </row>
    <row r="297" spans="1:12" x14ac:dyDescent="0.2">
      <c r="A297" s="113"/>
      <c r="B297" s="200"/>
      <c r="C297" s="200"/>
      <c r="D297" s="201"/>
      <c r="E297" s="113"/>
      <c r="F297" s="113"/>
      <c r="G297" s="113"/>
      <c r="H297" s="113"/>
      <c r="I297" s="203"/>
      <c r="J297" s="204"/>
      <c r="K297" s="201"/>
      <c r="L297" s="201"/>
    </row>
    <row r="298" spans="1:12" x14ac:dyDescent="0.2">
      <c r="A298" s="113"/>
      <c r="B298" s="200"/>
      <c r="C298" s="200"/>
      <c r="D298" s="201"/>
      <c r="E298" s="113"/>
      <c r="F298" s="113"/>
      <c r="G298" s="113"/>
      <c r="H298" s="113"/>
      <c r="I298" s="203"/>
      <c r="J298" s="204"/>
      <c r="K298" s="201"/>
      <c r="L298" s="201"/>
    </row>
    <row r="299" spans="1:12" x14ac:dyDescent="0.2">
      <c r="A299" s="113"/>
      <c r="B299" s="200"/>
      <c r="C299" s="200"/>
      <c r="D299" s="201"/>
      <c r="E299" s="113"/>
      <c r="F299" s="113"/>
      <c r="G299" s="113"/>
      <c r="H299" s="113"/>
      <c r="I299" s="203"/>
      <c r="J299" s="204"/>
      <c r="K299" s="201"/>
      <c r="L299" s="201"/>
    </row>
    <row r="300" spans="1:12" x14ac:dyDescent="0.2">
      <c r="A300" s="113"/>
      <c r="B300" s="200"/>
      <c r="C300" s="200"/>
      <c r="D300" s="201"/>
      <c r="E300" s="113"/>
      <c r="F300" s="113"/>
      <c r="G300" s="113"/>
      <c r="H300" s="113"/>
      <c r="I300" s="203"/>
      <c r="J300" s="204"/>
      <c r="K300" s="201"/>
      <c r="L300" s="201"/>
    </row>
    <row r="301" spans="1:12" x14ac:dyDescent="0.2">
      <c r="A301" s="113"/>
      <c r="B301" s="200"/>
      <c r="C301" s="200"/>
      <c r="D301" s="201"/>
      <c r="E301" s="113"/>
      <c r="F301" s="113"/>
      <c r="G301" s="113"/>
      <c r="H301" s="113"/>
      <c r="I301" s="203"/>
      <c r="J301" s="204"/>
      <c r="K301" s="201"/>
      <c r="L301" s="201"/>
    </row>
    <row r="302" spans="1:12" x14ac:dyDescent="0.2">
      <c r="A302" s="113"/>
      <c r="B302" s="200"/>
      <c r="C302" s="200"/>
      <c r="D302" s="201"/>
      <c r="E302" s="113"/>
      <c r="F302" s="113"/>
      <c r="G302" s="113"/>
      <c r="H302" s="113"/>
      <c r="I302" s="203"/>
      <c r="J302" s="204"/>
      <c r="K302" s="201"/>
      <c r="L302" s="201"/>
    </row>
    <row r="303" spans="1:12" x14ac:dyDescent="0.2">
      <c r="A303" s="113"/>
      <c r="B303" s="200"/>
      <c r="C303" s="200"/>
      <c r="D303" s="201"/>
      <c r="E303" s="113"/>
      <c r="F303" s="113"/>
      <c r="G303" s="113"/>
      <c r="H303" s="113"/>
      <c r="I303" s="203"/>
      <c r="J303" s="204"/>
      <c r="K303" s="201"/>
      <c r="L303" s="201"/>
    </row>
    <row r="304" spans="1:12" x14ac:dyDescent="0.2">
      <c r="A304" s="113"/>
      <c r="B304" s="200"/>
      <c r="C304" s="200"/>
      <c r="D304" s="201"/>
      <c r="E304" s="113"/>
      <c r="F304" s="113"/>
      <c r="G304" s="113"/>
      <c r="H304" s="113"/>
      <c r="I304" s="203"/>
      <c r="J304" s="204"/>
      <c r="K304" s="201"/>
      <c r="L304" s="201"/>
    </row>
    <row r="305" spans="1:12" x14ac:dyDescent="0.2">
      <c r="A305" s="113"/>
      <c r="B305" s="200"/>
      <c r="C305" s="200"/>
      <c r="D305" s="201"/>
      <c r="E305" s="113"/>
      <c r="F305" s="113"/>
      <c r="G305" s="113"/>
      <c r="H305" s="113"/>
      <c r="I305" s="203"/>
      <c r="J305" s="204"/>
      <c r="K305" s="201"/>
      <c r="L305" s="201"/>
    </row>
    <row r="306" spans="1:12" x14ac:dyDescent="0.2">
      <c r="A306" s="113"/>
      <c r="B306" s="200"/>
      <c r="C306" s="200"/>
      <c r="D306" s="201"/>
      <c r="E306" s="113"/>
      <c r="F306" s="113"/>
      <c r="G306" s="113"/>
      <c r="H306" s="113"/>
      <c r="I306" s="203"/>
      <c r="J306" s="204"/>
      <c r="K306" s="201"/>
      <c r="L306" s="201"/>
    </row>
    <row r="307" spans="1:12" x14ac:dyDescent="0.2">
      <c r="A307" s="113"/>
      <c r="B307" s="200"/>
      <c r="C307" s="200"/>
      <c r="D307" s="201"/>
      <c r="E307" s="113"/>
      <c r="F307" s="113"/>
      <c r="G307" s="113"/>
      <c r="H307" s="113"/>
      <c r="I307" s="203"/>
      <c r="J307" s="204"/>
      <c r="K307" s="201"/>
      <c r="L307" s="201"/>
    </row>
    <row r="308" spans="1:12" x14ac:dyDescent="0.2">
      <c r="A308" s="113"/>
      <c r="B308" s="200"/>
      <c r="C308" s="200"/>
      <c r="D308" s="201"/>
      <c r="E308" s="113"/>
      <c r="F308" s="113"/>
      <c r="G308" s="113"/>
      <c r="H308" s="113"/>
      <c r="I308" s="203"/>
      <c r="J308" s="204"/>
      <c r="K308" s="201"/>
      <c r="L308" s="201"/>
    </row>
    <row r="309" spans="1:12" x14ac:dyDescent="0.2">
      <c r="A309" s="113"/>
      <c r="B309" s="200"/>
      <c r="C309" s="200"/>
      <c r="D309" s="201"/>
      <c r="E309" s="113"/>
      <c r="F309" s="113"/>
      <c r="G309" s="113"/>
      <c r="H309" s="113"/>
      <c r="I309" s="203"/>
      <c r="J309" s="204"/>
      <c r="K309" s="201"/>
      <c r="L309" s="201"/>
    </row>
    <row r="310" spans="1:12" x14ac:dyDescent="0.2">
      <c r="A310" s="113"/>
      <c r="B310" s="200"/>
      <c r="C310" s="200"/>
      <c r="D310" s="201"/>
      <c r="E310" s="113"/>
      <c r="F310" s="113"/>
      <c r="G310" s="113"/>
      <c r="H310" s="113"/>
      <c r="I310" s="203"/>
      <c r="J310" s="204"/>
      <c r="K310" s="201"/>
      <c r="L310" s="201"/>
    </row>
    <row r="311" spans="1:12" x14ac:dyDescent="0.2">
      <c r="A311" s="113"/>
      <c r="B311" s="200"/>
      <c r="C311" s="200"/>
      <c r="D311" s="201"/>
      <c r="E311" s="113"/>
      <c r="F311" s="113"/>
      <c r="G311" s="113"/>
      <c r="H311" s="113"/>
      <c r="I311" s="203"/>
      <c r="J311" s="204"/>
      <c r="K311" s="201"/>
      <c r="L311" s="201"/>
    </row>
    <row r="312" spans="1:12" x14ac:dyDescent="0.2">
      <c r="A312" s="113"/>
      <c r="B312" s="200"/>
      <c r="C312" s="200"/>
      <c r="D312" s="201"/>
      <c r="E312" s="113"/>
      <c r="F312" s="113"/>
      <c r="G312" s="113"/>
      <c r="H312" s="113"/>
      <c r="I312" s="203"/>
      <c r="J312" s="204"/>
      <c r="K312" s="201"/>
      <c r="L312" s="201"/>
    </row>
    <row r="313" spans="1:12" x14ac:dyDescent="0.2">
      <c r="A313" s="113"/>
      <c r="B313" s="200"/>
      <c r="C313" s="200"/>
      <c r="D313" s="201"/>
      <c r="E313" s="113"/>
      <c r="F313" s="113"/>
      <c r="G313" s="113"/>
      <c r="H313" s="113"/>
      <c r="I313" s="203"/>
      <c r="J313" s="204"/>
      <c r="K313" s="201"/>
      <c r="L313" s="201"/>
    </row>
    <row r="314" spans="1:12" x14ac:dyDescent="0.2">
      <c r="A314" s="113"/>
      <c r="B314" s="200"/>
      <c r="C314" s="200"/>
      <c r="D314" s="201"/>
      <c r="E314" s="113"/>
      <c r="F314" s="113"/>
      <c r="G314" s="113"/>
      <c r="H314" s="113"/>
      <c r="I314" s="203"/>
      <c r="J314" s="204"/>
      <c r="K314" s="201"/>
      <c r="L314" s="201"/>
    </row>
    <row r="315" spans="1:12" x14ac:dyDescent="0.2">
      <c r="A315" s="113"/>
      <c r="B315" s="200"/>
      <c r="C315" s="200"/>
      <c r="D315" s="201"/>
      <c r="E315" s="113"/>
      <c r="F315" s="113"/>
      <c r="G315" s="113"/>
      <c r="H315" s="113"/>
      <c r="I315" s="203"/>
      <c r="J315" s="204"/>
      <c r="K315" s="201"/>
      <c r="L315" s="201"/>
    </row>
    <row r="316" spans="1:12" x14ac:dyDescent="0.2">
      <c r="A316" s="113"/>
      <c r="B316" s="200"/>
      <c r="C316" s="200"/>
      <c r="D316" s="201"/>
      <c r="E316" s="113"/>
      <c r="F316" s="113"/>
      <c r="G316" s="113"/>
      <c r="H316" s="113"/>
      <c r="I316" s="203"/>
      <c r="J316" s="204"/>
      <c r="K316" s="201"/>
      <c r="L316" s="201"/>
    </row>
    <row r="317" spans="1:12" x14ac:dyDescent="0.2">
      <c r="A317" s="113"/>
      <c r="B317" s="200"/>
      <c r="C317" s="200"/>
      <c r="D317" s="201"/>
      <c r="E317" s="113"/>
      <c r="F317" s="113"/>
      <c r="G317" s="113"/>
      <c r="H317" s="113"/>
      <c r="I317" s="203"/>
      <c r="J317" s="204"/>
      <c r="K317" s="201"/>
      <c r="L317" s="201"/>
    </row>
    <row r="318" spans="1:12" x14ac:dyDescent="0.2">
      <c r="A318" s="113"/>
      <c r="B318" s="200"/>
      <c r="C318" s="200"/>
      <c r="D318" s="201"/>
      <c r="E318" s="113"/>
      <c r="F318" s="113"/>
      <c r="G318" s="113"/>
      <c r="H318" s="113"/>
      <c r="I318" s="203"/>
      <c r="J318" s="204"/>
      <c r="K318" s="201"/>
      <c r="L318" s="201"/>
    </row>
    <row r="319" spans="1:12" x14ac:dyDescent="0.2">
      <c r="A319" s="113"/>
      <c r="B319" s="200"/>
      <c r="C319" s="200"/>
      <c r="D319" s="201"/>
      <c r="E319" s="113"/>
      <c r="F319" s="113"/>
      <c r="G319" s="113"/>
      <c r="H319" s="113"/>
      <c r="I319" s="203"/>
      <c r="J319" s="204"/>
      <c r="K319" s="201"/>
      <c r="L319" s="201"/>
    </row>
    <row r="320" spans="1:12" x14ac:dyDescent="0.2">
      <c r="A320" s="113"/>
      <c r="B320" s="200"/>
      <c r="C320" s="200"/>
      <c r="D320" s="201"/>
      <c r="E320" s="113"/>
      <c r="F320" s="113"/>
      <c r="G320" s="113"/>
      <c r="H320" s="113"/>
      <c r="I320" s="203"/>
      <c r="J320" s="204"/>
      <c r="K320" s="201"/>
      <c r="L320" s="201"/>
    </row>
    <row r="321" spans="1:12" x14ac:dyDescent="0.2">
      <c r="A321" s="113"/>
      <c r="B321" s="200"/>
      <c r="C321" s="200"/>
      <c r="D321" s="201"/>
      <c r="E321" s="113"/>
      <c r="F321" s="113"/>
      <c r="G321" s="113"/>
      <c r="H321" s="113"/>
      <c r="I321" s="203"/>
      <c r="J321" s="204"/>
      <c r="K321" s="201"/>
      <c r="L321" s="201"/>
    </row>
    <row r="322" spans="1:12" x14ac:dyDescent="0.2">
      <c r="A322" s="113"/>
      <c r="B322" s="200"/>
      <c r="C322" s="200"/>
      <c r="D322" s="201"/>
      <c r="E322" s="113"/>
      <c r="F322" s="113"/>
      <c r="G322" s="113"/>
      <c r="H322" s="113"/>
      <c r="I322" s="203"/>
      <c r="J322" s="204"/>
      <c r="K322" s="201"/>
      <c r="L322" s="201"/>
    </row>
    <row r="323" spans="1:12" x14ac:dyDescent="0.2">
      <c r="A323" s="113"/>
      <c r="B323" s="200"/>
      <c r="C323" s="200"/>
      <c r="D323" s="201"/>
      <c r="E323" s="113"/>
      <c r="F323" s="113"/>
      <c r="G323" s="113"/>
      <c r="H323" s="113"/>
      <c r="I323" s="203"/>
      <c r="J323" s="204"/>
      <c r="K323" s="201"/>
      <c r="L323" s="201"/>
    </row>
    <row r="324" spans="1:12" x14ac:dyDescent="0.2">
      <c r="A324" s="113"/>
      <c r="B324" s="200"/>
      <c r="C324" s="200"/>
      <c r="D324" s="201"/>
      <c r="E324" s="113"/>
      <c r="F324" s="113"/>
      <c r="G324" s="113"/>
      <c r="H324" s="113"/>
      <c r="I324" s="203"/>
      <c r="J324" s="204"/>
      <c r="K324" s="201"/>
      <c r="L324" s="201"/>
    </row>
    <row r="325" spans="1:12" x14ac:dyDescent="0.2">
      <c r="A325" s="113"/>
      <c r="B325" s="200"/>
      <c r="C325" s="200"/>
      <c r="D325" s="201"/>
      <c r="E325" s="113"/>
      <c r="F325" s="113"/>
      <c r="G325" s="113"/>
      <c r="H325" s="113"/>
      <c r="I325" s="203"/>
      <c r="J325" s="204"/>
      <c r="K325" s="201"/>
      <c r="L325" s="201"/>
    </row>
    <row r="326" spans="1:12" x14ac:dyDescent="0.2">
      <c r="A326" s="113"/>
      <c r="B326" s="200"/>
      <c r="C326" s="200"/>
      <c r="D326" s="201"/>
      <c r="E326" s="113"/>
      <c r="F326" s="113"/>
      <c r="G326" s="113"/>
      <c r="H326" s="113"/>
      <c r="I326" s="203"/>
      <c r="J326" s="204"/>
      <c r="K326" s="201"/>
      <c r="L326" s="201"/>
    </row>
    <row r="327" spans="1:12" x14ac:dyDescent="0.2">
      <c r="A327" s="113"/>
      <c r="B327" s="200"/>
      <c r="C327" s="200"/>
      <c r="D327" s="201"/>
      <c r="E327" s="113"/>
      <c r="F327" s="113"/>
      <c r="G327" s="113"/>
      <c r="H327" s="113"/>
      <c r="I327" s="203"/>
      <c r="J327" s="204"/>
      <c r="K327" s="201"/>
      <c r="L327" s="201"/>
    </row>
    <row r="328" spans="1:12" x14ac:dyDescent="0.2">
      <c r="A328" s="113"/>
      <c r="B328" s="200"/>
      <c r="C328" s="200"/>
      <c r="D328" s="201"/>
      <c r="E328" s="113"/>
      <c r="F328" s="113"/>
      <c r="G328" s="113"/>
      <c r="H328" s="113"/>
      <c r="I328" s="203"/>
      <c r="J328" s="204"/>
      <c r="K328" s="201"/>
      <c r="L328" s="201"/>
    </row>
    <row r="329" spans="1:12" x14ac:dyDescent="0.2">
      <c r="A329" s="113"/>
      <c r="B329" s="200"/>
      <c r="C329" s="200"/>
      <c r="D329" s="201"/>
      <c r="E329" s="113"/>
      <c r="F329" s="113"/>
      <c r="G329" s="113"/>
      <c r="H329" s="113"/>
      <c r="I329" s="203"/>
      <c r="J329" s="204"/>
      <c r="K329" s="201"/>
      <c r="L329" s="201"/>
    </row>
    <row r="330" spans="1:12" x14ac:dyDescent="0.2">
      <c r="A330" s="113"/>
      <c r="B330" s="200"/>
      <c r="C330" s="200"/>
      <c r="D330" s="201"/>
      <c r="E330" s="113"/>
      <c r="F330" s="113"/>
      <c r="G330" s="113"/>
      <c r="H330" s="113"/>
      <c r="I330" s="203"/>
      <c r="J330" s="204"/>
      <c r="K330" s="201"/>
      <c r="L330" s="201"/>
    </row>
    <row r="331" spans="1:12" x14ac:dyDescent="0.2">
      <c r="A331" s="113"/>
      <c r="B331" s="200"/>
      <c r="C331" s="200"/>
      <c r="D331" s="201"/>
      <c r="E331" s="113"/>
      <c r="F331" s="113"/>
      <c r="G331" s="113"/>
      <c r="H331" s="113"/>
      <c r="I331" s="203"/>
      <c r="J331" s="204"/>
      <c r="K331" s="201"/>
      <c r="L331" s="201"/>
    </row>
    <row r="332" spans="1:12" x14ac:dyDescent="0.2">
      <c r="A332" s="113"/>
      <c r="B332" s="200"/>
      <c r="C332" s="200"/>
      <c r="D332" s="201"/>
      <c r="E332" s="113"/>
      <c r="F332" s="113"/>
      <c r="G332" s="113"/>
      <c r="H332" s="113"/>
      <c r="I332" s="203"/>
      <c r="J332" s="204"/>
      <c r="K332" s="201"/>
      <c r="L332" s="201"/>
    </row>
    <row r="333" spans="1:12" x14ac:dyDescent="0.2">
      <c r="A333" s="113"/>
      <c r="B333" s="200"/>
      <c r="C333" s="200"/>
      <c r="D333" s="201"/>
      <c r="E333" s="113"/>
      <c r="F333" s="113"/>
      <c r="G333" s="113"/>
      <c r="H333" s="113"/>
      <c r="I333" s="203"/>
      <c r="J333" s="204"/>
      <c r="K333" s="201"/>
      <c r="L333" s="201"/>
    </row>
    <row r="334" spans="1:12" x14ac:dyDescent="0.2">
      <c r="A334" s="113"/>
      <c r="B334" s="200"/>
      <c r="C334" s="200"/>
      <c r="D334" s="201"/>
      <c r="E334" s="113"/>
      <c r="F334" s="113"/>
      <c r="G334" s="113"/>
      <c r="H334" s="113"/>
      <c r="I334" s="203"/>
      <c r="J334" s="204"/>
      <c r="K334" s="201"/>
      <c r="L334" s="201"/>
    </row>
    <row r="335" spans="1:12" x14ac:dyDescent="0.2">
      <c r="A335" s="113"/>
      <c r="B335" s="200"/>
      <c r="C335" s="200"/>
      <c r="D335" s="201"/>
      <c r="E335" s="113"/>
      <c r="F335" s="113"/>
      <c r="G335" s="113"/>
      <c r="H335" s="113"/>
      <c r="I335" s="203"/>
      <c r="J335" s="204"/>
      <c r="K335" s="201"/>
      <c r="L335" s="201"/>
    </row>
    <row r="336" spans="1:12" x14ac:dyDescent="0.2">
      <c r="A336" s="113"/>
      <c r="B336" s="200"/>
      <c r="C336" s="200"/>
      <c r="D336" s="201"/>
      <c r="E336" s="113"/>
      <c r="F336" s="113"/>
      <c r="G336" s="113"/>
      <c r="H336" s="113"/>
      <c r="I336" s="203"/>
      <c r="J336" s="204"/>
      <c r="K336" s="201"/>
      <c r="L336" s="201"/>
    </row>
    <row r="337" spans="1:12" x14ac:dyDescent="0.2">
      <c r="A337" s="113"/>
      <c r="B337" s="200"/>
      <c r="C337" s="200"/>
      <c r="D337" s="201"/>
      <c r="E337" s="113"/>
      <c r="F337" s="113"/>
      <c r="G337" s="113"/>
      <c r="H337" s="113"/>
      <c r="I337" s="203"/>
      <c r="J337" s="204"/>
      <c r="K337" s="201"/>
      <c r="L337" s="201"/>
    </row>
    <row r="338" spans="1:12" x14ac:dyDescent="0.2">
      <c r="A338" s="113"/>
      <c r="B338" s="200"/>
      <c r="C338" s="200"/>
      <c r="D338" s="201"/>
      <c r="E338" s="113"/>
      <c r="F338" s="113"/>
      <c r="G338" s="113"/>
      <c r="H338" s="113"/>
      <c r="I338" s="203"/>
      <c r="J338" s="204"/>
      <c r="K338" s="201"/>
      <c r="L338" s="201"/>
    </row>
    <row r="339" spans="1:12" x14ac:dyDescent="0.2">
      <c r="A339" s="113"/>
      <c r="B339" s="200"/>
      <c r="C339" s="200"/>
      <c r="D339" s="201"/>
      <c r="E339" s="113"/>
      <c r="F339" s="113"/>
      <c r="G339" s="113"/>
      <c r="H339" s="113"/>
      <c r="I339" s="203"/>
      <c r="J339" s="204"/>
      <c r="K339" s="201"/>
      <c r="L339" s="201"/>
    </row>
    <row r="340" spans="1:12" x14ac:dyDescent="0.2">
      <c r="A340" s="113"/>
      <c r="B340" s="200"/>
      <c r="C340" s="200"/>
      <c r="D340" s="201"/>
      <c r="E340" s="113"/>
      <c r="F340" s="113"/>
      <c r="G340" s="113"/>
      <c r="H340" s="113"/>
      <c r="I340" s="203"/>
      <c r="J340" s="204"/>
      <c r="K340" s="201"/>
      <c r="L340" s="201"/>
    </row>
    <row r="341" spans="1:12" x14ac:dyDescent="0.2">
      <c r="A341" s="113"/>
      <c r="B341" s="200"/>
      <c r="C341" s="200"/>
      <c r="D341" s="201"/>
      <c r="E341" s="113"/>
      <c r="F341" s="113"/>
      <c r="G341" s="113"/>
      <c r="H341" s="113"/>
      <c r="I341" s="203"/>
      <c r="J341" s="204"/>
      <c r="K341" s="201"/>
      <c r="L341" s="201"/>
    </row>
    <row r="342" spans="1:12" x14ac:dyDescent="0.2">
      <c r="A342" s="113"/>
      <c r="B342" s="200"/>
      <c r="C342" s="200"/>
      <c r="D342" s="201"/>
      <c r="E342" s="113"/>
      <c r="F342" s="113"/>
      <c r="G342" s="113"/>
      <c r="H342" s="113"/>
      <c r="I342" s="203"/>
      <c r="J342" s="204"/>
      <c r="K342" s="201"/>
      <c r="L342" s="201"/>
    </row>
    <row r="343" spans="1:12" x14ac:dyDescent="0.2">
      <c r="A343" s="113"/>
      <c r="B343" s="200"/>
      <c r="C343" s="200"/>
      <c r="D343" s="201"/>
      <c r="E343" s="113"/>
      <c r="F343" s="113"/>
      <c r="G343" s="113"/>
      <c r="H343" s="113"/>
      <c r="I343" s="203"/>
      <c r="J343" s="204"/>
      <c r="K343" s="201"/>
      <c r="L343" s="201"/>
    </row>
    <row r="344" spans="1:12" x14ac:dyDescent="0.2">
      <c r="A344" s="113"/>
      <c r="B344" s="200"/>
      <c r="C344" s="200"/>
      <c r="D344" s="201"/>
      <c r="E344" s="113"/>
      <c r="F344" s="113"/>
      <c r="G344" s="113"/>
      <c r="H344" s="113"/>
      <c r="I344" s="203"/>
      <c r="J344" s="204"/>
      <c r="K344" s="201"/>
      <c r="L344" s="201"/>
    </row>
    <row r="345" spans="1:12" x14ac:dyDescent="0.2">
      <c r="A345" s="113"/>
      <c r="B345" s="200"/>
      <c r="C345" s="200"/>
      <c r="D345" s="201"/>
      <c r="E345" s="113"/>
      <c r="F345" s="113"/>
      <c r="G345" s="113"/>
      <c r="H345" s="113"/>
      <c r="I345" s="203"/>
      <c r="J345" s="204"/>
      <c r="K345" s="201"/>
      <c r="L345" s="201"/>
    </row>
    <row r="346" spans="1:12" x14ac:dyDescent="0.2">
      <c r="A346" s="113"/>
      <c r="B346" s="200"/>
      <c r="C346" s="200"/>
      <c r="D346" s="201"/>
      <c r="E346" s="113"/>
      <c r="F346" s="113"/>
      <c r="G346" s="113"/>
      <c r="H346" s="113"/>
      <c r="I346" s="203"/>
      <c r="J346" s="204"/>
      <c r="K346" s="201"/>
      <c r="L346" s="201"/>
    </row>
    <row r="347" spans="1:12" x14ac:dyDescent="0.2">
      <c r="A347" s="113"/>
      <c r="B347" s="200"/>
      <c r="C347" s="200"/>
      <c r="D347" s="201"/>
      <c r="E347" s="113"/>
      <c r="F347" s="113"/>
      <c r="G347" s="113"/>
      <c r="H347" s="113"/>
      <c r="I347" s="203"/>
      <c r="J347" s="204"/>
      <c r="K347" s="201"/>
      <c r="L347" s="201"/>
    </row>
    <row r="348" spans="1:12" x14ac:dyDescent="0.2">
      <c r="A348" s="113"/>
      <c r="B348" s="200"/>
      <c r="C348" s="200"/>
      <c r="D348" s="201"/>
      <c r="E348" s="113"/>
      <c r="F348" s="113"/>
      <c r="G348" s="113"/>
      <c r="H348" s="113"/>
      <c r="I348" s="203"/>
      <c r="J348" s="204"/>
      <c r="K348" s="201"/>
      <c r="L348" s="201"/>
    </row>
    <row r="349" spans="1:12" x14ac:dyDescent="0.2">
      <c r="A349" s="113"/>
      <c r="B349" s="200"/>
      <c r="C349" s="200"/>
      <c r="D349" s="201"/>
      <c r="E349" s="113"/>
      <c r="F349" s="113"/>
      <c r="G349" s="113"/>
      <c r="H349" s="113"/>
      <c r="I349" s="203"/>
      <c r="J349" s="204"/>
      <c r="K349" s="201"/>
      <c r="L349" s="201"/>
    </row>
    <row r="350" spans="1:12" x14ac:dyDescent="0.2">
      <c r="A350" s="113"/>
      <c r="B350" s="200"/>
      <c r="C350" s="200"/>
      <c r="D350" s="201"/>
      <c r="E350" s="113"/>
      <c r="F350" s="113"/>
      <c r="G350" s="113"/>
      <c r="H350" s="113"/>
      <c r="I350" s="203"/>
      <c r="J350" s="204"/>
      <c r="K350" s="201"/>
      <c r="L350" s="201"/>
    </row>
    <row r="351" spans="1:12" x14ac:dyDescent="0.2">
      <c r="A351" s="113"/>
      <c r="B351" s="200"/>
      <c r="C351" s="200"/>
      <c r="D351" s="201"/>
      <c r="E351" s="113"/>
      <c r="F351" s="113"/>
      <c r="G351" s="113"/>
      <c r="H351" s="113"/>
      <c r="I351" s="203"/>
      <c r="J351" s="204"/>
      <c r="K351" s="201"/>
      <c r="L351" s="201"/>
    </row>
    <row r="352" spans="1:12" x14ac:dyDescent="0.2">
      <c r="A352" s="113"/>
      <c r="B352" s="200"/>
      <c r="C352" s="200"/>
      <c r="D352" s="201"/>
      <c r="E352" s="113"/>
      <c r="F352" s="113"/>
      <c r="G352" s="113"/>
      <c r="H352" s="113"/>
      <c r="I352" s="203"/>
      <c r="J352" s="204"/>
      <c r="K352" s="201"/>
      <c r="L352" s="201"/>
    </row>
    <row r="353" spans="1:12" x14ac:dyDescent="0.2">
      <c r="A353" s="113"/>
      <c r="B353" s="200"/>
      <c r="C353" s="200"/>
      <c r="D353" s="201"/>
      <c r="E353" s="113"/>
      <c r="F353" s="113"/>
      <c r="G353" s="113"/>
      <c r="H353" s="113"/>
      <c r="I353" s="203"/>
      <c r="J353" s="204"/>
      <c r="K353" s="201"/>
      <c r="L353" s="201"/>
    </row>
    <row r="354" spans="1:12" x14ac:dyDescent="0.2">
      <c r="A354" s="113"/>
      <c r="B354" s="200"/>
      <c r="C354" s="200"/>
      <c r="D354" s="201"/>
      <c r="E354" s="113"/>
      <c r="F354" s="113"/>
      <c r="G354" s="113"/>
      <c r="H354" s="113"/>
      <c r="I354" s="203"/>
      <c r="J354" s="204"/>
      <c r="K354" s="201"/>
      <c r="L354" s="201"/>
    </row>
    <row r="355" spans="1:12" x14ac:dyDescent="0.2">
      <c r="A355" s="113"/>
      <c r="B355" s="200"/>
      <c r="C355" s="200"/>
      <c r="D355" s="201"/>
      <c r="E355" s="113"/>
      <c r="F355" s="113"/>
      <c r="G355" s="113"/>
      <c r="H355" s="113"/>
      <c r="I355" s="203"/>
      <c r="J355" s="204"/>
      <c r="K355" s="201"/>
      <c r="L355" s="201"/>
    </row>
    <row r="356" spans="1:12" x14ac:dyDescent="0.2">
      <c r="A356" s="113"/>
      <c r="B356" s="200"/>
      <c r="C356" s="200"/>
      <c r="D356" s="201"/>
      <c r="E356" s="113"/>
      <c r="F356" s="113"/>
      <c r="G356" s="113"/>
      <c r="H356" s="113"/>
      <c r="I356" s="203"/>
      <c r="J356" s="204"/>
      <c r="K356" s="201"/>
      <c r="L356" s="201"/>
    </row>
    <row r="357" spans="1:12" x14ac:dyDescent="0.2">
      <c r="A357" s="113"/>
      <c r="B357" s="200"/>
      <c r="C357" s="200"/>
      <c r="D357" s="201"/>
      <c r="E357" s="113"/>
      <c r="F357" s="113"/>
      <c r="G357" s="113"/>
      <c r="H357" s="113"/>
      <c r="I357" s="203"/>
      <c r="J357" s="204"/>
      <c r="K357" s="201"/>
      <c r="L357" s="201"/>
    </row>
    <row r="358" spans="1:12" x14ac:dyDescent="0.2">
      <c r="A358" s="113"/>
      <c r="B358" s="200"/>
      <c r="C358" s="200"/>
      <c r="D358" s="201"/>
      <c r="E358" s="113"/>
      <c r="F358" s="113"/>
      <c r="G358" s="113"/>
      <c r="H358" s="113"/>
      <c r="I358" s="203"/>
      <c r="J358" s="204"/>
      <c r="K358" s="201"/>
      <c r="L358" s="201"/>
    </row>
    <row r="359" spans="1:12" x14ac:dyDescent="0.2">
      <c r="A359" s="113"/>
      <c r="B359" s="200"/>
      <c r="C359" s="200"/>
      <c r="D359" s="201"/>
      <c r="E359" s="113"/>
      <c r="F359" s="113"/>
      <c r="G359" s="113"/>
      <c r="H359" s="113"/>
      <c r="I359" s="203"/>
      <c r="J359" s="204"/>
      <c r="K359" s="201"/>
      <c r="L359" s="201"/>
    </row>
    <row r="360" spans="1:12" x14ac:dyDescent="0.2">
      <c r="A360" s="113"/>
      <c r="B360" s="200"/>
      <c r="C360" s="200"/>
      <c r="D360" s="201"/>
      <c r="E360" s="113"/>
      <c r="F360" s="113"/>
      <c r="G360" s="113"/>
      <c r="H360" s="113"/>
      <c r="I360" s="203"/>
      <c r="J360" s="204"/>
      <c r="K360" s="201"/>
      <c r="L360" s="201"/>
    </row>
    <row r="361" spans="1:12" x14ac:dyDescent="0.2">
      <c r="A361" s="113"/>
      <c r="B361" s="200"/>
      <c r="C361" s="200"/>
      <c r="D361" s="201"/>
      <c r="E361" s="113"/>
      <c r="F361" s="113"/>
      <c r="G361" s="113"/>
      <c r="H361" s="113"/>
      <c r="I361" s="203"/>
      <c r="J361" s="204"/>
      <c r="K361" s="201"/>
      <c r="L361" s="201"/>
    </row>
    <row r="362" spans="1:12" x14ac:dyDescent="0.2">
      <c r="A362" s="113"/>
      <c r="B362" s="200"/>
      <c r="C362" s="200"/>
      <c r="D362" s="201"/>
      <c r="E362" s="113"/>
      <c r="F362" s="113"/>
      <c r="G362" s="113"/>
      <c r="H362" s="113"/>
      <c r="I362" s="203"/>
      <c r="J362" s="204"/>
      <c r="K362" s="201"/>
      <c r="L362" s="201"/>
    </row>
    <row r="363" spans="1:12" x14ac:dyDescent="0.2">
      <c r="A363" s="113"/>
      <c r="B363" s="200"/>
      <c r="C363" s="200"/>
      <c r="D363" s="201"/>
      <c r="E363" s="113"/>
      <c r="F363" s="113"/>
      <c r="G363" s="113"/>
      <c r="H363" s="113"/>
      <c r="I363" s="203"/>
      <c r="J363" s="204"/>
      <c r="K363" s="201"/>
      <c r="L363" s="201"/>
    </row>
    <row r="364" spans="1:12" x14ac:dyDescent="0.2">
      <c r="A364" s="113"/>
      <c r="B364" s="200"/>
      <c r="C364" s="200"/>
      <c r="D364" s="201"/>
      <c r="E364" s="113"/>
      <c r="F364" s="113"/>
      <c r="G364" s="113"/>
      <c r="H364" s="113"/>
      <c r="I364" s="203"/>
      <c r="J364" s="204"/>
      <c r="K364" s="201"/>
      <c r="L364" s="201"/>
    </row>
    <row r="365" spans="1:12" x14ac:dyDescent="0.2">
      <c r="A365" s="113"/>
      <c r="B365" s="200"/>
      <c r="C365" s="200"/>
      <c r="D365" s="201"/>
      <c r="E365" s="113"/>
      <c r="F365" s="113"/>
      <c r="G365" s="113"/>
      <c r="H365" s="113"/>
      <c r="I365" s="203"/>
      <c r="J365" s="204"/>
      <c r="K365" s="201"/>
      <c r="L365" s="201"/>
    </row>
    <row r="366" spans="1:12" x14ac:dyDescent="0.2">
      <c r="A366" s="113"/>
      <c r="B366" s="200"/>
      <c r="C366" s="200"/>
      <c r="D366" s="201"/>
      <c r="E366" s="113"/>
      <c r="F366" s="113"/>
      <c r="G366" s="113"/>
      <c r="H366" s="113"/>
      <c r="I366" s="203"/>
      <c r="J366" s="204"/>
      <c r="K366" s="201"/>
      <c r="L366" s="201"/>
    </row>
    <row r="367" spans="1:12" x14ac:dyDescent="0.2">
      <c r="A367" s="113"/>
      <c r="B367" s="200"/>
      <c r="C367" s="200"/>
      <c r="D367" s="201"/>
      <c r="E367" s="113"/>
      <c r="F367" s="113"/>
      <c r="G367" s="113"/>
      <c r="H367" s="113"/>
      <c r="I367" s="203"/>
      <c r="J367" s="204"/>
      <c r="K367" s="201"/>
      <c r="L367" s="201"/>
    </row>
    <row r="368" spans="1:12" x14ac:dyDescent="0.2">
      <c r="A368" s="113"/>
      <c r="B368" s="200"/>
      <c r="C368" s="200"/>
      <c r="D368" s="201"/>
      <c r="E368" s="113"/>
      <c r="F368" s="113"/>
      <c r="G368" s="113"/>
      <c r="H368" s="113"/>
      <c r="I368" s="203"/>
      <c r="J368" s="204"/>
      <c r="K368" s="201"/>
      <c r="L368" s="201"/>
    </row>
    <row r="369" spans="1:12" x14ac:dyDescent="0.2">
      <c r="A369" s="113"/>
      <c r="B369" s="200"/>
      <c r="C369" s="200"/>
      <c r="D369" s="201"/>
      <c r="E369" s="113"/>
      <c r="F369" s="113"/>
      <c r="G369" s="113"/>
      <c r="H369" s="113"/>
      <c r="I369" s="203"/>
      <c r="J369" s="204"/>
      <c r="K369" s="201"/>
      <c r="L369" s="201"/>
    </row>
    <row r="370" spans="1:12" x14ac:dyDescent="0.2">
      <c r="A370" s="113"/>
      <c r="B370" s="200"/>
      <c r="C370" s="200"/>
      <c r="D370" s="201"/>
      <c r="E370" s="113"/>
      <c r="F370" s="113"/>
      <c r="G370" s="113"/>
      <c r="H370" s="113"/>
      <c r="I370" s="203"/>
      <c r="J370" s="204"/>
      <c r="K370" s="201"/>
      <c r="L370" s="201"/>
    </row>
    <row r="371" spans="1:12" x14ac:dyDescent="0.2">
      <c r="A371" s="113"/>
      <c r="B371" s="200"/>
      <c r="C371" s="200"/>
      <c r="D371" s="201"/>
      <c r="E371" s="113"/>
      <c r="F371" s="113"/>
      <c r="G371" s="113"/>
      <c r="H371" s="113"/>
      <c r="I371" s="203"/>
      <c r="J371" s="204"/>
      <c r="K371" s="201"/>
      <c r="L371" s="201"/>
    </row>
    <row r="372" spans="1:12" x14ac:dyDescent="0.2">
      <c r="A372" s="113"/>
      <c r="B372" s="200"/>
      <c r="C372" s="200"/>
      <c r="D372" s="201"/>
      <c r="E372" s="113"/>
      <c r="F372" s="113"/>
      <c r="G372" s="113"/>
      <c r="H372" s="113"/>
      <c r="I372" s="203"/>
      <c r="J372" s="204"/>
      <c r="K372" s="201"/>
      <c r="L372" s="201"/>
    </row>
    <row r="373" spans="1:12" x14ac:dyDescent="0.2">
      <c r="A373" s="113"/>
      <c r="B373" s="200"/>
      <c r="C373" s="200"/>
      <c r="D373" s="201"/>
      <c r="E373" s="113"/>
      <c r="F373" s="113"/>
      <c r="G373" s="113"/>
      <c r="H373" s="113"/>
      <c r="I373" s="203"/>
      <c r="J373" s="204"/>
      <c r="K373" s="201"/>
      <c r="L373" s="201"/>
    </row>
    <row r="374" spans="1:12" x14ac:dyDescent="0.2">
      <c r="A374" s="113"/>
      <c r="B374" s="200"/>
      <c r="C374" s="200"/>
      <c r="D374" s="201"/>
      <c r="E374" s="113"/>
      <c r="F374" s="113"/>
      <c r="G374" s="113"/>
      <c r="H374" s="113"/>
      <c r="I374" s="203"/>
      <c r="J374" s="204"/>
      <c r="K374" s="201"/>
      <c r="L374" s="201"/>
    </row>
    <row r="375" spans="1:12" x14ac:dyDescent="0.2">
      <c r="A375" s="113"/>
      <c r="B375" s="200"/>
      <c r="C375" s="200"/>
      <c r="D375" s="201"/>
      <c r="E375" s="113"/>
      <c r="F375" s="113"/>
      <c r="G375" s="113"/>
      <c r="H375" s="113"/>
      <c r="I375" s="203"/>
      <c r="J375" s="204"/>
      <c r="K375" s="201"/>
      <c r="L375" s="201"/>
    </row>
    <row r="376" spans="1:12" x14ac:dyDescent="0.2">
      <c r="A376" s="113"/>
      <c r="B376" s="200"/>
      <c r="C376" s="200"/>
      <c r="D376" s="201"/>
      <c r="E376" s="113"/>
      <c r="F376" s="113"/>
      <c r="G376" s="113"/>
      <c r="H376" s="113"/>
      <c r="I376" s="203"/>
      <c r="J376" s="204"/>
      <c r="K376" s="201"/>
      <c r="L376" s="201"/>
    </row>
    <row r="377" spans="1:12" x14ac:dyDescent="0.2">
      <c r="A377" s="113"/>
      <c r="B377" s="200"/>
      <c r="C377" s="200"/>
      <c r="D377" s="201"/>
      <c r="E377" s="113"/>
      <c r="F377" s="113"/>
      <c r="G377" s="113"/>
      <c r="H377" s="113"/>
      <c r="I377" s="203"/>
      <c r="J377" s="204"/>
      <c r="K377" s="201"/>
      <c r="L377" s="201"/>
    </row>
    <row r="378" spans="1:12" x14ac:dyDescent="0.2">
      <c r="A378" s="113"/>
      <c r="B378" s="200"/>
      <c r="C378" s="200"/>
      <c r="D378" s="201"/>
      <c r="E378" s="113"/>
      <c r="F378" s="113"/>
      <c r="G378" s="113"/>
      <c r="H378" s="113"/>
      <c r="I378" s="203"/>
      <c r="J378" s="204"/>
      <c r="K378" s="201"/>
      <c r="L378" s="201"/>
    </row>
    <row r="379" spans="1:12" x14ac:dyDescent="0.2">
      <c r="A379" s="113"/>
      <c r="B379" s="200"/>
      <c r="C379" s="200"/>
      <c r="D379" s="201"/>
      <c r="E379" s="113"/>
      <c r="F379" s="113"/>
      <c r="G379" s="113"/>
      <c r="H379" s="113"/>
      <c r="I379" s="203"/>
      <c r="J379" s="204"/>
      <c r="K379" s="201"/>
      <c r="L379" s="201"/>
    </row>
    <row r="380" spans="1:12" x14ac:dyDescent="0.2">
      <c r="A380" s="113"/>
      <c r="B380" s="200"/>
      <c r="C380" s="200"/>
      <c r="D380" s="201"/>
      <c r="E380" s="113"/>
      <c r="F380" s="113"/>
      <c r="G380" s="113"/>
      <c r="H380" s="113"/>
      <c r="I380" s="203"/>
      <c r="J380" s="204"/>
      <c r="K380" s="201"/>
      <c r="L380" s="201"/>
    </row>
    <row r="381" spans="1:12" x14ac:dyDescent="0.2">
      <c r="A381" s="113"/>
      <c r="B381" s="200"/>
      <c r="C381" s="200"/>
      <c r="D381" s="201"/>
      <c r="E381" s="113"/>
      <c r="F381" s="113"/>
      <c r="G381" s="113"/>
      <c r="H381" s="113"/>
      <c r="I381" s="203"/>
      <c r="J381" s="204"/>
      <c r="K381" s="201"/>
      <c r="L381" s="201"/>
    </row>
    <row r="382" spans="1:12" x14ac:dyDescent="0.2">
      <c r="A382" s="113"/>
      <c r="B382" s="200"/>
      <c r="C382" s="200"/>
      <c r="D382" s="201"/>
      <c r="E382" s="113"/>
      <c r="F382" s="113"/>
      <c r="G382" s="113"/>
      <c r="H382" s="113"/>
      <c r="I382" s="203"/>
      <c r="J382" s="204"/>
      <c r="K382" s="201"/>
      <c r="L382" s="201"/>
    </row>
    <row r="383" spans="1:12" x14ac:dyDescent="0.2">
      <c r="A383" s="113"/>
      <c r="B383" s="200"/>
      <c r="C383" s="200"/>
      <c r="D383" s="201"/>
      <c r="E383" s="113"/>
      <c r="F383" s="113"/>
      <c r="G383" s="113"/>
      <c r="H383" s="113"/>
      <c r="I383" s="203"/>
      <c r="J383" s="204"/>
      <c r="K383" s="201"/>
      <c r="L383" s="201"/>
    </row>
    <row r="384" spans="1:12" x14ac:dyDescent="0.2">
      <c r="A384" s="113"/>
      <c r="B384" s="200"/>
      <c r="C384" s="200"/>
      <c r="D384" s="201"/>
      <c r="E384" s="113"/>
      <c r="F384" s="113"/>
      <c r="G384" s="113"/>
      <c r="H384" s="113"/>
      <c r="I384" s="203"/>
      <c r="J384" s="204"/>
      <c r="K384" s="201"/>
      <c r="L384" s="201"/>
    </row>
    <row r="385" spans="1:12" x14ac:dyDescent="0.2">
      <c r="A385" s="113"/>
      <c r="B385" s="200"/>
      <c r="C385" s="200"/>
      <c r="D385" s="201"/>
      <c r="E385" s="113"/>
      <c r="F385" s="113"/>
      <c r="G385" s="113"/>
      <c r="H385" s="113"/>
      <c r="I385" s="203"/>
      <c r="J385" s="204"/>
      <c r="K385" s="201"/>
      <c r="L385" s="201"/>
    </row>
    <row r="386" spans="1:12" x14ac:dyDescent="0.2">
      <c r="A386" s="113"/>
      <c r="B386" s="200"/>
      <c r="C386" s="200"/>
      <c r="D386" s="201"/>
      <c r="E386" s="113"/>
      <c r="F386" s="113"/>
      <c r="G386" s="113"/>
      <c r="H386" s="113"/>
      <c r="I386" s="203"/>
      <c r="J386" s="204"/>
      <c r="K386" s="201"/>
      <c r="L386" s="201"/>
    </row>
    <row r="387" spans="1:12" x14ac:dyDescent="0.2">
      <c r="A387" s="113"/>
      <c r="B387" s="200"/>
      <c r="C387" s="200"/>
      <c r="D387" s="201"/>
      <c r="E387" s="113"/>
      <c r="F387" s="113"/>
      <c r="G387" s="113"/>
      <c r="H387" s="113"/>
      <c r="I387" s="203"/>
      <c r="J387" s="204"/>
      <c r="K387" s="201"/>
      <c r="L387" s="201"/>
    </row>
    <row r="388" spans="1:12" x14ac:dyDescent="0.2">
      <c r="A388" s="113"/>
      <c r="B388" s="200"/>
      <c r="C388" s="200"/>
      <c r="D388" s="201"/>
      <c r="E388" s="113"/>
      <c r="F388" s="113"/>
      <c r="G388" s="113"/>
      <c r="H388" s="113"/>
      <c r="I388" s="203"/>
      <c r="J388" s="204"/>
      <c r="K388" s="201"/>
      <c r="L388" s="201"/>
    </row>
    <row r="389" spans="1:12" x14ac:dyDescent="0.2">
      <c r="A389" s="113"/>
      <c r="B389" s="200"/>
      <c r="C389" s="200"/>
      <c r="D389" s="201"/>
      <c r="E389" s="113"/>
      <c r="F389" s="113"/>
      <c r="G389" s="113"/>
      <c r="H389" s="113"/>
      <c r="I389" s="203"/>
      <c r="J389" s="204"/>
      <c r="K389" s="201"/>
      <c r="L389" s="201"/>
    </row>
    <row r="390" spans="1:12" x14ac:dyDescent="0.2">
      <c r="A390" s="113"/>
      <c r="B390" s="200"/>
      <c r="C390" s="200"/>
      <c r="D390" s="201"/>
      <c r="E390" s="113"/>
      <c r="F390" s="113"/>
      <c r="G390" s="113"/>
      <c r="H390" s="113"/>
      <c r="I390" s="203"/>
      <c r="J390" s="204"/>
      <c r="K390" s="201"/>
      <c r="L390" s="201"/>
    </row>
    <row r="391" spans="1:12" x14ac:dyDescent="0.2">
      <c r="A391" s="113"/>
      <c r="B391" s="200"/>
      <c r="C391" s="200"/>
      <c r="D391" s="201"/>
      <c r="E391" s="113"/>
      <c r="F391" s="113"/>
      <c r="G391" s="113"/>
      <c r="H391" s="113"/>
      <c r="I391" s="203"/>
      <c r="J391" s="204"/>
      <c r="K391" s="201"/>
      <c r="L391" s="201"/>
    </row>
    <row r="392" spans="1:12" x14ac:dyDescent="0.2">
      <c r="A392" s="113"/>
      <c r="B392" s="200"/>
      <c r="C392" s="200"/>
      <c r="D392" s="201"/>
      <c r="E392" s="113"/>
      <c r="F392" s="113"/>
      <c r="G392" s="113"/>
      <c r="H392" s="113"/>
      <c r="I392" s="203"/>
      <c r="J392" s="204"/>
      <c r="K392" s="201"/>
      <c r="L392" s="201"/>
    </row>
    <row r="393" spans="1:12" x14ac:dyDescent="0.2">
      <c r="A393" s="113"/>
      <c r="B393" s="200"/>
      <c r="C393" s="200"/>
      <c r="D393" s="201"/>
      <c r="E393" s="113"/>
      <c r="F393" s="113"/>
      <c r="G393" s="113"/>
      <c r="H393" s="113"/>
      <c r="I393" s="203"/>
      <c r="J393" s="204"/>
      <c r="K393" s="201"/>
      <c r="L393" s="201"/>
    </row>
    <row r="394" spans="1:12" x14ac:dyDescent="0.2">
      <c r="A394" s="113"/>
      <c r="B394" s="200"/>
      <c r="C394" s="200"/>
      <c r="D394" s="201"/>
      <c r="E394" s="113"/>
      <c r="F394" s="113"/>
      <c r="G394" s="113"/>
      <c r="H394" s="113"/>
      <c r="I394" s="203"/>
      <c r="J394" s="204"/>
      <c r="K394" s="201"/>
      <c r="L394" s="201"/>
    </row>
    <row r="395" spans="1:12" x14ac:dyDescent="0.2">
      <c r="A395" s="113"/>
      <c r="B395" s="200"/>
      <c r="C395" s="200"/>
      <c r="D395" s="201"/>
      <c r="E395" s="113"/>
      <c r="F395" s="113"/>
      <c r="G395" s="113"/>
      <c r="H395" s="113"/>
      <c r="I395" s="203"/>
      <c r="J395" s="204"/>
      <c r="K395" s="201"/>
      <c r="L395" s="201"/>
    </row>
    <row r="396" spans="1:12" x14ac:dyDescent="0.2">
      <c r="A396" s="113"/>
      <c r="B396" s="200"/>
      <c r="C396" s="200"/>
      <c r="D396" s="201"/>
      <c r="E396" s="113"/>
      <c r="F396" s="113"/>
      <c r="G396" s="113"/>
      <c r="H396" s="113"/>
      <c r="I396" s="203"/>
      <c r="J396" s="204"/>
      <c r="K396" s="201"/>
      <c r="L396" s="201"/>
    </row>
    <row r="397" spans="1:12" x14ac:dyDescent="0.2">
      <c r="A397" s="113"/>
      <c r="B397" s="200"/>
      <c r="C397" s="200"/>
      <c r="D397" s="201"/>
      <c r="E397" s="113"/>
      <c r="F397" s="113"/>
      <c r="G397" s="113"/>
      <c r="H397" s="113"/>
      <c r="I397" s="203"/>
      <c r="J397" s="204"/>
      <c r="K397" s="201"/>
      <c r="L397" s="201"/>
    </row>
    <row r="398" spans="1:12" x14ac:dyDescent="0.2">
      <c r="A398" s="113"/>
      <c r="B398" s="200"/>
      <c r="C398" s="200"/>
      <c r="D398" s="201"/>
      <c r="E398" s="113"/>
      <c r="F398" s="113"/>
      <c r="G398" s="113"/>
      <c r="H398" s="113"/>
      <c r="I398" s="203"/>
      <c r="J398" s="204"/>
      <c r="K398" s="201"/>
      <c r="L398" s="201"/>
    </row>
    <row r="399" spans="1:12" x14ac:dyDescent="0.2">
      <c r="A399" s="113"/>
      <c r="B399" s="200"/>
      <c r="C399" s="200"/>
      <c r="D399" s="201"/>
      <c r="E399" s="113"/>
      <c r="F399" s="113"/>
      <c r="G399" s="113"/>
      <c r="H399" s="113"/>
      <c r="I399" s="203"/>
      <c r="J399" s="204"/>
      <c r="K399" s="201"/>
      <c r="L399" s="201"/>
    </row>
    <row r="400" spans="1:12" x14ac:dyDescent="0.2">
      <c r="A400" s="113"/>
      <c r="B400" s="200"/>
      <c r="C400" s="200"/>
      <c r="D400" s="201"/>
      <c r="E400" s="113"/>
      <c r="F400" s="113"/>
      <c r="G400" s="113"/>
      <c r="H400" s="113"/>
      <c r="I400" s="203"/>
      <c r="J400" s="204"/>
      <c r="K400" s="201"/>
      <c r="L400" s="201"/>
    </row>
    <row r="401" spans="1:12" x14ac:dyDescent="0.2">
      <c r="A401" s="113"/>
      <c r="B401" s="200"/>
      <c r="C401" s="200"/>
      <c r="D401" s="201"/>
      <c r="E401" s="113"/>
      <c r="F401" s="113"/>
      <c r="G401" s="113"/>
      <c r="H401" s="113"/>
      <c r="I401" s="203"/>
      <c r="J401" s="204"/>
      <c r="K401" s="201"/>
      <c r="L401" s="201"/>
    </row>
    <row r="402" spans="1:12" x14ac:dyDescent="0.2">
      <c r="A402" s="113"/>
      <c r="B402" s="200"/>
      <c r="C402" s="200"/>
      <c r="D402" s="201"/>
      <c r="E402" s="113"/>
      <c r="F402" s="113"/>
      <c r="G402" s="113"/>
      <c r="H402" s="113"/>
      <c r="I402" s="203"/>
      <c r="J402" s="204"/>
      <c r="K402" s="201"/>
      <c r="L402" s="201"/>
    </row>
    <row r="403" spans="1:12" x14ac:dyDescent="0.2">
      <c r="A403" s="113"/>
      <c r="B403" s="200"/>
      <c r="C403" s="200"/>
      <c r="D403" s="201"/>
      <c r="E403" s="113"/>
      <c r="F403" s="113"/>
      <c r="G403" s="113"/>
      <c r="H403" s="113"/>
      <c r="I403" s="203"/>
      <c r="J403" s="204"/>
      <c r="K403" s="201"/>
      <c r="L403" s="201"/>
    </row>
    <row r="404" spans="1:12" x14ac:dyDescent="0.2">
      <c r="A404" s="113"/>
      <c r="B404" s="200"/>
      <c r="C404" s="200"/>
      <c r="D404" s="201"/>
      <c r="E404" s="113"/>
      <c r="F404" s="113"/>
      <c r="G404" s="113"/>
      <c r="H404" s="113"/>
      <c r="I404" s="203"/>
      <c r="J404" s="204"/>
      <c r="K404" s="201"/>
      <c r="L404" s="201"/>
    </row>
    <row r="405" spans="1:12" x14ac:dyDescent="0.2">
      <c r="A405" s="113"/>
      <c r="B405" s="200"/>
      <c r="C405" s="200"/>
      <c r="D405" s="201"/>
      <c r="E405" s="113"/>
      <c r="F405" s="113"/>
      <c r="G405" s="113"/>
      <c r="H405" s="113"/>
      <c r="I405" s="203"/>
      <c r="J405" s="204"/>
      <c r="K405" s="201"/>
      <c r="L405" s="201"/>
    </row>
    <row r="406" spans="1:12" x14ac:dyDescent="0.2">
      <c r="A406" s="113"/>
      <c r="B406" s="200"/>
      <c r="C406" s="200"/>
      <c r="D406" s="201"/>
      <c r="E406" s="113"/>
      <c r="F406" s="113"/>
      <c r="G406" s="113"/>
      <c r="H406" s="113"/>
      <c r="I406" s="203"/>
      <c r="J406" s="204"/>
      <c r="K406" s="201"/>
      <c r="L406" s="201"/>
    </row>
    <row r="407" spans="1:12" x14ac:dyDescent="0.2">
      <c r="A407" s="113"/>
      <c r="B407" s="200"/>
      <c r="C407" s="200"/>
      <c r="D407" s="201"/>
      <c r="E407" s="113"/>
      <c r="F407" s="113"/>
      <c r="G407" s="113"/>
      <c r="H407" s="113"/>
      <c r="I407" s="203"/>
      <c r="J407" s="204"/>
      <c r="K407" s="201"/>
      <c r="L407" s="201"/>
    </row>
    <row r="408" spans="1:12" x14ac:dyDescent="0.2">
      <c r="A408" s="113"/>
      <c r="B408" s="200"/>
      <c r="C408" s="200"/>
      <c r="D408" s="201"/>
      <c r="E408" s="113"/>
      <c r="F408" s="113"/>
      <c r="G408" s="113"/>
      <c r="H408" s="113"/>
      <c r="I408" s="203"/>
      <c r="J408" s="204"/>
      <c r="K408" s="201"/>
      <c r="L408" s="201"/>
    </row>
    <row r="409" spans="1:12" x14ac:dyDescent="0.2">
      <c r="A409" s="113"/>
      <c r="B409" s="200"/>
      <c r="C409" s="200"/>
      <c r="D409" s="201"/>
      <c r="E409" s="113"/>
      <c r="F409" s="113"/>
      <c r="G409" s="113"/>
      <c r="H409" s="113"/>
      <c r="I409" s="203"/>
      <c r="J409" s="204"/>
      <c r="K409" s="201"/>
      <c r="L409" s="201"/>
    </row>
    <row r="410" spans="1:12" x14ac:dyDescent="0.2">
      <c r="A410" s="113"/>
      <c r="B410" s="200"/>
      <c r="C410" s="200"/>
      <c r="D410" s="201"/>
      <c r="E410" s="113"/>
      <c r="F410" s="113"/>
      <c r="G410" s="113"/>
      <c r="H410" s="113"/>
      <c r="I410" s="203"/>
      <c r="J410" s="204"/>
      <c r="K410" s="201"/>
      <c r="L410" s="201"/>
    </row>
    <row r="411" spans="1:12" x14ac:dyDescent="0.2">
      <c r="A411" s="113"/>
      <c r="B411" s="200"/>
      <c r="C411" s="200"/>
      <c r="D411" s="201"/>
      <c r="E411" s="113"/>
      <c r="F411" s="113"/>
      <c r="G411" s="113"/>
      <c r="H411" s="113"/>
      <c r="I411" s="203"/>
      <c r="J411" s="204"/>
      <c r="K411" s="201"/>
      <c r="L411" s="201"/>
    </row>
    <row r="412" spans="1:12" x14ac:dyDescent="0.2">
      <c r="A412" s="113"/>
      <c r="B412" s="200"/>
      <c r="C412" s="200"/>
      <c r="D412" s="201"/>
      <c r="E412" s="113"/>
      <c r="F412" s="113"/>
      <c r="G412" s="113"/>
      <c r="H412" s="113"/>
      <c r="I412" s="203"/>
      <c r="J412" s="204"/>
      <c r="K412" s="201"/>
      <c r="L412" s="201"/>
    </row>
    <row r="413" spans="1:12" x14ac:dyDescent="0.2">
      <c r="A413" s="113"/>
      <c r="B413" s="200"/>
      <c r="C413" s="200"/>
      <c r="D413" s="201"/>
      <c r="E413" s="113"/>
      <c r="F413" s="113"/>
      <c r="G413" s="113"/>
      <c r="H413" s="113"/>
      <c r="I413" s="203"/>
      <c r="J413" s="204"/>
      <c r="K413" s="201"/>
      <c r="L413" s="201"/>
    </row>
    <row r="414" spans="1:12" x14ac:dyDescent="0.2">
      <c r="A414" s="113"/>
      <c r="B414" s="200"/>
      <c r="C414" s="200"/>
      <c r="D414" s="201"/>
      <c r="E414" s="113"/>
      <c r="F414" s="113"/>
      <c r="G414" s="113"/>
      <c r="H414" s="113"/>
      <c r="I414" s="203"/>
      <c r="J414" s="204"/>
      <c r="K414" s="201"/>
      <c r="L414" s="201"/>
    </row>
    <row r="415" spans="1:12" x14ac:dyDescent="0.2">
      <c r="A415" s="113"/>
      <c r="B415" s="200"/>
      <c r="C415" s="200"/>
      <c r="D415" s="201"/>
      <c r="E415" s="113"/>
      <c r="F415" s="113"/>
      <c r="G415" s="113"/>
      <c r="H415" s="113"/>
      <c r="I415" s="203"/>
      <c r="J415" s="204"/>
      <c r="K415" s="201"/>
      <c r="L415" s="201"/>
    </row>
    <row r="416" spans="1:12" x14ac:dyDescent="0.2">
      <c r="A416" s="113"/>
      <c r="B416" s="200"/>
      <c r="C416" s="200"/>
      <c r="D416" s="201"/>
      <c r="E416" s="113"/>
      <c r="F416" s="113"/>
      <c r="G416" s="113"/>
      <c r="H416" s="113"/>
      <c r="I416" s="203"/>
      <c r="J416" s="204"/>
      <c r="K416" s="201"/>
      <c r="L416" s="201"/>
    </row>
    <row r="417" spans="1:12" x14ac:dyDescent="0.2">
      <c r="A417" s="113"/>
      <c r="B417" s="200"/>
      <c r="C417" s="200"/>
      <c r="D417" s="201"/>
      <c r="E417" s="113"/>
      <c r="F417" s="113"/>
      <c r="G417" s="113"/>
      <c r="H417" s="113"/>
      <c r="I417" s="203"/>
      <c r="J417" s="204"/>
      <c r="K417" s="201"/>
      <c r="L417" s="201"/>
    </row>
    <row r="418" spans="1:12" x14ac:dyDescent="0.2">
      <c r="A418" s="113"/>
      <c r="B418" s="200"/>
      <c r="C418" s="200"/>
      <c r="D418" s="201"/>
      <c r="E418" s="113"/>
      <c r="F418" s="113"/>
      <c r="G418" s="113"/>
      <c r="H418" s="113"/>
      <c r="I418" s="203"/>
      <c r="J418" s="204"/>
      <c r="K418" s="201"/>
      <c r="L418" s="201"/>
    </row>
    <row r="419" spans="1:12" x14ac:dyDescent="0.2">
      <c r="A419" s="113"/>
      <c r="B419" s="200"/>
      <c r="C419" s="200"/>
      <c r="D419" s="201"/>
      <c r="E419" s="113"/>
      <c r="F419" s="113"/>
      <c r="G419" s="113"/>
      <c r="H419" s="113"/>
      <c r="I419" s="203"/>
      <c r="J419" s="204"/>
      <c r="K419" s="201"/>
      <c r="L419" s="201"/>
    </row>
    <row r="420" spans="1:12" x14ac:dyDescent="0.2">
      <c r="A420" s="113"/>
      <c r="B420" s="200"/>
      <c r="C420" s="200"/>
      <c r="D420" s="201"/>
      <c r="E420" s="113"/>
      <c r="F420" s="113"/>
      <c r="G420" s="113"/>
      <c r="H420" s="113"/>
      <c r="I420" s="203"/>
      <c r="J420" s="204"/>
      <c r="K420" s="201"/>
      <c r="L420" s="201"/>
    </row>
    <row r="421" spans="1:12" x14ac:dyDescent="0.2">
      <c r="A421" s="113"/>
      <c r="B421" s="200"/>
      <c r="C421" s="200"/>
      <c r="D421" s="201"/>
      <c r="E421" s="113"/>
      <c r="F421" s="113"/>
      <c r="G421" s="113"/>
      <c r="H421" s="113"/>
      <c r="I421" s="203"/>
      <c r="J421" s="204"/>
      <c r="K421" s="201"/>
      <c r="L421" s="201"/>
    </row>
    <row r="422" spans="1:12" x14ac:dyDescent="0.2">
      <c r="A422" s="113"/>
      <c r="B422" s="200"/>
      <c r="C422" s="200"/>
      <c r="D422" s="201"/>
      <c r="E422" s="113"/>
      <c r="F422" s="113"/>
      <c r="G422" s="113"/>
      <c r="H422" s="113"/>
      <c r="I422" s="203"/>
      <c r="J422" s="204"/>
      <c r="K422" s="201"/>
      <c r="L422" s="201"/>
    </row>
    <row r="423" spans="1:12" x14ac:dyDescent="0.2">
      <c r="A423" s="113"/>
      <c r="B423" s="200"/>
      <c r="C423" s="200"/>
      <c r="D423" s="201"/>
      <c r="E423" s="113"/>
      <c r="F423" s="113"/>
      <c r="G423" s="113"/>
      <c r="H423" s="113"/>
      <c r="I423" s="203"/>
      <c r="J423" s="204"/>
      <c r="K423" s="201"/>
      <c r="L423" s="201"/>
    </row>
    <row r="424" spans="1:12" x14ac:dyDescent="0.2">
      <c r="A424" s="113"/>
      <c r="B424" s="200"/>
      <c r="C424" s="200"/>
      <c r="D424" s="201"/>
      <c r="E424" s="113"/>
      <c r="F424" s="113"/>
      <c r="G424" s="113"/>
      <c r="H424" s="113"/>
      <c r="I424" s="203"/>
      <c r="J424" s="204"/>
      <c r="K424" s="201"/>
      <c r="L424" s="201"/>
    </row>
    <row r="425" spans="1:12" x14ac:dyDescent="0.2">
      <c r="A425" s="113"/>
      <c r="B425" s="200"/>
      <c r="C425" s="200"/>
      <c r="D425" s="201"/>
      <c r="E425" s="113"/>
      <c r="F425" s="113"/>
      <c r="G425" s="113"/>
      <c r="H425" s="113"/>
      <c r="I425" s="203"/>
      <c r="J425" s="204"/>
      <c r="K425" s="201"/>
      <c r="L425" s="201"/>
    </row>
    <row r="426" spans="1:12" x14ac:dyDescent="0.2">
      <c r="A426" s="113"/>
      <c r="B426" s="200"/>
      <c r="C426" s="200"/>
      <c r="D426" s="201"/>
      <c r="E426" s="113"/>
      <c r="F426" s="113"/>
      <c r="G426" s="113"/>
      <c r="H426" s="113"/>
      <c r="I426" s="203"/>
      <c r="J426" s="204"/>
      <c r="K426" s="201"/>
      <c r="L426" s="201"/>
    </row>
    <row r="427" spans="1:12" x14ac:dyDescent="0.2">
      <c r="A427" s="113"/>
      <c r="B427" s="200"/>
      <c r="C427" s="200"/>
      <c r="D427" s="201"/>
      <c r="E427" s="113"/>
      <c r="F427" s="113"/>
      <c r="G427" s="113"/>
      <c r="H427" s="113"/>
      <c r="I427" s="203"/>
      <c r="J427" s="204"/>
      <c r="K427" s="201"/>
      <c r="L427" s="201"/>
    </row>
    <row r="428" spans="1:12" x14ac:dyDescent="0.2">
      <c r="A428" s="113"/>
      <c r="B428" s="200"/>
      <c r="C428" s="200"/>
      <c r="D428" s="201"/>
      <c r="E428" s="113"/>
      <c r="F428" s="113"/>
      <c r="G428" s="113"/>
      <c r="H428" s="113"/>
      <c r="I428" s="203"/>
      <c r="J428" s="204"/>
      <c r="K428" s="201"/>
      <c r="L428" s="201"/>
    </row>
    <row r="429" spans="1:12" x14ac:dyDescent="0.2">
      <c r="A429" s="113"/>
      <c r="B429" s="200"/>
      <c r="C429" s="200"/>
      <c r="D429" s="201"/>
      <c r="E429" s="113"/>
      <c r="F429" s="113"/>
      <c r="G429" s="113"/>
      <c r="H429" s="113"/>
      <c r="I429" s="203"/>
      <c r="J429" s="204"/>
      <c r="K429" s="201"/>
      <c r="L429" s="201"/>
    </row>
    <row r="430" spans="1:12" x14ac:dyDescent="0.2">
      <c r="A430" s="113"/>
      <c r="B430" s="200"/>
      <c r="C430" s="200"/>
      <c r="D430" s="201"/>
      <c r="E430" s="113"/>
      <c r="F430" s="113"/>
      <c r="G430" s="113"/>
      <c r="H430" s="113"/>
      <c r="I430" s="203"/>
      <c r="J430" s="204"/>
      <c r="K430" s="201"/>
      <c r="L430" s="201"/>
    </row>
    <row r="431" spans="1:12" x14ac:dyDescent="0.2">
      <c r="A431" s="113"/>
      <c r="B431" s="200"/>
      <c r="C431" s="200"/>
      <c r="D431" s="201"/>
      <c r="E431" s="113"/>
      <c r="F431" s="113"/>
      <c r="G431" s="113"/>
      <c r="H431" s="113"/>
      <c r="I431" s="203"/>
      <c r="J431" s="204"/>
      <c r="K431" s="201"/>
      <c r="L431" s="201"/>
    </row>
    <row r="432" spans="1:12" x14ac:dyDescent="0.2">
      <c r="A432" s="113"/>
      <c r="B432" s="200"/>
      <c r="C432" s="200"/>
      <c r="D432" s="201"/>
      <c r="E432" s="113"/>
      <c r="F432" s="113"/>
      <c r="G432" s="113"/>
      <c r="H432" s="113"/>
      <c r="I432" s="203"/>
      <c r="J432" s="204"/>
      <c r="K432" s="201"/>
      <c r="L432" s="201"/>
    </row>
    <row r="433" spans="1:12" x14ac:dyDescent="0.2">
      <c r="A433" s="113"/>
      <c r="B433" s="200"/>
      <c r="C433" s="200"/>
      <c r="D433" s="201"/>
      <c r="E433" s="113"/>
      <c r="F433" s="113"/>
      <c r="G433" s="113"/>
      <c r="H433" s="113"/>
      <c r="I433" s="203"/>
      <c r="J433" s="204"/>
      <c r="K433" s="201"/>
      <c r="L433" s="201"/>
    </row>
    <row r="434" spans="1:12" x14ac:dyDescent="0.2">
      <c r="A434" s="113"/>
      <c r="B434" s="200"/>
      <c r="C434" s="200"/>
      <c r="D434" s="201"/>
      <c r="E434" s="113"/>
      <c r="F434" s="113"/>
      <c r="G434" s="113"/>
      <c r="H434" s="113"/>
      <c r="I434" s="203"/>
      <c r="J434" s="204"/>
      <c r="K434" s="201"/>
      <c r="L434" s="201"/>
    </row>
    <row r="435" spans="1:12" x14ac:dyDescent="0.2">
      <c r="A435" s="113"/>
      <c r="B435" s="200"/>
      <c r="C435" s="200"/>
      <c r="D435" s="201"/>
      <c r="E435" s="113"/>
      <c r="F435" s="113"/>
      <c r="G435" s="113"/>
      <c r="H435" s="113"/>
      <c r="I435" s="203"/>
      <c r="J435" s="204"/>
      <c r="K435" s="201"/>
      <c r="L435" s="201"/>
    </row>
    <row r="436" spans="1:12" x14ac:dyDescent="0.2">
      <c r="A436" s="113"/>
      <c r="B436" s="200"/>
      <c r="C436" s="200"/>
      <c r="D436" s="201"/>
      <c r="E436" s="113"/>
      <c r="F436" s="113"/>
      <c r="G436" s="113"/>
      <c r="H436" s="113"/>
      <c r="I436" s="203"/>
      <c r="J436" s="204"/>
      <c r="K436" s="201"/>
      <c r="L436" s="201"/>
    </row>
    <row r="437" spans="1:12" x14ac:dyDescent="0.2">
      <c r="A437" s="113"/>
      <c r="B437" s="200"/>
      <c r="C437" s="200"/>
      <c r="D437" s="201"/>
      <c r="E437" s="113"/>
      <c r="F437" s="113"/>
      <c r="G437" s="113"/>
      <c r="H437" s="113"/>
      <c r="I437" s="203"/>
      <c r="J437" s="204"/>
      <c r="K437" s="201"/>
      <c r="L437" s="201"/>
    </row>
    <row r="438" spans="1:12" x14ac:dyDescent="0.2">
      <c r="A438" s="113"/>
      <c r="B438" s="200"/>
      <c r="C438" s="200"/>
      <c r="D438" s="201"/>
      <c r="E438" s="113"/>
      <c r="F438" s="113"/>
      <c r="G438" s="113"/>
      <c r="H438" s="113"/>
      <c r="I438" s="203"/>
      <c r="J438" s="204"/>
      <c r="K438" s="201"/>
      <c r="L438" s="201"/>
    </row>
    <row r="439" spans="1:12" x14ac:dyDescent="0.2">
      <c r="A439" s="113"/>
      <c r="B439" s="200"/>
      <c r="C439" s="200"/>
      <c r="D439" s="201"/>
      <c r="E439" s="113"/>
      <c r="F439" s="113"/>
      <c r="G439" s="113"/>
      <c r="H439" s="113"/>
      <c r="I439" s="203"/>
      <c r="J439" s="204"/>
      <c r="K439" s="201"/>
      <c r="L439" s="201"/>
    </row>
    <row r="440" spans="1:12" x14ac:dyDescent="0.2">
      <c r="A440" s="113"/>
      <c r="B440" s="200"/>
      <c r="C440" s="200"/>
      <c r="D440" s="201"/>
      <c r="E440" s="113"/>
      <c r="F440" s="113"/>
      <c r="G440" s="113"/>
      <c r="H440" s="113"/>
      <c r="I440" s="203"/>
      <c r="J440" s="204"/>
      <c r="K440" s="201"/>
      <c r="L440" s="201"/>
    </row>
    <row r="441" spans="1:12" x14ac:dyDescent="0.2">
      <c r="A441" s="113"/>
      <c r="B441" s="200"/>
      <c r="C441" s="200"/>
      <c r="D441" s="201"/>
      <c r="E441" s="113"/>
      <c r="F441" s="113"/>
      <c r="G441" s="113"/>
      <c r="H441" s="113"/>
      <c r="I441" s="203"/>
      <c r="J441" s="204"/>
      <c r="K441" s="201"/>
      <c r="L441" s="201"/>
    </row>
    <row r="442" spans="1:12" x14ac:dyDescent="0.2">
      <c r="A442" s="113"/>
      <c r="B442" s="200"/>
      <c r="C442" s="200"/>
      <c r="D442" s="201"/>
      <c r="E442" s="113"/>
      <c r="F442" s="113"/>
      <c r="G442" s="113"/>
      <c r="H442" s="113"/>
      <c r="I442" s="203"/>
      <c r="J442" s="204"/>
      <c r="K442" s="201"/>
      <c r="L442" s="201"/>
    </row>
    <row r="443" spans="1:12" x14ac:dyDescent="0.2">
      <c r="A443" s="113"/>
      <c r="B443" s="200"/>
      <c r="C443" s="200"/>
      <c r="D443" s="201"/>
      <c r="E443" s="113"/>
      <c r="F443" s="113"/>
      <c r="G443" s="113"/>
      <c r="H443" s="113"/>
      <c r="I443" s="203"/>
      <c r="J443" s="204"/>
      <c r="K443" s="201"/>
      <c r="L443" s="201"/>
    </row>
    <row r="444" spans="1:12" x14ac:dyDescent="0.2">
      <c r="A444" s="113"/>
      <c r="B444" s="200"/>
      <c r="C444" s="200"/>
      <c r="D444" s="201"/>
      <c r="E444" s="113"/>
      <c r="F444" s="113"/>
      <c r="G444" s="113"/>
      <c r="H444" s="113"/>
      <c r="I444" s="203"/>
      <c r="J444" s="204"/>
      <c r="K444" s="201"/>
      <c r="L444" s="201"/>
    </row>
    <row r="445" spans="1:12" x14ac:dyDescent="0.2">
      <c r="A445" s="113"/>
      <c r="B445" s="200"/>
      <c r="C445" s="200"/>
      <c r="D445" s="201"/>
      <c r="E445" s="113"/>
      <c r="F445" s="113"/>
      <c r="G445" s="113"/>
      <c r="H445" s="113"/>
      <c r="I445" s="203"/>
      <c r="J445" s="204"/>
      <c r="K445" s="201"/>
      <c r="L445" s="201"/>
    </row>
    <row r="446" spans="1:12" x14ac:dyDescent="0.2">
      <c r="A446" s="113"/>
      <c r="B446" s="200"/>
      <c r="C446" s="200"/>
      <c r="D446" s="201"/>
      <c r="E446" s="113"/>
      <c r="F446" s="113"/>
      <c r="G446" s="113"/>
      <c r="H446" s="113"/>
      <c r="I446" s="203"/>
      <c r="J446" s="204"/>
      <c r="K446" s="201"/>
      <c r="L446" s="201"/>
    </row>
    <row r="447" spans="1:12" x14ac:dyDescent="0.2">
      <c r="A447" s="113"/>
      <c r="B447" s="200"/>
      <c r="C447" s="200"/>
      <c r="D447" s="201"/>
      <c r="E447" s="113"/>
      <c r="F447" s="113"/>
      <c r="G447" s="113"/>
      <c r="H447" s="113"/>
      <c r="I447" s="203"/>
      <c r="J447" s="204"/>
      <c r="K447" s="201"/>
      <c r="L447" s="201"/>
    </row>
    <row r="448" spans="1:12" x14ac:dyDescent="0.2">
      <c r="A448" s="113"/>
      <c r="B448" s="200"/>
      <c r="C448" s="200"/>
      <c r="D448" s="201"/>
      <c r="E448" s="113"/>
      <c r="F448" s="113"/>
      <c r="G448" s="113"/>
      <c r="H448" s="113"/>
      <c r="I448" s="203"/>
      <c r="J448" s="204"/>
      <c r="K448" s="201"/>
      <c r="L448" s="201"/>
    </row>
    <row r="449" spans="1:12" x14ac:dyDescent="0.2">
      <c r="A449" s="113"/>
      <c r="B449" s="200"/>
      <c r="C449" s="200"/>
      <c r="D449" s="201"/>
      <c r="E449" s="113"/>
      <c r="F449" s="113"/>
      <c r="G449" s="113"/>
      <c r="H449" s="113"/>
      <c r="I449" s="203"/>
      <c r="J449" s="204"/>
      <c r="K449" s="201"/>
      <c r="L449" s="201"/>
    </row>
    <row r="450" spans="1:12" x14ac:dyDescent="0.2">
      <c r="A450" s="113"/>
      <c r="B450" s="200"/>
      <c r="C450" s="200"/>
      <c r="D450" s="201"/>
      <c r="E450" s="113"/>
      <c r="F450" s="113"/>
      <c r="G450" s="113"/>
      <c r="H450" s="113"/>
      <c r="I450" s="203"/>
      <c r="J450" s="204"/>
      <c r="K450" s="201"/>
      <c r="L450" s="201"/>
    </row>
    <row r="451" spans="1:12" x14ac:dyDescent="0.2">
      <c r="A451" s="113"/>
      <c r="B451" s="200"/>
      <c r="C451" s="200"/>
      <c r="D451" s="201"/>
      <c r="E451" s="113"/>
      <c r="F451" s="113"/>
      <c r="G451" s="113"/>
      <c r="H451" s="113"/>
      <c r="I451" s="203"/>
      <c r="J451" s="204"/>
      <c r="K451" s="201"/>
      <c r="L451" s="201"/>
    </row>
    <row r="452" spans="1:12" x14ac:dyDescent="0.2">
      <c r="A452" s="113"/>
      <c r="B452" s="200"/>
      <c r="C452" s="200"/>
      <c r="D452" s="201"/>
      <c r="E452" s="113"/>
      <c r="F452" s="113"/>
      <c r="G452" s="113"/>
      <c r="H452" s="113"/>
      <c r="I452" s="203"/>
      <c r="J452" s="204"/>
      <c r="K452" s="201"/>
      <c r="L452" s="201"/>
    </row>
    <row r="453" spans="1:12" x14ac:dyDescent="0.2">
      <c r="A453" s="113"/>
      <c r="B453" s="200"/>
      <c r="C453" s="200"/>
      <c r="D453" s="201"/>
      <c r="E453" s="113"/>
      <c r="F453" s="113"/>
      <c r="G453" s="113"/>
      <c r="H453" s="113"/>
      <c r="I453" s="203"/>
      <c r="J453" s="204"/>
      <c r="K453" s="201"/>
      <c r="L453" s="201"/>
    </row>
    <row r="454" spans="1:12" x14ac:dyDescent="0.2">
      <c r="A454" s="113"/>
      <c r="B454" s="200"/>
      <c r="C454" s="200"/>
      <c r="D454" s="201"/>
      <c r="E454" s="113"/>
      <c r="F454" s="113"/>
      <c r="G454" s="113"/>
      <c r="H454" s="113"/>
      <c r="I454" s="203"/>
      <c r="J454" s="204"/>
      <c r="K454" s="201"/>
      <c r="L454" s="201"/>
    </row>
    <row r="455" spans="1:12" x14ac:dyDescent="0.2">
      <c r="A455" s="113"/>
      <c r="B455" s="200"/>
      <c r="C455" s="200"/>
      <c r="D455" s="201"/>
      <c r="E455" s="113"/>
      <c r="F455" s="113"/>
      <c r="G455" s="113"/>
      <c r="H455" s="113"/>
      <c r="I455" s="203"/>
      <c r="J455" s="204"/>
      <c r="K455" s="201"/>
      <c r="L455" s="201"/>
    </row>
    <row r="456" spans="1:12" x14ac:dyDescent="0.2">
      <c r="A456" s="113"/>
      <c r="B456" s="200"/>
      <c r="C456" s="200"/>
      <c r="D456" s="201"/>
      <c r="E456" s="113"/>
      <c r="F456" s="113"/>
      <c r="G456" s="113"/>
      <c r="H456" s="113"/>
      <c r="I456" s="203"/>
      <c r="J456" s="204"/>
      <c r="K456" s="201"/>
      <c r="L456" s="201"/>
    </row>
    <row r="457" spans="1:12" x14ac:dyDescent="0.2">
      <c r="A457" s="113"/>
      <c r="B457" s="200"/>
      <c r="C457" s="200"/>
      <c r="D457" s="201"/>
      <c r="E457" s="113"/>
      <c r="F457" s="113"/>
      <c r="G457" s="113"/>
      <c r="H457" s="113"/>
      <c r="I457" s="203"/>
      <c r="J457" s="204"/>
      <c r="K457" s="201"/>
      <c r="L457" s="201"/>
    </row>
    <row r="458" spans="1:12" x14ac:dyDescent="0.2">
      <c r="A458" s="113"/>
      <c r="B458" s="200"/>
      <c r="C458" s="200"/>
      <c r="D458" s="201"/>
      <c r="E458" s="113"/>
      <c r="F458" s="113"/>
      <c r="G458" s="113"/>
      <c r="H458" s="113"/>
      <c r="I458" s="203"/>
      <c r="J458" s="204"/>
      <c r="K458" s="201"/>
      <c r="L458" s="201"/>
    </row>
    <row r="459" spans="1:12" x14ac:dyDescent="0.2">
      <c r="A459" s="113"/>
      <c r="B459" s="200"/>
      <c r="C459" s="200"/>
      <c r="D459" s="201"/>
      <c r="E459" s="113"/>
      <c r="F459" s="113"/>
      <c r="G459" s="113"/>
      <c r="H459" s="113"/>
      <c r="I459" s="203"/>
      <c r="J459" s="204"/>
      <c r="K459" s="201"/>
      <c r="L459" s="201"/>
    </row>
    <row r="460" spans="1:12" x14ac:dyDescent="0.2">
      <c r="A460" s="113"/>
      <c r="B460" s="200"/>
      <c r="C460" s="200"/>
      <c r="D460" s="201"/>
      <c r="E460" s="113"/>
      <c r="F460" s="113"/>
      <c r="G460" s="113"/>
      <c r="H460" s="113"/>
      <c r="I460" s="203"/>
      <c r="J460" s="204"/>
      <c r="K460" s="201"/>
      <c r="L460" s="201"/>
    </row>
    <row r="461" spans="1:12" x14ac:dyDescent="0.2">
      <c r="A461" s="113"/>
      <c r="B461" s="200"/>
      <c r="C461" s="200"/>
      <c r="D461" s="201"/>
      <c r="E461" s="113"/>
      <c r="F461" s="113"/>
      <c r="G461" s="113"/>
      <c r="H461" s="113"/>
      <c r="I461" s="203"/>
      <c r="J461" s="204"/>
      <c r="K461" s="201"/>
      <c r="L461" s="201"/>
    </row>
    <row r="462" spans="1:12" x14ac:dyDescent="0.2">
      <c r="A462" s="113"/>
      <c r="B462" s="200"/>
      <c r="C462" s="200"/>
      <c r="D462" s="201"/>
      <c r="E462" s="113"/>
      <c r="F462" s="113"/>
      <c r="G462" s="113"/>
      <c r="H462" s="113"/>
      <c r="I462" s="203"/>
      <c r="J462" s="204"/>
      <c r="K462" s="201"/>
      <c r="L462" s="201"/>
    </row>
    <row r="463" spans="1:12" x14ac:dyDescent="0.2">
      <c r="A463" s="113"/>
      <c r="B463" s="200"/>
      <c r="C463" s="200"/>
      <c r="D463" s="201"/>
      <c r="E463" s="113"/>
      <c r="F463" s="113"/>
      <c r="G463" s="113"/>
      <c r="H463" s="113"/>
      <c r="I463" s="203"/>
      <c r="J463" s="204"/>
      <c r="K463" s="201"/>
      <c r="L463" s="201"/>
    </row>
    <row r="464" spans="1:12" x14ac:dyDescent="0.2">
      <c r="A464" s="113"/>
      <c r="B464" s="200"/>
      <c r="C464" s="200"/>
      <c r="D464" s="201"/>
      <c r="E464" s="113"/>
      <c r="F464" s="113"/>
      <c r="G464" s="113"/>
      <c r="H464" s="113"/>
      <c r="I464" s="203"/>
      <c r="J464" s="204"/>
      <c r="K464" s="201"/>
      <c r="L464" s="201"/>
    </row>
    <row r="465" spans="1:12" x14ac:dyDescent="0.2">
      <c r="A465" s="113"/>
      <c r="B465" s="200"/>
      <c r="C465" s="200"/>
      <c r="D465" s="201"/>
      <c r="E465" s="113"/>
      <c r="F465" s="113"/>
      <c r="G465" s="113"/>
      <c r="H465" s="113"/>
      <c r="I465" s="203"/>
      <c r="J465" s="204"/>
      <c r="K465" s="201"/>
      <c r="L465" s="201"/>
    </row>
    <row r="466" spans="1:12" x14ac:dyDescent="0.2">
      <c r="A466" s="113"/>
      <c r="B466" s="200"/>
      <c r="C466" s="200"/>
      <c r="D466" s="201"/>
      <c r="E466" s="113"/>
      <c r="F466" s="113"/>
      <c r="G466" s="113"/>
      <c r="H466" s="113"/>
      <c r="I466" s="203"/>
      <c r="J466" s="204"/>
      <c r="K466" s="201"/>
      <c r="L466" s="201"/>
    </row>
    <row r="467" spans="1:12" x14ac:dyDescent="0.2">
      <c r="A467" s="113"/>
      <c r="B467" s="200"/>
      <c r="C467" s="200"/>
      <c r="D467" s="201"/>
      <c r="E467" s="113"/>
      <c r="F467" s="113"/>
      <c r="G467" s="113"/>
      <c r="H467" s="113"/>
      <c r="I467" s="203"/>
      <c r="J467" s="204"/>
      <c r="K467" s="201"/>
      <c r="L467" s="201"/>
    </row>
    <row r="468" spans="1:12" x14ac:dyDescent="0.2">
      <c r="A468" s="113"/>
      <c r="B468" s="200"/>
      <c r="C468" s="200"/>
      <c r="D468" s="201"/>
      <c r="E468" s="113"/>
      <c r="F468" s="113"/>
      <c r="G468" s="113"/>
      <c r="H468" s="113"/>
      <c r="I468" s="203"/>
      <c r="J468" s="204"/>
      <c r="K468" s="201"/>
      <c r="L468" s="201"/>
    </row>
    <row r="469" spans="1:12" x14ac:dyDescent="0.2">
      <c r="A469" s="113"/>
      <c r="B469" s="200"/>
      <c r="C469" s="200"/>
      <c r="D469" s="201"/>
      <c r="E469" s="113"/>
      <c r="F469" s="113"/>
      <c r="G469" s="113"/>
      <c r="H469" s="113"/>
      <c r="I469" s="203"/>
      <c r="J469" s="204"/>
      <c r="K469" s="201"/>
      <c r="L469" s="201"/>
    </row>
    <row r="470" spans="1:12" x14ac:dyDescent="0.2">
      <c r="A470" s="113"/>
      <c r="B470" s="200"/>
      <c r="C470" s="200"/>
      <c r="D470" s="201"/>
      <c r="E470" s="113"/>
      <c r="F470" s="113"/>
      <c r="G470" s="113"/>
      <c r="H470" s="113"/>
      <c r="I470" s="203"/>
      <c r="J470" s="204"/>
      <c r="K470" s="201"/>
      <c r="L470" s="201"/>
    </row>
    <row r="471" spans="1:12" x14ac:dyDescent="0.2">
      <c r="A471" s="113"/>
      <c r="B471" s="200"/>
      <c r="C471" s="200"/>
      <c r="D471" s="201"/>
      <c r="E471" s="113"/>
      <c r="F471" s="113"/>
      <c r="G471" s="113"/>
      <c r="H471" s="113"/>
      <c r="I471" s="203"/>
      <c r="J471" s="204"/>
      <c r="K471" s="201"/>
      <c r="L471" s="201"/>
    </row>
    <row r="472" spans="1:12" x14ac:dyDescent="0.2">
      <c r="A472" s="113"/>
      <c r="B472" s="200"/>
      <c r="C472" s="200"/>
      <c r="D472" s="201"/>
      <c r="E472" s="113"/>
      <c r="F472" s="113"/>
      <c r="G472" s="113"/>
      <c r="H472" s="113"/>
      <c r="I472" s="203"/>
      <c r="J472" s="204"/>
      <c r="K472" s="201"/>
      <c r="L472" s="201"/>
    </row>
    <row r="473" spans="1:12" x14ac:dyDescent="0.2">
      <c r="A473" s="113"/>
      <c r="B473" s="200"/>
      <c r="C473" s="200"/>
      <c r="D473" s="201"/>
      <c r="E473" s="113"/>
      <c r="F473" s="113"/>
      <c r="G473" s="113"/>
      <c r="H473" s="113"/>
      <c r="I473" s="203"/>
      <c r="J473" s="204"/>
      <c r="K473" s="201"/>
      <c r="L473" s="201"/>
    </row>
    <row r="474" spans="1:12" x14ac:dyDescent="0.2">
      <c r="A474" s="113"/>
      <c r="B474" s="200"/>
      <c r="C474" s="200"/>
      <c r="D474" s="201"/>
      <c r="E474" s="113"/>
      <c r="F474" s="113"/>
      <c r="G474" s="113"/>
      <c r="H474" s="113"/>
      <c r="I474" s="203"/>
      <c r="J474" s="204"/>
      <c r="K474" s="201"/>
      <c r="L474" s="201"/>
    </row>
    <row r="475" spans="1:12" x14ac:dyDescent="0.2">
      <c r="A475" s="113"/>
      <c r="B475" s="200"/>
      <c r="C475" s="200"/>
      <c r="D475" s="201"/>
      <c r="E475" s="113"/>
      <c r="F475" s="113"/>
      <c r="G475" s="113"/>
      <c r="H475" s="113"/>
      <c r="I475" s="203"/>
      <c r="J475" s="204"/>
      <c r="K475" s="201"/>
      <c r="L475" s="201"/>
    </row>
    <row r="476" spans="1:12" x14ac:dyDescent="0.2">
      <c r="A476" s="113"/>
      <c r="B476" s="200"/>
      <c r="C476" s="200"/>
      <c r="D476" s="201"/>
      <c r="E476" s="113"/>
      <c r="F476" s="113"/>
      <c r="G476" s="113"/>
      <c r="H476" s="113"/>
      <c r="I476" s="203"/>
      <c r="J476" s="204"/>
      <c r="K476" s="201"/>
      <c r="L476" s="201"/>
    </row>
    <row r="477" spans="1:12" x14ac:dyDescent="0.2">
      <c r="A477" s="113"/>
      <c r="B477" s="200"/>
      <c r="C477" s="200"/>
      <c r="D477" s="201"/>
      <c r="E477" s="113"/>
      <c r="F477" s="113"/>
      <c r="G477" s="113"/>
      <c r="H477" s="113"/>
      <c r="I477" s="203"/>
      <c r="J477" s="204"/>
      <c r="K477" s="201"/>
      <c r="L477" s="201"/>
    </row>
    <row r="478" spans="1:12" x14ac:dyDescent="0.2">
      <c r="A478" s="113"/>
      <c r="B478" s="200"/>
      <c r="C478" s="200"/>
      <c r="D478" s="201"/>
      <c r="E478" s="113"/>
      <c r="F478" s="113"/>
      <c r="G478" s="113"/>
      <c r="H478" s="113"/>
      <c r="I478" s="203"/>
      <c r="J478" s="204"/>
      <c r="K478" s="201"/>
      <c r="L478" s="201"/>
    </row>
    <row r="479" spans="1:12" x14ac:dyDescent="0.2">
      <c r="A479" s="113"/>
      <c r="B479" s="200"/>
      <c r="C479" s="200"/>
      <c r="D479" s="201"/>
      <c r="E479" s="113"/>
      <c r="F479" s="113"/>
      <c r="G479" s="113"/>
      <c r="H479" s="113"/>
      <c r="I479" s="203"/>
      <c r="J479" s="204"/>
      <c r="K479" s="201"/>
      <c r="L479" s="201"/>
    </row>
    <row r="480" spans="1:12" x14ac:dyDescent="0.2">
      <c r="A480" s="113"/>
      <c r="B480" s="200"/>
      <c r="C480" s="200"/>
      <c r="D480" s="201"/>
      <c r="E480" s="113"/>
      <c r="F480" s="113"/>
      <c r="G480" s="113"/>
      <c r="H480" s="113"/>
      <c r="I480" s="203"/>
      <c r="J480" s="204"/>
      <c r="K480" s="201"/>
      <c r="L480" s="201"/>
    </row>
    <row r="481" spans="1:12" x14ac:dyDescent="0.2">
      <c r="A481" s="113"/>
      <c r="B481" s="200"/>
      <c r="C481" s="200"/>
      <c r="D481" s="201"/>
      <c r="E481" s="113"/>
      <c r="F481" s="113"/>
      <c r="G481" s="113"/>
      <c r="H481" s="113"/>
      <c r="I481" s="203"/>
      <c r="J481" s="204"/>
      <c r="K481" s="201"/>
      <c r="L481" s="201"/>
    </row>
    <row r="482" spans="1:12" x14ac:dyDescent="0.2">
      <c r="A482" s="113"/>
      <c r="B482" s="200"/>
      <c r="C482" s="200"/>
      <c r="D482" s="201"/>
      <c r="E482" s="113"/>
      <c r="F482" s="113"/>
      <c r="G482" s="113"/>
      <c r="H482" s="113"/>
      <c r="I482" s="203"/>
      <c r="J482" s="204"/>
      <c r="K482" s="201"/>
      <c r="L482" s="201"/>
    </row>
    <row r="483" spans="1:12" x14ac:dyDescent="0.2">
      <c r="A483" s="113"/>
      <c r="B483" s="200"/>
      <c r="C483" s="200"/>
      <c r="D483" s="201"/>
      <c r="E483" s="113"/>
      <c r="F483" s="113"/>
      <c r="G483" s="113"/>
      <c r="H483" s="113"/>
      <c r="I483" s="203"/>
      <c r="J483" s="204"/>
      <c r="K483" s="201"/>
      <c r="L483" s="201"/>
    </row>
    <row r="484" spans="1:12" x14ac:dyDescent="0.2">
      <c r="A484" s="113"/>
      <c r="B484" s="200"/>
      <c r="C484" s="200"/>
      <c r="D484" s="201"/>
      <c r="E484" s="113"/>
      <c r="F484" s="113"/>
      <c r="G484" s="113"/>
      <c r="H484" s="113"/>
      <c r="I484" s="203"/>
      <c r="J484" s="204"/>
      <c r="K484" s="201"/>
      <c r="L484" s="201"/>
    </row>
    <row r="485" spans="1:12" x14ac:dyDescent="0.2">
      <c r="A485" s="113"/>
      <c r="B485" s="200"/>
      <c r="C485" s="200"/>
      <c r="D485" s="201"/>
      <c r="E485" s="113"/>
      <c r="F485" s="113"/>
      <c r="G485" s="113"/>
      <c r="H485" s="113"/>
      <c r="I485" s="203"/>
      <c r="J485" s="204"/>
      <c r="K485" s="201"/>
      <c r="L485" s="201"/>
    </row>
    <row r="486" spans="1:12" x14ac:dyDescent="0.2">
      <c r="A486" s="113"/>
      <c r="B486" s="200"/>
      <c r="C486" s="200"/>
      <c r="D486" s="201"/>
      <c r="E486" s="113"/>
      <c r="F486" s="113"/>
      <c r="G486" s="113"/>
      <c r="H486" s="113"/>
      <c r="I486" s="203"/>
      <c r="J486" s="204"/>
      <c r="K486" s="201"/>
      <c r="L486" s="201"/>
    </row>
    <row r="487" spans="1:12" x14ac:dyDescent="0.2">
      <c r="A487" s="113"/>
      <c r="B487" s="200"/>
      <c r="C487" s="200"/>
      <c r="D487" s="201"/>
      <c r="E487" s="113"/>
      <c r="F487" s="113"/>
      <c r="G487" s="113"/>
      <c r="H487" s="113"/>
      <c r="I487" s="203"/>
      <c r="J487" s="204"/>
      <c r="K487" s="201"/>
      <c r="L487" s="201"/>
    </row>
    <row r="488" spans="1:12" x14ac:dyDescent="0.2">
      <c r="A488" s="113"/>
      <c r="B488" s="200"/>
      <c r="C488" s="200"/>
      <c r="D488" s="201"/>
      <c r="E488" s="113"/>
      <c r="F488" s="113"/>
      <c r="G488" s="113"/>
      <c r="H488" s="113"/>
      <c r="I488" s="203"/>
      <c r="J488" s="204"/>
      <c r="K488" s="201"/>
      <c r="L488" s="201"/>
    </row>
    <row r="489" spans="1:12" x14ac:dyDescent="0.2">
      <c r="A489" s="113"/>
      <c r="B489" s="200"/>
      <c r="C489" s="200"/>
      <c r="D489" s="201"/>
      <c r="E489" s="113"/>
      <c r="F489" s="113"/>
      <c r="G489" s="113"/>
      <c r="H489" s="113"/>
      <c r="I489" s="203"/>
      <c r="J489" s="204"/>
      <c r="K489" s="201"/>
      <c r="L489" s="201"/>
    </row>
    <row r="490" spans="1:12" x14ac:dyDescent="0.2">
      <c r="A490" s="113"/>
      <c r="B490" s="200"/>
      <c r="C490" s="200"/>
      <c r="D490" s="201"/>
      <c r="E490" s="113"/>
      <c r="F490" s="113"/>
      <c r="G490" s="113"/>
      <c r="H490" s="113"/>
      <c r="I490" s="203"/>
      <c r="J490" s="204"/>
      <c r="K490" s="201"/>
      <c r="L490" s="201"/>
    </row>
    <row r="491" spans="1:12" x14ac:dyDescent="0.2">
      <c r="A491" s="113"/>
      <c r="B491" s="200"/>
      <c r="C491" s="200"/>
      <c r="D491" s="201"/>
      <c r="E491" s="113"/>
      <c r="F491" s="113"/>
      <c r="G491" s="113"/>
      <c r="H491" s="113"/>
      <c r="I491" s="203"/>
      <c r="J491" s="204"/>
      <c r="K491" s="201"/>
      <c r="L491" s="201"/>
    </row>
    <row r="492" spans="1:12" x14ac:dyDescent="0.2">
      <c r="A492" s="113"/>
      <c r="B492" s="200"/>
      <c r="C492" s="200"/>
      <c r="D492" s="201"/>
      <c r="E492" s="113"/>
      <c r="F492" s="113"/>
      <c r="G492" s="113"/>
      <c r="H492" s="113"/>
      <c r="I492" s="203"/>
      <c r="J492" s="204"/>
      <c r="K492" s="201"/>
      <c r="L492" s="201"/>
    </row>
    <row r="493" spans="1:12" x14ac:dyDescent="0.2">
      <c r="A493" s="113"/>
      <c r="B493" s="200"/>
      <c r="C493" s="200"/>
      <c r="D493" s="201"/>
      <c r="E493" s="113"/>
      <c r="F493" s="113"/>
      <c r="G493" s="113"/>
      <c r="H493" s="113"/>
      <c r="I493" s="203"/>
      <c r="J493" s="204"/>
      <c r="K493" s="201"/>
      <c r="L493" s="201"/>
    </row>
    <row r="494" spans="1:12" x14ac:dyDescent="0.2">
      <c r="A494" s="113"/>
      <c r="B494" s="200"/>
      <c r="C494" s="200"/>
      <c r="D494" s="201"/>
      <c r="E494" s="113"/>
      <c r="F494" s="113"/>
      <c r="G494" s="113"/>
      <c r="H494" s="113"/>
      <c r="I494" s="203"/>
      <c r="J494" s="204"/>
      <c r="K494" s="201"/>
      <c r="L494" s="201"/>
    </row>
    <row r="495" spans="1:12" x14ac:dyDescent="0.2">
      <c r="A495" s="113"/>
      <c r="B495" s="200"/>
      <c r="C495" s="200"/>
      <c r="D495" s="201"/>
      <c r="E495" s="113"/>
      <c r="F495" s="113"/>
      <c r="G495" s="113"/>
      <c r="H495" s="113"/>
      <c r="I495" s="203"/>
      <c r="J495" s="204"/>
      <c r="K495" s="201"/>
      <c r="L495" s="201"/>
    </row>
    <row r="496" spans="1:12" x14ac:dyDescent="0.2">
      <c r="A496" s="113"/>
      <c r="B496" s="200"/>
      <c r="C496" s="200"/>
      <c r="D496" s="201"/>
      <c r="E496" s="113"/>
      <c r="F496" s="113"/>
      <c r="G496" s="113"/>
      <c r="H496" s="113"/>
      <c r="I496" s="203"/>
      <c r="J496" s="204"/>
      <c r="K496" s="201"/>
      <c r="L496" s="201"/>
    </row>
    <row r="497" spans="1:12" x14ac:dyDescent="0.2">
      <c r="A497" s="113"/>
      <c r="B497" s="200"/>
      <c r="C497" s="200"/>
      <c r="D497" s="201"/>
      <c r="E497" s="113"/>
      <c r="F497" s="113"/>
      <c r="G497" s="113"/>
      <c r="H497" s="113"/>
      <c r="I497" s="203"/>
      <c r="J497" s="204"/>
      <c r="K497" s="201"/>
      <c r="L497" s="201"/>
    </row>
    <row r="498" spans="1:12" x14ac:dyDescent="0.2">
      <c r="A498" s="113"/>
      <c r="B498" s="200"/>
      <c r="C498" s="200"/>
      <c r="D498" s="201"/>
      <c r="E498" s="113"/>
      <c r="F498" s="113"/>
      <c r="G498" s="113"/>
      <c r="H498" s="113"/>
      <c r="I498" s="203"/>
      <c r="J498" s="204"/>
      <c r="K498" s="201"/>
      <c r="L498" s="201"/>
    </row>
    <row r="499" spans="1:12" x14ac:dyDescent="0.2">
      <c r="A499" s="113"/>
      <c r="B499" s="200"/>
      <c r="C499" s="200"/>
      <c r="D499" s="201"/>
      <c r="E499" s="113"/>
      <c r="F499" s="113"/>
      <c r="G499" s="113"/>
      <c r="H499" s="113"/>
      <c r="I499" s="203"/>
      <c r="J499" s="204"/>
      <c r="K499" s="201"/>
      <c r="L499" s="201"/>
    </row>
    <row r="500" spans="1:12" x14ac:dyDescent="0.2">
      <c r="A500" s="113"/>
      <c r="B500" s="200"/>
      <c r="C500" s="200"/>
      <c r="D500" s="201"/>
      <c r="E500" s="113"/>
      <c r="F500" s="113"/>
      <c r="G500" s="113"/>
      <c r="H500" s="113"/>
      <c r="I500" s="203"/>
      <c r="J500" s="204"/>
      <c r="K500" s="201"/>
      <c r="L500" s="201"/>
    </row>
    <row r="501" spans="1:12" x14ac:dyDescent="0.2">
      <c r="A501" s="113"/>
      <c r="B501" s="200"/>
      <c r="C501" s="200"/>
      <c r="D501" s="201"/>
      <c r="E501" s="113"/>
      <c r="F501" s="113"/>
      <c r="G501" s="113"/>
      <c r="H501" s="113"/>
      <c r="I501" s="203"/>
      <c r="J501" s="204"/>
      <c r="K501" s="201"/>
      <c r="L501" s="201"/>
    </row>
    <row r="502" spans="1:12" x14ac:dyDescent="0.2">
      <c r="A502" s="113"/>
      <c r="B502" s="200"/>
      <c r="C502" s="200"/>
      <c r="D502" s="201"/>
      <c r="E502" s="113"/>
      <c r="F502" s="113"/>
      <c r="G502" s="113"/>
      <c r="H502" s="113"/>
      <c r="I502" s="203"/>
      <c r="J502" s="204"/>
      <c r="K502" s="201"/>
      <c r="L502" s="201"/>
    </row>
    <row r="503" spans="1:12" x14ac:dyDescent="0.2">
      <c r="A503" s="113"/>
      <c r="B503" s="200"/>
      <c r="C503" s="200"/>
      <c r="D503" s="201"/>
      <c r="E503" s="113"/>
      <c r="F503" s="113"/>
      <c r="G503" s="113"/>
      <c r="H503" s="113"/>
      <c r="I503" s="203"/>
      <c r="J503" s="204"/>
      <c r="K503" s="201"/>
      <c r="L503" s="201"/>
    </row>
    <row r="504" spans="1:12" x14ac:dyDescent="0.2">
      <c r="A504" s="113"/>
      <c r="B504" s="200"/>
      <c r="C504" s="200"/>
      <c r="D504" s="201"/>
      <c r="E504" s="113"/>
      <c r="F504" s="113"/>
      <c r="G504" s="113"/>
      <c r="H504" s="113"/>
      <c r="I504" s="203"/>
      <c r="J504" s="204"/>
      <c r="K504" s="201"/>
      <c r="L504" s="201"/>
    </row>
    <row r="505" spans="1:12" x14ac:dyDescent="0.2">
      <c r="A505" s="113"/>
      <c r="B505" s="200"/>
      <c r="C505" s="200"/>
      <c r="D505" s="201"/>
      <c r="E505" s="113"/>
      <c r="F505" s="113"/>
      <c r="G505" s="113"/>
      <c r="H505" s="113"/>
      <c r="I505" s="203"/>
      <c r="J505" s="204"/>
      <c r="K505" s="201"/>
      <c r="L505" s="201"/>
    </row>
    <row r="506" spans="1:12" x14ac:dyDescent="0.2">
      <c r="A506" s="113"/>
      <c r="B506" s="200"/>
      <c r="C506" s="200"/>
      <c r="D506" s="201"/>
      <c r="E506" s="113"/>
      <c r="F506" s="113"/>
      <c r="G506" s="113"/>
      <c r="H506" s="113"/>
      <c r="I506" s="203"/>
      <c r="J506" s="204"/>
      <c r="K506" s="201"/>
      <c r="L506" s="201"/>
    </row>
    <row r="507" spans="1:12" x14ac:dyDescent="0.2">
      <c r="A507" s="113"/>
      <c r="B507" s="200"/>
      <c r="C507" s="200"/>
      <c r="D507" s="201"/>
      <c r="E507" s="113"/>
      <c r="F507" s="113"/>
      <c r="G507" s="113"/>
      <c r="H507" s="113"/>
      <c r="I507" s="203"/>
      <c r="J507" s="204"/>
      <c r="K507" s="201"/>
      <c r="L507" s="201"/>
    </row>
    <row r="508" spans="1:12" x14ac:dyDescent="0.2">
      <c r="A508" s="113"/>
      <c r="B508" s="200"/>
      <c r="C508" s="200"/>
      <c r="D508" s="201"/>
      <c r="E508" s="113"/>
      <c r="F508" s="113"/>
      <c r="G508" s="113"/>
      <c r="H508" s="113"/>
      <c r="I508" s="203"/>
      <c r="J508" s="204"/>
      <c r="K508" s="201"/>
      <c r="L508" s="201"/>
    </row>
    <row r="509" spans="1:12" x14ac:dyDescent="0.2">
      <c r="A509" s="113"/>
      <c r="B509" s="200"/>
      <c r="C509" s="200"/>
      <c r="D509" s="201"/>
      <c r="E509" s="113"/>
      <c r="F509" s="113"/>
      <c r="G509" s="113"/>
      <c r="H509" s="113"/>
      <c r="I509" s="203"/>
      <c r="J509" s="204"/>
      <c r="K509" s="201"/>
      <c r="L509" s="201"/>
    </row>
    <row r="510" spans="1:12" x14ac:dyDescent="0.2">
      <c r="A510" s="113"/>
      <c r="B510" s="200"/>
      <c r="C510" s="200"/>
      <c r="D510" s="201"/>
      <c r="E510" s="113"/>
      <c r="F510" s="113"/>
      <c r="G510" s="113"/>
      <c r="H510" s="113"/>
      <c r="I510" s="203"/>
      <c r="J510" s="204"/>
      <c r="K510" s="201"/>
      <c r="L510" s="201"/>
    </row>
    <row r="511" spans="1:12" x14ac:dyDescent="0.2">
      <c r="A511" s="113"/>
      <c r="B511" s="200"/>
      <c r="C511" s="200"/>
      <c r="D511" s="201"/>
      <c r="E511" s="113"/>
      <c r="F511" s="113"/>
      <c r="G511" s="113"/>
      <c r="H511" s="113"/>
      <c r="I511" s="203"/>
      <c r="J511" s="204"/>
      <c r="K511" s="201"/>
      <c r="L511" s="201"/>
    </row>
    <row r="512" spans="1:12" x14ac:dyDescent="0.2">
      <c r="A512" s="113"/>
      <c r="B512" s="200"/>
      <c r="C512" s="200"/>
      <c r="D512" s="201"/>
      <c r="E512" s="113"/>
      <c r="F512" s="113"/>
      <c r="G512" s="113"/>
      <c r="H512" s="113"/>
      <c r="I512" s="203"/>
      <c r="J512" s="204"/>
      <c r="K512" s="201"/>
      <c r="L512" s="201"/>
    </row>
    <row r="513" spans="1:12" x14ac:dyDescent="0.2">
      <c r="A513" s="113"/>
      <c r="B513" s="200"/>
      <c r="C513" s="200"/>
      <c r="D513" s="201"/>
      <c r="E513" s="113"/>
      <c r="F513" s="113"/>
      <c r="G513" s="113"/>
      <c r="H513" s="113"/>
      <c r="I513" s="203"/>
      <c r="J513" s="204"/>
      <c r="K513" s="201"/>
      <c r="L513" s="201"/>
    </row>
    <row r="514" spans="1:12" x14ac:dyDescent="0.2">
      <c r="A514" s="113"/>
      <c r="B514" s="200"/>
      <c r="C514" s="200"/>
      <c r="D514" s="201"/>
      <c r="E514" s="113"/>
      <c r="F514" s="113"/>
      <c r="G514" s="113"/>
      <c r="H514" s="113"/>
      <c r="I514" s="203"/>
      <c r="J514" s="204"/>
      <c r="K514" s="201"/>
      <c r="L514" s="201"/>
    </row>
    <row r="515" spans="1:12" x14ac:dyDescent="0.2">
      <c r="A515" s="113"/>
      <c r="B515" s="200"/>
      <c r="C515" s="200"/>
      <c r="D515" s="201"/>
      <c r="E515" s="113"/>
      <c r="F515" s="113"/>
      <c r="G515" s="113"/>
      <c r="H515" s="113"/>
      <c r="I515" s="203"/>
      <c r="J515" s="204"/>
      <c r="K515" s="201"/>
      <c r="L515" s="201"/>
    </row>
    <row r="516" spans="1:12" x14ac:dyDescent="0.2">
      <c r="A516" s="113"/>
      <c r="B516" s="200"/>
      <c r="C516" s="200"/>
      <c r="D516" s="201"/>
      <c r="E516" s="113"/>
      <c r="F516" s="113"/>
      <c r="G516" s="113"/>
      <c r="H516" s="113"/>
      <c r="I516" s="203"/>
      <c r="J516" s="204"/>
      <c r="K516" s="201"/>
      <c r="L516" s="201"/>
    </row>
    <row r="517" spans="1:12" x14ac:dyDescent="0.2">
      <c r="A517" s="113"/>
      <c r="B517" s="200"/>
      <c r="C517" s="200"/>
      <c r="D517" s="201"/>
      <c r="E517" s="113"/>
      <c r="F517" s="113"/>
      <c r="G517" s="113"/>
      <c r="H517" s="113"/>
      <c r="I517" s="203"/>
      <c r="J517" s="204"/>
      <c r="K517" s="201"/>
      <c r="L517" s="201"/>
    </row>
    <row r="518" spans="1:12" x14ac:dyDescent="0.2">
      <c r="A518" s="113"/>
      <c r="B518" s="200"/>
      <c r="C518" s="200"/>
      <c r="D518" s="201"/>
      <c r="E518" s="113"/>
      <c r="F518" s="113"/>
      <c r="G518" s="113"/>
      <c r="H518" s="113"/>
      <c r="I518" s="203"/>
      <c r="J518" s="204"/>
      <c r="K518" s="201"/>
      <c r="L518" s="201"/>
    </row>
    <row r="519" spans="1:12" x14ac:dyDescent="0.2">
      <c r="A519" s="113"/>
      <c r="B519" s="200"/>
      <c r="C519" s="200"/>
      <c r="D519" s="201"/>
      <c r="E519" s="113"/>
      <c r="F519" s="113"/>
      <c r="G519" s="113"/>
      <c r="H519" s="113"/>
      <c r="I519" s="203"/>
      <c r="J519" s="204"/>
      <c r="K519" s="201"/>
      <c r="L519" s="201"/>
    </row>
    <row r="520" spans="1:12" x14ac:dyDescent="0.2">
      <c r="A520" s="113"/>
      <c r="B520" s="200"/>
      <c r="C520" s="200"/>
      <c r="D520" s="201"/>
      <c r="E520" s="113"/>
      <c r="F520" s="113"/>
      <c r="G520" s="113"/>
      <c r="H520" s="113"/>
      <c r="I520" s="203"/>
      <c r="J520" s="204"/>
      <c r="K520" s="201"/>
      <c r="L520" s="201"/>
    </row>
    <row r="521" spans="1:12" x14ac:dyDescent="0.2">
      <c r="A521" s="113"/>
      <c r="B521" s="200"/>
      <c r="C521" s="200"/>
      <c r="D521" s="201"/>
      <c r="E521" s="113"/>
      <c r="F521" s="113"/>
      <c r="G521" s="113"/>
      <c r="H521" s="113"/>
      <c r="I521" s="203"/>
      <c r="J521" s="204"/>
      <c r="K521" s="201"/>
      <c r="L521" s="201"/>
    </row>
    <row r="522" spans="1:12" x14ac:dyDescent="0.2">
      <c r="A522" s="113"/>
      <c r="B522" s="200"/>
      <c r="C522" s="200"/>
      <c r="D522" s="201"/>
      <c r="E522" s="113"/>
      <c r="F522" s="113"/>
      <c r="G522" s="113"/>
      <c r="H522" s="113"/>
      <c r="I522" s="203"/>
      <c r="J522" s="204"/>
      <c r="K522" s="201"/>
      <c r="L522" s="201"/>
    </row>
    <row r="523" spans="1:12" x14ac:dyDescent="0.2">
      <c r="A523" s="113"/>
      <c r="B523" s="200"/>
      <c r="C523" s="200"/>
      <c r="D523" s="201"/>
      <c r="E523" s="113"/>
      <c r="F523" s="113"/>
      <c r="G523" s="113"/>
      <c r="H523" s="113"/>
      <c r="I523" s="203"/>
      <c r="J523" s="204"/>
      <c r="K523" s="201"/>
      <c r="L523" s="201"/>
    </row>
    <row r="524" spans="1:12" x14ac:dyDescent="0.2">
      <c r="A524" s="113"/>
      <c r="B524" s="200"/>
      <c r="C524" s="200"/>
      <c r="D524" s="201"/>
      <c r="E524" s="113"/>
      <c r="F524" s="113"/>
      <c r="G524" s="113"/>
      <c r="H524" s="113"/>
      <c r="I524" s="203"/>
      <c r="J524" s="204"/>
      <c r="K524" s="201"/>
      <c r="L524" s="201"/>
    </row>
    <row r="525" spans="1:12" x14ac:dyDescent="0.2">
      <c r="A525" s="113"/>
      <c r="B525" s="200"/>
      <c r="C525" s="200"/>
      <c r="D525" s="201"/>
      <c r="E525" s="113"/>
      <c r="F525" s="113"/>
      <c r="G525" s="113"/>
      <c r="H525" s="113"/>
      <c r="I525" s="203"/>
      <c r="J525" s="204"/>
      <c r="K525" s="201"/>
      <c r="L525" s="201"/>
    </row>
    <row r="526" spans="1:12" x14ac:dyDescent="0.2">
      <c r="A526" s="113"/>
      <c r="B526" s="200"/>
      <c r="C526" s="200"/>
      <c r="D526" s="201"/>
      <c r="E526" s="113"/>
      <c r="F526" s="113"/>
      <c r="G526" s="113"/>
      <c r="H526" s="113"/>
      <c r="I526" s="203"/>
      <c r="J526" s="204"/>
      <c r="K526" s="201"/>
      <c r="L526" s="201"/>
    </row>
    <row r="527" spans="1:12" x14ac:dyDescent="0.2">
      <c r="A527" s="113"/>
      <c r="B527" s="200"/>
      <c r="C527" s="200"/>
      <c r="D527" s="201"/>
      <c r="E527" s="113"/>
      <c r="F527" s="113"/>
      <c r="G527" s="113"/>
      <c r="H527" s="113"/>
      <c r="I527" s="203"/>
      <c r="J527" s="204"/>
      <c r="K527" s="201"/>
      <c r="L527" s="201"/>
    </row>
    <row r="528" spans="1:12" x14ac:dyDescent="0.2">
      <c r="A528" s="113"/>
      <c r="B528" s="200"/>
      <c r="C528" s="200"/>
      <c r="D528" s="201"/>
      <c r="E528" s="113"/>
      <c r="F528" s="113"/>
      <c r="G528" s="113"/>
      <c r="H528" s="113"/>
      <c r="I528" s="203"/>
      <c r="J528" s="204"/>
      <c r="K528" s="201"/>
      <c r="L528" s="201"/>
    </row>
    <row r="529" spans="1:12" x14ac:dyDescent="0.2">
      <c r="A529" s="113"/>
      <c r="B529" s="200"/>
      <c r="C529" s="200"/>
      <c r="D529" s="201"/>
      <c r="E529" s="113"/>
      <c r="F529" s="113"/>
      <c r="G529" s="113"/>
      <c r="H529" s="113"/>
      <c r="I529" s="203"/>
      <c r="J529" s="204"/>
      <c r="K529" s="201"/>
      <c r="L529" s="201"/>
    </row>
    <row r="530" spans="1:12" x14ac:dyDescent="0.2">
      <c r="A530" s="113"/>
      <c r="B530" s="200"/>
      <c r="C530" s="200"/>
      <c r="D530" s="201"/>
      <c r="E530" s="113"/>
      <c r="F530" s="113"/>
      <c r="G530" s="113"/>
      <c r="H530" s="113"/>
      <c r="I530" s="203"/>
      <c r="J530" s="204"/>
      <c r="K530" s="201"/>
      <c r="L530" s="201"/>
    </row>
    <row r="531" spans="1:12" x14ac:dyDescent="0.2">
      <c r="A531" s="113"/>
      <c r="B531" s="200"/>
      <c r="C531" s="200"/>
      <c r="D531" s="201"/>
      <c r="E531" s="113"/>
      <c r="F531" s="113"/>
      <c r="G531" s="113"/>
      <c r="H531" s="113"/>
      <c r="I531" s="203"/>
      <c r="J531" s="204"/>
      <c r="K531" s="201"/>
      <c r="L531" s="201"/>
    </row>
    <row r="532" spans="1:12" x14ac:dyDescent="0.2">
      <c r="A532" s="113"/>
      <c r="B532" s="200"/>
      <c r="C532" s="200"/>
      <c r="D532" s="201"/>
      <c r="E532" s="113"/>
      <c r="F532" s="113"/>
      <c r="G532" s="113"/>
      <c r="H532" s="113"/>
      <c r="I532" s="203"/>
      <c r="J532" s="204"/>
      <c r="K532" s="201"/>
      <c r="L532" s="201"/>
    </row>
    <row r="533" spans="1:12" x14ac:dyDescent="0.2">
      <c r="A533" s="113"/>
      <c r="B533" s="200"/>
      <c r="C533" s="200"/>
      <c r="D533" s="201"/>
      <c r="E533" s="113"/>
      <c r="F533" s="113"/>
      <c r="G533" s="113"/>
      <c r="H533" s="113"/>
      <c r="I533" s="203"/>
      <c r="J533" s="204"/>
      <c r="K533" s="201"/>
      <c r="L533" s="201"/>
    </row>
    <row r="534" spans="1:12" x14ac:dyDescent="0.2">
      <c r="A534" s="113"/>
      <c r="B534" s="200"/>
      <c r="C534" s="200"/>
      <c r="D534" s="201"/>
      <c r="E534" s="113"/>
      <c r="F534" s="113"/>
      <c r="G534" s="113"/>
      <c r="H534" s="113"/>
      <c r="I534" s="203"/>
      <c r="J534" s="204"/>
      <c r="K534" s="201"/>
      <c r="L534" s="201"/>
    </row>
    <row r="535" spans="1:12" x14ac:dyDescent="0.2">
      <c r="A535" s="113"/>
      <c r="B535" s="200"/>
      <c r="C535" s="200"/>
      <c r="D535" s="201"/>
      <c r="E535" s="113"/>
      <c r="F535" s="113"/>
      <c r="G535" s="113"/>
      <c r="H535" s="113"/>
      <c r="I535" s="203"/>
      <c r="J535" s="204"/>
      <c r="K535" s="201"/>
      <c r="L535" s="201"/>
    </row>
    <row r="536" spans="1:12" x14ac:dyDescent="0.2">
      <c r="A536" s="113"/>
      <c r="B536" s="200"/>
      <c r="C536" s="200"/>
      <c r="D536" s="201"/>
      <c r="E536" s="113"/>
      <c r="F536" s="113"/>
      <c r="G536" s="113"/>
      <c r="H536" s="113"/>
      <c r="I536" s="203"/>
      <c r="J536" s="204"/>
      <c r="K536" s="201"/>
      <c r="L536" s="201"/>
    </row>
    <row r="537" spans="1:12" x14ac:dyDescent="0.2">
      <c r="A537" s="113"/>
      <c r="B537" s="200"/>
      <c r="C537" s="200"/>
      <c r="D537" s="201"/>
      <c r="E537" s="113"/>
      <c r="F537" s="113"/>
      <c r="G537" s="113"/>
      <c r="H537" s="113"/>
      <c r="I537" s="203"/>
      <c r="J537" s="204"/>
      <c r="K537" s="201"/>
      <c r="L537" s="201"/>
    </row>
    <row r="538" spans="1:12" x14ac:dyDescent="0.2">
      <c r="A538" s="113"/>
      <c r="B538" s="200"/>
      <c r="C538" s="200"/>
      <c r="D538" s="201"/>
      <c r="E538" s="113"/>
      <c r="F538" s="113"/>
      <c r="G538" s="113"/>
      <c r="H538" s="113"/>
      <c r="I538" s="203"/>
      <c r="J538" s="204"/>
      <c r="K538" s="201"/>
      <c r="L538" s="201"/>
    </row>
    <row r="539" spans="1:12" x14ac:dyDescent="0.2">
      <c r="A539" s="113"/>
      <c r="B539" s="200"/>
      <c r="C539" s="200"/>
      <c r="D539" s="201"/>
      <c r="E539" s="113"/>
      <c r="F539" s="113"/>
      <c r="G539" s="113"/>
      <c r="H539" s="113"/>
      <c r="I539" s="203"/>
      <c r="J539" s="204"/>
      <c r="K539" s="201"/>
      <c r="L539" s="201"/>
    </row>
    <row r="540" spans="1:12" x14ac:dyDescent="0.2">
      <c r="A540" s="113"/>
      <c r="B540" s="200"/>
      <c r="C540" s="200"/>
      <c r="D540" s="201"/>
      <c r="E540" s="113"/>
      <c r="F540" s="113"/>
      <c r="G540" s="113"/>
      <c r="H540" s="113"/>
      <c r="I540" s="203"/>
      <c r="J540" s="204"/>
      <c r="K540" s="201"/>
      <c r="L540" s="201"/>
    </row>
    <row r="541" spans="1:12" x14ac:dyDescent="0.2">
      <c r="A541" s="113"/>
      <c r="B541" s="200"/>
      <c r="C541" s="200"/>
      <c r="D541" s="201"/>
      <c r="E541" s="113"/>
      <c r="F541" s="113"/>
      <c r="G541" s="113"/>
      <c r="H541" s="113"/>
      <c r="I541" s="203"/>
      <c r="J541" s="204"/>
      <c r="K541" s="201"/>
      <c r="L541" s="201"/>
    </row>
    <row r="542" spans="1:12" x14ac:dyDescent="0.2">
      <c r="A542" s="113"/>
      <c r="B542" s="200"/>
      <c r="C542" s="200"/>
      <c r="D542" s="201"/>
      <c r="E542" s="113"/>
      <c r="F542" s="113"/>
      <c r="G542" s="113"/>
      <c r="H542" s="113"/>
      <c r="I542" s="203"/>
      <c r="J542" s="204"/>
      <c r="K542" s="201"/>
      <c r="L542" s="201"/>
    </row>
    <row r="543" spans="1:12" x14ac:dyDescent="0.2">
      <c r="A543" s="113"/>
      <c r="B543" s="200"/>
      <c r="C543" s="200"/>
      <c r="D543" s="201"/>
      <c r="E543" s="113"/>
      <c r="F543" s="113"/>
      <c r="G543" s="113"/>
      <c r="H543" s="113"/>
      <c r="I543" s="203"/>
      <c r="J543" s="204"/>
      <c r="K543" s="201"/>
      <c r="L543" s="201"/>
    </row>
    <row r="544" spans="1:12" x14ac:dyDescent="0.2">
      <c r="A544" s="113"/>
      <c r="B544" s="200"/>
      <c r="C544" s="200"/>
      <c r="D544" s="201"/>
      <c r="E544" s="113"/>
      <c r="F544" s="113"/>
      <c r="G544" s="113"/>
      <c r="H544" s="113"/>
      <c r="I544" s="203"/>
      <c r="J544" s="204"/>
      <c r="K544" s="201"/>
      <c r="L544" s="201"/>
    </row>
    <row r="545" spans="1:12" x14ac:dyDescent="0.2">
      <c r="A545" s="113"/>
      <c r="B545" s="200"/>
      <c r="C545" s="200"/>
      <c r="D545" s="201"/>
      <c r="E545" s="113"/>
      <c r="F545" s="113"/>
      <c r="G545" s="113"/>
      <c r="H545" s="113"/>
      <c r="I545" s="203"/>
      <c r="J545" s="204"/>
      <c r="K545" s="201"/>
      <c r="L545" s="201"/>
    </row>
    <row r="546" spans="1:12" x14ac:dyDescent="0.2">
      <c r="A546" s="113"/>
      <c r="B546" s="200"/>
      <c r="C546" s="200"/>
      <c r="D546" s="201"/>
      <c r="E546" s="113"/>
      <c r="F546" s="113"/>
      <c r="G546" s="113"/>
      <c r="H546" s="113"/>
      <c r="I546" s="203"/>
      <c r="J546" s="204"/>
      <c r="K546" s="201"/>
      <c r="L546" s="201"/>
    </row>
    <row r="547" spans="1:12" x14ac:dyDescent="0.2">
      <c r="A547" s="113"/>
      <c r="B547" s="200"/>
      <c r="C547" s="200"/>
      <c r="D547" s="201"/>
      <c r="E547" s="113"/>
      <c r="F547" s="113"/>
      <c r="G547" s="113"/>
      <c r="H547" s="113"/>
      <c r="I547" s="203"/>
      <c r="J547" s="204"/>
      <c r="K547" s="201"/>
      <c r="L547" s="201"/>
    </row>
    <row r="548" spans="1:12" x14ac:dyDescent="0.2">
      <c r="A548" s="113"/>
      <c r="B548" s="200"/>
      <c r="C548" s="200"/>
      <c r="D548" s="201"/>
      <c r="E548" s="113"/>
      <c r="F548" s="113"/>
      <c r="G548" s="113"/>
      <c r="H548" s="113"/>
      <c r="I548" s="203"/>
      <c r="J548" s="204"/>
      <c r="K548" s="201"/>
      <c r="L548" s="201"/>
    </row>
    <row r="549" spans="1:12" x14ac:dyDescent="0.2">
      <c r="A549" s="113"/>
      <c r="B549" s="200"/>
      <c r="C549" s="200"/>
      <c r="D549" s="201"/>
      <c r="E549" s="113"/>
      <c r="F549" s="113"/>
      <c r="G549" s="113"/>
      <c r="H549" s="113"/>
      <c r="I549" s="203"/>
      <c r="J549" s="204"/>
      <c r="K549" s="201"/>
      <c r="L549" s="201"/>
    </row>
    <row r="550" spans="1:12" x14ac:dyDescent="0.2">
      <c r="A550" s="113"/>
      <c r="B550" s="200"/>
      <c r="C550" s="200"/>
      <c r="D550" s="201"/>
      <c r="E550" s="113"/>
      <c r="F550" s="113"/>
      <c r="G550" s="113"/>
      <c r="H550" s="113"/>
      <c r="I550" s="203"/>
      <c r="J550" s="204"/>
      <c r="K550" s="201"/>
      <c r="L550" s="201"/>
    </row>
    <row r="551" spans="1:12" x14ac:dyDescent="0.2">
      <c r="A551" s="113"/>
      <c r="B551" s="200"/>
      <c r="C551" s="200"/>
      <c r="D551" s="201"/>
      <c r="E551" s="113"/>
      <c r="F551" s="113"/>
      <c r="G551" s="113"/>
      <c r="H551" s="113"/>
      <c r="I551" s="203"/>
      <c r="J551" s="204"/>
      <c r="K551" s="201"/>
      <c r="L551" s="201"/>
    </row>
    <row r="552" spans="1:12" x14ac:dyDescent="0.2">
      <c r="A552" s="113"/>
      <c r="B552" s="200"/>
      <c r="C552" s="200"/>
      <c r="D552" s="201"/>
      <c r="E552" s="113"/>
      <c r="F552" s="113"/>
      <c r="G552" s="113"/>
      <c r="H552" s="113"/>
      <c r="I552" s="203"/>
      <c r="J552" s="204"/>
      <c r="K552" s="201"/>
      <c r="L552" s="201"/>
    </row>
    <row r="553" spans="1:12" x14ac:dyDescent="0.2">
      <c r="A553" s="113"/>
      <c r="B553" s="200"/>
      <c r="C553" s="200"/>
      <c r="D553" s="201"/>
      <c r="E553" s="113"/>
      <c r="F553" s="113"/>
      <c r="G553" s="113"/>
      <c r="H553" s="113"/>
      <c r="I553" s="203"/>
      <c r="J553" s="204"/>
      <c r="K553" s="201"/>
      <c r="L553" s="201"/>
    </row>
    <row r="554" spans="1:12" x14ac:dyDescent="0.2">
      <c r="A554" s="113"/>
      <c r="B554" s="200"/>
      <c r="C554" s="200"/>
      <c r="D554" s="201"/>
      <c r="E554" s="113"/>
      <c r="F554" s="113"/>
      <c r="G554" s="113"/>
      <c r="H554" s="113"/>
      <c r="I554" s="203"/>
      <c r="J554" s="204"/>
      <c r="K554" s="201"/>
      <c r="L554" s="201"/>
    </row>
    <row r="555" spans="1:12" x14ac:dyDescent="0.2">
      <c r="A555" s="113"/>
      <c r="B555" s="200"/>
      <c r="C555" s="200"/>
      <c r="D555" s="201"/>
      <c r="E555" s="113"/>
      <c r="F555" s="113"/>
      <c r="G555" s="113"/>
      <c r="H555" s="113"/>
      <c r="I555" s="203"/>
      <c r="J555" s="204"/>
      <c r="K555" s="201"/>
      <c r="L555" s="201"/>
    </row>
    <row r="556" spans="1:12" x14ac:dyDescent="0.2">
      <c r="A556" s="113"/>
      <c r="B556" s="200"/>
      <c r="C556" s="200"/>
      <c r="D556" s="201"/>
      <c r="E556" s="113"/>
      <c r="F556" s="113"/>
      <c r="G556" s="113"/>
      <c r="H556" s="113"/>
      <c r="I556" s="203"/>
      <c r="J556" s="204"/>
      <c r="K556" s="201"/>
      <c r="L556" s="201"/>
    </row>
    <row r="557" spans="1:12" x14ac:dyDescent="0.2">
      <c r="A557" s="113"/>
      <c r="B557" s="200"/>
      <c r="C557" s="200"/>
      <c r="D557" s="201"/>
      <c r="E557" s="113"/>
      <c r="F557" s="113"/>
      <c r="G557" s="113"/>
      <c r="H557" s="113"/>
      <c r="I557" s="203"/>
      <c r="J557" s="204"/>
      <c r="K557" s="201"/>
      <c r="L557" s="201"/>
    </row>
    <row r="558" spans="1:12" x14ac:dyDescent="0.2">
      <c r="A558" s="113"/>
      <c r="B558" s="200"/>
      <c r="C558" s="200"/>
      <c r="D558" s="201"/>
      <c r="E558" s="113"/>
      <c r="F558" s="113"/>
      <c r="G558" s="113"/>
      <c r="H558" s="113"/>
      <c r="I558" s="203"/>
      <c r="J558" s="204"/>
      <c r="K558" s="201"/>
      <c r="L558" s="201"/>
    </row>
    <row r="559" spans="1:12" x14ac:dyDescent="0.2">
      <c r="A559" s="113"/>
      <c r="B559" s="200"/>
      <c r="C559" s="200"/>
      <c r="D559" s="201"/>
      <c r="E559" s="113"/>
      <c r="F559" s="113"/>
      <c r="G559" s="113"/>
      <c r="H559" s="113"/>
      <c r="I559" s="203"/>
      <c r="J559" s="204"/>
      <c r="K559" s="201"/>
      <c r="L559" s="201"/>
    </row>
    <row r="560" spans="1:12" x14ac:dyDescent="0.2">
      <c r="A560" s="113"/>
      <c r="B560" s="200"/>
      <c r="C560" s="200"/>
      <c r="D560" s="201"/>
      <c r="E560" s="113"/>
      <c r="F560" s="113"/>
      <c r="G560" s="113"/>
      <c r="H560" s="113"/>
      <c r="I560" s="203"/>
      <c r="J560" s="204"/>
      <c r="K560" s="201"/>
      <c r="L560" s="201"/>
    </row>
    <row r="561" spans="1:12" x14ac:dyDescent="0.2">
      <c r="A561" s="113"/>
      <c r="B561" s="200"/>
      <c r="C561" s="200"/>
      <c r="D561" s="201"/>
      <c r="E561" s="113"/>
      <c r="F561" s="113"/>
      <c r="G561" s="113"/>
      <c r="H561" s="113"/>
      <c r="I561" s="203"/>
      <c r="J561" s="204"/>
      <c r="K561" s="201"/>
      <c r="L561" s="201"/>
    </row>
    <row r="562" spans="1:12" x14ac:dyDescent="0.2">
      <c r="A562" s="113"/>
      <c r="B562" s="200"/>
      <c r="C562" s="200"/>
      <c r="D562" s="201"/>
      <c r="E562" s="113"/>
      <c r="F562" s="113"/>
      <c r="G562" s="113"/>
      <c r="H562" s="113"/>
      <c r="I562" s="203"/>
      <c r="J562" s="204"/>
      <c r="K562" s="201"/>
      <c r="L562" s="201"/>
    </row>
    <row r="563" spans="1:12" x14ac:dyDescent="0.2">
      <c r="A563" s="113"/>
      <c r="B563" s="200"/>
      <c r="C563" s="200"/>
      <c r="D563" s="201"/>
      <c r="E563" s="113"/>
      <c r="F563" s="113"/>
      <c r="G563" s="113"/>
      <c r="H563" s="113"/>
      <c r="I563" s="203"/>
      <c r="J563" s="204"/>
      <c r="K563" s="201"/>
      <c r="L563" s="201"/>
    </row>
    <row r="564" spans="1:12" x14ac:dyDescent="0.2">
      <c r="A564" s="113"/>
      <c r="B564" s="200"/>
      <c r="C564" s="200"/>
      <c r="D564" s="201"/>
      <c r="E564" s="113"/>
      <c r="F564" s="113"/>
      <c r="G564" s="113"/>
      <c r="H564" s="113"/>
      <c r="I564" s="203"/>
      <c r="J564" s="204"/>
      <c r="K564" s="201"/>
      <c r="L564" s="201"/>
    </row>
    <row r="565" spans="1:12" x14ac:dyDescent="0.2">
      <c r="A565" s="113"/>
      <c r="B565" s="200"/>
      <c r="C565" s="200"/>
      <c r="D565" s="201"/>
      <c r="E565" s="113"/>
      <c r="F565" s="113"/>
      <c r="G565" s="113"/>
      <c r="H565" s="113"/>
      <c r="I565" s="203"/>
      <c r="J565" s="204"/>
      <c r="K565" s="201"/>
      <c r="L565" s="201"/>
    </row>
    <row r="566" spans="1:12" x14ac:dyDescent="0.2">
      <c r="A566" s="113"/>
      <c r="B566" s="200"/>
      <c r="C566" s="200"/>
      <c r="D566" s="201"/>
      <c r="E566" s="113"/>
      <c r="F566" s="113"/>
      <c r="G566" s="113"/>
      <c r="H566" s="113"/>
      <c r="I566" s="203"/>
      <c r="J566" s="204"/>
      <c r="K566" s="201"/>
      <c r="L566" s="201"/>
    </row>
    <row r="567" spans="1:12" x14ac:dyDescent="0.2">
      <c r="A567" s="113"/>
      <c r="B567" s="200"/>
      <c r="C567" s="200"/>
      <c r="D567" s="201"/>
      <c r="E567" s="113"/>
      <c r="F567" s="113"/>
      <c r="G567" s="113"/>
      <c r="H567" s="113"/>
      <c r="I567" s="203"/>
      <c r="J567" s="204"/>
      <c r="K567" s="201"/>
      <c r="L567" s="201"/>
    </row>
    <row r="568" spans="1:12" x14ac:dyDescent="0.2">
      <c r="A568" s="113"/>
      <c r="B568" s="200"/>
      <c r="C568" s="200"/>
      <c r="D568" s="201"/>
      <c r="E568" s="113"/>
      <c r="F568" s="113"/>
      <c r="G568" s="113"/>
      <c r="H568" s="113"/>
      <c r="I568" s="203"/>
      <c r="J568" s="204"/>
      <c r="K568" s="201"/>
      <c r="L568" s="201"/>
    </row>
    <row r="569" spans="1:12" x14ac:dyDescent="0.2">
      <c r="A569" s="113"/>
      <c r="B569" s="200"/>
      <c r="C569" s="200"/>
      <c r="D569" s="201"/>
      <c r="E569" s="113"/>
      <c r="F569" s="113"/>
      <c r="G569" s="113"/>
      <c r="H569" s="113"/>
      <c r="I569" s="203"/>
      <c r="J569" s="204"/>
      <c r="K569" s="201"/>
      <c r="L569" s="201"/>
    </row>
    <row r="570" spans="1:12" x14ac:dyDescent="0.2">
      <c r="A570" s="113"/>
      <c r="B570" s="200"/>
      <c r="C570" s="200"/>
      <c r="D570" s="201"/>
      <c r="E570" s="113"/>
      <c r="F570" s="113"/>
      <c r="G570" s="113"/>
      <c r="H570" s="113"/>
      <c r="I570" s="203"/>
      <c r="J570" s="204"/>
      <c r="K570" s="201"/>
      <c r="L570" s="201"/>
    </row>
    <row r="571" spans="1:12" x14ac:dyDescent="0.2">
      <c r="A571" s="113"/>
      <c r="B571" s="200"/>
      <c r="C571" s="200"/>
      <c r="D571" s="201"/>
      <c r="E571" s="113"/>
      <c r="F571" s="113"/>
      <c r="G571" s="113"/>
      <c r="H571" s="113"/>
      <c r="I571" s="203"/>
      <c r="J571" s="204"/>
      <c r="K571" s="201"/>
      <c r="L571" s="201"/>
    </row>
    <row r="572" spans="1:12" x14ac:dyDescent="0.2">
      <c r="A572" s="113"/>
      <c r="B572" s="200"/>
      <c r="C572" s="200"/>
      <c r="D572" s="201"/>
      <c r="E572" s="113"/>
      <c r="F572" s="113"/>
      <c r="G572" s="113"/>
      <c r="H572" s="113"/>
      <c r="I572" s="203"/>
      <c r="J572" s="204"/>
      <c r="K572" s="201"/>
      <c r="L572" s="201"/>
    </row>
    <row r="573" spans="1:12" x14ac:dyDescent="0.2">
      <c r="A573" s="113"/>
      <c r="B573" s="200"/>
      <c r="C573" s="200"/>
      <c r="D573" s="201"/>
      <c r="E573" s="113"/>
      <c r="F573" s="113"/>
      <c r="G573" s="113"/>
      <c r="H573" s="113"/>
      <c r="I573" s="203"/>
      <c r="J573" s="204"/>
      <c r="K573" s="201"/>
      <c r="L573" s="201"/>
    </row>
    <row r="574" spans="1:12" x14ac:dyDescent="0.2">
      <c r="A574" s="113"/>
      <c r="B574" s="200"/>
      <c r="C574" s="200"/>
      <c r="D574" s="201"/>
      <c r="E574" s="113"/>
      <c r="F574" s="113"/>
      <c r="G574" s="113"/>
      <c r="H574" s="113"/>
      <c r="I574" s="203"/>
      <c r="J574" s="204"/>
      <c r="K574" s="201"/>
      <c r="L574" s="201"/>
    </row>
    <row r="575" spans="1:12" x14ac:dyDescent="0.2">
      <c r="A575" s="113"/>
      <c r="B575" s="200"/>
      <c r="C575" s="200"/>
      <c r="D575" s="201"/>
      <c r="E575" s="113"/>
      <c r="F575" s="113"/>
      <c r="G575" s="113"/>
      <c r="H575" s="113"/>
      <c r="I575" s="203"/>
      <c r="J575" s="204"/>
      <c r="K575" s="201"/>
      <c r="L575" s="201"/>
    </row>
    <row r="576" spans="1:12" x14ac:dyDescent="0.2">
      <c r="A576" s="113"/>
      <c r="B576" s="200"/>
      <c r="C576" s="200"/>
      <c r="D576" s="201"/>
      <c r="E576" s="113"/>
      <c r="F576" s="113"/>
      <c r="G576" s="113"/>
      <c r="H576" s="113"/>
      <c r="I576" s="203"/>
      <c r="J576" s="204"/>
      <c r="K576" s="201"/>
      <c r="L576" s="201"/>
    </row>
    <row r="577" spans="1:12" x14ac:dyDescent="0.2">
      <c r="A577" s="113"/>
      <c r="B577" s="200"/>
      <c r="C577" s="200"/>
      <c r="D577" s="201"/>
      <c r="E577" s="113"/>
      <c r="F577" s="113"/>
      <c r="G577" s="113"/>
      <c r="H577" s="113"/>
      <c r="I577" s="203"/>
      <c r="J577" s="204"/>
      <c r="K577" s="201"/>
      <c r="L577" s="201"/>
    </row>
    <row r="578" spans="1:12" x14ac:dyDescent="0.2">
      <c r="A578" s="113"/>
      <c r="B578" s="200"/>
      <c r="C578" s="200"/>
      <c r="D578" s="201"/>
      <c r="E578" s="113"/>
      <c r="F578" s="113"/>
      <c r="G578" s="113"/>
      <c r="H578" s="113"/>
      <c r="I578" s="203"/>
      <c r="J578" s="204"/>
      <c r="K578" s="201"/>
      <c r="L578" s="201"/>
    </row>
    <row r="579" spans="1:12" x14ac:dyDescent="0.2">
      <c r="A579" s="113"/>
      <c r="B579" s="200"/>
      <c r="C579" s="200"/>
      <c r="D579" s="201"/>
      <c r="E579" s="113"/>
      <c r="F579" s="113"/>
      <c r="G579" s="113"/>
      <c r="H579" s="113"/>
      <c r="I579" s="203"/>
      <c r="J579" s="204"/>
      <c r="K579" s="201"/>
      <c r="L579" s="201"/>
    </row>
    <row r="580" spans="1:12" x14ac:dyDescent="0.2">
      <c r="A580" s="113"/>
      <c r="B580" s="200"/>
      <c r="C580" s="200"/>
      <c r="D580" s="201"/>
      <c r="E580" s="113"/>
      <c r="F580" s="113"/>
      <c r="G580" s="113"/>
      <c r="H580" s="113"/>
      <c r="I580" s="203"/>
      <c r="J580" s="204"/>
      <c r="K580" s="201"/>
      <c r="L580" s="201"/>
    </row>
    <row r="581" spans="1:12" x14ac:dyDescent="0.2">
      <c r="A581" s="113"/>
      <c r="B581" s="200"/>
      <c r="C581" s="200"/>
      <c r="D581" s="201"/>
      <c r="E581" s="113"/>
      <c r="F581" s="113"/>
      <c r="G581" s="113"/>
      <c r="H581" s="113"/>
      <c r="I581" s="203"/>
      <c r="J581" s="204"/>
      <c r="K581" s="201"/>
      <c r="L581" s="201"/>
    </row>
    <row r="582" spans="1:12" x14ac:dyDescent="0.2">
      <c r="A582" s="113"/>
      <c r="B582" s="200"/>
      <c r="C582" s="200"/>
      <c r="D582" s="201"/>
      <c r="E582" s="113"/>
      <c r="F582" s="113"/>
      <c r="G582" s="113"/>
      <c r="H582" s="113"/>
      <c r="I582" s="203"/>
      <c r="J582" s="204"/>
      <c r="K582" s="201"/>
      <c r="L582" s="201"/>
    </row>
    <row r="583" spans="1:12" x14ac:dyDescent="0.2">
      <c r="A583" s="113"/>
      <c r="B583" s="200"/>
      <c r="C583" s="200"/>
      <c r="D583" s="201"/>
      <c r="E583" s="113"/>
      <c r="F583" s="113"/>
      <c r="G583" s="113"/>
      <c r="H583" s="113"/>
      <c r="I583" s="203"/>
      <c r="J583" s="204"/>
      <c r="K583" s="201"/>
      <c r="L583" s="201"/>
    </row>
    <row r="584" spans="1:12" x14ac:dyDescent="0.2">
      <c r="A584" s="113"/>
      <c r="B584" s="200"/>
      <c r="C584" s="200"/>
      <c r="D584" s="201"/>
      <c r="E584" s="113"/>
      <c r="F584" s="113"/>
      <c r="G584" s="113"/>
      <c r="H584" s="113"/>
      <c r="I584" s="203"/>
      <c r="J584" s="204"/>
      <c r="K584" s="201"/>
      <c r="L584" s="201"/>
    </row>
    <row r="585" spans="1:12" x14ac:dyDescent="0.2">
      <c r="A585" s="113"/>
      <c r="B585" s="200"/>
      <c r="C585" s="200"/>
      <c r="D585" s="201"/>
      <c r="E585" s="113"/>
      <c r="F585" s="113"/>
      <c r="G585" s="113"/>
      <c r="H585" s="113"/>
      <c r="I585" s="203"/>
      <c r="J585" s="204"/>
      <c r="K585" s="201"/>
      <c r="L585" s="201"/>
    </row>
    <row r="586" spans="1:12" x14ac:dyDescent="0.2">
      <c r="A586" s="113"/>
      <c r="B586" s="200"/>
      <c r="C586" s="200"/>
      <c r="D586" s="201"/>
      <c r="E586" s="113"/>
      <c r="F586" s="113"/>
      <c r="G586" s="113"/>
      <c r="H586" s="113"/>
      <c r="I586" s="203"/>
      <c r="J586" s="204"/>
      <c r="K586" s="201"/>
      <c r="L586" s="201"/>
    </row>
    <row r="587" spans="1:12" x14ac:dyDescent="0.2">
      <c r="A587" s="113"/>
      <c r="B587" s="200"/>
      <c r="C587" s="200"/>
      <c r="D587" s="201"/>
      <c r="E587" s="113"/>
      <c r="F587" s="113"/>
      <c r="G587" s="113"/>
      <c r="H587" s="113"/>
      <c r="I587" s="203"/>
      <c r="J587" s="204"/>
      <c r="K587" s="201"/>
      <c r="L587" s="201"/>
    </row>
    <row r="588" spans="1:12" x14ac:dyDescent="0.2">
      <c r="A588" s="113"/>
      <c r="B588" s="200"/>
      <c r="C588" s="200"/>
      <c r="D588" s="201"/>
      <c r="E588" s="113"/>
      <c r="F588" s="113"/>
      <c r="G588" s="113"/>
      <c r="H588" s="113"/>
      <c r="I588" s="203"/>
      <c r="J588" s="204"/>
      <c r="K588" s="201"/>
      <c r="L588" s="201"/>
    </row>
    <row r="589" spans="1:12" x14ac:dyDescent="0.2">
      <c r="A589" s="113"/>
      <c r="B589" s="200"/>
      <c r="C589" s="200"/>
      <c r="D589" s="201"/>
      <c r="E589" s="113"/>
      <c r="F589" s="113"/>
      <c r="G589" s="113"/>
      <c r="H589" s="113"/>
      <c r="I589" s="203"/>
      <c r="J589" s="204"/>
      <c r="K589" s="201"/>
      <c r="L589" s="201"/>
    </row>
    <row r="590" spans="1:12" x14ac:dyDescent="0.2">
      <c r="A590" s="113"/>
      <c r="B590" s="200"/>
      <c r="C590" s="200"/>
      <c r="D590" s="201"/>
      <c r="E590" s="113"/>
      <c r="F590" s="113"/>
      <c r="G590" s="113"/>
      <c r="H590" s="113"/>
      <c r="I590" s="203"/>
      <c r="J590" s="204"/>
      <c r="K590" s="201"/>
      <c r="L590" s="201"/>
    </row>
    <row r="591" spans="1:12" x14ac:dyDescent="0.2">
      <c r="A591" s="113"/>
      <c r="B591" s="200"/>
      <c r="C591" s="200"/>
      <c r="D591" s="201"/>
      <c r="E591" s="113"/>
      <c r="F591" s="113"/>
      <c r="G591" s="113"/>
      <c r="H591" s="113"/>
      <c r="I591" s="203"/>
      <c r="J591" s="204"/>
      <c r="K591" s="201"/>
      <c r="L591" s="201"/>
    </row>
    <row r="592" spans="1:12" x14ac:dyDescent="0.2">
      <c r="A592" s="113"/>
      <c r="B592" s="200"/>
      <c r="C592" s="200"/>
      <c r="D592" s="201"/>
      <c r="E592" s="113"/>
      <c r="F592" s="113"/>
      <c r="G592" s="113"/>
      <c r="H592" s="113"/>
      <c r="I592" s="203"/>
      <c r="J592" s="204"/>
      <c r="K592" s="201"/>
      <c r="L592" s="201"/>
    </row>
    <row r="593" spans="1:12" x14ac:dyDescent="0.2">
      <c r="A593" s="113"/>
      <c r="B593" s="200"/>
      <c r="C593" s="200"/>
      <c r="D593" s="201"/>
      <c r="E593" s="113"/>
      <c r="F593" s="113"/>
      <c r="G593" s="113"/>
      <c r="H593" s="113"/>
      <c r="I593" s="203"/>
      <c r="J593" s="204"/>
      <c r="K593" s="201"/>
      <c r="L593" s="201"/>
    </row>
    <row r="594" spans="1:12" x14ac:dyDescent="0.2">
      <c r="A594" s="113"/>
      <c r="B594" s="200"/>
      <c r="C594" s="200"/>
      <c r="D594" s="201"/>
      <c r="E594" s="113"/>
      <c r="F594" s="113"/>
      <c r="G594" s="113"/>
      <c r="H594" s="113"/>
      <c r="I594" s="203"/>
      <c r="J594" s="204"/>
      <c r="K594" s="201"/>
      <c r="L594" s="201"/>
    </row>
    <row r="595" spans="1:12" x14ac:dyDescent="0.2">
      <c r="A595" s="113"/>
      <c r="B595" s="200"/>
      <c r="C595" s="200"/>
      <c r="D595" s="201"/>
      <c r="E595" s="113"/>
      <c r="F595" s="113"/>
      <c r="G595" s="113"/>
      <c r="H595" s="113"/>
      <c r="I595" s="203"/>
      <c r="J595" s="204"/>
      <c r="K595" s="201"/>
      <c r="L595" s="201"/>
    </row>
    <row r="596" spans="1:12" x14ac:dyDescent="0.2">
      <c r="A596" s="113"/>
      <c r="B596" s="200"/>
      <c r="C596" s="200"/>
      <c r="D596" s="201"/>
      <c r="E596" s="113"/>
      <c r="F596" s="113"/>
      <c r="G596" s="113"/>
      <c r="H596" s="113"/>
      <c r="I596" s="203"/>
      <c r="J596" s="204"/>
      <c r="K596" s="201"/>
      <c r="L596" s="201"/>
    </row>
    <row r="597" spans="1:12" x14ac:dyDescent="0.2">
      <c r="A597" s="113"/>
      <c r="B597" s="200"/>
      <c r="C597" s="200"/>
      <c r="D597" s="201"/>
      <c r="E597" s="113"/>
      <c r="F597" s="113"/>
      <c r="G597" s="113"/>
      <c r="H597" s="113"/>
      <c r="I597" s="203"/>
      <c r="J597" s="204"/>
      <c r="K597" s="201"/>
      <c r="L597" s="201"/>
    </row>
    <row r="598" spans="1:12" x14ac:dyDescent="0.2">
      <c r="A598" s="113"/>
      <c r="B598" s="200"/>
      <c r="C598" s="200"/>
      <c r="D598" s="201"/>
      <c r="E598" s="113"/>
      <c r="F598" s="113"/>
      <c r="G598" s="113"/>
      <c r="H598" s="113"/>
      <c r="I598" s="203"/>
      <c r="J598" s="204"/>
      <c r="K598" s="201"/>
      <c r="L598" s="201"/>
    </row>
    <row r="599" spans="1:12" x14ac:dyDescent="0.2">
      <c r="A599" s="113"/>
      <c r="B599" s="200"/>
      <c r="C599" s="200"/>
      <c r="D599" s="201"/>
      <c r="E599" s="113"/>
      <c r="F599" s="113"/>
      <c r="G599" s="113"/>
      <c r="H599" s="113"/>
      <c r="I599" s="203"/>
      <c r="J599" s="204"/>
      <c r="K599" s="201"/>
      <c r="L599" s="201"/>
    </row>
    <row r="600" spans="1:12" x14ac:dyDescent="0.2">
      <c r="A600" s="113"/>
      <c r="B600" s="200"/>
      <c r="C600" s="200"/>
      <c r="D600" s="201"/>
      <c r="E600" s="113"/>
      <c r="F600" s="113"/>
      <c r="G600" s="113"/>
      <c r="H600" s="113"/>
      <c r="I600" s="203"/>
      <c r="J600" s="204"/>
      <c r="K600" s="201"/>
      <c r="L600" s="201"/>
    </row>
    <row r="601" spans="1:12" x14ac:dyDescent="0.2">
      <c r="A601" s="113"/>
      <c r="B601" s="200"/>
      <c r="C601" s="200"/>
      <c r="D601" s="201"/>
      <c r="E601" s="113"/>
      <c r="F601" s="113"/>
      <c r="G601" s="113"/>
      <c r="H601" s="113"/>
      <c r="I601" s="203"/>
      <c r="J601" s="204"/>
      <c r="K601" s="201"/>
      <c r="L601" s="201"/>
    </row>
    <row r="602" spans="1:12" x14ac:dyDescent="0.2">
      <c r="A602" s="113"/>
      <c r="B602" s="200"/>
      <c r="C602" s="200"/>
      <c r="D602" s="201"/>
      <c r="E602" s="113"/>
      <c r="F602" s="113"/>
      <c r="G602" s="113"/>
      <c r="H602" s="113"/>
      <c r="I602" s="203"/>
      <c r="J602" s="204"/>
      <c r="K602" s="201"/>
      <c r="L602" s="201"/>
    </row>
    <row r="603" spans="1:12" x14ac:dyDescent="0.2">
      <c r="A603" s="113"/>
      <c r="B603" s="200"/>
      <c r="C603" s="200"/>
      <c r="D603" s="201"/>
      <c r="E603" s="113"/>
      <c r="F603" s="113"/>
      <c r="G603" s="113"/>
      <c r="H603" s="113"/>
      <c r="I603" s="203"/>
      <c r="J603" s="204"/>
      <c r="K603" s="201"/>
      <c r="L603" s="201"/>
    </row>
    <row r="604" spans="1:12" x14ac:dyDescent="0.2">
      <c r="A604" s="113"/>
      <c r="B604" s="200"/>
      <c r="C604" s="200"/>
      <c r="D604" s="201"/>
      <c r="E604" s="113"/>
      <c r="F604" s="113"/>
      <c r="G604" s="113"/>
      <c r="H604" s="113"/>
      <c r="I604" s="203"/>
      <c r="J604" s="204"/>
      <c r="K604" s="201"/>
      <c r="L604" s="201"/>
    </row>
    <row r="605" spans="1:12" x14ac:dyDescent="0.2">
      <c r="A605" s="113"/>
      <c r="B605" s="200"/>
      <c r="C605" s="200"/>
      <c r="D605" s="201"/>
      <c r="E605" s="113"/>
      <c r="F605" s="113"/>
      <c r="G605" s="113"/>
      <c r="H605" s="113"/>
      <c r="I605" s="203"/>
      <c r="J605" s="204"/>
      <c r="K605" s="201"/>
      <c r="L605" s="201"/>
    </row>
    <row r="606" spans="1:12" x14ac:dyDescent="0.2">
      <c r="A606" s="113"/>
      <c r="B606" s="200"/>
      <c r="C606" s="200"/>
      <c r="D606" s="201"/>
      <c r="E606" s="113"/>
      <c r="F606" s="113"/>
      <c r="G606" s="113"/>
      <c r="H606" s="113"/>
      <c r="I606" s="203"/>
      <c r="J606" s="204"/>
      <c r="K606" s="201"/>
      <c r="L606" s="201"/>
    </row>
    <row r="607" spans="1:12" x14ac:dyDescent="0.2">
      <c r="A607" s="113"/>
      <c r="B607" s="200"/>
      <c r="C607" s="200"/>
      <c r="D607" s="201"/>
      <c r="E607" s="113"/>
      <c r="F607" s="113"/>
      <c r="G607" s="113"/>
      <c r="H607" s="113"/>
      <c r="I607" s="203"/>
      <c r="J607" s="204"/>
      <c r="K607" s="201"/>
      <c r="L607" s="201"/>
    </row>
    <row r="608" spans="1:12" x14ac:dyDescent="0.2">
      <c r="A608" s="113"/>
      <c r="B608" s="200"/>
      <c r="C608" s="200"/>
      <c r="D608" s="201"/>
      <c r="E608" s="113"/>
      <c r="F608" s="113"/>
      <c r="G608" s="113"/>
      <c r="H608" s="113"/>
      <c r="I608" s="203"/>
      <c r="J608" s="204"/>
      <c r="K608" s="201"/>
      <c r="L608" s="201"/>
    </row>
    <row r="609" spans="1:12" x14ac:dyDescent="0.2">
      <c r="A609" s="113"/>
      <c r="B609" s="200"/>
      <c r="C609" s="200"/>
      <c r="D609" s="201"/>
      <c r="E609" s="113"/>
      <c r="F609" s="113"/>
      <c r="G609" s="113"/>
      <c r="H609" s="113"/>
      <c r="I609" s="203"/>
      <c r="J609" s="204"/>
      <c r="K609" s="201"/>
      <c r="L609" s="201"/>
    </row>
    <row r="610" spans="1:12" x14ac:dyDescent="0.2">
      <c r="A610" s="113"/>
      <c r="B610" s="200"/>
      <c r="C610" s="200"/>
      <c r="D610" s="201"/>
      <c r="E610" s="113"/>
      <c r="F610" s="113"/>
      <c r="G610" s="113"/>
      <c r="H610" s="113"/>
      <c r="I610" s="203"/>
      <c r="J610" s="204"/>
      <c r="K610" s="201"/>
      <c r="L610" s="201"/>
    </row>
    <row r="611" spans="1:12" x14ac:dyDescent="0.2">
      <c r="A611" s="113"/>
      <c r="B611" s="200"/>
      <c r="C611" s="200"/>
      <c r="D611" s="201"/>
      <c r="E611" s="113"/>
      <c r="F611" s="113"/>
      <c r="G611" s="113"/>
      <c r="H611" s="113"/>
      <c r="I611" s="203"/>
      <c r="J611" s="204"/>
      <c r="K611" s="201"/>
      <c r="L611" s="201"/>
    </row>
    <row r="612" spans="1:12" x14ac:dyDescent="0.2">
      <c r="A612" s="113"/>
      <c r="B612" s="200"/>
      <c r="C612" s="200"/>
      <c r="D612" s="201"/>
      <c r="E612" s="113"/>
      <c r="F612" s="113"/>
      <c r="G612" s="113"/>
      <c r="H612" s="113"/>
      <c r="I612" s="203"/>
      <c r="J612" s="204"/>
      <c r="K612" s="201"/>
      <c r="L612" s="201"/>
    </row>
    <row r="613" spans="1:12" x14ac:dyDescent="0.2">
      <c r="A613" s="113"/>
      <c r="B613" s="200"/>
      <c r="C613" s="200"/>
      <c r="D613" s="201"/>
      <c r="E613" s="113"/>
      <c r="F613" s="113"/>
      <c r="G613" s="113"/>
      <c r="H613" s="113"/>
      <c r="I613" s="203"/>
      <c r="J613" s="204"/>
      <c r="K613" s="201"/>
      <c r="L613" s="201"/>
    </row>
    <row r="614" spans="1:12" x14ac:dyDescent="0.2">
      <c r="A614" s="113"/>
      <c r="B614" s="200"/>
      <c r="C614" s="200"/>
      <c r="D614" s="201"/>
      <c r="E614" s="113"/>
      <c r="F614" s="113"/>
      <c r="G614" s="113"/>
      <c r="H614" s="113"/>
      <c r="I614" s="203"/>
      <c r="J614" s="204"/>
      <c r="K614" s="201"/>
      <c r="L614" s="201"/>
    </row>
    <row r="615" spans="1:12" x14ac:dyDescent="0.2">
      <c r="A615" s="113"/>
      <c r="B615" s="200"/>
      <c r="C615" s="200"/>
      <c r="D615" s="201"/>
      <c r="E615" s="113"/>
      <c r="F615" s="113"/>
      <c r="G615" s="113"/>
      <c r="H615" s="113"/>
      <c r="I615" s="203"/>
      <c r="J615" s="204"/>
      <c r="K615" s="201"/>
      <c r="L615" s="201"/>
    </row>
    <row r="616" spans="1:12" x14ac:dyDescent="0.2">
      <c r="A616" s="113"/>
      <c r="B616" s="200"/>
      <c r="C616" s="200"/>
      <c r="D616" s="201"/>
      <c r="E616" s="113"/>
      <c r="F616" s="113"/>
      <c r="G616" s="113"/>
      <c r="H616" s="113"/>
      <c r="I616" s="203"/>
      <c r="J616" s="204"/>
      <c r="K616" s="201"/>
      <c r="L616" s="201"/>
    </row>
    <row r="617" spans="1:12" x14ac:dyDescent="0.2">
      <c r="A617" s="113"/>
      <c r="B617" s="200"/>
      <c r="C617" s="200"/>
      <c r="D617" s="201"/>
      <c r="E617" s="113"/>
      <c r="F617" s="113"/>
      <c r="G617" s="113"/>
      <c r="H617" s="113"/>
      <c r="I617" s="203"/>
      <c r="J617" s="204"/>
      <c r="K617" s="201"/>
      <c r="L617" s="201"/>
    </row>
    <row r="618" spans="1:12" x14ac:dyDescent="0.2">
      <c r="A618" s="113"/>
      <c r="B618" s="200"/>
      <c r="C618" s="200"/>
      <c r="D618" s="201"/>
      <c r="E618" s="113"/>
      <c r="F618" s="113"/>
      <c r="G618" s="113"/>
      <c r="H618" s="113"/>
      <c r="I618" s="203"/>
      <c r="J618" s="204"/>
      <c r="K618" s="201"/>
      <c r="L618" s="201"/>
    </row>
    <row r="619" spans="1:12" x14ac:dyDescent="0.2">
      <c r="A619" s="113"/>
      <c r="B619" s="200"/>
      <c r="C619" s="200"/>
      <c r="D619" s="201"/>
      <c r="E619" s="113"/>
      <c r="F619" s="113"/>
      <c r="G619" s="113"/>
      <c r="H619" s="113"/>
      <c r="I619" s="203"/>
      <c r="J619" s="204"/>
      <c r="K619" s="201"/>
      <c r="L619" s="201"/>
    </row>
    <row r="620" spans="1:12" x14ac:dyDescent="0.2">
      <c r="A620" s="113"/>
      <c r="B620" s="200"/>
      <c r="C620" s="200"/>
      <c r="D620" s="201"/>
      <c r="E620" s="113"/>
      <c r="F620" s="113"/>
      <c r="G620" s="113"/>
      <c r="H620" s="113"/>
      <c r="I620" s="203"/>
      <c r="J620" s="204"/>
      <c r="K620" s="201"/>
      <c r="L620" s="201"/>
    </row>
    <row r="621" spans="1:12" x14ac:dyDescent="0.2">
      <c r="A621" s="113"/>
      <c r="B621" s="200"/>
      <c r="C621" s="200"/>
      <c r="D621" s="201"/>
      <c r="E621" s="113"/>
      <c r="F621" s="113"/>
      <c r="G621" s="113"/>
      <c r="H621" s="113"/>
      <c r="I621" s="203"/>
      <c r="J621" s="204"/>
      <c r="K621" s="201"/>
      <c r="L621" s="201"/>
    </row>
    <row r="622" spans="1:12" x14ac:dyDescent="0.2">
      <c r="A622" s="113"/>
      <c r="B622" s="200"/>
      <c r="C622" s="200"/>
      <c r="D622" s="201"/>
      <c r="E622" s="113"/>
      <c r="F622" s="113"/>
      <c r="G622" s="113"/>
      <c r="H622" s="113"/>
      <c r="I622" s="203"/>
      <c r="J622" s="204"/>
      <c r="K622" s="201"/>
      <c r="L622" s="201"/>
    </row>
    <row r="623" spans="1:12" x14ac:dyDescent="0.2">
      <c r="A623" s="113"/>
      <c r="B623" s="200"/>
      <c r="C623" s="200"/>
      <c r="D623" s="201"/>
      <c r="E623" s="113"/>
      <c r="F623" s="113"/>
      <c r="G623" s="113"/>
      <c r="H623" s="113"/>
      <c r="I623" s="203"/>
      <c r="J623" s="204"/>
      <c r="K623" s="201"/>
      <c r="L623" s="201"/>
    </row>
    <row r="624" spans="1:12" x14ac:dyDescent="0.2">
      <c r="A624" s="113"/>
      <c r="B624" s="200"/>
      <c r="C624" s="200"/>
      <c r="D624" s="201"/>
      <c r="E624" s="113"/>
      <c r="F624" s="113"/>
      <c r="G624" s="113"/>
      <c r="H624" s="113"/>
      <c r="I624" s="203"/>
      <c r="J624" s="204"/>
      <c r="K624" s="201"/>
      <c r="L624" s="201"/>
    </row>
    <row r="625" spans="1:12" x14ac:dyDescent="0.2">
      <c r="A625" s="113"/>
      <c r="B625" s="200"/>
      <c r="C625" s="200"/>
      <c r="D625" s="201"/>
      <c r="E625" s="113"/>
      <c r="F625" s="113"/>
      <c r="G625" s="113"/>
      <c r="H625" s="113"/>
      <c r="I625" s="203"/>
      <c r="J625" s="204"/>
      <c r="K625" s="201"/>
      <c r="L625" s="201"/>
    </row>
    <row r="626" spans="1:12" x14ac:dyDescent="0.2">
      <c r="A626" s="113"/>
      <c r="B626" s="200"/>
      <c r="C626" s="200"/>
      <c r="D626" s="201"/>
      <c r="E626" s="113"/>
      <c r="F626" s="113"/>
      <c r="G626" s="113"/>
      <c r="H626" s="113"/>
      <c r="I626" s="203"/>
      <c r="J626" s="204"/>
      <c r="K626" s="201"/>
      <c r="L626" s="201"/>
    </row>
    <row r="627" spans="1:12" x14ac:dyDescent="0.2">
      <c r="A627" s="113"/>
      <c r="B627" s="200"/>
      <c r="C627" s="200"/>
      <c r="D627" s="201"/>
      <c r="E627" s="113"/>
      <c r="F627" s="113"/>
      <c r="G627" s="113"/>
      <c r="H627" s="113"/>
      <c r="I627" s="203"/>
      <c r="J627" s="204"/>
      <c r="K627" s="201"/>
      <c r="L627" s="201"/>
    </row>
    <row r="628" spans="1:12" x14ac:dyDescent="0.2">
      <c r="A628" s="113"/>
      <c r="B628" s="200"/>
      <c r="C628" s="200"/>
      <c r="D628" s="201"/>
      <c r="E628" s="113"/>
      <c r="F628" s="113"/>
      <c r="G628" s="113"/>
      <c r="H628" s="113"/>
      <c r="I628" s="203"/>
      <c r="J628" s="204"/>
      <c r="K628" s="201"/>
      <c r="L628" s="201"/>
    </row>
    <row r="629" spans="1:12" x14ac:dyDescent="0.2">
      <c r="A629" s="113"/>
      <c r="B629" s="200"/>
      <c r="C629" s="200"/>
      <c r="D629" s="201"/>
      <c r="E629" s="113"/>
      <c r="F629" s="113"/>
      <c r="G629" s="113"/>
      <c r="H629" s="113"/>
      <c r="I629" s="203"/>
      <c r="J629" s="204"/>
      <c r="K629" s="201"/>
      <c r="L629" s="201"/>
    </row>
    <row r="630" spans="1:12" x14ac:dyDescent="0.2">
      <c r="A630" s="113"/>
      <c r="B630" s="200"/>
      <c r="C630" s="200"/>
      <c r="D630" s="201"/>
      <c r="E630" s="113"/>
      <c r="F630" s="113"/>
      <c r="G630" s="113"/>
      <c r="H630" s="113"/>
      <c r="I630" s="203"/>
      <c r="J630" s="204"/>
      <c r="K630" s="201"/>
      <c r="L630" s="201"/>
    </row>
    <row r="631" spans="1:12" x14ac:dyDescent="0.2">
      <c r="A631" s="113"/>
      <c r="B631" s="200"/>
      <c r="C631" s="200"/>
      <c r="D631" s="201"/>
      <c r="E631" s="113"/>
      <c r="F631" s="113"/>
      <c r="G631" s="113"/>
      <c r="H631" s="113"/>
      <c r="I631" s="203"/>
      <c r="J631" s="204"/>
      <c r="K631" s="201"/>
      <c r="L631" s="201"/>
    </row>
    <row r="632" spans="1:12" x14ac:dyDescent="0.2">
      <c r="A632" s="113"/>
      <c r="B632" s="200"/>
      <c r="C632" s="200"/>
      <c r="D632" s="201"/>
      <c r="E632" s="113"/>
      <c r="F632" s="113"/>
      <c r="G632" s="113"/>
      <c r="H632" s="113"/>
      <c r="I632" s="203"/>
      <c r="J632" s="204"/>
      <c r="K632" s="201"/>
      <c r="L632" s="201"/>
    </row>
    <row r="633" spans="1:12" x14ac:dyDescent="0.2">
      <c r="A633" s="113"/>
      <c r="B633" s="200"/>
      <c r="C633" s="200"/>
      <c r="D633" s="201"/>
      <c r="E633" s="113"/>
      <c r="F633" s="113"/>
      <c r="G633" s="113"/>
      <c r="H633" s="113"/>
      <c r="I633" s="203"/>
      <c r="J633" s="204"/>
      <c r="K633" s="201"/>
      <c r="L633" s="201"/>
    </row>
    <row r="634" spans="1:12" x14ac:dyDescent="0.2">
      <c r="A634" s="113"/>
      <c r="B634" s="200"/>
      <c r="C634" s="200"/>
      <c r="D634" s="201"/>
      <c r="E634" s="113"/>
      <c r="F634" s="113"/>
      <c r="G634" s="113"/>
      <c r="H634" s="113"/>
      <c r="I634" s="203"/>
      <c r="J634" s="204"/>
      <c r="K634" s="201"/>
      <c r="L634" s="201"/>
    </row>
    <row r="635" spans="1:12" x14ac:dyDescent="0.2">
      <c r="A635" s="113"/>
      <c r="B635" s="200"/>
      <c r="C635" s="200"/>
      <c r="D635" s="201"/>
      <c r="E635" s="113"/>
      <c r="F635" s="113"/>
      <c r="G635" s="113"/>
      <c r="H635" s="113"/>
      <c r="I635" s="203"/>
      <c r="J635" s="204"/>
      <c r="K635" s="201"/>
      <c r="L635" s="201"/>
    </row>
    <row r="636" spans="1:12" x14ac:dyDescent="0.2">
      <c r="A636" s="113"/>
      <c r="B636" s="200"/>
      <c r="C636" s="200"/>
      <c r="D636" s="201"/>
      <c r="E636" s="113"/>
      <c r="F636" s="113"/>
      <c r="G636" s="113"/>
      <c r="H636" s="113"/>
      <c r="I636" s="203"/>
      <c r="J636" s="204"/>
      <c r="K636" s="201"/>
      <c r="L636" s="201"/>
    </row>
    <row r="637" spans="1:12" x14ac:dyDescent="0.2">
      <c r="A637" s="113"/>
      <c r="B637" s="200"/>
      <c r="C637" s="200"/>
      <c r="D637" s="201"/>
      <c r="E637" s="113"/>
      <c r="F637" s="113"/>
      <c r="G637" s="113"/>
      <c r="H637" s="113"/>
      <c r="I637" s="203"/>
      <c r="J637" s="204"/>
      <c r="K637" s="201"/>
      <c r="L637" s="201"/>
    </row>
    <row r="638" spans="1:12" x14ac:dyDescent="0.2">
      <c r="A638" s="113"/>
      <c r="B638" s="200"/>
      <c r="C638" s="200"/>
      <c r="D638" s="201"/>
      <c r="E638" s="113"/>
      <c r="F638" s="113"/>
      <c r="G638" s="113"/>
      <c r="H638" s="113"/>
      <c r="I638" s="203"/>
      <c r="J638" s="204"/>
      <c r="K638" s="201"/>
      <c r="L638" s="201"/>
    </row>
    <row r="639" spans="1:12" x14ac:dyDescent="0.2">
      <c r="A639" s="113"/>
      <c r="B639" s="200"/>
      <c r="C639" s="200"/>
      <c r="D639" s="201"/>
      <c r="E639" s="113"/>
      <c r="F639" s="113"/>
      <c r="G639" s="113"/>
      <c r="H639" s="113"/>
      <c r="I639" s="203"/>
      <c r="J639" s="204"/>
      <c r="K639" s="201"/>
      <c r="L639" s="201"/>
    </row>
    <row r="640" spans="1:12" x14ac:dyDescent="0.2">
      <c r="A640" s="113"/>
      <c r="B640" s="200"/>
      <c r="C640" s="200"/>
      <c r="D640" s="201"/>
      <c r="E640" s="113"/>
      <c r="F640" s="113"/>
      <c r="G640" s="113"/>
      <c r="H640" s="113"/>
      <c r="I640" s="203"/>
      <c r="J640" s="204"/>
      <c r="K640" s="201"/>
      <c r="L640" s="201"/>
    </row>
    <row r="641" spans="1:12" x14ac:dyDescent="0.2">
      <c r="A641" s="113"/>
      <c r="B641" s="200"/>
      <c r="C641" s="200"/>
      <c r="D641" s="201"/>
      <c r="E641" s="113"/>
      <c r="F641" s="113"/>
      <c r="G641" s="113"/>
      <c r="H641" s="113"/>
      <c r="I641" s="203"/>
      <c r="J641" s="204"/>
      <c r="K641" s="201"/>
      <c r="L641" s="201"/>
    </row>
    <row r="642" spans="1:12" x14ac:dyDescent="0.2">
      <c r="A642" s="113"/>
      <c r="B642" s="200"/>
      <c r="C642" s="200"/>
      <c r="D642" s="201"/>
      <c r="E642" s="113"/>
      <c r="F642" s="113"/>
      <c r="G642" s="113"/>
      <c r="H642" s="113"/>
      <c r="I642" s="203"/>
      <c r="J642" s="204"/>
      <c r="K642" s="201"/>
      <c r="L642" s="201"/>
    </row>
    <row r="643" spans="1:12" x14ac:dyDescent="0.2">
      <c r="A643" s="113"/>
      <c r="B643" s="200"/>
      <c r="C643" s="200"/>
      <c r="D643" s="201"/>
      <c r="E643" s="113"/>
      <c r="F643" s="113"/>
      <c r="G643" s="113"/>
      <c r="H643" s="113"/>
      <c r="I643" s="203"/>
      <c r="J643" s="204"/>
      <c r="K643" s="201"/>
      <c r="L643" s="201"/>
    </row>
    <row r="644" spans="1:12" x14ac:dyDescent="0.2">
      <c r="A644" s="113"/>
      <c r="B644" s="200"/>
      <c r="C644" s="200"/>
      <c r="D644" s="201"/>
      <c r="E644" s="113"/>
      <c r="F644" s="113"/>
      <c r="G644" s="113"/>
      <c r="H644" s="113"/>
      <c r="I644" s="203"/>
      <c r="J644" s="204"/>
      <c r="K644" s="201"/>
      <c r="L644" s="201"/>
    </row>
    <row r="645" spans="1:12" x14ac:dyDescent="0.2">
      <c r="A645" s="113"/>
      <c r="B645" s="200"/>
      <c r="C645" s="200"/>
      <c r="D645" s="201"/>
      <c r="E645" s="113"/>
      <c r="F645" s="113"/>
      <c r="G645" s="113"/>
      <c r="H645" s="113"/>
      <c r="I645" s="203"/>
      <c r="J645" s="204"/>
      <c r="K645" s="201"/>
      <c r="L645" s="201"/>
    </row>
    <row r="646" spans="1:12" x14ac:dyDescent="0.2">
      <c r="A646" s="113"/>
      <c r="B646" s="200"/>
      <c r="C646" s="200"/>
      <c r="D646" s="201"/>
      <c r="E646" s="113"/>
      <c r="F646" s="113"/>
      <c r="G646" s="113"/>
      <c r="H646" s="113"/>
      <c r="I646" s="203"/>
      <c r="J646" s="204"/>
      <c r="K646" s="201"/>
      <c r="L646" s="201"/>
    </row>
    <row r="647" spans="1:12" x14ac:dyDescent="0.2">
      <c r="A647" s="113"/>
      <c r="B647" s="200"/>
      <c r="C647" s="200"/>
      <c r="D647" s="201"/>
      <c r="E647" s="113"/>
      <c r="F647" s="113"/>
      <c r="G647" s="113"/>
      <c r="H647" s="113"/>
      <c r="I647" s="203"/>
      <c r="J647" s="204"/>
      <c r="K647" s="201"/>
      <c r="L647" s="201"/>
    </row>
    <row r="648" spans="1:12" x14ac:dyDescent="0.2">
      <c r="A648" s="113"/>
      <c r="B648" s="200"/>
      <c r="C648" s="200"/>
      <c r="D648" s="201"/>
      <c r="E648" s="113"/>
      <c r="F648" s="113"/>
      <c r="G648" s="113"/>
      <c r="H648" s="113"/>
      <c r="I648" s="203"/>
      <c r="J648" s="204"/>
      <c r="K648" s="201"/>
      <c r="L648" s="201"/>
    </row>
    <row r="649" spans="1:12" x14ac:dyDescent="0.2">
      <c r="A649" s="113"/>
      <c r="B649" s="200"/>
      <c r="C649" s="200"/>
      <c r="D649" s="201"/>
      <c r="E649" s="113"/>
      <c r="F649" s="113"/>
      <c r="G649" s="113"/>
      <c r="H649" s="113"/>
      <c r="I649" s="203"/>
      <c r="J649" s="204"/>
      <c r="K649" s="201"/>
      <c r="L649" s="201"/>
    </row>
    <row r="650" spans="1:12" x14ac:dyDescent="0.2">
      <c r="A650" s="113"/>
      <c r="B650" s="200"/>
      <c r="C650" s="200"/>
      <c r="D650" s="201"/>
      <c r="E650" s="113"/>
      <c r="F650" s="113"/>
      <c r="G650" s="113"/>
      <c r="H650" s="113"/>
      <c r="I650" s="203"/>
      <c r="J650" s="204"/>
      <c r="K650" s="201"/>
      <c r="L650" s="201"/>
    </row>
    <row r="651" spans="1:12" x14ac:dyDescent="0.2">
      <c r="A651" s="113"/>
      <c r="B651" s="200"/>
      <c r="C651" s="200"/>
      <c r="D651" s="201"/>
      <c r="E651" s="113"/>
      <c r="F651" s="113"/>
      <c r="G651" s="113"/>
      <c r="H651" s="113"/>
      <c r="I651" s="203"/>
      <c r="J651" s="204"/>
      <c r="K651" s="201"/>
      <c r="L651" s="201"/>
    </row>
    <row r="652" spans="1:12" x14ac:dyDescent="0.2">
      <c r="A652" s="113"/>
      <c r="B652" s="200"/>
      <c r="C652" s="200"/>
      <c r="D652" s="201"/>
      <c r="E652" s="113"/>
      <c r="F652" s="113"/>
      <c r="G652" s="113"/>
      <c r="H652" s="113"/>
      <c r="I652" s="203"/>
      <c r="J652" s="204"/>
      <c r="K652" s="201"/>
      <c r="L652" s="201"/>
    </row>
    <row r="653" spans="1:12" x14ac:dyDescent="0.2">
      <c r="A653" s="113"/>
      <c r="B653" s="200"/>
      <c r="C653" s="200"/>
      <c r="D653" s="201"/>
      <c r="E653" s="113"/>
      <c r="F653" s="113"/>
      <c r="G653" s="113"/>
      <c r="H653" s="113"/>
      <c r="I653" s="203"/>
      <c r="J653" s="204"/>
      <c r="K653" s="201"/>
      <c r="L653" s="201"/>
    </row>
    <row r="654" spans="1:12" x14ac:dyDescent="0.2">
      <c r="A654" s="113"/>
      <c r="B654" s="200"/>
      <c r="C654" s="200"/>
      <c r="D654" s="201"/>
      <c r="E654" s="113"/>
      <c r="F654" s="113"/>
      <c r="G654" s="113"/>
      <c r="H654" s="113"/>
      <c r="I654" s="203"/>
      <c r="J654" s="204"/>
      <c r="K654" s="201"/>
      <c r="L654" s="201"/>
    </row>
    <row r="655" spans="1:12" x14ac:dyDescent="0.2">
      <c r="A655" s="113"/>
      <c r="B655" s="200"/>
      <c r="C655" s="200"/>
      <c r="D655" s="201"/>
      <c r="E655" s="113"/>
      <c r="F655" s="113"/>
      <c r="G655" s="113"/>
      <c r="H655" s="113"/>
      <c r="I655" s="203"/>
      <c r="J655" s="204"/>
      <c r="K655" s="201"/>
      <c r="L655" s="201"/>
    </row>
    <row r="656" spans="1:12" x14ac:dyDescent="0.2">
      <c r="A656" s="113"/>
      <c r="B656" s="200"/>
      <c r="C656" s="200"/>
      <c r="D656" s="201"/>
      <c r="E656" s="113"/>
      <c r="F656" s="113"/>
      <c r="G656" s="113"/>
      <c r="H656" s="113"/>
      <c r="I656" s="203"/>
      <c r="J656" s="204"/>
      <c r="K656" s="201"/>
      <c r="L656" s="201"/>
    </row>
    <row r="657" spans="1:12" x14ac:dyDescent="0.2">
      <c r="A657" s="113"/>
      <c r="B657" s="200"/>
      <c r="C657" s="200"/>
      <c r="D657" s="201"/>
      <c r="E657" s="113"/>
      <c r="F657" s="113"/>
      <c r="G657" s="113"/>
      <c r="H657" s="113"/>
      <c r="I657" s="203"/>
      <c r="J657" s="204"/>
      <c r="K657" s="201"/>
      <c r="L657" s="201"/>
    </row>
    <row r="658" spans="1:12" x14ac:dyDescent="0.2">
      <c r="A658" s="113"/>
      <c r="B658" s="200"/>
      <c r="C658" s="200"/>
      <c r="D658" s="201"/>
      <c r="E658" s="113"/>
      <c r="F658" s="113"/>
      <c r="G658" s="113"/>
      <c r="H658" s="113"/>
      <c r="I658" s="203"/>
      <c r="J658" s="204"/>
      <c r="K658" s="201"/>
      <c r="L658" s="201"/>
    </row>
    <row r="659" spans="1:12" x14ac:dyDescent="0.2">
      <c r="A659" s="113"/>
      <c r="B659" s="200"/>
      <c r="C659" s="200"/>
      <c r="D659" s="201"/>
      <c r="E659" s="113"/>
      <c r="F659" s="113"/>
      <c r="G659" s="113"/>
      <c r="H659" s="113"/>
      <c r="I659" s="203"/>
      <c r="J659" s="204"/>
      <c r="K659" s="201"/>
      <c r="L659" s="201"/>
    </row>
    <row r="660" spans="1:12" x14ac:dyDescent="0.2">
      <c r="A660" s="113"/>
      <c r="B660" s="200"/>
      <c r="C660" s="200"/>
      <c r="D660" s="201"/>
      <c r="E660" s="113"/>
      <c r="F660" s="113"/>
      <c r="G660" s="113"/>
      <c r="H660" s="113"/>
      <c r="I660" s="203"/>
      <c r="J660" s="204"/>
      <c r="K660" s="201"/>
      <c r="L660" s="201"/>
    </row>
    <row r="661" spans="1:12" x14ac:dyDescent="0.2">
      <c r="A661" s="113"/>
      <c r="B661" s="200"/>
      <c r="C661" s="200"/>
      <c r="D661" s="201"/>
      <c r="E661" s="113"/>
      <c r="F661" s="113"/>
      <c r="G661" s="113"/>
      <c r="H661" s="113"/>
      <c r="I661" s="203"/>
      <c r="J661" s="204"/>
      <c r="K661" s="201"/>
      <c r="L661" s="201"/>
    </row>
    <row r="662" spans="1:12" x14ac:dyDescent="0.2">
      <c r="A662" s="113"/>
      <c r="B662" s="200"/>
      <c r="C662" s="200"/>
      <c r="D662" s="201"/>
      <c r="E662" s="113"/>
      <c r="F662" s="113"/>
      <c r="G662" s="113"/>
      <c r="H662" s="113"/>
      <c r="I662" s="203"/>
      <c r="J662" s="204"/>
      <c r="K662" s="201"/>
      <c r="L662" s="201"/>
    </row>
    <row r="663" spans="1:12" x14ac:dyDescent="0.2">
      <c r="A663" s="113"/>
      <c r="B663" s="200"/>
      <c r="C663" s="200"/>
      <c r="D663" s="201"/>
      <c r="E663" s="113"/>
      <c r="F663" s="113"/>
      <c r="G663" s="113"/>
      <c r="H663" s="113"/>
      <c r="I663" s="203"/>
      <c r="J663" s="204"/>
      <c r="K663" s="201"/>
      <c r="L663" s="201"/>
    </row>
    <row r="664" spans="1:12" x14ac:dyDescent="0.2">
      <c r="A664" s="113"/>
      <c r="B664" s="200"/>
      <c r="C664" s="200"/>
      <c r="D664" s="201"/>
      <c r="E664" s="113"/>
      <c r="F664" s="113"/>
      <c r="G664" s="113"/>
      <c r="H664" s="113"/>
      <c r="I664" s="203"/>
      <c r="J664" s="204"/>
      <c r="K664" s="201"/>
      <c r="L664" s="201"/>
    </row>
    <row r="665" spans="1:12" x14ac:dyDescent="0.2">
      <c r="A665" s="113"/>
      <c r="B665" s="200"/>
      <c r="C665" s="200"/>
      <c r="D665" s="201"/>
      <c r="E665" s="113"/>
      <c r="F665" s="113"/>
      <c r="G665" s="113"/>
      <c r="H665" s="113"/>
      <c r="I665" s="203"/>
      <c r="J665" s="204"/>
      <c r="K665" s="201"/>
      <c r="L665" s="201"/>
    </row>
    <row r="666" spans="1:12" x14ac:dyDescent="0.2">
      <c r="A666" s="113"/>
      <c r="B666" s="200"/>
      <c r="C666" s="200"/>
      <c r="D666" s="201"/>
      <c r="E666" s="113"/>
      <c r="F666" s="113"/>
      <c r="G666" s="113"/>
      <c r="H666" s="113"/>
      <c r="I666" s="203"/>
      <c r="J666" s="204"/>
      <c r="K666" s="201"/>
      <c r="L666" s="201"/>
    </row>
    <row r="667" spans="1:12" x14ac:dyDescent="0.2">
      <c r="A667" s="113"/>
      <c r="B667" s="200"/>
      <c r="C667" s="200"/>
      <c r="D667" s="201"/>
      <c r="E667" s="113"/>
      <c r="F667" s="113"/>
      <c r="G667" s="113"/>
      <c r="H667" s="113"/>
      <c r="I667" s="203"/>
      <c r="J667" s="204"/>
      <c r="K667" s="201"/>
      <c r="L667" s="201"/>
    </row>
    <row r="668" spans="1:12" x14ac:dyDescent="0.2">
      <c r="A668" s="113"/>
      <c r="B668" s="200"/>
      <c r="C668" s="200"/>
      <c r="D668" s="201"/>
      <c r="E668" s="113"/>
      <c r="F668" s="113"/>
      <c r="G668" s="113"/>
      <c r="H668" s="113"/>
      <c r="I668" s="203"/>
      <c r="J668" s="204"/>
      <c r="K668" s="201"/>
      <c r="L668" s="201"/>
    </row>
    <row r="669" spans="1:12" x14ac:dyDescent="0.2">
      <c r="A669" s="113"/>
      <c r="B669" s="200"/>
      <c r="C669" s="200"/>
      <c r="D669" s="201"/>
      <c r="E669" s="113"/>
      <c r="F669" s="113"/>
      <c r="G669" s="113"/>
      <c r="H669" s="113"/>
      <c r="I669" s="203"/>
      <c r="J669" s="204"/>
      <c r="K669" s="201"/>
      <c r="L669" s="201"/>
    </row>
    <row r="670" spans="1:12" x14ac:dyDescent="0.2">
      <c r="A670" s="113"/>
      <c r="B670" s="200"/>
      <c r="C670" s="200"/>
      <c r="D670" s="201"/>
      <c r="E670" s="113"/>
      <c r="F670" s="113"/>
      <c r="G670" s="113"/>
      <c r="H670" s="113"/>
      <c r="I670" s="203"/>
      <c r="J670" s="204"/>
      <c r="K670" s="201"/>
      <c r="L670" s="201"/>
    </row>
    <row r="671" spans="1:12" x14ac:dyDescent="0.2">
      <c r="A671" s="113"/>
      <c r="B671" s="200"/>
      <c r="C671" s="200"/>
      <c r="D671" s="201"/>
      <c r="E671" s="113"/>
      <c r="F671" s="113"/>
      <c r="G671" s="113"/>
      <c r="H671" s="113"/>
      <c r="I671" s="203"/>
      <c r="J671" s="204"/>
      <c r="K671" s="201"/>
      <c r="L671" s="201"/>
    </row>
    <row r="672" spans="1:12" x14ac:dyDescent="0.2">
      <c r="A672" s="113"/>
      <c r="B672" s="200"/>
      <c r="C672" s="200"/>
      <c r="D672" s="201"/>
      <c r="E672" s="113"/>
      <c r="F672" s="113"/>
      <c r="G672" s="113"/>
      <c r="H672" s="113"/>
      <c r="I672" s="203"/>
      <c r="J672" s="204"/>
      <c r="K672" s="201"/>
      <c r="L672" s="201"/>
    </row>
    <row r="673" spans="1:12" x14ac:dyDescent="0.2">
      <c r="A673" s="113"/>
      <c r="B673" s="200"/>
      <c r="C673" s="200"/>
      <c r="D673" s="201"/>
      <c r="E673" s="113"/>
      <c r="F673" s="113"/>
      <c r="G673" s="113"/>
      <c r="H673" s="113"/>
      <c r="I673" s="203"/>
      <c r="J673" s="204"/>
      <c r="K673" s="201"/>
      <c r="L673" s="201"/>
    </row>
    <row r="674" spans="1:12" x14ac:dyDescent="0.2">
      <c r="A674" s="113"/>
      <c r="B674" s="200"/>
      <c r="C674" s="200"/>
      <c r="D674" s="201"/>
      <c r="E674" s="113"/>
      <c r="F674" s="113"/>
      <c r="G674" s="113"/>
      <c r="H674" s="113"/>
      <c r="I674" s="203"/>
      <c r="J674" s="204"/>
      <c r="K674" s="201"/>
      <c r="L674" s="201"/>
    </row>
    <row r="675" spans="1:12" x14ac:dyDescent="0.2">
      <c r="A675" s="113"/>
      <c r="B675" s="200"/>
      <c r="C675" s="200"/>
      <c r="D675" s="201"/>
      <c r="E675" s="113"/>
      <c r="F675" s="113"/>
      <c r="G675" s="113"/>
      <c r="H675" s="113"/>
      <c r="I675" s="203"/>
      <c r="J675" s="204"/>
      <c r="K675" s="201"/>
      <c r="L675" s="201"/>
    </row>
    <row r="676" spans="1:12" x14ac:dyDescent="0.2">
      <c r="A676" s="113"/>
      <c r="B676" s="200"/>
      <c r="C676" s="200"/>
      <c r="D676" s="201"/>
      <c r="E676" s="113"/>
      <c r="F676" s="113"/>
      <c r="G676" s="113"/>
      <c r="H676" s="113"/>
      <c r="I676" s="203"/>
      <c r="J676" s="204"/>
      <c r="K676" s="201"/>
      <c r="L676" s="201"/>
    </row>
    <row r="677" spans="1:12" x14ac:dyDescent="0.2">
      <c r="A677" s="113"/>
      <c r="B677" s="200"/>
      <c r="C677" s="200"/>
      <c r="D677" s="201"/>
      <c r="E677" s="113"/>
      <c r="F677" s="113"/>
      <c r="G677" s="113"/>
      <c r="H677" s="113"/>
      <c r="I677" s="203"/>
      <c r="J677" s="204"/>
      <c r="K677" s="201"/>
      <c r="L677" s="201"/>
    </row>
    <row r="678" spans="1:12" x14ac:dyDescent="0.2">
      <c r="A678" s="113"/>
      <c r="B678" s="200"/>
      <c r="C678" s="200"/>
      <c r="D678" s="201"/>
      <c r="E678" s="113"/>
      <c r="F678" s="113"/>
      <c r="G678" s="113"/>
      <c r="H678" s="113"/>
      <c r="I678" s="203"/>
      <c r="J678" s="204"/>
      <c r="K678" s="201"/>
      <c r="L678" s="201"/>
    </row>
    <row r="679" spans="1:12" x14ac:dyDescent="0.2">
      <c r="A679" s="113"/>
      <c r="B679" s="200"/>
      <c r="C679" s="200"/>
      <c r="D679" s="201"/>
      <c r="E679" s="113"/>
      <c r="F679" s="113"/>
      <c r="G679" s="113"/>
      <c r="H679" s="113"/>
      <c r="I679" s="203"/>
      <c r="J679" s="204"/>
      <c r="K679" s="201"/>
      <c r="L679" s="201"/>
    </row>
    <row r="680" spans="1:12" x14ac:dyDescent="0.2">
      <c r="A680" s="113"/>
      <c r="B680" s="200"/>
      <c r="C680" s="200"/>
      <c r="D680" s="201"/>
      <c r="E680" s="113"/>
      <c r="F680" s="113"/>
      <c r="G680" s="113"/>
      <c r="H680" s="113"/>
      <c r="I680" s="203"/>
      <c r="J680" s="204"/>
      <c r="K680" s="201"/>
      <c r="L680" s="201"/>
    </row>
    <row r="681" spans="1:12" x14ac:dyDescent="0.2">
      <c r="A681" s="113"/>
      <c r="B681" s="200"/>
      <c r="C681" s="200"/>
      <c r="D681" s="201"/>
      <c r="E681" s="113"/>
      <c r="F681" s="113"/>
      <c r="G681" s="113"/>
      <c r="H681" s="113"/>
      <c r="I681" s="203"/>
      <c r="J681" s="204"/>
      <c r="K681" s="201"/>
      <c r="L681" s="201"/>
    </row>
    <row r="682" spans="1:12" x14ac:dyDescent="0.2">
      <c r="A682" s="113"/>
      <c r="B682" s="200"/>
      <c r="C682" s="200"/>
      <c r="D682" s="201"/>
      <c r="E682" s="113"/>
      <c r="F682" s="113"/>
      <c r="G682" s="113"/>
      <c r="H682" s="113"/>
      <c r="I682" s="203"/>
      <c r="J682" s="204"/>
      <c r="K682" s="201"/>
      <c r="L682" s="201"/>
    </row>
    <row r="683" spans="1:12" x14ac:dyDescent="0.2">
      <c r="A683" s="113"/>
      <c r="B683" s="200"/>
      <c r="C683" s="200"/>
      <c r="D683" s="201"/>
      <c r="E683" s="113"/>
      <c r="F683" s="113"/>
      <c r="G683" s="113"/>
      <c r="H683" s="113"/>
      <c r="I683" s="203"/>
      <c r="J683" s="204"/>
      <c r="K683" s="201"/>
      <c r="L683" s="201"/>
    </row>
    <row r="684" spans="1:12" x14ac:dyDescent="0.2">
      <c r="A684" s="113"/>
      <c r="B684" s="200"/>
      <c r="C684" s="200"/>
      <c r="D684" s="201"/>
      <c r="E684" s="113"/>
      <c r="F684" s="113"/>
      <c r="G684" s="113"/>
      <c r="H684" s="113"/>
      <c r="I684" s="203"/>
      <c r="J684" s="204"/>
      <c r="K684" s="201"/>
      <c r="L684" s="201"/>
    </row>
    <row r="685" spans="1:12" x14ac:dyDescent="0.2">
      <c r="A685" s="113"/>
      <c r="B685" s="200"/>
      <c r="C685" s="200"/>
      <c r="D685" s="201"/>
      <c r="E685" s="113"/>
      <c r="F685" s="113"/>
      <c r="G685" s="113"/>
      <c r="H685" s="113"/>
      <c r="I685" s="203"/>
      <c r="J685" s="204"/>
      <c r="K685" s="201"/>
      <c r="L685" s="201"/>
    </row>
    <row r="686" spans="1:12" x14ac:dyDescent="0.2">
      <c r="A686" s="113"/>
      <c r="B686" s="200"/>
      <c r="C686" s="200"/>
      <c r="D686" s="201"/>
      <c r="E686" s="113"/>
      <c r="F686" s="113"/>
      <c r="G686" s="113"/>
      <c r="H686" s="113"/>
      <c r="I686" s="203"/>
      <c r="J686" s="204"/>
      <c r="K686" s="201"/>
      <c r="L686" s="201"/>
    </row>
    <row r="687" spans="1:12" x14ac:dyDescent="0.2">
      <c r="A687" s="113"/>
      <c r="B687" s="200"/>
      <c r="C687" s="200"/>
      <c r="D687" s="201"/>
      <c r="E687" s="113"/>
      <c r="F687" s="113"/>
      <c r="G687" s="113"/>
      <c r="H687" s="113"/>
      <c r="I687" s="203"/>
      <c r="J687" s="204"/>
      <c r="K687" s="201"/>
      <c r="L687" s="201"/>
    </row>
    <row r="688" spans="1:12" x14ac:dyDescent="0.2">
      <c r="A688" s="113"/>
      <c r="B688" s="200"/>
      <c r="C688" s="200"/>
      <c r="D688" s="201"/>
      <c r="E688" s="113"/>
      <c r="F688" s="113"/>
      <c r="G688" s="113"/>
      <c r="H688" s="113"/>
      <c r="I688" s="203"/>
      <c r="J688" s="204"/>
      <c r="K688" s="201"/>
      <c r="L688" s="201"/>
    </row>
    <row r="689" spans="1:12" x14ac:dyDescent="0.2">
      <c r="A689" s="113"/>
      <c r="B689" s="200"/>
      <c r="C689" s="200"/>
      <c r="D689" s="201"/>
      <c r="E689" s="113"/>
      <c r="F689" s="113"/>
      <c r="G689" s="113"/>
      <c r="H689" s="113"/>
      <c r="I689" s="203"/>
      <c r="J689" s="204"/>
      <c r="K689" s="201"/>
      <c r="L689" s="201"/>
    </row>
    <row r="690" spans="1:12" x14ac:dyDescent="0.2">
      <c r="A690" s="113"/>
      <c r="B690" s="200"/>
      <c r="C690" s="200"/>
      <c r="D690" s="201"/>
      <c r="E690" s="113"/>
      <c r="F690" s="113"/>
      <c r="G690" s="113"/>
      <c r="H690" s="113"/>
      <c r="I690" s="203"/>
      <c r="J690" s="204"/>
      <c r="K690" s="201"/>
      <c r="L690" s="201"/>
    </row>
    <row r="691" spans="1:12" x14ac:dyDescent="0.2">
      <c r="A691" s="113"/>
      <c r="B691" s="200"/>
      <c r="C691" s="200"/>
      <c r="D691" s="201"/>
      <c r="E691" s="113"/>
      <c r="F691" s="113"/>
      <c r="G691" s="113"/>
      <c r="H691" s="113"/>
      <c r="I691" s="203"/>
      <c r="J691" s="204"/>
      <c r="K691" s="201"/>
      <c r="L691" s="201"/>
    </row>
    <row r="692" spans="1:12" x14ac:dyDescent="0.2">
      <c r="A692" s="113"/>
      <c r="B692" s="200"/>
      <c r="C692" s="200"/>
      <c r="D692" s="201"/>
      <c r="E692" s="113"/>
      <c r="F692" s="113"/>
      <c r="G692" s="113"/>
      <c r="H692" s="113"/>
      <c r="I692" s="203"/>
      <c r="J692" s="204"/>
      <c r="K692" s="201"/>
      <c r="L692" s="201"/>
    </row>
    <row r="693" spans="1:12" x14ac:dyDescent="0.2">
      <c r="A693" s="113"/>
      <c r="B693" s="200"/>
      <c r="C693" s="200"/>
      <c r="D693" s="201"/>
      <c r="E693" s="113"/>
      <c r="F693" s="113"/>
      <c r="G693" s="113"/>
      <c r="H693" s="113"/>
      <c r="I693" s="203"/>
      <c r="J693" s="204"/>
      <c r="K693" s="201"/>
      <c r="L693" s="201"/>
    </row>
    <row r="694" spans="1:12" x14ac:dyDescent="0.2">
      <c r="A694" s="113"/>
      <c r="B694" s="200"/>
      <c r="C694" s="200"/>
      <c r="D694" s="201"/>
      <c r="E694" s="113"/>
      <c r="F694" s="113"/>
      <c r="G694" s="113"/>
      <c r="H694" s="113"/>
      <c r="I694" s="203"/>
      <c r="J694" s="204"/>
      <c r="K694" s="201"/>
      <c r="L694" s="201"/>
    </row>
    <row r="695" spans="1:12" x14ac:dyDescent="0.2">
      <c r="A695" s="113"/>
      <c r="B695" s="200"/>
      <c r="C695" s="200"/>
      <c r="D695" s="201"/>
      <c r="E695" s="113"/>
      <c r="F695" s="113"/>
      <c r="G695" s="113"/>
      <c r="H695" s="113"/>
      <c r="I695" s="203"/>
      <c r="J695" s="204"/>
      <c r="K695" s="201"/>
      <c r="L695" s="201"/>
    </row>
    <row r="696" spans="1:12" x14ac:dyDescent="0.2">
      <c r="A696" s="113"/>
      <c r="B696" s="200"/>
      <c r="C696" s="200"/>
      <c r="D696" s="201"/>
      <c r="E696" s="113"/>
      <c r="F696" s="113"/>
      <c r="G696" s="113"/>
      <c r="H696" s="113"/>
      <c r="I696" s="203"/>
      <c r="J696" s="204"/>
      <c r="K696" s="201"/>
      <c r="L696" s="201"/>
    </row>
    <row r="697" spans="1:12" x14ac:dyDescent="0.2">
      <c r="A697" s="113"/>
      <c r="B697" s="200"/>
      <c r="C697" s="200"/>
      <c r="D697" s="201"/>
      <c r="E697" s="113"/>
      <c r="F697" s="113"/>
      <c r="G697" s="113"/>
      <c r="H697" s="113"/>
      <c r="I697" s="203"/>
      <c r="J697" s="204"/>
      <c r="K697" s="201"/>
      <c r="L697" s="201"/>
    </row>
    <row r="698" spans="1:12" x14ac:dyDescent="0.2">
      <c r="A698" s="113"/>
      <c r="B698" s="200"/>
      <c r="C698" s="200"/>
      <c r="D698" s="201"/>
      <c r="E698" s="113"/>
      <c r="F698" s="113"/>
      <c r="G698" s="113"/>
      <c r="H698" s="113"/>
      <c r="I698" s="203"/>
      <c r="J698" s="204"/>
      <c r="K698" s="201"/>
      <c r="L698" s="201"/>
    </row>
    <row r="699" spans="1:12" x14ac:dyDescent="0.2">
      <c r="A699" s="113"/>
      <c r="B699" s="200"/>
      <c r="C699" s="200"/>
      <c r="D699" s="201"/>
      <c r="E699" s="113"/>
      <c r="F699" s="113"/>
      <c r="G699" s="113"/>
      <c r="H699" s="113"/>
      <c r="I699" s="203"/>
      <c r="J699" s="204"/>
      <c r="K699" s="201"/>
      <c r="L699" s="201"/>
    </row>
    <row r="700" spans="1:12" x14ac:dyDescent="0.2">
      <c r="A700" s="113"/>
      <c r="B700" s="200"/>
      <c r="C700" s="200"/>
      <c r="D700" s="201"/>
      <c r="E700" s="113"/>
      <c r="F700" s="113"/>
      <c r="G700" s="113"/>
      <c r="H700" s="113"/>
      <c r="I700" s="203"/>
      <c r="J700" s="204"/>
      <c r="K700" s="201"/>
      <c r="L700" s="201"/>
    </row>
    <row r="701" spans="1:12" x14ac:dyDescent="0.2">
      <c r="A701" s="113"/>
      <c r="B701" s="200"/>
      <c r="C701" s="200"/>
      <c r="D701" s="201"/>
      <c r="E701" s="113"/>
      <c r="F701" s="113"/>
      <c r="G701" s="113"/>
      <c r="H701" s="113"/>
      <c r="I701" s="203"/>
      <c r="J701" s="204"/>
      <c r="K701" s="201"/>
      <c r="L701" s="201"/>
    </row>
    <row r="702" spans="1:12" x14ac:dyDescent="0.2">
      <c r="A702" s="113"/>
      <c r="B702" s="200"/>
      <c r="C702" s="200"/>
      <c r="D702" s="201"/>
      <c r="E702" s="113"/>
      <c r="F702" s="113"/>
      <c r="G702" s="113"/>
      <c r="H702" s="113"/>
      <c r="I702" s="203"/>
      <c r="J702" s="204"/>
      <c r="K702" s="201"/>
      <c r="L702" s="201"/>
    </row>
    <row r="703" spans="1:12" x14ac:dyDescent="0.2">
      <c r="A703" s="113"/>
      <c r="B703" s="200"/>
      <c r="C703" s="200"/>
      <c r="D703" s="201"/>
      <c r="E703" s="113"/>
      <c r="F703" s="113"/>
      <c r="G703" s="113"/>
      <c r="H703" s="113"/>
      <c r="I703" s="203"/>
      <c r="J703" s="204"/>
      <c r="K703" s="201"/>
      <c r="L703" s="201"/>
    </row>
    <row r="704" spans="1:12" x14ac:dyDescent="0.2">
      <c r="A704" s="113"/>
      <c r="B704" s="200"/>
      <c r="C704" s="200"/>
      <c r="D704" s="201"/>
      <c r="E704" s="113"/>
      <c r="F704" s="113"/>
      <c r="G704" s="113"/>
      <c r="H704" s="113"/>
      <c r="I704" s="203"/>
      <c r="J704" s="204"/>
      <c r="K704" s="201"/>
      <c r="L704" s="201"/>
    </row>
    <row r="705" spans="1:12" x14ac:dyDescent="0.2">
      <c r="A705" s="113"/>
      <c r="B705" s="200"/>
      <c r="C705" s="200"/>
      <c r="D705" s="201"/>
      <c r="E705" s="113"/>
      <c r="F705" s="113"/>
      <c r="G705" s="113"/>
      <c r="H705" s="113"/>
      <c r="I705" s="203"/>
      <c r="J705" s="204"/>
      <c r="K705" s="201"/>
      <c r="L705" s="201"/>
    </row>
    <row r="706" spans="1:12" x14ac:dyDescent="0.2">
      <c r="A706" s="113"/>
      <c r="B706" s="200"/>
      <c r="C706" s="200"/>
      <c r="D706" s="201"/>
      <c r="E706" s="113"/>
      <c r="F706" s="113"/>
      <c r="G706" s="113"/>
      <c r="H706" s="113"/>
      <c r="I706" s="203"/>
      <c r="J706" s="204"/>
      <c r="K706" s="201"/>
      <c r="L706" s="201"/>
    </row>
    <row r="707" spans="1:12" x14ac:dyDescent="0.2">
      <c r="A707" s="113"/>
      <c r="B707" s="200"/>
      <c r="C707" s="200"/>
      <c r="D707" s="201"/>
      <c r="E707" s="113"/>
      <c r="F707" s="113"/>
      <c r="G707" s="113"/>
      <c r="H707" s="113"/>
      <c r="I707" s="203"/>
      <c r="J707" s="204"/>
      <c r="K707" s="201"/>
      <c r="L707" s="201"/>
    </row>
    <row r="708" spans="1:12" x14ac:dyDescent="0.2">
      <c r="A708" s="113"/>
      <c r="B708" s="200"/>
      <c r="C708" s="200"/>
      <c r="D708" s="201"/>
      <c r="E708" s="113"/>
      <c r="F708" s="113"/>
      <c r="G708" s="113"/>
      <c r="H708" s="113"/>
      <c r="I708" s="203"/>
      <c r="J708" s="204"/>
      <c r="K708" s="201"/>
      <c r="L708" s="201"/>
    </row>
    <row r="709" spans="1:12" x14ac:dyDescent="0.2">
      <c r="A709" s="113"/>
      <c r="B709" s="200"/>
      <c r="C709" s="200"/>
      <c r="D709" s="201"/>
      <c r="E709" s="113"/>
      <c r="F709" s="113"/>
      <c r="G709" s="113"/>
      <c r="H709" s="113"/>
      <c r="I709" s="203"/>
      <c r="J709" s="204"/>
      <c r="K709" s="201"/>
      <c r="L709" s="201"/>
    </row>
    <row r="710" spans="1:12" x14ac:dyDescent="0.2">
      <c r="A710" s="113"/>
      <c r="B710" s="200"/>
      <c r="C710" s="200"/>
      <c r="D710" s="201"/>
      <c r="E710" s="113"/>
      <c r="F710" s="113"/>
      <c r="G710" s="113"/>
      <c r="H710" s="113"/>
      <c r="I710" s="203"/>
      <c r="J710" s="204"/>
      <c r="K710" s="201"/>
      <c r="L710" s="201"/>
    </row>
    <row r="711" spans="1:12" x14ac:dyDescent="0.2">
      <c r="A711" s="113"/>
      <c r="B711" s="200"/>
      <c r="C711" s="200"/>
      <c r="D711" s="201"/>
      <c r="E711" s="113"/>
      <c r="F711" s="113"/>
      <c r="G711" s="113"/>
      <c r="H711" s="113"/>
      <c r="I711" s="203"/>
      <c r="J711" s="204"/>
      <c r="K711" s="201"/>
      <c r="L711" s="201"/>
    </row>
    <row r="712" spans="1:12" x14ac:dyDescent="0.2">
      <c r="A712" s="113"/>
      <c r="B712" s="200"/>
      <c r="C712" s="200"/>
      <c r="D712" s="201"/>
      <c r="E712" s="113"/>
      <c r="F712" s="113"/>
      <c r="G712" s="113"/>
      <c r="H712" s="113"/>
      <c r="I712" s="203"/>
      <c r="J712" s="204"/>
      <c r="K712" s="201"/>
      <c r="L712" s="201"/>
    </row>
    <row r="713" spans="1:12" x14ac:dyDescent="0.2">
      <c r="A713" s="113"/>
      <c r="B713" s="200"/>
      <c r="C713" s="200"/>
      <c r="D713" s="201"/>
      <c r="E713" s="113"/>
      <c r="F713" s="113"/>
      <c r="G713" s="113"/>
      <c r="H713" s="113"/>
      <c r="I713" s="203"/>
      <c r="J713" s="204"/>
      <c r="K713" s="201"/>
      <c r="L713" s="201"/>
    </row>
    <row r="714" spans="1:12" x14ac:dyDescent="0.2">
      <c r="A714" s="113"/>
      <c r="B714" s="200"/>
      <c r="C714" s="200"/>
      <c r="D714" s="201"/>
      <c r="E714" s="113"/>
      <c r="F714" s="113"/>
      <c r="G714" s="113"/>
      <c r="H714" s="113"/>
      <c r="I714" s="203"/>
      <c r="J714" s="204"/>
      <c r="K714" s="201"/>
      <c r="L714" s="201"/>
    </row>
    <row r="715" spans="1:12" x14ac:dyDescent="0.2">
      <c r="A715" s="113"/>
      <c r="B715" s="200"/>
      <c r="C715" s="200"/>
      <c r="D715" s="201"/>
      <c r="E715" s="113"/>
      <c r="F715" s="113"/>
      <c r="G715" s="113"/>
      <c r="H715" s="113"/>
      <c r="I715" s="203"/>
      <c r="J715" s="204"/>
      <c r="K715" s="201"/>
      <c r="L715" s="201"/>
    </row>
    <row r="716" spans="1:12" x14ac:dyDescent="0.2">
      <c r="A716" s="113"/>
      <c r="B716" s="200"/>
      <c r="C716" s="200"/>
      <c r="D716" s="201"/>
      <c r="E716" s="113"/>
      <c r="F716" s="113"/>
      <c r="G716" s="113"/>
      <c r="H716" s="113"/>
      <c r="I716" s="203"/>
      <c r="J716" s="204"/>
      <c r="K716" s="201"/>
      <c r="L716" s="201"/>
    </row>
    <row r="717" spans="1:12" x14ac:dyDescent="0.2">
      <c r="A717" s="113"/>
      <c r="B717" s="200"/>
      <c r="C717" s="200"/>
      <c r="D717" s="201"/>
      <c r="E717" s="113"/>
      <c r="F717" s="113"/>
      <c r="G717" s="113"/>
      <c r="H717" s="113"/>
      <c r="I717" s="203"/>
      <c r="J717" s="204"/>
      <c r="K717" s="201"/>
      <c r="L717" s="201"/>
    </row>
    <row r="718" spans="1:12" x14ac:dyDescent="0.2">
      <c r="A718" s="113"/>
      <c r="B718" s="200"/>
      <c r="C718" s="200"/>
      <c r="D718" s="201"/>
      <c r="E718" s="113"/>
      <c r="F718" s="113"/>
      <c r="G718" s="113"/>
      <c r="H718" s="113"/>
      <c r="I718" s="203"/>
      <c r="J718" s="204"/>
      <c r="K718" s="201"/>
      <c r="L718" s="201"/>
    </row>
    <row r="719" spans="1:12" x14ac:dyDescent="0.2">
      <c r="A719" s="113"/>
      <c r="B719" s="200"/>
      <c r="C719" s="200"/>
      <c r="D719" s="201"/>
      <c r="E719" s="113"/>
      <c r="F719" s="113"/>
      <c r="G719" s="113"/>
      <c r="H719" s="113"/>
      <c r="I719" s="203"/>
      <c r="J719" s="204"/>
      <c r="K719" s="201"/>
      <c r="L719" s="201"/>
    </row>
    <row r="720" spans="1:12" x14ac:dyDescent="0.2">
      <c r="A720" s="113"/>
      <c r="B720" s="200"/>
      <c r="C720" s="200"/>
      <c r="D720" s="201"/>
      <c r="E720" s="113"/>
      <c r="F720" s="113"/>
      <c r="G720" s="113"/>
      <c r="H720" s="113"/>
      <c r="I720" s="203"/>
      <c r="J720" s="204"/>
      <c r="K720" s="201"/>
      <c r="L720" s="201"/>
    </row>
    <row r="721" spans="1:12" x14ac:dyDescent="0.2">
      <c r="A721" s="113"/>
      <c r="B721" s="200"/>
      <c r="C721" s="200"/>
      <c r="D721" s="201"/>
      <c r="E721" s="113"/>
      <c r="F721" s="113"/>
      <c r="G721" s="113"/>
      <c r="H721" s="113"/>
      <c r="I721" s="203"/>
      <c r="J721" s="204"/>
      <c r="K721" s="201"/>
      <c r="L721" s="201"/>
    </row>
    <row r="722" spans="1:12" x14ac:dyDescent="0.2">
      <c r="A722" s="113"/>
      <c r="B722" s="200"/>
      <c r="C722" s="200"/>
      <c r="D722" s="201"/>
      <c r="E722" s="113"/>
      <c r="F722" s="113"/>
      <c r="G722" s="113"/>
      <c r="H722" s="113"/>
      <c r="I722" s="203"/>
      <c r="J722" s="204"/>
      <c r="K722" s="201"/>
      <c r="L722" s="201"/>
    </row>
    <row r="723" spans="1:12" x14ac:dyDescent="0.2">
      <c r="A723" s="113"/>
      <c r="B723" s="200"/>
      <c r="C723" s="200"/>
      <c r="D723" s="201"/>
      <c r="E723" s="113"/>
      <c r="F723" s="113"/>
      <c r="G723" s="113"/>
      <c r="H723" s="113"/>
      <c r="I723" s="203"/>
      <c r="J723" s="204"/>
      <c r="K723" s="201"/>
      <c r="L723" s="201"/>
    </row>
    <row r="724" spans="1:12" x14ac:dyDescent="0.2">
      <c r="A724" s="113"/>
      <c r="B724" s="200"/>
      <c r="C724" s="200"/>
      <c r="D724" s="201"/>
      <c r="E724" s="113"/>
      <c r="F724" s="113"/>
      <c r="G724" s="113"/>
      <c r="H724" s="113"/>
      <c r="I724" s="203"/>
      <c r="J724" s="204"/>
      <c r="K724" s="201"/>
      <c r="L724" s="201"/>
    </row>
    <row r="725" spans="1:12" x14ac:dyDescent="0.2">
      <c r="A725" s="113"/>
      <c r="B725" s="200"/>
      <c r="C725" s="200"/>
      <c r="D725" s="201"/>
      <c r="E725" s="113"/>
      <c r="F725" s="113"/>
      <c r="G725" s="113"/>
      <c r="H725" s="113"/>
      <c r="I725" s="203"/>
      <c r="J725" s="204"/>
      <c r="K725" s="201"/>
      <c r="L725" s="201"/>
    </row>
    <row r="726" spans="1:12" x14ac:dyDescent="0.2">
      <c r="A726" s="113"/>
      <c r="B726" s="200"/>
      <c r="C726" s="200"/>
      <c r="D726" s="201"/>
      <c r="E726" s="113"/>
      <c r="F726" s="113"/>
      <c r="G726" s="113"/>
      <c r="H726" s="113"/>
      <c r="I726" s="203"/>
      <c r="J726" s="204"/>
      <c r="K726" s="201"/>
      <c r="L726" s="201"/>
    </row>
    <row r="727" spans="1:12" x14ac:dyDescent="0.2">
      <c r="A727" s="113"/>
      <c r="B727" s="200"/>
      <c r="C727" s="200"/>
      <c r="D727" s="201"/>
      <c r="E727" s="113"/>
      <c r="F727" s="113"/>
      <c r="G727" s="113"/>
      <c r="H727" s="113"/>
      <c r="I727" s="203"/>
      <c r="J727" s="204"/>
      <c r="K727" s="201"/>
      <c r="L727" s="201"/>
    </row>
    <row r="728" spans="1:12" x14ac:dyDescent="0.2">
      <c r="A728" s="113"/>
      <c r="B728" s="200"/>
      <c r="C728" s="200"/>
      <c r="D728" s="201"/>
      <c r="E728" s="113"/>
      <c r="F728" s="113"/>
      <c r="G728" s="113"/>
      <c r="H728" s="113"/>
      <c r="I728" s="203"/>
      <c r="J728" s="204"/>
      <c r="K728" s="201"/>
      <c r="L728" s="201"/>
    </row>
    <row r="729" spans="1:12" x14ac:dyDescent="0.2">
      <c r="A729" s="113"/>
      <c r="B729" s="200"/>
      <c r="C729" s="200"/>
      <c r="D729" s="201"/>
      <c r="E729" s="113"/>
      <c r="F729" s="113"/>
      <c r="G729" s="113"/>
      <c r="H729" s="113"/>
      <c r="I729" s="203"/>
      <c r="J729" s="204"/>
      <c r="K729" s="201"/>
      <c r="L729" s="201"/>
    </row>
    <row r="730" spans="1:12" x14ac:dyDescent="0.2">
      <c r="A730" s="113"/>
      <c r="B730" s="200"/>
      <c r="C730" s="200"/>
      <c r="D730" s="201"/>
      <c r="E730" s="113"/>
      <c r="F730" s="113"/>
      <c r="G730" s="113"/>
      <c r="H730" s="113"/>
      <c r="I730" s="203"/>
      <c r="J730" s="204"/>
      <c r="K730" s="201"/>
      <c r="L730" s="201"/>
    </row>
    <row r="731" spans="1:12" x14ac:dyDescent="0.2">
      <c r="A731" s="113"/>
      <c r="B731" s="200"/>
      <c r="C731" s="200"/>
      <c r="D731" s="201"/>
      <c r="E731" s="113"/>
      <c r="F731" s="113"/>
      <c r="G731" s="113"/>
      <c r="H731" s="113"/>
      <c r="I731" s="203"/>
      <c r="J731" s="204"/>
      <c r="K731" s="201"/>
      <c r="L731" s="201"/>
    </row>
    <row r="732" spans="1:12" x14ac:dyDescent="0.2">
      <c r="A732" s="113"/>
      <c r="B732" s="200"/>
      <c r="C732" s="200"/>
      <c r="D732" s="201"/>
      <c r="E732" s="113"/>
      <c r="F732" s="113"/>
      <c r="G732" s="113"/>
      <c r="H732" s="113"/>
      <c r="I732" s="203"/>
      <c r="J732" s="204"/>
      <c r="K732" s="201"/>
      <c r="L732" s="201"/>
    </row>
    <row r="733" spans="1:12" x14ac:dyDescent="0.2">
      <c r="A733" s="113"/>
      <c r="B733" s="200"/>
      <c r="C733" s="200"/>
      <c r="D733" s="201"/>
      <c r="E733" s="113"/>
      <c r="F733" s="113"/>
      <c r="G733" s="113"/>
      <c r="H733" s="113"/>
      <c r="I733" s="203"/>
      <c r="J733" s="204"/>
      <c r="K733" s="201"/>
      <c r="L733" s="201"/>
    </row>
    <row r="734" spans="1:12" x14ac:dyDescent="0.2">
      <c r="A734" s="113"/>
      <c r="B734" s="200"/>
      <c r="C734" s="200"/>
      <c r="D734" s="201"/>
      <c r="E734" s="113"/>
      <c r="F734" s="113"/>
      <c r="G734" s="113"/>
      <c r="H734" s="113"/>
      <c r="I734" s="203"/>
      <c r="J734" s="204"/>
      <c r="K734" s="201"/>
      <c r="L734" s="201"/>
    </row>
    <row r="735" spans="1:12" x14ac:dyDescent="0.2">
      <c r="A735" s="113"/>
      <c r="B735" s="200"/>
      <c r="C735" s="200"/>
      <c r="D735" s="201"/>
      <c r="E735" s="113"/>
      <c r="F735" s="113"/>
      <c r="G735" s="113"/>
      <c r="H735" s="113"/>
      <c r="I735" s="203"/>
      <c r="J735" s="204"/>
      <c r="K735" s="201"/>
      <c r="L735" s="201"/>
    </row>
    <row r="736" spans="1:12" x14ac:dyDescent="0.2">
      <c r="A736" s="113"/>
      <c r="B736" s="200"/>
      <c r="C736" s="200"/>
      <c r="D736" s="201"/>
      <c r="E736" s="113"/>
      <c r="F736" s="113"/>
      <c r="G736" s="113"/>
      <c r="H736" s="113"/>
      <c r="I736" s="203"/>
      <c r="J736" s="204"/>
      <c r="K736" s="201"/>
      <c r="L736" s="201"/>
    </row>
    <row r="737" spans="1:12" x14ac:dyDescent="0.2">
      <c r="A737" s="113"/>
      <c r="B737" s="200"/>
      <c r="C737" s="200"/>
      <c r="D737" s="201"/>
      <c r="E737" s="113"/>
      <c r="F737" s="113"/>
      <c r="G737" s="113"/>
      <c r="H737" s="113"/>
      <c r="I737" s="203"/>
      <c r="J737" s="204"/>
      <c r="K737" s="201"/>
      <c r="L737" s="201"/>
    </row>
    <row r="738" spans="1:12" x14ac:dyDescent="0.2">
      <c r="A738" s="113"/>
      <c r="B738" s="200"/>
      <c r="C738" s="200"/>
      <c r="D738" s="201"/>
      <c r="E738" s="113"/>
      <c r="F738" s="113"/>
      <c r="G738" s="113"/>
      <c r="H738" s="113"/>
      <c r="I738" s="203"/>
      <c r="J738" s="204"/>
      <c r="K738" s="201"/>
      <c r="L738" s="201"/>
    </row>
    <row r="739" spans="1:12" x14ac:dyDescent="0.2">
      <c r="A739" s="113"/>
      <c r="B739" s="200"/>
      <c r="C739" s="200"/>
      <c r="D739" s="201"/>
      <c r="E739" s="113"/>
      <c r="F739" s="113"/>
      <c r="G739" s="113"/>
      <c r="H739" s="113"/>
      <c r="I739" s="203"/>
      <c r="J739" s="204"/>
      <c r="K739" s="201"/>
      <c r="L739" s="201"/>
    </row>
    <row r="740" spans="1:12" x14ac:dyDescent="0.2">
      <c r="A740" s="113"/>
      <c r="B740" s="200"/>
      <c r="C740" s="200"/>
      <c r="D740" s="201"/>
      <c r="E740" s="113"/>
      <c r="F740" s="113"/>
      <c r="G740" s="113"/>
      <c r="H740" s="113"/>
      <c r="I740" s="203"/>
      <c r="J740" s="204"/>
      <c r="K740" s="201"/>
      <c r="L740" s="201"/>
    </row>
    <row r="741" spans="1:12" x14ac:dyDescent="0.2">
      <c r="A741" s="113"/>
      <c r="B741" s="200"/>
      <c r="C741" s="200"/>
      <c r="D741" s="201"/>
      <c r="E741" s="113"/>
      <c r="F741" s="113"/>
      <c r="G741" s="113"/>
      <c r="H741" s="113"/>
      <c r="I741" s="203"/>
      <c r="J741" s="204"/>
      <c r="K741" s="201"/>
      <c r="L741" s="201"/>
    </row>
    <row r="742" spans="1:12" x14ac:dyDescent="0.2">
      <c r="A742" s="113"/>
      <c r="B742" s="200"/>
      <c r="C742" s="200"/>
      <c r="D742" s="201"/>
      <c r="E742" s="113"/>
      <c r="F742" s="113"/>
      <c r="G742" s="113"/>
      <c r="H742" s="113"/>
      <c r="I742" s="203"/>
      <c r="J742" s="204"/>
      <c r="K742" s="201"/>
      <c r="L742" s="201"/>
    </row>
    <row r="743" spans="1:12" x14ac:dyDescent="0.2">
      <c r="A743" s="113"/>
      <c r="B743" s="200"/>
      <c r="C743" s="200"/>
      <c r="D743" s="201"/>
      <c r="E743" s="113"/>
      <c r="F743" s="113"/>
      <c r="G743" s="113"/>
      <c r="H743" s="113"/>
      <c r="I743" s="203"/>
      <c r="J743" s="204"/>
      <c r="K743" s="201"/>
      <c r="L743" s="201"/>
    </row>
    <row r="744" spans="1:12" x14ac:dyDescent="0.2">
      <c r="A744" s="113"/>
      <c r="B744" s="200"/>
      <c r="C744" s="200"/>
      <c r="D744" s="201"/>
      <c r="E744" s="113"/>
      <c r="F744" s="113"/>
      <c r="G744" s="113"/>
      <c r="H744" s="113"/>
      <c r="I744" s="203"/>
      <c r="J744" s="204"/>
      <c r="K744" s="201"/>
      <c r="L744" s="201"/>
    </row>
    <row r="745" spans="1:12" x14ac:dyDescent="0.2">
      <c r="A745" s="113"/>
      <c r="B745" s="200"/>
      <c r="C745" s="200"/>
      <c r="D745" s="201"/>
      <c r="E745" s="113"/>
      <c r="F745" s="113"/>
      <c r="G745" s="113"/>
      <c r="H745" s="113"/>
      <c r="I745" s="203"/>
      <c r="J745" s="204"/>
      <c r="K745" s="201"/>
      <c r="L745" s="201"/>
    </row>
    <row r="746" spans="1:12" x14ac:dyDescent="0.2">
      <c r="A746" s="113"/>
      <c r="B746" s="200"/>
      <c r="C746" s="200"/>
      <c r="D746" s="201"/>
      <c r="E746" s="113"/>
      <c r="F746" s="113"/>
      <c r="G746" s="113"/>
      <c r="H746" s="113"/>
      <c r="I746" s="203"/>
      <c r="J746" s="204"/>
      <c r="K746" s="201"/>
      <c r="L746" s="201"/>
    </row>
    <row r="747" spans="1:12" x14ac:dyDescent="0.2">
      <c r="A747" s="113"/>
      <c r="B747" s="200"/>
      <c r="C747" s="200"/>
      <c r="D747" s="201"/>
      <c r="E747" s="113"/>
      <c r="F747" s="113"/>
      <c r="G747" s="113"/>
      <c r="H747" s="113"/>
      <c r="I747" s="203"/>
      <c r="J747" s="204"/>
      <c r="K747" s="201"/>
      <c r="L747" s="201"/>
    </row>
    <row r="748" spans="1:12" x14ac:dyDescent="0.2">
      <c r="A748" s="113"/>
      <c r="B748" s="200"/>
      <c r="C748" s="200"/>
      <c r="D748" s="201"/>
      <c r="E748" s="113"/>
      <c r="F748" s="113"/>
      <c r="G748" s="113"/>
      <c r="H748" s="113"/>
      <c r="I748" s="203"/>
      <c r="J748" s="204"/>
      <c r="K748" s="201"/>
      <c r="L748" s="201"/>
    </row>
    <row r="749" spans="1:12" x14ac:dyDescent="0.2">
      <c r="A749" s="113"/>
      <c r="B749" s="200"/>
      <c r="C749" s="200"/>
      <c r="D749" s="201"/>
      <c r="E749" s="113"/>
      <c r="F749" s="113"/>
      <c r="G749" s="113"/>
      <c r="H749" s="113"/>
      <c r="I749" s="203"/>
      <c r="J749" s="204"/>
      <c r="K749" s="201"/>
      <c r="L749" s="201"/>
    </row>
    <row r="750" spans="1:12" x14ac:dyDescent="0.2">
      <c r="A750" s="113"/>
      <c r="B750" s="200"/>
      <c r="C750" s="200"/>
      <c r="D750" s="201"/>
      <c r="E750" s="113"/>
      <c r="F750" s="113"/>
      <c r="G750" s="113"/>
      <c r="H750" s="113"/>
      <c r="I750" s="203"/>
      <c r="J750" s="204"/>
      <c r="K750" s="201"/>
      <c r="L750" s="201"/>
    </row>
    <row r="751" spans="1:12" x14ac:dyDescent="0.2">
      <c r="A751" s="113"/>
      <c r="B751" s="200"/>
      <c r="C751" s="200"/>
      <c r="D751" s="201"/>
      <c r="E751" s="113"/>
      <c r="F751" s="113"/>
      <c r="G751" s="113"/>
      <c r="H751" s="113"/>
      <c r="I751" s="203"/>
      <c r="J751" s="204"/>
      <c r="K751" s="201"/>
      <c r="L751" s="201"/>
    </row>
    <row r="752" spans="1:12" x14ac:dyDescent="0.2">
      <c r="A752" s="113"/>
      <c r="B752" s="200"/>
      <c r="C752" s="200"/>
      <c r="D752" s="201"/>
      <c r="E752" s="113"/>
      <c r="F752" s="113"/>
      <c r="G752" s="113"/>
      <c r="H752" s="113"/>
      <c r="I752" s="203"/>
      <c r="J752" s="204"/>
      <c r="K752" s="201"/>
      <c r="L752" s="201"/>
    </row>
    <row r="753" spans="1:12" x14ac:dyDescent="0.2">
      <c r="A753" s="113"/>
      <c r="B753" s="200"/>
      <c r="C753" s="200"/>
      <c r="D753" s="201"/>
      <c r="E753" s="113"/>
      <c r="F753" s="113"/>
      <c r="G753" s="113"/>
      <c r="H753" s="113"/>
      <c r="I753" s="203"/>
      <c r="J753" s="204"/>
      <c r="K753" s="201"/>
      <c r="L753" s="201"/>
    </row>
    <row r="754" spans="1:12" x14ac:dyDescent="0.2">
      <c r="A754" s="113"/>
      <c r="B754" s="200"/>
      <c r="C754" s="200"/>
      <c r="D754" s="201"/>
      <c r="E754" s="113"/>
      <c r="F754" s="113"/>
      <c r="G754" s="113"/>
      <c r="H754" s="113"/>
      <c r="I754" s="203"/>
      <c r="J754" s="204"/>
      <c r="K754" s="201"/>
      <c r="L754" s="201"/>
    </row>
    <row r="755" spans="1:12" x14ac:dyDescent="0.2">
      <c r="A755" s="113"/>
      <c r="B755" s="200"/>
      <c r="C755" s="200"/>
      <c r="D755" s="201"/>
      <c r="E755" s="113"/>
      <c r="F755" s="113"/>
      <c r="G755" s="113"/>
      <c r="H755" s="113"/>
      <c r="I755" s="203"/>
      <c r="J755" s="204"/>
      <c r="K755" s="201"/>
      <c r="L755" s="201"/>
    </row>
    <row r="756" spans="1:12" x14ac:dyDescent="0.2">
      <c r="A756" s="113"/>
      <c r="B756" s="200"/>
      <c r="C756" s="200"/>
      <c r="D756" s="201"/>
      <c r="E756" s="113"/>
      <c r="F756" s="113"/>
      <c r="G756" s="113"/>
      <c r="H756" s="113"/>
      <c r="I756" s="203"/>
      <c r="J756" s="204"/>
      <c r="K756" s="201"/>
      <c r="L756" s="201"/>
    </row>
    <row r="757" spans="1:12" x14ac:dyDescent="0.2">
      <c r="A757" s="113"/>
      <c r="B757" s="200"/>
      <c r="C757" s="200"/>
      <c r="D757" s="201"/>
      <c r="E757" s="113"/>
      <c r="F757" s="113"/>
      <c r="G757" s="113"/>
      <c r="H757" s="113"/>
      <c r="I757" s="203"/>
      <c r="J757" s="204"/>
      <c r="K757" s="201"/>
      <c r="L757" s="201"/>
    </row>
    <row r="758" spans="1:12" x14ac:dyDescent="0.2">
      <c r="A758" s="113"/>
      <c r="B758" s="200"/>
      <c r="C758" s="200"/>
      <c r="D758" s="201"/>
      <c r="E758" s="113"/>
      <c r="F758" s="113"/>
      <c r="G758" s="113"/>
      <c r="H758" s="113"/>
      <c r="I758" s="203"/>
      <c r="J758" s="204"/>
      <c r="K758" s="201"/>
      <c r="L758" s="201"/>
    </row>
    <row r="759" spans="1:12" x14ac:dyDescent="0.2">
      <c r="A759" s="113"/>
      <c r="B759" s="200"/>
      <c r="C759" s="200"/>
      <c r="D759" s="201"/>
      <c r="E759" s="113"/>
      <c r="F759" s="113"/>
      <c r="G759" s="113"/>
      <c r="H759" s="113"/>
      <c r="I759" s="203"/>
      <c r="J759" s="204"/>
      <c r="K759" s="201"/>
      <c r="L759" s="201"/>
    </row>
    <row r="760" spans="1:12" x14ac:dyDescent="0.2">
      <c r="A760" s="113"/>
      <c r="B760" s="200"/>
      <c r="C760" s="200"/>
      <c r="D760" s="201"/>
      <c r="E760" s="113"/>
      <c r="F760" s="113"/>
      <c r="G760" s="113"/>
      <c r="H760" s="113"/>
      <c r="I760" s="203"/>
      <c r="J760" s="204"/>
      <c r="K760" s="201"/>
      <c r="L760" s="201"/>
    </row>
    <row r="761" spans="1:12" x14ac:dyDescent="0.2">
      <c r="A761" s="113"/>
      <c r="B761" s="200"/>
      <c r="C761" s="200"/>
      <c r="D761" s="201"/>
      <c r="E761" s="113"/>
      <c r="F761" s="113"/>
      <c r="G761" s="113"/>
      <c r="H761" s="113"/>
      <c r="I761" s="203"/>
      <c r="J761" s="204"/>
      <c r="K761" s="201"/>
      <c r="L761" s="201"/>
    </row>
    <row r="762" spans="1:12" x14ac:dyDescent="0.2">
      <c r="A762" s="113"/>
      <c r="B762" s="200"/>
      <c r="C762" s="200"/>
      <c r="D762" s="201"/>
      <c r="E762" s="113"/>
      <c r="F762" s="113"/>
      <c r="G762" s="113"/>
      <c r="H762" s="113"/>
      <c r="I762" s="203"/>
      <c r="J762" s="204"/>
      <c r="K762" s="201"/>
      <c r="L762" s="201"/>
    </row>
    <row r="763" spans="1:12" x14ac:dyDescent="0.2">
      <c r="A763" s="113"/>
      <c r="B763" s="200"/>
      <c r="C763" s="200"/>
      <c r="D763" s="201"/>
      <c r="E763" s="113"/>
      <c r="F763" s="113"/>
      <c r="G763" s="113"/>
      <c r="H763" s="113"/>
      <c r="I763" s="203"/>
      <c r="J763" s="204"/>
      <c r="K763" s="201"/>
      <c r="L763" s="201"/>
    </row>
    <row r="764" spans="1:12" x14ac:dyDescent="0.2">
      <c r="A764" s="113"/>
      <c r="B764" s="200"/>
      <c r="C764" s="200"/>
      <c r="D764" s="201"/>
      <c r="E764" s="113"/>
      <c r="F764" s="113"/>
      <c r="G764" s="113"/>
      <c r="H764" s="113"/>
      <c r="I764" s="203"/>
      <c r="J764" s="204"/>
      <c r="K764" s="201"/>
      <c r="L764" s="201"/>
    </row>
    <row r="765" spans="1:12" x14ac:dyDescent="0.2">
      <c r="A765" s="113"/>
      <c r="B765" s="200"/>
      <c r="C765" s="200"/>
      <c r="D765" s="201"/>
      <c r="E765" s="113"/>
      <c r="F765" s="113"/>
      <c r="G765" s="113"/>
      <c r="H765" s="113"/>
      <c r="I765" s="203"/>
      <c r="J765" s="204"/>
      <c r="K765" s="201"/>
      <c r="L765" s="201"/>
    </row>
    <row r="766" spans="1:12" x14ac:dyDescent="0.2">
      <c r="A766" s="113"/>
      <c r="B766" s="200"/>
      <c r="C766" s="200"/>
      <c r="D766" s="201"/>
      <c r="E766" s="113"/>
      <c r="F766" s="113"/>
      <c r="G766" s="113"/>
      <c r="H766" s="113"/>
      <c r="I766" s="203"/>
      <c r="J766" s="204"/>
      <c r="K766" s="201"/>
      <c r="L766" s="201"/>
    </row>
    <row r="767" spans="1:12" x14ac:dyDescent="0.2">
      <c r="A767" s="113"/>
      <c r="B767" s="200"/>
      <c r="C767" s="200"/>
      <c r="D767" s="201"/>
      <c r="E767" s="113"/>
      <c r="F767" s="113"/>
      <c r="G767" s="113"/>
      <c r="H767" s="113"/>
      <c r="I767" s="203"/>
      <c r="J767" s="204"/>
      <c r="K767" s="201"/>
      <c r="L767" s="201"/>
    </row>
    <row r="768" spans="1:12" x14ac:dyDescent="0.2">
      <c r="A768" s="113"/>
      <c r="B768" s="200"/>
      <c r="C768" s="200"/>
      <c r="D768" s="201"/>
      <c r="E768" s="113"/>
      <c r="F768" s="113"/>
      <c r="G768" s="113"/>
      <c r="H768" s="113"/>
      <c r="I768" s="203"/>
      <c r="J768" s="204"/>
      <c r="K768" s="201"/>
      <c r="L768" s="201"/>
    </row>
    <row r="769" spans="1:12" x14ac:dyDescent="0.2">
      <c r="A769" s="113"/>
      <c r="B769" s="200"/>
      <c r="C769" s="200"/>
      <c r="D769" s="201"/>
      <c r="E769" s="113"/>
      <c r="F769" s="113"/>
      <c r="G769" s="113"/>
      <c r="H769" s="113"/>
      <c r="I769" s="203"/>
      <c r="J769" s="204"/>
      <c r="K769" s="201"/>
      <c r="L769" s="201"/>
    </row>
    <row r="770" spans="1:12" x14ac:dyDescent="0.2">
      <c r="A770" s="113"/>
      <c r="B770" s="200"/>
      <c r="C770" s="200"/>
      <c r="D770" s="201"/>
      <c r="E770" s="113"/>
      <c r="F770" s="113"/>
      <c r="G770" s="113"/>
      <c r="H770" s="113"/>
      <c r="I770" s="203"/>
      <c r="J770" s="204"/>
      <c r="K770" s="201"/>
      <c r="L770" s="201"/>
    </row>
    <row r="771" spans="1:12" x14ac:dyDescent="0.2">
      <c r="A771" s="113"/>
      <c r="B771" s="200"/>
      <c r="C771" s="200"/>
      <c r="D771" s="201"/>
      <c r="E771" s="113"/>
      <c r="F771" s="113"/>
      <c r="G771" s="113"/>
      <c r="H771" s="113"/>
      <c r="I771" s="203"/>
      <c r="J771" s="204"/>
      <c r="K771" s="201"/>
      <c r="L771" s="201"/>
    </row>
    <row r="772" spans="1:12" x14ac:dyDescent="0.2">
      <c r="A772" s="113"/>
      <c r="B772" s="200"/>
      <c r="C772" s="200"/>
      <c r="D772" s="201"/>
      <c r="E772" s="113"/>
      <c r="F772" s="113"/>
      <c r="G772" s="113"/>
      <c r="H772" s="113"/>
      <c r="I772" s="203"/>
      <c r="J772" s="204"/>
      <c r="K772" s="201"/>
      <c r="L772" s="201"/>
    </row>
    <row r="773" spans="1:12" x14ac:dyDescent="0.2">
      <c r="A773" s="113"/>
      <c r="B773" s="200"/>
      <c r="C773" s="200"/>
      <c r="D773" s="201"/>
      <c r="E773" s="113"/>
      <c r="F773" s="113"/>
      <c r="G773" s="113"/>
      <c r="H773" s="113"/>
      <c r="I773" s="203"/>
      <c r="J773" s="204"/>
      <c r="K773" s="201"/>
      <c r="L773" s="201"/>
    </row>
    <row r="774" spans="1:12" x14ac:dyDescent="0.2">
      <c r="A774" s="113"/>
      <c r="B774" s="200"/>
      <c r="C774" s="200"/>
      <c r="D774" s="201"/>
      <c r="E774" s="113"/>
      <c r="F774" s="113"/>
      <c r="G774" s="113"/>
      <c r="H774" s="113"/>
      <c r="I774" s="203"/>
      <c r="J774" s="204"/>
      <c r="K774" s="201"/>
      <c r="L774" s="201"/>
    </row>
    <row r="775" spans="1:12" x14ac:dyDescent="0.2">
      <c r="A775" s="113"/>
      <c r="B775" s="200"/>
      <c r="C775" s="200"/>
      <c r="D775" s="201"/>
      <c r="E775" s="113"/>
      <c r="F775" s="113"/>
      <c r="G775" s="113"/>
      <c r="H775" s="113"/>
      <c r="I775" s="203"/>
      <c r="J775" s="204"/>
      <c r="K775" s="201"/>
      <c r="L775" s="201"/>
    </row>
    <row r="776" spans="1:12" x14ac:dyDescent="0.2">
      <c r="A776" s="113"/>
      <c r="B776" s="200"/>
      <c r="C776" s="200"/>
      <c r="D776" s="201"/>
      <c r="E776" s="113"/>
      <c r="F776" s="113"/>
      <c r="G776" s="113"/>
      <c r="H776" s="113"/>
      <c r="I776" s="203"/>
      <c r="J776" s="204"/>
      <c r="K776" s="201"/>
      <c r="L776" s="201"/>
    </row>
    <row r="777" spans="1:12" x14ac:dyDescent="0.2">
      <c r="A777" s="113"/>
      <c r="B777" s="200"/>
      <c r="C777" s="200"/>
      <c r="D777" s="201"/>
      <c r="E777" s="113"/>
      <c r="F777" s="113"/>
      <c r="G777" s="113"/>
      <c r="H777" s="113"/>
      <c r="I777" s="203"/>
      <c r="J777" s="204"/>
      <c r="K777" s="201"/>
      <c r="L777" s="201"/>
    </row>
    <row r="778" spans="1:12" x14ac:dyDescent="0.2">
      <c r="A778" s="113"/>
      <c r="B778" s="200"/>
      <c r="C778" s="200"/>
      <c r="D778" s="201"/>
      <c r="E778" s="113"/>
      <c r="F778" s="113"/>
      <c r="G778" s="113"/>
      <c r="H778" s="113"/>
      <c r="I778" s="203"/>
      <c r="J778" s="204"/>
      <c r="K778" s="201"/>
      <c r="L778" s="201"/>
    </row>
    <row r="779" spans="1:12" x14ac:dyDescent="0.2">
      <c r="A779" s="113"/>
      <c r="B779" s="200"/>
      <c r="C779" s="200"/>
      <c r="D779" s="201"/>
      <c r="E779" s="113"/>
      <c r="F779" s="113"/>
      <c r="G779" s="113"/>
      <c r="H779" s="113"/>
      <c r="I779" s="203"/>
      <c r="J779" s="204"/>
      <c r="K779" s="201"/>
      <c r="L779" s="201"/>
    </row>
    <row r="780" spans="1:12" x14ac:dyDescent="0.2">
      <c r="A780" s="113"/>
      <c r="B780" s="200"/>
      <c r="C780" s="200"/>
      <c r="D780" s="201"/>
      <c r="E780" s="113"/>
      <c r="F780" s="113"/>
      <c r="G780" s="113"/>
      <c r="H780" s="113"/>
      <c r="I780" s="203"/>
      <c r="J780" s="204"/>
      <c r="K780" s="201"/>
      <c r="L780" s="201"/>
    </row>
    <row r="781" spans="1:12" x14ac:dyDescent="0.2">
      <c r="A781" s="113"/>
      <c r="B781" s="200"/>
      <c r="C781" s="200"/>
      <c r="D781" s="201"/>
      <c r="E781" s="113"/>
      <c r="F781" s="113"/>
      <c r="G781" s="113"/>
      <c r="H781" s="113"/>
      <c r="I781" s="203"/>
      <c r="J781" s="204"/>
      <c r="K781" s="201"/>
      <c r="L781" s="201"/>
    </row>
    <row r="782" spans="1:12" x14ac:dyDescent="0.2">
      <c r="A782" s="113"/>
      <c r="B782" s="200"/>
      <c r="C782" s="200"/>
      <c r="D782" s="201"/>
      <c r="E782" s="113"/>
      <c r="F782" s="113"/>
      <c r="G782" s="113"/>
      <c r="H782" s="113"/>
      <c r="I782" s="203"/>
      <c r="J782" s="204"/>
      <c r="K782" s="201"/>
      <c r="L782" s="201"/>
    </row>
    <row r="783" spans="1:12" x14ac:dyDescent="0.2">
      <c r="A783" s="113"/>
      <c r="B783" s="200"/>
      <c r="C783" s="200"/>
      <c r="D783" s="201"/>
      <c r="E783" s="113"/>
      <c r="F783" s="113"/>
      <c r="G783" s="113"/>
      <c r="H783" s="113"/>
      <c r="I783" s="203"/>
      <c r="J783" s="204"/>
      <c r="K783" s="201"/>
      <c r="L783" s="201"/>
    </row>
    <row r="784" spans="1:12" x14ac:dyDescent="0.2">
      <c r="A784" s="113"/>
      <c r="B784" s="200"/>
      <c r="C784" s="200"/>
      <c r="D784" s="201"/>
      <c r="E784" s="113"/>
      <c r="F784" s="113"/>
      <c r="G784" s="113"/>
      <c r="H784" s="113"/>
      <c r="I784" s="203"/>
      <c r="J784" s="204"/>
      <c r="K784" s="201"/>
      <c r="L784" s="201"/>
    </row>
    <row r="785" spans="1:12" x14ac:dyDescent="0.2">
      <c r="A785" s="113"/>
      <c r="B785" s="200"/>
      <c r="C785" s="200"/>
      <c r="D785" s="201"/>
      <c r="E785" s="113"/>
      <c r="F785" s="113"/>
      <c r="G785" s="113"/>
      <c r="H785" s="113"/>
      <c r="I785" s="203"/>
      <c r="J785" s="204"/>
      <c r="K785" s="201"/>
      <c r="L785" s="201"/>
    </row>
    <row r="786" spans="1:12" x14ac:dyDescent="0.2">
      <c r="A786" s="113"/>
      <c r="B786" s="200"/>
      <c r="C786" s="200"/>
      <c r="D786" s="201"/>
      <c r="E786" s="113"/>
      <c r="F786" s="113"/>
      <c r="G786" s="113"/>
      <c r="H786" s="113"/>
      <c r="I786" s="203"/>
      <c r="J786" s="204"/>
      <c r="K786" s="201"/>
      <c r="L786" s="201"/>
    </row>
    <row r="787" spans="1:12" x14ac:dyDescent="0.2">
      <c r="A787" s="113"/>
      <c r="B787" s="200"/>
      <c r="C787" s="200"/>
      <c r="D787" s="201"/>
      <c r="E787" s="113"/>
      <c r="F787" s="113"/>
      <c r="G787" s="113"/>
      <c r="H787" s="113"/>
      <c r="I787" s="203"/>
      <c r="J787" s="204"/>
      <c r="K787" s="201"/>
      <c r="L787" s="201"/>
    </row>
    <row r="788" spans="1:12" x14ac:dyDescent="0.2">
      <c r="A788" s="113"/>
      <c r="B788" s="200"/>
      <c r="C788" s="200"/>
      <c r="D788" s="201"/>
      <c r="E788" s="113"/>
      <c r="F788" s="113"/>
      <c r="G788" s="113"/>
      <c r="H788" s="113"/>
      <c r="I788" s="203"/>
      <c r="J788" s="204"/>
      <c r="K788" s="201"/>
      <c r="L788" s="201"/>
    </row>
    <row r="789" spans="1:12" x14ac:dyDescent="0.2">
      <c r="A789" s="113"/>
      <c r="B789" s="200"/>
      <c r="C789" s="200"/>
      <c r="D789" s="201"/>
      <c r="E789" s="113"/>
      <c r="F789" s="113"/>
      <c r="G789" s="113"/>
      <c r="H789" s="113"/>
      <c r="I789" s="203"/>
      <c r="J789" s="204"/>
      <c r="K789" s="201"/>
      <c r="L789" s="201"/>
    </row>
    <row r="790" spans="1:12" x14ac:dyDescent="0.2">
      <c r="A790" s="113"/>
      <c r="B790" s="200"/>
      <c r="C790" s="200"/>
      <c r="D790" s="201"/>
      <c r="E790" s="113"/>
      <c r="F790" s="113"/>
      <c r="G790" s="113"/>
      <c r="H790" s="113"/>
      <c r="I790" s="203"/>
      <c r="J790" s="204"/>
      <c r="K790" s="201"/>
      <c r="L790" s="201"/>
    </row>
    <row r="791" spans="1:12" x14ac:dyDescent="0.2">
      <c r="A791" s="113"/>
      <c r="B791" s="200"/>
      <c r="C791" s="200"/>
      <c r="D791" s="201"/>
      <c r="E791" s="113"/>
      <c r="F791" s="113"/>
      <c r="G791" s="113"/>
      <c r="H791" s="113"/>
      <c r="I791" s="203"/>
      <c r="J791" s="204"/>
      <c r="K791" s="201"/>
      <c r="L791" s="201"/>
    </row>
    <row r="792" spans="1:12" x14ac:dyDescent="0.2">
      <c r="A792" s="113"/>
      <c r="B792" s="200"/>
      <c r="C792" s="200"/>
      <c r="D792" s="201"/>
      <c r="E792" s="113"/>
      <c r="F792" s="113"/>
      <c r="G792" s="113"/>
      <c r="H792" s="113"/>
      <c r="I792" s="203"/>
      <c r="J792" s="204"/>
      <c r="K792" s="201"/>
      <c r="L792" s="201"/>
    </row>
    <row r="793" spans="1:12" x14ac:dyDescent="0.2">
      <c r="A793" s="113"/>
      <c r="B793" s="200"/>
      <c r="C793" s="200"/>
      <c r="D793" s="201"/>
      <c r="E793" s="113"/>
      <c r="F793" s="113"/>
      <c r="G793" s="113"/>
      <c r="H793" s="113"/>
      <c r="I793" s="203"/>
      <c r="J793" s="204"/>
      <c r="K793" s="201"/>
      <c r="L793" s="201"/>
    </row>
    <row r="794" spans="1:12" x14ac:dyDescent="0.2">
      <c r="A794" s="113"/>
      <c r="B794" s="200"/>
      <c r="C794" s="200"/>
      <c r="D794" s="201"/>
      <c r="E794" s="113"/>
      <c r="F794" s="113"/>
      <c r="G794" s="113"/>
      <c r="H794" s="113"/>
      <c r="I794" s="203"/>
      <c r="J794" s="204"/>
      <c r="K794" s="201"/>
      <c r="L794" s="201"/>
    </row>
    <row r="795" spans="1:12" x14ac:dyDescent="0.2">
      <c r="A795" s="113"/>
      <c r="B795" s="200"/>
      <c r="C795" s="200"/>
      <c r="D795" s="201"/>
      <c r="E795" s="113"/>
      <c r="F795" s="113"/>
      <c r="G795" s="113"/>
      <c r="H795" s="113"/>
      <c r="I795" s="203"/>
      <c r="J795" s="204"/>
      <c r="K795" s="201"/>
      <c r="L795" s="201"/>
    </row>
    <row r="796" spans="1:12" x14ac:dyDescent="0.2">
      <c r="A796" s="113"/>
      <c r="B796" s="200"/>
      <c r="C796" s="200"/>
      <c r="D796" s="201"/>
      <c r="E796" s="113"/>
      <c r="F796" s="113"/>
      <c r="G796" s="113"/>
      <c r="H796" s="113"/>
      <c r="I796" s="203"/>
      <c r="J796" s="204"/>
      <c r="K796" s="201"/>
      <c r="L796" s="201"/>
    </row>
    <row r="797" spans="1:12" x14ac:dyDescent="0.2">
      <c r="A797" s="113"/>
      <c r="B797" s="200"/>
      <c r="C797" s="200"/>
      <c r="D797" s="201"/>
      <c r="E797" s="113"/>
      <c r="F797" s="113"/>
      <c r="G797" s="113"/>
      <c r="H797" s="113"/>
      <c r="I797" s="203"/>
      <c r="J797" s="204"/>
      <c r="K797" s="201"/>
      <c r="L797" s="201"/>
    </row>
    <row r="798" spans="1:12" x14ac:dyDescent="0.2">
      <c r="A798" s="113"/>
      <c r="B798" s="200"/>
      <c r="C798" s="200"/>
      <c r="D798" s="201"/>
      <c r="E798" s="113"/>
      <c r="F798" s="113"/>
      <c r="G798" s="113"/>
      <c r="H798" s="113"/>
      <c r="I798" s="203"/>
      <c r="J798" s="204"/>
      <c r="K798" s="201"/>
      <c r="L798" s="201"/>
    </row>
    <row r="799" spans="1:12" x14ac:dyDescent="0.2">
      <c r="A799" s="113"/>
      <c r="B799" s="200"/>
      <c r="C799" s="200"/>
      <c r="D799" s="201"/>
      <c r="E799" s="113"/>
      <c r="F799" s="113"/>
      <c r="G799" s="113"/>
      <c r="H799" s="113"/>
      <c r="I799" s="203"/>
      <c r="J799" s="204"/>
      <c r="K799" s="201"/>
      <c r="L799" s="201"/>
    </row>
    <row r="800" spans="1:12" x14ac:dyDescent="0.2">
      <c r="A800" s="113"/>
      <c r="B800" s="200"/>
      <c r="C800" s="200"/>
      <c r="D800" s="201"/>
      <c r="E800" s="113"/>
      <c r="F800" s="113"/>
      <c r="G800" s="113"/>
      <c r="H800" s="113"/>
      <c r="I800" s="203"/>
      <c r="J800" s="204"/>
      <c r="K800" s="201"/>
      <c r="L800" s="201"/>
    </row>
    <row r="801" spans="1:12" x14ac:dyDescent="0.2">
      <c r="A801" s="113"/>
      <c r="B801" s="200"/>
      <c r="C801" s="200"/>
      <c r="D801" s="201"/>
      <c r="E801" s="113"/>
      <c r="F801" s="113"/>
      <c r="G801" s="113"/>
      <c r="H801" s="113"/>
      <c r="I801" s="203"/>
      <c r="J801" s="204"/>
      <c r="K801" s="201"/>
      <c r="L801" s="201"/>
    </row>
    <row r="802" spans="1:12" x14ac:dyDescent="0.2">
      <c r="A802" s="113"/>
      <c r="B802" s="200"/>
      <c r="C802" s="200"/>
      <c r="D802" s="201"/>
      <c r="E802" s="113"/>
      <c r="F802" s="113"/>
      <c r="G802" s="113"/>
      <c r="H802" s="113"/>
      <c r="I802" s="203"/>
      <c r="J802" s="204"/>
      <c r="K802" s="201"/>
      <c r="L802" s="201"/>
    </row>
    <row r="803" spans="1:12" x14ac:dyDescent="0.2">
      <c r="A803" s="113"/>
      <c r="B803" s="200"/>
      <c r="C803" s="200"/>
      <c r="D803" s="201"/>
      <c r="E803" s="113"/>
      <c r="F803" s="113"/>
      <c r="G803" s="113"/>
      <c r="H803" s="113"/>
      <c r="I803" s="203"/>
      <c r="J803" s="204"/>
      <c r="K803" s="201"/>
      <c r="L803" s="201"/>
    </row>
    <row r="804" spans="1:12" x14ac:dyDescent="0.2">
      <c r="A804" s="113"/>
      <c r="B804" s="200"/>
      <c r="C804" s="200"/>
      <c r="D804" s="201"/>
      <c r="E804" s="113"/>
      <c r="F804" s="113"/>
      <c r="G804" s="113"/>
      <c r="H804" s="113"/>
      <c r="I804" s="203"/>
      <c r="J804" s="204"/>
      <c r="K804" s="201"/>
      <c r="L804" s="201"/>
    </row>
    <row r="805" spans="1:12" x14ac:dyDescent="0.2">
      <c r="A805" s="113"/>
      <c r="B805" s="200"/>
      <c r="C805" s="200"/>
      <c r="D805" s="201"/>
      <c r="E805" s="113"/>
      <c r="F805" s="113"/>
      <c r="G805" s="113"/>
      <c r="H805" s="113"/>
      <c r="I805" s="203"/>
      <c r="J805" s="204"/>
      <c r="K805" s="201"/>
      <c r="L805" s="201"/>
    </row>
    <row r="806" spans="1:12" x14ac:dyDescent="0.2">
      <c r="A806" s="113"/>
      <c r="B806" s="200"/>
      <c r="C806" s="200"/>
      <c r="D806" s="201"/>
      <c r="E806" s="113"/>
      <c r="F806" s="113"/>
      <c r="G806" s="113"/>
      <c r="H806" s="113"/>
      <c r="I806" s="203"/>
      <c r="J806" s="204"/>
      <c r="K806" s="201"/>
      <c r="L806" s="201"/>
    </row>
    <row r="807" spans="1:12" x14ac:dyDescent="0.2">
      <c r="A807" s="113"/>
      <c r="B807" s="200"/>
      <c r="C807" s="200"/>
      <c r="D807" s="201"/>
      <c r="E807" s="113"/>
      <c r="F807" s="113"/>
      <c r="G807" s="113"/>
      <c r="H807" s="113"/>
      <c r="I807" s="203"/>
      <c r="J807" s="204"/>
      <c r="K807" s="201"/>
      <c r="L807" s="201"/>
    </row>
    <row r="808" spans="1:12" x14ac:dyDescent="0.2">
      <c r="A808" s="113"/>
      <c r="B808" s="200"/>
      <c r="C808" s="200"/>
      <c r="D808" s="201"/>
      <c r="E808" s="113"/>
      <c r="F808" s="113"/>
      <c r="G808" s="113"/>
      <c r="H808" s="113"/>
      <c r="I808" s="203"/>
      <c r="J808" s="204"/>
      <c r="K808" s="201"/>
      <c r="L808" s="201"/>
    </row>
    <row r="809" spans="1:12" x14ac:dyDescent="0.2">
      <c r="A809" s="113"/>
      <c r="B809" s="200"/>
      <c r="C809" s="200"/>
      <c r="D809" s="201"/>
      <c r="E809" s="113"/>
      <c r="F809" s="113"/>
      <c r="G809" s="113"/>
      <c r="H809" s="113"/>
      <c r="I809" s="203"/>
      <c r="J809" s="204"/>
      <c r="K809" s="201"/>
      <c r="L809" s="201"/>
    </row>
    <row r="810" spans="1:12" x14ac:dyDescent="0.2">
      <c r="A810" s="113"/>
      <c r="B810" s="200"/>
      <c r="C810" s="200"/>
      <c r="D810" s="201"/>
      <c r="E810" s="113"/>
      <c r="F810" s="113"/>
      <c r="G810" s="113"/>
      <c r="H810" s="113"/>
      <c r="I810" s="203"/>
      <c r="J810" s="204"/>
      <c r="K810" s="201"/>
      <c r="L810" s="201"/>
    </row>
    <row r="811" spans="1:12" x14ac:dyDescent="0.2">
      <c r="A811" s="113"/>
      <c r="B811" s="200"/>
      <c r="C811" s="200"/>
      <c r="D811" s="201"/>
      <c r="E811" s="113"/>
      <c r="F811" s="113"/>
      <c r="G811" s="113"/>
      <c r="H811" s="113"/>
      <c r="I811" s="203"/>
      <c r="J811" s="204"/>
      <c r="K811" s="201"/>
      <c r="L811" s="201"/>
    </row>
    <row r="812" spans="1:12" x14ac:dyDescent="0.2">
      <c r="A812" s="113"/>
      <c r="B812" s="200"/>
      <c r="C812" s="200"/>
      <c r="D812" s="201"/>
      <c r="E812" s="113"/>
      <c r="F812" s="113"/>
      <c r="G812" s="113"/>
      <c r="H812" s="113"/>
      <c r="I812" s="203"/>
      <c r="J812" s="204"/>
      <c r="K812" s="201"/>
      <c r="L812" s="201"/>
    </row>
    <row r="813" spans="1:12" x14ac:dyDescent="0.2">
      <c r="A813" s="113"/>
      <c r="B813" s="200"/>
      <c r="C813" s="200"/>
      <c r="D813" s="201"/>
      <c r="E813" s="113"/>
      <c r="F813" s="113"/>
      <c r="G813" s="113"/>
      <c r="H813" s="113"/>
      <c r="I813" s="203"/>
      <c r="J813" s="204"/>
      <c r="K813" s="201"/>
      <c r="L813" s="201"/>
    </row>
    <row r="814" spans="1:12" x14ac:dyDescent="0.2">
      <c r="A814" s="113"/>
      <c r="B814" s="200"/>
      <c r="C814" s="200"/>
      <c r="D814" s="201"/>
      <c r="E814" s="113"/>
      <c r="F814" s="113"/>
      <c r="G814" s="113"/>
      <c r="H814" s="113"/>
      <c r="I814" s="203"/>
      <c r="J814" s="204"/>
      <c r="K814" s="201"/>
      <c r="L814" s="201"/>
    </row>
    <row r="815" spans="1:12" x14ac:dyDescent="0.2">
      <c r="A815" s="113"/>
      <c r="B815" s="200"/>
      <c r="C815" s="200"/>
      <c r="D815" s="201"/>
      <c r="E815" s="113"/>
      <c r="F815" s="113"/>
      <c r="G815" s="113"/>
      <c r="H815" s="113"/>
      <c r="I815" s="203"/>
      <c r="J815" s="204"/>
      <c r="K815" s="201"/>
      <c r="L815" s="201"/>
    </row>
    <row r="816" spans="1:12" x14ac:dyDescent="0.2">
      <c r="A816" s="113"/>
      <c r="B816" s="200"/>
      <c r="C816" s="200"/>
      <c r="D816" s="201"/>
      <c r="E816" s="113"/>
      <c r="F816" s="113"/>
      <c r="G816" s="113"/>
      <c r="H816" s="113"/>
      <c r="I816" s="203"/>
      <c r="J816" s="204"/>
      <c r="K816" s="201"/>
      <c r="L816" s="201"/>
    </row>
    <row r="817" spans="1:12" x14ac:dyDescent="0.2">
      <c r="A817" s="113"/>
      <c r="B817" s="200"/>
      <c r="C817" s="200"/>
      <c r="D817" s="201"/>
      <c r="E817" s="113"/>
      <c r="F817" s="113"/>
      <c r="G817" s="113"/>
      <c r="H817" s="113"/>
      <c r="I817" s="203"/>
      <c r="J817" s="204"/>
      <c r="K817" s="201"/>
      <c r="L817" s="201"/>
    </row>
    <row r="818" spans="1:12" x14ac:dyDescent="0.2">
      <c r="A818" s="113"/>
      <c r="B818" s="200"/>
      <c r="C818" s="200"/>
      <c r="D818" s="201"/>
      <c r="E818" s="113"/>
      <c r="F818" s="113"/>
      <c r="G818" s="113"/>
      <c r="H818" s="113"/>
      <c r="I818" s="203"/>
      <c r="J818" s="204"/>
      <c r="K818" s="201"/>
      <c r="L818" s="201"/>
    </row>
    <row r="819" spans="1:12" x14ac:dyDescent="0.2">
      <c r="A819" s="113"/>
      <c r="B819" s="200"/>
      <c r="C819" s="200"/>
      <c r="D819" s="201"/>
      <c r="E819" s="113"/>
      <c r="F819" s="113"/>
      <c r="G819" s="113"/>
      <c r="H819" s="113"/>
      <c r="I819" s="203"/>
      <c r="J819" s="204"/>
      <c r="K819" s="201"/>
      <c r="L819" s="201"/>
    </row>
    <row r="820" spans="1:12" x14ac:dyDescent="0.2">
      <c r="A820" s="113"/>
      <c r="B820" s="200"/>
      <c r="C820" s="200"/>
      <c r="D820" s="201"/>
      <c r="E820" s="113"/>
      <c r="F820" s="113"/>
      <c r="G820" s="113"/>
      <c r="H820" s="113"/>
      <c r="I820" s="203"/>
      <c r="J820" s="204"/>
      <c r="K820" s="201"/>
      <c r="L820" s="201"/>
    </row>
    <row r="821" spans="1:12" x14ac:dyDescent="0.2">
      <c r="A821" s="113"/>
      <c r="B821" s="200"/>
      <c r="C821" s="200"/>
      <c r="D821" s="201"/>
      <c r="E821" s="113"/>
      <c r="F821" s="113"/>
      <c r="G821" s="113"/>
      <c r="H821" s="113"/>
      <c r="I821" s="203"/>
      <c r="J821" s="204"/>
      <c r="K821" s="201"/>
      <c r="L821" s="201"/>
    </row>
    <row r="822" spans="1:12" x14ac:dyDescent="0.2">
      <c r="A822" s="113"/>
      <c r="B822" s="200"/>
      <c r="C822" s="200"/>
      <c r="D822" s="201"/>
      <c r="E822" s="113"/>
      <c r="F822" s="113"/>
      <c r="G822" s="113"/>
      <c r="H822" s="113"/>
      <c r="I822" s="203"/>
      <c r="J822" s="204"/>
      <c r="K822" s="201"/>
      <c r="L822" s="201"/>
    </row>
    <row r="823" spans="1:12" x14ac:dyDescent="0.2">
      <c r="A823" s="113"/>
      <c r="B823" s="200"/>
      <c r="C823" s="200"/>
      <c r="D823" s="201"/>
      <c r="E823" s="113"/>
      <c r="F823" s="113"/>
      <c r="G823" s="113"/>
      <c r="H823" s="113"/>
      <c r="I823" s="203"/>
      <c r="J823" s="204"/>
      <c r="K823" s="201"/>
      <c r="L823" s="201"/>
    </row>
    <row r="824" spans="1:12" x14ac:dyDescent="0.2">
      <c r="A824" s="113"/>
      <c r="B824" s="200"/>
      <c r="C824" s="200"/>
      <c r="D824" s="201"/>
      <c r="E824" s="113"/>
      <c r="F824" s="113"/>
      <c r="G824" s="113"/>
      <c r="H824" s="113"/>
      <c r="I824" s="203"/>
      <c r="J824" s="204"/>
      <c r="K824" s="201"/>
      <c r="L824" s="201"/>
    </row>
    <row r="825" spans="1:12" x14ac:dyDescent="0.2">
      <c r="A825" s="113"/>
      <c r="B825" s="200"/>
      <c r="C825" s="200"/>
      <c r="D825" s="201"/>
      <c r="E825" s="113"/>
      <c r="F825" s="113"/>
      <c r="G825" s="113"/>
      <c r="H825" s="113"/>
      <c r="I825" s="203"/>
      <c r="J825" s="204"/>
      <c r="K825" s="201"/>
      <c r="L825" s="201"/>
    </row>
    <row r="826" spans="1:12" x14ac:dyDescent="0.2">
      <c r="A826" s="113"/>
      <c r="B826" s="200"/>
      <c r="C826" s="200"/>
      <c r="D826" s="201"/>
      <c r="E826" s="113"/>
      <c r="F826" s="113"/>
      <c r="G826" s="113"/>
      <c r="H826" s="113"/>
      <c r="I826" s="203"/>
      <c r="J826" s="204"/>
      <c r="K826" s="201"/>
      <c r="L826" s="201"/>
    </row>
    <row r="827" spans="1:12" x14ac:dyDescent="0.2">
      <c r="A827" s="113"/>
      <c r="B827" s="200"/>
      <c r="C827" s="200"/>
      <c r="D827" s="201"/>
      <c r="E827" s="113"/>
      <c r="F827" s="113"/>
      <c r="G827" s="113"/>
      <c r="H827" s="113"/>
      <c r="I827" s="203"/>
      <c r="J827" s="204"/>
      <c r="K827" s="201"/>
      <c r="L827" s="201"/>
    </row>
    <row r="828" spans="1:12" x14ac:dyDescent="0.2">
      <c r="A828" s="113"/>
      <c r="B828" s="200"/>
      <c r="C828" s="200"/>
      <c r="D828" s="201"/>
      <c r="E828" s="113"/>
      <c r="F828" s="113"/>
      <c r="G828" s="113"/>
      <c r="H828" s="113"/>
      <c r="I828" s="203"/>
      <c r="J828" s="204"/>
      <c r="K828" s="201"/>
      <c r="L828" s="201"/>
    </row>
    <row r="829" spans="1:12" x14ac:dyDescent="0.2">
      <c r="A829" s="113"/>
      <c r="B829" s="200"/>
      <c r="C829" s="200"/>
      <c r="D829" s="201"/>
      <c r="E829" s="113"/>
      <c r="F829" s="113"/>
      <c r="G829" s="113"/>
      <c r="H829" s="113"/>
      <c r="I829" s="203"/>
      <c r="J829" s="204"/>
      <c r="K829" s="201"/>
      <c r="L829" s="201"/>
    </row>
    <row r="830" spans="1:12" x14ac:dyDescent="0.2">
      <c r="A830" s="113"/>
      <c r="B830" s="200"/>
      <c r="C830" s="200"/>
      <c r="D830" s="201"/>
      <c r="E830" s="113"/>
      <c r="F830" s="113"/>
      <c r="G830" s="113"/>
      <c r="H830" s="113"/>
      <c r="I830" s="203"/>
      <c r="J830" s="204"/>
      <c r="K830" s="201"/>
      <c r="L830" s="201"/>
    </row>
    <row r="831" spans="1:12" x14ac:dyDescent="0.2">
      <c r="A831" s="113"/>
      <c r="B831" s="200"/>
      <c r="C831" s="200"/>
      <c r="D831" s="201"/>
      <c r="E831" s="113"/>
      <c r="F831" s="113"/>
      <c r="G831" s="113"/>
      <c r="H831" s="113"/>
      <c r="I831" s="203"/>
      <c r="J831" s="204"/>
      <c r="K831" s="201"/>
      <c r="L831" s="201"/>
    </row>
    <row r="832" spans="1:12" x14ac:dyDescent="0.2">
      <c r="A832" s="113"/>
      <c r="B832" s="200"/>
      <c r="C832" s="200"/>
      <c r="D832" s="201"/>
      <c r="E832" s="113"/>
      <c r="F832" s="113"/>
      <c r="G832" s="113"/>
      <c r="H832" s="113"/>
      <c r="I832" s="203"/>
      <c r="J832" s="204"/>
      <c r="K832" s="201"/>
      <c r="L832" s="201"/>
    </row>
    <row r="833" spans="1:12" x14ac:dyDescent="0.2">
      <c r="A833" s="113"/>
      <c r="B833" s="200"/>
      <c r="C833" s="200"/>
      <c r="D833" s="201"/>
      <c r="E833" s="113"/>
      <c r="F833" s="113"/>
      <c r="G833" s="113"/>
      <c r="H833" s="113"/>
      <c r="I833" s="203"/>
      <c r="J833" s="204"/>
      <c r="K833" s="201"/>
      <c r="L833" s="201"/>
    </row>
    <row r="834" spans="1:12" x14ac:dyDescent="0.2">
      <c r="A834" s="113"/>
      <c r="B834" s="200"/>
      <c r="C834" s="200"/>
      <c r="D834" s="201"/>
      <c r="E834" s="113"/>
      <c r="F834" s="113"/>
      <c r="G834" s="113"/>
      <c r="H834" s="113"/>
      <c r="I834" s="203"/>
      <c r="J834" s="204"/>
      <c r="K834" s="201"/>
      <c r="L834" s="201"/>
    </row>
    <row r="835" spans="1:12" x14ac:dyDescent="0.2">
      <c r="A835" s="113"/>
      <c r="B835" s="200"/>
      <c r="C835" s="200"/>
      <c r="D835" s="201"/>
      <c r="E835" s="113"/>
      <c r="F835" s="113"/>
      <c r="G835" s="113"/>
      <c r="H835" s="113"/>
      <c r="I835" s="203"/>
      <c r="J835" s="204"/>
      <c r="K835" s="201"/>
      <c r="L835" s="201"/>
    </row>
    <row r="836" spans="1:12" x14ac:dyDescent="0.2">
      <c r="A836" s="113"/>
      <c r="B836" s="200"/>
      <c r="C836" s="200"/>
      <c r="D836" s="201"/>
      <c r="E836" s="113"/>
      <c r="F836" s="113"/>
      <c r="G836" s="113"/>
      <c r="H836" s="113"/>
      <c r="I836" s="203"/>
      <c r="J836" s="204"/>
      <c r="K836" s="201"/>
      <c r="L836" s="201"/>
    </row>
    <row r="837" spans="1:12" x14ac:dyDescent="0.2">
      <c r="A837" s="113"/>
      <c r="B837" s="200"/>
      <c r="C837" s="200"/>
      <c r="D837" s="201"/>
      <c r="E837" s="113"/>
      <c r="F837" s="113"/>
      <c r="G837" s="113"/>
      <c r="H837" s="113"/>
      <c r="I837" s="203"/>
      <c r="J837" s="204"/>
      <c r="K837" s="201"/>
      <c r="L837" s="201"/>
    </row>
    <row r="838" spans="1:12" x14ac:dyDescent="0.2">
      <c r="A838" s="113"/>
      <c r="B838" s="200"/>
      <c r="C838" s="200"/>
      <c r="D838" s="201"/>
      <c r="E838" s="113"/>
      <c r="F838" s="113"/>
      <c r="G838" s="113"/>
      <c r="H838" s="113"/>
      <c r="I838" s="203"/>
      <c r="J838" s="204"/>
      <c r="K838" s="201"/>
      <c r="L838" s="201"/>
    </row>
    <row r="839" spans="1:12" x14ac:dyDescent="0.2">
      <c r="A839" s="113"/>
      <c r="B839" s="200"/>
      <c r="C839" s="200"/>
      <c r="D839" s="201"/>
      <c r="E839" s="113"/>
      <c r="F839" s="113"/>
      <c r="G839" s="113"/>
      <c r="H839" s="113"/>
      <c r="I839" s="203"/>
      <c r="J839" s="204"/>
      <c r="K839" s="201"/>
      <c r="L839" s="201"/>
    </row>
    <row r="840" spans="1:12" x14ac:dyDescent="0.2">
      <c r="A840" s="113"/>
      <c r="B840" s="200"/>
      <c r="C840" s="200"/>
      <c r="D840" s="201"/>
      <c r="E840" s="113"/>
      <c r="F840" s="113"/>
      <c r="G840" s="113"/>
      <c r="H840" s="113"/>
      <c r="I840" s="203"/>
      <c r="J840" s="204"/>
      <c r="K840" s="201"/>
      <c r="L840" s="201"/>
    </row>
    <row r="841" spans="1:12" x14ac:dyDescent="0.2">
      <c r="A841" s="113"/>
      <c r="B841" s="200"/>
      <c r="C841" s="200"/>
      <c r="D841" s="201"/>
      <c r="E841" s="113"/>
      <c r="F841" s="113"/>
      <c r="G841" s="113"/>
      <c r="H841" s="113"/>
      <c r="I841" s="203"/>
      <c r="J841" s="204"/>
      <c r="K841" s="201"/>
      <c r="L841" s="201"/>
    </row>
    <row r="842" spans="1:12" x14ac:dyDescent="0.2">
      <c r="A842" s="113"/>
      <c r="B842" s="200"/>
      <c r="C842" s="200"/>
      <c r="D842" s="201"/>
      <c r="E842" s="113"/>
      <c r="F842" s="113"/>
      <c r="G842" s="113"/>
      <c r="H842" s="113"/>
      <c r="I842" s="203"/>
      <c r="J842" s="204"/>
      <c r="K842" s="201"/>
      <c r="L842" s="201"/>
    </row>
    <row r="843" spans="1:12" x14ac:dyDescent="0.2">
      <c r="A843" s="113"/>
      <c r="B843" s="200"/>
      <c r="C843" s="200"/>
      <c r="D843" s="201"/>
      <c r="E843" s="113"/>
      <c r="F843" s="113"/>
      <c r="G843" s="113"/>
      <c r="H843" s="113"/>
      <c r="I843" s="203"/>
      <c r="J843" s="204"/>
      <c r="K843" s="201"/>
      <c r="L843" s="201"/>
    </row>
    <row r="844" spans="1:12" x14ac:dyDescent="0.2">
      <c r="A844" s="113"/>
      <c r="B844" s="200"/>
      <c r="C844" s="200"/>
      <c r="D844" s="201"/>
      <c r="E844" s="113"/>
      <c r="F844" s="113"/>
      <c r="G844" s="113"/>
      <c r="H844" s="113"/>
      <c r="I844" s="203"/>
      <c r="J844" s="204"/>
      <c r="K844" s="201"/>
      <c r="L844" s="201"/>
    </row>
    <row r="845" spans="1:12" x14ac:dyDescent="0.2">
      <c r="A845" s="113"/>
      <c r="B845" s="200"/>
      <c r="C845" s="200"/>
      <c r="D845" s="201"/>
      <c r="E845" s="113"/>
      <c r="F845" s="113"/>
      <c r="G845" s="113"/>
      <c r="H845" s="113"/>
      <c r="I845" s="203"/>
      <c r="J845" s="204"/>
      <c r="K845" s="201"/>
      <c r="L845" s="201"/>
    </row>
    <row r="846" spans="1:12" x14ac:dyDescent="0.2">
      <c r="A846" s="113"/>
      <c r="B846" s="200"/>
      <c r="C846" s="200"/>
      <c r="D846" s="201"/>
      <c r="E846" s="113"/>
      <c r="F846" s="113"/>
      <c r="G846" s="113"/>
      <c r="H846" s="113"/>
      <c r="I846" s="203"/>
      <c r="J846" s="204"/>
      <c r="K846" s="201"/>
      <c r="L846" s="201"/>
    </row>
    <row r="847" spans="1:12" x14ac:dyDescent="0.2">
      <c r="A847" s="113"/>
      <c r="B847" s="200"/>
      <c r="C847" s="200"/>
      <c r="D847" s="201"/>
      <c r="E847" s="113"/>
      <c r="F847" s="113"/>
      <c r="G847" s="113"/>
      <c r="H847" s="113"/>
      <c r="I847" s="203"/>
      <c r="J847" s="204"/>
      <c r="K847" s="201"/>
      <c r="L847" s="201"/>
    </row>
    <row r="848" spans="1:12" x14ac:dyDescent="0.2">
      <c r="A848" s="113"/>
      <c r="B848" s="200"/>
      <c r="C848" s="200"/>
      <c r="D848" s="201"/>
      <c r="E848" s="113"/>
      <c r="F848" s="113"/>
      <c r="G848" s="113"/>
      <c r="H848" s="113"/>
      <c r="I848" s="203"/>
      <c r="J848" s="204"/>
      <c r="K848" s="201"/>
      <c r="L848" s="201"/>
    </row>
    <row r="849" spans="1:12" x14ac:dyDescent="0.2">
      <c r="A849" s="113"/>
      <c r="B849" s="200"/>
      <c r="C849" s="200"/>
      <c r="D849" s="201"/>
      <c r="E849" s="113"/>
      <c r="F849" s="113"/>
      <c r="G849" s="113"/>
      <c r="H849" s="113"/>
      <c r="I849" s="203"/>
      <c r="J849" s="204"/>
      <c r="K849" s="201"/>
      <c r="L849" s="201"/>
    </row>
    <row r="850" spans="1:12" x14ac:dyDescent="0.2">
      <c r="A850" s="113"/>
      <c r="B850" s="200"/>
      <c r="C850" s="200"/>
      <c r="D850" s="201"/>
      <c r="E850" s="113"/>
      <c r="F850" s="113"/>
      <c r="G850" s="113"/>
      <c r="H850" s="113"/>
      <c r="I850" s="203"/>
      <c r="J850" s="204"/>
      <c r="K850" s="201"/>
      <c r="L850" s="201"/>
    </row>
    <row r="851" spans="1:12" x14ac:dyDescent="0.2">
      <c r="A851" s="113"/>
      <c r="B851" s="200"/>
      <c r="C851" s="200"/>
      <c r="D851" s="201"/>
      <c r="E851" s="113"/>
      <c r="F851" s="113"/>
      <c r="G851" s="113"/>
      <c r="H851" s="113"/>
      <c r="I851" s="203"/>
      <c r="J851" s="204"/>
      <c r="K851" s="201"/>
      <c r="L851" s="201"/>
    </row>
    <row r="852" spans="1:12" x14ac:dyDescent="0.2">
      <c r="A852" s="113"/>
      <c r="B852" s="200"/>
      <c r="C852" s="200"/>
      <c r="D852" s="201"/>
      <c r="E852" s="113"/>
      <c r="F852" s="113"/>
      <c r="G852" s="113"/>
      <c r="H852" s="113"/>
      <c r="I852" s="203"/>
      <c r="J852" s="204"/>
      <c r="K852" s="201"/>
      <c r="L852" s="201"/>
    </row>
    <row r="853" spans="1:12" x14ac:dyDescent="0.2">
      <c r="A853" s="113"/>
      <c r="B853" s="200"/>
      <c r="C853" s="200"/>
      <c r="D853" s="201"/>
      <c r="E853" s="113"/>
      <c r="F853" s="113"/>
      <c r="G853" s="113"/>
      <c r="H853" s="113"/>
      <c r="I853" s="203"/>
      <c r="J853" s="204"/>
      <c r="K853" s="201"/>
      <c r="L853" s="201"/>
    </row>
    <row r="854" spans="1:12" x14ac:dyDescent="0.2">
      <c r="A854" s="113"/>
      <c r="B854" s="200"/>
      <c r="C854" s="200"/>
      <c r="D854" s="201"/>
      <c r="E854" s="113"/>
      <c r="F854" s="113"/>
      <c r="G854" s="113"/>
      <c r="H854" s="113"/>
      <c r="I854" s="203"/>
      <c r="J854" s="204"/>
      <c r="K854" s="201"/>
      <c r="L854" s="201"/>
    </row>
    <row r="855" spans="1:12" x14ac:dyDescent="0.2">
      <c r="A855" s="113"/>
      <c r="B855" s="200"/>
      <c r="C855" s="200"/>
      <c r="D855" s="201"/>
      <c r="E855" s="113"/>
      <c r="F855" s="113"/>
      <c r="G855" s="113"/>
      <c r="H855" s="113"/>
      <c r="I855" s="203"/>
      <c r="J855" s="204"/>
      <c r="K855" s="201"/>
      <c r="L855" s="201"/>
    </row>
    <row r="856" spans="1:12" x14ac:dyDescent="0.2">
      <c r="A856" s="113"/>
      <c r="B856" s="200"/>
      <c r="C856" s="200"/>
      <c r="D856" s="201"/>
      <c r="E856" s="113"/>
      <c r="F856" s="113"/>
      <c r="G856" s="113"/>
      <c r="H856" s="113"/>
      <c r="I856" s="203"/>
      <c r="J856" s="204"/>
      <c r="K856" s="201"/>
      <c r="L856" s="201"/>
    </row>
    <row r="857" spans="1:12" x14ac:dyDescent="0.2">
      <c r="A857" s="113"/>
      <c r="B857" s="200"/>
      <c r="C857" s="200"/>
      <c r="D857" s="201"/>
      <c r="E857" s="113"/>
      <c r="F857" s="113"/>
      <c r="G857" s="113"/>
      <c r="H857" s="113"/>
      <c r="I857" s="203"/>
      <c r="J857" s="204"/>
      <c r="K857" s="201"/>
      <c r="L857" s="201"/>
    </row>
    <row r="858" spans="1:12" x14ac:dyDescent="0.2">
      <c r="A858" s="113"/>
      <c r="B858" s="200"/>
      <c r="C858" s="200"/>
      <c r="D858" s="201"/>
      <c r="E858" s="113"/>
      <c r="F858" s="113"/>
      <c r="G858" s="113"/>
      <c r="H858" s="113"/>
      <c r="I858" s="203"/>
      <c r="J858" s="204"/>
      <c r="K858" s="201"/>
      <c r="L858" s="201"/>
    </row>
    <row r="859" spans="1:12" x14ac:dyDescent="0.2">
      <c r="A859" s="113"/>
      <c r="B859" s="200"/>
      <c r="C859" s="200"/>
      <c r="D859" s="201"/>
      <c r="E859" s="113"/>
      <c r="F859" s="113"/>
      <c r="G859" s="113"/>
      <c r="H859" s="113"/>
      <c r="I859" s="203"/>
      <c r="J859" s="204"/>
      <c r="K859" s="201"/>
      <c r="L859" s="201"/>
    </row>
    <row r="860" spans="1:12" x14ac:dyDescent="0.2">
      <c r="A860" s="113"/>
      <c r="B860" s="200"/>
      <c r="C860" s="200"/>
      <c r="D860" s="201"/>
      <c r="E860" s="113"/>
      <c r="F860" s="113"/>
      <c r="G860" s="113"/>
      <c r="H860" s="113"/>
      <c r="I860" s="203"/>
      <c r="J860" s="204"/>
      <c r="K860" s="201"/>
      <c r="L860" s="201"/>
    </row>
    <row r="861" spans="1:12" x14ac:dyDescent="0.2">
      <c r="A861" s="113"/>
      <c r="B861" s="200"/>
      <c r="C861" s="200"/>
      <c r="D861" s="201"/>
      <c r="E861" s="113"/>
      <c r="F861" s="113"/>
      <c r="G861" s="113"/>
      <c r="H861" s="113"/>
      <c r="I861" s="203"/>
      <c r="J861" s="204"/>
      <c r="K861" s="201"/>
      <c r="L861" s="201"/>
    </row>
    <row r="862" spans="1:12" x14ac:dyDescent="0.2">
      <c r="A862" s="113"/>
      <c r="B862" s="200"/>
      <c r="C862" s="200"/>
      <c r="D862" s="201"/>
      <c r="E862" s="113"/>
      <c r="F862" s="113"/>
      <c r="G862" s="113"/>
      <c r="H862" s="113"/>
      <c r="I862" s="203"/>
      <c r="J862" s="204"/>
      <c r="K862" s="201"/>
      <c r="L862" s="201"/>
    </row>
    <row r="863" spans="1:12" x14ac:dyDescent="0.2">
      <c r="A863" s="113"/>
      <c r="B863" s="200"/>
      <c r="C863" s="200"/>
      <c r="D863" s="201"/>
      <c r="E863" s="113"/>
      <c r="F863" s="113"/>
      <c r="G863" s="113"/>
      <c r="H863" s="113"/>
      <c r="I863" s="203"/>
      <c r="J863" s="204"/>
      <c r="K863" s="201"/>
      <c r="L863" s="201"/>
    </row>
    <row r="864" spans="1:12" x14ac:dyDescent="0.2">
      <c r="A864" s="113"/>
      <c r="B864" s="200"/>
      <c r="C864" s="200"/>
      <c r="D864" s="201"/>
      <c r="E864" s="113"/>
      <c r="F864" s="113"/>
      <c r="G864" s="113"/>
      <c r="H864" s="113"/>
      <c r="I864" s="203"/>
      <c r="J864" s="204"/>
      <c r="K864" s="201"/>
      <c r="L864" s="201"/>
    </row>
    <row r="865" spans="1:12" x14ac:dyDescent="0.2">
      <c r="A865" s="113"/>
      <c r="B865" s="200"/>
      <c r="C865" s="200"/>
      <c r="D865" s="201"/>
      <c r="E865" s="113"/>
      <c r="F865" s="113"/>
      <c r="G865" s="113"/>
      <c r="H865" s="113"/>
      <c r="I865" s="203"/>
      <c r="J865" s="204"/>
      <c r="K865" s="201"/>
      <c r="L865" s="201"/>
    </row>
    <row r="866" spans="1:12" x14ac:dyDescent="0.2">
      <c r="A866" s="113"/>
      <c r="B866" s="200"/>
      <c r="C866" s="200"/>
      <c r="D866" s="201"/>
      <c r="E866" s="113"/>
      <c r="F866" s="113"/>
      <c r="G866" s="113"/>
      <c r="H866" s="113"/>
      <c r="I866" s="203"/>
      <c r="J866" s="204"/>
      <c r="K866" s="201"/>
      <c r="L866" s="201"/>
    </row>
    <row r="867" spans="1:12" x14ac:dyDescent="0.2">
      <c r="A867" s="113"/>
      <c r="B867" s="200"/>
      <c r="C867" s="200"/>
      <c r="D867" s="201"/>
      <c r="E867" s="113"/>
      <c r="F867" s="113"/>
      <c r="G867" s="113"/>
      <c r="H867" s="113"/>
      <c r="I867" s="203"/>
      <c r="J867" s="204"/>
      <c r="K867" s="201"/>
      <c r="L867" s="201"/>
    </row>
    <row r="868" spans="1:12" x14ac:dyDescent="0.2">
      <c r="A868" s="113"/>
      <c r="B868" s="200"/>
      <c r="C868" s="200"/>
      <c r="D868" s="201"/>
      <c r="E868" s="113"/>
      <c r="F868" s="113"/>
      <c r="G868" s="113"/>
      <c r="H868" s="113"/>
      <c r="I868" s="203"/>
      <c r="J868" s="204"/>
      <c r="K868" s="201"/>
      <c r="L868" s="201"/>
    </row>
    <row r="869" spans="1:12" x14ac:dyDescent="0.2">
      <c r="A869" s="113"/>
      <c r="B869" s="200"/>
      <c r="C869" s="200"/>
      <c r="D869" s="201"/>
      <c r="E869" s="113"/>
      <c r="F869" s="113"/>
      <c r="G869" s="113"/>
      <c r="H869" s="113"/>
      <c r="I869" s="203"/>
      <c r="J869" s="204"/>
      <c r="K869" s="201"/>
      <c r="L869" s="201"/>
    </row>
    <row r="870" spans="1:12" x14ac:dyDescent="0.2">
      <c r="A870" s="113"/>
      <c r="B870" s="200"/>
      <c r="C870" s="200"/>
      <c r="D870" s="201"/>
      <c r="E870" s="113"/>
      <c r="F870" s="113"/>
      <c r="G870" s="113"/>
      <c r="H870" s="113"/>
      <c r="I870" s="203"/>
      <c r="J870" s="204"/>
      <c r="K870" s="201"/>
      <c r="L870" s="201"/>
    </row>
    <row r="871" spans="1:12" x14ac:dyDescent="0.2">
      <c r="A871" s="113"/>
      <c r="B871" s="200"/>
      <c r="C871" s="200"/>
      <c r="D871" s="201"/>
      <c r="E871" s="113"/>
      <c r="F871" s="113"/>
      <c r="G871" s="113"/>
      <c r="H871" s="113"/>
      <c r="I871" s="203"/>
      <c r="J871" s="204"/>
      <c r="K871" s="201"/>
      <c r="L871" s="201"/>
    </row>
    <row r="872" spans="1:12" x14ac:dyDescent="0.2">
      <c r="A872" s="113"/>
      <c r="B872" s="200"/>
      <c r="C872" s="200"/>
      <c r="D872" s="201"/>
      <c r="E872" s="113"/>
      <c r="F872" s="113"/>
      <c r="G872" s="113"/>
      <c r="H872" s="113"/>
      <c r="I872" s="203"/>
      <c r="J872" s="204"/>
      <c r="K872" s="201"/>
      <c r="L872" s="201"/>
    </row>
    <row r="873" spans="1:12" x14ac:dyDescent="0.2">
      <c r="A873" s="113"/>
      <c r="B873" s="200"/>
      <c r="C873" s="200"/>
      <c r="D873" s="201"/>
      <c r="E873" s="113"/>
      <c r="F873" s="113"/>
      <c r="G873" s="113"/>
      <c r="H873" s="113"/>
      <c r="I873" s="203"/>
      <c r="J873" s="204"/>
      <c r="K873" s="201"/>
      <c r="L873" s="201"/>
    </row>
    <row r="874" spans="1:12" x14ac:dyDescent="0.2">
      <c r="A874" s="113"/>
      <c r="B874" s="200"/>
      <c r="C874" s="200"/>
      <c r="D874" s="201"/>
      <c r="E874" s="113"/>
      <c r="F874" s="113"/>
      <c r="G874" s="113"/>
      <c r="H874" s="113"/>
      <c r="I874" s="203"/>
      <c r="J874" s="204"/>
      <c r="K874" s="201"/>
      <c r="L874" s="201"/>
    </row>
    <row r="875" spans="1:12" x14ac:dyDescent="0.2">
      <c r="A875" s="113"/>
      <c r="B875" s="200"/>
      <c r="C875" s="200"/>
      <c r="D875" s="201"/>
      <c r="E875" s="113"/>
      <c r="F875" s="113"/>
      <c r="G875" s="113"/>
      <c r="H875" s="113"/>
      <c r="I875" s="203"/>
      <c r="J875" s="204"/>
      <c r="K875" s="201"/>
      <c r="L875" s="201"/>
    </row>
    <row r="876" spans="1:12" x14ac:dyDescent="0.2">
      <c r="A876" s="113"/>
      <c r="B876" s="200"/>
      <c r="C876" s="200"/>
      <c r="D876" s="201"/>
      <c r="E876" s="113"/>
      <c r="F876" s="113"/>
      <c r="G876" s="113"/>
      <c r="H876" s="113"/>
      <c r="I876" s="203"/>
      <c r="J876" s="204"/>
      <c r="K876" s="201"/>
      <c r="L876" s="201"/>
    </row>
    <row r="877" spans="1:12" x14ac:dyDescent="0.2">
      <c r="A877" s="113"/>
      <c r="B877" s="200"/>
      <c r="C877" s="200"/>
      <c r="D877" s="201"/>
      <c r="E877" s="113"/>
      <c r="F877" s="113"/>
      <c r="G877" s="113"/>
      <c r="H877" s="113"/>
      <c r="I877" s="203"/>
      <c r="J877" s="204"/>
      <c r="K877" s="201"/>
      <c r="L877" s="201"/>
    </row>
    <row r="878" spans="1:12" x14ac:dyDescent="0.2">
      <c r="A878" s="113"/>
      <c r="B878" s="200"/>
      <c r="C878" s="200"/>
      <c r="D878" s="201"/>
      <c r="E878" s="113"/>
      <c r="F878" s="113"/>
      <c r="G878" s="113"/>
      <c r="H878" s="113"/>
      <c r="I878" s="203"/>
      <c r="J878" s="204"/>
      <c r="K878" s="201"/>
      <c r="L878" s="201"/>
    </row>
    <row r="879" spans="1:12" x14ac:dyDescent="0.2">
      <c r="A879" s="113"/>
      <c r="B879" s="200"/>
      <c r="C879" s="200"/>
      <c r="D879" s="201"/>
      <c r="E879" s="113"/>
      <c r="F879" s="113"/>
      <c r="G879" s="113"/>
      <c r="H879" s="113"/>
      <c r="I879" s="203"/>
      <c r="J879" s="204"/>
      <c r="K879" s="201"/>
      <c r="L879" s="201"/>
    </row>
    <row r="880" spans="1:12" x14ac:dyDescent="0.2">
      <c r="A880" s="113"/>
      <c r="B880" s="200"/>
      <c r="C880" s="200"/>
      <c r="D880" s="201"/>
      <c r="E880" s="113"/>
      <c r="F880" s="113"/>
      <c r="G880" s="113"/>
      <c r="H880" s="113"/>
      <c r="I880" s="203"/>
      <c r="J880" s="204"/>
      <c r="K880" s="201"/>
      <c r="L880" s="201"/>
    </row>
    <row r="881" spans="1:12" x14ac:dyDescent="0.2">
      <c r="A881" s="113"/>
      <c r="B881" s="200"/>
      <c r="C881" s="200"/>
      <c r="D881" s="201"/>
      <c r="E881" s="113"/>
      <c r="F881" s="113"/>
      <c r="G881" s="113"/>
      <c r="H881" s="113"/>
      <c r="I881" s="203"/>
      <c r="J881" s="204"/>
      <c r="K881" s="201"/>
      <c r="L881" s="201"/>
    </row>
    <row r="882" spans="1:12" x14ac:dyDescent="0.2">
      <c r="A882" s="113"/>
      <c r="B882" s="200"/>
      <c r="C882" s="200"/>
      <c r="D882" s="201"/>
      <c r="E882" s="113"/>
      <c r="F882" s="113"/>
      <c r="G882" s="113"/>
      <c r="H882" s="113"/>
      <c r="I882" s="203"/>
      <c r="J882" s="204"/>
      <c r="K882" s="201"/>
      <c r="L882" s="201"/>
    </row>
    <row r="883" spans="1:12" x14ac:dyDescent="0.2">
      <c r="A883" s="113"/>
      <c r="B883" s="200"/>
      <c r="C883" s="200"/>
      <c r="D883" s="201"/>
      <c r="E883" s="113"/>
      <c r="F883" s="113"/>
      <c r="G883" s="113"/>
      <c r="H883" s="113"/>
      <c r="I883" s="203"/>
      <c r="J883" s="204"/>
      <c r="K883" s="201"/>
      <c r="L883" s="201"/>
    </row>
    <row r="884" spans="1:12" x14ac:dyDescent="0.2">
      <c r="A884" s="113"/>
      <c r="B884" s="200"/>
      <c r="C884" s="200"/>
      <c r="D884" s="201"/>
      <c r="E884" s="113"/>
      <c r="F884" s="113"/>
      <c r="G884" s="113"/>
      <c r="H884" s="113"/>
      <c r="I884" s="203"/>
      <c r="J884" s="204"/>
      <c r="K884" s="201"/>
      <c r="L884" s="201"/>
    </row>
    <row r="885" spans="1:12" x14ac:dyDescent="0.2">
      <c r="A885" s="113"/>
      <c r="B885" s="200"/>
      <c r="C885" s="200"/>
      <c r="D885" s="201"/>
      <c r="E885" s="113"/>
      <c r="F885" s="113"/>
      <c r="G885" s="113"/>
      <c r="H885" s="113"/>
      <c r="I885" s="203"/>
      <c r="J885" s="204"/>
      <c r="K885" s="201"/>
      <c r="L885" s="201"/>
    </row>
    <row r="886" spans="1:12" x14ac:dyDescent="0.2">
      <c r="A886" s="113"/>
      <c r="B886" s="200"/>
      <c r="C886" s="200"/>
      <c r="D886" s="201"/>
      <c r="E886" s="113"/>
      <c r="F886" s="113"/>
      <c r="G886" s="113"/>
      <c r="H886" s="113"/>
      <c r="I886" s="203"/>
      <c r="J886" s="204"/>
      <c r="K886" s="201"/>
      <c r="L886" s="201"/>
    </row>
    <row r="887" spans="1:12" x14ac:dyDescent="0.2">
      <c r="A887" s="113"/>
      <c r="B887" s="200"/>
      <c r="C887" s="200"/>
      <c r="D887" s="201"/>
      <c r="E887" s="113"/>
      <c r="F887" s="113"/>
      <c r="G887" s="113"/>
      <c r="H887" s="113"/>
      <c r="I887" s="203"/>
      <c r="J887" s="204"/>
      <c r="K887" s="201"/>
      <c r="L887" s="201"/>
    </row>
    <row r="888" spans="1:12" x14ac:dyDescent="0.2">
      <c r="A888" s="113"/>
      <c r="B888" s="200"/>
      <c r="C888" s="200"/>
      <c r="D888" s="201"/>
      <c r="E888" s="113"/>
      <c r="F888" s="113"/>
      <c r="G888" s="113"/>
      <c r="H888" s="113"/>
      <c r="I888" s="203"/>
      <c r="J888" s="204"/>
      <c r="K888" s="201"/>
      <c r="L888" s="201"/>
    </row>
    <row r="889" spans="1:12" x14ac:dyDescent="0.2">
      <c r="A889" s="113"/>
      <c r="B889" s="200"/>
      <c r="C889" s="200"/>
      <c r="D889" s="201"/>
      <c r="E889" s="113"/>
      <c r="F889" s="113"/>
      <c r="G889" s="113"/>
      <c r="H889" s="113"/>
      <c r="I889" s="203"/>
      <c r="J889" s="204"/>
      <c r="K889" s="201"/>
      <c r="L889" s="201"/>
    </row>
    <row r="890" spans="1:12" x14ac:dyDescent="0.2">
      <c r="A890" s="113"/>
      <c r="B890" s="200"/>
      <c r="C890" s="200"/>
      <c r="D890" s="201"/>
      <c r="E890" s="113"/>
      <c r="F890" s="113"/>
      <c r="G890" s="113"/>
      <c r="H890" s="113"/>
      <c r="I890" s="203"/>
      <c r="J890" s="204"/>
      <c r="K890" s="201"/>
      <c r="L890" s="201"/>
    </row>
    <row r="891" spans="1:12" x14ac:dyDescent="0.2">
      <c r="A891" s="113"/>
      <c r="B891" s="200"/>
      <c r="C891" s="200"/>
      <c r="D891" s="201"/>
      <c r="E891" s="113"/>
      <c r="F891" s="113"/>
      <c r="G891" s="113"/>
      <c r="H891" s="113"/>
      <c r="I891" s="203"/>
      <c r="J891" s="204"/>
      <c r="K891" s="201"/>
      <c r="L891" s="201"/>
    </row>
    <row r="892" spans="1:12" x14ac:dyDescent="0.2">
      <c r="A892" s="113"/>
      <c r="B892" s="200"/>
      <c r="C892" s="200"/>
      <c r="D892" s="201"/>
      <c r="E892" s="113"/>
      <c r="F892" s="113"/>
      <c r="G892" s="113"/>
      <c r="H892" s="113"/>
      <c r="I892" s="203"/>
      <c r="J892" s="204"/>
      <c r="K892" s="201"/>
      <c r="L892" s="201"/>
    </row>
    <row r="893" spans="1:12" x14ac:dyDescent="0.2">
      <c r="A893" s="113"/>
      <c r="B893" s="200"/>
      <c r="C893" s="200"/>
      <c r="D893" s="201"/>
      <c r="E893" s="113"/>
      <c r="F893" s="113"/>
      <c r="G893" s="113"/>
      <c r="H893" s="113"/>
      <c r="I893" s="203"/>
      <c r="J893" s="204"/>
      <c r="K893" s="201"/>
      <c r="L893" s="201"/>
    </row>
    <row r="894" spans="1:12" x14ac:dyDescent="0.2">
      <c r="A894" s="113"/>
      <c r="B894" s="200"/>
      <c r="C894" s="200"/>
      <c r="D894" s="201"/>
      <c r="E894" s="113"/>
      <c r="F894" s="113"/>
      <c r="G894" s="113"/>
      <c r="H894" s="113"/>
      <c r="I894" s="203"/>
      <c r="J894" s="204"/>
      <c r="K894" s="201"/>
      <c r="L894" s="201"/>
    </row>
    <row r="895" spans="1:12" x14ac:dyDescent="0.2">
      <c r="A895" s="113"/>
      <c r="B895" s="200"/>
      <c r="C895" s="200"/>
      <c r="D895" s="201"/>
      <c r="E895" s="113"/>
      <c r="F895" s="113"/>
      <c r="G895" s="113"/>
      <c r="H895" s="113"/>
      <c r="I895" s="203"/>
      <c r="J895" s="204"/>
      <c r="K895" s="201"/>
      <c r="L895" s="201"/>
    </row>
    <row r="896" spans="1:12" x14ac:dyDescent="0.2">
      <c r="A896" s="113"/>
      <c r="B896" s="200"/>
      <c r="C896" s="200"/>
      <c r="D896" s="201"/>
      <c r="E896" s="113"/>
      <c r="F896" s="113"/>
      <c r="G896" s="113"/>
      <c r="H896" s="113"/>
      <c r="I896" s="203"/>
      <c r="J896" s="204"/>
      <c r="K896" s="201"/>
      <c r="L896" s="201"/>
    </row>
    <row r="897" spans="1:12" x14ac:dyDescent="0.2">
      <c r="A897" s="113"/>
      <c r="B897" s="200"/>
      <c r="C897" s="200"/>
      <c r="D897" s="201"/>
      <c r="E897" s="113"/>
      <c r="F897" s="113"/>
      <c r="G897" s="113"/>
      <c r="H897" s="113"/>
      <c r="I897" s="203"/>
      <c r="J897" s="204"/>
      <c r="K897" s="201"/>
      <c r="L897" s="201"/>
    </row>
    <row r="898" spans="1:12" x14ac:dyDescent="0.2">
      <c r="A898" s="113"/>
      <c r="B898" s="200"/>
      <c r="C898" s="200"/>
      <c r="D898" s="201"/>
      <c r="E898" s="113"/>
      <c r="F898" s="113"/>
      <c r="G898" s="113"/>
      <c r="H898" s="113"/>
      <c r="I898" s="203"/>
      <c r="J898" s="204"/>
      <c r="K898" s="201"/>
      <c r="L898" s="201"/>
    </row>
    <row r="899" spans="1:12" x14ac:dyDescent="0.2">
      <c r="A899" s="113"/>
      <c r="B899" s="200"/>
      <c r="C899" s="200"/>
      <c r="D899" s="201"/>
      <c r="E899" s="113"/>
      <c r="F899" s="113"/>
      <c r="G899" s="113"/>
      <c r="H899" s="113"/>
      <c r="I899" s="203"/>
      <c r="J899" s="204"/>
      <c r="K899" s="201"/>
      <c r="L899" s="201"/>
    </row>
    <row r="900" spans="1:12" x14ac:dyDescent="0.2">
      <c r="A900" s="113"/>
      <c r="B900" s="200"/>
      <c r="C900" s="200"/>
      <c r="D900" s="201"/>
      <c r="E900" s="113"/>
      <c r="F900" s="113"/>
      <c r="G900" s="113"/>
      <c r="H900" s="113"/>
      <c r="I900" s="203"/>
      <c r="J900" s="204"/>
      <c r="K900" s="201"/>
      <c r="L900" s="201"/>
    </row>
    <row r="901" spans="1:12" x14ac:dyDescent="0.2">
      <c r="A901" s="113"/>
      <c r="B901" s="200"/>
      <c r="C901" s="200"/>
      <c r="D901" s="201"/>
      <c r="E901" s="113"/>
      <c r="F901" s="113"/>
      <c r="G901" s="113"/>
      <c r="H901" s="113"/>
      <c r="I901" s="203"/>
      <c r="J901" s="204"/>
      <c r="K901" s="201"/>
      <c r="L901" s="201"/>
    </row>
    <row r="902" spans="1:12" x14ac:dyDescent="0.2">
      <c r="A902" s="113"/>
      <c r="B902" s="200"/>
      <c r="C902" s="200"/>
      <c r="D902" s="201"/>
      <c r="E902" s="113"/>
      <c r="F902" s="113"/>
      <c r="G902" s="113"/>
      <c r="H902" s="113"/>
      <c r="I902" s="203"/>
      <c r="J902" s="204"/>
      <c r="K902" s="201"/>
      <c r="L902" s="201"/>
    </row>
    <row r="903" spans="1:12" x14ac:dyDescent="0.2">
      <c r="A903" s="113"/>
      <c r="B903" s="200"/>
      <c r="C903" s="200"/>
      <c r="D903" s="201"/>
      <c r="E903" s="113"/>
      <c r="F903" s="113"/>
      <c r="G903" s="113"/>
      <c r="H903" s="113"/>
      <c r="I903" s="203"/>
      <c r="J903" s="204"/>
      <c r="K903" s="201"/>
      <c r="L903" s="201"/>
    </row>
    <row r="904" spans="1:12" x14ac:dyDescent="0.2">
      <c r="A904" s="113"/>
      <c r="B904" s="200"/>
      <c r="C904" s="200"/>
      <c r="D904" s="201"/>
      <c r="E904" s="113"/>
      <c r="F904" s="113"/>
      <c r="G904" s="113"/>
      <c r="H904" s="113"/>
      <c r="I904" s="203"/>
      <c r="J904" s="204"/>
      <c r="K904" s="201"/>
      <c r="L904" s="201"/>
    </row>
    <row r="905" spans="1:12" x14ac:dyDescent="0.2">
      <c r="A905" s="113"/>
      <c r="B905" s="200"/>
      <c r="C905" s="200"/>
      <c r="D905" s="201"/>
      <c r="E905" s="113"/>
      <c r="F905" s="113"/>
      <c r="G905" s="113"/>
      <c r="H905" s="113"/>
      <c r="I905" s="203"/>
      <c r="J905" s="204"/>
      <c r="K905" s="201"/>
      <c r="L905" s="201"/>
    </row>
    <row r="906" spans="1:12" x14ac:dyDescent="0.2">
      <c r="A906" s="113"/>
      <c r="B906" s="200"/>
      <c r="C906" s="200"/>
      <c r="D906" s="201"/>
      <c r="E906" s="113"/>
      <c r="F906" s="113"/>
      <c r="G906" s="113"/>
      <c r="H906" s="113"/>
      <c r="I906" s="203"/>
      <c r="J906" s="204"/>
      <c r="K906" s="201"/>
      <c r="L906" s="201"/>
    </row>
    <row r="907" spans="1:12" x14ac:dyDescent="0.2">
      <c r="A907" s="113"/>
      <c r="B907" s="200"/>
      <c r="C907" s="200"/>
      <c r="D907" s="201"/>
      <c r="E907" s="113"/>
      <c r="F907" s="113"/>
      <c r="G907" s="113"/>
      <c r="H907" s="113"/>
      <c r="I907" s="203"/>
      <c r="J907" s="204"/>
      <c r="K907" s="201"/>
      <c r="L907" s="201"/>
    </row>
    <row r="908" spans="1:12" x14ac:dyDescent="0.2">
      <c r="A908" s="113"/>
      <c r="B908" s="200"/>
      <c r="C908" s="200"/>
      <c r="D908" s="201"/>
      <c r="E908" s="113"/>
      <c r="F908" s="113"/>
      <c r="G908" s="113"/>
      <c r="H908" s="113"/>
      <c r="I908" s="203"/>
      <c r="J908" s="204"/>
      <c r="K908" s="201"/>
      <c r="L908" s="201"/>
    </row>
    <row r="909" spans="1:12" x14ac:dyDescent="0.2">
      <c r="A909" s="113"/>
      <c r="B909" s="200"/>
      <c r="C909" s="200"/>
      <c r="D909" s="201"/>
      <c r="E909" s="113"/>
      <c r="F909" s="113"/>
      <c r="G909" s="113"/>
      <c r="H909" s="113"/>
      <c r="I909" s="203"/>
      <c r="J909" s="204"/>
      <c r="K909" s="201"/>
      <c r="L909" s="201"/>
    </row>
    <row r="910" spans="1:12" x14ac:dyDescent="0.2">
      <c r="A910" s="113"/>
      <c r="B910" s="200"/>
      <c r="C910" s="200"/>
      <c r="D910" s="201"/>
      <c r="E910" s="113"/>
      <c r="F910" s="113"/>
      <c r="G910" s="113"/>
      <c r="H910" s="113"/>
      <c r="I910" s="203"/>
      <c r="J910" s="204"/>
      <c r="K910" s="201"/>
      <c r="L910" s="201"/>
    </row>
    <row r="911" spans="1:12" x14ac:dyDescent="0.2">
      <c r="A911" s="113"/>
      <c r="B911" s="200"/>
      <c r="C911" s="200"/>
      <c r="D911" s="201"/>
      <c r="E911" s="113"/>
      <c r="F911" s="113"/>
      <c r="G911" s="113"/>
      <c r="H911" s="113"/>
      <c r="I911" s="203"/>
      <c r="J911" s="204"/>
      <c r="K911" s="201"/>
      <c r="L911" s="201"/>
    </row>
    <row r="912" spans="1:12" x14ac:dyDescent="0.2">
      <c r="A912" s="113"/>
      <c r="B912" s="200"/>
      <c r="C912" s="200"/>
      <c r="D912" s="201"/>
      <c r="E912" s="113"/>
      <c r="F912" s="113"/>
      <c r="G912" s="113"/>
      <c r="H912" s="113"/>
      <c r="I912" s="203"/>
      <c r="J912" s="204"/>
      <c r="K912" s="201"/>
      <c r="L912" s="201"/>
    </row>
    <row r="913" spans="1:12" x14ac:dyDescent="0.2">
      <c r="A913" s="113"/>
      <c r="B913" s="200"/>
      <c r="C913" s="200"/>
      <c r="D913" s="201"/>
      <c r="E913" s="113"/>
      <c r="F913" s="113"/>
      <c r="G913" s="113"/>
      <c r="H913" s="113"/>
      <c r="I913" s="203"/>
      <c r="J913" s="204"/>
      <c r="K913" s="201"/>
      <c r="L913" s="201"/>
    </row>
    <row r="914" spans="1:12" x14ac:dyDescent="0.2">
      <c r="A914" s="113"/>
      <c r="B914" s="200"/>
      <c r="C914" s="200"/>
      <c r="D914" s="201"/>
      <c r="E914" s="113"/>
      <c r="F914" s="113"/>
      <c r="G914" s="113"/>
      <c r="H914" s="113"/>
      <c r="I914" s="203"/>
      <c r="J914" s="204"/>
      <c r="K914" s="201"/>
      <c r="L914" s="201"/>
    </row>
    <row r="915" spans="1:12" x14ac:dyDescent="0.2">
      <c r="A915" s="113"/>
      <c r="B915" s="200"/>
      <c r="C915" s="200"/>
      <c r="D915" s="201"/>
      <c r="E915" s="113"/>
      <c r="F915" s="113"/>
      <c r="G915" s="113"/>
      <c r="H915" s="113"/>
      <c r="I915" s="203"/>
      <c r="J915" s="204"/>
      <c r="K915" s="201"/>
      <c r="L915" s="201"/>
    </row>
    <row r="916" spans="1:12" x14ac:dyDescent="0.2">
      <c r="A916" s="113"/>
      <c r="B916" s="200"/>
      <c r="C916" s="200"/>
      <c r="D916" s="201"/>
      <c r="E916" s="113"/>
      <c r="F916" s="113"/>
      <c r="G916" s="113"/>
      <c r="H916" s="113"/>
      <c r="I916" s="203"/>
      <c r="J916" s="204"/>
      <c r="K916" s="201"/>
      <c r="L916" s="201"/>
    </row>
    <row r="917" spans="1:12" x14ac:dyDescent="0.2">
      <c r="A917" s="113"/>
      <c r="B917" s="200"/>
      <c r="C917" s="200"/>
      <c r="D917" s="201"/>
      <c r="E917" s="113"/>
      <c r="F917" s="113"/>
      <c r="G917" s="113"/>
      <c r="H917" s="113"/>
      <c r="I917" s="203"/>
      <c r="J917" s="204"/>
      <c r="K917" s="201"/>
      <c r="L917" s="201"/>
    </row>
    <row r="918" spans="1:12" x14ac:dyDescent="0.2">
      <c r="A918" s="113"/>
      <c r="B918" s="200"/>
      <c r="C918" s="200"/>
      <c r="D918" s="201"/>
      <c r="E918" s="113"/>
      <c r="F918" s="113"/>
      <c r="G918" s="113"/>
      <c r="H918" s="113"/>
      <c r="I918" s="203"/>
      <c r="J918" s="204"/>
      <c r="K918" s="201"/>
      <c r="L918" s="201"/>
    </row>
    <row r="919" spans="1:12" x14ac:dyDescent="0.2">
      <c r="A919" s="113"/>
      <c r="B919" s="200"/>
      <c r="C919" s="200"/>
      <c r="D919" s="201"/>
      <c r="E919" s="113"/>
      <c r="F919" s="113"/>
      <c r="G919" s="113"/>
      <c r="H919" s="113"/>
      <c r="I919" s="203"/>
      <c r="J919" s="204"/>
      <c r="K919" s="201"/>
      <c r="L919" s="201"/>
    </row>
    <row r="920" spans="1:12" x14ac:dyDescent="0.2">
      <c r="A920" s="113"/>
      <c r="B920" s="200"/>
      <c r="C920" s="200"/>
      <c r="D920" s="201"/>
      <c r="E920" s="113"/>
      <c r="F920" s="113"/>
      <c r="G920" s="113"/>
      <c r="H920" s="113"/>
      <c r="I920" s="203"/>
      <c r="J920" s="204"/>
      <c r="K920" s="201"/>
      <c r="L920" s="201"/>
    </row>
    <row r="921" spans="1:12" x14ac:dyDescent="0.2">
      <c r="A921" s="113"/>
      <c r="B921" s="200"/>
      <c r="C921" s="200"/>
      <c r="D921" s="201"/>
      <c r="E921" s="113"/>
      <c r="F921" s="113"/>
      <c r="G921" s="113"/>
      <c r="H921" s="113"/>
      <c r="I921" s="203"/>
      <c r="J921" s="204"/>
      <c r="K921" s="201"/>
      <c r="L921" s="201"/>
    </row>
    <row r="922" spans="1:12" x14ac:dyDescent="0.2">
      <c r="A922" s="113"/>
      <c r="B922" s="200"/>
      <c r="C922" s="200"/>
      <c r="D922" s="201"/>
      <c r="E922" s="113"/>
      <c r="F922" s="113"/>
      <c r="G922" s="113"/>
      <c r="H922" s="113"/>
      <c r="I922" s="203"/>
      <c r="J922" s="204"/>
      <c r="K922" s="201"/>
      <c r="L922" s="201"/>
    </row>
    <row r="923" spans="1:12" x14ac:dyDescent="0.2">
      <c r="A923" s="113"/>
      <c r="B923" s="200"/>
      <c r="C923" s="200"/>
      <c r="D923" s="201"/>
      <c r="E923" s="113"/>
      <c r="F923" s="113"/>
      <c r="G923" s="113"/>
      <c r="H923" s="113"/>
      <c r="I923" s="203"/>
      <c r="J923" s="204"/>
      <c r="K923" s="201"/>
      <c r="L923" s="201"/>
    </row>
    <row r="924" spans="1:12" x14ac:dyDescent="0.2">
      <c r="A924" s="113"/>
      <c r="B924" s="200"/>
      <c r="C924" s="200"/>
      <c r="D924" s="201"/>
      <c r="E924" s="113"/>
      <c r="F924" s="113"/>
      <c r="G924" s="113"/>
      <c r="H924" s="113"/>
      <c r="I924" s="203"/>
      <c r="J924" s="204"/>
      <c r="K924" s="201"/>
      <c r="L924" s="201"/>
    </row>
    <row r="925" spans="1:12" x14ac:dyDescent="0.2">
      <c r="A925" s="113"/>
      <c r="B925" s="200"/>
      <c r="C925" s="200"/>
      <c r="D925" s="201"/>
      <c r="E925" s="113"/>
      <c r="F925" s="113"/>
      <c r="G925" s="113"/>
      <c r="H925" s="113"/>
      <c r="I925" s="203"/>
      <c r="J925" s="204"/>
      <c r="K925" s="201"/>
      <c r="L925" s="201"/>
    </row>
    <row r="926" spans="1:12" x14ac:dyDescent="0.2">
      <c r="A926" s="113"/>
      <c r="B926" s="200"/>
      <c r="C926" s="200"/>
      <c r="D926" s="201"/>
      <c r="E926" s="113"/>
      <c r="F926" s="113"/>
      <c r="G926" s="113"/>
      <c r="H926" s="113"/>
      <c r="I926" s="203"/>
      <c r="J926" s="204"/>
      <c r="K926" s="201"/>
      <c r="L926" s="201"/>
    </row>
    <row r="927" spans="1:12" x14ac:dyDescent="0.2">
      <c r="A927" s="113"/>
      <c r="B927" s="200"/>
      <c r="C927" s="200"/>
      <c r="D927" s="201"/>
      <c r="E927" s="113"/>
      <c r="F927" s="113"/>
      <c r="G927" s="113"/>
      <c r="H927" s="113"/>
      <c r="I927" s="203"/>
      <c r="J927" s="204"/>
      <c r="K927" s="201"/>
      <c r="L927" s="201"/>
    </row>
    <row r="928" spans="1:12" x14ac:dyDescent="0.2">
      <c r="A928" s="113"/>
      <c r="B928" s="200"/>
      <c r="C928" s="200"/>
      <c r="D928" s="201"/>
      <c r="E928" s="113"/>
      <c r="F928" s="113"/>
      <c r="G928" s="113"/>
      <c r="H928" s="113"/>
      <c r="I928" s="203"/>
      <c r="J928" s="204"/>
      <c r="K928" s="201"/>
      <c r="L928" s="201"/>
    </row>
    <row r="929" spans="1:12" x14ac:dyDescent="0.2">
      <c r="A929" s="113"/>
      <c r="B929" s="200"/>
      <c r="C929" s="200"/>
      <c r="D929" s="201"/>
      <c r="E929" s="113"/>
      <c r="F929" s="113"/>
      <c r="G929" s="113"/>
      <c r="H929" s="113"/>
      <c r="I929" s="203"/>
      <c r="J929" s="204"/>
      <c r="K929" s="201"/>
      <c r="L929" s="201"/>
    </row>
    <row r="930" spans="1:12" x14ac:dyDescent="0.2">
      <c r="A930" s="113"/>
      <c r="B930" s="200"/>
      <c r="C930" s="200"/>
      <c r="D930" s="201"/>
      <c r="E930" s="113"/>
      <c r="F930" s="113"/>
      <c r="G930" s="113"/>
      <c r="H930" s="113"/>
      <c r="I930" s="203"/>
      <c r="J930" s="204"/>
      <c r="K930" s="201"/>
      <c r="L930" s="201"/>
    </row>
    <row r="931" spans="1:12" x14ac:dyDescent="0.2">
      <c r="A931" s="113"/>
      <c r="B931" s="200"/>
      <c r="C931" s="200"/>
      <c r="D931" s="201"/>
      <c r="E931" s="113"/>
      <c r="F931" s="113"/>
      <c r="G931" s="113"/>
      <c r="H931" s="113"/>
      <c r="I931" s="203"/>
      <c r="J931" s="204"/>
      <c r="K931" s="201"/>
      <c r="L931" s="201"/>
    </row>
    <row r="932" spans="1:12" x14ac:dyDescent="0.2">
      <c r="A932" s="113"/>
      <c r="B932" s="200"/>
      <c r="C932" s="200"/>
      <c r="D932" s="201"/>
      <c r="E932" s="113"/>
      <c r="F932" s="113"/>
      <c r="G932" s="113"/>
      <c r="H932" s="113"/>
      <c r="I932" s="203"/>
      <c r="J932" s="204"/>
      <c r="K932" s="201"/>
      <c r="L932" s="201"/>
    </row>
    <row r="933" spans="1:12" x14ac:dyDescent="0.2">
      <c r="A933" s="113"/>
      <c r="B933" s="200"/>
      <c r="C933" s="200"/>
      <c r="D933" s="201"/>
      <c r="E933" s="113"/>
      <c r="F933" s="113"/>
      <c r="G933" s="113"/>
      <c r="H933" s="113"/>
      <c r="I933" s="203"/>
      <c r="J933" s="204"/>
      <c r="K933" s="201"/>
      <c r="L933" s="201"/>
    </row>
    <row r="934" spans="1:12" x14ac:dyDescent="0.2">
      <c r="A934" s="113"/>
      <c r="B934" s="200"/>
      <c r="C934" s="200"/>
      <c r="D934" s="201"/>
      <c r="E934" s="113"/>
      <c r="F934" s="113"/>
      <c r="G934" s="113"/>
      <c r="H934" s="113"/>
      <c r="I934" s="203"/>
      <c r="J934" s="204"/>
      <c r="K934" s="201"/>
      <c r="L934" s="201"/>
    </row>
    <row r="935" spans="1:12" x14ac:dyDescent="0.2">
      <c r="A935" s="113"/>
      <c r="B935" s="200"/>
      <c r="C935" s="200"/>
      <c r="D935" s="201"/>
      <c r="E935" s="113"/>
      <c r="F935" s="113"/>
      <c r="G935" s="113"/>
      <c r="H935" s="113"/>
      <c r="I935" s="203"/>
      <c r="J935" s="204"/>
      <c r="K935" s="201"/>
      <c r="L935" s="201"/>
    </row>
    <row r="936" spans="1:12" x14ac:dyDescent="0.2">
      <c r="A936" s="113"/>
      <c r="B936" s="200"/>
      <c r="C936" s="200"/>
      <c r="D936" s="201"/>
      <c r="E936" s="113"/>
      <c r="F936" s="113"/>
      <c r="G936" s="113"/>
      <c r="H936" s="113"/>
      <c r="I936" s="203"/>
      <c r="J936" s="204"/>
      <c r="K936" s="201"/>
      <c r="L936" s="201"/>
    </row>
    <row r="937" spans="1:12" x14ac:dyDescent="0.2">
      <c r="A937" s="113"/>
      <c r="B937" s="200"/>
      <c r="C937" s="200"/>
      <c r="D937" s="201"/>
      <c r="E937" s="113"/>
      <c r="F937" s="113"/>
      <c r="G937" s="113"/>
      <c r="H937" s="113"/>
      <c r="I937" s="203"/>
      <c r="J937" s="204"/>
      <c r="K937" s="201"/>
      <c r="L937" s="201"/>
    </row>
    <row r="938" spans="1:12" x14ac:dyDescent="0.2">
      <c r="A938" s="113"/>
      <c r="B938" s="200"/>
      <c r="C938" s="200"/>
      <c r="D938" s="201"/>
      <c r="E938" s="113"/>
      <c r="F938" s="113"/>
      <c r="G938" s="113"/>
      <c r="H938" s="113"/>
      <c r="I938" s="203"/>
      <c r="J938" s="204"/>
      <c r="K938" s="201"/>
      <c r="L938" s="201"/>
    </row>
    <row r="939" spans="1:12" x14ac:dyDescent="0.2">
      <c r="A939" s="113"/>
      <c r="B939" s="200"/>
      <c r="C939" s="200"/>
      <c r="D939" s="201"/>
      <c r="E939" s="113"/>
      <c r="F939" s="113"/>
      <c r="G939" s="113"/>
      <c r="H939" s="113"/>
      <c r="I939" s="203"/>
      <c r="J939" s="204"/>
      <c r="K939" s="201"/>
      <c r="L939" s="201"/>
    </row>
    <row r="940" spans="1:12" x14ac:dyDescent="0.2">
      <c r="A940" s="113"/>
      <c r="B940" s="200"/>
      <c r="C940" s="200"/>
      <c r="D940" s="201"/>
      <c r="E940" s="113"/>
      <c r="F940" s="113"/>
      <c r="G940" s="113"/>
      <c r="H940" s="113"/>
      <c r="I940" s="203"/>
      <c r="J940" s="204"/>
      <c r="K940" s="201"/>
      <c r="L940" s="201"/>
    </row>
    <row r="941" spans="1:12" x14ac:dyDescent="0.2">
      <c r="A941" s="113"/>
      <c r="B941" s="200"/>
      <c r="C941" s="200"/>
      <c r="D941" s="201"/>
      <c r="E941" s="113"/>
      <c r="F941" s="113"/>
      <c r="G941" s="113"/>
      <c r="H941" s="113"/>
      <c r="I941" s="203"/>
      <c r="J941" s="204"/>
      <c r="K941" s="201"/>
      <c r="L941" s="201"/>
    </row>
    <row r="942" spans="1:12" x14ac:dyDescent="0.2">
      <c r="A942" s="113"/>
      <c r="B942" s="200"/>
      <c r="C942" s="200"/>
      <c r="D942" s="201"/>
      <c r="E942" s="113"/>
      <c r="F942" s="113"/>
      <c r="G942" s="113"/>
      <c r="H942" s="113"/>
      <c r="I942" s="203"/>
      <c r="J942" s="204"/>
      <c r="K942" s="201"/>
      <c r="L942" s="201"/>
    </row>
    <row r="943" spans="1:12" x14ac:dyDescent="0.2">
      <c r="A943" s="113"/>
      <c r="B943" s="200"/>
      <c r="C943" s="200"/>
      <c r="D943" s="201"/>
      <c r="E943" s="113"/>
      <c r="F943" s="113"/>
      <c r="G943" s="113"/>
      <c r="H943" s="113"/>
      <c r="I943" s="203"/>
      <c r="J943" s="204"/>
      <c r="K943" s="201"/>
      <c r="L943" s="201"/>
    </row>
    <row r="944" spans="1:12" x14ac:dyDescent="0.2">
      <c r="A944" s="113"/>
      <c r="B944" s="200"/>
      <c r="C944" s="200"/>
      <c r="D944" s="201"/>
      <c r="E944" s="113"/>
      <c r="F944" s="113"/>
      <c r="G944" s="113"/>
      <c r="H944" s="113"/>
      <c r="I944" s="203"/>
      <c r="J944" s="204"/>
      <c r="K944" s="201"/>
      <c r="L944" s="201"/>
    </row>
    <row r="945" spans="1:12" x14ac:dyDescent="0.2">
      <c r="A945" s="113"/>
      <c r="B945" s="200"/>
      <c r="C945" s="200"/>
      <c r="D945" s="201"/>
      <c r="E945" s="113"/>
      <c r="F945" s="113"/>
      <c r="G945" s="113"/>
      <c r="H945" s="113"/>
      <c r="I945" s="203"/>
      <c r="J945" s="204"/>
      <c r="K945" s="201"/>
      <c r="L945" s="201"/>
    </row>
    <row r="946" spans="1:12" x14ac:dyDescent="0.2">
      <c r="A946" s="113"/>
      <c r="B946" s="200"/>
      <c r="C946" s="200"/>
      <c r="D946" s="201"/>
      <c r="E946" s="113"/>
      <c r="F946" s="113"/>
      <c r="G946" s="113"/>
      <c r="H946" s="113"/>
      <c r="I946" s="203"/>
      <c r="J946" s="204"/>
      <c r="K946" s="201"/>
      <c r="L946" s="201"/>
    </row>
    <row r="947" spans="1:12" x14ac:dyDescent="0.2">
      <c r="A947" s="113"/>
      <c r="B947" s="200"/>
      <c r="C947" s="200"/>
      <c r="D947" s="201"/>
      <c r="E947" s="113"/>
      <c r="F947" s="113"/>
      <c r="G947" s="113"/>
      <c r="H947" s="113"/>
      <c r="I947" s="203"/>
      <c r="J947" s="204"/>
      <c r="K947" s="201"/>
      <c r="L947" s="201"/>
    </row>
    <row r="948" spans="1:12" x14ac:dyDescent="0.2">
      <c r="A948" s="113"/>
      <c r="B948" s="200"/>
      <c r="C948" s="200"/>
      <c r="D948" s="201"/>
      <c r="E948" s="113"/>
      <c r="F948" s="113"/>
      <c r="G948" s="113"/>
      <c r="H948" s="113"/>
      <c r="I948" s="203"/>
      <c r="J948" s="204"/>
      <c r="K948" s="201"/>
      <c r="L948" s="201"/>
    </row>
    <row r="949" spans="1:12" x14ac:dyDescent="0.2">
      <c r="A949" s="113"/>
      <c r="B949" s="200"/>
      <c r="C949" s="200"/>
      <c r="D949" s="201"/>
      <c r="E949" s="113"/>
      <c r="F949" s="113"/>
      <c r="G949" s="113"/>
      <c r="H949" s="113"/>
      <c r="I949" s="203"/>
      <c r="J949" s="204"/>
      <c r="K949" s="201"/>
      <c r="L949" s="201"/>
    </row>
    <row r="950" spans="1:12" x14ac:dyDescent="0.2">
      <c r="A950" s="113"/>
      <c r="B950" s="200"/>
      <c r="C950" s="200"/>
      <c r="D950" s="201"/>
      <c r="E950" s="113"/>
      <c r="F950" s="113"/>
      <c r="G950" s="113"/>
      <c r="H950" s="113"/>
      <c r="I950" s="203"/>
      <c r="J950" s="204"/>
      <c r="K950" s="201"/>
      <c r="L950" s="201"/>
    </row>
    <row r="951" spans="1:12" x14ac:dyDescent="0.2">
      <c r="A951" s="113"/>
      <c r="B951" s="200"/>
      <c r="C951" s="200"/>
      <c r="D951" s="201"/>
      <c r="E951" s="113"/>
      <c r="F951" s="113"/>
      <c r="G951" s="113"/>
      <c r="H951" s="113"/>
      <c r="I951" s="203"/>
      <c r="J951" s="204"/>
      <c r="K951" s="201"/>
      <c r="L951" s="201"/>
    </row>
    <row r="952" spans="1:12" x14ac:dyDescent="0.2">
      <c r="A952" s="113"/>
      <c r="B952" s="200"/>
      <c r="C952" s="200"/>
      <c r="D952" s="201"/>
      <c r="E952" s="113"/>
      <c r="F952" s="113"/>
      <c r="G952" s="113"/>
      <c r="H952" s="113"/>
      <c r="I952" s="203"/>
      <c r="J952" s="204"/>
      <c r="K952" s="201"/>
      <c r="L952" s="201"/>
    </row>
    <row r="953" spans="1:12" x14ac:dyDescent="0.2">
      <c r="A953" s="113"/>
      <c r="B953" s="200"/>
      <c r="C953" s="200"/>
      <c r="D953" s="201"/>
      <c r="E953" s="113"/>
      <c r="F953" s="113"/>
      <c r="G953" s="113"/>
      <c r="H953" s="113"/>
      <c r="I953" s="203"/>
      <c r="J953" s="204"/>
      <c r="K953" s="201"/>
      <c r="L953" s="201"/>
    </row>
    <row r="954" spans="1:12" x14ac:dyDescent="0.2">
      <c r="A954" s="113"/>
      <c r="B954" s="200"/>
      <c r="C954" s="200"/>
      <c r="D954" s="201"/>
      <c r="E954" s="113"/>
      <c r="F954" s="113"/>
      <c r="G954" s="113"/>
      <c r="H954" s="113"/>
      <c r="I954" s="203"/>
      <c r="J954" s="204"/>
      <c r="K954" s="201"/>
      <c r="L954" s="201"/>
    </row>
    <row r="955" spans="1:12" x14ac:dyDescent="0.2">
      <c r="A955" s="113"/>
      <c r="B955" s="200"/>
      <c r="C955" s="200"/>
      <c r="D955" s="201"/>
      <c r="E955" s="113"/>
      <c r="F955" s="113"/>
      <c r="G955" s="113"/>
      <c r="H955" s="113"/>
      <c r="I955" s="203"/>
      <c r="J955" s="204"/>
      <c r="K955" s="201"/>
      <c r="L955" s="201"/>
    </row>
    <row r="956" spans="1:12" x14ac:dyDescent="0.2">
      <c r="A956" s="113"/>
      <c r="B956" s="200"/>
      <c r="C956" s="200"/>
      <c r="D956" s="201"/>
      <c r="E956" s="113"/>
      <c r="F956" s="113"/>
      <c r="G956" s="113"/>
      <c r="H956" s="113"/>
      <c r="I956" s="203"/>
      <c r="J956" s="204"/>
      <c r="K956" s="201"/>
      <c r="L956" s="201"/>
    </row>
    <row r="957" spans="1:12" x14ac:dyDescent="0.2">
      <c r="A957" s="113"/>
      <c r="B957" s="200"/>
      <c r="C957" s="200"/>
      <c r="D957" s="201"/>
      <c r="E957" s="113"/>
      <c r="F957" s="113"/>
      <c r="G957" s="113"/>
      <c r="H957" s="113"/>
      <c r="I957" s="203"/>
      <c r="J957" s="204"/>
      <c r="K957" s="201"/>
      <c r="L957" s="201"/>
    </row>
    <row r="958" spans="1:12" x14ac:dyDescent="0.2">
      <c r="A958" s="113"/>
      <c r="B958" s="200"/>
      <c r="C958" s="200"/>
      <c r="D958" s="201"/>
      <c r="E958" s="113"/>
      <c r="F958" s="113"/>
      <c r="G958" s="113"/>
      <c r="H958" s="113"/>
      <c r="I958" s="203"/>
      <c r="J958" s="204"/>
      <c r="K958" s="201"/>
      <c r="L958" s="201"/>
    </row>
    <row r="959" spans="1:12" x14ac:dyDescent="0.2">
      <c r="A959" s="113"/>
      <c r="B959" s="200"/>
      <c r="C959" s="200"/>
      <c r="D959" s="201"/>
      <c r="E959" s="113"/>
      <c r="F959" s="113"/>
      <c r="G959" s="113"/>
      <c r="H959" s="113"/>
      <c r="I959" s="203"/>
      <c r="J959" s="204"/>
      <c r="K959" s="201"/>
      <c r="L959" s="201"/>
    </row>
    <row r="960" spans="1:12" x14ac:dyDescent="0.2">
      <c r="A960" s="113"/>
      <c r="B960" s="200"/>
      <c r="C960" s="200"/>
      <c r="D960" s="201"/>
      <c r="E960" s="113"/>
      <c r="F960" s="113"/>
      <c r="G960" s="113"/>
      <c r="H960" s="113"/>
      <c r="I960" s="203"/>
      <c r="J960" s="204"/>
      <c r="K960" s="201"/>
      <c r="L960" s="201"/>
    </row>
    <row r="961" spans="1:12" x14ac:dyDescent="0.2">
      <c r="A961" s="113"/>
      <c r="B961" s="200"/>
      <c r="C961" s="200"/>
      <c r="D961" s="201"/>
      <c r="E961" s="113"/>
      <c r="F961" s="113"/>
      <c r="G961" s="113"/>
      <c r="H961" s="113"/>
      <c r="I961" s="203"/>
      <c r="J961" s="204"/>
      <c r="K961" s="201"/>
      <c r="L961" s="201"/>
    </row>
    <row r="962" spans="1:12" x14ac:dyDescent="0.2">
      <c r="A962" s="113"/>
      <c r="B962" s="200"/>
      <c r="C962" s="200"/>
      <c r="D962" s="201"/>
      <c r="E962" s="113"/>
      <c r="F962" s="113"/>
      <c r="G962" s="113"/>
      <c r="H962" s="113"/>
      <c r="I962" s="203"/>
      <c r="J962" s="204"/>
      <c r="K962" s="201"/>
      <c r="L962" s="201"/>
    </row>
    <row r="963" spans="1:12" x14ac:dyDescent="0.2">
      <c r="A963" s="113"/>
      <c r="B963" s="200"/>
      <c r="C963" s="200"/>
      <c r="D963" s="201"/>
      <c r="E963" s="113"/>
      <c r="F963" s="113"/>
      <c r="G963" s="113"/>
      <c r="H963" s="113"/>
      <c r="I963" s="203"/>
      <c r="J963" s="204"/>
      <c r="K963" s="201"/>
      <c r="L963" s="201"/>
    </row>
    <row r="964" spans="1:12" x14ac:dyDescent="0.2">
      <c r="A964" s="113"/>
      <c r="B964" s="200"/>
      <c r="C964" s="200"/>
      <c r="D964" s="201"/>
      <c r="E964" s="113"/>
      <c r="F964" s="113"/>
      <c r="G964" s="113"/>
      <c r="H964" s="113"/>
      <c r="I964" s="203"/>
      <c r="J964" s="204"/>
      <c r="K964" s="201"/>
      <c r="L964" s="201"/>
    </row>
    <row r="965" spans="1:12" x14ac:dyDescent="0.2">
      <c r="A965" s="113"/>
      <c r="B965" s="200"/>
      <c r="C965" s="200"/>
      <c r="D965" s="201"/>
      <c r="E965" s="113"/>
      <c r="F965" s="113"/>
      <c r="G965" s="113"/>
      <c r="H965" s="113"/>
      <c r="I965" s="203"/>
      <c r="J965" s="204"/>
      <c r="K965" s="201"/>
      <c r="L965" s="201"/>
    </row>
    <row r="966" spans="1:12" x14ac:dyDescent="0.2">
      <c r="A966" s="113"/>
      <c r="B966" s="200"/>
      <c r="C966" s="200"/>
      <c r="D966" s="201"/>
      <c r="E966" s="113"/>
      <c r="F966" s="113"/>
      <c r="G966" s="113"/>
      <c r="H966" s="113"/>
      <c r="I966" s="203"/>
      <c r="J966" s="204"/>
      <c r="K966" s="201"/>
      <c r="L966" s="201"/>
    </row>
    <row r="967" spans="1:12" x14ac:dyDescent="0.2">
      <c r="A967" s="113"/>
      <c r="B967" s="200"/>
      <c r="C967" s="200"/>
      <c r="D967" s="201"/>
      <c r="E967" s="113"/>
      <c r="F967" s="113"/>
      <c r="G967" s="113"/>
      <c r="H967" s="113"/>
      <c r="I967" s="203"/>
      <c r="J967" s="204"/>
      <c r="K967" s="201"/>
      <c r="L967" s="201"/>
    </row>
    <row r="968" spans="1:12" x14ac:dyDescent="0.2">
      <c r="A968" s="113"/>
      <c r="B968" s="200"/>
      <c r="C968" s="200"/>
      <c r="D968" s="201"/>
      <c r="E968" s="113"/>
      <c r="F968" s="113"/>
      <c r="G968" s="113"/>
      <c r="H968" s="113"/>
      <c r="I968" s="203"/>
      <c r="J968" s="204"/>
      <c r="K968" s="201"/>
      <c r="L968" s="201"/>
    </row>
    <row r="969" spans="1:12" x14ac:dyDescent="0.2">
      <c r="A969" s="113"/>
      <c r="B969" s="200"/>
      <c r="C969" s="200"/>
      <c r="D969" s="201"/>
      <c r="E969" s="113"/>
      <c r="F969" s="113"/>
      <c r="G969" s="113"/>
      <c r="H969" s="113"/>
      <c r="I969" s="203"/>
      <c r="J969" s="204"/>
      <c r="K969" s="201"/>
      <c r="L969" s="201"/>
    </row>
    <row r="970" spans="1:12" x14ac:dyDescent="0.2">
      <c r="A970" s="113"/>
      <c r="B970" s="200"/>
      <c r="C970" s="200"/>
      <c r="D970" s="201"/>
      <c r="E970" s="113"/>
      <c r="F970" s="113"/>
      <c r="G970" s="113"/>
      <c r="H970" s="113"/>
      <c r="I970" s="203"/>
      <c r="J970" s="204"/>
      <c r="K970" s="201"/>
      <c r="L970" s="201"/>
    </row>
    <row r="971" spans="1:12" x14ac:dyDescent="0.2">
      <c r="A971" s="113"/>
      <c r="B971" s="200"/>
      <c r="C971" s="200"/>
      <c r="D971" s="201"/>
      <c r="E971" s="113"/>
      <c r="F971" s="113"/>
      <c r="G971" s="113"/>
      <c r="H971" s="113"/>
      <c r="I971" s="203"/>
      <c r="J971" s="204"/>
      <c r="K971" s="201"/>
      <c r="L971" s="201"/>
    </row>
    <row r="972" spans="1:12" x14ac:dyDescent="0.2">
      <c r="A972" s="113"/>
      <c r="B972" s="200"/>
      <c r="C972" s="200"/>
      <c r="D972" s="201"/>
      <c r="E972" s="113"/>
      <c r="F972" s="113"/>
      <c r="G972" s="113"/>
      <c r="H972" s="113"/>
      <c r="I972" s="203"/>
      <c r="J972" s="204"/>
      <c r="K972" s="201"/>
      <c r="L972" s="201"/>
    </row>
    <row r="973" spans="1:12" x14ac:dyDescent="0.2">
      <c r="A973" s="113"/>
      <c r="B973" s="200"/>
      <c r="C973" s="200"/>
      <c r="D973" s="201"/>
      <c r="E973" s="113"/>
      <c r="F973" s="113"/>
      <c r="G973" s="113"/>
      <c r="H973" s="113"/>
      <c r="I973" s="203"/>
      <c r="J973" s="204"/>
      <c r="K973" s="201"/>
      <c r="L973" s="201"/>
    </row>
    <row r="974" spans="1:12" x14ac:dyDescent="0.2">
      <c r="A974" s="113"/>
      <c r="B974" s="200"/>
      <c r="C974" s="200"/>
      <c r="D974" s="201"/>
      <c r="E974" s="113"/>
      <c r="F974" s="113"/>
      <c r="G974" s="113"/>
      <c r="H974" s="113"/>
      <c r="I974" s="203"/>
      <c r="J974" s="204"/>
      <c r="K974" s="201"/>
      <c r="L974" s="201"/>
    </row>
    <row r="975" spans="1:12" x14ac:dyDescent="0.2">
      <c r="A975" s="113"/>
      <c r="B975" s="200"/>
      <c r="C975" s="200"/>
      <c r="D975" s="201"/>
      <c r="E975" s="113"/>
      <c r="F975" s="113"/>
      <c r="G975" s="113"/>
      <c r="H975" s="113"/>
      <c r="I975" s="203"/>
      <c r="J975" s="204"/>
      <c r="K975" s="201"/>
      <c r="L975" s="201"/>
    </row>
    <row r="976" spans="1:12" x14ac:dyDescent="0.2">
      <c r="A976" s="113"/>
      <c r="B976" s="200"/>
      <c r="C976" s="200"/>
      <c r="D976" s="201"/>
      <c r="E976" s="113"/>
      <c r="F976" s="113"/>
      <c r="G976" s="113"/>
      <c r="H976" s="113"/>
      <c r="I976" s="203"/>
      <c r="J976" s="204"/>
      <c r="K976" s="201"/>
      <c r="L976" s="201"/>
    </row>
    <row r="977" spans="1:12" x14ac:dyDescent="0.2">
      <c r="A977" s="113"/>
      <c r="B977" s="200"/>
      <c r="C977" s="200"/>
      <c r="D977" s="201"/>
      <c r="E977" s="113"/>
      <c r="F977" s="113"/>
      <c r="G977" s="113"/>
      <c r="H977" s="113"/>
      <c r="I977" s="203"/>
      <c r="J977" s="204"/>
      <c r="K977" s="201"/>
      <c r="L977" s="201"/>
    </row>
    <row r="978" spans="1:12" x14ac:dyDescent="0.2">
      <c r="A978" s="113"/>
      <c r="B978" s="200"/>
      <c r="C978" s="200"/>
      <c r="D978" s="201"/>
      <c r="E978" s="113"/>
      <c r="F978" s="113"/>
      <c r="G978" s="113"/>
      <c r="H978" s="113"/>
      <c r="I978" s="203"/>
      <c r="J978" s="204"/>
      <c r="K978" s="201"/>
      <c r="L978" s="201"/>
    </row>
    <row r="979" spans="1:12" x14ac:dyDescent="0.2">
      <c r="A979" s="113"/>
      <c r="B979" s="200"/>
      <c r="C979" s="200"/>
      <c r="D979" s="201"/>
      <c r="E979" s="113"/>
      <c r="F979" s="113"/>
      <c r="G979" s="113"/>
      <c r="H979" s="113"/>
      <c r="I979" s="203"/>
      <c r="J979" s="204"/>
      <c r="K979" s="201"/>
      <c r="L979" s="201"/>
    </row>
    <row r="980" spans="1:12" x14ac:dyDescent="0.2">
      <c r="A980" s="113"/>
      <c r="B980" s="200"/>
      <c r="C980" s="200"/>
      <c r="D980" s="201"/>
      <c r="E980" s="113"/>
      <c r="F980" s="113"/>
      <c r="G980" s="113"/>
      <c r="H980" s="113"/>
      <c r="I980" s="203"/>
      <c r="J980" s="204"/>
      <c r="K980" s="201"/>
      <c r="L980" s="201"/>
    </row>
    <row r="981" spans="1:12" x14ac:dyDescent="0.2">
      <c r="A981" s="113"/>
      <c r="B981" s="200"/>
      <c r="C981" s="200"/>
      <c r="D981" s="201"/>
      <c r="E981" s="113"/>
      <c r="F981" s="113"/>
      <c r="G981" s="113"/>
      <c r="H981" s="113"/>
      <c r="I981" s="203"/>
      <c r="J981" s="204"/>
      <c r="K981" s="201"/>
      <c r="L981" s="201"/>
    </row>
    <row r="982" spans="1:12" x14ac:dyDescent="0.2">
      <c r="A982" s="113"/>
      <c r="B982" s="200"/>
      <c r="C982" s="200"/>
      <c r="D982" s="201"/>
      <c r="E982" s="113"/>
      <c r="F982" s="113"/>
      <c r="G982" s="113"/>
      <c r="H982" s="113"/>
      <c r="I982" s="203"/>
      <c r="J982" s="204"/>
      <c r="K982" s="201"/>
      <c r="L982" s="201"/>
    </row>
    <row r="983" spans="1:12" x14ac:dyDescent="0.2">
      <c r="A983" s="113"/>
      <c r="B983" s="200"/>
      <c r="C983" s="200"/>
      <c r="D983" s="201"/>
      <c r="E983" s="113"/>
      <c r="F983" s="113"/>
      <c r="G983" s="113"/>
      <c r="H983" s="113"/>
      <c r="I983" s="203"/>
      <c r="J983" s="204"/>
      <c r="K983" s="201"/>
      <c r="L983" s="201"/>
    </row>
    <row r="984" spans="1:12" x14ac:dyDescent="0.2">
      <c r="A984" s="113"/>
      <c r="B984" s="200"/>
      <c r="C984" s="200"/>
      <c r="D984" s="201"/>
      <c r="E984" s="113"/>
      <c r="F984" s="113"/>
      <c r="G984" s="113"/>
      <c r="H984" s="113"/>
      <c r="I984" s="203"/>
      <c r="J984" s="204"/>
      <c r="K984" s="201"/>
      <c r="L984" s="201"/>
    </row>
    <row r="985" spans="1:12" x14ac:dyDescent="0.2">
      <c r="A985" s="113"/>
      <c r="B985" s="200"/>
      <c r="C985" s="200"/>
      <c r="D985" s="201"/>
      <c r="E985" s="113"/>
      <c r="F985" s="113"/>
      <c r="G985" s="113"/>
      <c r="H985" s="113"/>
      <c r="I985" s="203"/>
      <c r="J985" s="204"/>
      <c r="K985" s="201"/>
      <c r="L985" s="201"/>
    </row>
    <row r="986" spans="1:12" x14ac:dyDescent="0.2">
      <c r="A986" s="113"/>
      <c r="B986" s="200"/>
      <c r="C986" s="200"/>
      <c r="D986" s="201"/>
      <c r="E986" s="113"/>
      <c r="F986" s="113"/>
      <c r="G986" s="113"/>
      <c r="H986" s="113"/>
      <c r="I986" s="203"/>
      <c r="J986" s="204"/>
      <c r="K986" s="201"/>
      <c r="L986" s="201"/>
    </row>
    <row r="987" spans="1:12" x14ac:dyDescent="0.2">
      <c r="A987" s="113"/>
      <c r="B987" s="200"/>
      <c r="C987" s="200"/>
      <c r="D987" s="201"/>
      <c r="E987" s="113"/>
      <c r="F987" s="113"/>
      <c r="G987" s="113"/>
      <c r="H987" s="113"/>
      <c r="I987" s="203"/>
      <c r="J987" s="204"/>
      <c r="K987" s="201"/>
      <c r="L987" s="201"/>
    </row>
    <row r="988" spans="1:12" x14ac:dyDescent="0.2">
      <c r="A988" s="113"/>
      <c r="B988" s="200"/>
      <c r="C988" s="200"/>
      <c r="D988" s="201"/>
      <c r="E988" s="113"/>
      <c r="F988" s="113"/>
      <c r="G988" s="113"/>
      <c r="H988" s="113"/>
      <c r="I988" s="203"/>
      <c r="J988" s="204"/>
      <c r="K988" s="201"/>
      <c r="L988" s="201"/>
    </row>
    <row r="989" spans="1:12" x14ac:dyDescent="0.2">
      <c r="A989" s="113"/>
      <c r="B989" s="200"/>
      <c r="C989" s="200"/>
      <c r="D989" s="201"/>
      <c r="E989" s="113"/>
      <c r="F989" s="113"/>
      <c r="G989" s="113"/>
      <c r="H989" s="113"/>
      <c r="I989" s="203"/>
      <c r="J989" s="204"/>
      <c r="K989" s="201"/>
      <c r="L989" s="201"/>
    </row>
    <row r="990" spans="1:12" x14ac:dyDescent="0.2">
      <c r="A990" s="113"/>
      <c r="B990" s="200"/>
      <c r="C990" s="200"/>
      <c r="D990" s="201"/>
      <c r="E990" s="113"/>
      <c r="F990" s="113"/>
      <c r="G990" s="113"/>
      <c r="H990" s="113"/>
      <c r="I990" s="203"/>
      <c r="J990" s="204"/>
      <c r="K990" s="201"/>
      <c r="L990" s="201"/>
    </row>
    <row r="991" spans="1:12" x14ac:dyDescent="0.2">
      <c r="A991" s="113"/>
      <c r="B991" s="200"/>
      <c r="C991" s="200"/>
      <c r="D991" s="201"/>
      <c r="E991" s="113"/>
      <c r="F991" s="113"/>
      <c r="G991" s="113"/>
      <c r="H991" s="113"/>
      <c r="I991" s="203"/>
      <c r="J991" s="204"/>
      <c r="K991" s="201"/>
      <c r="L991" s="201"/>
    </row>
    <row r="992" spans="1:12" x14ac:dyDescent="0.2">
      <c r="A992" s="113"/>
      <c r="B992" s="200"/>
      <c r="C992" s="200"/>
      <c r="D992" s="201"/>
      <c r="E992" s="113"/>
      <c r="F992" s="113"/>
      <c r="G992" s="113"/>
      <c r="H992" s="113"/>
      <c r="I992" s="203"/>
      <c r="J992" s="204"/>
      <c r="K992" s="201"/>
      <c r="L992" s="201"/>
    </row>
    <row r="993" spans="1:12" x14ac:dyDescent="0.2">
      <c r="A993" s="113"/>
      <c r="B993" s="200"/>
      <c r="C993" s="200"/>
      <c r="D993" s="201"/>
      <c r="E993" s="113"/>
      <c r="F993" s="113"/>
      <c r="G993" s="113"/>
      <c r="H993" s="113"/>
      <c r="I993" s="203"/>
      <c r="J993" s="204"/>
      <c r="K993" s="201"/>
      <c r="L993" s="201"/>
    </row>
    <row r="994" spans="1:12" x14ac:dyDescent="0.2">
      <c r="A994" s="113"/>
      <c r="B994" s="200"/>
      <c r="C994" s="200"/>
      <c r="D994" s="201"/>
      <c r="E994" s="113"/>
      <c r="F994" s="113"/>
      <c r="G994" s="113"/>
      <c r="H994" s="113"/>
      <c r="I994" s="203"/>
      <c r="J994" s="204"/>
      <c r="K994" s="201"/>
      <c r="L994" s="201"/>
    </row>
    <row r="995" spans="1:12" x14ac:dyDescent="0.2">
      <c r="A995" s="113"/>
      <c r="B995" s="200"/>
      <c r="C995" s="200"/>
      <c r="D995" s="201"/>
      <c r="E995" s="113"/>
      <c r="F995" s="113"/>
      <c r="G995" s="113"/>
      <c r="H995" s="113"/>
      <c r="I995" s="203"/>
      <c r="J995" s="204"/>
      <c r="K995" s="201"/>
      <c r="L995" s="201"/>
    </row>
    <row r="996" spans="1:12" x14ac:dyDescent="0.2">
      <c r="A996" s="113"/>
      <c r="B996" s="200"/>
      <c r="C996" s="200"/>
      <c r="D996" s="201"/>
      <c r="E996" s="113"/>
      <c r="F996" s="113"/>
      <c r="G996" s="113"/>
      <c r="H996" s="113"/>
      <c r="I996" s="203"/>
      <c r="J996" s="204"/>
      <c r="K996" s="201"/>
      <c r="L996" s="201"/>
    </row>
    <row r="997" spans="1:12" x14ac:dyDescent="0.2">
      <c r="A997" s="113"/>
      <c r="B997" s="200"/>
      <c r="C997" s="200"/>
      <c r="D997" s="201"/>
      <c r="E997" s="113"/>
      <c r="F997" s="113"/>
      <c r="G997" s="113"/>
      <c r="H997" s="113"/>
      <c r="I997" s="203"/>
      <c r="J997" s="204"/>
      <c r="K997" s="201"/>
      <c r="L997" s="201"/>
    </row>
    <row r="998" spans="1:12" x14ac:dyDescent="0.2">
      <c r="A998" s="113"/>
      <c r="B998" s="200"/>
      <c r="C998" s="200"/>
      <c r="D998" s="201"/>
      <c r="E998" s="113"/>
      <c r="F998" s="113"/>
      <c r="G998" s="113"/>
      <c r="H998" s="113"/>
      <c r="I998" s="203"/>
      <c r="J998" s="204"/>
      <c r="K998" s="201"/>
      <c r="L998" s="201"/>
    </row>
    <row r="999" spans="1:12" x14ac:dyDescent="0.2">
      <c r="A999" s="113"/>
      <c r="B999" s="200"/>
      <c r="C999" s="200"/>
      <c r="D999" s="201"/>
      <c r="E999" s="113"/>
      <c r="F999" s="113"/>
      <c r="G999" s="113"/>
      <c r="H999" s="113"/>
      <c r="I999" s="203"/>
      <c r="J999" s="204"/>
      <c r="K999" s="201"/>
      <c r="L999" s="201"/>
    </row>
    <row r="1000" spans="1:12" x14ac:dyDescent="0.2">
      <c r="A1000" s="113"/>
      <c r="B1000" s="200"/>
      <c r="C1000" s="200"/>
      <c r="D1000" s="201"/>
      <c r="E1000" s="113"/>
      <c r="F1000" s="113"/>
      <c r="G1000" s="113"/>
      <c r="H1000" s="113"/>
      <c r="I1000" s="203"/>
      <c r="J1000" s="204"/>
      <c r="K1000" s="201"/>
      <c r="L1000" s="201"/>
    </row>
    <row r="1001" spans="1:12" x14ac:dyDescent="0.2">
      <c r="A1001" s="113"/>
      <c r="B1001" s="200"/>
      <c r="C1001" s="200"/>
      <c r="D1001" s="201"/>
      <c r="E1001" s="113"/>
      <c r="F1001" s="113"/>
      <c r="G1001" s="113"/>
      <c r="H1001" s="113"/>
      <c r="I1001" s="203"/>
      <c r="J1001" s="204"/>
      <c r="K1001" s="201"/>
      <c r="L1001" s="201"/>
    </row>
    <row r="1002" spans="1:12" x14ac:dyDescent="0.2">
      <c r="A1002" s="113"/>
      <c r="B1002" s="200"/>
      <c r="C1002" s="200"/>
      <c r="D1002" s="201"/>
      <c r="E1002" s="113"/>
      <c r="F1002" s="113"/>
      <c r="G1002" s="113"/>
      <c r="H1002" s="113"/>
      <c r="I1002" s="203"/>
      <c r="J1002" s="204"/>
      <c r="K1002" s="201"/>
      <c r="L1002" s="201"/>
    </row>
    <row r="1003" spans="1:12" x14ac:dyDescent="0.2">
      <c r="A1003" s="113"/>
      <c r="B1003" s="200"/>
      <c r="C1003" s="200"/>
      <c r="D1003" s="201"/>
      <c r="E1003" s="113"/>
      <c r="F1003" s="113"/>
      <c r="G1003" s="113"/>
      <c r="H1003" s="113"/>
      <c r="I1003" s="203"/>
      <c r="J1003" s="204"/>
      <c r="K1003" s="201"/>
      <c r="L1003" s="201"/>
    </row>
    <row r="1004" spans="1:12" x14ac:dyDescent="0.2">
      <c r="A1004" s="113"/>
      <c r="B1004" s="200"/>
      <c r="C1004" s="200"/>
      <c r="D1004" s="201"/>
      <c r="E1004" s="113"/>
      <c r="F1004" s="113"/>
      <c r="G1004" s="113"/>
      <c r="H1004" s="113"/>
      <c r="I1004" s="203"/>
      <c r="J1004" s="204"/>
      <c r="K1004" s="201"/>
      <c r="L1004" s="201"/>
    </row>
    <row r="1005" spans="1:12" x14ac:dyDescent="0.2">
      <c r="A1005" s="113"/>
      <c r="B1005" s="200"/>
      <c r="C1005" s="200"/>
      <c r="D1005" s="201"/>
      <c r="E1005" s="113"/>
      <c r="F1005" s="113"/>
      <c r="G1005" s="113"/>
      <c r="H1005" s="113"/>
      <c r="I1005" s="203"/>
      <c r="J1005" s="204"/>
      <c r="K1005" s="201"/>
      <c r="L1005" s="201"/>
    </row>
    <row r="1006" spans="1:12" x14ac:dyDescent="0.2">
      <c r="A1006" s="113"/>
      <c r="B1006" s="200"/>
      <c r="C1006" s="200"/>
      <c r="D1006" s="201"/>
      <c r="E1006" s="113"/>
      <c r="F1006" s="113"/>
      <c r="G1006" s="113"/>
      <c r="H1006" s="113"/>
      <c r="I1006" s="203"/>
      <c r="J1006" s="204"/>
      <c r="K1006" s="201"/>
      <c r="L1006" s="201"/>
    </row>
    <row r="1007" spans="1:12" x14ac:dyDescent="0.2">
      <c r="A1007" s="113"/>
      <c r="B1007" s="200"/>
      <c r="C1007" s="200"/>
      <c r="D1007" s="201"/>
      <c r="E1007" s="113"/>
      <c r="F1007" s="113"/>
      <c r="G1007" s="113"/>
      <c r="H1007" s="113"/>
      <c r="I1007" s="203"/>
      <c r="J1007" s="204"/>
      <c r="K1007" s="201"/>
      <c r="L1007" s="201"/>
    </row>
    <row r="1008" spans="1:12" x14ac:dyDescent="0.2">
      <c r="A1008" s="113"/>
      <c r="B1008" s="200"/>
      <c r="C1008" s="200"/>
      <c r="D1008" s="201"/>
      <c r="E1008" s="113"/>
      <c r="F1008" s="113"/>
      <c r="G1008" s="113"/>
      <c r="H1008" s="113"/>
      <c r="I1008" s="203"/>
      <c r="J1008" s="204"/>
      <c r="K1008" s="201"/>
      <c r="L1008" s="201"/>
    </row>
    <row r="1009" spans="1:12" x14ac:dyDescent="0.2">
      <c r="A1009" s="113"/>
      <c r="B1009" s="200"/>
      <c r="C1009" s="200"/>
      <c r="D1009" s="201"/>
      <c r="E1009" s="113"/>
      <c r="F1009" s="113"/>
      <c r="G1009" s="113"/>
      <c r="H1009" s="113"/>
      <c r="I1009" s="203"/>
      <c r="J1009" s="204"/>
      <c r="K1009" s="201"/>
      <c r="L1009" s="201"/>
    </row>
    <row r="1010" spans="1:12" x14ac:dyDescent="0.2">
      <c r="A1010" s="113"/>
      <c r="B1010" s="200"/>
      <c r="C1010" s="200"/>
      <c r="D1010" s="201"/>
      <c r="E1010" s="113"/>
      <c r="F1010" s="113"/>
      <c r="G1010" s="113"/>
      <c r="H1010" s="113"/>
      <c r="I1010" s="203"/>
      <c r="J1010" s="204"/>
      <c r="K1010" s="201"/>
      <c r="L1010" s="201"/>
    </row>
    <row r="1011" spans="1:12" x14ac:dyDescent="0.2">
      <c r="A1011" s="113"/>
      <c r="B1011" s="200"/>
      <c r="C1011" s="200"/>
      <c r="D1011" s="201"/>
      <c r="E1011" s="113"/>
      <c r="F1011" s="113"/>
      <c r="G1011" s="113"/>
      <c r="H1011" s="113"/>
      <c r="I1011" s="203"/>
      <c r="J1011" s="204"/>
      <c r="K1011" s="201"/>
      <c r="L1011" s="201"/>
    </row>
    <row r="1012" spans="1:12" x14ac:dyDescent="0.2">
      <c r="A1012" s="113"/>
      <c r="B1012" s="200"/>
      <c r="C1012" s="200"/>
      <c r="D1012" s="201"/>
      <c r="E1012" s="113"/>
      <c r="F1012" s="113"/>
      <c r="G1012" s="113"/>
      <c r="H1012" s="113"/>
      <c r="I1012" s="203"/>
      <c r="J1012" s="204"/>
      <c r="K1012" s="201"/>
      <c r="L1012" s="201"/>
    </row>
    <row r="1013" spans="1:12" x14ac:dyDescent="0.2">
      <c r="A1013" s="113"/>
      <c r="B1013" s="200"/>
      <c r="C1013" s="200"/>
      <c r="D1013" s="201"/>
      <c r="E1013" s="113"/>
      <c r="F1013" s="113"/>
      <c r="G1013" s="113"/>
      <c r="H1013" s="113"/>
      <c r="I1013" s="203"/>
      <c r="J1013" s="204"/>
      <c r="K1013" s="201"/>
      <c r="L1013" s="201"/>
    </row>
    <row r="1014" spans="1:12" x14ac:dyDescent="0.2">
      <c r="A1014" s="113"/>
      <c r="B1014" s="200"/>
      <c r="C1014" s="200"/>
      <c r="D1014" s="201"/>
      <c r="E1014" s="113"/>
      <c r="F1014" s="113"/>
      <c r="G1014" s="113"/>
      <c r="H1014" s="113"/>
      <c r="I1014" s="203"/>
      <c r="J1014" s="204"/>
      <c r="K1014" s="201"/>
      <c r="L1014" s="201"/>
    </row>
    <row r="1015" spans="1:12" x14ac:dyDescent="0.2">
      <c r="A1015" s="113"/>
      <c r="B1015" s="200"/>
      <c r="C1015" s="200"/>
      <c r="D1015" s="201"/>
      <c r="E1015" s="113"/>
      <c r="F1015" s="113"/>
      <c r="G1015" s="113"/>
      <c r="H1015" s="113"/>
      <c r="I1015" s="203"/>
      <c r="J1015" s="204"/>
      <c r="K1015" s="201"/>
      <c r="L1015" s="201"/>
    </row>
    <row r="1016" spans="1:12" x14ac:dyDescent="0.2">
      <c r="A1016" s="113"/>
      <c r="B1016" s="200"/>
      <c r="C1016" s="200"/>
      <c r="D1016" s="201"/>
      <c r="E1016" s="113"/>
      <c r="F1016" s="113"/>
      <c r="G1016" s="113"/>
      <c r="H1016" s="113"/>
      <c r="I1016" s="203"/>
      <c r="J1016" s="204"/>
      <c r="K1016" s="201"/>
      <c r="L1016" s="201"/>
    </row>
    <row r="1017" spans="1:12" x14ac:dyDescent="0.2">
      <c r="A1017" s="113"/>
      <c r="B1017" s="200"/>
      <c r="C1017" s="200"/>
      <c r="D1017" s="201"/>
      <c r="E1017" s="113"/>
      <c r="F1017" s="113"/>
      <c r="G1017" s="113"/>
      <c r="H1017" s="113"/>
      <c r="I1017" s="203"/>
      <c r="J1017" s="204"/>
      <c r="K1017" s="201"/>
      <c r="L1017" s="201"/>
    </row>
    <row r="1018" spans="1:12" x14ac:dyDescent="0.2">
      <c r="A1018" s="113"/>
      <c r="B1018" s="200"/>
      <c r="C1018" s="200"/>
      <c r="D1018" s="201"/>
      <c r="E1018" s="113"/>
      <c r="F1018" s="113"/>
      <c r="G1018" s="113"/>
      <c r="H1018" s="113"/>
      <c r="I1018" s="203"/>
      <c r="J1018" s="204"/>
      <c r="K1018" s="201"/>
      <c r="L1018" s="201"/>
    </row>
    <row r="1019" spans="1:12" x14ac:dyDescent="0.2">
      <c r="A1019" s="113"/>
      <c r="B1019" s="200"/>
      <c r="C1019" s="200"/>
      <c r="D1019" s="201"/>
      <c r="E1019" s="113"/>
      <c r="F1019" s="113"/>
      <c r="G1019" s="113"/>
      <c r="H1019" s="113"/>
      <c r="I1019" s="203"/>
      <c r="J1019" s="204"/>
      <c r="K1019" s="201"/>
      <c r="L1019" s="201"/>
    </row>
    <row r="1020" spans="1:12" x14ac:dyDescent="0.2">
      <c r="A1020" s="113"/>
      <c r="B1020" s="200"/>
      <c r="C1020" s="200"/>
      <c r="D1020" s="201"/>
      <c r="E1020" s="113"/>
      <c r="F1020" s="113"/>
      <c r="G1020" s="113"/>
      <c r="H1020" s="113"/>
      <c r="I1020" s="203"/>
      <c r="J1020" s="204"/>
      <c r="K1020" s="201"/>
      <c r="L1020" s="201"/>
    </row>
    <row r="1021" spans="1:12" x14ac:dyDescent="0.2">
      <c r="A1021" s="113"/>
      <c r="B1021" s="200"/>
      <c r="C1021" s="200"/>
      <c r="D1021" s="201"/>
      <c r="E1021" s="113"/>
      <c r="F1021" s="113"/>
      <c r="G1021" s="113"/>
      <c r="H1021" s="113"/>
      <c r="I1021" s="203"/>
      <c r="J1021" s="204"/>
      <c r="K1021" s="201"/>
      <c r="L1021" s="201"/>
    </row>
    <row r="1022" spans="1:12" x14ac:dyDescent="0.2">
      <c r="A1022" s="113"/>
      <c r="B1022" s="200"/>
      <c r="C1022" s="200"/>
      <c r="D1022" s="201"/>
      <c r="E1022" s="113"/>
      <c r="F1022" s="113"/>
      <c r="G1022" s="113"/>
      <c r="H1022" s="113"/>
      <c r="I1022" s="203"/>
      <c r="J1022" s="204"/>
      <c r="K1022" s="201"/>
      <c r="L1022" s="201"/>
    </row>
    <row r="1023" spans="1:12" x14ac:dyDescent="0.2">
      <c r="A1023" s="113"/>
      <c r="B1023" s="200"/>
      <c r="C1023" s="200"/>
      <c r="D1023" s="201"/>
      <c r="E1023" s="113"/>
      <c r="F1023" s="113"/>
      <c r="G1023" s="113"/>
      <c r="H1023" s="113"/>
      <c r="I1023" s="203"/>
      <c r="J1023" s="204"/>
      <c r="K1023" s="201"/>
      <c r="L1023" s="201"/>
    </row>
    <row r="1024" spans="1:12" x14ac:dyDescent="0.2">
      <c r="A1024" s="113"/>
      <c r="B1024" s="200"/>
      <c r="C1024" s="200"/>
      <c r="D1024" s="201"/>
      <c r="E1024" s="113"/>
      <c r="F1024" s="113"/>
      <c r="G1024" s="113"/>
      <c r="H1024" s="113"/>
      <c r="I1024" s="203"/>
      <c r="J1024" s="204"/>
      <c r="K1024" s="201"/>
      <c r="L1024" s="201"/>
    </row>
    <row r="1025" spans="1:12" x14ac:dyDescent="0.2">
      <c r="A1025" s="113"/>
      <c r="B1025" s="200"/>
      <c r="C1025" s="200"/>
      <c r="D1025" s="201"/>
      <c r="E1025" s="113"/>
      <c r="F1025" s="113"/>
      <c r="G1025" s="113"/>
      <c r="H1025" s="113"/>
      <c r="I1025" s="203"/>
      <c r="J1025" s="204"/>
      <c r="K1025" s="201"/>
      <c r="L1025" s="201"/>
    </row>
    <row r="1026" spans="1:12" x14ac:dyDescent="0.2">
      <c r="A1026" s="113"/>
      <c r="B1026" s="200"/>
      <c r="C1026" s="200"/>
      <c r="D1026" s="201"/>
      <c r="E1026" s="113"/>
      <c r="F1026" s="113"/>
      <c r="G1026" s="113"/>
      <c r="H1026" s="113"/>
      <c r="I1026" s="203"/>
      <c r="J1026" s="204"/>
      <c r="K1026" s="201"/>
      <c r="L1026" s="201"/>
    </row>
    <row r="1027" spans="1:12" x14ac:dyDescent="0.2">
      <c r="A1027" s="113"/>
      <c r="B1027" s="200"/>
      <c r="C1027" s="200"/>
      <c r="D1027" s="201"/>
      <c r="E1027" s="113"/>
      <c r="F1027" s="113"/>
      <c r="G1027" s="113"/>
      <c r="H1027" s="113"/>
      <c r="I1027" s="203"/>
      <c r="J1027" s="204"/>
      <c r="K1027" s="201"/>
      <c r="L1027" s="201"/>
    </row>
    <row r="1028" spans="1:12" x14ac:dyDescent="0.2">
      <c r="A1028" s="113"/>
      <c r="B1028" s="200"/>
      <c r="C1028" s="200"/>
      <c r="D1028" s="201"/>
      <c r="E1028" s="113"/>
      <c r="F1028" s="113"/>
      <c r="G1028" s="113"/>
      <c r="H1028" s="113"/>
      <c r="I1028" s="203"/>
      <c r="J1028" s="204"/>
      <c r="K1028" s="201"/>
      <c r="L1028" s="201"/>
    </row>
    <row r="1029" spans="1:12" x14ac:dyDescent="0.2">
      <c r="A1029" s="113"/>
      <c r="B1029" s="200"/>
      <c r="C1029" s="200"/>
      <c r="D1029" s="201"/>
      <c r="E1029" s="113"/>
      <c r="F1029" s="113"/>
      <c r="G1029" s="113"/>
      <c r="H1029" s="113"/>
      <c r="I1029" s="203"/>
      <c r="J1029" s="204"/>
      <c r="K1029" s="201"/>
      <c r="L1029" s="201"/>
    </row>
    <row r="1030" spans="1:12" x14ac:dyDescent="0.2">
      <c r="A1030" s="113"/>
      <c r="B1030" s="200"/>
      <c r="C1030" s="200"/>
      <c r="D1030" s="201"/>
      <c r="E1030" s="113"/>
      <c r="F1030" s="113"/>
      <c r="G1030" s="113"/>
      <c r="H1030" s="113"/>
      <c r="I1030" s="203"/>
      <c r="J1030" s="204"/>
      <c r="K1030" s="201"/>
      <c r="L1030" s="201"/>
    </row>
    <row r="1031" spans="1:12" x14ac:dyDescent="0.2">
      <c r="A1031" s="113"/>
      <c r="B1031" s="200"/>
      <c r="C1031" s="200"/>
      <c r="D1031" s="201"/>
      <c r="E1031" s="113"/>
      <c r="F1031" s="113"/>
      <c r="G1031" s="113"/>
      <c r="H1031" s="113"/>
      <c r="I1031" s="203"/>
      <c r="J1031" s="204"/>
      <c r="K1031" s="201"/>
      <c r="L1031" s="201"/>
    </row>
    <row r="1032" spans="1:12" x14ac:dyDescent="0.2">
      <c r="A1032" s="113"/>
      <c r="B1032" s="200"/>
      <c r="C1032" s="200"/>
      <c r="D1032" s="201"/>
      <c r="E1032" s="113"/>
      <c r="F1032" s="113"/>
      <c r="G1032" s="113"/>
      <c r="H1032" s="113"/>
      <c r="I1032" s="203"/>
      <c r="J1032" s="204"/>
      <c r="K1032" s="201"/>
      <c r="L1032" s="201"/>
    </row>
    <row r="1033" spans="1:12" x14ac:dyDescent="0.2">
      <c r="A1033" s="113"/>
      <c r="B1033" s="200"/>
      <c r="C1033" s="200"/>
      <c r="D1033" s="201"/>
      <c r="E1033" s="113"/>
      <c r="F1033" s="113"/>
      <c r="G1033" s="113"/>
      <c r="H1033" s="113"/>
      <c r="I1033" s="203"/>
      <c r="J1033" s="204"/>
      <c r="K1033" s="201"/>
      <c r="L1033" s="201"/>
    </row>
    <row r="1034" spans="1:12" x14ac:dyDescent="0.2">
      <c r="A1034" s="113"/>
      <c r="B1034" s="200"/>
      <c r="C1034" s="200"/>
      <c r="D1034" s="201"/>
      <c r="E1034" s="113"/>
      <c r="F1034" s="113"/>
      <c r="G1034" s="113"/>
      <c r="H1034" s="113"/>
      <c r="I1034" s="203"/>
      <c r="J1034" s="204"/>
      <c r="K1034" s="201"/>
      <c r="L1034" s="201"/>
    </row>
    <row r="1035" spans="1:12" x14ac:dyDescent="0.2">
      <c r="A1035" s="113"/>
      <c r="B1035" s="200"/>
      <c r="C1035" s="200"/>
      <c r="D1035" s="201"/>
      <c r="E1035" s="113"/>
      <c r="F1035" s="113"/>
      <c r="G1035" s="113"/>
      <c r="H1035" s="113"/>
      <c r="I1035" s="203"/>
      <c r="J1035" s="204"/>
      <c r="K1035" s="201"/>
      <c r="L1035" s="201"/>
    </row>
    <row r="1036" spans="1:12" x14ac:dyDescent="0.2">
      <c r="A1036" s="113"/>
      <c r="B1036" s="200"/>
      <c r="C1036" s="200"/>
      <c r="D1036" s="201"/>
      <c r="E1036" s="113"/>
      <c r="F1036" s="113"/>
      <c r="G1036" s="113"/>
      <c r="H1036" s="113"/>
      <c r="I1036" s="203"/>
      <c r="J1036" s="204"/>
      <c r="K1036" s="201"/>
      <c r="L1036" s="201"/>
    </row>
    <row r="1037" spans="1:12" x14ac:dyDescent="0.2">
      <c r="A1037" s="113"/>
      <c r="B1037" s="200"/>
      <c r="C1037" s="200"/>
      <c r="D1037" s="201"/>
      <c r="E1037" s="113"/>
      <c r="F1037" s="113"/>
      <c r="G1037" s="113"/>
      <c r="H1037" s="113"/>
      <c r="I1037" s="203"/>
      <c r="J1037" s="204"/>
      <c r="K1037" s="201"/>
      <c r="L1037" s="201"/>
    </row>
    <row r="1038" spans="1:12" x14ac:dyDescent="0.2">
      <c r="A1038" s="113"/>
      <c r="B1038" s="200"/>
      <c r="C1038" s="200"/>
      <c r="D1038" s="201"/>
      <c r="E1038" s="113"/>
      <c r="F1038" s="113"/>
      <c r="G1038" s="113"/>
      <c r="H1038" s="113"/>
      <c r="I1038" s="203"/>
      <c r="J1038" s="204"/>
      <c r="K1038" s="201"/>
      <c r="L1038" s="201"/>
    </row>
    <row r="1039" spans="1:12" x14ac:dyDescent="0.2">
      <c r="A1039" s="113"/>
      <c r="B1039" s="200"/>
      <c r="C1039" s="200"/>
      <c r="D1039" s="201"/>
      <c r="E1039" s="113"/>
      <c r="F1039" s="113"/>
      <c r="G1039" s="113"/>
      <c r="H1039" s="113"/>
      <c r="I1039" s="203"/>
      <c r="J1039" s="204"/>
      <c r="K1039" s="201"/>
      <c r="L1039" s="201"/>
    </row>
    <row r="1040" spans="1:12" x14ac:dyDescent="0.2">
      <c r="A1040" s="113"/>
      <c r="B1040" s="200"/>
      <c r="C1040" s="200"/>
      <c r="D1040" s="201"/>
      <c r="E1040" s="113"/>
      <c r="F1040" s="113"/>
      <c r="G1040" s="113"/>
      <c r="H1040" s="113"/>
      <c r="I1040" s="203"/>
      <c r="J1040" s="204"/>
      <c r="K1040" s="201"/>
      <c r="L1040" s="201"/>
    </row>
    <row r="1041" spans="1:12" x14ac:dyDescent="0.2">
      <c r="A1041" s="113"/>
      <c r="B1041" s="200"/>
      <c r="C1041" s="200"/>
      <c r="D1041" s="201"/>
      <c r="E1041" s="113"/>
      <c r="F1041" s="113"/>
      <c r="G1041" s="113"/>
      <c r="H1041" s="113"/>
      <c r="I1041" s="203"/>
      <c r="J1041" s="204"/>
      <c r="K1041" s="201"/>
      <c r="L1041" s="201"/>
    </row>
    <row r="1042" spans="1:12" x14ac:dyDescent="0.2">
      <c r="A1042" s="113"/>
      <c r="B1042" s="200"/>
      <c r="C1042" s="200"/>
      <c r="D1042" s="201"/>
      <c r="E1042" s="113"/>
      <c r="F1042" s="113"/>
      <c r="G1042" s="113"/>
      <c r="H1042" s="113"/>
      <c r="I1042" s="203"/>
      <c r="J1042" s="204"/>
      <c r="K1042" s="201"/>
      <c r="L1042" s="201"/>
    </row>
    <row r="1043" spans="1:12" x14ac:dyDescent="0.2">
      <c r="A1043" s="113"/>
      <c r="B1043" s="200"/>
      <c r="C1043" s="200"/>
      <c r="D1043" s="201"/>
      <c r="E1043" s="113"/>
      <c r="F1043" s="113"/>
      <c r="G1043" s="113"/>
      <c r="H1043" s="113"/>
      <c r="I1043" s="203"/>
      <c r="J1043" s="204"/>
      <c r="K1043" s="201"/>
      <c r="L1043" s="201"/>
    </row>
    <row r="1044" spans="1:12" x14ac:dyDescent="0.2">
      <c r="A1044" s="113"/>
      <c r="B1044" s="200"/>
      <c r="C1044" s="200"/>
      <c r="D1044" s="201"/>
      <c r="E1044" s="113"/>
      <c r="F1044" s="113"/>
      <c r="G1044" s="113"/>
      <c r="H1044" s="113"/>
      <c r="I1044" s="203"/>
      <c r="J1044" s="204"/>
      <c r="K1044" s="201"/>
      <c r="L1044" s="201"/>
    </row>
    <row r="1045" spans="1:12" x14ac:dyDescent="0.2">
      <c r="A1045" s="113"/>
      <c r="B1045" s="200"/>
      <c r="C1045" s="200"/>
      <c r="D1045" s="201"/>
      <c r="E1045" s="113"/>
      <c r="F1045" s="113"/>
      <c r="G1045" s="113"/>
      <c r="H1045" s="113"/>
      <c r="I1045" s="203"/>
      <c r="J1045" s="204"/>
      <c r="K1045" s="201"/>
      <c r="L1045" s="201"/>
    </row>
    <row r="1046" spans="1:12" x14ac:dyDescent="0.2">
      <c r="A1046" s="113"/>
      <c r="B1046" s="200"/>
      <c r="C1046" s="200"/>
      <c r="D1046" s="201"/>
      <c r="E1046" s="113"/>
      <c r="F1046" s="113"/>
      <c r="G1046" s="113"/>
      <c r="H1046" s="113"/>
      <c r="I1046" s="203"/>
      <c r="J1046" s="204"/>
      <c r="K1046" s="201"/>
      <c r="L1046" s="201"/>
    </row>
    <row r="1047" spans="1:12" x14ac:dyDescent="0.2">
      <c r="A1047" s="113"/>
      <c r="B1047" s="200"/>
      <c r="C1047" s="200"/>
      <c r="D1047" s="201"/>
      <c r="E1047" s="113"/>
      <c r="F1047" s="113"/>
      <c r="G1047" s="113"/>
      <c r="H1047" s="113"/>
      <c r="I1047" s="203"/>
      <c r="J1047" s="204"/>
      <c r="K1047" s="201"/>
      <c r="L1047" s="201"/>
    </row>
    <row r="1048" spans="1:12" x14ac:dyDescent="0.2">
      <c r="A1048" s="113"/>
      <c r="B1048" s="200"/>
      <c r="C1048" s="200"/>
      <c r="D1048" s="201"/>
      <c r="E1048" s="113"/>
      <c r="F1048" s="113"/>
      <c r="G1048" s="113"/>
      <c r="H1048" s="113"/>
      <c r="I1048" s="203"/>
      <c r="J1048" s="204"/>
      <c r="K1048" s="201"/>
      <c r="L1048" s="201"/>
    </row>
    <row r="1049" spans="1:12" x14ac:dyDescent="0.2">
      <c r="A1049" s="113"/>
      <c r="B1049" s="200"/>
      <c r="C1049" s="200"/>
      <c r="D1049" s="201"/>
      <c r="E1049" s="113"/>
      <c r="F1049" s="113"/>
      <c r="G1049" s="113"/>
      <c r="H1049" s="113"/>
      <c r="I1049" s="203"/>
      <c r="J1049" s="204"/>
      <c r="K1049" s="201"/>
      <c r="L1049" s="201"/>
    </row>
    <row r="1050" spans="1:12" x14ac:dyDescent="0.2">
      <c r="A1050" s="113"/>
      <c r="B1050" s="200"/>
      <c r="C1050" s="200"/>
      <c r="D1050" s="201"/>
      <c r="E1050" s="113"/>
      <c r="F1050" s="113"/>
      <c r="G1050" s="113"/>
      <c r="H1050" s="113"/>
      <c r="I1050" s="203"/>
      <c r="J1050" s="204"/>
      <c r="K1050" s="201"/>
      <c r="L1050" s="201"/>
    </row>
    <row r="1051" spans="1:12" x14ac:dyDescent="0.2">
      <c r="A1051" s="113"/>
      <c r="B1051" s="200"/>
      <c r="C1051" s="200"/>
      <c r="D1051" s="201"/>
      <c r="E1051" s="113"/>
      <c r="F1051" s="113"/>
      <c r="G1051" s="113"/>
      <c r="H1051" s="113"/>
      <c r="I1051" s="203"/>
      <c r="J1051" s="204"/>
      <c r="K1051" s="201"/>
      <c r="L1051" s="201"/>
    </row>
    <row r="1052" spans="1:12" x14ac:dyDescent="0.2">
      <c r="A1052" s="113"/>
      <c r="B1052" s="200"/>
      <c r="C1052" s="200"/>
      <c r="D1052" s="201"/>
      <c r="E1052" s="113"/>
      <c r="F1052" s="113"/>
      <c r="G1052" s="113"/>
      <c r="H1052" s="113"/>
      <c r="I1052" s="203"/>
      <c r="J1052" s="204"/>
      <c r="K1052" s="201"/>
      <c r="L1052" s="201"/>
    </row>
    <row r="1053" spans="1:12" x14ac:dyDescent="0.2">
      <c r="A1053" s="113"/>
      <c r="B1053" s="200"/>
      <c r="C1053" s="200"/>
      <c r="D1053" s="201"/>
      <c r="E1053" s="113"/>
      <c r="F1053" s="113"/>
      <c r="G1053" s="113"/>
      <c r="H1053" s="113"/>
      <c r="I1053" s="203"/>
      <c r="J1053" s="204"/>
      <c r="K1053" s="201"/>
      <c r="L1053" s="201"/>
    </row>
    <row r="1054" spans="1:12" x14ac:dyDescent="0.2">
      <c r="A1054" s="113"/>
      <c r="B1054" s="200"/>
      <c r="C1054" s="200"/>
      <c r="D1054" s="201"/>
      <c r="E1054" s="113"/>
      <c r="F1054" s="113"/>
      <c r="G1054" s="113"/>
      <c r="H1054" s="113"/>
      <c r="I1054" s="203"/>
      <c r="J1054" s="204"/>
      <c r="K1054" s="201"/>
      <c r="L1054" s="201"/>
    </row>
    <row r="1055" spans="1:12" x14ac:dyDescent="0.2">
      <c r="A1055" s="113"/>
      <c r="B1055" s="200"/>
      <c r="C1055" s="200"/>
      <c r="D1055" s="201"/>
      <c r="E1055" s="113"/>
      <c r="F1055" s="113"/>
      <c r="G1055" s="113"/>
      <c r="H1055" s="113"/>
      <c r="I1055" s="203"/>
      <c r="J1055" s="204"/>
      <c r="K1055" s="201"/>
      <c r="L1055" s="201"/>
    </row>
    <row r="1056" spans="1:12" x14ac:dyDescent="0.2">
      <c r="A1056" s="113"/>
      <c r="B1056" s="200"/>
      <c r="C1056" s="200"/>
      <c r="D1056" s="201"/>
      <c r="E1056" s="113"/>
      <c r="F1056" s="113"/>
      <c r="G1056" s="113"/>
      <c r="H1056" s="113"/>
      <c r="I1056" s="203"/>
      <c r="J1056" s="204"/>
      <c r="K1056" s="201"/>
      <c r="L1056" s="201"/>
    </row>
    <row r="1057" spans="1:12" x14ac:dyDescent="0.2">
      <c r="A1057" s="113"/>
      <c r="B1057" s="200"/>
      <c r="C1057" s="200"/>
      <c r="D1057" s="201"/>
      <c r="E1057" s="113"/>
      <c r="F1057" s="113"/>
      <c r="G1057" s="113"/>
      <c r="H1057" s="113"/>
      <c r="I1057" s="203"/>
      <c r="J1057" s="204"/>
      <c r="K1057" s="201"/>
      <c r="L1057" s="201"/>
    </row>
    <row r="1058" spans="1:12" x14ac:dyDescent="0.2">
      <c r="A1058" s="113"/>
      <c r="B1058" s="200"/>
      <c r="C1058" s="200"/>
      <c r="D1058" s="201"/>
      <c r="E1058" s="113"/>
      <c r="F1058" s="113"/>
      <c r="G1058" s="113"/>
      <c r="H1058" s="113"/>
      <c r="I1058" s="203"/>
      <c r="J1058" s="204"/>
      <c r="K1058" s="201"/>
      <c r="L1058" s="201"/>
    </row>
    <row r="1059" spans="1:12" x14ac:dyDescent="0.2">
      <c r="A1059" s="113"/>
      <c r="B1059" s="200"/>
      <c r="C1059" s="200"/>
      <c r="D1059" s="201"/>
      <c r="E1059" s="113"/>
      <c r="F1059" s="113"/>
      <c r="G1059" s="113"/>
      <c r="H1059" s="113"/>
      <c r="I1059" s="203"/>
      <c r="J1059" s="204"/>
      <c r="K1059" s="201"/>
      <c r="L1059" s="201"/>
    </row>
    <row r="1060" spans="1:12" x14ac:dyDescent="0.2">
      <c r="A1060" s="113"/>
      <c r="B1060" s="200"/>
      <c r="C1060" s="200"/>
      <c r="D1060" s="201"/>
      <c r="E1060" s="113"/>
      <c r="F1060" s="113"/>
      <c r="G1060" s="113"/>
      <c r="H1060" s="113"/>
      <c r="I1060" s="203"/>
      <c r="J1060" s="204"/>
      <c r="K1060" s="201"/>
      <c r="L1060" s="201"/>
    </row>
    <row r="1061" spans="1:12" x14ac:dyDescent="0.2">
      <c r="A1061" s="113"/>
      <c r="B1061" s="200"/>
      <c r="C1061" s="200"/>
      <c r="D1061" s="201"/>
      <c r="E1061" s="113"/>
      <c r="F1061" s="113"/>
      <c r="G1061" s="113"/>
      <c r="H1061" s="113"/>
      <c r="I1061" s="203"/>
      <c r="J1061" s="204"/>
      <c r="K1061" s="201"/>
      <c r="L1061" s="201"/>
    </row>
    <row r="1062" spans="1:12" x14ac:dyDescent="0.2">
      <c r="A1062" s="113"/>
      <c r="B1062" s="200"/>
      <c r="C1062" s="200"/>
      <c r="D1062" s="201"/>
      <c r="E1062" s="113"/>
      <c r="F1062" s="113"/>
      <c r="G1062" s="113"/>
      <c r="H1062" s="113"/>
      <c r="I1062" s="203"/>
      <c r="J1062" s="204"/>
      <c r="K1062" s="201"/>
      <c r="L1062" s="201"/>
    </row>
    <row r="1063" spans="1:12" x14ac:dyDescent="0.2">
      <c r="A1063" s="113"/>
      <c r="B1063" s="200"/>
      <c r="C1063" s="200"/>
      <c r="D1063" s="201"/>
      <c r="E1063" s="113"/>
      <c r="F1063" s="113"/>
      <c r="G1063" s="113"/>
      <c r="H1063" s="113"/>
      <c r="I1063" s="203"/>
      <c r="J1063" s="204"/>
      <c r="K1063" s="201"/>
      <c r="L1063" s="201"/>
    </row>
    <row r="1064" spans="1:12" x14ac:dyDescent="0.2">
      <c r="A1064" s="113"/>
      <c r="B1064" s="200"/>
      <c r="C1064" s="200"/>
      <c r="D1064" s="201"/>
      <c r="E1064" s="113"/>
      <c r="F1064" s="113"/>
      <c r="G1064" s="113"/>
      <c r="H1064" s="113"/>
      <c r="I1064" s="203"/>
      <c r="J1064" s="204"/>
      <c r="K1064" s="201"/>
      <c r="L1064" s="201"/>
    </row>
    <row r="1065" spans="1:12" x14ac:dyDescent="0.2">
      <c r="A1065" s="113"/>
      <c r="B1065" s="200"/>
      <c r="C1065" s="200"/>
      <c r="D1065" s="201"/>
      <c r="E1065" s="113"/>
      <c r="F1065" s="113"/>
      <c r="G1065" s="113"/>
      <c r="H1065" s="113"/>
      <c r="I1065" s="203"/>
      <c r="J1065" s="204"/>
      <c r="K1065" s="201"/>
      <c r="L1065" s="201"/>
    </row>
    <row r="1066" spans="1:12" x14ac:dyDescent="0.2">
      <c r="A1066" s="113"/>
      <c r="B1066" s="200"/>
      <c r="C1066" s="200"/>
      <c r="D1066" s="201"/>
      <c r="E1066" s="113"/>
      <c r="F1066" s="113"/>
      <c r="G1066" s="113"/>
      <c r="H1066" s="113"/>
      <c r="I1066" s="203"/>
      <c r="J1066" s="204"/>
      <c r="K1066" s="201"/>
      <c r="L1066" s="201"/>
    </row>
    <row r="1067" spans="1:12" x14ac:dyDescent="0.2">
      <c r="A1067" s="113"/>
      <c r="B1067" s="200"/>
      <c r="C1067" s="200"/>
      <c r="D1067" s="201"/>
      <c r="E1067" s="113"/>
      <c r="F1067" s="113"/>
      <c r="G1067" s="113"/>
      <c r="H1067" s="113"/>
      <c r="I1067" s="203"/>
      <c r="J1067" s="204"/>
      <c r="K1067" s="201"/>
      <c r="L1067" s="201"/>
    </row>
    <row r="1068" spans="1:12" x14ac:dyDescent="0.2">
      <c r="A1068" s="113"/>
      <c r="B1068" s="200"/>
      <c r="C1068" s="200"/>
      <c r="D1068" s="201"/>
      <c r="E1068" s="113"/>
      <c r="F1068" s="113"/>
      <c r="G1068" s="113"/>
      <c r="H1068" s="113"/>
      <c r="I1068" s="203"/>
      <c r="J1068" s="204"/>
      <c r="K1068" s="201"/>
      <c r="L1068" s="201"/>
    </row>
    <row r="1069" spans="1:12" x14ac:dyDescent="0.2">
      <c r="A1069" s="113"/>
      <c r="B1069" s="200"/>
      <c r="C1069" s="200"/>
      <c r="D1069" s="201"/>
      <c r="E1069" s="113"/>
      <c r="F1069" s="113"/>
      <c r="G1069" s="113"/>
      <c r="H1069" s="113"/>
      <c r="I1069" s="203"/>
      <c r="J1069" s="204"/>
      <c r="K1069" s="201"/>
      <c r="L1069" s="201"/>
    </row>
    <row r="1070" spans="1:12" x14ac:dyDescent="0.2">
      <c r="A1070" s="113"/>
      <c r="B1070" s="200"/>
      <c r="C1070" s="200"/>
      <c r="D1070" s="201"/>
      <c r="E1070" s="113"/>
      <c r="F1070" s="113"/>
      <c r="G1070" s="113"/>
      <c r="H1070" s="113"/>
      <c r="I1070" s="203"/>
      <c r="J1070" s="204"/>
      <c r="K1070" s="201"/>
      <c r="L1070" s="201"/>
    </row>
    <row r="1071" spans="1:12" x14ac:dyDescent="0.2">
      <c r="A1071" s="113"/>
      <c r="B1071" s="200"/>
      <c r="C1071" s="200"/>
      <c r="D1071" s="201"/>
      <c r="E1071" s="113"/>
      <c r="F1071" s="113"/>
      <c r="G1071" s="113"/>
      <c r="H1071" s="113"/>
      <c r="I1071" s="203"/>
      <c r="J1071" s="204"/>
      <c r="K1071" s="201"/>
      <c r="L1071" s="201"/>
    </row>
    <row r="1072" spans="1:12" x14ac:dyDescent="0.2">
      <c r="A1072" s="113"/>
      <c r="B1072" s="200"/>
      <c r="C1072" s="200"/>
      <c r="D1072" s="201"/>
      <c r="E1072" s="113"/>
      <c r="F1072" s="113"/>
      <c r="G1072" s="113"/>
      <c r="H1072" s="113"/>
      <c r="I1072" s="203"/>
      <c r="J1072" s="204"/>
      <c r="K1072" s="201"/>
      <c r="L1072" s="201"/>
    </row>
    <row r="1073" spans="1:12" x14ac:dyDescent="0.2">
      <c r="A1073" s="113"/>
      <c r="B1073" s="200"/>
      <c r="C1073" s="200"/>
      <c r="D1073" s="201"/>
      <c r="E1073" s="113"/>
      <c r="F1073" s="113"/>
      <c r="G1073" s="113"/>
      <c r="H1073" s="113"/>
      <c r="I1073" s="203"/>
      <c r="J1073" s="204"/>
      <c r="K1073" s="201"/>
      <c r="L1073" s="201"/>
    </row>
    <row r="1074" spans="1:12" x14ac:dyDescent="0.2">
      <c r="A1074" s="113"/>
      <c r="B1074" s="200"/>
      <c r="C1074" s="200"/>
      <c r="D1074" s="201"/>
      <c r="E1074" s="113"/>
      <c r="F1074" s="113"/>
      <c r="G1074" s="113"/>
      <c r="H1074" s="113"/>
      <c r="I1074" s="203"/>
      <c r="J1074" s="204"/>
      <c r="K1074" s="201"/>
      <c r="L1074" s="201"/>
    </row>
    <row r="1075" spans="1:12" x14ac:dyDescent="0.2">
      <c r="A1075" s="113"/>
      <c r="B1075" s="200"/>
      <c r="C1075" s="200"/>
      <c r="D1075" s="201"/>
      <c r="E1075" s="113"/>
      <c r="F1075" s="113"/>
      <c r="G1075" s="113"/>
      <c r="H1075" s="113"/>
      <c r="I1075" s="203"/>
      <c r="J1075" s="204"/>
      <c r="K1075" s="201"/>
      <c r="L1075" s="201"/>
    </row>
    <row r="1076" spans="1:12" x14ac:dyDescent="0.2">
      <c r="A1076" s="113"/>
      <c r="B1076" s="200"/>
      <c r="C1076" s="200"/>
      <c r="D1076" s="201"/>
      <c r="E1076" s="113"/>
      <c r="F1076" s="113"/>
      <c r="G1076" s="113"/>
      <c r="H1076" s="113"/>
      <c r="I1076" s="203"/>
      <c r="J1076" s="204"/>
      <c r="K1076" s="201"/>
      <c r="L1076" s="201"/>
    </row>
    <row r="1077" spans="1:12" x14ac:dyDescent="0.2">
      <c r="A1077" s="113"/>
      <c r="B1077" s="200"/>
      <c r="C1077" s="200"/>
      <c r="D1077" s="201"/>
      <c r="E1077" s="113"/>
      <c r="F1077" s="113"/>
      <c r="G1077" s="113"/>
      <c r="H1077" s="113"/>
      <c r="I1077" s="203"/>
      <c r="J1077" s="204"/>
      <c r="K1077" s="201"/>
      <c r="L1077" s="201"/>
    </row>
    <row r="1078" spans="1:12" x14ac:dyDescent="0.2">
      <c r="A1078" s="113"/>
      <c r="B1078" s="200"/>
      <c r="C1078" s="200"/>
      <c r="D1078" s="201"/>
      <c r="E1078" s="113"/>
      <c r="F1078" s="113"/>
      <c r="G1078" s="113"/>
      <c r="H1078" s="113"/>
      <c r="I1078" s="203"/>
      <c r="J1078" s="204"/>
      <c r="K1078" s="201"/>
      <c r="L1078" s="201"/>
    </row>
    <row r="1079" spans="1:12" x14ac:dyDescent="0.2">
      <c r="A1079" s="113"/>
      <c r="B1079" s="200"/>
      <c r="C1079" s="200"/>
      <c r="D1079" s="201"/>
      <c r="E1079" s="113"/>
      <c r="F1079" s="113"/>
      <c r="G1079" s="113"/>
      <c r="H1079" s="113"/>
      <c r="I1079" s="203"/>
      <c r="J1079" s="204"/>
      <c r="K1079" s="201"/>
      <c r="L1079" s="201"/>
    </row>
    <row r="1080" spans="1:12" x14ac:dyDescent="0.2">
      <c r="A1080" s="113"/>
      <c r="B1080" s="200"/>
      <c r="C1080" s="200"/>
      <c r="D1080" s="201"/>
      <c r="E1080" s="113"/>
      <c r="F1080" s="113"/>
      <c r="G1080" s="113"/>
      <c r="H1080" s="113"/>
      <c r="I1080" s="203"/>
      <c r="J1080" s="204"/>
      <c r="K1080" s="201"/>
      <c r="L1080" s="201"/>
    </row>
    <row r="1081" spans="1:12" x14ac:dyDescent="0.2">
      <c r="A1081" s="113"/>
      <c r="B1081" s="200"/>
      <c r="C1081" s="200"/>
      <c r="D1081" s="201"/>
      <c r="E1081" s="113"/>
      <c r="F1081" s="113"/>
      <c r="G1081" s="113"/>
      <c r="H1081" s="113"/>
      <c r="I1081" s="203"/>
      <c r="J1081" s="204"/>
      <c r="K1081" s="201"/>
      <c r="L1081" s="201"/>
    </row>
    <row r="1082" spans="1:12" x14ac:dyDescent="0.2">
      <c r="A1082" s="113"/>
      <c r="B1082" s="200"/>
      <c r="C1082" s="200"/>
      <c r="D1082" s="201"/>
      <c r="E1082" s="113"/>
      <c r="F1082" s="113"/>
      <c r="G1082" s="113"/>
      <c r="H1082" s="113"/>
      <c r="I1082" s="203"/>
      <c r="J1082" s="204"/>
      <c r="K1082" s="201"/>
      <c r="L1082" s="201"/>
    </row>
    <row r="1083" spans="1:12" x14ac:dyDescent="0.2">
      <c r="A1083" s="113"/>
      <c r="B1083" s="200"/>
      <c r="C1083" s="200"/>
      <c r="D1083" s="201"/>
      <c r="E1083" s="113"/>
      <c r="F1083" s="113"/>
      <c r="G1083" s="113"/>
      <c r="H1083" s="113"/>
      <c r="I1083" s="203"/>
      <c r="J1083" s="204"/>
      <c r="K1083" s="201"/>
      <c r="L1083" s="201"/>
    </row>
    <row r="1084" spans="1:12" x14ac:dyDescent="0.2">
      <c r="A1084" s="113"/>
      <c r="B1084" s="200"/>
      <c r="C1084" s="200"/>
      <c r="D1084" s="201"/>
      <c r="E1084" s="113"/>
      <c r="F1084" s="113"/>
      <c r="G1084" s="113"/>
      <c r="H1084" s="113"/>
      <c r="I1084" s="203"/>
      <c r="J1084" s="204"/>
      <c r="K1084" s="201"/>
      <c r="L1084" s="201"/>
    </row>
    <row r="1085" spans="1:12" x14ac:dyDescent="0.2">
      <c r="A1085" s="113"/>
      <c r="B1085" s="200"/>
      <c r="C1085" s="200"/>
      <c r="D1085" s="201"/>
      <c r="E1085" s="113"/>
      <c r="F1085" s="113"/>
      <c r="G1085" s="113"/>
      <c r="H1085" s="113"/>
      <c r="I1085" s="203"/>
      <c r="J1085" s="204"/>
      <c r="K1085" s="201"/>
      <c r="L1085" s="201"/>
    </row>
    <row r="1086" spans="1:12" x14ac:dyDescent="0.2">
      <c r="A1086" s="113"/>
      <c r="B1086" s="200"/>
      <c r="C1086" s="200"/>
      <c r="D1086" s="201"/>
      <c r="E1086" s="113"/>
      <c r="F1086" s="113"/>
      <c r="G1086" s="113"/>
      <c r="H1086" s="113"/>
      <c r="I1086" s="203"/>
      <c r="J1086" s="204"/>
      <c r="K1086" s="201"/>
      <c r="L1086" s="201"/>
    </row>
    <row r="1087" spans="1:12" x14ac:dyDescent="0.2">
      <c r="A1087" s="113"/>
      <c r="B1087" s="200"/>
      <c r="C1087" s="200"/>
      <c r="D1087" s="201"/>
      <c r="E1087" s="113"/>
      <c r="F1087" s="113"/>
      <c r="G1087" s="113"/>
      <c r="H1087" s="113"/>
      <c r="I1087" s="203"/>
      <c r="J1087" s="204"/>
      <c r="K1087" s="201"/>
      <c r="L1087" s="201"/>
    </row>
    <row r="1088" spans="1:12" x14ac:dyDescent="0.2">
      <c r="A1088" s="113"/>
      <c r="B1088" s="200"/>
      <c r="C1088" s="200"/>
      <c r="D1088" s="201"/>
      <c r="E1088" s="113"/>
      <c r="F1088" s="113"/>
      <c r="G1088" s="113"/>
      <c r="H1088" s="113"/>
      <c r="I1088" s="203"/>
      <c r="J1088" s="204"/>
      <c r="K1088" s="201"/>
      <c r="L1088" s="201"/>
    </row>
    <row r="1089" spans="1:12" x14ac:dyDescent="0.2">
      <c r="A1089" s="113"/>
      <c r="B1089" s="200"/>
      <c r="C1089" s="200"/>
      <c r="D1089" s="201"/>
      <c r="E1089" s="113"/>
      <c r="F1089" s="113"/>
      <c r="G1089" s="113"/>
      <c r="H1089" s="113"/>
      <c r="I1089" s="203"/>
      <c r="J1089" s="204"/>
      <c r="K1089" s="201"/>
      <c r="L1089" s="201"/>
    </row>
    <row r="1090" spans="1:12" x14ac:dyDescent="0.2">
      <c r="A1090" s="113"/>
      <c r="B1090" s="200"/>
      <c r="C1090" s="200"/>
      <c r="D1090" s="201"/>
      <c r="E1090" s="113"/>
      <c r="F1090" s="113"/>
      <c r="G1090" s="113"/>
      <c r="H1090" s="113"/>
      <c r="I1090" s="203"/>
      <c r="J1090" s="204"/>
      <c r="K1090" s="201"/>
      <c r="L1090" s="201"/>
    </row>
    <row r="1091" spans="1:12" x14ac:dyDescent="0.2">
      <c r="A1091" s="113"/>
      <c r="B1091" s="200"/>
      <c r="C1091" s="200"/>
      <c r="D1091" s="201"/>
      <c r="E1091" s="113"/>
      <c r="F1091" s="113"/>
      <c r="G1091" s="113"/>
      <c r="H1091" s="113"/>
      <c r="I1091" s="203"/>
      <c r="J1091" s="204"/>
      <c r="K1091" s="201"/>
      <c r="L1091" s="201"/>
    </row>
    <row r="1092" spans="1:12" x14ac:dyDescent="0.2">
      <c r="A1092" s="113"/>
      <c r="B1092" s="200"/>
      <c r="C1092" s="200"/>
      <c r="D1092" s="201"/>
      <c r="E1092" s="113"/>
      <c r="F1092" s="113"/>
      <c r="G1092" s="113"/>
      <c r="H1092" s="113"/>
      <c r="I1092" s="203"/>
      <c r="J1092" s="204"/>
      <c r="K1092" s="201"/>
      <c r="L1092" s="201"/>
    </row>
    <row r="1093" spans="1:12" x14ac:dyDescent="0.2">
      <c r="A1093" s="113"/>
      <c r="B1093" s="200"/>
      <c r="C1093" s="200"/>
      <c r="D1093" s="201"/>
      <c r="E1093" s="113"/>
      <c r="F1093" s="113"/>
      <c r="G1093" s="113"/>
      <c r="H1093" s="113"/>
      <c r="I1093" s="203"/>
      <c r="J1093" s="204"/>
      <c r="K1093" s="201"/>
      <c r="L1093" s="201"/>
    </row>
    <row r="1094" spans="1:12" x14ac:dyDescent="0.2">
      <c r="A1094" s="113"/>
      <c r="B1094" s="200"/>
      <c r="C1094" s="200"/>
      <c r="D1094" s="201"/>
      <c r="E1094" s="113"/>
      <c r="F1094" s="113"/>
      <c r="G1094" s="113"/>
      <c r="H1094" s="113"/>
      <c r="I1094" s="203"/>
      <c r="J1094" s="204"/>
      <c r="K1094" s="201"/>
      <c r="L1094" s="201"/>
    </row>
    <row r="1095" spans="1:12" x14ac:dyDescent="0.2">
      <c r="A1095" s="113"/>
      <c r="B1095" s="200"/>
      <c r="C1095" s="200"/>
      <c r="D1095" s="201"/>
      <c r="E1095" s="113"/>
      <c r="F1095" s="113"/>
      <c r="G1095" s="113"/>
      <c r="H1095" s="113"/>
      <c r="I1095" s="203"/>
      <c r="J1095" s="204"/>
      <c r="K1095" s="201"/>
      <c r="L1095" s="201"/>
    </row>
    <row r="1096" spans="1:12" x14ac:dyDescent="0.2">
      <c r="A1096" s="113"/>
      <c r="B1096" s="200"/>
      <c r="C1096" s="200"/>
      <c r="D1096" s="201"/>
      <c r="E1096" s="113"/>
      <c r="F1096" s="113"/>
      <c r="G1096" s="113"/>
      <c r="H1096" s="113"/>
      <c r="I1096" s="203"/>
      <c r="J1096" s="204"/>
      <c r="K1096" s="201"/>
      <c r="L1096" s="201"/>
    </row>
    <row r="1097" spans="1:12" x14ac:dyDescent="0.2">
      <c r="A1097" s="113"/>
      <c r="B1097" s="200"/>
      <c r="C1097" s="200"/>
      <c r="D1097" s="201"/>
      <c r="E1097" s="113"/>
      <c r="F1097" s="113"/>
      <c r="G1097" s="113"/>
      <c r="H1097" s="113"/>
      <c r="I1097" s="203"/>
      <c r="J1097" s="204"/>
      <c r="K1097" s="201"/>
      <c r="L1097" s="201"/>
    </row>
    <row r="1098" spans="1:12" x14ac:dyDescent="0.2">
      <c r="A1098" s="113"/>
      <c r="B1098" s="200"/>
      <c r="C1098" s="200"/>
      <c r="D1098" s="201"/>
      <c r="E1098" s="113"/>
      <c r="F1098" s="113"/>
      <c r="G1098" s="113"/>
      <c r="H1098" s="113"/>
      <c r="I1098" s="203"/>
      <c r="J1098" s="204"/>
      <c r="K1098" s="201"/>
      <c r="L1098" s="201"/>
    </row>
    <row r="1099" spans="1:12" x14ac:dyDescent="0.2">
      <c r="A1099" s="113"/>
      <c r="B1099" s="200"/>
      <c r="C1099" s="200"/>
      <c r="D1099" s="201"/>
      <c r="E1099" s="113"/>
      <c r="F1099" s="113"/>
      <c r="G1099" s="113"/>
      <c r="H1099" s="113"/>
      <c r="I1099" s="203"/>
      <c r="J1099" s="204"/>
      <c r="K1099" s="201"/>
      <c r="L1099" s="201"/>
    </row>
    <row r="1100" spans="1:12" x14ac:dyDescent="0.2">
      <c r="A1100" s="113"/>
      <c r="B1100" s="200"/>
      <c r="C1100" s="200"/>
      <c r="D1100" s="201"/>
      <c r="E1100" s="113"/>
      <c r="F1100" s="113"/>
      <c r="G1100" s="113"/>
      <c r="H1100" s="113"/>
      <c r="I1100" s="203"/>
      <c r="J1100" s="204"/>
      <c r="K1100" s="201"/>
      <c r="L1100" s="201"/>
    </row>
    <row r="1101" spans="1:12" x14ac:dyDescent="0.2">
      <c r="A1101" s="113"/>
      <c r="B1101" s="200"/>
      <c r="C1101" s="200"/>
      <c r="D1101" s="201"/>
      <c r="E1101" s="113"/>
      <c r="F1101" s="113"/>
      <c r="G1101" s="113"/>
      <c r="H1101" s="113"/>
      <c r="I1101" s="203"/>
      <c r="J1101" s="204"/>
      <c r="K1101" s="201"/>
      <c r="L1101" s="201"/>
    </row>
    <row r="1102" spans="1:12" x14ac:dyDescent="0.2">
      <c r="A1102" s="113"/>
      <c r="B1102" s="200"/>
      <c r="C1102" s="200"/>
      <c r="D1102" s="201"/>
      <c r="E1102" s="113"/>
      <c r="F1102" s="113"/>
      <c r="G1102" s="113"/>
      <c r="H1102" s="113"/>
      <c r="I1102" s="203"/>
      <c r="J1102" s="204"/>
      <c r="K1102" s="201"/>
      <c r="L1102" s="201"/>
    </row>
    <row r="1103" spans="1:12" x14ac:dyDescent="0.2">
      <c r="A1103" s="113"/>
      <c r="B1103" s="200"/>
      <c r="C1103" s="200"/>
      <c r="D1103" s="201"/>
      <c r="E1103" s="113"/>
      <c r="F1103" s="113"/>
      <c r="G1103" s="113"/>
      <c r="H1103" s="113"/>
      <c r="I1103" s="203"/>
      <c r="J1103" s="204"/>
      <c r="K1103" s="201"/>
      <c r="L1103" s="201"/>
    </row>
    <row r="1104" spans="1:12" x14ac:dyDescent="0.2">
      <c r="A1104" s="113"/>
      <c r="B1104" s="200"/>
      <c r="C1104" s="200"/>
      <c r="D1104" s="201"/>
      <c r="E1104" s="113"/>
      <c r="F1104" s="113"/>
      <c r="G1104" s="113"/>
      <c r="H1104" s="113"/>
      <c r="I1104" s="203"/>
      <c r="J1104" s="204"/>
      <c r="K1104" s="201"/>
      <c r="L1104" s="201"/>
    </row>
    <row r="1105" spans="1:12" x14ac:dyDescent="0.2">
      <c r="A1105" s="113"/>
      <c r="B1105" s="200"/>
      <c r="C1105" s="200"/>
      <c r="D1105" s="201"/>
      <c r="E1105" s="113"/>
      <c r="F1105" s="113"/>
      <c r="G1105" s="113"/>
      <c r="H1105" s="113"/>
      <c r="I1105" s="203"/>
      <c r="J1105" s="204"/>
      <c r="K1105" s="201"/>
      <c r="L1105" s="201"/>
    </row>
    <row r="1106" spans="1:12" x14ac:dyDescent="0.2">
      <c r="A1106" s="113"/>
      <c r="B1106" s="200"/>
      <c r="C1106" s="200"/>
      <c r="D1106" s="201"/>
      <c r="E1106" s="113"/>
      <c r="F1106" s="113"/>
      <c r="G1106" s="113"/>
      <c r="H1106" s="113"/>
      <c r="I1106" s="203"/>
      <c r="J1106" s="204"/>
      <c r="K1106" s="201"/>
      <c r="L1106" s="201"/>
    </row>
    <row r="1107" spans="1:12" x14ac:dyDescent="0.2">
      <c r="A1107" s="113"/>
      <c r="B1107" s="200"/>
      <c r="C1107" s="200"/>
      <c r="D1107" s="201"/>
      <c r="E1107" s="113"/>
      <c r="F1107" s="113"/>
      <c r="G1107" s="113"/>
      <c r="H1107" s="113"/>
      <c r="I1107" s="203"/>
      <c r="J1107" s="204"/>
      <c r="K1107" s="201"/>
      <c r="L1107" s="201"/>
    </row>
    <row r="1108" spans="1:12" x14ac:dyDescent="0.2">
      <c r="A1108" s="113"/>
      <c r="B1108" s="200"/>
      <c r="C1108" s="200"/>
      <c r="D1108" s="201"/>
      <c r="E1108" s="113"/>
      <c r="F1108" s="113"/>
      <c r="G1108" s="113"/>
      <c r="H1108" s="113"/>
      <c r="I1108" s="203"/>
      <c r="J1108" s="204"/>
      <c r="K1108" s="201"/>
      <c r="L1108" s="201"/>
    </row>
    <row r="1109" spans="1:12" x14ac:dyDescent="0.2">
      <c r="A1109" s="113"/>
      <c r="B1109" s="200"/>
      <c r="C1109" s="200"/>
      <c r="D1109" s="201"/>
      <c r="E1109" s="113"/>
      <c r="F1109" s="113"/>
      <c r="G1109" s="113"/>
      <c r="H1109" s="113"/>
      <c r="I1109" s="203"/>
      <c r="J1109" s="204"/>
      <c r="K1109" s="201"/>
      <c r="L1109" s="201"/>
    </row>
    <row r="1110" spans="1:12" x14ac:dyDescent="0.2">
      <c r="A1110" s="113"/>
      <c r="B1110" s="200"/>
      <c r="C1110" s="200"/>
      <c r="D1110" s="201"/>
      <c r="E1110" s="113"/>
      <c r="F1110" s="113"/>
      <c r="G1110" s="113"/>
      <c r="H1110" s="113"/>
      <c r="I1110" s="203"/>
      <c r="J1110" s="204"/>
      <c r="K1110" s="201"/>
      <c r="L1110" s="201"/>
    </row>
    <row r="1111" spans="1:12" x14ac:dyDescent="0.2">
      <c r="A1111" s="113"/>
      <c r="B1111" s="200"/>
      <c r="C1111" s="200"/>
      <c r="D1111" s="201"/>
      <c r="E1111" s="113"/>
      <c r="F1111" s="113"/>
      <c r="G1111" s="113"/>
      <c r="H1111" s="113"/>
      <c r="I1111" s="203"/>
      <c r="J1111" s="204"/>
      <c r="K1111" s="201"/>
      <c r="L1111" s="201"/>
    </row>
    <row r="1112" spans="1:12" x14ac:dyDescent="0.2">
      <c r="A1112" s="113"/>
      <c r="B1112" s="200"/>
      <c r="C1112" s="200"/>
      <c r="D1112" s="201"/>
      <c r="E1112" s="113"/>
      <c r="F1112" s="113"/>
      <c r="G1112" s="113"/>
      <c r="H1112" s="113"/>
      <c r="I1112" s="203"/>
      <c r="J1112" s="204"/>
      <c r="K1112" s="201"/>
      <c r="L1112" s="201"/>
    </row>
    <row r="1113" spans="1:12" x14ac:dyDescent="0.2">
      <c r="A1113" s="113"/>
      <c r="B1113" s="200"/>
      <c r="C1113" s="200"/>
      <c r="D1113" s="201"/>
      <c r="E1113" s="113"/>
      <c r="F1113" s="113"/>
      <c r="G1113" s="113"/>
      <c r="H1113" s="113"/>
      <c r="I1113" s="203"/>
      <c r="J1113" s="204"/>
      <c r="K1113" s="201"/>
      <c r="L1113" s="201"/>
    </row>
    <row r="1114" spans="1:12" x14ac:dyDescent="0.2">
      <c r="A1114" s="113"/>
      <c r="B1114" s="200"/>
      <c r="C1114" s="200"/>
      <c r="D1114" s="201"/>
      <c r="E1114" s="113"/>
      <c r="F1114" s="113"/>
      <c r="G1114" s="113"/>
      <c r="H1114" s="113"/>
      <c r="I1114" s="203"/>
      <c r="J1114" s="204"/>
      <c r="K1114" s="201"/>
      <c r="L1114" s="201"/>
    </row>
    <row r="1115" spans="1:12" x14ac:dyDescent="0.2">
      <c r="A1115" s="113"/>
      <c r="B1115" s="200"/>
      <c r="C1115" s="200"/>
      <c r="D1115" s="201"/>
      <c r="E1115" s="113"/>
      <c r="F1115" s="113"/>
      <c r="G1115" s="113"/>
      <c r="H1115" s="113"/>
      <c r="I1115" s="203"/>
      <c r="J1115" s="204"/>
      <c r="K1115" s="201"/>
      <c r="L1115" s="201"/>
    </row>
    <row r="1116" spans="1:12" x14ac:dyDescent="0.2">
      <c r="A1116" s="113"/>
      <c r="B1116" s="200"/>
      <c r="C1116" s="200"/>
      <c r="D1116" s="201"/>
      <c r="E1116" s="113"/>
      <c r="F1116" s="113"/>
      <c r="G1116" s="113"/>
      <c r="H1116" s="113"/>
      <c r="I1116" s="203"/>
      <c r="J1116" s="204"/>
      <c r="K1116" s="201"/>
      <c r="L1116" s="201"/>
    </row>
    <row r="1117" spans="1:12" x14ac:dyDescent="0.2">
      <c r="A1117" s="113"/>
      <c r="B1117" s="200"/>
      <c r="C1117" s="200"/>
      <c r="D1117" s="201"/>
      <c r="E1117" s="113"/>
      <c r="F1117" s="113"/>
      <c r="G1117" s="113"/>
      <c r="H1117" s="113"/>
      <c r="I1117" s="203"/>
      <c r="J1117" s="204"/>
      <c r="K1117" s="201"/>
      <c r="L1117" s="201"/>
    </row>
    <row r="1118" spans="1:12" x14ac:dyDescent="0.2">
      <c r="A1118" s="113"/>
      <c r="B1118" s="200"/>
      <c r="C1118" s="200"/>
      <c r="D1118" s="201"/>
      <c r="E1118" s="113"/>
      <c r="F1118" s="113"/>
      <c r="G1118" s="113"/>
      <c r="H1118" s="113"/>
      <c r="I1118" s="203"/>
      <c r="J1118" s="204"/>
      <c r="K1118" s="201"/>
      <c r="L1118" s="201"/>
    </row>
    <row r="1119" spans="1:12" x14ac:dyDescent="0.2">
      <c r="A1119" s="113"/>
      <c r="B1119" s="200"/>
      <c r="C1119" s="200"/>
      <c r="D1119" s="201"/>
      <c r="E1119" s="113"/>
      <c r="F1119" s="113"/>
      <c r="G1119" s="113"/>
      <c r="H1119" s="113"/>
      <c r="I1119" s="203"/>
      <c r="J1119" s="204"/>
      <c r="K1119" s="201"/>
      <c r="L1119" s="201"/>
    </row>
    <row r="1120" spans="1:12" x14ac:dyDescent="0.2">
      <c r="A1120" s="113"/>
      <c r="B1120" s="200"/>
      <c r="C1120" s="200"/>
      <c r="D1120" s="201"/>
      <c r="E1120" s="113"/>
      <c r="F1120" s="113"/>
      <c r="G1120" s="113"/>
      <c r="H1120" s="113"/>
      <c r="I1120" s="203"/>
      <c r="J1120" s="204"/>
      <c r="K1120" s="201"/>
      <c r="L1120" s="201"/>
    </row>
    <row r="1121" spans="1:12" x14ac:dyDescent="0.2">
      <c r="A1121" s="113"/>
      <c r="B1121" s="200"/>
      <c r="C1121" s="200"/>
      <c r="D1121" s="201"/>
      <c r="E1121" s="113"/>
      <c r="F1121" s="113"/>
      <c r="G1121" s="113"/>
      <c r="H1121" s="113"/>
      <c r="I1121" s="203"/>
      <c r="J1121" s="204"/>
      <c r="K1121" s="201"/>
      <c r="L1121" s="201"/>
    </row>
    <row r="1122" spans="1:12" x14ac:dyDescent="0.2">
      <c r="A1122" s="113"/>
      <c r="B1122" s="200"/>
      <c r="C1122" s="200"/>
      <c r="D1122" s="201"/>
      <c r="E1122" s="113"/>
      <c r="F1122" s="113"/>
      <c r="G1122" s="113"/>
      <c r="H1122" s="113"/>
      <c r="I1122" s="203"/>
      <c r="J1122" s="204"/>
      <c r="K1122" s="201"/>
      <c r="L1122" s="201"/>
    </row>
    <row r="1123" spans="1:12" x14ac:dyDescent="0.2">
      <c r="A1123" s="113"/>
      <c r="B1123" s="200"/>
      <c r="C1123" s="200"/>
      <c r="D1123" s="201"/>
      <c r="E1123" s="113"/>
      <c r="F1123" s="113"/>
      <c r="G1123" s="113"/>
      <c r="H1123" s="113"/>
      <c r="I1123" s="203"/>
      <c r="J1123" s="204"/>
      <c r="K1123" s="201"/>
      <c r="L1123" s="201"/>
    </row>
    <row r="1124" spans="1:12" x14ac:dyDescent="0.2">
      <c r="A1124" s="113"/>
      <c r="B1124" s="200"/>
      <c r="C1124" s="200"/>
      <c r="D1124" s="201"/>
      <c r="E1124" s="113"/>
      <c r="F1124" s="113"/>
      <c r="G1124" s="113"/>
      <c r="H1124" s="113"/>
      <c r="I1124" s="203"/>
      <c r="J1124" s="204"/>
      <c r="K1124" s="201"/>
      <c r="L1124" s="201"/>
    </row>
    <row r="1125" spans="1:12" x14ac:dyDescent="0.2">
      <c r="A1125" s="113"/>
      <c r="B1125" s="200"/>
      <c r="C1125" s="200"/>
      <c r="D1125" s="201"/>
      <c r="E1125" s="113"/>
      <c r="F1125" s="113"/>
      <c r="G1125" s="113"/>
      <c r="H1125" s="113"/>
      <c r="I1125" s="203"/>
      <c r="J1125" s="204"/>
      <c r="K1125" s="201"/>
      <c r="L1125" s="201"/>
    </row>
    <row r="1126" spans="1:12" x14ac:dyDescent="0.2">
      <c r="A1126" s="113"/>
      <c r="B1126" s="200"/>
      <c r="C1126" s="200"/>
      <c r="D1126" s="201"/>
      <c r="E1126" s="113"/>
      <c r="F1126" s="113"/>
      <c r="G1126" s="113"/>
      <c r="H1126" s="113"/>
      <c r="I1126" s="203"/>
      <c r="J1126" s="204"/>
      <c r="K1126" s="201"/>
      <c r="L1126" s="201"/>
    </row>
    <row r="1127" spans="1:12" x14ac:dyDescent="0.2">
      <c r="A1127" s="113"/>
      <c r="B1127" s="200"/>
      <c r="C1127" s="200"/>
      <c r="D1127" s="201"/>
      <c r="E1127" s="113"/>
      <c r="F1127" s="113"/>
      <c r="G1127" s="113"/>
      <c r="H1127" s="113"/>
      <c r="I1127" s="203"/>
      <c r="J1127" s="204"/>
      <c r="K1127" s="201"/>
      <c r="L1127" s="201"/>
    </row>
    <row r="1128" spans="1:12" x14ac:dyDescent="0.2">
      <c r="A1128" s="113"/>
      <c r="B1128" s="200"/>
      <c r="C1128" s="200"/>
      <c r="D1128" s="201"/>
      <c r="E1128" s="113"/>
      <c r="F1128" s="113"/>
      <c r="G1128" s="113"/>
      <c r="H1128" s="113"/>
      <c r="I1128" s="203"/>
      <c r="J1128" s="204"/>
      <c r="K1128" s="201"/>
      <c r="L1128" s="201"/>
    </row>
    <row r="1129" spans="1:12" x14ac:dyDescent="0.2">
      <c r="A1129" s="113"/>
      <c r="B1129" s="200"/>
      <c r="C1129" s="200"/>
      <c r="D1129" s="201"/>
      <c r="E1129" s="113"/>
      <c r="F1129" s="113"/>
      <c r="G1129" s="113"/>
      <c r="H1129" s="113"/>
      <c r="I1129" s="203"/>
      <c r="J1129" s="204"/>
      <c r="K1129" s="201"/>
      <c r="L1129" s="201"/>
    </row>
    <row r="1130" spans="1:12" x14ac:dyDescent="0.2">
      <c r="A1130" s="113"/>
      <c r="B1130" s="200"/>
      <c r="C1130" s="200"/>
      <c r="D1130" s="201"/>
      <c r="E1130" s="113"/>
      <c r="F1130" s="113"/>
      <c r="G1130" s="113"/>
      <c r="H1130" s="113"/>
      <c r="I1130" s="203"/>
      <c r="J1130" s="204"/>
      <c r="K1130" s="201"/>
      <c r="L1130" s="201"/>
    </row>
  </sheetData>
  <mergeCells count="20">
    <mergeCell ref="O2:P2"/>
    <mergeCell ref="D10:E10"/>
    <mergeCell ref="D11:E11"/>
    <mergeCell ref="A1:P1"/>
    <mergeCell ref="A2:A4"/>
    <mergeCell ref="B2:B4"/>
    <mergeCell ref="D2:D4"/>
    <mergeCell ref="E2:E4"/>
    <mergeCell ref="F2:F4"/>
    <mergeCell ref="G2:H2"/>
    <mergeCell ref="I2:J2"/>
    <mergeCell ref="K2:L3"/>
    <mergeCell ref="M2:N2"/>
    <mergeCell ref="C2:C4"/>
    <mergeCell ref="B5:B6"/>
    <mergeCell ref="B7:B8"/>
    <mergeCell ref="E5:E6"/>
    <mergeCell ref="E7:E8"/>
    <mergeCell ref="C5:C6"/>
    <mergeCell ref="C7:C8"/>
  </mergeCells>
  <pageMargins left="0.78740157480314965" right="0.78740157480314965" top="0.39370078740157483" bottom="0.31496062992125984" header="0.35433070866141736" footer="0.15748031496062992"/>
  <pageSetup paperSize="9" orientation="landscape" r:id="rId1"/>
  <headerFooter>
    <oddFooter>&amp;L&amp;8&amp;Z&amp;F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AF87-EB36-49B6-B2AD-6970B7F00034}">
  <sheetPr codeName="Лист25"/>
  <dimension ref="A1:AQ1140"/>
  <sheetViews>
    <sheetView zoomScaleNormal="100" workbookViewId="0">
      <selection activeCell="AA39" sqref="AA39"/>
    </sheetView>
  </sheetViews>
  <sheetFormatPr defaultRowHeight="12.75" x14ac:dyDescent="0.2"/>
  <cols>
    <col min="1" max="1" width="2.85546875" style="211" customWidth="1"/>
    <col min="2" max="2" width="16.140625" style="213" customWidth="1"/>
    <col min="3" max="3" width="6.42578125" style="213" customWidth="1"/>
    <col min="4" max="4" width="3.140625" style="210" customWidth="1"/>
    <col min="5" max="5" width="15.7109375" style="211" customWidth="1"/>
    <col min="6" max="6" width="4" style="211" customWidth="1"/>
    <col min="7" max="8" width="7" style="211" customWidth="1"/>
    <col min="9" max="12" width="5.5703125" style="214" customWidth="1"/>
    <col min="13" max="14" width="5.5703125" style="215" customWidth="1"/>
    <col min="15" max="16" width="6.7109375" style="210" customWidth="1"/>
    <col min="17" max="18" width="6.7109375" style="113" customWidth="1"/>
    <col min="19" max="20" width="6.7109375" style="205" customWidth="1"/>
    <col min="21" max="16384" width="9.140625" style="113"/>
  </cols>
  <sheetData>
    <row r="1" spans="1:43" ht="36.75" customHeight="1" thickBot="1" x14ac:dyDescent="0.25">
      <c r="A1" s="2669" t="s">
        <v>374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  <c r="AP1" s="289"/>
      <c r="AQ1" s="289"/>
    </row>
    <row r="2" spans="1:43" s="114" customFormat="1" ht="69.75" customHeight="1" x14ac:dyDescent="0.2">
      <c r="A2" s="2670" t="s">
        <v>0</v>
      </c>
      <c r="B2" s="2673" t="s">
        <v>409</v>
      </c>
      <c r="C2" s="2673" t="s">
        <v>10</v>
      </c>
      <c r="D2" s="2677" t="s">
        <v>4</v>
      </c>
      <c r="E2" s="2680" t="s">
        <v>408</v>
      </c>
      <c r="F2" s="2680" t="s">
        <v>225</v>
      </c>
      <c r="G2" s="2683" t="s">
        <v>416</v>
      </c>
      <c r="H2" s="2684"/>
      <c r="I2" s="2685" t="s">
        <v>230</v>
      </c>
      <c r="J2" s="2639"/>
      <c r="K2" s="2639"/>
      <c r="L2" s="2639"/>
      <c r="M2" s="2639"/>
      <c r="N2" s="2686"/>
      <c r="O2" s="2687" t="s">
        <v>360</v>
      </c>
      <c r="P2" s="2688"/>
      <c r="Q2" s="2640" t="s">
        <v>232</v>
      </c>
      <c r="R2" s="2641"/>
      <c r="S2" s="2656" t="s">
        <v>231</v>
      </c>
      <c r="T2" s="3173"/>
    </row>
    <row r="3" spans="1:43" s="114" customFormat="1" ht="36" customHeight="1" x14ac:dyDescent="0.2">
      <c r="A3" s="2671"/>
      <c r="B3" s="2632"/>
      <c r="C3" s="2632"/>
      <c r="D3" s="2678"/>
      <c r="E3" s="2681"/>
      <c r="F3" s="2681"/>
      <c r="G3" s="115" t="s">
        <v>220</v>
      </c>
      <c r="H3" s="116" t="s">
        <v>29</v>
      </c>
      <c r="I3" s="631" t="s">
        <v>304</v>
      </c>
      <c r="J3" s="632" t="s">
        <v>305</v>
      </c>
      <c r="K3" s="632" t="s">
        <v>306</v>
      </c>
      <c r="L3" s="632" t="s">
        <v>307</v>
      </c>
      <c r="M3" s="422" t="s">
        <v>286</v>
      </c>
      <c r="N3" s="423" t="s">
        <v>25</v>
      </c>
      <c r="O3" s="2689"/>
      <c r="P3" s="2690"/>
      <c r="Q3" s="120" t="s">
        <v>216</v>
      </c>
      <c r="R3" s="121" t="s">
        <v>217</v>
      </c>
      <c r="S3" s="122" t="s">
        <v>218</v>
      </c>
      <c r="T3" s="124" t="s">
        <v>219</v>
      </c>
    </row>
    <row r="4" spans="1:43" s="114" customFormat="1" ht="13.5" thickBot="1" x14ac:dyDescent="0.25">
      <c r="A4" s="2672"/>
      <c r="B4" s="2629"/>
      <c r="C4" s="2632"/>
      <c r="D4" s="2679"/>
      <c r="E4" s="2682"/>
      <c r="F4" s="2682"/>
      <c r="G4" s="125" t="s">
        <v>30</v>
      </c>
      <c r="H4" s="126" t="s">
        <v>30</v>
      </c>
      <c r="I4" s="127" t="s">
        <v>31</v>
      </c>
      <c r="J4" s="128" t="s">
        <v>31</v>
      </c>
      <c r="K4" s="128" t="s">
        <v>31</v>
      </c>
      <c r="L4" s="128" t="s">
        <v>31</v>
      </c>
      <c r="M4" s="129" t="s">
        <v>31</v>
      </c>
      <c r="N4" s="130" t="s">
        <v>31</v>
      </c>
      <c r="O4" s="131" t="s">
        <v>30</v>
      </c>
      <c r="P4" s="132" t="s">
        <v>30</v>
      </c>
      <c r="Q4" s="633" t="s">
        <v>30</v>
      </c>
      <c r="R4" s="634" t="s">
        <v>30</v>
      </c>
      <c r="S4" s="140" t="s">
        <v>35</v>
      </c>
      <c r="T4" s="141" t="s">
        <v>35</v>
      </c>
    </row>
    <row r="5" spans="1:43" ht="12.75" customHeight="1" x14ac:dyDescent="0.2">
      <c r="A5" s="142">
        <v>8</v>
      </c>
      <c r="B5" s="2674" t="s">
        <v>298</v>
      </c>
      <c r="C5" s="3183" t="s">
        <v>352</v>
      </c>
      <c r="D5" s="143" t="s">
        <v>39</v>
      </c>
      <c r="E5" s="3174" t="s">
        <v>130</v>
      </c>
      <c r="F5" s="675">
        <v>1</v>
      </c>
      <c r="G5" s="635">
        <v>0.34399999999999997</v>
      </c>
      <c r="H5" s="636">
        <v>0.36499999999999999</v>
      </c>
      <c r="I5" s="146">
        <v>0.3</v>
      </c>
      <c r="J5" s="679"/>
      <c r="K5" s="679"/>
      <c r="L5" s="679"/>
      <c r="M5" s="148"/>
      <c r="N5" s="149"/>
      <c r="O5" s="640">
        <f>0.129*I5+0.129*J5+0.043*K5+0.039*L5+0.308*M5+0.246*N5</f>
        <v>3.8699999999999998E-2</v>
      </c>
      <c r="P5" s="636">
        <f>0.071*I5+0.038*J5+0.024*K5+0.036*L5+0.4*M5+0.4*N5</f>
        <v>2.1299999999999996E-2</v>
      </c>
      <c r="Q5" s="637">
        <f t="shared" ref="Q5:Q18" si="0">SQRT(O5^2+(G5+P5)^2)</f>
        <v>0.36734422548884577</v>
      </c>
      <c r="R5" s="155">
        <f t="shared" ref="R5:R18" si="1">SQRT(O5^2+(H5+P5)^2)</f>
        <v>0.38823366675238247</v>
      </c>
      <c r="S5" s="376">
        <f>6300/(SQRT(3)*Q5)</f>
        <v>9901.6302517190052</v>
      </c>
      <c r="T5" s="638">
        <f>6300/(2*R5)</f>
        <v>8113.6703736955587</v>
      </c>
    </row>
    <row r="6" spans="1:43" ht="12.75" customHeight="1" x14ac:dyDescent="0.2">
      <c r="A6" s="159">
        <v>8</v>
      </c>
      <c r="B6" s="3191"/>
      <c r="C6" s="3179"/>
      <c r="D6" s="160" t="s">
        <v>39</v>
      </c>
      <c r="E6" s="3175"/>
      <c r="F6" s="161">
        <v>2</v>
      </c>
      <c r="G6" s="295">
        <v>0.34399999999999997</v>
      </c>
      <c r="H6" s="298">
        <v>0.36499999999999999</v>
      </c>
      <c r="I6" s="162">
        <v>0.3</v>
      </c>
      <c r="J6" s="680"/>
      <c r="K6" s="680"/>
      <c r="L6" s="680"/>
      <c r="M6" s="164"/>
      <c r="N6" s="165"/>
      <c r="O6" s="640">
        <f t="shared" ref="O6:O17" si="2">0.129*I6+0.129*J6+0.043*K6+0.039*L6+0.308*M6+0.246*N6</f>
        <v>3.8699999999999998E-2</v>
      </c>
      <c r="P6" s="636">
        <f t="shared" ref="P6:P18" si="3">0.071*I6+0.038*J6+0.024*K6+0.036*L6+0.4*M6+0.4*N6</f>
        <v>2.1299999999999996E-2</v>
      </c>
      <c r="Q6" s="172">
        <f t="shared" si="0"/>
        <v>0.36734422548884577</v>
      </c>
      <c r="R6" s="173">
        <f t="shared" si="1"/>
        <v>0.38823366675238247</v>
      </c>
      <c r="S6" s="562">
        <f t="shared" ref="S6:S18" si="4">6300/(SQRT(3)*Q6)</f>
        <v>9901.6302517190052</v>
      </c>
      <c r="T6" s="639">
        <f t="shared" ref="T6:T18" si="5">6300/(2*R6)</f>
        <v>8113.6703736955587</v>
      </c>
    </row>
    <row r="7" spans="1:43" ht="12.75" customHeight="1" x14ac:dyDescent="0.2">
      <c r="A7" s="159">
        <v>8</v>
      </c>
      <c r="B7" s="3190" t="s">
        <v>299</v>
      </c>
      <c r="C7" s="3179" t="s">
        <v>375</v>
      </c>
      <c r="D7" s="160" t="s">
        <v>39</v>
      </c>
      <c r="E7" s="3176" t="s">
        <v>299</v>
      </c>
      <c r="F7" s="161">
        <v>1</v>
      </c>
      <c r="G7" s="295">
        <f>СР8!AF5</f>
        <v>1.1835066128121849</v>
      </c>
      <c r="H7" s="298">
        <f>СР8!AG5</f>
        <v>1.2659544779012279</v>
      </c>
      <c r="I7" s="162"/>
      <c r="J7" s="680"/>
      <c r="K7" s="680">
        <v>0.31</v>
      </c>
      <c r="L7" s="680"/>
      <c r="M7" s="164"/>
      <c r="N7" s="165"/>
      <c r="O7" s="640">
        <f t="shared" si="2"/>
        <v>1.3329999999999998E-2</v>
      </c>
      <c r="P7" s="636">
        <f t="shared" si="3"/>
        <v>7.4400000000000004E-3</v>
      </c>
      <c r="Q7" s="172">
        <f t="shared" si="0"/>
        <v>1.1910212103354063</v>
      </c>
      <c r="R7" s="173">
        <f t="shared" si="1"/>
        <v>1.2734642457679528</v>
      </c>
      <c r="S7" s="562">
        <f t="shared" si="4"/>
        <v>3053.9394801124758</v>
      </c>
      <c r="T7" s="639">
        <f t="shared" si="5"/>
        <v>2473.5676800257684</v>
      </c>
    </row>
    <row r="8" spans="1:43" ht="12.75" customHeight="1" x14ac:dyDescent="0.2">
      <c r="A8" s="159">
        <v>8</v>
      </c>
      <c r="B8" s="3191"/>
      <c r="C8" s="3179"/>
      <c r="D8" s="160" t="s">
        <v>39</v>
      </c>
      <c r="E8" s="3175"/>
      <c r="F8" s="161">
        <v>2</v>
      </c>
      <c r="G8" s="295">
        <f>СР8!AF6</f>
        <v>1.189702018561863</v>
      </c>
      <c r="H8" s="298">
        <f>СР8!AG6</f>
        <v>1.2721631306236523</v>
      </c>
      <c r="I8" s="162"/>
      <c r="J8" s="680"/>
      <c r="K8" s="680">
        <v>0.31</v>
      </c>
      <c r="L8" s="680"/>
      <c r="M8" s="164"/>
      <c r="N8" s="165"/>
      <c r="O8" s="640">
        <f t="shared" si="2"/>
        <v>1.3329999999999998E-2</v>
      </c>
      <c r="P8" s="636">
        <f t="shared" si="3"/>
        <v>7.4400000000000004E-3</v>
      </c>
      <c r="Q8" s="172">
        <f t="shared" si="0"/>
        <v>1.1972162300546929</v>
      </c>
      <c r="R8" s="173">
        <f t="shared" si="1"/>
        <v>1.2796725599940992</v>
      </c>
      <c r="S8" s="562">
        <f t="shared" si="4"/>
        <v>3038.1368081925166</v>
      </c>
      <c r="T8" s="639">
        <f t="shared" si="5"/>
        <v>2461.5671996706137</v>
      </c>
    </row>
    <row r="9" spans="1:43" ht="12.75" customHeight="1" x14ac:dyDescent="0.2">
      <c r="A9" s="159">
        <v>8</v>
      </c>
      <c r="B9" s="3190" t="s">
        <v>300</v>
      </c>
      <c r="C9" s="2623" t="s">
        <v>352</v>
      </c>
      <c r="D9" s="160" t="s">
        <v>39</v>
      </c>
      <c r="E9" s="3176" t="s">
        <v>147</v>
      </c>
      <c r="F9" s="161">
        <v>1</v>
      </c>
      <c r="G9" s="295">
        <f>СР8!AF7</f>
        <v>0.81099525330084354</v>
      </c>
      <c r="H9" s="298">
        <f>СР8!AG7</f>
        <v>0.82875569758901779</v>
      </c>
      <c r="I9" s="162"/>
      <c r="J9" s="680">
        <v>0.17</v>
      </c>
      <c r="K9" s="680"/>
      <c r="L9" s="680"/>
      <c r="M9" s="164">
        <v>0.1</v>
      </c>
      <c r="N9" s="165"/>
      <c r="O9" s="640">
        <f t="shared" si="2"/>
        <v>5.2729999999999999E-2</v>
      </c>
      <c r="P9" s="636">
        <f t="shared" si="3"/>
        <v>4.6460000000000008E-2</v>
      </c>
      <c r="Q9" s="172">
        <f t="shared" si="0"/>
        <v>0.85907506325885974</v>
      </c>
      <c r="R9" s="173">
        <f t="shared" si="1"/>
        <v>0.87680269742184935</v>
      </c>
      <c r="S9" s="562">
        <f t="shared" si="4"/>
        <v>4233.9800693279294</v>
      </c>
      <c r="T9" s="639">
        <f t="shared" si="5"/>
        <v>3592.5984366406033</v>
      </c>
    </row>
    <row r="10" spans="1:43" ht="12.75" customHeight="1" x14ac:dyDescent="0.2">
      <c r="A10" s="159">
        <v>8</v>
      </c>
      <c r="B10" s="3191"/>
      <c r="C10" s="2624"/>
      <c r="D10" s="160" t="s">
        <v>39</v>
      </c>
      <c r="E10" s="3175"/>
      <c r="F10" s="161">
        <v>2</v>
      </c>
      <c r="G10" s="295">
        <f>СР8!AF8</f>
        <v>0.78520687591010008</v>
      </c>
      <c r="H10" s="298">
        <f>СР8!AG8</f>
        <v>0.80296552601606708</v>
      </c>
      <c r="I10" s="162"/>
      <c r="J10" s="680">
        <v>0.17</v>
      </c>
      <c r="K10" s="680"/>
      <c r="L10" s="680"/>
      <c r="M10" s="164">
        <v>0.1</v>
      </c>
      <c r="N10" s="165"/>
      <c r="O10" s="640">
        <f t="shared" si="2"/>
        <v>5.2729999999999999E-2</v>
      </c>
      <c r="P10" s="636">
        <f t="shared" si="3"/>
        <v>4.6460000000000008E-2</v>
      </c>
      <c r="Q10" s="172">
        <f t="shared" si="0"/>
        <v>0.83333681389103753</v>
      </c>
      <c r="R10" s="173">
        <f t="shared" si="1"/>
        <v>0.85106061896181773</v>
      </c>
      <c r="S10" s="562">
        <f t="shared" si="4"/>
        <v>4364.7498049572987</v>
      </c>
      <c r="T10" s="639">
        <f t="shared" si="5"/>
        <v>3701.2639638320788</v>
      </c>
    </row>
    <row r="11" spans="1:43" ht="12.75" customHeight="1" x14ac:dyDescent="0.2">
      <c r="A11" s="159">
        <v>8</v>
      </c>
      <c r="B11" s="3190" t="s">
        <v>301</v>
      </c>
      <c r="C11" s="3184" t="s">
        <v>354</v>
      </c>
      <c r="D11" s="160" t="s">
        <v>39</v>
      </c>
      <c r="E11" s="3176" t="s">
        <v>110</v>
      </c>
      <c r="F11" s="161">
        <v>1</v>
      </c>
      <c r="G11" s="295">
        <v>0.47499999999999998</v>
      </c>
      <c r="H11" s="298">
        <v>0.55000000000000004</v>
      </c>
      <c r="I11" s="162"/>
      <c r="J11" s="680"/>
      <c r="K11" s="680"/>
      <c r="L11" s="680"/>
      <c r="M11" s="164"/>
      <c r="N11" s="165"/>
      <c r="O11" s="640">
        <f t="shared" si="2"/>
        <v>0</v>
      </c>
      <c r="P11" s="636">
        <f t="shared" si="3"/>
        <v>0</v>
      </c>
      <c r="Q11" s="172">
        <f t="shared" si="0"/>
        <v>0.47499999999999998</v>
      </c>
      <c r="R11" s="173">
        <f t="shared" si="1"/>
        <v>0.55000000000000004</v>
      </c>
      <c r="S11" s="562">
        <f t="shared" si="4"/>
        <v>7657.4877808308265</v>
      </c>
      <c r="T11" s="639">
        <f t="shared" si="5"/>
        <v>5727.272727272727</v>
      </c>
    </row>
    <row r="12" spans="1:43" ht="12.75" customHeight="1" x14ac:dyDescent="0.2">
      <c r="A12" s="159">
        <v>8</v>
      </c>
      <c r="B12" s="3191"/>
      <c r="C12" s="3185"/>
      <c r="D12" s="160" t="s">
        <v>39</v>
      </c>
      <c r="E12" s="3175"/>
      <c r="F12" s="161">
        <v>2</v>
      </c>
      <c r="G12" s="295">
        <v>0.47499999999999998</v>
      </c>
      <c r="H12" s="298">
        <v>0.55000000000000004</v>
      </c>
      <c r="I12" s="162"/>
      <c r="J12" s="680"/>
      <c r="K12" s="680"/>
      <c r="L12" s="680"/>
      <c r="M12" s="164"/>
      <c r="N12" s="165"/>
      <c r="O12" s="640">
        <f t="shared" si="2"/>
        <v>0</v>
      </c>
      <c r="P12" s="636">
        <f t="shared" si="3"/>
        <v>0</v>
      </c>
      <c r="Q12" s="172">
        <f t="shared" si="0"/>
        <v>0.47499999999999998</v>
      </c>
      <c r="R12" s="173">
        <f t="shared" si="1"/>
        <v>0.55000000000000004</v>
      </c>
      <c r="S12" s="562">
        <f t="shared" si="4"/>
        <v>7657.4877808308265</v>
      </c>
      <c r="T12" s="639">
        <f t="shared" si="5"/>
        <v>5727.272727272727</v>
      </c>
    </row>
    <row r="13" spans="1:43" ht="12.75" customHeight="1" x14ac:dyDescent="0.2">
      <c r="A13" s="176">
        <v>8</v>
      </c>
      <c r="B13" s="3190" t="s">
        <v>302</v>
      </c>
      <c r="C13" s="3184" t="s">
        <v>354</v>
      </c>
      <c r="D13" s="160" t="s">
        <v>39</v>
      </c>
      <c r="E13" s="3176" t="s">
        <v>144</v>
      </c>
      <c r="F13" s="161">
        <v>1</v>
      </c>
      <c r="G13" s="295">
        <f>СР8!AF11</f>
        <v>0.8626758653963349</v>
      </c>
      <c r="H13" s="298">
        <f>СР8!AG11</f>
        <v>0.8803740632885747</v>
      </c>
      <c r="I13" s="162"/>
      <c r="J13" s="680"/>
      <c r="K13" s="680"/>
      <c r="L13" s="680"/>
      <c r="M13" s="164"/>
      <c r="N13" s="165">
        <v>2.4</v>
      </c>
      <c r="O13" s="640">
        <f t="shared" si="2"/>
        <v>0.59039999999999992</v>
      </c>
      <c r="P13" s="636">
        <f t="shared" si="3"/>
        <v>0.96</v>
      </c>
      <c r="Q13" s="172">
        <f t="shared" si="0"/>
        <v>1.9159121770838763</v>
      </c>
      <c r="R13" s="173">
        <f t="shared" si="1"/>
        <v>1.9327568012622018</v>
      </c>
      <c r="S13" s="562">
        <f t="shared" si="4"/>
        <v>1898.4725601727857</v>
      </c>
      <c r="T13" s="639">
        <f t="shared" si="5"/>
        <v>1629.7963602781622</v>
      </c>
    </row>
    <row r="14" spans="1:43" ht="12.75" customHeight="1" x14ac:dyDescent="0.2">
      <c r="A14" s="176">
        <v>8</v>
      </c>
      <c r="B14" s="3191"/>
      <c r="C14" s="3185"/>
      <c r="D14" s="160" t="s">
        <v>39</v>
      </c>
      <c r="E14" s="3175"/>
      <c r="F14" s="161">
        <v>2</v>
      </c>
      <c r="G14" s="295">
        <f>СР8!AF12</f>
        <v>0.8626758653963349</v>
      </c>
      <c r="H14" s="298">
        <f>СР8!AG12</f>
        <v>0.8803740632885747</v>
      </c>
      <c r="I14" s="162"/>
      <c r="J14" s="680"/>
      <c r="K14" s="680"/>
      <c r="L14" s="680"/>
      <c r="M14" s="164"/>
      <c r="N14" s="165">
        <v>2.4</v>
      </c>
      <c r="O14" s="640">
        <f t="shared" si="2"/>
        <v>0.59039999999999992</v>
      </c>
      <c r="P14" s="636">
        <f t="shared" si="3"/>
        <v>0.96</v>
      </c>
      <c r="Q14" s="172">
        <f t="shared" si="0"/>
        <v>1.9159121770838763</v>
      </c>
      <c r="R14" s="173">
        <f t="shared" si="1"/>
        <v>1.9327568012622018</v>
      </c>
      <c r="S14" s="562">
        <f t="shared" si="4"/>
        <v>1898.4725601727857</v>
      </c>
      <c r="T14" s="639">
        <f t="shared" si="5"/>
        <v>1629.7963602781622</v>
      </c>
    </row>
    <row r="15" spans="1:43" ht="12.75" customHeight="1" x14ac:dyDescent="0.2">
      <c r="A15" s="176">
        <v>8</v>
      </c>
      <c r="B15" s="3190" t="s">
        <v>303</v>
      </c>
      <c r="C15" s="3184" t="s">
        <v>354</v>
      </c>
      <c r="D15" s="160" t="s">
        <v>39</v>
      </c>
      <c r="E15" s="3176" t="s">
        <v>377</v>
      </c>
      <c r="F15" s="161">
        <v>1</v>
      </c>
      <c r="G15" s="295">
        <f>Q11</f>
        <v>0.47499999999999998</v>
      </c>
      <c r="H15" s="298">
        <f>R11</f>
        <v>0.55000000000000004</v>
      </c>
      <c r="I15" s="162"/>
      <c r="J15" s="680"/>
      <c r="K15" s="680"/>
      <c r="L15" s="680">
        <v>0.28000000000000003</v>
      </c>
      <c r="M15" s="164"/>
      <c r="N15" s="165"/>
      <c r="O15" s="640">
        <f t="shared" si="2"/>
        <v>1.0920000000000001E-2</v>
      </c>
      <c r="P15" s="636">
        <f t="shared" si="3"/>
        <v>1.008E-2</v>
      </c>
      <c r="Q15" s="172">
        <f t="shared" si="0"/>
        <v>0.48520289858985793</v>
      </c>
      <c r="R15" s="173">
        <f t="shared" si="1"/>
        <v>0.56018644467712719</v>
      </c>
      <c r="S15" s="562">
        <f t="shared" si="4"/>
        <v>7496.4653065052235</v>
      </c>
      <c r="T15" s="639">
        <f t="shared" si="5"/>
        <v>5623.1278531124672</v>
      </c>
    </row>
    <row r="16" spans="1:43" ht="12.75" customHeight="1" thickBot="1" x14ac:dyDescent="0.25">
      <c r="A16" s="159">
        <v>8</v>
      </c>
      <c r="B16" s="2676"/>
      <c r="C16" s="3185"/>
      <c r="D16" s="301" t="s">
        <v>39</v>
      </c>
      <c r="E16" s="3177"/>
      <c r="F16" s="674">
        <v>2</v>
      </c>
      <c r="G16" s="641">
        <f>Q12</f>
        <v>0.47499999999999998</v>
      </c>
      <c r="H16" s="642">
        <f>R12</f>
        <v>0.55000000000000004</v>
      </c>
      <c r="I16" s="430"/>
      <c r="J16" s="681"/>
      <c r="K16" s="681"/>
      <c r="L16" s="681">
        <v>0.28000000000000003</v>
      </c>
      <c r="M16" s="644"/>
      <c r="N16" s="645"/>
      <c r="O16" s="646">
        <f t="shared" si="2"/>
        <v>1.0920000000000001E-2</v>
      </c>
      <c r="P16" s="647">
        <f t="shared" si="3"/>
        <v>1.008E-2</v>
      </c>
      <c r="Q16" s="190">
        <f t="shared" si="0"/>
        <v>0.48520289858985793</v>
      </c>
      <c r="R16" s="191">
        <f t="shared" si="1"/>
        <v>0.56018644467712719</v>
      </c>
      <c r="S16" s="648">
        <f t="shared" si="4"/>
        <v>7496.4653065052235</v>
      </c>
      <c r="T16" s="649">
        <f t="shared" si="5"/>
        <v>5623.1278531124672</v>
      </c>
    </row>
    <row r="17" spans="1:20" ht="12.75" customHeight="1" x14ac:dyDescent="0.2">
      <c r="A17" s="277">
        <v>8</v>
      </c>
      <c r="B17" s="3186" t="s">
        <v>299</v>
      </c>
      <c r="C17" s="3182" t="s">
        <v>375</v>
      </c>
      <c r="D17" s="663" t="s">
        <v>35</v>
      </c>
      <c r="E17" s="3170" t="s">
        <v>299</v>
      </c>
      <c r="F17" s="251">
        <v>1</v>
      </c>
      <c r="G17" s="650">
        <f>СР8!AF27</f>
        <v>1.1876467890506246</v>
      </c>
      <c r="H17" s="651">
        <f>СР8!AG27</f>
        <v>1.2049880326404649</v>
      </c>
      <c r="I17" s="254"/>
      <c r="J17" s="684"/>
      <c r="K17" s="684">
        <v>0.31</v>
      </c>
      <c r="L17" s="684"/>
      <c r="M17" s="256"/>
      <c r="N17" s="271"/>
      <c r="O17" s="587">
        <f t="shared" si="2"/>
        <v>1.3329999999999998E-2</v>
      </c>
      <c r="P17" s="702">
        <f t="shared" si="3"/>
        <v>7.4400000000000004E-3</v>
      </c>
      <c r="Q17" s="154">
        <f t="shared" si="0"/>
        <v>1.1951611281594343</v>
      </c>
      <c r="R17" s="653">
        <f t="shared" si="1"/>
        <v>1.2125013085487488</v>
      </c>
      <c r="S17" s="339">
        <f t="shared" si="4"/>
        <v>3043.3609412114565</v>
      </c>
      <c r="T17" s="685">
        <f t="shared" si="5"/>
        <v>2597.9353405979055</v>
      </c>
    </row>
    <row r="18" spans="1:20" ht="12.75" customHeight="1" thickBot="1" x14ac:dyDescent="0.25">
      <c r="A18" s="278">
        <v>8</v>
      </c>
      <c r="B18" s="3189"/>
      <c r="C18" s="3181"/>
      <c r="D18" s="665" t="s">
        <v>35</v>
      </c>
      <c r="E18" s="3178"/>
      <c r="F18" s="260">
        <v>2</v>
      </c>
      <c r="G18" s="658">
        <f>СР8!AF28</f>
        <v>1.1937871966570337</v>
      </c>
      <c r="H18" s="659">
        <f>СР8!AG28</f>
        <v>1.2111330471615158</v>
      </c>
      <c r="I18" s="262"/>
      <c r="J18" s="688"/>
      <c r="K18" s="688">
        <v>0.31</v>
      </c>
      <c r="L18" s="688"/>
      <c r="M18" s="264"/>
      <c r="N18" s="269"/>
      <c r="O18" s="700">
        <f>0.129*I18+0.129*J18+0.043*K18+0.039*L18+0.308*M18+0.246*N18</f>
        <v>1.3329999999999998E-2</v>
      </c>
      <c r="P18" s="838">
        <f t="shared" si="3"/>
        <v>7.4400000000000004E-3</v>
      </c>
      <c r="Q18" s="190">
        <f t="shared" si="0"/>
        <v>1.2013011557842255</v>
      </c>
      <c r="R18" s="662">
        <f t="shared" si="1"/>
        <v>1.2186459535765513</v>
      </c>
      <c r="S18" s="689">
        <f t="shared" si="4"/>
        <v>3027.8058739735088</v>
      </c>
      <c r="T18" s="690">
        <f t="shared" si="5"/>
        <v>2584.8360557512224</v>
      </c>
    </row>
    <row r="19" spans="1:20" x14ac:dyDescent="0.2">
      <c r="A19" s="113"/>
      <c r="B19" s="200"/>
      <c r="C19" s="200"/>
      <c r="D19" s="201"/>
      <c r="E19" s="202"/>
      <c r="F19" s="202"/>
      <c r="G19" s="113"/>
      <c r="H19" s="113"/>
      <c r="I19" s="203"/>
      <c r="J19" s="203"/>
      <c r="K19" s="203"/>
      <c r="L19" s="203"/>
      <c r="M19" s="204"/>
      <c r="N19" s="204"/>
      <c r="O19" s="203"/>
      <c r="P19" s="201"/>
    </row>
    <row r="20" spans="1:20" ht="15.75" x14ac:dyDescent="0.2">
      <c r="A20" s="113"/>
      <c r="B20" s="207" t="s">
        <v>158</v>
      </c>
      <c r="C20" s="207"/>
      <c r="D20" s="2608">
        <v>45300</v>
      </c>
      <c r="E20" s="2608"/>
      <c r="F20" s="201"/>
      <c r="G20" s="113"/>
      <c r="H20" s="113"/>
      <c r="I20" s="203"/>
      <c r="J20" s="203"/>
      <c r="K20" s="203"/>
      <c r="L20" s="203"/>
      <c r="M20" s="204"/>
      <c r="N20" s="204"/>
    </row>
    <row r="21" spans="1:20" x14ac:dyDescent="0.2">
      <c r="A21" s="113"/>
      <c r="B21" s="200" t="s">
        <v>328</v>
      </c>
      <c r="C21" s="200"/>
      <c r="D21" s="2610" t="s">
        <v>189</v>
      </c>
      <c r="E21" s="2610"/>
      <c r="F21" s="113"/>
      <c r="G21" s="113"/>
      <c r="H21" s="113"/>
      <c r="I21" s="203"/>
      <c r="J21" s="203"/>
      <c r="K21" s="203"/>
      <c r="L21" s="203"/>
      <c r="M21" s="204"/>
      <c r="N21" s="204"/>
      <c r="O21" s="201"/>
      <c r="P21" s="201"/>
    </row>
    <row r="22" spans="1:20" x14ac:dyDescent="0.2">
      <c r="A22" s="113"/>
      <c r="B22" s="200"/>
      <c r="C22" s="200"/>
      <c r="D22" s="201"/>
      <c r="E22" s="113"/>
      <c r="F22" s="113"/>
      <c r="G22" s="113"/>
      <c r="H22" s="113"/>
      <c r="I22" s="203"/>
      <c r="J22" s="203"/>
      <c r="K22" s="203"/>
      <c r="L22" s="203"/>
      <c r="M22" s="204"/>
      <c r="N22" s="204"/>
      <c r="O22" s="201"/>
      <c r="P22" s="201"/>
    </row>
    <row r="23" spans="1:20" x14ac:dyDescent="0.2">
      <c r="A23" s="113"/>
      <c r="B23" s="200"/>
      <c r="C23" s="200"/>
      <c r="D23" s="201"/>
      <c r="E23" s="113"/>
      <c r="F23" s="113"/>
      <c r="G23" s="113"/>
      <c r="H23" s="113"/>
      <c r="I23" s="203"/>
      <c r="J23" s="203"/>
      <c r="K23" s="203"/>
      <c r="L23" s="203"/>
      <c r="M23" s="204"/>
      <c r="N23" s="204"/>
      <c r="O23" s="201"/>
      <c r="P23" s="201"/>
    </row>
    <row r="24" spans="1:20" x14ac:dyDescent="0.2">
      <c r="A24" s="113"/>
      <c r="B24" s="200"/>
      <c r="C24" s="200"/>
      <c r="D24" s="201"/>
      <c r="E24" s="113"/>
      <c r="F24" s="113"/>
      <c r="G24" s="113"/>
      <c r="H24" s="113"/>
      <c r="I24" s="203"/>
      <c r="J24" s="203"/>
      <c r="K24" s="203"/>
      <c r="L24" s="203"/>
      <c r="M24" s="204"/>
      <c r="N24" s="204"/>
      <c r="O24" s="201"/>
      <c r="P24" s="201"/>
    </row>
    <row r="25" spans="1:20" x14ac:dyDescent="0.2">
      <c r="A25" s="113"/>
      <c r="B25" s="200"/>
      <c r="C25" s="200"/>
      <c r="D25" s="201"/>
      <c r="E25" s="113"/>
      <c r="F25" s="113"/>
      <c r="G25" s="113"/>
      <c r="H25" s="113"/>
      <c r="I25" s="203"/>
      <c r="J25" s="203"/>
      <c r="K25" s="203"/>
      <c r="L25" s="203"/>
      <c r="M25" s="204"/>
      <c r="N25" s="113"/>
      <c r="O25" s="113"/>
      <c r="P25" s="113"/>
    </row>
    <row r="26" spans="1:20" x14ac:dyDescent="0.2">
      <c r="A26" s="113"/>
      <c r="B26" s="200"/>
      <c r="C26" s="200"/>
      <c r="D26" s="201"/>
      <c r="E26" s="113"/>
      <c r="F26" s="113"/>
      <c r="G26" s="113"/>
      <c r="H26" s="113"/>
      <c r="I26" s="203"/>
      <c r="J26" s="203"/>
      <c r="K26" s="203"/>
      <c r="L26" s="203"/>
      <c r="M26" s="204"/>
      <c r="N26" s="204"/>
      <c r="O26" s="201"/>
      <c r="P26" s="201"/>
    </row>
    <row r="27" spans="1:20" x14ac:dyDescent="0.2">
      <c r="A27" s="113"/>
      <c r="B27" s="200"/>
      <c r="C27" s="200"/>
      <c r="D27" s="201"/>
      <c r="E27" s="113"/>
      <c r="F27" s="113"/>
      <c r="G27" s="113"/>
      <c r="H27" s="113"/>
      <c r="I27" s="203"/>
      <c r="J27" s="203"/>
      <c r="K27" s="203"/>
      <c r="L27" s="203"/>
      <c r="M27" s="204"/>
      <c r="N27" s="204"/>
      <c r="O27" s="201"/>
      <c r="P27" s="201"/>
    </row>
    <row r="28" spans="1:20" x14ac:dyDescent="0.2">
      <c r="A28" s="113"/>
      <c r="B28" s="200"/>
      <c r="C28" s="200"/>
      <c r="D28" s="201"/>
      <c r="E28" s="113"/>
      <c r="F28" s="113"/>
      <c r="G28" s="113"/>
      <c r="H28" s="113"/>
      <c r="I28" s="203"/>
      <c r="J28" s="203"/>
      <c r="K28" s="203"/>
      <c r="L28" s="203"/>
      <c r="M28" s="204"/>
      <c r="N28" s="204"/>
      <c r="O28" s="201"/>
      <c r="P28" s="201"/>
    </row>
    <row r="29" spans="1:20" x14ac:dyDescent="0.2">
      <c r="A29" s="113"/>
      <c r="B29" s="200"/>
      <c r="C29" s="200"/>
      <c r="D29" s="201"/>
      <c r="E29" s="113"/>
      <c r="F29" s="113"/>
      <c r="G29" s="113"/>
      <c r="H29" s="113"/>
      <c r="I29" s="203"/>
      <c r="J29" s="203"/>
      <c r="K29" s="203"/>
      <c r="L29" s="203"/>
      <c r="M29" s="204"/>
      <c r="N29" s="204"/>
      <c r="O29" s="201"/>
      <c r="P29" s="201"/>
    </row>
    <row r="30" spans="1:20" x14ac:dyDescent="0.2">
      <c r="A30" s="113"/>
      <c r="B30" s="200"/>
      <c r="C30" s="200"/>
      <c r="D30" s="201"/>
      <c r="E30" s="113"/>
      <c r="F30" s="113"/>
      <c r="G30" s="113"/>
      <c r="H30" s="113"/>
      <c r="I30" s="203"/>
      <c r="J30" s="203"/>
      <c r="K30" s="203"/>
      <c r="L30" s="203"/>
      <c r="M30" s="204"/>
      <c r="N30" s="204"/>
      <c r="O30" s="201"/>
      <c r="P30" s="201"/>
    </row>
    <row r="31" spans="1:20" x14ac:dyDescent="0.2">
      <c r="A31" s="113"/>
      <c r="B31" s="200"/>
      <c r="C31" s="200"/>
      <c r="D31" s="201"/>
      <c r="E31" s="113"/>
      <c r="F31" s="113"/>
      <c r="G31" s="113"/>
      <c r="H31" s="113"/>
      <c r="I31" s="203"/>
      <c r="J31" s="203"/>
      <c r="K31" s="203"/>
      <c r="L31" s="203"/>
      <c r="M31" s="204"/>
      <c r="N31" s="204"/>
      <c r="O31" s="201"/>
      <c r="P31" s="201"/>
    </row>
    <row r="32" spans="1:20" x14ac:dyDescent="0.2">
      <c r="A32" s="113"/>
      <c r="B32" s="200"/>
      <c r="C32" s="200"/>
      <c r="D32" s="201"/>
      <c r="E32" s="113"/>
      <c r="F32" s="113"/>
      <c r="G32" s="113"/>
      <c r="H32" s="113"/>
      <c r="I32" s="203"/>
      <c r="J32" s="203"/>
      <c r="K32" s="203"/>
      <c r="L32" s="203"/>
      <c r="M32" s="204"/>
      <c r="N32" s="204"/>
      <c r="O32" s="201"/>
      <c r="P32" s="201"/>
    </row>
    <row r="33" spans="1:16" x14ac:dyDescent="0.2">
      <c r="A33" s="113"/>
      <c r="B33" s="200"/>
      <c r="C33" s="200"/>
      <c r="D33" s="201"/>
      <c r="E33" s="113"/>
      <c r="F33" s="113"/>
      <c r="G33" s="113"/>
      <c r="H33" s="113"/>
      <c r="I33" s="203"/>
      <c r="J33" s="203"/>
      <c r="K33" s="203"/>
      <c r="L33" s="203"/>
      <c r="M33" s="204"/>
      <c r="N33" s="204"/>
      <c r="O33" s="201"/>
      <c r="P33" s="201"/>
    </row>
    <row r="34" spans="1:16" x14ac:dyDescent="0.2">
      <c r="A34" s="113"/>
      <c r="B34" s="200"/>
      <c r="C34" s="200"/>
      <c r="D34" s="201"/>
      <c r="E34" s="113"/>
      <c r="F34" s="113"/>
      <c r="G34" s="113"/>
      <c r="H34" s="113"/>
      <c r="I34" s="203"/>
      <c r="J34" s="203"/>
      <c r="K34" s="203"/>
      <c r="L34" s="203"/>
      <c r="M34" s="204"/>
      <c r="N34" s="204"/>
      <c r="O34" s="201"/>
      <c r="P34" s="201"/>
    </row>
    <row r="35" spans="1:16" x14ac:dyDescent="0.2">
      <c r="A35" s="113"/>
      <c r="B35" s="200"/>
      <c r="C35" s="200"/>
      <c r="D35" s="201"/>
      <c r="E35" s="113"/>
      <c r="F35" s="113"/>
      <c r="G35" s="113"/>
      <c r="H35" s="113"/>
      <c r="I35" s="203"/>
      <c r="J35" s="203"/>
      <c r="K35" s="203"/>
      <c r="L35" s="203"/>
      <c r="M35" s="204"/>
      <c r="N35" s="204"/>
      <c r="O35" s="201"/>
      <c r="P35" s="201"/>
    </row>
    <row r="36" spans="1:16" x14ac:dyDescent="0.2">
      <c r="A36" s="113"/>
      <c r="B36" s="200"/>
      <c r="C36" s="200"/>
      <c r="D36" s="201"/>
      <c r="E36" s="113"/>
      <c r="F36" s="113"/>
      <c r="G36" s="113"/>
      <c r="H36" s="113"/>
      <c r="I36" s="203"/>
      <c r="J36" s="203"/>
      <c r="K36" s="203"/>
      <c r="L36" s="203"/>
      <c r="M36" s="204"/>
      <c r="N36" s="204"/>
      <c r="O36" s="201"/>
      <c r="P36" s="201"/>
    </row>
    <row r="37" spans="1:16" x14ac:dyDescent="0.2">
      <c r="A37" s="113"/>
      <c r="B37" s="200"/>
      <c r="C37" s="200"/>
      <c r="D37" s="201"/>
      <c r="E37" s="113"/>
      <c r="F37" s="113"/>
      <c r="G37" s="113"/>
      <c r="H37" s="113"/>
      <c r="I37" s="203"/>
      <c r="J37" s="203"/>
      <c r="K37" s="203"/>
      <c r="L37" s="203"/>
      <c r="M37" s="204"/>
      <c r="N37" s="204"/>
      <c r="O37" s="201"/>
      <c r="P37" s="201"/>
    </row>
    <row r="38" spans="1:16" x14ac:dyDescent="0.2">
      <c r="A38" s="113"/>
      <c r="B38" s="200"/>
      <c r="C38" s="200"/>
      <c r="D38" s="201"/>
      <c r="E38" s="113"/>
      <c r="F38" s="113"/>
      <c r="G38" s="113"/>
      <c r="H38" s="113"/>
      <c r="I38" s="203"/>
      <c r="J38" s="203"/>
      <c r="K38" s="203"/>
      <c r="L38" s="203"/>
      <c r="M38" s="204"/>
      <c r="N38" s="204"/>
      <c r="O38" s="201"/>
      <c r="P38" s="201"/>
    </row>
    <row r="39" spans="1:16" x14ac:dyDescent="0.2">
      <c r="A39" s="113"/>
      <c r="B39" s="200"/>
      <c r="C39" s="200"/>
      <c r="D39" s="201"/>
      <c r="E39" s="113"/>
      <c r="F39" s="113"/>
      <c r="G39" s="113"/>
      <c r="H39" s="113"/>
      <c r="I39" s="203"/>
      <c r="J39" s="203"/>
      <c r="K39" s="203"/>
      <c r="L39" s="203"/>
      <c r="M39" s="204"/>
      <c r="N39" s="204"/>
      <c r="O39" s="201"/>
      <c r="P39" s="201"/>
    </row>
    <row r="40" spans="1:16" x14ac:dyDescent="0.2">
      <c r="A40" s="113"/>
      <c r="B40" s="200"/>
      <c r="C40" s="200"/>
      <c r="D40" s="201"/>
      <c r="E40" s="113"/>
      <c r="F40" s="113"/>
      <c r="G40" s="113"/>
      <c r="H40" s="113"/>
      <c r="I40" s="203"/>
      <c r="J40" s="203"/>
      <c r="K40" s="203"/>
      <c r="L40" s="203"/>
      <c r="M40" s="204"/>
      <c r="N40" s="204"/>
      <c r="O40" s="201"/>
      <c r="P40" s="201"/>
    </row>
    <row r="41" spans="1:16" x14ac:dyDescent="0.2">
      <c r="A41" s="113"/>
      <c r="B41" s="200"/>
      <c r="C41" s="200"/>
      <c r="D41" s="201"/>
      <c r="E41" s="113"/>
      <c r="F41" s="113"/>
      <c r="G41" s="113"/>
      <c r="H41" s="113"/>
      <c r="I41" s="203"/>
      <c r="J41" s="203"/>
      <c r="K41" s="203"/>
      <c r="L41" s="203"/>
      <c r="M41" s="204"/>
      <c r="N41" s="204"/>
      <c r="O41" s="201"/>
      <c r="P41" s="201"/>
    </row>
    <row r="42" spans="1:16" x14ac:dyDescent="0.2">
      <c r="A42" s="113"/>
      <c r="B42" s="200"/>
      <c r="C42" s="200"/>
      <c r="D42" s="201"/>
      <c r="E42" s="113"/>
      <c r="F42" s="113"/>
      <c r="G42" s="113"/>
      <c r="H42" s="113"/>
      <c r="I42" s="203"/>
      <c r="J42" s="203"/>
      <c r="K42" s="203"/>
      <c r="L42" s="203"/>
      <c r="M42" s="204"/>
      <c r="N42" s="204"/>
      <c r="O42" s="201"/>
      <c r="P42" s="201"/>
    </row>
    <row r="43" spans="1:16" x14ac:dyDescent="0.2">
      <c r="A43" s="113"/>
      <c r="B43" s="200"/>
      <c r="C43" s="200"/>
      <c r="D43" s="201"/>
      <c r="E43" s="113"/>
      <c r="F43" s="113"/>
      <c r="G43" s="113"/>
      <c r="H43" s="113"/>
      <c r="I43" s="203"/>
      <c r="J43" s="203"/>
      <c r="K43" s="203"/>
      <c r="L43" s="203"/>
      <c r="M43" s="204"/>
      <c r="N43" s="204"/>
      <c r="O43" s="201"/>
      <c r="P43" s="201"/>
    </row>
    <row r="44" spans="1:16" x14ac:dyDescent="0.2">
      <c r="A44" s="113"/>
      <c r="B44" s="200"/>
      <c r="C44" s="200"/>
      <c r="D44" s="201"/>
      <c r="E44" s="113"/>
      <c r="F44" s="113"/>
      <c r="G44" s="113"/>
      <c r="H44" s="113"/>
      <c r="I44" s="203"/>
      <c r="J44" s="203"/>
      <c r="K44" s="203"/>
      <c r="L44" s="203"/>
      <c r="M44" s="204"/>
      <c r="N44" s="204"/>
      <c r="O44" s="201"/>
      <c r="P44" s="201"/>
    </row>
    <row r="45" spans="1:16" x14ac:dyDescent="0.2">
      <c r="A45" s="113"/>
      <c r="B45" s="200"/>
      <c r="C45" s="200"/>
      <c r="D45" s="201"/>
      <c r="E45" s="113"/>
      <c r="F45" s="113"/>
      <c r="G45" s="113"/>
      <c r="H45" s="113"/>
      <c r="I45" s="203"/>
      <c r="J45" s="203"/>
      <c r="K45" s="203"/>
      <c r="L45" s="203"/>
      <c r="M45" s="204"/>
      <c r="N45" s="204"/>
      <c r="O45" s="201"/>
      <c r="P45" s="201"/>
    </row>
    <row r="46" spans="1:16" x14ac:dyDescent="0.2">
      <c r="A46" s="113"/>
      <c r="B46" s="200"/>
      <c r="C46" s="200"/>
      <c r="D46" s="201"/>
      <c r="E46" s="113"/>
      <c r="F46" s="113"/>
      <c r="G46" s="113"/>
      <c r="H46" s="113"/>
      <c r="I46" s="203"/>
      <c r="J46" s="203"/>
      <c r="K46" s="203"/>
      <c r="L46" s="203"/>
      <c r="M46" s="204"/>
      <c r="N46" s="204"/>
      <c r="O46" s="201"/>
      <c r="P46" s="201"/>
    </row>
    <row r="47" spans="1:16" x14ac:dyDescent="0.2">
      <c r="A47" s="113"/>
      <c r="B47" s="200"/>
      <c r="C47" s="200"/>
      <c r="D47" s="201"/>
      <c r="E47" s="113"/>
      <c r="F47" s="113"/>
      <c r="G47" s="113"/>
      <c r="H47" s="113"/>
      <c r="I47" s="203"/>
      <c r="J47" s="203"/>
      <c r="K47" s="203"/>
      <c r="L47" s="203"/>
      <c r="M47" s="204"/>
      <c r="N47" s="204"/>
      <c r="O47" s="201"/>
      <c r="P47" s="201"/>
    </row>
    <row r="48" spans="1:16" x14ac:dyDescent="0.2">
      <c r="A48" s="113"/>
      <c r="B48" s="200"/>
      <c r="C48" s="200"/>
      <c r="D48" s="201"/>
      <c r="E48" s="113"/>
      <c r="F48" s="113"/>
      <c r="G48" s="113"/>
      <c r="H48" s="113"/>
      <c r="I48" s="203"/>
      <c r="J48" s="203"/>
      <c r="K48" s="203"/>
      <c r="L48" s="203"/>
      <c r="M48" s="204"/>
      <c r="N48" s="204"/>
      <c r="O48" s="201"/>
      <c r="P48" s="201"/>
    </row>
    <row r="49" spans="1:16" x14ac:dyDescent="0.2">
      <c r="A49" s="113"/>
      <c r="B49" s="200"/>
      <c r="C49" s="200"/>
      <c r="D49" s="201"/>
      <c r="E49" s="113"/>
      <c r="F49" s="113"/>
      <c r="G49" s="113"/>
      <c r="H49" s="113"/>
      <c r="I49" s="203"/>
      <c r="J49" s="203"/>
      <c r="K49" s="203"/>
      <c r="L49" s="203"/>
      <c r="M49" s="204"/>
      <c r="N49" s="204"/>
      <c r="O49" s="201"/>
      <c r="P49" s="201"/>
    </row>
    <row r="50" spans="1:16" x14ac:dyDescent="0.2">
      <c r="A50" s="113"/>
      <c r="B50" s="200"/>
      <c r="C50" s="200"/>
      <c r="D50" s="201"/>
      <c r="E50" s="113"/>
      <c r="F50" s="113"/>
      <c r="G50" s="113"/>
      <c r="H50" s="113"/>
      <c r="I50" s="203"/>
      <c r="J50" s="203"/>
      <c r="K50" s="203"/>
      <c r="L50" s="203"/>
      <c r="M50" s="204"/>
      <c r="N50" s="204"/>
      <c r="O50" s="201"/>
      <c r="P50" s="201"/>
    </row>
    <row r="51" spans="1:16" x14ac:dyDescent="0.2">
      <c r="A51" s="113"/>
      <c r="B51" s="200"/>
      <c r="C51" s="200"/>
      <c r="D51" s="201"/>
      <c r="E51" s="113"/>
      <c r="F51" s="113"/>
      <c r="G51" s="113"/>
      <c r="H51" s="113"/>
      <c r="I51" s="203"/>
      <c r="J51" s="203"/>
      <c r="K51" s="203"/>
      <c r="L51" s="203"/>
      <c r="M51" s="204"/>
      <c r="N51" s="204"/>
      <c r="O51" s="201"/>
      <c r="P51" s="201"/>
    </row>
    <row r="52" spans="1:16" x14ac:dyDescent="0.2">
      <c r="A52" s="113"/>
      <c r="B52" s="200"/>
      <c r="C52" s="200"/>
      <c r="D52" s="201"/>
      <c r="E52" s="113"/>
      <c r="F52" s="113"/>
      <c r="G52" s="113"/>
      <c r="H52" s="113"/>
      <c r="I52" s="203"/>
      <c r="J52" s="203"/>
      <c r="K52" s="203"/>
      <c r="L52" s="203"/>
      <c r="M52" s="204"/>
      <c r="N52" s="204"/>
      <c r="O52" s="201"/>
      <c r="P52" s="201"/>
    </row>
    <row r="53" spans="1:16" x14ac:dyDescent="0.2">
      <c r="A53" s="113"/>
      <c r="B53" s="200"/>
      <c r="C53" s="200"/>
      <c r="D53" s="201"/>
      <c r="E53" s="113"/>
      <c r="F53" s="113"/>
      <c r="G53" s="113"/>
      <c r="H53" s="113"/>
      <c r="I53" s="203"/>
      <c r="J53" s="203"/>
      <c r="K53" s="203"/>
      <c r="L53" s="203"/>
      <c r="M53" s="204"/>
      <c r="N53" s="204"/>
      <c r="O53" s="201"/>
      <c r="P53" s="201"/>
    </row>
    <row r="54" spans="1:16" x14ac:dyDescent="0.2">
      <c r="A54" s="113"/>
      <c r="B54" s="200"/>
      <c r="C54" s="200"/>
      <c r="D54" s="201"/>
      <c r="E54" s="113"/>
      <c r="F54" s="113"/>
      <c r="G54" s="113"/>
      <c r="H54" s="113"/>
      <c r="I54" s="203"/>
      <c r="J54" s="203"/>
      <c r="K54" s="203"/>
      <c r="L54" s="203"/>
      <c r="M54" s="204"/>
      <c r="N54" s="204"/>
      <c r="O54" s="201"/>
      <c r="P54" s="201"/>
    </row>
    <row r="55" spans="1:16" x14ac:dyDescent="0.2">
      <c r="A55" s="113"/>
      <c r="B55" s="200"/>
      <c r="C55" s="200"/>
      <c r="D55" s="201"/>
      <c r="E55" s="113"/>
      <c r="F55" s="113"/>
      <c r="G55" s="113"/>
      <c r="H55" s="113"/>
      <c r="I55" s="203"/>
      <c r="J55" s="203"/>
      <c r="K55" s="203"/>
      <c r="L55" s="203"/>
      <c r="M55" s="204"/>
      <c r="N55" s="204"/>
      <c r="O55" s="201"/>
      <c r="P55" s="201"/>
    </row>
    <row r="56" spans="1:16" x14ac:dyDescent="0.2">
      <c r="A56" s="113"/>
      <c r="B56" s="200"/>
      <c r="C56" s="200"/>
      <c r="D56" s="201"/>
      <c r="E56" s="113"/>
      <c r="F56" s="113"/>
      <c r="G56" s="113"/>
      <c r="H56" s="113"/>
      <c r="I56" s="203"/>
      <c r="J56" s="203"/>
      <c r="K56" s="203"/>
      <c r="L56" s="203"/>
      <c r="M56" s="204"/>
      <c r="N56" s="204"/>
      <c r="O56" s="201"/>
      <c r="P56" s="201"/>
    </row>
    <row r="57" spans="1:16" x14ac:dyDescent="0.2">
      <c r="A57" s="113"/>
      <c r="B57" s="200"/>
      <c r="C57" s="200"/>
      <c r="D57" s="201"/>
      <c r="E57" s="113"/>
      <c r="F57" s="113"/>
      <c r="G57" s="113"/>
      <c r="H57" s="113"/>
      <c r="I57" s="203"/>
      <c r="J57" s="203"/>
      <c r="K57" s="203"/>
      <c r="L57" s="203"/>
      <c r="M57" s="204"/>
      <c r="N57" s="204"/>
      <c r="O57" s="201"/>
      <c r="P57" s="201"/>
    </row>
    <row r="58" spans="1:16" x14ac:dyDescent="0.2">
      <c r="A58" s="113"/>
      <c r="B58" s="200"/>
      <c r="C58" s="200"/>
      <c r="D58" s="201"/>
      <c r="E58" s="113"/>
      <c r="F58" s="113"/>
      <c r="G58" s="113"/>
      <c r="H58" s="113"/>
      <c r="I58" s="203"/>
      <c r="J58" s="203"/>
      <c r="K58" s="203"/>
      <c r="L58" s="203"/>
      <c r="M58" s="204"/>
      <c r="N58" s="204"/>
      <c r="O58" s="201"/>
      <c r="P58" s="201"/>
    </row>
    <row r="59" spans="1:16" x14ac:dyDescent="0.2">
      <c r="A59" s="113"/>
      <c r="B59" s="200"/>
      <c r="C59" s="200"/>
      <c r="D59" s="201"/>
      <c r="E59" s="113"/>
      <c r="F59" s="113"/>
      <c r="G59" s="113"/>
      <c r="H59" s="113"/>
      <c r="I59" s="203"/>
      <c r="J59" s="203"/>
      <c r="K59" s="203"/>
      <c r="L59" s="203"/>
      <c r="M59" s="204"/>
      <c r="N59" s="204"/>
      <c r="O59" s="201"/>
      <c r="P59" s="201"/>
    </row>
    <row r="60" spans="1:16" x14ac:dyDescent="0.2">
      <c r="A60" s="113"/>
      <c r="B60" s="200"/>
      <c r="C60" s="200"/>
      <c r="D60" s="201"/>
      <c r="E60" s="113"/>
      <c r="F60" s="113"/>
      <c r="G60" s="113"/>
      <c r="H60" s="113"/>
      <c r="I60" s="203"/>
      <c r="J60" s="203"/>
      <c r="K60" s="203"/>
      <c r="L60" s="203"/>
      <c r="M60" s="204"/>
      <c r="N60" s="204"/>
      <c r="O60" s="201"/>
      <c r="P60" s="201"/>
    </row>
    <row r="61" spans="1:16" x14ac:dyDescent="0.2">
      <c r="A61" s="113"/>
      <c r="B61" s="200"/>
      <c r="C61" s="200"/>
      <c r="D61" s="201"/>
      <c r="E61" s="113"/>
      <c r="F61" s="113"/>
      <c r="G61" s="113"/>
      <c r="H61" s="113"/>
      <c r="I61" s="203"/>
      <c r="J61" s="203"/>
      <c r="K61" s="203"/>
      <c r="L61" s="203"/>
      <c r="M61" s="204"/>
      <c r="N61" s="204"/>
      <c r="O61" s="201"/>
      <c r="P61" s="201"/>
    </row>
    <row r="62" spans="1:16" x14ac:dyDescent="0.2">
      <c r="A62" s="113"/>
      <c r="B62" s="200"/>
      <c r="C62" s="200"/>
      <c r="D62" s="201"/>
      <c r="E62" s="113"/>
      <c r="F62" s="113"/>
      <c r="G62" s="113"/>
      <c r="H62" s="113"/>
      <c r="I62" s="203"/>
      <c r="J62" s="203"/>
      <c r="K62" s="203"/>
      <c r="L62" s="203"/>
      <c r="M62" s="204"/>
      <c r="N62" s="204"/>
      <c r="O62" s="201"/>
      <c r="P62" s="201"/>
    </row>
    <row r="63" spans="1:16" x14ac:dyDescent="0.2">
      <c r="A63" s="113"/>
      <c r="B63" s="200"/>
      <c r="C63" s="200"/>
      <c r="D63" s="201"/>
      <c r="E63" s="113"/>
      <c r="F63" s="113"/>
      <c r="G63" s="113"/>
      <c r="H63" s="113"/>
      <c r="I63" s="203"/>
      <c r="J63" s="203"/>
      <c r="K63" s="203"/>
      <c r="L63" s="203"/>
      <c r="M63" s="204"/>
      <c r="N63" s="204"/>
      <c r="O63" s="201"/>
      <c r="P63" s="201"/>
    </row>
    <row r="64" spans="1:16" x14ac:dyDescent="0.2">
      <c r="A64" s="113"/>
      <c r="B64" s="200"/>
      <c r="C64" s="200"/>
      <c r="D64" s="201"/>
      <c r="E64" s="113"/>
      <c r="F64" s="113"/>
      <c r="G64" s="113"/>
      <c r="H64" s="113"/>
      <c r="I64" s="203"/>
      <c r="J64" s="203"/>
      <c r="K64" s="203"/>
      <c r="L64" s="203"/>
      <c r="M64" s="204"/>
      <c r="N64" s="204"/>
      <c r="O64" s="201"/>
      <c r="P64" s="201"/>
    </row>
    <row r="65" spans="1:16" x14ac:dyDescent="0.2">
      <c r="A65" s="113"/>
      <c r="B65" s="200"/>
      <c r="C65" s="200"/>
      <c r="D65" s="201"/>
      <c r="E65" s="113"/>
      <c r="F65" s="113"/>
      <c r="G65" s="113"/>
      <c r="H65" s="113"/>
      <c r="I65" s="203"/>
      <c r="J65" s="203"/>
      <c r="K65" s="203"/>
      <c r="L65" s="203"/>
      <c r="M65" s="204"/>
      <c r="N65" s="204"/>
      <c r="O65" s="201"/>
      <c r="P65" s="201"/>
    </row>
    <row r="66" spans="1:16" x14ac:dyDescent="0.2">
      <c r="A66" s="113"/>
      <c r="B66" s="200"/>
      <c r="C66" s="200"/>
      <c r="D66" s="201"/>
      <c r="E66" s="113"/>
      <c r="F66" s="113"/>
      <c r="G66" s="113"/>
      <c r="H66" s="113"/>
      <c r="I66" s="203"/>
      <c r="J66" s="203"/>
      <c r="K66" s="203"/>
      <c r="L66" s="203"/>
      <c r="M66" s="204"/>
      <c r="N66" s="204"/>
      <c r="O66" s="201"/>
      <c r="P66" s="201"/>
    </row>
    <row r="67" spans="1:16" x14ac:dyDescent="0.2">
      <c r="A67" s="113"/>
      <c r="B67" s="200"/>
      <c r="C67" s="200"/>
      <c r="D67" s="201"/>
      <c r="E67" s="113"/>
      <c r="F67" s="113"/>
      <c r="G67" s="113"/>
      <c r="H67" s="113"/>
      <c r="I67" s="203"/>
      <c r="J67" s="203"/>
      <c r="K67" s="203"/>
      <c r="L67" s="203"/>
      <c r="M67" s="204"/>
      <c r="N67" s="204"/>
      <c r="O67" s="201"/>
      <c r="P67" s="201"/>
    </row>
    <row r="68" spans="1:16" x14ac:dyDescent="0.2">
      <c r="A68" s="113"/>
      <c r="B68" s="200"/>
      <c r="C68" s="200"/>
      <c r="D68" s="201"/>
      <c r="E68" s="113"/>
      <c r="F68" s="113"/>
      <c r="G68" s="113"/>
      <c r="H68" s="113"/>
      <c r="I68" s="203"/>
      <c r="J68" s="203"/>
      <c r="K68" s="203"/>
      <c r="L68" s="203"/>
      <c r="M68" s="204"/>
      <c r="N68" s="204"/>
      <c r="O68" s="201"/>
      <c r="P68" s="201"/>
    </row>
    <row r="69" spans="1:16" x14ac:dyDescent="0.2">
      <c r="A69" s="113"/>
      <c r="B69" s="200"/>
      <c r="C69" s="200"/>
      <c r="D69" s="201"/>
      <c r="E69" s="113"/>
      <c r="F69" s="113"/>
      <c r="G69" s="113"/>
      <c r="H69" s="113"/>
      <c r="I69" s="203"/>
      <c r="J69" s="203"/>
      <c r="K69" s="203"/>
      <c r="L69" s="203"/>
      <c r="M69" s="204"/>
      <c r="N69" s="204"/>
      <c r="O69" s="201"/>
      <c r="P69" s="201"/>
    </row>
    <row r="70" spans="1:16" x14ac:dyDescent="0.2">
      <c r="A70" s="113"/>
      <c r="B70" s="200"/>
      <c r="C70" s="200"/>
      <c r="D70" s="201"/>
      <c r="E70" s="113"/>
      <c r="F70" s="113"/>
      <c r="G70" s="113"/>
      <c r="H70" s="113"/>
      <c r="I70" s="203"/>
      <c r="J70" s="203"/>
      <c r="K70" s="203"/>
      <c r="L70" s="203"/>
      <c r="M70" s="204"/>
      <c r="N70" s="204"/>
      <c r="O70" s="201"/>
      <c r="P70" s="201"/>
    </row>
    <row r="71" spans="1:16" x14ac:dyDescent="0.2">
      <c r="A71" s="113"/>
      <c r="B71" s="200"/>
      <c r="C71" s="200"/>
      <c r="D71" s="201"/>
      <c r="E71" s="113"/>
      <c r="F71" s="113"/>
      <c r="G71" s="113"/>
      <c r="H71" s="113"/>
      <c r="I71" s="203"/>
      <c r="J71" s="203"/>
      <c r="K71" s="203"/>
      <c r="L71" s="203"/>
      <c r="M71" s="204"/>
      <c r="N71" s="204"/>
      <c r="O71" s="201"/>
      <c r="P71" s="201"/>
    </row>
    <row r="72" spans="1:16" x14ac:dyDescent="0.2">
      <c r="A72" s="113"/>
      <c r="B72" s="200"/>
      <c r="C72" s="200"/>
      <c r="D72" s="201"/>
      <c r="E72" s="113"/>
      <c r="F72" s="113"/>
      <c r="G72" s="113"/>
      <c r="H72" s="113"/>
      <c r="I72" s="203"/>
      <c r="J72" s="203"/>
      <c r="K72" s="203"/>
      <c r="L72" s="203"/>
      <c r="M72" s="204"/>
      <c r="N72" s="204"/>
      <c r="O72" s="201"/>
      <c r="P72" s="201"/>
    </row>
    <row r="73" spans="1:16" x14ac:dyDescent="0.2">
      <c r="A73" s="113"/>
      <c r="B73" s="200"/>
      <c r="C73" s="200"/>
      <c r="D73" s="201"/>
      <c r="E73" s="113"/>
      <c r="F73" s="113"/>
      <c r="G73" s="113"/>
      <c r="H73" s="113"/>
      <c r="I73" s="203"/>
      <c r="J73" s="203"/>
      <c r="K73" s="203"/>
      <c r="L73" s="203"/>
      <c r="M73" s="204"/>
      <c r="N73" s="204"/>
      <c r="O73" s="201"/>
      <c r="P73" s="201"/>
    </row>
    <row r="74" spans="1:16" x14ac:dyDescent="0.2">
      <c r="A74" s="113"/>
      <c r="B74" s="200"/>
      <c r="C74" s="200"/>
      <c r="D74" s="201"/>
      <c r="E74" s="113"/>
      <c r="F74" s="113"/>
      <c r="G74" s="113"/>
      <c r="H74" s="113"/>
      <c r="I74" s="203"/>
      <c r="J74" s="203"/>
      <c r="K74" s="203"/>
      <c r="L74" s="203"/>
      <c r="M74" s="204"/>
      <c r="N74" s="204"/>
      <c r="O74" s="201"/>
      <c r="P74" s="201"/>
    </row>
    <row r="75" spans="1:16" x14ac:dyDescent="0.2">
      <c r="A75" s="113"/>
      <c r="B75" s="200"/>
      <c r="C75" s="200"/>
      <c r="D75" s="201"/>
      <c r="E75" s="113"/>
      <c r="F75" s="113"/>
      <c r="G75" s="113"/>
      <c r="H75" s="113"/>
      <c r="I75" s="203"/>
      <c r="J75" s="203"/>
      <c r="K75" s="203"/>
      <c r="L75" s="203"/>
      <c r="M75" s="204"/>
      <c r="N75" s="204"/>
      <c r="O75" s="201"/>
      <c r="P75" s="201"/>
    </row>
    <row r="76" spans="1:16" x14ac:dyDescent="0.2">
      <c r="A76" s="113"/>
      <c r="B76" s="200"/>
      <c r="C76" s="200"/>
      <c r="D76" s="201"/>
      <c r="E76" s="113"/>
      <c r="F76" s="113"/>
      <c r="G76" s="113"/>
      <c r="H76" s="113"/>
      <c r="I76" s="203"/>
      <c r="J76" s="203"/>
      <c r="K76" s="203"/>
      <c r="L76" s="203"/>
      <c r="M76" s="204"/>
      <c r="N76" s="204"/>
      <c r="O76" s="201"/>
      <c r="P76" s="201"/>
    </row>
    <row r="77" spans="1:16" x14ac:dyDescent="0.2">
      <c r="A77" s="113"/>
      <c r="B77" s="200"/>
      <c r="C77" s="200"/>
      <c r="D77" s="201"/>
      <c r="E77" s="113"/>
      <c r="F77" s="113"/>
      <c r="G77" s="113"/>
      <c r="H77" s="113"/>
      <c r="I77" s="203"/>
      <c r="J77" s="203"/>
      <c r="K77" s="203"/>
      <c r="L77" s="203"/>
      <c r="M77" s="204"/>
      <c r="N77" s="204"/>
      <c r="O77" s="201"/>
      <c r="P77" s="201"/>
    </row>
    <row r="78" spans="1:16" x14ac:dyDescent="0.2">
      <c r="A78" s="113"/>
      <c r="B78" s="200"/>
      <c r="C78" s="200"/>
      <c r="D78" s="201"/>
      <c r="E78" s="113"/>
      <c r="F78" s="113"/>
      <c r="G78" s="113"/>
      <c r="H78" s="113"/>
      <c r="I78" s="203"/>
      <c r="J78" s="203"/>
      <c r="K78" s="203"/>
      <c r="L78" s="203"/>
      <c r="M78" s="204"/>
      <c r="N78" s="204"/>
      <c r="O78" s="201"/>
      <c r="P78" s="201"/>
    </row>
    <row r="79" spans="1:16" x14ac:dyDescent="0.2">
      <c r="A79" s="113"/>
      <c r="B79" s="200"/>
      <c r="C79" s="200"/>
      <c r="D79" s="201"/>
      <c r="E79" s="113"/>
      <c r="F79" s="113"/>
      <c r="G79" s="113"/>
      <c r="H79" s="113"/>
      <c r="I79" s="203"/>
      <c r="J79" s="203"/>
      <c r="K79" s="203"/>
      <c r="L79" s="203"/>
      <c r="M79" s="204"/>
      <c r="N79" s="204"/>
      <c r="O79" s="201"/>
      <c r="P79" s="201"/>
    </row>
    <row r="80" spans="1:16" x14ac:dyDescent="0.2">
      <c r="A80" s="113"/>
      <c r="B80" s="200"/>
      <c r="C80" s="200"/>
      <c r="D80" s="201"/>
      <c r="E80" s="113"/>
      <c r="F80" s="113"/>
      <c r="G80" s="113"/>
      <c r="H80" s="113"/>
      <c r="I80" s="203"/>
      <c r="J80" s="203"/>
      <c r="K80" s="203"/>
      <c r="L80" s="203"/>
      <c r="M80" s="204"/>
      <c r="N80" s="204"/>
      <c r="O80" s="201"/>
      <c r="P80" s="201"/>
    </row>
    <row r="81" spans="1:16" x14ac:dyDescent="0.2">
      <c r="A81" s="113"/>
      <c r="B81" s="200"/>
      <c r="C81" s="200"/>
      <c r="D81" s="201"/>
      <c r="E81" s="113"/>
      <c r="F81" s="113"/>
      <c r="G81" s="113"/>
      <c r="H81" s="113"/>
      <c r="I81" s="203"/>
      <c r="J81" s="203"/>
      <c r="K81" s="203"/>
      <c r="L81" s="203"/>
      <c r="M81" s="204"/>
      <c r="N81" s="204"/>
      <c r="O81" s="201"/>
      <c r="P81" s="201"/>
    </row>
    <row r="82" spans="1:16" x14ac:dyDescent="0.2">
      <c r="A82" s="113"/>
      <c r="B82" s="200"/>
      <c r="C82" s="200"/>
      <c r="D82" s="201"/>
      <c r="E82" s="113"/>
      <c r="F82" s="113"/>
      <c r="G82" s="113"/>
      <c r="H82" s="113"/>
      <c r="I82" s="203"/>
      <c r="J82" s="203"/>
      <c r="K82" s="203"/>
      <c r="L82" s="203"/>
      <c r="M82" s="204"/>
      <c r="N82" s="204"/>
      <c r="O82" s="201"/>
      <c r="P82" s="201"/>
    </row>
    <row r="83" spans="1:16" x14ac:dyDescent="0.2">
      <c r="A83" s="113"/>
      <c r="B83" s="200"/>
      <c r="C83" s="200"/>
      <c r="D83" s="201"/>
      <c r="E83" s="113"/>
      <c r="F83" s="113"/>
      <c r="G83" s="113"/>
      <c r="H83" s="113"/>
      <c r="I83" s="203"/>
      <c r="J83" s="203"/>
      <c r="K83" s="203"/>
      <c r="L83" s="203"/>
      <c r="M83" s="204"/>
      <c r="N83" s="204"/>
      <c r="O83" s="201"/>
      <c r="P83" s="201"/>
    </row>
    <row r="84" spans="1:16" x14ac:dyDescent="0.2">
      <c r="A84" s="113"/>
      <c r="B84" s="200"/>
      <c r="C84" s="200"/>
      <c r="D84" s="201"/>
      <c r="E84" s="113"/>
      <c r="F84" s="113"/>
      <c r="G84" s="113"/>
      <c r="H84" s="113"/>
      <c r="I84" s="203"/>
      <c r="J84" s="203"/>
      <c r="K84" s="203"/>
      <c r="L84" s="203"/>
      <c r="M84" s="204"/>
      <c r="N84" s="204"/>
      <c r="O84" s="201"/>
      <c r="P84" s="201"/>
    </row>
    <row r="85" spans="1:16" x14ac:dyDescent="0.2">
      <c r="A85" s="113"/>
      <c r="B85" s="200"/>
      <c r="C85" s="200"/>
      <c r="D85" s="201"/>
      <c r="E85" s="113"/>
      <c r="F85" s="113"/>
      <c r="G85" s="113"/>
      <c r="H85" s="113"/>
      <c r="I85" s="203"/>
      <c r="J85" s="203"/>
      <c r="K85" s="203"/>
      <c r="L85" s="203"/>
      <c r="M85" s="204"/>
      <c r="N85" s="204"/>
      <c r="O85" s="201"/>
      <c r="P85" s="201"/>
    </row>
    <row r="86" spans="1:16" x14ac:dyDescent="0.2">
      <c r="A86" s="113"/>
      <c r="B86" s="200"/>
      <c r="C86" s="200"/>
      <c r="D86" s="201"/>
      <c r="E86" s="113"/>
      <c r="F86" s="113"/>
      <c r="G86" s="113"/>
      <c r="H86" s="113"/>
      <c r="I86" s="203"/>
      <c r="J86" s="203"/>
      <c r="K86" s="203"/>
      <c r="L86" s="203"/>
      <c r="M86" s="204"/>
      <c r="N86" s="204"/>
      <c r="O86" s="201"/>
      <c r="P86" s="201"/>
    </row>
    <row r="87" spans="1:16" x14ac:dyDescent="0.2">
      <c r="A87" s="113"/>
      <c r="B87" s="200"/>
      <c r="C87" s="200"/>
      <c r="D87" s="201"/>
      <c r="E87" s="113"/>
      <c r="F87" s="113"/>
      <c r="G87" s="113"/>
      <c r="H87" s="113"/>
      <c r="I87" s="203"/>
      <c r="J87" s="203"/>
      <c r="K87" s="203"/>
      <c r="L87" s="203"/>
      <c r="M87" s="204"/>
      <c r="N87" s="204"/>
      <c r="O87" s="201"/>
      <c r="P87" s="201"/>
    </row>
    <row r="88" spans="1:16" x14ac:dyDescent="0.2">
      <c r="A88" s="113"/>
      <c r="B88" s="200"/>
      <c r="C88" s="200"/>
      <c r="D88" s="201"/>
      <c r="E88" s="113"/>
      <c r="F88" s="113"/>
      <c r="G88" s="113"/>
      <c r="H88" s="113"/>
      <c r="I88" s="203"/>
      <c r="J88" s="203"/>
      <c r="K88" s="203"/>
      <c r="L88" s="203"/>
      <c r="M88" s="204"/>
      <c r="N88" s="204"/>
      <c r="O88" s="201"/>
      <c r="P88" s="201"/>
    </row>
    <row r="89" spans="1:16" x14ac:dyDescent="0.2">
      <c r="A89" s="113"/>
      <c r="B89" s="200"/>
      <c r="C89" s="200"/>
      <c r="D89" s="201"/>
      <c r="E89" s="113"/>
      <c r="F89" s="113"/>
      <c r="G89" s="113"/>
      <c r="H89" s="113"/>
      <c r="I89" s="203"/>
      <c r="J89" s="203"/>
      <c r="K89" s="203"/>
      <c r="L89" s="203"/>
      <c r="M89" s="204"/>
      <c r="N89" s="204"/>
      <c r="O89" s="201"/>
      <c r="P89" s="201"/>
    </row>
    <row r="90" spans="1:16" x14ac:dyDescent="0.2">
      <c r="A90" s="113"/>
      <c r="B90" s="200"/>
      <c r="C90" s="200"/>
      <c r="D90" s="201"/>
      <c r="E90" s="113"/>
      <c r="F90" s="113"/>
      <c r="G90" s="113"/>
      <c r="H90" s="113"/>
      <c r="I90" s="203"/>
      <c r="J90" s="203"/>
      <c r="K90" s="203"/>
      <c r="L90" s="203"/>
      <c r="M90" s="204"/>
      <c r="N90" s="204"/>
      <c r="O90" s="201"/>
      <c r="P90" s="201"/>
    </row>
    <row r="91" spans="1:16" x14ac:dyDescent="0.2">
      <c r="A91" s="113"/>
      <c r="B91" s="200"/>
      <c r="C91" s="200"/>
      <c r="D91" s="201"/>
      <c r="E91" s="113"/>
      <c r="F91" s="113"/>
      <c r="G91" s="113"/>
      <c r="H91" s="113"/>
      <c r="I91" s="203"/>
      <c r="J91" s="203"/>
      <c r="K91" s="203"/>
      <c r="L91" s="203"/>
      <c r="M91" s="204"/>
      <c r="N91" s="204"/>
      <c r="O91" s="201"/>
      <c r="P91" s="201"/>
    </row>
    <row r="92" spans="1:16" x14ac:dyDescent="0.2">
      <c r="A92" s="113"/>
      <c r="B92" s="200"/>
      <c r="C92" s="200"/>
      <c r="D92" s="201"/>
      <c r="E92" s="113"/>
      <c r="F92" s="113"/>
      <c r="G92" s="113"/>
      <c r="H92" s="113"/>
      <c r="I92" s="203"/>
      <c r="J92" s="203"/>
      <c r="K92" s="203"/>
      <c r="L92" s="203"/>
      <c r="M92" s="204"/>
      <c r="N92" s="204"/>
      <c r="O92" s="201"/>
      <c r="P92" s="201"/>
    </row>
    <row r="93" spans="1:16" x14ac:dyDescent="0.2">
      <c r="A93" s="212"/>
      <c r="B93" s="200"/>
      <c r="C93" s="200"/>
      <c r="D93" s="201"/>
      <c r="E93" s="113"/>
      <c r="F93" s="113"/>
      <c r="G93" s="113"/>
      <c r="H93" s="113"/>
      <c r="I93" s="203"/>
      <c r="J93" s="203"/>
      <c r="K93" s="203"/>
      <c r="L93" s="203"/>
      <c r="M93" s="204"/>
      <c r="N93" s="204"/>
      <c r="O93" s="201"/>
      <c r="P93" s="201"/>
    </row>
    <row r="94" spans="1:16" x14ac:dyDescent="0.2">
      <c r="A94" s="212"/>
      <c r="B94" s="200"/>
      <c r="C94" s="200"/>
      <c r="D94" s="201"/>
      <c r="E94" s="113"/>
      <c r="F94" s="113"/>
      <c r="G94" s="113"/>
      <c r="H94" s="113"/>
      <c r="I94" s="203"/>
      <c r="J94" s="203"/>
      <c r="K94" s="203"/>
      <c r="L94" s="203"/>
      <c r="M94" s="204"/>
      <c r="N94" s="204"/>
      <c r="O94" s="201"/>
      <c r="P94" s="201"/>
    </row>
    <row r="95" spans="1:16" x14ac:dyDescent="0.2">
      <c r="A95" s="212"/>
      <c r="B95" s="200"/>
      <c r="C95" s="200"/>
      <c r="D95" s="201"/>
      <c r="E95" s="113"/>
      <c r="F95" s="113"/>
      <c r="G95" s="113"/>
      <c r="H95" s="113"/>
      <c r="I95" s="203"/>
      <c r="J95" s="203"/>
      <c r="K95" s="203"/>
      <c r="L95" s="203"/>
      <c r="M95" s="204"/>
      <c r="N95" s="204"/>
      <c r="O95" s="201"/>
      <c r="P95" s="201"/>
    </row>
    <row r="96" spans="1:16" x14ac:dyDescent="0.2">
      <c r="A96" s="212"/>
      <c r="B96" s="200"/>
      <c r="C96" s="200"/>
      <c r="D96" s="201"/>
      <c r="E96" s="113"/>
      <c r="F96" s="113"/>
      <c r="G96" s="113"/>
      <c r="H96" s="113"/>
      <c r="I96" s="203"/>
      <c r="J96" s="203"/>
      <c r="K96" s="203"/>
      <c r="L96" s="203"/>
      <c r="M96" s="204"/>
      <c r="N96" s="204"/>
      <c r="O96" s="201"/>
      <c r="P96" s="201"/>
    </row>
    <row r="97" spans="1:16" x14ac:dyDescent="0.2">
      <c r="A97" s="113"/>
      <c r="B97" s="200"/>
      <c r="C97" s="200"/>
      <c r="D97" s="201"/>
      <c r="E97" s="113"/>
      <c r="F97" s="113"/>
      <c r="G97" s="113"/>
      <c r="H97" s="113"/>
      <c r="I97" s="203"/>
      <c r="J97" s="203"/>
      <c r="K97" s="203"/>
      <c r="L97" s="203"/>
      <c r="M97" s="204"/>
      <c r="N97" s="204"/>
      <c r="O97" s="201"/>
      <c r="P97" s="201"/>
    </row>
    <row r="98" spans="1:16" x14ac:dyDescent="0.2">
      <c r="A98" s="113"/>
      <c r="B98" s="200"/>
      <c r="C98" s="200"/>
      <c r="D98" s="201"/>
      <c r="E98" s="113"/>
      <c r="F98" s="113"/>
      <c r="G98" s="113"/>
      <c r="H98" s="113"/>
      <c r="I98" s="203"/>
      <c r="J98" s="203"/>
      <c r="K98" s="203"/>
      <c r="L98" s="203"/>
      <c r="M98" s="204"/>
      <c r="N98" s="204"/>
      <c r="O98" s="201"/>
      <c r="P98" s="201"/>
    </row>
    <row r="99" spans="1:16" x14ac:dyDescent="0.2">
      <c r="A99" s="113"/>
      <c r="B99" s="200"/>
      <c r="C99" s="200"/>
      <c r="D99" s="201"/>
      <c r="E99" s="113"/>
      <c r="F99" s="113"/>
      <c r="G99" s="113"/>
      <c r="H99" s="113"/>
      <c r="I99" s="203"/>
      <c r="J99" s="203"/>
      <c r="K99" s="203"/>
      <c r="L99" s="203"/>
      <c r="M99" s="204"/>
      <c r="N99" s="204"/>
      <c r="O99" s="201"/>
      <c r="P99" s="201"/>
    </row>
    <row r="100" spans="1:16" x14ac:dyDescent="0.2">
      <c r="A100" s="113"/>
      <c r="B100" s="200"/>
      <c r="C100" s="200"/>
      <c r="D100" s="201"/>
      <c r="E100" s="113"/>
      <c r="F100" s="113"/>
      <c r="G100" s="113"/>
      <c r="H100" s="113"/>
      <c r="I100" s="203"/>
      <c r="J100" s="203"/>
      <c r="K100" s="203"/>
      <c r="L100" s="203"/>
      <c r="M100" s="204"/>
      <c r="N100" s="204"/>
      <c r="O100" s="201"/>
      <c r="P100" s="201"/>
    </row>
    <row r="101" spans="1:16" x14ac:dyDescent="0.2">
      <c r="A101" s="113"/>
      <c r="B101" s="200"/>
      <c r="C101" s="200"/>
      <c r="D101" s="201"/>
      <c r="E101" s="113"/>
      <c r="F101" s="113"/>
      <c r="G101" s="113"/>
      <c r="H101" s="113"/>
      <c r="I101" s="203"/>
      <c r="J101" s="203"/>
      <c r="K101" s="203"/>
      <c r="L101" s="203"/>
      <c r="M101" s="204"/>
      <c r="N101" s="204"/>
      <c r="O101" s="201"/>
      <c r="P101" s="201"/>
    </row>
    <row r="102" spans="1:16" x14ac:dyDescent="0.2">
      <c r="A102" s="113"/>
      <c r="B102" s="200"/>
      <c r="C102" s="200"/>
      <c r="D102" s="201"/>
      <c r="E102" s="113"/>
      <c r="F102" s="113"/>
      <c r="G102" s="113"/>
      <c r="H102" s="113"/>
      <c r="I102" s="203"/>
      <c r="J102" s="203"/>
      <c r="K102" s="203"/>
      <c r="L102" s="203"/>
      <c r="M102" s="204"/>
      <c r="N102" s="204"/>
      <c r="O102" s="201"/>
      <c r="P102" s="201"/>
    </row>
    <row r="103" spans="1:16" x14ac:dyDescent="0.2">
      <c r="A103" s="113"/>
      <c r="B103" s="200"/>
      <c r="C103" s="200"/>
      <c r="D103" s="201"/>
      <c r="E103" s="113"/>
      <c r="F103" s="113"/>
      <c r="G103" s="113"/>
      <c r="H103" s="113"/>
      <c r="I103" s="203"/>
      <c r="J103" s="203"/>
      <c r="K103" s="203"/>
      <c r="L103" s="203"/>
      <c r="M103" s="204"/>
      <c r="N103" s="204"/>
      <c r="O103" s="201"/>
      <c r="P103" s="201"/>
    </row>
    <row r="104" spans="1:16" x14ac:dyDescent="0.2">
      <c r="A104" s="113"/>
      <c r="B104" s="200"/>
      <c r="C104" s="200"/>
      <c r="D104" s="201"/>
      <c r="E104" s="113"/>
      <c r="F104" s="113"/>
      <c r="G104" s="113"/>
      <c r="H104" s="113"/>
      <c r="I104" s="203"/>
      <c r="J104" s="203"/>
      <c r="K104" s="203"/>
      <c r="L104" s="203"/>
      <c r="M104" s="204"/>
      <c r="N104" s="204"/>
      <c r="O104" s="201"/>
      <c r="P104" s="201"/>
    </row>
    <row r="105" spans="1:16" x14ac:dyDescent="0.2">
      <c r="A105" s="113"/>
      <c r="B105" s="200"/>
      <c r="C105" s="200"/>
      <c r="D105" s="201"/>
      <c r="E105" s="113"/>
      <c r="F105" s="113"/>
      <c r="G105" s="113"/>
      <c r="H105" s="113"/>
      <c r="I105" s="203"/>
      <c r="J105" s="203"/>
      <c r="K105" s="203"/>
      <c r="L105" s="203"/>
      <c r="M105" s="204"/>
      <c r="N105" s="204"/>
      <c r="O105" s="201"/>
      <c r="P105" s="201"/>
    </row>
    <row r="106" spans="1:16" x14ac:dyDescent="0.2">
      <c r="A106" s="113"/>
      <c r="B106" s="200"/>
      <c r="C106" s="200"/>
      <c r="D106" s="201"/>
      <c r="E106" s="113"/>
      <c r="F106" s="113"/>
      <c r="G106" s="113"/>
      <c r="H106" s="113"/>
      <c r="I106" s="203"/>
      <c r="J106" s="203"/>
      <c r="K106" s="203"/>
      <c r="L106" s="203"/>
      <c r="M106" s="204"/>
      <c r="N106" s="204"/>
      <c r="O106" s="201"/>
      <c r="P106" s="201"/>
    </row>
    <row r="107" spans="1:16" x14ac:dyDescent="0.2">
      <c r="A107" s="113"/>
      <c r="B107" s="200"/>
      <c r="C107" s="200"/>
      <c r="D107" s="201"/>
      <c r="E107" s="113"/>
      <c r="F107" s="113"/>
      <c r="G107" s="113"/>
      <c r="H107" s="113"/>
      <c r="I107" s="203"/>
      <c r="J107" s="203"/>
      <c r="K107" s="203"/>
      <c r="L107" s="203"/>
      <c r="M107" s="204"/>
      <c r="N107" s="204"/>
      <c r="O107" s="201"/>
      <c r="P107" s="201"/>
    </row>
    <row r="108" spans="1:16" x14ac:dyDescent="0.2">
      <c r="A108" s="113"/>
      <c r="B108" s="200"/>
      <c r="C108" s="200"/>
      <c r="D108" s="201"/>
      <c r="E108" s="113"/>
      <c r="F108" s="113"/>
      <c r="G108" s="113"/>
      <c r="H108" s="113"/>
      <c r="I108" s="203"/>
      <c r="J108" s="203"/>
      <c r="K108" s="203"/>
      <c r="L108" s="203"/>
      <c r="M108" s="204"/>
      <c r="N108" s="204"/>
      <c r="O108" s="201"/>
      <c r="P108" s="201"/>
    </row>
    <row r="109" spans="1:16" x14ac:dyDescent="0.2">
      <c r="A109" s="113"/>
      <c r="B109" s="200"/>
      <c r="C109" s="200"/>
      <c r="D109" s="201"/>
      <c r="E109" s="113"/>
      <c r="F109" s="113"/>
      <c r="G109" s="113"/>
      <c r="H109" s="113"/>
      <c r="I109" s="203"/>
      <c r="J109" s="203"/>
      <c r="K109" s="203"/>
      <c r="L109" s="203"/>
      <c r="M109" s="204"/>
      <c r="N109" s="204"/>
      <c r="O109" s="201"/>
      <c r="P109" s="201"/>
    </row>
    <row r="110" spans="1:16" x14ac:dyDescent="0.2">
      <c r="A110" s="113"/>
      <c r="B110" s="200"/>
      <c r="C110" s="200"/>
      <c r="D110" s="201"/>
      <c r="E110" s="113"/>
      <c r="F110" s="113"/>
      <c r="G110" s="113"/>
      <c r="H110" s="113"/>
      <c r="I110" s="203"/>
      <c r="J110" s="203"/>
      <c r="K110" s="203"/>
      <c r="L110" s="203"/>
      <c r="M110" s="204"/>
      <c r="N110" s="204"/>
      <c r="O110" s="201"/>
      <c r="P110" s="201"/>
    </row>
    <row r="111" spans="1:16" x14ac:dyDescent="0.2">
      <c r="A111" s="113"/>
      <c r="B111" s="200"/>
      <c r="C111" s="200"/>
      <c r="D111" s="201"/>
      <c r="E111" s="113"/>
      <c r="F111" s="113"/>
      <c r="G111" s="113"/>
      <c r="H111" s="113"/>
      <c r="I111" s="203"/>
      <c r="J111" s="203"/>
      <c r="K111" s="203"/>
      <c r="L111" s="203"/>
      <c r="M111" s="204"/>
      <c r="N111" s="204"/>
      <c r="O111" s="201"/>
      <c r="P111" s="201"/>
    </row>
    <row r="112" spans="1:16" x14ac:dyDescent="0.2">
      <c r="A112" s="113"/>
      <c r="B112" s="200"/>
      <c r="C112" s="200"/>
      <c r="D112" s="201"/>
      <c r="E112" s="113"/>
      <c r="F112" s="113"/>
      <c r="G112" s="113"/>
      <c r="H112" s="113"/>
      <c r="I112" s="203"/>
      <c r="J112" s="203"/>
      <c r="K112" s="203"/>
      <c r="L112" s="203"/>
      <c r="M112" s="204"/>
      <c r="N112" s="204"/>
      <c r="O112" s="201"/>
      <c r="P112" s="201"/>
    </row>
    <row r="113" spans="1:16" x14ac:dyDescent="0.2">
      <c r="A113" s="113"/>
      <c r="B113" s="200"/>
      <c r="C113" s="200"/>
      <c r="D113" s="201"/>
      <c r="E113" s="113"/>
      <c r="F113" s="113"/>
      <c r="G113" s="113"/>
      <c r="H113" s="113"/>
      <c r="I113" s="203"/>
      <c r="J113" s="203"/>
      <c r="K113" s="203"/>
      <c r="L113" s="203"/>
      <c r="M113" s="204"/>
      <c r="N113" s="204"/>
      <c r="O113" s="201"/>
      <c r="P113" s="201"/>
    </row>
    <row r="114" spans="1:16" x14ac:dyDescent="0.2">
      <c r="A114" s="113"/>
      <c r="B114" s="200"/>
      <c r="C114" s="200"/>
      <c r="D114" s="201"/>
      <c r="E114" s="113"/>
      <c r="F114" s="113"/>
      <c r="G114" s="113"/>
      <c r="H114" s="113"/>
      <c r="I114" s="203"/>
      <c r="J114" s="203"/>
      <c r="K114" s="203"/>
      <c r="L114" s="203"/>
      <c r="M114" s="204"/>
      <c r="N114" s="204"/>
      <c r="O114" s="201"/>
      <c r="P114" s="201"/>
    </row>
    <row r="115" spans="1:16" x14ac:dyDescent="0.2">
      <c r="A115" s="113"/>
      <c r="B115" s="200"/>
      <c r="C115" s="200"/>
      <c r="D115" s="201"/>
      <c r="E115" s="113"/>
      <c r="F115" s="113"/>
      <c r="G115" s="113"/>
      <c r="H115" s="113"/>
      <c r="I115" s="203"/>
      <c r="J115" s="203"/>
      <c r="K115" s="203"/>
      <c r="L115" s="203"/>
      <c r="M115" s="204"/>
      <c r="N115" s="204"/>
      <c r="O115" s="201"/>
      <c r="P115" s="201"/>
    </row>
    <row r="116" spans="1:16" x14ac:dyDescent="0.2">
      <c r="A116" s="113"/>
      <c r="B116" s="200"/>
      <c r="C116" s="200"/>
      <c r="D116" s="201"/>
      <c r="E116" s="113"/>
      <c r="F116" s="113"/>
      <c r="G116" s="113"/>
      <c r="H116" s="113"/>
      <c r="I116" s="203"/>
      <c r="J116" s="203"/>
      <c r="K116" s="203"/>
      <c r="L116" s="203"/>
      <c r="M116" s="204"/>
      <c r="N116" s="204"/>
      <c r="O116" s="201"/>
      <c r="P116" s="201"/>
    </row>
    <row r="117" spans="1:16" x14ac:dyDescent="0.2">
      <c r="A117" s="113"/>
      <c r="B117" s="200"/>
      <c r="C117" s="200"/>
      <c r="D117" s="201"/>
      <c r="E117" s="113"/>
      <c r="F117" s="113"/>
      <c r="G117" s="113"/>
      <c r="H117" s="113"/>
      <c r="I117" s="203"/>
      <c r="J117" s="203"/>
      <c r="K117" s="203"/>
      <c r="L117" s="203"/>
      <c r="M117" s="204"/>
      <c r="N117" s="204"/>
      <c r="O117" s="201"/>
      <c r="P117" s="201"/>
    </row>
    <row r="118" spans="1:16" x14ac:dyDescent="0.2">
      <c r="A118" s="113"/>
      <c r="B118" s="200"/>
      <c r="C118" s="200"/>
      <c r="D118" s="201"/>
      <c r="E118" s="113"/>
      <c r="F118" s="113"/>
      <c r="G118" s="113"/>
      <c r="H118" s="113"/>
      <c r="I118" s="203"/>
      <c r="J118" s="203"/>
      <c r="K118" s="203"/>
      <c r="L118" s="203"/>
      <c r="M118" s="204"/>
      <c r="N118" s="204"/>
      <c r="O118" s="201"/>
      <c r="P118" s="201"/>
    </row>
    <row r="119" spans="1:16" x14ac:dyDescent="0.2">
      <c r="A119" s="113"/>
      <c r="B119" s="200"/>
      <c r="C119" s="200"/>
      <c r="D119" s="201"/>
      <c r="E119" s="113"/>
      <c r="F119" s="113"/>
      <c r="G119" s="113"/>
      <c r="H119" s="113"/>
      <c r="I119" s="203"/>
      <c r="J119" s="203"/>
      <c r="K119" s="203"/>
      <c r="L119" s="203"/>
      <c r="M119" s="204"/>
      <c r="N119" s="204"/>
      <c r="O119" s="201"/>
      <c r="P119" s="201"/>
    </row>
    <row r="120" spans="1:16" x14ac:dyDescent="0.2">
      <c r="A120" s="113"/>
      <c r="B120" s="200"/>
      <c r="C120" s="200"/>
      <c r="D120" s="201"/>
      <c r="E120" s="113"/>
      <c r="F120" s="113"/>
      <c r="G120" s="113"/>
      <c r="H120" s="113"/>
      <c r="I120" s="203"/>
      <c r="J120" s="203"/>
      <c r="K120" s="203"/>
      <c r="L120" s="203"/>
      <c r="M120" s="204"/>
      <c r="N120" s="204"/>
      <c r="O120" s="201"/>
      <c r="P120" s="201"/>
    </row>
    <row r="121" spans="1:16" x14ac:dyDescent="0.2">
      <c r="A121" s="113"/>
      <c r="B121" s="200"/>
      <c r="C121" s="200"/>
      <c r="D121" s="201"/>
      <c r="E121" s="113"/>
      <c r="F121" s="113"/>
      <c r="G121" s="113"/>
      <c r="H121" s="113"/>
      <c r="I121" s="203"/>
      <c r="J121" s="203"/>
      <c r="K121" s="203"/>
      <c r="L121" s="203"/>
      <c r="M121" s="204"/>
      <c r="N121" s="204"/>
      <c r="O121" s="201"/>
      <c r="P121" s="201"/>
    </row>
    <row r="122" spans="1:16" x14ac:dyDescent="0.2">
      <c r="A122" s="113"/>
      <c r="B122" s="200"/>
      <c r="C122" s="200"/>
      <c r="D122" s="201"/>
      <c r="E122" s="113"/>
      <c r="F122" s="113"/>
      <c r="G122" s="113"/>
      <c r="H122" s="113"/>
      <c r="I122" s="203"/>
      <c r="J122" s="203"/>
      <c r="K122" s="203"/>
      <c r="L122" s="203"/>
      <c r="M122" s="204"/>
      <c r="N122" s="204"/>
      <c r="O122" s="201"/>
      <c r="P122" s="201"/>
    </row>
    <row r="123" spans="1:16" x14ac:dyDescent="0.2">
      <c r="A123" s="113"/>
      <c r="B123" s="200"/>
      <c r="C123" s="200"/>
      <c r="D123" s="201"/>
      <c r="E123" s="113"/>
      <c r="F123" s="113"/>
      <c r="G123" s="113"/>
      <c r="H123" s="113"/>
      <c r="I123" s="203"/>
      <c r="J123" s="203"/>
      <c r="K123" s="203"/>
      <c r="L123" s="203"/>
      <c r="M123" s="204"/>
      <c r="N123" s="204"/>
      <c r="O123" s="201"/>
      <c r="P123" s="201"/>
    </row>
    <row r="124" spans="1:16" x14ac:dyDescent="0.2">
      <c r="A124" s="113"/>
      <c r="B124" s="200"/>
      <c r="C124" s="200"/>
      <c r="D124" s="201"/>
      <c r="E124" s="113"/>
      <c r="F124" s="113"/>
      <c r="G124" s="113"/>
      <c r="H124" s="113"/>
      <c r="I124" s="203"/>
      <c r="J124" s="203"/>
      <c r="K124" s="203"/>
      <c r="L124" s="203"/>
      <c r="M124" s="204"/>
      <c r="N124" s="204"/>
      <c r="O124" s="201"/>
      <c r="P124" s="201"/>
    </row>
    <row r="125" spans="1:16" x14ac:dyDescent="0.2">
      <c r="A125" s="113"/>
      <c r="B125" s="200"/>
      <c r="C125" s="200"/>
      <c r="D125" s="201"/>
      <c r="E125" s="113"/>
      <c r="F125" s="113"/>
      <c r="G125" s="113"/>
      <c r="H125" s="113"/>
      <c r="I125" s="203"/>
      <c r="J125" s="203"/>
      <c r="K125" s="203"/>
      <c r="L125" s="203"/>
      <c r="M125" s="204"/>
      <c r="N125" s="204"/>
      <c r="O125" s="201"/>
      <c r="P125" s="201"/>
    </row>
    <row r="126" spans="1:16" x14ac:dyDescent="0.2">
      <c r="A126" s="113"/>
      <c r="B126" s="200"/>
      <c r="C126" s="200"/>
      <c r="D126" s="201"/>
      <c r="E126" s="113"/>
      <c r="F126" s="113"/>
      <c r="G126" s="113"/>
      <c r="H126" s="113"/>
      <c r="I126" s="203"/>
      <c r="J126" s="203"/>
      <c r="K126" s="203"/>
      <c r="L126" s="203"/>
      <c r="M126" s="204"/>
      <c r="N126" s="204"/>
      <c r="O126" s="201"/>
      <c r="P126" s="201"/>
    </row>
    <row r="127" spans="1:16" x14ac:dyDescent="0.2">
      <c r="A127" s="113"/>
      <c r="B127" s="200"/>
      <c r="C127" s="200"/>
      <c r="D127" s="201"/>
      <c r="E127" s="113"/>
      <c r="F127" s="113"/>
      <c r="G127" s="113"/>
      <c r="H127" s="113"/>
      <c r="I127" s="203"/>
      <c r="J127" s="203"/>
      <c r="K127" s="203"/>
      <c r="L127" s="203"/>
      <c r="M127" s="204"/>
      <c r="N127" s="204"/>
      <c r="O127" s="201"/>
      <c r="P127" s="201"/>
    </row>
    <row r="128" spans="1:16" x14ac:dyDescent="0.2">
      <c r="A128" s="113"/>
      <c r="B128" s="200"/>
      <c r="C128" s="200"/>
      <c r="D128" s="201"/>
      <c r="E128" s="113"/>
      <c r="F128" s="113"/>
      <c r="G128" s="113"/>
      <c r="H128" s="113"/>
      <c r="I128" s="203"/>
      <c r="J128" s="203"/>
      <c r="K128" s="203"/>
      <c r="L128" s="203"/>
      <c r="M128" s="204"/>
      <c r="N128" s="204"/>
      <c r="O128" s="201"/>
      <c r="P128" s="201"/>
    </row>
    <row r="129" spans="1:16" x14ac:dyDescent="0.2">
      <c r="A129" s="113"/>
      <c r="B129" s="200"/>
      <c r="C129" s="200"/>
      <c r="D129" s="201"/>
      <c r="E129" s="113"/>
      <c r="F129" s="113"/>
      <c r="G129" s="113"/>
      <c r="H129" s="113"/>
      <c r="I129" s="203"/>
      <c r="J129" s="203"/>
      <c r="K129" s="203"/>
      <c r="L129" s="203"/>
      <c r="M129" s="204"/>
      <c r="N129" s="204"/>
      <c r="O129" s="201"/>
      <c r="P129" s="201"/>
    </row>
    <row r="130" spans="1:16" x14ac:dyDescent="0.2">
      <c r="A130" s="113"/>
      <c r="B130" s="200"/>
      <c r="C130" s="200"/>
      <c r="D130" s="201"/>
      <c r="E130" s="113"/>
      <c r="F130" s="113"/>
      <c r="G130" s="113"/>
      <c r="H130" s="113"/>
      <c r="I130" s="203"/>
      <c r="J130" s="203"/>
      <c r="K130" s="203"/>
      <c r="L130" s="203"/>
      <c r="M130" s="204"/>
      <c r="N130" s="204"/>
      <c r="O130" s="201"/>
      <c r="P130" s="201"/>
    </row>
    <row r="131" spans="1:16" x14ac:dyDescent="0.2">
      <c r="A131" s="113"/>
      <c r="B131" s="200"/>
      <c r="C131" s="200"/>
      <c r="D131" s="201"/>
      <c r="E131" s="113"/>
      <c r="F131" s="113"/>
      <c r="G131" s="113"/>
      <c r="H131" s="113"/>
      <c r="I131" s="203"/>
      <c r="J131" s="203"/>
      <c r="K131" s="203"/>
      <c r="L131" s="203"/>
      <c r="M131" s="204"/>
      <c r="N131" s="204"/>
      <c r="O131" s="201"/>
      <c r="P131" s="201"/>
    </row>
    <row r="132" spans="1:16" x14ac:dyDescent="0.2">
      <c r="A132" s="113"/>
      <c r="B132" s="200"/>
      <c r="C132" s="200"/>
      <c r="D132" s="201"/>
      <c r="E132" s="113"/>
      <c r="F132" s="113"/>
      <c r="G132" s="113"/>
      <c r="H132" s="113"/>
      <c r="I132" s="203"/>
      <c r="J132" s="203"/>
      <c r="K132" s="203"/>
      <c r="L132" s="203"/>
      <c r="M132" s="204"/>
      <c r="N132" s="204"/>
      <c r="O132" s="201"/>
      <c r="P132" s="201"/>
    </row>
    <row r="133" spans="1:16" x14ac:dyDescent="0.2">
      <c r="A133" s="113"/>
      <c r="B133" s="200"/>
      <c r="C133" s="200"/>
      <c r="D133" s="201"/>
      <c r="E133" s="113"/>
      <c r="F133" s="113"/>
      <c r="G133" s="113"/>
      <c r="H133" s="113"/>
      <c r="I133" s="203"/>
      <c r="J133" s="203"/>
      <c r="K133" s="203"/>
      <c r="L133" s="203"/>
      <c r="M133" s="204"/>
      <c r="N133" s="204"/>
      <c r="O133" s="201"/>
      <c r="P133" s="201"/>
    </row>
    <row r="134" spans="1:16" x14ac:dyDescent="0.2">
      <c r="A134" s="113"/>
      <c r="B134" s="200"/>
      <c r="C134" s="200"/>
      <c r="D134" s="201"/>
      <c r="E134" s="113"/>
      <c r="F134" s="113"/>
      <c r="G134" s="113"/>
      <c r="H134" s="113"/>
      <c r="I134" s="203"/>
      <c r="J134" s="203"/>
      <c r="K134" s="203"/>
      <c r="L134" s="203"/>
      <c r="M134" s="204"/>
      <c r="N134" s="204"/>
      <c r="O134" s="201"/>
      <c r="P134" s="201"/>
    </row>
    <row r="135" spans="1:16" x14ac:dyDescent="0.2">
      <c r="A135" s="113"/>
      <c r="B135" s="200"/>
      <c r="C135" s="200"/>
      <c r="D135" s="201"/>
      <c r="E135" s="113"/>
      <c r="F135" s="113"/>
      <c r="G135" s="113"/>
      <c r="H135" s="113"/>
      <c r="I135" s="203"/>
      <c r="J135" s="203"/>
      <c r="K135" s="203"/>
      <c r="L135" s="203"/>
      <c r="M135" s="204"/>
      <c r="N135" s="204"/>
      <c r="O135" s="201"/>
      <c r="P135" s="201"/>
    </row>
    <row r="136" spans="1:16" x14ac:dyDescent="0.2">
      <c r="A136" s="113"/>
      <c r="B136" s="200"/>
      <c r="C136" s="200"/>
      <c r="D136" s="201"/>
      <c r="E136" s="113"/>
      <c r="F136" s="113"/>
      <c r="G136" s="113"/>
      <c r="H136" s="113"/>
      <c r="I136" s="203"/>
      <c r="J136" s="203"/>
      <c r="K136" s="203"/>
      <c r="L136" s="203"/>
      <c r="M136" s="204"/>
      <c r="N136" s="204"/>
      <c r="O136" s="201"/>
      <c r="P136" s="201"/>
    </row>
    <row r="137" spans="1:16" x14ac:dyDescent="0.2">
      <c r="A137" s="113"/>
      <c r="B137" s="200"/>
      <c r="C137" s="200"/>
      <c r="D137" s="201"/>
      <c r="E137" s="113"/>
      <c r="F137" s="113"/>
      <c r="G137" s="113"/>
      <c r="H137" s="113"/>
      <c r="I137" s="203"/>
      <c r="J137" s="203"/>
      <c r="K137" s="203"/>
      <c r="L137" s="203"/>
      <c r="M137" s="204"/>
      <c r="N137" s="204"/>
      <c r="O137" s="201"/>
      <c r="P137" s="201"/>
    </row>
    <row r="138" spans="1:16" x14ac:dyDescent="0.2">
      <c r="A138" s="113"/>
      <c r="B138" s="200"/>
      <c r="C138" s="200"/>
      <c r="D138" s="201"/>
      <c r="E138" s="113"/>
      <c r="F138" s="113"/>
      <c r="G138" s="113"/>
      <c r="H138" s="113"/>
      <c r="I138" s="203"/>
      <c r="J138" s="203"/>
      <c r="K138" s="203"/>
      <c r="L138" s="203"/>
      <c r="M138" s="204"/>
      <c r="N138" s="204"/>
      <c r="O138" s="201"/>
      <c r="P138" s="201"/>
    </row>
    <row r="139" spans="1:16" x14ac:dyDescent="0.2">
      <c r="A139" s="113"/>
      <c r="B139" s="200"/>
      <c r="C139" s="200"/>
      <c r="D139" s="201"/>
      <c r="E139" s="113"/>
      <c r="F139" s="113"/>
      <c r="G139" s="113"/>
      <c r="H139" s="113"/>
      <c r="I139" s="203"/>
      <c r="J139" s="203"/>
      <c r="K139" s="203"/>
      <c r="L139" s="203"/>
      <c r="M139" s="204"/>
      <c r="N139" s="204"/>
      <c r="O139" s="201"/>
      <c r="P139" s="201"/>
    </row>
    <row r="140" spans="1:16" x14ac:dyDescent="0.2">
      <c r="A140" s="113"/>
      <c r="B140" s="200"/>
      <c r="C140" s="200"/>
      <c r="D140" s="201"/>
      <c r="E140" s="113"/>
      <c r="F140" s="113"/>
      <c r="G140" s="113"/>
      <c r="H140" s="113"/>
      <c r="I140" s="203"/>
      <c r="J140" s="203"/>
      <c r="K140" s="203"/>
      <c r="L140" s="203"/>
      <c r="M140" s="204"/>
      <c r="N140" s="204"/>
      <c r="O140" s="201"/>
      <c r="P140" s="201"/>
    </row>
    <row r="141" spans="1:16" x14ac:dyDescent="0.2">
      <c r="A141" s="113"/>
      <c r="B141" s="200"/>
      <c r="C141" s="200"/>
      <c r="D141" s="201"/>
      <c r="E141" s="113"/>
      <c r="F141" s="113"/>
      <c r="G141" s="113"/>
      <c r="H141" s="113"/>
      <c r="I141" s="203"/>
      <c r="J141" s="203"/>
      <c r="K141" s="203"/>
      <c r="L141" s="203"/>
      <c r="M141" s="204"/>
      <c r="N141" s="204"/>
      <c r="O141" s="201"/>
      <c r="P141" s="201"/>
    </row>
    <row r="142" spans="1:16" x14ac:dyDescent="0.2">
      <c r="A142" s="113"/>
      <c r="B142" s="200"/>
      <c r="C142" s="200"/>
      <c r="D142" s="201"/>
      <c r="E142" s="113"/>
      <c r="F142" s="113"/>
      <c r="G142" s="113"/>
      <c r="H142" s="113"/>
      <c r="I142" s="203"/>
      <c r="J142" s="203"/>
      <c r="K142" s="203"/>
      <c r="L142" s="203"/>
      <c r="M142" s="204"/>
      <c r="N142" s="204"/>
      <c r="O142" s="201"/>
      <c r="P142" s="201"/>
    </row>
    <row r="143" spans="1:16" x14ac:dyDescent="0.2">
      <c r="A143" s="113"/>
      <c r="B143" s="200"/>
      <c r="C143" s="200"/>
      <c r="D143" s="201"/>
      <c r="E143" s="113"/>
      <c r="F143" s="113"/>
      <c r="G143" s="113"/>
      <c r="H143" s="113"/>
      <c r="I143" s="203"/>
      <c r="J143" s="203"/>
      <c r="K143" s="203"/>
      <c r="L143" s="203"/>
      <c r="M143" s="204"/>
      <c r="N143" s="204"/>
      <c r="O143" s="201"/>
      <c r="P143" s="201"/>
    </row>
    <row r="144" spans="1:16" x14ac:dyDescent="0.2">
      <c r="A144" s="113"/>
      <c r="B144" s="200"/>
      <c r="C144" s="200"/>
      <c r="D144" s="201"/>
      <c r="E144" s="113"/>
      <c r="F144" s="113"/>
      <c r="G144" s="113"/>
      <c r="H144" s="113"/>
      <c r="I144" s="203"/>
      <c r="J144" s="203"/>
      <c r="K144" s="203"/>
      <c r="L144" s="203"/>
      <c r="M144" s="204"/>
      <c r="N144" s="204"/>
      <c r="O144" s="201"/>
      <c r="P144" s="201"/>
    </row>
    <row r="145" spans="1:16" x14ac:dyDescent="0.2">
      <c r="A145" s="113"/>
      <c r="B145" s="200"/>
      <c r="C145" s="200"/>
      <c r="D145" s="201"/>
      <c r="E145" s="113"/>
      <c r="F145" s="113"/>
      <c r="G145" s="113"/>
      <c r="H145" s="113"/>
      <c r="I145" s="203"/>
      <c r="J145" s="203"/>
      <c r="K145" s="203"/>
      <c r="L145" s="203"/>
      <c r="M145" s="204"/>
      <c r="N145" s="204"/>
      <c r="O145" s="201"/>
      <c r="P145" s="201"/>
    </row>
    <row r="146" spans="1:16" x14ac:dyDescent="0.2">
      <c r="A146" s="113"/>
      <c r="B146" s="200"/>
      <c r="C146" s="200"/>
      <c r="D146" s="201"/>
      <c r="E146" s="113"/>
      <c r="F146" s="113"/>
      <c r="G146" s="113"/>
      <c r="H146" s="113"/>
      <c r="I146" s="203"/>
      <c r="J146" s="203"/>
      <c r="K146" s="203"/>
      <c r="L146" s="203"/>
      <c r="M146" s="204"/>
      <c r="N146" s="204"/>
      <c r="O146" s="201"/>
      <c r="P146" s="201"/>
    </row>
    <row r="147" spans="1:16" x14ac:dyDescent="0.2">
      <c r="A147" s="113"/>
      <c r="B147" s="200"/>
      <c r="C147" s="200"/>
      <c r="D147" s="201"/>
      <c r="E147" s="113"/>
      <c r="F147" s="113"/>
      <c r="G147" s="113"/>
      <c r="H147" s="113"/>
      <c r="I147" s="203"/>
      <c r="J147" s="203"/>
      <c r="K147" s="203"/>
      <c r="L147" s="203"/>
      <c r="M147" s="204"/>
      <c r="N147" s="204"/>
      <c r="O147" s="201"/>
      <c r="P147" s="201"/>
    </row>
    <row r="148" spans="1:16" x14ac:dyDescent="0.2">
      <c r="A148" s="113"/>
      <c r="B148" s="200"/>
      <c r="C148" s="200"/>
      <c r="D148" s="201"/>
      <c r="E148" s="113"/>
      <c r="F148" s="113"/>
      <c r="G148" s="113"/>
      <c r="H148" s="113"/>
      <c r="I148" s="203"/>
      <c r="J148" s="203"/>
      <c r="K148" s="203"/>
      <c r="L148" s="203"/>
      <c r="M148" s="204"/>
      <c r="N148" s="204"/>
      <c r="O148" s="201"/>
      <c r="P148" s="201"/>
    </row>
    <row r="149" spans="1:16" x14ac:dyDescent="0.2">
      <c r="A149" s="113"/>
      <c r="B149" s="200"/>
      <c r="C149" s="200"/>
      <c r="D149" s="201"/>
      <c r="E149" s="113"/>
      <c r="F149" s="113"/>
      <c r="G149" s="113"/>
      <c r="H149" s="113"/>
      <c r="I149" s="203"/>
      <c r="J149" s="203"/>
      <c r="K149" s="203"/>
      <c r="L149" s="203"/>
      <c r="M149" s="204"/>
      <c r="N149" s="204"/>
      <c r="O149" s="201"/>
      <c r="P149" s="201"/>
    </row>
    <row r="150" spans="1:16" x14ac:dyDescent="0.2">
      <c r="A150" s="113"/>
      <c r="B150" s="200"/>
      <c r="C150" s="200"/>
      <c r="D150" s="201"/>
      <c r="E150" s="113"/>
      <c r="F150" s="113"/>
      <c r="G150" s="113"/>
      <c r="H150" s="113"/>
      <c r="I150" s="203"/>
      <c r="J150" s="203"/>
      <c r="K150" s="203"/>
      <c r="L150" s="203"/>
      <c r="M150" s="204"/>
      <c r="N150" s="204"/>
      <c r="O150" s="201"/>
      <c r="P150" s="201"/>
    </row>
    <row r="151" spans="1:16" x14ac:dyDescent="0.2">
      <c r="A151" s="113"/>
      <c r="B151" s="200"/>
      <c r="C151" s="200"/>
      <c r="D151" s="201"/>
      <c r="E151" s="113"/>
      <c r="F151" s="113"/>
      <c r="G151" s="113"/>
      <c r="H151" s="113"/>
      <c r="I151" s="203"/>
      <c r="J151" s="203"/>
      <c r="K151" s="203"/>
      <c r="L151" s="203"/>
      <c r="M151" s="204"/>
      <c r="N151" s="204"/>
      <c r="O151" s="201"/>
      <c r="P151" s="201"/>
    </row>
    <row r="152" spans="1:16" x14ac:dyDescent="0.2">
      <c r="A152" s="113"/>
      <c r="B152" s="200"/>
      <c r="C152" s="200"/>
      <c r="D152" s="201"/>
      <c r="E152" s="113"/>
      <c r="F152" s="113"/>
      <c r="G152" s="113"/>
      <c r="H152" s="113"/>
      <c r="I152" s="203"/>
      <c r="J152" s="203"/>
      <c r="K152" s="203"/>
      <c r="L152" s="203"/>
      <c r="M152" s="204"/>
      <c r="N152" s="204"/>
      <c r="O152" s="201"/>
      <c r="P152" s="201"/>
    </row>
    <row r="153" spans="1:16" x14ac:dyDescent="0.2">
      <c r="A153" s="113"/>
      <c r="B153" s="200"/>
      <c r="C153" s="200"/>
      <c r="D153" s="201"/>
      <c r="E153" s="113"/>
      <c r="F153" s="113"/>
      <c r="G153" s="113"/>
      <c r="H153" s="113"/>
      <c r="I153" s="203"/>
      <c r="J153" s="203"/>
      <c r="K153" s="203"/>
      <c r="L153" s="203"/>
      <c r="M153" s="204"/>
      <c r="N153" s="204"/>
      <c r="O153" s="201"/>
      <c r="P153" s="201"/>
    </row>
    <row r="154" spans="1:16" x14ac:dyDescent="0.2">
      <c r="A154" s="113"/>
      <c r="B154" s="200"/>
      <c r="C154" s="200"/>
      <c r="D154" s="201"/>
      <c r="E154" s="113"/>
      <c r="F154" s="113"/>
      <c r="G154" s="113"/>
      <c r="H154" s="113"/>
      <c r="I154" s="203"/>
      <c r="J154" s="203"/>
      <c r="K154" s="203"/>
      <c r="L154" s="203"/>
      <c r="M154" s="204"/>
      <c r="N154" s="204"/>
      <c r="O154" s="201"/>
      <c r="P154" s="201"/>
    </row>
    <row r="155" spans="1:16" x14ac:dyDescent="0.2">
      <c r="A155" s="113"/>
      <c r="B155" s="200"/>
      <c r="C155" s="200"/>
      <c r="D155" s="201"/>
      <c r="E155" s="113"/>
      <c r="F155" s="113"/>
      <c r="G155" s="113"/>
      <c r="H155" s="113"/>
      <c r="I155" s="203"/>
      <c r="J155" s="203"/>
      <c r="K155" s="203"/>
      <c r="L155" s="203"/>
      <c r="M155" s="204"/>
      <c r="N155" s="204"/>
      <c r="O155" s="201"/>
      <c r="P155" s="201"/>
    </row>
    <row r="156" spans="1:16" x14ac:dyDescent="0.2">
      <c r="A156" s="113"/>
      <c r="B156" s="200"/>
      <c r="C156" s="200"/>
      <c r="D156" s="201"/>
      <c r="E156" s="113"/>
      <c r="F156" s="113"/>
      <c r="G156" s="113"/>
      <c r="H156" s="113"/>
      <c r="I156" s="203"/>
      <c r="J156" s="203"/>
      <c r="K156" s="203"/>
      <c r="L156" s="203"/>
      <c r="M156" s="204"/>
      <c r="N156" s="204"/>
      <c r="O156" s="201"/>
      <c r="P156" s="201"/>
    </row>
    <row r="157" spans="1:16" x14ac:dyDescent="0.2">
      <c r="A157" s="113"/>
      <c r="B157" s="200"/>
      <c r="C157" s="200"/>
      <c r="D157" s="201"/>
      <c r="E157" s="113"/>
      <c r="F157" s="113"/>
      <c r="G157" s="113"/>
      <c r="H157" s="113"/>
      <c r="I157" s="203"/>
      <c r="J157" s="203"/>
      <c r="K157" s="203"/>
      <c r="L157" s="203"/>
      <c r="M157" s="204"/>
      <c r="N157" s="204"/>
      <c r="O157" s="201"/>
      <c r="P157" s="201"/>
    </row>
    <row r="158" spans="1:16" x14ac:dyDescent="0.2">
      <c r="A158" s="113"/>
      <c r="B158" s="200"/>
      <c r="C158" s="200"/>
      <c r="D158" s="201"/>
      <c r="E158" s="113"/>
      <c r="F158" s="113"/>
      <c r="G158" s="113"/>
      <c r="H158" s="113"/>
      <c r="I158" s="203"/>
      <c r="J158" s="203"/>
      <c r="K158" s="203"/>
      <c r="L158" s="203"/>
      <c r="M158" s="204"/>
      <c r="N158" s="204"/>
      <c r="O158" s="201"/>
      <c r="P158" s="201"/>
    </row>
    <row r="159" spans="1:16" x14ac:dyDescent="0.2">
      <c r="A159" s="113"/>
      <c r="B159" s="200"/>
      <c r="C159" s="200"/>
      <c r="D159" s="201"/>
      <c r="E159" s="113"/>
      <c r="F159" s="113"/>
      <c r="G159" s="113"/>
      <c r="H159" s="113"/>
      <c r="I159" s="203"/>
      <c r="J159" s="203"/>
      <c r="K159" s="203"/>
      <c r="L159" s="203"/>
      <c r="M159" s="204"/>
      <c r="N159" s="204"/>
      <c r="O159" s="201"/>
      <c r="P159" s="201"/>
    </row>
    <row r="160" spans="1:16" x14ac:dyDescent="0.2">
      <c r="A160" s="113"/>
      <c r="B160" s="200"/>
      <c r="C160" s="200"/>
      <c r="D160" s="201"/>
      <c r="E160" s="113"/>
      <c r="F160" s="113"/>
      <c r="G160" s="113"/>
      <c r="H160" s="113"/>
      <c r="I160" s="203"/>
      <c r="J160" s="203"/>
      <c r="K160" s="203"/>
      <c r="L160" s="203"/>
      <c r="M160" s="204"/>
      <c r="N160" s="204"/>
      <c r="O160" s="201"/>
      <c r="P160" s="201"/>
    </row>
    <row r="161" spans="1:16" x14ac:dyDescent="0.2">
      <c r="A161" s="113"/>
      <c r="B161" s="200"/>
      <c r="C161" s="200"/>
      <c r="D161" s="201"/>
      <c r="E161" s="113"/>
      <c r="F161" s="113"/>
      <c r="G161" s="113"/>
      <c r="H161" s="113"/>
      <c r="I161" s="203"/>
      <c r="J161" s="203"/>
      <c r="K161" s="203"/>
      <c r="L161" s="203"/>
      <c r="M161" s="204"/>
      <c r="N161" s="204"/>
      <c r="O161" s="201"/>
      <c r="P161" s="201"/>
    </row>
    <row r="162" spans="1:16" x14ac:dyDescent="0.2">
      <c r="A162" s="113"/>
      <c r="B162" s="200"/>
      <c r="C162" s="200"/>
      <c r="D162" s="201"/>
      <c r="E162" s="113"/>
      <c r="F162" s="113"/>
      <c r="G162" s="113"/>
      <c r="H162" s="113"/>
      <c r="I162" s="203"/>
      <c r="J162" s="203"/>
      <c r="K162" s="203"/>
      <c r="L162" s="203"/>
      <c r="M162" s="204"/>
      <c r="N162" s="204"/>
      <c r="O162" s="201"/>
      <c r="P162" s="201"/>
    </row>
    <row r="163" spans="1:16" x14ac:dyDescent="0.2">
      <c r="A163" s="113"/>
      <c r="B163" s="200"/>
      <c r="C163" s="200"/>
      <c r="D163" s="201"/>
      <c r="E163" s="113"/>
      <c r="F163" s="113"/>
      <c r="G163" s="113"/>
      <c r="H163" s="113"/>
      <c r="I163" s="203"/>
      <c r="J163" s="203"/>
      <c r="K163" s="203"/>
      <c r="L163" s="203"/>
      <c r="M163" s="204"/>
      <c r="N163" s="204"/>
      <c r="O163" s="201"/>
      <c r="P163" s="201"/>
    </row>
    <row r="164" spans="1:16" x14ac:dyDescent="0.2">
      <c r="A164" s="113"/>
      <c r="B164" s="200"/>
      <c r="C164" s="200"/>
      <c r="D164" s="201"/>
      <c r="E164" s="113"/>
      <c r="F164" s="113"/>
      <c r="G164" s="113"/>
      <c r="H164" s="113"/>
      <c r="I164" s="203"/>
      <c r="J164" s="203"/>
      <c r="K164" s="203"/>
      <c r="L164" s="203"/>
      <c r="M164" s="204"/>
      <c r="N164" s="204"/>
      <c r="O164" s="201"/>
      <c r="P164" s="201"/>
    </row>
    <row r="165" spans="1:16" x14ac:dyDescent="0.2">
      <c r="A165" s="113"/>
      <c r="B165" s="200"/>
      <c r="C165" s="200"/>
      <c r="D165" s="201"/>
      <c r="E165" s="113"/>
      <c r="F165" s="113"/>
      <c r="G165" s="113"/>
      <c r="H165" s="113"/>
      <c r="I165" s="203"/>
      <c r="J165" s="203"/>
      <c r="K165" s="203"/>
      <c r="L165" s="203"/>
      <c r="M165" s="204"/>
      <c r="N165" s="204"/>
      <c r="O165" s="201"/>
      <c r="P165" s="201"/>
    </row>
    <row r="166" spans="1:16" x14ac:dyDescent="0.2">
      <c r="A166" s="113"/>
      <c r="B166" s="200"/>
      <c r="C166" s="200"/>
      <c r="D166" s="201"/>
      <c r="E166" s="113"/>
      <c r="F166" s="113"/>
      <c r="G166" s="113"/>
      <c r="H166" s="113"/>
      <c r="I166" s="203"/>
      <c r="J166" s="203"/>
      <c r="K166" s="203"/>
      <c r="L166" s="203"/>
      <c r="M166" s="204"/>
      <c r="N166" s="204"/>
      <c r="O166" s="201"/>
      <c r="P166" s="201"/>
    </row>
    <row r="167" spans="1:16" x14ac:dyDescent="0.2">
      <c r="A167" s="113"/>
      <c r="B167" s="200"/>
      <c r="C167" s="200"/>
      <c r="D167" s="201"/>
      <c r="E167" s="113"/>
      <c r="F167" s="113"/>
      <c r="G167" s="113"/>
      <c r="H167" s="113"/>
      <c r="I167" s="203"/>
      <c r="J167" s="203"/>
      <c r="K167" s="203"/>
      <c r="L167" s="203"/>
      <c r="M167" s="204"/>
      <c r="N167" s="204"/>
      <c r="O167" s="201"/>
      <c r="P167" s="201"/>
    </row>
    <row r="168" spans="1:16" x14ac:dyDescent="0.2">
      <c r="A168" s="113"/>
      <c r="B168" s="200"/>
      <c r="C168" s="200"/>
      <c r="D168" s="201"/>
      <c r="E168" s="113"/>
      <c r="F168" s="113"/>
      <c r="G168" s="113"/>
      <c r="H168" s="113"/>
      <c r="I168" s="203"/>
      <c r="J168" s="203"/>
      <c r="K168" s="203"/>
      <c r="L168" s="203"/>
      <c r="M168" s="204"/>
      <c r="N168" s="204"/>
      <c r="O168" s="201"/>
      <c r="P168" s="201"/>
    </row>
    <row r="169" spans="1:16" x14ac:dyDescent="0.2">
      <c r="A169" s="113"/>
      <c r="B169" s="200"/>
      <c r="C169" s="200"/>
      <c r="D169" s="201"/>
      <c r="E169" s="113"/>
      <c r="F169" s="113"/>
      <c r="G169" s="113"/>
      <c r="H169" s="113"/>
      <c r="I169" s="203"/>
      <c r="J169" s="203"/>
      <c r="K169" s="203"/>
      <c r="L169" s="203"/>
      <c r="M169" s="204"/>
      <c r="N169" s="204"/>
      <c r="O169" s="201"/>
      <c r="P169" s="201"/>
    </row>
    <row r="170" spans="1:16" x14ac:dyDescent="0.2">
      <c r="A170" s="113"/>
      <c r="B170" s="200"/>
      <c r="C170" s="200"/>
      <c r="D170" s="201"/>
      <c r="E170" s="113"/>
      <c r="F170" s="113"/>
      <c r="G170" s="113"/>
      <c r="H170" s="113"/>
      <c r="I170" s="203"/>
      <c r="J170" s="203"/>
      <c r="K170" s="203"/>
      <c r="L170" s="203"/>
      <c r="M170" s="204"/>
      <c r="N170" s="204"/>
      <c r="O170" s="201"/>
      <c r="P170" s="201"/>
    </row>
    <row r="171" spans="1:16" x14ac:dyDescent="0.2">
      <c r="A171" s="113"/>
      <c r="B171" s="200"/>
      <c r="C171" s="200"/>
      <c r="D171" s="201"/>
      <c r="E171" s="113"/>
      <c r="F171" s="113"/>
      <c r="G171" s="113"/>
      <c r="H171" s="113"/>
      <c r="I171" s="203"/>
      <c r="J171" s="203"/>
      <c r="K171" s="203"/>
      <c r="L171" s="203"/>
      <c r="M171" s="204"/>
      <c r="N171" s="204"/>
      <c r="O171" s="201"/>
      <c r="P171" s="201"/>
    </row>
    <row r="172" spans="1:16" x14ac:dyDescent="0.2">
      <c r="A172" s="113"/>
      <c r="B172" s="200"/>
      <c r="C172" s="200"/>
      <c r="D172" s="201"/>
      <c r="E172" s="113"/>
      <c r="F172" s="113"/>
      <c r="G172" s="113"/>
      <c r="H172" s="113"/>
      <c r="I172" s="203"/>
      <c r="J172" s="203"/>
      <c r="K172" s="203"/>
      <c r="L172" s="203"/>
      <c r="M172" s="204"/>
      <c r="N172" s="204"/>
      <c r="O172" s="201"/>
      <c r="P172" s="201"/>
    </row>
    <row r="173" spans="1:16" x14ac:dyDescent="0.2">
      <c r="A173" s="113"/>
      <c r="B173" s="200"/>
      <c r="C173" s="200"/>
      <c r="D173" s="201"/>
      <c r="E173" s="113"/>
      <c r="F173" s="113"/>
      <c r="G173" s="113"/>
      <c r="H173" s="113"/>
      <c r="I173" s="203"/>
      <c r="J173" s="203"/>
      <c r="K173" s="203"/>
      <c r="L173" s="203"/>
      <c r="M173" s="204"/>
      <c r="N173" s="204"/>
      <c r="O173" s="201"/>
      <c r="P173" s="201"/>
    </row>
    <row r="174" spans="1:16" x14ac:dyDescent="0.2">
      <c r="A174" s="113"/>
      <c r="B174" s="200"/>
      <c r="C174" s="200"/>
      <c r="D174" s="201"/>
      <c r="E174" s="113"/>
      <c r="F174" s="113"/>
      <c r="G174" s="113"/>
      <c r="H174" s="113"/>
      <c r="I174" s="203"/>
      <c r="J174" s="203"/>
      <c r="K174" s="203"/>
      <c r="L174" s="203"/>
      <c r="M174" s="204"/>
      <c r="N174" s="204"/>
      <c r="O174" s="201"/>
      <c r="P174" s="201"/>
    </row>
    <row r="175" spans="1:16" x14ac:dyDescent="0.2">
      <c r="A175" s="113"/>
      <c r="B175" s="200"/>
      <c r="C175" s="200"/>
      <c r="D175" s="201"/>
      <c r="E175" s="113"/>
      <c r="F175" s="113"/>
      <c r="G175" s="113"/>
      <c r="H175" s="113"/>
      <c r="I175" s="203"/>
      <c r="J175" s="203"/>
      <c r="K175" s="203"/>
      <c r="L175" s="203"/>
      <c r="M175" s="204"/>
      <c r="N175" s="204"/>
      <c r="O175" s="201"/>
      <c r="P175" s="201"/>
    </row>
    <row r="176" spans="1:16" x14ac:dyDescent="0.2">
      <c r="A176" s="113"/>
      <c r="B176" s="200"/>
      <c r="C176" s="200"/>
      <c r="D176" s="201"/>
      <c r="E176" s="113"/>
      <c r="F176" s="113"/>
      <c r="G176" s="113"/>
      <c r="H176" s="113"/>
      <c r="I176" s="203"/>
      <c r="J176" s="203"/>
      <c r="K176" s="203"/>
      <c r="L176" s="203"/>
      <c r="M176" s="204"/>
      <c r="N176" s="204"/>
      <c r="O176" s="201"/>
      <c r="P176" s="201"/>
    </row>
    <row r="177" spans="1:16" x14ac:dyDescent="0.2">
      <c r="A177" s="113"/>
      <c r="B177" s="200"/>
      <c r="C177" s="200"/>
      <c r="D177" s="201"/>
      <c r="E177" s="113"/>
      <c r="F177" s="113"/>
      <c r="G177" s="113"/>
      <c r="H177" s="113"/>
      <c r="I177" s="203"/>
      <c r="J177" s="203"/>
      <c r="K177" s="203"/>
      <c r="L177" s="203"/>
      <c r="M177" s="204"/>
      <c r="N177" s="204"/>
      <c r="O177" s="201"/>
      <c r="P177" s="201"/>
    </row>
    <row r="178" spans="1:16" x14ac:dyDescent="0.2">
      <c r="A178" s="113"/>
      <c r="B178" s="200"/>
      <c r="C178" s="200"/>
      <c r="D178" s="201"/>
      <c r="E178" s="113"/>
      <c r="F178" s="113"/>
      <c r="G178" s="113"/>
      <c r="H178" s="113"/>
      <c r="I178" s="203"/>
      <c r="J178" s="203"/>
      <c r="K178" s="203"/>
      <c r="L178" s="203"/>
      <c r="M178" s="204"/>
      <c r="N178" s="204"/>
      <c r="O178" s="201"/>
      <c r="P178" s="201"/>
    </row>
    <row r="179" spans="1:16" x14ac:dyDescent="0.2">
      <c r="A179" s="113"/>
      <c r="B179" s="200"/>
      <c r="C179" s="200"/>
      <c r="D179" s="201"/>
      <c r="E179" s="113"/>
      <c r="F179" s="113"/>
      <c r="G179" s="113"/>
      <c r="H179" s="113"/>
      <c r="I179" s="203"/>
      <c r="J179" s="203"/>
      <c r="K179" s="203"/>
      <c r="L179" s="203"/>
      <c r="M179" s="204"/>
      <c r="N179" s="204"/>
      <c r="O179" s="201"/>
      <c r="P179" s="201"/>
    </row>
    <row r="180" spans="1:16" x14ac:dyDescent="0.2">
      <c r="A180" s="113"/>
      <c r="B180" s="200"/>
      <c r="C180" s="200"/>
      <c r="D180" s="201"/>
      <c r="E180" s="113"/>
      <c r="F180" s="113"/>
      <c r="G180" s="113"/>
      <c r="H180" s="113"/>
      <c r="I180" s="203"/>
      <c r="J180" s="203"/>
      <c r="K180" s="203"/>
      <c r="L180" s="203"/>
      <c r="M180" s="204"/>
      <c r="N180" s="204"/>
      <c r="O180" s="201"/>
      <c r="P180" s="201"/>
    </row>
    <row r="181" spans="1:16" x14ac:dyDescent="0.2">
      <c r="A181" s="113"/>
      <c r="B181" s="200"/>
      <c r="C181" s="200"/>
      <c r="D181" s="201"/>
      <c r="E181" s="113"/>
      <c r="F181" s="113"/>
      <c r="G181" s="113"/>
      <c r="H181" s="113"/>
      <c r="I181" s="203"/>
      <c r="J181" s="203"/>
      <c r="K181" s="203"/>
      <c r="L181" s="203"/>
      <c r="M181" s="204"/>
      <c r="N181" s="204"/>
      <c r="O181" s="201"/>
      <c r="P181" s="201"/>
    </row>
    <row r="182" spans="1:16" x14ac:dyDescent="0.2">
      <c r="A182" s="113"/>
      <c r="B182" s="200"/>
      <c r="C182" s="200"/>
      <c r="D182" s="201"/>
      <c r="E182" s="113"/>
      <c r="F182" s="113"/>
      <c r="G182" s="113"/>
      <c r="H182" s="113"/>
      <c r="I182" s="203"/>
      <c r="J182" s="203"/>
      <c r="K182" s="203"/>
      <c r="L182" s="203"/>
      <c r="M182" s="204"/>
      <c r="N182" s="204"/>
      <c r="O182" s="201"/>
      <c r="P182" s="201"/>
    </row>
    <row r="183" spans="1:16" x14ac:dyDescent="0.2">
      <c r="A183" s="113"/>
      <c r="B183" s="200"/>
      <c r="C183" s="200"/>
      <c r="D183" s="201"/>
      <c r="E183" s="113"/>
      <c r="F183" s="113"/>
      <c r="G183" s="113"/>
      <c r="H183" s="113"/>
      <c r="I183" s="203"/>
      <c r="J183" s="203"/>
      <c r="K183" s="203"/>
      <c r="L183" s="203"/>
      <c r="M183" s="204"/>
      <c r="N183" s="204"/>
      <c r="O183" s="201"/>
      <c r="P183" s="201"/>
    </row>
    <row r="184" spans="1:16" x14ac:dyDescent="0.2">
      <c r="A184" s="113"/>
      <c r="B184" s="200"/>
      <c r="C184" s="200"/>
      <c r="D184" s="201"/>
      <c r="E184" s="113"/>
      <c r="F184" s="113"/>
      <c r="G184" s="113"/>
      <c r="H184" s="113"/>
      <c r="I184" s="203"/>
      <c r="J184" s="203"/>
      <c r="K184" s="203"/>
      <c r="L184" s="203"/>
      <c r="M184" s="204"/>
      <c r="N184" s="204"/>
      <c r="O184" s="201"/>
      <c r="P184" s="201"/>
    </row>
    <row r="185" spans="1:16" x14ac:dyDescent="0.2">
      <c r="A185" s="113"/>
      <c r="B185" s="200"/>
      <c r="C185" s="200"/>
      <c r="D185" s="201"/>
      <c r="E185" s="113"/>
      <c r="F185" s="113"/>
      <c r="G185" s="113"/>
      <c r="H185" s="113"/>
      <c r="I185" s="203"/>
      <c r="J185" s="203"/>
      <c r="K185" s="203"/>
      <c r="L185" s="203"/>
      <c r="M185" s="204"/>
      <c r="N185" s="204"/>
      <c r="O185" s="201"/>
      <c r="P185" s="201"/>
    </row>
    <row r="186" spans="1:16" x14ac:dyDescent="0.2">
      <c r="A186" s="113"/>
      <c r="B186" s="200"/>
      <c r="C186" s="200"/>
      <c r="D186" s="201"/>
      <c r="E186" s="113"/>
      <c r="F186" s="113"/>
      <c r="G186" s="113"/>
      <c r="H186" s="113"/>
      <c r="I186" s="203"/>
      <c r="J186" s="203"/>
      <c r="K186" s="203"/>
      <c r="L186" s="203"/>
      <c r="M186" s="204"/>
      <c r="N186" s="204"/>
      <c r="O186" s="201"/>
      <c r="P186" s="201"/>
    </row>
    <row r="187" spans="1:16" x14ac:dyDescent="0.2">
      <c r="A187" s="113"/>
      <c r="B187" s="200"/>
      <c r="C187" s="200"/>
      <c r="D187" s="201"/>
      <c r="E187" s="113"/>
      <c r="F187" s="113"/>
      <c r="G187" s="113"/>
      <c r="H187" s="113"/>
      <c r="I187" s="203"/>
      <c r="J187" s="203"/>
      <c r="K187" s="203"/>
      <c r="L187" s="203"/>
      <c r="M187" s="204"/>
      <c r="N187" s="204"/>
      <c r="O187" s="201"/>
      <c r="P187" s="201"/>
    </row>
    <row r="188" spans="1:16" x14ac:dyDescent="0.2">
      <c r="A188" s="113"/>
      <c r="B188" s="200"/>
      <c r="C188" s="200"/>
      <c r="D188" s="201"/>
      <c r="E188" s="113"/>
      <c r="F188" s="113"/>
      <c r="G188" s="113"/>
      <c r="H188" s="113"/>
      <c r="I188" s="203"/>
      <c r="J188" s="203"/>
      <c r="K188" s="203"/>
      <c r="L188" s="203"/>
      <c r="M188" s="204"/>
      <c r="N188" s="204"/>
      <c r="O188" s="201"/>
      <c r="P188" s="201"/>
    </row>
    <row r="189" spans="1:16" x14ac:dyDescent="0.2">
      <c r="A189" s="113"/>
      <c r="B189" s="200"/>
      <c r="C189" s="200"/>
      <c r="D189" s="201"/>
      <c r="E189" s="113"/>
      <c r="F189" s="113"/>
      <c r="G189" s="113"/>
      <c r="H189" s="113"/>
      <c r="I189" s="203"/>
      <c r="J189" s="203"/>
      <c r="K189" s="203"/>
      <c r="L189" s="203"/>
      <c r="M189" s="204"/>
      <c r="N189" s="204"/>
      <c r="O189" s="201"/>
      <c r="P189" s="201"/>
    </row>
    <row r="190" spans="1:16" x14ac:dyDescent="0.2">
      <c r="A190" s="113"/>
      <c r="B190" s="200"/>
      <c r="C190" s="200"/>
      <c r="D190" s="201"/>
      <c r="E190" s="113"/>
      <c r="F190" s="113"/>
      <c r="G190" s="113"/>
      <c r="H190" s="113"/>
      <c r="I190" s="203"/>
      <c r="J190" s="203"/>
      <c r="K190" s="203"/>
      <c r="L190" s="203"/>
      <c r="M190" s="204"/>
      <c r="N190" s="204"/>
      <c r="O190" s="201"/>
      <c r="P190" s="201"/>
    </row>
    <row r="191" spans="1:16" x14ac:dyDescent="0.2">
      <c r="A191" s="113"/>
      <c r="B191" s="200"/>
      <c r="C191" s="200"/>
      <c r="D191" s="201"/>
      <c r="E191" s="113"/>
      <c r="F191" s="113"/>
      <c r="G191" s="113"/>
      <c r="H191" s="113"/>
      <c r="I191" s="203"/>
      <c r="J191" s="203"/>
      <c r="K191" s="203"/>
      <c r="L191" s="203"/>
      <c r="M191" s="204"/>
      <c r="N191" s="204"/>
      <c r="O191" s="201"/>
      <c r="P191" s="201"/>
    </row>
    <row r="192" spans="1:16" x14ac:dyDescent="0.2">
      <c r="A192" s="113"/>
      <c r="B192" s="200"/>
      <c r="C192" s="200"/>
      <c r="D192" s="201"/>
      <c r="E192" s="113"/>
      <c r="F192" s="113"/>
      <c r="G192" s="113"/>
      <c r="H192" s="113"/>
      <c r="I192" s="203"/>
      <c r="J192" s="203"/>
      <c r="K192" s="203"/>
      <c r="L192" s="203"/>
      <c r="M192" s="204"/>
      <c r="N192" s="204"/>
      <c r="O192" s="201"/>
      <c r="P192" s="201"/>
    </row>
    <row r="193" spans="1:16" x14ac:dyDescent="0.2">
      <c r="A193" s="113"/>
      <c r="B193" s="200"/>
      <c r="C193" s="200"/>
      <c r="D193" s="201"/>
      <c r="E193" s="113"/>
      <c r="F193" s="113"/>
      <c r="G193" s="113"/>
      <c r="H193" s="113"/>
      <c r="I193" s="203"/>
      <c r="J193" s="203"/>
      <c r="K193" s="203"/>
      <c r="L193" s="203"/>
      <c r="M193" s="204"/>
      <c r="N193" s="204"/>
      <c r="O193" s="201"/>
      <c r="P193" s="201"/>
    </row>
    <row r="194" spans="1:16" x14ac:dyDescent="0.2">
      <c r="A194" s="113"/>
      <c r="B194" s="200"/>
      <c r="C194" s="200"/>
      <c r="D194" s="201"/>
      <c r="E194" s="113"/>
      <c r="F194" s="113"/>
      <c r="G194" s="113"/>
      <c r="H194" s="113"/>
      <c r="I194" s="203"/>
      <c r="J194" s="203"/>
      <c r="K194" s="203"/>
      <c r="L194" s="203"/>
      <c r="M194" s="204"/>
      <c r="N194" s="204"/>
      <c r="O194" s="201"/>
      <c r="P194" s="201"/>
    </row>
    <row r="195" spans="1:16" x14ac:dyDescent="0.2">
      <c r="A195" s="113"/>
      <c r="B195" s="200"/>
      <c r="C195" s="200"/>
      <c r="D195" s="201"/>
      <c r="E195" s="113"/>
      <c r="F195" s="113"/>
      <c r="G195" s="113"/>
      <c r="H195" s="113"/>
      <c r="I195" s="203"/>
      <c r="J195" s="203"/>
      <c r="K195" s="203"/>
      <c r="L195" s="203"/>
      <c r="M195" s="204"/>
      <c r="N195" s="204"/>
      <c r="O195" s="201"/>
      <c r="P195" s="201"/>
    </row>
    <row r="196" spans="1:16" x14ac:dyDescent="0.2">
      <c r="A196" s="113"/>
      <c r="B196" s="200"/>
      <c r="C196" s="200"/>
      <c r="D196" s="201"/>
      <c r="E196" s="113"/>
      <c r="F196" s="113"/>
      <c r="G196" s="113"/>
      <c r="H196" s="113"/>
      <c r="I196" s="203"/>
      <c r="J196" s="203"/>
      <c r="K196" s="203"/>
      <c r="L196" s="203"/>
      <c r="M196" s="204"/>
      <c r="N196" s="204"/>
      <c r="O196" s="201"/>
      <c r="P196" s="201"/>
    </row>
    <row r="197" spans="1:16" x14ac:dyDescent="0.2">
      <c r="A197" s="113"/>
      <c r="B197" s="200"/>
      <c r="C197" s="200"/>
      <c r="D197" s="201"/>
      <c r="E197" s="113"/>
      <c r="F197" s="113"/>
      <c r="G197" s="113"/>
      <c r="H197" s="113"/>
      <c r="I197" s="203"/>
      <c r="J197" s="203"/>
      <c r="K197" s="203"/>
      <c r="L197" s="203"/>
      <c r="M197" s="204"/>
      <c r="N197" s="204"/>
      <c r="O197" s="201"/>
      <c r="P197" s="201"/>
    </row>
    <row r="198" spans="1:16" x14ac:dyDescent="0.2">
      <c r="A198" s="113"/>
      <c r="B198" s="200"/>
      <c r="C198" s="200"/>
      <c r="D198" s="201"/>
      <c r="E198" s="113"/>
      <c r="F198" s="113"/>
      <c r="G198" s="113"/>
      <c r="H198" s="113"/>
      <c r="I198" s="203"/>
      <c r="J198" s="203"/>
      <c r="K198" s="203"/>
      <c r="L198" s="203"/>
      <c r="M198" s="204"/>
      <c r="N198" s="204"/>
      <c r="O198" s="201"/>
      <c r="P198" s="201"/>
    </row>
    <row r="199" spans="1:16" x14ac:dyDescent="0.2">
      <c r="A199" s="113"/>
      <c r="B199" s="200"/>
      <c r="C199" s="200"/>
      <c r="D199" s="201"/>
      <c r="E199" s="113"/>
      <c r="F199" s="113"/>
      <c r="G199" s="113"/>
      <c r="H199" s="113"/>
      <c r="I199" s="203"/>
      <c r="J199" s="203"/>
      <c r="K199" s="203"/>
      <c r="L199" s="203"/>
      <c r="M199" s="204"/>
      <c r="N199" s="204"/>
      <c r="O199" s="201"/>
      <c r="P199" s="201"/>
    </row>
    <row r="200" spans="1:16" x14ac:dyDescent="0.2">
      <c r="A200" s="113"/>
      <c r="B200" s="200"/>
      <c r="C200" s="200"/>
      <c r="D200" s="201"/>
      <c r="E200" s="113"/>
      <c r="F200" s="113"/>
      <c r="G200" s="113"/>
      <c r="H200" s="113"/>
      <c r="I200" s="203"/>
      <c r="J200" s="203"/>
      <c r="K200" s="203"/>
      <c r="L200" s="203"/>
      <c r="M200" s="204"/>
      <c r="N200" s="204"/>
      <c r="O200" s="201"/>
      <c r="P200" s="201"/>
    </row>
    <row r="201" spans="1:16" x14ac:dyDescent="0.2">
      <c r="A201" s="113"/>
      <c r="B201" s="200"/>
      <c r="C201" s="200"/>
      <c r="D201" s="201"/>
      <c r="E201" s="113"/>
      <c r="F201" s="113"/>
      <c r="G201" s="113"/>
      <c r="H201" s="113"/>
      <c r="I201" s="203"/>
      <c r="J201" s="203"/>
      <c r="K201" s="203"/>
      <c r="L201" s="203"/>
      <c r="M201" s="204"/>
      <c r="N201" s="204"/>
      <c r="O201" s="201"/>
      <c r="P201" s="201"/>
    </row>
    <row r="202" spans="1:16" x14ac:dyDescent="0.2">
      <c r="A202" s="113"/>
      <c r="B202" s="200"/>
      <c r="C202" s="200"/>
      <c r="D202" s="201"/>
      <c r="E202" s="113"/>
      <c r="F202" s="113"/>
      <c r="G202" s="113"/>
      <c r="H202" s="113"/>
      <c r="I202" s="203"/>
      <c r="J202" s="203"/>
      <c r="K202" s="203"/>
      <c r="L202" s="203"/>
      <c r="M202" s="204"/>
      <c r="N202" s="204"/>
      <c r="O202" s="201"/>
      <c r="P202" s="201"/>
    </row>
    <row r="203" spans="1:16" x14ac:dyDescent="0.2">
      <c r="A203" s="113"/>
      <c r="B203" s="200"/>
      <c r="C203" s="200"/>
      <c r="D203" s="201"/>
      <c r="E203" s="113"/>
      <c r="F203" s="113"/>
      <c r="G203" s="113"/>
      <c r="H203" s="113"/>
      <c r="I203" s="203"/>
      <c r="J203" s="203"/>
      <c r="K203" s="203"/>
      <c r="L203" s="203"/>
      <c r="M203" s="204"/>
      <c r="N203" s="204"/>
      <c r="O203" s="201"/>
      <c r="P203" s="201"/>
    </row>
    <row r="204" spans="1:16" x14ac:dyDescent="0.2">
      <c r="A204" s="113"/>
      <c r="B204" s="200"/>
      <c r="C204" s="200"/>
      <c r="D204" s="201"/>
      <c r="E204" s="113"/>
      <c r="F204" s="113"/>
      <c r="G204" s="113"/>
      <c r="H204" s="113"/>
      <c r="I204" s="203"/>
      <c r="J204" s="203"/>
      <c r="K204" s="203"/>
      <c r="L204" s="203"/>
      <c r="M204" s="204"/>
      <c r="N204" s="204"/>
      <c r="O204" s="201"/>
      <c r="P204" s="201"/>
    </row>
    <row r="205" spans="1:16" x14ac:dyDescent="0.2">
      <c r="A205" s="113"/>
      <c r="B205" s="200"/>
      <c r="C205" s="200"/>
      <c r="D205" s="201"/>
      <c r="E205" s="113"/>
      <c r="F205" s="113"/>
      <c r="G205" s="113"/>
      <c r="H205" s="113"/>
      <c r="I205" s="203"/>
      <c r="J205" s="203"/>
      <c r="K205" s="203"/>
      <c r="L205" s="203"/>
      <c r="M205" s="204"/>
      <c r="N205" s="204"/>
      <c r="O205" s="201"/>
      <c r="P205" s="201"/>
    </row>
    <row r="206" spans="1:16" x14ac:dyDescent="0.2">
      <c r="A206" s="113"/>
      <c r="B206" s="200"/>
      <c r="C206" s="200"/>
      <c r="D206" s="201"/>
      <c r="E206" s="113"/>
      <c r="F206" s="113"/>
      <c r="G206" s="113"/>
      <c r="H206" s="113"/>
      <c r="I206" s="203"/>
      <c r="J206" s="203"/>
      <c r="K206" s="203"/>
      <c r="L206" s="203"/>
      <c r="M206" s="204"/>
      <c r="N206" s="204"/>
      <c r="O206" s="201"/>
      <c r="P206" s="201"/>
    </row>
    <row r="207" spans="1:16" x14ac:dyDescent="0.2">
      <c r="A207" s="113"/>
      <c r="B207" s="200"/>
      <c r="C207" s="200"/>
      <c r="D207" s="201"/>
      <c r="E207" s="113"/>
      <c r="F207" s="113"/>
      <c r="G207" s="113"/>
      <c r="H207" s="113"/>
      <c r="I207" s="203"/>
      <c r="J207" s="203"/>
      <c r="K207" s="203"/>
      <c r="L207" s="203"/>
      <c r="M207" s="204"/>
      <c r="N207" s="204"/>
      <c r="O207" s="201"/>
      <c r="P207" s="201"/>
    </row>
    <row r="208" spans="1:16" x14ac:dyDescent="0.2">
      <c r="A208" s="113"/>
      <c r="B208" s="200"/>
      <c r="C208" s="200"/>
      <c r="D208" s="201"/>
      <c r="E208" s="113"/>
      <c r="F208" s="113"/>
      <c r="G208" s="113"/>
      <c r="H208" s="113"/>
      <c r="I208" s="203"/>
      <c r="J208" s="203"/>
      <c r="K208" s="203"/>
      <c r="L208" s="203"/>
      <c r="M208" s="204"/>
      <c r="N208" s="204"/>
      <c r="O208" s="201"/>
      <c r="P208" s="201"/>
    </row>
    <row r="209" spans="1:16" x14ac:dyDescent="0.2">
      <c r="A209" s="113"/>
      <c r="B209" s="200"/>
      <c r="C209" s="200"/>
      <c r="D209" s="201"/>
      <c r="E209" s="113"/>
      <c r="F209" s="113"/>
      <c r="G209" s="113"/>
      <c r="H209" s="113"/>
      <c r="I209" s="203"/>
      <c r="J209" s="203"/>
      <c r="K209" s="203"/>
      <c r="L209" s="203"/>
      <c r="M209" s="204"/>
      <c r="N209" s="204"/>
      <c r="O209" s="201"/>
      <c r="P209" s="201"/>
    </row>
    <row r="210" spans="1:16" x14ac:dyDescent="0.2">
      <c r="A210" s="113"/>
      <c r="B210" s="200"/>
      <c r="C210" s="200"/>
      <c r="D210" s="201"/>
      <c r="E210" s="113"/>
      <c r="F210" s="113"/>
      <c r="G210" s="113"/>
      <c r="H210" s="113"/>
      <c r="I210" s="203"/>
      <c r="J210" s="203"/>
      <c r="K210" s="203"/>
      <c r="L210" s="203"/>
      <c r="M210" s="204"/>
      <c r="N210" s="204"/>
      <c r="O210" s="201"/>
      <c r="P210" s="201"/>
    </row>
    <row r="211" spans="1:16" x14ac:dyDescent="0.2">
      <c r="A211" s="113"/>
      <c r="B211" s="200"/>
      <c r="C211" s="200"/>
      <c r="D211" s="201"/>
      <c r="E211" s="113"/>
      <c r="F211" s="113"/>
      <c r="G211" s="113"/>
      <c r="H211" s="113"/>
      <c r="I211" s="203"/>
      <c r="J211" s="203"/>
      <c r="K211" s="203"/>
      <c r="L211" s="203"/>
      <c r="M211" s="204"/>
      <c r="N211" s="204"/>
      <c r="O211" s="201"/>
      <c r="P211" s="201"/>
    </row>
    <row r="212" spans="1:16" x14ac:dyDescent="0.2">
      <c r="A212" s="113"/>
      <c r="B212" s="200"/>
      <c r="C212" s="200"/>
      <c r="D212" s="201"/>
      <c r="E212" s="113"/>
      <c r="F212" s="113"/>
      <c r="G212" s="113"/>
      <c r="H212" s="113"/>
      <c r="I212" s="203"/>
      <c r="J212" s="203"/>
      <c r="K212" s="203"/>
      <c r="L212" s="203"/>
      <c r="M212" s="204"/>
      <c r="N212" s="204"/>
      <c r="O212" s="201"/>
      <c r="P212" s="201"/>
    </row>
    <row r="213" spans="1:16" x14ac:dyDescent="0.2">
      <c r="A213" s="113"/>
      <c r="B213" s="200"/>
      <c r="C213" s="200"/>
      <c r="D213" s="201"/>
      <c r="E213" s="113"/>
      <c r="F213" s="113"/>
      <c r="G213" s="113"/>
      <c r="H213" s="113"/>
      <c r="I213" s="203"/>
      <c r="J213" s="203"/>
      <c r="K213" s="203"/>
      <c r="L213" s="203"/>
      <c r="M213" s="204"/>
      <c r="N213" s="204"/>
      <c r="O213" s="201"/>
      <c r="P213" s="201"/>
    </row>
    <row r="214" spans="1:16" x14ac:dyDescent="0.2">
      <c r="A214" s="113"/>
      <c r="B214" s="200"/>
      <c r="C214" s="200"/>
      <c r="D214" s="201"/>
      <c r="E214" s="113"/>
      <c r="F214" s="113"/>
      <c r="G214" s="113"/>
      <c r="H214" s="113"/>
      <c r="I214" s="203"/>
      <c r="J214" s="203"/>
      <c r="K214" s="203"/>
      <c r="L214" s="203"/>
      <c r="M214" s="204"/>
      <c r="N214" s="204"/>
      <c r="O214" s="201"/>
      <c r="P214" s="201"/>
    </row>
    <row r="215" spans="1:16" x14ac:dyDescent="0.2">
      <c r="A215" s="113"/>
      <c r="B215" s="200"/>
      <c r="C215" s="200"/>
      <c r="D215" s="201"/>
      <c r="E215" s="113"/>
      <c r="F215" s="113"/>
      <c r="G215" s="113"/>
      <c r="H215" s="113"/>
      <c r="I215" s="203"/>
      <c r="J215" s="203"/>
      <c r="K215" s="203"/>
      <c r="L215" s="203"/>
      <c r="M215" s="204"/>
      <c r="N215" s="204"/>
      <c r="O215" s="201"/>
      <c r="P215" s="201"/>
    </row>
    <row r="216" spans="1:16" x14ac:dyDescent="0.2">
      <c r="A216" s="113"/>
      <c r="B216" s="200"/>
      <c r="C216" s="200"/>
      <c r="D216" s="201"/>
      <c r="E216" s="113"/>
      <c r="F216" s="113"/>
      <c r="G216" s="113"/>
      <c r="H216" s="113"/>
      <c r="I216" s="203"/>
      <c r="J216" s="203"/>
      <c r="K216" s="203"/>
      <c r="L216" s="203"/>
      <c r="M216" s="204"/>
      <c r="N216" s="204"/>
      <c r="O216" s="201"/>
      <c r="P216" s="201"/>
    </row>
    <row r="217" spans="1:16" x14ac:dyDescent="0.2">
      <c r="A217" s="113"/>
      <c r="B217" s="200"/>
      <c r="C217" s="200"/>
      <c r="D217" s="201"/>
      <c r="E217" s="113"/>
      <c r="F217" s="113"/>
      <c r="G217" s="113"/>
      <c r="H217" s="113"/>
      <c r="I217" s="203"/>
      <c r="J217" s="203"/>
      <c r="K217" s="203"/>
      <c r="L217" s="203"/>
      <c r="M217" s="204"/>
      <c r="N217" s="204"/>
      <c r="O217" s="201"/>
      <c r="P217" s="201"/>
    </row>
    <row r="218" spans="1:16" x14ac:dyDescent="0.2">
      <c r="A218" s="113"/>
      <c r="B218" s="200"/>
      <c r="C218" s="200"/>
      <c r="D218" s="201"/>
      <c r="E218" s="113"/>
      <c r="F218" s="113"/>
      <c r="G218" s="113"/>
      <c r="H218" s="113"/>
      <c r="I218" s="203"/>
      <c r="J218" s="203"/>
      <c r="K218" s="203"/>
      <c r="L218" s="203"/>
      <c r="M218" s="204"/>
      <c r="N218" s="204"/>
      <c r="O218" s="201"/>
      <c r="P218" s="201"/>
    </row>
    <row r="219" spans="1:16" x14ac:dyDescent="0.2">
      <c r="A219" s="113"/>
      <c r="B219" s="200"/>
      <c r="C219" s="200"/>
      <c r="D219" s="201"/>
      <c r="E219" s="113"/>
      <c r="F219" s="113"/>
      <c r="G219" s="113"/>
      <c r="H219" s="113"/>
      <c r="I219" s="203"/>
      <c r="J219" s="203"/>
      <c r="K219" s="203"/>
      <c r="L219" s="203"/>
      <c r="M219" s="204"/>
      <c r="N219" s="204"/>
      <c r="O219" s="201"/>
      <c r="P219" s="201"/>
    </row>
    <row r="220" spans="1:16" x14ac:dyDescent="0.2">
      <c r="A220" s="113"/>
      <c r="B220" s="200"/>
      <c r="C220" s="200"/>
      <c r="D220" s="201"/>
      <c r="E220" s="113"/>
      <c r="F220" s="113"/>
      <c r="G220" s="113"/>
      <c r="H220" s="113"/>
      <c r="I220" s="203"/>
      <c r="J220" s="203"/>
      <c r="K220" s="203"/>
      <c r="L220" s="203"/>
      <c r="M220" s="204"/>
      <c r="N220" s="204"/>
      <c r="O220" s="201"/>
      <c r="P220" s="201"/>
    </row>
    <row r="221" spans="1:16" x14ac:dyDescent="0.2">
      <c r="A221" s="113"/>
      <c r="B221" s="200"/>
      <c r="C221" s="200"/>
      <c r="D221" s="201"/>
      <c r="E221" s="113"/>
      <c r="F221" s="113"/>
      <c r="G221" s="113"/>
      <c r="H221" s="113"/>
      <c r="I221" s="203"/>
      <c r="J221" s="203"/>
      <c r="K221" s="203"/>
      <c r="L221" s="203"/>
      <c r="M221" s="204"/>
      <c r="N221" s="204"/>
      <c r="O221" s="201"/>
      <c r="P221" s="201"/>
    </row>
    <row r="222" spans="1:16" x14ac:dyDescent="0.2">
      <c r="A222" s="113"/>
      <c r="B222" s="200"/>
      <c r="C222" s="200"/>
      <c r="D222" s="201"/>
      <c r="E222" s="113"/>
      <c r="F222" s="113"/>
      <c r="G222" s="113"/>
      <c r="H222" s="113"/>
      <c r="I222" s="203"/>
      <c r="J222" s="203"/>
      <c r="K222" s="203"/>
      <c r="L222" s="203"/>
      <c r="M222" s="204"/>
      <c r="N222" s="204"/>
      <c r="O222" s="201"/>
      <c r="P222" s="201"/>
    </row>
    <row r="223" spans="1:16" x14ac:dyDescent="0.2">
      <c r="A223" s="113"/>
      <c r="B223" s="200"/>
      <c r="C223" s="200"/>
      <c r="D223" s="201"/>
      <c r="E223" s="113"/>
      <c r="F223" s="113"/>
      <c r="G223" s="113"/>
      <c r="H223" s="113"/>
      <c r="I223" s="203"/>
      <c r="J223" s="203"/>
      <c r="K223" s="203"/>
      <c r="L223" s="203"/>
      <c r="M223" s="204"/>
      <c r="N223" s="204"/>
      <c r="O223" s="201"/>
      <c r="P223" s="201"/>
    </row>
    <row r="224" spans="1:16" x14ac:dyDescent="0.2">
      <c r="A224" s="113"/>
      <c r="B224" s="200"/>
      <c r="C224" s="200"/>
      <c r="D224" s="201"/>
      <c r="E224" s="113"/>
      <c r="F224" s="113"/>
      <c r="G224" s="113"/>
      <c r="H224" s="113"/>
      <c r="I224" s="203"/>
      <c r="J224" s="203"/>
      <c r="K224" s="203"/>
      <c r="L224" s="203"/>
      <c r="M224" s="204"/>
      <c r="N224" s="204"/>
      <c r="O224" s="201"/>
      <c r="P224" s="201"/>
    </row>
    <row r="225" spans="1:16" x14ac:dyDescent="0.2">
      <c r="A225" s="113"/>
      <c r="B225" s="200"/>
      <c r="C225" s="200"/>
      <c r="D225" s="201"/>
      <c r="E225" s="113"/>
      <c r="F225" s="113"/>
      <c r="G225" s="113"/>
      <c r="H225" s="113"/>
      <c r="I225" s="203"/>
      <c r="J225" s="203"/>
      <c r="K225" s="203"/>
      <c r="L225" s="203"/>
      <c r="M225" s="204"/>
      <c r="N225" s="204"/>
      <c r="O225" s="201"/>
      <c r="P225" s="201"/>
    </row>
    <row r="226" spans="1:16" x14ac:dyDescent="0.2">
      <c r="A226" s="113"/>
      <c r="B226" s="200"/>
      <c r="C226" s="200"/>
      <c r="D226" s="201"/>
      <c r="E226" s="113"/>
      <c r="F226" s="113"/>
      <c r="G226" s="113"/>
      <c r="H226" s="113"/>
      <c r="I226" s="203"/>
      <c r="J226" s="203"/>
      <c r="K226" s="203"/>
      <c r="L226" s="203"/>
      <c r="M226" s="204"/>
      <c r="N226" s="204"/>
      <c r="O226" s="201"/>
      <c r="P226" s="201"/>
    </row>
    <row r="227" spans="1:16" x14ac:dyDescent="0.2">
      <c r="A227" s="113"/>
      <c r="B227" s="200"/>
      <c r="C227" s="200"/>
      <c r="D227" s="201"/>
      <c r="E227" s="113"/>
      <c r="F227" s="113"/>
      <c r="G227" s="113"/>
      <c r="H227" s="113"/>
      <c r="I227" s="203"/>
      <c r="J227" s="203"/>
      <c r="K227" s="203"/>
      <c r="L227" s="203"/>
      <c r="M227" s="204"/>
      <c r="N227" s="204"/>
      <c r="O227" s="201"/>
      <c r="P227" s="201"/>
    </row>
    <row r="228" spans="1:16" x14ac:dyDescent="0.2">
      <c r="A228" s="113"/>
      <c r="B228" s="200"/>
      <c r="C228" s="200"/>
      <c r="D228" s="201"/>
      <c r="E228" s="113"/>
      <c r="F228" s="113"/>
      <c r="G228" s="113"/>
      <c r="H228" s="113"/>
      <c r="I228" s="203"/>
      <c r="J228" s="203"/>
      <c r="K228" s="203"/>
      <c r="L228" s="203"/>
      <c r="M228" s="204"/>
      <c r="N228" s="204"/>
      <c r="O228" s="201"/>
      <c r="P228" s="201"/>
    </row>
    <row r="229" spans="1:16" x14ac:dyDescent="0.2">
      <c r="A229" s="113"/>
      <c r="B229" s="200"/>
      <c r="C229" s="200"/>
      <c r="D229" s="201"/>
      <c r="E229" s="113"/>
      <c r="F229" s="113"/>
      <c r="G229" s="113"/>
      <c r="H229" s="113"/>
      <c r="I229" s="203"/>
      <c r="J229" s="203"/>
      <c r="K229" s="203"/>
      <c r="L229" s="203"/>
      <c r="M229" s="204"/>
      <c r="N229" s="204"/>
      <c r="O229" s="201"/>
      <c r="P229" s="201"/>
    </row>
    <row r="230" spans="1:16" x14ac:dyDescent="0.2">
      <c r="A230" s="113"/>
      <c r="B230" s="200"/>
      <c r="C230" s="200"/>
      <c r="D230" s="201"/>
      <c r="E230" s="113"/>
      <c r="F230" s="113"/>
      <c r="G230" s="113"/>
      <c r="H230" s="113"/>
      <c r="I230" s="203"/>
      <c r="J230" s="203"/>
      <c r="K230" s="203"/>
      <c r="L230" s="203"/>
      <c r="M230" s="204"/>
      <c r="N230" s="204"/>
      <c r="O230" s="201"/>
      <c r="P230" s="201"/>
    </row>
    <row r="231" spans="1:16" x14ac:dyDescent="0.2">
      <c r="A231" s="113"/>
      <c r="B231" s="200"/>
      <c r="C231" s="200"/>
      <c r="D231" s="201"/>
      <c r="E231" s="113"/>
      <c r="F231" s="113"/>
      <c r="G231" s="113"/>
      <c r="H231" s="113"/>
      <c r="I231" s="203"/>
      <c r="J231" s="203"/>
      <c r="K231" s="203"/>
      <c r="L231" s="203"/>
      <c r="M231" s="204"/>
      <c r="N231" s="204"/>
      <c r="O231" s="201"/>
      <c r="P231" s="201"/>
    </row>
    <row r="232" spans="1:16" x14ac:dyDescent="0.2">
      <c r="A232" s="113"/>
      <c r="B232" s="200"/>
      <c r="C232" s="200"/>
      <c r="D232" s="201"/>
      <c r="E232" s="113"/>
      <c r="F232" s="113"/>
      <c r="G232" s="113"/>
      <c r="H232" s="113"/>
      <c r="I232" s="203"/>
      <c r="J232" s="203"/>
      <c r="K232" s="203"/>
      <c r="L232" s="203"/>
      <c r="M232" s="204"/>
      <c r="N232" s="204"/>
      <c r="O232" s="201"/>
      <c r="P232" s="201"/>
    </row>
    <row r="233" spans="1:16" x14ac:dyDescent="0.2">
      <c r="A233" s="113"/>
      <c r="B233" s="200"/>
      <c r="C233" s="200"/>
      <c r="D233" s="201"/>
      <c r="E233" s="113"/>
      <c r="F233" s="113"/>
      <c r="G233" s="113"/>
      <c r="H233" s="113"/>
      <c r="I233" s="203"/>
      <c r="J233" s="203"/>
      <c r="K233" s="203"/>
      <c r="L233" s="203"/>
      <c r="M233" s="204"/>
      <c r="N233" s="204"/>
      <c r="O233" s="201"/>
      <c r="P233" s="201"/>
    </row>
    <row r="234" spans="1:16" x14ac:dyDescent="0.2">
      <c r="A234" s="113"/>
      <c r="B234" s="200"/>
      <c r="C234" s="200"/>
      <c r="D234" s="201"/>
      <c r="E234" s="113"/>
      <c r="F234" s="113"/>
      <c r="G234" s="113"/>
      <c r="H234" s="113"/>
      <c r="I234" s="203"/>
      <c r="J234" s="203"/>
      <c r="K234" s="203"/>
      <c r="L234" s="203"/>
      <c r="M234" s="204"/>
      <c r="N234" s="204"/>
      <c r="O234" s="201"/>
      <c r="P234" s="201"/>
    </row>
    <row r="235" spans="1:16" x14ac:dyDescent="0.2">
      <c r="A235" s="113"/>
      <c r="B235" s="200"/>
      <c r="C235" s="200"/>
      <c r="D235" s="201"/>
      <c r="E235" s="113"/>
      <c r="F235" s="113"/>
      <c r="G235" s="113"/>
      <c r="H235" s="113"/>
      <c r="I235" s="203"/>
      <c r="J235" s="203"/>
      <c r="K235" s="203"/>
      <c r="L235" s="203"/>
      <c r="M235" s="204"/>
      <c r="N235" s="204"/>
      <c r="O235" s="201"/>
      <c r="P235" s="201"/>
    </row>
    <row r="236" spans="1:16" x14ac:dyDescent="0.2">
      <c r="A236" s="113"/>
      <c r="B236" s="200"/>
      <c r="C236" s="200"/>
      <c r="D236" s="201"/>
      <c r="E236" s="113"/>
      <c r="F236" s="113"/>
      <c r="G236" s="113"/>
      <c r="H236" s="113"/>
      <c r="I236" s="203"/>
      <c r="J236" s="203"/>
      <c r="K236" s="203"/>
      <c r="L236" s="203"/>
      <c r="M236" s="204"/>
      <c r="N236" s="204"/>
      <c r="O236" s="201"/>
      <c r="P236" s="201"/>
    </row>
    <row r="237" spans="1:16" x14ac:dyDescent="0.2">
      <c r="A237" s="113"/>
      <c r="B237" s="200"/>
      <c r="C237" s="200"/>
      <c r="D237" s="201"/>
      <c r="E237" s="113"/>
      <c r="F237" s="113"/>
      <c r="G237" s="113"/>
      <c r="H237" s="113"/>
      <c r="I237" s="203"/>
      <c r="J237" s="203"/>
      <c r="K237" s="203"/>
      <c r="L237" s="203"/>
      <c r="M237" s="204"/>
      <c r="N237" s="204"/>
      <c r="O237" s="201"/>
      <c r="P237" s="201"/>
    </row>
    <row r="238" spans="1:16" x14ac:dyDescent="0.2">
      <c r="A238" s="113"/>
      <c r="B238" s="200"/>
      <c r="C238" s="200"/>
      <c r="D238" s="201"/>
      <c r="E238" s="113"/>
      <c r="F238" s="113"/>
      <c r="G238" s="113"/>
      <c r="H238" s="113"/>
      <c r="I238" s="203"/>
      <c r="J238" s="203"/>
      <c r="K238" s="203"/>
      <c r="L238" s="203"/>
      <c r="M238" s="204"/>
      <c r="N238" s="204"/>
      <c r="O238" s="201"/>
      <c r="P238" s="201"/>
    </row>
    <row r="239" spans="1:16" x14ac:dyDescent="0.2">
      <c r="A239" s="113"/>
      <c r="B239" s="200"/>
      <c r="C239" s="200"/>
      <c r="D239" s="201"/>
      <c r="E239" s="113"/>
      <c r="F239" s="113"/>
      <c r="G239" s="113"/>
      <c r="H239" s="113"/>
      <c r="I239" s="203"/>
      <c r="J239" s="203"/>
      <c r="K239" s="203"/>
      <c r="L239" s="203"/>
      <c r="M239" s="204"/>
      <c r="N239" s="204"/>
      <c r="O239" s="201"/>
      <c r="P239" s="201"/>
    </row>
    <row r="240" spans="1:16" x14ac:dyDescent="0.2">
      <c r="A240" s="113"/>
      <c r="B240" s="200"/>
      <c r="C240" s="200"/>
      <c r="D240" s="201"/>
      <c r="E240" s="113"/>
      <c r="F240" s="113"/>
      <c r="G240" s="113"/>
      <c r="H240" s="113"/>
      <c r="I240" s="203"/>
      <c r="J240" s="203"/>
      <c r="K240" s="203"/>
      <c r="L240" s="203"/>
      <c r="M240" s="204"/>
      <c r="N240" s="204"/>
      <c r="O240" s="201"/>
      <c r="P240" s="201"/>
    </row>
    <row r="241" spans="1:16" x14ac:dyDescent="0.2">
      <c r="A241" s="113"/>
      <c r="B241" s="200"/>
      <c r="C241" s="200"/>
      <c r="D241" s="201"/>
      <c r="E241" s="113"/>
      <c r="F241" s="113"/>
      <c r="G241" s="113"/>
      <c r="H241" s="113"/>
      <c r="I241" s="203"/>
      <c r="J241" s="203"/>
      <c r="K241" s="203"/>
      <c r="L241" s="203"/>
      <c r="M241" s="204"/>
      <c r="N241" s="204"/>
      <c r="O241" s="201"/>
      <c r="P241" s="201"/>
    </row>
    <row r="242" spans="1:16" x14ac:dyDescent="0.2">
      <c r="A242" s="113"/>
      <c r="B242" s="200"/>
      <c r="C242" s="200"/>
      <c r="D242" s="201"/>
      <c r="E242" s="113"/>
      <c r="F242" s="113"/>
      <c r="G242" s="113"/>
      <c r="H242" s="113"/>
      <c r="I242" s="203"/>
      <c r="J242" s="203"/>
      <c r="K242" s="203"/>
      <c r="L242" s="203"/>
      <c r="M242" s="204"/>
      <c r="N242" s="204"/>
      <c r="O242" s="201"/>
      <c r="P242" s="201"/>
    </row>
    <row r="243" spans="1:16" x14ac:dyDescent="0.2">
      <c r="A243" s="113"/>
      <c r="B243" s="200"/>
      <c r="C243" s="200"/>
      <c r="D243" s="201"/>
      <c r="E243" s="113"/>
      <c r="F243" s="113"/>
      <c r="G243" s="113"/>
      <c r="H243" s="113"/>
      <c r="I243" s="203"/>
      <c r="J243" s="203"/>
      <c r="K243" s="203"/>
      <c r="L243" s="203"/>
      <c r="M243" s="204"/>
      <c r="N243" s="204"/>
      <c r="O243" s="201"/>
      <c r="P243" s="201"/>
    </row>
    <row r="244" spans="1:16" x14ac:dyDescent="0.2">
      <c r="A244" s="113"/>
      <c r="B244" s="200"/>
      <c r="C244" s="200"/>
      <c r="D244" s="201"/>
      <c r="E244" s="113"/>
      <c r="F244" s="113"/>
      <c r="G244" s="113"/>
      <c r="H244" s="113"/>
      <c r="I244" s="203"/>
      <c r="J244" s="203"/>
      <c r="K244" s="203"/>
      <c r="L244" s="203"/>
      <c r="M244" s="204"/>
      <c r="N244" s="204"/>
      <c r="O244" s="201"/>
      <c r="P244" s="201"/>
    </row>
    <row r="245" spans="1:16" x14ac:dyDescent="0.2">
      <c r="A245" s="113"/>
      <c r="B245" s="200"/>
      <c r="C245" s="200"/>
      <c r="D245" s="201"/>
      <c r="E245" s="113"/>
      <c r="F245" s="113"/>
      <c r="G245" s="113"/>
      <c r="H245" s="113"/>
      <c r="I245" s="203"/>
      <c r="J245" s="203"/>
      <c r="K245" s="203"/>
      <c r="L245" s="203"/>
      <c r="M245" s="204"/>
      <c r="N245" s="204"/>
      <c r="O245" s="201"/>
      <c r="P245" s="201"/>
    </row>
    <row r="246" spans="1:16" x14ac:dyDescent="0.2">
      <c r="A246" s="113"/>
      <c r="B246" s="200"/>
      <c r="C246" s="200"/>
      <c r="D246" s="201"/>
      <c r="E246" s="113"/>
      <c r="F246" s="113"/>
      <c r="G246" s="113"/>
      <c r="H246" s="113"/>
      <c r="I246" s="203"/>
      <c r="J246" s="203"/>
      <c r="K246" s="203"/>
      <c r="L246" s="203"/>
      <c r="M246" s="204"/>
      <c r="N246" s="204"/>
      <c r="O246" s="201"/>
      <c r="P246" s="201"/>
    </row>
    <row r="247" spans="1:16" x14ac:dyDescent="0.2">
      <c r="A247" s="113"/>
      <c r="B247" s="200"/>
      <c r="C247" s="200"/>
      <c r="D247" s="201"/>
      <c r="E247" s="113"/>
      <c r="F247" s="113"/>
      <c r="G247" s="113"/>
      <c r="H247" s="113"/>
      <c r="I247" s="203"/>
      <c r="J247" s="203"/>
      <c r="K247" s="203"/>
      <c r="L247" s="203"/>
      <c r="M247" s="204"/>
      <c r="N247" s="204"/>
      <c r="O247" s="201"/>
      <c r="P247" s="201"/>
    </row>
    <row r="248" spans="1:16" x14ac:dyDescent="0.2">
      <c r="A248" s="113"/>
      <c r="B248" s="200"/>
      <c r="C248" s="200"/>
      <c r="D248" s="201"/>
      <c r="E248" s="113"/>
      <c r="F248" s="113"/>
      <c r="G248" s="113"/>
      <c r="H248" s="113"/>
      <c r="I248" s="203"/>
      <c r="J248" s="203"/>
      <c r="K248" s="203"/>
      <c r="L248" s="203"/>
      <c r="M248" s="204"/>
      <c r="N248" s="204"/>
      <c r="O248" s="201"/>
      <c r="P248" s="201"/>
    </row>
    <row r="249" spans="1:16" x14ac:dyDescent="0.2">
      <c r="A249" s="113"/>
      <c r="B249" s="200"/>
      <c r="C249" s="200"/>
      <c r="D249" s="201"/>
      <c r="E249" s="113"/>
      <c r="F249" s="113"/>
      <c r="G249" s="113"/>
      <c r="H249" s="113"/>
      <c r="I249" s="203"/>
      <c r="J249" s="203"/>
      <c r="K249" s="203"/>
      <c r="L249" s="203"/>
      <c r="M249" s="204"/>
      <c r="N249" s="204"/>
      <c r="O249" s="201"/>
      <c r="P249" s="201"/>
    </row>
    <row r="250" spans="1:16" x14ac:dyDescent="0.2">
      <c r="A250" s="113"/>
      <c r="B250" s="200"/>
      <c r="C250" s="200"/>
      <c r="D250" s="201"/>
      <c r="E250" s="113"/>
      <c r="F250" s="113"/>
      <c r="G250" s="113"/>
      <c r="H250" s="113"/>
      <c r="I250" s="203"/>
      <c r="J250" s="203"/>
      <c r="K250" s="203"/>
      <c r="L250" s="203"/>
      <c r="M250" s="204"/>
      <c r="N250" s="204"/>
      <c r="O250" s="201"/>
      <c r="P250" s="201"/>
    </row>
    <row r="251" spans="1:16" x14ac:dyDescent="0.2">
      <c r="A251" s="113"/>
      <c r="B251" s="200"/>
      <c r="C251" s="200"/>
      <c r="D251" s="201"/>
      <c r="E251" s="113"/>
      <c r="F251" s="113"/>
      <c r="G251" s="113"/>
      <c r="H251" s="113"/>
      <c r="I251" s="203"/>
      <c r="J251" s="203"/>
      <c r="K251" s="203"/>
      <c r="L251" s="203"/>
      <c r="M251" s="204"/>
      <c r="N251" s="204"/>
      <c r="O251" s="201"/>
      <c r="P251" s="201"/>
    </row>
    <row r="252" spans="1:16" x14ac:dyDescent="0.2">
      <c r="A252" s="113"/>
      <c r="B252" s="200"/>
      <c r="C252" s="200"/>
      <c r="D252" s="201"/>
      <c r="E252" s="113"/>
      <c r="F252" s="113"/>
      <c r="G252" s="113"/>
      <c r="H252" s="113"/>
      <c r="I252" s="203"/>
      <c r="J252" s="203"/>
      <c r="K252" s="203"/>
      <c r="L252" s="203"/>
      <c r="M252" s="204"/>
      <c r="N252" s="204"/>
      <c r="O252" s="201"/>
      <c r="P252" s="201"/>
    </row>
    <row r="253" spans="1:16" x14ac:dyDescent="0.2">
      <c r="A253" s="113"/>
      <c r="B253" s="200"/>
      <c r="C253" s="200"/>
      <c r="D253" s="201"/>
      <c r="E253" s="113"/>
      <c r="F253" s="113"/>
      <c r="G253" s="113"/>
      <c r="H253" s="113"/>
      <c r="I253" s="203"/>
      <c r="J253" s="203"/>
      <c r="K253" s="203"/>
      <c r="L253" s="203"/>
      <c r="M253" s="204"/>
      <c r="N253" s="204"/>
      <c r="O253" s="201"/>
      <c r="P253" s="201"/>
    </row>
    <row r="254" spans="1:16" x14ac:dyDescent="0.2">
      <c r="A254" s="113"/>
      <c r="B254" s="200"/>
      <c r="C254" s="200"/>
      <c r="D254" s="201"/>
      <c r="E254" s="113"/>
      <c r="F254" s="113"/>
      <c r="G254" s="113"/>
      <c r="H254" s="113"/>
      <c r="I254" s="203"/>
      <c r="J254" s="203"/>
      <c r="K254" s="203"/>
      <c r="L254" s="203"/>
      <c r="M254" s="204"/>
      <c r="N254" s="204"/>
      <c r="O254" s="201"/>
      <c r="P254" s="201"/>
    </row>
    <row r="255" spans="1:16" x14ac:dyDescent="0.2">
      <c r="A255" s="113"/>
      <c r="B255" s="200"/>
      <c r="C255" s="200"/>
      <c r="D255" s="201"/>
      <c r="E255" s="113"/>
      <c r="F255" s="113"/>
      <c r="G255" s="113"/>
      <c r="H255" s="113"/>
      <c r="I255" s="203"/>
      <c r="J255" s="203"/>
      <c r="K255" s="203"/>
      <c r="L255" s="203"/>
      <c r="M255" s="204"/>
      <c r="N255" s="204"/>
      <c r="O255" s="201"/>
      <c r="P255" s="201"/>
    </row>
    <row r="256" spans="1:16" x14ac:dyDescent="0.2">
      <c r="A256" s="113"/>
      <c r="B256" s="200"/>
      <c r="C256" s="200"/>
      <c r="D256" s="201"/>
      <c r="E256" s="113"/>
      <c r="F256" s="113"/>
      <c r="G256" s="113"/>
      <c r="H256" s="113"/>
      <c r="I256" s="203"/>
      <c r="J256" s="203"/>
      <c r="K256" s="203"/>
      <c r="L256" s="203"/>
      <c r="M256" s="204"/>
      <c r="N256" s="204"/>
      <c r="O256" s="201"/>
      <c r="P256" s="201"/>
    </row>
    <row r="257" spans="1:16" x14ac:dyDescent="0.2">
      <c r="A257" s="113"/>
      <c r="B257" s="200"/>
      <c r="C257" s="200"/>
      <c r="D257" s="201"/>
      <c r="E257" s="113"/>
      <c r="F257" s="113"/>
      <c r="G257" s="113"/>
      <c r="H257" s="113"/>
      <c r="I257" s="203"/>
      <c r="J257" s="203"/>
      <c r="K257" s="203"/>
      <c r="L257" s="203"/>
      <c r="M257" s="204"/>
      <c r="N257" s="204"/>
      <c r="O257" s="201"/>
      <c r="P257" s="201"/>
    </row>
    <row r="258" spans="1:16" x14ac:dyDescent="0.2">
      <c r="A258" s="113"/>
      <c r="B258" s="200"/>
      <c r="C258" s="200"/>
      <c r="D258" s="201"/>
      <c r="E258" s="113"/>
      <c r="F258" s="113"/>
      <c r="G258" s="113"/>
      <c r="H258" s="113"/>
      <c r="I258" s="203"/>
      <c r="J258" s="203"/>
      <c r="K258" s="203"/>
      <c r="L258" s="203"/>
      <c r="M258" s="204"/>
      <c r="N258" s="204"/>
      <c r="O258" s="201"/>
      <c r="P258" s="201"/>
    </row>
    <row r="259" spans="1:16" x14ac:dyDescent="0.2">
      <c r="A259" s="113"/>
      <c r="B259" s="200"/>
      <c r="C259" s="200"/>
      <c r="D259" s="201"/>
      <c r="E259" s="113"/>
      <c r="F259" s="113"/>
      <c r="G259" s="113"/>
      <c r="H259" s="113"/>
      <c r="I259" s="203"/>
      <c r="J259" s="203"/>
      <c r="K259" s="203"/>
      <c r="L259" s="203"/>
      <c r="M259" s="204"/>
      <c r="N259" s="204"/>
      <c r="O259" s="201"/>
      <c r="P259" s="201"/>
    </row>
    <row r="260" spans="1:16" x14ac:dyDescent="0.2">
      <c r="A260" s="113"/>
      <c r="B260" s="200"/>
      <c r="C260" s="200"/>
      <c r="D260" s="201"/>
      <c r="E260" s="113"/>
      <c r="F260" s="113"/>
      <c r="G260" s="113"/>
      <c r="H260" s="113"/>
      <c r="I260" s="203"/>
      <c r="J260" s="203"/>
      <c r="K260" s="203"/>
      <c r="L260" s="203"/>
      <c r="M260" s="204"/>
      <c r="N260" s="204"/>
      <c r="O260" s="201"/>
      <c r="P260" s="201"/>
    </row>
    <row r="261" spans="1:16" x14ac:dyDescent="0.2">
      <c r="A261" s="113"/>
      <c r="B261" s="200"/>
      <c r="C261" s="200"/>
      <c r="D261" s="201"/>
      <c r="E261" s="113"/>
      <c r="F261" s="113"/>
      <c r="G261" s="113"/>
      <c r="H261" s="113"/>
      <c r="I261" s="203"/>
      <c r="J261" s="203"/>
      <c r="K261" s="203"/>
      <c r="L261" s="203"/>
      <c r="M261" s="204"/>
      <c r="N261" s="204"/>
      <c r="O261" s="201"/>
      <c r="P261" s="201"/>
    </row>
    <row r="262" spans="1:16" x14ac:dyDescent="0.2">
      <c r="A262" s="113"/>
      <c r="B262" s="200"/>
      <c r="C262" s="200"/>
      <c r="D262" s="201"/>
      <c r="E262" s="113"/>
      <c r="F262" s="113"/>
      <c r="G262" s="113"/>
      <c r="H262" s="113"/>
      <c r="I262" s="203"/>
      <c r="J262" s="203"/>
      <c r="K262" s="203"/>
      <c r="L262" s="203"/>
      <c r="M262" s="204"/>
      <c r="N262" s="204"/>
      <c r="O262" s="201"/>
      <c r="P262" s="201"/>
    </row>
    <row r="263" spans="1:16" x14ac:dyDescent="0.2">
      <c r="A263" s="113"/>
      <c r="B263" s="200"/>
      <c r="C263" s="200"/>
      <c r="D263" s="201"/>
      <c r="E263" s="113"/>
      <c r="F263" s="113"/>
      <c r="G263" s="113"/>
      <c r="H263" s="113"/>
      <c r="I263" s="203"/>
      <c r="J263" s="203"/>
      <c r="K263" s="203"/>
      <c r="L263" s="203"/>
      <c r="M263" s="204"/>
      <c r="N263" s="204"/>
      <c r="O263" s="201"/>
      <c r="P263" s="201"/>
    </row>
    <row r="264" spans="1:16" x14ac:dyDescent="0.2">
      <c r="A264" s="113"/>
      <c r="B264" s="200"/>
      <c r="C264" s="200"/>
      <c r="D264" s="201"/>
      <c r="E264" s="113"/>
      <c r="F264" s="113"/>
      <c r="G264" s="113"/>
      <c r="H264" s="113"/>
      <c r="I264" s="203"/>
      <c r="J264" s="203"/>
      <c r="K264" s="203"/>
      <c r="L264" s="203"/>
      <c r="M264" s="204"/>
      <c r="N264" s="204"/>
      <c r="O264" s="201"/>
      <c r="P264" s="201"/>
    </row>
    <row r="265" spans="1:16" x14ac:dyDescent="0.2">
      <c r="A265" s="113"/>
      <c r="B265" s="200"/>
      <c r="C265" s="200"/>
      <c r="D265" s="201"/>
      <c r="E265" s="113"/>
      <c r="F265" s="113"/>
      <c r="G265" s="113"/>
      <c r="H265" s="113"/>
      <c r="I265" s="203"/>
      <c r="J265" s="203"/>
      <c r="K265" s="203"/>
      <c r="L265" s="203"/>
      <c r="M265" s="204"/>
      <c r="N265" s="204"/>
      <c r="O265" s="201"/>
      <c r="P265" s="201"/>
    </row>
    <row r="266" spans="1:16" x14ac:dyDescent="0.2">
      <c r="A266" s="113"/>
      <c r="B266" s="200"/>
      <c r="C266" s="200"/>
      <c r="D266" s="201"/>
      <c r="E266" s="113"/>
      <c r="F266" s="113"/>
      <c r="G266" s="113"/>
      <c r="H266" s="113"/>
      <c r="I266" s="203"/>
      <c r="J266" s="203"/>
      <c r="K266" s="203"/>
      <c r="L266" s="203"/>
      <c r="M266" s="204"/>
      <c r="N266" s="204"/>
      <c r="O266" s="201"/>
      <c r="P266" s="201"/>
    </row>
    <row r="267" spans="1:16" x14ac:dyDescent="0.2">
      <c r="A267" s="113"/>
      <c r="B267" s="200"/>
      <c r="C267" s="200"/>
      <c r="D267" s="201"/>
      <c r="E267" s="113"/>
      <c r="F267" s="113"/>
      <c r="G267" s="113"/>
      <c r="H267" s="113"/>
      <c r="I267" s="203"/>
      <c r="J267" s="203"/>
      <c r="K267" s="203"/>
      <c r="L267" s="203"/>
      <c r="M267" s="204"/>
      <c r="N267" s="204"/>
      <c r="O267" s="201"/>
      <c r="P267" s="201"/>
    </row>
    <row r="268" spans="1:16" x14ac:dyDescent="0.2">
      <c r="A268" s="113"/>
      <c r="B268" s="200"/>
      <c r="C268" s="200"/>
      <c r="D268" s="201"/>
      <c r="E268" s="113"/>
      <c r="F268" s="113"/>
      <c r="G268" s="113"/>
      <c r="H268" s="113"/>
      <c r="I268" s="203"/>
      <c r="J268" s="203"/>
      <c r="K268" s="203"/>
      <c r="L268" s="203"/>
      <c r="M268" s="204"/>
      <c r="N268" s="204"/>
      <c r="O268" s="201"/>
      <c r="P268" s="201"/>
    </row>
    <row r="269" spans="1:16" x14ac:dyDescent="0.2">
      <c r="A269" s="113"/>
      <c r="B269" s="200"/>
      <c r="C269" s="200"/>
      <c r="D269" s="201"/>
      <c r="E269" s="113"/>
      <c r="F269" s="113"/>
      <c r="G269" s="113"/>
      <c r="H269" s="113"/>
      <c r="I269" s="203"/>
      <c r="J269" s="203"/>
      <c r="K269" s="203"/>
      <c r="L269" s="203"/>
      <c r="M269" s="204"/>
      <c r="N269" s="204"/>
      <c r="O269" s="201"/>
      <c r="P269" s="201"/>
    </row>
    <row r="270" spans="1:16" x14ac:dyDescent="0.2">
      <c r="A270" s="113"/>
      <c r="B270" s="200"/>
      <c r="C270" s="200"/>
      <c r="D270" s="201"/>
      <c r="E270" s="113"/>
      <c r="F270" s="113"/>
      <c r="G270" s="113"/>
      <c r="H270" s="113"/>
      <c r="I270" s="203"/>
      <c r="J270" s="203"/>
      <c r="K270" s="203"/>
      <c r="L270" s="203"/>
      <c r="M270" s="204"/>
      <c r="N270" s="204"/>
      <c r="O270" s="201"/>
      <c r="P270" s="201"/>
    </row>
    <row r="271" spans="1:16" x14ac:dyDescent="0.2">
      <c r="A271" s="113"/>
      <c r="B271" s="200"/>
      <c r="C271" s="200"/>
      <c r="D271" s="201"/>
      <c r="E271" s="113"/>
      <c r="F271" s="113"/>
      <c r="G271" s="113"/>
      <c r="H271" s="113"/>
      <c r="I271" s="203"/>
      <c r="J271" s="203"/>
      <c r="K271" s="203"/>
      <c r="L271" s="203"/>
      <c r="M271" s="204"/>
      <c r="N271" s="204"/>
      <c r="O271" s="201"/>
      <c r="P271" s="201"/>
    </row>
    <row r="272" spans="1:16" x14ac:dyDescent="0.2">
      <c r="A272" s="113"/>
      <c r="B272" s="200"/>
      <c r="C272" s="200"/>
      <c r="D272" s="201"/>
      <c r="E272" s="113"/>
      <c r="F272" s="113"/>
      <c r="G272" s="113"/>
      <c r="H272" s="113"/>
      <c r="I272" s="203"/>
      <c r="J272" s="203"/>
      <c r="K272" s="203"/>
      <c r="L272" s="203"/>
      <c r="M272" s="204"/>
      <c r="N272" s="204"/>
      <c r="O272" s="201"/>
      <c r="P272" s="201"/>
    </row>
    <row r="273" spans="1:16" x14ac:dyDescent="0.2">
      <c r="A273" s="113"/>
      <c r="B273" s="200"/>
      <c r="C273" s="200"/>
      <c r="D273" s="201"/>
      <c r="E273" s="113"/>
      <c r="F273" s="113"/>
      <c r="G273" s="113"/>
      <c r="H273" s="113"/>
      <c r="I273" s="203"/>
      <c r="J273" s="203"/>
      <c r="K273" s="203"/>
      <c r="L273" s="203"/>
      <c r="M273" s="204"/>
      <c r="N273" s="204"/>
      <c r="O273" s="201"/>
      <c r="P273" s="201"/>
    </row>
    <row r="274" spans="1:16" x14ac:dyDescent="0.2">
      <c r="A274" s="113"/>
      <c r="B274" s="200"/>
      <c r="C274" s="200"/>
      <c r="D274" s="201"/>
      <c r="E274" s="113"/>
      <c r="F274" s="113"/>
      <c r="G274" s="113"/>
      <c r="H274" s="113"/>
      <c r="I274" s="203"/>
      <c r="J274" s="203"/>
      <c r="K274" s="203"/>
      <c r="L274" s="203"/>
      <c r="M274" s="204"/>
      <c r="N274" s="204"/>
      <c r="O274" s="201"/>
      <c r="P274" s="201"/>
    </row>
    <row r="275" spans="1:16" x14ac:dyDescent="0.2">
      <c r="A275" s="113"/>
      <c r="B275" s="200"/>
      <c r="C275" s="200"/>
      <c r="D275" s="201"/>
      <c r="E275" s="113"/>
      <c r="F275" s="113"/>
      <c r="G275" s="113"/>
      <c r="H275" s="113"/>
      <c r="I275" s="203"/>
      <c r="J275" s="203"/>
      <c r="K275" s="203"/>
      <c r="L275" s="203"/>
      <c r="M275" s="204"/>
      <c r="N275" s="204"/>
      <c r="O275" s="201"/>
      <c r="P275" s="201"/>
    </row>
    <row r="276" spans="1:16" x14ac:dyDescent="0.2">
      <c r="A276" s="113"/>
      <c r="B276" s="200"/>
      <c r="C276" s="200"/>
      <c r="D276" s="201"/>
      <c r="E276" s="113"/>
      <c r="F276" s="113"/>
      <c r="G276" s="113"/>
      <c r="H276" s="113"/>
      <c r="I276" s="203"/>
      <c r="J276" s="203"/>
      <c r="K276" s="203"/>
      <c r="L276" s="203"/>
      <c r="M276" s="204"/>
      <c r="N276" s="204"/>
      <c r="O276" s="201"/>
      <c r="P276" s="201"/>
    </row>
    <row r="277" spans="1:16" x14ac:dyDescent="0.2">
      <c r="A277" s="113"/>
      <c r="B277" s="200"/>
      <c r="C277" s="200"/>
      <c r="D277" s="201"/>
      <c r="E277" s="113"/>
      <c r="F277" s="113"/>
      <c r="G277" s="113"/>
      <c r="H277" s="113"/>
      <c r="I277" s="203"/>
      <c r="J277" s="203"/>
      <c r="K277" s="203"/>
      <c r="L277" s="203"/>
      <c r="M277" s="204"/>
      <c r="N277" s="204"/>
      <c r="O277" s="201"/>
      <c r="P277" s="201"/>
    </row>
    <row r="278" spans="1:16" x14ac:dyDescent="0.2">
      <c r="A278" s="113"/>
      <c r="B278" s="200"/>
      <c r="C278" s="200"/>
      <c r="D278" s="201"/>
      <c r="E278" s="113"/>
      <c r="F278" s="113"/>
      <c r="G278" s="113"/>
      <c r="H278" s="113"/>
      <c r="I278" s="203"/>
      <c r="J278" s="203"/>
      <c r="K278" s="203"/>
      <c r="L278" s="203"/>
      <c r="M278" s="204"/>
      <c r="N278" s="204"/>
      <c r="O278" s="201"/>
      <c r="P278" s="201"/>
    </row>
    <row r="279" spans="1:16" x14ac:dyDescent="0.2">
      <c r="A279" s="113"/>
      <c r="B279" s="200"/>
      <c r="C279" s="200"/>
      <c r="D279" s="201"/>
      <c r="E279" s="113"/>
      <c r="F279" s="113"/>
      <c r="G279" s="113"/>
      <c r="H279" s="113"/>
      <c r="I279" s="203"/>
      <c r="J279" s="203"/>
      <c r="K279" s="203"/>
      <c r="L279" s="203"/>
      <c r="M279" s="204"/>
      <c r="N279" s="204"/>
      <c r="O279" s="201"/>
      <c r="P279" s="201"/>
    </row>
    <row r="280" spans="1:16" x14ac:dyDescent="0.2">
      <c r="A280" s="113"/>
      <c r="B280" s="200"/>
      <c r="C280" s="200"/>
      <c r="D280" s="201"/>
      <c r="E280" s="113"/>
      <c r="F280" s="113"/>
      <c r="G280" s="113"/>
      <c r="H280" s="113"/>
      <c r="I280" s="203"/>
      <c r="J280" s="203"/>
      <c r="K280" s="203"/>
      <c r="L280" s="203"/>
      <c r="M280" s="204"/>
      <c r="N280" s="204"/>
      <c r="O280" s="201"/>
      <c r="P280" s="201"/>
    </row>
    <row r="281" spans="1:16" x14ac:dyDescent="0.2">
      <c r="A281" s="113"/>
      <c r="B281" s="200"/>
      <c r="C281" s="200"/>
      <c r="D281" s="201"/>
      <c r="E281" s="113"/>
      <c r="F281" s="113"/>
      <c r="G281" s="113"/>
      <c r="H281" s="113"/>
      <c r="I281" s="203"/>
      <c r="J281" s="203"/>
      <c r="K281" s="203"/>
      <c r="L281" s="203"/>
      <c r="M281" s="204"/>
      <c r="N281" s="204"/>
      <c r="O281" s="201"/>
      <c r="P281" s="201"/>
    </row>
    <row r="282" spans="1:16" x14ac:dyDescent="0.2">
      <c r="A282" s="113"/>
      <c r="B282" s="200"/>
      <c r="C282" s="200"/>
      <c r="D282" s="201"/>
      <c r="E282" s="113"/>
      <c r="F282" s="113"/>
      <c r="G282" s="113"/>
      <c r="H282" s="113"/>
      <c r="I282" s="203"/>
      <c r="J282" s="203"/>
      <c r="K282" s="203"/>
      <c r="L282" s="203"/>
      <c r="M282" s="204"/>
      <c r="N282" s="204"/>
      <c r="O282" s="201"/>
      <c r="P282" s="201"/>
    </row>
    <row r="283" spans="1:16" x14ac:dyDescent="0.2">
      <c r="A283" s="113"/>
      <c r="B283" s="200"/>
      <c r="C283" s="200"/>
      <c r="D283" s="201"/>
      <c r="E283" s="113"/>
      <c r="F283" s="113"/>
      <c r="G283" s="113"/>
      <c r="H283" s="113"/>
      <c r="I283" s="203"/>
      <c r="J283" s="203"/>
      <c r="K283" s="203"/>
      <c r="L283" s="203"/>
      <c r="M283" s="204"/>
      <c r="N283" s="204"/>
      <c r="O283" s="201"/>
      <c r="P283" s="201"/>
    </row>
    <row r="284" spans="1:16" x14ac:dyDescent="0.2">
      <c r="A284" s="113"/>
      <c r="B284" s="200"/>
      <c r="C284" s="200"/>
      <c r="D284" s="201"/>
      <c r="E284" s="113"/>
      <c r="F284" s="113"/>
      <c r="G284" s="113"/>
      <c r="H284" s="113"/>
      <c r="I284" s="203"/>
      <c r="J284" s="203"/>
      <c r="K284" s="203"/>
      <c r="L284" s="203"/>
      <c r="M284" s="204"/>
      <c r="N284" s="204"/>
      <c r="O284" s="201"/>
      <c r="P284" s="201"/>
    </row>
    <row r="285" spans="1:16" x14ac:dyDescent="0.2">
      <c r="A285" s="113"/>
      <c r="B285" s="200"/>
      <c r="C285" s="200"/>
      <c r="D285" s="201"/>
      <c r="E285" s="113"/>
      <c r="F285" s="113"/>
      <c r="G285" s="113"/>
      <c r="H285" s="113"/>
      <c r="I285" s="203"/>
      <c r="J285" s="203"/>
      <c r="K285" s="203"/>
      <c r="L285" s="203"/>
      <c r="M285" s="204"/>
      <c r="N285" s="204"/>
      <c r="O285" s="201"/>
      <c r="P285" s="201"/>
    </row>
    <row r="286" spans="1:16" x14ac:dyDescent="0.2">
      <c r="A286" s="113"/>
      <c r="B286" s="200"/>
      <c r="C286" s="200"/>
      <c r="D286" s="201"/>
      <c r="E286" s="113"/>
      <c r="F286" s="113"/>
      <c r="G286" s="113"/>
      <c r="H286" s="113"/>
      <c r="I286" s="203"/>
      <c r="J286" s="203"/>
      <c r="K286" s="203"/>
      <c r="L286" s="203"/>
      <c r="M286" s="204"/>
      <c r="N286" s="204"/>
      <c r="O286" s="201"/>
      <c r="P286" s="201"/>
    </row>
    <row r="287" spans="1:16" x14ac:dyDescent="0.2">
      <c r="A287" s="113"/>
      <c r="B287" s="200"/>
      <c r="C287" s="200"/>
      <c r="D287" s="201"/>
      <c r="E287" s="113"/>
      <c r="F287" s="113"/>
      <c r="G287" s="113"/>
      <c r="H287" s="113"/>
      <c r="I287" s="203"/>
      <c r="J287" s="203"/>
      <c r="K287" s="203"/>
      <c r="L287" s="203"/>
      <c r="M287" s="204"/>
      <c r="N287" s="204"/>
      <c r="O287" s="201"/>
      <c r="P287" s="201"/>
    </row>
    <row r="288" spans="1:16" x14ac:dyDescent="0.2">
      <c r="A288" s="113"/>
      <c r="B288" s="200"/>
      <c r="C288" s="200"/>
      <c r="D288" s="201"/>
      <c r="E288" s="113"/>
      <c r="F288" s="113"/>
      <c r="G288" s="113"/>
      <c r="H288" s="113"/>
      <c r="I288" s="203"/>
      <c r="J288" s="203"/>
      <c r="K288" s="203"/>
      <c r="L288" s="203"/>
      <c r="M288" s="204"/>
      <c r="N288" s="204"/>
      <c r="O288" s="201"/>
      <c r="P288" s="201"/>
    </row>
    <row r="289" spans="1:16" x14ac:dyDescent="0.2">
      <c r="A289" s="113"/>
      <c r="B289" s="200"/>
      <c r="C289" s="200"/>
      <c r="D289" s="201"/>
      <c r="E289" s="113"/>
      <c r="F289" s="113"/>
      <c r="G289" s="113"/>
      <c r="H289" s="113"/>
      <c r="I289" s="203"/>
      <c r="J289" s="203"/>
      <c r="K289" s="203"/>
      <c r="L289" s="203"/>
      <c r="M289" s="204"/>
      <c r="N289" s="204"/>
      <c r="O289" s="201"/>
      <c r="P289" s="201"/>
    </row>
    <row r="290" spans="1:16" x14ac:dyDescent="0.2">
      <c r="A290" s="113"/>
      <c r="B290" s="200"/>
      <c r="C290" s="200"/>
      <c r="D290" s="201"/>
      <c r="E290" s="113"/>
      <c r="F290" s="113"/>
      <c r="G290" s="113"/>
      <c r="H290" s="113"/>
      <c r="I290" s="203"/>
      <c r="J290" s="203"/>
      <c r="K290" s="203"/>
      <c r="L290" s="203"/>
      <c r="M290" s="204"/>
      <c r="N290" s="204"/>
      <c r="O290" s="201"/>
      <c r="P290" s="201"/>
    </row>
    <row r="291" spans="1:16" x14ac:dyDescent="0.2">
      <c r="A291" s="113"/>
      <c r="B291" s="200"/>
      <c r="C291" s="200"/>
      <c r="D291" s="201"/>
      <c r="E291" s="113"/>
      <c r="F291" s="113"/>
      <c r="G291" s="113"/>
      <c r="H291" s="113"/>
      <c r="I291" s="203"/>
      <c r="J291" s="203"/>
      <c r="K291" s="203"/>
      <c r="L291" s="203"/>
      <c r="M291" s="204"/>
      <c r="N291" s="204"/>
      <c r="O291" s="201"/>
      <c r="P291" s="201"/>
    </row>
    <row r="292" spans="1:16" x14ac:dyDescent="0.2">
      <c r="A292" s="113"/>
      <c r="B292" s="200"/>
      <c r="C292" s="200"/>
      <c r="D292" s="201"/>
      <c r="E292" s="113"/>
      <c r="F292" s="113"/>
      <c r="G292" s="113"/>
      <c r="H292" s="113"/>
      <c r="I292" s="203"/>
      <c r="J292" s="203"/>
      <c r="K292" s="203"/>
      <c r="L292" s="203"/>
      <c r="M292" s="204"/>
      <c r="N292" s="204"/>
      <c r="O292" s="201"/>
      <c r="P292" s="201"/>
    </row>
    <row r="293" spans="1:16" x14ac:dyDescent="0.2">
      <c r="A293" s="113"/>
      <c r="B293" s="200"/>
      <c r="C293" s="200"/>
      <c r="D293" s="201"/>
      <c r="E293" s="113"/>
      <c r="F293" s="113"/>
      <c r="G293" s="113"/>
      <c r="H293" s="113"/>
      <c r="I293" s="203"/>
      <c r="J293" s="203"/>
      <c r="K293" s="203"/>
      <c r="L293" s="203"/>
      <c r="M293" s="204"/>
      <c r="N293" s="204"/>
      <c r="O293" s="201"/>
      <c r="P293" s="201"/>
    </row>
    <row r="294" spans="1:16" x14ac:dyDescent="0.2">
      <c r="A294" s="113"/>
      <c r="B294" s="200"/>
      <c r="C294" s="200"/>
      <c r="D294" s="201"/>
      <c r="E294" s="113"/>
      <c r="F294" s="113"/>
      <c r="G294" s="113"/>
      <c r="H294" s="113"/>
      <c r="I294" s="203"/>
      <c r="J294" s="203"/>
      <c r="K294" s="203"/>
      <c r="L294" s="203"/>
      <c r="M294" s="204"/>
      <c r="N294" s="204"/>
      <c r="O294" s="201"/>
      <c r="P294" s="201"/>
    </row>
    <row r="295" spans="1:16" x14ac:dyDescent="0.2">
      <c r="A295" s="113"/>
      <c r="B295" s="200"/>
      <c r="C295" s="200"/>
      <c r="D295" s="201"/>
      <c r="E295" s="113"/>
      <c r="F295" s="113"/>
      <c r="G295" s="113"/>
      <c r="H295" s="113"/>
      <c r="I295" s="203"/>
      <c r="J295" s="203"/>
      <c r="K295" s="203"/>
      <c r="L295" s="203"/>
      <c r="M295" s="204"/>
      <c r="N295" s="204"/>
      <c r="O295" s="201"/>
      <c r="P295" s="201"/>
    </row>
    <row r="296" spans="1:16" x14ac:dyDescent="0.2">
      <c r="A296" s="113"/>
      <c r="B296" s="200"/>
      <c r="C296" s="200"/>
      <c r="D296" s="201"/>
      <c r="E296" s="113"/>
      <c r="F296" s="113"/>
      <c r="G296" s="113"/>
      <c r="H296" s="113"/>
      <c r="I296" s="203"/>
      <c r="J296" s="203"/>
      <c r="K296" s="203"/>
      <c r="L296" s="203"/>
      <c r="M296" s="204"/>
      <c r="N296" s="204"/>
      <c r="O296" s="201"/>
      <c r="P296" s="201"/>
    </row>
    <row r="297" spans="1:16" x14ac:dyDescent="0.2">
      <c r="A297" s="113"/>
      <c r="B297" s="200"/>
      <c r="C297" s="200"/>
      <c r="D297" s="201"/>
      <c r="E297" s="113"/>
      <c r="F297" s="113"/>
      <c r="G297" s="113"/>
      <c r="H297" s="113"/>
      <c r="I297" s="203"/>
      <c r="J297" s="203"/>
      <c r="K297" s="203"/>
      <c r="L297" s="203"/>
      <c r="M297" s="204"/>
      <c r="N297" s="204"/>
      <c r="O297" s="201"/>
      <c r="P297" s="201"/>
    </row>
    <row r="298" spans="1:16" x14ac:dyDescent="0.2">
      <c r="A298" s="113"/>
      <c r="B298" s="200"/>
      <c r="C298" s="200"/>
      <c r="D298" s="201"/>
      <c r="E298" s="113"/>
      <c r="F298" s="113"/>
      <c r="G298" s="113"/>
      <c r="H298" s="113"/>
      <c r="I298" s="203"/>
      <c r="J298" s="203"/>
      <c r="K298" s="203"/>
      <c r="L298" s="203"/>
      <c r="M298" s="204"/>
      <c r="N298" s="204"/>
      <c r="O298" s="201"/>
      <c r="P298" s="201"/>
    </row>
    <row r="299" spans="1:16" x14ac:dyDescent="0.2">
      <c r="A299" s="113"/>
      <c r="B299" s="200"/>
      <c r="C299" s="200"/>
      <c r="D299" s="201"/>
      <c r="E299" s="113"/>
      <c r="F299" s="113"/>
      <c r="G299" s="113"/>
      <c r="H299" s="113"/>
      <c r="I299" s="203"/>
      <c r="J299" s="203"/>
      <c r="K299" s="203"/>
      <c r="L299" s="203"/>
      <c r="M299" s="204"/>
      <c r="N299" s="204"/>
      <c r="O299" s="201"/>
      <c r="P299" s="201"/>
    </row>
    <row r="300" spans="1:16" x14ac:dyDescent="0.2">
      <c r="A300" s="113"/>
      <c r="B300" s="200"/>
      <c r="C300" s="200"/>
      <c r="D300" s="201"/>
      <c r="E300" s="113"/>
      <c r="F300" s="113"/>
      <c r="G300" s="113"/>
      <c r="H300" s="113"/>
      <c r="I300" s="203"/>
      <c r="J300" s="203"/>
      <c r="K300" s="203"/>
      <c r="L300" s="203"/>
      <c r="M300" s="204"/>
      <c r="N300" s="204"/>
      <c r="O300" s="201"/>
      <c r="P300" s="201"/>
    </row>
    <row r="301" spans="1:16" x14ac:dyDescent="0.2">
      <c r="A301" s="113"/>
      <c r="B301" s="200"/>
      <c r="C301" s="200"/>
      <c r="D301" s="201"/>
      <c r="E301" s="113"/>
      <c r="F301" s="113"/>
      <c r="G301" s="113"/>
      <c r="H301" s="113"/>
      <c r="I301" s="203"/>
      <c r="J301" s="203"/>
      <c r="K301" s="203"/>
      <c r="L301" s="203"/>
      <c r="M301" s="204"/>
      <c r="N301" s="204"/>
      <c r="O301" s="201"/>
      <c r="P301" s="201"/>
    </row>
    <row r="302" spans="1:16" x14ac:dyDescent="0.2">
      <c r="A302" s="113"/>
      <c r="B302" s="200"/>
      <c r="C302" s="200"/>
      <c r="D302" s="201"/>
      <c r="E302" s="113"/>
      <c r="F302" s="113"/>
      <c r="G302" s="113"/>
      <c r="H302" s="113"/>
      <c r="I302" s="203"/>
      <c r="J302" s="203"/>
      <c r="K302" s="203"/>
      <c r="L302" s="203"/>
      <c r="M302" s="204"/>
      <c r="N302" s="204"/>
      <c r="O302" s="201"/>
      <c r="P302" s="201"/>
    </row>
    <row r="303" spans="1:16" x14ac:dyDescent="0.2">
      <c r="A303" s="113"/>
      <c r="B303" s="200"/>
      <c r="C303" s="200"/>
      <c r="D303" s="201"/>
      <c r="E303" s="113"/>
      <c r="F303" s="113"/>
      <c r="G303" s="113"/>
      <c r="H303" s="113"/>
      <c r="I303" s="203"/>
      <c r="J303" s="203"/>
      <c r="K303" s="203"/>
      <c r="L303" s="203"/>
      <c r="M303" s="204"/>
      <c r="N303" s="204"/>
      <c r="O303" s="201"/>
      <c r="P303" s="201"/>
    </row>
    <row r="304" spans="1:16" x14ac:dyDescent="0.2">
      <c r="A304" s="113"/>
      <c r="B304" s="200"/>
      <c r="C304" s="200"/>
      <c r="D304" s="201"/>
      <c r="E304" s="113"/>
      <c r="F304" s="113"/>
      <c r="G304" s="113"/>
      <c r="H304" s="113"/>
      <c r="I304" s="203"/>
      <c r="J304" s="203"/>
      <c r="K304" s="203"/>
      <c r="L304" s="203"/>
      <c r="M304" s="204"/>
      <c r="N304" s="204"/>
      <c r="O304" s="201"/>
      <c r="P304" s="201"/>
    </row>
    <row r="305" spans="1:16" x14ac:dyDescent="0.2">
      <c r="A305" s="113"/>
      <c r="B305" s="200"/>
      <c r="C305" s="200"/>
      <c r="D305" s="201"/>
      <c r="E305" s="113"/>
      <c r="F305" s="113"/>
      <c r="G305" s="113"/>
      <c r="H305" s="113"/>
      <c r="I305" s="203"/>
      <c r="J305" s="203"/>
      <c r="K305" s="203"/>
      <c r="L305" s="203"/>
      <c r="M305" s="204"/>
      <c r="N305" s="204"/>
      <c r="O305" s="201"/>
      <c r="P305" s="201"/>
    </row>
    <row r="306" spans="1:16" x14ac:dyDescent="0.2">
      <c r="A306" s="113"/>
      <c r="B306" s="200"/>
      <c r="C306" s="200"/>
      <c r="D306" s="201"/>
      <c r="E306" s="113"/>
      <c r="F306" s="113"/>
      <c r="G306" s="113"/>
      <c r="H306" s="113"/>
      <c r="I306" s="203"/>
      <c r="J306" s="203"/>
      <c r="K306" s="203"/>
      <c r="L306" s="203"/>
      <c r="M306" s="204"/>
      <c r="N306" s="204"/>
      <c r="O306" s="201"/>
      <c r="P306" s="201"/>
    </row>
    <row r="307" spans="1:16" x14ac:dyDescent="0.2">
      <c r="A307" s="113"/>
      <c r="B307" s="200"/>
      <c r="C307" s="200"/>
      <c r="D307" s="201"/>
      <c r="E307" s="113"/>
      <c r="F307" s="113"/>
      <c r="G307" s="113"/>
      <c r="H307" s="113"/>
      <c r="I307" s="203"/>
      <c r="J307" s="203"/>
      <c r="K307" s="203"/>
      <c r="L307" s="203"/>
      <c r="M307" s="204"/>
      <c r="N307" s="204"/>
      <c r="O307" s="201"/>
      <c r="P307" s="201"/>
    </row>
    <row r="308" spans="1:16" x14ac:dyDescent="0.2">
      <c r="A308" s="113"/>
      <c r="B308" s="200"/>
      <c r="C308" s="200"/>
      <c r="D308" s="201"/>
      <c r="E308" s="113"/>
      <c r="F308" s="113"/>
      <c r="G308" s="113"/>
      <c r="H308" s="113"/>
      <c r="I308" s="203"/>
      <c r="J308" s="203"/>
      <c r="K308" s="203"/>
      <c r="L308" s="203"/>
      <c r="M308" s="204"/>
      <c r="N308" s="204"/>
      <c r="O308" s="201"/>
      <c r="P308" s="201"/>
    </row>
    <row r="309" spans="1:16" x14ac:dyDescent="0.2">
      <c r="A309" s="113"/>
      <c r="B309" s="200"/>
      <c r="C309" s="200"/>
      <c r="D309" s="201"/>
      <c r="E309" s="113"/>
      <c r="F309" s="113"/>
      <c r="G309" s="113"/>
      <c r="H309" s="113"/>
      <c r="I309" s="203"/>
      <c r="J309" s="203"/>
      <c r="K309" s="203"/>
      <c r="L309" s="203"/>
      <c r="M309" s="204"/>
      <c r="N309" s="204"/>
      <c r="O309" s="201"/>
      <c r="P309" s="201"/>
    </row>
    <row r="310" spans="1:16" x14ac:dyDescent="0.2">
      <c r="A310" s="113"/>
      <c r="B310" s="200"/>
      <c r="C310" s="200"/>
      <c r="D310" s="201"/>
      <c r="E310" s="113"/>
      <c r="F310" s="113"/>
      <c r="G310" s="113"/>
      <c r="H310" s="113"/>
      <c r="I310" s="203"/>
      <c r="J310" s="203"/>
      <c r="K310" s="203"/>
      <c r="L310" s="203"/>
      <c r="M310" s="204"/>
      <c r="N310" s="204"/>
      <c r="O310" s="201"/>
      <c r="P310" s="201"/>
    </row>
    <row r="311" spans="1:16" x14ac:dyDescent="0.2">
      <c r="A311" s="113"/>
      <c r="B311" s="200"/>
      <c r="C311" s="200"/>
      <c r="D311" s="201"/>
      <c r="E311" s="113"/>
      <c r="F311" s="113"/>
      <c r="G311" s="113"/>
      <c r="H311" s="113"/>
      <c r="I311" s="203"/>
      <c r="J311" s="203"/>
      <c r="K311" s="203"/>
      <c r="L311" s="203"/>
      <c r="M311" s="204"/>
      <c r="N311" s="204"/>
      <c r="O311" s="201"/>
      <c r="P311" s="201"/>
    </row>
    <row r="312" spans="1:16" x14ac:dyDescent="0.2">
      <c r="A312" s="113"/>
      <c r="B312" s="200"/>
      <c r="C312" s="200"/>
      <c r="D312" s="201"/>
      <c r="E312" s="113"/>
      <c r="F312" s="113"/>
      <c r="G312" s="113"/>
      <c r="H312" s="113"/>
      <c r="I312" s="203"/>
      <c r="J312" s="203"/>
      <c r="K312" s="203"/>
      <c r="L312" s="203"/>
      <c r="M312" s="204"/>
      <c r="N312" s="204"/>
      <c r="O312" s="201"/>
      <c r="P312" s="201"/>
    </row>
    <row r="313" spans="1:16" x14ac:dyDescent="0.2">
      <c r="A313" s="113"/>
      <c r="B313" s="200"/>
      <c r="C313" s="200"/>
      <c r="D313" s="201"/>
      <c r="E313" s="113"/>
      <c r="F313" s="113"/>
      <c r="G313" s="113"/>
      <c r="H313" s="113"/>
      <c r="I313" s="203"/>
      <c r="J313" s="203"/>
      <c r="K313" s="203"/>
      <c r="L313" s="203"/>
      <c r="M313" s="204"/>
      <c r="N313" s="204"/>
      <c r="O313" s="201"/>
      <c r="P313" s="201"/>
    </row>
    <row r="314" spans="1:16" x14ac:dyDescent="0.2">
      <c r="A314" s="113"/>
      <c r="B314" s="200"/>
      <c r="C314" s="200"/>
      <c r="D314" s="201"/>
      <c r="E314" s="113"/>
      <c r="F314" s="113"/>
      <c r="G314" s="113"/>
      <c r="H314" s="113"/>
      <c r="I314" s="203"/>
      <c r="J314" s="203"/>
      <c r="K314" s="203"/>
      <c r="L314" s="203"/>
      <c r="M314" s="204"/>
      <c r="N314" s="204"/>
      <c r="O314" s="201"/>
      <c r="P314" s="201"/>
    </row>
    <row r="315" spans="1:16" x14ac:dyDescent="0.2">
      <c r="A315" s="113"/>
      <c r="B315" s="200"/>
      <c r="C315" s="200"/>
      <c r="D315" s="201"/>
      <c r="E315" s="113"/>
      <c r="F315" s="113"/>
      <c r="G315" s="113"/>
      <c r="H315" s="113"/>
      <c r="I315" s="203"/>
      <c r="J315" s="203"/>
      <c r="K315" s="203"/>
      <c r="L315" s="203"/>
      <c r="M315" s="204"/>
      <c r="N315" s="204"/>
      <c r="O315" s="201"/>
      <c r="P315" s="201"/>
    </row>
    <row r="316" spans="1:16" x14ac:dyDescent="0.2">
      <c r="A316" s="113"/>
      <c r="B316" s="200"/>
      <c r="C316" s="200"/>
      <c r="D316" s="201"/>
      <c r="E316" s="113"/>
      <c r="F316" s="113"/>
      <c r="G316" s="113"/>
      <c r="H316" s="113"/>
      <c r="I316" s="203"/>
      <c r="J316" s="203"/>
      <c r="K316" s="203"/>
      <c r="L316" s="203"/>
      <c r="M316" s="204"/>
      <c r="N316" s="204"/>
      <c r="O316" s="201"/>
      <c r="P316" s="201"/>
    </row>
    <row r="317" spans="1:16" x14ac:dyDescent="0.2">
      <c r="A317" s="113"/>
      <c r="B317" s="200"/>
      <c r="C317" s="200"/>
      <c r="D317" s="201"/>
      <c r="E317" s="113"/>
      <c r="F317" s="113"/>
      <c r="G317" s="113"/>
      <c r="H317" s="113"/>
      <c r="I317" s="203"/>
      <c r="J317" s="203"/>
      <c r="K317" s="203"/>
      <c r="L317" s="203"/>
      <c r="M317" s="204"/>
      <c r="N317" s="204"/>
      <c r="O317" s="201"/>
      <c r="P317" s="201"/>
    </row>
    <row r="318" spans="1:16" x14ac:dyDescent="0.2">
      <c r="A318" s="113"/>
      <c r="B318" s="200"/>
      <c r="C318" s="200"/>
      <c r="D318" s="201"/>
      <c r="E318" s="113"/>
      <c r="F318" s="113"/>
      <c r="G318" s="113"/>
      <c r="H318" s="113"/>
      <c r="I318" s="203"/>
      <c r="J318" s="203"/>
      <c r="K318" s="203"/>
      <c r="L318" s="203"/>
      <c r="M318" s="204"/>
      <c r="N318" s="204"/>
      <c r="O318" s="201"/>
      <c r="P318" s="201"/>
    </row>
    <row r="319" spans="1:16" x14ac:dyDescent="0.2">
      <c r="A319" s="113"/>
      <c r="B319" s="200"/>
      <c r="C319" s="200"/>
      <c r="D319" s="201"/>
      <c r="E319" s="113"/>
      <c r="F319" s="113"/>
      <c r="G319" s="113"/>
      <c r="H319" s="113"/>
      <c r="I319" s="203"/>
      <c r="J319" s="203"/>
      <c r="K319" s="203"/>
      <c r="L319" s="203"/>
      <c r="M319" s="204"/>
      <c r="N319" s="204"/>
      <c r="O319" s="201"/>
      <c r="P319" s="201"/>
    </row>
    <row r="320" spans="1:16" x14ac:dyDescent="0.2">
      <c r="A320" s="113"/>
      <c r="B320" s="200"/>
      <c r="C320" s="200"/>
      <c r="D320" s="201"/>
      <c r="E320" s="113"/>
      <c r="F320" s="113"/>
      <c r="G320" s="113"/>
      <c r="H320" s="113"/>
      <c r="I320" s="203"/>
      <c r="J320" s="203"/>
      <c r="K320" s="203"/>
      <c r="L320" s="203"/>
      <c r="M320" s="204"/>
      <c r="N320" s="204"/>
      <c r="O320" s="201"/>
      <c r="P320" s="201"/>
    </row>
    <row r="321" spans="1:16" x14ac:dyDescent="0.2">
      <c r="A321" s="113"/>
      <c r="B321" s="200"/>
      <c r="C321" s="200"/>
      <c r="D321" s="201"/>
      <c r="E321" s="113"/>
      <c r="F321" s="113"/>
      <c r="G321" s="113"/>
      <c r="H321" s="113"/>
      <c r="I321" s="203"/>
      <c r="J321" s="203"/>
      <c r="K321" s="203"/>
      <c r="L321" s="203"/>
      <c r="M321" s="204"/>
      <c r="N321" s="204"/>
      <c r="O321" s="201"/>
      <c r="P321" s="201"/>
    </row>
    <row r="322" spans="1:16" x14ac:dyDescent="0.2">
      <c r="A322" s="113"/>
      <c r="B322" s="200"/>
      <c r="C322" s="200"/>
      <c r="D322" s="201"/>
      <c r="E322" s="113"/>
      <c r="F322" s="113"/>
      <c r="G322" s="113"/>
      <c r="H322" s="113"/>
      <c r="I322" s="203"/>
      <c r="J322" s="203"/>
      <c r="K322" s="203"/>
      <c r="L322" s="203"/>
      <c r="M322" s="204"/>
      <c r="N322" s="204"/>
      <c r="O322" s="201"/>
      <c r="P322" s="201"/>
    </row>
    <row r="323" spans="1:16" x14ac:dyDescent="0.2">
      <c r="A323" s="113"/>
      <c r="B323" s="200"/>
      <c r="C323" s="200"/>
      <c r="D323" s="201"/>
      <c r="E323" s="113"/>
      <c r="F323" s="113"/>
      <c r="G323" s="113"/>
      <c r="H323" s="113"/>
      <c r="I323" s="203"/>
      <c r="J323" s="203"/>
      <c r="K323" s="203"/>
      <c r="L323" s="203"/>
      <c r="M323" s="204"/>
      <c r="N323" s="204"/>
      <c r="O323" s="201"/>
      <c r="P323" s="201"/>
    </row>
    <row r="324" spans="1:16" x14ac:dyDescent="0.2">
      <c r="A324" s="113"/>
      <c r="B324" s="200"/>
      <c r="C324" s="200"/>
      <c r="D324" s="201"/>
      <c r="E324" s="113"/>
      <c r="F324" s="113"/>
      <c r="G324" s="113"/>
      <c r="H324" s="113"/>
      <c r="I324" s="203"/>
      <c r="J324" s="203"/>
      <c r="K324" s="203"/>
      <c r="L324" s="203"/>
      <c r="M324" s="204"/>
      <c r="N324" s="204"/>
      <c r="O324" s="201"/>
      <c r="P324" s="201"/>
    </row>
    <row r="325" spans="1:16" x14ac:dyDescent="0.2">
      <c r="A325" s="113"/>
      <c r="B325" s="200"/>
      <c r="C325" s="200"/>
      <c r="D325" s="201"/>
      <c r="E325" s="113"/>
      <c r="F325" s="113"/>
      <c r="G325" s="113"/>
      <c r="H325" s="113"/>
      <c r="I325" s="203"/>
      <c r="J325" s="203"/>
      <c r="K325" s="203"/>
      <c r="L325" s="203"/>
      <c r="M325" s="204"/>
      <c r="N325" s="204"/>
      <c r="O325" s="201"/>
      <c r="P325" s="201"/>
    </row>
    <row r="326" spans="1:16" x14ac:dyDescent="0.2">
      <c r="A326" s="113"/>
      <c r="B326" s="200"/>
      <c r="C326" s="200"/>
      <c r="D326" s="201"/>
      <c r="E326" s="113"/>
      <c r="F326" s="113"/>
      <c r="G326" s="113"/>
      <c r="H326" s="113"/>
      <c r="I326" s="203"/>
      <c r="J326" s="203"/>
      <c r="K326" s="203"/>
      <c r="L326" s="203"/>
      <c r="M326" s="204"/>
      <c r="N326" s="204"/>
      <c r="O326" s="201"/>
      <c r="P326" s="201"/>
    </row>
    <row r="327" spans="1:16" x14ac:dyDescent="0.2">
      <c r="A327" s="113"/>
      <c r="B327" s="200"/>
      <c r="C327" s="200"/>
      <c r="D327" s="201"/>
      <c r="E327" s="113"/>
      <c r="F327" s="113"/>
      <c r="G327" s="113"/>
      <c r="H327" s="113"/>
      <c r="I327" s="203"/>
      <c r="J327" s="203"/>
      <c r="K327" s="203"/>
      <c r="L327" s="203"/>
      <c r="M327" s="204"/>
      <c r="N327" s="204"/>
      <c r="O327" s="201"/>
      <c r="P327" s="201"/>
    </row>
    <row r="328" spans="1:16" x14ac:dyDescent="0.2">
      <c r="A328" s="113"/>
      <c r="B328" s="200"/>
      <c r="C328" s="200"/>
      <c r="D328" s="201"/>
      <c r="E328" s="113"/>
      <c r="F328" s="113"/>
      <c r="G328" s="113"/>
      <c r="H328" s="113"/>
      <c r="I328" s="203"/>
      <c r="J328" s="203"/>
      <c r="K328" s="203"/>
      <c r="L328" s="203"/>
      <c r="M328" s="204"/>
      <c r="N328" s="204"/>
      <c r="O328" s="201"/>
      <c r="P328" s="201"/>
    </row>
    <row r="329" spans="1:16" x14ac:dyDescent="0.2">
      <c r="A329" s="113"/>
      <c r="B329" s="200"/>
      <c r="C329" s="200"/>
      <c r="D329" s="201"/>
      <c r="E329" s="113"/>
      <c r="F329" s="113"/>
      <c r="G329" s="113"/>
      <c r="H329" s="113"/>
      <c r="I329" s="203"/>
      <c r="J329" s="203"/>
      <c r="K329" s="203"/>
      <c r="L329" s="203"/>
      <c r="M329" s="204"/>
      <c r="N329" s="204"/>
      <c r="O329" s="201"/>
      <c r="P329" s="201"/>
    </row>
    <row r="330" spans="1:16" x14ac:dyDescent="0.2">
      <c r="A330" s="113"/>
      <c r="B330" s="200"/>
      <c r="C330" s="200"/>
      <c r="D330" s="201"/>
      <c r="E330" s="113"/>
      <c r="F330" s="113"/>
      <c r="G330" s="113"/>
      <c r="H330" s="113"/>
      <c r="I330" s="203"/>
      <c r="J330" s="203"/>
      <c r="K330" s="203"/>
      <c r="L330" s="203"/>
      <c r="M330" s="204"/>
      <c r="N330" s="204"/>
      <c r="O330" s="201"/>
      <c r="P330" s="201"/>
    </row>
    <row r="331" spans="1:16" x14ac:dyDescent="0.2">
      <c r="A331" s="113"/>
      <c r="B331" s="200"/>
      <c r="C331" s="200"/>
      <c r="D331" s="201"/>
      <c r="E331" s="113"/>
      <c r="F331" s="113"/>
      <c r="G331" s="113"/>
      <c r="H331" s="113"/>
      <c r="I331" s="203"/>
      <c r="J331" s="203"/>
      <c r="K331" s="203"/>
      <c r="L331" s="203"/>
      <c r="M331" s="204"/>
      <c r="N331" s="204"/>
      <c r="O331" s="201"/>
      <c r="P331" s="201"/>
    </row>
    <row r="332" spans="1:16" x14ac:dyDescent="0.2">
      <c r="A332" s="113"/>
      <c r="B332" s="200"/>
      <c r="C332" s="200"/>
      <c r="D332" s="201"/>
      <c r="E332" s="113"/>
      <c r="F332" s="113"/>
      <c r="G332" s="113"/>
      <c r="H332" s="113"/>
      <c r="I332" s="203"/>
      <c r="J332" s="203"/>
      <c r="K332" s="203"/>
      <c r="L332" s="203"/>
      <c r="M332" s="204"/>
      <c r="N332" s="204"/>
      <c r="O332" s="201"/>
      <c r="P332" s="201"/>
    </row>
    <row r="333" spans="1:16" x14ac:dyDescent="0.2">
      <c r="A333" s="113"/>
      <c r="B333" s="200"/>
      <c r="C333" s="200"/>
      <c r="D333" s="201"/>
      <c r="E333" s="113"/>
      <c r="F333" s="113"/>
      <c r="G333" s="113"/>
      <c r="H333" s="113"/>
      <c r="I333" s="203"/>
      <c r="J333" s="203"/>
      <c r="K333" s="203"/>
      <c r="L333" s="203"/>
      <c r="M333" s="204"/>
      <c r="N333" s="204"/>
      <c r="O333" s="201"/>
      <c r="P333" s="201"/>
    </row>
    <row r="334" spans="1:16" x14ac:dyDescent="0.2">
      <c r="A334" s="113"/>
      <c r="B334" s="200"/>
      <c r="C334" s="200"/>
      <c r="D334" s="201"/>
      <c r="E334" s="113"/>
      <c r="F334" s="113"/>
      <c r="G334" s="113"/>
      <c r="H334" s="113"/>
      <c r="I334" s="203"/>
      <c r="J334" s="203"/>
      <c r="K334" s="203"/>
      <c r="L334" s="203"/>
      <c r="M334" s="204"/>
      <c r="N334" s="204"/>
      <c r="O334" s="201"/>
      <c r="P334" s="201"/>
    </row>
    <row r="335" spans="1:16" x14ac:dyDescent="0.2">
      <c r="A335" s="113"/>
      <c r="B335" s="200"/>
      <c r="C335" s="200"/>
      <c r="D335" s="201"/>
      <c r="E335" s="113"/>
      <c r="F335" s="113"/>
      <c r="G335" s="113"/>
      <c r="H335" s="113"/>
      <c r="I335" s="203"/>
      <c r="J335" s="203"/>
      <c r="K335" s="203"/>
      <c r="L335" s="203"/>
      <c r="M335" s="204"/>
      <c r="N335" s="204"/>
      <c r="O335" s="201"/>
      <c r="P335" s="201"/>
    </row>
    <row r="336" spans="1:16" x14ac:dyDescent="0.2">
      <c r="A336" s="113"/>
      <c r="B336" s="200"/>
      <c r="C336" s="200"/>
      <c r="D336" s="201"/>
      <c r="E336" s="113"/>
      <c r="F336" s="113"/>
      <c r="G336" s="113"/>
      <c r="H336" s="113"/>
      <c r="I336" s="203"/>
      <c r="J336" s="203"/>
      <c r="K336" s="203"/>
      <c r="L336" s="203"/>
      <c r="M336" s="204"/>
      <c r="N336" s="204"/>
      <c r="O336" s="201"/>
      <c r="P336" s="201"/>
    </row>
    <row r="337" spans="1:16" x14ac:dyDescent="0.2">
      <c r="A337" s="113"/>
      <c r="B337" s="200"/>
      <c r="C337" s="200"/>
      <c r="D337" s="201"/>
      <c r="E337" s="113"/>
      <c r="F337" s="113"/>
      <c r="G337" s="113"/>
      <c r="H337" s="113"/>
      <c r="I337" s="203"/>
      <c r="J337" s="203"/>
      <c r="K337" s="203"/>
      <c r="L337" s="203"/>
      <c r="M337" s="204"/>
      <c r="N337" s="204"/>
      <c r="O337" s="201"/>
      <c r="P337" s="201"/>
    </row>
    <row r="338" spans="1:16" x14ac:dyDescent="0.2">
      <c r="A338" s="113"/>
      <c r="B338" s="200"/>
      <c r="C338" s="200"/>
      <c r="D338" s="201"/>
      <c r="E338" s="113"/>
      <c r="F338" s="113"/>
      <c r="G338" s="113"/>
      <c r="H338" s="113"/>
      <c r="I338" s="203"/>
      <c r="J338" s="203"/>
      <c r="K338" s="203"/>
      <c r="L338" s="203"/>
      <c r="M338" s="204"/>
      <c r="N338" s="204"/>
      <c r="O338" s="201"/>
      <c r="P338" s="201"/>
    </row>
    <row r="339" spans="1:16" x14ac:dyDescent="0.2">
      <c r="A339" s="113"/>
      <c r="B339" s="200"/>
      <c r="C339" s="200"/>
      <c r="D339" s="201"/>
      <c r="E339" s="113"/>
      <c r="F339" s="113"/>
      <c r="G339" s="113"/>
      <c r="H339" s="113"/>
      <c r="I339" s="203"/>
      <c r="J339" s="203"/>
      <c r="K339" s="203"/>
      <c r="L339" s="203"/>
      <c r="M339" s="204"/>
      <c r="N339" s="204"/>
      <c r="O339" s="201"/>
      <c r="P339" s="201"/>
    </row>
    <row r="340" spans="1:16" x14ac:dyDescent="0.2">
      <c r="A340" s="113"/>
      <c r="B340" s="200"/>
      <c r="C340" s="200"/>
      <c r="D340" s="201"/>
      <c r="E340" s="113"/>
      <c r="F340" s="113"/>
      <c r="G340" s="113"/>
      <c r="H340" s="113"/>
      <c r="I340" s="203"/>
      <c r="J340" s="203"/>
      <c r="K340" s="203"/>
      <c r="L340" s="203"/>
      <c r="M340" s="204"/>
      <c r="N340" s="204"/>
      <c r="O340" s="201"/>
      <c r="P340" s="201"/>
    </row>
    <row r="341" spans="1:16" x14ac:dyDescent="0.2">
      <c r="A341" s="113"/>
      <c r="B341" s="200"/>
      <c r="C341" s="200"/>
      <c r="D341" s="201"/>
      <c r="E341" s="113"/>
      <c r="F341" s="113"/>
      <c r="G341" s="113"/>
      <c r="H341" s="113"/>
      <c r="I341" s="203"/>
      <c r="J341" s="203"/>
      <c r="K341" s="203"/>
      <c r="L341" s="203"/>
      <c r="M341" s="204"/>
      <c r="N341" s="204"/>
      <c r="O341" s="201"/>
      <c r="P341" s="201"/>
    </row>
    <row r="342" spans="1:16" x14ac:dyDescent="0.2">
      <c r="A342" s="113"/>
      <c r="B342" s="200"/>
      <c r="C342" s="200"/>
      <c r="D342" s="201"/>
      <c r="E342" s="113"/>
      <c r="F342" s="113"/>
      <c r="G342" s="113"/>
      <c r="H342" s="113"/>
      <c r="I342" s="203"/>
      <c r="J342" s="203"/>
      <c r="K342" s="203"/>
      <c r="L342" s="203"/>
      <c r="M342" s="204"/>
      <c r="N342" s="204"/>
      <c r="O342" s="201"/>
      <c r="P342" s="201"/>
    </row>
    <row r="343" spans="1:16" x14ac:dyDescent="0.2">
      <c r="A343" s="113"/>
      <c r="B343" s="200"/>
      <c r="C343" s="200"/>
      <c r="D343" s="201"/>
      <c r="E343" s="113"/>
      <c r="F343" s="113"/>
      <c r="G343" s="113"/>
      <c r="H343" s="113"/>
      <c r="I343" s="203"/>
      <c r="J343" s="203"/>
      <c r="K343" s="203"/>
      <c r="L343" s="203"/>
      <c r="M343" s="204"/>
      <c r="N343" s="204"/>
      <c r="O343" s="201"/>
      <c r="P343" s="201"/>
    </row>
    <row r="344" spans="1:16" x14ac:dyDescent="0.2">
      <c r="A344" s="113"/>
      <c r="B344" s="200"/>
      <c r="C344" s="200"/>
      <c r="D344" s="201"/>
      <c r="E344" s="113"/>
      <c r="F344" s="113"/>
      <c r="G344" s="113"/>
      <c r="H344" s="113"/>
      <c r="I344" s="203"/>
      <c r="J344" s="203"/>
      <c r="K344" s="203"/>
      <c r="L344" s="203"/>
      <c r="M344" s="204"/>
      <c r="N344" s="204"/>
      <c r="O344" s="201"/>
      <c r="P344" s="201"/>
    </row>
    <row r="345" spans="1:16" x14ac:dyDescent="0.2">
      <c r="A345" s="113"/>
      <c r="B345" s="200"/>
      <c r="C345" s="200"/>
      <c r="D345" s="201"/>
      <c r="E345" s="113"/>
      <c r="F345" s="113"/>
      <c r="G345" s="113"/>
      <c r="H345" s="113"/>
      <c r="I345" s="203"/>
      <c r="J345" s="203"/>
      <c r="K345" s="203"/>
      <c r="L345" s="203"/>
      <c r="M345" s="204"/>
      <c r="N345" s="204"/>
      <c r="O345" s="201"/>
      <c r="P345" s="201"/>
    </row>
    <row r="346" spans="1:16" x14ac:dyDescent="0.2">
      <c r="A346" s="113"/>
      <c r="B346" s="200"/>
      <c r="C346" s="200"/>
      <c r="D346" s="201"/>
      <c r="E346" s="113"/>
      <c r="F346" s="113"/>
      <c r="G346" s="113"/>
      <c r="H346" s="113"/>
      <c r="I346" s="203"/>
      <c r="J346" s="203"/>
      <c r="K346" s="203"/>
      <c r="L346" s="203"/>
      <c r="M346" s="204"/>
      <c r="N346" s="204"/>
      <c r="O346" s="201"/>
      <c r="P346" s="201"/>
    </row>
    <row r="347" spans="1:16" x14ac:dyDescent="0.2">
      <c r="A347" s="113"/>
      <c r="B347" s="200"/>
      <c r="C347" s="200"/>
      <c r="D347" s="201"/>
      <c r="E347" s="113"/>
      <c r="F347" s="113"/>
      <c r="G347" s="113"/>
      <c r="H347" s="113"/>
      <c r="I347" s="203"/>
      <c r="J347" s="203"/>
      <c r="K347" s="203"/>
      <c r="L347" s="203"/>
      <c r="M347" s="204"/>
      <c r="N347" s="204"/>
      <c r="O347" s="201"/>
      <c r="P347" s="201"/>
    </row>
    <row r="348" spans="1:16" x14ac:dyDescent="0.2">
      <c r="A348" s="113"/>
      <c r="B348" s="200"/>
      <c r="C348" s="200"/>
      <c r="D348" s="201"/>
      <c r="E348" s="113"/>
      <c r="F348" s="113"/>
      <c r="G348" s="113"/>
      <c r="H348" s="113"/>
      <c r="I348" s="203"/>
      <c r="J348" s="203"/>
      <c r="K348" s="203"/>
      <c r="L348" s="203"/>
      <c r="M348" s="204"/>
      <c r="N348" s="204"/>
      <c r="O348" s="201"/>
      <c r="P348" s="201"/>
    </row>
    <row r="349" spans="1:16" x14ac:dyDescent="0.2">
      <c r="A349" s="113"/>
      <c r="B349" s="200"/>
      <c r="C349" s="200"/>
      <c r="D349" s="201"/>
      <c r="E349" s="113"/>
      <c r="F349" s="113"/>
      <c r="G349" s="113"/>
      <c r="H349" s="113"/>
      <c r="I349" s="203"/>
      <c r="J349" s="203"/>
      <c r="K349" s="203"/>
      <c r="L349" s="203"/>
      <c r="M349" s="204"/>
      <c r="N349" s="204"/>
      <c r="O349" s="201"/>
      <c r="P349" s="201"/>
    </row>
    <row r="350" spans="1:16" x14ac:dyDescent="0.2">
      <c r="A350" s="113"/>
      <c r="B350" s="200"/>
      <c r="C350" s="200"/>
      <c r="D350" s="201"/>
      <c r="E350" s="113"/>
      <c r="F350" s="113"/>
      <c r="G350" s="113"/>
      <c r="H350" s="113"/>
      <c r="I350" s="203"/>
      <c r="J350" s="203"/>
      <c r="K350" s="203"/>
      <c r="L350" s="203"/>
      <c r="M350" s="204"/>
      <c r="N350" s="204"/>
      <c r="O350" s="201"/>
      <c r="P350" s="201"/>
    </row>
    <row r="351" spans="1:16" x14ac:dyDescent="0.2">
      <c r="A351" s="113"/>
      <c r="B351" s="200"/>
      <c r="C351" s="200"/>
      <c r="D351" s="201"/>
      <c r="E351" s="113"/>
      <c r="F351" s="113"/>
      <c r="G351" s="113"/>
      <c r="H351" s="113"/>
      <c r="I351" s="203"/>
      <c r="J351" s="203"/>
      <c r="K351" s="203"/>
      <c r="L351" s="203"/>
      <c r="M351" s="204"/>
      <c r="N351" s="204"/>
      <c r="O351" s="201"/>
      <c r="P351" s="201"/>
    </row>
    <row r="352" spans="1:16" x14ac:dyDescent="0.2">
      <c r="A352" s="113"/>
      <c r="B352" s="200"/>
      <c r="C352" s="200"/>
      <c r="D352" s="201"/>
      <c r="E352" s="113"/>
      <c r="F352" s="113"/>
      <c r="G352" s="113"/>
      <c r="H352" s="113"/>
      <c r="I352" s="203"/>
      <c r="J352" s="203"/>
      <c r="K352" s="203"/>
      <c r="L352" s="203"/>
      <c r="M352" s="204"/>
      <c r="N352" s="204"/>
      <c r="O352" s="201"/>
      <c r="P352" s="201"/>
    </row>
    <row r="353" spans="1:16" x14ac:dyDescent="0.2">
      <c r="A353" s="113"/>
      <c r="B353" s="200"/>
      <c r="C353" s="200"/>
      <c r="D353" s="201"/>
      <c r="E353" s="113"/>
      <c r="F353" s="113"/>
      <c r="G353" s="113"/>
      <c r="H353" s="113"/>
      <c r="I353" s="203"/>
      <c r="J353" s="203"/>
      <c r="K353" s="203"/>
      <c r="L353" s="203"/>
      <c r="M353" s="204"/>
      <c r="N353" s="204"/>
      <c r="O353" s="201"/>
      <c r="P353" s="201"/>
    </row>
    <row r="354" spans="1:16" x14ac:dyDescent="0.2">
      <c r="A354" s="113"/>
      <c r="B354" s="200"/>
      <c r="C354" s="200"/>
      <c r="D354" s="201"/>
      <c r="E354" s="113"/>
      <c r="F354" s="113"/>
      <c r="G354" s="113"/>
      <c r="H354" s="113"/>
      <c r="I354" s="203"/>
      <c r="J354" s="203"/>
      <c r="K354" s="203"/>
      <c r="L354" s="203"/>
      <c r="M354" s="204"/>
      <c r="N354" s="204"/>
      <c r="O354" s="201"/>
      <c r="P354" s="201"/>
    </row>
    <row r="355" spans="1:16" x14ac:dyDescent="0.2">
      <c r="A355" s="113"/>
      <c r="B355" s="200"/>
      <c r="C355" s="200"/>
      <c r="D355" s="201"/>
      <c r="E355" s="113"/>
      <c r="F355" s="113"/>
      <c r="G355" s="113"/>
      <c r="H355" s="113"/>
      <c r="I355" s="203"/>
      <c r="J355" s="203"/>
      <c r="K355" s="203"/>
      <c r="L355" s="203"/>
      <c r="M355" s="204"/>
      <c r="N355" s="204"/>
      <c r="O355" s="201"/>
      <c r="P355" s="201"/>
    </row>
    <row r="356" spans="1:16" x14ac:dyDescent="0.2">
      <c r="A356" s="113"/>
      <c r="B356" s="200"/>
      <c r="C356" s="200"/>
      <c r="D356" s="201"/>
      <c r="E356" s="113"/>
      <c r="F356" s="113"/>
      <c r="G356" s="113"/>
      <c r="H356" s="113"/>
      <c r="I356" s="203"/>
      <c r="J356" s="203"/>
      <c r="K356" s="203"/>
      <c r="L356" s="203"/>
      <c r="M356" s="204"/>
      <c r="N356" s="204"/>
      <c r="O356" s="201"/>
      <c r="P356" s="201"/>
    </row>
    <row r="357" spans="1:16" x14ac:dyDescent="0.2">
      <c r="A357" s="113"/>
      <c r="B357" s="200"/>
      <c r="C357" s="200"/>
      <c r="D357" s="201"/>
      <c r="E357" s="113"/>
      <c r="F357" s="113"/>
      <c r="G357" s="113"/>
      <c r="H357" s="113"/>
      <c r="I357" s="203"/>
      <c r="J357" s="203"/>
      <c r="K357" s="203"/>
      <c r="L357" s="203"/>
      <c r="M357" s="204"/>
      <c r="N357" s="204"/>
      <c r="O357" s="201"/>
      <c r="P357" s="201"/>
    </row>
    <row r="358" spans="1:16" x14ac:dyDescent="0.2">
      <c r="A358" s="113"/>
      <c r="B358" s="200"/>
      <c r="C358" s="200"/>
      <c r="D358" s="201"/>
      <c r="E358" s="113"/>
      <c r="F358" s="113"/>
      <c r="G358" s="113"/>
      <c r="H358" s="113"/>
      <c r="I358" s="203"/>
      <c r="J358" s="203"/>
      <c r="K358" s="203"/>
      <c r="L358" s="203"/>
      <c r="M358" s="204"/>
      <c r="N358" s="204"/>
      <c r="O358" s="201"/>
      <c r="P358" s="201"/>
    </row>
    <row r="359" spans="1:16" x14ac:dyDescent="0.2">
      <c r="A359" s="113"/>
      <c r="B359" s="200"/>
      <c r="C359" s="200"/>
      <c r="D359" s="201"/>
      <c r="E359" s="113"/>
      <c r="F359" s="113"/>
      <c r="G359" s="113"/>
      <c r="H359" s="113"/>
      <c r="I359" s="203"/>
      <c r="J359" s="203"/>
      <c r="K359" s="203"/>
      <c r="L359" s="203"/>
      <c r="M359" s="204"/>
      <c r="N359" s="204"/>
      <c r="O359" s="201"/>
      <c r="P359" s="201"/>
    </row>
    <row r="360" spans="1:16" x14ac:dyDescent="0.2">
      <c r="A360" s="113"/>
      <c r="B360" s="200"/>
      <c r="C360" s="200"/>
      <c r="D360" s="201"/>
      <c r="E360" s="113"/>
      <c r="F360" s="113"/>
      <c r="G360" s="113"/>
      <c r="H360" s="113"/>
      <c r="I360" s="203"/>
      <c r="J360" s="203"/>
      <c r="K360" s="203"/>
      <c r="L360" s="203"/>
      <c r="M360" s="204"/>
      <c r="N360" s="204"/>
      <c r="O360" s="201"/>
      <c r="P360" s="201"/>
    </row>
    <row r="361" spans="1:16" x14ac:dyDescent="0.2">
      <c r="A361" s="113"/>
      <c r="B361" s="200"/>
      <c r="C361" s="200"/>
      <c r="D361" s="201"/>
      <c r="E361" s="113"/>
      <c r="F361" s="113"/>
      <c r="G361" s="113"/>
      <c r="H361" s="113"/>
      <c r="I361" s="203"/>
      <c r="J361" s="203"/>
      <c r="K361" s="203"/>
      <c r="L361" s="203"/>
      <c r="M361" s="204"/>
      <c r="N361" s="204"/>
      <c r="O361" s="201"/>
      <c r="P361" s="201"/>
    </row>
    <row r="362" spans="1:16" x14ac:dyDescent="0.2">
      <c r="A362" s="113"/>
      <c r="B362" s="200"/>
      <c r="C362" s="200"/>
      <c r="D362" s="201"/>
      <c r="E362" s="113"/>
      <c r="F362" s="113"/>
      <c r="G362" s="113"/>
      <c r="H362" s="113"/>
      <c r="I362" s="203"/>
      <c r="J362" s="203"/>
      <c r="K362" s="203"/>
      <c r="L362" s="203"/>
      <c r="M362" s="204"/>
      <c r="N362" s="204"/>
      <c r="O362" s="201"/>
      <c r="P362" s="201"/>
    </row>
    <row r="363" spans="1:16" x14ac:dyDescent="0.2">
      <c r="A363" s="113"/>
      <c r="B363" s="200"/>
      <c r="C363" s="200"/>
      <c r="D363" s="201"/>
      <c r="E363" s="113"/>
      <c r="F363" s="113"/>
      <c r="G363" s="113"/>
      <c r="H363" s="113"/>
      <c r="I363" s="203"/>
      <c r="J363" s="203"/>
      <c r="K363" s="203"/>
      <c r="L363" s="203"/>
      <c r="M363" s="204"/>
      <c r="N363" s="204"/>
      <c r="O363" s="201"/>
      <c r="P363" s="201"/>
    </row>
    <row r="364" spans="1:16" x14ac:dyDescent="0.2">
      <c r="A364" s="113"/>
      <c r="B364" s="200"/>
      <c r="C364" s="200"/>
      <c r="D364" s="201"/>
      <c r="E364" s="113"/>
      <c r="F364" s="113"/>
      <c r="G364" s="113"/>
      <c r="H364" s="113"/>
      <c r="I364" s="203"/>
      <c r="J364" s="203"/>
      <c r="K364" s="203"/>
      <c r="L364" s="203"/>
      <c r="M364" s="204"/>
      <c r="N364" s="204"/>
      <c r="O364" s="201"/>
      <c r="P364" s="201"/>
    </row>
    <row r="365" spans="1:16" x14ac:dyDescent="0.2">
      <c r="A365" s="113"/>
      <c r="B365" s="200"/>
      <c r="C365" s="200"/>
      <c r="D365" s="201"/>
      <c r="E365" s="113"/>
      <c r="F365" s="113"/>
      <c r="G365" s="113"/>
      <c r="H365" s="113"/>
      <c r="I365" s="203"/>
      <c r="J365" s="203"/>
      <c r="K365" s="203"/>
      <c r="L365" s="203"/>
      <c r="M365" s="204"/>
      <c r="N365" s="204"/>
      <c r="O365" s="201"/>
      <c r="P365" s="201"/>
    </row>
    <row r="366" spans="1:16" x14ac:dyDescent="0.2">
      <c r="A366" s="113"/>
      <c r="B366" s="200"/>
      <c r="C366" s="200"/>
      <c r="D366" s="201"/>
      <c r="E366" s="113"/>
      <c r="F366" s="113"/>
      <c r="G366" s="113"/>
      <c r="H366" s="113"/>
      <c r="I366" s="203"/>
      <c r="J366" s="203"/>
      <c r="K366" s="203"/>
      <c r="L366" s="203"/>
      <c r="M366" s="204"/>
      <c r="N366" s="204"/>
      <c r="O366" s="201"/>
      <c r="P366" s="201"/>
    </row>
    <row r="367" spans="1:16" x14ac:dyDescent="0.2">
      <c r="A367" s="113"/>
      <c r="B367" s="200"/>
      <c r="C367" s="200"/>
      <c r="D367" s="201"/>
      <c r="E367" s="113"/>
      <c r="F367" s="113"/>
      <c r="G367" s="113"/>
      <c r="H367" s="113"/>
      <c r="I367" s="203"/>
      <c r="J367" s="203"/>
      <c r="K367" s="203"/>
      <c r="L367" s="203"/>
      <c r="M367" s="204"/>
      <c r="N367" s="204"/>
      <c r="O367" s="201"/>
      <c r="P367" s="201"/>
    </row>
    <row r="368" spans="1:16" x14ac:dyDescent="0.2">
      <c r="A368" s="113"/>
      <c r="B368" s="200"/>
      <c r="C368" s="200"/>
      <c r="D368" s="201"/>
      <c r="E368" s="113"/>
      <c r="F368" s="113"/>
      <c r="G368" s="113"/>
      <c r="H368" s="113"/>
      <c r="I368" s="203"/>
      <c r="J368" s="203"/>
      <c r="K368" s="203"/>
      <c r="L368" s="203"/>
      <c r="M368" s="204"/>
      <c r="N368" s="204"/>
      <c r="O368" s="201"/>
      <c r="P368" s="201"/>
    </row>
    <row r="369" spans="1:16" x14ac:dyDescent="0.2">
      <c r="A369" s="113"/>
      <c r="B369" s="200"/>
      <c r="C369" s="200"/>
      <c r="D369" s="201"/>
      <c r="E369" s="113"/>
      <c r="F369" s="113"/>
      <c r="G369" s="113"/>
      <c r="H369" s="113"/>
      <c r="I369" s="203"/>
      <c r="J369" s="203"/>
      <c r="K369" s="203"/>
      <c r="L369" s="203"/>
      <c r="M369" s="204"/>
      <c r="N369" s="204"/>
      <c r="O369" s="201"/>
      <c r="P369" s="201"/>
    </row>
    <row r="370" spans="1:16" x14ac:dyDescent="0.2">
      <c r="A370" s="113"/>
      <c r="B370" s="200"/>
      <c r="C370" s="200"/>
      <c r="D370" s="201"/>
      <c r="E370" s="113"/>
      <c r="F370" s="113"/>
      <c r="G370" s="113"/>
      <c r="H370" s="113"/>
      <c r="I370" s="203"/>
      <c r="J370" s="203"/>
      <c r="K370" s="203"/>
      <c r="L370" s="203"/>
      <c r="M370" s="204"/>
      <c r="N370" s="204"/>
      <c r="O370" s="201"/>
      <c r="P370" s="201"/>
    </row>
    <row r="371" spans="1:16" x14ac:dyDescent="0.2">
      <c r="A371" s="113"/>
      <c r="B371" s="200"/>
      <c r="C371" s="200"/>
      <c r="D371" s="201"/>
      <c r="E371" s="113"/>
      <c r="F371" s="113"/>
      <c r="G371" s="113"/>
      <c r="H371" s="113"/>
      <c r="I371" s="203"/>
      <c r="J371" s="203"/>
      <c r="K371" s="203"/>
      <c r="L371" s="203"/>
      <c r="M371" s="204"/>
      <c r="N371" s="204"/>
      <c r="O371" s="201"/>
      <c r="P371" s="201"/>
    </row>
    <row r="372" spans="1:16" x14ac:dyDescent="0.2">
      <c r="A372" s="113"/>
      <c r="B372" s="200"/>
      <c r="C372" s="200"/>
      <c r="D372" s="201"/>
      <c r="E372" s="113"/>
      <c r="F372" s="113"/>
      <c r="G372" s="113"/>
      <c r="H372" s="113"/>
      <c r="I372" s="203"/>
      <c r="J372" s="203"/>
      <c r="K372" s="203"/>
      <c r="L372" s="203"/>
      <c r="M372" s="204"/>
      <c r="N372" s="204"/>
      <c r="O372" s="201"/>
      <c r="P372" s="201"/>
    </row>
    <row r="373" spans="1:16" x14ac:dyDescent="0.2">
      <c r="A373" s="113"/>
      <c r="B373" s="200"/>
      <c r="C373" s="200"/>
      <c r="D373" s="201"/>
      <c r="E373" s="113"/>
      <c r="F373" s="113"/>
      <c r="G373" s="113"/>
      <c r="H373" s="113"/>
      <c r="I373" s="203"/>
      <c r="J373" s="203"/>
      <c r="K373" s="203"/>
      <c r="L373" s="203"/>
      <c r="M373" s="204"/>
      <c r="N373" s="204"/>
      <c r="O373" s="201"/>
      <c r="P373" s="201"/>
    </row>
    <row r="374" spans="1:16" x14ac:dyDescent="0.2">
      <c r="A374" s="113"/>
      <c r="B374" s="200"/>
      <c r="C374" s="200"/>
      <c r="D374" s="201"/>
      <c r="E374" s="113"/>
      <c r="F374" s="113"/>
      <c r="G374" s="113"/>
      <c r="H374" s="113"/>
      <c r="I374" s="203"/>
      <c r="J374" s="203"/>
      <c r="K374" s="203"/>
      <c r="L374" s="203"/>
      <c r="M374" s="204"/>
      <c r="N374" s="204"/>
      <c r="O374" s="201"/>
      <c r="P374" s="201"/>
    </row>
    <row r="375" spans="1:16" x14ac:dyDescent="0.2">
      <c r="A375" s="113"/>
      <c r="B375" s="200"/>
      <c r="C375" s="200"/>
      <c r="D375" s="201"/>
      <c r="E375" s="113"/>
      <c r="F375" s="113"/>
      <c r="G375" s="113"/>
      <c r="H375" s="113"/>
      <c r="I375" s="203"/>
      <c r="J375" s="203"/>
      <c r="K375" s="203"/>
      <c r="L375" s="203"/>
      <c r="M375" s="204"/>
      <c r="N375" s="204"/>
      <c r="O375" s="201"/>
      <c r="P375" s="201"/>
    </row>
    <row r="376" spans="1:16" x14ac:dyDescent="0.2">
      <c r="A376" s="113"/>
      <c r="B376" s="200"/>
      <c r="C376" s="200"/>
      <c r="D376" s="201"/>
      <c r="E376" s="113"/>
      <c r="F376" s="113"/>
      <c r="G376" s="113"/>
      <c r="H376" s="113"/>
      <c r="I376" s="203"/>
      <c r="J376" s="203"/>
      <c r="K376" s="203"/>
      <c r="L376" s="203"/>
      <c r="M376" s="204"/>
      <c r="N376" s="204"/>
      <c r="O376" s="201"/>
      <c r="P376" s="201"/>
    </row>
    <row r="377" spans="1:16" x14ac:dyDescent="0.2">
      <c r="A377" s="113"/>
      <c r="B377" s="200"/>
      <c r="C377" s="200"/>
      <c r="D377" s="201"/>
      <c r="E377" s="113"/>
      <c r="F377" s="113"/>
      <c r="G377" s="113"/>
      <c r="H377" s="113"/>
      <c r="I377" s="203"/>
      <c r="J377" s="203"/>
      <c r="K377" s="203"/>
      <c r="L377" s="203"/>
      <c r="M377" s="204"/>
      <c r="N377" s="204"/>
      <c r="O377" s="201"/>
      <c r="P377" s="201"/>
    </row>
    <row r="378" spans="1:16" x14ac:dyDescent="0.2">
      <c r="A378" s="113"/>
      <c r="B378" s="200"/>
      <c r="C378" s="200"/>
      <c r="D378" s="201"/>
      <c r="E378" s="113"/>
      <c r="F378" s="113"/>
      <c r="G378" s="113"/>
      <c r="H378" s="113"/>
      <c r="I378" s="203"/>
      <c r="J378" s="203"/>
      <c r="K378" s="203"/>
      <c r="L378" s="203"/>
      <c r="M378" s="204"/>
      <c r="N378" s="204"/>
      <c r="O378" s="201"/>
      <c r="P378" s="201"/>
    </row>
    <row r="379" spans="1:16" x14ac:dyDescent="0.2">
      <c r="A379" s="113"/>
      <c r="B379" s="200"/>
      <c r="C379" s="200"/>
      <c r="D379" s="201"/>
      <c r="E379" s="113"/>
      <c r="F379" s="113"/>
      <c r="G379" s="113"/>
      <c r="H379" s="113"/>
      <c r="I379" s="203"/>
      <c r="J379" s="203"/>
      <c r="K379" s="203"/>
      <c r="L379" s="203"/>
      <c r="M379" s="204"/>
      <c r="N379" s="204"/>
      <c r="O379" s="201"/>
      <c r="P379" s="201"/>
    </row>
    <row r="380" spans="1:16" x14ac:dyDescent="0.2">
      <c r="A380" s="113"/>
      <c r="B380" s="200"/>
      <c r="C380" s="200"/>
      <c r="D380" s="201"/>
      <c r="E380" s="113"/>
      <c r="F380" s="113"/>
      <c r="G380" s="113"/>
      <c r="H380" s="113"/>
      <c r="I380" s="203"/>
      <c r="J380" s="203"/>
      <c r="K380" s="203"/>
      <c r="L380" s="203"/>
      <c r="M380" s="204"/>
      <c r="N380" s="204"/>
      <c r="O380" s="201"/>
      <c r="P380" s="201"/>
    </row>
    <row r="381" spans="1:16" x14ac:dyDescent="0.2">
      <c r="A381" s="113"/>
      <c r="B381" s="200"/>
      <c r="C381" s="200"/>
      <c r="D381" s="201"/>
      <c r="E381" s="113"/>
      <c r="F381" s="113"/>
      <c r="G381" s="113"/>
      <c r="H381" s="113"/>
      <c r="I381" s="203"/>
      <c r="J381" s="203"/>
      <c r="K381" s="203"/>
      <c r="L381" s="203"/>
      <c r="M381" s="204"/>
      <c r="N381" s="204"/>
      <c r="O381" s="201"/>
      <c r="P381" s="201"/>
    </row>
    <row r="382" spans="1:16" x14ac:dyDescent="0.2">
      <c r="A382" s="113"/>
      <c r="B382" s="200"/>
      <c r="C382" s="200"/>
      <c r="D382" s="201"/>
      <c r="E382" s="113"/>
      <c r="F382" s="113"/>
      <c r="G382" s="113"/>
      <c r="H382" s="113"/>
      <c r="I382" s="203"/>
      <c r="J382" s="203"/>
      <c r="K382" s="203"/>
      <c r="L382" s="203"/>
      <c r="M382" s="204"/>
      <c r="N382" s="204"/>
      <c r="O382" s="201"/>
      <c r="P382" s="201"/>
    </row>
    <row r="383" spans="1:16" x14ac:dyDescent="0.2">
      <c r="A383" s="113"/>
      <c r="B383" s="200"/>
      <c r="C383" s="200"/>
      <c r="D383" s="201"/>
      <c r="E383" s="113"/>
      <c r="F383" s="113"/>
      <c r="G383" s="113"/>
      <c r="H383" s="113"/>
      <c r="I383" s="203"/>
      <c r="J383" s="203"/>
      <c r="K383" s="203"/>
      <c r="L383" s="203"/>
      <c r="M383" s="204"/>
      <c r="N383" s="204"/>
      <c r="O383" s="201"/>
      <c r="P383" s="201"/>
    </row>
    <row r="384" spans="1:16" x14ac:dyDescent="0.2">
      <c r="A384" s="113"/>
      <c r="B384" s="200"/>
      <c r="C384" s="200"/>
      <c r="D384" s="201"/>
      <c r="E384" s="113"/>
      <c r="F384" s="113"/>
      <c r="G384" s="113"/>
      <c r="H384" s="113"/>
      <c r="I384" s="203"/>
      <c r="J384" s="203"/>
      <c r="K384" s="203"/>
      <c r="L384" s="203"/>
      <c r="M384" s="204"/>
      <c r="N384" s="204"/>
      <c r="O384" s="201"/>
      <c r="P384" s="201"/>
    </row>
    <row r="385" spans="1:16" x14ac:dyDescent="0.2">
      <c r="A385" s="113"/>
      <c r="B385" s="200"/>
      <c r="C385" s="200"/>
      <c r="D385" s="201"/>
      <c r="E385" s="113"/>
      <c r="F385" s="113"/>
      <c r="G385" s="113"/>
      <c r="H385" s="113"/>
      <c r="I385" s="203"/>
      <c r="J385" s="203"/>
      <c r="K385" s="203"/>
      <c r="L385" s="203"/>
      <c r="M385" s="204"/>
      <c r="N385" s="204"/>
      <c r="O385" s="201"/>
      <c r="P385" s="201"/>
    </row>
    <row r="386" spans="1:16" x14ac:dyDescent="0.2">
      <c r="A386" s="113"/>
      <c r="B386" s="200"/>
      <c r="C386" s="200"/>
      <c r="D386" s="201"/>
      <c r="E386" s="113"/>
      <c r="F386" s="113"/>
      <c r="G386" s="113"/>
      <c r="H386" s="113"/>
      <c r="I386" s="203"/>
      <c r="J386" s="203"/>
      <c r="K386" s="203"/>
      <c r="L386" s="203"/>
      <c r="M386" s="204"/>
      <c r="N386" s="204"/>
      <c r="O386" s="201"/>
      <c r="P386" s="201"/>
    </row>
    <row r="387" spans="1:16" x14ac:dyDescent="0.2">
      <c r="A387" s="113"/>
      <c r="B387" s="200"/>
      <c r="C387" s="200"/>
      <c r="D387" s="201"/>
      <c r="E387" s="113"/>
      <c r="F387" s="113"/>
      <c r="G387" s="113"/>
      <c r="H387" s="113"/>
      <c r="I387" s="203"/>
      <c r="J387" s="203"/>
      <c r="K387" s="203"/>
      <c r="L387" s="203"/>
      <c r="M387" s="204"/>
      <c r="N387" s="204"/>
      <c r="O387" s="201"/>
      <c r="P387" s="201"/>
    </row>
    <row r="388" spans="1:16" x14ac:dyDescent="0.2">
      <c r="A388" s="113"/>
      <c r="B388" s="200"/>
      <c r="C388" s="200"/>
      <c r="D388" s="201"/>
      <c r="E388" s="113"/>
      <c r="F388" s="113"/>
      <c r="G388" s="113"/>
      <c r="H388" s="113"/>
      <c r="I388" s="203"/>
      <c r="J388" s="203"/>
      <c r="K388" s="203"/>
      <c r="L388" s="203"/>
      <c r="M388" s="204"/>
      <c r="N388" s="204"/>
      <c r="O388" s="201"/>
      <c r="P388" s="201"/>
    </row>
    <row r="389" spans="1:16" x14ac:dyDescent="0.2">
      <c r="A389" s="113"/>
      <c r="B389" s="200"/>
      <c r="C389" s="200"/>
      <c r="D389" s="201"/>
      <c r="E389" s="113"/>
      <c r="F389" s="113"/>
      <c r="G389" s="113"/>
      <c r="H389" s="113"/>
      <c r="I389" s="203"/>
      <c r="J389" s="203"/>
      <c r="K389" s="203"/>
      <c r="L389" s="203"/>
      <c r="M389" s="204"/>
      <c r="N389" s="204"/>
      <c r="O389" s="201"/>
      <c r="P389" s="201"/>
    </row>
    <row r="390" spans="1:16" x14ac:dyDescent="0.2">
      <c r="A390" s="113"/>
      <c r="B390" s="200"/>
      <c r="C390" s="200"/>
      <c r="D390" s="201"/>
      <c r="E390" s="113"/>
      <c r="F390" s="113"/>
      <c r="G390" s="113"/>
      <c r="H390" s="113"/>
      <c r="I390" s="203"/>
      <c r="J390" s="203"/>
      <c r="K390" s="203"/>
      <c r="L390" s="203"/>
      <c r="M390" s="204"/>
      <c r="N390" s="204"/>
      <c r="O390" s="201"/>
      <c r="P390" s="201"/>
    </row>
    <row r="391" spans="1:16" x14ac:dyDescent="0.2">
      <c r="A391" s="113"/>
      <c r="B391" s="200"/>
      <c r="C391" s="200"/>
      <c r="D391" s="201"/>
      <c r="E391" s="113"/>
      <c r="F391" s="113"/>
      <c r="G391" s="113"/>
      <c r="H391" s="113"/>
      <c r="I391" s="203"/>
      <c r="J391" s="203"/>
      <c r="K391" s="203"/>
      <c r="L391" s="203"/>
      <c r="M391" s="204"/>
      <c r="N391" s="204"/>
      <c r="O391" s="201"/>
      <c r="P391" s="201"/>
    </row>
    <row r="392" spans="1:16" x14ac:dyDescent="0.2">
      <c r="A392" s="113"/>
      <c r="B392" s="200"/>
      <c r="C392" s="200"/>
      <c r="D392" s="201"/>
      <c r="E392" s="113"/>
      <c r="F392" s="113"/>
      <c r="G392" s="113"/>
      <c r="H392" s="113"/>
      <c r="I392" s="203"/>
      <c r="J392" s="203"/>
      <c r="K392" s="203"/>
      <c r="L392" s="203"/>
      <c r="M392" s="204"/>
      <c r="N392" s="204"/>
      <c r="O392" s="201"/>
      <c r="P392" s="201"/>
    </row>
    <row r="393" spans="1:16" x14ac:dyDescent="0.2">
      <c r="A393" s="113"/>
      <c r="B393" s="200"/>
      <c r="C393" s="200"/>
      <c r="D393" s="201"/>
      <c r="E393" s="113"/>
      <c r="F393" s="113"/>
      <c r="G393" s="113"/>
      <c r="H393" s="113"/>
      <c r="I393" s="203"/>
      <c r="J393" s="203"/>
      <c r="K393" s="203"/>
      <c r="L393" s="203"/>
      <c r="M393" s="204"/>
      <c r="N393" s="204"/>
      <c r="O393" s="201"/>
      <c r="P393" s="201"/>
    </row>
    <row r="394" spans="1:16" x14ac:dyDescent="0.2">
      <c r="A394" s="113"/>
      <c r="B394" s="200"/>
      <c r="C394" s="200"/>
      <c r="D394" s="201"/>
      <c r="E394" s="113"/>
      <c r="F394" s="113"/>
      <c r="G394" s="113"/>
      <c r="H394" s="113"/>
      <c r="I394" s="203"/>
      <c r="J394" s="203"/>
      <c r="K394" s="203"/>
      <c r="L394" s="203"/>
      <c r="M394" s="204"/>
      <c r="N394" s="204"/>
      <c r="O394" s="201"/>
      <c r="P394" s="201"/>
    </row>
    <row r="395" spans="1:16" x14ac:dyDescent="0.2">
      <c r="A395" s="113"/>
      <c r="B395" s="200"/>
      <c r="C395" s="200"/>
      <c r="D395" s="201"/>
      <c r="E395" s="113"/>
      <c r="F395" s="113"/>
      <c r="G395" s="113"/>
      <c r="H395" s="113"/>
      <c r="I395" s="203"/>
      <c r="J395" s="203"/>
      <c r="K395" s="203"/>
      <c r="L395" s="203"/>
      <c r="M395" s="204"/>
      <c r="N395" s="204"/>
      <c r="O395" s="201"/>
      <c r="P395" s="201"/>
    </row>
    <row r="396" spans="1:16" x14ac:dyDescent="0.2">
      <c r="A396" s="113"/>
      <c r="B396" s="200"/>
      <c r="C396" s="200"/>
      <c r="D396" s="201"/>
      <c r="E396" s="113"/>
      <c r="F396" s="113"/>
      <c r="G396" s="113"/>
      <c r="H396" s="113"/>
      <c r="I396" s="203"/>
      <c r="J396" s="203"/>
      <c r="K396" s="203"/>
      <c r="L396" s="203"/>
      <c r="M396" s="204"/>
      <c r="N396" s="204"/>
      <c r="O396" s="201"/>
      <c r="P396" s="201"/>
    </row>
    <row r="397" spans="1:16" x14ac:dyDescent="0.2">
      <c r="A397" s="113"/>
      <c r="B397" s="200"/>
      <c r="C397" s="200"/>
      <c r="D397" s="201"/>
      <c r="E397" s="113"/>
      <c r="F397" s="113"/>
      <c r="G397" s="113"/>
      <c r="H397" s="113"/>
      <c r="I397" s="203"/>
      <c r="J397" s="203"/>
      <c r="K397" s="203"/>
      <c r="L397" s="203"/>
      <c r="M397" s="204"/>
      <c r="N397" s="204"/>
      <c r="O397" s="201"/>
      <c r="P397" s="201"/>
    </row>
    <row r="398" spans="1:16" x14ac:dyDescent="0.2">
      <c r="A398" s="113"/>
      <c r="B398" s="200"/>
      <c r="C398" s="200"/>
      <c r="D398" s="201"/>
      <c r="E398" s="113"/>
      <c r="F398" s="113"/>
      <c r="G398" s="113"/>
      <c r="H398" s="113"/>
      <c r="I398" s="203"/>
      <c r="J398" s="203"/>
      <c r="K398" s="203"/>
      <c r="L398" s="203"/>
      <c r="M398" s="204"/>
      <c r="N398" s="204"/>
      <c r="O398" s="201"/>
      <c r="P398" s="201"/>
    </row>
    <row r="399" spans="1:16" x14ac:dyDescent="0.2">
      <c r="A399" s="113"/>
      <c r="B399" s="200"/>
      <c r="C399" s="200"/>
      <c r="D399" s="201"/>
      <c r="E399" s="113"/>
      <c r="F399" s="113"/>
      <c r="G399" s="113"/>
      <c r="H399" s="113"/>
      <c r="I399" s="203"/>
      <c r="J399" s="203"/>
      <c r="K399" s="203"/>
      <c r="L399" s="203"/>
      <c r="M399" s="204"/>
      <c r="N399" s="204"/>
      <c r="O399" s="201"/>
      <c r="P399" s="201"/>
    </row>
    <row r="400" spans="1:16" x14ac:dyDescent="0.2">
      <c r="A400" s="113"/>
      <c r="B400" s="200"/>
      <c r="C400" s="200"/>
      <c r="D400" s="201"/>
      <c r="E400" s="113"/>
      <c r="F400" s="113"/>
      <c r="G400" s="113"/>
      <c r="H400" s="113"/>
      <c r="I400" s="203"/>
      <c r="J400" s="203"/>
      <c r="K400" s="203"/>
      <c r="L400" s="203"/>
      <c r="M400" s="204"/>
      <c r="N400" s="204"/>
      <c r="O400" s="201"/>
      <c r="P400" s="201"/>
    </row>
    <row r="401" spans="1:16" x14ac:dyDescent="0.2">
      <c r="A401" s="113"/>
      <c r="B401" s="200"/>
      <c r="C401" s="200"/>
      <c r="D401" s="201"/>
      <c r="E401" s="113"/>
      <c r="F401" s="113"/>
      <c r="G401" s="113"/>
      <c r="H401" s="113"/>
      <c r="I401" s="203"/>
      <c r="J401" s="203"/>
      <c r="K401" s="203"/>
      <c r="L401" s="203"/>
      <c r="M401" s="204"/>
      <c r="N401" s="204"/>
      <c r="O401" s="201"/>
      <c r="P401" s="201"/>
    </row>
    <row r="402" spans="1:16" x14ac:dyDescent="0.2">
      <c r="A402" s="113"/>
      <c r="B402" s="200"/>
      <c r="C402" s="200"/>
      <c r="D402" s="201"/>
      <c r="E402" s="113"/>
      <c r="F402" s="113"/>
      <c r="G402" s="113"/>
      <c r="H402" s="113"/>
      <c r="I402" s="203"/>
      <c r="J402" s="203"/>
      <c r="K402" s="203"/>
      <c r="L402" s="203"/>
      <c r="M402" s="204"/>
      <c r="N402" s="204"/>
      <c r="O402" s="201"/>
      <c r="P402" s="201"/>
    </row>
    <row r="403" spans="1:16" x14ac:dyDescent="0.2">
      <c r="A403" s="113"/>
      <c r="B403" s="200"/>
      <c r="C403" s="200"/>
      <c r="D403" s="201"/>
      <c r="E403" s="113"/>
      <c r="F403" s="113"/>
      <c r="G403" s="113"/>
      <c r="H403" s="113"/>
      <c r="I403" s="203"/>
      <c r="J403" s="203"/>
      <c r="K403" s="203"/>
      <c r="L403" s="203"/>
      <c r="M403" s="204"/>
      <c r="N403" s="204"/>
      <c r="O403" s="201"/>
      <c r="P403" s="201"/>
    </row>
    <row r="404" spans="1:16" x14ac:dyDescent="0.2">
      <c r="A404" s="113"/>
      <c r="B404" s="200"/>
      <c r="C404" s="200"/>
      <c r="D404" s="201"/>
      <c r="E404" s="113"/>
      <c r="F404" s="113"/>
      <c r="G404" s="113"/>
      <c r="H404" s="113"/>
      <c r="I404" s="203"/>
      <c r="J404" s="203"/>
      <c r="K404" s="203"/>
      <c r="L404" s="203"/>
      <c r="M404" s="204"/>
      <c r="N404" s="204"/>
      <c r="O404" s="201"/>
      <c r="P404" s="201"/>
    </row>
    <row r="405" spans="1:16" x14ac:dyDescent="0.2">
      <c r="A405" s="113"/>
      <c r="B405" s="200"/>
      <c r="C405" s="200"/>
      <c r="D405" s="201"/>
      <c r="E405" s="113"/>
      <c r="F405" s="113"/>
      <c r="G405" s="113"/>
      <c r="H405" s="113"/>
      <c r="I405" s="203"/>
      <c r="J405" s="203"/>
      <c r="K405" s="203"/>
      <c r="L405" s="203"/>
      <c r="M405" s="204"/>
      <c r="N405" s="204"/>
      <c r="O405" s="201"/>
      <c r="P405" s="201"/>
    </row>
    <row r="406" spans="1:16" x14ac:dyDescent="0.2">
      <c r="A406" s="113"/>
      <c r="B406" s="200"/>
      <c r="C406" s="200"/>
      <c r="D406" s="201"/>
      <c r="E406" s="113"/>
      <c r="F406" s="113"/>
      <c r="G406" s="113"/>
      <c r="H406" s="113"/>
      <c r="I406" s="203"/>
      <c r="J406" s="203"/>
      <c r="K406" s="203"/>
      <c r="L406" s="203"/>
      <c r="M406" s="204"/>
      <c r="N406" s="204"/>
      <c r="O406" s="201"/>
      <c r="P406" s="201"/>
    </row>
    <row r="407" spans="1:16" x14ac:dyDescent="0.2">
      <c r="A407" s="113"/>
      <c r="B407" s="200"/>
      <c r="C407" s="200"/>
      <c r="D407" s="201"/>
      <c r="E407" s="113"/>
      <c r="F407" s="113"/>
      <c r="G407" s="113"/>
      <c r="H407" s="113"/>
      <c r="I407" s="203"/>
      <c r="J407" s="203"/>
      <c r="K407" s="203"/>
      <c r="L407" s="203"/>
      <c r="M407" s="204"/>
      <c r="N407" s="204"/>
      <c r="O407" s="201"/>
      <c r="P407" s="201"/>
    </row>
    <row r="408" spans="1:16" x14ac:dyDescent="0.2">
      <c r="A408" s="113"/>
      <c r="B408" s="200"/>
      <c r="C408" s="200"/>
      <c r="D408" s="201"/>
      <c r="E408" s="113"/>
      <c r="F408" s="113"/>
      <c r="G408" s="113"/>
      <c r="H408" s="113"/>
      <c r="I408" s="203"/>
      <c r="J408" s="203"/>
      <c r="K408" s="203"/>
      <c r="L408" s="203"/>
      <c r="M408" s="204"/>
      <c r="N408" s="204"/>
      <c r="O408" s="201"/>
      <c r="P408" s="201"/>
    </row>
    <row r="409" spans="1:16" x14ac:dyDescent="0.2">
      <c r="A409" s="113"/>
      <c r="B409" s="200"/>
      <c r="C409" s="200"/>
      <c r="D409" s="201"/>
      <c r="E409" s="113"/>
      <c r="F409" s="113"/>
      <c r="G409" s="113"/>
      <c r="H409" s="113"/>
      <c r="I409" s="203"/>
      <c r="J409" s="203"/>
      <c r="K409" s="203"/>
      <c r="L409" s="203"/>
      <c r="M409" s="204"/>
      <c r="N409" s="204"/>
      <c r="O409" s="201"/>
      <c r="P409" s="201"/>
    </row>
    <row r="410" spans="1:16" x14ac:dyDescent="0.2">
      <c r="A410" s="113"/>
      <c r="B410" s="200"/>
      <c r="C410" s="200"/>
      <c r="D410" s="201"/>
      <c r="E410" s="113"/>
      <c r="F410" s="113"/>
      <c r="G410" s="113"/>
      <c r="H410" s="113"/>
      <c r="I410" s="203"/>
      <c r="J410" s="203"/>
      <c r="K410" s="203"/>
      <c r="L410" s="203"/>
      <c r="M410" s="204"/>
      <c r="N410" s="204"/>
      <c r="O410" s="201"/>
      <c r="P410" s="201"/>
    </row>
    <row r="411" spans="1:16" x14ac:dyDescent="0.2">
      <c r="A411" s="113"/>
      <c r="B411" s="200"/>
      <c r="C411" s="200"/>
      <c r="D411" s="201"/>
      <c r="E411" s="113"/>
      <c r="F411" s="113"/>
      <c r="G411" s="113"/>
      <c r="H411" s="113"/>
      <c r="I411" s="203"/>
      <c r="J411" s="203"/>
      <c r="K411" s="203"/>
      <c r="L411" s="203"/>
      <c r="M411" s="204"/>
      <c r="N411" s="204"/>
      <c r="O411" s="201"/>
      <c r="P411" s="201"/>
    </row>
    <row r="412" spans="1:16" x14ac:dyDescent="0.2">
      <c r="A412" s="113"/>
      <c r="B412" s="200"/>
      <c r="C412" s="200"/>
      <c r="D412" s="201"/>
      <c r="E412" s="113"/>
      <c r="F412" s="113"/>
      <c r="G412" s="113"/>
      <c r="H412" s="113"/>
      <c r="I412" s="203"/>
      <c r="J412" s="203"/>
      <c r="K412" s="203"/>
      <c r="L412" s="203"/>
      <c r="M412" s="204"/>
      <c r="N412" s="204"/>
      <c r="O412" s="201"/>
      <c r="P412" s="201"/>
    </row>
    <row r="413" spans="1:16" x14ac:dyDescent="0.2">
      <c r="A413" s="113"/>
      <c r="B413" s="200"/>
      <c r="C413" s="200"/>
      <c r="D413" s="201"/>
      <c r="E413" s="113"/>
      <c r="F413" s="113"/>
      <c r="G413" s="113"/>
      <c r="H413" s="113"/>
      <c r="I413" s="203"/>
      <c r="J413" s="203"/>
      <c r="K413" s="203"/>
      <c r="L413" s="203"/>
      <c r="M413" s="204"/>
      <c r="N413" s="204"/>
      <c r="O413" s="201"/>
      <c r="P413" s="201"/>
    </row>
    <row r="414" spans="1:16" x14ac:dyDescent="0.2">
      <c r="A414" s="113"/>
      <c r="B414" s="200"/>
      <c r="C414" s="200"/>
      <c r="D414" s="201"/>
      <c r="E414" s="113"/>
      <c r="F414" s="113"/>
      <c r="G414" s="113"/>
      <c r="H414" s="113"/>
      <c r="I414" s="203"/>
      <c r="J414" s="203"/>
      <c r="K414" s="203"/>
      <c r="L414" s="203"/>
      <c r="M414" s="204"/>
      <c r="N414" s="204"/>
      <c r="O414" s="201"/>
      <c r="P414" s="201"/>
    </row>
    <row r="415" spans="1:16" x14ac:dyDescent="0.2">
      <c r="A415" s="113"/>
      <c r="B415" s="200"/>
      <c r="C415" s="200"/>
      <c r="D415" s="201"/>
      <c r="E415" s="113"/>
      <c r="F415" s="113"/>
      <c r="G415" s="113"/>
      <c r="H415" s="113"/>
      <c r="I415" s="203"/>
      <c r="J415" s="203"/>
      <c r="K415" s="203"/>
      <c r="L415" s="203"/>
      <c r="M415" s="204"/>
      <c r="N415" s="204"/>
      <c r="O415" s="201"/>
      <c r="P415" s="201"/>
    </row>
    <row r="416" spans="1:16" x14ac:dyDescent="0.2">
      <c r="A416" s="113"/>
      <c r="B416" s="200"/>
      <c r="C416" s="200"/>
      <c r="D416" s="201"/>
      <c r="E416" s="113"/>
      <c r="F416" s="113"/>
      <c r="G416" s="113"/>
      <c r="H416" s="113"/>
      <c r="I416" s="203"/>
      <c r="J416" s="203"/>
      <c r="K416" s="203"/>
      <c r="L416" s="203"/>
      <c r="M416" s="204"/>
      <c r="N416" s="204"/>
      <c r="O416" s="201"/>
      <c r="P416" s="201"/>
    </row>
    <row r="417" spans="1:16" x14ac:dyDescent="0.2">
      <c r="A417" s="113"/>
      <c r="B417" s="200"/>
      <c r="C417" s="200"/>
      <c r="D417" s="201"/>
      <c r="E417" s="113"/>
      <c r="F417" s="113"/>
      <c r="G417" s="113"/>
      <c r="H417" s="113"/>
      <c r="I417" s="203"/>
      <c r="J417" s="203"/>
      <c r="K417" s="203"/>
      <c r="L417" s="203"/>
      <c r="M417" s="204"/>
      <c r="N417" s="204"/>
      <c r="O417" s="201"/>
      <c r="P417" s="201"/>
    </row>
    <row r="418" spans="1:16" x14ac:dyDescent="0.2">
      <c r="A418" s="113"/>
      <c r="B418" s="200"/>
      <c r="C418" s="200"/>
      <c r="D418" s="201"/>
      <c r="E418" s="113"/>
      <c r="F418" s="113"/>
      <c r="G418" s="113"/>
      <c r="H418" s="113"/>
      <c r="I418" s="203"/>
      <c r="J418" s="203"/>
      <c r="K418" s="203"/>
      <c r="L418" s="203"/>
      <c r="M418" s="204"/>
      <c r="N418" s="204"/>
      <c r="O418" s="201"/>
      <c r="P418" s="201"/>
    </row>
    <row r="419" spans="1:16" x14ac:dyDescent="0.2">
      <c r="A419" s="113"/>
      <c r="B419" s="200"/>
      <c r="C419" s="200"/>
      <c r="D419" s="201"/>
      <c r="E419" s="113"/>
      <c r="F419" s="113"/>
      <c r="G419" s="113"/>
      <c r="H419" s="113"/>
      <c r="I419" s="203"/>
      <c r="J419" s="203"/>
      <c r="K419" s="203"/>
      <c r="L419" s="203"/>
      <c r="M419" s="204"/>
      <c r="N419" s="204"/>
      <c r="O419" s="201"/>
      <c r="P419" s="201"/>
    </row>
    <row r="420" spans="1:16" x14ac:dyDescent="0.2">
      <c r="A420" s="113"/>
      <c r="B420" s="200"/>
      <c r="C420" s="200"/>
      <c r="D420" s="201"/>
      <c r="E420" s="113"/>
      <c r="F420" s="113"/>
      <c r="G420" s="113"/>
      <c r="H420" s="113"/>
      <c r="I420" s="203"/>
      <c r="J420" s="203"/>
      <c r="K420" s="203"/>
      <c r="L420" s="203"/>
      <c r="M420" s="204"/>
      <c r="N420" s="204"/>
      <c r="O420" s="201"/>
      <c r="P420" s="201"/>
    </row>
    <row r="421" spans="1:16" x14ac:dyDescent="0.2">
      <c r="A421" s="113"/>
      <c r="B421" s="200"/>
      <c r="C421" s="200"/>
      <c r="D421" s="201"/>
      <c r="E421" s="113"/>
      <c r="F421" s="113"/>
      <c r="G421" s="113"/>
      <c r="H421" s="113"/>
      <c r="I421" s="203"/>
      <c r="J421" s="203"/>
      <c r="K421" s="203"/>
      <c r="L421" s="203"/>
      <c r="M421" s="204"/>
      <c r="N421" s="204"/>
      <c r="O421" s="201"/>
      <c r="P421" s="201"/>
    </row>
    <row r="422" spans="1:16" x14ac:dyDescent="0.2">
      <c r="A422" s="113"/>
      <c r="B422" s="200"/>
      <c r="C422" s="200"/>
      <c r="D422" s="201"/>
      <c r="E422" s="113"/>
      <c r="F422" s="113"/>
      <c r="G422" s="113"/>
      <c r="H422" s="113"/>
      <c r="I422" s="203"/>
      <c r="J422" s="203"/>
      <c r="K422" s="203"/>
      <c r="L422" s="203"/>
      <c r="M422" s="204"/>
      <c r="N422" s="204"/>
      <c r="O422" s="201"/>
      <c r="P422" s="201"/>
    </row>
    <row r="423" spans="1:16" x14ac:dyDescent="0.2">
      <c r="A423" s="113"/>
      <c r="B423" s="200"/>
      <c r="C423" s="200"/>
      <c r="D423" s="201"/>
      <c r="E423" s="113"/>
      <c r="F423" s="113"/>
      <c r="G423" s="113"/>
      <c r="H423" s="113"/>
      <c r="I423" s="203"/>
      <c r="J423" s="203"/>
      <c r="K423" s="203"/>
      <c r="L423" s="203"/>
      <c r="M423" s="204"/>
      <c r="N423" s="204"/>
      <c r="O423" s="201"/>
      <c r="P423" s="201"/>
    </row>
    <row r="424" spans="1:16" x14ac:dyDescent="0.2">
      <c r="A424" s="113"/>
      <c r="B424" s="200"/>
      <c r="C424" s="200"/>
      <c r="D424" s="201"/>
      <c r="E424" s="113"/>
      <c r="F424" s="113"/>
      <c r="G424" s="113"/>
      <c r="H424" s="113"/>
      <c r="I424" s="203"/>
      <c r="J424" s="203"/>
      <c r="K424" s="203"/>
      <c r="L424" s="203"/>
      <c r="M424" s="204"/>
      <c r="N424" s="204"/>
      <c r="O424" s="201"/>
      <c r="P424" s="201"/>
    </row>
    <row r="425" spans="1:16" x14ac:dyDescent="0.2">
      <c r="A425" s="113"/>
      <c r="B425" s="200"/>
      <c r="C425" s="200"/>
      <c r="D425" s="201"/>
      <c r="E425" s="113"/>
      <c r="F425" s="113"/>
      <c r="G425" s="113"/>
      <c r="H425" s="113"/>
      <c r="I425" s="203"/>
      <c r="J425" s="203"/>
      <c r="K425" s="203"/>
      <c r="L425" s="203"/>
      <c r="M425" s="204"/>
      <c r="N425" s="204"/>
      <c r="O425" s="201"/>
      <c r="P425" s="201"/>
    </row>
    <row r="426" spans="1:16" x14ac:dyDescent="0.2">
      <c r="A426" s="113"/>
      <c r="B426" s="200"/>
      <c r="C426" s="200"/>
      <c r="D426" s="201"/>
      <c r="E426" s="113"/>
      <c r="F426" s="113"/>
      <c r="G426" s="113"/>
      <c r="H426" s="113"/>
      <c r="I426" s="203"/>
      <c r="J426" s="203"/>
      <c r="K426" s="203"/>
      <c r="L426" s="203"/>
      <c r="M426" s="204"/>
      <c r="N426" s="204"/>
      <c r="O426" s="201"/>
      <c r="P426" s="201"/>
    </row>
    <row r="427" spans="1:16" x14ac:dyDescent="0.2">
      <c r="A427" s="113"/>
      <c r="B427" s="200"/>
      <c r="C427" s="200"/>
      <c r="D427" s="201"/>
      <c r="E427" s="113"/>
      <c r="F427" s="113"/>
      <c r="G427" s="113"/>
      <c r="H427" s="113"/>
      <c r="I427" s="203"/>
      <c r="J427" s="203"/>
      <c r="K427" s="203"/>
      <c r="L427" s="203"/>
      <c r="M427" s="204"/>
      <c r="N427" s="204"/>
      <c r="O427" s="201"/>
      <c r="P427" s="201"/>
    </row>
    <row r="428" spans="1:16" x14ac:dyDescent="0.2">
      <c r="A428" s="113"/>
      <c r="B428" s="200"/>
      <c r="C428" s="200"/>
      <c r="D428" s="201"/>
      <c r="E428" s="113"/>
      <c r="F428" s="113"/>
      <c r="G428" s="113"/>
      <c r="H428" s="113"/>
      <c r="I428" s="203"/>
      <c r="J428" s="203"/>
      <c r="K428" s="203"/>
      <c r="L428" s="203"/>
      <c r="M428" s="204"/>
      <c r="N428" s="204"/>
      <c r="O428" s="201"/>
      <c r="P428" s="201"/>
    </row>
    <row r="429" spans="1:16" x14ac:dyDescent="0.2">
      <c r="A429" s="113"/>
      <c r="B429" s="200"/>
      <c r="C429" s="200"/>
      <c r="D429" s="201"/>
      <c r="E429" s="113"/>
      <c r="F429" s="113"/>
      <c r="G429" s="113"/>
      <c r="H429" s="113"/>
      <c r="I429" s="203"/>
      <c r="J429" s="203"/>
      <c r="K429" s="203"/>
      <c r="L429" s="203"/>
      <c r="M429" s="204"/>
      <c r="N429" s="204"/>
      <c r="O429" s="201"/>
      <c r="P429" s="201"/>
    </row>
    <row r="430" spans="1:16" x14ac:dyDescent="0.2">
      <c r="A430" s="113"/>
      <c r="B430" s="200"/>
      <c r="C430" s="200"/>
      <c r="D430" s="201"/>
      <c r="E430" s="113"/>
      <c r="F430" s="113"/>
      <c r="G430" s="113"/>
      <c r="H430" s="113"/>
      <c r="I430" s="203"/>
      <c r="J430" s="203"/>
      <c r="K430" s="203"/>
      <c r="L430" s="203"/>
      <c r="M430" s="204"/>
      <c r="N430" s="204"/>
      <c r="O430" s="201"/>
      <c r="P430" s="201"/>
    </row>
    <row r="431" spans="1:16" x14ac:dyDescent="0.2">
      <c r="A431" s="113"/>
      <c r="B431" s="200"/>
      <c r="C431" s="200"/>
      <c r="D431" s="201"/>
      <c r="E431" s="113"/>
      <c r="F431" s="113"/>
      <c r="G431" s="113"/>
      <c r="H431" s="113"/>
      <c r="I431" s="203"/>
      <c r="J431" s="203"/>
      <c r="K431" s="203"/>
      <c r="L431" s="203"/>
      <c r="M431" s="204"/>
      <c r="N431" s="204"/>
      <c r="O431" s="201"/>
      <c r="P431" s="201"/>
    </row>
    <row r="432" spans="1:16" x14ac:dyDescent="0.2">
      <c r="A432" s="113"/>
      <c r="B432" s="200"/>
      <c r="C432" s="200"/>
      <c r="D432" s="201"/>
      <c r="E432" s="113"/>
      <c r="F432" s="113"/>
      <c r="G432" s="113"/>
      <c r="H432" s="113"/>
      <c r="I432" s="203"/>
      <c r="J432" s="203"/>
      <c r="K432" s="203"/>
      <c r="L432" s="203"/>
      <c r="M432" s="204"/>
      <c r="N432" s="204"/>
      <c r="O432" s="201"/>
      <c r="P432" s="201"/>
    </row>
    <row r="433" spans="1:16" x14ac:dyDescent="0.2">
      <c r="A433" s="113"/>
      <c r="B433" s="200"/>
      <c r="C433" s="200"/>
      <c r="D433" s="201"/>
      <c r="E433" s="113"/>
      <c r="F433" s="113"/>
      <c r="G433" s="113"/>
      <c r="H433" s="113"/>
      <c r="I433" s="203"/>
      <c r="J433" s="203"/>
      <c r="K433" s="203"/>
      <c r="L433" s="203"/>
      <c r="M433" s="204"/>
      <c r="N433" s="204"/>
      <c r="O433" s="201"/>
      <c r="P433" s="201"/>
    </row>
    <row r="434" spans="1:16" x14ac:dyDescent="0.2">
      <c r="A434" s="113"/>
      <c r="B434" s="200"/>
      <c r="C434" s="200"/>
      <c r="D434" s="201"/>
      <c r="E434" s="113"/>
      <c r="F434" s="113"/>
      <c r="G434" s="113"/>
      <c r="H434" s="113"/>
      <c r="I434" s="203"/>
      <c r="J434" s="203"/>
      <c r="K434" s="203"/>
      <c r="L434" s="203"/>
      <c r="M434" s="204"/>
      <c r="N434" s="204"/>
      <c r="O434" s="201"/>
      <c r="P434" s="201"/>
    </row>
    <row r="435" spans="1:16" x14ac:dyDescent="0.2">
      <c r="A435" s="113"/>
      <c r="B435" s="200"/>
      <c r="C435" s="200"/>
      <c r="D435" s="201"/>
      <c r="E435" s="113"/>
      <c r="F435" s="113"/>
      <c r="G435" s="113"/>
      <c r="H435" s="113"/>
      <c r="I435" s="203"/>
      <c r="J435" s="203"/>
      <c r="K435" s="203"/>
      <c r="L435" s="203"/>
      <c r="M435" s="204"/>
      <c r="N435" s="204"/>
      <c r="O435" s="201"/>
      <c r="P435" s="201"/>
    </row>
    <row r="436" spans="1:16" x14ac:dyDescent="0.2">
      <c r="A436" s="113"/>
      <c r="B436" s="200"/>
      <c r="C436" s="200"/>
      <c r="D436" s="201"/>
      <c r="E436" s="113"/>
      <c r="F436" s="113"/>
      <c r="G436" s="113"/>
      <c r="H436" s="113"/>
      <c r="I436" s="203"/>
      <c r="J436" s="203"/>
      <c r="K436" s="203"/>
      <c r="L436" s="203"/>
      <c r="M436" s="204"/>
      <c r="N436" s="204"/>
      <c r="O436" s="201"/>
      <c r="P436" s="201"/>
    </row>
    <row r="437" spans="1:16" x14ac:dyDescent="0.2">
      <c r="A437" s="113"/>
      <c r="B437" s="200"/>
      <c r="C437" s="200"/>
      <c r="D437" s="201"/>
      <c r="E437" s="113"/>
      <c r="F437" s="113"/>
      <c r="G437" s="113"/>
      <c r="H437" s="113"/>
      <c r="I437" s="203"/>
      <c r="J437" s="203"/>
      <c r="K437" s="203"/>
      <c r="L437" s="203"/>
      <c r="M437" s="204"/>
      <c r="N437" s="204"/>
      <c r="O437" s="201"/>
      <c r="P437" s="201"/>
    </row>
    <row r="438" spans="1:16" x14ac:dyDescent="0.2">
      <c r="A438" s="113"/>
      <c r="B438" s="200"/>
      <c r="C438" s="200"/>
      <c r="D438" s="201"/>
      <c r="E438" s="113"/>
      <c r="F438" s="113"/>
      <c r="G438" s="113"/>
      <c r="H438" s="113"/>
      <c r="I438" s="203"/>
      <c r="J438" s="203"/>
      <c r="K438" s="203"/>
      <c r="L438" s="203"/>
      <c r="M438" s="204"/>
      <c r="N438" s="204"/>
      <c r="O438" s="201"/>
      <c r="P438" s="201"/>
    </row>
    <row r="439" spans="1:16" x14ac:dyDescent="0.2">
      <c r="A439" s="113"/>
      <c r="B439" s="200"/>
      <c r="C439" s="200"/>
      <c r="D439" s="201"/>
      <c r="E439" s="113"/>
      <c r="F439" s="113"/>
      <c r="G439" s="113"/>
      <c r="H439" s="113"/>
      <c r="I439" s="203"/>
      <c r="J439" s="203"/>
      <c r="K439" s="203"/>
      <c r="L439" s="203"/>
      <c r="M439" s="204"/>
      <c r="N439" s="204"/>
      <c r="O439" s="201"/>
      <c r="P439" s="201"/>
    </row>
    <row r="440" spans="1:16" x14ac:dyDescent="0.2">
      <c r="A440" s="113"/>
      <c r="B440" s="200"/>
      <c r="C440" s="200"/>
      <c r="D440" s="201"/>
      <c r="E440" s="113"/>
      <c r="F440" s="113"/>
      <c r="G440" s="113"/>
      <c r="H440" s="113"/>
      <c r="I440" s="203"/>
      <c r="J440" s="203"/>
      <c r="K440" s="203"/>
      <c r="L440" s="203"/>
      <c r="M440" s="204"/>
      <c r="N440" s="204"/>
      <c r="O440" s="201"/>
      <c r="P440" s="201"/>
    </row>
    <row r="441" spans="1:16" x14ac:dyDescent="0.2">
      <c r="A441" s="113"/>
      <c r="B441" s="200"/>
      <c r="C441" s="200"/>
      <c r="D441" s="201"/>
      <c r="E441" s="113"/>
      <c r="F441" s="113"/>
      <c r="G441" s="113"/>
      <c r="H441" s="113"/>
      <c r="I441" s="203"/>
      <c r="J441" s="203"/>
      <c r="K441" s="203"/>
      <c r="L441" s="203"/>
      <c r="M441" s="204"/>
      <c r="N441" s="204"/>
      <c r="O441" s="201"/>
      <c r="P441" s="201"/>
    </row>
    <row r="442" spans="1:16" x14ac:dyDescent="0.2">
      <c r="A442" s="113"/>
      <c r="B442" s="200"/>
      <c r="C442" s="200"/>
      <c r="D442" s="201"/>
      <c r="E442" s="113"/>
      <c r="F442" s="113"/>
      <c r="G442" s="113"/>
      <c r="H442" s="113"/>
      <c r="I442" s="203"/>
      <c r="J442" s="203"/>
      <c r="K442" s="203"/>
      <c r="L442" s="203"/>
      <c r="M442" s="204"/>
      <c r="N442" s="204"/>
      <c r="O442" s="201"/>
      <c r="P442" s="201"/>
    </row>
    <row r="443" spans="1:16" x14ac:dyDescent="0.2">
      <c r="A443" s="113"/>
      <c r="B443" s="200"/>
      <c r="C443" s="200"/>
      <c r="D443" s="201"/>
      <c r="E443" s="113"/>
      <c r="F443" s="113"/>
      <c r="G443" s="113"/>
      <c r="H443" s="113"/>
      <c r="I443" s="203"/>
      <c r="J443" s="203"/>
      <c r="K443" s="203"/>
      <c r="L443" s="203"/>
      <c r="M443" s="204"/>
      <c r="N443" s="204"/>
      <c r="O443" s="201"/>
      <c r="P443" s="201"/>
    </row>
    <row r="444" spans="1:16" x14ac:dyDescent="0.2">
      <c r="A444" s="113"/>
      <c r="B444" s="200"/>
      <c r="C444" s="200"/>
      <c r="D444" s="201"/>
      <c r="E444" s="113"/>
      <c r="F444" s="113"/>
      <c r="G444" s="113"/>
      <c r="H444" s="113"/>
      <c r="I444" s="203"/>
      <c r="J444" s="203"/>
      <c r="K444" s="203"/>
      <c r="L444" s="203"/>
      <c r="M444" s="204"/>
      <c r="N444" s="204"/>
      <c r="O444" s="201"/>
      <c r="P444" s="201"/>
    </row>
    <row r="445" spans="1:16" x14ac:dyDescent="0.2">
      <c r="A445" s="113"/>
      <c r="B445" s="200"/>
      <c r="C445" s="200"/>
      <c r="D445" s="201"/>
      <c r="E445" s="113"/>
      <c r="F445" s="113"/>
      <c r="G445" s="113"/>
      <c r="H445" s="113"/>
      <c r="I445" s="203"/>
      <c r="J445" s="203"/>
      <c r="K445" s="203"/>
      <c r="L445" s="203"/>
      <c r="M445" s="204"/>
      <c r="N445" s="204"/>
      <c r="O445" s="201"/>
      <c r="P445" s="201"/>
    </row>
    <row r="446" spans="1:16" x14ac:dyDescent="0.2">
      <c r="A446" s="113"/>
      <c r="B446" s="200"/>
      <c r="C446" s="200"/>
      <c r="D446" s="201"/>
      <c r="E446" s="113"/>
      <c r="F446" s="113"/>
      <c r="G446" s="113"/>
      <c r="H446" s="113"/>
      <c r="I446" s="203"/>
      <c r="J446" s="203"/>
      <c r="K446" s="203"/>
      <c r="L446" s="203"/>
      <c r="M446" s="204"/>
      <c r="N446" s="204"/>
      <c r="O446" s="201"/>
      <c r="P446" s="201"/>
    </row>
    <row r="447" spans="1:16" x14ac:dyDescent="0.2">
      <c r="A447" s="113"/>
      <c r="B447" s="200"/>
      <c r="C447" s="200"/>
      <c r="D447" s="201"/>
      <c r="E447" s="113"/>
      <c r="F447" s="113"/>
      <c r="G447" s="113"/>
      <c r="H447" s="113"/>
      <c r="I447" s="203"/>
      <c r="J447" s="203"/>
      <c r="K447" s="203"/>
      <c r="L447" s="203"/>
      <c r="M447" s="204"/>
      <c r="N447" s="204"/>
      <c r="O447" s="201"/>
      <c r="P447" s="201"/>
    </row>
    <row r="448" spans="1:16" x14ac:dyDescent="0.2">
      <c r="A448" s="113"/>
      <c r="B448" s="200"/>
      <c r="C448" s="200"/>
      <c r="D448" s="201"/>
      <c r="E448" s="113"/>
      <c r="F448" s="113"/>
      <c r="G448" s="113"/>
      <c r="H448" s="113"/>
      <c r="I448" s="203"/>
      <c r="J448" s="203"/>
      <c r="K448" s="203"/>
      <c r="L448" s="203"/>
      <c r="M448" s="204"/>
      <c r="N448" s="204"/>
      <c r="O448" s="201"/>
      <c r="P448" s="201"/>
    </row>
    <row r="449" spans="1:16" x14ac:dyDescent="0.2">
      <c r="A449" s="113"/>
      <c r="B449" s="200"/>
      <c r="C449" s="200"/>
      <c r="D449" s="201"/>
      <c r="E449" s="113"/>
      <c r="F449" s="113"/>
      <c r="G449" s="113"/>
      <c r="H449" s="113"/>
      <c r="I449" s="203"/>
      <c r="J449" s="203"/>
      <c r="K449" s="203"/>
      <c r="L449" s="203"/>
      <c r="M449" s="204"/>
      <c r="N449" s="204"/>
      <c r="O449" s="201"/>
      <c r="P449" s="201"/>
    </row>
    <row r="450" spans="1:16" x14ac:dyDescent="0.2">
      <c r="A450" s="113"/>
      <c r="B450" s="200"/>
      <c r="C450" s="200"/>
      <c r="D450" s="201"/>
      <c r="E450" s="113"/>
      <c r="F450" s="113"/>
      <c r="G450" s="113"/>
      <c r="H450" s="113"/>
      <c r="I450" s="203"/>
      <c r="J450" s="203"/>
      <c r="K450" s="203"/>
      <c r="L450" s="203"/>
      <c r="M450" s="204"/>
      <c r="N450" s="204"/>
      <c r="O450" s="201"/>
      <c r="P450" s="201"/>
    </row>
    <row r="451" spans="1:16" x14ac:dyDescent="0.2">
      <c r="A451" s="113"/>
      <c r="B451" s="200"/>
      <c r="C451" s="200"/>
      <c r="D451" s="201"/>
      <c r="E451" s="113"/>
      <c r="F451" s="113"/>
      <c r="G451" s="113"/>
      <c r="H451" s="113"/>
      <c r="I451" s="203"/>
      <c r="J451" s="203"/>
      <c r="K451" s="203"/>
      <c r="L451" s="203"/>
      <c r="M451" s="204"/>
      <c r="N451" s="204"/>
      <c r="O451" s="201"/>
      <c r="P451" s="201"/>
    </row>
    <row r="452" spans="1:16" x14ac:dyDescent="0.2">
      <c r="A452" s="113"/>
      <c r="B452" s="200"/>
      <c r="C452" s="200"/>
      <c r="D452" s="201"/>
      <c r="E452" s="113"/>
      <c r="F452" s="113"/>
      <c r="G452" s="113"/>
      <c r="H452" s="113"/>
      <c r="I452" s="203"/>
      <c r="J452" s="203"/>
      <c r="K452" s="203"/>
      <c r="L452" s="203"/>
      <c r="M452" s="204"/>
      <c r="N452" s="204"/>
      <c r="O452" s="201"/>
      <c r="P452" s="201"/>
    </row>
    <row r="453" spans="1:16" x14ac:dyDescent="0.2">
      <c r="A453" s="113"/>
      <c r="B453" s="200"/>
      <c r="C453" s="200"/>
      <c r="D453" s="201"/>
      <c r="E453" s="113"/>
      <c r="F453" s="113"/>
      <c r="G453" s="113"/>
      <c r="H453" s="113"/>
      <c r="I453" s="203"/>
      <c r="J453" s="203"/>
      <c r="K453" s="203"/>
      <c r="L453" s="203"/>
      <c r="M453" s="204"/>
      <c r="N453" s="204"/>
      <c r="O453" s="201"/>
      <c r="P453" s="201"/>
    </row>
    <row r="454" spans="1:16" x14ac:dyDescent="0.2">
      <c r="A454" s="113"/>
      <c r="B454" s="200"/>
      <c r="C454" s="200"/>
      <c r="D454" s="201"/>
      <c r="E454" s="113"/>
      <c r="F454" s="113"/>
      <c r="G454" s="113"/>
      <c r="H454" s="113"/>
      <c r="I454" s="203"/>
      <c r="J454" s="203"/>
      <c r="K454" s="203"/>
      <c r="L454" s="203"/>
      <c r="M454" s="204"/>
      <c r="N454" s="204"/>
      <c r="O454" s="201"/>
      <c r="P454" s="201"/>
    </row>
    <row r="455" spans="1:16" x14ac:dyDescent="0.2">
      <c r="A455" s="113"/>
      <c r="B455" s="200"/>
      <c r="C455" s="200"/>
      <c r="D455" s="201"/>
      <c r="E455" s="113"/>
      <c r="F455" s="113"/>
      <c r="G455" s="113"/>
      <c r="H455" s="113"/>
      <c r="I455" s="203"/>
      <c r="J455" s="203"/>
      <c r="K455" s="203"/>
      <c r="L455" s="203"/>
      <c r="M455" s="204"/>
      <c r="N455" s="204"/>
      <c r="O455" s="201"/>
      <c r="P455" s="201"/>
    </row>
    <row r="456" spans="1:16" x14ac:dyDescent="0.2">
      <c r="A456" s="113"/>
      <c r="B456" s="200"/>
      <c r="C456" s="200"/>
      <c r="D456" s="201"/>
      <c r="E456" s="113"/>
      <c r="F456" s="113"/>
      <c r="G456" s="113"/>
      <c r="H456" s="113"/>
      <c r="I456" s="203"/>
      <c r="J456" s="203"/>
      <c r="K456" s="203"/>
      <c r="L456" s="203"/>
      <c r="M456" s="204"/>
      <c r="N456" s="204"/>
      <c r="O456" s="201"/>
      <c r="P456" s="201"/>
    </row>
    <row r="457" spans="1:16" x14ac:dyDescent="0.2">
      <c r="A457" s="113"/>
      <c r="B457" s="200"/>
      <c r="C457" s="200"/>
      <c r="D457" s="201"/>
      <c r="E457" s="113"/>
      <c r="F457" s="113"/>
      <c r="G457" s="113"/>
      <c r="H457" s="113"/>
      <c r="I457" s="203"/>
      <c r="J457" s="203"/>
      <c r="K457" s="203"/>
      <c r="L457" s="203"/>
      <c r="M457" s="204"/>
      <c r="N457" s="204"/>
      <c r="O457" s="201"/>
      <c r="P457" s="201"/>
    </row>
    <row r="458" spans="1:16" x14ac:dyDescent="0.2">
      <c r="A458" s="113"/>
      <c r="B458" s="200"/>
      <c r="C458" s="200"/>
      <c r="D458" s="201"/>
      <c r="E458" s="113"/>
      <c r="F458" s="113"/>
      <c r="G458" s="113"/>
      <c r="H458" s="113"/>
      <c r="I458" s="203"/>
      <c r="J458" s="203"/>
      <c r="K458" s="203"/>
      <c r="L458" s="203"/>
      <c r="M458" s="204"/>
      <c r="N458" s="204"/>
      <c r="O458" s="201"/>
      <c r="P458" s="201"/>
    </row>
    <row r="459" spans="1:16" x14ac:dyDescent="0.2">
      <c r="A459" s="113"/>
      <c r="B459" s="200"/>
      <c r="C459" s="200"/>
      <c r="D459" s="201"/>
      <c r="E459" s="113"/>
      <c r="F459" s="113"/>
      <c r="G459" s="113"/>
      <c r="H459" s="113"/>
      <c r="I459" s="203"/>
      <c r="J459" s="203"/>
      <c r="K459" s="203"/>
      <c r="L459" s="203"/>
      <c r="M459" s="204"/>
      <c r="N459" s="204"/>
      <c r="O459" s="201"/>
      <c r="P459" s="201"/>
    </row>
    <row r="460" spans="1:16" x14ac:dyDescent="0.2">
      <c r="A460" s="113"/>
      <c r="B460" s="200"/>
      <c r="C460" s="200"/>
      <c r="D460" s="201"/>
      <c r="E460" s="113"/>
      <c r="F460" s="113"/>
      <c r="G460" s="113"/>
      <c r="H460" s="113"/>
      <c r="I460" s="203"/>
      <c r="J460" s="203"/>
      <c r="K460" s="203"/>
      <c r="L460" s="203"/>
      <c r="M460" s="204"/>
      <c r="N460" s="204"/>
      <c r="O460" s="201"/>
      <c r="P460" s="201"/>
    </row>
    <row r="461" spans="1:16" x14ac:dyDescent="0.2">
      <c r="A461" s="113"/>
      <c r="B461" s="200"/>
      <c r="C461" s="200"/>
      <c r="D461" s="201"/>
      <c r="E461" s="113"/>
      <c r="F461" s="113"/>
      <c r="G461" s="113"/>
      <c r="H461" s="113"/>
      <c r="I461" s="203"/>
      <c r="J461" s="203"/>
      <c r="K461" s="203"/>
      <c r="L461" s="203"/>
      <c r="M461" s="204"/>
      <c r="N461" s="204"/>
      <c r="O461" s="201"/>
      <c r="P461" s="201"/>
    </row>
    <row r="462" spans="1:16" x14ac:dyDescent="0.2">
      <c r="A462" s="113"/>
      <c r="B462" s="200"/>
      <c r="C462" s="200"/>
      <c r="D462" s="201"/>
      <c r="E462" s="113"/>
      <c r="F462" s="113"/>
      <c r="G462" s="113"/>
      <c r="H462" s="113"/>
      <c r="I462" s="203"/>
      <c r="J462" s="203"/>
      <c r="K462" s="203"/>
      <c r="L462" s="203"/>
      <c r="M462" s="204"/>
      <c r="N462" s="204"/>
      <c r="O462" s="201"/>
      <c r="P462" s="201"/>
    </row>
    <row r="463" spans="1:16" x14ac:dyDescent="0.2">
      <c r="A463" s="113"/>
      <c r="B463" s="200"/>
      <c r="C463" s="200"/>
      <c r="D463" s="201"/>
      <c r="E463" s="113"/>
      <c r="F463" s="113"/>
      <c r="G463" s="113"/>
      <c r="H463" s="113"/>
      <c r="I463" s="203"/>
      <c r="J463" s="203"/>
      <c r="K463" s="203"/>
      <c r="L463" s="203"/>
      <c r="M463" s="204"/>
      <c r="N463" s="204"/>
      <c r="O463" s="201"/>
      <c r="P463" s="201"/>
    </row>
    <row r="464" spans="1:16" x14ac:dyDescent="0.2">
      <c r="A464" s="113"/>
      <c r="B464" s="200"/>
      <c r="C464" s="200"/>
      <c r="D464" s="201"/>
      <c r="E464" s="113"/>
      <c r="F464" s="113"/>
      <c r="G464" s="113"/>
      <c r="H464" s="113"/>
      <c r="I464" s="203"/>
      <c r="J464" s="203"/>
      <c r="K464" s="203"/>
      <c r="L464" s="203"/>
      <c r="M464" s="204"/>
      <c r="N464" s="204"/>
      <c r="O464" s="201"/>
      <c r="P464" s="201"/>
    </row>
    <row r="465" spans="1:16" x14ac:dyDescent="0.2">
      <c r="A465" s="113"/>
      <c r="B465" s="200"/>
      <c r="C465" s="200"/>
      <c r="D465" s="201"/>
      <c r="E465" s="113"/>
      <c r="F465" s="113"/>
      <c r="G465" s="113"/>
      <c r="H465" s="113"/>
      <c r="I465" s="203"/>
      <c r="J465" s="203"/>
      <c r="K465" s="203"/>
      <c r="L465" s="203"/>
      <c r="M465" s="204"/>
      <c r="N465" s="204"/>
      <c r="O465" s="201"/>
      <c r="P465" s="201"/>
    </row>
    <row r="466" spans="1:16" x14ac:dyDescent="0.2">
      <c r="A466" s="113"/>
      <c r="B466" s="200"/>
      <c r="C466" s="200"/>
      <c r="D466" s="201"/>
      <c r="E466" s="113"/>
      <c r="F466" s="113"/>
      <c r="G466" s="113"/>
      <c r="H466" s="113"/>
      <c r="I466" s="203"/>
      <c r="J466" s="203"/>
      <c r="K466" s="203"/>
      <c r="L466" s="203"/>
      <c r="M466" s="204"/>
      <c r="N466" s="204"/>
      <c r="O466" s="201"/>
      <c r="P466" s="201"/>
    </row>
    <row r="467" spans="1:16" x14ac:dyDescent="0.2">
      <c r="A467" s="113"/>
      <c r="B467" s="200"/>
      <c r="C467" s="200"/>
      <c r="D467" s="201"/>
      <c r="E467" s="113"/>
      <c r="F467" s="113"/>
      <c r="G467" s="113"/>
      <c r="H467" s="113"/>
      <c r="I467" s="203"/>
      <c r="J467" s="203"/>
      <c r="K467" s="203"/>
      <c r="L467" s="203"/>
      <c r="M467" s="204"/>
      <c r="N467" s="204"/>
      <c r="O467" s="201"/>
      <c r="P467" s="201"/>
    </row>
    <row r="468" spans="1:16" x14ac:dyDescent="0.2">
      <c r="A468" s="113"/>
      <c r="B468" s="200"/>
      <c r="C468" s="200"/>
      <c r="D468" s="201"/>
      <c r="E468" s="113"/>
      <c r="F468" s="113"/>
      <c r="G468" s="113"/>
      <c r="H468" s="113"/>
      <c r="I468" s="203"/>
      <c r="J468" s="203"/>
      <c r="K468" s="203"/>
      <c r="L468" s="203"/>
      <c r="M468" s="204"/>
      <c r="N468" s="204"/>
      <c r="O468" s="201"/>
      <c r="P468" s="201"/>
    </row>
    <row r="469" spans="1:16" x14ac:dyDescent="0.2">
      <c r="A469" s="113"/>
      <c r="B469" s="200"/>
      <c r="C469" s="200"/>
      <c r="D469" s="201"/>
      <c r="E469" s="113"/>
      <c r="F469" s="113"/>
      <c r="G469" s="113"/>
      <c r="H469" s="113"/>
      <c r="I469" s="203"/>
      <c r="J469" s="203"/>
      <c r="K469" s="203"/>
      <c r="L469" s="203"/>
      <c r="M469" s="204"/>
      <c r="N469" s="204"/>
      <c r="O469" s="201"/>
      <c r="P469" s="201"/>
    </row>
    <row r="470" spans="1:16" x14ac:dyDescent="0.2">
      <c r="A470" s="113"/>
      <c r="B470" s="200"/>
      <c r="C470" s="200"/>
      <c r="D470" s="201"/>
      <c r="E470" s="113"/>
      <c r="F470" s="113"/>
      <c r="G470" s="113"/>
      <c r="H470" s="113"/>
      <c r="I470" s="203"/>
      <c r="J470" s="203"/>
      <c r="K470" s="203"/>
      <c r="L470" s="203"/>
      <c r="M470" s="204"/>
      <c r="N470" s="204"/>
      <c r="O470" s="201"/>
      <c r="P470" s="201"/>
    </row>
    <row r="471" spans="1:16" x14ac:dyDescent="0.2">
      <c r="A471" s="113"/>
      <c r="B471" s="200"/>
      <c r="C471" s="200"/>
      <c r="D471" s="201"/>
      <c r="E471" s="113"/>
      <c r="F471" s="113"/>
      <c r="G471" s="113"/>
      <c r="H471" s="113"/>
      <c r="I471" s="203"/>
      <c r="J471" s="203"/>
      <c r="K471" s="203"/>
      <c r="L471" s="203"/>
      <c r="M471" s="204"/>
      <c r="N471" s="204"/>
      <c r="O471" s="201"/>
      <c r="P471" s="201"/>
    </row>
    <row r="472" spans="1:16" x14ac:dyDescent="0.2">
      <c r="A472" s="113"/>
      <c r="B472" s="200"/>
      <c r="C472" s="200"/>
      <c r="D472" s="201"/>
      <c r="E472" s="113"/>
      <c r="F472" s="113"/>
      <c r="G472" s="113"/>
      <c r="H472" s="113"/>
      <c r="I472" s="203"/>
      <c r="J472" s="203"/>
      <c r="K472" s="203"/>
      <c r="L472" s="203"/>
      <c r="M472" s="204"/>
      <c r="N472" s="204"/>
      <c r="O472" s="201"/>
      <c r="P472" s="201"/>
    </row>
    <row r="473" spans="1:16" x14ac:dyDescent="0.2">
      <c r="A473" s="113"/>
      <c r="B473" s="200"/>
      <c r="C473" s="200"/>
      <c r="D473" s="201"/>
      <c r="E473" s="113"/>
      <c r="F473" s="113"/>
      <c r="G473" s="113"/>
      <c r="H473" s="113"/>
      <c r="I473" s="203"/>
      <c r="J473" s="203"/>
      <c r="K473" s="203"/>
      <c r="L473" s="203"/>
      <c r="M473" s="204"/>
      <c r="N473" s="204"/>
      <c r="O473" s="201"/>
      <c r="P473" s="201"/>
    </row>
    <row r="474" spans="1:16" x14ac:dyDescent="0.2">
      <c r="A474" s="113"/>
      <c r="B474" s="200"/>
      <c r="C474" s="200"/>
      <c r="D474" s="201"/>
      <c r="E474" s="113"/>
      <c r="F474" s="113"/>
      <c r="G474" s="113"/>
      <c r="H474" s="113"/>
      <c r="I474" s="203"/>
      <c r="J474" s="203"/>
      <c r="K474" s="203"/>
      <c r="L474" s="203"/>
      <c r="M474" s="204"/>
      <c r="N474" s="204"/>
      <c r="O474" s="201"/>
      <c r="P474" s="201"/>
    </row>
    <row r="475" spans="1:16" x14ac:dyDescent="0.2">
      <c r="A475" s="113"/>
      <c r="B475" s="200"/>
      <c r="C475" s="200"/>
      <c r="D475" s="201"/>
      <c r="E475" s="113"/>
      <c r="F475" s="113"/>
      <c r="G475" s="113"/>
      <c r="H475" s="113"/>
      <c r="I475" s="203"/>
      <c r="J475" s="203"/>
      <c r="K475" s="203"/>
      <c r="L475" s="203"/>
      <c r="M475" s="204"/>
      <c r="N475" s="204"/>
      <c r="O475" s="201"/>
      <c r="P475" s="201"/>
    </row>
    <row r="476" spans="1:16" x14ac:dyDescent="0.2">
      <c r="A476" s="113"/>
      <c r="B476" s="200"/>
      <c r="C476" s="200"/>
      <c r="D476" s="201"/>
      <c r="E476" s="113"/>
      <c r="F476" s="113"/>
      <c r="G476" s="113"/>
      <c r="H476" s="113"/>
      <c r="I476" s="203"/>
      <c r="J476" s="203"/>
      <c r="K476" s="203"/>
      <c r="L476" s="203"/>
      <c r="M476" s="204"/>
      <c r="N476" s="204"/>
      <c r="O476" s="201"/>
      <c r="P476" s="201"/>
    </row>
    <row r="477" spans="1:16" x14ac:dyDescent="0.2">
      <c r="A477" s="113"/>
      <c r="B477" s="200"/>
      <c r="C477" s="200"/>
      <c r="D477" s="201"/>
      <c r="E477" s="113"/>
      <c r="F477" s="113"/>
      <c r="G477" s="113"/>
      <c r="H477" s="113"/>
      <c r="I477" s="203"/>
      <c r="J477" s="203"/>
      <c r="K477" s="203"/>
      <c r="L477" s="203"/>
      <c r="M477" s="204"/>
      <c r="N477" s="204"/>
      <c r="O477" s="201"/>
      <c r="P477" s="201"/>
    </row>
    <row r="478" spans="1:16" x14ac:dyDescent="0.2">
      <c r="A478" s="113"/>
      <c r="B478" s="200"/>
      <c r="C478" s="200"/>
      <c r="D478" s="201"/>
      <c r="E478" s="113"/>
      <c r="F478" s="113"/>
      <c r="G478" s="113"/>
      <c r="H478" s="113"/>
      <c r="I478" s="203"/>
      <c r="J478" s="203"/>
      <c r="K478" s="203"/>
      <c r="L478" s="203"/>
      <c r="M478" s="204"/>
      <c r="N478" s="204"/>
      <c r="O478" s="201"/>
      <c r="P478" s="201"/>
    </row>
    <row r="479" spans="1:16" x14ac:dyDescent="0.2">
      <c r="A479" s="113"/>
      <c r="B479" s="200"/>
      <c r="C479" s="200"/>
      <c r="D479" s="201"/>
      <c r="E479" s="113"/>
      <c r="F479" s="113"/>
      <c r="G479" s="113"/>
      <c r="H479" s="113"/>
      <c r="I479" s="203"/>
      <c r="J479" s="203"/>
      <c r="K479" s="203"/>
      <c r="L479" s="203"/>
      <c r="M479" s="204"/>
      <c r="N479" s="204"/>
      <c r="O479" s="201"/>
      <c r="P479" s="201"/>
    </row>
    <row r="480" spans="1:16" x14ac:dyDescent="0.2">
      <c r="A480" s="113"/>
      <c r="B480" s="200"/>
      <c r="C480" s="200"/>
      <c r="D480" s="201"/>
      <c r="E480" s="113"/>
      <c r="F480" s="113"/>
      <c r="G480" s="113"/>
      <c r="H480" s="113"/>
      <c r="I480" s="203"/>
      <c r="J480" s="203"/>
      <c r="K480" s="203"/>
      <c r="L480" s="203"/>
      <c r="M480" s="204"/>
      <c r="N480" s="204"/>
      <c r="O480" s="201"/>
      <c r="P480" s="201"/>
    </row>
    <row r="481" spans="1:16" x14ac:dyDescent="0.2">
      <c r="A481" s="113"/>
      <c r="B481" s="200"/>
      <c r="C481" s="200"/>
      <c r="D481" s="201"/>
      <c r="E481" s="113"/>
      <c r="F481" s="113"/>
      <c r="G481" s="113"/>
      <c r="H481" s="113"/>
      <c r="I481" s="203"/>
      <c r="J481" s="203"/>
      <c r="K481" s="203"/>
      <c r="L481" s="203"/>
      <c r="M481" s="204"/>
      <c r="N481" s="204"/>
      <c r="O481" s="201"/>
      <c r="P481" s="201"/>
    </row>
    <row r="482" spans="1:16" x14ac:dyDescent="0.2">
      <c r="A482" s="113"/>
      <c r="B482" s="200"/>
      <c r="C482" s="200"/>
      <c r="D482" s="201"/>
      <c r="E482" s="113"/>
      <c r="F482" s="113"/>
      <c r="G482" s="113"/>
      <c r="H482" s="113"/>
      <c r="I482" s="203"/>
      <c r="J482" s="203"/>
      <c r="K482" s="203"/>
      <c r="L482" s="203"/>
      <c r="M482" s="204"/>
      <c r="N482" s="204"/>
      <c r="O482" s="201"/>
      <c r="P482" s="201"/>
    </row>
    <row r="483" spans="1:16" x14ac:dyDescent="0.2">
      <c r="A483" s="113"/>
      <c r="B483" s="200"/>
      <c r="C483" s="200"/>
      <c r="D483" s="201"/>
      <c r="E483" s="113"/>
      <c r="F483" s="113"/>
      <c r="G483" s="113"/>
      <c r="H483" s="113"/>
      <c r="I483" s="203"/>
      <c r="J483" s="203"/>
      <c r="K483" s="203"/>
      <c r="L483" s="203"/>
      <c r="M483" s="204"/>
      <c r="N483" s="204"/>
      <c r="O483" s="201"/>
      <c r="P483" s="201"/>
    </row>
    <row r="484" spans="1:16" x14ac:dyDescent="0.2">
      <c r="A484" s="113"/>
      <c r="B484" s="200"/>
      <c r="C484" s="200"/>
      <c r="D484" s="201"/>
      <c r="E484" s="113"/>
      <c r="F484" s="113"/>
      <c r="G484" s="113"/>
      <c r="H484" s="113"/>
      <c r="I484" s="203"/>
      <c r="J484" s="203"/>
      <c r="K484" s="203"/>
      <c r="L484" s="203"/>
      <c r="M484" s="204"/>
      <c r="N484" s="204"/>
      <c r="O484" s="201"/>
      <c r="P484" s="201"/>
    </row>
    <row r="485" spans="1:16" x14ac:dyDescent="0.2">
      <c r="A485" s="113"/>
      <c r="B485" s="200"/>
      <c r="C485" s="200"/>
      <c r="D485" s="201"/>
      <c r="E485" s="113"/>
      <c r="F485" s="113"/>
      <c r="G485" s="113"/>
      <c r="H485" s="113"/>
      <c r="I485" s="203"/>
      <c r="J485" s="203"/>
      <c r="K485" s="203"/>
      <c r="L485" s="203"/>
      <c r="M485" s="204"/>
      <c r="N485" s="204"/>
      <c r="O485" s="201"/>
      <c r="P485" s="201"/>
    </row>
    <row r="486" spans="1:16" x14ac:dyDescent="0.2">
      <c r="A486" s="113"/>
      <c r="B486" s="200"/>
      <c r="C486" s="200"/>
      <c r="D486" s="201"/>
      <c r="E486" s="113"/>
      <c r="F486" s="113"/>
      <c r="G486" s="113"/>
      <c r="H486" s="113"/>
      <c r="I486" s="203"/>
      <c r="J486" s="203"/>
      <c r="K486" s="203"/>
      <c r="L486" s="203"/>
      <c r="M486" s="204"/>
      <c r="N486" s="204"/>
      <c r="O486" s="201"/>
      <c r="P486" s="201"/>
    </row>
    <row r="487" spans="1:16" x14ac:dyDescent="0.2">
      <c r="A487" s="113"/>
      <c r="B487" s="200"/>
      <c r="C487" s="200"/>
      <c r="D487" s="201"/>
      <c r="E487" s="113"/>
      <c r="F487" s="113"/>
      <c r="G487" s="113"/>
      <c r="H487" s="113"/>
      <c r="I487" s="203"/>
      <c r="J487" s="203"/>
      <c r="K487" s="203"/>
      <c r="L487" s="203"/>
      <c r="M487" s="204"/>
      <c r="N487" s="204"/>
      <c r="O487" s="201"/>
      <c r="P487" s="201"/>
    </row>
    <row r="488" spans="1:16" x14ac:dyDescent="0.2">
      <c r="A488" s="113"/>
      <c r="B488" s="200"/>
      <c r="C488" s="200"/>
      <c r="D488" s="201"/>
      <c r="E488" s="113"/>
      <c r="F488" s="113"/>
      <c r="G488" s="113"/>
      <c r="H488" s="113"/>
      <c r="I488" s="203"/>
      <c r="J488" s="203"/>
      <c r="K488" s="203"/>
      <c r="L488" s="203"/>
      <c r="M488" s="204"/>
      <c r="N488" s="204"/>
      <c r="O488" s="201"/>
      <c r="P488" s="201"/>
    </row>
    <row r="489" spans="1:16" x14ac:dyDescent="0.2">
      <c r="A489" s="113"/>
      <c r="B489" s="200"/>
      <c r="C489" s="200"/>
      <c r="D489" s="201"/>
      <c r="E489" s="113"/>
      <c r="F489" s="113"/>
      <c r="G489" s="113"/>
      <c r="H489" s="113"/>
      <c r="I489" s="203"/>
      <c r="J489" s="203"/>
      <c r="K489" s="203"/>
      <c r="L489" s="203"/>
      <c r="M489" s="204"/>
      <c r="N489" s="204"/>
      <c r="O489" s="201"/>
      <c r="P489" s="201"/>
    </row>
    <row r="490" spans="1:16" x14ac:dyDescent="0.2">
      <c r="A490" s="113"/>
      <c r="B490" s="200"/>
      <c r="C490" s="200"/>
      <c r="D490" s="201"/>
      <c r="E490" s="113"/>
      <c r="F490" s="113"/>
      <c r="G490" s="113"/>
      <c r="H490" s="113"/>
      <c r="I490" s="203"/>
      <c r="J490" s="203"/>
      <c r="K490" s="203"/>
      <c r="L490" s="203"/>
      <c r="M490" s="204"/>
      <c r="N490" s="204"/>
      <c r="O490" s="201"/>
      <c r="P490" s="201"/>
    </row>
    <row r="491" spans="1:16" x14ac:dyDescent="0.2">
      <c r="A491" s="113"/>
      <c r="B491" s="200"/>
      <c r="C491" s="200"/>
      <c r="D491" s="201"/>
      <c r="E491" s="113"/>
      <c r="F491" s="113"/>
      <c r="G491" s="113"/>
      <c r="H491" s="113"/>
      <c r="I491" s="203"/>
      <c r="J491" s="203"/>
      <c r="K491" s="203"/>
      <c r="L491" s="203"/>
      <c r="M491" s="204"/>
      <c r="N491" s="204"/>
      <c r="O491" s="201"/>
      <c r="P491" s="201"/>
    </row>
    <row r="492" spans="1:16" x14ac:dyDescent="0.2">
      <c r="A492" s="113"/>
      <c r="B492" s="200"/>
      <c r="C492" s="200"/>
      <c r="D492" s="201"/>
      <c r="E492" s="113"/>
      <c r="F492" s="113"/>
      <c r="G492" s="113"/>
      <c r="H492" s="113"/>
      <c r="I492" s="203"/>
      <c r="J492" s="203"/>
      <c r="K492" s="203"/>
      <c r="L492" s="203"/>
      <c r="M492" s="204"/>
      <c r="N492" s="204"/>
      <c r="O492" s="201"/>
      <c r="P492" s="201"/>
    </row>
    <row r="493" spans="1:16" x14ac:dyDescent="0.2">
      <c r="A493" s="113"/>
      <c r="B493" s="200"/>
      <c r="C493" s="200"/>
      <c r="D493" s="201"/>
      <c r="E493" s="113"/>
      <c r="F493" s="113"/>
      <c r="G493" s="113"/>
      <c r="H493" s="113"/>
      <c r="I493" s="203"/>
      <c r="J493" s="203"/>
      <c r="K493" s="203"/>
      <c r="L493" s="203"/>
      <c r="M493" s="204"/>
      <c r="N493" s="204"/>
      <c r="O493" s="201"/>
      <c r="P493" s="201"/>
    </row>
    <row r="494" spans="1:16" x14ac:dyDescent="0.2">
      <c r="A494" s="113"/>
      <c r="B494" s="200"/>
      <c r="C494" s="200"/>
      <c r="D494" s="201"/>
      <c r="E494" s="113"/>
      <c r="F494" s="113"/>
      <c r="G494" s="113"/>
      <c r="H494" s="113"/>
      <c r="I494" s="203"/>
      <c r="J494" s="203"/>
      <c r="K494" s="203"/>
      <c r="L494" s="203"/>
      <c r="M494" s="204"/>
      <c r="N494" s="204"/>
      <c r="O494" s="201"/>
      <c r="P494" s="201"/>
    </row>
    <row r="495" spans="1:16" x14ac:dyDescent="0.2">
      <c r="A495" s="113"/>
      <c r="B495" s="200"/>
      <c r="C495" s="200"/>
      <c r="D495" s="201"/>
      <c r="E495" s="113"/>
      <c r="F495" s="113"/>
      <c r="G495" s="113"/>
      <c r="H495" s="113"/>
      <c r="I495" s="203"/>
      <c r="J495" s="203"/>
      <c r="K495" s="203"/>
      <c r="L495" s="203"/>
      <c r="M495" s="204"/>
      <c r="N495" s="204"/>
      <c r="O495" s="201"/>
      <c r="P495" s="201"/>
    </row>
    <row r="496" spans="1:16" x14ac:dyDescent="0.2">
      <c r="A496" s="113"/>
      <c r="B496" s="200"/>
      <c r="C496" s="200"/>
      <c r="D496" s="201"/>
      <c r="E496" s="113"/>
      <c r="F496" s="113"/>
      <c r="G496" s="113"/>
      <c r="H496" s="113"/>
      <c r="I496" s="203"/>
      <c r="J496" s="203"/>
      <c r="K496" s="203"/>
      <c r="L496" s="203"/>
      <c r="M496" s="204"/>
      <c r="N496" s="204"/>
      <c r="O496" s="201"/>
      <c r="P496" s="201"/>
    </row>
    <row r="497" spans="1:16" x14ac:dyDescent="0.2">
      <c r="A497" s="113"/>
      <c r="B497" s="200"/>
      <c r="C497" s="200"/>
      <c r="D497" s="201"/>
      <c r="E497" s="113"/>
      <c r="F497" s="113"/>
      <c r="G497" s="113"/>
      <c r="H497" s="113"/>
      <c r="I497" s="203"/>
      <c r="J497" s="203"/>
      <c r="K497" s="203"/>
      <c r="L497" s="203"/>
      <c r="M497" s="204"/>
      <c r="N497" s="204"/>
      <c r="O497" s="201"/>
      <c r="P497" s="201"/>
    </row>
    <row r="498" spans="1:16" x14ac:dyDescent="0.2">
      <c r="A498" s="113"/>
      <c r="B498" s="200"/>
      <c r="C498" s="200"/>
      <c r="D498" s="201"/>
      <c r="E498" s="113"/>
      <c r="F498" s="113"/>
      <c r="G498" s="113"/>
      <c r="H498" s="113"/>
      <c r="I498" s="203"/>
      <c r="J498" s="203"/>
      <c r="K498" s="203"/>
      <c r="L498" s="203"/>
      <c r="M498" s="204"/>
      <c r="N498" s="204"/>
      <c r="O498" s="201"/>
      <c r="P498" s="201"/>
    </row>
    <row r="499" spans="1:16" x14ac:dyDescent="0.2">
      <c r="A499" s="113"/>
      <c r="B499" s="200"/>
      <c r="C499" s="200"/>
      <c r="D499" s="201"/>
      <c r="E499" s="113"/>
      <c r="F499" s="113"/>
      <c r="G499" s="113"/>
      <c r="H499" s="113"/>
      <c r="I499" s="203"/>
      <c r="J499" s="203"/>
      <c r="K499" s="203"/>
      <c r="L499" s="203"/>
      <c r="M499" s="204"/>
      <c r="N499" s="204"/>
      <c r="O499" s="201"/>
      <c r="P499" s="201"/>
    </row>
    <row r="500" spans="1:16" x14ac:dyDescent="0.2">
      <c r="A500" s="113"/>
      <c r="B500" s="200"/>
      <c r="C500" s="200"/>
      <c r="D500" s="201"/>
      <c r="E500" s="113"/>
      <c r="F500" s="113"/>
      <c r="G500" s="113"/>
      <c r="H500" s="113"/>
      <c r="I500" s="203"/>
      <c r="J500" s="203"/>
      <c r="K500" s="203"/>
      <c r="L500" s="203"/>
      <c r="M500" s="204"/>
      <c r="N500" s="204"/>
      <c r="O500" s="201"/>
      <c r="P500" s="201"/>
    </row>
    <row r="501" spans="1:16" x14ac:dyDescent="0.2">
      <c r="A501" s="113"/>
      <c r="B501" s="200"/>
      <c r="C501" s="200"/>
      <c r="D501" s="201"/>
      <c r="E501" s="113"/>
      <c r="F501" s="113"/>
      <c r="G501" s="113"/>
      <c r="H501" s="113"/>
      <c r="I501" s="203"/>
      <c r="J501" s="203"/>
      <c r="K501" s="203"/>
      <c r="L501" s="203"/>
      <c r="M501" s="204"/>
      <c r="N501" s="204"/>
      <c r="O501" s="201"/>
      <c r="P501" s="201"/>
    </row>
    <row r="502" spans="1:16" x14ac:dyDescent="0.2">
      <c r="A502" s="113"/>
      <c r="B502" s="200"/>
      <c r="C502" s="200"/>
      <c r="D502" s="201"/>
      <c r="E502" s="113"/>
      <c r="F502" s="113"/>
      <c r="G502" s="113"/>
      <c r="H502" s="113"/>
      <c r="I502" s="203"/>
      <c r="J502" s="203"/>
      <c r="K502" s="203"/>
      <c r="L502" s="203"/>
      <c r="M502" s="204"/>
      <c r="N502" s="204"/>
      <c r="O502" s="201"/>
      <c r="P502" s="201"/>
    </row>
    <row r="503" spans="1:16" x14ac:dyDescent="0.2">
      <c r="A503" s="113"/>
      <c r="B503" s="200"/>
      <c r="C503" s="200"/>
      <c r="D503" s="201"/>
      <c r="E503" s="113"/>
      <c r="F503" s="113"/>
      <c r="G503" s="113"/>
      <c r="H503" s="113"/>
      <c r="I503" s="203"/>
      <c r="J503" s="203"/>
      <c r="K503" s="203"/>
      <c r="L503" s="203"/>
      <c r="M503" s="204"/>
      <c r="N503" s="204"/>
      <c r="O503" s="201"/>
      <c r="P503" s="201"/>
    </row>
    <row r="504" spans="1:16" x14ac:dyDescent="0.2">
      <c r="A504" s="113"/>
      <c r="B504" s="200"/>
      <c r="C504" s="200"/>
      <c r="D504" s="201"/>
      <c r="E504" s="113"/>
      <c r="F504" s="113"/>
      <c r="G504" s="113"/>
      <c r="H504" s="113"/>
      <c r="I504" s="203"/>
      <c r="J504" s="203"/>
      <c r="K504" s="203"/>
      <c r="L504" s="203"/>
      <c r="M504" s="204"/>
      <c r="N504" s="204"/>
      <c r="O504" s="201"/>
      <c r="P504" s="201"/>
    </row>
    <row r="505" spans="1:16" x14ac:dyDescent="0.2">
      <c r="A505" s="113"/>
      <c r="B505" s="200"/>
      <c r="C505" s="200"/>
      <c r="D505" s="201"/>
      <c r="E505" s="113"/>
      <c r="F505" s="113"/>
      <c r="G505" s="113"/>
      <c r="H505" s="113"/>
      <c r="I505" s="203"/>
      <c r="J505" s="203"/>
      <c r="K505" s="203"/>
      <c r="L505" s="203"/>
      <c r="M505" s="204"/>
      <c r="N505" s="204"/>
      <c r="O505" s="201"/>
      <c r="P505" s="201"/>
    </row>
    <row r="506" spans="1:16" x14ac:dyDescent="0.2">
      <c r="A506" s="113"/>
      <c r="B506" s="200"/>
      <c r="C506" s="200"/>
      <c r="D506" s="201"/>
      <c r="E506" s="113"/>
      <c r="F506" s="113"/>
      <c r="G506" s="113"/>
      <c r="H506" s="113"/>
      <c r="I506" s="203"/>
      <c r="J506" s="203"/>
      <c r="K506" s="203"/>
      <c r="L506" s="203"/>
      <c r="M506" s="204"/>
      <c r="N506" s="204"/>
      <c r="O506" s="201"/>
      <c r="P506" s="201"/>
    </row>
    <row r="507" spans="1:16" x14ac:dyDescent="0.2">
      <c r="A507" s="113"/>
      <c r="B507" s="200"/>
      <c r="C507" s="200"/>
      <c r="D507" s="201"/>
      <c r="E507" s="113"/>
      <c r="F507" s="113"/>
      <c r="G507" s="113"/>
      <c r="H507" s="113"/>
      <c r="I507" s="203"/>
      <c r="J507" s="203"/>
      <c r="K507" s="203"/>
      <c r="L507" s="203"/>
      <c r="M507" s="204"/>
      <c r="N507" s="204"/>
      <c r="O507" s="201"/>
      <c r="P507" s="201"/>
    </row>
    <row r="508" spans="1:16" x14ac:dyDescent="0.2">
      <c r="A508" s="113"/>
      <c r="B508" s="200"/>
      <c r="C508" s="200"/>
      <c r="D508" s="201"/>
      <c r="E508" s="113"/>
      <c r="F508" s="113"/>
      <c r="G508" s="113"/>
      <c r="H508" s="113"/>
      <c r="I508" s="203"/>
      <c r="J508" s="203"/>
      <c r="K508" s="203"/>
      <c r="L508" s="203"/>
      <c r="M508" s="204"/>
      <c r="N508" s="204"/>
      <c r="O508" s="201"/>
      <c r="P508" s="201"/>
    </row>
    <row r="509" spans="1:16" x14ac:dyDescent="0.2">
      <c r="A509" s="113"/>
      <c r="B509" s="200"/>
      <c r="C509" s="200"/>
      <c r="D509" s="201"/>
      <c r="E509" s="113"/>
      <c r="F509" s="113"/>
      <c r="G509" s="113"/>
      <c r="H509" s="113"/>
      <c r="I509" s="203"/>
      <c r="J509" s="203"/>
      <c r="K509" s="203"/>
      <c r="L509" s="203"/>
      <c r="M509" s="204"/>
      <c r="N509" s="204"/>
      <c r="O509" s="201"/>
      <c r="P509" s="201"/>
    </row>
    <row r="510" spans="1:16" x14ac:dyDescent="0.2">
      <c r="A510" s="113"/>
      <c r="B510" s="200"/>
      <c r="C510" s="200"/>
      <c r="D510" s="201"/>
      <c r="E510" s="113"/>
      <c r="F510" s="113"/>
      <c r="G510" s="113"/>
      <c r="H510" s="113"/>
      <c r="I510" s="203"/>
      <c r="J510" s="203"/>
      <c r="K510" s="203"/>
      <c r="L510" s="203"/>
      <c r="M510" s="204"/>
      <c r="N510" s="204"/>
      <c r="O510" s="201"/>
      <c r="P510" s="201"/>
    </row>
    <row r="511" spans="1:16" x14ac:dyDescent="0.2">
      <c r="A511" s="113"/>
      <c r="B511" s="200"/>
      <c r="C511" s="200"/>
      <c r="D511" s="201"/>
      <c r="E511" s="113"/>
      <c r="F511" s="113"/>
      <c r="G511" s="113"/>
      <c r="H511" s="113"/>
      <c r="I511" s="203"/>
      <c r="J511" s="203"/>
      <c r="K511" s="203"/>
      <c r="L511" s="203"/>
      <c r="M511" s="204"/>
      <c r="N511" s="204"/>
      <c r="O511" s="201"/>
      <c r="P511" s="201"/>
    </row>
    <row r="512" spans="1:16" x14ac:dyDescent="0.2">
      <c r="A512" s="113"/>
      <c r="B512" s="200"/>
      <c r="C512" s="200"/>
      <c r="D512" s="201"/>
      <c r="E512" s="113"/>
      <c r="F512" s="113"/>
      <c r="G512" s="113"/>
      <c r="H512" s="113"/>
      <c r="I512" s="203"/>
      <c r="J512" s="203"/>
      <c r="K512" s="203"/>
      <c r="L512" s="203"/>
      <c r="M512" s="204"/>
      <c r="N512" s="204"/>
      <c r="O512" s="201"/>
      <c r="P512" s="201"/>
    </row>
    <row r="513" spans="1:16" x14ac:dyDescent="0.2">
      <c r="A513" s="113"/>
      <c r="B513" s="200"/>
      <c r="C513" s="200"/>
      <c r="D513" s="201"/>
      <c r="E513" s="113"/>
      <c r="F513" s="113"/>
      <c r="G513" s="113"/>
      <c r="H513" s="113"/>
      <c r="I513" s="203"/>
      <c r="J513" s="203"/>
      <c r="K513" s="203"/>
      <c r="L513" s="203"/>
      <c r="M513" s="204"/>
      <c r="N513" s="204"/>
      <c r="O513" s="201"/>
      <c r="P513" s="201"/>
    </row>
    <row r="514" spans="1:16" x14ac:dyDescent="0.2">
      <c r="A514" s="113"/>
      <c r="B514" s="200"/>
      <c r="C514" s="200"/>
      <c r="D514" s="201"/>
      <c r="E514" s="113"/>
      <c r="F514" s="113"/>
      <c r="G514" s="113"/>
      <c r="H514" s="113"/>
      <c r="I514" s="203"/>
      <c r="J514" s="203"/>
      <c r="K514" s="203"/>
      <c r="L514" s="203"/>
      <c r="M514" s="204"/>
      <c r="N514" s="204"/>
      <c r="O514" s="201"/>
      <c r="P514" s="201"/>
    </row>
    <row r="515" spans="1:16" x14ac:dyDescent="0.2">
      <c r="A515" s="113"/>
      <c r="B515" s="200"/>
      <c r="C515" s="200"/>
      <c r="D515" s="201"/>
      <c r="E515" s="113"/>
      <c r="F515" s="113"/>
      <c r="G515" s="113"/>
      <c r="H515" s="113"/>
      <c r="I515" s="203"/>
      <c r="J515" s="203"/>
      <c r="K515" s="203"/>
      <c r="L515" s="203"/>
      <c r="M515" s="204"/>
      <c r="N515" s="204"/>
      <c r="O515" s="201"/>
      <c r="P515" s="201"/>
    </row>
    <row r="516" spans="1:16" x14ac:dyDescent="0.2">
      <c r="A516" s="113"/>
      <c r="B516" s="200"/>
      <c r="C516" s="200"/>
      <c r="D516" s="201"/>
      <c r="E516" s="113"/>
      <c r="F516" s="113"/>
      <c r="G516" s="113"/>
      <c r="H516" s="113"/>
      <c r="I516" s="203"/>
      <c r="J516" s="203"/>
      <c r="K516" s="203"/>
      <c r="L516" s="203"/>
      <c r="M516" s="204"/>
      <c r="N516" s="204"/>
      <c r="O516" s="201"/>
      <c r="P516" s="201"/>
    </row>
    <row r="517" spans="1:16" x14ac:dyDescent="0.2">
      <c r="A517" s="113"/>
      <c r="B517" s="200"/>
      <c r="C517" s="200"/>
      <c r="D517" s="201"/>
      <c r="E517" s="113"/>
      <c r="F517" s="113"/>
      <c r="G517" s="113"/>
      <c r="H517" s="113"/>
      <c r="I517" s="203"/>
      <c r="J517" s="203"/>
      <c r="K517" s="203"/>
      <c r="L517" s="203"/>
      <c r="M517" s="204"/>
      <c r="N517" s="204"/>
      <c r="O517" s="201"/>
      <c r="P517" s="201"/>
    </row>
    <row r="518" spans="1:16" x14ac:dyDescent="0.2">
      <c r="A518" s="113"/>
      <c r="B518" s="200"/>
      <c r="C518" s="200"/>
      <c r="D518" s="201"/>
      <c r="E518" s="113"/>
      <c r="F518" s="113"/>
      <c r="G518" s="113"/>
      <c r="H518" s="113"/>
      <c r="I518" s="203"/>
      <c r="J518" s="203"/>
      <c r="K518" s="203"/>
      <c r="L518" s="203"/>
      <c r="M518" s="204"/>
      <c r="N518" s="204"/>
      <c r="O518" s="201"/>
      <c r="P518" s="201"/>
    </row>
    <row r="519" spans="1:16" x14ac:dyDescent="0.2">
      <c r="A519" s="113"/>
      <c r="B519" s="200"/>
      <c r="C519" s="200"/>
      <c r="D519" s="201"/>
      <c r="E519" s="113"/>
      <c r="F519" s="113"/>
      <c r="G519" s="113"/>
      <c r="H519" s="113"/>
      <c r="I519" s="203"/>
      <c r="J519" s="203"/>
      <c r="K519" s="203"/>
      <c r="L519" s="203"/>
      <c r="M519" s="204"/>
      <c r="N519" s="204"/>
      <c r="O519" s="201"/>
      <c r="P519" s="201"/>
    </row>
    <row r="520" spans="1:16" x14ac:dyDescent="0.2">
      <c r="A520" s="113"/>
      <c r="B520" s="200"/>
      <c r="C520" s="200"/>
      <c r="D520" s="201"/>
      <c r="E520" s="113"/>
      <c r="F520" s="113"/>
      <c r="G520" s="113"/>
      <c r="H520" s="113"/>
      <c r="I520" s="203"/>
      <c r="J520" s="203"/>
      <c r="K520" s="203"/>
      <c r="L520" s="203"/>
      <c r="M520" s="204"/>
      <c r="N520" s="204"/>
      <c r="O520" s="201"/>
      <c r="P520" s="201"/>
    </row>
    <row r="521" spans="1:16" x14ac:dyDescent="0.2">
      <c r="A521" s="113"/>
      <c r="B521" s="200"/>
      <c r="C521" s="200"/>
      <c r="D521" s="201"/>
      <c r="E521" s="113"/>
      <c r="F521" s="113"/>
      <c r="G521" s="113"/>
      <c r="H521" s="113"/>
      <c r="I521" s="203"/>
      <c r="J521" s="203"/>
      <c r="K521" s="203"/>
      <c r="L521" s="203"/>
      <c r="M521" s="204"/>
      <c r="N521" s="204"/>
      <c r="O521" s="201"/>
      <c r="P521" s="201"/>
    </row>
    <row r="522" spans="1:16" x14ac:dyDescent="0.2">
      <c r="A522" s="113"/>
      <c r="B522" s="200"/>
      <c r="C522" s="200"/>
      <c r="D522" s="201"/>
      <c r="E522" s="113"/>
      <c r="F522" s="113"/>
      <c r="G522" s="113"/>
      <c r="H522" s="113"/>
      <c r="I522" s="203"/>
      <c r="J522" s="203"/>
      <c r="K522" s="203"/>
      <c r="L522" s="203"/>
      <c r="M522" s="204"/>
      <c r="N522" s="204"/>
      <c r="O522" s="201"/>
      <c r="P522" s="201"/>
    </row>
    <row r="523" spans="1:16" x14ac:dyDescent="0.2">
      <c r="A523" s="113"/>
      <c r="B523" s="200"/>
      <c r="C523" s="200"/>
      <c r="D523" s="201"/>
      <c r="E523" s="113"/>
      <c r="F523" s="113"/>
      <c r="G523" s="113"/>
      <c r="H523" s="113"/>
      <c r="I523" s="203"/>
      <c r="J523" s="203"/>
      <c r="K523" s="203"/>
      <c r="L523" s="203"/>
      <c r="M523" s="204"/>
      <c r="N523" s="204"/>
      <c r="O523" s="201"/>
      <c r="P523" s="201"/>
    </row>
    <row r="524" spans="1:16" x14ac:dyDescent="0.2">
      <c r="A524" s="113"/>
      <c r="B524" s="200"/>
      <c r="C524" s="200"/>
      <c r="D524" s="201"/>
      <c r="E524" s="113"/>
      <c r="F524" s="113"/>
      <c r="G524" s="113"/>
      <c r="H524" s="113"/>
      <c r="I524" s="203"/>
      <c r="J524" s="203"/>
      <c r="K524" s="203"/>
      <c r="L524" s="203"/>
      <c r="M524" s="204"/>
      <c r="N524" s="204"/>
      <c r="O524" s="201"/>
      <c r="P524" s="201"/>
    </row>
    <row r="525" spans="1:16" x14ac:dyDescent="0.2">
      <c r="A525" s="113"/>
      <c r="B525" s="200"/>
      <c r="C525" s="200"/>
      <c r="D525" s="201"/>
      <c r="E525" s="113"/>
      <c r="F525" s="113"/>
      <c r="G525" s="113"/>
      <c r="H525" s="113"/>
      <c r="I525" s="203"/>
      <c r="J525" s="203"/>
      <c r="K525" s="203"/>
      <c r="L525" s="203"/>
      <c r="M525" s="204"/>
      <c r="N525" s="204"/>
      <c r="O525" s="201"/>
      <c r="P525" s="201"/>
    </row>
    <row r="526" spans="1:16" x14ac:dyDescent="0.2">
      <c r="A526" s="113"/>
      <c r="B526" s="200"/>
      <c r="C526" s="200"/>
      <c r="D526" s="201"/>
      <c r="E526" s="113"/>
      <c r="F526" s="113"/>
      <c r="G526" s="113"/>
      <c r="H526" s="113"/>
      <c r="I526" s="203"/>
      <c r="J526" s="203"/>
      <c r="K526" s="203"/>
      <c r="L526" s="203"/>
      <c r="M526" s="204"/>
      <c r="N526" s="204"/>
      <c r="O526" s="201"/>
      <c r="P526" s="201"/>
    </row>
    <row r="527" spans="1:16" x14ac:dyDescent="0.2">
      <c r="A527" s="113"/>
      <c r="B527" s="200"/>
      <c r="C527" s="200"/>
      <c r="D527" s="201"/>
      <c r="E527" s="113"/>
      <c r="F527" s="113"/>
      <c r="G527" s="113"/>
      <c r="H527" s="113"/>
      <c r="I527" s="203"/>
      <c r="J527" s="203"/>
      <c r="K527" s="203"/>
      <c r="L527" s="203"/>
      <c r="M527" s="204"/>
      <c r="N527" s="204"/>
      <c r="O527" s="201"/>
      <c r="P527" s="201"/>
    </row>
    <row r="528" spans="1:16" x14ac:dyDescent="0.2">
      <c r="A528" s="113"/>
      <c r="B528" s="200"/>
      <c r="C528" s="200"/>
      <c r="D528" s="201"/>
      <c r="E528" s="113"/>
      <c r="F528" s="113"/>
      <c r="G528" s="113"/>
      <c r="H528" s="113"/>
      <c r="I528" s="203"/>
      <c r="J528" s="203"/>
      <c r="K528" s="203"/>
      <c r="L528" s="203"/>
      <c r="M528" s="204"/>
      <c r="N528" s="204"/>
      <c r="O528" s="201"/>
      <c r="P528" s="201"/>
    </row>
    <row r="529" spans="1:16" x14ac:dyDescent="0.2">
      <c r="A529" s="113"/>
      <c r="B529" s="200"/>
      <c r="C529" s="200"/>
      <c r="D529" s="201"/>
      <c r="E529" s="113"/>
      <c r="F529" s="113"/>
      <c r="G529" s="113"/>
      <c r="H529" s="113"/>
      <c r="I529" s="203"/>
      <c r="J529" s="203"/>
      <c r="K529" s="203"/>
      <c r="L529" s="203"/>
      <c r="M529" s="204"/>
      <c r="N529" s="204"/>
      <c r="O529" s="201"/>
      <c r="P529" s="201"/>
    </row>
    <row r="530" spans="1:16" x14ac:dyDescent="0.2">
      <c r="A530" s="113"/>
      <c r="B530" s="200"/>
      <c r="C530" s="200"/>
      <c r="D530" s="201"/>
      <c r="E530" s="113"/>
      <c r="F530" s="113"/>
      <c r="G530" s="113"/>
      <c r="H530" s="113"/>
      <c r="I530" s="203"/>
      <c r="J530" s="203"/>
      <c r="K530" s="203"/>
      <c r="L530" s="203"/>
      <c r="M530" s="204"/>
      <c r="N530" s="204"/>
      <c r="O530" s="201"/>
      <c r="P530" s="201"/>
    </row>
    <row r="531" spans="1:16" x14ac:dyDescent="0.2">
      <c r="A531" s="113"/>
      <c r="B531" s="200"/>
      <c r="C531" s="200"/>
      <c r="D531" s="201"/>
      <c r="E531" s="113"/>
      <c r="F531" s="113"/>
      <c r="G531" s="113"/>
      <c r="H531" s="113"/>
      <c r="I531" s="203"/>
      <c r="J531" s="203"/>
      <c r="K531" s="203"/>
      <c r="L531" s="203"/>
      <c r="M531" s="204"/>
      <c r="N531" s="204"/>
      <c r="O531" s="201"/>
      <c r="P531" s="201"/>
    </row>
    <row r="532" spans="1:16" x14ac:dyDescent="0.2">
      <c r="A532" s="113"/>
      <c r="B532" s="200"/>
      <c r="C532" s="200"/>
      <c r="D532" s="201"/>
      <c r="E532" s="113"/>
      <c r="F532" s="113"/>
      <c r="G532" s="113"/>
      <c r="H532" s="113"/>
      <c r="I532" s="203"/>
      <c r="J532" s="203"/>
      <c r="K532" s="203"/>
      <c r="L532" s="203"/>
      <c r="M532" s="204"/>
      <c r="N532" s="204"/>
      <c r="O532" s="201"/>
      <c r="P532" s="201"/>
    </row>
    <row r="533" spans="1:16" x14ac:dyDescent="0.2">
      <c r="A533" s="113"/>
      <c r="B533" s="200"/>
      <c r="C533" s="200"/>
      <c r="D533" s="201"/>
      <c r="E533" s="113"/>
      <c r="F533" s="113"/>
      <c r="G533" s="113"/>
      <c r="H533" s="113"/>
      <c r="I533" s="203"/>
      <c r="J533" s="203"/>
      <c r="K533" s="203"/>
      <c r="L533" s="203"/>
      <c r="M533" s="204"/>
      <c r="N533" s="204"/>
      <c r="O533" s="201"/>
      <c r="P533" s="201"/>
    </row>
    <row r="534" spans="1:16" x14ac:dyDescent="0.2">
      <c r="A534" s="113"/>
      <c r="B534" s="200"/>
      <c r="C534" s="200"/>
      <c r="D534" s="201"/>
      <c r="E534" s="113"/>
      <c r="F534" s="113"/>
      <c r="G534" s="113"/>
      <c r="H534" s="113"/>
      <c r="I534" s="203"/>
      <c r="J534" s="203"/>
      <c r="K534" s="203"/>
      <c r="L534" s="203"/>
      <c r="M534" s="204"/>
      <c r="N534" s="204"/>
      <c r="O534" s="201"/>
      <c r="P534" s="201"/>
    </row>
    <row r="535" spans="1:16" x14ac:dyDescent="0.2">
      <c r="A535" s="113"/>
      <c r="B535" s="200"/>
      <c r="C535" s="200"/>
      <c r="D535" s="201"/>
      <c r="E535" s="113"/>
      <c r="F535" s="113"/>
      <c r="G535" s="113"/>
      <c r="H535" s="113"/>
      <c r="I535" s="203"/>
      <c r="J535" s="203"/>
      <c r="K535" s="203"/>
      <c r="L535" s="203"/>
      <c r="M535" s="204"/>
      <c r="N535" s="204"/>
      <c r="O535" s="201"/>
      <c r="P535" s="201"/>
    </row>
    <row r="536" spans="1:16" x14ac:dyDescent="0.2">
      <c r="A536" s="113"/>
      <c r="B536" s="200"/>
      <c r="C536" s="200"/>
      <c r="D536" s="201"/>
      <c r="E536" s="113"/>
      <c r="F536" s="113"/>
      <c r="G536" s="113"/>
      <c r="H536" s="113"/>
      <c r="I536" s="203"/>
      <c r="J536" s="203"/>
      <c r="K536" s="203"/>
      <c r="L536" s="203"/>
      <c r="M536" s="204"/>
      <c r="N536" s="204"/>
      <c r="O536" s="201"/>
      <c r="P536" s="201"/>
    </row>
    <row r="537" spans="1:16" x14ac:dyDescent="0.2">
      <c r="A537" s="113"/>
      <c r="B537" s="200"/>
      <c r="C537" s="200"/>
      <c r="D537" s="201"/>
      <c r="E537" s="113"/>
      <c r="F537" s="113"/>
      <c r="G537" s="113"/>
      <c r="H537" s="113"/>
      <c r="I537" s="203"/>
      <c r="J537" s="203"/>
      <c r="K537" s="203"/>
      <c r="L537" s="203"/>
      <c r="M537" s="204"/>
      <c r="N537" s="204"/>
      <c r="O537" s="201"/>
      <c r="P537" s="201"/>
    </row>
    <row r="538" spans="1:16" x14ac:dyDescent="0.2">
      <c r="A538" s="113"/>
      <c r="B538" s="200"/>
      <c r="C538" s="200"/>
      <c r="D538" s="201"/>
      <c r="E538" s="113"/>
      <c r="F538" s="113"/>
      <c r="G538" s="113"/>
      <c r="H538" s="113"/>
      <c r="I538" s="203"/>
      <c r="J538" s="203"/>
      <c r="K538" s="203"/>
      <c r="L538" s="203"/>
      <c r="M538" s="204"/>
      <c r="N538" s="204"/>
      <c r="O538" s="201"/>
      <c r="P538" s="201"/>
    </row>
    <row r="539" spans="1:16" x14ac:dyDescent="0.2">
      <c r="A539" s="113"/>
      <c r="B539" s="200"/>
      <c r="C539" s="200"/>
      <c r="D539" s="201"/>
      <c r="E539" s="113"/>
      <c r="F539" s="113"/>
      <c r="G539" s="113"/>
      <c r="H539" s="113"/>
      <c r="I539" s="203"/>
      <c r="J539" s="203"/>
      <c r="K539" s="203"/>
      <c r="L539" s="203"/>
      <c r="M539" s="204"/>
      <c r="N539" s="204"/>
      <c r="O539" s="201"/>
      <c r="P539" s="201"/>
    </row>
    <row r="540" spans="1:16" x14ac:dyDescent="0.2">
      <c r="A540" s="113"/>
      <c r="B540" s="200"/>
      <c r="C540" s="200"/>
      <c r="D540" s="201"/>
      <c r="E540" s="113"/>
      <c r="F540" s="113"/>
      <c r="G540" s="113"/>
      <c r="H540" s="113"/>
      <c r="I540" s="203"/>
      <c r="J540" s="203"/>
      <c r="K540" s="203"/>
      <c r="L540" s="203"/>
      <c r="M540" s="204"/>
      <c r="N540" s="204"/>
      <c r="O540" s="201"/>
      <c r="P540" s="201"/>
    </row>
    <row r="541" spans="1:16" x14ac:dyDescent="0.2">
      <c r="A541" s="113"/>
      <c r="B541" s="200"/>
      <c r="C541" s="200"/>
      <c r="D541" s="201"/>
      <c r="E541" s="113"/>
      <c r="F541" s="113"/>
      <c r="G541" s="113"/>
      <c r="H541" s="113"/>
      <c r="I541" s="203"/>
      <c r="J541" s="203"/>
      <c r="K541" s="203"/>
      <c r="L541" s="203"/>
      <c r="M541" s="204"/>
      <c r="N541" s="204"/>
      <c r="O541" s="201"/>
      <c r="P541" s="201"/>
    </row>
    <row r="542" spans="1:16" x14ac:dyDescent="0.2">
      <c r="A542" s="113"/>
      <c r="B542" s="200"/>
      <c r="C542" s="200"/>
      <c r="D542" s="201"/>
      <c r="E542" s="113"/>
      <c r="F542" s="113"/>
      <c r="G542" s="113"/>
      <c r="H542" s="113"/>
      <c r="I542" s="203"/>
      <c r="J542" s="203"/>
      <c r="K542" s="203"/>
      <c r="L542" s="203"/>
      <c r="M542" s="204"/>
      <c r="N542" s="204"/>
      <c r="O542" s="201"/>
      <c r="P542" s="201"/>
    </row>
    <row r="543" spans="1:16" x14ac:dyDescent="0.2">
      <c r="A543" s="113"/>
      <c r="B543" s="200"/>
      <c r="C543" s="200"/>
      <c r="D543" s="201"/>
      <c r="E543" s="113"/>
      <c r="F543" s="113"/>
      <c r="G543" s="113"/>
      <c r="H543" s="113"/>
      <c r="I543" s="203"/>
      <c r="J543" s="203"/>
      <c r="K543" s="203"/>
      <c r="L543" s="203"/>
      <c r="M543" s="204"/>
      <c r="N543" s="204"/>
      <c r="O543" s="201"/>
      <c r="P543" s="201"/>
    </row>
    <row r="544" spans="1:16" x14ac:dyDescent="0.2">
      <c r="A544" s="113"/>
      <c r="B544" s="200"/>
      <c r="C544" s="200"/>
      <c r="D544" s="201"/>
      <c r="E544" s="113"/>
      <c r="F544" s="113"/>
      <c r="G544" s="113"/>
      <c r="H544" s="113"/>
      <c r="I544" s="203"/>
      <c r="J544" s="203"/>
      <c r="K544" s="203"/>
      <c r="L544" s="203"/>
      <c r="M544" s="204"/>
      <c r="N544" s="204"/>
      <c r="O544" s="201"/>
      <c r="P544" s="201"/>
    </row>
    <row r="545" spans="1:16" x14ac:dyDescent="0.2">
      <c r="A545" s="113"/>
      <c r="B545" s="200"/>
      <c r="C545" s="200"/>
      <c r="D545" s="201"/>
      <c r="E545" s="113"/>
      <c r="F545" s="113"/>
      <c r="G545" s="113"/>
      <c r="H545" s="113"/>
      <c r="I545" s="203"/>
      <c r="J545" s="203"/>
      <c r="K545" s="203"/>
      <c r="L545" s="203"/>
      <c r="M545" s="204"/>
      <c r="N545" s="204"/>
      <c r="O545" s="201"/>
      <c r="P545" s="201"/>
    </row>
    <row r="546" spans="1:16" x14ac:dyDescent="0.2">
      <c r="A546" s="113"/>
      <c r="B546" s="200"/>
      <c r="C546" s="200"/>
      <c r="D546" s="201"/>
      <c r="E546" s="113"/>
      <c r="F546" s="113"/>
      <c r="G546" s="113"/>
      <c r="H546" s="113"/>
      <c r="I546" s="203"/>
      <c r="J546" s="203"/>
      <c r="K546" s="203"/>
      <c r="L546" s="203"/>
      <c r="M546" s="204"/>
      <c r="N546" s="204"/>
      <c r="O546" s="201"/>
      <c r="P546" s="201"/>
    </row>
    <row r="547" spans="1:16" x14ac:dyDescent="0.2">
      <c r="A547" s="113"/>
      <c r="B547" s="200"/>
      <c r="C547" s="200"/>
      <c r="D547" s="201"/>
      <c r="E547" s="113"/>
      <c r="F547" s="113"/>
      <c r="G547" s="113"/>
      <c r="H547" s="113"/>
      <c r="I547" s="203"/>
      <c r="J547" s="203"/>
      <c r="K547" s="203"/>
      <c r="L547" s="203"/>
      <c r="M547" s="204"/>
      <c r="N547" s="204"/>
      <c r="O547" s="201"/>
      <c r="P547" s="201"/>
    </row>
    <row r="548" spans="1:16" x14ac:dyDescent="0.2">
      <c r="A548" s="113"/>
      <c r="B548" s="200"/>
      <c r="C548" s="200"/>
      <c r="D548" s="201"/>
      <c r="E548" s="113"/>
      <c r="F548" s="113"/>
      <c r="G548" s="113"/>
      <c r="H548" s="113"/>
      <c r="I548" s="203"/>
      <c r="J548" s="203"/>
      <c r="K548" s="203"/>
      <c r="L548" s="203"/>
      <c r="M548" s="204"/>
      <c r="N548" s="204"/>
      <c r="O548" s="201"/>
      <c r="P548" s="201"/>
    </row>
    <row r="549" spans="1:16" x14ac:dyDescent="0.2">
      <c r="A549" s="113"/>
      <c r="B549" s="200"/>
      <c r="C549" s="200"/>
      <c r="D549" s="201"/>
      <c r="E549" s="113"/>
      <c r="F549" s="113"/>
      <c r="G549" s="113"/>
      <c r="H549" s="113"/>
      <c r="I549" s="203"/>
      <c r="J549" s="203"/>
      <c r="K549" s="203"/>
      <c r="L549" s="203"/>
      <c r="M549" s="204"/>
      <c r="N549" s="204"/>
      <c r="O549" s="201"/>
      <c r="P549" s="201"/>
    </row>
    <row r="550" spans="1:16" x14ac:dyDescent="0.2">
      <c r="A550" s="113"/>
      <c r="B550" s="200"/>
      <c r="C550" s="200"/>
      <c r="D550" s="201"/>
      <c r="E550" s="113"/>
      <c r="F550" s="113"/>
      <c r="G550" s="113"/>
      <c r="H550" s="113"/>
      <c r="I550" s="203"/>
      <c r="J550" s="203"/>
      <c r="K550" s="203"/>
      <c r="L550" s="203"/>
      <c r="M550" s="204"/>
      <c r="N550" s="204"/>
      <c r="O550" s="201"/>
      <c r="P550" s="201"/>
    </row>
    <row r="551" spans="1:16" x14ac:dyDescent="0.2">
      <c r="A551" s="113"/>
      <c r="B551" s="200"/>
      <c r="C551" s="200"/>
      <c r="D551" s="201"/>
      <c r="E551" s="113"/>
      <c r="F551" s="113"/>
      <c r="G551" s="113"/>
      <c r="H551" s="113"/>
      <c r="I551" s="203"/>
      <c r="J551" s="203"/>
      <c r="K551" s="203"/>
      <c r="L551" s="203"/>
      <c r="M551" s="204"/>
      <c r="N551" s="204"/>
      <c r="O551" s="201"/>
      <c r="P551" s="201"/>
    </row>
    <row r="552" spans="1:16" x14ac:dyDescent="0.2">
      <c r="A552" s="113"/>
      <c r="B552" s="200"/>
      <c r="C552" s="200"/>
      <c r="D552" s="201"/>
      <c r="E552" s="113"/>
      <c r="F552" s="113"/>
      <c r="G552" s="113"/>
      <c r="H552" s="113"/>
      <c r="I552" s="203"/>
      <c r="J552" s="203"/>
      <c r="K552" s="203"/>
      <c r="L552" s="203"/>
      <c r="M552" s="204"/>
      <c r="N552" s="204"/>
      <c r="O552" s="201"/>
      <c r="P552" s="201"/>
    </row>
    <row r="553" spans="1:16" x14ac:dyDescent="0.2">
      <c r="A553" s="113"/>
      <c r="B553" s="200"/>
      <c r="C553" s="200"/>
      <c r="D553" s="201"/>
      <c r="E553" s="113"/>
      <c r="F553" s="113"/>
      <c r="G553" s="113"/>
      <c r="H553" s="113"/>
      <c r="I553" s="203"/>
      <c r="J553" s="203"/>
      <c r="K553" s="203"/>
      <c r="L553" s="203"/>
      <c r="M553" s="204"/>
      <c r="N553" s="204"/>
      <c r="O553" s="201"/>
      <c r="P553" s="201"/>
    </row>
    <row r="554" spans="1:16" x14ac:dyDescent="0.2">
      <c r="A554" s="113"/>
      <c r="B554" s="200"/>
      <c r="C554" s="200"/>
      <c r="D554" s="201"/>
      <c r="E554" s="113"/>
      <c r="F554" s="113"/>
      <c r="G554" s="113"/>
      <c r="H554" s="113"/>
      <c r="I554" s="203"/>
      <c r="J554" s="203"/>
      <c r="K554" s="203"/>
      <c r="L554" s="203"/>
      <c r="M554" s="204"/>
      <c r="N554" s="204"/>
      <c r="O554" s="201"/>
      <c r="P554" s="201"/>
    </row>
    <row r="555" spans="1:16" x14ac:dyDescent="0.2">
      <c r="A555" s="113"/>
      <c r="B555" s="200"/>
      <c r="C555" s="200"/>
      <c r="D555" s="201"/>
      <c r="E555" s="113"/>
      <c r="F555" s="113"/>
      <c r="G555" s="113"/>
      <c r="H555" s="113"/>
      <c r="I555" s="203"/>
      <c r="J555" s="203"/>
      <c r="K555" s="203"/>
      <c r="L555" s="203"/>
      <c r="M555" s="204"/>
      <c r="N555" s="204"/>
      <c r="O555" s="201"/>
      <c r="P555" s="201"/>
    </row>
    <row r="556" spans="1:16" x14ac:dyDescent="0.2">
      <c r="A556" s="113"/>
      <c r="B556" s="200"/>
      <c r="C556" s="200"/>
      <c r="D556" s="201"/>
      <c r="E556" s="113"/>
      <c r="F556" s="113"/>
      <c r="G556" s="113"/>
      <c r="H556" s="113"/>
      <c r="I556" s="203"/>
      <c r="J556" s="203"/>
      <c r="K556" s="203"/>
      <c r="L556" s="203"/>
      <c r="M556" s="204"/>
      <c r="N556" s="204"/>
      <c r="O556" s="201"/>
      <c r="P556" s="201"/>
    </row>
    <row r="557" spans="1:16" x14ac:dyDescent="0.2">
      <c r="A557" s="113"/>
      <c r="B557" s="200"/>
      <c r="C557" s="200"/>
      <c r="D557" s="201"/>
      <c r="E557" s="113"/>
      <c r="F557" s="113"/>
      <c r="G557" s="113"/>
      <c r="H557" s="113"/>
      <c r="I557" s="203"/>
      <c r="J557" s="203"/>
      <c r="K557" s="203"/>
      <c r="L557" s="203"/>
      <c r="M557" s="204"/>
      <c r="N557" s="204"/>
      <c r="O557" s="201"/>
      <c r="P557" s="201"/>
    </row>
    <row r="558" spans="1:16" x14ac:dyDescent="0.2">
      <c r="A558" s="113"/>
      <c r="B558" s="200"/>
      <c r="C558" s="200"/>
      <c r="D558" s="201"/>
      <c r="E558" s="113"/>
      <c r="F558" s="113"/>
      <c r="G558" s="113"/>
      <c r="H558" s="113"/>
      <c r="I558" s="203"/>
      <c r="J558" s="203"/>
      <c r="K558" s="203"/>
      <c r="L558" s="203"/>
      <c r="M558" s="204"/>
      <c r="N558" s="204"/>
      <c r="O558" s="201"/>
      <c r="P558" s="201"/>
    </row>
    <row r="559" spans="1:16" x14ac:dyDescent="0.2">
      <c r="A559" s="113"/>
      <c r="B559" s="200"/>
      <c r="C559" s="200"/>
      <c r="D559" s="201"/>
      <c r="E559" s="113"/>
      <c r="F559" s="113"/>
      <c r="G559" s="113"/>
      <c r="H559" s="113"/>
      <c r="I559" s="203"/>
      <c r="J559" s="203"/>
      <c r="K559" s="203"/>
      <c r="L559" s="203"/>
      <c r="M559" s="204"/>
      <c r="N559" s="204"/>
      <c r="O559" s="201"/>
      <c r="P559" s="201"/>
    </row>
    <row r="560" spans="1:16" x14ac:dyDescent="0.2">
      <c r="A560" s="113"/>
      <c r="B560" s="200"/>
      <c r="C560" s="200"/>
      <c r="D560" s="201"/>
      <c r="E560" s="113"/>
      <c r="F560" s="113"/>
      <c r="G560" s="113"/>
      <c r="H560" s="113"/>
      <c r="I560" s="203"/>
      <c r="J560" s="203"/>
      <c r="K560" s="203"/>
      <c r="L560" s="203"/>
      <c r="M560" s="204"/>
      <c r="N560" s="204"/>
      <c r="O560" s="201"/>
      <c r="P560" s="201"/>
    </row>
    <row r="561" spans="1:16" x14ac:dyDescent="0.2">
      <c r="A561" s="113"/>
      <c r="B561" s="200"/>
      <c r="C561" s="200"/>
      <c r="D561" s="201"/>
      <c r="E561" s="113"/>
      <c r="F561" s="113"/>
      <c r="G561" s="113"/>
      <c r="H561" s="113"/>
      <c r="I561" s="203"/>
      <c r="J561" s="203"/>
      <c r="K561" s="203"/>
      <c r="L561" s="203"/>
      <c r="M561" s="204"/>
      <c r="N561" s="204"/>
      <c r="O561" s="201"/>
      <c r="P561" s="201"/>
    </row>
    <row r="562" spans="1:16" x14ac:dyDescent="0.2">
      <c r="A562" s="113"/>
      <c r="B562" s="200"/>
      <c r="C562" s="200"/>
      <c r="D562" s="201"/>
      <c r="E562" s="113"/>
      <c r="F562" s="113"/>
      <c r="G562" s="113"/>
      <c r="H562" s="113"/>
      <c r="I562" s="203"/>
      <c r="J562" s="203"/>
      <c r="K562" s="203"/>
      <c r="L562" s="203"/>
      <c r="M562" s="204"/>
      <c r="N562" s="204"/>
      <c r="O562" s="201"/>
      <c r="P562" s="201"/>
    </row>
    <row r="563" spans="1:16" x14ac:dyDescent="0.2">
      <c r="A563" s="113"/>
      <c r="B563" s="200"/>
      <c r="C563" s="200"/>
      <c r="D563" s="201"/>
      <c r="E563" s="113"/>
      <c r="F563" s="113"/>
      <c r="G563" s="113"/>
      <c r="H563" s="113"/>
      <c r="I563" s="203"/>
      <c r="J563" s="203"/>
      <c r="K563" s="203"/>
      <c r="L563" s="203"/>
      <c r="M563" s="204"/>
      <c r="N563" s="204"/>
      <c r="O563" s="201"/>
      <c r="P563" s="201"/>
    </row>
    <row r="564" spans="1:16" x14ac:dyDescent="0.2">
      <c r="A564" s="113"/>
      <c r="B564" s="200"/>
      <c r="C564" s="200"/>
      <c r="D564" s="201"/>
      <c r="E564" s="113"/>
      <c r="F564" s="113"/>
      <c r="G564" s="113"/>
      <c r="H564" s="113"/>
      <c r="I564" s="203"/>
      <c r="J564" s="203"/>
      <c r="K564" s="203"/>
      <c r="L564" s="203"/>
      <c r="M564" s="204"/>
      <c r="N564" s="204"/>
      <c r="O564" s="201"/>
      <c r="P564" s="201"/>
    </row>
    <row r="565" spans="1:16" x14ac:dyDescent="0.2">
      <c r="A565" s="113"/>
      <c r="B565" s="200"/>
      <c r="C565" s="200"/>
      <c r="D565" s="201"/>
      <c r="E565" s="113"/>
      <c r="F565" s="113"/>
      <c r="G565" s="113"/>
      <c r="H565" s="113"/>
      <c r="I565" s="203"/>
      <c r="J565" s="203"/>
      <c r="K565" s="203"/>
      <c r="L565" s="203"/>
      <c r="M565" s="204"/>
      <c r="N565" s="204"/>
      <c r="O565" s="201"/>
      <c r="P565" s="201"/>
    </row>
    <row r="566" spans="1:16" x14ac:dyDescent="0.2">
      <c r="A566" s="113"/>
      <c r="B566" s="200"/>
      <c r="C566" s="200"/>
      <c r="D566" s="201"/>
      <c r="E566" s="113"/>
      <c r="F566" s="113"/>
      <c r="G566" s="113"/>
      <c r="H566" s="113"/>
      <c r="I566" s="203"/>
      <c r="J566" s="203"/>
      <c r="K566" s="203"/>
      <c r="L566" s="203"/>
      <c r="M566" s="204"/>
      <c r="N566" s="204"/>
      <c r="O566" s="201"/>
      <c r="P566" s="201"/>
    </row>
    <row r="567" spans="1:16" x14ac:dyDescent="0.2">
      <c r="A567" s="113"/>
      <c r="B567" s="200"/>
      <c r="C567" s="200"/>
      <c r="D567" s="201"/>
      <c r="E567" s="113"/>
      <c r="F567" s="113"/>
      <c r="G567" s="113"/>
      <c r="H567" s="113"/>
      <c r="I567" s="203"/>
      <c r="J567" s="203"/>
      <c r="K567" s="203"/>
      <c r="L567" s="203"/>
      <c r="M567" s="204"/>
      <c r="N567" s="204"/>
      <c r="O567" s="201"/>
      <c r="P567" s="201"/>
    </row>
    <row r="568" spans="1:16" x14ac:dyDescent="0.2">
      <c r="A568" s="113"/>
      <c r="B568" s="200"/>
      <c r="C568" s="200"/>
      <c r="D568" s="201"/>
      <c r="E568" s="113"/>
      <c r="F568" s="113"/>
      <c r="G568" s="113"/>
      <c r="H568" s="113"/>
      <c r="I568" s="203"/>
      <c r="J568" s="203"/>
      <c r="K568" s="203"/>
      <c r="L568" s="203"/>
      <c r="M568" s="204"/>
      <c r="N568" s="204"/>
      <c r="O568" s="201"/>
      <c r="P568" s="201"/>
    </row>
    <row r="569" spans="1:16" x14ac:dyDescent="0.2">
      <c r="A569" s="113"/>
      <c r="B569" s="200"/>
      <c r="C569" s="200"/>
      <c r="D569" s="201"/>
      <c r="E569" s="113"/>
      <c r="F569" s="113"/>
      <c r="G569" s="113"/>
      <c r="H569" s="113"/>
      <c r="I569" s="203"/>
      <c r="J569" s="203"/>
      <c r="K569" s="203"/>
      <c r="L569" s="203"/>
      <c r="M569" s="204"/>
      <c r="N569" s="204"/>
      <c r="O569" s="201"/>
      <c r="P569" s="201"/>
    </row>
    <row r="570" spans="1:16" x14ac:dyDescent="0.2">
      <c r="A570" s="113"/>
      <c r="B570" s="200"/>
      <c r="C570" s="200"/>
      <c r="D570" s="201"/>
      <c r="E570" s="113"/>
      <c r="F570" s="113"/>
      <c r="G570" s="113"/>
      <c r="H570" s="113"/>
      <c r="I570" s="203"/>
      <c r="J570" s="203"/>
      <c r="K570" s="203"/>
      <c r="L570" s="203"/>
      <c r="M570" s="204"/>
      <c r="N570" s="204"/>
      <c r="O570" s="201"/>
      <c r="P570" s="201"/>
    </row>
    <row r="571" spans="1:16" x14ac:dyDescent="0.2">
      <c r="A571" s="113"/>
      <c r="B571" s="200"/>
      <c r="C571" s="200"/>
      <c r="D571" s="201"/>
      <c r="E571" s="113"/>
      <c r="F571" s="113"/>
      <c r="G571" s="113"/>
      <c r="H571" s="113"/>
      <c r="I571" s="203"/>
      <c r="J571" s="203"/>
      <c r="K571" s="203"/>
      <c r="L571" s="203"/>
      <c r="M571" s="204"/>
      <c r="N571" s="204"/>
      <c r="O571" s="201"/>
      <c r="P571" s="201"/>
    </row>
    <row r="572" spans="1:16" x14ac:dyDescent="0.2">
      <c r="A572" s="113"/>
      <c r="B572" s="200"/>
      <c r="C572" s="200"/>
      <c r="D572" s="201"/>
      <c r="E572" s="113"/>
      <c r="F572" s="113"/>
      <c r="G572" s="113"/>
      <c r="H572" s="113"/>
      <c r="I572" s="203"/>
      <c r="J572" s="203"/>
      <c r="K572" s="203"/>
      <c r="L572" s="203"/>
      <c r="M572" s="204"/>
      <c r="N572" s="204"/>
      <c r="O572" s="201"/>
      <c r="P572" s="201"/>
    </row>
    <row r="573" spans="1:16" x14ac:dyDescent="0.2">
      <c r="A573" s="113"/>
      <c r="B573" s="200"/>
      <c r="C573" s="200"/>
      <c r="D573" s="201"/>
      <c r="E573" s="113"/>
      <c r="F573" s="113"/>
      <c r="G573" s="113"/>
      <c r="H573" s="113"/>
      <c r="I573" s="203"/>
      <c r="J573" s="203"/>
      <c r="K573" s="203"/>
      <c r="L573" s="203"/>
      <c r="M573" s="204"/>
      <c r="N573" s="204"/>
      <c r="O573" s="201"/>
      <c r="P573" s="201"/>
    </row>
    <row r="574" spans="1:16" x14ac:dyDescent="0.2">
      <c r="A574" s="113"/>
      <c r="B574" s="200"/>
      <c r="C574" s="200"/>
      <c r="D574" s="201"/>
      <c r="E574" s="113"/>
      <c r="F574" s="113"/>
      <c r="G574" s="113"/>
      <c r="H574" s="113"/>
      <c r="I574" s="203"/>
      <c r="J574" s="203"/>
      <c r="K574" s="203"/>
      <c r="L574" s="203"/>
      <c r="M574" s="204"/>
      <c r="N574" s="204"/>
      <c r="O574" s="201"/>
      <c r="P574" s="201"/>
    </row>
    <row r="575" spans="1:16" x14ac:dyDescent="0.2">
      <c r="A575" s="113"/>
      <c r="B575" s="200"/>
      <c r="C575" s="200"/>
      <c r="D575" s="201"/>
      <c r="E575" s="113"/>
      <c r="F575" s="113"/>
      <c r="G575" s="113"/>
      <c r="H575" s="113"/>
      <c r="I575" s="203"/>
      <c r="J575" s="203"/>
      <c r="K575" s="203"/>
      <c r="L575" s="203"/>
      <c r="M575" s="204"/>
      <c r="N575" s="204"/>
      <c r="O575" s="201"/>
      <c r="P575" s="201"/>
    </row>
    <row r="576" spans="1:16" x14ac:dyDescent="0.2">
      <c r="A576" s="113"/>
      <c r="B576" s="200"/>
      <c r="C576" s="200"/>
      <c r="D576" s="201"/>
      <c r="E576" s="113"/>
      <c r="F576" s="113"/>
      <c r="G576" s="113"/>
      <c r="H576" s="113"/>
      <c r="I576" s="203"/>
      <c r="J576" s="203"/>
      <c r="K576" s="203"/>
      <c r="L576" s="203"/>
      <c r="M576" s="204"/>
      <c r="N576" s="204"/>
      <c r="O576" s="201"/>
      <c r="P576" s="201"/>
    </row>
    <row r="577" spans="1:16" x14ac:dyDescent="0.2">
      <c r="A577" s="113"/>
      <c r="B577" s="200"/>
      <c r="C577" s="200"/>
      <c r="D577" s="201"/>
      <c r="E577" s="113"/>
      <c r="F577" s="113"/>
      <c r="G577" s="113"/>
      <c r="H577" s="113"/>
      <c r="I577" s="203"/>
      <c r="J577" s="203"/>
      <c r="K577" s="203"/>
      <c r="L577" s="203"/>
      <c r="M577" s="204"/>
      <c r="N577" s="204"/>
      <c r="O577" s="201"/>
      <c r="P577" s="201"/>
    </row>
    <row r="578" spans="1:16" x14ac:dyDescent="0.2">
      <c r="A578" s="113"/>
      <c r="B578" s="200"/>
      <c r="C578" s="200"/>
      <c r="D578" s="201"/>
      <c r="E578" s="113"/>
      <c r="F578" s="113"/>
      <c r="G578" s="113"/>
      <c r="H578" s="113"/>
      <c r="I578" s="203"/>
      <c r="J578" s="203"/>
      <c r="K578" s="203"/>
      <c r="L578" s="203"/>
      <c r="M578" s="204"/>
      <c r="N578" s="204"/>
      <c r="O578" s="201"/>
      <c r="P578" s="201"/>
    </row>
    <row r="579" spans="1:16" x14ac:dyDescent="0.2">
      <c r="A579" s="113"/>
      <c r="B579" s="200"/>
      <c r="C579" s="200"/>
      <c r="D579" s="201"/>
      <c r="E579" s="113"/>
      <c r="F579" s="113"/>
      <c r="G579" s="113"/>
      <c r="H579" s="113"/>
      <c r="I579" s="203"/>
      <c r="J579" s="203"/>
      <c r="K579" s="203"/>
      <c r="L579" s="203"/>
      <c r="M579" s="204"/>
      <c r="N579" s="204"/>
      <c r="O579" s="201"/>
      <c r="P579" s="201"/>
    </row>
    <row r="580" spans="1:16" x14ac:dyDescent="0.2">
      <c r="A580" s="113"/>
      <c r="B580" s="200"/>
      <c r="C580" s="200"/>
      <c r="D580" s="201"/>
      <c r="E580" s="113"/>
      <c r="F580" s="113"/>
      <c r="G580" s="113"/>
      <c r="H580" s="113"/>
      <c r="I580" s="203"/>
      <c r="J580" s="203"/>
      <c r="K580" s="203"/>
      <c r="L580" s="203"/>
      <c r="M580" s="204"/>
      <c r="N580" s="204"/>
      <c r="O580" s="201"/>
      <c r="P580" s="201"/>
    </row>
    <row r="581" spans="1:16" x14ac:dyDescent="0.2">
      <c r="A581" s="113"/>
      <c r="B581" s="200"/>
      <c r="C581" s="200"/>
      <c r="D581" s="201"/>
      <c r="E581" s="113"/>
      <c r="F581" s="113"/>
      <c r="G581" s="113"/>
      <c r="H581" s="113"/>
      <c r="I581" s="203"/>
      <c r="J581" s="203"/>
      <c r="K581" s="203"/>
      <c r="L581" s="203"/>
      <c r="M581" s="204"/>
      <c r="N581" s="204"/>
      <c r="O581" s="201"/>
      <c r="P581" s="201"/>
    </row>
    <row r="582" spans="1:16" x14ac:dyDescent="0.2">
      <c r="A582" s="113"/>
      <c r="B582" s="200"/>
      <c r="C582" s="200"/>
      <c r="D582" s="201"/>
      <c r="E582" s="113"/>
      <c r="F582" s="113"/>
      <c r="G582" s="113"/>
      <c r="H582" s="113"/>
      <c r="I582" s="203"/>
      <c r="J582" s="203"/>
      <c r="K582" s="203"/>
      <c r="L582" s="203"/>
      <c r="M582" s="204"/>
      <c r="N582" s="204"/>
      <c r="O582" s="201"/>
      <c r="P582" s="201"/>
    </row>
    <row r="583" spans="1:16" x14ac:dyDescent="0.2">
      <c r="A583" s="113"/>
      <c r="B583" s="200"/>
      <c r="C583" s="200"/>
      <c r="D583" s="201"/>
      <c r="E583" s="113"/>
      <c r="F583" s="113"/>
      <c r="G583" s="113"/>
      <c r="H583" s="113"/>
      <c r="I583" s="203"/>
      <c r="J583" s="203"/>
      <c r="K583" s="203"/>
      <c r="L583" s="203"/>
      <c r="M583" s="204"/>
      <c r="N583" s="204"/>
      <c r="O583" s="201"/>
      <c r="P583" s="201"/>
    </row>
    <row r="584" spans="1:16" x14ac:dyDescent="0.2">
      <c r="A584" s="113"/>
      <c r="B584" s="200"/>
      <c r="C584" s="200"/>
      <c r="D584" s="201"/>
      <c r="E584" s="113"/>
      <c r="F584" s="113"/>
      <c r="G584" s="113"/>
      <c r="H584" s="113"/>
      <c r="I584" s="203"/>
      <c r="J584" s="203"/>
      <c r="K584" s="203"/>
      <c r="L584" s="203"/>
      <c r="M584" s="204"/>
      <c r="N584" s="204"/>
      <c r="O584" s="201"/>
      <c r="P584" s="201"/>
    </row>
    <row r="585" spans="1:16" x14ac:dyDescent="0.2">
      <c r="A585" s="113"/>
      <c r="B585" s="200"/>
      <c r="C585" s="200"/>
      <c r="D585" s="201"/>
      <c r="E585" s="113"/>
      <c r="F585" s="113"/>
      <c r="G585" s="113"/>
      <c r="H585" s="113"/>
      <c r="I585" s="203"/>
      <c r="J585" s="203"/>
      <c r="K585" s="203"/>
      <c r="L585" s="203"/>
      <c r="M585" s="204"/>
      <c r="N585" s="204"/>
      <c r="O585" s="201"/>
      <c r="P585" s="201"/>
    </row>
    <row r="586" spans="1:16" x14ac:dyDescent="0.2">
      <c r="A586" s="113"/>
      <c r="B586" s="200"/>
      <c r="C586" s="200"/>
      <c r="D586" s="201"/>
      <c r="E586" s="113"/>
      <c r="F586" s="113"/>
      <c r="G586" s="113"/>
      <c r="H586" s="113"/>
      <c r="I586" s="203"/>
      <c r="J586" s="203"/>
      <c r="K586" s="203"/>
      <c r="L586" s="203"/>
      <c r="M586" s="204"/>
      <c r="N586" s="204"/>
      <c r="O586" s="201"/>
      <c r="P586" s="201"/>
    </row>
    <row r="587" spans="1:16" x14ac:dyDescent="0.2">
      <c r="A587" s="113"/>
      <c r="B587" s="200"/>
      <c r="C587" s="200"/>
      <c r="D587" s="201"/>
      <c r="E587" s="113"/>
      <c r="F587" s="113"/>
      <c r="G587" s="113"/>
      <c r="H587" s="113"/>
      <c r="I587" s="203"/>
      <c r="J587" s="203"/>
      <c r="K587" s="203"/>
      <c r="L587" s="203"/>
      <c r="M587" s="204"/>
      <c r="N587" s="204"/>
      <c r="O587" s="201"/>
      <c r="P587" s="201"/>
    </row>
    <row r="588" spans="1:16" x14ac:dyDescent="0.2">
      <c r="A588" s="113"/>
      <c r="B588" s="200"/>
      <c r="C588" s="200"/>
      <c r="D588" s="201"/>
      <c r="E588" s="113"/>
      <c r="F588" s="113"/>
      <c r="G588" s="113"/>
      <c r="H588" s="113"/>
      <c r="I588" s="203"/>
      <c r="J588" s="203"/>
      <c r="K588" s="203"/>
      <c r="L588" s="203"/>
      <c r="M588" s="204"/>
      <c r="N588" s="204"/>
      <c r="O588" s="201"/>
      <c r="P588" s="201"/>
    </row>
    <row r="589" spans="1:16" x14ac:dyDescent="0.2">
      <c r="A589" s="113"/>
      <c r="B589" s="200"/>
      <c r="C589" s="200"/>
      <c r="D589" s="201"/>
      <c r="E589" s="113"/>
      <c r="F589" s="113"/>
      <c r="G589" s="113"/>
      <c r="H589" s="113"/>
      <c r="I589" s="203"/>
      <c r="J589" s="203"/>
      <c r="K589" s="203"/>
      <c r="L589" s="203"/>
      <c r="M589" s="204"/>
      <c r="N589" s="204"/>
      <c r="O589" s="201"/>
      <c r="P589" s="201"/>
    </row>
    <row r="590" spans="1:16" x14ac:dyDescent="0.2">
      <c r="A590" s="113"/>
      <c r="B590" s="200"/>
      <c r="C590" s="200"/>
      <c r="D590" s="201"/>
      <c r="E590" s="113"/>
      <c r="F590" s="113"/>
      <c r="G590" s="113"/>
      <c r="H590" s="113"/>
      <c r="I590" s="203"/>
      <c r="J590" s="203"/>
      <c r="K590" s="203"/>
      <c r="L590" s="203"/>
      <c r="M590" s="204"/>
      <c r="N590" s="204"/>
      <c r="O590" s="201"/>
      <c r="P590" s="201"/>
    </row>
    <row r="591" spans="1:16" x14ac:dyDescent="0.2">
      <c r="A591" s="113"/>
      <c r="B591" s="200"/>
      <c r="C591" s="200"/>
      <c r="D591" s="201"/>
      <c r="E591" s="113"/>
      <c r="F591" s="113"/>
      <c r="G591" s="113"/>
      <c r="H591" s="113"/>
      <c r="I591" s="203"/>
      <c r="J591" s="203"/>
      <c r="K591" s="203"/>
      <c r="L591" s="203"/>
      <c r="M591" s="204"/>
      <c r="N591" s="204"/>
      <c r="O591" s="201"/>
      <c r="P591" s="201"/>
    </row>
    <row r="592" spans="1:16" x14ac:dyDescent="0.2">
      <c r="A592" s="113"/>
      <c r="B592" s="200"/>
      <c r="C592" s="200"/>
      <c r="D592" s="201"/>
      <c r="E592" s="113"/>
      <c r="F592" s="113"/>
      <c r="G592" s="113"/>
      <c r="H592" s="113"/>
      <c r="I592" s="203"/>
      <c r="J592" s="203"/>
      <c r="K592" s="203"/>
      <c r="L592" s="203"/>
      <c r="M592" s="204"/>
      <c r="N592" s="204"/>
      <c r="O592" s="201"/>
      <c r="P592" s="201"/>
    </row>
    <row r="593" spans="1:16" x14ac:dyDescent="0.2">
      <c r="A593" s="113"/>
      <c r="B593" s="200"/>
      <c r="C593" s="200"/>
      <c r="D593" s="201"/>
      <c r="E593" s="113"/>
      <c r="F593" s="113"/>
      <c r="G593" s="113"/>
      <c r="H593" s="113"/>
      <c r="I593" s="203"/>
      <c r="J593" s="203"/>
      <c r="K593" s="203"/>
      <c r="L593" s="203"/>
      <c r="M593" s="204"/>
      <c r="N593" s="204"/>
      <c r="O593" s="201"/>
      <c r="P593" s="201"/>
    </row>
    <row r="594" spans="1:16" x14ac:dyDescent="0.2">
      <c r="A594" s="113"/>
      <c r="B594" s="200"/>
      <c r="C594" s="200"/>
      <c r="D594" s="201"/>
      <c r="E594" s="113"/>
      <c r="F594" s="113"/>
      <c r="G594" s="113"/>
      <c r="H594" s="113"/>
      <c r="I594" s="203"/>
      <c r="J594" s="203"/>
      <c r="K594" s="203"/>
      <c r="L594" s="203"/>
      <c r="M594" s="204"/>
      <c r="N594" s="204"/>
      <c r="O594" s="201"/>
      <c r="P594" s="201"/>
    </row>
    <row r="595" spans="1:16" x14ac:dyDescent="0.2">
      <c r="A595" s="113"/>
      <c r="B595" s="200"/>
      <c r="C595" s="200"/>
      <c r="D595" s="201"/>
      <c r="E595" s="113"/>
      <c r="F595" s="113"/>
      <c r="G595" s="113"/>
      <c r="H595" s="113"/>
      <c r="I595" s="203"/>
      <c r="J595" s="203"/>
      <c r="K595" s="203"/>
      <c r="L595" s="203"/>
      <c r="M595" s="204"/>
      <c r="N595" s="204"/>
      <c r="O595" s="201"/>
      <c r="P595" s="201"/>
    </row>
    <row r="596" spans="1:16" x14ac:dyDescent="0.2">
      <c r="A596" s="113"/>
      <c r="B596" s="200"/>
      <c r="C596" s="200"/>
      <c r="D596" s="201"/>
      <c r="E596" s="113"/>
      <c r="F596" s="113"/>
      <c r="G596" s="113"/>
      <c r="H596" s="113"/>
      <c r="I596" s="203"/>
      <c r="J596" s="203"/>
      <c r="K596" s="203"/>
      <c r="L596" s="203"/>
      <c r="M596" s="204"/>
      <c r="N596" s="204"/>
      <c r="O596" s="201"/>
      <c r="P596" s="201"/>
    </row>
    <row r="597" spans="1:16" x14ac:dyDescent="0.2">
      <c r="A597" s="113"/>
      <c r="B597" s="200"/>
      <c r="C597" s="200"/>
      <c r="D597" s="201"/>
      <c r="E597" s="113"/>
      <c r="F597" s="113"/>
      <c r="G597" s="113"/>
      <c r="H597" s="113"/>
      <c r="I597" s="203"/>
      <c r="J597" s="203"/>
      <c r="K597" s="203"/>
      <c r="L597" s="203"/>
      <c r="M597" s="204"/>
      <c r="N597" s="204"/>
      <c r="O597" s="201"/>
      <c r="P597" s="201"/>
    </row>
    <row r="598" spans="1:16" x14ac:dyDescent="0.2">
      <c r="A598" s="113"/>
      <c r="B598" s="200"/>
      <c r="C598" s="200"/>
      <c r="D598" s="201"/>
      <c r="E598" s="113"/>
      <c r="F598" s="113"/>
      <c r="G598" s="113"/>
      <c r="H598" s="113"/>
      <c r="I598" s="203"/>
      <c r="J598" s="203"/>
      <c r="K598" s="203"/>
      <c r="L598" s="203"/>
      <c r="M598" s="204"/>
      <c r="N598" s="204"/>
      <c r="O598" s="201"/>
      <c r="P598" s="201"/>
    </row>
    <row r="599" spans="1:16" x14ac:dyDescent="0.2">
      <c r="A599" s="113"/>
      <c r="B599" s="200"/>
      <c r="C599" s="200"/>
      <c r="D599" s="201"/>
      <c r="E599" s="113"/>
      <c r="F599" s="113"/>
      <c r="G599" s="113"/>
      <c r="H599" s="113"/>
      <c r="I599" s="203"/>
      <c r="J599" s="203"/>
      <c r="K599" s="203"/>
      <c r="L599" s="203"/>
      <c r="M599" s="204"/>
      <c r="N599" s="204"/>
      <c r="O599" s="201"/>
      <c r="P599" s="201"/>
    </row>
    <row r="600" spans="1:16" x14ac:dyDescent="0.2">
      <c r="A600" s="113"/>
      <c r="B600" s="200"/>
      <c r="C600" s="200"/>
      <c r="D600" s="201"/>
      <c r="E600" s="113"/>
      <c r="F600" s="113"/>
      <c r="G600" s="113"/>
      <c r="H600" s="113"/>
      <c r="I600" s="203"/>
      <c r="J600" s="203"/>
      <c r="K600" s="203"/>
      <c r="L600" s="203"/>
      <c r="M600" s="204"/>
      <c r="N600" s="204"/>
      <c r="O600" s="201"/>
      <c r="P600" s="201"/>
    </row>
    <row r="601" spans="1:16" x14ac:dyDescent="0.2">
      <c r="A601" s="113"/>
      <c r="B601" s="200"/>
      <c r="C601" s="200"/>
      <c r="D601" s="201"/>
      <c r="E601" s="113"/>
      <c r="F601" s="113"/>
      <c r="G601" s="113"/>
      <c r="H601" s="113"/>
      <c r="I601" s="203"/>
      <c r="J601" s="203"/>
      <c r="K601" s="203"/>
      <c r="L601" s="203"/>
      <c r="M601" s="204"/>
      <c r="N601" s="204"/>
      <c r="O601" s="201"/>
      <c r="P601" s="201"/>
    </row>
    <row r="602" spans="1:16" x14ac:dyDescent="0.2">
      <c r="A602" s="113"/>
      <c r="B602" s="200"/>
      <c r="C602" s="200"/>
      <c r="D602" s="201"/>
      <c r="E602" s="113"/>
      <c r="F602" s="113"/>
      <c r="G602" s="113"/>
      <c r="H602" s="113"/>
      <c r="I602" s="203"/>
      <c r="J602" s="203"/>
      <c r="K602" s="203"/>
      <c r="L602" s="203"/>
      <c r="M602" s="204"/>
      <c r="N602" s="204"/>
      <c r="O602" s="201"/>
      <c r="P602" s="201"/>
    </row>
    <row r="603" spans="1:16" x14ac:dyDescent="0.2">
      <c r="A603" s="113"/>
      <c r="B603" s="200"/>
      <c r="C603" s="200"/>
      <c r="D603" s="201"/>
      <c r="E603" s="113"/>
      <c r="F603" s="113"/>
      <c r="G603" s="113"/>
      <c r="H603" s="113"/>
      <c r="I603" s="203"/>
      <c r="J603" s="203"/>
      <c r="K603" s="203"/>
      <c r="L603" s="203"/>
      <c r="M603" s="204"/>
      <c r="N603" s="204"/>
      <c r="O603" s="201"/>
      <c r="P603" s="201"/>
    </row>
    <row r="604" spans="1:16" x14ac:dyDescent="0.2">
      <c r="A604" s="113"/>
      <c r="B604" s="200"/>
      <c r="C604" s="200"/>
      <c r="D604" s="201"/>
      <c r="E604" s="113"/>
      <c r="F604" s="113"/>
      <c r="G604" s="113"/>
      <c r="H604" s="113"/>
      <c r="I604" s="203"/>
      <c r="J604" s="203"/>
      <c r="K604" s="203"/>
      <c r="L604" s="203"/>
      <c r="M604" s="204"/>
      <c r="N604" s="204"/>
      <c r="O604" s="201"/>
      <c r="P604" s="201"/>
    </row>
    <row r="605" spans="1:16" x14ac:dyDescent="0.2">
      <c r="A605" s="113"/>
      <c r="B605" s="200"/>
      <c r="C605" s="200"/>
      <c r="D605" s="201"/>
      <c r="E605" s="113"/>
      <c r="F605" s="113"/>
      <c r="G605" s="113"/>
      <c r="H605" s="113"/>
      <c r="I605" s="203"/>
      <c r="J605" s="203"/>
      <c r="K605" s="203"/>
      <c r="L605" s="203"/>
      <c r="M605" s="204"/>
      <c r="N605" s="204"/>
      <c r="O605" s="201"/>
      <c r="P605" s="201"/>
    </row>
    <row r="606" spans="1:16" x14ac:dyDescent="0.2">
      <c r="A606" s="113"/>
      <c r="B606" s="200"/>
      <c r="C606" s="200"/>
      <c r="D606" s="201"/>
      <c r="E606" s="113"/>
      <c r="F606" s="113"/>
      <c r="G606" s="113"/>
      <c r="H606" s="113"/>
      <c r="I606" s="203"/>
      <c r="J606" s="203"/>
      <c r="K606" s="203"/>
      <c r="L606" s="203"/>
      <c r="M606" s="204"/>
      <c r="N606" s="204"/>
      <c r="O606" s="201"/>
      <c r="P606" s="201"/>
    </row>
    <row r="607" spans="1:16" x14ac:dyDescent="0.2">
      <c r="A607" s="113"/>
      <c r="B607" s="200"/>
      <c r="C607" s="200"/>
      <c r="D607" s="201"/>
      <c r="E607" s="113"/>
      <c r="F607" s="113"/>
      <c r="G607" s="113"/>
      <c r="H607" s="113"/>
      <c r="I607" s="203"/>
      <c r="J607" s="203"/>
      <c r="K607" s="203"/>
      <c r="L607" s="203"/>
      <c r="M607" s="204"/>
      <c r="N607" s="204"/>
      <c r="O607" s="201"/>
      <c r="P607" s="201"/>
    </row>
    <row r="608" spans="1:16" x14ac:dyDescent="0.2">
      <c r="A608" s="113"/>
      <c r="B608" s="200"/>
      <c r="C608" s="200"/>
      <c r="D608" s="201"/>
      <c r="E608" s="113"/>
      <c r="F608" s="113"/>
      <c r="G608" s="113"/>
      <c r="H608" s="113"/>
      <c r="I608" s="203"/>
      <c r="J608" s="203"/>
      <c r="K608" s="203"/>
      <c r="L608" s="203"/>
      <c r="M608" s="204"/>
      <c r="N608" s="204"/>
      <c r="O608" s="201"/>
      <c r="P608" s="201"/>
    </row>
    <row r="609" spans="1:16" x14ac:dyDescent="0.2">
      <c r="A609" s="113"/>
      <c r="B609" s="200"/>
      <c r="C609" s="200"/>
      <c r="D609" s="201"/>
      <c r="E609" s="113"/>
      <c r="F609" s="113"/>
      <c r="G609" s="113"/>
      <c r="H609" s="113"/>
      <c r="I609" s="203"/>
      <c r="J609" s="203"/>
      <c r="K609" s="203"/>
      <c r="L609" s="203"/>
      <c r="M609" s="204"/>
      <c r="N609" s="204"/>
      <c r="O609" s="201"/>
      <c r="P609" s="201"/>
    </row>
    <row r="610" spans="1:16" x14ac:dyDescent="0.2">
      <c r="A610" s="113"/>
      <c r="B610" s="200"/>
      <c r="C610" s="200"/>
      <c r="D610" s="201"/>
      <c r="E610" s="113"/>
      <c r="F610" s="113"/>
      <c r="G610" s="113"/>
      <c r="H610" s="113"/>
      <c r="I610" s="203"/>
      <c r="J610" s="203"/>
      <c r="K610" s="203"/>
      <c r="L610" s="203"/>
      <c r="M610" s="204"/>
      <c r="N610" s="204"/>
      <c r="O610" s="201"/>
      <c r="P610" s="201"/>
    </row>
    <row r="611" spans="1:16" x14ac:dyDescent="0.2">
      <c r="A611" s="113"/>
      <c r="B611" s="200"/>
      <c r="C611" s="200"/>
      <c r="D611" s="201"/>
      <c r="E611" s="113"/>
      <c r="F611" s="113"/>
      <c r="G611" s="113"/>
      <c r="H611" s="113"/>
      <c r="I611" s="203"/>
      <c r="J611" s="203"/>
      <c r="K611" s="203"/>
      <c r="L611" s="203"/>
      <c r="M611" s="204"/>
      <c r="N611" s="204"/>
      <c r="O611" s="201"/>
      <c r="P611" s="201"/>
    </row>
    <row r="612" spans="1:16" x14ac:dyDescent="0.2">
      <c r="A612" s="113"/>
      <c r="B612" s="200"/>
      <c r="C612" s="200"/>
      <c r="D612" s="201"/>
      <c r="E612" s="113"/>
      <c r="F612" s="113"/>
      <c r="G612" s="113"/>
      <c r="H612" s="113"/>
      <c r="I612" s="203"/>
      <c r="J612" s="203"/>
      <c r="K612" s="203"/>
      <c r="L612" s="203"/>
      <c r="M612" s="204"/>
      <c r="N612" s="204"/>
      <c r="O612" s="201"/>
      <c r="P612" s="201"/>
    </row>
    <row r="613" spans="1:16" x14ac:dyDescent="0.2">
      <c r="A613" s="113"/>
      <c r="B613" s="200"/>
      <c r="C613" s="200"/>
      <c r="D613" s="201"/>
      <c r="E613" s="113"/>
      <c r="F613" s="113"/>
      <c r="G613" s="113"/>
      <c r="H613" s="113"/>
      <c r="I613" s="203"/>
      <c r="J613" s="203"/>
      <c r="K613" s="203"/>
      <c r="L613" s="203"/>
      <c r="M613" s="204"/>
      <c r="N613" s="204"/>
      <c r="O613" s="201"/>
      <c r="P613" s="201"/>
    </row>
    <row r="614" spans="1:16" x14ac:dyDescent="0.2">
      <c r="A614" s="113"/>
      <c r="B614" s="200"/>
      <c r="C614" s="200"/>
      <c r="D614" s="201"/>
      <c r="E614" s="113"/>
      <c r="F614" s="113"/>
      <c r="G614" s="113"/>
      <c r="H614" s="113"/>
      <c r="I614" s="203"/>
      <c r="J614" s="203"/>
      <c r="K614" s="203"/>
      <c r="L614" s="203"/>
      <c r="M614" s="204"/>
      <c r="N614" s="204"/>
      <c r="O614" s="201"/>
      <c r="P614" s="201"/>
    </row>
    <row r="615" spans="1:16" x14ac:dyDescent="0.2">
      <c r="A615" s="113"/>
      <c r="B615" s="200"/>
      <c r="C615" s="200"/>
      <c r="D615" s="201"/>
      <c r="E615" s="113"/>
      <c r="F615" s="113"/>
      <c r="G615" s="113"/>
      <c r="H615" s="113"/>
      <c r="I615" s="203"/>
      <c r="J615" s="203"/>
      <c r="K615" s="203"/>
      <c r="L615" s="203"/>
      <c r="M615" s="204"/>
      <c r="N615" s="204"/>
      <c r="O615" s="201"/>
      <c r="P615" s="201"/>
    </row>
    <row r="616" spans="1:16" x14ac:dyDescent="0.2">
      <c r="A616" s="113"/>
      <c r="B616" s="200"/>
      <c r="C616" s="200"/>
      <c r="D616" s="201"/>
      <c r="E616" s="113"/>
      <c r="F616" s="113"/>
      <c r="G616" s="113"/>
      <c r="H616" s="113"/>
      <c r="I616" s="203"/>
      <c r="J616" s="203"/>
      <c r="K616" s="203"/>
      <c r="L616" s="203"/>
      <c r="M616" s="204"/>
      <c r="N616" s="204"/>
      <c r="O616" s="201"/>
      <c r="P616" s="201"/>
    </row>
    <row r="617" spans="1:16" x14ac:dyDescent="0.2">
      <c r="A617" s="113"/>
      <c r="B617" s="200"/>
      <c r="C617" s="200"/>
      <c r="D617" s="201"/>
      <c r="E617" s="113"/>
      <c r="F617" s="113"/>
      <c r="G617" s="113"/>
      <c r="H617" s="113"/>
      <c r="I617" s="203"/>
      <c r="J617" s="203"/>
      <c r="K617" s="203"/>
      <c r="L617" s="203"/>
      <c r="M617" s="204"/>
      <c r="N617" s="204"/>
      <c r="O617" s="201"/>
      <c r="P617" s="201"/>
    </row>
    <row r="618" spans="1:16" x14ac:dyDescent="0.2">
      <c r="A618" s="113"/>
      <c r="B618" s="200"/>
      <c r="C618" s="200"/>
      <c r="D618" s="201"/>
      <c r="E618" s="113"/>
      <c r="F618" s="113"/>
      <c r="G618" s="113"/>
      <c r="H618" s="113"/>
      <c r="I618" s="203"/>
      <c r="J618" s="203"/>
      <c r="K618" s="203"/>
      <c r="L618" s="203"/>
      <c r="M618" s="204"/>
      <c r="N618" s="204"/>
      <c r="O618" s="201"/>
      <c r="P618" s="201"/>
    </row>
    <row r="619" spans="1:16" x14ac:dyDescent="0.2">
      <c r="A619" s="113"/>
      <c r="B619" s="200"/>
      <c r="C619" s="200"/>
      <c r="D619" s="201"/>
      <c r="E619" s="113"/>
      <c r="F619" s="113"/>
      <c r="G619" s="113"/>
      <c r="H619" s="113"/>
      <c r="I619" s="203"/>
      <c r="J619" s="203"/>
      <c r="K619" s="203"/>
      <c r="L619" s="203"/>
      <c r="M619" s="204"/>
      <c r="N619" s="204"/>
      <c r="O619" s="201"/>
      <c r="P619" s="201"/>
    </row>
    <row r="620" spans="1:16" x14ac:dyDescent="0.2">
      <c r="A620" s="113"/>
      <c r="B620" s="200"/>
      <c r="C620" s="200"/>
      <c r="D620" s="201"/>
      <c r="E620" s="113"/>
      <c r="F620" s="113"/>
      <c r="G620" s="113"/>
      <c r="H620" s="113"/>
      <c r="I620" s="203"/>
      <c r="J620" s="203"/>
      <c r="K620" s="203"/>
      <c r="L620" s="203"/>
      <c r="M620" s="204"/>
      <c r="N620" s="204"/>
      <c r="O620" s="201"/>
      <c r="P620" s="201"/>
    </row>
    <row r="621" spans="1:16" x14ac:dyDescent="0.2">
      <c r="A621" s="113"/>
      <c r="B621" s="200"/>
      <c r="C621" s="200"/>
      <c r="D621" s="201"/>
      <c r="E621" s="113"/>
      <c r="F621" s="113"/>
      <c r="G621" s="113"/>
      <c r="H621" s="113"/>
      <c r="I621" s="203"/>
      <c r="J621" s="203"/>
      <c r="K621" s="203"/>
      <c r="L621" s="203"/>
      <c r="M621" s="204"/>
      <c r="N621" s="204"/>
      <c r="O621" s="201"/>
      <c r="P621" s="201"/>
    </row>
    <row r="622" spans="1:16" x14ac:dyDescent="0.2">
      <c r="A622" s="113"/>
      <c r="B622" s="200"/>
      <c r="C622" s="200"/>
      <c r="D622" s="201"/>
      <c r="E622" s="113"/>
      <c r="F622" s="113"/>
      <c r="G622" s="113"/>
      <c r="H622" s="113"/>
      <c r="I622" s="203"/>
      <c r="J622" s="203"/>
      <c r="K622" s="203"/>
      <c r="L622" s="203"/>
      <c r="M622" s="204"/>
      <c r="N622" s="204"/>
      <c r="O622" s="201"/>
      <c r="P622" s="201"/>
    </row>
    <row r="623" spans="1:16" x14ac:dyDescent="0.2">
      <c r="A623" s="113"/>
      <c r="B623" s="200"/>
      <c r="C623" s="200"/>
      <c r="D623" s="201"/>
      <c r="E623" s="113"/>
      <c r="F623" s="113"/>
      <c r="G623" s="113"/>
      <c r="H623" s="113"/>
      <c r="I623" s="203"/>
      <c r="J623" s="203"/>
      <c r="K623" s="203"/>
      <c r="L623" s="203"/>
      <c r="M623" s="204"/>
      <c r="N623" s="204"/>
      <c r="O623" s="201"/>
      <c r="P623" s="201"/>
    </row>
    <row r="624" spans="1:16" x14ac:dyDescent="0.2">
      <c r="A624" s="113"/>
      <c r="B624" s="200"/>
      <c r="C624" s="200"/>
      <c r="D624" s="201"/>
      <c r="E624" s="113"/>
      <c r="F624" s="113"/>
      <c r="G624" s="113"/>
      <c r="H624" s="113"/>
      <c r="I624" s="203"/>
      <c r="J624" s="203"/>
      <c r="K624" s="203"/>
      <c r="L624" s="203"/>
      <c r="M624" s="204"/>
      <c r="N624" s="204"/>
      <c r="O624" s="201"/>
      <c r="P624" s="201"/>
    </row>
    <row r="625" spans="1:16" x14ac:dyDescent="0.2">
      <c r="A625" s="113"/>
      <c r="B625" s="200"/>
      <c r="C625" s="200"/>
      <c r="D625" s="201"/>
      <c r="E625" s="113"/>
      <c r="F625" s="113"/>
      <c r="G625" s="113"/>
      <c r="H625" s="113"/>
      <c r="I625" s="203"/>
      <c r="J625" s="203"/>
      <c r="K625" s="203"/>
      <c r="L625" s="203"/>
      <c r="M625" s="204"/>
      <c r="N625" s="204"/>
      <c r="O625" s="201"/>
      <c r="P625" s="201"/>
    </row>
    <row r="626" spans="1:16" x14ac:dyDescent="0.2">
      <c r="A626" s="113"/>
      <c r="B626" s="200"/>
      <c r="C626" s="200"/>
      <c r="D626" s="201"/>
      <c r="E626" s="113"/>
      <c r="F626" s="113"/>
      <c r="G626" s="113"/>
      <c r="H626" s="113"/>
      <c r="I626" s="203"/>
      <c r="J626" s="203"/>
      <c r="K626" s="203"/>
      <c r="L626" s="203"/>
      <c r="M626" s="204"/>
      <c r="N626" s="204"/>
      <c r="O626" s="201"/>
      <c r="P626" s="201"/>
    </row>
    <row r="627" spans="1:16" x14ac:dyDescent="0.2">
      <c r="A627" s="113"/>
      <c r="B627" s="200"/>
      <c r="C627" s="200"/>
      <c r="D627" s="201"/>
      <c r="E627" s="113"/>
      <c r="F627" s="113"/>
      <c r="G627" s="113"/>
      <c r="H627" s="113"/>
      <c r="I627" s="203"/>
      <c r="J627" s="203"/>
      <c r="K627" s="203"/>
      <c r="L627" s="203"/>
      <c r="M627" s="204"/>
      <c r="N627" s="204"/>
      <c r="O627" s="201"/>
      <c r="P627" s="201"/>
    </row>
    <row r="628" spans="1:16" x14ac:dyDescent="0.2">
      <c r="A628" s="113"/>
      <c r="B628" s="200"/>
      <c r="C628" s="200"/>
      <c r="D628" s="201"/>
      <c r="E628" s="113"/>
      <c r="F628" s="113"/>
      <c r="G628" s="113"/>
      <c r="H628" s="113"/>
      <c r="I628" s="203"/>
      <c r="J628" s="203"/>
      <c r="K628" s="203"/>
      <c r="L628" s="203"/>
      <c r="M628" s="204"/>
      <c r="N628" s="204"/>
      <c r="O628" s="201"/>
      <c r="P628" s="201"/>
    </row>
    <row r="629" spans="1:16" x14ac:dyDescent="0.2">
      <c r="A629" s="113"/>
      <c r="B629" s="200"/>
      <c r="C629" s="200"/>
      <c r="D629" s="201"/>
      <c r="E629" s="113"/>
      <c r="F629" s="113"/>
      <c r="G629" s="113"/>
      <c r="H629" s="113"/>
      <c r="I629" s="203"/>
      <c r="J629" s="203"/>
      <c r="K629" s="203"/>
      <c r="L629" s="203"/>
      <c r="M629" s="204"/>
      <c r="N629" s="204"/>
      <c r="O629" s="201"/>
      <c r="P629" s="201"/>
    </row>
    <row r="630" spans="1:16" x14ac:dyDescent="0.2">
      <c r="A630" s="113"/>
      <c r="B630" s="200"/>
      <c r="C630" s="200"/>
      <c r="D630" s="201"/>
      <c r="E630" s="113"/>
      <c r="F630" s="113"/>
      <c r="G630" s="113"/>
      <c r="H630" s="113"/>
      <c r="I630" s="203"/>
      <c r="J630" s="203"/>
      <c r="K630" s="203"/>
      <c r="L630" s="203"/>
      <c r="M630" s="204"/>
      <c r="N630" s="204"/>
      <c r="O630" s="201"/>
      <c r="P630" s="201"/>
    </row>
    <row r="631" spans="1:16" x14ac:dyDescent="0.2">
      <c r="A631" s="113"/>
      <c r="B631" s="200"/>
      <c r="C631" s="200"/>
      <c r="D631" s="201"/>
      <c r="E631" s="113"/>
      <c r="F631" s="113"/>
      <c r="G631" s="113"/>
      <c r="H631" s="113"/>
      <c r="I631" s="203"/>
      <c r="J631" s="203"/>
      <c r="K631" s="203"/>
      <c r="L631" s="203"/>
      <c r="M631" s="204"/>
      <c r="N631" s="204"/>
      <c r="O631" s="201"/>
      <c r="P631" s="201"/>
    </row>
    <row r="632" spans="1:16" x14ac:dyDescent="0.2">
      <c r="A632" s="113"/>
      <c r="B632" s="200"/>
      <c r="C632" s="200"/>
      <c r="D632" s="201"/>
      <c r="E632" s="113"/>
      <c r="F632" s="113"/>
      <c r="G632" s="113"/>
      <c r="H632" s="113"/>
      <c r="I632" s="203"/>
      <c r="J632" s="203"/>
      <c r="K632" s="203"/>
      <c r="L632" s="203"/>
      <c r="M632" s="204"/>
      <c r="N632" s="204"/>
      <c r="O632" s="201"/>
      <c r="P632" s="201"/>
    </row>
    <row r="633" spans="1:16" x14ac:dyDescent="0.2">
      <c r="A633" s="113"/>
      <c r="B633" s="200"/>
      <c r="C633" s="200"/>
      <c r="D633" s="201"/>
      <c r="E633" s="113"/>
      <c r="F633" s="113"/>
      <c r="G633" s="113"/>
      <c r="H633" s="113"/>
      <c r="I633" s="203"/>
      <c r="J633" s="203"/>
      <c r="K633" s="203"/>
      <c r="L633" s="203"/>
      <c r="M633" s="204"/>
      <c r="N633" s="204"/>
      <c r="O633" s="201"/>
      <c r="P633" s="201"/>
    </row>
    <row r="634" spans="1:16" x14ac:dyDescent="0.2">
      <c r="A634" s="113"/>
      <c r="B634" s="200"/>
      <c r="C634" s="200"/>
      <c r="D634" s="201"/>
      <c r="E634" s="113"/>
      <c r="F634" s="113"/>
      <c r="G634" s="113"/>
      <c r="H634" s="113"/>
      <c r="I634" s="203"/>
      <c r="J634" s="203"/>
      <c r="K634" s="203"/>
      <c r="L634" s="203"/>
      <c r="M634" s="204"/>
      <c r="N634" s="204"/>
      <c r="O634" s="201"/>
      <c r="P634" s="201"/>
    </row>
    <row r="635" spans="1:16" x14ac:dyDescent="0.2">
      <c r="A635" s="113"/>
      <c r="B635" s="200"/>
      <c r="C635" s="200"/>
      <c r="D635" s="201"/>
      <c r="E635" s="113"/>
      <c r="F635" s="113"/>
      <c r="G635" s="113"/>
      <c r="H635" s="113"/>
      <c r="I635" s="203"/>
      <c r="J635" s="203"/>
      <c r="K635" s="203"/>
      <c r="L635" s="203"/>
      <c r="M635" s="204"/>
      <c r="N635" s="204"/>
      <c r="O635" s="201"/>
      <c r="P635" s="201"/>
    </row>
    <row r="636" spans="1:16" x14ac:dyDescent="0.2">
      <c r="A636" s="113"/>
      <c r="B636" s="200"/>
      <c r="C636" s="200"/>
      <c r="D636" s="201"/>
      <c r="E636" s="113"/>
      <c r="F636" s="113"/>
      <c r="G636" s="113"/>
      <c r="H636" s="113"/>
      <c r="I636" s="203"/>
      <c r="J636" s="203"/>
      <c r="K636" s="203"/>
      <c r="L636" s="203"/>
      <c r="M636" s="204"/>
      <c r="N636" s="204"/>
      <c r="O636" s="201"/>
      <c r="P636" s="201"/>
    </row>
    <row r="637" spans="1:16" x14ac:dyDescent="0.2">
      <c r="A637" s="113"/>
      <c r="B637" s="200"/>
      <c r="C637" s="200"/>
      <c r="D637" s="201"/>
      <c r="E637" s="113"/>
      <c r="F637" s="113"/>
      <c r="G637" s="113"/>
      <c r="H637" s="113"/>
      <c r="I637" s="203"/>
      <c r="J637" s="203"/>
      <c r="K637" s="203"/>
      <c r="L637" s="203"/>
      <c r="M637" s="204"/>
      <c r="N637" s="204"/>
      <c r="O637" s="201"/>
      <c r="P637" s="201"/>
    </row>
    <row r="638" spans="1:16" x14ac:dyDescent="0.2">
      <c r="A638" s="113"/>
      <c r="B638" s="200"/>
      <c r="C638" s="200"/>
      <c r="D638" s="201"/>
      <c r="E638" s="113"/>
      <c r="F638" s="113"/>
      <c r="G638" s="113"/>
      <c r="H638" s="113"/>
      <c r="I638" s="203"/>
      <c r="J638" s="203"/>
      <c r="K638" s="203"/>
      <c r="L638" s="203"/>
      <c r="M638" s="204"/>
      <c r="N638" s="204"/>
      <c r="O638" s="201"/>
      <c r="P638" s="201"/>
    </row>
    <row r="639" spans="1:16" x14ac:dyDescent="0.2">
      <c r="A639" s="113"/>
      <c r="B639" s="200"/>
      <c r="C639" s="200"/>
      <c r="D639" s="201"/>
      <c r="E639" s="113"/>
      <c r="F639" s="113"/>
      <c r="G639" s="113"/>
      <c r="H639" s="113"/>
      <c r="I639" s="203"/>
      <c r="J639" s="203"/>
      <c r="K639" s="203"/>
      <c r="L639" s="203"/>
      <c r="M639" s="204"/>
      <c r="N639" s="204"/>
      <c r="O639" s="201"/>
      <c r="P639" s="201"/>
    </row>
    <row r="640" spans="1:16" x14ac:dyDescent="0.2">
      <c r="A640" s="113"/>
      <c r="B640" s="200"/>
      <c r="C640" s="200"/>
      <c r="D640" s="201"/>
      <c r="E640" s="113"/>
      <c r="F640" s="113"/>
      <c r="G640" s="113"/>
      <c r="H640" s="113"/>
      <c r="I640" s="203"/>
      <c r="J640" s="203"/>
      <c r="K640" s="203"/>
      <c r="L640" s="203"/>
      <c r="M640" s="204"/>
      <c r="N640" s="204"/>
      <c r="O640" s="201"/>
      <c r="P640" s="201"/>
    </row>
    <row r="641" spans="1:16" x14ac:dyDescent="0.2">
      <c r="A641" s="113"/>
      <c r="B641" s="200"/>
      <c r="C641" s="200"/>
      <c r="D641" s="201"/>
      <c r="E641" s="113"/>
      <c r="F641" s="113"/>
      <c r="G641" s="113"/>
      <c r="H641" s="113"/>
      <c r="I641" s="203"/>
      <c r="J641" s="203"/>
      <c r="K641" s="203"/>
      <c r="L641" s="203"/>
      <c r="M641" s="204"/>
      <c r="N641" s="204"/>
      <c r="O641" s="201"/>
      <c r="P641" s="201"/>
    </row>
    <row r="642" spans="1:16" x14ac:dyDescent="0.2">
      <c r="A642" s="113"/>
      <c r="B642" s="200"/>
      <c r="C642" s="200"/>
      <c r="D642" s="201"/>
      <c r="E642" s="113"/>
      <c r="F642" s="113"/>
      <c r="G642" s="113"/>
      <c r="H642" s="113"/>
      <c r="I642" s="203"/>
      <c r="J642" s="203"/>
      <c r="K642" s="203"/>
      <c r="L642" s="203"/>
      <c r="M642" s="204"/>
      <c r="N642" s="204"/>
      <c r="O642" s="201"/>
      <c r="P642" s="201"/>
    </row>
    <row r="643" spans="1:16" x14ac:dyDescent="0.2">
      <c r="A643" s="113"/>
      <c r="B643" s="200"/>
      <c r="C643" s="200"/>
      <c r="D643" s="201"/>
      <c r="E643" s="113"/>
      <c r="F643" s="113"/>
      <c r="G643" s="113"/>
      <c r="H643" s="113"/>
      <c r="I643" s="203"/>
      <c r="J643" s="203"/>
      <c r="K643" s="203"/>
      <c r="L643" s="203"/>
      <c r="M643" s="204"/>
      <c r="N643" s="204"/>
      <c r="O643" s="201"/>
      <c r="P643" s="201"/>
    </row>
    <row r="644" spans="1:16" x14ac:dyDescent="0.2">
      <c r="A644" s="113"/>
      <c r="B644" s="200"/>
      <c r="C644" s="200"/>
      <c r="D644" s="201"/>
      <c r="E644" s="113"/>
      <c r="F644" s="113"/>
      <c r="G644" s="113"/>
      <c r="H644" s="113"/>
      <c r="I644" s="203"/>
      <c r="J644" s="203"/>
      <c r="K644" s="203"/>
      <c r="L644" s="203"/>
      <c r="M644" s="204"/>
      <c r="N644" s="204"/>
      <c r="O644" s="201"/>
      <c r="P644" s="201"/>
    </row>
    <row r="645" spans="1:16" x14ac:dyDescent="0.2">
      <c r="A645" s="113"/>
      <c r="B645" s="200"/>
      <c r="C645" s="200"/>
      <c r="D645" s="201"/>
      <c r="E645" s="113"/>
      <c r="F645" s="113"/>
      <c r="G645" s="113"/>
      <c r="H645" s="113"/>
      <c r="I645" s="203"/>
      <c r="J645" s="203"/>
      <c r="K645" s="203"/>
      <c r="L645" s="203"/>
      <c r="M645" s="204"/>
      <c r="N645" s="204"/>
      <c r="O645" s="201"/>
      <c r="P645" s="201"/>
    </row>
    <row r="646" spans="1:16" x14ac:dyDescent="0.2">
      <c r="A646" s="113"/>
      <c r="B646" s="200"/>
      <c r="C646" s="200"/>
      <c r="D646" s="201"/>
      <c r="E646" s="113"/>
      <c r="F646" s="113"/>
      <c r="G646" s="113"/>
      <c r="H646" s="113"/>
      <c r="I646" s="203"/>
      <c r="J646" s="203"/>
      <c r="K646" s="203"/>
      <c r="L646" s="203"/>
      <c r="M646" s="204"/>
      <c r="N646" s="204"/>
      <c r="O646" s="201"/>
      <c r="P646" s="201"/>
    </row>
    <row r="647" spans="1:16" x14ac:dyDescent="0.2">
      <c r="A647" s="113"/>
      <c r="B647" s="200"/>
      <c r="C647" s="200"/>
      <c r="D647" s="201"/>
      <c r="E647" s="113"/>
      <c r="F647" s="113"/>
      <c r="G647" s="113"/>
      <c r="H647" s="113"/>
      <c r="I647" s="203"/>
      <c r="J647" s="203"/>
      <c r="K647" s="203"/>
      <c r="L647" s="203"/>
      <c r="M647" s="204"/>
      <c r="N647" s="204"/>
      <c r="O647" s="201"/>
      <c r="P647" s="201"/>
    </row>
    <row r="648" spans="1:16" x14ac:dyDescent="0.2">
      <c r="A648" s="113"/>
      <c r="B648" s="200"/>
      <c r="C648" s="200"/>
      <c r="D648" s="201"/>
      <c r="E648" s="113"/>
      <c r="F648" s="113"/>
      <c r="G648" s="113"/>
      <c r="H648" s="113"/>
      <c r="I648" s="203"/>
      <c r="J648" s="203"/>
      <c r="K648" s="203"/>
      <c r="L648" s="203"/>
      <c r="M648" s="204"/>
      <c r="N648" s="204"/>
      <c r="O648" s="201"/>
      <c r="P648" s="201"/>
    </row>
    <row r="649" spans="1:16" x14ac:dyDescent="0.2">
      <c r="A649" s="113"/>
      <c r="B649" s="200"/>
      <c r="C649" s="200"/>
      <c r="D649" s="201"/>
      <c r="E649" s="113"/>
      <c r="F649" s="113"/>
      <c r="G649" s="113"/>
      <c r="H649" s="113"/>
      <c r="I649" s="203"/>
      <c r="J649" s="203"/>
      <c r="K649" s="203"/>
      <c r="L649" s="203"/>
      <c r="M649" s="204"/>
      <c r="N649" s="204"/>
      <c r="O649" s="201"/>
      <c r="P649" s="201"/>
    </row>
    <row r="650" spans="1:16" x14ac:dyDescent="0.2">
      <c r="A650" s="113"/>
      <c r="B650" s="200"/>
      <c r="C650" s="200"/>
      <c r="D650" s="201"/>
      <c r="E650" s="113"/>
      <c r="F650" s="113"/>
      <c r="G650" s="113"/>
      <c r="H650" s="113"/>
      <c r="I650" s="203"/>
      <c r="J650" s="203"/>
      <c r="K650" s="203"/>
      <c r="L650" s="203"/>
      <c r="M650" s="204"/>
      <c r="N650" s="204"/>
      <c r="O650" s="201"/>
      <c r="P650" s="201"/>
    </row>
    <row r="651" spans="1:16" x14ac:dyDescent="0.2">
      <c r="A651" s="113"/>
      <c r="B651" s="200"/>
      <c r="C651" s="200"/>
      <c r="D651" s="201"/>
      <c r="E651" s="113"/>
      <c r="F651" s="113"/>
      <c r="G651" s="113"/>
      <c r="H651" s="113"/>
      <c r="I651" s="203"/>
      <c r="J651" s="203"/>
      <c r="K651" s="203"/>
      <c r="L651" s="203"/>
      <c r="M651" s="204"/>
      <c r="N651" s="204"/>
      <c r="O651" s="201"/>
      <c r="P651" s="201"/>
    </row>
    <row r="652" spans="1:16" x14ac:dyDescent="0.2">
      <c r="A652" s="113"/>
      <c r="B652" s="200"/>
      <c r="C652" s="200"/>
      <c r="D652" s="201"/>
      <c r="E652" s="113"/>
      <c r="F652" s="113"/>
      <c r="G652" s="113"/>
      <c r="H652" s="113"/>
      <c r="I652" s="203"/>
      <c r="J652" s="203"/>
      <c r="K652" s="203"/>
      <c r="L652" s="203"/>
      <c r="M652" s="204"/>
      <c r="N652" s="204"/>
      <c r="O652" s="201"/>
      <c r="P652" s="201"/>
    </row>
    <row r="653" spans="1:16" x14ac:dyDescent="0.2">
      <c r="A653" s="113"/>
      <c r="B653" s="200"/>
      <c r="C653" s="200"/>
      <c r="D653" s="201"/>
      <c r="E653" s="113"/>
      <c r="F653" s="113"/>
      <c r="G653" s="113"/>
      <c r="H653" s="113"/>
      <c r="I653" s="203"/>
      <c r="J653" s="203"/>
      <c r="K653" s="203"/>
      <c r="L653" s="203"/>
      <c r="M653" s="204"/>
      <c r="N653" s="204"/>
      <c r="O653" s="201"/>
      <c r="P653" s="201"/>
    </row>
    <row r="654" spans="1:16" x14ac:dyDescent="0.2">
      <c r="A654" s="113"/>
      <c r="B654" s="200"/>
      <c r="C654" s="200"/>
      <c r="D654" s="201"/>
      <c r="E654" s="113"/>
      <c r="F654" s="113"/>
      <c r="G654" s="113"/>
      <c r="H654" s="113"/>
      <c r="I654" s="203"/>
      <c r="J654" s="203"/>
      <c r="K654" s="203"/>
      <c r="L654" s="203"/>
      <c r="M654" s="204"/>
      <c r="N654" s="204"/>
      <c r="O654" s="201"/>
      <c r="P654" s="201"/>
    </row>
    <row r="655" spans="1:16" x14ac:dyDescent="0.2">
      <c r="A655" s="113"/>
      <c r="B655" s="200"/>
      <c r="C655" s="200"/>
      <c r="D655" s="201"/>
      <c r="E655" s="113"/>
      <c r="F655" s="113"/>
      <c r="G655" s="113"/>
      <c r="H655" s="113"/>
      <c r="I655" s="203"/>
      <c r="J655" s="203"/>
      <c r="K655" s="203"/>
      <c r="L655" s="203"/>
      <c r="M655" s="204"/>
      <c r="N655" s="204"/>
      <c r="O655" s="201"/>
      <c r="P655" s="201"/>
    </row>
    <row r="656" spans="1:16" x14ac:dyDescent="0.2">
      <c r="A656" s="113"/>
      <c r="B656" s="200"/>
      <c r="C656" s="200"/>
      <c r="D656" s="201"/>
      <c r="E656" s="113"/>
      <c r="F656" s="113"/>
      <c r="G656" s="113"/>
      <c r="H656" s="113"/>
      <c r="I656" s="203"/>
      <c r="J656" s="203"/>
      <c r="K656" s="203"/>
      <c r="L656" s="203"/>
      <c r="M656" s="204"/>
      <c r="N656" s="204"/>
      <c r="O656" s="201"/>
      <c r="P656" s="201"/>
    </row>
    <row r="657" spans="1:16" x14ac:dyDescent="0.2">
      <c r="A657" s="113"/>
      <c r="B657" s="200"/>
      <c r="C657" s="200"/>
      <c r="D657" s="201"/>
      <c r="E657" s="113"/>
      <c r="F657" s="113"/>
      <c r="G657" s="113"/>
      <c r="H657" s="113"/>
      <c r="I657" s="203"/>
      <c r="J657" s="203"/>
      <c r="K657" s="203"/>
      <c r="L657" s="203"/>
      <c r="M657" s="204"/>
      <c r="N657" s="204"/>
      <c r="O657" s="201"/>
      <c r="P657" s="201"/>
    </row>
    <row r="658" spans="1:16" x14ac:dyDescent="0.2">
      <c r="A658" s="113"/>
      <c r="B658" s="200"/>
      <c r="C658" s="200"/>
      <c r="D658" s="201"/>
      <c r="E658" s="113"/>
      <c r="F658" s="113"/>
      <c r="G658" s="113"/>
      <c r="H658" s="113"/>
      <c r="I658" s="203"/>
      <c r="J658" s="203"/>
      <c r="K658" s="203"/>
      <c r="L658" s="203"/>
      <c r="M658" s="204"/>
      <c r="N658" s="204"/>
      <c r="O658" s="201"/>
      <c r="P658" s="201"/>
    </row>
    <row r="659" spans="1:16" x14ac:dyDescent="0.2">
      <c r="A659" s="113"/>
      <c r="B659" s="200"/>
      <c r="C659" s="200"/>
      <c r="D659" s="201"/>
      <c r="E659" s="113"/>
      <c r="F659" s="113"/>
      <c r="G659" s="113"/>
      <c r="H659" s="113"/>
      <c r="I659" s="203"/>
      <c r="J659" s="203"/>
      <c r="K659" s="203"/>
      <c r="L659" s="203"/>
      <c r="M659" s="204"/>
      <c r="N659" s="204"/>
      <c r="O659" s="201"/>
      <c r="P659" s="201"/>
    </row>
    <row r="660" spans="1:16" x14ac:dyDescent="0.2">
      <c r="A660" s="113"/>
      <c r="B660" s="200"/>
      <c r="C660" s="200"/>
      <c r="D660" s="201"/>
      <c r="E660" s="113"/>
      <c r="F660" s="113"/>
      <c r="G660" s="113"/>
      <c r="H660" s="113"/>
      <c r="I660" s="203"/>
      <c r="J660" s="203"/>
      <c r="K660" s="203"/>
      <c r="L660" s="203"/>
      <c r="M660" s="204"/>
      <c r="N660" s="204"/>
      <c r="O660" s="201"/>
      <c r="P660" s="201"/>
    </row>
    <row r="661" spans="1:16" x14ac:dyDescent="0.2">
      <c r="A661" s="113"/>
      <c r="B661" s="200"/>
      <c r="C661" s="200"/>
      <c r="D661" s="201"/>
      <c r="E661" s="113"/>
      <c r="F661" s="113"/>
      <c r="G661" s="113"/>
      <c r="H661" s="113"/>
      <c r="I661" s="203"/>
      <c r="J661" s="203"/>
      <c r="K661" s="203"/>
      <c r="L661" s="203"/>
      <c r="M661" s="204"/>
      <c r="N661" s="204"/>
      <c r="O661" s="201"/>
      <c r="P661" s="201"/>
    </row>
    <row r="662" spans="1:16" x14ac:dyDescent="0.2">
      <c r="A662" s="113"/>
      <c r="B662" s="200"/>
      <c r="C662" s="200"/>
      <c r="D662" s="201"/>
      <c r="E662" s="113"/>
      <c r="F662" s="113"/>
      <c r="G662" s="113"/>
      <c r="H662" s="113"/>
      <c r="I662" s="203"/>
      <c r="J662" s="203"/>
      <c r="K662" s="203"/>
      <c r="L662" s="203"/>
      <c r="M662" s="204"/>
      <c r="N662" s="204"/>
      <c r="O662" s="201"/>
      <c r="P662" s="201"/>
    </row>
    <row r="663" spans="1:16" x14ac:dyDescent="0.2">
      <c r="A663" s="113"/>
      <c r="B663" s="200"/>
      <c r="C663" s="200"/>
      <c r="D663" s="201"/>
      <c r="E663" s="113"/>
      <c r="F663" s="113"/>
      <c r="G663" s="113"/>
      <c r="H663" s="113"/>
      <c r="I663" s="203"/>
      <c r="J663" s="203"/>
      <c r="K663" s="203"/>
      <c r="L663" s="203"/>
      <c r="M663" s="204"/>
      <c r="N663" s="204"/>
      <c r="O663" s="201"/>
      <c r="P663" s="201"/>
    </row>
    <row r="664" spans="1:16" x14ac:dyDescent="0.2">
      <c r="A664" s="113"/>
      <c r="B664" s="200"/>
      <c r="C664" s="200"/>
      <c r="D664" s="201"/>
      <c r="E664" s="113"/>
      <c r="F664" s="113"/>
      <c r="G664" s="113"/>
      <c r="H664" s="113"/>
      <c r="I664" s="203"/>
      <c r="J664" s="203"/>
      <c r="K664" s="203"/>
      <c r="L664" s="203"/>
      <c r="M664" s="204"/>
      <c r="N664" s="204"/>
      <c r="O664" s="201"/>
      <c r="P664" s="201"/>
    </row>
    <row r="665" spans="1:16" x14ac:dyDescent="0.2">
      <c r="A665" s="113"/>
      <c r="B665" s="200"/>
      <c r="C665" s="200"/>
      <c r="D665" s="201"/>
      <c r="E665" s="113"/>
      <c r="F665" s="113"/>
      <c r="G665" s="113"/>
      <c r="H665" s="113"/>
      <c r="I665" s="203"/>
      <c r="J665" s="203"/>
      <c r="K665" s="203"/>
      <c r="L665" s="203"/>
      <c r="M665" s="204"/>
      <c r="N665" s="204"/>
      <c r="O665" s="201"/>
      <c r="P665" s="201"/>
    </row>
    <row r="666" spans="1:16" x14ac:dyDescent="0.2">
      <c r="A666" s="113"/>
      <c r="B666" s="200"/>
      <c r="C666" s="200"/>
      <c r="D666" s="201"/>
      <c r="E666" s="113"/>
      <c r="F666" s="113"/>
      <c r="G666" s="113"/>
      <c r="H666" s="113"/>
      <c r="I666" s="203"/>
      <c r="J666" s="203"/>
      <c r="K666" s="203"/>
      <c r="L666" s="203"/>
      <c r="M666" s="204"/>
      <c r="N666" s="204"/>
      <c r="O666" s="201"/>
      <c r="P666" s="201"/>
    </row>
    <row r="667" spans="1:16" x14ac:dyDescent="0.2">
      <c r="A667" s="113"/>
      <c r="B667" s="200"/>
      <c r="C667" s="200"/>
      <c r="D667" s="201"/>
      <c r="E667" s="113"/>
      <c r="F667" s="113"/>
      <c r="G667" s="113"/>
      <c r="H667" s="113"/>
      <c r="I667" s="203"/>
      <c r="J667" s="203"/>
      <c r="K667" s="203"/>
      <c r="L667" s="203"/>
      <c r="M667" s="204"/>
      <c r="N667" s="204"/>
      <c r="O667" s="201"/>
      <c r="P667" s="201"/>
    </row>
    <row r="668" spans="1:16" x14ac:dyDescent="0.2">
      <c r="A668" s="113"/>
      <c r="B668" s="200"/>
      <c r="C668" s="200"/>
      <c r="D668" s="201"/>
      <c r="E668" s="113"/>
      <c r="F668" s="113"/>
      <c r="G668" s="113"/>
      <c r="H668" s="113"/>
      <c r="I668" s="203"/>
      <c r="J668" s="203"/>
      <c r="K668" s="203"/>
      <c r="L668" s="203"/>
      <c r="M668" s="204"/>
      <c r="N668" s="204"/>
      <c r="O668" s="201"/>
      <c r="P668" s="201"/>
    </row>
    <row r="669" spans="1:16" x14ac:dyDescent="0.2">
      <c r="A669" s="113"/>
      <c r="B669" s="200"/>
      <c r="C669" s="200"/>
      <c r="D669" s="201"/>
      <c r="E669" s="113"/>
      <c r="F669" s="113"/>
      <c r="G669" s="113"/>
      <c r="H669" s="113"/>
      <c r="I669" s="203"/>
      <c r="J669" s="203"/>
      <c r="K669" s="203"/>
      <c r="L669" s="203"/>
      <c r="M669" s="204"/>
      <c r="N669" s="204"/>
      <c r="O669" s="201"/>
      <c r="P669" s="201"/>
    </row>
    <row r="670" spans="1:16" x14ac:dyDescent="0.2">
      <c r="A670" s="113"/>
      <c r="B670" s="200"/>
      <c r="C670" s="200"/>
      <c r="D670" s="201"/>
      <c r="E670" s="113"/>
      <c r="F670" s="113"/>
      <c r="G670" s="113"/>
      <c r="H670" s="113"/>
      <c r="I670" s="203"/>
      <c r="J670" s="203"/>
      <c r="K670" s="203"/>
      <c r="L670" s="203"/>
      <c r="M670" s="204"/>
      <c r="N670" s="204"/>
      <c r="O670" s="201"/>
      <c r="P670" s="201"/>
    </row>
    <row r="671" spans="1:16" x14ac:dyDescent="0.2">
      <c r="A671" s="113"/>
      <c r="B671" s="200"/>
      <c r="C671" s="200"/>
      <c r="D671" s="201"/>
      <c r="E671" s="113"/>
      <c r="F671" s="113"/>
      <c r="G671" s="113"/>
      <c r="H671" s="113"/>
      <c r="I671" s="203"/>
      <c r="J671" s="203"/>
      <c r="K671" s="203"/>
      <c r="L671" s="203"/>
      <c r="M671" s="204"/>
      <c r="N671" s="204"/>
      <c r="O671" s="201"/>
      <c r="P671" s="201"/>
    </row>
    <row r="672" spans="1:16" x14ac:dyDescent="0.2">
      <c r="A672" s="113"/>
      <c r="B672" s="200"/>
      <c r="C672" s="200"/>
      <c r="D672" s="201"/>
      <c r="E672" s="113"/>
      <c r="F672" s="113"/>
      <c r="G672" s="113"/>
      <c r="H672" s="113"/>
      <c r="I672" s="203"/>
      <c r="J672" s="203"/>
      <c r="K672" s="203"/>
      <c r="L672" s="203"/>
      <c r="M672" s="204"/>
      <c r="N672" s="204"/>
      <c r="O672" s="201"/>
      <c r="P672" s="201"/>
    </row>
    <row r="673" spans="1:16" x14ac:dyDescent="0.2">
      <c r="A673" s="113"/>
      <c r="B673" s="200"/>
      <c r="C673" s="200"/>
      <c r="D673" s="201"/>
      <c r="E673" s="113"/>
      <c r="F673" s="113"/>
      <c r="G673" s="113"/>
      <c r="H673" s="113"/>
      <c r="I673" s="203"/>
      <c r="J673" s="203"/>
      <c r="K673" s="203"/>
      <c r="L673" s="203"/>
      <c r="M673" s="204"/>
      <c r="N673" s="204"/>
      <c r="O673" s="201"/>
      <c r="P673" s="201"/>
    </row>
    <row r="674" spans="1:16" x14ac:dyDescent="0.2">
      <c r="A674" s="113"/>
      <c r="B674" s="200"/>
      <c r="C674" s="200"/>
      <c r="D674" s="201"/>
      <c r="E674" s="113"/>
      <c r="F674" s="113"/>
      <c r="G674" s="113"/>
      <c r="H674" s="113"/>
      <c r="I674" s="203"/>
      <c r="J674" s="203"/>
      <c r="K674" s="203"/>
      <c r="L674" s="203"/>
      <c r="M674" s="204"/>
      <c r="N674" s="204"/>
      <c r="O674" s="201"/>
      <c r="P674" s="201"/>
    </row>
    <row r="675" spans="1:16" x14ac:dyDescent="0.2">
      <c r="A675" s="113"/>
      <c r="B675" s="200"/>
      <c r="C675" s="200"/>
      <c r="D675" s="201"/>
      <c r="E675" s="113"/>
      <c r="F675" s="113"/>
      <c r="G675" s="113"/>
      <c r="H675" s="113"/>
      <c r="I675" s="203"/>
      <c r="J675" s="203"/>
      <c r="K675" s="203"/>
      <c r="L675" s="203"/>
      <c r="M675" s="204"/>
      <c r="N675" s="204"/>
      <c r="O675" s="201"/>
      <c r="P675" s="201"/>
    </row>
    <row r="676" spans="1:16" x14ac:dyDescent="0.2">
      <c r="A676" s="113"/>
      <c r="B676" s="200"/>
      <c r="C676" s="200"/>
      <c r="D676" s="201"/>
      <c r="E676" s="113"/>
      <c r="F676" s="113"/>
      <c r="G676" s="113"/>
      <c r="H676" s="113"/>
      <c r="I676" s="203"/>
      <c r="J676" s="203"/>
      <c r="K676" s="203"/>
      <c r="L676" s="203"/>
      <c r="M676" s="204"/>
      <c r="N676" s="204"/>
      <c r="O676" s="201"/>
      <c r="P676" s="201"/>
    </row>
    <row r="677" spans="1:16" x14ac:dyDescent="0.2">
      <c r="A677" s="113"/>
      <c r="B677" s="200"/>
      <c r="C677" s="200"/>
      <c r="D677" s="201"/>
      <c r="E677" s="113"/>
      <c r="F677" s="113"/>
      <c r="G677" s="113"/>
      <c r="H677" s="113"/>
      <c r="I677" s="203"/>
      <c r="J677" s="203"/>
      <c r="K677" s="203"/>
      <c r="L677" s="203"/>
      <c r="M677" s="204"/>
      <c r="N677" s="204"/>
      <c r="O677" s="201"/>
      <c r="P677" s="201"/>
    </row>
    <row r="678" spans="1:16" x14ac:dyDescent="0.2">
      <c r="A678" s="113"/>
      <c r="B678" s="200"/>
      <c r="C678" s="200"/>
      <c r="D678" s="201"/>
      <c r="E678" s="113"/>
      <c r="F678" s="113"/>
      <c r="G678" s="113"/>
      <c r="H678" s="113"/>
      <c r="I678" s="203"/>
      <c r="J678" s="203"/>
      <c r="K678" s="203"/>
      <c r="L678" s="203"/>
      <c r="M678" s="204"/>
      <c r="N678" s="204"/>
      <c r="O678" s="201"/>
      <c r="P678" s="201"/>
    </row>
    <row r="679" spans="1:16" x14ac:dyDescent="0.2">
      <c r="A679" s="113"/>
      <c r="B679" s="200"/>
      <c r="C679" s="200"/>
      <c r="D679" s="201"/>
      <c r="E679" s="113"/>
      <c r="F679" s="113"/>
      <c r="G679" s="113"/>
      <c r="H679" s="113"/>
      <c r="I679" s="203"/>
      <c r="J679" s="203"/>
      <c r="K679" s="203"/>
      <c r="L679" s="203"/>
      <c r="M679" s="204"/>
      <c r="N679" s="204"/>
      <c r="O679" s="201"/>
      <c r="P679" s="201"/>
    </row>
    <row r="680" spans="1:16" x14ac:dyDescent="0.2">
      <c r="A680" s="113"/>
      <c r="B680" s="200"/>
      <c r="C680" s="200"/>
      <c r="D680" s="201"/>
      <c r="E680" s="113"/>
      <c r="F680" s="113"/>
      <c r="G680" s="113"/>
      <c r="H680" s="113"/>
      <c r="I680" s="203"/>
      <c r="J680" s="203"/>
      <c r="K680" s="203"/>
      <c r="L680" s="203"/>
      <c r="M680" s="204"/>
      <c r="N680" s="204"/>
      <c r="O680" s="201"/>
      <c r="P680" s="201"/>
    </row>
    <row r="681" spans="1:16" x14ac:dyDescent="0.2">
      <c r="A681" s="113"/>
      <c r="B681" s="200"/>
      <c r="C681" s="200"/>
      <c r="D681" s="201"/>
      <c r="E681" s="113"/>
      <c r="F681" s="113"/>
      <c r="G681" s="113"/>
      <c r="H681" s="113"/>
      <c r="I681" s="203"/>
      <c r="J681" s="203"/>
      <c r="K681" s="203"/>
      <c r="L681" s="203"/>
      <c r="M681" s="204"/>
      <c r="N681" s="204"/>
      <c r="O681" s="201"/>
      <c r="P681" s="201"/>
    </row>
    <row r="682" spans="1:16" x14ac:dyDescent="0.2">
      <c r="A682" s="113"/>
      <c r="B682" s="200"/>
      <c r="C682" s="200"/>
      <c r="D682" s="201"/>
      <c r="E682" s="113"/>
      <c r="F682" s="113"/>
      <c r="G682" s="113"/>
      <c r="H682" s="113"/>
      <c r="I682" s="203"/>
      <c r="J682" s="203"/>
      <c r="K682" s="203"/>
      <c r="L682" s="203"/>
      <c r="M682" s="204"/>
      <c r="N682" s="204"/>
      <c r="O682" s="201"/>
      <c r="P682" s="201"/>
    </row>
    <row r="683" spans="1:16" x14ac:dyDescent="0.2">
      <c r="A683" s="113"/>
      <c r="B683" s="200"/>
      <c r="C683" s="200"/>
      <c r="D683" s="201"/>
      <c r="E683" s="113"/>
      <c r="F683" s="113"/>
      <c r="G683" s="113"/>
      <c r="H683" s="113"/>
      <c r="I683" s="203"/>
      <c r="J683" s="203"/>
      <c r="K683" s="203"/>
      <c r="L683" s="203"/>
      <c r="M683" s="204"/>
      <c r="N683" s="204"/>
      <c r="O683" s="201"/>
      <c r="P683" s="201"/>
    </row>
    <row r="684" spans="1:16" x14ac:dyDescent="0.2">
      <c r="A684" s="113"/>
      <c r="B684" s="200"/>
      <c r="C684" s="200"/>
      <c r="D684" s="201"/>
      <c r="E684" s="113"/>
      <c r="F684" s="113"/>
      <c r="G684" s="113"/>
      <c r="H684" s="113"/>
      <c r="I684" s="203"/>
      <c r="J684" s="203"/>
      <c r="K684" s="203"/>
      <c r="L684" s="203"/>
      <c r="M684" s="204"/>
      <c r="N684" s="204"/>
      <c r="O684" s="201"/>
      <c r="P684" s="201"/>
    </row>
    <row r="685" spans="1:16" x14ac:dyDescent="0.2">
      <c r="A685" s="113"/>
      <c r="B685" s="200"/>
      <c r="C685" s="200"/>
      <c r="D685" s="201"/>
      <c r="E685" s="113"/>
      <c r="F685" s="113"/>
      <c r="G685" s="113"/>
      <c r="H685" s="113"/>
      <c r="I685" s="203"/>
      <c r="J685" s="203"/>
      <c r="K685" s="203"/>
      <c r="L685" s="203"/>
      <c r="M685" s="204"/>
      <c r="N685" s="204"/>
      <c r="O685" s="201"/>
      <c r="P685" s="201"/>
    </row>
    <row r="686" spans="1:16" x14ac:dyDescent="0.2">
      <c r="A686" s="113"/>
      <c r="B686" s="200"/>
      <c r="C686" s="200"/>
      <c r="D686" s="201"/>
      <c r="E686" s="113"/>
      <c r="F686" s="113"/>
      <c r="G686" s="113"/>
      <c r="H686" s="113"/>
      <c r="I686" s="203"/>
      <c r="J686" s="203"/>
      <c r="K686" s="203"/>
      <c r="L686" s="203"/>
      <c r="M686" s="204"/>
      <c r="N686" s="204"/>
      <c r="O686" s="201"/>
      <c r="P686" s="201"/>
    </row>
    <row r="687" spans="1:16" x14ac:dyDescent="0.2">
      <c r="A687" s="113"/>
      <c r="B687" s="200"/>
      <c r="C687" s="200"/>
      <c r="D687" s="201"/>
      <c r="E687" s="113"/>
      <c r="F687" s="113"/>
      <c r="G687" s="113"/>
      <c r="H687" s="113"/>
      <c r="I687" s="203"/>
      <c r="J687" s="203"/>
      <c r="K687" s="203"/>
      <c r="L687" s="203"/>
      <c r="M687" s="204"/>
      <c r="N687" s="204"/>
      <c r="O687" s="201"/>
      <c r="P687" s="201"/>
    </row>
    <row r="688" spans="1:16" x14ac:dyDescent="0.2">
      <c r="A688" s="113"/>
      <c r="B688" s="200"/>
      <c r="C688" s="200"/>
      <c r="D688" s="201"/>
      <c r="E688" s="113"/>
      <c r="F688" s="113"/>
      <c r="G688" s="113"/>
      <c r="H688" s="113"/>
      <c r="I688" s="203"/>
      <c r="J688" s="203"/>
      <c r="K688" s="203"/>
      <c r="L688" s="203"/>
      <c r="M688" s="204"/>
      <c r="N688" s="204"/>
      <c r="O688" s="201"/>
      <c r="P688" s="201"/>
    </row>
    <row r="689" spans="1:16" x14ac:dyDescent="0.2">
      <c r="A689" s="113"/>
      <c r="B689" s="200"/>
      <c r="C689" s="200"/>
      <c r="D689" s="201"/>
      <c r="E689" s="113"/>
      <c r="F689" s="113"/>
      <c r="G689" s="113"/>
      <c r="H689" s="113"/>
      <c r="I689" s="203"/>
      <c r="J689" s="203"/>
      <c r="K689" s="203"/>
      <c r="L689" s="203"/>
      <c r="M689" s="204"/>
      <c r="N689" s="204"/>
      <c r="O689" s="201"/>
      <c r="P689" s="201"/>
    </row>
    <row r="690" spans="1:16" x14ac:dyDescent="0.2">
      <c r="A690" s="113"/>
      <c r="B690" s="200"/>
      <c r="C690" s="200"/>
      <c r="D690" s="201"/>
      <c r="E690" s="113"/>
      <c r="F690" s="113"/>
      <c r="G690" s="113"/>
      <c r="H690" s="113"/>
      <c r="I690" s="203"/>
      <c r="J690" s="203"/>
      <c r="K690" s="203"/>
      <c r="L690" s="203"/>
      <c r="M690" s="204"/>
      <c r="N690" s="204"/>
      <c r="O690" s="201"/>
      <c r="P690" s="201"/>
    </row>
    <row r="691" spans="1:16" x14ac:dyDescent="0.2">
      <c r="A691" s="113"/>
      <c r="B691" s="200"/>
      <c r="C691" s="200"/>
      <c r="D691" s="201"/>
      <c r="E691" s="113"/>
      <c r="F691" s="113"/>
      <c r="G691" s="113"/>
      <c r="H691" s="113"/>
      <c r="I691" s="203"/>
      <c r="J691" s="203"/>
      <c r="K691" s="203"/>
      <c r="L691" s="203"/>
      <c r="M691" s="204"/>
      <c r="N691" s="204"/>
      <c r="O691" s="201"/>
      <c r="P691" s="201"/>
    </row>
    <row r="692" spans="1:16" x14ac:dyDescent="0.2">
      <c r="A692" s="113"/>
      <c r="B692" s="200"/>
      <c r="C692" s="200"/>
      <c r="D692" s="201"/>
      <c r="E692" s="113"/>
      <c r="F692" s="113"/>
      <c r="G692" s="113"/>
      <c r="H692" s="113"/>
      <c r="I692" s="203"/>
      <c r="J692" s="203"/>
      <c r="K692" s="203"/>
      <c r="L692" s="203"/>
      <c r="M692" s="204"/>
      <c r="N692" s="204"/>
      <c r="O692" s="201"/>
      <c r="P692" s="201"/>
    </row>
    <row r="693" spans="1:16" x14ac:dyDescent="0.2">
      <c r="A693" s="113"/>
      <c r="B693" s="200"/>
      <c r="C693" s="200"/>
      <c r="D693" s="201"/>
      <c r="E693" s="113"/>
      <c r="F693" s="113"/>
      <c r="G693" s="113"/>
      <c r="H693" s="113"/>
      <c r="I693" s="203"/>
      <c r="J693" s="203"/>
      <c r="K693" s="203"/>
      <c r="L693" s="203"/>
      <c r="M693" s="204"/>
      <c r="N693" s="204"/>
      <c r="O693" s="201"/>
      <c r="P693" s="201"/>
    </row>
    <row r="694" spans="1:16" x14ac:dyDescent="0.2">
      <c r="A694" s="113"/>
      <c r="B694" s="200"/>
      <c r="C694" s="200"/>
      <c r="D694" s="201"/>
      <c r="E694" s="113"/>
      <c r="F694" s="113"/>
      <c r="G694" s="113"/>
      <c r="H694" s="113"/>
      <c r="I694" s="203"/>
      <c r="J694" s="203"/>
      <c r="K694" s="203"/>
      <c r="L694" s="203"/>
      <c r="M694" s="204"/>
      <c r="N694" s="204"/>
      <c r="O694" s="201"/>
      <c r="P694" s="201"/>
    </row>
    <row r="695" spans="1:16" x14ac:dyDescent="0.2">
      <c r="A695" s="113"/>
      <c r="B695" s="200"/>
      <c r="C695" s="200"/>
      <c r="D695" s="201"/>
      <c r="E695" s="113"/>
      <c r="F695" s="113"/>
      <c r="G695" s="113"/>
      <c r="H695" s="113"/>
      <c r="I695" s="203"/>
      <c r="J695" s="203"/>
      <c r="K695" s="203"/>
      <c r="L695" s="203"/>
      <c r="M695" s="204"/>
      <c r="N695" s="204"/>
      <c r="O695" s="201"/>
      <c r="P695" s="201"/>
    </row>
    <row r="696" spans="1:16" x14ac:dyDescent="0.2">
      <c r="A696" s="113"/>
      <c r="B696" s="200"/>
      <c r="C696" s="200"/>
      <c r="D696" s="201"/>
      <c r="E696" s="113"/>
      <c r="F696" s="113"/>
      <c r="G696" s="113"/>
      <c r="H696" s="113"/>
      <c r="I696" s="203"/>
      <c r="J696" s="203"/>
      <c r="K696" s="203"/>
      <c r="L696" s="203"/>
      <c r="M696" s="204"/>
      <c r="N696" s="204"/>
      <c r="O696" s="201"/>
      <c r="P696" s="201"/>
    </row>
    <row r="697" spans="1:16" x14ac:dyDescent="0.2">
      <c r="A697" s="113"/>
      <c r="B697" s="200"/>
      <c r="C697" s="200"/>
      <c r="D697" s="201"/>
      <c r="E697" s="113"/>
      <c r="F697" s="113"/>
      <c r="G697" s="113"/>
      <c r="H697" s="113"/>
      <c r="I697" s="203"/>
      <c r="J697" s="203"/>
      <c r="K697" s="203"/>
      <c r="L697" s="203"/>
      <c r="M697" s="204"/>
      <c r="N697" s="204"/>
      <c r="O697" s="201"/>
      <c r="P697" s="201"/>
    </row>
    <row r="698" spans="1:16" x14ac:dyDescent="0.2">
      <c r="A698" s="113"/>
      <c r="B698" s="200"/>
      <c r="C698" s="200"/>
      <c r="D698" s="201"/>
      <c r="E698" s="113"/>
      <c r="F698" s="113"/>
      <c r="G698" s="113"/>
      <c r="H698" s="113"/>
      <c r="I698" s="203"/>
      <c r="J698" s="203"/>
      <c r="K698" s="203"/>
      <c r="L698" s="203"/>
      <c r="M698" s="204"/>
      <c r="N698" s="204"/>
      <c r="O698" s="201"/>
      <c r="P698" s="201"/>
    </row>
    <row r="699" spans="1:16" x14ac:dyDescent="0.2">
      <c r="A699" s="113"/>
      <c r="B699" s="200"/>
      <c r="C699" s="200"/>
      <c r="D699" s="201"/>
      <c r="E699" s="113"/>
      <c r="F699" s="113"/>
      <c r="G699" s="113"/>
      <c r="H699" s="113"/>
      <c r="I699" s="203"/>
      <c r="J699" s="203"/>
      <c r="K699" s="203"/>
      <c r="L699" s="203"/>
      <c r="M699" s="204"/>
      <c r="N699" s="204"/>
      <c r="O699" s="201"/>
      <c r="P699" s="201"/>
    </row>
    <row r="700" spans="1:16" x14ac:dyDescent="0.2">
      <c r="A700" s="113"/>
      <c r="B700" s="200"/>
      <c r="C700" s="200"/>
      <c r="D700" s="201"/>
      <c r="E700" s="113"/>
      <c r="F700" s="113"/>
      <c r="G700" s="113"/>
      <c r="H700" s="113"/>
      <c r="I700" s="203"/>
      <c r="J700" s="203"/>
      <c r="K700" s="203"/>
      <c r="L700" s="203"/>
      <c r="M700" s="204"/>
      <c r="N700" s="204"/>
      <c r="O700" s="201"/>
      <c r="P700" s="201"/>
    </row>
    <row r="701" spans="1:16" x14ac:dyDescent="0.2">
      <c r="A701" s="113"/>
      <c r="B701" s="200"/>
      <c r="C701" s="200"/>
      <c r="D701" s="201"/>
      <c r="E701" s="113"/>
      <c r="F701" s="113"/>
      <c r="G701" s="113"/>
      <c r="H701" s="113"/>
      <c r="I701" s="203"/>
      <c r="J701" s="203"/>
      <c r="K701" s="203"/>
      <c r="L701" s="203"/>
      <c r="M701" s="204"/>
      <c r="N701" s="204"/>
      <c r="O701" s="201"/>
      <c r="P701" s="201"/>
    </row>
    <row r="702" spans="1:16" x14ac:dyDescent="0.2">
      <c r="A702" s="113"/>
      <c r="B702" s="200"/>
      <c r="C702" s="200"/>
      <c r="D702" s="201"/>
      <c r="E702" s="113"/>
      <c r="F702" s="113"/>
      <c r="G702" s="113"/>
      <c r="H702" s="113"/>
      <c r="I702" s="203"/>
      <c r="J702" s="203"/>
      <c r="K702" s="203"/>
      <c r="L702" s="203"/>
      <c r="M702" s="204"/>
      <c r="N702" s="204"/>
      <c r="O702" s="201"/>
      <c r="P702" s="201"/>
    </row>
    <row r="703" spans="1:16" x14ac:dyDescent="0.2">
      <c r="A703" s="113"/>
      <c r="B703" s="200"/>
      <c r="C703" s="200"/>
      <c r="D703" s="201"/>
      <c r="E703" s="113"/>
      <c r="F703" s="113"/>
      <c r="G703" s="113"/>
      <c r="H703" s="113"/>
      <c r="I703" s="203"/>
      <c r="J703" s="203"/>
      <c r="K703" s="203"/>
      <c r="L703" s="203"/>
      <c r="M703" s="204"/>
      <c r="N703" s="204"/>
      <c r="O703" s="201"/>
      <c r="P703" s="201"/>
    </row>
    <row r="704" spans="1:16" x14ac:dyDescent="0.2">
      <c r="A704" s="113"/>
      <c r="B704" s="200"/>
      <c r="C704" s="200"/>
      <c r="D704" s="201"/>
      <c r="E704" s="113"/>
      <c r="F704" s="113"/>
      <c r="G704" s="113"/>
      <c r="H704" s="113"/>
      <c r="I704" s="203"/>
      <c r="J704" s="203"/>
      <c r="K704" s="203"/>
      <c r="L704" s="203"/>
      <c r="M704" s="204"/>
      <c r="N704" s="204"/>
      <c r="O704" s="201"/>
      <c r="P704" s="201"/>
    </row>
    <row r="705" spans="1:16" x14ac:dyDescent="0.2">
      <c r="A705" s="113"/>
      <c r="B705" s="200"/>
      <c r="C705" s="200"/>
      <c r="D705" s="201"/>
      <c r="E705" s="113"/>
      <c r="F705" s="113"/>
      <c r="G705" s="113"/>
      <c r="H705" s="113"/>
      <c r="I705" s="203"/>
      <c r="J705" s="203"/>
      <c r="K705" s="203"/>
      <c r="L705" s="203"/>
      <c r="M705" s="204"/>
      <c r="N705" s="204"/>
      <c r="O705" s="201"/>
      <c r="P705" s="201"/>
    </row>
    <row r="706" spans="1:16" x14ac:dyDescent="0.2">
      <c r="A706" s="113"/>
      <c r="B706" s="200"/>
      <c r="C706" s="200"/>
      <c r="D706" s="201"/>
      <c r="E706" s="113"/>
      <c r="F706" s="113"/>
      <c r="G706" s="113"/>
      <c r="H706" s="113"/>
      <c r="I706" s="203"/>
      <c r="J706" s="203"/>
      <c r="K706" s="203"/>
      <c r="L706" s="203"/>
      <c r="M706" s="204"/>
      <c r="N706" s="204"/>
      <c r="O706" s="201"/>
      <c r="P706" s="201"/>
    </row>
    <row r="707" spans="1:16" x14ac:dyDescent="0.2">
      <c r="A707" s="113"/>
      <c r="B707" s="200"/>
      <c r="C707" s="200"/>
      <c r="D707" s="201"/>
      <c r="E707" s="113"/>
      <c r="F707" s="113"/>
      <c r="G707" s="113"/>
      <c r="H707" s="113"/>
      <c r="I707" s="203"/>
      <c r="J707" s="203"/>
      <c r="K707" s="203"/>
      <c r="L707" s="203"/>
      <c r="M707" s="204"/>
      <c r="N707" s="204"/>
      <c r="O707" s="201"/>
      <c r="P707" s="201"/>
    </row>
    <row r="708" spans="1:16" x14ac:dyDescent="0.2">
      <c r="A708" s="113"/>
      <c r="B708" s="200"/>
      <c r="C708" s="200"/>
      <c r="D708" s="201"/>
      <c r="E708" s="113"/>
      <c r="F708" s="113"/>
      <c r="G708" s="113"/>
      <c r="H708" s="113"/>
      <c r="I708" s="203"/>
      <c r="J708" s="203"/>
      <c r="K708" s="203"/>
      <c r="L708" s="203"/>
      <c r="M708" s="204"/>
      <c r="N708" s="204"/>
      <c r="O708" s="201"/>
      <c r="P708" s="201"/>
    </row>
    <row r="709" spans="1:16" x14ac:dyDescent="0.2">
      <c r="A709" s="113"/>
      <c r="B709" s="200"/>
      <c r="C709" s="200"/>
      <c r="D709" s="201"/>
      <c r="E709" s="113"/>
      <c r="F709" s="113"/>
      <c r="G709" s="113"/>
      <c r="H709" s="113"/>
      <c r="I709" s="203"/>
      <c r="J709" s="203"/>
      <c r="K709" s="203"/>
      <c r="L709" s="203"/>
      <c r="M709" s="204"/>
      <c r="N709" s="204"/>
      <c r="O709" s="201"/>
      <c r="P709" s="201"/>
    </row>
    <row r="710" spans="1:16" x14ac:dyDescent="0.2">
      <c r="A710" s="113"/>
      <c r="B710" s="200"/>
      <c r="C710" s="200"/>
      <c r="D710" s="201"/>
      <c r="E710" s="113"/>
      <c r="F710" s="113"/>
      <c r="G710" s="113"/>
      <c r="H710" s="113"/>
      <c r="I710" s="203"/>
      <c r="J710" s="203"/>
      <c r="K710" s="203"/>
      <c r="L710" s="203"/>
      <c r="M710" s="204"/>
      <c r="N710" s="204"/>
      <c r="O710" s="201"/>
      <c r="P710" s="201"/>
    </row>
    <row r="711" spans="1:16" x14ac:dyDescent="0.2">
      <c r="A711" s="113"/>
      <c r="B711" s="200"/>
      <c r="C711" s="200"/>
      <c r="D711" s="201"/>
      <c r="E711" s="113"/>
      <c r="F711" s="113"/>
      <c r="G711" s="113"/>
      <c r="H711" s="113"/>
      <c r="I711" s="203"/>
      <c r="J711" s="203"/>
      <c r="K711" s="203"/>
      <c r="L711" s="203"/>
      <c r="M711" s="204"/>
      <c r="N711" s="204"/>
      <c r="O711" s="201"/>
      <c r="P711" s="201"/>
    </row>
    <row r="712" spans="1:16" x14ac:dyDescent="0.2">
      <c r="A712" s="113"/>
      <c r="B712" s="200"/>
      <c r="C712" s="200"/>
      <c r="D712" s="201"/>
      <c r="E712" s="113"/>
      <c r="F712" s="113"/>
      <c r="G712" s="113"/>
      <c r="H712" s="113"/>
      <c r="I712" s="203"/>
      <c r="J712" s="203"/>
      <c r="K712" s="203"/>
      <c r="L712" s="203"/>
      <c r="M712" s="204"/>
      <c r="N712" s="204"/>
      <c r="O712" s="201"/>
      <c r="P712" s="201"/>
    </row>
    <row r="713" spans="1:16" x14ac:dyDescent="0.2">
      <c r="A713" s="113"/>
      <c r="B713" s="200"/>
      <c r="C713" s="200"/>
      <c r="D713" s="201"/>
      <c r="E713" s="113"/>
      <c r="F713" s="113"/>
      <c r="G713" s="113"/>
      <c r="H713" s="113"/>
      <c r="I713" s="203"/>
      <c r="J713" s="203"/>
      <c r="K713" s="203"/>
      <c r="L713" s="203"/>
      <c r="M713" s="204"/>
      <c r="N713" s="204"/>
      <c r="O713" s="201"/>
      <c r="P713" s="201"/>
    </row>
    <row r="714" spans="1:16" x14ac:dyDescent="0.2">
      <c r="A714" s="113"/>
      <c r="B714" s="200"/>
      <c r="C714" s="200"/>
      <c r="D714" s="201"/>
      <c r="E714" s="113"/>
      <c r="F714" s="113"/>
      <c r="G714" s="113"/>
      <c r="H714" s="113"/>
      <c r="I714" s="203"/>
      <c r="J714" s="203"/>
      <c r="K714" s="203"/>
      <c r="L714" s="203"/>
      <c r="M714" s="204"/>
      <c r="N714" s="204"/>
      <c r="O714" s="201"/>
      <c r="P714" s="201"/>
    </row>
    <row r="715" spans="1:16" x14ac:dyDescent="0.2">
      <c r="A715" s="113"/>
      <c r="B715" s="200"/>
      <c r="C715" s="200"/>
      <c r="D715" s="201"/>
      <c r="E715" s="113"/>
      <c r="F715" s="113"/>
      <c r="G715" s="113"/>
      <c r="H715" s="113"/>
      <c r="I715" s="203"/>
      <c r="J715" s="203"/>
      <c r="K715" s="203"/>
      <c r="L715" s="203"/>
      <c r="M715" s="204"/>
      <c r="N715" s="204"/>
      <c r="O715" s="201"/>
      <c r="P715" s="201"/>
    </row>
    <row r="716" spans="1:16" x14ac:dyDescent="0.2">
      <c r="A716" s="113"/>
      <c r="B716" s="200"/>
      <c r="C716" s="200"/>
      <c r="D716" s="201"/>
      <c r="E716" s="113"/>
      <c r="F716" s="113"/>
      <c r="G716" s="113"/>
      <c r="H716" s="113"/>
      <c r="I716" s="203"/>
      <c r="J716" s="203"/>
      <c r="K716" s="203"/>
      <c r="L716" s="203"/>
      <c r="M716" s="204"/>
      <c r="N716" s="204"/>
      <c r="O716" s="201"/>
      <c r="P716" s="201"/>
    </row>
    <row r="717" spans="1:16" x14ac:dyDescent="0.2">
      <c r="A717" s="113"/>
      <c r="B717" s="200"/>
      <c r="C717" s="200"/>
      <c r="D717" s="201"/>
      <c r="E717" s="113"/>
      <c r="F717" s="113"/>
      <c r="G717" s="113"/>
      <c r="H717" s="113"/>
      <c r="I717" s="203"/>
      <c r="J717" s="203"/>
      <c r="K717" s="203"/>
      <c r="L717" s="203"/>
      <c r="M717" s="204"/>
      <c r="N717" s="204"/>
      <c r="O717" s="201"/>
      <c r="P717" s="201"/>
    </row>
    <row r="718" spans="1:16" x14ac:dyDescent="0.2">
      <c r="A718" s="113"/>
      <c r="B718" s="200"/>
      <c r="C718" s="200"/>
      <c r="D718" s="201"/>
      <c r="E718" s="113"/>
      <c r="F718" s="113"/>
      <c r="G718" s="113"/>
      <c r="H718" s="113"/>
      <c r="I718" s="203"/>
      <c r="J718" s="203"/>
      <c r="K718" s="203"/>
      <c r="L718" s="203"/>
      <c r="M718" s="204"/>
      <c r="N718" s="204"/>
      <c r="O718" s="201"/>
      <c r="P718" s="201"/>
    </row>
    <row r="719" spans="1:16" x14ac:dyDescent="0.2">
      <c r="A719" s="113"/>
      <c r="B719" s="200"/>
      <c r="C719" s="200"/>
      <c r="D719" s="201"/>
      <c r="E719" s="113"/>
      <c r="F719" s="113"/>
      <c r="G719" s="113"/>
      <c r="H719" s="113"/>
      <c r="I719" s="203"/>
      <c r="J719" s="203"/>
      <c r="K719" s="203"/>
      <c r="L719" s="203"/>
      <c r="M719" s="204"/>
      <c r="N719" s="204"/>
      <c r="O719" s="201"/>
      <c r="P719" s="201"/>
    </row>
    <row r="720" spans="1:16" x14ac:dyDescent="0.2">
      <c r="A720" s="113"/>
      <c r="B720" s="200"/>
      <c r="C720" s="200"/>
      <c r="D720" s="201"/>
      <c r="E720" s="113"/>
      <c r="F720" s="113"/>
      <c r="G720" s="113"/>
      <c r="H720" s="113"/>
      <c r="I720" s="203"/>
      <c r="J720" s="203"/>
      <c r="K720" s="203"/>
      <c r="L720" s="203"/>
      <c r="M720" s="204"/>
      <c r="N720" s="204"/>
      <c r="O720" s="201"/>
      <c r="P720" s="201"/>
    </row>
    <row r="721" spans="1:16" x14ac:dyDescent="0.2">
      <c r="A721" s="113"/>
      <c r="B721" s="200"/>
      <c r="C721" s="200"/>
      <c r="D721" s="201"/>
      <c r="E721" s="113"/>
      <c r="F721" s="113"/>
      <c r="G721" s="113"/>
      <c r="H721" s="113"/>
      <c r="I721" s="203"/>
      <c r="J721" s="203"/>
      <c r="K721" s="203"/>
      <c r="L721" s="203"/>
      <c r="M721" s="204"/>
      <c r="N721" s="204"/>
      <c r="O721" s="201"/>
      <c r="P721" s="201"/>
    </row>
    <row r="722" spans="1:16" x14ac:dyDescent="0.2">
      <c r="A722" s="113"/>
      <c r="B722" s="200"/>
      <c r="C722" s="200"/>
      <c r="D722" s="201"/>
      <c r="E722" s="113"/>
      <c r="F722" s="113"/>
      <c r="G722" s="113"/>
      <c r="H722" s="113"/>
      <c r="I722" s="203"/>
      <c r="J722" s="203"/>
      <c r="K722" s="203"/>
      <c r="L722" s="203"/>
      <c r="M722" s="204"/>
      <c r="N722" s="204"/>
      <c r="O722" s="201"/>
      <c r="P722" s="201"/>
    </row>
    <row r="723" spans="1:16" x14ac:dyDescent="0.2">
      <c r="A723" s="113"/>
      <c r="B723" s="200"/>
      <c r="C723" s="200"/>
      <c r="D723" s="201"/>
      <c r="E723" s="113"/>
      <c r="F723" s="113"/>
      <c r="G723" s="113"/>
      <c r="H723" s="113"/>
      <c r="I723" s="203"/>
      <c r="J723" s="203"/>
      <c r="K723" s="203"/>
      <c r="L723" s="203"/>
      <c r="M723" s="204"/>
      <c r="N723" s="204"/>
      <c r="O723" s="201"/>
      <c r="P723" s="201"/>
    </row>
    <row r="724" spans="1:16" x14ac:dyDescent="0.2">
      <c r="A724" s="113"/>
      <c r="B724" s="200"/>
      <c r="C724" s="200"/>
      <c r="D724" s="201"/>
      <c r="E724" s="113"/>
      <c r="F724" s="113"/>
      <c r="G724" s="113"/>
      <c r="H724" s="113"/>
      <c r="I724" s="203"/>
      <c r="J724" s="203"/>
      <c r="K724" s="203"/>
      <c r="L724" s="203"/>
      <c r="M724" s="204"/>
      <c r="N724" s="204"/>
      <c r="O724" s="201"/>
      <c r="P724" s="201"/>
    </row>
    <row r="725" spans="1:16" x14ac:dyDescent="0.2">
      <c r="A725" s="113"/>
      <c r="B725" s="200"/>
      <c r="C725" s="200"/>
      <c r="D725" s="201"/>
      <c r="E725" s="113"/>
      <c r="F725" s="113"/>
      <c r="G725" s="113"/>
      <c r="H725" s="113"/>
      <c r="I725" s="203"/>
      <c r="J725" s="203"/>
      <c r="K725" s="203"/>
      <c r="L725" s="203"/>
      <c r="M725" s="204"/>
      <c r="N725" s="204"/>
      <c r="O725" s="201"/>
      <c r="P725" s="201"/>
    </row>
    <row r="726" spans="1:16" x14ac:dyDescent="0.2">
      <c r="A726" s="113"/>
      <c r="B726" s="200"/>
      <c r="C726" s="200"/>
      <c r="D726" s="201"/>
      <c r="E726" s="113"/>
      <c r="F726" s="113"/>
      <c r="G726" s="113"/>
      <c r="H726" s="113"/>
      <c r="I726" s="203"/>
      <c r="J726" s="203"/>
      <c r="K726" s="203"/>
      <c r="L726" s="203"/>
      <c r="M726" s="204"/>
      <c r="N726" s="204"/>
      <c r="O726" s="201"/>
      <c r="P726" s="201"/>
    </row>
    <row r="727" spans="1:16" x14ac:dyDescent="0.2">
      <c r="A727" s="113"/>
      <c r="B727" s="200"/>
      <c r="C727" s="200"/>
      <c r="D727" s="201"/>
      <c r="E727" s="113"/>
      <c r="F727" s="113"/>
      <c r="G727" s="113"/>
      <c r="H727" s="113"/>
      <c r="I727" s="203"/>
      <c r="J727" s="203"/>
      <c r="K727" s="203"/>
      <c r="L727" s="203"/>
      <c r="M727" s="204"/>
      <c r="N727" s="204"/>
      <c r="O727" s="201"/>
      <c r="P727" s="201"/>
    </row>
    <row r="728" spans="1:16" x14ac:dyDescent="0.2">
      <c r="A728" s="113"/>
      <c r="B728" s="200"/>
      <c r="C728" s="200"/>
      <c r="D728" s="201"/>
      <c r="E728" s="113"/>
      <c r="F728" s="113"/>
      <c r="G728" s="113"/>
      <c r="H728" s="113"/>
      <c r="I728" s="203"/>
      <c r="J728" s="203"/>
      <c r="K728" s="203"/>
      <c r="L728" s="203"/>
      <c r="M728" s="204"/>
      <c r="N728" s="204"/>
      <c r="O728" s="201"/>
      <c r="P728" s="201"/>
    </row>
    <row r="729" spans="1:16" x14ac:dyDescent="0.2">
      <c r="A729" s="113"/>
      <c r="B729" s="200"/>
      <c r="C729" s="200"/>
      <c r="D729" s="201"/>
      <c r="E729" s="113"/>
      <c r="F729" s="113"/>
      <c r="G729" s="113"/>
      <c r="H729" s="113"/>
      <c r="I729" s="203"/>
      <c r="J729" s="203"/>
      <c r="K729" s="203"/>
      <c r="L729" s="203"/>
      <c r="M729" s="204"/>
      <c r="N729" s="204"/>
      <c r="O729" s="201"/>
      <c r="P729" s="201"/>
    </row>
    <row r="730" spans="1:16" x14ac:dyDescent="0.2">
      <c r="A730" s="113"/>
      <c r="B730" s="200"/>
      <c r="C730" s="200"/>
      <c r="D730" s="201"/>
      <c r="E730" s="113"/>
      <c r="F730" s="113"/>
      <c r="G730" s="113"/>
      <c r="H730" s="113"/>
      <c r="I730" s="203"/>
      <c r="J730" s="203"/>
      <c r="K730" s="203"/>
      <c r="L730" s="203"/>
      <c r="M730" s="204"/>
      <c r="N730" s="204"/>
      <c r="O730" s="201"/>
      <c r="P730" s="201"/>
    </row>
    <row r="731" spans="1:16" x14ac:dyDescent="0.2">
      <c r="A731" s="113"/>
      <c r="B731" s="200"/>
      <c r="C731" s="200"/>
      <c r="D731" s="201"/>
      <c r="E731" s="113"/>
      <c r="F731" s="113"/>
      <c r="G731" s="113"/>
      <c r="H731" s="113"/>
      <c r="I731" s="203"/>
      <c r="J731" s="203"/>
      <c r="K731" s="203"/>
      <c r="L731" s="203"/>
      <c r="M731" s="204"/>
      <c r="N731" s="204"/>
      <c r="O731" s="201"/>
      <c r="P731" s="201"/>
    </row>
    <row r="732" spans="1:16" x14ac:dyDescent="0.2">
      <c r="A732" s="113"/>
      <c r="B732" s="200"/>
      <c r="C732" s="200"/>
      <c r="D732" s="201"/>
      <c r="E732" s="113"/>
      <c r="F732" s="113"/>
      <c r="G732" s="113"/>
      <c r="H732" s="113"/>
      <c r="I732" s="203"/>
      <c r="J732" s="203"/>
      <c r="K732" s="203"/>
      <c r="L732" s="203"/>
      <c r="M732" s="204"/>
      <c r="N732" s="204"/>
      <c r="O732" s="201"/>
      <c r="P732" s="201"/>
    </row>
    <row r="733" spans="1:16" x14ac:dyDescent="0.2">
      <c r="A733" s="113"/>
      <c r="B733" s="200"/>
      <c r="C733" s="200"/>
      <c r="D733" s="201"/>
      <c r="E733" s="113"/>
      <c r="F733" s="113"/>
      <c r="G733" s="113"/>
      <c r="H733" s="113"/>
      <c r="I733" s="203"/>
      <c r="J733" s="203"/>
      <c r="K733" s="203"/>
      <c r="L733" s="203"/>
      <c r="M733" s="204"/>
      <c r="N733" s="204"/>
      <c r="O733" s="201"/>
      <c r="P733" s="201"/>
    </row>
    <row r="734" spans="1:16" x14ac:dyDescent="0.2">
      <c r="A734" s="113"/>
      <c r="B734" s="200"/>
      <c r="C734" s="200"/>
      <c r="D734" s="201"/>
      <c r="E734" s="113"/>
      <c r="F734" s="113"/>
      <c r="G734" s="113"/>
      <c r="H734" s="113"/>
      <c r="I734" s="203"/>
      <c r="J734" s="203"/>
      <c r="K734" s="203"/>
      <c r="L734" s="203"/>
      <c r="M734" s="204"/>
      <c r="N734" s="204"/>
      <c r="O734" s="201"/>
      <c r="P734" s="201"/>
    </row>
    <row r="735" spans="1:16" x14ac:dyDescent="0.2">
      <c r="A735" s="113"/>
      <c r="B735" s="200"/>
      <c r="C735" s="200"/>
      <c r="D735" s="201"/>
      <c r="E735" s="113"/>
      <c r="F735" s="113"/>
      <c r="G735" s="113"/>
      <c r="H735" s="113"/>
      <c r="I735" s="203"/>
      <c r="J735" s="203"/>
      <c r="K735" s="203"/>
      <c r="L735" s="203"/>
      <c r="M735" s="204"/>
      <c r="N735" s="204"/>
      <c r="O735" s="201"/>
      <c r="P735" s="201"/>
    </row>
    <row r="736" spans="1:16" x14ac:dyDescent="0.2">
      <c r="A736" s="113"/>
      <c r="B736" s="200"/>
      <c r="C736" s="200"/>
      <c r="D736" s="201"/>
      <c r="E736" s="113"/>
      <c r="F736" s="113"/>
      <c r="G736" s="113"/>
      <c r="H736" s="113"/>
      <c r="I736" s="203"/>
      <c r="J736" s="203"/>
      <c r="K736" s="203"/>
      <c r="L736" s="203"/>
      <c r="M736" s="204"/>
      <c r="N736" s="204"/>
      <c r="O736" s="201"/>
      <c r="P736" s="201"/>
    </row>
    <row r="737" spans="1:16" x14ac:dyDescent="0.2">
      <c r="A737" s="113"/>
      <c r="B737" s="200"/>
      <c r="C737" s="200"/>
      <c r="D737" s="201"/>
      <c r="E737" s="113"/>
      <c r="F737" s="113"/>
      <c r="G737" s="113"/>
      <c r="H737" s="113"/>
      <c r="I737" s="203"/>
      <c r="J737" s="203"/>
      <c r="K737" s="203"/>
      <c r="L737" s="203"/>
      <c r="M737" s="204"/>
      <c r="N737" s="204"/>
      <c r="O737" s="201"/>
      <c r="P737" s="201"/>
    </row>
    <row r="738" spans="1:16" x14ac:dyDescent="0.2">
      <c r="A738" s="113"/>
      <c r="B738" s="200"/>
      <c r="C738" s="200"/>
      <c r="D738" s="201"/>
      <c r="E738" s="113"/>
      <c r="F738" s="113"/>
      <c r="G738" s="113"/>
      <c r="H738" s="113"/>
      <c r="I738" s="203"/>
      <c r="J738" s="203"/>
      <c r="K738" s="203"/>
      <c r="L738" s="203"/>
      <c r="M738" s="204"/>
      <c r="N738" s="204"/>
      <c r="O738" s="201"/>
      <c r="P738" s="201"/>
    </row>
    <row r="739" spans="1:16" x14ac:dyDescent="0.2">
      <c r="A739" s="113"/>
      <c r="B739" s="200"/>
      <c r="C739" s="200"/>
      <c r="D739" s="201"/>
      <c r="E739" s="113"/>
      <c r="F739" s="113"/>
      <c r="G739" s="113"/>
      <c r="H739" s="113"/>
      <c r="I739" s="203"/>
      <c r="J739" s="203"/>
      <c r="K739" s="203"/>
      <c r="L739" s="203"/>
      <c r="M739" s="204"/>
      <c r="N739" s="204"/>
      <c r="O739" s="201"/>
      <c r="P739" s="201"/>
    </row>
    <row r="740" spans="1:16" x14ac:dyDescent="0.2">
      <c r="A740" s="113"/>
      <c r="B740" s="200"/>
      <c r="C740" s="200"/>
      <c r="D740" s="201"/>
      <c r="E740" s="113"/>
      <c r="F740" s="113"/>
      <c r="G740" s="113"/>
      <c r="H740" s="113"/>
      <c r="I740" s="203"/>
      <c r="J740" s="203"/>
      <c r="K740" s="203"/>
      <c r="L740" s="203"/>
      <c r="M740" s="204"/>
      <c r="N740" s="204"/>
      <c r="O740" s="201"/>
      <c r="P740" s="201"/>
    </row>
    <row r="741" spans="1:16" x14ac:dyDescent="0.2">
      <c r="A741" s="113"/>
      <c r="B741" s="200"/>
      <c r="C741" s="200"/>
      <c r="D741" s="201"/>
      <c r="E741" s="113"/>
      <c r="F741" s="113"/>
      <c r="G741" s="113"/>
      <c r="H741" s="113"/>
      <c r="I741" s="203"/>
      <c r="J741" s="203"/>
      <c r="K741" s="203"/>
      <c r="L741" s="203"/>
      <c r="M741" s="204"/>
      <c r="N741" s="204"/>
      <c r="O741" s="201"/>
      <c r="P741" s="201"/>
    </row>
    <row r="742" spans="1:16" x14ac:dyDescent="0.2">
      <c r="A742" s="113"/>
      <c r="B742" s="200"/>
      <c r="C742" s="200"/>
      <c r="D742" s="201"/>
      <c r="E742" s="113"/>
      <c r="F742" s="113"/>
      <c r="G742" s="113"/>
      <c r="H742" s="113"/>
      <c r="I742" s="203"/>
      <c r="J742" s="203"/>
      <c r="K742" s="203"/>
      <c r="L742" s="203"/>
      <c r="M742" s="204"/>
      <c r="N742" s="204"/>
      <c r="O742" s="201"/>
      <c r="P742" s="201"/>
    </row>
    <row r="743" spans="1:16" x14ac:dyDescent="0.2">
      <c r="A743" s="113"/>
      <c r="B743" s="200"/>
      <c r="C743" s="200"/>
      <c r="D743" s="201"/>
      <c r="E743" s="113"/>
      <c r="F743" s="113"/>
      <c r="G743" s="113"/>
      <c r="H743" s="113"/>
      <c r="I743" s="203"/>
      <c r="J743" s="203"/>
      <c r="K743" s="203"/>
      <c r="L743" s="203"/>
      <c r="M743" s="204"/>
      <c r="N743" s="204"/>
      <c r="O743" s="201"/>
      <c r="P743" s="201"/>
    </row>
    <row r="744" spans="1:16" x14ac:dyDescent="0.2">
      <c r="A744" s="113"/>
      <c r="B744" s="200"/>
      <c r="C744" s="200"/>
      <c r="D744" s="201"/>
      <c r="E744" s="113"/>
      <c r="F744" s="113"/>
      <c r="G744" s="113"/>
      <c r="H744" s="113"/>
      <c r="I744" s="203"/>
      <c r="J744" s="203"/>
      <c r="K744" s="203"/>
      <c r="L744" s="203"/>
      <c r="M744" s="204"/>
      <c r="N744" s="204"/>
      <c r="O744" s="201"/>
      <c r="P744" s="201"/>
    </row>
    <row r="745" spans="1:16" x14ac:dyDescent="0.2">
      <c r="A745" s="113"/>
      <c r="B745" s="200"/>
      <c r="C745" s="200"/>
      <c r="D745" s="201"/>
      <c r="E745" s="113"/>
      <c r="F745" s="113"/>
      <c r="G745" s="113"/>
      <c r="H745" s="113"/>
      <c r="I745" s="203"/>
      <c r="J745" s="203"/>
      <c r="K745" s="203"/>
      <c r="L745" s="203"/>
      <c r="M745" s="204"/>
      <c r="N745" s="204"/>
      <c r="O745" s="201"/>
      <c r="P745" s="201"/>
    </row>
    <row r="746" spans="1:16" x14ac:dyDescent="0.2">
      <c r="A746" s="113"/>
      <c r="B746" s="200"/>
      <c r="C746" s="200"/>
      <c r="D746" s="201"/>
      <c r="E746" s="113"/>
      <c r="F746" s="113"/>
      <c r="G746" s="113"/>
      <c r="H746" s="113"/>
      <c r="I746" s="203"/>
      <c r="J746" s="203"/>
      <c r="K746" s="203"/>
      <c r="L746" s="203"/>
      <c r="M746" s="204"/>
      <c r="N746" s="204"/>
      <c r="O746" s="201"/>
      <c r="P746" s="201"/>
    </row>
    <row r="747" spans="1:16" x14ac:dyDescent="0.2">
      <c r="A747" s="113"/>
      <c r="B747" s="200"/>
      <c r="C747" s="200"/>
      <c r="D747" s="201"/>
      <c r="E747" s="113"/>
      <c r="F747" s="113"/>
      <c r="G747" s="113"/>
      <c r="H747" s="113"/>
      <c r="I747" s="203"/>
      <c r="J747" s="203"/>
      <c r="K747" s="203"/>
      <c r="L747" s="203"/>
      <c r="M747" s="204"/>
      <c r="N747" s="204"/>
      <c r="O747" s="201"/>
      <c r="P747" s="201"/>
    </row>
    <row r="748" spans="1:16" x14ac:dyDescent="0.2">
      <c r="A748" s="113"/>
      <c r="B748" s="200"/>
      <c r="C748" s="200"/>
      <c r="D748" s="201"/>
      <c r="E748" s="113"/>
      <c r="F748" s="113"/>
      <c r="G748" s="113"/>
      <c r="H748" s="113"/>
      <c r="I748" s="203"/>
      <c r="J748" s="203"/>
      <c r="K748" s="203"/>
      <c r="L748" s="203"/>
      <c r="M748" s="204"/>
      <c r="N748" s="204"/>
      <c r="O748" s="201"/>
      <c r="P748" s="201"/>
    </row>
    <row r="749" spans="1:16" x14ac:dyDescent="0.2">
      <c r="A749" s="113"/>
      <c r="B749" s="200"/>
      <c r="C749" s="200"/>
      <c r="D749" s="201"/>
      <c r="E749" s="113"/>
      <c r="F749" s="113"/>
      <c r="G749" s="113"/>
      <c r="H749" s="113"/>
      <c r="I749" s="203"/>
      <c r="J749" s="203"/>
      <c r="K749" s="203"/>
      <c r="L749" s="203"/>
      <c r="M749" s="204"/>
      <c r="N749" s="204"/>
      <c r="O749" s="201"/>
      <c r="P749" s="201"/>
    </row>
    <row r="750" spans="1:16" x14ac:dyDescent="0.2">
      <c r="A750" s="113"/>
      <c r="B750" s="200"/>
      <c r="C750" s="200"/>
      <c r="D750" s="201"/>
      <c r="E750" s="113"/>
      <c r="F750" s="113"/>
      <c r="G750" s="113"/>
      <c r="H750" s="113"/>
      <c r="I750" s="203"/>
      <c r="J750" s="203"/>
      <c r="K750" s="203"/>
      <c r="L750" s="203"/>
      <c r="M750" s="204"/>
      <c r="N750" s="204"/>
      <c r="O750" s="201"/>
      <c r="P750" s="201"/>
    </row>
    <row r="751" spans="1:16" x14ac:dyDescent="0.2">
      <c r="A751" s="113"/>
      <c r="B751" s="200"/>
      <c r="C751" s="200"/>
      <c r="D751" s="201"/>
      <c r="E751" s="113"/>
      <c r="F751" s="113"/>
      <c r="G751" s="113"/>
      <c r="H751" s="113"/>
      <c r="I751" s="203"/>
      <c r="J751" s="203"/>
      <c r="K751" s="203"/>
      <c r="L751" s="203"/>
      <c r="M751" s="204"/>
      <c r="N751" s="204"/>
      <c r="O751" s="201"/>
      <c r="P751" s="201"/>
    </row>
    <row r="752" spans="1:16" x14ac:dyDescent="0.2">
      <c r="A752" s="113"/>
      <c r="B752" s="200"/>
      <c r="C752" s="200"/>
      <c r="D752" s="201"/>
      <c r="E752" s="113"/>
      <c r="F752" s="113"/>
      <c r="G752" s="113"/>
      <c r="H752" s="113"/>
      <c r="I752" s="203"/>
      <c r="J752" s="203"/>
      <c r="K752" s="203"/>
      <c r="L752" s="203"/>
      <c r="M752" s="204"/>
      <c r="N752" s="204"/>
      <c r="O752" s="201"/>
      <c r="P752" s="201"/>
    </row>
    <row r="753" spans="1:16" x14ac:dyDescent="0.2">
      <c r="A753" s="113"/>
      <c r="B753" s="200"/>
      <c r="C753" s="200"/>
      <c r="D753" s="201"/>
      <c r="E753" s="113"/>
      <c r="F753" s="113"/>
      <c r="G753" s="113"/>
      <c r="H753" s="113"/>
      <c r="I753" s="203"/>
      <c r="J753" s="203"/>
      <c r="K753" s="203"/>
      <c r="L753" s="203"/>
      <c r="M753" s="204"/>
      <c r="N753" s="204"/>
      <c r="O753" s="201"/>
      <c r="P753" s="201"/>
    </row>
    <row r="754" spans="1:16" x14ac:dyDescent="0.2">
      <c r="A754" s="113"/>
      <c r="B754" s="200"/>
      <c r="C754" s="200"/>
      <c r="D754" s="201"/>
      <c r="E754" s="113"/>
      <c r="F754" s="113"/>
      <c r="G754" s="113"/>
      <c r="H754" s="113"/>
      <c r="I754" s="203"/>
      <c r="J754" s="203"/>
      <c r="K754" s="203"/>
      <c r="L754" s="203"/>
      <c r="M754" s="204"/>
      <c r="N754" s="204"/>
      <c r="O754" s="201"/>
      <c r="P754" s="201"/>
    </row>
    <row r="755" spans="1:16" x14ac:dyDescent="0.2">
      <c r="A755" s="113"/>
      <c r="B755" s="200"/>
      <c r="C755" s="200"/>
      <c r="D755" s="201"/>
      <c r="E755" s="113"/>
      <c r="F755" s="113"/>
      <c r="G755" s="113"/>
      <c r="H755" s="113"/>
      <c r="I755" s="203"/>
      <c r="J755" s="203"/>
      <c r="K755" s="203"/>
      <c r="L755" s="203"/>
      <c r="M755" s="204"/>
      <c r="N755" s="204"/>
      <c r="O755" s="201"/>
      <c r="P755" s="201"/>
    </row>
    <row r="756" spans="1:16" x14ac:dyDescent="0.2">
      <c r="A756" s="113"/>
      <c r="B756" s="200"/>
      <c r="C756" s="200"/>
      <c r="D756" s="201"/>
      <c r="E756" s="113"/>
      <c r="F756" s="113"/>
      <c r="G756" s="113"/>
      <c r="H756" s="113"/>
      <c r="I756" s="203"/>
      <c r="J756" s="203"/>
      <c r="K756" s="203"/>
      <c r="L756" s="203"/>
      <c r="M756" s="204"/>
      <c r="N756" s="204"/>
      <c r="O756" s="201"/>
      <c r="P756" s="201"/>
    </row>
    <row r="757" spans="1:16" x14ac:dyDescent="0.2">
      <c r="A757" s="113"/>
      <c r="B757" s="200"/>
      <c r="C757" s="200"/>
      <c r="D757" s="201"/>
      <c r="E757" s="113"/>
      <c r="F757" s="113"/>
      <c r="G757" s="113"/>
      <c r="H757" s="113"/>
      <c r="I757" s="203"/>
      <c r="J757" s="203"/>
      <c r="K757" s="203"/>
      <c r="L757" s="203"/>
      <c r="M757" s="204"/>
      <c r="N757" s="204"/>
      <c r="O757" s="201"/>
      <c r="P757" s="201"/>
    </row>
    <row r="758" spans="1:16" x14ac:dyDescent="0.2">
      <c r="A758" s="113"/>
      <c r="B758" s="200"/>
      <c r="C758" s="200"/>
      <c r="D758" s="201"/>
      <c r="E758" s="113"/>
      <c r="F758" s="113"/>
      <c r="G758" s="113"/>
      <c r="H758" s="113"/>
      <c r="I758" s="203"/>
      <c r="J758" s="203"/>
      <c r="K758" s="203"/>
      <c r="L758" s="203"/>
      <c r="M758" s="204"/>
      <c r="N758" s="204"/>
      <c r="O758" s="201"/>
      <c r="P758" s="201"/>
    </row>
    <row r="759" spans="1:16" x14ac:dyDescent="0.2">
      <c r="A759" s="113"/>
      <c r="B759" s="200"/>
      <c r="C759" s="200"/>
      <c r="D759" s="201"/>
      <c r="E759" s="113"/>
      <c r="F759" s="113"/>
      <c r="G759" s="113"/>
      <c r="H759" s="113"/>
      <c r="I759" s="203"/>
      <c r="J759" s="203"/>
      <c r="K759" s="203"/>
      <c r="L759" s="203"/>
      <c r="M759" s="204"/>
      <c r="N759" s="204"/>
      <c r="O759" s="201"/>
      <c r="P759" s="201"/>
    </row>
    <row r="760" spans="1:16" x14ac:dyDescent="0.2">
      <c r="A760" s="113"/>
      <c r="B760" s="200"/>
      <c r="C760" s="200"/>
      <c r="D760" s="201"/>
      <c r="E760" s="113"/>
      <c r="F760" s="113"/>
      <c r="G760" s="113"/>
      <c r="H760" s="113"/>
      <c r="I760" s="203"/>
      <c r="J760" s="203"/>
      <c r="K760" s="203"/>
      <c r="L760" s="203"/>
      <c r="M760" s="204"/>
      <c r="N760" s="204"/>
      <c r="O760" s="201"/>
      <c r="P760" s="201"/>
    </row>
    <row r="761" spans="1:16" x14ac:dyDescent="0.2">
      <c r="A761" s="113"/>
      <c r="B761" s="200"/>
      <c r="C761" s="200"/>
      <c r="D761" s="201"/>
      <c r="E761" s="113"/>
      <c r="F761" s="113"/>
      <c r="G761" s="113"/>
      <c r="H761" s="113"/>
      <c r="I761" s="203"/>
      <c r="J761" s="203"/>
      <c r="K761" s="203"/>
      <c r="L761" s="203"/>
      <c r="M761" s="204"/>
      <c r="N761" s="204"/>
      <c r="O761" s="201"/>
      <c r="P761" s="201"/>
    </row>
    <row r="762" spans="1:16" x14ac:dyDescent="0.2">
      <c r="A762" s="113"/>
      <c r="B762" s="200"/>
      <c r="C762" s="200"/>
      <c r="D762" s="201"/>
      <c r="E762" s="113"/>
      <c r="F762" s="113"/>
      <c r="G762" s="113"/>
      <c r="H762" s="113"/>
      <c r="I762" s="203"/>
      <c r="J762" s="203"/>
      <c r="K762" s="203"/>
      <c r="L762" s="203"/>
      <c r="M762" s="204"/>
      <c r="N762" s="204"/>
      <c r="O762" s="201"/>
      <c r="P762" s="201"/>
    </row>
    <row r="763" spans="1:16" x14ac:dyDescent="0.2">
      <c r="A763" s="113"/>
      <c r="B763" s="200"/>
      <c r="C763" s="200"/>
      <c r="D763" s="201"/>
      <c r="E763" s="113"/>
      <c r="F763" s="113"/>
      <c r="G763" s="113"/>
      <c r="H763" s="113"/>
      <c r="I763" s="203"/>
      <c r="J763" s="203"/>
      <c r="K763" s="203"/>
      <c r="L763" s="203"/>
      <c r="M763" s="204"/>
      <c r="N763" s="204"/>
      <c r="O763" s="201"/>
      <c r="P763" s="201"/>
    </row>
    <row r="764" spans="1:16" x14ac:dyDescent="0.2">
      <c r="A764" s="113"/>
      <c r="B764" s="200"/>
      <c r="C764" s="200"/>
      <c r="D764" s="201"/>
      <c r="E764" s="113"/>
      <c r="F764" s="113"/>
      <c r="G764" s="113"/>
      <c r="H764" s="113"/>
      <c r="I764" s="203"/>
      <c r="J764" s="203"/>
      <c r="K764" s="203"/>
      <c r="L764" s="203"/>
      <c r="M764" s="204"/>
      <c r="N764" s="204"/>
      <c r="O764" s="201"/>
      <c r="P764" s="201"/>
    </row>
    <row r="765" spans="1:16" x14ac:dyDescent="0.2">
      <c r="A765" s="113"/>
      <c r="B765" s="200"/>
      <c r="C765" s="200"/>
      <c r="D765" s="201"/>
      <c r="E765" s="113"/>
      <c r="F765" s="113"/>
      <c r="G765" s="113"/>
      <c r="H765" s="113"/>
      <c r="I765" s="203"/>
      <c r="J765" s="203"/>
      <c r="K765" s="203"/>
      <c r="L765" s="203"/>
      <c r="M765" s="204"/>
      <c r="N765" s="204"/>
      <c r="O765" s="201"/>
      <c r="P765" s="201"/>
    </row>
    <row r="766" spans="1:16" x14ac:dyDescent="0.2">
      <c r="A766" s="113"/>
      <c r="B766" s="200"/>
      <c r="C766" s="200"/>
      <c r="D766" s="201"/>
      <c r="E766" s="113"/>
      <c r="F766" s="113"/>
      <c r="G766" s="113"/>
      <c r="H766" s="113"/>
      <c r="I766" s="203"/>
      <c r="J766" s="203"/>
      <c r="K766" s="203"/>
      <c r="L766" s="203"/>
      <c r="M766" s="204"/>
      <c r="N766" s="204"/>
      <c r="O766" s="201"/>
      <c r="P766" s="201"/>
    </row>
    <row r="767" spans="1:16" x14ac:dyDescent="0.2">
      <c r="A767" s="113"/>
      <c r="B767" s="200"/>
      <c r="C767" s="200"/>
      <c r="D767" s="201"/>
      <c r="E767" s="113"/>
      <c r="F767" s="113"/>
      <c r="G767" s="113"/>
      <c r="H767" s="113"/>
      <c r="I767" s="203"/>
      <c r="J767" s="203"/>
      <c r="K767" s="203"/>
      <c r="L767" s="203"/>
      <c r="M767" s="204"/>
      <c r="N767" s="204"/>
      <c r="O767" s="201"/>
      <c r="P767" s="201"/>
    </row>
    <row r="768" spans="1:16" x14ac:dyDescent="0.2">
      <c r="A768" s="113"/>
      <c r="B768" s="200"/>
      <c r="C768" s="200"/>
      <c r="D768" s="201"/>
      <c r="E768" s="113"/>
      <c r="F768" s="113"/>
      <c r="G768" s="113"/>
      <c r="H768" s="113"/>
      <c r="I768" s="203"/>
      <c r="J768" s="203"/>
      <c r="K768" s="203"/>
      <c r="L768" s="203"/>
      <c r="M768" s="204"/>
      <c r="N768" s="204"/>
      <c r="O768" s="201"/>
      <c r="P768" s="201"/>
    </row>
    <row r="769" spans="1:16" x14ac:dyDescent="0.2">
      <c r="A769" s="113"/>
      <c r="B769" s="200"/>
      <c r="C769" s="200"/>
      <c r="D769" s="201"/>
      <c r="E769" s="113"/>
      <c r="F769" s="113"/>
      <c r="G769" s="113"/>
      <c r="H769" s="113"/>
      <c r="I769" s="203"/>
      <c r="J769" s="203"/>
      <c r="K769" s="203"/>
      <c r="L769" s="203"/>
      <c r="M769" s="204"/>
      <c r="N769" s="204"/>
      <c r="O769" s="201"/>
      <c r="P769" s="201"/>
    </row>
    <row r="770" spans="1:16" x14ac:dyDescent="0.2">
      <c r="A770" s="113"/>
      <c r="B770" s="200"/>
      <c r="C770" s="200"/>
      <c r="D770" s="201"/>
      <c r="E770" s="113"/>
      <c r="F770" s="113"/>
      <c r="G770" s="113"/>
      <c r="H770" s="113"/>
      <c r="I770" s="203"/>
      <c r="J770" s="203"/>
      <c r="K770" s="203"/>
      <c r="L770" s="203"/>
      <c r="M770" s="204"/>
      <c r="N770" s="204"/>
      <c r="O770" s="201"/>
      <c r="P770" s="201"/>
    </row>
    <row r="771" spans="1:16" x14ac:dyDescent="0.2">
      <c r="A771" s="113"/>
      <c r="B771" s="200"/>
      <c r="C771" s="200"/>
      <c r="D771" s="201"/>
      <c r="E771" s="113"/>
      <c r="F771" s="113"/>
      <c r="G771" s="113"/>
      <c r="H771" s="113"/>
      <c r="I771" s="203"/>
      <c r="J771" s="203"/>
      <c r="K771" s="203"/>
      <c r="L771" s="203"/>
      <c r="M771" s="204"/>
      <c r="N771" s="204"/>
      <c r="O771" s="201"/>
      <c r="P771" s="201"/>
    </row>
    <row r="772" spans="1:16" x14ac:dyDescent="0.2">
      <c r="A772" s="113"/>
      <c r="B772" s="200"/>
      <c r="C772" s="200"/>
      <c r="D772" s="201"/>
      <c r="E772" s="113"/>
      <c r="F772" s="113"/>
      <c r="G772" s="113"/>
      <c r="H772" s="113"/>
      <c r="I772" s="203"/>
      <c r="J772" s="203"/>
      <c r="K772" s="203"/>
      <c r="L772" s="203"/>
      <c r="M772" s="204"/>
      <c r="N772" s="204"/>
      <c r="O772" s="201"/>
      <c r="P772" s="201"/>
    </row>
    <row r="773" spans="1:16" x14ac:dyDescent="0.2">
      <c r="A773" s="113"/>
      <c r="B773" s="200"/>
      <c r="C773" s="200"/>
      <c r="D773" s="201"/>
      <c r="E773" s="113"/>
      <c r="F773" s="113"/>
      <c r="G773" s="113"/>
      <c r="H773" s="113"/>
      <c r="I773" s="203"/>
      <c r="J773" s="203"/>
      <c r="K773" s="203"/>
      <c r="L773" s="203"/>
      <c r="M773" s="204"/>
      <c r="N773" s="204"/>
      <c r="O773" s="201"/>
      <c r="P773" s="201"/>
    </row>
    <row r="774" spans="1:16" x14ac:dyDescent="0.2">
      <c r="A774" s="113"/>
      <c r="B774" s="200"/>
      <c r="C774" s="200"/>
      <c r="D774" s="201"/>
      <c r="E774" s="113"/>
      <c r="F774" s="113"/>
      <c r="G774" s="113"/>
      <c r="H774" s="113"/>
      <c r="I774" s="203"/>
      <c r="J774" s="203"/>
      <c r="K774" s="203"/>
      <c r="L774" s="203"/>
      <c r="M774" s="204"/>
      <c r="N774" s="204"/>
      <c r="O774" s="201"/>
      <c r="P774" s="201"/>
    </row>
    <row r="775" spans="1:16" x14ac:dyDescent="0.2">
      <c r="A775" s="113"/>
      <c r="B775" s="200"/>
      <c r="C775" s="200"/>
      <c r="D775" s="201"/>
      <c r="E775" s="113"/>
      <c r="F775" s="113"/>
      <c r="G775" s="113"/>
      <c r="H775" s="113"/>
      <c r="I775" s="203"/>
      <c r="J775" s="203"/>
      <c r="K775" s="203"/>
      <c r="L775" s="203"/>
      <c r="M775" s="204"/>
      <c r="N775" s="204"/>
      <c r="O775" s="201"/>
      <c r="P775" s="201"/>
    </row>
    <row r="776" spans="1:16" x14ac:dyDescent="0.2">
      <c r="A776" s="113"/>
      <c r="B776" s="200"/>
      <c r="C776" s="200"/>
      <c r="D776" s="201"/>
      <c r="E776" s="113"/>
      <c r="F776" s="113"/>
      <c r="G776" s="113"/>
      <c r="H776" s="113"/>
      <c r="I776" s="203"/>
      <c r="J776" s="203"/>
      <c r="K776" s="203"/>
      <c r="L776" s="203"/>
      <c r="M776" s="204"/>
      <c r="N776" s="204"/>
      <c r="O776" s="201"/>
      <c r="P776" s="201"/>
    </row>
    <row r="777" spans="1:16" x14ac:dyDescent="0.2">
      <c r="A777" s="113"/>
      <c r="B777" s="200"/>
      <c r="C777" s="200"/>
      <c r="D777" s="201"/>
      <c r="E777" s="113"/>
      <c r="F777" s="113"/>
      <c r="G777" s="113"/>
      <c r="H777" s="113"/>
      <c r="I777" s="203"/>
      <c r="J777" s="203"/>
      <c r="K777" s="203"/>
      <c r="L777" s="203"/>
      <c r="M777" s="204"/>
      <c r="N777" s="204"/>
      <c r="O777" s="201"/>
      <c r="P777" s="201"/>
    </row>
    <row r="778" spans="1:16" x14ac:dyDescent="0.2">
      <c r="A778" s="113"/>
      <c r="B778" s="200"/>
      <c r="C778" s="200"/>
      <c r="D778" s="201"/>
      <c r="E778" s="113"/>
      <c r="F778" s="113"/>
      <c r="G778" s="113"/>
      <c r="H778" s="113"/>
      <c r="I778" s="203"/>
      <c r="J778" s="203"/>
      <c r="K778" s="203"/>
      <c r="L778" s="203"/>
      <c r="M778" s="204"/>
      <c r="N778" s="204"/>
      <c r="O778" s="201"/>
      <c r="P778" s="201"/>
    </row>
    <row r="779" spans="1:16" x14ac:dyDescent="0.2">
      <c r="A779" s="113"/>
      <c r="B779" s="200"/>
      <c r="C779" s="200"/>
      <c r="D779" s="201"/>
      <c r="E779" s="113"/>
      <c r="F779" s="113"/>
      <c r="G779" s="113"/>
      <c r="H779" s="113"/>
      <c r="I779" s="203"/>
      <c r="J779" s="203"/>
      <c r="K779" s="203"/>
      <c r="L779" s="203"/>
      <c r="M779" s="204"/>
      <c r="N779" s="204"/>
      <c r="O779" s="201"/>
      <c r="P779" s="201"/>
    </row>
    <row r="780" spans="1:16" x14ac:dyDescent="0.2">
      <c r="A780" s="113"/>
      <c r="B780" s="200"/>
      <c r="C780" s="200"/>
      <c r="D780" s="201"/>
      <c r="E780" s="113"/>
      <c r="F780" s="113"/>
      <c r="G780" s="113"/>
      <c r="H780" s="113"/>
      <c r="I780" s="203"/>
      <c r="J780" s="203"/>
      <c r="K780" s="203"/>
      <c r="L780" s="203"/>
      <c r="M780" s="204"/>
      <c r="N780" s="204"/>
      <c r="O780" s="201"/>
      <c r="P780" s="201"/>
    </row>
    <row r="781" spans="1:16" x14ac:dyDescent="0.2">
      <c r="A781" s="113"/>
      <c r="B781" s="200"/>
      <c r="C781" s="200"/>
      <c r="D781" s="201"/>
      <c r="E781" s="113"/>
      <c r="F781" s="113"/>
      <c r="G781" s="113"/>
      <c r="H781" s="113"/>
      <c r="I781" s="203"/>
      <c r="J781" s="203"/>
      <c r="K781" s="203"/>
      <c r="L781" s="203"/>
      <c r="M781" s="204"/>
      <c r="N781" s="204"/>
      <c r="O781" s="201"/>
      <c r="P781" s="201"/>
    </row>
    <row r="782" spans="1:16" x14ac:dyDescent="0.2">
      <c r="A782" s="113"/>
      <c r="B782" s="200"/>
      <c r="C782" s="200"/>
      <c r="D782" s="201"/>
      <c r="E782" s="113"/>
      <c r="F782" s="113"/>
      <c r="G782" s="113"/>
      <c r="H782" s="113"/>
      <c r="I782" s="203"/>
      <c r="J782" s="203"/>
      <c r="K782" s="203"/>
      <c r="L782" s="203"/>
      <c r="M782" s="204"/>
      <c r="N782" s="204"/>
      <c r="O782" s="201"/>
      <c r="P782" s="201"/>
    </row>
    <row r="783" spans="1:16" x14ac:dyDescent="0.2">
      <c r="A783" s="113"/>
      <c r="B783" s="200"/>
      <c r="C783" s="200"/>
      <c r="D783" s="201"/>
      <c r="E783" s="113"/>
      <c r="F783" s="113"/>
      <c r="G783" s="113"/>
      <c r="H783" s="113"/>
      <c r="I783" s="203"/>
      <c r="J783" s="203"/>
      <c r="K783" s="203"/>
      <c r="L783" s="203"/>
      <c r="M783" s="204"/>
      <c r="N783" s="204"/>
      <c r="O783" s="201"/>
      <c r="P783" s="201"/>
    </row>
    <row r="784" spans="1:16" x14ac:dyDescent="0.2">
      <c r="A784" s="113"/>
      <c r="B784" s="200"/>
      <c r="C784" s="200"/>
      <c r="D784" s="201"/>
      <c r="E784" s="113"/>
      <c r="F784" s="113"/>
      <c r="G784" s="113"/>
      <c r="H784" s="113"/>
      <c r="I784" s="203"/>
      <c r="J784" s="203"/>
      <c r="K784" s="203"/>
      <c r="L784" s="203"/>
      <c r="M784" s="204"/>
      <c r="N784" s="204"/>
      <c r="O784" s="201"/>
      <c r="P784" s="201"/>
    </row>
    <row r="785" spans="1:16" x14ac:dyDescent="0.2">
      <c r="A785" s="113"/>
      <c r="B785" s="200"/>
      <c r="C785" s="200"/>
      <c r="D785" s="201"/>
      <c r="E785" s="113"/>
      <c r="F785" s="113"/>
      <c r="G785" s="113"/>
      <c r="H785" s="113"/>
      <c r="I785" s="203"/>
      <c r="J785" s="203"/>
      <c r="K785" s="203"/>
      <c r="L785" s="203"/>
      <c r="M785" s="204"/>
      <c r="N785" s="204"/>
      <c r="O785" s="201"/>
      <c r="P785" s="201"/>
    </row>
    <row r="786" spans="1:16" x14ac:dyDescent="0.2">
      <c r="A786" s="113"/>
      <c r="B786" s="200"/>
      <c r="C786" s="200"/>
      <c r="D786" s="201"/>
      <c r="E786" s="113"/>
      <c r="F786" s="113"/>
      <c r="G786" s="113"/>
      <c r="H786" s="113"/>
      <c r="I786" s="203"/>
      <c r="J786" s="203"/>
      <c r="K786" s="203"/>
      <c r="L786" s="203"/>
      <c r="M786" s="204"/>
      <c r="N786" s="204"/>
      <c r="O786" s="201"/>
      <c r="P786" s="201"/>
    </row>
    <row r="787" spans="1:16" x14ac:dyDescent="0.2">
      <c r="A787" s="113"/>
      <c r="B787" s="200"/>
      <c r="C787" s="200"/>
      <c r="D787" s="201"/>
      <c r="E787" s="113"/>
      <c r="F787" s="113"/>
      <c r="G787" s="113"/>
      <c r="H787" s="113"/>
      <c r="I787" s="203"/>
      <c r="J787" s="203"/>
      <c r="K787" s="203"/>
      <c r="L787" s="203"/>
      <c r="M787" s="204"/>
      <c r="N787" s="204"/>
      <c r="O787" s="201"/>
      <c r="P787" s="201"/>
    </row>
    <row r="788" spans="1:16" x14ac:dyDescent="0.2">
      <c r="A788" s="113"/>
      <c r="B788" s="200"/>
      <c r="C788" s="200"/>
      <c r="D788" s="201"/>
      <c r="E788" s="113"/>
      <c r="F788" s="113"/>
      <c r="G788" s="113"/>
      <c r="H788" s="113"/>
      <c r="I788" s="203"/>
      <c r="J788" s="203"/>
      <c r="K788" s="203"/>
      <c r="L788" s="203"/>
      <c r="M788" s="204"/>
      <c r="N788" s="204"/>
      <c r="O788" s="201"/>
      <c r="P788" s="201"/>
    </row>
    <row r="789" spans="1:16" x14ac:dyDescent="0.2">
      <c r="A789" s="113"/>
      <c r="B789" s="200"/>
      <c r="C789" s="200"/>
      <c r="D789" s="201"/>
      <c r="E789" s="113"/>
      <c r="F789" s="113"/>
      <c r="G789" s="113"/>
      <c r="H789" s="113"/>
      <c r="I789" s="203"/>
      <c r="J789" s="203"/>
      <c r="K789" s="203"/>
      <c r="L789" s="203"/>
      <c r="M789" s="204"/>
      <c r="N789" s="204"/>
      <c r="O789" s="201"/>
      <c r="P789" s="201"/>
    </row>
    <row r="790" spans="1:16" x14ac:dyDescent="0.2">
      <c r="A790" s="113"/>
      <c r="B790" s="200"/>
      <c r="C790" s="200"/>
      <c r="D790" s="201"/>
      <c r="E790" s="113"/>
      <c r="F790" s="113"/>
      <c r="G790" s="113"/>
      <c r="H790" s="113"/>
      <c r="I790" s="203"/>
      <c r="J790" s="203"/>
      <c r="K790" s="203"/>
      <c r="L790" s="203"/>
      <c r="M790" s="204"/>
      <c r="N790" s="204"/>
      <c r="O790" s="201"/>
      <c r="P790" s="201"/>
    </row>
    <row r="791" spans="1:16" x14ac:dyDescent="0.2">
      <c r="A791" s="113"/>
      <c r="B791" s="200"/>
      <c r="C791" s="200"/>
      <c r="D791" s="201"/>
      <c r="E791" s="113"/>
      <c r="F791" s="113"/>
      <c r="G791" s="113"/>
      <c r="H791" s="113"/>
      <c r="I791" s="203"/>
      <c r="J791" s="203"/>
      <c r="K791" s="203"/>
      <c r="L791" s="203"/>
      <c r="M791" s="204"/>
      <c r="N791" s="204"/>
      <c r="O791" s="201"/>
      <c r="P791" s="201"/>
    </row>
    <row r="792" spans="1:16" x14ac:dyDescent="0.2">
      <c r="A792" s="113"/>
      <c r="B792" s="200"/>
      <c r="C792" s="200"/>
      <c r="D792" s="201"/>
      <c r="E792" s="113"/>
      <c r="F792" s="113"/>
      <c r="G792" s="113"/>
      <c r="H792" s="113"/>
      <c r="I792" s="203"/>
      <c r="J792" s="203"/>
      <c r="K792" s="203"/>
      <c r="L792" s="203"/>
      <c r="M792" s="204"/>
      <c r="N792" s="204"/>
      <c r="O792" s="201"/>
      <c r="P792" s="201"/>
    </row>
    <row r="793" spans="1:16" x14ac:dyDescent="0.2">
      <c r="A793" s="113"/>
      <c r="B793" s="200"/>
      <c r="C793" s="200"/>
      <c r="D793" s="201"/>
      <c r="E793" s="113"/>
      <c r="F793" s="113"/>
      <c r="G793" s="113"/>
      <c r="H793" s="113"/>
      <c r="I793" s="203"/>
      <c r="J793" s="203"/>
      <c r="K793" s="203"/>
      <c r="L793" s="203"/>
      <c r="M793" s="204"/>
      <c r="N793" s="204"/>
      <c r="O793" s="201"/>
      <c r="P793" s="201"/>
    </row>
    <row r="794" spans="1:16" x14ac:dyDescent="0.2">
      <c r="A794" s="113"/>
      <c r="B794" s="200"/>
      <c r="C794" s="200"/>
      <c r="D794" s="201"/>
      <c r="E794" s="113"/>
      <c r="F794" s="113"/>
      <c r="G794" s="113"/>
      <c r="H794" s="113"/>
      <c r="I794" s="203"/>
      <c r="J794" s="203"/>
      <c r="K794" s="203"/>
      <c r="L794" s="203"/>
      <c r="M794" s="204"/>
      <c r="N794" s="204"/>
      <c r="O794" s="201"/>
      <c r="P794" s="201"/>
    </row>
    <row r="795" spans="1:16" x14ac:dyDescent="0.2">
      <c r="A795" s="113"/>
      <c r="B795" s="200"/>
      <c r="C795" s="200"/>
      <c r="D795" s="201"/>
      <c r="E795" s="113"/>
      <c r="F795" s="113"/>
      <c r="G795" s="113"/>
      <c r="H795" s="113"/>
      <c r="I795" s="203"/>
      <c r="J795" s="203"/>
      <c r="K795" s="203"/>
      <c r="L795" s="203"/>
      <c r="M795" s="204"/>
      <c r="N795" s="204"/>
      <c r="O795" s="201"/>
      <c r="P795" s="201"/>
    </row>
    <row r="796" spans="1:16" x14ac:dyDescent="0.2">
      <c r="A796" s="113"/>
      <c r="B796" s="200"/>
      <c r="C796" s="200"/>
      <c r="D796" s="201"/>
      <c r="E796" s="113"/>
      <c r="F796" s="113"/>
      <c r="G796" s="113"/>
      <c r="H796" s="113"/>
      <c r="I796" s="203"/>
      <c r="J796" s="203"/>
      <c r="K796" s="203"/>
      <c r="L796" s="203"/>
      <c r="M796" s="204"/>
      <c r="N796" s="204"/>
      <c r="O796" s="201"/>
      <c r="P796" s="201"/>
    </row>
    <row r="797" spans="1:16" x14ac:dyDescent="0.2">
      <c r="A797" s="113"/>
      <c r="B797" s="200"/>
      <c r="C797" s="200"/>
      <c r="D797" s="201"/>
      <c r="E797" s="113"/>
      <c r="F797" s="113"/>
      <c r="G797" s="113"/>
      <c r="H797" s="113"/>
      <c r="I797" s="203"/>
      <c r="J797" s="203"/>
      <c r="K797" s="203"/>
      <c r="L797" s="203"/>
      <c r="M797" s="204"/>
      <c r="N797" s="204"/>
      <c r="O797" s="201"/>
      <c r="P797" s="201"/>
    </row>
    <row r="798" spans="1:16" x14ac:dyDescent="0.2">
      <c r="A798" s="113"/>
      <c r="B798" s="200"/>
      <c r="C798" s="200"/>
      <c r="D798" s="201"/>
      <c r="E798" s="113"/>
      <c r="F798" s="113"/>
      <c r="G798" s="113"/>
      <c r="H798" s="113"/>
      <c r="I798" s="203"/>
      <c r="J798" s="203"/>
      <c r="K798" s="203"/>
      <c r="L798" s="203"/>
      <c r="M798" s="204"/>
      <c r="N798" s="204"/>
      <c r="O798" s="201"/>
      <c r="P798" s="201"/>
    </row>
    <row r="799" spans="1:16" x14ac:dyDescent="0.2">
      <c r="A799" s="113"/>
      <c r="B799" s="200"/>
      <c r="C799" s="200"/>
      <c r="D799" s="201"/>
      <c r="E799" s="113"/>
      <c r="F799" s="113"/>
      <c r="G799" s="113"/>
      <c r="H799" s="113"/>
      <c r="I799" s="203"/>
      <c r="J799" s="203"/>
      <c r="K799" s="203"/>
      <c r="L799" s="203"/>
      <c r="M799" s="204"/>
      <c r="N799" s="204"/>
      <c r="O799" s="201"/>
      <c r="P799" s="201"/>
    </row>
    <row r="800" spans="1:16" x14ac:dyDescent="0.2">
      <c r="A800" s="113"/>
      <c r="B800" s="200"/>
      <c r="C800" s="200"/>
      <c r="D800" s="201"/>
      <c r="E800" s="113"/>
      <c r="F800" s="113"/>
      <c r="G800" s="113"/>
      <c r="H800" s="113"/>
      <c r="I800" s="203"/>
      <c r="J800" s="203"/>
      <c r="K800" s="203"/>
      <c r="L800" s="203"/>
      <c r="M800" s="204"/>
      <c r="N800" s="204"/>
      <c r="O800" s="201"/>
      <c r="P800" s="201"/>
    </row>
    <row r="801" spans="1:16" x14ac:dyDescent="0.2">
      <c r="A801" s="113"/>
      <c r="B801" s="200"/>
      <c r="C801" s="200"/>
      <c r="D801" s="201"/>
      <c r="E801" s="113"/>
      <c r="F801" s="113"/>
      <c r="G801" s="113"/>
      <c r="H801" s="113"/>
      <c r="I801" s="203"/>
      <c r="J801" s="203"/>
      <c r="K801" s="203"/>
      <c r="L801" s="203"/>
      <c r="M801" s="204"/>
      <c r="N801" s="204"/>
      <c r="O801" s="201"/>
      <c r="P801" s="201"/>
    </row>
    <row r="802" spans="1:16" x14ac:dyDescent="0.2">
      <c r="A802" s="113"/>
      <c r="B802" s="200"/>
      <c r="C802" s="200"/>
      <c r="D802" s="201"/>
      <c r="E802" s="113"/>
      <c r="F802" s="113"/>
      <c r="G802" s="113"/>
      <c r="H802" s="113"/>
      <c r="I802" s="203"/>
      <c r="J802" s="203"/>
      <c r="K802" s="203"/>
      <c r="L802" s="203"/>
      <c r="M802" s="204"/>
      <c r="N802" s="204"/>
      <c r="O802" s="201"/>
      <c r="P802" s="201"/>
    </row>
    <row r="803" spans="1:16" x14ac:dyDescent="0.2">
      <c r="A803" s="113"/>
      <c r="B803" s="200"/>
      <c r="C803" s="200"/>
      <c r="D803" s="201"/>
      <c r="E803" s="113"/>
      <c r="F803" s="113"/>
      <c r="G803" s="113"/>
      <c r="H803" s="113"/>
      <c r="I803" s="203"/>
      <c r="J803" s="203"/>
      <c r="K803" s="203"/>
      <c r="L803" s="203"/>
      <c r="M803" s="204"/>
      <c r="N803" s="204"/>
      <c r="O803" s="201"/>
      <c r="P803" s="201"/>
    </row>
    <row r="804" spans="1:16" x14ac:dyDescent="0.2">
      <c r="A804" s="113"/>
      <c r="B804" s="200"/>
      <c r="C804" s="200"/>
      <c r="D804" s="201"/>
      <c r="E804" s="113"/>
      <c r="F804" s="113"/>
      <c r="G804" s="113"/>
      <c r="H804" s="113"/>
      <c r="I804" s="203"/>
      <c r="J804" s="203"/>
      <c r="K804" s="203"/>
      <c r="L804" s="203"/>
      <c r="M804" s="204"/>
      <c r="N804" s="204"/>
      <c r="O804" s="201"/>
      <c r="P804" s="201"/>
    </row>
    <row r="805" spans="1:16" x14ac:dyDescent="0.2">
      <c r="A805" s="113"/>
      <c r="B805" s="200"/>
      <c r="C805" s="200"/>
      <c r="D805" s="201"/>
      <c r="E805" s="113"/>
      <c r="F805" s="113"/>
      <c r="G805" s="113"/>
      <c r="H805" s="113"/>
      <c r="I805" s="203"/>
      <c r="J805" s="203"/>
      <c r="K805" s="203"/>
      <c r="L805" s="203"/>
      <c r="M805" s="204"/>
      <c r="N805" s="204"/>
      <c r="O805" s="201"/>
      <c r="P805" s="201"/>
    </row>
    <row r="806" spans="1:16" x14ac:dyDescent="0.2">
      <c r="A806" s="113"/>
      <c r="B806" s="200"/>
      <c r="C806" s="200"/>
      <c r="D806" s="201"/>
      <c r="E806" s="113"/>
      <c r="F806" s="113"/>
      <c r="G806" s="113"/>
      <c r="H806" s="113"/>
      <c r="I806" s="203"/>
      <c r="J806" s="203"/>
      <c r="K806" s="203"/>
      <c r="L806" s="203"/>
      <c r="M806" s="204"/>
      <c r="N806" s="204"/>
      <c r="O806" s="201"/>
      <c r="P806" s="201"/>
    </row>
    <row r="807" spans="1:16" x14ac:dyDescent="0.2">
      <c r="A807" s="113"/>
      <c r="B807" s="200"/>
      <c r="C807" s="200"/>
      <c r="D807" s="201"/>
      <c r="E807" s="113"/>
      <c r="F807" s="113"/>
      <c r="G807" s="113"/>
      <c r="H807" s="113"/>
      <c r="I807" s="203"/>
      <c r="J807" s="203"/>
      <c r="K807" s="203"/>
      <c r="L807" s="203"/>
      <c r="M807" s="204"/>
      <c r="N807" s="204"/>
      <c r="O807" s="201"/>
      <c r="P807" s="201"/>
    </row>
    <row r="808" spans="1:16" x14ac:dyDescent="0.2">
      <c r="A808" s="113"/>
      <c r="B808" s="200"/>
      <c r="C808" s="200"/>
      <c r="D808" s="201"/>
      <c r="E808" s="113"/>
      <c r="F808" s="113"/>
      <c r="G808" s="113"/>
      <c r="H808" s="113"/>
      <c r="I808" s="203"/>
      <c r="J808" s="203"/>
      <c r="K808" s="203"/>
      <c r="L808" s="203"/>
      <c r="M808" s="204"/>
      <c r="N808" s="204"/>
      <c r="O808" s="201"/>
      <c r="P808" s="201"/>
    </row>
    <row r="809" spans="1:16" x14ac:dyDescent="0.2">
      <c r="A809" s="113"/>
      <c r="B809" s="200"/>
      <c r="C809" s="200"/>
      <c r="D809" s="201"/>
      <c r="E809" s="113"/>
      <c r="F809" s="113"/>
      <c r="G809" s="113"/>
      <c r="H809" s="113"/>
      <c r="I809" s="203"/>
      <c r="J809" s="203"/>
      <c r="K809" s="203"/>
      <c r="L809" s="203"/>
      <c r="M809" s="204"/>
      <c r="N809" s="204"/>
      <c r="O809" s="201"/>
      <c r="P809" s="201"/>
    </row>
    <row r="810" spans="1:16" x14ac:dyDescent="0.2">
      <c r="A810" s="113"/>
      <c r="B810" s="200"/>
      <c r="C810" s="200"/>
      <c r="D810" s="201"/>
      <c r="E810" s="113"/>
      <c r="F810" s="113"/>
      <c r="G810" s="113"/>
      <c r="H810" s="113"/>
      <c r="I810" s="203"/>
      <c r="J810" s="203"/>
      <c r="K810" s="203"/>
      <c r="L810" s="203"/>
      <c r="M810" s="204"/>
      <c r="N810" s="204"/>
      <c r="O810" s="201"/>
      <c r="P810" s="201"/>
    </row>
    <row r="811" spans="1:16" x14ac:dyDescent="0.2">
      <c r="A811" s="113"/>
      <c r="B811" s="200"/>
      <c r="C811" s="200"/>
      <c r="D811" s="201"/>
      <c r="E811" s="113"/>
      <c r="F811" s="113"/>
      <c r="G811" s="113"/>
      <c r="H811" s="113"/>
      <c r="I811" s="203"/>
      <c r="J811" s="203"/>
      <c r="K811" s="203"/>
      <c r="L811" s="203"/>
      <c r="M811" s="204"/>
      <c r="N811" s="204"/>
      <c r="O811" s="201"/>
      <c r="P811" s="201"/>
    </row>
    <row r="812" spans="1:16" x14ac:dyDescent="0.2">
      <c r="A812" s="113"/>
      <c r="B812" s="200"/>
      <c r="C812" s="200"/>
      <c r="D812" s="201"/>
      <c r="E812" s="113"/>
      <c r="F812" s="113"/>
      <c r="G812" s="113"/>
      <c r="H812" s="113"/>
      <c r="I812" s="203"/>
      <c r="J812" s="203"/>
      <c r="K812" s="203"/>
      <c r="L812" s="203"/>
      <c r="M812" s="204"/>
      <c r="N812" s="204"/>
      <c r="O812" s="201"/>
      <c r="P812" s="201"/>
    </row>
    <row r="813" spans="1:16" x14ac:dyDescent="0.2">
      <c r="A813" s="113"/>
      <c r="B813" s="200"/>
      <c r="C813" s="200"/>
      <c r="D813" s="201"/>
      <c r="E813" s="113"/>
      <c r="F813" s="113"/>
      <c r="G813" s="113"/>
      <c r="H813" s="113"/>
      <c r="I813" s="203"/>
      <c r="J813" s="203"/>
      <c r="K813" s="203"/>
      <c r="L813" s="203"/>
      <c r="M813" s="204"/>
      <c r="N813" s="204"/>
      <c r="O813" s="201"/>
      <c r="P813" s="201"/>
    </row>
    <row r="814" spans="1:16" x14ac:dyDescent="0.2">
      <c r="A814" s="113"/>
      <c r="B814" s="200"/>
      <c r="C814" s="200"/>
      <c r="D814" s="201"/>
      <c r="E814" s="113"/>
      <c r="F814" s="113"/>
      <c r="G814" s="113"/>
      <c r="H814" s="113"/>
      <c r="I814" s="203"/>
      <c r="J814" s="203"/>
      <c r="K814" s="203"/>
      <c r="L814" s="203"/>
      <c r="M814" s="204"/>
      <c r="N814" s="204"/>
      <c r="O814" s="201"/>
      <c r="P814" s="201"/>
    </row>
    <row r="815" spans="1:16" x14ac:dyDescent="0.2">
      <c r="A815" s="113"/>
      <c r="B815" s="200"/>
      <c r="C815" s="200"/>
      <c r="D815" s="201"/>
      <c r="E815" s="113"/>
      <c r="F815" s="113"/>
      <c r="G815" s="113"/>
      <c r="H815" s="113"/>
      <c r="I815" s="203"/>
      <c r="J815" s="203"/>
      <c r="K815" s="203"/>
      <c r="L815" s="203"/>
      <c r="M815" s="204"/>
      <c r="N815" s="204"/>
      <c r="O815" s="201"/>
      <c r="P815" s="201"/>
    </row>
    <row r="816" spans="1:16" x14ac:dyDescent="0.2">
      <c r="A816" s="113"/>
      <c r="B816" s="200"/>
      <c r="C816" s="200"/>
      <c r="D816" s="201"/>
      <c r="E816" s="113"/>
      <c r="F816" s="113"/>
      <c r="G816" s="113"/>
      <c r="H816" s="113"/>
      <c r="I816" s="203"/>
      <c r="J816" s="203"/>
      <c r="K816" s="203"/>
      <c r="L816" s="203"/>
      <c r="M816" s="204"/>
      <c r="N816" s="204"/>
      <c r="O816" s="201"/>
      <c r="P816" s="201"/>
    </row>
    <row r="817" spans="1:16" x14ac:dyDescent="0.2">
      <c r="A817" s="113"/>
      <c r="B817" s="200"/>
      <c r="C817" s="200"/>
      <c r="D817" s="201"/>
      <c r="E817" s="113"/>
      <c r="F817" s="113"/>
      <c r="G817" s="113"/>
      <c r="H817" s="113"/>
      <c r="I817" s="203"/>
      <c r="J817" s="203"/>
      <c r="K817" s="203"/>
      <c r="L817" s="203"/>
      <c r="M817" s="204"/>
      <c r="N817" s="204"/>
      <c r="O817" s="201"/>
      <c r="P817" s="201"/>
    </row>
    <row r="818" spans="1:16" x14ac:dyDescent="0.2">
      <c r="A818" s="113"/>
      <c r="B818" s="200"/>
      <c r="C818" s="200"/>
      <c r="D818" s="201"/>
      <c r="E818" s="113"/>
      <c r="F818" s="113"/>
      <c r="G818" s="113"/>
      <c r="H818" s="113"/>
      <c r="I818" s="203"/>
      <c r="J818" s="203"/>
      <c r="K818" s="203"/>
      <c r="L818" s="203"/>
      <c r="M818" s="204"/>
      <c r="N818" s="204"/>
      <c r="O818" s="201"/>
      <c r="P818" s="201"/>
    </row>
    <row r="819" spans="1:16" x14ac:dyDescent="0.2">
      <c r="A819" s="113"/>
      <c r="B819" s="200"/>
      <c r="C819" s="200"/>
      <c r="D819" s="201"/>
      <c r="E819" s="113"/>
      <c r="F819" s="113"/>
      <c r="G819" s="113"/>
      <c r="H819" s="113"/>
      <c r="I819" s="203"/>
      <c r="J819" s="203"/>
      <c r="K819" s="203"/>
      <c r="L819" s="203"/>
      <c r="M819" s="204"/>
      <c r="N819" s="204"/>
      <c r="O819" s="201"/>
      <c r="P819" s="201"/>
    </row>
    <row r="820" spans="1:16" x14ac:dyDescent="0.2">
      <c r="A820" s="113"/>
      <c r="B820" s="200"/>
      <c r="C820" s="200"/>
      <c r="D820" s="201"/>
      <c r="E820" s="113"/>
      <c r="F820" s="113"/>
      <c r="G820" s="113"/>
      <c r="H820" s="113"/>
      <c r="I820" s="203"/>
      <c r="J820" s="203"/>
      <c r="K820" s="203"/>
      <c r="L820" s="203"/>
      <c r="M820" s="204"/>
      <c r="N820" s="204"/>
      <c r="O820" s="201"/>
      <c r="P820" s="201"/>
    </row>
    <row r="821" spans="1:16" x14ac:dyDescent="0.2">
      <c r="A821" s="113"/>
      <c r="B821" s="200"/>
      <c r="C821" s="200"/>
      <c r="D821" s="201"/>
      <c r="E821" s="113"/>
      <c r="F821" s="113"/>
      <c r="G821" s="113"/>
      <c r="H821" s="113"/>
      <c r="I821" s="203"/>
      <c r="J821" s="203"/>
      <c r="K821" s="203"/>
      <c r="L821" s="203"/>
      <c r="M821" s="204"/>
      <c r="N821" s="204"/>
      <c r="O821" s="201"/>
      <c r="P821" s="201"/>
    </row>
    <row r="822" spans="1:16" x14ac:dyDescent="0.2">
      <c r="A822" s="113"/>
      <c r="B822" s="200"/>
      <c r="C822" s="200"/>
      <c r="D822" s="201"/>
      <c r="E822" s="113"/>
      <c r="F822" s="113"/>
      <c r="G822" s="113"/>
      <c r="H822" s="113"/>
      <c r="I822" s="203"/>
      <c r="J822" s="203"/>
      <c r="K822" s="203"/>
      <c r="L822" s="203"/>
      <c r="M822" s="204"/>
      <c r="N822" s="204"/>
      <c r="O822" s="201"/>
      <c r="P822" s="201"/>
    </row>
    <row r="823" spans="1:16" x14ac:dyDescent="0.2">
      <c r="A823" s="113"/>
      <c r="B823" s="200"/>
      <c r="C823" s="200"/>
      <c r="D823" s="201"/>
      <c r="E823" s="113"/>
      <c r="F823" s="113"/>
      <c r="G823" s="113"/>
      <c r="H823" s="113"/>
      <c r="I823" s="203"/>
      <c r="J823" s="203"/>
      <c r="K823" s="203"/>
      <c r="L823" s="203"/>
      <c r="M823" s="204"/>
      <c r="N823" s="204"/>
      <c r="O823" s="201"/>
      <c r="P823" s="201"/>
    </row>
    <row r="824" spans="1:16" x14ac:dyDescent="0.2">
      <c r="A824" s="113"/>
      <c r="B824" s="200"/>
      <c r="C824" s="200"/>
      <c r="D824" s="201"/>
      <c r="E824" s="113"/>
      <c r="F824" s="113"/>
      <c r="G824" s="113"/>
      <c r="H824" s="113"/>
      <c r="I824" s="203"/>
      <c r="J824" s="203"/>
      <c r="K824" s="203"/>
      <c r="L824" s="203"/>
      <c r="M824" s="204"/>
      <c r="N824" s="204"/>
      <c r="O824" s="201"/>
      <c r="P824" s="201"/>
    </row>
    <row r="825" spans="1:16" x14ac:dyDescent="0.2">
      <c r="A825" s="113"/>
      <c r="B825" s="200"/>
      <c r="C825" s="200"/>
      <c r="D825" s="201"/>
      <c r="E825" s="113"/>
      <c r="F825" s="113"/>
      <c r="G825" s="113"/>
      <c r="H825" s="113"/>
      <c r="I825" s="203"/>
      <c r="J825" s="203"/>
      <c r="K825" s="203"/>
      <c r="L825" s="203"/>
      <c r="M825" s="204"/>
      <c r="N825" s="204"/>
      <c r="O825" s="201"/>
      <c r="P825" s="201"/>
    </row>
    <row r="826" spans="1:16" x14ac:dyDescent="0.2">
      <c r="A826" s="113"/>
      <c r="B826" s="200"/>
      <c r="C826" s="200"/>
      <c r="D826" s="201"/>
      <c r="E826" s="113"/>
      <c r="F826" s="113"/>
      <c r="G826" s="113"/>
      <c r="H826" s="113"/>
      <c r="I826" s="203"/>
      <c r="J826" s="203"/>
      <c r="K826" s="203"/>
      <c r="L826" s="203"/>
      <c r="M826" s="204"/>
      <c r="N826" s="204"/>
      <c r="O826" s="201"/>
      <c r="P826" s="201"/>
    </row>
    <row r="827" spans="1:16" x14ac:dyDescent="0.2">
      <c r="A827" s="113"/>
      <c r="B827" s="200"/>
      <c r="C827" s="200"/>
      <c r="D827" s="201"/>
      <c r="E827" s="113"/>
      <c r="F827" s="113"/>
      <c r="G827" s="113"/>
      <c r="H827" s="113"/>
      <c r="I827" s="203"/>
      <c r="J827" s="203"/>
      <c r="K827" s="203"/>
      <c r="L827" s="203"/>
      <c r="M827" s="204"/>
      <c r="N827" s="204"/>
      <c r="O827" s="201"/>
      <c r="P827" s="201"/>
    </row>
    <row r="828" spans="1:16" x14ac:dyDescent="0.2">
      <c r="A828" s="113"/>
      <c r="B828" s="200"/>
      <c r="C828" s="200"/>
      <c r="D828" s="201"/>
      <c r="E828" s="113"/>
      <c r="F828" s="113"/>
      <c r="G828" s="113"/>
      <c r="H828" s="113"/>
      <c r="I828" s="203"/>
      <c r="J828" s="203"/>
      <c r="K828" s="203"/>
      <c r="L828" s="203"/>
      <c r="M828" s="204"/>
      <c r="N828" s="204"/>
      <c r="O828" s="201"/>
      <c r="P828" s="201"/>
    </row>
    <row r="829" spans="1:16" x14ac:dyDescent="0.2">
      <c r="A829" s="113"/>
      <c r="B829" s="200"/>
      <c r="C829" s="200"/>
      <c r="D829" s="201"/>
      <c r="E829" s="113"/>
      <c r="F829" s="113"/>
      <c r="G829" s="113"/>
      <c r="H829" s="113"/>
      <c r="I829" s="203"/>
      <c r="J829" s="203"/>
      <c r="K829" s="203"/>
      <c r="L829" s="203"/>
      <c r="M829" s="204"/>
      <c r="N829" s="204"/>
      <c r="O829" s="201"/>
      <c r="P829" s="201"/>
    </row>
    <row r="830" spans="1:16" x14ac:dyDescent="0.2">
      <c r="A830" s="113"/>
      <c r="B830" s="200"/>
      <c r="C830" s="200"/>
      <c r="D830" s="201"/>
      <c r="E830" s="113"/>
      <c r="F830" s="113"/>
      <c r="G830" s="113"/>
      <c r="H830" s="113"/>
      <c r="I830" s="203"/>
      <c r="J830" s="203"/>
      <c r="K830" s="203"/>
      <c r="L830" s="203"/>
      <c r="M830" s="204"/>
      <c r="N830" s="204"/>
      <c r="O830" s="201"/>
      <c r="P830" s="201"/>
    </row>
    <row r="831" spans="1:16" x14ac:dyDescent="0.2">
      <c r="A831" s="113"/>
      <c r="B831" s="200"/>
      <c r="C831" s="200"/>
      <c r="D831" s="201"/>
      <c r="E831" s="113"/>
      <c r="F831" s="113"/>
      <c r="G831" s="113"/>
      <c r="H831" s="113"/>
      <c r="I831" s="203"/>
      <c r="J831" s="203"/>
      <c r="K831" s="203"/>
      <c r="L831" s="203"/>
      <c r="M831" s="204"/>
      <c r="N831" s="204"/>
      <c r="O831" s="201"/>
      <c r="P831" s="201"/>
    </row>
    <row r="832" spans="1:16" x14ac:dyDescent="0.2">
      <c r="A832" s="113"/>
      <c r="B832" s="200"/>
      <c r="C832" s="200"/>
      <c r="D832" s="201"/>
      <c r="E832" s="113"/>
      <c r="F832" s="113"/>
      <c r="G832" s="113"/>
      <c r="H832" s="113"/>
      <c r="I832" s="203"/>
      <c r="J832" s="203"/>
      <c r="K832" s="203"/>
      <c r="L832" s="203"/>
      <c r="M832" s="204"/>
      <c r="N832" s="204"/>
      <c r="O832" s="201"/>
      <c r="P832" s="201"/>
    </row>
    <row r="833" spans="1:16" x14ac:dyDescent="0.2">
      <c r="A833" s="113"/>
      <c r="B833" s="200"/>
      <c r="C833" s="200"/>
      <c r="D833" s="201"/>
      <c r="E833" s="113"/>
      <c r="F833" s="113"/>
      <c r="G833" s="113"/>
      <c r="H833" s="113"/>
      <c r="I833" s="203"/>
      <c r="J833" s="203"/>
      <c r="K833" s="203"/>
      <c r="L833" s="203"/>
      <c r="M833" s="204"/>
      <c r="N833" s="204"/>
      <c r="O833" s="201"/>
      <c r="P833" s="201"/>
    </row>
    <row r="834" spans="1:16" x14ac:dyDescent="0.2">
      <c r="A834" s="113"/>
      <c r="B834" s="200"/>
      <c r="C834" s="200"/>
      <c r="D834" s="201"/>
      <c r="E834" s="113"/>
      <c r="F834" s="113"/>
      <c r="G834" s="113"/>
      <c r="H834" s="113"/>
      <c r="I834" s="203"/>
      <c r="J834" s="203"/>
      <c r="K834" s="203"/>
      <c r="L834" s="203"/>
      <c r="M834" s="204"/>
      <c r="N834" s="204"/>
      <c r="O834" s="201"/>
      <c r="P834" s="201"/>
    </row>
    <row r="835" spans="1:16" x14ac:dyDescent="0.2">
      <c r="A835" s="113"/>
      <c r="B835" s="200"/>
      <c r="C835" s="200"/>
      <c r="D835" s="201"/>
      <c r="E835" s="113"/>
      <c r="F835" s="113"/>
      <c r="G835" s="113"/>
      <c r="H835" s="113"/>
      <c r="I835" s="203"/>
      <c r="J835" s="203"/>
      <c r="K835" s="203"/>
      <c r="L835" s="203"/>
      <c r="M835" s="204"/>
      <c r="N835" s="204"/>
      <c r="O835" s="201"/>
      <c r="P835" s="201"/>
    </row>
    <row r="836" spans="1:16" x14ac:dyDescent="0.2">
      <c r="A836" s="113"/>
      <c r="B836" s="200"/>
      <c r="C836" s="200"/>
      <c r="D836" s="201"/>
      <c r="E836" s="113"/>
      <c r="F836" s="113"/>
      <c r="G836" s="113"/>
      <c r="H836" s="113"/>
      <c r="I836" s="203"/>
      <c r="J836" s="203"/>
      <c r="K836" s="203"/>
      <c r="L836" s="203"/>
      <c r="M836" s="204"/>
      <c r="N836" s="204"/>
      <c r="O836" s="201"/>
      <c r="P836" s="201"/>
    </row>
    <row r="837" spans="1:16" x14ac:dyDescent="0.2">
      <c r="A837" s="113"/>
      <c r="B837" s="200"/>
      <c r="C837" s="200"/>
      <c r="D837" s="201"/>
      <c r="E837" s="113"/>
      <c r="F837" s="113"/>
      <c r="G837" s="113"/>
      <c r="H837" s="113"/>
      <c r="I837" s="203"/>
      <c r="J837" s="203"/>
      <c r="K837" s="203"/>
      <c r="L837" s="203"/>
      <c r="M837" s="204"/>
      <c r="N837" s="204"/>
      <c r="O837" s="201"/>
      <c r="P837" s="201"/>
    </row>
    <row r="838" spans="1:16" x14ac:dyDescent="0.2">
      <c r="A838" s="113"/>
      <c r="B838" s="200"/>
      <c r="C838" s="200"/>
      <c r="D838" s="201"/>
      <c r="E838" s="113"/>
      <c r="F838" s="113"/>
      <c r="G838" s="113"/>
      <c r="H838" s="113"/>
      <c r="I838" s="203"/>
      <c r="J838" s="203"/>
      <c r="K838" s="203"/>
      <c r="L838" s="203"/>
      <c r="M838" s="204"/>
      <c r="N838" s="204"/>
      <c r="O838" s="201"/>
      <c r="P838" s="201"/>
    </row>
    <row r="839" spans="1:16" x14ac:dyDescent="0.2">
      <c r="A839" s="113"/>
      <c r="B839" s="200"/>
      <c r="C839" s="200"/>
      <c r="D839" s="201"/>
      <c r="E839" s="113"/>
      <c r="F839" s="113"/>
      <c r="G839" s="113"/>
      <c r="H839" s="113"/>
      <c r="I839" s="203"/>
      <c r="J839" s="203"/>
      <c r="K839" s="203"/>
      <c r="L839" s="203"/>
      <c r="M839" s="204"/>
      <c r="N839" s="204"/>
      <c r="O839" s="201"/>
      <c r="P839" s="201"/>
    </row>
    <row r="840" spans="1:16" x14ac:dyDescent="0.2">
      <c r="A840" s="113"/>
      <c r="B840" s="200"/>
      <c r="C840" s="200"/>
      <c r="D840" s="201"/>
      <c r="E840" s="113"/>
      <c r="F840" s="113"/>
      <c r="G840" s="113"/>
      <c r="H840" s="113"/>
      <c r="I840" s="203"/>
      <c r="J840" s="203"/>
      <c r="K840" s="203"/>
      <c r="L840" s="203"/>
      <c r="M840" s="204"/>
      <c r="N840" s="204"/>
      <c r="O840" s="201"/>
      <c r="P840" s="201"/>
    </row>
    <row r="841" spans="1:16" x14ac:dyDescent="0.2">
      <c r="A841" s="113"/>
      <c r="B841" s="200"/>
      <c r="C841" s="200"/>
      <c r="D841" s="201"/>
      <c r="E841" s="113"/>
      <c r="F841" s="113"/>
      <c r="G841" s="113"/>
      <c r="H841" s="113"/>
      <c r="I841" s="203"/>
      <c r="J841" s="203"/>
      <c r="K841" s="203"/>
      <c r="L841" s="203"/>
      <c r="M841" s="204"/>
      <c r="N841" s="204"/>
      <c r="O841" s="201"/>
      <c r="P841" s="201"/>
    </row>
    <row r="842" spans="1:16" x14ac:dyDescent="0.2">
      <c r="A842" s="113"/>
      <c r="B842" s="200"/>
      <c r="C842" s="200"/>
      <c r="D842" s="201"/>
      <c r="E842" s="113"/>
      <c r="F842" s="113"/>
      <c r="G842" s="113"/>
      <c r="H842" s="113"/>
      <c r="I842" s="203"/>
      <c r="J842" s="203"/>
      <c r="K842" s="203"/>
      <c r="L842" s="203"/>
      <c r="M842" s="204"/>
      <c r="N842" s="204"/>
      <c r="O842" s="201"/>
      <c r="P842" s="201"/>
    </row>
    <row r="843" spans="1:16" x14ac:dyDescent="0.2">
      <c r="A843" s="113"/>
      <c r="B843" s="200"/>
      <c r="C843" s="200"/>
      <c r="D843" s="201"/>
      <c r="E843" s="113"/>
      <c r="F843" s="113"/>
      <c r="G843" s="113"/>
      <c r="H843" s="113"/>
      <c r="I843" s="203"/>
      <c r="J843" s="203"/>
      <c r="K843" s="203"/>
      <c r="L843" s="203"/>
      <c r="M843" s="204"/>
      <c r="N843" s="204"/>
      <c r="O843" s="201"/>
      <c r="P843" s="201"/>
    </row>
    <row r="844" spans="1:16" x14ac:dyDescent="0.2">
      <c r="A844" s="113"/>
      <c r="B844" s="200"/>
      <c r="C844" s="200"/>
      <c r="D844" s="201"/>
      <c r="E844" s="113"/>
      <c r="F844" s="113"/>
      <c r="G844" s="113"/>
      <c r="H844" s="113"/>
      <c r="I844" s="203"/>
      <c r="J844" s="203"/>
      <c r="K844" s="203"/>
      <c r="L844" s="203"/>
      <c r="M844" s="204"/>
      <c r="N844" s="204"/>
      <c r="O844" s="201"/>
      <c r="P844" s="201"/>
    </row>
    <row r="845" spans="1:16" x14ac:dyDescent="0.2">
      <c r="A845" s="113"/>
      <c r="B845" s="200"/>
      <c r="C845" s="200"/>
      <c r="D845" s="201"/>
      <c r="E845" s="113"/>
      <c r="F845" s="113"/>
      <c r="G845" s="113"/>
      <c r="H845" s="113"/>
      <c r="I845" s="203"/>
      <c r="J845" s="203"/>
      <c r="K845" s="203"/>
      <c r="L845" s="203"/>
      <c r="M845" s="204"/>
      <c r="N845" s="204"/>
      <c r="O845" s="201"/>
      <c r="P845" s="201"/>
    </row>
    <row r="846" spans="1:16" x14ac:dyDescent="0.2">
      <c r="A846" s="113"/>
      <c r="B846" s="200"/>
      <c r="C846" s="200"/>
      <c r="D846" s="201"/>
      <c r="E846" s="113"/>
      <c r="F846" s="113"/>
      <c r="G846" s="113"/>
      <c r="H846" s="113"/>
      <c r="I846" s="203"/>
      <c r="J846" s="203"/>
      <c r="K846" s="203"/>
      <c r="L846" s="203"/>
      <c r="M846" s="204"/>
      <c r="N846" s="204"/>
      <c r="O846" s="201"/>
      <c r="P846" s="201"/>
    </row>
    <row r="847" spans="1:16" x14ac:dyDescent="0.2">
      <c r="A847" s="113"/>
      <c r="B847" s="200"/>
      <c r="C847" s="200"/>
      <c r="D847" s="201"/>
      <c r="E847" s="113"/>
      <c r="F847" s="113"/>
      <c r="G847" s="113"/>
      <c r="H847" s="113"/>
      <c r="I847" s="203"/>
      <c r="J847" s="203"/>
      <c r="K847" s="203"/>
      <c r="L847" s="203"/>
      <c r="M847" s="204"/>
      <c r="N847" s="204"/>
      <c r="O847" s="201"/>
      <c r="P847" s="201"/>
    </row>
    <row r="848" spans="1:16" x14ac:dyDescent="0.2">
      <c r="A848" s="113"/>
      <c r="B848" s="200"/>
      <c r="C848" s="200"/>
      <c r="D848" s="201"/>
      <c r="E848" s="113"/>
      <c r="F848" s="113"/>
      <c r="G848" s="113"/>
      <c r="H848" s="113"/>
      <c r="I848" s="203"/>
      <c r="J848" s="203"/>
      <c r="K848" s="203"/>
      <c r="L848" s="203"/>
      <c r="M848" s="204"/>
      <c r="N848" s="204"/>
      <c r="O848" s="201"/>
      <c r="P848" s="201"/>
    </row>
    <row r="849" spans="1:16" x14ac:dyDescent="0.2">
      <c r="A849" s="113"/>
      <c r="B849" s="200"/>
      <c r="C849" s="200"/>
      <c r="D849" s="201"/>
      <c r="E849" s="113"/>
      <c r="F849" s="113"/>
      <c r="G849" s="113"/>
      <c r="H849" s="113"/>
      <c r="I849" s="203"/>
      <c r="J849" s="203"/>
      <c r="K849" s="203"/>
      <c r="L849" s="203"/>
      <c r="M849" s="204"/>
      <c r="N849" s="204"/>
      <c r="O849" s="201"/>
      <c r="P849" s="201"/>
    </row>
    <row r="850" spans="1:16" x14ac:dyDescent="0.2">
      <c r="A850" s="113"/>
      <c r="B850" s="200"/>
      <c r="C850" s="200"/>
      <c r="D850" s="201"/>
      <c r="E850" s="113"/>
      <c r="F850" s="113"/>
      <c r="G850" s="113"/>
      <c r="H850" s="113"/>
      <c r="I850" s="203"/>
      <c r="J850" s="203"/>
      <c r="K850" s="203"/>
      <c r="L850" s="203"/>
      <c r="M850" s="204"/>
      <c r="N850" s="204"/>
      <c r="O850" s="201"/>
      <c r="P850" s="201"/>
    </row>
    <row r="851" spans="1:16" x14ac:dyDescent="0.2">
      <c r="A851" s="113"/>
      <c r="B851" s="200"/>
      <c r="C851" s="200"/>
      <c r="D851" s="201"/>
      <c r="E851" s="113"/>
      <c r="F851" s="113"/>
      <c r="G851" s="113"/>
      <c r="H851" s="113"/>
      <c r="I851" s="203"/>
      <c r="J851" s="203"/>
      <c r="K851" s="203"/>
      <c r="L851" s="203"/>
      <c r="M851" s="204"/>
      <c r="N851" s="204"/>
      <c r="O851" s="201"/>
      <c r="P851" s="201"/>
    </row>
    <row r="852" spans="1:16" x14ac:dyDescent="0.2">
      <c r="A852" s="113"/>
      <c r="B852" s="200"/>
      <c r="C852" s="200"/>
      <c r="D852" s="201"/>
      <c r="E852" s="113"/>
      <c r="F852" s="113"/>
      <c r="G852" s="113"/>
      <c r="H852" s="113"/>
      <c r="I852" s="203"/>
      <c r="J852" s="203"/>
      <c r="K852" s="203"/>
      <c r="L852" s="203"/>
      <c r="M852" s="204"/>
      <c r="N852" s="204"/>
      <c r="O852" s="201"/>
      <c r="P852" s="201"/>
    </row>
    <row r="853" spans="1:16" x14ac:dyDescent="0.2">
      <c r="A853" s="113"/>
      <c r="B853" s="200"/>
      <c r="C853" s="200"/>
      <c r="D853" s="201"/>
      <c r="E853" s="113"/>
      <c r="F853" s="113"/>
      <c r="G853" s="113"/>
      <c r="H853" s="113"/>
      <c r="I853" s="203"/>
      <c r="J853" s="203"/>
      <c r="K853" s="203"/>
      <c r="L853" s="203"/>
      <c r="M853" s="204"/>
      <c r="N853" s="204"/>
      <c r="O853" s="201"/>
      <c r="P853" s="201"/>
    </row>
    <row r="854" spans="1:16" x14ac:dyDescent="0.2">
      <c r="A854" s="113"/>
      <c r="B854" s="200"/>
      <c r="C854" s="200"/>
      <c r="D854" s="201"/>
      <c r="E854" s="113"/>
      <c r="F854" s="113"/>
      <c r="G854" s="113"/>
      <c r="H854" s="113"/>
      <c r="I854" s="203"/>
      <c r="J854" s="203"/>
      <c r="K854" s="203"/>
      <c r="L854" s="203"/>
      <c r="M854" s="204"/>
      <c r="N854" s="204"/>
      <c r="O854" s="201"/>
      <c r="P854" s="201"/>
    </row>
    <row r="855" spans="1:16" x14ac:dyDescent="0.2">
      <c r="A855" s="113"/>
      <c r="B855" s="200"/>
      <c r="C855" s="200"/>
      <c r="D855" s="201"/>
      <c r="E855" s="113"/>
      <c r="F855" s="113"/>
      <c r="G855" s="113"/>
      <c r="H855" s="113"/>
      <c r="I855" s="203"/>
      <c r="J855" s="203"/>
      <c r="K855" s="203"/>
      <c r="L855" s="203"/>
      <c r="M855" s="204"/>
      <c r="N855" s="204"/>
      <c r="O855" s="201"/>
      <c r="P855" s="201"/>
    </row>
    <row r="856" spans="1:16" x14ac:dyDescent="0.2">
      <c r="A856" s="113"/>
      <c r="B856" s="200"/>
      <c r="C856" s="200"/>
      <c r="D856" s="201"/>
      <c r="E856" s="113"/>
      <c r="F856" s="113"/>
      <c r="G856" s="113"/>
      <c r="H856" s="113"/>
      <c r="I856" s="203"/>
      <c r="J856" s="203"/>
      <c r="K856" s="203"/>
      <c r="L856" s="203"/>
      <c r="M856" s="204"/>
      <c r="N856" s="204"/>
      <c r="O856" s="201"/>
      <c r="P856" s="201"/>
    </row>
    <row r="857" spans="1:16" x14ac:dyDescent="0.2">
      <c r="A857" s="113"/>
      <c r="B857" s="200"/>
      <c r="C857" s="200"/>
      <c r="D857" s="201"/>
      <c r="E857" s="113"/>
      <c r="F857" s="113"/>
      <c r="G857" s="113"/>
      <c r="H857" s="113"/>
      <c r="I857" s="203"/>
      <c r="J857" s="203"/>
      <c r="K857" s="203"/>
      <c r="L857" s="203"/>
      <c r="M857" s="204"/>
      <c r="N857" s="204"/>
      <c r="O857" s="201"/>
      <c r="P857" s="201"/>
    </row>
    <row r="858" spans="1:16" x14ac:dyDescent="0.2">
      <c r="A858" s="113"/>
      <c r="B858" s="200"/>
      <c r="C858" s="200"/>
      <c r="D858" s="201"/>
      <c r="E858" s="113"/>
      <c r="F858" s="113"/>
      <c r="G858" s="113"/>
      <c r="H858" s="113"/>
      <c r="I858" s="203"/>
      <c r="J858" s="203"/>
      <c r="K858" s="203"/>
      <c r="L858" s="203"/>
      <c r="M858" s="204"/>
      <c r="N858" s="204"/>
      <c r="O858" s="201"/>
      <c r="P858" s="201"/>
    </row>
    <row r="859" spans="1:16" x14ac:dyDescent="0.2">
      <c r="A859" s="113"/>
      <c r="B859" s="200"/>
      <c r="C859" s="200"/>
      <c r="D859" s="201"/>
      <c r="E859" s="113"/>
      <c r="F859" s="113"/>
      <c r="G859" s="113"/>
      <c r="H859" s="113"/>
      <c r="I859" s="203"/>
      <c r="J859" s="203"/>
      <c r="K859" s="203"/>
      <c r="L859" s="203"/>
      <c r="M859" s="204"/>
      <c r="N859" s="204"/>
      <c r="O859" s="201"/>
      <c r="P859" s="201"/>
    </row>
    <row r="860" spans="1:16" x14ac:dyDescent="0.2">
      <c r="A860" s="113"/>
      <c r="B860" s="200"/>
      <c r="C860" s="200"/>
      <c r="D860" s="201"/>
      <c r="E860" s="113"/>
      <c r="F860" s="113"/>
      <c r="G860" s="113"/>
      <c r="H860" s="113"/>
      <c r="I860" s="203"/>
      <c r="J860" s="203"/>
      <c r="K860" s="203"/>
      <c r="L860" s="203"/>
      <c r="M860" s="204"/>
      <c r="N860" s="204"/>
      <c r="O860" s="201"/>
      <c r="P860" s="201"/>
    </row>
    <row r="861" spans="1:16" x14ac:dyDescent="0.2">
      <c r="A861" s="113"/>
      <c r="B861" s="200"/>
      <c r="C861" s="200"/>
      <c r="D861" s="201"/>
      <c r="E861" s="113"/>
      <c r="F861" s="113"/>
      <c r="G861" s="113"/>
      <c r="H861" s="113"/>
      <c r="I861" s="203"/>
      <c r="J861" s="203"/>
      <c r="K861" s="203"/>
      <c r="L861" s="203"/>
      <c r="M861" s="204"/>
      <c r="N861" s="204"/>
      <c r="O861" s="201"/>
      <c r="P861" s="201"/>
    </row>
    <row r="862" spans="1:16" x14ac:dyDescent="0.2">
      <c r="A862" s="113"/>
      <c r="B862" s="200"/>
      <c r="C862" s="200"/>
      <c r="D862" s="201"/>
      <c r="E862" s="113"/>
      <c r="F862" s="113"/>
      <c r="G862" s="113"/>
      <c r="H862" s="113"/>
      <c r="I862" s="203"/>
      <c r="J862" s="203"/>
      <c r="K862" s="203"/>
      <c r="L862" s="203"/>
      <c r="M862" s="204"/>
      <c r="N862" s="204"/>
      <c r="O862" s="201"/>
      <c r="P862" s="201"/>
    </row>
    <row r="863" spans="1:16" x14ac:dyDescent="0.2">
      <c r="A863" s="113"/>
      <c r="B863" s="200"/>
      <c r="C863" s="200"/>
      <c r="D863" s="201"/>
      <c r="E863" s="113"/>
      <c r="F863" s="113"/>
      <c r="G863" s="113"/>
      <c r="H863" s="113"/>
      <c r="I863" s="203"/>
      <c r="J863" s="203"/>
      <c r="K863" s="203"/>
      <c r="L863" s="203"/>
      <c r="M863" s="204"/>
      <c r="N863" s="204"/>
      <c r="O863" s="201"/>
      <c r="P863" s="201"/>
    </row>
    <row r="864" spans="1:16" x14ac:dyDescent="0.2">
      <c r="A864" s="113"/>
      <c r="B864" s="200"/>
      <c r="C864" s="200"/>
      <c r="D864" s="201"/>
      <c r="E864" s="113"/>
      <c r="F864" s="113"/>
      <c r="G864" s="113"/>
      <c r="H864" s="113"/>
      <c r="I864" s="203"/>
      <c r="J864" s="203"/>
      <c r="K864" s="203"/>
      <c r="L864" s="203"/>
      <c r="M864" s="204"/>
      <c r="N864" s="204"/>
      <c r="O864" s="201"/>
      <c r="P864" s="201"/>
    </row>
    <row r="865" spans="1:16" x14ac:dyDescent="0.2">
      <c r="A865" s="113"/>
      <c r="B865" s="200"/>
      <c r="C865" s="200"/>
      <c r="D865" s="201"/>
      <c r="E865" s="113"/>
      <c r="F865" s="113"/>
      <c r="G865" s="113"/>
      <c r="H865" s="113"/>
      <c r="I865" s="203"/>
      <c r="J865" s="203"/>
      <c r="K865" s="203"/>
      <c r="L865" s="203"/>
      <c r="M865" s="204"/>
      <c r="N865" s="204"/>
      <c r="O865" s="201"/>
      <c r="P865" s="201"/>
    </row>
    <row r="866" spans="1:16" x14ac:dyDescent="0.2">
      <c r="A866" s="113"/>
      <c r="B866" s="200"/>
      <c r="C866" s="200"/>
      <c r="D866" s="201"/>
      <c r="E866" s="113"/>
      <c r="F866" s="113"/>
      <c r="G866" s="113"/>
      <c r="H866" s="113"/>
      <c r="I866" s="203"/>
      <c r="J866" s="203"/>
      <c r="K866" s="203"/>
      <c r="L866" s="203"/>
      <c r="M866" s="204"/>
      <c r="N866" s="204"/>
      <c r="O866" s="201"/>
      <c r="P866" s="201"/>
    </row>
    <row r="867" spans="1:16" x14ac:dyDescent="0.2">
      <c r="A867" s="113"/>
      <c r="B867" s="200"/>
      <c r="C867" s="200"/>
      <c r="D867" s="201"/>
      <c r="E867" s="113"/>
      <c r="F867" s="113"/>
      <c r="G867" s="113"/>
      <c r="H867" s="113"/>
      <c r="I867" s="203"/>
      <c r="J867" s="203"/>
      <c r="K867" s="203"/>
      <c r="L867" s="203"/>
      <c r="M867" s="204"/>
      <c r="N867" s="204"/>
      <c r="O867" s="201"/>
      <c r="P867" s="201"/>
    </row>
    <row r="868" spans="1:16" x14ac:dyDescent="0.2">
      <c r="A868" s="113"/>
      <c r="B868" s="200"/>
      <c r="C868" s="200"/>
      <c r="D868" s="201"/>
      <c r="E868" s="113"/>
      <c r="F868" s="113"/>
      <c r="G868" s="113"/>
      <c r="H868" s="113"/>
      <c r="I868" s="203"/>
      <c r="J868" s="203"/>
      <c r="K868" s="203"/>
      <c r="L868" s="203"/>
      <c r="M868" s="204"/>
      <c r="N868" s="204"/>
      <c r="O868" s="201"/>
      <c r="P868" s="201"/>
    </row>
    <row r="869" spans="1:16" x14ac:dyDescent="0.2">
      <c r="A869" s="113"/>
      <c r="B869" s="200"/>
      <c r="C869" s="200"/>
      <c r="D869" s="201"/>
      <c r="E869" s="113"/>
      <c r="F869" s="113"/>
      <c r="G869" s="113"/>
      <c r="H869" s="113"/>
      <c r="I869" s="203"/>
      <c r="J869" s="203"/>
      <c r="K869" s="203"/>
      <c r="L869" s="203"/>
      <c r="M869" s="204"/>
      <c r="N869" s="204"/>
      <c r="O869" s="201"/>
      <c r="P869" s="201"/>
    </row>
    <row r="870" spans="1:16" x14ac:dyDescent="0.2">
      <c r="A870" s="113"/>
      <c r="B870" s="200"/>
      <c r="C870" s="200"/>
      <c r="D870" s="201"/>
      <c r="E870" s="113"/>
      <c r="F870" s="113"/>
      <c r="G870" s="113"/>
      <c r="H870" s="113"/>
      <c r="I870" s="203"/>
      <c r="J870" s="203"/>
      <c r="K870" s="203"/>
      <c r="L870" s="203"/>
      <c r="M870" s="204"/>
      <c r="N870" s="204"/>
      <c r="O870" s="201"/>
      <c r="P870" s="201"/>
    </row>
    <row r="871" spans="1:16" x14ac:dyDescent="0.2">
      <c r="A871" s="113"/>
      <c r="B871" s="200"/>
      <c r="C871" s="200"/>
      <c r="D871" s="201"/>
      <c r="E871" s="113"/>
      <c r="F871" s="113"/>
      <c r="G871" s="113"/>
      <c r="H871" s="113"/>
      <c r="I871" s="203"/>
      <c r="J871" s="203"/>
      <c r="K871" s="203"/>
      <c r="L871" s="203"/>
      <c r="M871" s="204"/>
      <c r="N871" s="204"/>
      <c r="O871" s="201"/>
      <c r="P871" s="201"/>
    </row>
    <row r="872" spans="1:16" x14ac:dyDescent="0.2">
      <c r="A872" s="113"/>
      <c r="B872" s="200"/>
      <c r="C872" s="200"/>
      <c r="D872" s="201"/>
      <c r="E872" s="113"/>
      <c r="F872" s="113"/>
      <c r="G872" s="113"/>
      <c r="H872" s="113"/>
      <c r="I872" s="203"/>
      <c r="J872" s="203"/>
      <c r="K872" s="203"/>
      <c r="L872" s="203"/>
      <c r="M872" s="204"/>
      <c r="N872" s="204"/>
      <c r="O872" s="201"/>
      <c r="P872" s="201"/>
    </row>
    <row r="873" spans="1:16" x14ac:dyDescent="0.2">
      <c r="A873" s="113"/>
      <c r="B873" s="200"/>
      <c r="C873" s="200"/>
      <c r="D873" s="201"/>
      <c r="E873" s="113"/>
      <c r="F873" s="113"/>
      <c r="G873" s="113"/>
      <c r="H873" s="113"/>
      <c r="I873" s="203"/>
      <c r="J873" s="203"/>
      <c r="K873" s="203"/>
      <c r="L873" s="203"/>
      <c r="M873" s="204"/>
      <c r="N873" s="204"/>
      <c r="O873" s="201"/>
      <c r="P873" s="201"/>
    </row>
    <row r="874" spans="1:16" x14ac:dyDescent="0.2">
      <c r="A874" s="113"/>
      <c r="B874" s="200"/>
      <c r="C874" s="200"/>
      <c r="D874" s="201"/>
      <c r="E874" s="113"/>
      <c r="F874" s="113"/>
      <c r="G874" s="113"/>
      <c r="H874" s="113"/>
      <c r="I874" s="203"/>
      <c r="J874" s="203"/>
      <c r="K874" s="203"/>
      <c r="L874" s="203"/>
      <c r="M874" s="204"/>
      <c r="N874" s="204"/>
      <c r="O874" s="201"/>
      <c r="P874" s="201"/>
    </row>
    <row r="875" spans="1:16" x14ac:dyDescent="0.2">
      <c r="A875" s="113"/>
      <c r="B875" s="200"/>
      <c r="C875" s="200"/>
      <c r="D875" s="201"/>
      <c r="E875" s="113"/>
      <c r="F875" s="113"/>
      <c r="G875" s="113"/>
      <c r="H875" s="113"/>
      <c r="I875" s="203"/>
      <c r="J875" s="203"/>
      <c r="K875" s="203"/>
      <c r="L875" s="203"/>
      <c r="M875" s="204"/>
      <c r="N875" s="204"/>
      <c r="O875" s="201"/>
      <c r="P875" s="201"/>
    </row>
    <row r="876" spans="1:16" x14ac:dyDescent="0.2">
      <c r="A876" s="113"/>
      <c r="B876" s="200"/>
      <c r="C876" s="200"/>
      <c r="D876" s="201"/>
      <c r="E876" s="113"/>
      <c r="F876" s="113"/>
      <c r="G876" s="113"/>
      <c r="H876" s="113"/>
      <c r="I876" s="203"/>
      <c r="J876" s="203"/>
      <c r="K876" s="203"/>
      <c r="L876" s="203"/>
      <c r="M876" s="204"/>
      <c r="N876" s="204"/>
      <c r="O876" s="201"/>
      <c r="P876" s="201"/>
    </row>
    <row r="877" spans="1:16" x14ac:dyDescent="0.2">
      <c r="A877" s="113"/>
      <c r="B877" s="200"/>
      <c r="C877" s="200"/>
      <c r="D877" s="201"/>
      <c r="E877" s="113"/>
      <c r="F877" s="113"/>
      <c r="G877" s="113"/>
      <c r="H877" s="113"/>
      <c r="I877" s="203"/>
      <c r="J877" s="203"/>
      <c r="K877" s="203"/>
      <c r="L877" s="203"/>
      <c r="M877" s="204"/>
      <c r="N877" s="204"/>
      <c r="O877" s="201"/>
      <c r="P877" s="201"/>
    </row>
    <row r="878" spans="1:16" x14ac:dyDescent="0.2">
      <c r="A878" s="113"/>
      <c r="B878" s="200"/>
      <c r="C878" s="200"/>
      <c r="D878" s="201"/>
      <c r="E878" s="113"/>
      <c r="F878" s="113"/>
      <c r="G878" s="113"/>
      <c r="H878" s="113"/>
      <c r="I878" s="203"/>
      <c r="J878" s="203"/>
      <c r="K878" s="203"/>
      <c r="L878" s="203"/>
      <c r="M878" s="204"/>
      <c r="N878" s="204"/>
      <c r="O878" s="201"/>
      <c r="P878" s="201"/>
    </row>
    <row r="879" spans="1:16" x14ac:dyDescent="0.2">
      <c r="A879" s="113"/>
      <c r="B879" s="200"/>
      <c r="C879" s="200"/>
      <c r="D879" s="201"/>
      <c r="E879" s="113"/>
      <c r="F879" s="113"/>
      <c r="G879" s="113"/>
      <c r="H879" s="113"/>
      <c r="I879" s="203"/>
      <c r="J879" s="203"/>
      <c r="K879" s="203"/>
      <c r="L879" s="203"/>
      <c r="M879" s="204"/>
      <c r="N879" s="204"/>
      <c r="O879" s="201"/>
      <c r="P879" s="201"/>
    </row>
    <row r="880" spans="1:16" x14ac:dyDescent="0.2">
      <c r="A880" s="113"/>
      <c r="B880" s="200"/>
      <c r="C880" s="200"/>
      <c r="D880" s="201"/>
      <c r="E880" s="113"/>
      <c r="F880" s="113"/>
      <c r="G880" s="113"/>
      <c r="H880" s="113"/>
      <c r="I880" s="203"/>
      <c r="J880" s="203"/>
      <c r="K880" s="203"/>
      <c r="L880" s="203"/>
      <c r="M880" s="204"/>
      <c r="N880" s="204"/>
      <c r="O880" s="201"/>
      <c r="P880" s="201"/>
    </row>
    <row r="881" spans="1:16" x14ac:dyDescent="0.2">
      <c r="A881" s="113"/>
      <c r="B881" s="200"/>
      <c r="C881" s="200"/>
      <c r="D881" s="201"/>
      <c r="E881" s="113"/>
      <c r="F881" s="113"/>
      <c r="G881" s="113"/>
      <c r="H881" s="113"/>
      <c r="I881" s="203"/>
      <c r="J881" s="203"/>
      <c r="K881" s="203"/>
      <c r="L881" s="203"/>
      <c r="M881" s="204"/>
      <c r="N881" s="204"/>
      <c r="O881" s="201"/>
      <c r="P881" s="201"/>
    </row>
    <row r="882" spans="1:16" x14ac:dyDescent="0.2">
      <c r="A882" s="113"/>
      <c r="B882" s="200"/>
      <c r="C882" s="200"/>
      <c r="D882" s="201"/>
      <c r="E882" s="113"/>
      <c r="F882" s="113"/>
      <c r="G882" s="113"/>
      <c r="H882" s="113"/>
      <c r="I882" s="203"/>
      <c r="J882" s="203"/>
      <c r="K882" s="203"/>
      <c r="L882" s="203"/>
      <c r="M882" s="204"/>
      <c r="N882" s="204"/>
      <c r="O882" s="201"/>
      <c r="P882" s="201"/>
    </row>
    <row r="883" spans="1:16" x14ac:dyDescent="0.2">
      <c r="A883" s="113"/>
      <c r="B883" s="200"/>
      <c r="C883" s="200"/>
      <c r="D883" s="201"/>
      <c r="E883" s="113"/>
      <c r="F883" s="113"/>
      <c r="G883" s="113"/>
      <c r="H883" s="113"/>
      <c r="I883" s="203"/>
      <c r="J883" s="203"/>
      <c r="K883" s="203"/>
      <c r="L883" s="203"/>
      <c r="M883" s="204"/>
      <c r="N883" s="204"/>
      <c r="O883" s="201"/>
      <c r="P883" s="201"/>
    </row>
    <row r="884" spans="1:16" x14ac:dyDescent="0.2">
      <c r="A884" s="113"/>
      <c r="B884" s="200"/>
      <c r="C884" s="200"/>
      <c r="D884" s="201"/>
      <c r="E884" s="113"/>
      <c r="F884" s="113"/>
      <c r="G884" s="113"/>
      <c r="H884" s="113"/>
      <c r="I884" s="203"/>
      <c r="J884" s="203"/>
      <c r="K884" s="203"/>
      <c r="L884" s="203"/>
      <c r="M884" s="204"/>
      <c r="N884" s="204"/>
      <c r="O884" s="201"/>
      <c r="P884" s="201"/>
    </row>
    <row r="885" spans="1:16" x14ac:dyDescent="0.2">
      <c r="A885" s="113"/>
      <c r="B885" s="200"/>
      <c r="C885" s="200"/>
      <c r="D885" s="201"/>
      <c r="E885" s="113"/>
      <c r="F885" s="113"/>
      <c r="G885" s="113"/>
      <c r="H885" s="113"/>
      <c r="I885" s="203"/>
      <c r="J885" s="203"/>
      <c r="K885" s="203"/>
      <c r="L885" s="203"/>
      <c r="M885" s="204"/>
      <c r="N885" s="204"/>
      <c r="O885" s="201"/>
      <c r="P885" s="201"/>
    </row>
    <row r="886" spans="1:16" x14ac:dyDescent="0.2">
      <c r="A886" s="113"/>
      <c r="B886" s="200"/>
      <c r="C886" s="200"/>
      <c r="D886" s="201"/>
      <c r="E886" s="113"/>
      <c r="F886" s="113"/>
      <c r="G886" s="113"/>
      <c r="H886" s="113"/>
      <c r="I886" s="203"/>
      <c r="J886" s="203"/>
      <c r="K886" s="203"/>
      <c r="L886" s="203"/>
      <c r="M886" s="204"/>
      <c r="N886" s="204"/>
      <c r="O886" s="201"/>
      <c r="P886" s="201"/>
    </row>
    <row r="887" spans="1:16" x14ac:dyDescent="0.2">
      <c r="A887" s="113"/>
      <c r="B887" s="200"/>
      <c r="C887" s="200"/>
      <c r="D887" s="201"/>
      <c r="E887" s="113"/>
      <c r="F887" s="113"/>
      <c r="G887" s="113"/>
      <c r="H887" s="113"/>
      <c r="I887" s="203"/>
      <c r="J887" s="203"/>
      <c r="K887" s="203"/>
      <c r="L887" s="203"/>
      <c r="M887" s="204"/>
      <c r="N887" s="204"/>
      <c r="O887" s="201"/>
      <c r="P887" s="201"/>
    </row>
    <row r="888" spans="1:16" x14ac:dyDescent="0.2">
      <c r="A888" s="113"/>
      <c r="B888" s="200"/>
      <c r="C888" s="200"/>
      <c r="D888" s="201"/>
      <c r="E888" s="113"/>
      <c r="F888" s="113"/>
      <c r="G888" s="113"/>
      <c r="H888" s="113"/>
      <c r="I888" s="203"/>
      <c r="J888" s="203"/>
      <c r="K888" s="203"/>
      <c r="L888" s="203"/>
      <c r="M888" s="204"/>
      <c r="N888" s="204"/>
      <c r="O888" s="201"/>
      <c r="P888" s="201"/>
    </row>
    <row r="889" spans="1:16" x14ac:dyDescent="0.2">
      <c r="A889" s="113"/>
      <c r="B889" s="200"/>
      <c r="C889" s="200"/>
      <c r="D889" s="201"/>
      <c r="E889" s="113"/>
      <c r="F889" s="113"/>
      <c r="G889" s="113"/>
      <c r="H889" s="113"/>
      <c r="I889" s="203"/>
      <c r="J889" s="203"/>
      <c r="K889" s="203"/>
      <c r="L889" s="203"/>
      <c r="M889" s="204"/>
      <c r="N889" s="204"/>
      <c r="O889" s="201"/>
      <c r="P889" s="201"/>
    </row>
    <row r="890" spans="1:16" x14ac:dyDescent="0.2">
      <c r="A890" s="113"/>
      <c r="B890" s="200"/>
      <c r="C890" s="200"/>
      <c r="D890" s="201"/>
      <c r="E890" s="113"/>
      <c r="F890" s="113"/>
      <c r="G890" s="113"/>
      <c r="H890" s="113"/>
      <c r="I890" s="203"/>
      <c r="J890" s="203"/>
      <c r="K890" s="203"/>
      <c r="L890" s="203"/>
      <c r="M890" s="204"/>
      <c r="N890" s="204"/>
      <c r="O890" s="201"/>
      <c r="P890" s="201"/>
    </row>
    <row r="891" spans="1:16" x14ac:dyDescent="0.2">
      <c r="A891" s="113"/>
      <c r="B891" s="200"/>
      <c r="C891" s="200"/>
      <c r="D891" s="201"/>
      <c r="E891" s="113"/>
      <c r="F891" s="113"/>
      <c r="G891" s="113"/>
      <c r="H891" s="113"/>
      <c r="I891" s="203"/>
      <c r="J891" s="203"/>
      <c r="K891" s="203"/>
      <c r="L891" s="203"/>
      <c r="M891" s="204"/>
      <c r="N891" s="204"/>
      <c r="O891" s="201"/>
      <c r="P891" s="201"/>
    </row>
    <row r="892" spans="1:16" x14ac:dyDescent="0.2">
      <c r="A892" s="113"/>
      <c r="B892" s="200"/>
      <c r="C892" s="200"/>
      <c r="D892" s="201"/>
      <c r="E892" s="113"/>
      <c r="F892" s="113"/>
      <c r="G892" s="113"/>
      <c r="H892" s="113"/>
      <c r="I892" s="203"/>
      <c r="J892" s="203"/>
      <c r="K892" s="203"/>
      <c r="L892" s="203"/>
      <c r="M892" s="204"/>
      <c r="N892" s="204"/>
      <c r="O892" s="201"/>
      <c r="P892" s="201"/>
    </row>
    <row r="893" spans="1:16" x14ac:dyDescent="0.2">
      <c r="A893" s="113"/>
      <c r="B893" s="200"/>
      <c r="C893" s="200"/>
      <c r="D893" s="201"/>
      <c r="E893" s="113"/>
      <c r="F893" s="113"/>
      <c r="G893" s="113"/>
      <c r="H893" s="113"/>
      <c r="I893" s="203"/>
      <c r="J893" s="203"/>
      <c r="K893" s="203"/>
      <c r="L893" s="203"/>
      <c r="M893" s="204"/>
      <c r="N893" s="204"/>
      <c r="O893" s="201"/>
      <c r="P893" s="201"/>
    </row>
    <row r="894" spans="1:16" x14ac:dyDescent="0.2">
      <c r="A894" s="113"/>
      <c r="B894" s="200"/>
      <c r="C894" s="200"/>
      <c r="D894" s="201"/>
      <c r="E894" s="113"/>
      <c r="F894" s="113"/>
      <c r="G894" s="113"/>
      <c r="H894" s="113"/>
      <c r="I894" s="203"/>
      <c r="J894" s="203"/>
      <c r="K894" s="203"/>
      <c r="L894" s="203"/>
      <c r="M894" s="204"/>
      <c r="N894" s="204"/>
      <c r="O894" s="201"/>
      <c r="P894" s="201"/>
    </row>
    <row r="895" spans="1:16" x14ac:dyDescent="0.2">
      <c r="A895" s="113"/>
      <c r="B895" s="200"/>
      <c r="C895" s="200"/>
      <c r="D895" s="201"/>
      <c r="E895" s="113"/>
      <c r="F895" s="113"/>
      <c r="G895" s="113"/>
      <c r="H895" s="113"/>
      <c r="I895" s="203"/>
      <c r="J895" s="203"/>
      <c r="K895" s="203"/>
      <c r="L895" s="203"/>
      <c r="M895" s="204"/>
      <c r="N895" s="204"/>
      <c r="O895" s="201"/>
      <c r="P895" s="201"/>
    </row>
    <row r="896" spans="1:16" x14ac:dyDescent="0.2">
      <c r="A896" s="113"/>
      <c r="B896" s="200"/>
      <c r="C896" s="200"/>
      <c r="D896" s="201"/>
      <c r="E896" s="113"/>
      <c r="F896" s="113"/>
      <c r="G896" s="113"/>
      <c r="H896" s="113"/>
      <c r="I896" s="203"/>
      <c r="J896" s="203"/>
      <c r="K896" s="203"/>
      <c r="L896" s="203"/>
      <c r="M896" s="204"/>
      <c r="N896" s="204"/>
      <c r="O896" s="201"/>
      <c r="P896" s="201"/>
    </row>
    <row r="897" spans="1:16" x14ac:dyDescent="0.2">
      <c r="A897" s="113"/>
      <c r="B897" s="200"/>
      <c r="C897" s="200"/>
      <c r="D897" s="201"/>
      <c r="E897" s="113"/>
      <c r="F897" s="113"/>
      <c r="G897" s="113"/>
      <c r="H897" s="113"/>
      <c r="I897" s="203"/>
      <c r="J897" s="203"/>
      <c r="K897" s="203"/>
      <c r="L897" s="203"/>
      <c r="M897" s="204"/>
      <c r="N897" s="204"/>
      <c r="O897" s="201"/>
      <c r="P897" s="201"/>
    </row>
    <row r="898" spans="1:16" x14ac:dyDescent="0.2">
      <c r="A898" s="113"/>
      <c r="B898" s="200"/>
      <c r="C898" s="200"/>
      <c r="D898" s="201"/>
      <c r="E898" s="113"/>
      <c r="F898" s="113"/>
      <c r="G898" s="113"/>
      <c r="H898" s="113"/>
      <c r="I898" s="203"/>
      <c r="J898" s="203"/>
      <c r="K898" s="203"/>
      <c r="L898" s="203"/>
      <c r="M898" s="204"/>
      <c r="N898" s="204"/>
      <c r="O898" s="201"/>
      <c r="P898" s="201"/>
    </row>
    <row r="899" spans="1:16" x14ac:dyDescent="0.2">
      <c r="A899" s="113"/>
      <c r="B899" s="200"/>
      <c r="C899" s="200"/>
      <c r="D899" s="201"/>
      <c r="E899" s="113"/>
      <c r="F899" s="113"/>
      <c r="G899" s="113"/>
      <c r="H899" s="113"/>
      <c r="I899" s="203"/>
      <c r="J899" s="203"/>
      <c r="K899" s="203"/>
      <c r="L899" s="203"/>
      <c r="M899" s="204"/>
      <c r="N899" s="204"/>
      <c r="O899" s="201"/>
      <c r="P899" s="201"/>
    </row>
    <row r="900" spans="1:16" x14ac:dyDescent="0.2">
      <c r="A900" s="113"/>
      <c r="B900" s="200"/>
      <c r="C900" s="200"/>
      <c r="D900" s="201"/>
      <c r="E900" s="113"/>
      <c r="F900" s="113"/>
      <c r="G900" s="113"/>
      <c r="H900" s="113"/>
      <c r="I900" s="203"/>
      <c r="J900" s="203"/>
      <c r="K900" s="203"/>
      <c r="L900" s="203"/>
      <c r="M900" s="204"/>
      <c r="N900" s="204"/>
      <c r="O900" s="201"/>
      <c r="P900" s="201"/>
    </row>
    <row r="901" spans="1:16" x14ac:dyDescent="0.2">
      <c r="A901" s="113"/>
      <c r="B901" s="200"/>
      <c r="C901" s="200"/>
      <c r="D901" s="201"/>
      <c r="E901" s="113"/>
      <c r="F901" s="113"/>
      <c r="G901" s="113"/>
      <c r="H901" s="113"/>
      <c r="I901" s="203"/>
      <c r="J901" s="203"/>
      <c r="K901" s="203"/>
      <c r="L901" s="203"/>
      <c r="M901" s="204"/>
      <c r="N901" s="204"/>
      <c r="O901" s="201"/>
      <c r="P901" s="201"/>
    </row>
    <row r="902" spans="1:16" x14ac:dyDescent="0.2">
      <c r="A902" s="113"/>
      <c r="B902" s="200"/>
      <c r="C902" s="200"/>
      <c r="D902" s="201"/>
      <c r="E902" s="113"/>
      <c r="F902" s="113"/>
      <c r="G902" s="113"/>
      <c r="H902" s="113"/>
      <c r="I902" s="203"/>
      <c r="J902" s="203"/>
      <c r="K902" s="203"/>
      <c r="L902" s="203"/>
      <c r="M902" s="204"/>
      <c r="N902" s="204"/>
      <c r="O902" s="201"/>
      <c r="P902" s="201"/>
    </row>
    <row r="903" spans="1:16" x14ac:dyDescent="0.2">
      <c r="A903" s="113"/>
      <c r="B903" s="200"/>
      <c r="C903" s="200"/>
      <c r="D903" s="201"/>
      <c r="E903" s="113"/>
      <c r="F903" s="113"/>
      <c r="G903" s="113"/>
      <c r="H903" s="113"/>
      <c r="I903" s="203"/>
      <c r="J903" s="203"/>
      <c r="K903" s="203"/>
      <c r="L903" s="203"/>
      <c r="M903" s="204"/>
      <c r="N903" s="204"/>
      <c r="O903" s="201"/>
      <c r="P903" s="201"/>
    </row>
    <row r="904" spans="1:16" x14ac:dyDescent="0.2">
      <c r="A904" s="113"/>
      <c r="B904" s="200"/>
      <c r="C904" s="200"/>
      <c r="D904" s="201"/>
      <c r="E904" s="113"/>
      <c r="F904" s="113"/>
      <c r="G904" s="113"/>
      <c r="H904" s="113"/>
      <c r="I904" s="203"/>
      <c r="J904" s="203"/>
      <c r="K904" s="203"/>
      <c r="L904" s="203"/>
      <c r="M904" s="204"/>
      <c r="N904" s="204"/>
      <c r="O904" s="201"/>
      <c r="P904" s="201"/>
    </row>
    <row r="905" spans="1:16" x14ac:dyDescent="0.2">
      <c r="A905" s="113"/>
      <c r="B905" s="200"/>
      <c r="C905" s="200"/>
      <c r="D905" s="201"/>
      <c r="E905" s="113"/>
      <c r="F905" s="113"/>
      <c r="G905" s="113"/>
      <c r="H905" s="113"/>
      <c r="I905" s="203"/>
      <c r="J905" s="203"/>
      <c r="K905" s="203"/>
      <c r="L905" s="203"/>
      <c r="M905" s="204"/>
      <c r="N905" s="204"/>
      <c r="O905" s="201"/>
      <c r="P905" s="201"/>
    </row>
    <row r="906" spans="1:16" x14ac:dyDescent="0.2">
      <c r="A906" s="113"/>
      <c r="B906" s="200"/>
      <c r="C906" s="200"/>
      <c r="D906" s="201"/>
      <c r="E906" s="113"/>
      <c r="F906" s="113"/>
      <c r="G906" s="113"/>
      <c r="H906" s="113"/>
      <c r="I906" s="203"/>
      <c r="J906" s="203"/>
      <c r="K906" s="203"/>
      <c r="L906" s="203"/>
      <c r="M906" s="204"/>
      <c r="N906" s="204"/>
      <c r="O906" s="201"/>
      <c r="P906" s="201"/>
    </row>
    <row r="907" spans="1:16" x14ac:dyDescent="0.2">
      <c r="A907" s="113"/>
      <c r="B907" s="200"/>
      <c r="C907" s="200"/>
      <c r="D907" s="201"/>
      <c r="E907" s="113"/>
      <c r="F907" s="113"/>
      <c r="G907" s="113"/>
      <c r="H907" s="113"/>
      <c r="I907" s="203"/>
      <c r="J907" s="203"/>
      <c r="K907" s="203"/>
      <c r="L907" s="203"/>
      <c r="M907" s="204"/>
      <c r="N907" s="204"/>
      <c r="O907" s="201"/>
      <c r="P907" s="201"/>
    </row>
    <row r="908" spans="1:16" x14ac:dyDescent="0.2">
      <c r="A908" s="113"/>
      <c r="B908" s="200"/>
      <c r="C908" s="200"/>
      <c r="D908" s="201"/>
      <c r="E908" s="113"/>
      <c r="F908" s="113"/>
      <c r="G908" s="113"/>
      <c r="H908" s="113"/>
      <c r="I908" s="203"/>
      <c r="J908" s="203"/>
      <c r="K908" s="203"/>
      <c r="L908" s="203"/>
      <c r="M908" s="204"/>
      <c r="N908" s="204"/>
      <c r="O908" s="201"/>
      <c r="P908" s="201"/>
    </row>
    <row r="909" spans="1:16" x14ac:dyDescent="0.2">
      <c r="A909" s="113"/>
      <c r="B909" s="200"/>
      <c r="C909" s="200"/>
      <c r="D909" s="201"/>
      <c r="E909" s="113"/>
      <c r="F909" s="113"/>
      <c r="G909" s="113"/>
      <c r="H909" s="113"/>
      <c r="I909" s="203"/>
      <c r="J909" s="203"/>
      <c r="K909" s="203"/>
      <c r="L909" s="203"/>
      <c r="M909" s="204"/>
      <c r="N909" s="204"/>
      <c r="O909" s="201"/>
      <c r="P909" s="201"/>
    </row>
    <row r="910" spans="1:16" x14ac:dyDescent="0.2">
      <c r="A910" s="113"/>
      <c r="B910" s="200"/>
      <c r="C910" s="200"/>
      <c r="D910" s="201"/>
      <c r="E910" s="113"/>
      <c r="F910" s="113"/>
      <c r="G910" s="113"/>
      <c r="H910" s="113"/>
      <c r="I910" s="203"/>
      <c r="J910" s="203"/>
      <c r="K910" s="203"/>
      <c r="L910" s="203"/>
      <c r="M910" s="204"/>
      <c r="N910" s="204"/>
      <c r="O910" s="201"/>
      <c r="P910" s="201"/>
    </row>
    <row r="911" spans="1:16" x14ac:dyDescent="0.2">
      <c r="A911" s="113"/>
      <c r="B911" s="200"/>
      <c r="C911" s="200"/>
      <c r="D911" s="201"/>
      <c r="E911" s="113"/>
      <c r="F911" s="113"/>
      <c r="G911" s="113"/>
      <c r="H911" s="113"/>
      <c r="I911" s="203"/>
      <c r="J911" s="203"/>
      <c r="K911" s="203"/>
      <c r="L911" s="203"/>
      <c r="M911" s="204"/>
      <c r="N911" s="204"/>
      <c r="O911" s="201"/>
      <c r="P911" s="201"/>
    </row>
    <row r="912" spans="1:16" x14ac:dyDescent="0.2">
      <c r="A912" s="113"/>
      <c r="B912" s="200"/>
      <c r="C912" s="200"/>
      <c r="D912" s="201"/>
      <c r="E912" s="113"/>
      <c r="F912" s="113"/>
      <c r="G912" s="113"/>
      <c r="H912" s="113"/>
      <c r="I912" s="203"/>
      <c r="J912" s="203"/>
      <c r="K912" s="203"/>
      <c r="L912" s="203"/>
      <c r="M912" s="204"/>
      <c r="N912" s="204"/>
      <c r="O912" s="201"/>
      <c r="P912" s="201"/>
    </row>
    <row r="913" spans="1:16" x14ac:dyDescent="0.2">
      <c r="A913" s="113"/>
      <c r="B913" s="200"/>
      <c r="C913" s="200"/>
      <c r="D913" s="201"/>
      <c r="E913" s="113"/>
      <c r="F913" s="113"/>
      <c r="G913" s="113"/>
      <c r="H913" s="113"/>
      <c r="I913" s="203"/>
      <c r="J913" s="203"/>
      <c r="K913" s="203"/>
      <c r="L913" s="203"/>
      <c r="M913" s="204"/>
      <c r="N913" s="204"/>
      <c r="O913" s="201"/>
      <c r="P913" s="201"/>
    </row>
    <row r="914" spans="1:16" x14ac:dyDescent="0.2">
      <c r="A914" s="113"/>
      <c r="B914" s="200"/>
      <c r="C914" s="200"/>
      <c r="D914" s="201"/>
      <c r="E914" s="113"/>
      <c r="F914" s="113"/>
      <c r="G914" s="113"/>
      <c r="H914" s="113"/>
      <c r="I914" s="203"/>
      <c r="J914" s="203"/>
      <c r="K914" s="203"/>
      <c r="L914" s="203"/>
      <c r="M914" s="204"/>
      <c r="N914" s="204"/>
      <c r="O914" s="201"/>
      <c r="P914" s="201"/>
    </row>
    <row r="915" spans="1:16" x14ac:dyDescent="0.2">
      <c r="A915" s="113"/>
      <c r="B915" s="200"/>
      <c r="C915" s="200"/>
      <c r="D915" s="201"/>
      <c r="E915" s="113"/>
      <c r="F915" s="113"/>
      <c r="G915" s="113"/>
      <c r="H915" s="113"/>
      <c r="I915" s="203"/>
      <c r="J915" s="203"/>
      <c r="K915" s="203"/>
      <c r="L915" s="203"/>
      <c r="M915" s="204"/>
      <c r="N915" s="204"/>
      <c r="O915" s="201"/>
      <c r="P915" s="201"/>
    </row>
    <row r="916" spans="1:16" x14ac:dyDescent="0.2">
      <c r="A916" s="113"/>
      <c r="B916" s="200"/>
      <c r="C916" s="200"/>
      <c r="D916" s="201"/>
      <c r="E916" s="113"/>
      <c r="F916" s="113"/>
      <c r="G916" s="113"/>
      <c r="H916" s="113"/>
      <c r="I916" s="203"/>
      <c r="J916" s="203"/>
      <c r="K916" s="203"/>
      <c r="L916" s="203"/>
      <c r="M916" s="204"/>
      <c r="N916" s="204"/>
      <c r="O916" s="201"/>
      <c r="P916" s="201"/>
    </row>
    <row r="917" spans="1:16" x14ac:dyDescent="0.2">
      <c r="A917" s="113"/>
      <c r="B917" s="200"/>
      <c r="C917" s="200"/>
      <c r="D917" s="201"/>
      <c r="E917" s="113"/>
      <c r="F917" s="113"/>
      <c r="G917" s="113"/>
      <c r="H917" s="113"/>
      <c r="I917" s="203"/>
      <c r="J917" s="203"/>
      <c r="K917" s="203"/>
      <c r="L917" s="203"/>
      <c r="M917" s="204"/>
      <c r="N917" s="204"/>
      <c r="O917" s="201"/>
      <c r="P917" s="201"/>
    </row>
    <row r="918" spans="1:16" x14ac:dyDescent="0.2">
      <c r="A918" s="113"/>
      <c r="B918" s="200"/>
      <c r="C918" s="200"/>
      <c r="D918" s="201"/>
      <c r="E918" s="113"/>
      <c r="F918" s="113"/>
      <c r="G918" s="113"/>
      <c r="H918" s="113"/>
      <c r="I918" s="203"/>
      <c r="J918" s="203"/>
      <c r="K918" s="203"/>
      <c r="L918" s="203"/>
      <c r="M918" s="204"/>
      <c r="N918" s="204"/>
      <c r="O918" s="201"/>
      <c r="P918" s="201"/>
    </row>
    <row r="919" spans="1:16" x14ac:dyDescent="0.2">
      <c r="A919" s="113"/>
      <c r="B919" s="200"/>
      <c r="C919" s="200"/>
      <c r="D919" s="201"/>
      <c r="E919" s="113"/>
      <c r="F919" s="113"/>
      <c r="G919" s="113"/>
      <c r="H919" s="113"/>
      <c r="I919" s="203"/>
      <c r="J919" s="203"/>
      <c r="K919" s="203"/>
      <c r="L919" s="203"/>
      <c r="M919" s="204"/>
      <c r="N919" s="204"/>
      <c r="O919" s="201"/>
      <c r="P919" s="201"/>
    </row>
    <row r="920" spans="1:16" x14ac:dyDescent="0.2">
      <c r="A920" s="113"/>
      <c r="B920" s="200"/>
      <c r="C920" s="200"/>
      <c r="D920" s="201"/>
      <c r="E920" s="113"/>
      <c r="F920" s="113"/>
      <c r="G920" s="113"/>
      <c r="H920" s="113"/>
      <c r="I920" s="203"/>
      <c r="J920" s="203"/>
      <c r="K920" s="203"/>
      <c r="L920" s="203"/>
      <c r="M920" s="204"/>
      <c r="N920" s="204"/>
      <c r="O920" s="201"/>
      <c r="P920" s="201"/>
    </row>
    <row r="921" spans="1:16" x14ac:dyDescent="0.2">
      <c r="A921" s="113"/>
      <c r="B921" s="200"/>
      <c r="C921" s="200"/>
      <c r="D921" s="201"/>
      <c r="E921" s="113"/>
      <c r="F921" s="113"/>
      <c r="G921" s="113"/>
      <c r="H921" s="113"/>
      <c r="I921" s="203"/>
      <c r="J921" s="203"/>
      <c r="K921" s="203"/>
      <c r="L921" s="203"/>
      <c r="M921" s="204"/>
      <c r="N921" s="204"/>
      <c r="O921" s="201"/>
      <c r="P921" s="201"/>
    </row>
    <row r="922" spans="1:16" x14ac:dyDescent="0.2">
      <c r="A922" s="113"/>
      <c r="B922" s="200"/>
      <c r="C922" s="200"/>
      <c r="D922" s="201"/>
      <c r="E922" s="113"/>
      <c r="F922" s="113"/>
      <c r="G922" s="113"/>
      <c r="H922" s="113"/>
      <c r="I922" s="203"/>
      <c r="J922" s="203"/>
      <c r="K922" s="203"/>
      <c r="L922" s="203"/>
      <c r="M922" s="204"/>
      <c r="N922" s="204"/>
      <c r="O922" s="201"/>
      <c r="P922" s="201"/>
    </row>
    <row r="923" spans="1:16" x14ac:dyDescent="0.2">
      <c r="A923" s="113"/>
      <c r="B923" s="200"/>
      <c r="C923" s="200"/>
      <c r="D923" s="201"/>
      <c r="E923" s="113"/>
      <c r="F923" s="113"/>
      <c r="G923" s="113"/>
      <c r="H923" s="113"/>
      <c r="I923" s="203"/>
      <c r="J923" s="203"/>
      <c r="K923" s="203"/>
      <c r="L923" s="203"/>
      <c r="M923" s="204"/>
      <c r="N923" s="204"/>
      <c r="O923" s="201"/>
      <c r="P923" s="201"/>
    </row>
    <row r="924" spans="1:16" x14ac:dyDescent="0.2">
      <c r="A924" s="113"/>
      <c r="B924" s="200"/>
      <c r="C924" s="200"/>
      <c r="D924" s="201"/>
      <c r="E924" s="113"/>
      <c r="F924" s="113"/>
      <c r="G924" s="113"/>
      <c r="H924" s="113"/>
      <c r="I924" s="203"/>
      <c r="J924" s="203"/>
      <c r="K924" s="203"/>
      <c r="L924" s="203"/>
      <c r="M924" s="204"/>
      <c r="N924" s="204"/>
      <c r="O924" s="201"/>
      <c r="P924" s="201"/>
    </row>
    <row r="925" spans="1:16" x14ac:dyDescent="0.2">
      <c r="A925" s="113"/>
      <c r="B925" s="200"/>
      <c r="C925" s="200"/>
      <c r="D925" s="201"/>
      <c r="E925" s="113"/>
      <c r="F925" s="113"/>
      <c r="G925" s="113"/>
      <c r="H925" s="113"/>
      <c r="I925" s="203"/>
      <c r="J925" s="203"/>
      <c r="K925" s="203"/>
      <c r="L925" s="203"/>
      <c r="M925" s="204"/>
      <c r="N925" s="204"/>
      <c r="O925" s="201"/>
      <c r="P925" s="201"/>
    </row>
    <row r="926" spans="1:16" x14ac:dyDescent="0.2">
      <c r="A926" s="113"/>
      <c r="B926" s="200"/>
      <c r="C926" s="200"/>
      <c r="D926" s="201"/>
      <c r="E926" s="113"/>
      <c r="F926" s="113"/>
      <c r="G926" s="113"/>
      <c r="H926" s="113"/>
      <c r="I926" s="203"/>
      <c r="J926" s="203"/>
      <c r="K926" s="203"/>
      <c r="L926" s="203"/>
      <c r="M926" s="204"/>
      <c r="N926" s="204"/>
      <c r="O926" s="201"/>
      <c r="P926" s="201"/>
    </row>
    <row r="927" spans="1:16" x14ac:dyDescent="0.2">
      <c r="A927" s="113"/>
      <c r="B927" s="200"/>
      <c r="C927" s="200"/>
      <c r="D927" s="201"/>
      <c r="E927" s="113"/>
      <c r="F927" s="113"/>
      <c r="G927" s="113"/>
      <c r="H927" s="113"/>
      <c r="I927" s="203"/>
      <c r="J927" s="203"/>
      <c r="K927" s="203"/>
      <c r="L927" s="203"/>
      <c r="M927" s="204"/>
      <c r="N927" s="204"/>
      <c r="O927" s="201"/>
      <c r="P927" s="201"/>
    </row>
    <row r="928" spans="1:16" x14ac:dyDescent="0.2">
      <c r="A928" s="113"/>
      <c r="B928" s="200"/>
      <c r="C928" s="200"/>
      <c r="D928" s="201"/>
      <c r="E928" s="113"/>
      <c r="F928" s="113"/>
      <c r="G928" s="113"/>
      <c r="H928" s="113"/>
      <c r="I928" s="203"/>
      <c r="J928" s="203"/>
      <c r="K928" s="203"/>
      <c r="L928" s="203"/>
      <c r="M928" s="204"/>
      <c r="N928" s="204"/>
      <c r="O928" s="201"/>
      <c r="P928" s="201"/>
    </row>
    <row r="929" spans="1:16" x14ac:dyDescent="0.2">
      <c r="A929" s="113"/>
      <c r="B929" s="200"/>
      <c r="C929" s="200"/>
      <c r="D929" s="201"/>
      <c r="E929" s="113"/>
      <c r="F929" s="113"/>
      <c r="G929" s="113"/>
      <c r="H929" s="113"/>
      <c r="I929" s="203"/>
      <c r="J929" s="203"/>
      <c r="K929" s="203"/>
      <c r="L929" s="203"/>
      <c r="M929" s="204"/>
      <c r="N929" s="204"/>
      <c r="O929" s="201"/>
      <c r="P929" s="201"/>
    </row>
    <row r="930" spans="1:16" x14ac:dyDescent="0.2">
      <c r="A930" s="113"/>
      <c r="B930" s="200"/>
      <c r="C930" s="200"/>
      <c r="D930" s="201"/>
      <c r="E930" s="113"/>
      <c r="F930" s="113"/>
      <c r="G930" s="113"/>
      <c r="H930" s="113"/>
      <c r="I930" s="203"/>
      <c r="J930" s="203"/>
      <c r="K930" s="203"/>
      <c r="L930" s="203"/>
      <c r="M930" s="204"/>
      <c r="N930" s="204"/>
      <c r="O930" s="201"/>
      <c r="P930" s="201"/>
    </row>
    <row r="931" spans="1:16" x14ac:dyDescent="0.2">
      <c r="A931" s="113"/>
      <c r="B931" s="200"/>
      <c r="C931" s="200"/>
      <c r="D931" s="201"/>
      <c r="E931" s="113"/>
      <c r="F931" s="113"/>
      <c r="G931" s="113"/>
      <c r="H931" s="113"/>
      <c r="I931" s="203"/>
      <c r="J931" s="203"/>
      <c r="K931" s="203"/>
      <c r="L931" s="203"/>
      <c r="M931" s="204"/>
      <c r="N931" s="204"/>
      <c r="O931" s="201"/>
      <c r="P931" s="201"/>
    </row>
    <row r="932" spans="1:16" x14ac:dyDescent="0.2">
      <c r="A932" s="113"/>
      <c r="B932" s="200"/>
      <c r="C932" s="200"/>
      <c r="D932" s="201"/>
      <c r="E932" s="113"/>
      <c r="F932" s="113"/>
      <c r="G932" s="113"/>
      <c r="H932" s="113"/>
      <c r="I932" s="203"/>
      <c r="J932" s="203"/>
      <c r="K932" s="203"/>
      <c r="L932" s="203"/>
      <c r="M932" s="204"/>
      <c r="N932" s="204"/>
      <c r="O932" s="201"/>
      <c r="P932" s="201"/>
    </row>
    <row r="933" spans="1:16" x14ac:dyDescent="0.2">
      <c r="A933" s="113"/>
      <c r="B933" s="200"/>
      <c r="C933" s="200"/>
      <c r="D933" s="201"/>
      <c r="E933" s="113"/>
      <c r="F933" s="113"/>
      <c r="G933" s="113"/>
      <c r="H933" s="113"/>
      <c r="I933" s="203"/>
      <c r="J933" s="203"/>
      <c r="K933" s="203"/>
      <c r="L933" s="203"/>
      <c r="M933" s="204"/>
      <c r="N933" s="204"/>
      <c r="O933" s="201"/>
      <c r="P933" s="201"/>
    </row>
    <row r="934" spans="1:16" x14ac:dyDescent="0.2">
      <c r="A934" s="113"/>
      <c r="B934" s="200"/>
      <c r="C934" s="200"/>
      <c r="D934" s="201"/>
      <c r="E934" s="113"/>
      <c r="F934" s="113"/>
      <c r="G934" s="113"/>
      <c r="H934" s="113"/>
      <c r="I934" s="203"/>
      <c r="J934" s="203"/>
      <c r="K934" s="203"/>
      <c r="L934" s="203"/>
      <c r="M934" s="204"/>
      <c r="N934" s="204"/>
      <c r="O934" s="201"/>
      <c r="P934" s="201"/>
    </row>
    <row r="935" spans="1:16" x14ac:dyDescent="0.2">
      <c r="A935" s="113"/>
      <c r="B935" s="200"/>
      <c r="C935" s="200"/>
      <c r="D935" s="201"/>
      <c r="E935" s="113"/>
      <c r="F935" s="113"/>
      <c r="G935" s="113"/>
      <c r="H935" s="113"/>
      <c r="I935" s="203"/>
      <c r="J935" s="203"/>
      <c r="K935" s="203"/>
      <c r="L935" s="203"/>
      <c r="M935" s="204"/>
      <c r="N935" s="204"/>
      <c r="O935" s="201"/>
      <c r="P935" s="201"/>
    </row>
    <row r="936" spans="1:16" x14ac:dyDescent="0.2">
      <c r="A936" s="113"/>
      <c r="B936" s="200"/>
      <c r="C936" s="200"/>
      <c r="D936" s="201"/>
      <c r="E936" s="113"/>
      <c r="F936" s="113"/>
      <c r="G936" s="113"/>
      <c r="H936" s="113"/>
      <c r="I936" s="203"/>
      <c r="J936" s="203"/>
      <c r="K936" s="203"/>
      <c r="L936" s="203"/>
      <c r="M936" s="204"/>
      <c r="N936" s="204"/>
      <c r="O936" s="201"/>
      <c r="P936" s="201"/>
    </row>
    <row r="937" spans="1:16" x14ac:dyDescent="0.2">
      <c r="A937" s="113"/>
      <c r="B937" s="200"/>
      <c r="C937" s="200"/>
      <c r="D937" s="201"/>
      <c r="E937" s="113"/>
      <c r="F937" s="113"/>
      <c r="G937" s="113"/>
      <c r="H937" s="113"/>
      <c r="I937" s="203"/>
      <c r="J937" s="203"/>
      <c r="K937" s="203"/>
      <c r="L937" s="203"/>
      <c r="M937" s="204"/>
      <c r="N937" s="204"/>
      <c r="O937" s="201"/>
      <c r="P937" s="201"/>
    </row>
    <row r="938" spans="1:16" x14ac:dyDescent="0.2">
      <c r="A938" s="113"/>
      <c r="B938" s="200"/>
      <c r="C938" s="200"/>
      <c r="D938" s="201"/>
      <c r="E938" s="113"/>
      <c r="F938" s="113"/>
      <c r="G938" s="113"/>
      <c r="H938" s="113"/>
      <c r="I938" s="203"/>
      <c r="J938" s="203"/>
      <c r="K938" s="203"/>
      <c r="L938" s="203"/>
      <c r="M938" s="204"/>
      <c r="N938" s="204"/>
      <c r="O938" s="201"/>
      <c r="P938" s="201"/>
    </row>
    <row r="939" spans="1:16" x14ac:dyDescent="0.2">
      <c r="A939" s="113"/>
      <c r="B939" s="200"/>
      <c r="C939" s="200"/>
      <c r="D939" s="201"/>
      <c r="E939" s="113"/>
      <c r="F939" s="113"/>
      <c r="G939" s="113"/>
      <c r="H939" s="113"/>
      <c r="I939" s="203"/>
      <c r="J939" s="203"/>
      <c r="K939" s="203"/>
      <c r="L939" s="203"/>
      <c r="M939" s="204"/>
      <c r="N939" s="204"/>
      <c r="O939" s="201"/>
      <c r="P939" s="201"/>
    </row>
    <row r="940" spans="1:16" x14ac:dyDescent="0.2">
      <c r="A940" s="113"/>
      <c r="B940" s="200"/>
      <c r="C940" s="200"/>
      <c r="D940" s="201"/>
      <c r="E940" s="113"/>
      <c r="F940" s="113"/>
      <c r="G940" s="113"/>
      <c r="H940" s="113"/>
      <c r="I940" s="203"/>
      <c r="J940" s="203"/>
      <c r="K940" s="203"/>
      <c r="L940" s="203"/>
      <c r="M940" s="204"/>
      <c r="N940" s="204"/>
      <c r="O940" s="201"/>
      <c r="P940" s="201"/>
    </row>
    <row r="941" spans="1:16" x14ac:dyDescent="0.2">
      <c r="A941" s="113"/>
      <c r="B941" s="200"/>
      <c r="C941" s="200"/>
      <c r="D941" s="201"/>
      <c r="E941" s="113"/>
      <c r="F941" s="113"/>
      <c r="G941" s="113"/>
      <c r="H941" s="113"/>
      <c r="I941" s="203"/>
      <c r="J941" s="203"/>
      <c r="K941" s="203"/>
      <c r="L941" s="203"/>
      <c r="M941" s="204"/>
      <c r="N941" s="204"/>
      <c r="O941" s="201"/>
      <c r="P941" s="201"/>
    </row>
    <row r="942" spans="1:16" x14ac:dyDescent="0.2">
      <c r="A942" s="113"/>
      <c r="B942" s="200"/>
      <c r="C942" s="200"/>
      <c r="D942" s="201"/>
      <c r="E942" s="113"/>
      <c r="F942" s="113"/>
      <c r="G942" s="113"/>
      <c r="H942" s="113"/>
      <c r="I942" s="203"/>
      <c r="J942" s="203"/>
      <c r="K942" s="203"/>
      <c r="L942" s="203"/>
      <c r="M942" s="204"/>
      <c r="N942" s="204"/>
      <c r="O942" s="201"/>
      <c r="P942" s="201"/>
    </row>
    <row r="943" spans="1:16" x14ac:dyDescent="0.2">
      <c r="A943" s="113"/>
      <c r="B943" s="200"/>
      <c r="C943" s="200"/>
      <c r="D943" s="201"/>
      <c r="E943" s="113"/>
      <c r="F943" s="113"/>
      <c r="G943" s="113"/>
      <c r="H943" s="113"/>
      <c r="I943" s="203"/>
      <c r="J943" s="203"/>
      <c r="K943" s="203"/>
      <c r="L943" s="203"/>
      <c r="M943" s="204"/>
      <c r="N943" s="204"/>
      <c r="O943" s="201"/>
      <c r="P943" s="201"/>
    </row>
    <row r="944" spans="1:16" x14ac:dyDescent="0.2">
      <c r="A944" s="113"/>
      <c r="B944" s="200"/>
      <c r="C944" s="200"/>
      <c r="D944" s="201"/>
      <c r="E944" s="113"/>
      <c r="F944" s="113"/>
      <c r="G944" s="113"/>
      <c r="H944" s="113"/>
      <c r="I944" s="203"/>
      <c r="J944" s="203"/>
      <c r="K944" s="203"/>
      <c r="L944" s="203"/>
      <c r="M944" s="204"/>
      <c r="N944" s="204"/>
      <c r="O944" s="201"/>
      <c r="P944" s="201"/>
    </row>
    <row r="945" spans="1:16" x14ac:dyDescent="0.2">
      <c r="A945" s="113"/>
      <c r="B945" s="200"/>
      <c r="C945" s="200"/>
      <c r="D945" s="201"/>
      <c r="E945" s="113"/>
      <c r="F945" s="113"/>
      <c r="G945" s="113"/>
      <c r="H945" s="113"/>
      <c r="I945" s="203"/>
      <c r="J945" s="203"/>
      <c r="K945" s="203"/>
      <c r="L945" s="203"/>
      <c r="M945" s="204"/>
      <c r="N945" s="204"/>
      <c r="O945" s="201"/>
      <c r="P945" s="201"/>
    </row>
    <row r="946" spans="1:16" x14ac:dyDescent="0.2">
      <c r="A946" s="113"/>
      <c r="B946" s="200"/>
      <c r="C946" s="200"/>
      <c r="D946" s="201"/>
      <c r="E946" s="113"/>
      <c r="F946" s="113"/>
      <c r="G946" s="113"/>
      <c r="H946" s="113"/>
      <c r="I946" s="203"/>
      <c r="J946" s="203"/>
      <c r="K946" s="203"/>
      <c r="L946" s="203"/>
      <c r="M946" s="204"/>
      <c r="N946" s="204"/>
      <c r="O946" s="201"/>
      <c r="P946" s="201"/>
    </row>
    <row r="947" spans="1:16" x14ac:dyDescent="0.2">
      <c r="A947" s="113"/>
      <c r="B947" s="200"/>
      <c r="C947" s="200"/>
      <c r="D947" s="201"/>
      <c r="E947" s="113"/>
      <c r="F947" s="113"/>
      <c r="G947" s="113"/>
      <c r="H947" s="113"/>
      <c r="I947" s="203"/>
      <c r="J947" s="203"/>
      <c r="K947" s="203"/>
      <c r="L947" s="203"/>
      <c r="M947" s="204"/>
      <c r="N947" s="204"/>
      <c r="O947" s="201"/>
      <c r="P947" s="201"/>
    </row>
    <row r="948" spans="1:16" x14ac:dyDescent="0.2">
      <c r="A948" s="113"/>
      <c r="B948" s="200"/>
      <c r="C948" s="200"/>
      <c r="D948" s="201"/>
      <c r="E948" s="113"/>
      <c r="F948" s="113"/>
      <c r="G948" s="113"/>
      <c r="H948" s="113"/>
      <c r="I948" s="203"/>
      <c r="J948" s="203"/>
      <c r="K948" s="203"/>
      <c r="L948" s="203"/>
      <c r="M948" s="204"/>
      <c r="N948" s="204"/>
      <c r="O948" s="201"/>
      <c r="P948" s="201"/>
    </row>
    <row r="949" spans="1:16" x14ac:dyDescent="0.2">
      <c r="A949" s="113"/>
      <c r="B949" s="200"/>
      <c r="C949" s="200"/>
      <c r="D949" s="201"/>
      <c r="E949" s="113"/>
      <c r="F949" s="113"/>
      <c r="G949" s="113"/>
      <c r="H949" s="113"/>
      <c r="I949" s="203"/>
      <c r="J949" s="203"/>
      <c r="K949" s="203"/>
      <c r="L949" s="203"/>
      <c r="M949" s="204"/>
      <c r="N949" s="204"/>
      <c r="O949" s="201"/>
      <c r="P949" s="201"/>
    </row>
    <row r="950" spans="1:16" x14ac:dyDescent="0.2">
      <c r="A950" s="113"/>
      <c r="B950" s="200"/>
      <c r="C950" s="200"/>
      <c r="D950" s="201"/>
      <c r="E950" s="113"/>
      <c r="F950" s="113"/>
      <c r="G950" s="113"/>
      <c r="H950" s="113"/>
      <c r="I950" s="203"/>
      <c r="J950" s="203"/>
      <c r="K950" s="203"/>
      <c r="L950" s="203"/>
      <c r="M950" s="204"/>
      <c r="N950" s="204"/>
      <c r="O950" s="201"/>
      <c r="P950" s="201"/>
    </row>
    <row r="951" spans="1:16" x14ac:dyDescent="0.2">
      <c r="A951" s="113"/>
      <c r="B951" s="200"/>
      <c r="C951" s="200"/>
      <c r="D951" s="201"/>
      <c r="E951" s="113"/>
      <c r="F951" s="113"/>
      <c r="G951" s="113"/>
      <c r="H951" s="113"/>
      <c r="I951" s="203"/>
      <c r="J951" s="203"/>
      <c r="K951" s="203"/>
      <c r="L951" s="203"/>
      <c r="M951" s="204"/>
      <c r="N951" s="204"/>
      <c r="O951" s="201"/>
      <c r="P951" s="201"/>
    </row>
    <row r="952" spans="1:16" x14ac:dyDescent="0.2">
      <c r="A952" s="113"/>
      <c r="B952" s="200"/>
      <c r="C952" s="200"/>
      <c r="D952" s="201"/>
      <c r="E952" s="113"/>
      <c r="F952" s="113"/>
      <c r="G952" s="113"/>
      <c r="H952" s="113"/>
      <c r="I952" s="203"/>
      <c r="J952" s="203"/>
      <c r="K952" s="203"/>
      <c r="L952" s="203"/>
      <c r="M952" s="204"/>
      <c r="N952" s="204"/>
      <c r="O952" s="201"/>
      <c r="P952" s="201"/>
    </row>
    <row r="953" spans="1:16" x14ac:dyDescent="0.2">
      <c r="A953" s="113"/>
      <c r="B953" s="200"/>
      <c r="C953" s="200"/>
      <c r="D953" s="201"/>
      <c r="E953" s="113"/>
      <c r="F953" s="113"/>
      <c r="G953" s="113"/>
      <c r="H953" s="113"/>
      <c r="I953" s="203"/>
      <c r="J953" s="203"/>
      <c r="K953" s="203"/>
      <c r="L953" s="203"/>
      <c r="M953" s="204"/>
      <c r="N953" s="204"/>
      <c r="O953" s="201"/>
      <c r="P953" s="201"/>
    </row>
    <row r="954" spans="1:16" x14ac:dyDescent="0.2">
      <c r="A954" s="113"/>
      <c r="B954" s="200"/>
      <c r="C954" s="200"/>
      <c r="D954" s="201"/>
      <c r="E954" s="113"/>
      <c r="F954" s="113"/>
      <c r="G954" s="113"/>
      <c r="H954" s="113"/>
      <c r="I954" s="203"/>
      <c r="J954" s="203"/>
      <c r="K954" s="203"/>
      <c r="L954" s="203"/>
      <c r="M954" s="204"/>
      <c r="N954" s="204"/>
      <c r="O954" s="201"/>
      <c r="P954" s="201"/>
    </row>
    <row r="955" spans="1:16" x14ac:dyDescent="0.2">
      <c r="A955" s="113"/>
      <c r="B955" s="200"/>
      <c r="C955" s="200"/>
      <c r="D955" s="201"/>
      <c r="E955" s="113"/>
      <c r="F955" s="113"/>
      <c r="G955" s="113"/>
      <c r="H955" s="113"/>
      <c r="I955" s="203"/>
      <c r="J955" s="203"/>
      <c r="K955" s="203"/>
      <c r="L955" s="203"/>
      <c r="M955" s="204"/>
      <c r="N955" s="204"/>
      <c r="O955" s="201"/>
      <c r="P955" s="201"/>
    </row>
    <row r="956" spans="1:16" x14ac:dyDescent="0.2">
      <c r="A956" s="113"/>
      <c r="B956" s="200"/>
      <c r="C956" s="200"/>
      <c r="D956" s="201"/>
      <c r="E956" s="113"/>
      <c r="F956" s="113"/>
      <c r="G956" s="113"/>
      <c r="H956" s="113"/>
      <c r="I956" s="203"/>
      <c r="J956" s="203"/>
      <c r="K956" s="203"/>
      <c r="L956" s="203"/>
      <c r="M956" s="204"/>
      <c r="N956" s="204"/>
      <c r="O956" s="201"/>
      <c r="P956" s="201"/>
    </row>
    <row r="957" spans="1:16" x14ac:dyDescent="0.2">
      <c r="A957" s="113"/>
      <c r="B957" s="200"/>
      <c r="C957" s="200"/>
      <c r="D957" s="201"/>
      <c r="E957" s="113"/>
      <c r="F957" s="113"/>
      <c r="G957" s="113"/>
      <c r="H957" s="113"/>
      <c r="I957" s="203"/>
      <c r="J957" s="203"/>
      <c r="K957" s="203"/>
      <c r="L957" s="203"/>
      <c r="M957" s="204"/>
      <c r="N957" s="204"/>
      <c r="O957" s="201"/>
      <c r="P957" s="201"/>
    </row>
    <row r="958" spans="1:16" x14ac:dyDescent="0.2">
      <c r="A958" s="113"/>
      <c r="B958" s="200"/>
      <c r="C958" s="200"/>
      <c r="D958" s="201"/>
      <c r="E958" s="113"/>
      <c r="F958" s="113"/>
      <c r="G958" s="113"/>
      <c r="H958" s="113"/>
      <c r="I958" s="203"/>
      <c r="J958" s="203"/>
      <c r="K958" s="203"/>
      <c r="L958" s="203"/>
      <c r="M958" s="204"/>
      <c r="N958" s="204"/>
      <c r="O958" s="201"/>
      <c r="P958" s="201"/>
    </row>
    <row r="959" spans="1:16" x14ac:dyDescent="0.2">
      <c r="A959" s="113"/>
      <c r="B959" s="200"/>
      <c r="C959" s="200"/>
      <c r="D959" s="201"/>
      <c r="E959" s="113"/>
      <c r="F959" s="113"/>
      <c r="G959" s="113"/>
      <c r="H959" s="113"/>
      <c r="I959" s="203"/>
      <c r="J959" s="203"/>
      <c r="K959" s="203"/>
      <c r="L959" s="203"/>
      <c r="M959" s="204"/>
      <c r="N959" s="204"/>
      <c r="O959" s="201"/>
      <c r="P959" s="201"/>
    </row>
    <row r="960" spans="1:16" x14ac:dyDescent="0.2">
      <c r="A960" s="113"/>
      <c r="B960" s="200"/>
      <c r="C960" s="200"/>
      <c r="D960" s="201"/>
      <c r="E960" s="113"/>
      <c r="F960" s="113"/>
      <c r="G960" s="113"/>
      <c r="H960" s="113"/>
      <c r="I960" s="203"/>
      <c r="J960" s="203"/>
      <c r="K960" s="203"/>
      <c r="L960" s="203"/>
      <c r="M960" s="204"/>
      <c r="N960" s="204"/>
      <c r="O960" s="201"/>
      <c r="P960" s="201"/>
    </row>
    <row r="961" spans="1:16" x14ac:dyDescent="0.2">
      <c r="A961" s="113"/>
      <c r="B961" s="200"/>
      <c r="C961" s="200"/>
      <c r="D961" s="201"/>
      <c r="E961" s="113"/>
      <c r="F961" s="113"/>
      <c r="G961" s="113"/>
      <c r="H961" s="113"/>
      <c r="I961" s="203"/>
      <c r="J961" s="203"/>
      <c r="K961" s="203"/>
      <c r="L961" s="203"/>
      <c r="M961" s="204"/>
      <c r="N961" s="204"/>
      <c r="O961" s="201"/>
      <c r="P961" s="201"/>
    </row>
    <row r="962" spans="1:16" x14ac:dyDescent="0.2">
      <c r="A962" s="113"/>
      <c r="B962" s="200"/>
      <c r="C962" s="200"/>
      <c r="D962" s="201"/>
      <c r="E962" s="113"/>
      <c r="F962" s="113"/>
      <c r="G962" s="113"/>
      <c r="H962" s="113"/>
      <c r="I962" s="203"/>
      <c r="J962" s="203"/>
      <c r="K962" s="203"/>
      <c r="L962" s="203"/>
      <c r="M962" s="204"/>
      <c r="N962" s="204"/>
      <c r="O962" s="201"/>
      <c r="P962" s="201"/>
    </row>
    <row r="963" spans="1:16" x14ac:dyDescent="0.2">
      <c r="A963" s="113"/>
      <c r="B963" s="200"/>
      <c r="C963" s="200"/>
      <c r="D963" s="201"/>
      <c r="E963" s="113"/>
      <c r="F963" s="113"/>
      <c r="G963" s="113"/>
      <c r="H963" s="113"/>
      <c r="I963" s="203"/>
      <c r="J963" s="203"/>
      <c r="K963" s="203"/>
      <c r="L963" s="203"/>
      <c r="M963" s="204"/>
      <c r="N963" s="204"/>
      <c r="O963" s="201"/>
      <c r="P963" s="201"/>
    </row>
    <row r="964" spans="1:16" x14ac:dyDescent="0.2">
      <c r="A964" s="113"/>
      <c r="B964" s="200"/>
      <c r="C964" s="200"/>
      <c r="D964" s="201"/>
      <c r="E964" s="113"/>
      <c r="F964" s="113"/>
      <c r="G964" s="113"/>
      <c r="H964" s="113"/>
      <c r="I964" s="203"/>
      <c r="J964" s="203"/>
      <c r="K964" s="203"/>
      <c r="L964" s="203"/>
      <c r="M964" s="204"/>
      <c r="N964" s="204"/>
      <c r="O964" s="201"/>
      <c r="P964" s="201"/>
    </row>
    <row r="965" spans="1:16" x14ac:dyDescent="0.2">
      <c r="A965" s="113"/>
      <c r="B965" s="200"/>
      <c r="C965" s="200"/>
      <c r="D965" s="201"/>
      <c r="E965" s="113"/>
      <c r="F965" s="113"/>
      <c r="G965" s="113"/>
      <c r="H965" s="113"/>
      <c r="I965" s="203"/>
      <c r="J965" s="203"/>
      <c r="K965" s="203"/>
      <c r="L965" s="203"/>
      <c r="M965" s="204"/>
      <c r="N965" s="204"/>
      <c r="O965" s="201"/>
      <c r="P965" s="201"/>
    </row>
    <row r="966" spans="1:16" x14ac:dyDescent="0.2">
      <c r="A966" s="113"/>
      <c r="B966" s="200"/>
      <c r="C966" s="200"/>
      <c r="D966" s="201"/>
      <c r="E966" s="113"/>
      <c r="F966" s="113"/>
      <c r="G966" s="113"/>
      <c r="H966" s="113"/>
      <c r="I966" s="203"/>
      <c r="J966" s="203"/>
      <c r="K966" s="203"/>
      <c r="L966" s="203"/>
      <c r="M966" s="204"/>
      <c r="N966" s="204"/>
      <c r="O966" s="201"/>
      <c r="P966" s="201"/>
    </row>
    <row r="967" spans="1:16" x14ac:dyDescent="0.2">
      <c r="A967" s="113"/>
      <c r="B967" s="200"/>
      <c r="C967" s="200"/>
      <c r="D967" s="201"/>
      <c r="E967" s="113"/>
      <c r="F967" s="113"/>
      <c r="G967" s="113"/>
      <c r="H967" s="113"/>
      <c r="I967" s="203"/>
      <c r="J967" s="203"/>
      <c r="K967" s="203"/>
      <c r="L967" s="203"/>
      <c r="M967" s="204"/>
      <c r="N967" s="204"/>
      <c r="O967" s="201"/>
      <c r="P967" s="201"/>
    </row>
    <row r="968" spans="1:16" x14ac:dyDescent="0.2">
      <c r="A968" s="113"/>
      <c r="B968" s="200"/>
      <c r="C968" s="200"/>
      <c r="D968" s="201"/>
      <c r="E968" s="113"/>
      <c r="F968" s="113"/>
      <c r="G968" s="113"/>
      <c r="H968" s="113"/>
      <c r="I968" s="203"/>
      <c r="J968" s="203"/>
      <c r="K968" s="203"/>
      <c r="L968" s="203"/>
      <c r="M968" s="204"/>
      <c r="N968" s="204"/>
      <c r="O968" s="201"/>
      <c r="P968" s="201"/>
    </row>
    <row r="969" spans="1:16" x14ac:dyDescent="0.2">
      <c r="A969" s="113"/>
      <c r="B969" s="200"/>
      <c r="C969" s="200"/>
      <c r="D969" s="201"/>
      <c r="E969" s="113"/>
      <c r="F969" s="113"/>
      <c r="G969" s="113"/>
      <c r="H969" s="113"/>
      <c r="I969" s="203"/>
      <c r="J969" s="203"/>
      <c r="K969" s="203"/>
      <c r="L969" s="203"/>
      <c r="M969" s="204"/>
      <c r="N969" s="204"/>
      <c r="O969" s="201"/>
      <c r="P969" s="201"/>
    </row>
    <row r="970" spans="1:16" x14ac:dyDescent="0.2">
      <c r="A970" s="113"/>
      <c r="B970" s="200"/>
      <c r="C970" s="200"/>
      <c r="D970" s="201"/>
      <c r="E970" s="113"/>
      <c r="F970" s="113"/>
      <c r="G970" s="113"/>
      <c r="H970" s="113"/>
      <c r="I970" s="203"/>
      <c r="J970" s="203"/>
      <c r="K970" s="203"/>
      <c r="L970" s="203"/>
      <c r="M970" s="204"/>
      <c r="N970" s="204"/>
      <c r="O970" s="201"/>
      <c r="P970" s="201"/>
    </row>
    <row r="971" spans="1:16" x14ac:dyDescent="0.2">
      <c r="A971" s="113"/>
      <c r="B971" s="200"/>
      <c r="C971" s="200"/>
      <c r="D971" s="201"/>
      <c r="E971" s="113"/>
      <c r="F971" s="113"/>
      <c r="G971" s="113"/>
      <c r="H971" s="113"/>
      <c r="I971" s="203"/>
      <c r="J971" s="203"/>
      <c r="K971" s="203"/>
      <c r="L971" s="203"/>
      <c r="M971" s="204"/>
      <c r="N971" s="204"/>
      <c r="O971" s="201"/>
      <c r="P971" s="201"/>
    </row>
    <row r="972" spans="1:16" x14ac:dyDescent="0.2">
      <c r="A972" s="113"/>
      <c r="B972" s="200"/>
      <c r="C972" s="200"/>
      <c r="D972" s="201"/>
      <c r="E972" s="113"/>
      <c r="F972" s="113"/>
      <c r="G972" s="113"/>
      <c r="H972" s="113"/>
      <c r="I972" s="203"/>
      <c r="J972" s="203"/>
      <c r="K972" s="203"/>
      <c r="L972" s="203"/>
      <c r="M972" s="204"/>
      <c r="N972" s="204"/>
      <c r="O972" s="201"/>
      <c r="P972" s="201"/>
    </row>
    <row r="973" spans="1:16" x14ac:dyDescent="0.2">
      <c r="A973" s="113"/>
      <c r="B973" s="200"/>
      <c r="C973" s="200"/>
      <c r="D973" s="201"/>
      <c r="E973" s="113"/>
      <c r="F973" s="113"/>
      <c r="G973" s="113"/>
      <c r="H973" s="113"/>
      <c r="I973" s="203"/>
      <c r="J973" s="203"/>
      <c r="K973" s="203"/>
      <c r="L973" s="203"/>
      <c r="M973" s="204"/>
      <c r="N973" s="204"/>
      <c r="O973" s="201"/>
      <c r="P973" s="201"/>
    </row>
    <row r="974" spans="1:16" x14ac:dyDescent="0.2">
      <c r="A974" s="113"/>
      <c r="B974" s="200"/>
      <c r="C974" s="200"/>
      <c r="D974" s="201"/>
      <c r="E974" s="113"/>
      <c r="F974" s="113"/>
      <c r="G974" s="113"/>
      <c r="H974" s="113"/>
      <c r="I974" s="203"/>
      <c r="J974" s="203"/>
      <c r="K974" s="203"/>
      <c r="L974" s="203"/>
      <c r="M974" s="204"/>
      <c r="N974" s="204"/>
      <c r="O974" s="201"/>
      <c r="P974" s="201"/>
    </row>
    <row r="975" spans="1:16" x14ac:dyDescent="0.2">
      <c r="A975" s="113"/>
      <c r="B975" s="200"/>
      <c r="C975" s="200"/>
      <c r="D975" s="201"/>
      <c r="E975" s="113"/>
      <c r="F975" s="113"/>
      <c r="G975" s="113"/>
      <c r="H975" s="113"/>
      <c r="I975" s="203"/>
      <c r="J975" s="203"/>
      <c r="K975" s="203"/>
      <c r="L975" s="203"/>
      <c r="M975" s="204"/>
      <c r="N975" s="204"/>
      <c r="O975" s="201"/>
      <c r="P975" s="201"/>
    </row>
    <row r="976" spans="1:16" x14ac:dyDescent="0.2">
      <c r="A976" s="113"/>
      <c r="B976" s="200"/>
      <c r="C976" s="200"/>
      <c r="D976" s="201"/>
      <c r="E976" s="113"/>
      <c r="F976" s="113"/>
      <c r="G976" s="113"/>
      <c r="H976" s="113"/>
      <c r="I976" s="203"/>
      <c r="J976" s="203"/>
      <c r="K976" s="203"/>
      <c r="L976" s="203"/>
      <c r="M976" s="204"/>
      <c r="N976" s="204"/>
      <c r="O976" s="201"/>
      <c r="P976" s="201"/>
    </row>
    <row r="977" spans="1:16" x14ac:dyDescent="0.2">
      <c r="A977" s="113"/>
      <c r="B977" s="200"/>
      <c r="C977" s="200"/>
      <c r="D977" s="201"/>
      <c r="E977" s="113"/>
      <c r="F977" s="113"/>
      <c r="G977" s="113"/>
      <c r="H977" s="113"/>
      <c r="I977" s="203"/>
      <c r="J977" s="203"/>
      <c r="K977" s="203"/>
      <c r="L977" s="203"/>
      <c r="M977" s="204"/>
      <c r="N977" s="204"/>
      <c r="O977" s="201"/>
      <c r="P977" s="201"/>
    </row>
    <row r="978" spans="1:16" x14ac:dyDescent="0.2">
      <c r="A978" s="113"/>
      <c r="B978" s="200"/>
      <c r="C978" s="200"/>
      <c r="D978" s="201"/>
      <c r="E978" s="113"/>
      <c r="F978" s="113"/>
      <c r="G978" s="113"/>
      <c r="H978" s="113"/>
      <c r="I978" s="203"/>
      <c r="J978" s="203"/>
      <c r="K978" s="203"/>
      <c r="L978" s="203"/>
      <c r="M978" s="204"/>
      <c r="N978" s="204"/>
      <c r="O978" s="201"/>
      <c r="P978" s="201"/>
    </row>
    <row r="979" spans="1:16" x14ac:dyDescent="0.2">
      <c r="A979" s="113"/>
      <c r="B979" s="200"/>
      <c r="C979" s="200"/>
      <c r="D979" s="201"/>
      <c r="E979" s="113"/>
      <c r="F979" s="113"/>
      <c r="G979" s="113"/>
      <c r="H979" s="113"/>
      <c r="I979" s="203"/>
      <c r="J979" s="203"/>
      <c r="K979" s="203"/>
      <c r="L979" s="203"/>
      <c r="M979" s="204"/>
      <c r="N979" s="204"/>
      <c r="O979" s="201"/>
      <c r="P979" s="201"/>
    </row>
    <row r="980" spans="1:16" x14ac:dyDescent="0.2">
      <c r="A980" s="113"/>
      <c r="B980" s="200"/>
      <c r="C980" s="200"/>
      <c r="D980" s="201"/>
      <c r="E980" s="113"/>
      <c r="F980" s="113"/>
      <c r="G980" s="113"/>
      <c r="H980" s="113"/>
      <c r="I980" s="203"/>
      <c r="J980" s="203"/>
      <c r="K980" s="203"/>
      <c r="L980" s="203"/>
      <c r="M980" s="204"/>
      <c r="N980" s="204"/>
      <c r="O980" s="201"/>
      <c r="P980" s="201"/>
    </row>
    <row r="981" spans="1:16" x14ac:dyDescent="0.2">
      <c r="A981" s="113"/>
      <c r="B981" s="200"/>
      <c r="C981" s="200"/>
      <c r="D981" s="201"/>
      <c r="E981" s="113"/>
      <c r="F981" s="113"/>
      <c r="G981" s="113"/>
      <c r="H981" s="113"/>
      <c r="I981" s="203"/>
      <c r="J981" s="203"/>
      <c r="K981" s="203"/>
      <c r="L981" s="203"/>
      <c r="M981" s="204"/>
      <c r="N981" s="204"/>
      <c r="O981" s="201"/>
      <c r="P981" s="201"/>
    </row>
    <row r="982" spans="1:16" x14ac:dyDescent="0.2">
      <c r="A982" s="113"/>
      <c r="B982" s="200"/>
      <c r="C982" s="200"/>
      <c r="D982" s="201"/>
      <c r="E982" s="113"/>
      <c r="F982" s="113"/>
      <c r="G982" s="113"/>
      <c r="H982" s="113"/>
      <c r="I982" s="203"/>
      <c r="J982" s="203"/>
      <c r="K982" s="203"/>
      <c r="L982" s="203"/>
      <c r="M982" s="204"/>
      <c r="N982" s="204"/>
      <c r="O982" s="201"/>
      <c r="P982" s="201"/>
    </row>
    <row r="983" spans="1:16" x14ac:dyDescent="0.2">
      <c r="A983" s="113"/>
      <c r="B983" s="200"/>
      <c r="C983" s="200"/>
      <c r="D983" s="201"/>
      <c r="E983" s="113"/>
      <c r="F983" s="113"/>
      <c r="G983" s="113"/>
      <c r="H983" s="113"/>
      <c r="I983" s="203"/>
      <c r="J983" s="203"/>
      <c r="K983" s="203"/>
      <c r="L983" s="203"/>
      <c r="M983" s="204"/>
      <c r="N983" s="204"/>
      <c r="O983" s="201"/>
      <c r="P983" s="201"/>
    </row>
    <row r="984" spans="1:16" x14ac:dyDescent="0.2">
      <c r="A984" s="113"/>
      <c r="B984" s="200"/>
      <c r="C984" s="200"/>
      <c r="D984" s="201"/>
      <c r="E984" s="113"/>
      <c r="F984" s="113"/>
      <c r="G984" s="113"/>
      <c r="H984" s="113"/>
      <c r="I984" s="203"/>
      <c r="J984" s="203"/>
      <c r="K984" s="203"/>
      <c r="L984" s="203"/>
      <c r="M984" s="204"/>
      <c r="N984" s="204"/>
      <c r="O984" s="201"/>
      <c r="P984" s="201"/>
    </row>
    <row r="985" spans="1:16" x14ac:dyDescent="0.2">
      <c r="A985" s="113"/>
      <c r="B985" s="200"/>
      <c r="C985" s="200"/>
      <c r="D985" s="201"/>
      <c r="E985" s="113"/>
      <c r="F985" s="113"/>
      <c r="G985" s="113"/>
      <c r="H985" s="113"/>
      <c r="I985" s="203"/>
      <c r="J985" s="203"/>
      <c r="K985" s="203"/>
      <c r="L985" s="203"/>
      <c r="M985" s="204"/>
      <c r="N985" s="204"/>
      <c r="O985" s="201"/>
      <c r="P985" s="201"/>
    </row>
    <row r="986" spans="1:16" x14ac:dyDescent="0.2">
      <c r="A986" s="113"/>
      <c r="B986" s="200"/>
      <c r="C986" s="200"/>
      <c r="D986" s="201"/>
      <c r="E986" s="113"/>
      <c r="F986" s="113"/>
      <c r="G986" s="113"/>
      <c r="H986" s="113"/>
      <c r="I986" s="203"/>
      <c r="J986" s="203"/>
      <c r="K986" s="203"/>
      <c r="L986" s="203"/>
      <c r="M986" s="204"/>
      <c r="N986" s="204"/>
      <c r="O986" s="201"/>
      <c r="P986" s="201"/>
    </row>
    <row r="987" spans="1:16" x14ac:dyDescent="0.2">
      <c r="A987" s="113"/>
      <c r="B987" s="200"/>
      <c r="C987" s="200"/>
      <c r="D987" s="201"/>
      <c r="E987" s="113"/>
      <c r="F987" s="113"/>
      <c r="G987" s="113"/>
      <c r="H987" s="113"/>
      <c r="I987" s="203"/>
      <c r="J987" s="203"/>
      <c r="K987" s="203"/>
      <c r="L987" s="203"/>
      <c r="M987" s="204"/>
      <c r="N987" s="204"/>
      <c r="O987" s="201"/>
      <c r="P987" s="201"/>
    </row>
    <row r="988" spans="1:16" x14ac:dyDescent="0.2">
      <c r="A988" s="113"/>
      <c r="B988" s="200"/>
      <c r="C988" s="200"/>
      <c r="D988" s="201"/>
      <c r="E988" s="113"/>
      <c r="F988" s="113"/>
      <c r="G988" s="113"/>
      <c r="H988" s="113"/>
      <c r="I988" s="203"/>
      <c r="J988" s="203"/>
      <c r="K988" s="203"/>
      <c r="L988" s="203"/>
      <c r="M988" s="204"/>
      <c r="N988" s="204"/>
      <c r="O988" s="201"/>
      <c r="P988" s="201"/>
    </row>
    <row r="989" spans="1:16" x14ac:dyDescent="0.2">
      <c r="A989" s="113"/>
      <c r="B989" s="200"/>
      <c r="C989" s="200"/>
      <c r="D989" s="201"/>
      <c r="E989" s="113"/>
      <c r="F989" s="113"/>
      <c r="G989" s="113"/>
      <c r="H989" s="113"/>
      <c r="I989" s="203"/>
      <c r="J989" s="203"/>
      <c r="K989" s="203"/>
      <c r="L989" s="203"/>
      <c r="M989" s="204"/>
      <c r="N989" s="204"/>
      <c r="O989" s="201"/>
      <c r="P989" s="201"/>
    </row>
    <row r="990" spans="1:16" x14ac:dyDescent="0.2">
      <c r="A990" s="113"/>
      <c r="B990" s="200"/>
      <c r="C990" s="200"/>
      <c r="D990" s="201"/>
      <c r="E990" s="113"/>
      <c r="F990" s="113"/>
      <c r="G990" s="113"/>
      <c r="H990" s="113"/>
      <c r="I990" s="203"/>
      <c r="J990" s="203"/>
      <c r="K990" s="203"/>
      <c r="L990" s="203"/>
      <c r="M990" s="204"/>
      <c r="N990" s="204"/>
      <c r="O990" s="201"/>
      <c r="P990" s="201"/>
    </row>
    <row r="991" spans="1:16" x14ac:dyDescent="0.2">
      <c r="A991" s="113"/>
      <c r="B991" s="200"/>
      <c r="C991" s="200"/>
      <c r="D991" s="201"/>
      <c r="E991" s="113"/>
      <c r="F991" s="113"/>
      <c r="G991" s="113"/>
      <c r="H991" s="113"/>
      <c r="I991" s="203"/>
      <c r="J991" s="203"/>
      <c r="K991" s="203"/>
      <c r="L991" s="203"/>
      <c r="M991" s="204"/>
      <c r="N991" s="204"/>
      <c r="O991" s="201"/>
      <c r="P991" s="201"/>
    </row>
    <row r="992" spans="1:16" x14ac:dyDescent="0.2">
      <c r="A992" s="113"/>
      <c r="B992" s="200"/>
      <c r="C992" s="200"/>
      <c r="D992" s="201"/>
      <c r="E992" s="113"/>
      <c r="F992" s="113"/>
      <c r="G992" s="113"/>
      <c r="H992" s="113"/>
      <c r="I992" s="203"/>
      <c r="J992" s="203"/>
      <c r="K992" s="203"/>
      <c r="L992" s="203"/>
      <c r="M992" s="204"/>
      <c r="N992" s="204"/>
      <c r="O992" s="201"/>
      <c r="P992" s="201"/>
    </row>
    <row r="993" spans="1:16" x14ac:dyDescent="0.2">
      <c r="A993" s="113"/>
      <c r="B993" s="200"/>
      <c r="C993" s="200"/>
      <c r="D993" s="201"/>
      <c r="E993" s="113"/>
      <c r="F993" s="113"/>
      <c r="G993" s="113"/>
      <c r="H993" s="113"/>
      <c r="I993" s="203"/>
      <c r="J993" s="203"/>
      <c r="K993" s="203"/>
      <c r="L993" s="203"/>
      <c r="M993" s="204"/>
      <c r="N993" s="204"/>
      <c r="O993" s="201"/>
      <c r="P993" s="201"/>
    </row>
    <row r="994" spans="1:16" x14ac:dyDescent="0.2">
      <c r="A994" s="113"/>
      <c r="B994" s="200"/>
      <c r="C994" s="200"/>
      <c r="D994" s="201"/>
      <c r="E994" s="113"/>
      <c r="F994" s="113"/>
      <c r="G994" s="113"/>
      <c r="H994" s="113"/>
      <c r="I994" s="203"/>
      <c r="J994" s="203"/>
      <c r="K994" s="203"/>
      <c r="L994" s="203"/>
      <c r="M994" s="204"/>
      <c r="N994" s="204"/>
      <c r="O994" s="201"/>
      <c r="P994" s="201"/>
    </row>
    <row r="995" spans="1:16" x14ac:dyDescent="0.2">
      <c r="A995" s="113"/>
      <c r="B995" s="200"/>
      <c r="C995" s="200"/>
      <c r="D995" s="201"/>
      <c r="E995" s="113"/>
      <c r="F995" s="113"/>
      <c r="G995" s="113"/>
      <c r="H995" s="113"/>
      <c r="I995" s="203"/>
      <c r="J995" s="203"/>
      <c r="K995" s="203"/>
      <c r="L995" s="203"/>
      <c r="M995" s="204"/>
      <c r="N995" s="204"/>
      <c r="O995" s="201"/>
      <c r="P995" s="201"/>
    </row>
    <row r="996" spans="1:16" x14ac:dyDescent="0.2">
      <c r="A996" s="113"/>
      <c r="B996" s="200"/>
      <c r="C996" s="200"/>
      <c r="D996" s="201"/>
      <c r="E996" s="113"/>
      <c r="F996" s="113"/>
      <c r="G996" s="113"/>
      <c r="H996" s="113"/>
      <c r="I996" s="203"/>
      <c r="J996" s="203"/>
      <c r="K996" s="203"/>
      <c r="L996" s="203"/>
      <c r="M996" s="204"/>
      <c r="N996" s="204"/>
      <c r="O996" s="201"/>
      <c r="P996" s="201"/>
    </row>
    <row r="997" spans="1:16" x14ac:dyDescent="0.2">
      <c r="A997" s="113"/>
      <c r="B997" s="200"/>
      <c r="C997" s="200"/>
      <c r="D997" s="201"/>
      <c r="E997" s="113"/>
      <c r="F997" s="113"/>
      <c r="G997" s="113"/>
      <c r="H997" s="113"/>
      <c r="I997" s="203"/>
      <c r="J997" s="203"/>
      <c r="K997" s="203"/>
      <c r="L997" s="203"/>
      <c r="M997" s="204"/>
      <c r="N997" s="204"/>
      <c r="O997" s="201"/>
      <c r="P997" s="201"/>
    </row>
    <row r="998" spans="1:16" x14ac:dyDescent="0.2">
      <c r="A998" s="113"/>
      <c r="B998" s="200"/>
      <c r="C998" s="200"/>
      <c r="D998" s="201"/>
      <c r="E998" s="113"/>
      <c r="F998" s="113"/>
      <c r="G998" s="113"/>
      <c r="H998" s="113"/>
      <c r="I998" s="203"/>
      <c r="J998" s="203"/>
      <c r="K998" s="203"/>
      <c r="L998" s="203"/>
      <c r="M998" s="204"/>
      <c r="N998" s="204"/>
      <c r="O998" s="201"/>
      <c r="P998" s="201"/>
    </row>
    <row r="999" spans="1:16" x14ac:dyDescent="0.2">
      <c r="A999" s="113"/>
      <c r="B999" s="200"/>
      <c r="C999" s="200"/>
      <c r="D999" s="201"/>
      <c r="E999" s="113"/>
      <c r="F999" s="113"/>
      <c r="G999" s="113"/>
      <c r="H999" s="113"/>
      <c r="I999" s="203"/>
      <c r="J999" s="203"/>
      <c r="K999" s="203"/>
      <c r="L999" s="203"/>
      <c r="M999" s="204"/>
      <c r="N999" s="204"/>
      <c r="O999" s="201"/>
      <c r="P999" s="201"/>
    </row>
    <row r="1000" spans="1:16" x14ac:dyDescent="0.2">
      <c r="A1000" s="113"/>
      <c r="B1000" s="200"/>
      <c r="C1000" s="200"/>
      <c r="D1000" s="201"/>
      <c r="E1000" s="113"/>
      <c r="F1000" s="113"/>
      <c r="G1000" s="113"/>
      <c r="H1000" s="113"/>
      <c r="I1000" s="203"/>
      <c r="J1000" s="203"/>
      <c r="K1000" s="203"/>
      <c r="L1000" s="203"/>
      <c r="M1000" s="204"/>
      <c r="N1000" s="204"/>
      <c r="O1000" s="201"/>
      <c r="P1000" s="201"/>
    </row>
    <row r="1001" spans="1:16" x14ac:dyDescent="0.2">
      <c r="A1001" s="113"/>
      <c r="B1001" s="200"/>
      <c r="C1001" s="200"/>
      <c r="D1001" s="201"/>
      <c r="E1001" s="113"/>
      <c r="F1001" s="113"/>
      <c r="G1001" s="113"/>
      <c r="H1001" s="113"/>
      <c r="I1001" s="203"/>
      <c r="J1001" s="203"/>
      <c r="K1001" s="203"/>
      <c r="L1001" s="203"/>
      <c r="M1001" s="204"/>
      <c r="N1001" s="204"/>
      <c r="O1001" s="201"/>
      <c r="P1001" s="201"/>
    </row>
    <row r="1002" spans="1:16" x14ac:dyDescent="0.2">
      <c r="A1002" s="113"/>
      <c r="B1002" s="200"/>
      <c r="C1002" s="200"/>
      <c r="D1002" s="201"/>
      <c r="E1002" s="113"/>
      <c r="F1002" s="113"/>
      <c r="G1002" s="113"/>
      <c r="H1002" s="113"/>
      <c r="I1002" s="203"/>
      <c r="J1002" s="203"/>
      <c r="K1002" s="203"/>
      <c r="L1002" s="203"/>
      <c r="M1002" s="204"/>
      <c r="N1002" s="204"/>
      <c r="O1002" s="201"/>
      <c r="P1002" s="201"/>
    </row>
    <row r="1003" spans="1:16" x14ac:dyDescent="0.2">
      <c r="A1003" s="113"/>
      <c r="B1003" s="200"/>
      <c r="C1003" s="200"/>
      <c r="D1003" s="201"/>
      <c r="E1003" s="113"/>
      <c r="F1003" s="113"/>
      <c r="G1003" s="113"/>
      <c r="H1003" s="113"/>
      <c r="I1003" s="203"/>
      <c r="J1003" s="203"/>
      <c r="K1003" s="203"/>
      <c r="L1003" s="203"/>
      <c r="M1003" s="204"/>
      <c r="N1003" s="204"/>
      <c r="O1003" s="201"/>
      <c r="P1003" s="201"/>
    </row>
    <row r="1004" spans="1:16" x14ac:dyDescent="0.2">
      <c r="A1004" s="113"/>
      <c r="B1004" s="200"/>
      <c r="C1004" s="200"/>
      <c r="D1004" s="201"/>
      <c r="E1004" s="113"/>
      <c r="F1004" s="113"/>
      <c r="G1004" s="113"/>
      <c r="H1004" s="113"/>
      <c r="I1004" s="203"/>
      <c r="J1004" s="203"/>
      <c r="K1004" s="203"/>
      <c r="L1004" s="203"/>
      <c r="M1004" s="204"/>
      <c r="N1004" s="204"/>
      <c r="O1004" s="201"/>
      <c r="P1004" s="201"/>
    </row>
    <row r="1005" spans="1:16" x14ac:dyDescent="0.2">
      <c r="A1005" s="113"/>
      <c r="B1005" s="200"/>
      <c r="C1005" s="200"/>
      <c r="D1005" s="201"/>
      <c r="E1005" s="113"/>
      <c r="F1005" s="113"/>
      <c r="G1005" s="113"/>
      <c r="H1005" s="113"/>
      <c r="I1005" s="203"/>
      <c r="J1005" s="203"/>
      <c r="K1005" s="203"/>
      <c r="L1005" s="203"/>
      <c r="M1005" s="204"/>
      <c r="N1005" s="204"/>
      <c r="O1005" s="201"/>
      <c r="P1005" s="201"/>
    </row>
    <row r="1006" spans="1:16" x14ac:dyDescent="0.2">
      <c r="A1006" s="113"/>
      <c r="B1006" s="200"/>
      <c r="C1006" s="200"/>
      <c r="D1006" s="201"/>
      <c r="E1006" s="113"/>
      <c r="F1006" s="113"/>
      <c r="G1006" s="113"/>
      <c r="H1006" s="113"/>
      <c r="I1006" s="203"/>
      <c r="J1006" s="203"/>
      <c r="K1006" s="203"/>
      <c r="L1006" s="203"/>
      <c r="M1006" s="204"/>
      <c r="N1006" s="204"/>
      <c r="O1006" s="201"/>
      <c r="P1006" s="201"/>
    </row>
    <row r="1007" spans="1:16" x14ac:dyDescent="0.2">
      <c r="A1007" s="113"/>
      <c r="B1007" s="200"/>
      <c r="C1007" s="200"/>
      <c r="D1007" s="201"/>
      <c r="E1007" s="113"/>
      <c r="F1007" s="113"/>
      <c r="G1007" s="113"/>
      <c r="H1007" s="113"/>
      <c r="I1007" s="203"/>
      <c r="J1007" s="203"/>
      <c r="K1007" s="203"/>
      <c r="L1007" s="203"/>
      <c r="M1007" s="204"/>
      <c r="N1007" s="204"/>
      <c r="O1007" s="201"/>
      <c r="P1007" s="201"/>
    </row>
    <row r="1008" spans="1:16" x14ac:dyDescent="0.2">
      <c r="A1008" s="113"/>
      <c r="B1008" s="200"/>
      <c r="C1008" s="200"/>
      <c r="D1008" s="201"/>
      <c r="E1008" s="113"/>
      <c r="F1008" s="113"/>
      <c r="G1008" s="113"/>
      <c r="H1008" s="113"/>
      <c r="I1008" s="203"/>
      <c r="J1008" s="203"/>
      <c r="K1008" s="203"/>
      <c r="L1008" s="203"/>
      <c r="M1008" s="204"/>
      <c r="N1008" s="204"/>
      <c r="O1008" s="201"/>
      <c r="P1008" s="201"/>
    </row>
    <row r="1009" spans="1:16" x14ac:dyDescent="0.2">
      <c r="A1009" s="113"/>
      <c r="B1009" s="200"/>
      <c r="C1009" s="200"/>
      <c r="D1009" s="201"/>
      <c r="E1009" s="113"/>
      <c r="F1009" s="113"/>
      <c r="G1009" s="113"/>
      <c r="H1009" s="113"/>
      <c r="I1009" s="203"/>
      <c r="J1009" s="203"/>
      <c r="K1009" s="203"/>
      <c r="L1009" s="203"/>
      <c r="M1009" s="204"/>
      <c r="N1009" s="204"/>
      <c r="O1009" s="201"/>
      <c r="P1009" s="201"/>
    </row>
    <row r="1010" spans="1:16" x14ac:dyDescent="0.2">
      <c r="A1010" s="113"/>
      <c r="B1010" s="200"/>
      <c r="C1010" s="200"/>
      <c r="D1010" s="201"/>
      <c r="E1010" s="113"/>
      <c r="F1010" s="113"/>
      <c r="G1010" s="113"/>
      <c r="H1010" s="113"/>
      <c r="I1010" s="203"/>
      <c r="J1010" s="203"/>
      <c r="K1010" s="203"/>
      <c r="L1010" s="203"/>
      <c r="M1010" s="204"/>
      <c r="N1010" s="204"/>
      <c r="O1010" s="201"/>
      <c r="P1010" s="201"/>
    </row>
    <row r="1011" spans="1:16" x14ac:dyDescent="0.2">
      <c r="A1011" s="113"/>
      <c r="B1011" s="200"/>
      <c r="C1011" s="200"/>
      <c r="D1011" s="201"/>
      <c r="E1011" s="113"/>
      <c r="F1011" s="113"/>
      <c r="G1011" s="113"/>
      <c r="H1011" s="113"/>
      <c r="I1011" s="203"/>
      <c r="J1011" s="203"/>
      <c r="K1011" s="203"/>
      <c r="L1011" s="203"/>
      <c r="M1011" s="204"/>
      <c r="N1011" s="204"/>
      <c r="O1011" s="201"/>
      <c r="P1011" s="201"/>
    </row>
    <row r="1012" spans="1:16" x14ac:dyDescent="0.2">
      <c r="A1012" s="113"/>
      <c r="B1012" s="200"/>
      <c r="C1012" s="200"/>
      <c r="D1012" s="201"/>
      <c r="E1012" s="113"/>
      <c r="F1012" s="113"/>
      <c r="G1012" s="113"/>
      <c r="H1012" s="113"/>
      <c r="I1012" s="203"/>
      <c r="J1012" s="203"/>
      <c r="K1012" s="203"/>
      <c r="L1012" s="203"/>
      <c r="M1012" s="204"/>
      <c r="N1012" s="204"/>
      <c r="O1012" s="201"/>
      <c r="P1012" s="201"/>
    </row>
    <row r="1013" spans="1:16" x14ac:dyDescent="0.2">
      <c r="A1013" s="113"/>
      <c r="B1013" s="200"/>
      <c r="C1013" s="200"/>
      <c r="D1013" s="201"/>
      <c r="E1013" s="113"/>
      <c r="F1013" s="113"/>
      <c r="G1013" s="113"/>
      <c r="H1013" s="113"/>
      <c r="I1013" s="203"/>
      <c r="J1013" s="203"/>
      <c r="K1013" s="203"/>
      <c r="L1013" s="203"/>
      <c r="M1013" s="204"/>
      <c r="N1013" s="204"/>
      <c r="O1013" s="201"/>
      <c r="P1013" s="201"/>
    </row>
    <row r="1014" spans="1:16" x14ac:dyDescent="0.2">
      <c r="A1014" s="113"/>
      <c r="B1014" s="200"/>
      <c r="C1014" s="200"/>
      <c r="D1014" s="201"/>
      <c r="E1014" s="113"/>
      <c r="F1014" s="113"/>
      <c r="G1014" s="113"/>
      <c r="H1014" s="113"/>
      <c r="I1014" s="203"/>
      <c r="J1014" s="203"/>
      <c r="K1014" s="203"/>
      <c r="L1014" s="203"/>
      <c r="M1014" s="204"/>
      <c r="N1014" s="204"/>
      <c r="O1014" s="201"/>
      <c r="P1014" s="201"/>
    </row>
    <row r="1015" spans="1:16" x14ac:dyDescent="0.2">
      <c r="A1015" s="113"/>
      <c r="B1015" s="200"/>
      <c r="C1015" s="200"/>
      <c r="D1015" s="201"/>
      <c r="E1015" s="113"/>
      <c r="F1015" s="113"/>
      <c r="G1015" s="113"/>
      <c r="H1015" s="113"/>
      <c r="I1015" s="203"/>
      <c r="J1015" s="203"/>
      <c r="K1015" s="203"/>
      <c r="L1015" s="203"/>
      <c r="M1015" s="204"/>
      <c r="N1015" s="204"/>
      <c r="O1015" s="201"/>
      <c r="P1015" s="201"/>
    </row>
    <row r="1016" spans="1:16" x14ac:dyDescent="0.2">
      <c r="A1016" s="113"/>
      <c r="B1016" s="200"/>
      <c r="C1016" s="200"/>
      <c r="D1016" s="201"/>
      <c r="E1016" s="113"/>
      <c r="F1016" s="113"/>
      <c r="G1016" s="113"/>
      <c r="H1016" s="113"/>
      <c r="I1016" s="203"/>
      <c r="J1016" s="203"/>
      <c r="K1016" s="203"/>
      <c r="L1016" s="203"/>
      <c r="M1016" s="204"/>
      <c r="N1016" s="204"/>
      <c r="O1016" s="201"/>
      <c r="P1016" s="201"/>
    </row>
    <row r="1017" spans="1:16" x14ac:dyDescent="0.2">
      <c r="A1017" s="113"/>
      <c r="B1017" s="200"/>
      <c r="C1017" s="200"/>
      <c r="D1017" s="201"/>
      <c r="E1017" s="113"/>
      <c r="F1017" s="113"/>
      <c r="G1017" s="113"/>
      <c r="H1017" s="113"/>
      <c r="I1017" s="203"/>
      <c r="J1017" s="203"/>
      <c r="K1017" s="203"/>
      <c r="L1017" s="203"/>
      <c r="M1017" s="204"/>
      <c r="N1017" s="204"/>
      <c r="O1017" s="201"/>
      <c r="P1017" s="201"/>
    </row>
    <row r="1018" spans="1:16" x14ac:dyDescent="0.2">
      <c r="A1018" s="113"/>
      <c r="B1018" s="200"/>
      <c r="C1018" s="200"/>
      <c r="D1018" s="201"/>
      <c r="E1018" s="113"/>
      <c r="F1018" s="113"/>
      <c r="G1018" s="113"/>
      <c r="H1018" s="113"/>
      <c r="I1018" s="203"/>
      <c r="J1018" s="203"/>
      <c r="K1018" s="203"/>
      <c r="L1018" s="203"/>
      <c r="M1018" s="204"/>
      <c r="N1018" s="204"/>
      <c r="O1018" s="201"/>
      <c r="P1018" s="201"/>
    </row>
    <row r="1019" spans="1:16" x14ac:dyDescent="0.2">
      <c r="A1019" s="113"/>
      <c r="B1019" s="200"/>
      <c r="C1019" s="200"/>
      <c r="D1019" s="201"/>
      <c r="E1019" s="113"/>
      <c r="F1019" s="113"/>
      <c r="G1019" s="113"/>
      <c r="H1019" s="113"/>
      <c r="I1019" s="203"/>
      <c r="J1019" s="203"/>
      <c r="K1019" s="203"/>
      <c r="L1019" s="203"/>
      <c r="M1019" s="204"/>
      <c r="N1019" s="204"/>
      <c r="O1019" s="201"/>
      <c r="P1019" s="201"/>
    </row>
    <row r="1020" spans="1:16" x14ac:dyDescent="0.2">
      <c r="A1020" s="113"/>
      <c r="B1020" s="200"/>
      <c r="C1020" s="200"/>
      <c r="D1020" s="201"/>
      <c r="E1020" s="113"/>
      <c r="F1020" s="113"/>
      <c r="G1020" s="113"/>
      <c r="H1020" s="113"/>
      <c r="I1020" s="203"/>
      <c r="J1020" s="203"/>
      <c r="K1020" s="203"/>
      <c r="L1020" s="203"/>
      <c r="M1020" s="204"/>
      <c r="N1020" s="204"/>
      <c r="O1020" s="201"/>
      <c r="P1020" s="201"/>
    </row>
    <row r="1021" spans="1:16" x14ac:dyDescent="0.2">
      <c r="A1021" s="113"/>
      <c r="B1021" s="200"/>
      <c r="C1021" s="200"/>
      <c r="D1021" s="201"/>
      <c r="E1021" s="113"/>
      <c r="F1021" s="113"/>
      <c r="G1021" s="113"/>
      <c r="H1021" s="113"/>
      <c r="I1021" s="203"/>
      <c r="J1021" s="203"/>
      <c r="K1021" s="203"/>
      <c r="L1021" s="203"/>
      <c r="M1021" s="204"/>
      <c r="N1021" s="204"/>
      <c r="O1021" s="201"/>
      <c r="P1021" s="201"/>
    </row>
    <row r="1022" spans="1:16" x14ac:dyDescent="0.2">
      <c r="A1022" s="113"/>
      <c r="B1022" s="200"/>
      <c r="C1022" s="200"/>
      <c r="D1022" s="201"/>
      <c r="E1022" s="113"/>
      <c r="F1022" s="113"/>
      <c r="G1022" s="113"/>
      <c r="H1022" s="113"/>
      <c r="I1022" s="203"/>
      <c r="J1022" s="203"/>
      <c r="K1022" s="203"/>
      <c r="L1022" s="203"/>
      <c r="M1022" s="204"/>
      <c r="N1022" s="204"/>
      <c r="O1022" s="201"/>
      <c r="P1022" s="201"/>
    </row>
    <row r="1023" spans="1:16" x14ac:dyDescent="0.2">
      <c r="A1023" s="113"/>
      <c r="B1023" s="200"/>
      <c r="C1023" s="200"/>
      <c r="D1023" s="201"/>
      <c r="E1023" s="113"/>
      <c r="F1023" s="113"/>
      <c r="G1023" s="113"/>
      <c r="H1023" s="113"/>
      <c r="I1023" s="203"/>
      <c r="J1023" s="203"/>
      <c r="K1023" s="203"/>
      <c r="L1023" s="203"/>
      <c r="M1023" s="204"/>
      <c r="N1023" s="204"/>
      <c r="O1023" s="201"/>
      <c r="P1023" s="201"/>
    </row>
    <row r="1024" spans="1:16" x14ac:dyDescent="0.2">
      <c r="A1024" s="113"/>
      <c r="B1024" s="200"/>
      <c r="C1024" s="200"/>
      <c r="D1024" s="201"/>
      <c r="E1024" s="113"/>
      <c r="F1024" s="113"/>
      <c r="G1024" s="113"/>
      <c r="H1024" s="113"/>
      <c r="I1024" s="203"/>
      <c r="J1024" s="203"/>
      <c r="K1024" s="203"/>
      <c r="L1024" s="203"/>
      <c r="M1024" s="204"/>
      <c r="N1024" s="204"/>
      <c r="O1024" s="201"/>
      <c r="P1024" s="201"/>
    </row>
    <row r="1025" spans="1:16" x14ac:dyDescent="0.2">
      <c r="A1025" s="113"/>
      <c r="B1025" s="200"/>
      <c r="C1025" s="200"/>
      <c r="D1025" s="201"/>
      <c r="E1025" s="113"/>
      <c r="F1025" s="113"/>
      <c r="G1025" s="113"/>
      <c r="H1025" s="113"/>
      <c r="I1025" s="203"/>
      <c r="J1025" s="203"/>
      <c r="K1025" s="203"/>
      <c r="L1025" s="203"/>
      <c r="M1025" s="204"/>
      <c r="N1025" s="204"/>
      <c r="O1025" s="201"/>
      <c r="P1025" s="201"/>
    </row>
    <row r="1026" spans="1:16" x14ac:dyDescent="0.2">
      <c r="A1026" s="113"/>
      <c r="B1026" s="200"/>
      <c r="C1026" s="200"/>
      <c r="D1026" s="201"/>
      <c r="E1026" s="113"/>
      <c r="F1026" s="113"/>
      <c r="G1026" s="113"/>
      <c r="H1026" s="113"/>
      <c r="I1026" s="203"/>
      <c r="J1026" s="203"/>
      <c r="K1026" s="203"/>
      <c r="L1026" s="203"/>
      <c r="M1026" s="204"/>
      <c r="N1026" s="204"/>
      <c r="O1026" s="201"/>
      <c r="P1026" s="201"/>
    </row>
    <row r="1027" spans="1:16" x14ac:dyDescent="0.2">
      <c r="A1027" s="113"/>
      <c r="B1027" s="200"/>
      <c r="C1027" s="200"/>
      <c r="D1027" s="201"/>
      <c r="E1027" s="113"/>
      <c r="F1027" s="113"/>
      <c r="G1027" s="113"/>
      <c r="H1027" s="113"/>
      <c r="I1027" s="203"/>
      <c r="J1027" s="203"/>
      <c r="K1027" s="203"/>
      <c r="L1027" s="203"/>
      <c r="M1027" s="204"/>
      <c r="N1027" s="204"/>
      <c r="O1027" s="201"/>
      <c r="P1027" s="201"/>
    </row>
    <row r="1028" spans="1:16" x14ac:dyDescent="0.2">
      <c r="A1028" s="113"/>
      <c r="B1028" s="200"/>
      <c r="C1028" s="200"/>
      <c r="D1028" s="201"/>
      <c r="E1028" s="113"/>
      <c r="F1028" s="113"/>
      <c r="G1028" s="113"/>
      <c r="H1028" s="113"/>
      <c r="I1028" s="203"/>
      <c r="J1028" s="203"/>
      <c r="K1028" s="203"/>
      <c r="L1028" s="203"/>
      <c r="M1028" s="204"/>
      <c r="N1028" s="204"/>
      <c r="O1028" s="201"/>
      <c r="P1028" s="201"/>
    </row>
    <row r="1029" spans="1:16" x14ac:dyDescent="0.2">
      <c r="A1029" s="113"/>
      <c r="B1029" s="200"/>
      <c r="C1029" s="200"/>
      <c r="D1029" s="201"/>
      <c r="E1029" s="113"/>
      <c r="F1029" s="113"/>
      <c r="G1029" s="113"/>
      <c r="H1029" s="113"/>
      <c r="I1029" s="203"/>
      <c r="J1029" s="203"/>
      <c r="K1029" s="203"/>
      <c r="L1029" s="203"/>
      <c r="M1029" s="204"/>
      <c r="N1029" s="204"/>
      <c r="O1029" s="201"/>
      <c r="P1029" s="201"/>
    </row>
    <row r="1030" spans="1:16" x14ac:dyDescent="0.2">
      <c r="A1030" s="113"/>
      <c r="B1030" s="200"/>
      <c r="C1030" s="200"/>
      <c r="D1030" s="201"/>
      <c r="E1030" s="113"/>
      <c r="F1030" s="113"/>
      <c r="G1030" s="113"/>
      <c r="H1030" s="113"/>
      <c r="I1030" s="203"/>
      <c r="J1030" s="203"/>
      <c r="K1030" s="203"/>
      <c r="L1030" s="203"/>
      <c r="M1030" s="204"/>
      <c r="N1030" s="204"/>
      <c r="O1030" s="201"/>
      <c r="P1030" s="201"/>
    </row>
    <row r="1031" spans="1:16" x14ac:dyDescent="0.2">
      <c r="A1031" s="113"/>
      <c r="B1031" s="200"/>
      <c r="C1031" s="200"/>
      <c r="D1031" s="201"/>
      <c r="E1031" s="113"/>
      <c r="F1031" s="113"/>
      <c r="G1031" s="113"/>
      <c r="H1031" s="113"/>
      <c r="I1031" s="203"/>
      <c r="J1031" s="203"/>
      <c r="K1031" s="203"/>
      <c r="L1031" s="203"/>
      <c r="M1031" s="204"/>
      <c r="N1031" s="204"/>
      <c r="O1031" s="201"/>
      <c r="P1031" s="201"/>
    </row>
    <row r="1032" spans="1:16" x14ac:dyDescent="0.2">
      <c r="A1032" s="113"/>
      <c r="B1032" s="200"/>
      <c r="C1032" s="200"/>
      <c r="D1032" s="201"/>
      <c r="E1032" s="113"/>
      <c r="F1032" s="113"/>
      <c r="G1032" s="113"/>
      <c r="H1032" s="113"/>
      <c r="I1032" s="203"/>
      <c r="J1032" s="203"/>
      <c r="K1032" s="203"/>
      <c r="L1032" s="203"/>
      <c r="M1032" s="204"/>
      <c r="N1032" s="204"/>
      <c r="O1032" s="201"/>
      <c r="P1032" s="201"/>
    </row>
    <row r="1033" spans="1:16" x14ac:dyDescent="0.2">
      <c r="A1033" s="113"/>
      <c r="B1033" s="200"/>
      <c r="C1033" s="200"/>
      <c r="D1033" s="201"/>
      <c r="E1033" s="113"/>
      <c r="F1033" s="113"/>
      <c r="G1033" s="113"/>
      <c r="H1033" s="113"/>
      <c r="I1033" s="203"/>
      <c r="J1033" s="203"/>
      <c r="K1033" s="203"/>
      <c r="L1033" s="203"/>
      <c r="M1033" s="204"/>
      <c r="N1033" s="204"/>
      <c r="O1033" s="201"/>
      <c r="P1033" s="201"/>
    </row>
    <row r="1034" spans="1:16" x14ac:dyDescent="0.2">
      <c r="A1034" s="113"/>
      <c r="B1034" s="200"/>
      <c r="C1034" s="200"/>
      <c r="D1034" s="201"/>
      <c r="E1034" s="113"/>
      <c r="F1034" s="113"/>
      <c r="G1034" s="113"/>
      <c r="H1034" s="113"/>
      <c r="I1034" s="203"/>
      <c r="J1034" s="203"/>
      <c r="K1034" s="203"/>
      <c r="L1034" s="203"/>
      <c r="M1034" s="204"/>
      <c r="N1034" s="204"/>
      <c r="O1034" s="201"/>
      <c r="P1034" s="201"/>
    </row>
    <row r="1035" spans="1:16" x14ac:dyDescent="0.2">
      <c r="A1035" s="113"/>
      <c r="B1035" s="200"/>
      <c r="C1035" s="200"/>
      <c r="D1035" s="201"/>
      <c r="E1035" s="113"/>
      <c r="F1035" s="113"/>
      <c r="G1035" s="113"/>
      <c r="H1035" s="113"/>
      <c r="I1035" s="203"/>
      <c r="J1035" s="203"/>
      <c r="K1035" s="203"/>
      <c r="L1035" s="203"/>
      <c r="M1035" s="204"/>
      <c r="N1035" s="204"/>
      <c r="O1035" s="201"/>
      <c r="P1035" s="201"/>
    </row>
    <row r="1036" spans="1:16" x14ac:dyDescent="0.2">
      <c r="A1036" s="113"/>
      <c r="B1036" s="200"/>
      <c r="C1036" s="200"/>
      <c r="D1036" s="201"/>
      <c r="E1036" s="113"/>
      <c r="F1036" s="113"/>
      <c r="G1036" s="113"/>
      <c r="H1036" s="113"/>
      <c r="I1036" s="203"/>
      <c r="J1036" s="203"/>
      <c r="K1036" s="203"/>
      <c r="L1036" s="203"/>
      <c r="M1036" s="204"/>
      <c r="N1036" s="204"/>
      <c r="O1036" s="201"/>
      <c r="P1036" s="201"/>
    </row>
    <row r="1037" spans="1:16" x14ac:dyDescent="0.2">
      <c r="A1037" s="113"/>
      <c r="B1037" s="200"/>
      <c r="C1037" s="200"/>
      <c r="D1037" s="201"/>
      <c r="E1037" s="113"/>
      <c r="F1037" s="113"/>
      <c r="G1037" s="113"/>
      <c r="H1037" s="113"/>
      <c r="I1037" s="203"/>
      <c r="J1037" s="203"/>
      <c r="K1037" s="203"/>
      <c r="L1037" s="203"/>
      <c r="M1037" s="204"/>
      <c r="N1037" s="204"/>
      <c r="O1037" s="201"/>
      <c r="P1037" s="201"/>
    </row>
    <row r="1038" spans="1:16" x14ac:dyDescent="0.2">
      <c r="A1038" s="113"/>
      <c r="B1038" s="200"/>
      <c r="C1038" s="200"/>
      <c r="D1038" s="201"/>
      <c r="E1038" s="113"/>
      <c r="F1038" s="113"/>
      <c r="G1038" s="113"/>
      <c r="H1038" s="113"/>
      <c r="I1038" s="203"/>
      <c r="J1038" s="203"/>
      <c r="K1038" s="203"/>
      <c r="L1038" s="203"/>
      <c r="M1038" s="204"/>
      <c r="N1038" s="204"/>
      <c r="O1038" s="201"/>
      <c r="P1038" s="201"/>
    </row>
    <row r="1039" spans="1:16" x14ac:dyDescent="0.2">
      <c r="A1039" s="113"/>
      <c r="B1039" s="200"/>
      <c r="C1039" s="200"/>
      <c r="D1039" s="201"/>
      <c r="E1039" s="113"/>
      <c r="F1039" s="113"/>
      <c r="G1039" s="113"/>
      <c r="H1039" s="113"/>
      <c r="I1039" s="203"/>
      <c r="J1039" s="203"/>
      <c r="K1039" s="203"/>
      <c r="L1039" s="203"/>
      <c r="M1039" s="204"/>
      <c r="N1039" s="204"/>
      <c r="O1039" s="201"/>
      <c r="P1039" s="201"/>
    </row>
    <row r="1040" spans="1:16" x14ac:dyDescent="0.2">
      <c r="A1040" s="113"/>
      <c r="B1040" s="200"/>
      <c r="C1040" s="200"/>
      <c r="D1040" s="201"/>
      <c r="E1040" s="113"/>
      <c r="F1040" s="113"/>
      <c r="G1040" s="113"/>
      <c r="H1040" s="113"/>
      <c r="I1040" s="203"/>
      <c r="J1040" s="203"/>
      <c r="K1040" s="203"/>
      <c r="L1040" s="203"/>
      <c r="M1040" s="204"/>
      <c r="N1040" s="204"/>
      <c r="O1040" s="201"/>
      <c r="P1040" s="201"/>
    </row>
    <row r="1041" spans="1:16" x14ac:dyDescent="0.2">
      <c r="A1041" s="113"/>
      <c r="B1041" s="200"/>
      <c r="C1041" s="200"/>
      <c r="D1041" s="201"/>
      <c r="E1041" s="113"/>
      <c r="F1041" s="113"/>
      <c r="G1041" s="113"/>
      <c r="H1041" s="113"/>
      <c r="I1041" s="203"/>
      <c r="J1041" s="203"/>
      <c r="K1041" s="203"/>
      <c r="L1041" s="203"/>
      <c r="M1041" s="204"/>
      <c r="N1041" s="204"/>
      <c r="O1041" s="201"/>
      <c r="P1041" s="201"/>
    </row>
    <row r="1042" spans="1:16" x14ac:dyDescent="0.2">
      <c r="A1042" s="113"/>
      <c r="B1042" s="200"/>
      <c r="C1042" s="200"/>
      <c r="D1042" s="201"/>
      <c r="E1042" s="113"/>
      <c r="F1042" s="113"/>
      <c r="G1042" s="113"/>
      <c r="H1042" s="113"/>
      <c r="I1042" s="203"/>
      <c r="J1042" s="203"/>
      <c r="K1042" s="203"/>
      <c r="L1042" s="203"/>
      <c r="M1042" s="204"/>
      <c r="N1042" s="204"/>
      <c r="O1042" s="201"/>
      <c r="P1042" s="201"/>
    </row>
    <row r="1043" spans="1:16" x14ac:dyDescent="0.2">
      <c r="A1043" s="113"/>
      <c r="B1043" s="200"/>
      <c r="C1043" s="200"/>
      <c r="D1043" s="201"/>
      <c r="E1043" s="113"/>
      <c r="F1043" s="113"/>
      <c r="G1043" s="113"/>
      <c r="H1043" s="113"/>
      <c r="I1043" s="203"/>
      <c r="J1043" s="203"/>
      <c r="K1043" s="203"/>
      <c r="L1043" s="203"/>
      <c r="M1043" s="204"/>
      <c r="N1043" s="204"/>
      <c r="O1043" s="201"/>
      <c r="P1043" s="201"/>
    </row>
    <row r="1044" spans="1:16" x14ac:dyDescent="0.2">
      <c r="A1044" s="113"/>
      <c r="B1044" s="200"/>
      <c r="C1044" s="200"/>
      <c r="D1044" s="201"/>
      <c r="E1044" s="113"/>
      <c r="F1044" s="113"/>
      <c r="G1044" s="113"/>
      <c r="H1044" s="113"/>
      <c r="I1044" s="203"/>
      <c r="J1044" s="203"/>
      <c r="K1044" s="203"/>
      <c r="L1044" s="203"/>
      <c r="M1044" s="204"/>
      <c r="N1044" s="204"/>
      <c r="O1044" s="201"/>
      <c r="P1044" s="201"/>
    </row>
    <row r="1045" spans="1:16" x14ac:dyDescent="0.2">
      <c r="A1045" s="113"/>
      <c r="B1045" s="200"/>
      <c r="C1045" s="200"/>
      <c r="D1045" s="201"/>
      <c r="E1045" s="113"/>
      <c r="F1045" s="113"/>
      <c r="G1045" s="113"/>
      <c r="H1045" s="113"/>
      <c r="I1045" s="203"/>
      <c r="J1045" s="203"/>
      <c r="K1045" s="203"/>
      <c r="L1045" s="203"/>
      <c r="M1045" s="204"/>
      <c r="N1045" s="204"/>
      <c r="O1045" s="201"/>
      <c r="P1045" s="201"/>
    </row>
    <row r="1046" spans="1:16" x14ac:dyDescent="0.2">
      <c r="A1046" s="113"/>
      <c r="B1046" s="200"/>
      <c r="C1046" s="200"/>
      <c r="D1046" s="201"/>
      <c r="E1046" s="113"/>
      <c r="F1046" s="113"/>
      <c r="G1046" s="113"/>
      <c r="H1046" s="113"/>
      <c r="I1046" s="203"/>
      <c r="J1046" s="203"/>
      <c r="K1046" s="203"/>
      <c r="L1046" s="203"/>
      <c r="M1046" s="204"/>
      <c r="N1046" s="204"/>
      <c r="O1046" s="201"/>
      <c r="P1046" s="201"/>
    </row>
    <row r="1047" spans="1:16" x14ac:dyDescent="0.2">
      <c r="A1047" s="113"/>
      <c r="B1047" s="200"/>
      <c r="C1047" s="200"/>
      <c r="D1047" s="201"/>
      <c r="E1047" s="113"/>
      <c r="F1047" s="113"/>
      <c r="G1047" s="113"/>
      <c r="H1047" s="113"/>
      <c r="I1047" s="203"/>
      <c r="J1047" s="203"/>
      <c r="K1047" s="203"/>
      <c r="L1047" s="203"/>
      <c r="M1047" s="204"/>
      <c r="N1047" s="204"/>
      <c r="O1047" s="201"/>
      <c r="P1047" s="201"/>
    </row>
    <row r="1048" spans="1:16" x14ac:dyDescent="0.2">
      <c r="A1048" s="113"/>
      <c r="B1048" s="200"/>
      <c r="C1048" s="200"/>
      <c r="D1048" s="201"/>
      <c r="E1048" s="113"/>
      <c r="F1048" s="113"/>
      <c r="G1048" s="113"/>
      <c r="H1048" s="113"/>
      <c r="I1048" s="203"/>
      <c r="J1048" s="203"/>
      <c r="K1048" s="203"/>
      <c r="L1048" s="203"/>
      <c r="M1048" s="204"/>
      <c r="N1048" s="204"/>
      <c r="O1048" s="201"/>
      <c r="P1048" s="201"/>
    </row>
    <row r="1049" spans="1:16" x14ac:dyDescent="0.2">
      <c r="A1049" s="113"/>
      <c r="B1049" s="200"/>
      <c r="C1049" s="200"/>
      <c r="D1049" s="201"/>
      <c r="E1049" s="113"/>
      <c r="F1049" s="113"/>
      <c r="G1049" s="113"/>
      <c r="H1049" s="113"/>
      <c r="I1049" s="203"/>
      <c r="J1049" s="203"/>
      <c r="K1049" s="203"/>
      <c r="L1049" s="203"/>
      <c r="M1049" s="204"/>
      <c r="N1049" s="204"/>
      <c r="O1049" s="201"/>
      <c r="P1049" s="201"/>
    </row>
    <row r="1050" spans="1:16" x14ac:dyDescent="0.2">
      <c r="A1050" s="113"/>
      <c r="B1050" s="200"/>
      <c r="C1050" s="200"/>
      <c r="D1050" s="201"/>
      <c r="E1050" s="113"/>
      <c r="F1050" s="113"/>
      <c r="G1050" s="113"/>
      <c r="H1050" s="113"/>
      <c r="I1050" s="203"/>
      <c r="J1050" s="203"/>
      <c r="K1050" s="203"/>
      <c r="L1050" s="203"/>
      <c r="M1050" s="204"/>
      <c r="N1050" s="204"/>
      <c r="O1050" s="201"/>
      <c r="P1050" s="201"/>
    </row>
    <row r="1051" spans="1:16" x14ac:dyDescent="0.2">
      <c r="A1051" s="113"/>
      <c r="B1051" s="200"/>
      <c r="C1051" s="200"/>
      <c r="D1051" s="201"/>
      <c r="E1051" s="113"/>
      <c r="F1051" s="113"/>
      <c r="G1051" s="113"/>
      <c r="H1051" s="113"/>
      <c r="I1051" s="203"/>
      <c r="J1051" s="203"/>
      <c r="K1051" s="203"/>
      <c r="L1051" s="203"/>
      <c r="M1051" s="204"/>
      <c r="N1051" s="204"/>
      <c r="O1051" s="201"/>
      <c r="P1051" s="201"/>
    </row>
    <row r="1052" spans="1:16" x14ac:dyDescent="0.2">
      <c r="A1052" s="113"/>
      <c r="B1052" s="200"/>
      <c r="C1052" s="200"/>
      <c r="D1052" s="201"/>
      <c r="E1052" s="113"/>
      <c r="F1052" s="113"/>
      <c r="G1052" s="113"/>
      <c r="H1052" s="113"/>
      <c r="I1052" s="203"/>
      <c r="J1052" s="203"/>
      <c r="K1052" s="203"/>
      <c r="L1052" s="203"/>
      <c r="M1052" s="204"/>
      <c r="N1052" s="204"/>
      <c r="O1052" s="201"/>
      <c r="P1052" s="201"/>
    </row>
    <row r="1053" spans="1:16" x14ac:dyDescent="0.2">
      <c r="A1053" s="113"/>
      <c r="B1053" s="200"/>
      <c r="C1053" s="200"/>
      <c r="D1053" s="201"/>
      <c r="E1053" s="113"/>
      <c r="F1053" s="113"/>
      <c r="G1053" s="113"/>
      <c r="H1053" s="113"/>
      <c r="I1053" s="203"/>
      <c r="J1053" s="203"/>
      <c r="K1053" s="203"/>
      <c r="L1053" s="203"/>
      <c r="M1053" s="204"/>
      <c r="N1053" s="204"/>
      <c r="O1053" s="201"/>
      <c r="P1053" s="201"/>
    </row>
    <row r="1054" spans="1:16" x14ac:dyDescent="0.2">
      <c r="A1054" s="113"/>
      <c r="B1054" s="200"/>
      <c r="C1054" s="200"/>
      <c r="D1054" s="201"/>
      <c r="E1054" s="113"/>
      <c r="F1054" s="113"/>
      <c r="G1054" s="113"/>
      <c r="H1054" s="113"/>
      <c r="I1054" s="203"/>
      <c r="J1054" s="203"/>
      <c r="K1054" s="203"/>
      <c r="L1054" s="203"/>
      <c r="M1054" s="204"/>
      <c r="N1054" s="204"/>
      <c r="O1054" s="201"/>
      <c r="P1054" s="201"/>
    </row>
    <row r="1055" spans="1:16" x14ac:dyDescent="0.2">
      <c r="A1055" s="113"/>
      <c r="B1055" s="200"/>
      <c r="C1055" s="200"/>
      <c r="D1055" s="201"/>
      <c r="E1055" s="113"/>
      <c r="F1055" s="113"/>
      <c r="G1055" s="113"/>
      <c r="H1055" s="113"/>
      <c r="I1055" s="203"/>
      <c r="J1055" s="203"/>
      <c r="K1055" s="203"/>
      <c r="L1055" s="203"/>
      <c r="M1055" s="204"/>
      <c r="N1055" s="204"/>
      <c r="O1055" s="201"/>
      <c r="P1055" s="201"/>
    </row>
    <row r="1056" spans="1:16" x14ac:dyDescent="0.2">
      <c r="A1056" s="113"/>
      <c r="B1056" s="200"/>
      <c r="C1056" s="200"/>
      <c r="D1056" s="201"/>
      <c r="E1056" s="113"/>
      <c r="F1056" s="113"/>
      <c r="G1056" s="113"/>
      <c r="H1056" s="113"/>
      <c r="I1056" s="203"/>
      <c r="J1056" s="203"/>
      <c r="K1056" s="203"/>
      <c r="L1056" s="203"/>
      <c r="M1056" s="204"/>
      <c r="N1056" s="204"/>
      <c r="O1056" s="201"/>
      <c r="P1056" s="201"/>
    </row>
    <row r="1057" spans="1:16" x14ac:dyDescent="0.2">
      <c r="A1057" s="113"/>
      <c r="B1057" s="200"/>
      <c r="C1057" s="200"/>
      <c r="D1057" s="201"/>
      <c r="E1057" s="113"/>
      <c r="F1057" s="113"/>
      <c r="G1057" s="113"/>
      <c r="H1057" s="113"/>
      <c r="I1057" s="203"/>
      <c r="J1057" s="203"/>
      <c r="K1057" s="203"/>
      <c r="L1057" s="203"/>
      <c r="M1057" s="204"/>
      <c r="N1057" s="204"/>
      <c r="O1057" s="201"/>
      <c r="P1057" s="201"/>
    </row>
    <row r="1058" spans="1:16" x14ac:dyDescent="0.2">
      <c r="A1058" s="113"/>
      <c r="B1058" s="200"/>
      <c r="C1058" s="200"/>
      <c r="D1058" s="201"/>
      <c r="E1058" s="113"/>
      <c r="F1058" s="113"/>
      <c r="G1058" s="113"/>
      <c r="H1058" s="113"/>
      <c r="I1058" s="203"/>
      <c r="J1058" s="203"/>
      <c r="K1058" s="203"/>
      <c r="L1058" s="203"/>
      <c r="M1058" s="204"/>
      <c r="N1058" s="204"/>
      <c r="O1058" s="201"/>
      <c r="P1058" s="201"/>
    </row>
    <row r="1059" spans="1:16" x14ac:dyDescent="0.2">
      <c r="A1059" s="113"/>
      <c r="B1059" s="200"/>
      <c r="C1059" s="200"/>
      <c r="D1059" s="201"/>
      <c r="E1059" s="113"/>
      <c r="F1059" s="113"/>
      <c r="G1059" s="113"/>
      <c r="H1059" s="113"/>
      <c r="I1059" s="203"/>
      <c r="J1059" s="203"/>
      <c r="K1059" s="203"/>
      <c r="L1059" s="203"/>
      <c r="M1059" s="204"/>
      <c r="N1059" s="204"/>
      <c r="O1059" s="201"/>
      <c r="P1059" s="201"/>
    </row>
    <row r="1060" spans="1:16" x14ac:dyDescent="0.2">
      <c r="A1060" s="113"/>
      <c r="B1060" s="200"/>
      <c r="C1060" s="200"/>
      <c r="D1060" s="201"/>
      <c r="E1060" s="113"/>
      <c r="F1060" s="113"/>
      <c r="G1060" s="113"/>
      <c r="H1060" s="113"/>
      <c r="I1060" s="203"/>
      <c r="J1060" s="203"/>
      <c r="K1060" s="203"/>
      <c r="L1060" s="203"/>
      <c r="M1060" s="204"/>
      <c r="N1060" s="204"/>
      <c r="O1060" s="201"/>
      <c r="P1060" s="201"/>
    </row>
    <row r="1061" spans="1:16" x14ac:dyDescent="0.2">
      <c r="A1061" s="113"/>
      <c r="B1061" s="200"/>
      <c r="C1061" s="200"/>
      <c r="D1061" s="201"/>
      <c r="E1061" s="113"/>
      <c r="F1061" s="113"/>
      <c r="G1061" s="113"/>
      <c r="H1061" s="113"/>
      <c r="I1061" s="203"/>
      <c r="J1061" s="203"/>
      <c r="K1061" s="203"/>
      <c r="L1061" s="203"/>
      <c r="M1061" s="204"/>
      <c r="N1061" s="204"/>
      <c r="O1061" s="201"/>
      <c r="P1061" s="201"/>
    </row>
    <row r="1062" spans="1:16" x14ac:dyDescent="0.2">
      <c r="A1062" s="113"/>
      <c r="B1062" s="200"/>
      <c r="C1062" s="200"/>
      <c r="D1062" s="201"/>
      <c r="E1062" s="113"/>
      <c r="F1062" s="113"/>
      <c r="G1062" s="113"/>
      <c r="H1062" s="113"/>
      <c r="I1062" s="203"/>
      <c r="J1062" s="203"/>
      <c r="K1062" s="203"/>
      <c r="L1062" s="203"/>
      <c r="M1062" s="204"/>
      <c r="N1062" s="204"/>
      <c r="O1062" s="201"/>
      <c r="P1062" s="201"/>
    </row>
    <row r="1063" spans="1:16" x14ac:dyDescent="0.2">
      <c r="A1063" s="113"/>
      <c r="B1063" s="200"/>
      <c r="C1063" s="200"/>
      <c r="D1063" s="201"/>
      <c r="E1063" s="113"/>
      <c r="F1063" s="113"/>
      <c r="G1063" s="113"/>
      <c r="H1063" s="113"/>
      <c r="I1063" s="203"/>
      <c r="J1063" s="203"/>
      <c r="K1063" s="203"/>
      <c r="L1063" s="203"/>
      <c r="M1063" s="204"/>
      <c r="N1063" s="204"/>
      <c r="O1063" s="201"/>
      <c r="P1063" s="201"/>
    </row>
    <row r="1064" spans="1:16" x14ac:dyDescent="0.2">
      <c r="A1064" s="113"/>
      <c r="B1064" s="200"/>
      <c r="C1064" s="200"/>
      <c r="D1064" s="201"/>
      <c r="E1064" s="113"/>
      <c r="F1064" s="113"/>
      <c r="G1064" s="113"/>
      <c r="H1064" s="113"/>
      <c r="I1064" s="203"/>
      <c r="J1064" s="203"/>
      <c r="K1064" s="203"/>
      <c r="L1064" s="203"/>
      <c r="M1064" s="204"/>
      <c r="N1064" s="204"/>
      <c r="O1064" s="201"/>
      <c r="P1064" s="201"/>
    </row>
    <row r="1065" spans="1:16" x14ac:dyDescent="0.2">
      <c r="A1065" s="113"/>
      <c r="B1065" s="200"/>
      <c r="C1065" s="200"/>
      <c r="D1065" s="201"/>
      <c r="E1065" s="113"/>
      <c r="F1065" s="113"/>
      <c r="G1065" s="113"/>
      <c r="H1065" s="113"/>
      <c r="I1065" s="203"/>
      <c r="J1065" s="203"/>
      <c r="K1065" s="203"/>
      <c r="L1065" s="203"/>
      <c r="M1065" s="204"/>
      <c r="N1065" s="204"/>
      <c r="O1065" s="201"/>
      <c r="P1065" s="201"/>
    </row>
    <row r="1066" spans="1:16" x14ac:dyDescent="0.2">
      <c r="A1066" s="113"/>
      <c r="B1066" s="200"/>
      <c r="C1066" s="200"/>
      <c r="D1066" s="201"/>
      <c r="E1066" s="113"/>
      <c r="F1066" s="113"/>
      <c r="G1066" s="113"/>
      <c r="H1066" s="113"/>
      <c r="I1066" s="203"/>
      <c r="J1066" s="203"/>
      <c r="K1066" s="203"/>
      <c r="L1066" s="203"/>
      <c r="M1066" s="204"/>
      <c r="N1066" s="204"/>
      <c r="O1066" s="201"/>
      <c r="P1066" s="201"/>
    </row>
    <row r="1067" spans="1:16" x14ac:dyDescent="0.2">
      <c r="A1067" s="113"/>
      <c r="B1067" s="200"/>
      <c r="C1067" s="200"/>
      <c r="D1067" s="201"/>
      <c r="E1067" s="113"/>
      <c r="F1067" s="113"/>
      <c r="G1067" s="113"/>
      <c r="H1067" s="113"/>
      <c r="I1067" s="203"/>
      <c r="J1067" s="203"/>
      <c r="K1067" s="203"/>
      <c r="L1067" s="203"/>
      <c r="M1067" s="204"/>
      <c r="N1067" s="204"/>
      <c r="O1067" s="201"/>
      <c r="P1067" s="201"/>
    </row>
    <row r="1068" spans="1:16" x14ac:dyDescent="0.2">
      <c r="A1068" s="113"/>
      <c r="B1068" s="200"/>
      <c r="C1068" s="200"/>
      <c r="D1068" s="201"/>
      <c r="E1068" s="113"/>
      <c r="F1068" s="113"/>
      <c r="G1068" s="113"/>
      <c r="H1068" s="113"/>
      <c r="I1068" s="203"/>
      <c r="J1068" s="203"/>
      <c r="K1068" s="203"/>
      <c r="L1068" s="203"/>
      <c r="M1068" s="204"/>
      <c r="N1068" s="204"/>
      <c r="O1068" s="201"/>
      <c r="P1068" s="201"/>
    </row>
    <row r="1069" spans="1:16" x14ac:dyDescent="0.2">
      <c r="A1069" s="113"/>
      <c r="B1069" s="200"/>
      <c r="C1069" s="200"/>
      <c r="D1069" s="201"/>
      <c r="E1069" s="113"/>
      <c r="F1069" s="113"/>
      <c r="G1069" s="113"/>
      <c r="H1069" s="113"/>
      <c r="I1069" s="203"/>
      <c r="J1069" s="203"/>
      <c r="K1069" s="203"/>
      <c r="L1069" s="203"/>
      <c r="M1069" s="204"/>
      <c r="N1069" s="204"/>
      <c r="O1069" s="201"/>
      <c r="P1069" s="201"/>
    </row>
    <row r="1070" spans="1:16" x14ac:dyDescent="0.2">
      <c r="A1070" s="113"/>
      <c r="B1070" s="200"/>
      <c r="C1070" s="200"/>
      <c r="D1070" s="201"/>
      <c r="E1070" s="113"/>
      <c r="F1070" s="113"/>
      <c r="G1070" s="113"/>
      <c r="H1070" s="113"/>
      <c r="I1070" s="203"/>
      <c r="J1070" s="203"/>
      <c r="K1070" s="203"/>
      <c r="L1070" s="203"/>
      <c r="M1070" s="204"/>
      <c r="N1070" s="204"/>
      <c r="O1070" s="201"/>
      <c r="P1070" s="201"/>
    </row>
    <row r="1071" spans="1:16" x14ac:dyDescent="0.2">
      <c r="A1071" s="113"/>
      <c r="B1071" s="200"/>
      <c r="C1071" s="200"/>
      <c r="D1071" s="201"/>
      <c r="E1071" s="113"/>
      <c r="F1071" s="113"/>
      <c r="G1071" s="113"/>
      <c r="H1071" s="113"/>
      <c r="I1071" s="203"/>
      <c r="J1071" s="203"/>
      <c r="K1071" s="203"/>
      <c r="L1071" s="203"/>
      <c r="M1071" s="204"/>
      <c r="N1071" s="204"/>
      <c r="O1071" s="201"/>
      <c r="P1071" s="201"/>
    </row>
    <row r="1072" spans="1:16" x14ac:dyDescent="0.2">
      <c r="A1072" s="113"/>
      <c r="B1072" s="200"/>
      <c r="C1072" s="200"/>
      <c r="D1072" s="201"/>
      <c r="E1072" s="113"/>
      <c r="F1072" s="113"/>
      <c r="G1072" s="113"/>
      <c r="H1072" s="113"/>
      <c r="I1072" s="203"/>
      <c r="J1072" s="203"/>
      <c r="K1072" s="203"/>
      <c r="L1072" s="203"/>
      <c r="M1072" s="204"/>
      <c r="N1072" s="204"/>
      <c r="O1072" s="201"/>
      <c r="P1072" s="201"/>
    </row>
    <row r="1073" spans="1:16" x14ac:dyDescent="0.2">
      <c r="A1073" s="113"/>
      <c r="B1073" s="200"/>
      <c r="C1073" s="200"/>
      <c r="D1073" s="201"/>
      <c r="E1073" s="113"/>
      <c r="F1073" s="113"/>
      <c r="G1073" s="113"/>
      <c r="H1073" s="113"/>
      <c r="I1073" s="203"/>
      <c r="J1073" s="203"/>
      <c r="K1073" s="203"/>
      <c r="L1073" s="203"/>
      <c r="M1073" s="204"/>
      <c r="N1073" s="204"/>
      <c r="O1073" s="201"/>
      <c r="P1073" s="201"/>
    </row>
    <row r="1074" spans="1:16" x14ac:dyDescent="0.2">
      <c r="A1074" s="113"/>
      <c r="B1074" s="200"/>
      <c r="C1074" s="200"/>
      <c r="D1074" s="201"/>
      <c r="E1074" s="113"/>
      <c r="F1074" s="113"/>
      <c r="G1074" s="113"/>
      <c r="H1074" s="113"/>
      <c r="I1074" s="203"/>
      <c r="J1074" s="203"/>
      <c r="K1074" s="203"/>
      <c r="L1074" s="203"/>
      <c r="M1074" s="204"/>
      <c r="N1074" s="204"/>
      <c r="O1074" s="201"/>
      <c r="P1074" s="201"/>
    </row>
    <row r="1075" spans="1:16" x14ac:dyDescent="0.2">
      <c r="A1075" s="113"/>
      <c r="B1075" s="200"/>
      <c r="C1075" s="200"/>
      <c r="D1075" s="201"/>
      <c r="E1075" s="113"/>
      <c r="F1075" s="113"/>
      <c r="G1075" s="113"/>
      <c r="H1075" s="113"/>
      <c r="I1075" s="203"/>
      <c r="J1075" s="203"/>
      <c r="K1075" s="203"/>
      <c r="L1075" s="203"/>
      <c r="M1075" s="204"/>
      <c r="N1075" s="204"/>
      <c r="O1075" s="201"/>
      <c r="P1075" s="201"/>
    </row>
    <row r="1076" spans="1:16" x14ac:dyDescent="0.2">
      <c r="A1076" s="113"/>
      <c r="B1076" s="200"/>
      <c r="C1076" s="200"/>
      <c r="D1076" s="201"/>
      <c r="E1076" s="113"/>
      <c r="F1076" s="113"/>
      <c r="G1076" s="113"/>
      <c r="H1076" s="113"/>
      <c r="I1076" s="203"/>
      <c r="J1076" s="203"/>
      <c r="K1076" s="203"/>
      <c r="L1076" s="203"/>
      <c r="M1076" s="204"/>
      <c r="N1076" s="204"/>
      <c r="O1076" s="201"/>
      <c r="P1076" s="201"/>
    </row>
    <row r="1077" spans="1:16" x14ac:dyDescent="0.2">
      <c r="A1077" s="113"/>
      <c r="B1077" s="200"/>
      <c r="C1077" s="200"/>
      <c r="D1077" s="201"/>
      <c r="E1077" s="113"/>
      <c r="F1077" s="113"/>
      <c r="G1077" s="113"/>
      <c r="H1077" s="113"/>
      <c r="I1077" s="203"/>
      <c r="J1077" s="203"/>
      <c r="K1077" s="203"/>
      <c r="L1077" s="203"/>
      <c r="M1077" s="204"/>
      <c r="N1077" s="204"/>
      <c r="O1077" s="201"/>
      <c r="P1077" s="201"/>
    </row>
    <row r="1078" spans="1:16" x14ac:dyDescent="0.2">
      <c r="A1078" s="113"/>
      <c r="B1078" s="200"/>
      <c r="C1078" s="200"/>
      <c r="D1078" s="201"/>
      <c r="E1078" s="113"/>
      <c r="F1078" s="113"/>
      <c r="G1078" s="113"/>
      <c r="H1078" s="113"/>
      <c r="I1078" s="203"/>
      <c r="J1078" s="203"/>
      <c r="K1078" s="203"/>
      <c r="L1078" s="203"/>
      <c r="M1078" s="204"/>
      <c r="N1078" s="204"/>
      <c r="O1078" s="201"/>
      <c r="P1078" s="201"/>
    </row>
    <row r="1079" spans="1:16" x14ac:dyDescent="0.2">
      <c r="A1079" s="113"/>
      <c r="B1079" s="200"/>
      <c r="C1079" s="200"/>
      <c r="D1079" s="201"/>
      <c r="E1079" s="113"/>
      <c r="F1079" s="113"/>
      <c r="G1079" s="113"/>
      <c r="H1079" s="113"/>
      <c r="I1079" s="203"/>
      <c r="J1079" s="203"/>
      <c r="K1079" s="203"/>
      <c r="L1079" s="203"/>
      <c r="M1079" s="204"/>
      <c r="N1079" s="204"/>
      <c r="O1079" s="201"/>
      <c r="P1079" s="201"/>
    </row>
    <row r="1080" spans="1:16" x14ac:dyDescent="0.2">
      <c r="A1080" s="113"/>
      <c r="B1080" s="200"/>
      <c r="C1080" s="200"/>
      <c r="D1080" s="201"/>
      <c r="E1080" s="113"/>
      <c r="F1080" s="113"/>
      <c r="G1080" s="113"/>
      <c r="H1080" s="113"/>
      <c r="I1080" s="203"/>
      <c r="J1080" s="203"/>
      <c r="K1080" s="203"/>
      <c r="L1080" s="203"/>
      <c r="M1080" s="204"/>
      <c r="N1080" s="204"/>
      <c r="O1080" s="201"/>
      <c r="P1080" s="201"/>
    </row>
    <row r="1081" spans="1:16" x14ac:dyDescent="0.2">
      <c r="A1081" s="113"/>
      <c r="B1081" s="200"/>
      <c r="C1081" s="200"/>
      <c r="D1081" s="201"/>
      <c r="E1081" s="113"/>
      <c r="F1081" s="113"/>
      <c r="G1081" s="113"/>
      <c r="H1081" s="113"/>
      <c r="I1081" s="203"/>
      <c r="J1081" s="203"/>
      <c r="K1081" s="203"/>
      <c r="L1081" s="203"/>
      <c r="M1081" s="204"/>
      <c r="N1081" s="204"/>
      <c r="O1081" s="201"/>
      <c r="P1081" s="201"/>
    </row>
    <row r="1082" spans="1:16" x14ac:dyDescent="0.2">
      <c r="A1082" s="113"/>
      <c r="B1082" s="200"/>
      <c r="C1082" s="200"/>
      <c r="D1082" s="201"/>
      <c r="E1082" s="113"/>
      <c r="F1082" s="113"/>
      <c r="G1082" s="113"/>
      <c r="H1082" s="113"/>
      <c r="I1082" s="203"/>
      <c r="J1082" s="203"/>
      <c r="K1082" s="203"/>
      <c r="L1082" s="203"/>
      <c r="M1082" s="204"/>
      <c r="N1082" s="204"/>
      <c r="O1082" s="201"/>
      <c r="P1082" s="201"/>
    </row>
    <row r="1083" spans="1:16" x14ac:dyDescent="0.2">
      <c r="A1083" s="113"/>
      <c r="B1083" s="200"/>
      <c r="C1083" s="200"/>
      <c r="D1083" s="201"/>
      <c r="E1083" s="113"/>
      <c r="F1083" s="113"/>
      <c r="G1083" s="113"/>
      <c r="H1083" s="113"/>
      <c r="I1083" s="203"/>
      <c r="J1083" s="203"/>
      <c r="K1083" s="203"/>
      <c r="L1083" s="203"/>
      <c r="M1083" s="204"/>
      <c r="N1083" s="204"/>
      <c r="O1083" s="201"/>
      <c r="P1083" s="201"/>
    </row>
    <row r="1084" spans="1:16" x14ac:dyDescent="0.2">
      <c r="A1084" s="113"/>
      <c r="B1084" s="200"/>
      <c r="C1084" s="200"/>
      <c r="D1084" s="201"/>
      <c r="E1084" s="113"/>
      <c r="F1084" s="113"/>
      <c r="G1084" s="113"/>
      <c r="H1084" s="113"/>
      <c r="I1084" s="203"/>
      <c r="J1084" s="203"/>
      <c r="K1084" s="203"/>
      <c r="L1084" s="203"/>
      <c r="M1084" s="204"/>
      <c r="N1084" s="204"/>
      <c r="O1084" s="201"/>
      <c r="P1084" s="201"/>
    </row>
    <row r="1085" spans="1:16" x14ac:dyDescent="0.2">
      <c r="A1085" s="113"/>
      <c r="B1085" s="200"/>
      <c r="C1085" s="200"/>
      <c r="D1085" s="201"/>
      <c r="E1085" s="113"/>
      <c r="F1085" s="113"/>
      <c r="G1085" s="113"/>
      <c r="H1085" s="113"/>
      <c r="I1085" s="203"/>
      <c r="J1085" s="203"/>
      <c r="K1085" s="203"/>
      <c r="L1085" s="203"/>
      <c r="M1085" s="204"/>
      <c r="N1085" s="204"/>
      <c r="O1085" s="201"/>
      <c r="P1085" s="201"/>
    </row>
    <row r="1086" spans="1:16" x14ac:dyDescent="0.2">
      <c r="A1086" s="113"/>
      <c r="B1086" s="200"/>
      <c r="C1086" s="200"/>
      <c r="D1086" s="201"/>
      <c r="E1086" s="113"/>
      <c r="F1086" s="113"/>
      <c r="G1086" s="113"/>
      <c r="H1086" s="113"/>
      <c r="I1086" s="203"/>
      <c r="J1086" s="203"/>
      <c r="K1086" s="203"/>
      <c r="L1086" s="203"/>
      <c r="M1086" s="204"/>
      <c r="N1086" s="204"/>
      <c r="O1086" s="201"/>
      <c r="P1086" s="201"/>
    </row>
    <row r="1087" spans="1:16" x14ac:dyDescent="0.2">
      <c r="A1087" s="113"/>
      <c r="B1087" s="200"/>
      <c r="C1087" s="200"/>
      <c r="D1087" s="201"/>
      <c r="E1087" s="113"/>
      <c r="F1087" s="113"/>
      <c r="G1087" s="113"/>
      <c r="H1087" s="113"/>
      <c r="I1087" s="203"/>
      <c r="J1087" s="203"/>
      <c r="K1087" s="203"/>
      <c r="L1087" s="203"/>
      <c r="M1087" s="204"/>
      <c r="N1087" s="204"/>
      <c r="O1087" s="201"/>
      <c r="P1087" s="201"/>
    </row>
    <row r="1088" spans="1:16" x14ac:dyDescent="0.2">
      <c r="A1088" s="113"/>
      <c r="B1088" s="200"/>
      <c r="C1088" s="200"/>
      <c r="D1088" s="201"/>
      <c r="E1088" s="113"/>
      <c r="F1088" s="113"/>
      <c r="G1088" s="113"/>
      <c r="H1088" s="113"/>
      <c r="I1088" s="203"/>
      <c r="J1088" s="203"/>
      <c r="K1088" s="203"/>
      <c r="L1088" s="203"/>
      <c r="M1088" s="204"/>
      <c r="N1088" s="204"/>
      <c r="O1088" s="201"/>
      <c r="P1088" s="201"/>
    </row>
    <row r="1089" spans="1:16" x14ac:dyDescent="0.2">
      <c r="A1089" s="113"/>
      <c r="B1089" s="200"/>
      <c r="C1089" s="200"/>
      <c r="D1089" s="201"/>
      <c r="E1089" s="113"/>
      <c r="F1089" s="113"/>
      <c r="G1089" s="113"/>
      <c r="H1089" s="113"/>
      <c r="I1089" s="203"/>
      <c r="J1089" s="203"/>
      <c r="K1089" s="203"/>
      <c r="L1089" s="203"/>
      <c r="M1089" s="204"/>
      <c r="N1089" s="204"/>
      <c r="O1089" s="201"/>
      <c r="P1089" s="201"/>
    </row>
    <row r="1090" spans="1:16" x14ac:dyDescent="0.2">
      <c r="A1090" s="113"/>
      <c r="B1090" s="200"/>
      <c r="C1090" s="200"/>
      <c r="D1090" s="201"/>
      <c r="E1090" s="113"/>
      <c r="F1090" s="113"/>
      <c r="G1090" s="113"/>
      <c r="H1090" s="113"/>
      <c r="I1090" s="203"/>
      <c r="J1090" s="203"/>
      <c r="K1090" s="203"/>
      <c r="L1090" s="203"/>
      <c r="M1090" s="204"/>
      <c r="N1090" s="204"/>
      <c r="O1090" s="201"/>
      <c r="P1090" s="201"/>
    </row>
    <row r="1091" spans="1:16" x14ac:dyDescent="0.2">
      <c r="A1091" s="113"/>
      <c r="B1091" s="200"/>
      <c r="C1091" s="200"/>
      <c r="D1091" s="201"/>
      <c r="E1091" s="113"/>
      <c r="F1091" s="113"/>
      <c r="G1091" s="113"/>
      <c r="H1091" s="113"/>
      <c r="I1091" s="203"/>
      <c r="J1091" s="203"/>
      <c r="K1091" s="203"/>
      <c r="L1091" s="203"/>
      <c r="M1091" s="204"/>
      <c r="N1091" s="204"/>
      <c r="O1091" s="201"/>
      <c r="P1091" s="201"/>
    </row>
    <row r="1092" spans="1:16" x14ac:dyDescent="0.2">
      <c r="A1092" s="113"/>
      <c r="B1092" s="200"/>
      <c r="C1092" s="200"/>
      <c r="D1092" s="201"/>
      <c r="E1092" s="113"/>
      <c r="F1092" s="113"/>
      <c r="G1092" s="113"/>
      <c r="H1092" s="113"/>
      <c r="I1092" s="203"/>
      <c r="J1092" s="203"/>
      <c r="K1092" s="203"/>
      <c r="L1092" s="203"/>
      <c r="M1092" s="204"/>
      <c r="N1092" s="204"/>
      <c r="O1092" s="201"/>
      <c r="P1092" s="201"/>
    </row>
    <row r="1093" spans="1:16" x14ac:dyDescent="0.2">
      <c r="A1093" s="113"/>
      <c r="B1093" s="200"/>
      <c r="C1093" s="200"/>
      <c r="D1093" s="201"/>
      <c r="E1093" s="113"/>
      <c r="F1093" s="113"/>
      <c r="G1093" s="113"/>
      <c r="H1093" s="113"/>
      <c r="I1093" s="203"/>
      <c r="J1093" s="203"/>
      <c r="K1093" s="203"/>
      <c r="L1093" s="203"/>
      <c r="M1093" s="204"/>
      <c r="N1093" s="204"/>
      <c r="O1093" s="201"/>
      <c r="P1093" s="201"/>
    </row>
    <row r="1094" spans="1:16" x14ac:dyDescent="0.2">
      <c r="A1094" s="113"/>
      <c r="B1094" s="200"/>
      <c r="C1094" s="200"/>
      <c r="D1094" s="201"/>
      <c r="E1094" s="113"/>
      <c r="F1094" s="113"/>
      <c r="G1094" s="113"/>
      <c r="H1094" s="113"/>
      <c r="I1094" s="203"/>
      <c r="J1094" s="203"/>
      <c r="K1094" s="203"/>
      <c r="L1094" s="203"/>
      <c r="M1094" s="204"/>
      <c r="N1094" s="204"/>
      <c r="O1094" s="201"/>
      <c r="P1094" s="201"/>
    </row>
    <row r="1095" spans="1:16" x14ac:dyDescent="0.2">
      <c r="A1095" s="113"/>
      <c r="B1095" s="200"/>
      <c r="C1095" s="200"/>
      <c r="D1095" s="201"/>
      <c r="E1095" s="113"/>
      <c r="F1095" s="113"/>
      <c r="G1095" s="113"/>
      <c r="H1095" s="113"/>
      <c r="I1095" s="203"/>
      <c r="J1095" s="203"/>
      <c r="K1095" s="203"/>
      <c r="L1095" s="203"/>
      <c r="M1095" s="204"/>
      <c r="N1095" s="204"/>
      <c r="O1095" s="201"/>
      <c r="P1095" s="201"/>
    </row>
    <row r="1096" spans="1:16" x14ac:dyDescent="0.2">
      <c r="A1096" s="113"/>
      <c r="B1096" s="200"/>
      <c r="C1096" s="200"/>
      <c r="D1096" s="201"/>
      <c r="E1096" s="113"/>
      <c r="F1096" s="113"/>
      <c r="G1096" s="113"/>
      <c r="H1096" s="113"/>
      <c r="I1096" s="203"/>
      <c r="J1096" s="203"/>
      <c r="K1096" s="203"/>
      <c r="L1096" s="203"/>
      <c r="M1096" s="204"/>
      <c r="N1096" s="204"/>
      <c r="O1096" s="201"/>
      <c r="P1096" s="201"/>
    </row>
    <row r="1097" spans="1:16" x14ac:dyDescent="0.2">
      <c r="A1097" s="113"/>
      <c r="B1097" s="200"/>
      <c r="C1097" s="200"/>
      <c r="D1097" s="201"/>
      <c r="E1097" s="113"/>
      <c r="F1097" s="113"/>
      <c r="G1097" s="113"/>
      <c r="H1097" s="113"/>
      <c r="I1097" s="203"/>
      <c r="J1097" s="203"/>
      <c r="K1097" s="203"/>
      <c r="L1097" s="203"/>
      <c r="M1097" s="204"/>
      <c r="N1097" s="204"/>
      <c r="O1097" s="201"/>
      <c r="P1097" s="201"/>
    </row>
    <row r="1098" spans="1:16" x14ac:dyDescent="0.2">
      <c r="A1098" s="113"/>
      <c r="B1098" s="200"/>
      <c r="C1098" s="200"/>
      <c r="D1098" s="201"/>
      <c r="E1098" s="113"/>
      <c r="F1098" s="113"/>
      <c r="G1098" s="113"/>
      <c r="H1098" s="113"/>
      <c r="I1098" s="203"/>
      <c r="J1098" s="203"/>
      <c r="K1098" s="203"/>
      <c r="L1098" s="203"/>
      <c r="M1098" s="204"/>
      <c r="N1098" s="204"/>
      <c r="O1098" s="201"/>
      <c r="P1098" s="201"/>
    </row>
    <row r="1099" spans="1:16" x14ac:dyDescent="0.2">
      <c r="A1099" s="113"/>
      <c r="B1099" s="200"/>
      <c r="C1099" s="200"/>
      <c r="D1099" s="201"/>
      <c r="E1099" s="113"/>
      <c r="F1099" s="113"/>
      <c r="G1099" s="113"/>
      <c r="H1099" s="113"/>
      <c r="I1099" s="203"/>
      <c r="J1099" s="203"/>
      <c r="K1099" s="203"/>
      <c r="L1099" s="203"/>
      <c r="M1099" s="204"/>
      <c r="N1099" s="204"/>
      <c r="O1099" s="201"/>
      <c r="P1099" s="201"/>
    </row>
    <row r="1100" spans="1:16" x14ac:dyDescent="0.2">
      <c r="A1100" s="113"/>
      <c r="B1100" s="200"/>
      <c r="C1100" s="200"/>
      <c r="D1100" s="201"/>
      <c r="E1100" s="113"/>
      <c r="F1100" s="113"/>
      <c r="G1100" s="113"/>
      <c r="H1100" s="113"/>
      <c r="I1100" s="203"/>
      <c r="J1100" s="203"/>
      <c r="K1100" s="203"/>
      <c r="L1100" s="203"/>
      <c r="M1100" s="204"/>
      <c r="N1100" s="204"/>
      <c r="O1100" s="201"/>
      <c r="P1100" s="201"/>
    </row>
    <row r="1101" spans="1:16" x14ac:dyDescent="0.2">
      <c r="A1101" s="113"/>
      <c r="B1101" s="200"/>
      <c r="C1101" s="200"/>
      <c r="D1101" s="201"/>
      <c r="E1101" s="113"/>
      <c r="F1101" s="113"/>
      <c r="G1101" s="113"/>
      <c r="H1101" s="113"/>
      <c r="I1101" s="203"/>
      <c r="J1101" s="203"/>
      <c r="K1101" s="203"/>
      <c r="L1101" s="203"/>
      <c r="M1101" s="204"/>
      <c r="N1101" s="204"/>
      <c r="O1101" s="201"/>
      <c r="P1101" s="201"/>
    </row>
    <row r="1102" spans="1:16" x14ac:dyDescent="0.2">
      <c r="A1102" s="113"/>
      <c r="B1102" s="200"/>
      <c r="C1102" s="200"/>
      <c r="D1102" s="201"/>
      <c r="E1102" s="113"/>
      <c r="F1102" s="113"/>
      <c r="G1102" s="113"/>
      <c r="H1102" s="113"/>
      <c r="I1102" s="203"/>
      <c r="J1102" s="203"/>
      <c r="K1102" s="203"/>
      <c r="L1102" s="203"/>
      <c r="M1102" s="204"/>
      <c r="N1102" s="204"/>
      <c r="O1102" s="201"/>
      <c r="P1102" s="201"/>
    </row>
    <row r="1103" spans="1:16" x14ac:dyDescent="0.2">
      <c r="A1103" s="113"/>
      <c r="B1103" s="200"/>
      <c r="C1103" s="200"/>
      <c r="D1103" s="201"/>
      <c r="E1103" s="113"/>
      <c r="F1103" s="113"/>
      <c r="G1103" s="113"/>
      <c r="H1103" s="113"/>
      <c r="I1103" s="203"/>
      <c r="J1103" s="203"/>
      <c r="K1103" s="203"/>
      <c r="L1103" s="203"/>
      <c r="M1103" s="204"/>
      <c r="N1103" s="204"/>
      <c r="O1103" s="201"/>
      <c r="P1103" s="201"/>
    </row>
    <row r="1104" spans="1:16" x14ac:dyDescent="0.2">
      <c r="A1104" s="113"/>
      <c r="B1104" s="200"/>
      <c r="C1104" s="200"/>
      <c r="D1104" s="201"/>
      <c r="E1104" s="113"/>
      <c r="F1104" s="113"/>
      <c r="G1104" s="113"/>
      <c r="H1104" s="113"/>
      <c r="I1104" s="203"/>
      <c r="J1104" s="203"/>
      <c r="K1104" s="203"/>
      <c r="L1104" s="203"/>
      <c r="M1104" s="204"/>
      <c r="N1104" s="204"/>
      <c r="O1104" s="201"/>
      <c r="P1104" s="201"/>
    </row>
    <row r="1105" spans="1:16" x14ac:dyDescent="0.2">
      <c r="A1105" s="113"/>
      <c r="B1105" s="200"/>
      <c r="C1105" s="200"/>
      <c r="D1105" s="201"/>
      <c r="E1105" s="113"/>
      <c r="F1105" s="113"/>
      <c r="G1105" s="113"/>
      <c r="H1105" s="113"/>
      <c r="I1105" s="203"/>
      <c r="J1105" s="203"/>
      <c r="K1105" s="203"/>
      <c r="L1105" s="203"/>
      <c r="M1105" s="204"/>
      <c r="N1105" s="204"/>
      <c r="O1105" s="201"/>
      <c r="P1105" s="201"/>
    </row>
    <row r="1106" spans="1:16" x14ac:dyDescent="0.2">
      <c r="A1106" s="113"/>
      <c r="B1106" s="200"/>
      <c r="C1106" s="200"/>
      <c r="D1106" s="201"/>
      <c r="E1106" s="113"/>
      <c r="F1106" s="113"/>
      <c r="G1106" s="113"/>
      <c r="H1106" s="113"/>
      <c r="I1106" s="203"/>
      <c r="J1106" s="203"/>
      <c r="K1106" s="203"/>
      <c r="L1106" s="203"/>
      <c r="M1106" s="204"/>
      <c r="N1106" s="204"/>
      <c r="O1106" s="201"/>
      <c r="P1106" s="201"/>
    </row>
    <row r="1107" spans="1:16" x14ac:dyDescent="0.2">
      <c r="A1107" s="113"/>
      <c r="B1107" s="200"/>
      <c r="C1107" s="200"/>
      <c r="D1107" s="201"/>
      <c r="E1107" s="113"/>
      <c r="F1107" s="113"/>
      <c r="G1107" s="113"/>
      <c r="H1107" s="113"/>
      <c r="I1107" s="203"/>
      <c r="J1107" s="203"/>
      <c r="K1107" s="203"/>
      <c r="L1107" s="203"/>
      <c r="M1107" s="204"/>
      <c r="N1107" s="204"/>
      <c r="O1107" s="201"/>
      <c r="P1107" s="201"/>
    </row>
    <row r="1108" spans="1:16" x14ac:dyDescent="0.2">
      <c r="A1108" s="113"/>
      <c r="B1108" s="200"/>
      <c r="C1108" s="200"/>
      <c r="D1108" s="201"/>
      <c r="E1108" s="113"/>
      <c r="F1108" s="113"/>
      <c r="G1108" s="113"/>
      <c r="H1108" s="113"/>
      <c r="I1108" s="203"/>
      <c r="J1108" s="203"/>
      <c r="K1108" s="203"/>
      <c r="L1108" s="203"/>
      <c r="M1108" s="204"/>
      <c r="N1108" s="204"/>
      <c r="O1108" s="201"/>
      <c r="P1108" s="201"/>
    </row>
    <row r="1109" spans="1:16" x14ac:dyDescent="0.2">
      <c r="A1109" s="113"/>
      <c r="B1109" s="200"/>
      <c r="C1109" s="200"/>
      <c r="D1109" s="201"/>
      <c r="E1109" s="113"/>
      <c r="F1109" s="113"/>
      <c r="G1109" s="113"/>
      <c r="H1109" s="113"/>
      <c r="I1109" s="203"/>
      <c r="J1109" s="203"/>
      <c r="K1109" s="203"/>
      <c r="L1109" s="203"/>
      <c r="M1109" s="204"/>
      <c r="N1109" s="204"/>
      <c r="O1109" s="201"/>
      <c r="P1109" s="201"/>
    </row>
    <row r="1110" spans="1:16" x14ac:dyDescent="0.2">
      <c r="A1110" s="113"/>
      <c r="B1110" s="200"/>
      <c r="C1110" s="200"/>
      <c r="D1110" s="201"/>
      <c r="E1110" s="113"/>
      <c r="F1110" s="113"/>
      <c r="G1110" s="113"/>
      <c r="H1110" s="113"/>
      <c r="I1110" s="203"/>
      <c r="J1110" s="203"/>
      <c r="K1110" s="203"/>
      <c r="L1110" s="203"/>
      <c r="M1110" s="204"/>
      <c r="N1110" s="204"/>
      <c r="O1110" s="201"/>
      <c r="P1110" s="201"/>
    </row>
    <row r="1111" spans="1:16" x14ac:dyDescent="0.2">
      <c r="A1111" s="113"/>
      <c r="B1111" s="200"/>
      <c r="C1111" s="200"/>
      <c r="D1111" s="201"/>
      <c r="E1111" s="113"/>
      <c r="F1111" s="113"/>
      <c r="G1111" s="113"/>
      <c r="H1111" s="113"/>
      <c r="I1111" s="203"/>
      <c r="J1111" s="203"/>
      <c r="K1111" s="203"/>
      <c r="L1111" s="203"/>
      <c r="M1111" s="204"/>
      <c r="N1111" s="204"/>
      <c r="O1111" s="201"/>
      <c r="P1111" s="201"/>
    </row>
    <row r="1112" spans="1:16" x14ac:dyDescent="0.2">
      <c r="A1112" s="113"/>
      <c r="B1112" s="200"/>
      <c r="C1112" s="200"/>
      <c r="D1112" s="201"/>
      <c r="E1112" s="113"/>
      <c r="F1112" s="113"/>
      <c r="G1112" s="113"/>
      <c r="H1112" s="113"/>
      <c r="I1112" s="203"/>
      <c r="J1112" s="203"/>
      <c r="K1112" s="203"/>
      <c r="L1112" s="203"/>
      <c r="M1112" s="204"/>
      <c r="N1112" s="204"/>
      <c r="O1112" s="201"/>
      <c r="P1112" s="201"/>
    </row>
    <row r="1113" spans="1:16" x14ac:dyDescent="0.2">
      <c r="A1113" s="113"/>
      <c r="B1113" s="200"/>
      <c r="C1113" s="200"/>
      <c r="D1113" s="201"/>
      <c r="E1113" s="113"/>
      <c r="F1113" s="113"/>
      <c r="G1113" s="113"/>
      <c r="H1113" s="113"/>
      <c r="I1113" s="203"/>
      <c r="J1113" s="203"/>
      <c r="K1113" s="203"/>
      <c r="L1113" s="203"/>
      <c r="M1113" s="204"/>
      <c r="N1113" s="204"/>
      <c r="O1113" s="201"/>
      <c r="P1113" s="201"/>
    </row>
    <row r="1114" spans="1:16" x14ac:dyDescent="0.2">
      <c r="A1114" s="113"/>
      <c r="B1114" s="200"/>
      <c r="C1114" s="200"/>
      <c r="D1114" s="201"/>
      <c r="E1114" s="113"/>
      <c r="F1114" s="113"/>
      <c r="G1114" s="113"/>
      <c r="H1114" s="113"/>
      <c r="I1114" s="203"/>
      <c r="J1114" s="203"/>
      <c r="K1114" s="203"/>
      <c r="L1114" s="203"/>
      <c r="M1114" s="204"/>
      <c r="N1114" s="204"/>
      <c r="O1114" s="201"/>
      <c r="P1114" s="201"/>
    </row>
    <row r="1115" spans="1:16" x14ac:dyDescent="0.2">
      <c r="A1115" s="113"/>
      <c r="B1115" s="200"/>
      <c r="C1115" s="200"/>
      <c r="D1115" s="201"/>
      <c r="E1115" s="113"/>
      <c r="F1115" s="113"/>
      <c r="G1115" s="113"/>
      <c r="H1115" s="113"/>
      <c r="I1115" s="203"/>
      <c r="J1115" s="203"/>
      <c r="K1115" s="203"/>
      <c r="L1115" s="203"/>
      <c r="M1115" s="204"/>
      <c r="N1115" s="204"/>
      <c r="O1115" s="201"/>
      <c r="P1115" s="201"/>
    </row>
    <row r="1116" spans="1:16" x14ac:dyDescent="0.2">
      <c r="A1116" s="113"/>
      <c r="B1116" s="200"/>
      <c r="C1116" s="200"/>
      <c r="D1116" s="201"/>
      <c r="E1116" s="113"/>
      <c r="F1116" s="113"/>
      <c r="G1116" s="113"/>
      <c r="H1116" s="113"/>
      <c r="I1116" s="203"/>
      <c r="J1116" s="203"/>
      <c r="K1116" s="203"/>
      <c r="L1116" s="203"/>
      <c r="M1116" s="204"/>
      <c r="N1116" s="204"/>
      <c r="O1116" s="201"/>
      <c r="P1116" s="201"/>
    </row>
    <row r="1117" spans="1:16" x14ac:dyDescent="0.2">
      <c r="A1117" s="113"/>
      <c r="B1117" s="200"/>
      <c r="C1117" s="200"/>
      <c r="D1117" s="201"/>
      <c r="E1117" s="113"/>
      <c r="F1117" s="113"/>
      <c r="G1117" s="113"/>
      <c r="H1117" s="113"/>
      <c r="I1117" s="203"/>
      <c r="J1117" s="203"/>
      <c r="K1117" s="203"/>
      <c r="L1117" s="203"/>
      <c r="M1117" s="204"/>
      <c r="N1117" s="204"/>
      <c r="O1117" s="201"/>
      <c r="P1117" s="201"/>
    </row>
    <row r="1118" spans="1:16" x14ac:dyDescent="0.2">
      <c r="A1118" s="113"/>
      <c r="B1118" s="200"/>
      <c r="C1118" s="200"/>
      <c r="D1118" s="201"/>
      <c r="E1118" s="113"/>
      <c r="F1118" s="113"/>
      <c r="G1118" s="113"/>
      <c r="H1118" s="113"/>
      <c r="I1118" s="203"/>
      <c r="J1118" s="203"/>
      <c r="K1118" s="203"/>
      <c r="L1118" s="203"/>
      <c r="M1118" s="204"/>
      <c r="N1118" s="204"/>
      <c r="O1118" s="201"/>
      <c r="P1118" s="201"/>
    </row>
    <row r="1119" spans="1:16" x14ac:dyDescent="0.2">
      <c r="A1119" s="113"/>
      <c r="B1119" s="200"/>
      <c r="C1119" s="200"/>
      <c r="D1119" s="201"/>
      <c r="E1119" s="113"/>
      <c r="F1119" s="113"/>
      <c r="G1119" s="113"/>
      <c r="H1119" s="113"/>
      <c r="I1119" s="203"/>
      <c r="J1119" s="203"/>
      <c r="K1119" s="203"/>
      <c r="L1119" s="203"/>
      <c r="M1119" s="204"/>
      <c r="N1119" s="204"/>
      <c r="O1119" s="201"/>
      <c r="P1119" s="201"/>
    </row>
    <row r="1120" spans="1:16" x14ac:dyDescent="0.2">
      <c r="A1120" s="113"/>
      <c r="B1120" s="200"/>
      <c r="C1120" s="200"/>
      <c r="D1120" s="201"/>
      <c r="E1120" s="113"/>
      <c r="F1120" s="113"/>
      <c r="G1120" s="113"/>
      <c r="H1120" s="113"/>
      <c r="I1120" s="203"/>
      <c r="J1120" s="203"/>
      <c r="K1120" s="203"/>
      <c r="L1120" s="203"/>
      <c r="M1120" s="204"/>
      <c r="N1120" s="204"/>
      <c r="O1120" s="201"/>
      <c r="P1120" s="201"/>
    </row>
    <row r="1121" spans="1:16" x14ac:dyDescent="0.2">
      <c r="A1121" s="113"/>
      <c r="B1121" s="200"/>
      <c r="C1121" s="200"/>
      <c r="D1121" s="201"/>
      <c r="E1121" s="113"/>
      <c r="F1121" s="113"/>
      <c r="G1121" s="113"/>
      <c r="H1121" s="113"/>
      <c r="I1121" s="203"/>
      <c r="J1121" s="203"/>
      <c r="K1121" s="203"/>
      <c r="L1121" s="203"/>
      <c r="M1121" s="204"/>
      <c r="N1121" s="204"/>
      <c r="O1121" s="201"/>
      <c r="P1121" s="201"/>
    </row>
    <row r="1122" spans="1:16" x14ac:dyDescent="0.2">
      <c r="A1122" s="113"/>
      <c r="B1122" s="200"/>
      <c r="C1122" s="200"/>
      <c r="D1122" s="201"/>
      <c r="E1122" s="113"/>
      <c r="F1122" s="113"/>
      <c r="G1122" s="113"/>
      <c r="H1122" s="113"/>
      <c r="I1122" s="203"/>
      <c r="J1122" s="203"/>
      <c r="K1122" s="203"/>
      <c r="L1122" s="203"/>
      <c r="M1122" s="204"/>
      <c r="N1122" s="204"/>
      <c r="O1122" s="201"/>
      <c r="P1122" s="201"/>
    </row>
    <row r="1123" spans="1:16" x14ac:dyDescent="0.2">
      <c r="A1123" s="113"/>
      <c r="B1123" s="200"/>
      <c r="C1123" s="200"/>
      <c r="D1123" s="201"/>
      <c r="E1123" s="113"/>
      <c r="F1123" s="113"/>
      <c r="G1123" s="113"/>
      <c r="H1123" s="113"/>
      <c r="I1123" s="203"/>
      <c r="J1123" s="203"/>
      <c r="K1123" s="203"/>
      <c r="L1123" s="203"/>
      <c r="M1123" s="204"/>
      <c r="N1123" s="204"/>
      <c r="O1123" s="201"/>
      <c r="P1123" s="201"/>
    </row>
    <row r="1124" spans="1:16" x14ac:dyDescent="0.2">
      <c r="A1124" s="113"/>
      <c r="B1124" s="200"/>
      <c r="C1124" s="200"/>
      <c r="D1124" s="201"/>
      <c r="E1124" s="113"/>
      <c r="F1124" s="113"/>
      <c r="G1124" s="113"/>
      <c r="H1124" s="113"/>
      <c r="I1124" s="203"/>
      <c r="J1124" s="203"/>
      <c r="K1124" s="203"/>
      <c r="L1124" s="203"/>
      <c r="M1124" s="204"/>
      <c r="N1124" s="204"/>
      <c r="O1124" s="201"/>
      <c r="P1124" s="201"/>
    </row>
    <row r="1125" spans="1:16" x14ac:dyDescent="0.2">
      <c r="A1125" s="113"/>
      <c r="B1125" s="200"/>
      <c r="C1125" s="200"/>
      <c r="D1125" s="201"/>
      <c r="E1125" s="113"/>
      <c r="F1125" s="113"/>
      <c r="G1125" s="113"/>
      <c r="H1125" s="113"/>
      <c r="I1125" s="203"/>
      <c r="J1125" s="203"/>
      <c r="K1125" s="203"/>
      <c r="L1125" s="203"/>
      <c r="M1125" s="204"/>
      <c r="N1125" s="204"/>
      <c r="O1125" s="201"/>
      <c r="P1125" s="201"/>
    </row>
    <row r="1126" spans="1:16" x14ac:dyDescent="0.2">
      <c r="A1126" s="113"/>
      <c r="B1126" s="200"/>
      <c r="C1126" s="200"/>
      <c r="D1126" s="201"/>
      <c r="E1126" s="113"/>
      <c r="F1126" s="113"/>
      <c r="G1126" s="113"/>
      <c r="H1126" s="113"/>
      <c r="I1126" s="203"/>
      <c r="J1126" s="203"/>
      <c r="K1126" s="203"/>
      <c r="L1126" s="203"/>
      <c r="M1126" s="204"/>
      <c r="N1126" s="204"/>
      <c r="O1126" s="201"/>
      <c r="P1126" s="201"/>
    </row>
    <row r="1127" spans="1:16" x14ac:dyDescent="0.2">
      <c r="A1127" s="113"/>
      <c r="B1127" s="200"/>
      <c r="C1127" s="200"/>
      <c r="D1127" s="201"/>
      <c r="E1127" s="113"/>
      <c r="F1127" s="113"/>
      <c r="G1127" s="113"/>
      <c r="H1127" s="113"/>
      <c r="I1127" s="203"/>
      <c r="J1127" s="203"/>
      <c r="K1127" s="203"/>
      <c r="L1127" s="203"/>
      <c r="M1127" s="204"/>
      <c r="N1127" s="204"/>
      <c r="O1127" s="201"/>
      <c r="P1127" s="201"/>
    </row>
    <row r="1128" spans="1:16" x14ac:dyDescent="0.2">
      <c r="A1128" s="113"/>
      <c r="B1128" s="200"/>
      <c r="C1128" s="200"/>
      <c r="D1128" s="201"/>
      <c r="E1128" s="113"/>
      <c r="F1128" s="113"/>
      <c r="G1128" s="113"/>
      <c r="H1128" s="113"/>
      <c r="I1128" s="203"/>
      <c r="J1128" s="203"/>
      <c r="K1128" s="203"/>
      <c r="L1128" s="203"/>
      <c r="M1128" s="204"/>
      <c r="N1128" s="204"/>
      <c r="O1128" s="201"/>
      <c r="P1128" s="201"/>
    </row>
    <row r="1129" spans="1:16" x14ac:dyDescent="0.2">
      <c r="A1129" s="113"/>
      <c r="B1129" s="200"/>
      <c r="C1129" s="200"/>
      <c r="D1129" s="201"/>
      <c r="E1129" s="113"/>
      <c r="F1129" s="113"/>
      <c r="G1129" s="113"/>
      <c r="H1129" s="113"/>
      <c r="I1129" s="203"/>
      <c r="J1129" s="203"/>
      <c r="K1129" s="203"/>
      <c r="L1129" s="203"/>
      <c r="M1129" s="204"/>
      <c r="N1129" s="204"/>
      <c r="O1129" s="201"/>
      <c r="P1129" s="201"/>
    </row>
    <row r="1130" spans="1:16" x14ac:dyDescent="0.2">
      <c r="A1130" s="113"/>
      <c r="B1130" s="200"/>
      <c r="C1130" s="200"/>
      <c r="D1130" s="201"/>
      <c r="E1130" s="113"/>
      <c r="F1130" s="113"/>
      <c r="G1130" s="113"/>
      <c r="H1130" s="113"/>
      <c r="I1130" s="203"/>
      <c r="J1130" s="203"/>
      <c r="K1130" s="203"/>
      <c r="L1130" s="203"/>
      <c r="M1130" s="204"/>
      <c r="N1130" s="204"/>
      <c r="O1130" s="201"/>
      <c r="P1130" s="201"/>
    </row>
    <row r="1131" spans="1:16" x14ac:dyDescent="0.2">
      <c r="A1131" s="113"/>
      <c r="B1131" s="200"/>
      <c r="C1131" s="200"/>
      <c r="D1131" s="201"/>
      <c r="E1131" s="113"/>
      <c r="F1131" s="113"/>
      <c r="G1131" s="113"/>
      <c r="H1131" s="113"/>
      <c r="I1131" s="203"/>
      <c r="J1131" s="203"/>
      <c r="K1131" s="203"/>
      <c r="L1131" s="203"/>
      <c r="M1131" s="204"/>
      <c r="N1131" s="204"/>
      <c r="O1131" s="201"/>
      <c r="P1131" s="201"/>
    </row>
    <row r="1132" spans="1:16" x14ac:dyDescent="0.2">
      <c r="A1132" s="113"/>
      <c r="B1132" s="200"/>
      <c r="C1132" s="200"/>
      <c r="D1132" s="201"/>
      <c r="E1132" s="113"/>
      <c r="F1132" s="113"/>
      <c r="G1132" s="113"/>
      <c r="H1132" s="113"/>
      <c r="I1132" s="203"/>
      <c r="J1132" s="203"/>
      <c r="K1132" s="203"/>
      <c r="L1132" s="203"/>
      <c r="M1132" s="204"/>
      <c r="N1132" s="204"/>
      <c r="O1132" s="201"/>
      <c r="P1132" s="201"/>
    </row>
    <row r="1133" spans="1:16" x14ac:dyDescent="0.2">
      <c r="A1133" s="113"/>
      <c r="B1133" s="200"/>
      <c r="C1133" s="200"/>
      <c r="D1133" s="201"/>
      <c r="E1133" s="113"/>
      <c r="F1133" s="113"/>
      <c r="G1133" s="113"/>
      <c r="H1133" s="113"/>
      <c r="I1133" s="203"/>
      <c r="J1133" s="203"/>
      <c r="K1133" s="203"/>
      <c r="L1133" s="203"/>
      <c r="M1133" s="204"/>
      <c r="N1133" s="204"/>
      <c r="O1133" s="201"/>
      <c r="P1133" s="201"/>
    </row>
    <row r="1134" spans="1:16" x14ac:dyDescent="0.2">
      <c r="A1134" s="113"/>
      <c r="B1134" s="200"/>
      <c r="C1134" s="200"/>
      <c r="D1134" s="201"/>
      <c r="E1134" s="113"/>
      <c r="F1134" s="113"/>
      <c r="G1134" s="113"/>
      <c r="H1134" s="113"/>
      <c r="I1134" s="203"/>
      <c r="J1134" s="203"/>
      <c r="K1134" s="203"/>
      <c r="L1134" s="203"/>
      <c r="M1134" s="204"/>
      <c r="N1134" s="204"/>
      <c r="O1134" s="201"/>
      <c r="P1134" s="201"/>
    </row>
    <row r="1135" spans="1:16" x14ac:dyDescent="0.2">
      <c r="A1135" s="113"/>
      <c r="B1135" s="200"/>
      <c r="C1135" s="200"/>
      <c r="D1135" s="201"/>
      <c r="E1135" s="113"/>
      <c r="F1135" s="113"/>
      <c r="G1135" s="113"/>
      <c r="H1135" s="113"/>
      <c r="I1135" s="203"/>
      <c r="J1135" s="203"/>
      <c r="K1135" s="203"/>
      <c r="L1135" s="203"/>
      <c r="M1135" s="204"/>
      <c r="N1135" s="204"/>
      <c r="O1135" s="201"/>
      <c r="P1135" s="201"/>
    </row>
    <row r="1136" spans="1:16" x14ac:dyDescent="0.2">
      <c r="A1136" s="113"/>
      <c r="B1136" s="200"/>
      <c r="C1136" s="200"/>
      <c r="D1136" s="201"/>
      <c r="E1136" s="113"/>
      <c r="F1136" s="113"/>
      <c r="G1136" s="113"/>
      <c r="H1136" s="113"/>
      <c r="I1136" s="203"/>
      <c r="J1136" s="203"/>
      <c r="K1136" s="203"/>
      <c r="L1136" s="203"/>
      <c r="M1136" s="204"/>
      <c r="N1136" s="204"/>
      <c r="O1136" s="201"/>
      <c r="P1136" s="201"/>
    </row>
    <row r="1137" spans="1:16" x14ac:dyDescent="0.2">
      <c r="A1137" s="113"/>
      <c r="B1137" s="200"/>
      <c r="C1137" s="200"/>
      <c r="D1137" s="201"/>
      <c r="E1137" s="113"/>
      <c r="F1137" s="113"/>
      <c r="G1137" s="113"/>
      <c r="H1137" s="113"/>
      <c r="I1137" s="203"/>
      <c r="J1137" s="203"/>
      <c r="K1137" s="203"/>
      <c r="L1137" s="203"/>
      <c r="M1137" s="204"/>
      <c r="N1137" s="204"/>
      <c r="O1137" s="201"/>
      <c r="P1137" s="201"/>
    </row>
    <row r="1138" spans="1:16" x14ac:dyDescent="0.2">
      <c r="A1138" s="113"/>
      <c r="B1138" s="200"/>
      <c r="C1138" s="200"/>
      <c r="D1138" s="201"/>
      <c r="E1138" s="113"/>
      <c r="F1138" s="113"/>
      <c r="G1138" s="113"/>
      <c r="H1138" s="113"/>
      <c r="I1138" s="203"/>
      <c r="J1138" s="203"/>
      <c r="K1138" s="203"/>
      <c r="L1138" s="203"/>
      <c r="M1138" s="204"/>
      <c r="N1138" s="204"/>
      <c r="O1138" s="201"/>
      <c r="P1138" s="201"/>
    </row>
    <row r="1139" spans="1:16" x14ac:dyDescent="0.2">
      <c r="A1139" s="113"/>
      <c r="B1139" s="200"/>
      <c r="C1139" s="200"/>
      <c r="D1139" s="201"/>
      <c r="E1139" s="113"/>
      <c r="F1139" s="113"/>
      <c r="G1139" s="113"/>
      <c r="H1139" s="113"/>
      <c r="I1139" s="203"/>
      <c r="J1139" s="203"/>
      <c r="K1139" s="203"/>
      <c r="L1139" s="203"/>
      <c r="M1139" s="204"/>
      <c r="N1139" s="204"/>
      <c r="O1139" s="201"/>
      <c r="P1139" s="201"/>
    </row>
    <row r="1140" spans="1:16" x14ac:dyDescent="0.2">
      <c r="A1140" s="113"/>
      <c r="B1140" s="200"/>
      <c r="C1140" s="200"/>
      <c r="D1140" s="201"/>
      <c r="E1140" s="113"/>
      <c r="F1140" s="113"/>
      <c r="G1140" s="113"/>
      <c r="H1140" s="113"/>
      <c r="I1140" s="203"/>
      <c r="J1140" s="203"/>
      <c r="K1140" s="203"/>
      <c r="L1140" s="203"/>
      <c r="M1140" s="204"/>
      <c r="N1140" s="204"/>
      <c r="O1140" s="201"/>
      <c r="P1140" s="201"/>
    </row>
  </sheetData>
  <mergeCells count="35">
    <mergeCell ref="D20:E20"/>
    <mergeCell ref="D21:E21"/>
    <mergeCell ref="F2:F4"/>
    <mergeCell ref="G2:H2"/>
    <mergeCell ref="C2:C4"/>
    <mergeCell ref="I2:N2"/>
    <mergeCell ref="C7:C8"/>
    <mergeCell ref="E17:E18"/>
    <mergeCell ref="C5:C6"/>
    <mergeCell ref="E5:E6"/>
    <mergeCell ref="A1:T1"/>
    <mergeCell ref="A2:A4"/>
    <mergeCell ref="B2:B4"/>
    <mergeCell ref="D2:D4"/>
    <mergeCell ref="E2:E4"/>
    <mergeCell ref="S2:T2"/>
    <mergeCell ref="O2:P3"/>
    <mergeCell ref="Q2:R2"/>
    <mergeCell ref="C15:C16"/>
    <mergeCell ref="B5:B6"/>
    <mergeCell ref="B7:B8"/>
    <mergeCell ref="B9:B10"/>
    <mergeCell ref="B11:B12"/>
    <mergeCell ref="B13:B14"/>
    <mergeCell ref="B15:B16"/>
    <mergeCell ref="C17:C18"/>
    <mergeCell ref="B17:B18"/>
    <mergeCell ref="E7:E8"/>
    <mergeCell ref="E9:E10"/>
    <mergeCell ref="E11:E12"/>
    <mergeCell ref="E13:E14"/>
    <mergeCell ref="E15:E16"/>
    <mergeCell ref="C9:C10"/>
    <mergeCell ref="C11:C12"/>
    <mergeCell ref="C13:C14"/>
  </mergeCells>
  <pageMargins left="0.59055118110236227" right="0.59055118110236227" top="0.39370078740157483" bottom="0.31496062992125984" header="0.35433070866141736" footer="0.15748031496062992"/>
  <pageSetup paperSize="9" orientation="landscape" r:id="rId1"/>
  <headerFooter>
    <oddFooter>&amp;L&amp;8&amp;Z&amp;F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B086-F4E2-4095-8DF2-4D96647D69C1}">
  <sheetPr codeName="Лист26"/>
  <dimension ref="A1:U18"/>
  <sheetViews>
    <sheetView zoomScale="130" zoomScaleNormal="130" workbookViewId="0">
      <selection activeCell="U12" sqref="U12"/>
    </sheetView>
  </sheetViews>
  <sheetFormatPr defaultRowHeight="12.75" x14ac:dyDescent="0.2"/>
  <cols>
    <col min="5" max="5" width="16.28515625" customWidth="1"/>
  </cols>
  <sheetData>
    <row r="1" spans="1:21" ht="24" thickBot="1" x14ac:dyDescent="0.25">
      <c r="A1" s="2669" t="s">
        <v>548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669"/>
    </row>
    <row r="2" spans="1:21" x14ac:dyDescent="0.2">
      <c r="A2" s="2670" t="s">
        <v>0</v>
      </c>
      <c r="B2" s="2673" t="s">
        <v>399</v>
      </c>
      <c r="C2" s="2673" t="s">
        <v>10</v>
      </c>
      <c r="D2" s="3227" t="s">
        <v>4</v>
      </c>
      <c r="E2" s="2673" t="s">
        <v>547</v>
      </c>
      <c r="F2" s="2673" t="s">
        <v>225</v>
      </c>
      <c r="G2" s="3229" t="s">
        <v>411</v>
      </c>
      <c r="H2" s="3204"/>
      <c r="I2" s="2685" t="s">
        <v>230</v>
      </c>
      <c r="J2" s="2639"/>
      <c r="K2" s="2639"/>
      <c r="L2" s="2639"/>
      <c r="M2" s="2639"/>
      <c r="N2" s="2639"/>
      <c r="O2" s="2686"/>
      <c r="P2" s="2824" t="s">
        <v>360</v>
      </c>
      <c r="Q2" s="2825"/>
      <c r="R2" s="2640" t="s">
        <v>232</v>
      </c>
      <c r="S2" s="3207"/>
      <c r="T2" s="3208" t="s">
        <v>231</v>
      </c>
      <c r="U2" s="3173"/>
    </row>
    <row r="3" spans="1:21" ht="27" x14ac:dyDescent="0.2">
      <c r="A3" s="2671"/>
      <c r="B3" s="2632"/>
      <c r="C3" s="2632"/>
      <c r="D3" s="3228"/>
      <c r="E3" s="2632"/>
      <c r="F3" s="2632"/>
      <c r="G3" s="854" t="s">
        <v>220</v>
      </c>
      <c r="H3" s="855" t="s">
        <v>29</v>
      </c>
      <c r="I3" s="631" t="s">
        <v>551</v>
      </c>
      <c r="J3" s="632" t="s">
        <v>295</v>
      </c>
      <c r="K3" s="632" t="s">
        <v>290</v>
      </c>
      <c r="L3" s="632" t="s">
        <v>296</v>
      </c>
      <c r="M3" s="632" t="s">
        <v>297</v>
      </c>
      <c r="N3" s="422" t="s">
        <v>286</v>
      </c>
      <c r="O3" s="423" t="s">
        <v>25</v>
      </c>
      <c r="P3" s="3230"/>
      <c r="Q3" s="3205"/>
      <c r="R3" s="120" t="s">
        <v>216</v>
      </c>
      <c r="S3" s="1051" t="s">
        <v>217</v>
      </c>
      <c r="T3" s="1052" t="s">
        <v>218</v>
      </c>
      <c r="U3" s="124" t="s">
        <v>219</v>
      </c>
    </row>
    <row r="4" spans="1:21" ht="40.5" customHeight="1" x14ac:dyDescent="0.2">
      <c r="A4" s="2671"/>
      <c r="B4" s="2632"/>
      <c r="C4" s="2632"/>
      <c r="D4" s="3228"/>
      <c r="E4" s="2622"/>
      <c r="F4" s="2632"/>
      <c r="G4" s="1255" t="s">
        <v>30</v>
      </c>
      <c r="H4" s="1256" t="s">
        <v>30</v>
      </c>
      <c r="I4" s="1464" t="s">
        <v>31</v>
      </c>
      <c r="J4" s="1465" t="s">
        <v>31</v>
      </c>
      <c r="K4" s="1465" t="s">
        <v>31</v>
      </c>
      <c r="L4" s="1465" t="s">
        <v>31</v>
      </c>
      <c r="M4" s="1465" t="s">
        <v>31</v>
      </c>
      <c r="N4" s="1466" t="s">
        <v>31</v>
      </c>
      <c r="O4" s="1467" t="s">
        <v>31</v>
      </c>
      <c r="P4" s="1471" t="s">
        <v>30</v>
      </c>
      <c r="Q4" s="1472" t="s">
        <v>30</v>
      </c>
      <c r="R4" s="633" t="s">
        <v>30</v>
      </c>
      <c r="S4" s="1473" t="s">
        <v>30</v>
      </c>
      <c r="T4" s="1476" t="s">
        <v>35</v>
      </c>
      <c r="U4" s="1186" t="s">
        <v>35</v>
      </c>
    </row>
    <row r="5" spans="1:21" ht="28.5" customHeight="1" x14ac:dyDescent="0.2">
      <c r="A5" s="2968">
        <v>9</v>
      </c>
      <c r="B5" s="2866" t="s">
        <v>59</v>
      </c>
      <c r="C5" s="3179" t="s">
        <v>342</v>
      </c>
      <c r="D5" s="1469" t="s">
        <v>39</v>
      </c>
      <c r="E5" s="3179" t="s">
        <v>549</v>
      </c>
      <c r="F5" s="1462">
        <v>1</v>
      </c>
      <c r="G5" s="848">
        <v>0.93443581350405758</v>
      </c>
      <c r="H5" s="826">
        <v>0.97852521852362662</v>
      </c>
      <c r="I5" s="1477"/>
      <c r="J5" s="1478"/>
      <c r="K5" s="1478"/>
      <c r="L5" s="1478">
        <v>0.85</v>
      </c>
      <c r="M5" s="1478"/>
      <c r="N5" s="1479"/>
      <c r="O5" s="1480"/>
      <c r="P5" s="848">
        <f>0.153*I5+0.099*J5+0.077*K5+0.0495*L5+0.129*M5+0.308*N5+0.249*O5</f>
        <v>4.2075000000000001E-2</v>
      </c>
      <c r="Q5" s="826">
        <f>0.076*I5+0.073*J5+0.077*K5+0.07*L5+0.037*M5+0.4*N5+0.4*O5</f>
        <v>5.9500000000000004E-2</v>
      </c>
      <c r="R5" s="1271">
        <f>SQRT(P5^2+(G5+Q5)^2)</f>
        <v>0.99482596819291602</v>
      </c>
      <c r="S5" s="657">
        <f>SQRT(P5^2+(H5+Q5)^2)</f>
        <v>1.03887759621431</v>
      </c>
      <c r="T5" s="1460">
        <f>6300/(SQRT(3)*R5)</f>
        <v>3656.2241157634303</v>
      </c>
      <c r="U5" s="175">
        <f>6300/(2*S5)</f>
        <v>3032.1185204865915</v>
      </c>
    </row>
    <row r="6" spans="1:21" ht="28.5" customHeight="1" x14ac:dyDescent="0.2">
      <c r="A6" s="2968"/>
      <c r="B6" s="2866"/>
      <c r="C6" s="3179"/>
      <c r="D6" s="1469" t="s">
        <v>39</v>
      </c>
      <c r="E6" s="3179"/>
      <c r="F6" s="1462">
        <v>2</v>
      </c>
      <c r="G6" s="848">
        <v>0.93177201995976999</v>
      </c>
      <c r="H6" s="826">
        <v>0.97584467484959869</v>
      </c>
      <c r="I6" s="1477"/>
      <c r="J6" s="1478"/>
      <c r="K6" s="1478"/>
      <c r="L6" s="1478">
        <v>0.85</v>
      </c>
      <c r="M6" s="1478"/>
      <c r="N6" s="1479"/>
      <c r="O6" s="1480"/>
      <c r="P6" s="848">
        <f>0.153*I6+0.099*J6+0.077*K6+0.0495*L6+0.129*M6+0.308*N6+0.249*O6</f>
        <v>4.2075000000000001E-2</v>
      </c>
      <c r="Q6" s="826">
        <f>0.076*I6+0.073*J6+0.077*K6+0.07*L6+0.037*M6+0.4*N6+0.4*O6</f>
        <v>5.9500000000000004E-2</v>
      </c>
      <c r="R6" s="1461">
        <f>SQRT(P6^2+(G6+Q6)^2)</f>
        <v>0.9921645645658399</v>
      </c>
      <c r="S6" s="1474">
        <f>SQRT(P6^2+(H6+Q6)^2)</f>
        <v>1.0361992575583236</v>
      </c>
      <c r="T6" s="1460">
        <f>6300/(SQRT(3)*R6)</f>
        <v>3666.031650189288</v>
      </c>
      <c r="U6" s="175">
        <f>6300/(2*S6)</f>
        <v>3039.9558550375614</v>
      </c>
    </row>
    <row r="7" spans="1:21" ht="30" customHeight="1" x14ac:dyDescent="0.2">
      <c r="A7" s="2968">
        <v>9</v>
      </c>
      <c r="B7" s="2866" t="s">
        <v>550</v>
      </c>
      <c r="C7" s="3179" t="s">
        <v>342</v>
      </c>
      <c r="D7" s="1469" t="s">
        <v>39</v>
      </c>
      <c r="E7" s="3231" t="s">
        <v>549</v>
      </c>
      <c r="F7" s="1462">
        <v>1</v>
      </c>
      <c r="G7" s="848">
        <v>0.93443581350405758</v>
      </c>
      <c r="H7" s="826">
        <v>0.97852521852362662</v>
      </c>
      <c r="I7" s="1477">
        <v>0.161</v>
      </c>
      <c r="J7" s="1478"/>
      <c r="K7" s="1478"/>
      <c r="L7" s="1478"/>
      <c r="M7" s="1478"/>
      <c r="N7" s="1479"/>
      <c r="O7" s="1480"/>
      <c r="P7" s="848">
        <f>0.0235*I7+0.099*J7+0.077*K7+0.0495*L7+0.129*M7+0.308*N7+0.249*O7</f>
        <v>3.7835E-3</v>
      </c>
      <c r="Q7" s="826">
        <f>0.07*I7+0.073*J7+0.077*K7+0.07*L7+0.037*M7+0.4*N7+0.4*O7</f>
        <v>1.1270000000000001E-2</v>
      </c>
      <c r="R7" s="848">
        <f>SQRT(P7^2+(G7+Q7)^2)</f>
        <v>0.94571338182750775</v>
      </c>
      <c r="S7" s="298">
        <f>SQRT(P7^2+(H7+Q7)^2)</f>
        <v>0.98980244972645115</v>
      </c>
      <c r="T7" s="1460">
        <f>6300/(SQRT(3)*R7)</f>
        <v>3846.0983695354589</v>
      </c>
      <c r="U7" s="175">
        <f>6300/(2*S7)</f>
        <v>3182.4532267732379</v>
      </c>
    </row>
    <row r="8" spans="1:21" ht="30" customHeight="1" x14ac:dyDescent="0.2">
      <c r="A8" s="2968"/>
      <c r="B8" s="2866"/>
      <c r="C8" s="3179"/>
      <c r="D8" s="1469" t="s">
        <v>39</v>
      </c>
      <c r="E8" s="3232"/>
      <c r="F8" s="1462">
        <v>2</v>
      </c>
      <c r="G8" s="848">
        <v>0.93177201995976999</v>
      </c>
      <c r="H8" s="826">
        <v>0.97584467484959869</v>
      </c>
      <c r="I8" s="1477">
        <v>0.161</v>
      </c>
      <c r="J8" s="1478"/>
      <c r="K8" s="1478"/>
      <c r="L8" s="1478"/>
      <c r="M8" s="1478"/>
      <c r="N8" s="1479"/>
      <c r="O8" s="1480"/>
      <c r="P8" s="848">
        <f>0.0235*I8+0.099*J8+0.077*K8+0.0495*L8+0.129*M8+0.308*N8+0.249*O8</f>
        <v>3.7835E-3</v>
      </c>
      <c r="Q8" s="826">
        <f>0.07*I8+0.073*J8+0.077*K8+0.07*L8+0.037*M8+0.4*N8+0.4*O8</f>
        <v>1.1270000000000001E-2</v>
      </c>
      <c r="R8" s="848">
        <f>SQRT(P8^2+(G8+Q8)^2)</f>
        <v>0.94304960966115314</v>
      </c>
      <c r="S8" s="298">
        <f>SQRT(P8^2+(H8+Q8)^2)</f>
        <v>0.98712192568885782</v>
      </c>
      <c r="T8" s="1460">
        <f>6300/(SQRT(3)*R8)</f>
        <v>3856.9621986287257</v>
      </c>
      <c r="U8" s="175">
        <f>6300/(2*S8)</f>
        <v>3191.0951606122912</v>
      </c>
    </row>
    <row r="9" spans="1:21" x14ac:dyDescent="0.2">
      <c r="A9" s="212"/>
      <c r="B9" s="1463"/>
      <c r="C9" s="202"/>
      <c r="D9" s="202"/>
      <c r="E9" s="202"/>
      <c r="F9" s="202"/>
      <c r="G9" s="1282"/>
      <c r="H9" s="1282"/>
      <c r="I9" s="1283"/>
      <c r="J9" s="1283"/>
      <c r="K9" s="1283"/>
      <c r="L9" s="1283"/>
      <c r="M9" s="1283"/>
      <c r="N9" s="999"/>
      <c r="O9" s="999"/>
      <c r="P9" s="1282"/>
      <c r="Q9" s="1282"/>
      <c r="R9" s="1282"/>
      <c r="S9" s="1282"/>
      <c r="T9" s="205"/>
      <c r="U9" s="205"/>
    </row>
    <row r="10" spans="1:21" x14ac:dyDescent="0.2">
      <c r="A10" s="212"/>
      <c r="B10" s="2556"/>
      <c r="C10" s="2553"/>
      <c r="D10" s="2553"/>
      <c r="E10" s="2553"/>
      <c r="F10" s="2553"/>
      <c r="G10" s="1282"/>
      <c r="H10" s="1282"/>
      <c r="I10" s="1283"/>
      <c r="J10" s="1283"/>
      <c r="K10" s="1283"/>
      <c r="L10" s="1283"/>
      <c r="M10" s="1283"/>
      <c r="N10" s="999"/>
      <c r="O10" s="999"/>
      <c r="P10" s="1282"/>
      <c r="Q10" s="1282"/>
      <c r="R10" s="1282"/>
      <c r="S10" s="1282"/>
      <c r="T10" s="205"/>
      <c r="U10" s="205"/>
    </row>
    <row r="11" spans="1:21" ht="28.5" customHeight="1" x14ac:dyDescent="0.2">
      <c r="A11" s="2968">
        <v>9</v>
      </c>
      <c r="B11" s="3233" t="s">
        <v>644</v>
      </c>
      <c r="C11" s="3179" t="s">
        <v>342</v>
      </c>
      <c r="D11" s="2552" t="s">
        <v>39</v>
      </c>
      <c r="E11" s="3179" t="s">
        <v>643</v>
      </c>
      <c r="F11" s="2555">
        <v>1</v>
      </c>
      <c r="G11" s="848">
        <f>R5</f>
        <v>0.99482596819291602</v>
      </c>
      <c r="H11" s="826">
        <f>S5</f>
        <v>1.03887759621431</v>
      </c>
      <c r="I11" s="1477"/>
      <c r="J11" s="1478"/>
      <c r="K11" s="1478">
        <v>0.25</v>
      </c>
      <c r="L11" s="1478"/>
      <c r="M11" s="1478"/>
      <c r="N11" s="1479"/>
      <c r="O11" s="1480"/>
      <c r="P11" s="848">
        <f>0.153*I11+0.099*J11+0.077*K11+0.0495*L11+0.129*M11+0.308*N11+0.249*O11</f>
        <v>1.925E-2</v>
      </c>
      <c r="Q11" s="826">
        <f>0.076*I11+0.073*J11+0.077*K11+0.07*L11+0.037*M11+0.4*N11+0.4*O11</f>
        <v>1.925E-2</v>
      </c>
      <c r="R11" s="2563">
        <f>SQRT(P11^2+(G11+Q11)^2)</f>
        <v>1.0142586611739632</v>
      </c>
      <c r="S11" s="2564">
        <f>SQRT(P11^2+(H11+Q11)^2)</f>
        <v>1.0583026846655326</v>
      </c>
      <c r="T11" s="2554">
        <f>6300/(SQRT(3)*R11)</f>
        <v>3586.1726748131564</v>
      </c>
      <c r="U11" s="175">
        <f>6300/(2*S11)</f>
        <v>2976.4641492859205</v>
      </c>
    </row>
    <row r="12" spans="1:21" ht="28.5" customHeight="1" x14ac:dyDescent="0.2">
      <c r="A12" s="2968"/>
      <c r="B12" s="3233"/>
      <c r="C12" s="3179"/>
      <c r="D12" s="2552" t="s">
        <v>39</v>
      </c>
      <c r="E12" s="3179"/>
      <c r="F12" s="2555">
        <v>2</v>
      </c>
      <c r="G12" s="848">
        <f>R6</f>
        <v>0.9921645645658399</v>
      </c>
      <c r="H12" s="826">
        <f>S6</f>
        <v>1.0361992575583236</v>
      </c>
      <c r="I12" s="1477"/>
      <c r="J12" s="1478"/>
      <c r="K12" s="1478">
        <v>0.25</v>
      </c>
      <c r="L12" s="1478"/>
      <c r="M12" s="1478"/>
      <c r="N12" s="1479"/>
      <c r="O12" s="1480"/>
      <c r="P12" s="848">
        <f>0.153*I12+0.099*J12+0.077*K12+0.0495*L12+0.129*M12+0.308*N12+0.249*O12</f>
        <v>1.925E-2</v>
      </c>
      <c r="Q12" s="826">
        <f>0.076*I12+0.073*J12+0.077*K12+0.07*L12+0.037*M12+0.4*N12+0.4*O12</f>
        <v>1.925E-2</v>
      </c>
      <c r="R12" s="2563">
        <f>SQRT(P12^2+(G12+Q12)^2)</f>
        <v>1.0115977381923644</v>
      </c>
      <c r="S12" s="2564">
        <f>SQRT(P12^2+(H12+Q12)^2)</f>
        <v>1.0556247902452918</v>
      </c>
      <c r="T12" s="2554">
        <f>6300/(SQRT(3)*R12)</f>
        <v>3595.6058011697291</v>
      </c>
      <c r="U12" s="175">
        <f>6300/(2*S12)</f>
        <v>2984.0148025209278</v>
      </c>
    </row>
    <row r="13" spans="1:21" x14ac:dyDescent="0.2">
      <c r="A13" s="212"/>
      <c r="B13" s="2556"/>
      <c r="C13" s="2553"/>
      <c r="D13" s="2553"/>
      <c r="E13" s="2553"/>
      <c r="F13" s="2553"/>
      <c r="G13" s="1282"/>
      <c r="H13" s="1282"/>
      <c r="I13" s="1283"/>
      <c r="J13" s="1283"/>
      <c r="K13" s="1283"/>
      <c r="L13" s="1283"/>
      <c r="M13" s="1283"/>
      <c r="N13" s="999"/>
      <c r="O13" s="999"/>
      <c r="P13" s="1282"/>
      <c r="Q13" s="1282"/>
      <c r="R13" s="1282"/>
      <c r="S13" s="1282"/>
      <c r="T13" s="205"/>
      <c r="U13" s="205"/>
    </row>
    <row r="14" spans="1:21" x14ac:dyDescent="0.2">
      <c r="A14" s="212"/>
      <c r="B14" s="2556"/>
      <c r="C14" s="2553"/>
      <c r="D14" s="2553"/>
      <c r="E14" s="2553"/>
      <c r="F14" s="2553"/>
      <c r="G14" s="1282"/>
      <c r="H14" s="1282"/>
      <c r="I14" s="1283"/>
      <c r="J14" s="1283"/>
      <c r="K14" s="1283"/>
      <c r="L14" s="1283"/>
      <c r="M14" s="1283"/>
      <c r="N14" s="999"/>
      <c r="O14" s="999"/>
      <c r="P14" s="1282"/>
      <c r="Q14" s="1282"/>
      <c r="R14" s="1282"/>
      <c r="S14" s="1282"/>
      <c r="T14" s="205"/>
      <c r="U14" s="205"/>
    </row>
    <row r="15" spans="1:21" x14ac:dyDescent="0.2">
      <c r="A15" s="212"/>
      <c r="B15" s="1463"/>
      <c r="C15" s="202"/>
      <c r="D15" s="202"/>
      <c r="E15" s="202"/>
      <c r="F15" s="202"/>
      <c r="G15" s="1282"/>
      <c r="H15" s="1282"/>
      <c r="I15" s="1283"/>
      <c r="J15" s="1283"/>
      <c r="K15" s="1283"/>
      <c r="L15" s="1283"/>
      <c r="M15" s="1283"/>
      <c r="N15" s="999"/>
      <c r="O15" s="999"/>
      <c r="P15" s="1282"/>
      <c r="Q15" s="1282"/>
      <c r="R15" s="1282"/>
      <c r="S15" s="1282"/>
      <c r="T15" s="205"/>
      <c r="U15" s="205"/>
    </row>
    <row r="16" spans="1:21" x14ac:dyDescent="0.2">
      <c r="A16" s="113"/>
      <c r="B16" s="200"/>
      <c r="C16" s="200"/>
      <c r="D16" s="201"/>
      <c r="E16" s="202"/>
      <c r="F16" s="202"/>
      <c r="G16" s="113"/>
      <c r="H16" s="113"/>
      <c r="I16" s="203"/>
      <c r="J16" s="203"/>
      <c r="K16" s="203"/>
      <c r="L16" s="203"/>
      <c r="M16" s="203"/>
      <c r="N16" s="204"/>
      <c r="O16" s="204"/>
      <c r="P16" s="203"/>
      <c r="Q16" s="201"/>
      <c r="R16" s="113"/>
      <c r="S16" s="113"/>
      <c r="T16" s="205"/>
      <c r="U16" s="205"/>
    </row>
    <row r="17" spans="1:21" ht="15.75" x14ac:dyDescent="0.2">
      <c r="A17" s="113"/>
      <c r="B17" s="207" t="s">
        <v>158</v>
      </c>
      <c r="C17" s="207"/>
      <c r="D17" s="2608">
        <v>43985</v>
      </c>
      <c r="E17" s="2608"/>
      <c r="F17" s="201"/>
      <c r="G17" s="113"/>
      <c r="H17" s="113"/>
      <c r="I17" s="203"/>
      <c r="J17" s="203"/>
      <c r="K17" s="203"/>
      <c r="L17" s="203"/>
      <c r="M17" s="203"/>
      <c r="N17" s="204"/>
      <c r="O17" s="204"/>
      <c r="P17" s="210"/>
      <c r="Q17" s="210"/>
      <c r="R17" s="113"/>
      <c r="S17" s="113"/>
      <c r="T17" s="205"/>
      <c r="U17" s="205"/>
    </row>
    <row r="18" spans="1:21" x14ac:dyDescent="0.2">
      <c r="A18" s="113"/>
      <c r="B18" s="200" t="s">
        <v>328</v>
      </c>
      <c r="C18" s="200"/>
      <c r="D18" s="2610" t="s">
        <v>530</v>
      </c>
      <c r="E18" s="2610"/>
      <c r="F18" s="113"/>
      <c r="G18" s="113"/>
      <c r="H18" s="113"/>
      <c r="I18" s="203"/>
      <c r="J18" s="203"/>
      <c r="K18" s="203"/>
      <c r="L18" s="203"/>
      <c r="M18" s="203"/>
      <c r="N18" s="204"/>
      <c r="O18" s="204"/>
      <c r="P18" s="201"/>
      <c r="Q18" s="201"/>
      <c r="R18" s="113"/>
      <c r="S18" s="113"/>
      <c r="T18" s="205"/>
      <c r="U18" s="205"/>
    </row>
  </sheetData>
  <mergeCells count="26">
    <mergeCell ref="D17:E17"/>
    <mergeCell ref="D18:E18"/>
    <mergeCell ref="A7:A8"/>
    <mergeCell ref="B7:B8"/>
    <mergeCell ref="C7:C8"/>
    <mergeCell ref="E7:E8"/>
    <mergeCell ref="A11:A12"/>
    <mergeCell ref="B11:B12"/>
    <mergeCell ref="C11:C12"/>
    <mergeCell ref="E11:E12"/>
    <mergeCell ref="R2:S2"/>
    <mergeCell ref="T2:U2"/>
    <mergeCell ref="A5:A6"/>
    <mergeCell ref="B5:B6"/>
    <mergeCell ref="C5:C6"/>
    <mergeCell ref="E5:E6"/>
    <mergeCell ref="A1:U1"/>
    <mergeCell ref="A2:A4"/>
    <mergeCell ref="B2:B4"/>
    <mergeCell ref="C2:C4"/>
    <mergeCell ref="D2:D4"/>
    <mergeCell ref="E2:E4"/>
    <mergeCell ref="F2:F4"/>
    <mergeCell ref="G2:H2"/>
    <mergeCell ref="I2:O2"/>
    <mergeCell ref="P2:Q3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C01F-E43E-4471-B373-2562C837916F}">
  <sheetPr codeName="Лист27"/>
  <dimension ref="A1:U15"/>
  <sheetViews>
    <sheetView workbookViewId="0">
      <selection activeCell="G7" sqref="G7"/>
    </sheetView>
  </sheetViews>
  <sheetFormatPr defaultRowHeight="12.75" x14ac:dyDescent="0.2"/>
  <cols>
    <col min="5" max="5" width="12.140625" customWidth="1"/>
  </cols>
  <sheetData>
    <row r="1" spans="1:21" ht="24" thickBot="1" x14ac:dyDescent="0.25">
      <c r="A1" s="2669" t="s">
        <v>458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669"/>
    </row>
    <row r="2" spans="1:21" x14ac:dyDescent="0.2">
      <c r="A2" s="2670" t="s">
        <v>0</v>
      </c>
      <c r="B2" s="2673" t="s">
        <v>399</v>
      </c>
      <c r="C2" s="2673" t="s">
        <v>10</v>
      </c>
      <c r="D2" s="3227" t="s">
        <v>4</v>
      </c>
      <c r="E2" s="3234" t="s">
        <v>547</v>
      </c>
      <c r="F2" s="2673" t="s">
        <v>225</v>
      </c>
      <c r="G2" s="3229" t="s">
        <v>411</v>
      </c>
      <c r="H2" s="3204"/>
      <c r="I2" s="2685" t="s">
        <v>230</v>
      </c>
      <c r="J2" s="2639"/>
      <c r="K2" s="2639"/>
      <c r="L2" s="2639"/>
      <c r="M2" s="2639"/>
      <c r="N2" s="2639"/>
      <c r="O2" s="2686"/>
      <c r="P2" s="2824" t="s">
        <v>360</v>
      </c>
      <c r="Q2" s="2825"/>
      <c r="R2" s="2640" t="s">
        <v>232</v>
      </c>
      <c r="S2" s="3207"/>
      <c r="T2" s="3208" t="s">
        <v>231</v>
      </c>
      <c r="U2" s="3173"/>
    </row>
    <row r="3" spans="1:21" ht="27" x14ac:dyDescent="0.2">
      <c r="A3" s="2671"/>
      <c r="B3" s="2632"/>
      <c r="C3" s="2632"/>
      <c r="D3" s="3228"/>
      <c r="E3" s="3235"/>
      <c r="F3" s="2632"/>
      <c r="G3" s="854" t="s">
        <v>220</v>
      </c>
      <c r="H3" s="855" t="s">
        <v>29</v>
      </c>
      <c r="I3" s="631" t="s">
        <v>544</v>
      </c>
      <c r="J3" s="632" t="s">
        <v>295</v>
      </c>
      <c r="K3" s="632" t="s">
        <v>290</v>
      </c>
      <c r="L3" s="632" t="s">
        <v>296</v>
      </c>
      <c r="M3" s="632" t="s">
        <v>297</v>
      </c>
      <c r="N3" s="422" t="s">
        <v>286</v>
      </c>
      <c r="O3" s="423" t="s">
        <v>25</v>
      </c>
      <c r="P3" s="3230"/>
      <c r="Q3" s="3205"/>
      <c r="R3" s="120" t="s">
        <v>216</v>
      </c>
      <c r="S3" s="1051" t="s">
        <v>217</v>
      </c>
      <c r="T3" s="1052" t="s">
        <v>218</v>
      </c>
      <c r="U3" s="124" t="s">
        <v>219</v>
      </c>
    </row>
    <row r="4" spans="1:21" ht="40.5" customHeight="1" thickBot="1" x14ac:dyDescent="0.25">
      <c r="A4" s="2671"/>
      <c r="B4" s="2632"/>
      <c r="C4" s="2632"/>
      <c r="D4" s="3228"/>
      <c r="E4" s="3235"/>
      <c r="F4" s="2632"/>
      <c r="G4" s="1255" t="s">
        <v>30</v>
      </c>
      <c r="H4" s="1256" t="s">
        <v>30</v>
      </c>
      <c r="I4" s="1464" t="s">
        <v>31</v>
      </c>
      <c r="J4" s="1465" t="s">
        <v>31</v>
      </c>
      <c r="K4" s="1465" t="s">
        <v>31</v>
      </c>
      <c r="L4" s="1465" t="s">
        <v>31</v>
      </c>
      <c r="M4" s="1465" t="s">
        <v>31</v>
      </c>
      <c r="N4" s="1466" t="s">
        <v>31</v>
      </c>
      <c r="O4" s="1467" t="s">
        <v>31</v>
      </c>
      <c r="P4" s="1471" t="s">
        <v>30</v>
      </c>
      <c r="Q4" s="1472" t="s">
        <v>30</v>
      </c>
      <c r="R4" s="633" t="s">
        <v>30</v>
      </c>
      <c r="S4" s="1473" t="s">
        <v>30</v>
      </c>
      <c r="T4" s="1476" t="s">
        <v>35</v>
      </c>
      <c r="U4" s="1186" t="s">
        <v>35</v>
      </c>
    </row>
    <row r="5" spans="1:21" x14ac:dyDescent="0.2">
      <c r="A5" s="2968">
        <v>10</v>
      </c>
      <c r="B5" s="2866" t="s">
        <v>235</v>
      </c>
      <c r="C5" s="3179" t="s">
        <v>342</v>
      </c>
      <c r="D5" s="1257" t="s">
        <v>39</v>
      </c>
      <c r="E5" s="3236" t="s">
        <v>546</v>
      </c>
      <c r="F5" s="1458">
        <v>1</v>
      </c>
      <c r="G5" s="848">
        <v>0.27900000000000003</v>
      </c>
      <c r="H5" s="826">
        <v>0.32700000000000001</v>
      </c>
      <c r="I5" s="162"/>
      <c r="J5" s="1468"/>
      <c r="K5" s="1468">
        <v>0.41</v>
      </c>
      <c r="L5" s="1468"/>
      <c r="M5" s="1468"/>
      <c r="N5" s="164"/>
      <c r="O5" s="165"/>
      <c r="P5" s="848">
        <f>0.153*I5+0.099*J5+0.077*K5+0.05*L5+0.129*M5+0.308*N5+0.249*O5</f>
        <v>3.1570000000000001E-2</v>
      </c>
      <c r="Q5" s="826">
        <f>0.076*I5+0.073*J5+0.077*K5+0.037*L5+0.037*M5+0.4*N5+0.4*O5</f>
        <v>3.1570000000000001E-2</v>
      </c>
      <c r="R5" s="1271">
        <f t="shared" ref="R5:R10" si="0">SQRT(P5^2+(G5+Q5)^2)</f>
        <v>0.31217044991478615</v>
      </c>
      <c r="S5" s="657">
        <f t="shared" ref="S5:S10" si="1">SQRT(P5^2+(H5+Q5)^2)</f>
        <v>0.35995709438765061</v>
      </c>
      <c r="T5" s="1456">
        <f t="shared" ref="T5:T10" si="2">6300/(SQRT(3)*R5)</f>
        <v>11651.668813904475</v>
      </c>
      <c r="U5" s="175">
        <f t="shared" ref="U5:U10" si="3">6300/(2*S5)</f>
        <v>8751.0429690480087</v>
      </c>
    </row>
    <row r="6" spans="1:21" x14ac:dyDescent="0.2">
      <c r="A6" s="2968"/>
      <c r="B6" s="2866"/>
      <c r="C6" s="3179"/>
      <c r="D6" s="1257" t="s">
        <v>39</v>
      </c>
      <c r="E6" s="3232"/>
      <c r="F6" s="1458">
        <v>2</v>
      </c>
      <c r="G6" s="848">
        <v>0.27800000000000002</v>
      </c>
      <c r="H6" s="826">
        <v>0.32600000000000001</v>
      </c>
      <c r="I6" s="162"/>
      <c r="J6" s="1468"/>
      <c r="K6" s="1468">
        <v>0.41</v>
      </c>
      <c r="L6" s="1468"/>
      <c r="M6" s="1468"/>
      <c r="N6" s="164"/>
      <c r="O6" s="165"/>
      <c r="P6" s="848">
        <f>0.153*I6+0.099*J6+0.077*K6+0.05*L6+0.129*M6+0.308*N6+0.249*O6</f>
        <v>3.1570000000000001E-2</v>
      </c>
      <c r="Q6" s="826">
        <f>0.076*I6+0.073*J6+0.077*K6+0.037*L6+0.037*M6+0.4*N6+0.4*O6</f>
        <v>3.1570000000000001E-2</v>
      </c>
      <c r="R6" s="1454">
        <f t="shared" si="0"/>
        <v>0.31117559319458205</v>
      </c>
      <c r="S6" s="1474">
        <f t="shared" si="1"/>
        <v>0.35896095860134986</v>
      </c>
      <c r="T6" s="1456">
        <f t="shared" si="2"/>
        <v>11688.920260594437</v>
      </c>
      <c r="U6" s="175">
        <f t="shared" si="3"/>
        <v>8775.3275795607769</v>
      </c>
    </row>
    <row r="7" spans="1:21" s="1493" customFormat="1" x14ac:dyDescent="0.2">
      <c r="A7" s="3241">
        <v>10</v>
      </c>
      <c r="B7" s="3237" t="s">
        <v>48</v>
      </c>
      <c r="C7" s="3238" t="s">
        <v>352</v>
      </c>
      <c r="D7" s="1482" t="s">
        <v>39</v>
      </c>
      <c r="E7" s="3239" t="s">
        <v>546</v>
      </c>
      <c r="F7" s="1483">
        <v>1</v>
      </c>
      <c r="G7" s="1484">
        <v>0.27900000000000003</v>
      </c>
      <c r="H7" s="1485">
        <v>0.32700000000000001</v>
      </c>
      <c r="I7" s="1486"/>
      <c r="J7" s="1487"/>
      <c r="K7" s="1487">
        <v>0.44</v>
      </c>
      <c r="L7" s="1487"/>
      <c r="M7" s="1487"/>
      <c r="N7" s="1488"/>
      <c r="O7" s="1489"/>
      <c r="P7" s="1484">
        <f>0.153*I7+0.099*J7+0.077*K7+0.05*L7+0.129*M7+0.308*N7+0.249*O7</f>
        <v>3.388E-2</v>
      </c>
      <c r="Q7" s="1485">
        <f>0.076*I7+0.073*J7+0.077*K7+0.037*L7+0.037*M7+0.4*N7+0.4*O7</f>
        <v>3.388E-2</v>
      </c>
      <c r="R7" s="1484">
        <f t="shared" si="0"/>
        <v>0.31470899065644758</v>
      </c>
      <c r="S7" s="1490">
        <f t="shared" si="1"/>
        <v>0.36246686579603388</v>
      </c>
      <c r="T7" s="1491">
        <f t="shared" si="2"/>
        <v>11557.682824083384</v>
      </c>
      <c r="U7" s="1492">
        <f t="shared" si="3"/>
        <v>8690.4495203502465</v>
      </c>
    </row>
    <row r="8" spans="1:21" s="1493" customFormat="1" x14ac:dyDescent="0.2">
      <c r="A8" s="3241"/>
      <c r="B8" s="3237"/>
      <c r="C8" s="3238"/>
      <c r="D8" s="1482" t="s">
        <v>39</v>
      </c>
      <c r="E8" s="3239"/>
      <c r="F8" s="1483">
        <v>2</v>
      </c>
      <c r="G8" s="1484">
        <v>0.27800000000000002</v>
      </c>
      <c r="H8" s="1485">
        <v>0.32600000000000001</v>
      </c>
      <c r="I8" s="1486"/>
      <c r="J8" s="1487"/>
      <c r="K8" s="1487">
        <v>0.44</v>
      </c>
      <c r="L8" s="1487"/>
      <c r="M8" s="1487"/>
      <c r="N8" s="1488"/>
      <c r="O8" s="1489"/>
      <c r="P8" s="1484">
        <f>0.153*I8+0.099*J8+0.077*K8+0.05*L8+0.129*M8+0.308*N8+0.249*O8</f>
        <v>3.388E-2</v>
      </c>
      <c r="Q8" s="1485">
        <f>0.076*I8+0.073*J8+0.077*K8+0.037*L8+0.037*M8+0.4*N8+0.4*O8</f>
        <v>3.388E-2</v>
      </c>
      <c r="R8" s="1484">
        <f t="shared" si="0"/>
        <v>0.31371482081661367</v>
      </c>
      <c r="S8" s="1490">
        <f t="shared" si="1"/>
        <v>0.36147125584201029</v>
      </c>
      <c r="T8" s="1491">
        <f t="shared" si="2"/>
        <v>11594.309399940274</v>
      </c>
      <c r="U8" s="1492">
        <f t="shared" si="3"/>
        <v>8714.3858580467131</v>
      </c>
    </row>
    <row r="9" spans="1:21" x14ac:dyDescent="0.2">
      <c r="A9" s="2968">
        <v>10</v>
      </c>
      <c r="B9" s="2866" t="s">
        <v>277</v>
      </c>
      <c r="C9" s="3179" t="s">
        <v>342</v>
      </c>
      <c r="D9" s="1257" t="s">
        <v>39</v>
      </c>
      <c r="E9" s="3232" t="s">
        <v>543</v>
      </c>
      <c r="F9" s="1458">
        <v>1</v>
      </c>
      <c r="G9" s="848">
        <v>0.73297985818686184</v>
      </c>
      <c r="H9" s="826">
        <v>0.77753510329950581</v>
      </c>
      <c r="I9" s="162">
        <v>1.05</v>
      </c>
      <c r="J9" s="1468"/>
      <c r="K9" s="1468"/>
      <c r="L9" s="1468"/>
      <c r="M9" s="1468"/>
      <c r="N9" s="164"/>
      <c r="O9" s="165"/>
      <c r="P9" s="848">
        <f>0.194*I9+0.099*J9+0.077*K9+0.05*L9+0.129*M9+0.308*N9+0.249*O9</f>
        <v>0.20370000000000002</v>
      </c>
      <c r="Q9" s="826">
        <f>0.078*I9+0.073*J9+0.077*K9+0.037*L9+0.037*M9+0.4*N9+0.4*O9</f>
        <v>8.1900000000000001E-2</v>
      </c>
      <c r="R9" s="1271">
        <f t="shared" si="0"/>
        <v>0.83995408998268473</v>
      </c>
      <c r="S9" s="657">
        <f t="shared" si="1"/>
        <v>0.88324537178715645</v>
      </c>
      <c r="T9" s="1456">
        <f t="shared" si="2"/>
        <v>4330.3636940081142</v>
      </c>
      <c r="U9" s="175">
        <f t="shared" si="3"/>
        <v>3566.3928740733709</v>
      </c>
    </row>
    <row r="10" spans="1:21" ht="13.5" thickBot="1" x14ac:dyDescent="0.25">
      <c r="A10" s="2970"/>
      <c r="B10" s="2869"/>
      <c r="C10" s="3211"/>
      <c r="D10" s="1258" t="s">
        <v>39</v>
      </c>
      <c r="E10" s="3240"/>
      <c r="F10" s="1459">
        <v>2</v>
      </c>
      <c r="G10" s="851">
        <v>0.73204058603589373</v>
      </c>
      <c r="H10" s="829">
        <v>0.77658871968975174</v>
      </c>
      <c r="I10" s="182">
        <v>1.05</v>
      </c>
      <c r="J10" s="1470"/>
      <c r="K10" s="1470"/>
      <c r="L10" s="1470"/>
      <c r="M10" s="1470"/>
      <c r="N10" s="184"/>
      <c r="O10" s="185"/>
      <c r="P10" s="851">
        <f>0.194*I10+0.099*J10+0.077*K10+0.05*L10+0.129*M10+0.308*N10+0.249*O10</f>
        <v>0.20370000000000002</v>
      </c>
      <c r="Q10" s="829">
        <f>0.078*I10+0.073*J10+0.077*K10+0.037*L10+0.037*M10+0.4*N10+0.4*O10</f>
        <v>8.1900000000000001E-2</v>
      </c>
      <c r="R10" s="1455">
        <f t="shared" si="0"/>
        <v>0.83904288781709735</v>
      </c>
      <c r="S10" s="1475">
        <f t="shared" si="1"/>
        <v>0.88232452750365564</v>
      </c>
      <c r="T10" s="1457">
        <f t="shared" si="2"/>
        <v>4335.0664771829133</v>
      </c>
      <c r="U10" s="193">
        <f t="shared" si="3"/>
        <v>3570.1149654223445</v>
      </c>
    </row>
    <row r="11" spans="1:21" x14ac:dyDescent="0.2">
      <c r="A11" s="212"/>
      <c r="B11" s="1281"/>
      <c r="C11" s="202"/>
      <c r="D11" s="202"/>
      <c r="E11" s="202"/>
      <c r="F11" s="202"/>
      <c r="G11" s="1282"/>
      <c r="H11" s="1282"/>
      <c r="I11" s="1283"/>
      <c r="J11" s="1283"/>
      <c r="K11" s="1283"/>
      <c r="L11" s="1283"/>
      <c r="M11" s="1283"/>
      <c r="N11" s="999"/>
      <c r="O11" s="999"/>
      <c r="P11" s="1282"/>
      <c r="Q11" s="1282"/>
      <c r="R11" s="1282"/>
      <c r="S11" s="1282"/>
      <c r="T11" s="205"/>
      <c r="U11" s="205"/>
    </row>
    <row r="12" spans="1:21" x14ac:dyDescent="0.2">
      <c r="A12" s="212"/>
      <c r="B12" s="1281"/>
      <c r="C12" s="202"/>
      <c r="D12" s="202"/>
      <c r="E12" s="202"/>
      <c r="F12" s="202"/>
      <c r="G12" s="1282"/>
      <c r="H12" s="1282"/>
      <c r="I12" s="1283"/>
      <c r="J12" s="1283"/>
      <c r="K12" s="1283"/>
      <c r="L12" s="1283"/>
      <c r="M12" s="1283"/>
      <c r="N12" s="999"/>
      <c r="O12" s="999"/>
      <c r="P12" s="1282"/>
      <c r="Q12" s="1282"/>
      <c r="R12" s="1282"/>
      <c r="S12" s="1282"/>
      <c r="T12" s="205"/>
      <c r="U12" s="205"/>
    </row>
    <row r="13" spans="1:21" x14ac:dyDescent="0.2">
      <c r="A13" s="113"/>
      <c r="B13" s="200"/>
      <c r="C13" s="200"/>
      <c r="D13" s="201"/>
      <c r="E13" s="202"/>
      <c r="F13" s="202"/>
      <c r="G13" s="113"/>
      <c r="H13" s="113"/>
      <c r="I13" s="203"/>
      <c r="J13" s="203"/>
      <c r="K13" s="203"/>
      <c r="L13" s="203"/>
      <c r="M13" s="203"/>
      <c r="N13" s="204"/>
      <c r="O13" s="204"/>
      <c r="P13" s="203"/>
      <c r="Q13" s="201"/>
      <c r="R13" s="113"/>
      <c r="S13" s="113"/>
      <c r="T13" s="205"/>
      <c r="U13" s="205"/>
    </row>
    <row r="14" spans="1:21" ht="15.75" x14ac:dyDescent="0.2">
      <c r="A14" s="113"/>
      <c r="B14" s="207" t="s">
        <v>158</v>
      </c>
      <c r="C14" s="207"/>
      <c r="D14" s="2608">
        <v>43819</v>
      </c>
      <c r="E14" s="2608"/>
      <c r="F14" s="201"/>
      <c r="G14" s="113"/>
      <c r="H14" s="113"/>
      <c r="I14" s="203"/>
      <c r="J14" s="203"/>
      <c r="K14" s="203"/>
      <c r="L14" s="203"/>
      <c r="M14" s="203"/>
      <c r="N14" s="204"/>
      <c r="O14" s="204"/>
      <c r="P14" s="210"/>
      <c r="Q14" s="210"/>
      <c r="R14" s="113"/>
      <c r="S14" s="113"/>
      <c r="T14" s="205"/>
      <c r="U14" s="205"/>
    </row>
    <row r="15" spans="1:21" x14ac:dyDescent="0.2">
      <c r="A15" s="113"/>
      <c r="B15" s="200" t="s">
        <v>328</v>
      </c>
      <c r="C15" s="200"/>
      <c r="D15" s="2610" t="s">
        <v>459</v>
      </c>
      <c r="E15" s="2610"/>
      <c r="F15" s="113"/>
      <c r="G15" s="113"/>
      <c r="H15" s="113"/>
      <c r="I15" s="203"/>
      <c r="J15" s="203"/>
      <c r="K15" s="203"/>
      <c r="L15" s="203"/>
      <c r="M15" s="203"/>
      <c r="N15" s="204"/>
      <c r="O15" s="204"/>
      <c r="P15" s="201"/>
      <c r="Q15" s="201"/>
      <c r="R15" s="113"/>
      <c r="S15" s="113"/>
      <c r="T15" s="205"/>
      <c r="U15" s="205"/>
    </row>
  </sheetData>
  <mergeCells count="26">
    <mergeCell ref="B9:B10"/>
    <mergeCell ref="C9:C10"/>
    <mergeCell ref="E9:E10"/>
    <mergeCell ref="A5:A6"/>
    <mergeCell ref="A7:A8"/>
    <mergeCell ref="A9:A10"/>
    <mergeCell ref="D14:E14"/>
    <mergeCell ref="D15:E15"/>
    <mergeCell ref="R2:S2"/>
    <mergeCell ref="T2:U2"/>
    <mergeCell ref="B5:B6"/>
    <mergeCell ref="C5:C6"/>
    <mergeCell ref="E5:E6"/>
    <mergeCell ref="B7:B8"/>
    <mergeCell ref="C7:C8"/>
    <mergeCell ref="E7:E8"/>
    <mergeCell ref="A1:U1"/>
    <mergeCell ref="A2:A4"/>
    <mergeCell ref="B2:B4"/>
    <mergeCell ref="C2:C4"/>
    <mergeCell ref="D2:D4"/>
    <mergeCell ref="E2:E4"/>
    <mergeCell ref="F2:F4"/>
    <mergeCell ref="G2:H2"/>
    <mergeCell ref="I2:O2"/>
    <mergeCell ref="P2:Q3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0AB4-DB59-486C-A80B-3AA2B242F6B5}">
  <sheetPr codeName="Лист28"/>
  <dimension ref="A1:AQ1138"/>
  <sheetViews>
    <sheetView zoomScaleNormal="100" workbookViewId="0">
      <selection activeCell="J21" sqref="J21"/>
    </sheetView>
  </sheetViews>
  <sheetFormatPr defaultRowHeight="12.75" x14ac:dyDescent="0.2"/>
  <cols>
    <col min="1" max="1" width="2.85546875" style="211" customWidth="1"/>
    <col min="2" max="2" width="16.140625" style="213" customWidth="1"/>
    <col min="3" max="3" width="6.42578125" style="213" customWidth="1"/>
    <col min="4" max="4" width="3.140625" style="210" customWidth="1"/>
    <col min="5" max="5" width="15.7109375" style="211" customWidth="1"/>
    <col min="6" max="6" width="4" style="211" customWidth="1"/>
    <col min="7" max="8" width="7" style="211" customWidth="1"/>
    <col min="9" max="12" width="5.5703125" style="214" customWidth="1"/>
    <col min="13" max="14" width="5.5703125" style="215" customWidth="1"/>
    <col min="15" max="16" width="6.7109375" style="210" customWidth="1"/>
    <col min="17" max="18" width="6.7109375" style="113" customWidth="1"/>
    <col min="19" max="20" width="6.7109375" style="205" customWidth="1"/>
    <col min="21" max="16384" width="9.140625" style="113"/>
  </cols>
  <sheetData>
    <row r="1" spans="1:43" ht="36.75" customHeight="1" thickBot="1" x14ac:dyDescent="0.25">
      <c r="A1" s="2669" t="s">
        <v>376</v>
      </c>
      <c r="B1" s="2669"/>
      <c r="C1" s="2669"/>
      <c r="D1" s="2669"/>
      <c r="E1" s="2669"/>
      <c r="F1" s="2669"/>
      <c r="G1" s="2669"/>
      <c r="H1" s="2669"/>
      <c r="I1" s="2669"/>
      <c r="J1" s="2669"/>
      <c r="K1" s="2669"/>
      <c r="L1" s="2669"/>
      <c r="M1" s="2669"/>
      <c r="N1" s="2669"/>
      <c r="O1" s="2669"/>
      <c r="P1" s="2669"/>
      <c r="Q1" s="2669"/>
      <c r="R1" s="2669"/>
      <c r="S1" s="2669"/>
      <c r="T1" s="266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  <c r="AP1" s="289"/>
      <c r="AQ1" s="289"/>
    </row>
    <row r="2" spans="1:43" s="114" customFormat="1" ht="69.75" customHeight="1" x14ac:dyDescent="0.2">
      <c r="A2" s="3251" t="s">
        <v>0</v>
      </c>
      <c r="B2" s="2673" t="s">
        <v>399</v>
      </c>
      <c r="C2" s="2673" t="s">
        <v>10</v>
      </c>
      <c r="D2" s="3254" t="s">
        <v>4</v>
      </c>
      <c r="E2" s="3257" t="s">
        <v>410</v>
      </c>
      <c r="F2" s="3201" t="s">
        <v>225</v>
      </c>
      <c r="G2" s="3229" t="s">
        <v>411</v>
      </c>
      <c r="H2" s="3204"/>
      <c r="I2" s="2685" t="s">
        <v>230</v>
      </c>
      <c r="J2" s="2639"/>
      <c r="K2" s="2639"/>
      <c r="L2" s="2639"/>
      <c r="M2" s="2639"/>
      <c r="N2" s="2686"/>
      <c r="O2" s="2687" t="s">
        <v>360</v>
      </c>
      <c r="P2" s="2687"/>
      <c r="Q2" s="2640" t="s">
        <v>232</v>
      </c>
      <c r="R2" s="2641"/>
      <c r="S2" s="3250" t="s">
        <v>231</v>
      </c>
      <c r="T2" s="3173"/>
    </row>
    <row r="3" spans="1:43" s="114" customFormat="1" ht="36" customHeight="1" x14ac:dyDescent="0.2">
      <c r="A3" s="3252"/>
      <c r="B3" s="2632"/>
      <c r="C3" s="2632"/>
      <c r="D3" s="3255"/>
      <c r="E3" s="3258"/>
      <c r="F3" s="3202"/>
      <c r="G3" s="854" t="s">
        <v>220</v>
      </c>
      <c r="H3" s="855" t="s">
        <v>29</v>
      </c>
      <c r="I3" s="631" t="s">
        <v>294</v>
      </c>
      <c r="J3" s="632" t="s">
        <v>295</v>
      </c>
      <c r="K3" s="632" t="s">
        <v>296</v>
      </c>
      <c r="L3" s="632" t="s">
        <v>297</v>
      </c>
      <c r="M3" s="422" t="s">
        <v>286</v>
      </c>
      <c r="N3" s="423" t="s">
        <v>25</v>
      </c>
      <c r="O3" s="2689"/>
      <c r="P3" s="2689"/>
      <c r="Q3" s="120" t="s">
        <v>216</v>
      </c>
      <c r="R3" s="121" t="s">
        <v>217</v>
      </c>
      <c r="S3" s="122" t="s">
        <v>218</v>
      </c>
      <c r="T3" s="124" t="s">
        <v>219</v>
      </c>
    </row>
    <row r="4" spans="1:43" s="114" customFormat="1" ht="13.5" thickBot="1" x14ac:dyDescent="0.25">
      <c r="A4" s="3253"/>
      <c r="B4" s="2629"/>
      <c r="C4" s="2632"/>
      <c r="D4" s="3256"/>
      <c r="E4" s="3259"/>
      <c r="F4" s="3203"/>
      <c r="G4" s="856" t="s">
        <v>30</v>
      </c>
      <c r="H4" s="857" t="s">
        <v>30</v>
      </c>
      <c r="I4" s="127" t="s">
        <v>31</v>
      </c>
      <c r="J4" s="128" t="s">
        <v>31</v>
      </c>
      <c r="K4" s="128" t="s">
        <v>31</v>
      </c>
      <c r="L4" s="128" t="s">
        <v>31</v>
      </c>
      <c r="M4" s="129" t="s">
        <v>31</v>
      </c>
      <c r="N4" s="130" t="s">
        <v>31</v>
      </c>
      <c r="O4" s="131" t="s">
        <v>30</v>
      </c>
      <c r="P4" s="858" t="s">
        <v>30</v>
      </c>
      <c r="Q4" s="633" t="s">
        <v>30</v>
      </c>
      <c r="R4" s="634" t="s">
        <v>30</v>
      </c>
      <c r="S4" s="140" t="s">
        <v>35</v>
      </c>
      <c r="T4" s="141" t="s">
        <v>35</v>
      </c>
    </row>
    <row r="5" spans="1:43" ht="12.75" customHeight="1" x14ac:dyDescent="0.2">
      <c r="A5" s="859">
        <v>11</v>
      </c>
      <c r="B5" s="2674" t="s">
        <v>59</v>
      </c>
      <c r="C5" s="3183" t="s">
        <v>342</v>
      </c>
      <c r="D5" s="143" t="s">
        <v>39</v>
      </c>
      <c r="E5" s="3248" t="s">
        <v>292</v>
      </c>
      <c r="F5" s="860">
        <v>1</v>
      </c>
      <c r="G5" s="827">
        <f>СР3!AH5</f>
        <v>0.61815337880392096</v>
      </c>
      <c r="H5" s="861">
        <f>СР3!AI5</f>
        <v>0.73064308785681653</v>
      </c>
      <c r="I5" s="146"/>
      <c r="J5" s="679"/>
      <c r="K5" s="679">
        <v>0.54</v>
      </c>
      <c r="L5" s="679"/>
      <c r="M5" s="148"/>
      <c r="N5" s="149"/>
      <c r="O5" s="640">
        <f>0.153*I5+0.099*J5+0.05*K5+0.129*L5+0.308*M5+0.249*N5</f>
        <v>2.7000000000000003E-2</v>
      </c>
      <c r="P5" s="636">
        <f>0.076*I5+0.073*J5+0.037*K5+0.037*L5+0.4*M5+0.4*N5</f>
        <v>1.9980000000000001E-2</v>
      </c>
      <c r="Q5" s="637">
        <f t="shared" ref="Q5:Q16" si="0">SQRT(O5^2+(G5+P5)^2)</f>
        <v>0.63870432059264204</v>
      </c>
      <c r="R5" s="155">
        <f t="shared" ref="R5:R16" si="1">SQRT(O5^2+(H5+P5)^2)</f>
        <v>0.75110852746038115</v>
      </c>
      <c r="S5" s="539">
        <f>6300/(SQRT(3)*Q5)</f>
        <v>5694.8208719171535</v>
      </c>
      <c r="T5" s="638">
        <f>6300/(2*R5)</f>
        <v>4193.8014079678433</v>
      </c>
    </row>
    <row r="6" spans="1:43" ht="12.75" customHeight="1" x14ac:dyDescent="0.2">
      <c r="A6" s="385">
        <v>11</v>
      </c>
      <c r="B6" s="3191"/>
      <c r="C6" s="3179"/>
      <c r="D6" s="160" t="s">
        <v>39</v>
      </c>
      <c r="E6" s="3249"/>
      <c r="F6" s="704">
        <v>2</v>
      </c>
      <c r="G6" s="848">
        <f>СР3!AH6</f>
        <v>0.61815337880392096</v>
      </c>
      <c r="H6" s="826">
        <f>СР3!AI6</f>
        <v>0.73064308785681653</v>
      </c>
      <c r="I6" s="162"/>
      <c r="J6" s="680"/>
      <c r="K6" s="680">
        <v>0.54</v>
      </c>
      <c r="L6" s="680"/>
      <c r="M6" s="164"/>
      <c r="N6" s="165"/>
      <c r="O6" s="640">
        <f t="shared" ref="O6:O16" si="2">0.153*I6+0.099*J6+0.05*K6+0.129*L6+0.308*M6+0.249*N6</f>
        <v>2.7000000000000003E-2</v>
      </c>
      <c r="P6" s="636">
        <f t="shared" ref="P6:P16" si="3">0.076*I6+0.073*J6+0.037*K6+0.037*L6+0.4*M6+0.4*N6</f>
        <v>1.9980000000000001E-2</v>
      </c>
      <c r="Q6" s="172">
        <f t="shared" si="0"/>
        <v>0.63870432059264204</v>
      </c>
      <c r="R6" s="173">
        <f t="shared" si="1"/>
        <v>0.75110852746038115</v>
      </c>
      <c r="S6" s="156">
        <f t="shared" ref="S6:S16" si="4">6300/(SQRT(3)*Q6)</f>
        <v>5694.8208719171535</v>
      </c>
      <c r="T6" s="639">
        <f t="shared" ref="T6:T16" si="5">6300/(2*R6)</f>
        <v>4193.8014079678433</v>
      </c>
    </row>
    <row r="7" spans="1:43" ht="12.75" customHeight="1" x14ac:dyDescent="0.2">
      <c r="A7" s="379">
        <v>11</v>
      </c>
      <c r="B7" s="3190" t="s">
        <v>235</v>
      </c>
      <c r="C7" s="3179" t="s">
        <v>352</v>
      </c>
      <c r="D7" s="160" t="s">
        <v>39</v>
      </c>
      <c r="E7" s="3242" t="s">
        <v>293</v>
      </c>
      <c r="F7" s="704">
        <v>1</v>
      </c>
      <c r="G7" s="848">
        <f>СР3!AH9</f>
        <v>1.0704843564816515</v>
      </c>
      <c r="H7" s="826">
        <f>СР3!AI9</f>
        <v>1.2268289538178074</v>
      </c>
      <c r="I7" s="162"/>
      <c r="J7" s="680"/>
      <c r="K7" s="680"/>
      <c r="L7" s="680">
        <v>4.4999999999999998E-2</v>
      </c>
      <c r="M7" s="164">
        <v>2.9</v>
      </c>
      <c r="N7" s="165"/>
      <c r="O7" s="640">
        <f t="shared" si="2"/>
        <v>0.89900499999999994</v>
      </c>
      <c r="P7" s="636">
        <f t="shared" si="3"/>
        <v>1.1616649999999999</v>
      </c>
      <c r="Q7" s="172">
        <f t="shared" si="0"/>
        <v>2.4063874874314091</v>
      </c>
      <c r="R7" s="173">
        <f t="shared" si="1"/>
        <v>2.5520802020017364</v>
      </c>
      <c r="S7" s="156">
        <f t="shared" si="4"/>
        <v>1511.5216127462179</v>
      </c>
      <c r="T7" s="639">
        <f t="shared" si="5"/>
        <v>1234.2872287200389</v>
      </c>
    </row>
    <row r="8" spans="1:43" ht="12.75" customHeight="1" x14ac:dyDescent="0.2">
      <c r="A8" s="379">
        <v>11</v>
      </c>
      <c r="B8" s="3191"/>
      <c r="C8" s="3179"/>
      <c r="D8" s="160" t="s">
        <v>39</v>
      </c>
      <c r="E8" s="3249"/>
      <c r="F8" s="704">
        <v>2</v>
      </c>
      <c r="G8" s="848">
        <f>СР3!AH10</f>
        <v>1.0704843564816515</v>
      </c>
      <c r="H8" s="826">
        <f>СР3!AI10</f>
        <v>1.2268289538178074</v>
      </c>
      <c r="I8" s="162"/>
      <c r="J8" s="680"/>
      <c r="K8" s="680"/>
      <c r="L8" s="680">
        <v>4.4999999999999998E-2</v>
      </c>
      <c r="M8" s="164">
        <v>2.9</v>
      </c>
      <c r="N8" s="165"/>
      <c r="O8" s="640">
        <f t="shared" si="2"/>
        <v>0.89900499999999994</v>
      </c>
      <c r="P8" s="636">
        <f t="shared" si="3"/>
        <v>1.1616649999999999</v>
      </c>
      <c r="Q8" s="172">
        <f t="shared" si="0"/>
        <v>2.4063874874314091</v>
      </c>
      <c r="R8" s="173">
        <f t="shared" si="1"/>
        <v>2.5520802020017364</v>
      </c>
      <c r="S8" s="156">
        <f t="shared" si="4"/>
        <v>1511.5216127462179</v>
      </c>
      <c r="T8" s="639">
        <f t="shared" si="5"/>
        <v>1234.2872287200389</v>
      </c>
    </row>
    <row r="9" spans="1:43" ht="12.75" customHeight="1" x14ac:dyDescent="0.2">
      <c r="A9" s="379">
        <v>11</v>
      </c>
      <c r="B9" s="3190" t="s">
        <v>48</v>
      </c>
      <c r="C9" s="3179" t="s">
        <v>342</v>
      </c>
      <c r="D9" s="160" t="s">
        <v>39</v>
      </c>
      <c r="E9" s="3242" t="s">
        <v>293</v>
      </c>
      <c r="F9" s="704">
        <v>1</v>
      </c>
      <c r="G9" s="848">
        <f>СР3!AH9</f>
        <v>1.0704843564816515</v>
      </c>
      <c r="H9" s="826">
        <f>СР3!AI9</f>
        <v>1.2268289538178074</v>
      </c>
      <c r="I9" s="162">
        <v>0.09</v>
      </c>
      <c r="J9" s="680">
        <v>0.03</v>
      </c>
      <c r="K9" s="680"/>
      <c r="L9" s="680"/>
      <c r="M9" s="164"/>
      <c r="N9" s="165">
        <v>2.7</v>
      </c>
      <c r="O9" s="640">
        <f t="shared" si="2"/>
        <v>0.68903999999999999</v>
      </c>
      <c r="P9" s="636">
        <f t="shared" si="3"/>
        <v>1.0890300000000002</v>
      </c>
      <c r="Q9" s="172">
        <f t="shared" si="0"/>
        <v>2.2667770903753115</v>
      </c>
      <c r="R9" s="173">
        <f t="shared" si="1"/>
        <v>2.4161909724974366</v>
      </c>
      <c r="S9" s="156">
        <f t="shared" si="4"/>
        <v>1604.6159595218123</v>
      </c>
      <c r="T9" s="639">
        <f t="shared" si="5"/>
        <v>1303.7048957864781</v>
      </c>
    </row>
    <row r="10" spans="1:43" ht="12.75" customHeight="1" thickBot="1" x14ac:dyDescent="0.25">
      <c r="A10" s="385">
        <v>11</v>
      </c>
      <c r="B10" s="2676"/>
      <c r="C10" s="3211"/>
      <c r="D10" s="301" t="s">
        <v>39</v>
      </c>
      <c r="E10" s="3243"/>
      <c r="F10" s="863">
        <v>2</v>
      </c>
      <c r="G10" s="864">
        <f>СР3!AH10</f>
        <v>1.0704843564816515</v>
      </c>
      <c r="H10" s="865">
        <f>СР3!AI10</f>
        <v>1.2268289538178074</v>
      </c>
      <c r="I10" s="430">
        <v>6.5000000000000002E-2</v>
      </c>
      <c r="J10" s="681">
        <v>0.05</v>
      </c>
      <c r="K10" s="681"/>
      <c r="L10" s="681"/>
      <c r="M10" s="644"/>
      <c r="N10" s="645">
        <v>2.7</v>
      </c>
      <c r="O10" s="646">
        <f t="shared" si="2"/>
        <v>0.687195</v>
      </c>
      <c r="P10" s="647">
        <f t="shared" si="3"/>
        <v>1.0885900000000002</v>
      </c>
      <c r="Q10" s="196">
        <f t="shared" si="0"/>
        <v>2.2657976619375479</v>
      </c>
      <c r="R10" s="197">
        <f t="shared" si="1"/>
        <v>2.4152436522478951</v>
      </c>
      <c r="S10" s="866">
        <f t="shared" si="4"/>
        <v>1605.3095812554941</v>
      </c>
      <c r="T10" s="683">
        <f t="shared" si="5"/>
        <v>1304.2162421452836</v>
      </c>
    </row>
    <row r="11" spans="1:43" ht="12.75" customHeight="1" x14ac:dyDescent="0.2">
      <c r="A11" s="867">
        <v>11</v>
      </c>
      <c r="B11" s="3186" t="s">
        <v>59</v>
      </c>
      <c r="C11" s="2614" t="s">
        <v>342</v>
      </c>
      <c r="D11" s="884" t="s">
        <v>35</v>
      </c>
      <c r="E11" s="3244" t="s">
        <v>292</v>
      </c>
      <c r="F11" s="868">
        <v>1</v>
      </c>
      <c r="G11" s="869">
        <f>СР3!AH11</f>
        <v>0.86720727444844681</v>
      </c>
      <c r="H11" s="870">
        <f>СР3!AI11</f>
        <v>0.87137868822613729</v>
      </c>
      <c r="I11" s="871"/>
      <c r="J11" s="872"/>
      <c r="K11" s="872">
        <v>0.54</v>
      </c>
      <c r="L11" s="872"/>
      <c r="M11" s="873"/>
      <c r="N11" s="874"/>
      <c r="O11" s="587">
        <f>0.153*I11+0.099*J11+0.05*K11+0.129*L11+0.308*M11+0.249*N11</f>
        <v>2.7000000000000003E-2</v>
      </c>
      <c r="P11" s="702">
        <f>0.076*I11+0.073*J11+0.037*K11+0.037*L11+0.4*M11+0.4*N11</f>
        <v>1.9980000000000001E-2</v>
      </c>
      <c r="Q11" s="154">
        <f>SQRT(O11^2+(G11+P11)^2)</f>
        <v>0.88759802835701684</v>
      </c>
      <c r="R11" s="155">
        <f>SQRT(O11^2+(H11+P11)^2)</f>
        <v>0.89176752075651433</v>
      </c>
      <c r="S11" s="376">
        <f>6300/(SQRT(3)*Q11)</f>
        <v>4097.9211080802625</v>
      </c>
      <c r="T11" s="378">
        <f>6300/(2*R11)</f>
        <v>3532.3107499225316</v>
      </c>
    </row>
    <row r="12" spans="1:43" ht="12.75" customHeight="1" x14ac:dyDescent="0.2">
      <c r="A12" s="401">
        <v>11</v>
      </c>
      <c r="B12" s="3187"/>
      <c r="C12" s="3180"/>
      <c r="D12" s="520" t="s">
        <v>35</v>
      </c>
      <c r="E12" s="3245"/>
      <c r="F12" s="876">
        <v>2</v>
      </c>
      <c r="G12" s="588">
        <f>СР3!AH12</f>
        <v>0.86720727444844681</v>
      </c>
      <c r="H12" s="329">
        <f>СР3!AI12</f>
        <v>0.87137868822613729</v>
      </c>
      <c r="I12" s="233"/>
      <c r="J12" s="877"/>
      <c r="K12" s="877">
        <v>0.54</v>
      </c>
      <c r="L12" s="877"/>
      <c r="M12" s="235"/>
      <c r="N12" s="709"/>
      <c r="O12" s="588">
        <f>0.153*I12+0.099*J12+0.05*K12+0.129*L12+0.308*M12+0.249*N12</f>
        <v>2.7000000000000003E-2</v>
      </c>
      <c r="P12" s="329">
        <f>0.076*I12+0.073*J12+0.037*K12+0.037*L12+0.4*M12+0.4*N12</f>
        <v>1.9980000000000001E-2</v>
      </c>
      <c r="Q12" s="172">
        <f>SQRT(O12^2+(G12+P12)^2)</f>
        <v>0.88759802835701684</v>
      </c>
      <c r="R12" s="173">
        <f>SQRT(O12^2+(H12+P12)^2)</f>
        <v>0.89176752075651433</v>
      </c>
      <c r="S12" s="380">
        <f>6300/(SQRT(3)*Q12)</f>
        <v>4097.9211080802625</v>
      </c>
      <c r="T12" s="175">
        <f>6300/(2*R12)</f>
        <v>3532.3107499225316</v>
      </c>
    </row>
    <row r="13" spans="1:43" ht="12.75" customHeight="1" x14ac:dyDescent="0.2">
      <c r="A13" s="878">
        <v>11</v>
      </c>
      <c r="B13" s="3188" t="s">
        <v>235</v>
      </c>
      <c r="C13" s="3180" t="s">
        <v>352</v>
      </c>
      <c r="D13" s="664" t="s">
        <v>35</v>
      </c>
      <c r="E13" s="3246" t="s">
        <v>293</v>
      </c>
      <c r="F13" s="879">
        <v>1</v>
      </c>
      <c r="G13" s="698">
        <f>СР3!AH15</f>
        <v>1.1813371954263523</v>
      </c>
      <c r="H13" s="837">
        <f>СР3!AI15</f>
        <v>1.2736049542488599</v>
      </c>
      <c r="I13" s="220"/>
      <c r="J13" s="880"/>
      <c r="K13" s="880"/>
      <c r="L13" s="880">
        <v>4.4999999999999998E-2</v>
      </c>
      <c r="M13" s="222">
        <v>2.9</v>
      </c>
      <c r="N13" s="711"/>
      <c r="O13" s="698">
        <v>0.89900499999999994</v>
      </c>
      <c r="P13" s="837">
        <v>1.1616649999999999</v>
      </c>
      <c r="Q13" s="172">
        <f>SQRT(O13^2+(G13+P13)^2)</f>
        <v>2.5095555936854055</v>
      </c>
      <c r="R13" s="173">
        <f>SQRT(O13^2+(H13+P13)^2)</f>
        <v>2.5959101949205108</v>
      </c>
      <c r="S13" s="380">
        <f>6300/(SQRT(3)*Q13)</f>
        <v>1449.3827931315436</v>
      </c>
      <c r="T13" s="175">
        <f>6300/(2*R13)</f>
        <v>1213.4472163804787</v>
      </c>
    </row>
    <row r="14" spans="1:43" ht="12.75" customHeight="1" x14ac:dyDescent="0.2">
      <c r="A14" s="881">
        <v>11</v>
      </c>
      <c r="B14" s="3187"/>
      <c r="C14" s="3180"/>
      <c r="D14" s="664" t="s">
        <v>35</v>
      </c>
      <c r="E14" s="3245"/>
      <c r="F14" s="876">
        <v>2</v>
      </c>
      <c r="G14" s="588">
        <f>СР3!AH16</f>
        <v>1.1813371954263523</v>
      </c>
      <c r="H14" s="329">
        <f>СР3!AI16</f>
        <v>1.2736049542488599</v>
      </c>
      <c r="I14" s="233"/>
      <c r="J14" s="686"/>
      <c r="K14" s="686"/>
      <c r="L14" s="686">
        <v>4.4999999999999998E-2</v>
      </c>
      <c r="M14" s="235">
        <v>2.9</v>
      </c>
      <c r="N14" s="709"/>
      <c r="O14" s="698">
        <f t="shared" si="2"/>
        <v>0.89900499999999994</v>
      </c>
      <c r="P14" s="837">
        <f t="shared" si="3"/>
        <v>1.1616649999999999</v>
      </c>
      <c r="Q14" s="172">
        <f>SQRT(O14^2+(G14+P14)^2)</f>
        <v>2.5095555936854055</v>
      </c>
      <c r="R14" s="173">
        <f>SQRT(O14^2+(H14+P14)^2)</f>
        <v>2.5959101949205108</v>
      </c>
      <c r="S14" s="380">
        <f>6300/(SQRT(3)*Q14)</f>
        <v>1449.3827931315436</v>
      </c>
      <c r="T14" s="175">
        <f>6300/(2*R14)</f>
        <v>1213.4472163804787</v>
      </c>
    </row>
    <row r="15" spans="1:43" ht="12.75" customHeight="1" x14ac:dyDescent="0.2">
      <c r="A15" s="401">
        <v>11</v>
      </c>
      <c r="B15" s="3188" t="s">
        <v>48</v>
      </c>
      <c r="C15" s="3180" t="s">
        <v>342</v>
      </c>
      <c r="D15" s="664" t="s">
        <v>35</v>
      </c>
      <c r="E15" s="3246" t="s">
        <v>293</v>
      </c>
      <c r="F15" s="876">
        <v>1</v>
      </c>
      <c r="G15" s="588">
        <f>СР3!AH15</f>
        <v>1.1813371954263523</v>
      </c>
      <c r="H15" s="329">
        <f>СР3!AI15</f>
        <v>1.2736049542488599</v>
      </c>
      <c r="I15" s="233">
        <v>0.09</v>
      </c>
      <c r="J15" s="686">
        <v>0.03</v>
      </c>
      <c r="K15" s="686"/>
      <c r="L15" s="686"/>
      <c r="M15" s="235"/>
      <c r="N15" s="709">
        <v>2.7</v>
      </c>
      <c r="O15" s="698">
        <f t="shared" si="2"/>
        <v>0.68903999999999999</v>
      </c>
      <c r="P15" s="837">
        <f t="shared" si="3"/>
        <v>1.0890300000000002</v>
      </c>
      <c r="Q15" s="172">
        <f t="shared" si="0"/>
        <v>2.3726237214670434</v>
      </c>
      <c r="R15" s="173">
        <f t="shared" si="1"/>
        <v>2.4610607567954337</v>
      </c>
      <c r="S15" s="380">
        <f>6300/(SQRT(3)*Q15)</f>
        <v>1533.0314128553091</v>
      </c>
      <c r="T15" s="639">
        <f t="shared" si="5"/>
        <v>1279.9358940254849</v>
      </c>
    </row>
    <row r="16" spans="1:43" ht="12.75" customHeight="1" thickBot="1" x14ac:dyDescent="0.25">
      <c r="A16" s="413">
        <v>11</v>
      </c>
      <c r="B16" s="3189"/>
      <c r="C16" s="3181"/>
      <c r="D16" s="665" t="s">
        <v>35</v>
      </c>
      <c r="E16" s="3247"/>
      <c r="F16" s="882">
        <v>2</v>
      </c>
      <c r="G16" s="883">
        <f>СР3!AH16</f>
        <v>1.1813371954263523</v>
      </c>
      <c r="H16" s="703">
        <f>СР3!AI16</f>
        <v>1.2736049542488599</v>
      </c>
      <c r="I16" s="262">
        <v>6.5000000000000002E-2</v>
      </c>
      <c r="J16" s="688">
        <v>0.05</v>
      </c>
      <c r="K16" s="688"/>
      <c r="L16" s="688"/>
      <c r="M16" s="264"/>
      <c r="N16" s="710">
        <v>2.7</v>
      </c>
      <c r="O16" s="700">
        <f t="shared" si="2"/>
        <v>0.687195</v>
      </c>
      <c r="P16" s="838">
        <f t="shared" si="3"/>
        <v>1.0885900000000002</v>
      </c>
      <c r="Q16" s="190">
        <f t="shared" si="0"/>
        <v>2.3716674388626129</v>
      </c>
      <c r="R16" s="191">
        <f t="shared" si="1"/>
        <v>2.4601223485639436</v>
      </c>
      <c r="S16" s="648">
        <f t="shared" si="4"/>
        <v>1533.6495481166598</v>
      </c>
      <c r="T16" s="649">
        <f t="shared" si="5"/>
        <v>1280.4241227428226</v>
      </c>
    </row>
    <row r="17" spans="1:16" x14ac:dyDescent="0.2">
      <c r="A17" s="113"/>
      <c r="B17" s="200"/>
      <c r="C17" s="200"/>
      <c r="D17" s="201"/>
      <c r="E17" s="202"/>
      <c r="F17" s="202"/>
      <c r="G17" s="113"/>
      <c r="H17" s="113"/>
      <c r="I17" s="203"/>
      <c r="J17" s="203"/>
      <c r="K17" s="203"/>
      <c r="L17" s="203"/>
      <c r="M17" s="204"/>
      <c r="N17" s="204"/>
      <c r="O17" s="203"/>
      <c r="P17" s="201"/>
    </row>
    <row r="18" spans="1:16" ht="15.75" x14ac:dyDescent="0.2">
      <c r="A18" s="113"/>
      <c r="B18" s="207" t="s">
        <v>158</v>
      </c>
      <c r="C18" s="207"/>
      <c r="D18" s="2608">
        <v>42648</v>
      </c>
      <c r="E18" s="2608"/>
      <c r="F18" s="201"/>
      <c r="G18" s="113"/>
      <c r="H18" s="113"/>
      <c r="I18" s="203"/>
      <c r="J18" s="203"/>
      <c r="K18" s="203"/>
      <c r="L18" s="203"/>
      <c r="M18" s="204"/>
      <c r="N18" s="204"/>
    </row>
    <row r="19" spans="1:16" x14ac:dyDescent="0.2">
      <c r="A19" s="113"/>
      <c r="B19" s="200" t="s">
        <v>328</v>
      </c>
      <c r="C19" s="200"/>
      <c r="D19" s="2610" t="s">
        <v>189</v>
      </c>
      <c r="E19" s="2610"/>
      <c r="F19" s="113"/>
      <c r="G19" s="113"/>
      <c r="H19" s="113"/>
      <c r="I19" s="203"/>
      <c r="J19" s="203"/>
      <c r="K19" s="203"/>
      <c r="L19" s="203"/>
      <c r="M19" s="204"/>
      <c r="N19" s="204"/>
      <c r="O19" s="201"/>
      <c r="P19" s="201"/>
    </row>
    <row r="20" spans="1:16" x14ac:dyDescent="0.2">
      <c r="A20" s="113"/>
      <c r="B20" s="200"/>
      <c r="C20" s="200"/>
      <c r="D20" s="201"/>
      <c r="E20" s="113"/>
      <c r="F20" s="113"/>
      <c r="G20" s="113"/>
      <c r="H20" s="113"/>
      <c r="I20" s="203"/>
      <c r="J20" s="203"/>
      <c r="K20" s="203"/>
      <c r="L20" s="203"/>
      <c r="M20" s="204"/>
      <c r="N20" s="204"/>
      <c r="O20" s="201"/>
      <c r="P20" s="201"/>
    </row>
    <row r="21" spans="1:16" x14ac:dyDescent="0.2">
      <c r="A21" s="113"/>
      <c r="B21" s="200"/>
      <c r="C21" s="200"/>
      <c r="D21" s="201"/>
      <c r="E21" s="113"/>
      <c r="F21" s="113"/>
      <c r="G21" s="113"/>
      <c r="H21" s="113"/>
      <c r="I21" s="203"/>
      <c r="J21" s="203"/>
      <c r="K21" s="203"/>
      <c r="L21" s="203"/>
      <c r="M21" s="204"/>
      <c r="N21" s="204"/>
      <c r="O21" s="201"/>
      <c r="P21" s="201"/>
    </row>
    <row r="22" spans="1:16" x14ac:dyDescent="0.2">
      <c r="A22" s="113"/>
      <c r="B22" s="200"/>
      <c r="C22" s="200"/>
      <c r="D22" s="201"/>
      <c r="E22" s="113"/>
      <c r="F22" s="113"/>
      <c r="G22" s="113"/>
      <c r="H22" s="113"/>
      <c r="I22" s="203"/>
      <c r="J22" s="203"/>
      <c r="K22" s="203"/>
      <c r="L22" s="203"/>
      <c r="M22" s="204"/>
      <c r="N22" s="204"/>
      <c r="O22" s="201"/>
      <c r="P22" s="201"/>
    </row>
    <row r="23" spans="1:16" x14ac:dyDescent="0.2">
      <c r="A23" s="113"/>
      <c r="B23" s="200"/>
      <c r="C23" s="200"/>
      <c r="D23" s="201"/>
      <c r="E23" s="113"/>
      <c r="F23" s="113"/>
      <c r="G23" s="113"/>
      <c r="H23" s="113"/>
      <c r="I23" s="203"/>
      <c r="J23" s="203"/>
      <c r="K23" s="203"/>
      <c r="L23" s="203"/>
      <c r="M23" s="204"/>
      <c r="N23" s="113"/>
      <c r="O23" s="113"/>
      <c r="P23" s="113"/>
    </row>
    <row r="24" spans="1:16" x14ac:dyDescent="0.2">
      <c r="A24" s="113"/>
      <c r="B24" s="200"/>
      <c r="C24" s="200"/>
      <c r="D24" s="201"/>
      <c r="E24" s="113"/>
      <c r="F24" s="113"/>
      <c r="G24" s="113"/>
      <c r="H24" s="113"/>
      <c r="I24" s="203"/>
      <c r="J24" s="203"/>
      <c r="K24" s="203"/>
      <c r="L24" s="203"/>
      <c r="M24" s="204"/>
      <c r="N24" s="204"/>
      <c r="O24" s="201"/>
      <c r="P24" s="201"/>
    </row>
    <row r="25" spans="1:16" x14ac:dyDescent="0.2">
      <c r="A25" s="113"/>
      <c r="B25" s="200"/>
      <c r="C25" s="200"/>
      <c r="D25" s="201"/>
      <c r="E25" s="113"/>
      <c r="F25" s="113"/>
      <c r="G25" s="113"/>
      <c r="H25" s="113"/>
      <c r="I25" s="203"/>
      <c r="J25" s="203"/>
      <c r="K25" s="203"/>
      <c r="L25" s="203"/>
      <c r="M25" s="204"/>
      <c r="N25" s="204"/>
      <c r="O25" s="201"/>
      <c r="P25" s="201"/>
    </row>
    <row r="26" spans="1:16" x14ac:dyDescent="0.2">
      <c r="A26" s="113"/>
      <c r="B26" s="200"/>
      <c r="C26" s="200"/>
      <c r="D26" s="201"/>
      <c r="E26" s="113"/>
      <c r="F26" s="113"/>
      <c r="G26" s="113"/>
      <c r="H26" s="113"/>
      <c r="I26" s="203"/>
      <c r="J26" s="203"/>
      <c r="K26" s="203"/>
      <c r="L26" s="203"/>
      <c r="M26" s="204"/>
      <c r="N26" s="204"/>
      <c r="O26" s="201"/>
      <c r="P26" s="201"/>
    </row>
    <row r="27" spans="1:16" x14ac:dyDescent="0.2">
      <c r="A27" s="113"/>
      <c r="B27" s="200"/>
      <c r="C27" s="200"/>
      <c r="D27" s="201"/>
      <c r="E27" s="113"/>
      <c r="F27" s="113"/>
      <c r="G27" s="113"/>
      <c r="H27" s="113"/>
      <c r="I27" s="203"/>
      <c r="J27" s="203"/>
      <c r="K27" s="203"/>
      <c r="L27" s="203"/>
      <c r="M27" s="204"/>
      <c r="N27" s="204"/>
      <c r="O27" s="201"/>
      <c r="P27" s="201"/>
    </row>
    <row r="28" spans="1:16" x14ac:dyDescent="0.2">
      <c r="A28" s="113"/>
      <c r="B28" s="200"/>
      <c r="C28" s="200"/>
      <c r="D28" s="201"/>
      <c r="E28" s="113"/>
      <c r="F28" s="113"/>
      <c r="G28" s="113"/>
      <c r="H28" s="113"/>
      <c r="I28" s="203"/>
      <c r="J28" s="203"/>
      <c r="K28" s="203"/>
      <c r="L28" s="203"/>
      <c r="M28" s="204"/>
      <c r="N28" s="204"/>
      <c r="O28" s="201"/>
      <c r="P28" s="201"/>
    </row>
    <row r="29" spans="1:16" x14ac:dyDescent="0.2">
      <c r="A29" s="113"/>
      <c r="B29" s="200"/>
      <c r="C29" s="200"/>
      <c r="D29" s="201"/>
      <c r="E29" s="113"/>
      <c r="F29" s="113"/>
      <c r="G29" s="113"/>
      <c r="H29" s="113"/>
      <c r="I29" s="203"/>
      <c r="J29" s="203"/>
      <c r="K29" s="203"/>
      <c r="L29" s="203"/>
      <c r="M29" s="204"/>
      <c r="N29" s="204"/>
      <c r="O29" s="201"/>
      <c r="P29" s="201"/>
    </row>
    <row r="30" spans="1:16" x14ac:dyDescent="0.2">
      <c r="A30" s="113"/>
      <c r="B30" s="200"/>
      <c r="C30" s="200"/>
      <c r="D30" s="201"/>
      <c r="E30" s="113"/>
      <c r="F30" s="113"/>
      <c r="G30" s="113"/>
      <c r="H30" s="113"/>
      <c r="I30" s="203"/>
      <c r="J30" s="203"/>
      <c r="K30" s="203"/>
      <c r="L30" s="203"/>
      <c r="M30" s="204"/>
      <c r="N30" s="204"/>
      <c r="O30" s="201"/>
      <c r="P30" s="201"/>
    </row>
    <row r="31" spans="1:16" x14ac:dyDescent="0.2">
      <c r="A31" s="113"/>
      <c r="B31" s="200"/>
      <c r="C31" s="200"/>
      <c r="D31" s="201"/>
      <c r="E31" s="113"/>
      <c r="F31" s="113"/>
      <c r="G31" s="113"/>
      <c r="H31" s="113"/>
      <c r="I31" s="203"/>
      <c r="J31" s="203"/>
      <c r="K31" s="203"/>
      <c r="L31" s="203"/>
      <c r="M31" s="204"/>
      <c r="N31" s="204"/>
      <c r="O31" s="201"/>
      <c r="P31" s="201"/>
    </row>
    <row r="32" spans="1:16" x14ac:dyDescent="0.2">
      <c r="A32" s="113"/>
      <c r="B32" s="200"/>
      <c r="C32" s="200"/>
      <c r="D32" s="201"/>
      <c r="E32" s="113"/>
      <c r="F32" s="113"/>
      <c r="G32" s="113"/>
      <c r="H32" s="113"/>
      <c r="I32" s="203"/>
      <c r="J32" s="203"/>
      <c r="K32" s="203"/>
      <c r="L32" s="203"/>
      <c r="M32" s="204"/>
      <c r="N32" s="204"/>
      <c r="O32" s="201"/>
      <c r="P32" s="201"/>
    </row>
    <row r="33" spans="1:16" x14ac:dyDescent="0.2">
      <c r="A33" s="113"/>
      <c r="B33" s="200"/>
      <c r="C33" s="200"/>
      <c r="D33" s="201"/>
      <c r="E33" s="113"/>
      <c r="F33" s="113"/>
      <c r="G33" s="113"/>
      <c r="H33" s="113"/>
      <c r="I33" s="203"/>
      <c r="J33" s="203"/>
      <c r="K33" s="203"/>
      <c r="L33" s="203"/>
      <c r="M33" s="204"/>
      <c r="N33" s="204"/>
      <c r="O33" s="201"/>
      <c r="P33" s="201"/>
    </row>
    <row r="34" spans="1:16" x14ac:dyDescent="0.2">
      <c r="A34" s="113"/>
      <c r="B34" s="200"/>
      <c r="C34" s="200"/>
      <c r="D34" s="201"/>
      <c r="E34" s="113"/>
      <c r="F34" s="113"/>
      <c r="G34" s="113"/>
      <c r="H34" s="113"/>
      <c r="I34" s="203"/>
      <c r="J34" s="203"/>
      <c r="K34" s="203"/>
      <c r="L34" s="203"/>
      <c r="M34" s="204"/>
      <c r="N34" s="204"/>
      <c r="O34" s="201"/>
      <c r="P34" s="201"/>
    </row>
    <row r="35" spans="1:16" x14ac:dyDescent="0.2">
      <c r="A35" s="113"/>
      <c r="B35" s="200"/>
      <c r="C35" s="200"/>
      <c r="D35" s="201"/>
      <c r="E35" s="113"/>
      <c r="F35" s="113"/>
      <c r="G35" s="113"/>
      <c r="H35" s="113"/>
      <c r="I35" s="203"/>
      <c r="J35" s="203"/>
      <c r="K35" s="203"/>
      <c r="L35" s="203"/>
      <c r="M35" s="204"/>
      <c r="N35" s="204"/>
      <c r="O35" s="201"/>
      <c r="P35" s="201"/>
    </row>
    <row r="36" spans="1:16" x14ac:dyDescent="0.2">
      <c r="A36" s="113"/>
      <c r="B36" s="200"/>
      <c r="C36" s="200"/>
      <c r="D36" s="201"/>
      <c r="E36" s="113"/>
      <c r="F36" s="113"/>
      <c r="G36" s="113"/>
      <c r="H36" s="113"/>
      <c r="I36" s="203"/>
      <c r="J36" s="203"/>
      <c r="K36" s="203"/>
      <c r="L36" s="203"/>
      <c r="M36" s="204"/>
      <c r="N36" s="204"/>
      <c r="O36" s="201"/>
      <c r="P36" s="201"/>
    </row>
    <row r="37" spans="1:16" x14ac:dyDescent="0.2">
      <c r="A37" s="113"/>
      <c r="B37" s="200"/>
      <c r="C37" s="200"/>
      <c r="D37" s="201"/>
      <c r="E37" s="113"/>
      <c r="F37" s="113"/>
      <c r="G37" s="113"/>
      <c r="H37" s="113"/>
      <c r="I37" s="203"/>
      <c r="J37" s="203"/>
      <c r="K37" s="203"/>
      <c r="L37" s="203"/>
      <c r="M37" s="204"/>
      <c r="N37" s="204"/>
      <c r="O37" s="201"/>
      <c r="P37" s="201"/>
    </row>
    <row r="38" spans="1:16" x14ac:dyDescent="0.2">
      <c r="A38" s="113"/>
      <c r="B38" s="200"/>
      <c r="C38" s="200"/>
      <c r="D38" s="201"/>
      <c r="E38" s="113"/>
      <c r="F38" s="113"/>
      <c r="G38" s="113"/>
      <c r="H38" s="113"/>
      <c r="I38" s="203"/>
      <c r="J38" s="203"/>
      <c r="K38" s="203"/>
      <c r="L38" s="203"/>
      <c r="M38" s="204"/>
      <c r="N38" s="204"/>
      <c r="O38" s="201"/>
      <c r="P38" s="201"/>
    </row>
    <row r="39" spans="1:16" x14ac:dyDescent="0.2">
      <c r="A39" s="113"/>
      <c r="B39" s="200"/>
      <c r="C39" s="200"/>
      <c r="D39" s="201"/>
      <c r="E39" s="113"/>
      <c r="F39" s="113"/>
      <c r="G39" s="113"/>
      <c r="H39" s="113"/>
      <c r="I39" s="203"/>
      <c r="J39" s="203"/>
      <c r="K39" s="203"/>
      <c r="L39" s="203"/>
      <c r="M39" s="204"/>
      <c r="N39" s="204"/>
      <c r="O39" s="201"/>
      <c r="P39" s="201"/>
    </row>
    <row r="40" spans="1:16" x14ac:dyDescent="0.2">
      <c r="A40" s="113"/>
      <c r="B40" s="200"/>
      <c r="C40" s="200"/>
      <c r="D40" s="201"/>
      <c r="E40" s="113"/>
      <c r="F40" s="113"/>
      <c r="G40" s="113"/>
      <c r="H40" s="113"/>
      <c r="I40" s="203"/>
      <c r="J40" s="203"/>
      <c r="K40" s="203"/>
      <c r="L40" s="203"/>
      <c r="M40" s="204"/>
      <c r="N40" s="204"/>
      <c r="O40" s="201"/>
      <c r="P40" s="201"/>
    </row>
    <row r="41" spans="1:16" x14ac:dyDescent="0.2">
      <c r="A41" s="113"/>
      <c r="B41" s="200"/>
      <c r="C41" s="200"/>
      <c r="D41" s="201"/>
      <c r="E41" s="113"/>
      <c r="F41" s="113"/>
      <c r="G41" s="113"/>
      <c r="H41" s="113"/>
      <c r="I41" s="203"/>
      <c r="J41" s="203"/>
      <c r="K41" s="203"/>
      <c r="L41" s="203"/>
      <c r="M41" s="204"/>
      <c r="N41" s="204"/>
      <c r="O41" s="201"/>
      <c r="P41" s="201"/>
    </row>
    <row r="42" spans="1:16" x14ac:dyDescent="0.2">
      <c r="A42" s="113"/>
      <c r="B42" s="200"/>
      <c r="C42" s="200"/>
      <c r="D42" s="201"/>
      <c r="E42" s="113"/>
      <c r="F42" s="113"/>
      <c r="G42" s="113"/>
      <c r="H42" s="113"/>
      <c r="I42" s="203"/>
      <c r="J42" s="203"/>
      <c r="K42" s="203"/>
      <c r="L42" s="203"/>
      <c r="M42" s="204"/>
      <c r="N42" s="204"/>
      <c r="O42" s="201"/>
      <c r="P42" s="201"/>
    </row>
    <row r="43" spans="1:16" x14ac:dyDescent="0.2">
      <c r="A43" s="113"/>
      <c r="B43" s="200"/>
      <c r="C43" s="200"/>
      <c r="D43" s="201"/>
      <c r="E43" s="113"/>
      <c r="F43" s="113"/>
      <c r="G43" s="113"/>
      <c r="H43" s="113"/>
      <c r="I43" s="203"/>
      <c r="J43" s="203"/>
      <c r="K43" s="203"/>
      <c r="L43" s="203"/>
      <c r="M43" s="204"/>
      <c r="N43" s="204"/>
      <c r="O43" s="201"/>
      <c r="P43" s="201"/>
    </row>
    <row r="44" spans="1:16" x14ac:dyDescent="0.2">
      <c r="A44" s="113"/>
      <c r="B44" s="200"/>
      <c r="C44" s="200"/>
      <c r="D44" s="201"/>
      <c r="E44" s="113"/>
      <c r="F44" s="113"/>
      <c r="G44" s="113"/>
      <c r="H44" s="113"/>
      <c r="I44" s="203"/>
      <c r="J44" s="203"/>
      <c r="K44" s="203"/>
      <c r="L44" s="203"/>
      <c r="M44" s="204"/>
      <c r="N44" s="204"/>
      <c r="O44" s="201"/>
      <c r="P44" s="201"/>
    </row>
    <row r="45" spans="1:16" x14ac:dyDescent="0.2">
      <c r="A45" s="113"/>
      <c r="B45" s="200"/>
      <c r="C45" s="200"/>
      <c r="D45" s="201"/>
      <c r="E45" s="113"/>
      <c r="F45" s="113"/>
      <c r="G45" s="113"/>
      <c r="H45" s="113"/>
      <c r="I45" s="203"/>
      <c r="J45" s="203"/>
      <c r="K45" s="203"/>
      <c r="L45" s="203"/>
      <c r="M45" s="204"/>
      <c r="N45" s="204"/>
      <c r="O45" s="201"/>
      <c r="P45" s="201"/>
    </row>
    <row r="46" spans="1:16" x14ac:dyDescent="0.2">
      <c r="A46" s="113"/>
      <c r="B46" s="200"/>
      <c r="C46" s="200"/>
      <c r="D46" s="201"/>
      <c r="E46" s="113"/>
      <c r="F46" s="113"/>
      <c r="G46" s="113"/>
      <c r="H46" s="113"/>
      <c r="I46" s="203"/>
      <c r="J46" s="203"/>
      <c r="K46" s="203"/>
      <c r="L46" s="203"/>
      <c r="M46" s="204"/>
      <c r="N46" s="204"/>
      <c r="O46" s="201"/>
      <c r="P46" s="201"/>
    </row>
    <row r="47" spans="1:16" x14ac:dyDescent="0.2">
      <c r="A47" s="113"/>
      <c r="B47" s="200"/>
      <c r="C47" s="200"/>
      <c r="D47" s="201"/>
      <c r="E47" s="113"/>
      <c r="F47" s="113"/>
      <c r="G47" s="113"/>
      <c r="H47" s="113"/>
      <c r="I47" s="203"/>
      <c r="J47" s="203"/>
      <c r="K47" s="203"/>
      <c r="L47" s="203"/>
      <c r="M47" s="204"/>
      <c r="N47" s="204"/>
      <c r="O47" s="201"/>
      <c r="P47" s="201"/>
    </row>
    <row r="48" spans="1:16" x14ac:dyDescent="0.2">
      <c r="A48" s="113"/>
      <c r="B48" s="200"/>
      <c r="C48" s="200"/>
      <c r="D48" s="201"/>
      <c r="E48" s="113"/>
      <c r="F48" s="113"/>
      <c r="G48" s="113"/>
      <c r="H48" s="113"/>
      <c r="I48" s="203"/>
      <c r="J48" s="203"/>
      <c r="K48" s="203"/>
      <c r="L48" s="203"/>
      <c r="M48" s="204"/>
      <c r="N48" s="204"/>
      <c r="O48" s="201"/>
      <c r="P48" s="201"/>
    </row>
    <row r="49" spans="1:16" x14ac:dyDescent="0.2">
      <c r="A49" s="113"/>
      <c r="B49" s="200"/>
      <c r="C49" s="200"/>
      <c r="D49" s="201"/>
      <c r="E49" s="113"/>
      <c r="F49" s="113"/>
      <c r="G49" s="113"/>
      <c r="H49" s="113"/>
      <c r="I49" s="203"/>
      <c r="J49" s="203"/>
      <c r="K49" s="203"/>
      <c r="L49" s="203"/>
      <c r="M49" s="204"/>
      <c r="N49" s="204"/>
      <c r="O49" s="201"/>
      <c r="P49" s="201"/>
    </row>
    <row r="50" spans="1:16" x14ac:dyDescent="0.2">
      <c r="A50" s="113"/>
      <c r="B50" s="200"/>
      <c r="C50" s="200"/>
      <c r="D50" s="201"/>
      <c r="E50" s="113"/>
      <c r="F50" s="113"/>
      <c r="G50" s="113"/>
      <c r="H50" s="113"/>
      <c r="I50" s="203"/>
      <c r="J50" s="203"/>
      <c r="K50" s="203"/>
      <c r="L50" s="203"/>
      <c r="M50" s="204"/>
      <c r="N50" s="204"/>
      <c r="O50" s="201"/>
      <c r="P50" s="201"/>
    </row>
    <row r="51" spans="1:16" x14ac:dyDescent="0.2">
      <c r="A51" s="113"/>
      <c r="B51" s="200"/>
      <c r="C51" s="200"/>
      <c r="D51" s="201"/>
      <c r="E51" s="113"/>
      <c r="F51" s="113"/>
      <c r="G51" s="113"/>
      <c r="H51" s="113"/>
      <c r="I51" s="203"/>
      <c r="J51" s="203"/>
      <c r="K51" s="203"/>
      <c r="L51" s="203"/>
      <c r="M51" s="204"/>
      <c r="N51" s="204"/>
      <c r="O51" s="201"/>
      <c r="P51" s="201"/>
    </row>
    <row r="52" spans="1:16" x14ac:dyDescent="0.2">
      <c r="A52" s="113"/>
      <c r="B52" s="200"/>
      <c r="C52" s="200"/>
      <c r="D52" s="201"/>
      <c r="E52" s="113"/>
      <c r="F52" s="113"/>
      <c r="G52" s="113"/>
      <c r="H52" s="113"/>
      <c r="I52" s="203"/>
      <c r="J52" s="203"/>
      <c r="K52" s="203"/>
      <c r="L52" s="203"/>
      <c r="M52" s="204"/>
      <c r="N52" s="204"/>
      <c r="O52" s="201"/>
      <c r="P52" s="201"/>
    </row>
    <row r="53" spans="1:16" x14ac:dyDescent="0.2">
      <c r="A53" s="113"/>
      <c r="B53" s="200"/>
      <c r="C53" s="200"/>
      <c r="D53" s="201"/>
      <c r="E53" s="113"/>
      <c r="F53" s="113"/>
      <c r="G53" s="113"/>
      <c r="H53" s="113"/>
      <c r="I53" s="203"/>
      <c r="J53" s="203"/>
      <c r="K53" s="203"/>
      <c r="L53" s="203"/>
      <c r="M53" s="204"/>
      <c r="N53" s="204"/>
      <c r="O53" s="201"/>
      <c r="P53" s="201"/>
    </row>
    <row r="54" spans="1:16" x14ac:dyDescent="0.2">
      <c r="A54" s="113"/>
      <c r="B54" s="200"/>
      <c r="C54" s="200"/>
      <c r="D54" s="201"/>
      <c r="E54" s="113"/>
      <c r="F54" s="113"/>
      <c r="G54" s="113"/>
      <c r="H54" s="113"/>
      <c r="I54" s="203"/>
      <c r="J54" s="203"/>
      <c r="K54" s="203"/>
      <c r="L54" s="203"/>
      <c r="M54" s="204"/>
      <c r="N54" s="204"/>
      <c r="O54" s="201"/>
      <c r="P54" s="201"/>
    </row>
    <row r="55" spans="1:16" x14ac:dyDescent="0.2">
      <c r="A55" s="113"/>
      <c r="B55" s="200"/>
      <c r="C55" s="200"/>
      <c r="D55" s="201"/>
      <c r="E55" s="113"/>
      <c r="F55" s="113"/>
      <c r="G55" s="113"/>
      <c r="H55" s="113"/>
      <c r="I55" s="203"/>
      <c r="J55" s="203"/>
      <c r="K55" s="203"/>
      <c r="L55" s="203"/>
      <c r="M55" s="204"/>
      <c r="N55" s="204"/>
      <c r="O55" s="201"/>
      <c r="P55" s="201"/>
    </row>
    <row r="56" spans="1:16" x14ac:dyDescent="0.2">
      <c r="A56" s="113"/>
      <c r="B56" s="200"/>
      <c r="C56" s="200"/>
      <c r="D56" s="201"/>
      <c r="E56" s="113"/>
      <c r="F56" s="113"/>
      <c r="G56" s="113"/>
      <c r="H56" s="113"/>
      <c r="I56" s="203"/>
      <c r="J56" s="203"/>
      <c r="K56" s="203"/>
      <c r="L56" s="203"/>
      <c r="M56" s="204"/>
      <c r="N56" s="204"/>
      <c r="O56" s="201"/>
      <c r="P56" s="201"/>
    </row>
    <row r="57" spans="1:16" x14ac:dyDescent="0.2">
      <c r="A57" s="113"/>
      <c r="B57" s="200"/>
      <c r="C57" s="200"/>
      <c r="D57" s="201"/>
      <c r="E57" s="113"/>
      <c r="F57" s="113"/>
      <c r="G57" s="113"/>
      <c r="H57" s="113"/>
      <c r="I57" s="203"/>
      <c r="J57" s="203"/>
      <c r="K57" s="203"/>
      <c r="L57" s="203"/>
      <c r="M57" s="204"/>
      <c r="N57" s="204"/>
      <c r="O57" s="201"/>
      <c r="P57" s="201"/>
    </row>
    <row r="58" spans="1:16" x14ac:dyDescent="0.2">
      <c r="A58" s="113"/>
      <c r="B58" s="200"/>
      <c r="C58" s="200"/>
      <c r="D58" s="201"/>
      <c r="E58" s="113"/>
      <c r="F58" s="113"/>
      <c r="G58" s="113"/>
      <c r="H58" s="113"/>
      <c r="I58" s="203"/>
      <c r="J58" s="203"/>
      <c r="K58" s="203"/>
      <c r="L58" s="203"/>
      <c r="M58" s="204"/>
      <c r="N58" s="204"/>
      <c r="O58" s="201"/>
      <c r="P58" s="201"/>
    </row>
    <row r="59" spans="1:16" x14ac:dyDescent="0.2">
      <c r="A59" s="113"/>
      <c r="B59" s="200"/>
      <c r="C59" s="200"/>
      <c r="D59" s="201"/>
      <c r="E59" s="113"/>
      <c r="F59" s="113"/>
      <c r="G59" s="113"/>
      <c r="H59" s="113"/>
      <c r="I59" s="203"/>
      <c r="J59" s="203"/>
      <c r="K59" s="203"/>
      <c r="L59" s="203"/>
      <c r="M59" s="204"/>
      <c r="N59" s="204"/>
      <c r="O59" s="201"/>
      <c r="P59" s="201"/>
    </row>
    <row r="60" spans="1:16" x14ac:dyDescent="0.2">
      <c r="A60" s="113"/>
      <c r="B60" s="200"/>
      <c r="C60" s="200"/>
      <c r="D60" s="201"/>
      <c r="E60" s="113"/>
      <c r="F60" s="113"/>
      <c r="G60" s="113"/>
      <c r="H60" s="113"/>
      <c r="I60" s="203"/>
      <c r="J60" s="203"/>
      <c r="K60" s="203"/>
      <c r="L60" s="203"/>
      <c r="M60" s="204"/>
      <c r="N60" s="204"/>
      <c r="O60" s="201"/>
      <c r="P60" s="201"/>
    </row>
    <row r="61" spans="1:16" x14ac:dyDescent="0.2">
      <c r="A61" s="113"/>
      <c r="B61" s="200"/>
      <c r="C61" s="200"/>
      <c r="D61" s="201"/>
      <c r="E61" s="113"/>
      <c r="F61" s="113"/>
      <c r="G61" s="113"/>
      <c r="H61" s="113"/>
      <c r="I61" s="203"/>
      <c r="J61" s="203"/>
      <c r="K61" s="203"/>
      <c r="L61" s="203"/>
      <c r="M61" s="204"/>
      <c r="N61" s="204"/>
      <c r="O61" s="201"/>
      <c r="P61" s="201"/>
    </row>
    <row r="62" spans="1:16" x14ac:dyDescent="0.2">
      <c r="A62" s="113"/>
      <c r="B62" s="200"/>
      <c r="C62" s="200"/>
      <c r="D62" s="201"/>
      <c r="E62" s="113"/>
      <c r="F62" s="113"/>
      <c r="G62" s="113"/>
      <c r="H62" s="113"/>
      <c r="I62" s="203"/>
      <c r="J62" s="203"/>
      <c r="K62" s="203"/>
      <c r="L62" s="203"/>
      <c r="M62" s="204"/>
      <c r="N62" s="204"/>
      <c r="O62" s="201"/>
      <c r="P62" s="201"/>
    </row>
    <row r="63" spans="1:16" x14ac:dyDescent="0.2">
      <c r="A63" s="113"/>
      <c r="B63" s="200"/>
      <c r="C63" s="200"/>
      <c r="D63" s="201"/>
      <c r="E63" s="113"/>
      <c r="F63" s="113"/>
      <c r="G63" s="113"/>
      <c r="H63" s="113"/>
      <c r="I63" s="203"/>
      <c r="J63" s="203"/>
      <c r="K63" s="203"/>
      <c r="L63" s="203"/>
      <c r="M63" s="204"/>
      <c r="N63" s="204"/>
      <c r="O63" s="201"/>
      <c r="P63" s="201"/>
    </row>
    <row r="64" spans="1:16" x14ac:dyDescent="0.2">
      <c r="A64" s="113"/>
      <c r="B64" s="200"/>
      <c r="C64" s="200"/>
      <c r="D64" s="201"/>
      <c r="E64" s="113"/>
      <c r="F64" s="113"/>
      <c r="G64" s="113"/>
      <c r="H64" s="113"/>
      <c r="I64" s="203"/>
      <c r="J64" s="203"/>
      <c r="K64" s="203"/>
      <c r="L64" s="203"/>
      <c r="M64" s="204"/>
      <c r="N64" s="204"/>
      <c r="O64" s="201"/>
      <c r="P64" s="201"/>
    </row>
    <row r="65" spans="1:16" x14ac:dyDescent="0.2">
      <c r="A65" s="113"/>
      <c r="B65" s="200"/>
      <c r="C65" s="200"/>
      <c r="D65" s="201"/>
      <c r="E65" s="113"/>
      <c r="F65" s="113"/>
      <c r="G65" s="113"/>
      <c r="H65" s="113"/>
      <c r="I65" s="203"/>
      <c r="J65" s="203"/>
      <c r="K65" s="203"/>
      <c r="L65" s="203"/>
      <c r="M65" s="204"/>
      <c r="N65" s="204"/>
      <c r="O65" s="201"/>
      <c r="P65" s="201"/>
    </row>
    <row r="66" spans="1:16" x14ac:dyDescent="0.2">
      <c r="A66" s="113"/>
      <c r="B66" s="200"/>
      <c r="C66" s="200"/>
      <c r="D66" s="201"/>
      <c r="E66" s="113"/>
      <c r="F66" s="113"/>
      <c r="G66" s="113"/>
      <c r="H66" s="113"/>
      <c r="I66" s="203"/>
      <c r="J66" s="203"/>
      <c r="K66" s="203"/>
      <c r="L66" s="203"/>
      <c r="M66" s="204"/>
      <c r="N66" s="204"/>
      <c r="O66" s="201"/>
      <c r="P66" s="201"/>
    </row>
    <row r="67" spans="1:16" x14ac:dyDescent="0.2">
      <c r="A67" s="113"/>
      <c r="B67" s="200"/>
      <c r="C67" s="200"/>
      <c r="D67" s="201"/>
      <c r="E67" s="113"/>
      <c r="F67" s="113"/>
      <c r="G67" s="113"/>
      <c r="H67" s="113"/>
      <c r="I67" s="203"/>
      <c r="J67" s="203"/>
      <c r="K67" s="203"/>
      <c r="L67" s="203"/>
      <c r="M67" s="204"/>
      <c r="N67" s="204"/>
      <c r="O67" s="201"/>
      <c r="P67" s="201"/>
    </row>
    <row r="68" spans="1:16" x14ac:dyDescent="0.2">
      <c r="A68" s="113"/>
      <c r="B68" s="200"/>
      <c r="C68" s="200"/>
      <c r="D68" s="201"/>
      <c r="E68" s="113"/>
      <c r="F68" s="113"/>
      <c r="G68" s="113"/>
      <c r="H68" s="113"/>
      <c r="I68" s="203"/>
      <c r="J68" s="203"/>
      <c r="K68" s="203"/>
      <c r="L68" s="203"/>
      <c r="M68" s="204"/>
      <c r="N68" s="204"/>
      <c r="O68" s="201"/>
      <c r="P68" s="201"/>
    </row>
    <row r="69" spans="1:16" x14ac:dyDescent="0.2">
      <c r="A69" s="113"/>
      <c r="B69" s="200"/>
      <c r="C69" s="200"/>
      <c r="D69" s="201"/>
      <c r="E69" s="113"/>
      <c r="F69" s="113"/>
      <c r="G69" s="113"/>
      <c r="H69" s="113"/>
      <c r="I69" s="203"/>
      <c r="J69" s="203"/>
      <c r="K69" s="203"/>
      <c r="L69" s="203"/>
      <c r="M69" s="204"/>
      <c r="N69" s="204"/>
      <c r="O69" s="201"/>
      <c r="P69" s="201"/>
    </row>
    <row r="70" spans="1:16" x14ac:dyDescent="0.2">
      <c r="A70" s="113"/>
      <c r="B70" s="200"/>
      <c r="C70" s="200"/>
      <c r="D70" s="201"/>
      <c r="E70" s="113"/>
      <c r="F70" s="113"/>
      <c r="G70" s="113"/>
      <c r="H70" s="113"/>
      <c r="I70" s="203"/>
      <c r="J70" s="203"/>
      <c r="K70" s="203"/>
      <c r="L70" s="203"/>
      <c r="M70" s="204"/>
      <c r="N70" s="204"/>
      <c r="O70" s="201"/>
      <c r="P70" s="201"/>
    </row>
    <row r="71" spans="1:16" x14ac:dyDescent="0.2">
      <c r="A71" s="113"/>
      <c r="B71" s="200"/>
      <c r="C71" s="200"/>
      <c r="D71" s="201"/>
      <c r="E71" s="113"/>
      <c r="F71" s="113"/>
      <c r="G71" s="113"/>
      <c r="H71" s="113"/>
      <c r="I71" s="203"/>
      <c r="J71" s="203"/>
      <c r="K71" s="203"/>
      <c r="L71" s="203"/>
      <c r="M71" s="204"/>
      <c r="N71" s="204"/>
      <c r="O71" s="201"/>
      <c r="P71" s="201"/>
    </row>
    <row r="72" spans="1:16" x14ac:dyDescent="0.2">
      <c r="A72" s="113"/>
      <c r="B72" s="200"/>
      <c r="C72" s="200"/>
      <c r="D72" s="201"/>
      <c r="E72" s="113"/>
      <c r="F72" s="113"/>
      <c r="G72" s="113"/>
      <c r="H72" s="113"/>
      <c r="I72" s="203"/>
      <c r="J72" s="203"/>
      <c r="K72" s="203"/>
      <c r="L72" s="203"/>
      <c r="M72" s="204"/>
      <c r="N72" s="204"/>
      <c r="O72" s="201"/>
      <c r="P72" s="201"/>
    </row>
    <row r="73" spans="1:16" x14ac:dyDescent="0.2">
      <c r="A73" s="113"/>
      <c r="B73" s="200"/>
      <c r="C73" s="200"/>
      <c r="D73" s="201"/>
      <c r="E73" s="113"/>
      <c r="F73" s="113"/>
      <c r="G73" s="113"/>
      <c r="H73" s="113"/>
      <c r="I73" s="203"/>
      <c r="J73" s="203"/>
      <c r="K73" s="203"/>
      <c r="L73" s="203"/>
      <c r="M73" s="204"/>
      <c r="N73" s="204"/>
      <c r="O73" s="201"/>
      <c r="P73" s="201"/>
    </row>
    <row r="74" spans="1:16" x14ac:dyDescent="0.2">
      <c r="A74" s="113"/>
      <c r="B74" s="200"/>
      <c r="C74" s="200"/>
      <c r="D74" s="201"/>
      <c r="E74" s="113"/>
      <c r="F74" s="113"/>
      <c r="G74" s="113"/>
      <c r="H74" s="113"/>
      <c r="I74" s="203"/>
      <c r="J74" s="203"/>
      <c r="K74" s="203"/>
      <c r="L74" s="203"/>
      <c r="M74" s="204"/>
      <c r="N74" s="204"/>
      <c r="O74" s="201"/>
      <c r="P74" s="201"/>
    </row>
    <row r="75" spans="1:16" x14ac:dyDescent="0.2">
      <c r="A75" s="113"/>
      <c r="B75" s="200"/>
      <c r="C75" s="200"/>
      <c r="D75" s="201"/>
      <c r="E75" s="113"/>
      <c r="F75" s="113"/>
      <c r="G75" s="113"/>
      <c r="H75" s="113"/>
      <c r="I75" s="203"/>
      <c r="J75" s="203"/>
      <c r="K75" s="203"/>
      <c r="L75" s="203"/>
      <c r="M75" s="204"/>
      <c r="N75" s="204"/>
      <c r="O75" s="201"/>
      <c r="P75" s="201"/>
    </row>
    <row r="76" spans="1:16" x14ac:dyDescent="0.2">
      <c r="A76" s="113"/>
      <c r="B76" s="200"/>
      <c r="C76" s="200"/>
      <c r="D76" s="201"/>
      <c r="E76" s="113"/>
      <c r="F76" s="113"/>
      <c r="G76" s="113"/>
      <c r="H76" s="113"/>
      <c r="I76" s="203"/>
      <c r="J76" s="203"/>
      <c r="K76" s="203"/>
      <c r="L76" s="203"/>
      <c r="M76" s="204"/>
      <c r="N76" s="204"/>
      <c r="O76" s="201"/>
      <c r="P76" s="201"/>
    </row>
    <row r="77" spans="1:16" x14ac:dyDescent="0.2">
      <c r="A77" s="113"/>
      <c r="B77" s="200"/>
      <c r="C77" s="200"/>
      <c r="D77" s="201"/>
      <c r="E77" s="113"/>
      <c r="F77" s="113"/>
      <c r="G77" s="113"/>
      <c r="H77" s="113"/>
      <c r="I77" s="203"/>
      <c r="J77" s="203"/>
      <c r="K77" s="203"/>
      <c r="L77" s="203"/>
      <c r="M77" s="204"/>
      <c r="N77" s="204"/>
      <c r="O77" s="201"/>
      <c r="P77" s="201"/>
    </row>
    <row r="78" spans="1:16" x14ac:dyDescent="0.2">
      <c r="A78" s="113"/>
      <c r="B78" s="200"/>
      <c r="C78" s="200"/>
      <c r="D78" s="201"/>
      <c r="E78" s="113"/>
      <c r="F78" s="113"/>
      <c r="G78" s="113"/>
      <c r="H78" s="113"/>
      <c r="I78" s="203"/>
      <c r="J78" s="203"/>
      <c r="K78" s="203"/>
      <c r="L78" s="203"/>
      <c r="M78" s="204"/>
      <c r="N78" s="204"/>
      <c r="O78" s="201"/>
      <c r="P78" s="201"/>
    </row>
    <row r="79" spans="1:16" x14ac:dyDescent="0.2">
      <c r="A79" s="113"/>
      <c r="B79" s="200"/>
      <c r="C79" s="200"/>
      <c r="D79" s="201"/>
      <c r="E79" s="113"/>
      <c r="F79" s="113"/>
      <c r="G79" s="113"/>
      <c r="H79" s="113"/>
      <c r="I79" s="203"/>
      <c r="J79" s="203"/>
      <c r="K79" s="203"/>
      <c r="L79" s="203"/>
      <c r="M79" s="204"/>
      <c r="N79" s="204"/>
      <c r="O79" s="201"/>
      <c r="P79" s="201"/>
    </row>
    <row r="80" spans="1:16" x14ac:dyDescent="0.2">
      <c r="A80" s="113"/>
      <c r="B80" s="200"/>
      <c r="C80" s="200"/>
      <c r="D80" s="201"/>
      <c r="E80" s="113"/>
      <c r="F80" s="113"/>
      <c r="G80" s="113"/>
      <c r="H80" s="113"/>
      <c r="I80" s="203"/>
      <c r="J80" s="203"/>
      <c r="K80" s="203"/>
      <c r="L80" s="203"/>
      <c r="M80" s="204"/>
      <c r="N80" s="204"/>
      <c r="O80" s="201"/>
      <c r="P80" s="201"/>
    </row>
    <row r="81" spans="1:16" x14ac:dyDescent="0.2">
      <c r="A81" s="113"/>
      <c r="B81" s="200"/>
      <c r="C81" s="200"/>
      <c r="D81" s="201"/>
      <c r="E81" s="113"/>
      <c r="F81" s="113"/>
      <c r="G81" s="113"/>
      <c r="H81" s="113"/>
      <c r="I81" s="203"/>
      <c r="J81" s="203"/>
      <c r="K81" s="203"/>
      <c r="L81" s="203"/>
      <c r="M81" s="204"/>
      <c r="N81" s="204"/>
      <c r="O81" s="201"/>
      <c r="P81" s="201"/>
    </row>
    <row r="82" spans="1:16" x14ac:dyDescent="0.2">
      <c r="A82" s="113"/>
      <c r="B82" s="200"/>
      <c r="C82" s="200"/>
      <c r="D82" s="201"/>
      <c r="E82" s="113"/>
      <c r="F82" s="113"/>
      <c r="G82" s="113"/>
      <c r="H82" s="113"/>
      <c r="I82" s="203"/>
      <c r="J82" s="203"/>
      <c r="K82" s="203"/>
      <c r="L82" s="203"/>
      <c r="M82" s="204"/>
      <c r="N82" s="204"/>
      <c r="O82" s="201"/>
      <c r="P82" s="201"/>
    </row>
    <row r="83" spans="1:16" x14ac:dyDescent="0.2">
      <c r="A83" s="113"/>
      <c r="B83" s="200"/>
      <c r="C83" s="200"/>
      <c r="D83" s="201"/>
      <c r="E83" s="113"/>
      <c r="F83" s="113"/>
      <c r="G83" s="113"/>
      <c r="H83" s="113"/>
      <c r="I83" s="203"/>
      <c r="J83" s="203"/>
      <c r="K83" s="203"/>
      <c r="L83" s="203"/>
      <c r="M83" s="204"/>
      <c r="N83" s="204"/>
      <c r="O83" s="201"/>
      <c r="P83" s="201"/>
    </row>
    <row r="84" spans="1:16" x14ac:dyDescent="0.2">
      <c r="A84" s="113"/>
      <c r="B84" s="200"/>
      <c r="C84" s="200"/>
      <c r="D84" s="201"/>
      <c r="E84" s="113"/>
      <c r="F84" s="113"/>
      <c r="G84" s="113"/>
      <c r="H84" s="113"/>
      <c r="I84" s="203"/>
      <c r="J84" s="203"/>
      <c r="K84" s="203"/>
      <c r="L84" s="203"/>
      <c r="M84" s="204"/>
      <c r="N84" s="204"/>
      <c r="O84" s="201"/>
      <c r="P84" s="201"/>
    </row>
    <row r="85" spans="1:16" x14ac:dyDescent="0.2">
      <c r="A85" s="113"/>
      <c r="B85" s="200"/>
      <c r="C85" s="200"/>
      <c r="D85" s="201"/>
      <c r="E85" s="113"/>
      <c r="F85" s="113"/>
      <c r="G85" s="113"/>
      <c r="H85" s="113"/>
      <c r="I85" s="203"/>
      <c r="J85" s="203"/>
      <c r="K85" s="203"/>
      <c r="L85" s="203"/>
      <c r="M85" s="204"/>
      <c r="N85" s="204"/>
      <c r="O85" s="201"/>
      <c r="P85" s="201"/>
    </row>
    <row r="86" spans="1:16" x14ac:dyDescent="0.2">
      <c r="A86" s="113"/>
      <c r="B86" s="200"/>
      <c r="C86" s="200"/>
      <c r="D86" s="201"/>
      <c r="E86" s="113"/>
      <c r="F86" s="113"/>
      <c r="G86" s="113"/>
      <c r="H86" s="113"/>
      <c r="I86" s="203"/>
      <c r="J86" s="203"/>
      <c r="K86" s="203"/>
      <c r="L86" s="203"/>
      <c r="M86" s="204"/>
      <c r="N86" s="204"/>
      <c r="O86" s="201"/>
      <c r="P86" s="201"/>
    </row>
    <row r="87" spans="1:16" x14ac:dyDescent="0.2">
      <c r="A87" s="113"/>
      <c r="B87" s="200"/>
      <c r="C87" s="200"/>
      <c r="D87" s="201"/>
      <c r="E87" s="113"/>
      <c r="F87" s="113"/>
      <c r="G87" s="113"/>
      <c r="H87" s="113"/>
      <c r="I87" s="203"/>
      <c r="J87" s="203"/>
      <c r="K87" s="203"/>
      <c r="L87" s="203"/>
      <c r="M87" s="204"/>
      <c r="N87" s="204"/>
      <c r="O87" s="201"/>
      <c r="P87" s="201"/>
    </row>
    <row r="88" spans="1:16" x14ac:dyDescent="0.2">
      <c r="A88" s="113"/>
      <c r="B88" s="200"/>
      <c r="C88" s="200"/>
      <c r="D88" s="201"/>
      <c r="E88" s="113"/>
      <c r="F88" s="113"/>
      <c r="G88" s="113"/>
      <c r="H88" s="113"/>
      <c r="I88" s="203"/>
      <c r="J88" s="203"/>
      <c r="K88" s="203"/>
      <c r="L88" s="203"/>
      <c r="M88" s="204"/>
      <c r="N88" s="204"/>
      <c r="O88" s="201"/>
      <c r="P88" s="201"/>
    </row>
    <row r="89" spans="1:16" x14ac:dyDescent="0.2">
      <c r="A89" s="113"/>
      <c r="B89" s="200"/>
      <c r="C89" s="200"/>
      <c r="D89" s="201"/>
      <c r="E89" s="113"/>
      <c r="F89" s="113"/>
      <c r="G89" s="113"/>
      <c r="H89" s="113"/>
      <c r="I89" s="203"/>
      <c r="J89" s="203"/>
      <c r="K89" s="203"/>
      <c r="L89" s="203"/>
      <c r="M89" s="204"/>
      <c r="N89" s="204"/>
      <c r="O89" s="201"/>
      <c r="P89" s="201"/>
    </row>
    <row r="90" spans="1:16" x14ac:dyDescent="0.2">
      <c r="A90" s="113"/>
      <c r="B90" s="200"/>
      <c r="C90" s="200"/>
      <c r="D90" s="201"/>
      <c r="E90" s="113"/>
      <c r="F90" s="113"/>
      <c r="G90" s="113"/>
      <c r="H90" s="113"/>
      <c r="I90" s="203"/>
      <c r="J90" s="203"/>
      <c r="K90" s="203"/>
      <c r="L90" s="203"/>
      <c r="M90" s="204"/>
      <c r="N90" s="204"/>
      <c r="O90" s="201"/>
      <c r="P90" s="201"/>
    </row>
    <row r="91" spans="1:16" x14ac:dyDescent="0.2">
      <c r="A91" s="212"/>
      <c r="B91" s="200"/>
      <c r="C91" s="200"/>
      <c r="D91" s="201"/>
      <c r="E91" s="113"/>
      <c r="F91" s="113"/>
      <c r="G91" s="113"/>
      <c r="H91" s="113"/>
      <c r="I91" s="203"/>
      <c r="J91" s="203"/>
      <c r="K91" s="203"/>
      <c r="L91" s="203"/>
      <c r="M91" s="204"/>
      <c r="N91" s="204"/>
      <c r="O91" s="201"/>
      <c r="P91" s="201"/>
    </row>
    <row r="92" spans="1:16" x14ac:dyDescent="0.2">
      <c r="A92" s="212"/>
      <c r="B92" s="200"/>
      <c r="C92" s="200"/>
      <c r="D92" s="201"/>
      <c r="E92" s="113"/>
      <c r="F92" s="113"/>
      <c r="G92" s="113"/>
      <c r="H92" s="113"/>
      <c r="I92" s="203"/>
      <c r="J92" s="203"/>
      <c r="K92" s="203"/>
      <c r="L92" s="203"/>
      <c r="M92" s="204"/>
      <c r="N92" s="204"/>
      <c r="O92" s="201"/>
      <c r="P92" s="201"/>
    </row>
    <row r="93" spans="1:16" x14ac:dyDescent="0.2">
      <c r="A93" s="212"/>
      <c r="B93" s="200"/>
      <c r="C93" s="200"/>
      <c r="D93" s="201"/>
      <c r="E93" s="113"/>
      <c r="F93" s="113"/>
      <c r="G93" s="113"/>
      <c r="H93" s="113"/>
      <c r="I93" s="203"/>
      <c r="J93" s="203"/>
      <c r="K93" s="203"/>
      <c r="L93" s="203"/>
      <c r="M93" s="204"/>
      <c r="N93" s="204"/>
      <c r="O93" s="201"/>
      <c r="P93" s="201"/>
    </row>
    <row r="94" spans="1:16" x14ac:dyDescent="0.2">
      <c r="A94" s="212"/>
      <c r="B94" s="200"/>
      <c r="C94" s="200"/>
      <c r="D94" s="201"/>
      <c r="E94" s="113"/>
      <c r="F94" s="113"/>
      <c r="G94" s="113"/>
      <c r="H94" s="113"/>
      <c r="I94" s="203"/>
      <c r="J94" s="203"/>
      <c r="K94" s="203"/>
      <c r="L94" s="203"/>
      <c r="M94" s="204"/>
      <c r="N94" s="204"/>
      <c r="O94" s="201"/>
      <c r="P94" s="201"/>
    </row>
    <row r="95" spans="1:16" x14ac:dyDescent="0.2">
      <c r="A95" s="113"/>
      <c r="B95" s="200"/>
      <c r="C95" s="200"/>
      <c r="D95" s="201"/>
      <c r="E95" s="113"/>
      <c r="F95" s="113"/>
      <c r="G95" s="113"/>
      <c r="H95" s="113"/>
      <c r="I95" s="203"/>
      <c r="J95" s="203"/>
      <c r="K95" s="203"/>
      <c r="L95" s="203"/>
      <c r="M95" s="204"/>
      <c r="N95" s="204"/>
      <c r="O95" s="201"/>
      <c r="P95" s="201"/>
    </row>
    <row r="96" spans="1:16" x14ac:dyDescent="0.2">
      <c r="A96" s="113"/>
      <c r="B96" s="200"/>
      <c r="C96" s="200"/>
      <c r="D96" s="201"/>
      <c r="E96" s="113"/>
      <c r="F96" s="113"/>
      <c r="G96" s="113"/>
      <c r="H96" s="113"/>
      <c r="I96" s="203"/>
      <c r="J96" s="203"/>
      <c r="K96" s="203"/>
      <c r="L96" s="203"/>
      <c r="M96" s="204"/>
      <c r="N96" s="204"/>
      <c r="O96" s="201"/>
      <c r="P96" s="201"/>
    </row>
    <row r="97" spans="1:16" x14ac:dyDescent="0.2">
      <c r="A97" s="113"/>
      <c r="B97" s="200"/>
      <c r="C97" s="200"/>
      <c r="D97" s="201"/>
      <c r="E97" s="113"/>
      <c r="F97" s="113"/>
      <c r="G97" s="113"/>
      <c r="H97" s="113"/>
      <c r="I97" s="203"/>
      <c r="J97" s="203"/>
      <c r="K97" s="203"/>
      <c r="L97" s="203"/>
      <c r="M97" s="204"/>
      <c r="N97" s="204"/>
      <c r="O97" s="201"/>
      <c r="P97" s="201"/>
    </row>
    <row r="98" spans="1:16" x14ac:dyDescent="0.2">
      <c r="A98" s="113"/>
      <c r="B98" s="200"/>
      <c r="C98" s="200"/>
      <c r="D98" s="201"/>
      <c r="E98" s="113"/>
      <c r="F98" s="113"/>
      <c r="G98" s="113"/>
      <c r="H98" s="113"/>
      <c r="I98" s="203"/>
      <c r="J98" s="203"/>
      <c r="K98" s="203"/>
      <c r="L98" s="203"/>
      <c r="M98" s="204"/>
      <c r="N98" s="204"/>
      <c r="O98" s="201"/>
      <c r="P98" s="201"/>
    </row>
    <row r="99" spans="1:16" x14ac:dyDescent="0.2">
      <c r="A99" s="113"/>
      <c r="B99" s="200"/>
      <c r="C99" s="200"/>
      <c r="D99" s="201"/>
      <c r="E99" s="113"/>
      <c r="F99" s="113"/>
      <c r="G99" s="113"/>
      <c r="H99" s="113"/>
      <c r="I99" s="203"/>
      <c r="J99" s="203"/>
      <c r="K99" s="203"/>
      <c r="L99" s="203"/>
      <c r="M99" s="204"/>
      <c r="N99" s="204"/>
      <c r="O99" s="201"/>
      <c r="P99" s="201"/>
    </row>
    <row r="100" spans="1:16" x14ac:dyDescent="0.2">
      <c r="A100" s="113"/>
      <c r="B100" s="200"/>
      <c r="C100" s="200"/>
      <c r="D100" s="201"/>
      <c r="E100" s="113"/>
      <c r="F100" s="113"/>
      <c r="G100" s="113"/>
      <c r="H100" s="113"/>
      <c r="I100" s="203"/>
      <c r="J100" s="203"/>
      <c r="K100" s="203"/>
      <c r="L100" s="203"/>
      <c r="M100" s="204"/>
      <c r="N100" s="204"/>
      <c r="O100" s="201"/>
      <c r="P100" s="201"/>
    </row>
    <row r="101" spans="1:16" x14ac:dyDescent="0.2">
      <c r="A101" s="113"/>
      <c r="B101" s="200"/>
      <c r="C101" s="200"/>
      <c r="D101" s="201"/>
      <c r="E101" s="113"/>
      <c r="F101" s="113"/>
      <c r="G101" s="113"/>
      <c r="H101" s="113"/>
      <c r="I101" s="203"/>
      <c r="J101" s="203"/>
      <c r="K101" s="203"/>
      <c r="L101" s="203"/>
      <c r="M101" s="204"/>
      <c r="N101" s="204"/>
      <c r="O101" s="201"/>
      <c r="P101" s="201"/>
    </row>
    <row r="102" spans="1:16" x14ac:dyDescent="0.2">
      <c r="A102" s="113"/>
      <c r="B102" s="200"/>
      <c r="C102" s="200"/>
      <c r="D102" s="201"/>
      <c r="E102" s="113"/>
      <c r="F102" s="113"/>
      <c r="G102" s="113"/>
      <c r="H102" s="113"/>
      <c r="I102" s="203"/>
      <c r="J102" s="203"/>
      <c r="K102" s="203"/>
      <c r="L102" s="203"/>
      <c r="M102" s="204"/>
      <c r="N102" s="204"/>
      <c r="O102" s="201"/>
      <c r="P102" s="201"/>
    </row>
    <row r="103" spans="1:16" x14ac:dyDescent="0.2">
      <c r="A103" s="113"/>
      <c r="B103" s="200"/>
      <c r="C103" s="200"/>
      <c r="D103" s="201"/>
      <c r="E103" s="113"/>
      <c r="F103" s="113"/>
      <c r="G103" s="113"/>
      <c r="H103" s="113"/>
      <c r="I103" s="203"/>
      <c r="J103" s="203"/>
      <c r="K103" s="203"/>
      <c r="L103" s="203"/>
      <c r="M103" s="204"/>
      <c r="N103" s="204"/>
      <c r="O103" s="201"/>
      <c r="P103" s="201"/>
    </row>
    <row r="104" spans="1:16" x14ac:dyDescent="0.2">
      <c r="A104" s="113"/>
      <c r="B104" s="200"/>
      <c r="C104" s="200"/>
      <c r="D104" s="201"/>
      <c r="E104" s="113"/>
      <c r="F104" s="113"/>
      <c r="G104" s="113"/>
      <c r="H104" s="113"/>
      <c r="I104" s="203"/>
      <c r="J104" s="203"/>
      <c r="K104" s="203"/>
      <c r="L104" s="203"/>
      <c r="M104" s="204"/>
      <c r="N104" s="204"/>
      <c r="O104" s="201"/>
      <c r="P104" s="201"/>
    </row>
    <row r="105" spans="1:16" x14ac:dyDescent="0.2">
      <c r="A105" s="113"/>
      <c r="B105" s="200"/>
      <c r="C105" s="200"/>
      <c r="D105" s="201"/>
      <c r="E105" s="113"/>
      <c r="F105" s="113"/>
      <c r="G105" s="113"/>
      <c r="H105" s="113"/>
      <c r="I105" s="203"/>
      <c r="J105" s="203"/>
      <c r="K105" s="203"/>
      <c r="L105" s="203"/>
      <c r="M105" s="204"/>
      <c r="N105" s="204"/>
      <c r="O105" s="201"/>
      <c r="P105" s="201"/>
    </row>
    <row r="106" spans="1:16" x14ac:dyDescent="0.2">
      <c r="A106" s="113"/>
      <c r="B106" s="200"/>
      <c r="C106" s="200"/>
      <c r="D106" s="201"/>
      <c r="E106" s="113"/>
      <c r="F106" s="113"/>
      <c r="G106" s="113"/>
      <c r="H106" s="113"/>
      <c r="I106" s="203"/>
      <c r="J106" s="203"/>
      <c r="K106" s="203"/>
      <c r="L106" s="203"/>
      <c r="M106" s="204"/>
      <c r="N106" s="204"/>
      <c r="O106" s="201"/>
      <c r="P106" s="201"/>
    </row>
    <row r="107" spans="1:16" x14ac:dyDescent="0.2">
      <c r="A107" s="113"/>
      <c r="B107" s="200"/>
      <c r="C107" s="200"/>
      <c r="D107" s="201"/>
      <c r="E107" s="113"/>
      <c r="F107" s="113"/>
      <c r="G107" s="113"/>
      <c r="H107" s="113"/>
      <c r="I107" s="203"/>
      <c r="J107" s="203"/>
      <c r="K107" s="203"/>
      <c r="L107" s="203"/>
      <c r="M107" s="204"/>
      <c r="N107" s="204"/>
      <c r="O107" s="201"/>
      <c r="P107" s="201"/>
    </row>
    <row r="108" spans="1:16" x14ac:dyDescent="0.2">
      <c r="A108" s="113"/>
      <c r="B108" s="200"/>
      <c r="C108" s="200"/>
      <c r="D108" s="201"/>
      <c r="E108" s="113"/>
      <c r="F108" s="113"/>
      <c r="G108" s="113"/>
      <c r="H108" s="113"/>
      <c r="I108" s="203"/>
      <c r="J108" s="203"/>
      <c r="K108" s="203"/>
      <c r="L108" s="203"/>
      <c r="M108" s="204"/>
      <c r="N108" s="204"/>
      <c r="O108" s="201"/>
      <c r="P108" s="201"/>
    </row>
    <row r="109" spans="1:16" x14ac:dyDescent="0.2">
      <c r="A109" s="113"/>
      <c r="B109" s="200"/>
      <c r="C109" s="200"/>
      <c r="D109" s="201"/>
      <c r="E109" s="113"/>
      <c r="F109" s="113"/>
      <c r="G109" s="113"/>
      <c r="H109" s="113"/>
      <c r="I109" s="203"/>
      <c r="J109" s="203"/>
      <c r="K109" s="203"/>
      <c r="L109" s="203"/>
      <c r="M109" s="204"/>
      <c r="N109" s="204"/>
      <c r="O109" s="201"/>
      <c r="P109" s="201"/>
    </row>
    <row r="110" spans="1:16" x14ac:dyDescent="0.2">
      <c r="A110" s="113"/>
      <c r="B110" s="200"/>
      <c r="C110" s="200"/>
      <c r="D110" s="201"/>
      <c r="E110" s="113"/>
      <c r="F110" s="113"/>
      <c r="G110" s="113"/>
      <c r="H110" s="113"/>
      <c r="I110" s="203"/>
      <c r="J110" s="203"/>
      <c r="K110" s="203"/>
      <c r="L110" s="203"/>
      <c r="M110" s="204"/>
      <c r="N110" s="204"/>
      <c r="O110" s="201"/>
      <c r="P110" s="201"/>
    </row>
    <row r="111" spans="1:16" x14ac:dyDescent="0.2">
      <c r="A111" s="113"/>
      <c r="B111" s="200"/>
      <c r="C111" s="200"/>
      <c r="D111" s="201"/>
      <c r="E111" s="113"/>
      <c r="F111" s="113"/>
      <c r="G111" s="113"/>
      <c r="H111" s="113"/>
      <c r="I111" s="203"/>
      <c r="J111" s="203"/>
      <c r="K111" s="203"/>
      <c r="L111" s="203"/>
      <c r="M111" s="204"/>
      <c r="N111" s="204"/>
      <c r="O111" s="201"/>
      <c r="P111" s="201"/>
    </row>
    <row r="112" spans="1:16" x14ac:dyDescent="0.2">
      <c r="A112" s="113"/>
      <c r="B112" s="200"/>
      <c r="C112" s="200"/>
      <c r="D112" s="201"/>
      <c r="E112" s="113"/>
      <c r="F112" s="113"/>
      <c r="G112" s="113"/>
      <c r="H112" s="113"/>
      <c r="I112" s="203"/>
      <c r="J112" s="203"/>
      <c r="K112" s="203"/>
      <c r="L112" s="203"/>
      <c r="M112" s="204"/>
      <c r="N112" s="204"/>
      <c r="O112" s="201"/>
      <c r="P112" s="201"/>
    </row>
    <row r="113" spans="1:16" x14ac:dyDescent="0.2">
      <c r="A113" s="113"/>
      <c r="B113" s="200"/>
      <c r="C113" s="200"/>
      <c r="D113" s="201"/>
      <c r="E113" s="113"/>
      <c r="F113" s="113"/>
      <c r="G113" s="113"/>
      <c r="H113" s="113"/>
      <c r="I113" s="203"/>
      <c r="J113" s="203"/>
      <c r="K113" s="203"/>
      <c r="L113" s="203"/>
      <c r="M113" s="204"/>
      <c r="N113" s="204"/>
      <c r="O113" s="201"/>
      <c r="P113" s="201"/>
    </row>
    <row r="114" spans="1:16" x14ac:dyDescent="0.2">
      <c r="A114" s="113"/>
      <c r="B114" s="200"/>
      <c r="C114" s="200"/>
      <c r="D114" s="201"/>
      <c r="E114" s="113"/>
      <c r="F114" s="113"/>
      <c r="G114" s="113"/>
      <c r="H114" s="113"/>
      <c r="I114" s="203"/>
      <c r="J114" s="203"/>
      <c r="K114" s="203"/>
      <c r="L114" s="203"/>
      <c r="M114" s="204"/>
      <c r="N114" s="204"/>
      <c r="O114" s="201"/>
      <c r="P114" s="201"/>
    </row>
    <row r="115" spans="1:16" x14ac:dyDescent="0.2">
      <c r="A115" s="113"/>
      <c r="B115" s="200"/>
      <c r="C115" s="200"/>
      <c r="D115" s="201"/>
      <c r="E115" s="113"/>
      <c r="F115" s="113"/>
      <c r="G115" s="113"/>
      <c r="H115" s="113"/>
      <c r="I115" s="203"/>
      <c r="J115" s="203"/>
      <c r="K115" s="203"/>
      <c r="L115" s="203"/>
      <c r="M115" s="204"/>
      <c r="N115" s="204"/>
      <c r="O115" s="201"/>
      <c r="P115" s="201"/>
    </row>
    <row r="116" spans="1:16" x14ac:dyDescent="0.2">
      <c r="A116" s="113"/>
      <c r="B116" s="200"/>
      <c r="C116" s="200"/>
      <c r="D116" s="201"/>
      <c r="E116" s="113"/>
      <c r="F116" s="113"/>
      <c r="G116" s="113"/>
      <c r="H116" s="113"/>
      <c r="I116" s="203"/>
      <c r="J116" s="203"/>
      <c r="K116" s="203"/>
      <c r="L116" s="203"/>
      <c r="M116" s="204"/>
      <c r="N116" s="204"/>
      <c r="O116" s="201"/>
      <c r="P116" s="201"/>
    </row>
    <row r="117" spans="1:16" x14ac:dyDescent="0.2">
      <c r="A117" s="113"/>
      <c r="B117" s="200"/>
      <c r="C117" s="200"/>
      <c r="D117" s="201"/>
      <c r="E117" s="113"/>
      <c r="F117" s="113"/>
      <c r="G117" s="113"/>
      <c r="H117" s="113"/>
      <c r="I117" s="203"/>
      <c r="J117" s="203"/>
      <c r="K117" s="203"/>
      <c r="L117" s="203"/>
      <c r="M117" s="204"/>
      <c r="N117" s="204"/>
      <c r="O117" s="201"/>
      <c r="P117" s="201"/>
    </row>
    <row r="118" spans="1:16" x14ac:dyDescent="0.2">
      <c r="A118" s="113"/>
      <c r="B118" s="200"/>
      <c r="C118" s="200"/>
      <c r="D118" s="201"/>
      <c r="E118" s="113"/>
      <c r="F118" s="113"/>
      <c r="G118" s="113"/>
      <c r="H118" s="113"/>
      <c r="I118" s="203"/>
      <c r="J118" s="203"/>
      <c r="K118" s="203"/>
      <c r="L118" s="203"/>
      <c r="M118" s="204"/>
      <c r="N118" s="204"/>
      <c r="O118" s="201"/>
      <c r="P118" s="201"/>
    </row>
    <row r="119" spans="1:16" x14ac:dyDescent="0.2">
      <c r="A119" s="113"/>
      <c r="B119" s="200"/>
      <c r="C119" s="200"/>
      <c r="D119" s="201"/>
      <c r="E119" s="113"/>
      <c r="F119" s="113"/>
      <c r="G119" s="113"/>
      <c r="H119" s="113"/>
      <c r="I119" s="203"/>
      <c r="J119" s="203"/>
      <c r="K119" s="203"/>
      <c r="L119" s="203"/>
      <c r="M119" s="204"/>
      <c r="N119" s="204"/>
      <c r="O119" s="201"/>
      <c r="P119" s="201"/>
    </row>
    <row r="120" spans="1:16" x14ac:dyDescent="0.2">
      <c r="A120" s="113"/>
      <c r="B120" s="200"/>
      <c r="C120" s="200"/>
      <c r="D120" s="201"/>
      <c r="E120" s="113"/>
      <c r="F120" s="113"/>
      <c r="G120" s="113"/>
      <c r="H120" s="113"/>
      <c r="I120" s="203"/>
      <c r="J120" s="203"/>
      <c r="K120" s="203"/>
      <c r="L120" s="203"/>
      <c r="M120" s="204"/>
      <c r="N120" s="204"/>
      <c r="O120" s="201"/>
      <c r="P120" s="201"/>
    </row>
    <row r="121" spans="1:16" x14ac:dyDescent="0.2">
      <c r="A121" s="113"/>
      <c r="B121" s="200"/>
      <c r="C121" s="200"/>
      <c r="D121" s="201"/>
      <c r="E121" s="113"/>
      <c r="F121" s="113"/>
      <c r="G121" s="113"/>
      <c r="H121" s="113"/>
      <c r="I121" s="203"/>
      <c r="J121" s="203"/>
      <c r="K121" s="203"/>
      <c r="L121" s="203"/>
      <c r="M121" s="204"/>
      <c r="N121" s="204"/>
      <c r="O121" s="201"/>
      <c r="P121" s="201"/>
    </row>
    <row r="122" spans="1:16" x14ac:dyDescent="0.2">
      <c r="A122" s="113"/>
      <c r="B122" s="200"/>
      <c r="C122" s="200"/>
      <c r="D122" s="201"/>
      <c r="E122" s="113"/>
      <c r="F122" s="113"/>
      <c r="G122" s="113"/>
      <c r="H122" s="113"/>
      <c r="I122" s="203"/>
      <c r="J122" s="203"/>
      <c r="K122" s="203"/>
      <c r="L122" s="203"/>
      <c r="M122" s="204"/>
      <c r="N122" s="204"/>
      <c r="O122" s="201"/>
      <c r="P122" s="201"/>
    </row>
    <row r="123" spans="1:16" x14ac:dyDescent="0.2">
      <c r="A123" s="113"/>
      <c r="B123" s="200"/>
      <c r="C123" s="200"/>
      <c r="D123" s="201"/>
      <c r="E123" s="113"/>
      <c r="F123" s="113"/>
      <c r="G123" s="113"/>
      <c r="H123" s="113"/>
      <c r="I123" s="203"/>
      <c r="J123" s="203"/>
      <c r="K123" s="203"/>
      <c r="L123" s="203"/>
      <c r="M123" s="204"/>
      <c r="N123" s="204"/>
      <c r="O123" s="201"/>
      <c r="P123" s="201"/>
    </row>
    <row r="124" spans="1:16" x14ac:dyDescent="0.2">
      <c r="A124" s="113"/>
      <c r="B124" s="200"/>
      <c r="C124" s="200"/>
      <c r="D124" s="201"/>
      <c r="E124" s="113"/>
      <c r="F124" s="113"/>
      <c r="G124" s="113"/>
      <c r="H124" s="113"/>
      <c r="I124" s="203"/>
      <c r="J124" s="203"/>
      <c r="K124" s="203"/>
      <c r="L124" s="203"/>
      <c r="M124" s="204"/>
      <c r="N124" s="204"/>
      <c r="O124" s="201"/>
      <c r="P124" s="201"/>
    </row>
    <row r="125" spans="1:16" x14ac:dyDescent="0.2">
      <c r="A125" s="113"/>
      <c r="B125" s="200"/>
      <c r="C125" s="200"/>
      <c r="D125" s="201"/>
      <c r="E125" s="113"/>
      <c r="F125" s="113"/>
      <c r="G125" s="113"/>
      <c r="H125" s="113"/>
      <c r="I125" s="203"/>
      <c r="J125" s="203"/>
      <c r="K125" s="203"/>
      <c r="L125" s="203"/>
      <c r="M125" s="204"/>
      <c r="N125" s="204"/>
      <c r="O125" s="201"/>
      <c r="P125" s="201"/>
    </row>
    <row r="126" spans="1:16" x14ac:dyDescent="0.2">
      <c r="A126" s="113"/>
      <c r="B126" s="200"/>
      <c r="C126" s="200"/>
      <c r="D126" s="201"/>
      <c r="E126" s="113"/>
      <c r="F126" s="113"/>
      <c r="G126" s="113"/>
      <c r="H126" s="113"/>
      <c r="I126" s="203"/>
      <c r="J126" s="203"/>
      <c r="K126" s="203"/>
      <c r="L126" s="203"/>
      <c r="M126" s="204"/>
      <c r="N126" s="204"/>
      <c r="O126" s="201"/>
      <c r="P126" s="201"/>
    </row>
    <row r="127" spans="1:16" x14ac:dyDescent="0.2">
      <c r="A127" s="113"/>
      <c r="B127" s="200"/>
      <c r="C127" s="200"/>
      <c r="D127" s="201"/>
      <c r="E127" s="113"/>
      <c r="F127" s="113"/>
      <c r="G127" s="113"/>
      <c r="H127" s="113"/>
      <c r="I127" s="203"/>
      <c r="J127" s="203"/>
      <c r="K127" s="203"/>
      <c r="L127" s="203"/>
      <c r="M127" s="204"/>
      <c r="N127" s="204"/>
      <c r="O127" s="201"/>
      <c r="P127" s="201"/>
    </row>
    <row r="128" spans="1:16" x14ac:dyDescent="0.2">
      <c r="A128" s="113"/>
      <c r="B128" s="200"/>
      <c r="C128" s="200"/>
      <c r="D128" s="201"/>
      <c r="E128" s="113"/>
      <c r="F128" s="113"/>
      <c r="G128" s="113"/>
      <c r="H128" s="113"/>
      <c r="I128" s="203"/>
      <c r="J128" s="203"/>
      <c r="K128" s="203"/>
      <c r="L128" s="203"/>
      <c r="M128" s="204"/>
      <c r="N128" s="204"/>
      <c r="O128" s="201"/>
      <c r="P128" s="201"/>
    </row>
    <row r="129" spans="1:16" x14ac:dyDescent="0.2">
      <c r="A129" s="113"/>
      <c r="B129" s="200"/>
      <c r="C129" s="200"/>
      <c r="D129" s="201"/>
      <c r="E129" s="113"/>
      <c r="F129" s="113"/>
      <c r="G129" s="113"/>
      <c r="H129" s="113"/>
      <c r="I129" s="203"/>
      <c r="J129" s="203"/>
      <c r="K129" s="203"/>
      <c r="L129" s="203"/>
      <c r="M129" s="204"/>
      <c r="N129" s="204"/>
      <c r="O129" s="201"/>
      <c r="P129" s="201"/>
    </row>
    <row r="130" spans="1:16" x14ac:dyDescent="0.2">
      <c r="A130" s="113"/>
      <c r="B130" s="200"/>
      <c r="C130" s="200"/>
      <c r="D130" s="201"/>
      <c r="E130" s="113"/>
      <c r="F130" s="113"/>
      <c r="G130" s="113"/>
      <c r="H130" s="113"/>
      <c r="I130" s="203"/>
      <c r="J130" s="203"/>
      <c r="K130" s="203"/>
      <c r="L130" s="203"/>
      <c r="M130" s="204"/>
      <c r="N130" s="204"/>
      <c r="O130" s="201"/>
      <c r="P130" s="201"/>
    </row>
    <row r="131" spans="1:16" x14ac:dyDescent="0.2">
      <c r="A131" s="113"/>
      <c r="B131" s="200"/>
      <c r="C131" s="200"/>
      <c r="D131" s="201"/>
      <c r="E131" s="113"/>
      <c r="F131" s="113"/>
      <c r="G131" s="113"/>
      <c r="H131" s="113"/>
      <c r="I131" s="203"/>
      <c r="J131" s="203"/>
      <c r="K131" s="203"/>
      <c r="L131" s="203"/>
      <c r="M131" s="204"/>
      <c r="N131" s="204"/>
      <c r="O131" s="201"/>
      <c r="P131" s="201"/>
    </row>
    <row r="132" spans="1:16" x14ac:dyDescent="0.2">
      <c r="A132" s="113"/>
      <c r="B132" s="200"/>
      <c r="C132" s="200"/>
      <c r="D132" s="201"/>
      <c r="E132" s="113"/>
      <c r="F132" s="113"/>
      <c r="G132" s="113"/>
      <c r="H132" s="113"/>
      <c r="I132" s="203"/>
      <c r="J132" s="203"/>
      <c r="K132" s="203"/>
      <c r="L132" s="203"/>
      <c r="M132" s="204"/>
      <c r="N132" s="204"/>
      <c r="O132" s="201"/>
      <c r="P132" s="201"/>
    </row>
    <row r="133" spans="1:16" x14ac:dyDescent="0.2">
      <c r="A133" s="113"/>
      <c r="B133" s="200"/>
      <c r="C133" s="200"/>
      <c r="D133" s="201"/>
      <c r="E133" s="113"/>
      <c r="F133" s="113"/>
      <c r="G133" s="113"/>
      <c r="H133" s="113"/>
      <c r="I133" s="203"/>
      <c r="J133" s="203"/>
      <c r="K133" s="203"/>
      <c r="L133" s="203"/>
      <c r="M133" s="204"/>
      <c r="N133" s="204"/>
      <c r="O133" s="201"/>
      <c r="P133" s="201"/>
    </row>
    <row r="134" spans="1:16" x14ac:dyDescent="0.2">
      <c r="A134" s="113"/>
      <c r="B134" s="200"/>
      <c r="C134" s="200"/>
      <c r="D134" s="201"/>
      <c r="E134" s="113"/>
      <c r="F134" s="113"/>
      <c r="G134" s="113"/>
      <c r="H134" s="113"/>
      <c r="I134" s="203"/>
      <c r="J134" s="203"/>
      <c r="K134" s="203"/>
      <c r="L134" s="203"/>
      <c r="M134" s="204"/>
      <c r="N134" s="204"/>
      <c r="O134" s="201"/>
      <c r="P134" s="201"/>
    </row>
    <row r="135" spans="1:16" x14ac:dyDescent="0.2">
      <c r="A135" s="113"/>
      <c r="B135" s="200"/>
      <c r="C135" s="200"/>
      <c r="D135" s="201"/>
      <c r="E135" s="113"/>
      <c r="F135" s="113"/>
      <c r="G135" s="113"/>
      <c r="H135" s="113"/>
      <c r="I135" s="203"/>
      <c r="J135" s="203"/>
      <c r="K135" s="203"/>
      <c r="L135" s="203"/>
      <c r="M135" s="204"/>
      <c r="N135" s="204"/>
      <c r="O135" s="201"/>
      <c r="P135" s="201"/>
    </row>
    <row r="136" spans="1:16" x14ac:dyDescent="0.2">
      <c r="A136" s="113"/>
      <c r="B136" s="200"/>
      <c r="C136" s="200"/>
      <c r="D136" s="201"/>
      <c r="E136" s="113"/>
      <c r="F136" s="113"/>
      <c r="G136" s="113"/>
      <c r="H136" s="113"/>
      <c r="I136" s="203"/>
      <c r="J136" s="203"/>
      <c r="K136" s="203"/>
      <c r="L136" s="203"/>
      <c r="M136" s="204"/>
      <c r="N136" s="204"/>
      <c r="O136" s="201"/>
      <c r="P136" s="201"/>
    </row>
    <row r="137" spans="1:16" x14ac:dyDescent="0.2">
      <c r="A137" s="113"/>
      <c r="B137" s="200"/>
      <c r="C137" s="200"/>
      <c r="D137" s="201"/>
      <c r="E137" s="113"/>
      <c r="F137" s="113"/>
      <c r="G137" s="113"/>
      <c r="H137" s="113"/>
      <c r="I137" s="203"/>
      <c r="J137" s="203"/>
      <c r="K137" s="203"/>
      <c r="L137" s="203"/>
      <c r="M137" s="204"/>
      <c r="N137" s="204"/>
      <c r="O137" s="201"/>
      <c r="P137" s="201"/>
    </row>
    <row r="138" spans="1:16" x14ac:dyDescent="0.2">
      <c r="A138" s="113"/>
      <c r="B138" s="200"/>
      <c r="C138" s="200"/>
      <c r="D138" s="201"/>
      <c r="E138" s="113"/>
      <c r="F138" s="113"/>
      <c r="G138" s="113"/>
      <c r="H138" s="113"/>
      <c r="I138" s="203"/>
      <c r="J138" s="203"/>
      <c r="K138" s="203"/>
      <c r="L138" s="203"/>
      <c r="M138" s="204"/>
      <c r="N138" s="204"/>
      <c r="O138" s="201"/>
      <c r="P138" s="201"/>
    </row>
    <row r="139" spans="1:16" x14ac:dyDescent="0.2">
      <c r="A139" s="113"/>
      <c r="B139" s="200"/>
      <c r="C139" s="200"/>
      <c r="D139" s="201"/>
      <c r="E139" s="113"/>
      <c r="F139" s="113"/>
      <c r="G139" s="113"/>
      <c r="H139" s="113"/>
      <c r="I139" s="203"/>
      <c r="J139" s="203"/>
      <c r="K139" s="203"/>
      <c r="L139" s="203"/>
      <c r="M139" s="204"/>
      <c r="N139" s="204"/>
      <c r="O139" s="201"/>
      <c r="P139" s="201"/>
    </row>
    <row r="140" spans="1:16" x14ac:dyDescent="0.2">
      <c r="A140" s="113"/>
      <c r="B140" s="200"/>
      <c r="C140" s="200"/>
      <c r="D140" s="201"/>
      <c r="E140" s="113"/>
      <c r="F140" s="113"/>
      <c r="G140" s="113"/>
      <c r="H140" s="113"/>
      <c r="I140" s="203"/>
      <c r="J140" s="203"/>
      <c r="K140" s="203"/>
      <c r="L140" s="203"/>
      <c r="M140" s="204"/>
      <c r="N140" s="204"/>
      <c r="O140" s="201"/>
      <c r="P140" s="201"/>
    </row>
    <row r="141" spans="1:16" x14ac:dyDescent="0.2">
      <c r="A141" s="113"/>
      <c r="B141" s="200"/>
      <c r="C141" s="200"/>
      <c r="D141" s="201"/>
      <c r="E141" s="113"/>
      <c r="F141" s="113"/>
      <c r="G141" s="113"/>
      <c r="H141" s="113"/>
      <c r="I141" s="203"/>
      <c r="J141" s="203"/>
      <c r="K141" s="203"/>
      <c r="L141" s="203"/>
      <c r="M141" s="204"/>
      <c r="N141" s="204"/>
      <c r="O141" s="201"/>
      <c r="P141" s="201"/>
    </row>
    <row r="142" spans="1:16" x14ac:dyDescent="0.2">
      <c r="A142" s="113"/>
      <c r="B142" s="200"/>
      <c r="C142" s="200"/>
      <c r="D142" s="201"/>
      <c r="E142" s="113"/>
      <c r="F142" s="113"/>
      <c r="G142" s="113"/>
      <c r="H142" s="113"/>
      <c r="I142" s="203"/>
      <c r="J142" s="203"/>
      <c r="K142" s="203"/>
      <c r="L142" s="203"/>
      <c r="M142" s="204"/>
      <c r="N142" s="204"/>
      <c r="O142" s="201"/>
      <c r="P142" s="201"/>
    </row>
    <row r="143" spans="1:16" x14ac:dyDescent="0.2">
      <c r="A143" s="113"/>
      <c r="B143" s="200"/>
      <c r="C143" s="200"/>
      <c r="D143" s="201"/>
      <c r="E143" s="113"/>
      <c r="F143" s="113"/>
      <c r="G143" s="113"/>
      <c r="H143" s="113"/>
      <c r="I143" s="203"/>
      <c r="J143" s="203"/>
      <c r="K143" s="203"/>
      <c r="L143" s="203"/>
      <c r="M143" s="204"/>
      <c r="N143" s="204"/>
      <c r="O143" s="201"/>
      <c r="P143" s="201"/>
    </row>
    <row r="144" spans="1:16" x14ac:dyDescent="0.2">
      <c r="A144" s="113"/>
      <c r="B144" s="200"/>
      <c r="C144" s="200"/>
      <c r="D144" s="201"/>
      <c r="E144" s="113"/>
      <c r="F144" s="113"/>
      <c r="G144" s="113"/>
      <c r="H144" s="113"/>
      <c r="I144" s="203"/>
      <c r="J144" s="203"/>
      <c r="K144" s="203"/>
      <c r="L144" s="203"/>
      <c r="M144" s="204"/>
      <c r="N144" s="204"/>
      <c r="O144" s="201"/>
      <c r="P144" s="201"/>
    </row>
    <row r="145" spans="1:16" x14ac:dyDescent="0.2">
      <c r="A145" s="113"/>
      <c r="B145" s="200"/>
      <c r="C145" s="200"/>
      <c r="D145" s="201"/>
      <c r="E145" s="113"/>
      <c r="F145" s="113"/>
      <c r="G145" s="113"/>
      <c r="H145" s="113"/>
      <c r="I145" s="203"/>
      <c r="J145" s="203"/>
      <c r="K145" s="203"/>
      <c r="L145" s="203"/>
      <c r="M145" s="204"/>
      <c r="N145" s="204"/>
      <c r="O145" s="201"/>
      <c r="P145" s="201"/>
    </row>
    <row r="146" spans="1:16" x14ac:dyDescent="0.2">
      <c r="A146" s="113"/>
      <c r="B146" s="200"/>
      <c r="C146" s="200"/>
      <c r="D146" s="201"/>
      <c r="E146" s="113"/>
      <c r="F146" s="113"/>
      <c r="G146" s="113"/>
      <c r="H146" s="113"/>
      <c r="I146" s="203"/>
      <c r="J146" s="203"/>
      <c r="K146" s="203"/>
      <c r="L146" s="203"/>
      <c r="M146" s="204"/>
      <c r="N146" s="204"/>
      <c r="O146" s="201"/>
      <c r="P146" s="201"/>
    </row>
    <row r="147" spans="1:16" x14ac:dyDescent="0.2">
      <c r="A147" s="113"/>
      <c r="B147" s="200"/>
      <c r="C147" s="200"/>
      <c r="D147" s="201"/>
      <c r="E147" s="113"/>
      <c r="F147" s="113"/>
      <c r="G147" s="113"/>
      <c r="H147" s="113"/>
      <c r="I147" s="203"/>
      <c r="J147" s="203"/>
      <c r="K147" s="203"/>
      <c r="L147" s="203"/>
      <c r="M147" s="204"/>
      <c r="N147" s="204"/>
      <c r="O147" s="201"/>
      <c r="P147" s="201"/>
    </row>
    <row r="148" spans="1:16" x14ac:dyDescent="0.2">
      <c r="A148" s="113"/>
      <c r="B148" s="200"/>
      <c r="C148" s="200"/>
      <c r="D148" s="201"/>
      <c r="E148" s="113"/>
      <c r="F148" s="113"/>
      <c r="G148" s="113"/>
      <c r="H148" s="113"/>
      <c r="I148" s="203"/>
      <c r="J148" s="203"/>
      <c r="K148" s="203"/>
      <c r="L148" s="203"/>
      <c r="M148" s="204"/>
      <c r="N148" s="204"/>
      <c r="O148" s="201"/>
      <c r="P148" s="201"/>
    </row>
    <row r="149" spans="1:16" x14ac:dyDescent="0.2">
      <c r="A149" s="113"/>
      <c r="B149" s="200"/>
      <c r="C149" s="200"/>
      <c r="D149" s="201"/>
      <c r="E149" s="113"/>
      <c r="F149" s="113"/>
      <c r="G149" s="113"/>
      <c r="H149" s="113"/>
      <c r="I149" s="203"/>
      <c r="J149" s="203"/>
      <c r="K149" s="203"/>
      <c r="L149" s="203"/>
      <c r="M149" s="204"/>
      <c r="N149" s="204"/>
      <c r="O149" s="201"/>
      <c r="P149" s="201"/>
    </row>
    <row r="150" spans="1:16" x14ac:dyDescent="0.2">
      <c r="A150" s="113"/>
      <c r="B150" s="200"/>
      <c r="C150" s="200"/>
      <c r="D150" s="201"/>
      <c r="E150" s="113"/>
      <c r="F150" s="113"/>
      <c r="G150" s="113"/>
      <c r="H150" s="113"/>
      <c r="I150" s="203"/>
      <c r="J150" s="203"/>
      <c r="K150" s="203"/>
      <c r="L150" s="203"/>
      <c r="M150" s="204"/>
      <c r="N150" s="204"/>
      <c r="O150" s="201"/>
      <c r="P150" s="201"/>
    </row>
    <row r="151" spans="1:16" x14ac:dyDescent="0.2">
      <c r="A151" s="113"/>
      <c r="B151" s="200"/>
      <c r="C151" s="200"/>
      <c r="D151" s="201"/>
      <c r="E151" s="113"/>
      <c r="F151" s="113"/>
      <c r="G151" s="113"/>
      <c r="H151" s="113"/>
      <c r="I151" s="203"/>
      <c r="J151" s="203"/>
      <c r="K151" s="203"/>
      <c r="L151" s="203"/>
      <c r="M151" s="204"/>
      <c r="N151" s="204"/>
      <c r="O151" s="201"/>
      <c r="P151" s="201"/>
    </row>
    <row r="152" spans="1:16" x14ac:dyDescent="0.2">
      <c r="A152" s="113"/>
      <c r="B152" s="200"/>
      <c r="C152" s="200"/>
      <c r="D152" s="201"/>
      <c r="E152" s="113"/>
      <c r="F152" s="113"/>
      <c r="G152" s="113"/>
      <c r="H152" s="113"/>
      <c r="I152" s="203"/>
      <c r="J152" s="203"/>
      <c r="K152" s="203"/>
      <c r="L152" s="203"/>
      <c r="M152" s="204"/>
      <c r="N152" s="204"/>
      <c r="O152" s="201"/>
      <c r="P152" s="201"/>
    </row>
    <row r="153" spans="1:16" x14ac:dyDescent="0.2">
      <c r="A153" s="113"/>
      <c r="B153" s="200"/>
      <c r="C153" s="200"/>
      <c r="D153" s="201"/>
      <c r="E153" s="113"/>
      <c r="F153" s="113"/>
      <c r="G153" s="113"/>
      <c r="H153" s="113"/>
      <c r="I153" s="203"/>
      <c r="J153" s="203"/>
      <c r="K153" s="203"/>
      <c r="L153" s="203"/>
      <c r="M153" s="204"/>
      <c r="N153" s="204"/>
      <c r="O153" s="201"/>
      <c r="P153" s="201"/>
    </row>
    <row r="154" spans="1:16" x14ac:dyDescent="0.2">
      <c r="A154" s="113"/>
      <c r="B154" s="200"/>
      <c r="C154" s="200"/>
      <c r="D154" s="201"/>
      <c r="E154" s="113"/>
      <c r="F154" s="113"/>
      <c r="G154" s="113"/>
      <c r="H154" s="113"/>
      <c r="I154" s="203"/>
      <c r="J154" s="203"/>
      <c r="K154" s="203"/>
      <c r="L154" s="203"/>
      <c r="M154" s="204"/>
      <c r="N154" s="204"/>
      <c r="O154" s="201"/>
      <c r="P154" s="201"/>
    </row>
    <row r="155" spans="1:16" x14ac:dyDescent="0.2">
      <c r="A155" s="113"/>
      <c r="B155" s="200"/>
      <c r="C155" s="200"/>
      <c r="D155" s="201"/>
      <c r="E155" s="113"/>
      <c r="F155" s="113"/>
      <c r="G155" s="113"/>
      <c r="H155" s="113"/>
      <c r="I155" s="203"/>
      <c r="J155" s="203"/>
      <c r="K155" s="203"/>
      <c r="L155" s="203"/>
      <c r="M155" s="204"/>
      <c r="N155" s="204"/>
      <c r="O155" s="201"/>
      <c r="P155" s="201"/>
    </row>
    <row r="156" spans="1:16" x14ac:dyDescent="0.2">
      <c r="A156" s="113"/>
      <c r="B156" s="200"/>
      <c r="C156" s="200"/>
      <c r="D156" s="201"/>
      <c r="E156" s="113"/>
      <c r="F156" s="113"/>
      <c r="G156" s="113"/>
      <c r="H156" s="113"/>
      <c r="I156" s="203"/>
      <c r="J156" s="203"/>
      <c r="K156" s="203"/>
      <c r="L156" s="203"/>
      <c r="M156" s="204"/>
      <c r="N156" s="204"/>
      <c r="O156" s="201"/>
      <c r="P156" s="201"/>
    </row>
    <row r="157" spans="1:16" x14ac:dyDescent="0.2">
      <c r="A157" s="113"/>
      <c r="B157" s="200"/>
      <c r="C157" s="200"/>
      <c r="D157" s="201"/>
      <c r="E157" s="113"/>
      <c r="F157" s="113"/>
      <c r="G157" s="113"/>
      <c r="H157" s="113"/>
      <c r="I157" s="203"/>
      <c r="J157" s="203"/>
      <c r="K157" s="203"/>
      <c r="L157" s="203"/>
      <c r="M157" s="204"/>
      <c r="N157" s="204"/>
      <c r="O157" s="201"/>
      <c r="P157" s="201"/>
    </row>
    <row r="158" spans="1:16" x14ac:dyDescent="0.2">
      <c r="A158" s="113"/>
      <c r="B158" s="200"/>
      <c r="C158" s="200"/>
      <c r="D158" s="201"/>
      <c r="E158" s="113"/>
      <c r="F158" s="113"/>
      <c r="G158" s="113"/>
      <c r="H158" s="113"/>
      <c r="I158" s="203"/>
      <c r="J158" s="203"/>
      <c r="K158" s="203"/>
      <c r="L158" s="203"/>
      <c r="M158" s="204"/>
      <c r="N158" s="204"/>
      <c r="O158" s="201"/>
      <c r="P158" s="201"/>
    </row>
    <row r="159" spans="1:16" x14ac:dyDescent="0.2">
      <c r="A159" s="113"/>
      <c r="B159" s="200"/>
      <c r="C159" s="200"/>
      <c r="D159" s="201"/>
      <c r="E159" s="113"/>
      <c r="F159" s="113"/>
      <c r="G159" s="113"/>
      <c r="H159" s="113"/>
      <c r="I159" s="203"/>
      <c r="J159" s="203"/>
      <c r="K159" s="203"/>
      <c r="L159" s="203"/>
      <c r="M159" s="204"/>
      <c r="N159" s="204"/>
      <c r="O159" s="201"/>
      <c r="P159" s="201"/>
    </row>
    <row r="160" spans="1:16" x14ac:dyDescent="0.2">
      <c r="A160" s="113"/>
      <c r="B160" s="200"/>
      <c r="C160" s="200"/>
      <c r="D160" s="201"/>
      <c r="E160" s="113"/>
      <c r="F160" s="113"/>
      <c r="G160" s="113"/>
      <c r="H160" s="113"/>
      <c r="I160" s="203"/>
      <c r="J160" s="203"/>
      <c r="K160" s="203"/>
      <c r="L160" s="203"/>
      <c r="M160" s="204"/>
      <c r="N160" s="204"/>
      <c r="O160" s="201"/>
      <c r="P160" s="201"/>
    </row>
    <row r="161" spans="1:16" x14ac:dyDescent="0.2">
      <c r="A161" s="113"/>
      <c r="B161" s="200"/>
      <c r="C161" s="200"/>
      <c r="D161" s="201"/>
      <c r="E161" s="113"/>
      <c r="F161" s="113"/>
      <c r="G161" s="113"/>
      <c r="H161" s="113"/>
      <c r="I161" s="203"/>
      <c r="J161" s="203"/>
      <c r="K161" s="203"/>
      <c r="L161" s="203"/>
      <c r="M161" s="204"/>
      <c r="N161" s="204"/>
      <c r="O161" s="201"/>
      <c r="P161" s="201"/>
    </row>
    <row r="162" spans="1:16" x14ac:dyDescent="0.2">
      <c r="A162" s="113"/>
      <c r="B162" s="200"/>
      <c r="C162" s="200"/>
      <c r="D162" s="201"/>
      <c r="E162" s="113"/>
      <c r="F162" s="113"/>
      <c r="G162" s="113"/>
      <c r="H162" s="113"/>
      <c r="I162" s="203"/>
      <c r="J162" s="203"/>
      <c r="K162" s="203"/>
      <c r="L162" s="203"/>
      <c r="M162" s="204"/>
      <c r="N162" s="204"/>
      <c r="O162" s="201"/>
      <c r="P162" s="201"/>
    </row>
    <row r="163" spans="1:16" x14ac:dyDescent="0.2">
      <c r="A163" s="113"/>
      <c r="B163" s="200"/>
      <c r="C163" s="200"/>
      <c r="D163" s="201"/>
      <c r="E163" s="113"/>
      <c r="F163" s="113"/>
      <c r="G163" s="113"/>
      <c r="H163" s="113"/>
      <c r="I163" s="203"/>
      <c r="J163" s="203"/>
      <c r="K163" s="203"/>
      <c r="L163" s="203"/>
      <c r="M163" s="204"/>
      <c r="N163" s="204"/>
      <c r="O163" s="201"/>
      <c r="P163" s="201"/>
    </row>
    <row r="164" spans="1:16" x14ac:dyDescent="0.2">
      <c r="A164" s="113"/>
      <c r="B164" s="200"/>
      <c r="C164" s="200"/>
      <c r="D164" s="201"/>
      <c r="E164" s="113"/>
      <c r="F164" s="113"/>
      <c r="G164" s="113"/>
      <c r="H164" s="113"/>
      <c r="I164" s="203"/>
      <c r="J164" s="203"/>
      <c r="K164" s="203"/>
      <c r="L164" s="203"/>
      <c r="M164" s="204"/>
      <c r="N164" s="204"/>
      <c r="O164" s="201"/>
      <c r="P164" s="201"/>
    </row>
    <row r="165" spans="1:16" x14ac:dyDescent="0.2">
      <c r="A165" s="113"/>
      <c r="B165" s="200"/>
      <c r="C165" s="200"/>
      <c r="D165" s="201"/>
      <c r="E165" s="113"/>
      <c r="F165" s="113"/>
      <c r="G165" s="113"/>
      <c r="H165" s="113"/>
      <c r="I165" s="203"/>
      <c r="J165" s="203"/>
      <c r="K165" s="203"/>
      <c r="L165" s="203"/>
      <c r="M165" s="204"/>
      <c r="N165" s="204"/>
      <c r="O165" s="201"/>
      <c r="P165" s="201"/>
    </row>
    <row r="166" spans="1:16" x14ac:dyDescent="0.2">
      <c r="A166" s="113"/>
      <c r="B166" s="200"/>
      <c r="C166" s="200"/>
      <c r="D166" s="201"/>
      <c r="E166" s="113"/>
      <c r="F166" s="113"/>
      <c r="G166" s="113"/>
      <c r="H166" s="113"/>
      <c r="I166" s="203"/>
      <c r="J166" s="203"/>
      <c r="K166" s="203"/>
      <c r="L166" s="203"/>
      <c r="M166" s="204"/>
      <c r="N166" s="204"/>
      <c r="O166" s="201"/>
      <c r="P166" s="201"/>
    </row>
    <row r="167" spans="1:16" x14ac:dyDescent="0.2">
      <c r="A167" s="113"/>
      <c r="B167" s="200"/>
      <c r="C167" s="200"/>
      <c r="D167" s="201"/>
      <c r="E167" s="113"/>
      <c r="F167" s="113"/>
      <c r="G167" s="113"/>
      <c r="H167" s="113"/>
      <c r="I167" s="203"/>
      <c r="J167" s="203"/>
      <c r="K167" s="203"/>
      <c r="L167" s="203"/>
      <c r="M167" s="204"/>
      <c r="N167" s="204"/>
      <c r="O167" s="201"/>
      <c r="P167" s="201"/>
    </row>
    <row r="168" spans="1:16" x14ac:dyDescent="0.2">
      <c r="A168" s="113"/>
      <c r="B168" s="200"/>
      <c r="C168" s="200"/>
      <c r="D168" s="201"/>
      <c r="E168" s="113"/>
      <c r="F168" s="113"/>
      <c r="G168" s="113"/>
      <c r="H168" s="113"/>
      <c r="I168" s="203"/>
      <c r="J168" s="203"/>
      <c r="K168" s="203"/>
      <c r="L168" s="203"/>
      <c r="M168" s="204"/>
      <c r="N168" s="204"/>
      <c r="O168" s="201"/>
      <c r="P168" s="201"/>
    </row>
    <row r="169" spans="1:16" x14ac:dyDescent="0.2">
      <c r="A169" s="113"/>
      <c r="B169" s="200"/>
      <c r="C169" s="200"/>
      <c r="D169" s="201"/>
      <c r="E169" s="113"/>
      <c r="F169" s="113"/>
      <c r="G169" s="113"/>
      <c r="H169" s="113"/>
      <c r="I169" s="203"/>
      <c r="J169" s="203"/>
      <c r="K169" s="203"/>
      <c r="L169" s="203"/>
      <c r="M169" s="204"/>
      <c r="N169" s="204"/>
      <c r="O169" s="201"/>
      <c r="P169" s="201"/>
    </row>
    <row r="170" spans="1:16" x14ac:dyDescent="0.2">
      <c r="A170" s="113"/>
      <c r="B170" s="200"/>
      <c r="C170" s="200"/>
      <c r="D170" s="201"/>
      <c r="E170" s="113"/>
      <c r="F170" s="113"/>
      <c r="G170" s="113"/>
      <c r="H170" s="113"/>
      <c r="I170" s="203"/>
      <c r="J170" s="203"/>
      <c r="K170" s="203"/>
      <c r="L170" s="203"/>
      <c r="M170" s="204"/>
      <c r="N170" s="204"/>
      <c r="O170" s="201"/>
      <c r="P170" s="201"/>
    </row>
    <row r="171" spans="1:16" x14ac:dyDescent="0.2">
      <c r="A171" s="113"/>
      <c r="B171" s="200"/>
      <c r="C171" s="200"/>
      <c r="D171" s="201"/>
      <c r="E171" s="113"/>
      <c r="F171" s="113"/>
      <c r="G171" s="113"/>
      <c r="H171" s="113"/>
      <c r="I171" s="203"/>
      <c r="J171" s="203"/>
      <c r="K171" s="203"/>
      <c r="L171" s="203"/>
      <c r="M171" s="204"/>
      <c r="N171" s="204"/>
      <c r="O171" s="201"/>
      <c r="P171" s="201"/>
    </row>
    <row r="172" spans="1:16" x14ac:dyDescent="0.2">
      <c r="A172" s="113"/>
      <c r="B172" s="200"/>
      <c r="C172" s="200"/>
      <c r="D172" s="201"/>
      <c r="E172" s="113"/>
      <c r="F172" s="113"/>
      <c r="G172" s="113"/>
      <c r="H172" s="113"/>
      <c r="I172" s="203"/>
      <c r="J172" s="203"/>
      <c r="K172" s="203"/>
      <c r="L172" s="203"/>
      <c r="M172" s="204"/>
      <c r="N172" s="204"/>
      <c r="O172" s="201"/>
      <c r="P172" s="201"/>
    </row>
    <row r="173" spans="1:16" x14ac:dyDescent="0.2">
      <c r="A173" s="113"/>
      <c r="B173" s="200"/>
      <c r="C173" s="200"/>
      <c r="D173" s="201"/>
      <c r="E173" s="113"/>
      <c r="F173" s="113"/>
      <c r="G173" s="113"/>
      <c r="H173" s="113"/>
      <c r="I173" s="203"/>
      <c r="J173" s="203"/>
      <c r="K173" s="203"/>
      <c r="L173" s="203"/>
      <c r="M173" s="204"/>
      <c r="N173" s="204"/>
      <c r="O173" s="201"/>
      <c r="P173" s="201"/>
    </row>
    <row r="174" spans="1:16" x14ac:dyDescent="0.2">
      <c r="A174" s="113"/>
      <c r="B174" s="200"/>
      <c r="C174" s="200"/>
      <c r="D174" s="201"/>
      <c r="E174" s="113"/>
      <c r="F174" s="113"/>
      <c r="G174" s="113"/>
      <c r="H174" s="113"/>
      <c r="I174" s="203"/>
      <c r="J174" s="203"/>
      <c r="K174" s="203"/>
      <c r="L174" s="203"/>
      <c r="M174" s="204"/>
      <c r="N174" s="204"/>
      <c r="O174" s="201"/>
      <c r="P174" s="201"/>
    </row>
    <row r="175" spans="1:16" x14ac:dyDescent="0.2">
      <c r="A175" s="113"/>
      <c r="B175" s="200"/>
      <c r="C175" s="200"/>
      <c r="D175" s="201"/>
      <c r="E175" s="113"/>
      <c r="F175" s="113"/>
      <c r="G175" s="113"/>
      <c r="H175" s="113"/>
      <c r="I175" s="203"/>
      <c r="J175" s="203"/>
      <c r="K175" s="203"/>
      <c r="L175" s="203"/>
      <c r="M175" s="204"/>
      <c r="N175" s="204"/>
      <c r="O175" s="201"/>
      <c r="P175" s="201"/>
    </row>
    <row r="176" spans="1:16" x14ac:dyDescent="0.2">
      <c r="A176" s="113"/>
      <c r="B176" s="200"/>
      <c r="C176" s="200"/>
      <c r="D176" s="201"/>
      <c r="E176" s="113"/>
      <c r="F176" s="113"/>
      <c r="G176" s="113"/>
      <c r="H176" s="113"/>
      <c r="I176" s="203"/>
      <c r="J176" s="203"/>
      <c r="K176" s="203"/>
      <c r="L176" s="203"/>
      <c r="M176" s="204"/>
      <c r="N176" s="204"/>
      <c r="O176" s="201"/>
      <c r="P176" s="201"/>
    </row>
    <row r="177" spans="1:16" x14ac:dyDescent="0.2">
      <c r="A177" s="113"/>
      <c r="B177" s="200"/>
      <c r="C177" s="200"/>
      <c r="D177" s="201"/>
      <c r="E177" s="113"/>
      <c r="F177" s="113"/>
      <c r="G177" s="113"/>
      <c r="H177" s="113"/>
      <c r="I177" s="203"/>
      <c r="J177" s="203"/>
      <c r="K177" s="203"/>
      <c r="L177" s="203"/>
      <c r="M177" s="204"/>
      <c r="N177" s="204"/>
      <c r="O177" s="201"/>
      <c r="P177" s="201"/>
    </row>
    <row r="178" spans="1:16" x14ac:dyDescent="0.2">
      <c r="A178" s="113"/>
      <c r="B178" s="200"/>
      <c r="C178" s="200"/>
      <c r="D178" s="201"/>
      <c r="E178" s="113"/>
      <c r="F178" s="113"/>
      <c r="G178" s="113"/>
      <c r="H178" s="113"/>
      <c r="I178" s="203"/>
      <c r="J178" s="203"/>
      <c r="K178" s="203"/>
      <c r="L178" s="203"/>
      <c r="M178" s="204"/>
      <c r="N178" s="204"/>
      <c r="O178" s="201"/>
      <c r="P178" s="201"/>
    </row>
    <row r="179" spans="1:16" x14ac:dyDescent="0.2">
      <c r="A179" s="113"/>
      <c r="B179" s="200"/>
      <c r="C179" s="200"/>
      <c r="D179" s="201"/>
      <c r="E179" s="113"/>
      <c r="F179" s="113"/>
      <c r="G179" s="113"/>
      <c r="H179" s="113"/>
      <c r="I179" s="203"/>
      <c r="J179" s="203"/>
      <c r="K179" s="203"/>
      <c r="L179" s="203"/>
      <c r="M179" s="204"/>
      <c r="N179" s="204"/>
      <c r="O179" s="201"/>
      <c r="P179" s="201"/>
    </row>
    <row r="180" spans="1:16" x14ac:dyDescent="0.2">
      <c r="A180" s="113"/>
      <c r="B180" s="200"/>
      <c r="C180" s="200"/>
      <c r="D180" s="201"/>
      <c r="E180" s="113"/>
      <c r="F180" s="113"/>
      <c r="G180" s="113"/>
      <c r="H180" s="113"/>
      <c r="I180" s="203"/>
      <c r="J180" s="203"/>
      <c r="K180" s="203"/>
      <c r="L180" s="203"/>
      <c r="M180" s="204"/>
      <c r="N180" s="204"/>
      <c r="O180" s="201"/>
      <c r="P180" s="201"/>
    </row>
    <row r="181" spans="1:16" x14ac:dyDescent="0.2">
      <c r="A181" s="113"/>
      <c r="B181" s="200"/>
      <c r="C181" s="200"/>
      <c r="D181" s="201"/>
      <c r="E181" s="113"/>
      <c r="F181" s="113"/>
      <c r="G181" s="113"/>
      <c r="H181" s="113"/>
      <c r="I181" s="203"/>
      <c r="J181" s="203"/>
      <c r="K181" s="203"/>
      <c r="L181" s="203"/>
      <c r="M181" s="204"/>
      <c r="N181" s="204"/>
      <c r="O181" s="201"/>
      <c r="P181" s="201"/>
    </row>
    <row r="182" spans="1:16" x14ac:dyDescent="0.2">
      <c r="A182" s="113"/>
      <c r="B182" s="200"/>
      <c r="C182" s="200"/>
      <c r="D182" s="201"/>
      <c r="E182" s="113"/>
      <c r="F182" s="113"/>
      <c r="G182" s="113"/>
      <c r="H182" s="113"/>
      <c r="I182" s="203"/>
      <c r="J182" s="203"/>
      <c r="K182" s="203"/>
      <c r="L182" s="203"/>
      <c r="M182" s="204"/>
      <c r="N182" s="204"/>
      <c r="O182" s="201"/>
      <c r="P182" s="201"/>
    </row>
    <row r="183" spans="1:16" x14ac:dyDescent="0.2">
      <c r="A183" s="113"/>
      <c r="B183" s="200"/>
      <c r="C183" s="200"/>
      <c r="D183" s="201"/>
      <c r="E183" s="113"/>
      <c r="F183" s="113"/>
      <c r="G183" s="113"/>
      <c r="H183" s="113"/>
      <c r="I183" s="203"/>
      <c r="J183" s="203"/>
      <c r="K183" s="203"/>
      <c r="L183" s="203"/>
      <c r="M183" s="204"/>
      <c r="N183" s="204"/>
      <c r="O183" s="201"/>
      <c r="P183" s="201"/>
    </row>
    <row r="184" spans="1:16" x14ac:dyDescent="0.2">
      <c r="A184" s="113"/>
      <c r="B184" s="200"/>
      <c r="C184" s="200"/>
      <c r="D184" s="201"/>
      <c r="E184" s="113"/>
      <c r="F184" s="113"/>
      <c r="G184" s="113"/>
      <c r="H184" s="113"/>
      <c r="I184" s="203"/>
      <c r="J184" s="203"/>
      <c r="K184" s="203"/>
      <c r="L184" s="203"/>
      <c r="M184" s="204"/>
      <c r="N184" s="204"/>
      <c r="O184" s="201"/>
      <c r="P184" s="201"/>
    </row>
    <row r="185" spans="1:16" x14ac:dyDescent="0.2">
      <c r="A185" s="113"/>
      <c r="B185" s="200"/>
      <c r="C185" s="200"/>
      <c r="D185" s="201"/>
      <c r="E185" s="113"/>
      <c r="F185" s="113"/>
      <c r="G185" s="113"/>
      <c r="H185" s="113"/>
      <c r="I185" s="203"/>
      <c r="J185" s="203"/>
      <c r="K185" s="203"/>
      <c r="L185" s="203"/>
      <c r="M185" s="204"/>
      <c r="N185" s="204"/>
      <c r="O185" s="201"/>
      <c r="P185" s="201"/>
    </row>
    <row r="186" spans="1:16" x14ac:dyDescent="0.2">
      <c r="A186" s="113"/>
      <c r="B186" s="200"/>
      <c r="C186" s="200"/>
      <c r="D186" s="201"/>
      <c r="E186" s="113"/>
      <c r="F186" s="113"/>
      <c r="G186" s="113"/>
      <c r="H186" s="113"/>
      <c r="I186" s="203"/>
      <c r="J186" s="203"/>
      <c r="K186" s="203"/>
      <c r="L186" s="203"/>
      <c r="M186" s="204"/>
      <c r="N186" s="204"/>
      <c r="O186" s="201"/>
      <c r="P186" s="201"/>
    </row>
    <row r="187" spans="1:16" x14ac:dyDescent="0.2">
      <c r="A187" s="113"/>
      <c r="B187" s="200"/>
      <c r="C187" s="200"/>
      <c r="D187" s="201"/>
      <c r="E187" s="113"/>
      <c r="F187" s="113"/>
      <c r="G187" s="113"/>
      <c r="H187" s="113"/>
      <c r="I187" s="203"/>
      <c r="J187" s="203"/>
      <c r="K187" s="203"/>
      <c r="L187" s="203"/>
      <c r="M187" s="204"/>
      <c r="N187" s="204"/>
      <c r="O187" s="201"/>
      <c r="P187" s="201"/>
    </row>
    <row r="188" spans="1:16" x14ac:dyDescent="0.2">
      <c r="A188" s="113"/>
      <c r="B188" s="200"/>
      <c r="C188" s="200"/>
      <c r="D188" s="201"/>
      <c r="E188" s="113"/>
      <c r="F188" s="113"/>
      <c r="G188" s="113"/>
      <c r="H188" s="113"/>
      <c r="I188" s="203"/>
      <c r="J188" s="203"/>
      <c r="K188" s="203"/>
      <c r="L188" s="203"/>
      <c r="M188" s="204"/>
      <c r="N188" s="204"/>
      <c r="O188" s="201"/>
      <c r="P188" s="201"/>
    </row>
    <row r="189" spans="1:16" x14ac:dyDescent="0.2">
      <c r="A189" s="113"/>
      <c r="B189" s="200"/>
      <c r="C189" s="200"/>
      <c r="D189" s="201"/>
      <c r="E189" s="113"/>
      <c r="F189" s="113"/>
      <c r="G189" s="113"/>
      <c r="H189" s="113"/>
      <c r="I189" s="203"/>
      <c r="J189" s="203"/>
      <c r="K189" s="203"/>
      <c r="L189" s="203"/>
      <c r="M189" s="204"/>
      <c r="N189" s="204"/>
      <c r="O189" s="201"/>
      <c r="P189" s="201"/>
    </row>
    <row r="190" spans="1:16" x14ac:dyDescent="0.2">
      <c r="A190" s="113"/>
      <c r="B190" s="200"/>
      <c r="C190" s="200"/>
      <c r="D190" s="201"/>
      <c r="E190" s="113"/>
      <c r="F190" s="113"/>
      <c r="G190" s="113"/>
      <c r="H190" s="113"/>
      <c r="I190" s="203"/>
      <c r="J190" s="203"/>
      <c r="K190" s="203"/>
      <c r="L190" s="203"/>
      <c r="M190" s="204"/>
      <c r="N190" s="204"/>
      <c r="O190" s="201"/>
      <c r="P190" s="201"/>
    </row>
    <row r="191" spans="1:16" x14ac:dyDescent="0.2">
      <c r="A191" s="113"/>
      <c r="B191" s="200"/>
      <c r="C191" s="200"/>
      <c r="D191" s="201"/>
      <c r="E191" s="113"/>
      <c r="F191" s="113"/>
      <c r="G191" s="113"/>
      <c r="H191" s="113"/>
      <c r="I191" s="203"/>
      <c r="J191" s="203"/>
      <c r="K191" s="203"/>
      <c r="L191" s="203"/>
      <c r="M191" s="204"/>
      <c r="N191" s="204"/>
      <c r="O191" s="201"/>
      <c r="P191" s="201"/>
    </row>
    <row r="192" spans="1:16" x14ac:dyDescent="0.2">
      <c r="A192" s="113"/>
      <c r="B192" s="200"/>
      <c r="C192" s="200"/>
      <c r="D192" s="201"/>
      <c r="E192" s="113"/>
      <c r="F192" s="113"/>
      <c r="G192" s="113"/>
      <c r="H192" s="113"/>
      <c r="I192" s="203"/>
      <c r="J192" s="203"/>
      <c r="K192" s="203"/>
      <c r="L192" s="203"/>
      <c r="M192" s="204"/>
      <c r="N192" s="204"/>
      <c r="O192" s="201"/>
      <c r="P192" s="201"/>
    </row>
    <row r="193" spans="1:16" x14ac:dyDescent="0.2">
      <c r="A193" s="113"/>
      <c r="B193" s="200"/>
      <c r="C193" s="200"/>
      <c r="D193" s="201"/>
      <c r="E193" s="113"/>
      <c r="F193" s="113"/>
      <c r="G193" s="113"/>
      <c r="H193" s="113"/>
      <c r="I193" s="203"/>
      <c r="J193" s="203"/>
      <c r="K193" s="203"/>
      <c r="L193" s="203"/>
      <c r="M193" s="204"/>
      <c r="N193" s="204"/>
      <c r="O193" s="201"/>
      <c r="P193" s="201"/>
    </row>
    <row r="194" spans="1:16" x14ac:dyDescent="0.2">
      <c r="A194" s="113"/>
      <c r="B194" s="200"/>
      <c r="C194" s="200"/>
      <c r="D194" s="201"/>
      <c r="E194" s="113"/>
      <c r="F194" s="113"/>
      <c r="G194" s="113"/>
      <c r="H194" s="113"/>
      <c r="I194" s="203"/>
      <c r="J194" s="203"/>
      <c r="K194" s="203"/>
      <c r="L194" s="203"/>
      <c r="M194" s="204"/>
      <c r="N194" s="204"/>
      <c r="O194" s="201"/>
      <c r="P194" s="201"/>
    </row>
    <row r="195" spans="1:16" x14ac:dyDescent="0.2">
      <c r="A195" s="113"/>
      <c r="B195" s="200"/>
      <c r="C195" s="200"/>
      <c r="D195" s="201"/>
      <c r="E195" s="113"/>
      <c r="F195" s="113"/>
      <c r="G195" s="113"/>
      <c r="H195" s="113"/>
      <c r="I195" s="203"/>
      <c r="J195" s="203"/>
      <c r="K195" s="203"/>
      <c r="L195" s="203"/>
      <c r="M195" s="204"/>
      <c r="N195" s="204"/>
      <c r="O195" s="201"/>
      <c r="P195" s="201"/>
    </row>
    <row r="196" spans="1:16" x14ac:dyDescent="0.2">
      <c r="A196" s="113"/>
      <c r="B196" s="200"/>
      <c r="C196" s="200"/>
      <c r="D196" s="201"/>
      <c r="E196" s="113"/>
      <c r="F196" s="113"/>
      <c r="G196" s="113"/>
      <c r="H196" s="113"/>
      <c r="I196" s="203"/>
      <c r="J196" s="203"/>
      <c r="K196" s="203"/>
      <c r="L196" s="203"/>
      <c r="M196" s="204"/>
      <c r="N196" s="204"/>
      <c r="O196" s="201"/>
      <c r="P196" s="201"/>
    </row>
    <row r="197" spans="1:16" x14ac:dyDescent="0.2">
      <c r="A197" s="113"/>
      <c r="B197" s="200"/>
      <c r="C197" s="200"/>
      <c r="D197" s="201"/>
      <c r="E197" s="113"/>
      <c r="F197" s="113"/>
      <c r="G197" s="113"/>
      <c r="H197" s="113"/>
      <c r="I197" s="203"/>
      <c r="J197" s="203"/>
      <c r="K197" s="203"/>
      <c r="L197" s="203"/>
      <c r="M197" s="204"/>
      <c r="N197" s="204"/>
      <c r="O197" s="201"/>
      <c r="P197" s="201"/>
    </row>
    <row r="198" spans="1:16" x14ac:dyDescent="0.2">
      <c r="A198" s="113"/>
      <c r="B198" s="200"/>
      <c r="C198" s="200"/>
      <c r="D198" s="201"/>
      <c r="E198" s="113"/>
      <c r="F198" s="113"/>
      <c r="G198" s="113"/>
      <c r="H198" s="113"/>
      <c r="I198" s="203"/>
      <c r="J198" s="203"/>
      <c r="K198" s="203"/>
      <c r="L198" s="203"/>
      <c r="M198" s="204"/>
      <c r="N198" s="204"/>
      <c r="O198" s="201"/>
      <c r="P198" s="201"/>
    </row>
    <row r="199" spans="1:16" x14ac:dyDescent="0.2">
      <c r="A199" s="113"/>
      <c r="B199" s="200"/>
      <c r="C199" s="200"/>
      <c r="D199" s="201"/>
      <c r="E199" s="113"/>
      <c r="F199" s="113"/>
      <c r="G199" s="113"/>
      <c r="H199" s="113"/>
      <c r="I199" s="203"/>
      <c r="J199" s="203"/>
      <c r="K199" s="203"/>
      <c r="L199" s="203"/>
      <c r="M199" s="204"/>
      <c r="N199" s="204"/>
      <c r="O199" s="201"/>
      <c r="P199" s="201"/>
    </row>
    <row r="200" spans="1:16" x14ac:dyDescent="0.2">
      <c r="A200" s="113"/>
      <c r="B200" s="200"/>
      <c r="C200" s="200"/>
      <c r="D200" s="201"/>
      <c r="E200" s="113"/>
      <c r="F200" s="113"/>
      <c r="G200" s="113"/>
      <c r="H200" s="113"/>
      <c r="I200" s="203"/>
      <c r="J200" s="203"/>
      <c r="K200" s="203"/>
      <c r="L200" s="203"/>
      <c r="M200" s="204"/>
      <c r="N200" s="204"/>
      <c r="O200" s="201"/>
      <c r="P200" s="201"/>
    </row>
    <row r="201" spans="1:16" x14ac:dyDescent="0.2">
      <c r="A201" s="113"/>
      <c r="B201" s="200"/>
      <c r="C201" s="200"/>
      <c r="D201" s="201"/>
      <c r="E201" s="113"/>
      <c r="F201" s="113"/>
      <c r="G201" s="113"/>
      <c r="H201" s="113"/>
      <c r="I201" s="203"/>
      <c r="J201" s="203"/>
      <c r="K201" s="203"/>
      <c r="L201" s="203"/>
      <c r="M201" s="204"/>
      <c r="N201" s="204"/>
      <c r="O201" s="201"/>
      <c r="P201" s="201"/>
    </row>
    <row r="202" spans="1:16" x14ac:dyDescent="0.2">
      <c r="A202" s="113"/>
      <c r="B202" s="200"/>
      <c r="C202" s="200"/>
      <c r="D202" s="201"/>
      <c r="E202" s="113"/>
      <c r="F202" s="113"/>
      <c r="G202" s="113"/>
      <c r="H202" s="113"/>
      <c r="I202" s="203"/>
      <c r="J202" s="203"/>
      <c r="K202" s="203"/>
      <c r="L202" s="203"/>
      <c r="M202" s="204"/>
      <c r="N202" s="204"/>
      <c r="O202" s="201"/>
      <c r="P202" s="201"/>
    </row>
    <row r="203" spans="1:16" x14ac:dyDescent="0.2">
      <c r="A203" s="113"/>
      <c r="B203" s="200"/>
      <c r="C203" s="200"/>
      <c r="D203" s="201"/>
      <c r="E203" s="113"/>
      <c r="F203" s="113"/>
      <c r="G203" s="113"/>
      <c r="H203" s="113"/>
      <c r="I203" s="203"/>
      <c r="J203" s="203"/>
      <c r="K203" s="203"/>
      <c r="L203" s="203"/>
      <c r="M203" s="204"/>
      <c r="N203" s="204"/>
      <c r="O203" s="201"/>
      <c r="P203" s="201"/>
    </row>
    <row r="204" spans="1:16" x14ac:dyDescent="0.2">
      <c r="A204" s="113"/>
      <c r="B204" s="200"/>
      <c r="C204" s="200"/>
      <c r="D204" s="201"/>
      <c r="E204" s="113"/>
      <c r="F204" s="113"/>
      <c r="G204" s="113"/>
      <c r="H204" s="113"/>
      <c r="I204" s="203"/>
      <c r="J204" s="203"/>
      <c r="K204" s="203"/>
      <c r="L204" s="203"/>
      <c r="M204" s="204"/>
      <c r="N204" s="204"/>
      <c r="O204" s="201"/>
      <c r="P204" s="201"/>
    </row>
    <row r="205" spans="1:16" x14ac:dyDescent="0.2">
      <c r="A205" s="113"/>
      <c r="B205" s="200"/>
      <c r="C205" s="200"/>
      <c r="D205" s="201"/>
      <c r="E205" s="113"/>
      <c r="F205" s="113"/>
      <c r="G205" s="113"/>
      <c r="H205" s="113"/>
      <c r="I205" s="203"/>
      <c r="J205" s="203"/>
      <c r="K205" s="203"/>
      <c r="L205" s="203"/>
      <c r="M205" s="204"/>
      <c r="N205" s="204"/>
      <c r="O205" s="201"/>
      <c r="P205" s="201"/>
    </row>
    <row r="206" spans="1:16" x14ac:dyDescent="0.2">
      <c r="A206" s="113"/>
      <c r="B206" s="200"/>
      <c r="C206" s="200"/>
      <c r="D206" s="201"/>
      <c r="E206" s="113"/>
      <c r="F206" s="113"/>
      <c r="G206" s="113"/>
      <c r="H206" s="113"/>
      <c r="I206" s="203"/>
      <c r="J206" s="203"/>
      <c r="K206" s="203"/>
      <c r="L206" s="203"/>
      <c r="M206" s="204"/>
      <c r="N206" s="204"/>
      <c r="O206" s="201"/>
      <c r="P206" s="201"/>
    </row>
    <row r="207" spans="1:16" x14ac:dyDescent="0.2">
      <c r="A207" s="113"/>
      <c r="B207" s="200"/>
      <c r="C207" s="200"/>
      <c r="D207" s="201"/>
      <c r="E207" s="113"/>
      <c r="F207" s="113"/>
      <c r="G207" s="113"/>
      <c r="H207" s="113"/>
      <c r="I207" s="203"/>
      <c r="J207" s="203"/>
      <c r="K207" s="203"/>
      <c r="L207" s="203"/>
      <c r="M207" s="204"/>
      <c r="N207" s="204"/>
      <c r="O207" s="201"/>
      <c r="P207" s="201"/>
    </row>
    <row r="208" spans="1:16" x14ac:dyDescent="0.2">
      <c r="A208" s="113"/>
      <c r="B208" s="200"/>
      <c r="C208" s="200"/>
      <c r="D208" s="201"/>
      <c r="E208" s="113"/>
      <c r="F208" s="113"/>
      <c r="G208" s="113"/>
      <c r="H208" s="113"/>
      <c r="I208" s="203"/>
      <c r="J208" s="203"/>
      <c r="K208" s="203"/>
      <c r="L208" s="203"/>
      <c r="M208" s="204"/>
      <c r="N208" s="204"/>
      <c r="O208" s="201"/>
      <c r="P208" s="201"/>
    </row>
    <row r="209" spans="1:16" x14ac:dyDescent="0.2">
      <c r="A209" s="113"/>
      <c r="B209" s="200"/>
      <c r="C209" s="200"/>
      <c r="D209" s="201"/>
      <c r="E209" s="113"/>
      <c r="F209" s="113"/>
      <c r="G209" s="113"/>
      <c r="H209" s="113"/>
      <c r="I209" s="203"/>
      <c r="J209" s="203"/>
      <c r="K209" s="203"/>
      <c r="L209" s="203"/>
      <c r="M209" s="204"/>
      <c r="N209" s="204"/>
      <c r="O209" s="201"/>
      <c r="P209" s="201"/>
    </row>
    <row r="210" spans="1:16" x14ac:dyDescent="0.2">
      <c r="A210" s="113"/>
      <c r="B210" s="200"/>
      <c r="C210" s="200"/>
      <c r="D210" s="201"/>
      <c r="E210" s="113"/>
      <c r="F210" s="113"/>
      <c r="G210" s="113"/>
      <c r="H210" s="113"/>
      <c r="I210" s="203"/>
      <c r="J210" s="203"/>
      <c r="K210" s="203"/>
      <c r="L210" s="203"/>
      <c r="M210" s="204"/>
      <c r="N210" s="204"/>
      <c r="O210" s="201"/>
      <c r="P210" s="201"/>
    </row>
    <row r="211" spans="1:16" x14ac:dyDescent="0.2">
      <c r="A211" s="113"/>
      <c r="B211" s="200"/>
      <c r="C211" s="200"/>
      <c r="D211" s="201"/>
      <c r="E211" s="113"/>
      <c r="F211" s="113"/>
      <c r="G211" s="113"/>
      <c r="H211" s="113"/>
      <c r="I211" s="203"/>
      <c r="J211" s="203"/>
      <c r="K211" s="203"/>
      <c r="L211" s="203"/>
      <c r="M211" s="204"/>
      <c r="N211" s="204"/>
      <c r="O211" s="201"/>
      <c r="P211" s="201"/>
    </row>
    <row r="212" spans="1:16" x14ac:dyDescent="0.2">
      <c r="A212" s="113"/>
      <c r="B212" s="200"/>
      <c r="C212" s="200"/>
      <c r="D212" s="201"/>
      <c r="E212" s="113"/>
      <c r="F212" s="113"/>
      <c r="G212" s="113"/>
      <c r="H212" s="113"/>
      <c r="I212" s="203"/>
      <c r="J212" s="203"/>
      <c r="K212" s="203"/>
      <c r="L212" s="203"/>
      <c r="M212" s="204"/>
      <c r="N212" s="204"/>
      <c r="O212" s="201"/>
      <c r="P212" s="201"/>
    </row>
    <row r="213" spans="1:16" x14ac:dyDescent="0.2">
      <c r="A213" s="113"/>
      <c r="B213" s="200"/>
      <c r="C213" s="200"/>
      <c r="D213" s="201"/>
      <c r="E213" s="113"/>
      <c r="F213" s="113"/>
      <c r="G213" s="113"/>
      <c r="H213" s="113"/>
      <c r="I213" s="203"/>
      <c r="J213" s="203"/>
      <c r="K213" s="203"/>
      <c r="L213" s="203"/>
      <c r="M213" s="204"/>
      <c r="N213" s="204"/>
      <c r="O213" s="201"/>
      <c r="P213" s="201"/>
    </row>
    <row r="214" spans="1:16" x14ac:dyDescent="0.2">
      <c r="A214" s="113"/>
      <c r="B214" s="200"/>
      <c r="C214" s="200"/>
      <c r="D214" s="201"/>
      <c r="E214" s="113"/>
      <c r="F214" s="113"/>
      <c r="G214" s="113"/>
      <c r="H214" s="113"/>
      <c r="I214" s="203"/>
      <c r="J214" s="203"/>
      <c r="K214" s="203"/>
      <c r="L214" s="203"/>
      <c r="M214" s="204"/>
      <c r="N214" s="204"/>
      <c r="O214" s="201"/>
      <c r="P214" s="201"/>
    </row>
    <row r="215" spans="1:16" x14ac:dyDescent="0.2">
      <c r="A215" s="113"/>
      <c r="B215" s="200"/>
      <c r="C215" s="200"/>
      <c r="D215" s="201"/>
      <c r="E215" s="113"/>
      <c r="F215" s="113"/>
      <c r="G215" s="113"/>
      <c r="H215" s="113"/>
      <c r="I215" s="203"/>
      <c r="J215" s="203"/>
      <c r="K215" s="203"/>
      <c r="L215" s="203"/>
      <c r="M215" s="204"/>
      <c r="N215" s="204"/>
      <c r="O215" s="201"/>
      <c r="P215" s="201"/>
    </row>
    <row r="216" spans="1:16" x14ac:dyDescent="0.2">
      <c r="A216" s="113"/>
      <c r="B216" s="200"/>
      <c r="C216" s="200"/>
      <c r="D216" s="201"/>
      <c r="E216" s="113"/>
      <c r="F216" s="113"/>
      <c r="G216" s="113"/>
      <c r="H216" s="113"/>
      <c r="I216" s="203"/>
      <c r="J216" s="203"/>
      <c r="K216" s="203"/>
      <c r="L216" s="203"/>
      <c r="M216" s="204"/>
      <c r="N216" s="204"/>
      <c r="O216" s="201"/>
      <c r="P216" s="201"/>
    </row>
    <row r="217" spans="1:16" x14ac:dyDescent="0.2">
      <c r="A217" s="113"/>
      <c r="B217" s="200"/>
      <c r="C217" s="200"/>
      <c r="D217" s="201"/>
      <c r="E217" s="113"/>
      <c r="F217" s="113"/>
      <c r="G217" s="113"/>
      <c r="H217" s="113"/>
      <c r="I217" s="203"/>
      <c r="J217" s="203"/>
      <c r="K217" s="203"/>
      <c r="L217" s="203"/>
      <c r="M217" s="204"/>
      <c r="N217" s="204"/>
      <c r="O217" s="201"/>
      <c r="P217" s="201"/>
    </row>
    <row r="218" spans="1:16" x14ac:dyDescent="0.2">
      <c r="A218" s="113"/>
      <c r="B218" s="200"/>
      <c r="C218" s="200"/>
      <c r="D218" s="201"/>
      <c r="E218" s="113"/>
      <c r="F218" s="113"/>
      <c r="G218" s="113"/>
      <c r="H218" s="113"/>
      <c r="I218" s="203"/>
      <c r="J218" s="203"/>
      <c r="K218" s="203"/>
      <c r="L218" s="203"/>
      <c r="M218" s="204"/>
      <c r="N218" s="204"/>
      <c r="O218" s="201"/>
      <c r="P218" s="201"/>
    </row>
    <row r="219" spans="1:16" x14ac:dyDescent="0.2">
      <c r="A219" s="113"/>
      <c r="B219" s="200"/>
      <c r="C219" s="200"/>
      <c r="D219" s="201"/>
      <c r="E219" s="113"/>
      <c r="F219" s="113"/>
      <c r="G219" s="113"/>
      <c r="H219" s="113"/>
      <c r="I219" s="203"/>
      <c r="J219" s="203"/>
      <c r="K219" s="203"/>
      <c r="L219" s="203"/>
      <c r="M219" s="204"/>
      <c r="N219" s="204"/>
      <c r="O219" s="201"/>
      <c r="P219" s="201"/>
    </row>
    <row r="220" spans="1:16" x14ac:dyDescent="0.2">
      <c r="A220" s="113"/>
      <c r="B220" s="200"/>
      <c r="C220" s="200"/>
      <c r="D220" s="201"/>
      <c r="E220" s="113"/>
      <c r="F220" s="113"/>
      <c r="G220" s="113"/>
      <c r="H220" s="113"/>
      <c r="I220" s="203"/>
      <c r="J220" s="203"/>
      <c r="K220" s="203"/>
      <c r="L220" s="203"/>
      <c r="M220" s="204"/>
      <c r="N220" s="204"/>
      <c r="O220" s="201"/>
      <c r="P220" s="201"/>
    </row>
    <row r="221" spans="1:16" x14ac:dyDescent="0.2">
      <c r="A221" s="113"/>
      <c r="B221" s="200"/>
      <c r="C221" s="200"/>
      <c r="D221" s="201"/>
      <c r="E221" s="113"/>
      <c r="F221" s="113"/>
      <c r="G221" s="113"/>
      <c r="H221" s="113"/>
      <c r="I221" s="203"/>
      <c r="J221" s="203"/>
      <c r="K221" s="203"/>
      <c r="L221" s="203"/>
      <c r="M221" s="204"/>
      <c r="N221" s="204"/>
      <c r="O221" s="201"/>
      <c r="P221" s="201"/>
    </row>
    <row r="222" spans="1:16" x14ac:dyDescent="0.2">
      <c r="A222" s="113"/>
      <c r="B222" s="200"/>
      <c r="C222" s="200"/>
      <c r="D222" s="201"/>
      <c r="E222" s="113"/>
      <c r="F222" s="113"/>
      <c r="G222" s="113"/>
      <c r="H222" s="113"/>
      <c r="I222" s="203"/>
      <c r="J222" s="203"/>
      <c r="K222" s="203"/>
      <c r="L222" s="203"/>
      <c r="M222" s="204"/>
      <c r="N222" s="204"/>
      <c r="O222" s="201"/>
      <c r="P222" s="201"/>
    </row>
    <row r="223" spans="1:16" x14ac:dyDescent="0.2">
      <c r="A223" s="113"/>
      <c r="B223" s="200"/>
      <c r="C223" s="200"/>
      <c r="D223" s="201"/>
      <c r="E223" s="113"/>
      <c r="F223" s="113"/>
      <c r="G223" s="113"/>
      <c r="H223" s="113"/>
      <c r="I223" s="203"/>
      <c r="J223" s="203"/>
      <c r="K223" s="203"/>
      <c r="L223" s="203"/>
      <c r="M223" s="204"/>
      <c r="N223" s="204"/>
      <c r="O223" s="201"/>
      <c r="P223" s="201"/>
    </row>
    <row r="224" spans="1:16" x14ac:dyDescent="0.2">
      <c r="A224" s="113"/>
      <c r="B224" s="200"/>
      <c r="C224" s="200"/>
      <c r="D224" s="201"/>
      <c r="E224" s="113"/>
      <c r="F224" s="113"/>
      <c r="G224" s="113"/>
      <c r="H224" s="113"/>
      <c r="I224" s="203"/>
      <c r="J224" s="203"/>
      <c r="K224" s="203"/>
      <c r="L224" s="203"/>
      <c r="M224" s="204"/>
      <c r="N224" s="204"/>
      <c r="O224" s="201"/>
      <c r="P224" s="201"/>
    </row>
    <row r="225" spans="1:16" x14ac:dyDescent="0.2">
      <c r="A225" s="113"/>
      <c r="B225" s="200"/>
      <c r="C225" s="200"/>
      <c r="D225" s="201"/>
      <c r="E225" s="113"/>
      <c r="F225" s="113"/>
      <c r="G225" s="113"/>
      <c r="H225" s="113"/>
      <c r="I225" s="203"/>
      <c r="J225" s="203"/>
      <c r="K225" s="203"/>
      <c r="L225" s="203"/>
      <c r="M225" s="204"/>
      <c r="N225" s="204"/>
      <c r="O225" s="201"/>
      <c r="P225" s="201"/>
    </row>
    <row r="226" spans="1:16" x14ac:dyDescent="0.2">
      <c r="A226" s="113"/>
      <c r="B226" s="200"/>
      <c r="C226" s="200"/>
      <c r="D226" s="201"/>
      <c r="E226" s="113"/>
      <c r="F226" s="113"/>
      <c r="G226" s="113"/>
      <c r="H226" s="113"/>
      <c r="I226" s="203"/>
      <c r="J226" s="203"/>
      <c r="K226" s="203"/>
      <c r="L226" s="203"/>
      <c r="M226" s="204"/>
      <c r="N226" s="204"/>
      <c r="O226" s="201"/>
      <c r="P226" s="201"/>
    </row>
    <row r="227" spans="1:16" x14ac:dyDescent="0.2">
      <c r="A227" s="113"/>
      <c r="B227" s="200"/>
      <c r="C227" s="200"/>
      <c r="D227" s="201"/>
      <c r="E227" s="113"/>
      <c r="F227" s="113"/>
      <c r="G227" s="113"/>
      <c r="H227" s="113"/>
      <c r="I227" s="203"/>
      <c r="J227" s="203"/>
      <c r="K227" s="203"/>
      <c r="L227" s="203"/>
      <c r="M227" s="204"/>
      <c r="N227" s="204"/>
      <c r="O227" s="201"/>
      <c r="P227" s="201"/>
    </row>
    <row r="228" spans="1:16" x14ac:dyDescent="0.2">
      <c r="A228" s="113"/>
      <c r="B228" s="200"/>
      <c r="C228" s="200"/>
      <c r="D228" s="201"/>
      <c r="E228" s="113"/>
      <c r="F228" s="113"/>
      <c r="G228" s="113"/>
      <c r="H228" s="113"/>
      <c r="I228" s="203"/>
      <c r="J228" s="203"/>
      <c r="K228" s="203"/>
      <c r="L228" s="203"/>
      <c r="M228" s="204"/>
      <c r="N228" s="204"/>
      <c r="O228" s="201"/>
      <c r="P228" s="201"/>
    </row>
    <row r="229" spans="1:16" x14ac:dyDescent="0.2">
      <c r="A229" s="113"/>
      <c r="B229" s="200"/>
      <c r="C229" s="200"/>
      <c r="D229" s="201"/>
      <c r="E229" s="113"/>
      <c r="F229" s="113"/>
      <c r="G229" s="113"/>
      <c r="H229" s="113"/>
      <c r="I229" s="203"/>
      <c r="J229" s="203"/>
      <c r="K229" s="203"/>
      <c r="L229" s="203"/>
      <c r="M229" s="204"/>
      <c r="N229" s="204"/>
      <c r="O229" s="201"/>
      <c r="P229" s="201"/>
    </row>
    <row r="230" spans="1:16" x14ac:dyDescent="0.2">
      <c r="A230" s="113"/>
      <c r="B230" s="200"/>
      <c r="C230" s="200"/>
      <c r="D230" s="201"/>
      <c r="E230" s="113"/>
      <c r="F230" s="113"/>
      <c r="G230" s="113"/>
      <c r="H230" s="113"/>
      <c r="I230" s="203"/>
      <c r="J230" s="203"/>
      <c r="K230" s="203"/>
      <c r="L230" s="203"/>
      <c r="M230" s="204"/>
      <c r="N230" s="204"/>
      <c r="O230" s="201"/>
      <c r="P230" s="201"/>
    </row>
    <row r="231" spans="1:16" x14ac:dyDescent="0.2">
      <c r="A231" s="113"/>
      <c r="B231" s="200"/>
      <c r="C231" s="200"/>
      <c r="D231" s="201"/>
      <c r="E231" s="113"/>
      <c r="F231" s="113"/>
      <c r="G231" s="113"/>
      <c r="H231" s="113"/>
      <c r="I231" s="203"/>
      <c r="J231" s="203"/>
      <c r="K231" s="203"/>
      <c r="L231" s="203"/>
      <c r="M231" s="204"/>
      <c r="N231" s="204"/>
      <c r="O231" s="201"/>
      <c r="P231" s="201"/>
    </row>
    <row r="232" spans="1:16" x14ac:dyDescent="0.2">
      <c r="A232" s="113"/>
      <c r="B232" s="200"/>
      <c r="C232" s="200"/>
      <c r="D232" s="201"/>
      <c r="E232" s="113"/>
      <c r="F232" s="113"/>
      <c r="G232" s="113"/>
      <c r="H232" s="113"/>
      <c r="I232" s="203"/>
      <c r="J232" s="203"/>
      <c r="K232" s="203"/>
      <c r="L232" s="203"/>
      <c r="M232" s="204"/>
      <c r="N232" s="204"/>
      <c r="O232" s="201"/>
      <c r="P232" s="201"/>
    </row>
    <row r="233" spans="1:16" x14ac:dyDescent="0.2">
      <c r="A233" s="113"/>
      <c r="B233" s="200"/>
      <c r="C233" s="200"/>
      <c r="D233" s="201"/>
      <c r="E233" s="113"/>
      <c r="F233" s="113"/>
      <c r="G233" s="113"/>
      <c r="H233" s="113"/>
      <c r="I233" s="203"/>
      <c r="J233" s="203"/>
      <c r="K233" s="203"/>
      <c r="L233" s="203"/>
      <c r="M233" s="204"/>
      <c r="N233" s="204"/>
      <c r="O233" s="201"/>
      <c r="P233" s="201"/>
    </row>
    <row r="234" spans="1:16" x14ac:dyDescent="0.2">
      <c r="A234" s="113"/>
      <c r="B234" s="200"/>
      <c r="C234" s="200"/>
      <c r="D234" s="201"/>
      <c r="E234" s="113"/>
      <c r="F234" s="113"/>
      <c r="G234" s="113"/>
      <c r="H234" s="113"/>
      <c r="I234" s="203"/>
      <c r="J234" s="203"/>
      <c r="K234" s="203"/>
      <c r="L234" s="203"/>
      <c r="M234" s="204"/>
      <c r="N234" s="204"/>
      <c r="O234" s="201"/>
      <c r="P234" s="201"/>
    </row>
    <row r="235" spans="1:16" x14ac:dyDescent="0.2">
      <c r="A235" s="113"/>
      <c r="B235" s="200"/>
      <c r="C235" s="200"/>
      <c r="D235" s="201"/>
      <c r="E235" s="113"/>
      <c r="F235" s="113"/>
      <c r="G235" s="113"/>
      <c r="H235" s="113"/>
      <c r="I235" s="203"/>
      <c r="J235" s="203"/>
      <c r="K235" s="203"/>
      <c r="L235" s="203"/>
      <c r="M235" s="204"/>
      <c r="N235" s="204"/>
      <c r="O235" s="201"/>
      <c r="P235" s="201"/>
    </row>
    <row r="236" spans="1:16" x14ac:dyDescent="0.2">
      <c r="A236" s="113"/>
      <c r="B236" s="200"/>
      <c r="C236" s="200"/>
      <c r="D236" s="201"/>
      <c r="E236" s="113"/>
      <c r="F236" s="113"/>
      <c r="G236" s="113"/>
      <c r="H236" s="113"/>
      <c r="I236" s="203"/>
      <c r="J236" s="203"/>
      <c r="K236" s="203"/>
      <c r="L236" s="203"/>
      <c r="M236" s="204"/>
      <c r="N236" s="204"/>
      <c r="O236" s="201"/>
      <c r="P236" s="201"/>
    </row>
    <row r="237" spans="1:16" x14ac:dyDescent="0.2">
      <c r="A237" s="113"/>
      <c r="B237" s="200"/>
      <c r="C237" s="200"/>
      <c r="D237" s="201"/>
      <c r="E237" s="113"/>
      <c r="F237" s="113"/>
      <c r="G237" s="113"/>
      <c r="H237" s="113"/>
      <c r="I237" s="203"/>
      <c r="J237" s="203"/>
      <c r="K237" s="203"/>
      <c r="L237" s="203"/>
      <c r="M237" s="204"/>
      <c r="N237" s="204"/>
      <c r="O237" s="201"/>
      <c r="P237" s="201"/>
    </row>
    <row r="238" spans="1:16" x14ac:dyDescent="0.2">
      <c r="A238" s="113"/>
      <c r="B238" s="200"/>
      <c r="C238" s="200"/>
      <c r="D238" s="201"/>
      <c r="E238" s="113"/>
      <c r="F238" s="113"/>
      <c r="G238" s="113"/>
      <c r="H238" s="113"/>
      <c r="I238" s="203"/>
      <c r="J238" s="203"/>
      <c r="K238" s="203"/>
      <c r="L238" s="203"/>
      <c r="M238" s="204"/>
      <c r="N238" s="204"/>
      <c r="O238" s="201"/>
      <c r="P238" s="201"/>
    </row>
    <row r="239" spans="1:16" x14ac:dyDescent="0.2">
      <c r="A239" s="113"/>
      <c r="B239" s="200"/>
      <c r="C239" s="200"/>
      <c r="D239" s="201"/>
      <c r="E239" s="113"/>
      <c r="F239" s="113"/>
      <c r="G239" s="113"/>
      <c r="H239" s="113"/>
      <c r="I239" s="203"/>
      <c r="J239" s="203"/>
      <c r="K239" s="203"/>
      <c r="L239" s="203"/>
      <c r="M239" s="204"/>
      <c r="N239" s="204"/>
      <c r="O239" s="201"/>
      <c r="P239" s="201"/>
    </row>
    <row r="240" spans="1:16" x14ac:dyDescent="0.2">
      <c r="A240" s="113"/>
      <c r="B240" s="200"/>
      <c r="C240" s="200"/>
      <c r="D240" s="201"/>
      <c r="E240" s="113"/>
      <c r="F240" s="113"/>
      <c r="G240" s="113"/>
      <c r="H240" s="113"/>
      <c r="I240" s="203"/>
      <c r="J240" s="203"/>
      <c r="K240" s="203"/>
      <c r="L240" s="203"/>
      <c r="M240" s="204"/>
      <c r="N240" s="204"/>
      <c r="O240" s="201"/>
      <c r="P240" s="201"/>
    </row>
    <row r="241" spans="1:16" x14ac:dyDescent="0.2">
      <c r="A241" s="113"/>
      <c r="B241" s="200"/>
      <c r="C241" s="200"/>
      <c r="D241" s="201"/>
      <c r="E241" s="113"/>
      <c r="F241" s="113"/>
      <c r="G241" s="113"/>
      <c r="H241" s="113"/>
      <c r="I241" s="203"/>
      <c r="J241" s="203"/>
      <c r="K241" s="203"/>
      <c r="L241" s="203"/>
      <c r="M241" s="204"/>
      <c r="N241" s="204"/>
      <c r="O241" s="201"/>
      <c r="P241" s="201"/>
    </row>
    <row r="242" spans="1:16" x14ac:dyDescent="0.2">
      <c r="A242" s="113"/>
      <c r="B242" s="200"/>
      <c r="C242" s="200"/>
      <c r="D242" s="201"/>
      <c r="E242" s="113"/>
      <c r="F242" s="113"/>
      <c r="G242" s="113"/>
      <c r="H242" s="113"/>
      <c r="I242" s="203"/>
      <c r="J242" s="203"/>
      <c r="K242" s="203"/>
      <c r="L242" s="203"/>
      <c r="M242" s="204"/>
      <c r="N242" s="204"/>
      <c r="O242" s="201"/>
      <c r="P242" s="201"/>
    </row>
    <row r="243" spans="1:16" x14ac:dyDescent="0.2">
      <c r="A243" s="113"/>
      <c r="B243" s="200"/>
      <c r="C243" s="200"/>
      <c r="D243" s="201"/>
      <c r="E243" s="113"/>
      <c r="F243" s="113"/>
      <c r="G243" s="113"/>
      <c r="H243" s="113"/>
      <c r="I243" s="203"/>
      <c r="J243" s="203"/>
      <c r="K243" s="203"/>
      <c r="L243" s="203"/>
      <c r="M243" s="204"/>
      <c r="N243" s="204"/>
      <c r="O243" s="201"/>
      <c r="P243" s="201"/>
    </row>
    <row r="244" spans="1:16" x14ac:dyDescent="0.2">
      <c r="A244" s="113"/>
      <c r="B244" s="200"/>
      <c r="C244" s="200"/>
      <c r="D244" s="201"/>
      <c r="E244" s="113"/>
      <c r="F244" s="113"/>
      <c r="G244" s="113"/>
      <c r="H244" s="113"/>
      <c r="I244" s="203"/>
      <c r="J244" s="203"/>
      <c r="K244" s="203"/>
      <c r="L244" s="203"/>
      <c r="M244" s="204"/>
      <c r="N244" s="204"/>
      <c r="O244" s="201"/>
      <c r="P244" s="201"/>
    </row>
    <row r="245" spans="1:16" x14ac:dyDescent="0.2">
      <c r="A245" s="113"/>
      <c r="B245" s="200"/>
      <c r="C245" s="200"/>
      <c r="D245" s="201"/>
      <c r="E245" s="113"/>
      <c r="F245" s="113"/>
      <c r="G245" s="113"/>
      <c r="H245" s="113"/>
      <c r="I245" s="203"/>
      <c r="J245" s="203"/>
      <c r="K245" s="203"/>
      <c r="L245" s="203"/>
      <c r="M245" s="204"/>
      <c r="N245" s="204"/>
      <c r="O245" s="201"/>
      <c r="P245" s="201"/>
    </row>
    <row r="246" spans="1:16" x14ac:dyDescent="0.2">
      <c r="A246" s="113"/>
      <c r="B246" s="200"/>
      <c r="C246" s="200"/>
      <c r="D246" s="201"/>
      <c r="E246" s="113"/>
      <c r="F246" s="113"/>
      <c r="G246" s="113"/>
      <c r="H246" s="113"/>
      <c r="I246" s="203"/>
      <c r="J246" s="203"/>
      <c r="K246" s="203"/>
      <c r="L246" s="203"/>
      <c r="M246" s="204"/>
      <c r="N246" s="204"/>
      <c r="O246" s="201"/>
      <c r="P246" s="201"/>
    </row>
    <row r="247" spans="1:16" x14ac:dyDescent="0.2">
      <c r="A247" s="113"/>
      <c r="B247" s="200"/>
      <c r="C247" s="200"/>
      <c r="D247" s="201"/>
      <c r="E247" s="113"/>
      <c r="F247" s="113"/>
      <c r="G247" s="113"/>
      <c r="H247" s="113"/>
      <c r="I247" s="203"/>
      <c r="J247" s="203"/>
      <c r="K247" s="203"/>
      <c r="L247" s="203"/>
      <c r="M247" s="204"/>
      <c r="N247" s="204"/>
      <c r="O247" s="201"/>
      <c r="P247" s="201"/>
    </row>
    <row r="248" spans="1:16" x14ac:dyDescent="0.2">
      <c r="A248" s="113"/>
      <c r="B248" s="200"/>
      <c r="C248" s="200"/>
      <c r="D248" s="201"/>
      <c r="E248" s="113"/>
      <c r="F248" s="113"/>
      <c r="G248" s="113"/>
      <c r="H248" s="113"/>
      <c r="I248" s="203"/>
      <c r="J248" s="203"/>
      <c r="K248" s="203"/>
      <c r="L248" s="203"/>
      <c r="M248" s="204"/>
      <c r="N248" s="204"/>
      <c r="O248" s="201"/>
      <c r="P248" s="201"/>
    </row>
    <row r="249" spans="1:16" x14ac:dyDescent="0.2">
      <c r="A249" s="113"/>
      <c r="B249" s="200"/>
      <c r="C249" s="200"/>
      <c r="D249" s="201"/>
      <c r="E249" s="113"/>
      <c r="F249" s="113"/>
      <c r="G249" s="113"/>
      <c r="H249" s="113"/>
      <c r="I249" s="203"/>
      <c r="J249" s="203"/>
      <c r="K249" s="203"/>
      <c r="L249" s="203"/>
      <c r="M249" s="204"/>
      <c r="N249" s="204"/>
      <c r="O249" s="201"/>
      <c r="P249" s="201"/>
    </row>
    <row r="250" spans="1:16" x14ac:dyDescent="0.2">
      <c r="A250" s="113"/>
      <c r="B250" s="200"/>
      <c r="C250" s="200"/>
      <c r="D250" s="201"/>
      <c r="E250" s="113"/>
      <c r="F250" s="113"/>
      <c r="G250" s="113"/>
      <c r="H250" s="113"/>
      <c r="I250" s="203"/>
      <c r="J250" s="203"/>
      <c r="K250" s="203"/>
      <c r="L250" s="203"/>
      <c r="M250" s="204"/>
      <c r="N250" s="204"/>
      <c r="O250" s="201"/>
      <c r="P250" s="201"/>
    </row>
    <row r="251" spans="1:16" x14ac:dyDescent="0.2">
      <c r="A251" s="113"/>
      <c r="B251" s="200"/>
      <c r="C251" s="200"/>
      <c r="D251" s="201"/>
      <c r="E251" s="113"/>
      <c r="F251" s="113"/>
      <c r="G251" s="113"/>
      <c r="H251" s="113"/>
      <c r="I251" s="203"/>
      <c r="J251" s="203"/>
      <c r="K251" s="203"/>
      <c r="L251" s="203"/>
      <c r="M251" s="204"/>
      <c r="N251" s="204"/>
      <c r="O251" s="201"/>
      <c r="P251" s="201"/>
    </row>
    <row r="252" spans="1:16" x14ac:dyDescent="0.2">
      <c r="A252" s="113"/>
      <c r="B252" s="200"/>
      <c r="C252" s="200"/>
      <c r="D252" s="201"/>
      <c r="E252" s="113"/>
      <c r="F252" s="113"/>
      <c r="G252" s="113"/>
      <c r="H252" s="113"/>
      <c r="I252" s="203"/>
      <c r="J252" s="203"/>
      <c r="K252" s="203"/>
      <c r="L252" s="203"/>
      <c r="M252" s="204"/>
      <c r="N252" s="204"/>
      <c r="O252" s="201"/>
      <c r="P252" s="201"/>
    </row>
    <row r="253" spans="1:16" x14ac:dyDescent="0.2">
      <c r="A253" s="113"/>
      <c r="B253" s="200"/>
      <c r="C253" s="200"/>
      <c r="D253" s="201"/>
      <c r="E253" s="113"/>
      <c r="F253" s="113"/>
      <c r="G253" s="113"/>
      <c r="H253" s="113"/>
      <c r="I253" s="203"/>
      <c r="J253" s="203"/>
      <c r="K253" s="203"/>
      <c r="L253" s="203"/>
      <c r="M253" s="204"/>
      <c r="N253" s="204"/>
      <c r="O253" s="201"/>
      <c r="P253" s="201"/>
    </row>
    <row r="254" spans="1:16" x14ac:dyDescent="0.2">
      <c r="A254" s="113"/>
      <c r="B254" s="200"/>
      <c r="C254" s="200"/>
      <c r="D254" s="201"/>
      <c r="E254" s="113"/>
      <c r="F254" s="113"/>
      <c r="G254" s="113"/>
      <c r="H254" s="113"/>
      <c r="I254" s="203"/>
      <c r="J254" s="203"/>
      <c r="K254" s="203"/>
      <c r="L254" s="203"/>
      <c r="M254" s="204"/>
      <c r="N254" s="204"/>
      <c r="O254" s="201"/>
      <c r="P254" s="201"/>
    </row>
    <row r="255" spans="1:16" x14ac:dyDescent="0.2">
      <c r="A255" s="113"/>
      <c r="B255" s="200"/>
      <c r="C255" s="200"/>
      <c r="D255" s="201"/>
      <c r="E255" s="113"/>
      <c r="F255" s="113"/>
      <c r="G255" s="113"/>
      <c r="H255" s="113"/>
      <c r="I255" s="203"/>
      <c r="J255" s="203"/>
      <c r="K255" s="203"/>
      <c r="L255" s="203"/>
      <c r="M255" s="204"/>
      <c r="N255" s="204"/>
      <c r="O255" s="201"/>
      <c r="P255" s="201"/>
    </row>
    <row r="256" spans="1:16" x14ac:dyDescent="0.2">
      <c r="A256" s="113"/>
      <c r="B256" s="200"/>
      <c r="C256" s="200"/>
      <c r="D256" s="201"/>
      <c r="E256" s="113"/>
      <c r="F256" s="113"/>
      <c r="G256" s="113"/>
      <c r="H256" s="113"/>
      <c r="I256" s="203"/>
      <c r="J256" s="203"/>
      <c r="K256" s="203"/>
      <c r="L256" s="203"/>
      <c r="M256" s="204"/>
      <c r="N256" s="204"/>
      <c r="O256" s="201"/>
      <c r="P256" s="201"/>
    </row>
    <row r="257" spans="1:16" x14ac:dyDescent="0.2">
      <c r="A257" s="113"/>
      <c r="B257" s="200"/>
      <c r="C257" s="200"/>
      <c r="D257" s="201"/>
      <c r="E257" s="113"/>
      <c r="F257" s="113"/>
      <c r="G257" s="113"/>
      <c r="H257" s="113"/>
      <c r="I257" s="203"/>
      <c r="J257" s="203"/>
      <c r="K257" s="203"/>
      <c r="L257" s="203"/>
      <c r="M257" s="204"/>
      <c r="N257" s="204"/>
      <c r="O257" s="201"/>
      <c r="P257" s="201"/>
    </row>
    <row r="258" spans="1:16" x14ac:dyDescent="0.2">
      <c r="A258" s="113"/>
      <c r="B258" s="200"/>
      <c r="C258" s="200"/>
      <c r="D258" s="201"/>
      <c r="E258" s="113"/>
      <c r="F258" s="113"/>
      <c r="G258" s="113"/>
      <c r="H258" s="113"/>
      <c r="I258" s="203"/>
      <c r="J258" s="203"/>
      <c r="K258" s="203"/>
      <c r="L258" s="203"/>
      <c r="M258" s="204"/>
      <c r="N258" s="204"/>
      <c r="O258" s="201"/>
      <c r="P258" s="201"/>
    </row>
    <row r="259" spans="1:16" x14ac:dyDescent="0.2">
      <c r="A259" s="113"/>
      <c r="B259" s="200"/>
      <c r="C259" s="200"/>
      <c r="D259" s="201"/>
      <c r="E259" s="113"/>
      <c r="F259" s="113"/>
      <c r="G259" s="113"/>
      <c r="H259" s="113"/>
      <c r="I259" s="203"/>
      <c r="J259" s="203"/>
      <c r="K259" s="203"/>
      <c r="L259" s="203"/>
      <c r="M259" s="204"/>
      <c r="N259" s="204"/>
      <c r="O259" s="201"/>
      <c r="P259" s="201"/>
    </row>
    <row r="260" spans="1:16" x14ac:dyDescent="0.2">
      <c r="A260" s="113"/>
      <c r="B260" s="200"/>
      <c r="C260" s="200"/>
      <c r="D260" s="201"/>
      <c r="E260" s="113"/>
      <c r="F260" s="113"/>
      <c r="G260" s="113"/>
      <c r="H260" s="113"/>
      <c r="I260" s="203"/>
      <c r="J260" s="203"/>
      <c r="K260" s="203"/>
      <c r="L260" s="203"/>
      <c r="M260" s="204"/>
      <c r="N260" s="204"/>
      <c r="O260" s="201"/>
      <c r="P260" s="201"/>
    </row>
    <row r="261" spans="1:16" x14ac:dyDescent="0.2">
      <c r="A261" s="113"/>
      <c r="B261" s="200"/>
      <c r="C261" s="200"/>
      <c r="D261" s="201"/>
      <c r="E261" s="113"/>
      <c r="F261" s="113"/>
      <c r="G261" s="113"/>
      <c r="H261" s="113"/>
      <c r="I261" s="203"/>
      <c r="J261" s="203"/>
      <c r="K261" s="203"/>
      <c r="L261" s="203"/>
      <c r="M261" s="204"/>
      <c r="N261" s="204"/>
      <c r="O261" s="201"/>
      <c r="P261" s="201"/>
    </row>
    <row r="262" spans="1:16" x14ac:dyDescent="0.2">
      <c r="A262" s="113"/>
      <c r="B262" s="200"/>
      <c r="C262" s="200"/>
      <c r="D262" s="201"/>
      <c r="E262" s="113"/>
      <c r="F262" s="113"/>
      <c r="G262" s="113"/>
      <c r="H262" s="113"/>
      <c r="I262" s="203"/>
      <c r="J262" s="203"/>
      <c r="K262" s="203"/>
      <c r="L262" s="203"/>
      <c r="M262" s="204"/>
      <c r="N262" s="204"/>
      <c r="O262" s="201"/>
      <c r="P262" s="201"/>
    </row>
    <row r="263" spans="1:16" x14ac:dyDescent="0.2">
      <c r="A263" s="113"/>
      <c r="B263" s="200"/>
      <c r="C263" s="200"/>
      <c r="D263" s="201"/>
      <c r="E263" s="113"/>
      <c r="F263" s="113"/>
      <c r="G263" s="113"/>
      <c r="H263" s="113"/>
      <c r="I263" s="203"/>
      <c r="J263" s="203"/>
      <c r="K263" s="203"/>
      <c r="L263" s="203"/>
      <c r="M263" s="204"/>
      <c r="N263" s="204"/>
      <c r="O263" s="201"/>
      <c r="P263" s="201"/>
    </row>
    <row r="264" spans="1:16" x14ac:dyDescent="0.2">
      <c r="A264" s="113"/>
      <c r="B264" s="200"/>
      <c r="C264" s="200"/>
      <c r="D264" s="201"/>
      <c r="E264" s="113"/>
      <c r="F264" s="113"/>
      <c r="G264" s="113"/>
      <c r="H264" s="113"/>
      <c r="I264" s="203"/>
      <c r="J264" s="203"/>
      <c r="K264" s="203"/>
      <c r="L264" s="203"/>
      <c r="M264" s="204"/>
      <c r="N264" s="204"/>
      <c r="O264" s="201"/>
      <c r="P264" s="201"/>
    </row>
    <row r="265" spans="1:16" x14ac:dyDescent="0.2">
      <c r="A265" s="113"/>
      <c r="B265" s="200"/>
      <c r="C265" s="200"/>
      <c r="D265" s="201"/>
      <c r="E265" s="113"/>
      <c r="F265" s="113"/>
      <c r="G265" s="113"/>
      <c r="H265" s="113"/>
      <c r="I265" s="203"/>
      <c r="J265" s="203"/>
      <c r="K265" s="203"/>
      <c r="L265" s="203"/>
      <c r="M265" s="204"/>
      <c r="N265" s="204"/>
      <c r="O265" s="201"/>
      <c r="P265" s="201"/>
    </row>
    <row r="266" spans="1:16" x14ac:dyDescent="0.2">
      <c r="A266" s="113"/>
      <c r="B266" s="200"/>
      <c r="C266" s="200"/>
      <c r="D266" s="201"/>
      <c r="E266" s="113"/>
      <c r="F266" s="113"/>
      <c r="G266" s="113"/>
      <c r="H266" s="113"/>
      <c r="I266" s="203"/>
      <c r="J266" s="203"/>
      <c r="K266" s="203"/>
      <c r="L266" s="203"/>
      <c r="M266" s="204"/>
      <c r="N266" s="204"/>
      <c r="O266" s="201"/>
      <c r="P266" s="201"/>
    </row>
    <row r="267" spans="1:16" x14ac:dyDescent="0.2">
      <c r="A267" s="113"/>
      <c r="B267" s="200"/>
      <c r="C267" s="200"/>
      <c r="D267" s="201"/>
      <c r="E267" s="113"/>
      <c r="F267" s="113"/>
      <c r="G267" s="113"/>
      <c r="H267" s="113"/>
      <c r="I267" s="203"/>
      <c r="J267" s="203"/>
      <c r="K267" s="203"/>
      <c r="L267" s="203"/>
      <c r="M267" s="204"/>
      <c r="N267" s="204"/>
      <c r="O267" s="201"/>
      <c r="P267" s="201"/>
    </row>
    <row r="268" spans="1:16" x14ac:dyDescent="0.2">
      <c r="A268" s="113"/>
      <c r="B268" s="200"/>
      <c r="C268" s="200"/>
      <c r="D268" s="201"/>
      <c r="E268" s="113"/>
      <c r="F268" s="113"/>
      <c r="G268" s="113"/>
      <c r="H268" s="113"/>
      <c r="I268" s="203"/>
      <c r="J268" s="203"/>
      <c r="K268" s="203"/>
      <c r="L268" s="203"/>
      <c r="M268" s="204"/>
      <c r="N268" s="204"/>
      <c r="O268" s="201"/>
      <c r="P268" s="201"/>
    </row>
    <row r="269" spans="1:16" x14ac:dyDescent="0.2">
      <c r="A269" s="113"/>
      <c r="B269" s="200"/>
      <c r="C269" s="200"/>
      <c r="D269" s="201"/>
      <c r="E269" s="113"/>
      <c r="F269" s="113"/>
      <c r="G269" s="113"/>
      <c r="H269" s="113"/>
      <c r="I269" s="203"/>
      <c r="J269" s="203"/>
      <c r="K269" s="203"/>
      <c r="L269" s="203"/>
      <c r="M269" s="204"/>
      <c r="N269" s="204"/>
      <c r="O269" s="201"/>
      <c r="P269" s="201"/>
    </row>
    <row r="270" spans="1:16" x14ac:dyDescent="0.2">
      <c r="A270" s="113"/>
      <c r="B270" s="200"/>
      <c r="C270" s="200"/>
      <c r="D270" s="201"/>
      <c r="E270" s="113"/>
      <c r="F270" s="113"/>
      <c r="G270" s="113"/>
      <c r="H270" s="113"/>
      <c r="I270" s="203"/>
      <c r="J270" s="203"/>
      <c r="K270" s="203"/>
      <c r="L270" s="203"/>
      <c r="M270" s="204"/>
      <c r="N270" s="204"/>
      <c r="O270" s="201"/>
      <c r="P270" s="201"/>
    </row>
    <row r="271" spans="1:16" x14ac:dyDescent="0.2">
      <c r="A271" s="113"/>
      <c r="B271" s="200"/>
      <c r="C271" s="200"/>
      <c r="D271" s="201"/>
      <c r="E271" s="113"/>
      <c r="F271" s="113"/>
      <c r="G271" s="113"/>
      <c r="H271" s="113"/>
      <c r="I271" s="203"/>
      <c r="J271" s="203"/>
      <c r="K271" s="203"/>
      <c r="L271" s="203"/>
      <c r="M271" s="204"/>
      <c r="N271" s="204"/>
      <c r="O271" s="201"/>
      <c r="P271" s="201"/>
    </row>
    <row r="272" spans="1:16" x14ac:dyDescent="0.2">
      <c r="A272" s="113"/>
      <c r="B272" s="200"/>
      <c r="C272" s="200"/>
      <c r="D272" s="201"/>
      <c r="E272" s="113"/>
      <c r="F272" s="113"/>
      <c r="G272" s="113"/>
      <c r="H272" s="113"/>
      <c r="I272" s="203"/>
      <c r="J272" s="203"/>
      <c r="K272" s="203"/>
      <c r="L272" s="203"/>
      <c r="M272" s="204"/>
      <c r="N272" s="204"/>
      <c r="O272" s="201"/>
      <c r="P272" s="201"/>
    </row>
    <row r="273" spans="1:16" x14ac:dyDescent="0.2">
      <c r="A273" s="113"/>
      <c r="B273" s="200"/>
      <c r="C273" s="200"/>
      <c r="D273" s="201"/>
      <c r="E273" s="113"/>
      <c r="F273" s="113"/>
      <c r="G273" s="113"/>
      <c r="H273" s="113"/>
      <c r="I273" s="203"/>
      <c r="J273" s="203"/>
      <c r="K273" s="203"/>
      <c r="L273" s="203"/>
      <c r="M273" s="204"/>
      <c r="N273" s="204"/>
      <c r="O273" s="201"/>
      <c r="P273" s="201"/>
    </row>
    <row r="274" spans="1:16" x14ac:dyDescent="0.2">
      <c r="A274" s="113"/>
      <c r="B274" s="200"/>
      <c r="C274" s="200"/>
      <c r="D274" s="201"/>
      <c r="E274" s="113"/>
      <c r="F274" s="113"/>
      <c r="G274" s="113"/>
      <c r="H274" s="113"/>
      <c r="I274" s="203"/>
      <c r="J274" s="203"/>
      <c r="K274" s="203"/>
      <c r="L274" s="203"/>
      <c r="M274" s="204"/>
      <c r="N274" s="204"/>
      <c r="O274" s="201"/>
      <c r="P274" s="201"/>
    </row>
    <row r="275" spans="1:16" x14ac:dyDescent="0.2">
      <c r="A275" s="113"/>
      <c r="B275" s="200"/>
      <c r="C275" s="200"/>
      <c r="D275" s="201"/>
      <c r="E275" s="113"/>
      <c r="F275" s="113"/>
      <c r="G275" s="113"/>
      <c r="H275" s="113"/>
      <c r="I275" s="203"/>
      <c r="J275" s="203"/>
      <c r="K275" s="203"/>
      <c r="L275" s="203"/>
      <c r="M275" s="204"/>
      <c r="N275" s="204"/>
      <c r="O275" s="201"/>
      <c r="P275" s="201"/>
    </row>
    <row r="276" spans="1:16" x14ac:dyDescent="0.2">
      <c r="A276" s="113"/>
      <c r="B276" s="200"/>
      <c r="C276" s="200"/>
      <c r="D276" s="201"/>
      <c r="E276" s="113"/>
      <c r="F276" s="113"/>
      <c r="G276" s="113"/>
      <c r="H276" s="113"/>
      <c r="I276" s="203"/>
      <c r="J276" s="203"/>
      <c r="K276" s="203"/>
      <c r="L276" s="203"/>
      <c r="M276" s="204"/>
      <c r="N276" s="204"/>
      <c r="O276" s="201"/>
      <c r="P276" s="201"/>
    </row>
    <row r="277" spans="1:16" x14ac:dyDescent="0.2">
      <c r="A277" s="113"/>
      <c r="B277" s="200"/>
      <c r="C277" s="200"/>
      <c r="D277" s="201"/>
      <c r="E277" s="113"/>
      <c r="F277" s="113"/>
      <c r="G277" s="113"/>
      <c r="H277" s="113"/>
      <c r="I277" s="203"/>
      <c r="J277" s="203"/>
      <c r="K277" s="203"/>
      <c r="L277" s="203"/>
      <c r="M277" s="204"/>
      <c r="N277" s="204"/>
      <c r="O277" s="201"/>
      <c r="P277" s="201"/>
    </row>
    <row r="278" spans="1:16" x14ac:dyDescent="0.2">
      <c r="A278" s="113"/>
      <c r="B278" s="200"/>
      <c r="C278" s="200"/>
      <c r="D278" s="201"/>
      <c r="E278" s="113"/>
      <c r="F278" s="113"/>
      <c r="G278" s="113"/>
      <c r="H278" s="113"/>
      <c r="I278" s="203"/>
      <c r="J278" s="203"/>
      <c r="K278" s="203"/>
      <c r="L278" s="203"/>
      <c r="M278" s="204"/>
      <c r="N278" s="204"/>
      <c r="O278" s="201"/>
      <c r="P278" s="201"/>
    </row>
    <row r="279" spans="1:16" x14ac:dyDescent="0.2">
      <c r="A279" s="113"/>
      <c r="B279" s="200"/>
      <c r="C279" s="200"/>
      <c r="D279" s="201"/>
      <c r="E279" s="113"/>
      <c r="F279" s="113"/>
      <c r="G279" s="113"/>
      <c r="H279" s="113"/>
      <c r="I279" s="203"/>
      <c r="J279" s="203"/>
      <c r="K279" s="203"/>
      <c r="L279" s="203"/>
      <c r="M279" s="204"/>
      <c r="N279" s="204"/>
      <c r="O279" s="201"/>
      <c r="P279" s="201"/>
    </row>
    <row r="280" spans="1:16" x14ac:dyDescent="0.2">
      <c r="A280" s="113"/>
      <c r="B280" s="200"/>
      <c r="C280" s="200"/>
      <c r="D280" s="201"/>
      <c r="E280" s="113"/>
      <c r="F280" s="113"/>
      <c r="G280" s="113"/>
      <c r="H280" s="113"/>
      <c r="I280" s="203"/>
      <c r="J280" s="203"/>
      <c r="K280" s="203"/>
      <c r="L280" s="203"/>
      <c r="M280" s="204"/>
      <c r="N280" s="204"/>
      <c r="O280" s="201"/>
      <c r="P280" s="201"/>
    </row>
    <row r="281" spans="1:16" x14ac:dyDescent="0.2">
      <c r="A281" s="113"/>
      <c r="B281" s="200"/>
      <c r="C281" s="200"/>
      <c r="D281" s="201"/>
      <c r="E281" s="113"/>
      <c r="F281" s="113"/>
      <c r="G281" s="113"/>
      <c r="H281" s="113"/>
      <c r="I281" s="203"/>
      <c r="J281" s="203"/>
      <c r="K281" s="203"/>
      <c r="L281" s="203"/>
      <c r="M281" s="204"/>
      <c r="N281" s="204"/>
      <c r="O281" s="201"/>
      <c r="P281" s="201"/>
    </row>
    <row r="282" spans="1:16" x14ac:dyDescent="0.2">
      <c r="A282" s="113"/>
      <c r="B282" s="200"/>
      <c r="C282" s="200"/>
      <c r="D282" s="201"/>
      <c r="E282" s="113"/>
      <c r="F282" s="113"/>
      <c r="G282" s="113"/>
      <c r="H282" s="113"/>
      <c r="I282" s="203"/>
      <c r="J282" s="203"/>
      <c r="K282" s="203"/>
      <c r="L282" s="203"/>
      <c r="M282" s="204"/>
      <c r="N282" s="204"/>
      <c r="O282" s="201"/>
      <c r="P282" s="201"/>
    </row>
    <row r="283" spans="1:16" x14ac:dyDescent="0.2">
      <c r="A283" s="113"/>
      <c r="B283" s="200"/>
      <c r="C283" s="200"/>
      <c r="D283" s="201"/>
      <c r="E283" s="113"/>
      <c r="F283" s="113"/>
      <c r="G283" s="113"/>
      <c r="H283" s="113"/>
      <c r="I283" s="203"/>
      <c r="J283" s="203"/>
      <c r="K283" s="203"/>
      <c r="L283" s="203"/>
      <c r="M283" s="204"/>
      <c r="N283" s="204"/>
      <c r="O283" s="201"/>
      <c r="P283" s="201"/>
    </row>
    <row r="284" spans="1:16" x14ac:dyDescent="0.2">
      <c r="A284" s="113"/>
      <c r="B284" s="200"/>
      <c r="C284" s="200"/>
      <c r="D284" s="201"/>
      <c r="E284" s="113"/>
      <c r="F284" s="113"/>
      <c r="G284" s="113"/>
      <c r="H284" s="113"/>
      <c r="I284" s="203"/>
      <c r="J284" s="203"/>
      <c r="K284" s="203"/>
      <c r="L284" s="203"/>
      <c r="M284" s="204"/>
      <c r="N284" s="204"/>
      <c r="O284" s="201"/>
      <c r="P284" s="201"/>
    </row>
    <row r="285" spans="1:16" x14ac:dyDescent="0.2">
      <c r="A285" s="113"/>
      <c r="B285" s="200"/>
      <c r="C285" s="200"/>
      <c r="D285" s="201"/>
      <c r="E285" s="113"/>
      <c r="F285" s="113"/>
      <c r="G285" s="113"/>
      <c r="H285" s="113"/>
      <c r="I285" s="203"/>
      <c r="J285" s="203"/>
      <c r="K285" s="203"/>
      <c r="L285" s="203"/>
      <c r="M285" s="204"/>
      <c r="N285" s="204"/>
      <c r="O285" s="201"/>
      <c r="P285" s="201"/>
    </row>
    <row r="286" spans="1:16" x14ac:dyDescent="0.2">
      <c r="A286" s="113"/>
      <c r="B286" s="200"/>
      <c r="C286" s="200"/>
      <c r="D286" s="201"/>
      <c r="E286" s="113"/>
      <c r="F286" s="113"/>
      <c r="G286" s="113"/>
      <c r="H286" s="113"/>
      <c r="I286" s="203"/>
      <c r="J286" s="203"/>
      <c r="K286" s="203"/>
      <c r="L286" s="203"/>
      <c r="M286" s="204"/>
      <c r="N286" s="204"/>
      <c r="O286" s="201"/>
      <c r="P286" s="201"/>
    </row>
    <row r="287" spans="1:16" x14ac:dyDescent="0.2">
      <c r="A287" s="113"/>
      <c r="B287" s="200"/>
      <c r="C287" s="200"/>
      <c r="D287" s="201"/>
      <c r="E287" s="113"/>
      <c r="F287" s="113"/>
      <c r="G287" s="113"/>
      <c r="H287" s="113"/>
      <c r="I287" s="203"/>
      <c r="J287" s="203"/>
      <c r="K287" s="203"/>
      <c r="L287" s="203"/>
      <c r="M287" s="204"/>
      <c r="N287" s="204"/>
      <c r="O287" s="201"/>
      <c r="P287" s="201"/>
    </row>
    <row r="288" spans="1:16" x14ac:dyDescent="0.2">
      <c r="A288" s="113"/>
      <c r="B288" s="200"/>
      <c r="C288" s="200"/>
      <c r="D288" s="201"/>
      <c r="E288" s="113"/>
      <c r="F288" s="113"/>
      <c r="G288" s="113"/>
      <c r="H288" s="113"/>
      <c r="I288" s="203"/>
      <c r="J288" s="203"/>
      <c r="K288" s="203"/>
      <c r="L288" s="203"/>
      <c r="M288" s="204"/>
      <c r="N288" s="204"/>
      <c r="O288" s="201"/>
      <c r="P288" s="201"/>
    </row>
    <row r="289" spans="1:16" x14ac:dyDescent="0.2">
      <c r="A289" s="113"/>
      <c r="B289" s="200"/>
      <c r="C289" s="200"/>
      <c r="D289" s="201"/>
      <c r="E289" s="113"/>
      <c r="F289" s="113"/>
      <c r="G289" s="113"/>
      <c r="H289" s="113"/>
      <c r="I289" s="203"/>
      <c r="J289" s="203"/>
      <c r="K289" s="203"/>
      <c r="L289" s="203"/>
      <c r="M289" s="204"/>
      <c r="N289" s="204"/>
      <c r="O289" s="201"/>
      <c r="P289" s="201"/>
    </row>
    <row r="290" spans="1:16" x14ac:dyDescent="0.2">
      <c r="A290" s="113"/>
      <c r="B290" s="200"/>
      <c r="C290" s="200"/>
      <c r="D290" s="201"/>
      <c r="E290" s="113"/>
      <c r="F290" s="113"/>
      <c r="G290" s="113"/>
      <c r="H290" s="113"/>
      <c r="I290" s="203"/>
      <c r="J290" s="203"/>
      <c r="K290" s="203"/>
      <c r="L290" s="203"/>
      <c r="M290" s="204"/>
      <c r="N290" s="204"/>
      <c r="O290" s="201"/>
      <c r="P290" s="201"/>
    </row>
    <row r="291" spans="1:16" x14ac:dyDescent="0.2">
      <c r="A291" s="113"/>
      <c r="B291" s="200"/>
      <c r="C291" s="200"/>
      <c r="D291" s="201"/>
      <c r="E291" s="113"/>
      <c r="F291" s="113"/>
      <c r="G291" s="113"/>
      <c r="H291" s="113"/>
      <c r="I291" s="203"/>
      <c r="J291" s="203"/>
      <c r="K291" s="203"/>
      <c r="L291" s="203"/>
      <c r="M291" s="204"/>
      <c r="N291" s="204"/>
      <c r="O291" s="201"/>
      <c r="P291" s="201"/>
    </row>
    <row r="292" spans="1:16" x14ac:dyDescent="0.2">
      <c r="A292" s="113"/>
      <c r="B292" s="200"/>
      <c r="C292" s="200"/>
      <c r="D292" s="201"/>
      <c r="E292" s="113"/>
      <c r="F292" s="113"/>
      <c r="G292" s="113"/>
      <c r="H292" s="113"/>
      <c r="I292" s="203"/>
      <c r="J292" s="203"/>
      <c r="K292" s="203"/>
      <c r="L292" s="203"/>
      <c r="M292" s="204"/>
      <c r="N292" s="204"/>
      <c r="O292" s="201"/>
      <c r="P292" s="201"/>
    </row>
    <row r="293" spans="1:16" x14ac:dyDescent="0.2">
      <c r="A293" s="113"/>
      <c r="B293" s="200"/>
      <c r="C293" s="200"/>
      <c r="D293" s="201"/>
      <c r="E293" s="113"/>
      <c r="F293" s="113"/>
      <c r="G293" s="113"/>
      <c r="H293" s="113"/>
      <c r="I293" s="203"/>
      <c r="J293" s="203"/>
      <c r="K293" s="203"/>
      <c r="L293" s="203"/>
      <c r="M293" s="204"/>
      <c r="N293" s="204"/>
      <c r="O293" s="201"/>
      <c r="P293" s="201"/>
    </row>
    <row r="294" spans="1:16" x14ac:dyDescent="0.2">
      <c r="A294" s="113"/>
      <c r="B294" s="200"/>
      <c r="C294" s="200"/>
      <c r="D294" s="201"/>
      <c r="E294" s="113"/>
      <c r="F294" s="113"/>
      <c r="G294" s="113"/>
      <c r="H294" s="113"/>
      <c r="I294" s="203"/>
      <c r="J294" s="203"/>
      <c r="K294" s="203"/>
      <c r="L294" s="203"/>
      <c r="M294" s="204"/>
      <c r="N294" s="204"/>
      <c r="O294" s="201"/>
      <c r="P294" s="201"/>
    </row>
    <row r="295" spans="1:16" x14ac:dyDescent="0.2">
      <c r="A295" s="113"/>
      <c r="B295" s="200"/>
      <c r="C295" s="200"/>
      <c r="D295" s="201"/>
      <c r="E295" s="113"/>
      <c r="F295" s="113"/>
      <c r="G295" s="113"/>
      <c r="H295" s="113"/>
      <c r="I295" s="203"/>
      <c r="J295" s="203"/>
      <c r="K295" s="203"/>
      <c r="L295" s="203"/>
      <c r="M295" s="204"/>
      <c r="N295" s="204"/>
      <c r="O295" s="201"/>
      <c r="P295" s="201"/>
    </row>
    <row r="296" spans="1:16" x14ac:dyDescent="0.2">
      <c r="A296" s="113"/>
      <c r="B296" s="200"/>
      <c r="C296" s="200"/>
      <c r="D296" s="201"/>
      <c r="E296" s="113"/>
      <c r="F296" s="113"/>
      <c r="G296" s="113"/>
      <c r="H296" s="113"/>
      <c r="I296" s="203"/>
      <c r="J296" s="203"/>
      <c r="K296" s="203"/>
      <c r="L296" s="203"/>
      <c r="M296" s="204"/>
      <c r="N296" s="204"/>
      <c r="O296" s="201"/>
      <c r="P296" s="201"/>
    </row>
    <row r="297" spans="1:16" x14ac:dyDescent="0.2">
      <c r="A297" s="113"/>
      <c r="B297" s="200"/>
      <c r="C297" s="200"/>
      <c r="D297" s="201"/>
      <c r="E297" s="113"/>
      <c r="F297" s="113"/>
      <c r="G297" s="113"/>
      <c r="H297" s="113"/>
      <c r="I297" s="203"/>
      <c r="J297" s="203"/>
      <c r="K297" s="203"/>
      <c r="L297" s="203"/>
      <c r="M297" s="204"/>
      <c r="N297" s="204"/>
      <c r="O297" s="201"/>
      <c r="P297" s="201"/>
    </row>
    <row r="298" spans="1:16" x14ac:dyDescent="0.2">
      <c r="A298" s="113"/>
      <c r="B298" s="200"/>
      <c r="C298" s="200"/>
      <c r="D298" s="201"/>
      <c r="E298" s="113"/>
      <c r="F298" s="113"/>
      <c r="G298" s="113"/>
      <c r="H298" s="113"/>
      <c r="I298" s="203"/>
      <c r="J298" s="203"/>
      <c r="K298" s="203"/>
      <c r="L298" s="203"/>
      <c r="M298" s="204"/>
      <c r="N298" s="204"/>
      <c r="O298" s="201"/>
      <c r="P298" s="201"/>
    </row>
    <row r="299" spans="1:16" x14ac:dyDescent="0.2">
      <c r="A299" s="113"/>
      <c r="B299" s="200"/>
      <c r="C299" s="200"/>
      <c r="D299" s="201"/>
      <c r="E299" s="113"/>
      <c r="F299" s="113"/>
      <c r="G299" s="113"/>
      <c r="H299" s="113"/>
      <c r="I299" s="203"/>
      <c r="J299" s="203"/>
      <c r="K299" s="203"/>
      <c r="L299" s="203"/>
      <c r="M299" s="204"/>
      <c r="N299" s="204"/>
      <c r="O299" s="201"/>
      <c r="P299" s="201"/>
    </row>
    <row r="300" spans="1:16" x14ac:dyDescent="0.2">
      <c r="A300" s="113"/>
      <c r="B300" s="200"/>
      <c r="C300" s="200"/>
      <c r="D300" s="201"/>
      <c r="E300" s="113"/>
      <c r="F300" s="113"/>
      <c r="G300" s="113"/>
      <c r="H300" s="113"/>
      <c r="I300" s="203"/>
      <c r="J300" s="203"/>
      <c r="K300" s="203"/>
      <c r="L300" s="203"/>
      <c r="M300" s="204"/>
      <c r="N300" s="204"/>
      <c r="O300" s="201"/>
      <c r="P300" s="201"/>
    </row>
    <row r="301" spans="1:16" x14ac:dyDescent="0.2">
      <c r="A301" s="113"/>
      <c r="B301" s="200"/>
      <c r="C301" s="200"/>
      <c r="D301" s="201"/>
      <c r="E301" s="113"/>
      <c r="F301" s="113"/>
      <c r="G301" s="113"/>
      <c r="H301" s="113"/>
      <c r="I301" s="203"/>
      <c r="J301" s="203"/>
      <c r="K301" s="203"/>
      <c r="L301" s="203"/>
      <c r="M301" s="204"/>
      <c r="N301" s="204"/>
      <c r="O301" s="201"/>
      <c r="P301" s="201"/>
    </row>
    <row r="302" spans="1:16" x14ac:dyDescent="0.2">
      <c r="A302" s="113"/>
      <c r="B302" s="200"/>
      <c r="C302" s="200"/>
      <c r="D302" s="201"/>
      <c r="E302" s="113"/>
      <c r="F302" s="113"/>
      <c r="G302" s="113"/>
      <c r="H302" s="113"/>
      <c r="I302" s="203"/>
      <c r="J302" s="203"/>
      <c r="K302" s="203"/>
      <c r="L302" s="203"/>
      <c r="M302" s="204"/>
      <c r="N302" s="204"/>
      <c r="O302" s="201"/>
      <c r="P302" s="201"/>
    </row>
    <row r="303" spans="1:16" x14ac:dyDescent="0.2">
      <c r="A303" s="113"/>
      <c r="B303" s="200"/>
      <c r="C303" s="200"/>
      <c r="D303" s="201"/>
      <c r="E303" s="113"/>
      <c r="F303" s="113"/>
      <c r="G303" s="113"/>
      <c r="H303" s="113"/>
      <c r="I303" s="203"/>
      <c r="J303" s="203"/>
      <c r="K303" s="203"/>
      <c r="L303" s="203"/>
      <c r="M303" s="204"/>
      <c r="N303" s="204"/>
      <c r="O303" s="201"/>
      <c r="P303" s="201"/>
    </row>
    <row r="304" spans="1:16" x14ac:dyDescent="0.2">
      <c r="A304" s="113"/>
      <c r="B304" s="200"/>
      <c r="C304" s="200"/>
      <c r="D304" s="201"/>
      <c r="E304" s="113"/>
      <c r="F304" s="113"/>
      <c r="G304" s="113"/>
      <c r="H304" s="113"/>
      <c r="I304" s="203"/>
      <c r="J304" s="203"/>
      <c r="K304" s="203"/>
      <c r="L304" s="203"/>
      <c r="M304" s="204"/>
      <c r="N304" s="204"/>
      <c r="O304" s="201"/>
      <c r="P304" s="201"/>
    </row>
    <row r="305" spans="1:16" x14ac:dyDescent="0.2">
      <c r="A305" s="113"/>
      <c r="B305" s="200"/>
      <c r="C305" s="200"/>
      <c r="D305" s="201"/>
      <c r="E305" s="113"/>
      <c r="F305" s="113"/>
      <c r="G305" s="113"/>
      <c r="H305" s="113"/>
      <c r="I305" s="203"/>
      <c r="J305" s="203"/>
      <c r="K305" s="203"/>
      <c r="L305" s="203"/>
      <c r="M305" s="204"/>
      <c r="N305" s="204"/>
      <c r="O305" s="201"/>
      <c r="P305" s="201"/>
    </row>
    <row r="306" spans="1:16" x14ac:dyDescent="0.2">
      <c r="A306" s="113"/>
      <c r="B306" s="200"/>
      <c r="C306" s="200"/>
      <c r="D306" s="201"/>
      <c r="E306" s="113"/>
      <c r="F306" s="113"/>
      <c r="G306" s="113"/>
      <c r="H306" s="113"/>
      <c r="I306" s="203"/>
      <c r="J306" s="203"/>
      <c r="K306" s="203"/>
      <c r="L306" s="203"/>
      <c r="M306" s="204"/>
      <c r="N306" s="204"/>
      <c r="O306" s="201"/>
      <c r="P306" s="201"/>
    </row>
    <row r="307" spans="1:16" x14ac:dyDescent="0.2">
      <c r="A307" s="113"/>
      <c r="B307" s="200"/>
      <c r="C307" s="200"/>
      <c r="D307" s="201"/>
      <c r="E307" s="113"/>
      <c r="F307" s="113"/>
      <c r="G307" s="113"/>
      <c r="H307" s="113"/>
      <c r="I307" s="203"/>
      <c r="J307" s="203"/>
      <c r="K307" s="203"/>
      <c r="L307" s="203"/>
      <c r="M307" s="204"/>
      <c r="N307" s="204"/>
      <c r="O307" s="201"/>
      <c r="P307" s="201"/>
    </row>
    <row r="308" spans="1:16" x14ac:dyDescent="0.2">
      <c r="A308" s="113"/>
      <c r="B308" s="200"/>
      <c r="C308" s="200"/>
      <c r="D308" s="201"/>
      <c r="E308" s="113"/>
      <c r="F308" s="113"/>
      <c r="G308" s="113"/>
      <c r="H308" s="113"/>
      <c r="I308" s="203"/>
      <c r="J308" s="203"/>
      <c r="K308" s="203"/>
      <c r="L308" s="203"/>
      <c r="M308" s="204"/>
      <c r="N308" s="204"/>
      <c r="O308" s="201"/>
      <c r="P308" s="201"/>
    </row>
    <row r="309" spans="1:16" x14ac:dyDescent="0.2">
      <c r="A309" s="113"/>
      <c r="B309" s="200"/>
      <c r="C309" s="200"/>
      <c r="D309" s="201"/>
      <c r="E309" s="113"/>
      <c r="F309" s="113"/>
      <c r="G309" s="113"/>
      <c r="H309" s="113"/>
      <c r="I309" s="203"/>
      <c r="J309" s="203"/>
      <c r="K309" s="203"/>
      <c r="L309" s="203"/>
      <c r="M309" s="204"/>
      <c r="N309" s="204"/>
      <c r="O309" s="201"/>
      <c r="P309" s="201"/>
    </row>
    <row r="310" spans="1:16" x14ac:dyDescent="0.2">
      <c r="A310" s="113"/>
      <c r="B310" s="200"/>
      <c r="C310" s="200"/>
      <c r="D310" s="201"/>
      <c r="E310" s="113"/>
      <c r="F310" s="113"/>
      <c r="G310" s="113"/>
      <c r="H310" s="113"/>
      <c r="I310" s="203"/>
      <c r="J310" s="203"/>
      <c r="K310" s="203"/>
      <c r="L310" s="203"/>
      <c r="M310" s="204"/>
      <c r="N310" s="204"/>
      <c r="O310" s="201"/>
      <c r="P310" s="201"/>
    </row>
    <row r="311" spans="1:16" x14ac:dyDescent="0.2">
      <c r="A311" s="113"/>
      <c r="B311" s="200"/>
      <c r="C311" s="200"/>
      <c r="D311" s="201"/>
      <c r="E311" s="113"/>
      <c r="F311" s="113"/>
      <c r="G311" s="113"/>
      <c r="H311" s="113"/>
      <c r="I311" s="203"/>
      <c r="J311" s="203"/>
      <c r="K311" s="203"/>
      <c r="L311" s="203"/>
      <c r="M311" s="204"/>
      <c r="N311" s="204"/>
      <c r="O311" s="201"/>
      <c r="P311" s="201"/>
    </row>
    <row r="312" spans="1:16" x14ac:dyDescent="0.2">
      <c r="A312" s="113"/>
      <c r="B312" s="200"/>
      <c r="C312" s="200"/>
      <c r="D312" s="201"/>
      <c r="E312" s="113"/>
      <c r="F312" s="113"/>
      <c r="G312" s="113"/>
      <c r="H312" s="113"/>
      <c r="I312" s="203"/>
      <c r="J312" s="203"/>
      <c r="K312" s="203"/>
      <c r="L312" s="203"/>
      <c r="M312" s="204"/>
      <c r="N312" s="204"/>
      <c r="O312" s="201"/>
      <c r="P312" s="201"/>
    </row>
    <row r="313" spans="1:16" x14ac:dyDescent="0.2">
      <c r="A313" s="113"/>
      <c r="B313" s="200"/>
      <c r="C313" s="200"/>
      <c r="D313" s="201"/>
      <c r="E313" s="113"/>
      <c r="F313" s="113"/>
      <c r="G313" s="113"/>
      <c r="H313" s="113"/>
      <c r="I313" s="203"/>
      <c r="J313" s="203"/>
      <c r="K313" s="203"/>
      <c r="L313" s="203"/>
      <c r="M313" s="204"/>
      <c r="N313" s="204"/>
      <c r="O313" s="201"/>
      <c r="P313" s="201"/>
    </row>
    <row r="314" spans="1:16" x14ac:dyDescent="0.2">
      <c r="A314" s="113"/>
      <c r="B314" s="200"/>
      <c r="C314" s="200"/>
      <c r="D314" s="201"/>
      <c r="E314" s="113"/>
      <c r="F314" s="113"/>
      <c r="G314" s="113"/>
      <c r="H314" s="113"/>
      <c r="I314" s="203"/>
      <c r="J314" s="203"/>
      <c r="K314" s="203"/>
      <c r="L314" s="203"/>
      <c r="M314" s="204"/>
      <c r="N314" s="204"/>
      <c r="O314" s="201"/>
      <c r="P314" s="201"/>
    </row>
    <row r="315" spans="1:16" x14ac:dyDescent="0.2">
      <c r="A315" s="113"/>
      <c r="B315" s="200"/>
      <c r="C315" s="200"/>
      <c r="D315" s="201"/>
      <c r="E315" s="113"/>
      <c r="F315" s="113"/>
      <c r="G315" s="113"/>
      <c r="H315" s="113"/>
      <c r="I315" s="203"/>
      <c r="J315" s="203"/>
      <c r="K315" s="203"/>
      <c r="L315" s="203"/>
      <c r="M315" s="204"/>
      <c r="N315" s="204"/>
      <c r="O315" s="201"/>
      <c r="P315" s="201"/>
    </row>
    <row r="316" spans="1:16" x14ac:dyDescent="0.2">
      <c r="A316" s="113"/>
      <c r="B316" s="200"/>
      <c r="C316" s="200"/>
      <c r="D316" s="201"/>
      <c r="E316" s="113"/>
      <c r="F316" s="113"/>
      <c r="G316" s="113"/>
      <c r="H316" s="113"/>
      <c r="I316" s="203"/>
      <c r="J316" s="203"/>
      <c r="K316" s="203"/>
      <c r="L316" s="203"/>
      <c r="M316" s="204"/>
      <c r="N316" s="204"/>
      <c r="O316" s="201"/>
      <c r="P316" s="201"/>
    </row>
    <row r="317" spans="1:16" x14ac:dyDescent="0.2">
      <c r="A317" s="113"/>
      <c r="B317" s="200"/>
      <c r="C317" s="200"/>
      <c r="D317" s="201"/>
      <c r="E317" s="113"/>
      <c r="F317" s="113"/>
      <c r="G317" s="113"/>
      <c r="H317" s="113"/>
      <c r="I317" s="203"/>
      <c r="J317" s="203"/>
      <c r="K317" s="203"/>
      <c r="L317" s="203"/>
      <c r="M317" s="204"/>
      <c r="N317" s="204"/>
      <c r="O317" s="201"/>
      <c r="P317" s="201"/>
    </row>
    <row r="318" spans="1:16" x14ac:dyDescent="0.2">
      <c r="A318" s="113"/>
      <c r="B318" s="200"/>
      <c r="C318" s="200"/>
      <c r="D318" s="201"/>
      <c r="E318" s="113"/>
      <c r="F318" s="113"/>
      <c r="G318" s="113"/>
      <c r="H318" s="113"/>
      <c r="I318" s="203"/>
      <c r="J318" s="203"/>
      <c r="K318" s="203"/>
      <c r="L318" s="203"/>
      <c r="M318" s="204"/>
      <c r="N318" s="204"/>
      <c r="O318" s="201"/>
      <c r="P318" s="201"/>
    </row>
    <row r="319" spans="1:16" x14ac:dyDescent="0.2">
      <c r="A319" s="113"/>
      <c r="B319" s="200"/>
      <c r="C319" s="200"/>
      <c r="D319" s="201"/>
      <c r="E319" s="113"/>
      <c r="F319" s="113"/>
      <c r="G319" s="113"/>
      <c r="H319" s="113"/>
      <c r="I319" s="203"/>
      <c r="J319" s="203"/>
      <c r="K319" s="203"/>
      <c r="L319" s="203"/>
      <c r="M319" s="204"/>
      <c r="N319" s="204"/>
      <c r="O319" s="201"/>
      <c r="P319" s="201"/>
    </row>
    <row r="320" spans="1:16" x14ac:dyDescent="0.2">
      <c r="A320" s="113"/>
      <c r="B320" s="200"/>
      <c r="C320" s="200"/>
      <c r="D320" s="201"/>
      <c r="E320" s="113"/>
      <c r="F320" s="113"/>
      <c r="G320" s="113"/>
      <c r="H320" s="113"/>
      <c r="I320" s="203"/>
      <c r="J320" s="203"/>
      <c r="K320" s="203"/>
      <c r="L320" s="203"/>
      <c r="M320" s="204"/>
      <c r="N320" s="204"/>
      <c r="O320" s="201"/>
      <c r="P320" s="201"/>
    </row>
    <row r="321" spans="1:16" x14ac:dyDescent="0.2">
      <c r="A321" s="113"/>
      <c r="B321" s="200"/>
      <c r="C321" s="200"/>
      <c r="D321" s="201"/>
      <c r="E321" s="113"/>
      <c r="F321" s="113"/>
      <c r="G321" s="113"/>
      <c r="H321" s="113"/>
      <c r="I321" s="203"/>
      <c r="J321" s="203"/>
      <c r="K321" s="203"/>
      <c r="L321" s="203"/>
      <c r="M321" s="204"/>
      <c r="N321" s="204"/>
      <c r="O321" s="201"/>
      <c r="P321" s="201"/>
    </row>
    <row r="322" spans="1:16" x14ac:dyDescent="0.2">
      <c r="A322" s="113"/>
      <c r="B322" s="200"/>
      <c r="C322" s="200"/>
      <c r="D322" s="201"/>
      <c r="E322" s="113"/>
      <c r="F322" s="113"/>
      <c r="G322" s="113"/>
      <c r="H322" s="113"/>
      <c r="I322" s="203"/>
      <c r="J322" s="203"/>
      <c r="K322" s="203"/>
      <c r="L322" s="203"/>
      <c r="M322" s="204"/>
      <c r="N322" s="204"/>
      <c r="O322" s="201"/>
      <c r="P322" s="201"/>
    </row>
    <row r="323" spans="1:16" x14ac:dyDescent="0.2">
      <c r="A323" s="113"/>
      <c r="B323" s="200"/>
      <c r="C323" s="200"/>
      <c r="D323" s="201"/>
      <c r="E323" s="113"/>
      <c r="F323" s="113"/>
      <c r="G323" s="113"/>
      <c r="H323" s="113"/>
      <c r="I323" s="203"/>
      <c r="J323" s="203"/>
      <c r="K323" s="203"/>
      <c r="L323" s="203"/>
      <c r="M323" s="204"/>
      <c r="N323" s="204"/>
      <c r="O323" s="201"/>
      <c r="P323" s="201"/>
    </row>
    <row r="324" spans="1:16" x14ac:dyDescent="0.2">
      <c r="A324" s="113"/>
      <c r="B324" s="200"/>
      <c r="C324" s="200"/>
      <c r="D324" s="201"/>
      <c r="E324" s="113"/>
      <c r="F324" s="113"/>
      <c r="G324" s="113"/>
      <c r="H324" s="113"/>
      <c r="I324" s="203"/>
      <c r="J324" s="203"/>
      <c r="K324" s="203"/>
      <c r="L324" s="203"/>
      <c r="M324" s="204"/>
      <c r="N324" s="204"/>
      <c r="O324" s="201"/>
      <c r="P324" s="201"/>
    </row>
    <row r="325" spans="1:16" x14ac:dyDescent="0.2">
      <c r="A325" s="113"/>
      <c r="B325" s="200"/>
      <c r="C325" s="200"/>
      <c r="D325" s="201"/>
      <c r="E325" s="113"/>
      <c r="F325" s="113"/>
      <c r="G325" s="113"/>
      <c r="H325" s="113"/>
      <c r="I325" s="203"/>
      <c r="J325" s="203"/>
      <c r="K325" s="203"/>
      <c r="L325" s="203"/>
      <c r="M325" s="204"/>
      <c r="N325" s="204"/>
      <c r="O325" s="201"/>
      <c r="P325" s="201"/>
    </row>
    <row r="326" spans="1:16" x14ac:dyDescent="0.2">
      <c r="A326" s="113"/>
      <c r="B326" s="200"/>
      <c r="C326" s="200"/>
      <c r="D326" s="201"/>
      <c r="E326" s="113"/>
      <c r="F326" s="113"/>
      <c r="G326" s="113"/>
      <c r="H326" s="113"/>
      <c r="I326" s="203"/>
      <c r="J326" s="203"/>
      <c r="K326" s="203"/>
      <c r="L326" s="203"/>
      <c r="M326" s="204"/>
      <c r="N326" s="204"/>
      <c r="O326" s="201"/>
      <c r="P326" s="201"/>
    </row>
    <row r="327" spans="1:16" x14ac:dyDescent="0.2">
      <c r="A327" s="113"/>
      <c r="B327" s="200"/>
      <c r="C327" s="200"/>
      <c r="D327" s="201"/>
      <c r="E327" s="113"/>
      <c r="F327" s="113"/>
      <c r="G327" s="113"/>
      <c r="H327" s="113"/>
      <c r="I327" s="203"/>
      <c r="J327" s="203"/>
      <c r="K327" s="203"/>
      <c r="L327" s="203"/>
      <c r="M327" s="204"/>
      <c r="N327" s="204"/>
      <c r="O327" s="201"/>
      <c r="P327" s="201"/>
    </row>
    <row r="328" spans="1:16" x14ac:dyDescent="0.2">
      <c r="A328" s="113"/>
      <c r="B328" s="200"/>
      <c r="C328" s="200"/>
      <c r="D328" s="201"/>
      <c r="E328" s="113"/>
      <c r="F328" s="113"/>
      <c r="G328" s="113"/>
      <c r="H328" s="113"/>
      <c r="I328" s="203"/>
      <c r="J328" s="203"/>
      <c r="K328" s="203"/>
      <c r="L328" s="203"/>
      <c r="M328" s="204"/>
      <c r="N328" s="204"/>
      <c r="O328" s="201"/>
      <c r="P328" s="201"/>
    </row>
    <row r="329" spans="1:16" x14ac:dyDescent="0.2">
      <c r="A329" s="113"/>
      <c r="B329" s="200"/>
      <c r="C329" s="200"/>
      <c r="D329" s="201"/>
      <c r="E329" s="113"/>
      <c r="F329" s="113"/>
      <c r="G329" s="113"/>
      <c r="H329" s="113"/>
      <c r="I329" s="203"/>
      <c r="J329" s="203"/>
      <c r="K329" s="203"/>
      <c r="L329" s="203"/>
      <c r="M329" s="204"/>
      <c r="N329" s="204"/>
      <c r="O329" s="201"/>
      <c r="P329" s="201"/>
    </row>
    <row r="330" spans="1:16" x14ac:dyDescent="0.2">
      <c r="A330" s="113"/>
      <c r="B330" s="200"/>
      <c r="C330" s="200"/>
      <c r="D330" s="201"/>
      <c r="E330" s="113"/>
      <c r="F330" s="113"/>
      <c r="G330" s="113"/>
      <c r="H330" s="113"/>
      <c r="I330" s="203"/>
      <c r="J330" s="203"/>
      <c r="K330" s="203"/>
      <c r="L330" s="203"/>
      <c r="M330" s="204"/>
      <c r="N330" s="204"/>
      <c r="O330" s="201"/>
      <c r="P330" s="201"/>
    </row>
    <row r="331" spans="1:16" x14ac:dyDescent="0.2">
      <c r="A331" s="113"/>
      <c r="B331" s="200"/>
      <c r="C331" s="200"/>
      <c r="D331" s="201"/>
      <c r="E331" s="113"/>
      <c r="F331" s="113"/>
      <c r="G331" s="113"/>
      <c r="H331" s="113"/>
      <c r="I331" s="203"/>
      <c r="J331" s="203"/>
      <c r="K331" s="203"/>
      <c r="L331" s="203"/>
      <c r="M331" s="204"/>
      <c r="N331" s="204"/>
      <c r="O331" s="201"/>
      <c r="P331" s="201"/>
    </row>
    <row r="332" spans="1:16" x14ac:dyDescent="0.2">
      <c r="A332" s="113"/>
      <c r="B332" s="200"/>
      <c r="C332" s="200"/>
      <c r="D332" s="201"/>
      <c r="E332" s="113"/>
      <c r="F332" s="113"/>
      <c r="G332" s="113"/>
      <c r="H332" s="113"/>
      <c r="I332" s="203"/>
      <c r="J332" s="203"/>
      <c r="K332" s="203"/>
      <c r="L332" s="203"/>
      <c r="M332" s="204"/>
      <c r="N332" s="204"/>
      <c r="O332" s="201"/>
      <c r="P332" s="201"/>
    </row>
    <row r="333" spans="1:16" x14ac:dyDescent="0.2">
      <c r="A333" s="113"/>
      <c r="B333" s="200"/>
      <c r="C333" s="200"/>
      <c r="D333" s="201"/>
      <c r="E333" s="113"/>
      <c r="F333" s="113"/>
      <c r="G333" s="113"/>
      <c r="H333" s="113"/>
      <c r="I333" s="203"/>
      <c r="J333" s="203"/>
      <c r="K333" s="203"/>
      <c r="L333" s="203"/>
      <c r="M333" s="204"/>
      <c r="N333" s="204"/>
      <c r="O333" s="201"/>
      <c r="P333" s="201"/>
    </row>
    <row r="334" spans="1:16" x14ac:dyDescent="0.2">
      <c r="A334" s="113"/>
      <c r="B334" s="200"/>
      <c r="C334" s="200"/>
      <c r="D334" s="201"/>
      <c r="E334" s="113"/>
      <c r="F334" s="113"/>
      <c r="G334" s="113"/>
      <c r="H334" s="113"/>
      <c r="I334" s="203"/>
      <c r="J334" s="203"/>
      <c r="K334" s="203"/>
      <c r="L334" s="203"/>
      <c r="M334" s="204"/>
      <c r="N334" s="204"/>
      <c r="O334" s="201"/>
      <c r="P334" s="201"/>
    </row>
    <row r="335" spans="1:16" x14ac:dyDescent="0.2">
      <c r="A335" s="113"/>
      <c r="B335" s="200"/>
      <c r="C335" s="200"/>
      <c r="D335" s="201"/>
      <c r="E335" s="113"/>
      <c r="F335" s="113"/>
      <c r="G335" s="113"/>
      <c r="H335" s="113"/>
      <c r="I335" s="203"/>
      <c r="J335" s="203"/>
      <c r="K335" s="203"/>
      <c r="L335" s="203"/>
      <c r="M335" s="204"/>
      <c r="N335" s="204"/>
      <c r="O335" s="201"/>
      <c r="P335" s="201"/>
    </row>
    <row r="336" spans="1:16" x14ac:dyDescent="0.2">
      <c r="A336" s="113"/>
      <c r="B336" s="200"/>
      <c r="C336" s="200"/>
      <c r="D336" s="201"/>
      <c r="E336" s="113"/>
      <c r="F336" s="113"/>
      <c r="G336" s="113"/>
      <c r="H336" s="113"/>
      <c r="I336" s="203"/>
      <c r="J336" s="203"/>
      <c r="K336" s="203"/>
      <c r="L336" s="203"/>
      <c r="M336" s="204"/>
      <c r="N336" s="204"/>
      <c r="O336" s="201"/>
      <c r="P336" s="201"/>
    </row>
    <row r="337" spans="1:16" x14ac:dyDescent="0.2">
      <c r="A337" s="113"/>
      <c r="B337" s="200"/>
      <c r="C337" s="200"/>
      <c r="D337" s="201"/>
      <c r="E337" s="113"/>
      <c r="F337" s="113"/>
      <c r="G337" s="113"/>
      <c r="H337" s="113"/>
      <c r="I337" s="203"/>
      <c r="J337" s="203"/>
      <c r="K337" s="203"/>
      <c r="L337" s="203"/>
      <c r="M337" s="204"/>
      <c r="N337" s="204"/>
      <c r="O337" s="201"/>
      <c r="P337" s="201"/>
    </row>
    <row r="338" spans="1:16" x14ac:dyDescent="0.2">
      <c r="A338" s="113"/>
      <c r="B338" s="200"/>
      <c r="C338" s="200"/>
      <c r="D338" s="201"/>
      <c r="E338" s="113"/>
      <c r="F338" s="113"/>
      <c r="G338" s="113"/>
      <c r="H338" s="113"/>
      <c r="I338" s="203"/>
      <c r="J338" s="203"/>
      <c r="K338" s="203"/>
      <c r="L338" s="203"/>
      <c r="M338" s="204"/>
      <c r="N338" s="204"/>
      <c r="O338" s="201"/>
      <c r="P338" s="201"/>
    </row>
    <row r="339" spans="1:16" x14ac:dyDescent="0.2">
      <c r="A339" s="113"/>
      <c r="B339" s="200"/>
      <c r="C339" s="200"/>
      <c r="D339" s="201"/>
      <c r="E339" s="113"/>
      <c r="F339" s="113"/>
      <c r="G339" s="113"/>
      <c r="H339" s="113"/>
      <c r="I339" s="203"/>
      <c r="J339" s="203"/>
      <c r="K339" s="203"/>
      <c r="L339" s="203"/>
      <c r="M339" s="204"/>
      <c r="N339" s="204"/>
      <c r="O339" s="201"/>
      <c r="P339" s="201"/>
    </row>
    <row r="340" spans="1:16" x14ac:dyDescent="0.2">
      <c r="A340" s="113"/>
      <c r="B340" s="200"/>
      <c r="C340" s="200"/>
      <c r="D340" s="201"/>
      <c r="E340" s="113"/>
      <c r="F340" s="113"/>
      <c r="G340" s="113"/>
      <c r="H340" s="113"/>
      <c r="I340" s="203"/>
      <c r="J340" s="203"/>
      <c r="K340" s="203"/>
      <c r="L340" s="203"/>
      <c r="M340" s="204"/>
      <c r="N340" s="204"/>
      <c r="O340" s="201"/>
      <c r="P340" s="201"/>
    </row>
    <row r="341" spans="1:16" x14ac:dyDescent="0.2">
      <c r="A341" s="113"/>
      <c r="B341" s="200"/>
      <c r="C341" s="200"/>
      <c r="D341" s="201"/>
      <c r="E341" s="113"/>
      <c r="F341" s="113"/>
      <c r="G341" s="113"/>
      <c r="H341" s="113"/>
      <c r="I341" s="203"/>
      <c r="J341" s="203"/>
      <c r="K341" s="203"/>
      <c r="L341" s="203"/>
      <c r="M341" s="204"/>
      <c r="N341" s="204"/>
      <c r="O341" s="201"/>
      <c r="P341" s="201"/>
    </row>
    <row r="342" spans="1:16" x14ac:dyDescent="0.2">
      <c r="A342" s="113"/>
      <c r="B342" s="200"/>
      <c r="C342" s="200"/>
      <c r="D342" s="201"/>
      <c r="E342" s="113"/>
      <c r="F342" s="113"/>
      <c r="G342" s="113"/>
      <c r="H342" s="113"/>
      <c r="I342" s="203"/>
      <c r="J342" s="203"/>
      <c r="K342" s="203"/>
      <c r="L342" s="203"/>
      <c r="M342" s="204"/>
      <c r="N342" s="204"/>
      <c r="O342" s="201"/>
      <c r="P342" s="201"/>
    </row>
    <row r="343" spans="1:16" x14ac:dyDescent="0.2">
      <c r="A343" s="113"/>
      <c r="B343" s="200"/>
      <c r="C343" s="200"/>
      <c r="D343" s="201"/>
      <c r="E343" s="113"/>
      <c r="F343" s="113"/>
      <c r="G343" s="113"/>
      <c r="H343" s="113"/>
      <c r="I343" s="203"/>
      <c r="J343" s="203"/>
      <c r="K343" s="203"/>
      <c r="L343" s="203"/>
      <c r="M343" s="204"/>
      <c r="N343" s="204"/>
      <c r="O343" s="201"/>
      <c r="P343" s="201"/>
    </row>
    <row r="344" spans="1:16" x14ac:dyDescent="0.2">
      <c r="A344" s="113"/>
      <c r="B344" s="200"/>
      <c r="C344" s="200"/>
      <c r="D344" s="201"/>
      <c r="E344" s="113"/>
      <c r="F344" s="113"/>
      <c r="G344" s="113"/>
      <c r="H344" s="113"/>
      <c r="I344" s="203"/>
      <c r="J344" s="203"/>
      <c r="K344" s="203"/>
      <c r="L344" s="203"/>
      <c r="M344" s="204"/>
      <c r="N344" s="204"/>
      <c r="O344" s="201"/>
      <c r="P344" s="201"/>
    </row>
    <row r="345" spans="1:16" x14ac:dyDescent="0.2">
      <c r="A345" s="113"/>
      <c r="B345" s="200"/>
      <c r="C345" s="200"/>
      <c r="D345" s="201"/>
      <c r="E345" s="113"/>
      <c r="F345" s="113"/>
      <c r="G345" s="113"/>
      <c r="H345" s="113"/>
      <c r="I345" s="203"/>
      <c r="J345" s="203"/>
      <c r="K345" s="203"/>
      <c r="L345" s="203"/>
      <c r="M345" s="204"/>
      <c r="N345" s="204"/>
      <c r="O345" s="201"/>
      <c r="P345" s="201"/>
    </row>
    <row r="346" spans="1:16" x14ac:dyDescent="0.2">
      <c r="A346" s="113"/>
      <c r="B346" s="200"/>
      <c r="C346" s="200"/>
      <c r="D346" s="201"/>
      <c r="E346" s="113"/>
      <c r="F346" s="113"/>
      <c r="G346" s="113"/>
      <c r="H346" s="113"/>
      <c r="I346" s="203"/>
      <c r="J346" s="203"/>
      <c r="K346" s="203"/>
      <c r="L346" s="203"/>
      <c r="M346" s="204"/>
      <c r="N346" s="204"/>
      <c r="O346" s="201"/>
      <c r="P346" s="201"/>
    </row>
    <row r="347" spans="1:16" x14ac:dyDescent="0.2">
      <c r="A347" s="113"/>
      <c r="B347" s="200"/>
      <c r="C347" s="200"/>
      <c r="D347" s="201"/>
      <c r="E347" s="113"/>
      <c r="F347" s="113"/>
      <c r="G347" s="113"/>
      <c r="H347" s="113"/>
      <c r="I347" s="203"/>
      <c r="J347" s="203"/>
      <c r="K347" s="203"/>
      <c r="L347" s="203"/>
      <c r="M347" s="204"/>
      <c r="N347" s="204"/>
      <c r="O347" s="201"/>
      <c r="P347" s="201"/>
    </row>
    <row r="348" spans="1:16" x14ac:dyDescent="0.2">
      <c r="A348" s="113"/>
      <c r="B348" s="200"/>
      <c r="C348" s="200"/>
      <c r="D348" s="201"/>
      <c r="E348" s="113"/>
      <c r="F348" s="113"/>
      <c r="G348" s="113"/>
      <c r="H348" s="113"/>
      <c r="I348" s="203"/>
      <c r="J348" s="203"/>
      <c r="K348" s="203"/>
      <c r="L348" s="203"/>
      <c r="M348" s="204"/>
      <c r="N348" s="204"/>
      <c r="O348" s="201"/>
      <c r="P348" s="201"/>
    </row>
    <row r="349" spans="1:16" x14ac:dyDescent="0.2">
      <c r="A349" s="113"/>
      <c r="B349" s="200"/>
      <c r="C349" s="200"/>
      <c r="D349" s="201"/>
      <c r="E349" s="113"/>
      <c r="F349" s="113"/>
      <c r="G349" s="113"/>
      <c r="H349" s="113"/>
      <c r="I349" s="203"/>
      <c r="J349" s="203"/>
      <c r="K349" s="203"/>
      <c r="L349" s="203"/>
      <c r="M349" s="204"/>
      <c r="N349" s="204"/>
      <c r="O349" s="201"/>
      <c r="P349" s="201"/>
    </row>
    <row r="350" spans="1:16" x14ac:dyDescent="0.2">
      <c r="A350" s="113"/>
      <c r="B350" s="200"/>
      <c r="C350" s="200"/>
      <c r="D350" s="201"/>
      <c r="E350" s="113"/>
      <c r="F350" s="113"/>
      <c r="G350" s="113"/>
      <c r="H350" s="113"/>
      <c r="I350" s="203"/>
      <c r="J350" s="203"/>
      <c r="K350" s="203"/>
      <c r="L350" s="203"/>
      <c r="M350" s="204"/>
      <c r="N350" s="204"/>
      <c r="O350" s="201"/>
      <c r="P350" s="201"/>
    </row>
    <row r="351" spans="1:16" x14ac:dyDescent="0.2">
      <c r="A351" s="113"/>
      <c r="B351" s="200"/>
      <c r="C351" s="200"/>
      <c r="D351" s="201"/>
      <c r="E351" s="113"/>
      <c r="F351" s="113"/>
      <c r="G351" s="113"/>
      <c r="H351" s="113"/>
      <c r="I351" s="203"/>
      <c r="J351" s="203"/>
      <c r="K351" s="203"/>
      <c r="L351" s="203"/>
      <c r="M351" s="204"/>
      <c r="N351" s="204"/>
      <c r="O351" s="201"/>
      <c r="P351" s="201"/>
    </row>
    <row r="352" spans="1:16" x14ac:dyDescent="0.2">
      <c r="A352" s="113"/>
      <c r="B352" s="200"/>
      <c r="C352" s="200"/>
      <c r="D352" s="201"/>
      <c r="E352" s="113"/>
      <c r="F352" s="113"/>
      <c r="G352" s="113"/>
      <c r="H352" s="113"/>
      <c r="I352" s="203"/>
      <c r="J352" s="203"/>
      <c r="K352" s="203"/>
      <c r="L352" s="203"/>
      <c r="M352" s="204"/>
      <c r="N352" s="204"/>
      <c r="O352" s="201"/>
      <c r="P352" s="201"/>
    </row>
    <row r="353" spans="1:16" x14ac:dyDescent="0.2">
      <c r="A353" s="113"/>
      <c r="B353" s="200"/>
      <c r="C353" s="200"/>
      <c r="D353" s="201"/>
      <c r="E353" s="113"/>
      <c r="F353" s="113"/>
      <c r="G353" s="113"/>
      <c r="H353" s="113"/>
      <c r="I353" s="203"/>
      <c r="J353" s="203"/>
      <c r="K353" s="203"/>
      <c r="L353" s="203"/>
      <c r="M353" s="204"/>
      <c r="N353" s="204"/>
      <c r="O353" s="201"/>
      <c r="P353" s="201"/>
    </row>
    <row r="354" spans="1:16" x14ac:dyDescent="0.2">
      <c r="A354" s="113"/>
      <c r="B354" s="200"/>
      <c r="C354" s="200"/>
      <c r="D354" s="201"/>
      <c r="E354" s="113"/>
      <c r="F354" s="113"/>
      <c r="G354" s="113"/>
      <c r="H354" s="113"/>
      <c r="I354" s="203"/>
      <c r="J354" s="203"/>
      <c r="K354" s="203"/>
      <c r="L354" s="203"/>
      <c r="M354" s="204"/>
      <c r="N354" s="204"/>
      <c r="O354" s="201"/>
      <c r="P354" s="201"/>
    </row>
    <row r="355" spans="1:16" x14ac:dyDescent="0.2">
      <c r="A355" s="113"/>
      <c r="B355" s="200"/>
      <c r="C355" s="200"/>
      <c r="D355" s="201"/>
      <c r="E355" s="113"/>
      <c r="F355" s="113"/>
      <c r="G355" s="113"/>
      <c r="H355" s="113"/>
      <c r="I355" s="203"/>
      <c r="J355" s="203"/>
      <c r="K355" s="203"/>
      <c r="L355" s="203"/>
      <c r="M355" s="204"/>
      <c r="N355" s="204"/>
      <c r="O355" s="201"/>
      <c r="P355" s="201"/>
    </row>
    <row r="356" spans="1:16" x14ac:dyDescent="0.2">
      <c r="A356" s="113"/>
      <c r="B356" s="200"/>
      <c r="C356" s="200"/>
      <c r="D356" s="201"/>
      <c r="E356" s="113"/>
      <c r="F356" s="113"/>
      <c r="G356" s="113"/>
      <c r="H356" s="113"/>
      <c r="I356" s="203"/>
      <c r="J356" s="203"/>
      <c r="K356" s="203"/>
      <c r="L356" s="203"/>
      <c r="M356" s="204"/>
      <c r="N356" s="204"/>
      <c r="O356" s="201"/>
      <c r="P356" s="201"/>
    </row>
    <row r="357" spans="1:16" x14ac:dyDescent="0.2">
      <c r="A357" s="113"/>
      <c r="B357" s="200"/>
      <c r="C357" s="200"/>
      <c r="D357" s="201"/>
      <c r="E357" s="113"/>
      <c r="F357" s="113"/>
      <c r="G357" s="113"/>
      <c r="H357" s="113"/>
      <c r="I357" s="203"/>
      <c r="J357" s="203"/>
      <c r="K357" s="203"/>
      <c r="L357" s="203"/>
      <c r="M357" s="204"/>
      <c r="N357" s="204"/>
      <c r="O357" s="201"/>
      <c r="P357" s="201"/>
    </row>
    <row r="358" spans="1:16" x14ac:dyDescent="0.2">
      <c r="A358" s="113"/>
      <c r="B358" s="200"/>
      <c r="C358" s="200"/>
      <c r="D358" s="201"/>
      <c r="E358" s="113"/>
      <c r="F358" s="113"/>
      <c r="G358" s="113"/>
      <c r="H358" s="113"/>
      <c r="I358" s="203"/>
      <c r="J358" s="203"/>
      <c r="K358" s="203"/>
      <c r="L358" s="203"/>
      <c r="M358" s="204"/>
      <c r="N358" s="204"/>
      <c r="O358" s="201"/>
      <c r="P358" s="201"/>
    </row>
    <row r="359" spans="1:16" x14ac:dyDescent="0.2">
      <c r="A359" s="113"/>
      <c r="B359" s="200"/>
      <c r="C359" s="200"/>
      <c r="D359" s="201"/>
      <c r="E359" s="113"/>
      <c r="F359" s="113"/>
      <c r="G359" s="113"/>
      <c r="H359" s="113"/>
      <c r="I359" s="203"/>
      <c r="J359" s="203"/>
      <c r="K359" s="203"/>
      <c r="L359" s="203"/>
      <c r="M359" s="204"/>
      <c r="N359" s="204"/>
      <c r="O359" s="201"/>
      <c r="P359" s="201"/>
    </row>
    <row r="360" spans="1:16" x14ac:dyDescent="0.2">
      <c r="A360" s="113"/>
      <c r="B360" s="200"/>
      <c r="C360" s="200"/>
      <c r="D360" s="201"/>
      <c r="E360" s="113"/>
      <c r="F360" s="113"/>
      <c r="G360" s="113"/>
      <c r="H360" s="113"/>
      <c r="I360" s="203"/>
      <c r="J360" s="203"/>
      <c r="K360" s="203"/>
      <c r="L360" s="203"/>
      <c r="M360" s="204"/>
      <c r="N360" s="204"/>
      <c r="O360" s="201"/>
      <c r="P360" s="201"/>
    </row>
    <row r="361" spans="1:16" x14ac:dyDescent="0.2">
      <c r="A361" s="113"/>
      <c r="B361" s="200"/>
      <c r="C361" s="200"/>
      <c r="D361" s="201"/>
      <c r="E361" s="113"/>
      <c r="F361" s="113"/>
      <c r="G361" s="113"/>
      <c r="H361" s="113"/>
      <c r="I361" s="203"/>
      <c r="J361" s="203"/>
      <c r="K361" s="203"/>
      <c r="L361" s="203"/>
      <c r="M361" s="204"/>
      <c r="N361" s="204"/>
      <c r="O361" s="201"/>
      <c r="P361" s="201"/>
    </row>
    <row r="362" spans="1:16" x14ac:dyDescent="0.2">
      <c r="A362" s="113"/>
      <c r="B362" s="200"/>
      <c r="C362" s="200"/>
      <c r="D362" s="201"/>
      <c r="E362" s="113"/>
      <c r="F362" s="113"/>
      <c r="G362" s="113"/>
      <c r="H362" s="113"/>
      <c r="I362" s="203"/>
      <c r="J362" s="203"/>
      <c r="K362" s="203"/>
      <c r="L362" s="203"/>
      <c r="M362" s="204"/>
      <c r="N362" s="204"/>
      <c r="O362" s="201"/>
      <c r="P362" s="201"/>
    </row>
    <row r="363" spans="1:16" x14ac:dyDescent="0.2">
      <c r="A363" s="113"/>
      <c r="B363" s="200"/>
      <c r="C363" s="200"/>
      <c r="D363" s="201"/>
      <c r="E363" s="113"/>
      <c r="F363" s="113"/>
      <c r="G363" s="113"/>
      <c r="H363" s="113"/>
      <c r="I363" s="203"/>
      <c r="J363" s="203"/>
      <c r="K363" s="203"/>
      <c r="L363" s="203"/>
      <c r="M363" s="204"/>
      <c r="N363" s="204"/>
      <c r="O363" s="201"/>
      <c r="P363" s="201"/>
    </row>
    <row r="364" spans="1:16" x14ac:dyDescent="0.2">
      <c r="A364" s="113"/>
      <c r="B364" s="200"/>
      <c r="C364" s="200"/>
      <c r="D364" s="201"/>
      <c r="E364" s="113"/>
      <c r="F364" s="113"/>
      <c r="G364" s="113"/>
      <c r="H364" s="113"/>
      <c r="I364" s="203"/>
      <c r="J364" s="203"/>
      <c r="K364" s="203"/>
      <c r="L364" s="203"/>
      <c r="M364" s="204"/>
      <c r="N364" s="204"/>
      <c r="O364" s="201"/>
      <c r="P364" s="201"/>
    </row>
    <row r="365" spans="1:16" x14ac:dyDescent="0.2">
      <c r="A365" s="113"/>
      <c r="B365" s="200"/>
      <c r="C365" s="200"/>
      <c r="D365" s="201"/>
      <c r="E365" s="113"/>
      <c r="F365" s="113"/>
      <c r="G365" s="113"/>
      <c r="H365" s="113"/>
      <c r="I365" s="203"/>
      <c r="J365" s="203"/>
      <c r="K365" s="203"/>
      <c r="L365" s="203"/>
      <c r="M365" s="204"/>
      <c r="N365" s="204"/>
      <c r="O365" s="201"/>
      <c r="P365" s="201"/>
    </row>
    <row r="366" spans="1:16" x14ac:dyDescent="0.2">
      <c r="A366" s="113"/>
      <c r="B366" s="200"/>
      <c r="C366" s="200"/>
      <c r="D366" s="201"/>
      <c r="E366" s="113"/>
      <c r="F366" s="113"/>
      <c r="G366" s="113"/>
      <c r="H366" s="113"/>
      <c r="I366" s="203"/>
      <c r="J366" s="203"/>
      <c r="K366" s="203"/>
      <c r="L366" s="203"/>
      <c r="M366" s="204"/>
      <c r="N366" s="204"/>
      <c r="O366" s="201"/>
      <c r="P366" s="201"/>
    </row>
    <row r="367" spans="1:16" x14ac:dyDescent="0.2">
      <c r="A367" s="113"/>
      <c r="B367" s="200"/>
      <c r="C367" s="200"/>
      <c r="D367" s="201"/>
      <c r="E367" s="113"/>
      <c r="F367" s="113"/>
      <c r="G367" s="113"/>
      <c r="H367" s="113"/>
      <c r="I367" s="203"/>
      <c r="J367" s="203"/>
      <c r="K367" s="203"/>
      <c r="L367" s="203"/>
      <c r="M367" s="204"/>
      <c r="N367" s="204"/>
      <c r="O367" s="201"/>
      <c r="P367" s="201"/>
    </row>
    <row r="368" spans="1:16" x14ac:dyDescent="0.2">
      <c r="A368" s="113"/>
      <c r="B368" s="200"/>
      <c r="C368" s="200"/>
      <c r="D368" s="201"/>
      <c r="E368" s="113"/>
      <c r="F368" s="113"/>
      <c r="G368" s="113"/>
      <c r="H368" s="113"/>
      <c r="I368" s="203"/>
      <c r="J368" s="203"/>
      <c r="K368" s="203"/>
      <c r="L368" s="203"/>
      <c r="M368" s="204"/>
      <c r="N368" s="204"/>
      <c r="O368" s="201"/>
      <c r="P368" s="201"/>
    </row>
    <row r="369" spans="1:16" x14ac:dyDescent="0.2">
      <c r="A369" s="113"/>
      <c r="B369" s="200"/>
      <c r="C369" s="200"/>
      <c r="D369" s="201"/>
      <c r="E369" s="113"/>
      <c r="F369" s="113"/>
      <c r="G369" s="113"/>
      <c r="H369" s="113"/>
      <c r="I369" s="203"/>
      <c r="J369" s="203"/>
      <c r="K369" s="203"/>
      <c r="L369" s="203"/>
      <c r="M369" s="204"/>
      <c r="N369" s="204"/>
      <c r="O369" s="201"/>
      <c r="P369" s="201"/>
    </row>
    <row r="370" spans="1:16" x14ac:dyDescent="0.2">
      <c r="A370" s="113"/>
      <c r="B370" s="200"/>
      <c r="C370" s="200"/>
      <c r="D370" s="201"/>
      <c r="E370" s="113"/>
      <c r="F370" s="113"/>
      <c r="G370" s="113"/>
      <c r="H370" s="113"/>
      <c r="I370" s="203"/>
      <c r="J370" s="203"/>
      <c r="K370" s="203"/>
      <c r="L370" s="203"/>
      <c r="M370" s="204"/>
      <c r="N370" s="204"/>
      <c r="O370" s="201"/>
      <c r="P370" s="201"/>
    </row>
    <row r="371" spans="1:16" x14ac:dyDescent="0.2">
      <c r="A371" s="113"/>
      <c r="B371" s="200"/>
      <c r="C371" s="200"/>
      <c r="D371" s="201"/>
      <c r="E371" s="113"/>
      <c r="F371" s="113"/>
      <c r="G371" s="113"/>
      <c r="H371" s="113"/>
      <c r="I371" s="203"/>
      <c r="J371" s="203"/>
      <c r="K371" s="203"/>
      <c r="L371" s="203"/>
      <c r="M371" s="204"/>
      <c r="N371" s="204"/>
      <c r="O371" s="201"/>
      <c r="P371" s="201"/>
    </row>
    <row r="372" spans="1:16" x14ac:dyDescent="0.2">
      <c r="A372" s="113"/>
      <c r="B372" s="200"/>
      <c r="C372" s="200"/>
      <c r="D372" s="201"/>
      <c r="E372" s="113"/>
      <c r="F372" s="113"/>
      <c r="G372" s="113"/>
      <c r="H372" s="113"/>
      <c r="I372" s="203"/>
      <c r="J372" s="203"/>
      <c r="K372" s="203"/>
      <c r="L372" s="203"/>
      <c r="M372" s="204"/>
      <c r="N372" s="204"/>
      <c r="O372" s="201"/>
      <c r="P372" s="201"/>
    </row>
    <row r="373" spans="1:16" x14ac:dyDescent="0.2">
      <c r="A373" s="113"/>
      <c r="B373" s="200"/>
      <c r="C373" s="200"/>
      <c r="D373" s="201"/>
      <c r="E373" s="113"/>
      <c r="F373" s="113"/>
      <c r="G373" s="113"/>
      <c r="H373" s="113"/>
      <c r="I373" s="203"/>
      <c r="J373" s="203"/>
      <c r="K373" s="203"/>
      <c r="L373" s="203"/>
      <c r="M373" s="204"/>
      <c r="N373" s="204"/>
      <c r="O373" s="201"/>
      <c r="P373" s="201"/>
    </row>
    <row r="374" spans="1:16" x14ac:dyDescent="0.2">
      <c r="A374" s="113"/>
      <c r="B374" s="200"/>
      <c r="C374" s="200"/>
      <c r="D374" s="201"/>
      <c r="E374" s="113"/>
      <c r="F374" s="113"/>
      <c r="G374" s="113"/>
      <c r="H374" s="113"/>
      <c r="I374" s="203"/>
      <c r="J374" s="203"/>
      <c r="K374" s="203"/>
      <c r="L374" s="203"/>
      <c r="M374" s="204"/>
      <c r="N374" s="204"/>
      <c r="O374" s="201"/>
      <c r="P374" s="201"/>
    </row>
    <row r="375" spans="1:16" x14ac:dyDescent="0.2">
      <c r="A375" s="113"/>
      <c r="B375" s="200"/>
      <c r="C375" s="200"/>
      <c r="D375" s="201"/>
      <c r="E375" s="113"/>
      <c r="F375" s="113"/>
      <c r="G375" s="113"/>
      <c r="H375" s="113"/>
      <c r="I375" s="203"/>
      <c r="J375" s="203"/>
      <c r="K375" s="203"/>
      <c r="L375" s="203"/>
      <c r="M375" s="204"/>
      <c r="N375" s="204"/>
      <c r="O375" s="201"/>
      <c r="P375" s="201"/>
    </row>
    <row r="376" spans="1:16" x14ac:dyDescent="0.2">
      <c r="A376" s="113"/>
      <c r="B376" s="200"/>
      <c r="C376" s="200"/>
      <c r="D376" s="201"/>
      <c r="E376" s="113"/>
      <c r="F376" s="113"/>
      <c r="G376" s="113"/>
      <c r="H376" s="113"/>
      <c r="I376" s="203"/>
      <c r="J376" s="203"/>
      <c r="K376" s="203"/>
      <c r="L376" s="203"/>
      <c r="M376" s="204"/>
      <c r="N376" s="204"/>
      <c r="O376" s="201"/>
      <c r="P376" s="201"/>
    </row>
    <row r="377" spans="1:16" x14ac:dyDescent="0.2">
      <c r="A377" s="113"/>
      <c r="B377" s="200"/>
      <c r="C377" s="200"/>
      <c r="D377" s="201"/>
      <c r="E377" s="113"/>
      <c r="F377" s="113"/>
      <c r="G377" s="113"/>
      <c r="H377" s="113"/>
      <c r="I377" s="203"/>
      <c r="J377" s="203"/>
      <c r="K377" s="203"/>
      <c r="L377" s="203"/>
      <c r="M377" s="204"/>
      <c r="N377" s="204"/>
      <c r="O377" s="201"/>
      <c r="P377" s="201"/>
    </row>
    <row r="378" spans="1:16" x14ac:dyDescent="0.2">
      <c r="A378" s="113"/>
      <c r="B378" s="200"/>
      <c r="C378" s="200"/>
      <c r="D378" s="201"/>
      <c r="E378" s="113"/>
      <c r="F378" s="113"/>
      <c r="G378" s="113"/>
      <c r="H378" s="113"/>
      <c r="I378" s="203"/>
      <c r="J378" s="203"/>
      <c r="K378" s="203"/>
      <c r="L378" s="203"/>
      <c r="M378" s="204"/>
      <c r="N378" s="204"/>
      <c r="O378" s="201"/>
      <c r="P378" s="201"/>
    </row>
    <row r="379" spans="1:16" x14ac:dyDescent="0.2">
      <c r="A379" s="113"/>
      <c r="B379" s="200"/>
      <c r="C379" s="200"/>
      <c r="D379" s="201"/>
      <c r="E379" s="113"/>
      <c r="F379" s="113"/>
      <c r="G379" s="113"/>
      <c r="H379" s="113"/>
      <c r="I379" s="203"/>
      <c r="J379" s="203"/>
      <c r="K379" s="203"/>
      <c r="L379" s="203"/>
      <c r="M379" s="204"/>
      <c r="N379" s="204"/>
      <c r="O379" s="201"/>
      <c r="P379" s="201"/>
    </row>
    <row r="380" spans="1:16" x14ac:dyDescent="0.2">
      <c r="A380" s="113"/>
      <c r="B380" s="200"/>
      <c r="C380" s="200"/>
      <c r="D380" s="201"/>
      <c r="E380" s="113"/>
      <c r="F380" s="113"/>
      <c r="G380" s="113"/>
      <c r="H380" s="113"/>
      <c r="I380" s="203"/>
      <c r="J380" s="203"/>
      <c r="K380" s="203"/>
      <c r="L380" s="203"/>
      <c r="M380" s="204"/>
      <c r="N380" s="204"/>
      <c r="O380" s="201"/>
      <c r="P380" s="201"/>
    </row>
    <row r="381" spans="1:16" x14ac:dyDescent="0.2">
      <c r="A381" s="113"/>
      <c r="B381" s="200"/>
      <c r="C381" s="200"/>
      <c r="D381" s="201"/>
      <c r="E381" s="113"/>
      <c r="F381" s="113"/>
      <c r="G381" s="113"/>
      <c r="H381" s="113"/>
      <c r="I381" s="203"/>
      <c r="J381" s="203"/>
      <c r="K381" s="203"/>
      <c r="L381" s="203"/>
      <c r="M381" s="204"/>
      <c r="N381" s="204"/>
      <c r="O381" s="201"/>
      <c r="P381" s="201"/>
    </row>
    <row r="382" spans="1:16" x14ac:dyDescent="0.2">
      <c r="A382" s="113"/>
      <c r="B382" s="200"/>
      <c r="C382" s="200"/>
      <c r="D382" s="201"/>
      <c r="E382" s="113"/>
      <c r="F382" s="113"/>
      <c r="G382" s="113"/>
      <c r="H382" s="113"/>
      <c r="I382" s="203"/>
      <c r="J382" s="203"/>
      <c r="K382" s="203"/>
      <c r="L382" s="203"/>
      <c r="M382" s="204"/>
      <c r="N382" s="204"/>
      <c r="O382" s="201"/>
      <c r="P382" s="201"/>
    </row>
    <row r="383" spans="1:16" x14ac:dyDescent="0.2">
      <c r="A383" s="113"/>
      <c r="B383" s="200"/>
      <c r="C383" s="200"/>
      <c r="D383" s="201"/>
      <c r="E383" s="113"/>
      <c r="F383" s="113"/>
      <c r="G383" s="113"/>
      <c r="H383" s="113"/>
      <c r="I383" s="203"/>
      <c r="J383" s="203"/>
      <c r="K383" s="203"/>
      <c r="L383" s="203"/>
      <c r="M383" s="204"/>
      <c r="N383" s="204"/>
      <c r="O383" s="201"/>
      <c r="P383" s="201"/>
    </row>
    <row r="384" spans="1:16" x14ac:dyDescent="0.2">
      <c r="A384" s="113"/>
      <c r="B384" s="200"/>
      <c r="C384" s="200"/>
      <c r="D384" s="201"/>
      <c r="E384" s="113"/>
      <c r="F384" s="113"/>
      <c r="G384" s="113"/>
      <c r="H384" s="113"/>
      <c r="I384" s="203"/>
      <c r="J384" s="203"/>
      <c r="K384" s="203"/>
      <c r="L384" s="203"/>
      <c r="M384" s="204"/>
      <c r="N384" s="204"/>
      <c r="O384" s="201"/>
      <c r="P384" s="201"/>
    </row>
    <row r="385" spans="1:16" x14ac:dyDescent="0.2">
      <c r="A385" s="113"/>
      <c r="B385" s="200"/>
      <c r="C385" s="200"/>
      <c r="D385" s="201"/>
      <c r="E385" s="113"/>
      <c r="F385" s="113"/>
      <c r="G385" s="113"/>
      <c r="H385" s="113"/>
      <c r="I385" s="203"/>
      <c r="J385" s="203"/>
      <c r="K385" s="203"/>
      <c r="L385" s="203"/>
      <c r="M385" s="204"/>
      <c r="N385" s="204"/>
      <c r="O385" s="201"/>
      <c r="P385" s="201"/>
    </row>
    <row r="386" spans="1:16" x14ac:dyDescent="0.2">
      <c r="A386" s="113"/>
      <c r="B386" s="200"/>
      <c r="C386" s="200"/>
      <c r="D386" s="201"/>
      <c r="E386" s="113"/>
      <c r="F386" s="113"/>
      <c r="G386" s="113"/>
      <c r="H386" s="113"/>
      <c r="I386" s="203"/>
      <c r="J386" s="203"/>
      <c r="K386" s="203"/>
      <c r="L386" s="203"/>
      <c r="M386" s="204"/>
      <c r="N386" s="204"/>
      <c r="O386" s="201"/>
      <c r="P386" s="201"/>
    </row>
    <row r="387" spans="1:16" x14ac:dyDescent="0.2">
      <c r="A387" s="113"/>
      <c r="B387" s="200"/>
      <c r="C387" s="200"/>
      <c r="D387" s="201"/>
      <c r="E387" s="113"/>
      <c r="F387" s="113"/>
      <c r="G387" s="113"/>
      <c r="H387" s="113"/>
      <c r="I387" s="203"/>
      <c r="J387" s="203"/>
      <c r="K387" s="203"/>
      <c r="L387" s="203"/>
      <c r="M387" s="204"/>
      <c r="N387" s="204"/>
      <c r="O387" s="201"/>
      <c r="P387" s="201"/>
    </row>
    <row r="388" spans="1:16" x14ac:dyDescent="0.2">
      <c r="A388" s="113"/>
      <c r="B388" s="200"/>
      <c r="C388" s="200"/>
      <c r="D388" s="201"/>
      <c r="E388" s="113"/>
      <c r="F388" s="113"/>
      <c r="G388" s="113"/>
      <c r="H388" s="113"/>
      <c r="I388" s="203"/>
      <c r="J388" s="203"/>
      <c r="K388" s="203"/>
      <c r="L388" s="203"/>
      <c r="M388" s="204"/>
      <c r="N388" s="204"/>
      <c r="O388" s="201"/>
      <c r="P388" s="201"/>
    </row>
    <row r="389" spans="1:16" x14ac:dyDescent="0.2">
      <c r="A389" s="113"/>
      <c r="B389" s="200"/>
      <c r="C389" s="200"/>
      <c r="D389" s="201"/>
      <c r="E389" s="113"/>
      <c r="F389" s="113"/>
      <c r="G389" s="113"/>
      <c r="H389" s="113"/>
      <c r="I389" s="203"/>
      <c r="J389" s="203"/>
      <c r="K389" s="203"/>
      <c r="L389" s="203"/>
      <c r="M389" s="204"/>
      <c r="N389" s="204"/>
      <c r="O389" s="201"/>
      <c r="P389" s="201"/>
    </row>
    <row r="390" spans="1:16" x14ac:dyDescent="0.2">
      <c r="A390" s="113"/>
      <c r="B390" s="200"/>
      <c r="C390" s="200"/>
      <c r="D390" s="201"/>
      <c r="E390" s="113"/>
      <c r="F390" s="113"/>
      <c r="G390" s="113"/>
      <c r="H390" s="113"/>
      <c r="I390" s="203"/>
      <c r="J390" s="203"/>
      <c r="K390" s="203"/>
      <c r="L390" s="203"/>
      <c r="M390" s="204"/>
      <c r="N390" s="204"/>
      <c r="O390" s="201"/>
      <c r="P390" s="201"/>
    </row>
    <row r="391" spans="1:16" x14ac:dyDescent="0.2">
      <c r="A391" s="113"/>
      <c r="B391" s="200"/>
      <c r="C391" s="200"/>
      <c r="D391" s="201"/>
      <c r="E391" s="113"/>
      <c r="F391" s="113"/>
      <c r="G391" s="113"/>
      <c r="H391" s="113"/>
      <c r="I391" s="203"/>
      <c r="J391" s="203"/>
      <c r="K391" s="203"/>
      <c r="L391" s="203"/>
      <c r="M391" s="204"/>
      <c r="N391" s="204"/>
      <c r="O391" s="201"/>
      <c r="P391" s="201"/>
    </row>
    <row r="392" spans="1:16" x14ac:dyDescent="0.2">
      <c r="A392" s="113"/>
      <c r="B392" s="200"/>
      <c r="C392" s="200"/>
      <c r="D392" s="201"/>
      <c r="E392" s="113"/>
      <c r="F392" s="113"/>
      <c r="G392" s="113"/>
      <c r="H392" s="113"/>
      <c r="I392" s="203"/>
      <c r="J392" s="203"/>
      <c r="K392" s="203"/>
      <c r="L392" s="203"/>
      <c r="M392" s="204"/>
      <c r="N392" s="204"/>
      <c r="O392" s="201"/>
      <c r="P392" s="201"/>
    </row>
    <row r="393" spans="1:16" x14ac:dyDescent="0.2">
      <c r="A393" s="113"/>
      <c r="B393" s="200"/>
      <c r="C393" s="200"/>
      <c r="D393" s="201"/>
      <c r="E393" s="113"/>
      <c r="F393" s="113"/>
      <c r="G393" s="113"/>
      <c r="H393" s="113"/>
      <c r="I393" s="203"/>
      <c r="J393" s="203"/>
      <c r="K393" s="203"/>
      <c r="L393" s="203"/>
      <c r="M393" s="204"/>
      <c r="N393" s="204"/>
      <c r="O393" s="201"/>
      <c r="P393" s="201"/>
    </row>
    <row r="394" spans="1:16" x14ac:dyDescent="0.2">
      <c r="A394" s="113"/>
      <c r="B394" s="200"/>
      <c r="C394" s="200"/>
      <c r="D394" s="201"/>
      <c r="E394" s="113"/>
      <c r="F394" s="113"/>
      <c r="G394" s="113"/>
      <c r="H394" s="113"/>
      <c r="I394" s="203"/>
      <c r="J394" s="203"/>
      <c r="K394" s="203"/>
      <c r="L394" s="203"/>
      <c r="M394" s="204"/>
      <c r="N394" s="204"/>
      <c r="O394" s="201"/>
      <c r="P394" s="201"/>
    </row>
    <row r="395" spans="1:16" x14ac:dyDescent="0.2">
      <c r="A395" s="113"/>
      <c r="B395" s="200"/>
      <c r="C395" s="200"/>
      <c r="D395" s="201"/>
      <c r="E395" s="113"/>
      <c r="F395" s="113"/>
      <c r="G395" s="113"/>
      <c r="H395" s="113"/>
      <c r="I395" s="203"/>
      <c r="J395" s="203"/>
      <c r="K395" s="203"/>
      <c r="L395" s="203"/>
      <c r="M395" s="204"/>
      <c r="N395" s="204"/>
      <c r="O395" s="201"/>
      <c r="P395" s="201"/>
    </row>
    <row r="396" spans="1:16" x14ac:dyDescent="0.2">
      <c r="A396" s="113"/>
      <c r="B396" s="200"/>
      <c r="C396" s="200"/>
      <c r="D396" s="201"/>
      <c r="E396" s="113"/>
      <c r="F396" s="113"/>
      <c r="G396" s="113"/>
      <c r="H396" s="113"/>
      <c r="I396" s="203"/>
      <c r="J396" s="203"/>
      <c r="K396" s="203"/>
      <c r="L396" s="203"/>
      <c r="M396" s="204"/>
      <c r="N396" s="204"/>
      <c r="O396" s="201"/>
      <c r="P396" s="201"/>
    </row>
    <row r="397" spans="1:16" x14ac:dyDescent="0.2">
      <c r="A397" s="113"/>
      <c r="B397" s="200"/>
      <c r="C397" s="200"/>
      <c r="D397" s="201"/>
      <c r="E397" s="113"/>
      <c r="F397" s="113"/>
      <c r="G397" s="113"/>
      <c r="H397" s="113"/>
      <c r="I397" s="203"/>
      <c r="J397" s="203"/>
      <c r="K397" s="203"/>
      <c r="L397" s="203"/>
      <c r="M397" s="204"/>
      <c r="N397" s="204"/>
      <c r="O397" s="201"/>
      <c r="P397" s="201"/>
    </row>
    <row r="398" spans="1:16" x14ac:dyDescent="0.2">
      <c r="A398" s="113"/>
      <c r="B398" s="200"/>
      <c r="C398" s="200"/>
      <c r="D398" s="201"/>
      <c r="E398" s="113"/>
      <c r="F398" s="113"/>
      <c r="G398" s="113"/>
      <c r="H398" s="113"/>
      <c r="I398" s="203"/>
      <c r="J398" s="203"/>
      <c r="K398" s="203"/>
      <c r="L398" s="203"/>
      <c r="M398" s="204"/>
      <c r="N398" s="204"/>
      <c r="O398" s="201"/>
      <c r="P398" s="201"/>
    </row>
    <row r="399" spans="1:16" x14ac:dyDescent="0.2">
      <c r="A399" s="113"/>
      <c r="B399" s="200"/>
      <c r="C399" s="200"/>
      <c r="D399" s="201"/>
      <c r="E399" s="113"/>
      <c r="F399" s="113"/>
      <c r="G399" s="113"/>
      <c r="H399" s="113"/>
      <c r="I399" s="203"/>
      <c r="J399" s="203"/>
      <c r="K399" s="203"/>
      <c r="L399" s="203"/>
      <c r="M399" s="204"/>
      <c r="N399" s="204"/>
      <c r="O399" s="201"/>
      <c r="P399" s="201"/>
    </row>
    <row r="400" spans="1:16" x14ac:dyDescent="0.2">
      <c r="A400" s="113"/>
      <c r="B400" s="200"/>
      <c r="C400" s="200"/>
      <c r="D400" s="201"/>
      <c r="E400" s="113"/>
      <c r="F400" s="113"/>
      <c r="G400" s="113"/>
      <c r="H400" s="113"/>
      <c r="I400" s="203"/>
      <c r="J400" s="203"/>
      <c r="K400" s="203"/>
      <c r="L400" s="203"/>
      <c r="M400" s="204"/>
      <c r="N400" s="204"/>
      <c r="O400" s="201"/>
      <c r="P400" s="201"/>
    </row>
    <row r="401" spans="1:16" x14ac:dyDescent="0.2">
      <c r="A401" s="113"/>
      <c r="B401" s="200"/>
      <c r="C401" s="200"/>
      <c r="D401" s="201"/>
      <c r="E401" s="113"/>
      <c r="F401" s="113"/>
      <c r="G401" s="113"/>
      <c r="H401" s="113"/>
      <c r="I401" s="203"/>
      <c r="J401" s="203"/>
      <c r="K401" s="203"/>
      <c r="L401" s="203"/>
      <c r="M401" s="204"/>
      <c r="N401" s="204"/>
      <c r="O401" s="201"/>
      <c r="P401" s="201"/>
    </row>
    <row r="402" spans="1:16" x14ac:dyDescent="0.2">
      <c r="A402" s="113"/>
      <c r="B402" s="200"/>
      <c r="C402" s="200"/>
      <c r="D402" s="201"/>
      <c r="E402" s="113"/>
      <c r="F402" s="113"/>
      <c r="G402" s="113"/>
      <c r="H402" s="113"/>
      <c r="I402" s="203"/>
      <c r="J402" s="203"/>
      <c r="K402" s="203"/>
      <c r="L402" s="203"/>
      <c r="M402" s="204"/>
      <c r="N402" s="204"/>
      <c r="O402" s="201"/>
      <c r="P402" s="201"/>
    </row>
    <row r="403" spans="1:16" x14ac:dyDescent="0.2">
      <c r="A403" s="113"/>
      <c r="B403" s="200"/>
      <c r="C403" s="200"/>
      <c r="D403" s="201"/>
      <c r="E403" s="113"/>
      <c r="F403" s="113"/>
      <c r="G403" s="113"/>
      <c r="H403" s="113"/>
      <c r="I403" s="203"/>
      <c r="J403" s="203"/>
      <c r="K403" s="203"/>
      <c r="L403" s="203"/>
      <c r="M403" s="204"/>
      <c r="N403" s="204"/>
      <c r="O403" s="201"/>
      <c r="P403" s="201"/>
    </row>
    <row r="404" spans="1:16" x14ac:dyDescent="0.2">
      <c r="A404" s="113"/>
      <c r="B404" s="200"/>
      <c r="C404" s="200"/>
      <c r="D404" s="201"/>
      <c r="E404" s="113"/>
      <c r="F404" s="113"/>
      <c r="G404" s="113"/>
      <c r="H404" s="113"/>
      <c r="I404" s="203"/>
      <c r="J404" s="203"/>
      <c r="K404" s="203"/>
      <c r="L404" s="203"/>
      <c r="M404" s="204"/>
      <c r="N404" s="204"/>
      <c r="O404" s="201"/>
      <c r="P404" s="201"/>
    </row>
    <row r="405" spans="1:16" x14ac:dyDescent="0.2">
      <c r="A405" s="113"/>
      <c r="B405" s="200"/>
      <c r="C405" s="200"/>
      <c r="D405" s="201"/>
      <c r="E405" s="113"/>
      <c r="F405" s="113"/>
      <c r="G405" s="113"/>
      <c r="H405" s="113"/>
      <c r="I405" s="203"/>
      <c r="J405" s="203"/>
      <c r="K405" s="203"/>
      <c r="L405" s="203"/>
      <c r="M405" s="204"/>
      <c r="N405" s="204"/>
      <c r="O405" s="201"/>
      <c r="P405" s="201"/>
    </row>
    <row r="406" spans="1:16" x14ac:dyDescent="0.2">
      <c r="A406" s="113"/>
      <c r="B406" s="200"/>
      <c r="C406" s="200"/>
      <c r="D406" s="201"/>
      <c r="E406" s="113"/>
      <c r="F406" s="113"/>
      <c r="G406" s="113"/>
      <c r="H406" s="113"/>
      <c r="I406" s="203"/>
      <c r="J406" s="203"/>
      <c r="K406" s="203"/>
      <c r="L406" s="203"/>
      <c r="M406" s="204"/>
      <c r="N406" s="204"/>
      <c r="O406" s="201"/>
      <c r="P406" s="201"/>
    </row>
    <row r="407" spans="1:16" x14ac:dyDescent="0.2">
      <c r="A407" s="113"/>
      <c r="B407" s="200"/>
      <c r="C407" s="200"/>
      <c r="D407" s="201"/>
      <c r="E407" s="113"/>
      <c r="F407" s="113"/>
      <c r="G407" s="113"/>
      <c r="H407" s="113"/>
      <c r="I407" s="203"/>
      <c r="J407" s="203"/>
      <c r="K407" s="203"/>
      <c r="L407" s="203"/>
      <c r="M407" s="204"/>
      <c r="N407" s="204"/>
      <c r="O407" s="201"/>
      <c r="P407" s="201"/>
    </row>
    <row r="408" spans="1:16" x14ac:dyDescent="0.2">
      <c r="A408" s="113"/>
      <c r="B408" s="200"/>
      <c r="C408" s="200"/>
      <c r="D408" s="201"/>
      <c r="E408" s="113"/>
      <c r="F408" s="113"/>
      <c r="G408" s="113"/>
      <c r="H408" s="113"/>
      <c r="I408" s="203"/>
      <c r="J408" s="203"/>
      <c r="K408" s="203"/>
      <c r="L408" s="203"/>
      <c r="M408" s="204"/>
      <c r="N408" s="204"/>
      <c r="O408" s="201"/>
      <c r="P408" s="201"/>
    </row>
    <row r="409" spans="1:16" x14ac:dyDescent="0.2">
      <c r="A409" s="113"/>
      <c r="B409" s="200"/>
      <c r="C409" s="200"/>
      <c r="D409" s="201"/>
      <c r="E409" s="113"/>
      <c r="F409" s="113"/>
      <c r="G409" s="113"/>
      <c r="H409" s="113"/>
      <c r="I409" s="203"/>
      <c r="J409" s="203"/>
      <c r="K409" s="203"/>
      <c r="L409" s="203"/>
      <c r="M409" s="204"/>
      <c r="N409" s="204"/>
      <c r="O409" s="201"/>
      <c r="P409" s="201"/>
    </row>
    <row r="410" spans="1:16" x14ac:dyDescent="0.2">
      <c r="A410" s="113"/>
      <c r="B410" s="200"/>
      <c r="C410" s="200"/>
      <c r="D410" s="201"/>
      <c r="E410" s="113"/>
      <c r="F410" s="113"/>
      <c r="G410" s="113"/>
      <c r="H410" s="113"/>
      <c r="I410" s="203"/>
      <c r="J410" s="203"/>
      <c r="K410" s="203"/>
      <c r="L410" s="203"/>
      <c r="M410" s="204"/>
      <c r="N410" s="204"/>
      <c r="O410" s="201"/>
      <c r="P410" s="201"/>
    </row>
    <row r="411" spans="1:16" x14ac:dyDescent="0.2">
      <c r="A411" s="113"/>
      <c r="B411" s="200"/>
      <c r="C411" s="200"/>
      <c r="D411" s="201"/>
      <c r="E411" s="113"/>
      <c r="F411" s="113"/>
      <c r="G411" s="113"/>
      <c r="H411" s="113"/>
      <c r="I411" s="203"/>
      <c r="J411" s="203"/>
      <c r="K411" s="203"/>
      <c r="L411" s="203"/>
      <c r="M411" s="204"/>
      <c r="N411" s="204"/>
      <c r="O411" s="201"/>
      <c r="P411" s="201"/>
    </row>
    <row r="412" spans="1:16" x14ac:dyDescent="0.2">
      <c r="A412" s="113"/>
      <c r="B412" s="200"/>
      <c r="C412" s="200"/>
      <c r="D412" s="201"/>
      <c r="E412" s="113"/>
      <c r="F412" s="113"/>
      <c r="G412" s="113"/>
      <c r="H412" s="113"/>
      <c r="I412" s="203"/>
      <c r="J412" s="203"/>
      <c r="K412" s="203"/>
      <c r="L412" s="203"/>
      <c r="M412" s="204"/>
      <c r="N412" s="204"/>
      <c r="O412" s="201"/>
      <c r="P412" s="201"/>
    </row>
    <row r="413" spans="1:16" x14ac:dyDescent="0.2">
      <c r="A413" s="113"/>
      <c r="B413" s="200"/>
      <c r="C413" s="200"/>
      <c r="D413" s="201"/>
      <c r="E413" s="113"/>
      <c r="F413" s="113"/>
      <c r="G413" s="113"/>
      <c r="H413" s="113"/>
      <c r="I413" s="203"/>
      <c r="J413" s="203"/>
      <c r="K413" s="203"/>
      <c r="L413" s="203"/>
      <c r="M413" s="204"/>
      <c r="N413" s="204"/>
      <c r="O413" s="201"/>
      <c r="P413" s="201"/>
    </row>
    <row r="414" spans="1:16" x14ac:dyDescent="0.2">
      <c r="A414" s="113"/>
      <c r="B414" s="200"/>
      <c r="C414" s="200"/>
      <c r="D414" s="201"/>
      <c r="E414" s="113"/>
      <c r="F414" s="113"/>
      <c r="G414" s="113"/>
      <c r="H414" s="113"/>
      <c r="I414" s="203"/>
      <c r="J414" s="203"/>
      <c r="K414" s="203"/>
      <c r="L414" s="203"/>
      <c r="M414" s="204"/>
      <c r="N414" s="204"/>
      <c r="O414" s="201"/>
      <c r="P414" s="201"/>
    </row>
    <row r="415" spans="1:16" x14ac:dyDescent="0.2">
      <c r="A415" s="113"/>
      <c r="B415" s="200"/>
      <c r="C415" s="200"/>
      <c r="D415" s="201"/>
      <c r="E415" s="113"/>
      <c r="F415" s="113"/>
      <c r="G415" s="113"/>
      <c r="H415" s="113"/>
      <c r="I415" s="203"/>
      <c r="J415" s="203"/>
      <c r="K415" s="203"/>
      <c r="L415" s="203"/>
      <c r="M415" s="204"/>
      <c r="N415" s="204"/>
      <c r="O415" s="201"/>
      <c r="P415" s="201"/>
    </row>
    <row r="416" spans="1:16" x14ac:dyDescent="0.2">
      <c r="A416" s="113"/>
      <c r="B416" s="200"/>
      <c r="C416" s="200"/>
      <c r="D416" s="201"/>
      <c r="E416" s="113"/>
      <c r="F416" s="113"/>
      <c r="G416" s="113"/>
      <c r="H416" s="113"/>
      <c r="I416" s="203"/>
      <c r="J416" s="203"/>
      <c r="K416" s="203"/>
      <c r="L416" s="203"/>
      <c r="M416" s="204"/>
      <c r="N416" s="204"/>
      <c r="O416" s="201"/>
      <c r="P416" s="201"/>
    </row>
    <row r="417" spans="1:16" x14ac:dyDescent="0.2">
      <c r="A417" s="113"/>
      <c r="B417" s="200"/>
      <c r="C417" s="200"/>
      <c r="D417" s="201"/>
      <c r="E417" s="113"/>
      <c r="F417" s="113"/>
      <c r="G417" s="113"/>
      <c r="H417" s="113"/>
      <c r="I417" s="203"/>
      <c r="J417" s="203"/>
      <c r="K417" s="203"/>
      <c r="L417" s="203"/>
      <c r="M417" s="204"/>
      <c r="N417" s="204"/>
      <c r="O417" s="201"/>
      <c r="P417" s="201"/>
    </row>
    <row r="418" spans="1:16" x14ac:dyDescent="0.2">
      <c r="A418" s="113"/>
      <c r="B418" s="200"/>
      <c r="C418" s="200"/>
      <c r="D418" s="201"/>
      <c r="E418" s="113"/>
      <c r="F418" s="113"/>
      <c r="G418" s="113"/>
      <c r="H418" s="113"/>
      <c r="I418" s="203"/>
      <c r="J418" s="203"/>
      <c r="K418" s="203"/>
      <c r="L418" s="203"/>
      <c r="M418" s="204"/>
      <c r="N418" s="204"/>
      <c r="O418" s="201"/>
      <c r="P418" s="201"/>
    </row>
    <row r="419" spans="1:16" x14ac:dyDescent="0.2">
      <c r="A419" s="113"/>
      <c r="B419" s="200"/>
      <c r="C419" s="200"/>
      <c r="D419" s="201"/>
      <c r="E419" s="113"/>
      <c r="F419" s="113"/>
      <c r="G419" s="113"/>
      <c r="H419" s="113"/>
      <c r="I419" s="203"/>
      <c r="J419" s="203"/>
      <c r="K419" s="203"/>
      <c r="L419" s="203"/>
      <c r="M419" s="204"/>
      <c r="N419" s="204"/>
      <c r="O419" s="201"/>
      <c r="P419" s="201"/>
    </row>
    <row r="420" spans="1:16" x14ac:dyDescent="0.2">
      <c r="A420" s="113"/>
      <c r="B420" s="200"/>
      <c r="C420" s="200"/>
      <c r="D420" s="201"/>
      <c r="E420" s="113"/>
      <c r="F420" s="113"/>
      <c r="G420" s="113"/>
      <c r="H420" s="113"/>
      <c r="I420" s="203"/>
      <c r="J420" s="203"/>
      <c r="K420" s="203"/>
      <c r="L420" s="203"/>
      <c r="M420" s="204"/>
      <c r="N420" s="204"/>
      <c r="O420" s="201"/>
      <c r="P420" s="201"/>
    </row>
    <row r="421" spans="1:16" x14ac:dyDescent="0.2">
      <c r="A421" s="113"/>
      <c r="B421" s="200"/>
      <c r="C421" s="200"/>
      <c r="D421" s="201"/>
      <c r="E421" s="113"/>
      <c r="F421" s="113"/>
      <c r="G421" s="113"/>
      <c r="H421" s="113"/>
      <c r="I421" s="203"/>
      <c r="J421" s="203"/>
      <c r="K421" s="203"/>
      <c r="L421" s="203"/>
      <c r="M421" s="204"/>
      <c r="N421" s="204"/>
      <c r="O421" s="201"/>
      <c r="P421" s="201"/>
    </row>
    <row r="422" spans="1:16" x14ac:dyDescent="0.2">
      <c r="A422" s="113"/>
      <c r="B422" s="200"/>
      <c r="C422" s="200"/>
      <c r="D422" s="201"/>
      <c r="E422" s="113"/>
      <c r="F422" s="113"/>
      <c r="G422" s="113"/>
      <c r="H422" s="113"/>
      <c r="I422" s="203"/>
      <c r="J422" s="203"/>
      <c r="K422" s="203"/>
      <c r="L422" s="203"/>
      <c r="M422" s="204"/>
      <c r="N422" s="204"/>
      <c r="O422" s="201"/>
      <c r="P422" s="201"/>
    </row>
    <row r="423" spans="1:16" x14ac:dyDescent="0.2">
      <c r="A423" s="113"/>
      <c r="B423" s="200"/>
      <c r="C423" s="200"/>
      <c r="D423" s="201"/>
      <c r="E423" s="113"/>
      <c r="F423" s="113"/>
      <c r="G423" s="113"/>
      <c r="H423" s="113"/>
      <c r="I423" s="203"/>
      <c r="J423" s="203"/>
      <c r="K423" s="203"/>
      <c r="L423" s="203"/>
      <c r="M423" s="204"/>
      <c r="N423" s="204"/>
      <c r="O423" s="201"/>
      <c r="P423" s="201"/>
    </row>
    <row r="424" spans="1:16" x14ac:dyDescent="0.2">
      <c r="A424" s="113"/>
      <c r="B424" s="200"/>
      <c r="C424" s="200"/>
      <c r="D424" s="201"/>
      <c r="E424" s="113"/>
      <c r="F424" s="113"/>
      <c r="G424" s="113"/>
      <c r="H424" s="113"/>
      <c r="I424" s="203"/>
      <c r="J424" s="203"/>
      <c r="K424" s="203"/>
      <c r="L424" s="203"/>
      <c r="M424" s="204"/>
      <c r="N424" s="204"/>
      <c r="O424" s="201"/>
      <c r="P424" s="201"/>
    </row>
    <row r="425" spans="1:16" x14ac:dyDescent="0.2">
      <c r="A425" s="113"/>
      <c r="B425" s="200"/>
      <c r="C425" s="200"/>
      <c r="D425" s="201"/>
      <c r="E425" s="113"/>
      <c r="F425" s="113"/>
      <c r="G425" s="113"/>
      <c r="H425" s="113"/>
      <c r="I425" s="203"/>
      <c r="J425" s="203"/>
      <c r="K425" s="203"/>
      <c r="L425" s="203"/>
      <c r="M425" s="204"/>
      <c r="N425" s="204"/>
      <c r="O425" s="201"/>
      <c r="P425" s="201"/>
    </row>
    <row r="426" spans="1:16" x14ac:dyDescent="0.2">
      <c r="A426" s="113"/>
      <c r="B426" s="200"/>
      <c r="C426" s="200"/>
      <c r="D426" s="201"/>
      <c r="E426" s="113"/>
      <c r="F426" s="113"/>
      <c r="G426" s="113"/>
      <c r="H426" s="113"/>
      <c r="I426" s="203"/>
      <c r="J426" s="203"/>
      <c r="K426" s="203"/>
      <c r="L426" s="203"/>
      <c r="M426" s="204"/>
      <c r="N426" s="204"/>
      <c r="O426" s="201"/>
      <c r="P426" s="201"/>
    </row>
    <row r="427" spans="1:16" x14ac:dyDescent="0.2">
      <c r="A427" s="113"/>
      <c r="B427" s="200"/>
      <c r="C427" s="200"/>
      <c r="D427" s="201"/>
      <c r="E427" s="113"/>
      <c r="F427" s="113"/>
      <c r="G427" s="113"/>
      <c r="H427" s="113"/>
      <c r="I427" s="203"/>
      <c r="J427" s="203"/>
      <c r="K427" s="203"/>
      <c r="L427" s="203"/>
      <c r="M427" s="204"/>
      <c r="N427" s="204"/>
      <c r="O427" s="201"/>
      <c r="P427" s="201"/>
    </row>
    <row r="428" spans="1:16" x14ac:dyDescent="0.2">
      <c r="A428" s="113"/>
      <c r="B428" s="200"/>
      <c r="C428" s="200"/>
      <c r="D428" s="201"/>
      <c r="E428" s="113"/>
      <c r="F428" s="113"/>
      <c r="G428" s="113"/>
      <c r="H428" s="113"/>
      <c r="I428" s="203"/>
      <c r="J428" s="203"/>
      <c r="K428" s="203"/>
      <c r="L428" s="203"/>
      <c r="M428" s="204"/>
      <c r="N428" s="204"/>
      <c r="O428" s="201"/>
      <c r="P428" s="201"/>
    </row>
    <row r="429" spans="1:16" x14ac:dyDescent="0.2">
      <c r="A429" s="113"/>
      <c r="B429" s="200"/>
      <c r="C429" s="200"/>
      <c r="D429" s="201"/>
      <c r="E429" s="113"/>
      <c r="F429" s="113"/>
      <c r="G429" s="113"/>
      <c r="H429" s="113"/>
      <c r="I429" s="203"/>
      <c r="J429" s="203"/>
      <c r="K429" s="203"/>
      <c r="L429" s="203"/>
      <c r="M429" s="204"/>
      <c r="N429" s="204"/>
      <c r="O429" s="201"/>
      <c r="P429" s="201"/>
    </row>
    <row r="430" spans="1:16" x14ac:dyDescent="0.2">
      <c r="A430" s="113"/>
      <c r="B430" s="200"/>
      <c r="C430" s="200"/>
      <c r="D430" s="201"/>
      <c r="E430" s="113"/>
      <c r="F430" s="113"/>
      <c r="G430" s="113"/>
      <c r="H430" s="113"/>
      <c r="I430" s="203"/>
      <c r="J430" s="203"/>
      <c r="K430" s="203"/>
      <c r="L430" s="203"/>
      <c r="M430" s="204"/>
      <c r="N430" s="204"/>
      <c r="O430" s="201"/>
      <c r="P430" s="201"/>
    </row>
    <row r="431" spans="1:16" x14ac:dyDescent="0.2">
      <c r="A431" s="113"/>
      <c r="B431" s="200"/>
      <c r="C431" s="200"/>
      <c r="D431" s="201"/>
      <c r="E431" s="113"/>
      <c r="F431" s="113"/>
      <c r="G431" s="113"/>
      <c r="H431" s="113"/>
      <c r="I431" s="203"/>
      <c r="J431" s="203"/>
      <c r="K431" s="203"/>
      <c r="L431" s="203"/>
      <c r="M431" s="204"/>
      <c r="N431" s="204"/>
      <c r="O431" s="201"/>
      <c r="P431" s="201"/>
    </row>
    <row r="432" spans="1:16" x14ac:dyDescent="0.2">
      <c r="A432" s="113"/>
      <c r="B432" s="200"/>
      <c r="C432" s="200"/>
      <c r="D432" s="201"/>
      <c r="E432" s="113"/>
      <c r="F432" s="113"/>
      <c r="G432" s="113"/>
      <c r="H432" s="113"/>
      <c r="I432" s="203"/>
      <c r="J432" s="203"/>
      <c r="K432" s="203"/>
      <c r="L432" s="203"/>
      <c r="M432" s="204"/>
      <c r="N432" s="204"/>
      <c r="O432" s="201"/>
      <c r="P432" s="201"/>
    </row>
    <row r="433" spans="1:16" x14ac:dyDescent="0.2">
      <c r="A433" s="113"/>
      <c r="B433" s="200"/>
      <c r="C433" s="200"/>
      <c r="D433" s="201"/>
      <c r="E433" s="113"/>
      <c r="F433" s="113"/>
      <c r="G433" s="113"/>
      <c r="H433" s="113"/>
      <c r="I433" s="203"/>
      <c r="J433" s="203"/>
      <c r="K433" s="203"/>
      <c r="L433" s="203"/>
      <c r="M433" s="204"/>
      <c r="N433" s="204"/>
      <c r="O433" s="201"/>
      <c r="P433" s="201"/>
    </row>
    <row r="434" spans="1:16" x14ac:dyDescent="0.2">
      <c r="A434" s="113"/>
      <c r="B434" s="200"/>
      <c r="C434" s="200"/>
      <c r="D434" s="201"/>
      <c r="E434" s="113"/>
      <c r="F434" s="113"/>
      <c r="G434" s="113"/>
      <c r="H434" s="113"/>
      <c r="I434" s="203"/>
      <c r="J434" s="203"/>
      <c r="K434" s="203"/>
      <c r="L434" s="203"/>
      <c r="M434" s="204"/>
      <c r="N434" s="204"/>
      <c r="O434" s="201"/>
      <c r="P434" s="201"/>
    </row>
    <row r="435" spans="1:16" x14ac:dyDescent="0.2">
      <c r="A435" s="113"/>
      <c r="B435" s="200"/>
      <c r="C435" s="200"/>
      <c r="D435" s="201"/>
      <c r="E435" s="113"/>
      <c r="F435" s="113"/>
      <c r="G435" s="113"/>
      <c r="H435" s="113"/>
      <c r="I435" s="203"/>
      <c r="J435" s="203"/>
      <c r="K435" s="203"/>
      <c r="L435" s="203"/>
      <c r="M435" s="204"/>
      <c r="N435" s="204"/>
      <c r="O435" s="201"/>
      <c r="P435" s="201"/>
    </row>
    <row r="436" spans="1:16" x14ac:dyDescent="0.2">
      <c r="A436" s="113"/>
      <c r="B436" s="200"/>
      <c r="C436" s="200"/>
      <c r="D436" s="201"/>
      <c r="E436" s="113"/>
      <c r="F436" s="113"/>
      <c r="G436" s="113"/>
      <c r="H436" s="113"/>
      <c r="I436" s="203"/>
      <c r="J436" s="203"/>
      <c r="K436" s="203"/>
      <c r="L436" s="203"/>
      <c r="M436" s="204"/>
      <c r="N436" s="204"/>
      <c r="O436" s="201"/>
      <c r="P436" s="201"/>
    </row>
    <row r="437" spans="1:16" x14ac:dyDescent="0.2">
      <c r="A437" s="113"/>
      <c r="B437" s="200"/>
      <c r="C437" s="200"/>
      <c r="D437" s="201"/>
      <c r="E437" s="113"/>
      <c r="F437" s="113"/>
      <c r="G437" s="113"/>
      <c r="H437" s="113"/>
      <c r="I437" s="203"/>
      <c r="J437" s="203"/>
      <c r="K437" s="203"/>
      <c r="L437" s="203"/>
      <c r="M437" s="204"/>
      <c r="N437" s="204"/>
      <c r="O437" s="201"/>
      <c r="P437" s="201"/>
    </row>
    <row r="438" spans="1:16" x14ac:dyDescent="0.2">
      <c r="A438" s="113"/>
      <c r="B438" s="200"/>
      <c r="C438" s="200"/>
      <c r="D438" s="201"/>
      <c r="E438" s="113"/>
      <c r="F438" s="113"/>
      <c r="G438" s="113"/>
      <c r="H438" s="113"/>
      <c r="I438" s="203"/>
      <c r="J438" s="203"/>
      <c r="K438" s="203"/>
      <c r="L438" s="203"/>
      <c r="M438" s="204"/>
      <c r="N438" s="204"/>
      <c r="O438" s="201"/>
      <c r="P438" s="201"/>
    </row>
    <row r="439" spans="1:16" x14ac:dyDescent="0.2">
      <c r="A439" s="113"/>
      <c r="B439" s="200"/>
      <c r="C439" s="200"/>
      <c r="D439" s="201"/>
      <c r="E439" s="113"/>
      <c r="F439" s="113"/>
      <c r="G439" s="113"/>
      <c r="H439" s="113"/>
      <c r="I439" s="203"/>
      <c r="J439" s="203"/>
      <c r="K439" s="203"/>
      <c r="L439" s="203"/>
      <c r="M439" s="204"/>
      <c r="N439" s="204"/>
      <c r="O439" s="201"/>
      <c r="P439" s="201"/>
    </row>
    <row r="440" spans="1:16" x14ac:dyDescent="0.2">
      <c r="A440" s="113"/>
      <c r="B440" s="200"/>
      <c r="C440" s="200"/>
      <c r="D440" s="201"/>
      <c r="E440" s="113"/>
      <c r="F440" s="113"/>
      <c r="G440" s="113"/>
      <c r="H440" s="113"/>
      <c r="I440" s="203"/>
      <c r="J440" s="203"/>
      <c r="K440" s="203"/>
      <c r="L440" s="203"/>
      <c r="M440" s="204"/>
      <c r="N440" s="204"/>
      <c r="O440" s="201"/>
      <c r="P440" s="201"/>
    </row>
    <row r="441" spans="1:16" x14ac:dyDescent="0.2">
      <c r="A441" s="113"/>
      <c r="B441" s="200"/>
      <c r="C441" s="200"/>
      <c r="D441" s="201"/>
      <c r="E441" s="113"/>
      <c r="F441" s="113"/>
      <c r="G441" s="113"/>
      <c r="H441" s="113"/>
      <c r="I441" s="203"/>
      <c r="J441" s="203"/>
      <c r="K441" s="203"/>
      <c r="L441" s="203"/>
      <c r="M441" s="204"/>
      <c r="N441" s="204"/>
      <c r="O441" s="201"/>
      <c r="P441" s="201"/>
    </row>
    <row r="442" spans="1:16" x14ac:dyDescent="0.2">
      <c r="A442" s="113"/>
      <c r="B442" s="200"/>
      <c r="C442" s="200"/>
      <c r="D442" s="201"/>
      <c r="E442" s="113"/>
      <c r="F442" s="113"/>
      <c r="G442" s="113"/>
      <c r="H442" s="113"/>
      <c r="I442" s="203"/>
      <c r="J442" s="203"/>
      <c r="K442" s="203"/>
      <c r="L442" s="203"/>
      <c r="M442" s="204"/>
      <c r="N442" s="204"/>
      <c r="O442" s="201"/>
      <c r="P442" s="201"/>
    </row>
    <row r="443" spans="1:16" x14ac:dyDescent="0.2">
      <c r="A443" s="113"/>
      <c r="B443" s="200"/>
      <c r="C443" s="200"/>
      <c r="D443" s="201"/>
      <c r="E443" s="113"/>
      <c r="F443" s="113"/>
      <c r="G443" s="113"/>
      <c r="H443" s="113"/>
      <c r="I443" s="203"/>
      <c r="J443" s="203"/>
      <c r="K443" s="203"/>
      <c r="L443" s="203"/>
      <c r="M443" s="204"/>
      <c r="N443" s="204"/>
      <c r="O443" s="201"/>
      <c r="P443" s="201"/>
    </row>
    <row r="444" spans="1:16" x14ac:dyDescent="0.2">
      <c r="A444" s="113"/>
      <c r="B444" s="200"/>
      <c r="C444" s="200"/>
      <c r="D444" s="201"/>
      <c r="E444" s="113"/>
      <c r="F444" s="113"/>
      <c r="G444" s="113"/>
      <c r="H444" s="113"/>
      <c r="I444" s="203"/>
      <c r="J444" s="203"/>
      <c r="K444" s="203"/>
      <c r="L444" s="203"/>
      <c r="M444" s="204"/>
      <c r="N444" s="204"/>
      <c r="O444" s="201"/>
      <c r="P444" s="201"/>
    </row>
    <row r="445" spans="1:16" x14ac:dyDescent="0.2">
      <c r="A445" s="113"/>
      <c r="B445" s="200"/>
      <c r="C445" s="200"/>
      <c r="D445" s="201"/>
      <c r="E445" s="113"/>
      <c r="F445" s="113"/>
      <c r="G445" s="113"/>
      <c r="H445" s="113"/>
      <c r="I445" s="203"/>
      <c r="J445" s="203"/>
      <c r="K445" s="203"/>
      <c r="L445" s="203"/>
      <c r="M445" s="204"/>
      <c r="N445" s="204"/>
      <c r="O445" s="201"/>
      <c r="P445" s="201"/>
    </row>
    <row r="446" spans="1:16" x14ac:dyDescent="0.2">
      <c r="A446" s="113"/>
      <c r="B446" s="200"/>
      <c r="C446" s="200"/>
      <c r="D446" s="201"/>
      <c r="E446" s="113"/>
      <c r="F446" s="113"/>
      <c r="G446" s="113"/>
      <c r="H446" s="113"/>
      <c r="I446" s="203"/>
      <c r="J446" s="203"/>
      <c r="K446" s="203"/>
      <c r="L446" s="203"/>
      <c r="M446" s="204"/>
      <c r="N446" s="204"/>
      <c r="O446" s="201"/>
      <c r="P446" s="201"/>
    </row>
    <row r="447" spans="1:16" x14ac:dyDescent="0.2">
      <c r="A447" s="113"/>
      <c r="B447" s="200"/>
      <c r="C447" s="200"/>
      <c r="D447" s="201"/>
      <c r="E447" s="113"/>
      <c r="F447" s="113"/>
      <c r="G447" s="113"/>
      <c r="H447" s="113"/>
      <c r="I447" s="203"/>
      <c r="J447" s="203"/>
      <c r="K447" s="203"/>
      <c r="L447" s="203"/>
      <c r="M447" s="204"/>
      <c r="N447" s="204"/>
      <c r="O447" s="201"/>
      <c r="P447" s="201"/>
    </row>
    <row r="448" spans="1:16" x14ac:dyDescent="0.2">
      <c r="A448" s="113"/>
      <c r="B448" s="200"/>
      <c r="C448" s="200"/>
      <c r="D448" s="201"/>
      <c r="E448" s="113"/>
      <c r="F448" s="113"/>
      <c r="G448" s="113"/>
      <c r="H448" s="113"/>
      <c r="I448" s="203"/>
      <c r="J448" s="203"/>
      <c r="K448" s="203"/>
      <c r="L448" s="203"/>
      <c r="M448" s="204"/>
      <c r="N448" s="204"/>
      <c r="O448" s="201"/>
      <c r="P448" s="201"/>
    </row>
    <row r="449" spans="1:16" x14ac:dyDescent="0.2">
      <c r="A449" s="113"/>
      <c r="B449" s="200"/>
      <c r="C449" s="200"/>
      <c r="D449" s="201"/>
      <c r="E449" s="113"/>
      <c r="F449" s="113"/>
      <c r="G449" s="113"/>
      <c r="H449" s="113"/>
      <c r="I449" s="203"/>
      <c r="J449" s="203"/>
      <c r="K449" s="203"/>
      <c r="L449" s="203"/>
      <c r="M449" s="204"/>
      <c r="N449" s="204"/>
      <c r="O449" s="201"/>
      <c r="P449" s="201"/>
    </row>
    <row r="450" spans="1:16" x14ac:dyDescent="0.2">
      <c r="A450" s="113"/>
      <c r="B450" s="200"/>
      <c r="C450" s="200"/>
      <c r="D450" s="201"/>
      <c r="E450" s="113"/>
      <c r="F450" s="113"/>
      <c r="G450" s="113"/>
      <c r="H450" s="113"/>
      <c r="I450" s="203"/>
      <c r="J450" s="203"/>
      <c r="K450" s="203"/>
      <c r="L450" s="203"/>
      <c r="M450" s="204"/>
      <c r="N450" s="204"/>
      <c r="O450" s="201"/>
      <c r="P450" s="201"/>
    </row>
    <row r="451" spans="1:16" x14ac:dyDescent="0.2">
      <c r="A451" s="113"/>
      <c r="B451" s="200"/>
      <c r="C451" s="200"/>
      <c r="D451" s="201"/>
      <c r="E451" s="113"/>
      <c r="F451" s="113"/>
      <c r="G451" s="113"/>
      <c r="H451" s="113"/>
      <c r="I451" s="203"/>
      <c r="J451" s="203"/>
      <c r="K451" s="203"/>
      <c r="L451" s="203"/>
      <c r="M451" s="204"/>
      <c r="N451" s="204"/>
      <c r="O451" s="201"/>
      <c r="P451" s="201"/>
    </row>
    <row r="452" spans="1:16" x14ac:dyDescent="0.2">
      <c r="A452" s="113"/>
      <c r="B452" s="200"/>
      <c r="C452" s="200"/>
      <c r="D452" s="201"/>
      <c r="E452" s="113"/>
      <c r="F452" s="113"/>
      <c r="G452" s="113"/>
      <c r="H452" s="113"/>
      <c r="I452" s="203"/>
      <c r="J452" s="203"/>
      <c r="K452" s="203"/>
      <c r="L452" s="203"/>
      <c r="M452" s="204"/>
      <c r="N452" s="204"/>
      <c r="O452" s="201"/>
      <c r="P452" s="201"/>
    </row>
    <row r="453" spans="1:16" x14ac:dyDescent="0.2">
      <c r="A453" s="113"/>
      <c r="B453" s="200"/>
      <c r="C453" s="200"/>
      <c r="D453" s="201"/>
      <c r="E453" s="113"/>
      <c r="F453" s="113"/>
      <c r="G453" s="113"/>
      <c r="H453" s="113"/>
      <c r="I453" s="203"/>
      <c r="J453" s="203"/>
      <c r="K453" s="203"/>
      <c r="L453" s="203"/>
      <c r="M453" s="204"/>
      <c r="N453" s="204"/>
      <c r="O453" s="201"/>
      <c r="P453" s="201"/>
    </row>
    <row r="454" spans="1:16" x14ac:dyDescent="0.2">
      <c r="A454" s="113"/>
      <c r="B454" s="200"/>
      <c r="C454" s="200"/>
      <c r="D454" s="201"/>
      <c r="E454" s="113"/>
      <c r="F454" s="113"/>
      <c r="G454" s="113"/>
      <c r="H454" s="113"/>
      <c r="I454" s="203"/>
      <c r="J454" s="203"/>
      <c r="K454" s="203"/>
      <c r="L454" s="203"/>
      <c r="M454" s="204"/>
      <c r="N454" s="204"/>
      <c r="O454" s="201"/>
      <c r="P454" s="201"/>
    </row>
    <row r="455" spans="1:16" x14ac:dyDescent="0.2">
      <c r="A455" s="113"/>
      <c r="B455" s="200"/>
      <c r="C455" s="200"/>
      <c r="D455" s="201"/>
      <c r="E455" s="113"/>
      <c r="F455" s="113"/>
      <c r="G455" s="113"/>
      <c r="H455" s="113"/>
      <c r="I455" s="203"/>
      <c r="J455" s="203"/>
      <c r="K455" s="203"/>
      <c r="L455" s="203"/>
      <c r="M455" s="204"/>
      <c r="N455" s="204"/>
      <c r="O455" s="201"/>
      <c r="P455" s="201"/>
    </row>
    <row r="456" spans="1:16" x14ac:dyDescent="0.2">
      <c r="A456" s="113"/>
      <c r="B456" s="200"/>
      <c r="C456" s="200"/>
      <c r="D456" s="201"/>
      <c r="E456" s="113"/>
      <c r="F456" s="113"/>
      <c r="G456" s="113"/>
      <c r="H456" s="113"/>
      <c r="I456" s="203"/>
      <c r="J456" s="203"/>
      <c r="K456" s="203"/>
      <c r="L456" s="203"/>
      <c r="M456" s="204"/>
      <c r="N456" s="204"/>
      <c r="O456" s="201"/>
      <c r="P456" s="201"/>
    </row>
    <row r="457" spans="1:16" x14ac:dyDescent="0.2">
      <c r="A457" s="113"/>
      <c r="B457" s="200"/>
      <c r="C457" s="200"/>
      <c r="D457" s="201"/>
      <c r="E457" s="113"/>
      <c r="F457" s="113"/>
      <c r="G457" s="113"/>
      <c r="H457" s="113"/>
      <c r="I457" s="203"/>
      <c r="J457" s="203"/>
      <c r="K457" s="203"/>
      <c r="L457" s="203"/>
      <c r="M457" s="204"/>
      <c r="N457" s="204"/>
      <c r="O457" s="201"/>
      <c r="P457" s="201"/>
    </row>
    <row r="458" spans="1:16" x14ac:dyDescent="0.2">
      <c r="A458" s="113"/>
      <c r="B458" s="200"/>
      <c r="C458" s="200"/>
      <c r="D458" s="201"/>
      <c r="E458" s="113"/>
      <c r="F458" s="113"/>
      <c r="G458" s="113"/>
      <c r="H458" s="113"/>
      <c r="I458" s="203"/>
      <c r="J458" s="203"/>
      <c r="K458" s="203"/>
      <c r="L458" s="203"/>
      <c r="M458" s="204"/>
      <c r="N458" s="204"/>
      <c r="O458" s="201"/>
      <c r="P458" s="201"/>
    </row>
    <row r="459" spans="1:16" x14ac:dyDescent="0.2">
      <c r="A459" s="113"/>
      <c r="B459" s="200"/>
      <c r="C459" s="200"/>
      <c r="D459" s="201"/>
      <c r="E459" s="113"/>
      <c r="F459" s="113"/>
      <c r="G459" s="113"/>
      <c r="H459" s="113"/>
      <c r="I459" s="203"/>
      <c r="J459" s="203"/>
      <c r="K459" s="203"/>
      <c r="L459" s="203"/>
      <c r="M459" s="204"/>
      <c r="N459" s="204"/>
      <c r="O459" s="201"/>
      <c r="P459" s="201"/>
    </row>
    <row r="460" spans="1:16" x14ac:dyDescent="0.2">
      <c r="A460" s="113"/>
      <c r="B460" s="200"/>
      <c r="C460" s="200"/>
      <c r="D460" s="201"/>
      <c r="E460" s="113"/>
      <c r="F460" s="113"/>
      <c r="G460" s="113"/>
      <c r="H460" s="113"/>
      <c r="I460" s="203"/>
      <c r="J460" s="203"/>
      <c r="K460" s="203"/>
      <c r="L460" s="203"/>
      <c r="M460" s="204"/>
      <c r="N460" s="204"/>
      <c r="O460" s="201"/>
      <c r="P460" s="201"/>
    </row>
    <row r="461" spans="1:16" x14ac:dyDescent="0.2">
      <c r="A461" s="113"/>
      <c r="B461" s="200"/>
      <c r="C461" s="200"/>
      <c r="D461" s="201"/>
      <c r="E461" s="113"/>
      <c r="F461" s="113"/>
      <c r="G461" s="113"/>
      <c r="H461" s="113"/>
      <c r="I461" s="203"/>
      <c r="J461" s="203"/>
      <c r="K461" s="203"/>
      <c r="L461" s="203"/>
      <c r="M461" s="204"/>
      <c r="N461" s="204"/>
      <c r="O461" s="201"/>
      <c r="P461" s="201"/>
    </row>
    <row r="462" spans="1:16" x14ac:dyDescent="0.2">
      <c r="A462" s="113"/>
      <c r="B462" s="200"/>
      <c r="C462" s="200"/>
      <c r="D462" s="201"/>
      <c r="E462" s="113"/>
      <c r="F462" s="113"/>
      <c r="G462" s="113"/>
      <c r="H462" s="113"/>
      <c r="I462" s="203"/>
      <c r="J462" s="203"/>
      <c r="K462" s="203"/>
      <c r="L462" s="203"/>
      <c r="M462" s="204"/>
      <c r="N462" s="204"/>
      <c r="O462" s="201"/>
      <c r="P462" s="201"/>
    </row>
    <row r="463" spans="1:16" x14ac:dyDescent="0.2">
      <c r="A463" s="113"/>
      <c r="B463" s="200"/>
      <c r="C463" s="200"/>
      <c r="D463" s="201"/>
      <c r="E463" s="113"/>
      <c r="F463" s="113"/>
      <c r="G463" s="113"/>
      <c r="H463" s="113"/>
      <c r="I463" s="203"/>
      <c r="J463" s="203"/>
      <c r="K463" s="203"/>
      <c r="L463" s="203"/>
      <c r="M463" s="204"/>
      <c r="N463" s="204"/>
      <c r="O463" s="201"/>
      <c r="P463" s="201"/>
    </row>
    <row r="464" spans="1:16" x14ac:dyDescent="0.2">
      <c r="A464" s="113"/>
      <c r="B464" s="200"/>
      <c r="C464" s="200"/>
      <c r="D464" s="201"/>
      <c r="E464" s="113"/>
      <c r="F464" s="113"/>
      <c r="G464" s="113"/>
      <c r="H464" s="113"/>
      <c r="I464" s="203"/>
      <c r="J464" s="203"/>
      <c r="K464" s="203"/>
      <c r="L464" s="203"/>
      <c r="M464" s="204"/>
      <c r="N464" s="204"/>
      <c r="O464" s="201"/>
      <c r="P464" s="201"/>
    </row>
    <row r="465" spans="1:16" x14ac:dyDescent="0.2">
      <c r="A465" s="113"/>
      <c r="B465" s="200"/>
      <c r="C465" s="200"/>
      <c r="D465" s="201"/>
      <c r="E465" s="113"/>
      <c r="F465" s="113"/>
      <c r="G465" s="113"/>
      <c r="H465" s="113"/>
      <c r="I465" s="203"/>
      <c r="J465" s="203"/>
      <c r="K465" s="203"/>
      <c r="L465" s="203"/>
      <c r="M465" s="204"/>
      <c r="N465" s="204"/>
      <c r="O465" s="201"/>
      <c r="P465" s="201"/>
    </row>
    <row r="466" spans="1:16" x14ac:dyDescent="0.2">
      <c r="A466" s="113"/>
      <c r="B466" s="200"/>
      <c r="C466" s="200"/>
      <c r="D466" s="201"/>
      <c r="E466" s="113"/>
      <c r="F466" s="113"/>
      <c r="G466" s="113"/>
      <c r="H466" s="113"/>
      <c r="I466" s="203"/>
      <c r="J466" s="203"/>
      <c r="K466" s="203"/>
      <c r="L466" s="203"/>
      <c r="M466" s="204"/>
      <c r="N466" s="204"/>
      <c r="O466" s="201"/>
      <c r="P466" s="201"/>
    </row>
    <row r="467" spans="1:16" x14ac:dyDescent="0.2">
      <c r="A467" s="113"/>
      <c r="B467" s="200"/>
      <c r="C467" s="200"/>
      <c r="D467" s="201"/>
      <c r="E467" s="113"/>
      <c r="F467" s="113"/>
      <c r="G467" s="113"/>
      <c r="H467" s="113"/>
      <c r="I467" s="203"/>
      <c r="J467" s="203"/>
      <c r="K467" s="203"/>
      <c r="L467" s="203"/>
      <c r="M467" s="204"/>
      <c r="N467" s="204"/>
      <c r="O467" s="201"/>
      <c r="P467" s="201"/>
    </row>
    <row r="468" spans="1:16" x14ac:dyDescent="0.2">
      <c r="A468" s="113"/>
      <c r="B468" s="200"/>
      <c r="C468" s="200"/>
      <c r="D468" s="201"/>
      <c r="E468" s="113"/>
      <c r="F468" s="113"/>
      <c r="G468" s="113"/>
      <c r="H468" s="113"/>
      <c r="I468" s="203"/>
      <c r="J468" s="203"/>
      <c r="K468" s="203"/>
      <c r="L468" s="203"/>
      <c r="M468" s="204"/>
      <c r="N468" s="204"/>
      <c r="O468" s="201"/>
      <c r="P468" s="201"/>
    </row>
    <row r="469" spans="1:16" x14ac:dyDescent="0.2">
      <c r="A469" s="113"/>
      <c r="B469" s="200"/>
      <c r="C469" s="200"/>
      <c r="D469" s="201"/>
      <c r="E469" s="113"/>
      <c r="F469" s="113"/>
      <c r="G469" s="113"/>
      <c r="H469" s="113"/>
      <c r="I469" s="203"/>
      <c r="J469" s="203"/>
      <c r="K469" s="203"/>
      <c r="L469" s="203"/>
      <c r="M469" s="204"/>
      <c r="N469" s="204"/>
      <c r="O469" s="201"/>
      <c r="P469" s="201"/>
    </row>
    <row r="470" spans="1:16" x14ac:dyDescent="0.2">
      <c r="A470" s="113"/>
      <c r="B470" s="200"/>
      <c r="C470" s="200"/>
      <c r="D470" s="201"/>
      <c r="E470" s="113"/>
      <c r="F470" s="113"/>
      <c r="G470" s="113"/>
      <c r="H470" s="113"/>
      <c r="I470" s="203"/>
      <c r="J470" s="203"/>
      <c r="K470" s="203"/>
      <c r="L470" s="203"/>
      <c r="M470" s="204"/>
      <c r="N470" s="204"/>
      <c r="O470" s="201"/>
      <c r="P470" s="201"/>
    </row>
    <row r="471" spans="1:16" x14ac:dyDescent="0.2">
      <c r="A471" s="113"/>
      <c r="B471" s="200"/>
      <c r="C471" s="200"/>
      <c r="D471" s="201"/>
      <c r="E471" s="113"/>
      <c r="F471" s="113"/>
      <c r="G471" s="113"/>
      <c r="H471" s="113"/>
      <c r="I471" s="203"/>
      <c r="J471" s="203"/>
      <c r="K471" s="203"/>
      <c r="L471" s="203"/>
      <c r="M471" s="204"/>
      <c r="N471" s="204"/>
      <c r="O471" s="201"/>
      <c r="P471" s="201"/>
    </row>
    <row r="472" spans="1:16" x14ac:dyDescent="0.2">
      <c r="A472" s="113"/>
      <c r="B472" s="200"/>
      <c r="C472" s="200"/>
      <c r="D472" s="201"/>
      <c r="E472" s="113"/>
      <c r="F472" s="113"/>
      <c r="G472" s="113"/>
      <c r="H472" s="113"/>
      <c r="I472" s="203"/>
      <c r="J472" s="203"/>
      <c r="K472" s="203"/>
      <c r="L472" s="203"/>
      <c r="M472" s="204"/>
      <c r="N472" s="204"/>
      <c r="O472" s="201"/>
      <c r="P472" s="201"/>
    </row>
    <row r="473" spans="1:16" x14ac:dyDescent="0.2">
      <c r="A473" s="113"/>
      <c r="B473" s="200"/>
      <c r="C473" s="200"/>
      <c r="D473" s="201"/>
      <c r="E473" s="113"/>
      <c r="F473" s="113"/>
      <c r="G473" s="113"/>
      <c r="H473" s="113"/>
      <c r="I473" s="203"/>
      <c r="J473" s="203"/>
      <c r="K473" s="203"/>
      <c r="L473" s="203"/>
      <c r="M473" s="204"/>
      <c r="N473" s="204"/>
      <c r="O473" s="201"/>
      <c r="P473" s="201"/>
    </row>
    <row r="474" spans="1:16" x14ac:dyDescent="0.2">
      <c r="A474" s="113"/>
      <c r="B474" s="200"/>
      <c r="C474" s="200"/>
      <c r="D474" s="201"/>
      <c r="E474" s="113"/>
      <c r="F474" s="113"/>
      <c r="G474" s="113"/>
      <c r="H474" s="113"/>
      <c r="I474" s="203"/>
      <c r="J474" s="203"/>
      <c r="K474" s="203"/>
      <c r="L474" s="203"/>
      <c r="M474" s="204"/>
      <c r="N474" s="204"/>
      <c r="O474" s="201"/>
      <c r="P474" s="201"/>
    </row>
    <row r="475" spans="1:16" x14ac:dyDescent="0.2">
      <c r="A475" s="113"/>
      <c r="B475" s="200"/>
      <c r="C475" s="200"/>
      <c r="D475" s="201"/>
      <c r="E475" s="113"/>
      <c r="F475" s="113"/>
      <c r="G475" s="113"/>
      <c r="H475" s="113"/>
      <c r="I475" s="203"/>
      <c r="J475" s="203"/>
      <c r="K475" s="203"/>
      <c r="L475" s="203"/>
      <c r="M475" s="204"/>
      <c r="N475" s="204"/>
      <c r="O475" s="201"/>
      <c r="P475" s="201"/>
    </row>
    <row r="476" spans="1:16" x14ac:dyDescent="0.2">
      <c r="A476" s="113"/>
      <c r="B476" s="200"/>
      <c r="C476" s="200"/>
      <c r="D476" s="201"/>
      <c r="E476" s="113"/>
      <c r="F476" s="113"/>
      <c r="G476" s="113"/>
      <c r="H476" s="113"/>
      <c r="I476" s="203"/>
      <c r="J476" s="203"/>
      <c r="K476" s="203"/>
      <c r="L476" s="203"/>
      <c r="M476" s="204"/>
      <c r="N476" s="204"/>
      <c r="O476" s="201"/>
      <c r="P476" s="201"/>
    </row>
    <row r="477" spans="1:16" x14ac:dyDescent="0.2">
      <c r="A477" s="113"/>
      <c r="B477" s="200"/>
      <c r="C477" s="200"/>
      <c r="D477" s="201"/>
      <c r="E477" s="113"/>
      <c r="F477" s="113"/>
      <c r="G477" s="113"/>
      <c r="H477" s="113"/>
      <c r="I477" s="203"/>
      <c r="J477" s="203"/>
      <c r="K477" s="203"/>
      <c r="L477" s="203"/>
      <c r="M477" s="204"/>
      <c r="N477" s="204"/>
      <c r="O477" s="201"/>
      <c r="P477" s="201"/>
    </row>
    <row r="478" spans="1:16" x14ac:dyDescent="0.2">
      <c r="A478" s="113"/>
      <c r="B478" s="200"/>
      <c r="C478" s="200"/>
      <c r="D478" s="201"/>
      <c r="E478" s="113"/>
      <c r="F478" s="113"/>
      <c r="G478" s="113"/>
      <c r="H478" s="113"/>
      <c r="I478" s="203"/>
      <c r="J478" s="203"/>
      <c r="K478" s="203"/>
      <c r="L478" s="203"/>
      <c r="M478" s="204"/>
      <c r="N478" s="204"/>
      <c r="O478" s="201"/>
      <c r="P478" s="201"/>
    </row>
    <row r="479" spans="1:16" x14ac:dyDescent="0.2">
      <c r="A479" s="113"/>
      <c r="B479" s="200"/>
      <c r="C479" s="200"/>
      <c r="D479" s="201"/>
      <c r="E479" s="113"/>
      <c r="F479" s="113"/>
      <c r="G479" s="113"/>
      <c r="H479" s="113"/>
      <c r="I479" s="203"/>
      <c r="J479" s="203"/>
      <c r="K479" s="203"/>
      <c r="L479" s="203"/>
      <c r="M479" s="204"/>
      <c r="N479" s="204"/>
      <c r="O479" s="201"/>
      <c r="P479" s="201"/>
    </row>
    <row r="480" spans="1:16" x14ac:dyDescent="0.2">
      <c r="A480" s="113"/>
      <c r="B480" s="200"/>
      <c r="C480" s="200"/>
      <c r="D480" s="201"/>
      <c r="E480" s="113"/>
      <c r="F480" s="113"/>
      <c r="G480" s="113"/>
      <c r="H480" s="113"/>
      <c r="I480" s="203"/>
      <c r="J480" s="203"/>
      <c r="K480" s="203"/>
      <c r="L480" s="203"/>
      <c r="M480" s="204"/>
      <c r="N480" s="204"/>
      <c r="O480" s="201"/>
      <c r="P480" s="201"/>
    </row>
    <row r="481" spans="1:16" x14ac:dyDescent="0.2">
      <c r="A481" s="113"/>
      <c r="B481" s="200"/>
      <c r="C481" s="200"/>
      <c r="D481" s="201"/>
      <c r="E481" s="113"/>
      <c r="F481" s="113"/>
      <c r="G481" s="113"/>
      <c r="H481" s="113"/>
      <c r="I481" s="203"/>
      <c r="J481" s="203"/>
      <c r="K481" s="203"/>
      <c r="L481" s="203"/>
      <c r="M481" s="204"/>
      <c r="N481" s="204"/>
      <c r="O481" s="201"/>
      <c r="P481" s="201"/>
    </row>
    <row r="482" spans="1:16" x14ac:dyDescent="0.2">
      <c r="A482" s="113"/>
      <c r="B482" s="200"/>
      <c r="C482" s="200"/>
      <c r="D482" s="201"/>
      <c r="E482" s="113"/>
      <c r="F482" s="113"/>
      <c r="G482" s="113"/>
      <c r="H482" s="113"/>
      <c r="I482" s="203"/>
      <c r="J482" s="203"/>
      <c r="K482" s="203"/>
      <c r="L482" s="203"/>
      <c r="M482" s="204"/>
      <c r="N482" s="204"/>
      <c r="O482" s="201"/>
      <c r="P482" s="201"/>
    </row>
    <row r="483" spans="1:16" x14ac:dyDescent="0.2">
      <c r="A483" s="113"/>
      <c r="B483" s="200"/>
      <c r="C483" s="200"/>
      <c r="D483" s="201"/>
      <c r="E483" s="113"/>
      <c r="F483" s="113"/>
      <c r="G483" s="113"/>
      <c r="H483" s="113"/>
      <c r="I483" s="203"/>
      <c r="J483" s="203"/>
      <c r="K483" s="203"/>
      <c r="L483" s="203"/>
      <c r="M483" s="204"/>
      <c r="N483" s="204"/>
      <c r="O483" s="201"/>
      <c r="P483" s="201"/>
    </row>
    <row r="484" spans="1:16" x14ac:dyDescent="0.2">
      <c r="A484" s="113"/>
      <c r="B484" s="200"/>
      <c r="C484" s="200"/>
      <c r="D484" s="201"/>
      <c r="E484" s="113"/>
      <c r="F484" s="113"/>
      <c r="G484" s="113"/>
      <c r="H484" s="113"/>
      <c r="I484" s="203"/>
      <c r="J484" s="203"/>
      <c r="K484" s="203"/>
      <c r="L484" s="203"/>
      <c r="M484" s="204"/>
      <c r="N484" s="204"/>
      <c r="O484" s="201"/>
      <c r="P484" s="201"/>
    </row>
    <row r="485" spans="1:16" x14ac:dyDescent="0.2">
      <c r="A485" s="113"/>
      <c r="B485" s="200"/>
      <c r="C485" s="200"/>
      <c r="D485" s="201"/>
      <c r="E485" s="113"/>
      <c r="F485" s="113"/>
      <c r="G485" s="113"/>
      <c r="H485" s="113"/>
      <c r="I485" s="203"/>
      <c r="J485" s="203"/>
      <c r="K485" s="203"/>
      <c r="L485" s="203"/>
      <c r="M485" s="204"/>
      <c r="N485" s="204"/>
      <c r="O485" s="201"/>
      <c r="P485" s="201"/>
    </row>
    <row r="486" spans="1:16" x14ac:dyDescent="0.2">
      <c r="A486" s="113"/>
      <c r="B486" s="200"/>
      <c r="C486" s="200"/>
      <c r="D486" s="201"/>
      <c r="E486" s="113"/>
      <c r="F486" s="113"/>
      <c r="G486" s="113"/>
      <c r="H486" s="113"/>
      <c r="I486" s="203"/>
      <c r="J486" s="203"/>
      <c r="K486" s="203"/>
      <c r="L486" s="203"/>
      <c r="M486" s="204"/>
      <c r="N486" s="204"/>
      <c r="O486" s="201"/>
      <c r="P486" s="201"/>
    </row>
    <row r="487" spans="1:16" x14ac:dyDescent="0.2">
      <c r="A487" s="113"/>
      <c r="B487" s="200"/>
      <c r="C487" s="200"/>
      <c r="D487" s="201"/>
      <c r="E487" s="113"/>
      <c r="F487" s="113"/>
      <c r="G487" s="113"/>
      <c r="H487" s="113"/>
      <c r="I487" s="203"/>
      <c r="J487" s="203"/>
      <c r="K487" s="203"/>
      <c r="L487" s="203"/>
      <c r="M487" s="204"/>
      <c r="N487" s="204"/>
      <c r="O487" s="201"/>
      <c r="P487" s="201"/>
    </row>
    <row r="488" spans="1:16" x14ac:dyDescent="0.2">
      <c r="A488" s="113"/>
      <c r="B488" s="200"/>
      <c r="C488" s="200"/>
      <c r="D488" s="201"/>
      <c r="E488" s="113"/>
      <c r="F488" s="113"/>
      <c r="G488" s="113"/>
      <c r="H488" s="113"/>
      <c r="I488" s="203"/>
      <c r="J488" s="203"/>
      <c r="K488" s="203"/>
      <c r="L488" s="203"/>
      <c r="M488" s="204"/>
      <c r="N488" s="204"/>
      <c r="O488" s="201"/>
      <c r="P488" s="201"/>
    </row>
    <row r="489" spans="1:16" x14ac:dyDescent="0.2">
      <c r="A489" s="113"/>
      <c r="B489" s="200"/>
      <c r="C489" s="200"/>
      <c r="D489" s="201"/>
      <c r="E489" s="113"/>
      <c r="F489" s="113"/>
      <c r="G489" s="113"/>
      <c r="H489" s="113"/>
      <c r="I489" s="203"/>
      <c r="J489" s="203"/>
      <c r="K489" s="203"/>
      <c r="L489" s="203"/>
      <c r="M489" s="204"/>
      <c r="N489" s="204"/>
      <c r="O489" s="201"/>
      <c r="P489" s="201"/>
    </row>
    <row r="490" spans="1:16" x14ac:dyDescent="0.2">
      <c r="A490" s="113"/>
      <c r="B490" s="200"/>
      <c r="C490" s="200"/>
      <c r="D490" s="201"/>
      <c r="E490" s="113"/>
      <c r="F490" s="113"/>
      <c r="G490" s="113"/>
      <c r="H490" s="113"/>
      <c r="I490" s="203"/>
      <c r="J490" s="203"/>
      <c r="K490" s="203"/>
      <c r="L490" s="203"/>
      <c r="M490" s="204"/>
      <c r="N490" s="204"/>
      <c r="O490" s="201"/>
      <c r="P490" s="201"/>
    </row>
    <row r="491" spans="1:16" x14ac:dyDescent="0.2">
      <c r="A491" s="113"/>
      <c r="B491" s="200"/>
      <c r="C491" s="200"/>
      <c r="D491" s="201"/>
      <c r="E491" s="113"/>
      <c r="F491" s="113"/>
      <c r="G491" s="113"/>
      <c r="H491" s="113"/>
      <c r="I491" s="203"/>
      <c r="J491" s="203"/>
      <c r="K491" s="203"/>
      <c r="L491" s="203"/>
      <c r="M491" s="204"/>
      <c r="N491" s="204"/>
      <c r="O491" s="201"/>
      <c r="P491" s="201"/>
    </row>
    <row r="492" spans="1:16" x14ac:dyDescent="0.2">
      <c r="A492" s="113"/>
      <c r="B492" s="200"/>
      <c r="C492" s="200"/>
      <c r="D492" s="201"/>
      <c r="E492" s="113"/>
      <c r="F492" s="113"/>
      <c r="G492" s="113"/>
      <c r="H492" s="113"/>
      <c r="I492" s="203"/>
      <c r="J492" s="203"/>
      <c r="K492" s="203"/>
      <c r="L492" s="203"/>
      <c r="M492" s="204"/>
      <c r="N492" s="204"/>
      <c r="O492" s="201"/>
      <c r="P492" s="201"/>
    </row>
    <row r="493" spans="1:16" x14ac:dyDescent="0.2">
      <c r="A493" s="113"/>
      <c r="B493" s="200"/>
      <c r="C493" s="200"/>
      <c r="D493" s="201"/>
      <c r="E493" s="113"/>
      <c r="F493" s="113"/>
      <c r="G493" s="113"/>
      <c r="H493" s="113"/>
      <c r="I493" s="203"/>
      <c r="J493" s="203"/>
      <c r="K493" s="203"/>
      <c r="L493" s="203"/>
      <c r="M493" s="204"/>
      <c r="N493" s="204"/>
      <c r="O493" s="201"/>
      <c r="P493" s="201"/>
    </row>
    <row r="494" spans="1:16" x14ac:dyDescent="0.2">
      <c r="A494" s="113"/>
      <c r="B494" s="200"/>
      <c r="C494" s="200"/>
      <c r="D494" s="201"/>
      <c r="E494" s="113"/>
      <c r="F494" s="113"/>
      <c r="G494" s="113"/>
      <c r="H494" s="113"/>
      <c r="I494" s="203"/>
      <c r="J494" s="203"/>
      <c r="K494" s="203"/>
      <c r="L494" s="203"/>
      <c r="M494" s="204"/>
      <c r="N494" s="204"/>
      <c r="O494" s="201"/>
      <c r="P494" s="201"/>
    </row>
    <row r="495" spans="1:16" x14ac:dyDescent="0.2">
      <c r="A495" s="113"/>
      <c r="B495" s="200"/>
      <c r="C495" s="200"/>
      <c r="D495" s="201"/>
      <c r="E495" s="113"/>
      <c r="F495" s="113"/>
      <c r="G495" s="113"/>
      <c r="H495" s="113"/>
      <c r="I495" s="203"/>
      <c r="J495" s="203"/>
      <c r="K495" s="203"/>
      <c r="L495" s="203"/>
      <c r="M495" s="204"/>
      <c r="N495" s="204"/>
      <c r="O495" s="201"/>
      <c r="P495" s="201"/>
    </row>
    <row r="496" spans="1:16" x14ac:dyDescent="0.2">
      <c r="A496" s="113"/>
      <c r="B496" s="200"/>
      <c r="C496" s="200"/>
      <c r="D496" s="201"/>
      <c r="E496" s="113"/>
      <c r="F496" s="113"/>
      <c r="G496" s="113"/>
      <c r="H496" s="113"/>
      <c r="I496" s="203"/>
      <c r="J496" s="203"/>
      <c r="K496" s="203"/>
      <c r="L496" s="203"/>
      <c r="M496" s="204"/>
      <c r="N496" s="204"/>
      <c r="O496" s="201"/>
      <c r="P496" s="201"/>
    </row>
    <row r="497" spans="1:16" x14ac:dyDescent="0.2">
      <c r="A497" s="113"/>
      <c r="B497" s="200"/>
      <c r="C497" s="200"/>
      <c r="D497" s="201"/>
      <c r="E497" s="113"/>
      <c r="F497" s="113"/>
      <c r="G497" s="113"/>
      <c r="H497" s="113"/>
      <c r="I497" s="203"/>
      <c r="J497" s="203"/>
      <c r="K497" s="203"/>
      <c r="L497" s="203"/>
      <c r="M497" s="204"/>
      <c r="N497" s="204"/>
      <c r="O497" s="201"/>
      <c r="P497" s="201"/>
    </row>
    <row r="498" spans="1:16" x14ac:dyDescent="0.2">
      <c r="A498" s="113"/>
      <c r="B498" s="200"/>
      <c r="C498" s="200"/>
      <c r="D498" s="201"/>
      <c r="E498" s="113"/>
      <c r="F498" s="113"/>
      <c r="G498" s="113"/>
      <c r="H498" s="113"/>
      <c r="I498" s="203"/>
      <c r="J498" s="203"/>
      <c r="K498" s="203"/>
      <c r="L498" s="203"/>
      <c r="M498" s="204"/>
      <c r="N498" s="204"/>
      <c r="O498" s="201"/>
      <c r="P498" s="201"/>
    </row>
    <row r="499" spans="1:16" x14ac:dyDescent="0.2">
      <c r="A499" s="113"/>
      <c r="B499" s="200"/>
      <c r="C499" s="200"/>
      <c r="D499" s="201"/>
      <c r="E499" s="113"/>
      <c r="F499" s="113"/>
      <c r="G499" s="113"/>
      <c r="H499" s="113"/>
      <c r="I499" s="203"/>
      <c r="J499" s="203"/>
      <c r="K499" s="203"/>
      <c r="L499" s="203"/>
      <c r="M499" s="204"/>
      <c r="N499" s="204"/>
      <c r="O499" s="201"/>
      <c r="P499" s="201"/>
    </row>
    <row r="500" spans="1:16" x14ac:dyDescent="0.2">
      <c r="A500" s="113"/>
      <c r="B500" s="200"/>
      <c r="C500" s="200"/>
      <c r="D500" s="201"/>
      <c r="E500" s="113"/>
      <c r="F500" s="113"/>
      <c r="G500" s="113"/>
      <c r="H500" s="113"/>
      <c r="I500" s="203"/>
      <c r="J500" s="203"/>
      <c r="K500" s="203"/>
      <c r="L500" s="203"/>
      <c r="M500" s="204"/>
      <c r="N500" s="204"/>
      <c r="O500" s="201"/>
      <c r="P500" s="201"/>
    </row>
    <row r="501" spans="1:16" x14ac:dyDescent="0.2">
      <c r="A501" s="113"/>
      <c r="B501" s="200"/>
      <c r="C501" s="200"/>
      <c r="D501" s="201"/>
      <c r="E501" s="113"/>
      <c r="F501" s="113"/>
      <c r="G501" s="113"/>
      <c r="H501" s="113"/>
      <c r="I501" s="203"/>
      <c r="J501" s="203"/>
      <c r="K501" s="203"/>
      <c r="L501" s="203"/>
      <c r="M501" s="204"/>
      <c r="N501" s="204"/>
      <c r="O501" s="201"/>
      <c r="P501" s="201"/>
    </row>
    <row r="502" spans="1:16" x14ac:dyDescent="0.2">
      <c r="A502" s="113"/>
      <c r="B502" s="200"/>
      <c r="C502" s="200"/>
      <c r="D502" s="201"/>
      <c r="E502" s="113"/>
      <c r="F502" s="113"/>
      <c r="G502" s="113"/>
      <c r="H502" s="113"/>
      <c r="I502" s="203"/>
      <c r="J502" s="203"/>
      <c r="K502" s="203"/>
      <c r="L502" s="203"/>
      <c r="M502" s="204"/>
      <c r="N502" s="204"/>
      <c r="O502" s="201"/>
      <c r="P502" s="201"/>
    </row>
    <row r="503" spans="1:16" x14ac:dyDescent="0.2">
      <c r="A503" s="113"/>
      <c r="B503" s="200"/>
      <c r="C503" s="200"/>
      <c r="D503" s="201"/>
      <c r="E503" s="113"/>
      <c r="F503" s="113"/>
      <c r="G503" s="113"/>
      <c r="H503" s="113"/>
      <c r="I503" s="203"/>
      <c r="J503" s="203"/>
      <c r="K503" s="203"/>
      <c r="L503" s="203"/>
      <c r="M503" s="204"/>
      <c r="N503" s="204"/>
      <c r="O503" s="201"/>
      <c r="P503" s="201"/>
    </row>
    <row r="504" spans="1:16" x14ac:dyDescent="0.2">
      <c r="A504" s="113"/>
      <c r="B504" s="200"/>
      <c r="C504" s="200"/>
      <c r="D504" s="201"/>
      <c r="E504" s="113"/>
      <c r="F504" s="113"/>
      <c r="G504" s="113"/>
      <c r="H504" s="113"/>
      <c r="I504" s="203"/>
      <c r="J504" s="203"/>
      <c r="K504" s="203"/>
      <c r="L504" s="203"/>
      <c r="M504" s="204"/>
      <c r="N504" s="204"/>
      <c r="O504" s="201"/>
      <c r="P504" s="201"/>
    </row>
    <row r="505" spans="1:16" x14ac:dyDescent="0.2">
      <c r="A505" s="113"/>
      <c r="B505" s="200"/>
      <c r="C505" s="200"/>
      <c r="D505" s="201"/>
      <c r="E505" s="113"/>
      <c r="F505" s="113"/>
      <c r="G505" s="113"/>
      <c r="H505" s="113"/>
      <c r="I505" s="203"/>
      <c r="J505" s="203"/>
      <c r="K505" s="203"/>
      <c r="L505" s="203"/>
      <c r="M505" s="204"/>
      <c r="N505" s="204"/>
      <c r="O505" s="201"/>
      <c r="P505" s="201"/>
    </row>
    <row r="506" spans="1:16" x14ac:dyDescent="0.2">
      <c r="A506" s="113"/>
      <c r="B506" s="200"/>
      <c r="C506" s="200"/>
      <c r="D506" s="201"/>
      <c r="E506" s="113"/>
      <c r="F506" s="113"/>
      <c r="G506" s="113"/>
      <c r="H506" s="113"/>
      <c r="I506" s="203"/>
      <c r="J506" s="203"/>
      <c r="K506" s="203"/>
      <c r="L506" s="203"/>
      <c r="M506" s="204"/>
      <c r="N506" s="204"/>
      <c r="O506" s="201"/>
      <c r="P506" s="201"/>
    </row>
    <row r="507" spans="1:16" x14ac:dyDescent="0.2">
      <c r="A507" s="113"/>
      <c r="B507" s="200"/>
      <c r="C507" s="200"/>
      <c r="D507" s="201"/>
      <c r="E507" s="113"/>
      <c r="F507" s="113"/>
      <c r="G507" s="113"/>
      <c r="H507" s="113"/>
      <c r="I507" s="203"/>
      <c r="J507" s="203"/>
      <c r="K507" s="203"/>
      <c r="L507" s="203"/>
      <c r="M507" s="204"/>
      <c r="N507" s="204"/>
      <c r="O507" s="201"/>
      <c r="P507" s="201"/>
    </row>
    <row r="508" spans="1:16" x14ac:dyDescent="0.2">
      <c r="A508" s="113"/>
      <c r="B508" s="200"/>
      <c r="C508" s="200"/>
      <c r="D508" s="201"/>
      <c r="E508" s="113"/>
      <c r="F508" s="113"/>
      <c r="G508" s="113"/>
      <c r="H508" s="113"/>
      <c r="I508" s="203"/>
      <c r="J508" s="203"/>
      <c r="K508" s="203"/>
      <c r="L508" s="203"/>
      <c r="M508" s="204"/>
      <c r="N508" s="204"/>
      <c r="O508" s="201"/>
      <c r="P508" s="201"/>
    </row>
    <row r="509" spans="1:16" x14ac:dyDescent="0.2">
      <c r="A509" s="113"/>
      <c r="B509" s="200"/>
      <c r="C509" s="200"/>
      <c r="D509" s="201"/>
      <c r="E509" s="113"/>
      <c r="F509" s="113"/>
      <c r="G509" s="113"/>
      <c r="H509" s="113"/>
      <c r="I509" s="203"/>
      <c r="J509" s="203"/>
      <c r="K509" s="203"/>
      <c r="L509" s="203"/>
      <c r="M509" s="204"/>
      <c r="N509" s="204"/>
      <c r="O509" s="201"/>
      <c r="P509" s="201"/>
    </row>
    <row r="510" spans="1:16" x14ac:dyDescent="0.2">
      <c r="A510" s="113"/>
      <c r="B510" s="200"/>
      <c r="C510" s="200"/>
      <c r="D510" s="201"/>
      <c r="E510" s="113"/>
      <c r="F510" s="113"/>
      <c r="G510" s="113"/>
      <c r="H510" s="113"/>
      <c r="I510" s="203"/>
      <c r="J510" s="203"/>
      <c r="K510" s="203"/>
      <c r="L510" s="203"/>
      <c r="M510" s="204"/>
      <c r="N510" s="204"/>
      <c r="O510" s="201"/>
      <c r="P510" s="201"/>
    </row>
    <row r="511" spans="1:16" x14ac:dyDescent="0.2">
      <c r="A511" s="113"/>
      <c r="B511" s="200"/>
      <c r="C511" s="200"/>
      <c r="D511" s="201"/>
      <c r="E511" s="113"/>
      <c r="F511" s="113"/>
      <c r="G511" s="113"/>
      <c r="H511" s="113"/>
      <c r="I511" s="203"/>
      <c r="J511" s="203"/>
      <c r="K511" s="203"/>
      <c r="L511" s="203"/>
      <c r="M511" s="204"/>
      <c r="N511" s="204"/>
      <c r="O511" s="201"/>
      <c r="P511" s="201"/>
    </row>
    <row r="512" spans="1:16" x14ac:dyDescent="0.2">
      <c r="A512" s="113"/>
      <c r="B512" s="200"/>
      <c r="C512" s="200"/>
      <c r="D512" s="201"/>
      <c r="E512" s="113"/>
      <c r="F512" s="113"/>
      <c r="G512" s="113"/>
      <c r="H512" s="113"/>
      <c r="I512" s="203"/>
      <c r="J512" s="203"/>
      <c r="K512" s="203"/>
      <c r="L512" s="203"/>
      <c r="M512" s="204"/>
      <c r="N512" s="204"/>
      <c r="O512" s="201"/>
      <c r="P512" s="201"/>
    </row>
    <row r="513" spans="1:16" x14ac:dyDescent="0.2">
      <c r="A513" s="113"/>
      <c r="B513" s="200"/>
      <c r="C513" s="200"/>
      <c r="D513" s="201"/>
      <c r="E513" s="113"/>
      <c r="F513" s="113"/>
      <c r="G513" s="113"/>
      <c r="H513" s="113"/>
      <c r="I513" s="203"/>
      <c r="J513" s="203"/>
      <c r="K513" s="203"/>
      <c r="L513" s="203"/>
      <c r="M513" s="204"/>
      <c r="N513" s="204"/>
      <c r="O513" s="201"/>
      <c r="P513" s="201"/>
    </row>
    <row r="514" spans="1:16" x14ac:dyDescent="0.2">
      <c r="A514" s="113"/>
      <c r="B514" s="200"/>
      <c r="C514" s="200"/>
      <c r="D514" s="201"/>
      <c r="E514" s="113"/>
      <c r="F514" s="113"/>
      <c r="G514" s="113"/>
      <c r="H514" s="113"/>
      <c r="I514" s="203"/>
      <c r="J514" s="203"/>
      <c r="K514" s="203"/>
      <c r="L514" s="203"/>
      <c r="M514" s="204"/>
      <c r="N514" s="204"/>
      <c r="O514" s="201"/>
      <c r="P514" s="201"/>
    </row>
    <row r="515" spans="1:16" x14ac:dyDescent="0.2">
      <c r="A515" s="113"/>
      <c r="B515" s="200"/>
      <c r="C515" s="200"/>
      <c r="D515" s="201"/>
      <c r="E515" s="113"/>
      <c r="F515" s="113"/>
      <c r="G515" s="113"/>
      <c r="H515" s="113"/>
      <c r="I515" s="203"/>
      <c r="J515" s="203"/>
      <c r="K515" s="203"/>
      <c r="L515" s="203"/>
      <c r="M515" s="204"/>
      <c r="N515" s="204"/>
      <c r="O515" s="201"/>
      <c r="P515" s="201"/>
    </row>
    <row r="516" spans="1:16" x14ac:dyDescent="0.2">
      <c r="A516" s="113"/>
      <c r="B516" s="200"/>
      <c r="C516" s="200"/>
      <c r="D516" s="201"/>
      <c r="E516" s="113"/>
      <c r="F516" s="113"/>
      <c r="G516" s="113"/>
      <c r="H516" s="113"/>
      <c r="I516" s="203"/>
      <c r="J516" s="203"/>
      <c r="K516" s="203"/>
      <c r="L516" s="203"/>
      <c r="M516" s="204"/>
      <c r="N516" s="204"/>
      <c r="O516" s="201"/>
      <c r="P516" s="201"/>
    </row>
    <row r="517" spans="1:16" x14ac:dyDescent="0.2">
      <c r="A517" s="113"/>
      <c r="B517" s="200"/>
      <c r="C517" s="200"/>
      <c r="D517" s="201"/>
      <c r="E517" s="113"/>
      <c r="F517" s="113"/>
      <c r="G517" s="113"/>
      <c r="H517" s="113"/>
      <c r="I517" s="203"/>
      <c r="J517" s="203"/>
      <c r="K517" s="203"/>
      <c r="L517" s="203"/>
      <c r="M517" s="204"/>
      <c r="N517" s="204"/>
      <c r="O517" s="201"/>
      <c r="P517" s="201"/>
    </row>
    <row r="518" spans="1:16" x14ac:dyDescent="0.2">
      <c r="A518" s="113"/>
      <c r="B518" s="200"/>
      <c r="C518" s="200"/>
      <c r="D518" s="201"/>
      <c r="E518" s="113"/>
      <c r="F518" s="113"/>
      <c r="G518" s="113"/>
      <c r="H518" s="113"/>
      <c r="I518" s="203"/>
      <c r="J518" s="203"/>
      <c r="K518" s="203"/>
      <c r="L518" s="203"/>
      <c r="M518" s="204"/>
      <c r="N518" s="204"/>
      <c r="O518" s="201"/>
      <c r="P518" s="201"/>
    </row>
    <row r="519" spans="1:16" x14ac:dyDescent="0.2">
      <c r="A519" s="113"/>
      <c r="B519" s="200"/>
      <c r="C519" s="200"/>
      <c r="D519" s="201"/>
      <c r="E519" s="113"/>
      <c r="F519" s="113"/>
      <c r="G519" s="113"/>
      <c r="H519" s="113"/>
      <c r="I519" s="203"/>
      <c r="J519" s="203"/>
      <c r="K519" s="203"/>
      <c r="L519" s="203"/>
      <c r="M519" s="204"/>
      <c r="N519" s="204"/>
      <c r="O519" s="201"/>
      <c r="P519" s="201"/>
    </row>
    <row r="520" spans="1:16" x14ac:dyDescent="0.2">
      <c r="A520" s="113"/>
      <c r="B520" s="200"/>
      <c r="C520" s="200"/>
      <c r="D520" s="201"/>
      <c r="E520" s="113"/>
      <c r="F520" s="113"/>
      <c r="G520" s="113"/>
      <c r="H520" s="113"/>
      <c r="I520" s="203"/>
      <c r="J520" s="203"/>
      <c r="K520" s="203"/>
      <c r="L520" s="203"/>
      <c r="M520" s="204"/>
      <c r="N520" s="204"/>
      <c r="O520" s="201"/>
      <c r="P520" s="201"/>
    </row>
    <row r="521" spans="1:16" x14ac:dyDescent="0.2">
      <c r="A521" s="113"/>
      <c r="B521" s="200"/>
      <c r="C521" s="200"/>
      <c r="D521" s="201"/>
      <c r="E521" s="113"/>
      <c r="F521" s="113"/>
      <c r="G521" s="113"/>
      <c r="H521" s="113"/>
      <c r="I521" s="203"/>
      <c r="J521" s="203"/>
      <c r="K521" s="203"/>
      <c r="L521" s="203"/>
      <c r="M521" s="204"/>
      <c r="N521" s="204"/>
      <c r="O521" s="201"/>
      <c r="P521" s="201"/>
    </row>
    <row r="522" spans="1:16" x14ac:dyDescent="0.2">
      <c r="A522" s="113"/>
      <c r="B522" s="200"/>
      <c r="C522" s="200"/>
      <c r="D522" s="201"/>
      <c r="E522" s="113"/>
      <c r="F522" s="113"/>
      <c r="G522" s="113"/>
      <c r="H522" s="113"/>
      <c r="I522" s="203"/>
      <c r="J522" s="203"/>
      <c r="K522" s="203"/>
      <c r="L522" s="203"/>
      <c r="M522" s="204"/>
      <c r="N522" s="204"/>
      <c r="O522" s="201"/>
      <c r="P522" s="201"/>
    </row>
    <row r="523" spans="1:16" x14ac:dyDescent="0.2">
      <c r="A523" s="113"/>
      <c r="B523" s="200"/>
      <c r="C523" s="200"/>
      <c r="D523" s="201"/>
      <c r="E523" s="113"/>
      <c r="F523" s="113"/>
      <c r="G523" s="113"/>
      <c r="H523" s="113"/>
      <c r="I523" s="203"/>
      <c r="J523" s="203"/>
      <c r="K523" s="203"/>
      <c r="L523" s="203"/>
      <c r="M523" s="204"/>
      <c r="N523" s="204"/>
      <c r="O523" s="201"/>
      <c r="P523" s="201"/>
    </row>
    <row r="524" spans="1:16" x14ac:dyDescent="0.2">
      <c r="A524" s="113"/>
      <c r="B524" s="200"/>
      <c r="C524" s="200"/>
      <c r="D524" s="201"/>
      <c r="E524" s="113"/>
      <c r="F524" s="113"/>
      <c r="G524" s="113"/>
      <c r="H524" s="113"/>
      <c r="I524" s="203"/>
      <c r="J524" s="203"/>
      <c r="K524" s="203"/>
      <c r="L524" s="203"/>
      <c r="M524" s="204"/>
      <c r="N524" s="204"/>
      <c r="O524" s="201"/>
      <c r="P524" s="201"/>
    </row>
    <row r="525" spans="1:16" x14ac:dyDescent="0.2">
      <c r="A525" s="113"/>
      <c r="B525" s="200"/>
      <c r="C525" s="200"/>
      <c r="D525" s="201"/>
      <c r="E525" s="113"/>
      <c r="F525" s="113"/>
      <c r="G525" s="113"/>
      <c r="H525" s="113"/>
      <c r="I525" s="203"/>
      <c r="J525" s="203"/>
      <c r="K525" s="203"/>
      <c r="L525" s="203"/>
      <c r="M525" s="204"/>
      <c r="N525" s="204"/>
      <c r="O525" s="201"/>
      <c r="P525" s="201"/>
    </row>
    <row r="526" spans="1:16" x14ac:dyDescent="0.2">
      <c r="A526" s="113"/>
      <c r="B526" s="200"/>
      <c r="C526" s="200"/>
      <c r="D526" s="201"/>
      <c r="E526" s="113"/>
      <c r="F526" s="113"/>
      <c r="G526" s="113"/>
      <c r="H526" s="113"/>
      <c r="I526" s="203"/>
      <c r="J526" s="203"/>
      <c r="K526" s="203"/>
      <c r="L526" s="203"/>
      <c r="M526" s="204"/>
      <c r="N526" s="204"/>
      <c r="O526" s="201"/>
      <c r="P526" s="201"/>
    </row>
    <row r="527" spans="1:16" x14ac:dyDescent="0.2">
      <c r="A527" s="113"/>
      <c r="B527" s="200"/>
      <c r="C527" s="200"/>
      <c r="D527" s="201"/>
      <c r="E527" s="113"/>
      <c r="F527" s="113"/>
      <c r="G527" s="113"/>
      <c r="H527" s="113"/>
      <c r="I527" s="203"/>
      <c r="J527" s="203"/>
      <c r="K527" s="203"/>
      <c r="L527" s="203"/>
      <c r="M527" s="204"/>
      <c r="N527" s="204"/>
      <c r="O527" s="201"/>
      <c r="P527" s="201"/>
    </row>
    <row r="528" spans="1:16" x14ac:dyDescent="0.2">
      <c r="A528" s="113"/>
      <c r="B528" s="200"/>
      <c r="C528" s="200"/>
      <c r="D528" s="201"/>
      <c r="E528" s="113"/>
      <c r="F528" s="113"/>
      <c r="G528" s="113"/>
      <c r="H528" s="113"/>
      <c r="I528" s="203"/>
      <c r="J528" s="203"/>
      <c r="K528" s="203"/>
      <c r="L528" s="203"/>
      <c r="M528" s="204"/>
      <c r="N528" s="204"/>
      <c r="O528" s="201"/>
      <c r="P528" s="201"/>
    </row>
    <row r="529" spans="1:16" x14ac:dyDescent="0.2">
      <c r="A529" s="113"/>
      <c r="B529" s="200"/>
      <c r="C529" s="200"/>
      <c r="D529" s="201"/>
      <c r="E529" s="113"/>
      <c r="F529" s="113"/>
      <c r="G529" s="113"/>
      <c r="H529" s="113"/>
      <c r="I529" s="203"/>
      <c r="J529" s="203"/>
      <c r="K529" s="203"/>
      <c r="L529" s="203"/>
      <c r="M529" s="204"/>
      <c r="N529" s="204"/>
      <c r="O529" s="201"/>
      <c r="P529" s="201"/>
    </row>
    <row r="530" spans="1:16" x14ac:dyDescent="0.2">
      <c r="A530" s="113"/>
      <c r="B530" s="200"/>
      <c r="C530" s="200"/>
      <c r="D530" s="201"/>
      <c r="E530" s="113"/>
      <c r="F530" s="113"/>
      <c r="G530" s="113"/>
      <c r="H530" s="113"/>
      <c r="I530" s="203"/>
      <c r="J530" s="203"/>
      <c r="K530" s="203"/>
      <c r="L530" s="203"/>
      <c r="M530" s="204"/>
      <c r="N530" s="204"/>
      <c r="O530" s="201"/>
      <c r="P530" s="201"/>
    </row>
    <row r="531" spans="1:16" x14ac:dyDescent="0.2">
      <c r="A531" s="113"/>
      <c r="B531" s="200"/>
      <c r="C531" s="200"/>
      <c r="D531" s="201"/>
      <c r="E531" s="113"/>
      <c r="F531" s="113"/>
      <c r="G531" s="113"/>
      <c r="H531" s="113"/>
      <c r="I531" s="203"/>
      <c r="J531" s="203"/>
      <c r="K531" s="203"/>
      <c r="L531" s="203"/>
      <c r="M531" s="204"/>
      <c r="N531" s="204"/>
      <c r="O531" s="201"/>
      <c r="P531" s="201"/>
    </row>
    <row r="532" spans="1:16" x14ac:dyDescent="0.2">
      <c r="A532" s="113"/>
      <c r="B532" s="200"/>
      <c r="C532" s="200"/>
      <c r="D532" s="201"/>
      <c r="E532" s="113"/>
      <c r="F532" s="113"/>
      <c r="G532" s="113"/>
      <c r="H532" s="113"/>
      <c r="I532" s="203"/>
      <c r="J532" s="203"/>
      <c r="K532" s="203"/>
      <c r="L532" s="203"/>
      <c r="M532" s="204"/>
      <c r="N532" s="204"/>
      <c r="O532" s="201"/>
      <c r="P532" s="201"/>
    </row>
    <row r="533" spans="1:16" x14ac:dyDescent="0.2">
      <c r="A533" s="113"/>
      <c r="B533" s="200"/>
      <c r="C533" s="200"/>
      <c r="D533" s="201"/>
      <c r="E533" s="113"/>
      <c r="F533" s="113"/>
      <c r="G533" s="113"/>
      <c r="H533" s="113"/>
      <c r="I533" s="203"/>
      <c r="J533" s="203"/>
      <c r="K533" s="203"/>
      <c r="L533" s="203"/>
      <c r="M533" s="204"/>
      <c r="N533" s="204"/>
      <c r="O533" s="201"/>
      <c r="P533" s="201"/>
    </row>
    <row r="534" spans="1:16" x14ac:dyDescent="0.2">
      <c r="A534" s="113"/>
      <c r="B534" s="200"/>
      <c r="C534" s="200"/>
      <c r="D534" s="201"/>
      <c r="E534" s="113"/>
      <c r="F534" s="113"/>
      <c r="G534" s="113"/>
      <c r="H534" s="113"/>
      <c r="I534" s="203"/>
      <c r="J534" s="203"/>
      <c r="K534" s="203"/>
      <c r="L534" s="203"/>
      <c r="M534" s="204"/>
      <c r="N534" s="204"/>
      <c r="O534" s="201"/>
      <c r="P534" s="201"/>
    </row>
    <row r="535" spans="1:16" x14ac:dyDescent="0.2">
      <c r="A535" s="113"/>
      <c r="B535" s="200"/>
      <c r="C535" s="200"/>
      <c r="D535" s="201"/>
      <c r="E535" s="113"/>
      <c r="F535" s="113"/>
      <c r="G535" s="113"/>
      <c r="H535" s="113"/>
      <c r="I535" s="203"/>
      <c r="J535" s="203"/>
      <c r="K535" s="203"/>
      <c r="L535" s="203"/>
      <c r="M535" s="204"/>
      <c r="N535" s="204"/>
      <c r="O535" s="201"/>
      <c r="P535" s="201"/>
    </row>
    <row r="536" spans="1:16" x14ac:dyDescent="0.2">
      <c r="A536" s="113"/>
      <c r="B536" s="200"/>
      <c r="C536" s="200"/>
      <c r="D536" s="201"/>
      <c r="E536" s="113"/>
      <c r="F536" s="113"/>
      <c r="G536" s="113"/>
      <c r="H536" s="113"/>
      <c r="I536" s="203"/>
      <c r="J536" s="203"/>
      <c r="K536" s="203"/>
      <c r="L536" s="203"/>
      <c r="M536" s="204"/>
      <c r="N536" s="204"/>
      <c r="O536" s="201"/>
      <c r="P536" s="201"/>
    </row>
    <row r="537" spans="1:16" x14ac:dyDescent="0.2">
      <c r="A537" s="113"/>
      <c r="B537" s="200"/>
      <c r="C537" s="200"/>
      <c r="D537" s="201"/>
      <c r="E537" s="113"/>
      <c r="F537" s="113"/>
      <c r="G537" s="113"/>
      <c r="H537" s="113"/>
      <c r="I537" s="203"/>
      <c r="J537" s="203"/>
      <c r="K537" s="203"/>
      <c r="L537" s="203"/>
      <c r="M537" s="204"/>
      <c r="N537" s="204"/>
      <c r="O537" s="201"/>
      <c r="P537" s="201"/>
    </row>
    <row r="538" spans="1:16" x14ac:dyDescent="0.2">
      <c r="A538" s="113"/>
      <c r="B538" s="200"/>
      <c r="C538" s="200"/>
      <c r="D538" s="201"/>
      <c r="E538" s="113"/>
      <c r="F538" s="113"/>
      <c r="G538" s="113"/>
      <c r="H538" s="113"/>
      <c r="I538" s="203"/>
      <c r="J538" s="203"/>
      <c r="K538" s="203"/>
      <c r="L538" s="203"/>
      <c r="M538" s="204"/>
      <c r="N538" s="204"/>
      <c r="O538" s="201"/>
      <c r="P538" s="201"/>
    </row>
    <row r="539" spans="1:16" x14ac:dyDescent="0.2">
      <c r="A539" s="113"/>
      <c r="B539" s="200"/>
      <c r="C539" s="200"/>
      <c r="D539" s="201"/>
      <c r="E539" s="113"/>
      <c r="F539" s="113"/>
      <c r="G539" s="113"/>
      <c r="H539" s="113"/>
      <c r="I539" s="203"/>
      <c r="J539" s="203"/>
      <c r="K539" s="203"/>
      <c r="L539" s="203"/>
      <c r="M539" s="204"/>
      <c r="N539" s="204"/>
      <c r="O539" s="201"/>
      <c r="P539" s="201"/>
    </row>
    <row r="540" spans="1:16" x14ac:dyDescent="0.2">
      <c r="A540" s="113"/>
      <c r="B540" s="200"/>
      <c r="C540" s="200"/>
      <c r="D540" s="201"/>
      <c r="E540" s="113"/>
      <c r="F540" s="113"/>
      <c r="G540" s="113"/>
      <c r="H540" s="113"/>
      <c r="I540" s="203"/>
      <c r="J540" s="203"/>
      <c r="K540" s="203"/>
      <c r="L540" s="203"/>
      <c r="M540" s="204"/>
      <c r="N540" s="204"/>
      <c r="O540" s="201"/>
      <c r="P540" s="201"/>
    </row>
    <row r="541" spans="1:16" x14ac:dyDescent="0.2">
      <c r="A541" s="113"/>
      <c r="B541" s="200"/>
      <c r="C541" s="200"/>
      <c r="D541" s="201"/>
      <c r="E541" s="113"/>
      <c r="F541" s="113"/>
      <c r="G541" s="113"/>
      <c r="H541" s="113"/>
      <c r="I541" s="203"/>
      <c r="J541" s="203"/>
      <c r="K541" s="203"/>
      <c r="L541" s="203"/>
      <c r="M541" s="204"/>
      <c r="N541" s="204"/>
      <c r="O541" s="201"/>
      <c r="P541" s="201"/>
    </row>
    <row r="542" spans="1:16" x14ac:dyDescent="0.2">
      <c r="A542" s="113"/>
      <c r="B542" s="200"/>
      <c r="C542" s="200"/>
      <c r="D542" s="201"/>
      <c r="E542" s="113"/>
      <c r="F542" s="113"/>
      <c r="G542" s="113"/>
      <c r="H542" s="113"/>
      <c r="I542" s="203"/>
      <c r="J542" s="203"/>
      <c r="K542" s="203"/>
      <c r="L542" s="203"/>
      <c r="M542" s="204"/>
      <c r="N542" s="204"/>
      <c r="O542" s="201"/>
      <c r="P542" s="201"/>
    </row>
    <row r="543" spans="1:16" x14ac:dyDescent="0.2">
      <c r="A543" s="113"/>
      <c r="B543" s="200"/>
      <c r="C543" s="200"/>
      <c r="D543" s="201"/>
      <c r="E543" s="113"/>
      <c r="F543" s="113"/>
      <c r="G543" s="113"/>
      <c r="H543" s="113"/>
      <c r="I543" s="203"/>
      <c r="J543" s="203"/>
      <c r="K543" s="203"/>
      <c r="L543" s="203"/>
      <c r="M543" s="204"/>
      <c r="N543" s="204"/>
      <c r="O543" s="201"/>
      <c r="P543" s="201"/>
    </row>
    <row r="544" spans="1:16" x14ac:dyDescent="0.2">
      <c r="A544" s="113"/>
      <c r="B544" s="200"/>
      <c r="C544" s="200"/>
      <c r="D544" s="201"/>
      <c r="E544" s="113"/>
      <c r="F544" s="113"/>
      <c r="G544" s="113"/>
      <c r="H544" s="113"/>
      <c r="I544" s="203"/>
      <c r="J544" s="203"/>
      <c r="K544" s="203"/>
      <c r="L544" s="203"/>
      <c r="M544" s="204"/>
      <c r="N544" s="204"/>
      <c r="O544" s="201"/>
      <c r="P544" s="201"/>
    </row>
    <row r="545" spans="1:16" x14ac:dyDescent="0.2">
      <c r="A545" s="113"/>
      <c r="B545" s="200"/>
      <c r="C545" s="200"/>
      <c r="D545" s="201"/>
      <c r="E545" s="113"/>
      <c r="F545" s="113"/>
      <c r="G545" s="113"/>
      <c r="H545" s="113"/>
      <c r="I545" s="203"/>
      <c r="J545" s="203"/>
      <c r="K545" s="203"/>
      <c r="L545" s="203"/>
      <c r="M545" s="204"/>
      <c r="N545" s="204"/>
      <c r="O545" s="201"/>
      <c r="P545" s="201"/>
    </row>
    <row r="546" spans="1:16" x14ac:dyDescent="0.2">
      <c r="A546" s="113"/>
      <c r="B546" s="200"/>
      <c r="C546" s="200"/>
      <c r="D546" s="201"/>
      <c r="E546" s="113"/>
      <c r="F546" s="113"/>
      <c r="G546" s="113"/>
      <c r="H546" s="113"/>
      <c r="I546" s="203"/>
      <c r="J546" s="203"/>
      <c r="K546" s="203"/>
      <c r="L546" s="203"/>
      <c r="M546" s="204"/>
      <c r="N546" s="204"/>
      <c r="O546" s="201"/>
      <c r="P546" s="201"/>
    </row>
    <row r="547" spans="1:16" x14ac:dyDescent="0.2">
      <c r="A547" s="113"/>
      <c r="B547" s="200"/>
      <c r="C547" s="200"/>
      <c r="D547" s="201"/>
      <c r="E547" s="113"/>
      <c r="F547" s="113"/>
      <c r="G547" s="113"/>
      <c r="H547" s="113"/>
      <c r="I547" s="203"/>
      <c r="J547" s="203"/>
      <c r="K547" s="203"/>
      <c r="L547" s="203"/>
      <c r="M547" s="204"/>
      <c r="N547" s="204"/>
      <c r="O547" s="201"/>
      <c r="P547" s="201"/>
    </row>
    <row r="548" spans="1:16" x14ac:dyDescent="0.2">
      <c r="A548" s="113"/>
      <c r="B548" s="200"/>
      <c r="C548" s="200"/>
      <c r="D548" s="201"/>
      <c r="E548" s="113"/>
      <c r="F548" s="113"/>
      <c r="G548" s="113"/>
      <c r="H548" s="113"/>
      <c r="I548" s="203"/>
      <c r="J548" s="203"/>
      <c r="K548" s="203"/>
      <c r="L548" s="203"/>
      <c r="M548" s="204"/>
      <c r="N548" s="204"/>
      <c r="O548" s="201"/>
      <c r="P548" s="201"/>
    </row>
    <row r="549" spans="1:16" x14ac:dyDescent="0.2">
      <c r="A549" s="113"/>
      <c r="B549" s="200"/>
      <c r="C549" s="200"/>
      <c r="D549" s="201"/>
      <c r="E549" s="113"/>
      <c r="F549" s="113"/>
      <c r="G549" s="113"/>
      <c r="H549" s="113"/>
      <c r="I549" s="203"/>
      <c r="J549" s="203"/>
      <c r="K549" s="203"/>
      <c r="L549" s="203"/>
      <c r="M549" s="204"/>
      <c r="N549" s="204"/>
      <c r="O549" s="201"/>
      <c r="P549" s="201"/>
    </row>
    <row r="550" spans="1:16" x14ac:dyDescent="0.2">
      <c r="A550" s="113"/>
      <c r="B550" s="200"/>
      <c r="C550" s="200"/>
      <c r="D550" s="201"/>
      <c r="E550" s="113"/>
      <c r="F550" s="113"/>
      <c r="G550" s="113"/>
      <c r="H550" s="113"/>
      <c r="I550" s="203"/>
      <c r="J550" s="203"/>
      <c r="K550" s="203"/>
      <c r="L550" s="203"/>
      <c r="M550" s="204"/>
      <c r="N550" s="204"/>
      <c r="O550" s="201"/>
      <c r="P550" s="201"/>
    </row>
    <row r="551" spans="1:16" x14ac:dyDescent="0.2">
      <c r="A551" s="113"/>
      <c r="B551" s="200"/>
      <c r="C551" s="200"/>
      <c r="D551" s="201"/>
      <c r="E551" s="113"/>
      <c r="F551" s="113"/>
      <c r="G551" s="113"/>
      <c r="H551" s="113"/>
      <c r="I551" s="203"/>
      <c r="J551" s="203"/>
      <c r="K551" s="203"/>
      <c r="L551" s="203"/>
      <c r="M551" s="204"/>
      <c r="N551" s="204"/>
      <c r="O551" s="201"/>
      <c r="P551" s="201"/>
    </row>
    <row r="552" spans="1:16" x14ac:dyDescent="0.2">
      <c r="A552" s="113"/>
      <c r="B552" s="200"/>
      <c r="C552" s="200"/>
      <c r="D552" s="201"/>
      <c r="E552" s="113"/>
      <c r="F552" s="113"/>
      <c r="G552" s="113"/>
      <c r="H552" s="113"/>
      <c r="I552" s="203"/>
      <c r="J552" s="203"/>
      <c r="K552" s="203"/>
      <c r="L552" s="203"/>
      <c r="M552" s="204"/>
      <c r="N552" s="204"/>
      <c r="O552" s="201"/>
      <c r="P552" s="201"/>
    </row>
    <row r="553" spans="1:16" x14ac:dyDescent="0.2">
      <c r="A553" s="113"/>
      <c r="B553" s="200"/>
      <c r="C553" s="200"/>
      <c r="D553" s="201"/>
      <c r="E553" s="113"/>
      <c r="F553" s="113"/>
      <c r="G553" s="113"/>
      <c r="H553" s="113"/>
      <c r="I553" s="203"/>
      <c r="J553" s="203"/>
      <c r="K553" s="203"/>
      <c r="L553" s="203"/>
      <c r="M553" s="204"/>
      <c r="N553" s="204"/>
      <c r="O553" s="201"/>
      <c r="P553" s="201"/>
    </row>
    <row r="554" spans="1:16" x14ac:dyDescent="0.2">
      <c r="A554" s="113"/>
      <c r="B554" s="200"/>
      <c r="C554" s="200"/>
      <c r="D554" s="201"/>
      <c r="E554" s="113"/>
      <c r="F554" s="113"/>
      <c r="G554" s="113"/>
      <c r="H554" s="113"/>
      <c r="I554" s="203"/>
      <c r="J554" s="203"/>
      <c r="K554" s="203"/>
      <c r="L554" s="203"/>
      <c r="M554" s="204"/>
      <c r="N554" s="204"/>
      <c r="O554" s="201"/>
      <c r="P554" s="201"/>
    </row>
    <row r="555" spans="1:16" x14ac:dyDescent="0.2">
      <c r="A555" s="113"/>
      <c r="B555" s="200"/>
      <c r="C555" s="200"/>
      <c r="D555" s="201"/>
      <c r="E555" s="113"/>
      <c r="F555" s="113"/>
      <c r="G555" s="113"/>
      <c r="H555" s="113"/>
      <c r="I555" s="203"/>
      <c r="J555" s="203"/>
      <c r="K555" s="203"/>
      <c r="L555" s="203"/>
      <c r="M555" s="204"/>
      <c r="N555" s="204"/>
      <c r="O555" s="201"/>
      <c r="P555" s="201"/>
    </row>
    <row r="556" spans="1:16" x14ac:dyDescent="0.2">
      <c r="A556" s="113"/>
      <c r="B556" s="200"/>
      <c r="C556" s="200"/>
      <c r="D556" s="201"/>
      <c r="E556" s="113"/>
      <c r="F556" s="113"/>
      <c r="G556" s="113"/>
      <c r="H556" s="113"/>
      <c r="I556" s="203"/>
      <c r="J556" s="203"/>
      <c r="K556" s="203"/>
      <c r="L556" s="203"/>
      <c r="M556" s="204"/>
      <c r="N556" s="204"/>
      <c r="O556" s="201"/>
      <c r="P556" s="201"/>
    </row>
    <row r="557" spans="1:16" x14ac:dyDescent="0.2">
      <c r="A557" s="113"/>
      <c r="B557" s="200"/>
      <c r="C557" s="200"/>
      <c r="D557" s="201"/>
      <c r="E557" s="113"/>
      <c r="F557" s="113"/>
      <c r="G557" s="113"/>
      <c r="H557" s="113"/>
      <c r="I557" s="203"/>
      <c r="J557" s="203"/>
      <c r="K557" s="203"/>
      <c r="L557" s="203"/>
      <c r="M557" s="204"/>
      <c r="N557" s="204"/>
      <c r="O557" s="201"/>
      <c r="P557" s="201"/>
    </row>
    <row r="558" spans="1:16" x14ac:dyDescent="0.2">
      <c r="A558" s="113"/>
      <c r="B558" s="200"/>
      <c r="C558" s="200"/>
      <c r="D558" s="201"/>
      <c r="E558" s="113"/>
      <c r="F558" s="113"/>
      <c r="G558" s="113"/>
      <c r="H558" s="113"/>
      <c r="I558" s="203"/>
      <c r="J558" s="203"/>
      <c r="K558" s="203"/>
      <c r="L558" s="203"/>
      <c r="M558" s="204"/>
      <c r="N558" s="204"/>
      <c r="O558" s="201"/>
      <c r="P558" s="201"/>
    </row>
    <row r="559" spans="1:16" x14ac:dyDescent="0.2">
      <c r="A559" s="113"/>
      <c r="B559" s="200"/>
      <c r="C559" s="200"/>
      <c r="D559" s="201"/>
      <c r="E559" s="113"/>
      <c r="F559" s="113"/>
      <c r="G559" s="113"/>
      <c r="H559" s="113"/>
      <c r="I559" s="203"/>
      <c r="J559" s="203"/>
      <c r="K559" s="203"/>
      <c r="L559" s="203"/>
      <c r="M559" s="204"/>
      <c r="N559" s="204"/>
      <c r="O559" s="201"/>
      <c r="P559" s="201"/>
    </row>
    <row r="560" spans="1:16" x14ac:dyDescent="0.2">
      <c r="A560" s="113"/>
      <c r="B560" s="200"/>
      <c r="C560" s="200"/>
      <c r="D560" s="201"/>
      <c r="E560" s="113"/>
      <c r="F560" s="113"/>
      <c r="G560" s="113"/>
      <c r="H560" s="113"/>
      <c r="I560" s="203"/>
      <c r="J560" s="203"/>
      <c r="K560" s="203"/>
      <c r="L560" s="203"/>
      <c r="M560" s="204"/>
      <c r="N560" s="204"/>
      <c r="O560" s="201"/>
      <c r="P560" s="201"/>
    </row>
    <row r="561" spans="1:16" x14ac:dyDescent="0.2">
      <c r="A561" s="113"/>
      <c r="B561" s="200"/>
      <c r="C561" s="200"/>
      <c r="D561" s="201"/>
      <c r="E561" s="113"/>
      <c r="F561" s="113"/>
      <c r="G561" s="113"/>
      <c r="H561" s="113"/>
      <c r="I561" s="203"/>
      <c r="J561" s="203"/>
      <c r="K561" s="203"/>
      <c r="L561" s="203"/>
      <c r="M561" s="204"/>
      <c r="N561" s="204"/>
      <c r="O561" s="201"/>
      <c r="P561" s="201"/>
    </row>
    <row r="562" spans="1:16" x14ac:dyDescent="0.2">
      <c r="A562" s="113"/>
      <c r="B562" s="200"/>
      <c r="C562" s="200"/>
      <c r="D562" s="201"/>
      <c r="E562" s="113"/>
      <c r="F562" s="113"/>
      <c r="G562" s="113"/>
      <c r="H562" s="113"/>
      <c r="I562" s="203"/>
      <c r="J562" s="203"/>
      <c r="K562" s="203"/>
      <c r="L562" s="203"/>
      <c r="M562" s="204"/>
      <c r="N562" s="204"/>
      <c r="O562" s="201"/>
      <c r="P562" s="201"/>
    </row>
    <row r="563" spans="1:16" x14ac:dyDescent="0.2">
      <c r="A563" s="113"/>
      <c r="B563" s="200"/>
      <c r="C563" s="200"/>
      <c r="D563" s="201"/>
      <c r="E563" s="113"/>
      <c r="F563" s="113"/>
      <c r="G563" s="113"/>
      <c r="H563" s="113"/>
      <c r="I563" s="203"/>
      <c r="J563" s="203"/>
      <c r="K563" s="203"/>
      <c r="L563" s="203"/>
      <c r="M563" s="204"/>
      <c r="N563" s="204"/>
      <c r="O563" s="201"/>
      <c r="P563" s="201"/>
    </row>
    <row r="564" spans="1:16" x14ac:dyDescent="0.2">
      <c r="A564" s="113"/>
      <c r="B564" s="200"/>
      <c r="C564" s="200"/>
      <c r="D564" s="201"/>
      <c r="E564" s="113"/>
      <c r="F564" s="113"/>
      <c r="G564" s="113"/>
      <c r="H564" s="113"/>
      <c r="I564" s="203"/>
      <c r="J564" s="203"/>
      <c r="K564" s="203"/>
      <c r="L564" s="203"/>
      <c r="M564" s="204"/>
      <c r="N564" s="204"/>
      <c r="O564" s="201"/>
      <c r="P564" s="201"/>
    </row>
    <row r="565" spans="1:16" x14ac:dyDescent="0.2">
      <c r="A565" s="113"/>
      <c r="B565" s="200"/>
      <c r="C565" s="200"/>
      <c r="D565" s="201"/>
      <c r="E565" s="113"/>
      <c r="F565" s="113"/>
      <c r="G565" s="113"/>
      <c r="H565" s="113"/>
      <c r="I565" s="203"/>
      <c r="J565" s="203"/>
      <c r="K565" s="203"/>
      <c r="L565" s="203"/>
      <c r="M565" s="204"/>
      <c r="N565" s="204"/>
      <c r="O565" s="201"/>
      <c r="P565" s="201"/>
    </row>
    <row r="566" spans="1:16" x14ac:dyDescent="0.2">
      <c r="A566" s="113"/>
      <c r="B566" s="200"/>
      <c r="C566" s="200"/>
      <c r="D566" s="201"/>
      <c r="E566" s="113"/>
      <c r="F566" s="113"/>
      <c r="G566" s="113"/>
      <c r="H566" s="113"/>
      <c r="I566" s="203"/>
      <c r="J566" s="203"/>
      <c r="K566" s="203"/>
      <c r="L566" s="203"/>
      <c r="M566" s="204"/>
      <c r="N566" s="204"/>
      <c r="O566" s="201"/>
      <c r="P566" s="201"/>
    </row>
    <row r="567" spans="1:16" x14ac:dyDescent="0.2">
      <c r="A567" s="113"/>
      <c r="B567" s="200"/>
      <c r="C567" s="200"/>
      <c r="D567" s="201"/>
      <c r="E567" s="113"/>
      <c r="F567" s="113"/>
      <c r="G567" s="113"/>
      <c r="H567" s="113"/>
      <c r="I567" s="203"/>
      <c r="J567" s="203"/>
      <c r="K567" s="203"/>
      <c r="L567" s="203"/>
      <c r="M567" s="204"/>
      <c r="N567" s="204"/>
      <c r="O567" s="201"/>
      <c r="P567" s="201"/>
    </row>
    <row r="568" spans="1:16" x14ac:dyDescent="0.2">
      <c r="A568" s="113"/>
      <c r="B568" s="200"/>
      <c r="C568" s="200"/>
      <c r="D568" s="201"/>
      <c r="E568" s="113"/>
      <c r="F568" s="113"/>
      <c r="G568" s="113"/>
      <c r="H568" s="113"/>
      <c r="I568" s="203"/>
      <c r="J568" s="203"/>
      <c r="K568" s="203"/>
      <c r="L568" s="203"/>
      <c r="M568" s="204"/>
      <c r="N568" s="204"/>
      <c r="O568" s="201"/>
      <c r="P568" s="201"/>
    </row>
    <row r="569" spans="1:16" x14ac:dyDescent="0.2">
      <c r="A569" s="113"/>
      <c r="B569" s="200"/>
      <c r="C569" s="200"/>
      <c r="D569" s="201"/>
      <c r="E569" s="113"/>
      <c r="F569" s="113"/>
      <c r="G569" s="113"/>
      <c r="H569" s="113"/>
      <c r="I569" s="203"/>
      <c r="J569" s="203"/>
      <c r="K569" s="203"/>
      <c r="L569" s="203"/>
      <c r="M569" s="204"/>
      <c r="N569" s="204"/>
      <c r="O569" s="201"/>
      <c r="P569" s="201"/>
    </row>
    <row r="570" spans="1:16" x14ac:dyDescent="0.2">
      <c r="A570" s="113"/>
      <c r="B570" s="200"/>
      <c r="C570" s="200"/>
      <c r="D570" s="201"/>
      <c r="E570" s="113"/>
      <c r="F570" s="113"/>
      <c r="G570" s="113"/>
      <c r="H570" s="113"/>
      <c r="I570" s="203"/>
      <c r="J570" s="203"/>
      <c r="K570" s="203"/>
      <c r="L570" s="203"/>
      <c r="M570" s="204"/>
      <c r="N570" s="204"/>
      <c r="O570" s="201"/>
      <c r="P570" s="201"/>
    </row>
    <row r="571" spans="1:16" x14ac:dyDescent="0.2">
      <c r="A571" s="113"/>
      <c r="B571" s="200"/>
      <c r="C571" s="200"/>
      <c r="D571" s="201"/>
      <c r="E571" s="113"/>
      <c r="F571" s="113"/>
      <c r="G571" s="113"/>
      <c r="H571" s="113"/>
      <c r="I571" s="203"/>
      <c r="J571" s="203"/>
      <c r="K571" s="203"/>
      <c r="L571" s="203"/>
      <c r="M571" s="204"/>
      <c r="N571" s="204"/>
      <c r="O571" s="201"/>
      <c r="P571" s="201"/>
    </row>
    <row r="572" spans="1:16" x14ac:dyDescent="0.2">
      <c r="A572" s="113"/>
      <c r="B572" s="200"/>
      <c r="C572" s="200"/>
      <c r="D572" s="201"/>
      <c r="E572" s="113"/>
      <c r="F572" s="113"/>
      <c r="G572" s="113"/>
      <c r="H572" s="113"/>
      <c r="I572" s="203"/>
      <c r="J572" s="203"/>
      <c r="K572" s="203"/>
      <c r="L572" s="203"/>
      <c r="M572" s="204"/>
      <c r="N572" s="204"/>
      <c r="O572" s="201"/>
      <c r="P572" s="201"/>
    </row>
    <row r="573" spans="1:16" x14ac:dyDescent="0.2">
      <c r="A573" s="113"/>
      <c r="B573" s="200"/>
      <c r="C573" s="200"/>
      <c r="D573" s="201"/>
      <c r="E573" s="113"/>
      <c r="F573" s="113"/>
      <c r="G573" s="113"/>
      <c r="H573" s="113"/>
      <c r="I573" s="203"/>
      <c r="J573" s="203"/>
      <c r="K573" s="203"/>
      <c r="L573" s="203"/>
      <c r="M573" s="204"/>
      <c r="N573" s="204"/>
      <c r="O573" s="201"/>
      <c r="P573" s="201"/>
    </row>
    <row r="574" spans="1:16" x14ac:dyDescent="0.2">
      <c r="A574" s="113"/>
      <c r="B574" s="200"/>
      <c r="C574" s="200"/>
      <c r="D574" s="201"/>
      <c r="E574" s="113"/>
      <c r="F574" s="113"/>
      <c r="G574" s="113"/>
      <c r="H574" s="113"/>
      <c r="I574" s="203"/>
      <c r="J574" s="203"/>
      <c r="K574" s="203"/>
      <c r="L574" s="203"/>
      <c r="M574" s="204"/>
      <c r="N574" s="204"/>
      <c r="O574" s="201"/>
      <c r="P574" s="201"/>
    </row>
    <row r="575" spans="1:16" x14ac:dyDescent="0.2">
      <c r="A575" s="113"/>
      <c r="B575" s="200"/>
      <c r="C575" s="200"/>
      <c r="D575" s="201"/>
      <c r="E575" s="113"/>
      <c r="F575" s="113"/>
      <c r="G575" s="113"/>
      <c r="H575" s="113"/>
      <c r="I575" s="203"/>
      <c r="J575" s="203"/>
      <c r="K575" s="203"/>
      <c r="L575" s="203"/>
      <c r="M575" s="204"/>
      <c r="N575" s="204"/>
      <c r="O575" s="201"/>
      <c r="P575" s="201"/>
    </row>
    <row r="576" spans="1:16" x14ac:dyDescent="0.2">
      <c r="A576" s="113"/>
      <c r="B576" s="200"/>
      <c r="C576" s="200"/>
      <c r="D576" s="201"/>
      <c r="E576" s="113"/>
      <c r="F576" s="113"/>
      <c r="G576" s="113"/>
      <c r="H576" s="113"/>
      <c r="I576" s="203"/>
      <c r="J576" s="203"/>
      <c r="K576" s="203"/>
      <c r="L576" s="203"/>
      <c r="M576" s="204"/>
      <c r="N576" s="204"/>
      <c r="O576" s="201"/>
      <c r="P576" s="201"/>
    </row>
    <row r="577" spans="1:16" x14ac:dyDescent="0.2">
      <c r="A577" s="113"/>
      <c r="B577" s="200"/>
      <c r="C577" s="200"/>
      <c r="D577" s="201"/>
      <c r="E577" s="113"/>
      <c r="F577" s="113"/>
      <c r="G577" s="113"/>
      <c r="H577" s="113"/>
      <c r="I577" s="203"/>
      <c r="J577" s="203"/>
      <c r="K577" s="203"/>
      <c r="L577" s="203"/>
      <c r="M577" s="204"/>
      <c r="N577" s="204"/>
      <c r="O577" s="201"/>
      <c r="P577" s="201"/>
    </row>
    <row r="578" spans="1:16" x14ac:dyDescent="0.2">
      <c r="A578" s="113"/>
      <c r="B578" s="200"/>
      <c r="C578" s="200"/>
      <c r="D578" s="201"/>
      <c r="E578" s="113"/>
      <c r="F578" s="113"/>
      <c r="G578" s="113"/>
      <c r="H578" s="113"/>
      <c r="I578" s="203"/>
      <c r="J578" s="203"/>
      <c r="K578" s="203"/>
      <c r="L578" s="203"/>
      <c r="M578" s="204"/>
      <c r="N578" s="204"/>
      <c r="O578" s="201"/>
      <c r="P578" s="201"/>
    </row>
    <row r="579" spans="1:16" x14ac:dyDescent="0.2">
      <c r="A579" s="113"/>
      <c r="B579" s="200"/>
      <c r="C579" s="200"/>
      <c r="D579" s="201"/>
      <c r="E579" s="113"/>
      <c r="F579" s="113"/>
      <c r="G579" s="113"/>
      <c r="H579" s="113"/>
      <c r="I579" s="203"/>
      <c r="J579" s="203"/>
      <c r="K579" s="203"/>
      <c r="L579" s="203"/>
      <c r="M579" s="204"/>
      <c r="N579" s="204"/>
      <c r="O579" s="201"/>
      <c r="P579" s="201"/>
    </row>
    <row r="580" spans="1:16" x14ac:dyDescent="0.2">
      <c r="A580" s="113"/>
      <c r="B580" s="200"/>
      <c r="C580" s="200"/>
      <c r="D580" s="201"/>
      <c r="E580" s="113"/>
      <c r="F580" s="113"/>
      <c r="G580" s="113"/>
      <c r="H580" s="113"/>
      <c r="I580" s="203"/>
      <c r="J580" s="203"/>
      <c r="K580" s="203"/>
      <c r="L580" s="203"/>
      <c r="M580" s="204"/>
      <c r="N580" s="204"/>
      <c r="O580" s="201"/>
      <c r="P580" s="201"/>
    </row>
    <row r="581" spans="1:16" x14ac:dyDescent="0.2">
      <c r="A581" s="113"/>
      <c r="B581" s="200"/>
      <c r="C581" s="200"/>
      <c r="D581" s="201"/>
      <c r="E581" s="113"/>
      <c r="F581" s="113"/>
      <c r="G581" s="113"/>
      <c r="H581" s="113"/>
      <c r="I581" s="203"/>
      <c r="J581" s="203"/>
      <c r="K581" s="203"/>
      <c r="L581" s="203"/>
      <c r="M581" s="204"/>
      <c r="N581" s="204"/>
      <c r="O581" s="201"/>
      <c r="P581" s="201"/>
    </row>
    <row r="582" spans="1:16" x14ac:dyDescent="0.2">
      <c r="A582" s="113"/>
      <c r="B582" s="200"/>
      <c r="C582" s="200"/>
      <c r="D582" s="201"/>
      <c r="E582" s="113"/>
      <c r="F582" s="113"/>
      <c r="G582" s="113"/>
      <c r="H582" s="113"/>
      <c r="I582" s="203"/>
      <c r="J582" s="203"/>
      <c r="K582" s="203"/>
      <c r="L582" s="203"/>
      <c r="M582" s="204"/>
      <c r="N582" s="204"/>
      <c r="O582" s="201"/>
      <c r="P582" s="201"/>
    </row>
    <row r="583" spans="1:16" x14ac:dyDescent="0.2">
      <c r="A583" s="113"/>
      <c r="B583" s="200"/>
      <c r="C583" s="200"/>
      <c r="D583" s="201"/>
      <c r="E583" s="113"/>
      <c r="F583" s="113"/>
      <c r="G583" s="113"/>
      <c r="H583" s="113"/>
      <c r="I583" s="203"/>
      <c r="J583" s="203"/>
      <c r="K583" s="203"/>
      <c r="L583" s="203"/>
      <c r="M583" s="204"/>
      <c r="N583" s="204"/>
      <c r="O583" s="201"/>
      <c r="P583" s="201"/>
    </row>
    <row r="584" spans="1:16" x14ac:dyDescent="0.2">
      <c r="A584" s="113"/>
      <c r="B584" s="200"/>
      <c r="C584" s="200"/>
      <c r="D584" s="201"/>
      <c r="E584" s="113"/>
      <c r="F584" s="113"/>
      <c r="G584" s="113"/>
      <c r="H584" s="113"/>
      <c r="I584" s="203"/>
      <c r="J584" s="203"/>
      <c r="K584" s="203"/>
      <c r="L584" s="203"/>
      <c r="M584" s="204"/>
      <c r="N584" s="204"/>
      <c r="O584" s="201"/>
      <c r="P584" s="201"/>
    </row>
    <row r="585" spans="1:16" x14ac:dyDescent="0.2">
      <c r="A585" s="113"/>
      <c r="B585" s="200"/>
      <c r="C585" s="200"/>
      <c r="D585" s="201"/>
      <c r="E585" s="113"/>
      <c r="F585" s="113"/>
      <c r="G585" s="113"/>
      <c r="H585" s="113"/>
      <c r="I585" s="203"/>
      <c r="J585" s="203"/>
      <c r="K585" s="203"/>
      <c r="L585" s="203"/>
      <c r="M585" s="204"/>
      <c r="N585" s="204"/>
      <c r="O585" s="201"/>
      <c r="P585" s="201"/>
    </row>
    <row r="586" spans="1:16" x14ac:dyDescent="0.2">
      <c r="A586" s="113"/>
      <c r="B586" s="200"/>
      <c r="C586" s="200"/>
      <c r="D586" s="201"/>
      <c r="E586" s="113"/>
      <c r="F586" s="113"/>
      <c r="G586" s="113"/>
      <c r="H586" s="113"/>
      <c r="I586" s="203"/>
      <c r="J586" s="203"/>
      <c r="K586" s="203"/>
      <c r="L586" s="203"/>
      <c r="M586" s="204"/>
      <c r="N586" s="204"/>
      <c r="O586" s="201"/>
      <c r="P586" s="201"/>
    </row>
    <row r="587" spans="1:16" x14ac:dyDescent="0.2">
      <c r="A587" s="113"/>
      <c r="B587" s="200"/>
      <c r="C587" s="200"/>
      <c r="D587" s="201"/>
      <c r="E587" s="113"/>
      <c r="F587" s="113"/>
      <c r="G587" s="113"/>
      <c r="H587" s="113"/>
      <c r="I587" s="203"/>
      <c r="J587" s="203"/>
      <c r="K587" s="203"/>
      <c r="L587" s="203"/>
      <c r="M587" s="204"/>
      <c r="N587" s="204"/>
      <c r="O587" s="201"/>
      <c r="P587" s="201"/>
    </row>
    <row r="588" spans="1:16" x14ac:dyDescent="0.2">
      <c r="A588" s="113"/>
      <c r="B588" s="200"/>
      <c r="C588" s="200"/>
      <c r="D588" s="201"/>
      <c r="E588" s="113"/>
      <c r="F588" s="113"/>
      <c r="G588" s="113"/>
      <c r="H588" s="113"/>
      <c r="I588" s="203"/>
      <c r="J588" s="203"/>
      <c r="K588" s="203"/>
      <c r="L588" s="203"/>
      <c r="M588" s="204"/>
      <c r="N588" s="204"/>
      <c r="O588" s="201"/>
      <c r="P588" s="201"/>
    </row>
    <row r="589" spans="1:16" x14ac:dyDescent="0.2">
      <c r="A589" s="113"/>
      <c r="B589" s="200"/>
      <c r="C589" s="200"/>
      <c r="D589" s="201"/>
      <c r="E589" s="113"/>
      <c r="F589" s="113"/>
      <c r="G589" s="113"/>
      <c r="H589" s="113"/>
      <c r="I589" s="203"/>
      <c r="J589" s="203"/>
      <c r="K589" s="203"/>
      <c r="L589" s="203"/>
      <c r="M589" s="204"/>
      <c r="N589" s="204"/>
      <c r="O589" s="201"/>
      <c r="P589" s="201"/>
    </row>
    <row r="590" spans="1:16" x14ac:dyDescent="0.2">
      <c r="A590" s="113"/>
      <c r="B590" s="200"/>
      <c r="C590" s="200"/>
      <c r="D590" s="201"/>
      <c r="E590" s="113"/>
      <c r="F590" s="113"/>
      <c r="G590" s="113"/>
      <c r="H590" s="113"/>
      <c r="I590" s="203"/>
      <c r="J590" s="203"/>
      <c r="K590" s="203"/>
      <c r="L590" s="203"/>
      <c r="M590" s="204"/>
      <c r="N590" s="204"/>
      <c r="O590" s="201"/>
      <c r="P590" s="201"/>
    </row>
    <row r="591" spans="1:16" x14ac:dyDescent="0.2">
      <c r="A591" s="113"/>
      <c r="B591" s="200"/>
      <c r="C591" s="200"/>
      <c r="D591" s="201"/>
      <c r="E591" s="113"/>
      <c r="F591" s="113"/>
      <c r="G591" s="113"/>
      <c r="H591" s="113"/>
      <c r="I591" s="203"/>
      <c r="J591" s="203"/>
      <c r="K591" s="203"/>
      <c r="L591" s="203"/>
      <c r="M591" s="204"/>
      <c r="N591" s="204"/>
      <c r="O591" s="201"/>
      <c r="P591" s="201"/>
    </row>
    <row r="592" spans="1:16" x14ac:dyDescent="0.2">
      <c r="A592" s="113"/>
      <c r="B592" s="200"/>
      <c r="C592" s="200"/>
      <c r="D592" s="201"/>
      <c r="E592" s="113"/>
      <c r="F592" s="113"/>
      <c r="G592" s="113"/>
      <c r="H592" s="113"/>
      <c r="I592" s="203"/>
      <c r="J592" s="203"/>
      <c r="K592" s="203"/>
      <c r="L592" s="203"/>
      <c r="M592" s="204"/>
      <c r="N592" s="204"/>
      <c r="O592" s="201"/>
      <c r="P592" s="201"/>
    </row>
    <row r="593" spans="1:16" x14ac:dyDescent="0.2">
      <c r="A593" s="113"/>
      <c r="B593" s="200"/>
      <c r="C593" s="200"/>
      <c r="D593" s="201"/>
      <c r="E593" s="113"/>
      <c r="F593" s="113"/>
      <c r="G593" s="113"/>
      <c r="H593" s="113"/>
      <c r="I593" s="203"/>
      <c r="J593" s="203"/>
      <c r="K593" s="203"/>
      <c r="L593" s="203"/>
      <c r="M593" s="204"/>
      <c r="N593" s="204"/>
      <c r="O593" s="201"/>
      <c r="P593" s="201"/>
    </row>
    <row r="594" spans="1:16" x14ac:dyDescent="0.2">
      <c r="A594" s="113"/>
      <c r="B594" s="200"/>
      <c r="C594" s="200"/>
      <c r="D594" s="201"/>
      <c r="E594" s="113"/>
      <c r="F594" s="113"/>
      <c r="G594" s="113"/>
      <c r="H594" s="113"/>
      <c r="I594" s="203"/>
      <c r="J594" s="203"/>
      <c r="K594" s="203"/>
      <c r="L594" s="203"/>
      <c r="M594" s="204"/>
      <c r="N594" s="204"/>
      <c r="O594" s="201"/>
      <c r="P594" s="201"/>
    </row>
    <row r="595" spans="1:16" x14ac:dyDescent="0.2">
      <c r="A595" s="113"/>
      <c r="B595" s="200"/>
      <c r="C595" s="200"/>
      <c r="D595" s="201"/>
      <c r="E595" s="113"/>
      <c r="F595" s="113"/>
      <c r="G595" s="113"/>
      <c r="H595" s="113"/>
      <c r="I595" s="203"/>
      <c r="J595" s="203"/>
      <c r="K595" s="203"/>
      <c r="L595" s="203"/>
      <c r="M595" s="204"/>
      <c r="N595" s="204"/>
      <c r="O595" s="201"/>
      <c r="P595" s="201"/>
    </row>
    <row r="596" spans="1:16" x14ac:dyDescent="0.2">
      <c r="A596" s="113"/>
      <c r="B596" s="200"/>
      <c r="C596" s="200"/>
      <c r="D596" s="201"/>
      <c r="E596" s="113"/>
      <c r="F596" s="113"/>
      <c r="G596" s="113"/>
      <c r="H596" s="113"/>
      <c r="I596" s="203"/>
      <c r="J596" s="203"/>
      <c r="K596" s="203"/>
      <c r="L596" s="203"/>
      <c r="M596" s="204"/>
      <c r="N596" s="204"/>
      <c r="O596" s="201"/>
      <c r="P596" s="201"/>
    </row>
    <row r="597" spans="1:16" x14ac:dyDescent="0.2">
      <c r="A597" s="113"/>
      <c r="B597" s="200"/>
      <c r="C597" s="200"/>
      <c r="D597" s="201"/>
      <c r="E597" s="113"/>
      <c r="F597" s="113"/>
      <c r="G597" s="113"/>
      <c r="H597" s="113"/>
      <c r="I597" s="203"/>
      <c r="J597" s="203"/>
      <c r="K597" s="203"/>
      <c r="L597" s="203"/>
      <c r="M597" s="204"/>
      <c r="N597" s="204"/>
      <c r="O597" s="201"/>
      <c r="P597" s="201"/>
    </row>
    <row r="598" spans="1:16" x14ac:dyDescent="0.2">
      <c r="A598" s="113"/>
      <c r="B598" s="200"/>
      <c r="C598" s="200"/>
      <c r="D598" s="201"/>
      <c r="E598" s="113"/>
      <c r="F598" s="113"/>
      <c r="G598" s="113"/>
      <c r="H598" s="113"/>
      <c r="I598" s="203"/>
      <c r="J598" s="203"/>
      <c r="K598" s="203"/>
      <c r="L598" s="203"/>
      <c r="M598" s="204"/>
      <c r="N598" s="204"/>
      <c r="O598" s="201"/>
      <c r="P598" s="201"/>
    </row>
    <row r="599" spans="1:16" x14ac:dyDescent="0.2">
      <c r="A599" s="113"/>
      <c r="B599" s="200"/>
      <c r="C599" s="200"/>
      <c r="D599" s="201"/>
      <c r="E599" s="113"/>
      <c r="F599" s="113"/>
      <c r="G599" s="113"/>
      <c r="H599" s="113"/>
      <c r="I599" s="203"/>
      <c r="J599" s="203"/>
      <c r="K599" s="203"/>
      <c r="L599" s="203"/>
      <c r="M599" s="204"/>
      <c r="N599" s="204"/>
      <c r="O599" s="201"/>
      <c r="P599" s="201"/>
    </row>
    <row r="600" spans="1:16" x14ac:dyDescent="0.2">
      <c r="A600" s="113"/>
      <c r="B600" s="200"/>
      <c r="C600" s="200"/>
      <c r="D600" s="201"/>
      <c r="E600" s="113"/>
      <c r="F600" s="113"/>
      <c r="G600" s="113"/>
      <c r="H600" s="113"/>
      <c r="I600" s="203"/>
      <c r="J600" s="203"/>
      <c r="K600" s="203"/>
      <c r="L600" s="203"/>
      <c r="M600" s="204"/>
      <c r="N600" s="204"/>
      <c r="O600" s="201"/>
      <c r="P600" s="201"/>
    </row>
    <row r="601" spans="1:16" x14ac:dyDescent="0.2">
      <c r="A601" s="113"/>
      <c r="B601" s="200"/>
      <c r="C601" s="200"/>
      <c r="D601" s="201"/>
      <c r="E601" s="113"/>
      <c r="F601" s="113"/>
      <c r="G601" s="113"/>
      <c r="H601" s="113"/>
      <c r="I601" s="203"/>
      <c r="J601" s="203"/>
      <c r="K601" s="203"/>
      <c r="L601" s="203"/>
      <c r="M601" s="204"/>
      <c r="N601" s="204"/>
      <c r="O601" s="201"/>
      <c r="P601" s="201"/>
    </row>
    <row r="602" spans="1:16" x14ac:dyDescent="0.2">
      <c r="A602" s="113"/>
      <c r="B602" s="200"/>
      <c r="C602" s="200"/>
      <c r="D602" s="201"/>
      <c r="E602" s="113"/>
      <c r="F602" s="113"/>
      <c r="G602" s="113"/>
      <c r="H602" s="113"/>
      <c r="I602" s="203"/>
      <c r="J602" s="203"/>
      <c r="K602" s="203"/>
      <c r="L602" s="203"/>
      <c r="M602" s="204"/>
      <c r="N602" s="204"/>
      <c r="O602" s="201"/>
      <c r="P602" s="201"/>
    </row>
    <row r="603" spans="1:16" x14ac:dyDescent="0.2">
      <c r="A603" s="113"/>
      <c r="B603" s="200"/>
      <c r="C603" s="200"/>
      <c r="D603" s="201"/>
      <c r="E603" s="113"/>
      <c r="F603" s="113"/>
      <c r="G603" s="113"/>
      <c r="H603" s="113"/>
      <c r="I603" s="203"/>
      <c r="J603" s="203"/>
      <c r="K603" s="203"/>
      <c r="L603" s="203"/>
      <c r="M603" s="204"/>
      <c r="N603" s="204"/>
      <c r="O603" s="201"/>
      <c r="P603" s="201"/>
    </row>
    <row r="604" spans="1:16" x14ac:dyDescent="0.2">
      <c r="A604" s="113"/>
      <c r="B604" s="200"/>
      <c r="C604" s="200"/>
      <c r="D604" s="201"/>
      <c r="E604" s="113"/>
      <c r="F604" s="113"/>
      <c r="G604" s="113"/>
      <c r="H604" s="113"/>
      <c r="I604" s="203"/>
      <c r="J604" s="203"/>
      <c r="K604" s="203"/>
      <c r="L604" s="203"/>
      <c r="M604" s="204"/>
      <c r="N604" s="204"/>
      <c r="O604" s="201"/>
      <c r="P604" s="201"/>
    </row>
    <row r="605" spans="1:16" x14ac:dyDescent="0.2">
      <c r="A605" s="113"/>
      <c r="B605" s="200"/>
      <c r="C605" s="200"/>
      <c r="D605" s="201"/>
      <c r="E605" s="113"/>
      <c r="F605" s="113"/>
      <c r="G605" s="113"/>
      <c r="H605" s="113"/>
      <c r="I605" s="203"/>
      <c r="J605" s="203"/>
      <c r="K605" s="203"/>
      <c r="L605" s="203"/>
      <c r="M605" s="204"/>
      <c r="N605" s="204"/>
      <c r="O605" s="201"/>
      <c r="P605" s="201"/>
    </row>
    <row r="606" spans="1:16" x14ac:dyDescent="0.2">
      <c r="A606" s="113"/>
      <c r="B606" s="200"/>
      <c r="C606" s="200"/>
      <c r="D606" s="201"/>
      <c r="E606" s="113"/>
      <c r="F606" s="113"/>
      <c r="G606" s="113"/>
      <c r="H606" s="113"/>
      <c r="I606" s="203"/>
      <c r="J606" s="203"/>
      <c r="K606" s="203"/>
      <c r="L606" s="203"/>
      <c r="M606" s="204"/>
      <c r="N606" s="204"/>
      <c r="O606" s="201"/>
      <c r="P606" s="201"/>
    </row>
    <row r="607" spans="1:16" x14ac:dyDescent="0.2">
      <c r="A607" s="113"/>
      <c r="B607" s="200"/>
      <c r="C607" s="200"/>
      <c r="D607" s="201"/>
      <c r="E607" s="113"/>
      <c r="F607" s="113"/>
      <c r="G607" s="113"/>
      <c r="H607" s="113"/>
      <c r="I607" s="203"/>
      <c r="J607" s="203"/>
      <c r="K607" s="203"/>
      <c r="L607" s="203"/>
      <c r="M607" s="204"/>
      <c r="N607" s="204"/>
      <c r="O607" s="201"/>
      <c r="P607" s="201"/>
    </row>
    <row r="608" spans="1:16" x14ac:dyDescent="0.2">
      <c r="A608" s="113"/>
      <c r="B608" s="200"/>
      <c r="C608" s="200"/>
      <c r="D608" s="201"/>
      <c r="E608" s="113"/>
      <c r="F608" s="113"/>
      <c r="G608" s="113"/>
      <c r="H608" s="113"/>
      <c r="I608" s="203"/>
      <c r="J608" s="203"/>
      <c r="K608" s="203"/>
      <c r="L608" s="203"/>
      <c r="M608" s="204"/>
      <c r="N608" s="204"/>
      <c r="O608" s="201"/>
      <c r="P608" s="201"/>
    </row>
    <row r="609" spans="1:16" x14ac:dyDescent="0.2">
      <c r="A609" s="113"/>
      <c r="B609" s="200"/>
      <c r="C609" s="200"/>
      <c r="D609" s="201"/>
      <c r="E609" s="113"/>
      <c r="F609" s="113"/>
      <c r="G609" s="113"/>
      <c r="H609" s="113"/>
      <c r="I609" s="203"/>
      <c r="J609" s="203"/>
      <c r="K609" s="203"/>
      <c r="L609" s="203"/>
      <c r="M609" s="204"/>
      <c r="N609" s="204"/>
      <c r="O609" s="201"/>
      <c r="P609" s="201"/>
    </row>
    <row r="610" spans="1:16" x14ac:dyDescent="0.2">
      <c r="A610" s="113"/>
      <c r="B610" s="200"/>
      <c r="C610" s="200"/>
      <c r="D610" s="201"/>
      <c r="E610" s="113"/>
      <c r="F610" s="113"/>
      <c r="G610" s="113"/>
      <c r="H610" s="113"/>
      <c r="I610" s="203"/>
      <c r="J610" s="203"/>
      <c r="K610" s="203"/>
      <c r="L610" s="203"/>
      <c r="M610" s="204"/>
      <c r="N610" s="204"/>
      <c r="O610" s="201"/>
      <c r="P610" s="201"/>
    </row>
    <row r="611" spans="1:16" x14ac:dyDescent="0.2">
      <c r="A611" s="113"/>
      <c r="B611" s="200"/>
      <c r="C611" s="200"/>
      <c r="D611" s="201"/>
      <c r="E611" s="113"/>
      <c r="F611" s="113"/>
      <c r="G611" s="113"/>
      <c r="H611" s="113"/>
      <c r="I611" s="203"/>
      <c r="J611" s="203"/>
      <c r="K611" s="203"/>
      <c r="L611" s="203"/>
      <c r="M611" s="204"/>
      <c r="N611" s="204"/>
      <c r="O611" s="201"/>
      <c r="P611" s="201"/>
    </row>
    <row r="612" spans="1:16" x14ac:dyDescent="0.2">
      <c r="A612" s="113"/>
      <c r="B612" s="200"/>
      <c r="C612" s="200"/>
      <c r="D612" s="201"/>
      <c r="E612" s="113"/>
      <c r="F612" s="113"/>
      <c r="G612" s="113"/>
      <c r="H612" s="113"/>
      <c r="I612" s="203"/>
      <c r="J612" s="203"/>
      <c r="K612" s="203"/>
      <c r="L612" s="203"/>
      <c r="M612" s="204"/>
      <c r="N612" s="204"/>
      <c r="O612" s="201"/>
      <c r="P612" s="201"/>
    </row>
    <row r="613" spans="1:16" x14ac:dyDescent="0.2">
      <c r="A613" s="113"/>
      <c r="B613" s="200"/>
      <c r="C613" s="200"/>
      <c r="D613" s="201"/>
      <c r="E613" s="113"/>
      <c r="F613" s="113"/>
      <c r="G613" s="113"/>
      <c r="H613" s="113"/>
      <c r="I613" s="203"/>
      <c r="J613" s="203"/>
      <c r="K613" s="203"/>
      <c r="L613" s="203"/>
      <c r="M613" s="204"/>
      <c r="N613" s="204"/>
      <c r="O613" s="201"/>
      <c r="P613" s="201"/>
    </row>
    <row r="614" spans="1:16" x14ac:dyDescent="0.2">
      <c r="A614" s="113"/>
      <c r="B614" s="200"/>
      <c r="C614" s="200"/>
      <c r="D614" s="201"/>
      <c r="E614" s="113"/>
      <c r="F614" s="113"/>
      <c r="G614" s="113"/>
      <c r="H614" s="113"/>
      <c r="I614" s="203"/>
      <c r="J614" s="203"/>
      <c r="K614" s="203"/>
      <c r="L614" s="203"/>
      <c r="M614" s="204"/>
      <c r="N614" s="204"/>
      <c r="O614" s="201"/>
      <c r="P614" s="201"/>
    </row>
    <row r="615" spans="1:16" x14ac:dyDescent="0.2">
      <c r="A615" s="113"/>
      <c r="B615" s="200"/>
      <c r="C615" s="200"/>
      <c r="D615" s="201"/>
      <c r="E615" s="113"/>
      <c r="F615" s="113"/>
      <c r="G615" s="113"/>
      <c r="H615" s="113"/>
      <c r="I615" s="203"/>
      <c r="J615" s="203"/>
      <c r="K615" s="203"/>
      <c r="L615" s="203"/>
      <c r="M615" s="204"/>
      <c r="N615" s="204"/>
      <c r="O615" s="201"/>
      <c r="P615" s="201"/>
    </row>
    <row r="616" spans="1:16" x14ac:dyDescent="0.2">
      <c r="A616" s="113"/>
      <c r="B616" s="200"/>
      <c r="C616" s="200"/>
      <c r="D616" s="201"/>
      <c r="E616" s="113"/>
      <c r="F616" s="113"/>
      <c r="G616" s="113"/>
      <c r="H616" s="113"/>
      <c r="I616" s="203"/>
      <c r="J616" s="203"/>
      <c r="K616" s="203"/>
      <c r="L616" s="203"/>
      <c r="M616" s="204"/>
      <c r="N616" s="204"/>
      <c r="O616" s="201"/>
      <c r="P616" s="201"/>
    </row>
    <row r="617" spans="1:16" x14ac:dyDescent="0.2">
      <c r="A617" s="113"/>
      <c r="B617" s="200"/>
      <c r="C617" s="200"/>
      <c r="D617" s="201"/>
      <c r="E617" s="113"/>
      <c r="F617" s="113"/>
      <c r="G617" s="113"/>
      <c r="H617" s="113"/>
      <c r="I617" s="203"/>
      <c r="J617" s="203"/>
      <c r="K617" s="203"/>
      <c r="L617" s="203"/>
      <c r="M617" s="204"/>
      <c r="N617" s="204"/>
      <c r="O617" s="201"/>
      <c r="P617" s="201"/>
    </row>
    <row r="618" spans="1:16" x14ac:dyDescent="0.2">
      <c r="A618" s="113"/>
      <c r="B618" s="200"/>
      <c r="C618" s="200"/>
      <c r="D618" s="201"/>
      <c r="E618" s="113"/>
      <c r="F618" s="113"/>
      <c r="G618" s="113"/>
      <c r="H618" s="113"/>
      <c r="I618" s="203"/>
      <c r="J618" s="203"/>
      <c r="K618" s="203"/>
      <c r="L618" s="203"/>
      <c r="M618" s="204"/>
      <c r="N618" s="204"/>
      <c r="O618" s="201"/>
      <c r="P618" s="201"/>
    </row>
    <row r="619" spans="1:16" x14ac:dyDescent="0.2">
      <c r="A619" s="113"/>
      <c r="B619" s="200"/>
      <c r="C619" s="200"/>
      <c r="D619" s="201"/>
      <c r="E619" s="113"/>
      <c r="F619" s="113"/>
      <c r="G619" s="113"/>
      <c r="H619" s="113"/>
      <c r="I619" s="203"/>
      <c r="J619" s="203"/>
      <c r="K619" s="203"/>
      <c r="L619" s="203"/>
      <c r="M619" s="204"/>
      <c r="N619" s="204"/>
      <c r="O619" s="201"/>
      <c r="P619" s="201"/>
    </row>
    <row r="620" spans="1:16" x14ac:dyDescent="0.2">
      <c r="A620" s="113"/>
      <c r="B620" s="200"/>
      <c r="C620" s="200"/>
      <c r="D620" s="201"/>
      <c r="E620" s="113"/>
      <c r="F620" s="113"/>
      <c r="G620" s="113"/>
      <c r="H620" s="113"/>
      <c r="I620" s="203"/>
      <c r="J620" s="203"/>
      <c r="K620" s="203"/>
      <c r="L620" s="203"/>
      <c r="M620" s="204"/>
      <c r="N620" s="204"/>
      <c r="O620" s="201"/>
      <c r="P620" s="201"/>
    </row>
    <row r="621" spans="1:16" x14ac:dyDescent="0.2">
      <c r="A621" s="113"/>
      <c r="B621" s="200"/>
      <c r="C621" s="200"/>
      <c r="D621" s="201"/>
      <c r="E621" s="113"/>
      <c r="F621" s="113"/>
      <c r="G621" s="113"/>
      <c r="H621" s="113"/>
      <c r="I621" s="203"/>
      <c r="J621" s="203"/>
      <c r="K621" s="203"/>
      <c r="L621" s="203"/>
      <c r="M621" s="204"/>
      <c r="N621" s="204"/>
      <c r="O621" s="201"/>
      <c r="P621" s="201"/>
    </row>
    <row r="622" spans="1:16" x14ac:dyDescent="0.2">
      <c r="A622" s="113"/>
      <c r="B622" s="200"/>
      <c r="C622" s="200"/>
      <c r="D622" s="201"/>
      <c r="E622" s="113"/>
      <c r="F622" s="113"/>
      <c r="G622" s="113"/>
      <c r="H622" s="113"/>
      <c r="I622" s="203"/>
      <c r="J622" s="203"/>
      <c r="K622" s="203"/>
      <c r="L622" s="203"/>
      <c r="M622" s="204"/>
      <c r="N622" s="204"/>
      <c r="O622" s="201"/>
      <c r="P622" s="201"/>
    </row>
    <row r="623" spans="1:16" x14ac:dyDescent="0.2">
      <c r="A623" s="113"/>
      <c r="B623" s="200"/>
      <c r="C623" s="200"/>
      <c r="D623" s="201"/>
      <c r="E623" s="113"/>
      <c r="F623" s="113"/>
      <c r="G623" s="113"/>
      <c r="H623" s="113"/>
      <c r="I623" s="203"/>
      <c r="J623" s="203"/>
      <c r="K623" s="203"/>
      <c r="L623" s="203"/>
      <c r="M623" s="204"/>
      <c r="N623" s="204"/>
      <c r="O623" s="201"/>
      <c r="P623" s="201"/>
    </row>
    <row r="624" spans="1:16" x14ac:dyDescent="0.2">
      <c r="A624" s="113"/>
      <c r="B624" s="200"/>
      <c r="C624" s="200"/>
      <c r="D624" s="201"/>
      <c r="E624" s="113"/>
      <c r="F624" s="113"/>
      <c r="G624" s="113"/>
      <c r="H624" s="113"/>
      <c r="I624" s="203"/>
      <c r="J624" s="203"/>
      <c r="K624" s="203"/>
      <c r="L624" s="203"/>
      <c r="M624" s="204"/>
      <c r="N624" s="204"/>
      <c r="O624" s="201"/>
      <c r="P624" s="201"/>
    </row>
    <row r="625" spans="1:16" x14ac:dyDescent="0.2">
      <c r="A625" s="113"/>
      <c r="B625" s="200"/>
      <c r="C625" s="200"/>
      <c r="D625" s="201"/>
      <c r="E625" s="113"/>
      <c r="F625" s="113"/>
      <c r="G625" s="113"/>
      <c r="H625" s="113"/>
      <c r="I625" s="203"/>
      <c r="J625" s="203"/>
      <c r="K625" s="203"/>
      <c r="L625" s="203"/>
      <c r="M625" s="204"/>
      <c r="N625" s="204"/>
      <c r="O625" s="201"/>
      <c r="P625" s="201"/>
    </row>
    <row r="626" spans="1:16" x14ac:dyDescent="0.2">
      <c r="A626" s="113"/>
      <c r="B626" s="200"/>
      <c r="C626" s="200"/>
      <c r="D626" s="201"/>
      <c r="E626" s="113"/>
      <c r="F626" s="113"/>
      <c r="G626" s="113"/>
      <c r="H626" s="113"/>
      <c r="I626" s="203"/>
      <c r="J626" s="203"/>
      <c r="K626" s="203"/>
      <c r="L626" s="203"/>
      <c r="M626" s="204"/>
      <c r="N626" s="204"/>
      <c r="O626" s="201"/>
      <c r="P626" s="201"/>
    </row>
    <row r="627" spans="1:16" x14ac:dyDescent="0.2">
      <c r="A627" s="113"/>
      <c r="B627" s="200"/>
      <c r="C627" s="200"/>
      <c r="D627" s="201"/>
      <c r="E627" s="113"/>
      <c r="F627" s="113"/>
      <c r="G627" s="113"/>
      <c r="H627" s="113"/>
      <c r="I627" s="203"/>
      <c r="J627" s="203"/>
      <c r="K627" s="203"/>
      <c r="L627" s="203"/>
      <c r="M627" s="204"/>
      <c r="N627" s="204"/>
      <c r="O627" s="201"/>
      <c r="P627" s="201"/>
    </row>
    <row r="628" spans="1:16" x14ac:dyDescent="0.2">
      <c r="A628" s="113"/>
      <c r="B628" s="200"/>
      <c r="C628" s="200"/>
      <c r="D628" s="201"/>
      <c r="E628" s="113"/>
      <c r="F628" s="113"/>
      <c r="G628" s="113"/>
      <c r="H628" s="113"/>
      <c r="I628" s="203"/>
      <c r="J628" s="203"/>
      <c r="K628" s="203"/>
      <c r="L628" s="203"/>
      <c r="M628" s="204"/>
      <c r="N628" s="204"/>
      <c r="O628" s="201"/>
      <c r="P628" s="201"/>
    </row>
    <row r="629" spans="1:16" x14ac:dyDescent="0.2">
      <c r="A629" s="113"/>
      <c r="B629" s="200"/>
      <c r="C629" s="200"/>
      <c r="D629" s="201"/>
      <c r="E629" s="113"/>
      <c r="F629" s="113"/>
      <c r="G629" s="113"/>
      <c r="H629" s="113"/>
      <c r="I629" s="203"/>
      <c r="J629" s="203"/>
      <c r="K629" s="203"/>
      <c r="L629" s="203"/>
      <c r="M629" s="204"/>
      <c r="N629" s="204"/>
      <c r="O629" s="201"/>
      <c r="P629" s="201"/>
    </row>
    <row r="630" spans="1:16" x14ac:dyDescent="0.2">
      <c r="A630" s="113"/>
      <c r="B630" s="200"/>
      <c r="C630" s="200"/>
      <c r="D630" s="201"/>
      <c r="E630" s="113"/>
      <c r="F630" s="113"/>
      <c r="G630" s="113"/>
      <c r="H630" s="113"/>
      <c r="I630" s="203"/>
      <c r="J630" s="203"/>
      <c r="K630" s="203"/>
      <c r="L630" s="203"/>
      <c r="M630" s="204"/>
      <c r="N630" s="204"/>
      <c r="O630" s="201"/>
      <c r="P630" s="201"/>
    </row>
    <row r="631" spans="1:16" x14ac:dyDescent="0.2">
      <c r="A631" s="113"/>
      <c r="B631" s="200"/>
      <c r="C631" s="200"/>
      <c r="D631" s="201"/>
      <c r="E631" s="113"/>
      <c r="F631" s="113"/>
      <c r="G631" s="113"/>
      <c r="H631" s="113"/>
      <c r="I631" s="203"/>
      <c r="J631" s="203"/>
      <c r="K631" s="203"/>
      <c r="L631" s="203"/>
      <c r="M631" s="204"/>
      <c r="N631" s="204"/>
      <c r="O631" s="201"/>
      <c r="P631" s="201"/>
    </row>
    <row r="632" spans="1:16" x14ac:dyDescent="0.2">
      <c r="A632" s="113"/>
      <c r="B632" s="200"/>
      <c r="C632" s="200"/>
      <c r="D632" s="201"/>
      <c r="E632" s="113"/>
      <c r="F632" s="113"/>
      <c r="G632" s="113"/>
      <c r="H632" s="113"/>
      <c r="I632" s="203"/>
      <c r="J632" s="203"/>
      <c r="K632" s="203"/>
      <c r="L632" s="203"/>
      <c r="M632" s="204"/>
      <c r="N632" s="204"/>
      <c r="O632" s="201"/>
      <c r="P632" s="201"/>
    </row>
    <row r="633" spans="1:16" x14ac:dyDescent="0.2">
      <c r="A633" s="113"/>
      <c r="B633" s="200"/>
      <c r="C633" s="200"/>
      <c r="D633" s="201"/>
      <c r="E633" s="113"/>
      <c r="F633" s="113"/>
      <c r="G633" s="113"/>
      <c r="H633" s="113"/>
      <c r="I633" s="203"/>
      <c r="J633" s="203"/>
      <c r="K633" s="203"/>
      <c r="L633" s="203"/>
      <c r="M633" s="204"/>
      <c r="N633" s="204"/>
      <c r="O633" s="201"/>
      <c r="P633" s="201"/>
    </row>
    <row r="634" spans="1:16" x14ac:dyDescent="0.2">
      <c r="A634" s="113"/>
      <c r="B634" s="200"/>
      <c r="C634" s="200"/>
      <c r="D634" s="201"/>
      <c r="E634" s="113"/>
      <c r="F634" s="113"/>
      <c r="G634" s="113"/>
      <c r="H634" s="113"/>
      <c r="I634" s="203"/>
      <c r="J634" s="203"/>
      <c r="K634" s="203"/>
      <c r="L634" s="203"/>
      <c r="M634" s="204"/>
      <c r="N634" s="204"/>
      <c r="O634" s="201"/>
      <c r="P634" s="201"/>
    </row>
    <row r="635" spans="1:16" x14ac:dyDescent="0.2">
      <c r="A635" s="113"/>
      <c r="B635" s="200"/>
      <c r="C635" s="200"/>
      <c r="D635" s="201"/>
      <c r="E635" s="113"/>
      <c r="F635" s="113"/>
      <c r="G635" s="113"/>
      <c r="H635" s="113"/>
      <c r="I635" s="203"/>
      <c r="J635" s="203"/>
      <c r="K635" s="203"/>
      <c r="L635" s="203"/>
      <c r="M635" s="204"/>
      <c r="N635" s="204"/>
      <c r="O635" s="201"/>
      <c r="P635" s="201"/>
    </row>
    <row r="636" spans="1:16" x14ac:dyDescent="0.2">
      <c r="A636" s="113"/>
      <c r="B636" s="200"/>
      <c r="C636" s="200"/>
      <c r="D636" s="201"/>
      <c r="E636" s="113"/>
      <c r="F636" s="113"/>
      <c r="G636" s="113"/>
      <c r="H636" s="113"/>
      <c r="I636" s="203"/>
      <c r="J636" s="203"/>
      <c r="K636" s="203"/>
      <c r="L636" s="203"/>
      <c r="M636" s="204"/>
      <c r="N636" s="204"/>
      <c r="O636" s="201"/>
      <c r="P636" s="201"/>
    </row>
    <row r="637" spans="1:16" x14ac:dyDescent="0.2">
      <c r="A637" s="113"/>
      <c r="B637" s="200"/>
      <c r="C637" s="200"/>
      <c r="D637" s="201"/>
      <c r="E637" s="113"/>
      <c r="F637" s="113"/>
      <c r="G637" s="113"/>
      <c r="H637" s="113"/>
      <c r="I637" s="203"/>
      <c r="J637" s="203"/>
      <c r="K637" s="203"/>
      <c r="L637" s="203"/>
      <c r="M637" s="204"/>
      <c r="N637" s="204"/>
      <c r="O637" s="201"/>
      <c r="P637" s="201"/>
    </row>
    <row r="638" spans="1:16" x14ac:dyDescent="0.2">
      <c r="A638" s="113"/>
      <c r="B638" s="200"/>
      <c r="C638" s="200"/>
      <c r="D638" s="201"/>
      <c r="E638" s="113"/>
      <c r="F638" s="113"/>
      <c r="G638" s="113"/>
      <c r="H638" s="113"/>
      <c r="I638" s="203"/>
      <c r="J638" s="203"/>
      <c r="K638" s="203"/>
      <c r="L638" s="203"/>
      <c r="M638" s="204"/>
      <c r="N638" s="204"/>
      <c r="O638" s="201"/>
      <c r="P638" s="201"/>
    </row>
    <row r="639" spans="1:16" x14ac:dyDescent="0.2">
      <c r="A639" s="113"/>
      <c r="B639" s="200"/>
      <c r="C639" s="200"/>
      <c r="D639" s="201"/>
      <c r="E639" s="113"/>
      <c r="F639" s="113"/>
      <c r="G639" s="113"/>
      <c r="H639" s="113"/>
      <c r="I639" s="203"/>
      <c r="J639" s="203"/>
      <c r="K639" s="203"/>
      <c r="L639" s="203"/>
      <c r="M639" s="204"/>
      <c r="N639" s="204"/>
      <c r="O639" s="201"/>
      <c r="P639" s="201"/>
    </row>
    <row r="640" spans="1:16" x14ac:dyDescent="0.2">
      <c r="A640" s="113"/>
      <c r="B640" s="200"/>
      <c r="C640" s="200"/>
      <c r="D640" s="201"/>
      <c r="E640" s="113"/>
      <c r="F640" s="113"/>
      <c r="G640" s="113"/>
      <c r="H640" s="113"/>
      <c r="I640" s="203"/>
      <c r="J640" s="203"/>
      <c r="K640" s="203"/>
      <c r="L640" s="203"/>
      <c r="M640" s="204"/>
      <c r="N640" s="204"/>
      <c r="O640" s="201"/>
      <c r="P640" s="201"/>
    </row>
    <row r="641" spans="1:16" x14ac:dyDescent="0.2">
      <c r="A641" s="113"/>
      <c r="B641" s="200"/>
      <c r="C641" s="200"/>
      <c r="D641" s="201"/>
      <c r="E641" s="113"/>
      <c r="F641" s="113"/>
      <c r="G641" s="113"/>
      <c r="H641" s="113"/>
      <c r="I641" s="203"/>
      <c r="J641" s="203"/>
      <c r="K641" s="203"/>
      <c r="L641" s="203"/>
      <c r="M641" s="204"/>
      <c r="N641" s="204"/>
      <c r="O641" s="201"/>
      <c r="P641" s="201"/>
    </row>
    <row r="642" spans="1:16" x14ac:dyDescent="0.2">
      <c r="A642" s="113"/>
      <c r="B642" s="200"/>
      <c r="C642" s="200"/>
      <c r="D642" s="201"/>
      <c r="E642" s="113"/>
      <c r="F642" s="113"/>
      <c r="G642" s="113"/>
      <c r="H642" s="113"/>
      <c r="I642" s="203"/>
      <c r="J642" s="203"/>
      <c r="K642" s="203"/>
      <c r="L642" s="203"/>
      <c r="M642" s="204"/>
      <c r="N642" s="204"/>
      <c r="O642" s="201"/>
      <c r="P642" s="201"/>
    </row>
    <row r="643" spans="1:16" x14ac:dyDescent="0.2">
      <c r="A643" s="113"/>
      <c r="B643" s="200"/>
      <c r="C643" s="200"/>
      <c r="D643" s="201"/>
      <c r="E643" s="113"/>
      <c r="F643" s="113"/>
      <c r="G643" s="113"/>
      <c r="H643" s="113"/>
      <c r="I643" s="203"/>
      <c r="J643" s="203"/>
      <c r="K643" s="203"/>
      <c r="L643" s="203"/>
      <c r="M643" s="204"/>
      <c r="N643" s="204"/>
      <c r="O643" s="201"/>
      <c r="P643" s="201"/>
    </row>
    <row r="644" spans="1:16" x14ac:dyDescent="0.2">
      <c r="A644" s="113"/>
      <c r="B644" s="200"/>
      <c r="C644" s="200"/>
      <c r="D644" s="201"/>
      <c r="E644" s="113"/>
      <c r="F644" s="113"/>
      <c r="G644" s="113"/>
      <c r="H644" s="113"/>
      <c r="I644" s="203"/>
      <c r="J644" s="203"/>
      <c r="K644" s="203"/>
      <c r="L644" s="203"/>
      <c r="M644" s="204"/>
      <c r="N644" s="204"/>
      <c r="O644" s="201"/>
      <c r="P644" s="201"/>
    </row>
    <row r="645" spans="1:16" x14ac:dyDescent="0.2">
      <c r="A645" s="113"/>
      <c r="B645" s="200"/>
      <c r="C645" s="200"/>
      <c r="D645" s="201"/>
      <c r="E645" s="113"/>
      <c r="F645" s="113"/>
      <c r="G645" s="113"/>
      <c r="H645" s="113"/>
      <c r="I645" s="203"/>
      <c r="J645" s="203"/>
      <c r="K645" s="203"/>
      <c r="L645" s="203"/>
      <c r="M645" s="204"/>
      <c r="N645" s="204"/>
      <c r="O645" s="201"/>
      <c r="P645" s="201"/>
    </row>
    <row r="646" spans="1:16" x14ac:dyDescent="0.2">
      <c r="A646" s="113"/>
      <c r="B646" s="200"/>
      <c r="C646" s="200"/>
      <c r="D646" s="201"/>
      <c r="E646" s="113"/>
      <c r="F646" s="113"/>
      <c r="G646" s="113"/>
      <c r="H646" s="113"/>
      <c r="I646" s="203"/>
      <c r="J646" s="203"/>
      <c r="K646" s="203"/>
      <c r="L646" s="203"/>
      <c r="M646" s="204"/>
      <c r="N646" s="204"/>
      <c r="O646" s="201"/>
      <c r="P646" s="201"/>
    </row>
    <row r="647" spans="1:16" x14ac:dyDescent="0.2">
      <c r="A647" s="113"/>
      <c r="B647" s="200"/>
      <c r="C647" s="200"/>
      <c r="D647" s="201"/>
      <c r="E647" s="113"/>
      <c r="F647" s="113"/>
      <c r="G647" s="113"/>
      <c r="H647" s="113"/>
      <c r="I647" s="203"/>
      <c r="J647" s="203"/>
      <c r="K647" s="203"/>
      <c r="L647" s="203"/>
      <c r="M647" s="204"/>
      <c r="N647" s="204"/>
      <c r="O647" s="201"/>
      <c r="P647" s="201"/>
    </row>
    <row r="648" spans="1:16" x14ac:dyDescent="0.2">
      <c r="A648" s="113"/>
      <c r="B648" s="200"/>
      <c r="C648" s="200"/>
      <c r="D648" s="201"/>
      <c r="E648" s="113"/>
      <c r="F648" s="113"/>
      <c r="G648" s="113"/>
      <c r="H648" s="113"/>
      <c r="I648" s="203"/>
      <c r="J648" s="203"/>
      <c r="K648" s="203"/>
      <c r="L648" s="203"/>
      <c r="M648" s="204"/>
      <c r="N648" s="204"/>
      <c r="O648" s="201"/>
      <c r="P648" s="201"/>
    </row>
    <row r="649" spans="1:16" x14ac:dyDescent="0.2">
      <c r="A649" s="113"/>
      <c r="B649" s="200"/>
      <c r="C649" s="200"/>
      <c r="D649" s="201"/>
      <c r="E649" s="113"/>
      <c r="F649" s="113"/>
      <c r="G649" s="113"/>
      <c r="H649" s="113"/>
      <c r="I649" s="203"/>
      <c r="J649" s="203"/>
      <c r="K649" s="203"/>
      <c r="L649" s="203"/>
      <c r="M649" s="204"/>
      <c r="N649" s="204"/>
      <c r="O649" s="201"/>
      <c r="P649" s="201"/>
    </row>
    <row r="650" spans="1:16" x14ac:dyDescent="0.2">
      <c r="A650" s="113"/>
      <c r="B650" s="200"/>
      <c r="C650" s="200"/>
      <c r="D650" s="201"/>
      <c r="E650" s="113"/>
      <c r="F650" s="113"/>
      <c r="G650" s="113"/>
      <c r="H650" s="113"/>
      <c r="I650" s="203"/>
      <c r="J650" s="203"/>
      <c r="K650" s="203"/>
      <c r="L650" s="203"/>
      <c r="M650" s="204"/>
      <c r="N650" s="204"/>
      <c r="O650" s="201"/>
      <c r="P650" s="201"/>
    </row>
    <row r="651" spans="1:16" x14ac:dyDescent="0.2">
      <c r="A651" s="113"/>
      <c r="B651" s="200"/>
      <c r="C651" s="200"/>
      <c r="D651" s="201"/>
      <c r="E651" s="113"/>
      <c r="F651" s="113"/>
      <c r="G651" s="113"/>
      <c r="H651" s="113"/>
      <c r="I651" s="203"/>
      <c r="J651" s="203"/>
      <c r="K651" s="203"/>
      <c r="L651" s="203"/>
      <c r="M651" s="204"/>
      <c r="N651" s="204"/>
      <c r="O651" s="201"/>
      <c r="P651" s="201"/>
    </row>
    <row r="652" spans="1:16" x14ac:dyDescent="0.2">
      <c r="A652" s="113"/>
      <c r="B652" s="200"/>
      <c r="C652" s="200"/>
      <c r="D652" s="201"/>
      <c r="E652" s="113"/>
      <c r="F652" s="113"/>
      <c r="G652" s="113"/>
      <c r="H652" s="113"/>
      <c r="I652" s="203"/>
      <c r="J652" s="203"/>
      <c r="K652" s="203"/>
      <c r="L652" s="203"/>
      <c r="M652" s="204"/>
      <c r="N652" s="204"/>
      <c r="O652" s="201"/>
      <c r="P652" s="201"/>
    </row>
    <row r="653" spans="1:16" x14ac:dyDescent="0.2">
      <c r="A653" s="113"/>
      <c r="B653" s="200"/>
      <c r="C653" s="200"/>
      <c r="D653" s="201"/>
      <c r="E653" s="113"/>
      <c r="F653" s="113"/>
      <c r="G653" s="113"/>
      <c r="H653" s="113"/>
      <c r="I653" s="203"/>
      <c r="J653" s="203"/>
      <c r="K653" s="203"/>
      <c r="L653" s="203"/>
      <c r="M653" s="204"/>
      <c r="N653" s="204"/>
      <c r="O653" s="201"/>
      <c r="P653" s="201"/>
    </row>
    <row r="654" spans="1:16" x14ac:dyDescent="0.2">
      <c r="A654" s="113"/>
      <c r="B654" s="200"/>
      <c r="C654" s="200"/>
      <c r="D654" s="201"/>
      <c r="E654" s="113"/>
      <c r="F654" s="113"/>
      <c r="G654" s="113"/>
      <c r="H654" s="113"/>
      <c r="I654" s="203"/>
      <c r="J654" s="203"/>
      <c r="K654" s="203"/>
      <c r="L654" s="203"/>
      <c r="M654" s="204"/>
      <c r="N654" s="204"/>
      <c r="O654" s="201"/>
      <c r="P654" s="201"/>
    </row>
    <row r="655" spans="1:16" x14ac:dyDescent="0.2">
      <c r="A655" s="113"/>
      <c r="B655" s="200"/>
      <c r="C655" s="200"/>
      <c r="D655" s="201"/>
      <c r="E655" s="113"/>
      <c r="F655" s="113"/>
      <c r="G655" s="113"/>
      <c r="H655" s="113"/>
      <c r="I655" s="203"/>
      <c r="J655" s="203"/>
      <c r="K655" s="203"/>
      <c r="L655" s="203"/>
      <c r="M655" s="204"/>
      <c r="N655" s="204"/>
      <c r="O655" s="201"/>
      <c r="P655" s="201"/>
    </row>
    <row r="656" spans="1:16" x14ac:dyDescent="0.2">
      <c r="A656" s="113"/>
      <c r="B656" s="200"/>
      <c r="C656" s="200"/>
      <c r="D656" s="201"/>
      <c r="E656" s="113"/>
      <c r="F656" s="113"/>
      <c r="G656" s="113"/>
      <c r="H656" s="113"/>
      <c r="I656" s="203"/>
      <c r="J656" s="203"/>
      <c r="K656" s="203"/>
      <c r="L656" s="203"/>
      <c r="M656" s="204"/>
      <c r="N656" s="204"/>
      <c r="O656" s="201"/>
      <c r="P656" s="201"/>
    </row>
    <row r="657" spans="1:16" x14ac:dyDescent="0.2">
      <c r="A657" s="113"/>
      <c r="B657" s="200"/>
      <c r="C657" s="200"/>
      <c r="D657" s="201"/>
      <c r="E657" s="113"/>
      <c r="F657" s="113"/>
      <c r="G657" s="113"/>
      <c r="H657" s="113"/>
      <c r="I657" s="203"/>
      <c r="J657" s="203"/>
      <c r="K657" s="203"/>
      <c r="L657" s="203"/>
      <c r="M657" s="204"/>
      <c r="N657" s="204"/>
      <c r="O657" s="201"/>
      <c r="P657" s="201"/>
    </row>
    <row r="658" spans="1:16" x14ac:dyDescent="0.2">
      <c r="A658" s="113"/>
      <c r="B658" s="200"/>
      <c r="C658" s="200"/>
      <c r="D658" s="201"/>
      <c r="E658" s="113"/>
      <c r="F658" s="113"/>
      <c r="G658" s="113"/>
      <c r="H658" s="113"/>
      <c r="I658" s="203"/>
      <c r="J658" s="203"/>
      <c r="K658" s="203"/>
      <c r="L658" s="203"/>
      <c r="M658" s="204"/>
      <c r="N658" s="204"/>
      <c r="O658" s="201"/>
      <c r="P658" s="201"/>
    </row>
    <row r="659" spans="1:16" x14ac:dyDescent="0.2">
      <c r="A659" s="113"/>
      <c r="B659" s="200"/>
      <c r="C659" s="200"/>
      <c r="D659" s="201"/>
      <c r="E659" s="113"/>
      <c r="F659" s="113"/>
      <c r="G659" s="113"/>
      <c r="H659" s="113"/>
      <c r="I659" s="203"/>
      <c r="J659" s="203"/>
      <c r="K659" s="203"/>
      <c r="L659" s="203"/>
      <c r="M659" s="204"/>
      <c r="N659" s="204"/>
      <c r="O659" s="201"/>
      <c r="P659" s="201"/>
    </row>
    <row r="660" spans="1:16" x14ac:dyDescent="0.2">
      <c r="A660" s="113"/>
      <c r="B660" s="200"/>
      <c r="C660" s="200"/>
      <c r="D660" s="201"/>
      <c r="E660" s="113"/>
      <c r="F660" s="113"/>
      <c r="G660" s="113"/>
      <c r="H660" s="113"/>
      <c r="I660" s="203"/>
      <c r="J660" s="203"/>
      <c r="K660" s="203"/>
      <c r="L660" s="203"/>
      <c r="M660" s="204"/>
      <c r="N660" s="204"/>
      <c r="O660" s="201"/>
      <c r="P660" s="201"/>
    </row>
    <row r="661" spans="1:16" x14ac:dyDescent="0.2">
      <c r="A661" s="113"/>
      <c r="B661" s="200"/>
      <c r="C661" s="200"/>
      <c r="D661" s="201"/>
      <c r="E661" s="113"/>
      <c r="F661" s="113"/>
      <c r="G661" s="113"/>
      <c r="H661" s="113"/>
      <c r="I661" s="203"/>
      <c r="J661" s="203"/>
      <c r="K661" s="203"/>
      <c r="L661" s="203"/>
      <c r="M661" s="204"/>
      <c r="N661" s="204"/>
      <c r="O661" s="201"/>
      <c r="P661" s="201"/>
    </row>
    <row r="662" spans="1:16" x14ac:dyDescent="0.2">
      <c r="A662" s="113"/>
      <c r="B662" s="200"/>
      <c r="C662" s="200"/>
      <c r="D662" s="201"/>
      <c r="E662" s="113"/>
      <c r="F662" s="113"/>
      <c r="G662" s="113"/>
      <c r="H662" s="113"/>
      <c r="I662" s="203"/>
      <c r="J662" s="203"/>
      <c r="K662" s="203"/>
      <c r="L662" s="203"/>
      <c r="M662" s="204"/>
      <c r="N662" s="204"/>
      <c r="O662" s="201"/>
      <c r="P662" s="201"/>
    </row>
    <row r="663" spans="1:16" x14ac:dyDescent="0.2">
      <c r="A663" s="113"/>
      <c r="B663" s="200"/>
      <c r="C663" s="200"/>
      <c r="D663" s="201"/>
      <c r="E663" s="113"/>
      <c r="F663" s="113"/>
      <c r="G663" s="113"/>
      <c r="H663" s="113"/>
      <c r="I663" s="203"/>
      <c r="J663" s="203"/>
      <c r="K663" s="203"/>
      <c r="L663" s="203"/>
      <c r="M663" s="204"/>
      <c r="N663" s="204"/>
      <c r="O663" s="201"/>
      <c r="P663" s="201"/>
    </row>
    <row r="664" spans="1:16" x14ac:dyDescent="0.2">
      <c r="A664" s="113"/>
      <c r="B664" s="200"/>
      <c r="C664" s="200"/>
      <c r="D664" s="201"/>
      <c r="E664" s="113"/>
      <c r="F664" s="113"/>
      <c r="G664" s="113"/>
      <c r="H664" s="113"/>
      <c r="I664" s="203"/>
      <c r="J664" s="203"/>
      <c r="K664" s="203"/>
      <c r="L664" s="203"/>
      <c r="M664" s="204"/>
      <c r="N664" s="204"/>
      <c r="O664" s="201"/>
      <c r="P664" s="201"/>
    </row>
    <row r="665" spans="1:16" x14ac:dyDescent="0.2">
      <c r="A665" s="113"/>
      <c r="B665" s="200"/>
      <c r="C665" s="200"/>
      <c r="D665" s="201"/>
      <c r="E665" s="113"/>
      <c r="F665" s="113"/>
      <c r="G665" s="113"/>
      <c r="H665" s="113"/>
      <c r="I665" s="203"/>
      <c r="J665" s="203"/>
      <c r="K665" s="203"/>
      <c r="L665" s="203"/>
      <c r="M665" s="204"/>
      <c r="N665" s="204"/>
      <c r="O665" s="201"/>
      <c r="P665" s="201"/>
    </row>
    <row r="666" spans="1:16" x14ac:dyDescent="0.2">
      <c r="A666" s="113"/>
      <c r="B666" s="200"/>
      <c r="C666" s="200"/>
      <c r="D666" s="201"/>
      <c r="E666" s="113"/>
      <c r="F666" s="113"/>
      <c r="G666" s="113"/>
      <c r="H666" s="113"/>
      <c r="I666" s="203"/>
      <c r="J666" s="203"/>
      <c r="K666" s="203"/>
      <c r="L666" s="203"/>
      <c r="M666" s="204"/>
      <c r="N666" s="204"/>
      <c r="O666" s="201"/>
      <c r="P666" s="201"/>
    </row>
    <row r="667" spans="1:16" x14ac:dyDescent="0.2">
      <c r="A667" s="113"/>
      <c r="B667" s="200"/>
      <c r="C667" s="200"/>
      <c r="D667" s="201"/>
      <c r="E667" s="113"/>
      <c r="F667" s="113"/>
      <c r="G667" s="113"/>
      <c r="H667" s="113"/>
      <c r="I667" s="203"/>
      <c r="J667" s="203"/>
      <c r="K667" s="203"/>
      <c r="L667" s="203"/>
      <c r="M667" s="204"/>
      <c r="N667" s="204"/>
      <c r="O667" s="201"/>
      <c r="P667" s="201"/>
    </row>
    <row r="668" spans="1:16" x14ac:dyDescent="0.2">
      <c r="A668" s="113"/>
      <c r="B668" s="200"/>
      <c r="C668" s="200"/>
      <c r="D668" s="201"/>
      <c r="E668" s="113"/>
      <c r="F668" s="113"/>
      <c r="G668" s="113"/>
      <c r="H668" s="113"/>
      <c r="I668" s="203"/>
      <c r="J668" s="203"/>
      <c r="K668" s="203"/>
      <c r="L668" s="203"/>
      <c r="M668" s="204"/>
      <c r="N668" s="204"/>
      <c r="O668" s="201"/>
      <c r="P668" s="201"/>
    </row>
    <row r="669" spans="1:16" x14ac:dyDescent="0.2">
      <c r="A669" s="113"/>
      <c r="B669" s="200"/>
      <c r="C669" s="200"/>
      <c r="D669" s="201"/>
      <c r="E669" s="113"/>
      <c r="F669" s="113"/>
      <c r="G669" s="113"/>
      <c r="H669" s="113"/>
      <c r="I669" s="203"/>
      <c r="J669" s="203"/>
      <c r="K669" s="203"/>
      <c r="L669" s="203"/>
      <c r="M669" s="204"/>
      <c r="N669" s="204"/>
      <c r="O669" s="201"/>
      <c r="P669" s="201"/>
    </row>
    <row r="670" spans="1:16" x14ac:dyDescent="0.2">
      <c r="A670" s="113"/>
      <c r="B670" s="200"/>
      <c r="C670" s="200"/>
      <c r="D670" s="201"/>
      <c r="E670" s="113"/>
      <c r="F670" s="113"/>
      <c r="G670" s="113"/>
      <c r="H670" s="113"/>
      <c r="I670" s="203"/>
      <c r="J670" s="203"/>
      <c r="K670" s="203"/>
      <c r="L670" s="203"/>
      <c r="M670" s="204"/>
      <c r="N670" s="204"/>
      <c r="O670" s="201"/>
      <c r="P670" s="201"/>
    </row>
    <row r="671" spans="1:16" x14ac:dyDescent="0.2">
      <c r="A671" s="113"/>
      <c r="B671" s="200"/>
      <c r="C671" s="200"/>
      <c r="D671" s="201"/>
      <c r="E671" s="113"/>
      <c r="F671" s="113"/>
      <c r="G671" s="113"/>
      <c r="H671" s="113"/>
      <c r="I671" s="203"/>
      <c r="J671" s="203"/>
      <c r="K671" s="203"/>
      <c r="L671" s="203"/>
      <c r="M671" s="204"/>
      <c r="N671" s="204"/>
      <c r="O671" s="201"/>
      <c r="P671" s="201"/>
    </row>
    <row r="672" spans="1:16" x14ac:dyDescent="0.2">
      <c r="A672" s="113"/>
      <c r="B672" s="200"/>
      <c r="C672" s="200"/>
      <c r="D672" s="201"/>
      <c r="E672" s="113"/>
      <c r="F672" s="113"/>
      <c r="G672" s="113"/>
      <c r="H672" s="113"/>
      <c r="I672" s="203"/>
      <c r="J672" s="203"/>
      <c r="K672" s="203"/>
      <c r="L672" s="203"/>
      <c r="M672" s="204"/>
      <c r="N672" s="204"/>
      <c r="O672" s="201"/>
      <c r="P672" s="201"/>
    </row>
    <row r="673" spans="1:16" x14ac:dyDescent="0.2">
      <c r="A673" s="113"/>
      <c r="B673" s="200"/>
      <c r="C673" s="200"/>
      <c r="D673" s="201"/>
      <c r="E673" s="113"/>
      <c r="F673" s="113"/>
      <c r="G673" s="113"/>
      <c r="H673" s="113"/>
      <c r="I673" s="203"/>
      <c r="J673" s="203"/>
      <c r="K673" s="203"/>
      <c r="L673" s="203"/>
      <c r="M673" s="204"/>
      <c r="N673" s="204"/>
      <c r="O673" s="201"/>
      <c r="P673" s="201"/>
    </row>
    <row r="674" spans="1:16" x14ac:dyDescent="0.2">
      <c r="A674" s="113"/>
      <c r="B674" s="200"/>
      <c r="C674" s="200"/>
      <c r="D674" s="201"/>
      <c r="E674" s="113"/>
      <c r="F674" s="113"/>
      <c r="G674" s="113"/>
      <c r="H674" s="113"/>
      <c r="I674" s="203"/>
      <c r="J674" s="203"/>
      <c r="K674" s="203"/>
      <c r="L674" s="203"/>
      <c r="M674" s="204"/>
      <c r="N674" s="204"/>
      <c r="O674" s="201"/>
      <c r="P674" s="201"/>
    </row>
    <row r="675" spans="1:16" x14ac:dyDescent="0.2">
      <c r="A675" s="113"/>
      <c r="B675" s="200"/>
      <c r="C675" s="200"/>
      <c r="D675" s="201"/>
      <c r="E675" s="113"/>
      <c r="F675" s="113"/>
      <c r="G675" s="113"/>
      <c r="H675" s="113"/>
      <c r="I675" s="203"/>
      <c r="J675" s="203"/>
      <c r="K675" s="203"/>
      <c r="L675" s="203"/>
      <c r="M675" s="204"/>
      <c r="N675" s="204"/>
      <c r="O675" s="201"/>
      <c r="P675" s="201"/>
    </row>
    <row r="676" spans="1:16" x14ac:dyDescent="0.2">
      <c r="A676" s="113"/>
      <c r="B676" s="200"/>
      <c r="C676" s="200"/>
      <c r="D676" s="201"/>
      <c r="E676" s="113"/>
      <c r="F676" s="113"/>
      <c r="G676" s="113"/>
      <c r="H676" s="113"/>
      <c r="I676" s="203"/>
      <c r="J676" s="203"/>
      <c r="K676" s="203"/>
      <c r="L676" s="203"/>
      <c r="M676" s="204"/>
      <c r="N676" s="204"/>
      <c r="O676" s="201"/>
      <c r="P676" s="201"/>
    </row>
    <row r="677" spans="1:16" x14ac:dyDescent="0.2">
      <c r="A677" s="113"/>
      <c r="B677" s="200"/>
      <c r="C677" s="200"/>
      <c r="D677" s="201"/>
      <c r="E677" s="113"/>
      <c r="F677" s="113"/>
      <c r="G677" s="113"/>
      <c r="H677" s="113"/>
      <c r="I677" s="203"/>
      <c r="J677" s="203"/>
      <c r="K677" s="203"/>
      <c r="L677" s="203"/>
      <c r="M677" s="204"/>
      <c r="N677" s="204"/>
      <c r="O677" s="201"/>
      <c r="P677" s="201"/>
    </row>
    <row r="678" spans="1:16" x14ac:dyDescent="0.2">
      <c r="A678" s="113"/>
      <c r="B678" s="200"/>
      <c r="C678" s="200"/>
      <c r="D678" s="201"/>
      <c r="E678" s="113"/>
      <c r="F678" s="113"/>
      <c r="G678" s="113"/>
      <c r="H678" s="113"/>
      <c r="I678" s="203"/>
      <c r="J678" s="203"/>
      <c r="K678" s="203"/>
      <c r="L678" s="203"/>
      <c r="M678" s="204"/>
      <c r="N678" s="204"/>
      <c r="O678" s="201"/>
      <c r="P678" s="201"/>
    </row>
    <row r="679" spans="1:16" x14ac:dyDescent="0.2">
      <c r="A679" s="113"/>
      <c r="B679" s="200"/>
      <c r="C679" s="200"/>
      <c r="D679" s="201"/>
      <c r="E679" s="113"/>
      <c r="F679" s="113"/>
      <c r="G679" s="113"/>
      <c r="H679" s="113"/>
      <c r="I679" s="203"/>
      <c r="J679" s="203"/>
      <c r="K679" s="203"/>
      <c r="L679" s="203"/>
      <c r="M679" s="204"/>
      <c r="N679" s="204"/>
      <c r="O679" s="201"/>
      <c r="P679" s="201"/>
    </row>
    <row r="680" spans="1:16" x14ac:dyDescent="0.2">
      <c r="A680" s="113"/>
      <c r="B680" s="200"/>
      <c r="C680" s="200"/>
      <c r="D680" s="201"/>
      <c r="E680" s="113"/>
      <c r="F680" s="113"/>
      <c r="G680" s="113"/>
      <c r="H680" s="113"/>
      <c r="I680" s="203"/>
      <c r="J680" s="203"/>
      <c r="K680" s="203"/>
      <c r="L680" s="203"/>
      <c r="M680" s="204"/>
      <c r="N680" s="204"/>
      <c r="O680" s="201"/>
      <c r="P680" s="201"/>
    </row>
    <row r="681" spans="1:16" x14ac:dyDescent="0.2">
      <c r="A681" s="113"/>
      <c r="B681" s="200"/>
      <c r="C681" s="200"/>
      <c r="D681" s="201"/>
      <c r="E681" s="113"/>
      <c r="F681" s="113"/>
      <c r="G681" s="113"/>
      <c r="H681" s="113"/>
      <c r="I681" s="203"/>
      <c r="J681" s="203"/>
      <c r="K681" s="203"/>
      <c r="L681" s="203"/>
      <c r="M681" s="204"/>
      <c r="N681" s="204"/>
      <c r="O681" s="201"/>
      <c r="P681" s="201"/>
    </row>
    <row r="682" spans="1:16" x14ac:dyDescent="0.2">
      <c r="A682" s="113"/>
      <c r="B682" s="200"/>
      <c r="C682" s="200"/>
      <c r="D682" s="201"/>
      <c r="E682" s="113"/>
      <c r="F682" s="113"/>
      <c r="G682" s="113"/>
      <c r="H682" s="113"/>
      <c r="I682" s="203"/>
      <c r="J682" s="203"/>
      <c r="K682" s="203"/>
      <c r="L682" s="203"/>
      <c r="M682" s="204"/>
      <c r="N682" s="204"/>
      <c r="O682" s="201"/>
      <c r="P682" s="201"/>
    </row>
    <row r="683" spans="1:16" x14ac:dyDescent="0.2">
      <c r="A683" s="113"/>
      <c r="B683" s="200"/>
      <c r="C683" s="200"/>
      <c r="D683" s="201"/>
      <c r="E683" s="113"/>
      <c r="F683" s="113"/>
      <c r="G683" s="113"/>
      <c r="H683" s="113"/>
      <c r="I683" s="203"/>
      <c r="J683" s="203"/>
      <c r="K683" s="203"/>
      <c r="L683" s="203"/>
      <c r="M683" s="204"/>
      <c r="N683" s="204"/>
      <c r="O683" s="201"/>
      <c r="P683" s="201"/>
    </row>
    <row r="684" spans="1:16" x14ac:dyDescent="0.2">
      <c r="A684" s="113"/>
      <c r="B684" s="200"/>
      <c r="C684" s="200"/>
      <c r="D684" s="201"/>
      <c r="E684" s="113"/>
      <c r="F684" s="113"/>
      <c r="G684" s="113"/>
      <c r="H684" s="113"/>
      <c r="I684" s="203"/>
      <c r="J684" s="203"/>
      <c r="K684" s="203"/>
      <c r="L684" s="203"/>
      <c r="M684" s="204"/>
      <c r="N684" s="204"/>
      <c r="O684" s="201"/>
      <c r="P684" s="201"/>
    </row>
    <row r="685" spans="1:16" x14ac:dyDescent="0.2">
      <c r="A685" s="113"/>
      <c r="B685" s="200"/>
      <c r="C685" s="200"/>
      <c r="D685" s="201"/>
      <c r="E685" s="113"/>
      <c r="F685" s="113"/>
      <c r="G685" s="113"/>
      <c r="H685" s="113"/>
      <c r="I685" s="203"/>
      <c r="J685" s="203"/>
      <c r="K685" s="203"/>
      <c r="L685" s="203"/>
      <c r="M685" s="204"/>
      <c r="N685" s="204"/>
      <c r="O685" s="201"/>
      <c r="P685" s="201"/>
    </row>
    <row r="686" spans="1:16" x14ac:dyDescent="0.2">
      <c r="A686" s="113"/>
      <c r="B686" s="200"/>
      <c r="C686" s="200"/>
      <c r="D686" s="201"/>
      <c r="E686" s="113"/>
      <c r="F686" s="113"/>
      <c r="G686" s="113"/>
      <c r="H686" s="113"/>
      <c r="I686" s="203"/>
      <c r="J686" s="203"/>
      <c r="K686" s="203"/>
      <c r="L686" s="203"/>
      <c r="M686" s="204"/>
      <c r="N686" s="204"/>
      <c r="O686" s="201"/>
      <c r="P686" s="201"/>
    </row>
    <row r="687" spans="1:16" x14ac:dyDescent="0.2">
      <c r="A687" s="113"/>
      <c r="B687" s="200"/>
      <c r="C687" s="200"/>
      <c r="D687" s="201"/>
      <c r="E687" s="113"/>
      <c r="F687" s="113"/>
      <c r="G687" s="113"/>
      <c r="H687" s="113"/>
      <c r="I687" s="203"/>
      <c r="J687" s="203"/>
      <c r="K687" s="203"/>
      <c r="L687" s="203"/>
      <c r="M687" s="204"/>
      <c r="N687" s="204"/>
      <c r="O687" s="201"/>
      <c r="P687" s="201"/>
    </row>
    <row r="688" spans="1:16" x14ac:dyDescent="0.2">
      <c r="A688" s="113"/>
      <c r="B688" s="200"/>
      <c r="C688" s="200"/>
      <c r="D688" s="201"/>
      <c r="E688" s="113"/>
      <c r="F688" s="113"/>
      <c r="G688" s="113"/>
      <c r="H688" s="113"/>
      <c r="I688" s="203"/>
      <c r="J688" s="203"/>
      <c r="K688" s="203"/>
      <c r="L688" s="203"/>
      <c r="M688" s="204"/>
      <c r="N688" s="204"/>
      <c r="O688" s="201"/>
      <c r="P688" s="201"/>
    </row>
    <row r="689" spans="1:16" x14ac:dyDescent="0.2">
      <c r="A689" s="113"/>
      <c r="B689" s="200"/>
      <c r="C689" s="200"/>
      <c r="D689" s="201"/>
      <c r="E689" s="113"/>
      <c r="F689" s="113"/>
      <c r="G689" s="113"/>
      <c r="H689" s="113"/>
      <c r="I689" s="203"/>
      <c r="J689" s="203"/>
      <c r="K689" s="203"/>
      <c r="L689" s="203"/>
      <c r="M689" s="204"/>
      <c r="N689" s="204"/>
      <c r="O689" s="201"/>
      <c r="P689" s="201"/>
    </row>
    <row r="690" spans="1:16" x14ac:dyDescent="0.2">
      <c r="A690" s="113"/>
      <c r="B690" s="200"/>
      <c r="C690" s="200"/>
      <c r="D690" s="201"/>
      <c r="E690" s="113"/>
      <c r="F690" s="113"/>
      <c r="G690" s="113"/>
      <c r="H690" s="113"/>
      <c r="I690" s="203"/>
      <c r="J690" s="203"/>
      <c r="K690" s="203"/>
      <c r="L690" s="203"/>
      <c r="M690" s="204"/>
      <c r="N690" s="204"/>
      <c r="O690" s="201"/>
      <c r="P690" s="201"/>
    </row>
    <row r="691" spans="1:16" x14ac:dyDescent="0.2">
      <c r="A691" s="113"/>
      <c r="B691" s="200"/>
      <c r="C691" s="200"/>
      <c r="D691" s="201"/>
      <c r="E691" s="113"/>
      <c r="F691" s="113"/>
      <c r="G691" s="113"/>
      <c r="H691" s="113"/>
      <c r="I691" s="203"/>
      <c r="J691" s="203"/>
      <c r="K691" s="203"/>
      <c r="L691" s="203"/>
      <c r="M691" s="204"/>
      <c r="N691" s="204"/>
      <c r="O691" s="201"/>
      <c r="P691" s="201"/>
    </row>
    <row r="692" spans="1:16" x14ac:dyDescent="0.2">
      <c r="A692" s="113"/>
      <c r="B692" s="200"/>
      <c r="C692" s="200"/>
      <c r="D692" s="201"/>
      <c r="E692" s="113"/>
      <c r="F692" s="113"/>
      <c r="G692" s="113"/>
      <c r="H692" s="113"/>
      <c r="I692" s="203"/>
      <c r="J692" s="203"/>
      <c r="K692" s="203"/>
      <c r="L692" s="203"/>
      <c r="M692" s="204"/>
      <c r="N692" s="204"/>
      <c r="O692" s="201"/>
      <c r="P692" s="201"/>
    </row>
    <row r="693" spans="1:16" x14ac:dyDescent="0.2">
      <c r="A693" s="113"/>
      <c r="B693" s="200"/>
      <c r="C693" s="200"/>
      <c r="D693" s="201"/>
      <c r="E693" s="113"/>
      <c r="F693" s="113"/>
      <c r="G693" s="113"/>
      <c r="H693" s="113"/>
      <c r="I693" s="203"/>
      <c r="J693" s="203"/>
      <c r="K693" s="203"/>
      <c r="L693" s="203"/>
      <c r="M693" s="204"/>
      <c r="N693" s="204"/>
      <c r="O693" s="201"/>
      <c r="P693" s="201"/>
    </row>
    <row r="694" spans="1:16" x14ac:dyDescent="0.2">
      <c r="A694" s="113"/>
      <c r="B694" s="200"/>
      <c r="C694" s="200"/>
      <c r="D694" s="201"/>
      <c r="E694" s="113"/>
      <c r="F694" s="113"/>
      <c r="G694" s="113"/>
      <c r="H694" s="113"/>
      <c r="I694" s="203"/>
      <c r="J694" s="203"/>
      <c r="K694" s="203"/>
      <c r="L694" s="203"/>
      <c r="M694" s="204"/>
      <c r="N694" s="204"/>
      <c r="O694" s="201"/>
      <c r="P694" s="201"/>
    </row>
    <row r="695" spans="1:16" x14ac:dyDescent="0.2">
      <c r="A695" s="113"/>
      <c r="B695" s="200"/>
      <c r="C695" s="200"/>
      <c r="D695" s="201"/>
      <c r="E695" s="113"/>
      <c r="F695" s="113"/>
      <c r="G695" s="113"/>
      <c r="H695" s="113"/>
      <c r="I695" s="203"/>
      <c r="J695" s="203"/>
      <c r="K695" s="203"/>
      <c r="L695" s="203"/>
      <c r="M695" s="204"/>
      <c r="N695" s="204"/>
      <c r="O695" s="201"/>
      <c r="P695" s="201"/>
    </row>
    <row r="696" spans="1:16" x14ac:dyDescent="0.2">
      <c r="A696" s="113"/>
      <c r="B696" s="200"/>
      <c r="C696" s="200"/>
      <c r="D696" s="201"/>
      <c r="E696" s="113"/>
      <c r="F696" s="113"/>
      <c r="G696" s="113"/>
      <c r="H696" s="113"/>
      <c r="I696" s="203"/>
      <c r="J696" s="203"/>
      <c r="K696" s="203"/>
      <c r="L696" s="203"/>
      <c r="M696" s="204"/>
      <c r="N696" s="204"/>
      <c r="O696" s="201"/>
      <c r="P696" s="201"/>
    </row>
    <row r="697" spans="1:16" x14ac:dyDescent="0.2">
      <c r="A697" s="113"/>
      <c r="B697" s="200"/>
      <c r="C697" s="200"/>
      <c r="D697" s="201"/>
      <c r="E697" s="113"/>
      <c r="F697" s="113"/>
      <c r="G697" s="113"/>
      <c r="H697" s="113"/>
      <c r="I697" s="203"/>
      <c r="J697" s="203"/>
      <c r="K697" s="203"/>
      <c r="L697" s="203"/>
      <c r="M697" s="204"/>
      <c r="N697" s="204"/>
      <c r="O697" s="201"/>
      <c r="P697" s="201"/>
    </row>
    <row r="698" spans="1:16" x14ac:dyDescent="0.2">
      <c r="A698" s="113"/>
      <c r="B698" s="200"/>
      <c r="C698" s="200"/>
      <c r="D698" s="201"/>
      <c r="E698" s="113"/>
      <c r="F698" s="113"/>
      <c r="G698" s="113"/>
      <c r="H698" s="113"/>
      <c r="I698" s="203"/>
      <c r="J698" s="203"/>
      <c r="K698" s="203"/>
      <c r="L698" s="203"/>
      <c r="M698" s="204"/>
      <c r="N698" s="204"/>
      <c r="O698" s="201"/>
      <c r="P698" s="201"/>
    </row>
    <row r="699" spans="1:16" x14ac:dyDescent="0.2">
      <c r="A699" s="113"/>
      <c r="B699" s="200"/>
      <c r="C699" s="200"/>
      <c r="D699" s="201"/>
      <c r="E699" s="113"/>
      <c r="F699" s="113"/>
      <c r="G699" s="113"/>
      <c r="H699" s="113"/>
      <c r="I699" s="203"/>
      <c r="J699" s="203"/>
      <c r="K699" s="203"/>
      <c r="L699" s="203"/>
      <c r="M699" s="204"/>
      <c r="N699" s="204"/>
      <c r="O699" s="201"/>
      <c r="P699" s="201"/>
    </row>
    <row r="700" spans="1:16" x14ac:dyDescent="0.2">
      <c r="A700" s="113"/>
      <c r="B700" s="200"/>
      <c r="C700" s="200"/>
      <c r="D700" s="201"/>
      <c r="E700" s="113"/>
      <c r="F700" s="113"/>
      <c r="G700" s="113"/>
      <c r="H700" s="113"/>
      <c r="I700" s="203"/>
      <c r="J700" s="203"/>
      <c r="K700" s="203"/>
      <c r="L700" s="203"/>
      <c r="M700" s="204"/>
      <c r="N700" s="204"/>
      <c r="O700" s="201"/>
      <c r="P700" s="201"/>
    </row>
    <row r="701" spans="1:16" x14ac:dyDescent="0.2">
      <c r="A701" s="113"/>
      <c r="B701" s="200"/>
      <c r="C701" s="200"/>
      <c r="D701" s="201"/>
      <c r="E701" s="113"/>
      <c r="F701" s="113"/>
      <c r="G701" s="113"/>
      <c r="H701" s="113"/>
      <c r="I701" s="203"/>
      <c r="J701" s="203"/>
      <c r="K701" s="203"/>
      <c r="L701" s="203"/>
      <c r="M701" s="204"/>
      <c r="N701" s="204"/>
      <c r="O701" s="201"/>
      <c r="P701" s="201"/>
    </row>
    <row r="702" spans="1:16" x14ac:dyDescent="0.2">
      <c r="A702" s="113"/>
      <c r="B702" s="200"/>
      <c r="C702" s="200"/>
      <c r="D702" s="201"/>
      <c r="E702" s="113"/>
      <c r="F702" s="113"/>
      <c r="G702" s="113"/>
      <c r="H702" s="113"/>
      <c r="I702" s="203"/>
      <c r="J702" s="203"/>
      <c r="K702" s="203"/>
      <c r="L702" s="203"/>
      <c r="M702" s="204"/>
      <c r="N702" s="204"/>
      <c r="O702" s="201"/>
      <c r="P702" s="201"/>
    </row>
    <row r="703" spans="1:16" x14ac:dyDescent="0.2">
      <c r="A703" s="113"/>
      <c r="B703" s="200"/>
      <c r="C703" s="200"/>
      <c r="D703" s="201"/>
      <c r="E703" s="113"/>
      <c r="F703" s="113"/>
      <c r="G703" s="113"/>
      <c r="H703" s="113"/>
      <c r="I703" s="203"/>
      <c r="J703" s="203"/>
      <c r="K703" s="203"/>
      <c r="L703" s="203"/>
      <c r="M703" s="204"/>
      <c r="N703" s="204"/>
      <c r="O703" s="201"/>
      <c r="P703" s="201"/>
    </row>
    <row r="704" spans="1:16" x14ac:dyDescent="0.2">
      <c r="A704" s="113"/>
      <c r="B704" s="200"/>
      <c r="C704" s="200"/>
      <c r="D704" s="201"/>
      <c r="E704" s="113"/>
      <c r="F704" s="113"/>
      <c r="G704" s="113"/>
      <c r="H704" s="113"/>
      <c r="I704" s="203"/>
      <c r="J704" s="203"/>
      <c r="K704" s="203"/>
      <c r="L704" s="203"/>
      <c r="M704" s="204"/>
      <c r="N704" s="204"/>
      <c r="O704" s="201"/>
      <c r="P704" s="201"/>
    </row>
    <row r="705" spans="1:16" x14ac:dyDescent="0.2">
      <c r="A705" s="113"/>
      <c r="B705" s="200"/>
      <c r="C705" s="200"/>
      <c r="D705" s="201"/>
      <c r="E705" s="113"/>
      <c r="F705" s="113"/>
      <c r="G705" s="113"/>
      <c r="H705" s="113"/>
      <c r="I705" s="203"/>
      <c r="J705" s="203"/>
      <c r="K705" s="203"/>
      <c r="L705" s="203"/>
      <c r="M705" s="204"/>
      <c r="N705" s="204"/>
      <c r="O705" s="201"/>
      <c r="P705" s="201"/>
    </row>
    <row r="706" spans="1:16" x14ac:dyDescent="0.2">
      <c r="A706" s="113"/>
      <c r="B706" s="200"/>
      <c r="C706" s="200"/>
      <c r="D706" s="201"/>
      <c r="E706" s="113"/>
      <c r="F706" s="113"/>
      <c r="G706" s="113"/>
      <c r="H706" s="113"/>
      <c r="I706" s="203"/>
      <c r="J706" s="203"/>
      <c r="K706" s="203"/>
      <c r="L706" s="203"/>
      <c r="M706" s="204"/>
      <c r="N706" s="204"/>
      <c r="O706" s="201"/>
      <c r="P706" s="201"/>
    </row>
    <row r="707" spans="1:16" x14ac:dyDescent="0.2">
      <c r="A707" s="113"/>
      <c r="B707" s="200"/>
      <c r="C707" s="200"/>
      <c r="D707" s="201"/>
      <c r="E707" s="113"/>
      <c r="F707" s="113"/>
      <c r="G707" s="113"/>
      <c r="H707" s="113"/>
      <c r="I707" s="203"/>
      <c r="J707" s="203"/>
      <c r="K707" s="203"/>
      <c r="L707" s="203"/>
      <c r="M707" s="204"/>
      <c r="N707" s="204"/>
      <c r="O707" s="201"/>
      <c r="P707" s="201"/>
    </row>
    <row r="708" spans="1:16" x14ac:dyDescent="0.2">
      <c r="A708" s="113"/>
      <c r="B708" s="200"/>
      <c r="C708" s="200"/>
      <c r="D708" s="201"/>
      <c r="E708" s="113"/>
      <c r="F708" s="113"/>
      <c r="G708" s="113"/>
      <c r="H708" s="113"/>
      <c r="I708" s="203"/>
      <c r="J708" s="203"/>
      <c r="K708" s="203"/>
      <c r="L708" s="203"/>
      <c r="M708" s="204"/>
      <c r="N708" s="204"/>
      <c r="O708" s="201"/>
      <c r="P708" s="201"/>
    </row>
    <row r="709" spans="1:16" x14ac:dyDescent="0.2">
      <c r="A709" s="113"/>
      <c r="B709" s="200"/>
      <c r="C709" s="200"/>
      <c r="D709" s="201"/>
      <c r="E709" s="113"/>
      <c r="F709" s="113"/>
      <c r="G709" s="113"/>
      <c r="H709" s="113"/>
      <c r="I709" s="203"/>
      <c r="J709" s="203"/>
      <c r="K709" s="203"/>
      <c r="L709" s="203"/>
      <c r="M709" s="204"/>
      <c r="N709" s="204"/>
      <c r="O709" s="201"/>
      <c r="P709" s="201"/>
    </row>
    <row r="710" spans="1:16" x14ac:dyDescent="0.2">
      <c r="A710" s="113"/>
      <c r="B710" s="200"/>
      <c r="C710" s="200"/>
      <c r="D710" s="201"/>
      <c r="E710" s="113"/>
      <c r="F710" s="113"/>
      <c r="G710" s="113"/>
      <c r="H710" s="113"/>
      <c r="I710" s="203"/>
      <c r="J710" s="203"/>
      <c r="K710" s="203"/>
      <c r="L710" s="203"/>
      <c r="M710" s="204"/>
      <c r="N710" s="204"/>
      <c r="O710" s="201"/>
      <c r="P710" s="201"/>
    </row>
    <row r="711" spans="1:16" x14ac:dyDescent="0.2">
      <c r="A711" s="113"/>
      <c r="B711" s="200"/>
      <c r="C711" s="200"/>
      <c r="D711" s="201"/>
      <c r="E711" s="113"/>
      <c r="F711" s="113"/>
      <c r="G711" s="113"/>
      <c r="H711" s="113"/>
      <c r="I711" s="203"/>
      <c r="J711" s="203"/>
      <c r="K711" s="203"/>
      <c r="L711" s="203"/>
      <c r="M711" s="204"/>
      <c r="N711" s="204"/>
      <c r="O711" s="201"/>
      <c r="P711" s="201"/>
    </row>
    <row r="712" spans="1:16" x14ac:dyDescent="0.2">
      <c r="A712" s="113"/>
      <c r="B712" s="200"/>
      <c r="C712" s="200"/>
      <c r="D712" s="201"/>
      <c r="E712" s="113"/>
      <c r="F712" s="113"/>
      <c r="G712" s="113"/>
      <c r="H712" s="113"/>
      <c r="I712" s="203"/>
      <c r="J712" s="203"/>
      <c r="K712" s="203"/>
      <c r="L712" s="203"/>
      <c r="M712" s="204"/>
      <c r="N712" s="204"/>
      <c r="O712" s="201"/>
      <c r="P712" s="201"/>
    </row>
    <row r="713" spans="1:16" x14ac:dyDescent="0.2">
      <c r="A713" s="113"/>
      <c r="B713" s="200"/>
      <c r="C713" s="200"/>
      <c r="D713" s="201"/>
      <c r="E713" s="113"/>
      <c r="F713" s="113"/>
      <c r="G713" s="113"/>
      <c r="H713" s="113"/>
      <c r="I713" s="203"/>
      <c r="J713" s="203"/>
      <c r="K713" s="203"/>
      <c r="L713" s="203"/>
      <c r="M713" s="204"/>
      <c r="N713" s="204"/>
      <c r="O713" s="201"/>
      <c r="P713" s="201"/>
    </row>
    <row r="714" spans="1:16" x14ac:dyDescent="0.2">
      <c r="A714" s="113"/>
      <c r="B714" s="200"/>
      <c r="C714" s="200"/>
      <c r="D714" s="201"/>
      <c r="E714" s="113"/>
      <c r="F714" s="113"/>
      <c r="G714" s="113"/>
      <c r="H714" s="113"/>
      <c r="I714" s="203"/>
      <c r="J714" s="203"/>
      <c r="K714" s="203"/>
      <c r="L714" s="203"/>
      <c r="M714" s="204"/>
      <c r="N714" s="204"/>
      <c r="O714" s="201"/>
      <c r="P714" s="201"/>
    </row>
    <row r="715" spans="1:16" x14ac:dyDescent="0.2">
      <c r="A715" s="113"/>
      <c r="B715" s="200"/>
      <c r="C715" s="200"/>
      <c r="D715" s="201"/>
      <c r="E715" s="113"/>
      <c r="F715" s="113"/>
      <c r="G715" s="113"/>
      <c r="H715" s="113"/>
      <c r="I715" s="203"/>
      <c r="J715" s="203"/>
      <c r="K715" s="203"/>
      <c r="L715" s="203"/>
      <c r="M715" s="204"/>
      <c r="N715" s="204"/>
      <c r="O715" s="201"/>
      <c r="P715" s="201"/>
    </row>
    <row r="716" spans="1:16" x14ac:dyDescent="0.2">
      <c r="A716" s="113"/>
      <c r="B716" s="200"/>
      <c r="C716" s="200"/>
      <c r="D716" s="201"/>
      <c r="E716" s="113"/>
      <c r="F716" s="113"/>
      <c r="G716" s="113"/>
      <c r="H716" s="113"/>
      <c r="I716" s="203"/>
      <c r="J716" s="203"/>
      <c r="K716" s="203"/>
      <c r="L716" s="203"/>
      <c r="M716" s="204"/>
      <c r="N716" s="204"/>
      <c r="O716" s="201"/>
      <c r="P716" s="201"/>
    </row>
    <row r="717" spans="1:16" x14ac:dyDescent="0.2">
      <c r="A717" s="113"/>
      <c r="B717" s="200"/>
      <c r="C717" s="200"/>
      <c r="D717" s="201"/>
      <c r="E717" s="113"/>
      <c r="F717" s="113"/>
      <c r="G717" s="113"/>
      <c r="H717" s="113"/>
      <c r="I717" s="203"/>
      <c r="J717" s="203"/>
      <c r="K717" s="203"/>
      <c r="L717" s="203"/>
      <c r="M717" s="204"/>
      <c r="N717" s="204"/>
      <c r="O717" s="201"/>
      <c r="P717" s="201"/>
    </row>
    <row r="718" spans="1:16" x14ac:dyDescent="0.2">
      <c r="A718" s="113"/>
      <c r="B718" s="200"/>
      <c r="C718" s="200"/>
      <c r="D718" s="201"/>
      <c r="E718" s="113"/>
      <c r="F718" s="113"/>
      <c r="G718" s="113"/>
      <c r="H718" s="113"/>
      <c r="I718" s="203"/>
      <c r="J718" s="203"/>
      <c r="K718" s="203"/>
      <c r="L718" s="203"/>
      <c r="M718" s="204"/>
      <c r="N718" s="204"/>
      <c r="O718" s="201"/>
      <c r="P718" s="201"/>
    </row>
    <row r="719" spans="1:16" x14ac:dyDescent="0.2">
      <c r="A719" s="113"/>
      <c r="B719" s="200"/>
      <c r="C719" s="200"/>
      <c r="D719" s="201"/>
      <c r="E719" s="113"/>
      <c r="F719" s="113"/>
      <c r="G719" s="113"/>
      <c r="H719" s="113"/>
      <c r="I719" s="203"/>
      <c r="J719" s="203"/>
      <c r="K719" s="203"/>
      <c r="L719" s="203"/>
      <c r="M719" s="204"/>
      <c r="N719" s="204"/>
      <c r="O719" s="201"/>
      <c r="P719" s="201"/>
    </row>
    <row r="720" spans="1:16" x14ac:dyDescent="0.2">
      <c r="A720" s="113"/>
      <c r="B720" s="200"/>
      <c r="C720" s="200"/>
      <c r="D720" s="201"/>
      <c r="E720" s="113"/>
      <c r="F720" s="113"/>
      <c r="G720" s="113"/>
      <c r="H720" s="113"/>
      <c r="I720" s="203"/>
      <c r="J720" s="203"/>
      <c r="K720" s="203"/>
      <c r="L720" s="203"/>
      <c r="M720" s="204"/>
      <c r="N720" s="204"/>
      <c r="O720" s="201"/>
      <c r="P720" s="201"/>
    </row>
    <row r="721" spans="1:16" x14ac:dyDescent="0.2">
      <c r="A721" s="113"/>
      <c r="B721" s="200"/>
      <c r="C721" s="200"/>
      <c r="D721" s="201"/>
      <c r="E721" s="113"/>
      <c r="F721" s="113"/>
      <c r="G721" s="113"/>
      <c r="H721" s="113"/>
      <c r="I721" s="203"/>
      <c r="J721" s="203"/>
      <c r="K721" s="203"/>
      <c r="L721" s="203"/>
      <c r="M721" s="204"/>
      <c r="N721" s="204"/>
      <c r="O721" s="201"/>
      <c r="P721" s="201"/>
    </row>
    <row r="722" spans="1:16" x14ac:dyDescent="0.2">
      <c r="A722" s="113"/>
      <c r="B722" s="200"/>
      <c r="C722" s="200"/>
      <c r="D722" s="201"/>
      <c r="E722" s="113"/>
      <c r="F722" s="113"/>
      <c r="G722" s="113"/>
      <c r="H722" s="113"/>
      <c r="I722" s="203"/>
      <c r="J722" s="203"/>
      <c r="K722" s="203"/>
      <c r="L722" s="203"/>
      <c r="M722" s="204"/>
      <c r="N722" s="204"/>
      <c r="O722" s="201"/>
      <c r="P722" s="201"/>
    </row>
    <row r="723" spans="1:16" x14ac:dyDescent="0.2">
      <c r="A723" s="113"/>
      <c r="B723" s="200"/>
      <c r="C723" s="200"/>
      <c r="D723" s="201"/>
      <c r="E723" s="113"/>
      <c r="F723" s="113"/>
      <c r="G723" s="113"/>
      <c r="H723" s="113"/>
      <c r="I723" s="203"/>
      <c r="J723" s="203"/>
      <c r="K723" s="203"/>
      <c r="L723" s="203"/>
      <c r="M723" s="204"/>
      <c r="N723" s="204"/>
      <c r="O723" s="201"/>
      <c r="P723" s="201"/>
    </row>
    <row r="724" spans="1:16" x14ac:dyDescent="0.2">
      <c r="A724" s="113"/>
      <c r="B724" s="200"/>
      <c r="C724" s="200"/>
      <c r="D724" s="201"/>
      <c r="E724" s="113"/>
      <c r="F724" s="113"/>
      <c r="G724" s="113"/>
      <c r="H724" s="113"/>
      <c r="I724" s="203"/>
      <c r="J724" s="203"/>
      <c r="K724" s="203"/>
      <c r="L724" s="203"/>
      <c r="M724" s="204"/>
      <c r="N724" s="204"/>
      <c r="O724" s="201"/>
      <c r="P724" s="201"/>
    </row>
    <row r="725" spans="1:16" x14ac:dyDescent="0.2">
      <c r="A725" s="113"/>
      <c r="B725" s="200"/>
      <c r="C725" s="200"/>
      <c r="D725" s="201"/>
      <c r="E725" s="113"/>
      <c r="F725" s="113"/>
      <c r="G725" s="113"/>
      <c r="H725" s="113"/>
      <c r="I725" s="203"/>
      <c r="J725" s="203"/>
      <c r="K725" s="203"/>
      <c r="L725" s="203"/>
      <c r="M725" s="204"/>
      <c r="N725" s="204"/>
      <c r="O725" s="201"/>
      <c r="P725" s="201"/>
    </row>
    <row r="726" spans="1:16" x14ac:dyDescent="0.2">
      <c r="A726" s="113"/>
      <c r="B726" s="200"/>
      <c r="C726" s="200"/>
      <c r="D726" s="201"/>
      <c r="E726" s="113"/>
      <c r="F726" s="113"/>
      <c r="G726" s="113"/>
      <c r="H726" s="113"/>
      <c r="I726" s="203"/>
      <c r="J726" s="203"/>
      <c r="K726" s="203"/>
      <c r="L726" s="203"/>
      <c r="M726" s="204"/>
      <c r="N726" s="204"/>
      <c r="O726" s="201"/>
      <c r="P726" s="201"/>
    </row>
    <row r="727" spans="1:16" x14ac:dyDescent="0.2">
      <c r="A727" s="113"/>
      <c r="B727" s="200"/>
      <c r="C727" s="200"/>
      <c r="D727" s="201"/>
      <c r="E727" s="113"/>
      <c r="F727" s="113"/>
      <c r="G727" s="113"/>
      <c r="H727" s="113"/>
      <c r="I727" s="203"/>
      <c r="J727" s="203"/>
      <c r="K727" s="203"/>
      <c r="L727" s="203"/>
      <c r="M727" s="204"/>
      <c r="N727" s="204"/>
      <c r="O727" s="201"/>
      <c r="P727" s="201"/>
    </row>
    <row r="728" spans="1:16" x14ac:dyDescent="0.2">
      <c r="A728" s="113"/>
      <c r="B728" s="200"/>
      <c r="C728" s="200"/>
      <c r="D728" s="201"/>
      <c r="E728" s="113"/>
      <c r="F728" s="113"/>
      <c r="G728" s="113"/>
      <c r="H728" s="113"/>
      <c r="I728" s="203"/>
      <c r="J728" s="203"/>
      <c r="K728" s="203"/>
      <c r="L728" s="203"/>
      <c r="M728" s="204"/>
      <c r="N728" s="204"/>
      <c r="O728" s="201"/>
      <c r="P728" s="201"/>
    </row>
    <row r="729" spans="1:16" x14ac:dyDescent="0.2">
      <c r="A729" s="113"/>
      <c r="B729" s="200"/>
      <c r="C729" s="200"/>
      <c r="D729" s="201"/>
      <c r="E729" s="113"/>
      <c r="F729" s="113"/>
      <c r="G729" s="113"/>
      <c r="H729" s="113"/>
      <c r="I729" s="203"/>
      <c r="J729" s="203"/>
      <c r="K729" s="203"/>
      <c r="L729" s="203"/>
      <c r="M729" s="204"/>
      <c r="N729" s="204"/>
      <c r="O729" s="201"/>
      <c r="P729" s="201"/>
    </row>
    <row r="730" spans="1:16" x14ac:dyDescent="0.2">
      <c r="A730" s="113"/>
      <c r="B730" s="200"/>
      <c r="C730" s="200"/>
      <c r="D730" s="201"/>
      <c r="E730" s="113"/>
      <c r="F730" s="113"/>
      <c r="G730" s="113"/>
      <c r="H730" s="113"/>
      <c r="I730" s="203"/>
      <c r="J730" s="203"/>
      <c r="K730" s="203"/>
      <c r="L730" s="203"/>
      <c r="M730" s="204"/>
      <c r="N730" s="204"/>
      <c r="O730" s="201"/>
      <c r="P730" s="201"/>
    </row>
    <row r="731" spans="1:16" x14ac:dyDescent="0.2">
      <c r="A731" s="113"/>
      <c r="B731" s="200"/>
      <c r="C731" s="200"/>
      <c r="D731" s="201"/>
      <c r="E731" s="113"/>
      <c r="F731" s="113"/>
      <c r="G731" s="113"/>
      <c r="H731" s="113"/>
      <c r="I731" s="203"/>
      <c r="J731" s="203"/>
      <c r="K731" s="203"/>
      <c r="L731" s="203"/>
      <c r="M731" s="204"/>
      <c r="N731" s="204"/>
      <c r="O731" s="201"/>
      <c r="P731" s="201"/>
    </row>
    <row r="732" spans="1:16" x14ac:dyDescent="0.2">
      <c r="A732" s="113"/>
      <c r="B732" s="200"/>
      <c r="C732" s="200"/>
      <c r="D732" s="201"/>
      <c r="E732" s="113"/>
      <c r="F732" s="113"/>
      <c r="G732" s="113"/>
      <c r="H732" s="113"/>
      <c r="I732" s="203"/>
      <c r="J732" s="203"/>
      <c r="K732" s="203"/>
      <c r="L732" s="203"/>
      <c r="M732" s="204"/>
      <c r="N732" s="204"/>
      <c r="O732" s="201"/>
      <c r="P732" s="201"/>
    </row>
    <row r="733" spans="1:16" x14ac:dyDescent="0.2">
      <c r="A733" s="113"/>
      <c r="B733" s="200"/>
      <c r="C733" s="200"/>
      <c r="D733" s="201"/>
      <c r="E733" s="113"/>
      <c r="F733" s="113"/>
      <c r="G733" s="113"/>
      <c r="H733" s="113"/>
      <c r="I733" s="203"/>
      <c r="J733" s="203"/>
      <c r="K733" s="203"/>
      <c r="L733" s="203"/>
      <c r="M733" s="204"/>
      <c r="N733" s="204"/>
      <c r="O733" s="201"/>
      <c r="P733" s="201"/>
    </row>
    <row r="734" spans="1:16" x14ac:dyDescent="0.2">
      <c r="A734" s="113"/>
      <c r="B734" s="200"/>
      <c r="C734" s="200"/>
      <c r="D734" s="201"/>
      <c r="E734" s="113"/>
      <c r="F734" s="113"/>
      <c r="G734" s="113"/>
      <c r="H734" s="113"/>
      <c r="I734" s="203"/>
      <c r="J734" s="203"/>
      <c r="K734" s="203"/>
      <c r="L734" s="203"/>
      <c r="M734" s="204"/>
      <c r="N734" s="204"/>
      <c r="O734" s="201"/>
      <c r="P734" s="201"/>
    </row>
    <row r="735" spans="1:16" x14ac:dyDescent="0.2">
      <c r="A735" s="113"/>
      <c r="B735" s="200"/>
      <c r="C735" s="200"/>
      <c r="D735" s="201"/>
      <c r="E735" s="113"/>
      <c r="F735" s="113"/>
      <c r="G735" s="113"/>
      <c r="H735" s="113"/>
      <c r="I735" s="203"/>
      <c r="J735" s="203"/>
      <c r="K735" s="203"/>
      <c r="L735" s="203"/>
      <c r="M735" s="204"/>
      <c r="N735" s="204"/>
      <c r="O735" s="201"/>
      <c r="P735" s="201"/>
    </row>
    <row r="736" spans="1:16" x14ac:dyDescent="0.2">
      <c r="A736" s="113"/>
      <c r="B736" s="200"/>
      <c r="C736" s="200"/>
      <c r="D736" s="201"/>
      <c r="E736" s="113"/>
      <c r="F736" s="113"/>
      <c r="G736" s="113"/>
      <c r="H736" s="113"/>
      <c r="I736" s="203"/>
      <c r="J736" s="203"/>
      <c r="K736" s="203"/>
      <c r="L736" s="203"/>
      <c r="M736" s="204"/>
      <c r="N736" s="204"/>
      <c r="O736" s="201"/>
      <c r="P736" s="201"/>
    </row>
    <row r="737" spans="1:16" x14ac:dyDescent="0.2">
      <c r="A737" s="113"/>
      <c r="B737" s="200"/>
      <c r="C737" s="200"/>
      <c r="D737" s="201"/>
      <c r="E737" s="113"/>
      <c r="F737" s="113"/>
      <c r="G737" s="113"/>
      <c r="H737" s="113"/>
      <c r="I737" s="203"/>
      <c r="J737" s="203"/>
      <c r="K737" s="203"/>
      <c r="L737" s="203"/>
      <c r="M737" s="204"/>
      <c r="N737" s="204"/>
      <c r="O737" s="201"/>
      <c r="P737" s="201"/>
    </row>
    <row r="738" spans="1:16" x14ac:dyDescent="0.2">
      <c r="A738" s="113"/>
      <c r="B738" s="200"/>
      <c r="C738" s="200"/>
      <c r="D738" s="201"/>
      <c r="E738" s="113"/>
      <c r="F738" s="113"/>
      <c r="G738" s="113"/>
      <c r="H738" s="113"/>
      <c r="I738" s="203"/>
      <c r="J738" s="203"/>
      <c r="K738" s="203"/>
      <c r="L738" s="203"/>
      <c r="M738" s="204"/>
      <c r="N738" s="204"/>
      <c r="O738" s="201"/>
      <c r="P738" s="201"/>
    </row>
    <row r="739" spans="1:16" x14ac:dyDescent="0.2">
      <c r="A739" s="113"/>
      <c r="B739" s="200"/>
      <c r="C739" s="200"/>
      <c r="D739" s="201"/>
      <c r="E739" s="113"/>
      <c r="F739" s="113"/>
      <c r="G739" s="113"/>
      <c r="H739" s="113"/>
      <c r="I739" s="203"/>
      <c r="J739" s="203"/>
      <c r="K739" s="203"/>
      <c r="L739" s="203"/>
      <c r="M739" s="204"/>
      <c r="N739" s="204"/>
      <c r="O739" s="201"/>
      <c r="P739" s="201"/>
    </row>
    <row r="740" spans="1:16" x14ac:dyDescent="0.2">
      <c r="A740" s="113"/>
      <c r="B740" s="200"/>
      <c r="C740" s="200"/>
      <c r="D740" s="201"/>
      <c r="E740" s="113"/>
      <c r="F740" s="113"/>
      <c r="G740" s="113"/>
      <c r="H740" s="113"/>
      <c r="I740" s="203"/>
      <c r="J740" s="203"/>
      <c r="K740" s="203"/>
      <c r="L740" s="203"/>
      <c r="M740" s="204"/>
      <c r="N740" s="204"/>
      <c r="O740" s="201"/>
      <c r="P740" s="201"/>
    </row>
    <row r="741" spans="1:16" x14ac:dyDescent="0.2">
      <c r="A741" s="113"/>
      <c r="B741" s="200"/>
      <c r="C741" s="200"/>
      <c r="D741" s="201"/>
      <c r="E741" s="113"/>
      <c r="F741" s="113"/>
      <c r="G741" s="113"/>
      <c r="H741" s="113"/>
      <c r="I741" s="203"/>
      <c r="J741" s="203"/>
      <c r="K741" s="203"/>
      <c r="L741" s="203"/>
      <c r="M741" s="204"/>
      <c r="N741" s="204"/>
      <c r="O741" s="201"/>
      <c r="P741" s="201"/>
    </row>
    <row r="742" spans="1:16" x14ac:dyDescent="0.2">
      <c r="A742" s="113"/>
      <c r="B742" s="200"/>
      <c r="C742" s="200"/>
      <c r="D742" s="201"/>
      <c r="E742" s="113"/>
      <c r="F742" s="113"/>
      <c r="G742" s="113"/>
      <c r="H742" s="113"/>
      <c r="I742" s="203"/>
      <c r="J742" s="203"/>
      <c r="K742" s="203"/>
      <c r="L742" s="203"/>
      <c r="M742" s="204"/>
      <c r="N742" s="204"/>
      <c r="O742" s="201"/>
      <c r="P742" s="201"/>
    </row>
    <row r="743" spans="1:16" x14ac:dyDescent="0.2">
      <c r="A743" s="113"/>
      <c r="B743" s="200"/>
      <c r="C743" s="200"/>
      <c r="D743" s="201"/>
      <c r="E743" s="113"/>
      <c r="F743" s="113"/>
      <c r="G743" s="113"/>
      <c r="H743" s="113"/>
      <c r="I743" s="203"/>
      <c r="J743" s="203"/>
      <c r="K743" s="203"/>
      <c r="L743" s="203"/>
      <c r="M743" s="204"/>
      <c r="N743" s="204"/>
      <c r="O743" s="201"/>
      <c r="P743" s="201"/>
    </row>
    <row r="744" spans="1:16" x14ac:dyDescent="0.2">
      <c r="A744" s="113"/>
      <c r="B744" s="200"/>
      <c r="C744" s="200"/>
      <c r="D744" s="201"/>
      <c r="E744" s="113"/>
      <c r="F744" s="113"/>
      <c r="G744" s="113"/>
      <c r="H744" s="113"/>
      <c r="I744" s="203"/>
      <c r="J744" s="203"/>
      <c r="K744" s="203"/>
      <c r="L744" s="203"/>
      <c r="M744" s="204"/>
      <c r="N744" s="204"/>
      <c r="O744" s="201"/>
      <c r="P744" s="201"/>
    </row>
    <row r="745" spans="1:16" x14ac:dyDescent="0.2">
      <c r="A745" s="113"/>
      <c r="B745" s="200"/>
      <c r="C745" s="200"/>
      <c r="D745" s="201"/>
      <c r="E745" s="113"/>
      <c r="F745" s="113"/>
      <c r="G745" s="113"/>
      <c r="H745" s="113"/>
      <c r="I745" s="203"/>
      <c r="J745" s="203"/>
      <c r="K745" s="203"/>
      <c r="L745" s="203"/>
      <c r="M745" s="204"/>
      <c r="N745" s="204"/>
      <c r="O745" s="201"/>
      <c r="P745" s="201"/>
    </row>
    <row r="746" spans="1:16" x14ac:dyDescent="0.2">
      <c r="A746" s="113"/>
      <c r="B746" s="200"/>
      <c r="C746" s="200"/>
      <c r="D746" s="201"/>
      <c r="E746" s="113"/>
      <c r="F746" s="113"/>
      <c r="G746" s="113"/>
      <c r="H746" s="113"/>
      <c r="I746" s="203"/>
      <c r="J746" s="203"/>
      <c r="K746" s="203"/>
      <c r="L746" s="203"/>
      <c r="M746" s="204"/>
      <c r="N746" s="204"/>
      <c r="O746" s="201"/>
      <c r="P746" s="201"/>
    </row>
    <row r="747" spans="1:16" x14ac:dyDescent="0.2">
      <c r="A747" s="113"/>
      <c r="B747" s="200"/>
      <c r="C747" s="200"/>
      <c r="D747" s="201"/>
      <c r="E747" s="113"/>
      <c r="F747" s="113"/>
      <c r="G747" s="113"/>
      <c r="H747" s="113"/>
      <c r="I747" s="203"/>
      <c r="J747" s="203"/>
      <c r="K747" s="203"/>
      <c r="L747" s="203"/>
      <c r="M747" s="204"/>
      <c r="N747" s="204"/>
      <c r="O747" s="201"/>
      <c r="P747" s="201"/>
    </row>
    <row r="748" spans="1:16" x14ac:dyDescent="0.2">
      <c r="A748" s="113"/>
      <c r="B748" s="200"/>
      <c r="C748" s="200"/>
      <c r="D748" s="201"/>
      <c r="E748" s="113"/>
      <c r="F748" s="113"/>
      <c r="G748" s="113"/>
      <c r="H748" s="113"/>
      <c r="I748" s="203"/>
      <c r="J748" s="203"/>
      <c r="K748" s="203"/>
      <c r="L748" s="203"/>
      <c r="M748" s="204"/>
      <c r="N748" s="204"/>
      <c r="O748" s="201"/>
      <c r="P748" s="201"/>
    </row>
    <row r="749" spans="1:16" x14ac:dyDescent="0.2">
      <c r="A749" s="113"/>
      <c r="B749" s="200"/>
      <c r="C749" s="200"/>
      <c r="D749" s="201"/>
      <c r="E749" s="113"/>
      <c r="F749" s="113"/>
      <c r="G749" s="113"/>
      <c r="H749" s="113"/>
      <c r="I749" s="203"/>
      <c r="J749" s="203"/>
      <c r="K749" s="203"/>
      <c r="L749" s="203"/>
      <c r="M749" s="204"/>
      <c r="N749" s="204"/>
      <c r="O749" s="201"/>
      <c r="P749" s="201"/>
    </row>
    <row r="750" spans="1:16" x14ac:dyDescent="0.2">
      <c r="A750" s="113"/>
      <c r="B750" s="200"/>
      <c r="C750" s="200"/>
      <c r="D750" s="201"/>
      <c r="E750" s="113"/>
      <c r="F750" s="113"/>
      <c r="G750" s="113"/>
      <c r="H750" s="113"/>
      <c r="I750" s="203"/>
      <c r="J750" s="203"/>
      <c r="K750" s="203"/>
      <c r="L750" s="203"/>
      <c r="M750" s="204"/>
      <c r="N750" s="204"/>
      <c r="O750" s="201"/>
      <c r="P750" s="201"/>
    </row>
    <row r="751" spans="1:16" x14ac:dyDescent="0.2">
      <c r="A751" s="113"/>
      <c r="B751" s="200"/>
      <c r="C751" s="200"/>
      <c r="D751" s="201"/>
      <c r="E751" s="113"/>
      <c r="F751" s="113"/>
      <c r="G751" s="113"/>
      <c r="H751" s="113"/>
      <c r="I751" s="203"/>
      <c r="J751" s="203"/>
      <c r="K751" s="203"/>
      <c r="L751" s="203"/>
      <c r="M751" s="204"/>
      <c r="N751" s="204"/>
      <c r="O751" s="201"/>
      <c r="P751" s="201"/>
    </row>
    <row r="752" spans="1:16" x14ac:dyDescent="0.2">
      <c r="A752" s="113"/>
      <c r="B752" s="200"/>
      <c r="C752" s="200"/>
      <c r="D752" s="201"/>
      <c r="E752" s="113"/>
      <c r="F752" s="113"/>
      <c r="G752" s="113"/>
      <c r="H752" s="113"/>
      <c r="I752" s="203"/>
      <c r="J752" s="203"/>
      <c r="K752" s="203"/>
      <c r="L752" s="203"/>
      <c r="M752" s="204"/>
      <c r="N752" s="204"/>
      <c r="O752" s="201"/>
      <c r="P752" s="201"/>
    </row>
    <row r="753" spans="1:16" x14ac:dyDescent="0.2">
      <c r="A753" s="113"/>
      <c r="B753" s="200"/>
      <c r="C753" s="200"/>
      <c r="D753" s="201"/>
      <c r="E753" s="113"/>
      <c r="F753" s="113"/>
      <c r="G753" s="113"/>
      <c r="H753" s="113"/>
      <c r="I753" s="203"/>
      <c r="J753" s="203"/>
      <c r="K753" s="203"/>
      <c r="L753" s="203"/>
      <c r="M753" s="204"/>
      <c r="N753" s="204"/>
      <c r="O753" s="201"/>
      <c r="P753" s="201"/>
    </row>
    <row r="754" spans="1:16" x14ac:dyDescent="0.2">
      <c r="A754" s="113"/>
      <c r="B754" s="200"/>
      <c r="C754" s="200"/>
      <c r="D754" s="201"/>
      <c r="E754" s="113"/>
      <c r="F754" s="113"/>
      <c r="G754" s="113"/>
      <c r="H754" s="113"/>
      <c r="I754" s="203"/>
      <c r="J754" s="203"/>
      <c r="K754" s="203"/>
      <c r="L754" s="203"/>
      <c r="M754" s="204"/>
      <c r="N754" s="204"/>
      <c r="O754" s="201"/>
      <c r="P754" s="201"/>
    </row>
    <row r="755" spans="1:16" x14ac:dyDescent="0.2">
      <c r="A755" s="113"/>
      <c r="B755" s="200"/>
      <c r="C755" s="200"/>
      <c r="D755" s="201"/>
      <c r="E755" s="113"/>
      <c r="F755" s="113"/>
      <c r="G755" s="113"/>
      <c r="H755" s="113"/>
      <c r="I755" s="203"/>
      <c r="J755" s="203"/>
      <c r="K755" s="203"/>
      <c r="L755" s="203"/>
      <c r="M755" s="204"/>
      <c r="N755" s="204"/>
      <c r="O755" s="201"/>
      <c r="P755" s="201"/>
    </row>
    <row r="756" spans="1:16" x14ac:dyDescent="0.2">
      <c r="A756" s="113"/>
      <c r="B756" s="200"/>
      <c r="C756" s="200"/>
      <c r="D756" s="201"/>
      <c r="E756" s="113"/>
      <c r="F756" s="113"/>
      <c r="G756" s="113"/>
      <c r="H756" s="113"/>
      <c r="I756" s="203"/>
      <c r="J756" s="203"/>
      <c r="K756" s="203"/>
      <c r="L756" s="203"/>
      <c r="M756" s="204"/>
      <c r="N756" s="204"/>
      <c r="O756" s="201"/>
      <c r="P756" s="201"/>
    </row>
    <row r="757" spans="1:16" x14ac:dyDescent="0.2">
      <c r="A757" s="113"/>
      <c r="B757" s="200"/>
      <c r="C757" s="200"/>
      <c r="D757" s="201"/>
      <c r="E757" s="113"/>
      <c r="F757" s="113"/>
      <c r="G757" s="113"/>
      <c r="H757" s="113"/>
      <c r="I757" s="203"/>
      <c r="J757" s="203"/>
      <c r="K757" s="203"/>
      <c r="L757" s="203"/>
      <c r="M757" s="204"/>
      <c r="N757" s="204"/>
      <c r="O757" s="201"/>
      <c r="P757" s="201"/>
    </row>
    <row r="758" spans="1:16" x14ac:dyDescent="0.2">
      <c r="A758" s="113"/>
      <c r="B758" s="200"/>
      <c r="C758" s="200"/>
      <c r="D758" s="201"/>
      <c r="E758" s="113"/>
      <c r="F758" s="113"/>
      <c r="G758" s="113"/>
      <c r="H758" s="113"/>
      <c r="I758" s="203"/>
      <c r="J758" s="203"/>
      <c r="K758" s="203"/>
      <c r="L758" s="203"/>
      <c r="M758" s="204"/>
      <c r="N758" s="204"/>
      <c r="O758" s="201"/>
      <c r="P758" s="201"/>
    </row>
    <row r="759" spans="1:16" x14ac:dyDescent="0.2">
      <c r="A759" s="113"/>
      <c r="B759" s="200"/>
      <c r="C759" s="200"/>
      <c r="D759" s="201"/>
      <c r="E759" s="113"/>
      <c r="F759" s="113"/>
      <c r="G759" s="113"/>
      <c r="H759" s="113"/>
      <c r="I759" s="203"/>
      <c r="J759" s="203"/>
      <c r="K759" s="203"/>
      <c r="L759" s="203"/>
      <c r="M759" s="204"/>
      <c r="N759" s="204"/>
      <c r="O759" s="201"/>
      <c r="P759" s="201"/>
    </row>
    <row r="760" spans="1:16" x14ac:dyDescent="0.2">
      <c r="A760" s="113"/>
      <c r="B760" s="200"/>
      <c r="C760" s="200"/>
      <c r="D760" s="201"/>
      <c r="E760" s="113"/>
      <c r="F760" s="113"/>
      <c r="G760" s="113"/>
      <c r="H760" s="113"/>
      <c r="I760" s="203"/>
      <c r="J760" s="203"/>
      <c r="K760" s="203"/>
      <c r="L760" s="203"/>
      <c r="M760" s="204"/>
      <c r="N760" s="204"/>
      <c r="O760" s="201"/>
      <c r="P760" s="201"/>
    </row>
    <row r="761" spans="1:16" x14ac:dyDescent="0.2">
      <c r="A761" s="113"/>
      <c r="B761" s="200"/>
      <c r="C761" s="200"/>
      <c r="D761" s="201"/>
      <c r="E761" s="113"/>
      <c r="F761" s="113"/>
      <c r="G761" s="113"/>
      <c r="H761" s="113"/>
      <c r="I761" s="203"/>
      <c r="J761" s="203"/>
      <c r="K761" s="203"/>
      <c r="L761" s="203"/>
      <c r="M761" s="204"/>
      <c r="N761" s="204"/>
      <c r="O761" s="201"/>
      <c r="P761" s="201"/>
    </row>
    <row r="762" spans="1:16" x14ac:dyDescent="0.2">
      <c r="A762" s="113"/>
      <c r="B762" s="200"/>
      <c r="C762" s="200"/>
      <c r="D762" s="201"/>
      <c r="E762" s="113"/>
      <c r="F762" s="113"/>
      <c r="G762" s="113"/>
      <c r="H762" s="113"/>
      <c r="I762" s="203"/>
      <c r="J762" s="203"/>
      <c r="K762" s="203"/>
      <c r="L762" s="203"/>
      <c r="M762" s="204"/>
      <c r="N762" s="204"/>
      <c r="O762" s="201"/>
      <c r="P762" s="201"/>
    </row>
    <row r="763" spans="1:16" x14ac:dyDescent="0.2">
      <c r="A763" s="113"/>
      <c r="B763" s="200"/>
      <c r="C763" s="200"/>
      <c r="D763" s="201"/>
      <c r="E763" s="113"/>
      <c r="F763" s="113"/>
      <c r="G763" s="113"/>
      <c r="H763" s="113"/>
      <c r="I763" s="203"/>
      <c r="J763" s="203"/>
      <c r="K763" s="203"/>
      <c r="L763" s="203"/>
      <c r="M763" s="204"/>
      <c r="N763" s="204"/>
      <c r="O763" s="201"/>
      <c r="P763" s="201"/>
    </row>
    <row r="764" spans="1:16" x14ac:dyDescent="0.2">
      <c r="A764" s="113"/>
      <c r="B764" s="200"/>
      <c r="C764" s="200"/>
      <c r="D764" s="201"/>
      <c r="E764" s="113"/>
      <c r="F764" s="113"/>
      <c r="G764" s="113"/>
      <c r="H764" s="113"/>
      <c r="I764" s="203"/>
      <c r="J764" s="203"/>
      <c r="K764" s="203"/>
      <c r="L764" s="203"/>
      <c r="M764" s="204"/>
      <c r="N764" s="204"/>
      <c r="O764" s="201"/>
      <c r="P764" s="201"/>
    </row>
    <row r="765" spans="1:16" x14ac:dyDescent="0.2">
      <c r="A765" s="113"/>
      <c r="B765" s="200"/>
      <c r="C765" s="200"/>
      <c r="D765" s="201"/>
      <c r="E765" s="113"/>
      <c r="F765" s="113"/>
      <c r="G765" s="113"/>
      <c r="H765" s="113"/>
      <c r="I765" s="203"/>
      <c r="J765" s="203"/>
      <c r="K765" s="203"/>
      <c r="L765" s="203"/>
      <c r="M765" s="204"/>
      <c r="N765" s="204"/>
      <c r="O765" s="201"/>
      <c r="P765" s="201"/>
    </row>
    <row r="766" spans="1:16" x14ac:dyDescent="0.2">
      <c r="A766" s="113"/>
      <c r="B766" s="200"/>
      <c r="C766" s="200"/>
      <c r="D766" s="201"/>
      <c r="E766" s="113"/>
      <c r="F766" s="113"/>
      <c r="G766" s="113"/>
      <c r="H766" s="113"/>
      <c r="I766" s="203"/>
      <c r="J766" s="203"/>
      <c r="K766" s="203"/>
      <c r="L766" s="203"/>
      <c r="M766" s="204"/>
      <c r="N766" s="204"/>
      <c r="O766" s="201"/>
      <c r="P766" s="201"/>
    </row>
    <row r="767" spans="1:16" x14ac:dyDescent="0.2">
      <c r="A767" s="113"/>
      <c r="B767" s="200"/>
      <c r="C767" s="200"/>
      <c r="D767" s="201"/>
      <c r="E767" s="113"/>
      <c r="F767" s="113"/>
      <c r="G767" s="113"/>
      <c r="H767" s="113"/>
      <c r="I767" s="203"/>
      <c r="J767" s="203"/>
      <c r="K767" s="203"/>
      <c r="L767" s="203"/>
      <c r="M767" s="204"/>
      <c r="N767" s="204"/>
      <c r="O767" s="201"/>
      <c r="P767" s="201"/>
    </row>
    <row r="768" spans="1:16" x14ac:dyDescent="0.2">
      <c r="A768" s="113"/>
      <c r="B768" s="200"/>
      <c r="C768" s="200"/>
      <c r="D768" s="201"/>
      <c r="E768" s="113"/>
      <c r="F768" s="113"/>
      <c r="G768" s="113"/>
      <c r="H768" s="113"/>
      <c r="I768" s="203"/>
      <c r="J768" s="203"/>
      <c r="K768" s="203"/>
      <c r="L768" s="203"/>
      <c r="M768" s="204"/>
      <c r="N768" s="204"/>
      <c r="O768" s="201"/>
      <c r="P768" s="201"/>
    </row>
    <row r="769" spans="1:16" x14ac:dyDescent="0.2">
      <c r="A769" s="113"/>
      <c r="B769" s="200"/>
      <c r="C769" s="200"/>
      <c r="D769" s="201"/>
      <c r="E769" s="113"/>
      <c r="F769" s="113"/>
      <c r="G769" s="113"/>
      <c r="H769" s="113"/>
      <c r="I769" s="203"/>
      <c r="J769" s="203"/>
      <c r="K769" s="203"/>
      <c r="L769" s="203"/>
      <c r="M769" s="204"/>
      <c r="N769" s="204"/>
      <c r="O769" s="201"/>
      <c r="P769" s="201"/>
    </row>
    <row r="770" spans="1:16" x14ac:dyDescent="0.2">
      <c r="A770" s="113"/>
      <c r="B770" s="200"/>
      <c r="C770" s="200"/>
      <c r="D770" s="201"/>
      <c r="E770" s="113"/>
      <c r="F770" s="113"/>
      <c r="G770" s="113"/>
      <c r="H770" s="113"/>
      <c r="I770" s="203"/>
      <c r="J770" s="203"/>
      <c r="K770" s="203"/>
      <c r="L770" s="203"/>
      <c r="M770" s="204"/>
      <c r="N770" s="204"/>
      <c r="O770" s="201"/>
      <c r="P770" s="201"/>
    </row>
    <row r="771" spans="1:16" x14ac:dyDescent="0.2">
      <c r="A771" s="113"/>
      <c r="B771" s="200"/>
      <c r="C771" s="200"/>
      <c r="D771" s="201"/>
      <c r="E771" s="113"/>
      <c r="F771" s="113"/>
      <c r="G771" s="113"/>
      <c r="H771" s="113"/>
      <c r="I771" s="203"/>
      <c r="J771" s="203"/>
      <c r="K771" s="203"/>
      <c r="L771" s="203"/>
      <c r="M771" s="204"/>
      <c r="N771" s="204"/>
      <c r="O771" s="201"/>
      <c r="P771" s="201"/>
    </row>
    <row r="772" spans="1:16" x14ac:dyDescent="0.2">
      <c r="A772" s="113"/>
      <c r="B772" s="200"/>
      <c r="C772" s="200"/>
      <c r="D772" s="201"/>
      <c r="E772" s="113"/>
      <c r="F772" s="113"/>
      <c r="G772" s="113"/>
      <c r="H772" s="113"/>
      <c r="I772" s="203"/>
      <c r="J772" s="203"/>
      <c r="K772" s="203"/>
      <c r="L772" s="203"/>
      <c r="M772" s="204"/>
      <c r="N772" s="204"/>
      <c r="O772" s="201"/>
      <c r="P772" s="201"/>
    </row>
    <row r="773" spans="1:16" x14ac:dyDescent="0.2">
      <c r="A773" s="113"/>
      <c r="B773" s="200"/>
      <c r="C773" s="200"/>
      <c r="D773" s="201"/>
      <c r="E773" s="113"/>
      <c r="F773" s="113"/>
      <c r="G773" s="113"/>
      <c r="H773" s="113"/>
      <c r="I773" s="203"/>
      <c r="J773" s="203"/>
      <c r="K773" s="203"/>
      <c r="L773" s="203"/>
      <c r="M773" s="204"/>
      <c r="N773" s="204"/>
      <c r="O773" s="201"/>
      <c r="P773" s="201"/>
    </row>
    <row r="774" spans="1:16" x14ac:dyDescent="0.2">
      <c r="A774" s="113"/>
      <c r="B774" s="200"/>
      <c r="C774" s="200"/>
      <c r="D774" s="201"/>
      <c r="E774" s="113"/>
      <c r="F774" s="113"/>
      <c r="G774" s="113"/>
      <c r="H774" s="113"/>
      <c r="I774" s="203"/>
      <c r="J774" s="203"/>
      <c r="K774" s="203"/>
      <c r="L774" s="203"/>
      <c r="M774" s="204"/>
      <c r="N774" s="204"/>
      <c r="O774" s="201"/>
      <c r="P774" s="201"/>
    </row>
    <row r="775" spans="1:16" x14ac:dyDescent="0.2">
      <c r="A775" s="113"/>
      <c r="B775" s="200"/>
      <c r="C775" s="200"/>
      <c r="D775" s="201"/>
      <c r="E775" s="113"/>
      <c r="F775" s="113"/>
      <c r="G775" s="113"/>
      <c r="H775" s="113"/>
      <c r="I775" s="203"/>
      <c r="J775" s="203"/>
      <c r="K775" s="203"/>
      <c r="L775" s="203"/>
      <c r="M775" s="204"/>
      <c r="N775" s="204"/>
      <c r="O775" s="201"/>
      <c r="P775" s="201"/>
    </row>
    <row r="776" spans="1:16" x14ac:dyDescent="0.2">
      <c r="A776" s="113"/>
      <c r="B776" s="200"/>
      <c r="C776" s="200"/>
      <c r="D776" s="201"/>
      <c r="E776" s="113"/>
      <c r="F776" s="113"/>
      <c r="G776" s="113"/>
      <c r="H776" s="113"/>
      <c r="I776" s="203"/>
      <c r="J776" s="203"/>
      <c r="K776" s="203"/>
      <c r="L776" s="203"/>
      <c r="M776" s="204"/>
      <c r="N776" s="204"/>
      <c r="O776" s="201"/>
      <c r="P776" s="201"/>
    </row>
    <row r="777" spans="1:16" x14ac:dyDescent="0.2">
      <c r="A777" s="113"/>
      <c r="B777" s="200"/>
      <c r="C777" s="200"/>
      <c r="D777" s="201"/>
      <c r="E777" s="113"/>
      <c r="F777" s="113"/>
      <c r="G777" s="113"/>
      <c r="H777" s="113"/>
      <c r="I777" s="203"/>
      <c r="J777" s="203"/>
      <c r="K777" s="203"/>
      <c r="L777" s="203"/>
      <c r="M777" s="204"/>
      <c r="N777" s="204"/>
      <c r="O777" s="201"/>
      <c r="P777" s="201"/>
    </row>
    <row r="778" spans="1:16" x14ac:dyDescent="0.2">
      <c r="A778" s="113"/>
      <c r="B778" s="200"/>
      <c r="C778" s="200"/>
      <c r="D778" s="201"/>
      <c r="E778" s="113"/>
      <c r="F778" s="113"/>
      <c r="G778" s="113"/>
      <c r="H778" s="113"/>
      <c r="I778" s="203"/>
      <c r="J778" s="203"/>
      <c r="K778" s="203"/>
      <c r="L778" s="203"/>
      <c r="M778" s="204"/>
      <c r="N778" s="204"/>
      <c r="O778" s="201"/>
      <c r="P778" s="201"/>
    </row>
    <row r="779" spans="1:16" x14ac:dyDescent="0.2">
      <c r="A779" s="113"/>
      <c r="B779" s="200"/>
      <c r="C779" s="200"/>
      <c r="D779" s="201"/>
      <c r="E779" s="113"/>
      <c r="F779" s="113"/>
      <c r="G779" s="113"/>
      <c r="H779" s="113"/>
      <c r="I779" s="203"/>
      <c r="J779" s="203"/>
      <c r="K779" s="203"/>
      <c r="L779" s="203"/>
      <c r="M779" s="204"/>
      <c r="N779" s="204"/>
      <c r="O779" s="201"/>
      <c r="P779" s="201"/>
    </row>
    <row r="780" spans="1:16" x14ac:dyDescent="0.2">
      <c r="A780" s="113"/>
      <c r="B780" s="200"/>
      <c r="C780" s="200"/>
      <c r="D780" s="201"/>
      <c r="E780" s="113"/>
      <c r="F780" s="113"/>
      <c r="G780" s="113"/>
      <c r="H780" s="113"/>
      <c r="I780" s="203"/>
      <c r="J780" s="203"/>
      <c r="K780" s="203"/>
      <c r="L780" s="203"/>
      <c r="M780" s="204"/>
      <c r="N780" s="204"/>
      <c r="O780" s="201"/>
      <c r="P780" s="201"/>
    </row>
    <row r="781" spans="1:16" x14ac:dyDescent="0.2">
      <c r="A781" s="113"/>
      <c r="B781" s="200"/>
      <c r="C781" s="200"/>
      <c r="D781" s="201"/>
      <c r="E781" s="113"/>
      <c r="F781" s="113"/>
      <c r="G781" s="113"/>
      <c r="H781" s="113"/>
      <c r="I781" s="203"/>
      <c r="J781" s="203"/>
      <c r="K781" s="203"/>
      <c r="L781" s="203"/>
      <c r="M781" s="204"/>
      <c r="N781" s="204"/>
      <c r="O781" s="201"/>
      <c r="P781" s="201"/>
    </row>
    <row r="782" spans="1:16" x14ac:dyDescent="0.2">
      <c r="A782" s="113"/>
      <c r="B782" s="200"/>
      <c r="C782" s="200"/>
      <c r="D782" s="201"/>
      <c r="E782" s="113"/>
      <c r="F782" s="113"/>
      <c r="G782" s="113"/>
      <c r="H782" s="113"/>
      <c r="I782" s="203"/>
      <c r="J782" s="203"/>
      <c r="K782" s="203"/>
      <c r="L782" s="203"/>
      <c r="M782" s="204"/>
      <c r="N782" s="204"/>
      <c r="O782" s="201"/>
      <c r="P782" s="201"/>
    </row>
    <row r="783" spans="1:16" x14ac:dyDescent="0.2">
      <c r="A783" s="113"/>
      <c r="B783" s="200"/>
      <c r="C783" s="200"/>
      <c r="D783" s="201"/>
      <c r="E783" s="113"/>
      <c r="F783" s="113"/>
      <c r="G783" s="113"/>
      <c r="H783" s="113"/>
      <c r="I783" s="203"/>
      <c r="J783" s="203"/>
      <c r="K783" s="203"/>
      <c r="L783" s="203"/>
      <c r="M783" s="204"/>
      <c r="N783" s="204"/>
      <c r="O783" s="201"/>
      <c r="P783" s="201"/>
    </row>
    <row r="784" spans="1:16" x14ac:dyDescent="0.2">
      <c r="A784" s="113"/>
      <c r="B784" s="200"/>
      <c r="C784" s="200"/>
      <c r="D784" s="201"/>
      <c r="E784" s="113"/>
      <c r="F784" s="113"/>
      <c r="G784" s="113"/>
      <c r="H784" s="113"/>
      <c r="I784" s="203"/>
      <c r="J784" s="203"/>
      <c r="K784" s="203"/>
      <c r="L784" s="203"/>
      <c r="M784" s="204"/>
      <c r="N784" s="204"/>
      <c r="O784" s="201"/>
      <c r="P784" s="201"/>
    </row>
    <row r="785" spans="1:16" x14ac:dyDescent="0.2">
      <c r="A785" s="113"/>
      <c r="B785" s="200"/>
      <c r="C785" s="200"/>
      <c r="D785" s="201"/>
      <c r="E785" s="113"/>
      <c r="F785" s="113"/>
      <c r="G785" s="113"/>
      <c r="H785" s="113"/>
      <c r="I785" s="203"/>
      <c r="J785" s="203"/>
      <c r="K785" s="203"/>
      <c r="L785" s="203"/>
      <c r="M785" s="204"/>
      <c r="N785" s="204"/>
      <c r="O785" s="201"/>
      <c r="P785" s="201"/>
    </row>
    <row r="786" spans="1:16" x14ac:dyDescent="0.2">
      <c r="A786" s="113"/>
      <c r="B786" s="200"/>
      <c r="C786" s="200"/>
      <c r="D786" s="201"/>
      <c r="E786" s="113"/>
      <c r="F786" s="113"/>
      <c r="G786" s="113"/>
      <c r="H786" s="113"/>
      <c r="I786" s="203"/>
      <c r="J786" s="203"/>
      <c r="K786" s="203"/>
      <c r="L786" s="203"/>
      <c r="M786" s="204"/>
      <c r="N786" s="204"/>
      <c r="O786" s="201"/>
      <c r="P786" s="201"/>
    </row>
    <row r="787" spans="1:16" x14ac:dyDescent="0.2">
      <c r="A787" s="113"/>
      <c r="B787" s="200"/>
      <c r="C787" s="200"/>
      <c r="D787" s="201"/>
      <c r="E787" s="113"/>
      <c r="F787" s="113"/>
      <c r="G787" s="113"/>
      <c r="H787" s="113"/>
      <c r="I787" s="203"/>
      <c r="J787" s="203"/>
      <c r="K787" s="203"/>
      <c r="L787" s="203"/>
      <c r="M787" s="204"/>
      <c r="N787" s="204"/>
      <c r="O787" s="201"/>
      <c r="P787" s="201"/>
    </row>
    <row r="788" spans="1:16" x14ac:dyDescent="0.2">
      <c r="A788" s="113"/>
      <c r="B788" s="200"/>
      <c r="C788" s="200"/>
      <c r="D788" s="201"/>
      <c r="E788" s="113"/>
      <c r="F788" s="113"/>
      <c r="G788" s="113"/>
      <c r="H788" s="113"/>
      <c r="I788" s="203"/>
      <c r="J788" s="203"/>
      <c r="K788" s="203"/>
      <c r="L788" s="203"/>
      <c r="M788" s="204"/>
      <c r="N788" s="204"/>
      <c r="O788" s="201"/>
      <c r="P788" s="201"/>
    </row>
    <row r="789" spans="1:16" x14ac:dyDescent="0.2">
      <c r="A789" s="113"/>
      <c r="B789" s="200"/>
      <c r="C789" s="200"/>
      <c r="D789" s="201"/>
      <c r="E789" s="113"/>
      <c r="F789" s="113"/>
      <c r="G789" s="113"/>
      <c r="H789" s="113"/>
      <c r="I789" s="203"/>
      <c r="J789" s="203"/>
      <c r="K789" s="203"/>
      <c r="L789" s="203"/>
      <c r="M789" s="204"/>
      <c r="N789" s="204"/>
      <c r="O789" s="201"/>
      <c r="P789" s="201"/>
    </row>
    <row r="790" spans="1:16" x14ac:dyDescent="0.2">
      <c r="A790" s="113"/>
      <c r="B790" s="200"/>
      <c r="C790" s="200"/>
      <c r="D790" s="201"/>
      <c r="E790" s="113"/>
      <c r="F790" s="113"/>
      <c r="G790" s="113"/>
      <c r="H790" s="113"/>
      <c r="I790" s="203"/>
      <c r="J790" s="203"/>
      <c r="K790" s="203"/>
      <c r="L790" s="203"/>
      <c r="M790" s="204"/>
      <c r="N790" s="204"/>
      <c r="O790" s="201"/>
      <c r="P790" s="201"/>
    </row>
    <row r="791" spans="1:16" x14ac:dyDescent="0.2">
      <c r="A791" s="113"/>
      <c r="B791" s="200"/>
      <c r="C791" s="200"/>
      <c r="D791" s="201"/>
      <c r="E791" s="113"/>
      <c r="F791" s="113"/>
      <c r="G791" s="113"/>
      <c r="H791" s="113"/>
      <c r="I791" s="203"/>
      <c r="J791" s="203"/>
      <c r="K791" s="203"/>
      <c r="L791" s="203"/>
      <c r="M791" s="204"/>
      <c r="N791" s="204"/>
      <c r="O791" s="201"/>
      <c r="P791" s="201"/>
    </row>
    <row r="792" spans="1:16" x14ac:dyDescent="0.2">
      <c r="A792" s="113"/>
      <c r="B792" s="200"/>
      <c r="C792" s="200"/>
      <c r="D792" s="201"/>
      <c r="E792" s="113"/>
      <c r="F792" s="113"/>
      <c r="G792" s="113"/>
      <c r="H792" s="113"/>
      <c r="I792" s="203"/>
      <c r="J792" s="203"/>
      <c r="K792" s="203"/>
      <c r="L792" s="203"/>
      <c r="M792" s="204"/>
      <c r="N792" s="204"/>
      <c r="O792" s="201"/>
      <c r="P792" s="201"/>
    </row>
    <row r="793" spans="1:16" x14ac:dyDescent="0.2">
      <c r="A793" s="113"/>
      <c r="B793" s="200"/>
      <c r="C793" s="200"/>
      <c r="D793" s="201"/>
      <c r="E793" s="113"/>
      <c r="F793" s="113"/>
      <c r="G793" s="113"/>
      <c r="H793" s="113"/>
      <c r="I793" s="203"/>
      <c r="J793" s="203"/>
      <c r="K793" s="203"/>
      <c r="L793" s="203"/>
      <c r="M793" s="204"/>
      <c r="N793" s="204"/>
      <c r="O793" s="201"/>
      <c r="P793" s="201"/>
    </row>
    <row r="794" spans="1:16" x14ac:dyDescent="0.2">
      <c r="A794" s="113"/>
      <c r="B794" s="200"/>
      <c r="C794" s="200"/>
      <c r="D794" s="201"/>
      <c r="E794" s="113"/>
      <c r="F794" s="113"/>
      <c r="G794" s="113"/>
      <c r="H794" s="113"/>
      <c r="I794" s="203"/>
      <c r="J794" s="203"/>
      <c r="K794" s="203"/>
      <c r="L794" s="203"/>
      <c r="M794" s="204"/>
      <c r="N794" s="204"/>
      <c r="O794" s="201"/>
      <c r="P794" s="201"/>
    </row>
    <row r="795" spans="1:16" x14ac:dyDescent="0.2">
      <c r="A795" s="113"/>
      <c r="B795" s="200"/>
      <c r="C795" s="200"/>
      <c r="D795" s="201"/>
      <c r="E795" s="113"/>
      <c r="F795" s="113"/>
      <c r="G795" s="113"/>
      <c r="H795" s="113"/>
      <c r="I795" s="203"/>
      <c r="J795" s="203"/>
      <c r="K795" s="203"/>
      <c r="L795" s="203"/>
      <c r="M795" s="204"/>
      <c r="N795" s="204"/>
      <c r="O795" s="201"/>
      <c r="P795" s="201"/>
    </row>
    <row r="796" spans="1:16" x14ac:dyDescent="0.2">
      <c r="A796" s="113"/>
      <c r="B796" s="200"/>
      <c r="C796" s="200"/>
      <c r="D796" s="201"/>
      <c r="E796" s="113"/>
      <c r="F796" s="113"/>
      <c r="G796" s="113"/>
      <c r="H796" s="113"/>
      <c r="I796" s="203"/>
      <c r="J796" s="203"/>
      <c r="K796" s="203"/>
      <c r="L796" s="203"/>
      <c r="M796" s="204"/>
      <c r="N796" s="204"/>
      <c r="O796" s="201"/>
      <c r="P796" s="201"/>
    </row>
    <row r="797" spans="1:16" x14ac:dyDescent="0.2">
      <c r="A797" s="113"/>
      <c r="B797" s="200"/>
      <c r="C797" s="200"/>
      <c r="D797" s="201"/>
      <c r="E797" s="113"/>
      <c r="F797" s="113"/>
      <c r="G797" s="113"/>
      <c r="H797" s="113"/>
      <c r="I797" s="203"/>
      <c r="J797" s="203"/>
      <c r="K797" s="203"/>
      <c r="L797" s="203"/>
      <c r="M797" s="204"/>
      <c r="N797" s="204"/>
      <c r="O797" s="201"/>
      <c r="P797" s="201"/>
    </row>
    <row r="798" spans="1:16" x14ac:dyDescent="0.2">
      <c r="A798" s="113"/>
      <c r="B798" s="200"/>
      <c r="C798" s="200"/>
      <c r="D798" s="201"/>
      <c r="E798" s="113"/>
      <c r="F798" s="113"/>
      <c r="G798" s="113"/>
      <c r="H798" s="113"/>
      <c r="I798" s="203"/>
      <c r="J798" s="203"/>
      <c r="K798" s="203"/>
      <c r="L798" s="203"/>
      <c r="M798" s="204"/>
      <c r="N798" s="204"/>
      <c r="O798" s="201"/>
      <c r="P798" s="201"/>
    </row>
    <row r="799" spans="1:16" x14ac:dyDescent="0.2">
      <c r="A799" s="113"/>
      <c r="B799" s="200"/>
      <c r="C799" s="200"/>
      <c r="D799" s="201"/>
      <c r="E799" s="113"/>
      <c r="F799" s="113"/>
      <c r="G799" s="113"/>
      <c r="H799" s="113"/>
      <c r="I799" s="203"/>
      <c r="J799" s="203"/>
      <c r="K799" s="203"/>
      <c r="L799" s="203"/>
      <c r="M799" s="204"/>
      <c r="N799" s="204"/>
      <c r="O799" s="201"/>
      <c r="P799" s="201"/>
    </row>
    <row r="800" spans="1:16" x14ac:dyDescent="0.2">
      <c r="A800" s="113"/>
      <c r="B800" s="200"/>
      <c r="C800" s="200"/>
      <c r="D800" s="201"/>
      <c r="E800" s="113"/>
      <c r="F800" s="113"/>
      <c r="G800" s="113"/>
      <c r="H800" s="113"/>
      <c r="I800" s="203"/>
      <c r="J800" s="203"/>
      <c r="K800" s="203"/>
      <c r="L800" s="203"/>
      <c r="M800" s="204"/>
      <c r="N800" s="204"/>
      <c r="O800" s="201"/>
      <c r="P800" s="201"/>
    </row>
    <row r="801" spans="1:16" x14ac:dyDescent="0.2">
      <c r="A801" s="113"/>
      <c r="B801" s="200"/>
      <c r="C801" s="200"/>
      <c r="D801" s="201"/>
      <c r="E801" s="113"/>
      <c r="F801" s="113"/>
      <c r="G801" s="113"/>
      <c r="H801" s="113"/>
      <c r="I801" s="203"/>
      <c r="J801" s="203"/>
      <c r="K801" s="203"/>
      <c r="L801" s="203"/>
      <c r="M801" s="204"/>
      <c r="N801" s="204"/>
      <c r="O801" s="201"/>
      <c r="P801" s="201"/>
    </row>
    <row r="802" spans="1:16" x14ac:dyDescent="0.2">
      <c r="A802" s="113"/>
      <c r="B802" s="200"/>
      <c r="C802" s="200"/>
      <c r="D802" s="201"/>
      <c r="E802" s="113"/>
      <c r="F802" s="113"/>
      <c r="G802" s="113"/>
      <c r="H802" s="113"/>
      <c r="I802" s="203"/>
      <c r="J802" s="203"/>
      <c r="K802" s="203"/>
      <c r="L802" s="203"/>
      <c r="M802" s="204"/>
      <c r="N802" s="204"/>
      <c r="O802" s="201"/>
      <c r="P802" s="201"/>
    </row>
    <row r="803" spans="1:16" x14ac:dyDescent="0.2">
      <c r="A803" s="113"/>
      <c r="B803" s="200"/>
      <c r="C803" s="200"/>
      <c r="D803" s="201"/>
      <c r="E803" s="113"/>
      <c r="F803" s="113"/>
      <c r="G803" s="113"/>
      <c r="H803" s="113"/>
      <c r="I803" s="203"/>
      <c r="J803" s="203"/>
      <c r="K803" s="203"/>
      <c r="L803" s="203"/>
      <c r="M803" s="204"/>
      <c r="N803" s="204"/>
      <c r="O803" s="201"/>
      <c r="P803" s="201"/>
    </row>
    <row r="804" spans="1:16" x14ac:dyDescent="0.2">
      <c r="A804" s="113"/>
      <c r="B804" s="200"/>
      <c r="C804" s="200"/>
      <c r="D804" s="201"/>
      <c r="E804" s="113"/>
      <c r="F804" s="113"/>
      <c r="G804" s="113"/>
      <c r="H804" s="113"/>
      <c r="I804" s="203"/>
      <c r="J804" s="203"/>
      <c r="K804" s="203"/>
      <c r="L804" s="203"/>
      <c r="M804" s="204"/>
      <c r="N804" s="204"/>
      <c r="O804" s="201"/>
      <c r="P804" s="201"/>
    </row>
    <row r="805" spans="1:16" x14ac:dyDescent="0.2">
      <c r="A805" s="113"/>
      <c r="B805" s="200"/>
      <c r="C805" s="200"/>
      <c r="D805" s="201"/>
      <c r="E805" s="113"/>
      <c r="F805" s="113"/>
      <c r="G805" s="113"/>
      <c r="H805" s="113"/>
      <c r="I805" s="203"/>
      <c r="J805" s="203"/>
      <c r="K805" s="203"/>
      <c r="L805" s="203"/>
      <c r="M805" s="204"/>
      <c r="N805" s="204"/>
      <c r="O805" s="201"/>
      <c r="P805" s="201"/>
    </row>
    <row r="806" spans="1:16" x14ac:dyDescent="0.2">
      <c r="A806" s="113"/>
      <c r="B806" s="200"/>
      <c r="C806" s="200"/>
      <c r="D806" s="201"/>
      <c r="E806" s="113"/>
      <c r="F806" s="113"/>
      <c r="G806" s="113"/>
      <c r="H806" s="113"/>
      <c r="I806" s="203"/>
      <c r="J806" s="203"/>
      <c r="K806" s="203"/>
      <c r="L806" s="203"/>
      <c r="M806" s="204"/>
      <c r="N806" s="204"/>
      <c r="O806" s="201"/>
      <c r="P806" s="201"/>
    </row>
    <row r="807" spans="1:16" x14ac:dyDescent="0.2">
      <c r="A807" s="113"/>
      <c r="B807" s="200"/>
      <c r="C807" s="200"/>
      <c r="D807" s="201"/>
      <c r="E807" s="113"/>
      <c r="F807" s="113"/>
      <c r="G807" s="113"/>
      <c r="H807" s="113"/>
      <c r="I807" s="203"/>
      <c r="J807" s="203"/>
      <c r="K807" s="203"/>
      <c r="L807" s="203"/>
      <c r="M807" s="204"/>
      <c r="N807" s="204"/>
      <c r="O807" s="201"/>
      <c r="P807" s="201"/>
    </row>
    <row r="808" spans="1:16" x14ac:dyDescent="0.2">
      <c r="A808" s="113"/>
      <c r="B808" s="200"/>
      <c r="C808" s="200"/>
      <c r="D808" s="201"/>
      <c r="E808" s="113"/>
      <c r="F808" s="113"/>
      <c r="G808" s="113"/>
      <c r="H808" s="113"/>
      <c r="I808" s="203"/>
      <c r="J808" s="203"/>
      <c r="K808" s="203"/>
      <c r="L808" s="203"/>
      <c r="M808" s="204"/>
      <c r="N808" s="204"/>
      <c r="O808" s="201"/>
      <c r="P808" s="201"/>
    </row>
    <row r="809" spans="1:16" x14ac:dyDescent="0.2">
      <c r="A809" s="113"/>
      <c r="B809" s="200"/>
      <c r="C809" s="200"/>
      <c r="D809" s="201"/>
      <c r="E809" s="113"/>
      <c r="F809" s="113"/>
      <c r="G809" s="113"/>
      <c r="H809" s="113"/>
      <c r="I809" s="203"/>
      <c r="J809" s="203"/>
      <c r="K809" s="203"/>
      <c r="L809" s="203"/>
      <c r="M809" s="204"/>
      <c r="N809" s="204"/>
      <c r="O809" s="201"/>
      <c r="P809" s="201"/>
    </row>
    <row r="810" spans="1:16" x14ac:dyDescent="0.2">
      <c r="A810" s="113"/>
      <c r="B810" s="200"/>
      <c r="C810" s="200"/>
      <c r="D810" s="201"/>
      <c r="E810" s="113"/>
      <c r="F810" s="113"/>
      <c r="G810" s="113"/>
      <c r="H810" s="113"/>
      <c r="I810" s="203"/>
      <c r="J810" s="203"/>
      <c r="K810" s="203"/>
      <c r="L810" s="203"/>
      <c r="M810" s="204"/>
      <c r="N810" s="204"/>
      <c r="O810" s="201"/>
      <c r="P810" s="201"/>
    </row>
    <row r="811" spans="1:16" x14ac:dyDescent="0.2">
      <c r="A811" s="113"/>
      <c r="B811" s="200"/>
      <c r="C811" s="200"/>
      <c r="D811" s="201"/>
      <c r="E811" s="113"/>
      <c r="F811" s="113"/>
      <c r="G811" s="113"/>
      <c r="H811" s="113"/>
      <c r="I811" s="203"/>
      <c r="J811" s="203"/>
      <c r="K811" s="203"/>
      <c r="L811" s="203"/>
      <c r="M811" s="204"/>
      <c r="N811" s="204"/>
      <c r="O811" s="201"/>
      <c r="P811" s="201"/>
    </row>
    <row r="812" spans="1:16" x14ac:dyDescent="0.2">
      <c r="A812" s="113"/>
      <c r="B812" s="200"/>
      <c r="C812" s="200"/>
      <c r="D812" s="201"/>
      <c r="E812" s="113"/>
      <c r="F812" s="113"/>
      <c r="G812" s="113"/>
      <c r="H812" s="113"/>
      <c r="I812" s="203"/>
      <c r="J812" s="203"/>
      <c r="K812" s="203"/>
      <c r="L812" s="203"/>
      <c r="M812" s="204"/>
      <c r="N812" s="204"/>
      <c r="O812" s="201"/>
      <c r="P812" s="201"/>
    </row>
    <row r="813" spans="1:16" x14ac:dyDescent="0.2">
      <c r="A813" s="113"/>
      <c r="B813" s="200"/>
      <c r="C813" s="200"/>
      <c r="D813" s="201"/>
      <c r="E813" s="113"/>
      <c r="F813" s="113"/>
      <c r="G813" s="113"/>
      <c r="H813" s="113"/>
      <c r="I813" s="203"/>
      <c r="J813" s="203"/>
      <c r="K813" s="203"/>
      <c r="L813" s="203"/>
      <c r="M813" s="204"/>
      <c r="N813" s="204"/>
      <c r="O813" s="201"/>
      <c r="P813" s="201"/>
    </row>
    <row r="814" spans="1:16" x14ac:dyDescent="0.2">
      <c r="A814" s="113"/>
      <c r="B814" s="200"/>
      <c r="C814" s="200"/>
      <c r="D814" s="201"/>
      <c r="E814" s="113"/>
      <c r="F814" s="113"/>
      <c r="G814" s="113"/>
      <c r="H814" s="113"/>
      <c r="I814" s="203"/>
      <c r="J814" s="203"/>
      <c r="K814" s="203"/>
      <c r="L814" s="203"/>
      <c r="M814" s="204"/>
      <c r="N814" s="204"/>
      <c r="O814" s="201"/>
      <c r="P814" s="201"/>
    </row>
    <row r="815" spans="1:16" x14ac:dyDescent="0.2">
      <c r="A815" s="113"/>
      <c r="B815" s="200"/>
      <c r="C815" s="200"/>
      <c r="D815" s="201"/>
      <c r="E815" s="113"/>
      <c r="F815" s="113"/>
      <c r="G815" s="113"/>
      <c r="H815" s="113"/>
      <c r="I815" s="203"/>
      <c r="J815" s="203"/>
      <c r="K815" s="203"/>
      <c r="L815" s="203"/>
      <c r="M815" s="204"/>
      <c r="N815" s="204"/>
      <c r="O815" s="201"/>
      <c r="P815" s="201"/>
    </row>
    <row r="816" spans="1:16" x14ac:dyDescent="0.2">
      <c r="A816" s="113"/>
      <c r="B816" s="200"/>
      <c r="C816" s="200"/>
      <c r="D816" s="201"/>
      <c r="E816" s="113"/>
      <c r="F816" s="113"/>
      <c r="G816" s="113"/>
      <c r="H816" s="113"/>
      <c r="I816" s="203"/>
      <c r="J816" s="203"/>
      <c r="K816" s="203"/>
      <c r="L816" s="203"/>
      <c r="M816" s="204"/>
      <c r="N816" s="204"/>
      <c r="O816" s="201"/>
      <c r="P816" s="201"/>
    </row>
    <row r="817" spans="1:16" x14ac:dyDescent="0.2">
      <c r="A817" s="113"/>
      <c r="B817" s="200"/>
      <c r="C817" s="200"/>
      <c r="D817" s="201"/>
      <c r="E817" s="113"/>
      <c r="F817" s="113"/>
      <c r="G817" s="113"/>
      <c r="H817" s="113"/>
      <c r="I817" s="203"/>
      <c r="J817" s="203"/>
      <c r="K817" s="203"/>
      <c r="L817" s="203"/>
      <c r="M817" s="204"/>
      <c r="N817" s="204"/>
      <c r="O817" s="201"/>
      <c r="P817" s="201"/>
    </row>
    <row r="818" spans="1:16" x14ac:dyDescent="0.2">
      <c r="A818" s="113"/>
      <c r="B818" s="200"/>
      <c r="C818" s="200"/>
      <c r="D818" s="201"/>
      <c r="E818" s="113"/>
      <c r="F818" s="113"/>
      <c r="G818" s="113"/>
      <c r="H818" s="113"/>
      <c r="I818" s="203"/>
      <c r="J818" s="203"/>
      <c r="K818" s="203"/>
      <c r="L818" s="203"/>
      <c r="M818" s="204"/>
      <c r="N818" s="204"/>
      <c r="O818" s="201"/>
      <c r="P818" s="201"/>
    </row>
    <row r="819" spans="1:16" x14ac:dyDescent="0.2">
      <c r="A819" s="113"/>
      <c r="B819" s="200"/>
      <c r="C819" s="200"/>
      <c r="D819" s="201"/>
      <c r="E819" s="113"/>
      <c r="F819" s="113"/>
      <c r="G819" s="113"/>
      <c r="H819" s="113"/>
      <c r="I819" s="203"/>
      <c r="J819" s="203"/>
      <c r="K819" s="203"/>
      <c r="L819" s="203"/>
      <c r="M819" s="204"/>
      <c r="N819" s="204"/>
      <c r="O819" s="201"/>
      <c r="P819" s="201"/>
    </row>
    <row r="820" spans="1:16" x14ac:dyDescent="0.2">
      <c r="A820" s="113"/>
      <c r="B820" s="200"/>
      <c r="C820" s="200"/>
      <c r="D820" s="201"/>
      <c r="E820" s="113"/>
      <c r="F820" s="113"/>
      <c r="G820" s="113"/>
      <c r="H820" s="113"/>
      <c r="I820" s="203"/>
      <c r="J820" s="203"/>
      <c r="K820" s="203"/>
      <c r="L820" s="203"/>
      <c r="M820" s="204"/>
      <c r="N820" s="204"/>
      <c r="O820" s="201"/>
      <c r="P820" s="201"/>
    </row>
    <row r="821" spans="1:16" x14ac:dyDescent="0.2">
      <c r="A821" s="113"/>
      <c r="B821" s="200"/>
      <c r="C821" s="200"/>
      <c r="D821" s="201"/>
      <c r="E821" s="113"/>
      <c r="F821" s="113"/>
      <c r="G821" s="113"/>
      <c r="H821" s="113"/>
      <c r="I821" s="203"/>
      <c r="J821" s="203"/>
      <c r="K821" s="203"/>
      <c r="L821" s="203"/>
      <c r="M821" s="204"/>
      <c r="N821" s="204"/>
      <c r="O821" s="201"/>
      <c r="P821" s="201"/>
    </row>
    <row r="822" spans="1:16" x14ac:dyDescent="0.2">
      <c r="A822" s="113"/>
      <c r="B822" s="200"/>
      <c r="C822" s="200"/>
      <c r="D822" s="201"/>
      <c r="E822" s="113"/>
      <c r="F822" s="113"/>
      <c r="G822" s="113"/>
      <c r="H822" s="113"/>
      <c r="I822" s="203"/>
      <c r="J822" s="203"/>
      <c r="K822" s="203"/>
      <c r="L822" s="203"/>
      <c r="M822" s="204"/>
      <c r="N822" s="204"/>
      <c r="O822" s="201"/>
      <c r="P822" s="201"/>
    </row>
    <row r="823" spans="1:16" x14ac:dyDescent="0.2">
      <c r="A823" s="113"/>
      <c r="B823" s="200"/>
      <c r="C823" s="200"/>
      <c r="D823" s="201"/>
      <c r="E823" s="113"/>
      <c r="F823" s="113"/>
      <c r="G823" s="113"/>
      <c r="H823" s="113"/>
      <c r="I823" s="203"/>
      <c r="J823" s="203"/>
      <c r="K823" s="203"/>
      <c r="L823" s="203"/>
      <c r="M823" s="204"/>
      <c r="N823" s="204"/>
      <c r="O823" s="201"/>
      <c r="P823" s="201"/>
    </row>
    <row r="824" spans="1:16" x14ac:dyDescent="0.2">
      <c r="A824" s="113"/>
      <c r="B824" s="200"/>
      <c r="C824" s="200"/>
      <c r="D824" s="201"/>
      <c r="E824" s="113"/>
      <c r="F824" s="113"/>
      <c r="G824" s="113"/>
      <c r="H824" s="113"/>
      <c r="I824" s="203"/>
      <c r="J824" s="203"/>
      <c r="K824" s="203"/>
      <c r="L824" s="203"/>
      <c r="M824" s="204"/>
      <c r="N824" s="204"/>
      <c r="O824" s="201"/>
      <c r="P824" s="201"/>
    </row>
    <row r="825" spans="1:16" x14ac:dyDescent="0.2">
      <c r="A825" s="113"/>
      <c r="B825" s="200"/>
      <c r="C825" s="200"/>
      <c r="D825" s="201"/>
      <c r="E825" s="113"/>
      <c r="F825" s="113"/>
      <c r="G825" s="113"/>
      <c r="H825" s="113"/>
      <c r="I825" s="203"/>
      <c r="J825" s="203"/>
      <c r="K825" s="203"/>
      <c r="L825" s="203"/>
      <c r="M825" s="204"/>
      <c r="N825" s="204"/>
      <c r="O825" s="201"/>
      <c r="P825" s="201"/>
    </row>
    <row r="826" spans="1:16" x14ac:dyDescent="0.2">
      <c r="A826" s="113"/>
      <c r="B826" s="200"/>
      <c r="C826" s="200"/>
      <c r="D826" s="201"/>
      <c r="E826" s="113"/>
      <c r="F826" s="113"/>
      <c r="G826" s="113"/>
      <c r="H826" s="113"/>
      <c r="I826" s="203"/>
      <c r="J826" s="203"/>
      <c r="K826" s="203"/>
      <c r="L826" s="203"/>
      <c r="M826" s="204"/>
      <c r="N826" s="204"/>
      <c r="O826" s="201"/>
      <c r="P826" s="201"/>
    </row>
    <row r="827" spans="1:16" x14ac:dyDescent="0.2">
      <c r="A827" s="113"/>
      <c r="B827" s="200"/>
      <c r="C827" s="200"/>
      <c r="D827" s="201"/>
      <c r="E827" s="113"/>
      <c r="F827" s="113"/>
      <c r="G827" s="113"/>
      <c r="H827" s="113"/>
      <c r="I827" s="203"/>
      <c r="J827" s="203"/>
      <c r="K827" s="203"/>
      <c r="L827" s="203"/>
      <c r="M827" s="204"/>
      <c r="N827" s="204"/>
      <c r="O827" s="201"/>
      <c r="P827" s="201"/>
    </row>
    <row r="828" spans="1:16" x14ac:dyDescent="0.2">
      <c r="A828" s="113"/>
      <c r="B828" s="200"/>
      <c r="C828" s="200"/>
      <c r="D828" s="201"/>
      <c r="E828" s="113"/>
      <c r="F828" s="113"/>
      <c r="G828" s="113"/>
      <c r="H828" s="113"/>
      <c r="I828" s="203"/>
      <c r="J828" s="203"/>
      <c r="K828" s="203"/>
      <c r="L828" s="203"/>
      <c r="M828" s="204"/>
      <c r="N828" s="204"/>
      <c r="O828" s="201"/>
      <c r="P828" s="201"/>
    </row>
    <row r="829" spans="1:16" x14ac:dyDescent="0.2">
      <c r="A829" s="113"/>
      <c r="B829" s="200"/>
      <c r="C829" s="200"/>
      <c r="D829" s="201"/>
      <c r="E829" s="113"/>
      <c r="F829" s="113"/>
      <c r="G829" s="113"/>
      <c r="H829" s="113"/>
      <c r="I829" s="203"/>
      <c r="J829" s="203"/>
      <c r="K829" s="203"/>
      <c r="L829" s="203"/>
      <c r="M829" s="204"/>
      <c r="N829" s="204"/>
      <c r="O829" s="201"/>
      <c r="P829" s="201"/>
    </row>
    <row r="830" spans="1:16" x14ac:dyDescent="0.2">
      <c r="A830" s="113"/>
      <c r="B830" s="200"/>
      <c r="C830" s="200"/>
      <c r="D830" s="201"/>
      <c r="E830" s="113"/>
      <c r="F830" s="113"/>
      <c r="G830" s="113"/>
      <c r="H830" s="113"/>
      <c r="I830" s="203"/>
      <c r="J830" s="203"/>
      <c r="K830" s="203"/>
      <c r="L830" s="203"/>
      <c r="M830" s="204"/>
      <c r="N830" s="204"/>
      <c r="O830" s="201"/>
      <c r="P830" s="201"/>
    </row>
    <row r="831" spans="1:16" x14ac:dyDescent="0.2">
      <c r="A831" s="113"/>
      <c r="B831" s="200"/>
      <c r="C831" s="200"/>
      <c r="D831" s="201"/>
      <c r="E831" s="113"/>
      <c r="F831" s="113"/>
      <c r="G831" s="113"/>
      <c r="H831" s="113"/>
      <c r="I831" s="203"/>
      <c r="J831" s="203"/>
      <c r="K831" s="203"/>
      <c r="L831" s="203"/>
      <c r="M831" s="204"/>
      <c r="N831" s="204"/>
      <c r="O831" s="201"/>
      <c r="P831" s="201"/>
    </row>
    <row r="832" spans="1:16" x14ac:dyDescent="0.2">
      <c r="A832" s="113"/>
      <c r="B832" s="200"/>
      <c r="C832" s="200"/>
      <c r="D832" s="201"/>
      <c r="E832" s="113"/>
      <c r="F832" s="113"/>
      <c r="G832" s="113"/>
      <c r="H832" s="113"/>
      <c r="I832" s="203"/>
      <c r="J832" s="203"/>
      <c r="K832" s="203"/>
      <c r="L832" s="203"/>
      <c r="M832" s="204"/>
      <c r="N832" s="204"/>
      <c r="O832" s="201"/>
      <c r="P832" s="201"/>
    </row>
    <row r="833" spans="1:16" x14ac:dyDescent="0.2">
      <c r="A833" s="113"/>
      <c r="B833" s="200"/>
      <c r="C833" s="200"/>
      <c r="D833" s="201"/>
      <c r="E833" s="113"/>
      <c r="F833" s="113"/>
      <c r="G833" s="113"/>
      <c r="H833" s="113"/>
      <c r="I833" s="203"/>
      <c r="J833" s="203"/>
      <c r="K833" s="203"/>
      <c r="L833" s="203"/>
      <c r="M833" s="204"/>
      <c r="N833" s="204"/>
      <c r="O833" s="201"/>
      <c r="P833" s="201"/>
    </row>
    <row r="834" spans="1:16" x14ac:dyDescent="0.2">
      <c r="A834" s="113"/>
      <c r="B834" s="200"/>
      <c r="C834" s="200"/>
      <c r="D834" s="201"/>
      <c r="E834" s="113"/>
      <c r="F834" s="113"/>
      <c r="G834" s="113"/>
      <c r="H834" s="113"/>
      <c r="I834" s="203"/>
      <c r="J834" s="203"/>
      <c r="K834" s="203"/>
      <c r="L834" s="203"/>
      <c r="M834" s="204"/>
      <c r="N834" s="204"/>
      <c r="O834" s="201"/>
      <c r="P834" s="201"/>
    </row>
    <row r="835" spans="1:16" x14ac:dyDescent="0.2">
      <c r="A835" s="113"/>
      <c r="B835" s="200"/>
      <c r="C835" s="200"/>
      <c r="D835" s="201"/>
      <c r="E835" s="113"/>
      <c r="F835" s="113"/>
      <c r="G835" s="113"/>
      <c r="H835" s="113"/>
      <c r="I835" s="203"/>
      <c r="J835" s="203"/>
      <c r="K835" s="203"/>
      <c r="L835" s="203"/>
      <c r="M835" s="204"/>
      <c r="N835" s="204"/>
      <c r="O835" s="201"/>
      <c r="P835" s="201"/>
    </row>
    <row r="836" spans="1:16" x14ac:dyDescent="0.2">
      <c r="A836" s="113"/>
      <c r="B836" s="200"/>
      <c r="C836" s="200"/>
      <c r="D836" s="201"/>
      <c r="E836" s="113"/>
      <c r="F836" s="113"/>
      <c r="G836" s="113"/>
      <c r="H836" s="113"/>
      <c r="I836" s="203"/>
      <c r="J836" s="203"/>
      <c r="K836" s="203"/>
      <c r="L836" s="203"/>
      <c r="M836" s="204"/>
      <c r="N836" s="204"/>
      <c r="O836" s="201"/>
      <c r="P836" s="201"/>
    </row>
    <row r="837" spans="1:16" x14ac:dyDescent="0.2">
      <c r="A837" s="113"/>
      <c r="B837" s="200"/>
      <c r="C837" s="200"/>
      <c r="D837" s="201"/>
      <c r="E837" s="113"/>
      <c r="F837" s="113"/>
      <c r="G837" s="113"/>
      <c r="H837" s="113"/>
      <c r="I837" s="203"/>
      <c r="J837" s="203"/>
      <c r="K837" s="203"/>
      <c r="L837" s="203"/>
      <c r="M837" s="204"/>
      <c r="N837" s="204"/>
      <c r="O837" s="201"/>
      <c r="P837" s="201"/>
    </row>
    <row r="838" spans="1:16" x14ac:dyDescent="0.2">
      <c r="A838" s="113"/>
      <c r="B838" s="200"/>
      <c r="C838" s="200"/>
      <c r="D838" s="201"/>
      <c r="E838" s="113"/>
      <c r="F838" s="113"/>
      <c r="G838" s="113"/>
      <c r="H838" s="113"/>
      <c r="I838" s="203"/>
      <c r="J838" s="203"/>
      <c r="K838" s="203"/>
      <c r="L838" s="203"/>
      <c r="M838" s="204"/>
      <c r="N838" s="204"/>
      <c r="O838" s="201"/>
      <c r="P838" s="201"/>
    </row>
    <row r="839" spans="1:16" x14ac:dyDescent="0.2">
      <c r="A839" s="113"/>
      <c r="B839" s="200"/>
      <c r="C839" s="200"/>
      <c r="D839" s="201"/>
      <c r="E839" s="113"/>
      <c r="F839" s="113"/>
      <c r="G839" s="113"/>
      <c r="H839" s="113"/>
      <c r="I839" s="203"/>
      <c r="J839" s="203"/>
      <c r="K839" s="203"/>
      <c r="L839" s="203"/>
      <c r="M839" s="204"/>
      <c r="N839" s="204"/>
      <c r="O839" s="201"/>
      <c r="P839" s="201"/>
    </row>
    <row r="840" spans="1:16" x14ac:dyDescent="0.2">
      <c r="A840" s="113"/>
      <c r="B840" s="200"/>
      <c r="C840" s="200"/>
      <c r="D840" s="201"/>
      <c r="E840" s="113"/>
      <c r="F840" s="113"/>
      <c r="G840" s="113"/>
      <c r="H840" s="113"/>
      <c r="I840" s="203"/>
      <c r="J840" s="203"/>
      <c r="K840" s="203"/>
      <c r="L840" s="203"/>
      <c r="M840" s="204"/>
      <c r="N840" s="204"/>
      <c r="O840" s="201"/>
      <c r="P840" s="201"/>
    </row>
    <row r="841" spans="1:16" x14ac:dyDescent="0.2">
      <c r="A841" s="113"/>
      <c r="B841" s="200"/>
      <c r="C841" s="200"/>
      <c r="D841" s="201"/>
      <c r="E841" s="113"/>
      <c r="F841" s="113"/>
      <c r="G841" s="113"/>
      <c r="H841" s="113"/>
      <c r="I841" s="203"/>
      <c r="J841" s="203"/>
      <c r="K841" s="203"/>
      <c r="L841" s="203"/>
      <c r="M841" s="204"/>
      <c r="N841" s="204"/>
      <c r="O841" s="201"/>
      <c r="P841" s="201"/>
    </row>
    <row r="842" spans="1:16" x14ac:dyDescent="0.2">
      <c r="A842" s="113"/>
      <c r="B842" s="200"/>
      <c r="C842" s="200"/>
      <c r="D842" s="201"/>
      <c r="E842" s="113"/>
      <c r="F842" s="113"/>
      <c r="G842" s="113"/>
      <c r="H842" s="113"/>
      <c r="I842" s="203"/>
      <c r="J842" s="203"/>
      <c r="K842" s="203"/>
      <c r="L842" s="203"/>
      <c r="M842" s="204"/>
      <c r="N842" s="204"/>
      <c r="O842" s="201"/>
      <c r="P842" s="201"/>
    </row>
    <row r="843" spans="1:16" x14ac:dyDescent="0.2">
      <c r="A843" s="113"/>
      <c r="B843" s="200"/>
      <c r="C843" s="200"/>
      <c r="D843" s="201"/>
      <c r="E843" s="113"/>
      <c r="F843" s="113"/>
      <c r="G843" s="113"/>
      <c r="H843" s="113"/>
      <c r="I843" s="203"/>
      <c r="J843" s="203"/>
      <c r="K843" s="203"/>
      <c r="L843" s="203"/>
      <c r="M843" s="204"/>
      <c r="N843" s="204"/>
      <c r="O843" s="201"/>
      <c r="P843" s="201"/>
    </row>
    <row r="844" spans="1:16" x14ac:dyDescent="0.2">
      <c r="A844" s="113"/>
      <c r="B844" s="200"/>
      <c r="C844" s="200"/>
      <c r="D844" s="201"/>
      <c r="E844" s="113"/>
      <c r="F844" s="113"/>
      <c r="G844" s="113"/>
      <c r="H844" s="113"/>
      <c r="I844" s="203"/>
      <c r="J844" s="203"/>
      <c r="K844" s="203"/>
      <c r="L844" s="203"/>
      <c r="M844" s="204"/>
      <c r="N844" s="204"/>
      <c r="O844" s="201"/>
      <c r="P844" s="201"/>
    </row>
    <row r="845" spans="1:16" x14ac:dyDescent="0.2">
      <c r="A845" s="113"/>
      <c r="B845" s="200"/>
      <c r="C845" s="200"/>
      <c r="D845" s="201"/>
      <c r="E845" s="113"/>
      <c r="F845" s="113"/>
      <c r="G845" s="113"/>
      <c r="H845" s="113"/>
      <c r="I845" s="203"/>
      <c r="J845" s="203"/>
      <c r="K845" s="203"/>
      <c r="L845" s="203"/>
      <c r="M845" s="204"/>
      <c r="N845" s="204"/>
      <c r="O845" s="201"/>
      <c r="P845" s="201"/>
    </row>
    <row r="846" spans="1:16" x14ac:dyDescent="0.2">
      <c r="A846" s="113"/>
      <c r="B846" s="200"/>
      <c r="C846" s="200"/>
      <c r="D846" s="201"/>
      <c r="E846" s="113"/>
      <c r="F846" s="113"/>
      <c r="G846" s="113"/>
      <c r="H846" s="113"/>
      <c r="I846" s="203"/>
      <c r="J846" s="203"/>
      <c r="K846" s="203"/>
      <c r="L846" s="203"/>
      <c r="M846" s="204"/>
      <c r="N846" s="204"/>
      <c r="O846" s="201"/>
      <c r="P846" s="201"/>
    </row>
    <row r="847" spans="1:16" x14ac:dyDescent="0.2">
      <c r="A847" s="113"/>
      <c r="B847" s="200"/>
      <c r="C847" s="200"/>
      <c r="D847" s="201"/>
      <c r="E847" s="113"/>
      <c r="F847" s="113"/>
      <c r="G847" s="113"/>
      <c r="H847" s="113"/>
      <c r="I847" s="203"/>
      <c r="J847" s="203"/>
      <c r="K847" s="203"/>
      <c r="L847" s="203"/>
      <c r="M847" s="204"/>
      <c r="N847" s="204"/>
      <c r="O847" s="201"/>
      <c r="P847" s="201"/>
    </row>
    <row r="848" spans="1:16" x14ac:dyDescent="0.2">
      <c r="A848" s="113"/>
      <c r="B848" s="200"/>
      <c r="C848" s="200"/>
      <c r="D848" s="201"/>
      <c r="E848" s="113"/>
      <c r="F848" s="113"/>
      <c r="G848" s="113"/>
      <c r="H848" s="113"/>
      <c r="I848" s="203"/>
      <c r="J848" s="203"/>
      <c r="K848" s="203"/>
      <c r="L848" s="203"/>
      <c r="M848" s="204"/>
      <c r="N848" s="204"/>
      <c r="O848" s="201"/>
      <c r="P848" s="201"/>
    </row>
    <row r="849" spans="1:16" x14ac:dyDescent="0.2">
      <c r="A849" s="113"/>
      <c r="B849" s="200"/>
      <c r="C849" s="200"/>
      <c r="D849" s="201"/>
      <c r="E849" s="113"/>
      <c r="F849" s="113"/>
      <c r="G849" s="113"/>
      <c r="H849" s="113"/>
      <c r="I849" s="203"/>
      <c r="J849" s="203"/>
      <c r="K849" s="203"/>
      <c r="L849" s="203"/>
      <c r="M849" s="204"/>
      <c r="N849" s="204"/>
      <c r="O849" s="201"/>
      <c r="P849" s="201"/>
    </row>
    <row r="850" spans="1:16" x14ac:dyDescent="0.2">
      <c r="A850" s="113"/>
      <c r="B850" s="200"/>
      <c r="C850" s="200"/>
      <c r="D850" s="201"/>
      <c r="E850" s="113"/>
      <c r="F850" s="113"/>
      <c r="G850" s="113"/>
      <c r="H850" s="113"/>
      <c r="I850" s="203"/>
      <c r="J850" s="203"/>
      <c r="K850" s="203"/>
      <c r="L850" s="203"/>
      <c r="M850" s="204"/>
      <c r="N850" s="204"/>
      <c r="O850" s="201"/>
      <c r="P850" s="201"/>
    </row>
    <row r="851" spans="1:16" x14ac:dyDescent="0.2">
      <c r="A851" s="113"/>
      <c r="B851" s="200"/>
      <c r="C851" s="200"/>
      <c r="D851" s="201"/>
      <c r="E851" s="113"/>
      <c r="F851" s="113"/>
      <c r="G851" s="113"/>
      <c r="H851" s="113"/>
      <c r="I851" s="203"/>
      <c r="J851" s="203"/>
      <c r="K851" s="203"/>
      <c r="L851" s="203"/>
      <c r="M851" s="204"/>
      <c r="N851" s="204"/>
      <c r="O851" s="201"/>
      <c r="P851" s="201"/>
    </row>
    <row r="852" spans="1:16" x14ac:dyDescent="0.2">
      <c r="A852" s="113"/>
      <c r="B852" s="200"/>
      <c r="C852" s="200"/>
      <c r="D852" s="201"/>
      <c r="E852" s="113"/>
      <c r="F852" s="113"/>
      <c r="G852" s="113"/>
      <c r="H852" s="113"/>
      <c r="I852" s="203"/>
      <c r="J852" s="203"/>
      <c r="K852" s="203"/>
      <c r="L852" s="203"/>
      <c r="M852" s="204"/>
      <c r="N852" s="204"/>
      <c r="O852" s="201"/>
      <c r="P852" s="201"/>
    </row>
    <row r="853" spans="1:16" x14ac:dyDescent="0.2">
      <c r="A853" s="113"/>
      <c r="B853" s="200"/>
      <c r="C853" s="200"/>
      <c r="D853" s="201"/>
      <c r="E853" s="113"/>
      <c r="F853" s="113"/>
      <c r="G853" s="113"/>
      <c r="H853" s="113"/>
      <c r="I853" s="203"/>
      <c r="J853" s="203"/>
      <c r="K853" s="203"/>
      <c r="L853" s="203"/>
      <c r="M853" s="204"/>
      <c r="N853" s="204"/>
      <c r="O853" s="201"/>
      <c r="P853" s="201"/>
    </row>
    <row r="854" spans="1:16" x14ac:dyDescent="0.2">
      <c r="A854" s="113"/>
      <c r="B854" s="200"/>
      <c r="C854" s="200"/>
      <c r="D854" s="201"/>
      <c r="E854" s="113"/>
      <c r="F854" s="113"/>
      <c r="G854" s="113"/>
      <c r="H854" s="113"/>
      <c r="I854" s="203"/>
      <c r="J854" s="203"/>
      <c r="K854" s="203"/>
      <c r="L854" s="203"/>
      <c r="M854" s="204"/>
      <c r="N854" s="204"/>
      <c r="O854" s="201"/>
      <c r="P854" s="201"/>
    </row>
    <row r="855" spans="1:16" x14ac:dyDescent="0.2">
      <c r="A855" s="113"/>
      <c r="B855" s="200"/>
      <c r="C855" s="200"/>
      <c r="D855" s="201"/>
      <c r="E855" s="113"/>
      <c r="F855" s="113"/>
      <c r="G855" s="113"/>
      <c r="H855" s="113"/>
      <c r="I855" s="203"/>
      <c r="J855" s="203"/>
      <c r="K855" s="203"/>
      <c r="L855" s="203"/>
      <c r="M855" s="204"/>
      <c r="N855" s="204"/>
      <c r="O855" s="201"/>
      <c r="P855" s="201"/>
    </row>
    <row r="856" spans="1:16" x14ac:dyDescent="0.2">
      <c r="A856" s="113"/>
      <c r="B856" s="200"/>
      <c r="C856" s="200"/>
      <c r="D856" s="201"/>
      <c r="E856" s="113"/>
      <c r="F856" s="113"/>
      <c r="G856" s="113"/>
      <c r="H856" s="113"/>
      <c r="I856" s="203"/>
      <c r="J856" s="203"/>
      <c r="K856" s="203"/>
      <c r="L856" s="203"/>
      <c r="M856" s="204"/>
      <c r="N856" s="204"/>
      <c r="O856" s="201"/>
      <c r="P856" s="201"/>
    </row>
    <row r="857" spans="1:16" x14ac:dyDescent="0.2">
      <c r="A857" s="113"/>
      <c r="B857" s="200"/>
      <c r="C857" s="200"/>
      <c r="D857" s="201"/>
      <c r="E857" s="113"/>
      <c r="F857" s="113"/>
      <c r="G857" s="113"/>
      <c r="H857" s="113"/>
      <c r="I857" s="203"/>
      <c r="J857" s="203"/>
      <c r="K857" s="203"/>
      <c r="L857" s="203"/>
      <c r="M857" s="204"/>
      <c r="N857" s="204"/>
      <c r="O857" s="201"/>
      <c r="P857" s="201"/>
    </row>
    <row r="858" spans="1:16" x14ac:dyDescent="0.2">
      <c r="A858" s="113"/>
      <c r="B858" s="200"/>
      <c r="C858" s="200"/>
      <c r="D858" s="201"/>
      <c r="E858" s="113"/>
      <c r="F858" s="113"/>
      <c r="G858" s="113"/>
      <c r="H858" s="113"/>
      <c r="I858" s="203"/>
      <c r="J858" s="203"/>
      <c r="K858" s="203"/>
      <c r="L858" s="203"/>
      <c r="M858" s="204"/>
      <c r="N858" s="204"/>
      <c r="O858" s="201"/>
      <c r="P858" s="201"/>
    </row>
    <row r="859" spans="1:16" x14ac:dyDescent="0.2">
      <c r="A859" s="113"/>
      <c r="B859" s="200"/>
      <c r="C859" s="200"/>
      <c r="D859" s="201"/>
      <c r="E859" s="113"/>
      <c r="F859" s="113"/>
      <c r="G859" s="113"/>
      <c r="H859" s="113"/>
      <c r="I859" s="203"/>
      <c r="J859" s="203"/>
      <c r="K859" s="203"/>
      <c r="L859" s="203"/>
      <c r="M859" s="204"/>
      <c r="N859" s="204"/>
      <c r="O859" s="201"/>
      <c r="P859" s="201"/>
    </row>
    <row r="860" spans="1:16" x14ac:dyDescent="0.2">
      <c r="A860" s="113"/>
      <c r="B860" s="200"/>
      <c r="C860" s="200"/>
      <c r="D860" s="201"/>
      <c r="E860" s="113"/>
      <c r="F860" s="113"/>
      <c r="G860" s="113"/>
      <c r="H860" s="113"/>
      <c r="I860" s="203"/>
      <c r="J860" s="203"/>
      <c r="K860" s="203"/>
      <c r="L860" s="203"/>
      <c r="M860" s="204"/>
      <c r="N860" s="204"/>
      <c r="O860" s="201"/>
      <c r="P860" s="201"/>
    </row>
    <row r="861" spans="1:16" x14ac:dyDescent="0.2">
      <c r="A861" s="113"/>
      <c r="B861" s="200"/>
      <c r="C861" s="200"/>
      <c r="D861" s="201"/>
      <c r="E861" s="113"/>
      <c r="F861" s="113"/>
      <c r="G861" s="113"/>
      <c r="H861" s="113"/>
      <c r="I861" s="203"/>
      <c r="J861" s="203"/>
      <c r="K861" s="203"/>
      <c r="L861" s="203"/>
      <c r="M861" s="204"/>
      <c r="N861" s="204"/>
      <c r="O861" s="201"/>
      <c r="P861" s="201"/>
    </row>
    <row r="862" spans="1:16" x14ac:dyDescent="0.2">
      <c r="A862" s="113"/>
      <c r="B862" s="200"/>
      <c r="C862" s="200"/>
      <c r="D862" s="201"/>
      <c r="E862" s="113"/>
      <c r="F862" s="113"/>
      <c r="G862" s="113"/>
      <c r="H862" s="113"/>
      <c r="I862" s="203"/>
      <c r="J862" s="203"/>
      <c r="K862" s="203"/>
      <c r="L862" s="203"/>
      <c r="M862" s="204"/>
      <c r="N862" s="204"/>
      <c r="O862" s="201"/>
      <c r="P862" s="201"/>
    </row>
    <row r="863" spans="1:16" x14ac:dyDescent="0.2">
      <c r="A863" s="113"/>
      <c r="B863" s="200"/>
      <c r="C863" s="200"/>
      <c r="D863" s="201"/>
      <c r="E863" s="113"/>
      <c r="F863" s="113"/>
      <c r="G863" s="113"/>
      <c r="H863" s="113"/>
      <c r="I863" s="203"/>
      <c r="J863" s="203"/>
      <c r="K863" s="203"/>
      <c r="L863" s="203"/>
      <c r="M863" s="204"/>
      <c r="N863" s="204"/>
      <c r="O863" s="201"/>
      <c r="P863" s="201"/>
    </row>
    <row r="864" spans="1:16" x14ac:dyDescent="0.2">
      <c r="A864" s="113"/>
      <c r="B864" s="200"/>
      <c r="C864" s="200"/>
      <c r="D864" s="201"/>
      <c r="E864" s="113"/>
      <c r="F864" s="113"/>
      <c r="G864" s="113"/>
      <c r="H864" s="113"/>
      <c r="I864" s="203"/>
      <c r="J864" s="203"/>
      <c r="K864" s="203"/>
      <c r="L864" s="203"/>
      <c r="M864" s="204"/>
      <c r="N864" s="204"/>
      <c r="O864" s="201"/>
      <c r="P864" s="201"/>
    </row>
    <row r="865" spans="1:16" x14ac:dyDescent="0.2">
      <c r="A865" s="113"/>
      <c r="B865" s="200"/>
      <c r="C865" s="200"/>
      <c r="D865" s="201"/>
      <c r="E865" s="113"/>
      <c r="F865" s="113"/>
      <c r="G865" s="113"/>
      <c r="H865" s="113"/>
      <c r="I865" s="203"/>
      <c r="J865" s="203"/>
      <c r="K865" s="203"/>
      <c r="L865" s="203"/>
      <c r="M865" s="204"/>
      <c r="N865" s="204"/>
      <c r="O865" s="201"/>
      <c r="P865" s="201"/>
    </row>
    <row r="866" spans="1:16" x14ac:dyDescent="0.2">
      <c r="A866" s="113"/>
      <c r="B866" s="200"/>
      <c r="C866" s="200"/>
      <c r="D866" s="201"/>
      <c r="E866" s="113"/>
      <c r="F866" s="113"/>
      <c r="G866" s="113"/>
      <c r="H866" s="113"/>
      <c r="I866" s="203"/>
      <c r="J866" s="203"/>
      <c r="K866" s="203"/>
      <c r="L866" s="203"/>
      <c r="M866" s="204"/>
      <c r="N866" s="204"/>
      <c r="O866" s="201"/>
      <c r="P866" s="201"/>
    </row>
    <row r="867" spans="1:16" x14ac:dyDescent="0.2">
      <c r="A867" s="113"/>
      <c r="B867" s="200"/>
      <c r="C867" s="200"/>
      <c r="D867" s="201"/>
      <c r="E867" s="113"/>
      <c r="F867" s="113"/>
      <c r="G867" s="113"/>
      <c r="H867" s="113"/>
      <c r="I867" s="203"/>
      <c r="J867" s="203"/>
      <c r="K867" s="203"/>
      <c r="L867" s="203"/>
      <c r="M867" s="204"/>
      <c r="N867" s="204"/>
      <c r="O867" s="201"/>
      <c r="P867" s="201"/>
    </row>
    <row r="868" spans="1:16" x14ac:dyDescent="0.2">
      <c r="A868" s="113"/>
      <c r="B868" s="200"/>
      <c r="C868" s="200"/>
      <c r="D868" s="201"/>
      <c r="E868" s="113"/>
      <c r="F868" s="113"/>
      <c r="G868" s="113"/>
      <c r="H868" s="113"/>
      <c r="I868" s="203"/>
      <c r="J868" s="203"/>
      <c r="K868" s="203"/>
      <c r="L868" s="203"/>
      <c r="M868" s="204"/>
      <c r="N868" s="204"/>
      <c r="O868" s="201"/>
      <c r="P868" s="201"/>
    </row>
    <row r="869" spans="1:16" x14ac:dyDescent="0.2">
      <c r="A869" s="113"/>
      <c r="B869" s="200"/>
      <c r="C869" s="200"/>
      <c r="D869" s="201"/>
      <c r="E869" s="113"/>
      <c r="F869" s="113"/>
      <c r="G869" s="113"/>
      <c r="H869" s="113"/>
      <c r="I869" s="203"/>
      <c r="J869" s="203"/>
      <c r="K869" s="203"/>
      <c r="L869" s="203"/>
      <c r="M869" s="204"/>
      <c r="N869" s="204"/>
      <c r="O869" s="201"/>
      <c r="P869" s="201"/>
    </row>
    <row r="870" spans="1:16" x14ac:dyDescent="0.2">
      <c r="A870" s="113"/>
      <c r="B870" s="200"/>
      <c r="C870" s="200"/>
      <c r="D870" s="201"/>
      <c r="E870" s="113"/>
      <c r="F870" s="113"/>
      <c r="G870" s="113"/>
      <c r="H870" s="113"/>
      <c r="I870" s="203"/>
      <c r="J870" s="203"/>
      <c r="K870" s="203"/>
      <c r="L870" s="203"/>
      <c r="M870" s="204"/>
      <c r="N870" s="204"/>
      <c r="O870" s="201"/>
      <c r="P870" s="201"/>
    </row>
    <row r="871" spans="1:16" x14ac:dyDescent="0.2">
      <c r="A871" s="113"/>
      <c r="B871" s="200"/>
      <c r="C871" s="200"/>
      <c r="D871" s="201"/>
      <c r="E871" s="113"/>
      <c r="F871" s="113"/>
      <c r="G871" s="113"/>
      <c r="H871" s="113"/>
      <c r="I871" s="203"/>
      <c r="J871" s="203"/>
      <c r="K871" s="203"/>
      <c r="L871" s="203"/>
      <c r="M871" s="204"/>
      <c r="N871" s="204"/>
      <c r="O871" s="201"/>
      <c r="P871" s="201"/>
    </row>
    <row r="872" spans="1:16" x14ac:dyDescent="0.2">
      <c r="A872" s="113"/>
      <c r="B872" s="200"/>
      <c r="C872" s="200"/>
      <c r="D872" s="201"/>
      <c r="E872" s="113"/>
      <c r="F872" s="113"/>
      <c r="G872" s="113"/>
      <c r="H872" s="113"/>
      <c r="I872" s="203"/>
      <c r="J872" s="203"/>
      <c r="K872" s="203"/>
      <c r="L872" s="203"/>
      <c r="M872" s="204"/>
      <c r="N872" s="204"/>
      <c r="O872" s="201"/>
      <c r="P872" s="201"/>
    </row>
    <row r="873" spans="1:16" x14ac:dyDescent="0.2">
      <c r="A873" s="113"/>
      <c r="B873" s="200"/>
      <c r="C873" s="200"/>
      <c r="D873" s="201"/>
      <c r="E873" s="113"/>
      <c r="F873" s="113"/>
      <c r="G873" s="113"/>
      <c r="H873" s="113"/>
      <c r="I873" s="203"/>
      <c r="J873" s="203"/>
      <c r="K873" s="203"/>
      <c r="L873" s="203"/>
      <c r="M873" s="204"/>
      <c r="N873" s="204"/>
      <c r="O873" s="201"/>
      <c r="P873" s="201"/>
    </row>
    <row r="874" spans="1:16" x14ac:dyDescent="0.2">
      <c r="A874" s="113"/>
      <c r="B874" s="200"/>
      <c r="C874" s="200"/>
      <c r="D874" s="201"/>
      <c r="E874" s="113"/>
      <c r="F874" s="113"/>
      <c r="G874" s="113"/>
      <c r="H874" s="113"/>
      <c r="I874" s="203"/>
      <c r="J874" s="203"/>
      <c r="K874" s="203"/>
      <c r="L874" s="203"/>
      <c r="M874" s="204"/>
      <c r="N874" s="204"/>
      <c r="O874" s="201"/>
      <c r="P874" s="201"/>
    </row>
    <row r="875" spans="1:16" x14ac:dyDescent="0.2">
      <c r="A875" s="113"/>
      <c r="B875" s="200"/>
      <c r="C875" s="200"/>
      <c r="D875" s="201"/>
      <c r="E875" s="113"/>
      <c r="F875" s="113"/>
      <c r="G875" s="113"/>
      <c r="H875" s="113"/>
      <c r="I875" s="203"/>
      <c r="J875" s="203"/>
      <c r="K875" s="203"/>
      <c r="L875" s="203"/>
      <c r="M875" s="204"/>
      <c r="N875" s="204"/>
      <c r="O875" s="201"/>
      <c r="P875" s="201"/>
    </row>
    <row r="876" spans="1:16" x14ac:dyDescent="0.2">
      <c r="A876" s="113"/>
      <c r="B876" s="200"/>
      <c r="C876" s="200"/>
      <c r="D876" s="201"/>
      <c r="E876" s="113"/>
      <c r="F876" s="113"/>
      <c r="G876" s="113"/>
      <c r="H876" s="113"/>
      <c r="I876" s="203"/>
      <c r="J876" s="203"/>
      <c r="K876" s="203"/>
      <c r="L876" s="203"/>
      <c r="M876" s="204"/>
      <c r="N876" s="204"/>
      <c r="O876" s="201"/>
      <c r="P876" s="201"/>
    </row>
    <row r="877" spans="1:16" x14ac:dyDescent="0.2">
      <c r="A877" s="113"/>
      <c r="B877" s="200"/>
      <c r="C877" s="200"/>
      <c r="D877" s="201"/>
      <c r="E877" s="113"/>
      <c r="F877" s="113"/>
      <c r="G877" s="113"/>
      <c r="H877" s="113"/>
      <c r="I877" s="203"/>
      <c r="J877" s="203"/>
      <c r="K877" s="203"/>
      <c r="L877" s="203"/>
      <c r="M877" s="204"/>
      <c r="N877" s="204"/>
      <c r="O877" s="201"/>
      <c r="P877" s="201"/>
    </row>
    <row r="878" spans="1:16" x14ac:dyDescent="0.2">
      <c r="A878" s="113"/>
      <c r="B878" s="200"/>
      <c r="C878" s="200"/>
      <c r="D878" s="201"/>
      <c r="E878" s="113"/>
      <c r="F878" s="113"/>
      <c r="G878" s="113"/>
      <c r="H878" s="113"/>
      <c r="I878" s="203"/>
      <c r="J878" s="203"/>
      <c r="K878" s="203"/>
      <c r="L878" s="203"/>
      <c r="M878" s="204"/>
      <c r="N878" s="204"/>
      <c r="O878" s="201"/>
      <c r="P878" s="201"/>
    </row>
    <row r="879" spans="1:16" x14ac:dyDescent="0.2">
      <c r="A879" s="113"/>
      <c r="B879" s="200"/>
      <c r="C879" s="200"/>
      <c r="D879" s="201"/>
      <c r="E879" s="113"/>
      <c r="F879" s="113"/>
      <c r="G879" s="113"/>
      <c r="H879" s="113"/>
      <c r="I879" s="203"/>
      <c r="J879" s="203"/>
      <c r="K879" s="203"/>
      <c r="L879" s="203"/>
      <c r="M879" s="204"/>
      <c r="N879" s="204"/>
      <c r="O879" s="201"/>
      <c r="P879" s="201"/>
    </row>
    <row r="880" spans="1:16" x14ac:dyDescent="0.2">
      <c r="A880" s="113"/>
      <c r="B880" s="200"/>
      <c r="C880" s="200"/>
      <c r="D880" s="201"/>
      <c r="E880" s="113"/>
      <c r="F880" s="113"/>
      <c r="G880" s="113"/>
      <c r="H880" s="113"/>
      <c r="I880" s="203"/>
      <c r="J880" s="203"/>
      <c r="K880" s="203"/>
      <c r="L880" s="203"/>
      <c r="M880" s="204"/>
      <c r="N880" s="204"/>
      <c r="O880" s="201"/>
      <c r="P880" s="201"/>
    </row>
    <row r="881" spans="1:16" x14ac:dyDescent="0.2">
      <c r="A881" s="113"/>
      <c r="B881" s="200"/>
      <c r="C881" s="200"/>
      <c r="D881" s="201"/>
      <c r="E881" s="113"/>
      <c r="F881" s="113"/>
      <c r="G881" s="113"/>
      <c r="H881" s="113"/>
      <c r="I881" s="203"/>
      <c r="J881" s="203"/>
      <c r="K881" s="203"/>
      <c r="L881" s="203"/>
      <c r="M881" s="204"/>
      <c r="N881" s="204"/>
      <c r="O881" s="201"/>
      <c r="P881" s="201"/>
    </row>
    <row r="882" spans="1:16" x14ac:dyDescent="0.2">
      <c r="A882" s="113"/>
      <c r="B882" s="200"/>
      <c r="C882" s="200"/>
      <c r="D882" s="201"/>
      <c r="E882" s="113"/>
      <c r="F882" s="113"/>
      <c r="G882" s="113"/>
      <c r="H882" s="113"/>
      <c r="I882" s="203"/>
      <c r="J882" s="203"/>
      <c r="K882" s="203"/>
      <c r="L882" s="203"/>
      <c r="M882" s="204"/>
      <c r="N882" s="204"/>
      <c r="O882" s="201"/>
      <c r="P882" s="201"/>
    </row>
    <row r="883" spans="1:16" x14ac:dyDescent="0.2">
      <c r="A883" s="113"/>
      <c r="B883" s="200"/>
      <c r="C883" s="200"/>
      <c r="D883" s="201"/>
      <c r="E883" s="113"/>
      <c r="F883" s="113"/>
      <c r="G883" s="113"/>
      <c r="H883" s="113"/>
      <c r="I883" s="203"/>
      <c r="J883" s="203"/>
      <c r="K883" s="203"/>
      <c r="L883" s="203"/>
      <c r="M883" s="204"/>
      <c r="N883" s="204"/>
      <c r="O883" s="201"/>
      <c r="P883" s="201"/>
    </row>
    <row r="884" spans="1:16" x14ac:dyDescent="0.2">
      <c r="A884" s="113"/>
      <c r="B884" s="200"/>
      <c r="C884" s="200"/>
      <c r="D884" s="201"/>
      <c r="E884" s="113"/>
      <c r="F884" s="113"/>
      <c r="G884" s="113"/>
      <c r="H884" s="113"/>
      <c r="I884" s="203"/>
      <c r="J884" s="203"/>
      <c r="K884" s="203"/>
      <c r="L884" s="203"/>
      <c r="M884" s="204"/>
      <c r="N884" s="204"/>
      <c r="O884" s="201"/>
      <c r="P884" s="201"/>
    </row>
    <row r="885" spans="1:16" x14ac:dyDescent="0.2">
      <c r="A885" s="113"/>
      <c r="B885" s="200"/>
      <c r="C885" s="200"/>
      <c r="D885" s="201"/>
      <c r="E885" s="113"/>
      <c r="F885" s="113"/>
      <c r="G885" s="113"/>
      <c r="H885" s="113"/>
      <c r="I885" s="203"/>
      <c r="J885" s="203"/>
      <c r="K885" s="203"/>
      <c r="L885" s="203"/>
      <c r="M885" s="204"/>
      <c r="N885" s="204"/>
      <c r="O885" s="201"/>
      <c r="P885" s="201"/>
    </row>
    <row r="886" spans="1:16" x14ac:dyDescent="0.2">
      <c r="A886" s="113"/>
      <c r="B886" s="200"/>
      <c r="C886" s="200"/>
      <c r="D886" s="201"/>
      <c r="E886" s="113"/>
      <c r="F886" s="113"/>
      <c r="G886" s="113"/>
      <c r="H886" s="113"/>
      <c r="I886" s="203"/>
      <c r="J886" s="203"/>
      <c r="K886" s="203"/>
      <c r="L886" s="203"/>
      <c r="M886" s="204"/>
      <c r="N886" s="204"/>
      <c r="O886" s="201"/>
      <c r="P886" s="201"/>
    </row>
    <row r="887" spans="1:16" x14ac:dyDescent="0.2">
      <c r="A887" s="113"/>
      <c r="B887" s="200"/>
      <c r="C887" s="200"/>
      <c r="D887" s="201"/>
      <c r="E887" s="113"/>
      <c r="F887" s="113"/>
      <c r="G887" s="113"/>
      <c r="H887" s="113"/>
      <c r="I887" s="203"/>
      <c r="J887" s="203"/>
      <c r="K887" s="203"/>
      <c r="L887" s="203"/>
      <c r="M887" s="204"/>
      <c r="N887" s="204"/>
      <c r="O887" s="201"/>
      <c r="P887" s="201"/>
    </row>
    <row r="888" spans="1:16" x14ac:dyDescent="0.2">
      <c r="A888" s="113"/>
      <c r="B888" s="200"/>
      <c r="C888" s="200"/>
      <c r="D888" s="201"/>
      <c r="E888" s="113"/>
      <c r="F888" s="113"/>
      <c r="G888" s="113"/>
      <c r="H888" s="113"/>
      <c r="I888" s="203"/>
      <c r="J888" s="203"/>
      <c r="K888" s="203"/>
      <c r="L888" s="203"/>
      <c r="M888" s="204"/>
      <c r="N888" s="204"/>
      <c r="O888" s="201"/>
      <c r="P888" s="201"/>
    </row>
    <row r="889" spans="1:16" x14ac:dyDescent="0.2">
      <c r="A889" s="113"/>
      <c r="B889" s="200"/>
      <c r="C889" s="200"/>
      <c r="D889" s="201"/>
      <c r="E889" s="113"/>
      <c r="F889" s="113"/>
      <c r="G889" s="113"/>
      <c r="H889" s="113"/>
      <c r="I889" s="203"/>
      <c r="J889" s="203"/>
      <c r="K889" s="203"/>
      <c r="L889" s="203"/>
      <c r="M889" s="204"/>
      <c r="N889" s="204"/>
      <c r="O889" s="201"/>
      <c r="P889" s="201"/>
    </row>
    <row r="890" spans="1:16" x14ac:dyDescent="0.2">
      <c r="A890" s="113"/>
      <c r="B890" s="200"/>
      <c r="C890" s="200"/>
      <c r="D890" s="201"/>
      <c r="E890" s="113"/>
      <c r="F890" s="113"/>
      <c r="G890" s="113"/>
      <c r="H890" s="113"/>
      <c r="I890" s="203"/>
      <c r="J890" s="203"/>
      <c r="K890" s="203"/>
      <c r="L890" s="203"/>
      <c r="M890" s="204"/>
      <c r="N890" s="204"/>
      <c r="O890" s="201"/>
      <c r="P890" s="201"/>
    </row>
    <row r="891" spans="1:16" x14ac:dyDescent="0.2">
      <c r="A891" s="113"/>
      <c r="B891" s="200"/>
      <c r="C891" s="200"/>
      <c r="D891" s="201"/>
      <c r="E891" s="113"/>
      <c r="F891" s="113"/>
      <c r="G891" s="113"/>
      <c r="H891" s="113"/>
      <c r="I891" s="203"/>
      <c r="J891" s="203"/>
      <c r="K891" s="203"/>
      <c r="L891" s="203"/>
      <c r="M891" s="204"/>
      <c r="N891" s="204"/>
      <c r="O891" s="201"/>
      <c r="P891" s="201"/>
    </row>
    <row r="892" spans="1:16" x14ac:dyDescent="0.2">
      <c r="A892" s="113"/>
      <c r="B892" s="200"/>
      <c r="C892" s="200"/>
      <c r="D892" s="201"/>
      <c r="E892" s="113"/>
      <c r="F892" s="113"/>
      <c r="G892" s="113"/>
      <c r="H892" s="113"/>
      <c r="I892" s="203"/>
      <c r="J892" s="203"/>
      <c r="K892" s="203"/>
      <c r="L892" s="203"/>
      <c r="M892" s="204"/>
      <c r="N892" s="204"/>
      <c r="O892" s="201"/>
      <c r="P892" s="201"/>
    </row>
    <row r="893" spans="1:16" x14ac:dyDescent="0.2">
      <c r="A893" s="113"/>
      <c r="B893" s="200"/>
      <c r="C893" s="200"/>
      <c r="D893" s="201"/>
      <c r="E893" s="113"/>
      <c r="F893" s="113"/>
      <c r="G893" s="113"/>
      <c r="H893" s="113"/>
      <c r="I893" s="203"/>
      <c r="J893" s="203"/>
      <c r="K893" s="203"/>
      <c r="L893" s="203"/>
      <c r="M893" s="204"/>
      <c r="N893" s="204"/>
      <c r="O893" s="201"/>
      <c r="P893" s="201"/>
    </row>
    <row r="894" spans="1:16" x14ac:dyDescent="0.2">
      <c r="A894" s="113"/>
      <c r="B894" s="200"/>
      <c r="C894" s="200"/>
      <c r="D894" s="201"/>
      <c r="E894" s="113"/>
      <c r="F894" s="113"/>
      <c r="G894" s="113"/>
      <c r="H894" s="113"/>
      <c r="I894" s="203"/>
      <c r="J894" s="203"/>
      <c r="K894" s="203"/>
      <c r="L894" s="203"/>
      <c r="M894" s="204"/>
      <c r="N894" s="204"/>
      <c r="O894" s="201"/>
      <c r="P894" s="201"/>
    </row>
    <row r="895" spans="1:16" x14ac:dyDescent="0.2">
      <c r="A895" s="113"/>
      <c r="B895" s="200"/>
      <c r="C895" s="200"/>
      <c r="D895" s="201"/>
      <c r="E895" s="113"/>
      <c r="F895" s="113"/>
      <c r="G895" s="113"/>
      <c r="H895" s="113"/>
      <c r="I895" s="203"/>
      <c r="J895" s="203"/>
      <c r="K895" s="203"/>
      <c r="L895" s="203"/>
      <c r="M895" s="204"/>
      <c r="N895" s="204"/>
      <c r="O895" s="201"/>
      <c r="P895" s="201"/>
    </row>
    <row r="896" spans="1:16" x14ac:dyDescent="0.2">
      <c r="A896" s="113"/>
      <c r="B896" s="200"/>
      <c r="C896" s="200"/>
      <c r="D896" s="201"/>
      <c r="E896" s="113"/>
      <c r="F896" s="113"/>
      <c r="G896" s="113"/>
      <c r="H896" s="113"/>
      <c r="I896" s="203"/>
      <c r="J896" s="203"/>
      <c r="K896" s="203"/>
      <c r="L896" s="203"/>
      <c r="M896" s="204"/>
      <c r="N896" s="204"/>
      <c r="O896" s="201"/>
      <c r="P896" s="201"/>
    </row>
    <row r="897" spans="1:16" x14ac:dyDescent="0.2">
      <c r="A897" s="113"/>
      <c r="B897" s="200"/>
      <c r="C897" s="200"/>
      <c r="D897" s="201"/>
      <c r="E897" s="113"/>
      <c r="F897" s="113"/>
      <c r="G897" s="113"/>
      <c r="H897" s="113"/>
      <c r="I897" s="203"/>
      <c r="J897" s="203"/>
      <c r="K897" s="203"/>
      <c r="L897" s="203"/>
      <c r="M897" s="204"/>
      <c r="N897" s="204"/>
      <c r="O897" s="201"/>
      <c r="P897" s="201"/>
    </row>
    <row r="898" spans="1:16" x14ac:dyDescent="0.2">
      <c r="A898" s="113"/>
      <c r="B898" s="200"/>
      <c r="C898" s="200"/>
      <c r="D898" s="201"/>
      <c r="E898" s="113"/>
      <c r="F898" s="113"/>
      <c r="G898" s="113"/>
      <c r="H898" s="113"/>
      <c r="I898" s="203"/>
      <c r="J898" s="203"/>
      <c r="K898" s="203"/>
      <c r="L898" s="203"/>
      <c r="M898" s="204"/>
      <c r="N898" s="204"/>
      <c r="O898" s="201"/>
      <c r="P898" s="201"/>
    </row>
    <row r="899" spans="1:16" x14ac:dyDescent="0.2">
      <c r="A899" s="113"/>
      <c r="B899" s="200"/>
      <c r="C899" s="200"/>
      <c r="D899" s="201"/>
      <c r="E899" s="113"/>
      <c r="F899" s="113"/>
      <c r="G899" s="113"/>
      <c r="H899" s="113"/>
      <c r="I899" s="203"/>
      <c r="J899" s="203"/>
      <c r="K899" s="203"/>
      <c r="L899" s="203"/>
      <c r="M899" s="204"/>
      <c r="N899" s="204"/>
      <c r="O899" s="201"/>
      <c r="P899" s="201"/>
    </row>
    <row r="900" spans="1:16" x14ac:dyDescent="0.2">
      <c r="A900" s="113"/>
      <c r="B900" s="200"/>
      <c r="C900" s="200"/>
      <c r="D900" s="201"/>
      <c r="E900" s="113"/>
      <c r="F900" s="113"/>
      <c r="G900" s="113"/>
      <c r="H900" s="113"/>
      <c r="I900" s="203"/>
      <c r="J900" s="203"/>
      <c r="K900" s="203"/>
      <c r="L900" s="203"/>
      <c r="M900" s="204"/>
      <c r="N900" s="204"/>
      <c r="O900" s="201"/>
      <c r="P900" s="201"/>
    </row>
    <row r="901" spans="1:16" x14ac:dyDescent="0.2">
      <c r="A901" s="113"/>
      <c r="B901" s="200"/>
      <c r="C901" s="200"/>
      <c r="D901" s="201"/>
      <c r="E901" s="113"/>
      <c r="F901" s="113"/>
      <c r="G901" s="113"/>
      <c r="H901" s="113"/>
      <c r="I901" s="203"/>
      <c r="J901" s="203"/>
      <c r="K901" s="203"/>
      <c r="L901" s="203"/>
      <c r="M901" s="204"/>
      <c r="N901" s="204"/>
      <c r="O901" s="201"/>
      <c r="P901" s="201"/>
    </row>
    <row r="902" spans="1:16" x14ac:dyDescent="0.2">
      <c r="A902" s="113"/>
      <c r="B902" s="200"/>
      <c r="C902" s="200"/>
      <c r="D902" s="201"/>
      <c r="E902" s="113"/>
      <c r="F902" s="113"/>
      <c r="G902" s="113"/>
      <c r="H902" s="113"/>
      <c r="I902" s="203"/>
      <c r="J902" s="203"/>
      <c r="K902" s="203"/>
      <c r="L902" s="203"/>
      <c r="M902" s="204"/>
      <c r="N902" s="204"/>
      <c r="O902" s="201"/>
      <c r="P902" s="201"/>
    </row>
    <row r="903" spans="1:16" x14ac:dyDescent="0.2">
      <c r="A903" s="113"/>
      <c r="B903" s="200"/>
      <c r="C903" s="200"/>
      <c r="D903" s="201"/>
      <c r="E903" s="113"/>
      <c r="F903" s="113"/>
      <c r="G903" s="113"/>
      <c r="H903" s="113"/>
      <c r="I903" s="203"/>
      <c r="J903" s="203"/>
      <c r="K903" s="203"/>
      <c r="L903" s="203"/>
      <c r="M903" s="204"/>
      <c r="N903" s="204"/>
      <c r="O903" s="201"/>
      <c r="P903" s="201"/>
    </row>
    <row r="904" spans="1:16" x14ac:dyDescent="0.2">
      <c r="A904" s="113"/>
      <c r="B904" s="200"/>
      <c r="C904" s="200"/>
      <c r="D904" s="201"/>
      <c r="E904" s="113"/>
      <c r="F904" s="113"/>
      <c r="G904" s="113"/>
      <c r="H904" s="113"/>
      <c r="I904" s="203"/>
      <c r="J904" s="203"/>
      <c r="K904" s="203"/>
      <c r="L904" s="203"/>
      <c r="M904" s="204"/>
      <c r="N904" s="204"/>
      <c r="O904" s="201"/>
      <c r="P904" s="201"/>
    </row>
    <row r="905" spans="1:16" x14ac:dyDescent="0.2">
      <c r="A905" s="113"/>
      <c r="B905" s="200"/>
      <c r="C905" s="200"/>
      <c r="D905" s="201"/>
      <c r="E905" s="113"/>
      <c r="F905" s="113"/>
      <c r="G905" s="113"/>
      <c r="H905" s="113"/>
      <c r="I905" s="203"/>
      <c r="J905" s="203"/>
      <c r="K905" s="203"/>
      <c r="L905" s="203"/>
      <c r="M905" s="204"/>
      <c r="N905" s="204"/>
      <c r="O905" s="201"/>
      <c r="P905" s="201"/>
    </row>
    <row r="906" spans="1:16" x14ac:dyDescent="0.2">
      <c r="A906" s="113"/>
      <c r="B906" s="200"/>
      <c r="C906" s="200"/>
      <c r="D906" s="201"/>
      <c r="E906" s="113"/>
      <c r="F906" s="113"/>
      <c r="G906" s="113"/>
      <c r="H906" s="113"/>
      <c r="I906" s="203"/>
      <c r="J906" s="203"/>
      <c r="K906" s="203"/>
      <c r="L906" s="203"/>
      <c r="M906" s="204"/>
      <c r="N906" s="204"/>
      <c r="O906" s="201"/>
      <c r="P906" s="201"/>
    </row>
    <row r="907" spans="1:16" x14ac:dyDescent="0.2">
      <c r="A907" s="113"/>
      <c r="B907" s="200"/>
      <c r="C907" s="200"/>
      <c r="D907" s="201"/>
      <c r="E907" s="113"/>
      <c r="F907" s="113"/>
      <c r="G907" s="113"/>
      <c r="H907" s="113"/>
      <c r="I907" s="203"/>
      <c r="J907" s="203"/>
      <c r="K907" s="203"/>
      <c r="L907" s="203"/>
      <c r="M907" s="204"/>
      <c r="N907" s="204"/>
      <c r="O907" s="201"/>
      <c r="P907" s="201"/>
    </row>
    <row r="908" spans="1:16" x14ac:dyDescent="0.2">
      <c r="A908" s="113"/>
      <c r="B908" s="200"/>
      <c r="C908" s="200"/>
      <c r="D908" s="201"/>
      <c r="E908" s="113"/>
      <c r="F908" s="113"/>
      <c r="G908" s="113"/>
      <c r="H908" s="113"/>
      <c r="I908" s="203"/>
      <c r="J908" s="203"/>
      <c r="K908" s="203"/>
      <c r="L908" s="203"/>
      <c r="M908" s="204"/>
      <c r="N908" s="204"/>
      <c r="O908" s="201"/>
      <c r="P908" s="201"/>
    </row>
    <row r="909" spans="1:16" x14ac:dyDescent="0.2">
      <c r="A909" s="113"/>
      <c r="B909" s="200"/>
      <c r="C909" s="200"/>
      <c r="D909" s="201"/>
      <c r="E909" s="113"/>
      <c r="F909" s="113"/>
      <c r="G909" s="113"/>
      <c r="H909" s="113"/>
      <c r="I909" s="203"/>
      <c r="J909" s="203"/>
      <c r="K909" s="203"/>
      <c r="L909" s="203"/>
      <c r="M909" s="204"/>
      <c r="N909" s="204"/>
      <c r="O909" s="201"/>
      <c r="P909" s="201"/>
    </row>
    <row r="910" spans="1:16" x14ac:dyDescent="0.2">
      <c r="A910" s="113"/>
      <c r="B910" s="200"/>
      <c r="C910" s="200"/>
      <c r="D910" s="201"/>
      <c r="E910" s="113"/>
      <c r="F910" s="113"/>
      <c r="G910" s="113"/>
      <c r="H910" s="113"/>
      <c r="I910" s="203"/>
      <c r="J910" s="203"/>
      <c r="K910" s="203"/>
      <c r="L910" s="203"/>
      <c r="M910" s="204"/>
      <c r="N910" s="204"/>
      <c r="O910" s="201"/>
      <c r="P910" s="201"/>
    </row>
    <row r="911" spans="1:16" x14ac:dyDescent="0.2">
      <c r="A911" s="113"/>
      <c r="B911" s="200"/>
      <c r="C911" s="200"/>
      <c r="D911" s="201"/>
      <c r="E911" s="113"/>
      <c r="F911" s="113"/>
      <c r="G911" s="113"/>
      <c r="H911" s="113"/>
      <c r="I911" s="203"/>
      <c r="J911" s="203"/>
      <c r="K911" s="203"/>
      <c r="L911" s="203"/>
      <c r="M911" s="204"/>
      <c r="N911" s="204"/>
      <c r="O911" s="201"/>
      <c r="P911" s="201"/>
    </row>
    <row r="912" spans="1:16" x14ac:dyDescent="0.2">
      <c r="A912" s="113"/>
      <c r="B912" s="200"/>
      <c r="C912" s="200"/>
      <c r="D912" s="201"/>
      <c r="E912" s="113"/>
      <c r="F912" s="113"/>
      <c r="G912" s="113"/>
      <c r="H912" s="113"/>
      <c r="I912" s="203"/>
      <c r="J912" s="203"/>
      <c r="K912" s="203"/>
      <c r="L912" s="203"/>
      <c r="M912" s="204"/>
      <c r="N912" s="204"/>
      <c r="O912" s="201"/>
      <c r="P912" s="201"/>
    </row>
    <row r="913" spans="1:16" x14ac:dyDescent="0.2">
      <c r="A913" s="113"/>
      <c r="B913" s="200"/>
      <c r="C913" s="200"/>
      <c r="D913" s="201"/>
      <c r="E913" s="113"/>
      <c r="F913" s="113"/>
      <c r="G913" s="113"/>
      <c r="H913" s="113"/>
      <c r="I913" s="203"/>
      <c r="J913" s="203"/>
      <c r="K913" s="203"/>
      <c r="L913" s="203"/>
      <c r="M913" s="204"/>
      <c r="N913" s="204"/>
      <c r="O913" s="201"/>
      <c r="P913" s="201"/>
    </row>
    <row r="914" spans="1:16" x14ac:dyDescent="0.2">
      <c r="A914" s="113"/>
      <c r="B914" s="200"/>
      <c r="C914" s="200"/>
      <c r="D914" s="201"/>
      <c r="E914" s="113"/>
      <c r="F914" s="113"/>
      <c r="G914" s="113"/>
      <c r="H914" s="113"/>
      <c r="I914" s="203"/>
      <c r="J914" s="203"/>
      <c r="K914" s="203"/>
      <c r="L914" s="203"/>
      <c r="M914" s="204"/>
      <c r="N914" s="204"/>
      <c r="O914" s="201"/>
      <c r="P914" s="201"/>
    </row>
    <row r="915" spans="1:16" x14ac:dyDescent="0.2">
      <c r="A915" s="113"/>
      <c r="B915" s="200"/>
      <c r="C915" s="200"/>
      <c r="D915" s="201"/>
      <c r="E915" s="113"/>
      <c r="F915" s="113"/>
      <c r="G915" s="113"/>
      <c r="H915" s="113"/>
      <c r="I915" s="203"/>
      <c r="J915" s="203"/>
      <c r="K915" s="203"/>
      <c r="L915" s="203"/>
      <c r="M915" s="204"/>
      <c r="N915" s="204"/>
      <c r="O915" s="201"/>
      <c r="P915" s="201"/>
    </row>
    <row r="916" spans="1:16" x14ac:dyDescent="0.2">
      <c r="A916" s="113"/>
      <c r="B916" s="200"/>
      <c r="C916" s="200"/>
      <c r="D916" s="201"/>
      <c r="E916" s="113"/>
      <c r="F916" s="113"/>
      <c r="G916" s="113"/>
      <c r="H916" s="113"/>
      <c r="I916" s="203"/>
      <c r="J916" s="203"/>
      <c r="K916" s="203"/>
      <c r="L916" s="203"/>
      <c r="M916" s="204"/>
      <c r="N916" s="204"/>
      <c r="O916" s="201"/>
      <c r="P916" s="201"/>
    </row>
    <row r="917" spans="1:16" x14ac:dyDescent="0.2">
      <c r="A917" s="113"/>
      <c r="B917" s="200"/>
      <c r="C917" s="200"/>
      <c r="D917" s="201"/>
      <c r="E917" s="113"/>
      <c r="F917" s="113"/>
      <c r="G917" s="113"/>
      <c r="H917" s="113"/>
      <c r="I917" s="203"/>
      <c r="J917" s="203"/>
      <c r="K917" s="203"/>
      <c r="L917" s="203"/>
      <c r="M917" s="204"/>
      <c r="N917" s="204"/>
      <c r="O917" s="201"/>
      <c r="P917" s="201"/>
    </row>
    <row r="918" spans="1:16" x14ac:dyDescent="0.2">
      <c r="A918" s="113"/>
      <c r="B918" s="200"/>
      <c r="C918" s="200"/>
      <c r="D918" s="201"/>
      <c r="E918" s="113"/>
      <c r="F918" s="113"/>
      <c r="G918" s="113"/>
      <c r="H918" s="113"/>
      <c r="I918" s="203"/>
      <c r="J918" s="203"/>
      <c r="K918" s="203"/>
      <c r="L918" s="203"/>
      <c r="M918" s="204"/>
      <c r="N918" s="204"/>
      <c r="O918" s="201"/>
      <c r="P918" s="201"/>
    </row>
    <row r="919" spans="1:16" x14ac:dyDescent="0.2">
      <c r="A919" s="113"/>
      <c r="B919" s="200"/>
      <c r="C919" s="200"/>
      <c r="D919" s="201"/>
      <c r="E919" s="113"/>
      <c r="F919" s="113"/>
      <c r="G919" s="113"/>
      <c r="H919" s="113"/>
      <c r="I919" s="203"/>
      <c r="J919" s="203"/>
      <c r="K919" s="203"/>
      <c r="L919" s="203"/>
      <c r="M919" s="204"/>
      <c r="N919" s="204"/>
      <c r="O919" s="201"/>
      <c r="P919" s="201"/>
    </row>
    <row r="920" spans="1:16" x14ac:dyDescent="0.2">
      <c r="A920" s="113"/>
      <c r="B920" s="200"/>
      <c r="C920" s="200"/>
      <c r="D920" s="201"/>
      <c r="E920" s="113"/>
      <c r="F920" s="113"/>
      <c r="G920" s="113"/>
      <c r="H920" s="113"/>
      <c r="I920" s="203"/>
      <c r="J920" s="203"/>
      <c r="K920" s="203"/>
      <c r="L920" s="203"/>
      <c r="M920" s="204"/>
      <c r="N920" s="204"/>
      <c r="O920" s="201"/>
      <c r="P920" s="201"/>
    </row>
    <row r="921" spans="1:16" x14ac:dyDescent="0.2">
      <c r="A921" s="113"/>
      <c r="B921" s="200"/>
      <c r="C921" s="200"/>
      <c r="D921" s="201"/>
      <c r="E921" s="113"/>
      <c r="F921" s="113"/>
      <c r="G921" s="113"/>
      <c r="H921" s="113"/>
      <c r="I921" s="203"/>
      <c r="J921" s="203"/>
      <c r="K921" s="203"/>
      <c r="L921" s="203"/>
      <c r="M921" s="204"/>
      <c r="N921" s="204"/>
      <c r="O921" s="201"/>
      <c r="P921" s="201"/>
    </row>
    <row r="922" spans="1:16" x14ac:dyDescent="0.2">
      <c r="A922" s="113"/>
      <c r="B922" s="200"/>
      <c r="C922" s="200"/>
      <c r="D922" s="201"/>
      <c r="E922" s="113"/>
      <c r="F922" s="113"/>
      <c r="G922" s="113"/>
      <c r="H922" s="113"/>
      <c r="I922" s="203"/>
      <c r="J922" s="203"/>
      <c r="K922" s="203"/>
      <c r="L922" s="203"/>
      <c r="M922" s="204"/>
      <c r="N922" s="204"/>
      <c r="O922" s="201"/>
      <c r="P922" s="201"/>
    </row>
    <row r="923" spans="1:16" x14ac:dyDescent="0.2">
      <c r="A923" s="113"/>
      <c r="B923" s="200"/>
      <c r="C923" s="200"/>
      <c r="D923" s="201"/>
      <c r="E923" s="113"/>
      <c r="F923" s="113"/>
      <c r="G923" s="113"/>
      <c r="H923" s="113"/>
      <c r="I923" s="203"/>
      <c r="J923" s="203"/>
      <c r="K923" s="203"/>
      <c r="L923" s="203"/>
      <c r="M923" s="204"/>
      <c r="N923" s="204"/>
      <c r="O923" s="201"/>
      <c r="P923" s="201"/>
    </row>
    <row r="924" spans="1:16" x14ac:dyDescent="0.2">
      <c r="A924" s="113"/>
      <c r="B924" s="200"/>
      <c r="C924" s="200"/>
      <c r="D924" s="201"/>
      <c r="E924" s="113"/>
      <c r="F924" s="113"/>
      <c r="G924" s="113"/>
      <c r="H924" s="113"/>
      <c r="I924" s="203"/>
      <c r="J924" s="203"/>
      <c r="K924" s="203"/>
      <c r="L924" s="203"/>
      <c r="M924" s="204"/>
      <c r="N924" s="204"/>
      <c r="O924" s="201"/>
      <c r="P924" s="201"/>
    </row>
    <row r="925" spans="1:16" x14ac:dyDescent="0.2">
      <c r="A925" s="113"/>
      <c r="B925" s="200"/>
      <c r="C925" s="200"/>
      <c r="D925" s="201"/>
      <c r="E925" s="113"/>
      <c r="F925" s="113"/>
      <c r="G925" s="113"/>
      <c r="H925" s="113"/>
      <c r="I925" s="203"/>
      <c r="J925" s="203"/>
      <c r="K925" s="203"/>
      <c r="L925" s="203"/>
      <c r="M925" s="204"/>
      <c r="N925" s="204"/>
      <c r="O925" s="201"/>
      <c r="P925" s="201"/>
    </row>
    <row r="926" spans="1:16" x14ac:dyDescent="0.2">
      <c r="A926" s="113"/>
      <c r="B926" s="200"/>
      <c r="C926" s="200"/>
      <c r="D926" s="201"/>
      <c r="E926" s="113"/>
      <c r="F926" s="113"/>
      <c r="G926" s="113"/>
      <c r="H926" s="113"/>
      <c r="I926" s="203"/>
      <c r="J926" s="203"/>
      <c r="K926" s="203"/>
      <c r="L926" s="203"/>
      <c r="M926" s="204"/>
      <c r="N926" s="204"/>
      <c r="O926" s="201"/>
      <c r="P926" s="201"/>
    </row>
    <row r="927" spans="1:16" x14ac:dyDescent="0.2">
      <c r="A927" s="113"/>
      <c r="B927" s="200"/>
      <c r="C927" s="200"/>
      <c r="D927" s="201"/>
      <c r="E927" s="113"/>
      <c r="F927" s="113"/>
      <c r="G927" s="113"/>
      <c r="H927" s="113"/>
      <c r="I927" s="203"/>
      <c r="J927" s="203"/>
      <c r="K927" s="203"/>
      <c r="L927" s="203"/>
      <c r="M927" s="204"/>
      <c r="N927" s="204"/>
      <c r="O927" s="201"/>
      <c r="P927" s="201"/>
    </row>
    <row r="928" spans="1:16" x14ac:dyDescent="0.2">
      <c r="A928" s="113"/>
      <c r="B928" s="200"/>
      <c r="C928" s="200"/>
      <c r="D928" s="201"/>
      <c r="E928" s="113"/>
      <c r="F928" s="113"/>
      <c r="G928" s="113"/>
      <c r="H928" s="113"/>
      <c r="I928" s="203"/>
      <c r="J928" s="203"/>
      <c r="K928" s="203"/>
      <c r="L928" s="203"/>
      <c r="M928" s="204"/>
      <c r="N928" s="204"/>
      <c r="O928" s="201"/>
      <c r="P928" s="201"/>
    </row>
    <row r="929" spans="1:16" x14ac:dyDescent="0.2">
      <c r="A929" s="113"/>
      <c r="B929" s="200"/>
      <c r="C929" s="200"/>
      <c r="D929" s="201"/>
      <c r="E929" s="113"/>
      <c r="F929" s="113"/>
      <c r="G929" s="113"/>
      <c r="H929" s="113"/>
      <c r="I929" s="203"/>
      <c r="J929" s="203"/>
      <c r="K929" s="203"/>
      <c r="L929" s="203"/>
      <c r="M929" s="204"/>
      <c r="N929" s="204"/>
      <c r="O929" s="201"/>
      <c r="P929" s="201"/>
    </row>
    <row r="930" spans="1:16" x14ac:dyDescent="0.2">
      <c r="A930" s="113"/>
      <c r="B930" s="200"/>
      <c r="C930" s="200"/>
      <c r="D930" s="201"/>
      <c r="E930" s="113"/>
      <c r="F930" s="113"/>
      <c r="G930" s="113"/>
      <c r="H930" s="113"/>
      <c r="I930" s="203"/>
      <c r="J930" s="203"/>
      <c r="K930" s="203"/>
      <c r="L930" s="203"/>
      <c r="M930" s="204"/>
      <c r="N930" s="204"/>
      <c r="O930" s="201"/>
      <c r="P930" s="201"/>
    </row>
    <row r="931" spans="1:16" x14ac:dyDescent="0.2">
      <c r="A931" s="113"/>
      <c r="B931" s="200"/>
      <c r="C931" s="200"/>
      <c r="D931" s="201"/>
      <c r="E931" s="113"/>
      <c r="F931" s="113"/>
      <c r="G931" s="113"/>
      <c r="H931" s="113"/>
      <c r="I931" s="203"/>
      <c r="J931" s="203"/>
      <c r="K931" s="203"/>
      <c r="L931" s="203"/>
      <c r="M931" s="204"/>
      <c r="N931" s="204"/>
      <c r="O931" s="201"/>
      <c r="P931" s="201"/>
    </row>
    <row r="932" spans="1:16" x14ac:dyDescent="0.2">
      <c r="A932" s="113"/>
      <c r="B932" s="200"/>
      <c r="C932" s="200"/>
      <c r="D932" s="201"/>
      <c r="E932" s="113"/>
      <c r="F932" s="113"/>
      <c r="G932" s="113"/>
      <c r="H932" s="113"/>
      <c r="I932" s="203"/>
      <c r="J932" s="203"/>
      <c r="K932" s="203"/>
      <c r="L932" s="203"/>
      <c r="M932" s="204"/>
      <c r="N932" s="204"/>
      <c r="O932" s="201"/>
      <c r="P932" s="201"/>
    </row>
    <row r="933" spans="1:16" x14ac:dyDescent="0.2">
      <c r="A933" s="113"/>
      <c r="B933" s="200"/>
      <c r="C933" s="200"/>
      <c r="D933" s="201"/>
      <c r="E933" s="113"/>
      <c r="F933" s="113"/>
      <c r="G933" s="113"/>
      <c r="H933" s="113"/>
      <c r="I933" s="203"/>
      <c r="J933" s="203"/>
      <c r="K933" s="203"/>
      <c r="L933" s="203"/>
      <c r="M933" s="204"/>
      <c r="N933" s="204"/>
      <c r="O933" s="201"/>
      <c r="P933" s="201"/>
    </row>
    <row r="934" spans="1:16" x14ac:dyDescent="0.2">
      <c r="A934" s="113"/>
      <c r="B934" s="200"/>
      <c r="C934" s="200"/>
      <c r="D934" s="201"/>
      <c r="E934" s="113"/>
      <c r="F934" s="113"/>
      <c r="G934" s="113"/>
      <c r="H934" s="113"/>
      <c r="I934" s="203"/>
      <c r="J934" s="203"/>
      <c r="K934" s="203"/>
      <c r="L934" s="203"/>
      <c r="M934" s="204"/>
      <c r="N934" s="204"/>
      <c r="O934" s="201"/>
      <c r="P934" s="201"/>
    </row>
    <row r="935" spans="1:16" x14ac:dyDescent="0.2">
      <c r="A935" s="113"/>
      <c r="B935" s="200"/>
      <c r="C935" s="200"/>
      <c r="D935" s="201"/>
      <c r="E935" s="113"/>
      <c r="F935" s="113"/>
      <c r="G935" s="113"/>
      <c r="H935" s="113"/>
      <c r="I935" s="203"/>
      <c r="J935" s="203"/>
      <c r="K935" s="203"/>
      <c r="L935" s="203"/>
      <c r="M935" s="204"/>
      <c r="N935" s="204"/>
      <c r="O935" s="201"/>
      <c r="P935" s="201"/>
    </row>
    <row r="936" spans="1:16" x14ac:dyDescent="0.2">
      <c r="A936" s="113"/>
      <c r="B936" s="200"/>
      <c r="C936" s="200"/>
      <c r="D936" s="201"/>
      <c r="E936" s="113"/>
      <c r="F936" s="113"/>
      <c r="G936" s="113"/>
      <c r="H936" s="113"/>
      <c r="I936" s="203"/>
      <c r="J936" s="203"/>
      <c r="K936" s="203"/>
      <c r="L936" s="203"/>
      <c r="M936" s="204"/>
      <c r="N936" s="204"/>
      <c r="O936" s="201"/>
      <c r="P936" s="201"/>
    </row>
    <row r="937" spans="1:16" x14ac:dyDescent="0.2">
      <c r="A937" s="113"/>
      <c r="B937" s="200"/>
      <c r="C937" s="200"/>
      <c r="D937" s="201"/>
      <c r="E937" s="113"/>
      <c r="F937" s="113"/>
      <c r="G937" s="113"/>
      <c r="H937" s="113"/>
      <c r="I937" s="203"/>
      <c r="J937" s="203"/>
      <c r="K937" s="203"/>
      <c r="L937" s="203"/>
      <c r="M937" s="204"/>
      <c r="N937" s="204"/>
      <c r="O937" s="201"/>
      <c r="P937" s="201"/>
    </row>
    <row r="938" spans="1:16" x14ac:dyDescent="0.2">
      <c r="A938" s="113"/>
      <c r="B938" s="200"/>
      <c r="C938" s="200"/>
      <c r="D938" s="201"/>
      <c r="E938" s="113"/>
      <c r="F938" s="113"/>
      <c r="G938" s="113"/>
      <c r="H938" s="113"/>
      <c r="I938" s="203"/>
      <c r="J938" s="203"/>
      <c r="K938" s="203"/>
      <c r="L938" s="203"/>
      <c r="M938" s="204"/>
      <c r="N938" s="204"/>
      <c r="O938" s="201"/>
      <c r="P938" s="201"/>
    </row>
    <row r="939" spans="1:16" x14ac:dyDescent="0.2">
      <c r="A939" s="113"/>
      <c r="B939" s="200"/>
      <c r="C939" s="200"/>
      <c r="D939" s="201"/>
      <c r="E939" s="113"/>
      <c r="F939" s="113"/>
      <c r="G939" s="113"/>
      <c r="H939" s="113"/>
      <c r="I939" s="203"/>
      <c r="J939" s="203"/>
      <c r="K939" s="203"/>
      <c r="L939" s="203"/>
      <c r="M939" s="204"/>
      <c r="N939" s="204"/>
      <c r="O939" s="201"/>
      <c r="P939" s="201"/>
    </row>
    <row r="940" spans="1:16" x14ac:dyDescent="0.2">
      <c r="A940" s="113"/>
      <c r="B940" s="200"/>
      <c r="C940" s="200"/>
      <c r="D940" s="201"/>
      <c r="E940" s="113"/>
      <c r="F940" s="113"/>
      <c r="G940" s="113"/>
      <c r="H940" s="113"/>
      <c r="I940" s="203"/>
      <c r="J940" s="203"/>
      <c r="K940" s="203"/>
      <c r="L940" s="203"/>
      <c r="M940" s="204"/>
      <c r="N940" s="204"/>
      <c r="O940" s="201"/>
      <c r="P940" s="201"/>
    </row>
    <row r="941" spans="1:16" x14ac:dyDescent="0.2">
      <c r="A941" s="113"/>
      <c r="B941" s="200"/>
      <c r="C941" s="200"/>
      <c r="D941" s="201"/>
      <c r="E941" s="113"/>
      <c r="F941" s="113"/>
      <c r="G941" s="113"/>
      <c r="H941" s="113"/>
      <c r="I941" s="203"/>
      <c r="J941" s="203"/>
      <c r="K941" s="203"/>
      <c r="L941" s="203"/>
      <c r="M941" s="204"/>
      <c r="N941" s="204"/>
      <c r="O941" s="201"/>
      <c r="P941" s="201"/>
    </row>
    <row r="942" spans="1:16" x14ac:dyDescent="0.2">
      <c r="A942" s="113"/>
      <c r="B942" s="200"/>
      <c r="C942" s="200"/>
      <c r="D942" s="201"/>
      <c r="E942" s="113"/>
      <c r="F942" s="113"/>
      <c r="G942" s="113"/>
      <c r="H942" s="113"/>
      <c r="I942" s="203"/>
      <c r="J942" s="203"/>
      <c r="K942" s="203"/>
      <c r="L942" s="203"/>
      <c r="M942" s="204"/>
      <c r="N942" s="204"/>
      <c r="O942" s="201"/>
      <c r="P942" s="201"/>
    </row>
    <row r="943" spans="1:16" x14ac:dyDescent="0.2">
      <c r="A943" s="113"/>
      <c r="B943" s="200"/>
      <c r="C943" s="200"/>
      <c r="D943" s="201"/>
      <c r="E943" s="113"/>
      <c r="F943" s="113"/>
      <c r="G943" s="113"/>
      <c r="H943" s="113"/>
      <c r="I943" s="203"/>
      <c r="J943" s="203"/>
      <c r="K943" s="203"/>
      <c r="L943" s="203"/>
      <c r="M943" s="204"/>
      <c r="N943" s="204"/>
      <c r="O943" s="201"/>
      <c r="P943" s="201"/>
    </row>
    <row r="944" spans="1:16" x14ac:dyDescent="0.2">
      <c r="A944" s="113"/>
      <c r="B944" s="200"/>
      <c r="C944" s="200"/>
      <c r="D944" s="201"/>
      <c r="E944" s="113"/>
      <c r="F944" s="113"/>
      <c r="G944" s="113"/>
      <c r="H944" s="113"/>
      <c r="I944" s="203"/>
      <c r="J944" s="203"/>
      <c r="K944" s="203"/>
      <c r="L944" s="203"/>
      <c r="M944" s="204"/>
      <c r="N944" s="204"/>
      <c r="O944" s="201"/>
      <c r="P944" s="201"/>
    </row>
    <row r="945" spans="1:16" x14ac:dyDescent="0.2">
      <c r="A945" s="113"/>
      <c r="B945" s="200"/>
      <c r="C945" s="200"/>
      <c r="D945" s="201"/>
      <c r="E945" s="113"/>
      <c r="F945" s="113"/>
      <c r="G945" s="113"/>
      <c r="H945" s="113"/>
      <c r="I945" s="203"/>
      <c r="J945" s="203"/>
      <c r="K945" s="203"/>
      <c r="L945" s="203"/>
      <c r="M945" s="204"/>
      <c r="N945" s="204"/>
      <c r="O945" s="201"/>
      <c r="P945" s="201"/>
    </row>
    <row r="946" spans="1:16" x14ac:dyDescent="0.2">
      <c r="A946" s="113"/>
      <c r="B946" s="200"/>
      <c r="C946" s="200"/>
      <c r="D946" s="201"/>
      <c r="E946" s="113"/>
      <c r="F946" s="113"/>
      <c r="G946" s="113"/>
      <c r="H946" s="113"/>
      <c r="I946" s="203"/>
      <c r="J946" s="203"/>
      <c r="K946" s="203"/>
      <c r="L946" s="203"/>
      <c r="M946" s="204"/>
      <c r="N946" s="204"/>
      <c r="O946" s="201"/>
      <c r="P946" s="201"/>
    </row>
    <row r="947" spans="1:16" x14ac:dyDescent="0.2">
      <c r="A947" s="113"/>
      <c r="B947" s="200"/>
      <c r="C947" s="200"/>
      <c r="D947" s="201"/>
      <c r="E947" s="113"/>
      <c r="F947" s="113"/>
      <c r="G947" s="113"/>
      <c r="H947" s="113"/>
      <c r="I947" s="203"/>
      <c r="J947" s="203"/>
      <c r="K947" s="203"/>
      <c r="L947" s="203"/>
      <c r="M947" s="204"/>
      <c r="N947" s="204"/>
      <c r="O947" s="201"/>
      <c r="P947" s="201"/>
    </row>
    <row r="948" spans="1:16" x14ac:dyDescent="0.2">
      <c r="A948" s="113"/>
      <c r="B948" s="200"/>
      <c r="C948" s="200"/>
      <c r="D948" s="201"/>
      <c r="E948" s="113"/>
      <c r="F948" s="113"/>
      <c r="G948" s="113"/>
      <c r="H948" s="113"/>
      <c r="I948" s="203"/>
      <c r="J948" s="203"/>
      <c r="K948" s="203"/>
      <c r="L948" s="203"/>
      <c r="M948" s="204"/>
      <c r="N948" s="204"/>
      <c r="O948" s="201"/>
      <c r="P948" s="201"/>
    </row>
    <row r="949" spans="1:16" x14ac:dyDescent="0.2">
      <c r="A949" s="113"/>
      <c r="B949" s="200"/>
      <c r="C949" s="200"/>
      <c r="D949" s="201"/>
      <c r="E949" s="113"/>
      <c r="F949" s="113"/>
      <c r="G949" s="113"/>
      <c r="H949" s="113"/>
      <c r="I949" s="203"/>
      <c r="J949" s="203"/>
      <c r="K949" s="203"/>
      <c r="L949" s="203"/>
      <c r="M949" s="204"/>
      <c r="N949" s="204"/>
      <c r="O949" s="201"/>
      <c r="P949" s="201"/>
    </row>
    <row r="950" spans="1:16" x14ac:dyDescent="0.2">
      <c r="A950" s="113"/>
      <c r="B950" s="200"/>
      <c r="C950" s="200"/>
      <c r="D950" s="201"/>
      <c r="E950" s="113"/>
      <c r="F950" s="113"/>
      <c r="G950" s="113"/>
      <c r="H950" s="113"/>
      <c r="I950" s="203"/>
      <c r="J950" s="203"/>
      <c r="K950" s="203"/>
      <c r="L950" s="203"/>
      <c r="M950" s="204"/>
      <c r="N950" s="204"/>
      <c r="O950" s="201"/>
      <c r="P950" s="201"/>
    </row>
    <row r="951" spans="1:16" x14ac:dyDescent="0.2">
      <c r="A951" s="113"/>
      <c r="B951" s="200"/>
      <c r="C951" s="200"/>
      <c r="D951" s="201"/>
      <c r="E951" s="113"/>
      <c r="F951" s="113"/>
      <c r="G951" s="113"/>
      <c r="H951" s="113"/>
      <c r="I951" s="203"/>
      <c r="J951" s="203"/>
      <c r="K951" s="203"/>
      <c r="L951" s="203"/>
      <c r="M951" s="204"/>
      <c r="N951" s="204"/>
      <c r="O951" s="201"/>
      <c r="P951" s="201"/>
    </row>
    <row r="952" spans="1:16" x14ac:dyDescent="0.2">
      <c r="A952" s="113"/>
      <c r="B952" s="200"/>
      <c r="C952" s="200"/>
      <c r="D952" s="201"/>
      <c r="E952" s="113"/>
      <c r="F952" s="113"/>
      <c r="G952" s="113"/>
      <c r="H952" s="113"/>
      <c r="I952" s="203"/>
      <c r="J952" s="203"/>
      <c r="K952" s="203"/>
      <c r="L952" s="203"/>
      <c r="M952" s="204"/>
      <c r="N952" s="204"/>
      <c r="O952" s="201"/>
      <c r="P952" s="201"/>
    </row>
    <row r="953" spans="1:16" x14ac:dyDescent="0.2">
      <c r="A953" s="113"/>
      <c r="B953" s="200"/>
      <c r="C953" s="200"/>
      <c r="D953" s="201"/>
      <c r="E953" s="113"/>
      <c r="F953" s="113"/>
      <c r="G953" s="113"/>
      <c r="H953" s="113"/>
      <c r="I953" s="203"/>
      <c r="J953" s="203"/>
      <c r="K953" s="203"/>
      <c r="L953" s="203"/>
      <c r="M953" s="204"/>
      <c r="N953" s="204"/>
      <c r="O953" s="201"/>
      <c r="P953" s="201"/>
    </row>
    <row r="954" spans="1:16" x14ac:dyDescent="0.2">
      <c r="A954" s="113"/>
      <c r="B954" s="200"/>
      <c r="C954" s="200"/>
      <c r="D954" s="201"/>
      <c r="E954" s="113"/>
      <c r="F954" s="113"/>
      <c r="G954" s="113"/>
      <c r="H954" s="113"/>
      <c r="I954" s="203"/>
      <c r="J954" s="203"/>
      <c r="K954" s="203"/>
      <c r="L954" s="203"/>
      <c r="M954" s="204"/>
      <c r="N954" s="204"/>
      <c r="O954" s="201"/>
      <c r="P954" s="201"/>
    </row>
    <row r="955" spans="1:16" x14ac:dyDescent="0.2">
      <c r="A955" s="113"/>
      <c r="B955" s="200"/>
      <c r="C955" s="200"/>
      <c r="D955" s="201"/>
      <c r="E955" s="113"/>
      <c r="F955" s="113"/>
      <c r="G955" s="113"/>
      <c r="H955" s="113"/>
      <c r="I955" s="203"/>
      <c r="J955" s="203"/>
      <c r="K955" s="203"/>
      <c r="L955" s="203"/>
      <c r="M955" s="204"/>
      <c r="N955" s="204"/>
      <c r="O955" s="201"/>
      <c r="P955" s="201"/>
    </row>
    <row r="956" spans="1:16" x14ac:dyDescent="0.2">
      <c r="A956" s="113"/>
      <c r="B956" s="200"/>
      <c r="C956" s="200"/>
      <c r="D956" s="201"/>
      <c r="E956" s="113"/>
      <c r="F956" s="113"/>
      <c r="G956" s="113"/>
      <c r="H956" s="113"/>
      <c r="I956" s="203"/>
      <c r="J956" s="203"/>
      <c r="K956" s="203"/>
      <c r="L956" s="203"/>
      <c r="M956" s="204"/>
      <c r="N956" s="204"/>
      <c r="O956" s="201"/>
      <c r="P956" s="201"/>
    </row>
    <row r="957" spans="1:16" x14ac:dyDescent="0.2">
      <c r="A957" s="113"/>
      <c r="B957" s="200"/>
      <c r="C957" s="200"/>
      <c r="D957" s="201"/>
      <c r="E957" s="113"/>
      <c r="F957" s="113"/>
      <c r="G957" s="113"/>
      <c r="H957" s="113"/>
      <c r="I957" s="203"/>
      <c r="J957" s="203"/>
      <c r="K957" s="203"/>
      <c r="L957" s="203"/>
      <c r="M957" s="204"/>
      <c r="N957" s="204"/>
      <c r="O957" s="201"/>
      <c r="P957" s="201"/>
    </row>
    <row r="958" spans="1:16" x14ac:dyDescent="0.2">
      <c r="A958" s="113"/>
      <c r="B958" s="200"/>
      <c r="C958" s="200"/>
      <c r="D958" s="201"/>
      <c r="E958" s="113"/>
      <c r="F958" s="113"/>
      <c r="G958" s="113"/>
      <c r="H958" s="113"/>
      <c r="I958" s="203"/>
      <c r="J958" s="203"/>
      <c r="K958" s="203"/>
      <c r="L958" s="203"/>
      <c r="M958" s="204"/>
      <c r="N958" s="204"/>
      <c r="O958" s="201"/>
      <c r="P958" s="201"/>
    </row>
    <row r="959" spans="1:16" x14ac:dyDescent="0.2">
      <c r="A959" s="113"/>
      <c r="B959" s="200"/>
      <c r="C959" s="200"/>
      <c r="D959" s="201"/>
      <c r="E959" s="113"/>
      <c r="F959" s="113"/>
      <c r="G959" s="113"/>
      <c r="H959" s="113"/>
      <c r="I959" s="203"/>
      <c r="J959" s="203"/>
      <c r="K959" s="203"/>
      <c r="L959" s="203"/>
      <c r="M959" s="204"/>
      <c r="N959" s="204"/>
      <c r="O959" s="201"/>
      <c r="P959" s="201"/>
    </row>
    <row r="960" spans="1:16" x14ac:dyDescent="0.2">
      <c r="A960" s="113"/>
      <c r="B960" s="200"/>
      <c r="C960" s="200"/>
      <c r="D960" s="201"/>
      <c r="E960" s="113"/>
      <c r="F960" s="113"/>
      <c r="G960" s="113"/>
      <c r="H960" s="113"/>
      <c r="I960" s="203"/>
      <c r="J960" s="203"/>
      <c r="K960" s="203"/>
      <c r="L960" s="203"/>
      <c r="M960" s="204"/>
      <c r="N960" s="204"/>
      <c r="O960" s="201"/>
      <c r="P960" s="201"/>
    </row>
    <row r="961" spans="1:16" x14ac:dyDescent="0.2">
      <c r="A961" s="113"/>
      <c r="B961" s="200"/>
      <c r="C961" s="200"/>
      <c r="D961" s="201"/>
      <c r="E961" s="113"/>
      <c r="F961" s="113"/>
      <c r="G961" s="113"/>
      <c r="H961" s="113"/>
      <c r="I961" s="203"/>
      <c r="J961" s="203"/>
      <c r="K961" s="203"/>
      <c r="L961" s="203"/>
      <c r="M961" s="204"/>
      <c r="N961" s="204"/>
      <c r="O961" s="201"/>
      <c r="P961" s="201"/>
    </row>
    <row r="962" spans="1:16" x14ac:dyDescent="0.2">
      <c r="A962" s="113"/>
      <c r="B962" s="200"/>
      <c r="C962" s="200"/>
      <c r="D962" s="201"/>
      <c r="E962" s="113"/>
      <c r="F962" s="113"/>
      <c r="G962" s="113"/>
      <c r="H962" s="113"/>
      <c r="I962" s="203"/>
      <c r="J962" s="203"/>
      <c r="K962" s="203"/>
      <c r="L962" s="203"/>
      <c r="M962" s="204"/>
      <c r="N962" s="204"/>
      <c r="O962" s="201"/>
      <c r="P962" s="201"/>
    </row>
    <row r="963" spans="1:16" x14ac:dyDescent="0.2">
      <c r="A963" s="113"/>
      <c r="B963" s="200"/>
      <c r="C963" s="200"/>
      <c r="D963" s="201"/>
      <c r="E963" s="113"/>
      <c r="F963" s="113"/>
      <c r="G963" s="113"/>
      <c r="H963" s="113"/>
      <c r="I963" s="203"/>
      <c r="J963" s="203"/>
      <c r="K963" s="203"/>
      <c r="L963" s="203"/>
      <c r="M963" s="204"/>
      <c r="N963" s="204"/>
      <c r="O963" s="201"/>
      <c r="P963" s="201"/>
    </row>
    <row r="964" spans="1:16" x14ac:dyDescent="0.2">
      <c r="A964" s="113"/>
      <c r="B964" s="200"/>
      <c r="C964" s="200"/>
      <c r="D964" s="201"/>
      <c r="E964" s="113"/>
      <c r="F964" s="113"/>
      <c r="G964" s="113"/>
      <c r="H964" s="113"/>
      <c r="I964" s="203"/>
      <c r="J964" s="203"/>
      <c r="K964" s="203"/>
      <c r="L964" s="203"/>
      <c r="M964" s="204"/>
      <c r="N964" s="204"/>
      <c r="O964" s="201"/>
      <c r="P964" s="201"/>
    </row>
    <row r="965" spans="1:16" x14ac:dyDescent="0.2">
      <c r="A965" s="113"/>
      <c r="B965" s="200"/>
      <c r="C965" s="200"/>
      <c r="D965" s="201"/>
      <c r="E965" s="113"/>
      <c r="F965" s="113"/>
      <c r="G965" s="113"/>
      <c r="H965" s="113"/>
      <c r="I965" s="203"/>
      <c r="J965" s="203"/>
      <c r="K965" s="203"/>
      <c r="L965" s="203"/>
      <c r="M965" s="204"/>
      <c r="N965" s="204"/>
      <c r="O965" s="201"/>
      <c r="P965" s="201"/>
    </row>
    <row r="966" spans="1:16" x14ac:dyDescent="0.2">
      <c r="A966" s="113"/>
      <c r="B966" s="200"/>
      <c r="C966" s="200"/>
      <c r="D966" s="201"/>
      <c r="E966" s="113"/>
      <c r="F966" s="113"/>
      <c r="G966" s="113"/>
      <c r="H966" s="113"/>
      <c r="I966" s="203"/>
      <c r="J966" s="203"/>
      <c r="K966" s="203"/>
      <c r="L966" s="203"/>
      <c r="M966" s="204"/>
      <c r="N966" s="204"/>
      <c r="O966" s="201"/>
      <c r="P966" s="201"/>
    </row>
    <row r="967" spans="1:16" x14ac:dyDescent="0.2">
      <c r="A967" s="113"/>
      <c r="B967" s="200"/>
      <c r="C967" s="200"/>
      <c r="D967" s="201"/>
      <c r="E967" s="113"/>
      <c r="F967" s="113"/>
      <c r="G967" s="113"/>
      <c r="H967" s="113"/>
      <c r="I967" s="203"/>
      <c r="J967" s="203"/>
      <c r="K967" s="203"/>
      <c r="L967" s="203"/>
      <c r="M967" s="204"/>
      <c r="N967" s="204"/>
      <c r="O967" s="201"/>
      <c r="P967" s="201"/>
    </row>
    <row r="968" spans="1:16" x14ac:dyDescent="0.2">
      <c r="A968" s="113"/>
      <c r="B968" s="200"/>
      <c r="C968" s="200"/>
      <c r="D968" s="201"/>
      <c r="E968" s="113"/>
      <c r="F968" s="113"/>
      <c r="G968" s="113"/>
      <c r="H968" s="113"/>
      <c r="I968" s="203"/>
      <c r="J968" s="203"/>
      <c r="K968" s="203"/>
      <c r="L968" s="203"/>
      <c r="M968" s="204"/>
      <c r="N968" s="204"/>
      <c r="O968" s="201"/>
      <c r="P968" s="201"/>
    </row>
    <row r="969" spans="1:16" x14ac:dyDescent="0.2">
      <c r="A969" s="113"/>
      <c r="B969" s="200"/>
      <c r="C969" s="200"/>
      <c r="D969" s="201"/>
      <c r="E969" s="113"/>
      <c r="F969" s="113"/>
      <c r="G969" s="113"/>
      <c r="H969" s="113"/>
      <c r="I969" s="203"/>
      <c r="J969" s="203"/>
      <c r="K969" s="203"/>
      <c r="L969" s="203"/>
      <c r="M969" s="204"/>
      <c r="N969" s="204"/>
      <c r="O969" s="201"/>
      <c r="P969" s="201"/>
    </row>
    <row r="970" spans="1:16" x14ac:dyDescent="0.2">
      <c r="A970" s="113"/>
      <c r="B970" s="200"/>
      <c r="C970" s="200"/>
      <c r="D970" s="201"/>
      <c r="E970" s="113"/>
      <c r="F970" s="113"/>
      <c r="G970" s="113"/>
      <c r="H970" s="113"/>
      <c r="I970" s="203"/>
      <c r="J970" s="203"/>
      <c r="K970" s="203"/>
      <c r="L970" s="203"/>
      <c r="M970" s="204"/>
      <c r="N970" s="204"/>
      <c r="O970" s="201"/>
      <c r="P970" s="201"/>
    </row>
    <row r="971" spans="1:16" x14ac:dyDescent="0.2">
      <c r="A971" s="113"/>
      <c r="B971" s="200"/>
      <c r="C971" s="200"/>
      <c r="D971" s="201"/>
      <c r="E971" s="113"/>
      <c r="F971" s="113"/>
      <c r="G971" s="113"/>
      <c r="H971" s="113"/>
      <c r="I971" s="203"/>
      <c r="J971" s="203"/>
      <c r="K971" s="203"/>
      <c r="L971" s="203"/>
      <c r="M971" s="204"/>
      <c r="N971" s="204"/>
      <c r="O971" s="201"/>
      <c r="P971" s="201"/>
    </row>
    <row r="972" spans="1:16" x14ac:dyDescent="0.2">
      <c r="A972" s="113"/>
      <c r="B972" s="200"/>
      <c r="C972" s="200"/>
      <c r="D972" s="201"/>
      <c r="E972" s="113"/>
      <c r="F972" s="113"/>
      <c r="G972" s="113"/>
      <c r="H972" s="113"/>
      <c r="I972" s="203"/>
      <c r="J972" s="203"/>
      <c r="K972" s="203"/>
      <c r="L972" s="203"/>
      <c r="M972" s="204"/>
      <c r="N972" s="204"/>
      <c r="O972" s="201"/>
      <c r="P972" s="201"/>
    </row>
    <row r="973" spans="1:16" x14ac:dyDescent="0.2">
      <c r="A973" s="113"/>
      <c r="B973" s="200"/>
      <c r="C973" s="200"/>
      <c r="D973" s="201"/>
      <c r="E973" s="113"/>
      <c r="F973" s="113"/>
      <c r="G973" s="113"/>
      <c r="H973" s="113"/>
      <c r="I973" s="203"/>
      <c r="J973" s="203"/>
      <c r="K973" s="203"/>
      <c r="L973" s="203"/>
      <c r="M973" s="204"/>
      <c r="N973" s="204"/>
      <c r="O973" s="201"/>
      <c r="P973" s="201"/>
    </row>
    <row r="974" spans="1:16" x14ac:dyDescent="0.2">
      <c r="A974" s="113"/>
      <c r="B974" s="200"/>
      <c r="C974" s="200"/>
      <c r="D974" s="201"/>
      <c r="E974" s="113"/>
      <c r="F974" s="113"/>
      <c r="G974" s="113"/>
      <c r="H974" s="113"/>
      <c r="I974" s="203"/>
      <c r="J974" s="203"/>
      <c r="K974" s="203"/>
      <c r="L974" s="203"/>
      <c r="M974" s="204"/>
      <c r="N974" s="204"/>
      <c r="O974" s="201"/>
      <c r="P974" s="201"/>
    </row>
    <row r="975" spans="1:16" x14ac:dyDescent="0.2">
      <c r="A975" s="113"/>
      <c r="B975" s="200"/>
      <c r="C975" s="200"/>
      <c r="D975" s="201"/>
      <c r="E975" s="113"/>
      <c r="F975" s="113"/>
      <c r="G975" s="113"/>
      <c r="H975" s="113"/>
      <c r="I975" s="203"/>
      <c r="J975" s="203"/>
      <c r="K975" s="203"/>
      <c r="L975" s="203"/>
      <c r="M975" s="204"/>
      <c r="N975" s="204"/>
      <c r="O975" s="201"/>
      <c r="P975" s="201"/>
    </row>
    <row r="976" spans="1:16" x14ac:dyDescent="0.2">
      <c r="A976" s="113"/>
      <c r="B976" s="200"/>
      <c r="C976" s="200"/>
      <c r="D976" s="201"/>
      <c r="E976" s="113"/>
      <c r="F976" s="113"/>
      <c r="G976" s="113"/>
      <c r="H976" s="113"/>
      <c r="I976" s="203"/>
      <c r="J976" s="203"/>
      <c r="K976" s="203"/>
      <c r="L976" s="203"/>
      <c r="M976" s="204"/>
      <c r="N976" s="204"/>
      <c r="O976" s="201"/>
      <c r="P976" s="201"/>
    </row>
    <row r="977" spans="1:16" x14ac:dyDescent="0.2">
      <c r="A977" s="113"/>
      <c r="B977" s="200"/>
      <c r="C977" s="200"/>
      <c r="D977" s="201"/>
      <c r="E977" s="113"/>
      <c r="F977" s="113"/>
      <c r="G977" s="113"/>
      <c r="H977" s="113"/>
      <c r="I977" s="203"/>
      <c r="J977" s="203"/>
      <c r="K977" s="203"/>
      <c r="L977" s="203"/>
      <c r="M977" s="204"/>
      <c r="N977" s="204"/>
      <c r="O977" s="201"/>
      <c r="P977" s="201"/>
    </row>
    <row r="978" spans="1:16" x14ac:dyDescent="0.2">
      <c r="A978" s="113"/>
      <c r="B978" s="200"/>
      <c r="C978" s="200"/>
      <c r="D978" s="201"/>
      <c r="E978" s="113"/>
      <c r="F978" s="113"/>
      <c r="G978" s="113"/>
      <c r="H978" s="113"/>
      <c r="I978" s="203"/>
      <c r="J978" s="203"/>
      <c r="K978" s="203"/>
      <c r="L978" s="203"/>
      <c r="M978" s="204"/>
      <c r="N978" s="204"/>
      <c r="O978" s="201"/>
      <c r="P978" s="201"/>
    </row>
    <row r="979" spans="1:16" x14ac:dyDescent="0.2">
      <c r="A979" s="113"/>
      <c r="B979" s="200"/>
      <c r="C979" s="200"/>
      <c r="D979" s="201"/>
      <c r="E979" s="113"/>
      <c r="F979" s="113"/>
      <c r="G979" s="113"/>
      <c r="H979" s="113"/>
      <c r="I979" s="203"/>
      <c r="J979" s="203"/>
      <c r="K979" s="203"/>
      <c r="L979" s="203"/>
      <c r="M979" s="204"/>
      <c r="N979" s="204"/>
      <c r="O979" s="201"/>
      <c r="P979" s="201"/>
    </row>
    <row r="980" spans="1:16" x14ac:dyDescent="0.2">
      <c r="A980" s="113"/>
      <c r="B980" s="200"/>
      <c r="C980" s="200"/>
      <c r="D980" s="201"/>
      <c r="E980" s="113"/>
      <c r="F980" s="113"/>
      <c r="G980" s="113"/>
      <c r="H980" s="113"/>
      <c r="I980" s="203"/>
      <c r="J980" s="203"/>
      <c r="K980" s="203"/>
      <c r="L980" s="203"/>
      <c r="M980" s="204"/>
      <c r="N980" s="204"/>
      <c r="O980" s="201"/>
      <c r="P980" s="201"/>
    </row>
    <row r="981" spans="1:16" x14ac:dyDescent="0.2">
      <c r="A981" s="113"/>
      <c r="B981" s="200"/>
      <c r="C981" s="200"/>
      <c r="D981" s="201"/>
      <c r="E981" s="113"/>
      <c r="F981" s="113"/>
      <c r="G981" s="113"/>
      <c r="H981" s="113"/>
      <c r="I981" s="203"/>
      <c r="J981" s="203"/>
      <c r="K981" s="203"/>
      <c r="L981" s="203"/>
      <c r="M981" s="204"/>
      <c r="N981" s="204"/>
      <c r="O981" s="201"/>
      <c r="P981" s="201"/>
    </row>
    <row r="982" spans="1:16" x14ac:dyDescent="0.2">
      <c r="A982" s="113"/>
      <c r="B982" s="200"/>
      <c r="C982" s="200"/>
      <c r="D982" s="201"/>
      <c r="E982" s="113"/>
      <c r="F982" s="113"/>
      <c r="G982" s="113"/>
      <c r="H982" s="113"/>
      <c r="I982" s="203"/>
      <c r="J982" s="203"/>
      <c r="K982" s="203"/>
      <c r="L982" s="203"/>
      <c r="M982" s="204"/>
      <c r="N982" s="204"/>
      <c r="O982" s="201"/>
      <c r="P982" s="201"/>
    </row>
    <row r="983" spans="1:16" x14ac:dyDescent="0.2">
      <c r="A983" s="113"/>
      <c r="B983" s="200"/>
      <c r="C983" s="200"/>
      <c r="D983" s="201"/>
      <c r="E983" s="113"/>
      <c r="F983" s="113"/>
      <c r="G983" s="113"/>
      <c r="H983" s="113"/>
      <c r="I983" s="203"/>
      <c r="J983" s="203"/>
      <c r="K983" s="203"/>
      <c r="L983" s="203"/>
      <c r="M983" s="204"/>
      <c r="N983" s="204"/>
      <c r="O983" s="201"/>
      <c r="P983" s="201"/>
    </row>
    <row r="984" spans="1:16" x14ac:dyDescent="0.2">
      <c r="A984" s="113"/>
      <c r="B984" s="200"/>
      <c r="C984" s="200"/>
      <c r="D984" s="201"/>
      <c r="E984" s="113"/>
      <c r="F984" s="113"/>
      <c r="G984" s="113"/>
      <c r="H984" s="113"/>
      <c r="I984" s="203"/>
      <c r="J984" s="203"/>
      <c r="K984" s="203"/>
      <c r="L984" s="203"/>
      <c r="M984" s="204"/>
      <c r="N984" s="204"/>
      <c r="O984" s="201"/>
      <c r="P984" s="201"/>
    </row>
    <row r="985" spans="1:16" x14ac:dyDescent="0.2">
      <c r="A985" s="113"/>
      <c r="B985" s="200"/>
      <c r="C985" s="200"/>
      <c r="D985" s="201"/>
      <c r="E985" s="113"/>
      <c r="F985" s="113"/>
      <c r="G985" s="113"/>
      <c r="H985" s="113"/>
      <c r="I985" s="203"/>
      <c r="J985" s="203"/>
      <c r="K985" s="203"/>
      <c r="L985" s="203"/>
      <c r="M985" s="204"/>
      <c r="N985" s="204"/>
      <c r="O985" s="201"/>
      <c r="P985" s="201"/>
    </row>
    <row r="986" spans="1:16" x14ac:dyDescent="0.2">
      <c r="A986" s="113"/>
      <c r="B986" s="200"/>
      <c r="C986" s="200"/>
      <c r="D986" s="201"/>
      <c r="E986" s="113"/>
      <c r="F986" s="113"/>
      <c r="G986" s="113"/>
      <c r="H986" s="113"/>
      <c r="I986" s="203"/>
      <c r="J986" s="203"/>
      <c r="K986" s="203"/>
      <c r="L986" s="203"/>
      <c r="M986" s="204"/>
      <c r="N986" s="204"/>
      <c r="O986" s="201"/>
      <c r="P986" s="201"/>
    </row>
    <row r="987" spans="1:16" x14ac:dyDescent="0.2">
      <c r="A987" s="113"/>
      <c r="B987" s="200"/>
      <c r="C987" s="200"/>
      <c r="D987" s="201"/>
      <c r="E987" s="113"/>
      <c r="F987" s="113"/>
      <c r="G987" s="113"/>
      <c r="H987" s="113"/>
      <c r="I987" s="203"/>
      <c r="J987" s="203"/>
      <c r="K987" s="203"/>
      <c r="L987" s="203"/>
      <c r="M987" s="204"/>
      <c r="N987" s="204"/>
      <c r="O987" s="201"/>
      <c r="P987" s="201"/>
    </row>
    <row r="988" spans="1:16" x14ac:dyDescent="0.2">
      <c r="A988" s="113"/>
      <c r="B988" s="200"/>
      <c r="C988" s="200"/>
      <c r="D988" s="201"/>
      <c r="E988" s="113"/>
      <c r="F988" s="113"/>
      <c r="G988" s="113"/>
      <c r="H988" s="113"/>
      <c r="I988" s="203"/>
      <c r="J988" s="203"/>
      <c r="K988" s="203"/>
      <c r="L988" s="203"/>
      <c r="M988" s="204"/>
      <c r="N988" s="204"/>
      <c r="O988" s="201"/>
      <c r="P988" s="201"/>
    </row>
    <row r="989" spans="1:16" x14ac:dyDescent="0.2">
      <c r="A989" s="113"/>
      <c r="B989" s="200"/>
      <c r="C989" s="200"/>
      <c r="D989" s="201"/>
      <c r="E989" s="113"/>
      <c r="F989" s="113"/>
      <c r="G989" s="113"/>
      <c r="H989" s="113"/>
      <c r="I989" s="203"/>
      <c r="J989" s="203"/>
      <c r="K989" s="203"/>
      <c r="L989" s="203"/>
      <c r="M989" s="204"/>
      <c r="N989" s="204"/>
      <c r="O989" s="201"/>
      <c r="P989" s="201"/>
    </row>
    <row r="990" spans="1:16" x14ac:dyDescent="0.2">
      <c r="A990" s="113"/>
      <c r="B990" s="200"/>
      <c r="C990" s="200"/>
      <c r="D990" s="201"/>
      <c r="E990" s="113"/>
      <c r="F990" s="113"/>
      <c r="G990" s="113"/>
      <c r="H990" s="113"/>
      <c r="I990" s="203"/>
      <c r="J990" s="203"/>
      <c r="K990" s="203"/>
      <c r="L990" s="203"/>
      <c r="M990" s="204"/>
      <c r="N990" s="204"/>
      <c r="O990" s="201"/>
      <c r="P990" s="201"/>
    </row>
    <row r="991" spans="1:16" x14ac:dyDescent="0.2">
      <c r="A991" s="113"/>
      <c r="B991" s="200"/>
      <c r="C991" s="200"/>
      <c r="D991" s="201"/>
      <c r="E991" s="113"/>
      <c r="F991" s="113"/>
      <c r="G991" s="113"/>
      <c r="H991" s="113"/>
      <c r="I991" s="203"/>
      <c r="J991" s="203"/>
      <c r="K991" s="203"/>
      <c r="L991" s="203"/>
      <c r="M991" s="204"/>
      <c r="N991" s="204"/>
      <c r="O991" s="201"/>
      <c r="P991" s="201"/>
    </row>
    <row r="992" spans="1:16" x14ac:dyDescent="0.2">
      <c r="A992" s="113"/>
      <c r="B992" s="200"/>
      <c r="C992" s="200"/>
      <c r="D992" s="201"/>
      <c r="E992" s="113"/>
      <c r="F992" s="113"/>
      <c r="G992" s="113"/>
      <c r="H992" s="113"/>
      <c r="I992" s="203"/>
      <c r="J992" s="203"/>
      <c r="K992" s="203"/>
      <c r="L992" s="203"/>
      <c r="M992" s="204"/>
      <c r="N992" s="204"/>
      <c r="O992" s="201"/>
      <c r="P992" s="201"/>
    </row>
    <row r="993" spans="1:16" x14ac:dyDescent="0.2">
      <c r="A993" s="113"/>
      <c r="B993" s="200"/>
      <c r="C993" s="200"/>
      <c r="D993" s="201"/>
      <c r="E993" s="113"/>
      <c r="F993" s="113"/>
      <c r="G993" s="113"/>
      <c r="H993" s="113"/>
      <c r="I993" s="203"/>
      <c r="J993" s="203"/>
      <c r="K993" s="203"/>
      <c r="L993" s="203"/>
      <c r="M993" s="204"/>
      <c r="N993" s="204"/>
      <c r="O993" s="201"/>
      <c r="P993" s="201"/>
    </row>
    <row r="994" spans="1:16" x14ac:dyDescent="0.2">
      <c r="A994" s="113"/>
      <c r="B994" s="200"/>
      <c r="C994" s="200"/>
      <c r="D994" s="201"/>
      <c r="E994" s="113"/>
      <c r="F994" s="113"/>
      <c r="G994" s="113"/>
      <c r="H994" s="113"/>
      <c r="I994" s="203"/>
      <c r="J994" s="203"/>
      <c r="K994" s="203"/>
      <c r="L994" s="203"/>
      <c r="M994" s="204"/>
      <c r="N994" s="204"/>
      <c r="O994" s="201"/>
      <c r="P994" s="201"/>
    </row>
    <row r="995" spans="1:16" x14ac:dyDescent="0.2">
      <c r="A995" s="113"/>
      <c r="B995" s="200"/>
      <c r="C995" s="200"/>
      <c r="D995" s="201"/>
      <c r="E995" s="113"/>
      <c r="F995" s="113"/>
      <c r="G995" s="113"/>
      <c r="H995" s="113"/>
      <c r="I995" s="203"/>
      <c r="J995" s="203"/>
      <c r="K995" s="203"/>
      <c r="L995" s="203"/>
      <c r="M995" s="204"/>
      <c r="N995" s="204"/>
      <c r="O995" s="201"/>
      <c r="P995" s="201"/>
    </row>
    <row r="996" spans="1:16" x14ac:dyDescent="0.2">
      <c r="A996" s="113"/>
      <c r="B996" s="200"/>
      <c r="C996" s="200"/>
      <c r="D996" s="201"/>
      <c r="E996" s="113"/>
      <c r="F996" s="113"/>
      <c r="G996" s="113"/>
      <c r="H996" s="113"/>
      <c r="I996" s="203"/>
      <c r="J996" s="203"/>
      <c r="K996" s="203"/>
      <c r="L996" s="203"/>
      <c r="M996" s="204"/>
      <c r="N996" s="204"/>
      <c r="O996" s="201"/>
      <c r="P996" s="201"/>
    </row>
    <row r="997" spans="1:16" x14ac:dyDescent="0.2">
      <c r="A997" s="113"/>
      <c r="B997" s="200"/>
      <c r="C997" s="200"/>
      <c r="D997" s="201"/>
      <c r="E997" s="113"/>
      <c r="F997" s="113"/>
      <c r="G997" s="113"/>
      <c r="H997" s="113"/>
      <c r="I997" s="203"/>
      <c r="J997" s="203"/>
      <c r="K997" s="203"/>
      <c r="L997" s="203"/>
      <c r="M997" s="204"/>
      <c r="N997" s="204"/>
      <c r="O997" s="201"/>
      <c r="P997" s="201"/>
    </row>
    <row r="998" spans="1:16" x14ac:dyDescent="0.2">
      <c r="A998" s="113"/>
      <c r="B998" s="200"/>
      <c r="C998" s="200"/>
      <c r="D998" s="201"/>
      <c r="E998" s="113"/>
      <c r="F998" s="113"/>
      <c r="G998" s="113"/>
      <c r="H998" s="113"/>
      <c r="I998" s="203"/>
      <c r="J998" s="203"/>
      <c r="K998" s="203"/>
      <c r="L998" s="203"/>
      <c r="M998" s="204"/>
      <c r="N998" s="204"/>
      <c r="O998" s="201"/>
      <c r="P998" s="201"/>
    </row>
    <row r="999" spans="1:16" x14ac:dyDescent="0.2">
      <c r="A999" s="113"/>
      <c r="B999" s="200"/>
      <c r="C999" s="200"/>
      <c r="D999" s="201"/>
      <c r="E999" s="113"/>
      <c r="F999" s="113"/>
      <c r="G999" s="113"/>
      <c r="H999" s="113"/>
      <c r="I999" s="203"/>
      <c r="J999" s="203"/>
      <c r="K999" s="203"/>
      <c r="L999" s="203"/>
      <c r="M999" s="204"/>
      <c r="N999" s="204"/>
      <c r="O999" s="201"/>
      <c r="P999" s="201"/>
    </row>
    <row r="1000" spans="1:16" x14ac:dyDescent="0.2">
      <c r="A1000" s="113"/>
      <c r="B1000" s="200"/>
      <c r="C1000" s="200"/>
      <c r="D1000" s="201"/>
      <c r="E1000" s="113"/>
      <c r="F1000" s="113"/>
      <c r="G1000" s="113"/>
      <c r="H1000" s="113"/>
      <c r="I1000" s="203"/>
      <c r="J1000" s="203"/>
      <c r="K1000" s="203"/>
      <c r="L1000" s="203"/>
      <c r="M1000" s="204"/>
      <c r="N1000" s="204"/>
      <c r="O1000" s="201"/>
      <c r="P1000" s="201"/>
    </row>
    <row r="1001" spans="1:16" x14ac:dyDescent="0.2">
      <c r="A1001" s="113"/>
      <c r="B1001" s="200"/>
      <c r="C1001" s="200"/>
      <c r="D1001" s="201"/>
      <c r="E1001" s="113"/>
      <c r="F1001" s="113"/>
      <c r="G1001" s="113"/>
      <c r="H1001" s="113"/>
      <c r="I1001" s="203"/>
      <c r="J1001" s="203"/>
      <c r="K1001" s="203"/>
      <c r="L1001" s="203"/>
      <c r="M1001" s="204"/>
      <c r="N1001" s="204"/>
      <c r="O1001" s="201"/>
      <c r="P1001" s="201"/>
    </row>
    <row r="1002" spans="1:16" x14ac:dyDescent="0.2">
      <c r="A1002" s="113"/>
      <c r="B1002" s="200"/>
      <c r="C1002" s="200"/>
      <c r="D1002" s="201"/>
      <c r="E1002" s="113"/>
      <c r="F1002" s="113"/>
      <c r="G1002" s="113"/>
      <c r="H1002" s="113"/>
      <c r="I1002" s="203"/>
      <c r="J1002" s="203"/>
      <c r="K1002" s="203"/>
      <c r="L1002" s="203"/>
      <c r="M1002" s="204"/>
      <c r="N1002" s="204"/>
      <c r="O1002" s="201"/>
      <c r="P1002" s="201"/>
    </row>
    <row r="1003" spans="1:16" x14ac:dyDescent="0.2">
      <c r="A1003" s="113"/>
      <c r="B1003" s="200"/>
      <c r="C1003" s="200"/>
      <c r="D1003" s="201"/>
      <c r="E1003" s="113"/>
      <c r="F1003" s="113"/>
      <c r="G1003" s="113"/>
      <c r="H1003" s="113"/>
      <c r="I1003" s="203"/>
      <c r="J1003" s="203"/>
      <c r="K1003" s="203"/>
      <c r="L1003" s="203"/>
      <c r="M1003" s="204"/>
      <c r="N1003" s="204"/>
      <c r="O1003" s="201"/>
      <c r="P1003" s="201"/>
    </row>
    <row r="1004" spans="1:16" x14ac:dyDescent="0.2">
      <c r="A1004" s="113"/>
      <c r="B1004" s="200"/>
      <c r="C1004" s="200"/>
      <c r="D1004" s="201"/>
      <c r="E1004" s="113"/>
      <c r="F1004" s="113"/>
      <c r="G1004" s="113"/>
      <c r="H1004" s="113"/>
      <c r="I1004" s="203"/>
      <c r="J1004" s="203"/>
      <c r="K1004" s="203"/>
      <c r="L1004" s="203"/>
      <c r="M1004" s="204"/>
      <c r="N1004" s="204"/>
      <c r="O1004" s="201"/>
      <c r="P1004" s="201"/>
    </row>
    <row r="1005" spans="1:16" x14ac:dyDescent="0.2">
      <c r="A1005" s="113"/>
      <c r="B1005" s="200"/>
      <c r="C1005" s="200"/>
      <c r="D1005" s="201"/>
      <c r="E1005" s="113"/>
      <c r="F1005" s="113"/>
      <c r="G1005" s="113"/>
      <c r="H1005" s="113"/>
      <c r="I1005" s="203"/>
      <c r="J1005" s="203"/>
      <c r="K1005" s="203"/>
      <c r="L1005" s="203"/>
      <c r="M1005" s="204"/>
      <c r="N1005" s="204"/>
      <c r="O1005" s="201"/>
      <c r="P1005" s="201"/>
    </row>
    <row r="1006" spans="1:16" x14ac:dyDescent="0.2">
      <c r="A1006" s="113"/>
      <c r="B1006" s="200"/>
      <c r="C1006" s="200"/>
      <c r="D1006" s="201"/>
      <c r="E1006" s="113"/>
      <c r="F1006" s="113"/>
      <c r="G1006" s="113"/>
      <c r="H1006" s="113"/>
      <c r="I1006" s="203"/>
      <c r="J1006" s="203"/>
      <c r="K1006" s="203"/>
      <c r="L1006" s="203"/>
      <c r="M1006" s="204"/>
      <c r="N1006" s="204"/>
      <c r="O1006" s="201"/>
      <c r="P1006" s="201"/>
    </row>
    <row r="1007" spans="1:16" x14ac:dyDescent="0.2">
      <c r="A1007" s="113"/>
      <c r="B1007" s="200"/>
      <c r="C1007" s="200"/>
      <c r="D1007" s="201"/>
      <c r="E1007" s="113"/>
      <c r="F1007" s="113"/>
      <c r="G1007" s="113"/>
      <c r="H1007" s="113"/>
      <c r="I1007" s="203"/>
      <c r="J1007" s="203"/>
      <c r="K1007" s="203"/>
      <c r="L1007" s="203"/>
      <c r="M1007" s="204"/>
      <c r="N1007" s="204"/>
      <c r="O1007" s="201"/>
      <c r="P1007" s="201"/>
    </row>
    <row r="1008" spans="1:16" x14ac:dyDescent="0.2">
      <c r="A1008" s="113"/>
      <c r="B1008" s="200"/>
      <c r="C1008" s="200"/>
      <c r="D1008" s="201"/>
      <c r="E1008" s="113"/>
      <c r="F1008" s="113"/>
      <c r="G1008" s="113"/>
      <c r="H1008" s="113"/>
      <c r="I1008" s="203"/>
      <c r="J1008" s="203"/>
      <c r="K1008" s="203"/>
      <c r="L1008" s="203"/>
      <c r="M1008" s="204"/>
      <c r="N1008" s="204"/>
      <c r="O1008" s="201"/>
      <c r="P1008" s="201"/>
    </row>
    <row r="1009" spans="1:16" x14ac:dyDescent="0.2">
      <c r="A1009" s="113"/>
      <c r="B1009" s="200"/>
      <c r="C1009" s="200"/>
      <c r="D1009" s="201"/>
      <c r="E1009" s="113"/>
      <c r="F1009" s="113"/>
      <c r="G1009" s="113"/>
      <c r="H1009" s="113"/>
      <c r="I1009" s="203"/>
      <c r="J1009" s="203"/>
      <c r="K1009" s="203"/>
      <c r="L1009" s="203"/>
      <c r="M1009" s="204"/>
      <c r="N1009" s="204"/>
      <c r="O1009" s="201"/>
      <c r="P1009" s="201"/>
    </row>
    <row r="1010" spans="1:16" x14ac:dyDescent="0.2">
      <c r="A1010" s="113"/>
      <c r="B1010" s="200"/>
      <c r="C1010" s="200"/>
      <c r="D1010" s="201"/>
      <c r="E1010" s="113"/>
      <c r="F1010" s="113"/>
      <c r="G1010" s="113"/>
      <c r="H1010" s="113"/>
      <c r="I1010" s="203"/>
      <c r="J1010" s="203"/>
      <c r="K1010" s="203"/>
      <c r="L1010" s="203"/>
      <c r="M1010" s="204"/>
      <c r="N1010" s="204"/>
      <c r="O1010" s="201"/>
      <c r="P1010" s="201"/>
    </row>
    <row r="1011" spans="1:16" x14ac:dyDescent="0.2">
      <c r="A1011" s="113"/>
      <c r="B1011" s="200"/>
      <c r="C1011" s="200"/>
      <c r="D1011" s="201"/>
      <c r="E1011" s="113"/>
      <c r="F1011" s="113"/>
      <c r="G1011" s="113"/>
      <c r="H1011" s="113"/>
      <c r="I1011" s="203"/>
      <c r="J1011" s="203"/>
      <c r="K1011" s="203"/>
      <c r="L1011" s="203"/>
      <c r="M1011" s="204"/>
      <c r="N1011" s="204"/>
      <c r="O1011" s="201"/>
      <c r="P1011" s="201"/>
    </row>
    <row r="1012" spans="1:16" x14ac:dyDescent="0.2">
      <c r="A1012" s="113"/>
      <c r="B1012" s="200"/>
      <c r="C1012" s="200"/>
      <c r="D1012" s="201"/>
      <c r="E1012" s="113"/>
      <c r="F1012" s="113"/>
      <c r="G1012" s="113"/>
      <c r="H1012" s="113"/>
      <c r="I1012" s="203"/>
      <c r="J1012" s="203"/>
      <c r="K1012" s="203"/>
      <c r="L1012" s="203"/>
      <c r="M1012" s="204"/>
      <c r="N1012" s="204"/>
      <c r="O1012" s="201"/>
      <c r="P1012" s="201"/>
    </row>
    <row r="1013" spans="1:16" x14ac:dyDescent="0.2">
      <c r="A1013" s="113"/>
      <c r="B1013" s="200"/>
      <c r="C1013" s="200"/>
      <c r="D1013" s="201"/>
      <c r="E1013" s="113"/>
      <c r="F1013" s="113"/>
      <c r="G1013" s="113"/>
      <c r="H1013" s="113"/>
      <c r="I1013" s="203"/>
      <c r="J1013" s="203"/>
      <c r="K1013" s="203"/>
      <c r="L1013" s="203"/>
      <c r="M1013" s="204"/>
      <c r="N1013" s="204"/>
      <c r="O1013" s="201"/>
      <c r="P1013" s="201"/>
    </row>
    <row r="1014" spans="1:16" x14ac:dyDescent="0.2">
      <c r="A1014" s="113"/>
      <c r="B1014" s="200"/>
      <c r="C1014" s="200"/>
      <c r="D1014" s="201"/>
      <c r="E1014" s="113"/>
      <c r="F1014" s="113"/>
      <c r="G1014" s="113"/>
      <c r="H1014" s="113"/>
      <c r="I1014" s="203"/>
      <c r="J1014" s="203"/>
      <c r="K1014" s="203"/>
      <c r="L1014" s="203"/>
      <c r="M1014" s="204"/>
      <c r="N1014" s="204"/>
      <c r="O1014" s="201"/>
      <c r="P1014" s="201"/>
    </row>
    <row r="1015" spans="1:16" x14ac:dyDescent="0.2">
      <c r="A1015" s="113"/>
      <c r="B1015" s="200"/>
      <c r="C1015" s="200"/>
      <c r="D1015" s="201"/>
      <c r="E1015" s="113"/>
      <c r="F1015" s="113"/>
      <c r="G1015" s="113"/>
      <c r="H1015" s="113"/>
      <c r="I1015" s="203"/>
      <c r="J1015" s="203"/>
      <c r="K1015" s="203"/>
      <c r="L1015" s="203"/>
      <c r="M1015" s="204"/>
      <c r="N1015" s="204"/>
      <c r="O1015" s="201"/>
      <c r="P1015" s="201"/>
    </row>
    <row r="1016" spans="1:16" x14ac:dyDescent="0.2">
      <c r="A1016" s="113"/>
      <c r="B1016" s="200"/>
      <c r="C1016" s="200"/>
      <c r="D1016" s="201"/>
      <c r="E1016" s="113"/>
      <c r="F1016" s="113"/>
      <c r="G1016" s="113"/>
      <c r="H1016" s="113"/>
      <c r="I1016" s="203"/>
      <c r="J1016" s="203"/>
      <c r="K1016" s="203"/>
      <c r="L1016" s="203"/>
      <c r="M1016" s="204"/>
      <c r="N1016" s="204"/>
      <c r="O1016" s="201"/>
      <c r="P1016" s="201"/>
    </row>
    <row r="1017" spans="1:16" x14ac:dyDescent="0.2">
      <c r="A1017" s="113"/>
      <c r="B1017" s="200"/>
      <c r="C1017" s="200"/>
      <c r="D1017" s="201"/>
      <c r="E1017" s="113"/>
      <c r="F1017" s="113"/>
      <c r="G1017" s="113"/>
      <c r="H1017" s="113"/>
      <c r="I1017" s="203"/>
      <c r="J1017" s="203"/>
      <c r="K1017" s="203"/>
      <c r="L1017" s="203"/>
      <c r="M1017" s="204"/>
      <c r="N1017" s="204"/>
      <c r="O1017" s="201"/>
      <c r="P1017" s="201"/>
    </row>
    <row r="1018" spans="1:16" x14ac:dyDescent="0.2">
      <c r="A1018" s="113"/>
      <c r="B1018" s="200"/>
      <c r="C1018" s="200"/>
      <c r="D1018" s="201"/>
      <c r="E1018" s="113"/>
      <c r="F1018" s="113"/>
      <c r="G1018" s="113"/>
      <c r="H1018" s="113"/>
      <c r="I1018" s="203"/>
      <c r="J1018" s="203"/>
      <c r="K1018" s="203"/>
      <c r="L1018" s="203"/>
      <c r="M1018" s="204"/>
      <c r="N1018" s="204"/>
      <c r="O1018" s="201"/>
      <c r="P1018" s="201"/>
    </row>
    <row r="1019" spans="1:16" x14ac:dyDescent="0.2">
      <c r="A1019" s="113"/>
      <c r="B1019" s="200"/>
      <c r="C1019" s="200"/>
      <c r="D1019" s="201"/>
      <c r="E1019" s="113"/>
      <c r="F1019" s="113"/>
      <c r="G1019" s="113"/>
      <c r="H1019" s="113"/>
      <c r="I1019" s="203"/>
      <c r="J1019" s="203"/>
      <c r="K1019" s="203"/>
      <c r="L1019" s="203"/>
      <c r="M1019" s="204"/>
      <c r="N1019" s="204"/>
      <c r="O1019" s="201"/>
      <c r="P1019" s="201"/>
    </row>
    <row r="1020" spans="1:16" x14ac:dyDescent="0.2">
      <c r="A1020" s="113"/>
      <c r="B1020" s="200"/>
      <c r="C1020" s="200"/>
      <c r="D1020" s="201"/>
      <c r="E1020" s="113"/>
      <c r="F1020" s="113"/>
      <c r="G1020" s="113"/>
      <c r="H1020" s="113"/>
      <c r="I1020" s="203"/>
      <c r="J1020" s="203"/>
      <c r="K1020" s="203"/>
      <c r="L1020" s="203"/>
      <c r="M1020" s="204"/>
      <c r="N1020" s="204"/>
      <c r="O1020" s="201"/>
      <c r="P1020" s="201"/>
    </row>
    <row r="1021" spans="1:16" x14ac:dyDescent="0.2">
      <c r="A1021" s="113"/>
      <c r="B1021" s="200"/>
      <c r="C1021" s="200"/>
      <c r="D1021" s="201"/>
      <c r="E1021" s="113"/>
      <c r="F1021" s="113"/>
      <c r="G1021" s="113"/>
      <c r="H1021" s="113"/>
      <c r="I1021" s="203"/>
      <c r="J1021" s="203"/>
      <c r="K1021" s="203"/>
      <c r="L1021" s="203"/>
      <c r="M1021" s="204"/>
      <c r="N1021" s="204"/>
      <c r="O1021" s="201"/>
      <c r="P1021" s="201"/>
    </row>
    <row r="1022" spans="1:16" x14ac:dyDescent="0.2">
      <c r="A1022" s="113"/>
      <c r="B1022" s="200"/>
      <c r="C1022" s="200"/>
      <c r="D1022" s="201"/>
      <c r="E1022" s="113"/>
      <c r="F1022" s="113"/>
      <c r="G1022" s="113"/>
      <c r="H1022" s="113"/>
      <c r="I1022" s="203"/>
      <c r="J1022" s="203"/>
      <c r="K1022" s="203"/>
      <c r="L1022" s="203"/>
      <c r="M1022" s="204"/>
      <c r="N1022" s="204"/>
      <c r="O1022" s="201"/>
      <c r="P1022" s="201"/>
    </row>
    <row r="1023" spans="1:16" x14ac:dyDescent="0.2">
      <c r="A1023" s="113"/>
      <c r="B1023" s="200"/>
      <c r="C1023" s="200"/>
      <c r="D1023" s="201"/>
      <c r="E1023" s="113"/>
      <c r="F1023" s="113"/>
      <c r="G1023" s="113"/>
      <c r="H1023" s="113"/>
      <c r="I1023" s="203"/>
      <c r="J1023" s="203"/>
      <c r="K1023" s="203"/>
      <c r="L1023" s="203"/>
      <c r="M1023" s="204"/>
      <c r="N1023" s="204"/>
      <c r="O1023" s="201"/>
      <c r="P1023" s="201"/>
    </row>
    <row r="1024" spans="1:16" x14ac:dyDescent="0.2">
      <c r="A1024" s="113"/>
      <c r="B1024" s="200"/>
      <c r="C1024" s="200"/>
      <c r="D1024" s="201"/>
      <c r="E1024" s="113"/>
      <c r="F1024" s="113"/>
      <c r="G1024" s="113"/>
      <c r="H1024" s="113"/>
      <c r="I1024" s="203"/>
      <c r="J1024" s="203"/>
      <c r="K1024" s="203"/>
      <c r="L1024" s="203"/>
      <c r="M1024" s="204"/>
      <c r="N1024" s="204"/>
      <c r="O1024" s="201"/>
      <c r="P1024" s="201"/>
    </row>
    <row r="1025" spans="1:16" x14ac:dyDescent="0.2">
      <c r="A1025" s="113"/>
      <c r="B1025" s="200"/>
      <c r="C1025" s="200"/>
      <c r="D1025" s="201"/>
      <c r="E1025" s="113"/>
      <c r="F1025" s="113"/>
      <c r="G1025" s="113"/>
      <c r="H1025" s="113"/>
      <c r="I1025" s="203"/>
      <c r="J1025" s="203"/>
      <c r="K1025" s="203"/>
      <c r="L1025" s="203"/>
      <c r="M1025" s="204"/>
      <c r="N1025" s="204"/>
      <c r="O1025" s="201"/>
      <c r="P1025" s="201"/>
    </row>
    <row r="1026" spans="1:16" x14ac:dyDescent="0.2">
      <c r="A1026" s="113"/>
      <c r="B1026" s="200"/>
      <c r="C1026" s="200"/>
      <c r="D1026" s="201"/>
      <c r="E1026" s="113"/>
      <c r="F1026" s="113"/>
      <c r="G1026" s="113"/>
      <c r="H1026" s="113"/>
      <c r="I1026" s="203"/>
      <c r="J1026" s="203"/>
      <c r="K1026" s="203"/>
      <c r="L1026" s="203"/>
      <c r="M1026" s="204"/>
      <c r="N1026" s="204"/>
      <c r="O1026" s="201"/>
      <c r="P1026" s="201"/>
    </row>
    <row r="1027" spans="1:16" x14ac:dyDescent="0.2">
      <c r="A1027" s="113"/>
      <c r="B1027" s="200"/>
      <c r="C1027" s="200"/>
      <c r="D1027" s="201"/>
      <c r="E1027" s="113"/>
      <c r="F1027" s="113"/>
      <c r="G1027" s="113"/>
      <c r="H1027" s="113"/>
      <c r="I1027" s="203"/>
      <c r="J1027" s="203"/>
      <c r="K1027" s="203"/>
      <c r="L1027" s="203"/>
      <c r="M1027" s="204"/>
      <c r="N1027" s="204"/>
      <c r="O1027" s="201"/>
      <c r="P1027" s="201"/>
    </row>
    <row r="1028" spans="1:16" x14ac:dyDescent="0.2">
      <c r="A1028" s="113"/>
      <c r="B1028" s="200"/>
      <c r="C1028" s="200"/>
      <c r="D1028" s="201"/>
      <c r="E1028" s="113"/>
      <c r="F1028" s="113"/>
      <c r="G1028" s="113"/>
      <c r="H1028" s="113"/>
      <c r="I1028" s="203"/>
      <c r="J1028" s="203"/>
      <c r="K1028" s="203"/>
      <c r="L1028" s="203"/>
      <c r="M1028" s="204"/>
      <c r="N1028" s="204"/>
      <c r="O1028" s="201"/>
      <c r="P1028" s="201"/>
    </row>
    <row r="1029" spans="1:16" x14ac:dyDescent="0.2">
      <c r="A1029" s="113"/>
      <c r="B1029" s="200"/>
      <c r="C1029" s="200"/>
      <c r="D1029" s="201"/>
      <c r="E1029" s="113"/>
      <c r="F1029" s="113"/>
      <c r="G1029" s="113"/>
      <c r="H1029" s="113"/>
      <c r="I1029" s="203"/>
      <c r="J1029" s="203"/>
      <c r="K1029" s="203"/>
      <c r="L1029" s="203"/>
      <c r="M1029" s="204"/>
      <c r="N1029" s="204"/>
      <c r="O1029" s="201"/>
      <c r="P1029" s="201"/>
    </row>
    <row r="1030" spans="1:16" x14ac:dyDescent="0.2">
      <c r="A1030" s="113"/>
      <c r="B1030" s="200"/>
      <c r="C1030" s="200"/>
      <c r="D1030" s="201"/>
      <c r="E1030" s="113"/>
      <c r="F1030" s="113"/>
      <c r="G1030" s="113"/>
      <c r="H1030" s="113"/>
      <c r="I1030" s="203"/>
      <c r="J1030" s="203"/>
      <c r="K1030" s="203"/>
      <c r="L1030" s="203"/>
      <c r="M1030" s="204"/>
      <c r="N1030" s="204"/>
      <c r="O1030" s="201"/>
      <c r="P1030" s="201"/>
    </row>
    <row r="1031" spans="1:16" x14ac:dyDescent="0.2">
      <c r="A1031" s="113"/>
      <c r="B1031" s="200"/>
      <c r="C1031" s="200"/>
      <c r="D1031" s="201"/>
      <c r="E1031" s="113"/>
      <c r="F1031" s="113"/>
      <c r="G1031" s="113"/>
      <c r="H1031" s="113"/>
      <c r="I1031" s="203"/>
      <c r="J1031" s="203"/>
      <c r="K1031" s="203"/>
      <c r="L1031" s="203"/>
      <c r="M1031" s="204"/>
      <c r="N1031" s="204"/>
      <c r="O1031" s="201"/>
      <c r="P1031" s="201"/>
    </row>
    <row r="1032" spans="1:16" x14ac:dyDescent="0.2">
      <c r="A1032" s="113"/>
      <c r="B1032" s="200"/>
      <c r="C1032" s="200"/>
      <c r="D1032" s="201"/>
      <c r="E1032" s="113"/>
      <c r="F1032" s="113"/>
      <c r="G1032" s="113"/>
      <c r="H1032" s="113"/>
      <c r="I1032" s="203"/>
      <c r="J1032" s="203"/>
      <c r="K1032" s="203"/>
      <c r="L1032" s="203"/>
      <c r="M1032" s="204"/>
      <c r="N1032" s="204"/>
      <c r="O1032" s="201"/>
      <c r="P1032" s="201"/>
    </row>
    <row r="1033" spans="1:16" x14ac:dyDescent="0.2">
      <c r="A1033" s="113"/>
      <c r="B1033" s="200"/>
      <c r="C1033" s="200"/>
      <c r="D1033" s="201"/>
      <c r="E1033" s="113"/>
      <c r="F1033" s="113"/>
      <c r="G1033" s="113"/>
      <c r="H1033" s="113"/>
      <c r="I1033" s="203"/>
      <c r="J1033" s="203"/>
      <c r="K1033" s="203"/>
      <c r="L1033" s="203"/>
      <c r="M1033" s="204"/>
      <c r="N1033" s="204"/>
      <c r="O1033" s="201"/>
      <c r="P1033" s="201"/>
    </row>
    <row r="1034" spans="1:16" x14ac:dyDescent="0.2">
      <c r="A1034" s="113"/>
      <c r="B1034" s="200"/>
      <c r="C1034" s="200"/>
      <c r="D1034" s="201"/>
      <c r="E1034" s="113"/>
      <c r="F1034" s="113"/>
      <c r="G1034" s="113"/>
      <c r="H1034" s="113"/>
      <c r="I1034" s="203"/>
      <c r="J1034" s="203"/>
      <c r="K1034" s="203"/>
      <c r="L1034" s="203"/>
      <c r="M1034" s="204"/>
      <c r="N1034" s="204"/>
      <c r="O1034" s="201"/>
      <c r="P1034" s="201"/>
    </row>
    <row r="1035" spans="1:16" x14ac:dyDescent="0.2">
      <c r="A1035" s="113"/>
      <c r="B1035" s="200"/>
      <c r="C1035" s="200"/>
      <c r="D1035" s="201"/>
      <c r="E1035" s="113"/>
      <c r="F1035" s="113"/>
      <c r="G1035" s="113"/>
      <c r="H1035" s="113"/>
      <c r="I1035" s="203"/>
      <c r="J1035" s="203"/>
      <c r="K1035" s="203"/>
      <c r="L1035" s="203"/>
      <c r="M1035" s="204"/>
      <c r="N1035" s="204"/>
      <c r="O1035" s="201"/>
      <c r="P1035" s="201"/>
    </row>
    <row r="1036" spans="1:16" x14ac:dyDescent="0.2">
      <c r="A1036" s="113"/>
      <c r="B1036" s="200"/>
      <c r="C1036" s="200"/>
      <c r="D1036" s="201"/>
      <c r="E1036" s="113"/>
      <c r="F1036" s="113"/>
      <c r="G1036" s="113"/>
      <c r="H1036" s="113"/>
      <c r="I1036" s="203"/>
      <c r="J1036" s="203"/>
      <c r="K1036" s="203"/>
      <c r="L1036" s="203"/>
      <c r="M1036" s="204"/>
      <c r="N1036" s="204"/>
      <c r="O1036" s="201"/>
      <c r="P1036" s="201"/>
    </row>
    <row r="1037" spans="1:16" x14ac:dyDescent="0.2">
      <c r="A1037" s="113"/>
      <c r="B1037" s="200"/>
      <c r="C1037" s="200"/>
      <c r="D1037" s="201"/>
      <c r="E1037" s="113"/>
      <c r="F1037" s="113"/>
      <c r="G1037" s="113"/>
      <c r="H1037" s="113"/>
      <c r="I1037" s="203"/>
      <c r="J1037" s="203"/>
      <c r="K1037" s="203"/>
      <c r="L1037" s="203"/>
      <c r="M1037" s="204"/>
      <c r="N1037" s="204"/>
      <c r="O1037" s="201"/>
      <c r="P1037" s="201"/>
    </row>
    <row r="1038" spans="1:16" x14ac:dyDescent="0.2">
      <c r="A1038" s="113"/>
      <c r="B1038" s="200"/>
      <c r="C1038" s="200"/>
      <c r="D1038" s="201"/>
      <c r="E1038" s="113"/>
      <c r="F1038" s="113"/>
      <c r="G1038" s="113"/>
      <c r="H1038" s="113"/>
      <c r="I1038" s="203"/>
      <c r="J1038" s="203"/>
      <c r="K1038" s="203"/>
      <c r="L1038" s="203"/>
      <c r="M1038" s="204"/>
      <c r="N1038" s="204"/>
      <c r="O1038" s="201"/>
      <c r="P1038" s="201"/>
    </row>
    <row r="1039" spans="1:16" x14ac:dyDescent="0.2">
      <c r="A1039" s="113"/>
      <c r="B1039" s="200"/>
      <c r="C1039" s="200"/>
      <c r="D1039" s="201"/>
      <c r="E1039" s="113"/>
      <c r="F1039" s="113"/>
      <c r="G1039" s="113"/>
      <c r="H1039" s="113"/>
      <c r="I1039" s="203"/>
      <c r="J1039" s="203"/>
      <c r="K1039" s="203"/>
      <c r="L1039" s="203"/>
      <c r="M1039" s="204"/>
      <c r="N1039" s="204"/>
      <c r="O1039" s="201"/>
      <c r="P1039" s="201"/>
    </row>
    <row r="1040" spans="1:16" x14ac:dyDescent="0.2">
      <c r="A1040" s="113"/>
      <c r="B1040" s="200"/>
      <c r="C1040" s="200"/>
      <c r="D1040" s="201"/>
      <c r="E1040" s="113"/>
      <c r="F1040" s="113"/>
      <c r="G1040" s="113"/>
      <c r="H1040" s="113"/>
      <c r="I1040" s="203"/>
      <c r="J1040" s="203"/>
      <c r="K1040" s="203"/>
      <c r="L1040" s="203"/>
      <c r="M1040" s="204"/>
      <c r="N1040" s="204"/>
      <c r="O1040" s="201"/>
      <c r="P1040" s="201"/>
    </row>
    <row r="1041" spans="1:16" x14ac:dyDescent="0.2">
      <c r="A1041" s="113"/>
      <c r="B1041" s="200"/>
      <c r="C1041" s="200"/>
      <c r="D1041" s="201"/>
      <c r="E1041" s="113"/>
      <c r="F1041" s="113"/>
      <c r="G1041" s="113"/>
      <c r="H1041" s="113"/>
      <c r="I1041" s="203"/>
      <c r="J1041" s="203"/>
      <c r="K1041" s="203"/>
      <c r="L1041" s="203"/>
      <c r="M1041" s="204"/>
      <c r="N1041" s="204"/>
      <c r="O1041" s="201"/>
      <c r="P1041" s="201"/>
    </row>
    <row r="1042" spans="1:16" x14ac:dyDescent="0.2">
      <c r="A1042" s="113"/>
      <c r="B1042" s="200"/>
      <c r="C1042" s="200"/>
      <c r="D1042" s="201"/>
      <c r="E1042" s="113"/>
      <c r="F1042" s="113"/>
      <c r="G1042" s="113"/>
      <c r="H1042" s="113"/>
      <c r="I1042" s="203"/>
      <c r="J1042" s="203"/>
      <c r="K1042" s="203"/>
      <c r="L1042" s="203"/>
      <c r="M1042" s="204"/>
      <c r="N1042" s="204"/>
      <c r="O1042" s="201"/>
      <c r="P1042" s="201"/>
    </row>
    <row r="1043" spans="1:16" x14ac:dyDescent="0.2">
      <c r="A1043" s="113"/>
      <c r="B1043" s="200"/>
      <c r="C1043" s="200"/>
      <c r="D1043" s="201"/>
      <c r="E1043" s="113"/>
      <c r="F1043" s="113"/>
      <c r="G1043" s="113"/>
      <c r="H1043" s="113"/>
      <c r="I1043" s="203"/>
      <c r="J1043" s="203"/>
      <c r="K1043" s="203"/>
      <c r="L1043" s="203"/>
      <c r="M1043" s="204"/>
      <c r="N1043" s="204"/>
      <c r="O1043" s="201"/>
      <c r="P1043" s="201"/>
    </row>
    <row r="1044" spans="1:16" x14ac:dyDescent="0.2">
      <c r="A1044" s="113"/>
      <c r="B1044" s="200"/>
      <c r="C1044" s="200"/>
      <c r="D1044" s="201"/>
      <c r="E1044" s="113"/>
      <c r="F1044" s="113"/>
      <c r="G1044" s="113"/>
      <c r="H1044" s="113"/>
      <c r="I1044" s="203"/>
      <c r="J1044" s="203"/>
      <c r="K1044" s="203"/>
      <c r="L1044" s="203"/>
      <c r="M1044" s="204"/>
      <c r="N1044" s="204"/>
      <c r="O1044" s="201"/>
      <c r="P1044" s="201"/>
    </row>
    <row r="1045" spans="1:16" x14ac:dyDescent="0.2">
      <c r="A1045" s="113"/>
      <c r="B1045" s="200"/>
      <c r="C1045" s="200"/>
      <c r="D1045" s="201"/>
      <c r="E1045" s="113"/>
      <c r="F1045" s="113"/>
      <c r="G1045" s="113"/>
      <c r="H1045" s="113"/>
      <c r="I1045" s="203"/>
      <c r="J1045" s="203"/>
      <c r="K1045" s="203"/>
      <c r="L1045" s="203"/>
      <c r="M1045" s="204"/>
      <c r="N1045" s="204"/>
      <c r="O1045" s="201"/>
      <c r="P1045" s="201"/>
    </row>
    <row r="1046" spans="1:16" x14ac:dyDescent="0.2">
      <c r="A1046" s="113"/>
      <c r="B1046" s="200"/>
      <c r="C1046" s="200"/>
      <c r="D1046" s="201"/>
      <c r="E1046" s="113"/>
      <c r="F1046" s="113"/>
      <c r="G1046" s="113"/>
      <c r="H1046" s="113"/>
      <c r="I1046" s="203"/>
      <c r="J1046" s="203"/>
      <c r="K1046" s="203"/>
      <c r="L1046" s="203"/>
      <c r="M1046" s="204"/>
      <c r="N1046" s="204"/>
      <c r="O1046" s="201"/>
      <c r="P1046" s="201"/>
    </row>
    <row r="1047" spans="1:16" x14ac:dyDescent="0.2">
      <c r="A1047" s="113"/>
      <c r="B1047" s="200"/>
      <c r="C1047" s="200"/>
      <c r="D1047" s="201"/>
      <c r="E1047" s="113"/>
      <c r="F1047" s="113"/>
      <c r="G1047" s="113"/>
      <c r="H1047" s="113"/>
      <c r="I1047" s="203"/>
      <c r="J1047" s="203"/>
      <c r="K1047" s="203"/>
      <c r="L1047" s="203"/>
      <c r="M1047" s="204"/>
      <c r="N1047" s="204"/>
      <c r="O1047" s="201"/>
      <c r="P1047" s="201"/>
    </row>
    <row r="1048" spans="1:16" x14ac:dyDescent="0.2">
      <c r="A1048" s="113"/>
      <c r="B1048" s="200"/>
      <c r="C1048" s="200"/>
      <c r="D1048" s="201"/>
      <c r="E1048" s="113"/>
      <c r="F1048" s="113"/>
      <c r="G1048" s="113"/>
      <c r="H1048" s="113"/>
      <c r="I1048" s="203"/>
      <c r="J1048" s="203"/>
      <c r="K1048" s="203"/>
      <c r="L1048" s="203"/>
      <c r="M1048" s="204"/>
      <c r="N1048" s="204"/>
      <c r="O1048" s="201"/>
      <c r="P1048" s="201"/>
    </row>
    <row r="1049" spans="1:16" x14ac:dyDescent="0.2">
      <c r="A1049" s="113"/>
      <c r="B1049" s="200"/>
      <c r="C1049" s="200"/>
      <c r="D1049" s="201"/>
      <c r="E1049" s="113"/>
      <c r="F1049" s="113"/>
      <c r="G1049" s="113"/>
      <c r="H1049" s="113"/>
      <c r="I1049" s="203"/>
      <c r="J1049" s="203"/>
      <c r="K1049" s="203"/>
      <c r="L1049" s="203"/>
      <c r="M1049" s="204"/>
      <c r="N1049" s="204"/>
      <c r="O1049" s="201"/>
      <c r="P1049" s="201"/>
    </row>
    <row r="1050" spans="1:16" x14ac:dyDescent="0.2">
      <c r="A1050" s="113"/>
      <c r="B1050" s="200"/>
      <c r="C1050" s="200"/>
      <c r="D1050" s="201"/>
      <c r="E1050" s="113"/>
      <c r="F1050" s="113"/>
      <c r="G1050" s="113"/>
      <c r="H1050" s="113"/>
      <c r="I1050" s="203"/>
      <c r="J1050" s="203"/>
      <c r="K1050" s="203"/>
      <c r="L1050" s="203"/>
      <c r="M1050" s="204"/>
      <c r="N1050" s="204"/>
      <c r="O1050" s="201"/>
      <c r="P1050" s="201"/>
    </row>
    <row r="1051" spans="1:16" x14ac:dyDescent="0.2">
      <c r="A1051" s="113"/>
      <c r="B1051" s="200"/>
      <c r="C1051" s="200"/>
      <c r="D1051" s="201"/>
      <c r="E1051" s="113"/>
      <c r="F1051" s="113"/>
      <c r="G1051" s="113"/>
      <c r="H1051" s="113"/>
      <c r="I1051" s="203"/>
      <c r="J1051" s="203"/>
      <c r="K1051" s="203"/>
      <c r="L1051" s="203"/>
      <c r="M1051" s="204"/>
      <c r="N1051" s="204"/>
      <c r="O1051" s="201"/>
      <c r="P1051" s="201"/>
    </row>
    <row r="1052" spans="1:16" x14ac:dyDescent="0.2">
      <c r="A1052" s="113"/>
      <c r="B1052" s="200"/>
      <c r="C1052" s="200"/>
      <c r="D1052" s="201"/>
      <c r="E1052" s="113"/>
      <c r="F1052" s="113"/>
      <c r="G1052" s="113"/>
      <c r="H1052" s="113"/>
      <c r="I1052" s="203"/>
      <c r="J1052" s="203"/>
      <c r="K1052" s="203"/>
      <c r="L1052" s="203"/>
      <c r="M1052" s="204"/>
      <c r="N1052" s="204"/>
      <c r="O1052" s="201"/>
      <c r="P1052" s="201"/>
    </row>
    <row r="1053" spans="1:16" x14ac:dyDescent="0.2">
      <c r="A1053" s="113"/>
      <c r="B1053" s="200"/>
      <c r="C1053" s="200"/>
      <c r="D1053" s="201"/>
      <c r="E1053" s="113"/>
      <c r="F1053" s="113"/>
      <c r="G1053" s="113"/>
      <c r="H1053" s="113"/>
      <c r="I1053" s="203"/>
      <c r="J1053" s="203"/>
      <c r="K1053" s="203"/>
      <c r="L1053" s="203"/>
      <c r="M1053" s="204"/>
      <c r="N1053" s="204"/>
      <c r="O1053" s="201"/>
      <c r="P1053" s="201"/>
    </row>
    <row r="1054" spans="1:16" x14ac:dyDescent="0.2">
      <c r="A1054" s="113"/>
      <c r="B1054" s="200"/>
      <c r="C1054" s="200"/>
      <c r="D1054" s="201"/>
      <c r="E1054" s="113"/>
      <c r="F1054" s="113"/>
      <c r="G1054" s="113"/>
      <c r="H1054" s="113"/>
      <c r="I1054" s="203"/>
      <c r="J1054" s="203"/>
      <c r="K1054" s="203"/>
      <c r="L1054" s="203"/>
      <c r="M1054" s="204"/>
      <c r="N1054" s="204"/>
      <c r="O1054" s="201"/>
      <c r="P1054" s="201"/>
    </row>
    <row r="1055" spans="1:16" x14ac:dyDescent="0.2">
      <c r="A1055" s="113"/>
      <c r="B1055" s="200"/>
      <c r="C1055" s="200"/>
      <c r="D1055" s="201"/>
      <c r="E1055" s="113"/>
      <c r="F1055" s="113"/>
      <c r="G1055" s="113"/>
      <c r="H1055" s="113"/>
      <c r="I1055" s="203"/>
      <c r="J1055" s="203"/>
      <c r="K1055" s="203"/>
      <c r="L1055" s="203"/>
      <c r="M1055" s="204"/>
      <c r="N1055" s="204"/>
      <c r="O1055" s="201"/>
      <c r="P1055" s="201"/>
    </row>
    <row r="1056" spans="1:16" x14ac:dyDescent="0.2">
      <c r="A1056" s="113"/>
      <c r="B1056" s="200"/>
      <c r="C1056" s="200"/>
      <c r="D1056" s="201"/>
      <c r="E1056" s="113"/>
      <c r="F1056" s="113"/>
      <c r="G1056" s="113"/>
      <c r="H1056" s="113"/>
      <c r="I1056" s="203"/>
      <c r="J1056" s="203"/>
      <c r="K1056" s="203"/>
      <c r="L1056" s="203"/>
      <c r="M1056" s="204"/>
      <c r="N1056" s="204"/>
      <c r="O1056" s="201"/>
      <c r="P1056" s="201"/>
    </row>
    <row r="1057" spans="1:16" x14ac:dyDescent="0.2">
      <c r="A1057" s="113"/>
      <c r="B1057" s="200"/>
      <c r="C1057" s="200"/>
      <c r="D1057" s="201"/>
      <c r="E1057" s="113"/>
      <c r="F1057" s="113"/>
      <c r="G1057" s="113"/>
      <c r="H1057" s="113"/>
      <c r="I1057" s="203"/>
      <c r="J1057" s="203"/>
      <c r="K1057" s="203"/>
      <c r="L1057" s="203"/>
      <c r="M1057" s="204"/>
      <c r="N1057" s="204"/>
      <c r="O1057" s="201"/>
      <c r="P1057" s="201"/>
    </row>
    <row r="1058" spans="1:16" x14ac:dyDescent="0.2">
      <c r="A1058" s="113"/>
      <c r="B1058" s="200"/>
      <c r="C1058" s="200"/>
      <c r="D1058" s="201"/>
      <c r="E1058" s="113"/>
      <c r="F1058" s="113"/>
      <c r="G1058" s="113"/>
      <c r="H1058" s="113"/>
      <c r="I1058" s="203"/>
      <c r="J1058" s="203"/>
      <c r="K1058" s="203"/>
      <c r="L1058" s="203"/>
      <c r="M1058" s="204"/>
      <c r="N1058" s="204"/>
      <c r="O1058" s="201"/>
      <c r="P1058" s="201"/>
    </row>
    <row r="1059" spans="1:16" x14ac:dyDescent="0.2">
      <c r="A1059" s="113"/>
      <c r="B1059" s="200"/>
      <c r="C1059" s="200"/>
      <c r="D1059" s="201"/>
      <c r="E1059" s="113"/>
      <c r="F1059" s="113"/>
      <c r="G1059" s="113"/>
      <c r="H1059" s="113"/>
      <c r="I1059" s="203"/>
      <c r="J1059" s="203"/>
      <c r="K1059" s="203"/>
      <c r="L1059" s="203"/>
      <c r="M1059" s="204"/>
      <c r="N1059" s="204"/>
      <c r="O1059" s="201"/>
      <c r="P1059" s="201"/>
    </row>
    <row r="1060" spans="1:16" x14ac:dyDescent="0.2">
      <c r="A1060" s="113"/>
      <c r="B1060" s="200"/>
      <c r="C1060" s="200"/>
      <c r="D1060" s="201"/>
      <c r="E1060" s="113"/>
      <c r="F1060" s="113"/>
      <c r="G1060" s="113"/>
      <c r="H1060" s="113"/>
      <c r="I1060" s="203"/>
      <c r="J1060" s="203"/>
      <c r="K1060" s="203"/>
      <c r="L1060" s="203"/>
      <c r="M1060" s="204"/>
      <c r="N1060" s="204"/>
      <c r="O1060" s="201"/>
      <c r="P1060" s="201"/>
    </row>
    <row r="1061" spans="1:16" x14ac:dyDescent="0.2">
      <c r="A1061" s="113"/>
      <c r="B1061" s="200"/>
      <c r="C1061" s="200"/>
      <c r="D1061" s="201"/>
      <c r="E1061" s="113"/>
      <c r="F1061" s="113"/>
      <c r="G1061" s="113"/>
      <c r="H1061" s="113"/>
      <c r="I1061" s="203"/>
      <c r="J1061" s="203"/>
      <c r="K1061" s="203"/>
      <c r="L1061" s="203"/>
      <c r="M1061" s="204"/>
      <c r="N1061" s="204"/>
      <c r="O1061" s="201"/>
      <c r="P1061" s="201"/>
    </row>
    <row r="1062" spans="1:16" x14ac:dyDescent="0.2">
      <c r="A1062" s="113"/>
      <c r="B1062" s="200"/>
      <c r="C1062" s="200"/>
      <c r="D1062" s="201"/>
      <c r="E1062" s="113"/>
      <c r="F1062" s="113"/>
      <c r="G1062" s="113"/>
      <c r="H1062" s="113"/>
      <c r="I1062" s="203"/>
      <c r="J1062" s="203"/>
      <c r="K1062" s="203"/>
      <c r="L1062" s="203"/>
      <c r="M1062" s="204"/>
      <c r="N1062" s="204"/>
      <c r="O1062" s="201"/>
      <c r="P1062" s="201"/>
    </row>
    <row r="1063" spans="1:16" x14ac:dyDescent="0.2">
      <c r="A1063" s="113"/>
      <c r="B1063" s="200"/>
      <c r="C1063" s="200"/>
      <c r="D1063" s="201"/>
      <c r="E1063" s="113"/>
      <c r="F1063" s="113"/>
      <c r="G1063" s="113"/>
      <c r="H1063" s="113"/>
      <c r="I1063" s="203"/>
      <c r="J1063" s="203"/>
      <c r="K1063" s="203"/>
      <c r="L1063" s="203"/>
      <c r="M1063" s="204"/>
      <c r="N1063" s="204"/>
      <c r="O1063" s="201"/>
      <c r="P1063" s="201"/>
    </row>
    <row r="1064" spans="1:16" x14ac:dyDescent="0.2">
      <c r="A1064" s="113"/>
      <c r="B1064" s="200"/>
      <c r="C1064" s="200"/>
      <c r="D1064" s="201"/>
      <c r="E1064" s="113"/>
      <c r="F1064" s="113"/>
      <c r="G1064" s="113"/>
      <c r="H1064" s="113"/>
      <c r="I1064" s="203"/>
      <c r="J1064" s="203"/>
      <c r="K1064" s="203"/>
      <c r="L1064" s="203"/>
      <c r="M1064" s="204"/>
      <c r="N1064" s="204"/>
      <c r="O1064" s="201"/>
      <c r="P1064" s="201"/>
    </row>
    <row r="1065" spans="1:16" x14ac:dyDescent="0.2">
      <c r="A1065" s="113"/>
      <c r="B1065" s="200"/>
      <c r="C1065" s="200"/>
      <c r="D1065" s="201"/>
      <c r="E1065" s="113"/>
      <c r="F1065" s="113"/>
      <c r="G1065" s="113"/>
      <c r="H1065" s="113"/>
      <c r="I1065" s="203"/>
      <c r="J1065" s="203"/>
      <c r="K1065" s="203"/>
      <c r="L1065" s="203"/>
      <c r="M1065" s="204"/>
      <c r="N1065" s="204"/>
      <c r="O1065" s="201"/>
      <c r="P1065" s="201"/>
    </row>
    <row r="1066" spans="1:16" x14ac:dyDescent="0.2">
      <c r="A1066" s="113"/>
      <c r="B1066" s="200"/>
      <c r="C1066" s="200"/>
      <c r="D1066" s="201"/>
      <c r="E1066" s="113"/>
      <c r="F1066" s="113"/>
      <c r="G1066" s="113"/>
      <c r="H1066" s="113"/>
      <c r="I1066" s="203"/>
      <c r="J1066" s="203"/>
      <c r="K1066" s="203"/>
      <c r="L1066" s="203"/>
      <c r="M1066" s="204"/>
      <c r="N1066" s="204"/>
      <c r="O1066" s="201"/>
      <c r="P1066" s="201"/>
    </row>
    <row r="1067" spans="1:16" x14ac:dyDescent="0.2">
      <c r="A1067" s="113"/>
      <c r="B1067" s="200"/>
      <c r="C1067" s="200"/>
      <c r="D1067" s="201"/>
      <c r="E1067" s="113"/>
      <c r="F1067" s="113"/>
      <c r="G1067" s="113"/>
      <c r="H1067" s="113"/>
      <c r="I1067" s="203"/>
      <c r="J1067" s="203"/>
      <c r="K1067" s="203"/>
      <c r="L1067" s="203"/>
      <c r="M1067" s="204"/>
      <c r="N1067" s="204"/>
      <c r="O1067" s="201"/>
      <c r="P1067" s="201"/>
    </row>
    <row r="1068" spans="1:16" x14ac:dyDescent="0.2">
      <c r="A1068" s="113"/>
      <c r="B1068" s="200"/>
      <c r="C1068" s="200"/>
      <c r="D1068" s="201"/>
      <c r="E1068" s="113"/>
      <c r="F1068" s="113"/>
      <c r="G1068" s="113"/>
      <c r="H1068" s="113"/>
      <c r="I1068" s="203"/>
      <c r="J1068" s="203"/>
      <c r="K1068" s="203"/>
      <c r="L1068" s="203"/>
      <c r="M1068" s="204"/>
      <c r="N1068" s="204"/>
      <c r="O1068" s="201"/>
      <c r="P1068" s="201"/>
    </row>
    <row r="1069" spans="1:16" x14ac:dyDescent="0.2">
      <c r="A1069" s="113"/>
      <c r="B1069" s="200"/>
      <c r="C1069" s="200"/>
      <c r="D1069" s="201"/>
      <c r="E1069" s="113"/>
      <c r="F1069" s="113"/>
      <c r="G1069" s="113"/>
      <c r="H1069" s="113"/>
      <c r="I1069" s="203"/>
      <c r="J1069" s="203"/>
      <c r="K1069" s="203"/>
      <c r="L1069" s="203"/>
      <c r="M1069" s="204"/>
      <c r="N1069" s="204"/>
      <c r="O1069" s="201"/>
      <c r="P1069" s="201"/>
    </row>
    <row r="1070" spans="1:16" x14ac:dyDescent="0.2">
      <c r="A1070" s="113"/>
      <c r="B1070" s="200"/>
      <c r="C1070" s="200"/>
      <c r="D1070" s="201"/>
      <c r="E1070" s="113"/>
      <c r="F1070" s="113"/>
      <c r="G1070" s="113"/>
      <c r="H1070" s="113"/>
      <c r="I1070" s="203"/>
      <c r="J1070" s="203"/>
      <c r="K1070" s="203"/>
      <c r="L1070" s="203"/>
      <c r="M1070" s="204"/>
      <c r="N1070" s="204"/>
      <c r="O1070" s="201"/>
      <c r="P1070" s="201"/>
    </row>
    <row r="1071" spans="1:16" x14ac:dyDescent="0.2">
      <c r="A1071" s="113"/>
      <c r="B1071" s="200"/>
      <c r="C1071" s="200"/>
      <c r="D1071" s="201"/>
      <c r="E1071" s="113"/>
      <c r="F1071" s="113"/>
      <c r="G1071" s="113"/>
      <c r="H1071" s="113"/>
      <c r="I1071" s="203"/>
      <c r="J1071" s="203"/>
      <c r="K1071" s="203"/>
      <c r="L1071" s="203"/>
      <c r="M1071" s="204"/>
      <c r="N1071" s="204"/>
      <c r="O1071" s="201"/>
      <c r="P1071" s="201"/>
    </row>
    <row r="1072" spans="1:16" x14ac:dyDescent="0.2">
      <c r="A1072" s="113"/>
      <c r="B1072" s="200"/>
      <c r="C1072" s="200"/>
      <c r="D1072" s="201"/>
      <c r="E1072" s="113"/>
      <c r="F1072" s="113"/>
      <c r="G1072" s="113"/>
      <c r="H1072" s="113"/>
      <c r="I1072" s="203"/>
      <c r="J1072" s="203"/>
      <c r="K1072" s="203"/>
      <c r="L1072" s="203"/>
      <c r="M1072" s="204"/>
      <c r="N1072" s="204"/>
      <c r="O1072" s="201"/>
      <c r="P1072" s="201"/>
    </row>
    <row r="1073" spans="1:16" x14ac:dyDescent="0.2">
      <c r="A1073" s="113"/>
      <c r="B1073" s="200"/>
      <c r="C1073" s="200"/>
      <c r="D1073" s="201"/>
      <c r="E1073" s="113"/>
      <c r="F1073" s="113"/>
      <c r="G1073" s="113"/>
      <c r="H1073" s="113"/>
      <c r="I1073" s="203"/>
      <c r="J1073" s="203"/>
      <c r="K1073" s="203"/>
      <c r="L1073" s="203"/>
      <c r="M1073" s="204"/>
      <c r="N1073" s="204"/>
      <c r="O1073" s="201"/>
      <c r="P1073" s="201"/>
    </row>
    <row r="1074" spans="1:16" x14ac:dyDescent="0.2">
      <c r="A1074" s="113"/>
      <c r="B1074" s="200"/>
      <c r="C1074" s="200"/>
      <c r="D1074" s="201"/>
      <c r="E1074" s="113"/>
      <c r="F1074" s="113"/>
      <c r="G1074" s="113"/>
      <c r="H1074" s="113"/>
      <c r="I1074" s="203"/>
      <c r="J1074" s="203"/>
      <c r="K1074" s="203"/>
      <c r="L1074" s="203"/>
      <c r="M1074" s="204"/>
      <c r="N1074" s="204"/>
      <c r="O1074" s="201"/>
      <c r="P1074" s="201"/>
    </row>
    <row r="1075" spans="1:16" x14ac:dyDescent="0.2">
      <c r="A1075" s="113"/>
      <c r="B1075" s="200"/>
      <c r="C1075" s="200"/>
      <c r="D1075" s="201"/>
      <c r="E1075" s="113"/>
      <c r="F1075" s="113"/>
      <c r="G1075" s="113"/>
      <c r="H1075" s="113"/>
      <c r="I1075" s="203"/>
      <c r="J1075" s="203"/>
      <c r="K1075" s="203"/>
      <c r="L1075" s="203"/>
      <c r="M1075" s="204"/>
      <c r="N1075" s="204"/>
      <c r="O1075" s="201"/>
      <c r="P1075" s="201"/>
    </row>
    <row r="1076" spans="1:16" x14ac:dyDescent="0.2">
      <c r="A1076" s="113"/>
      <c r="B1076" s="200"/>
      <c r="C1076" s="200"/>
      <c r="D1076" s="201"/>
      <c r="E1076" s="113"/>
      <c r="F1076" s="113"/>
      <c r="G1076" s="113"/>
      <c r="H1076" s="113"/>
      <c r="I1076" s="203"/>
      <c r="J1076" s="203"/>
      <c r="K1076" s="203"/>
      <c r="L1076" s="203"/>
      <c r="M1076" s="204"/>
      <c r="N1076" s="204"/>
      <c r="O1076" s="201"/>
      <c r="P1076" s="201"/>
    </row>
    <row r="1077" spans="1:16" x14ac:dyDescent="0.2">
      <c r="A1077" s="113"/>
      <c r="B1077" s="200"/>
      <c r="C1077" s="200"/>
      <c r="D1077" s="201"/>
      <c r="E1077" s="113"/>
      <c r="F1077" s="113"/>
      <c r="G1077" s="113"/>
      <c r="H1077" s="113"/>
      <c r="I1077" s="203"/>
      <c r="J1077" s="203"/>
      <c r="K1077" s="203"/>
      <c r="L1077" s="203"/>
      <c r="M1077" s="204"/>
      <c r="N1077" s="204"/>
      <c r="O1077" s="201"/>
      <c r="P1077" s="201"/>
    </row>
    <row r="1078" spans="1:16" x14ac:dyDescent="0.2">
      <c r="A1078" s="113"/>
      <c r="B1078" s="200"/>
      <c r="C1078" s="200"/>
      <c r="D1078" s="201"/>
      <c r="E1078" s="113"/>
      <c r="F1078" s="113"/>
      <c r="G1078" s="113"/>
      <c r="H1078" s="113"/>
      <c r="I1078" s="203"/>
      <c r="J1078" s="203"/>
      <c r="K1078" s="203"/>
      <c r="L1078" s="203"/>
      <c r="M1078" s="204"/>
      <c r="N1078" s="204"/>
      <c r="O1078" s="201"/>
      <c r="P1078" s="201"/>
    </row>
    <row r="1079" spans="1:16" x14ac:dyDescent="0.2">
      <c r="A1079" s="113"/>
      <c r="B1079" s="200"/>
      <c r="C1079" s="200"/>
      <c r="D1079" s="201"/>
      <c r="E1079" s="113"/>
      <c r="F1079" s="113"/>
      <c r="G1079" s="113"/>
      <c r="H1079" s="113"/>
      <c r="I1079" s="203"/>
      <c r="J1079" s="203"/>
      <c r="K1079" s="203"/>
      <c r="L1079" s="203"/>
      <c r="M1079" s="204"/>
      <c r="N1079" s="204"/>
      <c r="O1079" s="201"/>
      <c r="P1079" s="201"/>
    </row>
    <row r="1080" spans="1:16" x14ac:dyDescent="0.2">
      <c r="A1080" s="113"/>
      <c r="B1080" s="200"/>
      <c r="C1080" s="200"/>
      <c r="D1080" s="201"/>
      <c r="E1080" s="113"/>
      <c r="F1080" s="113"/>
      <c r="G1080" s="113"/>
      <c r="H1080" s="113"/>
      <c r="I1080" s="203"/>
      <c r="J1080" s="203"/>
      <c r="K1080" s="203"/>
      <c r="L1080" s="203"/>
      <c r="M1080" s="204"/>
      <c r="N1080" s="204"/>
      <c r="O1080" s="201"/>
      <c r="P1080" s="201"/>
    </row>
    <row r="1081" spans="1:16" x14ac:dyDescent="0.2">
      <c r="A1081" s="113"/>
      <c r="B1081" s="200"/>
      <c r="C1081" s="200"/>
      <c r="D1081" s="201"/>
      <c r="E1081" s="113"/>
      <c r="F1081" s="113"/>
      <c r="G1081" s="113"/>
      <c r="H1081" s="113"/>
      <c r="I1081" s="203"/>
      <c r="J1081" s="203"/>
      <c r="K1081" s="203"/>
      <c r="L1081" s="203"/>
      <c r="M1081" s="204"/>
      <c r="N1081" s="204"/>
      <c r="O1081" s="201"/>
      <c r="P1081" s="201"/>
    </row>
    <row r="1082" spans="1:16" x14ac:dyDescent="0.2">
      <c r="A1082" s="113"/>
      <c r="B1082" s="200"/>
      <c r="C1082" s="200"/>
      <c r="D1082" s="201"/>
      <c r="E1082" s="113"/>
      <c r="F1082" s="113"/>
      <c r="G1082" s="113"/>
      <c r="H1082" s="113"/>
      <c r="I1082" s="203"/>
      <c r="J1082" s="203"/>
      <c r="K1082" s="203"/>
      <c r="L1082" s="203"/>
      <c r="M1082" s="204"/>
      <c r="N1082" s="204"/>
      <c r="O1082" s="201"/>
      <c r="P1082" s="201"/>
    </row>
    <row r="1083" spans="1:16" x14ac:dyDescent="0.2">
      <c r="A1083" s="113"/>
      <c r="B1083" s="200"/>
      <c r="C1083" s="200"/>
      <c r="D1083" s="201"/>
      <c r="E1083" s="113"/>
      <c r="F1083" s="113"/>
      <c r="G1083" s="113"/>
      <c r="H1083" s="113"/>
      <c r="I1083" s="203"/>
      <c r="J1083" s="203"/>
      <c r="K1083" s="203"/>
      <c r="L1083" s="203"/>
      <c r="M1083" s="204"/>
      <c r="N1083" s="204"/>
      <c r="O1083" s="201"/>
      <c r="P1083" s="201"/>
    </row>
    <row r="1084" spans="1:16" x14ac:dyDescent="0.2">
      <c r="A1084" s="113"/>
      <c r="B1084" s="200"/>
      <c r="C1084" s="200"/>
      <c r="D1084" s="201"/>
      <c r="E1084" s="113"/>
      <c r="F1084" s="113"/>
      <c r="G1084" s="113"/>
      <c r="H1084" s="113"/>
      <c r="I1084" s="203"/>
      <c r="J1084" s="203"/>
      <c r="K1084" s="203"/>
      <c r="L1084" s="203"/>
      <c r="M1084" s="204"/>
      <c r="N1084" s="204"/>
      <c r="O1084" s="201"/>
      <c r="P1084" s="201"/>
    </row>
    <row r="1085" spans="1:16" x14ac:dyDescent="0.2">
      <c r="A1085" s="113"/>
      <c r="B1085" s="200"/>
      <c r="C1085" s="200"/>
      <c r="D1085" s="201"/>
      <c r="E1085" s="113"/>
      <c r="F1085" s="113"/>
      <c r="G1085" s="113"/>
      <c r="H1085" s="113"/>
      <c r="I1085" s="203"/>
      <c r="J1085" s="203"/>
      <c r="K1085" s="203"/>
      <c r="L1085" s="203"/>
      <c r="M1085" s="204"/>
      <c r="N1085" s="204"/>
      <c r="O1085" s="201"/>
      <c r="P1085" s="201"/>
    </row>
    <row r="1086" spans="1:16" x14ac:dyDescent="0.2">
      <c r="A1086" s="113"/>
      <c r="B1086" s="200"/>
      <c r="C1086" s="200"/>
      <c r="D1086" s="201"/>
      <c r="E1086" s="113"/>
      <c r="F1086" s="113"/>
      <c r="G1086" s="113"/>
      <c r="H1086" s="113"/>
      <c r="I1086" s="203"/>
      <c r="J1086" s="203"/>
      <c r="K1086" s="203"/>
      <c r="L1086" s="203"/>
      <c r="M1086" s="204"/>
      <c r="N1086" s="204"/>
      <c r="O1086" s="201"/>
      <c r="P1086" s="201"/>
    </row>
    <row r="1087" spans="1:16" x14ac:dyDescent="0.2">
      <c r="A1087" s="113"/>
      <c r="B1087" s="200"/>
      <c r="C1087" s="200"/>
      <c r="D1087" s="201"/>
      <c r="E1087" s="113"/>
      <c r="F1087" s="113"/>
      <c r="G1087" s="113"/>
      <c r="H1087" s="113"/>
      <c r="I1087" s="203"/>
      <c r="J1087" s="203"/>
      <c r="K1087" s="203"/>
      <c r="L1087" s="203"/>
      <c r="M1087" s="204"/>
      <c r="N1087" s="204"/>
      <c r="O1087" s="201"/>
      <c r="P1087" s="201"/>
    </row>
    <row r="1088" spans="1:16" x14ac:dyDescent="0.2">
      <c r="A1088" s="113"/>
      <c r="B1088" s="200"/>
      <c r="C1088" s="200"/>
      <c r="D1088" s="201"/>
      <c r="E1088" s="113"/>
      <c r="F1088" s="113"/>
      <c r="G1088" s="113"/>
      <c r="H1088" s="113"/>
      <c r="I1088" s="203"/>
      <c r="J1088" s="203"/>
      <c r="K1088" s="203"/>
      <c r="L1088" s="203"/>
      <c r="M1088" s="204"/>
      <c r="N1088" s="204"/>
      <c r="O1088" s="201"/>
      <c r="P1088" s="201"/>
    </row>
    <row r="1089" spans="1:16" x14ac:dyDescent="0.2">
      <c r="A1089" s="113"/>
      <c r="B1089" s="200"/>
      <c r="C1089" s="200"/>
      <c r="D1089" s="201"/>
      <c r="E1089" s="113"/>
      <c r="F1089" s="113"/>
      <c r="G1089" s="113"/>
      <c r="H1089" s="113"/>
      <c r="I1089" s="203"/>
      <c r="J1089" s="203"/>
      <c r="K1089" s="203"/>
      <c r="L1089" s="203"/>
      <c r="M1089" s="204"/>
      <c r="N1089" s="204"/>
      <c r="O1089" s="201"/>
      <c r="P1089" s="201"/>
    </row>
    <row r="1090" spans="1:16" x14ac:dyDescent="0.2">
      <c r="A1090" s="113"/>
      <c r="B1090" s="200"/>
      <c r="C1090" s="200"/>
      <c r="D1090" s="201"/>
      <c r="E1090" s="113"/>
      <c r="F1090" s="113"/>
      <c r="G1090" s="113"/>
      <c r="H1090" s="113"/>
      <c r="I1090" s="203"/>
      <c r="J1090" s="203"/>
      <c r="K1090" s="203"/>
      <c r="L1090" s="203"/>
      <c r="M1090" s="204"/>
      <c r="N1090" s="204"/>
      <c r="O1090" s="201"/>
      <c r="P1090" s="201"/>
    </row>
    <row r="1091" spans="1:16" x14ac:dyDescent="0.2">
      <c r="A1091" s="113"/>
      <c r="B1091" s="200"/>
      <c r="C1091" s="200"/>
      <c r="D1091" s="201"/>
      <c r="E1091" s="113"/>
      <c r="F1091" s="113"/>
      <c r="G1091" s="113"/>
      <c r="H1091" s="113"/>
      <c r="I1091" s="203"/>
      <c r="J1091" s="203"/>
      <c r="K1091" s="203"/>
      <c r="L1091" s="203"/>
      <c r="M1091" s="204"/>
      <c r="N1091" s="204"/>
      <c r="O1091" s="201"/>
      <c r="P1091" s="201"/>
    </row>
    <row r="1092" spans="1:16" x14ac:dyDescent="0.2">
      <c r="A1092" s="113"/>
      <c r="B1092" s="200"/>
      <c r="C1092" s="200"/>
      <c r="D1092" s="201"/>
      <c r="E1092" s="113"/>
      <c r="F1092" s="113"/>
      <c r="G1092" s="113"/>
      <c r="H1092" s="113"/>
      <c r="I1092" s="203"/>
      <c r="J1092" s="203"/>
      <c r="K1092" s="203"/>
      <c r="L1092" s="203"/>
      <c r="M1092" s="204"/>
      <c r="N1092" s="204"/>
      <c r="O1092" s="201"/>
      <c r="P1092" s="201"/>
    </row>
    <row r="1093" spans="1:16" x14ac:dyDescent="0.2">
      <c r="A1093" s="113"/>
      <c r="B1093" s="200"/>
      <c r="C1093" s="200"/>
      <c r="D1093" s="201"/>
      <c r="E1093" s="113"/>
      <c r="F1093" s="113"/>
      <c r="G1093" s="113"/>
      <c r="H1093" s="113"/>
      <c r="I1093" s="203"/>
      <c r="J1093" s="203"/>
      <c r="K1093" s="203"/>
      <c r="L1093" s="203"/>
      <c r="M1093" s="204"/>
      <c r="N1093" s="204"/>
      <c r="O1093" s="201"/>
      <c r="P1093" s="201"/>
    </row>
    <row r="1094" spans="1:16" x14ac:dyDescent="0.2">
      <c r="A1094" s="113"/>
      <c r="B1094" s="200"/>
      <c r="C1094" s="200"/>
      <c r="D1094" s="201"/>
      <c r="E1094" s="113"/>
      <c r="F1094" s="113"/>
      <c r="G1094" s="113"/>
      <c r="H1094" s="113"/>
      <c r="I1094" s="203"/>
      <c r="J1094" s="203"/>
      <c r="K1094" s="203"/>
      <c r="L1094" s="203"/>
      <c r="M1094" s="204"/>
      <c r="N1094" s="204"/>
      <c r="O1094" s="201"/>
      <c r="P1094" s="201"/>
    </row>
    <row r="1095" spans="1:16" x14ac:dyDescent="0.2">
      <c r="A1095" s="113"/>
      <c r="B1095" s="200"/>
      <c r="C1095" s="200"/>
      <c r="D1095" s="201"/>
      <c r="E1095" s="113"/>
      <c r="F1095" s="113"/>
      <c r="G1095" s="113"/>
      <c r="H1095" s="113"/>
      <c r="I1095" s="203"/>
      <c r="J1095" s="203"/>
      <c r="K1095" s="203"/>
      <c r="L1095" s="203"/>
      <c r="M1095" s="204"/>
      <c r="N1095" s="204"/>
      <c r="O1095" s="201"/>
      <c r="P1095" s="201"/>
    </row>
    <row r="1096" spans="1:16" x14ac:dyDescent="0.2">
      <c r="A1096" s="113"/>
      <c r="B1096" s="200"/>
      <c r="C1096" s="200"/>
      <c r="D1096" s="201"/>
      <c r="E1096" s="113"/>
      <c r="F1096" s="113"/>
      <c r="G1096" s="113"/>
      <c r="H1096" s="113"/>
      <c r="I1096" s="203"/>
      <c r="J1096" s="203"/>
      <c r="K1096" s="203"/>
      <c r="L1096" s="203"/>
      <c r="M1096" s="204"/>
      <c r="N1096" s="204"/>
      <c r="O1096" s="201"/>
      <c r="P1096" s="201"/>
    </row>
    <row r="1097" spans="1:16" x14ac:dyDescent="0.2">
      <c r="A1097" s="113"/>
      <c r="B1097" s="200"/>
      <c r="C1097" s="200"/>
      <c r="D1097" s="201"/>
      <c r="E1097" s="113"/>
      <c r="F1097" s="113"/>
      <c r="G1097" s="113"/>
      <c r="H1097" s="113"/>
      <c r="I1097" s="203"/>
      <c r="J1097" s="203"/>
      <c r="K1097" s="203"/>
      <c r="L1097" s="203"/>
      <c r="M1097" s="204"/>
      <c r="N1097" s="204"/>
      <c r="O1097" s="201"/>
      <c r="P1097" s="201"/>
    </row>
    <row r="1098" spans="1:16" x14ac:dyDescent="0.2">
      <c r="A1098" s="113"/>
      <c r="B1098" s="200"/>
      <c r="C1098" s="200"/>
      <c r="D1098" s="201"/>
      <c r="E1098" s="113"/>
      <c r="F1098" s="113"/>
      <c r="G1098" s="113"/>
      <c r="H1098" s="113"/>
      <c r="I1098" s="203"/>
      <c r="J1098" s="203"/>
      <c r="K1098" s="203"/>
      <c r="L1098" s="203"/>
      <c r="M1098" s="204"/>
      <c r="N1098" s="204"/>
      <c r="O1098" s="201"/>
      <c r="P1098" s="201"/>
    </row>
    <row r="1099" spans="1:16" x14ac:dyDescent="0.2">
      <c r="A1099" s="113"/>
      <c r="B1099" s="200"/>
      <c r="C1099" s="200"/>
      <c r="D1099" s="201"/>
      <c r="E1099" s="113"/>
      <c r="F1099" s="113"/>
      <c r="G1099" s="113"/>
      <c r="H1099" s="113"/>
      <c r="I1099" s="203"/>
      <c r="J1099" s="203"/>
      <c r="K1099" s="203"/>
      <c r="L1099" s="203"/>
      <c r="M1099" s="204"/>
      <c r="N1099" s="204"/>
      <c r="O1099" s="201"/>
      <c r="P1099" s="201"/>
    </row>
    <row r="1100" spans="1:16" x14ac:dyDescent="0.2">
      <c r="A1100" s="113"/>
      <c r="B1100" s="200"/>
      <c r="C1100" s="200"/>
      <c r="D1100" s="201"/>
      <c r="E1100" s="113"/>
      <c r="F1100" s="113"/>
      <c r="G1100" s="113"/>
      <c r="H1100" s="113"/>
      <c r="I1100" s="203"/>
      <c r="J1100" s="203"/>
      <c r="K1100" s="203"/>
      <c r="L1100" s="203"/>
      <c r="M1100" s="204"/>
      <c r="N1100" s="204"/>
      <c r="O1100" s="201"/>
      <c r="P1100" s="201"/>
    </row>
    <row r="1101" spans="1:16" x14ac:dyDescent="0.2">
      <c r="A1101" s="113"/>
      <c r="B1101" s="200"/>
      <c r="C1101" s="200"/>
      <c r="D1101" s="201"/>
      <c r="E1101" s="113"/>
      <c r="F1101" s="113"/>
      <c r="G1101" s="113"/>
      <c r="H1101" s="113"/>
      <c r="I1101" s="203"/>
      <c r="J1101" s="203"/>
      <c r="K1101" s="203"/>
      <c r="L1101" s="203"/>
      <c r="M1101" s="204"/>
      <c r="N1101" s="204"/>
      <c r="O1101" s="201"/>
      <c r="P1101" s="201"/>
    </row>
    <row r="1102" spans="1:16" x14ac:dyDescent="0.2">
      <c r="A1102" s="113"/>
      <c r="B1102" s="200"/>
      <c r="C1102" s="200"/>
      <c r="D1102" s="201"/>
      <c r="E1102" s="113"/>
      <c r="F1102" s="113"/>
      <c r="G1102" s="113"/>
      <c r="H1102" s="113"/>
      <c r="I1102" s="203"/>
      <c r="J1102" s="203"/>
      <c r="K1102" s="203"/>
      <c r="L1102" s="203"/>
      <c r="M1102" s="204"/>
      <c r="N1102" s="204"/>
      <c r="O1102" s="201"/>
      <c r="P1102" s="201"/>
    </row>
    <row r="1103" spans="1:16" x14ac:dyDescent="0.2">
      <c r="A1103" s="113"/>
      <c r="B1103" s="200"/>
      <c r="C1103" s="200"/>
      <c r="D1103" s="201"/>
      <c r="E1103" s="113"/>
      <c r="F1103" s="113"/>
      <c r="G1103" s="113"/>
      <c r="H1103" s="113"/>
      <c r="I1103" s="203"/>
      <c r="J1103" s="203"/>
      <c r="K1103" s="203"/>
      <c r="L1103" s="203"/>
      <c r="M1103" s="204"/>
      <c r="N1103" s="204"/>
      <c r="O1103" s="201"/>
      <c r="P1103" s="201"/>
    </row>
    <row r="1104" spans="1:16" x14ac:dyDescent="0.2">
      <c r="A1104" s="113"/>
      <c r="B1104" s="200"/>
      <c r="C1104" s="200"/>
      <c r="D1104" s="201"/>
      <c r="E1104" s="113"/>
      <c r="F1104" s="113"/>
      <c r="G1104" s="113"/>
      <c r="H1104" s="113"/>
      <c r="I1104" s="203"/>
      <c r="J1104" s="203"/>
      <c r="K1104" s="203"/>
      <c r="L1104" s="203"/>
      <c r="M1104" s="204"/>
      <c r="N1104" s="204"/>
      <c r="O1104" s="201"/>
      <c r="P1104" s="201"/>
    </row>
    <row r="1105" spans="1:16" x14ac:dyDescent="0.2">
      <c r="A1105" s="113"/>
      <c r="B1105" s="200"/>
      <c r="C1105" s="200"/>
      <c r="D1105" s="201"/>
      <c r="E1105" s="113"/>
      <c r="F1105" s="113"/>
      <c r="G1105" s="113"/>
      <c r="H1105" s="113"/>
      <c r="I1105" s="203"/>
      <c r="J1105" s="203"/>
      <c r="K1105" s="203"/>
      <c r="L1105" s="203"/>
      <c r="M1105" s="204"/>
      <c r="N1105" s="204"/>
      <c r="O1105" s="201"/>
      <c r="P1105" s="201"/>
    </row>
    <row r="1106" spans="1:16" x14ac:dyDescent="0.2">
      <c r="A1106" s="113"/>
      <c r="B1106" s="200"/>
      <c r="C1106" s="200"/>
      <c r="D1106" s="201"/>
      <c r="E1106" s="113"/>
      <c r="F1106" s="113"/>
      <c r="G1106" s="113"/>
      <c r="H1106" s="113"/>
      <c r="I1106" s="203"/>
      <c r="J1106" s="203"/>
      <c r="K1106" s="203"/>
      <c r="L1106" s="203"/>
      <c r="M1106" s="204"/>
      <c r="N1106" s="204"/>
      <c r="O1106" s="201"/>
      <c r="P1106" s="201"/>
    </row>
    <row r="1107" spans="1:16" x14ac:dyDescent="0.2">
      <c r="A1107" s="113"/>
      <c r="B1107" s="200"/>
      <c r="C1107" s="200"/>
      <c r="D1107" s="201"/>
      <c r="E1107" s="113"/>
      <c r="F1107" s="113"/>
      <c r="G1107" s="113"/>
      <c r="H1107" s="113"/>
      <c r="I1107" s="203"/>
      <c r="J1107" s="203"/>
      <c r="K1107" s="203"/>
      <c r="L1107" s="203"/>
      <c r="M1107" s="204"/>
      <c r="N1107" s="204"/>
      <c r="O1107" s="201"/>
      <c r="P1107" s="201"/>
    </row>
    <row r="1108" spans="1:16" x14ac:dyDescent="0.2">
      <c r="A1108" s="113"/>
      <c r="B1108" s="200"/>
      <c r="C1108" s="200"/>
      <c r="D1108" s="201"/>
      <c r="E1108" s="113"/>
      <c r="F1108" s="113"/>
      <c r="G1108" s="113"/>
      <c r="H1108" s="113"/>
      <c r="I1108" s="203"/>
      <c r="J1108" s="203"/>
      <c r="K1108" s="203"/>
      <c r="L1108" s="203"/>
      <c r="M1108" s="204"/>
      <c r="N1108" s="204"/>
      <c r="O1108" s="201"/>
      <c r="P1108" s="201"/>
    </row>
    <row r="1109" spans="1:16" x14ac:dyDescent="0.2">
      <c r="A1109" s="113"/>
      <c r="B1109" s="200"/>
      <c r="C1109" s="200"/>
      <c r="D1109" s="201"/>
      <c r="E1109" s="113"/>
      <c r="F1109" s="113"/>
      <c r="G1109" s="113"/>
      <c r="H1109" s="113"/>
      <c r="I1109" s="203"/>
      <c r="J1109" s="203"/>
      <c r="K1109" s="203"/>
      <c r="L1109" s="203"/>
      <c r="M1109" s="204"/>
      <c r="N1109" s="204"/>
      <c r="O1109" s="201"/>
      <c r="P1109" s="201"/>
    </row>
    <row r="1110" spans="1:16" x14ac:dyDescent="0.2">
      <c r="A1110" s="113"/>
      <c r="B1110" s="200"/>
      <c r="C1110" s="200"/>
      <c r="D1110" s="201"/>
      <c r="E1110" s="113"/>
      <c r="F1110" s="113"/>
      <c r="G1110" s="113"/>
      <c r="H1110" s="113"/>
      <c r="I1110" s="203"/>
      <c r="J1110" s="203"/>
      <c r="K1110" s="203"/>
      <c r="L1110" s="203"/>
      <c r="M1110" s="204"/>
      <c r="N1110" s="204"/>
      <c r="O1110" s="201"/>
      <c r="P1110" s="201"/>
    </row>
    <row r="1111" spans="1:16" x14ac:dyDescent="0.2">
      <c r="A1111" s="113"/>
      <c r="B1111" s="200"/>
      <c r="C1111" s="200"/>
      <c r="D1111" s="201"/>
      <c r="E1111" s="113"/>
      <c r="F1111" s="113"/>
      <c r="G1111" s="113"/>
      <c r="H1111" s="113"/>
      <c r="I1111" s="203"/>
      <c r="J1111" s="203"/>
      <c r="K1111" s="203"/>
      <c r="L1111" s="203"/>
      <c r="M1111" s="204"/>
      <c r="N1111" s="204"/>
      <c r="O1111" s="201"/>
      <c r="P1111" s="201"/>
    </row>
    <row r="1112" spans="1:16" x14ac:dyDescent="0.2">
      <c r="A1112" s="113"/>
      <c r="B1112" s="200"/>
      <c r="C1112" s="200"/>
      <c r="D1112" s="201"/>
      <c r="E1112" s="113"/>
      <c r="F1112" s="113"/>
      <c r="G1112" s="113"/>
      <c r="H1112" s="113"/>
      <c r="I1112" s="203"/>
      <c r="J1112" s="203"/>
      <c r="K1112" s="203"/>
      <c r="L1112" s="203"/>
      <c r="M1112" s="204"/>
      <c r="N1112" s="204"/>
      <c r="O1112" s="201"/>
      <c r="P1112" s="201"/>
    </row>
    <row r="1113" spans="1:16" x14ac:dyDescent="0.2">
      <c r="A1113" s="113"/>
      <c r="B1113" s="200"/>
      <c r="C1113" s="200"/>
      <c r="D1113" s="201"/>
      <c r="E1113" s="113"/>
      <c r="F1113" s="113"/>
      <c r="G1113" s="113"/>
      <c r="H1113" s="113"/>
      <c r="I1113" s="203"/>
      <c r="J1113" s="203"/>
      <c r="K1113" s="203"/>
      <c r="L1113" s="203"/>
      <c r="M1113" s="204"/>
      <c r="N1113" s="204"/>
      <c r="O1113" s="201"/>
      <c r="P1113" s="201"/>
    </row>
    <row r="1114" spans="1:16" x14ac:dyDescent="0.2">
      <c r="A1114" s="113"/>
      <c r="B1114" s="200"/>
      <c r="C1114" s="200"/>
      <c r="D1114" s="201"/>
      <c r="E1114" s="113"/>
      <c r="F1114" s="113"/>
      <c r="G1114" s="113"/>
      <c r="H1114" s="113"/>
      <c r="I1114" s="203"/>
      <c r="J1114" s="203"/>
      <c r="K1114" s="203"/>
      <c r="L1114" s="203"/>
      <c r="M1114" s="204"/>
      <c r="N1114" s="204"/>
      <c r="O1114" s="201"/>
      <c r="P1114" s="201"/>
    </row>
    <row r="1115" spans="1:16" x14ac:dyDescent="0.2">
      <c r="A1115" s="113"/>
      <c r="B1115" s="200"/>
      <c r="C1115" s="200"/>
      <c r="D1115" s="201"/>
      <c r="E1115" s="113"/>
      <c r="F1115" s="113"/>
      <c r="G1115" s="113"/>
      <c r="H1115" s="113"/>
      <c r="I1115" s="203"/>
      <c r="J1115" s="203"/>
      <c r="K1115" s="203"/>
      <c r="L1115" s="203"/>
      <c r="M1115" s="204"/>
      <c r="N1115" s="204"/>
      <c r="O1115" s="201"/>
      <c r="P1115" s="201"/>
    </row>
    <row r="1116" spans="1:16" x14ac:dyDescent="0.2">
      <c r="A1116" s="113"/>
      <c r="B1116" s="200"/>
      <c r="C1116" s="200"/>
      <c r="D1116" s="201"/>
      <c r="E1116" s="113"/>
      <c r="F1116" s="113"/>
      <c r="G1116" s="113"/>
      <c r="H1116" s="113"/>
      <c r="I1116" s="203"/>
      <c r="J1116" s="203"/>
      <c r="K1116" s="203"/>
      <c r="L1116" s="203"/>
      <c r="M1116" s="204"/>
      <c r="N1116" s="204"/>
      <c r="O1116" s="201"/>
      <c r="P1116" s="201"/>
    </row>
    <row r="1117" spans="1:16" x14ac:dyDescent="0.2">
      <c r="A1117" s="113"/>
      <c r="B1117" s="200"/>
      <c r="C1117" s="200"/>
      <c r="D1117" s="201"/>
      <c r="E1117" s="113"/>
      <c r="F1117" s="113"/>
      <c r="G1117" s="113"/>
      <c r="H1117" s="113"/>
      <c r="I1117" s="203"/>
      <c r="J1117" s="203"/>
      <c r="K1117" s="203"/>
      <c r="L1117" s="203"/>
      <c r="M1117" s="204"/>
      <c r="N1117" s="204"/>
      <c r="O1117" s="201"/>
      <c r="P1117" s="201"/>
    </row>
    <row r="1118" spans="1:16" x14ac:dyDescent="0.2">
      <c r="A1118" s="113"/>
      <c r="B1118" s="200"/>
      <c r="C1118" s="200"/>
      <c r="D1118" s="201"/>
      <c r="E1118" s="113"/>
      <c r="F1118" s="113"/>
      <c r="G1118" s="113"/>
      <c r="H1118" s="113"/>
      <c r="I1118" s="203"/>
      <c r="J1118" s="203"/>
      <c r="K1118" s="203"/>
      <c r="L1118" s="203"/>
      <c r="M1118" s="204"/>
      <c r="N1118" s="204"/>
      <c r="O1118" s="201"/>
      <c r="P1118" s="201"/>
    </row>
    <row r="1119" spans="1:16" x14ac:dyDescent="0.2">
      <c r="A1119" s="113"/>
      <c r="B1119" s="200"/>
      <c r="C1119" s="200"/>
      <c r="D1119" s="201"/>
      <c r="E1119" s="113"/>
      <c r="F1119" s="113"/>
      <c r="G1119" s="113"/>
      <c r="H1119" s="113"/>
      <c r="I1119" s="203"/>
      <c r="J1119" s="203"/>
      <c r="K1119" s="203"/>
      <c r="L1119" s="203"/>
      <c r="M1119" s="204"/>
      <c r="N1119" s="204"/>
      <c r="O1119" s="201"/>
      <c r="P1119" s="201"/>
    </row>
    <row r="1120" spans="1:16" x14ac:dyDescent="0.2">
      <c r="A1120" s="113"/>
      <c r="B1120" s="200"/>
      <c r="C1120" s="200"/>
      <c r="D1120" s="201"/>
      <c r="E1120" s="113"/>
      <c r="F1120" s="113"/>
      <c r="G1120" s="113"/>
      <c r="H1120" s="113"/>
      <c r="I1120" s="203"/>
      <c r="J1120" s="203"/>
      <c r="K1120" s="203"/>
      <c r="L1120" s="203"/>
      <c r="M1120" s="204"/>
      <c r="N1120" s="204"/>
      <c r="O1120" s="201"/>
      <c r="P1120" s="201"/>
    </row>
    <row r="1121" spans="1:16" x14ac:dyDescent="0.2">
      <c r="A1121" s="113"/>
      <c r="B1121" s="200"/>
      <c r="C1121" s="200"/>
      <c r="D1121" s="201"/>
      <c r="E1121" s="113"/>
      <c r="F1121" s="113"/>
      <c r="G1121" s="113"/>
      <c r="H1121" s="113"/>
      <c r="I1121" s="203"/>
      <c r="J1121" s="203"/>
      <c r="K1121" s="203"/>
      <c r="L1121" s="203"/>
      <c r="M1121" s="204"/>
      <c r="N1121" s="204"/>
      <c r="O1121" s="201"/>
      <c r="P1121" s="201"/>
    </row>
    <row r="1122" spans="1:16" x14ac:dyDescent="0.2">
      <c r="A1122" s="113"/>
      <c r="B1122" s="200"/>
      <c r="C1122" s="200"/>
      <c r="D1122" s="201"/>
      <c r="E1122" s="113"/>
      <c r="F1122" s="113"/>
      <c r="G1122" s="113"/>
      <c r="H1122" s="113"/>
      <c r="I1122" s="203"/>
      <c r="J1122" s="203"/>
      <c r="K1122" s="203"/>
      <c r="L1122" s="203"/>
      <c r="M1122" s="204"/>
      <c r="N1122" s="204"/>
      <c r="O1122" s="201"/>
      <c r="P1122" s="201"/>
    </row>
    <row r="1123" spans="1:16" x14ac:dyDescent="0.2">
      <c r="A1123" s="113"/>
      <c r="B1123" s="200"/>
      <c r="C1123" s="200"/>
      <c r="D1123" s="201"/>
      <c r="E1123" s="113"/>
      <c r="F1123" s="113"/>
      <c r="G1123" s="113"/>
      <c r="H1123" s="113"/>
      <c r="I1123" s="203"/>
      <c r="J1123" s="203"/>
      <c r="K1123" s="203"/>
      <c r="L1123" s="203"/>
      <c r="M1123" s="204"/>
      <c r="N1123" s="204"/>
      <c r="O1123" s="201"/>
      <c r="P1123" s="201"/>
    </row>
    <row r="1124" spans="1:16" x14ac:dyDescent="0.2">
      <c r="A1124" s="113"/>
      <c r="B1124" s="200"/>
      <c r="C1124" s="200"/>
      <c r="D1124" s="201"/>
      <c r="E1124" s="113"/>
      <c r="F1124" s="113"/>
      <c r="G1124" s="113"/>
      <c r="H1124" s="113"/>
      <c r="I1124" s="203"/>
      <c r="J1124" s="203"/>
      <c r="K1124" s="203"/>
      <c r="L1124" s="203"/>
      <c r="M1124" s="204"/>
      <c r="N1124" s="204"/>
      <c r="O1124" s="201"/>
      <c r="P1124" s="201"/>
    </row>
    <row r="1125" spans="1:16" x14ac:dyDescent="0.2">
      <c r="A1125" s="113"/>
      <c r="B1125" s="200"/>
      <c r="C1125" s="200"/>
      <c r="D1125" s="201"/>
      <c r="E1125" s="113"/>
      <c r="F1125" s="113"/>
      <c r="G1125" s="113"/>
      <c r="H1125" s="113"/>
      <c r="I1125" s="203"/>
      <c r="J1125" s="203"/>
      <c r="K1125" s="203"/>
      <c r="L1125" s="203"/>
      <c r="M1125" s="204"/>
      <c r="N1125" s="204"/>
      <c r="O1125" s="201"/>
      <c r="P1125" s="201"/>
    </row>
    <row r="1126" spans="1:16" x14ac:dyDescent="0.2">
      <c r="A1126" s="113"/>
      <c r="B1126" s="200"/>
      <c r="C1126" s="200"/>
      <c r="D1126" s="201"/>
      <c r="E1126" s="113"/>
      <c r="F1126" s="113"/>
      <c r="G1126" s="113"/>
      <c r="H1126" s="113"/>
      <c r="I1126" s="203"/>
      <c r="J1126" s="203"/>
      <c r="K1126" s="203"/>
      <c r="L1126" s="203"/>
      <c r="M1126" s="204"/>
      <c r="N1126" s="204"/>
      <c r="O1126" s="201"/>
      <c r="P1126" s="201"/>
    </row>
    <row r="1127" spans="1:16" x14ac:dyDescent="0.2">
      <c r="A1127" s="113"/>
      <c r="B1127" s="200"/>
      <c r="C1127" s="200"/>
      <c r="D1127" s="201"/>
      <c r="E1127" s="113"/>
      <c r="F1127" s="113"/>
      <c r="G1127" s="113"/>
      <c r="H1127" s="113"/>
      <c r="I1127" s="203"/>
      <c r="J1127" s="203"/>
      <c r="K1127" s="203"/>
      <c r="L1127" s="203"/>
      <c r="M1127" s="204"/>
      <c r="N1127" s="204"/>
      <c r="O1127" s="201"/>
      <c r="P1127" s="201"/>
    </row>
    <row r="1128" spans="1:16" x14ac:dyDescent="0.2">
      <c r="A1128" s="113"/>
      <c r="B1128" s="200"/>
      <c r="C1128" s="200"/>
      <c r="D1128" s="201"/>
      <c r="E1128" s="113"/>
      <c r="F1128" s="113"/>
      <c r="G1128" s="113"/>
      <c r="H1128" s="113"/>
      <c r="I1128" s="203"/>
      <c r="J1128" s="203"/>
      <c r="K1128" s="203"/>
      <c r="L1128" s="203"/>
      <c r="M1128" s="204"/>
      <c r="N1128" s="204"/>
      <c r="O1128" s="201"/>
      <c r="P1128" s="201"/>
    </row>
    <row r="1129" spans="1:16" x14ac:dyDescent="0.2">
      <c r="A1129" s="113"/>
      <c r="B1129" s="200"/>
      <c r="C1129" s="200"/>
      <c r="D1129" s="201"/>
      <c r="E1129" s="113"/>
      <c r="F1129" s="113"/>
      <c r="G1129" s="113"/>
      <c r="H1129" s="113"/>
      <c r="I1129" s="203"/>
      <c r="J1129" s="203"/>
      <c r="K1129" s="203"/>
      <c r="L1129" s="203"/>
      <c r="M1129" s="204"/>
      <c r="N1129" s="204"/>
      <c r="O1129" s="201"/>
      <c r="P1129" s="201"/>
    </row>
    <row r="1130" spans="1:16" x14ac:dyDescent="0.2">
      <c r="A1130" s="113"/>
      <c r="B1130" s="200"/>
      <c r="C1130" s="200"/>
      <c r="D1130" s="201"/>
      <c r="E1130" s="113"/>
      <c r="F1130" s="113"/>
      <c r="G1130" s="113"/>
      <c r="H1130" s="113"/>
      <c r="I1130" s="203"/>
      <c r="J1130" s="203"/>
      <c r="K1130" s="203"/>
      <c r="L1130" s="203"/>
      <c r="M1130" s="204"/>
      <c r="N1130" s="204"/>
      <c r="O1130" s="201"/>
      <c r="P1130" s="201"/>
    </row>
    <row r="1131" spans="1:16" x14ac:dyDescent="0.2">
      <c r="A1131" s="113"/>
      <c r="B1131" s="200"/>
      <c r="C1131" s="200"/>
      <c r="D1131" s="201"/>
      <c r="E1131" s="113"/>
      <c r="F1131" s="113"/>
      <c r="G1131" s="113"/>
      <c r="H1131" s="113"/>
      <c r="I1131" s="203"/>
      <c r="J1131" s="203"/>
      <c r="K1131" s="203"/>
      <c r="L1131" s="203"/>
      <c r="M1131" s="204"/>
      <c r="N1131" s="204"/>
      <c r="O1131" s="201"/>
      <c r="P1131" s="201"/>
    </row>
    <row r="1132" spans="1:16" x14ac:dyDescent="0.2">
      <c r="A1132" s="113"/>
      <c r="B1132" s="200"/>
      <c r="C1132" s="200"/>
      <c r="D1132" s="201"/>
      <c r="E1132" s="113"/>
      <c r="F1132" s="113"/>
      <c r="G1132" s="113"/>
      <c r="H1132" s="113"/>
      <c r="I1132" s="203"/>
      <c r="J1132" s="203"/>
      <c r="K1132" s="203"/>
      <c r="L1132" s="203"/>
      <c r="M1132" s="204"/>
      <c r="N1132" s="204"/>
      <c r="O1132" s="201"/>
      <c r="P1132" s="201"/>
    </row>
    <row r="1133" spans="1:16" x14ac:dyDescent="0.2">
      <c r="A1133" s="113"/>
      <c r="B1133" s="200"/>
      <c r="C1133" s="200"/>
      <c r="D1133" s="201"/>
      <c r="E1133" s="113"/>
      <c r="F1133" s="113"/>
      <c r="G1133" s="113"/>
      <c r="H1133" s="113"/>
      <c r="I1133" s="203"/>
      <c r="J1133" s="203"/>
      <c r="K1133" s="203"/>
      <c r="L1133" s="203"/>
      <c r="M1133" s="204"/>
      <c r="N1133" s="204"/>
      <c r="O1133" s="201"/>
      <c r="P1133" s="201"/>
    </row>
    <row r="1134" spans="1:16" x14ac:dyDescent="0.2">
      <c r="A1134" s="113"/>
      <c r="B1134" s="200"/>
      <c r="C1134" s="200"/>
      <c r="D1134" s="201"/>
      <c r="E1134" s="113"/>
      <c r="F1134" s="113"/>
      <c r="G1134" s="113"/>
      <c r="H1134" s="113"/>
      <c r="I1134" s="203"/>
      <c r="J1134" s="203"/>
      <c r="K1134" s="203"/>
      <c r="L1134" s="203"/>
      <c r="M1134" s="204"/>
      <c r="N1134" s="204"/>
      <c r="O1134" s="201"/>
      <c r="P1134" s="201"/>
    </row>
    <row r="1135" spans="1:16" x14ac:dyDescent="0.2">
      <c r="A1135" s="113"/>
      <c r="B1135" s="200"/>
      <c r="C1135" s="200"/>
      <c r="D1135" s="201"/>
      <c r="E1135" s="113"/>
      <c r="F1135" s="113"/>
      <c r="G1135" s="113"/>
      <c r="H1135" s="113"/>
      <c r="I1135" s="203"/>
      <c r="J1135" s="203"/>
      <c r="K1135" s="203"/>
      <c r="L1135" s="203"/>
      <c r="M1135" s="204"/>
      <c r="N1135" s="204"/>
      <c r="O1135" s="201"/>
      <c r="P1135" s="201"/>
    </row>
    <row r="1136" spans="1:16" x14ac:dyDescent="0.2">
      <c r="A1136" s="113"/>
      <c r="B1136" s="200"/>
      <c r="C1136" s="200"/>
      <c r="D1136" s="201"/>
      <c r="E1136" s="113"/>
      <c r="F1136" s="113"/>
      <c r="G1136" s="113"/>
      <c r="H1136" s="113"/>
      <c r="I1136" s="203"/>
      <c r="J1136" s="203"/>
      <c r="K1136" s="203"/>
      <c r="L1136" s="203"/>
      <c r="M1136" s="204"/>
      <c r="N1136" s="204"/>
      <c r="O1136" s="201"/>
      <c r="P1136" s="201"/>
    </row>
    <row r="1137" spans="1:16" x14ac:dyDescent="0.2">
      <c r="A1137" s="113"/>
      <c r="B1137" s="200"/>
      <c r="C1137" s="200"/>
      <c r="D1137" s="201"/>
      <c r="E1137" s="113"/>
      <c r="F1137" s="113"/>
      <c r="G1137" s="113"/>
      <c r="H1137" s="113"/>
      <c r="I1137" s="203"/>
      <c r="J1137" s="203"/>
      <c r="K1137" s="203"/>
      <c r="L1137" s="203"/>
      <c r="M1137" s="204"/>
      <c r="N1137" s="204"/>
      <c r="O1137" s="201"/>
      <c r="P1137" s="201"/>
    </row>
    <row r="1138" spans="1:16" x14ac:dyDescent="0.2">
      <c r="A1138" s="113"/>
      <c r="B1138" s="200"/>
      <c r="C1138" s="200"/>
      <c r="D1138" s="201"/>
      <c r="E1138" s="113"/>
      <c r="F1138" s="113"/>
      <c r="G1138" s="113"/>
      <c r="H1138" s="113"/>
      <c r="I1138" s="203"/>
      <c r="J1138" s="203"/>
      <c r="K1138" s="203"/>
      <c r="L1138" s="203"/>
      <c r="M1138" s="204"/>
      <c r="N1138" s="204"/>
      <c r="O1138" s="201"/>
      <c r="P1138" s="201"/>
    </row>
  </sheetData>
  <mergeCells count="32">
    <mergeCell ref="S2:T2"/>
    <mergeCell ref="D18:E18"/>
    <mergeCell ref="D19:E19"/>
    <mergeCell ref="A1:T1"/>
    <mergeCell ref="A2:A4"/>
    <mergeCell ref="B2:B4"/>
    <mergeCell ref="D2:D4"/>
    <mergeCell ref="E2:E4"/>
    <mergeCell ref="F2:F4"/>
    <mergeCell ref="G2:H2"/>
    <mergeCell ref="B5:B6"/>
    <mergeCell ref="B7:B8"/>
    <mergeCell ref="C5:C6"/>
    <mergeCell ref="C7:C8"/>
    <mergeCell ref="E5:E6"/>
    <mergeCell ref="E7:E8"/>
    <mergeCell ref="C13:C14"/>
    <mergeCell ref="C15:C16"/>
    <mergeCell ref="I2:N2"/>
    <mergeCell ref="O2:P3"/>
    <mergeCell ref="Q2:R2"/>
    <mergeCell ref="C2:C4"/>
    <mergeCell ref="B9:B10"/>
    <mergeCell ref="B11:B12"/>
    <mergeCell ref="B13:B14"/>
    <mergeCell ref="B15:B16"/>
    <mergeCell ref="E9:E10"/>
    <mergeCell ref="E11:E12"/>
    <mergeCell ref="E13:E14"/>
    <mergeCell ref="E15:E16"/>
    <mergeCell ref="C9:C10"/>
    <mergeCell ref="C11:C12"/>
  </mergeCells>
  <pageMargins left="0.59055118110236227" right="0.59055118110236227" top="0.39370078740157483" bottom="0.31496062992125984" header="0.35433070866141736" footer="0.15748031496062992"/>
  <pageSetup paperSize="9" orientation="landscape" r:id="rId1"/>
  <headerFooter>
    <oddFooter>&amp;L&amp;8&amp;Z&amp;F</oddFooter>
  </headerFooter>
  <ignoredErrors>
    <ignoredError sqref="G8:H8 G14:H14 G15:H15 G9:H9" formula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5A92-A83F-41D4-9A97-8CF2DD47843E}">
  <sheetPr codeName="Лист29">
    <tabColor rgb="FFFFFF00"/>
  </sheetPr>
  <dimension ref="A1:AO1134"/>
  <sheetViews>
    <sheetView zoomScaleNormal="100" workbookViewId="0">
      <selection activeCell="T19" sqref="T19"/>
    </sheetView>
  </sheetViews>
  <sheetFormatPr defaultRowHeight="12.75" x14ac:dyDescent="0.2"/>
  <cols>
    <col min="1" max="1" width="2.85546875" style="211" customWidth="1"/>
    <col min="2" max="2" width="16.140625" style="213" customWidth="1"/>
    <col min="3" max="3" width="6.42578125" style="213" customWidth="1"/>
    <col min="4" max="4" width="3.140625" style="210" customWidth="1"/>
    <col min="5" max="5" width="15.7109375" style="211" customWidth="1"/>
    <col min="6" max="6" width="4" style="211" customWidth="1"/>
    <col min="7" max="8" width="7" style="211" customWidth="1"/>
    <col min="9" max="11" width="5.5703125" style="214" customWidth="1"/>
    <col min="12" max="12" width="5.5703125" style="215" customWidth="1"/>
    <col min="13" max="14" width="6.7109375" style="210" customWidth="1"/>
    <col min="15" max="16" width="6.7109375" style="113" customWidth="1"/>
    <col min="17" max="18" width="6.7109375" style="205" customWidth="1"/>
    <col min="19" max="16384" width="9.140625" style="113"/>
  </cols>
  <sheetData>
    <row r="1" spans="1:41" ht="36.75" customHeight="1" x14ac:dyDescent="0.2">
      <c r="A1" s="3260" t="s">
        <v>448</v>
      </c>
      <c r="B1" s="3260"/>
      <c r="C1" s="3260"/>
      <c r="D1" s="3260"/>
      <c r="E1" s="3260"/>
      <c r="F1" s="3260"/>
      <c r="G1" s="3260"/>
      <c r="H1" s="3260"/>
      <c r="I1" s="3260"/>
      <c r="J1" s="3260"/>
      <c r="K1" s="3260"/>
      <c r="L1" s="3260"/>
      <c r="M1" s="3260"/>
      <c r="N1" s="3260"/>
      <c r="O1" s="3260"/>
      <c r="P1" s="3260"/>
      <c r="Q1" s="3260"/>
      <c r="R1" s="3260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</row>
    <row r="2" spans="1:41" s="1259" customFormat="1" ht="69.75" customHeight="1" x14ac:dyDescent="0.2">
      <c r="A2" s="3261" t="s">
        <v>0</v>
      </c>
      <c r="B2" s="3262" t="s">
        <v>406</v>
      </c>
      <c r="C2" s="3262" t="s">
        <v>10</v>
      </c>
      <c r="D2" s="3263" t="s">
        <v>4</v>
      </c>
      <c r="E2" s="3262" t="s">
        <v>407</v>
      </c>
      <c r="F2" s="3262" t="s">
        <v>225</v>
      </c>
      <c r="G2" s="3262" t="s">
        <v>415</v>
      </c>
      <c r="H2" s="3262"/>
      <c r="I2" s="3264" t="s">
        <v>230</v>
      </c>
      <c r="J2" s="3264"/>
      <c r="K2" s="3264"/>
      <c r="L2" s="3264"/>
      <c r="M2" s="3264" t="s">
        <v>360</v>
      </c>
      <c r="N2" s="3264"/>
      <c r="O2" s="3268" t="s">
        <v>232</v>
      </c>
      <c r="P2" s="3268"/>
      <c r="Q2" s="3265" t="s">
        <v>231</v>
      </c>
      <c r="R2" s="3265"/>
    </row>
    <row r="3" spans="1:41" s="1259" customFormat="1" ht="36" customHeight="1" x14ac:dyDescent="0.2">
      <c r="A3" s="3261"/>
      <c r="B3" s="3262"/>
      <c r="C3" s="3262"/>
      <c r="D3" s="3263"/>
      <c r="E3" s="3262"/>
      <c r="F3" s="3262"/>
      <c r="G3" s="115" t="s">
        <v>220</v>
      </c>
      <c r="H3" s="115" t="s">
        <v>29</v>
      </c>
      <c r="I3" s="632" t="s">
        <v>450</v>
      </c>
      <c r="J3" s="632" t="s">
        <v>630</v>
      </c>
      <c r="K3" s="632" t="s">
        <v>229</v>
      </c>
      <c r="L3" s="632" t="s">
        <v>367</v>
      </c>
      <c r="M3" s="3264"/>
      <c r="N3" s="3264"/>
      <c r="O3" s="2294" t="s">
        <v>216</v>
      </c>
      <c r="P3" s="2294" t="s">
        <v>217</v>
      </c>
      <c r="Q3" s="118" t="s">
        <v>218</v>
      </c>
      <c r="R3" s="118" t="s">
        <v>219</v>
      </c>
    </row>
    <row r="4" spans="1:41" s="1259" customFormat="1" x14ac:dyDescent="0.2">
      <c r="A4" s="3261"/>
      <c r="B4" s="3262"/>
      <c r="C4" s="3262"/>
      <c r="D4" s="3263"/>
      <c r="E4" s="3262"/>
      <c r="F4" s="3262"/>
      <c r="G4" s="115" t="s">
        <v>30</v>
      </c>
      <c r="H4" s="115" t="s">
        <v>30</v>
      </c>
      <c r="I4" s="2295" t="s">
        <v>31</v>
      </c>
      <c r="J4" s="2295"/>
      <c r="K4" s="2295"/>
      <c r="L4" s="2292" t="s">
        <v>31</v>
      </c>
      <c r="M4" s="2292" t="s">
        <v>30</v>
      </c>
      <c r="N4" s="2296" t="s">
        <v>30</v>
      </c>
      <c r="O4" s="2294" t="s">
        <v>30</v>
      </c>
      <c r="P4" s="2294" t="s">
        <v>30</v>
      </c>
      <c r="Q4" s="118" t="s">
        <v>35</v>
      </c>
      <c r="R4" s="118" t="s">
        <v>35</v>
      </c>
    </row>
    <row r="5" spans="1:41" ht="12.75" customHeight="1" x14ac:dyDescent="0.2">
      <c r="A5" s="2291"/>
      <c r="B5" s="3262" t="s">
        <v>449</v>
      </c>
      <c r="C5" s="3266" t="s">
        <v>342</v>
      </c>
      <c r="D5" s="161" t="s">
        <v>39</v>
      </c>
      <c r="E5" s="3267" t="s">
        <v>326</v>
      </c>
      <c r="F5" s="161">
        <v>1</v>
      </c>
      <c r="G5" s="2476">
        <f>Чистинное!AG16</f>
        <v>0.61986275990185513</v>
      </c>
      <c r="H5" s="2476">
        <f>Чистинное!AH16</f>
        <v>0.61310936304829888</v>
      </c>
      <c r="I5" s="1468"/>
      <c r="J5" s="1468"/>
      <c r="K5" s="1468"/>
      <c r="L5" s="164"/>
      <c r="M5" s="295">
        <f t="shared" ref="M5:M10" si="0">0.061*I5+0.0385*L5</f>
        <v>0</v>
      </c>
      <c r="N5" s="295">
        <f t="shared" ref="N5:N10" si="1">0.037*I5+0.0355*L5</f>
        <v>0</v>
      </c>
      <c r="O5" s="2293">
        <f t="shared" ref="O5:O10" si="2">SQRT(M5^2+(G5+N5)^2)</f>
        <v>0.61986275990185513</v>
      </c>
      <c r="P5" s="2293">
        <f t="shared" ref="P5:P10" si="3">SQRT(M5^2+(H5+N5)^2)</f>
        <v>0.61310936304829888</v>
      </c>
      <c r="Q5" s="1498">
        <f t="shared" ref="Q5:Q12" si="4">6300/(SQRT(3)*O5)</f>
        <v>5867.922597044786</v>
      </c>
      <c r="R5" s="1498">
        <f t="shared" ref="R5:R12" si="5">6300/(2*P5)</f>
        <v>5137.7457103878096</v>
      </c>
    </row>
    <row r="6" spans="1:41" ht="12.75" customHeight="1" x14ac:dyDescent="0.2">
      <c r="A6" s="2291"/>
      <c r="B6" s="3262"/>
      <c r="C6" s="3266"/>
      <c r="D6" s="161" t="s">
        <v>39</v>
      </c>
      <c r="E6" s="3267"/>
      <c r="F6" s="161">
        <v>2</v>
      </c>
      <c r="G6" s="2476">
        <f>Чистинное!AG17</f>
        <v>0.62175141698741232</v>
      </c>
      <c r="H6" s="2476">
        <f>Чистинное!AH17</f>
        <v>0.61499739651516006</v>
      </c>
      <c r="I6" s="1468"/>
      <c r="J6" s="1468"/>
      <c r="K6" s="1468"/>
      <c r="L6" s="164"/>
      <c r="M6" s="295">
        <f t="shared" si="0"/>
        <v>0</v>
      </c>
      <c r="N6" s="295">
        <f t="shared" si="1"/>
        <v>0</v>
      </c>
      <c r="O6" s="2293">
        <f t="shared" si="2"/>
        <v>0.62175141698741232</v>
      </c>
      <c r="P6" s="2293">
        <f t="shared" si="3"/>
        <v>0.61499739651516006</v>
      </c>
      <c r="Q6" s="1498">
        <f t="shared" si="4"/>
        <v>5850.0979595970612</v>
      </c>
      <c r="R6" s="1498">
        <f t="shared" si="5"/>
        <v>5121.9729024045564</v>
      </c>
    </row>
    <row r="7" spans="1:41" ht="12.75" customHeight="1" x14ac:dyDescent="0.2">
      <c r="A7" s="2291"/>
      <c r="B7" s="3262" t="s">
        <v>48</v>
      </c>
      <c r="C7" s="3266" t="s">
        <v>352</v>
      </c>
      <c r="D7" s="161" t="s">
        <v>39</v>
      </c>
      <c r="E7" s="3267" t="s">
        <v>449</v>
      </c>
      <c r="F7" s="161">
        <v>1</v>
      </c>
      <c r="G7" s="2476">
        <f>O5</f>
        <v>0.61986275990185513</v>
      </c>
      <c r="H7" s="2476">
        <f>P5</f>
        <v>0.61310936304829888</v>
      </c>
      <c r="I7" s="1468">
        <v>0.65</v>
      </c>
      <c r="J7" s="1468"/>
      <c r="K7" s="1468"/>
      <c r="L7" s="164"/>
      <c r="M7" s="295">
        <f t="shared" si="0"/>
        <v>3.9649999999999998E-2</v>
      </c>
      <c r="N7" s="295">
        <f t="shared" si="1"/>
        <v>2.4049999999999998E-2</v>
      </c>
      <c r="O7" s="2573">
        <f t="shared" si="2"/>
        <v>0.64513236228267468</v>
      </c>
      <c r="P7" s="2573">
        <f t="shared" si="3"/>
        <v>0.6383918674451563</v>
      </c>
      <c r="Q7" s="1498">
        <f t="shared" si="4"/>
        <v>5638.0781813901631</v>
      </c>
      <c r="R7" s="1498">
        <f t="shared" si="5"/>
        <v>4934.2733838485401</v>
      </c>
    </row>
    <row r="8" spans="1:41" ht="12.75" customHeight="1" x14ac:dyDescent="0.2">
      <c r="A8" s="2291"/>
      <c r="B8" s="3262"/>
      <c r="C8" s="3266"/>
      <c r="D8" s="161" t="s">
        <v>39</v>
      </c>
      <c r="E8" s="3267"/>
      <c r="F8" s="161">
        <v>2</v>
      </c>
      <c r="G8" s="2476">
        <f>O6</f>
        <v>0.62175141698741232</v>
      </c>
      <c r="H8" s="2476">
        <f>P6</f>
        <v>0.61499739651516006</v>
      </c>
      <c r="I8" s="1468">
        <v>0.65</v>
      </c>
      <c r="J8" s="1468"/>
      <c r="K8" s="1468"/>
      <c r="L8" s="164"/>
      <c r="M8" s="295">
        <f t="shared" si="0"/>
        <v>3.9649999999999998E-2</v>
      </c>
      <c r="N8" s="295">
        <f t="shared" si="1"/>
        <v>2.4049999999999998E-2</v>
      </c>
      <c r="O8" s="2573">
        <f t="shared" si="2"/>
        <v>0.64701745933394228</v>
      </c>
      <c r="P8" s="2573">
        <f t="shared" si="3"/>
        <v>0.64027626653875291</v>
      </c>
      <c r="Q8" s="1498">
        <f t="shared" si="4"/>
        <v>5621.6515387992577</v>
      </c>
      <c r="R8" s="1498">
        <f t="shared" si="5"/>
        <v>4919.7513083351896</v>
      </c>
    </row>
    <row r="9" spans="1:41" ht="12.75" customHeight="1" x14ac:dyDescent="0.2">
      <c r="A9" s="2291"/>
      <c r="B9" s="3262" t="s">
        <v>451</v>
      </c>
      <c r="C9" s="3266" t="s">
        <v>342</v>
      </c>
      <c r="D9" s="161" t="s">
        <v>39</v>
      </c>
      <c r="E9" s="3267" t="s">
        <v>449</v>
      </c>
      <c r="F9" s="161">
        <v>1</v>
      </c>
      <c r="G9" s="2476">
        <f t="shared" ref="G9:H12" si="6">O5</f>
        <v>0.61986275990185513</v>
      </c>
      <c r="H9" s="2476">
        <f t="shared" si="6"/>
        <v>0.61310936304829888</v>
      </c>
      <c r="I9" s="1468"/>
      <c r="J9" s="1468"/>
      <c r="K9" s="1468"/>
      <c r="L9" s="164">
        <v>0.48</v>
      </c>
      <c r="M9" s="295">
        <f t="shared" si="0"/>
        <v>1.848E-2</v>
      </c>
      <c r="N9" s="295">
        <f t="shared" si="1"/>
        <v>1.7039999999999996E-2</v>
      </c>
      <c r="O9" s="2293">
        <f t="shared" si="2"/>
        <v>0.63717080596226316</v>
      </c>
      <c r="P9" s="2293">
        <f t="shared" si="3"/>
        <v>0.63042028056700139</v>
      </c>
      <c r="Q9" s="1498">
        <f t="shared" si="4"/>
        <v>5708.5269159523668</v>
      </c>
      <c r="R9" s="1498">
        <f t="shared" si="5"/>
        <v>4996.6666636531472</v>
      </c>
    </row>
    <row r="10" spans="1:41" ht="12.75" customHeight="1" x14ac:dyDescent="0.2">
      <c r="A10" s="2291"/>
      <c r="B10" s="3262"/>
      <c r="C10" s="3266"/>
      <c r="D10" s="161" t="s">
        <v>39</v>
      </c>
      <c r="E10" s="3267"/>
      <c r="F10" s="161">
        <v>2</v>
      </c>
      <c r="G10" s="2476">
        <f t="shared" si="6"/>
        <v>0.62175141698741232</v>
      </c>
      <c r="H10" s="2476">
        <f t="shared" si="6"/>
        <v>0.61499739651516006</v>
      </c>
      <c r="I10" s="1468"/>
      <c r="J10" s="1468"/>
      <c r="K10" s="1468"/>
      <c r="L10" s="164">
        <v>0.48</v>
      </c>
      <c r="M10" s="295">
        <f t="shared" si="0"/>
        <v>1.848E-2</v>
      </c>
      <c r="N10" s="295">
        <f t="shared" si="1"/>
        <v>1.7039999999999996E-2</v>
      </c>
      <c r="O10" s="2293">
        <f t="shared" si="2"/>
        <v>0.63905867087207735</v>
      </c>
      <c r="P10" s="2293">
        <f t="shared" si="3"/>
        <v>0.63230750509041223</v>
      </c>
      <c r="Q10" s="1498">
        <f t="shared" si="4"/>
        <v>5691.6631628377281</v>
      </c>
      <c r="R10" s="1498">
        <f t="shared" si="5"/>
        <v>4981.7532998435445</v>
      </c>
    </row>
    <row r="11" spans="1:41" ht="12.75" customHeight="1" x14ac:dyDescent="0.2">
      <c r="A11" s="2291"/>
      <c r="B11" s="3262" t="s">
        <v>302</v>
      </c>
      <c r="C11" s="3266" t="s">
        <v>629</v>
      </c>
      <c r="D11" s="161" t="s">
        <v>39</v>
      </c>
      <c r="E11" s="3266" t="s">
        <v>48</v>
      </c>
      <c r="F11" s="161">
        <v>1</v>
      </c>
      <c r="G11" s="2573">
        <f t="shared" si="6"/>
        <v>0.64513236228267468</v>
      </c>
      <c r="H11" s="2573">
        <f t="shared" si="6"/>
        <v>0.6383918674451563</v>
      </c>
      <c r="I11" s="1468"/>
      <c r="J11" s="1468">
        <v>0.06</v>
      </c>
      <c r="K11" s="1468">
        <v>0.55000000000000004</v>
      </c>
      <c r="L11" s="164">
        <v>0.04</v>
      </c>
      <c r="M11" s="295">
        <f>0.061*I11+0.0385*L11+J11*0.129+K11*0.249</f>
        <v>0.14623000000000003</v>
      </c>
      <c r="N11" s="295">
        <f>0.037*I11+0.0355*L11+J11*0.038+K11*0.4</f>
        <v>0.22370000000000004</v>
      </c>
      <c r="O11" s="2293">
        <f>SQRT(M11^2+(G11+N11)^2)</f>
        <v>0.88105214752005045</v>
      </c>
      <c r="P11" s="2293">
        <f>SQRT(M11^2+(H11+N11)^2)</f>
        <v>0.87440585589020214</v>
      </c>
      <c r="Q11" s="1498">
        <f t="shared" si="4"/>
        <v>4128.3670962414481</v>
      </c>
      <c r="R11" s="1498">
        <f t="shared" si="5"/>
        <v>3602.4461396053835</v>
      </c>
    </row>
    <row r="12" spans="1:41" ht="12.75" customHeight="1" x14ac:dyDescent="0.2">
      <c r="A12" s="2291"/>
      <c r="B12" s="3262"/>
      <c r="C12" s="3266"/>
      <c r="D12" s="161" t="s">
        <v>39</v>
      </c>
      <c r="E12" s="3266"/>
      <c r="F12" s="161">
        <v>2</v>
      </c>
      <c r="G12" s="2573">
        <f t="shared" si="6"/>
        <v>0.64701745933394228</v>
      </c>
      <c r="H12" s="2573">
        <f t="shared" si="6"/>
        <v>0.64027626653875291</v>
      </c>
      <c r="I12" s="1468"/>
      <c r="J12" s="1468">
        <v>0.06</v>
      </c>
      <c r="K12" s="1468">
        <v>0.55000000000000004</v>
      </c>
      <c r="L12" s="164">
        <v>0.04</v>
      </c>
      <c r="M12" s="295">
        <f>0.061*I12+0.0385*L12+J12*0.129+K12*0.249</f>
        <v>0.14623000000000003</v>
      </c>
      <c r="N12" s="295">
        <f>0.037*I12+0.0355*L12+J12*0.038+K12*0.4</f>
        <v>0.22370000000000004</v>
      </c>
      <c r="O12" s="2293">
        <f>SQRT(M12^2+(G12+N12)^2)</f>
        <v>0.88291115458405867</v>
      </c>
      <c r="P12" s="2293">
        <f>SQRT(M12^2+(H12+N12)^2)</f>
        <v>0.87626377423823831</v>
      </c>
      <c r="Q12" s="1498">
        <f t="shared" si="4"/>
        <v>4119.6746433769831</v>
      </c>
      <c r="R12" s="1498">
        <f t="shared" si="5"/>
        <v>3594.8079706232143</v>
      </c>
    </row>
    <row r="13" spans="1:41" x14ac:dyDescent="0.2">
      <c r="A13" s="113"/>
      <c r="B13" s="200"/>
      <c r="C13" s="200"/>
      <c r="D13" s="201"/>
      <c r="E13" s="202"/>
      <c r="F13" s="202"/>
      <c r="G13" s="113"/>
      <c r="H13" s="113"/>
      <c r="I13" s="203"/>
      <c r="J13" s="203"/>
      <c r="K13" s="203"/>
      <c r="L13" s="204"/>
      <c r="M13" s="203"/>
      <c r="N13" s="201"/>
    </row>
    <row r="14" spans="1:41" ht="15.75" x14ac:dyDescent="0.2">
      <c r="A14" s="113"/>
      <c r="B14" s="207" t="s">
        <v>158</v>
      </c>
      <c r="C14" s="207"/>
      <c r="D14" s="2608">
        <v>42648</v>
      </c>
      <c r="E14" s="2608"/>
      <c r="F14" s="201"/>
      <c r="G14" s="113"/>
      <c r="H14" s="113"/>
      <c r="I14" s="203"/>
      <c r="J14" s="203"/>
      <c r="K14" s="203"/>
      <c r="L14" s="204"/>
    </row>
    <row r="15" spans="1:41" x14ac:dyDescent="0.2">
      <c r="A15" s="113"/>
      <c r="B15" s="200" t="s">
        <v>328</v>
      </c>
      <c r="C15" s="200"/>
      <c r="D15" s="2610" t="s">
        <v>189</v>
      </c>
      <c r="E15" s="2610"/>
      <c r="F15" s="113"/>
      <c r="G15" s="113"/>
      <c r="H15" s="113"/>
      <c r="I15" s="203"/>
      <c r="J15" s="203"/>
      <c r="K15" s="203"/>
      <c r="L15" s="204"/>
      <c r="M15" s="201"/>
      <c r="N15" s="201"/>
    </row>
    <row r="16" spans="1:41" x14ac:dyDescent="0.2">
      <c r="A16" s="113"/>
      <c r="B16" s="200"/>
      <c r="C16" s="200"/>
      <c r="D16" s="201"/>
      <c r="E16" s="113"/>
      <c r="F16" s="113"/>
      <c r="G16" s="113"/>
      <c r="H16" s="113"/>
      <c r="I16" s="203"/>
      <c r="J16" s="203"/>
      <c r="K16" s="203"/>
      <c r="L16" s="204"/>
      <c r="M16" s="201"/>
      <c r="N16" s="201"/>
    </row>
    <row r="17" spans="1:14" x14ac:dyDescent="0.2">
      <c r="A17" s="113"/>
      <c r="B17" s="200"/>
      <c r="C17" s="200"/>
      <c r="D17" s="201"/>
      <c r="E17" s="113"/>
      <c r="F17" s="113"/>
      <c r="G17" s="113"/>
      <c r="H17" s="113"/>
      <c r="I17" s="203"/>
      <c r="J17" s="203"/>
      <c r="K17" s="203"/>
      <c r="L17" s="204"/>
      <c r="M17" s="201"/>
      <c r="N17" s="201"/>
    </row>
    <row r="18" spans="1:14" x14ac:dyDescent="0.2">
      <c r="A18" s="113"/>
      <c r="B18" s="200"/>
      <c r="C18" s="200"/>
      <c r="D18" s="201"/>
      <c r="E18" s="113"/>
      <c r="F18" s="113"/>
      <c r="G18" s="113"/>
      <c r="H18" s="113"/>
      <c r="I18" s="203"/>
      <c r="J18" s="203"/>
      <c r="K18" s="203"/>
      <c r="L18" s="204"/>
      <c r="M18" s="201"/>
      <c r="N18" s="201"/>
    </row>
    <row r="19" spans="1:14" x14ac:dyDescent="0.2">
      <c r="A19" s="113"/>
      <c r="B19" s="200"/>
      <c r="C19" s="200"/>
      <c r="D19" s="201"/>
      <c r="E19" s="113"/>
      <c r="F19" s="113"/>
      <c r="G19" s="113"/>
      <c r="H19" s="113"/>
      <c r="I19" s="203"/>
      <c r="J19" s="203"/>
      <c r="K19" s="203"/>
      <c r="L19" s="113"/>
      <c r="M19" s="113"/>
      <c r="N19" s="113"/>
    </row>
    <row r="20" spans="1:14" x14ac:dyDescent="0.2">
      <c r="A20" s="113"/>
      <c r="B20" s="200"/>
      <c r="C20" s="200"/>
      <c r="D20" s="201"/>
      <c r="E20" s="113"/>
      <c r="F20" s="113"/>
      <c r="G20" s="113"/>
      <c r="H20" s="113"/>
      <c r="I20" s="203"/>
      <c r="J20" s="203"/>
      <c r="K20" s="203"/>
      <c r="L20" s="204"/>
      <c r="M20" s="201"/>
      <c r="N20" s="201"/>
    </row>
    <row r="21" spans="1:14" x14ac:dyDescent="0.2">
      <c r="A21" s="113"/>
      <c r="B21" s="200"/>
      <c r="C21" s="200"/>
      <c r="D21" s="201"/>
      <c r="E21" s="113"/>
      <c r="F21" s="113"/>
      <c r="G21" s="113"/>
      <c r="H21" s="113"/>
      <c r="I21" s="203"/>
      <c r="J21" s="203"/>
      <c r="K21" s="203"/>
      <c r="L21" s="204"/>
      <c r="M21" s="201"/>
      <c r="N21" s="201"/>
    </row>
    <row r="22" spans="1:14" x14ac:dyDescent="0.2">
      <c r="A22" s="113"/>
      <c r="B22" s="200"/>
      <c r="C22" s="200"/>
      <c r="D22" s="201"/>
      <c r="E22" s="113"/>
      <c r="F22" s="113"/>
      <c r="G22" s="113"/>
      <c r="H22" s="113"/>
      <c r="I22" s="203"/>
      <c r="J22" s="203"/>
      <c r="K22" s="203"/>
      <c r="L22" s="204"/>
      <c r="M22" s="201"/>
      <c r="N22" s="201"/>
    </row>
    <row r="23" spans="1:14" x14ac:dyDescent="0.2">
      <c r="A23" s="113"/>
      <c r="B23" s="200"/>
      <c r="C23" s="200"/>
      <c r="D23" s="201"/>
      <c r="E23" s="113"/>
      <c r="F23" s="113"/>
      <c r="G23" s="113"/>
      <c r="H23" s="113"/>
      <c r="I23" s="203"/>
      <c r="J23" s="203"/>
      <c r="K23" s="203"/>
      <c r="L23" s="204"/>
      <c r="M23" s="201"/>
      <c r="N23" s="201"/>
    </row>
    <row r="24" spans="1:14" x14ac:dyDescent="0.2">
      <c r="A24" s="113"/>
      <c r="B24" s="200"/>
      <c r="C24" s="200"/>
      <c r="D24" s="201"/>
      <c r="E24" s="113"/>
      <c r="F24" s="113"/>
      <c r="G24" s="113"/>
      <c r="H24" s="113"/>
      <c r="I24" s="203"/>
      <c r="J24" s="203"/>
      <c r="K24" s="203"/>
      <c r="L24" s="204"/>
      <c r="M24" s="201"/>
      <c r="N24" s="201"/>
    </row>
    <row r="25" spans="1:14" x14ac:dyDescent="0.2">
      <c r="A25" s="113"/>
      <c r="B25" s="200"/>
      <c r="C25" s="200"/>
      <c r="D25" s="201"/>
      <c r="E25" s="113"/>
      <c r="F25" s="113"/>
      <c r="G25" s="113"/>
      <c r="H25" s="113"/>
      <c r="I25" s="203"/>
      <c r="J25" s="203"/>
      <c r="K25" s="203"/>
      <c r="L25" s="204"/>
      <c r="M25" s="201"/>
      <c r="N25" s="201"/>
    </row>
    <row r="26" spans="1:14" x14ac:dyDescent="0.2">
      <c r="A26" s="113"/>
      <c r="B26" s="200"/>
      <c r="C26" s="200"/>
      <c r="D26" s="201"/>
      <c r="E26" s="113"/>
      <c r="F26" s="113"/>
      <c r="G26" s="113"/>
      <c r="H26" s="113"/>
      <c r="I26" s="203"/>
      <c r="J26" s="203"/>
      <c r="K26" s="203"/>
      <c r="L26" s="204"/>
      <c r="M26" s="201"/>
      <c r="N26" s="201"/>
    </row>
    <row r="27" spans="1:14" x14ac:dyDescent="0.2">
      <c r="A27" s="113"/>
      <c r="B27" s="200"/>
      <c r="C27" s="200"/>
      <c r="D27" s="201"/>
      <c r="E27" s="113"/>
      <c r="F27" s="113"/>
      <c r="G27" s="113"/>
      <c r="H27" s="113"/>
      <c r="I27" s="203"/>
      <c r="J27" s="203"/>
      <c r="K27" s="203"/>
      <c r="L27" s="204"/>
      <c r="M27" s="201"/>
      <c r="N27" s="201"/>
    </row>
    <row r="28" spans="1:14" x14ac:dyDescent="0.2">
      <c r="A28" s="113"/>
      <c r="B28" s="200"/>
      <c r="C28" s="200"/>
      <c r="D28" s="201"/>
      <c r="E28" s="113"/>
      <c r="F28" s="113"/>
      <c r="G28" s="113"/>
      <c r="H28" s="113"/>
      <c r="I28" s="203"/>
      <c r="J28" s="203"/>
      <c r="K28" s="203"/>
      <c r="L28" s="204"/>
      <c r="M28" s="201"/>
      <c r="N28" s="201"/>
    </row>
    <row r="29" spans="1:14" x14ac:dyDescent="0.2">
      <c r="A29" s="113"/>
      <c r="B29" s="200"/>
      <c r="C29" s="200"/>
      <c r="D29" s="201"/>
      <c r="E29" s="113"/>
      <c r="F29" s="113"/>
      <c r="G29" s="113"/>
      <c r="H29" s="113"/>
      <c r="I29" s="203"/>
      <c r="J29" s="203"/>
      <c r="K29" s="203"/>
      <c r="L29" s="204"/>
      <c r="M29" s="201"/>
      <c r="N29" s="201"/>
    </row>
    <row r="30" spans="1:14" x14ac:dyDescent="0.2">
      <c r="A30" s="113"/>
      <c r="B30" s="200"/>
      <c r="C30" s="200"/>
      <c r="D30" s="201"/>
      <c r="E30" s="113"/>
      <c r="F30" s="113"/>
      <c r="G30" s="113"/>
      <c r="H30" s="113"/>
      <c r="I30" s="203"/>
      <c r="J30" s="203"/>
      <c r="K30" s="203"/>
      <c r="L30" s="204"/>
      <c r="M30" s="201"/>
      <c r="N30" s="201"/>
    </row>
    <row r="31" spans="1:14" x14ac:dyDescent="0.2">
      <c r="A31" s="113"/>
      <c r="B31" s="200"/>
      <c r="C31" s="200"/>
      <c r="D31" s="201"/>
      <c r="E31" s="113"/>
      <c r="F31" s="113"/>
      <c r="G31" s="113"/>
      <c r="H31" s="113"/>
      <c r="I31" s="203"/>
      <c r="J31" s="203"/>
      <c r="K31" s="203"/>
      <c r="L31" s="204"/>
      <c r="M31" s="201"/>
      <c r="N31" s="201"/>
    </row>
    <row r="32" spans="1:14" x14ac:dyDescent="0.2">
      <c r="A32" s="113"/>
      <c r="B32" s="200"/>
      <c r="C32" s="200"/>
      <c r="D32" s="201"/>
      <c r="E32" s="113"/>
      <c r="F32" s="113"/>
      <c r="G32" s="113"/>
      <c r="H32" s="113"/>
      <c r="I32" s="203"/>
      <c r="J32" s="203"/>
      <c r="K32" s="203"/>
      <c r="L32" s="204"/>
      <c r="M32" s="201"/>
      <c r="N32" s="201"/>
    </row>
    <row r="33" spans="1:14" x14ac:dyDescent="0.2">
      <c r="A33" s="113"/>
      <c r="B33" s="200"/>
      <c r="C33" s="200"/>
      <c r="D33" s="201"/>
      <c r="E33" s="113"/>
      <c r="F33" s="113"/>
      <c r="G33" s="113"/>
      <c r="H33" s="113"/>
      <c r="I33" s="203"/>
      <c r="J33" s="203"/>
      <c r="K33" s="203"/>
      <c r="L33" s="204"/>
      <c r="M33" s="201"/>
      <c r="N33" s="201"/>
    </row>
    <row r="34" spans="1:14" x14ac:dyDescent="0.2">
      <c r="A34" s="113"/>
      <c r="B34" s="200"/>
      <c r="C34" s="200"/>
      <c r="D34" s="201"/>
      <c r="E34" s="113"/>
      <c r="F34" s="113"/>
      <c r="G34" s="113"/>
      <c r="H34" s="113"/>
      <c r="I34" s="203"/>
      <c r="J34" s="203"/>
      <c r="K34" s="203"/>
      <c r="L34" s="204"/>
      <c r="M34" s="201"/>
      <c r="N34" s="201"/>
    </row>
    <row r="35" spans="1:14" x14ac:dyDescent="0.2">
      <c r="A35" s="113"/>
      <c r="B35" s="200"/>
      <c r="C35" s="200"/>
      <c r="D35" s="201"/>
      <c r="E35" s="113"/>
      <c r="F35" s="113"/>
      <c r="G35" s="113"/>
      <c r="H35" s="113"/>
      <c r="I35" s="203"/>
      <c r="J35" s="203"/>
      <c r="K35" s="203"/>
      <c r="L35" s="204"/>
      <c r="M35" s="201"/>
      <c r="N35" s="201"/>
    </row>
    <row r="36" spans="1:14" x14ac:dyDescent="0.2">
      <c r="A36" s="113"/>
      <c r="B36" s="200"/>
      <c r="C36" s="200"/>
      <c r="D36" s="201"/>
      <c r="E36" s="113"/>
      <c r="F36" s="113"/>
      <c r="G36" s="113"/>
      <c r="H36" s="113"/>
      <c r="I36" s="203"/>
      <c r="J36" s="203"/>
      <c r="K36" s="203"/>
      <c r="L36" s="204"/>
      <c r="M36" s="201"/>
      <c r="N36" s="201"/>
    </row>
    <row r="37" spans="1:14" x14ac:dyDescent="0.2">
      <c r="A37" s="113"/>
      <c r="B37" s="200"/>
      <c r="C37" s="200"/>
      <c r="D37" s="201"/>
      <c r="E37" s="113"/>
      <c r="F37" s="113"/>
      <c r="G37" s="113"/>
      <c r="H37" s="113"/>
      <c r="I37" s="203"/>
      <c r="J37" s="203"/>
      <c r="K37" s="203"/>
      <c r="L37" s="204"/>
      <c r="M37" s="201"/>
      <c r="N37" s="201"/>
    </row>
    <row r="38" spans="1:14" x14ac:dyDescent="0.2">
      <c r="A38" s="113"/>
      <c r="B38" s="200"/>
      <c r="C38" s="200"/>
      <c r="D38" s="201"/>
      <c r="E38" s="113"/>
      <c r="F38" s="113"/>
      <c r="G38" s="113"/>
      <c r="H38" s="113"/>
      <c r="I38" s="203"/>
      <c r="J38" s="203"/>
      <c r="K38" s="203"/>
      <c r="L38" s="204"/>
      <c r="M38" s="201"/>
      <c r="N38" s="201"/>
    </row>
    <row r="39" spans="1:14" x14ac:dyDescent="0.2">
      <c r="A39" s="113"/>
      <c r="B39" s="200"/>
      <c r="C39" s="200"/>
      <c r="D39" s="201"/>
      <c r="E39" s="113"/>
      <c r="F39" s="113"/>
      <c r="G39" s="113"/>
      <c r="H39" s="113"/>
      <c r="I39" s="203"/>
      <c r="J39" s="203"/>
      <c r="K39" s="203"/>
      <c r="L39" s="204"/>
      <c r="M39" s="201"/>
      <c r="N39" s="201"/>
    </row>
    <row r="40" spans="1:14" x14ac:dyDescent="0.2">
      <c r="A40" s="113"/>
      <c r="B40" s="200"/>
      <c r="C40" s="200"/>
      <c r="D40" s="201"/>
      <c r="E40" s="113"/>
      <c r="F40" s="113"/>
      <c r="G40" s="113"/>
      <c r="H40" s="113"/>
      <c r="I40" s="203"/>
      <c r="J40" s="203"/>
      <c r="K40" s="203"/>
      <c r="L40" s="204"/>
      <c r="M40" s="201"/>
      <c r="N40" s="201"/>
    </row>
    <row r="41" spans="1:14" x14ac:dyDescent="0.2">
      <c r="A41" s="113"/>
      <c r="B41" s="200"/>
      <c r="C41" s="200"/>
      <c r="D41" s="201"/>
      <c r="E41" s="113"/>
      <c r="F41" s="113"/>
      <c r="G41" s="113"/>
      <c r="H41" s="113"/>
      <c r="I41" s="203"/>
      <c r="J41" s="203"/>
      <c r="K41" s="203"/>
      <c r="L41" s="204"/>
      <c r="M41" s="201"/>
      <c r="N41" s="201"/>
    </row>
    <row r="42" spans="1:14" x14ac:dyDescent="0.2">
      <c r="A42" s="113"/>
      <c r="B42" s="200"/>
      <c r="C42" s="200"/>
      <c r="D42" s="201"/>
      <c r="E42" s="113"/>
      <c r="F42" s="113"/>
      <c r="G42" s="113"/>
      <c r="H42" s="113"/>
      <c r="I42" s="203"/>
      <c r="J42" s="203"/>
      <c r="K42" s="203"/>
      <c r="L42" s="204"/>
      <c r="M42" s="201"/>
      <c r="N42" s="201"/>
    </row>
    <row r="43" spans="1:14" x14ac:dyDescent="0.2">
      <c r="A43" s="113"/>
      <c r="B43" s="200"/>
      <c r="C43" s="200"/>
      <c r="D43" s="201"/>
      <c r="E43" s="113"/>
      <c r="F43" s="113"/>
      <c r="G43" s="113"/>
      <c r="H43" s="113"/>
      <c r="I43" s="203"/>
      <c r="J43" s="203"/>
      <c r="K43" s="203"/>
      <c r="L43" s="204"/>
      <c r="M43" s="201"/>
      <c r="N43" s="201"/>
    </row>
    <row r="44" spans="1:14" x14ac:dyDescent="0.2">
      <c r="A44" s="113"/>
      <c r="B44" s="200"/>
      <c r="C44" s="200"/>
      <c r="D44" s="201"/>
      <c r="E44" s="113"/>
      <c r="F44" s="113"/>
      <c r="G44" s="113"/>
      <c r="H44" s="113"/>
      <c r="I44" s="203"/>
      <c r="J44" s="203"/>
      <c r="K44" s="203"/>
      <c r="L44" s="204"/>
      <c r="M44" s="201"/>
      <c r="N44" s="201"/>
    </row>
    <row r="45" spans="1:14" x14ac:dyDescent="0.2">
      <c r="A45" s="113"/>
      <c r="B45" s="200"/>
      <c r="C45" s="200"/>
      <c r="D45" s="201"/>
      <c r="E45" s="113"/>
      <c r="F45" s="113"/>
      <c r="G45" s="113"/>
      <c r="H45" s="113"/>
      <c r="I45" s="203"/>
      <c r="J45" s="203"/>
      <c r="K45" s="203"/>
      <c r="L45" s="204"/>
      <c r="M45" s="201"/>
      <c r="N45" s="201"/>
    </row>
    <row r="46" spans="1:14" x14ac:dyDescent="0.2">
      <c r="A46" s="113"/>
      <c r="B46" s="200"/>
      <c r="C46" s="200"/>
      <c r="D46" s="201"/>
      <c r="E46" s="113"/>
      <c r="F46" s="113"/>
      <c r="G46" s="113"/>
      <c r="H46" s="113"/>
      <c r="I46" s="203"/>
      <c r="J46" s="203"/>
      <c r="K46" s="203"/>
      <c r="L46" s="204"/>
      <c r="M46" s="201"/>
      <c r="N46" s="201"/>
    </row>
    <row r="47" spans="1:14" x14ac:dyDescent="0.2">
      <c r="A47" s="113"/>
      <c r="B47" s="200"/>
      <c r="C47" s="200"/>
      <c r="D47" s="201"/>
      <c r="E47" s="113"/>
      <c r="F47" s="113"/>
      <c r="G47" s="113"/>
      <c r="H47" s="113"/>
      <c r="I47" s="203"/>
      <c r="J47" s="203"/>
      <c r="K47" s="203"/>
      <c r="L47" s="204"/>
      <c r="M47" s="201"/>
      <c r="N47" s="201"/>
    </row>
    <row r="48" spans="1:14" x14ac:dyDescent="0.2">
      <c r="A48" s="113"/>
      <c r="B48" s="200"/>
      <c r="C48" s="200"/>
      <c r="D48" s="201"/>
      <c r="E48" s="113"/>
      <c r="F48" s="113"/>
      <c r="G48" s="113"/>
      <c r="H48" s="113"/>
      <c r="I48" s="203"/>
      <c r="J48" s="203"/>
      <c r="K48" s="203"/>
      <c r="L48" s="204"/>
      <c r="M48" s="201"/>
      <c r="N48" s="201"/>
    </row>
    <row r="49" spans="1:14" x14ac:dyDescent="0.2">
      <c r="A49" s="113"/>
      <c r="B49" s="200"/>
      <c r="C49" s="200"/>
      <c r="D49" s="201"/>
      <c r="E49" s="113"/>
      <c r="F49" s="113"/>
      <c r="G49" s="113"/>
      <c r="H49" s="113"/>
      <c r="I49" s="203"/>
      <c r="J49" s="203"/>
      <c r="K49" s="203"/>
      <c r="L49" s="204"/>
      <c r="M49" s="201"/>
      <c r="N49" s="201"/>
    </row>
    <row r="50" spans="1:14" x14ac:dyDescent="0.2">
      <c r="A50" s="113"/>
      <c r="B50" s="200"/>
      <c r="C50" s="200"/>
      <c r="D50" s="201"/>
      <c r="E50" s="113"/>
      <c r="F50" s="113"/>
      <c r="G50" s="113"/>
      <c r="H50" s="113"/>
      <c r="I50" s="203"/>
      <c r="J50" s="203"/>
      <c r="K50" s="203"/>
      <c r="L50" s="204"/>
      <c r="M50" s="201"/>
      <c r="N50" s="201"/>
    </row>
    <row r="51" spans="1:14" x14ac:dyDescent="0.2">
      <c r="A51" s="113"/>
      <c r="B51" s="200"/>
      <c r="C51" s="200"/>
      <c r="D51" s="201"/>
      <c r="E51" s="113"/>
      <c r="F51" s="113"/>
      <c r="G51" s="113"/>
      <c r="H51" s="113"/>
      <c r="I51" s="203"/>
      <c r="J51" s="203"/>
      <c r="K51" s="203"/>
      <c r="L51" s="204"/>
      <c r="M51" s="201"/>
      <c r="N51" s="201"/>
    </row>
    <row r="52" spans="1:14" x14ac:dyDescent="0.2">
      <c r="A52" s="113"/>
      <c r="B52" s="200"/>
      <c r="C52" s="200"/>
      <c r="D52" s="201"/>
      <c r="E52" s="113"/>
      <c r="F52" s="113"/>
      <c r="G52" s="113"/>
      <c r="H52" s="113"/>
      <c r="I52" s="203"/>
      <c r="J52" s="203"/>
      <c r="K52" s="203"/>
      <c r="L52" s="204"/>
      <c r="M52" s="201"/>
      <c r="N52" s="201"/>
    </row>
    <row r="53" spans="1:14" x14ac:dyDescent="0.2">
      <c r="A53" s="113"/>
      <c r="B53" s="200"/>
      <c r="C53" s="200"/>
      <c r="D53" s="201"/>
      <c r="E53" s="113"/>
      <c r="F53" s="113"/>
      <c r="G53" s="113"/>
      <c r="H53" s="113"/>
      <c r="I53" s="203"/>
      <c r="J53" s="203"/>
      <c r="K53" s="203"/>
      <c r="L53" s="204"/>
      <c r="M53" s="201"/>
      <c r="N53" s="201"/>
    </row>
    <row r="54" spans="1:14" x14ac:dyDescent="0.2">
      <c r="A54" s="113"/>
      <c r="B54" s="200"/>
      <c r="C54" s="200"/>
      <c r="D54" s="201"/>
      <c r="E54" s="113"/>
      <c r="F54" s="113"/>
      <c r="G54" s="113"/>
      <c r="H54" s="113"/>
      <c r="I54" s="203"/>
      <c r="J54" s="203"/>
      <c r="K54" s="203"/>
      <c r="L54" s="204"/>
      <c r="M54" s="201"/>
      <c r="N54" s="201"/>
    </row>
    <row r="55" spans="1:14" x14ac:dyDescent="0.2">
      <c r="A55" s="113"/>
      <c r="B55" s="200"/>
      <c r="C55" s="200"/>
      <c r="D55" s="201"/>
      <c r="E55" s="113"/>
      <c r="F55" s="113"/>
      <c r="G55" s="113"/>
      <c r="H55" s="113"/>
      <c r="I55" s="203"/>
      <c r="J55" s="203"/>
      <c r="K55" s="203"/>
      <c r="L55" s="204"/>
      <c r="M55" s="201"/>
      <c r="N55" s="201"/>
    </row>
    <row r="56" spans="1:14" x14ac:dyDescent="0.2">
      <c r="A56" s="113"/>
      <c r="B56" s="200"/>
      <c r="C56" s="200"/>
      <c r="D56" s="201"/>
      <c r="E56" s="113"/>
      <c r="F56" s="113"/>
      <c r="G56" s="113"/>
      <c r="H56" s="113"/>
      <c r="I56" s="203"/>
      <c r="J56" s="203"/>
      <c r="K56" s="203"/>
      <c r="L56" s="204"/>
      <c r="M56" s="201"/>
      <c r="N56" s="201"/>
    </row>
    <row r="57" spans="1:14" x14ac:dyDescent="0.2">
      <c r="A57" s="113"/>
      <c r="B57" s="200"/>
      <c r="C57" s="200"/>
      <c r="D57" s="201"/>
      <c r="E57" s="113"/>
      <c r="F57" s="113"/>
      <c r="G57" s="113"/>
      <c r="H57" s="113"/>
      <c r="I57" s="203"/>
      <c r="J57" s="203"/>
      <c r="K57" s="203"/>
      <c r="L57" s="204"/>
      <c r="M57" s="201"/>
      <c r="N57" s="201"/>
    </row>
    <row r="58" spans="1:14" x14ac:dyDescent="0.2">
      <c r="A58" s="113"/>
      <c r="B58" s="200"/>
      <c r="C58" s="200"/>
      <c r="D58" s="201"/>
      <c r="E58" s="113"/>
      <c r="F58" s="113"/>
      <c r="G58" s="113"/>
      <c r="H58" s="113"/>
      <c r="I58" s="203"/>
      <c r="J58" s="203"/>
      <c r="K58" s="203"/>
      <c r="L58" s="204"/>
      <c r="M58" s="201"/>
      <c r="N58" s="201"/>
    </row>
    <row r="59" spans="1:14" x14ac:dyDescent="0.2">
      <c r="A59" s="113"/>
      <c r="B59" s="200"/>
      <c r="C59" s="200"/>
      <c r="D59" s="201"/>
      <c r="E59" s="113"/>
      <c r="F59" s="113"/>
      <c r="G59" s="113"/>
      <c r="H59" s="113"/>
      <c r="I59" s="203"/>
      <c r="J59" s="203"/>
      <c r="K59" s="203"/>
      <c r="L59" s="204"/>
      <c r="M59" s="201"/>
      <c r="N59" s="201"/>
    </row>
    <row r="60" spans="1:14" x14ac:dyDescent="0.2">
      <c r="A60" s="113"/>
      <c r="B60" s="200"/>
      <c r="C60" s="200"/>
      <c r="D60" s="201"/>
      <c r="E60" s="113"/>
      <c r="F60" s="113"/>
      <c r="G60" s="113"/>
      <c r="H60" s="113"/>
      <c r="I60" s="203"/>
      <c r="J60" s="203"/>
      <c r="K60" s="203"/>
      <c r="L60" s="204"/>
      <c r="M60" s="201"/>
      <c r="N60" s="201"/>
    </row>
    <row r="61" spans="1:14" x14ac:dyDescent="0.2">
      <c r="A61" s="113"/>
      <c r="B61" s="200"/>
      <c r="C61" s="200"/>
      <c r="D61" s="201"/>
      <c r="E61" s="113"/>
      <c r="F61" s="113"/>
      <c r="G61" s="113"/>
      <c r="H61" s="113"/>
      <c r="I61" s="203"/>
      <c r="J61" s="203"/>
      <c r="K61" s="203"/>
      <c r="L61" s="204"/>
      <c r="M61" s="201"/>
      <c r="N61" s="201"/>
    </row>
    <row r="62" spans="1:14" x14ac:dyDescent="0.2">
      <c r="A62" s="113"/>
      <c r="B62" s="200"/>
      <c r="C62" s="200"/>
      <c r="D62" s="201"/>
      <c r="E62" s="113"/>
      <c r="F62" s="113"/>
      <c r="G62" s="113"/>
      <c r="H62" s="113"/>
      <c r="I62" s="203"/>
      <c r="J62" s="203"/>
      <c r="K62" s="203"/>
      <c r="L62" s="204"/>
      <c r="M62" s="201"/>
      <c r="N62" s="201"/>
    </row>
    <row r="63" spans="1:14" x14ac:dyDescent="0.2">
      <c r="A63" s="113"/>
      <c r="B63" s="200"/>
      <c r="C63" s="200"/>
      <c r="D63" s="201"/>
      <c r="E63" s="113"/>
      <c r="F63" s="113"/>
      <c r="G63" s="113"/>
      <c r="H63" s="113"/>
      <c r="I63" s="203"/>
      <c r="J63" s="203"/>
      <c r="K63" s="203"/>
      <c r="L63" s="204"/>
      <c r="M63" s="201"/>
      <c r="N63" s="201"/>
    </row>
    <row r="64" spans="1:14" x14ac:dyDescent="0.2">
      <c r="A64" s="113"/>
      <c r="B64" s="200"/>
      <c r="C64" s="200"/>
      <c r="D64" s="201"/>
      <c r="E64" s="113"/>
      <c r="F64" s="113"/>
      <c r="G64" s="113"/>
      <c r="H64" s="113"/>
      <c r="I64" s="203"/>
      <c r="J64" s="203"/>
      <c r="K64" s="203"/>
      <c r="L64" s="204"/>
      <c r="M64" s="201"/>
      <c r="N64" s="201"/>
    </row>
    <row r="65" spans="1:14" x14ac:dyDescent="0.2">
      <c r="A65" s="113"/>
      <c r="B65" s="200"/>
      <c r="C65" s="200"/>
      <c r="D65" s="201"/>
      <c r="E65" s="113"/>
      <c r="F65" s="113"/>
      <c r="G65" s="113"/>
      <c r="H65" s="113"/>
      <c r="I65" s="203"/>
      <c r="J65" s="203"/>
      <c r="K65" s="203"/>
      <c r="L65" s="204"/>
      <c r="M65" s="201"/>
      <c r="N65" s="201"/>
    </row>
    <row r="66" spans="1:14" x14ac:dyDescent="0.2">
      <c r="A66" s="113"/>
      <c r="B66" s="200"/>
      <c r="C66" s="200"/>
      <c r="D66" s="201"/>
      <c r="E66" s="113"/>
      <c r="F66" s="113"/>
      <c r="G66" s="113"/>
      <c r="H66" s="113"/>
      <c r="I66" s="203"/>
      <c r="J66" s="203"/>
      <c r="K66" s="203"/>
      <c r="L66" s="204"/>
      <c r="M66" s="201"/>
      <c r="N66" s="201"/>
    </row>
    <row r="67" spans="1:14" x14ac:dyDescent="0.2">
      <c r="A67" s="113"/>
      <c r="B67" s="200"/>
      <c r="C67" s="200"/>
      <c r="D67" s="201"/>
      <c r="E67" s="113"/>
      <c r="F67" s="113"/>
      <c r="G67" s="113"/>
      <c r="H67" s="113"/>
      <c r="I67" s="203"/>
      <c r="J67" s="203"/>
      <c r="K67" s="203"/>
      <c r="L67" s="204"/>
      <c r="M67" s="201"/>
      <c r="N67" s="201"/>
    </row>
    <row r="68" spans="1:14" x14ac:dyDescent="0.2">
      <c r="A68" s="113"/>
      <c r="B68" s="200"/>
      <c r="C68" s="200"/>
      <c r="D68" s="201"/>
      <c r="E68" s="113"/>
      <c r="F68" s="113"/>
      <c r="G68" s="113"/>
      <c r="H68" s="113"/>
      <c r="I68" s="203"/>
      <c r="J68" s="203"/>
      <c r="K68" s="203"/>
      <c r="L68" s="204"/>
      <c r="M68" s="201"/>
      <c r="N68" s="201"/>
    </row>
    <row r="69" spans="1:14" x14ac:dyDescent="0.2">
      <c r="A69" s="113"/>
      <c r="B69" s="200"/>
      <c r="C69" s="200"/>
      <c r="D69" s="201"/>
      <c r="E69" s="113"/>
      <c r="F69" s="113"/>
      <c r="G69" s="113"/>
      <c r="H69" s="113"/>
      <c r="I69" s="203"/>
      <c r="J69" s="203"/>
      <c r="K69" s="203"/>
      <c r="L69" s="204"/>
      <c r="M69" s="201"/>
      <c r="N69" s="201"/>
    </row>
    <row r="70" spans="1:14" x14ac:dyDescent="0.2">
      <c r="A70" s="113"/>
      <c r="B70" s="200"/>
      <c r="C70" s="200"/>
      <c r="D70" s="201"/>
      <c r="E70" s="113"/>
      <c r="F70" s="113"/>
      <c r="G70" s="113"/>
      <c r="H70" s="113"/>
      <c r="I70" s="203"/>
      <c r="J70" s="203"/>
      <c r="K70" s="203"/>
      <c r="L70" s="204"/>
      <c r="M70" s="201"/>
      <c r="N70" s="201"/>
    </row>
    <row r="71" spans="1:14" x14ac:dyDescent="0.2">
      <c r="A71" s="113"/>
      <c r="B71" s="200"/>
      <c r="C71" s="200"/>
      <c r="D71" s="201"/>
      <c r="E71" s="113"/>
      <c r="F71" s="113"/>
      <c r="G71" s="113"/>
      <c r="H71" s="113"/>
      <c r="I71" s="203"/>
      <c r="J71" s="203"/>
      <c r="K71" s="203"/>
      <c r="L71" s="204"/>
      <c r="M71" s="201"/>
      <c r="N71" s="201"/>
    </row>
    <row r="72" spans="1:14" x14ac:dyDescent="0.2">
      <c r="A72" s="113"/>
      <c r="B72" s="200"/>
      <c r="C72" s="200"/>
      <c r="D72" s="201"/>
      <c r="E72" s="113"/>
      <c r="F72" s="113"/>
      <c r="G72" s="113"/>
      <c r="H72" s="113"/>
      <c r="I72" s="203"/>
      <c r="J72" s="203"/>
      <c r="K72" s="203"/>
      <c r="L72" s="204"/>
      <c r="M72" s="201"/>
      <c r="N72" s="201"/>
    </row>
    <row r="73" spans="1:14" x14ac:dyDescent="0.2">
      <c r="A73" s="113"/>
      <c r="B73" s="200"/>
      <c r="C73" s="200"/>
      <c r="D73" s="201"/>
      <c r="E73" s="113"/>
      <c r="F73" s="113"/>
      <c r="G73" s="113"/>
      <c r="H73" s="113"/>
      <c r="I73" s="203"/>
      <c r="J73" s="203"/>
      <c r="K73" s="203"/>
      <c r="L73" s="204"/>
      <c r="M73" s="201"/>
      <c r="N73" s="201"/>
    </row>
    <row r="74" spans="1:14" x14ac:dyDescent="0.2">
      <c r="A74" s="113"/>
      <c r="B74" s="200"/>
      <c r="C74" s="200"/>
      <c r="D74" s="201"/>
      <c r="E74" s="113"/>
      <c r="F74" s="113"/>
      <c r="G74" s="113"/>
      <c r="H74" s="113"/>
      <c r="I74" s="203"/>
      <c r="J74" s="203"/>
      <c r="K74" s="203"/>
      <c r="L74" s="204"/>
      <c r="M74" s="201"/>
      <c r="N74" s="201"/>
    </row>
    <row r="75" spans="1:14" x14ac:dyDescent="0.2">
      <c r="A75" s="113"/>
      <c r="B75" s="200"/>
      <c r="C75" s="200"/>
      <c r="D75" s="201"/>
      <c r="E75" s="113"/>
      <c r="F75" s="113"/>
      <c r="G75" s="113"/>
      <c r="H75" s="113"/>
      <c r="I75" s="203"/>
      <c r="J75" s="203"/>
      <c r="K75" s="203"/>
      <c r="L75" s="204"/>
      <c r="M75" s="201"/>
      <c r="N75" s="201"/>
    </row>
    <row r="76" spans="1:14" x14ac:dyDescent="0.2">
      <c r="A76" s="113"/>
      <c r="B76" s="200"/>
      <c r="C76" s="200"/>
      <c r="D76" s="201"/>
      <c r="E76" s="113"/>
      <c r="F76" s="113"/>
      <c r="G76" s="113"/>
      <c r="H76" s="113"/>
      <c r="I76" s="203"/>
      <c r="J76" s="203"/>
      <c r="K76" s="203"/>
      <c r="L76" s="204"/>
      <c r="M76" s="201"/>
      <c r="N76" s="201"/>
    </row>
    <row r="77" spans="1:14" x14ac:dyDescent="0.2">
      <c r="A77" s="113"/>
      <c r="B77" s="200"/>
      <c r="C77" s="200"/>
      <c r="D77" s="201"/>
      <c r="E77" s="113"/>
      <c r="F77" s="113"/>
      <c r="G77" s="113"/>
      <c r="H77" s="113"/>
      <c r="I77" s="203"/>
      <c r="J77" s="203"/>
      <c r="K77" s="203"/>
      <c r="L77" s="204"/>
      <c r="M77" s="201"/>
      <c r="N77" s="201"/>
    </row>
    <row r="78" spans="1:14" x14ac:dyDescent="0.2">
      <c r="A78" s="113"/>
      <c r="B78" s="200"/>
      <c r="C78" s="200"/>
      <c r="D78" s="201"/>
      <c r="E78" s="113"/>
      <c r="F78" s="113"/>
      <c r="G78" s="113"/>
      <c r="H78" s="113"/>
      <c r="I78" s="203"/>
      <c r="J78" s="203"/>
      <c r="K78" s="203"/>
      <c r="L78" s="204"/>
      <c r="M78" s="201"/>
      <c r="N78" s="201"/>
    </row>
    <row r="79" spans="1:14" x14ac:dyDescent="0.2">
      <c r="A79" s="113"/>
      <c r="B79" s="200"/>
      <c r="C79" s="200"/>
      <c r="D79" s="201"/>
      <c r="E79" s="113"/>
      <c r="F79" s="113"/>
      <c r="G79" s="113"/>
      <c r="H79" s="113"/>
      <c r="I79" s="203"/>
      <c r="J79" s="203"/>
      <c r="K79" s="203"/>
      <c r="L79" s="204"/>
      <c r="M79" s="201"/>
      <c r="N79" s="201"/>
    </row>
    <row r="80" spans="1:14" x14ac:dyDescent="0.2">
      <c r="A80" s="113"/>
      <c r="B80" s="200"/>
      <c r="C80" s="200"/>
      <c r="D80" s="201"/>
      <c r="E80" s="113"/>
      <c r="F80" s="113"/>
      <c r="G80" s="113"/>
      <c r="H80" s="113"/>
      <c r="I80" s="203"/>
      <c r="J80" s="203"/>
      <c r="K80" s="203"/>
      <c r="L80" s="204"/>
      <c r="M80" s="201"/>
      <c r="N80" s="201"/>
    </row>
    <row r="81" spans="1:14" x14ac:dyDescent="0.2">
      <c r="A81" s="113"/>
      <c r="B81" s="200"/>
      <c r="C81" s="200"/>
      <c r="D81" s="201"/>
      <c r="E81" s="113"/>
      <c r="F81" s="113"/>
      <c r="G81" s="113"/>
      <c r="H81" s="113"/>
      <c r="I81" s="203"/>
      <c r="J81" s="203"/>
      <c r="K81" s="203"/>
      <c r="L81" s="204"/>
      <c r="M81" s="201"/>
      <c r="N81" s="201"/>
    </row>
    <row r="82" spans="1:14" x14ac:dyDescent="0.2">
      <c r="A82" s="113"/>
      <c r="B82" s="200"/>
      <c r="C82" s="200"/>
      <c r="D82" s="201"/>
      <c r="E82" s="113"/>
      <c r="F82" s="113"/>
      <c r="G82" s="113"/>
      <c r="H82" s="113"/>
      <c r="I82" s="203"/>
      <c r="J82" s="203"/>
      <c r="K82" s="203"/>
      <c r="L82" s="204"/>
      <c r="M82" s="201"/>
      <c r="N82" s="201"/>
    </row>
    <row r="83" spans="1:14" x14ac:dyDescent="0.2">
      <c r="A83" s="113"/>
      <c r="B83" s="200"/>
      <c r="C83" s="200"/>
      <c r="D83" s="201"/>
      <c r="E83" s="113"/>
      <c r="F83" s="113"/>
      <c r="G83" s="113"/>
      <c r="H83" s="113"/>
      <c r="I83" s="203"/>
      <c r="J83" s="203"/>
      <c r="K83" s="203"/>
      <c r="L83" s="204"/>
      <c r="M83" s="201"/>
      <c r="N83" s="201"/>
    </row>
    <row r="84" spans="1:14" x14ac:dyDescent="0.2">
      <c r="A84" s="113"/>
      <c r="B84" s="200"/>
      <c r="C84" s="200"/>
      <c r="D84" s="201"/>
      <c r="E84" s="113"/>
      <c r="F84" s="113"/>
      <c r="G84" s="113"/>
      <c r="H84" s="113"/>
      <c r="I84" s="203"/>
      <c r="J84" s="203"/>
      <c r="K84" s="203"/>
      <c r="L84" s="204"/>
      <c r="M84" s="201"/>
      <c r="N84" s="201"/>
    </row>
    <row r="85" spans="1:14" x14ac:dyDescent="0.2">
      <c r="A85" s="113"/>
      <c r="B85" s="200"/>
      <c r="C85" s="200"/>
      <c r="D85" s="201"/>
      <c r="E85" s="113"/>
      <c r="F85" s="113"/>
      <c r="G85" s="113"/>
      <c r="H85" s="113"/>
      <c r="I85" s="203"/>
      <c r="J85" s="203"/>
      <c r="K85" s="203"/>
      <c r="L85" s="204"/>
      <c r="M85" s="201"/>
      <c r="N85" s="201"/>
    </row>
    <row r="86" spans="1:14" x14ac:dyDescent="0.2">
      <c r="A86" s="113"/>
      <c r="B86" s="200"/>
      <c r="C86" s="200"/>
      <c r="D86" s="201"/>
      <c r="E86" s="113"/>
      <c r="F86" s="113"/>
      <c r="G86" s="113"/>
      <c r="H86" s="113"/>
      <c r="I86" s="203"/>
      <c r="J86" s="203"/>
      <c r="K86" s="203"/>
      <c r="L86" s="204"/>
      <c r="M86" s="201"/>
      <c r="N86" s="201"/>
    </row>
    <row r="87" spans="1:14" x14ac:dyDescent="0.2">
      <c r="A87" s="212"/>
      <c r="B87" s="200"/>
      <c r="C87" s="200"/>
      <c r="D87" s="201"/>
      <c r="E87" s="113"/>
      <c r="F87" s="113"/>
      <c r="G87" s="113"/>
      <c r="H87" s="113"/>
      <c r="I87" s="203"/>
      <c r="J87" s="203"/>
      <c r="K87" s="203"/>
      <c r="L87" s="204"/>
      <c r="M87" s="201"/>
      <c r="N87" s="201"/>
    </row>
    <row r="88" spans="1:14" x14ac:dyDescent="0.2">
      <c r="A88" s="212"/>
      <c r="B88" s="200"/>
      <c r="C88" s="200"/>
      <c r="D88" s="201"/>
      <c r="E88" s="113"/>
      <c r="F88" s="113"/>
      <c r="G88" s="113"/>
      <c r="H88" s="113"/>
      <c r="I88" s="203"/>
      <c r="J88" s="203"/>
      <c r="K88" s="203"/>
      <c r="L88" s="204"/>
      <c r="M88" s="201"/>
      <c r="N88" s="201"/>
    </row>
    <row r="89" spans="1:14" x14ac:dyDescent="0.2">
      <c r="A89" s="212"/>
      <c r="B89" s="200"/>
      <c r="C89" s="200"/>
      <c r="D89" s="201"/>
      <c r="E89" s="113"/>
      <c r="F89" s="113"/>
      <c r="G89" s="113"/>
      <c r="H89" s="113"/>
      <c r="I89" s="203"/>
      <c r="J89" s="203"/>
      <c r="K89" s="203"/>
      <c r="L89" s="204"/>
      <c r="M89" s="201"/>
      <c r="N89" s="201"/>
    </row>
    <row r="90" spans="1:14" x14ac:dyDescent="0.2">
      <c r="A90" s="212"/>
      <c r="B90" s="200"/>
      <c r="C90" s="200"/>
      <c r="D90" s="201"/>
      <c r="E90" s="113"/>
      <c r="F90" s="113"/>
      <c r="G90" s="113"/>
      <c r="H90" s="113"/>
      <c r="I90" s="203"/>
      <c r="J90" s="203"/>
      <c r="K90" s="203"/>
      <c r="L90" s="204"/>
      <c r="M90" s="201"/>
      <c r="N90" s="201"/>
    </row>
    <row r="91" spans="1:14" x14ac:dyDescent="0.2">
      <c r="A91" s="113"/>
      <c r="B91" s="200"/>
      <c r="C91" s="200"/>
      <c r="D91" s="201"/>
      <c r="E91" s="113"/>
      <c r="F91" s="113"/>
      <c r="G91" s="113"/>
      <c r="H91" s="113"/>
      <c r="I91" s="203"/>
      <c r="J91" s="203"/>
      <c r="K91" s="203"/>
      <c r="L91" s="204"/>
      <c r="M91" s="201"/>
      <c r="N91" s="201"/>
    </row>
    <row r="92" spans="1:14" x14ac:dyDescent="0.2">
      <c r="A92" s="113"/>
      <c r="B92" s="200"/>
      <c r="C92" s="200"/>
      <c r="D92" s="201"/>
      <c r="E92" s="113"/>
      <c r="F92" s="113"/>
      <c r="G92" s="113"/>
      <c r="H92" s="113"/>
      <c r="I92" s="203"/>
      <c r="J92" s="203"/>
      <c r="K92" s="203"/>
      <c r="L92" s="204"/>
      <c r="M92" s="201"/>
      <c r="N92" s="201"/>
    </row>
    <row r="93" spans="1:14" x14ac:dyDescent="0.2">
      <c r="A93" s="113"/>
      <c r="B93" s="200"/>
      <c r="C93" s="200"/>
      <c r="D93" s="201"/>
      <c r="E93" s="113"/>
      <c r="F93" s="113"/>
      <c r="G93" s="113"/>
      <c r="H93" s="113"/>
      <c r="I93" s="203"/>
      <c r="J93" s="203"/>
      <c r="K93" s="203"/>
      <c r="L93" s="204"/>
      <c r="M93" s="201"/>
      <c r="N93" s="201"/>
    </row>
    <row r="94" spans="1:14" x14ac:dyDescent="0.2">
      <c r="A94" s="113"/>
      <c r="B94" s="200"/>
      <c r="C94" s="200"/>
      <c r="D94" s="201"/>
      <c r="E94" s="113"/>
      <c r="F94" s="113"/>
      <c r="G94" s="113"/>
      <c r="H94" s="113"/>
      <c r="I94" s="203"/>
      <c r="J94" s="203"/>
      <c r="K94" s="203"/>
      <c r="L94" s="204"/>
      <c r="M94" s="201"/>
      <c r="N94" s="201"/>
    </row>
    <row r="95" spans="1:14" x14ac:dyDescent="0.2">
      <c r="A95" s="113"/>
      <c r="B95" s="200"/>
      <c r="C95" s="200"/>
      <c r="D95" s="201"/>
      <c r="E95" s="113"/>
      <c r="F95" s="113"/>
      <c r="G95" s="113"/>
      <c r="H95" s="113"/>
      <c r="I95" s="203"/>
      <c r="J95" s="203"/>
      <c r="K95" s="203"/>
      <c r="L95" s="204"/>
      <c r="M95" s="201"/>
      <c r="N95" s="201"/>
    </row>
    <row r="96" spans="1:14" x14ac:dyDescent="0.2">
      <c r="A96" s="113"/>
      <c r="B96" s="200"/>
      <c r="C96" s="200"/>
      <c r="D96" s="201"/>
      <c r="E96" s="113"/>
      <c r="F96" s="113"/>
      <c r="G96" s="113"/>
      <c r="H96" s="113"/>
      <c r="I96" s="203"/>
      <c r="J96" s="203"/>
      <c r="K96" s="203"/>
      <c r="L96" s="204"/>
      <c r="M96" s="201"/>
      <c r="N96" s="201"/>
    </row>
    <row r="97" spans="1:14" x14ac:dyDescent="0.2">
      <c r="A97" s="113"/>
      <c r="B97" s="200"/>
      <c r="C97" s="200"/>
      <c r="D97" s="201"/>
      <c r="E97" s="113"/>
      <c r="F97" s="113"/>
      <c r="G97" s="113"/>
      <c r="H97" s="113"/>
      <c r="I97" s="203"/>
      <c r="J97" s="203"/>
      <c r="K97" s="203"/>
      <c r="L97" s="204"/>
      <c r="M97" s="201"/>
      <c r="N97" s="201"/>
    </row>
    <row r="98" spans="1:14" x14ac:dyDescent="0.2">
      <c r="A98" s="113"/>
      <c r="B98" s="200"/>
      <c r="C98" s="200"/>
      <c r="D98" s="201"/>
      <c r="E98" s="113"/>
      <c r="F98" s="113"/>
      <c r="G98" s="113"/>
      <c r="H98" s="113"/>
      <c r="I98" s="203"/>
      <c r="J98" s="203"/>
      <c r="K98" s="203"/>
      <c r="L98" s="204"/>
      <c r="M98" s="201"/>
      <c r="N98" s="201"/>
    </row>
    <row r="99" spans="1:14" x14ac:dyDescent="0.2">
      <c r="A99" s="113"/>
      <c r="B99" s="200"/>
      <c r="C99" s="200"/>
      <c r="D99" s="201"/>
      <c r="E99" s="113"/>
      <c r="F99" s="113"/>
      <c r="G99" s="113"/>
      <c r="H99" s="113"/>
      <c r="I99" s="203"/>
      <c r="J99" s="203"/>
      <c r="K99" s="203"/>
      <c r="L99" s="204"/>
      <c r="M99" s="201"/>
      <c r="N99" s="201"/>
    </row>
    <row r="100" spans="1:14" x14ac:dyDescent="0.2">
      <c r="A100" s="113"/>
      <c r="B100" s="200"/>
      <c r="C100" s="200"/>
      <c r="D100" s="201"/>
      <c r="E100" s="113"/>
      <c r="F100" s="113"/>
      <c r="G100" s="113"/>
      <c r="H100" s="113"/>
      <c r="I100" s="203"/>
      <c r="J100" s="203"/>
      <c r="K100" s="203"/>
      <c r="L100" s="204"/>
      <c r="M100" s="201"/>
      <c r="N100" s="201"/>
    </row>
    <row r="101" spans="1:14" x14ac:dyDescent="0.2">
      <c r="A101" s="113"/>
      <c r="B101" s="200"/>
      <c r="C101" s="200"/>
      <c r="D101" s="201"/>
      <c r="E101" s="113"/>
      <c r="F101" s="113"/>
      <c r="G101" s="113"/>
      <c r="H101" s="113"/>
      <c r="I101" s="203"/>
      <c r="J101" s="203"/>
      <c r="K101" s="203"/>
      <c r="L101" s="204"/>
      <c r="M101" s="201"/>
      <c r="N101" s="201"/>
    </row>
    <row r="102" spans="1:14" x14ac:dyDescent="0.2">
      <c r="A102" s="113"/>
      <c r="B102" s="200"/>
      <c r="C102" s="200"/>
      <c r="D102" s="201"/>
      <c r="E102" s="113"/>
      <c r="F102" s="113"/>
      <c r="G102" s="113"/>
      <c r="H102" s="113"/>
      <c r="I102" s="203"/>
      <c r="J102" s="203"/>
      <c r="K102" s="203"/>
      <c r="L102" s="204"/>
      <c r="M102" s="201"/>
      <c r="N102" s="201"/>
    </row>
    <row r="103" spans="1:14" x14ac:dyDescent="0.2">
      <c r="A103" s="113"/>
      <c r="B103" s="200"/>
      <c r="C103" s="200"/>
      <c r="D103" s="201"/>
      <c r="E103" s="113"/>
      <c r="F103" s="113"/>
      <c r="G103" s="113"/>
      <c r="H103" s="113"/>
      <c r="I103" s="203"/>
      <c r="J103" s="203"/>
      <c r="K103" s="203"/>
      <c r="L103" s="204"/>
      <c r="M103" s="201"/>
      <c r="N103" s="201"/>
    </row>
    <row r="104" spans="1:14" x14ac:dyDescent="0.2">
      <c r="A104" s="113"/>
      <c r="B104" s="200"/>
      <c r="C104" s="200"/>
      <c r="D104" s="201"/>
      <c r="E104" s="113"/>
      <c r="F104" s="113"/>
      <c r="G104" s="113"/>
      <c r="H104" s="113"/>
      <c r="I104" s="203"/>
      <c r="J104" s="203"/>
      <c r="K104" s="203"/>
      <c r="L104" s="204"/>
      <c r="M104" s="201"/>
      <c r="N104" s="201"/>
    </row>
    <row r="105" spans="1:14" x14ac:dyDescent="0.2">
      <c r="A105" s="113"/>
      <c r="B105" s="200"/>
      <c r="C105" s="200"/>
      <c r="D105" s="201"/>
      <c r="E105" s="113"/>
      <c r="F105" s="113"/>
      <c r="G105" s="113"/>
      <c r="H105" s="113"/>
      <c r="I105" s="203"/>
      <c r="J105" s="203"/>
      <c r="K105" s="203"/>
      <c r="L105" s="204"/>
      <c r="M105" s="201"/>
      <c r="N105" s="201"/>
    </row>
    <row r="106" spans="1:14" x14ac:dyDescent="0.2">
      <c r="A106" s="113"/>
      <c r="B106" s="200"/>
      <c r="C106" s="200"/>
      <c r="D106" s="201"/>
      <c r="E106" s="113"/>
      <c r="F106" s="113"/>
      <c r="G106" s="113"/>
      <c r="H106" s="113"/>
      <c r="I106" s="203"/>
      <c r="J106" s="203"/>
      <c r="K106" s="203"/>
      <c r="L106" s="204"/>
      <c r="M106" s="201"/>
      <c r="N106" s="201"/>
    </row>
    <row r="107" spans="1:14" x14ac:dyDescent="0.2">
      <c r="A107" s="113"/>
      <c r="B107" s="200"/>
      <c r="C107" s="200"/>
      <c r="D107" s="201"/>
      <c r="E107" s="113"/>
      <c r="F107" s="113"/>
      <c r="G107" s="113"/>
      <c r="H107" s="113"/>
      <c r="I107" s="203"/>
      <c r="J107" s="203"/>
      <c r="K107" s="203"/>
      <c r="L107" s="204"/>
      <c r="M107" s="201"/>
      <c r="N107" s="201"/>
    </row>
    <row r="108" spans="1:14" x14ac:dyDescent="0.2">
      <c r="A108" s="113"/>
      <c r="B108" s="200"/>
      <c r="C108" s="200"/>
      <c r="D108" s="201"/>
      <c r="E108" s="113"/>
      <c r="F108" s="113"/>
      <c r="G108" s="113"/>
      <c r="H108" s="113"/>
      <c r="I108" s="203"/>
      <c r="J108" s="203"/>
      <c r="K108" s="203"/>
      <c r="L108" s="204"/>
      <c r="M108" s="201"/>
      <c r="N108" s="201"/>
    </row>
    <row r="109" spans="1:14" x14ac:dyDescent="0.2">
      <c r="A109" s="113"/>
      <c r="B109" s="200"/>
      <c r="C109" s="200"/>
      <c r="D109" s="201"/>
      <c r="E109" s="113"/>
      <c r="F109" s="113"/>
      <c r="G109" s="113"/>
      <c r="H109" s="113"/>
      <c r="I109" s="203"/>
      <c r="J109" s="203"/>
      <c r="K109" s="203"/>
      <c r="L109" s="204"/>
      <c r="M109" s="201"/>
      <c r="N109" s="201"/>
    </row>
    <row r="110" spans="1:14" x14ac:dyDescent="0.2">
      <c r="A110" s="113"/>
      <c r="B110" s="200"/>
      <c r="C110" s="200"/>
      <c r="D110" s="201"/>
      <c r="E110" s="113"/>
      <c r="F110" s="113"/>
      <c r="G110" s="113"/>
      <c r="H110" s="113"/>
      <c r="I110" s="203"/>
      <c r="J110" s="203"/>
      <c r="K110" s="203"/>
      <c r="L110" s="204"/>
      <c r="M110" s="201"/>
      <c r="N110" s="201"/>
    </row>
    <row r="111" spans="1:14" x14ac:dyDescent="0.2">
      <c r="A111" s="113"/>
      <c r="B111" s="200"/>
      <c r="C111" s="200"/>
      <c r="D111" s="201"/>
      <c r="E111" s="113"/>
      <c r="F111" s="113"/>
      <c r="G111" s="113"/>
      <c r="H111" s="113"/>
      <c r="I111" s="203"/>
      <c r="J111" s="203"/>
      <c r="K111" s="203"/>
      <c r="L111" s="204"/>
      <c r="M111" s="201"/>
      <c r="N111" s="201"/>
    </row>
    <row r="112" spans="1:14" x14ac:dyDescent="0.2">
      <c r="A112" s="113"/>
      <c r="B112" s="200"/>
      <c r="C112" s="200"/>
      <c r="D112" s="201"/>
      <c r="E112" s="113"/>
      <c r="F112" s="113"/>
      <c r="G112" s="113"/>
      <c r="H112" s="113"/>
      <c r="I112" s="203"/>
      <c r="J112" s="203"/>
      <c r="K112" s="203"/>
      <c r="L112" s="204"/>
      <c r="M112" s="201"/>
      <c r="N112" s="201"/>
    </row>
    <row r="113" spans="1:14" x14ac:dyDescent="0.2">
      <c r="A113" s="113"/>
      <c r="B113" s="200"/>
      <c r="C113" s="200"/>
      <c r="D113" s="201"/>
      <c r="E113" s="113"/>
      <c r="F113" s="113"/>
      <c r="G113" s="113"/>
      <c r="H113" s="113"/>
      <c r="I113" s="203"/>
      <c r="J113" s="203"/>
      <c r="K113" s="203"/>
      <c r="L113" s="204"/>
      <c r="M113" s="201"/>
      <c r="N113" s="201"/>
    </row>
    <row r="114" spans="1:14" x14ac:dyDescent="0.2">
      <c r="A114" s="113"/>
      <c r="B114" s="200"/>
      <c r="C114" s="200"/>
      <c r="D114" s="201"/>
      <c r="E114" s="113"/>
      <c r="F114" s="113"/>
      <c r="G114" s="113"/>
      <c r="H114" s="113"/>
      <c r="I114" s="203"/>
      <c r="J114" s="203"/>
      <c r="K114" s="203"/>
      <c r="L114" s="204"/>
      <c r="M114" s="201"/>
      <c r="N114" s="201"/>
    </row>
    <row r="115" spans="1:14" x14ac:dyDescent="0.2">
      <c r="A115" s="113"/>
      <c r="B115" s="200"/>
      <c r="C115" s="200"/>
      <c r="D115" s="201"/>
      <c r="E115" s="113"/>
      <c r="F115" s="113"/>
      <c r="G115" s="113"/>
      <c r="H115" s="113"/>
      <c r="I115" s="203"/>
      <c r="J115" s="203"/>
      <c r="K115" s="203"/>
      <c r="L115" s="204"/>
      <c r="M115" s="201"/>
      <c r="N115" s="201"/>
    </row>
    <row r="116" spans="1:14" x14ac:dyDescent="0.2">
      <c r="A116" s="113"/>
      <c r="B116" s="200"/>
      <c r="C116" s="200"/>
      <c r="D116" s="201"/>
      <c r="E116" s="113"/>
      <c r="F116" s="113"/>
      <c r="G116" s="113"/>
      <c r="H116" s="113"/>
      <c r="I116" s="203"/>
      <c r="J116" s="203"/>
      <c r="K116" s="203"/>
      <c r="L116" s="204"/>
      <c r="M116" s="201"/>
      <c r="N116" s="201"/>
    </row>
    <row r="117" spans="1:14" x14ac:dyDescent="0.2">
      <c r="A117" s="113"/>
      <c r="B117" s="200"/>
      <c r="C117" s="200"/>
      <c r="D117" s="201"/>
      <c r="E117" s="113"/>
      <c r="F117" s="113"/>
      <c r="G117" s="113"/>
      <c r="H117" s="113"/>
      <c r="I117" s="203"/>
      <c r="J117" s="203"/>
      <c r="K117" s="203"/>
      <c r="L117" s="204"/>
      <c r="M117" s="201"/>
      <c r="N117" s="201"/>
    </row>
    <row r="118" spans="1:14" x14ac:dyDescent="0.2">
      <c r="A118" s="113"/>
      <c r="B118" s="200"/>
      <c r="C118" s="200"/>
      <c r="D118" s="201"/>
      <c r="E118" s="113"/>
      <c r="F118" s="113"/>
      <c r="G118" s="113"/>
      <c r="H118" s="113"/>
      <c r="I118" s="203"/>
      <c r="J118" s="203"/>
      <c r="K118" s="203"/>
      <c r="L118" s="204"/>
      <c r="M118" s="201"/>
      <c r="N118" s="201"/>
    </row>
    <row r="119" spans="1:14" x14ac:dyDescent="0.2">
      <c r="A119" s="113"/>
      <c r="B119" s="200"/>
      <c r="C119" s="200"/>
      <c r="D119" s="201"/>
      <c r="E119" s="113"/>
      <c r="F119" s="113"/>
      <c r="G119" s="113"/>
      <c r="H119" s="113"/>
      <c r="I119" s="203"/>
      <c r="J119" s="203"/>
      <c r="K119" s="203"/>
      <c r="L119" s="204"/>
      <c r="M119" s="201"/>
      <c r="N119" s="201"/>
    </row>
    <row r="120" spans="1:14" x14ac:dyDescent="0.2">
      <c r="A120" s="113"/>
      <c r="B120" s="200"/>
      <c r="C120" s="200"/>
      <c r="D120" s="201"/>
      <c r="E120" s="113"/>
      <c r="F120" s="113"/>
      <c r="G120" s="113"/>
      <c r="H120" s="113"/>
      <c r="I120" s="203"/>
      <c r="J120" s="203"/>
      <c r="K120" s="203"/>
      <c r="L120" s="204"/>
      <c r="M120" s="201"/>
      <c r="N120" s="201"/>
    </row>
    <row r="121" spans="1:14" x14ac:dyDescent="0.2">
      <c r="A121" s="113"/>
      <c r="B121" s="200"/>
      <c r="C121" s="200"/>
      <c r="D121" s="201"/>
      <c r="E121" s="113"/>
      <c r="F121" s="113"/>
      <c r="G121" s="113"/>
      <c r="H121" s="113"/>
      <c r="I121" s="203"/>
      <c r="J121" s="203"/>
      <c r="K121" s="203"/>
      <c r="L121" s="204"/>
      <c r="M121" s="201"/>
      <c r="N121" s="201"/>
    </row>
    <row r="122" spans="1:14" x14ac:dyDescent="0.2">
      <c r="A122" s="113"/>
      <c r="B122" s="200"/>
      <c r="C122" s="200"/>
      <c r="D122" s="201"/>
      <c r="E122" s="113"/>
      <c r="F122" s="113"/>
      <c r="G122" s="113"/>
      <c r="H122" s="113"/>
      <c r="I122" s="203"/>
      <c r="J122" s="203"/>
      <c r="K122" s="203"/>
      <c r="L122" s="204"/>
      <c r="M122" s="201"/>
      <c r="N122" s="201"/>
    </row>
    <row r="123" spans="1:14" x14ac:dyDescent="0.2">
      <c r="A123" s="113"/>
      <c r="B123" s="200"/>
      <c r="C123" s="200"/>
      <c r="D123" s="201"/>
      <c r="E123" s="113"/>
      <c r="F123" s="113"/>
      <c r="G123" s="113"/>
      <c r="H123" s="113"/>
      <c r="I123" s="203"/>
      <c r="J123" s="203"/>
      <c r="K123" s="203"/>
      <c r="L123" s="204"/>
      <c r="M123" s="201"/>
      <c r="N123" s="201"/>
    </row>
    <row r="124" spans="1:14" x14ac:dyDescent="0.2">
      <c r="A124" s="113"/>
      <c r="B124" s="200"/>
      <c r="C124" s="200"/>
      <c r="D124" s="201"/>
      <c r="E124" s="113"/>
      <c r="F124" s="113"/>
      <c r="G124" s="113"/>
      <c r="H124" s="113"/>
      <c r="I124" s="203"/>
      <c r="J124" s="203"/>
      <c r="K124" s="203"/>
      <c r="L124" s="204"/>
      <c r="M124" s="201"/>
      <c r="N124" s="201"/>
    </row>
    <row r="125" spans="1:14" x14ac:dyDescent="0.2">
      <c r="A125" s="113"/>
      <c r="B125" s="200"/>
      <c r="C125" s="200"/>
      <c r="D125" s="201"/>
      <c r="E125" s="113"/>
      <c r="F125" s="113"/>
      <c r="G125" s="113"/>
      <c r="H125" s="113"/>
      <c r="I125" s="203"/>
      <c r="J125" s="203"/>
      <c r="K125" s="203"/>
      <c r="L125" s="204"/>
      <c r="M125" s="201"/>
      <c r="N125" s="201"/>
    </row>
    <row r="126" spans="1:14" x14ac:dyDescent="0.2">
      <c r="A126" s="113"/>
      <c r="B126" s="200"/>
      <c r="C126" s="200"/>
      <c r="D126" s="201"/>
      <c r="E126" s="113"/>
      <c r="F126" s="113"/>
      <c r="G126" s="113"/>
      <c r="H126" s="113"/>
      <c r="I126" s="203"/>
      <c r="J126" s="203"/>
      <c r="K126" s="203"/>
      <c r="L126" s="204"/>
      <c r="M126" s="201"/>
      <c r="N126" s="201"/>
    </row>
    <row r="127" spans="1:14" x14ac:dyDescent="0.2">
      <c r="A127" s="113"/>
      <c r="B127" s="200"/>
      <c r="C127" s="200"/>
      <c r="D127" s="201"/>
      <c r="E127" s="113"/>
      <c r="F127" s="113"/>
      <c r="G127" s="113"/>
      <c r="H127" s="113"/>
      <c r="I127" s="203"/>
      <c r="J127" s="203"/>
      <c r="K127" s="203"/>
      <c r="L127" s="204"/>
      <c r="M127" s="201"/>
      <c r="N127" s="201"/>
    </row>
    <row r="128" spans="1:14" x14ac:dyDescent="0.2">
      <c r="A128" s="113"/>
      <c r="B128" s="200"/>
      <c r="C128" s="200"/>
      <c r="D128" s="201"/>
      <c r="E128" s="113"/>
      <c r="F128" s="113"/>
      <c r="G128" s="113"/>
      <c r="H128" s="113"/>
      <c r="I128" s="203"/>
      <c r="J128" s="203"/>
      <c r="K128" s="203"/>
      <c r="L128" s="204"/>
      <c r="M128" s="201"/>
      <c r="N128" s="201"/>
    </row>
    <row r="129" spans="1:14" x14ac:dyDescent="0.2">
      <c r="A129" s="113"/>
      <c r="B129" s="200"/>
      <c r="C129" s="200"/>
      <c r="D129" s="201"/>
      <c r="E129" s="113"/>
      <c r="F129" s="113"/>
      <c r="G129" s="113"/>
      <c r="H129" s="113"/>
      <c r="I129" s="203"/>
      <c r="J129" s="203"/>
      <c r="K129" s="203"/>
      <c r="L129" s="204"/>
      <c r="M129" s="201"/>
      <c r="N129" s="201"/>
    </row>
    <row r="130" spans="1:14" x14ac:dyDescent="0.2">
      <c r="A130" s="113"/>
      <c r="B130" s="200"/>
      <c r="C130" s="200"/>
      <c r="D130" s="201"/>
      <c r="E130" s="113"/>
      <c r="F130" s="113"/>
      <c r="G130" s="113"/>
      <c r="H130" s="113"/>
      <c r="I130" s="203"/>
      <c r="J130" s="203"/>
      <c r="K130" s="203"/>
      <c r="L130" s="204"/>
      <c r="M130" s="201"/>
      <c r="N130" s="201"/>
    </row>
    <row r="131" spans="1:14" x14ac:dyDescent="0.2">
      <c r="A131" s="113"/>
      <c r="B131" s="200"/>
      <c r="C131" s="200"/>
      <c r="D131" s="201"/>
      <c r="E131" s="113"/>
      <c r="F131" s="113"/>
      <c r="G131" s="113"/>
      <c r="H131" s="113"/>
      <c r="I131" s="203"/>
      <c r="J131" s="203"/>
      <c r="K131" s="203"/>
      <c r="L131" s="204"/>
      <c r="M131" s="201"/>
      <c r="N131" s="201"/>
    </row>
    <row r="132" spans="1:14" x14ac:dyDescent="0.2">
      <c r="A132" s="113"/>
      <c r="B132" s="200"/>
      <c r="C132" s="200"/>
      <c r="D132" s="201"/>
      <c r="E132" s="113"/>
      <c r="F132" s="113"/>
      <c r="G132" s="113"/>
      <c r="H132" s="113"/>
      <c r="I132" s="203"/>
      <c r="J132" s="203"/>
      <c r="K132" s="203"/>
      <c r="L132" s="204"/>
      <c r="M132" s="201"/>
      <c r="N132" s="201"/>
    </row>
    <row r="133" spans="1:14" x14ac:dyDescent="0.2">
      <c r="A133" s="113"/>
      <c r="B133" s="200"/>
      <c r="C133" s="200"/>
      <c r="D133" s="201"/>
      <c r="E133" s="113"/>
      <c r="F133" s="113"/>
      <c r="G133" s="113"/>
      <c r="H133" s="113"/>
      <c r="I133" s="203"/>
      <c r="J133" s="203"/>
      <c r="K133" s="203"/>
      <c r="L133" s="204"/>
      <c r="M133" s="201"/>
      <c r="N133" s="201"/>
    </row>
    <row r="134" spans="1:14" x14ac:dyDescent="0.2">
      <c r="A134" s="113"/>
      <c r="B134" s="200"/>
      <c r="C134" s="200"/>
      <c r="D134" s="201"/>
      <c r="E134" s="113"/>
      <c r="F134" s="113"/>
      <c r="G134" s="113"/>
      <c r="H134" s="113"/>
      <c r="I134" s="203"/>
      <c r="J134" s="203"/>
      <c r="K134" s="203"/>
      <c r="L134" s="204"/>
      <c r="M134" s="201"/>
      <c r="N134" s="201"/>
    </row>
    <row r="135" spans="1:14" x14ac:dyDescent="0.2">
      <c r="A135" s="113"/>
      <c r="B135" s="200"/>
      <c r="C135" s="200"/>
      <c r="D135" s="201"/>
      <c r="E135" s="113"/>
      <c r="F135" s="113"/>
      <c r="G135" s="113"/>
      <c r="H135" s="113"/>
      <c r="I135" s="203"/>
      <c r="J135" s="203"/>
      <c r="K135" s="203"/>
      <c r="L135" s="204"/>
      <c r="M135" s="201"/>
      <c r="N135" s="201"/>
    </row>
    <row r="136" spans="1:14" x14ac:dyDescent="0.2">
      <c r="A136" s="113"/>
      <c r="B136" s="200"/>
      <c r="C136" s="200"/>
      <c r="D136" s="201"/>
      <c r="E136" s="113"/>
      <c r="F136" s="113"/>
      <c r="G136" s="113"/>
      <c r="H136" s="113"/>
      <c r="I136" s="203"/>
      <c r="J136" s="203"/>
      <c r="K136" s="203"/>
      <c r="L136" s="204"/>
      <c r="M136" s="201"/>
      <c r="N136" s="201"/>
    </row>
    <row r="137" spans="1:14" x14ac:dyDescent="0.2">
      <c r="A137" s="113"/>
      <c r="B137" s="200"/>
      <c r="C137" s="200"/>
      <c r="D137" s="201"/>
      <c r="E137" s="113"/>
      <c r="F137" s="113"/>
      <c r="G137" s="113"/>
      <c r="H137" s="113"/>
      <c r="I137" s="203"/>
      <c r="J137" s="203"/>
      <c r="K137" s="203"/>
      <c r="L137" s="204"/>
      <c r="M137" s="201"/>
      <c r="N137" s="201"/>
    </row>
    <row r="138" spans="1:14" x14ac:dyDescent="0.2">
      <c r="A138" s="113"/>
      <c r="B138" s="200"/>
      <c r="C138" s="200"/>
      <c r="D138" s="201"/>
      <c r="E138" s="113"/>
      <c r="F138" s="113"/>
      <c r="G138" s="113"/>
      <c r="H138" s="113"/>
      <c r="I138" s="203"/>
      <c r="J138" s="203"/>
      <c r="K138" s="203"/>
      <c r="L138" s="204"/>
      <c r="M138" s="201"/>
      <c r="N138" s="201"/>
    </row>
    <row r="139" spans="1:14" x14ac:dyDescent="0.2">
      <c r="A139" s="113"/>
      <c r="B139" s="200"/>
      <c r="C139" s="200"/>
      <c r="D139" s="201"/>
      <c r="E139" s="113"/>
      <c r="F139" s="113"/>
      <c r="G139" s="113"/>
      <c r="H139" s="113"/>
      <c r="I139" s="203"/>
      <c r="J139" s="203"/>
      <c r="K139" s="203"/>
      <c r="L139" s="204"/>
      <c r="M139" s="201"/>
      <c r="N139" s="201"/>
    </row>
    <row r="140" spans="1:14" x14ac:dyDescent="0.2">
      <c r="A140" s="113"/>
      <c r="B140" s="200"/>
      <c r="C140" s="200"/>
      <c r="D140" s="201"/>
      <c r="E140" s="113"/>
      <c r="F140" s="113"/>
      <c r="G140" s="113"/>
      <c r="H140" s="113"/>
      <c r="I140" s="203"/>
      <c r="J140" s="203"/>
      <c r="K140" s="203"/>
      <c r="L140" s="204"/>
      <c r="M140" s="201"/>
      <c r="N140" s="201"/>
    </row>
    <row r="141" spans="1:14" x14ac:dyDescent="0.2">
      <c r="A141" s="113"/>
      <c r="B141" s="200"/>
      <c r="C141" s="200"/>
      <c r="D141" s="201"/>
      <c r="E141" s="113"/>
      <c r="F141" s="113"/>
      <c r="G141" s="113"/>
      <c r="H141" s="113"/>
      <c r="I141" s="203"/>
      <c r="J141" s="203"/>
      <c r="K141" s="203"/>
      <c r="L141" s="204"/>
      <c r="M141" s="201"/>
      <c r="N141" s="201"/>
    </row>
    <row r="142" spans="1:14" x14ac:dyDescent="0.2">
      <c r="A142" s="113"/>
      <c r="B142" s="200"/>
      <c r="C142" s="200"/>
      <c r="D142" s="201"/>
      <c r="E142" s="113"/>
      <c r="F142" s="113"/>
      <c r="G142" s="113"/>
      <c r="H142" s="113"/>
      <c r="I142" s="203"/>
      <c r="J142" s="203"/>
      <c r="K142" s="203"/>
      <c r="L142" s="204"/>
      <c r="M142" s="201"/>
      <c r="N142" s="201"/>
    </row>
    <row r="143" spans="1:14" x14ac:dyDescent="0.2">
      <c r="A143" s="113"/>
      <c r="B143" s="200"/>
      <c r="C143" s="200"/>
      <c r="D143" s="201"/>
      <c r="E143" s="113"/>
      <c r="F143" s="113"/>
      <c r="G143" s="113"/>
      <c r="H143" s="113"/>
      <c r="I143" s="203"/>
      <c r="J143" s="203"/>
      <c r="K143" s="203"/>
      <c r="L143" s="204"/>
      <c r="M143" s="201"/>
      <c r="N143" s="201"/>
    </row>
    <row r="144" spans="1:14" x14ac:dyDescent="0.2">
      <c r="A144" s="113"/>
      <c r="B144" s="200"/>
      <c r="C144" s="200"/>
      <c r="D144" s="201"/>
      <c r="E144" s="113"/>
      <c r="F144" s="113"/>
      <c r="G144" s="113"/>
      <c r="H144" s="113"/>
      <c r="I144" s="203"/>
      <c r="J144" s="203"/>
      <c r="K144" s="203"/>
      <c r="L144" s="204"/>
      <c r="M144" s="201"/>
      <c r="N144" s="201"/>
    </row>
    <row r="145" spans="1:14" x14ac:dyDescent="0.2">
      <c r="A145" s="113"/>
      <c r="B145" s="200"/>
      <c r="C145" s="200"/>
      <c r="D145" s="201"/>
      <c r="E145" s="113"/>
      <c r="F145" s="113"/>
      <c r="G145" s="113"/>
      <c r="H145" s="113"/>
      <c r="I145" s="203"/>
      <c r="J145" s="203"/>
      <c r="K145" s="203"/>
      <c r="L145" s="204"/>
      <c r="M145" s="201"/>
      <c r="N145" s="201"/>
    </row>
    <row r="146" spans="1:14" x14ac:dyDescent="0.2">
      <c r="A146" s="113"/>
      <c r="B146" s="200"/>
      <c r="C146" s="200"/>
      <c r="D146" s="201"/>
      <c r="E146" s="113"/>
      <c r="F146" s="113"/>
      <c r="G146" s="113"/>
      <c r="H146" s="113"/>
      <c r="I146" s="203"/>
      <c r="J146" s="203"/>
      <c r="K146" s="203"/>
      <c r="L146" s="204"/>
      <c r="M146" s="201"/>
      <c r="N146" s="201"/>
    </row>
    <row r="147" spans="1:14" x14ac:dyDescent="0.2">
      <c r="A147" s="113"/>
      <c r="B147" s="200"/>
      <c r="C147" s="200"/>
      <c r="D147" s="201"/>
      <c r="E147" s="113"/>
      <c r="F147" s="113"/>
      <c r="G147" s="113"/>
      <c r="H147" s="113"/>
      <c r="I147" s="203"/>
      <c r="J147" s="203"/>
      <c r="K147" s="203"/>
      <c r="L147" s="204"/>
      <c r="M147" s="201"/>
      <c r="N147" s="201"/>
    </row>
    <row r="148" spans="1:14" x14ac:dyDescent="0.2">
      <c r="A148" s="113"/>
      <c r="B148" s="200"/>
      <c r="C148" s="200"/>
      <c r="D148" s="201"/>
      <c r="E148" s="113"/>
      <c r="F148" s="113"/>
      <c r="G148" s="113"/>
      <c r="H148" s="113"/>
      <c r="I148" s="203"/>
      <c r="J148" s="203"/>
      <c r="K148" s="203"/>
      <c r="L148" s="204"/>
      <c r="M148" s="201"/>
      <c r="N148" s="201"/>
    </row>
    <row r="149" spans="1:14" x14ac:dyDescent="0.2">
      <c r="A149" s="113"/>
      <c r="B149" s="200"/>
      <c r="C149" s="200"/>
      <c r="D149" s="201"/>
      <c r="E149" s="113"/>
      <c r="F149" s="113"/>
      <c r="G149" s="113"/>
      <c r="H149" s="113"/>
      <c r="I149" s="203"/>
      <c r="J149" s="203"/>
      <c r="K149" s="203"/>
      <c r="L149" s="204"/>
      <c r="M149" s="201"/>
      <c r="N149" s="201"/>
    </row>
    <row r="150" spans="1:14" x14ac:dyDescent="0.2">
      <c r="A150" s="113"/>
      <c r="B150" s="200"/>
      <c r="C150" s="200"/>
      <c r="D150" s="201"/>
      <c r="E150" s="113"/>
      <c r="F150" s="113"/>
      <c r="G150" s="113"/>
      <c r="H150" s="113"/>
      <c r="I150" s="203"/>
      <c r="J150" s="203"/>
      <c r="K150" s="203"/>
      <c r="L150" s="204"/>
      <c r="M150" s="201"/>
      <c r="N150" s="201"/>
    </row>
    <row r="151" spans="1:14" x14ac:dyDescent="0.2">
      <c r="A151" s="113"/>
      <c r="B151" s="200"/>
      <c r="C151" s="200"/>
      <c r="D151" s="201"/>
      <c r="E151" s="113"/>
      <c r="F151" s="113"/>
      <c r="G151" s="113"/>
      <c r="H151" s="113"/>
      <c r="I151" s="203"/>
      <c r="J151" s="203"/>
      <c r="K151" s="203"/>
      <c r="L151" s="204"/>
      <c r="M151" s="201"/>
      <c r="N151" s="201"/>
    </row>
    <row r="152" spans="1:14" x14ac:dyDescent="0.2">
      <c r="A152" s="113"/>
      <c r="B152" s="200"/>
      <c r="C152" s="200"/>
      <c r="D152" s="201"/>
      <c r="E152" s="113"/>
      <c r="F152" s="113"/>
      <c r="G152" s="113"/>
      <c r="H152" s="113"/>
      <c r="I152" s="203"/>
      <c r="J152" s="203"/>
      <c r="K152" s="203"/>
      <c r="L152" s="204"/>
      <c r="M152" s="201"/>
      <c r="N152" s="201"/>
    </row>
    <row r="153" spans="1:14" x14ac:dyDescent="0.2">
      <c r="A153" s="113"/>
      <c r="B153" s="200"/>
      <c r="C153" s="200"/>
      <c r="D153" s="201"/>
      <c r="E153" s="113"/>
      <c r="F153" s="113"/>
      <c r="G153" s="113"/>
      <c r="H153" s="113"/>
      <c r="I153" s="203"/>
      <c r="J153" s="203"/>
      <c r="K153" s="203"/>
      <c r="L153" s="204"/>
      <c r="M153" s="201"/>
      <c r="N153" s="201"/>
    </row>
    <row r="154" spans="1:14" x14ac:dyDescent="0.2">
      <c r="A154" s="113"/>
      <c r="B154" s="200"/>
      <c r="C154" s="200"/>
      <c r="D154" s="201"/>
      <c r="E154" s="113"/>
      <c r="F154" s="113"/>
      <c r="G154" s="113"/>
      <c r="H154" s="113"/>
      <c r="I154" s="203"/>
      <c r="J154" s="203"/>
      <c r="K154" s="203"/>
      <c r="L154" s="204"/>
      <c r="M154" s="201"/>
      <c r="N154" s="201"/>
    </row>
    <row r="155" spans="1:14" x14ac:dyDescent="0.2">
      <c r="A155" s="113"/>
      <c r="B155" s="200"/>
      <c r="C155" s="200"/>
      <c r="D155" s="201"/>
      <c r="E155" s="113"/>
      <c r="F155" s="113"/>
      <c r="G155" s="113"/>
      <c r="H155" s="113"/>
      <c r="I155" s="203"/>
      <c r="J155" s="203"/>
      <c r="K155" s="203"/>
      <c r="L155" s="204"/>
      <c r="M155" s="201"/>
      <c r="N155" s="201"/>
    </row>
    <row r="156" spans="1:14" x14ac:dyDescent="0.2">
      <c r="A156" s="113"/>
      <c r="B156" s="200"/>
      <c r="C156" s="200"/>
      <c r="D156" s="201"/>
      <c r="E156" s="113"/>
      <c r="F156" s="113"/>
      <c r="G156" s="113"/>
      <c r="H156" s="113"/>
      <c r="I156" s="203"/>
      <c r="J156" s="203"/>
      <c r="K156" s="203"/>
      <c r="L156" s="204"/>
      <c r="M156" s="201"/>
      <c r="N156" s="201"/>
    </row>
    <row r="157" spans="1:14" x14ac:dyDescent="0.2">
      <c r="A157" s="113"/>
      <c r="B157" s="200"/>
      <c r="C157" s="200"/>
      <c r="D157" s="201"/>
      <c r="E157" s="113"/>
      <c r="F157" s="113"/>
      <c r="G157" s="113"/>
      <c r="H157" s="113"/>
      <c r="I157" s="203"/>
      <c r="J157" s="203"/>
      <c r="K157" s="203"/>
      <c r="L157" s="204"/>
      <c r="M157" s="201"/>
      <c r="N157" s="201"/>
    </row>
    <row r="158" spans="1:14" x14ac:dyDescent="0.2">
      <c r="A158" s="113"/>
      <c r="B158" s="200"/>
      <c r="C158" s="200"/>
      <c r="D158" s="201"/>
      <c r="E158" s="113"/>
      <c r="F158" s="113"/>
      <c r="G158" s="113"/>
      <c r="H158" s="113"/>
      <c r="I158" s="203"/>
      <c r="J158" s="203"/>
      <c r="K158" s="203"/>
      <c r="L158" s="204"/>
      <c r="M158" s="201"/>
      <c r="N158" s="201"/>
    </row>
    <row r="159" spans="1:14" x14ac:dyDescent="0.2">
      <c r="A159" s="113"/>
      <c r="B159" s="200"/>
      <c r="C159" s="200"/>
      <c r="D159" s="201"/>
      <c r="E159" s="113"/>
      <c r="F159" s="113"/>
      <c r="G159" s="113"/>
      <c r="H159" s="113"/>
      <c r="I159" s="203"/>
      <c r="J159" s="203"/>
      <c r="K159" s="203"/>
      <c r="L159" s="204"/>
      <c r="M159" s="201"/>
      <c r="N159" s="201"/>
    </row>
    <row r="160" spans="1:14" x14ac:dyDescent="0.2">
      <c r="A160" s="113"/>
      <c r="B160" s="200"/>
      <c r="C160" s="200"/>
      <c r="D160" s="201"/>
      <c r="E160" s="113"/>
      <c r="F160" s="113"/>
      <c r="G160" s="113"/>
      <c r="H160" s="113"/>
      <c r="I160" s="203"/>
      <c r="J160" s="203"/>
      <c r="K160" s="203"/>
      <c r="L160" s="204"/>
      <c r="M160" s="201"/>
      <c r="N160" s="201"/>
    </row>
    <row r="161" spans="1:14" x14ac:dyDescent="0.2">
      <c r="A161" s="113"/>
      <c r="B161" s="200"/>
      <c r="C161" s="200"/>
      <c r="D161" s="201"/>
      <c r="E161" s="113"/>
      <c r="F161" s="113"/>
      <c r="G161" s="113"/>
      <c r="H161" s="113"/>
      <c r="I161" s="203"/>
      <c r="J161" s="203"/>
      <c r="K161" s="203"/>
      <c r="L161" s="204"/>
      <c r="M161" s="201"/>
      <c r="N161" s="201"/>
    </row>
    <row r="162" spans="1:14" x14ac:dyDescent="0.2">
      <c r="A162" s="113"/>
      <c r="B162" s="200"/>
      <c r="C162" s="200"/>
      <c r="D162" s="201"/>
      <c r="E162" s="113"/>
      <c r="F162" s="113"/>
      <c r="G162" s="113"/>
      <c r="H162" s="113"/>
      <c r="I162" s="203"/>
      <c r="J162" s="203"/>
      <c r="K162" s="203"/>
      <c r="L162" s="204"/>
      <c r="M162" s="201"/>
      <c r="N162" s="201"/>
    </row>
    <row r="163" spans="1:14" x14ac:dyDescent="0.2">
      <c r="A163" s="113"/>
      <c r="B163" s="200"/>
      <c r="C163" s="200"/>
      <c r="D163" s="201"/>
      <c r="E163" s="113"/>
      <c r="F163" s="113"/>
      <c r="G163" s="113"/>
      <c r="H163" s="113"/>
      <c r="I163" s="203"/>
      <c r="J163" s="203"/>
      <c r="K163" s="203"/>
      <c r="L163" s="204"/>
      <c r="M163" s="201"/>
      <c r="N163" s="201"/>
    </row>
    <row r="164" spans="1:14" x14ac:dyDescent="0.2">
      <c r="A164" s="113"/>
      <c r="B164" s="200"/>
      <c r="C164" s="200"/>
      <c r="D164" s="201"/>
      <c r="E164" s="113"/>
      <c r="F164" s="113"/>
      <c r="G164" s="113"/>
      <c r="H164" s="113"/>
      <c r="I164" s="203"/>
      <c r="J164" s="203"/>
      <c r="K164" s="203"/>
      <c r="L164" s="204"/>
      <c r="M164" s="201"/>
      <c r="N164" s="201"/>
    </row>
    <row r="165" spans="1:14" x14ac:dyDescent="0.2">
      <c r="A165" s="113"/>
      <c r="B165" s="200"/>
      <c r="C165" s="200"/>
      <c r="D165" s="201"/>
      <c r="E165" s="113"/>
      <c r="F165" s="113"/>
      <c r="G165" s="113"/>
      <c r="H165" s="113"/>
      <c r="I165" s="203"/>
      <c r="J165" s="203"/>
      <c r="K165" s="203"/>
      <c r="L165" s="204"/>
      <c r="M165" s="201"/>
      <c r="N165" s="201"/>
    </row>
    <row r="166" spans="1:14" x14ac:dyDescent="0.2">
      <c r="A166" s="113"/>
      <c r="B166" s="200"/>
      <c r="C166" s="200"/>
      <c r="D166" s="201"/>
      <c r="E166" s="113"/>
      <c r="F166" s="113"/>
      <c r="G166" s="113"/>
      <c r="H166" s="113"/>
      <c r="I166" s="203"/>
      <c r="J166" s="203"/>
      <c r="K166" s="203"/>
      <c r="L166" s="204"/>
      <c r="M166" s="201"/>
      <c r="N166" s="201"/>
    </row>
    <row r="167" spans="1:14" x14ac:dyDescent="0.2">
      <c r="A167" s="113"/>
      <c r="B167" s="200"/>
      <c r="C167" s="200"/>
      <c r="D167" s="201"/>
      <c r="E167" s="113"/>
      <c r="F167" s="113"/>
      <c r="G167" s="113"/>
      <c r="H167" s="113"/>
      <c r="I167" s="203"/>
      <c r="J167" s="203"/>
      <c r="K167" s="203"/>
      <c r="L167" s="204"/>
      <c r="M167" s="201"/>
      <c r="N167" s="201"/>
    </row>
    <row r="168" spans="1:14" x14ac:dyDescent="0.2">
      <c r="A168" s="113"/>
      <c r="B168" s="200"/>
      <c r="C168" s="200"/>
      <c r="D168" s="201"/>
      <c r="E168" s="113"/>
      <c r="F168" s="113"/>
      <c r="G168" s="113"/>
      <c r="H168" s="113"/>
      <c r="I168" s="203"/>
      <c r="J168" s="203"/>
      <c r="K168" s="203"/>
      <c r="L168" s="204"/>
      <c r="M168" s="201"/>
      <c r="N168" s="201"/>
    </row>
    <row r="169" spans="1:14" x14ac:dyDescent="0.2">
      <c r="A169" s="113"/>
      <c r="B169" s="200"/>
      <c r="C169" s="200"/>
      <c r="D169" s="201"/>
      <c r="E169" s="113"/>
      <c r="F169" s="113"/>
      <c r="G169" s="113"/>
      <c r="H169" s="113"/>
      <c r="I169" s="203"/>
      <c r="J169" s="203"/>
      <c r="K169" s="203"/>
      <c r="L169" s="204"/>
      <c r="M169" s="201"/>
      <c r="N169" s="201"/>
    </row>
    <row r="170" spans="1:14" x14ac:dyDescent="0.2">
      <c r="A170" s="113"/>
      <c r="B170" s="200"/>
      <c r="C170" s="200"/>
      <c r="D170" s="201"/>
      <c r="E170" s="113"/>
      <c r="F170" s="113"/>
      <c r="G170" s="113"/>
      <c r="H170" s="113"/>
      <c r="I170" s="203"/>
      <c r="J170" s="203"/>
      <c r="K170" s="203"/>
      <c r="L170" s="204"/>
      <c r="M170" s="201"/>
      <c r="N170" s="201"/>
    </row>
    <row r="171" spans="1:14" x14ac:dyDescent="0.2">
      <c r="A171" s="113"/>
      <c r="B171" s="200"/>
      <c r="C171" s="200"/>
      <c r="D171" s="201"/>
      <c r="E171" s="113"/>
      <c r="F171" s="113"/>
      <c r="G171" s="113"/>
      <c r="H171" s="113"/>
      <c r="I171" s="203"/>
      <c r="J171" s="203"/>
      <c r="K171" s="203"/>
      <c r="L171" s="204"/>
      <c r="M171" s="201"/>
      <c r="N171" s="201"/>
    </row>
    <row r="172" spans="1:14" x14ac:dyDescent="0.2">
      <c r="A172" s="113"/>
      <c r="B172" s="200"/>
      <c r="C172" s="200"/>
      <c r="D172" s="201"/>
      <c r="E172" s="113"/>
      <c r="F172" s="113"/>
      <c r="G172" s="113"/>
      <c r="H172" s="113"/>
      <c r="I172" s="203"/>
      <c r="J172" s="203"/>
      <c r="K172" s="203"/>
      <c r="L172" s="204"/>
      <c r="M172" s="201"/>
      <c r="N172" s="201"/>
    </row>
    <row r="173" spans="1:14" x14ac:dyDescent="0.2">
      <c r="A173" s="113"/>
      <c r="B173" s="200"/>
      <c r="C173" s="200"/>
      <c r="D173" s="201"/>
      <c r="E173" s="113"/>
      <c r="F173" s="113"/>
      <c r="G173" s="113"/>
      <c r="H173" s="113"/>
      <c r="I173" s="203"/>
      <c r="J173" s="203"/>
      <c r="K173" s="203"/>
      <c r="L173" s="204"/>
      <c r="M173" s="201"/>
      <c r="N173" s="201"/>
    </row>
    <row r="174" spans="1:14" x14ac:dyDescent="0.2">
      <c r="A174" s="113"/>
      <c r="B174" s="200"/>
      <c r="C174" s="200"/>
      <c r="D174" s="201"/>
      <c r="E174" s="113"/>
      <c r="F174" s="113"/>
      <c r="G174" s="113"/>
      <c r="H174" s="113"/>
      <c r="I174" s="203"/>
      <c r="J174" s="203"/>
      <c r="K174" s="203"/>
      <c r="L174" s="204"/>
      <c r="M174" s="201"/>
      <c r="N174" s="201"/>
    </row>
    <row r="175" spans="1:14" x14ac:dyDescent="0.2">
      <c r="A175" s="113"/>
      <c r="B175" s="200"/>
      <c r="C175" s="200"/>
      <c r="D175" s="201"/>
      <c r="E175" s="113"/>
      <c r="F175" s="113"/>
      <c r="G175" s="113"/>
      <c r="H175" s="113"/>
      <c r="I175" s="203"/>
      <c r="J175" s="203"/>
      <c r="K175" s="203"/>
      <c r="L175" s="204"/>
      <c r="M175" s="201"/>
      <c r="N175" s="201"/>
    </row>
    <row r="176" spans="1:14" x14ac:dyDescent="0.2">
      <c r="A176" s="113"/>
      <c r="B176" s="200"/>
      <c r="C176" s="200"/>
      <c r="D176" s="201"/>
      <c r="E176" s="113"/>
      <c r="F176" s="113"/>
      <c r="G176" s="113"/>
      <c r="H176" s="113"/>
      <c r="I176" s="203"/>
      <c r="J176" s="203"/>
      <c r="K176" s="203"/>
      <c r="L176" s="204"/>
      <c r="M176" s="201"/>
      <c r="N176" s="201"/>
    </row>
    <row r="177" spans="1:14" x14ac:dyDescent="0.2">
      <c r="A177" s="113"/>
      <c r="B177" s="200"/>
      <c r="C177" s="200"/>
      <c r="D177" s="201"/>
      <c r="E177" s="113"/>
      <c r="F177" s="113"/>
      <c r="G177" s="113"/>
      <c r="H177" s="113"/>
      <c r="I177" s="203"/>
      <c r="J177" s="203"/>
      <c r="K177" s="203"/>
      <c r="L177" s="204"/>
      <c r="M177" s="201"/>
      <c r="N177" s="201"/>
    </row>
    <row r="178" spans="1:14" x14ac:dyDescent="0.2">
      <c r="A178" s="113"/>
      <c r="B178" s="200"/>
      <c r="C178" s="200"/>
      <c r="D178" s="201"/>
      <c r="E178" s="113"/>
      <c r="F178" s="113"/>
      <c r="G178" s="113"/>
      <c r="H178" s="113"/>
      <c r="I178" s="203"/>
      <c r="J178" s="203"/>
      <c r="K178" s="203"/>
      <c r="L178" s="204"/>
      <c r="M178" s="201"/>
      <c r="N178" s="201"/>
    </row>
    <row r="179" spans="1:14" x14ac:dyDescent="0.2">
      <c r="A179" s="113"/>
      <c r="B179" s="200"/>
      <c r="C179" s="200"/>
      <c r="D179" s="201"/>
      <c r="E179" s="113"/>
      <c r="F179" s="113"/>
      <c r="G179" s="113"/>
      <c r="H179" s="113"/>
      <c r="I179" s="203"/>
      <c r="J179" s="203"/>
      <c r="K179" s="203"/>
      <c r="L179" s="204"/>
      <c r="M179" s="201"/>
      <c r="N179" s="201"/>
    </row>
    <row r="180" spans="1:14" x14ac:dyDescent="0.2">
      <c r="A180" s="113"/>
      <c r="B180" s="200"/>
      <c r="C180" s="200"/>
      <c r="D180" s="201"/>
      <c r="E180" s="113"/>
      <c r="F180" s="113"/>
      <c r="G180" s="113"/>
      <c r="H180" s="113"/>
      <c r="I180" s="203"/>
      <c r="J180" s="203"/>
      <c r="K180" s="203"/>
      <c r="L180" s="204"/>
      <c r="M180" s="201"/>
      <c r="N180" s="201"/>
    </row>
    <row r="181" spans="1:14" x14ac:dyDescent="0.2">
      <c r="A181" s="113"/>
      <c r="B181" s="200"/>
      <c r="C181" s="200"/>
      <c r="D181" s="201"/>
      <c r="E181" s="113"/>
      <c r="F181" s="113"/>
      <c r="G181" s="113"/>
      <c r="H181" s="113"/>
      <c r="I181" s="203"/>
      <c r="J181" s="203"/>
      <c r="K181" s="203"/>
      <c r="L181" s="204"/>
      <c r="M181" s="201"/>
      <c r="N181" s="201"/>
    </row>
    <row r="182" spans="1:14" x14ac:dyDescent="0.2">
      <c r="A182" s="113"/>
      <c r="B182" s="200"/>
      <c r="C182" s="200"/>
      <c r="D182" s="201"/>
      <c r="E182" s="113"/>
      <c r="F182" s="113"/>
      <c r="G182" s="113"/>
      <c r="H182" s="113"/>
      <c r="I182" s="203"/>
      <c r="J182" s="203"/>
      <c r="K182" s="203"/>
      <c r="L182" s="204"/>
      <c r="M182" s="201"/>
      <c r="N182" s="201"/>
    </row>
    <row r="183" spans="1:14" x14ac:dyDescent="0.2">
      <c r="A183" s="113"/>
      <c r="B183" s="200"/>
      <c r="C183" s="200"/>
      <c r="D183" s="201"/>
      <c r="E183" s="113"/>
      <c r="F183" s="113"/>
      <c r="G183" s="113"/>
      <c r="H183" s="113"/>
      <c r="I183" s="203"/>
      <c r="J183" s="203"/>
      <c r="K183" s="203"/>
      <c r="L183" s="204"/>
      <c r="M183" s="201"/>
      <c r="N183" s="201"/>
    </row>
    <row r="184" spans="1:14" x14ac:dyDescent="0.2">
      <c r="A184" s="113"/>
      <c r="B184" s="200"/>
      <c r="C184" s="200"/>
      <c r="D184" s="201"/>
      <c r="E184" s="113"/>
      <c r="F184" s="113"/>
      <c r="G184" s="113"/>
      <c r="H184" s="113"/>
      <c r="I184" s="203"/>
      <c r="J184" s="203"/>
      <c r="K184" s="203"/>
      <c r="L184" s="204"/>
      <c r="M184" s="201"/>
      <c r="N184" s="201"/>
    </row>
    <row r="185" spans="1:14" x14ac:dyDescent="0.2">
      <c r="A185" s="113"/>
      <c r="B185" s="200"/>
      <c r="C185" s="200"/>
      <c r="D185" s="201"/>
      <c r="E185" s="113"/>
      <c r="F185" s="113"/>
      <c r="G185" s="113"/>
      <c r="H185" s="113"/>
      <c r="I185" s="203"/>
      <c r="J185" s="203"/>
      <c r="K185" s="203"/>
      <c r="L185" s="204"/>
      <c r="M185" s="201"/>
      <c r="N185" s="201"/>
    </row>
    <row r="186" spans="1:14" x14ac:dyDescent="0.2">
      <c r="A186" s="113"/>
      <c r="B186" s="200"/>
      <c r="C186" s="200"/>
      <c r="D186" s="201"/>
      <c r="E186" s="113"/>
      <c r="F186" s="113"/>
      <c r="G186" s="113"/>
      <c r="H186" s="113"/>
      <c r="I186" s="203"/>
      <c r="J186" s="203"/>
      <c r="K186" s="203"/>
      <c r="L186" s="204"/>
      <c r="M186" s="201"/>
      <c r="N186" s="201"/>
    </row>
    <row r="187" spans="1:14" x14ac:dyDescent="0.2">
      <c r="A187" s="113"/>
      <c r="B187" s="200"/>
      <c r="C187" s="200"/>
      <c r="D187" s="201"/>
      <c r="E187" s="113"/>
      <c r="F187" s="113"/>
      <c r="G187" s="113"/>
      <c r="H187" s="113"/>
      <c r="I187" s="203"/>
      <c r="J187" s="203"/>
      <c r="K187" s="203"/>
      <c r="L187" s="204"/>
      <c r="M187" s="201"/>
      <c r="N187" s="201"/>
    </row>
    <row r="188" spans="1:14" x14ac:dyDescent="0.2">
      <c r="A188" s="113"/>
      <c r="B188" s="200"/>
      <c r="C188" s="200"/>
      <c r="D188" s="201"/>
      <c r="E188" s="113"/>
      <c r="F188" s="113"/>
      <c r="G188" s="113"/>
      <c r="H188" s="113"/>
      <c r="I188" s="203"/>
      <c r="J188" s="203"/>
      <c r="K188" s="203"/>
      <c r="L188" s="204"/>
      <c r="M188" s="201"/>
      <c r="N188" s="201"/>
    </row>
    <row r="189" spans="1:14" x14ac:dyDescent="0.2">
      <c r="A189" s="113"/>
      <c r="B189" s="200"/>
      <c r="C189" s="200"/>
      <c r="D189" s="201"/>
      <c r="E189" s="113"/>
      <c r="F189" s="113"/>
      <c r="G189" s="113"/>
      <c r="H189" s="113"/>
      <c r="I189" s="203"/>
      <c r="J189" s="203"/>
      <c r="K189" s="203"/>
      <c r="L189" s="204"/>
      <c r="M189" s="201"/>
      <c r="N189" s="201"/>
    </row>
    <row r="190" spans="1:14" x14ac:dyDescent="0.2">
      <c r="A190" s="113"/>
      <c r="B190" s="200"/>
      <c r="C190" s="200"/>
      <c r="D190" s="201"/>
      <c r="E190" s="113"/>
      <c r="F190" s="113"/>
      <c r="G190" s="113"/>
      <c r="H190" s="113"/>
      <c r="I190" s="203"/>
      <c r="J190" s="203"/>
      <c r="K190" s="203"/>
      <c r="L190" s="204"/>
      <c r="M190" s="201"/>
      <c r="N190" s="201"/>
    </row>
    <row r="191" spans="1:14" x14ac:dyDescent="0.2">
      <c r="A191" s="113"/>
      <c r="B191" s="200"/>
      <c r="C191" s="200"/>
      <c r="D191" s="201"/>
      <c r="E191" s="113"/>
      <c r="F191" s="113"/>
      <c r="G191" s="113"/>
      <c r="H191" s="113"/>
      <c r="I191" s="203"/>
      <c r="J191" s="203"/>
      <c r="K191" s="203"/>
      <c r="L191" s="204"/>
      <c r="M191" s="201"/>
      <c r="N191" s="201"/>
    </row>
    <row r="192" spans="1:14" x14ac:dyDescent="0.2">
      <c r="A192" s="113"/>
      <c r="B192" s="200"/>
      <c r="C192" s="200"/>
      <c r="D192" s="201"/>
      <c r="E192" s="113"/>
      <c r="F192" s="113"/>
      <c r="G192" s="113"/>
      <c r="H192" s="113"/>
      <c r="I192" s="203"/>
      <c r="J192" s="203"/>
      <c r="K192" s="203"/>
      <c r="L192" s="204"/>
      <c r="M192" s="201"/>
      <c r="N192" s="201"/>
    </row>
    <row r="193" spans="1:14" x14ac:dyDescent="0.2">
      <c r="A193" s="113"/>
      <c r="B193" s="200"/>
      <c r="C193" s="200"/>
      <c r="D193" s="201"/>
      <c r="E193" s="113"/>
      <c r="F193" s="113"/>
      <c r="G193" s="113"/>
      <c r="H193" s="113"/>
      <c r="I193" s="203"/>
      <c r="J193" s="203"/>
      <c r="K193" s="203"/>
      <c r="L193" s="204"/>
      <c r="M193" s="201"/>
      <c r="N193" s="201"/>
    </row>
    <row r="194" spans="1:14" x14ac:dyDescent="0.2">
      <c r="A194" s="113"/>
      <c r="B194" s="200"/>
      <c r="C194" s="200"/>
      <c r="D194" s="201"/>
      <c r="E194" s="113"/>
      <c r="F194" s="113"/>
      <c r="G194" s="113"/>
      <c r="H194" s="113"/>
      <c r="I194" s="203"/>
      <c r="J194" s="203"/>
      <c r="K194" s="203"/>
      <c r="L194" s="204"/>
      <c r="M194" s="201"/>
      <c r="N194" s="201"/>
    </row>
    <row r="195" spans="1:14" x14ac:dyDescent="0.2">
      <c r="A195" s="113"/>
      <c r="B195" s="200"/>
      <c r="C195" s="200"/>
      <c r="D195" s="201"/>
      <c r="E195" s="113"/>
      <c r="F195" s="113"/>
      <c r="G195" s="113"/>
      <c r="H195" s="113"/>
      <c r="I195" s="203"/>
      <c r="J195" s="203"/>
      <c r="K195" s="203"/>
      <c r="L195" s="204"/>
      <c r="M195" s="201"/>
      <c r="N195" s="201"/>
    </row>
    <row r="196" spans="1:14" x14ac:dyDescent="0.2">
      <c r="A196" s="113"/>
      <c r="B196" s="200"/>
      <c r="C196" s="200"/>
      <c r="D196" s="201"/>
      <c r="E196" s="113"/>
      <c r="F196" s="113"/>
      <c r="G196" s="113"/>
      <c r="H196" s="113"/>
      <c r="I196" s="203"/>
      <c r="J196" s="203"/>
      <c r="K196" s="203"/>
      <c r="L196" s="204"/>
      <c r="M196" s="201"/>
      <c r="N196" s="201"/>
    </row>
    <row r="197" spans="1:14" x14ac:dyDescent="0.2">
      <c r="A197" s="113"/>
      <c r="B197" s="200"/>
      <c r="C197" s="200"/>
      <c r="D197" s="201"/>
      <c r="E197" s="113"/>
      <c r="F197" s="113"/>
      <c r="G197" s="113"/>
      <c r="H197" s="113"/>
      <c r="I197" s="203"/>
      <c r="J197" s="203"/>
      <c r="K197" s="203"/>
      <c r="L197" s="204"/>
      <c r="M197" s="201"/>
      <c r="N197" s="201"/>
    </row>
    <row r="198" spans="1:14" x14ac:dyDescent="0.2">
      <c r="A198" s="113"/>
      <c r="B198" s="200"/>
      <c r="C198" s="200"/>
      <c r="D198" s="201"/>
      <c r="E198" s="113"/>
      <c r="F198" s="113"/>
      <c r="G198" s="113"/>
      <c r="H198" s="113"/>
      <c r="I198" s="203"/>
      <c r="J198" s="203"/>
      <c r="K198" s="203"/>
      <c r="L198" s="204"/>
      <c r="M198" s="201"/>
      <c r="N198" s="201"/>
    </row>
    <row r="199" spans="1:14" x14ac:dyDescent="0.2">
      <c r="A199" s="113"/>
      <c r="B199" s="200"/>
      <c r="C199" s="200"/>
      <c r="D199" s="201"/>
      <c r="E199" s="113"/>
      <c r="F199" s="113"/>
      <c r="G199" s="113"/>
      <c r="H199" s="113"/>
      <c r="I199" s="203"/>
      <c r="J199" s="203"/>
      <c r="K199" s="203"/>
      <c r="L199" s="204"/>
      <c r="M199" s="201"/>
      <c r="N199" s="201"/>
    </row>
    <row r="200" spans="1:14" x14ac:dyDescent="0.2">
      <c r="A200" s="113"/>
      <c r="B200" s="200"/>
      <c r="C200" s="200"/>
      <c r="D200" s="201"/>
      <c r="E200" s="113"/>
      <c r="F200" s="113"/>
      <c r="G200" s="113"/>
      <c r="H200" s="113"/>
      <c r="I200" s="203"/>
      <c r="J200" s="203"/>
      <c r="K200" s="203"/>
      <c r="L200" s="204"/>
      <c r="M200" s="201"/>
      <c r="N200" s="201"/>
    </row>
    <row r="201" spans="1:14" x14ac:dyDescent="0.2">
      <c r="A201" s="113"/>
      <c r="B201" s="200"/>
      <c r="C201" s="200"/>
      <c r="D201" s="201"/>
      <c r="E201" s="113"/>
      <c r="F201" s="113"/>
      <c r="G201" s="113"/>
      <c r="H201" s="113"/>
      <c r="I201" s="203"/>
      <c r="J201" s="203"/>
      <c r="K201" s="203"/>
      <c r="L201" s="204"/>
      <c r="M201" s="201"/>
      <c r="N201" s="201"/>
    </row>
    <row r="202" spans="1:14" x14ac:dyDescent="0.2">
      <c r="A202" s="113"/>
      <c r="B202" s="200"/>
      <c r="C202" s="200"/>
      <c r="D202" s="201"/>
      <c r="E202" s="113"/>
      <c r="F202" s="113"/>
      <c r="G202" s="113"/>
      <c r="H202" s="113"/>
      <c r="I202" s="203"/>
      <c r="J202" s="203"/>
      <c r="K202" s="203"/>
      <c r="L202" s="204"/>
      <c r="M202" s="201"/>
      <c r="N202" s="201"/>
    </row>
    <row r="203" spans="1:14" x14ac:dyDescent="0.2">
      <c r="A203" s="113"/>
      <c r="B203" s="200"/>
      <c r="C203" s="200"/>
      <c r="D203" s="201"/>
      <c r="E203" s="113"/>
      <c r="F203" s="113"/>
      <c r="G203" s="113"/>
      <c r="H203" s="113"/>
      <c r="I203" s="203"/>
      <c r="J203" s="203"/>
      <c r="K203" s="203"/>
      <c r="L203" s="204"/>
      <c r="M203" s="201"/>
      <c r="N203" s="201"/>
    </row>
    <row r="204" spans="1:14" x14ac:dyDescent="0.2">
      <c r="A204" s="113"/>
      <c r="B204" s="200"/>
      <c r="C204" s="200"/>
      <c r="D204" s="201"/>
      <c r="E204" s="113"/>
      <c r="F204" s="113"/>
      <c r="G204" s="113"/>
      <c r="H204" s="113"/>
      <c r="I204" s="203"/>
      <c r="J204" s="203"/>
      <c r="K204" s="203"/>
      <c r="L204" s="204"/>
      <c r="M204" s="201"/>
      <c r="N204" s="201"/>
    </row>
    <row r="205" spans="1:14" x14ac:dyDescent="0.2">
      <c r="A205" s="113"/>
      <c r="B205" s="200"/>
      <c r="C205" s="200"/>
      <c r="D205" s="201"/>
      <c r="E205" s="113"/>
      <c r="F205" s="113"/>
      <c r="G205" s="113"/>
      <c r="H205" s="113"/>
      <c r="I205" s="203"/>
      <c r="J205" s="203"/>
      <c r="K205" s="203"/>
      <c r="L205" s="204"/>
      <c r="M205" s="201"/>
      <c r="N205" s="201"/>
    </row>
    <row r="206" spans="1:14" x14ac:dyDescent="0.2">
      <c r="A206" s="113"/>
      <c r="B206" s="200"/>
      <c r="C206" s="200"/>
      <c r="D206" s="201"/>
      <c r="E206" s="113"/>
      <c r="F206" s="113"/>
      <c r="G206" s="113"/>
      <c r="H206" s="113"/>
      <c r="I206" s="203"/>
      <c r="J206" s="203"/>
      <c r="K206" s="203"/>
      <c r="L206" s="204"/>
      <c r="M206" s="201"/>
      <c r="N206" s="201"/>
    </row>
    <row r="207" spans="1:14" x14ac:dyDescent="0.2">
      <c r="A207" s="113"/>
      <c r="B207" s="200"/>
      <c r="C207" s="200"/>
      <c r="D207" s="201"/>
      <c r="E207" s="113"/>
      <c r="F207" s="113"/>
      <c r="G207" s="113"/>
      <c r="H207" s="113"/>
      <c r="I207" s="203"/>
      <c r="J207" s="203"/>
      <c r="K207" s="203"/>
      <c r="L207" s="204"/>
      <c r="M207" s="201"/>
      <c r="N207" s="201"/>
    </row>
    <row r="208" spans="1:14" x14ac:dyDescent="0.2">
      <c r="A208" s="113"/>
      <c r="B208" s="200"/>
      <c r="C208" s="200"/>
      <c r="D208" s="201"/>
      <c r="E208" s="113"/>
      <c r="F208" s="113"/>
      <c r="G208" s="113"/>
      <c r="H208" s="113"/>
      <c r="I208" s="203"/>
      <c r="J208" s="203"/>
      <c r="K208" s="203"/>
      <c r="L208" s="204"/>
      <c r="M208" s="201"/>
      <c r="N208" s="201"/>
    </row>
    <row r="209" spans="1:14" x14ac:dyDescent="0.2">
      <c r="A209" s="113"/>
      <c r="B209" s="200"/>
      <c r="C209" s="200"/>
      <c r="D209" s="201"/>
      <c r="E209" s="113"/>
      <c r="F209" s="113"/>
      <c r="G209" s="113"/>
      <c r="H209" s="113"/>
      <c r="I209" s="203"/>
      <c r="J209" s="203"/>
      <c r="K209" s="203"/>
      <c r="L209" s="204"/>
      <c r="M209" s="201"/>
      <c r="N209" s="201"/>
    </row>
    <row r="210" spans="1:14" x14ac:dyDescent="0.2">
      <c r="A210" s="113"/>
      <c r="B210" s="200"/>
      <c r="C210" s="200"/>
      <c r="D210" s="201"/>
      <c r="E210" s="113"/>
      <c r="F210" s="113"/>
      <c r="G210" s="113"/>
      <c r="H210" s="113"/>
      <c r="I210" s="203"/>
      <c r="J210" s="203"/>
      <c r="K210" s="203"/>
      <c r="L210" s="204"/>
      <c r="M210" s="201"/>
      <c r="N210" s="201"/>
    </row>
    <row r="211" spans="1:14" x14ac:dyDescent="0.2">
      <c r="A211" s="113"/>
      <c r="B211" s="200"/>
      <c r="C211" s="200"/>
      <c r="D211" s="201"/>
      <c r="E211" s="113"/>
      <c r="F211" s="113"/>
      <c r="G211" s="113"/>
      <c r="H211" s="113"/>
      <c r="I211" s="203"/>
      <c r="J211" s="203"/>
      <c r="K211" s="203"/>
      <c r="L211" s="204"/>
      <c r="M211" s="201"/>
      <c r="N211" s="201"/>
    </row>
    <row r="212" spans="1:14" x14ac:dyDescent="0.2">
      <c r="A212" s="113"/>
      <c r="B212" s="200"/>
      <c r="C212" s="200"/>
      <c r="D212" s="201"/>
      <c r="E212" s="113"/>
      <c r="F212" s="113"/>
      <c r="G212" s="113"/>
      <c r="H212" s="113"/>
      <c r="I212" s="203"/>
      <c r="J212" s="203"/>
      <c r="K212" s="203"/>
      <c r="L212" s="204"/>
      <c r="M212" s="201"/>
      <c r="N212" s="201"/>
    </row>
    <row r="213" spans="1:14" x14ac:dyDescent="0.2">
      <c r="A213" s="113"/>
      <c r="B213" s="200"/>
      <c r="C213" s="200"/>
      <c r="D213" s="201"/>
      <c r="E213" s="113"/>
      <c r="F213" s="113"/>
      <c r="G213" s="113"/>
      <c r="H213" s="113"/>
      <c r="I213" s="203"/>
      <c r="J213" s="203"/>
      <c r="K213" s="203"/>
      <c r="L213" s="204"/>
      <c r="M213" s="201"/>
      <c r="N213" s="201"/>
    </row>
    <row r="214" spans="1:14" x14ac:dyDescent="0.2">
      <c r="A214" s="113"/>
      <c r="B214" s="200"/>
      <c r="C214" s="200"/>
      <c r="D214" s="201"/>
      <c r="E214" s="113"/>
      <c r="F214" s="113"/>
      <c r="G214" s="113"/>
      <c r="H214" s="113"/>
      <c r="I214" s="203"/>
      <c r="J214" s="203"/>
      <c r="K214" s="203"/>
      <c r="L214" s="204"/>
      <c r="M214" s="201"/>
      <c r="N214" s="201"/>
    </row>
    <row r="215" spans="1:14" x14ac:dyDescent="0.2">
      <c r="A215" s="113"/>
      <c r="B215" s="200"/>
      <c r="C215" s="200"/>
      <c r="D215" s="201"/>
      <c r="E215" s="113"/>
      <c r="F215" s="113"/>
      <c r="G215" s="113"/>
      <c r="H215" s="113"/>
      <c r="I215" s="203"/>
      <c r="J215" s="203"/>
      <c r="K215" s="203"/>
      <c r="L215" s="204"/>
      <c r="M215" s="201"/>
      <c r="N215" s="201"/>
    </row>
    <row r="216" spans="1:14" x14ac:dyDescent="0.2">
      <c r="A216" s="113"/>
      <c r="B216" s="200"/>
      <c r="C216" s="200"/>
      <c r="D216" s="201"/>
      <c r="E216" s="113"/>
      <c r="F216" s="113"/>
      <c r="G216" s="113"/>
      <c r="H216" s="113"/>
      <c r="I216" s="203"/>
      <c r="J216" s="203"/>
      <c r="K216" s="203"/>
      <c r="L216" s="204"/>
      <c r="M216" s="201"/>
      <c r="N216" s="201"/>
    </row>
    <row r="217" spans="1:14" x14ac:dyDescent="0.2">
      <c r="A217" s="113"/>
      <c r="B217" s="200"/>
      <c r="C217" s="200"/>
      <c r="D217" s="201"/>
      <c r="E217" s="113"/>
      <c r="F217" s="113"/>
      <c r="G217" s="113"/>
      <c r="H217" s="113"/>
      <c r="I217" s="203"/>
      <c r="J217" s="203"/>
      <c r="K217" s="203"/>
      <c r="L217" s="204"/>
      <c r="M217" s="201"/>
      <c r="N217" s="201"/>
    </row>
    <row r="218" spans="1:14" x14ac:dyDescent="0.2">
      <c r="A218" s="113"/>
      <c r="B218" s="200"/>
      <c r="C218" s="200"/>
      <c r="D218" s="201"/>
      <c r="E218" s="113"/>
      <c r="F218" s="113"/>
      <c r="G218" s="113"/>
      <c r="H218" s="113"/>
      <c r="I218" s="203"/>
      <c r="J218" s="203"/>
      <c r="K218" s="203"/>
      <c r="L218" s="204"/>
      <c r="M218" s="201"/>
      <c r="N218" s="201"/>
    </row>
    <row r="219" spans="1:14" x14ac:dyDescent="0.2">
      <c r="A219" s="113"/>
      <c r="B219" s="200"/>
      <c r="C219" s="200"/>
      <c r="D219" s="201"/>
      <c r="E219" s="113"/>
      <c r="F219" s="113"/>
      <c r="G219" s="113"/>
      <c r="H219" s="113"/>
      <c r="I219" s="203"/>
      <c r="J219" s="203"/>
      <c r="K219" s="203"/>
      <c r="L219" s="204"/>
      <c r="M219" s="201"/>
      <c r="N219" s="201"/>
    </row>
    <row r="220" spans="1:14" x14ac:dyDescent="0.2">
      <c r="A220" s="113"/>
      <c r="B220" s="200"/>
      <c r="C220" s="200"/>
      <c r="D220" s="201"/>
      <c r="E220" s="113"/>
      <c r="F220" s="113"/>
      <c r="G220" s="113"/>
      <c r="H220" s="113"/>
      <c r="I220" s="203"/>
      <c r="J220" s="203"/>
      <c r="K220" s="203"/>
      <c r="L220" s="204"/>
      <c r="M220" s="201"/>
      <c r="N220" s="201"/>
    </row>
    <row r="221" spans="1:14" x14ac:dyDescent="0.2">
      <c r="A221" s="113"/>
      <c r="B221" s="200"/>
      <c r="C221" s="200"/>
      <c r="D221" s="201"/>
      <c r="E221" s="113"/>
      <c r="F221" s="113"/>
      <c r="G221" s="113"/>
      <c r="H221" s="113"/>
      <c r="I221" s="203"/>
      <c r="J221" s="203"/>
      <c r="K221" s="203"/>
      <c r="L221" s="204"/>
      <c r="M221" s="201"/>
      <c r="N221" s="201"/>
    </row>
    <row r="222" spans="1:14" x14ac:dyDescent="0.2">
      <c r="A222" s="113"/>
      <c r="B222" s="200"/>
      <c r="C222" s="200"/>
      <c r="D222" s="201"/>
      <c r="E222" s="113"/>
      <c r="F222" s="113"/>
      <c r="G222" s="113"/>
      <c r="H222" s="113"/>
      <c r="I222" s="203"/>
      <c r="J222" s="203"/>
      <c r="K222" s="203"/>
      <c r="L222" s="204"/>
      <c r="M222" s="201"/>
      <c r="N222" s="201"/>
    </row>
    <row r="223" spans="1:14" x14ac:dyDescent="0.2">
      <c r="A223" s="113"/>
      <c r="B223" s="200"/>
      <c r="C223" s="200"/>
      <c r="D223" s="201"/>
      <c r="E223" s="113"/>
      <c r="F223" s="113"/>
      <c r="G223" s="113"/>
      <c r="H223" s="113"/>
      <c r="I223" s="203"/>
      <c r="J223" s="203"/>
      <c r="K223" s="203"/>
      <c r="L223" s="204"/>
      <c r="M223" s="201"/>
      <c r="N223" s="201"/>
    </row>
    <row r="224" spans="1:14" x14ac:dyDescent="0.2">
      <c r="A224" s="113"/>
      <c r="B224" s="200"/>
      <c r="C224" s="200"/>
      <c r="D224" s="201"/>
      <c r="E224" s="113"/>
      <c r="F224" s="113"/>
      <c r="G224" s="113"/>
      <c r="H224" s="113"/>
      <c r="I224" s="203"/>
      <c r="J224" s="203"/>
      <c r="K224" s="203"/>
      <c r="L224" s="204"/>
      <c r="M224" s="201"/>
      <c r="N224" s="201"/>
    </row>
    <row r="225" spans="1:14" x14ac:dyDescent="0.2">
      <c r="A225" s="113"/>
      <c r="B225" s="200"/>
      <c r="C225" s="200"/>
      <c r="D225" s="201"/>
      <c r="E225" s="113"/>
      <c r="F225" s="113"/>
      <c r="G225" s="113"/>
      <c r="H225" s="113"/>
      <c r="I225" s="203"/>
      <c r="J225" s="203"/>
      <c r="K225" s="203"/>
      <c r="L225" s="204"/>
      <c r="M225" s="201"/>
      <c r="N225" s="201"/>
    </row>
    <row r="226" spans="1:14" x14ac:dyDescent="0.2">
      <c r="A226" s="113"/>
      <c r="B226" s="200"/>
      <c r="C226" s="200"/>
      <c r="D226" s="201"/>
      <c r="E226" s="113"/>
      <c r="F226" s="113"/>
      <c r="G226" s="113"/>
      <c r="H226" s="113"/>
      <c r="I226" s="203"/>
      <c r="J226" s="203"/>
      <c r="K226" s="203"/>
      <c r="L226" s="204"/>
      <c r="M226" s="201"/>
      <c r="N226" s="201"/>
    </row>
    <row r="227" spans="1:14" x14ac:dyDescent="0.2">
      <c r="A227" s="113"/>
      <c r="B227" s="200"/>
      <c r="C227" s="200"/>
      <c r="D227" s="201"/>
      <c r="E227" s="113"/>
      <c r="F227" s="113"/>
      <c r="G227" s="113"/>
      <c r="H227" s="113"/>
      <c r="I227" s="203"/>
      <c r="J227" s="203"/>
      <c r="K227" s="203"/>
      <c r="L227" s="204"/>
      <c r="M227" s="201"/>
      <c r="N227" s="201"/>
    </row>
    <row r="228" spans="1:14" x14ac:dyDescent="0.2">
      <c r="A228" s="113"/>
      <c r="B228" s="200"/>
      <c r="C228" s="200"/>
      <c r="D228" s="201"/>
      <c r="E228" s="113"/>
      <c r="F228" s="113"/>
      <c r="G228" s="113"/>
      <c r="H228" s="113"/>
      <c r="I228" s="203"/>
      <c r="J228" s="203"/>
      <c r="K228" s="203"/>
      <c r="L228" s="204"/>
      <c r="M228" s="201"/>
      <c r="N228" s="201"/>
    </row>
    <row r="229" spans="1:14" x14ac:dyDescent="0.2">
      <c r="A229" s="113"/>
      <c r="B229" s="200"/>
      <c r="C229" s="200"/>
      <c r="D229" s="201"/>
      <c r="E229" s="113"/>
      <c r="F229" s="113"/>
      <c r="G229" s="113"/>
      <c r="H229" s="113"/>
      <c r="I229" s="203"/>
      <c r="J229" s="203"/>
      <c r="K229" s="203"/>
      <c r="L229" s="204"/>
      <c r="M229" s="201"/>
      <c r="N229" s="201"/>
    </row>
    <row r="230" spans="1:14" x14ac:dyDescent="0.2">
      <c r="A230" s="113"/>
      <c r="B230" s="200"/>
      <c r="C230" s="200"/>
      <c r="D230" s="201"/>
      <c r="E230" s="113"/>
      <c r="F230" s="113"/>
      <c r="G230" s="113"/>
      <c r="H230" s="113"/>
      <c r="I230" s="203"/>
      <c r="J230" s="203"/>
      <c r="K230" s="203"/>
      <c r="L230" s="204"/>
      <c r="M230" s="201"/>
      <c r="N230" s="201"/>
    </row>
    <row r="231" spans="1:14" x14ac:dyDescent="0.2">
      <c r="A231" s="113"/>
      <c r="B231" s="200"/>
      <c r="C231" s="200"/>
      <c r="D231" s="201"/>
      <c r="E231" s="113"/>
      <c r="F231" s="113"/>
      <c r="G231" s="113"/>
      <c r="H231" s="113"/>
      <c r="I231" s="203"/>
      <c r="J231" s="203"/>
      <c r="K231" s="203"/>
      <c r="L231" s="204"/>
      <c r="M231" s="201"/>
      <c r="N231" s="201"/>
    </row>
    <row r="232" spans="1:14" x14ac:dyDescent="0.2">
      <c r="A232" s="113"/>
      <c r="B232" s="200"/>
      <c r="C232" s="200"/>
      <c r="D232" s="201"/>
      <c r="E232" s="113"/>
      <c r="F232" s="113"/>
      <c r="G232" s="113"/>
      <c r="H232" s="113"/>
      <c r="I232" s="203"/>
      <c r="J232" s="203"/>
      <c r="K232" s="203"/>
      <c r="L232" s="204"/>
      <c r="M232" s="201"/>
      <c r="N232" s="201"/>
    </row>
    <row r="233" spans="1:14" x14ac:dyDescent="0.2">
      <c r="A233" s="113"/>
      <c r="B233" s="200"/>
      <c r="C233" s="200"/>
      <c r="D233" s="201"/>
      <c r="E233" s="113"/>
      <c r="F233" s="113"/>
      <c r="G233" s="113"/>
      <c r="H233" s="113"/>
      <c r="I233" s="203"/>
      <c r="J233" s="203"/>
      <c r="K233" s="203"/>
      <c r="L233" s="204"/>
      <c r="M233" s="201"/>
      <c r="N233" s="201"/>
    </row>
    <row r="234" spans="1:14" x14ac:dyDescent="0.2">
      <c r="A234" s="113"/>
      <c r="B234" s="200"/>
      <c r="C234" s="200"/>
      <c r="D234" s="201"/>
      <c r="E234" s="113"/>
      <c r="F234" s="113"/>
      <c r="G234" s="113"/>
      <c r="H234" s="113"/>
      <c r="I234" s="203"/>
      <c r="J234" s="203"/>
      <c r="K234" s="203"/>
      <c r="L234" s="204"/>
      <c r="M234" s="201"/>
      <c r="N234" s="201"/>
    </row>
    <row r="235" spans="1:14" x14ac:dyDescent="0.2">
      <c r="A235" s="113"/>
      <c r="B235" s="200"/>
      <c r="C235" s="200"/>
      <c r="D235" s="201"/>
      <c r="E235" s="113"/>
      <c r="F235" s="113"/>
      <c r="G235" s="113"/>
      <c r="H235" s="113"/>
      <c r="I235" s="203"/>
      <c r="J235" s="203"/>
      <c r="K235" s="203"/>
      <c r="L235" s="204"/>
      <c r="M235" s="201"/>
      <c r="N235" s="201"/>
    </row>
    <row r="236" spans="1:14" x14ac:dyDescent="0.2">
      <c r="A236" s="113"/>
      <c r="B236" s="200"/>
      <c r="C236" s="200"/>
      <c r="D236" s="201"/>
      <c r="E236" s="113"/>
      <c r="F236" s="113"/>
      <c r="G236" s="113"/>
      <c r="H236" s="113"/>
      <c r="I236" s="203"/>
      <c r="J236" s="203"/>
      <c r="K236" s="203"/>
      <c r="L236" s="204"/>
      <c r="M236" s="201"/>
      <c r="N236" s="201"/>
    </row>
    <row r="237" spans="1:14" x14ac:dyDescent="0.2">
      <c r="A237" s="113"/>
      <c r="B237" s="200"/>
      <c r="C237" s="200"/>
      <c r="D237" s="201"/>
      <c r="E237" s="113"/>
      <c r="F237" s="113"/>
      <c r="G237" s="113"/>
      <c r="H237" s="113"/>
      <c r="I237" s="203"/>
      <c r="J237" s="203"/>
      <c r="K237" s="203"/>
      <c r="L237" s="204"/>
      <c r="M237" s="201"/>
      <c r="N237" s="201"/>
    </row>
    <row r="238" spans="1:14" x14ac:dyDescent="0.2">
      <c r="A238" s="113"/>
      <c r="B238" s="200"/>
      <c r="C238" s="200"/>
      <c r="D238" s="201"/>
      <c r="E238" s="113"/>
      <c r="F238" s="113"/>
      <c r="G238" s="113"/>
      <c r="H238" s="113"/>
      <c r="I238" s="203"/>
      <c r="J238" s="203"/>
      <c r="K238" s="203"/>
      <c r="L238" s="204"/>
      <c r="M238" s="201"/>
      <c r="N238" s="201"/>
    </row>
    <row r="239" spans="1:14" x14ac:dyDescent="0.2">
      <c r="A239" s="113"/>
      <c r="B239" s="200"/>
      <c r="C239" s="200"/>
      <c r="D239" s="201"/>
      <c r="E239" s="113"/>
      <c r="F239" s="113"/>
      <c r="G239" s="113"/>
      <c r="H239" s="113"/>
      <c r="I239" s="203"/>
      <c r="J239" s="203"/>
      <c r="K239" s="203"/>
      <c r="L239" s="204"/>
      <c r="M239" s="201"/>
      <c r="N239" s="201"/>
    </row>
    <row r="240" spans="1:14" x14ac:dyDescent="0.2">
      <c r="A240" s="113"/>
      <c r="B240" s="200"/>
      <c r="C240" s="200"/>
      <c r="D240" s="201"/>
      <c r="E240" s="113"/>
      <c r="F240" s="113"/>
      <c r="G240" s="113"/>
      <c r="H240" s="113"/>
      <c r="I240" s="203"/>
      <c r="J240" s="203"/>
      <c r="K240" s="203"/>
      <c r="L240" s="204"/>
      <c r="M240" s="201"/>
      <c r="N240" s="201"/>
    </row>
    <row r="241" spans="1:14" x14ac:dyDescent="0.2">
      <c r="A241" s="113"/>
      <c r="B241" s="200"/>
      <c r="C241" s="200"/>
      <c r="D241" s="201"/>
      <c r="E241" s="113"/>
      <c r="F241" s="113"/>
      <c r="G241" s="113"/>
      <c r="H241" s="113"/>
      <c r="I241" s="203"/>
      <c r="J241" s="203"/>
      <c r="K241" s="203"/>
      <c r="L241" s="204"/>
      <c r="M241" s="201"/>
      <c r="N241" s="201"/>
    </row>
    <row r="242" spans="1:14" x14ac:dyDescent="0.2">
      <c r="A242" s="113"/>
      <c r="B242" s="200"/>
      <c r="C242" s="200"/>
      <c r="D242" s="201"/>
      <c r="E242" s="113"/>
      <c r="F242" s="113"/>
      <c r="G242" s="113"/>
      <c r="H242" s="113"/>
      <c r="I242" s="203"/>
      <c r="J242" s="203"/>
      <c r="K242" s="203"/>
      <c r="L242" s="204"/>
      <c r="M242" s="201"/>
      <c r="N242" s="201"/>
    </row>
    <row r="243" spans="1:14" x14ac:dyDescent="0.2">
      <c r="A243" s="113"/>
      <c r="B243" s="200"/>
      <c r="C243" s="200"/>
      <c r="D243" s="201"/>
      <c r="E243" s="113"/>
      <c r="F243" s="113"/>
      <c r="G243" s="113"/>
      <c r="H243" s="113"/>
      <c r="I243" s="203"/>
      <c r="J243" s="203"/>
      <c r="K243" s="203"/>
      <c r="L243" s="204"/>
      <c r="M243" s="201"/>
      <c r="N243" s="201"/>
    </row>
    <row r="244" spans="1:14" x14ac:dyDescent="0.2">
      <c r="A244" s="113"/>
      <c r="B244" s="200"/>
      <c r="C244" s="200"/>
      <c r="D244" s="201"/>
      <c r="E244" s="113"/>
      <c r="F244" s="113"/>
      <c r="G244" s="113"/>
      <c r="H244" s="113"/>
      <c r="I244" s="203"/>
      <c r="J244" s="203"/>
      <c r="K244" s="203"/>
      <c r="L244" s="204"/>
      <c r="M244" s="201"/>
      <c r="N244" s="201"/>
    </row>
    <row r="245" spans="1:14" x14ac:dyDescent="0.2">
      <c r="A245" s="113"/>
      <c r="B245" s="200"/>
      <c r="C245" s="200"/>
      <c r="D245" s="201"/>
      <c r="E245" s="113"/>
      <c r="F245" s="113"/>
      <c r="G245" s="113"/>
      <c r="H245" s="113"/>
      <c r="I245" s="203"/>
      <c r="J245" s="203"/>
      <c r="K245" s="203"/>
      <c r="L245" s="204"/>
      <c r="M245" s="201"/>
      <c r="N245" s="201"/>
    </row>
    <row r="246" spans="1:14" x14ac:dyDescent="0.2">
      <c r="A246" s="113"/>
      <c r="B246" s="200"/>
      <c r="C246" s="200"/>
      <c r="D246" s="201"/>
      <c r="E246" s="113"/>
      <c r="F246" s="113"/>
      <c r="G246" s="113"/>
      <c r="H246" s="113"/>
      <c r="I246" s="203"/>
      <c r="J246" s="203"/>
      <c r="K246" s="203"/>
      <c r="L246" s="204"/>
      <c r="M246" s="201"/>
      <c r="N246" s="201"/>
    </row>
    <row r="247" spans="1:14" x14ac:dyDescent="0.2">
      <c r="A247" s="113"/>
      <c r="B247" s="200"/>
      <c r="C247" s="200"/>
      <c r="D247" s="201"/>
      <c r="E247" s="113"/>
      <c r="F247" s="113"/>
      <c r="G247" s="113"/>
      <c r="H247" s="113"/>
      <c r="I247" s="203"/>
      <c r="J247" s="203"/>
      <c r="K247" s="203"/>
      <c r="L247" s="204"/>
      <c r="M247" s="201"/>
      <c r="N247" s="201"/>
    </row>
    <row r="248" spans="1:14" x14ac:dyDescent="0.2">
      <c r="A248" s="113"/>
      <c r="B248" s="200"/>
      <c r="C248" s="200"/>
      <c r="D248" s="201"/>
      <c r="E248" s="113"/>
      <c r="F248" s="113"/>
      <c r="G248" s="113"/>
      <c r="H248" s="113"/>
      <c r="I248" s="203"/>
      <c r="J248" s="203"/>
      <c r="K248" s="203"/>
      <c r="L248" s="204"/>
      <c r="M248" s="201"/>
      <c r="N248" s="201"/>
    </row>
    <row r="249" spans="1:14" x14ac:dyDescent="0.2">
      <c r="A249" s="113"/>
      <c r="B249" s="200"/>
      <c r="C249" s="200"/>
      <c r="D249" s="201"/>
      <c r="E249" s="113"/>
      <c r="F249" s="113"/>
      <c r="G249" s="113"/>
      <c r="H249" s="113"/>
      <c r="I249" s="203"/>
      <c r="J249" s="203"/>
      <c r="K249" s="203"/>
      <c r="L249" s="204"/>
      <c r="M249" s="201"/>
      <c r="N249" s="201"/>
    </row>
    <row r="250" spans="1:14" x14ac:dyDescent="0.2">
      <c r="A250" s="113"/>
      <c r="B250" s="200"/>
      <c r="C250" s="200"/>
      <c r="D250" s="201"/>
      <c r="E250" s="113"/>
      <c r="F250" s="113"/>
      <c r="G250" s="113"/>
      <c r="H250" s="113"/>
      <c r="I250" s="203"/>
      <c r="J250" s="203"/>
      <c r="K250" s="203"/>
      <c r="L250" s="204"/>
      <c r="M250" s="201"/>
      <c r="N250" s="201"/>
    </row>
    <row r="251" spans="1:14" x14ac:dyDescent="0.2">
      <c r="A251" s="113"/>
      <c r="B251" s="200"/>
      <c r="C251" s="200"/>
      <c r="D251" s="201"/>
      <c r="E251" s="113"/>
      <c r="F251" s="113"/>
      <c r="G251" s="113"/>
      <c r="H251" s="113"/>
      <c r="I251" s="203"/>
      <c r="J251" s="203"/>
      <c r="K251" s="203"/>
      <c r="L251" s="204"/>
      <c r="M251" s="201"/>
      <c r="N251" s="201"/>
    </row>
    <row r="252" spans="1:14" x14ac:dyDescent="0.2">
      <c r="A252" s="113"/>
      <c r="B252" s="200"/>
      <c r="C252" s="200"/>
      <c r="D252" s="201"/>
      <c r="E252" s="113"/>
      <c r="F252" s="113"/>
      <c r="G252" s="113"/>
      <c r="H252" s="113"/>
      <c r="I252" s="203"/>
      <c r="J252" s="203"/>
      <c r="K252" s="203"/>
      <c r="L252" s="204"/>
      <c r="M252" s="201"/>
      <c r="N252" s="201"/>
    </row>
    <row r="253" spans="1:14" x14ac:dyDescent="0.2">
      <c r="A253" s="113"/>
      <c r="B253" s="200"/>
      <c r="C253" s="200"/>
      <c r="D253" s="201"/>
      <c r="E253" s="113"/>
      <c r="F253" s="113"/>
      <c r="G253" s="113"/>
      <c r="H253" s="113"/>
      <c r="I253" s="203"/>
      <c r="J253" s="203"/>
      <c r="K253" s="203"/>
      <c r="L253" s="204"/>
      <c r="M253" s="201"/>
      <c r="N253" s="201"/>
    </row>
    <row r="254" spans="1:14" x14ac:dyDescent="0.2">
      <c r="A254" s="113"/>
      <c r="B254" s="200"/>
      <c r="C254" s="200"/>
      <c r="D254" s="201"/>
      <c r="E254" s="113"/>
      <c r="F254" s="113"/>
      <c r="G254" s="113"/>
      <c r="H254" s="113"/>
      <c r="I254" s="203"/>
      <c r="J254" s="203"/>
      <c r="K254" s="203"/>
      <c r="L254" s="204"/>
      <c r="M254" s="201"/>
      <c r="N254" s="201"/>
    </row>
    <row r="255" spans="1:14" x14ac:dyDescent="0.2">
      <c r="A255" s="113"/>
      <c r="B255" s="200"/>
      <c r="C255" s="200"/>
      <c r="D255" s="201"/>
      <c r="E255" s="113"/>
      <c r="F255" s="113"/>
      <c r="G255" s="113"/>
      <c r="H255" s="113"/>
      <c r="I255" s="203"/>
      <c r="J255" s="203"/>
      <c r="K255" s="203"/>
      <c r="L255" s="204"/>
      <c r="M255" s="201"/>
      <c r="N255" s="201"/>
    </row>
    <row r="256" spans="1:14" x14ac:dyDescent="0.2">
      <c r="A256" s="113"/>
      <c r="B256" s="200"/>
      <c r="C256" s="200"/>
      <c r="D256" s="201"/>
      <c r="E256" s="113"/>
      <c r="F256" s="113"/>
      <c r="G256" s="113"/>
      <c r="H256" s="113"/>
      <c r="I256" s="203"/>
      <c r="J256" s="203"/>
      <c r="K256" s="203"/>
      <c r="L256" s="204"/>
      <c r="M256" s="201"/>
      <c r="N256" s="201"/>
    </row>
    <row r="257" spans="1:14" x14ac:dyDescent="0.2">
      <c r="A257" s="113"/>
      <c r="B257" s="200"/>
      <c r="C257" s="200"/>
      <c r="D257" s="201"/>
      <c r="E257" s="113"/>
      <c r="F257" s="113"/>
      <c r="G257" s="113"/>
      <c r="H257" s="113"/>
      <c r="I257" s="203"/>
      <c r="J257" s="203"/>
      <c r="K257" s="203"/>
      <c r="L257" s="204"/>
      <c r="M257" s="201"/>
      <c r="N257" s="201"/>
    </row>
    <row r="258" spans="1:14" x14ac:dyDescent="0.2">
      <c r="A258" s="113"/>
      <c r="B258" s="200"/>
      <c r="C258" s="200"/>
      <c r="D258" s="201"/>
      <c r="E258" s="113"/>
      <c r="F258" s="113"/>
      <c r="G258" s="113"/>
      <c r="H258" s="113"/>
      <c r="I258" s="203"/>
      <c r="J258" s="203"/>
      <c r="K258" s="203"/>
      <c r="L258" s="204"/>
      <c r="M258" s="201"/>
      <c r="N258" s="201"/>
    </row>
    <row r="259" spans="1:14" x14ac:dyDescent="0.2">
      <c r="A259" s="113"/>
      <c r="B259" s="200"/>
      <c r="C259" s="200"/>
      <c r="D259" s="201"/>
      <c r="E259" s="113"/>
      <c r="F259" s="113"/>
      <c r="G259" s="113"/>
      <c r="H259" s="113"/>
      <c r="I259" s="203"/>
      <c r="J259" s="203"/>
      <c r="K259" s="203"/>
      <c r="L259" s="204"/>
      <c r="M259" s="201"/>
      <c r="N259" s="201"/>
    </row>
    <row r="260" spans="1:14" x14ac:dyDescent="0.2">
      <c r="A260" s="113"/>
      <c r="B260" s="200"/>
      <c r="C260" s="200"/>
      <c r="D260" s="201"/>
      <c r="E260" s="113"/>
      <c r="F260" s="113"/>
      <c r="G260" s="113"/>
      <c r="H260" s="113"/>
      <c r="I260" s="203"/>
      <c r="J260" s="203"/>
      <c r="K260" s="203"/>
      <c r="L260" s="204"/>
      <c r="M260" s="201"/>
      <c r="N260" s="201"/>
    </row>
    <row r="261" spans="1:14" x14ac:dyDescent="0.2">
      <c r="A261" s="113"/>
      <c r="B261" s="200"/>
      <c r="C261" s="200"/>
      <c r="D261" s="201"/>
      <c r="E261" s="113"/>
      <c r="F261" s="113"/>
      <c r="G261" s="113"/>
      <c r="H261" s="113"/>
      <c r="I261" s="203"/>
      <c r="J261" s="203"/>
      <c r="K261" s="203"/>
      <c r="L261" s="204"/>
      <c r="M261" s="201"/>
      <c r="N261" s="201"/>
    </row>
    <row r="262" spans="1:14" x14ac:dyDescent="0.2">
      <c r="A262" s="113"/>
      <c r="B262" s="200"/>
      <c r="C262" s="200"/>
      <c r="D262" s="201"/>
      <c r="E262" s="113"/>
      <c r="F262" s="113"/>
      <c r="G262" s="113"/>
      <c r="H262" s="113"/>
      <c r="I262" s="203"/>
      <c r="J262" s="203"/>
      <c r="K262" s="203"/>
      <c r="L262" s="204"/>
      <c r="M262" s="201"/>
      <c r="N262" s="201"/>
    </row>
    <row r="263" spans="1:14" x14ac:dyDescent="0.2">
      <c r="A263" s="113"/>
      <c r="B263" s="200"/>
      <c r="C263" s="200"/>
      <c r="D263" s="201"/>
      <c r="E263" s="113"/>
      <c r="F263" s="113"/>
      <c r="G263" s="113"/>
      <c r="H263" s="113"/>
      <c r="I263" s="203"/>
      <c r="J263" s="203"/>
      <c r="K263" s="203"/>
      <c r="L263" s="204"/>
      <c r="M263" s="201"/>
      <c r="N263" s="201"/>
    </row>
    <row r="264" spans="1:14" x14ac:dyDescent="0.2">
      <c r="A264" s="113"/>
      <c r="B264" s="200"/>
      <c r="C264" s="200"/>
      <c r="D264" s="201"/>
      <c r="E264" s="113"/>
      <c r="F264" s="113"/>
      <c r="G264" s="113"/>
      <c r="H264" s="113"/>
      <c r="I264" s="203"/>
      <c r="J264" s="203"/>
      <c r="K264" s="203"/>
      <c r="L264" s="204"/>
      <c r="M264" s="201"/>
      <c r="N264" s="201"/>
    </row>
    <row r="265" spans="1:14" x14ac:dyDescent="0.2">
      <c r="A265" s="113"/>
      <c r="B265" s="200"/>
      <c r="C265" s="200"/>
      <c r="D265" s="201"/>
      <c r="E265" s="113"/>
      <c r="F265" s="113"/>
      <c r="G265" s="113"/>
      <c r="H265" s="113"/>
      <c r="I265" s="203"/>
      <c r="J265" s="203"/>
      <c r="K265" s="203"/>
      <c r="L265" s="204"/>
      <c r="M265" s="201"/>
      <c r="N265" s="201"/>
    </row>
    <row r="266" spans="1:14" x14ac:dyDescent="0.2">
      <c r="A266" s="113"/>
      <c r="B266" s="200"/>
      <c r="C266" s="200"/>
      <c r="D266" s="201"/>
      <c r="E266" s="113"/>
      <c r="F266" s="113"/>
      <c r="G266" s="113"/>
      <c r="H266" s="113"/>
      <c r="I266" s="203"/>
      <c r="J266" s="203"/>
      <c r="K266" s="203"/>
      <c r="L266" s="204"/>
      <c r="M266" s="201"/>
      <c r="N266" s="201"/>
    </row>
    <row r="267" spans="1:14" x14ac:dyDescent="0.2">
      <c r="A267" s="113"/>
      <c r="B267" s="200"/>
      <c r="C267" s="200"/>
      <c r="D267" s="201"/>
      <c r="E267" s="113"/>
      <c r="F267" s="113"/>
      <c r="G267" s="113"/>
      <c r="H267" s="113"/>
      <c r="I267" s="203"/>
      <c r="J267" s="203"/>
      <c r="K267" s="203"/>
      <c r="L267" s="204"/>
      <c r="M267" s="201"/>
      <c r="N267" s="201"/>
    </row>
    <row r="268" spans="1:14" x14ac:dyDescent="0.2">
      <c r="A268" s="113"/>
      <c r="B268" s="200"/>
      <c r="C268" s="200"/>
      <c r="D268" s="201"/>
      <c r="E268" s="113"/>
      <c r="F268" s="113"/>
      <c r="G268" s="113"/>
      <c r="H268" s="113"/>
      <c r="I268" s="203"/>
      <c r="J268" s="203"/>
      <c r="K268" s="203"/>
      <c r="L268" s="204"/>
      <c r="M268" s="201"/>
      <c r="N268" s="201"/>
    </row>
    <row r="269" spans="1:14" x14ac:dyDescent="0.2">
      <c r="A269" s="113"/>
      <c r="B269" s="200"/>
      <c r="C269" s="200"/>
      <c r="D269" s="201"/>
      <c r="E269" s="113"/>
      <c r="F269" s="113"/>
      <c r="G269" s="113"/>
      <c r="H269" s="113"/>
      <c r="I269" s="203"/>
      <c r="J269" s="203"/>
      <c r="K269" s="203"/>
      <c r="L269" s="204"/>
      <c r="M269" s="201"/>
      <c r="N269" s="201"/>
    </row>
    <row r="270" spans="1:14" x14ac:dyDescent="0.2">
      <c r="A270" s="113"/>
      <c r="B270" s="200"/>
      <c r="C270" s="200"/>
      <c r="D270" s="201"/>
      <c r="E270" s="113"/>
      <c r="F270" s="113"/>
      <c r="G270" s="113"/>
      <c r="H270" s="113"/>
      <c r="I270" s="203"/>
      <c r="J270" s="203"/>
      <c r="K270" s="203"/>
      <c r="L270" s="204"/>
      <c r="M270" s="201"/>
      <c r="N270" s="201"/>
    </row>
    <row r="271" spans="1:14" x14ac:dyDescent="0.2">
      <c r="A271" s="113"/>
      <c r="B271" s="200"/>
      <c r="C271" s="200"/>
      <c r="D271" s="201"/>
      <c r="E271" s="113"/>
      <c r="F271" s="113"/>
      <c r="G271" s="113"/>
      <c r="H271" s="113"/>
      <c r="I271" s="203"/>
      <c r="J271" s="203"/>
      <c r="K271" s="203"/>
      <c r="L271" s="204"/>
      <c r="M271" s="201"/>
      <c r="N271" s="201"/>
    </row>
    <row r="272" spans="1:14" x14ac:dyDescent="0.2">
      <c r="A272" s="113"/>
      <c r="B272" s="200"/>
      <c r="C272" s="200"/>
      <c r="D272" s="201"/>
      <c r="E272" s="113"/>
      <c r="F272" s="113"/>
      <c r="G272" s="113"/>
      <c r="H272" s="113"/>
      <c r="I272" s="203"/>
      <c r="J272" s="203"/>
      <c r="K272" s="203"/>
      <c r="L272" s="204"/>
      <c r="M272" s="201"/>
      <c r="N272" s="201"/>
    </row>
    <row r="273" spans="1:14" x14ac:dyDescent="0.2">
      <c r="A273" s="113"/>
      <c r="B273" s="200"/>
      <c r="C273" s="200"/>
      <c r="D273" s="201"/>
      <c r="E273" s="113"/>
      <c r="F273" s="113"/>
      <c r="G273" s="113"/>
      <c r="H273" s="113"/>
      <c r="I273" s="203"/>
      <c r="J273" s="203"/>
      <c r="K273" s="203"/>
      <c r="L273" s="204"/>
      <c r="M273" s="201"/>
      <c r="N273" s="201"/>
    </row>
    <row r="274" spans="1:14" x14ac:dyDescent="0.2">
      <c r="A274" s="113"/>
      <c r="B274" s="200"/>
      <c r="C274" s="200"/>
      <c r="D274" s="201"/>
      <c r="E274" s="113"/>
      <c r="F274" s="113"/>
      <c r="G274" s="113"/>
      <c r="H274" s="113"/>
      <c r="I274" s="203"/>
      <c r="J274" s="203"/>
      <c r="K274" s="203"/>
      <c r="L274" s="204"/>
      <c r="M274" s="201"/>
      <c r="N274" s="201"/>
    </row>
    <row r="275" spans="1:14" x14ac:dyDescent="0.2">
      <c r="A275" s="113"/>
      <c r="B275" s="200"/>
      <c r="C275" s="200"/>
      <c r="D275" s="201"/>
      <c r="E275" s="113"/>
      <c r="F275" s="113"/>
      <c r="G275" s="113"/>
      <c r="H275" s="113"/>
      <c r="I275" s="203"/>
      <c r="J275" s="203"/>
      <c r="K275" s="203"/>
      <c r="L275" s="204"/>
      <c r="M275" s="201"/>
      <c r="N275" s="201"/>
    </row>
    <row r="276" spans="1:14" x14ac:dyDescent="0.2">
      <c r="A276" s="113"/>
      <c r="B276" s="200"/>
      <c r="C276" s="200"/>
      <c r="D276" s="201"/>
      <c r="E276" s="113"/>
      <c r="F276" s="113"/>
      <c r="G276" s="113"/>
      <c r="H276" s="113"/>
      <c r="I276" s="203"/>
      <c r="J276" s="203"/>
      <c r="K276" s="203"/>
      <c r="L276" s="204"/>
      <c r="M276" s="201"/>
      <c r="N276" s="201"/>
    </row>
    <row r="277" spans="1:14" x14ac:dyDescent="0.2">
      <c r="A277" s="113"/>
      <c r="B277" s="200"/>
      <c r="C277" s="200"/>
      <c r="D277" s="201"/>
      <c r="E277" s="113"/>
      <c r="F277" s="113"/>
      <c r="G277" s="113"/>
      <c r="H277" s="113"/>
      <c r="I277" s="203"/>
      <c r="J277" s="203"/>
      <c r="K277" s="203"/>
      <c r="L277" s="204"/>
      <c r="M277" s="201"/>
      <c r="N277" s="201"/>
    </row>
    <row r="278" spans="1:14" x14ac:dyDescent="0.2">
      <c r="A278" s="113"/>
      <c r="B278" s="200"/>
      <c r="C278" s="200"/>
      <c r="D278" s="201"/>
      <c r="E278" s="113"/>
      <c r="F278" s="113"/>
      <c r="G278" s="113"/>
      <c r="H278" s="113"/>
      <c r="I278" s="203"/>
      <c r="J278" s="203"/>
      <c r="K278" s="203"/>
      <c r="L278" s="204"/>
      <c r="M278" s="201"/>
      <c r="N278" s="201"/>
    </row>
    <row r="279" spans="1:14" x14ac:dyDescent="0.2">
      <c r="A279" s="113"/>
      <c r="B279" s="200"/>
      <c r="C279" s="200"/>
      <c r="D279" s="201"/>
      <c r="E279" s="113"/>
      <c r="F279" s="113"/>
      <c r="G279" s="113"/>
      <c r="H279" s="113"/>
      <c r="I279" s="203"/>
      <c r="J279" s="203"/>
      <c r="K279" s="203"/>
      <c r="L279" s="204"/>
      <c r="M279" s="201"/>
      <c r="N279" s="201"/>
    </row>
    <row r="280" spans="1:14" x14ac:dyDescent="0.2">
      <c r="A280" s="113"/>
      <c r="B280" s="200"/>
      <c r="C280" s="200"/>
      <c r="D280" s="201"/>
      <c r="E280" s="113"/>
      <c r="F280" s="113"/>
      <c r="G280" s="113"/>
      <c r="H280" s="113"/>
      <c r="I280" s="203"/>
      <c r="J280" s="203"/>
      <c r="K280" s="203"/>
      <c r="L280" s="204"/>
      <c r="M280" s="201"/>
      <c r="N280" s="201"/>
    </row>
    <row r="281" spans="1:14" x14ac:dyDescent="0.2">
      <c r="A281" s="113"/>
      <c r="B281" s="200"/>
      <c r="C281" s="200"/>
      <c r="D281" s="201"/>
      <c r="E281" s="113"/>
      <c r="F281" s="113"/>
      <c r="G281" s="113"/>
      <c r="H281" s="113"/>
      <c r="I281" s="203"/>
      <c r="J281" s="203"/>
      <c r="K281" s="203"/>
      <c r="L281" s="204"/>
      <c r="M281" s="201"/>
      <c r="N281" s="201"/>
    </row>
    <row r="282" spans="1:14" x14ac:dyDescent="0.2">
      <c r="A282" s="113"/>
      <c r="B282" s="200"/>
      <c r="C282" s="200"/>
      <c r="D282" s="201"/>
      <c r="E282" s="113"/>
      <c r="F282" s="113"/>
      <c r="G282" s="113"/>
      <c r="H282" s="113"/>
      <c r="I282" s="203"/>
      <c r="J282" s="203"/>
      <c r="K282" s="203"/>
      <c r="L282" s="204"/>
      <c r="M282" s="201"/>
      <c r="N282" s="201"/>
    </row>
    <row r="283" spans="1:14" x14ac:dyDescent="0.2">
      <c r="A283" s="113"/>
      <c r="B283" s="200"/>
      <c r="C283" s="200"/>
      <c r="D283" s="201"/>
      <c r="E283" s="113"/>
      <c r="F283" s="113"/>
      <c r="G283" s="113"/>
      <c r="H283" s="113"/>
      <c r="I283" s="203"/>
      <c r="J283" s="203"/>
      <c r="K283" s="203"/>
      <c r="L283" s="204"/>
      <c r="M283" s="201"/>
      <c r="N283" s="201"/>
    </row>
    <row r="284" spans="1:14" x14ac:dyDescent="0.2">
      <c r="A284" s="113"/>
      <c r="B284" s="200"/>
      <c r="C284" s="200"/>
      <c r="D284" s="201"/>
      <c r="E284" s="113"/>
      <c r="F284" s="113"/>
      <c r="G284" s="113"/>
      <c r="H284" s="113"/>
      <c r="I284" s="203"/>
      <c r="J284" s="203"/>
      <c r="K284" s="203"/>
      <c r="L284" s="204"/>
      <c r="M284" s="201"/>
      <c r="N284" s="201"/>
    </row>
    <row r="285" spans="1:14" x14ac:dyDescent="0.2">
      <c r="A285" s="113"/>
      <c r="B285" s="200"/>
      <c r="C285" s="200"/>
      <c r="D285" s="201"/>
      <c r="E285" s="113"/>
      <c r="F285" s="113"/>
      <c r="G285" s="113"/>
      <c r="H285" s="113"/>
      <c r="I285" s="203"/>
      <c r="J285" s="203"/>
      <c r="K285" s="203"/>
      <c r="L285" s="204"/>
      <c r="M285" s="201"/>
      <c r="N285" s="201"/>
    </row>
    <row r="286" spans="1:14" x14ac:dyDescent="0.2">
      <c r="A286" s="113"/>
      <c r="B286" s="200"/>
      <c r="C286" s="200"/>
      <c r="D286" s="201"/>
      <c r="E286" s="113"/>
      <c r="F286" s="113"/>
      <c r="G286" s="113"/>
      <c r="H286" s="113"/>
      <c r="I286" s="203"/>
      <c r="J286" s="203"/>
      <c r="K286" s="203"/>
      <c r="L286" s="204"/>
      <c r="M286" s="201"/>
      <c r="N286" s="201"/>
    </row>
    <row r="287" spans="1:14" x14ac:dyDescent="0.2">
      <c r="A287" s="113"/>
      <c r="B287" s="200"/>
      <c r="C287" s="200"/>
      <c r="D287" s="201"/>
      <c r="E287" s="113"/>
      <c r="F287" s="113"/>
      <c r="G287" s="113"/>
      <c r="H287" s="113"/>
      <c r="I287" s="203"/>
      <c r="J287" s="203"/>
      <c r="K287" s="203"/>
      <c r="L287" s="204"/>
      <c r="M287" s="201"/>
      <c r="N287" s="201"/>
    </row>
    <row r="288" spans="1:14" x14ac:dyDescent="0.2">
      <c r="A288" s="113"/>
      <c r="B288" s="200"/>
      <c r="C288" s="200"/>
      <c r="D288" s="201"/>
      <c r="E288" s="113"/>
      <c r="F288" s="113"/>
      <c r="G288" s="113"/>
      <c r="H288" s="113"/>
      <c r="I288" s="203"/>
      <c r="J288" s="203"/>
      <c r="K288" s="203"/>
      <c r="L288" s="204"/>
      <c r="M288" s="201"/>
      <c r="N288" s="201"/>
    </row>
    <row r="289" spans="1:14" x14ac:dyDescent="0.2">
      <c r="A289" s="113"/>
      <c r="B289" s="200"/>
      <c r="C289" s="200"/>
      <c r="D289" s="201"/>
      <c r="E289" s="113"/>
      <c r="F289" s="113"/>
      <c r="G289" s="113"/>
      <c r="H289" s="113"/>
      <c r="I289" s="203"/>
      <c r="J289" s="203"/>
      <c r="K289" s="203"/>
      <c r="L289" s="204"/>
      <c r="M289" s="201"/>
      <c r="N289" s="201"/>
    </row>
    <row r="290" spans="1:14" x14ac:dyDescent="0.2">
      <c r="A290" s="113"/>
      <c r="B290" s="200"/>
      <c r="C290" s="200"/>
      <c r="D290" s="201"/>
      <c r="E290" s="113"/>
      <c r="F290" s="113"/>
      <c r="G290" s="113"/>
      <c r="H290" s="113"/>
      <c r="I290" s="203"/>
      <c r="J290" s="203"/>
      <c r="K290" s="203"/>
      <c r="L290" s="204"/>
      <c r="M290" s="201"/>
      <c r="N290" s="201"/>
    </row>
    <row r="291" spans="1:14" x14ac:dyDescent="0.2">
      <c r="A291" s="113"/>
      <c r="B291" s="200"/>
      <c r="C291" s="200"/>
      <c r="D291" s="201"/>
      <c r="E291" s="113"/>
      <c r="F291" s="113"/>
      <c r="G291" s="113"/>
      <c r="H291" s="113"/>
      <c r="I291" s="203"/>
      <c r="J291" s="203"/>
      <c r="K291" s="203"/>
      <c r="L291" s="204"/>
      <c r="M291" s="201"/>
      <c r="N291" s="201"/>
    </row>
    <row r="292" spans="1:14" x14ac:dyDescent="0.2">
      <c r="A292" s="113"/>
      <c r="B292" s="200"/>
      <c r="C292" s="200"/>
      <c r="D292" s="201"/>
      <c r="E292" s="113"/>
      <c r="F292" s="113"/>
      <c r="G292" s="113"/>
      <c r="H292" s="113"/>
      <c r="I292" s="203"/>
      <c r="J292" s="203"/>
      <c r="K292" s="203"/>
      <c r="L292" s="204"/>
      <c r="M292" s="201"/>
      <c r="N292" s="201"/>
    </row>
    <row r="293" spans="1:14" x14ac:dyDescent="0.2">
      <c r="A293" s="113"/>
      <c r="B293" s="200"/>
      <c r="C293" s="200"/>
      <c r="D293" s="201"/>
      <c r="E293" s="113"/>
      <c r="F293" s="113"/>
      <c r="G293" s="113"/>
      <c r="H293" s="113"/>
      <c r="I293" s="203"/>
      <c r="J293" s="203"/>
      <c r="K293" s="203"/>
      <c r="L293" s="204"/>
      <c r="M293" s="201"/>
      <c r="N293" s="201"/>
    </row>
    <row r="294" spans="1:14" x14ac:dyDescent="0.2">
      <c r="A294" s="113"/>
      <c r="B294" s="200"/>
      <c r="C294" s="200"/>
      <c r="D294" s="201"/>
      <c r="E294" s="113"/>
      <c r="F294" s="113"/>
      <c r="G294" s="113"/>
      <c r="H294" s="113"/>
      <c r="I294" s="203"/>
      <c r="J294" s="203"/>
      <c r="K294" s="203"/>
      <c r="L294" s="204"/>
      <c r="M294" s="201"/>
      <c r="N294" s="201"/>
    </row>
    <row r="295" spans="1:14" x14ac:dyDescent="0.2">
      <c r="A295" s="113"/>
      <c r="B295" s="200"/>
      <c r="C295" s="200"/>
      <c r="D295" s="201"/>
      <c r="E295" s="113"/>
      <c r="F295" s="113"/>
      <c r="G295" s="113"/>
      <c r="H295" s="113"/>
      <c r="I295" s="203"/>
      <c r="J295" s="203"/>
      <c r="K295" s="203"/>
      <c r="L295" s="204"/>
      <c r="M295" s="201"/>
      <c r="N295" s="201"/>
    </row>
    <row r="296" spans="1:14" x14ac:dyDescent="0.2">
      <c r="A296" s="113"/>
      <c r="B296" s="200"/>
      <c r="C296" s="200"/>
      <c r="D296" s="201"/>
      <c r="E296" s="113"/>
      <c r="F296" s="113"/>
      <c r="G296" s="113"/>
      <c r="H296" s="113"/>
      <c r="I296" s="203"/>
      <c r="J296" s="203"/>
      <c r="K296" s="203"/>
      <c r="L296" s="204"/>
      <c r="M296" s="201"/>
      <c r="N296" s="201"/>
    </row>
    <row r="297" spans="1:14" x14ac:dyDescent="0.2">
      <c r="A297" s="113"/>
      <c r="B297" s="200"/>
      <c r="C297" s="200"/>
      <c r="D297" s="201"/>
      <c r="E297" s="113"/>
      <c r="F297" s="113"/>
      <c r="G297" s="113"/>
      <c r="H297" s="113"/>
      <c r="I297" s="203"/>
      <c r="J297" s="203"/>
      <c r="K297" s="203"/>
      <c r="L297" s="204"/>
      <c r="M297" s="201"/>
      <c r="N297" s="201"/>
    </row>
    <row r="298" spans="1:14" x14ac:dyDescent="0.2">
      <c r="A298" s="113"/>
      <c r="B298" s="200"/>
      <c r="C298" s="200"/>
      <c r="D298" s="201"/>
      <c r="E298" s="113"/>
      <c r="F298" s="113"/>
      <c r="G298" s="113"/>
      <c r="H298" s="113"/>
      <c r="I298" s="203"/>
      <c r="J298" s="203"/>
      <c r="K298" s="203"/>
      <c r="L298" s="204"/>
      <c r="M298" s="201"/>
      <c r="N298" s="201"/>
    </row>
    <row r="299" spans="1:14" x14ac:dyDescent="0.2">
      <c r="A299" s="113"/>
      <c r="B299" s="200"/>
      <c r="C299" s="200"/>
      <c r="D299" s="201"/>
      <c r="E299" s="113"/>
      <c r="F299" s="113"/>
      <c r="G299" s="113"/>
      <c r="H299" s="113"/>
      <c r="I299" s="203"/>
      <c r="J299" s="203"/>
      <c r="K299" s="203"/>
      <c r="L299" s="204"/>
      <c r="M299" s="201"/>
      <c r="N299" s="201"/>
    </row>
    <row r="300" spans="1:14" x14ac:dyDescent="0.2">
      <c r="A300" s="113"/>
      <c r="B300" s="200"/>
      <c r="C300" s="200"/>
      <c r="D300" s="201"/>
      <c r="E300" s="113"/>
      <c r="F300" s="113"/>
      <c r="G300" s="113"/>
      <c r="H300" s="113"/>
      <c r="I300" s="203"/>
      <c r="J300" s="203"/>
      <c r="K300" s="203"/>
      <c r="L300" s="204"/>
      <c r="M300" s="201"/>
      <c r="N300" s="201"/>
    </row>
    <row r="301" spans="1:14" x14ac:dyDescent="0.2">
      <c r="A301" s="113"/>
      <c r="B301" s="200"/>
      <c r="C301" s="200"/>
      <c r="D301" s="201"/>
      <c r="E301" s="113"/>
      <c r="F301" s="113"/>
      <c r="G301" s="113"/>
      <c r="H301" s="113"/>
      <c r="I301" s="203"/>
      <c r="J301" s="203"/>
      <c r="K301" s="203"/>
      <c r="L301" s="204"/>
      <c r="M301" s="201"/>
      <c r="N301" s="201"/>
    </row>
    <row r="302" spans="1:14" x14ac:dyDescent="0.2">
      <c r="A302" s="113"/>
      <c r="B302" s="200"/>
      <c r="C302" s="200"/>
      <c r="D302" s="201"/>
      <c r="E302" s="113"/>
      <c r="F302" s="113"/>
      <c r="G302" s="113"/>
      <c r="H302" s="113"/>
      <c r="I302" s="203"/>
      <c r="J302" s="203"/>
      <c r="K302" s="203"/>
      <c r="L302" s="204"/>
      <c r="M302" s="201"/>
      <c r="N302" s="201"/>
    </row>
    <row r="303" spans="1:14" x14ac:dyDescent="0.2">
      <c r="A303" s="113"/>
      <c r="B303" s="200"/>
      <c r="C303" s="200"/>
      <c r="D303" s="201"/>
      <c r="E303" s="113"/>
      <c r="F303" s="113"/>
      <c r="G303" s="113"/>
      <c r="H303" s="113"/>
      <c r="I303" s="203"/>
      <c r="J303" s="203"/>
      <c r="K303" s="203"/>
      <c r="L303" s="204"/>
      <c r="M303" s="201"/>
      <c r="N303" s="201"/>
    </row>
    <row r="304" spans="1:14" x14ac:dyDescent="0.2">
      <c r="A304" s="113"/>
      <c r="B304" s="200"/>
      <c r="C304" s="200"/>
      <c r="D304" s="201"/>
      <c r="E304" s="113"/>
      <c r="F304" s="113"/>
      <c r="G304" s="113"/>
      <c r="H304" s="113"/>
      <c r="I304" s="203"/>
      <c r="J304" s="203"/>
      <c r="K304" s="203"/>
      <c r="L304" s="204"/>
      <c r="M304" s="201"/>
      <c r="N304" s="201"/>
    </row>
    <row r="305" spans="1:14" x14ac:dyDescent="0.2">
      <c r="A305" s="113"/>
      <c r="B305" s="200"/>
      <c r="C305" s="200"/>
      <c r="D305" s="201"/>
      <c r="E305" s="113"/>
      <c r="F305" s="113"/>
      <c r="G305" s="113"/>
      <c r="H305" s="113"/>
      <c r="I305" s="203"/>
      <c r="J305" s="203"/>
      <c r="K305" s="203"/>
      <c r="L305" s="204"/>
      <c r="M305" s="201"/>
      <c r="N305" s="201"/>
    </row>
    <row r="306" spans="1:14" x14ac:dyDescent="0.2">
      <c r="A306" s="113"/>
      <c r="B306" s="200"/>
      <c r="C306" s="200"/>
      <c r="D306" s="201"/>
      <c r="E306" s="113"/>
      <c r="F306" s="113"/>
      <c r="G306" s="113"/>
      <c r="H306" s="113"/>
      <c r="I306" s="203"/>
      <c r="J306" s="203"/>
      <c r="K306" s="203"/>
      <c r="L306" s="204"/>
      <c r="M306" s="201"/>
      <c r="N306" s="201"/>
    </row>
    <row r="307" spans="1:14" x14ac:dyDescent="0.2">
      <c r="A307" s="113"/>
      <c r="B307" s="200"/>
      <c r="C307" s="200"/>
      <c r="D307" s="201"/>
      <c r="E307" s="113"/>
      <c r="F307" s="113"/>
      <c r="G307" s="113"/>
      <c r="H307" s="113"/>
      <c r="I307" s="203"/>
      <c r="J307" s="203"/>
      <c r="K307" s="203"/>
      <c r="L307" s="204"/>
      <c r="M307" s="201"/>
      <c r="N307" s="201"/>
    </row>
    <row r="308" spans="1:14" x14ac:dyDescent="0.2">
      <c r="A308" s="113"/>
      <c r="B308" s="200"/>
      <c r="C308" s="200"/>
      <c r="D308" s="201"/>
      <c r="E308" s="113"/>
      <c r="F308" s="113"/>
      <c r="G308" s="113"/>
      <c r="H308" s="113"/>
      <c r="I308" s="203"/>
      <c r="J308" s="203"/>
      <c r="K308" s="203"/>
      <c r="L308" s="204"/>
      <c r="M308" s="201"/>
      <c r="N308" s="201"/>
    </row>
    <row r="309" spans="1:14" x14ac:dyDescent="0.2">
      <c r="A309" s="113"/>
      <c r="B309" s="200"/>
      <c r="C309" s="200"/>
      <c r="D309" s="201"/>
      <c r="E309" s="113"/>
      <c r="F309" s="113"/>
      <c r="G309" s="113"/>
      <c r="H309" s="113"/>
      <c r="I309" s="203"/>
      <c r="J309" s="203"/>
      <c r="K309" s="203"/>
      <c r="L309" s="204"/>
      <c r="M309" s="201"/>
      <c r="N309" s="201"/>
    </row>
    <row r="310" spans="1:14" x14ac:dyDescent="0.2">
      <c r="A310" s="113"/>
      <c r="B310" s="200"/>
      <c r="C310" s="200"/>
      <c r="D310" s="201"/>
      <c r="E310" s="113"/>
      <c r="F310" s="113"/>
      <c r="G310" s="113"/>
      <c r="H310" s="113"/>
      <c r="I310" s="203"/>
      <c r="J310" s="203"/>
      <c r="K310" s="203"/>
      <c r="L310" s="204"/>
      <c r="M310" s="201"/>
      <c r="N310" s="201"/>
    </row>
    <row r="311" spans="1:14" x14ac:dyDescent="0.2">
      <c r="A311" s="113"/>
      <c r="B311" s="200"/>
      <c r="C311" s="200"/>
      <c r="D311" s="201"/>
      <c r="E311" s="113"/>
      <c r="F311" s="113"/>
      <c r="G311" s="113"/>
      <c r="H311" s="113"/>
      <c r="I311" s="203"/>
      <c r="J311" s="203"/>
      <c r="K311" s="203"/>
      <c r="L311" s="204"/>
      <c r="M311" s="201"/>
      <c r="N311" s="201"/>
    </row>
    <row r="312" spans="1:14" x14ac:dyDescent="0.2">
      <c r="A312" s="113"/>
      <c r="B312" s="200"/>
      <c r="C312" s="200"/>
      <c r="D312" s="201"/>
      <c r="E312" s="113"/>
      <c r="F312" s="113"/>
      <c r="G312" s="113"/>
      <c r="H312" s="113"/>
      <c r="I312" s="203"/>
      <c r="J312" s="203"/>
      <c r="K312" s="203"/>
      <c r="L312" s="204"/>
      <c r="M312" s="201"/>
      <c r="N312" s="201"/>
    </row>
    <row r="313" spans="1:14" x14ac:dyDescent="0.2">
      <c r="A313" s="113"/>
      <c r="B313" s="200"/>
      <c r="C313" s="200"/>
      <c r="D313" s="201"/>
      <c r="E313" s="113"/>
      <c r="F313" s="113"/>
      <c r="G313" s="113"/>
      <c r="H313" s="113"/>
      <c r="I313" s="203"/>
      <c r="J313" s="203"/>
      <c r="K313" s="203"/>
      <c r="L313" s="204"/>
      <c r="M313" s="201"/>
      <c r="N313" s="201"/>
    </row>
    <row r="314" spans="1:14" x14ac:dyDescent="0.2">
      <c r="A314" s="113"/>
      <c r="B314" s="200"/>
      <c r="C314" s="200"/>
      <c r="D314" s="201"/>
      <c r="E314" s="113"/>
      <c r="F314" s="113"/>
      <c r="G314" s="113"/>
      <c r="H314" s="113"/>
      <c r="I314" s="203"/>
      <c r="J314" s="203"/>
      <c r="K314" s="203"/>
      <c r="L314" s="204"/>
      <c r="M314" s="201"/>
      <c r="N314" s="201"/>
    </row>
    <row r="315" spans="1:14" x14ac:dyDescent="0.2">
      <c r="A315" s="113"/>
      <c r="B315" s="200"/>
      <c r="C315" s="200"/>
      <c r="D315" s="201"/>
      <c r="E315" s="113"/>
      <c r="F315" s="113"/>
      <c r="G315" s="113"/>
      <c r="H315" s="113"/>
      <c r="I315" s="203"/>
      <c r="J315" s="203"/>
      <c r="K315" s="203"/>
      <c r="L315" s="204"/>
      <c r="M315" s="201"/>
      <c r="N315" s="201"/>
    </row>
    <row r="316" spans="1:14" x14ac:dyDescent="0.2">
      <c r="A316" s="113"/>
      <c r="B316" s="200"/>
      <c r="C316" s="200"/>
      <c r="D316" s="201"/>
      <c r="E316" s="113"/>
      <c r="F316" s="113"/>
      <c r="G316" s="113"/>
      <c r="H316" s="113"/>
      <c r="I316" s="203"/>
      <c r="J316" s="203"/>
      <c r="K316" s="203"/>
      <c r="L316" s="204"/>
      <c r="M316" s="201"/>
      <c r="N316" s="201"/>
    </row>
    <row r="317" spans="1:14" x14ac:dyDescent="0.2">
      <c r="A317" s="113"/>
      <c r="B317" s="200"/>
      <c r="C317" s="200"/>
      <c r="D317" s="201"/>
      <c r="E317" s="113"/>
      <c r="F317" s="113"/>
      <c r="G317" s="113"/>
      <c r="H317" s="113"/>
      <c r="I317" s="203"/>
      <c r="J317" s="203"/>
      <c r="K317" s="203"/>
      <c r="L317" s="204"/>
      <c r="M317" s="201"/>
      <c r="N317" s="201"/>
    </row>
    <row r="318" spans="1:14" x14ac:dyDescent="0.2">
      <c r="A318" s="113"/>
      <c r="B318" s="200"/>
      <c r="C318" s="200"/>
      <c r="D318" s="201"/>
      <c r="E318" s="113"/>
      <c r="F318" s="113"/>
      <c r="G318" s="113"/>
      <c r="H318" s="113"/>
      <c r="I318" s="203"/>
      <c r="J318" s="203"/>
      <c r="K318" s="203"/>
      <c r="L318" s="204"/>
      <c r="M318" s="201"/>
      <c r="N318" s="201"/>
    </row>
    <row r="319" spans="1:14" x14ac:dyDescent="0.2">
      <c r="A319" s="113"/>
      <c r="B319" s="200"/>
      <c r="C319" s="200"/>
      <c r="D319" s="201"/>
      <c r="E319" s="113"/>
      <c r="F319" s="113"/>
      <c r="G319" s="113"/>
      <c r="H319" s="113"/>
      <c r="I319" s="203"/>
      <c r="J319" s="203"/>
      <c r="K319" s="203"/>
      <c r="L319" s="204"/>
      <c r="M319" s="201"/>
      <c r="N319" s="201"/>
    </row>
    <row r="320" spans="1:14" x14ac:dyDescent="0.2">
      <c r="A320" s="113"/>
      <c r="B320" s="200"/>
      <c r="C320" s="200"/>
      <c r="D320" s="201"/>
      <c r="E320" s="113"/>
      <c r="F320" s="113"/>
      <c r="G320" s="113"/>
      <c r="H320" s="113"/>
      <c r="I320" s="203"/>
      <c r="J320" s="203"/>
      <c r="K320" s="203"/>
      <c r="L320" s="204"/>
      <c r="M320" s="201"/>
      <c r="N320" s="201"/>
    </row>
    <row r="321" spans="1:14" x14ac:dyDescent="0.2">
      <c r="A321" s="113"/>
      <c r="B321" s="200"/>
      <c r="C321" s="200"/>
      <c r="D321" s="201"/>
      <c r="E321" s="113"/>
      <c r="F321" s="113"/>
      <c r="G321" s="113"/>
      <c r="H321" s="113"/>
      <c r="I321" s="203"/>
      <c r="J321" s="203"/>
      <c r="K321" s="203"/>
      <c r="L321" s="204"/>
      <c r="M321" s="201"/>
      <c r="N321" s="201"/>
    </row>
    <row r="322" spans="1:14" x14ac:dyDescent="0.2">
      <c r="A322" s="113"/>
      <c r="B322" s="200"/>
      <c r="C322" s="200"/>
      <c r="D322" s="201"/>
      <c r="E322" s="113"/>
      <c r="F322" s="113"/>
      <c r="G322" s="113"/>
      <c r="H322" s="113"/>
      <c r="I322" s="203"/>
      <c r="J322" s="203"/>
      <c r="K322" s="203"/>
      <c r="L322" s="204"/>
      <c r="M322" s="201"/>
      <c r="N322" s="201"/>
    </row>
    <row r="323" spans="1:14" x14ac:dyDescent="0.2">
      <c r="A323" s="113"/>
      <c r="B323" s="200"/>
      <c r="C323" s="200"/>
      <c r="D323" s="201"/>
      <c r="E323" s="113"/>
      <c r="F323" s="113"/>
      <c r="G323" s="113"/>
      <c r="H323" s="113"/>
      <c r="I323" s="203"/>
      <c r="J323" s="203"/>
      <c r="K323" s="203"/>
      <c r="L323" s="204"/>
      <c r="M323" s="201"/>
      <c r="N323" s="201"/>
    </row>
    <row r="324" spans="1:14" x14ac:dyDescent="0.2">
      <c r="A324" s="113"/>
      <c r="B324" s="200"/>
      <c r="C324" s="200"/>
      <c r="D324" s="201"/>
      <c r="E324" s="113"/>
      <c r="F324" s="113"/>
      <c r="G324" s="113"/>
      <c r="H324" s="113"/>
      <c r="I324" s="203"/>
      <c r="J324" s="203"/>
      <c r="K324" s="203"/>
      <c r="L324" s="204"/>
      <c r="M324" s="201"/>
      <c r="N324" s="201"/>
    </row>
    <row r="325" spans="1:14" x14ac:dyDescent="0.2">
      <c r="A325" s="113"/>
      <c r="B325" s="200"/>
      <c r="C325" s="200"/>
      <c r="D325" s="201"/>
      <c r="E325" s="113"/>
      <c r="F325" s="113"/>
      <c r="G325" s="113"/>
      <c r="H325" s="113"/>
      <c r="I325" s="203"/>
      <c r="J325" s="203"/>
      <c r="K325" s="203"/>
      <c r="L325" s="204"/>
      <c r="M325" s="201"/>
      <c r="N325" s="201"/>
    </row>
    <row r="326" spans="1:14" x14ac:dyDescent="0.2">
      <c r="A326" s="113"/>
      <c r="B326" s="200"/>
      <c r="C326" s="200"/>
      <c r="D326" s="201"/>
      <c r="E326" s="113"/>
      <c r="F326" s="113"/>
      <c r="G326" s="113"/>
      <c r="H326" s="113"/>
      <c r="I326" s="203"/>
      <c r="J326" s="203"/>
      <c r="K326" s="203"/>
      <c r="L326" s="204"/>
      <c r="M326" s="201"/>
      <c r="N326" s="201"/>
    </row>
    <row r="327" spans="1:14" x14ac:dyDescent="0.2">
      <c r="A327" s="113"/>
      <c r="B327" s="200"/>
      <c r="C327" s="200"/>
      <c r="D327" s="201"/>
      <c r="E327" s="113"/>
      <c r="F327" s="113"/>
      <c r="G327" s="113"/>
      <c r="H327" s="113"/>
      <c r="I327" s="203"/>
      <c r="J327" s="203"/>
      <c r="K327" s="203"/>
      <c r="L327" s="204"/>
      <c r="M327" s="201"/>
      <c r="N327" s="201"/>
    </row>
    <row r="328" spans="1:14" x14ac:dyDescent="0.2">
      <c r="A328" s="113"/>
      <c r="B328" s="200"/>
      <c r="C328" s="200"/>
      <c r="D328" s="201"/>
      <c r="E328" s="113"/>
      <c r="F328" s="113"/>
      <c r="G328" s="113"/>
      <c r="H328" s="113"/>
      <c r="I328" s="203"/>
      <c r="J328" s="203"/>
      <c r="K328" s="203"/>
      <c r="L328" s="204"/>
      <c r="M328" s="201"/>
      <c r="N328" s="201"/>
    </row>
    <row r="329" spans="1:14" x14ac:dyDescent="0.2">
      <c r="A329" s="113"/>
      <c r="B329" s="200"/>
      <c r="C329" s="200"/>
      <c r="D329" s="201"/>
      <c r="E329" s="113"/>
      <c r="F329" s="113"/>
      <c r="G329" s="113"/>
      <c r="H329" s="113"/>
      <c r="I329" s="203"/>
      <c r="J329" s="203"/>
      <c r="K329" s="203"/>
      <c r="L329" s="204"/>
      <c r="M329" s="201"/>
      <c r="N329" s="201"/>
    </row>
    <row r="330" spans="1:14" x14ac:dyDescent="0.2">
      <c r="A330" s="113"/>
      <c r="B330" s="200"/>
      <c r="C330" s="200"/>
      <c r="D330" s="201"/>
      <c r="E330" s="113"/>
      <c r="F330" s="113"/>
      <c r="G330" s="113"/>
      <c r="H330" s="113"/>
      <c r="I330" s="203"/>
      <c r="J330" s="203"/>
      <c r="K330" s="203"/>
      <c r="L330" s="204"/>
      <c r="M330" s="201"/>
      <c r="N330" s="201"/>
    </row>
    <row r="331" spans="1:14" x14ac:dyDescent="0.2">
      <c r="A331" s="113"/>
      <c r="B331" s="200"/>
      <c r="C331" s="200"/>
      <c r="D331" s="201"/>
      <c r="E331" s="113"/>
      <c r="F331" s="113"/>
      <c r="G331" s="113"/>
      <c r="H331" s="113"/>
      <c r="I331" s="203"/>
      <c r="J331" s="203"/>
      <c r="K331" s="203"/>
      <c r="L331" s="204"/>
      <c r="M331" s="201"/>
      <c r="N331" s="201"/>
    </row>
    <row r="332" spans="1:14" x14ac:dyDescent="0.2">
      <c r="A332" s="113"/>
      <c r="B332" s="200"/>
      <c r="C332" s="200"/>
      <c r="D332" s="201"/>
      <c r="E332" s="113"/>
      <c r="F332" s="113"/>
      <c r="G332" s="113"/>
      <c r="H332" s="113"/>
      <c r="I332" s="203"/>
      <c r="J332" s="203"/>
      <c r="K332" s="203"/>
      <c r="L332" s="204"/>
      <c r="M332" s="201"/>
      <c r="N332" s="201"/>
    </row>
    <row r="333" spans="1:14" x14ac:dyDescent="0.2">
      <c r="A333" s="113"/>
      <c r="B333" s="200"/>
      <c r="C333" s="200"/>
      <c r="D333" s="201"/>
      <c r="E333" s="113"/>
      <c r="F333" s="113"/>
      <c r="G333" s="113"/>
      <c r="H333" s="113"/>
      <c r="I333" s="203"/>
      <c r="J333" s="203"/>
      <c r="K333" s="203"/>
      <c r="L333" s="204"/>
      <c r="M333" s="201"/>
      <c r="N333" s="201"/>
    </row>
    <row r="334" spans="1:14" x14ac:dyDescent="0.2">
      <c r="A334" s="113"/>
      <c r="B334" s="200"/>
      <c r="C334" s="200"/>
      <c r="D334" s="201"/>
      <c r="E334" s="113"/>
      <c r="F334" s="113"/>
      <c r="G334" s="113"/>
      <c r="H334" s="113"/>
      <c r="I334" s="203"/>
      <c r="J334" s="203"/>
      <c r="K334" s="203"/>
      <c r="L334" s="204"/>
      <c r="M334" s="201"/>
      <c r="N334" s="201"/>
    </row>
    <row r="335" spans="1:14" x14ac:dyDescent="0.2">
      <c r="A335" s="113"/>
      <c r="B335" s="200"/>
      <c r="C335" s="200"/>
      <c r="D335" s="201"/>
      <c r="E335" s="113"/>
      <c r="F335" s="113"/>
      <c r="G335" s="113"/>
      <c r="H335" s="113"/>
      <c r="I335" s="203"/>
      <c r="J335" s="203"/>
      <c r="K335" s="203"/>
      <c r="L335" s="204"/>
      <c r="M335" s="201"/>
      <c r="N335" s="201"/>
    </row>
    <row r="336" spans="1:14" x14ac:dyDescent="0.2">
      <c r="A336" s="113"/>
      <c r="B336" s="200"/>
      <c r="C336" s="200"/>
      <c r="D336" s="201"/>
      <c r="E336" s="113"/>
      <c r="F336" s="113"/>
      <c r="G336" s="113"/>
      <c r="H336" s="113"/>
      <c r="I336" s="203"/>
      <c r="J336" s="203"/>
      <c r="K336" s="203"/>
      <c r="L336" s="204"/>
      <c r="M336" s="201"/>
      <c r="N336" s="201"/>
    </row>
    <row r="337" spans="1:14" x14ac:dyDescent="0.2">
      <c r="A337" s="113"/>
      <c r="B337" s="200"/>
      <c r="C337" s="200"/>
      <c r="D337" s="201"/>
      <c r="E337" s="113"/>
      <c r="F337" s="113"/>
      <c r="G337" s="113"/>
      <c r="H337" s="113"/>
      <c r="I337" s="203"/>
      <c r="J337" s="203"/>
      <c r="K337" s="203"/>
      <c r="L337" s="204"/>
      <c r="M337" s="201"/>
      <c r="N337" s="201"/>
    </row>
    <row r="338" spans="1:14" x14ac:dyDescent="0.2">
      <c r="A338" s="113"/>
      <c r="B338" s="200"/>
      <c r="C338" s="200"/>
      <c r="D338" s="201"/>
      <c r="E338" s="113"/>
      <c r="F338" s="113"/>
      <c r="G338" s="113"/>
      <c r="H338" s="113"/>
      <c r="I338" s="203"/>
      <c r="J338" s="203"/>
      <c r="K338" s="203"/>
      <c r="L338" s="204"/>
      <c r="M338" s="201"/>
      <c r="N338" s="201"/>
    </row>
    <row r="339" spans="1:14" x14ac:dyDescent="0.2">
      <c r="A339" s="113"/>
      <c r="B339" s="200"/>
      <c r="C339" s="200"/>
      <c r="D339" s="201"/>
      <c r="E339" s="113"/>
      <c r="F339" s="113"/>
      <c r="G339" s="113"/>
      <c r="H339" s="113"/>
      <c r="I339" s="203"/>
      <c r="J339" s="203"/>
      <c r="K339" s="203"/>
      <c r="L339" s="204"/>
      <c r="M339" s="201"/>
      <c r="N339" s="201"/>
    </row>
    <row r="340" spans="1:14" x14ac:dyDescent="0.2">
      <c r="A340" s="113"/>
      <c r="B340" s="200"/>
      <c r="C340" s="200"/>
      <c r="D340" s="201"/>
      <c r="E340" s="113"/>
      <c r="F340" s="113"/>
      <c r="G340" s="113"/>
      <c r="H340" s="113"/>
      <c r="I340" s="203"/>
      <c r="J340" s="203"/>
      <c r="K340" s="203"/>
      <c r="L340" s="204"/>
      <c r="M340" s="201"/>
      <c r="N340" s="201"/>
    </row>
    <row r="341" spans="1:14" x14ac:dyDescent="0.2">
      <c r="A341" s="113"/>
      <c r="B341" s="200"/>
      <c r="C341" s="200"/>
      <c r="D341" s="201"/>
      <c r="E341" s="113"/>
      <c r="F341" s="113"/>
      <c r="G341" s="113"/>
      <c r="H341" s="113"/>
      <c r="I341" s="203"/>
      <c r="J341" s="203"/>
      <c r="K341" s="203"/>
      <c r="L341" s="204"/>
      <c r="M341" s="201"/>
      <c r="N341" s="201"/>
    </row>
    <row r="342" spans="1:14" x14ac:dyDescent="0.2">
      <c r="A342" s="113"/>
      <c r="B342" s="200"/>
      <c r="C342" s="200"/>
      <c r="D342" s="201"/>
      <c r="E342" s="113"/>
      <c r="F342" s="113"/>
      <c r="G342" s="113"/>
      <c r="H342" s="113"/>
      <c r="I342" s="203"/>
      <c r="J342" s="203"/>
      <c r="K342" s="203"/>
      <c r="L342" s="204"/>
      <c r="M342" s="201"/>
      <c r="N342" s="201"/>
    </row>
    <row r="343" spans="1:14" x14ac:dyDescent="0.2">
      <c r="A343" s="113"/>
      <c r="B343" s="200"/>
      <c r="C343" s="200"/>
      <c r="D343" s="201"/>
      <c r="E343" s="113"/>
      <c r="F343" s="113"/>
      <c r="G343" s="113"/>
      <c r="H343" s="113"/>
      <c r="I343" s="203"/>
      <c r="J343" s="203"/>
      <c r="K343" s="203"/>
      <c r="L343" s="204"/>
      <c r="M343" s="201"/>
      <c r="N343" s="201"/>
    </row>
    <row r="344" spans="1:14" x14ac:dyDescent="0.2">
      <c r="A344" s="113"/>
      <c r="B344" s="200"/>
      <c r="C344" s="200"/>
      <c r="D344" s="201"/>
      <c r="E344" s="113"/>
      <c r="F344" s="113"/>
      <c r="G344" s="113"/>
      <c r="H344" s="113"/>
      <c r="I344" s="203"/>
      <c r="J344" s="203"/>
      <c r="K344" s="203"/>
      <c r="L344" s="204"/>
      <c r="M344" s="201"/>
      <c r="N344" s="201"/>
    </row>
    <row r="345" spans="1:14" x14ac:dyDescent="0.2">
      <c r="A345" s="113"/>
      <c r="B345" s="200"/>
      <c r="C345" s="200"/>
      <c r="D345" s="201"/>
      <c r="E345" s="113"/>
      <c r="F345" s="113"/>
      <c r="G345" s="113"/>
      <c r="H345" s="113"/>
      <c r="I345" s="203"/>
      <c r="J345" s="203"/>
      <c r="K345" s="203"/>
      <c r="L345" s="204"/>
      <c r="M345" s="201"/>
      <c r="N345" s="201"/>
    </row>
    <row r="346" spans="1:14" x14ac:dyDescent="0.2">
      <c r="A346" s="113"/>
      <c r="B346" s="200"/>
      <c r="C346" s="200"/>
      <c r="D346" s="201"/>
      <c r="E346" s="113"/>
      <c r="F346" s="113"/>
      <c r="G346" s="113"/>
      <c r="H346" s="113"/>
      <c r="I346" s="203"/>
      <c r="J346" s="203"/>
      <c r="K346" s="203"/>
      <c r="L346" s="204"/>
      <c r="M346" s="201"/>
      <c r="N346" s="201"/>
    </row>
    <row r="347" spans="1:14" x14ac:dyDescent="0.2">
      <c r="A347" s="113"/>
      <c r="B347" s="200"/>
      <c r="C347" s="200"/>
      <c r="D347" s="201"/>
      <c r="E347" s="113"/>
      <c r="F347" s="113"/>
      <c r="G347" s="113"/>
      <c r="H347" s="113"/>
      <c r="I347" s="203"/>
      <c r="J347" s="203"/>
      <c r="K347" s="203"/>
      <c r="L347" s="204"/>
      <c r="M347" s="201"/>
      <c r="N347" s="201"/>
    </row>
    <row r="348" spans="1:14" x14ac:dyDescent="0.2">
      <c r="A348" s="113"/>
      <c r="B348" s="200"/>
      <c r="C348" s="200"/>
      <c r="D348" s="201"/>
      <c r="E348" s="113"/>
      <c r="F348" s="113"/>
      <c r="G348" s="113"/>
      <c r="H348" s="113"/>
      <c r="I348" s="203"/>
      <c r="J348" s="203"/>
      <c r="K348" s="203"/>
      <c r="L348" s="204"/>
      <c r="M348" s="201"/>
      <c r="N348" s="201"/>
    </row>
    <row r="349" spans="1:14" x14ac:dyDescent="0.2">
      <c r="A349" s="113"/>
      <c r="B349" s="200"/>
      <c r="C349" s="200"/>
      <c r="D349" s="201"/>
      <c r="E349" s="113"/>
      <c r="F349" s="113"/>
      <c r="G349" s="113"/>
      <c r="H349" s="113"/>
      <c r="I349" s="203"/>
      <c r="J349" s="203"/>
      <c r="K349" s="203"/>
      <c r="L349" s="204"/>
      <c r="M349" s="201"/>
      <c r="N349" s="201"/>
    </row>
    <row r="350" spans="1:14" x14ac:dyDescent="0.2">
      <c r="A350" s="113"/>
      <c r="B350" s="200"/>
      <c r="C350" s="200"/>
      <c r="D350" s="201"/>
      <c r="E350" s="113"/>
      <c r="F350" s="113"/>
      <c r="G350" s="113"/>
      <c r="H350" s="113"/>
      <c r="I350" s="203"/>
      <c r="J350" s="203"/>
      <c r="K350" s="203"/>
      <c r="L350" s="204"/>
      <c r="M350" s="201"/>
      <c r="N350" s="201"/>
    </row>
    <row r="351" spans="1:14" x14ac:dyDescent="0.2">
      <c r="A351" s="113"/>
      <c r="B351" s="200"/>
      <c r="C351" s="200"/>
      <c r="D351" s="201"/>
      <c r="E351" s="113"/>
      <c r="F351" s="113"/>
      <c r="G351" s="113"/>
      <c r="H351" s="113"/>
      <c r="I351" s="203"/>
      <c r="J351" s="203"/>
      <c r="K351" s="203"/>
      <c r="L351" s="204"/>
      <c r="M351" s="201"/>
      <c r="N351" s="201"/>
    </row>
    <row r="352" spans="1:14" x14ac:dyDescent="0.2">
      <c r="A352" s="113"/>
      <c r="B352" s="200"/>
      <c r="C352" s="200"/>
      <c r="D352" s="201"/>
      <c r="E352" s="113"/>
      <c r="F352" s="113"/>
      <c r="G352" s="113"/>
      <c r="H352" s="113"/>
      <c r="I352" s="203"/>
      <c r="J352" s="203"/>
      <c r="K352" s="203"/>
      <c r="L352" s="204"/>
      <c r="M352" s="201"/>
      <c r="N352" s="201"/>
    </row>
    <row r="353" spans="1:14" x14ac:dyDescent="0.2">
      <c r="A353" s="113"/>
      <c r="B353" s="200"/>
      <c r="C353" s="200"/>
      <c r="D353" s="201"/>
      <c r="E353" s="113"/>
      <c r="F353" s="113"/>
      <c r="G353" s="113"/>
      <c r="H353" s="113"/>
      <c r="I353" s="203"/>
      <c r="J353" s="203"/>
      <c r="K353" s="203"/>
      <c r="L353" s="204"/>
      <c r="M353" s="201"/>
      <c r="N353" s="201"/>
    </row>
    <row r="354" spans="1:14" x14ac:dyDescent="0.2">
      <c r="A354" s="113"/>
      <c r="B354" s="200"/>
      <c r="C354" s="200"/>
      <c r="D354" s="201"/>
      <c r="E354" s="113"/>
      <c r="F354" s="113"/>
      <c r="G354" s="113"/>
      <c r="H354" s="113"/>
      <c r="I354" s="203"/>
      <c r="J354" s="203"/>
      <c r="K354" s="203"/>
      <c r="L354" s="204"/>
      <c r="M354" s="201"/>
      <c r="N354" s="201"/>
    </row>
    <row r="355" spans="1:14" x14ac:dyDescent="0.2">
      <c r="A355" s="113"/>
      <c r="B355" s="200"/>
      <c r="C355" s="200"/>
      <c r="D355" s="201"/>
      <c r="E355" s="113"/>
      <c r="F355" s="113"/>
      <c r="G355" s="113"/>
      <c r="H355" s="113"/>
      <c r="I355" s="203"/>
      <c r="J355" s="203"/>
      <c r="K355" s="203"/>
      <c r="L355" s="204"/>
      <c r="M355" s="201"/>
      <c r="N355" s="201"/>
    </row>
    <row r="356" spans="1:14" x14ac:dyDescent="0.2">
      <c r="A356" s="113"/>
      <c r="B356" s="200"/>
      <c r="C356" s="200"/>
      <c r="D356" s="201"/>
      <c r="E356" s="113"/>
      <c r="F356" s="113"/>
      <c r="G356" s="113"/>
      <c r="H356" s="113"/>
      <c r="I356" s="203"/>
      <c r="J356" s="203"/>
      <c r="K356" s="203"/>
      <c r="L356" s="204"/>
      <c r="M356" s="201"/>
      <c r="N356" s="201"/>
    </row>
    <row r="357" spans="1:14" x14ac:dyDescent="0.2">
      <c r="A357" s="113"/>
      <c r="B357" s="200"/>
      <c r="C357" s="200"/>
      <c r="D357" s="201"/>
      <c r="E357" s="113"/>
      <c r="F357" s="113"/>
      <c r="G357" s="113"/>
      <c r="H357" s="113"/>
      <c r="I357" s="203"/>
      <c r="J357" s="203"/>
      <c r="K357" s="203"/>
      <c r="L357" s="204"/>
      <c r="M357" s="201"/>
      <c r="N357" s="201"/>
    </row>
    <row r="358" spans="1:14" x14ac:dyDescent="0.2">
      <c r="A358" s="113"/>
      <c r="B358" s="200"/>
      <c r="C358" s="200"/>
      <c r="D358" s="201"/>
      <c r="E358" s="113"/>
      <c r="F358" s="113"/>
      <c r="G358" s="113"/>
      <c r="H358" s="113"/>
      <c r="I358" s="203"/>
      <c r="J358" s="203"/>
      <c r="K358" s="203"/>
      <c r="L358" s="204"/>
      <c r="M358" s="201"/>
      <c r="N358" s="201"/>
    </row>
    <row r="359" spans="1:14" x14ac:dyDescent="0.2">
      <c r="A359" s="113"/>
      <c r="B359" s="200"/>
      <c r="C359" s="200"/>
      <c r="D359" s="201"/>
      <c r="E359" s="113"/>
      <c r="F359" s="113"/>
      <c r="G359" s="113"/>
      <c r="H359" s="113"/>
      <c r="I359" s="203"/>
      <c r="J359" s="203"/>
      <c r="K359" s="203"/>
      <c r="L359" s="204"/>
      <c r="M359" s="201"/>
      <c r="N359" s="201"/>
    </row>
    <row r="360" spans="1:14" x14ac:dyDescent="0.2">
      <c r="A360" s="113"/>
      <c r="B360" s="200"/>
      <c r="C360" s="200"/>
      <c r="D360" s="201"/>
      <c r="E360" s="113"/>
      <c r="F360" s="113"/>
      <c r="G360" s="113"/>
      <c r="H360" s="113"/>
      <c r="I360" s="203"/>
      <c r="J360" s="203"/>
      <c r="K360" s="203"/>
      <c r="L360" s="204"/>
      <c r="M360" s="201"/>
      <c r="N360" s="201"/>
    </row>
    <row r="361" spans="1:14" x14ac:dyDescent="0.2">
      <c r="A361" s="113"/>
      <c r="B361" s="200"/>
      <c r="C361" s="200"/>
      <c r="D361" s="201"/>
      <c r="E361" s="113"/>
      <c r="F361" s="113"/>
      <c r="G361" s="113"/>
      <c r="H361" s="113"/>
      <c r="I361" s="203"/>
      <c r="J361" s="203"/>
      <c r="K361" s="203"/>
      <c r="L361" s="204"/>
      <c r="M361" s="201"/>
      <c r="N361" s="201"/>
    </row>
    <row r="362" spans="1:14" x14ac:dyDescent="0.2">
      <c r="A362" s="113"/>
      <c r="B362" s="200"/>
      <c r="C362" s="200"/>
      <c r="D362" s="201"/>
      <c r="E362" s="113"/>
      <c r="F362" s="113"/>
      <c r="G362" s="113"/>
      <c r="H362" s="113"/>
      <c r="I362" s="203"/>
      <c r="J362" s="203"/>
      <c r="K362" s="203"/>
      <c r="L362" s="204"/>
      <c r="M362" s="201"/>
      <c r="N362" s="201"/>
    </row>
    <row r="363" spans="1:14" x14ac:dyDescent="0.2">
      <c r="A363" s="113"/>
      <c r="B363" s="200"/>
      <c r="C363" s="200"/>
      <c r="D363" s="201"/>
      <c r="E363" s="113"/>
      <c r="F363" s="113"/>
      <c r="G363" s="113"/>
      <c r="H363" s="113"/>
      <c r="I363" s="203"/>
      <c r="J363" s="203"/>
      <c r="K363" s="203"/>
      <c r="L363" s="204"/>
      <c r="M363" s="201"/>
      <c r="N363" s="201"/>
    </row>
    <row r="364" spans="1:14" x14ac:dyDescent="0.2">
      <c r="A364" s="113"/>
      <c r="B364" s="200"/>
      <c r="C364" s="200"/>
      <c r="D364" s="201"/>
      <c r="E364" s="113"/>
      <c r="F364" s="113"/>
      <c r="G364" s="113"/>
      <c r="H364" s="113"/>
      <c r="I364" s="203"/>
      <c r="J364" s="203"/>
      <c r="K364" s="203"/>
      <c r="L364" s="204"/>
      <c r="M364" s="201"/>
      <c r="N364" s="201"/>
    </row>
    <row r="365" spans="1:14" x14ac:dyDescent="0.2">
      <c r="A365" s="113"/>
      <c r="B365" s="200"/>
      <c r="C365" s="200"/>
      <c r="D365" s="201"/>
      <c r="E365" s="113"/>
      <c r="F365" s="113"/>
      <c r="G365" s="113"/>
      <c r="H365" s="113"/>
      <c r="I365" s="203"/>
      <c r="J365" s="203"/>
      <c r="K365" s="203"/>
      <c r="L365" s="204"/>
      <c r="M365" s="201"/>
      <c r="N365" s="201"/>
    </row>
    <row r="366" spans="1:14" x14ac:dyDescent="0.2">
      <c r="A366" s="113"/>
      <c r="B366" s="200"/>
      <c r="C366" s="200"/>
      <c r="D366" s="201"/>
      <c r="E366" s="113"/>
      <c r="F366" s="113"/>
      <c r="G366" s="113"/>
      <c r="H366" s="113"/>
      <c r="I366" s="203"/>
      <c r="J366" s="203"/>
      <c r="K366" s="203"/>
      <c r="L366" s="204"/>
      <c r="M366" s="201"/>
      <c r="N366" s="201"/>
    </row>
    <row r="367" spans="1:14" x14ac:dyDescent="0.2">
      <c r="A367" s="113"/>
      <c r="B367" s="200"/>
      <c r="C367" s="200"/>
      <c r="D367" s="201"/>
      <c r="E367" s="113"/>
      <c r="F367" s="113"/>
      <c r="G367" s="113"/>
      <c r="H367" s="113"/>
      <c r="I367" s="203"/>
      <c r="J367" s="203"/>
      <c r="K367" s="203"/>
      <c r="L367" s="204"/>
      <c r="M367" s="201"/>
      <c r="N367" s="201"/>
    </row>
    <row r="368" spans="1:14" x14ac:dyDescent="0.2">
      <c r="A368" s="113"/>
      <c r="B368" s="200"/>
      <c r="C368" s="200"/>
      <c r="D368" s="201"/>
      <c r="E368" s="113"/>
      <c r="F368" s="113"/>
      <c r="G368" s="113"/>
      <c r="H368" s="113"/>
      <c r="I368" s="203"/>
      <c r="J368" s="203"/>
      <c r="K368" s="203"/>
      <c r="L368" s="204"/>
      <c r="M368" s="201"/>
      <c r="N368" s="201"/>
    </row>
    <row r="369" spans="1:14" x14ac:dyDescent="0.2">
      <c r="A369" s="113"/>
      <c r="B369" s="200"/>
      <c r="C369" s="200"/>
      <c r="D369" s="201"/>
      <c r="E369" s="113"/>
      <c r="F369" s="113"/>
      <c r="G369" s="113"/>
      <c r="H369" s="113"/>
      <c r="I369" s="203"/>
      <c r="J369" s="203"/>
      <c r="K369" s="203"/>
      <c r="L369" s="204"/>
      <c r="M369" s="201"/>
      <c r="N369" s="201"/>
    </row>
    <row r="370" spans="1:14" x14ac:dyDescent="0.2">
      <c r="A370" s="113"/>
      <c r="B370" s="200"/>
      <c r="C370" s="200"/>
      <c r="D370" s="201"/>
      <c r="E370" s="113"/>
      <c r="F370" s="113"/>
      <c r="G370" s="113"/>
      <c r="H370" s="113"/>
      <c r="I370" s="203"/>
      <c r="J370" s="203"/>
      <c r="K370" s="203"/>
      <c r="L370" s="204"/>
      <c r="M370" s="201"/>
      <c r="N370" s="201"/>
    </row>
    <row r="371" spans="1:14" x14ac:dyDescent="0.2">
      <c r="A371" s="113"/>
      <c r="B371" s="200"/>
      <c r="C371" s="200"/>
      <c r="D371" s="201"/>
      <c r="E371" s="113"/>
      <c r="F371" s="113"/>
      <c r="G371" s="113"/>
      <c r="H371" s="113"/>
      <c r="I371" s="203"/>
      <c r="J371" s="203"/>
      <c r="K371" s="203"/>
      <c r="L371" s="204"/>
      <c r="M371" s="201"/>
      <c r="N371" s="201"/>
    </row>
    <row r="372" spans="1:14" x14ac:dyDescent="0.2">
      <c r="A372" s="113"/>
      <c r="B372" s="200"/>
      <c r="C372" s="200"/>
      <c r="D372" s="201"/>
      <c r="E372" s="113"/>
      <c r="F372" s="113"/>
      <c r="G372" s="113"/>
      <c r="H372" s="113"/>
      <c r="I372" s="203"/>
      <c r="J372" s="203"/>
      <c r="K372" s="203"/>
      <c r="L372" s="204"/>
      <c r="M372" s="201"/>
      <c r="N372" s="201"/>
    </row>
    <row r="373" spans="1:14" x14ac:dyDescent="0.2">
      <c r="A373" s="113"/>
      <c r="B373" s="200"/>
      <c r="C373" s="200"/>
      <c r="D373" s="201"/>
      <c r="E373" s="113"/>
      <c r="F373" s="113"/>
      <c r="G373" s="113"/>
      <c r="H373" s="113"/>
      <c r="I373" s="203"/>
      <c r="J373" s="203"/>
      <c r="K373" s="203"/>
      <c r="L373" s="204"/>
      <c r="M373" s="201"/>
      <c r="N373" s="201"/>
    </row>
    <row r="374" spans="1:14" x14ac:dyDescent="0.2">
      <c r="A374" s="113"/>
      <c r="B374" s="200"/>
      <c r="C374" s="200"/>
      <c r="D374" s="201"/>
      <c r="E374" s="113"/>
      <c r="F374" s="113"/>
      <c r="G374" s="113"/>
      <c r="H374" s="113"/>
      <c r="I374" s="203"/>
      <c r="J374" s="203"/>
      <c r="K374" s="203"/>
      <c r="L374" s="204"/>
      <c r="M374" s="201"/>
      <c r="N374" s="201"/>
    </row>
    <row r="375" spans="1:14" x14ac:dyDescent="0.2">
      <c r="A375" s="113"/>
      <c r="B375" s="200"/>
      <c r="C375" s="200"/>
      <c r="D375" s="201"/>
      <c r="E375" s="113"/>
      <c r="F375" s="113"/>
      <c r="G375" s="113"/>
      <c r="H375" s="113"/>
      <c r="I375" s="203"/>
      <c r="J375" s="203"/>
      <c r="K375" s="203"/>
      <c r="L375" s="204"/>
      <c r="M375" s="201"/>
      <c r="N375" s="201"/>
    </row>
    <row r="376" spans="1:14" x14ac:dyDescent="0.2">
      <c r="A376" s="113"/>
      <c r="B376" s="200"/>
      <c r="C376" s="200"/>
      <c r="D376" s="201"/>
      <c r="E376" s="113"/>
      <c r="F376" s="113"/>
      <c r="G376" s="113"/>
      <c r="H376" s="113"/>
      <c r="I376" s="203"/>
      <c r="J376" s="203"/>
      <c r="K376" s="203"/>
      <c r="L376" s="204"/>
      <c r="M376" s="201"/>
      <c r="N376" s="201"/>
    </row>
    <row r="377" spans="1:14" x14ac:dyDescent="0.2">
      <c r="A377" s="113"/>
      <c r="B377" s="200"/>
      <c r="C377" s="200"/>
      <c r="D377" s="201"/>
      <c r="E377" s="113"/>
      <c r="F377" s="113"/>
      <c r="G377" s="113"/>
      <c r="H377" s="113"/>
      <c r="I377" s="203"/>
      <c r="J377" s="203"/>
      <c r="K377" s="203"/>
      <c r="L377" s="204"/>
      <c r="M377" s="201"/>
      <c r="N377" s="201"/>
    </row>
    <row r="378" spans="1:14" x14ac:dyDescent="0.2">
      <c r="A378" s="113"/>
      <c r="B378" s="200"/>
      <c r="C378" s="200"/>
      <c r="D378" s="201"/>
      <c r="E378" s="113"/>
      <c r="F378" s="113"/>
      <c r="G378" s="113"/>
      <c r="H378" s="113"/>
      <c r="I378" s="203"/>
      <c r="J378" s="203"/>
      <c r="K378" s="203"/>
      <c r="L378" s="204"/>
      <c r="M378" s="201"/>
      <c r="N378" s="201"/>
    </row>
    <row r="379" spans="1:14" x14ac:dyDescent="0.2">
      <c r="A379" s="113"/>
      <c r="B379" s="200"/>
      <c r="C379" s="200"/>
      <c r="D379" s="201"/>
      <c r="E379" s="113"/>
      <c r="F379" s="113"/>
      <c r="G379" s="113"/>
      <c r="H379" s="113"/>
      <c r="I379" s="203"/>
      <c r="J379" s="203"/>
      <c r="K379" s="203"/>
      <c r="L379" s="204"/>
      <c r="M379" s="201"/>
      <c r="N379" s="201"/>
    </row>
    <row r="380" spans="1:14" x14ac:dyDescent="0.2">
      <c r="A380" s="113"/>
      <c r="B380" s="200"/>
      <c r="C380" s="200"/>
      <c r="D380" s="201"/>
      <c r="E380" s="113"/>
      <c r="F380" s="113"/>
      <c r="G380" s="113"/>
      <c r="H380" s="113"/>
      <c r="I380" s="203"/>
      <c r="J380" s="203"/>
      <c r="K380" s="203"/>
      <c r="L380" s="204"/>
      <c r="M380" s="201"/>
      <c r="N380" s="201"/>
    </row>
    <row r="381" spans="1:14" x14ac:dyDescent="0.2">
      <c r="A381" s="113"/>
      <c r="B381" s="200"/>
      <c r="C381" s="200"/>
      <c r="D381" s="201"/>
      <c r="E381" s="113"/>
      <c r="F381" s="113"/>
      <c r="G381" s="113"/>
      <c r="H381" s="113"/>
      <c r="I381" s="203"/>
      <c r="J381" s="203"/>
      <c r="K381" s="203"/>
      <c r="L381" s="204"/>
      <c r="M381" s="201"/>
      <c r="N381" s="201"/>
    </row>
    <row r="382" spans="1:14" x14ac:dyDescent="0.2">
      <c r="A382" s="113"/>
      <c r="B382" s="200"/>
      <c r="C382" s="200"/>
      <c r="D382" s="201"/>
      <c r="E382" s="113"/>
      <c r="F382" s="113"/>
      <c r="G382" s="113"/>
      <c r="H382" s="113"/>
      <c r="I382" s="203"/>
      <c r="J382" s="203"/>
      <c r="K382" s="203"/>
      <c r="L382" s="204"/>
      <c r="M382" s="201"/>
      <c r="N382" s="201"/>
    </row>
    <row r="383" spans="1:14" x14ac:dyDescent="0.2">
      <c r="A383" s="113"/>
      <c r="B383" s="200"/>
      <c r="C383" s="200"/>
      <c r="D383" s="201"/>
      <c r="E383" s="113"/>
      <c r="F383" s="113"/>
      <c r="G383" s="113"/>
      <c r="H383" s="113"/>
      <c r="I383" s="203"/>
      <c r="J383" s="203"/>
      <c r="K383" s="203"/>
      <c r="L383" s="204"/>
      <c r="M383" s="201"/>
      <c r="N383" s="201"/>
    </row>
    <row r="384" spans="1:14" x14ac:dyDescent="0.2">
      <c r="A384" s="113"/>
      <c r="B384" s="200"/>
      <c r="C384" s="200"/>
      <c r="D384" s="201"/>
      <c r="E384" s="113"/>
      <c r="F384" s="113"/>
      <c r="G384" s="113"/>
      <c r="H384" s="113"/>
      <c r="I384" s="203"/>
      <c r="J384" s="203"/>
      <c r="K384" s="203"/>
      <c r="L384" s="204"/>
      <c r="M384" s="201"/>
      <c r="N384" s="201"/>
    </row>
    <row r="385" spans="1:14" x14ac:dyDescent="0.2">
      <c r="A385" s="113"/>
      <c r="B385" s="200"/>
      <c r="C385" s="200"/>
      <c r="D385" s="201"/>
      <c r="E385" s="113"/>
      <c r="F385" s="113"/>
      <c r="G385" s="113"/>
      <c r="H385" s="113"/>
      <c r="I385" s="203"/>
      <c r="J385" s="203"/>
      <c r="K385" s="203"/>
      <c r="L385" s="204"/>
      <c r="M385" s="201"/>
      <c r="N385" s="201"/>
    </row>
    <row r="386" spans="1:14" x14ac:dyDescent="0.2">
      <c r="A386" s="113"/>
      <c r="B386" s="200"/>
      <c r="C386" s="200"/>
      <c r="D386" s="201"/>
      <c r="E386" s="113"/>
      <c r="F386" s="113"/>
      <c r="G386" s="113"/>
      <c r="H386" s="113"/>
      <c r="I386" s="203"/>
      <c r="J386" s="203"/>
      <c r="K386" s="203"/>
      <c r="L386" s="204"/>
      <c r="M386" s="201"/>
      <c r="N386" s="201"/>
    </row>
    <row r="387" spans="1:14" x14ac:dyDescent="0.2">
      <c r="A387" s="113"/>
      <c r="B387" s="200"/>
      <c r="C387" s="200"/>
      <c r="D387" s="201"/>
      <c r="E387" s="113"/>
      <c r="F387" s="113"/>
      <c r="G387" s="113"/>
      <c r="H387" s="113"/>
      <c r="I387" s="203"/>
      <c r="J387" s="203"/>
      <c r="K387" s="203"/>
      <c r="L387" s="204"/>
      <c r="M387" s="201"/>
      <c r="N387" s="201"/>
    </row>
    <row r="388" spans="1:14" x14ac:dyDescent="0.2">
      <c r="A388" s="113"/>
      <c r="B388" s="200"/>
      <c r="C388" s="200"/>
      <c r="D388" s="201"/>
      <c r="E388" s="113"/>
      <c r="F388" s="113"/>
      <c r="G388" s="113"/>
      <c r="H388" s="113"/>
      <c r="I388" s="203"/>
      <c r="J388" s="203"/>
      <c r="K388" s="203"/>
      <c r="L388" s="204"/>
      <c r="M388" s="201"/>
      <c r="N388" s="201"/>
    </row>
    <row r="389" spans="1:14" x14ac:dyDescent="0.2">
      <c r="A389" s="113"/>
      <c r="B389" s="200"/>
      <c r="C389" s="200"/>
      <c r="D389" s="201"/>
      <c r="E389" s="113"/>
      <c r="F389" s="113"/>
      <c r="G389" s="113"/>
      <c r="H389" s="113"/>
      <c r="I389" s="203"/>
      <c r="J389" s="203"/>
      <c r="K389" s="203"/>
      <c r="L389" s="204"/>
      <c r="M389" s="201"/>
      <c r="N389" s="201"/>
    </row>
    <row r="390" spans="1:14" x14ac:dyDescent="0.2">
      <c r="A390" s="113"/>
      <c r="B390" s="200"/>
      <c r="C390" s="200"/>
      <c r="D390" s="201"/>
      <c r="E390" s="113"/>
      <c r="F390" s="113"/>
      <c r="G390" s="113"/>
      <c r="H390" s="113"/>
      <c r="I390" s="203"/>
      <c r="J390" s="203"/>
      <c r="K390" s="203"/>
      <c r="L390" s="204"/>
      <c r="M390" s="201"/>
      <c r="N390" s="201"/>
    </row>
    <row r="391" spans="1:14" x14ac:dyDescent="0.2">
      <c r="A391" s="113"/>
      <c r="B391" s="200"/>
      <c r="C391" s="200"/>
      <c r="D391" s="201"/>
      <c r="E391" s="113"/>
      <c r="F391" s="113"/>
      <c r="G391" s="113"/>
      <c r="H391" s="113"/>
      <c r="I391" s="203"/>
      <c r="J391" s="203"/>
      <c r="K391" s="203"/>
      <c r="L391" s="204"/>
      <c r="M391" s="201"/>
      <c r="N391" s="201"/>
    </row>
    <row r="392" spans="1:14" x14ac:dyDescent="0.2">
      <c r="A392" s="113"/>
      <c r="B392" s="200"/>
      <c r="C392" s="200"/>
      <c r="D392" s="201"/>
      <c r="E392" s="113"/>
      <c r="F392" s="113"/>
      <c r="G392" s="113"/>
      <c r="H392" s="113"/>
      <c r="I392" s="203"/>
      <c r="J392" s="203"/>
      <c r="K392" s="203"/>
      <c r="L392" s="204"/>
      <c r="M392" s="201"/>
      <c r="N392" s="201"/>
    </row>
    <row r="393" spans="1:14" x14ac:dyDescent="0.2">
      <c r="A393" s="113"/>
      <c r="B393" s="200"/>
      <c r="C393" s="200"/>
      <c r="D393" s="201"/>
      <c r="E393" s="113"/>
      <c r="F393" s="113"/>
      <c r="G393" s="113"/>
      <c r="H393" s="113"/>
      <c r="I393" s="203"/>
      <c r="J393" s="203"/>
      <c r="K393" s="203"/>
      <c r="L393" s="204"/>
      <c r="M393" s="201"/>
      <c r="N393" s="201"/>
    </row>
    <row r="394" spans="1:14" x14ac:dyDescent="0.2">
      <c r="A394" s="113"/>
      <c r="B394" s="200"/>
      <c r="C394" s="200"/>
      <c r="D394" s="201"/>
      <c r="E394" s="113"/>
      <c r="F394" s="113"/>
      <c r="G394" s="113"/>
      <c r="H394" s="113"/>
      <c r="I394" s="203"/>
      <c r="J394" s="203"/>
      <c r="K394" s="203"/>
      <c r="L394" s="204"/>
      <c r="M394" s="201"/>
      <c r="N394" s="201"/>
    </row>
    <row r="395" spans="1:14" x14ac:dyDescent="0.2">
      <c r="A395" s="113"/>
      <c r="B395" s="200"/>
      <c r="C395" s="200"/>
      <c r="D395" s="201"/>
      <c r="E395" s="113"/>
      <c r="F395" s="113"/>
      <c r="G395" s="113"/>
      <c r="H395" s="113"/>
      <c r="I395" s="203"/>
      <c r="J395" s="203"/>
      <c r="K395" s="203"/>
      <c r="L395" s="204"/>
      <c r="M395" s="201"/>
      <c r="N395" s="201"/>
    </row>
    <row r="396" spans="1:14" x14ac:dyDescent="0.2">
      <c r="A396" s="113"/>
      <c r="B396" s="200"/>
      <c r="C396" s="200"/>
      <c r="D396" s="201"/>
      <c r="E396" s="113"/>
      <c r="F396" s="113"/>
      <c r="G396" s="113"/>
      <c r="H396" s="113"/>
      <c r="I396" s="203"/>
      <c r="J396" s="203"/>
      <c r="K396" s="203"/>
      <c r="L396" s="204"/>
      <c r="M396" s="201"/>
      <c r="N396" s="201"/>
    </row>
    <row r="397" spans="1:14" x14ac:dyDescent="0.2">
      <c r="A397" s="113"/>
      <c r="B397" s="200"/>
      <c r="C397" s="200"/>
      <c r="D397" s="201"/>
      <c r="E397" s="113"/>
      <c r="F397" s="113"/>
      <c r="G397" s="113"/>
      <c r="H397" s="113"/>
      <c r="I397" s="203"/>
      <c r="J397" s="203"/>
      <c r="K397" s="203"/>
      <c r="L397" s="204"/>
      <c r="M397" s="201"/>
      <c r="N397" s="201"/>
    </row>
    <row r="398" spans="1:14" x14ac:dyDescent="0.2">
      <c r="A398" s="113"/>
      <c r="B398" s="200"/>
      <c r="C398" s="200"/>
      <c r="D398" s="201"/>
      <c r="E398" s="113"/>
      <c r="F398" s="113"/>
      <c r="G398" s="113"/>
      <c r="H398" s="113"/>
      <c r="I398" s="203"/>
      <c r="J398" s="203"/>
      <c r="K398" s="203"/>
      <c r="L398" s="204"/>
      <c r="M398" s="201"/>
      <c r="N398" s="201"/>
    </row>
    <row r="399" spans="1:14" x14ac:dyDescent="0.2">
      <c r="A399" s="113"/>
      <c r="B399" s="200"/>
      <c r="C399" s="200"/>
      <c r="D399" s="201"/>
      <c r="E399" s="113"/>
      <c r="F399" s="113"/>
      <c r="G399" s="113"/>
      <c r="H399" s="113"/>
      <c r="I399" s="203"/>
      <c r="J399" s="203"/>
      <c r="K399" s="203"/>
      <c r="L399" s="204"/>
      <c r="M399" s="201"/>
      <c r="N399" s="201"/>
    </row>
    <row r="400" spans="1:14" x14ac:dyDescent="0.2">
      <c r="A400" s="113"/>
      <c r="B400" s="200"/>
      <c r="C400" s="200"/>
      <c r="D400" s="201"/>
      <c r="E400" s="113"/>
      <c r="F400" s="113"/>
      <c r="G400" s="113"/>
      <c r="H400" s="113"/>
      <c r="I400" s="203"/>
      <c r="J400" s="203"/>
      <c r="K400" s="203"/>
      <c r="L400" s="204"/>
      <c r="M400" s="201"/>
      <c r="N400" s="201"/>
    </row>
    <row r="401" spans="1:14" x14ac:dyDescent="0.2">
      <c r="A401" s="113"/>
      <c r="B401" s="200"/>
      <c r="C401" s="200"/>
      <c r="D401" s="201"/>
      <c r="E401" s="113"/>
      <c r="F401" s="113"/>
      <c r="G401" s="113"/>
      <c r="H401" s="113"/>
      <c r="I401" s="203"/>
      <c r="J401" s="203"/>
      <c r="K401" s="203"/>
      <c r="L401" s="204"/>
      <c r="M401" s="201"/>
      <c r="N401" s="201"/>
    </row>
    <row r="402" spans="1:14" x14ac:dyDescent="0.2">
      <c r="A402" s="113"/>
      <c r="B402" s="200"/>
      <c r="C402" s="200"/>
      <c r="D402" s="201"/>
      <c r="E402" s="113"/>
      <c r="F402" s="113"/>
      <c r="G402" s="113"/>
      <c r="H402" s="113"/>
      <c r="I402" s="203"/>
      <c r="J402" s="203"/>
      <c r="K402" s="203"/>
      <c r="L402" s="204"/>
      <c r="M402" s="201"/>
      <c r="N402" s="201"/>
    </row>
    <row r="403" spans="1:14" x14ac:dyDescent="0.2">
      <c r="A403" s="113"/>
      <c r="B403" s="200"/>
      <c r="C403" s="200"/>
      <c r="D403" s="201"/>
      <c r="E403" s="113"/>
      <c r="F403" s="113"/>
      <c r="G403" s="113"/>
      <c r="H403" s="113"/>
      <c r="I403" s="203"/>
      <c r="J403" s="203"/>
      <c r="K403" s="203"/>
      <c r="L403" s="204"/>
      <c r="M403" s="201"/>
      <c r="N403" s="201"/>
    </row>
    <row r="404" spans="1:14" x14ac:dyDescent="0.2">
      <c r="A404" s="113"/>
      <c r="B404" s="200"/>
      <c r="C404" s="200"/>
      <c r="D404" s="201"/>
      <c r="E404" s="113"/>
      <c r="F404" s="113"/>
      <c r="G404" s="113"/>
      <c r="H404" s="113"/>
      <c r="I404" s="203"/>
      <c r="J404" s="203"/>
      <c r="K404" s="203"/>
      <c r="L404" s="204"/>
      <c r="M404" s="201"/>
      <c r="N404" s="201"/>
    </row>
    <row r="405" spans="1:14" x14ac:dyDescent="0.2">
      <c r="A405" s="113"/>
      <c r="B405" s="200"/>
      <c r="C405" s="200"/>
      <c r="D405" s="201"/>
      <c r="E405" s="113"/>
      <c r="F405" s="113"/>
      <c r="G405" s="113"/>
      <c r="H405" s="113"/>
      <c r="I405" s="203"/>
      <c r="J405" s="203"/>
      <c r="K405" s="203"/>
      <c r="L405" s="204"/>
      <c r="M405" s="201"/>
      <c r="N405" s="201"/>
    </row>
    <row r="406" spans="1:14" x14ac:dyDescent="0.2">
      <c r="A406" s="113"/>
      <c r="B406" s="200"/>
      <c r="C406" s="200"/>
      <c r="D406" s="201"/>
      <c r="E406" s="113"/>
      <c r="F406" s="113"/>
      <c r="G406" s="113"/>
      <c r="H406" s="113"/>
      <c r="I406" s="203"/>
      <c r="J406" s="203"/>
      <c r="K406" s="203"/>
      <c r="L406" s="204"/>
      <c r="M406" s="201"/>
      <c r="N406" s="201"/>
    </row>
    <row r="407" spans="1:14" x14ac:dyDescent="0.2">
      <c r="A407" s="113"/>
      <c r="B407" s="200"/>
      <c r="C407" s="200"/>
      <c r="D407" s="201"/>
      <c r="E407" s="113"/>
      <c r="F407" s="113"/>
      <c r="G407" s="113"/>
      <c r="H407" s="113"/>
      <c r="I407" s="203"/>
      <c r="J407" s="203"/>
      <c r="K407" s="203"/>
      <c r="L407" s="204"/>
      <c r="M407" s="201"/>
      <c r="N407" s="201"/>
    </row>
    <row r="408" spans="1:14" x14ac:dyDescent="0.2">
      <c r="A408" s="113"/>
      <c r="B408" s="200"/>
      <c r="C408" s="200"/>
      <c r="D408" s="201"/>
      <c r="E408" s="113"/>
      <c r="F408" s="113"/>
      <c r="G408" s="113"/>
      <c r="H408" s="113"/>
      <c r="I408" s="203"/>
      <c r="J408" s="203"/>
      <c r="K408" s="203"/>
      <c r="L408" s="204"/>
      <c r="M408" s="201"/>
      <c r="N408" s="201"/>
    </row>
    <row r="409" spans="1:14" x14ac:dyDescent="0.2">
      <c r="A409" s="113"/>
      <c r="B409" s="200"/>
      <c r="C409" s="200"/>
      <c r="D409" s="201"/>
      <c r="E409" s="113"/>
      <c r="F409" s="113"/>
      <c r="G409" s="113"/>
      <c r="H409" s="113"/>
      <c r="I409" s="203"/>
      <c r="J409" s="203"/>
      <c r="K409" s="203"/>
      <c r="L409" s="204"/>
      <c r="M409" s="201"/>
      <c r="N409" s="201"/>
    </row>
    <row r="410" spans="1:14" x14ac:dyDescent="0.2">
      <c r="A410" s="113"/>
      <c r="B410" s="200"/>
      <c r="C410" s="200"/>
      <c r="D410" s="201"/>
      <c r="E410" s="113"/>
      <c r="F410" s="113"/>
      <c r="G410" s="113"/>
      <c r="H410" s="113"/>
      <c r="I410" s="203"/>
      <c r="J410" s="203"/>
      <c r="K410" s="203"/>
      <c r="L410" s="204"/>
      <c r="M410" s="201"/>
      <c r="N410" s="201"/>
    </row>
    <row r="411" spans="1:14" x14ac:dyDescent="0.2">
      <c r="A411" s="113"/>
      <c r="B411" s="200"/>
      <c r="C411" s="200"/>
      <c r="D411" s="201"/>
      <c r="E411" s="113"/>
      <c r="F411" s="113"/>
      <c r="G411" s="113"/>
      <c r="H411" s="113"/>
      <c r="I411" s="203"/>
      <c r="J411" s="203"/>
      <c r="K411" s="203"/>
      <c r="L411" s="204"/>
      <c r="M411" s="201"/>
      <c r="N411" s="201"/>
    </row>
    <row r="412" spans="1:14" x14ac:dyDescent="0.2">
      <c r="A412" s="113"/>
      <c r="B412" s="200"/>
      <c r="C412" s="200"/>
      <c r="D412" s="201"/>
      <c r="E412" s="113"/>
      <c r="F412" s="113"/>
      <c r="G412" s="113"/>
      <c r="H412" s="113"/>
      <c r="I412" s="203"/>
      <c r="J412" s="203"/>
      <c r="K412" s="203"/>
      <c r="L412" s="204"/>
      <c r="M412" s="201"/>
      <c r="N412" s="201"/>
    </row>
    <row r="413" spans="1:14" x14ac:dyDescent="0.2">
      <c r="A413" s="113"/>
      <c r="B413" s="200"/>
      <c r="C413" s="200"/>
      <c r="D413" s="201"/>
      <c r="E413" s="113"/>
      <c r="F413" s="113"/>
      <c r="G413" s="113"/>
      <c r="H413" s="113"/>
      <c r="I413" s="203"/>
      <c r="J413" s="203"/>
      <c r="K413" s="203"/>
      <c r="L413" s="204"/>
      <c r="M413" s="201"/>
      <c r="N413" s="201"/>
    </row>
    <row r="414" spans="1:14" x14ac:dyDescent="0.2">
      <c r="A414" s="113"/>
      <c r="B414" s="200"/>
      <c r="C414" s="200"/>
      <c r="D414" s="201"/>
      <c r="E414" s="113"/>
      <c r="F414" s="113"/>
      <c r="G414" s="113"/>
      <c r="H414" s="113"/>
      <c r="I414" s="203"/>
      <c r="J414" s="203"/>
      <c r="K414" s="203"/>
      <c r="L414" s="204"/>
      <c r="M414" s="201"/>
      <c r="N414" s="201"/>
    </row>
    <row r="415" spans="1:14" x14ac:dyDescent="0.2">
      <c r="A415" s="113"/>
      <c r="B415" s="200"/>
      <c r="C415" s="200"/>
      <c r="D415" s="201"/>
      <c r="E415" s="113"/>
      <c r="F415" s="113"/>
      <c r="G415" s="113"/>
      <c r="H415" s="113"/>
      <c r="I415" s="203"/>
      <c r="J415" s="203"/>
      <c r="K415" s="203"/>
      <c r="L415" s="204"/>
      <c r="M415" s="201"/>
      <c r="N415" s="201"/>
    </row>
    <row r="416" spans="1:14" x14ac:dyDescent="0.2">
      <c r="A416" s="113"/>
      <c r="B416" s="200"/>
      <c r="C416" s="200"/>
      <c r="D416" s="201"/>
      <c r="E416" s="113"/>
      <c r="F416" s="113"/>
      <c r="G416" s="113"/>
      <c r="H416" s="113"/>
      <c r="I416" s="203"/>
      <c r="J416" s="203"/>
      <c r="K416" s="203"/>
      <c r="L416" s="204"/>
      <c r="M416" s="201"/>
      <c r="N416" s="201"/>
    </row>
    <row r="417" spans="1:14" x14ac:dyDescent="0.2">
      <c r="A417" s="113"/>
      <c r="B417" s="200"/>
      <c r="C417" s="200"/>
      <c r="D417" s="201"/>
      <c r="E417" s="113"/>
      <c r="F417" s="113"/>
      <c r="G417" s="113"/>
      <c r="H417" s="113"/>
      <c r="I417" s="203"/>
      <c r="J417" s="203"/>
      <c r="K417" s="203"/>
      <c r="L417" s="204"/>
      <c r="M417" s="201"/>
      <c r="N417" s="201"/>
    </row>
    <row r="418" spans="1:14" x14ac:dyDescent="0.2">
      <c r="A418" s="113"/>
      <c r="B418" s="200"/>
      <c r="C418" s="200"/>
      <c r="D418" s="201"/>
      <c r="E418" s="113"/>
      <c r="F418" s="113"/>
      <c r="G418" s="113"/>
      <c r="H418" s="113"/>
      <c r="I418" s="203"/>
      <c r="J418" s="203"/>
      <c r="K418" s="203"/>
      <c r="L418" s="204"/>
      <c r="M418" s="201"/>
      <c r="N418" s="201"/>
    </row>
    <row r="419" spans="1:14" x14ac:dyDescent="0.2">
      <c r="A419" s="113"/>
      <c r="B419" s="200"/>
      <c r="C419" s="200"/>
      <c r="D419" s="201"/>
      <c r="E419" s="113"/>
      <c r="F419" s="113"/>
      <c r="G419" s="113"/>
      <c r="H419" s="113"/>
      <c r="I419" s="203"/>
      <c r="J419" s="203"/>
      <c r="K419" s="203"/>
      <c r="L419" s="204"/>
      <c r="M419" s="201"/>
      <c r="N419" s="201"/>
    </row>
    <row r="420" spans="1:14" x14ac:dyDescent="0.2">
      <c r="A420" s="113"/>
      <c r="B420" s="200"/>
      <c r="C420" s="200"/>
      <c r="D420" s="201"/>
      <c r="E420" s="113"/>
      <c r="F420" s="113"/>
      <c r="G420" s="113"/>
      <c r="H420" s="113"/>
      <c r="I420" s="203"/>
      <c r="J420" s="203"/>
      <c r="K420" s="203"/>
      <c r="L420" s="204"/>
      <c r="M420" s="201"/>
      <c r="N420" s="201"/>
    </row>
    <row r="421" spans="1:14" x14ac:dyDescent="0.2">
      <c r="A421" s="113"/>
      <c r="B421" s="200"/>
      <c r="C421" s="200"/>
      <c r="D421" s="201"/>
      <c r="E421" s="113"/>
      <c r="F421" s="113"/>
      <c r="G421" s="113"/>
      <c r="H421" s="113"/>
      <c r="I421" s="203"/>
      <c r="J421" s="203"/>
      <c r="K421" s="203"/>
      <c r="L421" s="204"/>
      <c r="M421" s="201"/>
      <c r="N421" s="201"/>
    </row>
    <row r="422" spans="1:14" x14ac:dyDescent="0.2">
      <c r="A422" s="113"/>
      <c r="B422" s="200"/>
      <c r="C422" s="200"/>
      <c r="D422" s="201"/>
      <c r="E422" s="113"/>
      <c r="F422" s="113"/>
      <c r="G422" s="113"/>
      <c r="H422" s="113"/>
      <c r="I422" s="203"/>
      <c r="J422" s="203"/>
      <c r="K422" s="203"/>
      <c r="L422" s="204"/>
      <c r="M422" s="201"/>
      <c r="N422" s="201"/>
    </row>
    <row r="423" spans="1:14" x14ac:dyDescent="0.2">
      <c r="A423" s="113"/>
      <c r="B423" s="200"/>
      <c r="C423" s="200"/>
      <c r="D423" s="201"/>
      <c r="E423" s="113"/>
      <c r="F423" s="113"/>
      <c r="G423" s="113"/>
      <c r="H423" s="113"/>
      <c r="I423" s="203"/>
      <c r="J423" s="203"/>
      <c r="K423" s="203"/>
      <c r="L423" s="204"/>
      <c r="M423" s="201"/>
      <c r="N423" s="201"/>
    </row>
    <row r="424" spans="1:14" x14ac:dyDescent="0.2">
      <c r="A424" s="113"/>
      <c r="B424" s="200"/>
      <c r="C424" s="200"/>
      <c r="D424" s="201"/>
      <c r="E424" s="113"/>
      <c r="F424" s="113"/>
      <c r="G424" s="113"/>
      <c r="H424" s="113"/>
      <c r="I424" s="203"/>
      <c r="J424" s="203"/>
      <c r="K424" s="203"/>
      <c r="L424" s="204"/>
      <c r="M424" s="201"/>
      <c r="N424" s="201"/>
    </row>
    <row r="425" spans="1:14" x14ac:dyDescent="0.2">
      <c r="A425" s="113"/>
      <c r="B425" s="200"/>
      <c r="C425" s="200"/>
      <c r="D425" s="201"/>
      <c r="E425" s="113"/>
      <c r="F425" s="113"/>
      <c r="G425" s="113"/>
      <c r="H425" s="113"/>
      <c r="I425" s="203"/>
      <c r="J425" s="203"/>
      <c r="K425" s="203"/>
      <c r="L425" s="204"/>
      <c r="M425" s="201"/>
      <c r="N425" s="201"/>
    </row>
    <row r="426" spans="1:14" x14ac:dyDescent="0.2">
      <c r="A426" s="113"/>
      <c r="B426" s="200"/>
      <c r="C426" s="200"/>
      <c r="D426" s="201"/>
      <c r="E426" s="113"/>
      <c r="F426" s="113"/>
      <c r="G426" s="113"/>
      <c r="H426" s="113"/>
      <c r="I426" s="203"/>
      <c r="J426" s="203"/>
      <c r="K426" s="203"/>
      <c r="L426" s="204"/>
      <c r="M426" s="201"/>
      <c r="N426" s="201"/>
    </row>
    <row r="427" spans="1:14" x14ac:dyDescent="0.2">
      <c r="A427" s="113"/>
      <c r="B427" s="200"/>
      <c r="C427" s="200"/>
      <c r="D427" s="201"/>
      <c r="E427" s="113"/>
      <c r="F427" s="113"/>
      <c r="G427" s="113"/>
      <c r="H427" s="113"/>
      <c r="I427" s="203"/>
      <c r="J427" s="203"/>
      <c r="K427" s="203"/>
      <c r="L427" s="204"/>
      <c r="M427" s="201"/>
      <c r="N427" s="201"/>
    </row>
    <row r="428" spans="1:14" x14ac:dyDescent="0.2">
      <c r="A428" s="113"/>
      <c r="B428" s="200"/>
      <c r="C428" s="200"/>
      <c r="D428" s="201"/>
      <c r="E428" s="113"/>
      <c r="F428" s="113"/>
      <c r="G428" s="113"/>
      <c r="H428" s="113"/>
      <c r="I428" s="203"/>
      <c r="J428" s="203"/>
      <c r="K428" s="203"/>
      <c r="L428" s="204"/>
      <c r="M428" s="201"/>
      <c r="N428" s="201"/>
    </row>
    <row r="429" spans="1:14" x14ac:dyDescent="0.2">
      <c r="A429" s="113"/>
      <c r="B429" s="200"/>
      <c r="C429" s="200"/>
      <c r="D429" s="201"/>
      <c r="E429" s="113"/>
      <c r="F429" s="113"/>
      <c r="G429" s="113"/>
      <c r="H429" s="113"/>
      <c r="I429" s="203"/>
      <c r="J429" s="203"/>
      <c r="K429" s="203"/>
      <c r="L429" s="204"/>
      <c r="M429" s="201"/>
      <c r="N429" s="201"/>
    </row>
    <row r="430" spans="1:14" x14ac:dyDescent="0.2">
      <c r="A430" s="113"/>
      <c r="B430" s="200"/>
      <c r="C430" s="200"/>
      <c r="D430" s="201"/>
      <c r="E430" s="113"/>
      <c r="F430" s="113"/>
      <c r="G430" s="113"/>
      <c r="H430" s="113"/>
      <c r="I430" s="203"/>
      <c r="J430" s="203"/>
      <c r="K430" s="203"/>
      <c r="L430" s="204"/>
      <c r="M430" s="201"/>
      <c r="N430" s="201"/>
    </row>
    <row r="431" spans="1:14" x14ac:dyDescent="0.2">
      <c r="A431" s="113"/>
      <c r="B431" s="200"/>
      <c r="C431" s="200"/>
      <c r="D431" s="201"/>
      <c r="E431" s="113"/>
      <c r="F431" s="113"/>
      <c r="G431" s="113"/>
      <c r="H431" s="113"/>
      <c r="I431" s="203"/>
      <c r="J431" s="203"/>
      <c r="K431" s="203"/>
      <c r="L431" s="204"/>
      <c r="M431" s="201"/>
      <c r="N431" s="201"/>
    </row>
    <row r="432" spans="1:14" x14ac:dyDescent="0.2">
      <c r="A432" s="113"/>
      <c r="B432" s="200"/>
      <c r="C432" s="200"/>
      <c r="D432" s="201"/>
      <c r="E432" s="113"/>
      <c r="F432" s="113"/>
      <c r="G432" s="113"/>
      <c r="H432" s="113"/>
      <c r="I432" s="203"/>
      <c r="J432" s="203"/>
      <c r="K432" s="203"/>
      <c r="L432" s="204"/>
      <c r="M432" s="201"/>
      <c r="N432" s="201"/>
    </row>
    <row r="433" spans="1:14" x14ac:dyDescent="0.2">
      <c r="A433" s="113"/>
      <c r="B433" s="200"/>
      <c r="C433" s="200"/>
      <c r="D433" s="201"/>
      <c r="E433" s="113"/>
      <c r="F433" s="113"/>
      <c r="G433" s="113"/>
      <c r="H433" s="113"/>
      <c r="I433" s="203"/>
      <c r="J433" s="203"/>
      <c r="K433" s="203"/>
      <c r="L433" s="204"/>
      <c r="M433" s="201"/>
      <c r="N433" s="201"/>
    </row>
    <row r="434" spans="1:14" x14ac:dyDescent="0.2">
      <c r="A434" s="113"/>
      <c r="B434" s="200"/>
      <c r="C434" s="200"/>
      <c r="D434" s="201"/>
      <c r="E434" s="113"/>
      <c r="F434" s="113"/>
      <c r="G434" s="113"/>
      <c r="H434" s="113"/>
      <c r="I434" s="203"/>
      <c r="J434" s="203"/>
      <c r="K434" s="203"/>
      <c r="L434" s="204"/>
      <c r="M434" s="201"/>
      <c r="N434" s="201"/>
    </row>
    <row r="435" spans="1:14" x14ac:dyDescent="0.2">
      <c r="A435" s="113"/>
      <c r="B435" s="200"/>
      <c r="C435" s="200"/>
      <c r="D435" s="201"/>
      <c r="E435" s="113"/>
      <c r="F435" s="113"/>
      <c r="G435" s="113"/>
      <c r="H435" s="113"/>
      <c r="I435" s="203"/>
      <c r="J435" s="203"/>
      <c r="K435" s="203"/>
      <c r="L435" s="204"/>
      <c r="M435" s="201"/>
      <c r="N435" s="201"/>
    </row>
    <row r="436" spans="1:14" x14ac:dyDescent="0.2">
      <c r="A436" s="113"/>
      <c r="B436" s="200"/>
      <c r="C436" s="200"/>
      <c r="D436" s="201"/>
      <c r="E436" s="113"/>
      <c r="F436" s="113"/>
      <c r="G436" s="113"/>
      <c r="H436" s="113"/>
      <c r="I436" s="203"/>
      <c r="J436" s="203"/>
      <c r="K436" s="203"/>
      <c r="L436" s="204"/>
      <c r="M436" s="201"/>
      <c r="N436" s="201"/>
    </row>
    <row r="437" spans="1:14" x14ac:dyDescent="0.2">
      <c r="A437" s="113"/>
      <c r="B437" s="200"/>
      <c r="C437" s="200"/>
      <c r="D437" s="201"/>
      <c r="E437" s="113"/>
      <c r="F437" s="113"/>
      <c r="G437" s="113"/>
      <c r="H437" s="113"/>
      <c r="I437" s="203"/>
      <c r="J437" s="203"/>
      <c r="K437" s="203"/>
      <c r="L437" s="204"/>
      <c r="M437" s="201"/>
      <c r="N437" s="201"/>
    </row>
    <row r="438" spans="1:14" x14ac:dyDescent="0.2">
      <c r="A438" s="113"/>
      <c r="B438" s="200"/>
      <c r="C438" s="200"/>
      <c r="D438" s="201"/>
      <c r="E438" s="113"/>
      <c r="F438" s="113"/>
      <c r="G438" s="113"/>
      <c r="H438" s="113"/>
      <c r="I438" s="203"/>
      <c r="J438" s="203"/>
      <c r="K438" s="203"/>
      <c r="L438" s="204"/>
      <c r="M438" s="201"/>
      <c r="N438" s="201"/>
    </row>
    <row r="439" spans="1:14" x14ac:dyDescent="0.2">
      <c r="A439" s="113"/>
      <c r="B439" s="200"/>
      <c r="C439" s="200"/>
      <c r="D439" s="201"/>
      <c r="E439" s="113"/>
      <c r="F439" s="113"/>
      <c r="G439" s="113"/>
      <c r="H439" s="113"/>
      <c r="I439" s="203"/>
      <c r="J439" s="203"/>
      <c r="K439" s="203"/>
      <c r="L439" s="204"/>
      <c r="M439" s="201"/>
      <c r="N439" s="201"/>
    </row>
    <row r="440" spans="1:14" x14ac:dyDescent="0.2">
      <c r="A440" s="113"/>
      <c r="B440" s="200"/>
      <c r="C440" s="200"/>
      <c r="D440" s="201"/>
      <c r="E440" s="113"/>
      <c r="F440" s="113"/>
      <c r="G440" s="113"/>
      <c r="H440" s="113"/>
      <c r="I440" s="203"/>
      <c r="J440" s="203"/>
      <c r="K440" s="203"/>
      <c r="L440" s="204"/>
      <c r="M440" s="201"/>
      <c r="N440" s="201"/>
    </row>
    <row r="441" spans="1:14" x14ac:dyDescent="0.2">
      <c r="A441" s="113"/>
      <c r="B441" s="200"/>
      <c r="C441" s="200"/>
      <c r="D441" s="201"/>
      <c r="E441" s="113"/>
      <c r="F441" s="113"/>
      <c r="G441" s="113"/>
      <c r="H441" s="113"/>
      <c r="I441" s="203"/>
      <c r="J441" s="203"/>
      <c r="K441" s="203"/>
      <c r="L441" s="204"/>
      <c r="M441" s="201"/>
      <c r="N441" s="201"/>
    </row>
    <row r="442" spans="1:14" x14ac:dyDescent="0.2">
      <c r="A442" s="113"/>
      <c r="B442" s="200"/>
      <c r="C442" s="200"/>
      <c r="D442" s="201"/>
      <c r="E442" s="113"/>
      <c r="F442" s="113"/>
      <c r="G442" s="113"/>
      <c r="H442" s="113"/>
      <c r="I442" s="203"/>
      <c r="J442" s="203"/>
      <c r="K442" s="203"/>
      <c r="L442" s="204"/>
      <c r="M442" s="201"/>
      <c r="N442" s="201"/>
    </row>
    <row r="443" spans="1:14" x14ac:dyDescent="0.2">
      <c r="A443" s="113"/>
      <c r="B443" s="200"/>
      <c r="C443" s="200"/>
      <c r="D443" s="201"/>
      <c r="E443" s="113"/>
      <c r="F443" s="113"/>
      <c r="G443" s="113"/>
      <c r="H443" s="113"/>
      <c r="I443" s="203"/>
      <c r="J443" s="203"/>
      <c r="K443" s="203"/>
      <c r="L443" s="204"/>
      <c r="M443" s="201"/>
      <c r="N443" s="201"/>
    </row>
    <row r="444" spans="1:14" x14ac:dyDescent="0.2">
      <c r="A444" s="113"/>
      <c r="B444" s="200"/>
      <c r="C444" s="200"/>
      <c r="D444" s="201"/>
      <c r="E444" s="113"/>
      <c r="F444" s="113"/>
      <c r="G444" s="113"/>
      <c r="H444" s="113"/>
      <c r="I444" s="203"/>
      <c r="J444" s="203"/>
      <c r="K444" s="203"/>
      <c r="L444" s="204"/>
      <c r="M444" s="201"/>
      <c r="N444" s="201"/>
    </row>
    <row r="445" spans="1:14" x14ac:dyDescent="0.2">
      <c r="A445" s="113"/>
      <c r="B445" s="200"/>
      <c r="C445" s="200"/>
      <c r="D445" s="201"/>
      <c r="E445" s="113"/>
      <c r="F445" s="113"/>
      <c r="G445" s="113"/>
      <c r="H445" s="113"/>
      <c r="I445" s="203"/>
      <c r="J445" s="203"/>
      <c r="K445" s="203"/>
      <c r="L445" s="204"/>
      <c r="M445" s="201"/>
      <c r="N445" s="201"/>
    </row>
    <row r="446" spans="1:14" x14ac:dyDescent="0.2">
      <c r="A446" s="113"/>
      <c r="B446" s="200"/>
      <c r="C446" s="200"/>
      <c r="D446" s="201"/>
      <c r="E446" s="113"/>
      <c r="F446" s="113"/>
      <c r="G446" s="113"/>
      <c r="H446" s="113"/>
      <c r="I446" s="203"/>
      <c r="J446" s="203"/>
      <c r="K446" s="203"/>
      <c r="L446" s="204"/>
      <c r="M446" s="201"/>
      <c r="N446" s="201"/>
    </row>
    <row r="447" spans="1:14" x14ac:dyDescent="0.2">
      <c r="A447" s="113"/>
      <c r="B447" s="200"/>
      <c r="C447" s="200"/>
      <c r="D447" s="201"/>
      <c r="E447" s="113"/>
      <c r="F447" s="113"/>
      <c r="G447" s="113"/>
      <c r="H447" s="113"/>
      <c r="I447" s="203"/>
      <c r="J447" s="203"/>
      <c r="K447" s="203"/>
      <c r="L447" s="204"/>
      <c r="M447" s="201"/>
      <c r="N447" s="201"/>
    </row>
    <row r="448" spans="1:14" x14ac:dyDescent="0.2">
      <c r="A448" s="113"/>
      <c r="B448" s="200"/>
      <c r="C448" s="200"/>
      <c r="D448" s="201"/>
      <c r="E448" s="113"/>
      <c r="F448" s="113"/>
      <c r="G448" s="113"/>
      <c r="H448" s="113"/>
      <c r="I448" s="203"/>
      <c r="J448" s="203"/>
      <c r="K448" s="203"/>
      <c r="L448" s="204"/>
      <c r="M448" s="201"/>
      <c r="N448" s="201"/>
    </row>
    <row r="449" spans="1:14" x14ac:dyDescent="0.2">
      <c r="A449" s="113"/>
      <c r="B449" s="200"/>
      <c r="C449" s="200"/>
      <c r="D449" s="201"/>
      <c r="E449" s="113"/>
      <c r="F449" s="113"/>
      <c r="G449" s="113"/>
      <c r="H449" s="113"/>
      <c r="I449" s="203"/>
      <c r="J449" s="203"/>
      <c r="K449" s="203"/>
      <c r="L449" s="204"/>
      <c r="M449" s="201"/>
      <c r="N449" s="201"/>
    </row>
    <row r="450" spans="1:14" x14ac:dyDescent="0.2">
      <c r="A450" s="113"/>
      <c r="B450" s="200"/>
      <c r="C450" s="200"/>
      <c r="D450" s="201"/>
      <c r="E450" s="113"/>
      <c r="F450" s="113"/>
      <c r="G450" s="113"/>
      <c r="H450" s="113"/>
      <c r="I450" s="203"/>
      <c r="J450" s="203"/>
      <c r="K450" s="203"/>
      <c r="L450" s="204"/>
      <c r="M450" s="201"/>
      <c r="N450" s="201"/>
    </row>
    <row r="451" spans="1:14" x14ac:dyDescent="0.2">
      <c r="A451" s="113"/>
      <c r="B451" s="200"/>
      <c r="C451" s="200"/>
      <c r="D451" s="201"/>
      <c r="E451" s="113"/>
      <c r="F451" s="113"/>
      <c r="G451" s="113"/>
      <c r="H451" s="113"/>
      <c r="I451" s="203"/>
      <c r="J451" s="203"/>
      <c r="K451" s="203"/>
      <c r="L451" s="204"/>
      <c r="M451" s="201"/>
      <c r="N451" s="201"/>
    </row>
    <row r="452" spans="1:14" x14ac:dyDescent="0.2">
      <c r="A452" s="113"/>
      <c r="B452" s="200"/>
      <c r="C452" s="200"/>
      <c r="D452" s="201"/>
      <c r="E452" s="113"/>
      <c r="F452" s="113"/>
      <c r="G452" s="113"/>
      <c r="H452" s="113"/>
      <c r="I452" s="203"/>
      <c r="J452" s="203"/>
      <c r="K452" s="203"/>
      <c r="L452" s="204"/>
      <c r="M452" s="201"/>
      <c r="N452" s="201"/>
    </row>
    <row r="453" spans="1:14" x14ac:dyDescent="0.2">
      <c r="A453" s="113"/>
      <c r="B453" s="200"/>
      <c r="C453" s="200"/>
      <c r="D453" s="201"/>
      <c r="E453" s="113"/>
      <c r="F453" s="113"/>
      <c r="G453" s="113"/>
      <c r="H453" s="113"/>
      <c r="I453" s="203"/>
      <c r="J453" s="203"/>
      <c r="K453" s="203"/>
      <c r="L453" s="204"/>
      <c r="M453" s="201"/>
      <c r="N453" s="201"/>
    </row>
    <row r="454" spans="1:14" x14ac:dyDescent="0.2">
      <c r="A454" s="113"/>
      <c r="B454" s="200"/>
      <c r="C454" s="200"/>
      <c r="D454" s="201"/>
      <c r="E454" s="113"/>
      <c r="F454" s="113"/>
      <c r="G454" s="113"/>
      <c r="H454" s="113"/>
      <c r="I454" s="203"/>
      <c r="J454" s="203"/>
      <c r="K454" s="203"/>
      <c r="L454" s="204"/>
      <c r="M454" s="201"/>
      <c r="N454" s="201"/>
    </row>
    <row r="455" spans="1:14" x14ac:dyDescent="0.2">
      <c r="A455" s="113"/>
      <c r="B455" s="200"/>
      <c r="C455" s="200"/>
      <c r="D455" s="201"/>
      <c r="E455" s="113"/>
      <c r="F455" s="113"/>
      <c r="G455" s="113"/>
      <c r="H455" s="113"/>
      <c r="I455" s="203"/>
      <c r="J455" s="203"/>
      <c r="K455" s="203"/>
      <c r="L455" s="204"/>
      <c r="M455" s="201"/>
      <c r="N455" s="201"/>
    </row>
    <row r="456" spans="1:14" x14ac:dyDescent="0.2">
      <c r="A456" s="113"/>
      <c r="B456" s="200"/>
      <c r="C456" s="200"/>
      <c r="D456" s="201"/>
      <c r="E456" s="113"/>
      <c r="F456" s="113"/>
      <c r="G456" s="113"/>
      <c r="H456" s="113"/>
      <c r="I456" s="203"/>
      <c r="J456" s="203"/>
      <c r="K456" s="203"/>
      <c r="L456" s="204"/>
      <c r="M456" s="201"/>
      <c r="N456" s="201"/>
    </row>
    <row r="457" spans="1:14" x14ac:dyDescent="0.2">
      <c r="A457" s="113"/>
      <c r="B457" s="200"/>
      <c r="C457" s="200"/>
      <c r="D457" s="201"/>
      <c r="E457" s="113"/>
      <c r="F457" s="113"/>
      <c r="G457" s="113"/>
      <c r="H457" s="113"/>
      <c r="I457" s="203"/>
      <c r="J457" s="203"/>
      <c r="K457" s="203"/>
      <c r="L457" s="204"/>
      <c r="M457" s="201"/>
      <c r="N457" s="201"/>
    </row>
    <row r="458" spans="1:14" x14ac:dyDescent="0.2">
      <c r="A458" s="113"/>
      <c r="B458" s="200"/>
      <c r="C458" s="200"/>
      <c r="D458" s="201"/>
      <c r="E458" s="113"/>
      <c r="F458" s="113"/>
      <c r="G458" s="113"/>
      <c r="H458" s="113"/>
      <c r="I458" s="203"/>
      <c r="J458" s="203"/>
      <c r="K458" s="203"/>
      <c r="L458" s="204"/>
      <c r="M458" s="201"/>
      <c r="N458" s="201"/>
    </row>
    <row r="459" spans="1:14" x14ac:dyDescent="0.2">
      <c r="A459" s="113"/>
      <c r="B459" s="200"/>
      <c r="C459" s="200"/>
      <c r="D459" s="201"/>
      <c r="E459" s="113"/>
      <c r="F459" s="113"/>
      <c r="G459" s="113"/>
      <c r="H459" s="113"/>
      <c r="I459" s="203"/>
      <c r="J459" s="203"/>
      <c r="K459" s="203"/>
      <c r="L459" s="204"/>
      <c r="M459" s="201"/>
      <c r="N459" s="201"/>
    </row>
    <row r="460" spans="1:14" x14ac:dyDescent="0.2">
      <c r="A460" s="113"/>
      <c r="B460" s="200"/>
      <c r="C460" s="200"/>
      <c r="D460" s="201"/>
      <c r="E460" s="113"/>
      <c r="F460" s="113"/>
      <c r="G460" s="113"/>
      <c r="H460" s="113"/>
      <c r="I460" s="203"/>
      <c r="J460" s="203"/>
      <c r="K460" s="203"/>
      <c r="L460" s="204"/>
      <c r="M460" s="201"/>
      <c r="N460" s="201"/>
    </row>
    <row r="461" spans="1:14" x14ac:dyDescent="0.2">
      <c r="A461" s="113"/>
      <c r="B461" s="200"/>
      <c r="C461" s="200"/>
      <c r="D461" s="201"/>
      <c r="E461" s="113"/>
      <c r="F461" s="113"/>
      <c r="G461" s="113"/>
      <c r="H461" s="113"/>
      <c r="I461" s="203"/>
      <c r="J461" s="203"/>
      <c r="K461" s="203"/>
      <c r="L461" s="204"/>
      <c r="M461" s="201"/>
      <c r="N461" s="201"/>
    </row>
    <row r="462" spans="1:14" x14ac:dyDescent="0.2">
      <c r="A462" s="113"/>
      <c r="B462" s="200"/>
      <c r="C462" s="200"/>
      <c r="D462" s="201"/>
      <c r="E462" s="113"/>
      <c r="F462" s="113"/>
      <c r="G462" s="113"/>
      <c r="H462" s="113"/>
      <c r="I462" s="203"/>
      <c r="J462" s="203"/>
      <c r="K462" s="203"/>
      <c r="L462" s="204"/>
      <c r="M462" s="201"/>
      <c r="N462" s="201"/>
    </row>
    <row r="463" spans="1:14" x14ac:dyDescent="0.2">
      <c r="A463" s="113"/>
      <c r="B463" s="200"/>
      <c r="C463" s="200"/>
      <c r="D463" s="201"/>
      <c r="E463" s="113"/>
      <c r="F463" s="113"/>
      <c r="G463" s="113"/>
      <c r="H463" s="113"/>
      <c r="I463" s="203"/>
      <c r="J463" s="203"/>
      <c r="K463" s="203"/>
      <c r="L463" s="204"/>
      <c r="M463" s="201"/>
      <c r="N463" s="201"/>
    </row>
    <row r="464" spans="1:14" x14ac:dyDescent="0.2">
      <c r="A464" s="113"/>
      <c r="B464" s="200"/>
      <c r="C464" s="200"/>
      <c r="D464" s="201"/>
      <c r="E464" s="113"/>
      <c r="F464" s="113"/>
      <c r="G464" s="113"/>
      <c r="H464" s="113"/>
      <c r="I464" s="203"/>
      <c r="J464" s="203"/>
      <c r="K464" s="203"/>
      <c r="L464" s="204"/>
      <c r="M464" s="201"/>
      <c r="N464" s="201"/>
    </row>
    <row r="465" spans="1:14" x14ac:dyDescent="0.2">
      <c r="A465" s="113"/>
      <c r="B465" s="200"/>
      <c r="C465" s="200"/>
      <c r="D465" s="201"/>
      <c r="E465" s="113"/>
      <c r="F465" s="113"/>
      <c r="G465" s="113"/>
      <c r="H465" s="113"/>
      <c r="I465" s="203"/>
      <c r="J465" s="203"/>
      <c r="K465" s="203"/>
      <c r="L465" s="204"/>
      <c r="M465" s="201"/>
      <c r="N465" s="201"/>
    </row>
    <row r="466" spans="1:14" x14ac:dyDescent="0.2">
      <c r="A466" s="113"/>
      <c r="B466" s="200"/>
      <c r="C466" s="200"/>
      <c r="D466" s="201"/>
      <c r="E466" s="113"/>
      <c r="F466" s="113"/>
      <c r="G466" s="113"/>
      <c r="H466" s="113"/>
      <c r="I466" s="203"/>
      <c r="J466" s="203"/>
      <c r="K466" s="203"/>
      <c r="L466" s="204"/>
      <c r="M466" s="201"/>
      <c r="N466" s="201"/>
    </row>
    <row r="467" spans="1:14" x14ac:dyDescent="0.2">
      <c r="A467" s="113"/>
      <c r="B467" s="200"/>
      <c r="C467" s="200"/>
      <c r="D467" s="201"/>
      <c r="E467" s="113"/>
      <c r="F467" s="113"/>
      <c r="G467" s="113"/>
      <c r="H467" s="113"/>
      <c r="I467" s="203"/>
      <c r="J467" s="203"/>
      <c r="K467" s="203"/>
      <c r="L467" s="204"/>
      <c r="M467" s="201"/>
      <c r="N467" s="201"/>
    </row>
    <row r="468" spans="1:14" x14ac:dyDescent="0.2">
      <c r="A468" s="113"/>
      <c r="B468" s="200"/>
      <c r="C468" s="200"/>
      <c r="D468" s="201"/>
      <c r="E468" s="113"/>
      <c r="F468" s="113"/>
      <c r="G468" s="113"/>
      <c r="H468" s="113"/>
      <c r="I468" s="203"/>
      <c r="J468" s="203"/>
      <c r="K468" s="203"/>
      <c r="L468" s="204"/>
      <c r="M468" s="201"/>
      <c r="N468" s="201"/>
    </row>
    <row r="469" spans="1:14" x14ac:dyDescent="0.2">
      <c r="A469" s="113"/>
      <c r="B469" s="200"/>
      <c r="C469" s="200"/>
      <c r="D469" s="201"/>
      <c r="E469" s="113"/>
      <c r="F469" s="113"/>
      <c r="G469" s="113"/>
      <c r="H469" s="113"/>
      <c r="I469" s="203"/>
      <c r="J469" s="203"/>
      <c r="K469" s="203"/>
      <c r="L469" s="204"/>
      <c r="M469" s="201"/>
      <c r="N469" s="201"/>
    </row>
    <row r="470" spans="1:14" x14ac:dyDescent="0.2">
      <c r="A470" s="113"/>
      <c r="B470" s="200"/>
      <c r="C470" s="200"/>
      <c r="D470" s="201"/>
      <c r="E470" s="113"/>
      <c r="F470" s="113"/>
      <c r="G470" s="113"/>
      <c r="H470" s="113"/>
      <c r="I470" s="203"/>
      <c r="J470" s="203"/>
      <c r="K470" s="203"/>
      <c r="L470" s="204"/>
      <c r="M470" s="201"/>
      <c r="N470" s="201"/>
    </row>
    <row r="471" spans="1:14" x14ac:dyDescent="0.2">
      <c r="A471" s="113"/>
      <c r="B471" s="200"/>
      <c r="C471" s="200"/>
      <c r="D471" s="201"/>
      <c r="E471" s="113"/>
      <c r="F471" s="113"/>
      <c r="G471" s="113"/>
      <c r="H471" s="113"/>
      <c r="I471" s="203"/>
      <c r="J471" s="203"/>
      <c r="K471" s="203"/>
      <c r="L471" s="204"/>
      <c r="M471" s="201"/>
      <c r="N471" s="201"/>
    </row>
    <row r="472" spans="1:14" x14ac:dyDescent="0.2">
      <c r="A472" s="113"/>
      <c r="B472" s="200"/>
      <c r="C472" s="200"/>
      <c r="D472" s="201"/>
      <c r="E472" s="113"/>
      <c r="F472" s="113"/>
      <c r="G472" s="113"/>
      <c r="H472" s="113"/>
      <c r="I472" s="203"/>
      <c r="J472" s="203"/>
      <c r="K472" s="203"/>
      <c r="L472" s="204"/>
      <c r="M472" s="201"/>
      <c r="N472" s="201"/>
    </row>
    <row r="473" spans="1:14" x14ac:dyDescent="0.2">
      <c r="A473" s="113"/>
      <c r="B473" s="200"/>
      <c r="C473" s="200"/>
      <c r="D473" s="201"/>
      <c r="E473" s="113"/>
      <c r="F473" s="113"/>
      <c r="G473" s="113"/>
      <c r="H473" s="113"/>
      <c r="I473" s="203"/>
      <c r="J473" s="203"/>
      <c r="K473" s="203"/>
      <c r="L473" s="204"/>
      <c r="M473" s="201"/>
      <c r="N473" s="201"/>
    </row>
    <row r="474" spans="1:14" x14ac:dyDescent="0.2">
      <c r="A474" s="113"/>
      <c r="B474" s="200"/>
      <c r="C474" s="200"/>
      <c r="D474" s="201"/>
      <c r="E474" s="113"/>
      <c r="F474" s="113"/>
      <c r="G474" s="113"/>
      <c r="H474" s="113"/>
      <c r="I474" s="203"/>
      <c r="J474" s="203"/>
      <c r="K474" s="203"/>
      <c r="L474" s="204"/>
      <c r="M474" s="201"/>
      <c r="N474" s="201"/>
    </row>
    <row r="475" spans="1:14" x14ac:dyDescent="0.2">
      <c r="A475" s="113"/>
      <c r="B475" s="200"/>
      <c r="C475" s="200"/>
      <c r="D475" s="201"/>
      <c r="E475" s="113"/>
      <c r="F475" s="113"/>
      <c r="G475" s="113"/>
      <c r="H475" s="113"/>
      <c r="I475" s="203"/>
      <c r="J475" s="203"/>
      <c r="K475" s="203"/>
      <c r="L475" s="204"/>
      <c r="M475" s="201"/>
      <c r="N475" s="201"/>
    </row>
    <row r="476" spans="1:14" x14ac:dyDescent="0.2">
      <c r="A476" s="113"/>
      <c r="B476" s="200"/>
      <c r="C476" s="200"/>
      <c r="D476" s="201"/>
      <c r="E476" s="113"/>
      <c r="F476" s="113"/>
      <c r="G476" s="113"/>
      <c r="H476" s="113"/>
      <c r="I476" s="203"/>
      <c r="J476" s="203"/>
      <c r="K476" s="203"/>
      <c r="L476" s="204"/>
      <c r="M476" s="201"/>
      <c r="N476" s="201"/>
    </row>
    <row r="477" spans="1:14" x14ac:dyDescent="0.2">
      <c r="A477" s="113"/>
      <c r="B477" s="200"/>
      <c r="C477" s="200"/>
      <c r="D477" s="201"/>
      <c r="E477" s="113"/>
      <c r="F477" s="113"/>
      <c r="G477" s="113"/>
      <c r="H477" s="113"/>
      <c r="I477" s="203"/>
      <c r="J477" s="203"/>
      <c r="K477" s="203"/>
      <c r="L477" s="204"/>
      <c r="M477" s="201"/>
      <c r="N477" s="201"/>
    </row>
    <row r="478" spans="1:14" x14ac:dyDescent="0.2">
      <c r="A478" s="113"/>
      <c r="B478" s="200"/>
      <c r="C478" s="200"/>
      <c r="D478" s="201"/>
      <c r="E478" s="113"/>
      <c r="F478" s="113"/>
      <c r="G478" s="113"/>
      <c r="H478" s="113"/>
      <c r="I478" s="203"/>
      <c r="J478" s="203"/>
      <c r="K478" s="203"/>
      <c r="L478" s="204"/>
      <c r="M478" s="201"/>
      <c r="N478" s="201"/>
    </row>
    <row r="479" spans="1:14" x14ac:dyDescent="0.2">
      <c r="A479" s="113"/>
      <c r="B479" s="200"/>
      <c r="C479" s="200"/>
      <c r="D479" s="201"/>
      <c r="E479" s="113"/>
      <c r="F479" s="113"/>
      <c r="G479" s="113"/>
      <c r="H479" s="113"/>
      <c r="I479" s="203"/>
      <c r="J479" s="203"/>
      <c r="K479" s="203"/>
      <c r="L479" s="204"/>
      <c r="M479" s="201"/>
      <c r="N479" s="201"/>
    </row>
    <row r="480" spans="1:14" x14ac:dyDescent="0.2">
      <c r="A480" s="113"/>
      <c r="B480" s="200"/>
      <c r="C480" s="200"/>
      <c r="D480" s="201"/>
      <c r="E480" s="113"/>
      <c r="F480" s="113"/>
      <c r="G480" s="113"/>
      <c r="H480" s="113"/>
      <c r="I480" s="203"/>
      <c r="J480" s="203"/>
      <c r="K480" s="203"/>
      <c r="L480" s="204"/>
      <c r="M480" s="201"/>
      <c r="N480" s="201"/>
    </row>
    <row r="481" spans="1:14" x14ac:dyDescent="0.2">
      <c r="A481" s="113"/>
      <c r="B481" s="200"/>
      <c r="C481" s="200"/>
      <c r="D481" s="201"/>
      <c r="E481" s="113"/>
      <c r="F481" s="113"/>
      <c r="G481" s="113"/>
      <c r="H481" s="113"/>
      <c r="I481" s="203"/>
      <c r="J481" s="203"/>
      <c r="K481" s="203"/>
      <c r="L481" s="204"/>
      <c r="M481" s="201"/>
      <c r="N481" s="201"/>
    </row>
    <row r="482" spans="1:14" x14ac:dyDescent="0.2">
      <c r="A482" s="113"/>
      <c r="B482" s="200"/>
      <c r="C482" s="200"/>
      <c r="D482" s="201"/>
      <c r="E482" s="113"/>
      <c r="F482" s="113"/>
      <c r="G482" s="113"/>
      <c r="H482" s="113"/>
      <c r="I482" s="203"/>
      <c r="J482" s="203"/>
      <c r="K482" s="203"/>
      <c r="L482" s="204"/>
      <c r="M482" s="201"/>
      <c r="N482" s="201"/>
    </row>
    <row r="483" spans="1:14" x14ac:dyDescent="0.2">
      <c r="A483" s="113"/>
      <c r="B483" s="200"/>
      <c r="C483" s="200"/>
      <c r="D483" s="201"/>
      <c r="E483" s="113"/>
      <c r="F483" s="113"/>
      <c r="G483" s="113"/>
      <c r="H483" s="113"/>
      <c r="I483" s="203"/>
      <c r="J483" s="203"/>
      <c r="K483" s="203"/>
      <c r="L483" s="204"/>
      <c r="M483" s="201"/>
      <c r="N483" s="201"/>
    </row>
    <row r="484" spans="1:14" x14ac:dyDescent="0.2">
      <c r="A484" s="113"/>
      <c r="B484" s="200"/>
      <c r="C484" s="200"/>
      <c r="D484" s="201"/>
      <c r="E484" s="113"/>
      <c r="F484" s="113"/>
      <c r="G484" s="113"/>
      <c r="H484" s="113"/>
      <c r="I484" s="203"/>
      <c r="J484" s="203"/>
      <c r="K484" s="203"/>
      <c r="L484" s="204"/>
      <c r="M484" s="201"/>
      <c r="N484" s="201"/>
    </row>
    <row r="485" spans="1:14" x14ac:dyDescent="0.2">
      <c r="A485" s="113"/>
      <c r="B485" s="200"/>
      <c r="C485" s="200"/>
      <c r="D485" s="201"/>
      <c r="E485" s="113"/>
      <c r="F485" s="113"/>
      <c r="G485" s="113"/>
      <c r="H485" s="113"/>
      <c r="I485" s="203"/>
      <c r="J485" s="203"/>
      <c r="K485" s="203"/>
      <c r="L485" s="204"/>
      <c r="M485" s="201"/>
      <c r="N485" s="201"/>
    </row>
    <row r="486" spans="1:14" x14ac:dyDescent="0.2">
      <c r="A486" s="113"/>
      <c r="B486" s="200"/>
      <c r="C486" s="200"/>
      <c r="D486" s="201"/>
      <c r="E486" s="113"/>
      <c r="F486" s="113"/>
      <c r="G486" s="113"/>
      <c r="H486" s="113"/>
      <c r="I486" s="203"/>
      <c r="J486" s="203"/>
      <c r="K486" s="203"/>
      <c r="L486" s="204"/>
      <c r="M486" s="201"/>
      <c r="N486" s="201"/>
    </row>
    <row r="487" spans="1:14" x14ac:dyDescent="0.2">
      <c r="A487" s="113"/>
      <c r="B487" s="200"/>
      <c r="C487" s="200"/>
      <c r="D487" s="201"/>
      <c r="E487" s="113"/>
      <c r="F487" s="113"/>
      <c r="G487" s="113"/>
      <c r="H487" s="113"/>
      <c r="I487" s="203"/>
      <c r="J487" s="203"/>
      <c r="K487" s="203"/>
      <c r="L487" s="204"/>
      <c r="M487" s="201"/>
      <c r="N487" s="201"/>
    </row>
    <row r="488" spans="1:14" x14ac:dyDescent="0.2">
      <c r="A488" s="113"/>
      <c r="B488" s="200"/>
      <c r="C488" s="200"/>
      <c r="D488" s="201"/>
      <c r="E488" s="113"/>
      <c r="F488" s="113"/>
      <c r="G488" s="113"/>
      <c r="H488" s="113"/>
      <c r="I488" s="203"/>
      <c r="J488" s="203"/>
      <c r="K488" s="203"/>
      <c r="L488" s="204"/>
      <c r="M488" s="201"/>
      <c r="N488" s="201"/>
    </row>
    <row r="489" spans="1:14" x14ac:dyDescent="0.2">
      <c r="A489" s="113"/>
      <c r="B489" s="200"/>
      <c r="C489" s="200"/>
      <c r="D489" s="201"/>
      <c r="E489" s="113"/>
      <c r="F489" s="113"/>
      <c r="G489" s="113"/>
      <c r="H489" s="113"/>
      <c r="I489" s="203"/>
      <c r="J489" s="203"/>
      <c r="K489" s="203"/>
      <c r="L489" s="204"/>
      <c r="M489" s="201"/>
      <c r="N489" s="201"/>
    </row>
    <row r="490" spans="1:14" x14ac:dyDescent="0.2">
      <c r="A490" s="113"/>
      <c r="B490" s="200"/>
      <c r="C490" s="200"/>
      <c r="D490" s="201"/>
      <c r="E490" s="113"/>
      <c r="F490" s="113"/>
      <c r="G490" s="113"/>
      <c r="H490" s="113"/>
      <c r="I490" s="203"/>
      <c r="J490" s="203"/>
      <c r="K490" s="203"/>
      <c r="L490" s="204"/>
      <c r="M490" s="201"/>
      <c r="N490" s="201"/>
    </row>
    <row r="491" spans="1:14" x14ac:dyDescent="0.2">
      <c r="A491" s="113"/>
      <c r="B491" s="200"/>
      <c r="C491" s="200"/>
      <c r="D491" s="201"/>
      <c r="E491" s="113"/>
      <c r="F491" s="113"/>
      <c r="G491" s="113"/>
      <c r="H491" s="113"/>
      <c r="I491" s="203"/>
      <c r="J491" s="203"/>
      <c r="K491" s="203"/>
      <c r="L491" s="204"/>
      <c r="M491" s="201"/>
      <c r="N491" s="201"/>
    </row>
    <row r="492" spans="1:14" x14ac:dyDescent="0.2">
      <c r="A492" s="113"/>
      <c r="B492" s="200"/>
      <c r="C492" s="200"/>
      <c r="D492" s="201"/>
      <c r="E492" s="113"/>
      <c r="F492" s="113"/>
      <c r="G492" s="113"/>
      <c r="H492" s="113"/>
      <c r="I492" s="203"/>
      <c r="J492" s="203"/>
      <c r="K492" s="203"/>
      <c r="L492" s="204"/>
      <c r="M492" s="201"/>
      <c r="N492" s="201"/>
    </row>
    <row r="493" spans="1:14" x14ac:dyDescent="0.2">
      <c r="A493" s="113"/>
      <c r="B493" s="200"/>
      <c r="C493" s="200"/>
      <c r="D493" s="201"/>
      <c r="E493" s="113"/>
      <c r="F493" s="113"/>
      <c r="G493" s="113"/>
      <c r="H493" s="113"/>
      <c r="I493" s="203"/>
      <c r="J493" s="203"/>
      <c r="K493" s="203"/>
      <c r="L493" s="204"/>
      <c r="M493" s="201"/>
      <c r="N493" s="201"/>
    </row>
    <row r="494" spans="1:14" x14ac:dyDescent="0.2">
      <c r="A494" s="113"/>
      <c r="B494" s="200"/>
      <c r="C494" s="200"/>
      <c r="D494" s="201"/>
      <c r="E494" s="113"/>
      <c r="F494" s="113"/>
      <c r="G494" s="113"/>
      <c r="H494" s="113"/>
      <c r="I494" s="203"/>
      <c r="J494" s="203"/>
      <c r="K494" s="203"/>
      <c r="L494" s="204"/>
      <c r="M494" s="201"/>
      <c r="N494" s="201"/>
    </row>
    <row r="495" spans="1:14" x14ac:dyDescent="0.2">
      <c r="A495" s="113"/>
      <c r="B495" s="200"/>
      <c r="C495" s="200"/>
      <c r="D495" s="201"/>
      <c r="E495" s="113"/>
      <c r="F495" s="113"/>
      <c r="G495" s="113"/>
      <c r="H495" s="113"/>
      <c r="I495" s="203"/>
      <c r="J495" s="203"/>
      <c r="K495" s="203"/>
      <c r="L495" s="204"/>
      <c r="M495" s="201"/>
      <c r="N495" s="201"/>
    </row>
    <row r="496" spans="1:14" x14ac:dyDescent="0.2">
      <c r="A496" s="113"/>
      <c r="B496" s="200"/>
      <c r="C496" s="200"/>
      <c r="D496" s="201"/>
      <c r="E496" s="113"/>
      <c r="F496" s="113"/>
      <c r="G496" s="113"/>
      <c r="H496" s="113"/>
      <c r="I496" s="203"/>
      <c r="J496" s="203"/>
      <c r="K496" s="203"/>
      <c r="L496" s="204"/>
      <c r="M496" s="201"/>
      <c r="N496" s="201"/>
    </row>
    <row r="497" spans="1:14" x14ac:dyDescent="0.2">
      <c r="A497" s="113"/>
      <c r="B497" s="200"/>
      <c r="C497" s="200"/>
      <c r="D497" s="201"/>
      <c r="E497" s="113"/>
      <c r="F497" s="113"/>
      <c r="G497" s="113"/>
      <c r="H497" s="113"/>
      <c r="I497" s="203"/>
      <c r="J497" s="203"/>
      <c r="K497" s="203"/>
      <c r="L497" s="204"/>
      <c r="M497" s="201"/>
      <c r="N497" s="201"/>
    </row>
    <row r="498" spans="1:14" x14ac:dyDescent="0.2">
      <c r="A498" s="113"/>
      <c r="B498" s="200"/>
      <c r="C498" s="200"/>
      <c r="D498" s="201"/>
      <c r="E498" s="113"/>
      <c r="F498" s="113"/>
      <c r="G498" s="113"/>
      <c r="H498" s="113"/>
      <c r="I498" s="203"/>
      <c r="J498" s="203"/>
      <c r="K498" s="203"/>
      <c r="L498" s="204"/>
      <c r="M498" s="201"/>
      <c r="N498" s="201"/>
    </row>
    <row r="499" spans="1:14" x14ac:dyDescent="0.2">
      <c r="A499" s="113"/>
      <c r="B499" s="200"/>
      <c r="C499" s="200"/>
      <c r="D499" s="201"/>
      <c r="E499" s="113"/>
      <c r="F499" s="113"/>
      <c r="G499" s="113"/>
      <c r="H499" s="113"/>
      <c r="I499" s="203"/>
      <c r="J499" s="203"/>
      <c r="K499" s="203"/>
      <c r="L499" s="204"/>
      <c r="M499" s="201"/>
      <c r="N499" s="201"/>
    </row>
    <row r="500" spans="1:14" x14ac:dyDescent="0.2">
      <c r="A500" s="113"/>
      <c r="B500" s="200"/>
      <c r="C500" s="200"/>
      <c r="D500" s="201"/>
      <c r="E500" s="113"/>
      <c r="F500" s="113"/>
      <c r="G500" s="113"/>
      <c r="H500" s="113"/>
      <c r="I500" s="203"/>
      <c r="J500" s="203"/>
      <c r="K500" s="203"/>
      <c r="L500" s="204"/>
      <c r="M500" s="201"/>
      <c r="N500" s="201"/>
    </row>
    <row r="501" spans="1:14" x14ac:dyDescent="0.2">
      <c r="A501" s="113"/>
      <c r="B501" s="200"/>
      <c r="C501" s="200"/>
      <c r="D501" s="201"/>
      <c r="E501" s="113"/>
      <c r="F501" s="113"/>
      <c r="G501" s="113"/>
      <c r="H501" s="113"/>
      <c r="I501" s="203"/>
      <c r="J501" s="203"/>
      <c r="K501" s="203"/>
      <c r="L501" s="204"/>
      <c r="M501" s="201"/>
      <c r="N501" s="201"/>
    </row>
    <row r="502" spans="1:14" x14ac:dyDescent="0.2">
      <c r="A502" s="113"/>
      <c r="B502" s="200"/>
      <c r="C502" s="200"/>
      <c r="D502" s="201"/>
      <c r="E502" s="113"/>
      <c r="F502" s="113"/>
      <c r="G502" s="113"/>
      <c r="H502" s="113"/>
      <c r="I502" s="203"/>
      <c r="J502" s="203"/>
      <c r="K502" s="203"/>
      <c r="L502" s="204"/>
      <c r="M502" s="201"/>
      <c r="N502" s="201"/>
    </row>
    <row r="503" spans="1:14" x14ac:dyDescent="0.2">
      <c r="A503" s="113"/>
      <c r="B503" s="200"/>
      <c r="C503" s="200"/>
      <c r="D503" s="201"/>
      <c r="E503" s="113"/>
      <c r="F503" s="113"/>
      <c r="G503" s="113"/>
      <c r="H503" s="113"/>
      <c r="I503" s="203"/>
      <c r="J503" s="203"/>
      <c r="K503" s="203"/>
      <c r="L503" s="204"/>
      <c r="M503" s="201"/>
      <c r="N503" s="201"/>
    </row>
    <row r="504" spans="1:14" x14ac:dyDescent="0.2">
      <c r="A504" s="113"/>
      <c r="B504" s="200"/>
      <c r="C504" s="200"/>
      <c r="D504" s="201"/>
      <c r="E504" s="113"/>
      <c r="F504" s="113"/>
      <c r="G504" s="113"/>
      <c r="H504" s="113"/>
      <c r="I504" s="203"/>
      <c r="J504" s="203"/>
      <c r="K504" s="203"/>
      <c r="L504" s="204"/>
      <c r="M504" s="201"/>
      <c r="N504" s="201"/>
    </row>
    <row r="505" spans="1:14" x14ac:dyDescent="0.2">
      <c r="A505" s="113"/>
      <c r="B505" s="200"/>
      <c r="C505" s="200"/>
      <c r="D505" s="201"/>
      <c r="E505" s="113"/>
      <c r="F505" s="113"/>
      <c r="G505" s="113"/>
      <c r="H505" s="113"/>
      <c r="I505" s="203"/>
      <c r="J505" s="203"/>
      <c r="K505" s="203"/>
      <c r="L505" s="204"/>
      <c r="M505" s="201"/>
      <c r="N505" s="201"/>
    </row>
    <row r="506" spans="1:14" x14ac:dyDescent="0.2">
      <c r="A506" s="113"/>
      <c r="B506" s="200"/>
      <c r="C506" s="200"/>
      <c r="D506" s="201"/>
      <c r="E506" s="113"/>
      <c r="F506" s="113"/>
      <c r="G506" s="113"/>
      <c r="H506" s="113"/>
      <c r="I506" s="203"/>
      <c r="J506" s="203"/>
      <c r="K506" s="203"/>
      <c r="L506" s="204"/>
      <c r="M506" s="201"/>
      <c r="N506" s="201"/>
    </row>
    <row r="507" spans="1:14" x14ac:dyDescent="0.2">
      <c r="A507" s="113"/>
      <c r="B507" s="200"/>
      <c r="C507" s="200"/>
      <c r="D507" s="201"/>
      <c r="E507" s="113"/>
      <c r="F507" s="113"/>
      <c r="G507" s="113"/>
      <c r="H507" s="113"/>
      <c r="I507" s="203"/>
      <c r="J507" s="203"/>
      <c r="K507" s="203"/>
      <c r="L507" s="204"/>
      <c r="M507" s="201"/>
      <c r="N507" s="201"/>
    </row>
    <row r="508" spans="1:14" x14ac:dyDescent="0.2">
      <c r="A508" s="113"/>
      <c r="B508" s="200"/>
      <c r="C508" s="200"/>
      <c r="D508" s="201"/>
      <c r="E508" s="113"/>
      <c r="F508" s="113"/>
      <c r="G508" s="113"/>
      <c r="H508" s="113"/>
      <c r="I508" s="203"/>
      <c r="J508" s="203"/>
      <c r="K508" s="203"/>
      <c r="L508" s="204"/>
      <c r="M508" s="201"/>
      <c r="N508" s="201"/>
    </row>
    <row r="509" spans="1:14" x14ac:dyDescent="0.2">
      <c r="A509" s="113"/>
      <c r="B509" s="200"/>
      <c r="C509" s="200"/>
      <c r="D509" s="201"/>
      <c r="E509" s="113"/>
      <c r="F509" s="113"/>
      <c r="G509" s="113"/>
      <c r="H509" s="113"/>
      <c r="I509" s="203"/>
      <c r="J509" s="203"/>
      <c r="K509" s="203"/>
      <c r="L509" s="204"/>
      <c r="M509" s="201"/>
      <c r="N509" s="201"/>
    </row>
    <row r="510" spans="1:14" x14ac:dyDescent="0.2">
      <c r="A510" s="113"/>
      <c r="B510" s="200"/>
      <c r="C510" s="200"/>
      <c r="D510" s="201"/>
      <c r="E510" s="113"/>
      <c r="F510" s="113"/>
      <c r="G510" s="113"/>
      <c r="H510" s="113"/>
      <c r="I510" s="203"/>
      <c r="J510" s="203"/>
      <c r="K510" s="203"/>
      <c r="L510" s="204"/>
      <c r="M510" s="201"/>
      <c r="N510" s="201"/>
    </row>
    <row r="511" spans="1:14" x14ac:dyDescent="0.2">
      <c r="A511" s="113"/>
      <c r="B511" s="200"/>
      <c r="C511" s="200"/>
      <c r="D511" s="201"/>
      <c r="E511" s="113"/>
      <c r="F511" s="113"/>
      <c r="G511" s="113"/>
      <c r="H511" s="113"/>
      <c r="I511" s="203"/>
      <c r="J511" s="203"/>
      <c r="K511" s="203"/>
      <c r="L511" s="204"/>
      <c r="M511" s="201"/>
      <c r="N511" s="201"/>
    </row>
    <row r="512" spans="1:14" x14ac:dyDescent="0.2">
      <c r="A512" s="113"/>
      <c r="B512" s="200"/>
      <c r="C512" s="200"/>
      <c r="D512" s="201"/>
      <c r="E512" s="113"/>
      <c r="F512" s="113"/>
      <c r="G512" s="113"/>
      <c r="H512" s="113"/>
      <c r="I512" s="203"/>
      <c r="J512" s="203"/>
      <c r="K512" s="203"/>
      <c r="L512" s="204"/>
      <c r="M512" s="201"/>
      <c r="N512" s="201"/>
    </row>
    <row r="513" spans="1:14" x14ac:dyDescent="0.2">
      <c r="A513" s="113"/>
      <c r="B513" s="200"/>
      <c r="C513" s="200"/>
      <c r="D513" s="201"/>
      <c r="E513" s="113"/>
      <c r="F513" s="113"/>
      <c r="G513" s="113"/>
      <c r="H513" s="113"/>
      <c r="I513" s="203"/>
      <c r="J513" s="203"/>
      <c r="K513" s="203"/>
      <c r="L513" s="204"/>
      <c r="M513" s="201"/>
      <c r="N513" s="201"/>
    </row>
    <row r="514" spans="1:14" x14ac:dyDescent="0.2">
      <c r="A514" s="113"/>
      <c r="B514" s="200"/>
      <c r="C514" s="200"/>
      <c r="D514" s="201"/>
      <c r="E514" s="113"/>
      <c r="F514" s="113"/>
      <c r="G514" s="113"/>
      <c r="H514" s="113"/>
      <c r="I514" s="203"/>
      <c r="J514" s="203"/>
      <c r="K514" s="203"/>
      <c r="L514" s="204"/>
      <c r="M514" s="201"/>
      <c r="N514" s="201"/>
    </row>
    <row r="515" spans="1:14" x14ac:dyDescent="0.2">
      <c r="A515" s="113"/>
      <c r="B515" s="200"/>
      <c r="C515" s="200"/>
      <c r="D515" s="201"/>
      <c r="E515" s="113"/>
      <c r="F515" s="113"/>
      <c r="G515" s="113"/>
      <c r="H515" s="113"/>
      <c r="I515" s="203"/>
      <c r="J515" s="203"/>
      <c r="K515" s="203"/>
      <c r="L515" s="204"/>
      <c r="M515" s="201"/>
      <c r="N515" s="201"/>
    </row>
    <row r="516" spans="1:14" x14ac:dyDescent="0.2">
      <c r="A516" s="113"/>
      <c r="B516" s="200"/>
      <c r="C516" s="200"/>
      <c r="D516" s="201"/>
      <c r="E516" s="113"/>
      <c r="F516" s="113"/>
      <c r="G516" s="113"/>
      <c r="H516" s="113"/>
      <c r="I516" s="203"/>
      <c r="J516" s="203"/>
      <c r="K516" s="203"/>
      <c r="L516" s="204"/>
      <c r="M516" s="201"/>
      <c r="N516" s="201"/>
    </row>
    <row r="517" spans="1:14" x14ac:dyDescent="0.2">
      <c r="A517" s="113"/>
      <c r="B517" s="200"/>
      <c r="C517" s="200"/>
      <c r="D517" s="201"/>
      <c r="E517" s="113"/>
      <c r="F517" s="113"/>
      <c r="G517" s="113"/>
      <c r="H517" s="113"/>
      <c r="I517" s="203"/>
      <c r="J517" s="203"/>
      <c r="K517" s="203"/>
      <c r="L517" s="204"/>
      <c r="M517" s="201"/>
      <c r="N517" s="201"/>
    </row>
    <row r="518" spans="1:14" x14ac:dyDescent="0.2">
      <c r="A518" s="113"/>
      <c r="B518" s="200"/>
      <c r="C518" s="200"/>
      <c r="D518" s="201"/>
      <c r="E518" s="113"/>
      <c r="F518" s="113"/>
      <c r="G518" s="113"/>
      <c r="H518" s="113"/>
      <c r="I518" s="203"/>
      <c r="J518" s="203"/>
      <c r="K518" s="203"/>
      <c r="L518" s="204"/>
      <c r="M518" s="201"/>
      <c r="N518" s="201"/>
    </row>
    <row r="519" spans="1:14" x14ac:dyDescent="0.2">
      <c r="A519" s="113"/>
      <c r="B519" s="200"/>
      <c r="C519" s="200"/>
      <c r="D519" s="201"/>
      <c r="E519" s="113"/>
      <c r="F519" s="113"/>
      <c r="G519" s="113"/>
      <c r="H519" s="113"/>
      <c r="I519" s="203"/>
      <c r="J519" s="203"/>
      <c r="K519" s="203"/>
      <c r="L519" s="204"/>
      <c r="M519" s="201"/>
      <c r="N519" s="201"/>
    </row>
    <row r="520" spans="1:14" x14ac:dyDescent="0.2">
      <c r="A520" s="113"/>
      <c r="B520" s="200"/>
      <c r="C520" s="200"/>
      <c r="D520" s="201"/>
      <c r="E520" s="113"/>
      <c r="F520" s="113"/>
      <c r="G520" s="113"/>
      <c r="H520" s="113"/>
      <c r="I520" s="203"/>
      <c r="J520" s="203"/>
      <c r="K520" s="203"/>
      <c r="L520" s="204"/>
      <c r="M520" s="201"/>
      <c r="N520" s="201"/>
    </row>
    <row r="521" spans="1:14" x14ac:dyDescent="0.2">
      <c r="A521" s="113"/>
      <c r="B521" s="200"/>
      <c r="C521" s="200"/>
      <c r="D521" s="201"/>
      <c r="E521" s="113"/>
      <c r="F521" s="113"/>
      <c r="G521" s="113"/>
      <c r="H521" s="113"/>
      <c r="I521" s="203"/>
      <c r="J521" s="203"/>
      <c r="K521" s="203"/>
      <c r="L521" s="204"/>
      <c r="M521" s="201"/>
      <c r="N521" s="201"/>
    </row>
    <row r="522" spans="1:14" x14ac:dyDescent="0.2">
      <c r="A522" s="113"/>
      <c r="B522" s="200"/>
      <c r="C522" s="200"/>
      <c r="D522" s="201"/>
      <c r="E522" s="113"/>
      <c r="F522" s="113"/>
      <c r="G522" s="113"/>
      <c r="H522" s="113"/>
      <c r="I522" s="203"/>
      <c r="J522" s="203"/>
      <c r="K522" s="203"/>
      <c r="L522" s="204"/>
      <c r="M522" s="201"/>
      <c r="N522" s="201"/>
    </row>
    <row r="523" spans="1:14" x14ac:dyDescent="0.2">
      <c r="A523" s="113"/>
      <c r="B523" s="200"/>
      <c r="C523" s="200"/>
      <c r="D523" s="201"/>
      <c r="E523" s="113"/>
      <c r="F523" s="113"/>
      <c r="G523" s="113"/>
      <c r="H523" s="113"/>
      <c r="I523" s="203"/>
      <c r="J523" s="203"/>
      <c r="K523" s="203"/>
      <c r="L523" s="204"/>
      <c r="M523" s="201"/>
      <c r="N523" s="201"/>
    </row>
    <row r="524" spans="1:14" x14ac:dyDescent="0.2">
      <c r="A524" s="113"/>
      <c r="B524" s="200"/>
      <c r="C524" s="200"/>
      <c r="D524" s="201"/>
      <c r="E524" s="113"/>
      <c r="F524" s="113"/>
      <c r="G524" s="113"/>
      <c r="H524" s="113"/>
      <c r="I524" s="203"/>
      <c r="J524" s="203"/>
      <c r="K524" s="203"/>
      <c r="L524" s="204"/>
      <c r="M524" s="201"/>
      <c r="N524" s="201"/>
    </row>
    <row r="525" spans="1:14" x14ac:dyDescent="0.2">
      <c r="A525" s="113"/>
      <c r="B525" s="200"/>
      <c r="C525" s="200"/>
      <c r="D525" s="201"/>
      <c r="E525" s="113"/>
      <c r="F525" s="113"/>
      <c r="G525" s="113"/>
      <c r="H525" s="113"/>
      <c r="I525" s="203"/>
      <c r="J525" s="203"/>
      <c r="K525" s="203"/>
      <c r="L525" s="204"/>
      <c r="M525" s="201"/>
      <c r="N525" s="201"/>
    </row>
    <row r="526" spans="1:14" x14ac:dyDescent="0.2">
      <c r="A526" s="113"/>
      <c r="B526" s="200"/>
      <c r="C526" s="200"/>
      <c r="D526" s="201"/>
      <c r="E526" s="113"/>
      <c r="F526" s="113"/>
      <c r="G526" s="113"/>
      <c r="H526" s="113"/>
      <c r="I526" s="203"/>
      <c r="J526" s="203"/>
      <c r="K526" s="203"/>
      <c r="L526" s="204"/>
      <c r="M526" s="201"/>
      <c r="N526" s="201"/>
    </row>
    <row r="527" spans="1:14" x14ac:dyDescent="0.2">
      <c r="A527" s="113"/>
      <c r="B527" s="200"/>
      <c r="C527" s="200"/>
      <c r="D527" s="201"/>
      <c r="E527" s="113"/>
      <c r="F527" s="113"/>
      <c r="G527" s="113"/>
      <c r="H527" s="113"/>
      <c r="I527" s="203"/>
      <c r="J527" s="203"/>
      <c r="K527" s="203"/>
      <c r="L527" s="204"/>
      <c r="M527" s="201"/>
      <c r="N527" s="201"/>
    </row>
    <row r="528" spans="1:14" x14ac:dyDescent="0.2">
      <c r="A528" s="113"/>
      <c r="B528" s="200"/>
      <c r="C528" s="200"/>
      <c r="D528" s="201"/>
      <c r="E528" s="113"/>
      <c r="F528" s="113"/>
      <c r="G528" s="113"/>
      <c r="H528" s="113"/>
      <c r="I528" s="203"/>
      <c r="J528" s="203"/>
      <c r="K528" s="203"/>
      <c r="L528" s="204"/>
      <c r="M528" s="201"/>
      <c r="N528" s="201"/>
    </row>
    <row r="529" spans="1:14" x14ac:dyDescent="0.2">
      <c r="A529" s="113"/>
      <c r="B529" s="200"/>
      <c r="C529" s="200"/>
      <c r="D529" s="201"/>
      <c r="E529" s="113"/>
      <c r="F529" s="113"/>
      <c r="G529" s="113"/>
      <c r="H529" s="113"/>
      <c r="I529" s="203"/>
      <c r="J529" s="203"/>
      <c r="K529" s="203"/>
      <c r="L529" s="204"/>
      <c r="M529" s="201"/>
      <c r="N529" s="201"/>
    </row>
    <row r="530" spans="1:14" x14ac:dyDescent="0.2">
      <c r="A530" s="113"/>
      <c r="B530" s="200"/>
      <c r="C530" s="200"/>
      <c r="D530" s="201"/>
      <c r="E530" s="113"/>
      <c r="F530" s="113"/>
      <c r="G530" s="113"/>
      <c r="H530" s="113"/>
      <c r="I530" s="203"/>
      <c r="J530" s="203"/>
      <c r="K530" s="203"/>
      <c r="L530" s="204"/>
      <c r="M530" s="201"/>
      <c r="N530" s="201"/>
    </row>
    <row r="531" spans="1:14" x14ac:dyDescent="0.2">
      <c r="A531" s="113"/>
      <c r="B531" s="200"/>
      <c r="C531" s="200"/>
      <c r="D531" s="201"/>
      <c r="E531" s="113"/>
      <c r="F531" s="113"/>
      <c r="G531" s="113"/>
      <c r="H531" s="113"/>
      <c r="I531" s="203"/>
      <c r="J531" s="203"/>
      <c r="K531" s="203"/>
      <c r="L531" s="204"/>
      <c r="M531" s="201"/>
      <c r="N531" s="201"/>
    </row>
    <row r="532" spans="1:14" x14ac:dyDescent="0.2">
      <c r="A532" s="113"/>
      <c r="B532" s="200"/>
      <c r="C532" s="200"/>
      <c r="D532" s="201"/>
      <c r="E532" s="113"/>
      <c r="F532" s="113"/>
      <c r="G532" s="113"/>
      <c r="H532" s="113"/>
      <c r="I532" s="203"/>
      <c r="J532" s="203"/>
      <c r="K532" s="203"/>
      <c r="L532" s="204"/>
      <c r="M532" s="201"/>
      <c r="N532" s="201"/>
    </row>
    <row r="533" spans="1:14" x14ac:dyDescent="0.2">
      <c r="A533" s="113"/>
      <c r="B533" s="200"/>
      <c r="C533" s="200"/>
      <c r="D533" s="201"/>
      <c r="E533" s="113"/>
      <c r="F533" s="113"/>
      <c r="G533" s="113"/>
      <c r="H533" s="113"/>
      <c r="I533" s="203"/>
      <c r="J533" s="203"/>
      <c r="K533" s="203"/>
      <c r="L533" s="204"/>
      <c r="M533" s="201"/>
      <c r="N533" s="201"/>
    </row>
    <row r="534" spans="1:14" x14ac:dyDescent="0.2">
      <c r="A534" s="113"/>
      <c r="B534" s="200"/>
      <c r="C534" s="200"/>
      <c r="D534" s="201"/>
      <c r="E534" s="113"/>
      <c r="F534" s="113"/>
      <c r="G534" s="113"/>
      <c r="H534" s="113"/>
      <c r="I534" s="203"/>
      <c r="J534" s="203"/>
      <c r="K534" s="203"/>
      <c r="L534" s="204"/>
      <c r="M534" s="201"/>
      <c r="N534" s="201"/>
    </row>
    <row r="535" spans="1:14" x14ac:dyDescent="0.2">
      <c r="A535" s="113"/>
      <c r="B535" s="200"/>
      <c r="C535" s="200"/>
      <c r="D535" s="201"/>
      <c r="E535" s="113"/>
      <c r="F535" s="113"/>
      <c r="G535" s="113"/>
      <c r="H535" s="113"/>
      <c r="I535" s="203"/>
      <c r="J535" s="203"/>
      <c r="K535" s="203"/>
      <c r="L535" s="204"/>
      <c r="M535" s="201"/>
      <c r="N535" s="201"/>
    </row>
    <row r="536" spans="1:14" x14ac:dyDescent="0.2">
      <c r="A536" s="113"/>
      <c r="B536" s="200"/>
      <c r="C536" s="200"/>
      <c r="D536" s="201"/>
      <c r="E536" s="113"/>
      <c r="F536" s="113"/>
      <c r="G536" s="113"/>
      <c r="H536" s="113"/>
      <c r="I536" s="203"/>
      <c r="J536" s="203"/>
      <c r="K536" s="203"/>
      <c r="L536" s="204"/>
      <c r="M536" s="201"/>
      <c r="N536" s="201"/>
    </row>
    <row r="537" spans="1:14" x14ac:dyDescent="0.2">
      <c r="A537" s="113"/>
      <c r="B537" s="200"/>
      <c r="C537" s="200"/>
      <c r="D537" s="201"/>
      <c r="E537" s="113"/>
      <c r="F537" s="113"/>
      <c r="G537" s="113"/>
      <c r="H537" s="113"/>
      <c r="I537" s="203"/>
      <c r="J537" s="203"/>
      <c r="K537" s="203"/>
      <c r="L537" s="204"/>
      <c r="M537" s="201"/>
      <c r="N537" s="201"/>
    </row>
    <row r="538" spans="1:14" x14ac:dyDescent="0.2">
      <c r="A538" s="113"/>
      <c r="B538" s="200"/>
      <c r="C538" s="200"/>
      <c r="D538" s="201"/>
      <c r="E538" s="113"/>
      <c r="F538" s="113"/>
      <c r="G538" s="113"/>
      <c r="H538" s="113"/>
      <c r="I538" s="203"/>
      <c r="J538" s="203"/>
      <c r="K538" s="203"/>
      <c r="L538" s="204"/>
      <c r="M538" s="201"/>
      <c r="N538" s="201"/>
    </row>
    <row r="539" spans="1:14" x14ac:dyDescent="0.2">
      <c r="A539" s="113"/>
      <c r="B539" s="200"/>
      <c r="C539" s="200"/>
      <c r="D539" s="201"/>
      <c r="E539" s="113"/>
      <c r="F539" s="113"/>
      <c r="G539" s="113"/>
      <c r="H539" s="113"/>
      <c r="I539" s="203"/>
      <c r="J539" s="203"/>
      <c r="K539" s="203"/>
      <c r="L539" s="204"/>
      <c r="M539" s="201"/>
      <c r="N539" s="201"/>
    </row>
    <row r="540" spans="1:14" x14ac:dyDescent="0.2">
      <c r="A540" s="113"/>
      <c r="B540" s="200"/>
      <c r="C540" s="200"/>
      <c r="D540" s="201"/>
      <c r="E540" s="113"/>
      <c r="F540" s="113"/>
      <c r="G540" s="113"/>
      <c r="H540" s="113"/>
      <c r="I540" s="203"/>
      <c r="J540" s="203"/>
      <c r="K540" s="203"/>
      <c r="L540" s="204"/>
      <c r="M540" s="201"/>
      <c r="N540" s="201"/>
    </row>
    <row r="541" spans="1:14" x14ac:dyDescent="0.2">
      <c r="A541" s="113"/>
      <c r="B541" s="200"/>
      <c r="C541" s="200"/>
      <c r="D541" s="201"/>
      <c r="E541" s="113"/>
      <c r="F541" s="113"/>
      <c r="G541" s="113"/>
      <c r="H541" s="113"/>
      <c r="I541" s="203"/>
      <c r="J541" s="203"/>
      <c r="K541" s="203"/>
      <c r="L541" s="204"/>
      <c r="M541" s="201"/>
      <c r="N541" s="201"/>
    </row>
    <row r="542" spans="1:14" x14ac:dyDescent="0.2">
      <c r="A542" s="113"/>
      <c r="B542" s="200"/>
      <c r="C542" s="200"/>
      <c r="D542" s="201"/>
      <c r="E542" s="113"/>
      <c r="F542" s="113"/>
      <c r="G542" s="113"/>
      <c r="H542" s="113"/>
      <c r="I542" s="203"/>
      <c r="J542" s="203"/>
      <c r="K542" s="203"/>
      <c r="L542" s="204"/>
      <c r="M542" s="201"/>
      <c r="N542" s="201"/>
    </row>
    <row r="543" spans="1:14" x14ac:dyDescent="0.2">
      <c r="A543" s="113"/>
      <c r="B543" s="200"/>
      <c r="C543" s="200"/>
      <c r="D543" s="201"/>
      <c r="E543" s="113"/>
      <c r="F543" s="113"/>
      <c r="G543" s="113"/>
      <c r="H543" s="113"/>
      <c r="I543" s="203"/>
      <c r="J543" s="203"/>
      <c r="K543" s="203"/>
      <c r="L543" s="204"/>
      <c r="M543" s="201"/>
      <c r="N543" s="201"/>
    </row>
    <row r="544" spans="1:14" x14ac:dyDescent="0.2">
      <c r="A544" s="113"/>
      <c r="B544" s="200"/>
      <c r="C544" s="200"/>
      <c r="D544" s="201"/>
      <c r="E544" s="113"/>
      <c r="F544" s="113"/>
      <c r="G544" s="113"/>
      <c r="H544" s="113"/>
      <c r="I544" s="203"/>
      <c r="J544" s="203"/>
      <c r="K544" s="203"/>
      <c r="L544" s="204"/>
      <c r="M544" s="201"/>
      <c r="N544" s="201"/>
    </row>
    <row r="545" spans="1:14" x14ac:dyDescent="0.2">
      <c r="A545" s="113"/>
      <c r="B545" s="200"/>
      <c r="C545" s="200"/>
      <c r="D545" s="201"/>
      <c r="E545" s="113"/>
      <c r="F545" s="113"/>
      <c r="G545" s="113"/>
      <c r="H545" s="113"/>
      <c r="I545" s="203"/>
      <c r="J545" s="203"/>
      <c r="K545" s="203"/>
      <c r="L545" s="204"/>
      <c r="M545" s="201"/>
      <c r="N545" s="201"/>
    </row>
    <row r="546" spans="1:14" x14ac:dyDescent="0.2">
      <c r="A546" s="113"/>
      <c r="B546" s="200"/>
      <c r="C546" s="200"/>
      <c r="D546" s="201"/>
      <c r="E546" s="113"/>
      <c r="F546" s="113"/>
      <c r="G546" s="113"/>
      <c r="H546" s="113"/>
      <c r="I546" s="203"/>
      <c r="J546" s="203"/>
      <c r="K546" s="203"/>
      <c r="L546" s="204"/>
      <c r="M546" s="201"/>
      <c r="N546" s="201"/>
    </row>
    <row r="547" spans="1:14" x14ac:dyDescent="0.2">
      <c r="A547" s="113"/>
      <c r="B547" s="200"/>
      <c r="C547" s="200"/>
      <c r="D547" s="201"/>
      <c r="E547" s="113"/>
      <c r="F547" s="113"/>
      <c r="G547" s="113"/>
      <c r="H547" s="113"/>
      <c r="I547" s="203"/>
      <c r="J547" s="203"/>
      <c r="K547" s="203"/>
      <c r="L547" s="204"/>
      <c r="M547" s="201"/>
      <c r="N547" s="201"/>
    </row>
    <row r="548" spans="1:14" x14ac:dyDescent="0.2">
      <c r="A548" s="113"/>
      <c r="B548" s="200"/>
      <c r="C548" s="200"/>
      <c r="D548" s="201"/>
      <c r="E548" s="113"/>
      <c r="F548" s="113"/>
      <c r="G548" s="113"/>
      <c r="H548" s="113"/>
      <c r="I548" s="203"/>
      <c r="J548" s="203"/>
      <c r="K548" s="203"/>
      <c r="L548" s="204"/>
      <c r="M548" s="201"/>
      <c r="N548" s="201"/>
    </row>
    <row r="549" spans="1:14" x14ac:dyDescent="0.2">
      <c r="A549" s="113"/>
      <c r="B549" s="200"/>
      <c r="C549" s="200"/>
      <c r="D549" s="201"/>
      <c r="E549" s="113"/>
      <c r="F549" s="113"/>
      <c r="G549" s="113"/>
      <c r="H549" s="113"/>
      <c r="I549" s="203"/>
      <c r="J549" s="203"/>
      <c r="K549" s="203"/>
      <c r="L549" s="204"/>
      <c r="M549" s="201"/>
      <c r="N549" s="201"/>
    </row>
    <row r="550" spans="1:14" x14ac:dyDescent="0.2">
      <c r="A550" s="113"/>
      <c r="B550" s="200"/>
      <c r="C550" s="200"/>
      <c r="D550" s="201"/>
      <c r="E550" s="113"/>
      <c r="F550" s="113"/>
      <c r="G550" s="113"/>
      <c r="H550" s="113"/>
      <c r="I550" s="203"/>
      <c r="J550" s="203"/>
      <c r="K550" s="203"/>
      <c r="L550" s="204"/>
      <c r="M550" s="201"/>
      <c r="N550" s="201"/>
    </row>
    <row r="551" spans="1:14" x14ac:dyDescent="0.2">
      <c r="A551" s="113"/>
      <c r="B551" s="200"/>
      <c r="C551" s="200"/>
      <c r="D551" s="201"/>
      <c r="E551" s="113"/>
      <c r="F551" s="113"/>
      <c r="G551" s="113"/>
      <c r="H551" s="113"/>
      <c r="I551" s="203"/>
      <c r="J551" s="203"/>
      <c r="K551" s="203"/>
      <c r="L551" s="204"/>
      <c r="M551" s="201"/>
      <c r="N551" s="201"/>
    </row>
    <row r="552" spans="1:14" x14ac:dyDescent="0.2">
      <c r="A552" s="113"/>
      <c r="B552" s="200"/>
      <c r="C552" s="200"/>
      <c r="D552" s="201"/>
      <c r="E552" s="113"/>
      <c r="F552" s="113"/>
      <c r="G552" s="113"/>
      <c r="H552" s="113"/>
      <c r="I552" s="203"/>
      <c r="J552" s="203"/>
      <c r="K552" s="203"/>
      <c r="L552" s="204"/>
      <c r="M552" s="201"/>
      <c r="N552" s="201"/>
    </row>
    <row r="553" spans="1:14" x14ac:dyDescent="0.2">
      <c r="A553" s="113"/>
      <c r="B553" s="200"/>
      <c r="C553" s="200"/>
      <c r="D553" s="201"/>
      <c r="E553" s="113"/>
      <c r="F553" s="113"/>
      <c r="G553" s="113"/>
      <c r="H553" s="113"/>
      <c r="I553" s="203"/>
      <c r="J553" s="203"/>
      <c r="K553" s="203"/>
      <c r="L553" s="204"/>
      <c r="M553" s="201"/>
      <c r="N553" s="201"/>
    </row>
    <row r="554" spans="1:14" x14ac:dyDescent="0.2">
      <c r="A554" s="113"/>
      <c r="B554" s="200"/>
      <c r="C554" s="200"/>
      <c r="D554" s="201"/>
      <c r="E554" s="113"/>
      <c r="F554" s="113"/>
      <c r="G554" s="113"/>
      <c r="H554" s="113"/>
      <c r="I554" s="203"/>
      <c r="J554" s="203"/>
      <c r="K554" s="203"/>
      <c r="L554" s="204"/>
      <c r="M554" s="201"/>
      <c r="N554" s="201"/>
    </row>
    <row r="555" spans="1:14" x14ac:dyDescent="0.2">
      <c r="A555" s="113"/>
      <c r="B555" s="200"/>
      <c r="C555" s="200"/>
      <c r="D555" s="201"/>
      <c r="E555" s="113"/>
      <c r="F555" s="113"/>
      <c r="G555" s="113"/>
      <c r="H555" s="113"/>
      <c r="I555" s="203"/>
      <c r="J555" s="203"/>
      <c r="K555" s="203"/>
      <c r="L555" s="204"/>
      <c r="M555" s="201"/>
      <c r="N555" s="201"/>
    </row>
    <row r="556" spans="1:14" x14ac:dyDescent="0.2">
      <c r="A556" s="113"/>
      <c r="B556" s="200"/>
      <c r="C556" s="200"/>
      <c r="D556" s="201"/>
      <c r="E556" s="113"/>
      <c r="F556" s="113"/>
      <c r="G556" s="113"/>
      <c r="H556" s="113"/>
      <c r="I556" s="203"/>
      <c r="J556" s="203"/>
      <c r="K556" s="203"/>
      <c r="L556" s="204"/>
      <c r="M556" s="201"/>
      <c r="N556" s="201"/>
    </row>
    <row r="557" spans="1:14" x14ac:dyDescent="0.2">
      <c r="A557" s="113"/>
      <c r="B557" s="200"/>
      <c r="C557" s="200"/>
      <c r="D557" s="201"/>
      <c r="E557" s="113"/>
      <c r="F557" s="113"/>
      <c r="G557" s="113"/>
      <c r="H557" s="113"/>
      <c r="I557" s="203"/>
      <c r="J557" s="203"/>
      <c r="K557" s="203"/>
      <c r="L557" s="204"/>
      <c r="M557" s="201"/>
      <c r="N557" s="201"/>
    </row>
    <row r="558" spans="1:14" x14ac:dyDescent="0.2">
      <c r="A558" s="113"/>
      <c r="B558" s="200"/>
      <c r="C558" s="200"/>
      <c r="D558" s="201"/>
      <c r="E558" s="113"/>
      <c r="F558" s="113"/>
      <c r="G558" s="113"/>
      <c r="H558" s="113"/>
      <c r="I558" s="203"/>
      <c r="J558" s="203"/>
      <c r="K558" s="203"/>
      <c r="L558" s="204"/>
      <c r="M558" s="201"/>
      <c r="N558" s="201"/>
    </row>
    <row r="559" spans="1:14" x14ac:dyDescent="0.2">
      <c r="A559" s="113"/>
      <c r="B559" s="200"/>
      <c r="C559" s="200"/>
      <c r="D559" s="201"/>
      <c r="E559" s="113"/>
      <c r="F559" s="113"/>
      <c r="G559" s="113"/>
      <c r="H559" s="113"/>
      <c r="I559" s="203"/>
      <c r="J559" s="203"/>
      <c r="K559" s="203"/>
      <c r="L559" s="204"/>
      <c r="M559" s="201"/>
      <c r="N559" s="201"/>
    </row>
    <row r="560" spans="1:14" x14ac:dyDescent="0.2">
      <c r="A560" s="113"/>
      <c r="B560" s="200"/>
      <c r="C560" s="200"/>
      <c r="D560" s="201"/>
      <c r="E560" s="113"/>
      <c r="F560" s="113"/>
      <c r="G560" s="113"/>
      <c r="H560" s="113"/>
      <c r="I560" s="203"/>
      <c r="J560" s="203"/>
      <c r="K560" s="203"/>
      <c r="L560" s="204"/>
      <c r="M560" s="201"/>
      <c r="N560" s="201"/>
    </row>
    <row r="561" spans="1:14" x14ac:dyDescent="0.2">
      <c r="A561" s="113"/>
      <c r="B561" s="200"/>
      <c r="C561" s="200"/>
      <c r="D561" s="201"/>
      <c r="E561" s="113"/>
      <c r="F561" s="113"/>
      <c r="G561" s="113"/>
      <c r="H561" s="113"/>
      <c r="I561" s="203"/>
      <c r="J561" s="203"/>
      <c r="K561" s="203"/>
      <c r="L561" s="204"/>
      <c r="M561" s="201"/>
      <c r="N561" s="201"/>
    </row>
    <row r="562" spans="1:14" x14ac:dyDescent="0.2">
      <c r="A562" s="113"/>
      <c r="B562" s="200"/>
      <c r="C562" s="200"/>
      <c r="D562" s="201"/>
      <c r="E562" s="113"/>
      <c r="F562" s="113"/>
      <c r="G562" s="113"/>
      <c r="H562" s="113"/>
      <c r="I562" s="203"/>
      <c r="J562" s="203"/>
      <c r="K562" s="203"/>
      <c r="L562" s="204"/>
      <c r="M562" s="201"/>
      <c r="N562" s="201"/>
    </row>
    <row r="563" spans="1:14" x14ac:dyDescent="0.2">
      <c r="A563" s="113"/>
      <c r="B563" s="200"/>
      <c r="C563" s="200"/>
      <c r="D563" s="201"/>
      <c r="E563" s="113"/>
      <c r="F563" s="113"/>
      <c r="G563" s="113"/>
      <c r="H563" s="113"/>
      <c r="I563" s="203"/>
      <c r="J563" s="203"/>
      <c r="K563" s="203"/>
      <c r="L563" s="204"/>
      <c r="M563" s="201"/>
      <c r="N563" s="201"/>
    </row>
    <row r="564" spans="1:14" x14ac:dyDescent="0.2">
      <c r="A564" s="113"/>
      <c r="B564" s="200"/>
      <c r="C564" s="200"/>
      <c r="D564" s="201"/>
      <c r="E564" s="113"/>
      <c r="F564" s="113"/>
      <c r="G564" s="113"/>
      <c r="H564" s="113"/>
      <c r="I564" s="203"/>
      <c r="J564" s="203"/>
      <c r="K564" s="203"/>
      <c r="L564" s="204"/>
      <c r="M564" s="201"/>
      <c r="N564" s="201"/>
    </row>
    <row r="565" spans="1:14" x14ac:dyDescent="0.2">
      <c r="A565" s="113"/>
      <c r="B565" s="200"/>
      <c r="C565" s="200"/>
      <c r="D565" s="201"/>
      <c r="E565" s="113"/>
      <c r="F565" s="113"/>
      <c r="G565" s="113"/>
      <c r="H565" s="113"/>
      <c r="I565" s="203"/>
      <c r="J565" s="203"/>
      <c r="K565" s="203"/>
      <c r="L565" s="204"/>
      <c r="M565" s="201"/>
      <c r="N565" s="201"/>
    </row>
    <row r="566" spans="1:14" x14ac:dyDescent="0.2">
      <c r="A566" s="113"/>
      <c r="B566" s="200"/>
      <c r="C566" s="200"/>
      <c r="D566" s="201"/>
      <c r="E566" s="113"/>
      <c r="F566" s="113"/>
      <c r="G566" s="113"/>
      <c r="H566" s="113"/>
      <c r="I566" s="203"/>
      <c r="J566" s="203"/>
      <c r="K566" s="203"/>
      <c r="L566" s="204"/>
      <c r="M566" s="201"/>
      <c r="N566" s="201"/>
    </row>
    <row r="567" spans="1:14" x14ac:dyDescent="0.2">
      <c r="A567" s="113"/>
      <c r="B567" s="200"/>
      <c r="C567" s="200"/>
      <c r="D567" s="201"/>
      <c r="E567" s="113"/>
      <c r="F567" s="113"/>
      <c r="G567" s="113"/>
      <c r="H567" s="113"/>
      <c r="I567" s="203"/>
      <c r="J567" s="203"/>
      <c r="K567" s="203"/>
      <c r="L567" s="204"/>
      <c r="M567" s="201"/>
      <c r="N567" s="201"/>
    </row>
    <row r="568" spans="1:14" x14ac:dyDescent="0.2">
      <c r="A568" s="113"/>
      <c r="B568" s="200"/>
      <c r="C568" s="200"/>
      <c r="D568" s="201"/>
      <c r="E568" s="113"/>
      <c r="F568" s="113"/>
      <c r="G568" s="113"/>
      <c r="H568" s="113"/>
      <c r="I568" s="203"/>
      <c r="J568" s="203"/>
      <c r="K568" s="203"/>
      <c r="L568" s="204"/>
      <c r="M568" s="201"/>
      <c r="N568" s="201"/>
    </row>
    <row r="569" spans="1:14" x14ac:dyDescent="0.2">
      <c r="A569" s="113"/>
      <c r="B569" s="200"/>
      <c r="C569" s="200"/>
      <c r="D569" s="201"/>
      <c r="E569" s="113"/>
      <c r="F569" s="113"/>
      <c r="G569" s="113"/>
      <c r="H569" s="113"/>
      <c r="I569" s="203"/>
      <c r="J569" s="203"/>
      <c r="K569" s="203"/>
      <c r="L569" s="204"/>
      <c r="M569" s="201"/>
      <c r="N569" s="201"/>
    </row>
    <row r="570" spans="1:14" x14ac:dyDescent="0.2">
      <c r="A570" s="113"/>
      <c r="B570" s="200"/>
      <c r="C570" s="200"/>
      <c r="D570" s="201"/>
      <c r="E570" s="113"/>
      <c r="F570" s="113"/>
      <c r="G570" s="113"/>
      <c r="H570" s="113"/>
      <c r="I570" s="203"/>
      <c r="J570" s="203"/>
      <c r="K570" s="203"/>
      <c r="L570" s="204"/>
      <c r="M570" s="201"/>
      <c r="N570" s="201"/>
    </row>
    <row r="571" spans="1:14" x14ac:dyDescent="0.2">
      <c r="A571" s="113"/>
      <c r="B571" s="200"/>
      <c r="C571" s="200"/>
      <c r="D571" s="201"/>
      <c r="E571" s="113"/>
      <c r="F571" s="113"/>
      <c r="G571" s="113"/>
      <c r="H571" s="113"/>
      <c r="I571" s="203"/>
      <c r="J571" s="203"/>
      <c r="K571" s="203"/>
      <c r="L571" s="204"/>
      <c r="M571" s="201"/>
      <c r="N571" s="201"/>
    </row>
    <row r="572" spans="1:14" x14ac:dyDescent="0.2">
      <c r="A572" s="113"/>
      <c r="B572" s="200"/>
      <c r="C572" s="200"/>
      <c r="D572" s="201"/>
      <c r="E572" s="113"/>
      <c r="F572" s="113"/>
      <c r="G572" s="113"/>
      <c r="H572" s="113"/>
      <c r="I572" s="203"/>
      <c r="J572" s="203"/>
      <c r="K572" s="203"/>
      <c r="L572" s="204"/>
      <c r="M572" s="201"/>
      <c r="N572" s="201"/>
    </row>
    <row r="573" spans="1:14" x14ac:dyDescent="0.2">
      <c r="A573" s="113"/>
      <c r="B573" s="200"/>
      <c r="C573" s="200"/>
      <c r="D573" s="201"/>
      <c r="E573" s="113"/>
      <c r="F573" s="113"/>
      <c r="G573" s="113"/>
      <c r="H573" s="113"/>
      <c r="I573" s="203"/>
      <c r="J573" s="203"/>
      <c r="K573" s="203"/>
      <c r="L573" s="204"/>
      <c r="M573" s="201"/>
      <c r="N573" s="201"/>
    </row>
    <row r="574" spans="1:14" x14ac:dyDescent="0.2">
      <c r="A574" s="113"/>
      <c r="B574" s="200"/>
      <c r="C574" s="200"/>
      <c r="D574" s="201"/>
      <c r="E574" s="113"/>
      <c r="F574" s="113"/>
      <c r="G574" s="113"/>
      <c r="H574" s="113"/>
      <c r="I574" s="203"/>
      <c r="J574" s="203"/>
      <c r="K574" s="203"/>
      <c r="L574" s="204"/>
      <c r="M574" s="201"/>
      <c r="N574" s="201"/>
    </row>
    <row r="575" spans="1:14" x14ac:dyDescent="0.2">
      <c r="A575" s="113"/>
      <c r="B575" s="200"/>
      <c r="C575" s="200"/>
      <c r="D575" s="201"/>
      <c r="E575" s="113"/>
      <c r="F575" s="113"/>
      <c r="G575" s="113"/>
      <c r="H575" s="113"/>
      <c r="I575" s="203"/>
      <c r="J575" s="203"/>
      <c r="K575" s="203"/>
      <c r="L575" s="204"/>
      <c r="M575" s="201"/>
      <c r="N575" s="201"/>
    </row>
    <row r="576" spans="1:14" x14ac:dyDescent="0.2">
      <c r="A576" s="113"/>
      <c r="B576" s="200"/>
      <c r="C576" s="200"/>
      <c r="D576" s="201"/>
      <c r="E576" s="113"/>
      <c r="F576" s="113"/>
      <c r="G576" s="113"/>
      <c r="H576" s="113"/>
      <c r="I576" s="203"/>
      <c r="J576" s="203"/>
      <c r="K576" s="203"/>
      <c r="L576" s="204"/>
      <c r="M576" s="201"/>
      <c r="N576" s="201"/>
    </row>
    <row r="577" spans="1:14" x14ac:dyDescent="0.2">
      <c r="A577" s="113"/>
      <c r="B577" s="200"/>
      <c r="C577" s="200"/>
      <c r="D577" s="201"/>
      <c r="E577" s="113"/>
      <c r="F577" s="113"/>
      <c r="G577" s="113"/>
      <c r="H577" s="113"/>
      <c r="I577" s="203"/>
      <c r="J577" s="203"/>
      <c r="K577" s="203"/>
      <c r="L577" s="204"/>
      <c r="M577" s="201"/>
      <c r="N577" s="201"/>
    </row>
    <row r="578" spans="1:14" x14ac:dyDescent="0.2">
      <c r="A578" s="113"/>
      <c r="B578" s="200"/>
      <c r="C578" s="200"/>
      <c r="D578" s="201"/>
      <c r="E578" s="113"/>
      <c r="F578" s="113"/>
      <c r="G578" s="113"/>
      <c r="H578" s="113"/>
      <c r="I578" s="203"/>
      <c r="J578" s="203"/>
      <c r="K578" s="203"/>
      <c r="L578" s="204"/>
      <c r="M578" s="201"/>
      <c r="N578" s="201"/>
    </row>
    <row r="579" spans="1:14" x14ac:dyDescent="0.2">
      <c r="A579" s="113"/>
      <c r="B579" s="200"/>
      <c r="C579" s="200"/>
      <c r="D579" s="201"/>
      <c r="E579" s="113"/>
      <c r="F579" s="113"/>
      <c r="G579" s="113"/>
      <c r="H579" s="113"/>
      <c r="I579" s="203"/>
      <c r="J579" s="203"/>
      <c r="K579" s="203"/>
      <c r="L579" s="204"/>
      <c r="M579" s="201"/>
      <c r="N579" s="201"/>
    </row>
    <row r="580" spans="1:14" x14ac:dyDescent="0.2">
      <c r="A580" s="113"/>
      <c r="B580" s="200"/>
      <c r="C580" s="200"/>
      <c r="D580" s="201"/>
      <c r="E580" s="113"/>
      <c r="F580" s="113"/>
      <c r="G580" s="113"/>
      <c r="H580" s="113"/>
      <c r="I580" s="203"/>
      <c r="J580" s="203"/>
      <c r="K580" s="203"/>
      <c r="L580" s="204"/>
      <c r="M580" s="201"/>
      <c r="N580" s="201"/>
    </row>
    <row r="581" spans="1:14" x14ac:dyDescent="0.2">
      <c r="A581" s="113"/>
      <c r="B581" s="200"/>
      <c r="C581" s="200"/>
      <c r="D581" s="201"/>
      <c r="E581" s="113"/>
      <c r="F581" s="113"/>
      <c r="G581" s="113"/>
      <c r="H581" s="113"/>
      <c r="I581" s="203"/>
      <c r="J581" s="203"/>
      <c r="K581" s="203"/>
      <c r="L581" s="204"/>
      <c r="M581" s="201"/>
      <c r="N581" s="201"/>
    </row>
    <row r="582" spans="1:14" x14ac:dyDescent="0.2">
      <c r="A582" s="113"/>
      <c r="B582" s="200"/>
      <c r="C582" s="200"/>
      <c r="D582" s="201"/>
      <c r="E582" s="113"/>
      <c r="F582" s="113"/>
      <c r="G582" s="113"/>
      <c r="H582" s="113"/>
      <c r="I582" s="203"/>
      <c r="J582" s="203"/>
      <c r="K582" s="203"/>
      <c r="L582" s="204"/>
      <c r="M582" s="201"/>
      <c r="N582" s="201"/>
    </row>
    <row r="583" spans="1:14" x14ac:dyDescent="0.2">
      <c r="A583" s="113"/>
      <c r="B583" s="200"/>
      <c r="C583" s="200"/>
      <c r="D583" s="201"/>
      <c r="E583" s="113"/>
      <c r="F583" s="113"/>
      <c r="G583" s="113"/>
      <c r="H583" s="113"/>
      <c r="I583" s="203"/>
      <c r="J583" s="203"/>
      <c r="K583" s="203"/>
      <c r="L583" s="204"/>
      <c r="M583" s="201"/>
      <c r="N583" s="201"/>
    </row>
    <row r="584" spans="1:14" x14ac:dyDescent="0.2">
      <c r="A584" s="113"/>
      <c r="B584" s="200"/>
      <c r="C584" s="200"/>
      <c r="D584" s="201"/>
      <c r="E584" s="113"/>
      <c r="F584" s="113"/>
      <c r="G584" s="113"/>
      <c r="H584" s="113"/>
      <c r="I584" s="203"/>
      <c r="J584" s="203"/>
      <c r="K584" s="203"/>
      <c r="L584" s="204"/>
      <c r="M584" s="201"/>
      <c r="N584" s="201"/>
    </row>
    <row r="585" spans="1:14" x14ac:dyDescent="0.2">
      <c r="A585" s="113"/>
      <c r="B585" s="200"/>
      <c r="C585" s="200"/>
      <c r="D585" s="201"/>
      <c r="E585" s="113"/>
      <c r="F585" s="113"/>
      <c r="G585" s="113"/>
      <c r="H585" s="113"/>
      <c r="I585" s="203"/>
      <c r="J585" s="203"/>
      <c r="K585" s="203"/>
      <c r="L585" s="204"/>
      <c r="M585" s="201"/>
      <c r="N585" s="201"/>
    </row>
    <row r="586" spans="1:14" x14ac:dyDescent="0.2">
      <c r="A586" s="113"/>
      <c r="B586" s="200"/>
      <c r="C586" s="200"/>
      <c r="D586" s="201"/>
      <c r="E586" s="113"/>
      <c r="F586" s="113"/>
      <c r="G586" s="113"/>
      <c r="H586" s="113"/>
      <c r="I586" s="203"/>
      <c r="J586" s="203"/>
      <c r="K586" s="203"/>
      <c r="L586" s="204"/>
      <c r="M586" s="201"/>
      <c r="N586" s="201"/>
    </row>
    <row r="587" spans="1:14" x14ac:dyDescent="0.2">
      <c r="A587" s="113"/>
      <c r="B587" s="200"/>
      <c r="C587" s="200"/>
      <c r="D587" s="201"/>
      <c r="E587" s="113"/>
      <c r="F587" s="113"/>
      <c r="G587" s="113"/>
      <c r="H587" s="113"/>
      <c r="I587" s="203"/>
      <c r="J587" s="203"/>
      <c r="K587" s="203"/>
      <c r="L587" s="204"/>
      <c r="M587" s="201"/>
      <c r="N587" s="201"/>
    </row>
    <row r="588" spans="1:14" x14ac:dyDescent="0.2">
      <c r="A588" s="113"/>
      <c r="B588" s="200"/>
      <c r="C588" s="200"/>
      <c r="D588" s="201"/>
      <c r="E588" s="113"/>
      <c r="F588" s="113"/>
      <c r="G588" s="113"/>
      <c r="H588" s="113"/>
      <c r="I588" s="203"/>
      <c r="J588" s="203"/>
      <c r="K588" s="203"/>
      <c r="L588" s="204"/>
      <c r="M588" s="201"/>
      <c r="N588" s="201"/>
    </row>
    <row r="589" spans="1:14" x14ac:dyDescent="0.2">
      <c r="A589" s="113"/>
      <c r="B589" s="200"/>
      <c r="C589" s="200"/>
      <c r="D589" s="201"/>
      <c r="E589" s="113"/>
      <c r="F589" s="113"/>
      <c r="G589" s="113"/>
      <c r="H589" s="113"/>
      <c r="I589" s="203"/>
      <c r="J589" s="203"/>
      <c r="K589" s="203"/>
      <c r="L589" s="204"/>
      <c r="M589" s="201"/>
      <c r="N589" s="201"/>
    </row>
    <row r="590" spans="1:14" x14ac:dyDescent="0.2">
      <c r="A590" s="113"/>
      <c r="B590" s="200"/>
      <c r="C590" s="200"/>
      <c r="D590" s="201"/>
      <c r="E590" s="113"/>
      <c r="F590" s="113"/>
      <c r="G590" s="113"/>
      <c r="H590" s="113"/>
      <c r="I590" s="203"/>
      <c r="J590" s="203"/>
      <c r="K590" s="203"/>
      <c r="L590" s="204"/>
      <c r="M590" s="201"/>
      <c r="N590" s="201"/>
    </row>
    <row r="591" spans="1:14" x14ac:dyDescent="0.2">
      <c r="A591" s="113"/>
      <c r="B591" s="200"/>
      <c r="C591" s="200"/>
      <c r="D591" s="201"/>
      <c r="E591" s="113"/>
      <c r="F591" s="113"/>
      <c r="G591" s="113"/>
      <c r="H591" s="113"/>
      <c r="I591" s="203"/>
      <c r="J591" s="203"/>
      <c r="K591" s="203"/>
      <c r="L591" s="204"/>
      <c r="M591" s="201"/>
      <c r="N591" s="201"/>
    </row>
    <row r="592" spans="1:14" x14ac:dyDescent="0.2">
      <c r="A592" s="113"/>
      <c r="B592" s="200"/>
      <c r="C592" s="200"/>
      <c r="D592" s="201"/>
      <c r="E592" s="113"/>
      <c r="F592" s="113"/>
      <c r="G592" s="113"/>
      <c r="H592" s="113"/>
      <c r="I592" s="203"/>
      <c r="J592" s="203"/>
      <c r="K592" s="203"/>
      <c r="L592" s="204"/>
      <c r="M592" s="201"/>
      <c r="N592" s="201"/>
    </row>
    <row r="593" spans="1:14" x14ac:dyDescent="0.2">
      <c r="A593" s="113"/>
      <c r="B593" s="200"/>
      <c r="C593" s="200"/>
      <c r="D593" s="201"/>
      <c r="E593" s="113"/>
      <c r="F593" s="113"/>
      <c r="G593" s="113"/>
      <c r="H593" s="113"/>
      <c r="I593" s="203"/>
      <c r="J593" s="203"/>
      <c r="K593" s="203"/>
      <c r="L593" s="204"/>
      <c r="M593" s="201"/>
      <c r="N593" s="201"/>
    </row>
    <row r="594" spans="1:14" x14ac:dyDescent="0.2">
      <c r="A594" s="113"/>
      <c r="B594" s="200"/>
      <c r="C594" s="200"/>
      <c r="D594" s="201"/>
      <c r="E594" s="113"/>
      <c r="F594" s="113"/>
      <c r="G594" s="113"/>
      <c r="H594" s="113"/>
      <c r="I594" s="203"/>
      <c r="J594" s="203"/>
      <c r="K594" s="203"/>
      <c r="L594" s="204"/>
      <c r="M594" s="201"/>
      <c r="N594" s="201"/>
    </row>
    <row r="595" spans="1:14" x14ac:dyDescent="0.2">
      <c r="A595" s="113"/>
      <c r="B595" s="200"/>
      <c r="C595" s="200"/>
      <c r="D595" s="201"/>
      <c r="E595" s="113"/>
      <c r="F595" s="113"/>
      <c r="G595" s="113"/>
      <c r="H595" s="113"/>
      <c r="I595" s="203"/>
      <c r="J595" s="203"/>
      <c r="K595" s="203"/>
      <c r="L595" s="204"/>
      <c r="M595" s="201"/>
      <c r="N595" s="201"/>
    </row>
    <row r="596" spans="1:14" x14ac:dyDescent="0.2">
      <c r="A596" s="113"/>
      <c r="B596" s="200"/>
      <c r="C596" s="200"/>
      <c r="D596" s="201"/>
      <c r="E596" s="113"/>
      <c r="F596" s="113"/>
      <c r="G596" s="113"/>
      <c r="H596" s="113"/>
      <c r="I596" s="203"/>
      <c r="J596" s="203"/>
      <c r="K596" s="203"/>
      <c r="L596" s="204"/>
      <c r="M596" s="201"/>
      <c r="N596" s="201"/>
    </row>
    <row r="597" spans="1:14" x14ac:dyDescent="0.2">
      <c r="A597" s="113"/>
      <c r="B597" s="200"/>
      <c r="C597" s="200"/>
      <c r="D597" s="201"/>
      <c r="E597" s="113"/>
      <c r="F597" s="113"/>
      <c r="G597" s="113"/>
      <c r="H597" s="113"/>
      <c r="I597" s="203"/>
      <c r="J597" s="203"/>
      <c r="K597" s="203"/>
      <c r="L597" s="204"/>
      <c r="M597" s="201"/>
      <c r="N597" s="201"/>
    </row>
    <row r="598" spans="1:14" x14ac:dyDescent="0.2">
      <c r="A598" s="113"/>
      <c r="B598" s="200"/>
      <c r="C598" s="200"/>
      <c r="D598" s="201"/>
      <c r="E598" s="113"/>
      <c r="F598" s="113"/>
      <c r="G598" s="113"/>
      <c r="H598" s="113"/>
      <c r="I598" s="203"/>
      <c r="J598" s="203"/>
      <c r="K598" s="203"/>
      <c r="L598" s="204"/>
      <c r="M598" s="201"/>
      <c r="N598" s="201"/>
    </row>
    <row r="599" spans="1:14" x14ac:dyDescent="0.2">
      <c r="A599" s="113"/>
      <c r="B599" s="200"/>
      <c r="C599" s="200"/>
      <c r="D599" s="201"/>
      <c r="E599" s="113"/>
      <c r="F599" s="113"/>
      <c r="G599" s="113"/>
      <c r="H599" s="113"/>
      <c r="I599" s="203"/>
      <c r="J599" s="203"/>
      <c r="K599" s="203"/>
      <c r="L599" s="204"/>
      <c r="M599" s="201"/>
      <c r="N599" s="201"/>
    </row>
    <row r="600" spans="1:14" x14ac:dyDescent="0.2">
      <c r="A600" s="113"/>
      <c r="B600" s="200"/>
      <c r="C600" s="200"/>
      <c r="D600" s="201"/>
      <c r="E600" s="113"/>
      <c r="F600" s="113"/>
      <c r="G600" s="113"/>
      <c r="H600" s="113"/>
      <c r="I600" s="203"/>
      <c r="J600" s="203"/>
      <c r="K600" s="203"/>
      <c r="L600" s="204"/>
      <c r="M600" s="201"/>
      <c r="N600" s="201"/>
    </row>
    <row r="601" spans="1:14" x14ac:dyDescent="0.2">
      <c r="A601" s="113"/>
      <c r="B601" s="200"/>
      <c r="C601" s="200"/>
      <c r="D601" s="201"/>
      <c r="E601" s="113"/>
      <c r="F601" s="113"/>
      <c r="G601" s="113"/>
      <c r="H601" s="113"/>
      <c r="I601" s="203"/>
      <c r="J601" s="203"/>
      <c r="K601" s="203"/>
      <c r="L601" s="204"/>
      <c r="M601" s="201"/>
      <c r="N601" s="201"/>
    </row>
    <row r="602" spans="1:14" x14ac:dyDescent="0.2">
      <c r="A602" s="113"/>
      <c r="B602" s="200"/>
      <c r="C602" s="200"/>
      <c r="D602" s="201"/>
      <c r="E602" s="113"/>
      <c r="F602" s="113"/>
      <c r="G602" s="113"/>
      <c r="H602" s="113"/>
      <c r="I602" s="203"/>
      <c r="J602" s="203"/>
      <c r="K602" s="203"/>
      <c r="L602" s="204"/>
      <c r="M602" s="201"/>
      <c r="N602" s="201"/>
    </row>
    <row r="603" spans="1:14" x14ac:dyDescent="0.2">
      <c r="A603" s="113"/>
      <c r="B603" s="200"/>
      <c r="C603" s="200"/>
      <c r="D603" s="201"/>
      <c r="E603" s="113"/>
      <c r="F603" s="113"/>
      <c r="G603" s="113"/>
      <c r="H603" s="113"/>
      <c r="I603" s="203"/>
      <c r="J603" s="203"/>
      <c r="K603" s="203"/>
      <c r="L603" s="204"/>
      <c r="M603" s="201"/>
      <c r="N603" s="201"/>
    </row>
    <row r="604" spans="1:14" x14ac:dyDescent="0.2">
      <c r="A604" s="113"/>
      <c r="B604" s="200"/>
      <c r="C604" s="200"/>
      <c r="D604" s="201"/>
      <c r="E604" s="113"/>
      <c r="F604" s="113"/>
      <c r="G604" s="113"/>
      <c r="H604" s="113"/>
      <c r="I604" s="203"/>
      <c r="J604" s="203"/>
      <c r="K604" s="203"/>
      <c r="L604" s="204"/>
      <c r="M604" s="201"/>
      <c r="N604" s="201"/>
    </row>
    <row r="605" spans="1:14" x14ac:dyDescent="0.2">
      <c r="A605" s="113"/>
      <c r="B605" s="200"/>
      <c r="C605" s="200"/>
      <c r="D605" s="201"/>
      <c r="E605" s="113"/>
      <c r="F605" s="113"/>
      <c r="G605" s="113"/>
      <c r="H605" s="113"/>
      <c r="I605" s="203"/>
      <c r="J605" s="203"/>
      <c r="K605" s="203"/>
      <c r="L605" s="204"/>
      <c r="M605" s="201"/>
      <c r="N605" s="201"/>
    </row>
    <row r="606" spans="1:14" x14ac:dyDescent="0.2">
      <c r="A606" s="113"/>
      <c r="B606" s="200"/>
      <c r="C606" s="200"/>
      <c r="D606" s="201"/>
      <c r="E606" s="113"/>
      <c r="F606" s="113"/>
      <c r="G606" s="113"/>
      <c r="H606" s="113"/>
      <c r="I606" s="203"/>
      <c r="J606" s="203"/>
      <c r="K606" s="203"/>
      <c r="L606" s="204"/>
      <c r="M606" s="201"/>
      <c r="N606" s="201"/>
    </row>
    <row r="607" spans="1:14" x14ac:dyDescent="0.2">
      <c r="A607" s="113"/>
      <c r="B607" s="200"/>
      <c r="C607" s="200"/>
      <c r="D607" s="201"/>
      <c r="E607" s="113"/>
      <c r="F607" s="113"/>
      <c r="G607" s="113"/>
      <c r="H607" s="113"/>
      <c r="I607" s="203"/>
      <c r="J607" s="203"/>
      <c r="K607" s="203"/>
      <c r="L607" s="204"/>
      <c r="M607" s="201"/>
      <c r="N607" s="201"/>
    </row>
    <row r="608" spans="1:14" x14ac:dyDescent="0.2">
      <c r="A608" s="113"/>
      <c r="B608" s="200"/>
      <c r="C608" s="200"/>
      <c r="D608" s="201"/>
      <c r="E608" s="113"/>
      <c r="F608" s="113"/>
      <c r="G608" s="113"/>
      <c r="H608" s="113"/>
      <c r="I608" s="203"/>
      <c r="J608" s="203"/>
      <c r="K608" s="203"/>
      <c r="L608" s="204"/>
      <c r="M608" s="201"/>
      <c r="N608" s="201"/>
    </row>
    <row r="609" spans="1:14" x14ac:dyDescent="0.2">
      <c r="A609" s="113"/>
      <c r="B609" s="200"/>
      <c r="C609" s="200"/>
      <c r="D609" s="201"/>
      <c r="E609" s="113"/>
      <c r="F609" s="113"/>
      <c r="G609" s="113"/>
      <c r="H609" s="113"/>
      <c r="I609" s="203"/>
      <c r="J609" s="203"/>
      <c r="K609" s="203"/>
      <c r="L609" s="204"/>
      <c r="M609" s="201"/>
      <c r="N609" s="201"/>
    </row>
    <row r="610" spans="1:14" x14ac:dyDescent="0.2">
      <c r="A610" s="113"/>
      <c r="B610" s="200"/>
      <c r="C610" s="200"/>
      <c r="D610" s="201"/>
      <c r="E610" s="113"/>
      <c r="F610" s="113"/>
      <c r="G610" s="113"/>
      <c r="H610" s="113"/>
      <c r="I610" s="203"/>
      <c r="J610" s="203"/>
      <c r="K610" s="203"/>
      <c r="L610" s="204"/>
      <c r="M610" s="201"/>
      <c r="N610" s="201"/>
    </row>
    <row r="611" spans="1:14" x14ac:dyDescent="0.2">
      <c r="A611" s="113"/>
      <c r="B611" s="200"/>
      <c r="C611" s="200"/>
      <c r="D611" s="201"/>
      <c r="E611" s="113"/>
      <c r="F611" s="113"/>
      <c r="G611" s="113"/>
      <c r="H611" s="113"/>
      <c r="I611" s="203"/>
      <c r="J611" s="203"/>
      <c r="K611" s="203"/>
      <c r="L611" s="204"/>
      <c r="M611" s="201"/>
      <c r="N611" s="201"/>
    </row>
    <row r="612" spans="1:14" x14ac:dyDescent="0.2">
      <c r="A612" s="113"/>
      <c r="B612" s="200"/>
      <c r="C612" s="200"/>
      <c r="D612" s="201"/>
      <c r="E612" s="113"/>
      <c r="F612" s="113"/>
      <c r="G612" s="113"/>
      <c r="H612" s="113"/>
      <c r="I612" s="203"/>
      <c r="J612" s="203"/>
      <c r="K612" s="203"/>
      <c r="L612" s="204"/>
      <c r="M612" s="201"/>
      <c r="N612" s="201"/>
    </row>
    <row r="613" spans="1:14" x14ac:dyDescent="0.2">
      <c r="A613" s="113"/>
      <c r="B613" s="200"/>
      <c r="C613" s="200"/>
      <c r="D613" s="201"/>
      <c r="E613" s="113"/>
      <c r="F613" s="113"/>
      <c r="G613" s="113"/>
      <c r="H613" s="113"/>
      <c r="I613" s="203"/>
      <c r="J613" s="203"/>
      <c r="K613" s="203"/>
      <c r="L613" s="204"/>
      <c r="M613" s="201"/>
      <c r="N613" s="201"/>
    </row>
    <row r="614" spans="1:14" x14ac:dyDescent="0.2">
      <c r="A614" s="113"/>
      <c r="B614" s="200"/>
      <c r="C614" s="200"/>
      <c r="D614" s="201"/>
      <c r="E614" s="113"/>
      <c r="F614" s="113"/>
      <c r="G614" s="113"/>
      <c r="H614" s="113"/>
      <c r="I614" s="203"/>
      <c r="J614" s="203"/>
      <c r="K614" s="203"/>
      <c r="L614" s="204"/>
      <c r="M614" s="201"/>
      <c r="N614" s="201"/>
    </row>
    <row r="615" spans="1:14" x14ac:dyDescent="0.2">
      <c r="A615" s="113"/>
      <c r="B615" s="200"/>
      <c r="C615" s="200"/>
      <c r="D615" s="201"/>
      <c r="E615" s="113"/>
      <c r="F615" s="113"/>
      <c r="G615" s="113"/>
      <c r="H615" s="113"/>
      <c r="I615" s="203"/>
      <c r="J615" s="203"/>
      <c r="K615" s="203"/>
      <c r="L615" s="204"/>
      <c r="M615" s="201"/>
      <c r="N615" s="201"/>
    </row>
    <row r="616" spans="1:14" x14ac:dyDescent="0.2">
      <c r="A616" s="113"/>
      <c r="B616" s="200"/>
      <c r="C616" s="200"/>
      <c r="D616" s="201"/>
      <c r="E616" s="113"/>
      <c r="F616" s="113"/>
      <c r="G616" s="113"/>
      <c r="H616" s="113"/>
      <c r="I616" s="203"/>
      <c r="J616" s="203"/>
      <c r="K616" s="203"/>
      <c r="L616" s="204"/>
      <c r="M616" s="201"/>
      <c r="N616" s="201"/>
    </row>
    <row r="617" spans="1:14" x14ac:dyDescent="0.2">
      <c r="A617" s="113"/>
      <c r="B617" s="200"/>
      <c r="C617" s="200"/>
      <c r="D617" s="201"/>
      <c r="E617" s="113"/>
      <c r="F617" s="113"/>
      <c r="G617" s="113"/>
      <c r="H617" s="113"/>
      <c r="I617" s="203"/>
      <c r="J617" s="203"/>
      <c r="K617" s="203"/>
      <c r="L617" s="204"/>
      <c r="M617" s="201"/>
      <c r="N617" s="201"/>
    </row>
    <row r="618" spans="1:14" x14ac:dyDescent="0.2">
      <c r="A618" s="113"/>
      <c r="B618" s="200"/>
      <c r="C618" s="200"/>
      <c r="D618" s="201"/>
      <c r="E618" s="113"/>
      <c r="F618" s="113"/>
      <c r="G618" s="113"/>
      <c r="H618" s="113"/>
      <c r="I618" s="203"/>
      <c r="J618" s="203"/>
      <c r="K618" s="203"/>
      <c r="L618" s="204"/>
      <c r="M618" s="201"/>
      <c r="N618" s="201"/>
    </row>
    <row r="619" spans="1:14" x14ac:dyDescent="0.2">
      <c r="A619" s="113"/>
      <c r="B619" s="200"/>
      <c r="C619" s="200"/>
      <c r="D619" s="201"/>
      <c r="E619" s="113"/>
      <c r="F619" s="113"/>
      <c r="G619" s="113"/>
      <c r="H619" s="113"/>
      <c r="I619" s="203"/>
      <c r="J619" s="203"/>
      <c r="K619" s="203"/>
      <c r="L619" s="204"/>
      <c r="M619" s="201"/>
      <c r="N619" s="201"/>
    </row>
    <row r="620" spans="1:14" x14ac:dyDescent="0.2">
      <c r="A620" s="113"/>
      <c r="B620" s="200"/>
      <c r="C620" s="200"/>
      <c r="D620" s="201"/>
      <c r="E620" s="113"/>
      <c r="F620" s="113"/>
      <c r="G620" s="113"/>
      <c r="H620" s="113"/>
      <c r="I620" s="203"/>
      <c r="J620" s="203"/>
      <c r="K620" s="203"/>
      <c r="L620" s="204"/>
      <c r="M620" s="201"/>
      <c r="N620" s="201"/>
    </row>
    <row r="621" spans="1:14" x14ac:dyDescent="0.2">
      <c r="A621" s="113"/>
      <c r="B621" s="200"/>
      <c r="C621" s="200"/>
      <c r="D621" s="201"/>
      <c r="E621" s="113"/>
      <c r="F621" s="113"/>
      <c r="G621" s="113"/>
      <c r="H621" s="113"/>
      <c r="I621" s="203"/>
      <c r="J621" s="203"/>
      <c r="K621" s="203"/>
      <c r="L621" s="204"/>
      <c r="M621" s="201"/>
      <c r="N621" s="201"/>
    </row>
    <row r="622" spans="1:14" x14ac:dyDescent="0.2">
      <c r="A622" s="113"/>
      <c r="B622" s="200"/>
      <c r="C622" s="200"/>
      <c r="D622" s="201"/>
      <c r="E622" s="113"/>
      <c r="F622" s="113"/>
      <c r="G622" s="113"/>
      <c r="H622" s="113"/>
      <c r="I622" s="203"/>
      <c r="J622" s="203"/>
      <c r="K622" s="203"/>
      <c r="L622" s="204"/>
      <c r="M622" s="201"/>
      <c r="N622" s="201"/>
    </row>
    <row r="623" spans="1:14" x14ac:dyDescent="0.2">
      <c r="A623" s="113"/>
      <c r="B623" s="200"/>
      <c r="C623" s="200"/>
      <c r="D623" s="201"/>
      <c r="E623" s="113"/>
      <c r="F623" s="113"/>
      <c r="G623" s="113"/>
      <c r="H623" s="113"/>
      <c r="I623" s="203"/>
      <c r="J623" s="203"/>
      <c r="K623" s="203"/>
      <c r="L623" s="204"/>
      <c r="M623" s="201"/>
      <c r="N623" s="201"/>
    </row>
    <row r="624" spans="1:14" x14ac:dyDescent="0.2">
      <c r="A624" s="113"/>
      <c r="B624" s="200"/>
      <c r="C624" s="200"/>
      <c r="D624" s="201"/>
      <c r="E624" s="113"/>
      <c r="F624" s="113"/>
      <c r="G624" s="113"/>
      <c r="H624" s="113"/>
      <c r="I624" s="203"/>
      <c r="J624" s="203"/>
      <c r="K624" s="203"/>
      <c r="L624" s="204"/>
      <c r="M624" s="201"/>
      <c r="N624" s="201"/>
    </row>
    <row r="625" spans="1:14" x14ac:dyDescent="0.2">
      <c r="A625" s="113"/>
      <c r="B625" s="200"/>
      <c r="C625" s="200"/>
      <c r="D625" s="201"/>
      <c r="E625" s="113"/>
      <c r="F625" s="113"/>
      <c r="G625" s="113"/>
      <c r="H625" s="113"/>
      <c r="I625" s="203"/>
      <c r="J625" s="203"/>
      <c r="K625" s="203"/>
      <c r="L625" s="204"/>
      <c r="M625" s="201"/>
      <c r="N625" s="201"/>
    </row>
    <row r="626" spans="1:14" x14ac:dyDescent="0.2">
      <c r="A626" s="113"/>
      <c r="B626" s="200"/>
      <c r="C626" s="200"/>
      <c r="D626" s="201"/>
      <c r="E626" s="113"/>
      <c r="F626" s="113"/>
      <c r="G626" s="113"/>
      <c r="H626" s="113"/>
      <c r="I626" s="203"/>
      <c r="J626" s="203"/>
      <c r="K626" s="203"/>
      <c r="L626" s="204"/>
      <c r="M626" s="201"/>
      <c r="N626" s="201"/>
    </row>
    <row r="627" spans="1:14" x14ac:dyDescent="0.2">
      <c r="A627" s="113"/>
      <c r="B627" s="200"/>
      <c r="C627" s="200"/>
      <c r="D627" s="201"/>
      <c r="E627" s="113"/>
      <c r="F627" s="113"/>
      <c r="G627" s="113"/>
      <c r="H627" s="113"/>
      <c r="I627" s="203"/>
      <c r="J627" s="203"/>
      <c r="K627" s="203"/>
      <c r="L627" s="204"/>
      <c r="M627" s="201"/>
      <c r="N627" s="201"/>
    </row>
    <row r="628" spans="1:14" x14ac:dyDescent="0.2">
      <c r="A628" s="113"/>
      <c r="B628" s="200"/>
      <c r="C628" s="200"/>
      <c r="D628" s="201"/>
      <c r="E628" s="113"/>
      <c r="F628" s="113"/>
      <c r="G628" s="113"/>
      <c r="H628" s="113"/>
      <c r="I628" s="203"/>
      <c r="J628" s="203"/>
      <c r="K628" s="203"/>
      <c r="L628" s="204"/>
      <c r="M628" s="201"/>
      <c r="N628" s="201"/>
    </row>
    <row r="629" spans="1:14" x14ac:dyDescent="0.2">
      <c r="A629" s="113"/>
      <c r="B629" s="200"/>
      <c r="C629" s="200"/>
      <c r="D629" s="201"/>
      <c r="E629" s="113"/>
      <c r="F629" s="113"/>
      <c r="G629" s="113"/>
      <c r="H629" s="113"/>
      <c r="I629" s="203"/>
      <c r="J629" s="203"/>
      <c r="K629" s="203"/>
      <c r="L629" s="204"/>
      <c r="M629" s="201"/>
      <c r="N629" s="201"/>
    </row>
    <row r="630" spans="1:14" x14ac:dyDescent="0.2">
      <c r="A630" s="113"/>
      <c r="B630" s="200"/>
      <c r="C630" s="200"/>
      <c r="D630" s="201"/>
      <c r="E630" s="113"/>
      <c r="F630" s="113"/>
      <c r="G630" s="113"/>
      <c r="H630" s="113"/>
      <c r="I630" s="203"/>
      <c r="J630" s="203"/>
      <c r="K630" s="203"/>
      <c r="L630" s="204"/>
      <c r="M630" s="201"/>
      <c r="N630" s="201"/>
    </row>
    <row r="631" spans="1:14" x14ac:dyDescent="0.2">
      <c r="A631" s="113"/>
      <c r="B631" s="200"/>
      <c r="C631" s="200"/>
      <c r="D631" s="201"/>
      <c r="E631" s="113"/>
      <c r="F631" s="113"/>
      <c r="G631" s="113"/>
      <c r="H631" s="113"/>
      <c r="I631" s="203"/>
      <c r="J631" s="203"/>
      <c r="K631" s="203"/>
      <c r="L631" s="204"/>
      <c r="M631" s="201"/>
      <c r="N631" s="201"/>
    </row>
    <row r="632" spans="1:14" x14ac:dyDescent="0.2">
      <c r="A632" s="113"/>
      <c r="B632" s="200"/>
      <c r="C632" s="200"/>
      <c r="D632" s="201"/>
      <c r="E632" s="113"/>
      <c r="F632" s="113"/>
      <c r="G632" s="113"/>
      <c r="H632" s="113"/>
      <c r="I632" s="203"/>
      <c r="J632" s="203"/>
      <c r="K632" s="203"/>
      <c r="L632" s="204"/>
      <c r="M632" s="201"/>
      <c r="N632" s="201"/>
    </row>
    <row r="633" spans="1:14" x14ac:dyDescent="0.2">
      <c r="A633" s="113"/>
      <c r="B633" s="200"/>
      <c r="C633" s="200"/>
      <c r="D633" s="201"/>
      <c r="E633" s="113"/>
      <c r="F633" s="113"/>
      <c r="G633" s="113"/>
      <c r="H633" s="113"/>
      <c r="I633" s="203"/>
      <c r="J633" s="203"/>
      <c r="K633" s="203"/>
      <c r="L633" s="204"/>
      <c r="M633" s="201"/>
      <c r="N633" s="201"/>
    </row>
    <row r="634" spans="1:14" x14ac:dyDescent="0.2">
      <c r="A634" s="113"/>
      <c r="B634" s="200"/>
      <c r="C634" s="200"/>
      <c r="D634" s="201"/>
      <c r="E634" s="113"/>
      <c r="F634" s="113"/>
      <c r="G634" s="113"/>
      <c r="H634" s="113"/>
      <c r="I634" s="203"/>
      <c r="J634" s="203"/>
      <c r="K634" s="203"/>
      <c r="L634" s="204"/>
      <c r="M634" s="201"/>
      <c r="N634" s="201"/>
    </row>
    <row r="635" spans="1:14" x14ac:dyDescent="0.2">
      <c r="A635" s="113"/>
      <c r="B635" s="200"/>
      <c r="C635" s="200"/>
      <c r="D635" s="201"/>
      <c r="E635" s="113"/>
      <c r="F635" s="113"/>
      <c r="G635" s="113"/>
      <c r="H635" s="113"/>
      <c r="I635" s="203"/>
      <c r="J635" s="203"/>
      <c r="K635" s="203"/>
      <c r="L635" s="204"/>
      <c r="M635" s="201"/>
      <c r="N635" s="201"/>
    </row>
    <row r="636" spans="1:14" x14ac:dyDescent="0.2">
      <c r="A636" s="113"/>
      <c r="B636" s="200"/>
      <c r="C636" s="200"/>
      <c r="D636" s="201"/>
      <c r="E636" s="113"/>
      <c r="F636" s="113"/>
      <c r="G636" s="113"/>
      <c r="H636" s="113"/>
      <c r="I636" s="203"/>
      <c r="J636" s="203"/>
      <c r="K636" s="203"/>
      <c r="L636" s="204"/>
      <c r="M636" s="201"/>
      <c r="N636" s="201"/>
    </row>
    <row r="637" spans="1:14" x14ac:dyDescent="0.2">
      <c r="A637" s="113"/>
      <c r="B637" s="200"/>
      <c r="C637" s="200"/>
      <c r="D637" s="201"/>
      <c r="E637" s="113"/>
      <c r="F637" s="113"/>
      <c r="G637" s="113"/>
      <c r="H637" s="113"/>
      <c r="I637" s="203"/>
      <c r="J637" s="203"/>
      <c r="K637" s="203"/>
      <c r="L637" s="204"/>
      <c r="M637" s="201"/>
      <c r="N637" s="201"/>
    </row>
    <row r="638" spans="1:14" x14ac:dyDescent="0.2">
      <c r="A638" s="113"/>
      <c r="B638" s="200"/>
      <c r="C638" s="200"/>
      <c r="D638" s="201"/>
      <c r="E638" s="113"/>
      <c r="F638" s="113"/>
      <c r="G638" s="113"/>
      <c r="H638" s="113"/>
      <c r="I638" s="203"/>
      <c r="J638" s="203"/>
      <c r="K638" s="203"/>
      <c r="L638" s="204"/>
      <c r="M638" s="201"/>
      <c r="N638" s="201"/>
    </row>
    <row r="639" spans="1:14" x14ac:dyDescent="0.2">
      <c r="A639" s="113"/>
      <c r="B639" s="200"/>
      <c r="C639" s="200"/>
      <c r="D639" s="201"/>
      <c r="E639" s="113"/>
      <c r="F639" s="113"/>
      <c r="G639" s="113"/>
      <c r="H639" s="113"/>
      <c r="I639" s="203"/>
      <c r="J639" s="203"/>
      <c r="K639" s="203"/>
      <c r="L639" s="204"/>
      <c r="M639" s="201"/>
      <c r="N639" s="201"/>
    </row>
    <row r="640" spans="1:14" x14ac:dyDescent="0.2">
      <c r="A640" s="113"/>
      <c r="B640" s="200"/>
      <c r="C640" s="200"/>
      <c r="D640" s="201"/>
      <c r="E640" s="113"/>
      <c r="F640" s="113"/>
      <c r="G640" s="113"/>
      <c r="H640" s="113"/>
      <c r="I640" s="203"/>
      <c r="J640" s="203"/>
      <c r="K640" s="203"/>
      <c r="L640" s="204"/>
      <c r="M640" s="201"/>
      <c r="N640" s="201"/>
    </row>
    <row r="641" spans="1:14" x14ac:dyDescent="0.2">
      <c r="A641" s="113"/>
      <c r="B641" s="200"/>
      <c r="C641" s="200"/>
      <c r="D641" s="201"/>
      <c r="E641" s="113"/>
      <c r="F641" s="113"/>
      <c r="G641" s="113"/>
      <c r="H641" s="113"/>
      <c r="I641" s="203"/>
      <c r="J641" s="203"/>
      <c r="K641" s="203"/>
      <c r="L641" s="204"/>
      <c r="M641" s="201"/>
      <c r="N641" s="201"/>
    </row>
    <row r="642" spans="1:14" x14ac:dyDescent="0.2">
      <c r="A642" s="113"/>
      <c r="B642" s="200"/>
      <c r="C642" s="200"/>
      <c r="D642" s="201"/>
      <c r="E642" s="113"/>
      <c r="F642" s="113"/>
      <c r="G642" s="113"/>
      <c r="H642" s="113"/>
      <c r="I642" s="203"/>
      <c r="J642" s="203"/>
      <c r="K642" s="203"/>
      <c r="L642" s="204"/>
      <c r="M642" s="201"/>
      <c r="N642" s="201"/>
    </row>
    <row r="643" spans="1:14" x14ac:dyDescent="0.2">
      <c r="A643" s="113"/>
      <c r="B643" s="200"/>
      <c r="C643" s="200"/>
      <c r="D643" s="201"/>
      <c r="E643" s="113"/>
      <c r="F643" s="113"/>
      <c r="G643" s="113"/>
      <c r="H643" s="113"/>
      <c r="I643" s="203"/>
      <c r="J643" s="203"/>
      <c r="K643" s="203"/>
      <c r="L643" s="204"/>
      <c r="M643" s="201"/>
      <c r="N643" s="201"/>
    </row>
    <row r="644" spans="1:14" x14ac:dyDescent="0.2">
      <c r="A644" s="113"/>
      <c r="B644" s="200"/>
      <c r="C644" s="200"/>
      <c r="D644" s="201"/>
      <c r="E644" s="113"/>
      <c r="F644" s="113"/>
      <c r="G644" s="113"/>
      <c r="H644" s="113"/>
      <c r="I644" s="203"/>
      <c r="J644" s="203"/>
      <c r="K644" s="203"/>
      <c r="L644" s="204"/>
      <c r="M644" s="201"/>
      <c r="N644" s="201"/>
    </row>
    <row r="645" spans="1:14" x14ac:dyDescent="0.2">
      <c r="A645" s="113"/>
      <c r="B645" s="200"/>
      <c r="C645" s="200"/>
      <c r="D645" s="201"/>
      <c r="E645" s="113"/>
      <c r="F645" s="113"/>
      <c r="G645" s="113"/>
      <c r="H645" s="113"/>
      <c r="I645" s="203"/>
      <c r="J645" s="203"/>
      <c r="K645" s="203"/>
      <c r="L645" s="204"/>
      <c r="M645" s="201"/>
      <c r="N645" s="201"/>
    </row>
    <row r="646" spans="1:14" x14ac:dyDescent="0.2">
      <c r="A646" s="113"/>
      <c r="B646" s="200"/>
      <c r="C646" s="200"/>
      <c r="D646" s="201"/>
      <c r="E646" s="113"/>
      <c r="F646" s="113"/>
      <c r="G646" s="113"/>
      <c r="H646" s="113"/>
      <c r="I646" s="203"/>
      <c r="J646" s="203"/>
      <c r="K646" s="203"/>
      <c r="L646" s="204"/>
      <c r="M646" s="201"/>
      <c r="N646" s="201"/>
    </row>
    <row r="647" spans="1:14" x14ac:dyDescent="0.2">
      <c r="A647" s="113"/>
      <c r="B647" s="200"/>
      <c r="C647" s="200"/>
      <c r="D647" s="201"/>
      <c r="E647" s="113"/>
      <c r="F647" s="113"/>
      <c r="G647" s="113"/>
      <c r="H647" s="113"/>
      <c r="I647" s="203"/>
      <c r="J647" s="203"/>
      <c r="K647" s="203"/>
      <c r="L647" s="204"/>
      <c r="M647" s="201"/>
      <c r="N647" s="201"/>
    </row>
    <row r="648" spans="1:14" x14ac:dyDescent="0.2">
      <c r="A648" s="113"/>
      <c r="B648" s="200"/>
      <c r="C648" s="200"/>
      <c r="D648" s="201"/>
      <c r="E648" s="113"/>
      <c r="F648" s="113"/>
      <c r="G648" s="113"/>
      <c r="H648" s="113"/>
      <c r="I648" s="203"/>
      <c r="J648" s="203"/>
      <c r="K648" s="203"/>
      <c r="L648" s="204"/>
      <c r="M648" s="201"/>
      <c r="N648" s="201"/>
    </row>
    <row r="649" spans="1:14" x14ac:dyDescent="0.2">
      <c r="A649" s="113"/>
      <c r="B649" s="200"/>
      <c r="C649" s="200"/>
      <c r="D649" s="201"/>
      <c r="E649" s="113"/>
      <c r="F649" s="113"/>
      <c r="G649" s="113"/>
      <c r="H649" s="113"/>
      <c r="I649" s="203"/>
      <c r="J649" s="203"/>
      <c r="K649" s="203"/>
      <c r="L649" s="204"/>
      <c r="M649" s="201"/>
      <c r="N649" s="201"/>
    </row>
    <row r="650" spans="1:14" x14ac:dyDescent="0.2">
      <c r="A650" s="113"/>
      <c r="B650" s="200"/>
      <c r="C650" s="200"/>
      <c r="D650" s="201"/>
      <c r="E650" s="113"/>
      <c r="F650" s="113"/>
      <c r="G650" s="113"/>
      <c r="H650" s="113"/>
      <c r="I650" s="203"/>
      <c r="J650" s="203"/>
      <c r="K650" s="203"/>
      <c r="L650" s="204"/>
      <c r="M650" s="201"/>
      <c r="N650" s="201"/>
    </row>
    <row r="651" spans="1:14" x14ac:dyDescent="0.2">
      <c r="A651" s="113"/>
      <c r="B651" s="200"/>
      <c r="C651" s="200"/>
      <c r="D651" s="201"/>
      <c r="E651" s="113"/>
      <c r="F651" s="113"/>
      <c r="G651" s="113"/>
      <c r="H651" s="113"/>
      <c r="I651" s="203"/>
      <c r="J651" s="203"/>
      <c r="K651" s="203"/>
      <c r="L651" s="204"/>
      <c r="M651" s="201"/>
      <c r="N651" s="201"/>
    </row>
    <row r="652" spans="1:14" x14ac:dyDescent="0.2">
      <c r="A652" s="113"/>
      <c r="B652" s="200"/>
      <c r="C652" s="200"/>
      <c r="D652" s="201"/>
      <c r="E652" s="113"/>
      <c r="F652" s="113"/>
      <c r="G652" s="113"/>
      <c r="H652" s="113"/>
      <c r="I652" s="203"/>
      <c r="J652" s="203"/>
      <c r="K652" s="203"/>
      <c r="L652" s="204"/>
      <c r="M652" s="201"/>
      <c r="N652" s="201"/>
    </row>
    <row r="653" spans="1:14" x14ac:dyDescent="0.2">
      <c r="A653" s="113"/>
      <c r="B653" s="200"/>
      <c r="C653" s="200"/>
      <c r="D653" s="201"/>
      <c r="E653" s="113"/>
      <c r="F653" s="113"/>
      <c r="G653" s="113"/>
      <c r="H653" s="113"/>
      <c r="I653" s="203"/>
      <c r="J653" s="203"/>
      <c r="K653" s="203"/>
      <c r="L653" s="204"/>
      <c r="M653" s="201"/>
      <c r="N653" s="201"/>
    </row>
    <row r="654" spans="1:14" x14ac:dyDescent="0.2">
      <c r="A654" s="113"/>
      <c r="B654" s="200"/>
      <c r="C654" s="200"/>
      <c r="D654" s="201"/>
      <c r="E654" s="113"/>
      <c r="F654" s="113"/>
      <c r="G654" s="113"/>
      <c r="H654" s="113"/>
      <c r="I654" s="203"/>
      <c r="J654" s="203"/>
      <c r="K654" s="203"/>
      <c r="L654" s="204"/>
      <c r="M654" s="201"/>
      <c r="N654" s="201"/>
    </row>
    <row r="655" spans="1:14" x14ac:dyDescent="0.2">
      <c r="A655" s="113"/>
      <c r="B655" s="200"/>
      <c r="C655" s="200"/>
      <c r="D655" s="201"/>
      <c r="E655" s="113"/>
      <c r="F655" s="113"/>
      <c r="G655" s="113"/>
      <c r="H655" s="113"/>
      <c r="I655" s="203"/>
      <c r="J655" s="203"/>
      <c r="K655" s="203"/>
      <c r="L655" s="204"/>
      <c r="M655" s="201"/>
      <c r="N655" s="201"/>
    </row>
    <row r="656" spans="1:14" x14ac:dyDescent="0.2">
      <c r="A656" s="113"/>
      <c r="B656" s="200"/>
      <c r="C656" s="200"/>
      <c r="D656" s="201"/>
      <c r="E656" s="113"/>
      <c r="F656" s="113"/>
      <c r="G656" s="113"/>
      <c r="H656" s="113"/>
      <c r="I656" s="203"/>
      <c r="J656" s="203"/>
      <c r="K656" s="203"/>
      <c r="L656" s="204"/>
      <c r="M656" s="201"/>
      <c r="N656" s="201"/>
    </row>
    <row r="657" spans="1:14" x14ac:dyDescent="0.2">
      <c r="A657" s="113"/>
      <c r="B657" s="200"/>
      <c r="C657" s="200"/>
      <c r="D657" s="201"/>
      <c r="E657" s="113"/>
      <c r="F657" s="113"/>
      <c r="G657" s="113"/>
      <c r="H657" s="113"/>
      <c r="I657" s="203"/>
      <c r="J657" s="203"/>
      <c r="K657" s="203"/>
      <c r="L657" s="204"/>
      <c r="M657" s="201"/>
      <c r="N657" s="201"/>
    </row>
    <row r="658" spans="1:14" x14ac:dyDescent="0.2">
      <c r="A658" s="113"/>
      <c r="B658" s="200"/>
      <c r="C658" s="200"/>
      <c r="D658" s="201"/>
      <c r="E658" s="113"/>
      <c r="F658" s="113"/>
      <c r="G658" s="113"/>
      <c r="H658" s="113"/>
      <c r="I658" s="203"/>
      <c r="J658" s="203"/>
      <c r="K658" s="203"/>
      <c r="L658" s="204"/>
      <c r="M658" s="201"/>
      <c r="N658" s="201"/>
    </row>
    <row r="659" spans="1:14" x14ac:dyDescent="0.2">
      <c r="A659" s="113"/>
      <c r="B659" s="200"/>
      <c r="C659" s="200"/>
      <c r="D659" s="201"/>
      <c r="E659" s="113"/>
      <c r="F659" s="113"/>
      <c r="G659" s="113"/>
      <c r="H659" s="113"/>
      <c r="I659" s="203"/>
      <c r="J659" s="203"/>
      <c r="K659" s="203"/>
      <c r="L659" s="204"/>
      <c r="M659" s="201"/>
      <c r="N659" s="201"/>
    </row>
    <row r="660" spans="1:14" x14ac:dyDescent="0.2">
      <c r="A660" s="113"/>
      <c r="B660" s="200"/>
      <c r="C660" s="200"/>
      <c r="D660" s="201"/>
      <c r="E660" s="113"/>
      <c r="F660" s="113"/>
      <c r="G660" s="113"/>
      <c r="H660" s="113"/>
      <c r="I660" s="203"/>
      <c r="J660" s="203"/>
      <c r="K660" s="203"/>
      <c r="L660" s="204"/>
      <c r="M660" s="201"/>
      <c r="N660" s="201"/>
    </row>
    <row r="661" spans="1:14" x14ac:dyDescent="0.2">
      <c r="A661" s="113"/>
      <c r="B661" s="200"/>
      <c r="C661" s="200"/>
      <c r="D661" s="201"/>
      <c r="E661" s="113"/>
      <c r="F661" s="113"/>
      <c r="G661" s="113"/>
      <c r="H661" s="113"/>
      <c r="I661" s="203"/>
      <c r="J661" s="203"/>
      <c r="K661" s="203"/>
      <c r="L661" s="204"/>
      <c r="M661" s="201"/>
      <c r="N661" s="201"/>
    </row>
    <row r="662" spans="1:14" x14ac:dyDescent="0.2">
      <c r="A662" s="113"/>
      <c r="B662" s="200"/>
      <c r="C662" s="200"/>
      <c r="D662" s="201"/>
      <c r="E662" s="113"/>
      <c r="F662" s="113"/>
      <c r="G662" s="113"/>
      <c r="H662" s="113"/>
      <c r="I662" s="203"/>
      <c r="J662" s="203"/>
      <c r="K662" s="203"/>
      <c r="L662" s="204"/>
      <c r="M662" s="201"/>
      <c r="N662" s="201"/>
    </row>
    <row r="663" spans="1:14" x14ac:dyDescent="0.2">
      <c r="A663" s="113"/>
      <c r="B663" s="200"/>
      <c r="C663" s="200"/>
      <c r="D663" s="201"/>
      <c r="E663" s="113"/>
      <c r="F663" s="113"/>
      <c r="G663" s="113"/>
      <c r="H663" s="113"/>
      <c r="I663" s="203"/>
      <c r="J663" s="203"/>
      <c r="K663" s="203"/>
      <c r="L663" s="204"/>
      <c r="M663" s="201"/>
      <c r="N663" s="201"/>
    </row>
    <row r="664" spans="1:14" x14ac:dyDescent="0.2">
      <c r="A664" s="113"/>
      <c r="B664" s="200"/>
      <c r="C664" s="200"/>
      <c r="D664" s="201"/>
      <c r="E664" s="113"/>
      <c r="F664" s="113"/>
      <c r="G664" s="113"/>
      <c r="H664" s="113"/>
      <c r="I664" s="203"/>
      <c r="J664" s="203"/>
      <c r="K664" s="203"/>
      <c r="L664" s="204"/>
      <c r="M664" s="201"/>
      <c r="N664" s="201"/>
    </row>
    <row r="665" spans="1:14" x14ac:dyDescent="0.2">
      <c r="A665" s="113"/>
      <c r="B665" s="200"/>
      <c r="C665" s="200"/>
      <c r="D665" s="201"/>
      <c r="E665" s="113"/>
      <c r="F665" s="113"/>
      <c r="G665" s="113"/>
      <c r="H665" s="113"/>
      <c r="I665" s="203"/>
      <c r="J665" s="203"/>
      <c r="K665" s="203"/>
      <c r="L665" s="204"/>
      <c r="M665" s="201"/>
      <c r="N665" s="201"/>
    </row>
    <row r="666" spans="1:14" x14ac:dyDescent="0.2">
      <c r="A666" s="113"/>
      <c r="B666" s="200"/>
      <c r="C666" s="200"/>
      <c r="D666" s="201"/>
      <c r="E666" s="113"/>
      <c r="F666" s="113"/>
      <c r="G666" s="113"/>
      <c r="H666" s="113"/>
      <c r="I666" s="203"/>
      <c r="J666" s="203"/>
      <c r="K666" s="203"/>
      <c r="L666" s="204"/>
      <c r="M666" s="201"/>
      <c r="N666" s="201"/>
    </row>
    <row r="667" spans="1:14" x14ac:dyDescent="0.2">
      <c r="A667" s="113"/>
      <c r="B667" s="200"/>
      <c r="C667" s="200"/>
      <c r="D667" s="201"/>
      <c r="E667" s="113"/>
      <c r="F667" s="113"/>
      <c r="G667" s="113"/>
      <c r="H667" s="113"/>
      <c r="I667" s="203"/>
      <c r="J667" s="203"/>
      <c r="K667" s="203"/>
      <c r="L667" s="204"/>
      <c r="M667" s="201"/>
      <c r="N667" s="201"/>
    </row>
    <row r="668" spans="1:14" x14ac:dyDescent="0.2">
      <c r="A668" s="113"/>
      <c r="B668" s="200"/>
      <c r="C668" s="200"/>
      <c r="D668" s="201"/>
      <c r="E668" s="113"/>
      <c r="F668" s="113"/>
      <c r="G668" s="113"/>
      <c r="H668" s="113"/>
      <c r="I668" s="203"/>
      <c r="J668" s="203"/>
      <c r="K668" s="203"/>
      <c r="L668" s="204"/>
      <c r="M668" s="201"/>
      <c r="N668" s="201"/>
    </row>
    <row r="669" spans="1:14" x14ac:dyDescent="0.2">
      <c r="A669" s="113"/>
      <c r="B669" s="200"/>
      <c r="C669" s="200"/>
      <c r="D669" s="201"/>
      <c r="E669" s="113"/>
      <c r="F669" s="113"/>
      <c r="G669" s="113"/>
      <c r="H669" s="113"/>
      <c r="I669" s="203"/>
      <c r="J669" s="203"/>
      <c r="K669" s="203"/>
      <c r="L669" s="204"/>
      <c r="M669" s="201"/>
      <c r="N669" s="201"/>
    </row>
    <row r="670" spans="1:14" x14ac:dyDescent="0.2">
      <c r="A670" s="113"/>
      <c r="B670" s="200"/>
      <c r="C670" s="200"/>
      <c r="D670" s="201"/>
      <c r="E670" s="113"/>
      <c r="F670" s="113"/>
      <c r="G670" s="113"/>
      <c r="H670" s="113"/>
      <c r="I670" s="203"/>
      <c r="J670" s="203"/>
      <c r="K670" s="203"/>
      <c r="L670" s="204"/>
      <c r="M670" s="201"/>
      <c r="N670" s="201"/>
    </row>
    <row r="671" spans="1:14" x14ac:dyDescent="0.2">
      <c r="A671" s="113"/>
      <c r="B671" s="200"/>
      <c r="C671" s="200"/>
      <c r="D671" s="201"/>
      <c r="E671" s="113"/>
      <c r="F671" s="113"/>
      <c r="G671" s="113"/>
      <c r="H671" s="113"/>
      <c r="I671" s="203"/>
      <c r="J671" s="203"/>
      <c r="K671" s="203"/>
      <c r="L671" s="204"/>
      <c r="M671" s="201"/>
      <c r="N671" s="201"/>
    </row>
    <row r="672" spans="1:14" x14ac:dyDescent="0.2">
      <c r="A672" s="113"/>
      <c r="B672" s="200"/>
      <c r="C672" s="200"/>
      <c r="D672" s="201"/>
      <c r="E672" s="113"/>
      <c r="F672" s="113"/>
      <c r="G672" s="113"/>
      <c r="H672" s="113"/>
      <c r="I672" s="203"/>
      <c r="J672" s="203"/>
      <c r="K672" s="203"/>
      <c r="L672" s="204"/>
      <c r="M672" s="201"/>
      <c r="N672" s="201"/>
    </row>
    <row r="673" spans="1:14" x14ac:dyDescent="0.2">
      <c r="A673" s="113"/>
      <c r="B673" s="200"/>
      <c r="C673" s="200"/>
      <c r="D673" s="201"/>
      <c r="E673" s="113"/>
      <c r="F673" s="113"/>
      <c r="G673" s="113"/>
      <c r="H673" s="113"/>
      <c r="I673" s="203"/>
      <c r="J673" s="203"/>
      <c r="K673" s="203"/>
      <c r="L673" s="204"/>
      <c r="M673" s="201"/>
      <c r="N673" s="201"/>
    </row>
    <row r="674" spans="1:14" x14ac:dyDescent="0.2">
      <c r="A674" s="113"/>
      <c r="B674" s="200"/>
      <c r="C674" s="200"/>
      <c r="D674" s="201"/>
      <c r="E674" s="113"/>
      <c r="F674" s="113"/>
      <c r="G674" s="113"/>
      <c r="H674" s="113"/>
      <c r="I674" s="203"/>
      <c r="J674" s="203"/>
      <c r="K674" s="203"/>
      <c r="L674" s="204"/>
      <c r="M674" s="201"/>
      <c r="N674" s="201"/>
    </row>
    <row r="675" spans="1:14" x14ac:dyDescent="0.2">
      <c r="A675" s="113"/>
      <c r="B675" s="200"/>
      <c r="C675" s="200"/>
      <c r="D675" s="201"/>
      <c r="E675" s="113"/>
      <c r="F675" s="113"/>
      <c r="G675" s="113"/>
      <c r="H675" s="113"/>
      <c r="I675" s="203"/>
      <c r="J675" s="203"/>
      <c r="K675" s="203"/>
      <c r="L675" s="204"/>
      <c r="M675" s="201"/>
      <c r="N675" s="201"/>
    </row>
    <row r="676" spans="1:14" x14ac:dyDescent="0.2">
      <c r="A676" s="113"/>
      <c r="B676" s="200"/>
      <c r="C676" s="200"/>
      <c r="D676" s="201"/>
      <c r="E676" s="113"/>
      <c r="F676" s="113"/>
      <c r="G676" s="113"/>
      <c r="H676" s="113"/>
      <c r="I676" s="203"/>
      <c r="J676" s="203"/>
      <c r="K676" s="203"/>
      <c r="L676" s="204"/>
      <c r="M676" s="201"/>
      <c r="N676" s="201"/>
    </row>
    <row r="677" spans="1:14" x14ac:dyDescent="0.2">
      <c r="A677" s="113"/>
      <c r="B677" s="200"/>
      <c r="C677" s="200"/>
      <c r="D677" s="201"/>
      <c r="E677" s="113"/>
      <c r="F677" s="113"/>
      <c r="G677" s="113"/>
      <c r="H677" s="113"/>
      <c r="I677" s="203"/>
      <c r="J677" s="203"/>
      <c r="K677" s="203"/>
      <c r="L677" s="204"/>
      <c r="M677" s="201"/>
      <c r="N677" s="201"/>
    </row>
    <row r="678" spans="1:14" x14ac:dyDescent="0.2">
      <c r="A678" s="113"/>
      <c r="B678" s="200"/>
      <c r="C678" s="200"/>
      <c r="D678" s="201"/>
      <c r="E678" s="113"/>
      <c r="F678" s="113"/>
      <c r="G678" s="113"/>
      <c r="H678" s="113"/>
      <c r="I678" s="203"/>
      <c r="J678" s="203"/>
      <c r="K678" s="203"/>
      <c r="L678" s="204"/>
      <c r="M678" s="201"/>
      <c r="N678" s="201"/>
    </row>
    <row r="679" spans="1:14" x14ac:dyDescent="0.2">
      <c r="A679" s="113"/>
      <c r="B679" s="200"/>
      <c r="C679" s="200"/>
      <c r="D679" s="201"/>
      <c r="E679" s="113"/>
      <c r="F679" s="113"/>
      <c r="G679" s="113"/>
      <c r="H679" s="113"/>
      <c r="I679" s="203"/>
      <c r="J679" s="203"/>
      <c r="K679" s="203"/>
      <c r="L679" s="204"/>
      <c r="M679" s="201"/>
      <c r="N679" s="201"/>
    </row>
    <row r="680" spans="1:14" x14ac:dyDescent="0.2">
      <c r="A680" s="113"/>
      <c r="B680" s="200"/>
      <c r="C680" s="200"/>
      <c r="D680" s="201"/>
      <c r="E680" s="113"/>
      <c r="F680" s="113"/>
      <c r="G680" s="113"/>
      <c r="H680" s="113"/>
      <c r="I680" s="203"/>
      <c r="J680" s="203"/>
      <c r="K680" s="203"/>
      <c r="L680" s="204"/>
      <c r="M680" s="201"/>
      <c r="N680" s="201"/>
    </row>
    <row r="681" spans="1:14" x14ac:dyDescent="0.2">
      <c r="A681" s="113"/>
      <c r="B681" s="200"/>
      <c r="C681" s="200"/>
      <c r="D681" s="201"/>
      <c r="E681" s="113"/>
      <c r="F681" s="113"/>
      <c r="G681" s="113"/>
      <c r="H681" s="113"/>
      <c r="I681" s="203"/>
      <c r="J681" s="203"/>
      <c r="K681" s="203"/>
      <c r="L681" s="204"/>
      <c r="M681" s="201"/>
      <c r="N681" s="201"/>
    </row>
    <row r="682" spans="1:14" x14ac:dyDescent="0.2">
      <c r="A682" s="113"/>
      <c r="B682" s="200"/>
      <c r="C682" s="200"/>
      <c r="D682" s="201"/>
      <c r="E682" s="113"/>
      <c r="F682" s="113"/>
      <c r="G682" s="113"/>
      <c r="H682" s="113"/>
      <c r="I682" s="203"/>
      <c r="J682" s="203"/>
      <c r="K682" s="203"/>
      <c r="L682" s="204"/>
      <c r="M682" s="201"/>
      <c r="N682" s="201"/>
    </row>
    <row r="683" spans="1:14" x14ac:dyDescent="0.2">
      <c r="A683" s="113"/>
      <c r="B683" s="200"/>
      <c r="C683" s="200"/>
      <c r="D683" s="201"/>
      <c r="E683" s="113"/>
      <c r="F683" s="113"/>
      <c r="G683" s="113"/>
      <c r="H683" s="113"/>
      <c r="I683" s="203"/>
      <c r="J683" s="203"/>
      <c r="K683" s="203"/>
      <c r="L683" s="204"/>
      <c r="M683" s="201"/>
      <c r="N683" s="201"/>
    </row>
    <row r="684" spans="1:14" x14ac:dyDescent="0.2">
      <c r="A684" s="113"/>
      <c r="B684" s="200"/>
      <c r="C684" s="200"/>
      <c r="D684" s="201"/>
      <c r="E684" s="113"/>
      <c r="F684" s="113"/>
      <c r="G684" s="113"/>
      <c r="H684" s="113"/>
      <c r="I684" s="203"/>
      <c r="J684" s="203"/>
      <c r="K684" s="203"/>
      <c r="L684" s="204"/>
      <c r="M684" s="201"/>
      <c r="N684" s="201"/>
    </row>
    <row r="685" spans="1:14" x14ac:dyDescent="0.2">
      <c r="A685" s="113"/>
      <c r="B685" s="200"/>
      <c r="C685" s="200"/>
      <c r="D685" s="201"/>
      <c r="E685" s="113"/>
      <c r="F685" s="113"/>
      <c r="G685" s="113"/>
      <c r="H685" s="113"/>
      <c r="I685" s="203"/>
      <c r="J685" s="203"/>
      <c r="K685" s="203"/>
      <c r="L685" s="204"/>
      <c r="M685" s="201"/>
      <c r="N685" s="201"/>
    </row>
    <row r="686" spans="1:14" x14ac:dyDescent="0.2">
      <c r="A686" s="113"/>
      <c r="B686" s="200"/>
      <c r="C686" s="200"/>
      <c r="D686" s="201"/>
      <c r="E686" s="113"/>
      <c r="F686" s="113"/>
      <c r="G686" s="113"/>
      <c r="H686" s="113"/>
      <c r="I686" s="203"/>
      <c r="J686" s="203"/>
      <c r="K686" s="203"/>
      <c r="L686" s="204"/>
      <c r="M686" s="201"/>
      <c r="N686" s="201"/>
    </row>
    <row r="687" spans="1:14" x14ac:dyDescent="0.2">
      <c r="A687" s="113"/>
      <c r="B687" s="200"/>
      <c r="C687" s="200"/>
      <c r="D687" s="201"/>
      <c r="E687" s="113"/>
      <c r="F687" s="113"/>
      <c r="G687" s="113"/>
      <c r="H687" s="113"/>
      <c r="I687" s="203"/>
      <c r="J687" s="203"/>
      <c r="K687" s="203"/>
      <c r="L687" s="204"/>
      <c r="M687" s="201"/>
      <c r="N687" s="201"/>
    </row>
    <row r="688" spans="1:14" x14ac:dyDescent="0.2">
      <c r="A688" s="113"/>
      <c r="B688" s="200"/>
      <c r="C688" s="200"/>
      <c r="D688" s="201"/>
      <c r="E688" s="113"/>
      <c r="F688" s="113"/>
      <c r="G688" s="113"/>
      <c r="H688" s="113"/>
      <c r="I688" s="203"/>
      <c r="J688" s="203"/>
      <c r="K688" s="203"/>
      <c r="L688" s="204"/>
      <c r="M688" s="201"/>
      <c r="N688" s="201"/>
    </row>
    <row r="689" spans="1:14" x14ac:dyDescent="0.2">
      <c r="A689" s="113"/>
      <c r="B689" s="200"/>
      <c r="C689" s="200"/>
      <c r="D689" s="201"/>
      <c r="E689" s="113"/>
      <c r="F689" s="113"/>
      <c r="G689" s="113"/>
      <c r="H689" s="113"/>
      <c r="I689" s="203"/>
      <c r="J689" s="203"/>
      <c r="K689" s="203"/>
      <c r="L689" s="204"/>
      <c r="M689" s="201"/>
      <c r="N689" s="201"/>
    </row>
    <row r="690" spans="1:14" x14ac:dyDescent="0.2">
      <c r="A690" s="113"/>
      <c r="B690" s="200"/>
      <c r="C690" s="200"/>
      <c r="D690" s="201"/>
      <c r="E690" s="113"/>
      <c r="F690" s="113"/>
      <c r="G690" s="113"/>
      <c r="H690" s="113"/>
      <c r="I690" s="203"/>
      <c r="J690" s="203"/>
      <c r="K690" s="203"/>
      <c r="L690" s="204"/>
      <c r="M690" s="201"/>
      <c r="N690" s="201"/>
    </row>
    <row r="691" spans="1:14" x14ac:dyDescent="0.2">
      <c r="A691" s="113"/>
      <c r="B691" s="200"/>
      <c r="C691" s="200"/>
      <c r="D691" s="201"/>
      <c r="E691" s="113"/>
      <c r="F691" s="113"/>
      <c r="G691" s="113"/>
      <c r="H691" s="113"/>
      <c r="I691" s="203"/>
      <c r="J691" s="203"/>
      <c r="K691" s="203"/>
      <c r="L691" s="204"/>
      <c r="M691" s="201"/>
      <c r="N691" s="201"/>
    </row>
    <row r="692" spans="1:14" x14ac:dyDescent="0.2">
      <c r="A692" s="113"/>
      <c r="B692" s="200"/>
      <c r="C692" s="200"/>
      <c r="D692" s="201"/>
      <c r="E692" s="113"/>
      <c r="F692" s="113"/>
      <c r="G692" s="113"/>
      <c r="H692" s="113"/>
      <c r="I692" s="203"/>
      <c r="J692" s="203"/>
      <c r="K692" s="203"/>
      <c r="L692" s="204"/>
      <c r="M692" s="201"/>
      <c r="N692" s="201"/>
    </row>
    <row r="693" spans="1:14" x14ac:dyDescent="0.2">
      <c r="A693" s="113"/>
      <c r="B693" s="200"/>
      <c r="C693" s="200"/>
      <c r="D693" s="201"/>
      <c r="E693" s="113"/>
      <c r="F693" s="113"/>
      <c r="G693" s="113"/>
      <c r="H693" s="113"/>
      <c r="I693" s="203"/>
      <c r="J693" s="203"/>
      <c r="K693" s="203"/>
      <c r="L693" s="204"/>
      <c r="M693" s="201"/>
      <c r="N693" s="201"/>
    </row>
    <row r="694" spans="1:14" x14ac:dyDescent="0.2">
      <c r="A694" s="113"/>
      <c r="B694" s="200"/>
      <c r="C694" s="200"/>
      <c r="D694" s="201"/>
      <c r="E694" s="113"/>
      <c r="F694" s="113"/>
      <c r="G694" s="113"/>
      <c r="H694" s="113"/>
      <c r="I694" s="203"/>
      <c r="J694" s="203"/>
      <c r="K694" s="203"/>
      <c r="L694" s="204"/>
      <c r="M694" s="201"/>
      <c r="N694" s="201"/>
    </row>
    <row r="695" spans="1:14" x14ac:dyDescent="0.2">
      <c r="A695" s="113"/>
      <c r="B695" s="200"/>
      <c r="C695" s="200"/>
      <c r="D695" s="201"/>
      <c r="E695" s="113"/>
      <c r="F695" s="113"/>
      <c r="G695" s="113"/>
      <c r="H695" s="113"/>
      <c r="I695" s="203"/>
      <c r="J695" s="203"/>
      <c r="K695" s="203"/>
      <c r="L695" s="204"/>
      <c r="M695" s="201"/>
      <c r="N695" s="201"/>
    </row>
    <row r="696" spans="1:14" x14ac:dyDescent="0.2">
      <c r="A696" s="113"/>
      <c r="B696" s="200"/>
      <c r="C696" s="200"/>
      <c r="D696" s="201"/>
      <c r="E696" s="113"/>
      <c r="F696" s="113"/>
      <c r="G696" s="113"/>
      <c r="H696" s="113"/>
      <c r="I696" s="203"/>
      <c r="J696" s="203"/>
      <c r="K696" s="203"/>
      <c r="L696" s="204"/>
      <c r="M696" s="201"/>
      <c r="N696" s="201"/>
    </row>
    <row r="697" spans="1:14" x14ac:dyDescent="0.2">
      <c r="A697" s="113"/>
      <c r="B697" s="200"/>
      <c r="C697" s="200"/>
      <c r="D697" s="201"/>
      <c r="E697" s="113"/>
      <c r="F697" s="113"/>
      <c r="G697" s="113"/>
      <c r="H697" s="113"/>
      <c r="I697" s="203"/>
      <c r="J697" s="203"/>
      <c r="K697" s="203"/>
      <c r="L697" s="204"/>
      <c r="M697" s="201"/>
      <c r="N697" s="201"/>
    </row>
    <row r="698" spans="1:14" x14ac:dyDescent="0.2">
      <c r="A698" s="113"/>
      <c r="B698" s="200"/>
      <c r="C698" s="200"/>
      <c r="D698" s="201"/>
      <c r="E698" s="113"/>
      <c r="F698" s="113"/>
      <c r="G698" s="113"/>
      <c r="H698" s="113"/>
      <c r="I698" s="203"/>
      <c r="J698" s="203"/>
      <c r="K698" s="203"/>
      <c r="L698" s="204"/>
      <c r="M698" s="201"/>
      <c r="N698" s="201"/>
    </row>
    <row r="699" spans="1:14" x14ac:dyDescent="0.2">
      <c r="A699" s="113"/>
      <c r="B699" s="200"/>
      <c r="C699" s="200"/>
      <c r="D699" s="201"/>
      <c r="E699" s="113"/>
      <c r="F699" s="113"/>
      <c r="G699" s="113"/>
      <c r="H699" s="113"/>
      <c r="I699" s="203"/>
      <c r="J699" s="203"/>
      <c r="K699" s="203"/>
      <c r="L699" s="204"/>
      <c r="M699" s="201"/>
      <c r="N699" s="201"/>
    </row>
    <row r="700" spans="1:14" x14ac:dyDescent="0.2">
      <c r="A700" s="113"/>
      <c r="B700" s="200"/>
      <c r="C700" s="200"/>
      <c r="D700" s="201"/>
      <c r="E700" s="113"/>
      <c r="F700" s="113"/>
      <c r="G700" s="113"/>
      <c r="H700" s="113"/>
      <c r="I700" s="203"/>
      <c r="J700" s="203"/>
      <c r="K700" s="203"/>
      <c r="L700" s="204"/>
      <c r="M700" s="201"/>
      <c r="N700" s="201"/>
    </row>
    <row r="701" spans="1:14" x14ac:dyDescent="0.2">
      <c r="A701" s="113"/>
      <c r="B701" s="200"/>
      <c r="C701" s="200"/>
      <c r="D701" s="201"/>
      <c r="E701" s="113"/>
      <c r="F701" s="113"/>
      <c r="G701" s="113"/>
      <c r="H701" s="113"/>
      <c r="I701" s="203"/>
      <c r="J701" s="203"/>
      <c r="K701" s="203"/>
      <c r="L701" s="204"/>
      <c r="M701" s="201"/>
      <c r="N701" s="201"/>
    </row>
    <row r="702" spans="1:14" x14ac:dyDescent="0.2">
      <c r="A702" s="113"/>
      <c r="B702" s="200"/>
      <c r="C702" s="200"/>
      <c r="D702" s="201"/>
      <c r="E702" s="113"/>
      <c r="F702" s="113"/>
      <c r="G702" s="113"/>
      <c r="H702" s="113"/>
      <c r="I702" s="203"/>
      <c r="J702" s="203"/>
      <c r="K702" s="203"/>
      <c r="L702" s="204"/>
      <c r="M702" s="201"/>
      <c r="N702" s="201"/>
    </row>
    <row r="703" spans="1:14" x14ac:dyDescent="0.2">
      <c r="A703" s="113"/>
      <c r="B703" s="200"/>
      <c r="C703" s="200"/>
      <c r="D703" s="201"/>
      <c r="E703" s="113"/>
      <c r="F703" s="113"/>
      <c r="G703" s="113"/>
      <c r="H703" s="113"/>
      <c r="I703" s="203"/>
      <c r="J703" s="203"/>
      <c r="K703" s="203"/>
      <c r="L703" s="204"/>
      <c r="M703" s="201"/>
      <c r="N703" s="201"/>
    </row>
    <row r="704" spans="1:14" x14ac:dyDescent="0.2">
      <c r="A704" s="113"/>
      <c r="B704" s="200"/>
      <c r="C704" s="200"/>
      <c r="D704" s="201"/>
      <c r="E704" s="113"/>
      <c r="F704" s="113"/>
      <c r="G704" s="113"/>
      <c r="H704" s="113"/>
      <c r="I704" s="203"/>
      <c r="J704" s="203"/>
      <c r="K704" s="203"/>
      <c r="L704" s="204"/>
      <c r="M704" s="201"/>
      <c r="N704" s="201"/>
    </row>
    <row r="705" spans="1:14" x14ac:dyDescent="0.2">
      <c r="A705" s="113"/>
      <c r="B705" s="200"/>
      <c r="C705" s="200"/>
      <c r="D705" s="201"/>
      <c r="E705" s="113"/>
      <c r="F705" s="113"/>
      <c r="G705" s="113"/>
      <c r="H705" s="113"/>
      <c r="I705" s="203"/>
      <c r="J705" s="203"/>
      <c r="K705" s="203"/>
      <c r="L705" s="204"/>
      <c r="M705" s="201"/>
      <c r="N705" s="201"/>
    </row>
    <row r="706" spans="1:14" x14ac:dyDescent="0.2">
      <c r="A706" s="113"/>
      <c r="B706" s="200"/>
      <c r="C706" s="200"/>
      <c r="D706" s="201"/>
      <c r="E706" s="113"/>
      <c r="F706" s="113"/>
      <c r="G706" s="113"/>
      <c r="H706" s="113"/>
      <c r="I706" s="203"/>
      <c r="J706" s="203"/>
      <c r="K706" s="203"/>
      <c r="L706" s="204"/>
      <c r="M706" s="201"/>
      <c r="N706" s="201"/>
    </row>
    <row r="707" spans="1:14" x14ac:dyDescent="0.2">
      <c r="A707" s="113"/>
      <c r="B707" s="200"/>
      <c r="C707" s="200"/>
      <c r="D707" s="201"/>
      <c r="E707" s="113"/>
      <c r="F707" s="113"/>
      <c r="G707" s="113"/>
      <c r="H707" s="113"/>
      <c r="I707" s="203"/>
      <c r="J707" s="203"/>
      <c r="K707" s="203"/>
      <c r="L707" s="204"/>
      <c r="M707" s="201"/>
      <c r="N707" s="201"/>
    </row>
    <row r="708" spans="1:14" x14ac:dyDescent="0.2">
      <c r="A708" s="113"/>
      <c r="B708" s="200"/>
      <c r="C708" s="200"/>
      <c r="D708" s="201"/>
      <c r="E708" s="113"/>
      <c r="F708" s="113"/>
      <c r="G708" s="113"/>
      <c r="H708" s="113"/>
      <c r="I708" s="203"/>
      <c r="J708" s="203"/>
      <c r="K708" s="203"/>
      <c r="L708" s="204"/>
      <c r="M708" s="201"/>
      <c r="N708" s="201"/>
    </row>
    <row r="709" spans="1:14" x14ac:dyDescent="0.2">
      <c r="A709" s="113"/>
      <c r="B709" s="200"/>
      <c r="C709" s="200"/>
      <c r="D709" s="201"/>
      <c r="E709" s="113"/>
      <c r="F709" s="113"/>
      <c r="G709" s="113"/>
      <c r="H709" s="113"/>
      <c r="I709" s="203"/>
      <c r="J709" s="203"/>
      <c r="K709" s="203"/>
      <c r="L709" s="204"/>
      <c r="M709" s="201"/>
      <c r="N709" s="201"/>
    </row>
    <row r="710" spans="1:14" x14ac:dyDescent="0.2">
      <c r="A710" s="113"/>
      <c r="B710" s="200"/>
      <c r="C710" s="200"/>
      <c r="D710" s="201"/>
      <c r="E710" s="113"/>
      <c r="F710" s="113"/>
      <c r="G710" s="113"/>
      <c r="H710" s="113"/>
      <c r="I710" s="203"/>
      <c r="J710" s="203"/>
      <c r="K710" s="203"/>
      <c r="L710" s="204"/>
      <c r="M710" s="201"/>
      <c r="N710" s="201"/>
    </row>
    <row r="711" spans="1:14" x14ac:dyDescent="0.2">
      <c r="A711" s="113"/>
      <c r="B711" s="200"/>
      <c r="C711" s="200"/>
      <c r="D711" s="201"/>
      <c r="E711" s="113"/>
      <c r="F711" s="113"/>
      <c r="G711" s="113"/>
      <c r="H711" s="113"/>
      <c r="I711" s="203"/>
      <c r="J711" s="203"/>
      <c r="K711" s="203"/>
      <c r="L711" s="204"/>
      <c r="M711" s="201"/>
      <c r="N711" s="201"/>
    </row>
    <row r="712" spans="1:14" x14ac:dyDescent="0.2">
      <c r="A712" s="113"/>
      <c r="B712" s="200"/>
      <c r="C712" s="200"/>
      <c r="D712" s="201"/>
      <c r="E712" s="113"/>
      <c r="F712" s="113"/>
      <c r="G712" s="113"/>
      <c r="H712" s="113"/>
      <c r="I712" s="203"/>
      <c r="J712" s="203"/>
      <c r="K712" s="203"/>
      <c r="L712" s="204"/>
      <c r="M712" s="201"/>
      <c r="N712" s="201"/>
    </row>
    <row r="713" spans="1:14" x14ac:dyDescent="0.2">
      <c r="A713" s="113"/>
      <c r="B713" s="200"/>
      <c r="C713" s="200"/>
      <c r="D713" s="201"/>
      <c r="E713" s="113"/>
      <c r="F713" s="113"/>
      <c r="G713" s="113"/>
      <c r="H713" s="113"/>
      <c r="I713" s="203"/>
      <c r="J713" s="203"/>
      <c r="K713" s="203"/>
      <c r="L713" s="204"/>
      <c r="M713" s="201"/>
      <c r="N713" s="201"/>
    </row>
    <row r="714" spans="1:14" x14ac:dyDescent="0.2">
      <c r="A714" s="113"/>
      <c r="B714" s="200"/>
      <c r="C714" s="200"/>
      <c r="D714" s="201"/>
      <c r="E714" s="113"/>
      <c r="F714" s="113"/>
      <c r="G714" s="113"/>
      <c r="H714" s="113"/>
      <c r="I714" s="203"/>
      <c r="J714" s="203"/>
      <c r="K714" s="203"/>
      <c r="L714" s="204"/>
      <c r="M714" s="201"/>
      <c r="N714" s="201"/>
    </row>
    <row r="715" spans="1:14" x14ac:dyDescent="0.2">
      <c r="A715" s="113"/>
      <c r="B715" s="200"/>
      <c r="C715" s="200"/>
      <c r="D715" s="201"/>
      <c r="E715" s="113"/>
      <c r="F715" s="113"/>
      <c r="G715" s="113"/>
      <c r="H715" s="113"/>
      <c r="I715" s="203"/>
      <c r="J715" s="203"/>
      <c r="K715" s="203"/>
      <c r="L715" s="204"/>
      <c r="M715" s="201"/>
      <c r="N715" s="201"/>
    </row>
    <row r="716" spans="1:14" x14ac:dyDescent="0.2">
      <c r="A716" s="113"/>
      <c r="B716" s="200"/>
      <c r="C716" s="200"/>
      <c r="D716" s="201"/>
      <c r="E716" s="113"/>
      <c r="F716" s="113"/>
      <c r="G716" s="113"/>
      <c r="H716" s="113"/>
      <c r="I716" s="203"/>
      <c r="J716" s="203"/>
      <c r="K716" s="203"/>
      <c r="L716" s="204"/>
      <c r="M716" s="201"/>
      <c r="N716" s="201"/>
    </row>
    <row r="717" spans="1:14" x14ac:dyDescent="0.2">
      <c r="A717" s="113"/>
      <c r="B717" s="200"/>
      <c r="C717" s="200"/>
      <c r="D717" s="201"/>
      <c r="E717" s="113"/>
      <c r="F717" s="113"/>
      <c r="G717" s="113"/>
      <c r="H717" s="113"/>
      <c r="I717" s="203"/>
      <c r="J717" s="203"/>
      <c r="K717" s="203"/>
      <c r="L717" s="204"/>
      <c r="M717" s="201"/>
      <c r="N717" s="201"/>
    </row>
    <row r="718" spans="1:14" x14ac:dyDescent="0.2">
      <c r="A718" s="113"/>
      <c r="B718" s="200"/>
      <c r="C718" s="200"/>
      <c r="D718" s="201"/>
      <c r="E718" s="113"/>
      <c r="F718" s="113"/>
      <c r="G718" s="113"/>
      <c r="H718" s="113"/>
      <c r="I718" s="203"/>
      <c r="J718" s="203"/>
      <c r="K718" s="203"/>
      <c r="L718" s="204"/>
      <c r="M718" s="201"/>
      <c r="N718" s="201"/>
    </row>
    <row r="719" spans="1:14" x14ac:dyDescent="0.2">
      <c r="A719" s="113"/>
      <c r="B719" s="200"/>
      <c r="C719" s="200"/>
      <c r="D719" s="201"/>
      <c r="E719" s="113"/>
      <c r="F719" s="113"/>
      <c r="G719" s="113"/>
      <c r="H719" s="113"/>
      <c r="I719" s="203"/>
      <c r="J719" s="203"/>
      <c r="K719" s="203"/>
      <c r="L719" s="204"/>
      <c r="M719" s="201"/>
      <c r="N719" s="201"/>
    </row>
    <row r="720" spans="1:14" x14ac:dyDescent="0.2">
      <c r="A720" s="113"/>
      <c r="B720" s="200"/>
      <c r="C720" s="200"/>
      <c r="D720" s="201"/>
      <c r="E720" s="113"/>
      <c r="F720" s="113"/>
      <c r="G720" s="113"/>
      <c r="H720" s="113"/>
      <c r="I720" s="203"/>
      <c r="J720" s="203"/>
      <c r="K720" s="203"/>
      <c r="L720" s="204"/>
      <c r="M720" s="201"/>
      <c r="N720" s="201"/>
    </row>
    <row r="721" spans="1:14" x14ac:dyDescent="0.2">
      <c r="A721" s="113"/>
      <c r="B721" s="200"/>
      <c r="C721" s="200"/>
      <c r="D721" s="201"/>
      <c r="E721" s="113"/>
      <c r="F721" s="113"/>
      <c r="G721" s="113"/>
      <c r="H721" s="113"/>
      <c r="I721" s="203"/>
      <c r="J721" s="203"/>
      <c r="K721" s="203"/>
      <c r="L721" s="204"/>
      <c r="M721" s="201"/>
      <c r="N721" s="201"/>
    </row>
    <row r="722" spans="1:14" x14ac:dyDescent="0.2">
      <c r="A722" s="113"/>
      <c r="B722" s="200"/>
      <c r="C722" s="200"/>
      <c r="D722" s="201"/>
      <c r="E722" s="113"/>
      <c r="F722" s="113"/>
      <c r="G722" s="113"/>
      <c r="H722" s="113"/>
      <c r="I722" s="203"/>
      <c r="J722" s="203"/>
      <c r="K722" s="203"/>
      <c r="L722" s="204"/>
      <c r="M722" s="201"/>
      <c r="N722" s="201"/>
    </row>
    <row r="723" spans="1:14" x14ac:dyDescent="0.2">
      <c r="A723" s="113"/>
      <c r="B723" s="200"/>
      <c r="C723" s="200"/>
      <c r="D723" s="201"/>
      <c r="E723" s="113"/>
      <c r="F723" s="113"/>
      <c r="G723" s="113"/>
      <c r="H723" s="113"/>
      <c r="I723" s="203"/>
      <c r="J723" s="203"/>
      <c r="K723" s="203"/>
      <c r="L723" s="204"/>
      <c r="M723" s="201"/>
      <c r="N723" s="201"/>
    </row>
    <row r="724" spans="1:14" x14ac:dyDescent="0.2">
      <c r="A724" s="113"/>
      <c r="B724" s="200"/>
      <c r="C724" s="200"/>
      <c r="D724" s="201"/>
      <c r="E724" s="113"/>
      <c r="F724" s="113"/>
      <c r="G724" s="113"/>
      <c r="H724" s="113"/>
      <c r="I724" s="203"/>
      <c r="J724" s="203"/>
      <c r="K724" s="203"/>
      <c r="L724" s="204"/>
      <c r="M724" s="201"/>
      <c r="N724" s="201"/>
    </row>
    <row r="725" spans="1:14" x14ac:dyDescent="0.2">
      <c r="A725" s="113"/>
      <c r="B725" s="200"/>
      <c r="C725" s="200"/>
      <c r="D725" s="201"/>
      <c r="E725" s="113"/>
      <c r="F725" s="113"/>
      <c r="G725" s="113"/>
      <c r="H725" s="113"/>
      <c r="I725" s="203"/>
      <c r="J725" s="203"/>
      <c r="K725" s="203"/>
      <c r="L725" s="204"/>
      <c r="M725" s="201"/>
      <c r="N725" s="201"/>
    </row>
    <row r="726" spans="1:14" x14ac:dyDescent="0.2">
      <c r="A726" s="113"/>
      <c r="B726" s="200"/>
      <c r="C726" s="200"/>
      <c r="D726" s="201"/>
      <c r="E726" s="113"/>
      <c r="F726" s="113"/>
      <c r="G726" s="113"/>
      <c r="H726" s="113"/>
      <c r="I726" s="203"/>
      <c r="J726" s="203"/>
      <c r="K726" s="203"/>
      <c r="L726" s="204"/>
      <c r="M726" s="201"/>
      <c r="N726" s="201"/>
    </row>
    <row r="727" spans="1:14" x14ac:dyDescent="0.2">
      <c r="A727" s="113"/>
      <c r="B727" s="200"/>
      <c r="C727" s="200"/>
      <c r="D727" s="201"/>
      <c r="E727" s="113"/>
      <c r="F727" s="113"/>
      <c r="G727" s="113"/>
      <c r="H727" s="113"/>
      <c r="I727" s="203"/>
      <c r="J727" s="203"/>
      <c r="K727" s="203"/>
      <c r="L727" s="204"/>
      <c r="M727" s="201"/>
      <c r="N727" s="201"/>
    </row>
    <row r="728" spans="1:14" x14ac:dyDescent="0.2">
      <c r="A728" s="113"/>
      <c r="B728" s="200"/>
      <c r="C728" s="200"/>
      <c r="D728" s="201"/>
      <c r="E728" s="113"/>
      <c r="F728" s="113"/>
      <c r="G728" s="113"/>
      <c r="H728" s="113"/>
      <c r="I728" s="203"/>
      <c r="J728" s="203"/>
      <c r="K728" s="203"/>
      <c r="L728" s="204"/>
      <c r="M728" s="201"/>
      <c r="N728" s="201"/>
    </row>
    <row r="729" spans="1:14" x14ac:dyDescent="0.2">
      <c r="A729" s="113"/>
      <c r="B729" s="200"/>
      <c r="C729" s="200"/>
      <c r="D729" s="201"/>
      <c r="E729" s="113"/>
      <c r="F729" s="113"/>
      <c r="G729" s="113"/>
      <c r="H729" s="113"/>
      <c r="I729" s="203"/>
      <c r="J729" s="203"/>
      <c r="K729" s="203"/>
      <c r="L729" s="204"/>
      <c r="M729" s="201"/>
      <c r="N729" s="201"/>
    </row>
    <row r="730" spans="1:14" x14ac:dyDescent="0.2">
      <c r="A730" s="113"/>
      <c r="B730" s="200"/>
      <c r="C730" s="200"/>
      <c r="D730" s="201"/>
      <c r="E730" s="113"/>
      <c r="F730" s="113"/>
      <c r="G730" s="113"/>
      <c r="H730" s="113"/>
      <c r="I730" s="203"/>
      <c r="J730" s="203"/>
      <c r="K730" s="203"/>
      <c r="L730" s="204"/>
      <c r="M730" s="201"/>
      <c r="N730" s="201"/>
    </row>
    <row r="731" spans="1:14" x14ac:dyDescent="0.2">
      <c r="A731" s="113"/>
      <c r="B731" s="200"/>
      <c r="C731" s="200"/>
      <c r="D731" s="201"/>
      <c r="E731" s="113"/>
      <c r="F731" s="113"/>
      <c r="G731" s="113"/>
      <c r="H731" s="113"/>
      <c r="I731" s="203"/>
      <c r="J731" s="203"/>
      <c r="K731" s="203"/>
      <c r="L731" s="204"/>
      <c r="M731" s="201"/>
      <c r="N731" s="201"/>
    </row>
    <row r="732" spans="1:14" x14ac:dyDescent="0.2">
      <c r="A732" s="113"/>
      <c r="B732" s="200"/>
      <c r="C732" s="200"/>
      <c r="D732" s="201"/>
      <c r="E732" s="113"/>
      <c r="F732" s="113"/>
      <c r="G732" s="113"/>
      <c r="H732" s="113"/>
      <c r="I732" s="203"/>
      <c r="J732" s="203"/>
      <c r="K732" s="203"/>
      <c r="L732" s="204"/>
      <c r="M732" s="201"/>
      <c r="N732" s="201"/>
    </row>
    <row r="733" spans="1:14" x14ac:dyDescent="0.2">
      <c r="A733" s="113"/>
      <c r="B733" s="200"/>
      <c r="C733" s="200"/>
      <c r="D733" s="201"/>
      <c r="E733" s="113"/>
      <c r="F733" s="113"/>
      <c r="G733" s="113"/>
      <c r="H733" s="113"/>
      <c r="I733" s="203"/>
      <c r="J733" s="203"/>
      <c r="K733" s="203"/>
      <c r="L733" s="204"/>
      <c r="M733" s="201"/>
      <c r="N733" s="201"/>
    </row>
    <row r="734" spans="1:14" x14ac:dyDescent="0.2">
      <c r="A734" s="113"/>
      <c r="B734" s="200"/>
      <c r="C734" s="200"/>
      <c r="D734" s="201"/>
      <c r="E734" s="113"/>
      <c r="F734" s="113"/>
      <c r="G734" s="113"/>
      <c r="H734" s="113"/>
      <c r="I734" s="203"/>
      <c r="J734" s="203"/>
      <c r="K734" s="203"/>
      <c r="L734" s="204"/>
      <c r="M734" s="201"/>
      <c r="N734" s="201"/>
    </row>
    <row r="735" spans="1:14" x14ac:dyDescent="0.2">
      <c r="A735" s="113"/>
      <c r="B735" s="200"/>
      <c r="C735" s="200"/>
      <c r="D735" s="201"/>
      <c r="E735" s="113"/>
      <c r="F735" s="113"/>
      <c r="G735" s="113"/>
      <c r="H735" s="113"/>
      <c r="I735" s="203"/>
      <c r="J735" s="203"/>
      <c r="K735" s="203"/>
      <c r="L735" s="204"/>
      <c r="M735" s="201"/>
      <c r="N735" s="201"/>
    </row>
    <row r="736" spans="1:14" x14ac:dyDescent="0.2">
      <c r="A736" s="113"/>
      <c r="B736" s="200"/>
      <c r="C736" s="200"/>
      <c r="D736" s="201"/>
      <c r="E736" s="113"/>
      <c r="F736" s="113"/>
      <c r="G736" s="113"/>
      <c r="H736" s="113"/>
      <c r="I736" s="203"/>
      <c r="J736" s="203"/>
      <c r="K736" s="203"/>
      <c r="L736" s="204"/>
      <c r="M736" s="201"/>
      <c r="N736" s="201"/>
    </row>
    <row r="737" spans="1:14" x14ac:dyDescent="0.2">
      <c r="A737" s="113"/>
      <c r="B737" s="200"/>
      <c r="C737" s="200"/>
      <c r="D737" s="201"/>
      <c r="E737" s="113"/>
      <c r="F737" s="113"/>
      <c r="G737" s="113"/>
      <c r="H737" s="113"/>
      <c r="I737" s="203"/>
      <c r="J737" s="203"/>
      <c r="K737" s="203"/>
      <c r="L737" s="204"/>
      <c r="M737" s="201"/>
      <c r="N737" s="201"/>
    </row>
    <row r="738" spans="1:14" x14ac:dyDescent="0.2">
      <c r="A738" s="113"/>
      <c r="B738" s="200"/>
      <c r="C738" s="200"/>
      <c r="D738" s="201"/>
      <c r="E738" s="113"/>
      <c r="F738" s="113"/>
      <c r="G738" s="113"/>
      <c r="H738" s="113"/>
      <c r="I738" s="203"/>
      <c r="J738" s="203"/>
      <c r="K738" s="203"/>
      <c r="L738" s="204"/>
      <c r="M738" s="201"/>
      <c r="N738" s="201"/>
    </row>
    <row r="739" spans="1:14" x14ac:dyDescent="0.2">
      <c r="A739" s="113"/>
      <c r="B739" s="200"/>
      <c r="C739" s="200"/>
      <c r="D739" s="201"/>
      <c r="E739" s="113"/>
      <c r="F739" s="113"/>
      <c r="G739" s="113"/>
      <c r="H739" s="113"/>
      <c r="I739" s="203"/>
      <c r="J739" s="203"/>
      <c r="K739" s="203"/>
      <c r="L739" s="204"/>
      <c r="M739" s="201"/>
      <c r="N739" s="201"/>
    </row>
    <row r="740" spans="1:14" x14ac:dyDescent="0.2">
      <c r="A740" s="113"/>
      <c r="B740" s="200"/>
      <c r="C740" s="200"/>
      <c r="D740" s="201"/>
      <c r="E740" s="113"/>
      <c r="F740" s="113"/>
      <c r="G740" s="113"/>
      <c r="H740" s="113"/>
      <c r="I740" s="203"/>
      <c r="J740" s="203"/>
      <c r="K740" s="203"/>
      <c r="L740" s="204"/>
      <c r="M740" s="201"/>
      <c r="N740" s="201"/>
    </row>
    <row r="741" spans="1:14" x14ac:dyDescent="0.2">
      <c r="A741" s="113"/>
      <c r="B741" s="200"/>
      <c r="C741" s="200"/>
      <c r="D741" s="201"/>
      <c r="E741" s="113"/>
      <c r="F741" s="113"/>
      <c r="G741" s="113"/>
      <c r="H741" s="113"/>
      <c r="I741" s="203"/>
      <c r="J741" s="203"/>
      <c r="K741" s="203"/>
      <c r="L741" s="204"/>
      <c r="M741" s="201"/>
      <c r="N741" s="201"/>
    </row>
    <row r="742" spans="1:14" x14ac:dyDescent="0.2">
      <c r="A742" s="113"/>
      <c r="B742" s="200"/>
      <c r="C742" s="200"/>
      <c r="D742" s="201"/>
      <c r="E742" s="113"/>
      <c r="F742" s="113"/>
      <c r="G742" s="113"/>
      <c r="H742" s="113"/>
      <c r="I742" s="203"/>
      <c r="J742" s="203"/>
      <c r="K742" s="203"/>
      <c r="L742" s="204"/>
      <c r="M742" s="201"/>
      <c r="N742" s="201"/>
    </row>
    <row r="743" spans="1:14" x14ac:dyDescent="0.2">
      <c r="A743" s="113"/>
      <c r="B743" s="200"/>
      <c r="C743" s="200"/>
      <c r="D743" s="201"/>
      <c r="E743" s="113"/>
      <c r="F743" s="113"/>
      <c r="G743" s="113"/>
      <c r="H743" s="113"/>
      <c r="I743" s="203"/>
      <c r="J743" s="203"/>
      <c r="K743" s="203"/>
      <c r="L743" s="204"/>
      <c r="M743" s="201"/>
      <c r="N743" s="201"/>
    </row>
    <row r="744" spans="1:14" x14ac:dyDescent="0.2">
      <c r="A744" s="113"/>
      <c r="B744" s="200"/>
      <c r="C744" s="200"/>
      <c r="D744" s="201"/>
      <c r="E744" s="113"/>
      <c r="F744" s="113"/>
      <c r="G744" s="113"/>
      <c r="H744" s="113"/>
      <c r="I744" s="203"/>
      <c r="J744" s="203"/>
      <c r="K744" s="203"/>
      <c r="L744" s="204"/>
      <c r="M744" s="201"/>
      <c r="N744" s="201"/>
    </row>
    <row r="745" spans="1:14" x14ac:dyDescent="0.2">
      <c r="A745" s="113"/>
      <c r="B745" s="200"/>
      <c r="C745" s="200"/>
      <c r="D745" s="201"/>
      <c r="E745" s="113"/>
      <c r="F745" s="113"/>
      <c r="G745" s="113"/>
      <c r="H745" s="113"/>
      <c r="I745" s="203"/>
      <c r="J745" s="203"/>
      <c r="K745" s="203"/>
      <c r="L745" s="204"/>
      <c r="M745" s="201"/>
      <c r="N745" s="201"/>
    </row>
    <row r="746" spans="1:14" x14ac:dyDescent="0.2">
      <c r="A746" s="113"/>
      <c r="B746" s="200"/>
      <c r="C746" s="200"/>
      <c r="D746" s="201"/>
      <c r="E746" s="113"/>
      <c r="F746" s="113"/>
      <c r="G746" s="113"/>
      <c r="H746" s="113"/>
      <c r="I746" s="203"/>
      <c r="J746" s="203"/>
      <c r="K746" s="203"/>
      <c r="L746" s="204"/>
      <c r="M746" s="201"/>
      <c r="N746" s="201"/>
    </row>
    <row r="747" spans="1:14" x14ac:dyDescent="0.2">
      <c r="A747" s="113"/>
      <c r="B747" s="200"/>
      <c r="C747" s="200"/>
      <c r="D747" s="201"/>
      <c r="E747" s="113"/>
      <c r="F747" s="113"/>
      <c r="G747" s="113"/>
      <c r="H747" s="113"/>
      <c r="I747" s="203"/>
      <c r="J747" s="203"/>
      <c r="K747" s="203"/>
      <c r="L747" s="204"/>
      <c r="M747" s="201"/>
      <c r="N747" s="201"/>
    </row>
    <row r="748" spans="1:14" x14ac:dyDescent="0.2">
      <c r="A748" s="113"/>
      <c r="B748" s="200"/>
      <c r="C748" s="200"/>
      <c r="D748" s="201"/>
      <c r="E748" s="113"/>
      <c r="F748" s="113"/>
      <c r="G748" s="113"/>
      <c r="H748" s="113"/>
      <c r="I748" s="203"/>
      <c r="J748" s="203"/>
      <c r="K748" s="203"/>
      <c r="L748" s="204"/>
      <c r="M748" s="201"/>
      <c r="N748" s="201"/>
    </row>
    <row r="749" spans="1:14" x14ac:dyDescent="0.2">
      <c r="A749" s="113"/>
      <c r="B749" s="200"/>
      <c r="C749" s="200"/>
      <c r="D749" s="201"/>
      <c r="E749" s="113"/>
      <c r="F749" s="113"/>
      <c r="G749" s="113"/>
      <c r="H749" s="113"/>
      <c r="I749" s="203"/>
      <c r="J749" s="203"/>
      <c r="K749" s="203"/>
      <c r="L749" s="204"/>
      <c r="M749" s="201"/>
      <c r="N749" s="201"/>
    </row>
    <row r="750" spans="1:14" x14ac:dyDescent="0.2">
      <c r="A750" s="113"/>
      <c r="B750" s="200"/>
      <c r="C750" s="200"/>
      <c r="D750" s="201"/>
      <c r="E750" s="113"/>
      <c r="F750" s="113"/>
      <c r="G750" s="113"/>
      <c r="H750" s="113"/>
      <c r="I750" s="203"/>
      <c r="J750" s="203"/>
      <c r="K750" s="203"/>
      <c r="L750" s="204"/>
      <c r="M750" s="201"/>
      <c r="N750" s="201"/>
    </row>
    <row r="751" spans="1:14" x14ac:dyDescent="0.2">
      <c r="A751" s="113"/>
      <c r="B751" s="200"/>
      <c r="C751" s="200"/>
      <c r="D751" s="201"/>
      <c r="E751" s="113"/>
      <c r="F751" s="113"/>
      <c r="G751" s="113"/>
      <c r="H751" s="113"/>
      <c r="I751" s="203"/>
      <c r="J751" s="203"/>
      <c r="K751" s="203"/>
      <c r="L751" s="204"/>
      <c r="M751" s="201"/>
      <c r="N751" s="201"/>
    </row>
    <row r="752" spans="1:14" x14ac:dyDescent="0.2">
      <c r="A752" s="113"/>
      <c r="B752" s="200"/>
      <c r="C752" s="200"/>
      <c r="D752" s="201"/>
      <c r="E752" s="113"/>
      <c r="F752" s="113"/>
      <c r="G752" s="113"/>
      <c r="H752" s="113"/>
      <c r="I752" s="203"/>
      <c r="J752" s="203"/>
      <c r="K752" s="203"/>
      <c r="L752" s="204"/>
      <c r="M752" s="201"/>
      <c r="N752" s="201"/>
    </row>
    <row r="753" spans="1:14" x14ac:dyDescent="0.2">
      <c r="A753" s="113"/>
      <c r="B753" s="200"/>
      <c r="C753" s="200"/>
      <c r="D753" s="201"/>
      <c r="E753" s="113"/>
      <c r="F753" s="113"/>
      <c r="G753" s="113"/>
      <c r="H753" s="113"/>
      <c r="I753" s="203"/>
      <c r="J753" s="203"/>
      <c r="K753" s="203"/>
      <c r="L753" s="204"/>
      <c r="M753" s="201"/>
      <c r="N753" s="201"/>
    </row>
    <row r="754" spans="1:14" x14ac:dyDescent="0.2">
      <c r="A754" s="113"/>
      <c r="B754" s="200"/>
      <c r="C754" s="200"/>
      <c r="D754" s="201"/>
      <c r="E754" s="113"/>
      <c r="F754" s="113"/>
      <c r="G754" s="113"/>
      <c r="H754" s="113"/>
      <c r="I754" s="203"/>
      <c r="J754" s="203"/>
      <c r="K754" s="203"/>
      <c r="L754" s="204"/>
      <c r="M754" s="201"/>
      <c r="N754" s="201"/>
    </row>
    <row r="755" spans="1:14" x14ac:dyDescent="0.2">
      <c r="A755" s="113"/>
      <c r="B755" s="200"/>
      <c r="C755" s="200"/>
      <c r="D755" s="201"/>
      <c r="E755" s="113"/>
      <c r="F755" s="113"/>
      <c r="G755" s="113"/>
      <c r="H755" s="113"/>
      <c r="I755" s="203"/>
      <c r="J755" s="203"/>
      <c r="K755" s="203"/>
      <c r="L755" s="204"/>
      <c r="M755" s="201"/>
      <c r="N755" s="201"/>
    </row>
    <row r="756" spans="1:14" x14ac:dyDescent="0.2">
      <c r="A756" s="113"/>
      <c r="B756" s="200"/>
      <c r="C756" s="200"/>
      <c r="D756" s="201"/>
      <c r="E756" s="113"/>
      <c r="F756" s="113"/>
      <c r="G756" s="113"/>
      <c r="H756" s="113"/>
      <c r="I756" s="203"/>
      <c r="J756" s="203"/>
      <c r="K756" s="203"/>
      <c r="L756" s="204"/>
      <c r="M756" s="201"/>
      <c r="N756" s="201"/>
    </row>
    <row r="757" spans="1:14" x14ac:dyDescent="0.2">
      <c r="A757" s="113"/>
      <c r="B757" s="200"/>
      <c r="C757" s="200"/>
      <c r="D757" s="201"/>
      <c r="E757" s="113"/>
      <c r="F757" s="113"/>
      <c r="G757" s="113"/>
      <c r="H757" s="113"/>
      <c r="I757" s="203"/>
      <c r="J757" s="203"/>
      <c r="K757" s="203"/>
      <c r="L757" s="204"/>
      <c r="M757" s="201"/>
      <c r="N757" s="201"/>
    </row>
    <row r="758" spans="1:14" x14ac:dyDescent="0.2">
      <c r="A758" s="113"/>
      <c r="B758" s="200"/>
      <c r="C758" s="200"/>
      <c r="D758" s="201"/>
      <c r="E758" s="113"/>
      <c r="F758" s="113"/>
      <c r="G758" s="113"/>
      <c r="H758" s="113"/>
      <c r="I758" s="203"/>
      <c r="J758" s="203"/>
      <c r="K758" s="203"/>
      <c r="L758" s="204"/>
      <c r="M758" s="201"/>
      <c r="N758" s="201"/>
    </row>
    <row r="759" spans="1:14" x14ac:dyDescent="0.2">
      <c r="A759" s="113"/>
      <c r="B759" s="200"/>
      <c r="C759" s="200"/>
      <c r="D759" s="201"/>
      <c r="E759" s="113"/>
      <c r="F759" s="113"/>
      <c r="G759" s="113"/>
      <c r="H759" s="113"/>
      <c r="I759" s="203"/>
      <c r="J759" s="203"/>
      <c r="K759" s="203"/>
      <c r="L759" s="204"/>
      <c r="M759" s="201"/>
      <c r="N759" s="201"/>
    </row>
    <row r="760" spans="1:14" x14ac:dyDescent="0.2">
      <c r="A760" s="113"/>
      <c r="B760" s="200"/>
      <c r="C760" s="200"/>
      <c r="D760" s="201"/>
      <c r="E760" s="113"/>
      <c r="F760" s="113"/>
      <c r="G760" s="113"/>
      <c r="H760" s="113"/>
      <c r="I760" s="203"/>
      <c r="J760" s="203"/>
      <c r="K760" s="203"/>
      <c r="L760" s="204"/>
      <c r="M760" s="201"/>
      <c r="N760" s="201"/>
    </row>
    <row r="761" spans="1:14" x14ac:dyDescent="0.2">
      <c r="A761" s="113"/>
      <c r="B761" s="200"/>
      <c r="C761" s="200"/>
      <c r="D761" s="201"/>
      <c r="E761" s="113"/>
      <c r="F761" s="113"/>
      <c r="G761" s="113"/>
      <c r="H761" s="113"/>
      <c r="I761" s="203"/>
      <c r="J761" s="203"/>
      <c r="K761" s="203"/>
      <c r="L761" s="204"/>
      <c r="M761" s="201"/>
      <c r="N761" s="201"/>
    </row>
    <row r="762" spans="1:14" x14ac:dyDescent="0.2">
      <c r="A762" s="113"/>
      <c r="B762" s="200"/>
      <c r="C762" s="200"/>
      <c r="D762" s="201"/>
      <c r="E762" s="113"/>
      <c r="F762" s="113"/>
      <c r="G762" s="113"/>
      <c r="H762" s="113"/>
      <c r="I762" s="203"/>
      <c r="J762" s="203"/>
      <c r="K762" s="203"/>
      <c r="L762" s="204"/>
      <c r="M762" s="201"/>
      <c r="N762" s="201"/>
    </row>
    <row r="763" spans="1:14" x14ac:dyDescent="0.2">
      <c r="A763" s="113"/>
      <c r="B763" s="200"/>
      <c r="C763" s="200"/>
      <c r="D763" s="201"/>
      <c r="E763" s="113"/>
      <c r="F763" s="113"/>
      <c r="G763" s="113"/>
      <c r="H763" s="113"/>
      <c r="I763" s="203"/>
      <c r="J763" s="203"/>
      <c r="K763" s="203"/>
      <c r="L763" s="204"/>
      <c r="M763" s="201"/>
      <c r="N763" s="201"/>
    </row>
    <row r="764" spans="1:14" x14ac:dyDescent="0.2">
      <c r="A764" s="113"/>
      <c r="B764" s="200"/>
      <c r="C764" s="200"/>
      <c r="D764" s="201"/>
      <c r="E764" s="113"/>
      <c r="F764" s="113"/>
      <c r="G764" s="113"/>
      <c r="H764" s="113"/>
      <c r="I764" s="203"/>
      <c r="J764" s="203"/>
      <c r="K764" s="203"/>
      <c r="L764" s="204"/>
      <c r="M764" s="201"/>
      <c r="N764" s="201"/>
    </row>
    <row r="765" spans="1:14" x14ac:dyDescent="0.2">
      <c r="A765" s="113"/>
      <c r="B765" s="200"/>
      <c r="C765" s="200"/>
      <c r="D765" s="201"/>
      <c r="E765" s="113"/>
      <c r="F765" s="113"/>
      <c r="G765" s="113"/>
      <c r="H765" s="113"/>
      <c r="I765" s="203"/>
      <c r="J765" s="203"/>
      <c r="K765" s="203"/>
      <c r="L765" s="204"/>
      <c r="M765" s="201"/>
      <c r="N765" s="201"/>
    </row>
    <row r="766" spans="1:14" x14ac:dyDescent="0.2">
      <c r="A766" s="113"/>
      <c r="B766" s="200"/>
      <c r="C766" s="200"/>
      <c r="D766" s="201"/>
      <c r="E766" s="113"/>
      <c r="F766" s="113"/>
      <c r="G766" s="113"/>
      <c r="H766" s="113"/>
      <c r="I766" s="203"/>
      <c r="J766" s="203"/>
      <c r="K766" s="203"/>
      <c r="L766" s="204"/>
      <c r="M766" s="201"/>
      <c r="N766" s="201"/>
    </row>
    <row r="767" spans="1:14" x14ac:dyDescent="0.2">
      <c r="A767" s="113"/>
      <c r="B767" s="200"/>
      <c r="C767" s="200"/>
      <c r="D767" s="201"/>
      <c r="E767" s="113"/>
      <c r="F767" s="113"/>
      <c r="G767" s="113"/>
      <c r="H767" s="113"/>
      <c r="I767" s="203"/>
      <c r="J767" s="203"/>
      <c r="K767" s="203"/>
      <c r="L767" s="204"/>
      <c r="M767" s="201"/>
      <c r="N767" s="201"/>
    </row>
    <row r="768" spans="1:14" x14ac:dyDescent="0.2">
      <c r="A768" s="113"/>
      <c r="B768" s="200"/>
      <c r="C768" s="200"/>
      <c r="D768" s="201"/>
      <c r="E768" s="113"/>
      <c r="F768" s="113"/>
      <c r="G768" s="113"/>
      <c r="H768" s="113"/>
      <c r="I768" s="203"/>
      <c r="J768" s="203"/>
      <c r="K768" s="203"/>
      <c r="L768" s="204"/>
      <c r="M768" s="201"/>
      <c r="N768" s="201"/>
    </row>
    <row r="769" spans="1:14" x14ac:dyDescent="0.2">
      <c r="A769" s="113"/>
      <c r="B769" s="200"/>
      <c r="C769" s="200"/>
      <c r="D769" s="201"/>
      <c r="E769" s="113"/>
      <c r="F769" s="113"/>
      <c r="G769" s="113"/>
      <c r="H769" s="113"/>
      <c r="I769" s="203"/>
      <c r="J769" s="203"/>
      <c r="K769" s="203"/>
      <c r="L769" s="204"/>
      <c r="M769" s="201"/>
      <c r="N769" s="201"/>
    </row>
    <row r="770" spans="1:14" x14ac:dyDescent="0.2">
      <c r="A770" s="113"/>
      <c r="B770" s="200"/>
      <c r="C770" s="200"/>
      <c r="D770" s="201"/>
      <c r="E770" s="113"/>
      <c r="F770" s="113"/>
      <c r="G770" s="113"/>
      <c r="H770" s="113"/>
      <c r="I770" s="203"/>
      <c r="J770" s="203"/>
      <c r="K770" s="203"/>
      <c r="L770" s="204"/>
      <c r="M770" s="201"/>
      <c r="N770" s="201"/>
    </row>
    <row r="771" spans="1:14" x14ac:dyDescent="0.2">
      <c r="A771" s="113"/>
      <c r="B771" s="200"/>
      <c r="C771" s="200"/>
      <c r="D771" s="201"/>
      <c r="E771" s="113"/>
      <c r="F771" s="113"/>
      <c r="G771" s="113"/>
      <c r="H771" s="113"/>
      <c r="I771" s="203"/>
      <c r="J771" s="203"/>
      <c r="K771" s="203"/>
      <c r="L771" s="204"/>
      <c r="M771" s="201"/>
      <c r="N771" s="201"/>
    </row>
    <row r="772" spans="1:14" x14ac:dyDescent="0.2">
      <c r="A772" s="113"/>
      <c r="B772" s="200"/>
      <c r="C772" s="200"/>
      <c r="D772" s="201"/>
      <c r="E772" s="113"/>
      <c r="F772" s="113"/>
      <c r="G772" s="113"/>
      <c r="H772" s="113"/>
      <c r="I772" s="203"/>
      <c r="J772" s="203"/>
      <c r="K772" s="203"/>
      <c r="L772" s="204"/>
      <c r="M772" s="201"/>
      <c r="N772" s="201"/>
    </row>
    <row r="773" spans="1:14" x14ac:dyDescent="0.2">
      <c r="A773" s="113"/>
      <c r="B773" s="200"/>
      <c r="C773" s="200"/>
      <c r="D773" s="201"/>
      <c r="E773" s="113"/>
      <c r="F773" s="113"/>
      <c r="G773" s="113"/>
      <c r="H773" s="113"/>
      <c r="I773" s="203"/>
      <c r="J773" s="203"/>
      <c r="K773" s="203"/>
      <c r="L773" s="204"/>
      <c r="M773" s="201"/>
      <c r="N773" s="201"/>
    </row>
    <row r="774" spans="1:14" x14ac:dyDescent="0.2">
      <c r="A774" s="113"/>
      <c r="B774" s="200"/>
      <c r="C774" s="200"/>
      <c r="D774" s="201"/>
      <c r="E774" s="113"/>
      <c r="F774" s="113"/>
      <c r="G774" s="113"/>
      <c r="H774" s="113"/>
      <c r="I774" s="203"/>
      <c r="J774" s="203"/>
      <c r="K774" s="203"/>
      <c r="L774" s="204"/>
      <c r="M774" s="201"/>
      <c r="N774" s="201"/>
    </row>
    <row r="775" spans="1:14" x14ac:dyDescent="0.2">
      <c r="A775" s="113"/>
      <c r="B775" s="200"/>
      <c r="C775" s="200"/>
      <c r="D775" s="201"/>
      <c r="E775" s="113"/>
      <c r="F775" s="113"/>
      <c r="G775" s="113"/>
      <c r="H775" s="113"/>
      <c r="I775" s="203"/>
      <c r="J775" s="203"/>
      <c r="K775" s="203"/>
      <c r="L775" s="204"/>
      <c r="M775" s="201"/>
      <c r="N775" s="201"/>
    </row>
    <row r="776" spans="1:14" x14ac:dyDescent="0.2">
      <c r="A776" s="113"/>
      <c r="B776" s="200"/>
      <c r="C776" s="200"/>
      <c r="D776" s="201"/>
      <c r="E776" s="113"/>
      <c r="F776" s="113"/>
      <c r="G776" s="113"/>
      <c r="H776" s="113"/>
      <c r="I776" s="203"/>
      <c r="J776" s="203"/>
      <c r="K776" s="203"/>
      <c r="L776" s="204"/>
      <c r="M776" s="201"/>
      <c r="N776" s="201"/>
    </row>
    <row r="777" spans="1:14" x14ac:dyDescent="0.2">
      <c r="A777" s="113"/>
      <c r="B777" s="200"/>
      <c r="C777" s="200"/>
      <c r="D777" s="201"/>
      <c r="E777" s="113"/>
      <c r="F777" s="113"/>
      <c r="G777" s="113"/>
      <c r="H777" s="113"/>
      <c r="I777" s="203"/>
      <c r="J777" s="203"/>
      <c r="K777" s="203"/>
      <c r="L777" s="204"/>
      <c r="M777" s="201"/>
      <c r="N777" s="201"/>
    </row>
    <row r="778" spans="1:14" x14ac:dyDescent="0.2">
      <c r="A778" s="113"/>
      <c r="B778" s="200"/>
      <c r="C778" s="200"/>
      <c r="D778" s="201"/>
      <c r="E778" s="113"/>
      <c r="F778" s="113"/>
      <c r="G778" s="113"/>
      <c r="H778" s="113"/>
      <c r="I778" s="203"/>
      <c r="J778" s="203"/>
      <c r="K778" s="203"/>
      <c r="L778" s="204"/>
      <c r="M778" s="201"/>
      <c r="N778" s="201"/>
    </row>
    <row r="779" spans="1:14" x14ac:dyDescent="0.2">
      <c r="A779" s="113"/>
      <c r="B779" s="200"/>
      <c r="C779" s="200"/>
      <c r="D779" s="201"/>
      <c r="E779" s="113"/>
      <c r="F779" s="113"/>
      <c r="G779" s="113"/>
      <c r="H779" s="113"/>
      <c r="I779" s="203"/>
      <c r="J779" s="203"/>
      <c r="K779" s="203"/>
      <c r="L779" s="204"/>
      <c r="M779" s="201"/>
      <c r="N779" s="201"/>
    </row>
    <row r="780" spans="1:14" x14ac:dyDescent="0.2">
      <c r="A780" s="113"/>
      <c r="B780" s="200"/>
      <c r="C780" s="200"/>
      <c r="D780" s="201"/>
      <c r="E780" s="113"/>
      <c r="F780" s="113"/>
      <c r="G780" s="113"/>
      <c r="H780" s="113"/>
      <c r="I780" s="203"/>
      <c r="J780" s="203"/>
      <c r="K780" s="203"/>
      <c r="L780" s="204"/>
      <c r="M780" s="201"/>
      <c r="N780" s="201"/>
    </row>
    <row r="781" spans="1:14" x14ac:dyDescent="0.2">
      <c r="A781" s="113"/>
      <c r="B781" s="200"/>
      <c r="C781" s="200"/>
      <c r="D781" s="201"/>
      <c r="E781" s="113"/>
      <c r="F781" s="113"/>
      <c r="G781" s="113"/>
      <c r="H781" s="113"/>
      <c r="I781" s="203"/>
      <c r="J781" s="203"/>
      <c r="K781" s="203"/>
      <c r="L781" s="204"/>
      <c r="M781" s="201"/>
      <c r="N781" s="201"/>
    </row>
    <row r="782" spans="1:14" x14ac:dyDescent="0.2">
      <c r="A782" s="113"/>
      <c r="B782" s="200"/>
      <c r="C782" s="200"/>
      <c r="D782" s="201"/>
      <c r="E782" s="113"/>
      <c r="F782" s="113"/>
      <c r="G782" s="113"/>
      <c r="H782" s="113"/>
      <c r="I782" s="203"/>
      <c r="J782" s="203"/>
      <c r="K782" s="203"/>
      <c r="L782" s="204"/>
      <c r="M782" s="201"/>
      <c r="N782" s="201"/>
    </row>
    <row r="783" spans="1:14" x14ac:dyDescent="0.2">
      <c r="A783" s="113"/>
      <c r="B783" s="200"/>
      <c r="C783" s="200"/>
      <c r="D783" s="201"/>
      <c r="E783" s="113"/>
      <c r="F783" s="113"/>
      <c r="G783" s="113"/>
      <c r="H783" s="113"/>
      <c r="I783" s="203"/>
      <c r="J783" s="203"/>
      <c r="K783" s="203"/>
      <c r="L783" s="204"/>
      <c r="M783" s="201"/>
      <c r="N783" s="201"/>
    </row>
    <row r="784" spans="1:14" x14ac:dyDescent="0.2">
      <c r="A784" s="113"/>
      <c r="B784" s="200"/>
      <c r="C784" s="200"/>
      <c r="D784" s="201"/>
      <c r="E784" s="113"/>
      <c r="F784" s="113"/>
      <c r="G784" s="113"/>
      <c r="H784" s="113"/>
      <c r="I784" s="203"/>
      <c r="J784" s="203"/>
      <c r="K784" s="203"/>
      <c r="L784" s="204"/>
      <c r="M784" s="201"/>
      <c r="N784" s="201"/>
    </row>
    <row r="785" spans="1:14" x14ac:dyDescent="0.2">
      <c r="A785" s="113"/>
      <c r="B785" s="200"/>
      <c r="C785" s="200"/>
      <c r="D785" s="201"/>
      <c r="E785" s="113"/>
      <c r="F785" s="113"/>
      <c r="G785" s="113"/>
      <c r="H785" s="113"/>
      <c r="I785" s="203"/>
      <c r="J785" s="203"/>
      <c r="K785" s="203"/>
      <c r="L785" s="204"/>
      <c r="M785" s="201"/>
      <c r="N785" s="201"/>
    </row>
    <row r="786" spans="1:14" x14ac:dyDescent="0.2">
      <c r="A786" s="113"/>
      <c r="B786" s="200"/>
      <c r="C786" s="200"/>
      <c r="D786" s="201"/>
      <c r="E786" s="113"/>
      <c r="F786" s="113"/>
      <c r="G786" s="113"/>
      <c r="H786" s="113"/>
      <c r="I786" s="203"/>
      <c r="J786" s="203"/>
      <c r="K786" s="203"/>
      <c r="L786" s="204"/>
      <c r="M786" s="201"/>
      <c r="N786" s="201"/>
    </row>
    <row r="787" spans="1:14" x14ac:dyDescent="0.2">
      <c r="A787" s="113"/>
      <c r="B787" s="200"/>
      <c r="C787" s="200"/>
      <c r="D787" s="201"/>
      <c r="E787" s="113"/>
      <c r="F787" s="113"/>
      <c r="G787" s="113"/>
      <c r="H787" s="113"/>
      <c r="I787" s="203"/>
      <c r="J787" s="203"/>
      <c r="K787" s="203"/>
      <c r="L787" s="204"/>
      <c r="M787" s="201"/>
      <c r="N787" s="201"/>
    </row>
    <row r="788" spans="1:14" x14ac:dyDescent="0.2">
      <c r="A788" s="113"/>
      <c r="B788" s="200"/>
      <c r="C788" s="200"/>
      <c r="D788" s="201"/>
      <c r="E788" s="113"/>
      <c r="F788" s="113"/>
      <c r="G788" s="113"/>
      <c r="H788" s="113"/>
      <c r="I788" s="203"/>
      <c r="J788" s="203"/>
      <c r="K788" s="203"/>
      <c r="L788" s="204"/>
      <c r="M788" s="201"/>
      <c r="N788" s="201"/>
    </row>
    <row r="789" spans="1:14" x14ac:dyDescent="0.2">
      <c r="A789" s="113"/>
      <c r="B789" s="200"/>
      <c r="C789" s="200"/>
      <c r="D789" s="201"/>
      <c r="E789" s="113"/>
      <c r="F789" s="113"/>
      <c r="G789" s="113"/>
      <c r="H789" s="113"/>
      <c r="I789" s="203"/>
      <c r="J789" s="203"/>
      <c r="K789" s="203"/>
      <c r="L789" s="204"/>
      <c r="M789" s="201"/>
      <c r="N789" s="201"/>
    </row>
    <row r="790" spans="1:14" x14ac:dyDescent="0.2">
      <c r="A790" s="113"/>
      <c r="B790" s="200"/>
      <c r="C790" s="200"/>
      <c r="D790" s="201"/>
      <c r="E790" s="113"/>
      <c r="F790" s="113"/>
      <c r="G790" s="113"/>
      <c r="H790" s="113"/>
      <c r="I790" s="203"/>
      <c r="J790" s="203"/>
      <c r="K790" s="203"/>
      <c r="L790" s="204"/>
      <c r="M790" s="201"/>
      <c r="N790" s="201"/>
    </row>
    <row r="791" spans="1:14" x14ac:dyDescent="0.2">
      <c r="A791" s="113"/>
      <c r="B791" s="200"/>
      <c r="C791" s="200"/>
      <c r="D791" s="201"/>
      <c r="E791" s="113"/>
      <c r="F791" s="113"/>
      <c r="G791" s="113"/>
      <c r="H791" s="113"/>
      <c r="I791" s="203"/>
      <c r="J791" s="203"/>
      <c r="K791" s="203"/>
      <c r="L791" s="204"/>
      <c r="M791" s="201"/>
      <c r="N791" s="201"/>
    </row>
    <row r="792" spans="1:14" x14ac:dyDescent="0.2">
      <c r="A792" s="113"/>
      <c r="B792" s="200"/>
      <c r="C792" s="200"/>
      <c r="D792" s="201"/>
      <c r="E792" s="113"/>
      <c r="F792" s="113"/>
      <c r="G792" s="113"/>
      <c r="H792" s="113"/>
      <c r="I792" s="203"/>
      <c r="J792" s="203"/>
      <c r="K792" s="203"/>
      <c r="L792" s="204"/>
      <c r="M792" s="201"/>
      <c r="N792" s="201"/>
    </row>
    <row r="793" spans="1:14" x14ac:dyDescent="0.2">
      <c r="A793" s="113"/>
      <c r="B793" s="200"/>
      <c r="C793" s="200"/>
      <c r="D793" s="201"/>
      <c r="E793" s="113"/>
      <c r="F793" s="113"/>
      <c r="G793" s="113"/>
      <c r="H793" s="113"/>
      <c r="I793" s="203"/>
      <c r="J793" s="203"/>
      <c r="K793" s="203"/>
      <c r="L793" s="204"/>
      <c r="M793" s="201"/>
      <c r="N793" s="201"/>
    </row>
    <row r="794" spans="1:14" x14ac:dyDescent="0.2">
      <c r="A794" s="113"/>
      <c r="B794" s="200"/>
      <c r="C794" s="200"/>
      <c r="D794" s="201"/>
      <c r="E794" s="113"/>
      <c r="F794" s="113"/>
      <c r="G794" s="113"/>
      <c r="H794" s="113"/>
      <c r="I794" s="203"/>
      <c r="J794" s="203"/>
      <c r="K794" s="203"/>
      <c r="L794" s="204"/>
      <c r="M794" s="201"/>
      <c r="N794" s="201"/>
    </row>
    <row r="795" spans="1:14" x14ac:dyDescent="0.2">
      <c r="A795" s="113"/>
      <c r="B795" s="200"/>
      <c r="C795" s="200"/>
      <c r="D795" s="201"/>
      <c r="E795" s="113"/>
      <c r="F795" s="113"/>
      <c r="G795" s="113"/>
      <c r="H795" s="113"/>
      <c r="I795" s="203"/>
      <c r="J795" s="203"/>
      <c r="K795" s="203"/>
      <c r="L795" s="204"/>
      <c r="M795" s="201"/>
      <c r="N795" s="201"/>
    </row>
    <row r="796" spans="1:14" x14ac:dyDescent="0.2">
      <c r="A796" s="113"/>
      <c r="B796" s="200"/>
      <c r="C796" s="200"/>
      <c r="D796" s="201"/>
      <c r="E796" s="113"/>
      <c r="F796" s="113"/>
      <c r="G796" s="113"/>
      <c r="H796" s="113"/>
      <c r="I796" s="203"/>
      <c r="J796" s="203"/>
      <c r="K796" s="203"/>
      <c r="L796" s="204"/>
      <c r="M796" s="201"/>
      <c r="N796" s="201"/>
    </row>
    <row r="797" spans="1:14" x14ac:dyDescent="0.2">
      <c r="A797" s="113"/>
      <c r="B797" s="200"/>
      <c r="C797" s="200"/>
      <c r="D797" s="201"/>
      <c r="E797" s="113"/>
      <c r="F797" s="113"/>
      <c r="G797" s="113"/>
      <c r="H797" s="113"/>
      <c r="I797" s="203"/>
      <c r="J797" s="203"/>
      <c r="K797" s="203"/>
      <c r="L797" s="204"/>
      <c r="M797" s="201"/>
      <c r="N797" s="201"/>
    </row>
    <row r="798" spans="1:14" x14ac:dyDescent="0.2">
      <c r="A798" s="113"/>
      <c r="B798" s="200"/>
      <c r="C798" s="200"/>
      <c r="D798" s="201"/>
      <c r="E798" s="113"/>
      <c r="F798" s="113"/>
      <c r="G798" s="113"/>
      <c r="H798" s="113"/>
      <c r="I798" s="203"/>
      <c r="J798" s="203"/>
      <c r="K798" s="203"/>
      <c r="L798" s="204"/>
      <c r="M798" s="201"/>
      <c r="N798" s="201"/>
    </row>
    <row r="799" spans="1:14" x14ac:dyDescent="0.2">
      <c r="A799" s="113"/>
      <c r="B799" s="200"/>
      <c r="C799" s="200"/>
      <c r="D799" s="201"/>
      <c r="E799" s="113"/>
      <c r="F799" s="113"/>
      <c r="G799" s="113"/>
      <c r="H799" s="113"/>
      <c r="I799" s="203"/>
      <c r="J799" s="203"/>
      <c r="K799" s="203"/>
      <c r="L799" s="204"/>
      <c r="M799" s="201"/>
      <c r="N799" s="201"/>
    </row>
    <row r="800" spans="1:14" x14ac:dyDescent="0.2">
      <c r="A800" s="113"/>
      <c r="B800" s="200"/>
      <c r="C800" s="200"/>
      <c r="D800" s="201"/>
      <c r="E800" s="113"/>
      <c r="F800" s="113"/>
      <c r="G800" s="113"/>
      <c r="H800" s="113"/>
      <c r="I800" s="203"/>
      <c r="J800" s="203"/>
      <c r="K800" s="203"/>
      <c r="L800" s="204"/>
      <c r="M800" s="201"/>
      <c r="N800" s="201"/>
    </row>
    <row r="801" spans="1:14" x14ac:dyDescent="0.2">
      <c r="A801" s="113"/>
      <c r="B801" s="200"/>
      <c r="C801" s="200"/>
      <c r="D801" s="201"/>
      <c r="E801" s="113"/>
      <c r="F801" s="113"/>
      <c r="G801" s="113"/>
      <c r="H801" s="113"/>
      <c r="I801" s="203"/>
      <c r="J801" s="203"/>
      <c r="K801" s="203"/>
      <c r="L801" s="204"/>
      <c r="M801" s="201"/>
      <c r="N801" s="201"/>
    </row>
    <row r="802" spans="1:14" x14ac:dyDescent="0.2">
      <c r="A802" s="113"/>
      <c r="B802" s="200"/>
      <c r="C802" s="200"/>
      <c r="D802" s="201"/>
      <c r="E802" s="113"/>
      <c r="F802" s="113"/>
      <c r="G802" s="113"/>
      <c r="H802" s="113"/>
      <c r="I802" s="203"/>
      <c r="J802" s="203"/>
      <c r="K802" s="203"/>
      <c r="L802" s="204"/>
      <c r="M802" s="201"/>
      <c r="N802" s="201"/>
    </row>
    <row r="803" spans="1:14" x14ac:dyDescent="0.2">
      <c r="A803" s="113"/>
      <c r="B803" s="200"/>
      <c r="C803" s="200"/>
      <c r="D803" s="201"/>
      <c r="E803" s="113"/>
      <c r="F803" s="113"/>
      <c r="G803" s="113"/>
      <c r="H803" s="113"/>
      <c r="I803" s="203"/>
      <c r="J803" s="203"/>
      <c r="K803" s="203"/>
      <c r="L803" s="204"/>
      <c r="M803" s="201"/>
      <c r="N803" s="201"/>
    </row>
    <row r="804" spans="1:14" x14ac:dyDescent="0.2">
      <c r="A804" s="113"/>
      <c r="B804" s="200"/>
      <c r="C804" s="200"/>
      <c r="D804" s="201"/>
      <c r="E804" s="113"/>
      <c r="F804" s="113"/>
      <c r="G804" s="113"/>
      <c r="H804" s="113"/>
      <c r="I804" s="203"/>
      <c r="J804" s="203"/>
      <c r="K804" s="203"/>
      <c r="L804" s="204"/>
      <c r="M804" s="201"/>
      <c r="N804" s="201"/>
    </row>
    <row r="805" spans="1:14" x14ac:dyDescent="0.2">
      <c r="A805" s="113"/>
      <c r="B805" s="200"/>
      <c r="C805" s="200"/>
      <c r="D805" s="201"/>
      <c r="E805" s="113"/>
      <c r="F805" s="113"/>
      <c r="G805" s="113"/>
      <c r="H805" s="113"/>
      <c r="I805" s="203"/>
      <c r="J805" s="203"/>
      <c r="K805" s="203"/>
      <c r="L805" s="204"/>
      <c r="M805" s="201"/>
      <c r="N805" s="201"/>
    </row>
    <row r="806" spans="1:14" x14ac:dyDescent="0.2">
      <c r="A806" s="113"/>
      <c r="B806" s="200"/>
      <c r="C806" s="200"/>
      <c r="D806" s="201"/>
      <c r="E806" s="113"/>
      <c r="F806" s="113"/>
      <c r="G806" s="113"/>
      <c r="H806" s="113"/>
      <c r="I806" s="203"/>
      <c r="J806" s="203"/>
      <c r="K806" s="203"/>
      <c r="L806" s="204"/>
      <c r="M806" s="201"/>
      <c r="N806" s="201"/>
    </row>
    <row r="807" spans="1:14" x14ac:dyDescent="0.2">
      <c r="A807" s="113"/>
      <c r="B807" s="200"/>
      <c r="C807" s="200"/>
      <c r="D807" s="201"/>
      <c r="E807" s="113"/>
      <c r="F807" s="113"/>
      <c r="G807" s="113"/>
      <c r="H807" s="113"/>
      <c r="I807" s="203"/>
      <c r="J807" s="203"/>
      <c r="K807" s="203"/>
      <c r="L807" s="204"/>
      <c r="M807" s="201"/>
      <c r="N807" s="201"/>
    </row>
    <row r="808" spans="1:14" x14ac:dyDescent="0.2">
      <c r="A808" s="113"/>
      <c r="B808" s="200"/>
      <c r="C808" s="200"/>
      <c r="D808" s="201"/>
      <c r="E808" s="113"/>
      <c r="F808" s="113"/>
      <c r="G808" s="113"/>
      <c r="H808" s="113"/>
      <c r="I808" s="203"/>
      <c r="J808" s="203"/>
      <c r="K808" s="203"/>
      <c r="L808" s="204"/>
      <c r="M808" s="201"/>
      <c r="N808" s="201"/>
    </row>
    <row r="809" spans="1:14" x14ac:dyDescent="0.2">
      <c r="A809" s="113"/>
      <c r="B809" s="200"/>
      <c r="C809" s="200"/>
      <c r="D809" s="201"/>
      <c r="E809" s="113"/>
      <c r="F809" s="113"/>
      <c r="G809" s="113"/>
      <c r="H809" s="113"/>
      <c r="I809" s="203"/>
      <c r="J809" s="203"/>
      <c r="K809" s="203"/>
      <c r="L809" s="204"/>
      <c r="M809" s="201"/>
      <c r="N809" s="201"/>
    </row>
    <row r="810" spans="1:14" x14ac:dyDescent="0.2">
      <c r="A810" s="113"/>
      <c r="B810" s="200"/>
      <c r="C810" s="200"/>
      <c r="D810" s="201"/>
      <c r="E810" s="113"/>
      <c r="F810" s="113"/>
      <c r="G810" s="113"/>
      <c r="H810" s="113"/>
      <c r="I810" s="203"/>
      <c r="J810" s="203"/>
      <c r="K810" s="203"/>
      <c r="L810" s="204"/>
      <c r="M810" s="201"/>
      <c r="N810" s="201"/>
    </row>
    <row r="811" spans="1:14" x14ac:dyDescent="0.2">
      <c r="A811" s="113"/>
      <c r="B811" s="200"/>
      <c r="C811" s="200"/>
      <c r="D811" s="201"/>
      <c r="E811" s="113"/>
      <c r="F811" s="113"/>
      <c r="G811" s="113"/>
      <c r="H811" s="113"/>
      <c r="I811" s="203"/>
      <c r="J811" s="203"/>
      <c r="K811" s="203"/>
      <c r="L811" s="204"/>
      <c r="M811" s="201"/>
      <c r="N811" s="201"/>
    </row>
    <row r="812" spans="1:14" x14ac:dyDescent="0.2">
      <c r="A812" s="113"/>
      <c r="B812" s="200"/>
      <c r="C812" s="200"/>
      <c r="D812" s="201"/>
      <c r="E812" s="113"/>
      <c r="F812" s="113"/>
      <c r="G812" s="113"/>
      <c r="H812" s="113"/>
      <c r="I812" s="203"/>
      <c r="J812" s="203"/>
      <c r="K812" s="203"/>
      <c r="L812" s="204"/>
      <c r="M812" s="201"/>
      <c r="N812" s="201"/>
    </row>
    <row r="813" spans="1:14" x14ac:dyDescent="0.2">
      <c r="A813" s="113"/>
      <c r="B813" s="200"/>
      <c r="C813" s="200"/>
      <c r="D813" s="201"/>
      <c r="E813" s="113"/>
      <c r="F813" s="113"/>
      <c r="G813" s="113"/>
      <c r="H813" s="113"/>
      <c r="I813" s="203"/>
      <c r="J813" s="203"/>
      <c r="K813" s="203"/>
      <c r="L813" s="204"/>
      <c r="M813" s="201"/>
      <c r="N813" s="201"/>
    </row>
    <row r="814" spans="1:14" x14ac:dyDescent="0.2">
      <c r="A814" s="113"/>
      <c r="B814" s="200"/>
      <c r="C814" s="200"/>
      <c r="D814" s="201"/>
      <c r="E814" s="113"/>
      <c r="F814" s="113"/>
      <c r="G814" s="113"/>
      <c r="H814" s="113"/>
      <c r="I814" s="203"/>
      <c r="J814" s="203"/>
      <c r="K814" s="203"/>
      <c r="L814" s="204"/>
      <c r="M814" s="201"/>
      <c r="N814" s="201"/>
    </row>
    <row r="815" spans="1:14" x14ac:dyDescent="0.2">
      <c r="A815" s="113"/>
      <c r="B815" s="200"/>
      <c r="C815" s="200"/>
      <c r="D815" s="201"/>
      <c r="E815" s="113"/>
      <c r="F815" s="113"/>
      <c r="G815" s="113"/>
      <c r="H815" s="113"/>
      <c r="I815" s="203"/>
      <c r="J815" s="203"/>
      <c r="K815" s="203"/>
      <c r="L815" s="204"/>
      <c r="M815" s="201"/>
      <c r="N815" s="201"/>
    </row>
    <row r="816" spans="1:14" x14ac:dyDescent="0.2">
      <c r="A816" s="113"/>
      <c r="B816" s="200"/>
      <c r="C816" s="200"/>
      <c r="D816" s="201"/>
      <c r="E816" s="113"/>
      <c r="F816" s="113"/>
      <c r="G816" s="113"/>
      <c r="H816" s="113"/>
      <c r="I816" s="203"/>
      <c r="J816" s="203"/>
      <c r="K816" s="203"/>
      <c r="L816" s="204"/>
      <c r="M816" s="201"/>
      <c r="N816" s="201"/>
    </row>
    <row r="817" spans="1:14" x14ac:dyDescent="0.2">
      <c r="A817" s="113"/>
      <c r="B817" s="200"/>
      <c r="C817" s="200"/>
      <c r="D817" s="201"/>
      <c r="E817" s="113"/>
      <c r="F817" s="113"/>
      <c r="G817" s="113"/>
      <c r="H817" s="113"/>
      <c r="I817" s="203"/>
      <c r="J817" s="203"/>
      <c r="K817" s="203"/>
      <c r="L817" s="204"/>
      <c r="M817" s="201"/>
      <c r="N817" s="201"/>
    </row>
    <row r="818" spans="1:14" x14ac:dyDescent="0.2">
      <c r="A818" s="113"/>
      <c r="B818" s="200"/>
      <c r="C818" s="200"/>
      <c r="D818" s="201"/>
      <c r="E818" s="113"/>
      <c r="F818" s="113"/>
      <c r="G818" s="113"/>
      <c r="H818" s="113"/>
      <c r="I818" s="203"/>
      <c r="J818" s="203"/>
      <c r="K818" s="203"/>
      <c r="L818" s="204"/>
      <c r="M818" s="201"/>
      <c r="N818" s="201"/>
    </row>
    <row r="819" spans="1:14" x14ac:dyDescent="0.2">
      <c r="A819" s="113"/>
      <c r="B819" s="200"/>
      <c r="C819" s="200"/>
      <c r="D819" s="201"/>
      <c r="E819" s="113"/>
      <c r="F819" s="113"/>
      <c r="G819" s="113"/>
      <c r="H819" s="113"/>
      <c r="I819" s="203"/>
      <c r="J819" s="203"/>
      <c r="K819" s="203"/>
      <c r="L819" s="204"/>
      <c r="M819" s="201"/>
      <c r="N819" s="201"/>
    </row>
    <row r="820" spans="1:14" x14ac:dyDescent="0.2">
      <c r="A820" s="113"/>
      <c r="B820" s="200"/>
      <c r="C820" s="200"/>
      <c r="D820" s="201"/>
      <c r="E820" s="113"/>
      <c r="F820" s="113"/>
      <c r="G820" s="113"/>
      <c r="H820" s="113"/>
      <c r="I820" s="203"/>
      <c r="J820" s="203"/>
      <c r="K820" s="203"/>
      <c r="L820" s="204"/>
      <c r="M820" s="201"/>
      <c r="N820" s="201"/>
    </row>
    <row r="821" spans="1:14" x14ac:dyDescent="0.2">
      <c r="A821" s="113"/>
      <c r="B821" s="200"/>
      <c r="C821" s="200"/>
      <c r="D821" s="201"/>
      <c r="E821" s="113"/>
      <c r="F821" s="113"/>
      <c r="G821" s="113"/>
      <c r="H821" s="113"/>
      <c r="I821" s="203"/>
      <c r="J821" s="203"/>
      <c r="K821" s="203"/>
      <c r="L821" s="204"/>
      <c r="M821" s="201"/>
      <c r="N821" s="201"/>
    </row>
    <row r="822" spans="1:14" x14ac:dyDescent="0.2">
      <c r="A822" s="113"/>
      <c r="B822" s="200"/>
      <c r="C822" s="200"/>
      <c r="D822" s="201"/>
      <c r="E822" s="113"/>
      <c r="F822" s="113"/>
      <c r="G822" s="113"/>
      <c r="H822" s="113"/>
      <c r="I822" s="203"/>
      <c r="J822" s="203"/>
      <c r="K822" s="203"/>
      <c r="L822" s="204"/>
      <c r="M822" s="201"/>
      <c r="N822" s="201"/>
    </row>
    <row r="823" spans="1:14" x14ac:dyDescent="0.2">
      <c r="A823" s="113"/>
      <c r="B823" s="200"/>
      <c r="C823" s="200"/>
      <c r="D823" s="201"/>
      <c r="E823" s="113"/>
      <c r="F823" s="113"/>
      <c r="G823" s="113"/>
      <c r="H823" s="113"/>
      <c r="I823" s="203"/>
      <c r="J823" s="203"/>
      <c r="K823" s="203"/>
      <c r="L823" s="204"/>
      <c r="M823" s="201"/>
      <c r="N823" s="201"/>
    </row>
    <row r="824" spans="1:14" x14ac:dyDescent="0.2">
      <c r="A824" s="113"/>
      <c r="B824" s="200"/>
      <c r="C824" s="200"/>
      <c r="D824" s="201"/>
      <c r="E824" s="113"/>
      <c r="F824" s="113"/>
      <c r="G824" s="113"/>
      <c r="H824" s="113"/>
      <c r="I824" s="203"/>
      <c r="J824" s="203"/>
      <c r="K824" s="203"/>
      <c r="L824" s="204"/>
      <c r="M824" s="201"/>
      <c r="N824" s="201"/>
    </row>
    <row r="825" spans="1:14" x14ac:dyDescent="0.2">
      <c r="A825" s="113"/>
      <c r="B825" s="200"/>
      <c r="C825" s="200"/>
      <c r="D825" s="201"/>
      <c r="E825" s="113"/>
      <c r="F825" s="113"/>
      <c r="G825" s="113"/>
      <c r="H825" s="113"/>
      <c r="I825" s="203"/>
      <c r="J825" s="203"/>
      <c r="K825" s="203"/>
      <c r="L825" s="204"/>
      <c r="M825" s="201"/>
      <c r="N825" s="201"/>
    </row>
    <row r="826" spans="1:14" x14ac:dyDescent="0.2">
      <c r="A826" s="113"/>
      <c r="B826" s="200"/>
      <c r="C826" s="200"/>
      <c r="D826" s="201"/>
      <c r="E826" s="113"/>
      <c r="F826" s="113"/>
      <c r="G826" s="113"/>
      <c r="H826" s="113"/>
      <c r="I826" s="203"/>
      <c r="J826" s="203"/>
      <c r="K826" s="203"/>
      <c r="L826" s="204"/>
      <c r="M826" s="201"/>
      <c r="N826" s="201"/>
    </row>
    <row r="827" spans="1:14" x14ac:dyDescent="0.2">
      <c r="A827" s="113"/>
      <c r="B827" s="200"/>
      <c r="C827" s="200"/>
      <c r="D827" s="201"/>
      <c r="E827" s="113"/>
      <c r="F827" s="113"/>
      <c r="G827" s="113"/>
      <c r="H827" s="113"/>
      <c r="I827" s="203"/>
      <c r="J827" s="203"/>
      <c r="K827" s="203"/>
      <c r="L827" s="204"/>
      <c r="M827" s="201"/>
      <c r="N827" s="201"/>
    </row>
    <row r="828" spans="1:14" x14ac:dyDescent="0.2">
      <c r="A828" s="113"/>
      <c r="B828" s="200"/>
      <c r="C828" s="200"/>
      <c r="D828" s="201"/>
      <c r="E828" s="113"/>
      <c r="F828" s="113"/>
      <c r="G828" s="113"/>
      <c r="H828" s="113"/>
      <c r="I828" s="203"/>
      <c r="J828" s="203"/>
      <c r="K828" s="203"/>
      <c r="L828" s="204"/>
      <c r="M828" s="201"/>
      <c r="N828" s="201"/>
    </row>
    <row r="829" spans="1:14" x14ac:dyDescent="0.2">
      <c r="A829" s="113"/>
      <c r="B829" s="200"/>
      <c r="C829" s="200"/>
      <c r="D829" s="201"/>
      <c r="E829" s="113"/>
      <c r="F829" s="113"/>
      <c r="G829" s="113"/>
      <c r="H829" s="113"/>
      <c r="I829" s="203"/>
      <c r="J829" s="203"/>
      <c r="K829" s="203"/>
      <c r="L829" s="204"/>
      <c r="M829" s="201"/>
      <c r="N829" s="201"/>
    </row>
    <row r="830" spans="1:14" x14ac:dyDescent="0.2">
      <c r="A830" s="113"/>
      <c r="B830" s="200"/>
      <c r="C830" s="200"/>
      <c r="D830" s="201"/>
      <c r="E830" s="113"/>
      <c r="F830" s="113"/>
      <c r="G830" s="113"/>
      <c r="H830" s="113"/>
      <c r="I830" s="203"/>
      <c r="J830" s="203"/>
      <c r="K830" s="203"/>
      <c r="L830" s="204"/>
      <c r="M830" s="201"/>
      <c r="N830" s="201"/>
    </row>
    <row r="831" spans="1:14" x14ac:dyDescent="0.2">
      <c r="A831" s="113"/>
      <c r="B831" s="200"/>
      <c r="C831" s="200"/>
      <c r="D831" s="201"/>
      <c r="E831" s="113"/>
      <c r="F831" s="113"/>
      <c r="G831" s="113"/>
      <c r="H831" s="113"/>
      <c r="I831" s="203"/>
      <c r="J831" s="203"/>
      <c r="K831" s="203"/>
      <c r="L831" s="204"/>
      <c r="M831" s="201"/>
      <c r="N831" s="201"/>
    </row>
    <row r="832" spans="1:14" x14ac:dyDescent="0.2">
      <c r="A832" s="113"/>
      <c r="B832" s="200"/>
      <c r="C832" s="200"/>
      <c r="D832" s="201"/>
      <c r="E832" s="113"/>
      <c r="F832" s="113"/>
      <c r="G832" s="113"/>
      <c r="H832" s="113"/>
      <c r="I832" s="203"/>
      <c r="J832" s="203"/>
      <c r="K832" s="203"/>
      <c r="L832" s="204"/>
      <c r="M832" s="201"/>
      <c r="N832" s="201"/>
    </row>
    <row r="833" spans="1:14" x14ac:dyDescent="0.2">
      <c r="A833" s="113"/>
      <c r="B833" s="200"/>
      <c r="C833" s="200"/>
      <c r="D833" s="201"/>
      <c r="E833" s="113"/>
      <c r="F833" s="113"/>
      <c r="G833" s="113"/>
      <c r="H833" s="113"/>
      <c r="I833" s="203"/>
      <c r="J833" s="203"/>
      <c r="K833" s="203"/>
      <c r="L833" s="204"/>
      <c r="M833" s="201"/>
      <c r="N833" s="201"/>
    </row>
    <row r="834" spans="1:14" x14ac:dyDescent="0.2">
      <c r="A834" s="113"/>
      <c r="B834" s="200"/>
      <c r="C834" s="200"/>
      <c r="D834" s="201"/>
      <c r="E834" s="113"/>
      <c r="F834" s="113"/>
      <c r="G834" s="113"/>
      <c r="H834" s="113"/>
      <c r="I834" s="203"/>
      <c r="J834" s="203"/>
      <c r="K834" s="203"/>
      <c r="L834" s="204"/>
      <c r="M834" s="201"/>
      <c r="N834" s="201"/>
    </row>
    <row r="835" spans="1:14" x14ac:dyDescent="0.2">
      <c r="A835" s="113"/>
      <c r="B835" s="200"/>
      <c r="C835" s="200"/>
      <c r="D835" s="201"/>
      <c r="E835" s="113"/>
      <c r="F835" s="113"/>
      <c r="G835" s="113"/>
      <c r="H835" s="113"/>
      <c r="I835" s="203"/>
      <c r="J835" s="203"/>
      <c r="K835" s="203"/>
      <c r="L835" s="204"/>
      <c r="M835" s="201"/>
      <c r="N835" s="201"/>
    </row>
    <row r="836" spans="1:14" x14ac:dyDescent="0.2">
      <c r="A836" s="113"/>
      <c r="B836" s="200"/>
      <c r="C836" s="200"/>
      <c r="D836" s="201"/>
      <c r="E836" s="113"/>
      <c r="F836" s="113"/>
      <c r="G836" s="113"/>
      <c r="H836" s="113"/>
      <c r="I836" s="203"/>
      <c r="J836" s="203"/>
      <c r="K836" s="203"/>
      <c r="L836" s="204"/>
      <c r="M836" s="201"/>
      <c r="N836" s="201"/>
    </row>
    <row r="837" spans="1:14" x14ac:dyDescent="0.2">
      <c r="A837" s="113"/>
      <c r="B837" s="200"/>
      <c r="C837" s="200"/>
      <c r="D837" s="201"/>
      <c r="E837" s="113"/>
      <c r="F837" s="113"/>
      <c r="G837" s="113"/>
      <c r="H837" s="113"/>
      <c r="I837" s="203"/>
      <c r="J837" s="203"/>
      <c r="K837" s="203"/>
      <c r="L837" s="204"/>
      <c r="M837" s="201"/>
      <c r="N837" s="201"/>
    </row>
    <row r="838" spans="1:14" x14ac:dyDescent="0.2">
      <c r="A838" s="113"/>
      <c r="B838" s="200"/>
      <c r="C838" s="200"/>
      <c r="D838" s="201"/>
      <c r="E838" s="113"/>
      <c r="F838" s="113"/>
      <c r="G838" s="113"/>
      <c r="H838" s="113"/>
      <c r="I838" s="203"/>
      <c r="J838" s="203"/>
      <c r="K838" s="203"/>
      <c r="L838" s="204"/>
      <c r="M838" s="201"/>
      <c r="N838" s="201"/>
    </row>
    <row r="839" spans="1:14" x14ac:dyDescent="0.2">
      <c r="A839" s="113"/>
      <c r="B839" s="200"/>
      <c r="C839" s="200"/>
      <c r="D839" s="201"/>
      <c r="E839" s="113"/>
      <c r="F839" s="113"/>
      <c r="G839" s="113"/>
      <c r="H839" s="113"/>
      <c r="I839" s="203"/>
      <c r="J839" s="203"/>
      <c r="K839" s="203"/>
      <c r="L839" s="204"/>
      <c r="M839" s="201"/>
      <c r="N839" s="201"/>
    </row>
    <row r="840" spans="1:14" x14ac:dyDescent="0.2">
      <c r="A840" s="113"/>
      <c r="B840" s="200"/>
      <c r="C840" s="200"/>
      <c r="D840" s="201"/>
      <c r="E840" s="113"/>
      <c r="F840" s="113"/>
      <c r="G840" s="113"/>
      <c r="H840" s="113"/>
      <c r="I840" s="203"/>
      <c r="J840" s="203"/>
      <c r="K840" s="203"/>
      <c r="L840" s="204"/>
      <c r="M840" s="201"/>
      <c r="N840" s="201"/>
    </row>
    <row r="841" spans="1:14" x14ac:dyDescent="0.2">
      <c r="A841" s="113"/>
      <c r="B841" s="200"/>
      <c r="C841" s="200"/>
      <c r="D841" s="201"/>
      <c r="E841" s="113"/>
      <c r="F841" s="113"/>
      <c r="G841" s="113"/>
      <c r="H841" s="113"/>
      <c r="I841" s="203"/>
      <c r="J841" s="203"/>
      <c r="K841" s="203"/>
      <c r="L841" s="204"/>
      <c r="M841" s="201"/>
      <c r="N841" s="201"/>
    </row>
    <row r="842" spans="1:14" x14ac:dyDescent="0.2">
      <c r="A842" s="113"/>
      <c r="B842" s="200"/>
      <c r="C842" s="200"/>
      <c r="D842" s="201"/>
      <c r="E842" s="113"/>
      <c r="F842" s="113"/>
      <c r="G842" s="113"/>
      <c r="H842" s="113"/>
      <c r="I842" s="203"/>
      <c r="J842" s="203"/>
      <c r="K842" s="203"/>
      <c r="L842" s="204"/>
      <c r="M842" s="201"/>
      <c r="N842" s="201"/>
    </row>
    <row r="843" spans="1:14" x14ac:dyDescent="0.2">
      <c r="A843" s="113"/>
      <c r="B843" s="200"/>
      <c r="C843" s="200"/>
      <c r="D843" s="201"/>
      <c r="E843" s="113"/>
      <c r="F843" s="113"/>
      <c r="G843" s="113"/>
      <c r="H843" s="113"/>
      <c r="I843" s="203"/>
      <c r="J843" s="203"/>
      <c r="K843" s="203"/>
      <c r="L843" s="204"/>
      <c r="M843" s="201"/>
      <c r="N843" s="201"/>
    </row>
    <row r="844" spans="1:14" x14ac:dyDescent="0.2">
      <c r="A844" s="113"/>
      <c r="B844" s="200"/>
      <c r="C844" s="200"/>
      <c r="D844" s="201"/>
      <c r="E844" s="113"/>
      <c r="F844" s="113"/>
      <c r="G844" s="113"/>
      <c r="H844" s="113"/>
      <c r="I844" s="203"/>
      <c r="J844" s="203"/>
      <c r="K844" s="203"/>
      <c r="L844" s="204"/>
      <c r="M844" s="201"/>
      <c r="N844" s="201"/>
    </row>
    <row r="845" spans="1:14" x14ac:dyDescent="0.2">
      <c r="A845" s="113"/>
      <c r="B845" s="200"/>
      <c r="C845" s="200"/>
      <c r="D845" s="201"/>
      <c r="E845" s="113"/>
      <c r="F845" s="113"/>
      <c r="G845" s="113"/>
      <c r="H845" s="113"/>
      <c r="I845" s="203"/>
      <c r="J845" s="203"/>
      <c r="K845" s="203"/>
      <c r="L845" s="204"/>
      <c r="M845" s="201"/>
      <c r="N845" s="201"/>
    </row>
    <row r="846" spans="1:14" x14ac:dyDescent="0.2">
      <c r="A846" s="113"/>
      <c r="B846" s="200"/>
      <c r="C846" s="200"/>
      <c r="D846" s="201"/>
      <c r="E846" s="113"/>
      <c r="F846" s="113"/>
      <c r="G846" s="113"/>
      <c r="H846" s="113"/>
      <c r="I846" s="203"/>
      <c r="J846" s="203"/>
      <c r="K846" s="203"/>
      <c r="L846" s="204"/>
      <c r="M846" s="201"/>
      <c r="N846" s="201"/>
    </row>
    <row r="847" spans="1:14" x14ac:dyDescent="0.2">
      <c r="A847" s="113"/>
      <c r="B847" s="200"/>
      <c r="C847" s="200"/>
      <c r="D847" s="201"/>
      <c r="E847" s="113"/>
      <c r="F847" s="113"/>
      <c r="G847" s="113"/>
      <c r="H847" s="113"/>
      <c r="I847" s="203"/>
      <c r="J847" s="203"/>
      <c r="K847" s="203"/>
      <c r="L847" s="204"/>
      <c r="M847" s="201"/>
      <c r="N847" s="201"/>
    </row>
    <row r="848" spans="1:14" x14ac:dyDescent="0.2">
      <c r="A848" s="113"/>
      <c r="B848" s="200"/>
      <c r="C848" s="200"/>
      <c r="D848" s="201"/>
      <c r="E848" s="113"/>
      <c r="F848" s="113"/>
      <c r="G848" s="113"/>
      <c r="H848" s="113"/>
      <c r="I848" s="203"/>
      <c r="J848" s="203"/>
      <c r="K848" s="203"/>
      <c r="L848" s="204"/>
      <c r="M848" s="201"/>
      <c r="N848" s="201"/>
    </row>
    <row r="849" spans="1:14" x14ac:dyDescent="0.2">
      <c r="A849" s="113"/>
      <c r="B849" s="200"/>
      <c r="C849" s="200"/>
      <c r="D849" s="201"/>
      <c r="E849" s="113"/>
      <c r="F849" s="113"/>
      <c r="G849" s="113"/>
      <c r="H849" s="113"/>
      <c r="I849" s="203"/>
      <c r="J849" s="203"/>
      <c r="K849" s="203"/>
      <c r="L849" s="204"/>
      <c r="M849" s="201"/>
      <c r="N849" s="201"/>
    </row>
    <row r="850" spans="1:14" x14ac:dyDescent="0.2">
      <c r="A850" s="113"/>
      <c r="B850" s="200"/>
      <c r="C850" s="200"/>
      <c r="D850" s="201"/>
      <c r="E850" s="113"/>
      <c r="F850" s="113"/>
      <c r="G850" s="113"/>
      <c r="H850" s="113"/>
      <c r="I850" s="203"/>
      <c r="J850" s="203"/>
      <c r="K850" s="203"/>
      <c r="L850" s="204"/>
      <c r="M850" s="201"/>
      <c r="N850" s="201"/>
    </row>
    <row r="851" spans="1:14" x14ac:dyDescent="0.2">
      <c r="A851" s="113"/>
      <c r="B851" s="200"/>
      <c r="C851" s="200"/>
      <c r="D851" s="201"/>
      <c r="E851" s="113"/>
      <c r="F851" s="113"/>
      <c r="G851" s="113"/>
      <c r="H851" s="113"/>
      <c r="I851" s="203"/>
      <c r="J851" s="203"/>
      <c r="K851" s="203"/>
      <c r="L851" s="204"/>
      <c r="M851" s="201"/>
      <c r="N851" s="201"/>
    </row>
    <row r="852" spans="1:14" x14ac:dyDescent="0.2">
      <c r="A852" s="113"/>
      <c r="B852" s="200"/>
      <c r="C852" s="200"/>
      <c r="D852" s="201"/>
      <c r="E852" s="113"/>
      <c r="F852" s="113"/>
      <c r="G852" s="113"/>
      <c r="H852" s="113"/>
      <c r="I852" s="203"/>
      <c r="J852" s="203"/>
      <c r="K852" s="203"/>
      <c r="L852" s="204"/>
      <c r="M852" s="201"/>
      <c r="N852" s="201"/>
    </row>
    <row r="853" spans="1:14" x14ac:dyDescent="0.2">
      <c r="A853" s="113"/>
      <c r="B853" s="200"/>
      <c r="C853" s="200"/>
      <c r="D853" s="201"/>
      <c r="E853" s="113"/>
      <c r="F853" s="113"/>
      <c r="G853" s="113"/>
      <c r="H853" s="113"/>
      <c r="I853" s="203"/>
      <c r="J853" s="203"/>
      <c r="K853" s="203"/>
      <c r="L853" s="204"/>
      <c r="M853" s="201"/>
      <c r="N853" s="201"/>
    </row>
    <row r="854" spans="1:14" x14ac:dyDescent="0.2">
      <c r="A854" s="113"/>
      <c r="B854" s="200"/>
      <c r="C854" s="200"/>
      <c r="D854" s="201"/>
      <c r="E854" s="113"/>
      <c r="F854" s="113"/>
      <c r="G854" s="113"/>
      <c r="H854" s="113"/>
      <c r="I854" s="203"/>
      <c r="J854" s="203"/>
      <c r="K854" s="203"/>
      <c r="L854" s="204"/>
      <c r="M854" s="201"/>
      <c r="N854" s="201"/>
    </row>
    <row r="855" spans="1:14" x14ac:dyDescent="0.2">
      <c r="A855" s="113"/>
      <c r="B855" s="200"/>
      <c r="C855" s="200"/>
      <c r="D855" s="201"/>
      <c r="E855" s="113"/>
      <c r="F855" s="113"/>
      <c r="G855" s="113"/>
      <c r="H855" s="113"/>
      <c r="I855" s="203"/>
      <c r="J855" s="203"/>
      <c r="K855" s="203"/>
      <c r="L855" s="204"/>
      <c r="M855" s="201"/>
      <c r="N855" s="201"/>
    </row>
    <row r="856" spans="1:14" x14ac:dyDescent="0.2">
      <c r="A856" s="113"/>
      <c r="B856" s="200"/>
      <c r="C856" s="200"/>
      <c r="D856" s="201"/>
      <c r="E856" s="113"/>
      <c r="F856" s="113"/>
      <c r="G856" s="113"/>
      <c r="H856" s="113"/>
      <c r="I856" s="203"/>
      <c r="J856" s="203"/>
      <c r="K856" s="203"/>
      <c r="L856" s="204"/>
      <c r="M856" s="201"/>
      <c r="N856" s="201"/>
    </row>
    <row r="857" spans="1:14" x14ac:dyDescent="0.2">
      <c r="A857" s="113"/>
      <c r="B857" s="200"/>
      <c r="C857" s="200"/>
      <c r="D857" s="201"/>
      <c r="E857" s="113"/>
      <c r="F857" s="113"/>
      <c r="G857" s="113"/>
      <c r="H857" s="113"/>
      <c r="I857" s="203"/>
      <c r="J857" s="203"/>
      <c r="K857" s="203"/>
      <c r="L857" s="204"/>
      <c r="M857" s="201"/>
      <c r="N857" s="201"/>
    </row>
    <row r="858" spans="1:14" x14ac:dyDescent="0.2">
      <c r="A858" s="113"/>
      <c r="B858" s="200"/>
      <c r="C858" s="200"/>
      <c r="D858" s="201"/>
      <c r="E858" s="113"/>
      <c r="F858" s="113"/>
      <c r="G858" s="113"/>
      <c r="H858" s="113"/>
      <c r="I858" s="203"/>
      <c r="J858" s="203"/>
      <c r="K858" s="203"/>
      <c r="L858" s="204"/>
      <c r="M858" s="201"/>
      <c r="N858" s="201"/>
    </row>
    <row r="859" spans="1:14" x14ac:dyDescent="0.2">
      <c r="A859" s="113"/>
      <c r="B859" s="200"/>
      <c r="C859" s="200"/>
      <c r="D859" s="201"/>
      <c r="E859" s="113"/>
      <c r="F859" s="113"/>
      <c r="G859" s="113"/>
      <c r="H859" s="113"/>
      <c r="I859" s="203"/>
      <c r="J859" s="203"/>
      <c r="K859" s="203"/>
      <c r="L859" s="204"/>
      <c r="M859" s="201"/>
      <c r="N859" s="201"/>
    </row>
    <row r="860" spans="1:14" x14ac:dyDescent="0.2">
      <c r="A860" s="113"/>
      <c r="B860" s="200"/>
      <c r="C860" s="200"/>
      <c r="D860" s="201"/>
      <c r="E860" s="113"/>
      <c r="F860" s="113"/>
      <c r="G860" s="113"/>
      <c r="H860" s="113"/>
      <c r="I860" s="203"/>
      <c r="J860" s="203"/>
      <c r="K860" s="203"/>
      <c r="L860" s="204"/>
      <c r="M860" s="201"/>
      <c r="N860" s="201"/>
    </row>
    <row r="861" spans="1:14" x14ac:dyDescent="0.2">
      <c r="A861" s="113"/>
      <c r="B861" s="200"/>
      <c r="C861" s="200"/>
      <c r="D861" s="201"/>
      <c r="E861" s="113"/>
      <c r="F861" s="113"/>
      <c r="G861" s="113"/>
      <c r="H861" s="113"/>
      <c r="I861" s="203"/>
      <c r="J861" s="203"/>
      <c r="K861" s="203"/>
      <c r="L861" s="204"/>
      <c r="M861" s="201"/>
      <c r="N861" s="201"/>
    </row>
    <row r="862" spans="1:14" x14ac:dyDescent="0.2">
      <c r="A862" s="113"/>
      <c r="B862" s="200"/>
      <c r="C862" s="200"/>
      <c r="D862" s="201"/>
      <c r="E862" s="113"/>
      <c r="F862" s="113"/>
      <c r="G862" s="113"/>
      <c r="H862" s="113"/>
      <c r="I862" s="203"/>
      <c r="J862" s="203"/>
      <c r="K862" s="203"/>
      <c r="L862" s="204"/>
      <c r="M862" s="201"/>
      <c r="N862" s="201"/>
    </row>
    <row r="863" spans="1:14" x14ac:dyDescent="0.2">
      <c r="A863" s="113"/>
      <c r="B863" s="200"/>
      <c r="C863" s="200"/>
      <c r="D863" s="201"/>
      <c r="E863" s="113"/>
      <c r="F863" s="113"/>
      <c r="G863" s="113"/>
      <c r="H863" s="113"/>
      <c r="I863" s="203"/>
      <c r="J863" s="203"/>
      <c r="K863" s="203"/>
      <c r="L863" s="204"/>
      <c r="M863" s="201"/>
      <c r="N863" s="201"/>
    </row>
    <row r="864" spans="1:14" x14ac:dyDescent="0.2">
      <c r="A864" s="113"/>
      <c r="B864" s="200"/>
      <c r="C864" s="200"/>
      <c r="D864" s="201"/>
      <c r="E864" s="113"/>
      <c r="F864" s="113"/>
      <c r="G864" s="113"/>
      <c r="H864" s="113"/>
      <c r="I864" s="203"/>
      <c r="J864" s="203"/>
      <c r="K864" s="203"/>
      <c r="L864" s="204"/>
      <c r="M864" s="201"/>
      <c r="N864" s="201"/>
    </row>
    <row r="865" spans="1:14" x14ac:dyDescent="0.2">
      <c r="A865" s="113"/>
      <c r="B865" s="200"/>
      <c r="C865" s="200"/>
      <c r="D865" s="201"/>
      <c r="E865" s="113"/>
      <c r="F865" s="113"/>
      <c r="G865" s="113"/>
      <c r="H865" s="113"/>
      <c r="I865" s="203"/>
      <c r="J865" s="203"/>
      <c r="K865" s="203"/>
      <c r="L865" s="204"/>
      <c r="M865" s="201"/>
      <c r="N865" s="201"/>
    </row>
    <row r="866" spans="1:14" x14ac:dyDescent="0.2">
      <c r="A866" s="113"/>
      <c r="B866" s="200"/>
      <c r="C866" s="200"/>
      <c r="D866" s="201"/>
      <c r="E866" s="113"/>
      <c r="F866" s="113"/>
      <c r="G866" s="113"/>
      <c r="H866" s="113"/>
      <c r="I866" s="203"/>
      <c r="J866" s="203"/>
      <c r="K866" s="203"/>
      <c r="L866" s="204"/>
      <c r="M866" s="201"/>
      <c r="N866" s="201"/>
    </row>
    <row r="867" spans="1:14" x14ac:dyDescent="0.2">
      <c r="A867" s="113"/>
      <c r="B867" s="200"/>
      <c r="C867" s="200"/>
      <c r="D867" s="201"/>
      <c r="E867" s="113"/>
      <c r="F867" s="113"/>
      <c r="G867" s="113"/>
      <c r="H867" s="113"/>
      <c r="I867" s="203"/>
      <c r="J867" s="203"/>
      <c r="K867" s="203"/>
      <c r="L867" s="204"/>
      <c r="M867" s="201"/>
      <c r="N867" s="201"/>
    </row>
    <row r="868" spans="1:14" x14ac:dyDescent="0.2">
      <c r="A868" s="113"/>
      <c r="B868" s="200"/>
      <c r="C868" s="200"/>
      <c r="D868" s="201"/>
      <c r="E868" s="113"/>
      <c r="F868" s="113"/>
      <c r="G868" s="113"/>
      <c r="H868" s="113"/>
      <c r="I868" s="203"/>
      <c r="J868" s="203"/>
      <c r="K868" s="203"/>
      <c r="L868" s="204"/>
      <c r="M868" s="201"/>
      <c r="N868" s="201"/>
    </row>
    <row r="869" spans="1:14" x14ac:dyDescent="0.2">
      <c r="A869" s="113"/>
      <c r="B869" s="200"/>
      <c r="C869" s="200"/>
      <c r="D869" s="201"/>
      <c r="E869" s="113"/>
      <c r="F869" s="113"/>
      <c r="G869" s="113"/>
      <c r="H869" s="113"/>
      <c r="I869" s="203"/>
      <c r="J869" s="203"/>
      <c r="K869" s="203"/>
      <c r="L869" s="204"/>
      <c r="M869" s="201"/>
      <c r="N869" s="201"/>
    </row>
    <row r="870" spans="1:14" x14ac:dyDescent="0.2">
      <c r="A870" s="113"/>
      <c r="B870" s="200"/>
      <c r="C870" s="200"/>
      <c r="D870" s="201"/>
      <c r="E870" s="113"/>
      <c r="F870" s="113"/>
      <c r="G870" s="113"/>
      <c r="H870" s="113"/>
      <c r="I870" s="203"/>
      <c r="J870" s="203"/>
      <c r="K870" s="203"/>
      <c r="L870" s="204"/>
      <c r="M870" s="201"/>
      <c r="N870" s="201"/>
    </row>
    <row r="871" spans="1:14" x14ac:dyDescent="0.2">
      <c r="A871" s="113"/>
      <c r="B871" s="200"/>
      <c r="C871" s="200"/>
      <c r="D871" s="201"/>
      <c r="E871" s="113"/>
      <c r="F871" s="113"/>
      <c r="G871" s="113"/>
      <c r="H871" s="113"/>
      <c r="I871" s="203"/>
      <c r="J871" s="203"/>
      <c r="K871" s="203"/>
      <c r="L871" s="204"/>
      <c r="M871" s="201"/>
      <c r="N871" s="201"/>
    </row>
    <row r="872" spans="1:14" x14ac:dyDescent="0.2">
      <c r="A872" s="113"/>
      <c r="B872" s="200"/>
      <c r="C872" s="200"/>
      <c r="D872" s="201"/>
      <c r="E872" s="113"/>
      <c r="F872" s="113"/>
      <c r="G872" s="113"/>
      <c r="H872" s="113"/>
      <c r="I872" s="203"/>
      <c r="J872" s="203"/>
      <c r="K872" s="203"/>
      <c r="L872" s="204"/>
      <c r="M872" s="201"/>
      <c r="N872" s="201"/>
    </row>
    <row r="873" spans="1:14" x14ac:dyDescent="0.2">
      <c r="A873" s="113"/>
      <c r="B873" s="200"/>
      <c r="C873" s="200"/>
      <c r="D873" s="201"/>
      <c r="E873" s="113"/>
      <c r="F873" s="113"/>
      <c r="G873" s="113"/>
      <c r="H873" s="113"/>
      <c r="I873" s="203"/>
      <c r="J873" s="203"/>
      <c r="K873" s="203"/>
      <c r="L873" s="204"/>
      <c r="M873" s="201"/>
      <c r="N873" s="201"/>
    </row>
    <row r="874" spans="1:14" x14ac:dyDescent="0.2">
      <c r="A874" s="113"/>
      <c r="B874" s="200"/>
      <c r="C874" s="200"/>
      <c r="D874" s="201"/>
      <c r="E874" s="113"/>
      <c r="F874" s="113"/>
      <c r="G874" s="113"/>
      <c r="H874" s="113"/>
      <c r="I874" s="203"/>
      <c r="J874" s="203"/>
      <c r="K874" s="203"/>
      <c r="L874" s="204"/>
      <c r="M874" s="201"/>
      <c r="N874" s="201"/>
    </row>
    <row r="875" spans="1:14" x14ac:dyDescent="0.2">
      <c r="A875" s="113"/>
      <c r="B875" s="200"/>
      <c r="C875" s="200"/>
      <c r="D875" s="201"/>
      <c r="E875" s="113"/>
      <c r="F875" s="113"/>
      <c r="G875" s="113"/>
      <c r="H875" s="113"/>
      <c r="I875" s="203"/>
      <c r="J875" s="203"/>
      <c r="K875" s="203"/>
      <c r="L875" s="204"/>
      <c r="M875" s="201"/>
      <c r="N875" s="201"/>
    </row>
    <row r="876" spans="1:14" x14ac:dyDescent="0.2">
      <c r="A876" s="113"/>
      <c r="B876" s="200"/>
      <c r="C876" s="200"/>
      <c r="D876" s="201"/>
      <c r="E876" s="113"/>
      <c r="F876" s="113"/>
      <c r="G876" s="113"/>
      <c r="H876" s="113"/>
      <c r="I876" s="203"/>
      <c r="J876" s="203"/>
      <c r="K876" s="203"/>
      <c r="L876" s="204"/>
      <c r="M876" s="201"/>
      <c r="N876" s="201"/>
    </row>
    <row r="877" spans="1:14" x14ac:dyDescent="0.2">
      <c r="A877" s="113"/>
      <c r="B877" s="200"/>
      <c r="C877" s="200"/>
      <c r="D877" s="201"/>
      <c r="E877" s="113"/>
      <c r="F877" s="113"/>
      <c r="G877" s="113"/>
      <c r="H877" s="113"/>
      <c r="I877" s="203"/>
      <c r="J877" s="203"/>
      <c r="K877" s="203"/>
      <c r="L877" s="204"/>
      <c r="M877" s="201"/>
      <c r="N877" s="201"/>
    </row>
    <row r="878" spans="1:14" x14ac:dyDescent="0.2">
      <c r="A878" s="113"/>
      <c r="B878" s="200"/>
      <c r="C878" s="200"/>
      <c r="D878" s="201"/>
      <c r="E878" s="113"/>
      <c r="F878" s="113"/>
      <c r="G878" s="113"/>
      <c r="H878" s="113"/>
      <c r="I878" s="203"/>
      <c r="J878" s="203"/>
      <c r="K878" s="203"/>
      <c r="L878" s="204"/>
      <c r="M878" s="201"/>
      <c r="N878" s="201"/>
    </row>
    <row r="879" spans="1:14" x14ac:dyDescent="0.2">
      <c r="A879" s="113"/>
      <c r="B879" s="200"/>
      <c r="C879" s="200"/>
      <c r="D879" s="201"/>
      <c r="E879" s="113"/>
      <c r="F879" s="113"/>
      <c r="G879" s="113"/>
      <c r="H879" s="113"/>
      <c r="I879" s="203"/>
      <c r="J879" s="203"/>
      <c r="K879" s="203"/>
      <c r="L879" s="204"/>
      <c r="M879" s="201"/>
      <c r="N879" s="201"/>
    </row>
    <row r="880" spans="1:14" x14ac:dyDescent="0.2">
      <c r="A880" s="113"/>
      <c r="B880" s="200"/>
      <c r="C880" s="200"/>
      <c r="D880" s="201"/>
      <c r="E880" s="113"/>
      <c r="F880" s="113"/>
      <c r="G880" s="113"/>
      <c r="H880" s="113"/>
      <c r="I880" s="203"/>
      <c r="J880" s="203"/>
      <c r="K880" s="203"/>
      <c r="L880" s="204"/>
      <c r="M880" s="201"/>
      <c r="N880" s="201"/>
    </row>
    <row r="881" spans="1:14" x14ac:dyDescent="0.2">
      <c r="A881" s="113"/>
      <c r="B881" s="200"/>
      <c r="C881" s="200"/>
      <c r="D881" s="201"/>
      <c r="E881" s="113"/>
      <c r="F881" s="113"/>
      <c r="G881" s="113"/>
      <c r="H881" s="113"/>
      <c r="I881" s="203"/>
      <c r="J881" s="203"/>
      <c r="K881" s="203"/>
      <c r="L881" s="204"/>
      <c r="M881" s="201"/>
      <c r="N881" s="201"/>
    </row>
    <row r="882" spans="1:14" x14ac:dyDescent="0.2">
      <c r="A882" s="113"/>
      <c r="B882" s="200"/>
      <c r="C882" s="200"/>
      <c r="D882" s="201"/>
      <c r="E882" s="113"/>
      <c r="F882" s="113"/>
      <c r="G882" s="113"/>
      <c r="H882" s="113"/>
      <c r="I882" s="203"/>
      <c r="J882" s="203"/>
      <c r="K882" s="203"/>
      <c r="L882" s="204"/>
      <c r="M882" s="201"/>
      <c r="N882" s="201"/>
    </row>
    <row r="883" spans="1:14" x14ac:dyDescent="0.2">
      <c r="A883" s="113"/>
      <c r="B883" s="200"/>
      <c r="C883" s="200"/>
      <c r="D883" s="201"/>
      <c r="E883" s="113"/>
      <c r="F883" s="113"/>
      <c r="G883" s="113"/>
      <c r="H883" s="113"/>
      <c r="I883" s="203"/>
      <c r="J883" s="203"/>
      <c r="K883" s="203"/>
      <c r="L883" s="204"/>
      <c r="M883" s="201"/>
      <c r="N883" s="201"/>
    </row>
    <row r="884" spans="1:14" x14ac:dyDescent="0.2">
      <c r="A884" s="113"/>
      <c r="B884" s="200"/>
      <c r="C884" s="200"/>
      <c r="D884" s="201"/>
      <c r="E884" s="113"/>
      <c r="F884" s="113"/>
      <c r="G884" s="113"/>
      <c r="H884" s="113"/>
      <c r="I884" s="203"/>
      <c r="J884" s="203"/>
      <c r="K884" s="203"/>
      <c r="L884" s="204"/>
      <c r="M884" s="201"/>
      <c r="N884" s="201"/>
    </row>
    <row r="885" spans="1:14" x14ac:dyDescent="0.2">
      <c r="A885" s="113"/>
      <c r="B885" s="200"/>
      <c r="C885" s="200"/>
      <c r="D885" s="201"/>
      <c r="E885" s="113"/>
      <c r="F885" s="113"/>
      <c r="G885" s="113"/>
      <c r="H885" s="113"/>
      <c r="I885" s="203"/>
      <c r="J885" s="203"/>
      <c r="K885" s="203"/>
      <c r="L885" s="204"/>
      <c r="M885" s="201"/>
      <c r="N885" s="201"/>
    </row>
    <row r="886" spans="1:14" x14ac:dyDescent="0.2">
      <c r="A886" s="113"/>
      <c r="B886" s="200"/>
      <c r="C886" s="200"/>
      <c r="D886" s="201"/>
      <c r="E886" s="113"/>
      <c r="F886" s="113"/>
      <c r="G886" s="113"/>
      <c r="H886" s="113"/>
      <c r="I886" s="203"/>
      <c r="J886" s="203"/>
      <c r="K886" s="203"/>
      <c r="L886" s="204"/>
      <c r="M886" s="201"/>
      <c r="N886" s="201"/>
    </row>
    <row r="887" spans="1:14" x14ac:dyDescent="0.2">
      <c r="A887" s="113"/>
      <c r="B887" s="200"/>
      <c r="C887" s="200"/>
      <c r="D887" s="201"/>
      <c r="E887" s="113"/>
      <c r="F887" s="113"/>
      <c r="G887" s="113"/>
      <c r="H887" s="113"/>
      <c r="I887" s="203"/>
      <c r="J887" s="203"/>
      <c r="K887" s="203"/>
      <c r="L887" s="204"/>
      <c r="M887" s="201"/>
      <c r="N887" s="201"/>
    </row>
    <row r="888" spans="1:14" x14ac:dyDescent="0.2">
      <c r="A888" s="113"/>
      <c r="B888" s="200"/>
      <c r="C888" s="200"/>
      <c r="D888" s="201"/>
      <c r="E888" s="113"/>
      <c r="F888" s="113"/>
      <c r="G888" s="113"/>
      <c r="H888" s="113"/>
      <c r="I888" s="203"/>
      <c r="J888" s="203"/>
      <c r="K888" s="203"/>
      <c r="L888" s="204"/>
      <c r="M888" s="201"/>
      <c r="N888" s="201"/>
    </row>
    <row r="889" spans="1:14" x14ac:dyDescent="0.2">
      <c r="A889" s="113"/>
      <c r="B889" s="200"/>
      <c r="C889" s="200"/>
      <c r="D889" s="201"/>
      <c r="E889" s="113"/>
      <c r="F889" s="113"/>
      <c r="G889" s="113"/>
      <c r="H889" s="113"/>
      <c r="I889" s="203"/>
      <c r="J889" s="203"/>
      <c r="K889" s="203"/>
      <c r="L889" s="204"/>
      <c r="M889" s="201"/>
      <c r="N889" s="201"/>
    </row>
    <row r="890" spans="1:14" x14ac:dyDescent="0.2">
      <c r="A890" s="113"/>
      <c r="B890" s="200"/>
      <c r="C890" s="200"/>
      <c r="D890" s="201"/>
      <c r="E890" s="113"/>
      <c r="F890" s="113"/>
      <c r="G890" s="113"/>
      <c r="H890" s="113"/>
      <c r="I890" s="203"/>
      <c r="J890" s="203"/>
      <c r="K890" s="203"/>
      <c r="L890" s="204"/>
      <c r="M890" s="201"/>
      <c r="N890" s="201"/>
    </row>
    <row r="891" spans="1:14" x14ac:dyDescent="0.2">
      <c r="A891" s="113"/>
      <c r="B891" s="200"/>
      <c r="C891" s="200"/>
      <c r="D891" s="201"/>
      <c r="E891" s="113"/>
      <c r="F891" s="113"/>
      <c r="G891" s="113"/>
      <c r="H891" s="113"/>
      <c r="I891" s="203"/>
      <c r="J891" s="203"/>
      <c r="K891" s="203"/>
      <c r="L891" s="204"/>
      <c r="M891" s="201"/>
      <c r="N891" s="201"/>
    </row>
    <row r="892" spans="1:14" x14ac:dyDescent="0.2">
      <c r="A892" s="113"/>
      <c r="B892" s="200"/>
      <c r="C892" s="200"/>
      <c r="D892" s="201"/>
      <c r="E892" s="113"/>
      <c r="F892" s="113"/>
      <c r="G892" s="113"/>
      <c r="H892" s="113"/>
      <c r="I892" s="203"/>
      <c r="J892" s="203"/>
      <c r="K892" s="203"/>
      <c r="L892" s="204"/>
      <c r="M892" s="201"/>
      <c r="N892" s="201"/>
    </row>
    <row r="893" spans="1:14" x14ac:dyDescent="0.2">
      <c r="A893" s="113"/>
      <c r="B893" s="200"/>
      <c r="C893" s="200"/>
      <c r="D893" s="201"/>
      <c r="E893" s="113"/>
      <c r="F893" s="113"/>
      <c r="G893" s="113"/>
      <c r="H893" s="113"/>
      <c r="I893" s="203"/>
      <c r="J893" s="203"/>
      <c r="K893" s="203"/>
      <c r="L893" s="204"/>
      <c r="M893" s="201"/>
      <c r="N893" s="201"/>
    </row>
    <row r="894" spans="1:14" x14ac:dyDescent="0.2">
      <c r="A894" s="113"/>
      <c r="B894" s="200"/>
      <c r="C894" s="200"/>
      <c r="D894" s="201"/>
      <c r="E894" s="113"/>
      <c r="F894" s="113"/>
      <c r="G894" s="113"/>
      <c r="H894" s="113"/>
      <c r="I894" s="203"/>
      <c r="J894" s="203"/>
      <c r="K894" s="203"/>
      <c r="L894" s="204"/>
      <c r="M894" s="201"/>
      <c r="N894" s="201"/>
    </row>
    <row r="895" spans="1:14" x14ac:dyDescent="0.2">
      <c r="A895" s="113"/>
      <c r="B895" s="200"/>
      <c r="C895" s="200"/>
      <c r="D895" s="201"/>
      <c r="E895" s="113"/>
      <c r="F895" s="113"/>
      <c r="G895" s="113"/>
      <c r="H895" s="113"/>
      <c r="I895" s="203"/>
      <c r="J895" s="203"/>
      <c r="K895" s="203"/>
      <c r="L895" s="204"/>
      <c r="M895" s="201"/>
      <c r="N895" s="201"/>
    </row>
    <row r="896" spans="1:14" x14ac:dyDescent="0.2">
      <c r="A896" s="113"/>
      <c r="B896" s="200"/>
      <c r="C896" s="200"/>
      <c r="D896" s="201"/>
      <c r="E896" s="113"/>
      <c r="F896" s="113"/>
      <c r="G896" s="113"/>
      <c r="H896" s="113"/>
      <c r="I896" s="203"/>
      <c r="J896" s="203"/>
      <c r="K896" s="203"/>
      <c r="L896" s="204"/>
      <c r="M896" s="201"/>
      <c r="N896" s="201"/>
    </row>
    <row r="897" spans="1:14" x14ac:dyDescent="0.2">
      <c r="A897" s="113"/>
      <c r="B897" s="200"/>
      <c r="C897" s="200"/>
      <c r="D897" s="201"/>
      <c r="E897" s="113"/>
      <c r="F897" s="113"/>
      <c r="G897" s="113"/>
      <c r="H897" s="113"/>
      <c r="I897" s="203"/>
      <c r="J897" s="203"/>
      <c r="K897" s="203"/>
      <c r="L897" s="204"/>
      <c r="M897" s="201"/>
      <c r="N897" s="201"/>
    </row>
    <row r="898" spans="1:14" x14ac:dyDescent="0.2">
      <c r="A898" s="113"/>
      <c r="B898" s="200"/>
      <c r="C898" s="200"/>
      <c r="D898" s="201"/>
      <c r="E898" s="113"/>
      <c r="F898" s="113"/>
      <c r="G898" s="113"/>
      <c r="H898" s="113"/>
      <c r="I898" s="203"/>
      <c r="J898" s="203"/>
      <c r="K898" s="203"/>
      <c r="L898" s="204"/>
      <c r="M898" s="201"/>
      <c r="N898" s="201"/>
    </row>
    <row r="899" spans="1:14" x14ac:dyDescent="0.2">
      <c r="A899" s="113"/>
      <c r="B899" s="200"/>
      <c r="C899" s="200"/>
      <c r="D899" s="201"/>
      <c r="E899" s="113"/>
      <c r="F899" s="113"/>
      <c r="G899" s="113"/>
      <c r="H899" s="113"/>
      <c r="I899" s="203"/>
      <c r="J899" s="203"/>
      <c r="K899" s="203"/>
      <c r="L899" s="204"/>
      <c r="M899" s="201"/>
      <c r="N899" s="201"/>
    </row>
    <row r="900" spans="1:14" x14ac:dyDescent="0.2">
      <c r="A900" s="113"/>
      <c r="B900" s="200"/>
      <c r="C900" s="200"/>
      <c r="D900" s="201"/>
      <c r="E900" s="113"/>
      <c r="F900" s="113"/>
      <c r="G900" s="113"/>
      <c r="H900" s="113"/>
      <c r="I900" s="203"/>
      <c r="J900" s="203"/>
      <c r="K900" s="203"/>
      <c r="L900" s="204"/>
      <c r="M900" s="201"/>
      <c r="N900" s="201"/>
    </row>
    <row r="901" spans="1:14" x14ac:dyDescent="0.2">
      <c r="A901" s="113"/>
      <c r="B901" s="200"/>
      <c r="C901" s="200"/>
      <c r="D901" s="201"/>
      <c r="E901" s="113"/>
      <c r="F901" s="113"/>
      <c r="G901" s="113"/>
      <c r="H901" s="113"/>
      <c r="I901" s="203"/>
      <c r="J901" s="203"/>
      <c r="K901" s="203"/>
      <c r="L901" s="204"/>
      <c r="M901" s="201"/>
      <c r="N901" s="201"/>
    </row>
    <row r="902" spans="1:14" x14ac:dyDescent="0.2">
      <c r="A902" s="113"/>
      <c r="B902" s="200"/>
      <c r="C902" s="200"/>
      <c r="D902" s="201"/>
      <c r="E902" s="113"/>
      <c r="F902" s="113"/>
      <c r="G902" s="113"/>
      <c r="H902" s="113"/>
      <c r="I902" s="203"/>
      <c r="J902" s="203"/>
      <c r="K902" s="203"/>
      <c r="L902" s="204"/>
      <c r="M902" s="201"/>
      <c r="N902" s="201"/>
    </row>
    <row r="903" spans="1:14" x14ac:dyDescent="0.2">
      <c r="A903" s="113"/>
      <c r="B903" s="200"/>
      <c r="C903" s="200"/>
      <c r="D903" s="201"/>
      <c r="E903" s="113"/>
      <c r="F903" s="113"/>
      <c r="G903" s="113"/>
      <c r="H903" s="113"/>
      <c r="I903" s="203"/>
      <c r="J903" s="203"/>
      <c r="K903" s="203"/>
      <c r="L903" s="204"/>
      <c r="M903" s="201"/>
      <c r="N903" s="201"/>
    </row>
    <row r="904" spans="1:14" x14ac:dyDescent="0.2">
      <c r="A904" s="113"/>
      <c r="B904" s="200"/>
      <c r="C904" s="200"/>
      <c r="D904" s="201"/>
      <c r="E904" s="113"/>
      <c r="F904" s="113"/>
      <c r="G904" s="113"/>
      <c r="H904" s="113"/>
      <c r="I904" s="203"/>
      <c r="J904" s="203"/>
      <c r="K904" s="203"/>
      <c r="L904" s="204"/>
      <c r="M904" s="201"/>
      <c r="N904" s="201"/>
    </row>
    <row r="905" spans="1:14" x14ac:dyDescent="0.2">
      <c r="A905" s="113"/>
      <c r="B905" s="200"/>
      <c r="C905" s="200"/>
      <c r="D905" s="201"/>
      <c r="E905" s="113"/>
      <c r="F905" s="113"/>
      <c r="G905" s="113"/>
      <c r="H905" s="113"/>
      <c r="I905" s="203"/>
      <c r="J905" s="203"/>
      <c r="K905" s="203"/>
      <c r="L905" s="204"/>
      <c r="M905" s="201"/>
      <c r="N905" s="201"/>
    </row>
    <row r="906" spans="1:14" x14ac:dyDescent="0.2">
      <c r="A906" s="113"/>
      <c r="B906" s="200"/>
      <c r="C906" s="200"/>
      <c r="D906" s="201"/>
      <c r="E906" s="113"/>
      <c r="F906" s="113"/>
      <c r="G906" s="113"/>
      <c r="H906" s="113"/>
      <c r="I906" s="203"/>
      <c r="J906" s="203"/>
      <c r="K906" s="203"/>
      <c r="L906" s="204"/>
      <c r="M906" s="201"/>
      <c r="N906" s="201"/>
    </row>
    <row r="907" spans="1:14" x14ac:dyDescent="0.2">
      <c r="A907" s="113"/>
      <c r="B907" s="200"/>
      <c r="C907" s="200"/>
      <c r="D907" s="201"/>
      <c r="E907" s="113"/>
      <c r="F907" s="113"/>
      <c r="G907" s="113"/>
      <c r="H907" s="113"/>
      <c r="I907" s="203"/>
      <c r="J907" s="203"/>
      <c r="K907" s="203"/>
      <c r="L907" s="204"/>
      <c r="M907" s="201"/>
      <c r="N907" s="201"/>
    </row>
    <row r="908" spans="1:14" x14ac:dyDescent="0.2">
      <c r="A908" s="113"/>
      <c r="B908" s="200"/>
      <c r="C908" s="200"/>
      <c r="D908" s="201"/>
      <c r="E908" s="113"/>
      <c r="F908" s="113"/>
      <c r="G908" s="113"/>
      <c r="H908" s="113"/>
      <c r="I908" s="203"/>
      <c r="J908" s="203"/>
      <c r="K908" s="203"/>
      <c r="L908" s="204"/>
      <c r="M908" s="201"/>
      <c r="N908" s="201"/>
    </row>
    <row r="909" spans="1:14" x14ac:dyDescent="0.2">
      <c r="A909" s="113"/>
      <c r="B909" s="200"/>
      <c r="C909" s="200"/>
      <c r="D909" s="201"/>
      <c r="E909" s="113"/>
      <c r="F909" s="113"/>
      <c r="G909" s="113"/>
      <c r="H909" s="113"/>
      <c r="I909" s="203"/>
      <c r="J909" s="203"/>
      <c r="K909" s="203"/>
      <c r="L909" s="204"/>
      <c r="M909" s="201"/>
      <c r="N909" s="201"/>
    </row>
    <row r="910" spans="1:14" x14ac:dyDescent="0.2">
      <c r="A910" s="113"/>
      <c r="B910" s="200"/>
      <c r="C910" s="200"/>
      <c r="D910" s="201"/>
      <c r="E910" s="113"/>
      <c r="F910" s="113"/>
      <c r="G910" s="113"/>
      <c r="H910" s="113"/>
      <c r="I910" s="203"/>
      <c r="J910" s="203"/>
      <c r="K910" s="203"/>
      <c r="L910" s="204"/>
      <c r="M910" s="201"/>
      <c r="N910" s="201"/>
    </row>
    <row r="911" spans="1:14" x14ac:dyDescent="0.2">
      <c r="A911" s="113"/>
      <c r="B911" s="200"/>
      <c r="C911" s="200"/>
      <c r="D911" s="201"/>
      <c r="E911" s="113"/>
      <c r="F911" s="113"/>
      <c r="G911" s="113"/>
      <c r="H911" s="113"/>
      <c r="I911" s="203"/>
      <c r="J911" s="203"/>
      <c r="K911" s="203"/>
      <c r="L911" s="204"/>
      <c r="M911" s="201"/>
      <c r="N911" s="201"/>
    </row>
    <row r="912" spans="1:14" x14ac:dyDescent="0.2">
      <c r="A912" s="113"/>
      <c r="B912" s="200"/>
      <c r="C912" s="200"/>
      <c r="D912" s="201"/>
      <c r="E912" s="113"/>
      <c r="F912" s="113"/>
      <c r="G912" s="113"/>
      <c r="H912" s="113"/>
      <c r="I912" s="203"/>
      <c r="J912" s="203"/>
      <c r="K912" s="203"/>
      <c r="L912" s="204"/>
      <c r="M912" s="201"/>
      <c r="N912" s="201"/>
    </row>
    <row r="913" spans="1:14" x14ac:dyDescent="0.2">
      <c r="A913" s="113"/>
      <c r="B913" s="200"/>
      <c r="C913" s="200"/>
      <c r="D913" s="201"/>
      <c r="E913" s="113"/>
      <c r="F913" s="113"/>
      <c r="G913" s="113"/>
      <c r="H913" s="113"/>
      <c r="I913" s="203"/>
      <c r="J913" s="203"/>
      <c r="K913" s="203"/>
      <c r="L913" s="204"/>
      <c r="M913" s="201"/>
      <c r="N913" s="201"/>
    </row>
    <row r="914" spans="1:14" x14ac:dyDescent="0.2">
      <c r="A914" s="113"/>
      <c r="B914" s="200"/>
      <c r="C914" s="200"/>
      <c r="D914" s="201"/>
      <c r="E914" s="113"/>
      <c r="F914" s="113"/>
      <c r="G914" s="113"/>
      <c r="H914" s="113"/>
      <c r="I914" s="203"/>
      <c r="J914" s="203"/>
      <c r="K914" s="203"/>
      <c r="L914" s="204"/>
      <c r="M914" s="201"/>
      <c r="N914" s="201"/>
    </row>
    <row r="915" spans="1:14" x14ac:dyDescent="0.2">
      <c r="A915" s="113"/>
      <c r="B915" s="200"/>
      <c r="C915" s="200"/>
      <c r="D915" s="201"/>
      <c r="E915" s="113"/>
      <c r="F915" s="113"/>
      <c r="G915" s="113"/>
      <c r="H915" s="113"/>
      <c r="I915" s="203"/>
      <c r="J915" s="203"/>
      <c r="K915" s="203"/>
      <c r="L915" s="204"/>
      <c r="M915" s="201"/>
      <c r="N915" s="201"/>
    </row>
    <row r="916" spans="1:14" x14ac:dyDescent="0.2">
      <c r="A916" s="113"/>
      <c r="B916" s="200"/>
      <c r="C916" s="200"/>
      <c r="D916" s="201"/>
      <c r="E916" s="113"/>
      <c r="F916" s="113"/>
      <c r="G916" s="113"/>
      <c r="H916" s="113"/>
      <c r="I916" s="203"/>
      <c r="J916" s="203"/>
      <c r="K916" s="203"/>
      <c r="L916" s="204"/>
      <c r="M916" s="201"/>
      <c r="N916" s="201"/>
    </row>
    <row r="917" spans="1:14" x14ac:dyDescent="0.2">
      <c r="A917" s="113"/>
      <c r="B917" s="200"/>
      <c r="C917" s="200"/>
      <c r="D917" s="201"/>
      <c r="E917" s="113"/>
      <c r="F917" s="113"/>
      <c r="G917" s="113"/>
      <c r="H917" s="113"/>
      <c r="I917" s="203"/>
      <c r="J917" s="203"/>
      <c r="K917" s="203"/>
      <c r="L917" s="204"/>
      <c r="M917" s="201"/>
      <c r="N917" s="201"/>
    </row>
    <row r="918" spans="1:14" x14ac:dyDescent="0.2">
      <c r="A918" s="113"/>
      <c r="B918" s="200"/>
      <c r="C918" s="200"/>
      <c r="D918" s="201"/>
      <c r="E918" s="113"/>
      <c r="F918" s="113"/>
      <c r="G918" s="113"/>
      <c r="H918" s="113"/>
      <c r="I918" s="203"/>
      <c r="J918" s="203"/>
      <c r="K918" s="203"/>
      <c r="L918" s="204"/>
      <c r="M918" s="201"/>
      <c r="N918" s="201"/>
    </row>
    <row r="919" spans="1:14" x14ac:dyDescent="0.2">
      <c r="A919" s="113"/>
      <c r="B919" s="200"/>
      <c r="C919" s="200"/>
      <c r="D919" s="201"/>
      <c r="E919" s="113"/>
      <c r="F919" s="113"/>
      <c r="G919" s="113"/>
      <c r="H919" s="113"/>
      <c r="I919" s="203"/>
      <c r="J919" s="203"/>
      <c r="K919" s="203"/>
      <c r="L919" s="204"/>
      <c r="M919" s="201"/>
      <c r="N919" s="201"/>
    </row>
    <row r="920" spans="1:14" x14ac:dyDescent="0.2">
      <c r="A920" s="113"/>
      <c r="B920" s="200"/>
      <c r="C920" s="200"/>
      <c r="D920" s="201"/>
      <c r="E920" s="113"/>
      <c r="F920" s="113"/>
      <c r="G920" s="113"/>
      <c r="H920" s="113"/>
      <c r="I920" s="203"/>
      <c r="J920" s="203"/>
      <c r="K920" s="203"/>
      <c r="L920" s="204"/>
      <c r="M920" s="201"/>
      <c r="N920" s="201"/>
    </row>
    <row r="921" spans="1:14" x14ac:dyDescent="0.2">
      <c r="A921" s="113"/>
      <c r="B921" s="200"/>
      <c r="C921" s="200"/>
      <c r="D921" s="201"/>
      <c r="E921" s="113"/>
      <c r="F921" s="113"/>
      <c r="G921" s="113"/>
      <c r="H921" s="113"/>
      <c r="I921" s="203"/>
      <c r="J921" s="203"/>
      <c r="K921" s="203"/>
      <c r="L921" s="204"/>
      <c r="M921" s="201"/>
      <c r="N921" s="201"/>
    </row>
    <row r="922" spans="1:14" x14ac:dyDescent="0.2">
      <c r="A922" s="113"/>
      <c r="B922" s="200"/>
      <c r="C922" s="200"/>
      <c r="D922" s="201"/>
      <c r="E922" s="113"/>
      <c r="F922" s="113"/>
      <c r="G922" s="113"/>
      <c r="H922" s="113"/>
      <c r="I922" s="203"/>
      <c r="J922" s="203"/>
      <c r="K922" s="203"/>
      <c r="L922" s="204"/>
      <c r="M922" s="201"/>
      <c r="N922" s="201"/>
    </row>
    <row r="923" spans="1:14" x14ac:dyDescent="0.2">
      <c r="A923" s="113"/>
      <c r="B923" s="200"/>
      <c r="C923" s="200"/>
      <c r="D923" s="201"/>
      <c r="E923" s="113"/>
      <c r="F923" s="113"/>
      <c r="G923" s="113"/>
      <c r="H923" s="113"/>
      <c r="I923" s="203"/>
      <c r="J923" s="203"/>
      <c r="K923" s="203"/>
      <c r="L923" s="204"/>
      <c r="M923" s="201"/>
      <c r="N923" s="201"/>
    </row>
    <row r="924" spans="1:14" x14ac:dyDescent="0.2">
      <c r="A924" s="113"/>
      <c r="B924" s="200"/>
      <c r="C924" s="200"/>
      <c r="D924" s="201"/>
      <c r="E924" s="113"/>
      <c r="F924" s="113"/>
      <c r="G924" s="113"/>
      <c r="H924" s="113"/>
      <c r="I924" s="203"/>
      <c r="J924" s="203"/>
      <c r="K924" s="203"/>
      <c r="L924" s="204"/>
      <c r="M924" s="201"/>
      <c r="N924" s="201"/>
    </row>
    <row r="925" spans="1:14" x14ac:dyDescent="0.2">
      <c r="A925" s="113"/>
      <c r="B925" s="200"/>
      <c r="C925" s="200"/>
      <c r="D925" s="201"/>
      <c r="E925" s="113"/>
      <c r="F925" s="113"/>
      <c r="G925" s="113"/>
      <c r="H925" s="113"/>
      <c r="I925" s="203"/>
      <c r="J925" s="203"/>
      <c r="K925" s="203"/>
      <c r="L925" s="204"/>
      <c r="M925" s="201"/>
      <c r="N925" s="201"/>
    </row>
    <row r="926" spans="1:14" x14ac:dyDescent="0.2">
      <c r="A926" s="113"/>
      <c r="B926" s="200"/>
      <c r="C926" s="200"/>
      <c r="D926" s="201"/>
      <c r="E926" s="113"/>
      <c r="F926" s="113"/>
      <c r="G926" s="113"/>
      <c r="H926" s="113"/>
      <c r="I926" s="203"/>
      <c r="J926" s="203"/>
      <c r="K926" s="203"/>
      <c r="L926" s="204"/>
      <c r="M926" s="201"/>
      <c r="N926" s="201"/>
    </row>
    <row r="927" spans="1:14" x14ac:dyDescent="0.2">
      <c r="A927" s="113"/>
      <c r="B927" s="200"/>
      <c r="C927" s="200"/>
      <c r="D927" s="201"/>
      <c r="E927" s="113"/>
      <c r="F927" s="113"/>
      <c r="G927" s="113"/>
      <c r="H927" s="113"/>
      <c r="I927" s="203"/>
      <c r="J927" s="203"/>
      <c r="K927" s="203"/>
      <c r="L927" s="204"/>
      <c r="M927" s="201"/>
      <c r="N927" s="201"/>
    </row>
    <row r="928" spans="1:14" x14ac:dyDescent="0.2">
      <c r="A928" s="113"/>
      <c r="B928" s="200"/>
      <c r="C928" s="200"/>
      <c r="D928" s="201"/>
      <c r="E928" s="113"/>
      <c r="F928" s="113"/>
      <c r="G928" s="113"/>
      <c r="H928" s="113"/>
      <c r="I928" s="203"/>
      <c r="J928" s="203"/>
      <c r="K928" s="203"/>
      <c r="L928" s="204"/>
      <c r="M928" s="201"/>
      <c r="N928" s="201"/>
    </row>
    <row r="929" spans="1:14" x14ac:dyDescent="0.2">
      <c r="A929" s="113"/>
      <c r="B929" s="200"/>
      <c r="C929" s="200"/>
      <c r="D929" s="201"/>
      <c r="E929" s="113"/>
      <c r="F929" s="113"/>
      <c r="G929" s="113"/>
      <c r="H929" s="113"/>
      <c r="I929" s="203"/>
      <c r="J929" s="203"/>
      <c r="K929" s="203"/>
      <c r="L929" s="204"/>
      <c r="M929" s="201"/>
      <c r="N929" s="201"/>
    </row>
    <row r="930" spans="1:14" x14ac:dyDescent="0.2">
      <c r="A930" s="113"/>
      <c r="B930" s="200"/>
      <c r="C930" s="200"/>
      <c r="D930" s="201"/>
      <c r="E930" s="113"/>
      <c r="F930" s="113"/>
      <c r="G930" s="113"/>
      <c r="H930" s="113"/>
      <c r="I930" s="203"/>
      <c r="J930" s="203"/>
      <c r="K930" s="203"/>
      <c r="L930" s="204"/>
      <c r="M930" s="201"/>
      <c r="N930" s="201"/>
    </row>
    <row r="931" spans="1:14" x14ac:dyDescent="0.2">
      <c r="A931" s="113"/>
      <c r="B931" s="200"/>
      <c r="C931" s="200"/>
      <c r="D931" s="201"/>
      <c r="E931" s="113"/>
      <c r="F931" s="113"/>
      <c r="G931" s="113"/>
      <c r="H931" s="113"/>
      <c r="I931" s="203"/>
      <c r="J931" s="203"/>
      <c r="K931" s="203"/>
      <c r="L931" s="204"/>
      <c r="M931" s="201"/>
      <c r="N931" s="201"/>
    </row>
    <row r="932" spans="1:14" x14ac:dyDescent="0.2">
      <c r="A932" s="113"/>
      <c r="B932" s="200"/>
      <c r="C932" s="200"/>
      <c r="D932" s="201"/>
      <c r="E932" s="113"/>
      <c r="F932" s="113"/>
      <c r="G932" s="113"/>
      <c r="H932" s="113"/>
      <c r="I932" s="203"/>
      <c r="J932" s="203"/>
      <c r="K932" s="203"/>
      <c r="L932" s="204"/>
      <c r="M932" s="201"/>
      <c r="N932" s="201"/>
    </row>
    <row r="933" spans="1:14" x14ac:dyDescent="0.2">
      <c r="A933" s="113"/>
      <c r="B933" s="200"/>
      <c r="C933" s="200"/>
      <c r="D933" s="201"/>
      <c r="E933" s="113"/>
      <c r="F933" s="113"/>
      <c r="G933" s="113"/>
      <c r="H933" s="113"/>
      <c r="I933" s="203"/>
      <c r="J933" s="203"/>
      <c r="K933" s="203"/>
      <c r="L933" s="204"/>
      <c r="M933" s="201"/>
      <c r="N933" s="201"/>
    </row>
    <row r="934" spans="1:14" x14ac:dyDescent="0.2">
      <c r="A934" s="113"/>
      <c r="B934" s="200"/>
      <c r="C934" s="200"/>
      <c r="D934" s="201"/>
      <c r="E934" s="113"/>
      <c r="F934" s="113"/>
      <c r="G934" s="113"/>
      <c r="H934" s="113"/>
      <c r="I934" s="203"/>
      <c r="J934" s="203"/>
      <c r="K934" s="203"/>
      <c r="L934" s="204"/>
      <c r="M934" s="201"/>
      <c r="N934" s="201"/>
    </row>
    <row r="935" spans="1:14" x14ac:dyDescent="0.2">
      <c r="A935" s="113"/>
      <c r="B935" s="200"/>
      <c r="C935" s="200"/>
      <c r="D935" s="201"/>
      <c r="E935" s="113"/>
      <c r="F935" s="113"/>
      <c r="G935" s="113"/>
      <c r="H935" s="113"/>
      <c r="I935" s="203"/>
      <c r="J935" s="203"/>
      <c r="K935" s="203"/>
      <c r="L935" s="204"/>
      <c r="M935" s="201"/>
      <c r="N935" s="201"/>
    </row>
    <row r="936" spans="1:14" x14ac:dyDescent="0.2">
      <c r="A936" s="113"/>
      <c r="B936" s="200"/>
      <c r="C936" s="200"/>
      <c r="D936" s="201"/>
      <c r="E936" s="113"/>
      <c r="F936" s="113"/>
      <c r="G936" s="113"/>
      <c r="H936" s="113"/>
      <c r="I936" s="203"/>
      <c r="J936" s="203"/>
      <c r="K936" s="203"/>
      <c r="L936" s="204"/>
      <c r="M936" s="201"/>
      <c r="N936" s="201"/>
    </row>
    <row r="937" spans="1:14" x14ac:dyDescent="0.2">
      <c r="A937" s="113"/>
      <c r="B937" s="200"/>
      <c r="C937" s="200"/>
      <c r="D937" s="201"/>
      <c r="E937" s="113"/>
      <c r="F937" s="113"/>
      <c r="G937" s="113"/>
      <c r="H937" s="113"/>
      <c r="I937" s="203"/>
      <c r="J937" s="203"/>
      <c r="K937" s="203"/>
      <c r="L937" s="204"/>
      <c r="M937" s="201"/>
      <c r="N937" s="201"/>
    </row>
    <row r="938" spans="1:14" x14ac:dyDescent="0.2">
      <c r="A938" s="113"/>
      <c r="B938" s="200"/>
      <c r="C938" s="200"/>
      <c r="D938" s="201"/>
      <c r="E938" s="113"/>
      <c r="F938" s="113"/>
      <c r="G938" s="113"/>
      <c r="H938" s="113"/>
      <c r="I938" s="203"/>
      <c r="J938" s="203"/>
      <c r="K938" s="203"/>
      <c r="L938" s="204"/>
      <c r="M938" s="201"/>
      <c r="N938" s="201"/>
    </row>
    <row r="939" spans="1:14" x14ac:dyDescent="0.2">
      <c r="A939" s="113"/>
      <c r="B939" s="200"/>
      <c r="C939" s="200"/>
      <c r="D939" s="201"/>
      <c r="E939" s="113"/>
      <c r="F939" s="113"/>
      <c r="G939" s="113"/>
      <c r="H939" s="113"/>
      <c r="I939" s="203"/>
      <c r="J939" s="203"/>
      <c r="K939" s="203"/>
      <c r="L939" s="204"/>
      <c r="M939" s="201"/>
      <c r="N939" s="201"/>
    </row>
    <row r="940" spans="1:14" x14ac:dyDescent="0.2">
      <c r="A940" s="113"/>
      <c r="B940" s="200"/>
      <c r="C940" s="200"/>
      <c r="D940" s="201"/>
      <c r="E940" s="113"/>
      <c r="F940" s="113"/>
      <c r="G940" s="113"/>
      <c r="H940" s="113"/>
      <c r="I940" s="203"/>
      <c r="J940" s="203"/>
      <c r="K940" s="203"/>
      <c r="L940" s="204"/>
      <c r="M940" s="201"/>
      <c r="N940" s="201"/>
    </row>
    <row r="941" spans="1:14" x14ac:dyDescent="0.2">
      <c r="A941" s="113"/>
      <c r="B941" s="200"/>
      <c r="C941" s="200"/>
      <c r="D941" s="201"/>
      <c r="E941" s="113"/>
      <c r="F941" s="113"/>
      <c r="G941" s="113"/>
      <c r="H941" s="113"/>
      <c r="I941" s="203"/>
      <c r="J941" s="203"/>
      <c r="K941" s="203"/>
      <c r="L941" s="204"/>
      <c r="M941" s="201"/>
      <c r="N941" s="201"/>
    </row>
    <row r="942" spans="1:14" x14ac:dyDescent="0.2">
      <c r="A942" s="113"/>
      <c r="B942" s="200"/>
      <c r="C942" s="200"/>
      <c r="D942" s="201"/>
      <c r="E942" s="113"/>
      <c r="F942" s="113"/>
      <c r="G942" s="113"/>
      <c r="H942" s="113"/>
      <c r="I942" s="203"/>
      <c r="J942" s="203"/>
      <c r="K942" s="203"/>
      <c r="L942" s="204"/>
      <c r="M942" s="201"/>
      <c r="N942" s="201"/>
    </row>
    <row r="943" spans="1:14" x14ac:dyDescent="0.2">
      <c r="A943" s="113"/>
      <c r="B943" s="200"/>
      <c r="C943" s="200"/>
      <c r="D943" s="201"/>
      <c r="E943" s="113"/>
      <c r="F943" s="113"/>
      <c r="G943" s="113"/>
      <c r="H943" s="113"/>
      <c r="I943" s="203"/>
      <c r="J943" s="203"/>
      <c r="K943" s="203"/>
      <c r="L943" s="204"/>
      <c r="M943" s="201"/>
      <c r="N943" s="201"/>
    </row>
    <row r="944" spans="1:14" x14ac:dyDescent="0.2">
      <c r="A944" s="113"/>
      <c r="B944" s="200"/>
      <c r="C944" s="200"/>
      <c r="D944" s="201"/>
      <c r="E944" s="113"/>
      <c r="F944" s="113"/>
      <c r="G944" s="113"/>
      <c r="H944" s="113"/>
      <c r="I944" s="203"/>
      <c r="J944" s="203"/>
      <c r="K944" s="203"/>
      <c r="L944" s="204"/>
      <c r="M944" s="201"/>
      <c r="N944" s="201"/>
    </row>
    <row r="945" spans="1:14" x14ac:dyDescent="0.2">
      <c r="A945" s="113"/>
      <c r="B945" s="200"/>
      <c r="C945" s="200"/>
      <c r="D945" s="201"/>
      <c r="E945" s="113"/>
      <c r="F945" s="113"/>
      <c r="G945" s="113"/>
      <c r="H945" s="113"/>
      <c r="I945" s="203"/>
      <c r="J945" s="203"/>
      <c r="K945" s="203"/>
      <c r="L945" s="204"/>
      <c r="M945" s="201"/>
      <c r="N945" s="201"/>
    </row>
    <row r="946" spans="1:14" x14ac:dyDescent="0.2">
      <c r="A946" s="113"/>
      <c r="B946" s="200"/>
      <c r="C946" s="200"/>
      <c r="D946" s="201"/>
      <c r="E946" s="113"/>
      <c r="F946" s="113"/>
      <c r="G946" s="113"/>
      <c r="H946" s="113"/>
      <c r="I946" s="203"/>
      <c r="J946" s="203"/>
      <c r="K946" s="203"/>
      <c r="L946" s="204"/>
      <c r="M946" s="201"/>
      <c r="N946" s="201"/>
    </row>
    <row r="947" spans="1:14" x14ac:dyDescent="0.2">
      <c r="A947" s="113"/>
      <c r="B947" s="200"/>
      <c r="C947" s="200"/>
      <c r="D947" s="201"/>
      <c r="E947" s="113"/>
      <c r="F947" s="113"/>
      <c r="G947" s="113"/>
      <c r="H947" s="113"/>
      <c r="I947" s="203"/>
      <c r="J947" s="203"/>
      <c r="K947" s="203"/>
      <c r="L947" s="204"/>
      <c r="M947" s="201"/>
      <c r="N947" s="201"/>
    </row>
    <row r="948" spans="1:14" x14ac:dyDescent="0.2">
      <c r="A948" s="113"/>
      <c r="B948" s="200"/>
      <c r="C948" s="200"/>
      <c r="D948" s="201"/>
      <c r="E948" s="113"/>
      <c r="F948" s="113"/>
      <c r="G948" s="113"/>
      <c r="H948" s="113"/>
      <c r="I948" s="203"/>
      <c r="J948" s="203"/>
      <c r="K948" s="203"/>
      <c r="L948" s="204"/>
      <c r="M948" s="201"/>
      <c r="N948" s="201"/>
    </row>
    <row r="949" spans="1:14" x14ac:dyDescent="0.2">
      <c r="A949" s="113"/>
      <c r="B949" s="200"/>
      <c r="C949" s="200"/>
      <c r="D949" s="201"/>
      <c r="E949" s="113"/>
      <c r="F949" s="113"/>
      <c r="G949" s="113"/>
      <c r="H949" s="113"/>
      <c r="I949" s="203"/>
      <c r="J949" s="203"/>
      <c r="K949" s="203"/>
      <c r="L949" s="204"/>
      <c r="M949" s="201"/>
      <c r="N949" s="201"/>
    </row>
    <row r="950" spans="1:14" x14ac:dyDescent="0.2">
      <c r="A950" s="113"/>
      <c r="B950" s="200"/>
      <c r="C950" s="200"/>
      <c r="D950" s="201"/>
      <c r="E950" s="113"/>
      <c r="F950" s="113"/>
      <c r="G950" s="113"/>
      <c r="H950" s="113"/>
      <c r="I950" s="203"/>
      <c r="J950" s="203"/>
      <c r="K950" s="203"/>
      <c r="L950" s="204"/>
      <c r="M950" s="201"/>
      <c r="N950" s="201"/>
    </row>
    <row r="951" spans="1:14" x14ac:dyDescent="0.2">
      <c r="A951" s="113"/>
      <c r="B951" s="200"/>
      <c r="C951" s="200"/>
      <c r="D951" s="201"/>
      <c r="E951" s="113"/>
      <c r="F951" s="113"/>
      <c r="G951" s="113"/>
      <c r="H951" s="113"/>
      <c r="I951" s="203"/>
      <c r="J951" s="203"/>
      <c r="K951" s="203"/>
      <c r="L951" s="204"/>
      <c r="M951" s="201"/>
      <c r="N951" s="201"/>
    </row>
    <row r="952" spans="1:14" x14ac:dyDescent="0.2">
      <c r="A952" s="113"/>
      <c r="B952" s="200"/>
      <c r="C952" s="200"/>
      <c r="D952" s="201"/>
      <c r="E952" s="113"/>
      <c r="F952" s="113"/>
      <c r="G952" s="113"/>
      <c r="H952" s="113"/>
      <c r="I952" s="203"/>
      <c r="J952" s="203"/>
      <c r="K952" s="203"/>
      <c r="L952" s="204"/>
      <c r="M952" s="201"/>
      <c r="N952" s="201"/>
    </row>
    <row r="953" spans="1:14" x14ac:dyDescent="0.2">
      <c r="A953" s="113"/>
      <c r="B953" s="200"/>
      <c r="C953" s="200"/>
      <c r="D953" s="201"/>
      <c r="E953" s="113"/>
      <c r="F953" s="113"/>
      <c r="G953" s="113"/>
      <c r="H953" s="113"/>
      <c r="I953" s="203"/>
      <c r="J953" s="203"/>
      <c r="K953" s="203"/>
      <c r="L953" s="204"/>
      <c r="M953" s="201"/>
      <c r="N953" s="201"/>
    </row>
    <row r="954" spans="1:14" x14ac:dyDescent="0.2">
      <c r="A954" s="113"/>
      <c r="B954" s="200"/>
      <c r="C954" s="200"/>
      <c r="D954" s="201"/>
      <c r="E954" s="113"/>
      <c r="F954" s="113"/>
      <c r="G954" s="113"/>
      <c r="H954" s="113"/>
      <c r="I954" s="203"/>
      <c r="J954" s="203"/>
      <c r="K954" s="203"/>
      <c r="L954" s="204"/>
      <c r="M954" s="201"/>
      <c r="N954" s="201"/>
    </row>
    <row r="955" spans="1:14" x14ac:dyDescent="0.2">
      <c r="A955" s="113"/>
      <c r="B955" s="200"/>
      <c r="C955" s="200"/>
      <c r="D955" s="201"/>
      <c r="E955" s="113"/>
      <c r="F955" s="113"/>
      <c r="G955" s="113"/>
      <c r="H955" s="113"/>
      <c r="I955" s="203"/>
      <c r="J955" s="203"/>
      <c r="K955" s="203"/>
      <c r="L955" s="204"/>
      <c r="M955" s="201"/>
      <c r="N955" s="201"/>
    </row>
    <row r="956" spans="1:14" x14ac:dyDescent="0.2">
      <c r="A956" s="113"/>
      <c r="B956" s="200"/>
      <c r="C956" s="200"/>
      <c r="D956" s="201"/>
      <c r="E956" s="113"/>
      <c r="F956" s="113"/>
      <c r="G956" s="113"/>
      <c r="H956" s="113"/>
      <c r="I956" s="203"/>
      <c r="J956" s="203"/>
      <c r="K956" s="203"/>
      <c r="L956" s="204"/>
      <c r="M956" s="201"/>
      <c r="N956" s="201"/>
    </row>
    <row r="957" spans="1:14" x14ac:dyDescent="0.2">
      <c r="A957" s="113"/>
      <c r="B957" s="200"/>
      <c r="C957" s="200"/>
      <c r="D957" s="201"/>
      <c r="E957" s="113"/>
      <c r="F957" s="113"/>
      <c r="G957" s="113"/>
      <c r="H957" s="113"/>
      <c r="I957" s="203"/>
      <c r="J957" s="203"/>
      <c r="K957" s="203"/>
      <c r="L957" s="204"/>
      <c r="M957" s="201"/>
      <c r="N957" s="201"/>
    </row>
    <row r="958" spans="1:14" x14ac:dyDescent="0.2">
      <c r="A958" s="113"/>
      <c r="B958" s="200"/>
      <c r="C958" s="200"/>
      <c r="D958" s="201"/>
      <c r="E958" s="113"/>
      <c r="F958" s="113"/>
      <c r="G958" s="113"/>
      <c r="H958" s="113"/>
      <c r="I958" s="203"/>
      <c r="J958" s="203"/>
      <c r="K958" s="203"/>
      <c r="L958" s="204"/>
      <c r="M958" s="201"/>
      <c r="N958" s="201"/>
    </row>
    <row r="959" spans="1:14" x14ac:dyDescent="0.2">
      <c r="A959" s="113"/>
      <c r="B959" s="200"/>
      <c r="C959" s="200"/>
      <c r="D959" s="201"/>
      <c r="E959" s="113"/>
      <c r="F959" s="113"/>
      <c r="G959" s="113"/>
      <c r="H959" s="113"/>
      <c r="I959" s="203"/>
      <c r="J959" s="203"/>
      <c r="K959" s="203"/>
      <c r="L959" s="204"/>
      <c r="M959" s="201"/>
      <c r="N959" s="201"/>
    </row>
    <row r="960" spans="1:14" x14ac:dyDescent="0.2">
      <c r="A960" s="113"/>
      <c r="B960" s="200"/>
      <c r="C960" s="200"/>
      <c r="D960" s="201"/>
      <c r="E960" s="113"/>
      <c r="F960" s="113"/>
      <c r="G960" s="113"/>
      <c r="H960" s="113"/>
      <c r="I960" s="203"/>
      <c r="J960" s="203"/>
      <c r="K960" s="203"/>
      <c r="L960" s="204"/>
      <c r="M960" s="201"/>
      <c r="N960" s="201"/>
    </row>
    <row r="961" spans="1:14" x14ac:dyDescent="0.2">
      <c r="A961" s="113"/>
      <c r="B961" s="200"/>
      <c r="C961" s="200"/>
      <c r="D961" s="201"/>
      <c r="E961" s="113"/>
      <c r="F961" s="113"/>
      <c r="G961" s="113"/>
      <c r="H961" s="113"/>
      <c r="I961" s="203"/>
      <c r="J961" s="203"/>
      <c r="K961" s="203"/>
      <c r="L961" s="204"/>
      <c r="M961" s="201"/>
      <c r="N961" s="201"/>
    </row>
    <row r="962" spans="1:14" x14ac:dyDescent="0.2">
      <c r="A962" s="113"/>
      <c r="B962" s="200"/>
      <c r="C962" s="200"/>
      <c r="D962" s="201"/>
      <c r="E962" s="113"/>
      <c r="F962" s="113"/>
      <c r="G962" s="113"/>
      <c r="H962" s="113"/>
      <c r="I962" s="203"/>
      <c r="J962" s="203"/>
      <c r="K962" s="203"/>
      <c r="L962" s="204"/>
      <c r="M962" s="201"/>
      <c r="N962" s="201"/>
    </row>
    <row r="963" spans="1:14" x14ac:dyDescent="0.2">
      <c r="A963" s="113"/>
      <c r="B963" s="200"/>
      <c r="C963" s="200"/>
      <c r="D963" s="201"/>
      <c r="E963" s="113"/>
      <c r="F963" s="113"/>
      <c r="G963" s="113"/>
      <c r="H963" s="113"/>
      <c r="I963" s="203"/>
      <c r="J963" s="203"/>
      <c r="K963" s="203"/>
      <c r="L963" s="204"/>
      <c r="M963" s="201"/>
      <c r="N963" s="201"/>
    </row>
    <row r="964" spans="1:14" x14ac:dyDescent="0.2">
      <c r="A964" s="113"/>
      <c r="B964" s="200"/>
      <c r="C964" s="200"/>
      <c r="D964" s="201"/>
      <c r="E964" s="113"/>
      <c r="F964" s="113"/>
      <c r="G964" s="113"/>
      <c r="H964" s="113"/>
      <c r="I964" s="203"/>
      <c r="J964" s="203"/>
      <c r="K964" s="203"/>
      <c r="L964" s="204"/>
      <c r="M964" s="201"/>
      <c r="N964" s="201"/>
    </row>
    <row r="965" spans="1:14" x14ac:dyDescent="0.2">
      <c r="A965" s="113"/>
      <c r="B965" s="200"/>
      <c r="C965" s="200"/>
      <c r="D965" s="201"/>
      <c r="E965" s="113"/>
      <c r="F965" s="113"/>
      <c r="G965" s="113"/>
      <c r="H965" s="113"/>
      <c r="I965" s="203"/>
      <c r="J965" s="203"/>
      <c r="K965" s="203"/>
      <c r="L965" s="204"/>
      <c r="M965" s="201"/>
      <c r="N965" s="201"/>
    </row>
    <row r="966" spans="1:14" x14ac:dyDescent="0.2">
      <c r="A966" s="113"/>
      <c r="B966" s="200"/>
      <c r="C966" s="200"/>
      <c r="D966" s="201"/>
      <c r="E966" s="113"/>
      <c r="F966" s="113"/>
      <c r="G966" s="113"/>
      <c r="H966" s="113"/>
      <c r="I966" s="203"/>
      <c r="J966" s="203"/>
      <c r="K966" s="203"/>
      <c r="L966" s="204"/>
      <c r="M966" s="201"/>
      <c r="N966" s="201"/>
    </row>
    <row r="967" spans="1:14" x14ac:dyDescent="0.2">
      <c r="A967" s="113"/>
      <c r="B967" s="200"/>
      <c r="C967" s="200"/>
      <c r="D967" s="201"/>
      <c r="E967" s="113"/>
      <c r="F967" s="113"/>
      <c r="G967" s="113"/>
      <c r="H967" s="113"/>
      <c r="I967" s="203"/>
      <c r="J967" s="203"/>
      <c r="K967" s="203"/>
      <c r="L967" s="204"/>
      <c r="M967" s="201"/>
      <c r="N967" s="201"/>
    </row>
    <row r="968" spans="1:14" x14ac:dyDescent="0.2">
      <c r="A968" s="113"/>
      <c r="B968" s="200"/>
      <c r="C968" s="200"/>
      <c r="D968" s="201"/>
      <c r="E968" s="113"/>
      <c r="F968" s="113"/>
      <c r="G968" s="113"/>
      <c r="H968" s="113"/>
      <c r="I968" s="203"/>
      <c r="J968" s="203"/>
      <c r="K968" s="203"/>
      <c r="L968" s="204"/>
      <c r="M968" s="201"/>
      <c r="N968" s="201"/>
    </row>
    <row r="969" spans="1:14" x14ac:dyDescent="0.2">
      <c r="A969" s="113"/>
      <c r="B969" s="200"/>
      <c r="C969" s="200"/>
      <c r="D969" s="201"/>
      <c r="E969" s="113"/>
      <c r="F969" s="113"/>
      <c r="G969" s="113"/>
      <c r="H969" s="113"/>
      <c r="I969" s="203"/>
      <c r="J969" s="203"/>
      <c r="K969" s="203"/>
      <c r="L969" s="204"/>
      <c r="M969" s="201"/>
      <c r="N969" s="201"/>
    </row>
    <row r="970" spans="1:14" x14ac:dyDescent="0.2">
      <c r="A970" s="113"/>
      <c r="B970" s="200"/>
      <c r="C970" s="200"/>
      <c r="D970" s="201"/>
      <c r="E970" s="113"/>
      <c r="F970" s="113"/>
      <c r="G970" s="113"/>
      <c r="H970" s="113"/>
      <c r="I970" s="203"/>
      <c r="J970" s="203"/>
      <c r="K970" s="203"/>
      <c r="L970" s="204"/>
      <c r="M970" s="201"/>
      <c r="N970" s="201"/>
    </row>
    <row r="971" spans="1:14" x14ac:dyDescent="0.2">
      <c r="A971" s="113"/>
      <c r="B971" s="200"/>
      <c r="C971" s="200"/>
      <c r="D971" s="201"/>
      <c r="E971" s="113"/>
      <c r="F971" s="113"/>
      <c r="G971" s="113"/>
      <c r="H971" s="113"/>
      <c r="I971" s="203"/>
      <c r="J971" s="203"/>
      <c r="K971" s="203"/>
      <c r="L971" s="204"/>
      <c r="M971" s="201"/>
      <c r="N971" s="201"/>
    </row>
    <row r="972" spans="1:14" x14ac:dyDescent="0.2">
      <c r="A972" s="113"/>
      <c r="B972" s="200"/>
      <c r="C972" s="200"/>
      <c r="D972" s="201"/>
      <c r="E972" s="113"/>
      <c r="F972" s="113"/>
      <c r="G972" s="113"/>
      <c r="H972" s="113"/>
      <c r="I972" s="203"/>
      <c r="J972" s="203"/>
      <c r="K972" s="203"/>
      <c r="L972" s="204"/>
      <c r="M972" s="201"/>
      <c r="N972" s="201"/>
    </row>
    <row r="973" spans="1:14" x14ac:dyDescent="0.2">
      <c r="A973" s="113"/>
      <c r="B973" s="200"/>
      <c r="C973" s="200"/>
      <c r="D973" s="201"/>
      <c r="E973" s="113"/>
      <c r="F973" s="113"/>
      <c r="G973" s="113"/>
      <c r="H973" s="113"/>
      <c r="I973" s="203"/>
      <c r="J973" s="203"/>
      <c r="K973" s="203"/>
      <c r="L973" s="204"/>
      <c r="M973" s="201"/>
      <c r="N973" s="201"/>
    </row>
    <row r="974" spans="1:14" x14ac:dyDescent="0.2">
      <c r="A974" s="113"/>
      <c r="B974" s="200"/>
      <c r="C974" s="200"/>
      <c r="D974" s="201"/>
      <c r="E974" s="113"/>
      <c r="F974" s="113"/>
      <c r="G974" s="113"/>
      <c r="H974" s="113"/>
      <c r="I974" s="203"/>
      <c r="J974" s="203"/>
      <c r="K974" s="203"/>
      <c r="L974" s="204"/>
      <c r="M974" s="201"/>
      <c r="N974" s="201"/>
    </row>
    <row r="975" spans="1:14" x14ac:dyDescent="0.2">
      <c r="A975" s="113"/>
      <c r="B975" s="200"/>
      <c r="C975" s="200"/>
      <c r="D975" s="201"/>
      <c r="E975" s="113"/>
      <c r="F975" s="113"/>
      <c r="G975" s="113"/>
      <c r="H975" s="113"/>
      <c r="I975" s="203"/>
      <c r="J975" s="203"/>
      <c r="K975" s="203"/>
      <c r="L975" s="204"/>
      <c r="M975" s="201"/>
      <c r="N975" s="201"/>
    </row>
    <row r="976" spans="1:14" x14ac:dyDescent="0.2">
      <c r="A976" s="113"/>
      <c r="B976" s="200"/>
      <c r="C976" s="200"/>
      <c r="D976" s="201"/>
      <c r="E976" s="113"/>
      <c r="F976" s="113"/>
      <c r="G976" s="113"/>
      <c r="H976" s="113"/>
      <c r="I976" s="203"/>
      <c r="J976" s="203"/>
      <c r="K976" s="203"/>
      <c r="L976" s="204"/>
      <c r="M976" s="201"/>
      <c r="N976" s="201"/>
    </row>
    <row r="977" spans="1:14" x14ac:dyDescent="0.2">
      <c r="A977" s="113"/>
      <c r="B977" s="200"/>
      <c r="C977" s="200"/>
      <c r="D977" s="201"/>
      <c r="E977" s="113"/>
      <c r="F977" s="113"/>
      <c r="G977" s="113"/>
      <c r="H977" s="113"/>
      <c r="I977" s="203"/>
      <c r="J977" s="203"/>
      <c r="K977" s="203"/>
      <c r="L977" s="204"/>
      <c r="M977" s="201"/>
      <c r="N977" s="201"/>
    </row>
    <row r="978" spans="1:14" x14ac:dyDescent="0.2">
      <c r="A978" s="113"/>
      <c r="B978" s="200"/>
      <c r="C978" s="200"/>
      <c r="D978" s="201"/>
      <c r="E978" s="113"/>
      <c r="F978" s="113"/>
      <c r="G978" s="113"/>
      <c r="H978" s="113"/>
      <c r="I978" s="203"/>
      <c r="J978" s="203"/>
      <c r="K978" s="203"/>
      <c r="L978" s="204"/>
      <c r="M978" s="201"/>
      <c r="N978" s="201"/>
    </row>
    <row r="979" spans="1:14" x14ac:dyDescent="0.2">
      <c r="A979" s="113"/>
      <c r="B979" s="200"/>
      <c r="C979" s="200"/>
      <c r="D979" s="201"/>
      <c r="E979" s="113"/>
      <c r="F979" s="113"/>
      <c r="G979" s="113"/>
      <c r="H979" s="113"/>
      <c r="I979" s="203"/>
      <c r="J979" s="203"/>
      <c r="K979" s="203"/>
      <c r="L979" s="204"/>
      <c r="M979" s="201"/>
      <c r="N979" s="201"/>
    </row>
    <row r="980" spans="1:14" x14ac:dyDescent="0.2">
      <c r="A980" s="113"/>
      <c r="B980" s="200"/>
      <c r="C980" s="200"/>
      <c r="D980" s="201"/>
      <c r="E980" s="113"/>
      <c r="F980" s="113"/>
      <c r="G980" s="113"/>
      <c r="H980" s="113"/>
      <c r="I980" s="203"/>
      <c r="J980" s="203"/>
      <c r="K980" s="203"/>
      <c r="L980" s="204"/>
      <c r="M980" s="201"/>
      <c r="N980" s="201"/>
    </row>
    <row r="981" spans="1:14" x14ac:dyDescent="0.2">
      <c r="A981" s="113"/>
      <c r="B981" s="200"/>
      <c r="C981" s="200"/>
      <c r="D981" s="201"/>
      <c r="E981" s="113"/>
      <c r="F981" s="113"/>
      <c r="G981" s="113"/>
      <c r="H981" s="113"/>
      <c r="I981" s="203"/>
      <c r="J981" s="203"/>
      <c r="K981" s="203"/>
      <c r="L981" s="204"/>
      <c r="M981" s="201"/>
      <c r="N981" s="201"/>
    </row>
    <row r="982" spans="1:14" x14ac:dyDescent="0.2">
      <c r="A982" s="113"/>
      <c r="B982" s="200"/>
      <c r="C982" s="200"/>
      <c r="D982" s="201"/>
      <c r="E982" s="113"/>
      <c r="F982" s="113"/>
      <c r="G982" s="113"/>
      <c r="H982" s="113"/>
      <c r="I982" s="203"/>
      <c r="J982" s="203"/>
      <c r="K982" s="203"/>
      <c r="L982" s="204"/>
      <c r="M982" s="201"/>
      <c r="N982" s="201"/>
    </row>
    <row r="983" spans="1:14" x14ac:dyDescent="0.2">
      <c r="A983" s="113"/>
      <c r="B983" s="200"/>
      <c r="C983" s="200"/>
      <c r="D983" s="201"/>
      <c r="E983" s="113"/>
      <c r="F983" s="113"/>
      <c r="G983" s="113"/>
      <c r="H983" s="113"/>
      <c r="I983" s="203"/>
      <c r="J983" s="203"/>
      <c r="K983" s="203"/>
      <c r="L983" s="204"/>
      <c r="M983" s="201"/>
      <c r="N983" s="201"/>
    </row>
    <row r="984" spans="1:14" x14ac:dyDescent="0.2">
      <c r="A984" s="113"/>
      <c r="B984" s="200"/>
      <c r="C984" s="200"/>
      <c r="D984" s="201"/>
      <c r="E984" s="113"/>
      <c r="F984" s="113"/>
      <c r="G984" s="113"/>
      <c r="H984" s="113"/>
      <c r="I984" s="203"/>
      <c r="J984" s="203"/>
      <c r="K984" s="203"/>
      <c r="L984" s="204"/>
      <c r="M984" s="201"/>
      <c r="N984" s="201"/>
    </row>
    <row r="985" spans="1:14" x14ac:dyDescent="0.2">
      <c r="A985" s="113"/>
      <c r="B985" s="200"/>
      <c r="C985" s="200"/>
      <c r="D985" s="201"/>
      <c r="E985" s="113"/>
      <c r="F985" s="113"/>
      <c r="G985" s="113"/>
      <c r="H985" s="113"/>
      <c r="I985" s="203"/>
      <c r="J985" s="203"/>
      <c r="K985" s="203"/>
      <c r="L985" s="204"/>
      <c r="M985" s="201"/>
      <c r="N985" s="201"/>
    </row>
    <row r="986" spans="1:14" x14ac:dyDescent="0.2">
      <c r="A986" s="113"/>
      <c r="B986" s="200"/>
      <c r="C986" s="200"/>
      <c r="D986" s="201"/>
      <c r="E986" s="113"/>
      <c r="F986" s="113"/>
      <c r="G986" s="113"/>
      <c r="H986" s="113"/>
      <c r="I986" s="203"/>
      <c r="J986" s="203"/>
      <c r="K986" s="203"/>
      <c r="L986" s="204"/>
      <c r="M986" s="201"/>
      <c r="N986" s="201"/>
    </row>
    <row r="987" spans="1:14" x14ac:dyDescent="0.2">
      <c r="A987" s="113"/>
      <c r="B987" s="200"/>
      <c r="C987" s="200"/>
      <c r="D987" s="201"/>
      <c r="E987" s="113"/>
      <c r="F987" s="113"/>
      <c r="G987" s="113"/>
      <c r="H987" s="113"/>
      <c r="I987" s="203"/>
      <c r="J987" s="203"/>
      <c r="K987" s="203"/>
      <c r="L987" s="204"/>
      <c r="M987" s="201"/>
      <c r="N987" s="201"/>
    </row>
    <row r="988" spans="1:14" x14ac:dyDescent="0.2">
      <c r="A988" s="113"/>
      <c r="B988" s="200"/>
      <c r="C988" s="200"/>
      <c r="D988" s="201"/>
      <c r="E988" s="113"/>
      <c r="F988" s="113"/>
      <c r="G988" s="113"/>
      <c r="H988" s="113"/>
      <c r="I988" s="203"/>
      <c r="J988" s="203"/>
      <c r="K988" s="203"/>
      <c r="L988" s="204"/>
      <c r="M988" s="201"/>
      <c r="N988" s="201"/>
    </row>
    <row r="989" spans="1:14" x14ac:dyDescent="0.2">
      <c r="A989" s="113"/>
      <c r="B989" s="200"/>
      <c r="C989" s="200"/>
      <c r="D989" s="201"/>
      <c r="E989" s="113"/>
      <c r="F989" s="113"/>
      <c r="G989" s="113"/>
      <c r="H989" s="113"/>
      <c r="I989" s="203"/>
      <c r="J989" s="203"/>
      <c r="K989" s="203"/>
      <c r="L989" s="204"/>
      <c r="M989" s="201"/>
      <c r="N989" s="201"/>
    </row>
    <row r="990" spans="1:14" x14ac:dyDescent="0.2">
      <c r="A990" s="113"/>
      <c r="B990" s="200"/>
      <c r="C990" s="200"/>
      <c r="D990" s="201"/>
      <c r="E990" s="113"/>
      <c r="F990" s="113"/>
      <c r="G990" s="113"/>
      <c r="H990" s="113"/>
      <c r="I990" s="203"/>
      <c r="J990" s="203"/>
      <c r="K990" s="203"/>
      <c r="L990" s="204"/>
      <c r="M990" s="201"/>
      <c r="N990" s="201"/>
    </row>
    <row r="991" spans="1:14" x14ac:dyDescent="0.2">
      <c r="A991" s="113"/>
      <c r="B991" s="200"/>
      <c r="C991" s="200"/>
      <c r="D991" s="201"/>
      <c r="E991" s="113"/>
      <c r="F991" s="113"/>
      <c r="G991" s="113"/>
      <c r="H991" s="113"/>
      <c r="I991" s="203"/>
      <c r="J991" s="203"/>
      <c r="K991" s="203"/>
      <c r="L991" s="204"/>
      <c r="M991" s="201"/>
      <c r="N991" s="201"/>
    </row>
    <row r="992" spans="1:14" x14ac:dyDescent="0.2">
      <c r="A992" s="113"/>
      <c r="B992" s="200"/>
      <c r="C992" s="200"/>
      <c r="D992" s="201"/>
      <c r="E992" s="113"/>
      <c r="F992" s="113"/>
      <c r="G992" s="113"/>
      <c r="H992" s="113"/>
      <c r="I992" s="203"/>
      <c r="J992" s="203"/>
      <c r="K992" s="203"/>
      <c r="L992" s="204"/>
      <c r="M992" s="201"/>
      <c r="N992" s="201"/>
    </row>
    <row r="993" spans="1:14" x14ac:dyDescent="0.2">
      <c r="A993" s="113"/>
      <c r="B993" s="200"/>
      <c r="C993" s="200"/>
      <c r="D993" s="201"/>
      <c r="E993" s="113"/>
      <c r="F993" s="113"/>
      <c r="G993" s="113"/>
      <c r="H993" s="113"/>
      <c r="I993" s="203"/>
      <c r="J993" s="203"/>
      <c r="K993" s="203"/>
      <c r="L993" s="204"/>
      <c r="M993" s="201"/>
      <c r="N993" s="201"/>
    </row>
    <row r="994" spans="1:14" x14ac:dyDescent="0.2">
      <c r="A994" s="113"/>
      <c r="B994" s="200"/>
      <c r="C994" s="200"/>
      <c r="D994" s="201"/>
      <c r="E994" s="113"/>
      <c r="F994" s="113"/>
      <c r="G994" s="113"/>
      <c r="H994" s="113"/>
      <c r="I994" s="203"/>
      <c r="J994" s="203"/>
      <c r="K994" s="203"/>
      <c r="L994" s="204"/>
      <c r="M994" s="201"/>
      <c r="N994" s="201"/>
    </row>
    <row r="995" spans="1:14" x14ac:dyDescent="0.2">
      <c r="A995" s="113"/>
      <c r="B995" s="200"/>
      <c r="C995" s="200"/>
      <c r="D995" s="201"/>
      <c r="E995" s="113"/>
      <c r="F995" s="113"/>
      <c r="G995" s="113"/>
      <c r="H995" s="113"/>
      <c r="I995" s="203"/>
      <c r="J995" s="203"/>
      <c r="K995" s="203"/>
      <c r="L995" s="204"/>
      <c r="M995" s="201"/>
      <c r="N995" s="201"/>
    </row>
    <row r="996" spans="1:14" x14ac:dyDescent="0.2">
      <c r="A996" s="113"/>
      <c r="B996" s="200"/>
      <c r="C996" s="200"/>
      <c r="D996" s="201"/>
      <c r="E996" s="113"/>
      <c r="F996" s="113"/>
      <c r="G996" s="113"/>
      <c r="H996" s="113"/>
      <c r="I996" s="203"/>
      <c r="J996" s="203"/>
      <c r="K996" s="203"/>
      <c r="L996" s="204"/>
      <c r="M996" s="201"/>
      <c r="N996" s="201"/>
    </row>
    <row r="997" spans="1:14" x14ac:dyDescent="0.2">
      <c r="A997" s="113"/>
      <c r="B997" s="200"/>
      <c r="C997" s="200"/>
      <c r="D997" s="201"/>
      <c r="E997" s="113"/>
      <c r="F997" s="113"/>
      <c r="G997" s="113"/>
      <c r="H997" s="113"/>
      <c r="I997" s="203"/>
      <c r="J997" s="203"/>
      <c r="K997" s="203"/>
      <c r="L997" s="204"/>
      <c r="M997" s="201"/>
      <c r="N997" s="201"/>
    </row>
    <row r="998" spans="1:14" x14ac:dyDescent="0.2">
      <c r="A998" s="113"/>
      <c r="B998" s="200"/>
      <c r="C998" s="200"/>
      <c r="D998" s="201"/>
      <c r="E998" s="113"/>
      <c r="F998" s="113"/>
      <c r="G998" s="113"/>
      <c r="H998" s="113"/>
      <c r="I998" s="203"/>
      <c r="J998" s="203"/>
      <c r="K998" s="203"/>
      <c r="L998" s="204"/>
      <c r="M998" s="201"/>
      <c r="N998" s="201"/>
    </row>
    <row r="999" spans="1:14" x14ac:dyDescent="0.2">
      <c r="A999" s="113"/>
      <c r="B999" s="200"/>
      <c r="C999" s="200"/>
      <c r="D999" s="201"/>
      <c r="E999" s="113"/>
      <c r="F999" s="113"/>
      <c r="G999" s="113"/>
      <c r="H999" s="113"/>
      <c r="I999" s="203"/>
      <c r="J999" s="203"/>
      <c r="K999" s="203"/>
      <c r="L999" s="204"/>
      <c r="M999" s="201"/>
      <c r="N999" s="201"/>
    </row>
    <row r="1000" spans="1:14" x14ac:dyDescent="0.2">
      <c r="A1000" s="113"/>
      <c r="B1000" s="200"/>
      <c r="C1000" s="200"/>
      <c r="D1000" s="201"/>
      <c r="E1000" s="113"/>
      <c r="F1000" s="113"/>
      <c r="G1000" s="113"/>
      <c r="H1000" s="113"/>
      <c r="I1000" s="203"/>
      <c r="J1000" s="203"/>
      <c r="K1000" s="203"/>
      <c r="L1000" s="204"/>
      <c r="M1000" s="201"/>
      <c r="N1000" s="201"/>
    </row>
    <row r="1001" spans="1:14" x14ac:dyDescent="0.2">
      <c r="A1001" s="113"/>
      <c r="B1001" s="200"/>
      <c r="C1001" s="200"/>
      <c r="D1001" s="201"/>
      <c r="E1001" s="113"/>
      <c r="F1001" s="113"/>
      <c r="G1001" s="113"/>
      <c r="H1001" s="113"/>
      <c r="I1001" s="203"/>
      <c r="J1001" s="203"/>
      <c r="K1001" s="203"/>
      <c r="L1001" s="204"/>
      <c r="M1001" s="201"/>
      <c r="N1001" s="201"/>
    </row>
    <row r="1002" spans="1:14" x14ac:dyDescent="0.2">
      <c r="A1002" s="113"/>
      <c r="B1002" s="200"/>
      <c r="C1002" s="200"/>
      <c r="D1002" s="201"/>
      <c r="E1002" s="113"/>
      <c r="F1002" s="113"/>
      <c r="G1002" s="113"/>
      <c r="H1002" s="113"/>
      <c r="I1002" s="203"/>
      <c r="J1002" s="203"/>
      <c r="K1002" s="203"/>
      <c r="L1002" s="204"/>
      <c r="M1002" s="201"/>
      <c r="N1002" s="201"/>
    </row>
    <row r="1003" spans="1:14" x14ac:dyDescent="0.2">
      <c r="A1003" s="113"/>
      <c r="B1003" s="200"/>
      <c r="C1003" s="200"/>
      <c r="D1003" s="201"/>
      <c r="E1003" s="113"/>
      <c r="F1003" s="113"/>
      <c r="G1003" s="113"/>
      <c r="H1003" s="113"/>
      <c r="I1003" s="203"/>
      <c r="J1003" s="203"/>
      <c r="K1003" s="203"/>
      <c r="L1003" s="204"/>
      <c r="M1003" s="201"/>
      <c r="N1003" s="201"/>
    </row>
    <row r="1004" spans="1:14" x14ac:dyDescent="0.2">
      <c r="A1004" s="113"/>
      <c r="B1004" s="200"/>
      <c r="C1004" s="200"/>
      <c r="D1004" s="201"/>
      <c r="E1004" s="113"/>
      <c r="F1004" s="113"/>
      <c r="G1004" s="113"/>
      <c r="H1004" s="113"/>
      <c r="I1004" s="203"/>
      <c r="J1004" s="203"/>
      <c r="K1004" s="203"/>
      <c r="L1004" s="204"/>
      <c r="M1004" s="201"/>
      <c r="N1004" s="201"/>
    </row>
    <row r="1005" spans="1:14" x14ac:dyDescent="0.2">
      <c r="A1005" s="113"/>
      <c r="B1005" s="200"/>
      <c r="C1005" s="200"/>
      <c r="D1005" s="201"/>
      <c r="E1005" s="113"/>
      <c r="F1005" s="113"/>
      <c r="G1005" s="113"/>
      <c r="H1005" s="113"/>
      <c r="I1005" s="203"/>
      <c r="J1005" s="203"/>
      <c r="K1005" s="203"/>
      <c r="L1005" s="204"/>
      <c r="M1005" s="201"/>
      <c r="N1005" s="201"/>
    </row>
    <row r="1006" spans="1:14" x14ac:dyDescent="0.2">
      <c r="A1006" s="113"/>
      <c r="B1006" s="200"/>
      <c r="C1006" s="200"/>
      <c r="D1006" s="201"/>
      <c r="E1006" s="113"/>
      <c r="F1006" s="113"/>
      <c r="G1006" s="113"/>
      <c r="H1006" s="113"/>
      <c r="I1006" s="203"/>
      <c r="J1006" s="203"/>
      <c r="K1006" s="203"/>
      <c r="L1006" s="204"/>
      <c r="M1006" s="201"/>
      <c r="N1006" s="201"/>
    </row>
    <row r="1007" spans="1:14" x14ac:dyDescent="0.2">
      <c r="A1007" s="113"/>
      <c r="B1007" s="200"/>
      <c r="C1007" s="200"/>
      <c r="D1007" s="201"/>
      <c r="E1007" s="113"/>
      <c r="F1007" s="113"/>
      <c r="G1007" s="113"/>
      <c r="H1007" s="113"/>
      <c r="I1007" s="203"/>
      <c r="J1007" s="203"/>
      <c r="K1007" s="203"/>
      <c r="L1007" s="204"/>
      <c r="M1007" s="201"/>
      <c r="N1007" s="201"/>
    </row>
    <row r="1008" spans="1:14" x14ac:dyDescent="0.2">
      <c r="A1008" s="113"/>
      <c r="B1008" s="200"/>
      <c r="C1008" s="200"/>
      <c r="D1008" s="201"/>
      <c r="E1008" s="113"/>
      <c r="F1008" s="113"/>
      <c r="G1008" s="113"/>
      <c r="H1008" s="113"/>
      <c r="I1008" s="203"/>
      <c r="J1008" s="203"/>
      <c r="K1008" s="203"/>
      <c r="L1008" s="204"/>
      <c r="M1008" s="201"/>
      <c r="N1008" s="201"/>
    </row>
    <row r="1009" spans="1:14" x14ac:dyDescent="0.2">
      <c r="A1009" s="113"/>
      <c r="B1009" s="200"/>
      <c r="C1009" s="200"/>
      <c r="D1009" s="201"/>
      <c r="E1009" s="113"/>
      <c r="F1009" s="113"/>
      <c r="G1009" s="113"/>
      <c r="H1009" s="113"/>
      <c r="I1009" s="203"/>
      <c r="J1009" s="203"/>
      <c r="K1009" s="203"/>
      <c r="L1009" s="204"/>
      <c r="M1009" s="201"/>
      <c r="N1009" s="201"/>
    </row>
    <row r="1010" spans="1:14" x14ac:dyDescent="0.2">
      <c r="A1010" s="113"/>
      <c r="B1010" s="200"/>
      <c r="C1010" s="200"/>
      <c r="D1010" s="201"/>
      <c r="E1010" s="113"/>
      <c r="F1010" s="113"/>
      <c r="G1010" s="113"/>
      <c r="H1010" s="113"/>
      <c r="I1010" s="203"/>
      <c r="J1010" s="203"/>
      <c r="K1010" s="203"/>
      <c r="L1010" s="204"/>
      <c r="M1010" s="201"/>
      <c r="N1010" s="201"/>
    </row>
    <row r="1011" spans="1:14" x14ac:dyDescent="0.2">
      <c r="A1011" s="113"/>
      <c r="B1011" s="200"/>
      <c r="C1011" s="200"/>
      <c r="D1011" s="201"/>
      <c r="E1011" s="113"/>
      <c r="F1011" s="113"/>
      <c r="G1011" s="113"/>
      <c r="H1011" s="113"/>
      <c r="I1011" s="203"/>
      <c r="J1011" s="203"/>
      <c r="K1011" s="203"/>
      <c r="L1011" s="204"/>
      <c r="M1011" s="201"/>
      <c r="N1011" s="201"/>
    </row>
    <row r="1012" spans="1:14" x14ac:dyDescent="0.2">
      <c r="A1012" s="113"/>
      <c r="B1012" s="200"/>
      <c r="C1012" s="200"/>
      <c r="D1012" s="201"/>
      <c r="E1012" s="113"/>
      <c r="F1012" s="113"/>
      <c r="G1012" s="113"/>
      <c r="H1012" s="113"/>
      <c r="I1012" s="203"/>
      <c r="J1012" s="203"/>
      <c r="K1012" s="203"/>
      <c r="L1012" s="204"/>
      <c r="M1012" s="201"/>
      <c r="N1012" s="201"/>
    </row>
    <row r="1013" spans="1:14" x14ac:dyDescent="0.2">
      <c r="A1013" s="113"/>
      <c r="B1013" s="200"/>
      <c r="C1013" s="200"/>
      <c r="D1013" s="201"/>
      <c r="E1013" s="113"/>
      <c r="F1013" s="113"/>
      <c r="G1013" s="113"/>
      <c r="H1013" s="113"/>
      <c r="I1013" s="203"/>
      <c r="J1013" s="203"/>
      <c r="K1013" s="203"/>
      <c r="L1013" s="204"/>
      <c r="M1013" s="201"/>
      <c r="N1013" s="201"/>
    </row>
    <row r="1014" spans="1:14" x14ac:dyDescent="0.2">
      <c r="A1014" s="113"/>
      <c r="B1014" s="200"/>
      <c r="C1014" s="200"/>
      <c r="D1014" s="201"/>
      <c r="E1014" s="113"/>
      <c r="F1014" s="113"/>
      <c r="G1014" s="113"/>
      <c r="H1014" s="113"/>
      <c r="I1014" s="203"/>
      <c r="J1014" s="203"/>
      <c r="K1014" s="203"/>
      <c r="L1014" s="204"/>
      <c r="M1014" s="201"/>
      <c r="N1014" s="201"/>
    </row>
    <row r="1015" spans="1:14" x14ac:dyDescent="0.2">
      <c r="A1015" s="113"/>
      <c r="B1015" s="200"/>
      <c r="C1015" s="200"/>
      <c r="D1015" s="201"/>
      <c r="E1015" s="113"/>
      <c r="F1015" s="113"/>
      <c r="G1015" s="113"/>
      <c r="H1015" s="113"/>
      <c r="I1015" s="203"/>
      <c r="J1015" s="203"/>
      <c r="K1015" s="203"/>
      <c r="L1015" s="204"/>
      <c r="M1015" s="201"/>
      <c r="N1015" s="201"/>
    </row>
    <row r="1016" spans="1:14" x14ac:dyDescent="0.2">
      <c r="A1016" s="113"/>
      <c r="B1016" s="200"/>
      <c r="C1016" s="200"/>
      <c r="D1016" s="201"/>
      <c r="E1016" s="113"/>
      <c r="F1016" s="113"/>
      <c r="G1016" s="113"/>
      <c r="H1016" s="113"/>
      <c r="I1016" s="203"/>
      <c r="J1016" s="203"/>
      <c r="K1016" s="203"/>
      <c r="L1016" s="204"/>
      <c r="M1016" s="201"/>
      <c r="N1016" s="201"/>
    </row>
    <row r="1017" spans="1:14" x14ac:dyDescent="0.2">
      <c r="A1017" s="113"/>
      <c r="B1017" s="200"/>
      <c r="C1017" s="200"/>
      <c r="D1017" s="201"/>
      <c r="E1017" s="113"/>
      <c r="F1017" s="113"/>
      <c r="G1017" s="113"/>
      <c r="H1017" s="113"/>
      <c r="I1017" s="203"/>
      <c r="J1017" s="203"/>
      <c r="K1017" s="203"/>
      <c r="L1017" s="204"/>
      <c r="M1017" s="201"/>
      <c r="N1017" s="201"/>
    </row>
    <row r="1018" spans="1:14" x14ac:dyDescent="0.2">
      <c r="A1018" s="113"/>
      <c r="B1018" s="200"/>
      <c r="C1018" s="200"/>
      <c r="D1018" s="201"/>
      <c r="E1018" s="113"/>
      <c r="F1018" s="113"/>
      <c r="G1018" s="113"/>
      <c r="H1018" s="113"/>
      <c r="I1018" s="203"/>
      <c r="J1018" s="203"/>
      <c r="K1018" s="203"/>
      <c r="L1018" s="204"/>
      <c r="M1018" s="201"/>
      <c r="N1018" s="201"/>
    </row>
    <row r="1019" spans="1:14" x14ac:dyDescent="0.2">
      <c r="A1019" s="113"/>
      <c r="B1019" s="200"/>
      <c r="C1019" s="200"/>
      <c r="D1019" s="201"/>
      <c r="E1019" s="113"/>
      <c r="F1019" s="113"/>
      <c r="G1019" s="113"/>
      <c r="H1019" s="113"/>
      <c r="I1019" s="203"/>
      <c r="J1019" s="203"/>
      <c r="K1019" s="203"/>
      <c r="L1019" s="204"/>
      <c r="M1019" s="201"/>
      <c r="N1019" s="201"/>
    </row>
    <row r="1020" spans="1:14" x14ac:dyDescent="0.2">
      <c r="A1020" s="113"/>
      <c r="B1020" s="200"/>
      <c r="C1020" s="200"/>
      <c r="D1020" s="201"/>
      <c r="E1020" s="113"/>
      <c r="F1020" s="113"/>
      <c r="G1020" s="113"/>
      <c r="H1020" s="113"/>
      <c r="I1020" s="203"/>
      <c r="J1020" s="203"/>
      <c r="K1020" s="203"/>
      <c r="L1020" s="204"/>
      <c r="M1020" s="201"/>
      <c r="N1020" s="201"/>
    </row>
    <row r="1021" spans="1:14" x14ac:dyDescent="0.2">
      <c r="A1021" s="113"/>
      <c r="B1021" s="200"/>
      <c r="C1021" s="200"/>
      <c r="D1021" s="201"/>
      <c r="E1021" s="113"/>
      <c r="F1021" s="113"/>
      <c r="G1021" s="113"/>
      <c r="H1021" s="113"/>
      <c r="I1021" s="203"/>
      <c r="J1021" s="203"/>
      <c r="K1021" s="203"/>
      <c r="L1021" s="204"/>
      <c r="M1021" s="201"/>
      <c r="N1021" s="201"/>
    </row>
    <row r="1022" spans="1:14" x14ac:dyDescent="0.2">
      <c r="A1022" s="113"/>
      <c r="B1022" s="200"/>
      <c r="C1022" s="200"/>
      <c r="D1022" s="201"/>
      <c r="E1022" s="113"/>
      <c r="F1022" s="113"/>
      <c r="G1022" s="113"/>
      <c r="H1022" s="113"/>
      <c r="I1022" s="203"/>
      <c r="J1022" s="203"/>
      <c r="K1022" s="203"/>
      <c r="L1022" s="204"/>
      <c r="M1022" s="201"/>
      <c r="N1022" s="201"/>
    </row>
    <row r="1023" spans="1:14" x14ac:dyDescent="0.2">
      <c r="A1023" s="113"/>
      <c r="B1023" s="200"/>
      <c r="C1023" s="200"/>
      <c r="D1023" s="201"/>
      <c r="E1023" s="113"/>
      <c r="F1023" s="113"/>
      <c r="G1023" s="113"/>
      <c r="H1023" s="113"/>
      <c r="I1023" s="203"/>
      <c r="J1023" s="203"/>
      <c r="K1023" s="203"/>
      <c r="L1023" s="204"/>
      <c r="M1023" s="201"/>
      <c r="N1023" s="201"/>
    </row>
    <row r="1024" spans="1:14" x14ac:dyDescent="0.2">
      <c r="A1024" s="113"/>
      <c r="B1024" s="200"/>
      <c r="C1024" s="200"/>
      <c r="D1024" s="201"/>
      <c r="E1024" s="113"/>
      <c r="F1024" s="113"/>
      <c r="G1024" s="113"/>
      <c r="H1024" s="113"/>
      <c r="I1024" s="203"/>
      <c r="J1024" s="203"/>
      <c r="K1024" s="203"/>
      <c r="L1024" s="204"/>
      <c r="M1024" s="201"/>
      <c r="N1024" s="201"/>
    </row>
    <row r="1025" spans="1:14" x14ac:dyDescent="0.2">
      <c r="A1025" s="113"/>
      <c r="B1025" s="200"/>
      <c r="C1025" s="200"/>
      <c r="D1025" s="201"/>
      <c r="E1025" s="113"/>
      <c r="F1025" s="113"/>
      <c r="G1025" s="113"/>
      <c r="H1025" s="113"/>
      <c r="I1025" s="203"/>
      <c r="J1025" s="203"/>
      <c r="K1025" s="203"/>
      <c r="L1025" s="204"/>
      <c r="M1025" s="201"/>
      <c r="N1025" s="201"/>
    </row>
    <row r="1026" spans="1:14" x14ac:dyDescent="0.2">
      <c r="A1026" s="113"/>
      <c r="B1026" s="200"/>
      <c r="C1026" s="200"/>
      <c r="D1026" s="201"/>
      <c r="E1026" s="113"/>
      <c r="F1026" s="113"/>
      <c r="G1026" s="113"/>
      <c r="H1026" s="113"/>
      <c r="I1026" s="203"/>
      <c r="J1026" s="203"/>
      <c r="K1026" s="203"/>
      <c r="L1026" s="204"/>
      <c r="M1026" s="201"/>
      <c r="N1026" s="201"/>
    </row>
    <row r="1027" spans="1:14" x14ac:dyDescent="0.2">
      <c r="A1027" s="113"/>
      <c r="B1027" s="200"/>
      <c r="C1027" s="200"/>
      <c r="D1027" s="201"/>
      <c r="E1027" s="113"/>
      <c r="F1027" s="113"/>
      <c r="G1027" s="113"/>
      <c r="H1027" s="113"/>
      <c r="I1027" s="203"/>
      <c r="J1027" s="203"/>
      <c r="K1027" s="203"/>
      <c r="L1027" s="204"/>
      <c r="M1027" s="201"/>
      <c r="N1027" s="201"/>
    </row>
    <row r="1028" spans="1:14" x14ac:dyDescent="0.2">
      <c r="A1028" s="113"/>
      <c r="B1028" s="200"/>
      <c r="C1028" s="200"/>
      <c r="D1028" s="201"/>
      <c r="E1028" s="113"/>
      <c r="F1028" s="113"/>
      <c r="G1028" s="113"/>
      <c r="H1028" s="113"/>
      <c r="I1028" s="203"/>
      <c r="J1028" s="203"/>
      <c r="K1028" s="203"/>
      <c r="L1028" s="204"/>
      <c r="M1028" s="201"/>
      <c r="N1028" s="201"/>
    </row>
    <row r="1029" spans="1:14" x14ac:dyDescent="0.2">
      <c r="A1029" s="113"/>
      <c r="B1029" s="200"/>
      <c r="C1029" s="200"/>
      <c r="D1029" s="201"/>
      <c r="E1029" s="113"/>
      <c r="F1029" s="113"/>
      <c r="G1029" s="113"/>
      <c r="H1029" s="113"/>
      <c r="I1029" s="203"/>
      <c r="J1029" s="203"/>
      <c r="K1029" s="203"/>
      <c r="L1029" s="204"/>
      <c r="M1029" s="201"/>
      <c r="N1029" s="201"/>
    </row>
    <row r="1030" spans="1:14" x14ac:dyDescent="0.2">
      <c r="A1030" s="113"/>
      <c r="B1030" s="200"/>
      <c r="C1030" s="200"/>
      <c r="D1030" s="201"/>
      <c r="E1030" s="113"/>
      <c r="F1030" s="113"/>
      <c r="G1030" s="113"/>
      <c r="H1030" s="113"/>
      <c r="I1030" s="203"/>
      <c r="J1030" s="203"/>
      <c r="K1030" s="203"/>
      <c r="L1030" s="204"/>
      <c r="M1030" s="201"/>
      <c r="N1030" s="201"/>
    </row>
    <row r="1031" spans="1:14" x14ac:dyDescent="0.2">
      <c r="A1031" s="113"/>
      <c r="B1031" s="200"/>
      <c r="C1031" s="200"/>
      <c r="D1031" s="201"/>
      <c r="E1031" s="113"/>
      <c r="F1031" s="113"/>
      <c r="G1031" s="113"/>
      <c r="H1031" s="113"/>
      <c r="I1031" s="203"/>
      <c r="J1031" s="203"/>
      <c r="K1031" s="203"/>
      <c r="L1031" s="204"/>
      <c r="M1031" s="201"/>
      <c r="N1031" s="201"/>
    </row>
    <row r="1032" spans="1:14" x14ac:dyDescent="0.2">
      <c r="A1032" s="113"/>
      <c r="B1032" s="200"/>
      <c r="C1032" s="200"/>
      <c r="D1032" s="201"/>
      <c r="E1032" s="113"/>
      <c r="F1032" s="113"/>
      <c r="G1032" s="113"/>
      <c r="H1032" s="113"/>
      <c r="I1032" s="203"/>
      <c r="J1032" s="203"/>
      <c r="K1032" s="203"/>
      <c r="L1032" s="204"/>
      <c r="M1032" s="201"/>
      <c r="N1032" s="201"/>
    </row>
    <row r="1033" spans="1:14" x14ac:dyDescent="0.2">
      <c r="A1033" s="113"/>
      <c r="B1033" s="200"/>
      <c r="C1033" s="200"/>
      <c r="D1033" s="201"/>
      <c r="E1033" s="113"/>
      <c r="F1033" s="113"/>
      <c r="G1033" s="113"/>
      <c r="H1033" s="113"/>
      <c r="I1033" s="203"/>
      <c r="J1033" s="203"/>
      <c r="K1033" s="203"/>
      <c r="L1033" s="204"/>
      <c r="M1033" s="201"/>
      <c r="N1033" s="201"/>
    </row>
    <row r="1034" spans="1:14" x14ac:dyDescent="0.2">
      <c r="A1034" s="113"/>
      <c r="B1034" s="200"/>
      <c r="C1034" s="200"/>
      <c r="D1034" s="201"/>
      <c r="E1034" s="113"/>
      <c r="F1034" s="113"/>
      <c r="G1034" s="113"/>
      <c r="H1034" s="113"/>
      <c r="I1034" s="203"/>
      <c r="J1034" s="203"/>
      <c r="K1034" s="203"/>
      <c r="L1034" s="204"/>
      <c r="M1034" s="201"/>
      <c r="N1034" s="201"/>
    </row>
    <row r="1035" spans="1:14" x14ac:dyDescent="0.2">
      <c r="A1035" s="113"/>
      <c r="B1035" s="200"/>
      <c r="C1035" s="200"/>
      <c r="D1035" s="201"/>
      <c r="E1035" s="113"/>
      <c r="F1035" s="113"/>
      <c r="G1035" s="113"/>
      <c r="H1035" s="113"/>
      <c r="I1035" s="203"/>
      <c r="J1035" s="203"/>
      <c r="K1035" s="203"/>
      <c r="L1035" s="204"/>
      <c r="M1035" s="201"/>
      <c r="N1035" s="201"/>
    </row>
    <row r="1036" spans="1:14" x14ac:dyDescent="0.2">
      <c r="A1036" s="113"/>
      <c r="B1036" s="200"/>
      <c r="C1036" s="200"/>
      <c r="D1036" s="201"/>
      <c r="E1036" s="113"/>
      <c r="F1036" s="113"/>
      <c r="G1036" s="113"/>
      <c r="H1036" s="113"/>
      <c r="I1036" s="203"/>
      <c r="J1036" s="203"/>
      <c r="K1036" s="203"/>
      <c r="L1036" s="204"/>
      <c r="M1036" s="201"/>
      <c r="N1036" s="201"/>
    </row>
    <row r="1037" spans="1:14" x14ac:dyDescent="0.2">
      <c r="A1037" s="113"/>
      <c r="B1037" s="200"/>
      <c r="C1037" s="200"/>
      <c r="D1037" s="201"/>
      <c r="E1037" s="113"/>
      <c r="F1037" s="113"/>
      <c r="G1037" s="113"/>
      <c r="H1037" s="113"/>
      <c r="I1037" s="203"/>
      <c r="J1037" s="203"/>
      <c r="K1037" s="203"/>
      <c r="L1037" s="204"/>
      <c r="M1037" s="201"/>
      <c r="N1037" s="201"/>
    </row>
    <row r="1038" spans="1:14" x14ac:dyDescent="0.2">
      <c r="A1038" s="113"/>
      <c r="B1038" s="200"/>
      <c r="C1038" s="200"/>
      <c r="D1038" s="201"/>
      <c r="E1038" s="113"/>
      <c r="F1038" s="113"/>
      <c r="G1038" s="113"/>
      <c r="H1038" s="113"/>
      <c r="I1038" s="203"/>
      <c r="J1038" s="203"/>
      <c r="K1038" s="203"/>
      <c r="L1038" s="204"/>
      <c r="M1038" s="201"/>
      <c r="N1038" s="201"/>
    </row>
    <row r="1039" spans="1:14" x14ac:dyDescent="0.2">
      <c r="A1039" s="113"/>
      <c r="B1039" s="200"/>
      <c r="C1039" s="200"/>
      <c r="D1039" s="201"/>
      <c r="E1039" s="113"/>
      <c r="F1039" s="113"/>
      <c r="G1039" s="113"/>
      <c r="H1039" s="113"/>
      <c r="I1039" s="203"/>
      <c r="J1039" s="203"/>
      <c r="K1039" s="203"/>
      <c r="L1039" s="204"/>
      <c r="M1039" s="201"/>
      <c r="N1039" s="201"/>
    </row>
    <row r="1040" spans="1:14" x14ac:dyDescent="0.2">
      <c r="A1040" s="113"/>
      <c r="B1040" s="200"/>
      <c r="C1040" s="200"/>
      <c r="D1040" s="201"/>
      <c r="E1040" s="113"/>
      <c r="F1040" s="113"/>
      <c r="G1040" s="113"/>
      <c r="H1040" s="113"/>
      <c r="I1040" s="203"/>
      <c r="J1040" s="203"/>
      <c r="K1040" s="203"/>
      <c r="L1040" s="204"/>
      <c r="M1040" s="201"/>
      <c r="N1040" s="201"/>
    </row>
    <row r="1041" spans="1:14" x14ac:dyDescent="0.2">
      <c r="A1041" s="113"/>
      <c r="B1041" s="200"/>
      <c r="C1041" s="200"/>
      <c r="D1041" s="201"/>
      <c r="E1041" s="113"/>
      <c r="F1041" s="113"/>
      <c r="G1041" s="113"/>
      <c r="H1041" s="113"/>
      <c r="I1041" s="203"/>
      <c r="J1041" s="203"/>
      <c r="K1041" s="203"/>
      <c r="L1041" s="204"/>
      <c r="M1041" s="201"/>
      <c r="N1041" s="201"/>
    </row>
    <row r="1042" spans="1:14" x14ac:dyDescent="0.2">
      <c r="A1042" s="113"/>
      <c r="B1042" s="200"/>
      <c r="C1042" s="200"/>
      <c r="D1042" s="201"/>
      <c r="E1042" s="113"/>
      <c r="F1042" s="113"/>
      <c r="G1042" s="113"/>
      <c r="H1042" s="113"/>
      <c r="I1042" s="203"/>
      <c r="J1042" s="203"/>
      <c r="K1042" s="203"/>
      <c r="L1042" s="204"/>
      <c r="M1042" s="201"/>
      <c r="N1042" s="201"/>
    </row>
    <row r="1043" spans="1:14" x14ac:dyDescent="0.2">
      <c r="A1043" s="113"/>
      <c r="B1043" s="200"/>
      <c r="C1043" s="200"/>
      <c r="D1043" s="201"/>
      <c r="E1043" s="113"/>
      <c r="F1043" s="113"/>
      <c r="G1043" s="113"/>
      <c r="H1043" s="113"/>
      <c r="I1043" s="203"/>
      <c r="J1043" s="203"/>
      <c r="K1043" s="203"/>
      <c r="L1043" s="204"/>
      <c r="M1043" s="201"/>
      <c r="N1043" s="201"/>
    </row>
    <row r="1044" spans="1:14" x14ac:dyDescent="0.2">
      <c r="A1044" s="113"/>
      <c r="B1044" s="200"/>
      <c r="C1044" s="200"/>
      <c r="D1044" s="201"/>
      <c r="E1044" s="113"/>
      <c r="F1044" s="113"/>
      <c r="G1044" s="113"/>
      <c r="H1044" s="113"/>
      <c r="I1044" s="203"/>
      <c r="J1044" s="203"/>
      <c r="K1044" s="203"/>
      <c r="L1044" s="204"/>
      <c r="M1044" s="201"/>
      <c r="N1044" s="201"/>
    </row>
    <row r="1045" spans="1:14" x14ac:dyDescent="0.2">
      <c r="A1045" s="113"/>
      <c r="B1045" s="200"/>
      <c r="C1045" s="200"/>
      <c r="D1045" s="201"/>
      <c r="E1045" s="113"/>
      <c r="F1045" s="113"/>
      <c r="G1045" s="113"/>
      <c r="H1045" s="113"/>
      <c r="I1045" s="203"/>
      <c r="J1045" s="203"/>
      <c r="K1045" s="203"/>
      <c r="L1045" s="204"/>
      <c r="M1045" s="201"/>
      <c r="N1045" s="201"/>
    </row>
    <row r="1046" spans="1:14" x14ac:dyDescent="0.2">
      <c r="A1046" s="113"/>
      <c r="B1046" s="200"/>
      <c r="C1046" s="200"/>
      <c r="D1046" s="201"/>
      <c r="E1046" s="113"/>
      <c r="F1046" s="113"/>
      <c r="G1046" s="113"/>
      <c r="H1046" s="113"/>
      <c r="I1046" s="203"/>
      <c r="J1046" s="203"/>
      <c r="K1046" s="203"/>
      <c r="L1046" s="204"/>
      <c r="M1046" s="201"/>
      <c r="N1046" s="201"/>
    </row>
    <row r="1047" spans="1:14" x14ac:dyDescent="0.2">
      <c r="A1047" s="113"/>
      <c r="B1047" s="200"/>
      <c r="C1047" s="200"/>
      <c r="D1047" s="201"/>
      <c r="E1047" s="113"/>
      <c r="F1047" s="113"/>
      <c r="G1047" s="113"/>
      <c r="H1047" s="113"/>
      <c r="I1047" s="203"/>
      <c r="J1047" s="203"/>
      <c r="K1047" s="203"/>
      <c r="L1047" s="204"/>
      <c r="M1047" s="201"/>
      <c r="N1047" s="201"/>
    </row>
    <row r="1048" spans="1:14" x14ac:dyDescent="0.2">
      <c r="A1048" s="113"/>
      <c r="B1048" s="200"/>
      <c r="C1048" s="200"/>
      <c r="D1048" s="201"/>
      <c r="E1048" s="113"/>
      <c r="F1048" s="113"/>
      <c r="G1048" s="113"/>
      <c r="H1048" s="113"/>
      <c r="I1048" s="203"/>
      <c r="J1048" s="203"/>
      <c r="K1048" s="203"/>
      <c r="L1048" s="204"/>
      <c r="M1048" s="201"/>
      <c r="N1048" s="201"/>
    </row>
    <row r="1049" spans="1:14" x14ac:dyDescent="0.2">
      <c r="A1049" s="113"/>
      <c r="B1049" s="200"/>
      <c r="C1049" s="200"/>
      <c r="D1049" s="201"/>
      <c r="E1049" s="113"/>
      <c r="F1049" s="113"/>
      <c r="G1049" s="113"/>
      <c r="H1049" s="113"/>
      <c r="I1049" s="203"/>
      <c r="J1049" s="203"/>
      <c r="K1049" s="203"/>
      <c r="L1049" s="204"/>
      <c r="M1049" s="201"/>
      <c r="N1049" s="201"/>
    </row>
    <row r="1050" spans="1:14" x14ac:dyDescent="0.2">
      <c r="A1050" s="113"/>
      <c r="B1050" s="200"/>
      <c r="C1050" s="200"/>
      <c r="D1050" s="201"/>
      <c r="E1050" s="113"/>
      <c r="F1050" s="113"/>
      <c r="G1050" s="113"/>
      <c r="H1050" s="113"/>
      <c r="I1050" s="203"/>
      <c r="J1050" s="203"/>
      <c r="K1050" s="203"/>
      <c r="L1050" s="204"/>
      <c r="M1050" s="201"/>
      <c r="N1050" s="201"/>
    </row>
    <row r="1051" spans="1:14" x14ac:dyDescent="0.2">
      <c r="A1051" s="113"/>
      <c r="B1051" s="200"/>
      <c r="C1051" s="200"/>
      <c r="D1051" s="201"/>
      <c r="E1051" s="113"/>
      <c r="F1051" s="113"/>
      <c r="G1051" s="113"/>
      <c r="H1051" s="113"/>
      <c r="I1051" s="203"/>
      <c r="J1051" s="203"/>
      <c r="K1051" s="203"/>
      <c r="L1051" s="204"/>
      <c r="M1051" s="201"/>
      <c r="N1051" s="201"/>
    </row>
    <row r="1052" spans="1:14" x14ac:dyDescent="0.2">
      <c r="A1052" s="113"/>
      <c r="B1052" s="200"/>
      <c r="C1052" s="200"/>
      <c r="D1052" s="201"/>
      <c r="E1052" s="113"/>
      <c r="F1052" s="113"/>
      <c r="G1052" s="113"/>
      <c r="H1052" s="113"/>
      <c r="I1052" s="203"/>
      <c r="J1052" s="203"/>
      <c r="K1052" s="203"/>
      <c r="L1052" s="204"/>
      <c r="M1052" s="201"/>
      <c r="N1052" s="201"/>
    </row>
    <row r="1053" spans="1:14" x14ac:dyDescent="0.2">
      <c r="A1053" s="113"/>
      <c r="B1053" s="200"/>
      <c r="C1053" s="200"/>
      <c r="D1053" s="201"/>
      <c r="E1053" s="113"/>
      <c r="F1053" s="113"/>
      <c r="G1053" s="113"/>
      <c r="H1053" s="113"/>
      <c r="I1053" s="203"/>
      <c r="J1053" s="203"/>
      <c r="K1053" s="203"/>
      <c r="L1053" s="204"/>
      <c r="M1053" s="201"/>
      <c r="N1053" s="201"/>
    </row>
    <row r="1054" spans="1:14" x14ac:dyDescent="0.2">
      <c r="A1054" s="113"/>
      <c r="B1054" s="200"/>
      <c r="C1054" s="200"/>
      <c r="D1054" s="201"/>
      <c r="E1054" s="113"/>
      <c r="F1054" s="113"/>
      <c r="G1054" s="113"/>
      <c r="H1054" s="113"/>
      <c r="I1054" s="203"/>
      <c r="J1054" s="203"/>
      <c r="K1054" s="203"/>
      <c r="L1054" s="204"/>
      <c r="M1054" s="201"/>
      <c r="N1054" s="201"/>
    </row>
    <row r="1055" spans="1:14" x14ac:dyDescent="0.2">
      <c r="A1055" s="113"/>
      <c r="B1055" s="200"/>
      <c r="C1055" s="200"/>
      <c r="D1055" s="201"/>
      <c r="E1055" s="113"/>
      <c r="F1055" s="113"/>
      <c r="G1055" s="113"/>
      <c r="H1055" s="113"/>
      <c r="I1055" s="203"/>
      <c r="J1055" s="203"/>
      <c r="K1055" s="203"/>
      <c r="L1055" s="204"/>
      <c r="M1055" s="201"/>
      <c r="N1055" s="201"/>
    </row>
    <row r="1056" spans="1:14" x14ac:dyDescent="0.2">
      <c r="A1056" s="113"/>
      <c r="B1056" s="200"/>
      <c r="C1056" s="200"/>
      <c r="D1056" s="201"/>
      <c r="E1056" s="113"/>
      <c r="F1056" s="113"/>
      <c r="G1056" s="113"/>
      <c r="H1056" s="113"/>
      <c r="I1056" s="203"/>
      <c r="J1056" s="203"/>
      <c r="K1056" s="203"/>
      <c r="L1056" s="204"/>
      <c r="M1056" s="201"/>
      <c r="N1056" s="201"/>
    </row>
    <row r="1057" spans="1:14" x14ac:dyDescent="0.2">
      <c r="A1057" s="113"/>
      <c r="B1057" s="200"/>
      <c r="C1057" s="200"/>
      <c r="D1057" s="201"/>
      <c r="E1057" s="113"/>
      <c r="F1057" s="113"/>
      <c r="G1057" s="113"/>
      <c r="H1057" s="113"/>
      <c r="I1057" s="203"/>
      <c r="J1057" s="203"/>
      <c r="K1057" s="203"/>
      <c r="L1057" s="204"/>
      <c r="M1057" s="201"/>
      <c r="N1057" s="201"/>
    </row>
    <row r="1058" spans="1:14" x14ac:dyDescent="0.2">
      <c r="A1058" s="113"/>
      <c r="B1058" s="200"/>
      <c r="C1058" s="200"/>
      <c r="D1058" s="201"/>
      <c r="E1058" s="113"/>
      <c r="F1058" s="113"/>
      <c r="G1058" s="113"/>
      <c r="H1058" s="113"/>
      <c r="I1058" s="203"/>
      <c r="J1058" s="203"/>
      <c r="K1058" s="203"/>
      <c r="L1058" s="204"/>
      <c r="M1058" s="201"/>
      <c r="N1058" s="201"/>
    </row>
    <row r="1059" spans="1:14" x14ac:dyDescent="0.2">
      <c r="A1059" s="113"/>
      <c r="B1059" s="200"/>
      <c r="C1059" s="200"/>
      <c r="D1059" s="201"/>
      <c r="E1059" s="113"/>
      <c r="F1059" s="113"/>
      <c r="G1059" s="113"/>
      <c r="H1059" s="113"/>
      <c r="I1059" s="203"/>
      <c r="J1059" s="203"/>
      <c r="K1059" s="203"/>
      <c r="L1059" s="204"/>
      <c r="M1059" s="201"/>
      <c r="N1059" s="201"/>
    </row>
    <row r="1060" spans="1:14" x14ac:dyDescent="0.2">
      <c r="A1060" s="113"/>
      <c r="B1060" s="200"/>
      <c r="C1060" s="200"/>
      <c r="D1060" s="201"/>
      <c r="E1060" s="113"/>
      <c r="F1060" s="113"/>
      <c r="G1060" s="113"/>
      <c r="H1060" s="113"/>
      <c r="I1060" s="203"/>
      <c r="J1060" s="203"/>
      <c r="K1060" s="203"/>
      <c r="L1060" s="204"/>
      <c r="M1060" s="201"/>
      <c r="N1060" s="201"/>
    </row>
    <row r="1061" spans="1:14" x14ac:dyDescent="0.2">
      <c r="A1061" s="113"/>
      <c r="B1061" s="200"/>
      <c r="C1061" s="200"/>
      <c r="D1061" s="201"/>
      <c r="E1061" s="113"/>
      <c r="F1061" s="113"/>
      <c r="G1061" s="113"/>
      <c r="H1061" s="113"/>
      <c r="I1061" s="203"/>
      <c r="J1061" s="203"/>
      <c r="K1061" s="203"/>
      <c r="L1061" s="204"/>
      <c r="M1061" s="201"/>
      <c r="N1061" s="201"/>
    </row>
    <row r="1062" spans="1:14" x14ac:dyDescent="0.2">
      <c r="A1062" s="113"/>
      <c r="B1062" s="200"/>
      <c r="C1062" s="200"/>
      <c r="D1062" s="201"/>
      <c r="E1062" s="113"/>
      <c r="F1062" s="113"/>
      <c r="G1062" s="113"/>
      <c r="H1062" s="113"/>
      <c r="I1062" s="203"/>
      <c r="J1062" s="203"/>
      <c r="K1062" s="203"/>
      <c r="L1062" s="204"/>
      <c r="M1062" s="201"/>
      <c r="N1062" s="201"/>
    </row>
    <row r="1063" spans="1:14" x14ac:dyDescent="0.2">
      <c r="A1063" s="113"/>
      <c r="B1063" s="200"/>
      <c r="C1063" s="200"/>
      <c r="D1063" s="201"/>
      <c r="E1063" s="113"/>
      <c r="F1063" s="113"/>
      <c r="G1063" s="113"/>
      <c r="H1063" s="113"/>
      <c r="I1063" s="203"/>
      <c r="J1063" s="203"/>
      <c r="K1063" s="203"/>
      <c r="L1063" s="204"/>
      <c r="M1063" s="201"/>
      <c r="N1063" s="201"/>
    </row>
    <row r="1064" spans="1:14" x14ac:dyDescent="0.2">
      <c r="A1064" s="113"/>
      <c r="B1064" s="200"/>
      <c r="C1064" s="200"/>
      <c r="D1064" s="201"/>
      <c r="E1064" s="113"/>
      <c r="F1064" s="113"/>
      <c r="G1064" s="113"/>
      <c r="H1064" s="113"/>
      <c r="I1064" s="203"/>
      <c r="J1064" s="203"/>
      <c r="K1064" s="203"/>
      <c r="L1064" s="204"/>
      <c r="M1064" s="201"/>
      <c r="N1064" s="201"/>
    </row>
    <row r="1065" spans="1:14" x14ac:dyDescent="0.2">
      <c r="A1065" s="113"/>
      <c r="B1065" s="200"/>
      <c r="C1065" s="200"/>
      <c r="D1065" s="201"/>
      <c r="E1065" s="113"/>
      <c r="F1065" s="113"/>
      <c r="G1065" s="113"/>
      <c r="H1065" s="113"/>
      <c r="I1065" s="203"/>
      <c r="J1065" s="203"/>
      <c r="K1065" s="203"/>
      <c r="L1065" s="204"/>
      <c r="M1065" s="201"/>
      <c r="N1065" s="201"/>
    </row>
    <row r="1066" spans="1:14" x14ac:dyDescent="0.2">
      <c r="A1066" s="113"/>
      <c r="B1066" s="200"/>
      <c r="C1066" s="200"/>
      <c r="D1066" s="201"/>
      <c r="E1066" s="113"/>
      <c r="F1066" s="113"/>
      <c r="G1066" s="113"/>
      <c r="H1066" s="113"/>
      <c r="I1066" s="203"/>
      <c r="J1066" s="203"/>
      <c r="K1066" s="203"/>
      <c r="L1066" s="204"/>
      <c r="M1066" s="201"/>
      <c r="N1066" s="201"/>
    </row>
    <row r="1067" spans="1:14" x14ac:dyDescent="0.2">
      <c r="A1067" s="113"/>
      <c r="B1067" s="200"/>
      <c r="C1067" s="200"/>
      <c r="D1067" s="201"/>
      <c r="E1067" s="113"/>
      <c r="F1067" s="113"/>
      <c r="G1067" s="113"/>
      <c r="H1067" s="113"/>
      <c r="I1067" s="203"/>
      <c r="J1067" s="203"/>
      <c r="K1067" s="203"/>
      <c r="L1067" s="204"/>
      <c r="M1067" s="201"/>
      <c r="N1067" s="201"/>
    </row>
    <row r="1068" spans="1:14" x14ac:dyDescent="0.2">
      <c r="A1068" s="113"/>
      <c r="B1068" s="200"/>
      <c r="C1068" s="200"/>
      <c r="D1068" s="201"/>
      <c r="E1068" s="113"/>
      <c r="F1068" s="113"/>
      <c r="G1068" s="113"/>
      <c r="H1068" s="113"/>
      <c r="I1068" s="203"/>
      <c r="J1068" s="203"/>
      <c r="K1068" s="203"/>
      <c r="L1068" s="204"/>
      <c r="M1068" s="201"/>
      <c r="N1068" s="201"/>
    </row>
    <row r="1069" spans="1:14" x14ac:dyDescent="0.2">
      <c r="A1069" s="113"/>
      <c r="B1069" s="200"/>
      <c r="C1069" s="200"/>
      <c r="D1069" s="201"/>
      <c r="E1069" s="113"/>
      <c r="F1069" s="113"/>
      <c r="G1069" s="113"/>
      <c r="H1069" s="113"/>
      <c r="I1069" s="203"/>
      <c r="J1069" s="203"/>
      <c r="K1069" s="203"/>
      <c r="L1069" s="204"/>
      <c r="M1069" s="201"/>
      <c r="N1069" s="201"/>
    </row>
    <row r="1070" spans="1:14" x14ac:dyDescent="0.2">
      <c r="A1070" s="113"/>
      <c r="B1070" s="200"/>
      <c r="C1070" s="200"/>
      <c r="D1070" s="201"/>
      <c r="E1070" s="113"/>
      <c r="F1070" s="113"/>
      <c r="G1070" s="113"/>
      <c r="H1070" s="113"/>
      <c r="I1070" s="203"/>
      <c r="J1070" s="203"/>
      <c r="K1070" s="203"/>
      <c r="L1070" s="204"/>
      <c r="M1070" s="201"/>
      <c r="N1070" s="201"/>
    </row>
    <row r="1071" spans="1:14" x14ac:dyDescent="0.2">
      <c r="A1071" s="113"/>
      <c r="B1071" s="200"/>
      <c r="C1071" s="200"/>
      <c r="D1071" s="201"/>
      <c r="E1071" s="113"/>
      <c r="F1071" s="113"/>
      <c r="G1071" s="113"/>
      <c r="H1071" s="113"/>
      <c r="I1071" s="203"/>
      <c r="J1071" s="203"/>
      <c r="K1071" s="203"/>
      <c r="L1071" s="204"/>
      <c r="M1071" s="201"/>
      <c r="N1071" s="201"/>
    </row>
    <row r="1072" spans="1:14" x14ac:dyDescent="0.2">
      <c r="A1072" s="113"/>
      <c r="B1072" s="200"/>
      <c r="C1072" s="200"/>
      <c r="D1072" s="201"/>
      <c r="E1072" s="113"/>
      <c r="F1072" s="113"/>
      <c r="G1072" s="113"/>
      <c r="H1072" s="113"/>
      <c r="I1072" s="203"/>
      <c r="J1072" s="203"/>
      <c r="K1072" s="203"/>
      <c r="L1072" s="204"/>
      <c r="M1072" s="201"/>
      <c r="N1072" s="201"/>
    </row>
    <row r="1073" spans="1:14" x14ac:dyDescent="0.2">
      <c r="A1073" s="113"/>
      <c r="B1073" s="200"/>
      <c r="C1073" s="200"/>
      <c r="D1073" s="201"/>
      <c r="E1073" s="113"/>
      <c r="F1073" s="113"/>
      <c r="G1073" s="113"/>
      <c r="H1073" s="113"/>
      <c r="I1073" s="203"/>
      <c r="J1073" s="203"/>
      <c r="K1073" s="203"/>
      <c r="L1073" s="204"/>
      <c r="M1073" s="201"/>
      <c r="N1073" s="201"/>
    </row>
    <row r="1074" spans="1:14" x14ac:dyDescent="0.2">
      <c r="A1074" s="113"/>
      <c r="B1074" s="200"/>
      <c r="C1074" s="200"/>
      <c r="D1074" s="201"/>
      <c r="E1074" s="113"/>
      <c r="F1074" s="113"/>
      <c r="G1074" s="113"/>
      <c r="H1074" s="113"/>
      <c r="I1074" s="203"/>
      <c r="J1074" s="203"/>
      <c r="K1074" s="203"/>
      <c r="L1074" s="204"/>
      <c r="M1074" s="201"/>
      <c r="N1074" s="201"/>
    </row>
    <row r="1075" spans="1:14" x14ac:dyDescent="0.2">
      <c r="A1075" s="113"/>
      <c r="B1075" s="200"/>
      <c r="C1075" s="200"/>
      <c r="D1075" s="201"/>
      <c r="E1075" s="113"/>
      <c r="F1075" s="113"/>
      <c r="G1075" s="113"/>
      <c r="H1075" s="113"/>
      <c r="I1075" s="203"/>
      <c r="J1075" s="203"/>
      <c r="K1075" s="203"/>
      <c r="L1075" s="204"/>
      <c r="M1075" s="201"/>
      <c r="N1075" s="201"/>
    </row>
    <row r="1076" spans="1:14" x14ac:dyDescent="0.2">
      <c r="A1076" s="113"/>
      <c r="B1076" s="200"/>
      <c r="C1076" s="200"/>
      <c r="D1076" s="201"/>
      <c r="E1076" s="113"/>
      <c r="F1076" s="113"/>
      <c r="G1076" s="113"/>
      <c r="H1076" s="113"/>
      <c r="I1076" s="203"/>
      <c r="J1076" s="203"/>
      <c r="K1076" s="203"/>
      <c r="L1076" s="204"/>
      <c r="M1076" s="201"/>
      <c r="N1076" s="201"/>
    </row>
    <row r="1077" spans="1:14" x14ac:dyDescent="0.2">
      <c r="A1077" s="113"/>
      <c r="B1077" s="200"/>
      <c r="C1077" s="200"/>
      <c r="D1077" s="201"/>
      <c r="E1077" s="113"/>
      <c r="F1077" s="113"/>
      <c r="G1077" s="113"/>
      <c r="H1077" s="113"/>
      <c r="I1077" s="203"/>
      <c r="J1077" s="203"/>
      <c r="K1077" s="203"/>
      <c r="L1077" s="204"/>
      <c r="M1077" s="201"/>
      <c r="N1077" s="201"/>
    </row>
    <row r="1078" spans="1:14" x14ac:dyDescent="0.2">
      <c r="A1078" s="113"/>
      <c r="B1078" s="200"/>
      <c r="C1078" s="200"/>
      <c r="D1078" s="201"/>
      <c r="E1078" s="113"/>
      <c r="F1078" s="113"/>
      <c r="G1078" s="113"/>
      <c r="H1078" s="113"/>
      <c r="I1078" s="203"/>
      <c r="J1078" s="203"/>
      <c r="K1078" s="203"/>
      <c r="L1078" s="204"/>
      <c r="M1078" s="201"/>
      <c r="N1078" s="201"/>
    </row>
    <row r="1079" spans="1:14" x14ac:dyDescent="0.2">
      <c r="A1079" s="113"/>
      <c r="B1079" s="200"/>
      <c r="C1079" s="200"/>
      <c r="D1079" s="201"/>
      <c r="E1079" s="113"/>
      <c r="F1079" s="113"/>
      <c r="G1079" s="113"/>
      <c r="H1079" s="113"/>
      <c r="I1079" s="203"/>
      <c r="J1079" s="203"/>
      <c r="K1079" s="203"/>
      <c r="L1079" s="204"/>
      <c r="M1079" s="201"/>
      <c r="N1079" s="201"/>
    </row>
    <row r="1080" spans="1:14" x14ac:dyDescent="0.2">
      <c r="A1080" s="113"/>
      <c r="B1080" s="200"/>
      <c r="C1080" s="200"/>
      <c r="D1080" s="201"/>
      <c r="E1080" s="113"/>
      <c r="F1080" s="113"/>
      <c r="G1080" s="113"/>
      <c r="H1080" s="113"/>
      <c r="I1080" s="203"/>
      <c r="J1080" s="203"/>
      <c r="K1080" s="203"/>
      <c r="L1080" s="204"/>
      <c r="M1080" s="201"/>
      <c r="N1080" s="201"/>
    </row>
    <row r="1081" spans="1:14" x14ac:dyDescent="0.2">
      <c r="A1081" s="113"/>
      <c r="B1081" s="200"/>
      <c r="C1081" s="200"/>
      <c r="D1081" s="201"/>
      <c r="E1081" s="113"/>
      <c r="F1081" s="113"/>
      <c r="G1081" s="113"/>
      <c r="H1081" s="113"/>
      <c r="I1081" s="203"/>
      <c r="J1081" s="203"/>
      <c r="K1081" s="203"/>
      <c r="L1081" s="204"/>
      <c r="M1081" s="201"/>
      <c r="N1081" s="201"/>
    </row>
    <row r="1082" spans="1:14" x14ac:dyDescent="0.2">
      <c r="A1082" s="113"/>
      <c r="B1082" s="200"/>
      <c r="C1082" s="200"/>
      <c r="D1082" s="201"/>
      <c r="E1082" s="113"/>
      <c r="F1082" s="113"/>
      <c r="G1082" s="113"/>
      <c r="H1082" s="113"/>
      <c r="I1082" s="203"/>
      <c r="J1082" s="203"/>
      <c r="K1082" s="203"/>
      <c r="L1082" s="204"/>
      <c r="M1082" s="201"/>
      <c r="N1082" s="201"/>
    </row>
    <row r="1083" spans="1:14" x14ac:dyDescent="0.2">
      <c r="A1083" s="113"/>
      <c r="B1083" s="200"/>
      <c r="C1083" s="200"/>
      <c r="D1083" s="201"/>
      <c r="E1083" s="113"/>
      <c r="F1083" s="113"/>
      <c r="G1083" s="113"/>
      <c r="H1083" s="113"/>
      <c r="I1083" s="203"/>
      <c r="J1083" s="203"/>
      <c r="K1083" s="203"/>
      <c r="L1083" s="204"/>
      <c r="M1083" s="201"/>
      <c r="N1083" s="201"/>
    </row>
    <row r="1084" spans="1:14" x14ac:dyDescent="0.2">
      <c r="A1084" s="113"/>
      <c r="B1084" s="200"/>
      <c r="C1084" s="200"/>
      <c r="D1084" s="201"/>
      <c r="E1084" s="113"/>
      <c r="F1084" s="113"/>
      <c r="G1084" s="113"/>
      <c r="H1084" s="113"/>
      <c r="I1084" s="203"/>
      <c r="J1084" s="203"/>
      <c r="K1084" s="203"/>
      <c r="L1084" s="204"/>
      <c r="M1084" s="201"/>
      <c r="N1084" s="201"/>
    </row>
    <row r="1085" spans="1:14" x14ac:dyDescent="0.2">
      <c r="A1085" s="113"/>
      <c r="B1085" s="200"/>
      <c r="C1085" s="200"/>
      <c r="D1085" s="201"/>
      <c r="E1085" s="113"/>
      <c r="F1085" s="113"/>
      <c r="G1085" s="113"/>
      <c r="H1085" s="113"/>
      <c r="I1085" s="203"/>
      <c r="J1085" s="203"/>
      <c r="K1085" s="203"/>
      <c r="L1085" s="204"/>
      <c r="M1085" s="201"/>
      <c r="N1085" s="201"/>
    </row>
    <row r="1086" spans="1:14" x14ac:dyDescent="0.2">
      <c r="A1086" s="113"/>
      <c r="B1086" s="200"/>
      <c r="C1086" s="200"/>
      <c r="D1086" s="201"/>
      <c r="E1086" s="113"/>
      <c r="F1086" s="113"/>
      <c r="G1086" s="113"/>
      <c r="H1086" s="113"/>
      <c r="I1086" s="203"/>
      <c r="J1086" s="203"/>
      <c r="K1086" s="203"/>
      <c r="L1086" s="204"/>
      <c r="M1086" s="201"/>
      <c r="N1086" s="201"/>
    </row>
    <row r="1087" spans="1:14" x14ac:dyDescent="0.2">
      <c r="A1087" s="113"/>
      <c r="B1087" s="200"/>
      <c r="C1087" s="200"/>
      <c r="D1087" s="201"/>
      <c r="E1087" s="113"/>
      <c r="F1087" s="113"/>
      <c r="G1087" s="113"/>
      <c r="H1087" s="113"/>
      <c r="I1087" s="203"/>
      <c r="J1087" s="203"/>
      <c r="K1087" s="203"/>
      <c r="L1087" s="204"/>
      <c r="M1087" s="201"/>
      <c r="N1087" s="201"/>
    </row>
    <row r="1088" spans="1:14" x14ac:dyDescent="0.2">
      <c r="A1088" s="113"/>
      <c r="B1088" s="200"/>
      <c r="C1088" s="200"/>
      <c r="D1088" s="201"/>
      <c r="E1088" s="113"/>
      <c r="F1088" s="113"/>
      <c r="G1088" s="113"/>
      <c r="H1088" s="113"/>
      <c r="I1088" s="203"/>
      <c r="J1088" s="203"/>
      <c r="K1088" s="203"/>
      <c r="L1088" s="204"/>
      <c r="M1088" s="201"/>
      <c r="N1088" s="201"/>
    </row>
    <row r="1089" spans="1:14" x14ac:dyDescent="0.2">
      <c r="A1089" s="113"/>
      <c r="B1089" s="200"/>
      <c r="C1089" s="200"/>
      <c r="D1089" s="201"/>
      <c r="E1089" s="113"/>
      <c r="F1089" s="113"/>
      <c r="G1089" s="113"/>
      <c r="H1089" s="113"/>
      <c r="I1089" s="203"/>
      <c r="J1089" s="203"/>
      <c r="K1089" s="203"/>
      <c r="L1089" s="204"/>
      <c r="M1089" s="201"/>
      <c r="N1089" s="201"/>
    </row>
    <row r="1090" spans="1:14" x14ac:dyDescent="0.2">
      <c r="A1090" s="113"/>
      <c r="B1090" s="200"/>
      <c r="C1090" s="200"/>
      <c r="D1090" s="201"/>
      <c r="E1090" s="113"/>
      <c r="F1090" s="113"/>
      <c r="G1090" s="113"/>
      <c r="H1090" s="113"/>
      <c r="I1090" s="203"/>
      <c r="J1090" s="203"/>
      <c r="K1090" s="203"/>
      <c r="L1090" s="204"/>
      <c r="M1090" s="201"/>
      <c r="N1090" s="201"/>
    </row>
    <row r="1091" spans="1:14" x14ac:dyDescent="0.2">
      <c r="A1091" s="113"/>
      <c r="B1091" s="200"/>
      <c r="C1091" s="200"/>
      <c r="D1091" s="201"/>
      <c r="E1091" s="113"/>
      <c r="F1091" s="113"/>
      <c r="G1091" s="113"/>
      <c r="H1091" s="113"/>
      <c r="I1091" s="203"/>
      <c r="J1091" s="203"/>
      <c r="K1091" s="203"/>
      <c r="L1091" s="204"/>
      <c r="M1091" s="201"/>
      <c r="N1091" s="201"/>
    </row>
    <row r="1092" spans="1:14" x14ac:dyDescent="0.2">
      <c r="A1092" s="113"/>
      <c r="B1092" s="200"/>
      <c r="C1092" s="200"/>
      <c r="D1092" s="201"/>
      <c r="E1092" s="113"/>
      <c r="F1092" s="113"/>
      <c r="G1092" s="113"/>
      <c r="H1092" s="113"/>
      <c r="I1092" s="203"/>
      <c r="J1092" s="203"/>
      <c r="K1092" s="203"/>
      <c r="L1092" s="204"/>
      <c r="M1092" s="201"/>
      <c r="N1092" s="201"/>
    </row>
    <row r="1093" spans="1:14" x14ac:dyDescent="0.2">
      <c r="A1093" s="113"/>
      <c r="B1093" s="200"/>
      <c r="C1093" s="200"/>
      <c r="D1093" s="201"/>
      <c r="E1093" s="113"/>
      <c r="F1093" s="113"/>
      <c r="G1093" s="113"/>
      <c r="H1093" s="113"/>
      <c r="I1093" s="203"/>
      <c r="J1093" s="203"/>
      <c r="K1093" s="203"/>
      <c r="L1093" s="204"/>
      <c r="M1093" s="201"/>
      <c r="N1093" s="201"/>
    </row>
    <row r="1094" spans="1:14" x14ac:dyDescent="0.2">
      <c r="A1094" s="113"/>
      <c r="B1094" s="200"/>
      <c r="C1094" s="200"/>
      <c r="D1094" s="201"/>
      <c r="E1094" s="113"/>
      <c r="F1094" s="113"/>
      <c r="G1094" s="113"/>
      <c r="H1094" s="113"/>
      <c r="I1094" s="203"/>
      <c r="J1094" s="203"/>
      <c r="K1094" s="203"/>
      <c r="L1094" s="204"/>
      <c r="M1094" s="201"/>
      <c r="N1094" s="201"/>
    </row>
    <row r="1095" spans="1:14" x14ac:dyDescent="0.2">
      <c r="A1095" s="113"/>
      <c r="B1095" s="200"/>
      <c r="C1095" s="200"/>
      <c r="D1095" s="201"/>
      <c r="E1095" s="113"/>
      <c r="F1095" s="113"/>
      <c r="G1095" s="113"/>
      <c r="H1095" s="113"/>
      <c r="I1095" s="203"/>
      <c r="J1095" s="203"/>
      <c r="K1095" s="203"/>
      <c r="L1095" s="204"/>
      <c r="M1095" s="201"/>
      <c r="N1095" s="201"/>
    </row>
    <row r="1096" spans="1:14" x14ac:dyDescent="0.2">
      <c r="A1096" s="113"/>
      <c r="B1096" s="200"/>
      <c r="C1096" s="200"/>
      <c r="D1096" s="201"/>
      <c r="E1096" s="113"/>
      <c r="F1096" s="113"/>
      <c r="G1096" s="113"/>
      <c r="H1096" s="113"/>
      <c r="I1096" s="203"/>
      <c r="J1096" s="203"/>
      <c r="K1096" s="203"/>
      <c r="L1096" s="204"/>
      <c r="M1096" s="201"/>
      <c r="N1096" s="201"/>
    </row>
    <row r="1097" spans="1:14" x14ac:dyDescent="0.2">
      <c r="A1097" s="113"/>
      <c r="B1097" s="200"/>
      <c r="C1097" s="200"/>
      <c r="D1097" s="201"/>
      <c r="E1097" s="113"/>
      <c r="F1097" s="113"/>
      <c r="G1097" s="113"/>
      <c r="H1097" s="113"/>
      <c r="I1097" s="203"/>
      <c r="J1097" s="203"/>
      <c r="K1097" s="203"/>
      <c r="L1097" s="204"/>
      <c r="M1097" s="201"/>
      <c r="N1097" s="201"/>
    </row>
    <row r="1098" spans="1:14" x14ac:dyDescent="0.2">
      <c r="A1098" s="113"/>
      <c r="B1098" s="200"/>
      <c r="C1098" s="200"/>
      <c r="D1098" s="201"/>
      <c r="E1098" s="113"/>
      <c r="F1098" s="113"/>
      <c r="G1098" s="113"/>
      <c r="H1098" s="113"/>
      <c r="I1098" s="203"/>
      <c r="J1098" s="203"/>
      <c r="K1098" s="203"/>
      <c r="L1098" s="204"/>
      <c r="M1098" s="201"/>
      <c r="N1098" s="201"/>
    </row>
    <row r="1099" spans="1:14" x14ac:dyDescent="0.2">
      <c r="A1099" s="113"/>
      <c r="B1099" s="200"/>
      <c r="C1099" s="200"/>
      <c r="D1099" s="201"/>
      <c r="E1099" s="113"/>
      <c r="F1099" s="113"/>
      <c r="G1099" s="113"/>
      <c r="H1099" s="113"/>
      <c r="I1099" s="203"/>
      <c r="J1099" s="203"/>
      <c r="K1099" s="203"/>
      <c r="L1099" s="204"/>
      <c r="M1099" s="201"/>
      <c r="N1099" s="201"/>
    </row>
    <row r="1100" spans="1:14" x14ac:dyDescent="0.2">
      <c r="A1100" s="113"/>
      <c r="B1100" s="200"/>
      <c r="C1100" s="200"/>
      <c r="D1100" s="201"/>
      <c r="E1100" s="113"/>
      <c r="F1100" s="113"/>
      <c r="G1100" s="113"/>
      <c r="H1100" s="113"/>
      <c r="I1100" s="203"/>
      <c r="J1100" s="203"/>
      <c r="K1100" s="203"/>
      <c r="L1100" s="204"/>
      <c r="M1100" s="201"/>
      <c r="N1100" s="201"/>
    </row>
    <row r="1101" spans="1:14" x14ac:dyDescent="0.2">
      <c r="A1101" s="113"/>
      <c r="B1101" s="200"/>
      <c r="C1101" s="200"/>
      <c r="D1101" s="201"/>
      <c r="E1101" s="113"/>
      <c r="F1101" s="113"/>
      <c r="G1101" s="113"/>
      <c r="H1101" s="113"/>
      <c r="I1101" s="203"/>
      <c r="J1101" s="203"/>
      <c r="K1101" s="203"/>
      <c r="L1101" s="204"/>
      <c r="M1101" s="201"/>
      <c r="N1101" s="201"/>
    </row>
    <row r="1102" spans="1:14" x14ac:dyDescent="0.2">
      <c r="A1102" s="113"/>
      <c r="B1102" s="200"/>
      <c r="C1102" s="200"/>
      <c r="D1102" s="201"/>
      <c r="E1102" s="113"/>
      <c r="F1102" s="113"/>
      <c r="G1102" s="113"/>
      <c r="H1102" s="113"/>
      <c r="I1102" s="203"/>
      <c r="J1102" s="203"/>
      <c r="K1102" s="203"/>
      <c r="L1102" s="204"/>
      <c r="M1102" s="201"/>
      <c r="N1102" s="201"/>
    </row>
    <row r="1103" spans="1:14" x14ac:dyDescent="0.2">
      <c r="A1103" s="113"/>
      <c r="B1103" s="200"/>
      <c r="C1103" s="200"/>
      <c r="D1103" s="201"/>
      <c r="E1103" s="113"/>
      <c r="F1103" s="113"/>
      <c r="G1103" s="113"/>
      <c r="H1103" s="113"/>
      <c r="I1103" s="203"/>
      <c r="J1103" s="203"/>
      <c r="K1103" s="203"/>
      <c r="L1103" s="204"/>
      <c r="M1103" s="201"/>
      <c r="N1103" s="201"/>
    </row>
    <row r="1104" spans="1:14" x14ac:dyDescent="0.2">
      <c r="A1104" s="113"/>
      <c r="B1104" s="200"/>
      <c r="C1104" s="200"/>
      <c r="D1104" s="201"/>
      <c r="E1104" s="113"/>
      <c r="F1104" s="113"/>
      <c r="G1104" s="113"/>
      <c r="H1104" s="113"/>
      <c r="I1104" s="203"/>
      <c r="J1104" s="203"/>
      <c r="K1104" s="203"/>
      <c r="L1104" s="204"/>
      <c r="M1104" s="201"/>
      <c r="N1104" s="201"/>
    </row>
    <row r="1105" spans="1:14" x14ac:dyDescent="0.2">
      <c r="A1105" s="113"/>
      <c r="B1105" s="200"/>
      <c r="C1105" s="200"/>
      <c r="D1105" s="201"/>
      <c r="E1105" s="113"/>
      <c r="F1105" s="113"/>
      <c r="G1105" s="113"/>
      <c r="H1105" s="113"/>
      <c r="I1105" s="203"/>
      <c r="J1105" s="203"/>
      <c r="K1105" s="203"/>
      <c r="L1105" s="204"/>
      <c r="M1105" s="201"/>
      <c r="N1105" s="201"/>
    </row>
    <row r="1106" spans="1:14" x14ac:dyDescent="0.2">
      <c r="A1106" s="113"/>
      <c r="B1106" s="200"/>
      <c r="C1106" s="200"/>
      <c r="D1106" s="201"/>
      <c r="E1106" s="113"/>
      <c r="F1106" s="113"/>
      <c r="G1106" s="113"/>
      <c r="H1106" s="113"/>
      <c r="I1106" s="203"/>
      <c r="J1106" s="203"/>
      <c r="K1106" s="203"/>
      <c r="L1106" s="204"/>
      <c r="M1106" s="201"/>
      <c r="N1106" s="201"/>
    </row>
    <row r="1107" spans="1:14" x14ac:dyDescent="0.2">
      <c r="A1107" s="113"/>
      <c r="B1107" s="200"/>
      <c r="C1107" s="200"/>
      <c r="D1107" s="201"/>
      <c r="E1107" s="113"/>
      <c r="F1107" s="113"/>
      <c r="G1107" s="113"/>
      <c r="H1107" s="113"/>
      <c r="I1107" s="203"/>
      <c r="J1107" s="203"/>
      <c r="K1107" s="203"/>
      <c r="L1107" s="204"/>
      <c r="M1107" s="201"/>
      <c r="N1107" s="201"/>
    </row>
    <row r="1108" spans="1:14" x14ac:dyDescent="0.2">
      <c r="A1108" s="113"/>
      <c r="B1108" s="200"/>
      <c r="C1108" s="200"/>
      <c r="D1108" s="201"/>
      <c r="E1108" s="113"/>
      <c r="F1108" s="113"/>
      <c r="G1108" s="113"/>
      <c r="H1108" s="113"/>
      <c r="I1108" s="203"/>
      <c r="J1108" s="203"/>
      <c r="K1108" s="203"/>
      <c r="L1108" s="204"/>
      <c r="M1108" s="201"/>
      <c r="N1108" s="201"/>
    </row>
    <row r="1109" spans="1:14" x14ac:dyDescent="0.2">
      <c r="A1109" s="113"/>
      <c r="B1109" s="200"/>
      <c r="C1109" s="200"/>
      <c r="D1109" s="201"/>
      <c r="E1109" s="113"/>
      <c r="F1109" s="113"/>
      <c r="G1109" s="113"/>
      <c r="H1109" s="113"/>
      <c r="I1109" s="203"/>
      <c r="J1109" s="203"/>
      <c r="K1109" s="203"/>
      <c r="L1109" s="204"/>
      <c r="M1109" s="201"/>
      <c r="N1109" s="201"/>
    </row>
    <row r="1110" spans="1:14" x14ac:dyDescent="0.2">
      <c r="A1110" s="113"/>
      <c r="B1110" s="200"/>
      <c r="C1110" s="200"/>
      <c r="D1110" s="201"/>
      <c r="E1110" s="113"/>
      <c r="F1110" s="113"/>
      <c r="G1110" s="113"/>
      <c r="H1110" s="113"/>
      <c r="I1110" s="203"/>
      <c r="J1110" s="203"/>
      <c r="K1110" s="203"/>
      <c r="L1110" s="204"/>
      <c r="M1110" s="201"/>
      <c r="N1110" s="201"/>
    </row>
    <row r="1111" spans="1:14" x14ac:dyDescent="0.2">
      <c r="A1111" s="113"/>
      <c r="B1111" s="200"/>
      <c r="C1111" s="200"/>
      <c r="D1111" s="201"/>
      <c r="E1111" s="113"/>
      <c r="F1111" s="113"/>
      <c r="G1111" s="113"/>
      <c r="H1111" s="113"/>
      <c r="I1111" s="203"/>
      <c r="J1111" s="203"/>
      <c r="K1111" s="203"/>
      <c r="L1111" s="204"/>
      <c r="M1111" s="201"/>
      <c r="N1111" s="201"/>
    </row>
    <row r="1112" spans="1:14" x14ac:dyDescent="0.2">
      <c r="A1112" s="113"/>
      <c r="B1112" s="200"/>
      <c r="C1112" s="200"/>
      <c r="D1112" s="201"/>
      <c r="E1112" s="113"/>
      <c r="F1112" s="113"/>
      <c r="G1112" s="113"/>
      <c r="H1112" s="113"/>
      <c r="I1112" s="203"/>
      <c r="J1112" s="203"/>
      <c r="K1112" s="203"/>
      <c r="L1112" s="204"/>
      <c r="M1112" s="201"/>
      <c r="N1112" s="201"/>
    </row>
    <row r="1113" spans="1:14" x14ac:dyDescent="0.2">
      <c r="A1113" s="113"/>
      <c r="B1113" s="200"/>
      <c r="C1113" s="200"/>
      <c r="D1113" s="201"/>
      <c r="E1113" s="113"/>
      <c r="F1113" s="113"/>
      <c r="G1113" s="113"/>
      <c r="H1113" s="113"/>
      <c r="I1113" s="203"/>
      <c r="J1113" s="203"/>
      <c r="K1113" s="203"/>
      <c r="L1113" s="204"/>
      <c r="M1113" s="201"/>
      <c r="N1113" s="201"/>
    </row>
    <row r="1114" spans="1:14" x14ac:dyDescent="0.2">
      <c r="A1114" s="113"/>
      <c r="B1114" s="200"/>
      <c r="C1114" s="200"/>
      <c r="D1114" s="201"/>
      <c r="E1114" s="113"/>
      <c r="F1114" s="113"/>
      <c r="G1114" s="113"/>
      <c r="H1114" s="113"/>
      <c r="I1114" s="203"/>
      <c r="J1114" s="203"/>
      <c r="K1114" s="203"/>
      <c r="L1114" s="204"/>
      <c r="M1114" s="201"/>
      <c r="N1114" s="201"/>
    </row>
    <row r="1115" spans="1:14" x14ac:dyDescent="0.2">
      <c r="A1115" s="113"/>
      <c r="B1115" s="200"/>
      <c r="C1115" s="200"/>
      <c r="D1115" s="201"/>
      <c r="E1115" s="113"/>
      <c r="F1115" s="113"/>
      <c r="G1115" s="113"/>
      <c r="H1115" s="113"/>
      <c r="I1115" s="203"/>
      <c r="J1115" s="203"/>
      <c r="K1115" s="203"/>
      <c r="L1115" s="204"/>
      <c r="M1115" s="201"/>
      <c r="N1115" s="201"/>
    </row>
    <row r="1116" spans="1:14" x14ac:dyDescent="0.2">
      <c r="A1116" s="113"/>
      <c r="B1116" s="200"/>
      <c r="C1116" s="200"/>
      <c r="D1116" s="201"/>
      <c r="E1116" s="113"/>
      <c r="F1116" s="113"/>
      <c r="G1116" s="113"/>
      <c r="H1116" s="113"/>
      <c r="I1116" s="203"/>
      <c r="J1116" s="203"/>
      <c r="K1116" s="203"/>
      <c r="L1116" s="204"/>
      <c r="M1116" s="201"/>
      <c r="N1116" s="201"/>
    </row>
    <row r="1117" spans="1:14" x14ac:dyDescent="0.2">
      <c r="A1117" s="113"/>
      <c r="B1117" s="200"/>
      <c r="C1117" s="200"/>
      <c r="D1117" s="201"/>
      <c r="E1117" s="113"/>
      <c r="F1117" s="113"/>
      <c r="G1117" s="113"/>
      <c r="H1117" s="113"/>
      <c r="I1117" s="203"/>
      <c r="J1117" s="203"/>
      <c r="K1117" s="203"/>
      <c r="L1117" s="204"/>
      <c r="M1117" s="201"/>
      <c r="N1117" s="201"/>
    </row>
    <row r="1118" spans="1:14" x14ac:dyDescent="0.2">
      <c r="A1118" s="113"/>
      <c r="B1118" s="200"/>
      <c r="C1118" s="200"/>
      <c r="D1118" s="201"/>
      <c r="E1118" s="113"/>
      <c r="F1118" s="113"/>
      <c r="G1118" s="113"/>
      <c r="H1118" s="113"/>
      <c r="I1118" s="203"/>
      <c r="J1118" s="203"/>
      <c r="K1118" s="203"/>
      <c r="L1118" s="204"/>
      <c r="M1118" s="201"/>
      <c r="N1118" s="201"/>
    </row>
    <row r="1119" spans="1:14" x14ac:dyDescent="0.2">
      <c r="A1119" s="113"/>
      <c r="B1119" s="200"/>
      <c r="C1119" s="200"/>
      <c r="D1119" s="201"/>
      <c r="E1119" s="113"/>
      <c r="F1119" s="113"/>
      <c r="G1119" s="113"/>
      <c r="H1119" s="113"/>
      <c r="I1119" s="203"/>
      <c r="J1119" s="203"/>
      <c r="K1119" s="203"/>
      <c r="L1119" s="204"/>
      <c r="M1119" s="201"/>
      <c r="N1119" s="201"/>
    </row>
    <row r="1120" spans="1:14" x14ac:dyDescent="0.2">
      <c r="A1120" s="113"/>
      <c r="B1120" s="200"/>
      <c r="C1120" s="200"/>
      <c r="D1120" s="201"/>
      <c r="E1120" s="113"/>
      <c r="F1120" s="113"/>
      <c r="G1120" s="113"/>
      <c r="H1120" s="113"/>
      <c r="I1120" s="203"/>
      <c r="J1120" s="203"/>
      <c r="K1120" s="203"/>
      <c r="L1120" s="204"/>
      <c r="M1120" s="201"/>
      <c r="N1120" s="201"/>
    </row>
    <row r="1121" spans="1:14" x14ac:dyDescent="0.2">
      <c r="A1121" s="113"/>
      <c r="B1121" s="200"/>
      <c r="C1121" s="200"/>
      <c r="D1121" s="201"/>
      <c r="E1121" s="113"/>
      <c r="F1121" s="113"/>
      <c r="G1121" s="113"/>
      <c r="H1121" s="113"/>
      <c r="I1121" s="203"/>
      <c r="J1121" s="203"/>
      <c r="K1121" s="203"/>
      <c r="L1121" s="204"/>
      <c r="M1121" s="201"/>
      <c r="N1121" s="201"/>
    </row>
    <row r="1122" spans="1:14" x14ac:dyDescent="0.2">
      <c r="A1122" s="113"/>
      <c r="B1122" s="200"/>
      <c r="C1122" s="200"/>
      <c r="D1122" s="201"/>
      <c r="E1122" s="113"/>
      <c r="F1122" s="113"/>
      <c r="G1122" s="113"/>
      <c r="H1122" s="113"/>
      <c r="I1122" s="203"/>
      <c r="J1122" s="203"/>
      <c r="K1122" s="203"/>
      <c r="L1122" s="204"/>
      <c r="M1122" s="201"/>
      <c r="N1122" s="201"/>
    </row>
    <row r="1123" spans="1:14" x14ac:dyDescent="0.2">
      <c r="A1123" s="113"/>
      <c r="B1123" s="200"/>
      <c r="C1123" s="200"/>
      <c r="D1123" s="201"/>
      <c r="E1123" s="113"/>
      <c r="F1123" s="113"/>
      <c r="G1123" s="113"/>
      <c r="H1123" s="113"/>
      <c r="I1123" s="203"/>
      <c r="J1123" s="203"/>
      <c r="K1123" s="203"/>
      <c r="L1123" s="204"/>
      <c r="M1123" s="201"/>
      <c r="N1123" s="201"/>
    </row>
    <row r="1124" spans="1:14" x14ac:dyDescent="0.2">
      <c r="A1124" s="113"/>
      <c r="B1124" s="200"/>
      <c r="C1124" s="200"/>
      <c r="D1124" s="201"/>
      <c r="E1124" s="113"/>
      <c r="F1124" s="113"/>
      <c r="G1124" s="113"/>
      <c r="H1124" s="113"/>
      <c r="I1124" s="203"/>
      <c r="J1124" s="203"/>
      <c r="K1124" s="203"/>
      <c r="L1124" s="204"/>
      <c r="M1124" s="201"/>
      <c r="N1124" s="201"/>
    </row>
    <row r="1125" spans="1:14" x14ac:dyDescent="0.2">
      <c r="A1125" s="113"/>
      <c r="B1125" s="200"/>
      <c r="C1125" s="200"/>
      <c r="D1125" s="201"/>
      <c r="E1125" s="113"/>
      <c r="F1125" s="113"/>
      <c r="G1125" s="113"/>
      <c r="H1125" s="113"/>
      <c r="I1125" s="203"/>
      <c r="J1125" s="203"/>
      <c r="K1125" s="203"/>
      <c r="L1125" s="204"/>
      <c r="M1125" s="201"/>
      <c r="N1125" s="201"/>
    </row>
    <row r="1126" spans="1:14" x14ac:dyDescent="0.2">
      <c r="A1126" s="113"/>
      <c r="B1126" s="200"/>
      <c r="C1126" s="200"/>
      <c r="D1126" s="201"/>
      <c r="E1126" s="113"/>
      <c r="F1126" s="113"/>
      <c r="G1126" s="113"/>
      <c r="H1126" s="113"/>
      <c r="I1126" s="203"/>
      <c r="J1126" s="203"/>
      <c r="K1126" s="203"/>
      <c r="L1126" s="204"/>
      <c r="M1126" s="201"/>
      <c r="N1126" s="201"/>
    </row>
    <row r="1127" spans="1:14" x14ac:dyDescent="0.2">
      <c r="A1127" s="113"/>
      <c r="B1127" s="200"/>
      <c r="C1127" s="200"/>
      <c r="D1127" s="201"/>
      <c r="E1127" s="113"/>
      <c r="F1127" s="113"/>
      <c r="G1127" s="113"/>
      <c r="H1127" s="113"/>
      <c r="I1127" s="203"/>
      <c r="J1127" s="203"/>
      <c r="K1127" s="203"/>
      <c r="L1127" s="204"/>
      <c r="M1127" s="201"/>
      <c r="N1127" s="201"/>
    </row>
    <row r="1128" spans="1:14" x14ac:dyDescent="0.2">
      <c r="A1128" s="113"/>
      <c r="B1128" s="200"/>
      <c r="C1128" s="200"/>
      <c r="D1128" s="201"/>
      <c r="E1128" s="113"/>
      <c r="F1128" s="113"/>
      <c r="G1128" s="113"/>
      <c r="H1128" s="113"/>
      <c r="I1128" s="203"/>
      <c r="J1128" s="203"/>
      <c r="K1128" s="203"/>
      <c r="L1128" s="204"/>
      <c r="M1128" s="201"/>
      <c r="N1128" s="201"/>
    </row>
    <row r="1129" spans="1:14" x14ac:dyDescent="0.2">
      <c r="A1129" s="113"/>
      <c r="B1129" s="200"/>
      <c r="C1129" s="200"/>
      <c r="D1129" s="201"/>
      <c r="E1129" s="113"/>
      <c r="F1129" s="113"/>
      <c r="G1129" s="113"/>
      <c r="H1129" s="113"/>
      <c r="I1129" s="203"/>
      <c r="J1129" s="203"/>
      <c r="K1129" s="203"/>
      <c r="L1129" s="204"/>
      <c r="M1129" s="201"/>
      <c r="N1129" s="201"/>
    </row>
    <row r="1130" spans="1:14" x14ac:dyDescent="0.2">
      <c r="A1130" s="113"/>
      <c r="B1130" s="200"/>
      <c r="C1130" s="200"/>
      <c r="D1130" s="201"/>
      <c r="E1130" s="113"/>
      <c r="F1130" s="113"/>
      <c r="G1130" s="113"/>
      <c r="H1130" s="113"/>
      <c r="I1130" s="203"/>
      <c r="J1130" s="203"/>
      <c r="K1130" s="203"/>
      <c r="L1130" s="204"/>
      <c r="M1130" s="201"/>
      <c r="N1130" s="201"/>
    </row>
    <row r="1131" spans="1:14" x14ac:dyDescent="0.2">
      <c r="A1131" s="113"/>
      <c r="B1131" s="200"/>
      <c r="C1131" s="200"/>
      <c r="D1131" s="201"/>
      <c r="E1131" s="113"/>
      <c r="F1131" s="113"/>
      <c r="G1131" s="113"/>
      <c r="H1131" s="113"/>
      <c r="I1131" s="203"/>
      <c r="J1131" s="203"/>
      <c r="K1131" s="203"/>
      <c r="L1131" s="204"/>
      <c r="M1131" s="201"/>
      <c r="N1131" s="201"/>
    </row>
    <row r="1132" spans="1:14" x14ac:dyDescent="0.2">
      <c r="A1132" s="113"/>
      <c r="B1132" s="200"/>
      <c r="C1132" s="200"/>
      <c r="D1132" s="201"/>
      <c r="E1132" s="113"/>
      <c r="F1132" s="113"/>
      <c r="G1132" s="113"/>
      <c r="H1132" s="113"/>
      <c r="I1132" s="203"/>
      <c r="J1132" s="203"/>
      <c r="K1132" s="203"/>
      <c r="L1132" s="204"/>
      <c r="M1132" s="201"/>
      <c r="N1132" s="201"/>
    </row>
    <row r="1133" spans="1:14" x14ac:dyDescent="0.2">
      <c r="A1133" s="113"/>
      <c r="B1133" s="200"/>
      <c r="C1133" s="200"/>
      <c r="D1133" s="201"/>
      <c r="E1133" s="113"/>
      <c r="F1133" s="113"/>
      <c r="G1133" s="113"/>
      <c r="H1133" s="113"/>
      <c r="I1133" s="203"/>
      <c r="J1133" s="203"/>
      <c r="K1133" s="203"/>
      <c r="L1133" s="204"/>
      <c r="M1133" s="201"/>
      <c r="N1133" s="201"/>
    </row>
    <row r="1134" spans="1:14" x14ac:dyDescent="0.2">
      <c r="A1134" s="113"/>
      <c r="B1134" s="200"/>
      <c r="C1134" s="200"/>
      <c r="D1134" s="201"/>
      <c r="E1134" s="113"/>
      <c r="F1134" s="113"/>
      <c r="G1134" s="113"/>
      <c r="H1134" s="113"/>
      <c r="I1134" s="203"/>
      <c r="J1134" s="203"/>
      <c r="K1134" s="203"/>
      <c r="L1134" s="204"/>
      <c r="M1134" s="201"/>
      <c r="N1134" s="201"/>
    </row>
  </sheetData>
  <mergeCells count="26">
    <mergeCell ref="D14:E14"/>
    <mergeCell ref="D15:E15"/>
    <mergeCell ref="B7:B8"/>
    <mergeCell ref="C7:C8"/>
    <mergeCell ref="E7:E8"/>
    <mergeCell ref="O2:P2"/>
    <mergeCell ref="B11:B12"/>
    <mergeCell ref="C11:C12"/>
    <mergeCell ref="E11:E12"/>
    <mergeCell ref="Q2:R2"/>
    <mergeCell ref="B5:B6"/>
    <mergeCell ref="C5:C6"/>
    <mergeCell ref="E5:E6"/>
    <mergeCell ref="B9:B10"/>
    <mergeCell ref="C9:C10"/>
    <mergeCell ref="E9:E10"/>
    <mergeCell ref="A1:R1"/>
    <mergeCell ref="A2:A4"/>
    <mergeCell ref="B2:B4"/>
    <mergeCell ref="C2:C4"/>
    <mergeCell ref="D2:D4"/>
    <mergeCell ref="E2:E4"/>
    <mergeCell ref="F2:F4"/>
    <mergeCell ref="G2:H2"/>
    <mergeCell ref="I2:L2"/>
    <mergeCell ref="M2:N3"/>
  </mergeCells>
  <pageMargins left="0.78740157480314965" right="0.78740157480314965" top="0.39370078740157483" bottom="0.31496062992125984" header="0.35433070866141736" footer="0.15748031496062992"/>
  <pageSetup paperSize="9" orientation="landscape" r:id="rId1"/>
  <headerFooter>
    <oddFooter>&amp;L&amp;8&amp;Z&amp;F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29</vt:i4>
      </vt:variant>
    </vt:vector>
  </HeadingPairs>
  <TitlesOfParts>
    <vt:vector size="29" baseType="lpstr">
      <vt:lpstr>Мартыновская</vt:lpstr>
      <vt:lpstr>СР1</vt:lpstr>
      <vt:lpstr>СР1 (М=Черногор)</vt:lpstr>
      <vt:lpstr>СР2</vt:lpstr>
      <vt:lpstr>СР1(1)</vt:lpstr>
      <vt:lpstr>СР4</vt:lpstr>
      <vt:lpstr>СР5</vt:lpstr>
      <vt:lpstr>СР6 сущ.схема</vt:lpstr>
      <vt:lpstr>СР6 перевод на Баграс</vt:lpstr>
      <vt:lpstr>СР7</vt:lpstr>
      <vt:lpstr>СР8</vt:lpstr>
      <vt:lpstr>СР9 </vt:lpstr>
      <vt:lpstr>СР10</vt:lpstr>
      <vt:lpstr>СР3</vt:lpstr>
      <vt:lpstr>Аригольская</vt:lpstr>
      <vt:lpstr>Чистинное</vt:lpstr>
      <vt:lpstr>СР1(РУ)</vt:lpstr>
      <vt:lpstr>СР2(РУ)</vt:lpstr>
      <vt:lpstr>СР3(РУ)</vt:lpstr>
      <vt:lpstr>СР4(РУ)</vt:lpstr>
      <vt:lpstr>СР5(РУ)</vt:lpstr>
      <vt:lpstr>СР6(РУ) сущ.схема</vt:lpstr>
      <vt:lpstr>СР6(РУ) перевод на Баграс</vt:lpstr>
      <vt:lpstr>СР7(РУ)</vt:lpstr>
      <vt:lpstr>СР8(РУ)</vt:lpstr>
      <vt:lpstr>СР 9 (РУ)</vt:lpstr>
      <vt:lpstr>СР10(РУ)</vt:lpstr>
      <vt:lpstr>СР11(РУ)</vt:lpstr>
      <vt:lpstr>Чистинное(РУ)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Kudinov</dc:creator>
  <cp:lastModifiedBy>Александр Набиоков</cp:lastModifiedBy>
  <cp:lastPrinted>2020-01-22T08:58:30Z</cp:lastPrinted>
  <dcterms:created xsi:type="dcterms:W3CDTF">2006-08-30T10:20:13Z</dcterms:created>
  <dcterms:modified xsi:type="dcterms:W3CDTF">2026-03-31T11:46:06Z</dcterms:modified>
</cp:coreProperties>
</file>